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4.xml" ContentType="application/vnd.openxmlformats-officedocument.drawing+xml"/>
  <Override PartName="/xl/charts/chartEx1.xml" ContentType="application/vnd.ms-office.chartex+xml"/>
  <Override PartName="/xl/charts/style16.xml" ContentType="application/vnd.ms-office.chartstyle+xml"/>
  <Override PartName="/xl/charts/colors16.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66925"/>
  <mc:AlternateContent xmlns:mc="http://schemas.openxmlformats.org/markup-compatibility/2006">
    <mc:Choice Requires="x15">
      <x15ac:absPath xmlns:x15ac="http://schemas.microsoft.com/office/spreadsheetml/2010/11/ac" url="Z:\TransportationElectrification\TEINA 2022\Excel Model\"/>
    </mc:Choice>
  </mc:AlternateContent>
  <xr:revisionPtr revIDLastSave="0" documentId="13_ncr:1_{D93E122F-2C8B-412A-825E-AFDDC4FF9E30}" xr6:coauthVersionLast="47" xr6:coauthVersionMax="47" xr10:uidLastSave="{00000000-0000-0000-0000-000000000000}"/>
  <bookViews>
    <workbookView xWindow="28680" yWindow="-120" windowWidth="29040" windowHeight="15840" tabRatio="909" xr2:uid="{00000000-000D-0000-FFFF-FFFF00000000}"/>
  </bookViews>
  <sheets>
    <sheet name="Intro" sheetId="23" r:id="rId1"/>
    <sheet name="Glossary" sheetId="49" r:id="rId2"/>
    <sheet name="FOR GENERAL USERS" sheetId="50" r:id="rId3"/>
    <sheet name="Dashboard &gt;&gt;" sheetId="24" r:id="rId4"/>
    <sheet name="Inputs" sheetId="1" r:id="rId5"/>
    <sheet name="Results_Selected Geography" sheetId="35" r:id="rId6"/>
    <sheet name="Results_TEINA Comparison" sheetId="22" r:id="rId7"/>
    <sheet name="FOR ADVANCED USERS" sheetId="51" r:id="rId8"/>
    <sheet name="Results by Use Case &gt;&gt;" sheetId="41" r:id="rId9"/>
    <sheet name="Urban_Rural_LDVs" sheetId="36" r:id="rId10"/>
    <sheet name="TNC" sheetId="39" r:id="rId11"/>
    <sheet name="Corridors" sheetId="40" r:id="rId12"/>
    <sheet name="DAC" sheetId="38" r:id="rId13"/>
    <sheet name="Results by Geography &gt;&gt;" sheetId="21" r:id="rId14"/>
    <sheet name="Census Tract" sheetId="33" r:id="rId15"/>
    <sheet name="Municipality" sheetId="43" r:id="rId16"/>
    <sheet name="County" sheetId="34" r:id="rId17"/>
    <sheet name="FOR DEVELOPERS" sheetId="52" r:id="rId18"/>
    <sheet name="Backend &gt;&gt;" sheetId="2" r:id="rId19"/>
    <sheet name="EV Adoption" sheetId="16" r:id="rId20"/>
    <sheet name="Urban_Rural LDV Model" sheetId="3" r:id="rId21"/>
    <sheet name="Corridor LDV Model" sheetId="4" r:id="rId22"/>
    <sheet name="Corridor Results" sheetId="31" r:id="rId23"/>
    <sheet name="DAC Adjustment" sheetId="6" r:id="rId24"/>
    <sheet name="TNC Results" sheetId="5" r:id="rId25"/>
    <sheet name="TNC VMT Growth" sheetId="26" r:id="rId26"/>
    <sheet name="TNC VMT Calc" sheetId="27" r:id="rId27"/>
    <sheet name="Supporting Data &gt;&gt;" sheetId="25" r:id="rId28"/>
    <sheet name="Geography" sheetId="32" r:id="rId29"/>
    <sheet name="Optimization" sheetId="30" r:id="rId30"/>
    <sheet name="DAC Definition" sheetId="20" r:id="rId31"/>
    <sheet name="TNC Home Charging" sheetId="28" r:id="rId32"/>
    <sheet name="TNC Charger Ratios" sheetId="29" r:id="rId33"/>
    <sheet name="Lists" sheetId="44" r:id="rId34"/>
  </sheets>
  <definedNames>
    <definedName name="_xlnm._FilterDatabase" localSheetId="22" hidden="1">'Corridor Results'!$A$7:$E$3508</definedName>
    <definedName name="_xlnm._FilterDatabase" localSheetId="30" hidden="1">'DAC Definition'!$H$6:$N$840</definedName>
    <definedName name="_xlnm._FilterDatabase" localSheetId="1" hidden="1">Glossary!$B$2:$C$2</definedName>
    <definedName name="_xlchart.v1.0" hidden="1">'Results_TEINA Comparison'!$C$64:$G$64</definedName>
    <definedName name="_xlchart.v1.1" hidden="1">Corridors!$A$20</definedName>
    <definedName name="_xlchart.v1.2" hidden="1">Corridors!$B$20:$F$20</definedName>
    <definedName name="CensusTract">Lists!$K$7:$K$834</definedName>
    <definedName name="County">Lists!$J$7:$J$42</definedName>
    <definedName name="_xlnm.Extract" localSheetId="22">'Corridor Results'!$H$6:$L$6</definedName>
    <definedName name="Geography">Lists!$B$8:$B$11</definedName>
    <definedName name="Municipality">Lists!$L$7:$L$190</definedName>
    <definedName name="State">Lists!$C$8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21" i="35" l="1"/>
  <c r="E11" i="44"/>
  <c r="D72" i="3"/>
  <c r="D35" i="3"/>
  <c r="G57" i="35"/>
  <c r="B6" i="33"/>
  <c r="B7" i="33"/>
  <c r="B8" i="33"/>
  <c r="B9" i="33"/>
  <c r="B10" i="33"/>
  <c r="B11" i="33"/>
  <c r="B12" i="33"/>
  <c r="B13" i="33"/>
  <c r="C19" i="38" s="1"/>
  <c r="B14" i="33"/>
  <c r="B15" i="33"/>
  <c r="B16" i="33"/>
  <c r="B17" i="33"/>
  <c r="B18" i="33"/>
  <c r="B19" i="33"/>
  <c r="B20" i="33"/>
  <c r="B21" i="33"/>
  <c r="C27" i="38" s="1"/>
  <c r="B22" i="33"/>
  <c r="B23" i="33"/>
  <c r="B24" i="33"/>
  <c r="B25" i="33"/>
  <c r="B26" i="33"/>
  <c r="B27" i="33"/>
  <c r="B28" i="33"/>
  <c r="B29" i="33"/>
  <c r="C35" i="38" s="1"/>
  <c r="B30" i="33"/>
  <c r="B31" i="33"/>
  <c r="B32" i="33"/>
  <c r="B33" i="33"/>
  <c r="B34" i="33"/>
  <c r="B35" i="33"/>
  <c r="B36" i="33"/>
  <c r="B37" i="33"/>
  <c r="C43" i="38" s="1"/>
  <c r="B38" i="33"/>
  <c r="B39" i="33"/>
  <c r="B40" i="33"/>
  <c r="B41" i="33"/>
  <c r="B42" i="33"/>
  <c r="B43" i="33"/>
  <c r="B44" i="33"/>
  <c r="B45" i="33"/>
  <c r="C51" i="38" s="1"/>
  <c r="B46" i="33"/>
  <c r="B47" i="33"/>
  <c r="B48" i="33"/>
  <c r="B49" i="33"/>
  <c r="B50" i="33"/>
  <c r="B51" i="33"/>
  <c r="B52" i="33"/>
  <c r="B53" i="33"/>
  <c r="C59" i="38" s="1"/>
  <c r="B54" i="33"/>
  <c r="B55" i="33"/>
  <c r="B56" i="33"/>
  <c r="B57" i="33"/>
  <c r="B58" i="33"/>
  <c r="B59" i="33"/>
  <c r="B60" i="33"/>
  <c r="B61" i="33"/>
  <c r="C67" i="38" s="1"/>
  <c r="B62" i="33"/>
  <c r="B63" i="33"/>
  <c r="B64" i="33"/>
  <c r="B65" i="33"/>
  <c r="B66" i="33"/>
  <c r="B67" i="33"/>
  <c r="B68" i="33"/>
  <c r="B69" i="33"/>
  <c r="C75" i="38" s="1"/>
  <c r="B70" i="33"/>
  <c r="B71" i="33"/>
  <c r="B72" i="33"/>
  <c r="B73" i="33"/>
  <c r="B74" i="33"/>
  <c r="B75" i="33"/>
  <c r="B76" i="33"/>
  <c r="B77" i="33"/>
  <c r="C83" i="38" s="1"/>
  <c r="B78" i="33"/>
  <c r="B79" i="33"/>
  <c r="B80" i="33"/>
  <c r="B81" i="33"/>
  <c r="B82" i="33"/>
  <c r="B83" i="33"/>
  <c r="B84" i="33"/>
  <c r="B85" i="33"/>
  <c r="C91" i="38" s="1"/>
  <c r="B86" i="33"/>
  <c r="B87" i="33"/>
  <c r="B88" i="33"/>
  <c r="B89" i="33"/>
  <c r="B90" i="33"/>
  <c r="B91" i="33"/>
  <c r="B92" i="33"/>
  <c r="B93" i="33"/>
  <c r="C99" i="38" s="1"/>
  <c r="B94" i="33"/>
  <c r="B95" i="33"/>
  <c r="B96" i="33"/>
  <c r="B97" i="33"/>
  <c r="B98" i="33"/>
  <c r="B99" i="33"/>
  <c r="B100" i="33"/>
  <c r="B101" i="33"/>
  <c r="C107" i="38" s="1"/>
  <c r="B102" i="33"/>
  <c r="B103" i="33"/>
  <c r="B104" i="33"/>
  <c r="B105" i="33"/>
  <c r="B106" i="33"/>
  <c r="B107" i="33"/>
  <c r="B108" i="33"/>
  <c r="B109" i="33"/>
  <c r="C115" i="38" s="1"/>
  <c r="B110" i="33"/>
  <c r="B111" i="33"/>
  <c r="B112" i="33"/>
  <c r="B113" i="33"/>
  <c r="B114" i="33"/>
  <c r="B115" i="33"/>
  <c r="B116" i="33"/>
  <c r="B117" i="33"/>
  <c r="C123" i="38" s="1"/>
  <c r="B118" i="33"/>
  <c r="B119" i="33"/>
  <c r="B120" i="33"/>
  <c r="B121" i="33"/>
  <c r="B122" i="33"/>
  <c r="B123" i="33"/>
  <c r="B124" i="33"/>
  <c r="B125" i="33"/>
  <c r="C131" i="38" s="1"/>
  <c r="B126" i="33"/>
  <c r="B127" i="33"/>
  <c r="C133" i="38" s="1"/>
  <c r="B128" i="33"/>
  <c r="B129" i="33"/>
  <c r="C135" i="36" s="1"/>
  <c r="B130" i="33"/>
  <c r="C136" i="38" s="1"/>
  <c r="B131" i="33"/>
  <c r="B132" i="33"/>
  <c r="B133" i="33"/>
  <c r="C139" i="38" s="1"/>
  <c r="B134" i="33"/>
  <c r="B135" i="33"/>
  <c r="C141" i="38" s="1"/>
  <c r="B136" i="33"/>
  <c r="B137" i="33"/>
  <c r="C143" i="38" s="1"/>
  <c r="B138" i="33"/>
  <c r="C144" i="38" s="1"/>
  <c r="B139" i="33"/>
  <c r="B140" i="33"/>
  <c r="B141" i="33"/>
  <c r="C147" i="38" s="1"/>
  <c r="B142" i="33"/>
  <c r="B143" i="33"/>
  <c r="C149" i="38" s="1"/>
  <c r="B144" i="33"/>
  <c r="B145" i="33"/>
  <c r="C151" i="38" s="1"/>
  <c r="B146" i="33"/>
  <c r="C152" i="38" s="1"/>
  <c r="B147" i="33"/>
  <c r="B148" i="33"/>
  <c r="B149" i="33"/>
  <c r="C155" i="38" s="1"/>
  <c r="B150" i="33"/>
  <c r="B151" i="33"/>
  <c r="C157" i="38" s="1"/>
  <c r="B152" i="33"/>
  <c r="B153" i="33"/>
  <c r="C159" i="38" s="1"/>
  <c r="B154" i="33"/>
  <c r="C160" i="38" s="1"/>
  <c r="B155" i="33"/>
  <c r="B156" i="33"/>
  <c r="B157" i="33"/>
  <c r="C163" i="38" s="1"/>
  <c r="B158" i="33"/>
  <c r="B159" i="33"/>
  <c r="C165" i="38" s="1"/>
  <c r="B160" i="33"/>
  <c r="B161" i="33"/>
  <c r="C167" i="36" s="1"/>
  <c r="B162" i="33"/>
  <c r="C168" i="38" s="1"/>
  <c r="B163" i="33"/>
  <c r="B164" i="33"/>
  <c r="B165" i="33"/>
  <c r="C171" i="38" s="1"/>
  <c r="B166" i="33"/>
  <c r="B167" i="33"/>
  <c r="C173" i="38" s="1"/>
  <c r="B168" i="33"/>
  <c r="B169" i="33"/>
  <c r="C175" i="38" s="1"/>
  <c r="B170" i="33"/>
  <c r="C176" i="38" s="1"/>
  <c r="B171" i="33"/>
  <c r="B172" i="33"/>
  <c r="B173" i="33"/>
  <c r="C179" i="38" s="1"/>
  <c r="B174" i="33"/>
  <c r="B175" i="33"/>
  <c r="C181" i="38" s="1"/>
  <c r="B176" i="33"/>
  <c r="B177" i="33"/>
  <c r="C183" i="38" s="1"/>
  <c r="B178" i="33"/>
  <c r="C184" i="38" s="1"/>
  <c r="B179" i="33"/>
  <c r="B180" i="33"/>
  <c r="B181" i="33"/>
  <c r="C187" i="38" s="1"/>
  <c r="B182" i="33"/>
  <c r="B183" i="33"/>
  <c r="C189" i="38" s="1"/>
  <c r="B184" i="33"/>
  <c r="B185" i="33"/>
  <c r="C191" i="36" s="1"/>
  <c r="B186" i="33"/>
  <c r="C192" i="38" s="1"/>
  <c r="B187" i="33"/>
  <c r="B188" i="33"/>
  <c r="B189" i="33"/>
  <c r="C195" i="38" s="1"/>
  <c r="B190" i="33"/>
  <c r="B191" i="33"/>
  <c r="C197" i="38" s="1"/>
  <c r="B192" i="33"/>
  <c r="C198" i="38" s="1"/>
  <c r="B193" i="33"/>
  <c r="B194" i="33"/>
  <c r="C200" i="38" s="1"/>
  <c r="B195" i="33"/>
  <c r="B196" i="33"/>
  <c r="C202" i="38" s="1"/>
  <c r="B197" i="33"/>
  <c r="C203" i="38" s="1"/>
  <c r="B198" i="33"/>
  <c r="C204" i="38" s="1"/>
  <c r="B199" i="33"/>
  <c r="C205" i="38" s="1"/>
  <c r="B200" i="33"/>
  <c r="B201" i="33"/>
  <c r="C207" i="38" s="1"/>
  <c r="B202" i="33"/>
  <c r="C208" i="38" s="1"/>
  <c r="B203" i="33"/>
  <c r="B204" i="33"/>
  <c r="C210" i="38" s="1"/>
  <c r="B205" i="33"/>
  <c r="C211" i="38" s="1"/>
  <c r="B206" i="33"/>
  <c r="B207" i="33"/>
  <c r="C213" i="38" s="1"/>
  <c r="B208" i="33"/>
  <c r="C214" i="36" s="1"/>
  <c r="B209" i="33"/>
  <c r="C215" i="38" s="1"/>
  <c r="B210" i="33"/>
  <c r="C216" i="38" s="1"/>
  <c r="B211" i="33"/>
  <c r="B212" i="33"/>
  <c r="B213" i="33"/>
  <c r="C219" i="38" s="1"/>
  <c r="B214" i="33"/>
  <c r="B215" i="33"/>
  <c r="C221" i="38" s="1"/>
  <c r="B216" i="33"/>
  <c r="C222" i="38" s="1"/>
  <c r="B217" i="33"/>
  <c r="C223" i="38" s="1"/>
  <c r="B218" i="33"/>
  <c r="C224" i="38" s="1"/>
  <c r="B219" i="33"/>
  <c r="B220" i="33"/>
  <c r="B221" i="33"/>
  <c r="C227" i="38" s="1"/>
  <c r="B222" i="33"/>
  <c r="C228" i="36" s="1"/>
  <c r="B223" i="33"/>
  <c r="C229" i="38" s="1"/>
  <c r="B224" i="33"/>
  <c r="B225" i="33"/>
  <c r="C231" i="36" s="1"/>
  <c r="B226" i="33"/>
  <c r="C232" i="38" s="1"/>
  <c r="B227" i="33"/>
  <c r="B228" i="33"/>
  <c r="C234" i="38" s="1"/>
  <c r="B229" i="33"/>
  <c r="C235" i="38" s="1"/>
  <c r="B230" i="33"/>
  <c r="B231" i="33"/>
  <c r="C237" i="38" s="1"/>
  <c r="B232" i="33"/>
  <c r="C238" i="36" s="1"/>
  <c r="B233" i="33"/>
  <c r="C239" i="38" s="1"/>
  <c r="B234" i="33"/>
  <c r="C240" i="38" s="1"/>
  <c r="B235" i="33"/>
  <c r="B236" i="33"/>
  <c r="B237" i="33"/>
  <c r="C243" i="38" s="1"/>
  <c r="B238" i="33"/>
  <c r="B239" i="33"/>
  <c r="C245" i="38" s="1"/>
  <c r="B240" i="33"/>
  <c r="C246" i="38" s="1"/>
  <c r="B241" i="33"/>
  <c r="C247" i="38" s="1"/>
  <c r="B242" i="33"/>
  <c r="C248" i="38" s="1"/>
  <c r="B243" i="33"/>
  <c r="B244" i="33"/>
  <c r="C250" i="38" s="1"/>
  <c r="B245" i="33"/>
  <c r="C251" i="38" s="1"/>
  <c r="B246" i="33"/>
  <c r="C252" i="36" s="1"/>
  <c r="B247" i="33"/>
  <c r="C253" i="38" s="1"/>
  <c r="B248" i="33"/>
  <c r="B249" i="33"/>
  <c r="C255" i="36" s="1"/>
  <c r="B250" i="33"/>
  <c r="C256" i="38" s="1"/>
  <c r="B251" i="33"/>
  <c r="B252" i="33"/>
  <c r="C258" i="36" s="1"/>
  <c r="B253" i="33"/>
  <c r="C259" i="38" s="1"/>
  <c r="B254" i="33"/>
  <c r="B255" i="33"/>
  <c r="C261" i="38" s="1"/>
  <c r="B256" i="33"/>
  <c r="C262" i="38" s="1"/>
  <c r="B257" i="33"/>
  <c r="B258" i="33"/>
  <c r="C264" i="38" s="1"/>
  <c r="B259" i="33"/>
  <c r="B260" i="33"/>
  <c r="B261" i="33"/>
  <c r="C267" i="38" s="1"/>
  <c r="B262" i="33"/>
  <c r="B263" i="33"/>
  <c r="C269" i="38" s="1"/>
  <c r="B264" i="33"/>
  <c r="C270" i="36" s="1"/>
  <c r="B265" i="33"/>
  <c r="C271" i="38" s="1"/>
  <c r="B266" i="33"/>
  <c r="C272" i="38" s="1"/>
  <c r="B267" i="33"/>
  <c r="B268" i="33"/>
  <c r="C274" i="36" s="1"/>
  <c r="B269" i="33"/>
  <c r="C275" i="38" s="1"/>
  <c r="B270" i="33"/>
  <c r="C276" i="36" s="1"/>
  <c r="B271" i="33"/>
  <c r="C277" i="38" s="1"/>
  <c r="B272" i="33"/>
  <c r="B273" i="33"/>
  <c r="C279" i="38" s="1"/>
  <c r="B274" i="33"/>
  <c r="C280" i="38" s="1"/>
  <c r="B275" i="33"/>
  <c r="B276" i="33"/>
  <c r="C282" i="36" s="1"/>
  <c r="B277" i="33"/>
  <c r="C283" i="38" s="1"/>
  <c r="B278" i="33"/>
  <c r="B279" i="33"/>
  <c r="C285" i="38" s="1"/>
  <c r="B280" i="33"/>
  <c r="B281" i="33"/>
  <c r="C287" i="38" s="1"/>
  <c r="B282" i="33"/>
  <c r="C288" i="38" s="1"/>
  <c r="B283" i="33"/>
  <c r="B284" i="33"/>
  <c r="B285" i="33"/>
  <c r="C291" i="38" s="1"/>
  <c r="B286" i="33"/>
  <c r="B287" i="33"/>
  <c r="C293" i="38" s="1"/>
  <c r="B288" i="33"/>
  <c r="B289" i="33"/>
  <c r="C295" i="36" s="1"/>
  <c r="B290" i="33"/>
  <c r="C296" i="38" s="1"/>
  <c r="B291" i="33"/>
  <c r="B292" i="33"/>
  <c r="C298" i="38" s="1"/>
  <c r="B293" i="33"/>
  <c r="C299" i="38" s="1"/>
  <c r="B294" i="33"/>
  <c r="C300" i="38" s="1"/>
  <c r="B295" i="33"/>
  <c r="C301" i="38" s="1"/>
  <c r="B296" i="33"/>
  <c r="B297" i="33"/>
  <c r="C303" i="38" s="1"/>
  <c r="B298" i="33"/>
  <c r="C304" i="38" s="1"/>
  <c r="B299" i="33"/>
  <c r="B300" i="33"/>
  <c r="C306" i="36" s="1"/>
  <c r="B301" i="33"/>
  <c r="C307" i="38" s="1"/>
  <c r="B302" i="33"/>
  <c r="B303" i="33"/>
  <c r="C309" i="38" s="1"/>
  <c r="B304" i="33"/>
  <c r="C310" i="38" s="1"/>
  <c r="B305" i="33"/>
  <c r="C311" i="38" s="1"/>
  <c r="B306" i="33"/>
  <c r="C312" i="38" s="1"/>
  <c r="B307" i="33"/>
  <c r="B308" i="33"/>
  <c r="B309" i="33"/>
  <c r="C315" i="38" s="1"/>
  <c r="B310" i="33"/>
  <c r="B311" i="33"/>
  <c r="C317" i="38" s="1"/>
  <c r="B312" i="33"/>
  <c r="C318" i="36" s="1"/>
  <c r="B313" i="33"/>
  <c r="C319" i="36" s="1"/>
  <c r="B314" i="33"/>
  <c r="C320" i="38" s="1"/>
  <c r="B315" i="33"/>
  <c r="B316" i="33"/>
  <c r="C322" i="38" s="1"/>
  <c r="B317" i="33"/>
  <c r="C323" i="38" s="1"/>
  <c r="B318" i="33"/>
  <c r="C324" i="36" s="1"/>
  <c r="B319" i="33"/>
  <c r="C325" i="38" s="1"/>
  <c r="B320" i="33"/>
  <c r="B321" i="33"/>
  <c r="B322" i="33"/>
  <c r="C328" i="38" s="1"/>
  <c r="B323" i="33"/>
  <c r="B324" i="33"/>
  <c r="C330" i="36" s="1"/>
  <c r="B325" i="33"/>
  <c r="C331" i="38" s="1"/>
  <c r="B326" i="33"/>
  <c r="B327" i="33"/>
  <c r="C333" i="38" s="1"/>
  <c r="B328" i="33"/>
  <c r="C334" i="38" s="1"/>
  <c r="B329" i="33"/>
  <c r="C335" i="38" s="1"/>
  <c r="B330" i="33"/>
  <c r="C336" i="38" s="1"/>
  <c r="B331" i="33"/>
  <c r="B332" i="33"/>
  <c r="B333" i="33"/>
  <c r="C339" i="38" s="1"/>
  <c r="B334" i="33"/>
  <c r="B335" i="33"/>
  <c r="C341" i="38" s="1"/>
  <c r="B336" i="33"/>
  <c r="C342" i="36" s="1"/>
  <c r="B337" i="33"/>
  <c r="C343" i="38" s="1"/>
  <c r="B338" i="33"/>
  <c r="C344" i="38" s="1"/>
  <c r="B339" i="33"/>
  <c r="B340" i="33"/>
  <c r="C346" i="38" s="1"/>
  <c r="B341" i="33"/>
  <c r="C347" i="38" s="1"/>
  <c r="B342" i="33"/>
  <c r="C348" i="36" s="1"/>
  <c r="B343" i="33"/>
  <c r="C349" i="38" s="1"/>
  <c r="B344" i="33"/>
  <c r="B345" i="33"/>
  <c r="C351" i="38" s="1"/>
  <c r="B346" i="33"/>
  <c r="C352" i="38" s="1"/>
  <c r="B347" i="33"/>
  <c r="B348" i="33"/>
  <c r="B349" i="33"/>
  <c r="C355" i="38" s="1"/>
  <c r="B350" i="33"/>
  <c r="B351" i="33"/>
  <c r="C357" i="38" s="1"/>
  <c r="B352" i="33"/>
  <c r="C358" i="38" s="1"/>
  <c r="B353" i="33"/>
  <c r="C359" i="36" s="1"/>
  <c r="B354" i="33"/>
  <c r="C360" i="38" s="1"/>
  <c r="B355" i="33"/>
  <c r="B356" i="33"/>
  <c r="B357" i="33"/>
  <c r="C363" i="38" s="1"/>
  <c r="B358" i="33"/>
  <c r="B359" i="33"/>
  <c r="C365" i="38" s="1"/>
  <c r="B360" i="33"/>
  <c r="C366" i="36" s="1"/>
  <c r="B361" i="33"/>
  <c r="C367" i="38" s="1"/>
  <c r="B362" i="33"/>
  <c r="C368" i="38" s="1"/>
  <c r="B363" i="33"/>
  <c r="B364" i="33"/>
  <c r="C370" i="38" s="1"/>
  <c r="B365" i="33"/>
  <c r="C371" i="38" s="1"/>
  <c r="B366" i="33"/>
  <c r="C372" i="36" s="1"/>
  <c r="B367" i="33"/>
  <c r="C373" i="38" s="1"/>
  <c r="B368" i="33"/>
  <c r="B369" i="33"/>
  <c r="C375" i="38" s="1"/>
  <c r="B370" i="33"/>
  <c r="C376" i="38" s="1"/>
  <c r="B371" i="33"/>
  <c r="B372" i="33"/>
  <c r="C378" i="38" s="1"/>
  <c r="B373" i="33"/>
  <c r="C379" i="38" s="1"/>
  <c r="B374" i="33"/>
  <c r="B375" i="33"/>
  <c r="C381" i="38" s="1"/>
  <c r="B376" i="33"/>
  <c r="C382" i="38" s="1"/>
  <c r="B377" i="33"/>
  <c r="C383" i="36" s="1"/>
  <c r="B378" i="33"/>
  <c r="C384" i="38" s="1"/>
  <c r="B379" i="33"/>
  <c r="B380" i="33"/>
  <c r="B381" i="33"/>
  <c r="C387" i="38" s="1"/>
  <c r="B382" i="33"/>
  <c r="B383" i="33"/>
  <c r="C389" i="38" s="1"/>
  <c r="B384" i="33"/>
  <c r="C390" i="38" s="1"/>
  <c r="B385" i="33"/>
  <c r="B386" i="33"/>
  <c r="C392" i="38" s="1"/>
  <c r="B387" i="33"/>
  <c r="B388" i="33"/>
  <c r="C394" i="36" s="1"/>
  <c r="B389" i="33"/>
  <c r="C395" i="38" s="1"/>
  <c r="B390" i="33"/>
  <c r="C396" i="36" s="1"/>
  <c r="B391" i="33"/>
  <c r="C397" i="38" s="1"/>
  <c r="B392" i="33"/>
  <c r="B393" i="33"/>
  <c r="C399" i="38" s="1"/>
  <c r="B394" i="33"/>
  <c r="C400" i="38" s="1"/>
  <c r="B395" i="33"/>
  <c r="B396" i="33"/>
  <c r="C402" i="38" s="1"/>
  <c r="B397" i="33"/>
  <c r="C403" i="38" s="1"/>
  <c r="B398" i="33"/>
  <c r="B399" i="33"/>
  <c r="C405" i="38" s="1"/>
  <c r="B400" i="33"/>
  <c r="C406" i="36" s="1"/>
  <c r="B401" i="33"/>
  <c r="C407" i="38" s="1"/>
  <c r="B402" i="33"/>
  <c r="C408" i="38" s="1"/>
  <c r="B403" i="33"/>
  <c r="B404" i="33"/>
  <c r="B405" i="33"/>
  <c r="C411" i="38" s="1"/>
  <c r="B406" i="33"/>
  <c r="B407" i="33"/>
  <c r="C413" i="38" s="1"/>
  <c r="B408" i="33"/>
  <c r="C414" i="38" s="1"/>
  <c r="B409" i="33"/>
  <c r="C415" i="38" s="1"/>
  <c r="B410" i="33"/>
  <c r="C416" i="38" s="1"/>
  <c r="B411" i="33"/>
  <c r="B412" i="33"/>
  <c r="C418" i="36" s="1"/>
  <c r="B413" i="33"/>
  <c r="C419" i="38" s="1"/>
  <c r="B414" i="33"/>
  <c r="C420" i="36" s="1"/>
  <c r="B415" i="33"/>
  <c r="C421" i="38" s="1"/>
  <c r="B416" i="33"/>
  <c r="B417" i="33"/>
  <c r="C423" i="36" s="1"/>
  <c r="B418" i="33"/>
  <c r="C424" i="38" s="1"/>
  <c r="B419" i="33"/>
  <c r="B420" i="33"/>
  <c r="C426" i="38" s="1"/>
  <c r="B421" i="33"/>
  <c r="C427" i="38" s="1"/>
  <c r="B422" i="33"/>
  <c r="B423" i="33"/>
  <c r="C429" i="38" s="1"/>
  <c r="B424" i="33"/>
  <c r="C430" i="38" s="1"/>
  <c r="B425" i="33"/>
  <c r="C431" i="38" s="1"/>
  <c r="B426" i="33"/>
  <c r="C432" i="38" s="1"/>
  <c r="B427" i="33"/>
  <c r="B428" i="33"/>
  <c r="B429" i="33"/>
  <c r="C435" i="38" s="1"/>
  <c r="B430" i="33"/>
  <c r="B431" i="33"/>
  <c r="C437" i="38" s="1"/>
  <c r="B432" i="33"/>
  <c r="C438" i="38" s="1"/>
  <c r="B433" i="33"/>
  <c r="C439" i="38" s="1"/>
  <c r="B434" i="33"/>
  <c r="C440" i="38" s="1"/>
  <c r="B435" i="33"/>
  <c r="B436" i="33"/>
  <c r="C442" i="38" s="1"/>
  <c r="B437" i="33"/>
  <c r="C443" i="38" s="1"/>
  <c r="B438" i="33"/>
  <c r="C444" i="36" s="1"/>
  <c r="B439" i="33"/>
  <c r="C445" i="38" s="1"/>
  <c r="B440" i="33"/>
  <c r="B441" i="33"/>
  <c r="C447" i="36" s="1"/>
  <c r="B442" i="33"/>
  <c r="C448" i="38" s="1"/>
  <c r="B443" i="33"/>
  <c r="B444" i="33"/>
  <c r="C450" i="38" s="1"/>
  <c r="B445" i="33"/>
  <c r="C451" i="38" s="1"/>
  <c r="B446" i="33"/>
  <c r="B447" i="33"/>
  <c r="C453" i="38" s="1"/>
  <c r="B448" i="33"/>
  <c r="C454" i="36" s="1"/>
  <c r="B449" i="33"/>
  <c r="B450" i="33"/>
  <c r="C456" i="38" s="1"/>
  <c r="B451" i="33"/>
  <c r="B452" i="33"/>
  <c r="B453" i="33"/>
  <c r="C459" i="38" s="1"/>
  <c r="B454" i="33"/>
  <c r="B455" i="33"/>
  <c r="C461" i="38" s="1"/>
  <c r="B456" i="33"/>
  <c r="C462" i="36" s="1"/>
  <c r="B457" i="33"/>
  <c r="C463" i="38" s="1"/>
  <c r="B458" i="33"/>
  <c r="C464" i="38" s="1"/>
  <c r="B459" i="33"/>
  <c r="B460" i="33"/>
  <c r="C466" i="38" s="1"/>
  <c r="B461" i="33"/>
  <c r="C467" i="38" s="1"/>
  <c r="B462" i="33"/>
  <c r="C468" i="38" s="1"/>
  <c r="B463" i="33"/>
  <c r="C469" i="38" s="1"/>
  <c r="B464" i="33"/>
  <c r="B465" i="33"/>
  <c r="C471" i="38" s="1"/>
  <c r="B466" i="33"/>
  <c r="C472" i="38" s="1"/>
  <c r="B467" i="33"/>
  <c r="B468" i="33"/>
  <c r="B469" i="33"/>
  <c r="C475" i="38" s="1"/>
  <c r="B470" i="33"/>
  <c r="B471" i="33"/>
  <c r="C477" i="38" s="1"/>
  <c r="B472" i="33"/>
  <c r="C478" i="36" s="1"/>
  <c r="B473" i="33"/>
  <c r="C479" i="38" s="1"/>
  <c r="B474" i="33"/>
  <c r="C480" i="38" s="1"/>
  <c r="B475" i="33"/>
  <c r="B476" i="33"/>
  <c r="B477" i="33"/>
  <c r="C483" i="38" s="1"/>
  <c r="B478" i="33"/>
  <c r="B479" i="33"/>
  <c r="C485" i="38" s="1"/>
  <c r="B480" i="33"/>
  <c r="C486" i="36" s="1"/>
  <c r="B481" i="33"/>
  <c r="C487" i="36" s="1"/>
  <c r="B482" i="33"/>
  <c r="C488" i="38" s="1"/>
  <c r="B483" i="33"/>
  <c r="B484" i="33"/>
  <c r="C490" i="38" s="1"/>
  <c r="B485" i="33"/>
  <c r="C491" i="38" s="1"/>
  <c r="B486" i="33"/>
  <c r="C492" i="38" s="1"/>
  <c r="B487" i="33"/>
  <c r="C493" i="38" s="1"/>
  <c r="B488" i="33"/>
  <c r="B489" i="33"/>
  <c r="C495" i="38" s="1"/>
  <c r="B490" i="33"/>
  <c r="C496" i="38" s="1"/>
  <c r="B491" i="33"/>
  <c r="B492" i="33"/>
  <c r="C498" i="38" s="1"/>
  <c r="B493" i="33"/>
  <c r="C499" i="38" s="1"/>
  <c r="B494" i="33"/>
  <c r="B495" i="33"/>
  <c r="C501" i="38" s="1"/>
  <c r="B496" i="33"/>
  <c r="C502" i="36" s="1"/>
  <c r="B497" i="33"/>
  <c r="C503" i="38" s="1"/>
  <c r="B498" i="33"/>
  <c r="C504" i="38" s="1"/>
  <c r="B499" i="33"/>
  <c r="B500" i="33"/>
  <c r="B501" i="33"/>
  <c r="C507" i="38" s="1"/>
  <c r="B502" i="33"/>
  <c r="B503" i="33"/>
  <c r="C509" i="38" s="1"/>
  <c r="B504" i="33"/>
  <c r="C510" i="36" s="1"/>
  <c r="B505" i="33"/>
  <c r="C511" i="36" s="1"/>
  <c r="B506" i="33"/>
  <c r="C512" i="38" s="1"/>
  <c r="B507" i="33"/>
  <c r="B508" i="33"/>
  <c r="C514" i="38" s="1"/>
  <c r="B509" i="33"/>
  <c r="C515" i="38" s="1"/>
  <c r="B510" i="33"/>
  <c r="C516" i="38" s="1"/>
  <c r="B511" i="33"/>
  <c r="C517" i="38" s="1"/>
  <c r="B512" i="33"/>
  <c r="B513" i="33"/>
  <c r="C519" i="38" s="1"/>
  <c r="B514" i="33"/>
  <c r="C520" i="38" s="1"/>
  <c r="B515" i="33"/>
  <c r="B516" i="33"/>
  <c r="C522" i="38" s="1"/>
  <c r="B517" i="33"/>
  <c r="C523" i="38" s="1"/>
  <c r="B518" i="33"/>
  <c r="B519" i="33"/>
  <c r="C525" i="38" s="1"/>
  <c r="B520" i="33"/>
  <c r="C526" i="38" s="1"/>
  <c r="B521" i="33"/>
  <c r="C527" i="38" s="1"/>
  <c r="B522" i="33"/>
  <c r="C528" i="38" s="1"/>
  <c r="B523" i="33"/>
  <c r="B524" i="33"/>
  <c r="B525" i="33"/>
  <c r="C531" i="38" s="1"/>
  <c r="B526" i="33"/>
  <c r="B527" i="33"/>
  <c r="C533" i="38" s="1"/>
  <c r="B528" i="33"/>
  <c r="C534" i="36" s="1"/>
  <c r="B529" i="33"/>
  <c r="C535" i="38" s="1"/>
  <c r="B530" i="33"/>
  <c r="C536" i="38" s="1"/>
  <c r="B531" i="33"/>
  <c r="B532" i="33"/>
  <c r="C538" i="38" s="1"/>
  <c r="B533" i="33"/>
  <c r="C539" i="38" s="1"/>
  <c r="B534" i="33"/>
  <c r="C540" i="38" s="1"/>
  <c r="B535" i="33"/>
  <c r="C541" i="38" s="1"/>
  <c r="B536" i="33"/>
  <c r="B537" i="33"/>
  <c r="C543" i="38" s="1"/>
  <c r="B538" i="33"/>
  <c r="C544" i="38" s="1"/>
  <c r="B539" i="33"/>
  <c r="B540" i="33"/>
  <c r="C546" i="36" s="1"/>
  <c r="B541" i="33"/>
  <c r="C547" i="38" s="1"/>
  <c r="B542" i="33"/>
  <c r="B543" i="33"/>
  <c r="C549" i="38" s="1"/>
  <c r="B544" i="33"/>
  <c r="C550" i="38" s="1"/>
  <c r="B545" i="33"/>
  <c r="C551" i="36" s="1"/>
  <c r="B546" i="33"/>
  <c r="C552" i="38" s="1"/>
  <c r="B547" i="33"/>
  <c r="B548" i="33"/>
  <c r="B549" i="33"/>
  <c r="C555" i="38" s="1"/>
  <c r="B550" i="33"/>
  <c r="B551" i="33"/>
  <c r="C557" i="38" s="1"/>
  <c r="B552" i="33"/>
  <c r="B553" i="33"/>
  <c r="C559" i="38" s="1"/>
  <c r="B554" i="33"/>
  <c r="C560" i="38" s="1"/>
  <c r="B555" i="33"/>
  <c r="B556" i="33"/>
  <c r="C562" i="38" s="1"/>
  <c r="B557" i="33"/>
  <c r="C563" i="38" s="1"/>
  <c r="B558" i="33"/>
  <c r="C564" i="38" s="1"/>
  <c r="B559" i="33"/>
  <c r="C565" i="38" s="1"/>
  <c r="B560" i="33"/>
  <c r="B561" i="33"/>
  <c r="C567" i="38" s="1"/>
  <c r="B562" i="33"/>
  <c r="C568" i="38" s="1"/>
  <c r="B563" i="33"/>
  <c r="B564" i="33"/>
  <c r="C570" i="36" s="1"/>
  <c r="B565" i="33"/>
  <c r="C571" i="38" s="1"/>
  <c r="B566" i="33"/>
  <c r="B567" i="33"/>
  <c r="C573" i="38" s="1"/>
  <c r="B568" i="33"/>
  <c r="C574" i="36" s="1"/>
  <c r="B569" i="33"/>
  <c r="C575" i="36" s="1"/>
  <c r="B570" i="33"/>
  <c r="C576" i="38" s="1"/>
  <c r="B571" i="33"/>
  <c r="B572" i="33"/>
  <c r="B573" i="33"/>
  <c r="C579" i="38" s="1"/>
  <c r="B574" i="33"/>
  <c r="B575" i="33"/>
  <c r="C581" i="38" s="1"/>
  <c r="B576" i="33"/>
  <c r="C582" i="36" s="1"/>
  <c r="B577" i="33"/>
  <c r="C583" i="38" s="1"/>
  <c r="B578" i="33"/>
  <c r="C584" i="38" s="1"/>
  <c r="B579" i="33"/>
  <c r="B580" i="33"/>
  <c r="C586" i="38" s="1"/>
  <c r="B581" i="33"/>
  <c r="C587" i="38" s="1"/>
  <c r="B582" i="33"/>
  <c r="C588" i="38" s="1"/>
  <c r="B583" i="33"/>
  <c r="C589" i="38" s="1"/>
  <c r="B584" i="33"/>
  <c r="B585" i="33"/>
  <c r="C591" i="38" s="1"/>
  <c r="B586" i="33"/>
  <c r="C592" i="38" s="1"/>
  <c r="B587" i="33"/>
  <c r="B588" i="33"/>
  <c r="C594" i="36" s="1"/>
  <c r="B589" i="33"/>
  <c r="C595" i="38" s="1"/>
  <c r="B590" i="33"/>
  <c r="B591" i="33"/>
  <c r="C597" i="38" s="1"/>
  <c r="B592" i="33"/>
  <c r="C598" i="38" s="1"/>
  <c r="B593" i="33"/>
  <c r="C599" i="38" s="1"/>
  <c r="B594" i="33"/>
  <c r="C600" i="38" s="1"/>
  <c r="B595" i="33"/>
  <c r="B596" i="33"/>
  <c r="B597" i="33"/>
  <c r="C603" i="38" s="1"/>
  <c r="B598" i="33"/>
  <c r="B599" i="33"/>
  <c r="C605" i="38" s="1"/>
  <c r="B600" i="33"/>
  <c r="C606" i="36" s="1"/>
  <c r="B601" i="33"/>
  <c r="C607" i="38" s="1"/>
  <c r="B602" i="33"/>
  <c r="C608" i="38" s="1"/>
  <c r="B603" i="33"/>
  <c r="B604" i="33"/>
  <c r="C610" i="38" s="1"/>
  <c r="B605" i="33"/>
  <c r="C611" i="38" s="1"/>
  <c r="B606" i="33"/>
  <c r="C612" i="38" s="1"/>
  <c r="B607" i="33"/>
  <c r="C613" i="38" s="1"/>
  <c r="B608" i="33"/>
  <c r="B609" i="33"/>
  <c r="C615" i="36" s="1"/>
  <c r="B610" i="33"/>
  <c r="C616" i="38" s="1"/>
  <c r="B611" i="33"/>
  <c r="B612" i="33"/>
  <c r="C618" i="38" s="1"/>
  <c r="B613" i="33"/>
  <c r="C619" i="38" s="1"/>
  <c r="B614" i="33"/>
  <c r="B615" i="33"/>
  <c r="C621" i="38" s="1"/>
  <c r="B616" i="33"/>
  <c r="C622" i="36" s="1"/>
  <c r="B617" i="33"/>
  <c r="C623" i="38" s="1"/>
  <c r="B618" i="33"/>
  <c r="C624" i="38" s="1"/>
  <c r="B619" i="33"/>
  <c r="B620" i="33"/>
  <c r="B621" i="33"/>
  <c r="C627" i="38" s="1"/>
  <c r="B622" i="33"/>
  <c r="B623" i="33"/>
  <c r="C629" i="38" s="1"/>
  <c r="B624" i="33"/>
  <c r="C630" i="38" s="1"/>
  <c r="B625" i="33"/>
  <c r="C631" i="38" s="1"/>
  <c r="B626" i="33"/>
  <c r="C632" i="38" s="1"/>
  <c r="B627" i="33"/>
  <c r="B628" i="33"/>
  <c r="C634" i="36" s="1"/>
  <c r="B629" i="33"/>
  <c r="C635" i="38" s="1"/>
  <c r="B630" i="33"/>
  <c r="C636" i="36" s="1"/>
  <c r="B631" i="33"/>
  <c r="C637" i="38" s="1"/>
  <c r="B632" i="33"/>
  <c r="B633" i="33"/>
  <c r="C639" i="36" s="1"/>
  <c r="B634" i="33"/>
  <c r="C640" i="38" s="1"/>
  <c r="B635" i="33"/>
  <c r="B636" i="33"/>
  <c r="C642" i="38" s="1"/>
  <c r="B637" i="33"/>
  <c r="C643" i="38" s="1"/>
  <c r="B638" i="33"/>
  <c r="B639" i="33"/>
  <c r="C645" i="38" s="1"/>
  <c r="B640" i="33"/>
  <c r="C646" i="38" s="1"/>
  <c r="B641" i="33"/>
  <c r="C647" i="38" s="1"/>
  <c r="B642" i="33"/>
  <c r="C648" i="38" s="1"/>
  <c r="B643" i="33"/>
  <c r="B644" i="33"/>
  <c r="B645" i="33"/>
  <c r="C651" i="38" s="1"/>
  <c r="B646" i="33"/>
  <c r="B647" i="33"/>
  <c r="C653" i="38" s="1"/>
  <c r="B648" i="33"/>
  <c r="C654" i="38" s="1"/>
  <c r="B649" i="33"/>
  <c r="C655" i="38" s="1"/>
  <c r="B650" i="33"/>
  <c r="C656" i="38" s="1"/>
  <c r="B651" i="33"/>
  <c r="B652" i="33"/>
  <c r="C658" i="38" s="1"/>
  <c r="B653" i="33"/>
  <c r="C659" i="38" s="1"/>
  <c r="B654" i="33"/>
  <c r="C660" i="38" s="1"/>
  <c r="B655" i="33"/>
  <c r="C661" i="38" s="1"/>
  <c r="B656" i="33"/>
  <c r="B657" i="33"/>
  <c r="C663" i="38" s="1"/>
  <c r="B658" i="33"/>
  <c r="C664" i="38" s="1"/>
  <c r="B659" i="33"/>
  <c r="B660" i="33"/>
  <c r="C666" i="36" s="1"/>
  <c r="B661" i="33"/>
  <c r="C667" i="38" s="1"/>
  <c r="B662" i="33"/>
  <c r="B663" i="33"/>
  <c r="C669" i="38" s="1"/>
  <c r="B664" i="33"/>
  <c r="C670" i="38" s="1"/>
  <c r="B665" i="33"/>
  <c r="C671" i="38" s="1"/>
  <c r="B666" i="33"/>
  <c r="C672" i="38" s="1"/>
  <c r="B667" i="33"/>
  <c r="B668" i="33"/>
  <c r="B669" i="33"/>
  <c r="C675" i="38" s="1"/>
  <c r="B670" i="33"/>
  <c r="B671" i="33"/>
  <c r="C677" i="38" s="1"/>
  <c r="B672" i="33"/>
  <c r="C678" i="38" s="1"/>
  <c r="B673" i="33"/>
  <c r="C679" i="36" s="1"/>
  <c r="B674" i="33"/>
  <c r="C680" i="38" s="1"/>
  <c r="B675" i="33"/>
  <c r="B676" i="33"/>
  <c r="C682" i="36" s="1"/>
  <c r="B677" i="33"/>
  <c r="C683" i="38" s="1"/>
  <c r="B678" i="33"/>
  <c r="C684" i="38" s="1"/>
  <c r="B679" i="33"/>
  <c r="C685" i="38" s="1"/>
  <c r="B680" i="33"/>
  <c r="B681" i="33"/>
  <c r="C687" i="38" s="1"/>
  <c r="B682" i="33"/>
  <c r="C688" i="38" s="1"/>
  <c r="B683" i="33"/>
  <c r="B684" i="33"/>
  <c r="C690" i="36" s="1"/>
  <c r="B685" i="33"/>
  <c r="C691" i="38" s="1"/>
  <c r="B686" i="33"/>
  <c r="B687" i="33"/>
  <c r="C693" i="38" s="1"/>
  <c r="B688" i="33"/>
  <c r="C694" i="36" s="1"/>
  <c r="B689" i="33"/>
  <c r="C695" i="38" s="1"/>
  <c r="B690" i="33"/>
  <c r="C696" i="38" s="1"/>
  <c r="B691" i="33"/>
  <c r="B692" i="33"/>
  <c r="B693" i="33"/>
  <c r="C699" i="38" s="1"/>
  <c r="B694" i="33"/>
  <c r="B695" i="33"/>
  <c r="C701" i="38" s="1"/>
  <c r="B696" i="33"/>
  <c r="C702" i="38" s="1"/>
  <c r="B697" i="33"/>
  <c r="C703" i="36" s="1"/>
  <c r="B698" i="33"/>
  <c r="C704" i="38" s="1"/>
  <c r="B699" i="33"/>
  <c r="B700" i="33"/>
  <c r="C706" i="36" s="1"/>
  <c r="B701" i="33"/>
  <c r="C707" i="38" s="1"/>
  <c r="B702" i="33"/>
  <c r="C708" i="38" s="1"/>
  <c r="B703" i="33"/>
  <c r="C709" i="38" s="1"/>
  <c r="B704" i="33"/>
  <c r="B705" i="33"/>
  <c r="C711" i="38" s="1"/>
  <c r="B706" i="33"/>
  <c r="C712" i="38" s="1"/>
  <c r="B707" i="33"/>
  <c r="B708" i="33"/>
  <c r="C714" i="36" s="1"/>
  <c r="B709" i="33"/>
  <c r="C715" i="38" s="1"/>
  <c r="B710" i="33"/>
  <c r="B711" i="33"/>
  <c r="C717" i="38" s="1"/>
  <c r="B712" i="33"/>
  <c r="C718" i="36" s="1"/>
  <c r="B713" i="33"/>
  <c r="C719" i="38" s="1"/>
  <c r="B714" i="33"/>
  <c r="C720" i="38" s="1"/>
  <c r="B715" i="33"/>
  <c r="B716" i="33"/>
  <c r="B717" i="33"/>
  <c r="C723" i="38" s="1"/>
  <c r="B718" i="33"/>
  <c r="B719" i="33"/>
  <c r="C725" i="38" s="1"/>
  <c r="B720" i="33"/>
  <c r="C726" i="38" s="1"/>
  <c r="B721" i="33"/>
  <c r="C727" i="38" s="1"/>
  <c r="B722" i="33"/>
  <c r="C728" i="38" s="1"/>
  <c r="B723" i="33"/>
  <c r="B724" i="33"/>
  <c r="B725" i="33"/>
  <c r="C731" i="38" s="1"/>
  <c r="B726" i="33"/>
  <c r="C732" i="38" s="1"/>
  <c r="B727" i="33"/>
  <c r="C733" i="38" s="1"/>
  <c r="B728" i="33"/>
  <c r="B729" i="33"/>
  <c r="C735" i="38" s="1"/>
  <c r="B730" i="33"/>
  <c r="C736" i="38" s="1"/>
  <c r="B731" i="33"/>
  <c r="B732" i="33"/>
  <c r="C738" i="38" s="1"/>
  <c r="B733" i="33"/>
  <c r="C739" i="38" s="1"/>
  <c r="B734" i="33"/>
  <c r="B735" i="33"/>
  <c r="C741" i="38" s="1"/>
  <c r="B736" i="33"/>
  <c r="C742" i="36" s="1"/>
  <c r="B737" i="33"/>
  <c r="C743" i="36" s="1"/>
  <c r="B738" i="33"/>
  <c r="C744" i="38" s="1"/>
  <c r="B739" i="33"/>
  <c r="B740" i="33"/>
  <c r="B741" i="33"/>
  <c r="C747" i="38" s="1"/>
  <c r="B742" i="33"/>
  <c r="B743" i="33"/>
  <c r="C749" i="38" s="1"/>
  <c r="B744" i="33"/>
  <c r="C750" i="38" s="1"/>
  <c r="B745" i="33"/>
  <c r="C751" i="38" s="1"/>
  <c r="B746" i="33"/>
  <c r="C752" i="38" s="1"/>
  <c r="B747" i="33"/>
  <c r="B748" i="33"/>
  <c r="C754" i="36" s="1"/>
  <c r="B749" i="33"/>
  <c r="C755" i="38" s="1"/>
  <c r="B750" i="33"/>
  <c r="C756" i="36" s="1"/>
  <c r="B751" i="33"/>
  <c r="C757" i="38" s="1"/>
  <c r="B752" i="33"/>
  <c r="B753" i="33"/>
  <c r="C759" i="38" s="1"/>
  <c r="B754" i="33"/>
  <c r="C760" i="38" s="1"/>
  <c r="B755" i="33"/>
  <c r="B756" i="33"/>
  <c r="C762" i="38" s="1"/>
  <c r="B757" i="33"/>
  <c r="C763" i="38" s="1"/>
  <c r="B758" i="33"/>
  <c r="B759" i="33"/>
  <c r="C765" i="38" s="1"/>
  <c r="B760" i="33"/>
  <c r="C766" i="36" s="1"/>
  <c r="B761" i="33"/>
  <c r="C767" i="36" s="1"/>
  <c r="B762" i="33"/>
  <c r="C768" i="38" s="1"/>
  <c r="B763" i="33"/>
  <c r="B764" i="33"/>
  <c r="B765" i="33"/>
  <c r="C771" i="38" s="1"/>
  <c r="B766" i="33"/>
  <c r="B767" i="33"/>
  <c r="C773" i="38" s="1"/>
  <c r="B768" i="33"/>
  <c r="C774" i="38" s="1"/>
  <c r="B769" i="33"/>
  <c r="C775" i="38" s="1"/>
  <c r="B770" i="33"/>
  <c r="C776" i="38" s="1"/>
  <c r="B771" i="33"/>
  <c r="B772" i="33"/>
  <c r="B773" i="33"/>
  <c r="C779" i="38" s="1"/>
  <c r="B774" i="33"/>
  <c r="C780" i="38" s="1"/>
  <c r="B775" i="33"/>
  <c r="C781" i="38" s="1"/>
  <c r="B776" i="33"/>
  <c r="B777" i="33"/>
  <c r="C783" i="38" s="1"/>
  <c r="B778" i="33"/>
  <c r="C784" i="38" s="1"/>
  <c r="B779" i="33"/>
  <c r="B780" i="33"/>
  <c r="C786" i="38" s="1"/>
  <c r="B781" i="33"/>
  <c r="C787" i="38" s="1"/>
  <c r="B782" i="33"/>
  <c r="B783" i="33"/>
  <c r="C789" i="38" s="1"/>
  <c r="B784" i="33"/>
  <c r="C790" i="36" s="1"/>
  <c r="B785" i="33"/>
  <c r="C791" i="38" s="1"/>
  <c r="B786" i="33"/>
  <c r="C792" i="38" s="1"/>
  <c r="B787" i="33"/>
  <c r="B788" i="33"/>
  <c r="B789" i="33"/>
  <c r="C795" i="38" s="1"/>
  <c r="B790" i="33"/>
  <c r="B791" i="33"/>
  <c r="C797" i="38" s="1"/>
  <c r="B792" i="33"/>
  <c r="C798" i="38" s="1"/>
  <c r="B793" i="33"/>
  <c r="C799" i="38" s="1"/>
  <c r="B794" i="33"/>
  <c r="C800" i="38" s="1"/>
  <c r="B795" i="33"/>
  <c r="B796" i="33"/>
  <c r="C802" i="36" s="1"/>
  <c r="B797" i="33"/>
  <c r="C803" i="38" s="1"/>
  <c r="B798" i="33"/>
  <c r="C804" i="38" s="1"/>
  <c r="B799" i="33"/>
  <c r="C805" i="38" s="1"/>
  <c r="B800" i="33"/>
  <c r="B801" i="33"/>
  <c r="C807" i="36" s="1"/>
  <c r="B802" i="33"/>
  <c r="C808" i="38" s="1"/>
  <c r="B803" i="33"/>
  <c r="B804" i="33"/>
  <c r="C810" i="38" s="1"/>
  <c r="B805" i="33"/>
  <c r="C811" i="38" s="1"/>
  <c r="B806" i="33"/>
  <c r="B807" i="33"/>
  <c r="C813" i="38" s="1"/>
  <c r="B808" i="33"/>
  <c r="C814" i="38" s="1"/>
  <c r="B809" i="33"/>
  <c r="C815" i="38" s="1"/>
  <c r="B810" i="33"/>
  <c r="C816" i="38" s="1"/>
  <c r="B811" i="33"/>
  <c r="B812" i="33"/>
  <c r="B813" i="33"/>
  <c r="C819" i="38" s="1"/>
  <c r="B814" i="33"/>
  <c r="B815" i="33"/>
  <c r="C821" i="38" s="1"/>
  <c r="B816" i="33"/>
  <c r="C822" i="38" s="1"/>
  <c r="B817" i="33"/>
  <c r="C823" i="38" s="1"/>
  <c r="B818" i="33"/>
  <c r="C824" i="38" s="1"/>
  <c r="B819" i="33"/>
  <c r="B820" i="33"/>
  <c r="C826" i="36" s="1"/>
  <c r="B821" i="33"/>
  <c r="C827" i="38" s="1"/>
  <c r="B822" i="33"/>
  <c r="C828" i="38" s="1"/>
  <c r="B823" i="33"/>
  <c r="C829" i="38" s="1"/>
  <c r="B824" i="33"/>
  <c r="B825" i="33"/>
  <c r="C831" i="36" s="1"/>
  <c r="B826" i="33"/>
  <c r="C832" i="38" s="1"/>
  <c r="B827" i="33"/>
  <c r="B828" i="33"/>
  <c r="C834" i="38" s="1"/>
  <c r="B829" i="33"/>
  <c r="C835" i="38" s="1"/>
  <c r="B830" i="33"/>
  <c r="B831" i="33"/>
  <c r="C837" i="38" s="1"/>
  <c r="B832" i="33"/>
  <c r="C838" i="38" s="1"/>
  <c r="B5" i="33"/>
  <c r="C11" i="38" s="1"/>
  <c r="C12" i="38"/>
  <c r="C13" i="38"/>
  <c r="C14" i="38"/>
  <c r="C15" i="38"/>
  <c r="C16" i="38"/>
  <c r="C17" i="38"/>
  <c r="C18" i="38"/>
  <c r="C20" i="38"/>
  <c r="C21" i="38"/>
  <c r="C22" i="38"/>
  <c r="C23" i="38"/>
  <c r="C24" i="38"/>
  <c r="C25" i="38"/>
  <c r="C26" i="38"/>
  <c r="C28" i="38"/>
  <c r="C29" i="38"/>
  <c r="C30" i="38"/>
  <c r="C31" i="38"/>
  <c r="C32" i="38"/>
  <c r="C33" i="38"/>
  <c r="C34" i="38"/>
  <c r="C36" i="38"/>
  <c r="C37" i="38"/>
  <c r="C38" i="38"/>
  <c r="C39" i="38"/>
  <c r="C40" i="38"/>
  <c r="C41" i="38"/>
  <c r="C42" i="38"/>
  <c r="C44" i="38"/>
  <c r="C45" i="38"/>
  <c r="C46" i="38"/>
  <c r="C47" i="38"/>
  <c r="C48" i="38"/>
  <c r="C49" i="38"/>
  <c r="C50" i="38"/>
  <c r="C52" i="38"/>
  <c r="C53" i="38"/>
  <c r="C54" i="38"/>
  <c r="C55" i="38"/>
  <c r="C56" i="38"/>
  <c r="C57" i="38"/>
  <c r="C58" i="38"/>
  <c r="C60" i="38"/>
  <c r="C61" i="38"/>
  <c r="C62" i="38"/>
  <c r="C63" i="38"/>
  <c r="C64" i="38"/>
  <c r="C65" i="38"/>
  <c r="C66" i="38"/>
  <c r="C68" i="38"/>
  <c r="C69" i="38"/>
  <c r="C70" i="38"/>
  <c r="C71" i="38"/>
  <c r="C72" i="38"/>
  <c r="C73" i="38"/>
  <c r="C74" i="38"/>
  <c r="C76" i="38"/>
  <c r="C77" i="38"/>
  <c r="C78" i="38"/>
  <c r="C79" i="38"/>
  <c r="C80" i="38"/>
  <c r="C81" i="38"/>
  <c r="C82" i="38"/>
  <c r="C84" i="38"/>
  <c r="C85" i="38"/>
  <c r="C86" i="38"/>
  <c r="C87" i="38"/>
  <c r="C88" i="38"/>
  <c r="C89" i="38"/>
  <c r="C90" i="38"/>
  <c r="C92" i="38"/>
  <c r="C93" i="38"/>
  <c r="C94" i="38"/>
  <c r="C95" i="38"/>
  <c r="C96" i="38"/>
  <c r="C97" i="38"/>
  <c r="C98" i="38"/>
  <c r="C100" i="38"/>
  <c r="C101" i="38"/>
  <c r="C102" i="38"/>
  <c r="C103" i="38"/>
  <c r="C104" i="38"/>
  <c r="C105" i="38"/>
  <c r="C106" i="38"/>
  <c r="C108" i="38"/>
  <c r="C109" i="38"/>
  <c r="C110" i="38"/>
  <c r="C111" i="38"/>
  <c r="C112" i="38"/>
  <c r="C113" i="38"/>
  <c r="C114" i="38"/>
  <c r="C116" i="38"/>
  <c r="C117" i="38"/>
  <c r="C118" i="38"/>
  <c r="C119" i="38"/>
  <c r="C120" i="38"/>
  <c r="C121" i="38"/>
  <c r="C122" i="38"/>
  <c r="C124" i="38"/>
  <c r="C125" i="38"/>
  <c r="C126" i="38"/>
  <c r="C127" i="38"/>
  <c r="C128" i="38"/>
  <c r="C129" i="38"/>
  <c r="C130" i="38"/>
  <c r="C132" i="38"/>
  <c r="C134" i="38"/>
  <c r="C137" i="38"/>
  <c r="C138" i="38"/>
  <c r="C140" i="38"/>
  <c r="C142" i="38"/>
  <c r="C145" i="38"/>
  <c r="C146" i="38"/>
  <c r="C148" i="38"/>
  <c r="C150" i="38"/>
  <c r="C153" i="38"/>
  <c r="C154" i="38"/>
  <c r="C156" i="38"/>
  <c r="C158" i="38"/>
  <c r="C161" i="38"/>
  <c r="C162" i="38"/>
  <c r="C164" i="38"/>
  <c r="C166" i="38"/>
  <c r="C167" i="38"/>
  <c r="C169" i="38"/>
  <c r="C170" i="38"/>
  <c r="C172" i="38"/>
  <c r="C174" i="38"/>
  <c r="C177" i="38"/>
  <c r="C178" i="38"/>
  <c r="C180" i="38"/>
  <c r="C182" i="38"/>
  <c r="C185" i="38"/>
  <c r="C186" i="38"/>
  <c r="C188" i="38"/>
  <c r="C190" i="38"/>
  <c r="C193" i="38"/>
  <c r="C194" i="38"/>
  <c r="C196" i="38"/>
  <c r="C199" i="38"/>
  <c r="C201" i="38"/>
  <c r="C206" i="38"/>
  <c r="C209" i="38"/>
  <c r="C212" i="38"/>
  <c r="C217" i="38"/>
  <c r="C218" i="38"/>
  <c r="C220" i="38"/>
  <c r="C225" i="38"/>
  <c r="C226" i="38"/>
  <c r="C230" i="38"/>
  <c r="C231" i="38"/>
  <c r="C233" i="38"/>
  <c r="C236" i="38"/>
  <c r="C241" i="38"/>
  <c r="C242" i="38"/>
  <c r="C244" i="38"/>
  <c r="C249" i="38"/>
  <c r="C252" i="38"/>
  <c r="C254" i="38"/>
  <c r="C257" i="38"/>
  <c r="C260" i="38"/>
  <c r="C263" i="38"/>
  <c r="C265" i="38"/>
  <c r="C266" i="38"/>
  <c r="C268" i="38"/>
  <c r="C270" i="38"/>
  <c r="C273" i="38"/>
  <c r="C274" i="38"/>
  <c r="C278" i="38"/>
  <c r="C281" i="38"/>
  <c r="C284" i="38"/>
  <c r="C286" i="38"/>
  <c r="C289" i="38"/>
  <c r="C290" i="38"/>
  <c r="C292" i="38"/>
  <c r="C294" i="38"/>
  <c r="C295" i="38"/>
  <c r="C297" i="38"/>
  <c r="C302" i="38"/>
  <c r="C305" i="38"/>
  <c r="C308" i="38"/>
  <c r="C313" i="38"/>
  <c r="C314" i="38"/>
  <c r="C316" i="38"/>
  <c r="C321" i="38"/>
  <c r="C326" i="38"/>
  <c r="C327" i="38"/>
  <c r="C329" i="38"/>
  <c r="C330" i="38"/>
  <c r="C332" i="38"/>
  <c r="C337" i="38"/>
  <c r="C338" i="38"/>
  <c r="C340" i="38"/>
  <c r="C342" i="38"/>
  <c r="C345" i="38"/>
  <c r="C350" i="38"/>
  <c r="C353" i="38"/>
  <c r="C354" i="38"/>
  <c r="C356" i="38"/>
  <c r="C359" i="38"/>
  <c r="C361" i="38"/>
  <c r="C362" i="38"/>
  <c r="C364" i="38"/>
  <c r="C369" i="38"/>
  <c r="C374" i="38"/>
  <c r="C377" i="38"/>
  <c r="C380" i="38"/>
  <c r="C385" i="38"/>
  <c r="C386" i="38"/>
  <c r="C388" i="38"/>
  <c r="C391" i="38"/>
  <c r="C393" i="38"/>
  <c r="C398" i="38"/>
  <c r="C401" i="38"/>
  <c r="C404" i="38"/>
  <c r="C406" i="38"/>
  <c r="C409" i="38"/>
  <c r="C410" i="38"/>
  <c r="C412" i="38"/>
  <c r="C417" i="38"/>
  <c r="C422" i="38"/>
  <c r="C423" i="38"/>
  <c r="C425" i="38"/>
  <c r="C428" i="38"/>
  <c r="C433" i="38"/>
  <c r="C434" i="38"/>
  <c r="C436" i="38"/>
  <c r="C441" i="38"/>
  <c r="C446" i="38"/>
  <c r="C449" i="38"/>
  <c r="C452" i="38"/>
  <c r="C455" i="38"/>
  <c r="C457" i="38"/>
  <c r="C458" i="38"/>
  <c r="C460" i="38"/>
  <c r="C465" i="38"/>
  <c r="C470" i="38"/>
  <c r="C473" i="38"/>
  <c r="C474" i="38"/>
  <c r="C476" i="38"/>
  <c r="C478" i="38"/>
  <c r="C481" i="38"/>
  <c r="C482" i="38"/>
  <c r="C484" i="38"/>
  <c r="C487" i="38"/>
  <c r="C489" i="38"/>
  <c r="C494" i="38"/>
  <c r="C497" i="38"/>
  <c r="C500" i="38"/>
  <c r="C505" i="38"/>
  <c r="C506" i="38"/>
  <c r="C508" i="38"/>
  <c r="C513" i="38"/>
  <c r="C518" i="38"/>
  <c r="C521" i="38"/>
  <c r="C524" i="38"/>
  <c r="C529" i="38"/>
  <c r="C530" i="38"/>
  <c r="C532" i="38"/>
  <c r="C537" i="38"/>
  <c r="C542" i="38"/>
  <c r="C545" i="38"/>
  <c r="C548" i="38"/>
  <c r="C551" i="38"/>
  <c r="C553" i="38"/>
  <c r="C554" i="38"/>
  <c r="C556" i="38"/>
  <c r="C558" i="38"/>
  <c r="C561" i="38"/>
  <c r="C566" i="38"/>
  <c r="C569" i="38"/>
  <c r="C570" i="38"/>
  <c r="C572" i="38"/>
  <c r="C577" i="38"/>
  <c r="C578" i="38"/>
  <c r="C580" i="38"/>
  <c r="C582" i="38"/>
  <c r="C585" i="38"/>
  <c r="C590" i="38"/>
  <c r="C593" i="38"/>
  <c r="C594" i="38"/>
  <c r="C596" i="38"/>
  <c r="C601" i="38"/>
  <c r="C602" i="38"/>
  <c r="C604" i="38"/>
  <c r="C606" i="38"/>
  <c r="C609" i="38"/>
  <c r="C614" i="38"/>
  <c r="C615" i="38"/>
  <c r="C617" i="38"/>
  <c r="C620" i="38"/>
  <c r="C625" i="38"/>
  <c r="C626" i="38"/>
  <c r="C628" i="38"/>
  <c r="C633" i="38"/>
  <c r="C638" i="38"/>
  <c r="C641" i="38"/>
  <c r="C644" i="38"/>
  <c r="C649" i="38"/>
  <c r="C650" i="38"/>
  <c r="C652" i="38"/>
  <c r="C657" i="38"/>
  <c r="C662" i="38"/>
  <c r="C665" i="38"/>
  <c r="C668" i="38"/>
  <c r="C673" i="38"/>
  <c r="C674" i="38"/>
  <c r="C676" i="38"/>
  <c r="C679" i="38"/>
  <c r="C681" i="38"/>
  <c r="C682" i="38"/>
  <c r="C686" i="38"/>
  <c r="C689" i="38"/>
  <c r="C692" i="38"/>
  <c r="C697" i="38"/>
  <c r="C698" i="38"/>
  <c r="C700" i="38"/>
  <c r="C705" i="38"/>
  <c r="C706" i="38"/>
  <c r="C710" i="38"/>
  <c r="C713" i="38"/>
  <c r="C716" i="38"/>
  <c r="C721" i="38"/>
  <c r="C722" i="38"/>
  <c r="C724" i="38"/>
  <c r="C729" i="38"/>
  <c r="C730" i="38"/>
  <c r="C734" i="38"/>
  <c r="C737" i="38"/>
  <c r="C740" i="38"/>
  <c r="C745" i="38"/>
  <c r="C746" i="38"/>
  <c r="C748" i="38"/>
  <c r="C753" i="38"/>
  <c r="C754" i="38"/>
  <c r="C758" i="38"/>
  <c r="C761" i="38"/>
  <c r="C764" i="38"/>
  <c r="C769" i="38"/>
  <c r="C770" i="38"/>
  <c r="C772" i="38"/>
  <c r="C777" i="38"/>
  <c r="C778" i="38"/>
  <c r="C782" i="38"/>
  <c r="C785" i="38"/>
  <c r="C788" i="38"/>
  <c r="C793" i="38"/>
  <c r="C794" i="38"/>
  <c r="C796" i="38"/>
  <c r="C801" i="38"/>
  <c r="C802" i="38"/>
  <c r="C806" i="38"/>
  <c r="C809" i="38"/>
  <c r="C812" i="38"/>
  <c r="C817" i="38"/>
  <c r="C818" i="38"/>
  <c r="C820" i="38"/>
  <c r="C825" i="38"/>
  <c r="C826" i="38"/>
  <c r="C830" i="38"/>
  <c r="C833" i="38"/>
  <c r="C836" i="38"/>
  <c r="C12" i="36"/>
  <c r="C13" i="36"/>
  <c r="C14" i="36"/>
  <c r="C15" i="36"/>
  <c r="C16" i="36"/>
  <c r="C17" i="36"/>
  <c r="C18" i="36"/>
  <c r="C19" i="36"/>
  <c r="C20" i="36"/>
  <c r="C21" i="36"/>
  <c r="C22" i="36"/>
  <c r="C23" i="36"/>
  <c r="C24" i="36"/>
  <c r="C25" i="36"/>
  <c r="C26" i="36"/>
  <c r="C28" i="36"/>
  <c r="C29" i="36"/>
  <c r="C30" i="36"/>
  <c r="C31" i="36"/>
  <c r="C32" i="36"/>
  <c r="C33" i="36"/>
  <c r="C34" i="36"/>
  <c r="C36" i="36"/>
  <c r="C37" i="36"/>
  <c r="C38" i="36"/>
  <c r="C39" i="36"/>
  <c r="C40" i="36"/>
  <c r="C41" i="36"/>
  <c r="C42" i="36"/>
  <c r="C44" i="36"/>
  <c r="C45" i="36"/>
  <c r="C46" i="36"/>
  <c r="C47" i="36"/>
  <c r="C48" i="36"/>
  <c r="C49" i="36"/>
  <c r="C50" i="36"/>
  <c r="C52" i="36"/>
  <c r="C53" i="36"/>
  <c r="C54" i="36"/>
  <c r="C55" i="36"/>
  <c r="C56" i="36"/>
  <c r="C57" i="36"/>
  <c r="C58" i="36"/>
  <c r="C60" i="36"/>
  <c r="C61" i="36"/>
  <c r="C62" i="36"/>
  <c r="C63" i="36"/>
  <c r="C64" i="36"/>
  <c r="C65" i="36"/>
  <c r="C66" i="36"/>
  <c r="C68" i="36"/>
  <c r="C69" i="36"/>
  <c r="C70" i="36"/>
  <c r="C71" i="36"/>
  <c r="C72" i="36"/>
  <c r="C73" i="36"/>
  <c r="C74" i="36"/>
  <c r="C76" i="36"/>
  <c r="C77" i="36"/>
  <c r="C78" i="36"/>
  <c r="C79" i="36"/>
  <c r="C80" i="36"/>
  <c r="C81" i="36"/>
  <c r="C82" i="36"/>
  <c r="C84" i="36"/>
  <c r="C85" i="36"/>
  <c r="C86" i="36"/>
  <c r="C87" i="36"/>
  <c r="C88" i="36"/>
  <c r="C89" i="36"/>
  <c r="C90" i="36"/>
  <c r="C92" i="36"/>
  <c r="C93" i="36"/>
  <c r="C94" i="36"/>
  <c r="C95" i="36"/>
  <c r="C96" i="36"/>
  <c r="C97" i="36"/>
  <c r="C98" i="36"/>
  <c r="C100" i="36"/>
  <c r="C101" i="36"/>
  <c r="C102" i="36"/>
  <c r="C103" i="36"/>
  <c r="C104" i="36"/>
  <c r="C105" i="36"/>
  <c r="C106" i="36"/>
  <c r="C108" i="36"/>
  <c r="C109" i="36"/>
  <c r="C110" i="36"/>
  <c r="C111" i="36"/>
  <c r="C112" i="36"/>
  <c r="C113" i="36"/>
  <c r="C114" i="36"/>
  <c r="C116" i="36"/>
  <c r="C117" i="36"/>
  <c r="C118" i="36"/>
  <c r="C119" i="36"/>
  <c r="C120" i="36"/>
  <c r="C121" i="36"/>
  <c r="C122" i="36"/>
  <c r="C124" i="36"/>
  <c r="C125" i="36"/>
  <c r="C126" i="36"/>
  <c r="C127" i="36"/>
  <c r="C128" i="36"/>
  <c r="C129" i="36"/>
  <c r="C130" i="36"/>
  <c r="C132" i="36"/>
  <c r="C133" i="36"/>
  <c r="C134" i="36"/>
  <c r="C136" i="36"/>
  <c r="C137" i="36"/>
  <c r="C138" i="36"/>
  <c r="C140" i="36"/>
  <c r="C141" i="36"/>
  <c r="C142" i="36"/>
  <c r="C144" i="36"/>
  <c r="C145" i="36"/>
  <c r="C146" i="36"/>
  <c r="C148" i="36"/>
  <c r="C149" i="36"/>
  <c r="C150" i="36"/>
  <c r="C151" i="36"/>
  <c r="C152" i="36"/>
  <c r="C153" i="36"/>
  <c r="C154" i="36"/>
  <c r="C156" i="36"/>
  <c r="C157" i="36"/>
  <c r="C158" i="36"/>
  <c r="C160" i="36"/>
  <c r="C161" i="36"/>
  <c r="C162" i="36"/>
  <c r="C164" i="36"/>
  <c r="C165" i="36"/>
  <c r="C166" i="36"/>
  <c r="C168" i="36"/>
  <c r="C169" i="36"/>
  <c r="C170" i="36"/>
  <c r="C172" i="36"/>
  <c r="C173" i="36"/>
  <c r="C174" i="36"/>
  <c r="C176" i="36"/>
  <c r="C177" i="36"/>
  <c r="C178" i="36"/>
  <c r="C180" i="36"/>
  <c r="C181" i="36"/>
  <c r="C182" i="36"/>
  <c r="C183" i="36"/>
  <c r="C184" i="36"/>
  <c r="C185" i="36"/>
  <c r="C186" i="36"/>
  <c r="C188" i="36"/>
  <c r="C189" i="36"/>
  <c r="C190" i="36"/>
  <c r="C193" i="36"/>
  <c r="C194" i="36"/>
  <c r="C196" i="36"/>
  <c r="C197" i="36"/>
  <c r="C198" i="36"/>
  <c r="C199" i="36"/>
  <c r="C200" i="36"/>
  <c r="C201" i="36"/>
  <c r="C204" i="36"/>
  <c r="C205" i="36"/>
  <c r="C206" i="36"/>
  <c r="C208" i="36"/>
  <c r="C209" i="36"/>
  <c r="C212" i="36"/>
  <c r="C213" i="36"/>
  <c r="C215" i="36"/>
  <c r="C216" i="36"/>
  <c r="C217" i="36"/>
  <c r="C218" i="36"/>
  <c r="C220" i="36"/>
  <c r="C221" i="36"/>
  <c r="C222" i="36"/>
  <c r="C224" i="36"/>
  <c r="C225" i="36"/>
  <c r="C226" i="36"/>
  <c r="C229" i="36"/>
  <c r="C230" i="36"/>
  <c r="C232" i="36"/>
  <c r="C233" i="36"/>
  <c r="C234" i="36"/>
  <c r="C236" i="36"/>
  <c r="C237" i="36"/>
  <c r="C241" i="36"/>
  <c r="C242" i="36"/>
  <c r="C244" i="36"/>
  <c r="C245" i="36"/>
  <c r="C247" i="36"/>
  <c r="C248" i="36"/>
  <c r="C249" i="36"/>
  <c r="C253" i="36"/>
  <c r="C254" i="36"/>
  <c r="C256" i="36"/>
  <c r="C257" i="36"/>
  <c r="C260" i="36"/>
  <c r="C261" i="36"/>
  <c r="C262" i="36"/>
  <c r="C263" i="36"/>
  <c r="C264" i="36"/>
  <c r="C265" i="36"/>
  <c r="C266" i="36"/>
  <c r="C268" i="36"/>
  <c r="C269" i="36"/>
  <c r="C272" i="36"/>
  <c r="C273" i="36"/>
  <c r="C277" i="36"/>
  <c r="C278" i="36"/>
  <c r="C279" i="36"/>
  <c r="C280" i="36"/>
  <c r="C281" i="36"/>
  <c r="C284" i="36"/>
  <c r="C285" i="36"/>
  <c r="C286" i="36"/>
  <c r="C289" i="36"/>
  <c r="C290" i="36"/>
  <c r="C292" i="36"/>
  <c r="C293" i="36"/>
  <c r="C294" i="36"/>
  <c r="C296" i="36"/>
  <c r="C297" i="36"/>
  <c r="C301" i="36"/>
  <c r="C302" i="36"/>
  <c r="C304" i="36"/>
  <c r="C305" i="36"/>
  <c r="C308" i="36"/>
  <c r="C309" i="36"/>
  <c r="C310" i="36"/>
  <c r="C311" i="36"/>
  <c r="C313" i="36"/>
  <c r="C314" i="36"/>
  <c r="C316" i="36"/>
  <c r="C317" i="36"/>
  <c r="C320" i="36"/>
  <c r="C321" i="36"/>
  <c r="C322" i="36"/>
  <c r="C325" i="36"/>
  <c r="C326" i="36"/>
  <c r="C327" i="36"/>
  <c r="C328" i="36"/>
  <c r="C329" i="36"/>
  <c r="C332" i="36"/>
  <c r="C333" i="36"/>
  <c r="C337" i="36"/>
  <c r="C338" i="36"/>
  <c r="C340" i="36"/>
  <c r="C341" i="36"/>
  <c r="C343" i="36"/>
  <c r="C344" i="36"/>
  <c r="C345" i="36"/>
  <c r="C346" i="36"/>
  <c r="C349" i="36"/>
  <c r="C350" i="36"/>
  <c r="C352" i="36"/>
  <c r="C353" i="36"/>
  <c r="C354" i="36"/>
  <c r="C356" i="36"/>
  <c r="C357" i="36"/>
  <c r="C361" i="36"/>
  <c r="C362" i="36"/>
  <c r="C364" i="36"/>
  <c r="C365" i="36"/>
  <c r="C368" i="36"/>
  <c r="C369" i="36"/>
  <c r="C370" i="36"/>
  <c r="C373" i="36"/>
  <c r="C374" i="36"/>
  <c r="C375" i="36"/>
  <c r="C376" i="36"/>
  <c r="C377" i="36"/>
  <c r="C380" i="36"/>
  <c r="C381" i="36"/>
  <c r="C382" i="36"/>
  <c r="C385" i="36"/>
  <c r="C386" i="36"/>
  <c r="C388" i="36"/>
  <c r="C389" i="36"/>
  <c r="C391" i="36"/>
  <c r="C392" i="36"/>
  <c r="C393" i="36"/>
  <c r="C397" i="36"/>
  <c r="C398" i="36"/>
  <c r="C400" i="36"/>
  <c r="C401" i="36"/>
  <c r="C404" i="36"/>
  <c r="C405" i="36"/>
  <c r="C407" i="36"/>
  <c r="C409" i="36"/>
  <c r="C410" i="36"/>
  <c r="C412" i="36"/>
  <c r="C413" i="36"/>
  <c r="C414" i="36"/>
  <c r="C416" i="36"/>
  <c r="C417" i="36"/>
  <c r="C421" i="36"/>
  <c r="C422" i="36"/>
  <c r="C424" i="36"/>
  <c r="C425" i="36"/>
  <c r="C428" i="36"/>
  <c r="C429" i="36"/>
  <c r="C430" i="36"/>
  <c r="C433" i="36"/>
  <c r="C434" i="36"/>
  <c r="C436" i="36"/>
  <c r="C437" i="36"/>
  <c r="C438" i="36"/>
  <c r="C439" i="36"/>
  <c r="C440" i="36"/>
  <c r="C441" i="36"/>
  <c r="C442" i="36"/>
  <c r="C445" i="36"/>
  <c r="C446" i="36"/>
  <c r="C448" i="36"/>
  <c r="C449" i="36"/>
  <c r="C452" i="36"/>
  <c r="C453" i="36"/>
  <c r="C455" i="36"/>
  <c r="C457" i="36"/>
  <c r="C458" i="36"/>
  <c r="C460" i="36"/>
  <c r="C461" i="36"/>
  <c r="C464" i="36"/>
  <c r="C465" i="36"/>
  <c r="C469" i="36"/>
  <c r="C470" i="36"/>
  <c r="C471" i="36"/>
  <c r="C472" i="36"/>
  <c r="C473" i="36"/>
  <c r="C474" i="36"/>
  <c r="C476" i="36"/>
  <c r="C477" i="36"/>
  <c r="C481" i="36"/>
  <c r="C482" i="36"/>
  <c r="C484" i="36"/>
  <c r="C485" i="36"/>
  <c r="C488" i="36"/>
  <c r="C489" i="36"/>
  <c r="C490" i="36"/>
  <c r="C493" i="36"/>
  <c r="C494" i="36"/>
  <c r="C496" i="36"/>
  <c r="C497" i="36"/>
  <c r="C498" i="36"/>
  <c r="C500" i="36"/>
  <c r="C501" i="36"/>
  <c r="C503" i="36"/>
  <c r="C505" i="36"/>
  <c r="C506" i="36"/>
  <c r="C508" i="36"/>
  <c r="C509" i="36"/>
  <c r="C512" i="36"/>
  <c r="C513" i="36"/>
  <c r="C517" i="36"/>
  <c r="C518" i="36"/>
  <c r="C519" i="36"/>
  <c r="C520" i="36"/>
  <c r="C521" i="36"/>
  <c r="C524" i="36"/>
  <c r="C525" i="36"/>
  <c r="C529" i="36"/>
  <c r="C530" i="36"/>
  <c r="C532" i="36"/>
  <c r="C533" i="36"/>
  <c r="C535" i="36"/>
  <c r="C536" i="36"/>
  <c r="C537" i="36"/>
  <c r="C541" i="36"/>
  <c r="C542" i="36"/>
  <c r="C544" i="36"/>
  <c r="C545" i="36"/>
  <c r="C548" i="36"/>
  <c r="C549" i="36"/>
  <c r="C550" i="36"/>
  <c r="C553" i="36"/>
  <c r="C554" i="36"/>
  <c r="C556" i="36"/>
  <c r="C557" i="36"/>
  <c r="C558" i="36"/>
  <c r="C560" i="36"/>
  <c r="C561" i="36"/>
  <c r="C565" i="36"/>
  <c r="C566" i="36"/>
  <c r="C567" i="36"/>
  <c r="C568" i="36"/>
  <c r="C569" i="36"/>
  <c r="C572" i="36"/>
  <c r="C573" i="36"/>
  <c r="C577" i="36"/>
  <c r="C578" i="36"/>
  <c r="C580" i="36"/>
  <c r="C581" i="36"/>
  <c r="C583" i="36"/>
  <c r="C584" i="36"/>
  <c r="C585" i="36"/>
  <c r="C589" i="36"/>
  <c r="C590" i="36"/>
  <c r="C592" i="36"/>
  <c r="C593" i="36"/>
  <c r="C596" i="36"/>
  <c r="C597" i="36"/>
  <c r="C599" i="36"/>
  <c r="C601" i="36"/>
  <c r="C602" i="36"/>
  <c r="C604" i="36"/>
  <c r="C605" i="36"/>
  <c r="C608" i="36"/>
  <c r="C609" i="36"/>
  <c r="C610" i="36"/>
  <c r="C613" i="36"/>
  <c r="C614" i="36"/>
  <c r="C616" i="36"/>
  <c r="C617" i="36"/>
  <c r="C618" i="36"/>
  <c r="C620" i="36"/>
  <c r="C621" i="36"/>
  <c r="C625" i="36"/>
  <c r="C626" i="36"/>
  <c r="C628" i="36"/>
  <c r="C629" i="36"/>
  <c r="C631" i="36"/>
  <c r="C632" i="36"/>
  <c r="C633" i="36"/>
  <c r="C637" i="36"/>
  <c r="C638" i="36"/>
  <c r="C640" i="36"/>
  <c r="C641" i="36"/>
  <c r="C644" i="36"/>
  <c r="C645" i="36"/>
  <c r="C647" i="36"/>
  <c r="C649" i="36"/>
  <c r="C650" i="36"/>
  <c r="C652" i="36"/>
  <c r="C653" i="36"/>
  <c r="C656" i="36"/>
  <c r="C657" i="36"/>
  <c r="C661" i="36"/>
  <c r="C662" i="36"/>
  <c r="C663" i="36"/>
  <c r="C664" i="36"/>
  <c r="C665" i="36"/>
  <c r="C668" i="36"/>
  <c r="C669" i="36"/>
  <c r="C670" i="36"/>
  <c r="C673" i="36"/>
  <c r="C674" i="36"/>
  <c r="C676" i="36"/>
  <c r="C677" i="36"/>
  <c r="C678" i="36"/>
  <c r="C680" i="36"/>
  <c r="C681" i="36"/>
  <c r="C685" i="36"/>
  <c r="C686" i="36"/>
  <c r="C688" i="36"/>
  <c r="C689" i="36"/>
  <c r="C692" i="36"/>
  <c r="C693" i="36"/>
  <c r="C695" i="36"/>
  <c r="C697" i="36"/>
  <c r="C698" i="36"/>
  <c r="C700" i="36"/>
  <c r="C701" i="36"/>
  <c r="C704" i="36"/>
  <c r="C705" i="36"/>
  <c r="C709" i="36"/>
  <c r="C710" i="36"/>
  <c r="C711" i="36"/>
  <c r="C712" i="36"/>
  <c r="C713" i="36"/>
  <c r="C716" i="36"/>
  <c r="C717" i="36"/>
  <c r="C721" i="36"/>
  <c r="C722" i="36"/>
  <c r="C724" i="36"/>
  <c r="C725" i="36"/>
  <c r="C727" i="36"/>
  <c r="C728" i="36"/>
  <c r="C729" i="36"/>
  <c r="C730" i="36"/>
  <c r="C733" i="36"/>
  <c r="C734" i="36"/>
  <c r="C736" i="36"/>
  <c r="C737" i="36"/>
  <c r="C738" i="36"/>
  <c r="C740" i="36"/>
  <c r="C741" i="36"/>
  <c r="C745" i="36"/>
  <c r="C746" i="36"/>
  <c r="C748" i="36"/>
  <c r="C749" i="36"/>
  <c r="C752" i="36"/>
  <c r="C753" i="36"/>
  <c r="C758" i="36"/>
  <c r="C759" i="36"/>
  <c r="C760" i="36"/>
  <c r="C761" i="36"/>
  <c r="C762" i="36"/>
  <c r="C764" i="36"/>
  <c r="C765" i="36"/>
  <c r="C769" i="36"/>
  <c r="C770" i="36"/>
  <c r="C772" i="36"/>
  <c r="C775" i="36"/>
  <c r="C776" i="36"/>
  <c r="C777" i="36"/>
  <c r="C778" i="36"/>
  <c r="C782" i="36"/>
  <c r="C784" i="36"/>
  <c r="C785" i="36"/>
  <c r="C788" i="36"/>
  <c r="C791" i="36"/>
  <c r="C793" i="36"/>
  <c r="C794" i="36"/>
  <c r="C796" i="36"/>
  <c r="C800" i="36"/>
  <c r="C801" i="36"/>
  <c r="C805" i="36"/>
  <c r="C806" i="36"/>
  <c r="C808" i="36"/>
  <c r="C809" i="36"/>
  <c r="C810" i="36"/>
  <c r="C812" i="36"/>
  <c r="C814" i="36"/>
  <c r="C817" i="36"/>
  <c r="C818" i="36"/>
  <c r="C820" i="36"/>
  <c r="C823" i="36"/>
  <c r="C824" i="36"/>
  <c r="C825" i="36"/>
  <c r="C830" i="36"/>
  <c r="C832" i="36"/>
  <c r="C833" i="36"/>
  <c r="C836" i="36"/>
  <c r="C11" i="36"/>
  <c r="C5" i="39"/>
  <c r="E10" i="44"/>
  <c r="E9" i="44"/>
  <c r="E8" i="44"/>
  <c r="E7" i="44"/>
  <c r="C468" i="36" l="1"/>
  <c r="C822" i="36"/>
  <c r="C804" i="36"/>
  <c r="C786" i="36"/>
  <c r="C708" i="36"/>
  <c r="C586" i="36"/>
  <c r="C526" i="36"/>
  <c r="C466" i="36"/>
  <c r="C210" i="36"/>
  <c r="C534" i="38"/>
  <c r="C510" i="38"/>
  <c r="C420" i="38"/>
  <c r="C396" i="38"/>
  <c r="C306" i="38"/>
  <c r="C238" i="38"/>
  <c r="C648" i="36"/>
  <c r="C588" i="36"/>
  <c r="C838" i="36"/>
  <c r="C768" i="36"/>
  <c r="C646" i="36"/>
  <c r="C600" i="36"/>
  <c r="C540" i="36"/>
  <c r="C480" i="36"/>
  <c r="C450" i="36"/>
  <c r="C390" i="36"/>
  <c r="C360" i="36"/>
  <c r="C300" i="36"/>
  <c r="C240" i="36"/>
  <c r="C790" i="38"/>
  <c r="C766" i="38"/>
  <c r="C742" i="38"/>
  <c r="C718" i="38"/>
  <c r="C694" i="38"/>
  <c r="C486" i="38"/>
  <c r="C462" i="38"/>
  <c r="C418" i="38"/>
  <c r="C394" i="38"/>
  <c r="C372" i="38"/>
  <c r="C282" i="38"/>
  <c r="C214" i="38"/>
  <c r="C828" i="36"/>
  <c r="C624" i="36"/>
  <c r="C720" i="36"/>
  <c r="C538" i="36"/>
  <c r="C298" i="36"/>
  <c r="C622" i="38"/>
  <c r="C348" i="38"/>
  <c r="C258" i="38"/>
  <c r="C684" i="36"/>
  <c r="C636" i="38"/>
  <c r="C444" i="38"/>
  <c r="C630" i="36"/>
  <c r="C358" i="36"/>
  <c r="C834" i="36"/>
  <c r="C658" i="36"/>
  <c r="C598" i="36"/>
  <c r="C522" i="36"/>
  <c r="C402" i="36"/>
  <c r="C312" i="36"/>
  <c r="C192" i="36"/>
  <c r="C714" i="38"/>
  <c r="C690" i="38"/>
  <c r="C574" i="38"/>
  <c r="C324" i="38"/>
  <c r="C744" i="36"/>
  <c r="C564" i="36"/>
  <c r="C528" i="36"/>
  <c r="C750" i="36"/>
  <c r="C660" i="36"/>
  <c r="C816" i="36"/>
  <c r="C798" i="36"/>
  <c r="C780" i="36"/>
  <c r="C732" i="36"/>
  <c r="C702" i="36"/>
  <c r="C672" i="36"/>
  <c r="C642" i="36"/>
  <c r="C612" i="36"/>
  <c r="C552" i="36"/>
  <c r="C492" i="36"/>
  <c r="C432" i="36"/>
  <c r="C250" i="36"/>
  <c r="C666" i="38"/>
  <c r="C502" i="38"/>
  <c r="C366" i="38"/>
  <c r="C276" i="38"/>
  <c r="C654" i="36"/>
  <c r="C504" i="36"/>
  <c r="C384" i="36"/>
  <c r="C202" i="36"/>
  <c r="C756" i="38"/>
  <c r="C546" i="38"/>
  <c r="C454" i="38"/>
  <c r="C318" i="38"/>
  <c r="C228" i="38"/>
  <c r="C792" i="36"/>
  <c r="C562" i="36"/>
  <c r="C456" i="36"/>
  <c r="C426" i="36"/>
  <c r="C336" i="36"/>
  <c r="C246" i="36"/>
  <c r="C634" i="38"/>
  <c r="C774" i="36"/>
  <c r="C726" i="36"/>
  <c r="C696" i="36"/>
  <c r="C576" i="36"/>
  <c r="C516" i="36"/>
  <c r="C334" i="36"/>
  <c r="C514" i="36"/>
  <c r="C408" i="36"/>
  <c r="C378" i="36"/>
  <c r="C288" i="36"/>
  <c r="C807" i="38"/>
  <c r="C743" i="38"/>
  <c r="C781" i="36"/>
  <c r="C821" i="36"/>
  <c r="C773" i="36"/>
  <c r="C829" i="36"/>
  <c r="C789" i="36"/>
  <c r="C797" i="36"/>
  <c r="C837" i="36"/>
  <c r="C757" i="36"/>
  <c r="C813" i="36"/>
  <c r="C799" i="36"/>
  <c r="C735" i="36"/>
  <c r="C671" i="36"/>
  <c r="C607" i="36"/>
  <c r="C543" i="36"/>
  <c r="C479" i="36"/>
  <c r="C415" i="36"/>
  <c r="C351" i="36"/>
  <c r="C287" i="36"/>
  <c r="C223" i="36"/>
  <c r="C159" i="36"/>
  <c r="C831" i="38"/>
  <c r="C767" i="38"/>
  <c r="C703" i="38"/>
  <c r="C639" i="38"/>
  <c r="C575" i="38"/>
  <c r="C511" i="38"/>
  <c r="C447" i="38"/>
  <c r="C383" i="38"/>
  <c r="C319" i="38"/>
  <c r="C255" i="38"/>
  <c r="C191" i="38"/>
  <c r="C815" i="36"/>
  <c r="C751" i="36"/>
  <c r="C687" i="36"/>
  <c r="C623" i="36"/>
  <c r="C559" i="36"/>
  <c r="C495" i="36"/>
  <c r="C431" i="36"/>
  <c r="C367" i="36"/>
  <c r="C303" i="36"/>
  <c r="C239" i="36"/>
  <c r="C175" i="36"/>
  <c r="C135" i="38"/>
  <c r="C783" i="36"/>
  <c r="C719" i="36"/>
  <c r="C655" i="36"/>
  <c r="C591" i="36"/>
  <c r="C527" i="36"/>
  <c r="C463" i="36"/>
  <c r="C399" i="36"/>
  <c r="C335" i="36"/>
  <c r="C271" i="36"/>
  <c r="C207" i="36"/>
  <c r="C143" i="36"/>
  <c r="C827" i="36"/>
  <c r="C811" i="36"/>
  <c r="C787" i="36"/>
  <c r="C755" i="36"/>
  <c r="C723" i="36"/>
  <c r="C699" i="36"/>
  <c r="C667" i="36"/>
  <c r="C643" i="36"/>
  <c r="C619" i="36"/>
  <c r="C579" i="36"/>
  <c r="C539" i="36"/>
  <c r="C499" i="36"/>
  <c r="C467" i="36"/>
  <c r="C435" i="36"/>
  <c r="C403" i="36"/>
  <c r="C371" i="36"/>
  <c r="C331" i="36"/>
  <c r="C307" i="36"/>
  <c r="C291" i="36"/>
  <c r="C259" i="36"/>
  <c r="C235" i="36"/>
  <c r="C219" i="36"/>
  <c r="C195" i="36"/>
  <c r="C187" i="36"/>
  <c r="C171" i="36"/>
  <c r="C163" i="36"/>
  <c r="C155" i="36"/>
  <c r="C147" i="36"/>
  <c r="C139" i="36"/>
  <c r="C131" i="36"/>
  <c r="C123" i="36"/>
  <c r="C115" i="36"/>
  <c r="C107" i="36"/>
  <c r="C99" i="36"/>
  <c r="C91" i="36"/>
  <c r="C83" i="36"/>
  <c r="C75" i="36"/>
  <c r="C67" i="36"/>
  <c r="C59" i="36"/>
  <c r="C51" i="36"/>
  <c r="C43" i="36"/>
  <c r="C819" i="36"/>
  <c r="C795" i="36"/>
  <c r="C771" i="36"/>
  <c r="C747" i="36"/>
  <c r="C731" i="36"/>
  <c r="C707" i="36"/>
  <c r="C683" i="36"/>
  <c r="C659" i="36"/>
  <c r="C635" i="36"/>
  <c r="C611" i="36"/>
  <c r="C595" i="36"/>
  <c r="C563" i="36"/>
  <c r="C547" i="36"/>
  <c r="C523" i="36"/>
  <c r="C507" i="36"/>
  <c r="C483" i="36"/>
  <c r="C459" i="36"/>
  <c r="C443" i="36"/>
  <c r="C419" i="36"/>
  <c r="C395" i="36"/>
  <c r="C379" i="36"/>
  <c r="C355" i="36"/>
  <c r="C339" i="36"/>
  <c r="C315" i="36"/>
  <c r="C299" i="36"/>
  <c r="C283" i="36"/>
  <c r="C251" i="36"/>
  <c r="C211" i="36"/>
  <c r="C27" i="36"/>
  <c r="C835" i="36"/>
  <c r="C803" i="36"/>
  <c r="C779" i="36"/>
  <c r="C763" i="36"/>
  <c r="C739" i="36"/>
  <c r="C715" i="36"/>
  <c r="C691" i="36"/>
  <c r="C675" i="36"/>
  <c r="C651" i="36"/>
  <c r="C627" i="36"/>
  <c r="C603" i="36"/>
  <c r="C587" i="36"/>
  <c r="C571" i="36"/>
  <c r="C555" i="36"/>
  <c r="C531" i="36"/>
  <c r="C515" i="36"/>
  <c r="C491" i="36"/>
  <c r="C475" i="36"/>
  <c r="C451" i="36"/>
  <c r="C427" i="36"/>
  <c r="C411" i="36"/>
  <c r="C387" i="36"/>
  <c r="C363" i="36"/>
  <c r="C347" i="36"/>
  <c r="C323" i="36"/>
  <c r="C275" i="36"/>
  <c r="C267" i="36"/>
  <c r="C243" i="36"/>
  <c r="C227" i="36"/>
  <c r="C203" i="36"/>
  <c r="C179" i="36"/>
  <c r="C35" i="36"/>
  <c r="A1119"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501" i="31"/>
  <c r="A502" i="31"/>
  <c r="A503" i="31"/>
  <c r="A504" i="31"/>
  <c r="A505" i="31"/>
  <c r="A506" i="31"/>
  <c r="A507" i="31"/>
  <c r="A508" i="31"/>
  <c r="A509" i="31"/>
  <c r="A510" i="31"/>
  <c r="A511" i="31"/>
  <c r="A512" i="31"/>
  <c r="A513" i="31"/>
  <c r="A514" i="31"/>
  <c r="A515" i="31"/>
  <c r="A516" i="31"/>
  <c r="A517" i="31"/>
  <c r="A518" i="31"/>
  <c r="A519" i="31"/>
  <c r="A520" i="31"/>
  <c r="A521" i="31"/>
  <c r="A522" i="31"/>
  <c r="A523" i="31"/>
  <c r="A524" i="31"/>
  <c r="A525" i="31"/>
  <c r="A526" i="31"/>
  <c r="A527" i="31"/>
  <c r="A528" i="31"/>
  <c r="A529" i="31"/>
  <c r="A530" i="31"/>
  <c r="A531" i="31"/>
  <c r="A532" i="31"/>
  <c r="A533" i="31"/>
  <c r="A534" i="31"/>
  <c r="A535" i="31"/>
  <c r="A536" i="31"/>
  <c r="A537" i="31"/>
  <c r="A538" i="31"/>
  <c r="A539" i="31"/>
  <c r="A540" i="31"/>
  <c r="A541" i="31"/>
  <c r="A542" i="31"/>
  <c r="A543" i="31"/>
  <c r="A544" i="31"/>
  <c r="A545" i="31"/>
  <c r="A546" i="31"/>
  <c r="A547" i="31"/>
  <c r="A548" i="31"/>
  <c r="A549" i="31"/>
  <c r="A550" i="31"/>
  <c r="A551" i="31"/>
  <c r="A552" i="31"/>
  <c r="A553" i="31"/>
  <c r="A554" i="31"/>
  <c r="A555" i="31"/>
  <c r="A556" i="31"/>
  <c r="A557" i="31"/>
  <c r="A558" i="31"/>
  <c r="A559" i="31"/>
  <c r="A560" i="31"/>
  <c r="A561" i="31"/>
  <c r="A562" i="31"/>
  <c r="A563" i="31"/>
  <c r="A564" i="31"/>
  <c r="A565" i="31"/>
  <c r="A566" i="31"/>
  <c r="A567" i="31"/>
  <c r="A568" i="31"/>
  <c r="A569" i="31"/>
  <c r="A570" i="31"/>
  <c r="A571" i="31"/>
  <c r="A572" i="31"/>
  <c r="A573" i="31"/>
  <c r="A574" i="31"/>
  <c r="A575" i="31"/>
  <c r="A576" i="31"/>
  <c r="A577" i="31"/>
  <c r="A578" i="31"/>
  <c r="A579" i="31"/>
  <c r="A580" i="31"/>
  <c r="A581" i="31"/>
  <c r="A582" i="31"/>
  <c r="A583" i="31"/>
  <c r="A584" i="31"/>
  <c r="A585" i="31"/>
  <c r="A586" i="31"/>
  <c r="A587" i="31"/>
  <c r="A588" i="31"/>
  <c r="A589" i="31"/>
  <c r="A590" i="31"/>
  <c r="A591" i="31"/>
  <c r="A592" i="31"/>
  <c r="A593" i="31"/>
  <c r="A594" i="31"/>
  <c r="A595" i="31"/>
  <c r="A596" i="31"/>
  <c r="A597" i="31"/>
  <c r="A598" i="31"/>
  <c r="A599" i="31"/>
  <c r="A600" i="31"/>
  <c r="A601" i="31"/>
  <c r="A602" i="31"/>
  <c r="A603" i="31"/>
  <c r="A604" i="31"/>
  <c r="A605" i="31"/>
  <c r="A606" i="31"/>
  <c r="A607" i="31"/>
  <c r="A608" i="31"/>
  <c r="A609" i="31"/>
  <c r="A610" i="31"/>
  <c r="A611" i="31"/>
  <c r="A612" i="31"/>
  <c r="A613" i="31"/>
  <c r="A614" i="31"/>
  <c r="A615" i="31"/>
  <c r="A616" i="31"/>
  <c r="A617" i="31"/>
  <c r="A618" i="31"/>
  <c r="A619" i="31"/>
  <c r="A620" i="31"/>
  <c r="A621" i="31"/>
  <c r="A622" i="31"/>
  <c r="A623" i="31"/>
  <c r="A624" i="31"/>
  <c r="A625" i="31"/>
  <c r="A626" i="31"/>
  <c r="A627" i="31"/>
  <c r="A628" i="31"/>
  <c r="A629" i="31"/>
  <c r="A630" i="31"/>
  <c r="A631" i="31"/>
  <c r="A632" i="31"/>
  <c r="A633" i="31"/>
  <c r="A634" i="31"/>
  <c r="A635" i="31"/>
  <c r="A636" i="31"/>
  <c r="A637" i="31"/>
  <c r="A638" i="31"/>
  <c r="A639" i="31"/>
  <c r="A640" i="31"/>
  <c r="A641" i="31"/>
  <c r="A642" i="31"/>
  <c r="A643" i="31"/>
  <c r="A644" i="31"/>
  <c r="A645" i="31"/>
  <c r="A646" i="31"/>
  <c r="A647" i="31"/>
  <c r="A648" i="31"/>
  <c r="A649" i="31"/>
  <c r="A650" i="31"/>
  <c r="A651" i="31"/>
  <c r="A652" i="31"/>
  <c r="A653" i="31"/>
  <c r="A654" i="31"/>
  <c r="A655" i="31"/>
  <c r="A656" i="31"/>
  <c r="A657" i="31"/>
  <c r="A658" i="31"/>
  <c r="A659" i="31"/>
  <c r="A660" i="31"/>
  <c r="A661" i="31"/>
  <c r="A662" i="31"/>
  <c r="A663" i="31"/>
  <c r="A664" i="31"/>
  <c r="A665" i="31"/>
  <c r="A666" i="31"/>
  <c r="A667" i="31"/>
  <c r="A668" i="31"/>
  <c r="A669" i="31"/>
  <c r="A670" i="31"/>
  <c r="A671" i="31"/>
  <c r="A672" i="31"/>
  <c r="A673" i="31"/>
  <c r="A674" i="31"/>
  <c r="A675" i="31"/>
  <c r="A676" i="31"/>
  <c r="A677" i="31"/>
  <c r="A678" i="31"/>
  <c r="A679" i="31"/>
  <c r="A680" i="31"/>
  <c r="A681" i="31"/>
  <c r="A682" i="31"/>
  <c r="A683" i="31"/>
  <c r="A684" i="31"/>
  <c r="A685" i="31"/>
  <c r="A686" i="31"/>
  <c r="A687" i="31"/>
  <c r="A688" i="31"/>
  <c r="A689" i="31"/>
  <c r="A690" i="31"/>
  <c r="A691" i="31"/>
  <c r="A692" i="31"/>
  <c r="A693" i="31"/>
  <c r="A694" i="31"/>
  <c r="A695" i="31"/>
  <c r="A696" i="31"/>
  <c r="A697" i="31"/>
  <c r="A698" i="31"/>
  <c r="A699" i="31"/>
  <c r="A700" i="31"/>
  <c r="A701" i="31"/>
  <c r="A702" i="31"/>
  <c r="A703" i="31"/>
  <c r="A704" i="31"/>
  <c r="A705" i="31"/>
  <c r="A706" i="31"/>
  <c r="A707" i="31"/>
  <c r="A708" i="31"/>
  <c r="A709" i="31"/>
  <c r="A710" i="31"/>
  <c r="A711" i="31"/>
  <c r="A712" i="31"/>
  <c r="A713" i="31"/>
  <c r="A714" i="31"/>
  <c r="A715" i="31"/>
  <c r="A716" i="31"/>
  <c r="A717" i="31"/>
  <c r="A718" i="31"/>
  <c r="A719" i="31"/>
  <c r="A720" i="31"/>
  <c r="A721" i="31"/>
  <c r="A722" i="31"/>
  <c r="A723" i="31"/>
  <c r="A724" i="31"/>
  <c r="A725" i="31"/>
  <c r="A726" i="31"/>
  <c r="A727" i="31"/>
  <c r="A728" i="31"/>
  <c r="A729" i="31"/>
  <c r="A730" i="31"/>
  <c r="A731" i="31"/>
  <c r="A732" i="31"/>
  <c r="A733" i="31"/>
  <c r="A734" i="31"/>
  <c r="A735" i="31"/>
  <c r="A736" i="31"/>
  <c r="A737" i="31"/>
  <c r="A738" i="31"/>
  <c r="A739" i="31"/>
  <c r="A740" i="31"/>
  <c r="A741" i="31"/>
  <c r="A742" i="31"/>
  <c r="A743" i="31"/>
  <c r="A744" i="31"/>
  <c r="A745" i="31"/>
  <c r="A746" i="31"/>
  <c r="A747" i="31"/>
  <c r="A748" i="31"/>
  <c r="A749" i="31"/>
  <c r="A750" i="31"/>
  <c r="A751" i="31"/>
  <c r="A752" i="31"/>
  <c r="A753" i="31"/>
  <c r="A754" i="31"/>
  <c r="A755" i="31"/>
  <c r="A756" i="31"/>
  <c r="A757" i="31"/>
  <c r="A758" i="31"/>
  <c r="A759" i="31"/>
  <c r="A760" i="31"/>
  <c r="A761" i="31"/>
  <c r="A762" i="31"/>
  <c r="A763" i="31"/>
  <c r="A764" i="31"/>
  <c r="A765" i="31"/>
  <c r="A766" i="31"/>
  <c r="A767" i="31"/>
  <c r="A768" i="31"/>
  <c r="A769" i="31"/>
  <c r="A770" i="31"/>
  <c r="A771" i="31"/>
  <c r="A772" i="31"/>
  <c r="A773" i="31"/>
  <c r="A774" i="31"/>
  <c r="A775" i="31"/>
  <c r="A776" i="31"/>
  <c r="A777" i="31"/>
  <c r="A778" i="31"/>
  <c r="A779" i="31"/>
  <c r="A780" i="31"/>
  <c r="A781" i="31"/>
  <c r="A782" i="31"/>
  <c r="A783" i="31"/>
  <c r="A784" i="31"/>
  <c r="A785" i="31"/>
  <c r="A786" i="31"/>
  <c r="A787" i="31"/>
  <c r="A788" i="31"/>
  <c r="A789" i="31"/>
  <c r="A790" i="31"/>
  <c r="A791" i="31"/>
  <c r="A792" i="31"/>
  <c r="A793" i="31"/>
  <c r="A794" i="31"/>
  <c r="A795" i="31"/>
  <c r="A796" i="31"/>
  <c r="A797" i="31"/>
  <c r="A798" i="31"/>
  <c r="A799" i="31"/>
  <c r="A800" i="31"/>
  <c r="A801" i="31"/>
  <c r="A802" i="31"/>
  <c r="A803" i="31"/>
  <c r="A804" i="31"/>
  <c r="A805" i="31"/>
  <c r="A806" i="31"/>
  <c r="A807" i="31"/>
  <c r="A808" i="31"/>
  <c r="A809" i="31"/>
  <c r="A810" i="31"/>
  <c r="A811" i="31"/>
  <c r="A812" i="31"/>
  <c r="A813" i="31"/>
  <c r="A814" i="31"/>
  <c r="A815" i="31"/>
  <c r="A816" i="31"/>
  <c r="A817" i="31"/>
  <c r="A818" i="31"/>
  <c r="A819" i="31"/>
  <c r="A820" i="31"/>
  <c r="A821" i="31"/>
  <c r="A822" i="31"/>
  <c r="A823" i="31"/>
  <c r="A824" i="31"/>
  <c r="A825" i="31"/>
  <c r="A826" i="31"/>
  <c r="A827" i="31"/>
  <c r="A828" i="31"/>
  <c r="A829" i="31"/>
  <c r="A830" i="31"/>
  <c r="A831" i="31"/>
  <c r="A832" i="31"/>
  <c r="A833" i="31"/>
  <c r="A834" i="31"/>
  <c r="A835" i="31"/>
  <c r="A836" i="31"/>
  <c r="A837" i="31"/>
  <c r="A838" i="31"/>
  <c r="A839" i="31"/>
  <c r="A840" i="31"/>
  <c r="A841" i="31"/>
  <c r="A842" i="31"/>
  <c r="A843" i="31"/>
  <c r="A844" i="31"/>
  <c r="A845" i="31"/>
  <c r="A846" i="31"/>
  <c r="A847" i="31"/>
  <c r="A848" i="31"/>
  <c r="A849" i="31"/>
  <c r="A850" i="31"/>
  <c r="A851" i="31"/>
  <c r="A852" i="31"/>
  <c r="A853" i="31"/>
  <c r="A854" i="31"/>
  <c r="A855" i="31"/>
  <c r="A856" i="31"/>
  <c r="A857" i="31"/>
  <c r="A858" i="31"/>
  <c r="A859" i="31"/>
  <c r="A860" i="31"/>
  <c r="A861" i="31"/>
  <c r="A862" i="31"/>
  <c r="A863" i="31"/>
  <c r="A864" i="31"/>
  <c r="A865" i="31"/>
  <c r="A866" i="31"/>
  <c r="A867" i="31"/>
  <c r="A868" i="31"/>
  <c r="A869" i="31"/>
  <c r="A870" i="31"/>
  <c r="A871" i="31"/>
  <c r="A872" i="31"/>
  <c r="A873" i="31"/>
  <c r="A874" i="31"/>
  <c r="A875" i="31"/>
  <c r="A876" i="31"/>
  <c r="A877" i="31"/>
  <c r="A878" i="31"/>
  <c r="A879" i="31"/>
  <c r="A880" i="31"/>
  <c r="A881" i="31"/>
  <c r="A882" i="31"/>
  <c r="A883" i="31"/>
  <c r="A884" i="31"/>
  <c r="A885" i="31"/>
  <c r="A886" i="31"/>
  <c r="A887" i="31"/>
  <c r="A888" i="31"/>
  <c r="A889" i="31"/>
  <c r="A890" i="31"/>
  <c r="A891" i="31"/>
  <c r="A892" i="31"/>
  <c r="A893" i="31"/>
  <c r="A894" i="31"/>
  <c r="A895" i="31"/>
  <c r="A896" i="31"/>
  <c r="A897" i="31"/>
  <c r="A898" i="31"/>
  <c r="A899" i="31"/>
  <c r="A900" i="31"/>
  <c r="A901" i="31"/>
  <c r="A902" i="31"/>
  <c r="A903" i="31"/>
  <c r="A904" i="31"/>
  <c r="A905" i="31"/>
  <c r="A906" i="31"/>
  <c r="A907" i="31"/>
  <c r="A908" i="31"/>
  <c r="A909" i="31"/>
  <c r="A910" i="31"/>
  <c r="A911" i="31"/>
  <c r="A912" i="31"/>
  <c r="A913" i="31"/>
  <c r="A914" i="31"/>
  <c r="A915" i="31"/>
  <c r="A916" i="31"/>
  <c r="A917" i="31"/>
  <c r="A918" i="31"/>
  <c r="A919" i="31"/>
  <c r="A920" i="31"/>
  <c r="A921" i="31"/>
  <c r="A922" i="31"/>
  <c r="A923" i="31"/>
  <c r="A924" i="31"/>
  <c r="A925" i="31"/>
  <c r="A926" i="31"/>
  <c r="A927" i="31"/>
  <c r="A928" i="31"/>
  <c r="A929" i="31"/>
  <c r="A930" i="31"/>
  <c r="A931" i="31"/>
  <c r="A932" i="31"/>
  <c r="A933" i="31"/>
  <c r="A934" i="31"/>
  <c r="A935" i="31"/>
  <c r="A936" i="31"/>
  <c r="A937" i="31"/>
  <c r="A938" i="31"/>
  <c r="A939" i="31"/>
  <c r="A940" i="31"/>
  <c r="A941" i="31"/>
  <c r="A942" i="31"/>
  <c r="A943" i="31"/>
  <c r="A944" i="31"/>
  <c r="A945" i="31"/>
  <c r="A946" i="31"/>
  <c r="A947" i="31"/>
  <c r="A948" i="31"/>
  <c r="A949" i="31"/>
  <c r="A950" i="31"/>
  <c r="A951" i="31"/>
  <c r="A952" i="31"/>
  <c r="A953" i="31"/>
  <c r="A954" i="31"/>
  <c r="A955" i="31"/>
  <c r="A956" i="31"/>
  <c r="A957" i="31"/>
  <c r="A958" i="31"/>
  <c r="A959" i="31"/>
  <c r="A960" i="31"/>
  <c r="A961" i="31"/>
  <c r="A962" i="31"/>
  <c r="A963" i="31"/>
  <c r="A964" i="31"/>
  <c r="A965" i="31"/>
  <c r="A966" i="31"/>
  <c r="A967" i="31"/>
  <c r="A968" i="31"/>
  <c r="A969" i="31"/>
  <c r="A970" i="31"/>
  <c r="A971" i="31"/>
  <c r="A972" i="31"/>
  <c r="A973" i="31"/>
  <c r="A974" i="31"/>
  <c r="A975" i="31"/>
  <c r="A976" i="31"/>
  <c r="A977" i="31"/>
  <c r="A978" i="31"/>
  <c r="A979" i="31"/>
  <c r="A980" i="31"/>
  <c r="A981" i="31"/>
  <c r="A982" i="31"/>
  <c r="A983" i="31"/>
  <c r="A984" i="31"/>
  <c r="A985" i="31"/>
  <c r="A986" i="31"/>
  <c r="A987" i="31"/>
  <c r="A988" i="31"/>
  <c r="A989" i="31"/>
  <c r="A990" i="31"/>
  <c r="A991" i="31"/>
  <c r="A992" i="31"/>
  <c r="A993" i="31"/>
  <c r="A994" i="31"/>
  <c r="A995" i="31"/>
  <c r="A996" i="31"/>
  <c r="A997" i="31"/>
  <c r="A998" i="31"/>
  <c r="A999" i="31"/>
  <c r="A1000" i="31"/>
  <c r="A1001" i="31"/>
  <c r="A1002" i="31"/>
  <c r="A1003" i="31"/>
  <c r="A1004" i="31"/>
  <c r="A1005" i="31"/>
  <c r="A1006" i="31"/>
  <c r="A1007" i="31"/>
  <c r="A1008" i="31"/>
  <c r="A1009" i="31"/>
  <c r="A1010" i="31"/>
  <c r="A1011" i="31"/>
  <c r="A1012" i="31"/>
  <c r="A1013" i="31"/>
  <c r="A1014" i="31"/>
  <c r="A1015" i="31"/>
  <c r="A1016" i="31"/>
  <c r="A1017" i="31"/>
  <c r="A1018" i="31"/>
  <c r="A1019" i="31"/>
  <c r="A1020" i="31"/>
  <c r="A1021" i="31"/>
  <c r="A1022" i="31"/>
  <c r="A1023" i="31"/>
  <c r="A1024" i="31"/>
  <c r="A1025" i="31"/>
  <c r="A1026" i="31"/>
  <c r="A1027" i="31"/>
  <c r="A1028" i="31"/>
  <c r="A1029" i="31"/>
  <c r="A1030" i="31"/>
  <c r="A1031" i="31"/>
  <c r="A1032" i="31"/>
  <c r="A1033" i="31"/>
  <c r="A1034" i="31"/>
  <c r="A1035" i="31"/>
  <c r="A1036" i="31"/>
  <c r="A1037" i="31"/>
  <c r="A1038" i="31"/>
  <c r="A1039" i="31"/>
  <c r="A1040" i="31"/>
  <c r="A1041" i="31"/>
  <c r="A1042" i="31"/>
  <c r="A1043" i="31"/>
  <c r="A1044" i="31"/>
  <c r="A1045" i="31"/>
  <c r="A1046" i="31"/>
  <c r="A1047" i="31"/>
  <c r="A1048" i="31"/>
  <c r="A1049" i="31"/>
  <c r="A1050" i="31"/>
  <c r="A1051" i="31"/>
  <c r="A1052" i="31"/>
  <c r="A1053" i="31"/>
  <c r="A1054" i="31"/>
  <c r="A1055" i="31"/>
  <c r="A1056" i="31"/>
  <c r="A1057" i="31"/>
  <c r="A1058" i="31"/>
  <c r="A1059" i="31"/>
  <c r="A1060" i="31"/>
  <c r="A1061" i="31"/>
  <c r="A1062" i="31"/>
  <c r="A1063" i="31"/>
  <c r="A1064" i="31"/>
  <c r="A1065" i="31"/>
  <c r="A1066" i="31"/>
  <c r="A1067" i="31"/>
  <c r="A1068" i="31"/>
  <c r="A1069" i="31"/>
  <c r="A1070" i="31"/>
  <c r="A1071" i="31"/>
  <c r="A1072" i="31"/>
  <c r="A1073" i="31"/>
  <c r="A1074" i="31"/>
  <c r="A1075" i="31"/>
  <c r="A1076" i="31"/>
  <c r="A1077" i="31"/>
  <c r="A1078" i="31"/>
  <c r="A1079" i="31"/>
  <c r="A1080" i="31"/>
  <c r="A1081" i="31"/>
  <c r="A1082" i="31"/>
  <c r="A1083" i="31"/>
  <c r="A1084" i="31"/>
  <c r="A1085" i="31"/>
  <c r="A1086" i="31"/>
  <c r="A1087" i="31"/>
  <c r="A1088" i="31"/>
  <c r="A1089" i="31"/>
  <c r="A1090" i="31"/>
  <c r="A1091" i="31"/>
  <c r="A1092" i="31"/>
  <c r="A1093" i="31"/>
  <c r="A1094" i="31"/>
  <c r="A1095" i="31"/>
  <c r="A1096" i="31"/>
  <c r="A1097" i="31"/>
  <c r="A1098" i="31"/>
  <c r="A1099" i="31"/>
  <c r="A1100" i="31"/>
  <c r="A1101" i="31"/>
  <c r="A1102" i="31"/>
  <c r="A1103" i="31"/>
  <c r="A1104" i="31"/>
  <c r="A1105" i="31"/>
  <c r="A1106" i="31"/>
  <c r="A1107" i="31"/>
  <c r="A1108" i="31"/>
  <c r="A1109" i="31"/>
  <c r="A1110" i="31"/>
  <c r="A1111" i="31"/>
  <c r="A1112" i="31"/>
  <c r="A1113" i="31"/>
  <c r="A1114" i="31"/>
  <c r="A1115" i="31"/>
  <c r="A1116" i="31"/>
  <c r="A1117" i="31"/>
  <c r="A1118" i="31"/>
  <c r="A8" i="31"/>
  <c r="E6" i="27"/>
  <c r="N5" i="44"/>
  <c r="F828" i="4"/>
  <c r="E828" i="4"/>
  <c r="E9" i="38"/>
  <c r="AY7" i="4" a="1"/>
  <c r="AY7" i="4" s="1"/>
  <c r="E7" i="31"/>
  <c r="D7" i="31"/>
  <c r="C7" i="31"/>
  <c r="B7" i="31"/>
  <c r="J7" i="4"/>
  <c r="N7" i="4" s="1"/>
  <c r="F8" i="35"/>
  <c r="K828" i="4" l="1"/>
  <c r="O828" i="4" s="1"/>
  <c r="J828" i="4"/>
  <c r="N828" i="4" s="1"/>
  <c r="B5" i="29"/>
  <c r="M828" i="4"/>
  <c r="Q828" i="4" s="1"/>
  <c r="L828" i="4"/>
  <c r="P828" i="4" s="1"/>
  <c r="C9" i="16"/>
  <c r="C10" i="16"/>
  <c r="C11" i="16"/>
  <c r="C12" i="16"/>
  <c r="C13" i="16"/>
  <c r="C14" i="16"/>
  <c r="C15" i="16"/>
  <c r="R5" i="4" s="1"/>
  <c r="P9" i="32"/>
  <c r="D838" i="38"/>
  <c r="B838" i="38"/>
  <c r="D837" i="38"/>
  <c r="B837" i="38"/>
  <c r="D836" i="38"/>
  <c r="B836" i="38"/>
  <c r="D835" i="38"/>
  <c r="B835" i="38"/>
  <c r="D834" i="38"/>
  <c r="B834" i="38"/>
  <c r="D833" i="38"/>
  <c r="B833" i="38"/>
  <c r="D832" i="38"/>
  <c r="B832" i="38"/>
  <c r="D831" i="38"/>
  <c r="B831" i="38"/>
  <c r="D830" i="38"/>
  <c r="B830" i="38"/>
  <c r="D829" i="38"/>
  <c r="B829" i="38"/>
  <c r="D828" i="38"/>
  <c r="B828" i="38"/>
  <c r="D827" i="38"/>
  <c r="B827" i="38"/>
  <c r="D826" i="38"/>
  <c r="B826" i="38"/>
  <c r="D825" i="38"/>
  <c r="B825" i="38"/>
  <c r="D824" i="38"/>
  <c r="B824" i="38"/>
  <c r="D823" i="38"/>
  <c r="B823" i="38"/>
  <c r="D822" i="38"/>
  <c r="B822" i="38"/>
  <c r="D821" i="38"/>
  <c r="B821" i="38"/>
  <c r="D820" i="38"/>
  <c r="B820" i="38"/>
  <c r="D819" i="38"/>
  <c r="B819" i="38"/>
  <c r="D818" i="38"/>
  <c r="B818" i="38"/>
  <c r="D817" i="38"/>
  <c r="B817" i="38"/>
  <c r="D816" i="38"/>
  <c r="B816" i="38"/>
  <c r="D815" i="38"/>
  <c r="B815" i="38"/>
  <c r="D814" i="38"/>
  <c r="B814" i="38"/>
  <c r="D813" i="38"/>
  <c r="B813" i="38"/>
  <c r="D812" i="38"/>
  <c r="B812" i="38"/>
  <c r="D811" i="38"/>
  <c r="B811" i="38"/>
  <c r="D810" i="38"/>
  <c r="B810" i="38"/>
  <c r="D809" i="38"/>
  <c r="B809" i="38"/>
  <c r="D808" i="38"/>
  <c r="B808" i="38"/>
  <c r="D807" i="38"/>
  <c r="B807" i="38"/>
  <c r="D806" i="38"/>
  <c r="B806" i="38"/>
  <c r="D805" i="38"/>
  <c r="B805" i="38"/>
  <c r="D804" i="38"/>
  <c r="B804" i="38"/>
  <c r="D803" i="38"/>
  <c r="B803" i="38"/>
  <c r="D802" i="38"/>
  <c r="B802" i="38"/>
  <c r="D801" i="38"/>
  <c r="B801" i="38"/>
  <c r="D800" i="38"/>
  <c r="B800" i="38"/>
  <c r="D799" i="38"/>
  <c r="B799" i="38"/>
  <c r="D798" i="38"/>
  <c r="B798" i="38"/>
  <c r="D797" i="38"/>
  <c r="B797" i="38"/>
  <c r="D796" i="38"/>
  <c r="B796" i="38"/>
  <c r="D795" i="38"/>
  <c r="B795" i="38"/>
  <c r="D794" i="38"/>
  <c r="B794" i="38"/>
  <c r="D793" i="38"/>
  <c r="B793" i="38"/>
  <c r="D792" i="38"/>
  <c r="B792" i="38"/>
  <c r="D791" i="38"/>
  <c r="B791" i="38"/>
  <c r="D790" i="38"/>
  <c r="B790" i="38"/>
  <c r="D789" i="38"/>
  <c r="B789" i="38"/>
  <c r="D788" i="38"/>
  <c r="B788" i="38"/>
  <c r="D787" i="38"/>
  <c r="B787" i="38"/>
  <c r="D786" i="38"/>
  <c r="B786" i="38"/>
  <c r="D785" i="38"/>
  <c r="B785" i="38"/>
  <c r="D784" i="38"/>
  <c r="B784" i="38"/>
  <c r="D783" i="38"/>
  <c r="B783" i="38"/>
  <c r="D782" i="38"/>
  <c r="B782" i="38"/>
  <c r="D781" i="38"/>
  <c r="B781" i="38"/>
  <c r="D780" i="38"/>
  <c r="B780" i="38"/>
  <c r="D779" i="38"/>
  <c r="B779" i="38"/>
  <c r="D778" i="38"/>
  <c r="B778" i="38"/>
  <c r="D777" i="38"/>
  <c r="B777" i="38"/>
  <c r="D776" i="38"/>
  <c r="B776" i="38"/>
  <c r="D775" i="38"/>
  <c r="B775" i="38"/>
  <c r="D774" i="38"/>
  <c r="B774" i="38"/>
  <c r="D773" i="38"/>
  <c r="B773" i="38"/>
  <c r="D772" i="38"/>
  <c r="B772" i="38"/>
  <c r="D771" i="38"/>
  <c r="B771" i="38"/>
  <c r="D770" i="38"/>
  <c r="B770" i="38"/>
  <c r="D769" i="38"/>
  <c r="B769" i="38"/>
  <c r="D768" i="38"/>
  <c r="B768" i="38"/>
  <c r="D767" i="38"/>
  <c r="B767" i="38"/>
  <c r="D766" i="38"/>
  <c r="B766" i="38"/>
  <c r="D765" i="38"/>
  <c r="B765" i="38"/>
  <c r="D764" i="38"/>
  <c r="B764" i="38"/>
  <c r="D763" i="38"/>
  <c r="B763" i="38"/>
  <c r="D762" i="38"/>
  <c r="B762" i="38"/>
  <c r="D761" i="38"/>
  <c r="B761" i="38"/>
  <c r="D760" i="38"/>
  <c r="B760" i="38"/>
  <c r="D759" i="38"/>
  <c r="B759" i="38"/>
  <c r="D758" i="38"/>
  <c r="B758" i="38"/>
  <c r="D757" i="38"/>
  <c r="B757" i="38"/>
  <c r="D756" i="38"/>
  <c r="B756" i="38"/>
  <c r="D755" i="38"/>
  <c r="B755" i="38"/>
  <c r="D754" i="38"/>
  <c r="B754" i="38"/>
  <c r="D753" i="38"/>
  <c r="B753" i="38"/>
  <c r="D752" i="38"/>
  <c r="B752" i="38"/>
  <c r="D751" i="38"/>
  <c r="B751" i="38"/>
  <c r="D750" i="38"/>
  <c r="B750" i="38"/>
  <c r="D749" i="38"/>
  <c r="B749" i="38"/>
  <c r="D748" i="38"/>
  <c r="B748" i="38"/>
  <c r="D747" i="38"/>
  <c r="B747" i="38"/>
  <c r="D746" i="38"/>
  <c r="B746" i="38"/>
  <c r="D745" i="38"/>
  <c r="B745" i="38"/>
  <c r="D744" i="38"/>
  <c r="B744" i="38"/>
  <c r="D743" i="38"/>
  <c r="B743" i="38"/>
  <c r="D742" i="38"/>
  <c r="B742" i="38"/>
  <c r="D741" i="38"/>
  <c r="B741" i="38"/>
  <c r="D740" i="38"/>
  <c r="B740" i="38"/>
  <c r="D739" i="38"/>
  <c r="B739" i="38"/>
  <c r="D738" i="38"/>
  <c r="B738" i="38"/>
  <c r="D737" i="38"/>
  <c r="B737" i="38"/>
  <c r="D736" i="38"/>
  <c r="B736" i="38"/>
  <c r="D735" i="38"/>
  <c r="B735" i="38"/>
  <c r="D734" i="38"/>
  <c r="B734" i="38"/>
  <c r="D733" i="38"/>
  <c r="B733" i="38"/>
  <c r="D732" i="38"/>
  <c r="B732" i="38"/>
  <c r="D731" i="38"/>
  <c r="B731" i="38"/>
  <c r="D730" i="38"/>
  <c r="B730" i="38"/>
  <c r="D729" i="38"/>
  <c r="B729" i="38"/>
  <c r="D728" i="38"/>
  <c r="B728" i="38"/>
  <c r="D727" i="38"/>
  <c r="B727" i="38"/>
  <c r="D726" i="38"/>
  <c r="B726" i="38"/>
  <c r="D725" i="38"/>
  <c r="B725" i="38"/>
  <c r="D724" i="38"/>
  <c r="B724" i="38"/>
  <c r="D723" i="38"/>
  <c r="B723" i="38"/>
  <c r="D722" i="38"/>
  <c r="B722" i="38"/>
  <c r="D721" i="38"/>
  <c r="B721" i="38"/>
  <c r="D720" i="38"/>
  <c r="B720" i="38"/>
  <c r="D719" i="38"/>
  <c r="B719" i="38"/>
  <c r="D718" i="38"/>
  <c r="B718" i="38"/>
  <c r="D717" i="38"/>
  <c r="B717" i="38"/>
  <c r="D716" i="38"/>
  <c r="B716" i="38"/>
  <c r="D715" i="38"/>
  <c r="B715" i="38"/>
  <c r="D714" i="38"/>
  <c r="B714" i="38"/>
  <c r="D713" i="38"/>
  <c r="B713" i="38"/>
  <c r="D712" i="38"/>
  <c r="B712" i="38"/>
  <c r="D711" i="38"/>
  <c r="B711" i="38"/>
  <c r="D710" i="38"/>
  <c r="B710" i="38"/>
  <c r="D709" i="38"/>
  <c r="B709" i="38"/>
  <c r="D708" i="38"/>
  <c r="B708" i="38"/>
  <c r="D707" i="38"/>
  <c r="B707" i="38"/>
  <c r="D706" i="38"/>
  <c r="B706" i="38"/>
  <c r="D705" i="38"/>
  <c r="B705" i="38"/>
  <c r="D704" i="38"/>
  <c r="B704" i="38"/>
  <c r="D703" i="38"/>
  <c r="B703" i="38"/>
  <c r="D702" i="38"/>
  <c r="B702" i="38"/>
  <c r="D701" i="38"/>
  <c r="B701" i="38"/>
  <c r="D700" i="38"/>
  <c r="B700" i="38"/>
  <c r="D699" i="38"/>
  <c r="B699" i="38"/>
  <c r="D698" i="38"/>
  <c r="B698" i="38"/>
  <c r="D697" i="38"/>
  <c r="B697" i="38"/>
  <c r="D696" i="38"/>
  <c r="B696" i="38"/>
  <c r="D695" i="38"/>
  <c r="B695" i="38"/>
  <c r="D694" i="38"/>
  <c r="B694" i="38"/>
  <c r="D693" i="38"/>
  <c r="B693" i="38"/>
  <c r="D692" i="38"/>
  <c r="B692" i="38"/>
  <c r="D691" i="38"/>
  <c r="B691" i="38"/>
  <c r="D690" i="38"/>
  <c r="B690" i="38"/>
  <c r="D689" i="38"/>
  <c r="B689" i="38"/>
  <c r="D688" i="38"/>
  <c r="B688" i="38"/>
  <c r="D687" i="38"/>
  <c r="B687" i="38"/>
  <c r="D686" i="38"/>
  <c r="B686" i="38"/>
  <c r="D685" i="38"/>
  <c r="B685" i="38"/>
  <c r="D684" i="38"/>
  <c r="B684" i="38"/>
  <c r="D683" i="38"/>
  <c r="B683" i="38"/>
  <c r="D682" i="38"/>
  <c r="B682" i="38"/>
  <c r="D681" i="38"/>
  <c r="B681" i="38"/>
  <c r="D680" i="38"/>
  <c r="B680" i="38"/>
  <c r="D679" i="38"/>
  <c r="B679" i="38"/>
  <c r="D678" i="38"/>
  <c r="B678" i="38"/>
  <c r="D677" i="38"/>
  <c r="B677" i="38"/>
  <c r="D676" i="38"/>
  <c r="B676" i="38"/>
  <c r="D675" i="38"/>
  <c r="B675" i="38"/>
  <c r="D674" i="38"/>
  <c r="B674" i="38"/>
  <c r="D673" i="38"/>
  <c r="B673" i="38"/>
  <c r="D672" i="38"/>
  <c r="B672" i="38"/>
  <c r="D671" i="38"/>
  <c r="B671" i="38"/>
  <c r="D670" i="38"/>
  <c r="B670" i="38"/>
  <c r="D669" i="38"/>
  <c r="B669" i="38"/>
  <c r="D668" i="38"/>
  <c r="B668" i="38"/>
  <c r="D667" i="38"/>
  <c r="B667" i="38"/>
  <c r="D666" i="38"/>
  <c r="B666" i="38"/>
  <c r="D665" i="38"/>
  <c r="B665" i="38"/>
  <c r="D664" i="38"/>
  <c r="B664" i="38"/>
  <c r="D663" i="38"/>
  <c r="B663" i="38"/>
  <c r="D662" i="38"/>
  <c r="B662" i="38"/>
  <c r="D661" i="38"/>
  <c r="B661" i="38"/>
  <c r="D660" i="38"/>
  <c r="B660" i="38"/>
  <c r="D659" i="38"/>
  <c r="B659" i="38"/>
  <c r="D658" i="38"/>
  <c r="B658" i="38"/>
  <c r="D657" i="38"/>
  <c r="B657" i="38"/>
  <c r="D656" i="38"/>
  <c r="B656" i="38"/>
  <c r="D655" i="38"/>
  <c r="B655" i="38"/>
  <c r="D654" i="38"/>
  <c r="B654" i="38"/>
  <c r="D653" i="38"/>
  <c r="B653" i="38"/>
  <c r="D652" i="38"/>
  <c r="B652" i="38"/>
  <c r="D651" i="38"/>
  <c r="B651" i="38"/>
  <c r="D650" i="38"/>
  <c r="B650" i="38"/>
  <c r="D649" i="38"/>
  <c r="B649" i="38"/>
  <c r="D648" i="38"/>
  <c r="B648" i="38"/>
  <c r="D647" i="38"/>
  <c r="B647" i="38"/>
  <c r="D646" i="38"/>
  <c r="B646" i="38"/>
  <c r="D645" i="38"/>
  <c r="B645" i="38"/>
  <c r="D644" i="38"/>
  <c r="B644" i="38"/>
  <c r="D643" i="38"/>
  <c r="B643" i="38"/>
  <c r="D642" i="38"/>
  <c r="B642" i="38"/>
  <c r="D641" i="38"/>
  <c r="B641" i="38"/>
  <c r="D640" i="38"/>
  <c r="B640" i="38"/>
  <c r="D639" i="38"/>
  <c r="B639" i="38"/>
  <c r="D638" i="38"/>
  <c r="B638" i="38"/>
  <c r="D637" i="38"/>
  <c r="B637" i="38"/>
  <c r="D636" i="38"/>
  <c r="B636" i="38"/>
  <c r="D635" i="38"/>
  <c r="B635" i="38"/>
  <c r="D634" i="38"/>
  <c r="B634" i="38"/>
  <c r="D633" i="38"/>
  <c r="B633" i="38"/>
  <c r="D632" i="38"/>
  <c r="B632" i="38"/>
  <c r="D631" i="38"/>
  <c r="B631" i="38"/>
  <c r="D630" i="38"/>
  <c r="B630" i="38"/>
  <c r="D629" i="38"/>
  <c r="B629" i="38"/>
  <c r="D628" i="38"/>
  <c r="B628" i="38"/>
  <c r="D627" i="38"/>
  <c r="B627" i="38"/>
  <c r="D626" i="38"/>
  <c r="B626" i="38"/>
  <c r="D625" i="38"/>
  <c r="B625" i="38"/>
  <c r="D624" i="38"/>
  <c r="B624" i="38"/>
  <c r="D623" i="38"/>
  <c r="B623" i="38"/>
  <c r="D622" i="38"/>
  <c r="B622" i="38"/>
  <c r="D621" i="38"/>
  <c r="B621" i="38"/>
  <c r="D620" i="38"/>
  <c r="B620" i="38"/>
  <c r="D619" i="38"/>
  <c r="B619" i="38"/>
  <c r="D618" i="38"/>
  <c r="B618" i="38"/>
  <c r="D617" i="38"/>
  <c r="B617" i="38"/>
  <c r="D616" i="38"/>
  <c r="B616" i="38"/>
  <c r="D615" i="38"/>
  <c r="B615" i="38"/>
  <c r="D614" i="38"/>
  <c r="B614" i="38"/>
  <c r="D613" i="38"/>
  <c r="B613" i="38"/>
  <c r="D612" i="38"/>
  <c r="B612" i="38"/>
  <c r="D611" i="38"/>
  <c r="B611" i="38"/>
  <c r="D610" i="38"/>
  <c r="B610" i="38"/>
  <c r="D609" i="38"/>
  <c r="B609" i="38"/>
  <c r="D608" i="38"/>
  <c r="B608" i="38"/>
  <c r="D607" i="38"/>
  <c r="B607" i="38"/>
  <c r="D606" i="38"/>
  <c r="B606" i="38"/>
  <c r="D605" i="38"/>
  <c r="B605" i="38"/>
  <c r="D604" i="38"/>
  <c r="B604" i="38"/>
  <c r="D603" i="38"/>
  <c r="B603" i="38"/>
  <c r="D602" i="38"/>
  <c r="B602" i="38"/>
  <c r="D601" i="38"/>
  <c r="B601" i="38"/>
  <c r="D600" i="38"/>
  <c r="B600" i="38"/>
  <c r="D599" i="38"/>
  <c r="B599" i="38"/>
  <c r="D598" i="38"/>
  <c r="B598" i="38"/>
  <c r="D597" i="38"/>
  <c r="B597" i="38"/>
  <c r="D596" i="38"/>
  <c r="B596" i="38"/>
  <c r="D595" i="38"/>
  <c r="B595" i="38"/>
  <c r="D594" i="38"/>
  <c r="B594" i="38"/>
  <c r="D593" i="38"/>
  <c r="B593" i="38"/>
  <c r="D592" i="38"/>
  <c r="B592" i="38"/>
  <c r="D591" i="38"/>
  <c r="B591" i="38"/>
  <c r="D590" i="38"/>
  <c r="B590" i="38"/>
  <c r="D589" i="38"/>
  <c r="B589" i="38"/>
  <c r="D588" i="38"/>
  <c r="B588" i="38"/>
  <c r="D587" i="38"/>
  <c r="B587" i="38"/>
  <c r="D586" i="38"/>
  <c r="B586" i="38"/>
  <c r="D585" i="38"/>
  <c r="B585" i="38"/>
  <c r="D584" i="38"/>
  <c r="B584" i="38"/>
  <c r="D583" i="38"/>
  <c r="B583" i="38"/>
  <c r="D582" i="38"/>
  <c r="B582" i="38"/>
  <c r="D581" i="38"/>
  <c r="B581" i="38"/>
  <c r="D580" i="38"/>
  <c r="B580" i="38"/>
  <c r="D579" i="38"/>
  <c r="B579" i="38"/>
  <c r="D578" i="38"/>
  <c r="B578" i="38"/>
  <c r="D577" i="38"/>
  <c r="B577" i="38"/>
  <c r="D576" i="38"/>
  <c r="B576" i="38"/>
  <c r="D575" i="38"/>
  <c r="B575" i="38"/>
  <c r="D574" i="38"/>
  <c r="B574" i="38"/>
  <c r="D573" i="38"/>
  <c r="B573" i="38"/>
  <c r="D572" i="38"/>
  <c r="B572" i="38"/>
  <c r="D571" i="38"/>
  <c r="B571" i="38"/>
  <c r="D570" i="38"/>
  <c r="B570" i="38"/>
  <c r="D569" i="38"/>
  <c r="B569" i="38"/>
  <c r="D568" i="38"/>
  <c r="B568" i="38"/>
  <c r="D567" i="38"/>
  <c r="B567" i="38"/>
  <c r="D566" i="38"/>
  <c r="B566" i="38"/>
  <c r="D565" i="38"/>
  <c r="B565" i="38"/>
  <c r="D564" i="38"/>
  <c r="B564" i="38"/>
  <c r="D563" i="38"/>
  <c r="B563" i="38"/>
  <c r="D562" i="38"/>
  <c r="B562" i="38"/>
  <c r="D561" i="38"/>
  <c r="B561" i="38"/>
  <c r="D560" i="38"/>
  <c r="B560" i="38"/>
  <c r="D559" i="38"/>
  <c r="B559" i="38"/>
  <c r="D558" i="38"/>
  <c r="B558" i="38"/>
  <c r="D557" i="38"/>
  <c r="B557" i="38"/>
  <c r="D556" i="38"/>
  <c r="B556" i="38"/>
  <c r="D555" i="38"/>
  <c r="B555" i="38"/>
  <c r="D554" i="38"/>
  <c r="B554" i="38"/>
  <c r="D553" i="38"/>
  <c r="B553" i="38"/>
  <c r="D552" i="38"/>
  <c r="B552" i="38"/>
  <c r="D551" i="38"/>
  <c r="B551" i="38"/>
  <c r="D550" i="38"/>
  <c r="B550" i="38"/>
  <c r="D549" i="38"/>
  <c r="B549" i="38"/>
  <c r="D548" i="38"/>
  <c r="B548" i="38"/>
  <c r="D547" i="38"/>
  <c r="B547" i="38"/>
  <c r="D546" i="38"/>
  <c r="B546" i="38"/>
  <c r="D545" i="38"/>
  <c r="B545" i="38"/>
  <c r="D544" i="38"/>
  <c r="B544" i="38"/>
  <c r="D543" i="38"/>
  <c r="B543" i="38"/>
  <c r="D542" i="38"/>
  <c r="B542" i="38"/>
  <c r="D541" i="38"/>
  <c r="B541" i="38"/>
  <c r="D540" i="38"/>
  <c r="B540" i="38"/>
  <c r="D539" i="38"/>
  <c r="B539" i="38"/>
  <c r="D538" i="38"/>
  <c r="B538" i="38"/>
  <c r="D537" i="38"/>
  <c r="B537" i="38"/>
  <c r="D536" i="38"/>
  <c r="B536" i="38"/>
  <c r="D535" i="38"/>
  <c r="B535" i="38"/>
  <c r="D534" i="38"/>
  <c r="B534" i="38"/>
  <c r="D533" i="38"/>
  <c r="B533" i="38"/>
  <c r="D532" i="38"/>
  <c r="B532" i="38"/>
  <c r="D531" i="38"/>
  <c r="B531" i="38"/>
  <c r="D530" i="38"/>
  <c r="B530" i="38"/>
  <c r="D529" i="38"/>
  <c r="B529" i="38"/>
  <c r="D528" i="38"/>
  <c r="B528" i="38"/>
  <c r="D527" i="38"/>
  <c r="B527" i="38"/>
  <c r="D526" i="38"/>
  <c r="B526" i="38"/>
  <c r="D525" i="38"/>
  <c r="B525" i="38"/>
  <c r="D524" i="38"/>
  <c r="B524" i="38"/>
  <c r="D523" i="38"/>
  <c r="B523" i="38"/>
  <c r="D522" i="38"/>
  <c r="B522" i="38"/>
  <c r="D521" i="38"/>
  <c r="B521" i="38"/>
  <c r="D520" i="38"/>
  <c r="B520" i="38"/>
  <c r="D519" i="38"/>
  <c r="B519" i="38"/>
  <c r="D518" i="38"/>
  <c r="B518" i="38"/>
  <c r="D517" i="38"/>
  <c r="B517" i="38"/>
  <c r="D516" i="38"/>
  <c r="B516" i="38"/>
  <c r="D515" i="38"/>
  <c r="B515" i="38"/>
  <c r="D514" i="38"/>
  <c r="B514" i="38"/>
  <c r="D513" i="38"/>
  <c r="B513" i="38"/>
  <c r="D512" i="38"/>
  <c r="B512" i="38"/>
  <c r="D511" i="38"/>
  <c r="B511" i="38"/>
  <c r="D510" i="38"/>
  <c r="B510" i="38"/>
  <c r="D509" i="38"/>
  <c r="B509" i="38"/>
  <c r="D508" i="38"/>
  <c r="B508" i="38"/>
  <c r="D507" i="38"/>
  <c r="B507" i="38"/>
  <c r="D506" i="38"/>
  <c r="B506" i="38"/>
  <c r="D505" i="38"/>
  <c r="B505" i="38"/>
  <c r="D504" i="38"/>
  <c r="B504" i="38"/>
  <c r="D503" i="38"/>
  <c r="B503" i="38"/>
  <c r="D502" i="38"/>
  <c r="B502" i="38"/>
  <c r="D501" i="38"/>
  <c r="B501" i="38"/>
  <c r="D500" i="38"/>
  <c r="B500" i="38"/>
  <c r="D499" i="38"/>
  <c r="B499" i="38"/>
  <c r="D498" i="38"/>
  <c r="B498" i="38"/>
  <c r="D497" i="38"/>
  <c r="B497" i="38"/>
  <c r="D496" i="38"/>
  <c r="B496" i="38"/>
  <c r="D495" i="38"/>
  <c r="B495" i="38"/>
  <c r="D494" i="38"/>
  <c r="B494" i="38"/>
  <c r="D493" i="38"/>
  <c r="B493" i="38"/>
  <c r="D492" i="38"/>
  <c r="B492" i="38"/>
  <c r="D491" i="38"/>
  <c r="B491" i="38"/>
  <c r="D490" i="38"/>
  <c r="B490" i="38"/>
  <c r="D489" i="38"/>
  <c r="B489" i="38"/>
  <c r="D488" i="38"/>
  <c r="B488" i="38"/>
  <c r="D487" i="38"/>
  <c r="B487" i="38"/>
  <c r="D486" i="38"/>
  <c r="B486" i="38"/>
  <c r="D485" i="38"/>
  <c r="B485" i="38"/>
  <c r="D484" i="38"/>
  <c r="B484" i="38"/>
  <c r="D483" i="38"/>
  <c r="B483" i="38"/>
  <c r="D482" i="38"/>
  <c r="B482" i="38"/>
  <c r="D481" i="38"/>
  <c r="B481" i="38"/>
  <c r="D480" i="38"/>
  <c r="B480" i="38"/>
  <c r="D479" i="38"/>
  <c r="B479" i="38"/>
  <c r="D478" i="38"/>
  <c r="B478" i="38"/>
  <c r="D477" i="38"/>
  <c r="B477" i="38"/>
  <c r="D476" i="38"/>
  <c r="B476" i="38"/>
  <c r="D475" i="38"/>
  <c r="B475" i="38"/>
  <c r="D474" i="38"/>
  <c r="B474" i="38"/>
  <c r="D473" i="38"/>
  <c r="B473" i="38"/>
  <c r="D472" i="38"/>
  <c r="B472" i="38"/>
  <c r="D471" i="38"/>
  <c r="B471" i="38"/>
  <c r="D470" i="38"/>
  <c r="B470" i="38"/>
  <c r="D469" i="38"/>
  <c r="B469" i="38"/>
  <c r="D468" i="38"/>
  <c r="B468" i="38"/>
  <c r="D467" i="38"/>
  <c r="B467" i="38"/>
  <c r="D466" i="38"/>
  <c r="B466" i="38"/>
  <c r="D465" i="38"/>
  <c r="B465" i="38"/>
  <c r="D464" i="38"/>
  <c r="B464" i="38"/>
  <c r="D463" i="38"/>
  <c r="B463" i="38"/>
  <c r="D462" i="38"/>
  <c r="B462" i="38"/>
  <c r="D461" i="38"/>
  <c r="B461" i="38"/>
  <c r="D460" i="38"/>
  <c r="B460" i="38"/>
  <c r="D459" i="38"/>
  <c r="B459" i="38"/>
  <c r="D458" i="38"/>
  <c r="B458" i="38"/>
  <c r="D457" i="38"/>
  <c r="B457" i="38"/>
  <c r="D456" i="38"/>
  <c r="B456" i="38"/>
  <c r="D455" i="38"/>
  <c r="B455" i="38"/>
  <c r="D454" i="38"/>
  <c r="B454" i="38"/>
  <c r="D453" i="38"/>
  <c r="B453" i="38"/>
  <c r="D452" i="38"/>
  <c r="B452" i="38"/>
  <c r="D451" i="38"/>
  <c r="B451" i="38"/>
  <c r="D450" i="38"/>
  <c r="B450" i="38"/>
  <c r="D449" i="38"/>
  <c r="B449" i="38"/>
  <c r="D448" i="38"/>
  <c r="B448" i="38"/>
  <c r="D447" i="38"/>
  <c r="B447" i="38"/>
  <c r="D446" i="38"/>
  <c r="B446" i="38"/>
  <c r="D445" i="38"/>
  <c r="B445" i="38"/>
  <c r="D444" i="38"/>
  <c r="B444" i="38"/>
  <c r="D443" i="38"/>
  <c r="B443" i="38"/>
  <c r="D442" i="38"/>
  <c r="B442" i="38"/>
  <c r="D441" i="38"/>
  <c r="B441" i="38"/>
  <c r="D440" i="38"/>
  <c r="B440" i="38"/>
  <c r="D439" i="38"/>
  <c r="B439" i="38"/>
  <c r="D438" i="38"/>
  <c r="B438" i="38"/>
  <c r="D437" i="38"/>
  <c r="B437" i="38"/>
  <c r="D436" i="38"/>
  <c r="B436" i="38"/>
  <c r="D435" i="38"/>
  <c r="B435" i="38"/>
  <c r="D434" i="38"/>
  <c r="B434" i="38"/>
  <c r="D433" i="38"/>
  <c r="B433" i="38"/>
  <c r="D432" i="38"/>
  <c r="B432" i="38"/>
  <c r="D431" i="38"/>
  <c r="B431" i="38"/>
  <c r="D430" i="38"/>
  <c r="B430" i="38"/>
  <c r="D429" i="38"/>
  <c r="B429" i="38"/>
  <c r="D428" i="38"/>
  <c r="B428" i="38"/>
  <c r="D427" i="38"/>
  <c r="B427" i="38"/>
  <c r="D426" i="38"/>
  <c r="B426" i="38"/>
  <c r="D425" i="38"/>
  <c r="B425" i="38"/>
  <c r="D424" i="38"/>
  <c r="B424" i="38"/>
  <c r="D423" i="38"/>
  <c r="B423" i="38"/>
  <c r="D422" i="38"/>
  <c r="B422" i="38"/>
  <c r="D421" i="38"/>
  <c r="B421" i="38"/>
  <c r="D420" i="38"/>
  <c r="B420" i="38"/>
  <c r="D419" i="38"/>
  <c r="B419" i="38"/>
  <c r="D418" i="38"/>
  <c r="B418" i="38"/>
  <c r="D417" i="38"/>
  <c r="B417" i="38"/>
  <c r="D416" i="38"/>
  <c r="B416" i="38"/>
  <c r="D415" i="38"/>
  <c r="B415" i="38"/>
  <c r="D414" i="38"/>
  <c r="B414" i="38"/>
  <c r="D413" i="38"/>
  <c r="B413" i="38"/>
  <c r="D412" i="38"/>
  <c r="B412" i="38"/>
  <c r="D411" i="38"/>
  <c r="B411" i="38"/>
  <c r="D410" i="38"/>
  <c r="B410" i="38"/>
  <c r="D409" i="38"/>
  <c r="B409" i="38"/>
  <c r="D408" i="38"/>
  <c r="B408" i="38"/>
  <c r="D407" i="38"/>
  <c r="B407" i="38"/>
  <c r="D406" i="38"/>
  <c r="B406" i="38"/>
  <c r="D405" i="38"/>
  <c r="B405" i="38"/>
  <c r="D404" i="38"/>
  <c r="B404" i="38"/>
  <c r="D403" i="38"/>
  <c r="B403" i="38"/>
  <c r="D402" i="38"/>
  <c r="B402" i="38"/>
  <c r="D401" i="38"/>
  <c r="B401" i="38"/>
  <c r="D400" i="38"/>
  <c r="B400" i="38"/>
  <c r="D399" i="38"/>
  <c r="B399" i="38"/>
  <c r="D398" i="38"/>
  <c r="B398" i="38"/>
  <c r="D397" i="38"/>
  <c r="B397" i="38"/>
  <c r="D396" i="38"/>
  <c r="B396" i="38"/>
  <c r="D395" i="38"/>
  <c r="B395" i="38"/>
  <c r="D394" i="38"/>
  <c r="B394" i="38"/>
  <c r="D393" i="38"/>
  <c r="B393" i="38"/>
  <c r="D392" i="38"/>
  <c r="B392" i="38"/>
  <c r="D391" i="38"/>
  <c r="B391" i="38"/>
  <c r="D390" i="38"/>
  <c r="B390" i="38"/>
  <c r="D389" i="38"/>
  <c r="B389" i="38"/>
  <c r="D388" i="38"/>
  <c r="B388" i="38"/>
  <c r="D387" i="38"/>
  <c r="B387" i="38"/>
  <c r="D386" i="38"/>
  <c r="B386" i="38"/>
  <c r="D385" i="38"/>
  <c r="B385" i="38"/>
  <c r="D384" i="38"/>
  <c r="B384" i="38"/>
  <c r="D383" i="38"/>
  <c r="B383" i="38"/>
  <c r="D382" i="38"/>
  <c r="B382" i="38"/>
  <c r="D381" i="38"/>
  <c r="B381" i="38"/>
  <c r="D380" i="38"/>
  <c r="B380" i="38"/>
  <c r="D379" i="38"/>
  <c r="B379" i="38"/>
  <c r="D378" i="38"/>
  <c r="B378" i="38"/>
  <c r="D377" i="38"/>
  <c r="B377" i="38"/>
  <c r="D376" i="38"/>
  <c r="B376" i="38"/>
  <c r="D375" i="38"/>
  <c r="B375" i="38"/>
  <c r="D374" i="38"/>
  <c r="B374" i="38"/>
  <c r="D373" i="38"/>
  <c r="B373" i="38"/>
  <c r="D372" i="38"/>
  <c r="B372" i="38"/>
  <c r="D371" i="38"/>
  <c r="B371" i="38"/>
  <c r="D370" i="38"/>
  <c r="B370" i="38"/>
  <c r="D369" i="38"/>
  <c r="B369" i="38"/>
  <c r="D368" i="38"/>
  <c r="B368" i="38"/>
  <c r="D367" i="38"/>
  <c r="B367" i="38"/>
  <c r="D366" i="38"/>
  <c r="B366" i="38"/>
  <c r="D365" i="38"/>
  <c r="B365" i="38"/>
  <c r="D364" i="38"/>
  <c r="B364" i="38"/>
  <c r="D363" i="38"/>
  <c r="B363" i="38"/>
  <c r="D362" i="38"/>
  <c r="B362" i="38"/>
  <c r="D361" i="38"/>
  <c r="B361" i="38"/>
  <c r="D360" i="38"/>
  <c r="B360" i="38"/>
  <c r="D359" i="38"/>
  <c r="B359" i="38"/>
  <c r="D358" i="38"/>
  <c r="B358" i="38"/>
  <c r="D357" i="38"/>
  <c r="B357" i="38"/>
  <c r="D356" i="38"/>
  <c r="B356" i="38"/>
  <c r="D355" i="38"/>
  <c r="B355" i="38"/>
  <c r="D354" i="38"/>
  <c r="B354" i="38"/>
  <c r="D353" i="38"/>
  <c r="B353" i="38"/>
  <c r="D352" i="38"/>
  <c r="B352" i="38"/>
  <c r="D351" i="38"/>
  <c r="B351" i="38"/>
  <c r="D350" i="38"/>
  <c r="B350" i="38"/>
  <c r="D349" i="38"/>
  <c r="B349" i="38"/>
  <c r="D348" i="38"/>
  <c r="B348" i="38"/>
  <c r="D347" i="38"/>
  <c r="B347" i="38"/>
  <c r="D346" i="38"/>
  <c r="B346" i="38"/>
  <c r="D345" i="38"/>
  <c r="B345" i="38"/>
  <c r="D344" i="38"/>
  <c r="B344" i="38"/>
  <c r="D343" i="38"/>
  <c r="B343" i="38"/>
  <c r="D342" i="38"/>
  <c r="B342" i="38"/>
  <c r="D341" i="38"/>
  <c r="B341" i="38"/>
  <c r="D340" i="38"/>
  <c r="B340" i="38"/>
  <c r="D339" i="38"/>
  <c r="B339" i="38"/>
  <c r="D338" i="38"/>
  <c r="B338" i="38"/>
  <c r="D337" i="38"/>
  <c r="B337" i="38"/>
  <c r="D336" i="38"/>
  <c r="B336" i="38"/>
  <c r="D335" i="38"/>
  <c r="B335" i="38"/>
  <c r="D334" i="38"/>
  <c r="B334" i="38"/>
  <c r="D333" i="38"/>
  <c r="B333" i="38"/>
  <c r="D332" i="38"/>
  <c r="B332" i="38"/>
  <c r="D331" i="38"/>
  <c r="B331" i="38"/>
  <c r="D330" i="38"/>
  <c r="B330" i="38"/>
  <c r="D329" i="38"/>
  <c r="B329" i="38"/>
  <c r="D328" i="38"/>
  <c r="B328" i="38"/>
  <c r="D327" i="38"/>
  <c r="B327" i="38"/>
  <c r="D326" i="38"/>
  <c r="B326" i="38"/>
  <c r="D325" i="38"/>
  <c r="B325" i="38"/>
  <c r="D324" i="38"/>
  <c r="B324" i="38"/>
  <c r="D323" i="38"/>
  <c r="B323" i="38"/>
  <c r="D322" i="38"/>
  <c r="B322" i="38"/>
  <c r="D321" i="38"/>
  <c r="B321" i="38"/>
  <c r="D320" i="38"/>
  <c r="B320" i="38"/>
  <c r="D319" i="38"/>
  <c r="B319" i="38"/>
  <c r="D318" i="38"/>
  <c r="B318" i="38"/>
  <c r="D317" i="38"/>
  <c r="B317" i="38"/>
  <c r="D316" i="38"/>
  <c r="B316" i="38"/>
  <c r="D315" i="38"/>
  <c r="B315" i="38"/>
  <c r="D314" i="38"/>
  <c r="B314" i="38"/>
  <c r="D313" i="38"/>
  <c r="B313" i="38"/>
  <c r="D312" i="38"/>
  <c r="B312" i="38"/>
  <c r="D311" i="38"/>
  <c r="B311" i="38"/>
  <c r="D310" i="38"/>
  <c r="B310" i="38"/>
  <c r="D309" i="38"/>
  <c r="B309" i="38"/>
  <c r="D308" i="38"/>
  <c r="B308" i="38"/>
  <c r="D307" i="38"/>
  <c r="B307" i="38"/>
  <c r="D306" i="38"/>
  <c r="B306" i="38"/>
  <c r="D305" i="38"/>
  <c r="B305" i="38"/>
  <c r="D304" i="38"/>
  <c r="B304" i="38"/>
  <c r="D303" i="38"/>
  <c r="B303" i="38"/>
  <c r="D302" i="38"/>
  <c r="B302" i="38"/>
  <c r="D301" i="38"/>
  <c r="B301" i="38"/>
  <c r="D300" i="38"/>
  <c r="B300" i="38"/>
  <c r="D299" i="38"/>
  <c r="B299" i="38"/>
  <c r="D298" i="38"/>
  <c r="B298" i="38"/>
  <c r="D297" i="38"/>
  <c r="B297" i="38"/>
  <c r="D296" i="38"/>
  <c r="B296" i="38"/>
  <c r="D295" i="38"/>
  <c r="B295" i="38"/>
  <c r="D294" i="38"/>
  <c r="B294" i="38"/>
  <c r="D293" i="38"/>
  <c r="B293" i="38"/>
  <c r="D292" i="38"/>
  <c r="B292" i="38"/>
  <c r="D291" i="38"/>
  <c r="B291" i="38"/>
  <c r="D290" i="38"/>
  <c r="B290" i="38"/>
  <c r="D289" i="38"/>
  <c r="B289" i="38"/>
  <c r="D288" i="38"/>
  <c r="B288" i="38"/>
  <c r="D287" i="38"/>
  <c r="B287" i="38"/>
  <c r="D286" i="38"/>
  <c r="B286" i="38"/>
  <c r="D285" i="38"/>
  <c r="B285" i="38"/>
  <c r="D284" i="38"/>
  <c r="B284" i="38"/>
  <c r="D283" i="38"/>
  <c r="B283" i="38"/>
  <c r="D282" i="38"/>
  <c r="B282" i="38"/>
  <c r="D281" i="38"/>
  <c r="B281" i="38"/>
  <c r="D280" i="38"/>
  <c r="B280" i="38"/>
  <c r="D279" i="38"/>
  <c r="B279" i="38"/>
  <c r="D278" i="38"/>
  <c r="B278" i="38"/>
  <c r="D277" i="38"/>
  <c r="B277" i="38"/>
  <c r="D276" i="38"/>
  <c r="B276" i="38"/>
  <c r="D275" i="38"/>
  <c r="B275" i="38"/>
  <c r="D274" i="38"/>
  <c r="B274" i="38"/>
  <c r="D273" i="38"/>
  <c r="B273" i="38"/>
  <c r="D272" i="38"/>
  <c r="B272" i="38"/>
  <c r="D271" i="38"/>
  <c r="B271" i="38"/>
  <c r="D270" i="38"/>
  <c r="B270" i="38"/>
  <c r="D269" i="38"/>
  <c r="B269" i="38"/>
  <c r="D268" i="38"/>
  <c r="B268" i="38"/>
  <c r="D267" i="38"/>
  <c r="B267" i="38"/>
  <c r="D266" i="38"/>
  <c r="B266" i="38"/>
  <c r="D265" i="38"/>
  <c r="B265" i="38"/>
  <c r="D264" i="38"/>
  <c r="B264" i="38"/>
  <c r="D263" i="38"/>
  <c r="B263" i="38"/>
  <c r="D262" i="38"/>
  <c r="B262" i="38"/>
  <c r="D261" i="38"/>
  <c r="B261" i="38"/>
  <c r="D260" i="38"/>
  <c r="B260" i="38"/>
  <c r="D259" i="38"/>
  <c r="B259" i="38"/>
  <c r="D258" i="38"/>
  <c r="B258" i="38"/>
  <c r="D257" i="38"/>
  <c r="B257" i="38"/>
  <c r="D256" i="38"/>
  <c r="B256" i="38"/>
  <c r="D255" i="38"/>
  <c r="B255" i="38"/>
  <c r="D254" i="38"/>
  <c r="B254" i="38"/>
  <c r="D253" i="38"/>
  <c r="B253" i="38"/>
  <c r="D252" i="38"/>
  <c r="B252" i="38"/>
  <c r="D251" i="38"/>
  <c r="B251" i="38"/>
  <c r="D250" i="38"/>
  <c r="B250" i="38"/>
  <c r="D249" i="38"/>
  <c r="B249" i="38"/>
  <c r="D248" i="38"/>
  <c r="B248" i="38"/>
  <c r="D247" i="38"/>
  <c r="B247" i="38"/>
  <c r="D246" i="38"/>
  <c r="B246" i="38"/>
  <c r="D245" i="38"/>
  <c r="B245" i="38"/>
  <c r="D244" i="38"/>
  <c r="B244" i="38"/>
  <c r="D243" i="38"/>
  <c r="B243" i="38"/>
  <c r="D242" i="38"/>
  <c r="B242" i="38"/>
  <c r="D241" i="38"/>
  <c r="B241" i="38"/>
  <c r="D240" i="38"/>
  <c r="B240" i="38"/>
  <c r="D239" i="38"/>
  <c r="B239" i="38"/>
  <c r="D238" i="38"/>
  <c r="B238" i="38"/>
  <c r="D237" i="38"/>
  <c r="B237" i="38"/>
  <c r="D236" i="38"/>
  <c r="B236" i="38"/>
  <c r="D235" i="38"/>
  <c r="B235" i="38"/>
  <c r="D234" i="38"/>
  <c r="B234" i="38"/>
  <c r="D233" i="38"/>
  <c r="B233" i="38"/>
  <c r="D232" i="38"/>
  <c r="B232" i="38"/>
  <c r="D231" i="38"/>
  <c r="B231" i="38"/>
  <c r="D230" i="38"/>
  <c r="B230" i="38"/>
  <c r="D229" i="38"/>
  <c r="B229" i="38"/>
  <c r="D228" i="38"/>
  <c r="B228" i="38"/>
  <c r="D227" i="38"/>
  <c r="B227" i="38"/>
  <c r="D226" i="38"/>
  <c r="B226" i="38"/>
  <c r="D225" i="38"/>
  <c r="B225" i="38"/>
  <c r="D224" i="38"/>
  <c r="B224" i="38"/>
  <c r="D223" i="38"/>
  <c r="B223" i="38"/>
  <c r="D222" i="38"/>
  <c r="B222" i="38"/>
  <c r="D221" i="38"/>
  <c r="B221" i="38"/>
  <c r="D220" i="38"/>
  <c r="B220" i="38"/>
  <c r="D219" i="38"/>
  <c r="B219" i="38"/>
  <c r="D218" i="38"/>
  <c r="B218" i="38"/>
  <c r="D217" i="38"/>
  <c r="B217" i="38"/>
  <c r="D216" i="38"/>
  <c r="B216" i="38"/>
  <c r="D215" i="38"/>
  <c r="B215" i="38"/>
  <c r="D214" i="38"/>
  <c r="B214" i="38"/>
  <c r="D213" i="38"/>
  <c r="B213" i="38"/>
  <c r="D212" i="38"/>
  <c r="B212" i="38"/>
  <c r="D211" i="38"/>
  <c r="B211" i="38"/>
  <c r="D210" i="38"/>
  <c r="B210" i="38"/>
  <c r="D209" i="38"/>
  <c r="B209" i="38"/>
  <c r="D208" i="38"/>
  <c r="B208" i="38"/>
  <c r="D207" i="38"/>
  <c r="B207" i="38"/>
  <c r="D206" i="38"/>
  <c r="B206" i="38"/>
  <c r="D205" i="38"/>
  <c r="B205" i="38"/>
  <c r="D204" i="38"/>
  <c r="B204" i="38"/>
  <c r="D203" i="38"/>
  <c r="B203" i="38"/>
  <c r="D202" i="38"/>
  <c r="B202" i="38"/>
  <c r="D201" i="38"/>
  <c r="B201" i="38"/>
  <c r="D200" i="38"/>
  <c r="B200" i="38"/>
  <c r="D199" i="38"/>
  <c r="B199" i="38"/>
  <c r="D198" i="38"/>
  <c r="B198" i="38"/>
  <c r="D197" i="38"/>
  <c r="B197" i="38"/>
  <c r="D196" i="38"/>
  <c r="B196" i="38"/>
  <c r="D195" i="38"/>
  <c r="B195" i="38"/>
  <c r="D194" i="38"/>
  <c r="B194" i="38"/>
  <c r="D193" i="38"/>
  <c r="B193" i="38"/>
  <c r="D192" i="38"/>
  <c r="B192" i="38"/>
  <c r="D191" i="38"/>
  <c r="B191" i="38"/>
  <c r="D190" i="38"/>
  <c r="B190" i="38"/>
  <c r="D189" i="38"/>
  <c r="B189" i="38"/>
  <c r="D188" i="38"/>
  <c r="B188" i="38"/>
  <c r="D187" i="38"/>
  <c r="B187" i="38"/>
  <c r="D186" i="38"/>
  <c r="B186" i="38"/>
  <c r="D185" i="38"/>
  <c r="B185" i="38"/>
  <c r="D184" i="38"/>
  <c r="B184" i="38"/>
  <c r="D183" i="38"/>
  <c r="B183" i="38"/>
  <c r="D182" i="38"/>
  <c r="B182" i="38"/>
  <c r="D181" i="38"/>
  <c r="B181" i="38"/>
  <c r="D180" i="38"/>
  <c r="B180" i="38"/>
  <c r="D179" i="38"/>
  <c r="B179" i="38"/>
  <c r="D178" i="38"/>
  <c r="B178" i="38"/>
  <c r="D177" i="38"/>
  <c r="B177" i="38"/>
  <c r="D176" i="38"/>
  <c r="B176" i="38"/>
  <c r="D175" i="38"/>
  <c r="B175" i="38"/>
  <c r="D174" i="38"/>
  <c r="B174" i="38"/>
  <c r="D173" i="38"/>
  <c r="B173" i="38"/>
  <c r="D172" i="38"/>
  <c r="B172" i="38"/>
  <c r="D171" i="38"/>
  <c r="B171" i="38"/>
  <c r="D170" i="38"/>
  <c r="B170" i="38"/>
  <c r="D169" i="38"/>
  <c r="B169" i="38"/>
  <c r="D168" i="38"/>
  <c r="B168" i="38"/>
  <c r="D167" i="38"/>
  <c r="B167" i="38"/>
  <c r="D166" i="38"/>
  <c r="B166" i="38"/>
  <c r="D165" i="38"/>
  <c r="B165" i="38"/>
  <c r="D164" i="38"/>
  <c r="B164" i="38"/>
  <c r="D163" i="38"/>
  <c r="B163" i="38"/>
  <c r="D162" i="38"/>
  <c r="B162" i="38"/>
  <c r="D161" i="38"/>
  <c r="B161" i="38"/>
  <c r="D160" i="38"/>
  <c r="B160" i="38"/>
  <c r="D159" i="38"/>
  <c r="B159" i="38"/>
  <c r="D158" i="38"/>
  <c r="B158" i="38"/>
  <c r="D157" i="38"/>
  <c r="B157" i="38"/>
  <c r="D156" i="38"/>
  <c r="B156" i="38"/>
  <c r="D155" i="38"/>
  <c r="B155" i="38"/>
  <c r="D154" i="38"/>
  <c r="B154" i="38"/>
  <c r="D153" i="38"/>
  <c r="B153" i="38"/>
  <c r="D152" i="38"/>
  <c r="B152" i="38"/>
  <c r="D151" i="38"/>
  <c r="B151" i="38"/>
  <c r="D150" i="38"/>
  <c r="B150" i="38"/>
  <c r="D149" i="38"/>
  <c r="B149" i="38"/>
  <c r="D148" i="38"/>
  <c r="B148" i="38"/>
  <c r="D147" i="38"/>
  <c r="B147" i="38"/>
  <c r="D146" i="38"/>
  <c r="B146" i="38"/>
  <c r="D145" i="38"/>
  <c r="B145" i="38"/>
  <c r="D144" i="38"/>
  <c r="B144" i="38"/>
  <c r="D143" i="38"/>
  <c r="B143" i="38"/>
  <c r="D142" i="38"/>
  <c r="B142" i="38"/>
  <c r="D141" i="38"/>
  <c r="B141" i="38"/>
  <c r="D140" i="38"/>
  <c r="B140" i="38"/>
  <c r="D139" i="38"/>
  <c r="B139" i="38"/>
  <c r="D138" i="38"/>
  <c r="B138" i="38"/>
  <c r="D137" i="38"/>
  <c r="B137" i="38"/>
  <c r="D136" i="38"/>
  <c r="B136" i="38"/>
  <c r="D135" i="38"/>
  <c r="B135" i="38"/>
  <c r="D134" i="38"/>
  <c r="B134" i="38"/>
  <c r="D133" i="38"/>
  <c r="B133" i="38"/>
  <c r="D132" i="38"/>
  <c r="B132" i="38"/>
  <c r="D131" i="38"/>
  <c r="B131" i="38"/>
  <c r="D130" i="38"/>
  <c r="B130" i="38"/>
  <c r="D129" i="38"/>
  <c r="B129" i="38"/>
  <c r="D128" i="38"/>
  <c r="B128" i="38"/>
  <c r="D127" i="38"/>
  <c r="B127" i="38"/>
  <c r="D126" i="38"/>
  <c r="B126" i="38"/>
  <c r="D125" i="38"/>
  <c r="B125" i="38"/>
  <c r="D124" i="38"/>
  <c r="B124" i="38"/>
  <c r="D123" i="38"/>
  <c r="B123" i="38"/>
  <c r="D122" i="38"/>
  <c r="B122" i="38"/>
  <c r="D121" i="38"/>
  <c r="B121" i="38"/>
  <c r="D120" i="38"/>
  <c r="B120" i="38"/>
  <c r="D119" i="38"/>
  <c r="B119" i="38"/>
  <c r="D118" i="38"/>
  <c r="B118" i="38"/>
  <c r="D117" i="38"/>
  <c r="B117" i="38"/>
  <c r="D116" i="38"/>
  <c r="B116" i="38"/>
  <c r="D115" i="38"/>
  <c r="B115" i="38"/>
  <c r="D114" i="38"/>
  <c r="B114" i="38"/>
  <c r="D113" i="38"/>
  <c r="B113" i="38"/>
  <c r="D112" i="38"/>
  <c r="B112" i="38"/>
  <c r="D111" i="38"/>
  <c r="B111" i="38"/>
  <c r="D110" i="38"/>
  <c r="B110" i="38"/>
  <c r="D109" i="38"/>
  <c r="B109" i="38"/>
  <c r="D108" i="38"/>
  <c r="B108" i="38"/>
  <c r="D107" i="38"/>
  <c r="B107" i="38"/>
  <c r="D106" i="38"/>
  <c r="B106" i="38"/>
  <c r="D105" i="38"/>
  <c r="B105" i="38"/>
  <c r="D104" i="38"/>
  <c r="B104" i="38"/>
  <c r="D103" i="38"/>
  <c r="B103" i="38"/>
  <c r="D102" i="38"/>
  <c r="B102" i="38"/>
  <c r="D101" i="38"/>
  <c r="B101" i="38"/>
  <c r="D100" i="38"/>
  <c r="B100" i="38"/>
  <c r="D99" i="38"/>
  <c r="B99" i="38"/>
  <c r="D98" i="38"/>
  <c r="B98" i="38"/>
  <c r="D97" i="38"/>
  <c r="B97" i="38"/>
  <c r="D96" i="38"/>
  <c r="B96" i="38"/>
  <c r="D95" i="38"/>
  <c r="B95" i="38"/>
  <c r="D94" i="38"/>
  <c r="B94" i="38"/>
  <c r="D93" i="38"/>
  <c r="B93" i="38"/>
  <c r="D92" i="38"/>
  <c r="B92" i="38"/>
  <c r="D91" i="38"/>
  <c r="B91" i="38"/>
  <c r="D90" i="38"/>
  <c r="B90" i="38"/>
  <c r="D89" i="38"/>
  <c r="B89" i="38"/>
  <c r="D88" i="38"/>
  <c r="B88" i="38"/>
  <c r="D87" i="38"/>
  <c r="B87" i="38"/>
  <c r="D86" i="38"/>
  <c r="B86" i="38"/>
  <c r="D85" i="38"/>
  <c r="B85" i="38"/>
  <c r="D84" i="38"/>
  <c r="B84" i="38"/>
  <c r="D83" i="38"/>
  <c r="B83" i="38"/>
  <c r="D82" i="38"/>
  <c r="B82" i="38"/>
  <c r="D81" i="38"/>
  <c r="B81" i="38"/>
  <c r="D80" i="38"/>
  <c r="B80" i="38"/>
  <c r="D79" i="38"/>
  <c r="B79" i="38"/>
  <c r="D78" i="38"/>
  <c r="B78" i="38"/>
  <c r="D77" i="38"/>
  <c r="B77" i="38"/>
  <c r="D76" i="38"/>
  <c r="B76" i="38"/>
  <c r="D75" i="38"/>
  <c r="B75" i="38"/>
  <c r="D74" i="38"/>
  <c r="B74" i="38"/>
  <c r="D73" i="38"/>
  <c r="B73" i="38"/>
  <c r="D72" i="38"/>
  <c r="B72" i="38"/>
  <c r="D71" i="38"/>
  <c r="B71" i="38"/>
  <c r="D70" i="38"/>
  <c r="B70" i="38"/>
  <c r="D69" i="38"/>
  <c r="B69" i="38"/>
  <c r="D68" i="38"/>
  <c r="B68" i="38"/>
  <c r="D67" i="38"/>
  <c r="B67" i="38"/>
  <c r="D66" i="38"/>
  <c r="B66" i="38"/>
  <c r="D65" i="38"/>
  <c r="B65" i="38"/>
  <c r="D64" i="38"/>
  <c r="B64" i="38"/>
  <c r="D63" i="38"/>
  <c r="B63" i="38"/>
  <c r="D62" i="38"/>
  <c r="B62" i="38"/>
  <c r="D61" i="38"/>
  <c r="B61" i="38"/>
  <c r="D60" i="38"/>
  <c r="B60" i="38"/>
  <c r="D59" i="38"/>
  <c r="B59" i="38"/>
  <c r="D58" i="38"/>
  <c r="B58" i="38"/>
  <c r="D57" i="38"/>
  <c r="B57" i="38"/>
  <c r="D56" i="38"/>
  <c r="B56" i="38"/>
  <c r="D55" i="38"/>
  <c r="B55" i="38"/>
  <c r="D54" i="38"/>
  <c r="B54" i="38"/>
  <c r="D53" i="38"/>
  <c r="B53" i="38"/>
  <c r="D52" i="38"/>
  <c r="B52" i="38"/>
  <c r="D51" i="38"/>
  <c r="B51" i="38"/>
  <c r="D50" i="38"/>
  <c r="B50" i="38"/>
  <c r="D49" i="38"/>
  <c r="B49" i="38"/>
  <c r="D48" i="38"/>
  <c r="B48" i="38"/>
  <c r="D47" i="38"/>
  <c r="B47" i="38"/>
  <c r="D46" i="38"/>
  <c r="B46" i="38"/>
  <c r="D45" i="38"/>
  <c r="B45" i="38"/>
  <c r="D44" i="38"/>
  <c r="B44" i="38"/>
  <c r="D43" i="38"/>
  <c r="B43" i="38"/>
  <c r="D42" i="38"/>
  <c r="B42" i="38"/>
  <c r="D41" i="38"/>
  <c r="B41" i="38"/>
  <c r="D40" i="38"/>
  <c r="B40" i="38"/>
  <c r="D39" i="38"/>
  <c r="B39" i="38"/>
  <c r="D38" i="38"/>
  <c r="B38" i="38"/>
  <c r="D37" i="38"/>
  <c r="B37" i="38"/>
  <c r="D36" i="38"/>
  <c r="B36" i="38"/>
  <c r="D35" i="38"/>
  <c r="B35" i="38"/>
  <c r="D34" i="38"/>
  <c r="B34" i="38"/>
  <c r="D33" i="38"/>
  <c r="B33" i="38"/>
  <c r="D32" i="38"/>
  <c r="B32" i="38"/>
  <c r="D31" i="38"/>
  <c r="B31" i="38"/>
  <c r="D30" i="38"/>
  <c r="B30" i="38"/>
  <c r="D29" i="38"/>
  <c r="B29" i="38"/>
  <c r="D28" i="38"/>
  <c r="B28" i="38"/>
  <c r="D27" i="38"/>
  <c r="B27" i="38"/>
  <c r="D26" i="38"/>
  <c r="B26" i="38"/>
  <c r="D25" i="38"/>
  <c r="B25" i="38"/>
  <c r="D24" i="38"/>
  <c r="B24" i="38"/>
  <c r="D23" i="38"/>
  <c r="B23" i="38"/>
  <c r="D22" i="38"/>
  <c r="B22" i="38"/>
  <c r="D21" i="38"/>
  <c r="B21" i="38"/>
  <c r="D20" i="38"/>
  <c r="B20" i="38"/>
  <c r="D19" i="38"/>
  <c r="B19" i="38"/>
  <c r="D18" i="38"/>
  <c r="B18" i="38"/>
  <c r="D17" i="38"/>
  <c r="B17" i="38"/>
  <c r="D16" i="38"/>
  <c r="B16" i="38"/>
  <c r="D15" i="38"/>
  <c r="B15" i="38"/>
  <c r="D14" i="38"/>
  <c r="B14" i="38"/>
  <c r="D13" i="38"/>
  <c r="B13" i="38"/>
  <c r="D12" i="38"/>
  <c r="B12" i="38"/>
  <c r="D11" i="38"/>
  <c r="B11" i="38"/>
  <c r="B11" i="36"/>
  <c r="D11" i="36"/>
  <c r="B12" i="36"/>
  <c r="D12" i="36"/>
  <c r="B13" i="36"/>
  <c r="D13" i="36"/>
  <c r="B14" i="36"/>
  <c r="D14" i="36"/>
  <c r="B15" i="36"/>
  <c r="D15" i="36"/>
  <c r="B16" i="36"/>
  <c r="D16" i="36"/>
  <c r="B17" i="36"/>
  <c r="D17" i="36"/>
  <c r="B18" i="36"/>
  <c r="D18" i="36"/>
  <c r="B19" i="36"/>
  <c r="D19" i="36"/>
  <c r="B20" i="36"/>
  <c r="D20" i="36"/>
  <c r="B21" i="36"/>
  <c r="D21" i="36"/>
  <c r="B22" i="36"/>
  <c r="D22" i="36"/>
  <c r="B23" i="36"/>
  <c r="D23" i="36"/>
  <c r="B24" i="36"/>
  <c r="D24" i="36"/>
  <c r="B25" i="36"/>
  <c r="D25" i="36"/>
  <c r="B26" i="36"/>
  <c r="D26" i="36"/>
  <c r="B27" i="36"/>
  <c r="D27" i="36"/>
  <c r="B28" i="36"/>
  <c r="D28" i="36"/>
  <c r="B29" i="36"/>
  <c r="D29" i="36"/>
  <c r="B30" i="36"/>
  <c r="D30" i="36"/>
  <c r="B31" i="36"/>
  <c r="D31" i="36"/>
  <c r="B32" i="36"/>
  <c r="D32" i="36"/>
  <c r="B33" i="36"/>
  <c r="D33" i="36"/>
  <c r="B34" i="36"/>
  <c r="D34" i="36"/>
  <c r="B35" i="36"/>
  <c r="D35" i="36"/>
  <c r="B36" i="36"/>
  <c r="D36" i="36"/>
  <c r="B37" i="36"/>
  <c r="D37" i="36"/>
  <c r="B38" i="36"/>
  <c r="D38" i="36"/>
  <c r="B39" i="36"/>
  <c r="D39" i="36"/>
  <c r="B40" i="36"/>
  <c r="D40" i="36"/>
  <c r="B41" i="36"/>
  <c r="D41" i="36"/>
  <c r="B42" i="36"/>
  <c r="D42" i="36"/>
  <c r="B43" i="36"/>
  <c r="D43" i="36"/>
  <c r="B44" i="36"/>
  <c r="D44" i="36"/>
  <c r="B45" i="36"/>
  <c r="D45" i="36"/>
  <c r="B46" i="36"/>
  <c r="D46" i="36"/>
  <c r="B47" i="36"/>
  <c r="D47" i="36"/>
  <c r="B48" i="36"/>
  <c r="D48" i="36"/>
  <c r="B49" i="36"/>
  <c r="D49" i="36"/>
  <c r="B50" i="36"/>
  <c r="D50" i="36"/>
  <c r="B51" i="36"/>
  <c r="D51" i="36"/>
  <c r="B52" i="36"/>
  <c r="D52" i="36"/>
  <c r="B53" i="36"/>
  <c r="D53" i="36"/>
  <c r="B54" i="36"/>
  <c r="D54" i="36"/>
  <c r="B55" i="36"/>
  <c r="D55" i="36"/>
  <c r="B56" i="36"/>
  <c r="D56" i="36"/>
  <c r="B57" i="36"/>
  <c r="D57" i="36"/>
  <c r="B58" i="36"/>
  <c r="D58" i="36"/>
  <c r="B59" i="36"/>
  <c r="D59" i="36"/>
  <c r="B60" i="36"/>
  <c r="D60" i="36"/>
  <c r="B61" i="36"/>
  <c r="D61" i="36"/>
  <c r="B62" i="36"/>
  <c r="D62" i="36"/>
  <c r="B63" i="36"/>
  <c r="D63" i="36"/>
  <c r="B64" i="36"/>
  <c r="D64" i="36"/>
  <c r="B65" i="36"/>
  <c r="D65" i="36"/>
  <c r="B66" i="36"/>
  <c r="D66" i="36"/>
  <c r="B67" i="36"/>
  <c r="D67" i="36"/>
  <c r="B68" i="36"/>
  <c r="D68" i="36"/>
  <c r="B69" i="36"/>
  <c r="D69" i="36"/>
  <c r="B70" i="36"/>
  <c r="D70" i="36"/>
  <c r="B71" i="36"/>
  <c r="D71" i="36"/>
  <c r="B72" i="36"/>
  <c r="D72" i="36"/>
  <c r="B73" i="36"/>
  <c r="D73" i="36"/>
  <c r="B74" i="36"/>
  <c r="D74" i="36"/>
  <c r="B75" i="36"/>
  <c r="D75" i="36"/>
  <c r="B76" i="36"/>
  <c r="D76" i="36"/>
  <c r="B77" i="36"/>
  <c r="D77" i="36"/>
  <c r="B78" i="36"/>
  <c r="D78" i="36"/>
  <c r="B79" i="36"/>
  <c r="D79" i="36"/>
  <c r="B80" i="36"/>
  <c r="D80" i="36"/>
  <c r="B81" i="36"/>
  <c r="D81" i="36"/>
  <c r="B82" i="36"/>
  <c r="D82" i="36"/>
  <c r="B83" i="36"/>
  <c r="D83" i="36"/>
  <c r="B84" i="36"/>
  <c r="D84" i="36"/>
  <c r="B85" i="36"/>
  <c r="D85" i="36"/>
  <c r="B86" i="36"/>
  <c r="D86" i="36"/>
  <c r="B87" i="36"/>
  <c r="D87" i="36"/>
  <c r="B88" i="36"/>
  <c r="D88" i="36"/>
  <c r="B89" i="36"/>
  <c r="D89" i="36"/>
  <c r="B90" i="36"/>
  <c r="D90" i="36"/>
  <c r="B91" i="36"/>
  <c r="D91" i="36"/>
  <c r="B92" i="36"/>
  <c r="D92" i="36"/>
  <c r="B93" i="36"/>
  <c r="D93" i="36"/>
  <c r="B94" i="36"/>
  <c r="D94" i="36"/>
  <c r="B95" i="36"/>
  <c r="D95" i="36"/>
  <c r="B96" i="36"/>
  <c r="D96" i="36"/>
  <c r="B97" i="36"/>
  <c r="D97" i="36"/>
  <c r="B98" i="36"/>
  <c r="D98" i="36"/>
  <c r="B99" i="36"/>
  <c r="D99" i="36"/>
  <c r="B100" i="36"/>
  <c r="D100" i="36"/>
  <c r="B101" i="36"/>
  <c r="D101" i="36"/>
  <c r="B102" i="36"/>
  <c r="D102" i="36"/>
  <c r="B103" i="36"/>
  <c r="D103" i="36"/>
  <c r="B104" i="36"/>
  <c r="D104" i="36"/>
  <c r="B105" i="36"/>
  <c r="D105" i="36"/>
  <c r="B106" i="36"/>
  <c r="D106" i="36"/>
  <c r="B107" i="36"/>
  <c r="D107" i="36"/>
  <c r="B108" i="36"/>
  <c r="D108" i="36"/>
  <c r="B109" i="36"/>
  <c r="D109" i="36"/>
  <c r="B110" i="36"/>
  <c r="D110" i="36"/>
  <c r="B111" i="36"/>
  <c r="D111" i="36"/>
  <c r="B112" i="36"/>
  <c r="D112" i="36"/>
  <c r="B113" i="36"/>
  <c r="D113" i="36"/>
  <c r="B114" i="36"/>
  <c r="D114" i="36"/>
  <c r="B115" i="36"/>
  <c r="D115" i="36"/>
  <c r="B116" i="36"/>
  <c r="D116" i="36"/>
  <c r="B117" i="36"/>
  <c r="D117" i="36"/>
  <c r="B118" i="36"/>
  <c r="D118" i="36"/>
  <c r="B119" i="36"/>
  <c r="D119" i="36"/>
  <c r="B120" i="36"/>
  <c r="D120" i="36"/>
  <c r="B121" i="36"/>
  <c r="D121" i="36"/>
  <c r="B122" i="36"/>
  <c r="D122" i="36"/>
  <c r="B123" i="36"/>
  <c r="D123" i="36"/>
  <c r="B124" i="36"/>
  <c r="D124" i="36"/>
  <c r="B125" i="36"/>
  <c r="D125" i="36"/>
  <c r="B126" i="36"/>
  <c r="D126" i="36"/>
  <c r="B127" i="36"/>
  <c r="D127" i="36"/>
  <c r="B128" i="36"/>
  <c r="D128" i="36"/>
  <c r="B129" i="36"/>
  <c r="D129" i="36"/>
  <c r="B130" i="36"/>
  <c r="D130" i="36"/>
  <c r="B131" i="36"/>
  <c r="D131" i="36"/>
  <c r="B132" i="36"/>
  <c r="D132" i="36"/>
  <c r="B133" i="36"/>
  <c r="D133" i="36"/>
  <c r="B134" i="36"/>
  <c r="D134" i="36"/>
  <c r="B135" i="36"/>
  <c r="D135" i="36"/>
  <c r="B136" i="36"/>
  <c r="D136" i="36"/>
  <c r="B137" i="36"/>
  <c r="D137" i="36"/>
  <c r="B138" i="36"/>
  <c r="D138" i="36"/>
  <c r="B139" i="36"/>
  <c r="D139" i="36"/>
  <c r="B140" i="36"/>
  <c r="D140" i="36"/>
  <c r="B141" i="36"/>
  <c r="D141" i="36"/>
  <c r="B142" i="36"/>
  <c r="D142" i="36"/>
  <c r="B143" i="36"/>
  <c r="D143" i="36"/>
  <c r="B144" i="36"/>
  <c r="D144" i="36"/>
  <c r="B145" i="36"/>
  <c r="D145" i="36"/>
  <c r="B146" i="36"/>
  <c r="D146" i="36"/>
  <c r="B147" i="36"/>
  <c r="D147" i="36"/>
  <c r="B148" i="36"/>
  <c r="D148" i="36"/>
  <c r="B149" i="36"/>
  <c r="D149" i="36"/>
  <c r="B150" i="36"/>
  <c r="D150" i="36"/>
  <c r="B151" i="36"/>
  <c r="D151" i="36"/>
  <c r="B152" i="36"/>
  <c r="D152" i="36"/>
  <c r="B153" i="36"/>
  <c r="D153" i="36"/>
  <c r="B154" i="36"/>
  <c r="D154" i="36"/>
  <c r="B155" i="36"/>
  <c r="D155" i="36"/>
  <c r="B156" i="36"/>
  <c r="D156" i="36"/>
  <c r="B157" i="36"/>
  <c r="D157" i="36"/>
  <c r="B158" i="36"/>
  <c r="D158" i="36"/>
  <c r="B159" i="36"/>
  <c r="D159" i="36"/>
  <c r="B160" i="36"/>
  <c r="D160" i="36"/>
  <c r="B161" i="36"/>
  <c r="D161" i="36"/>
  <c r="B162" i="36"/>
  <c r="D162" i="36"/>
  <c r="B163" i="36"/>
  <c r="D163" i="36"/>
  <c r="B164" i="36"/>
  <c r="D164" i="36"/>
  <c r="B165" i="36"/>
  <c r="D165" i="36"/>
  <c r="B166" i="36"/>
  <c r="D166" i="36"/>
  <c r="B167" i="36"/>
  <c r="D167" i="36"/>
  <c r="B168" i="36"/>
  <c r="D168" i="36"/>
  <c r="B169" i="36"/>
  <c r="D169" i="36"/>
  <c r="B170" i="36"/>
  <c r="D170" i="36"/>
  <c r="B171" i="36"/>
  <c r="D171" i="36"/>
  <c r="B172" i="36"/>
  <c r="D172" i="36"/>
  <c r="B173" i="36"/>
  <c r="D173" i="36"/>
  <c r="B174" i="36"/>
  <c r="D174" i="36"/>
  <c r="B175" i="36"/>
  <c r="D175" i="36"/>
  <c r="B176" i="36"/>
  <c r="D176" i="36"/>
  <c r="B177" i="36"/>
  <c r="D177" i="36"/>
  <c r="B178" i="36"/>
  <c r="D178" i="36"/>
  <c r="B179" i="36"/>
  <c r="D179" i="36"/>
  <c r="B180" i="36"/>
  <c r="D180" i="36"/>
  <c r="B181" i="36"/>
  <c r="D181" i="36"/>
  <c r="B182" i="36"/>
  <c r="D182" i="36"/>
  <c r="B183" i="36"/>
  <c r="D183" i="36"/>
  <c r="B184" i="36"/>
  <c r="D184" i="36"/>
  <c r="B185" i="36"/>
  <c r="D185" i="36"/>
  <c r="B186" i="36"/>
  <c r="D186" i="36"/>
  <c r="B187" i="36"/>
  <c r="D187" i="36"/>
  <c r="B188" i="36"/>
  <c r="D188" i="36"/>
  <c r="B189" i="36"/>
  <c r="D189" i="36"/>
  <c r="B190" i="36"/>
  <c r="D190" i="36"/>
  <c r="B191" i="36"/>
  <c r="D191" i="36"/>
  <c r="B192" i="36"/>
  <c r="D192" i="36"/>
  <c r="B193" i="36"/>
  <c r="D193" i="36"/>
  <c r="B194" i="36"/>
  <c r="D194" i="36"/>
  <c r="B195" i="36"/>
  <c r="D195" i="36"/>
  <c r="B196" i="36"/>
  <c r="D196" i="36"/>
  <c r="B197" i="36"/>
  <c r="D197" i="36"/>
  <c r="B198" i="36"/>
  <c r="D198" i="36"/>
  <c r="B199" i="36"/>
  <c r="D199" i="36"/>
  <c r="B200" i="36"/>
  <c r="D200" i="36"/>
  <c r="B201" i="36"/>
  <c r="D201" i="36"/>
  <c r="B202" i="36"/>
  <c r="D202" i="36"/>
  <c r="B203" i="36"/>
  <c r="D203" i="36"/>
  <c r="B204" i="36"/>
  <c r="D204" i="36"/>
  <c r="B205" i="36"/>
  <c r="D205" i="36"/>
  <c r="B206" i="36"/>
  <c r="D206" i="36"/>
  <c r="B207" i="36"/>
  <c r="D207" i="36"/>
  <c r="B208" i="36"/>
  <c r="D208" i="36"/>
  <c r="B209" i="36"/>
  <c r="D209" i="36"/>
  <c r="B210" i="36"/>
  <c r="D210" i="36"/>
  <c r="B211" i="36"/>
  <c r="D211" i="36"/>
  <c r="B212" i="36"/>
  <c r="D212" i="36"/>
  <c r="B213" i="36"/>
  <c r="D213" i="36"/>
  <c r="B214" i="36"/>
  <c r="D214" i="36"/>
  <c r="B215" i="36"/>
  <c r="D215" i="36"/>
  <c r="B216" i="36"/>
  <c r="D216" i="36"/>
  <c r="B217" i="36"/>
  <c r="D217" i="36"/>
  <c r="B218" i="36"/>
  <c r="D218" i="36"/>
  <c r="B219" i="36"/>
  <c r="D219" i="36"/>
  <c r="B220" i="36"/>
  <c r="D220" i="36"/>
  <c r="B221" i="36"/>
  <c r="D221" i="36"/>
  <c r="B222" i="36"/>
  <c r="D222" i="36"/>
  <c r="B223" i="36"/>
  <c r="D223" i="36"/>
  <c r="B224" i="36"/>
  <c r="D224" i="36"/>
  <c r="B225" i="36"/>
  <c r="D225" i="36"/>
  <c r="B226" i="36"/>
  <c r="D226" i="36"/>
  <c r="B227" i="36"/>
  <c r="D227" i="36"/>
  <c r="B228" i="36"/>
  <c r="D228" i="36"/>
  <c r="B229" i="36"/>
  <c r="D229" i="36"/>
  <c r="B230" i="36"/>
  <c r="D230" i="36"/>
  <c r="B231" i="36"/>
  <c r="D231" i="36"/>
  <c r="B232" i="36"/>
  <c r="D232" i="36"/>
  <c r="B233" i="36"/>
  <c r="D233" i="36"/>
  <c r="B234" i="36"/>
  <c r="D234" i="36"/>
  <c r="B235" i="36"/>
  <c r="D235" i="36"/>
  <c r="B236" i="36"/>
  <c r="D236" i="36"/>
  <c r="B237" i="36"/>
  <c r="D237" i="36"/>
  <c r="B238" i="36"/>
  <c r="D238" i="36"/>
  <c r="B239" i="36"/>
  <c r="D239" i="36"/>
  <c r="B240" i="36"/>
  <c r="D240" i="36"/>
  <c r="B241" i="36"/>
  <c r="D241" i="36"/>
  <c r="B242" i="36"/>
  <c r="D242" i="36"/>
  <c r="B243" i="36"/>
  <c r="D243" i="36"/>
  <c r="B244" i="36"/>
  <c r="D244" i="36"/>
  <c r="B245" i="36"/>
  <c r="D245" i="36"/>
  <c r="B246" i="36"/>
  <c r="D246" i="36"/>
  <c r="B247" i="36"/>
  <c r="D247" i="36"/>
  <c r="B248" i="36"/>
  <c r="D248" i="36"/>
  <c r="B249" i="36"/>
  <c r="D249" i="36"/>
  <c r="B250" i="36"/>
  <c r="D250" i="36"/>
  <c r="B251" i="36"/>
  <c r="D251" i="36"/>
  <c r="B252" i="36"/>
  <c r="D252" i="36"/>
  <c r="B253" i="36"/>
  <c r="D253" i="36"/>
  <c r="B254" i="36"/>
  <c r="D254" i="36"/>
  <c r="B255" i="36"/>
  <c r="D255" i="36"/>
  <c r="B256" i="36"/>
  <c r="D256" i="36"/>
  <c r="B257" i="36"/>
  <c r="D257" i="36"/>
  <c r="B258" i="36"/>
  <c r="D258" i="36"/>
  <c r="B259" i="36"/>
  <c r="D259" i="36"/>
  <c r="B260" i="36"/>
  <c r="D260" i="36"/>
  <c r="B261" i="36"/>
  <c r="D261" i="36"/>
  <c r="B262" i="36"/>
  <c r="D262" i="36"/>
  <c r="B263" i="36"/>
  <c r="D263" i="36"/>
  <c r="B264" i="36"/>
  <c r="D264" i="36"/>
  <c r="B265" i="36"/>
  <c r="D265" i="36"/>
  <c r="B266" i="36"/>
  <c r="D266" i="36"/>
  <c r="B267" i="36"/>
  <c r="D267" i="36"/>
  <c r="B268" i="36"/>
  <c r="D268" i="36"/>
  <c r="B269" i="36"/>
  <c r="D269" i="36"/>
  <c r="B270" i="36"/>
  <c r="D270" i="36"/>
  <c r="B271" i="36"/>
  <c r="D271" i="36"/>
  <c r="B272" i="36"/>
  <c r="D272" i="36"/>
  <c r="B273" i="36"/>
  <c r="D273" i="36"/>
  <c r="B274" i="36"/>
  <c r="D274" i="36"/>
  <c r="B275" i="36"/>
  <c r="D275" i="36"/>
  <c r="B276" i="36"/>
  <c r="D276" i="36"/>
  <c r="B277" i="36"/>
  <c r="D277" i="36"/>
  <c r="B278" i="36"/>
  <c r="D278" i="36"/>
  <c r="B279" i="36"/>
  <c r="D279" i="36"/>
  <c r="B280" i="36"/>
  <c r="D280" i="36"/>
  <c r="B281" i="36"/>
  <c r="D281" i="36"/>
  <c r="B282" i="36"/>
  <c r="D282" i="36"/>
  <c r="B283" i="36"/>
  <c r="D283" i="36"/>
  <c r="B284" i="36"/>
  <c r="D284" i="36"/>
  <c r="B285" i="36"/>
  <c r="D285" i="36"/>
  <c r="B286" i="36"/>
  <c r="D286" i="36"/>
  <c r="B287" i="36"/>
  <c r="D287" i="36"/>
  <c r="B288" i="36"/>
  <c r="D288" i="36"/>
  <c r="B289" i="36"/>
  <c r="D289" i="36"/>
  <c r="B290" i="36"/>
  <c r="D290" i="36"/>
  <c r="B291" i="36"/>
  <c r="D291" i="36"/>
  <c r="B292" i="36"/>
  <c r="D292" i="36"/>
  <c r="B293" i="36"/>
  <c r="D293" i="36"/>
  <c r="B294" i="36"/>
  <c r="D294" i="36"/>
  <c r="B295" i="36"/>
  <c r="D295" i="36"/>
  <c r="B296" i="36"/>
  <c r="D296" i="36"/>
  <c r="B297" i="36"/>
  <c r="D297" i="36"/>
  <c r="B298" i="36"/>
  <c r="D298" i="36"/>
  <c r="B299" i="36"/>
  <c r="D299" i="36"/>
  <c r="B300" i="36"/>
  <c r="D300" i="36"/>
  <c r="B301" i="36"/>
  <c r="D301" i="36"/>
  <c r="B302" i="36"/>
  <c r="D302" i="36"/>
  <c r="B303" i="36"/>
  <c r="D303" i="36"/>
  <c r="B304" i="36"/>
  <c r="D304" i="36"/>
  <c r="B305" i="36"/>
  <c r="D305" i="36"/>
  <c r="B306" i="36"/>
  <c r="D306" i="36"/>
  <c r="B307" i="36"/>
  <c r="D307" i="36"/>
  <c r="B308" i="36"/>
  <c r="D308" i="36"/>
  <c r="B309" i="36"/>
  <c r="D309" i="36"/>
  <c r="B310" i="36"/>
  <c r="D310" i="36"/>
  <c r="B311" i="36"/>
  <c r="D311" i="36"/>
  <c r="B312" i="36"/>
  <c r="D312" i="36"/>
  <c r="B313" i="36"/>
  <c r="D313" i="36"/>
  <c r="B314" i="36"/>
  <c r="D314" i="36"/>
  <c r="B315" i="36"/>
  <c r="D315" i="36"/>
  <c r="B316" i="36"/>
  <c r="D316" i="36"/>
  <c r="B317" i="36"/>
  <c r="D317" i="36"/>
  <c r="B318" i="36"/>
  <c r="D318" i="36"/>
  <c r="B319" i="36"/>
  <c r="D319" i="36"/>
  <c r="B320" i="36"/>
  <c r="D320" i="36"/>
  <c r="B321" i="36"/>
  <c r="D321" i="36"/>
  <c r="B322" i="36"/>
  <c r="D322" i="36"/>
  <c r="B323" i="36"/>
  <c r="D323" i="36"/>
  <c r="B324" i="36"/>
  <c r="D324" i="36"/>
  <c r="B325" i="36"/>
  <c r="D325" i="36"/>
  <c r="B326" i="36"/>
  <c r="D326" i="36"/>
  <c r="B327" i="36"/>
  <c r="D327" i="36"/>
  <c r="B328" i="36"/>
  <c r="D328" i="36"/>
  <c r="B329" i="36"/>
  <c r="D329" i="36"/>
  <c r="B330" i="36"/>
  <c r="D330" i="36"/>
  <c r="B331" i="36"/>
  <c r="D331" i="36"/>
  <c r="B332" i="36"/>
  <c r="D332" i="36"/>
  <c r="B333" i="36"/>
  <c r="D333" i="36"/>
  <c r="B334" i="36"/>
  <c r="D334" i="36"/>
  <c r="B335" i="36"/>
  <c r="D335" i="36"/>
  <c r="B336" i="36"/>
  <c r="D336" i="36"/>
  <c r="B337" i="36"/>
  <c r="D337" i="36"/>
  <c r="B338" i="36"/>
  <c r="D338" i="36"/>
  <c r="B339" i="36"/>
  <c r="D339" i="36"/>
  <c r="B340" i="36"/>
  <c r="D340" i="36"/>
  <c r="B341" i="36"/>
  <c r="D341" i="36"/>
  <c r="B342" i="36"/>
  <c r="D342" i="36"/>
  <c r="B343" i="36"/>
  <c r="D343" i="36"/>
  <c r="B344" i="36"/>
  <c r="D344" i="36"/>
  <c r="B345" i="36"/>
  <c r="D345" i="36"/>
  <c r="B346" i="36"/>
  <c r="D346" i="36"/>
  <c r="B347" i="36"/>
  <c r="D347" i="36"/>
  <c r="B348" i="36"/>
  <c r="D348" i="36"/>
  <c r="B349" i="36"/>
  <c r="D349" i="36"/>
  <c r="B350" i="36"/>
  <c r="D350" i="36"/>
  <c r="B351" i="36"/>
  <c r="D351" i="36"/>
  <c r="B352" i="36"/>
  <c r="D352" i="36"/>
  <c r="B353" i="36"/>
  <c r="D353" i="36"/>
  <c r="B354" i="36"/>
  <c r="D354" i="36"/>
  <c r="B355" i="36"/>
  <c r="D355" i="36"/>
  <c r="B356" i="36"/>
  <c r="D356" i="36"/>
  <c r="B357" i="36"/>
  <c r="D357" i="36"/>
  <c r="B358" i="36"/>
  <c r="D358" i="36"/>
  <c r="B359" i="36"/>
  <c r="D359" i="36"/>
  <c r="B360" i="36"/>
  <c r="D360" i="36"/>
  <c r="B361" i="36"/>
  <c r="D361" i="36"/>
  <c r="B362" i="36"/>
  <c r="D362" i="36"/>
  <c r="B363" i="36"/>
  <c r="D363" i="36"/>
  <c r="B364" i="36"/>
  <c r="D364" i="36"/>
  <c r="B365" i="36"/>
  <c r="D365" i="36"/>
  <c r="B366" i="36"/>
  <c r="D366" i="36"/>
  <c r="B367" i="36"/>
  <c r="D367" i="36"/>
  <c r="B368" i="36"/>
  <c r="D368" i="36"/>
  <c r="B369" i="36"/>
  <c r="D369" i="36"/>
  <c r="B370" i="36"/>
  <c r="D370" i="36"/>
  <c r="B371" i="36"/>
  <c r="D371" i="36"/>
  <c r="B372" i="36"/>
  <c r="D372" i="36"/>
  <c r="B373" i="36"/>
  <c r="D373" i="36"/>
  <c r="B374" i="36"/>
  <c r="D374" i="36"/>
  <c r="B375" i="36"/>
  <c r="D375" i="36"/>
  <c r="B376" i="36"/>
  <c r="D376" i="36"/>
  <c r="B377" i="36"/>
  <c r="D377" i="36"/>
  <c r="B378" i="36"/>
  <c r="D378" i="36"/>
  <c r="B379" i="36"/>
  <c r="D379" i="36"/>
  <c r="B380" i="36"/>
  <c r="D380" i="36"/>
  <c r="B381" i="36"/>
  <c r="D381" i="36"/>
  <c r="B382" i="36"/>
  <c r="D382" i="36"/>
  <c r="B383" i="36"/>
  <c r="D383" i="36"/>
  <c r="B384" i="36"/>
  <c r="D384" i="36"/>
  <c r="B385" i="36"/>
  <c r="D385" i="36"/>
  <c r="B386" i="36"/>
  <c r="D386" i="36"/>
  <c r="B387" i="36"/>
  <c r="D387" i="36"/>
  <c r="B388" i="36"/>
  <c r="D388" i="36"/>
  <c r="B389" i="36"/>
  <c r="D389" i="36"/>
  <c r="B390" i="36"/>
  <c r="D390" i="36"/>
  <c r="B391" i="36"/>
  <c r="D391" i="36"/>
  <c r="B392" i="36"/>
  <c r="D392" i="36"/>
  <c r="B393" i="36"/>
  <c r="D393" i="36"/>
  <c r="B394" i="36"/>
  <c r="D394" i="36"/>
  <c r="B395" i="36"/>
  <c r="D395" i="36"/>
  <c r="B396" i="36"/>
  <c r="D396" i="36"/>
  <c r="B397" i="36"/>
  <c r="D397" i="36"/>
  <c r="B398" i="36"/>
  <c r="D398" i="36"/>
  <c r="B399" i="36"/>
  <c r="D399" i="36"/>
  <c r="B400" i="36"/>
  <c r="D400" i="36"/>
  <c r="B401" i="36"/>
  <c r="D401" i="36"/>
  <c r="B402" i="36"/>
  <c r="D402" i="36"/>
  <c r="B403" i="36"/>
  <c r="D403" i="36"/>
  <c r="B404" i="36"/>
  <c r="D404" i="36"/>
  <c r="B405" i="36"/>
  <c r="D405" i="36"/>
  <c r="B406" i="36"/>
  <c r="D406" i="36"/>
  <c r="B407" i="36"/>
  <c r="D407" i="36"/>
  <c r="B408" i="36"/>
  <c r="D408" i="36"/>
  <c r="B409" i="36"/>
  <c r="D409" i="36"/>
  <c r="B410" i="36"/>
  <c r="D410" i="36"/>
  <c r="B411" i="36"/>
  <c r="D411" i="36"/>
  <c r="B412" i="36"/>
  <c r="D412" i="36"/>
  <c r="B413" i="36"/>
  <c r="D413" i="36"/>
  <c r="B414" i="36"/>
  <c r="D414" i="36"/>
  <c r="B415" i="36"/>
  <c r="D415" i="36"/>
  <c r="B416" i="36"/>
  <c r="D416" i="36"/>
  <c r="B417" i="36"/>
  <c r="D417" i="36"/>
  <c r="B418" i="36"/>
  <c r="D418" i="36"/>
  <c r="B419" i="36"/>
  <c r="D419" i="36"/>
  <c r="B420" i="36"/>
  <c r="D420" i="36"/>
  <c r="B421" i="36"/>
  <c r="D421" i="36"/>
  <c r="B422" i="36"/>
  <c r="D422" i="36"/>
  <c r="B423" i="36"/>
  <c r="D423" i="36"/>
  <c r="B424" i="36"/>
  <c r="D424" i="36"/>
  <c r="B425" i="36"/>
  <c r="D425" i="36"/>
  <c r="B426" i="36"/>
  <c r="D426" i="36"/>
  <c r="B427" i="36"/>
  <c r="D427" i="36"/>
  <c r="B428" i="36"/>
  <c r="D428" i="36"/>
  <c r="B429" i="36"/>
  <c r="D429" i="36"/>
  <c r="B430" i="36"/>
  <c r="D430" i="36"/>
  <c r="B431" i="36"/>
  <c r="D431" i="36"/>
  <c r="B432" i="36"/>
  <c r="D432" i="36"/>
  <c r="B433" i="36"/>
  <c r="D433" i="36"/>
  <c r="B434" i="36"/>
  <c r="D434" i="36"/>
  <c r="B435" i="36"/>
  <c r="D435" i="36"/>
  <c r="B436" i="36"/>
  <c r="D436" i="36"/>
  <c r="B437" i="36"/>
  <c r="D437" i="36"/>
  <c r="B438" i="36"/>
  <c r="D438" i="36"/>
  <c r="B439" i="36"/>
  <c r="D439" i="36"/>
  <c r="B440" i="36"/>
  <c r="D440" i="36"/>
  <c r="B441" i="36"/>
  <c r="D441" i="36"/>
  <c r="B442" i="36"/>
  <c r="D442" i="36"/>
  <c r="B443" i="36"/>
  <c r="D443" i="36"/>
  <c r="B444" i="36"/>
  <c r="D444" i="36"/>
  <c r="B445" i="36"/>
  <c r="D445" i="36"/>
  <c r="B446" i="36"/>
  <c r="D446" i="36"/>
  <c r="B447" i="36"/>
  <c r="D447" i="36"/>
  <c r="B448" i="36"/>
  <c r="D448" i="36"/>
  <c r="B449" i="36"/>
  <c r="D449" i="36"/>
  <c r="B450" i="36"/>
  <c r="D450" i="36"/>
  <c r="B451" i="36"/>
  <c r="D451" i="36"/>
  <c r="B452" i="36"/>
  <c r="D452" i="36"/>
  <c r="B453" i="36"/>
  <c r="D453" i="36"/>
  <c r="B454" i="36"/>
  <c r="D454" i="36"/>
  <c r="B455" i="36"/>
  <c r="D455" i="36"/>
  <c r="B456" i="36"/>
  <c r="D456" i="36"/>
  <c r="B457" i="36"/>
  <c r="D457" i="36"/>
  <c r="B458" i="36"/>
  <c r="D458" i="36"/>
  <c r="B459" i="36"/>
  <c r="D459" i="36"/>
  <c r="B460" i="36"/>
  <c r="D460" i="36"/>
  <c r="B461" i="36"/>
  <c r="D461" i="36"/>
  <c r="B462" i="36"/>
  <c r="D462" i="36"/>
  <c r="B463" i="36"/>
  <c r="D463" i="36"/>
  <c r="B464" i="36"/>
  <c r="D464" i="36"/>
  <c r="B465" i="36"/>
  <c r="D465" i="36"/>
  <c r="B466" i="36"/>
  <c r="D466" i="36"/>
  <c r="B467" i="36"/>
  <c r="D467" i="36"/>
  <c r="B468" i="36"/>
  <c r="D468" i="36"/>
  <c r="B469" i="36"/>
  <c r="D469" i="36"/>
  <c r="B470" i="36"/>
  <c r="D470" i="36"/>
  <c r="B471" i="36"/>
  <c r="D471" i="36"/>
  <c r="B472" i="36"/>
  <c r="D472" i="36"/>
  <c r="B473" i="36"/>
  <c r="D473" i="36"/>
  <c r="B474" i="36"/>
  <c r="D474" i="36"/>
  <c r="B475" i="36"/>
  <c r="D475" i="36"/>
  <c r="B476" i="36"/>
  <c r="D476" i="36"/>
  <c r="B477" i="36"/>
  <c r="D477" i="36"/>
  <c r="B478" i="36"/>
  <c r="D478" i="36"/>
  <c r="B479" i="36"/>
  <c r="D479" i="36"/>
  <c r="B480" i="36"/>
  <c r="D480" i="36"/>
  <c r="B481" i="36"/>
  <c r="D481" i="36"/>
  <c r="B482" i="36"/>
  <c r="D482" i="36"/>
  <c r="B483" i="36"/>
  <c r="D483" i="36"/>
  <c r="B484" i="36"/>
  <c r="D484" i="36"/>
  <c r="B485" i="36"/>
  <c r="D485" i="36"/>
  <c r="B486" i="36"/>
  <c r="D486" i="36"/>
  <c r="B487" i="36"/>
  <c r="D487" i="36"/>
  <c r="B488" i="36"/>
  <c r="D488" i="36"/>
  <c r="B489" i="36"/>
  <c r="D489" i="36"/>
  <c r="B490" i="36"/>
  <c r="D490" i="36"/>
  <c r="B491" i="36"/>
  <c r="D491" i="36"/>
  <c r="B492" i="36"/>
  <c r="D492" i="36"/>
  <c r="B493" i="36"/>
  <c r="D493" i="36"/>
  <c r="B494" i="36"/>
  <c r="D494" i="36"/>
  <c r="B495" i="36"/>
  <c r="D495" i="36"/>
  <c r="B496" i="36"/>
  <c r="D496" i="36"/>
  <c r="B497" i="36"/>
  <c r="D497" i="36"/>
  <c r="B498" i="36"/>
  <c r="D498" i="36"/>
  <c r="B499" i="36"/>
  <c r="D499" i="36"/>
  <c r="B500" i="36"/>
  <c r="D500" i="36"/>
  <c r="B501" i="36"/>
  <c r="D501" i="36"/>
  <c r="B502" i="36"/>
  <c r="D502" i="36"/>
  <c r="B503" i="36"/>
  <c r="D503" i="36"/>
  <c r="B504" i="36"/>
  <c r="D504" i="36"/>
  <c r="B505" i="36"/>
  <c r="D505" i="36"/>
  <c r="B506" i="36"/>
  <c r="D506" i="36"/>
  <c r="B507" i="36"/>
  <c r="D507" i="36"/>
  <c r="B508" i="36"/>
  <c r="D508" i="36"/>
  <c r="B509" i="36"/>
  <c r="D509" i="36"/>
  <c r="B510" i="36"/>
  <c r="D510" i="36"/>
  <c r="B511" i="36"/>
  <c r="D511" i="36"/>
  <c r="B512" i="36"/>
  <c r="D512" i="36"/>
  <c r="B513" i="36"/>
  <c r="D513" i="36"/>
  <c r="B514" i="36"/>
  <c r="D514" i="36"/>
  <c r="B515" i="36"/>
  <c r="D515" i="36"/>
  <c r="B516" i="36"/>
  <c r="D516" i="36"/>
  <c r="B517" i="36"/>
  <c r="D517" i="36"/>
  <c r="B518" i="36"/>
  <c r="D518" i="36"/>
  <c r="B519" i="36"/>
  <c r="D519" i="36"/>
  <c r="B520" i="36"/>
  <c r="D520" i="36"/>
  <c r="B521" i="36"/>
  <c r="D521" i="36"/>
  <c r="B522" i="36"/>
  <c r="D522" i="36"/>
  <c r="B523" i="36"/>
  <c r="D523" i="36"/>
  <c r="B524" i="36"/>
  <c r="D524" i="36"/>
  <c r="B525" i="36"/>
  <c r="D525" i="36"/>
  <c r="B526" i="36"/>
  <c r="D526" i="36"/>
  <c r="B527" i="36"/>
  <c r="D527" i="36"/>
  <c r="B528" i="36"/>
  <c r="D528" i="36"/>
  <c r="B529" i="36"/>
  <c r="D529" i="36"/>
  <c r="B530" i="36"/>
  <c r="D530" i="36"/>
  <c r="B531" i="36"/>
  <c r="D531" i="36"/>
  <c r="B532" i="36"/>
  <c r="D532" i="36"/>
  <c r="B533" i="36"/>
  <c r="D533" i="36"/>
  <c r="B534" i="36"/>
  <c r="D534" i="36"/>
  <c r="B535" i="36"/>
  <c r="D535" i="36"/>
  <c r="B536" i="36"/>
  <c r="D536" i="36"/>
  <c r="B537" i="36"/>
  <c r="D537" i="36"/>
  <c r="B538" i="36"/>
  <c r="D538" i="36"/>
  <c r="B539" i="36"/>
  <c r="D539" i="36"/>
  <c r="B540" i="36"/>
  <c r="D540" i="36"/>
  <c r="B541" i="36"/>
  <c r="D541" i="36"/>
  <c r="B542" i="36"/>
  <c r="D542" i="36"/>
  <c r="B543" i="36"/>
  <c r="D543" i="36"/>
  <c r="B544" i="36"/>
  <c r="D544" i="36"/>
  <c r="B545" i="36"/>
  <c r="D545" i="36"/>
  <c r="B546" i="36"/>
  <c r="D546" i="36"/>
  <c r="B547" i="36"/>
  <c r="D547" i="36"/>
  <c r="B548" i="36"/>
  <c r="D548" i="36"/>
  <c r="B549" i="36"/>
  <c r="D549" i="36"/>
  <c r="B550" i="36"/>
  <c r="D550" i="36"/>
  <c r="B551" i="36"/>
  <c r="D551" i="36"/>
  <c r="B552" i="36"/>
  <c r="D552" i="36"/>
  <c r="B553" i="36"/>
  <c r="D553" i="36"/>
  <c r="B554" i="36"/>
  <c r="D554" i="36"/>
  <c r="B555" i="36"/>
  <c r="D555" i="36"/>
  <c r="B556" i="36"/>
  <c r="D556" i="36"/>
  <c r="B557" i="36"/>
  <c r="D557" i="36"/>
  <c r="B558" i="36"/>
  <c r="D558" i="36"/>
  <c r="B559" i="36"/>
  <c r="D559" i="36"/>
  <c r="B560" i="36"/>
  <c r="D560" i="36"/>
  <c r="B561" i="36"/>
  <c r="D561" i="36"/>
  <c r="B562" i="36"/>
  <c r="D562" i="36"/>
  <c r="B563" i="36"/>
  <c r="D563" i="36"/>
  <c r="B564" i="36"/>
  <c r="D564" i="36"/>
  <c r="B565" i="36"/>
  <c r="D565" i="36"/>
  <c r="B566" i="36"/>
  <c r="D566" i="36"/>
  <c r="B567" i="36"/>
  <c r="D567" i="36"/>
  <c r="B568" i="36"/>
  <c r="D568" i="36"/>
  <c r="B569" i="36"/>
  <c r="D569" i="36"/>
  <c r="B570" i="36"/>
  <c r="D570" i="36"/>
  <c r="B571" i="36"/>
  <c r="D571" i="36"/>
  <c r="B572" i="36"/>
  <c r="D572" i="36"/>
  <c r="B573" i="36"/>
  <c r="D573" i="36"/>
  <c r="B574" i="36"/>
  <c r="D574" i="36"/>
  <c r="B575" i="36"/>
  <c r="D575" i="36"/>
  <c r="B576" i="36"/>
  <c r="D576" i="36"/>
  <c r="B577" i="36"/>
  <c r="D577" i="36"/>
  <c r="B578" i="36"/>
  <c r="D578" i="36"/>
  <c r="B579" i="36"/>
  <c r="D579" i="36"/>
  <c r="B580" i="36"/>
  <c r="D580" i="36"/>
  <c r="B581" i="36"/>
  <c r="D581" i="36"/>
  <c r="B582" i="36"/>
  <c r="D582" i="36"/>
  <c r="B583" i="36"/>
  <c r="D583" i="36"/>
  <c r="B584" i="36"/>
  <c r="D584" i="36"/>
  <c r="B585" i="36"/>
  <c r="D585" i="36"/>
  <c r="B586" i="36"/>
  <c r="D586" i="36"/>
  <c r="B587" i="36"/>
  <c r="D587" i="36"/>
  <c r="B588" i="36"/>
  <c r="D588" i="36"/>
  <c r="B589" i="36"/>
  <c r="D589" i="36"/>
  <c r="B590" i="36"/>
  <c r="D590" i="36"/>
  <c r="B591" i="36"/>
  <c r="D591" i="36"/>
  <c r="B592" i="36"/>
  <c r="D592" i="36"/>
  <c r="B593" i="36"/>
  <c r="D593" i="36"/>
  <c r="B594" i="36"/>
  <c r="D594" i="36"/>
  <c r="B595" i="36"/>
  <c r="D595" i="36"/>
  <c r="B596" i="36"/>
  <c r="D596" i="36"/>
  <c r="B597" i="36"/>
  <c r="D597" i="36"/>
  <c r="B598" i="36"/>
  <c r="D598" i="36"/>
  <c r="B599" i="36"/>
  <c r="D599" i="36"/>
  <c r="B600" i="36"/>
  <c r="D600" i="36"/>
  <c r="B601" i="36"/>
  <c r="D601" i="36"/>
  <c r="B602" i="36"/>
  <c r="D602" i="36"/>
  <c r="B603" i="36"/>
  <c r="D603" i="36"/>
  <c r="B604" i="36"/>
  <c r="D604" i="36"/>
  <c r="B605" i="36"/>
  <c r="D605" i="36"/>
  <c r="B606" i="36"/>
  <c r="D606" i="36"/>
  <c r="B607" i="36"/>
  <c r="D607" i="36"/>
  <c r="B608" i="36"/>
  <c r="D608" i="36"/>
  <c r="B609" i="36"/>
  <c r="D609" i="36"/>
  <c r="B610" i="36"/>
  <c r="D610" i="36"/>
  <c r="B611" i="36"/>
  <c r="D611" i="36"/>
  <c r="B612" i="36"/>
  <c r="D612" i="36"/>
  <c r="B613" i="36"/>
  <c r="D613" i="36"/>
  <c r="B614" i="36"/>
  <c r="D614" i="36"/>
  <c r="B615" i="36"/>
  <c r="D615" i="36"/>
  <c r="B616" i="36"/>
  <c r="D616" i="36"/>
  <c r="B617" i="36"/>
  <c r="D617" i="36"/>
  <c r="B618" i="36"/>
  <c r="D618" i="36"/>
  <c r="B619" i="36"/>
  <c r="D619" i="36"/>
  <c r="B620" i="36"/>
  <c r="D620" i="36"/>
  <c r="B621" i="36"/>
  <c r="D621" i="36"/>
  <c r="B622" i="36"/>
  <c r="D622" i="36"/>
  <c r="B623" i="36"/>
  <c r="D623" i="36"/>
  <c r="B624" i="36"/>
  <c r="D624" i="36"/>
  <c r="B625" i="36"/>
  <c r="D625" i="36"/>
  <c r="B626" i="36"/>
  <c r="D626" i="36"/>
  <c r="B627" i="36"/>
  <c r="D627" i="36"/>
  <c r="B628" i="36"/>
  <c r="D628" i="36"/>
  <c r="B629" i="36"/>
  <c r="D629" i="36"/>
  <c r="B630" i="36"/>
  <c r="D630" i="36"/>
  <c r="B631" i="36"/>
  <c r="D631" i="36"/>
  <c r="B632" i="36"/>
  <c r="D632" i="36"/>
  <c r="B633" i="36"/>
  <c r="D633" i="36"/>
  <c r="B634" i="36"/>
  <c r="D634" i="36"/>
  <c r="B635" i="36"/>
  <c r="D635" i="36"/>
  <c r="B636" i="36"/>
  <c r="D636" i="36"/>
  <c r="B637" i="36"/>
  <c r="D637" i="36"/>
  <c r="B638" i="36"/>
  <c r="D638" i="36"/>
  <c r="B639" i="36"/>
  <c r="D639" i="36"/>
  <c r="B640" i="36"/>
  <c r="D640" i="36"/>
  <c r="B641" i="36"/>
  <c r="D641" i="36"/>
  <c r="B642" i="36"/>
  <c r="D642" i="36"/>
  <c r="B643" i="36"/>
  <c r="D643" i="36"/>
  <c r="B644" i="36"/>
  <c r="D644" i="36"/>
  <c r="B645" i="36"/>
  <c r="D645" i="36"/>
  <c r="B646" i="36"/>
  <c r="D646" i="36"/>
  <c r="B647" i="36"/>
  <c r="D647" i="36"/>
  <c r="B648" i="36"/>
  <c r="D648" i="36"/>
  <c r="B649" i="36"/>
  <c r="D649" i="36"/>
  <c r="B650" i="36"/>
  <c r="D650" i="36"/>
  <c r="B651" i="36"/>
  <c r="D651" i="36"/>
  <c r="B652" i="36"/>
  <c r="D652" i="36"/>
  <c r="B653" i="36"/>
  <c r="D653" i="36"/>
  <c r="B654" i="36"/>
  <c r="D654" i="36"/>
  <c r="B655" i="36"/>
  <c r="D655" i="36"/>
  <c r="B656" i="36"/>
  <c r="D656" i="36"/>
  <c r="B657" i="36"/>
  <c r="D657" i="36"/>
  <c r="B658" i="36"/>
  <c r="D658" i="36"/>
  <c r="B659" i="36"/>
  <c r="D659" i="36"/>
  <c r="B660" i="36"/>
  <c r="D660" i="36"/>
  <c r="B661" i="36"/>
  <c r="D661" i="36"/>
  <c r="B662" i="36"/>
  <c r="D662" i="36"/>
  <c r="B663" i="36"/>
  <c r="D663" i="36"/>
  <c r="B664" i="36"/>
  <c r="D664" i="36"/>
  <c r="B665" i="36"/>
  <c r="D665" i="36"/>
  <c r="B666" i="36"/>
  <c r="D666" i="36"/>
  <c r="B667" i="36"/>
  <c r="D667" i="36"/>
  <c r="B668" i="36"/>
  <c r="D668" i="36"/>
  <c r="B669" i="36"/>
  <c r="D669" i="36"/>
  <c r="B670" i="36"/>
  <c r="D670" i="36"/>
  <c r="B671" i="36"/>
  <c r="D671" i="36"/>
  <c r="B672" i="36"/>
  <c r="D672" i="36"/>
  <c r="B673" i="36"/>
  <c r="D673" i="36"/>
  <c r="B674" i="36"/>
  <c r="D674" i="36"/>
  <c r="B675" i="36"/>
  <c r="D675" i="36"/>
  <c r="B676" i="36"/>
  <c r="D676" i="36"/>
  <c r="B677" i="36"/>
  <c r="D677" i="36"/>
  <c r="B678" i="36"/>
  <c r="D678" i="36"/>
  <c r="B679" i="36"/>
  <c r="D679" i="36"/>
  <c r="B680" i="36"/>
  <c r="D680" i="36"/>
  <c r="B681" i="36"/>
  <c r="D681" i="36"/>
  <c r="B682" i="36"/>
  <c r="D682" i="36"/>
  <c r="B683" i="36"/>
  <c r="D683" i="36"/>
  <c r="B684" i="36"/>
  <c r="D684" i="36"/>
  <c r="B685" i="36"/>
  <c r="D685" i="36"/>
  <c r="B686" i="36"/>
  <c r="D686" i="36"/>
  <c r="B687" i="36"/>
  <c r="D687" i="36"/>
  <c r="B688" i="36"/>
  <c r="D688" i="36"/>
  <c r="B689" i="36"/>
  <c r="D689" i="36"/>
  <c r="B690" i="36"/>
  <c r="D690" i="36"/>
  <c r="B691" i="36"/>
  <c r="D691" i="36"/>
  <c r="B692" i="36"/>
  <c r="D692" i="36"/>
  <c r="B693" i="36"/>
  <c r="D693" i="36"/>
  <c r="B694" i="36"/>
  <c r="D694" i="36"/>
  <c r="B695" i="36"/>
  <c r="D695" i="36"/>
  <c r="B696" i="36"/>
  <c r="D696" i="36"/>
  <c r="B697" i="36"/>
  <c r="D697" i="36"/>
  <c r="B698" i="36"/>
  <c r="D698" i="36"/>
  <c r="B699" i="36"/>
  <c r="D699" i="36"/>
  <c r="B700" i="36"/>
  <c r="D700" i="36"/>
  <c r="B701" i="36"/>
  <c r="D701" i="36"/>
  <c r="B702" i="36"/>
  <c r="D702" i="36"/>
  <c r="B703" i="36"/>
  <c r="D703" i="36"/>
  <c r="B704" i="36"/>
  <c r="D704" i="36"/>
  <c r="B705" i="36"/>
  <c r="D705" i="36"/>
  <c r="B706" i="36"/>
  <c r="D706" i="36"/>
  <c r="B707" i="36"/>
  <c r="D707" i="36"/>
  <c r="B708" i="36"/>
  <c r="D708" i="36"/>
  <c r="B709" i="36"/>
  <c r="D709" i="36"/>
  <c r="B710" i="36"/>
  <c r="D710" i="36"/>
  <c r="B711" i="36"/>
  <c r="D711" i="36"/>
  <c r="B712" i="36"/>
  <c r="D712" i="36"/>
  <c r="B713" i="36"/>
  <c r="D713" i="36"/>
  <c r="B714" i="36"/>
  <c r="D714" i="36"/>
  <c r="B715" i="36"/>
  <c r="D715" i="36"/>
  <c r="B716" i="36"/>
  <c r="D716" i="36"/>
  <c r="B717" i="36"/>
  <c r="D717" i="36"/>
  <c r="B718" i="36"/>
  <c r="D718" i="36"/>
  <c r="B719" i="36"/>
  <c r="D719" i="36"/>
  <c r="B720" i="36"/>
  <c r="D720" i="36"/>
  <c r="B721" i="36"/>
  <c r="D721" i="36"/>
  <c r="B722" i="36"/>
  <c r="D722" i="36"/>
  <c r="B723" i="36"/>
  <c r="D723" i="36"/>
  <c r="B724" i="36"/>
  <c r="D724" i="36"/>
  <c r="B725" i="36"/>
  <c r="D725" i="36"/>
  <c r="B726" i="36"/>
  <c r="D726" i="36"/>
  <c r="B727" i="36"/>
  <c r="D727" i="36"/>
  <c r="B728" i="36"/>
  <c r="D728" i="36"/>
  <c r="B729" i="36"/>
  <c r="D729" i="36"/>
  <c r="B730" i="36"/>
  <c r="D730" i="36"/>
  <c r="B731" i="36"/>
  <c r="D731" i="36"/>
  <c r="B732" i="36"/>
  <c r="D732" i="36"/>
  <c r="B733" i="36"/>
  <c r="D733" i="36"/>
  <c r="B734" i="36"/>
  <c r="D734" i="36"/>
  <c r="B735" i="36"/>
  <c r="D735" i="36"/>
  <c r="B736" i="36"/>
  <c r="D736" i="36"/>
  <c r="B737" i="36"/>
  <c r="D737" i="36"/>
  <c r="B738" i="36"/>
  <c r="D738" i="36"/>
  <c r="B739" i="36"/>
  <c r="D739" i="36"/>
  <c r="B740" i="36"/>
  <c r="D740" i="36"/>
  <c r="B741" i="36"/>
  <c r="D741" i="36"/>
  <c r="B742" i="36"/>
  <c r="D742" i="36"/>
  <c r="B743" i="36"/>
  <c r="D743" i="36"/>
  <c r="B744" i="36"/>
  <c r="D744" i="36"/>
  <c r="B745" i="36"/>
  <c r="D745" i="36"/>
  <c r="B746" i="36"/>
  <c r="D746" i="36"/>
  <c r="B747" i="36"/>
  <c r="D747" i="36"/>
  <c r="B748" i="36"/>
  <c r="D748" i="36"/>
  <c r="B749" i="36"/>
  <c r="D749" i="36"/>
  <c r="B750" i="36"/>
  <c r="D750" i="36"/>
  <c r="B751" i="36"/>
  <c r="D751" i="36"/>
  <c r="B752" i="36"/>
  <c r="D752" i="36"/>
  <c r="B753" i="36"/>
  <c r="D753" i="36"/>
  <c r="B754" i="36"/>
  <c r="D754" i="36"/>
  <c r="B755" i="36"/>
  <c r="D755" i="36"/>
  <c r="B756" i="36"/>
  <c r="D756" i="36"/>
  <c r="B757" i="36"/>
  <c r="D757" i="36"/>
  <c r="B758" i="36"/>
  <c r="D758" i="36"/>
  <c r="B759" i="36"/>
  <c r="D759" i="36"/>
  <c r="B760" i="36"/>
  <c r="D760" i="36"/>
  <c r="B761" i="36"/>
  <c r="D761" i="36"/>
  <c r="B762" i="36"/>
  <c r="D762" i="36"/>
  <c r="B763" i="36"/>
  <c r="D763" i="36"/>
  <c r="B764" i="36"/>
  <c r="D764" i="36"/>
  <c r="B765" i="36"/>
  <c r="D765" i="36"/>
  <c r="B766" i="36"/>
  <c r="D766" i="36"/>
  <c r="B767" i="36"/>
  <c r="D767" i="36"/>
  <c r="B768" i="36"/>
  <c r="D768" i="36"/>
  <c r="B769" i="36"/>
  <c r="D769" i="36"/>
  <c r="B770" i="36"/>
  <c r="D770" i="36"/>
  <c r="B771" i="36"/>
  <c r="D771" i="36"/>
  <c r="B772" i="36"/>
  <c r="D772" i="36"/>
  <c r="B773" i="36"/>
  <c r="D773" i="36"/>
  <c r="B774" i="36"/>
  <c r="D774" i="36"/>
  <c r="B775" i="36"/>
  <c r="D775" i="36"/>
  <c r="B776" i="36"/>
  <c r="D776" i="36"/>
  <c r="B777" i="36"/>
  <c r="D777" i="36"/>
  <c r="B778" i="36"/>
  <c r="D778" i="36"/>
  <c r="B779" i="36"/>
  <c r="D779" i="36"/>
  <c r="B780" i="36"/>
  <c r="D780" i="36"/>
  <c r="B781" i="36"/>
  <c r="D781" i="36"/>
  <c r="B782" i="36"/>
  <c r="D782" i="36"/>
  <c r="B783" i="36"/>
  <c r="D783" i="36"/>
  <c r="B784" i="36"/>
  <c r="D784" i="36"/>
  <c r="B785" i="36"/>
  <c r="D785" i="36"/>
  <c r="B786" i="36"/>
  <c r="D786" i="36"/>
  <c r="B787" i="36"/>
  <c r="D787" i="36"/>
  <c r="B788" i="36"/>
  <c r="D788" i="36"/>
  <c r="B789" i="36"/>
  <c r="D789" i="36"/>
  <c r="B790" i="36"/>
  <c r="D790" i="36"/>
  <c r="B791" i="36"/>
  <c r="D791" i="36"/>
  <c r="B792" i="36"/>
  <c r="D792" i="36"/>
  <c r="B793" i="36"/>
  <c r="D793" i="36"/>
  <c r="B794" i="36"/>
  <c r="D794" i="36"/>
  <c r="B795" i="36"/>
  <c r="D795" i="36"/>
  <c r="B796" i="36"/>
  <c r="D796" i="36"/>
  <c r="B797" i="36"/>
  <c r="D797" i="36"/>
  <c r="B798" i="36"/>
  <c r="D798" i="36"/>
  <c r="B799" i="36"/>
  <c r="D799" i="36"/>
  <c r="B800" i="36"/>
  <c r="D800" i="36"/>
  <c r="B801" i="36"/>
  <c r="D801" i="36"/>
  <c r="B802" i="36"/>
  <c r="D802" i="36"/>
  <c r="B803" i="36"/>
  <c r="D803" i="36"/>
  <c r="B804" i="36"/>
  <c r="D804" i="36"/>
  <c r="B805" i="36"/>
  <c r="D805" i="36"/>
  <c r="B806" i="36"/>
  <c r="D806" i="36"/>
  <c r="B807" i="36"/>
  <c r="D807" i="36"/>
  <c r="B808" i="36"/>
  <c r="D808" i="36"/>
  <c r="B809" i="36"/>
  <c r="D809" i="36"/>
  <c r="B810" i="36"/>
  <c r="D810" i="36"/>
  <c r="B811" i="36"/>
  <c r="D811" i="36"/>
  <c r="B812" i="36"/>
  <c r="D812" i="36"/>
  <c r="B813" i="36"/>
  <c r="D813" i="36"/>
  <c r="B814" i="36"/>
  <c r="D814" i="36"/>
  <c r="B815" i="36"/>
  <c r="D815" i="36"/>
  <c r="B816" i="36"/>
  <c r="D816" i="36"/>
  <c r="B817" i="36"/>
  <c r="D817" i="36"/>
  <c r="B818" i="36"/>
  <c r="D818" i="36"/>
  <c r="B819" i="36"/>
  <c r="D819" i="36"/>
  <c r="B820" i="36"/>
  <c r="D820" i="36"/>
  <c r="B821" i="36"/>
  <c r="D821" i="36"/>
  <c r="B822" i="36"/>
  <c r="D822" i="36"/>
  <c r="B823" i="36"/>
  <c r="D823" i="36"/>
  <c r="B824" i="36"/>
  <c r="D824" i="36"/>
  <c r="B825" i="36"/>
  <c r="D825" i="36"/>
  <c r="B826" i="36"/>
  <c r="D826" i="36"/>
  <c r="B827" i="36"/>
  <c r="D827" i="36"/>
  <c r="B828" i="36"/>
  <c r="D828" i="36"/>
  <c r="B829" i="36"/>
  <c r="D829" i="36"/>
  <c r="B830" i="36"/>
  <c r="D830" i="36"/>
  <c r="B831" i="36"/>
  <c r="D831" i="36"/>
  <c r="B832" i="36"/>
  <c r="D832" i="36"/>
  <c r="B833" i="36"/>
  <c r="D833" i="36"/>
  <c r="B834" i="36"/>
  <c r="D834" i="36"/>
  <c r="B835" i="36"/>
  <c r="D835" i="36"/>
  <c r="B836" i="36"/>
  <c r="D836" i="36"/>
  <c r="B837" i="36"/>
  <c r="D837" i="36"/>
  <c r="B838" i="36"/>
  <c r="D838" i="36"/>
  <c r="D8" i="20"/>
  <c r="D9" i="20"/>
  <c r="D10" i="20"/>
  <c r="D11" i="20"/>
  <c r="D12" i="20"/>
  <c r="D13" i="20"/>
  <c r="D14" i="20"/>
  <c r="D15" i="20"/>
  <c r="D16" i="20"/>
  <c r="D17" i="20"/>
  <c r="D18" i="20"/>
  <c r="D19" i="20"/>
  <c r="D20" i="20"/>
  <c r="D21" i="20"/>
  <c r="D22" i="20"/>
  <c r="D23" i="20"/>
  <c r="D24" i="20"/>
  <c r="D25" i="20"/>
  <c r="D26" i="20"/>
  <c r="D27" i="20"/>
  <c r="D28" i="20"/>
  <c r="D29" i="20"/>
  <c r="D30" i="20"/>
  <c r="D31" i="20"/>
  <c r="D32" i="20"/>
  <c r="D33" i="20"/>
  <c r="D34" i="20"/>
  <c r="D35" i="20"/>
  <c r="D36" i="20"/>
  <c r="D37" i="20"/>
  <c r="D38" i="20"/>
  <c r="D39" i="20"/>
  <c r="D40" i="20"/>
  <c r="D41" i="20"/>
  <c r="D42" i="20"/>
  <c r="D43" i="20"/>
  <c r="D44" i="20"/>
  <c r="D45" i="20"/>
  <c r="D46" i="20"/>
  <c r="D47" i="20"/>
  <c r="D48" i="20"/>
  <c r="D49" i="20"/>
  <c r="D50" i="20"/>
  <c r="D51" i="20"/>
  <c r="D52" i="20"/>
  <c r="D53" i="20"/>
  <c r="D54" i="20"/>
  <c r="D55" i="20"/>
  <c r="D56" i="20"/>
  <c r="D57" i="20"/>
  <c r="D58" i="20"/>
  <c r="D59" i="20"/>
  <c r="D60" i="20"/>
  <c r="D61" i="20"/>
  <c r="D62" i="20"/>
  <c r="D63" i="20"/>
  <c r="D64" i="20"/>
  <c r="D65" i="20"/>
  <c r="D66" i="20"/>
  <c r="D67" i="20"/>
  <c r="D68" i="20"/>
  <c r="D69" i="20"/>
  <c r="D70" i="20"/>
  <c r="D71" i="20"/>
  <c r="D72" i="20"/>
  <c r="D73" i="20"/>
  <c r="D74" i="20"/>
  <c r="D75" i="20"/>
  <c r="D76" i="20"/>
  <c r="D77" i="20"/>
  <c r="D78" i="20"/>
  <c r="D79" i="20"/>
  <c r="D80" i="20"/>
  <c r="D81" i="20"/>
  <c r="D82" i="20"/>
  <c r="D83" i="20"/>
  <c r="D84" i="20"/>
  <c r="D85" i="20"/>
  <c r="D86" i="20"/>
  <c r="D87" i="20"/>
  <c r="D88" i="20"/>
  <c r="D89" i="20"/>
  <c r="D90" i="20"/>
  <c r="D91" i="20"/>
  <c r="D92" i="20"/>
  <c r="D93" i="20"/>
  <c r="D94" i="20"/>
  <c r="D95" i="20"/>
  <c r="D96" i="20"/>
  <c r="D97" i="20"/>
  <c r="D98" i="20"/>
  <c r="D99" i="20"/>
  <c r="D100" i="20"/>
  <c r="D101" i="20"/>
  <c r="D102" i="20"/>
  <c r="D103" i="20"/>
  <c r="D104" i="20"/>
  <c r="D105" i="20"/>
  <c r="D106" i="20"/>
  <c r="D107" i="20"/>
  <c r="D108" i="20"/>
  <c r="D109" i="20"/>
  <c r="D110" i="20"/>
  <c r="D111" i="20"/>
  <c r="D112" i="20"/>
  <c r="D113" i="20"/>
  <c r="D114" i="20"/>
  <c r="D115" i="20"/>
  <c r="D116" i="20"/>
  <c r="D117" i="20"/>
  <c r="D118" i="20"/>
  <c r="D119" i="20"/>
  <c r="D120" i="20"/>
  <c r="D121" i="20"/>
  <c r="D122" i="20"/>
  <c r="D123" i="20"/>
  <c r="D124" i="20"/>
  <c r="D125" i="20"/>
  <c r="D126" i="20"/>
  <c r="D127" i="20"/>
  <c r="D128" i="20"/>
  <c r="D129" i="20"/>
  <c r="D130" i="20"/>
  <c r="D131" i="20"/>
  <c r="D132" i="20"/>
  <c r="D133" i="20"/>
  <c r="D134" i="20"/>
  <c r="D135" i="20"/>
  <c r="D136" i="20"/>
  <c r="D137" i="20"/>
  <c r="D138" i="20"/>
  <c r="D139" i="20"/>
  <c r="D140" i="20"/>
  <c r="D141" i="20"/>
  <c r="D142" i="20"/>
  <c r="D143" i="20"/>
  <c r="D144" i="20"/>
  <c r="D145" i="20"/>
  <c r="D146" i="20"/>
  <c r="D147" i="20"/>
  <c r="D148" i="20"/>
  <c r="D149" i="20"/>
  <c r="D150" i="20"/>
  <c r="D151" i="20"/>
  <c r="D152" i="20"/>
  <c r="D153" i="20"/>
  <c r="D154" i="20"/>
  <c r="D155" i="20"/>
  <c r="D156" i="20"/>
  <c r="D157" i="20"/>
  <c r="D158" i="20"/>
  <c r="D159" i="20"/>
  <c r="D160" i="20"/>
  <c r="D161" i="20"/>
  <c r="D162" i="20"/>
  <c r="D163" i="20"/>
  <c r="D164" i="20"/>
  <c r="D165" i="20"/>
  <c r="D166" i="20"/>
  <c r="D167" i="20"/>
  <c r="D168" i="20"/>
  <c r="D169" i="20"/>
  <c r="D170" i="20"/>
  <c r="D171" i="20"/>
  <c r="D172" i="20"/>
  <c r="D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242" i="20"/>
  <c r="D243" i="20"/>
  <c r="D244" i="20"/>
  <c r="D245" i="20"/>
  <c r="D246" i="20"/>
  <c r="D247" i="20"/>
  <c r="D248" i="20"/>
  <c r="D249" i="20"/>
  <c r="D250" i="20"/>
  <c r="D251" i="20"/>
  <c r="D252" i="20"/>
  <c r="D253" i="20"/>
  <c r="D254" i="20"/>
  <c r="D255" i="20"/>
  <c r="D256" i="20"/>
  <c r="D257" i="20"/>
  <c r="D258" i="20"/>
  <c r="D259" i="20"/>
  <c r="D260" i="20"/>
  <c r="D261" i="20"/>
  <c r="D262" i="20"/>
  <c r="D263" i="20"/>
  <c r="D264" i="20"/>
  <c r="D265" i="20"/>
  <c r="D266" i="20"/>
  <c r="D267" i="20"/>
  <c r="D268" i="20"/>
  <c r="D269" i="20"/>
  <c r="D270" i="20"/>
  <c r="D271" i="20"/>
  <c r="D272" i="20"/>
  <c r="D273" i="20"/>
  <c r="D274" i="20"/>
  <c r="D275" i="20"/>
  <c r="D276" i="20"/>
  <c r="D277" i="20"/>
  <c r="D278" i="20"/>
  <c r="D279" i="20"/>
  <c r="D280" i="20"/>
  <c r="D281" i="20"/>
  <c r="D282" i="20"/>
  <c r="D283" i="20"/>
  <c r="D284" i="20"/>
  <c r="D285" i="20"/>
  <c r="D286" i="20"/>
  <c r="D287" i="20"/>
  <c r="D288" i="20"/>
  <c r="D289" i="20"/>
  <c r="D290" i="20"/>
  <c r="D291" i="20"/>
  <c r="D292" i="20"/>
  <c r="D293" i="20"/>
  <c r="D294" i="20"/>
  <c r="D295" i="20"/>
  <c r="D296" i="20"/>
  <c r="D297" i="20"/>
  <c r="D298" i="20"/>
  <c r="D299" i="20"/>
  <c r="D300" i="20"/>
  <c r="D301" i="20"/>
  <c r="D302" i="20"/>
  <c r="D303" i="20"/>
  <c r="D304" i="20"/>
  <c r="D305" i="20"/>
  <c r="D306" i="20"/>
  <c r="D307" i="20"/>
  <c r="D308" i="20"/>
  <c r="D309" i="20"/>
  <c r="D310" i="20"/>
  <c r="D311" i="20"/>
  <c r="D312" i="20"/>
  <c r="D313" i="20"/>
  <c r="D314" i="20"/>
  <c r="D315" i="20"/>
  <c r="D316" i="20"/>
  <c r="D317" i="20"/>
  <c r="D318" i="20"/>
  <c r="D319" i="20"/>
  <c r="D320" i="20"/>
  <c r="D321" i="20"/>
  <c r="D322" i="20"/>
  <c r="D323" i="20"/>
  <c r="D324" i="20"/>
  <c r="D325" i="20"/>
  <c r="D326" i="20"/>
  <c r="D327" i="20"/>
  <c r="D328" i="20"/>
  <c r="D329" i="20"/>
  <c r="D330" i="20"/>
  <c r="D331" i="20"/>
  <c r="D332" i="20"/>
  <c r="D333" i="20"/>
  <c r="D334" i="20"/>
  <c r="D335" i="20"/>
  <c r="D336" i="20"/>
  <c r="D337" i="20"/>
  <c r="D338" i="20"/>
  <c r="D339" i="20"/>
  <c r="D340" i="20"/>
  <c r="D341" i="20"/>
  <c r="D342" i="20"/>
  <c r="D343" i="20"/>
  <c r="D344" i="20"/>
  <c r="D345" i="20"/>
  <c r="D346" i="20"/>
  <c r="D347" i="20"/>
  <c r="D348" i="20"/>
  <c r="D349" i="20"/>
  <c r="D350" i="20"/>
  <c r="D351" i="20"/>
  <c r="D352" i="20"/>
  <c r="D353" i="20"/>
  <c r="D354" i="20"/>
  <c r="D355" i="20"/>
  <c r="D356" i="20"/>
  <c r="D357" i="20"/>
  <c r="D358" i="20"/>
  <c r="D359" i="20"/>
  <c r="D360" i="20"/>
  <c r="D361" i="20"/>
  <c r="D362" i="20"/>
  <c r="D363" i="20"/>
  <c r="D364" i="20"/>
  <c r="D365" i="20"/>
  <c r="D366" i="20"/>
  <c r="D367" i="20"/>
  <c r="D368" i="20"/>
  <c r="D369" i="20"/>
  <c r="D370" i="20"/>
  <c r="D371" i="20"/>
  <c r="D372" i="20"/>
  <c r="D373" i="20"/>
  <c r="D374" i="20"/>
  <c r="D375" i="20"/>
  <c r="D376" i="20"/>
  <c r="D377" i="20"/>
  <c r="D378" i="20"/>
  <c r="D379" i="20"/>
  <c r="D380" i="20"/>
  <c r="D381" i="20"/>
  <c r="D382" i="20"/>
  <c r="D383" i="20"/>
  <c r="D384" i="20"/>
  <c r="D385" i="20"/>
  <c r="D386" i="20"/>
  <c r="D387" i="20"/>
  <c r="D388" i="20"/>
  <c r="D389" i="20"/>
  <c r="D390" i="20"/>
  <c r="D391" i="20"/>
  <c r="D392" i="20"/>
  <c r="D393" i="20"/>
  <c r="D394" i="20"/>
  <c r="D395" i="20"/>
  <c r="D396" i="20"/>
  <c r="D397" i="20"/>
  <c r="D398" i="20"/>
  <c r="D399" i="20"/>
  <c r="D400" i="20"/>
  <c r="D401" i="20"/>
  <c r="D402" i="20"/>
  <c r="D403" i="20"/>
  <c r="D404" i="20"/>
  <c r="D405" i="20"/>
  <c r="D406" i="20"/>
  <c r="D407" i="20"/>
  <c r="D408" i="20"/>
  <c r="D409" i="20"/>
  <c r="D410" i="20"/>
  <c r="D411" i="20"/>
  <c r="D412" i="20"/>
  <c r="D413" i="20"/>
  <c r="D414" i="20"/>
  <c r="D415" i="20"/>
  <c r="D416" i="20"/>
  <c r="D417" i="20"/>
  <c r="D418" i="20"/>
  <c r="D419" i="20"/>
  <c r="D420" i="20"/>
  <c r="D421" i="20"/>
  <c r="D422" i="20"/>
  <c r="D423" i="20"/>
  <c r="D424" i="20"/>
  <c r="D425" i="20"/>
  <c r="D426" i="20"/>
  <c r="D427" i="20"/>
  <c r="D428" i="20"/>
  <c r="D429" i="20"/>
  <c r="D430" i="20"/>
  <c r="D431" i="20"/>
  <c r="D432" i="20"/>
  <c r="D433" i="20"/>
  <c r="D434" i="20"/>
  <c r="D435" i="20"/>
  <c r="D436" i="20"/>
  <c r="D437" i="20"/>
  <c r="D438" i="20"/>
  <c r="D439" i="20"/>
  <c r="D440" i="20"/>
  <c r="D441" i="20"/>
  <c r="D442" i="20"/>
  <c r="D443" i="20"/>
  <c r="D444" i="20"/>
  <c r="D445" i="20"/>
  <c r="D446" i="20"/>
  <c r="D447" i="20"/>
  <c r="D448" i="20"/>
  <c r="D449" i="20"/>
  <c r="D450" i="20"/>
  <c r="D451" i="20"/>
  <c r="D452" i="20"/>
  <c r="D453" i="20"/>
  <c r="D454" i="20"/>
  <c r="D455" i="20"/>
  <c r="D456" i="20"/>
  <c r="D457" i="20"/>
  <c r="D458" i="20"/>
  <c r="D459" i="20"/>
  <c r="D460" i="20"/>
  <c r="D461" i="20"/>
  <c r="D462" i="20"/>
  <c r="D463" i="20"/>
  <c r="D464" i="20"/>
  <c r="D465" i="20"/>
  <c r="D466" i="20"/>
  <c r="D467" i="20"/>
  <c r="D468" i="20"/>
  <c r="D469" i="20"/>
  <c r="D470" i="20"/>
  <c r="D471" i="20"/>
  <c r="D472" i="20"/>
  <c r="D473" i="20"/>
  <c r="D474" i="20"/>
  <c r="D475" i="20"/>
  <c r="D476" i="20"/>
  <c r="D477" i="20"/>
  <c r="D478" i="20"/>
  <c r="D479" i="20"/>
  <c r="D480" i="20"/>
  <c r="D481" i="20"/>
  <c r="D482" i="20"/>
  <c r="D483" i="20"/>
  <c r="D484" i="20"/>
  <c r="D485" i="20"/>
  <c r="D486" i="20"/>
  <c r="D487" i="20"/>
  <c r="D488" i="20"/>
  <c r="D489" i="20"/>
  <c r="D490" i="20"/>
  <c r="D491" i="20"/>
  <c r="D492" i="20"/>
  <c r="D493" i="20"/>
  <c r="D494" i="20"/>
  <c r="D495" i="20"/>
  <c r="D496" i="20"/>
  <c r="D497" i="20"/>
  <c r="D498" i="20"/>
  <c r="D499" i="20"/>
  <c r="D500" i="20"/>
  <c r="D501" i="20"/>
  <c r="D502" i="20"/>
  <c r="D503" i="20"/>
  <c r="D504" i="20"/>
  <c r="D505" i="20"/>
  <c r="D506" i="20"/>
  <c r="D507" i="20"/>
  <c r="D508" i="20"/>
  <c r="D509" i="20"/>
  <c r="D510" i="20"/>
  <c r="D511" i="20"/>
  <c r="D512" i="20"/>
  <c r="D513" i="20"/>
  <c r="D514" i="20"/>
  <c r="D515" i="20"/>
  <c r="D516" i="20"/>
  <c r="D517" i="20"/>
  <c r="D518" i="20"/>
  <c r="D519" i="20"/>
  <c r="D520" i="20"/>
  <c r="D521" i="20"/>
  <c r="D522" i="20"/>
  <c r="D523" i="20"/>
  <c r="D524" i="20"/>
  <c r="D525" i="20"/>
  <c r="D526" i="20"/>
  <c r="D527" i="20"/>
  <c r="D528" i="20"/>
  <c r="D529" i="20"/>
  <c r="D530" i="20"/>
  <c r="D531" i="20"/>
  <c r="D532" i="20"/>
  <c r="D533" i="20"/>
  <c r="D534" i="20"/>
  <c r="D535" i="20"/>
  <c r="D536" i="20"/>
  <c r="D537" i="20"/>
  <c r="D538" i="20"/>
  <c r="D539" i="20"/>
  <c r="D540" i="20"/>
  <c r="D541" i="20"/>
  <c r="D542" i="20"/>
  <c r="D543" i="20"/>
  <c r="D544" i="20"/>
  <c r="D545" i="20"/>
  <c r="D546" i="20"/>
  <c r="D547" i="20"/>
  <c r="D548" i="20"/>
  <c r="D549" i="20"/>
  <c r="D550" i="20"/>
  <c r="D551" i="20"/>
  <c r="D552" i="20"/>
  <c r="D553" i="20"/>
  <c r="D554" i="20"/>
  <c r="D555" i="20"/>
  <c r="D556" i="20"/>
  <c r="D557" i="20"/>
  <c r="D558" i="20"/>
  <c r="D559" i="20"/>
  <c r="D560" i="20"/>
  <c r="D561" i="20"/>
  <c r="D562" i="20"/>
  <c r="D563" i="20"/>
  <c r="D564" i="20"/>
  <c r="D565" i="20"/>
  <c r="D566" i="20"/>
  <c r="D567" i="20"/>
  <c r="D568" i="20"/>
  <c r="D569" i="20"/>
  <c r="D570" i="20"/>
  <c r="D571" i="20"/>
  <c r="D572" i="20"/>
  <c r="D573" i="20"/>
  <c r="D574" i="20"/>
  <c r="D575" i="20"/>
  <c r="D576" i="20"/>
  <c r="D577" i="20"/>
  <c r="D578" i="20"/>
  <c r="D579" i="20"/>
  <c r="D580" i="20"/>
  <c r="D581" i="20"/>
  <c r="D582" i="20"/>
  <c r="D583" i="20"/>
  <c r="D584" i="20"/>
  <c r="D585" i="20"/>
  <c r="D586" i="20"/>
  <c r="D587" i="20"/>
  <c r="D588" i="20"/>
  <c r="D589" i="20"/>
  <c r="D590" i="20"/>
  <c r="D591" i="20"/>
  <c r="D592" i="20"/>
  <c r="D593" i="20"/>
  <c r="D594" i="20"/>
  <c r="D595" i="20"/>
  <c r="D596" i="20"/>
  <c r="D597" i="20"/>
  <c r="D598" i="20"/>
  <c r="D599" i="20"/>
  <c r="D600" i="20"/>
  <c r="D601" i="20"/>
  <c r="D602" i="20"/>
  <c r="D603" i="20"/>
  <c r="D604" i="20"/>
  <c r="D605" i="20"/>
  <c r="D606" i="20"/>
  <c r="D607" i="20"/>
  <c r="D608" i="20"/>
  <c r="D609" i="20"/>
  <c r="D610" i="20"/>
  <c r="D611" i="20"/>
  <c r="D612" i="20"/>
  <c r="D613" i="20"/>
  <c r="D614" i="20"/>
  <c r="D615" i="20"/>
  <c r="D616" i="20"/>
  <c r="D617" i="20"/>
  <c r="D618" i="20"/>
  <c r="D619" i="20"/>
  <c r="D620" i="20"/>
  <c r="D621" i="20"/>
  <c r="D622" i="20"/>
  <c r="D623" i="20"/>
  <c r="D624" i="20"/>
  <c r="D625" i="20"/>
  <c r="D626" i="20"/>
  <c r="D627" i="20"/>
  <c r="D628" i="20"/>
  <c r="D629" i="20"/>
  <c r="D630" i="20"/>
  <c r="D631" i="20"/>
  <c r="D632" i="20"/>
  <c r="D633" i="20"/>
  <c r="D634" i="20"/>
  <c r="D635" i="20"/>
  <c r="D636" i="20"/>
  <c r="D637" i="20"/>
  <c r="D638" i="20"/>
  <c r="D639" i="20"/>
  <c r="D640" i="20"/>
  <c r="D641" i="20"/>
  <c r="D642" i="20"/>
  <c r="D643" i="20"/>
  <c r="D644" i="20"/>
  <c r="D645" i="20"/>
  <c r="D646" i="20"/>
  <c r="D647" i="20"/>
  <c r="D648" i="20"/>
  <c r="D649" i="20"/>
  <c r="D650" i="20"/>
  <c r="D651" i="20"/>
  <c r="D652" i="20"/>
  <c r="D653" i="20"/>
  <c r="D654" i="20"/>
  <c r="D655" i="20"/>
  <c r="D656" i="20"/>
  <c r="D657" i="20"/>
  <c r="D658" i="20"/>
  <c r="D659" i="20"/>
  <c r="D660" i="20"/>
  <c r="D661" i="20"/>
  <c r="D662" i="20"/>
  <c r="D663" i="20"/>
  <c r="D664" i="20"/>
  <c r="D665" i="20"/>
  <c r="D666" i="20"/>
  <c r="D667" i="20"/>
  <c r="D668" i="20"/>
  <c r="D669" i="20"/>
  <c r="D670" i="20"/>
  <c r="D671" i="20"/>
  <c r="D672" i="20"/>
  <c r="D673" i="20"/>
  <c r="D674" i="20"/>
  <c r="D675" i="20"/>
  <c r="D676" i="20"/>
  <c r="D677" i="20"/>
  <c r="D678" i="20"/>
  <c r="D679" i="20"/>
  <c r="D680" i="20"/>
  <c r="D681" i="20"/>
  <c r="D682" i="20"/>
  <c r="D683" i="20"/>
  <c r="D684" i="20"/>
  <c r="D685" i="20"/>
  <c r="D686" i="20"/>
  <c r="D687" i="20"/>
  <c r="D688" i="20"/>
  <c r="D689" i="20"/>
  <c r="D690" i="20"/>
  <c r="D691" i="20"/>
  <c r="D692" i="20"/>
  <c r="D693" i="20"/>
  <c r="D694" i="20"/>
  <c r="D695" i="20"/>
  <c r="D696" i="20"/>
  <c r="D697" i="20"/>
  <c r="D698" i="20"/>
  <c r="D699" i="20"/>
  <c r="D700" i="20"/>
  <c r="D701" i="20"/>
  <c r="D702" i="20"/>
  <c r="D703" i="20"/>
  <c r="D704" i="20"/>
  <c r="D705" i="20"/>
  <c r="D706" i="20"/>
  <c r="D707" i="20"/>
  <c r="D708" i="20"/>
  <c r="D709" i="20"/>
  <c r="D710" i="20"/>
  <c r="D711" i="20"/>
  <c r="D712" i="20"/>
  <c r="D713" i="20"/>
  <c r="D714" i="20"/>
  <c r="D715" i="20"/>
  <c r="D716" i="20"/>
  <c r="D717" i="20"/>
  <c r="D718" i="20"/>
  <c r="D719" i="20"/>
  <c r="D720" i="20"/>
  <c r="D721" i="20"/>
  <c r="D722" i="20"/>
  <c r="D723" i="20"/>
  <c r="D724" i="20"/>
  <c r="D725" i="20"/>
  <c r="D726" i="20"/>
  <c r="D727" i="20"/>
  <c r="D728" i="20"/>
  <c r="D729" i="20"/>
  <c r="D730" i="20"/>
  <c r="D731" i="20"/>
  <c r="D732" i="20"/>
  <c r="D733" i="20"/>
  <c r="D734" i="20"/>
  <c r="D735" i="20"/>
  <c r="D736" i="20"/>
  <c r="D737" i="20"/>
  <c r="D738" i="20"/>
  <c r="D739" i="20"/>
  <c r="D740" i="20"/>
  <c r="D741" i="20"/>
  <c r="D742" i="20"/>
  <c r="D743" i="20"/>
  <c r="D744" i="20"/>
  <c r="D745" i="20"/>
  <c r="D746" i="20"/>
  <c r="D747" i="20"/>
  <c r="D748" i="20"/>
  <c r="D749" i="20"/>
  <c r="D750" i="20"/>
  <c r="D751" i="20"/>
  <c r="D752" i="20"/>
  <c r="D753" i="20"/>
  <c r="D754" i="20"/>
  <c r="D755" i="20"/>
  <c r="D756" i="20"/>
  <c r="D757" i="20"/>
  <c r="D758" i="20"/>
  <c r="D759" i="20"/>
  <c r="D760" i="20"/>
  <c r="D761" i="20"/>
  <c r="D762" i="20"/>
  <c r="D763" i="20"/>
  <c r="D764" i="20"/>
  <c r="D765" i="20"/>
  <c r="D766" i="20"/>
  <c r="D767" i="20"/>
  <c r="D768" i="20"/>
  <c r="D769" i="20"/>
  <c r="D770" i="20"/>
  <c r="D771" i="20"/>
  <c r="D772" i="20"/>
  <c r="D773" i="20"/>
  <c r="D774" i="20"/>
  <c r="D775" i="20"/>
  <c r="D776" i="20"/>
  <c r="D777" i="20"/>
  <c r="D778" i="20"/>
  <c r="D779" i="20"/>
  <c r="D780" i="20"/>
  <c r="D781" i="20"/>
  <c r="D782" i="20"/>
  <c r="D783" i="20"/>
  <c r="D784" i="20"/>
  <c r="D785" i="20"/>
  <c r="D786" i="20"/>
  <c r="D787" i="20"/>
  <c r="D788" i="20"/>
  <c r="D789" i="20"/>
  <c r="D790" i="20"/>
  <c r="D791" i="20"/>
  <c r="D792" i="20"/>
  <c r="D793" i="20"/>
  <c r="D794" i="20"/>
  <c r="D795" i="20"/>
  <c r="D796" i="20"/>
  <c r="D797" i="20"/>
  <c r="D798" i="20"/>
  <c r="D799" i="20"/>
  <c r="D800" i="20"/>
  <c r="D801" i="20"/>
  <c r="D802" i="20"/>
  <c r="D803" i="20"/>
  <c r="D804" i="20"/>
  <c r="D805" i="20"/>
  <c r="D806" i="20"/>
  <c r="D807" i="20"/>
  <c r="D808" i="20"/>
  <c r="D809" i="20"/>
  <c r="D810" i="20"/>
  <c r="D811" i="20"/>
  <c r="D812" i="20"/>
  <c r="D813" i="20"/>
  <c r="D814" i="20"/>
  <c r="D815" i="20"/>
  <c r="D816" i="20"/>
  <c r="D817" i="20"/>
  <c r="D818" i="20"/>
  <c r="D819" i="20"/>
  <c r="D820" i="20"/>
  <c r="D821" i="20"/>
  <c r="D822" i="20"/>
  <c r="D823" i="20"/>
  <c r="D824" i="20"/>
  <c r="D825" i="20"/>
  <c r="D826" i="20"/>
  <c r="D827" i="20"/>
  <c r="D828" i="20"/>
  <c r="D829" i="20"/>
  <c r="D830" i="20"/>
  <c r="D831" i="20"/>
  <c r="D832" i="20"/>
  <c r="D833" i="20"/>
  <c r="D834" i="20"/>
  <c r="D7" i="20"/>
  <c r="C8"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321" i="20"/>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421" i="20"/>
  <c r="C422" i="20"/>
  <c r="C423" i="20"/>
  <c r="C424" i="20"/>
  <c r="C425" i="20"/>
  <c r="C426" i="20"/>
  <c r="C427" i="20"/>
  <c r="C428" i="20"/>
  <c r="C429" i="20"/>
  <c r="C430" i="20"/>
  <c r="C431" i="20"/>
  <c r="C432" i="20"/>
  <c r="C433" i="20"/>
  <c r="C434" i="20"/>
  <c r="C435" i="20"/>
  <c r="C436" i="20"/>
  <c r="C437" i="20"/>
  <c r="C438" i="20"/>
  <c r="C439" i="20"/>
  <c r="C440" i="20"/>
  <c r="C441" i="20"/>
  <c r="C442" i="20"/>
  <c r="C443" i="20"/>
  <c r="C444" i="20"/>
  <c r="C445" i="20"/>
  <c r="C446" i="20"/>
  <c r="C447" i="20"/>
  <c r="C448" i="20"/>
  <c r="C449" i="20"/>
  <c r="C450" i="20"/>
  <c r="C451" i="20"/>
  <c r="C452" i="20"/>
  <c r="C453" i="20"/>
  <c r="C454" i="20"/>
  <c r="C455" i="20"/>
  <c r="C456" i="20"/>
  <c r="C457" i="20"/>
  <c r="C458" i="20"/>
  <c r="C459" i="20"/>
  <c r="C460" i="20"/>
  <c r="C461" i="20"/>
  <c r="C462" i="20"/>
  <c r="C463" i="20"/>
  <c r="C464" i="20"/>
  <c r="C465" i="20"/>
  <c r="C466" i="20"/>
  <c r="C467" i="20"/>
  <c r="C468" i="20"/>
  <c r="C469" i="20"/>
  <c r="C470" i="20"/>
  <c r="C471" i="20"/>
  <c r="C472" i="20"/>
  <c r="C473" i="20"/>
  <c r="C474" i="20"/>
  <c r="C475" i="20"/>
  <c r="C476" i="20"/>
  <c r="C477" i="20"/>
  <c r="C478" i="20"/>
  <c r="C479" i="20"/>
  <c r="C480" i="20"/>
  <c r="C481" i="20"/>
  <c r="C482" i="20"/>
  <c r="C483" i="20"/>
  <c r="C484" i="20"/>
  <c r="C485" i="20"/>
  <c r="C486" i="20"/>
  <c r="C487" i="20"/>
  <c r="C488" i="20"/>
  <c r="C489" i="20"/>
  <c r="C490" i="20"/>
  <c r="C491" i="20"/>
  <c r="C492" i="20"/>
  <c r="C493" i="20"/>
  <c r="C494" i="20"/>
  <c r="C495" i="20"/>
  <c r="C496" i="20"/>
  <c r="C497" i="20"/>
  <c r="C498" i="20"/>
  <c r="C499" i="20"/>
  <c r="C500" i="20"/>
  <c r="C501" i="20"/>
  <c r="C502" i="20"/>
  <c r="C503" i="20"/>
  <c r="C504" i="20"/>
  <c r="C505" i="20"/>
  <c r="C506" i="20"/>
  <c r="C507" i="20"/>
  <c r="C508" i="20"/>
  <c r="C509" i="20"/>
  <c r="C510" i="20"/>
  <c r="C511" i="20"/>
  <c r="C512" i="20"/>
  <c r="C513" i="20"/>
  <c r="C514" i="20"/>
  <c r="C515" i="20"/>
  <c r="C516" i="20"/>
  <c r="C517" i="20"/>
  <c r="C518" i="20"/>
  <c r="C519" i="20"/>
  <c r="C520" i="20"/>
  <c r="C521" i="20"/>
  <c r="C522" i="20"/>
  <c r="C523" i="20"/>
  <c r="C524" i="20"/>
  <c r="C525" i="20"/>
  <c r="C526" i="20"/>
  <c r="C527" i="20"/>
  <c r="C528" i="20"/>
  <c r="C529" i="20"/>
  <c r="C530" i="20"/>
  <c r="C531" i="20"/>
  <c r="C532" i="20"/>
  <c r="C533" i="20"/>
  <c r="C534" i="20"/>
  <c r="C535" i="20"/>
  <c r="C536" i="20"/>
  <c r="C537" i="20"/>
  <c r="C538" i="20"/>
  <c r="C539" i="20"/>
  <c r="C540" i="20"/>
  <c r="C541" i="20"/>
  <c r="C542" i="20"/>
  <c r="C543" i="20"/>
  <c r="C544" i="20"/>
  <c r="C545" i="20"/>
  <c r="C546" i="20"/>
  <c r="C547" i="20"/>
  <c r="C548" i="20"/>
  <c r="C549" i="20"/>
  <c r="C550" i="20"/>
  <c r="C551" i="20"/>
  <c r="C552" i="20"/>
  <c r="C553" i="20"/>
  <c r="C554" i="20"/>
  <c r="C555" i="20"/>
  <c r="C556" i="20"/>
  <c r="C557" i="20"/>
  <c r="C558" i="20"/>
  <c r="C559" i="20"/>
  <c r="C560" i="20"/>
  <c r="C561" i="20"/>
  <c r="C562" i="20"/>
  <c r="C563" i="20"/>
  <c r="C564" i="20"/>
  <c r="C565" i="20"/>
  <c r="C566" i="20"/>
  <c r="C567" i="20"/>
  <c r="C568" i="20"/>
  <c r="C569" i="20"/>
  <c r="C570" i="20"/>
  <c r="C571" i="20"/>
  <c r="C572" i="20"/>
  <c r="C573" i="20"/>
  <c r="C574" i="20"/>
  <c r="C575" i="20"/>
  <c r="C576" i="20"/>
  <c r="C577" i="20"/>
  <c r="C578" i="20"/>
  <c r="C579" i="20"/>
  <c r="C580" i="20"/>
  <c r="C581" i="20"/>
  <c r="C582" i="20"/>
  <c r="C583" i="20"/>
  <c r="C584" i="20"/>
  <c r="C585" i="20"/>
  <c r="C586" i="20"/>
  <c r="C587" i="20"/>
  <c r="C588" i="20"/>
  <c r="C589" i="20"/>
  <c r="C590" i="20"/>
  <c r="C591" i="20"/>
  <c r="C592" i="20"/>
  <c r="C593" i="20"/>
  <c r="C594" i="20"/>
  <c r="C595" i="20"/>
  <c r="C596" i="20"/>
  <c r="C597" i="20"/>
  <c r="C598" i="20"/>
  <c r="C599" i="20"/>
  <c r="C600" i="20"/>
  <c r="C601" i="20"/>
  <c r="C602" i="20"/>
  <c r="C603" i="20"/>
  <c r="C604" i="20"/>
  <c r="C605" i="20"/>
  <c r="C606" i="20"/>
  <c r="C607" i="20"/>
  <c r="C608" i="20"/>
  <c r="C609" i="20"/>
  <c r="C610" i="20"/>
  <c r="C611" i="20"/>
  <c r="C612" i="20"/>
  <c r="C613" i="20"/>
  <c r="C614" i="20"/>
  <c r="C615" i="20"/>
  <c r="C616" i="20"/>
  <c r="C617" i="20"/>
  <c r="C618" i="20"/>
  <c r="C619" i="20"/>
  <c r="C620" i="20"/>
  <c r="C621" i="20"/>
  <c r="C622" i="20"/>
  <c r="C623" i="20"/>
  <c r="C624" i="20"/>
  <c r="C625" i="20"/>
  <c r="C626" i="20"/>
  <c r="C627" i="20"/>
  <c r="C628" i="20"/>
  <c r="C629" i="20"/>
  <c r="C630" i="20"/>
  <c r="C631" i="20"/>
  <c r="C632" i="20"/>
  <c r="C633" i="20"/>
  <c r="C634" i="20"/>
  <c r="C635" i="20"/>
  <c r="C636" i="20"/>
  <c r="C637" i="20"/>
  <c r="C638" i="20"/>
  <c r="C639" i="20"/>
  <c r="C640" i="20"/>
  <c r="C641" i="20"/>
  <c r="C642" i="20"/>
  <c r="C643" i="20"/>
  <c r="C644" i="20"/>
  <c r="C645" i="20"/>
  <c r="C646" i="20"/>
  <c r="C647" i="20"/>
  <c r="C648" i="20"/>
  <c r="C649" i="20"/>
  <c r="C650" i="20"/>
  <c r="C651" i="20"/>
  <c r="C652" i="20"/>
  <c r="C653" i="20"/>
  <c r="C654" i="20"/>
  <c r="C655" i="20"/>
  <c r="C656" i="20"/>
  <c r="C657" i="20"/>
  <c r="C658" i="20"/>
  <c r="C659" i="20"/>
  <c r="C660" i="20"/>
  <c r="C661" i="20"/>
  <c r="C662" i="20"/>
  <c r="C663" i="20"/>
  <c r="C664" i="20"/>
  <c r="C665" i="20"/>
  <c r="C666" i="20"/>
  <c r="C667" i="20"/>
  <c r="C668" i="20"/>
  <c r="C669" i="20"/>
  <c r="C670" i="20"/>
  <c r="C671" i="20"/>
  <c r="C672" i="20"/>
  <c r="C673" i="20"/>
  <c r="C674" i="20"/>
  <c r="C675" i="20"/>
  <c r="C676" i="20"/>
  <c r="C677" i="20"/>
  <c r="C678" i="20"/>
  <c r="C679" i="20"/>
  <c r="C680" i="20"/>
  <c r="C681" i="20"/>
  <c r="C682" i="20"/>
  <c r="C683" i="20"/>
  <c r="C684" i="20"/>
  <c r="C685" i="20"/>
  <c r="C686" i="20"/>
  <c r="C687" i="20"/>
  <c r="C688" i="20"/>
  <c r="C689" i="20"/>
  <c r="C690" i="20"/>
  <c r="C691" i="20"/>
  <c r="C692" i="20"/>
  <c r="C693" i="20"/>
  <c r="C694" i="20"/>
  <c r="C695" i="20"/>
  <c r="C696" i="20"/>
  <c r="C697" i="20"/>
  <c r="C698" i="20"/>
  <c r="C699" i="20"/>
  <c r="C700" i="20"/>
  <c r="C701" i="20"/>
  <c r="C702" i="20"/>
  <c r="C703" i="20"/>
  <c r="C704" i="20"/>
  <c r="C705" i="20"/>
  <c r="C706" i="20"/>
  <c r="C707" i="20"/>
  <c r="C708" i="20"/>
  <c r="C709" i="20"/>
  <c r="C710" i="20"/>
  <c r="C711" i="20"/>
  <c r="C712" i="20"/>
  <c r="C713" i="20"/>
  <c r="C714" i="20"/>
  <c r="C715" i="20"/>
  <c r="C716" i="20"/>
  <c r="C717" i="20"/>
  <c r="C718" i="20"/>
  <c r="C719" i="20"/>
  <c r="C720" i="20"/>
  <c r="C721" i="20"/>
  <c r="C722" i="20"/>
  <c r="C723" i="20"/>
  <c r="C724" i="20"/>
  <c r="C725" i="20"/>
  <c r="C726" i="20"/>
  <c r="C727" i="20"/>
  <c r="C728" i="20"/>
  <c r="C729" i="20"/>
  <c r="C730" i="20"/>
  <c r="C731" i="20"/>
  <c r="C732" i="20"/>
  <c r="C733" i="20"/>
  <c r="C734" i="20"/>
  <c r="C735" i="20"/>
  <c r="C736" i="20"/>
  <c r="C737" i="20"/>
  <c r="C738" i="20"/>
  <c r="C739" i="20"/>
  <c r="C740" i="20"/>
  <c r="C741" i="20"/>
  <c r="C742" i="20"/>
  <c r="C743" i="20"/>
  <c r="C744" i="20"/>
  <c r="C745" i="20"/>
  <c r="C746" i="20"/>
  <c r="C747" i="20"/>
  <c r="C748" i="20"/>
  <c r="C749" i="20"/>
  <c r="C750" i="20"/>
  <c r="C751" i="20"/>
  <c r="C752" i="20"/>
  <c r="C753" i="20"/>
  <c r="C754" i="20"/>
  <c r="C755" i="20"/>
  <c r="C756" i="20"/>
  <c r="C757" i="20"/>
  <c r="C758" i="20"/>
  <c r="C759" i="20"/>
  <c r="C760" i="20"/>
  <c r="C761" i="20"/>
  <c r="C762" i="20"/>
  <c r="C763" i="20"/>
  <c r="C764" i="20"/>
  <c r="C765" i="20"/>
  <c r="C766" i="20"/>
  <c r="C767" i="20"/>
  <c r="C768" i="20"/>
  <c r="C769" i="20"/>
  <c r="C770" i="20"/>
  <c r="C771" i="20"/>
  <c r="C772" i="20"/>
  <c r="C773" i="20"/>
  <c r="C774" i="20"/>
  <c r="C775" i="20"/>
  <c r="C776" i="20"/>
  <c r="C777" i="20"/>
  <c r="C778" i="20"/>
  <c r="C779" i="20"/>
  <c r="C780" i="20"/>
  <c r="C781" i="20"/>
  <c r="C782" i="20"/>
  <c r="C783" i="20"/>
  <c r="C784" i="20"/>
  <c r="C785" i="20"/>
  <c r="C786" i="20"/>
  <c r="C787" i="20"/>
  <c r="C788" i="20"/>
  <c r="C789" i="20"/>
  <c r="C790" i="20"/>
  <c r="C791" i="20"/>
  <c r="C792" i="20"/>
  <c r="C793" i="20"/>
  <c r="C794" i="20"/>
  <c r="C795" i="20"/>
  <c r="C796" i="20"/>
  <c r="C797" i="20"/>
  <c r="C798" i="20"/>
  <c r="C799" i="20"/>
  <c r="C800" i="20"/>
  <c r="C801" i="20"/>
  <c r="C802" i="20"/>
  <c r="C803" i="20"/>
  <c r="C804" i="20"/>
  <c r="C805" i="20"/>
  <c r="C806" i="20"/>
  <c r="C807" i="20"/>
  <c r="C808" i="20"/>
  <c r="C809" i="20"/>
  <c r="C810" i="20"/>
  <c r="C811" i="20"/>
  <c r="C812" i="20"/>
  <c r="C813" i="20"/>
  <c r="C814" i="20"/>
  <c r="C815" i="20"/>
  <c r="C816" i="20"/>
  <c r="C817" i="20"/>
  <c r="C818" i="20"/>
  <c r="C819" i="20"/>
  <c r="C820" i="20"/>
  <c r="C821" i="20"/>
  <c r="C822" i="20"/>
  <c r="C823" i="20"/>
  <c r="C824" i="20"/>
  <c r="C825" i="20"/>
  <c r="C826" i="20"/>
  <c r="C827" i="20"/>
  <c r="C828" i="20"/>
  <c r="C829" i="20"/>
  <c r="C830" i="20"/>
  <c r="C831" i="20"/>
  <c r="C832" i="20"/>
  <c r="C833" i="20"/>
  <c r="C834" i="20"/>
  <c r="C7" i="20"/>
  <c r="B8" i="20"/>
  <c r="B9" i="20"/>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B309" i="20"/>
  <c r="B310" i="20"/>
  <c r="B311" i="20"/>
  <c r="B312" i="20"/>
  <c r="B313" i="20"/>
  <c r="B314" i="20"/>
  <c r="B315" i="20"/>
  <c r="B316" i="20"/>
  <c r="B317" i="20"/>
  <c r="B318" i="20"/>
  <c r="B319" i="20"/>
  <c r="B320" i="20"/>
  <c r="B321" i="20"/>
  <c r="B322" i="20"/>
  <c r="B323" i="20"/>
  <c r="B324" i="20"/>
  <c r="B325" i="20"/>
  <c r="B326" i="20"/>
  <c r="B327" i="20"/>
  <c r="B328" i="20"/>
  <c r="B329" i="20"/>
  <c r="B330" i="20"/>
  <c r="B331" i="20"/>
  <c r="B332" i="20"/>
  <c r="B333" i="20"/>
  <c r="B334" i="20"/>
  <c r="B335" i="20"/>
  <c r="B336" i="20"/>
  <c r="B337" i="20"/>
  <c r="B338" i="20"/>
  <c r="B339" i="20"/>
  <c r="B340" i="20"/>
  <c r="B341" i="20"/>
  <c r="B342" i="20"/>
  <c r="B343" i="20"/>
  <c r="B344" i="20"/>
  <c r="B345" i="20"/>
  <c r="B346" i="20"/>
  <c r="B347" i="20"/>
  <c r="B348" i="20"/>
  <c r="B349" i="20"/>
  <c r="B350" i="20"/>
  <c r="B351" i="20"/>
  <c r="B352" i="20"/>
  <c r="B353" i="20"/>
  <c r="B354" i="20"/>
  <c r="B355" i="20"/>
  <c r="B356" i="20"/>
  <c r="B357" i="20"/>
  <c r="B358" i="20"/>
  <c r="B359" i="20"/>
  <c r="B360" i="20"/>
  <c r="B361" i="20"/>
  <c r="B362" i="20"/>
  <c r="B363" i="20"/>
  <c r="B364" i="20"/>
  <c r="B365" i="20"/>
  <c r="B366" i="20"/>
  <c r="B367" i="20"/>
  <c r="B368" i="20"/>
  <c r="B369" i="20"/>
  <c r="B370" i="20"/>
  <c r="B371" i="20"/>
  <c r="B372" i="20"/>
  <c r="B373" i="20"/>
  <c r="B374" i="20"/>
  <c r="B375" i="20"/>
  <c r="B376" i="20"/>
  <c r="B377" i="20"/>
  <c r="B378" i="20"/>
  <c r="B379" i="20"/>
  <c r="B380" i="20"/>
  <c r="B381" i="20"/>
  <c r="B382" i="20"/>
  <c r="B383" i="20"/>
  <c r="B384" i="20"/>
  <c r="B385" i="20"/>
  <c r="B386" i="20"/>
  <c r="B387" i="20"/>
  <c r="B388" i="20"/>
  <c r="B389" i="20"/>
  <c r="B390" i="20"/>
  <c r="B391" i="20"/>
  <c r="B392" i="20"/>
  <c r="B393" i="20"/>
  <c r="B394" i="20"/>
  <c r="B395" i="20"/>
  <c r="B396" i="20"/>
  <c r="B397" i="20"/>
  <c r="B398" i="20"/>
  <c r="B399" i="20"/>
  <c r="B400" i="20"/>
  <c r="B401" i="20"/>
  <c r="B402" i="20"/>
  <c r="B403" i="20"/>
  <c r="B404" i="20"/>
  <c r="B405" i="20"/>
  <c r="B406" i="20"/>
  <c r="B407" i="20"/>
  <c r="B408" i="20"/>
  <c r="B409" i="20"/>
  <c r="B410" i="20"/>
  <c r="B411" i="20"/>
  <c r="B412" i="20"/>
  <c r="B413" i="20"/>
  <c r="B414" i="20"/>
  <c r="B415" i="20"/>
  <c r="B416" i="20"/>
  <c r="B417" i="20"/>
  <c r="B418" i="20"/>
  <c r="B419" i="20"/>
  <c r="B420" i="20"/>
  <c r="B421" i="20"/>
  <c r="B422" i="20"/>
  <c r="B423" i="20"/>
  <c r="B424" i="20"/>
  <c r="B425" i="20"/>
  <c r="B426" i="20"/>
  <c r="B427" i="20"/>
  <c r="B428" i="20"/>
  <c r="B429" i="20"/>
  <c r="B430" i="20"/>
  <c r="B431" i="20"/>
  <c r="B432" i="20"/>
  <c r="B433" i="20"/>
  <c r="B434" i="20"/>
  <c r="B435" i="20"/>
  <c r="B436" i="20"/>
  <c r="B437" i="20"/>
  <c r="B438" i="20"/>
  <c r="B439" i="20"/>
  <c r="B440" i="20"/>
  <c r="B441" i="20"/>
  <c r="B442" i="20"/>
  <c r="B443" i="20"/>
  <c r="B444" i="20"/>
  <c r="B445" i="20"/>
  <c r="B446" i="20"/>
  <c r="B447" i="20"/>
  <c r="B448" i="20"/>
  <c r="B449" i="20"/>
  <c r="B450" i="20"/>
  <c r="B451" i="20"/>
  <c r="B452" i="20"/>
  <c r="B453" i="20"/>
  <c r="B454" i="20"/>
  <c r="B455" i="20"/>
  <c r="B456" i="20"/>
  <c r="B457" i="20"/>
  <c r="B458" i="20"/>
  <c r="B459" i="20"/>
  <c r="B460" i="20"/>
  <c r="B461" i="20"/>
  <c r="B462" i="20"/>
  <c r="B463" i="20"/>
  <c r="B464" i="20"/>
  <c r="B465" i="20"/>
  <c r="B466" i="20"/>
  <c r="B467" i="20"/>
  <c r="B468" i="20"/>
  <c r="B469" i="20"/>
  <c r="B470" i="20"/>
  <c r="B471" i="20"/>
  <c r="B472" i="20"/>
  <c r="B473" i="20"/>
  <c r="B474" i="20"/>
  <c r="B475" i="20"/>
  <c r="B476" i="20"/>
  <c r="B477" i="20"/>
  <c r="B478" i="20"/>
  <c r="B479" i="20"/>
  <c r="B480" i="20"/>
  <c r="B481" i="20"/>
  <c r="B482" i="20"/>
  <c r="B483" i="20"/>
  <c r="B484" i="20"/>
  <c r="B485" i="20"/>
  <c r="B486" i="20"/>
  <c r="B487" i="20"/>
  <c r="B488" i="20"/>
  <c r="B489" i="20"/>
  <c r="B490" i="20"/>
  <c r="B491" i="20"/>
  <c r="B492" i="20"/>
  <c r="B493" i="20"/>
  <c r="B494" i="20"/>
  <c r="B495" i="20"/>
  <c r="B496" i="20"/>
  <c r="B497" i="20"/>
  <c r="B498" i="20"/>
  <c r="B499" i="20"/>
  <c r="B500" i="20"/>
  <c r="B501" i="20"/>
  <c r="B502" i="20"/>
  <c r="B503" i="20"/>
  <c r="B504" i="20"/>
  <c r="B505" i="20"/>
  <c r="B506" i="20"/>
  <c r="B507" i="20"/>
  <c r="B508" i="20"/>
  <c r="B509" i="20"/>
  <c r="B510" i="20"/>
  <c r="B511" i="20"/>
  <c r="B512" i="20"/>
  <c r="B513" i="20"/>
  <c r="B514" i="20"/>
  <c r="B515" i="20"/>
  <c r="B516" i="20"/>
  <c r="B517" i="20"/>
  <c r="B518" i="20"/>
  <c r="B519" i="20"/>
  <c r="B520" i="20"/>
  <c r="B521" i="20"/>
  <c r="B522" i="20"/>
  <c r="B523" i="20"/>
  <c r="B524" i="20"/>
  <c r="B525" i="20"/>
  <c r="B526" i="20"/>
  <c r="B527" i="20"/>
  <c r="B528" i="20"/>
  <c r="B529" i="20"/>
  <c r="B530" i="20"/>
  <c r="B531" i="20"/>
  <c r="B532" i="20"/>
  <c r="B533" i="20"/>
  <c r="B534" i="20"/>
  <c r="B535" i="20"/>
  <c r="B536" i="20"/>
  <c r="B537" i="20"/>
  <c r="B538" i="20"/>
  <c r="B539" i="20"/>
  <c r="B540" i="20"/>
  <c r="B541" i="20"/>
  <c r="B542" i="20"/>
  <c r="B543" i="20"/>
  <c r="B544" i="20"/>
  <c r="B545" i="20"/>
  <c r="B546" i="20"/>
  <c r="B547" i="20"/>
  <c r="B548" i="20"/>
  <c r="B549" i="20"/>
  <c r="B550" i="20"/>
  <c r="B551" i="20"/>
  <c r="B552" i="20"/>
  <c r="B553" i="20"/>
  <c r="B554" i="20"/>
  <c r="B555" i="20"/>
  <c r="B556" i="20"/>
  <c r="B557" i="20"/>
  <c r="B558" i="20"/>
  <c r="B559" i="20"/>
  <c r="B560" i="20"/>
  <c r="B561" i="20"/>
  <c r="B562" i="20"/>
  <c r="B563" i="20"/>
  <c r="B564" i="20"/>
  <c r="B565" i="20"/>
  <c r="B566" i="20"/>
  <c r="B567" i="20"/>
  <c r="B568" i="20"/>
  <c r="B569" i="20"/>
  <c r="B570" i="20"/>
  <c r="B571" i="20"/>
  <c r="B572" i="20"/>
  <c r="B573" i="20"/>
  <c r="B574" i="20"/>
  <c r="B575" i="20"/>
  <c r="B576" i="20"/>
  <c r="B577" i="20"/>
  <c r="B578" i="20"/>
  <c r="B579" i="20"/>
  <c r="B580" i="20"/>
  <c r="B581" i="20"/>
  <c r="B582" i="20"/>
  <c r="B583" i="20"/>
  <c r="B584" i="20"/>
  <c r="B585" i="20"/>
  <c r="B586" i="20"/>
  <c r="B587" i="20"/>
  <c r="B588" i="20"/>
  <c r="B589" i="20"/>
  <c r="B590" i="20"/>
  <c r="B591" i="20"/>
  <c r="B592" i="20"/>
  <c r="B593" i="20"/>
  <c r="B594" i="20"/>
  <c r="B595" i="20"/>
  <c r="B596" i="20"/>
  <c r="B597" i="20"/>
  <c r="B598" i="20"/>
  <c r="B599" i="20"/>
  <c r="B600" i="20"/>
  <c r="B601" i="20"/>
  <c r="B602" i="20"/>
  <c r="B603" i="20"/>
  <c r="B604" i="20"/>
  <c r="B605" i="20"/>
  <c r="B606" i="20"/>
  <c r="B607" i="20"/>
  <c r="B608" i="20"/>
  <c r="B609" i="20"/>
  <c r="B610" i="20"/>
  <c r="B611" i="20"/>
  <c r="B612" i="20"/>
  <c r="B613" i="20"/>
  <c r="B614" i="20"/>
  <c r="B615" i="20"/>
  <c r="B616" i="20"/>
  <c r="B617" i="20"/>
  <c r="B618" i="20"/>
  <c r="B619" i="20"/>
  <c r="B620" i="20"/>
  <c r="B621" i="20"/>
  <c r="B622" i="20"/>
  <c r="B623" i="20"/>
  <c r="B624" i="20"/>
  <c r="B625" i="20"/>
  <c r="B626" i="20"/>
  <c r="B627" i="20"/>
  <c r="B628" i="20"/>
  <c r="B629" i="20"/>
  <c r="B630" i="20"/>
  <c r="B631" i="20"/>
  <c r="B632" i="20"/>
  <c r="B633" i="20"/>
  <c r="B634" i="20"/>
  <c r="B635" i="20"/>
  <c r="B636" i="20"/>
  <c r="B637" i="20"/>
  <c r="B638" i="20"/>
  <c r="B639" i="20"/>
  <c r="B640" i="20"/>
  <c r="B641" i="20"/>
  <c r="B642" i="20"/>
  <c r="B643" i="20"/>
  <c r="B644" i="20"/>
  <c r="B645" i="20"/>
  <c r="B646" i="20"/>
  <c r="B647" i="20"/>
  <c r="B648" i="20"/>
  <c r="B649" i="20"/>
  <c r="B650" i="20"/>
  <c r="B651" i="20"/>
  <c r="B652" i="20"/>
  <c r="B653" i="20"/>
  <c r="B654" i="20"/>
  <c r="B655" i="20"/>
  <c r="B656" i="20"/>
  <c r="B657" i="20"/>
  <c r="B658" i="20"/>
  <c r="B659" i="20"/>
  <c r="B660" i="20"/>
  <c r="B661" i="20"/>
  <c r="B662" i="20"/>
  <c r="B663" i="20"/>
  <c r="B664" i="20"/>
  <c r="B665" i="20"/>
  <c r="B666" i="20"/>
  <c r="B667" i="20"/>
  <c r="B668" i="20"/>
  <c r="B669" i="20"/>
  <c r="B670" i="20"/>
  <c r="B671" i="20"/>
  <c r="B672" i="20"/>
  <c r="B673" i="20"/>
  <c r="B674" i="20"/>
  <c r="B675" i="20"/>
  <c r="B676" i="20"/>
  <c r="B677" i="20"/>
  <c r="B678" i="20"/>
  <c r="B679" i="20"/>
  <c r="B680" i="20"/>
  <c r="B681" i="20"/>
  <c r="B682" i="20"/>
  <c r="B683" i="20"/>
  <c r="B684" i="20"/>
  <c r="B685" i="20"/>
  <c r="B686" i="20"/>
  <c r="B687" i="20"/>
  <c r="B688" i="20"/>
  <c r="B689" i="20"/>
  <c r="B690" i="20"/>
  <c r="B691" i="20"/>
  <c r="B692" i="20"/>
  <c r="B693" i="20"/>
  <c r="B694" i="20"/>
  <c r="B695" i="20"/>
  <c r="B696" i="20"/>
  <c r="B697" i="20"/>
  <c r="B698" i="20"/>
  <c r="B699" i="20"/>
  <c r="B700" i="20"/>
  <c r="B701" i="20"/>
  <c r="B702" i="20"/>
  <c r="B703" i="20"/>
  <c r="B704" i="20"/>
  <c r="B705" i="20"/>
  <c r="B706" i="20"/>
  <c r="B707" i="20"/>
  <c r="B708" i="20"/>
  <c r="B709" i="20"/>
  <c r="B710" i="20"/>
  <c r="B711" i="20"/>
  <c r="B712" i="20"/>
  <c r="B713" i="20"/>
  <c r="B714" i="20"/>
  <c r="B715" i="20"/>
  <c r="B716" i="20"/>
  <c r="B717" i="20"/>
  <c r="B718" i="20"/>
  <c r="B719" i="20"/>
  <c r="B720" i="20"/>
  <c r="B721" i="20"/>
  <c r="B722" i="20"/>
  <c r="B723" i="20"/>
  <c r="B724" i="20"/>
  <c r="B725" i="20"/>
  <c r="B726" i="20"/>
  <c r="B727" i="20"/>
  <c r="B728" i="20"/>
  <c r="B729" i="20"/>
  <c r="B730" i="20"/>
  <c r="B731" i="20"/>
  <c r="B732" i="20"/>
  <c r="B733" i="20"/>
  <c r="B734" i="20"/>
  <c r="B735" i="20"/>
  <c r="B736" i="20"/>
  <c r="B737" i="20"/>
  <c r="B738" i="20"/>
  <c r="B739" i="20"/>
  <c r="B740" i="20"/>
  <c r="B741" i="20"/>
  <c r="B742" i="20"/>
  <c r="B743" i="20"/>
  <c r="B744" i="20"/>
  <c r="B745" i="20"/>
  <c r="B746" i="20"/>
  <c r="B747" i="20"/>
  <c r="B748" i="20"/>
  <c r="B749" i="20"/>
  <c r="B750" i="20"/>
  <c r="B751" i="20"/>
  <c r="B752" i="20"/>
  <c r="B753" i="20"/>
  <c r="B754" i="20"/>
  <c r="B755" i="20"/>
  <c r="B756" i="20"/>
  <c r="B757" i="20"/>
  <c r="B758" i="20"/>
  <c r="B759" i="20"/>
  <c r="B760" i="20"/>
  <c r="B761" i="20"/>
  <c r="B762" i="20"/>
  <c r="B763" i="20"/>
  <c r="B764" i="20"/>
  <c r="B765" i="20"/>
  <c r="B766" i="20"/>
  <c r="B767" i="20"/>
  <c r="B768" i="20"/>
  <c r="B769" i="20"/>
  <c r="B770" i="20"/>
  <c r="B771" i="20"/>
  <c r="B772" i="20"/>
  <c r="B773" i="20"/>
  <c r="B774" i="20"/>
  <c r="B775" i="20"/>
  <c r="B776" i="20"/>
  <c r="B777" i="20"/>
  <c r="B778" i="20"/>
  <c r="B779" i="20"/>
  <c r="B780" i="20"/>
  <c r="B781" i="20"/>
  <c r="B782" i="20"/>
  <c r="B783" i="20"/>
  <c r="B784" i="20"/>
  <c r="B785" i="20"/>
  <c r="B786" i="20"/>
  <c r="B787" i="20"/>
  <c r="B788" i="20"/>
  <c r="B789" i="20"/>
  <c r="B790" i="20"/>
  <c r="B791" i="20"/>
  <c r="B792" i="20"/>
  <c r="B793" i="20"/>
  <c r="B794" i="20"/>
  <c r="B795" i="20"/>
  <c r="B796" i="20"/>
  <c r="B797" i="20"/>
  <c r="B798" i="20"/>
  <c r="B799" i="20"/>
  <c r="B800" i="20"/>
  <c r="B801" i="20"/>
  <c r="B802" i="20"/>
  <c r="B803" i="20"/>
  <c r="B804" i="20"/>
  <c r="B805" i="20"/>
  <c r="B806" i="20"/>
  <c r="B807" i="20"/>
  <c r="B808" i="20"/>
  <c r="B809" i="20"/>
  <c r="B810" i="20"/>
  <c r="B811" i="20"/>
  <c r="B812" i="20"/>
  <c r="B813" i="20"/>
  <c r="B814" i="20"/>
  <c r="B815" i="20"/>
  <c r="B816" i="20"/>
  <c r="B817" i="20"/>
  <c r="B818" i="20"/>
  <c r="B819" i="20"/>
  <c r="B820" i="20"/>
  <c r="B821" i="20"/>
  <c r="B822" i="20"/>
  <c r="B823" i="20"/>
  <c r="B824" i="20"/>
  <c r="B825" i="20"/>
  <c r="B826" i="20"/>
  <c r="B827" i="20"/>
  <c r="B828" i="20"/>
  <c r="B829" i="20"/>
  <c r="B830" i="20"/>
  <c r="B831" i="20"/>
  <c r="B832" i="20"/>
  <c r="B833" i="20"/>
  <c r="B834" i="20"/>
  <c r="B7" i="20"/>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E301" i="6"/>
  <c r="E302" i="6"/>
  <c r="E303" i="6"/>
  <c r="E304" i="6"/>
  <c r="E305" i="6"/>
  <c r="E306" i="6"/>
  <c r="E307" i="6"/>
  <c r="E308" i="6"/>
  <c r="E309" i="6"/>
  <c r="E310" i="6"/>
  <c r="E311" i="6"/>
  <c r="E312" i="6"/>
  <c r="E313" i="6"/>
  <c r="E314" i="6"/>
  <c r="E315" i="6"/>
  <c r="E316" i="6"/>
  <c r="E317" i="6"/>
  <c r="E318" i="6"/>
  <c r="E319" i="6"/>
  <c r="E320" i="6"/>
  <c r="E321" i="6"/>
  <c r="E322" i="6"/>
  <c r="E323" i="6"/>
  <c r="E324" i="6"/>
  <c r="E325" i="6"/>
  <c r="E326" i="6"/>
  <c r="E327" i="6"/>
  <c r="E328" i="6"/>
  <c r="E329" i="6"/>
  <c r="E330" i="6"/>
  <c r="E331" i="6"/>
  <c r="E332" i="6"/>
  <c r="E333" i="6"/>
  <c r="E334" i="6"/>
  <c r="E335" i="6"/>
  <c r="E336" i="6"/>
  <c r="E337" i="6"/>
  <c r="E338" i="6"/>
  <c r="E339" i="6"/>
  <c r="E340" i="6"/>
  <c r="E341" i="6"/>
  <c r="E342" i="6"/>
  <c r="E343" i="6"/>
  <c r="E344" i="6"/>
  <c r="E345" i="6"/>
  <c r="E346" i="6"/>
  <c r="E347" i="6"/>
  <c r="E348" i="6"/>
  <c r="E349" i="6"/>
  <c r="E350" i="6"/>
  <c r="E351" i="6"/>
  <c r="E352" i="6"/>
  <c r="E353" i="6"/>
  <c r="E354" i="6"/>
  <c r="E355" i="6"/>
  <c r="E356" i="6"/>
  <c r="E357" i="6"/>
  <c r="E358" i="6"/>
  <c r="E359" i="6"/>
  <c r="E360" i="6"/>
  <c r="E361" i="6"/>
  <c r="E362" i="6"/>
  <c r="E363" i="6"/>
  <c r="E364" i="6"/>
  <c r="E365" i="6"/>
  <c r="E366" i="6"/>
  <c r="E367" i="6"/>
  <c r="E368" i="6"/>
  <c r="E369" i="6"/>
  <c r="E370" i="6"/>
  <c r="E371" i="6"/>
  <c r="E372" i="6"/>
  <c r="E373" i="6"/>
  <c r="E374" i="6"/>
  <c r="E375" i="6"/>
  <c r="E376" i="6"/>
  <c r="E377" i="6"/>
  <c r="E378" i="6"/>
  <c r="E379" i="6"/>
  <c r="E380" i="6"/>
  <c r="E381" i="6"/>
  <c r="E382" i="6"/>
  <c r="E383" i="6"/>
  <c r="E384" i="6"/>
  <c r="E385" i="6"/>
  <c r="E386" i="6"/>
  <c r="E387" i="6"/>
  <c r="E388" i="6"/>
  <c r="E389" i="6"/>
  <c r="E390" i="6"/>
  <c r="E391" i="6"/>
  <c r="E392" i="6"/>
  <c r="E393" i="6"/>
  <c r="E394" i="6"/>
  <c r="E395" i="6"/>
  <c r="E396" i="6"/>
  <c r="E397" i="6"/>
  <c r="E398" i="6"/>
  <c r="E399" i="6"/>
  <c r="E400" i="6"/>
  <c r="E401" i="6"/>
  <c r="E402" i="6"/>
  <c r="E403" i="6"/>
  <c r="E404" i="6"/>
  <c r="E405" i="6"/>
  <c r="E406" i="6"/>
  <c r="E407" i="6"/>
  <c r="E408" i="6"/>
  <c r="E409" i="6"/>
  <c r="E410" i="6"/>
  <c r="E411" i="6"/>
  <c r="E412" i="6"/>
  <c r="E413" i="6"/>
  <c r="E414" i="6"/>
  <c r="E415" i="6"/>
  <c r="E416" i="6"/>
  <c r="E417" i="6"/>
  <c r="E418" i="6"/>
  <c r="E419" i="6"/>
  <c r="E420" i="6"/>
  <c r="E421" i="6"/>
  <c r="E422" i="6"/>
  <c r="E423" i="6"/>
  <c r="E424" i="6"/>
  <c r="E425" i="6"/>
  <c r="E426" i="6"/>
  <c r="E427" i="6"/>
  <c r="E428" i="6"/>
  <c r="E429" i="6"/>
  <c r="E430" i="6"/>
  <c r="E431" i="6"/>
  <c r="E432" i="6"/>
  <c r="E433" i="6"/>
  <c r="E434" i="6"/>
  <c r="E435" i="6"/>
  <c r="E436" i="6"/>
  <c r="E437" i="6"/>
  <c r="E438" i="6"/>
  <c r="E439" i="6"/>
  <c r="E440" i="6"/>
  <c r="E441" i="6"/>
  <c r="E442" i="6"/>
  <c r="E443" i="6"/>
  <c r="E444" i="6"/>
  <c r="E445" i="6"/>
  <c r="E446" i="6"/>
  <c r="E447" i="6"/>
  <c r="E448" i="6"/>
  <c r="E449" i="6"/>
  <c r="E450" i="6"/>
  <c r="E451" i="6"/>
  <c r="E452" i="6"/>
  <c r="E453" i="6"/>
  <c r="E454" i="6"/>
  <c r="E455" i="6"/>
  <c r="E456" i="6"/>
  <c r="E457" i="6"/>
  <c r="E458" i="6"/>
  <c r="E459" i="6"/>
  <c r="E460" i="6"/>
  <c r="E461" i="6"/>
  <c r="E462" i="6"/>
  <c r="E463" i="6"/>
  <c r="E464" i="6"/>
  <c r="E465" i="6"/>
  <c r="E466" i="6"/>
  <c r="E467" i="6"/>
  <c r="E468" i="6"/>
  <c r="E469" i="6"/>
  <c r="E470" i="6"/>
  <c r="E471" i="6"/>
  <c r="E472" i="6"/>
  <c r="E473" i="6"/>
  <c r="E474" i="6"/>
  <c r="E475" i="6"/>
  <c r="E476" i="6"/>
  <c r="E477" i="6"/>
  <c r="E478" i="6"/>
  <c r="E479" i="6"/>
  <c r="E480" i="6"/>
  <c r="E481" i="6"/>
  <c r="E482" i="6"/>
  <c r="E483" i="6"/>
  <c r="E484" i="6"/>
  <c r="E485" i="6"/>
  <c r="E486" i="6"/>
  <c r="E487" i="6"/>
  <c r="E488" i="6"/>
  <c r="E489" i="6"/>
  <c r="E490" i="6"/>
  <c r="E491" i="6"/>
  <c r="E492" i="6"/>
  <c r="E493" i="6"/>
  <c r="E494" i="6"/>
  <c r="E495" i="6"/>
  <c r="E496" i="6"/>
  <c r="E497" i="6"/>
  <c r="E498" i="6"/>
  <c r="E499" i="6"/>
  <c r="E500" i="6"/>
  <c r="E501" i="6"/>
  <c r="E502" i="6"/>
  <c r="E503" i="6"/>
  <c r="E504" i="6"/>
  <c r="E505" i="6"/>
  <c r="E506" i="6"/>
  <c r="E507" i="6"/>
  <c r="E508" i="6"/>
  <c r="E509" i="6"/>
  <c r="E510" i="6"/>
  <c r="E511" i="6"/>
  <c r="E512" i="6"/>
  <c r="E513" i="6"/>
  <c r="E514" i="6"/>
  <c r="E515" i="6"/>
  <c r="E516" i="6"/>
  <c r="E517" i="6"/>
  <c r="E518" i="6"/>
  <c r="E519" i="6"/>
  <c r="E520" i="6"/>
  <c r="E521" i="6"/>
  <c r="E522" i="6"/>
  <c r="E523" i="6"/>
  <c r="E524" i="6"/>
  <c r="E525" i="6"/>
  <c r="E526" i="6"/>
  <c r="E527" i="6"/>
  <c r="E528" i="6"/>
  <c r="E529" i="6"/>
  <c r="E530" i="6"/>
  <c r="E531" i="6"/>
  <c r="E532" i="6"/>
  <c r="E533" i="6"/>
  <c r="E534" i="6"/>
  <c r="E535" i="6"/>
  <c r="E536" i="6"/>
  <c r="E537" i="6"/>
  <c r="E538" i="6"/>
  <c r="E539" i="6"/>
  <c r="E540" i="6"/>
  <c r="E541" i="6"/>
  <c r="E542" i="6"/>
  <c r="E543" i="6"/>
  <c r="E544" i="6"/>
  <c r="E545" i="6"/>
  <c r="E546" i="6"/>
  <c r="E547" i="6"/>
  <c r="E548" i="6"/>
  <c r="E549" i="6"/>
  <c r="E550" i="6"/>
  <c r="E551" i="6"/>
  <c r="E552" i="6"/>
  <c r="E553" i="6"/>
  <c r="E554" i="6"/>
  <c r="E555" i="6"/>
  <c r="E556" i="6"/>
  <c r="E557" i="6"/>
  <c r="E558" i="6"/>
  <c r="E559" i="6"/>
  <c r="E560" i="6"/>
  <c r="E561" i="6"/>
  <c r="E562" i="6"/>
  <c r="E563" i="6"/>
  <c r="E564" i="6"/>
  <c r="E565" i="6"/>
  <c r="E566" i="6"/>
  <c r="E567" i="6"/>
  <c r="E568" i="6"/>
  <c r="E569" i="6"/>
  <c r="E570" i="6"/>
  <c r="E571" i="6"/>
  <c r="E572" i="6"/>
  <c r="E573" i="6"/>
  <c r="E574" i="6"/>
  <c r="E575" i="6"/>
  <c r="E576" i="6"/>
  <c r="E577" i="6"/>
  <c r="E578" i="6"/>
  <c r="E579" i="6"/>
  <c r="E580" i="6"/>
  <c r="E581" i="6"/>
  <c r="E582" i="6"/>
  <c r="E583" i="6"/>
  <c r="E584" i="6"/>
  <c r="E585" i="6"/>
  <c r="E586" i="6"/>
  <c r="E587" i="6"/>
  <c r="E588" i="6"/>
  <c r="E589" i="6"/>
  <c r="E590" i="6"/>
  <c r="E591" i="6"/>
  <c r="E592" i="6"/>
  <c r="E593" i="6"/>
  <c r="E594" i="6"/>
  <c r="E595" i="6"/>
  <c r="E596" i="6"/>
  <c r="E597" i="6"/>
  <c r="E598" i="6"/>
  <c r="E599" i="6"/>
  <c r="E600" i="6"/>
  <c r="E601" i="6"/>
  <c r="E602" i="6"/>
  <c r="E603" i="6"/>
  <c r="E604" i="6"/>
  <c r="E605" i="6"/>
  <c r="E606" i="6"/>
  <c r="E607" i="6"/>
  <c r="E608" i="6"/>
  <c r="E609" i="6"/>
  <c r="E610" i="6"/>
  <c r="E611" i="6"/>
  <c r="E612" i="6"/>
  <c r="E613" i="6"/>
  <c r="E614" i="6"/>
  <c r="E615" i="6"/>
  <c r="E616" i="6"/>
  <c r="E617" i="6"/>
  <c r="E618" i="6"/>
  <c r="E619" i="6"/>
  <c r="E620" i="6"/>
  <c r="E621" i="6"/>
  <c r="E622" i="6"/>
  <c r="E623" i="6"/>
  <c r="E624" i="6"/>
  <c r="E625" i="6"/>
  <c r="E626" i="6"/>
  <c r="E627" i="6"/>
  <c r="E628" i="6"/>
  <c r="E629" i="6"/>
  <c r="E630" i="6"/>
  <c r="E631" i="6"/>
  <c r="E632" i="6"/>
  <c r="E633" i="6"/>
  <c r="E634" i="6"/>
  <c r="E635" i="6"/>
  <c r="E636" i="6"/>
  <c r="E637" i="6"/>
  <c r="E638" i="6"/>
  <c r="E639" i="6"/>
  <c r="E640" i="6"/>
  <c r="E641" i="6"/>
  <c r="E642" i="6"/>
  <c r="E643" i="6"/>
  <c r="E644" i="6"/>
  <c r="E645" i="6"/>
  <c r="E646" i="6"/>
  <c r="E647" i="6"/>
  <c r="E648" i="6"/>
  <c r="E649" i="6"/>
  <c r="E650" i="6"/>
  <c r="E651" i="6"/>
  <c r="E652" i="6"/>
  <c r="E653" i="6"/>
  <c r="E654" i="6"/>
  <c r="E655" i="6"/>
  <c r="E656" i="6"/>
  <c r="E657" i="6"/>
  <c r="E658" i="6"/>
  <c r="E659" i="6"/>
  <c r="E660" i="6"/>
  <c r="E661" i="6"/>
  <c r="E662" i="6"/>
  <c r="E663" i="6"/>
  <c r="E664" i="6"/>
  <c r="E665" i="6"/>
  <c r="E666" i="6"/>
  <c r="E667" i="6"/>
  <c r="E668" i="6"/>
  <c r="E669" i="6"/>
  <c r="E670" i="6"/>
  <c r="E671" i="6"/>
  <c r="E672" i="6"/>
  <c r="E673" i="6"/>
  <c r="E674" i="6"/>
  <c r="E675" i="6"/>
  <c r="E676" i="6"/>
  <c r="E677" i="6"/>
  <c r="E678" i="6"/>
  <c r="E679" i="6"/>
  <c r="E680" i="6"/>
  <c r="E681" i="6"/>
  <c r="E682" i="6"/>
  <c r="E683" i="6"/>
  <c r="E684" i="6"/>
  <c r="E685" i="6"/>
  <c r="E686" i="6"/>
  <c r="E687" i="6"/>
  <c r="E688" i="6"/>
  <c r="E689" i="6"/>
  <c r="E690" i="6"/>
  <c r="E691" i="6"/>
  <c r="E692" i="6"/>
  <c r="E693" i="6"/>
  <c r="E694" i="6"/>
  <c r="E695" i="6"/>
  <c r="E696" i="6"/>
  <c r="E697" i="6"/>
  <c r="E698" i="6"/>
  <c r="E699" i="6"/>
  <c r="E700" i="6"/>
  <c r="E701" i="6"/>
  <c r="E702" i="6"/>
  <c r="E703" i="6"/>
  <c r="E704" i="6"/>
  <c r="E705" i="6"/>
  <c r="E706" i="6"/>
  <c r="E707" i="6"/>
  <c r="E708" i="6"/>
  <c r="E709" i="6"/>
  <c r="E710" i="6"/>
  <c r="E711" i="6"/>
  <c r="E712" i="6"/>
  <c r="E713" i="6"/>
  <c r="E714" i="6"/>
  <c r="E715" i="6"/>
  <c r="E716" i="6"/>
  <c r="E717" i="6"/>
  <c r="E718" i="6"/>
  <c r="E719" i="6"/>
  <c r="E720" i="6"/>
  <c r="E721" i="6"/>
  <c r="E722" i="6"/>
  <c r="E723" i="6"/>
  <c r="E724" i="6"/>
  <c r="E725" i="6"/>
  <c r="E726" i="6"/>
  <c r="E727" i="6"/>
  <c r="E728" i="6"/>
  <c r="E729" i="6"/>
  <c r="E730" i="6"/>
  <c r="E731" i="6"/>
  <c r="E732" i="6"/>
  <c r="E733" i="6"/>
  <c r="E734" i="6"/>
  <c r="E735" i="6"/>
  <c r="E736" i="6"/>
  <c r="E737" i="6"/>
  <c r="E738" i="6"/>
  <c r="E739" i="6"/>
  <c r="E740" i="6"/>
  <c r="E741" i="6"/>
  <c r="E742" i="6"/>
  <c r="E743" i="6"/>
  <c r="E744" i="6"/>
  <c r="E745" i="6"/>
  <c r="E746" i="6"/>
  <c r="E747" i="6"/>
  <c r="E748" i="6"/>
  <c r="E749" i="6"/>
  <c r="E750" i="6"/>
  <c r="E751" i="6"/>
  <c r="E752" i="6"/>
  <c r="E753" i="6"/>
  <c r="E754" i="6"/>
  <c r="E755" i="6"/>
  <c r="E756" i="6"/>
  <c r="E757" i="6"/>
  <c r="E758" i="6"/>
  <c r="E759" i="6"/>
  <c r="E760" i="6"/>
  <c r="E761" i="6"/>
  <c r="E762" i="6"/>
  <c r="E763" i="6"/>
  <c r="E764" i="6"/>
  <c r="E765" i="6"/>
  <c r="E766" i="6"/>
  <c r="E767" i="6"/>
  <c r="E768" i="6"/>
  <c r="E769" i="6"/>
  <c r="E770" i="6"/>
  <c r="E771" i="6"/>
  <c r="E772" i="6"/>
  <c r="E773" i="6"/>
  <c r="E774" i="6"/>
  <c r="E775" i="6"/>
  <c r="E776" i="6"/>
  <c r="E777" i="6"/>
  <c r="E778" i="6"/>
  <c r="E779" i="6"/>
  <c r="E780" i="6"/>
  <c r="E781" i="6"/>
  <c r="E782" i="6"/>
  <c r="E783" i="6"/>
  <c r="E784" i="6"/>
  <c r="E785" i="6"/>
  <c r="E786" i="6"/>
  <c r="E787" i="6"/>
  <c r="E788" i="6"/>
  <c r="E789" i="6"/>
  <c r="E790" i="6"/>
  <c r="E791" i="6"/>
  <c r="E792" i="6"/>
  <c r="E793" i="6"/>
  <c r="E794" i="6"/>
  <c r="E795" i="6"/>
  <c r="E796" i="6"/>
  <c r="E797" i="6"/>
  <c r="E798" i="6"/>
  <c r="E799" i="6"/>
  <c r="E800" i="6"/>
  <c r="E801" i="6"/>
  <c r="E802" i="6"/>
  <c r="E803" i="6"/>
  <c r="E804" i="6"/>
  <c r="E805" i="6"/>
  <c r="E806" i="6"/>
  <c r="E807" i="6"/>
  <c r="E808" i="6"/>
  <c r="E809" i="6"/>
  <c r="E810" i="6"/>
  <c r="E811" i="6"/>
  <c r="E812" i="6"/>
  <c r="E813" i="6"/>
  <c r="E814" i="6"/>
  <c r="E815" i="6"/>
  <c r="E816" i="6"/>
  <c r="E817" i="6"/>
  <c r="E818" i="6"/>
  <c r="E819" i="6"/>
  <c r="E820" i="6"/>
  <c r="E821" i="6"/>
  <c r="E822" i="6"/>
  <c r="E823" i="6"/>
  <c r="E824" i="6"/>
  <c r="E825" i="6"/>
  <c r="E826" i="6"/>
  <c r="E827" i="6"/>
  <c r="E828" i="6"/>
  <c r="E829" i="6"/>
  <c r="E830" i="6"/>
  <c r="E831" i="6"/>
  <c r="E832" i="6"/>
  <c r="E833" i="6"/>
  <c r="E834" i="6"/>
  <c r="E835" i="6"/>
  <c r="E836" i="6"/>
  <c r="E9" i="6"/>
  <c r="A3" i="20"/>
  <c r="K13" i="6" s="1"/>
  <c r="C8" i="26"/>
  <c r="F10" i="26"/>
  <c r="G26" i="26" s="1"/>
  <c r="C73" i="26"/>
  <c r="H73" i="26" s="1"/>
  <c r="C30" i="16"/>
  <c r="C25" i="16"/>
  <c r="C20" i="16"/>
  <c r="K7" i="4"/>
  <c r="O7" i="4" s="1"/>
  <c r="G7" i="4"/>
  <c r="D20" i="16" l="1"/>
  <c r="D5" i="20"/>
  <c r="B5" i="20"/>
  <c r="C5" i="20"/>
  <c r="R828" i="4"/>
  <c r="V828" i="4" s="1"/>
  <c r="J6" i="16"/>
  <c r="U5" i="4"/>
  <c r="T5" i="4"/>
  <c r="S5" i="4"/>
  <c r="S828" i="4" s="1"/>
  <c r="W828" i="4" s="1"/>
  <c r="H7" i="4"/>
  <c r="K821" i="6"/>
  <c r="K789" i="6"/>
  <c r="K757" i="6"/>
  <c r="K725" i="6"/>
  <c r="K693" i="6"/>
  <c r="K645" i="6"/>
  <c r="K534" i="6"/>
  <c r="K406" i="6"/>
  <c r="K278" i="6"/>
  <c r="K150" i="6"/>
  <c r="K22" i="6"/>
  <c r="K814" i="6"/>
  <c r="K782" i="6"/>
  <c r="K750" i="6"/>
  <c r="K718" i="6"/>
  <c r="K685" i="6"/>
  <c r="K630" i="6"/>
  <c r="K509" i="6"/>
  <c r="K381" i="6"/>
  <c r="K253" i="6"/>
  <c r="K125" i="6"/>
  <c r="K813" i="6"/>
  <c r="K781" i="6"/>
  <c r="K749" i="6"/>
  <c r="K717" i="6"/>
  <c r="K684" i="6"/>
  <c r="K629" i="6"/>
  <c r="K502" i="6"/>
  <c r="K374" i="6"/>
  <c r="K246" i="6"/>
  <c r="K118" i="6"/>
  <c r="K806" i="6"/>
  <c r="K774" i="6"/>
  <c r="K742" i="6"/>
  <c r="K710" i="6"/>
  <c r="K672" i="6"/>
  <c r="K605" i="6"/>
  <c r="K477" i="6"/>
  <c r="K349" i="6"/>
  <c r="K221" i="6"/>
  <c r="K93" i="6"/>
  <c r="K805" i="6"/>
  <c r="K773" i="6"/>
  <c r="K741" i="6"/>
  <c r="K709" i="6"/>
  <c r="K670" i="6"/>
  <c r="K598" i="6"/>
  <c r="K470" i="6"/>
  <c r="K342" i="6"/>
  <c r="K214" i="6"/>
  <c r="K86" i="6"/>
  <c r="K830" i="6"/>
  <c r="K798" i="6"/>
  <c r="K766" i="6"/>
  <c r="K734" i="6"/>
  <c r="K702" i="6"/>
  <c r="K660" i="6"/>
  <c r="K573" i="6"/>
  <c r="K445" i="6"/>
  <c r="K317" i="6"/>
  <c r="K189" i="6"/>
  <c r="K61" i="6"/>
  <c r="K9" i="6"/>
  <c r="K829" i="6"/>
  <c r="K797" i="6"/>
  <c r="K765" i="6"/>
  <c r="K733" i="6"/>
  <c r="K701" i="6"/>
  <c r="K657" i="6"/>
  <c r="K566" i="6"/>
  <c r="K438" i="6"/>
  <c r="K310" i="6"/>
  <c r="K182" i="6"/>
  <c r="K54" i="6"/>
  <c r="K822" i="6"/>
  <c r="K790" i="6"/>
  <c r="K758" i="6"/>
  <c r="K726" i="6"/>
  <c r="K694" i="6"/>
  <c r="K646" i="6"/>
  <c r="K541" i="6"/>
  <c r="K413" i="6"/>
  <c r="K285" i="6"/>
  <c r="K157" i="6"/>
  <c r="K29" i="6"/>
  <c r="H15" i="16"/>
  <c r="J15" i="16"/>
  <c r="C16" i="16" s="1"/>
  <c r="C17" i="16" s="1"/>
  <c r="C18" i="16" s="1"/>
  <c r="C19" i="16" s="1"/>
  <c r="J25" i="16"/>
  <c r="C26" i="16" s="1"/>
  <c r="C27" i="16" s="1"/>
  <c r="C28" i="16" s="1"/>
  <c r="C29" i="16" s="1"/>
  <c r="J20" i="16"/>
  <c r="C21" i="16" s="1"/>
  <c r="C22" i="16" s="1"/>
  <c r="C23" i="16" s="1"/>
  <c r="C24" i="16" s="1"/>
  <c r="K836" i="6"/>
  <c r="K828" i="6"/>
  <c r="K820" i="6"/>
  <c r="K812" i="6"/>
  <c r="K804" i="6"/>
  <c r="K796" i="6"/>
  <c r="K788" i="6"/>
  <c r="K780" i="6"/>
  <c r="K772" i="6"/>
  <c r="K764" i="6"/>
  <c r="K756" i="6"/>
  <c r="K748" i="6"/>
  <c r="K740" i="6"/>
  <c r="K732" i="6"/>
  <c r="K724" i="6"/>
  <c r="K716" i="6"/>
  <c r="K708" i="6"/>
  <c r="K700" i="6"/>
  <c r="K692" i="6"/>
  <c r="K681" i="6"/>
  <c r="K669" i="6"/>
  <c r="K656" i="6"/>
  <c r="K644" i="6"/>
  <c r="K628" i="6"/>
  <c r="K597" i="6"/>
  <c r="K565" i="6"/>
  <c r="K533" i="6"/>
  <c r="K501" i="6"/>
  <c r="K469" i="6"/>
  <c r="K437" i="6"/>
  <c r="K405" i="6"/>
  <c r="K373" i="6"/>
  <c r="K341" i="6"/>
  <c r="K309" i="6"/>
  <c r="K277" i="6"/>
  <c r="K245" i="6"/>
  <c r="K213" i="6"/>
  <c r="K181" i="6"/>
  <c r="K149" i="6"/>
  <c r="K117" i="6"/>
  <c r="K85" i="6"/>
  <c r="K53" i="6"/>
  <c r="K21" i="6"/>
  <c r="K835" i="6"/>
  <c r="K827" i="6"/>
  <c r="K819" i="6"/>
  <c r="K811" i="6"/>
  <c r="K803" i="6"/>
  <c r="K795" i="6"/>
  <c r="K787" i="6"/>
  <c r="K779" i="6"/>
  <c r="K771" i="6"/>
  <c r="K763" i="6"/>
  <c r="K755" i="6"/>
  <c r="K747" i="6"/>
  <c r="K739" i="6"/>
  <c r="K731" i="6"/>
  <c r="K723" i="6"/>
  <c r="K715" i="6"/>
  <c r="K707" i="6"/>
  <c r="K699" i="6"/>
  <c r="K691" i="6"/>
  <c r="K680" i="6"/>
  <c r="K668" i="6"/>
  <c r="K654" i="6"/>
  <c r="K641" i="6"/>
  <c r="K622" i="6"/>
  <c r="K590" i="6"/>
  <c r="K558" i="6"/>
  <c r="K526" i="6"/>
  <c r="K494" i="6"/>
  <c r="K462" i="6"/>
  <c r="K430" i="6"/>
  <c r="K398" i="6"/>
  <c r="K366" i="6"/>
  <c r="K334" i="6"/>
  <c r="K302" i="6"/>
  <c r="K270" i="6"/>
  <c r="K238" i="6"/>
  <c r="K206" i="6"/>
  <c r="K174" i="6"/>
  <c r="K142" i="6"/>
  <c r="K110" i="6"/>
  <c r="K78" i="6"/>
  <c r="K46" i="6"/>
  <c r="K14" i="6"/>
  <c r="K834" i="6"/>
  <c r="K826" i="6"/>
  <c r="K818" i="6"/>
  <c r="K810" i="6"/>
  <c r="K802" i="6"/>
  <c r="K794" i="6"/>
  <c r="K786" i="6"/>
  <c r="K778" i="6"/>
  <c r="K770" i="6"/>
  <c r="K762" i="6"/>
  <c r="K754" i="6"/>
  <c r="K746" i="6"/>
  <c r="K738" i="6"/>
  <c r="K730" i="6"/>
  <c r="K722" i="6"/>
  <c r="K714" i="6"/>
  <c r="K706" i="6"/>
  <c r="K698" i="6"/>
  <c r="K690" i="6"/>
  <c r="K678" i="6"/>
  <c r="K665" i="6"/>
  <c r="K653" i="6"/>
  <c r="K640" i="6"/>
  <c r="K621" i="6"/>
  <c r="K589" i="6"/>
  <c r="K557" i="6"/>
  <c r="K525" i="6"/>
  <c r="K493" i="6"/>
  <c r="K461" i="6"/>
  <c r="K429" i="6"/>
  <c r="K397" i="6"/>
  <c r="K365" i="6"/>
  <c r="K333" i="6"/>
  <c r="K301" i="6"/>
  <c r="K269" i="6"/>
  <c r="K237" i="6"/>
  <c r="K205" i="6"/>
  <c r="K173" i="6"/>
  <c r="K141" i="6"/>
  <c r="K109" i="6"/>
  <c r="K77" i="6"/>
  <c r="K45" i="6"/>
  <c r="K15" i="6"/>
  <c r="K23" i="6"/>
  <c r="K31" i="6"/>
  <c r="K39" i="6"/>
  <c r="K47" i="6"/>
  <c r="K55" i="6"/>
  <c r="K63" i="6"/>
  <c r="K71" i="6"/>
  <c r="K79" i="6"/>
  <c r="K87" i="6"/>
  <c r="K95" i="6"/>
  <c r="K103" i="6"/>
  <c r="K111" i="6"/>
  <c r="K119" i="6"/>
  <c r="K127" i="6"/>
  <c r="K135" i="6"/>
  <c r="K143" i="6"/>
  <c r="K151" i="6"/>
  <c r="K159" i="6"/>
  <c r="K167" i="6"/>
  <c r="K175" i="6"/>
  <c r="K183" i="6"/>
  <c r="K191" i="6"/>
  <c r="K199" i="6"/>
  <c r="K207" i="6"/>
  <c r="K215" i="6"/>
  <c r="K223" i="6"/>
  <c r="K231" i="6"/>
  <c r="K239" i="6"/>
  <c r="K247" i="6"/>
  <c r="K255" i="6"/>
  <c r="K263" i="6"/>
  <c r="K271" i="6"/>
  <c r="K279" i="6"/>
  <c r="K287" i="6"/>
  <c r="K295" i="6"/>
  <c r="K303" i="6"/>
  <c r="K311" i="6"/>
  <c r="K319" i="6"/>
  <c r="K327" i="6"/>
  <c r="K335" i="6"/>
  <c r="K343" i="6"/>
  <c r="K351" i="6"/>
  <c r="K359" i="6"/>
  <c r="K367" i="6"/>
  <c r="K375" i="6"/>
  <c r="K383" i="6"/>
  <c r="K391" i="6"/>
  <c r="K399" i="6"/>
  <c r="K407" i="6"/>
  <c r="K415" i="6"/>
  <c r="K423" i="6"/>
  <c r="K431" i="6"/>
  <c r="K439" i="6"/>
  <c r="K447" i="6"/>
  <c r="K455" i="6"/>
  <c r="K463" i="6"/>
  <c r="K471" i="6"/>
  <c r="K479" i="6"/>
  <c r="K487" i="6"/>
  <c r="K495" i="6"/>
  <c r="K503" i="6"/>
  <c r="K511" i="6"/>
  <c r="K519" i="6"/>
  <c r="K527" i="6"/>
  <c r="K535" i="6"/>
  <c r="K543" i="6"/>
  <c r="K551" i="6"/>
  <c r="K559" i="6"/>
  <c r="K567" i="6"/>
  <c r="K575" i="6"/>
  <c r="K583" i="6"/>
  <c r="K591" i="6"/>
  <c r="K599" i="6"/>
  <c r="K607" i="6"/>
  <c r="K615" i="6"/>
  <c r="K623" i="6"/>
  <c r="K631" i="6"/>
  <c r="K639" i="6"/>
  <c r="K647" i="6"/>
  <c r="K655" i="6"/>
  <c r="K663" i="6"/>
  <c r="K671" i="6"/>
  <c r="K679" i="6"/>
  <c r="K687" i="6"/>
  <c r="K16" i="6"/>
  <c r="K24" i="6"/>
  <c r="K32" i="6"/>
  <c r="K40" i="6"/>
  <c r="K48" i="6"/>
  <c r="K56" i="6"/>
  <c r="K64" i="6"/>
  <c r="K72" i="6"/>
  <c r="K80" i="6"/>
  <c r="K88" i="6"/>
  <c r="K96" i="6"/>
  <c r="K104" i="6"/>
  <c r="K112" i="6"/>
  <c r="K120" i="6"/>
  <c r="K128" i="6"/>
  <c r="K136" i="6"/>
  <c r="K144" i="6"/>
  <c r="K152" i="6"/>
  <c r="K160" i="6"/>
  <c r="K168" i="6"/>
  <c r="K176" i="6"/>
  <c r="K184" i="6"/>
  <c r="K192" i="6"/>
  <c r="K200" i="6"/>
  <c r="K208" i="6"/>
  <c r="K216" i="6"/>
  <c r="K224" i="6"/>
  <c r="K232" i="6"/>
  <c r="K240" i="6"/>
  <c r="K248" i="6"/>
  <c r="K256" i="6"/>
  <c r="K264" i="6"/>
  <c r="K272" i="6"/>
  <c r="K280" i="6"/>
  <c r="K288" i="6"/>
  <c r="K296" i="6"/>
  <c r="K304" i="6"/>
  <c r="K312" i="6"/>
  <c r="K320" i="6"/>
  <c r="K328" i="6"/>
  <c r="K336" i="6"/>
  <c r="K344" i="6"/>
  <c r="K352" i="6"/>
  <c r="K360" i="6"/>
  <c r="K368" i="6"/>
  <c r="K376" i="6"/>
  <c r="K384" i="6"/>
  <c r="K392" i="6"/>
  <c r="K400" i="6"/>
  <c r="K408" i="6"/>
  <c r="K416" i="6"/>
  <c r="K424" i="6"/>
  <c r="K432" i="6"/>
  <c r="K440" i="6"/>
  <c r="K448" i="6"/>
  <c r="K456" i="6"/>
  <c r="K464" i="6"/>
  <c r="K472" i="6"/>
  <c r="K480" i="6"/>
  <c r="K488" i="6"/>
  <c r="K496" i="6"/>
  <c r="K504" i="6"/>
  <c r="K512" i="6"/>
  <c r="K520" i="6"/>
  <c r="K528" i="6"/>
  <c r="K536" i="6"/>
  <c r="K544" i="6"/>
  <c r="K552" i="6"/>
  <c r="K560" i="6"/>
  <c r="K568" i="6"/>
  <c r="K576" i="6"/>
  <c r="K584" i="6"/>
  <c r="K592" i="6"/>
  <c r="K600" i="6"/>
  <c r="K608" i="6"/>
  <c r="K616" i="6"/>
  <c r="K624" i="6"/>
  <c r="K632" i="6"/>
  <c r="K17" i="6"/>
  <c r="K25" i="6"/>
  <c r="K33" i="6"/>
  <c r="K41" i="6"/>
  <c r="K49" i="6"/>
  <c r="K57" i="6"/>
  <c r="K65" i="6"/>
  <c r="K73" i="6"/>
  <c r="K81" i="6"/>
  <c r="K89" i="6"/>
  <c r="K97" i="6"/>
  <c r="K105" i="6"/>
  <c r="K113" i="6"/>
  <c r="K121" i="6"/>
  <c r="K129" i="6"/>
  <c r="K137" i="6"/>
  <c r="K145" i="6"/>
  <c r="K153" i="6"/>
  <c r="K161" i="6"/>
  <c r="K169" i="6"/>
  <c r="K177" i="6"/>
  <c r="K185" i="6"/>
  <c r="K193" i="6"/>
  <c r="K201" i="6"/>
  <c r="K209" i="6"/>
  <c r="K217" i="6"/>
  <c r="K225" i="6"/>
  <c r="K233" i="6"/>
  <c r="K241" i="6"/>
  <c r="K249" i="6"/>
  <c r="K257" i="6"/>
  <c r="K265" i="6"/>
  <c r="K273" i="6"/>
  <c r="K281" i="6"/>
  <c r="K289" i="6"/>
  <c r="K297" i="6"/>
  <c r="K305" i="6"/>
  <c r="K313" i="6"/>
  <c r="K321" i="6"/>
  <c r="K329" i="6"/>
  <c r="K337" i="6"/>
  <c r="K345" i="6"/>
  <c r="K353" i="6"/>
  <c r="K361" i="6"/>
  <c r="K369" i="6"/>
  <c r="K377" i="6"/>
  <c r="K385" i="6"/>
  <c r="K393" i="6"/>
  <c r="K401" i="6"/>
  <c r="K409" i="6"/>
  <c r="K417" i="6"/>
  <c r="K425" i="6"/>
  <c r="K433" i="6"/>
  <c r="K441" i="6"/>
  <c r="K449" i="6"/>
  <c r="K457" i="6"/>
  <c r="K465" i="6"/>
  <c r="K473" i="6"/>
  <c r="K481" i="6"/>
  <c r="K489" i="6"/>
  <c r="K497" i="6"/>
  <c r="K505" i="6"/>
  <c r="K513" i="6"/>
  <c r="K521" i="6"/>
  <c r="K529" i="6"/>
  <c r="K537" i="6"/>
  <c r="K545" i="6"/>
  <c r="K553" i="6"/>
  <c r="K561" i="6"/>
  <c r="K569" i="6"/>
  <c r="K577" i="6"/>
  <c r="K585" i="6"/>
  <c r="K593" i="6"/>
  <c r="K601" i="6"/>
  <c r="K609" i="6"/>
  <c r="K617" i="6"/>
  <c r="K625" i="6"/>
  <c r="K633" i="6"/>
  <c r="K10" i="6"/>
  <c r="K18" i="6"/>
  <c r="K26" i="6"/>
  <c r="K34" i="6"/>
  <c r="K42" i="6"/>
  <c r="K50" i="6"/>
  <c r="K58" i="6"/>
  <c r="K66" i="6"/>
  <c r="K74" i="6"/>
  <c r="K82" i="6"/>
  <c r="K90" i="6"/>
  <c r="K98" i="6"/>
  <c r="K106" i="6"/>
  <c r="K114" i="6"/>
  <c r="K122" i="6"/>
  <c r="K130" i="6"/>
  <c r="K138" i="6"/>
  <c r="K146" i="6"/>
  <c r="K154" i="6"/>
  <c r="K162" i="6"/>
  <c r="K170" i="6"/>
  <c r="K178" i="6"/>
  <c r="K186" i="6"/>
  <c r="K194" i="6"/>
  <c r="K202" i="6"/>
  <c r="K210" i="6"/>
  <c r="K218" i="6"/>
  <c r="K226" i="6"/>
  <c r="K234" i="6"/>
  <c r="K242" i="6"/>
  <c r="K250" i="6"/>
  <c r="K258" i="6"/>
  <c r="K266" i="6"/>
  <c r="K274" i="6"/>
  <c r="K282" i="6"/>
  <c r="K290" i="6"/>
  <c r="K298" i="6"/>
  <c r="K306" i="6"/>
  <c r="K314" i="6"/>
  <c r="K322" i="6"/>
  <c r="K330" i="6"/>
  <c r="K338" i="6"/>
  <c r="K346" i="6"/>
  <c r="K354" i="6"/>
  <c r="K362" i="6"/>
  <c r="K370" i="6"/>
  <c r="K378" i="6"/>
  <c r="K386" i="6"/>
  <c r="K394" i="6"/>
  <c r="K402" i="6"/>
  <c r="K410" i="6"/>
  <c r="K418" i="6"/>
  <c r="K426" i="6"/>
  <c r="K434" i="6"/>
  <c r="K442" i="6"/>
  <c r="K450" i="6"/>
  <c r="K458" i="6"/>
  <c r="K466" i="6"/>
  <c r="K474" i="6"/>
  <c r="K482" i="6"/>
  <c r="K490" i="6"/>
  <c r="K498" i="6"/>
  <c r="K506" i="6"/>
  <c r="K514" i="6"/>
  <c r="K522" i="6"/>
  <c r="K530" i="6"/>
  <c r="K538" i="6"/>
  <c r="K546" i="6"/>
  <c r="K554" i="6"/>
  <c r="K562" i="6"/>
  <c r="K570" i="6"/>
  <c r="K578" i="6"/>
  <c r="K586" i="6"/>
  <c r="K594" i="6"/>
  <c r="K602" i="6"/>
  <c r="K610" i="6"/>
  <c r="K618" i="6"/>
  <c r="K626" i="6"/>
  <c r="K634" i="6"/>
  <c r="K642" i="6"/>
  <c r="K650" i="6"/>
  <c r="K658" i="6"/>
  <c r="K666" i="6"/>
  <c r="K674" i="6"/>
  <c r="K682" i="6"/>
  <c r="K11" i="6"/>
  <c r="K19" i="6"/>
  <c r="K27" i="6"/>
  <c r="K35" i="6"/>
  <c r="K43" i="6"/>
  <c r="K51" i="6"/>
  <c r="K59" i="6"/>
  <c r="K67" i="6"/>
  <c r="K75" i="6"/>
  <c r="K83" i="6"/>
  <c r="K91" i="6"/>
  <c r="K99" i="6"/>
  <c r="K107" i="6"/>
  <c r="K115" i="6"/>
  <c r="K123" i="6"/>
  <c r="K131" i="6"/>
  <c r="K139" i="6"/>
  <c r="K147" i="6"/>
  <c r="K155" i="6"/>
  <c r="K163" i="6"/>
  <c r="K171" i="6"/>
  <c r="K179" i="6"/>
  <c r="K187" i="6"/>
  <c r="K195" i="6"/>
  <c r="K203" i="6"/>
  <c r="K211" i="6"/>
  <c r="K219" i="6"/>
  <c r="K227" i="6"/>
  <c r="K235" i="6"/>
  <c r="K243" i="6"/>
  <c r="K251" i="6"/>
  <c r="K259" i="6"/>
  <c r="K267" i="6"/>
  <c r="K275" i="6"/>
  <c r="K283" i="6"/>
  <c r="K291" i="6"/>
  <c r="K299" i="6"/>
  <c r="K307" i="6"/>
  <c r="K315" i="6"/>
  <c r="K323" i="6"/>
  <c r="K331" i="6"/>
  <c r="K339" i="6"/>
  <c r="K347" i="6"/>
  <c r="K355" i="6"/>
  <c r="K363" i="6"/>
  <c r="K371" i="6"/>
  <c r="K379" i="6"/>
  <c r="K387" i="6"/>
  <c r="K395" i="6"/>
  <c r="K403" i="6"/>
  <c r="K411" i="6"/>
  <c r="K419" i="6"/>
  <c r="K427" i="6"/>
  <c r="K435" i="6"/>
  <c r="K443" i="6"/>
  <c r="K451" i="6"/>
  <c r="K459" i="6"/>
  <c r="K467" i="6"/>
  <c r="K475" i="6"/>
  <c r="K483" i="6"/>
  <c r="K491" i="6"/>
  <c r="K499" i="6"/>
  <c r="K507" i="6"/>
  <c r="K515" i="6"/>
  <c r="K523" i="6"/>
  <c r="K531" i="6"/>
  <c r="K539" i="6"/>
  <c r="K547" i="6"/>
  <c r="K555" i="6"/>
  <c r="K563" i="6"/>
  <c r="K571" i="6"/>
  <c r="K579" i="6"/>
  <c r="K587" i="6"/>
  <c r="K595" i="6"/>
  <c r="K603" i="6"/>
  <c r="K611" i="6"/>
  <c r="K619" i="6"/>
  <c r="K627" i="6"/>
  <c r="K635" i="6"/>
  <c r="K643" i="6"/>
  <c r="K651" i="6"/>
  <c r="K659" i="6"/>
  <c r="K667" i="6"/>
  <c r="K675" i="6"/>
  <c r="K683" i="6"/>
  <c r="K12" i="6"/>
  <c r="K20" i="6"/>
  <c r="K28" i="6"/>
  <c r="K36" i="6"/>
  <c r="K44" i="6"/>
  <c r="K52" i="6"/>
  <c r="K60" i="6"/>
  <c r="K68" i="6"/>
  <c r="K76" i="6"/>
  <c r="K84" i="6"/>
  <c r="K92" i="6"/>
  <c r="K100" i="6"/>
  <c r="K108" i="6"/>
  <c r="K116" i="6"/>
  <c r="K124" i="6"/>
  <c r="K132" i="6"/>
  <c r="K140" i="6"/>
  <c r="K148" i="6"/>
  <c r="K156" i="6"/>
  <c r="K164" i="6"/>
  <c r="K172" i="6"/>
  <c r="K180" i="6"/>
  <c r="K188" i="6"/>
  <c r="K196" i="6"/>
  <c r="K204" i="6"/>
  <c r="K212" i="6"/>
  <c r="K220" i="6"/>
  <c r="K228" i="6"/>
  <c r="K236" i="6"/>
  <c r="K244" i="6"/>
  <c r="K252" i="6"/>
  <c r="K260" i="6"/>
  <c r="K268" i="6"/>
  <c r="K276" i="6"/>
  <c r="K284" i="6"/>
  <c r="K292" i="6"/>
  <c r="K300" i="6"/>
  <c r="K308" i="6"/>
  <c r="K316" i="6"/>
  <c r="K324" i="6"/>
  <c r="K332" i="6"/>
  <c r="K340" i="6"/>
  <c r="K348" i="6"/>
  <c r="K356" i="6"/>
  <c r="K364" i="6"/>
  <c r="K372" i="6"/>
  <c r="K380" i="6"/>
  <c r="K388" i="6"/>
  <c r="K396" i="6"/>
  <c r="K404" i="6"/>
  <c r="K412" i="6"/>
  <c r="K420" i="6"/>
  <c r="K428" i="6"/>
  <c r="K436" i="6"/>
  <c r="K444" i="6"/>
  <c r="K452" i="6"/>
  <c r="K460" i="6"/>
  <c r="K468" i="6"/>
  <c r="K476" i="6"/>
  <c r="K484" i="6"/>
  <c r="K492" i="6"/>
  <c r="K500" i="6"/>
  <c r="K508" i="6"/>
  <c r="K516" i="6"/>
  <c r="K524" i="6"/>
  <c r="K532" i="6"/>
  <c r="K540" i="6"/>
  <c r="K548" i="6"/>
  <c r="K556" i="6"/>
  <c r="K564" i="6"/>
  <c r="K572" i="6"/>
  <c r="K580" i="6"/>
  <c r="K588" i="6"/>
  <c r="K596" i="6"/>
  <c r="K604" i="6"/>
  <c r="K612" i="6"/>
  <c r="K620" i="6"/>
  <c r="K833" i="6"/>
  <c r="K825" i="6"/>
  <c r="K817" i="6"/>
  <c r="K809" i="6"/>
  <c r="K801" i="6"/>
  <c r="K793" i="6"/>
  <c r="K785" i="6"/>
  <c r="K777" i="6"/>
  <c r="K769" i="6"/>
  <c r="K761" i="6"/>
  <c r="K753" i="6"/>
  <c r="K745" i="6"/>
  <c r="K737" i="6"/>
  <c r="K729" i="6"/>
  <c r="K721" i="6"/>
  <c r="K713" i="6"/>
  <c r="K705" i="6"/>
  <c r="K697" i="6"/>
  <c r="K689" i="6"/>
  <c r="K677" i="6"/>
  <c r="K664" i="6"/>
  <c r="K652" i="6"/>
  <c r="K638" i="6"/>
  <c r="K614" i="6"/>
  <c r="K582" i="6"/>
  <c r="K550" i="6"/>
  <c r="K518" i="6"/>
  <c r="K486" i="6"/>
  <c r="K454" i="6"/>
  <c r="K422" i="6"/>
  <c r="K390" i="6"/>
  <c r="K358" i="6"/>
  <c r="K326" i="6"/>
  <c r="K294" i="6"/>
  <c r="K262" i="6"/>
  <c r="K230" i="6"/>
  <c r="K198" i="6"/>
  <c r="K166" i="6"/>
  <c r="K134" i="6"/>
  <c r="K102" i="6"/>
  <c r="K70" i="6"/>
  <c r="K38" i="6"/>
  <c r="K832" i="6"/>
  <c r="K824" i="6"/>
  <c r="K816" i="6"/>
  <c r="K808" i="6"/>
  <c r="K800" i="6"/>
  <c r="K792" i="6"/>
  <c r="K784" i="6"/>
  <c r="K776" i="6"/>
  <c r="K768" i="6"/>
  <c r="K760" i="6"/>
  <c r="K752" i="6"/>
  <c r="K744" i="6"/>
  <c r="K736" i="6"/>
  <c r="K728" i="6"/>
  <c r="K720" i="6"/>
  <c r="K712" i="6"/>
  <c r="K704" i="6"/>
  <c r="K696" i="6"/>
  <c r="K688" i="6"/>
  <c r="K676" i="6"/>
  <c r="K662" i="6"/>
  <c r="K649" i="6"/>
  <c r="K637" i="6"/>
  <c r="K613" i="6"/>
  <c r="K581" i="6"/>
  <c r="K549" i="6"/>
  <c r="K517" i="6"/>
  <c r="K485" i="6"/>
  <c r="K453" i="6"/>
  <c r="K421" i="6"/>
  <c r="K389" i="6"/>
  <c r="K357" i="6"/>
  <c r="K325" i="6"/>
  <c r="K293" i="6"/>
  <c r="K261" i="6"/>
  <c r="K229" i="6"/>
  <c r="K197" i="6"/>
  <c r="K165" i="6"/>
  <c r="K133" i="6"/>
  <c r="K101" i="6"/>
  <c r="K69" i="6"/>
  <c r="K37" i="6"/>
  <c r="K831" i="6"/>
  <c r="K823" i="6"/>
  <c r="K815" i="6"/>
  <c r="K807" i="6"/>
  <c r="K799" i="6"/>
  <c r="K791" i="6"/>
  <c r="K783" i="6"/>
  <c r="K775" i="6"/>
  <c r="K767" i="6"/>
  <c r="K759" i="6"/>
  <c r="K751" i="6"/>
  <c r="K743" i="6"/>
  <c r="K735" i="6"/>
  <c r="K727" i="6"/>
  <c r="K719" i="6"/>
  <c r="K711" i="6"/>
  <c r="K703" i="6"/>
  <c r="K695" i="6"/>
  <c r="K686" i="6"/>
  <c r="K673" i="6"/>
  <c r="K661" i="6"/>
  <c r="K648" i="6"/>
  <c r="K636" i="6"/>
  <c r="K606" i="6"/>
  <c r="K574" i="6"/>
  <c r="K542" i="6"/>
  <c r="K510" i="6"/>
  <c r="K478" i="6"/>
  <c r="K446" i="6"/>
  <c r="K414" i="6"/>
  <c r="K382" i="6"/>
  <c r="K350" i="6"/>
  <c r="K318" i="6"/>
  <c r="K286" i="6"/>
  <c r="K254" i="6"/>
  <c r="K222" i="6"/>
  <c r="K190" i="6"/>
  <c r="K158" i="6"/>
  <c r="K126" i="6"/>
  <c r="K94" i="6"/>
  <c r="K62" i="6"/>
  <c r="K30" i="6"/>
  <c r="O73" i="26"/>
  <c r="N73" i="26"/>
  <c r="G73" i="26"/>
  <c r="F73" i="26"/>
  <c r="M73" i="26"/>
  <c r="E73" i="26"/>
  <c r="D73" i="26"/>
  <c r="L73" i="26"/>
  <c r="S73" i="26"/>
  <c r="K73" i="26"/>
  <c r="R73" i="26"/>
  <c r="J73" i="26"/>
  <c r="Q73" i="26"/>
  <c r="I73" i="26"/>
  <c r="P73" i="26"/>
  <c r="I7" i="4" l="1"/>
  <c r="K837" i="6"/>
  <c r="C5" i="6"/>
  <c r="C4" i="6"/>
  <c r="J9" i="6" s="1"/>
  <c r="ES4" i="6"/>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39" i="33"/>
  <c r="I40" i="33"/>
  <c r="I41" i="33"/>
  <c r="I42" i="33"/>
  <c r="I43" i="33"/>
  <c r="I44" i="33"/>
  <c r="I45" i="33"/>
  <c r="I46" i="33"/>
  <c r="I47" i="33"/>
  <c r="I48" i="33"/>
  <c r="I49" i="33"/>
  <c r="I50" i="33"/>
  <c r="I51" i="33"/>
  <c r="I52" i="33"/>
  <c r="I53" i="33"/>
  <c r="I54" i="33"/>
  <c r="I55" i="33"/>
  <c r="I56" i="33"/>
  <c r="I57" i="33"/>
  <c r="I58" i="33"/>
  <c r="I59" i="33"/>
  <c r="I60" i="33"/>
  <c r="I61" i="33"/>
  <c r="I62" i="33"/>
  <c r="I63" i="33"/>
  <c r="I64" i="33"/>
  <c r="I65" i="33"/>
  <c r="I66" i="33"/>
  <c r="I67" i="33"/>
  <c r="I68" i="33"/>
  <c r="I69" i="33"/>
  <c r="I70" i="33"/>
  <c r="I71" i="33"/>
  <c r="I72" i="33"/>
  <c r="I73" i="33"/>
  <c r="I74" i="33"/>
  <c r="I75" i="33"/>
  <c r="I76" i="33"/>
  <c r="I77" i="33"/>
  <c r="I78" i="33"/>
  <c r="I79" i="33"/>
  <c r="I80" i="33"/>
  <c r="I81" i="33"/>
  <c r="I82" i="33"/>
  <c r="I83" i="33"/>
  <c r="I84" i="33"/>
  <c r="I85" i="33"/>
  <c r="I86" i="33"/>
  <c r="I87" i="33"/>
  <c r="I88" i="33"/>
  <c r="I89" i="33"/>
  <c r="I90" i="33"/>
  <c r="I91" i="33"/>
  <c r="I92" i="33"/>
  <c r="I93" i="33"/>
  <c r="I94" i="33"/>
  <c r="I95" i="33"/>
  <c r="I96" i="33"/>
  <c r="I97" i="33"/>
  <c r="I98" i="33"/>
  <c r="I99" i="33"/>
  <c r="I100" i="33"/>
  <c r="I101" i="33"/>
  <c r="I102" i="33"/>
  <c r="I103" i="33"/>
  <c r="I104" i="33"/>
  <c r="I105" i="33"/>
  <c r="I106" i="33"/>
  <c r="I107" i="33"/>
  <c r="I108" i="33"/>
  <c r="I109" i="33"/>
  <c r="I110" i="33"/>
  <c r="I111" i="33"/>
  <c r="I112" i="33"/>
  <c r="I113" i="33"/>
  <c r="I114" i="33"/>
  <c r="I115" i="33"/>
  <c r="I116" i="33"/>
  <c r="I117" i="33"/>
  <c r="I118" i="33"/>
  <c r="I119" i="33"/>
  <c r="I120" i="33"/>
  <c r="I121" i="33"/>
  <c r="I122" i="33"/>
  <c r="I123" i="33"/>
  <c r="I124" i="33"/>
  <c r="I125" i="33"/>
  <c r="I126" i="33"/>
  <c r="I127" i="33"/>
  <c r="I128" i="33"/>
  <c r="I129" i="33"/>
  <c r="I130" i="33"/>
  <c r="I131" i="33"/>
  <c r="I132" i="33"/>
  <c r="I133" i="33"/>
  <c r="I134" i="33"/>
  <c r="I135" i="33"/>
  <c r="I136" i="33"/>
  <c r="I137" i="33"/>
  <c r="I138" i="33"/>
  <c r="I139" i="33"/>
  <c r="I140" i="33"/>
  <c r="I141" i="33"/>
  <c r="I142" i="33"/>
  <c r="I143" i="33"/>
  <c r="I144" i="33"/>
  <c r="I145" i="33"/>
  <c r="I146" i="33"/>
  <c r="I147" i="33"/>
  <c r="I148" i="33"/>
  <c r="I149" i="33"/>
  <c r="I150" i="33"/>
  <c r="I151" i="33"/>
  <c r="I152" i="33"/>
  <c r="I153" i="33"/>
  <c r="I154" i="33"/>
  <c r="I155" i="33"/>
  <c r="I156" i="33"/>
  <c r="I157" i="33"/>
  <c r="I158" i="33"/>
  <c r="I159" i="33"/>
  <c r="I160" i="33"/>
  <c r="I161" i="33"/>
  <c r="I162" i="33"/>
  <c r="I163" i="33"/>
  <c r="I164" i="33"/>
  <c r="I165" i="33"/>
  <c r="I166" i="33"/>
  <c r="I167" i="33"/>
  <c r="I168" i="33"/>
  <c r="I169" i="33"/>
  <c r="I170" i="33"/>
  <c r="I171" i="33"/>
  <c r="I172" i="33"/>
  <c r="I173" i="33"/>
  <c r="I174" i="33"/>
  <c r="I175" i="33"/>
  <c r="I176" i="33"/>
  <c r="I177" i="33"/>
  <c r="I178" i="33"/>
  <c r="I179" i="33"/>
  <c r="I180" i="33"/>
  <c r="I181" i="33"/>
  <c r="I182" i="33"/>
  <c r="I183" i="33"/>
  <c r="I184" i="33"/>
  <c r="I185" i="33"/>
  <c r="I186" i="33"/>
  <c r="I187" i="33"/>
  <c r="I188" i="33"/>
  <c r="I189" i="33"/>
  <c r="I190" i="33"/>
  <c r="I191" i="33"/>
  <c r="I192" i="33"/>
  <c r="I193" i="33"/>
  <c r="I194" i="33"/>
  <c r="I195" i="33"/>
  <c r="I196" i="33"/>
  <c r="I197" i="33"/>
  <c r="I198" i="33"/>
  <c r="I199" i="33"/>
  <c r="I200" i="33"/>
  <c r="I201" i="33"/>
  <c r="I202" i="33"/>
  <c r="I203" i="33"/>
  <c r="I204" i="33"/>
  <c r="I205" i="33"/>
  <c r="I206" i="33"/>
  <c r="I207" i="33"/>
  <c r="I208" i="33"/>
  <c r="I209" i="33"/>
  <c r="I210" i="33"/>
  <c r="I211" i="33"/>
  <c r="I212" i="33"/>
  <c r="I213" i="33"/>
  <c r="I214" i="33"/>
  <c r="I215" i="33"/>
  <c r="I216" i="33"/>
  <c r="I217" i="33"/>
  <c r="I218" i="33"/>
  <c r="I219" i="33"/>
  <c r="I220" i="33"/>
  <c r="I221" i="33"/>
  <c r="I222" i="33"/>
  <c r="I223" i="33"/>
  <c r="I224" i="33"/>
  <c r="I225" i="33"/>
  <c r="I226" i="33"/>
  <c r="I227" i="33"/>
  <c r="I228" i="33"/>
  <c r="I229" i="33"/>
  <c r="I230" i="33"/>
  <c r="I231" i="33"/>
  <c r="I232" i="33"/>
  <c r="I233" i="33"/>
  <c r="I234" i="33"/>
  <c r="I235" i="33"/>
  <c r="I236" i="33"/>
  <c r="I237" i="33"/>
  <c r="I238" i="33"/>
  <c r="I239" i="33"/>
  <c r="I240" i="33"/>
  <c r="I241" i="33"/>
  <c r="I242" i="33"/>
  <c r="I243" i="33"/>
  <c r="I244" i="33"/>
  <c r="I245" i="33"/>
  <c r="I246" i="33"/>
  <c r="I247" i="33"/>
  <c r="I248" i="33"/>
  <c r="I249" i="33"/>
  <c r="I250" i="33"/>
  <c r="I251" i="33"/>
  <c r="I252" i="33"/>
  <c r="I253" i="33"/>
  <c r="I254" i="33"/>
  <c r="I255" i="33"/>
  <c r="I256" i="33"/>
  <c r="I257" i="33"/>
  <c r="I258" i="33"/>
  <c r="I259" i="33"/>
  <c r="I260" i="33"/>
  <c r="I261" i="33"/>
  <c r="I262" i="33"/>
  <c r="I263" i="33"/>
  <c r="I264" i="33"/>
  <c r="I265" i="33"/>
  <c r="I266" i="33"/>
  <c r="I267" i="33"/>
  <c r="I268" i="33"/>
  <c r="I269" i="33"/>
  <c r="I270" i="33"/>
  <c r="I271" i="33"/>
  <c r="I272" i="33"/>
  <c r="I273" i="33"/>
  <c r="I274" i="33"/>
  <c r="I275" i="33"/>
  <c r="I276" i="33"/>
  <c r="I277" i="33"/>
  <c r="I278" i="33"/>
  <c r="I279" i="33"/>
  <c r="I280" i="33"/>
  <c r="I281" i="33"/>
  <c r="I282" i="33"/>
  <c r="I283" i="33"/>
  <c r="I284" i="33"/>
  <c r="I285" i="33"/>
  <c r="I286" i="33"/>
  <c r="I287" i="33"/>
  <c r="I288" i="33"/>
  <c r="I289" i="33"/>
  <c r="I290" i="33"/>
  <c r="I291" i="33"/>
  <c r="I292" i="33"/>
  <c r="I293" i="33"/>
  <c r="I294" i="33"/>
  <c r="I295" i="33"/>
  <c r="I296" i="33"/>
  <c r="I297" i="33"/>
  <c r="I298" i="33"/>
  <c r="I299" i="33"/>
  <c r="I300" i="33"/>
  <c r="I301" i="33"/>
  <c r="I302" i="33"/>
  <c r="I303" i="33"/>
  <c r="I304" i="33"/>
  <c r="I305" i="33"/>
  <c r="I306" i="33"/>
  <c r="I307" i="33"/>
  <c r="I308" i="33"/>
  <c r="I309" i="33"/>
  <c r="I310" i="33"/>
  <c r="I311" i="33"/>
  <c r="I312" i="33"/>
  <c r="I313" i="33"/>
  <c r="I314" i="33"/>
  <c r="I315" i="33"/>
  <c r="I316" i="33"/>
  <c r="I317" i="33"/>
  <c r="I318" i="33"/>
  <c r="I319" i="33"/>
  <c r="I320" i="33"/>
  <c r="I321" i="33"/>
  <c r="I322" i="33"/>
  <c r="I323" i="33"/>
  <c r="I324" i="33"/>
  <c r="I325" i="33"/>
  <c r="I326" i="33"/>
  <c r="I327" i="33"/>
  <c r="I328" i="33"/>
  <c r="I329" i="33"/>
  <c r="I330" i="33"/>
  <c r="I331" i="33"/>
  <c r="I332" i="33"/>
  <c r="I333" i="33"/>
  <c r="I334" i="33"/>
  <c r="I335" i="33"/>
  <c r="I336" i="33"/>
  <c r="I337" i="33"/>
  <c r="I338" i="33"/>
  <c r="I339" i="33"/>
  <c r="I340" i="33"/>
  <c r="I341" i="33"/>
  <c r="I342" i="33"/>
  <c r="I343" i="33"/>
  <c r="I344" i="33"/>
  <c r="I345" i="33"/>
  <c r="I346" i="33"/>
  <c r="I347" i="33"/>
  <c r="I348" i="33"/>
  <c r="I349" i="33"/>
  <c r="I350" i="33"/>
  <c r="I351" i="33"/>
  <c r="I352" i="33"/>
  <c r="I353" i="33"/>
  <c r="I354" i="33"/>
  <c r="I355" i="33"/>
  <c r="I356" i="33"/>
  <c r="I357" i="33"/>
  <c r="I358" i="33"/>
  <c r="I359" i="33"/>
  <c r="I360" i="33"/>
  <c r="I361" i="33"/>
  <c r="I362" i="33"/>
  <c r="I363" i="33"/>
  <c r="I364" i="33"/>
  <c r="I365" i="33"/>
  <c r="I366" i="33"/>
  <c r="I367" i="33"/>
  <c r="I368" i="33"/>
  <c r="I369" i="33"/>
  <c r="I370" i="33"/>
  <c r="I371" i="33"/>
  <c r="I372" i="33"/>
  <c r="I373" i="33"/>
  <c r="I374" i="33"/>
  <c r="I375" i="33"/>
  <c r="I376" i="33"/>
  <c r="I377" i="33"/>
  <c r="I378" i="33"/>
  <c r="I379" i="33"/>
  <c r="I380" i="33"/>
  <c r="I381" i="33"/>
  <c r="I382" i="33"/>
  <c r="I383" i="33"/>
  <c r="I384" i="33"/>
  <c r="I385" i="33"/>
  <c r="I386" i="33"/>
  <c r="I387" i="33"/>
  <c r="I388" i="33"/>
  <c r="I389" i="33"/>
  <c r="I390" i="33"/>
  <c r="I391" i="33"/>
  <c r="I392" i="33"/>
  <c r="I393" i="33"/>
  <c r="I394" i="33"/>
  <c r="I395" i="33"/>
  <c r="I396" i="33"/>
  <c r="I397" i="33"/>
  <c r="I398" i="33"/>
  <c r="I399" i="33"/>
  <c r="I400" i="33"/>
  <c r="I401" i="33"/>
  <c r="I402" i="33"/>
  <c r="I403" i="33"/>
  <c r="I404" i="33"/>
  <c r="I405" i="33"/>
  <c r="I406" i="33"/>
  <c r="I407" i="33"/>
  <c r="I408" i="33"/>
  <c r="I409" i="33"/>
  <c r="I410" i="33"/>
  <c r="I411" i="33"/>
  <c r="I412" i="33"/>
  <c r="I413" i="33"/>
  <c r="I414" i="33"/>
  <c r="I415" i="33"/>
  <c r="I416" i="33"/>
  <c r="I417" i="33"/>
  <c r="I418" i="33"/>
  <c r="I419" i="33"/>
  <c r="I420" i="33"/>
  <c r="I421" i="33"/>
  <c r="I422" i="33"/>
  <c r="I423" i="33"/>
  <c r="I424" i="33"/>
  <c r="I425" i="33"/>
  <c r="I426" i="33"/>
  <c r="I427" i="33"/>
  <c r="I428" i="33"/>
  <c r="I429" i="33"/>
  <c r="I430" i="33"/>
  <c r="I431" i="33"/>
  <c r="I432" i="33"/>
  <c r="I433" i="33"/>
  <c r="I434" i="33"/>
  <c r="I435" i="33"/>
  <c r="I436" i="33"/>
  <c r="I437" i="33"/>
  <c r="I438" i="33"/>
  <c r="I439" i="33"/>
  <c r="I440" i="33"/>
  <c r="I441" i="33"/>
  <c r="I442" i="33"/>
  <c r="I443" i="33"/>
  <c r="I444" i="33"/>
  <c r="I445" i="33"/>
  <c r="I446" i="33"/>
  <c r="I447" i="33"/>
  <c r="I448" i="33"/>
  <c r="I449" i="33"/>
  <c r="I450" i="33"/>
  <c r="I451" i="33"/>
  <c r="I452" i="33"/>
  <c r="I453" i="33"/>
  <c r="I454" i="33"/>
  <c r="I455" i="33"/>
  <c r="I456" i="33"/>
  <c r="I457" i="33"/>
  <c r="I458" i="33"/>
  <c r="I459" i="33"/>
  <c r="I460" i="33"/>
  <c r="I461" i="33"/>
  <c r="I462" i="33"/>
  <c r="I463" i="33"/>
  <c r="I464" i="33"/>
  <c r="I465" i="33"/>
  <c r="I466" i="33"/>
  <c r="I467" i="33"/>
  <c r="I468" i="33"/>
  <c r="I469" i="33"/>
  <c r="I470" i="33"/>
  <c r="I471" i="33"/>
  <c r="I472" i="33"/>
  <c r="I473" i="33"/>
  <c r="I474" i="33"/>
  <c r="I475" i="33"/>
  <c r="I476" i="33"/>
  <c r="I477" i="33"/>
  <c r="I478" i="33"/>
  <c r="I479" i="33"/>
  <c r="I480" i="33"/>
  <c r="I481" i="33"/>
  <c r="I482" i="33"/>
  <c r="I483" i="33"/>
  <c r="I484" i="33"/>
  <c r="I485" i="33"/>
  <c r="I486" i="33"/>
  <c r="I487" i="33"/>
  <c r="I488" i="33"/>
  <c r="I489" i="33"/>
  <c r="I490" i="33"/>
  <c r="I491" i="33"/>
  <c r="I492" i="33"/>
  <c r="I493" i="33"/>
  <c r="I494" i="33"/>
  <c r="I495" i="33"/>
  <c r="I496" i="33"/>
  <c r="I497" i="33"/>
  <c r="I498" i="33"/>
  <c r="I499" i="33"/>
  <c r="I500" i="33"/>
  <c r="I501" i="33"/>
  <c r="I502" i="33"/>
  <c r="I503" i="33"/>
  <c r="I504" i="33"/>
  <c r="I505" i="33"/>
  <c r="I506" i="33"/>
  <c r="I507" i="33"/>
  <c r="I508" i="33"/>
  <c r="I509" i="33"/>
  <c r="I510" i="33"/>
  <c r="I511" i="33"/>
  <c r="I512" i="33"/>
  <c r="I513" i="33"/>
  <c r="I514" i="33"/>
  <c r="I515" i="33"/>
  <c r="I516" i="33"/>
  <c r="I517" i="33"/>
  <c r="I518" i="33"/>
  <c r="I519" i="33"/>
  <c r="I520" i="33"/>
  <c r="I521" i="33"/>
  <c r="I522" i="33"/>
  <c r="I523" i="33"/>
  <c r="I524" i="33"/>
  <c r="I525" i="33"/>
  <c r="I526" i="33"/>
  <c r="I527" i="33"/>
  <c r="I528" i="33"/>
  <c r="I529" i="33"/>
  <c r="I530" i="33"/>
  <c r="I531" i="33"/>
  <c r="I532" i="33"/>
  <c r="I533" i="33"/>
  <c r="I534" i="33"/>
  <c r="I535" i="33"/>
  <c r="I536" i="33"/>
  <c r="I537" i="33"/>
  <c r="I538" i="33"/>
  <c r="I539" i="33"/>
  <c r="I540" i="33"/>
  <c r="I541" i="33"/>
  <c r="I542" i="33"/>
  <c r="I543" i="33"/>
  <c r="I544" i="33"/>
  <c r="I545" i="33"/>
  <c r="I546" i="33"/>
  <c r="I547" i="33"/>
  <c r="I548" i="33"/>
  <c r="I549" i="33"/>
  <c r="I550" i="33"/>
  <c r="I551" i="33"/>
  <c r="I552" i="33"/>
  <c r="I553" i="33"/>
  <c r="I554" i="33"/>
  <c r="I555" i="33"/>
  <c r="I556" i="33"/>
  <c r="I557" i="33"/>
  <c r="I558" i="33"/>
  <c r="I559" i="33"/>
  <c r="I560" i="33"/>
  <c r="I561" i="33"/>
  <c r="I562" i="33"/>
  <c r="I563" i="33"/>
  <c r="I564" i="33"/>
  <c r="I565" i="33"/>
  <c r="I566" i="33"/>
  <c r="I567" i="33"/>
  <c r="I568" i="33"/>
  <c r="I569" i="33"/>
  <c r="I570" i="33"/>
  <c r="I571" i="33"/>
  <c r="I572" i="33"/>
  <c r="I573" i="33"/>
  <c r="I574" i="33"/>
  <c r="I575" i="33"/>
  <c r="I576" i="33"/>
  <c r="I577" i="33"/>
  <c r="I578" i="33"/>
  <c r="I579" i="33"/>
  <c r="I580" i="33"/>
  <c r="I581" i="33"/>
  <c r="I582" i="33"/>
  <c r="I583" i="33"/>
  <c r="I584" i="33"/>
  <c r="I585" i="33"/>
  <c r="I586" i="33"/>
  <c r="I587" i="33"/>
  <c r="I588" i="33"/>
  <c r="I589" i="33"/>
  <c r="I590" i="33"/>
  <c r="I591" i="33"/>
  <c r="I592" i="33"/>
  <c r="I593" i="33"/>
  <c r="I594" i="33"/>
  <c r="I595" i="33"/>
  <c r="I596" i="33"/>
  <c r="I597" i="33"/>
  <c r="I598" i="33"/>
  <c r="I599" i="33"/>
  <c r="I600" i="33"/>
  <c r="I601" i="33"/>
  <c r="I602" i="33"/>
  <c r="I603" i="33"/>
  <c r="I604" i="33"/>
  <c r="I605" i="33"/>
  <c r="I606" i="33"/>
  <c r="I607" i="33"/>
  <c r="I608" i="33"/>
  <c r="I609" i="33"/>
  <c r="I610" i="33"/>
  <c r="I611" i="33"/>
  <c r="I612" i="33"/>
  <c r="I613" i="33"/>
  <c r="I614" i="33"/>
  <c r="I615" i="33"/>
  <c r="I616" i="33"/>
  <c r="I617" i="33"/>
  <c r="I618" i="33"/>
  <c r="I619" i="33"/>
  <c r="I620" i="33"/>
  <c r="I621" i="33"/>
  <c r="I622" i="33"/>
  <c r="I623" i="33"/>
  <c r="I624" i="33"/>
  <c r="I625" i="33"/>
  <c r="I626" i="33"/>
  <c r="I627" i="33"/>
  <c r="I628" i="33"/>
  <c r="I629" i="33"/>
  <c r="I630" i="33"/>
  <c r="I631" i="33"/>
  <c r="I632" i="33"/>
  <c r="I633" i="33"/>
  <c r="I634" i="33"/>
  <c r="I635" i="33"/>
  <c r="I636" i="33"/>
  <c r="I637" i="33"/>
  <c r="I638" i="33"/>
  <c r="I639" i="33"/>
  <c r="I640" i="33"/>
  <c r="I641" i="33"/>
  <c r="I642" i="33"/>
  <c r="I643" i="33"/>
  <c r="I644" i="33"/>
  <c r="I645" i="33"/>
  <c r="I646" i="33"/>
  <c r="I647" i="33"/>
  <c r="I648" i="33"/>
  <c r="I649" i="33"/>
  <c r="I650" i="33"/>
  <c r="I651" i="33"/>
  <c r="I652" i="33"/>
  <c r="I653" i="33"/>
  <c r="I654" i="33"/>
  <c r="I655" i="33"/>
  <c r="I656" i="33"/>
  <c r="I657" i="33"/>
  <c r="I658" i="33"/>
  <c r="I659" i="33"/>
  <c r="I660" i="33"/>
  <c r="I661" i="33"/>
  <c r="I662" i="33"/>
  <c r="I663" i="33"/>
  <c r="I664" i="33"/>
  <c r="I665" i="33"/>
  <c r="I666" i="33"/>
  <c r="I667" i="33"/>
  <c r="I668" i="33"/>
  <c r="I669" i="33"/>
  <c r="I670" i="33"/>
  <c r="I671" i="33"/>
  <c r="I672" i="33"/>
  <c r="I673" i="33"/>
  <c r="I674" i="33"/>
  <c r="I675" i="33"/>
  <c r="I676" i="33"/>
  <c r="I677" i="33"/>
  <c r="I678" i="33"/>
  <c r="I679" i="33"/>
  <c r="I680" i="33"/>
  <c r="I681" i="33"/>
  <c r="I682" i="33"/>
  <c r="I683" i="33"/>
  <c r="I684" i="33"/>
  <c r="I685" i="33"/>
  <c r="I686" i="33"/>
  <c r="I687" i="33"/>
  <c r="I688" i="33"/>
  <c r="I689" i="33"/>
  <c r="I690" i="33"/>
  <c r="I691" i="33"/>
  <c r="I692" i="33"/>
  <c r="I693" i="33"/>
  <c r="I694" i="33"/>
  <c r="I695" i="33"/>
  <c r="I696" i="33"/>
  <c r="I697" i="33"/>
  <c r="I698" i="33"/>
  <c r="I699" i="33"/>
  <c r="I700" i="33"/>
  <c r="I701" i="33"/>
  <c r="I702" i="33"/>
  <c r="I703" i="33"/>
  <c r="I704" i="33"/>
  <c r="I705" i="33"/>
  <c r="I706" i="33"/>
  <c r="I707" i="33"/>
  <c r="I708" i="33"/>
  <c r="I709" i="33"/>
  <c r="I710" i="33"/>
  <c r="I711" i="33"/>
  <c r="I712" i="33"/>
  <c r="I713" i="33"/>
  <c r="I714" i="33"/>
  <c r="I715" i="33"/>
  <c r="I716" i="33"/>
  <c r="I717" i="33"/>
  <c r="I718" i="33"/>
  <c r="I719" i="33"/>
  <c r="I720" i="33"/>
  <c r="I721" i="33"/>
  <c r="I722" i="33"/>
  <c r="I723" i="33"/>
  <c r="I724" i="33"/>
  <c r="I725" i="33"/>
  <c r="I726" i="33"/>
  <c r="I727" i="33"/>
  <c r="I728" i="33"/>
  <c r="I729" i="33"/>
  <c r="I730" i="33"/>
  <c r="I731" i="33"/>
  <c r="I732" i="33"/>
  <c r="I733" i="33"/>
  <c r="I734" i="33"/>
  <c r="I735" i="33"/>
  <c r="I736" i="33"/>
  <c r="I737" i="33"/>
  <c r="I738" i="33"/>
  <c r="I739" i="33"/>
  <c r="I740" i="33"/>
  <c r="I741" i="33"/>
  <c r="I742" i="33"/>
  <c r="I743" i="33"/>
  <c r="I744" i="33"/>
  <c r="I745" i="33"/>
  <c r="I746" i="33"/>
  <c r="I747" i="33"/>
  <c r="I748" i="33"/>
  <c r="I749" i="33"/>
  <c r="I750" i="33"/>
  <c r="I751" i="33"/>
  <c r="I752" i="33"/>
  <c r="I753" i="33"/>
  <c r="I754" i="33"/>
  <c r="I755" i="33"/>
  <c r="I756" i="33"/>
  <c r="I757" i="33"/>
  <c r="I758" i="33"/>
  <c r="I759" i="33"/>
  <c r="I760" i="33"/>
  <c r="I761" i="33"/>
  <c r="I762" i="33"/>
  <c r="I763" i="33"/>
  <c r="I764" i="33"/>
  <c r="I765" i="33"/>
  <c r="I766" i="33"/>
  <c r="I767" i="33"/>
  <c r="I768" i="33"/>
  <c r="I769" i="33"/>
  <c r="I770" i="33"/>
  <c r="I771" i="33"/>
  <c r="I772" i="33"/>
  <c r="I773" i="33"/>
  <c r="I774" i="33"/>
  <c r="I775" i="33"/>
  <c r="I776" i="33"/>
  <c r="I777" i="33"/>
  <c r="I778" i="33"/>
  <c r="I779" i="33"/>
  <c r="I780" i="33"/>
  <c r="I781" i="33"/>
  <c r="I782" i="33"/>
  <c r="I783" i="33"/>
  <c r="I784" i="33"/>
  <c r="I785" i="33"/>
  <c r="I786" i="33"/>
  <c r="I787" i="33"/>
  <c r="I788" i="33"/>
  <c r="I789" i="33"/>
  <c r="I790" i="33"/>
  <c r="I791" i="33"/>
  <c r="I792" i="33"/>
  <c r="I793" i="33"/>
  <c r="I794" i="33"/>
  <c r="I795" i="33"/>
  <c r="I796" i="33"/>
  <c r="I797" i="33"/>
  <c r="I798" i="33"/>
  <c r="I799" i="33"/>
  <c r="I800" i="33"/>
  <c r="I801" i="33"/>
  <c r="I802" i="33"/>
  <c r="I803" i="33"/>
  <c r="I804" i="33"/>
  <c r="I805" i="33"/>
  <c r="I806" i="33"/>
  <c r="I807" i="33"/>
  <c r="I808" i="33"/>
  <c r="I809" i="33"/>
  <c r="I810" i="33"/>
  <c r="I811" i="33"/>
  <c r="I812" i="33"/>
  <c r="I813" i="33"/>
  <c r="I814" i="33"/>
  <c r="I815" i="33"/>
  <c r="I816" i="33"/>
  <c r="I817" i="33"/>
  <c r="I818" i="33"/>
  <c r="I819" i="33"/>
  <c r="I820" i="33"/>
  <c r="I821" i="33"/>
  <c r="I822" i="33"/>
  <c r="I823" i="33"/>
  <c r="I824" i="33"/>
  <c r="I825" i="33"/>
  <c r="I826" i="33"/>
  <c r="I827" i="33"/>
  <c r="I828" i="33"/>
  <c r="I829" i="33"/>
  <c r="I830" i="33"/>
  <c r="I831" i="33"/>
  <c r="I832" i="33"/>
  <c r="I5" i="33"/>
  <c r="L9" i="6" l="1"/>
  <c r="G5" i="33" a="1"/>
  <c r="G5" i="33" s="1"/>
  <c r="F6" i="33"/>
  <c r="F7" i="33"/>
  <c r="F8" i="33"/>
  <c r="F9" i="33"/>
  <c r="F10" i="33"/>
  <c r="F11" i="33"/>
  <c r="F12" i="33"/>
  <c r="F13" i="33"/>
  <c r="F14" i="33"/>
  <c r="F15" i="33"/>
  <c r="F16" i="33"/>
  <c r="F17" i="33"/>
  <c r="F18" i="33"/>
  <c r="F19" i="33"/>
  <c r="F20" i="33"/>
  <c r="F21" i="33"/>
  <c r="F22" i="33"/>
  <c r="F23" i="33"/>
  <c r="F24" i="33"/>
  <c r="F25" i="33"/>
  <c r="F26" i="33"/>
  <c r="F27" i="33"/>
  <c r="F28" i="33"/>
  <c r="F29" i="33"/>
  <c r="F30" i="33"/>
  <c r="F31" i="33"/>
  <c r="F32" i="33"/>
  <c r="F33" i="33"/>
  <c r="F34"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320" i="33"/>
  <c r="F321" i="33"/>
  <c r="F322" i="33"/>
  <c r="F323" i="33"/>
  <c r="F324" i="33"/>
  <c r="F325" i="33"/>
  <c r="F326" i="33"/>
  <c r="F327" i="33"/>
  <c r="F328" i="33"/>
  <c r="F329" i="33"/>
  <c r="F330" i="33"/>
  <c r="F331" i="33"/>
  <c r="F332" i="33"/>
  <c r="F333" i="33"/>
  <c r="F334" i="33"/>
  <c r="F335" i="33"/>
  <c r="F336" i="33"/>
  <c r="F337" i="33"/>
  <c r="F338" i="33"/>
  <c r="F339" i="33"/>
  <c r="F340" i="33"/>
  <c r="F341" i="33"/>
  <c r="F342" i="33"/>
  <c r="F343" i="33"/>
  <c r="F344" i="33"/>
  <c r="F345" i="33"/>
  <c r="F346" i="33"/>
  <c r="F347" i="33"/>
  <c r="F348" i="33"/>
  <c r="F349" i="33"/>
  <c r="F350" i="33"/>
  <c r="F351" i="33"/>
  <c r="F352" i="33"/>
  <c r="F353" i="33"/>
  <c r="F354" i="33"/>
  <c r="F355" i="33"/>
  <c r="F356" i="33"/>
  <c r="F357" i="33"/>
  <c r="F358" i="33"/>
  <c r="F359" i="33"/>
  <c r="F360" i="33"/>
  <c r="F361" i="33"/>
  <c r="F362" i="33"/>
  <c r="F363" i="33"/>
  <c r="F364" i="33"/>
  <c r="F365" i="33"/>
  <c r="F366" i="33"/>
  <c r="F367" i="33"/>
  <c r="F368" i="33"/>
  <c r="F369" i="33"/>
  <c r="F370" i="33"/>
  <c r="F371" i="33"/>
  <c r="F372" i="33"/>
  <c r="F373" i="33"/>
  <c r="F374" i="33"/>
  <c r="F375" i="33"/>
  <c r="F376" i="33"/>
  <c r="F377" i="33"/>
  <c r="F378" i="33"/>
  <c r="F379" i="33"/>
  <c r="F380" i="33"/>
  <c r="F381" i="33"/>
  <c r="F382" i="33"/>
  <c r="F383" i="33"/>
  <c r="F384" i="33"/>
  <c r="F385" i="33"/>
  <c r="F386" i="33"/>
  <c r="F387" i="33"/>
  <c r="F388" i="33"/>
  <c r="F389" i="33"/>
  <c r="F390" i="33"/>
  <c r="F391" i="33"/>
  <c r="F392" i="33"/>
  <c r="F393" i="33"/>
  <c r="F394" i="33"/>
  <c r="F395" i="33"/>
  <c r="F396" i="33"/>
  <c r="F397" i="33"/>
  <c r="F398" i="33"/>
  <c r="F399" i="33"/>
  <c r="F400" i="33"/>
  <c r="F401" i="33"/>
  <c r="F402" i="33"/>
  <c r="F403" i="33"/>
  <c r="F404" i="33"/>
  <c r="F405" i="33"/>
  <c r="F406" i="33"/>
  <c r="F407" i="33"/>
  <c r="F408" i="33"/>
  <c r="F409" i="33"/>
  <c r="F410" i="33"/>
  <c r="F411" i="33"/>
  <c r="F412" i="33"/>
  <c r="F413" i="33"/>
  <c r="F414" i="33"/>
  <c r="F415" i="33"/>
  <c r="F416" i="33"/>
  <c r="F417" i="33"/>
  <c r="F418" i="33"/>
  <c r="F419" i="33"/>
  <c r="F420" i="33"/>
  <c r="F421" i="33"/>
  <c r="F422" i="33"/>
  <c r="F423" i="33"/>
  <c r="F424" i="33"/>
  <c r="F425" i="33"/>
  <c r="F426" i="33"/>
  <c r="F427" i="33"/>
  <c r="F428" i="33"/>
  <c r="F429" i="33"/>
  <c r="F430" i="33"/>
  <c r="F431" i="33"/>
  <c r="F432" i="33"/>
  <c r="F433" i="33"/>
  <c r="F434" i="33"/>
  <c r="F435" i="33"/>
  <c r="F436" i="33"/>
  <c r="F437" i="33"/>
  <c r="F438" i="33"/>
  <c r="F439" i="33"/>
  <c r="F440" i="33"/>
  <c r="F441" i="33"/>
  <c r="F442" i="33"/>
  <c r="F443" i="33"/>
  <c r="F444" i="33"/>
  <c r="F445" i="33"/>
  <c r="F446" i="33"/>
  <c r="F447" i="33"/>
  <c r="F448" i="33"/>
  <c r="F449" i="33"/>
  <c r="F450" i="33"/>
  <c r="F451" i="33"/>
  <c r="F452" i="33"/>
  <c r="F453" i="33"/>
  <c r="F454" i="33"/>
  <c r="F455" i="33"/>
  <c r="F456" i="33"/>
  <c r="F457" i="33"/>
  <c r="F458" i="33"/>
  <c r="F459" i="33"/>
  <c r="F460" i="33"/>
  <c r="F461" i="33"/>
  <c r="F462" i="33"/>
  <c r="F463" i="33"/>
  <c r="F464" i="33"/>
  <c r="F465" i="33"/>
  <c r="F466" i="33"/>
  <c r="F467" i="33"/>
  <c r="F468" i="33"/>
  <c r="F469" i="33"/>
  <c r="F470" i="33"/>
  <c r="F471" i="33"/>
  <c r="F472" i="33"/>
  <c r="F473" i="33"/>
  <c r="F474" i="33"/>
  <c r="F475" i="33"/>
  <c r="F476" i="33"/>
  <c r="F477" i="33"/>
  <c r="F478" i="33"/>
  <c r="F479" i="33"/>
  <c r="F480" i="33"/>
  <c r="F481" i="33"/>
  <c r="F482" i="33"/>
  <c r="F483" i="33"/>
  <c r="F484" i="33"/>
  <c r="F485" i="33"/>
  <c r="F486" i="33"/>
  <c r="F487" i="33"/>
  <c r="F488" i="33"/>
  <c r="F489" i="33"/>
  <c r="F490" i="33"/>
  <c r="F491" i="33"/>
  <c r="F492" i="33"/>
  <c r="F493" i="33"/>
  <c r="F494" i="33"/>
  <c r="F495" i="33"/>
  <c r="F496" i="33"/>
  <c r="F497" i="33"/>
  <c r="F498" i="33"/>
  <c r="F499" i="33"/>
  <c r="F500" i="33"/>
  <c r="F501" i="33"/>
  <c r="F502" i="33"/>
  <c r="F503" i="33"/>
  <c r="F504" i="33"/>
  <c r="F505" i="33"/>
  <c r="F506" i="33"/>
  <c r="F507" i="33"/>
  <c r="F508" i="33"/>
  <c r="F509" i="33"/>
  <c r="F510" i="33"/>
  <c r="F511" i="33"/>
  <c r="F512" i="33"/>
  <c r="F513" i="33"/>
  <c r="F514" i="33"/>
  <c r="F515" i="33"/>
  <c r="F516" i="33"/>
  <c r="F517" i="33"/>
  <c r="F518" i="33"/>
  <c r="F519" i="33"/>
  <c r="F520" i="33"/>
  <c r="F521" i="33"/>
  <c r="F522" i="33"/>
  <c r="F523" i="33"/>
  <c r="F524" i="33"/>
  <c r="F525" i="33"/>
  <c r="F526" i="33"/>
  <c r="F527" i="33"/>
  <c r="F528" i="33"/>
  <c r="F529" i="33"/>
  <c r="F530" i="33"/>
  <c r="F531" i="33"/>
  <c r="F532" i="33"/>
  <c r="F533" i="33"/>
  <c r="F534" i="33"/>
  <c r="F535" i="33"/>
  <c r="F536" i="33"/>
  <c r="F537" i="33"/>
  <c r="F538" i="33"/>
  <c r="F539" i="33"/>
  <c r="F540" i="33"/>
  <c r="F541" i="33"/>
  <c r="F542" i="33"/>
  <c r="F543" i="33"/>
  <c r="F544" i="33"/>
  <c r="F545" i="33"/>
  <c r="F546" i="33"/>
  <c r="F547" i="33"/>
  <c r="F548" i="33"/>
  <c r="F549" i="33"/>
  <c r="F550" i="33"/>
  <c r="F551" i="33"/>
  <c r="F552" i="33"/>
  <c r="F553" i="33"/>
  <c r="F554" i="33"/>
  <c r="F555" i="33"/>
  <c r="F556" i="33"/>
  <c r="F557" i="33"/>
  <c r="F558" i="33"/>
  <c r="F559" i="33"/>
  <c r="F560" i="33"/>
  <c r="F561" i="33"/>
  <c r="F562" i="33"/>
  <c r="F563" i="33"/>
  <c r="F564" i="33"/>
  <c r="F565" i="33"/>
  <c r="F566" i="33"/>
  <c r="F567" i="33"/>
  <c r="F568" i="33"/>
  <c r="F569" i="33"/>
  <c r="F570" i="33"/>
  <c r="F571" i="33"/>
  <c r="F572" i="33"/>
  <c r="F573" i="33"/>
  <c r="F574" i="33"/>
  <c r="F575" i="33"/>
  <c r="F576" i="33"/>
  <c r="F577" i="33"/>
  <c r="F578" i="33"/>
  <c r="F579" i="33"/>
  <c r="F580" i="33"/>
  <c r="F581" i="33"/>
  <c r="F582" i="33"/>
  <c r="F583" i="33"/>
  <c r="F584" i="33"/>
  <c r="F585" i="33"/>
  <c r="F586" i="33"/>
  <c r="F587" i="33"/>
  <c r="F588" i="33"/>
  <c r="F589" i="33"/>
  <c r="F590" i="33"/>
  <c r="F591" i="33"/>
  <c r="F592" i="33"/>
  <c r="F593" i="33"/>
  <c r="F594" i="33"/>
  <c r="F595" i="33"/>
  <c r="F596" i="33"/>
  <c r="F597" i="33"/>
  <c r="F598" i="33"/>
  <c r="F599" i="33"/>
  <c r="F600" i="33"/>
  <c r="F601" i="33"/>
  <c r="F602" i="33"/>
  <c r="F603" i="33"/>
  <c r="F604" i="33"/>
  <c r="F605" i="33"/>
  <c r="F606" i="33"/>
  <c r="F607" i="33"/>
  <c r="F608" i="33"/>
  <c r="F609" i="33"/>
  <c r="F610" i="33"/>
  <c r="F611" i="33"/>
  <c r="F612" i="33"/>
  <c r="F613" i="33"/>
  <c r="F614" i="33"/>
  <c r="F615" i="33"/>
  <c r="F616" i="33"/>
  <c r="F617" i="33"/>
  <c r="F618" i="33"/>
  <c r="F619" i="33"/>
  <c r="F620" i="33"/>
  <c r="F621" i="33"/>
  <c r="F622" i="33"/>
  <c r="F623" i="33"/>
  <c r="F624" i="33"/>
  <c r="F625" i="33"/>
  <c r="F626" i="33"/>
  <c r="F627" i="33"/>
  <c r="F628" i="33"/>
  <c r="F629" i="33"/>
  <c r="F630" i="33"/>
  <c r="F631" i="33"/>
  <c r="F632" i="33"/>
  <c r="F633" i="33"/>
  <c r="F634" i="33"/>
  <c r="F635" i="33"/>
  <c r="F636" i="33"/>
  <c r="F637" i="33"/>
  <c r="F638" i="33"/>
  <c r="F639" i="33"/>
  <c r="F640" i="33"/>
  <c r="F641" i="33"/>
  <c r="F642" i="33"/>
  <c r="F643" i="33"/>
  <c r="F644" i="33"/>
  <c r="F645" i="33"/>
  <c r="F646" i="33"/>
  <c r="F647" i="33"/>
  <c r="F648" i="33"/>
  <c r="F649" i="33"/>
  <c r="F650" i="33"/>
  <c r="F651" i="33"/>
  <c r="F652" i="33"/>
  <c r="F653" i="33"/>
  <c r="F654" i="33"/>
  <c r="F655" i="33"/>
  <c r="F656" i="33"/>
  <c r="F657" i="33"/>
  <c r="F658" i="33"/>
  <c r="F659" i="33"/>
  <c r="F660" i="33"/>
  <c r="F661" i="33"/>
  <c r="F662" i="33"/>
  <c r="F663" i="33"/>
  <c r="F664" i="33"/>
  <c r="F665" i="33"/>
  <c r="F666" i="33"/>
  <c r="F667" i="33"/>
  <c r="F668" i="33"/>
  <c r="F669" i="33"/>
  <c r="F670" i="33"/>
  <c r="F671" i="33"/>
  <c r="F672" i="33"/>
  <c r="F673" i="33"/>
  <c r="F674" i="33"/>
  <c r="F675" i="33"/>
  <c r="F676" i="33"/>
  <c r="F677" i="33"/>
  <c r="F678" i="33"/>
  <c r="F679" i="33"/>
  <c r="F680" i="33"/>
  <c r="F681" i="33"/>
  <c r="F682" i="33"/>
  <c r="F683" i="33"/>
  <c r="F684" i="33"/>
  <c r="F685" i="33"/>
  <c r="F686" i="33"/>
  <c r="F687" i="33"/>
  <c r="F688" i="33"/>
  <c r="F689" i="33"/>
  <c r="F690" i="33"/>
  <c r="F691" i="33"/>
  <c r="F692" i="33"/>
  <c r="F693" i="33"/>
  <c r="F694" i="33"/>
  <c r="F695" i="33"/>
  <c r="F696" i="33"/>
  <c r="F697" i="33"/>
  <c r="F698" i="33"/>
  <c r="F699" i="33"/>
  <c r="F700" i="33"/>
  <c r="F701" i="33"/>
  <c r="F702" i="33"/>
  <c r="F703" i="33"/>
  <c r="F704" i="33"/>
  <c r="F705" i="33"/>
  <c r="F706" i="33"/>
  <c r="F707" i="33"/>
  <c r="F708" i="33"/>
  <c r="F709" i="33"/>
  <c r="F710" i="33"/>
  <c r="F711" i="33"/>
  <c r="F712" i="33"/>
  <c r="F713" i="33"/>
  <c r="F714" i="33"/>
  <c r="F715" i="33"/>
  <c r="F716" i="33"/>
  <c r="F717" i="33"/>
  <c r="F718" i="33"/>
  <c r="F719" i="33"/>
  <c r="F720" i="33"/>
  <c r="F721" i="33"/>
  <c r="F722" i="33"/>
  <c r="F723" i="33"/>
  <c r="F724" i="33"/>
  <c r="F725" i="33"/>
  <c r="F726" i="33"/>
  <c r="F727" i="33"/>
  <c r="F728" i="33"/>
  <c r="F729" i="33"/>
  <c r="F730" i="33"/>
  <c r="F731" i="33"/>
  <c r="F732" i="33"/>
  <c r="F733" i="33"/>
  <c r="F734" i="33"/>
  <c r="F735" i="33"/>
  <c r="F736" i="33"/>
  <c r="F737" i="33"/>
  <c r="F738" i="33"/>
  <c r="F739" i="33"/>
  <c r="F740" i="33"/>
  <c r="F741" i="33"/>
  <c r="F742" i="33"/>
  <c r="F743" i="33"/>
  <c r="F744" i="33"/>
  <c r="F745" i="33"/>
  <c r="F746" i="33"/>
  <c r="F747" i="33"/>
  <c r="F748" i="33"/>
  <c r="F749" i="33"/>
  <c r="F750" i="33"/>
  <c r="F751" i="33"/>
  <c r="F752" i="33"/>
  <c r="F753" i="33"/>
  <c r="F754" i="33"/>
  <c r="F755" i="33"/>
  <c r="F756" i="33"/>
  <c r="F757" i="33"/>
  <c r="F758" i="33"/>
  <c r="F759" i="33"/>
  <c r="F760" i="33"/>
  <c r="F761" i="33"/>
  <c r="F762" i="33"/>
  <c r="F763" i="33"/>
  <c r="F764" i="33"/>
  <c r="F765" i="33"/>
  <c r="F766" i="33"/>
  <c r="F767" i="33"/>
  <c r="F768" i="33"/>
  <c r="F769" i="33"/>
  <c r="F770" i="33"/>
  <c r="F771" i="33"/>
  <c r="F772" i="33"/>
  <c r="F773" i="33"/>
  <c r="F774" i="33"/>
  <c r="F775" i="33"/>
  <c r="F776" i="33"/>
  <c r="F777" i="33"/>
  <c r="F778" i="33"/>
  <c r="F779" i="33"/>
  <c r="F780" i="33"/>
  <c r="F781" i="33"/>
  <c r="F782" i="33"/>
  <c r="F783" i="33"/>
  <c r="F784" i="33"/>
  <c r="F785" i="33"/>
  <c r="F786" i="33"/>
  <c r="F787" i="33"/>
  <c r="F788" i="33"/>
  <c r="F789" i="33"/>
  <c r="F790" i="33"/>
  <c r="F791" i="33"/>
  <c r="F792" i="33"/>
  <c r="F793" i="33"/>
  <c r="F794" i="33"/>
  <c r="F795" i="33"/>
  <c r="F796" i="33"/>
  <c r="F797" i="33"/>
  <c r="F798" i="33"/>
  <c r="F799" i="33"/>
  <c r="F800" i="33"/>
  <c r="F801" i="33"/>
  <c r="F802" i="33"/>
  <c r="F803" i="33"/>
  <c r="F804" i="33"/>
  <c r="F805" i="33"/>
  <c r="F806" i="33"/>
  <c r="F807" i="33"/>
  <c r="F808" i="33"/>
  <c r="F809" i="33"/>
  <c r="F810" i="33"/>
  <c r="F811" i="33"/>
  <c r="F812" i="33"/>
  <c r="F813" i="33"/>
  <c r="F814" i="33"/>
  <c r="F815" i="33"/>
  <c r="F816" i="33"/>
  <c r="F817" i="33"/>
  <c r="F818" i="33"/>
  <c r="F819" i="33"/>
  <c r="F820" i="33"/>
  <c r="F821" i="33"/>
  <c r="F822" i="33"/>
  <c r="F823" i="33"/>
  <c r="F824" i="33"/>
  <c r="F825" i="33"/>
  <c r="F826" i="33"/>
  <c r="F827" i="33"/>
  <c r="F828" i="33"/>
  <c r="F829" i="33"/>
  <c r="F830" i="33"/>
  <c r="F831" i="33"/>
  <c r="F832" i="33"/>
  <c r="F5" i="33"/>
  <c r="B13" i="3"/>
  <c r="C13" i="3"/>
  <c r="AI5" i="4"/>
  <c r="AJ5" i="4"/>
  <c r="AK5" i="4"/>
  <c r="AH5" i="4"/>
  <c r="AE5" i="4"/>
  <c r="AF5" i="4"/>
  <c r="AG5" i="4"/>
  <c r="AD5" i="4"/>
  <c r="AA5" i="4"/>
  <c r="AA828" i="4" s="1"/>
  <c r="AB5" i="4"/>
  <c r="AC5" i="4"/>
  <c r="Z5" i="4"/>
  <c r="B6" i="29"/>
  <c r="G57" i="3"/>
  <c r="P10" i="32"/>
  <c r="F7" i="26"/>
  <c r="D26" i="26" s="1"/>
  <c r="F14" i="26"/>
  <c r="K26" i="26" s="1"/>
  <c r="H18" i="31"/>
  <c r="A9" i="40" s="1"/>
  <c r="B65" i="22" s="1"/>
  <c r="H19" i="31"/>
  <c r="A10" i="40" s="1"/>
  <c r="B66" i="22" s="1"/>
  <c r="H20" i="31"/>
  <c r="A11" i="40" s="1"/>
  <c r="B67" i="22" s="1"/>
  <c r="H21" i="31"/>
  <c r="A12" i="40" s="1"/>
  <c r="B68" i="22" s="1"/>
  <c r="H22" i="31"/>
  <c r="A13" i="40" s="1"/>
  <c r="B69" i="22" s="1"/>
  <c r="H23" i="31"/>
  <c r="A14" i="40" s="1"/>
  <c r="B70" i="22" s="1"/>
  <c r="H24" i="31"/>
  <c r="A15" i="40" s="1"/>
  <c r="B71" i="22" s="1"/>
  <c r="H25" i="31"/>
  <c r="M17" i="31"/>
  <c r="H17" i="31"/>
  <c r="L7" i="4"/>
  <c r="P7" i="4" s="1"/>
  <c r="M7" i="4"/>
  <c r="J8" i="4"/>
  <c r="N8" i="4" s="1"/>
  <c r="K8" i="4"/>
  <c r="O8" i="4" s="1"/>
  <c r="L8" i="4"/>
  <c r="P8" i="4" s="1"/>
  <c r="M8" i="4"/>
  <c r="Q8" i="4" s="1"/>
  <c r="J9" i="4"/>
  <c r="N9" i="4" s="1"/>
  <c r="K9" i="4"/>
  <c r="O9" i="4" s="1"/>
  <c r="L9" i="4"/>
  <c r="P9" i="4" s="1"/>
  <c r="M9" i="4"/>
  <c r="Q9" i="4" s="1"/>
  <c r="J10" i="4"/>
  <c r="N10" i="4" s="1"/>
  <c r="K10" i="4"/>
  <c r="O10" i="4" s="1"/>
  <c r="L10" i="4"/>
  <c r="P10" i="4" s="1"/>
  <c r="M10" i="4"/>
  <c r="Q10" i="4" s="1"/>
  <c r="J11" i="4"/>
  <c r="N11" i="4" s="1"/>
  <c r="K11" i="4"/>
  <c r="O11" i="4" s="1"/>
  <c r="L11" i="4"/>
  <c r="P11" i="4" s="1"/>
  <c r="M11" i="4"/>
  <c r="Q11" i="4" s="1"/>
  <c r="J12" i="4"/>
  <c r="N12" i="4" s="1"/>
  <c r="K12" i="4"/>
  <c r="O12" i="4" s="1"/>
  <c r="L12" i="4"/>
  <c r="P12" i="4" s="1"/>
  <c r="M12" i="4"/>
  <c r="Q12" i="4" s="1"/>
  <c r="J13" i="4"/>
  <c r="N13" i="4" s="1"/>
  <c r="K13" i="4"/>
  <c r="O13" i="4" s="1"/>
  <c r="L13" i="4"/>
  <c r="P13" i="4" s="1"/>
  <c r="M13" i="4"/>
  <c r="Q13" i="4" s="1"/>
  <c r="J14" i="4"/>
  <c r="N14" i="4" s="1"/>
  <c r="K14" i="4"/>
  <c r="O14" i="4" s="1"/>
  <c r="L14" i="4"/>
  <c r="P14" i="4" s="1"/>
  <c r="M14" i="4"/>
  <c r="Q14" i="4" s="1"/>
  <c r="J15" i="4"/>
  <c r="N15" i="4" s="1"/>
  <c r="K15" i="4"/>
  <c r="O15" i="4" s="1"/>
  <c r="L15" i="4"/>
  <c r="P15" i="4" s="1"/>
  <c r="M15" i="4"/>
  <c r="Q15" i="4" s="1"/>
  <c r="J16" i="4"/>
  <c r="N16" i="4" s="1"/>
  <c r="K16" i="4"/>
  <c r="O16" i="4" s="1"/>
  <c r="L16" i="4"/>
  <c r="P16" i="4" s="1"/>
  <c r="M16" i="4"/>
  <c r="Q16" i="4" s="1"/>
  <c r="J17" i="4"/>
  <c r="N17" i="4" s="1"/>
  <c r="K17" i="4"/>
  <c r="O17" i="4" s="1"/>
  <c r="L17" i="4"/>
  <c r="P17" i="4" s="1"/>
  <c r="M17" i="4"/>
  <c r="Q17" i="4" s="1"/>
  <c r="J18" i="4"/>
  <c r="N18" i="4" s="1"/>
  <c r="K18" i="4"/>
  <c r="O18" i="4" s="1"/>
  <c r="L18" i="4"/>
  <c r="P18" i="4" s="1"/>
  <c r="M18" i="4"/>
  <c r="Q18" i="4" s="1"/>
  <c r="J19" i="4"/>
  <c r="N19" i="4" s="1"/>
  <c r="K19" i="4"/>
  <c r="O19" i="4" s="1"/>
  <c r="L19" i="4"/>
  <c r="P19" i="4" s="1"/>
  <c r="M19" i="4"/>
  <c r="Q19" i="4" s="1"/>
  <c r="J20" i="4"/>
  <c r="N20" i="4" s="1"/>
  <c r="K20" i="4"/>
  <c r="O20" i="4" s="1"/>
  <c r="L20" i="4"/>
  <c r="P20" i="4" s="1"/>
  <c r="M20" i="4"/>
  <c r="Q20" i="4" s="1"/>
  <c r="J21" i="4"/>
  <c r="N21" i="4" s="1"/>
  <c r="K21" i="4"/>
  <c r="O21" i="4" s="1"/>
  <c r="L21" i="4"/>
  <c r="P21" i="4" s="1"/>
  <c r="M21" i="4"/>
  <c r="Q21" i="4" s="1"/>
  <c r="J22" i="4"/>
  <c r="N22" i="4" s="1"/>
  <c r="K22" i="4"/>
  <c r="O22" i="4" s="1"/>
  <c r="L22" i="4"/>
  <c r="P22" i="4" s="1"/>
  <c r="M22" i="4"/>
  <c r="Q22" i="4" s="1"/>
  <c r="J23" i="4"/>
  <c r="N23" i="4" s="1"/>
  <c r="K23" i="4"/>
  <c r="O23" i="4" s="1"/>
  <c r="L23" i="4"/>
  <c r="P23" i="4" s="1"/>
  <c r="M23" i="4"/>
  <c r="Q23" i="4" s="1"/>
  <c r="J24" i="4"/>
  <c r="N24" i="4" s="1"/>
  <c r="K24" i="4"/>
  <c r="O24" i="4" s="1"/>
  <c r="L24" i="4"/>
  <c r="P24" i="4" s="1"/>
  <c r="M24" i="4"/>
  <c r="Q24" i="4" s="1"/>
  <c r="J25" i="4"/>
  <c r="N25" i="4" s="1"/>
  <c r="K25" i="4"/>
  <c r="O25" i="4" s="1"/>
  <c r="L25" i="4"/>
  <c r="P25" i="4" s="1"/>
  <c r="M25" i="4"/>
  <c r="Q25" i="4" s="1"/>
  <c r="J26" i="4"/>
  <c r="N26" i="4" s="1"/>
  <c r="K26" i="4"/>
  <c r="O26" i="4" s="1"/>
  <c r="L26" i="4"/>
  <c r="P26" i="4" s="1"/>
  <c r="M26" i="4"/>
  <c r="Q26" i="4" s="1"/>
  <c r="J27" i="4"/>
  <c r="N27" i="4" s="1"/>
  <c r="K27" i="4"/>
  <c r="O27" i="4" s="1"/>
  <c r="L27" i="4"/>
  <c r="P27" i="4" s="1"/>
  <c r="M27" i="4"/>
  <c r="Q27" i="4" s="1"/>
  <c r="J28" i="4"/>
  <c r="N28" i="4" s="1"/>
  <c r="K28" i="4"/>
  <c r="O28" i="4" s="1"/>
  <c r="L28" i="4"/>
  <c r="P28" i="4" s="1"/>
  <c r="M28" i="4"/>
  <c r="Q28" i="4" s="1"/>
  <c r="J29" i="4"/>
  <c r="N29" i="4" s="1"/>
  <c r="K29" i="4"/>
  <c r="O29" i="4" s="1"/>
  <c r="L29" i="4"/>
  <c r="P29" i="4" s="1"/>
  <c r="M29" i="4"/>
  <c r="Q29" i="4" s="1"/>
  <c r="J30" i="4"/>
  <c r="N30" i="4" s="1"/>
  <c r="K30" i="4"/>
  <c r="O30" i="4" s="1"/>
  <c r="L30" i="4"/>
  <c r="P30" i="4" s="1"/>
  <c r="M30" i="4"/>
  <c r="Q30" i="4" s="1"/>
  <c r="J31" i="4"/>
  <c r="N31" i="4" s="1"/>
  <c r="K31" i="4"/>
  <c r="O31" i="4" s="1"/>
  <c r="L31" i="4"/>
  <c r="P31" i="4" s="1"/>
  <c r="M31" i="4"/>
  <c r="Q31" i="4" s="1"/>
  <c r="J32" i="4"/>
  <c r="N32" i="4" s="1"/>
  <c r="K32" i="4"/>
  <c r="O32" i="4" s="1"/>
  <c r="L32" i="4"/>
  <c r="P32" i="4" s="1"/>
  <c r="M32" i="4"/>
  <c r="Q32" i="4" s="1"/>
  <c r="J33" i="4"/>
  <c r="N33" i="4" s="1"/>
  <c r="K33" i="4"/>
  <c r="O33" i="4" s="1"/>
  <c r="L33" i="4"/>
  <c r="P33" i="4" s="1"/>
  <c r="M33" i="4"/>
  <c r="Q33" i="4" s="1"/>
  <c r="J34" i="4"/>
  <c r="N34" i="4" s="1"/>
  <c r="K34" i="4"/>
  <c r="O34" i="4" s="1"/>
  <c r="L34" i="4"/>
  <c r="P34" i="4" s="1"/>
  <c r="M34" i="4"/>
  <c r="Q34" i="4" s="1"/>
  <c r="J35" i="4"/>
  <c r="N35" i="4" s="1"/>
  <c r="K35" i="4"/>
  <c r="O35" i="4" s="1"/>
  <c r="L35" i="4"/>
  <c r="P35" i="4" s="1"/>
  <c r="M35" i="4"/>
  <c r="Q35" i="4" s="1"/>
  <c r="J36" i="4"/>
  <c r="N36" i="4" s="1"/>
  <c r="K36" i="4"/>
  <c r="O36" i="4" s="1"/>
  <c r="L36" i="4"/>
  <c r="P36" i="4" s="1"/>
  <c r="M36" i="4"/>
  <c r="Q36" i="4" s="1"/>
  <c r="J37" i="4"/>
  <c r="N37" i="4" s="1"/>
  <c r="K37" i="4"/>
  <c r="O37" i="4" s="1"/>
  <c r="L37" i="4"/>
  <c r="P37" i="4" s="1"/>
  <c r="M37" i="4"/>
  <c r="Q37" i="4" s="1"/>
  <c r="J38" i="4"/>
  <c r="N38" i="4" s="1"/>
  <c r="K38" i="4"/>
  <c r="O38" i="4" s="1"/>
  <c r="L38" i="4"/>
  <c r="P38" i="4" s="1"/>
  <c r="M38" i="4"/>
  <c r="Q38" i="4" s="1"/>
  <c r="J39" i="4"/>
  <c r="N39" i="4" s="1"/>
  <c r="K39" i="4"/>
  <c r="O39" i="4" s="1"/>
  <c r="L39" i="4"/>
  <c r="P39" i="4" s="1"/>
  <c r="M39" i="4"/>
  <c r="Q39" i="4" s="1"/>
  <c r="J40" i="4"/>
  <c r="N40" i="4" s="1"/>
  <c r="K40" i="4"/>
  <c r="O40" i="4" s="1"/>
  <c r="L40" i="4"/>
  <c r="P40" i="4" s="1"/>
  <c r="M40" i="4"/>
  <c r="Q40" i="4" s="1"/>
  <c r="J41" i="4"/>
  <c r="N41" i="4" s="1"/>
  <c r="K41" i="4"/>
  <c r="O41" i="4" s="1"/>
  <c r="L41" i="4"/>
  <c r="P41" i="4" s="1"/>
  <c r="M41" i="4"/>
  <c r="Q41" i="4" s="1"/>
  <c r="J42" i="4"/>
  <c r="N42" i="4" s="1"/>
  <c r="K42" i="4"/>
  <c r="O42" i="4" s="1"/>
  <c r="L42" i="4"/>
  <c r="P42" i="4" s="1"/>
  <c r="M42" i="4"/>
  <c r="Q42" i="4" s="1"/>
  <c r="J43" i="4"/>
  <c r="N43" i="4" s="1"/>
  <c r="K43" i="4"/>
  <c r="O43" i="4" s="1"/>
  <c r="L43" i="4"/>
  <c r="P43" i="4" s="1"/>
  <c r="M43" i="4"/>
  <c r="Q43" i="4" s="1"/>
  <c r="J44" i="4"/>
  <c r="N44" i="4" s="1"/>
  <c r="K44" i="4"/>
  <c r="O44" i="4" s="1"/>
  <c r="L44" i="4"/>
  <c r="P44" i="4" s="1"/>
  <c r="M44" i="4"/>
  <c r="Q44" i="4" s="1"/>
  <c r="J45" i="4"/>
  <c r="N45" i="4" s="1"/>
  <c r="K45" i="4"/>
  <c r="O45" i="4" s="1"/>
  <c r="L45" i="4"/>
  <c r="P45" i="4" s="1"/>
  <c r="M45" i="4"/>
  <c r="Q45" i="4" s="1"/>
  <c r="J46" i="4"/>
  <c r="N46" i="4" s="1"/>
  <c r="K46" i="4"/>
  <c r="O46" i="4" s="1"/>
  <c r="L46" i="4"/>
  <c r="P46" i="4" s="1"/>
  <c r="M46" i="4"/>
  <c r="Q46" i="4" s="1"/>
  <c r="J47" i="4"/>
  <c r="N47" i="4" s="1"/>
  <c r="K47" i="4"/>
  <c r="O47" i="4" s="1"/>
  <c r="L47" i="4"/>
  <c r="P47" i="4" s="1"/>
  <c r="M47" i="4"/>
  <c r="Q47" i="4" s="1"/>
  <c r="J48" i="4"/>
  <c r="N48" i="4" s="1"/>
  <c r="K48" i="4"/>
  <c r="O48" i="4" s="1"/>
  <c r="L48" i="4"/>
  <c r="P48" i="4" s="1"/>
  <c r="M48" i="4"/>
  <c r="Q48" i="4" s="1"/>
  <c r="J49" i="4"/>
  <c r="N49" i="4" s="1"/>
  <c r="K49" i="4"/>
  <c r="O49" i="4" s="1"/>
  <c r="L49" i="4"/>
  <c r="P49" i="4" s="1"/>
  <c r="M49" i="4"/>
  <c r="Q49" i="4" s="1"/>
  <c r="J50" i="4"/>
  <c r="N50" i="4" s="1"/>
  <c r="K50" i="4"/>
  <c r="O50" i="4" s="1"/>
  <c r="L50" i="4"/>
  <c r="P50" i="4" s="1"/>
  <c r="M50" i="4"/>
  <c r="Q50" i="4" s="1"/>
  <c r="J51" i="4"/>
  <c r="N51" i="4" s="1"/>
  <c r="K51" i="4"/>
  <c r="O51" i="4" s="1"/>
  <c r="L51" i="4"/>
  <c r="P51" i="4" s="1"/>
  <c r="M51" i="4"/>
  <c r="Q51" i="4" s="1"/>
  <c r="J52" i="4"/>
  <c r="N52" i="4" s="1"/>
  <c r="K52" i="4"/>
  <c r="O52" i="4" s="1"/>
  <c r="L52" i="4"/>
  <c r="P52" i="4" s="1"/>
  <c r="M52" i="4"/>
  <c r="Q52" i="4" s="1"/>
  <c r="J53" i="4"/>
  <c r="N53" i="4" s="1"/>
  <c r="K53" i="4"/>
  <c r="O53" i="4" s="1"/>
  <c r="L53" i="4"/>
  <c r="P53" i="4" s="1"/>
  <c r="M53" i="4"/>
  <c r="Q53" i="4" s="1"/>
  <c r="J54" i="4"/>
  <c r="N54" i="4" s="1"/>
  <c r="K54" i="4"/>
  <c r="O54" i="4" s="1"/>
  <c r="L54" i="4"/>
  <c r="P54" i="4" s="1"/>
  <c r="M54" i="4"/>
  <c r="Q54" i="4" s="1"/>
  <c r="J55" i="4"/>
  <c r="N55" i="4" s="1"/>
  <c r="K55" i="4"/>
  <c r="O55" i="4" s="1"/>
  <c r="L55" i="4"/>
  <c r="P55" i="4" s="1"/>
  <c r="M55" i="4"/>
  <c r="Q55" i="4" s="1"/>
  <c r="J56" i="4"/>
  <c r="N56" i="4" s="1"/>
  <c r="K56" i="4"/>
  <c r="O56" i="4" s="1"/>
  <c r="L56" i="4"/>
  <c r="P56" i="4" s="1"/>
  <c r="M56" i="4"/>
  <c r="Q56" i="4" s="1"/>
  <c r="J57" i="4"/>
  <c r="N57" i="4" s="1"/>
  <c r="K57" i="4"/>
  <c r="O57" i="4" s="1"/>
  <c r="L57" i="4"/>
  <c r="P57" i="4" s="1"/>
  <c r="M57" i="4"/>
  <c r="Q57" i="4" s="1"/>
  <c r="J58" i="4"/>
  <c r="N58" i="4" s="1"/>
  <c r="K58" i="4"/>
  <c r="O58" i="4" s="1"/>
  <c r="L58" i="4"/>
  <c r="P58" i="4" s="1"/>
  <c r="M58" i="4"/>
  <c r="Q58" i="4" s="1"/>
  <c r="J59" i="4"/>
  <c r="N59" i="4" s="1"/>
  <c r="K59" i="4"/>
  <c r="O59" i="4" s="1"/>
  <c r="L59" i="4"/>
  <c r="P59" i="4" s="1"/>
  <c r="M59" i="4"/>
  <c r="Q59" i="4" s="1"/>
  <c r="J60" i="4"/>
  <c r="N60" i="4" s="1"/>
  <c r="K60" i="4"/>
  <c r="O60" i="4" s="1"/>
  <c r="L60" i="4"/>
  <c r="P60" i="4" s="1"/>
  <c r="M60" i="4"/>
  <c r="Q60" i="4" s="1"/>
  <c r="J61" i="4"/>
  <c r="N61" i="4" s="1"/>
  <c r="K61" i="4"/>
  <c r="O61" i="4" s="1"/>
  <c r="L61" i="4"/>
  <c r="P61" i="4" s="1"/>
  <c r="M61" i="4"/>
  <c r="Q61" i="4" s="1"/>
  <c r="J62" i="4"/>
  <c r="N62" i="4" s="1"/>
  <c r="K62" i="4"/>
  <c r="O62" i="4" s="1"/>
  <c r="L62" i="4"/>
  <c r="P62" i="4" s="1"/>
  <c r="M62" i="4"/>
  <c r="Q62" i="4" s="1"/>
  <c r="J63" i="4"/>
  <c r="N63" i="4" s="1"/>
  <c r="K63" i="4"/>
  <c r="O63" i="4" s="1"/>
  <c r="L63" i="4"/>
  <c r="P63" i="4" s="1"/>
  <c r="M63" i="4"/>
  <c r="Q63" i="4" s="1"/>
  <c r="J64" i="4"/>
  <c r="N64" i="4" s="1"/>
  <c r="K64" i="4"/>
  <c r="O64" i="4" s="1"/>
  <c r="L64" i="4"/>
  <c r="P64" i="4" s="1"/>
  <c r="M64" i="4"/>
  <c r="Q64" i="4" s="1"/>
  <c r="J65" i="4"/>
  <c r="N65" i="4" s="1"/>
  <c r="K65" i="4"/>
  <c r="O65" i="4" s="1"/>
  <c r="L65" i="4"/>
  <c r="P65" i="4" s="1"/>
  <c r="M65" i="4"/>
  <c r="Q65" i="4" s="1"/>
  <c r="J66" i="4"/>
  <c r="N66" i="4" s="1"/>
  <c r="K66" i="4"/>
  <c r="O66" i="4" s="1"/>
  <c r="L66" i="4"/>
  <c r="P66" i="4" s="1"/>
  <c r="M66" i="4"/>
  <c r="Q66" i="4" s="1"/>
  <c r="J67" i="4"/>
  <c r="N67" i="4" s="1"/>
  <c r="K67" i="4"/>
  <c r="O67" i="4" s="1"/>
  <c r="L67" i="4"/>
  <c r="P67" i="4" s="1"/>
  <c r="M67" i="4"/>
  <c r="Q67" i="4" s="1"/>
  <c r="J68" i="4"/>
  <c r="N68" i="4" s="1"/>
  <c r="K68" i="4"/>
  <c r="O68" i="4" s="1"/>
  <c r="L68" i="4"/>
  <c r="P68" i="4" s="1"/>
  <c r="M68" i="4"/>
  <c r="Q68" i="4" s="1"/>
  <c r="J69" i="4"/>
  <c r="N69" i="4" s="1"/>
  <c r="K69" i="4"/>
  <c r="O69" i="4" s="1"/>
  <c r="L69" i="4"/>
  <c r="P69" i="4" s="1"/>
  <c r="M69" i="4"/>
  <c r="Q69" i="4" s="1"/>
  <c r="J70" i="4"/>
  <c r="N70" i="4" s="1"/>
  <c r="K70" i="4"/>
  <c r="O70" i="4" s="1"/>
  <c r="L70" i="4"/>
  <c r="P70" i="4" s="1"/>
  <c r="M70" i="4"/>
  <c r="Q70" i="4" s="1"/>
  <c r="J71" i="4"/>
  <c r="N71" i="4" s="1"/>
  <c r="K71" i="4"/>
  <c r="O71" i="4" s="1"/>
  <c r="L71" i="4"/>
  <c r="P71" i="4" s="1"/>
  <c r="M71" i="4"/>
  <c r="Q71" i="4" s="1"/>
  <c r="J72" i="4"/>
  <c r="N72" i="4" s="1"/>
  <c r="K72" i="4"/>
  <c r="O72" i="4" s="1"/>
  <c r="L72" i="4"/>
  <c r="P72" i="4" s="1"/>
  <c r="M72" i="4"/>
  <c r="Q72" i="4" s="1"/>
  <c r="J73" i="4"/>
  <c r="N73" i="4" s="1"/>
  <c r="K73" i="4"/>
  <c r="O73" i="4" s="1"/>
  <c r="L73" i="4"/>
  <c r="P73" i="4" s="1"/>
  <c r="M73" i="4"/>
  <c r="Q73" i="4" s="1"/>
  <c r="J74" i="4"/>
  <c r="N74" i="4" s="1"/>
  <c r="K74" i="4"/>
  <c r="O74" i="4" s="1"/>
  <c r="L74" i="4"/>
  <c r="P74" i="4" s="1"/>
  <c r="M74" i="4"/>
  <c r="Q74" i="4" s="1"/>
  <c r="J75" i="4"/>
  <c r="N75" i="4" s="1"/>
  <c r="K75" i="4"/>
  <c r="O75" i="4" s="1"/>
  <c r="L75" i="4"/>
  <c r="P75" i="4" s="1"/>
  <c r="M75" i="4"/>
  <c r="Q75" i="4" s="1"/>
  <c r="J76" i="4"/>
  <c r="N76" i="4" s="1"/>
  <c r="K76" i="4"/>
  <c r="O76" i="4" s="1"/>
  <c r="L76" i="4"/>
  <c r="P76" i="4" s="1"/>
  <c r="M76" i="4"/>
  <c r="Q76" i="4" s="1"/>
  <c r="J77" i="4"/>
  <c r="N77" i="4" s="1"/>
  <c r="K77" i="4"/>
  <c r="O77" i="4" s="1"/>
  <c r="L77" i="4"/>
  <c r="P77" i="4" s="1"/>
  <c r="M77" i="4"/>
  <c r="Q77" i="4" s="1"/>
  <c r="J78" i="4"/>
  <c r="N78" i="4" s="1"/>
  <c r="K78" i="4"/>
  <c r="O78" i="4" s="1"/>
  <c r="L78" i="4"/>
  <c r="P78" i="4" s="1"/>
  <c r="M78" i="4"/>
  <c r="Q78" i="4" s="1"/>
  <c r="J79" i="4"/>
  <c r="N79" i="4" s="1"/>
  <c r="K79" i="4"/>
  <c r="O79" i="4" s="1"/>
  <c r="L79" i="4"/>
  <c r="P79" i="4" s="1"/>
  <c r="M79" i="4"/>
  <c r="Q79" i="4" s="1"/>
  <c r="J80" i="4"/>
  <c r="N80" i="4" s="1"/>
  <c r="K80" i="4"/>
  <c r="O80" i="4" s="1"/>
  <c r="L80" i="4"/>
  <c r="P80" i="4" s="1"/>
  <c r="M80" i="4"/>
  <c r="Q80" i="4" s="1"/>
  <c r="J81" i="4"/>
  <c r="N81" i="4" s="1"/>
  <c r="K81" i="4"/>
  <c r="O81" i="4" s="1"/>
  <c r="L81" i="4"/>
  <c r="P81" i="4" s="1"/>
  <c r="M81" i="4"/>
  <c r="Q81" i="4" s="1"/>
  <c r="J82" i="4"/>
  <c r="N82" i="4" s="1"/>
  <c r="K82" i="4"/>
  <c r="O82" i="4" s="1"/>
  <c r="L82" i="4"/>
  <c r="P82" i="4" s="1"/>
  <c r="M82" i="4"/>
  <c r="Q82" i="4" s="1"/>
  <c r="J83" i="4"/>
  <c r="N83" i="4" s="1"/>
  <c r="K83" i="4"/>
  <c r="O83" i="4" s="1"/>
  <c r="L83" i="4"/>
  <c r="P83" i="4" s="1"/>
  <c r="M83" i="4"/>
  <c r="Q83" i="4" s="1"/>
  <c r="J84" i="4"/>
  <c r="N84" i="4" s="1"/>
  <c r="K84" i="4"/>
  <c r="O84" i="4" s="1"/>
  <c r="L84" i="4"/>
  <c r="P84" i="4" s="1"/>
  <c r="M84" i="4"/>
  <c r="Q84" i="4" s="1"/>
  <c r="J85" i="4"/>
  <c r="N85" i="4" s="1"/>
  <c r="K85" i="4"/>
  <c r="O85" i="4" s="1"/>
  <c r="L85" i="4"/>
  <c r="P85" i="4" s="1"/>
  <c r="M85" i="4"/>
  <c r="Q85" i="4" s="1"/>
  <c r="J86" i="4"/>
  <c r="N86" i="4" s="1"/>
  <c r="K86" i="4"/>
  <c r="O86" i="4" s="1"/>
  <c r="L86" i="4"/>
  <c r="P86" i="4" s="1"/>
  <c r="M86" i="4"/>
  <c r="Q86" i="4" s="1"/>
  <c r="J87" i="4"/>
  <c r="N87" i="4" s="1"/>
  <c r="K87" i="4"/>
  <c r="O87" i="4" s="1"/>
  <c r="L87" i="4"/>
  <c r="P87" i="4" s="1"/>
  <c r="M87" i="4"/>
  <c r="Q87" i="4" s="1"/>
  <c r="J88" i="4"/>
  <c r="N88" i="4" s="1"/>
  <c r="K88" i="4"/>
  <c r="O88" i="4" s="1"/>
  <c r="L88" i="4"/>
  <c r="P88" i="4" s="1"/>
  <c r="M88" i="4"/>
  <c r="Q88" i="4" s="1"/>
  <c r="J89" i="4"/>
  <c r="N89" i="4" s="1"/>
  <c r="K89" i="4"/>
  <c r="O89" i="4" s="1"/>
  <c r="L89" i="4"/>
  <c r="P89" i="4" s="1"/>
  <c r="M89" i="4"/>
  <c r="Q89" i="4" s="1"/>
  <c r="J90" i="4"/>
  <c r="N90" i="4" s="1"/>
  <c r="K90" i="4"/>
  <c r="O90" i="4" s="1"/>
  <c r="L90" i="4"/>
  <c r="P90" i="4" s="1"/>
  <c r="M90" i="4"/>
  <c r="Q90" i="4" s="1"/>
  <c r="J91" i="4"/>
  <c r="N91" i="4" s="1"/>
  <c r="K91" i="4"/>
  <c r="O91" i="4" s="1"/>
  <c r="L91" i="4"/>
  <c r="P91" i="4" s="1"/>
  <c r="M91" i="4"/>
  <c r="Q91" i="4" s="1"/>
  <c r="J92" i="4"/>
  <c r="N92" i="4" s="1"/>
  <c r="K92" i="4"/>
  <c r="O92" i="4" s="1"/>
  <c r="L92" i="4"/>
  <c r="P92" i="4" s="1"/>
  <c r="M92" i="4"/>
  <c r="Q92" i="4" s="1"/>
  <c r="J93" i="4"/>
  <c r="N93" i="4" s="1"/>
  <c r="K93" i="4"/>
  <c r="O93" i="4" s="1"/>
  <c r="L93" i="4"/>
  <c r="P93" i="4" s="1"/>
  <c r="M93" i="4"/>
  <c r="Q93" i="4" s="1"/>
  <c r="J94" i="4"/>
  <c r="N94" i="4" s="1"/>
  <c r="K94" i="4"/>
  <c r="O94" i="4" s="1"/>
  <c r="L94" i="4"/>
  <c r="P94" i="4" s="1"/>
  <c r="M94" i="4"/>
  <c r="Q94" i="4" s="1"/>
  <c r="J95" i="4"/>
  <c r="N95" i="4" s="1"/>
  <c r="K95" i="4"/>
  <c r="O95" i="4" s="1"/>
  <c r="L95" i="4"/>
  <c r="P95" i="4" s="1"/>
  <c r="M95" i="4"/>
  <c r="Q95" i="4" s="1"/>
  <c r="J96" i="4"/>
  <c r="N96" i="4" s="1"/>
  <c r="K96" i="4"/>
  <c r="O96" i="4" s="1"/>
  <c r="L96" i="4"/>
  <c r="P96" i="4" s="1"/>
  <c r="M96" i="4"/>
  <c r="Q96" i="4" s="1"/>
  <c r="J97" i="4"/>
  <c r="N97" i="4" s="1"/>
  <c r="K97" i="4"/>
  <c r="O97" i="4" s="1"/>
  <c r="L97" i="4"/>
  <c r="P97" i="4" s="1"/>
  <c r="M97" i="4"/>
  <c r="Q97" i="4" s="1"/>
  <c r="J98" i="4"/>
  <c r="N98" i="4" s="1"/>
  <c r="K98" i="4"/>
  <c r="O98" i="4" s="1"/>
  <c r="L98" i="4"/>
  <c r="P98" i="4" s="1"/>
  <c r="M98" i="4"/>
  <c r="Q98" i="4" s="1"/>
  <c r="J99" i="4"/>
  <c r="N99" i="4" s="1"/>
  <c r="K99" i="4"/>
  <c r="O99" i="4" s="1"/>
  <c r="L99" i="4"/>
  <c r="P99" i="4" s="1"/>
  <c r="M99" i="4"/>
  <c r="Q99" i="4" s="1"/>
  <c r="J100" i="4"/>
  <c r="N100" i="4" s="1"/>
  <c r="K100" i="4"/>
  <c r="O100" i="4" s="1"/>
  <c r="L100" i="4"/>
  <c r="P100" i="4" s="1"/>
  <c r="M100" i="4"/>
  <c r="Q100" i="4" s="1"/>
  <c r="J101" i="4"/>
  <c r="N101" i="4" s="1"/>
  <c r="K101" i="4"/>
  <c r="O101" i="4" s="1"/>
  <c r="L101" i="4"/>
  <c r="P101" i="4" s="1"/>
  <c r="M101" i="4"/>
  <c r="Q101" i="4" s="1"/>
  <c r="J102" i="4"/>
  <c r="N102" i="4" s="1"/>
  <c r="K102" i="4"/>
  <c r="O102" i="4" s="1"/>
  <c r="L102" i="4"/>
  <c r="P102" i="4" s="1"/>
  <c r="M102" i="4"/>
  <c r="Q102" i="4" s="1"/>
  <c r="J103" i="4"/>
  <c r="N103" i="4" s="1"/>
  <c r="K103" i="4"/>
  <c r="O103" i="4" s="1"/>
  <c r="L103" i="4"/>
  <c r="P103" i="4" s="1"/>
  <c r="M103" i="4"/>
  <c r="Q103" i="4" s="1"/>
  <c r="J104" i="4"/>
  <c r="N104" i="4" s="1"/>
  <c r="K104" i="4"/>
  <c r="O104" i="4" s="1"/>
  <c r="L104" i="4"/>
  <c r="P104" i="4" s="1"/>
  <c r="M104" i="4"/>
  <c r="Q104" i="4" s="1"/>
  <c r="J105" i="4"/>
  <c r="N105" i="4" s="1"/>
  <c r="K105" i="4"/>
  <c r="O105" i="4" s="1"/>
  <c r="L105" i="4"/>
  <c r="P105" i="4" s="1"/>
  <c r="M105" i="4"/>
  <c r="Q105" i="4" s="1"/>
  <c r="J106" i="4"/>
  <c r="N106" i="4" s="1"/>
  <c r="K106" i="4"/>
  <c r="O106" i="4" s="1"/>
  <c r="L106" i="4"/>
  <c r="P106" i="4" s="1"/>
  <c r="M106" i="4"/>
  <c r="Q106" i="4" s="1"/>
  <c r="J107" i="4"/>
  <c r="N107" i="4" s="1"/>
  <c r="K107" i="4"/>
  <c r="O107" i="4" s="1"/>
  <c r="L107" i="4"/>
  <c r="P107" i="4" s="1"/>
  <c r="M107" i="4"/>
  <c r="Q107" i="4" s="1"/>
  <c r="J108" i="4"/>
  <c r="N108" i="4" s="1"/>
  <c r="K108" i="4"/>
  <c r="O108" i="4" s="1"/>
  <c r="L108" i="4"/>
  <c r="P108" i="4" s="1"/>
  <c r="M108" i="4"/>
  <c r="Q108" i="4" s="1"/>
  <c r="J109" i="4"/>
  <c r="N109" i="4" s="1"/>
  <c r="K109" i="4"/>
  <c r="O109" i="4" s="1"/>
  <c r="L109" i="4"/>
  <c r="P109" i="4" s="1"/>
  <c r="M109" i="4"/>
  <c r="Q109" i="4" s="1"/>
  <c r="J110" i="4"/>
  <c r="N110" i="4" s="1"/>
  <c r="K110" i="4"/>
  <c r="O110" i="4" s="1"/>
  <c r="L110" i="4"/>
  <c r="P110" i="4" s="1"/>
  <c r="M110" i="4"/>
  <c r="Q110" i="4" s="1"/>
  <c r="J111" i="4"/>
  <c r="N111" i="4" s="1"/>
  <c r="K111" i="4"/>
  <c r="O111" i="4" s="1"/>
  <c r="L111" i="4"/>
  <c r="P111" i="4" s="1"/>
  <c r="M111" i="4"/>
  <c r="Q111" i="4" s="1"/>
  <c r="J112" i="4"/>
  <c r="N112" i="4" s="1"/>
  <c r="K112" i="4"/>
  <c r="O112" i="4" s="1"/>
  <c r="L112" i="4"/>
  <c r="P112" i="4" s="1"/>
  <c r="M112" i="4"/>
  <c r="Q112" i="4" s="1"/>
  <c r="J113" i="4"/>
  <c r="N113" i="4" s="1"/>
  <c r="K113" i="4"/>
  <c r="O113" i="4" s="1"/>
  <c r="L113" i="4"/>
  <c r="P113" i="4" s="1"/>
  <c r="M113" i="4"/>
  <c r="Q113" i="4" s="1"/>
  <c r="J114" i="4"/>
  <c r="N114" i="4" s="1"/>
  <c r="K114" i="4"/>
  <c r="O114" i="4" s="1"/>
  <c r="L114" i="4"/>
  <c r="P114" i="4" s="1"/>
  <c r="M114" i="4"/>
  <c r="Q114" i="4" s="1"/>
  <c r="J115" i="4"/>
  <c r="N115" i="4" s="1"/>
  <c r="K115" i="4"/>
  <c r="O115" i="4" s="1"/>
  <c r="L115" i="4"/>
  <c r="P115" i="4" s="1"/>
  <c r="M115" i="4"/>
  <c r="Q115" i="4" s="1"/>
  <c r="J116" i="4"/>
  <c r="N116" i="4" s="1"/>
  <c r="K116" i="4"/>
  <c r="O116" i="4" s="1"/>
  <c r="L116" i="4"/>
  <c r="P116" i="4" s="1"/>
  <c r="M116" i="4"/>
  <c r="Q116" i="4" s="1"/>
  <c r="J117" i="4"/>
  <c r="N117" i="4" s="1"/>
  <c r="K117" i="4"/>
  <c r="O117" i="4" s="1"/>
  <c r="L117" i="4"/>
  <c r="P117" i="4" s="1"/>
  <c r="M117" i="4"/>
  <c r="Q117" i="4" s="1"/>
  <c r="J118" i="4"/>
  <c r="N118" i="4" s="1"/>
  <c r="K118" i="4"/>
  <c r="O118" i="4" s="1"/>
  <c r="L118" i="4"/>
  <c r="P118" i="4" s="1"/>
  <c r="M118" i="4"/>
  <c r="Q118" i="4" s="1"/>
  <c r="J119" i="4"/>
  <c r="N119" i="4" s="1"/>
  <c r="K119" i="4"/>
  <c r="O119" i="4" s="1"/>
  <c r="L119" i="4"/>
  <c r="P119" i="4" s="1"/>
  <c r="M119" i="4"/>
  <c r="Q119" i="4" s="1"/>
  <c r="J120" i="4"/>
  <c r="N120" i="4" s="1"/>
  <c r="K120" i="4"/>
  <c r="O120" i="4" s="1"/>
  <c r="L120" i="4"/>
  <c r="P120" i="4" s="1"/>
  <c r="M120" i="4"/>
  <c r="Q120" i="4" s="1"/>
  <c r="J121" i="4"/>
  <c r="N121" i="4" s="1"/>
  <c r="K121" i="4"/>
  <c r="O121" i="4" s="1"/>
  <c r="L121" i="4"/>
  <c r="P121" i="4" s="1"/>
  <c r="M121" i="4"/>
  <c r="Q121" i="4" s="1"/>
  <c r="J122" i="4"/>
  <c r="N122" i="4" s="1"/>
  <c r="K122" i="4"/>
  <c r="O122" i="4" s="1"/>
  <c r="L122" i="4"/>
  <c r="P122" i="4" s="1"/>
  <c r="M122" i="4"/>
  <c r="Q122" i="4" s="1"/>
  <c r="J123" i="4"/>
  <c r="N123" i="4" s="1"/>
  <c r="K123" i="4"/>
  <c r="O123" i="4" s="1"/>
  <c r="L123" i="4"/>
  <c r="P123" i="4" s="1"/>
  <c r="M123" i="4"/>
  <c r="Q123" i="4" s="1"/>
  <c r="J124" i="4"/>
  <c r="N124" i="4" s="1"/>
  <c r="K124" i="4"/>
  <c r="O124" i="4" s="1"/>
  <c r="L124" i="4"/>
  <c r="P124" i="4" s="1"/>
  <c r="M124" i="4"/>
  <c r="Q124" i="4" s="1"/>
  <c r="J125" i="4"/>
  <c r="N125" i="4" s="1"/>
  <c r="K125" i="4"/>
  <c r="O125" i="4" s="1"/>
  <c r="L125" i="4"/>
  <c r="P125" i="4" s="1"/>
  <c r="M125" i="4"/>
  <c r="Q125" i="4" s="1"/>
  <c r="J126" i="4"/>
  <c r="N126" i="4" s="1"/>
  <c r="K126" i="4"/>
  <c r="O126" i="4" s="1"/>
  <c r="L126" i="4"/>
  <c r="P126" i="4" s="1"/>
  <c r="M126" i="4"/>
  <c r="Q126" i="4" s="1"/>
  <c r="J127" i="4"/>
  <c r="N127" i="4" s="1"/>
  <c r="K127" i="4"/>
  <c r="O127" i="4" s="1"/>
  <c r="L127" i="4"/>
  <c r="P127" i="4" s="1"/>
  <c r="M127" i="4"/>
  <c r="Q127" i="4" s="1"/>
  <c r="J128" i="4"/>
  <c r="N128" i="4" s="1"/>
  <c r="K128" i="4"/>
  <c r="O128" i="4" s="1"/>
  <c r="L128" i="4"/>
  <c r="P128" i="4" s="1"/>
  <c r="M128" i="4"/>
  <c r="Q128" i="4" s="1"/>
  <c r="J129" i="4"/>
  <c r="N129" i="4" s="1"/>
  <c r="K129" i="4"/>
  <c r="O129" i="4" s="1"/>
  <c r="L129" i="4"/>
  <c r="P129" i="4" s="1"/>
  <c r="M129" i="4"/>
  <c r="Q129" i="4" s="1"/>
  <c r="J130" i="4"/>
  <c r="N130" i="4" s="1"/>
  <c r="K130" i="4"/>
  <c r="O130" i="4" s="1"/>
  <c r="L130" i="4"/>
  <c r="P130" i="4" s="1"/>
  <c r="M130" i="4"/>
  <c r="Q130" i="4" s="1"/>
  <c r="J131" i="4"/>
  <c r="N131" i="4" s="1"/>
  <c r="K131" i="4"/>
  <c r="O131" i="4" s="1"/>
  <c r="L131" i="4"/>
  <c r="P131" i="4" s="1"/>
  <c r="M131" i="4"/>
  <c r="Q131" i="4" s="1"/>
  <c r="J132" i="4"/>
  <c r="N132" i="4" s="1"/>
  <c r="K132" i="4"/>
  <c r="O132" i="4" s="1"/>
  <c r="L132" i="4"/>
  <c r="P132" i="4" s="1"/>
  <c r="M132" i="4"/>
  <c r="Q132" i="4" s="1"/>
  <c r="J133" i="4"/>
  <c r="N133" i="4" s="1"/>
  <c r="K133" i="4"/>
  <c r="O133" i="4" s="1"/>
  <c r="L133" i="4"/>
  <c r="P133" i="4" s="1"/>
  <c r="M133" i="4"/>
  <c r="Q133" i="4" s="1"/>
  <c r="J134" i="4"/>
  <c r="N134" i="4" s="1"/>
  <c r="K134" i="4"/>
  <c r="O134" i="4" s="1"/>
  <c r="L134" i="4"/>
  <c r="P134" i="4" s="1"/>
  <c r="M134" i="4"/>
  <c r="Q134" i="4" s="1"/>
  <c r="J135" i="4"/>
  <c r="N135" i="4" s="1"/>
  <c r="K135" i="4"/>
  <c r="O135" i="4" s="1"/>
  <c r="L135" i="4"/>
  <c r="P135" i="4" s="1"/>
  <c r="M135" i="4"/>
  <c r="Q135" i="4" s="1"/>
  <c r="J136" i="4"/>
  <c r="N136" i="4" s="1"/>
  <c r="K136" i="4"/>
  <c r="O136" i="4" s="1"/>
  <c r="L136" i="4"/>
  <c r="P136" i="4" s="1"/>
  <c r="M136" i="4"/>
  <c r="Q136" i="4" s="1"/>
  <c r="J137" i="4"/>
  <c r="N137" i="4" s="1"/>
  <c r="K137" i="4"/>
  <c r="O137" i="4" s="1"/>
  <c r="L137" i="4"/>
  <c r="P137" i="4" s="1"/>
  <c r="M137" i="4"/>
  <c r="Q137" i="4" s="1"/>
  <c r="J138" i="4"/>
  <c r="N138" i="4" s="1"/>
  <c r="K138" i="4"/>
  <c r="O138" i="4" s="1"/>
  <c r="L138" i="4"/>
  <c r="P138" i="4" s="1"/>
  <c r="M138" i="4"/>
  <c r="Q138" i="4" s="1"/>
  <c r="J139" i="4"/>
  <c r="N139" i="4" s="1"/>
  <c r="K139" i="4"/>
  <c r="O139" i="4" s="1"/>
  <c r="L139" i="4"/>
  <c r="P139" i="4" s="1"/>
  <c r="M139" i="4"/>
  <c r="Q139" i="4" s="1"/>
  <c r="J140" i="4"/>
  <c r="N140" i="4" s="1"/>
  <c r="K140" i="4"/>
  <c r="O140" i="4" s="1"/>
  <c r="L140" i="4"/>
  <c r="P140" i="4" s="1"/>
  <c r="M140" i="4"/>
  <c r="Q140" i="4" s="1"/>
  <c r="J141" i="4"/>
  <c r="N141" i="4" s="1"/>
  <c r="K141" i="4"/>
  <c r="O141" i="4" s="1"/>
  <c r="L141" i="4"/>
  <c r="P141" i="4" s="1"/>
  <c r="M141" i="4"/>
  <c r="Q141" i="4" s="1"/>
  <c r="J142" i="4"/>
  <c r="N142" i="4" s="1"/>
  <c r="K142" i="4"/>
  <c r="O142" i="4" s="1"/>
  <c r="L142" i="4"/>
  <c r="P142" i="4" s="1"/>
  <c r="M142" i="4"/>
  <c r="Q142" i="4" s="1"/>
  <c r="J143" i="4"/>
  <c r="N143" i="4" s="1"/>
  <c r="K143" i="4"/>
  <c r="O143" i="4" s="1"/>
  <c r="L143" i="4"/>
  <c r="P143" i="4" s="1"/>
  <c r="M143" i="4"/>
  <c r="Q143" i="4" s="1"/>
  <c r="J144" i="4"/>
  <c r="N144" i="4" s="1"/>
  <c r="K144" i="4"/>
  <c r="O144" i="4" s="1"/>
  <c r="L144" i="4"/>
  <c r="P144" i="4" s="1"/>
  <c r="M144" i="4"/>
  <c r="Q144" i="4" s="1"/>
  <c r="J145" i="4"/>
  <c r="N145" i="4" s="1"/>
  <c r="K145" i="4"/>
  <c r="O145" i="4" s="1"/>
  <c r="L145" i="4"/>
  <c r="P145" i="4" s="1"/>
  <c r="M145" i="4"/>
  <c r="Q145" i="4" s="1"/>
  <c r="J146" i="4"/>
  <c r="N146" i="4" s="1"/>
  <c r="K146" i="4"/>
  <c r="O146" i="4" s="1"/>
  <c r="L146" i="4"/>
  <c r="P146" i="4" s="1"/>
  <c r="M146" i="4"/>
  <c r="Q146" i="4" s="1"/>
  <c r="J147" i="4"/>
  <c r="N147" i="4" s="1"/>
  <c r="K147" i="4"/>
  <c r="O147" i="4" s="1"/>
  <c r="L147" i="4"/>
  <c r="P147" i="4" s="1"/>
  <c r="M147" i="4"/>
  <c r="Q147" i="4" s="1"/>
  <c r="J148" i="4"/>
  <c r="N148" i="4" s="1"/>
  <c r="K148" i="4"/>
  <c r="O148" i="4" s="1"/>
  <c r="L148" i="4"/>
  <c r="P148" i="4" s="1"/>
  <c r="M148" i="4"/>
  <c r="Q148" i="4" s="1"/>
  <c r="J149" i="4"/>
  <c r="N149" i="4" s="1"/>
  <c r="K149" i="4"/>
  <c r="O149" i="4" s="1"/>
  <c r="L149" i="4"/>
  <c r="P149" i="4" s="1"/>
  <c r="M149" i="4"/>
  <c r="Q149" i="4" s="1"/>
  <c r="J150" i="4"/>
  <c r="N150" i="4" s="1"/>
  <c r="K150" i="4"/>
  <c r="O150" i="4" s="1"/>
  <c r="L150" i="4"/>
  <c r="P150" i="4" s="1"/>
  <c r="M150" i="4"/>
  <c r="Q150" i="4" s="1"/>
  <c r="J151" i="4"/>
  <c r="N151" i="4" s="1"/>
  <c r="K151" i="4"/>
  <c r="O151" i="4" s="1"/>
  <c r="L151" i="4"/>
  <c r="P151" i="4" s="1"/>
  <c r="M151" i="4"/>
  <c r="Q151" i="4" s="1"/>
  <c r="J152" i="4"/>
  <c r="N152" i="4" s="1"/>
  <c r="K152" i="4"/>
  <c r="O152" i="4" s="1"/>
  <c r="L152" i="4"/>
  <c r="P152" i="4" s="1"/>
  <c r="M152" i="4"/>
  <c r="Q152" i="4" s="1"/>
  <c r="J153" i="4"/>
  <c r="N153" i="4" s="1"/>
  <c r="K153" i="4"/>
  <c r="O153" i="4" s="1"/>
  <c r="L153" i="4"/>
  <c r="P153" i="4" s="1"/>
  <c r="M153" i="4"/>
  <c r="Q153" i="4" s="1"/>
  <c r="J154" i="4"/>
  <c r="N154" i="4" s="1"/>
  <c r="K154" i="4"/>
  <c r="O154" i="4" s="1"/>
  <c r="L154" i="4"/>
  <c r="P154" i="4" s="1"/>
  <c r="M154" i="4"/>
  <c r="Q154" i="4" s="1"/>
  <c r="J155" i="4"/>
  <c r="N155" i="4" s="1"/>
  <c r="K155" i="4"/>
  <c r="O155" i="4" s="1"/>
  <c r="L155" i="4"/>
  <c r="P155" i="4" s="1"/>
  <c r="M155" i="4"/>
  <c r="Q155" i="4" s="1"/>
  <c r="J156" i="4"/>
  <c r="N156" i="4" s="1"/>
  <c r="K156" i="4"/>
  <c r="O156" i="4" s="1"/>
  <c r="L156" i="4"/>
  <c r="P156" i="4" s="1"/>
  <c r="M156" i="4"/>
  <c r="Q156" i="4" s="1"/>
  <c r="J157" i="4"/>
  <c r="N157" i="4" s="1"/>
  <c r="K157" i="4"/>
  <c r="O157" i="4" s="1"/>
  <c r="L157" i="4"/>
  <c r="P157" i="4" s="1"/>
  <c r="M157" i="4"/>
  <c r="Q157" i="4" s="1"/>
  <c r="J158" i="4"/>
  <c r="N158" i="4" s="1"/>
  <c r="K158" i="4"/>
  <c r="O158" i="4" s="1"/>
  <c r="L158" i="4"/>
  <c r="P158" i="4" s="1"/>
  <c r="M158" i="4"/>
  <c r="Q158" i="4" s="1"/>
  <c r="J159" i="4"/>
  <c r="N159" i="4" s="1"/>
  <c r="K159" i="4"/>
  <c r="O159" i="4" s="1"/>
  <c r="L159" i="4"/>
  <c r="P159" i="4" s="1"/>
  <c r="M159" i="4"/>
  <c r="Q159" i="4" s="1"/>
  <c r="J160" i="4"/>
  <c r="N160" i="4" s="1"/>
  <c r="K160" i="4"/>
  <c r="O160" i="4" s="1"/>
  <c r="L160" i="4"/>
  <c r="P160" i="4" s="1"/>
  <c r="M160" i="4"/>
  <c r="Q160" i="4" s="1"/>
  <c r="J161" i="4"/>
  <c r="N161" i="4" s="1"/>
  <c r="K161" i="4"/>
  <c r="O161" i="4" s="1"/>
  <c r="L161" i="4"/>
  <c r="P161" i="4" s="1"/>
  <c r="M161" i="4"/>
  <c r="Q161" i="4" s="1"/>
  <c r="J162" i="4"/>
  <c r="N162" i="4" s="1"/>
  <c r="K162" i="4"/>
  <c r="O162" i="4" s="1"/>
  <c r="L162" i="4"/>
  <c r="P162" i="4" s="1"/>
  <c r="M162" i="4"/>
  <c r="Q162" i="4" s="1"/>
  <c r="J163" i="4"/>
  <c r="N163" i="4" s="1"/>
  <c r="K163" i="4"/>
  <c r="O163" i="4" s="1"/>
  <c r="L163" i="4"/>
  <c r="P163" i="4" s="1"/>
  <c r="M163" i="4"/>
  <c r="Q163" i="4" s="1"/>
  <c r="J164" i="4"/>
  <c r="N164" i="4" s="1"/>
  <c r="K164" i="4"/>
  <c r="O164" i="4" s="1"/>
  <c r="L164" i="4"/>
  <c r="P164" i="4" s="1"/>
  <c r="M164" i="4"/>
  <c r="Q164" i="4" s="1"/>
  <c r="J165" i="4"/>
  <c r="N165" i="4" s="1"/>
  <c r="K165" i="4"/>
  <c r="O165" i="4" s="1"/>
  <c r="L165" i="4"/>
  <c r="P165" i="4" s="1"/>
  <c r="M165" i="4"/>
  <c r="Q165" i="4" s="1"/>
  <c r="J166" i="4"/>
  <c r="N166" i="4" s="1"/>
  <c r="K166" i="4"/>
  <c r="O166" i="4" s="1"/>
  <c r="L166" i="4"/>
  <c r="P166" i="4" s="1"/>
  <c r="M166" i="4"/>
  <c r="Q166" i="4" s="1"/>
  <c r="J167" i="4"/>
  <c r="N167" i="4" s="1"/>
  <c r="K167" i="4"/>
  <c r="O167" i="4" s="1"/>
  <c r="L167" i="4"/>
  <c r="P167" i="4" s="1"/>
  <c r="M167" i="4"/>
  <c r="Q167" i="4" s="1"/>
  <c r="J168" i="4"/>
  <c r="N168" i="4" s="1"/>
  <c r="K168" i="4"/>
  <c r="O168" i="4" s="1"/>
  <c r="L168" i="4"/>
  <c r="P168" i="4" s="1"/>
  <c r="M168" i="4"/>
  <c r="Q168" i="4" s="1"/>
  <c r="J169" i="4"/>
  <c r="N169" i="4" s="1"/>
  <c r="K169" i="4"/>
  <c r="O169" i="4" s="1"/>
  <c r="L169" i="4"/>
  <c r="P169" i="4" s="1"/>
  <c r="M169" i="4"/>
  <c r="Q169" i="4" s="1"/>
  <c r="J170" i="4"/>
  <c r="N170" i="4" s="1"/>
  <c r="K170" i="4"/>
  <c r="O170" i="4" s="1"/>
  <c r="L170" i="4"/>
  <c r="P170" i="4" s="1"/>
  <c r="M170" i="4"/>
  <c r="Q170" i="4" s="1"/>
  <c r="J171" i="4"/>
  <c r="N171" i="4" s="1"/>
  <c r="K171" i="4"/>
  <c r="O171" i="4" s="1"/>
  <c r="L171" i="4"/>
  <c r="P171" i="4" s="1"/>
  <c r="M171" i="4"/>
  <c r="Q171" i="4" s="1"/>
  <c r="J172" i="4"/>
  <c r="N172" i="4" s="1"/>
  <c r="K172" i="4"/>
  <c r="O172" i="4" s="1"/>
  <c r="L172" i="4"/>
  <c r="P172" i="4" s="1"/>
  <c r="M172" i="4"/>
  <c r="Q172" i="4" s="1"/>
  <c r="J173" i="4"/>
  <c r="N173" i="4" s="1"/>
  <c r="K173" i="4"/>
  <c r="O173" i="4" s="1"/>
  <c r="L173" i="4"/>
  <c r="P173" i="4" s="1"/>
  <c r="M173" i="4"/>
  <c r="Q173" i="4" s="1"/>
  <c r="J174" i="4"/>
  <c r="N174" i="4" s="1"/>
  <c r="K174" i="4"/>
  <c r="O174" i="4" s="1"/>
  <c r="L174" i="4"/>
  <c r="P174" i="4" s="1"/>
  <c r="M174" i="4"/>
  <c r="Q174" i="4" s="1"/>
  <c r="J175" i="4"/>
  <c r="N175" i="4" s="1"/>
  <c r="K175" i="4"/>
  <c r="O175" i="4" s="1"/>
  <c r="L175" i="4"/>
  <c r="P175" i="4" s="1"/>
  <c r="M175" i="4"/>
  <c r="Q175" i="4" s="1"/>
  <c r="J176" i="4"/>
  <c r="N176" i="4" s="1"/>
  <c r="K176" i="4"/>
  <c r="O176" i="4" s="1"/>
  <c r="L176" i="4"/>
  <c r="P176" i="4" s="1"/>
  <c r="M176" i="4"/>
  <c r="Q176" i="4" s="1"/>
  <c r="J177" i="4"/>
  <c r="N177" i="4" s="1"/>
  <c r="K177" i="4"/>
  <c r="O177" i="4" s="1"/>
  <c r="L177" i="4"/>
  <c r="P177" i="4" s="1"/>
  <c r="M177" i="4"/>
  <c r="Q177" i="4" s="1"/>
  <c r="J178" i="4"/>
  <c r="N178" i="4" s="1"/>
  <c r="K178" i="4"/>
  <c r="O178" i="4" s="1"/>
  <c r="L178" i="4"/>
  <c r="P178" i="4" s="1"/>
  <c r="M178" i="4"/>
  <c r="Q178" i="4" s="1"/>
  <c r="J179" i="4"/>
  <c r="N179" i="4" s="1"/>
  <c r="K179" i="4"/>
  <c r="O179" i="4" s="1"/>
  <c r="L179" i="4"/>
  <c r="P179" i="4" s="1"/>
  <c r="M179" i="4"/>
  <c r="Q179" i="4" s="1"/>
  <c r="J180" i="4"/>
  <c r="N180" i="4" s="1"/>
  <c r="K180" i="4"/>
  <c r="O180" i="4" s="1"/>
  <c r="L180" i="4"/>
  <c r="P180" i="4" s="1"/>
  <c r="M180" i="4"/>
  <c r="Q180" i="4" s="1"/>
  <c r="J181" i="4"/>
  <c r="N181" i="4" s="1"/>
  <c r="K181" i="4"/>
  <c r="O181" i="4" s="1"/>
  <c r="L181" i="4"/>
  <c r="P181" i="4" s="1"/>
  <c r="M181" i="4"/>
  <c r="Q181" i="4" s="1"/>
  <c r="J182" i="4"/>
  <c r="N182" i="4" s="1"/>
  <c r="K182" i="4"/>
  <c r="O182" i="4" s="1"/>
  <c r="L182" i="4"/>
  <c r="P182" i="4" s="1"/>
  <c r="M182" i="4"/>
  <c r="Q182" i="4" s="1"/>
  <c r="J183" i="4"/>
  <c r="N183" i="4" s="1"/>
  <c r="K183" i="4"/>
  <c r="O183" i="4" s="1"/>
  <c r="L183" i="4"/>
  <c r="P183" i="4" s="1"/>
  <c r="M183" i="4"/>
  <c r="Q183" i="4" s="1"/>
  <c r="J184" i="4"/>
  <c r="N184" i="4" s="1"/>
  <c r="K184" i="4"/>
  <c r="O184" i="4" s="1"/>
  <c r="L184" i="4"/>
  <c r="P184" i="4" s="1"/>
  <c r="M184" i="4"/>
  <c r="Q184" i="4" s="1"/>
  <c r="J185" i="4"/>
  <c r="N185" i="4" s="1"/>
  <c r="K185" i="4"/>
  <c r="O185" i="4" s="1"/>
  <c r="L185" i="4"/>
  <c r="P185" i="4" s="1"/>
  <c r="M185" i="4"/>
  <c r="Q185" i="4" s="1"/>
  <c r="J186" i="4"/>
  <c r="N186" i="4" s="1"/>
  <c r="K186" i="4"/>
  <c r="O186" i="4" s="1"/>
  <c r="L186" i="4"/>
  <c r="P186" i="4" s="1"/>
  <c r="M186" i="4"/>
  <c r="Q186" i="4" s="1"/>
  <c r="J187" i="4"/>
  <c r="N187" i="4" s="1"/>
  <c r="K187" i="4"/>
  <c r="O187" i="4" s="1"/>
  <c r="L187" i="4"/>
  <c r="P187" i="4" s="1"/>
  <c r="M187" i="4"/>
  <c r="Q187" i="4" s="1"/>
  <c r="J188" i="4"/>
  <c r="N188" i="4" s="1"/>
  <c r="K188" i="4"/>
  <c r="O188" i="4" s="1"/>
  <c r="L188" i="4"/>
  <c r="P188" i="4" s="1"/>
  <c r="M188" i="4"/>
  <c r="Q188" i="4" s="1"/>
  <c r="J189" i="4"/>
  <c r="N189" i="4" s="1"/>
  <c r="K189" i="4"/>
  <c r="O189" i="4" s="1"/>
  <c r="L189" i="4"/>
  <c r="P189" i="4" s="1"/>
  <c r="M189" i="4"/>
  <c r="Q189" i="4" s="1"/>
  <c r="J190" i="4"/>
  <c r="N190" i="4" s="1"/>
  <c r="K190" i="4"/>
  <c r="O190" i="4" s="1"/>
  <c r="L190" i="4"/>
  <c r="P190" i="4" s="1"/>
  <c r="M190" i="4"/>
  <c r="Q190" i="4" s="1"/>
  <c r="J191" i="4"/>
  <c r="N191" i="4" s="1"/>
  <c r="K191" i="4"/>
  <c r="O191" i="4" s="1"/>
  <c r="L191" i="4"/>
  <c r="P191" i="4" s="1"/>
  <c r="M191" i="4"/>
  <c r="Q191" i="4" s="1"/>
  <c r="J192" i="4"/>
  <c r="N192" i="4" s="1"/>
  <c r="K192" i="4"/>
  <c r="O192" i="4" s="1"/>
  <c r="L192" i="4"/>
  <c r="P192" i="4" s="1"/>
  <c r="M192" i="4"/>
  <c r="Q192" i="4" s="1"/>
  <c r="J193" i="4"/>
  <c r="N193" i="4" s="1"/>
  <c r="K193" i="4"/>
  <c r="O193" i="4" s="1"/>
  <c r="L193" i="4"/>
  <c r="P193" i="4" s="1"/>
  <c r="M193" i="4"/>
  <c r="Q193" i="4" s="1"/>
  <c r="J194" i="4"/>
  <c r="N194" i="4" s="1"/>
  <c r="K194" i="4"/>
  <c r="O194" i="4" s="1"/>
  <c r="L194" i="4"/>
  <c r="P194" i="4" s="1"/>
  <c r="M194" i="4"/>
  <c r="Q194" i="4" s="1"/>
  <c r="J195" i="4"/>
  <c r="N195" i="4" s="1"/>
  <c r="K195" i="4"/>
  <c r="O195" i="4" s="1"/>
  <c r="L195" i="4"/>
  <c r="P195" i="4" s="1"/>
  <c r="M195" i="4"/>
  <c r="Q195" i="4" s="1"/>
  <c r="J196" i="4"/>
  <c r="N196" i="4" s="1"/>
  <c r="K196" i="4"/>
  <c r="O196" i="4" s="1"/>
  <c r="L196" i="4"/>
  <c r="P196" i="4" s="1"/>
  <c r="M196" i="4"/>
  <c r="Q196" i="4" s="1"/>
  <c r="J197" i="4"/>
  <c r="N197" i="4" s="1"/>
  <c r="K197" i="4"/>
  <c r="O197" i="4" s="1"/>
  <c r="L197" i="4"/>
  <c r="P197" i="4" s="1"/>
  <c r="M197" i="4"/>
  <c r="Q197" i="4" s="1"/>
  <c r="J198" i="4"/>
  <c r="N198" i="4" s="1"/>
  <c r="K198" i="4"/>
  <c r="O198" i="4" s="1"/>
  <c r="L198" i="4"/>
  <c r="P198" i="4" s="1"/>
  <c r="M198" i="4"/>
  <c r="Q198" i="4" s="1"/>
  <c r="J199" i="4"/>
  <c r="N199" i="4" s="1"/>
  <c r="K199" i="4"/>
  <c r="O199" i="4" s="1"/>
  <c r="L199" i="4"/>
  <c r="P199" i="4" s="1"/>
  <c r="M199" i="4"/>
  <c r="Q199" i="4" s="1"/>
  <c r="J200" i="4"/>
  <c r="N200" i="4" s="1"/>
  <c r="K200" i="4"/>
  <c r="O200" i="4" s="1"/>
  <c r="L200" i="4"/>
  <c r="P200" i="4" s="1"/>
  <c r="M200" i="4"/>
  <c r="Q200" i="4" s="1"/>
  <c r="J201" i="4"/>
  <c r="N201" i="4" s="1"/>
  <c r="K201" i="4"/>
  <c r="O201" i="4" s="1"/>
  <c r="L201" i="4"/>
  <c r="P201" i="4" s="1"/>
  <c r="M201" i="4"/>
  <c r="Q201" i="4" s="1"/>
  <c r="J202" i="4"/>
  <c r="N202" i="4" s="1"/>
  <c r="K202" i="4"/>
  <c r="O202" i="4" s="1"/>
  <c r="L202" i="4"/>
  <c r="P202" i="4" s="1"/>
  <c r="M202" i="4"/>
  <c r="Q202" i="4" s="1"/>
  <c r="J203" i="4"/>
  <c r="N203" i="4" s="1"/>
  <c r="K203" i="4"/>
  <c r="O203" i="4" s="1"/>
  <c r="L203" i="4"/>
  <c r="P203" i="4" s="1"/>
  <c r="M203" i="4"/>
  <c r="Q203" i="4" s="1"/>
  <c r="J204" i="4"/>
  <c r="N204" i="4" s="1"/>
  <c r="K204" i="4"/>
  <c r="O204" i="4" s="1"/>
  <c r="L204" i="4"/>
  <c r="P204" i="4" s="1"/>
  <c r="M204" i="4"/>
  <c r="Q204" i="4" s="1"/>
  <c r="J205" i="4"/>
  <c r="N205" i="4" s="1"/>
  <c r="K205" i="4"/>
  <c r="O205" i="4" s="1"/>
  <c r="L205" i="4"/>
  <c r="P205" i="4" s="1"/>
  <c r="M205" i="4"/>
  <c r="Q205" i="4" s="1"/>
  <c r="J206" i="4"/>
  <c r="N206" i="4" s="1"/>
  <c r="K206" i="4"/>
  <c r="O206" i="4" s="1"/>
  <c r="L206" i="4"/>
  <c r="P206" i="4" s="1"/>
  <c r="M206" i="4"/>
  <c r="Q206" i="4" s="1"/>
  <c r="J207" i="4"/>
  <c r="N207" i="4" s="1"/>
  <c r="K207" i="4"/>
  <c r="O207" i="4" s="1"/>
  <c r="L207" i="4"/>
  <c r="P207" i="4" s="1"/>
  <c r="M207" i="4"/>
  <c r="Q207" i="4" s="1"/>
  <c r="J208" i="4"/>
  <c r="N208" i="4" s="1"/>
  <c r="K208" i="4"/>
  <c r="O208" i="4" s="1"/>
  <c r="L208" i="4"/>
  <c r="P208" i="4" s="1"/>
  <c r="M208" i="4"/>
  <c r="Q208" i="4" s="1"/>
  <c r="J209" i="4"/>
  <c r="N209" i="4" s="1"/>
  <c r="K209" i="4"/>
  <c r="O209" i="4" s="1"/>
  <c r="L209" i="4"/>
  <c r="P209" i="4" s="1"/>
  <c r="M209" i="4"/>
  <c r="Q209" i="4" s="1"/>
  <c r="J210" i="4"/>
  <c r="N210" i="4" s="1"/>
  <c r="K210" i="4"/>
  <c r="O210" i="4" s="1"/>
  <c r="L210" i="4"/>
  <c r="P210" i="4" s="1"/>
  <c r="M210" i="4"/>
  <c r="Q210" i="4" s="1"/>
  <c r="J211" i="4"/>
  <c r="N211" i="4" s="1"/>
  <c r="K211" i="4"/>
  <c r="O211" i="4" s="1"/>
  <c r="L211" i="4"/>
  <c r="P211" i="4" s="1"/>
  <c r="M211" i="4"/>
  <c r="Q211" i="4" s="1"/>
  <c r="J212" i="4"/>
  <c r="N212" i="4" s="1"/>
  <c r="K212" i="4"/>
  <c r="O212" i="4" s="1"/>
  <c r="L212" i="4"/>
  <c r="P212" i="4" s="1"/>
  <c r="M212" i="4"/>
  <c r="Q212" i="4" s="1"/>
  <c r="J213" i="4"/>
  <c r="N213" i="4" s="1"/>
  <c r="K213" i="4"/>
  <c r="O213" i="4" s="1"/>
  <c r="L213" i="4"/>
  <c r="P213" i="4" s="1"/>
  <c r="M213" i="4"/>
  <c r="Q213" i="4" s="1"/>
  <c r="J214" i="4"/>
  <c r="N214" i="4" s="1"/>
  <c r="K214" i="4"/>
  <c r="O214" i="4" s="1"/>
  <c r="L214" i="4"/>
  <c r="P214" i="4" s="1"/>
  <c r="M214" i="4"/>
  <c r="Q214" i="4" s="1"/>
  <c r="J215" i="4"/>
  <c r="N215" i="4" s="1"/>
  <c r="K215" i="4"/>
  <c r="O215" i="4" s="1"/>
  <c r="L215" i="4"/>
  <c r="P215" i="4" s="1"/>
  <c r="M215" i="4"/>
  <c r="Q215" i="4" s="1"/>
  <c r="J216" i="4"/>
  <c r="N216" i="4" s="1"/>
  <c r="K216" i="4"/>
  <c r="O216" i="4" s="1"/>
  <c r="L216" i="4"/>
  <c r="P216" i="4" s="1"/>
  <c r="M216" i="4"/>
  <c r="Q216" i="4" s="1"/>
  <c r="J217" i="4"/>
  <c r="N217" i="4" s="1"/>
  <c r="K217" i="4"/>
  <c r="O217" i="4" s="1"/>
  <c r="L217" i="4"/>
  <c r="P217" i="4" s="1"/>
  <c r="M217" i="4"/>
  <c r="Q217" i="4" s="1"/>
  <c r="J218" i="4"/>
  <c r="N218" i="4" s="1"/>
  <c r="K218" i="4"/>
  <c r="O218" i="4" s="1"/>
  <c r="L218" i="4"/>
  <c r="P218" i="4" s="1"/>
  <c r="M218" i="4"/>
  <c r="Q218" i="4" s="1"/>
  <c r="J219" i="4"/>
  <c r="N219" i="4" s="1"/>
  <c r="K219" i="4"/>
  <c r="O219" i="4" s="1"/>
  <c r="L219" i="4"/>
  <c r="P219" i="4" s="1"/>
  <c r="M219" i="4"/>
  <c r="Q219" i="4" s="1"/>
  <c r="J220" i="4"/>
  <c r="N220" i="4" s="1"/>
  <c r="K220" i="4"/>
  <c r="O220" i="4" s="1"/>
  <c r="L220" i="4"/>
  <c r="P220" i="4" s="1"/>
  <c r="M220" i="4"/>
  <c r="Q220" i="4" s="1"/>
  <c r="J221" i="4"/>
  <c r="N221" i="4" s="1"/>
  <c r="K221" i="4"/>
  <c r="O221" i="4" s="1"/>
  <c r="L221" i="4"/>
  <c r="P221" i="4" s="1"/>
  <c r="M221" i="4"/>
  <c r="Q221" i="4" s="1"/>
  <c r="J222" i="4"/>
  <c r="N222" i="4" s="1"/>
  <c r="K222" i="4"/>
  <c r="O222" i="4" s="1"/>
  <c r="L222" i="4"/>
  <c r="P222" i="4" s="1"/>
  <c r="M222" i="4"/>
  <c r="Q222" i="4" s="1"/>
  <c r="J223" i="4"/>
  <c r="N223" i="4" s="1"/>
  <c r="K223" i="4"/>
  <c r="O223" i="4" s="1"/>
  <c r="L223" i="4"/>
  <c r="P223" i="4" s="1"/>
  <c r="M223" i="4"/>
  <c r="Q223" i="4" s="1"/>
  <c r="J224" i="4"/>
  <c r="N224" i="4" s="1"/>
  <c r="K224" i="4"/>
  <c r="O224" i="4" s="1"/>
  <c r="L224" i="4"/>
  <c r="P224" i="4" s="1"/>
  <c r="M224" i="4"/>
  <c r="Q224" i="4" s="1"/>
  <c r="J225" i="4"/>
  <c r="N225" i="4" s="1"/>
  <c r="K225" i="4"/>
  <c r="O225" i="4" s="1"/>
  <c r="L225" i="4"/>
  <c r="P225" i="4" s="1"/>
  <c r="M225" i="4"/>
  <c r="Q225" i="4" s="1"/>
  <c r="J226" i="4"/>
  <c r="N226" i="4" s="1"/>
  <c r="K226" i="4"/>
  <c r="O226" i="4" s="1"/>
  <c r="L226" i="4"/>
  <c r="P226" i="4" s="1"/>
  <c r="M226" i="4"/>
  <c r="Q226" i="4" s="1"/>
  <c r="J227" i="4"/>
  <c r="N227" i="4" s="1"/>
  <c r="K227" i="4"/>
  <c r="O227" i="4" s="1"/>
  <c r="L227" i="4"/>
  <c r="P227" i="4" s="1"/>
  <c r="M227" i="4"/>
  <c r="Q227" i="4" s="1"/>
  <c r="J228" i="4"/>
  <c r="N228" i="4" s="1"/>
  <c r="K228" i="4"/>
  <c r="O228" i="4" s="1"/>
  <c r="L228" i="4"/>
  <c r="P228" i="4" s="1"/>
  <c r="M228" i="4"/>
  <c r="Q228" i="4" s="1"/>
  <c r="J229" i="4"/>
  <c r="N229" i="4" s="1"/>
  <c r="K229" i="4"/>
  <c r="O229" i="4" s="1"/>
  <c r="L229" i="4"/>
  <c r="P229" i="4" s="1"/>
  <c r="M229" i="4"/>
  <c r="Q229" i="4" s="1"/>
  <c r="J230" i="4"/>
  <c r="N230" i="4" s="1"/>
  <c r="K230" i="4"/>
  <c r="O230" i="4" s="1"/>
  <c r="L230" i="4"/>
  <c r="P230" i="4" s="1"/>
  <c r="M230" i="4"/>
  <c r="Q230" i="4" s="1"/>
  <c r="J231" i="4"/>
  <c r="N231" i="4" s="1"/>
  <c r="K231" i="4"/>
  <c r="O231" i="4" s="1"/>
  <c r="L231" i="4"/>
  <c r="P231" i="4" s="1"/>
  <c r="M231" i="4"/>
  <c r="Q231" i="4" s="1"/>
  <c r="J232" i="4"/>
  <c r="N232" i="4" s="1"/>
  <c r="K232" i="4"/>
  <c r="O232" i="4" s="1"/>
  <c r="L232" i="4"/>
  <c r="P232" i="4" s="1"/>
  <c r="M232" i="4"/>
  <c r="Q232" i="4" s="1"/>
  <c r="J233" i="4"/>
  <c r="N233" i="4" s="1"/>
  <c r="K233" i="4"/>
  <c r="O233" i="4" s="1"/>
  <c r="L233" i="4"/>
  <c r="P233" i="4" s="1"/>
  <c r="M233" i="4"/>
  <c r="Q233" i="4" s="1"/>
  <c r="J234" i="4"/>
  <c r="N234" i="4" s="1"/>
  <c r="K234" i="4"/>
  <c r="O234" i="4" s="1"/>
  <c r="L234" i="4"/>
  <c r="P234" i="4" s="1"/>
  <c r="M234" i="4"/>
  <c r="Q234" i="4" s="1"/>
  <c r="J235" i="4"/>
  <c r="N235" i="4" s="1"/>
  <c r="K235" i="4"/>
  <c r="O235" i="4" s="1"/>
  <c r="L235" i="4"/>
  <c r="P235" i="4" s="1"/>
  <c r="M235" i="4"/>
  <c r="Q235" i="4" s="1"/>
  <c r="J236" i="4"/>
  <c r="N236" i="4" s="1"/>
  <c r="K236" i="4"/>
  <c r="O236" i="4" s="1"/>
  <c r="L236" i="4"/>
  <c r="P236" i="4" s="1"/>
  <c r="M236" i="4"/>
  <c r="Q236" i="4" s="1"/>
  <c r="J237" i="4"/>
  <c r="N237" i="4" s="1"/>
  <c r="K237" i="4"/>
  <c r="O237" i="4" s="1"/>
  <c r="L237" i="4"/>
  <c r="P237" i="4" s="1"/>
  <c r="M237" i="4"/>
  <c r="Q237" i="4" s="1"/>
  <c r="J238" i="4"/>
  <c r="N238" i="4" s="1"/>
  <c r="K238" i="4"/>
  <c r="O238" i="4" s="1"/>
  <c r="L238" i="4"/>
  <c r="P238" i="4" s="1"/>
  <c r="M238" i="4"/>
  <c r="Q238" i="4" s="1"/>
  <c r="J239" i="4"/>
  <c r="N239" i="4" s="1"/>
  <c r="K239" i="4"/>
  <c r="O239" i="4" s="1"/>
  <c r="L239" i="4"/>
  <c r="P239" i="4" s="1"/>
  <c r="M239" i="4"/>
  <c r="Q239" i="4" s="1"/>
  <c r="J240" i="4"/>
  <c r="N240" i="4" s="1"/>
  <c r="K240" i="4"/>
  <c r="O240" i="4" s="1"/>
  <c r="L240" i="4"/>
  <c r="P240" i="4" s="1"/>
  <c r="M240" i="4"/>
  <c r="Q240" i="4" s="1"/>
  <c r="J241" i="4"/>
  <c r="N241" i="4" s="1"/>
  <c r="K241" i="4"/>
  <c r="O241" i="4" s="1"/>
  <c r="L241" i="4"/>
  <c r="P241" i="4" s="1"/>
  <c r="M241" i="4"/>
  <c r="Q241" i="4" s="1"/>
  <c r="J242" i="4"/>
  <c r="N242" i="4" s="1"/>
  <c r="K242" i="4"/>
  <c r="O242" i="4" s="1"/>
  <c r="L242" i="4"/>
  <c r="P242" i="4" s="1"/>
  <c r="M242" i="4"/>
  <c r="Q242" i="4" s="1"/>
  <c r="J243" i="4"/>
  <c r="N243" i="4" s="1"/>
  <c r="K243" i="4"/>
  <c r="O243" i="4" s="1"/>
  <c r="L243" i="4"/>
  <c r="P243" i="4" s="1"/>
  <c r="M243" i="4"/>
  <c r="Q243" i="4" s="1"/>
  <c r="J244" i="4"/>
  <c r="N244" i="4" s="1"/>
  <c r="K244" i="4"/>
  <c r="O244" i="4" s="1"/>
  <c r="L244" i="4"/>
  <c r="P244" i="4" s="1"/>
  <c r="M244" i="4"/>
  <c r="Q244" i="4" s="1"/>
  <c r="J245" i="4"/>
  <c r="N245" i="4" s="1"/>
  <c r="K245" i="4"/>
  <c r="O245" i="4" s="1"/>
  <c r="L245" i="4"/>
  <c r="P245" i="4" s="1"/>
  <c r="M245" i="4"/>
  <c r="Q245" i="4" s="1"/>
  <c r="J246" i="4"/>
  <c r="N246" i="4" s="1"/>
  <c r="K246" i="4"/>
  <c r="O246" i="4" s="1"/>
  <c r="L246" i="4"/>
  <c r="P246" i="4" s="1"/>
  <c r="M246" i="4"/>
  <c r="Q246" i="4" s="1"/>
  <c r="J247" i="4"/>
  <c r="N247" i="4" s="1"/>
  <c r="K247" i="4"/>
  <c r="O247" i="4" s="1"/>
  <c r="L247" i="4"/>
  <c r="P247" i="4" s="1"/>
  <c r="M247" i="4"/>
  <c r="Q247" i="4" s="1"/>
  <c r="J248" i="4"/>
  <c r="N248" i="4" s="1"/>
  <c r="K248" i="4"/>
  <c r="O248" i="4" s="1"/>
  <c r="L248" i="4"/>
  <c r="P248" i="4" s="1"/>
  <c r="M248" i="4"/>
  <c r="Q248" i="4" s="1"/>
  <c r="J249" i="4"/>
  <c r="N249" i="4" s="1"/>
  <c r="K249" i="4"/>
  <c r="O249" i="4" s="1"/>
  <c r="L249" i="4"/>
  <c r="P249" i="4" s="1"/>
  <c r="M249" i="4"/>
  <c r="Q249" i="4" s="1"/>
  <c r="J250" i="4"/>
  <c r="N250" i="4" s="1"/>
  <c r="K250" i="4"/>
  <c r="O250" i="4" s="1"/>
  <c r="L250" i="4"/>
  <c r="P250" i="4" s="1"/>
  <c r="M250" i="4"/>
  <c r="Q250" i="4" s="1"/>
  <c r="J251" i="4"/>
  <c r="N251" i="4" s="1"/>
  <c r="K251" i="4"/>
  <c r="O251" i="4" s="1"/>
  <c r="L251" i="4"/>
  <c r="P251" i="4" s="1"/>
  <c r="M251" i="4"/>
  <c r="Q251" i="4" s="1"/>
  <c r="J252" i="4"/>
  <c r="N252" i="4" s="1"/>
  <c r="K252" i="4"/>
  <c r="O252" i="4" s="1"/>
  <c r="L252" i="4"/>
  <c r="P252" i="4" s="1"/>
  <c r="M252" i="4"/>
  <c r="Q252" i="4" s="1"/>
  <c r="J253" i="4"/>
  <c r="N253" i="4" s="1"/>
  <c r="K253" i="4"/>
  <c r="O253" i="4" s="1"/>
  <c r="L253" i="4"/>
  <c r="P253" i="4" s="1"/>
  <c r="M253" i="4"/>
  <c r="Q253" i="4" s="1"/>
  <c r="J254" i="4"/>
  <c r="N254" i="4" s="1"/>
  <c r="K254" i="4"/>
  <c r="O254" i="4" s="1"/>
  <c r="L254" i="4"/>
  <c r="P254" i="4" s="1"/>
  <c r="M254" i="4"/>
  <c r="Q254" i="4" s="1"/>
  <c r="J255" i="4"/>
  <c r="N255" i="4" s="1"/>
  <c r="K255" i="4"/>
  <c r="O255" i="4" s="1"/>
  <c r="L255" i="4"/>
  <c r="P255" i="4" s="1"/>
  <c r="M255" i="4"/>
  <c r="Q255" i="4" s="1"/>
  <c r="J256" i="4"/>
  <c r="N256" i="4" s="1"/>
  <c r="K256" i="4"/>
  <c r="O256" i="4" s="1"/>
  <c r="L256" i="4"/>
  <c r="P256" i="4" s="1"/>
  <c r="M256" i="4"/>
  <c r="Q256" i="4" s="1"/>
  <c r="J257" i="4"/>
  <c r="N257" i="4" s="1"/>
  <c r="K257" i="4"/>
  <c r="O257" i="4" s="1"/>
  <c r="L257" i="4"/>
  <c r="P257" i="4" s="1"/>
  <c r="M257" i="4"/>
  <c r="Q257" i="4" s="1"/>
  <c r="J258" i="4"/>
  <c r="N258" i="4" s="1"/>
  <c r="K258" i="4"/>
  <c r="O258" i="4" s="1"/>
  <c r="L258" i="4"/>
  <c r="P258" i="4" s="1"/>
  <c r="M258" i="4"/>
  <c r="Q258" i="4" s="1"/>
  <c r="J259" i="4"/>
  <c r="N259" i="4" s="1"/>
  <c r="K259" i="4"/>
  <c r="O259" i="4" s="1"/>
  <c r="L259" i="4"/>
  <c r="P259" i="4" s="1"/>
  <c r="M259" i="4"/>
  <c r="Q259" i="4" s="1"/>
  <c r="J260" i="4"/>
  <c r="N260" i="4" s="1"/>
  <c r="K260" i="4"/>
  <c r="O260" i="4" s="1"/>
  <c r="L260" i="4"/>
  <c r="P260" i="4" s="1"/>
  <c r="M260" i="4"/>
  <c r="Q260" i="4" s="1"/>
  <c r="J261" i="4"/>
  <c r="N261" i="4" s="1"/>
  <c r="K261" i="4"/>
  <c r="O261" i="4" s="1"/>
  <c r="L261" i="4"/>
  <c r="P261" i="4" s="1"/>
  <c r="M261" i="4"/>
  <c r="Q261" i="4" s="1"/>
  <c r="J262" i="4"/>
  <c r="N262" i="4" s="1"/>
  <c r="K262" i="4"/>
  <c r="O262" i="4" s="1"/>
  <c r="L262" i="4"/>
  <c r="P262" i="4" s="1"/>
  <c r="M262" i="4"/>
  <c r="Q262" i="4" s="1"/>
  <c r="J263" i="4"/>
  <c r="N263" i="4" s="1"/>
  <c r="K263" i="4"/>
  <c r="O263" i="4" s="1"/>
  <c r="L263" i="4"/>
  <c r="P263" i="4" s="1"/>
  <c r="M263" i="4"/>
  <c r="Q263" i="4" s="1"/>
  <c r="J264" i="4"/>
  <c r="N264" i="4" s="1"/>
  <c r="K264" i="4"/>
  <c r="O264" i="4" s="1"/>
  <c r="L264" i="4"/>
  <c r="P264" i="4" s="1"/>
  <c r="M264" i="4"/>
  <c r="Q264" i="4" s="1"/>
  <c r="J265" i="4"/>
  <c r="N265" i="4" s="1"/>
  <c r="K265" i="4"/>
  <c r="O265" i="4" s="1"/>
  <c r="L265" i="4"/>
  <c r="P265" i="4" s="1"/>
  <c r="M265" i="4"/>
  <c r="Q265" i="4" s="1"/>
  <c r="J266" i="4"/>
  <c r="N266" i="4" s="1"/>
  <c r="K266" i="4"/>
  <c r="O266" i="4" s="1"/>
  <c r="L266" i="4"/>
  <c r="P266" i="4" s="1"/>
  <c r="M266" i="4"/>
  <c r="Q266" i="4" s="1"/>
  <c r="J267" i="4"/>
  <c r="N267" i="4" s="1"/>
  <c r="K267" i="4"/>
  <c r="O267" i="4" s="1"/>
  <c r="L267" i="4"/>
  <c r="P267" i="4" s="1"/>
  <c r="M267" i="4"/>
  <c r="Q267" i="4" s="1"/>
  <c r="J268" i="4"/>
  <c r="N268" i="4" s="1"/>
  <c r="K268" i="4"/>
  <c r="O268" i="4" s="1"/>
  <c r="L268" i="4"/>
  <c r="P268" i="4" s="1"/>
  <c r="M268" i="4"/>
  <c r="Q268" i="4" s="1"/>
  <c r="J269" i="4"/>
  <c r="N269" i="4" s="1"/>
  <c r="K269" i="4"/>
  <c r="O269" i="4" s="1"/>
  <c r="L269" i="4"/>
  <c r="P269" i="4" s="1"/>
  <c r="M269" i="4"/>
  <c r="Q269" i="4" s="1"/>
  <c r="J270" i="4"/>
  <c r="N270" i="4" s="1"/>
  <c r="K270" i="4"/>
  <c r="O270" i="4" s="1"/>
  <c r="L270" i="4"/>
  <c r="P270" i="4" s="1"/>
  <c r="M270" i="4"/>
  <c r="Q270" i="4" s="1"/>
  <c r="J271" i="4"/>
  <c r="N271" i="4" s="1"/>
  <c r="K271" i="4"/>
  <c r="O271" i="4" s="1"/>
  <c r="L271" i="4"/>
  <c r="P271" i="4" s="1"/>
  <c r="M271" i="4"/>
  <c r="Q271" i="4" s="1"/>
  <c r="J272" i="4"/>
  <c r="N272" i="4" s="1"/>
  <c r="K272" i="4"/>
  <c r="O272" i="4" s="1"/>
  <c r="L272" i="4"/>
  <c r="P272" i="4" s="1"/>
  <c r="M272" i="4"/>
  <c r="Q272" i="4" s="1"/>
  <c r="J273" i="4"/>
  <c r="N273" i="4" s="1"/>
  <c r="K273" i="4"/>
  <c r="O273" i="4" s="1"/>
  <c r="L273" i="4"/>
  <c r="P273" i="4" s="1"/>
  <c r="M273" i="4"/>
  <c r="Q273" i="4" s="1"/>
  <c r="J274" i="4"/>
  <c r="N274" i="4" s="1"/>
  <c r="K274" i="4"/>
  <c r="O274" i="4" s="1"/>
  <c r="L274" i="4"/>
  <c r="P274" i="4" s="1"/>
  <c r="M274" i="4"/>
  <c r="Q274" i="4" s="1"/>
  <c r="J275" i="4"/>
  <c r="N275" i="4" s="1"/>
  <c r="K275" i="4"/>
  <c r="O275" i="4" s="1"/>
  <c r="L275" i="4"/>
  <c r="P275" i="4" s="1"/>
  <c r="M275" i="4"/>
  <c r="Q275" i="4" s="1"/>
  <c r="J276" i="4"/>
  <c r="N276" i="4" s="1"/>
  <c r="K276" i="4"/>
  <c r="O276" i="4" s="1"/>
  <c r="L276" i="4"/>
  <c r="P276" i="4" s="1"/>
  <c r="M276" i="4"/>
  <c r="Q276" i="4" s="1"/>
  <c r="J277" i="4"/>
  <c r="N277" i="4" s="1"/>
  <c r="K277" i="4"/>
  <c r="O277" i="4" s="1"/>
  <c r="L277" i="4"/>
  <c r="P277" i="4" s="1"/>
  <c r="M277" i="4"/>
  <c r="Q277" i="4" s="1"/>
  <c r="J278" i="4"/>
  <c r="N278" i="4" s="1"/>
  <c r="K278" i="4"/>
  <c r="O278" i="4" s="1"/>
  <c r="L278" i="4"/>
  <c r="P278" i="4" s="1"/>
  <c r="M278" i="4"/>
  <c r="Q278" i="4" s="1"/>
  <c r="J279" i="4"/>
  <c r="N279" i="4" s="1"/>
  <c r="K279" i="4"/>
  <c r="O279" i="4" s="1"/>
  <c r="L279" i="4"/>
  <c r="P279" i="4" s="1"/>
  <c r="M279" i="4"/>
  <c r="Q279" i="4" s="1"/>
  <c r="J280" i="4"/>
  <c r="N280" i="4" s="1"/>
  <c r="K280" i="4"/>
  <c r="O280" i="4" s="1"/>
  <c r="L280" i="4"/>
  <c r="P280" i="4" s="1"/>
  <c r="M280" i="4"/>
  <c r="Q280" i="4" s="1"/>
  <c r="J281" i="4"/>
  <c r="N281" i="4" s="1"/>
  <c r="K281" i="4"/>
  <c r="O281" i="4" s="1"/>
  <c r="L281" i="4"/>
  <c r="P281" i="4" s="1"/>
  <c r="M281" i="4"/>
  <c r="Q281" i="4" s="1"/>
  <c r="J282" i="4"/>
  <c r="N282" i="4" s="1"/>
  <c r="K282" i="4"/>
  <c r="O282" i="4" s="1"/>
  <c r="L282" i="4"/>
  <c r="P282" i="4" s="1"/>
  <c r="M282" i="4"/>
  <c r="Q282" i="4" s="1"/>
  <c r="J283" i="4"/>
  <c r="N283" i="4" s="1"/>
  <c r="K283" i="4"/>
  <c r="O283" i="4" s="1"/>
  <c r="L283" i="4"/>
  <c r="P283" i="4" s="1"/>
  <c r="M283" i="4"/>
  <c r="Q283" i="4" s="1"/>
  <c r="J284" i="4"/>
  <c r="N284" i="4" s="1"/>
  <c r="K284" i="4"/>
  <c r="O284" i="4" s="1"/>
  <c r="L284" i="4"/>
  <c r="P284" i="4" s="1"/>
  <c r="M284" i="4"/>
  <c r="Q284" i="4" s="1"/>
  <c r="J285" i="4"/>
  <c r="N285" i="4" s="1"/>
  <c r="K285" i="4"/>
  <c r="O285" i="4" s="1"/>
  <c r="L285" i="4"/>
  <c r="P285" i="4" s="1"/>
  <c r="M285" i="4"/>
  <c r="Q285" i="4" s="1"/>
  <c r="J286" i="4"/>
  <c r="N286" i="4" s="1"/>
  <c r="K286" i="4"/>
  <c r="O286" i="4" s="1"/>
  <c r="L286" i="4"/>
  <c r="P286" i="4" s="1"/>
  <c r="M286" i="4"/>
  <c r="Q286" i="4" s="1"/>
  <c r="J287" i="4"/>
  <c r="N287" i="4" s="1"/>
  <c r="K287" i="4"/>
  <c r="O287" i="4" s="1"/>
  <c r="L287" i="4"/>
  <c r="P287" i="4" s="1"/>
  <c r="M287" i="4"/>
  <c r="Q287" i="4" s="1"/>
  <c r="J288" i="4"/>
  <c r="N288" i="4" s="1"/>
  <c r="K288" i="4"/>
  <c r="O288" i="4" s="1"/>
  <c r="L288" i="4"/>
  <c r="P288" i="4" s="1"/>
  <c r="M288" i="4"/>
  <c r="Q288" i="4" s="1"/>
  <c r="J289" i="4"/>
  <c r="N289" i="4" s="1"/>
  <c r="K289" i="4"/>
  <c r="O289" i="4" s="1"/>
  <c r="L289" i="4"/>
  <c r="P289" i="4" s="1"/>
  <c r="M289" i="4"/>
  <c r="Q289" i="4" s="1"/>
  <c r="J290" i="4"/>
  <c r="N290" i="4" s="1"/>
  <c r="K290" i="4"/>
  <c r="O290" i="4" s="1"/>
  <c r="L290" i="4"/>
  <c r="P290" i="4" s="1"/>
  <c r="M290" i="4"/>
  <c r="Q290" i="4" s="1"/>
  <c r="J291" i="4"/>
  <c r="N291" i="4" s="1"/>
  <c r="K291" i="4"/>
  <c r="O291" i="4" s="1"/>
  <c r="L291" i="4"/>
  <c r="P291" i="4" s="1"/>
  <c r="M291" i="4"/>
  <c r="Q291" i="4" s="1"/>
  <c r="J292" i="4"/>
  <c r="N292" i="4" s="1"/>
  <c r="K292" i="4"/>
  <c r="O292" i="4" s="1"/>
  <c r="L292" i="4"/>
  <c r="P292" i="4" s="1"/>
  <c r="M292" i="4"/>
  <c r="Q292" i="4" s="1"/>
  <c r="J293" i="4"/>
  <c r="N293" i="4" s="1"/>
  <c r="K293" i="4"/>
  <c r="O293" i="4" s="1"/>
  <c r="L293" i="4"/>
  <c r="P293" i="4" s="1"/>
  <c r="M293" i="4"/>
  <c r="Q293" i="4" s="1"/>
  <c r="J294" i="4"/>
  <c r="N294" i="4" s="1"/>
  <c r="K294" i="4"/>
  <c r="O294" i="4" s="1"/>
  <c r="L294" i="4"/>
  <c r="P294" i="4" s="1"/>
  <c r="M294" i="4"/>
  <c r="Q294" i="4" s="1"/>
  <c r="J295" i="4"/>
  <c r="N295" i="4" s="1"/>
  <c r="K295" i="4"/>
  <c r="O295" i="4" s="1"/>
  <c r="L295" i="4"/>
  <c r="P295" i="4" s="1"/>
  <c r="M295" i="4"/>
  <c r="Q295" i="4" s="1"/>
  <c r="J296" i="4"/>
  <c r="N296" i="4" s="1"/>
  <c r="K296" i="4"/>
  <c r="O296" i="4" s="1"/>
  <c r="L296" i="4"/>
  <c r="P296" i="4" s="1"/>
  <c r="M296" i="4"/>
  <c r="Q296" i="4" s="1"/>
  <c r="J297" i="4"/>
  <c r="N297" i="4" s="1"/>
  <c r="K297" i="4"/>
  <c r="O297" i="4" s="1"/>
  <c r="L297" i="4"/>
  <c r="P297" i="4" s="1"/>
  <c r="M297" i="4"/>
  <c r="Q297" i="4" s="1"/>
  <c r="J298" i="4"/>
  <c r="N298" i="4" s="1"/>
  <c r="K298" i="4"/>
  <c r="O298" i="4" s="1"/>
  <c r="L298" i="4"/>
  <c r="P298" i="4" s="1"/>
  <c r="M298" i="4"/>
  <c r="Q298" i="4" s="1"/>
  <c r="J299" i="4"/>
  <c r="N299" i="4" s="1"/>
  <c r="K299" i="4"/>
  <c r="O299" i="4" s="1"/>
  <c r="L299" i="4"/>
  <c r="P299" i="4" s="1"/>
  <c r="M299" i="4"/>
  <c r="Q299" i="4" s="1"/>
  <c r="J300" i="4"/>
  <c r="N300" i="4" s="1"/>
  <c r="K300" i="4"/>
  <c r="O300" i="4" s="1"/>
  <c r="L300" i="4"/>
  <c r="P300" i="4" s="1"/>
  <c r="M300" i="4"/>
  <c r="Q300" i="4" s="1"/>
  <c r="J301" i="4"/>
  <c r="N301" i="4" s="1"/>
  <c r="K301" i="4"/>
  <c r="O301" i="4" s="1"/>
  <c r="L301" i="4"/>
  <c r="P301" i="4" s="1"/>
  <c r="M301" i="4"/>
  <c r="Q301" i="4" s="1"/>
  <c r="J302" i="4"/>
  <c r="N302" i="4" s="1"/>
  <c r="K302" i="4"/>
  <c r="O302" i="4" s="1"/>
  <c r="L302" i="4"/>
  <c r="P302" i="4" s="1"/>
  <c r="M302" i="4"/>
  <c r="Q302" i="4" s="1"/>
  <c r="J303" i="4"/>
  <c r="N303" i="4" s="1"/>
  <c r="K303" i="4"/>
  <c r="O303" i="4" s="1"/>
  <c r="L303" i="4"/>
  <c r="P303" i="4" s="1"/>
  <c r="M303" i="4"/>
  <c r="Q303" i="4" s="1"/>
  <c r="J304" i="4"/>
  <c r="N304" i="4" s="1"/>
  <c r="K304" i="4"/>
  <c r="O304" i="4" s="1"/>
  <c r="L304" i="4"/>
  <c r="P304" i="4" s="1"/>
  <c r="M304" i="4"/>
  <c r="Q304" i="4" s="1"/>
  <c r="J305" i="4"/>
  <c r="N305" i="4" s="1"/>
  <c r="K305" i="4"/>
  <c r="O305" i="4" s="1"/>
  <c r="L305" i="4"/>
  <c r="P305" i="4" s="1"/>
  <c r="M305" i="4"/>
  <c r="Q305" i="4" s="1"/>
  <c r="J306" i="4"/>
  <c r="N306" i="4" s="1"/>
  <c r="K306" i="4"/>
  <c r="O306" i="4" s="1"/>
  <c r="L306" i="4"/>
  <c r="P306" i="4" s="1"/>
  <c r="M306" i="4"/>
  <c r="Q306" i="4" s="1"/>
  <c r="J307" i="4"/>
  <c r="N307" i="4" s="1"/>
  <c r="K307" i="4"/>
  <c r="O307" i="4" s="1"/>
  <c r="L307" i="4"/>
  <c r="P307" i="4" s="1"/>
  <c r="M307" i="4"/>
  <c r="Q307" i="4" s="1"/>
  <c r="J308" i="4"/>
  <c r="N308" i="4" s="1"/>
  <c r="K308" i="4"/>
  <c r="O308" i="4" s="1"/>
  <c r="L308" i="4"/>
  <c r="P308" i="4" s="1"/>
  <c r="M308" i="4"/>
  <c r="Q308" i="4" s="1"/>
  <c r="J309" i="4"/>
  <c r="N309" i="4" s="1"/>
  <c r="K309" i="4"/>
  <c r="O309" i="4" s="1"/>
  <c r="L309" i="4"/>
  <c r="P309" i="4" s="1"/>
  <c r="M309" i="4"/>
  <c r="Q309" i="4" s="1"/>
  <c r="J310" i="4"/>
  <c r="N310" i="4" s="1"/>
  <c r="K310" i="4"/>
  <c r="O310" i="4" s="1"/>
  <c r="L310" i="4"/>
  <c r="P310" i="4" s="1"/>
  <c r="M310" i="4"/>
  <c r="Q310" i="4" s="1"/>
  <c r="J311" i="4"/>
  <c r="N311" i="4" s="1"/>
  <c r="K311" i="4"/>
  <c r="O311" i="4" s="1"/>
  <c r="L311" i="4"/>
  <c r="P311" i="4" s="1"/>
  <c r="M311" i="4"/>
  <c r="Q311" i="4" s="1"/>
  <c r="J312" i="4"/>
  <c r="N312" i="4" s="1"/>
  <c r="K312" i="4"/>
  <c r="O312" i="4" s="1"/>
  <c r="L312" i="4"/>
  <c r="P312" i="4" s="1"/>
  <c r="M312" i="4"/>
  <c r="Q312" i="4" s="1"/>
  <c r="J313" i="4"/>
  <c r="N313" i="4" s="1"/>
  <c r="K313" i="4"/>
  <c r="O313" i="4" s="1"/>
  <c r="L313" i="4"/>
  <c r="P313" i="4" s="1"/>
  <c r="M313" i="4"/>
  <c r="Q313" i="4" s="1"/>
  <c r="J314" i="4"/>
  <c r="N314" i="4" s="1"/>
  <c r="K314" i="4"/>
  <c r="O314" i="4" s="1"/>
  <c r="L314" i="4"/>
  <c r="P314" i="4" s="1"/>
  <c r="M314" i="4"/>
  <c r="Q314" i="4" s="1"/>
  <c r="J315" i="4"/>
  <c r="N315" i="4" s="1"/>
  <c r="K315" i="4"/>
  <c r="O315" i="4" s="1"/>
  <c r="L315" i="4"/>
  <c r="P315" i="4" s="1"/>
  <c r="M315" i="4"/>
  <c r="Q315" i="4" s="1"/>
  <c r="J316" i="4"/>
  <c r="N316" i="4" s="1"/>
  <c r="K316" i="4"/>
  <c r="O316" i="4" s="1"/>
  <c r="L316" i="4"/>
  <c r="P316" i="4" s="1"/>
  <c r="M316" i="4"/>
  <c r="Q316" i="4" s="1"/>
  <c r="J317" i="4"/>
  <c r="N317" i="4" s="1"/>
  <c r="K317" i="4"/>
  <c r="O317" i="4" s="1"/>
  <c r="L317" i="4"/>
  <c r="P317" i="4" s="1"/>
  <c r="M317" i="4"/>
  <c r="Q317" i="4" s="1"/>
  <c r="J318" i="4"/>
  <c r="N318" i="4" s="1"/>
  <c r="K318" i="4"/>
  <c r="O318" i="4" s="1"/>
  <c r="L318" i="4"/>
  <c r="P318" i="4" s="1"/>
  <c r="M318" i="4"/>
  <c r="Q318" i="4" s="1"/>
  <c r="J319" i="4"/>
  <c r="N319" i="4" s="1"/>
  <c r="K319" i="4"/>
  <c r="O319" i="4" s="1"/>
  <c r="L319" i="4"/>
  <c r="P319" i="4" s="1"/>
  <c r="M319" i="4"/>
  <c r="Q319" i="4" s="1"/>
  <c r="J320" i="4"/>
  <c r="N320" i="4" s="1"/>
  <c r="K320" i="4"/>
  <c r="O320" i="4" s="1"/>
  <c r="L320" i="4"/>
  <c r="P320" i="4" s="1"/>
  <c r="M320" i="4"/>
  <c r="Q320" i="4" s="1"/>
  <c r="J321" i="4"/>
  <c r="N321" i="4" s="1"/>
  <c r="K321" i="4"/>
  <c r="O321" i="4" s="1"/>
  <c r="L321" i="4"/>
  <c r="P321" i="4" s="1"/>
  <c r="M321" i="4"/>
  <c r="Q321" i="4" s="1"/>
  <c r="J322" i="4"/>
  <c r="N322" i="4" s="1"/>
  <c r="K322" i="4"/>
  <c r="O322" i="4" s="1"/>
  <c r="L322" i="4"/>
  <c r="P322" i="4" s="1"/>
  <c r="M322" i="4"/>
  <c r="Q322" i="4" s="1"/>
  <c r="J323" i="4"/>
  <c r="N323" i="4" s="1"/>
  <c r="K323" i="4"/>
  <c r="O323" i="4" s="1"/>
  <c r="L323" i="4"/>
  <c r="P323" i="4" s="1"/>
  <c r="M323" i="4"/>
  <c r="Q323" i="4" s="1"/>
  <c r="J324" i="4"/>
  <c r="N324" i="4" s="1"/>
  <c r="K324" i="4"/>
  <c r="O324" i="4" s="1"/>
  <c r="L324" i="4"/>
  <c r="P324" i="4" s="1"/>
  <c r="M324" i="4"/>
  <c r="Q324" i="4" s="1"/>
  <c r="J325" i="4"/>
  <c r="N325" i="4" s="1"/>
  <c r="K325" i="4"/>
  <c r="O325" i="4" s="1"/>
  <c r="L325" i="4"/>
  <c r="P325" i="4" s="1"/>
  <c r="M325" i="4"/>
  <c r="Q325" i="4" s="1"/>
  <c r="J326" i="4"/>
  <c r="N326" i="4" s="1"/>
  <c r="K326" i="4"/>
  <c r="O326" i="4" s="1"/>
  <c r="L326" i="4"/>
  <c r="P326" i="4" s="1"/>
  <c r="M326" i="4"/>
  <c r="Q326" i="4" s="1"/>
  <c r="J327" i="4"/>
  <c r="N327" i="4" s="1"/>
  <c r="K327" i="4"/>
  <c r="O327" i="4" s="1"/>
  <c r="L327" i="4"/>
  <c r="P327" i="4" s="1"/>
  <c r="M327" i="4"/>
  <c r="Q327" i="4" s="1"/>
  <c r="J328" i="4"/>
  <c r="N328" i="4" s="1"/>
  <c r="K328" i="4"/>
  <c r="O328" i="4" s="1"/>
  <c r="L328" i="4"/>
  <c r="P328" i="4" s="1"/>
  <c r="M328" i="4"/>
  <c r="Q328" i="4" s="1"/>
  <c r="J329" i="4"/>
  <c r="N329" i="4" s="1"/>
  <c r="K329" i="4"/>
  <c r="O329" i="4" s="1"/>
  <c r="L329" i="4"/>
  <c r="P329" i="4" s="1"/>
  <c r="M329" i="4"/>
  <c r="Q329" i="4" s="1"/>
  <c r="J330" i="4"/>
  <c r="N330" i="4" s="1"/>
  <c r="K330" i="4"/>
  <c r="O330" i="4" s="1"/>
  <c r="L330" i="4"/>
  <c r="P330" i="4" s="1"/>
  <c r="M330" i="4"/>
  <c r="Q330" i="4" s="1"/>
  <c r="J331" i="4"/>
  <c r="N331" i="4" s="1"/>
  <c r="K331" i="4"/>
  <c r="O331" i="4" s="1"/>
  <c r="L331" i="4"/>
  <c r="P331" i="4" s="1"/>
  <c r="M331" i="4"/>
  <c r="Q331" i="4" s="1"/>
  <c r="J332" i="4"/>
  <c r="N332" i="4" s="1"/>
  <c r="K332" i="4"/>
  <c r="O332" i="4" s="1"/>
  <c r="L332" i="4"/>
  <c r="P332" i="4" s="1"/>
  <c r="M332" i="4"/>
  <c r="Q332" i="4" s="1"/>
  <c r="J333" i="4"/>
  <c r="N333" i="4" s="1"/>
  <c r="K333" i="4"/>
  <c r="O333" i="4" s="1"/>
  <c r="L333" i="4"/>
  <c r="P333" i="4" s="1"/>
  <c r="M333" i="4"/>
  <c r="Q333" i="4" s="1"/>
  <c r="J334" i="4"/>
  <c r="N334" i="4" s="1"/>
  <c r="K334" i="4"/>
  <c r="O334" i="4" s="1"/>
  <c r="L334" i="4"/>
  <c r="P334" i="4" s="1"/>
  <c r="M334" i="4"/>
  <c r="Q334" i="4" s="1"/>
  <c r="J335" i="4"/>
  <c r="N335" i="4" s="1"/>
  <c r="K335" i="4"/>
  <c r="O335" i="4" s="1"/>
  <c r="L335" i="4"/>
  <c r="P335" i="4" s="1"/>
  <c r="M335" i="4"/>
  <c r="Q335" i="4" s="1"/>
  <c r="J336" i="4"/>
  <c r="N336" i="4" s="1"/>
  <c r="K336" i="4"/>
  <c r="O336" i="4" s="1"/>
  <c r="L336" i="4"/>
  <c r="P336" i="4" s="1"/>
  <c r="M336" i="4"/>
  <c r="Q336" i="4" s="1"/>
  <c r="J337" i="4"/>
  <c r="N337" i="4" s="1"/>
  <c r="K337" i="4"/>
  <c r="O337" i="4" s="1"/>
  <c r="L337" i="4"/>
  <c r="P337" i="4" s="1"/>
  <c r="M337" i="4"/>
  <c r="Q337" i="4" s="1"/>
  <c r="J338" i="4"/>
  <c r="N338" i="4" s="1"/>
  <c r="K338" i="4"/>
  <c r="O338" i="4" s="1"/>
  <c r="L338" i="4"/>
  <c r="P338" i="4" s="1"/>
  <c r="M338" i="4"/>
  <c r="Q338" i="4" s="1"/>
  <c r="J339" i="4"/>
  <c r="N339" i="4" s="1"/>
  <c r="K339" i="4"/>
  <c r="O339" i="4" s="1"/>
  <c r="L339" i="4"/>
  <c r="P339" i="4" s="1"/>
  <c r="M339" i="4"/>
  <c r="Q339" i="4" s="1"/>
  <c r="J340" i="4"/>
  <c r="N340" i="4" s="1"/>
  <c r="K340" i="4"/>
  <c r="O340" i="4" s="1"/>
  <c r="L340" i="4"/>
  <c r="P340" i="4" s="1"/>
  <c r="M340" i="4"/>
  <c r="Q340" i="4" s="1"/>
  <c r="J341" i="4"/>
  <c r="N341" i="4" s="1"/>
  <c r="K341" i="4"/>
  <c r="O341" i="4" s="1"/>
  <c r="L341" i="4"/>
  <c r="P341" i="4" s="1"/>
  <c r="M341" i="4"/>
  <c r="Q341" i="4" s="1"/>
  <c r="J342" i="4"/>
  <c r="N342" i="4" s="1"/>
  <c r="K342" i="4"/>
  <c r="O342" i="4" s="1"/>
  <c r="L342" i="4"/>
  <c r="P342" i="4" s="1"/>
  <c r="M342" i="4"/>
  <c r="Q342" i="4" s="1"/>
  <c r="J343" i="4"/>
  <c r="N343" i="4" s="1"/>
  <c r="K343" i="4"/>
  <c r="O343" i="4" s="1"/>
  <c r="L343" i="4"/>
  <c r="P343" i="4" s="1"/>
  <c r="M343" i="4"/>
  <c r="Q343" i="4" s="1"/>
  <c r="J344" i="4"/>
  <c r="N344" i="4" s="1"/>
  <c r="K344" i="4"/>
  <c r="O344" i="4" s="1"/>
  <c r="L344" i="4"/>
  <c r="P344" i="4" s="1"/>
  <c r="M344" i="4"/>
  <c r="Q344" i="4" s="1"/>
  <c r="J345" i="4"/>
  <c r="N345" i="4" s="1"/>
  <c r="K345" i="4"/>
  <c r="O345" i="4" s="1"/>
  <c r="L345" i="4"/>
  <c r="P345" i="4" s="1"/>
  <c r="M345" i="4"/>
  <c r="Q345" i="4" s="1"/>
  <c r="J346" i="4"/>
  <c r="N346" i="4" s="1"/>
  <c r="K346" i="4"/>
  <c r="O346" i="4" s="1"/>
  <c r="L346" i="4"/>
  <c r="P346" i="4" s="1"/>
  <c r="M346" i="4"/>
  <c r="Q346" i="4" s="1"/>
  <c r="J347" i="4"/>
  <c r="N347" i="4" s="1"/>
  <c r="K347" i="4"/>
  <c r="O347" i="4" s="1"/>
  <c r="L347" i="4"/>
  <c r="P347" i="4" s="1"/>
  <c r="M347" i="4"/>
  <c r="Q347" i="4" s="1"/>
  <c r="J348" i="4"/>
  <c r="N348" i="4" s="1"/>
  <c r="K348" i="4"/>
  <c r="O348" i="4" s="1"/>
  <c r="L348" i="4"/>
  <c r="P348" i="4" s="1"/>
  <c r="M348" i="4"/>
  <c r="Q348" i="4" s="1"/>
  <c r="J349" i="4"/>
  <c r="N349" i="4" s="1"/>
  <c r="K349" i="4"/>
  <c r="O349" i="4" s="1"/>
  <c r="L349" i="4"/>
  <c r="P349" i="4" s="1"/>
  <c r="M349" i="4"/>
  <c r="Q349" i="4" s="1"/>
  <c r="J350" i="4"/>
  <c r="N350" i="4" s="1"/>
  <c r="K350" i="4"/>
  <c r="O350" i="4" s="1"/>
  <c r="L350" i="4"/>
  <c r="P350" i="4" s="1"/>
  <c r="M350" i="4"/>
  <c r="Q350" i="4" s="1"/>
  <c r="J351" i="4"/>
  <c r="N351" i="4" s="1"/>
  <c r="K351" i="4"/>
  <c r="O351" i="4" s="1"/>
  <c r="L351" i="4"/>
  <c r="P351" i="4" s="1"/>
  <c r="M351" i="4"/>
  <c r="Q351" i="4" s="1"/>
  <c r="J352" i="4"/>
  <c r="N352" i="4" s="1"/>
  <c r="K352" i="4"/>
  <c r="O352" i="4" s="1"/>
  <c r="L352" i="4"/>
  <c r="P352" i="4" s="1"/>
  <c r="M352" i="4"/>
  <c r="Q352" i="4" s="1"/>
  <c r="J353" i="4"/>
  <c r="N353" i="4" s="1"/>
  <c r="K353" i="4"/>
  <c r="O353" i="4" s="1"/>
  <c r="L353" i="4"/>
  <c r="P353" i="4" s="1"/>
  <c r="M353" i="4"/>
  <c r="Q353" i="4" s="1"/>
  <c r="J354" i="4"/>
  <c r="N354" i="4" s="1"/>
  <c r="K354" i="4"/>
  <c r="O354" i="4" s="1"/>
  <c r="L354" i="4"/>
  <c r="P354" i="4" s="1"/>
  <c r="M354" i="4"/>
  <c r="Q354" i="4" s="1"/>
  <c r="J355" i="4"/>
  <c r="N355" i="4" s="1"/>
  <c r="K355" i="4"/>
  <c r="O355" i="4" s="1"/>
  <c r="L355" i="4"/>
  <c r="P355" i="4" s="1"/>
  <c r="M355" i="4"/>
  <c r="Q355" i="4" s="1"/>
  <c r="J356" i="4"/>
  <c r="N356" i="4" s="1"/>
  <c r="K356" i="4"/>
  <c r="O356" i="4" s="1"/>
  <c r="L356" i="4"/>
  <c r="P356" i="4" s="1"/>
  <c r="M356" i="4"/>
  <c r="Q356" i="4" s="1"/>
  <c r="J357" i="4"/>
  <c r="N357" i="4" s="1"/>
  <c r="K357" i="4"/>
  <c r="O357" i="4" s="1"/>
  <c r="L357" i="4"/>
  <c r="P357" i="4" s="1"/>
  <c r="M357" i="4"/>
  <c r="Q357" i="4" s="1"/>
  <c r="J358" i="4"/>
  <c r="N358" i="4" s="1"/>
  <c r="K358" i="4"/>
  <c r="O358" i="4" s="1"/>
  <c r="L358" i="4"/>
  <c r="P358" i="4" s="1"/>
  <c r="M358" i="4"/>
  <c r="Q358" i="4" s="1"/>
  <c r="J359" i="4"/>
  <c r="N359" i="4" s="1"/>
  <c r="K359" i="4"/>
  <c r="O359" i="4" s="1"/>
  <c r="L359" i="4"/>
  <c r="P359" i="4" s="1"/>
  <c r="M359" i="4"/>
  <c r="Q359" i="4" s="1"/>
  <c r="J360" i="4"/>
  <c r="N360" i="4" s="1"/>
  <c r="K360" i="4"/>
  <c r="O360" i="4" s="1"/>
  <c r="L360" i="4"/>
  <c r="P360" i="4" s="1"/>
  <c r="M360" i="4"/>
  <c r="Q360" i="4" s="1"/>
  <c r="J361" i="4"/>
  <c r="N361" i="4" s="1"/>
  <c r="K361" i="4"/>
  <c r="O361" i="4" s="1"/>
  <c r="L361" i="4"/>
  <c r="P361" i="4" s="1"/>
  <c r="M361" i="4"/>
  <c r="Q361" i="4" s="1"/>
  <c r="J362" i="4"/>
  <c r="N362" i="4" s="1"/>
  <c r="K362" i="4"/>
  <c r="O362" i="4" s="1"/>
  <c r="L362" i="4"/>
  <c r="P362" i="4" s="1"/>
  <c r="M362" i="4"/>
  <c r="Q362" i="4" s="1"/>
  <c r="J363" i="4"/>
  <c r="N363" i="4" s="1"/>
  <c r="K363" i="4"/>
  <c r="O363" i="4" s="1"/>
  <c r="L363" i="4"/>
  <c r="P363" i="4" s="1"/>
  <c r="M363" i="4"/>
  <c r="Q363" i="4" s="1"/>
  <c r="J364" i="4"/>
  <c r="N364" i="4" s="1"/>
  <c r="K364" i="4"/>
  <c r="O364" i="4" s="1"/>
  <c r="L364" i="4"/>
  <c r="P364" i="4" s="1"/>
  <c r="M364" i="4"/>
  <c r="Q364" i="4" s="1"/>
  <c r="J365" i="4"/>
  <c r="N365" i="4" s="1"/>
  <c r="K365" i="4"/>
  <c r="O365" i="4" s="1"/>
  <c r="L365" i="4"/>
  <c r="P365" i="4" s="1"/>
  <c r="M365" i="4"/>
  <c r="Q365" i="4" s="1"/>
  <c r="J366" i="4"/>
  <c r="N366" i="4" s="1"/>
  <c r="K366" i="4"/>
  <c r="O366" i="4" s="1"/>
  <c r="L366" i="4"/>
  <c r="P366" i="4" s="1"/>
  <c r="M366" i="4"/>
  <c r="Q366" i="4" s="1"/>
  <c r="J367" i="4"/>
  <c r="N367" i="4" s="1"/>
  <c r="K367" i="4"/>
  <c r="O367" i="4" s="1"/>
  <c r="L367" i="4"/>
  <c r="P367" i="4" s="1"/>
  <c r="M367" i="4"/>
  <c r="Q367" i="4" s="1"/>
  <c r="J368" i="4"/>
  <c r="N368" i="4" s="1"/>
  <c r="K368" i="4"/>
  <c r="O368" i="4" s="1"/>
  <c r="L368" i="4"/>
  <c r="P368" i="4" s="1"/>
  <c r="M368" i="4"/>
  <c r="Q368" i="4" s="1"/>
  <c r="J369" i="4"/>
  <c r="N369" i="4" s="1"/>
  <c r="K369" i="4"/>
  <c r="O369" i="4" s="1"/>
  <c r="L369" i="4"/>
  <c r="P369" i="4" s="1"/>
  <c r="M369" i="4"/>
  <c r="Q369" i="4" s="1"/>
  <c r="J370" i="4"/>
  <c r="N370" i="4" s="1"/>
  <c r="K370" i="4"/>
  <c r="O370" i="4" s="1"/>
  <c r="L370" i="4"/>
  <c r="P370" i="4" s="1"/>
  <c r="M370" i="4"/>
  <c r="Q370" i="4" s="1"/>
  <c r="J371" i="4"/>
  <c r="N371" i="4" s="1"/>
  <c r="K371" i="4"/>
  <c r="O371" i="4" s="1"/>
  <c r="L371" i="4"/>
  <c r="P371" i="4" s="1"/>
  <c r="M371" i="4"/>
  <c r="Q371" i="4" s="1"/>
  <c r="J372" i="4"/>
  <c r="N372" i="4" s="1"/>
  <c r="K372" i="4"/>
  <c r="O372" i="4" s="1"/>
  <c r="L372" i="4"/>
  <c r="P372" i="4" s="1"/>
  <c r="M372" i="4"/>
  <c r="Q372" i="4" s="1"/>
  <c r="J373" i="4"/>
  <c r="N373" i="4" s="1"/>
  <c r="K373" i="4"/>
  <c r="O373" i="4" s="1"/>
  <c r="L373" i="4"/>
  <c r="P373" i="4" s="1"/>
  <c r="M373" i="4"/>
  <c r="Q373" i="4" s="1"/>
  <c r="J374" i="4"/>
  <c r="N374" i="4" s="1"/>
  <c r="K374" i="4"/>
  <c r="O374" i="4" s="1"/>
  <c r="L374" i="4"/>
  <c r="P374" i="4" s="1"/>
  <c r="M374" i="4"/>
  <c r="Q374" i="4" s="1"/>
  <c r="J375" i="4"/>
  <c r="N375" i="4" s="1"/>
  <c r="K375" i="4"/>
  <c r="O375" i="4" s="1"/>
  <c r="L375" i="4"/>
  <c r="P375" i="4" s="1"/>
  <c r="M375" i="4"/>
  <c r="Q375" i="4" s="1"/>
  <c r="J376" i="4"/>
  <c r="N376" i="4" s="1"/>
  <c r="K376" i="4"/>
  <c r="O376" i="4" s="1"/>
  <c r="L376" i="4"/>
  <c r="P376" i="4" s="1"/>
  <c r="M376" i="4"/>
  <c r="Q376" i="4" s="1"/>
  <c r="J377" i="4"/>
  <c r="N377" i="4" s="1"/>
  <c r="K377" i="4"/>
  <c r="O377" i="4" s="1"/>
  <c r="L377" i="4"/>
  <c r="P377" i="4" s="1"/>
  <c r="M377" i="4"/>
  <c r="Q377" i="4" s="1"/>
  <c r="J378" i="4"/>
  <c r="N378" i="4" s="1"/>
  <c r="K378" i="4"/>
  <c r="O378" i="4" s="1"/>
  <c r="L378" i="4"/>
  <c r="P378" i="4" s="1"/>
  <c r="M378" i="4"/>
  <c r="Q378" i="4" s="1"/>
  <c r="J379" i="4"/>
  <c r="N379" i="4" s="1"/>
  <c r="K379" i="4"/>
  <c r="O379" i="4" s="1"/>
  <c r="L379" i="4"/>
  <c r="P379" i="4" s="1"/>
  <c r="M379" i="4"/>
  <c r="Q379" i="4" s="1"/>
  <c r="J380" i="4"/>
  <c r="N380" i="4" s="1"/>
  <c r="K380" i="4"/>
  <c r="O380" i="4" s="1"/>
  <c r="L380" i="4"/>
  <c r="P380" i="4" s="1"/>
  <c r="M380" i="4"/>
  <c r="Q380" i="4" s="1"/>
  <c r="J381" i="4"/>
  <c r="N381" i="4" s="1"/>
  <c r="K381" i="4"/>
  <c r="O381" i="4" s="1"/>
  <c r="L381" i="4"/>
  <c r="P381" i="4" s="1"/>
  <c r="M381" i="4"/>
  <c r="Q381" i="4" s="1"/>
  <c r="J382" i="4"/>
  <c r="N382" i="4" s="1"/>
  <c r="K382" i="4"/>
  <c r="O382" i="4" s="1"/>
  <c r="L382" i="4"/>
  <c r="P382" i="4" s="1"/>
  <c r="M382" i="4"/>
  <c r="Q382" i="4" s="1"/>
  <c r="J383" i="4"/>
  <c r="N383" i="4" s="1"/>
  <c r="K383" i="4"/>
  <c r="O383" i="4" s="1"/>
  <c r="L383" i="4"/>
  <c r="P383" i="4" s="1"/>
  <c r="M383" i="4"/>
  <c r="Q383" i="4" s="1"/>
  <c r="J384" i="4"/>
  <c r="N384" i="4" s="1"/>
  <c r="K384" i="4"/>
  <c r="O384" i="4" s="1"/>
  <c r="L384" i="4"/>
  <c r="P384" i="4" s="1"/>
  <c r="M384" i="4"/>
  <c r="Q384" i="4" s="1"/>
  <c r="J385" i="4"/>
  <c r="N385" i="4" s="1"/>
  <c r="K385" i="4"/>
  <c r="O385" i="4" s="1"/>
  <c r="L385" i="4"/>
  <c r="P385" i="4" s="1"/>
  <c r="M385" i="4"/>
  <c r="Q385" i="4" s="1"/>
  <c r="J386" i="4"/>
  <c r="N386" i="4" s="1"/>
  <c r="K386" i="4"/>
  <c r="O386" i="4" s="1"/>
  <c r="L386" i="4"/>
  <c r="P386" i="4" s="1"/>
  <c r="M386" i="4"/>
  <c r="Q386" i="4" s="1"/>
  <c r="J387" i="4"/>
  <c r="N387" i="4" s="1"/>
  <c r="K387" i="4"/>
  <c r="O387" i="4" s="1"/>
  <c r="L387" i="4"/>
  <c r="P387" i="4" s="1"/>
  <c r="M387" i="4"/>
  <c r="Q387" i="4" s="1"/>
  <c r="J388" i="4"/>
  <c r="N388" i="4" s="1"/>
  <c r="K388" i="4"/>
  <c r="O388" i="4" s="1"/>
  <c r="L388" i="4"/>
  <c r="P388" i="4" s="1"/>
  <c r="M388" i="4"/>
  <c r="Q388" i="4" s="1"/>
  <c r="J389" i="4"/>
  <c r="N389" i="4" s="1"/>
  <c r="K389" i="4"/>
  <c r="O389" i="4" s="1"/>
  <c r="L389" i="4"/>
  <c r="P389" i="4" s="1"/>
  <c r="M389" i="4"/>
  <c r="Q389" i="4" s="1"/>
  <c r="J390" i="4"/>
  <c r="N390" i="4" s="1"/>
  <c r="K390" i="4"/>
  <c r="O390" i="4" s="1"/>
  <c r="L390" i="4"/>
  <c r="P390" i="4" s="1"/>
  <c r="M390" i="4"/>
  <c r="Q390" i="4" s="1"/>
  <c r="J391" i="4"/>
  <c r="N391" i="4" s="1"/>
  <c r="K391" i="4"/>
  <c r="O391" i="4" s="1"/>
  <c r="L391" i="4"/>
  <c r="P391" i="4" s="1"/>
  <c r="M391" i="4"/>
  <c r="Q391" i="4" s="1"/>
  <c r="J392" i="4"/>
  <c r="N392" i="4" s="1"/>
  <c r="K392" i="4"/>
  <c r="O392" i="4" s="1"/>
  <c r="L392" i="4"/>
  <c r="P392" i="4" s="1"/>
  <c r="M392" i="4"/>
  <c r="Q392" i="4" s="1"/>
  <c r="J393" i="4"/>
  <c r="N393" i="4" s="1"/>
  <c r="K393" i="4"/>
  <c r="O393" i="4" s="1"/>
  <c r="L393" i="4"/>
  <c r="P393" i="4" s="1"/>
  <c r="M393" i="4"/>
  <c r="Q393" i="4" s="1"/>
  <c r="J394" i="4"/>
  <c r="N394" i="4" s="1"/>
  <c r="K394" i="4"/>
  <c r="O394" i="4" s="1"/>
  <c r="L394" i="4"/>
  <c r="P394" i="4" s="1"/>
  <c r="M394" i="4"/>
  <c r="Q394" i="4" s="1"/>
  <c r="J395" i="4"/>
  <c r="N395" i="4" s="1"/>
  <c r="K395" i="4"/>
  <c r="O395" i="4" s="1"/>
  <c r="L395" i="4"/>
  <c r="P395" i="4" s="1"/>
  <c r="M395" i="4"/>
  <c r="Q395" i="4" s="1"/>
  <c r="J396" i="4"/>
  <c r="N396" i="4" s="1"/>
  <c r="K396" i="4"/>
  <c r="O396" i="4" s="1"/>
  <c r="L396" i="4"/>
  <c r="P396" i="4" s="1"/>
  <c r="M396" i="4"/>
  <c r="Q396" i="4" s="1"/>
  <c r="J397" i="4"/>
  <c r="N397" i="4" s="1"/>
  <c r="K397" i="4"/>
  <c r="O397" i="4" s="1"/>
  <c r="L397" i="4"/>
  <c r="P397" i="4" s="1"/>
  <c r="M397" i="4"/>
  <c r="Q397" i="4" s="1"/>
  <c r="J398" i="4"/>
  <c r="N398" i="4" s="1"/>
  <c r="K398" i="4"/>
  <c r="O398" i="4" s="1"/>
  <c r="L398" i="4"/>
  <c r="P398" i="4" s="1"/>
  <c r="M398" i="4"/>
  <c r="Q398" i="4" s="1"/>
  <c r="J399" i="4"/>
  <c r="N399" i="4" s="1"/>
  <c r="K399" i="4"/>
  <c r="O399" i="4" s="1"/>
  <c r="L399" i="4"/>
  <c r="P399" i="4" s="1"/>
  <c r="M399" i="4"/>
  <c r="Q399" i="4" s="1"/>
  <c r="J400" i="4"/>
  <c r="N400" i="4" s="1"/>
  <c r="K400" i="4"/>
  <c r="O400" i="4" s="1"/>
  <c r="L400" i="4"/>
  <c r="P400" i="4" s="1"/>
  <c r="M400" i="4"/>
  <c r="Q400" i="4" s="1"/>
  <c r="J401" i="4"/>
  <c r="N401" i="4" s="1"/>
  <c r="K401" i="4"/>
  <c r="O401" i="4" s="1"/>
  <c r="L401" i="4"/>
  <c r="P401" i="4" s="1"/>
  <c r="M401" i="4"/>
  <c r="Q401" i="4" s="1"/>
  <c r="J402" i="4"/>
  <c r="N402" i="4" s="1"/>
  <c r="K402" i="4"/>
  <c r="O402" i="4" s="1"/>
  <c r="L402" i="4"/>
  <c r="P402" i="4" s="1"/>
  <c r="M402" i="4"/>
  <c r="Q402" i="4" s="1"/>
  <c r="J403" i="4"/>
  <c r="N403" i="4" s="1"/>
  <c r="K403" i="4"/>
  <c r="O403" i="4" s="1"/>
  <c r="L403" i="4"/>
  <c r="P403" i="4" s="1"/>
  <c r="M403" i="4"/>
  <c r="Q403" i="4" s="1"/>
  <c r="J404" i="4"/>
  <c r="N404" i="4" s="1"/>
  <c r="K404" i="4"/>
  <c r="O404" i="4" s="1"/>
  <c r="L404" i="4"/>
  <c r="P404" i="4" s="1"/>
  <c r="M404" i="4"/>
  <c r="Q404" i="4" s="1"/>
  <c r="J405" i="4"/>
  <c r="N405" i="4" s="1"/>
  <c r="K405" i="4"/>
  <c r="O405" i="4" s="1"/>
  <c r="L405" i="4"/>
  <c r="P405" i="4" s="1"/>
  <c r="M405" i="4"/>
  <c r="Q405" i="4" s="1"/>
  <c r="J406" i="4"/>
  <c r="N406" i="4" s="1"/>
  <c r="K406" i="4"/>
  <c r="O406" i="4" s="1"/>
  <c r="L406" i="4"/>
  <c r="P406" i="4" s="1"/>
  <c r="M406" i="4"/>
  <c r="Q406" i="4" s="1"/>
  <c r="J407" i="4"/>
  <c r="N407" i="4" s="1"/>
  <c r="K407" i="4"/>
  <c r="O407" i="4" s="1"/>
  <c r="L407" i="4"/>
  <c r="P407" i="4" s="1"/>
  <c r="M407" i="4"/>
  <c r="Q407" i="4" s="1"/>
  <c r="J408" i="4"/>
  <c r="N408" i="4" s="1"/>
  <c r="K408" i="4"/>
  <c r="O408" i="4" s="1"/>
  <c r="L408" i="4"/>
  <c r="P408" i="4" s="1"/>
  <c r="M408" i="4"/>
  <c r="Q408" i="4" s="1"/>
  <c r="J409" i="4"/>
  <c r="N409" i="4" s="1"/>
  <c r="K409" i="4"/>
  <c r="O409" i="4" s="1"/>
  <c r="L409" i="4"/>
  <c r="P409" i="4" s="1"/>
  <c r="M409" i="4"/>
  <c r="Q409" i="4" s="1"/>
  <c r="J410" i="4"/>
  <c r="N410" i="4" s="1"/>
  <c r="K410" i="4"/>
  <c r="O410" i="4" s="1"/>
  <c r="L410" i="4"/>
  <c r="P410" i="4" s="1"/>
  <c r="M410" i="4"/>
  <c r="Q410" i="4" s="1"/>
  <c r="J411" i="4"/>
  <c r="N411" i="4" s="1"/>
  <c r="K411" i="4"/>
  <c r="O411" i="4" s="1"/>
  <c r="L411" i="4"/>
  <c r="P411" i="4" s="1"/>
  <c r="M411" i="4"/>
  <c r="Q411" i="4" s="1"/>
  <c r="J412" i="4"/>
  <c r="N412" i="4" s="1"/>
  <c r="K412" i="4"/>
  <c r="O412" i="4" s="1"/>
  <c r="L412" i="4"/>
  <c r="P412" i="4" s="1"/>
  <c r="M412" i="4"/>
  <c r="Q412" i="4" s="1"/>
  <c r="J413" i="4"/>
  <c r="N413" i="4" s="1"/>
  <c r="K413" i="4"/>
  <c r="O413" i="4" s="1"/>
  <c r="L413" i="4"/>
  <c r="P413" i="4" s="1"/>
  <c r="M413" i="4"/>
  <c r="Q413" i="4" s="1"/>
  <c r="J414" i="4"/>
  <c r="N414" i="4" s="1"/>
  <c r="K414" i="4"/>
  <c r="O414" i="4" s="1"/>
  <c r="L414" i="4"/>
  <c r="P414" i="4" s="1"/>
  <c r="M414" i="4"/>
  <c r="Q414" i="4" s="1"/>
  <c r="J415" i="4"/>
  <c r="N415" i="4" s="1"/>
  <c r="K415" i="4"/>
  <c r="O415" i="4" s="1"/>
  <c r="L415" i="4"/>
  <c r="P415" i="4" s="1"/>
  <c r="M415" i="4"/>
  <c r="Q415" i="4" s="1"/>
  <c r="J416" i="4"/>
  <c r="N416" i="4" s="1"/>
  <c r="K416" i="4"/>
  <c r="O416" i="4" s="1"/>
  <c r="L416" i="4"/>
  <c r="P416" i="4" s="1"/>
  <c r="M416" i="4"/>
  <c r="Q416" i="4" s="1"/>
  <c r="J417" i="4"/>
  <c r="N417" i="4" s="1"/>
  <c r="K417" i="4"/>
  <c r="O417" i="4" s="1"/>
  <c r="L417" i="4"/>
  <c r="P417" i="4" s="1"/>
  <c r="M417" i="4"/>
  <c r="Q417" i="4" s="1"/>
  <c r="J418" i="4"/>
  <c r="N418" i="4" s="1"/>
  <c r="K418" i="4"/>
  <c r="O418" i="4" s="1"/>
  <c r="L418" i="4"/>
  <c r="P418" i="4" s="1"/>
  <c r="M418" i="4"/>
  <c r="Q418" i="4" s="1"/>
  <c r="J419" i="4"/>
  <c r="N419" i="4" s="1"/>
  <c r="K419" i="4"/>
  <c r="O419" i="4" s="1"/>
  <c r="L419" i="4"/>
  <c r="P419" i="4" s="1"/>
  <c r="M419" i="4"/>
  <c r="Q419" i="4" s="1"/>
  <c r="J420" i="4"/>
  <c r="N420" i="4" s="1"/>
  <c r="K420" i="4"/>
  <c r="O420" i="4" s="1"/>
  <c r="L420" i="4"/>
  <c r="P420" i="4" s="1"/>
  <c r="M420" i="4"/>
  <c r="Q420" i="4" s="1"/>
  <c r="J421" i="4"/>
  <c r="N421" i="4" s="1"/>
  <c r="K421" i="4"/>
  <c r="O421" i="4" s="1"/>
  <c r="L421" i="4"/>
  <c r="P421" i="4" s="1"/>
  <c r="M421" i="4"/>
  <c r="Q421" i="4" s="1"/>
  <c r="J422" i="4"/>
  <c r="N422" i="4" s="1"/>
  <c r="K422" i="4"/>
  <c r="O422" i="4" s="1"/>
  <c r="L422" i="4"/>
  <c r="P422" i="4" s="1"/>
  <c r="M422" i="4"/>
  <c r="Q422" i="4" s="1"/>
  <c r="J423" i="4"/>
  <c r="N423" i="4" s="1"/>
  <c r="K423" i="4"/>
  <c r="O423" i="4" s="1"/>
  <c r="L423" i="4"/>
  <c r="P423" i="4" s="1"/>
  <c r="M423" i="4"/>
  <c r="Q423" i="4" s="1"/>
  <c r="J424" i="4"/>
  <c r="N424" i="4" s="1"/>
  <c r="K424" i="4"/>
  <c r="O424" i="4" s="1"/>
  <c r="L424" i="4"/>
  <c r="P424" i="4" s="1"/>
  <c r="M424" i="4"/>
  <c r="Q424" i="4" s="1"/>
  <c r="J425" i="4"/>
  <c r="N425" i="4" s="1"/>
  <c r="K425" i="4"/>
  <c r="O425" i="4" s="1"/>
  <c r="L425" i="4"/>
  <c r="P425" i="4" s="1"/>
  <c r="M425" i="4"/>
  <c r="Q425" i="4" s="1"/>
  <c r="J426" i="4"/>
  <c r="N426" i="4" s="1"/>
  <c r="K426" i="4"/>
  <c r="O426" i="4" s="1"/>
  <c r="L426" i="4"/>
  <c r="P426" i="4" s="1"/>
  <c r="M426" i="4"/>
  <c r="Q426" i="4" s="1"/>
  <c r="J427" i="4"/>
  <c r="N427" i="4" s="1"/>
  <c r="K427" i="4"/>
  <c r="O427" i="4" s="1"/>
  <c r="L427" i="4"/>
  <c r="P427" i="4" s="1"/>
  <c r="M427" i="4"/>
  <c r="Q427" i="4" s="1"/>
  <c r="J428" i="4"/>
  <c r="N428" i="4" s="1"/>
  <c r="K428" i="4"/>
  <c r="O428" i="4" s="1"/>
  <c r="L428" i="4"/>
  <c r="P428" i="4" s="1"/>
  <c r="M428" i="4"/>
  <c r="Q428" i="4" s="1"/>
  <c r="J429" i="4"/>
  <c r="N429" i="4" s="1"/>
  <c r="K429" i="4"/>
  <c r="O429" i="4" s="1"/>
  <c r="L429" i="4"/>
  <c r="P429" i="4" s="1"/>
  <c r="M429" i="4"/>
  <c r="Q429" i="4" s="1"/>
  <c r="J430" i="4"/>
  <c r="N430" i="4" s="1"/>
  <c r="K430" i="4"/>
  <c r="O430" i="4" s="1"/>
  <c r="L430" i="4"/>
  <c r="P430" i="4" s="1"/>
  <c r="M430" i="4"/>
  <c r="Q430" i="4" s="1"/>
  <c r="J431" i="4"/>
  <c r="N431" i="4" s="1"/>
  <c r="K431" i="4"/>
  <c r="O431" i="4" s="1"/>
  <c r="L431" i="4"/>
  <c r="P431" i="4" s="1"/>
  <c r="M431" i="4"/>
  <c r="Q431" i="4" s="1"/>
  <c r="J432" i="4"/>
  <c r="N432" i="4" s="1"/>
  <c r="K432" i="4"/>
  <c r="O432" i="4" s="1"/>
  <c r="L432" i="4"/>
  <c r="P432" i="4" s="1"/>
  <c r="M432" i="4"/>
  <c r="Q432" i="4" s="1"/>
  <c r="J433" i="4"/>
  <c r="N433" i="4" s="1"/>
  <c r="K433" i="4"/>
  <c r="O433" i="4" s="1"/>
  <c r="L433" i="4"/>
  <c r="P433" i="4" s="1"/>
  <c r="M433" i="4"/>
  <c r="Q433" i="4" s="1"/>
  <c r="J434" i="4"/>
  <c r="N434" i="4" s="1"/>
  <c r="K434" i="4"/>
  <c r="O434" i="4" s="1"/>
  <c r="L434" i="4"/>
  <c r="P434" i="4" s="1"/>
  <c r="M434" i="4"/>
  <c r="Q434" i="4" s="1"/>
  <c r="J435" i="4"/>
  <c r="N435" i="4" s="1"/>
  <c r="K435" i="4"/>
  <c r="O435" i="4" s="1"/>
  <c r="L435" i="4"/>
  <c r="P435" i="4" s="1"/>
  <c r="M435" i="4"/>
  <c r="Q435" i="4" s="1"/>
  <c r="J436" i="4"/>
  <c r="N436" i="4" s="1"/>
  <c r="K436" i="4"/>
  <c r="O436" i="4" s="1"/>
  <c r="L436" i="4"/>
  <c r="P436" i="4" s="1"/>
  <c r="M436" i="4"/>
  <c r="Q436" i="4" s="1"/>
  <c r="J437" i="4"/>
  <c r="N437" i="4" s="1"/>
  <c r="K437" i="4"/>
  <c r="O437" i="4" s="1"/>
  <c r="L437" i="4"/>
  <c r="P437" i="4" s="1"/>
  <c r="M437" i="4"/>
  <c r="Q437" i="4" s="1"/>
  <c r="J438" i="4"/>
  <c r="N438" i="4" s="1"/>
  <c r="K438" i="4"/>
  <c r="O438" i="4" s="1"/>
  <c r="L438" i="4"/>
  <c r="P438" i="4" s="1"/>
  <c r="M438" i="4"/>
  <c r="Q438" i="4" s="1"/>
  <c r="J439" i="4"/>
  <c r="N439" i="4" s="1"/>
  <c r="K439" i="4"/>
  <c r="O439" i="4" s="1"/>
  <c r="L439" i="4"/>
  <c r="P439" i="4" s="1"/>
  <c r="M439" i="4"/>
  <c r="Q439" i="4" s="1"/>
  <c r="J440" i="4"/>
  <c r="N440" i="4" s="1"/>
  <c r="K440" i="4"/>
  <c r="O440" i="4" s="1"/>
  <c r="L440" i="4"/>
  <c r="P440" i="4" s="1"/>
  <c r="M440" i="4"/>
  <c r="Q440" i="4" s="1"/>
  <c r="J441" i="4"/>
  <c r="N441" i="4" s="1"/>
  <c r="K441" i="4"/>
  <c r="O441" i="4" s="1"/>
  <c r="L441" i="4"/>
  <c r="P441" i="4" s="1"/>
  <c r="M441" i="4"/>
  <c r="Q441" i="4" s="1"/>
  <c r="J442" i="4"/>
  <c r="N442" i="4" s="1"/>
  <c r="K442" i="4"/>
  <c r="O442" i="4" s="1"/>
  <c r="L442" i="4"/>
  <c r="P442" i="4" s="1"/>
  <c r="M442" i="4"/>
  <c r="Q442" i="4" s="1"/>
  <c r="J443" i="4"/>
  <c r="N443" i="4" s="1"/>
  <c r="K443" i="4"/>
  <c r="O443" i="4" s="1"/>
  <c r="L443" i="4"/>
  <c r="P443" i="4" s="1"/>
  <c r="M443" i="4"/>
  <c r="Q443" i="4" s="1"/>
  <c r="J444" i="4"/>
  <c r="N444" i="4" s="1"/>
  <c r="K444" i="4"/>
  <c r="O444" i="4" s="1"/>
  <c r="L444" i="4"/>
  <c r="P444" i="4" s="1"/>
  <c r="M444" i="4"/>
  <c r="Q444" i="4" s="1"/>
  <c r="J445" i="4"/>
  <c r="N445" i="4" s="1"/>
  <c r="K445" i="4"/>
  <c r="O445" i="4" s="1"/>
  <c r="L445" i="4"/>
  <c r="P445" i="4" s="1"/>
  <c r="M445" i="4"/>
  <c r="Q445" i="4" s="1"/>
  <c r="J446" i="4"/>
  <c r="N446" i="4" s="1"/>
  <c r="K446" i="4"/>
  <c r="O446" i="4" s="1"/>
  <c r="L446" i="4"/>
  <c r="P446" i="4" s="1"/>
  <c r="M446" i="4"/>
  <c r="Q446" i="4" s="1"/>
  <c r="J447" i="4"/>
  <c r="N447" i="4" s="1"/>
  <c r="K447" i="4"/>
  <c r="O447" i="4" s="1"/>
  <c r="L447" i="4"/>
  <c r="P447" i="4" s="1"/>
  <c r="M447" i="4"/>
  <c r="Q447" i="4" s="1"/>
  <c r="J448" i="4"/>
  <c r="N448" i="4" s="1"/>
  <c r="K448" i="4"/>
  <c r="O448" i="4" s="1"/>
  <c r="L448" i="4"/>
  <c r="P448" i="4" s="1"/>
  <c r="M448" i="4"/>
  <c r="Q448" i="4" s="1"/>
  <c r="J449" i="4"/>
  <c r="N449" i="4" s="1"/>
  <c r="K449" i="4"/>
  <c r="O449" i="4" s="1"/>
  <c r="L449" i="4"/>
  <c r="P449" i="4" s="1"/>
  <c r="M449" i="4"/>
  <c r="Q449" i="4" s="1"/>
  <c r="J450" i="4"/>
  <c r="N450" i="4" s="1"/>
  <c r="K450" i="4"/>
  <c r="O450" i="4" s="1"/>
  <c r="L450" i="4"/>
  <c r="P450" i="4" s="1"/>
  <c r="M450" i="4"/>
  <c r="Q450" i="4" s="1"/>
  <c r="J451" i="4"/>
  <c r="N451" i="4" s="1"/>
  <c r="K451" i="4"/>
  <c r="O451" i="4" s="1"/>
  <c r="L451" i="4"/>
  <c r="P451" i="4" s="1"/>
  <c r="M451" i="4"/>
  <c r="Q451" i="4" s="1"/>
  <c r="J452" i="4"/>
  <c r="N452" i="4" s="1"/>
  <c r="K452" i="4"/>
  <c r="O452" i="4" s="1"/>
  <c r="L452" i="4"/>
  <c r="P452" i="4" s="1"/>
  <c r="M452" i="4"/>
  <c r="Q452" i="4" s="1"/>
  <c r="J453" i="4"/>
  <c r="N453" i="4" s="1"/>
  <c r="K453" i="4"/>
  <c r="O453" i="4" s="1"/>
  <c r="L453" i="4"/>
  <c r="P453" i="4" s="1"/>
  <c r="M453" i="4"/>
  <c r="Q453" i="4" s="1"/>
  <c r="J454" i="4"/>
  <c r="N454" i="4" s="1"/>
  <c r="K454" i="4"/>
  <c r="O454" i="4" s="1"/>
  <c r="L454" i="4"/>
  <c r="P454" i="4" s="1"/>
  <c r="M454" i="4"/>
  <c r="Q454" i="4" s="1"/>
  <c r="J455" i="4"/>
  <c r="N455" i="4" s="1"/>
  <c r="K455" i="4"/>
  <c r="O455" i="4" s="1"/>
  <c r="L455" i="4"/>
  <c r="P455" i="4" s="1"/>
  <c r="M455" i="4"/>
  <c r="Q455" i="4" s="1"/>
  <c r="J456" i="4"/>
  <c r="N456" i="4" s="1"/>
  <c r="K456" i="4"/>
  <c r="O456" i="4" s="1"/>
  <c r="L456" i="4"/>
  <c r="P456" i="4" s="1"/>
  <c r="M456" i="4"/>
  <c r="Q456" i="4" s="1"/>
  <c r="J457" i="4"/>
  <c r="N457" i="4" s="1"/>
  <c r="K457" i="4"/>
  <c r="O457" i="4" s="1"/>
  <c r="L457" i="4"/>
  <c r="P457" i="4" s="1"/>
  <c r="M457" i="4"/>
  <c r="Q457" i="4" s="1"/>
  <c r="J458" i="4"/>
  <c r="N458" i="4" s="1"/>
  <c r="K458" i="4"/>
  <c r="O458" i="4" s="1"/>
  <c r="L458" i="4"/>
  <c r="P458" i="4" s="1"/>
  <c r="M458" i="4"/>
  <c r="Q458" i="4" s="1"/>
  <c r="J459" i="4"/>
  <c r="N459" i="4" s="1"/>
  <c r="K459" i="4"/>
  <c r="O459" i="4" s="1"/>
  <c r="L459" i="4"/>
  <c r="P459" i="4" s="1"/>
  <c r="M459" i="4"/>
  <c r="Q459" i="4" s="1"/>
  <c r="J460" i="4"/>
  <c r="N460" i="4" s="1"/>
  <c r="K460" i="4"/>
  <c r="O460" i="4" s="1"/>
  <c r="L460" i="4"/>
  <c r="P460" i="4" s="1"/>
  <c r="M460" i="4"/>
  <c r="Q460" i="4" s="1"/>
  <c r="J461" i="4"/>
  <c r="N461" i="4" s="1"/>
  <c r="K461" i="4"/>
  <c r="O461" i="4" s="1"/>
  <c r="L461" i="4"/>
  <c r="P461" i="4" s="1"/>
  <c r="M461" i="4"/>
  <c r="Q461" i="4" s="1"/>
  <c r="J462" i="4"/>
  <c r="N462" i="4" s="1"/>
  <c r="K462" i="4"/>
  <c r="O462" i="4" s="1"/>
  <c r="L462" i="4"/>
  <c r="P462" i="4" s="1"/>
  <c r="M462" i="4"/>
  <c r="Q462" i="4" s="1"/>
  <c r="J463" i="4"/>
  <c r="N463" i="4" s="1"/>
  <c r="K463" i="4"/>
  <c r="O463" i="4" s="1"/>
  <c r="L463" i="4"/>
  <c r="P463" i="4" s="1"/>
  <c r="M463" i="4"/>
  <c r="Q463" i="4" s="1"/>
  <c r="J464" i="4"/>
  <c r="N464" i="4" s="1"/>
  <c r="K464" i="4"/>
  <c r="O464" i="4" s="1"/>
  <c r="L464" i="4"/>
  <c r="P464" i="4" s="1"/>
  <c r="M464" i="4"/>
  <c r="Q464" i="4" s="1"/>
  <c r="J465" i="4"/>
  <c r="N465" i="4" s="1"/>
  <c r="K465" i="4"/>
  <c r="O465" i="4" s="1"/>
  <c r="L465" i="4"/>
  <c r="P465" i="4" s="1"/>
  <c r="M465" i="4"/>
  <c r="Q465" i="4" s="1"/>
  <c r="J466" i="4"/>
  <c r="N466" i="4" s="1"/>
  <c r="K466" i="4"/>
  <c r="O466" i="4" s="1"/>
  <c r="L466" i="4"/>
  <c r="P466" i="4" s="1"/>
  <c r="M466" i="4"/>
  <c r="Q466" i="4" s="1"/>
  <c r="J467" i="4"/>
  <c r="N467" i="4" s="1"/>
  <c r="K467" i="4"/>
  <c r="O467" i="4" s="1"/>
  <c r="L467" i="4"/>
  <c r="P467" i="4" s="1"/>
  <c r="M467" i="4"/>
  <c r="Q467" i="4" s="1"/>
  <c r="J468" i="4"/>
  <c r="N468" i="4" s="1"/>
  <c r="K468" i="4"/>
  <c r="O468" i="4" s="1"/>
  <c r="L468" i="4"/>
  <c r="P468" i="4" s="1"/>
  <c r="M468" i="4"/>
  <c r="Q468" i="4" s="1"/>
  <c r="J469" i="4"/>
  <c r="N469" i="4" s="1"/>
  <c r="K469" i="4"/>
  <c r="O469" i="4" s="1"/>
  <c r="L469" i="4"/>
  <c r="P469" i="4" s="1"/>
  <c r="M469" i="4"/>
  <c r="Q469" i="4" s="1"/>
  <c r="J470" i="4"/>
  <c r="N470" i="4" s="1"/>
  <c r="K470" i="4"/>
  <c r="O470" i="4" s="1"/>
  <c r="L470" i="4"/>
  <c r="P470" i="4" s="1"/>
  <c r="M470" i="4"/>
  <c r="Q470" i="4" s="1"/>
  <c r="J471" i="4"/>
  <c r="N471" i="4" s="1"/>
  <c r="K471" i="4"/>
  <c r="O471" i="4" s="1"/>
  <c r="L471" i="4"/>
  <c r="P471" i="4" s="1"/>
  <c r="M471" i="4"/>
  <c r="Q471" i="4" s="1"/>
  <c r="J472" i="4"/>
  <c r="N472" i="4" s="1"/>
  <c r="K472" i="4"/>
  <c r="O472" i="4" s="1"/>
  <c r="L472" i="4"/>
  <c r="P472" i="4" s="1"/>
  <c r="M472" i="4"/>
  <c r="Q472" i="4" s="1"/>
  <c r="J473" i="4"/>
  <c r="N473" i="4" s="1"/>
  <c r="K473" i="4"/>
  <c r="O473" i="4" s="1"/>
  <c r="L473" i="4"/>
  <c r="P473" i="4" s="1"/>
  <c r="M473" i="4"/>
  <c r="Q473" i="4" s="1"/>
  <c r="J474" i="4"/>
  <c r="N474" i="4" s="1"/>
  <c r="K474" i="4"/>
  <c r="O474" i="4" s="1"/>
  <c r="L474" i="4"/>
  <c r="P474" i="4" s="1"/>
  <c r="M474" i="4"/>
  <c r="Q474" i="4" s="1"/>
  <c r="J475" i="4"/>
  <c r="N475" i="4" s="1"/>
  <c r="K475" i="4"/>
  <c r="O475" i="4" s="1"/>
  <c r="L475" i="4"/>
  <c r="P475" i="4" s="1"/>
  <c r="M475" i="4"/>
  <c r="Q475" i="4" s="1"/>
  <c r="J476" i="4"/>
  <c r="N476" i="4" s="1"/>
  <c r="K476" i="4"/>
  <c r="O476" i="4" s="1"/>
  <c r="L476" i="4"/>
  <c r="P476" i="4" s="1"/>
  <c r="M476" i="4"/>
  <c r="Q476" i="4" s="1"/>
  <c r="J477" i="4"/>
  <c r="N477" i="4" s="1"/>
  <c r="K477" i="4"/>
  <c r="O477" i="4" s="1"/>
  <c r="L477" i="4"/>
  <c r="P477" i="4" s="1"/>
  <c r="M477" i="4"/>
  <c r="Q477" i="4" s="1"/>
  <c r="J478" i="4"/>
  <c r="N478" i="4" s="1"/>
  <c r="K478" i="4"/>
  <c r="O478" i="4" s="1"/>
  <c r="L478" i="4"/>
  <c r="P478" i="4" s="1"/>
  <c r="M478" i="4"/>
  <c r="Q478" i="4" s="1"/>
  <c r="J479" i="4"/>
  <c r="N479" i="4" s="1"/>
  <c r="K479" i="4"/>
  <c r="O479" i="4" s="1"/>
  <c r="L479" i="4"/>
  <c r="P479" i="4" s="1"/>
  <c r="M479" i="4"/>
  <c r="Q479" i="4" s="1"/>
  <c r="J480" i="4"/>
  <c r="N480" i="4" s="1"/>
  <c r="K480" i="4"/>
  <c r="O480" i="4" s="1"/>
  <c r="L480" i="4"/>
  <c r="P480" i="4" s="1"/>
  <c r="M480" i="4"/>
  <c r="Q480" i="4" s="1"/>
  <c r="J481" i="4"/>
  <c r="N481" i="4" s="1"/>
  <c r="K481" i="4"/>
  <c r="O481" i="4" s="1"/>
  <c r="L481" i="4"/>
  <c r="P481" i="4" s="1"/>
  <c r="M481" i="4"/>
  <c r="Q481" i="4" s="1"/>
  <c r="J482" i="4"/>
  <c r="N482" i="4" s="1"/>
  <c r="K482" i="4"/>
  <c r="O482" i="4" s="1"/>
  <c r="L482" i="4"/>
  <c r="P482" i="4" s="1"/>
  <c r="M482" i="4"/>
  <c r="Q482" i="4" s="1"/>
  <c r="J483" i="4"/>
  <c r="N483" i="4" s="1"/>
  <c r="K483" i="4"/>
  <c r="O483" i="4" s="1"/>
  <c r="L483" i="4"/>
  <c r="P483" i="4" s="1"/>
  <c r="M483" i="4"/>
  <c r="Q483" i="4" s="1"/>
  <c r="J484" i="4"/>
  <c r="N484" i="4" s="1"/>
  <c r="K484" i="4"/>
  <c r="O484" i="4" s="1"/>
  <c r="L484" i="4"/>
  <c r="P484" i="4" s="1"/>
  <c r="M484" i="4"/>
  <c r="Q484" i="4" s="1"/>
  <c r="J485" i="4"/>
  <c r="N485" i="4" s="1"/>
  <c r="K485" i="4"/>
  <c r="O485" i="4" s="1"/>
  <c r="L485" i="4"/>
  <c r="P485" i="4" s="1"/>
  <c r="M485" i="4"/>
  <c r="Q485" i="4" s="1"/>
  <c r="J486" i="4"/>
  <c r="N486" i="4" s="1"/>
  <c r="K486" i="4"/>
  <c r="O486" i="4" s="1"/>
  <c r="L486" i="4"/>
  <c r="P486" i="4" s="1"/>
  <c r="M486" i="4"/>
  <c r="Q486" i="4" s="1"/>
  <c r="J487" i="4"/>
  <c r="N487" i="4" s="1"/>
  <c r="K487" i="4"/>
  <c r="O487" i="4" s="1"/>
  <c r="L487" i="4"/>
  <c r="P487" i="4" s="1"/>
  <c r="M487" i="4"/>
  <c r="Q487" i="4" s="1"/>
  <c r="J488" i="4"/>
  <c r="N488" i="4" s="1"/>
  <c r="K488" i="4"/>
  <c r="O488" i="4" s="1"/>
  <c r="L488" i="4"/>
  <c r="P488" i="4" s="1"/>
  <c r="M488" i="4"/>
  <c r="Q488" i="4" s="1"/>
  <c r="J489" i="4"/>
  <c r="N489" i="4" s="1"/>
  <c r="K489" i="4"/>
  <c r="O489" i="4" s="1"/>
  <c r="L489" i="4"/>
  <c r="P489" i="4" s="1"/>
  <c r="M489" i="4"/>
  <c r="Q489" i="4" s="1"/>
  <c r="J490" i="4"/>
  <c r="N490" i="4" s="1"/>
  <c r="K490" i="4"/>
  <c r="O490" i="4" s="1"/>
  <c r="L490" i="4"/>
  <c r="P490" i="4" s="1"/>
  <c r="M490" i="4"/>
  <c r="Q490" i="4" s="1"/>
  <c r="J491" i="4"/>
  <c r="N491" i="4" s="1"/>
  <c r="K491" i="4"/>
  <c r="O491" i="4" s="1"/>
  <c r="L491" i="4"/>
  <c r="P491" i="4" s="1"/>
  <c r="M491" i="4"/>
  <c r="Q491" i="4" s="1"/>
  <c r="J492" i="4"/>
  <c r="N492" i="4" s="1"/>
  <c r="K492" i="4"/>
  <c r="O492" i="4" s="1"/>
  <c r="L492" i="4"/>
  <c r="P492" i="4" s="1"/>
  <c r="M492" i="4"/>
  <c r="Q492" i="4" s="1"/>
  <c r="J493" i="4"/>
  <c r="N493" i="4" s="1"/>
  <c r="K493" i="4"/>
  <c r="O493" i="4" s="1"/>
  <c r="L493" i="4"/>
  <c r="P493" i="4" s="1"/>
  <c r="M493" i="4"/>
  <c r="Q493" i="4" s="1"/>
  <c r="J494" i="4"/>
  <c r="N494" i="4" s="1"/>
  <c r="K494" i="4"/>
  <c r="O494" i="4" s="1"/>
  <c r="L494" i="4"/>
  <c r="P494" i="4" s="1"/>
  <c r="M494" i="4"/>
  <c r="Q494" i="4" s="1"/>
  <c r="J495" i="4"/>
  <c r="N495" i="4" s="1"/>
  <c r="K495" i="4"/>
  <c r="O495" i="4" s="1"/>
  <c r="L495" i="4"/>
  <c r="P495" i="4" s="1"/>
  <c r="M495" i="4"/>
  <c r="Q495" i="4" s="1"/>
  <c r="J496" i="4"/>
  <c r="N496" i="4" s="1"/>
  <c r="K496" i="4"/>
  <c r="O496" i="4" s="1"/>
  <c r="L496" i="4"/>
  <c r="P496" i="4" s="1"/>
  <c r="M496" i="4"/>
  <c r="Q496" i="4" s="1"/>
  <c r="J497" i="4"/>
  <c r="N497" i="4" s="1"/>
  <c r="K497" i="4"/>
  <c r="O497" i="4" s="1"/>
  <c r="L497" i="4"/>
  <c r="P497" i="4" s="1"/>
  <c r="M497" i="4"/>
  <c r="Q497" i="4" s="1"/>
  <c r="J498" i="4"/>
  <c r="N498" i="4" s="1"/>
  <c r="K498" i="4"/>
  <c r="O498" i="4" s="1"/>
  <c r="L498" i="4"/>
  <c r="P498" i="4" s="1"/>
  <c r="M498" i="4"/>
  <c r="Q498" i="4" s="1"/>
  <c r="J499" i="4"/>
  <c r="N499" i="4" s="1"/>
  <c r="K499" i="4"/>
  <c r="O499" i="4" s="1"/>
  <c r="L499" i="4"/>
  <c r="P499" i="4" s="1"/>
  <c r="M499" i="4"/>
  <c r="Q499" i="4" s="1"/>
  <c r="J500" i="4"/>
  <c r="N500" i="4" s="1"/>
  <c r="K500" i="4"/>
  <c r="O500" i="4" s="1"/>
  <c r="L500" i="4"/>
  <c r="P500" i="4" s="1"/>
  <c r="M500" i="4"/>
  <c r="Q500" i="4" s="1"/>
  <c r="J501" i="4"/>
  <c r="N501" i="4" s="1"/>
  <c r="K501" i="4"/>
  <c r="O501" i="4" s="1"/>
  <c r="L501" i="4"/>
  <c r="P501" i="4" s="1"/>
  <c r="M501" i="4"/>
  <c r="Q501" i="4" s="1"/>
  <c r="J502" i="4"/>
  <c r="N502" i="4" s="1"/>
  <c r="K502" i="4"/>
  <c r="O502" i="4" s="1"/>
  <c r="L502" i="4"/>
  <c r="P502" i="4" s="1"/>
  <c r="M502" i="4"/>
  <c r="Q502" i="4" s="1"/>
  <c r="J503" i="4"/>
  <c r="N503" i="4" s="1"/>
  <c r="K503" i="4"/>
  <c r="O503" i="4" s="1"/>
  <c r="L503" i="4"/>
  <c r="P503" i="4" s="1"/>
  <c r="M503" i="4"/>
  <c r="Q503" i="4" s="1"/>
  <c r="J504" i="4"/>
  <c r="N504" i="4" s="1"/>
  <c r="K504" i="4"/>
  <c r="O504" i="4" s="1"/>
  <c r="L504" i="4"/>
  <c r="P504" i="4" s="1"/>
  <c r="M504" i="4"/>
  <c r="Q504" i="4" s="1"/>
  <c r="J505" i="4"/>
  <c r="N505" i="4" s="1"/>
  <c r="K505" i="4"/>
  <c r="O505" i="4" s="1"/>
  <c r="L505" i="4"/>
  <c r="P505" i="4" s="1"/>
  <c r="M505" i="4"/>
  <c r="Q505" i="4" s="1"/>
  <c r="J506" i="4"/>
  <c r="N506" i="4" s="1"/>
  <c r="K506" i="4"/>
  <c r="O506" i="4" s="1"/>
  <c r="L506" i="4"/>
  <c r="P506" i="4" s="1"/>
  <c r="M506" i="4"/>
  <c r="Q506" i="4" s="1"/>
  <c r="J507" i="4"/>
  <c r="N507" i="4" s="1"/>
  <c r="K507" i="4"/>
  <c r="O507" i="4" s="1"/>
  <c r="L507" i="4"/>
  <c r="P507" i="4" s="1"/>
  <c r="M507" i="4"/>
  <c r="Q507" i="4" s="1"/>
  <c r="J508" i="4"/>
  <c r="N508" i="4" s="1"/>
  <c r="K508" i="4"/>
  <c r="O508" i="4" s="1"/>
  <c r="L508" i="4"/>
  <c r="P508" i="4" s="1"/>
  <c r="M508" i="4"/>
  <c r="Q508" i="4" s="1"/>
  <c r="J509" i="4"/>
  <c r="N509" i="4" s="1"/>
  <c r="K509" i="4"/>
  <c r="O509" i="4" s="1"/>
  <c r="L509" i="4"/>
  <c r="P509" i="4" s="1"/>
  <c r="M509" i="4"/>
  <c r="Q509" i="4" s="1"/>
  <c r="J510" i="4"/>
  <c r="N510" i="4" s="1"/>
  <c r="K510" i="4"/>
  <c r="O510" i="4" s="1"/>
  <c r="L510" i="4"/>
  <c r="P510" i="4" s="1"/>
  <c r="M510" i="4"/>
  <c r="Q510" i="4" s="1"/>
  <c r="J511" i="4"/>
  <c r="N511" i="4" s="1"/>
  <c r="K511" i="4"/>
  <c r="O511" i="4" s="1"/>
  <c r="L511" i="4"/>
  <c r="P511" i="4" s="1"/>
  <c r="M511" i="4"/>
  <c r="Q511" i="4" s="1"/>
  <c r="J512" i="4"/>
  <c r="N512" i="4" s="1"/>
  <c r="K512" i="4"/>
  <c r="O512" i="4" s="1"/>
  <c r="L512" i="4"/>
  <c r="P512" i="4" s="1"/>
  <c r="M512" i="4"/>
  <c r="Q512" i="4" s="1"/>
  <c r="J513" i="4"/>
  <c r="N513" i="4" s="1"/>
  <c r="K513" i="4"/>
  <c r="O513" i="4" s="1"/>
  <c r="L513" i="4"/>
  <c r="P513" i="4" s="1"/>
  <c r="M513" i="4"/>
  <c r="Q513" i="4" s="1"/>
  <c r="J514" i="4"/>
  <c r="N514" i="4" s="1"/>
  <c r="K514" i="4"/>
  <c r="O514" i="4" s="1"/>
  <c r="L514" i="4"/>
  <c r="P514" i="4" s="1"/>
  <c r="M514" i="4"/>
  <c r="Q514" i="4" s="1"/>
  <c r="J515" i="4"/>
  <c r="N515" i="4" s="1"/>
  <c r="K515" i="4"/>
  <c r="O515" i="4" s="1"/>
  <c r="L515" i="4"/>
  <c r="P515" i="4" s="1"/>
  <c r="M515" i="4"/>
  <c r="Q515" i="4" s="1"/>
  <c r="J516" i="4"/>
  <c r="N516" i="4" s="1"/>
  <c r="K516" i="4"/>
  <c r="O516" i="4" s="1"/>
  <c r="L516" i="4"/>
  <c r="P516" i="4" s="1"/>
  <c r="M516" i="4"/>
  <c r="Q516" i="4" s="1"/>
  <c r="J517" i="4"/>
  <c r="N517" i="4" s="1"/>
  <c r="K517" i="4"/>
  <c r="O517" i="4" s="1"/>
  <c r="L517" i="4"/>
  <c r="P517" i="4" s="1"/>
  <c r="M517" i="4"/>
  <c r="Q517" i="4" s="1"/>
  <c r="J518" i="4"/>
  <c r="N518" i="4" s="1"/>
  <c r="K518" i="4"/>
  <c r="O518" i="4" s="1"/>
  <c r="L518" i="4"/>
  <c r="P518" i="4" s="1"/>
  <c r="M518" i="4"/>
  <c r="Q518" i="4" s="1"/>
  <c r="J519" i="4"/>
  <c r="N519" i="4" s="1"/>
  <c r="K519" i="4"/>
  <c r="O519" i="4" s="1"/>
  <c r="L519" i="4"/>
  <c r="P519" i="4" s="1"/>
  <c r="M519" i="4"/>
  <c r="Q519" i="4" s="1"/>
  <c r="J520" i="4"/>
  <c r="N520" i="4" s="1"/>
  <c r="K520" i="4"/>
  <c r="O520" i="4" s="1"/>
  <c r="L520" i="4"/>
  <c r="P520" i="4" s="1"/>
  <c r="M520" i="4"/>
  <c r="Q520" i="4" s="1"/>
  <c r="J521" i="4"/>
  <c r="N521" i="4" s="1"/>
  <c r="K521" i="4"/>
  <c r="O521" i="4" s="1"/>
  <c r="L521" i="4"/>
  <c r="P521" i="4" s="1"/>
  <c r="M521" i="4"/>
  <c r="Q521" i="4" s="1"/>
  <c r="J522" i="4"/>
  <c r="N522" i="4" s="1"/>
  <c r="K522" i="4"/>
  <c r="O522" i="4" s="1"/>
  <c r="L522" i="4"/>
  <c r="P522" i="4" s="1"/>
  <c r="M522" i="4"/>
  <c r="Q522" i="4" s="1"/>
  <c r="J523" i="4"/>
  <c r="N523" i="4" s="1"/>
  <c r="K523" i="4"/>
  <c r="O523" i="4" s="1"/>
  <c r="L523" i="4"/>
  <c r="P523" i="4" s="1"/>
  <c r="M523" i="4"/>
  <c r="Q523" i="4" s="1"/>
  <c r="J524" i="4"/>
  <c r="N524" i="4" s="1"/>
  <c r="K524" i="4"/>
  <c r="O524" i="4" s="1"/>
  <c r="L524" i="4"/>
  <c r="P524" i="4" s="1"/>
  <c r="M524" i="4"/>
  <c r="Q524" i="4" s="1"/>
  <c r="J525" i="4"/>
  <c r="N525" i="4" s="1"/>
  <c r="K525" i="4"/>
  <c r="O525" i="4" s="1"/>
  <c r="L525" i="4"/>
  <c r="P525" i="4" s="1"/>
  <c r="M525" i="4"/>
  <c r="Q525" i="4" s="1"/>
  <c r="J526" i="4"/>
  <c r="N526" i="4" s="1"/>
  <c r="K526" i="4"/>
  <c r="O526" i="4" s="1"/>
  <c r="L526" i="4"/>
  <c r="P526" i="4" s="1"/>
  <c r="M526" i="4"/>
  <c r="Q526" i="4" s="1"/>
  <c r="J527" i="4"/>
  <c r="N527" i="4" s="1"/>
  <c r="K527" i="4"/>
  <c r="O527" i="4" s="1"/>
  <c r="L527" i="4"/>
  <c r="P527" i="4" s="1"/>
  <c r="M527" i="4"/>
  <c r="Q527" i="4" s="1"/>
  <c r="J528" i="4"/>
  <c r="N528" i="4" s="1"/>
  <c r="K528" i="4"/>
  <c r="O528" i="4" s="1"/>
  <c r="L528" i="4"/>
  <c r="P528" i="4" s="1"/>
  <c r="M528" i="4"/>
  <c r="Q528" i="4" s="1"/>
  <c r="J529" i="4"/>
  <c r="N529" i="4" s="1"/>
  <c r="K529" i="4"/>
  <c r="O529" i="4" s="1"/>
  <c r="L529" i="4"/>
  <c r="P529" i="4" s="1"/>
  <c r="M529" i="4"/>
  <c r="Q529" i="4" s="1"/>
  <c r="J530" i="4"/>
  <c r="N530" i="4" s="1"/>
  <c r="K530" i="4"/>
  <c r="O530" i="4" s="1"/>
  <c r="L530" i="4"/>
  <c r="P530" i="4" s="1"/>
  <c r="M530" i="4"/>
  <c r="Q530" i="4" s="1"/>
  <c r="J531" i="4"/>
  <c r="N531" i="4" s="1"/>
  <c r="K531" i="4"/>
  <c r="O531" i="4" s="1"/>
  <c r="L531" i="4"/>
  <c r="P531" i="4" s="1"/>
  <c r="M531" i="4"/>
  <c r="Q531" i="4" s="1"/>
  <c r="J532" i="4"/>
  <c r="N532" i="4" s="1"/>
  <c r="K532" i="4"/>
  <c r="O532" i="4" s="1"/>
  <c r="L532" i="4"/>
  <c r="P532" i="4" s="1"/>
  <c r="M532" i="4"/>
  <c r="Q532" i="4" s="1"/>
  <c r="J533" i="4"/>
  <c r="N533" i="4" s="1"/>
  <c r="K533" i="4"/>
  <c r="O533" i="4" s="1"/>
  <c r="L533" i="4"/>
  <c r="P533" i="4" s="1"/>
  <c r="M533" i="4"/>
  <c r="Q533" i="4" s="1"/>
  <c r="J534" i="4"/>
  <c r="N534" i="4" s="1"/>
  <c r="K534" i="4"/>
  <c r="O534" i="4" s="1"/>
  <c r="L534" i="4"/>
  <c r="P534" i="4" s="1"/>
  <c r="M534" i="4"/>
  <c r="Q534" i="4" s="1"/>
  <c r="J535" i="4"/>
  <c r="N535" i="4" s="1"/>
  <c r="K535" i="4"/>
  <c r="O535" i="4" s="1"/>
  <c r="L535" i="4"/>
  <c r="P535" i="4" s="1"/>
  <c r="M535" i="4"/>
  <c r="Q535" i="4" s="1"/>
  <c r="J536" i="4"/>
  <c r="N536" i="4" s="1"/>
  <c r="K536" i="4"/>
  <c r="O536" i="4" s="1"/>
  <c r="L536" i="4"/>
  <c r="P536" i="4" s="1"/>
  <c r="M536" i="4"/>
  <c r="Q536" i="4" s="1"/>
  <c r="J537" i="4"/>
  <c r="N537" i="4" s="1"/>
  <c r="K537" i="4"/>
  <c r="O537" i="4" s="1"/>
  <c r="L537" i="4"/>
  <c r="P537" i="4" s="1"/>
  <c r="M537" i="4"/>
  <c r="Q537" i="4" s="1"/>
  <c r="J538" i="4"/>
  <c r="N538" i="4" s="1"/>
  <c r="K538" i="4"/>
  <c r="O538" i="4" s="1"/>
  <c r="L538" i="4"/>
  <c r="P538" i="4" s="1"/>
  <c r="M538" i="4"/>
  <c r="Q538" i="4" s="1"/>
  <c r="J539" i="4"/>
  <c r="N539" i="4" s="1"/>
  <c r="K539" i="4"/>
  <c r="O539" i="4" s="1"/>
  <c r="L539" i="4"/>
  <c r="P539" i="4" s="1"/>
  <c r="M539" i="4"/>
  <c r="Q539" i="4" s="1"/>
  <c r="J540" i="4"/>
  <c r="N540" i="4" s="1"/>
  <c r="K540" i="4"/>
  <c r="O540" i="4" s="1"/>
  <c r="L540" i="4"/>
  <c r="P540" i="4" s="1"/>
  <c r="M540" i="4"/>
  <c r="Q540" i="4" s="1"/>
  <c r="J541" i="4"/>
  <c r="N541" i="4" s="1"/>
  <c r="K541" i="4"/>
  <c r="O541" i="4" s="1"/>
  <c r="L541" i="4"/>
  <c r="P541" i="4" s="1"/>
  <c r="M541" i="4"/>
  <c r="Q541" i="4" s="1"/>
  <c r="J542" i="4"/>
  <c r="N542" i="4" s="1"/>
  <c r="K542" i="4"/>
  <c r="O542" i="4" s="1"/>
  <c r="L542" i="4"/>
  <c r="P542" i="4" s="1"/>
  <c r="M542" i="4"/>
  <c r="Q542" i="4" s="1"/>
  <c r="J543" i="4"/>
  <c r="N543" i="4" s="1"/>
  <c r="K543" i="4"/>
  <c r="O543" i="4" s="1"/>
  <c r="L543" i="4"/>
  <c r="P543" i="4" s="1"/>
  <c r="M543" i="4"/>
  <c r="Q543" i="4" s="1"/>
  <c r="J544" i="4"/>
  <c r="N544" i="4" s="1"/>
  <c r="K544" i="4"/>
  <c r="O544" i="4" s="1"/>
  <c r="L544" i="4"/>
  <c r="P544" i="4" s="1"/>
  <c r="M544" i="4"/>
  <c r="Q544" i="4" s="1"/>
  <c r="J545" i="4"/>
  <c r="N545" i="4" s="1"/>
  <c r="K545" i="4"/>
  <c r="O545" i="4" s="1"/>
  <c r="L545" i="4"/>
  <c r="P545" i="4" s="1"/>
  <c r="M545" i="4"/>
  <c r="Q545" i="4" s="1"/>
  <c r="J546" i="4"/>
  <c r="N546" i="4" s="1"/>
  <c r="K546" i="4"/>
  <c r="O546" i="4" s="1"/>
  <c r="L546" i="4"/>
  <c r="P546" i="4" s="1"/>
  <c r="M546" i="4"/>
  <c r="Q546" i="4" s="1"/>
  <c r="J547" i="4"/>
  <c r="N547" i="4" s="1"/>
  <c r="K547" i="4"/>
  <c r="O547" i="4" s="1"/>
  <c r="L547" i="4"/>
  <c r="P547" i="4" s="1"/>
  <c r="M547" i="4"/>
  <c r="Q547" i="4" s="1"/>
  <c r="J548" i="4"/>
  <c r="N548" i="4" s="1"/>
  <c r="K548" i="4"/>
  <c r="O548" i="4" s="1"/>
  <c r="L548" i="4"/>
  <c r="P548" i="4" s="1"/>
  <c r="M548" i="4"/>
  <c r="Q548" i="4" s="1"/>
  <c r="J549" i="4"/>
  <c r="N549" i="4" s="1"/>
  <c r="K549" i="4"/>
  <c r="O549" i="4" s="1"/>
  <c r="L549" i="4"/>
  <c r="P549" i="4" s="1"/>
  <c r="M549" i="4"/>
  <c r="Q549" i="4" s="1"/>
  <c r="J550" i="4"/>
  <c r="N550" i="4" s="1"/>
  <c r="K550" i="4"/>
  <c r="O550" i="4" s="1"/>
  <c r="L550" i="4"/>
  <c r="P550" i="4" s="1"/>
  <c r="M550" i="4"/>
  <c r="Q550" i="4" s="1"/>
  <c r="J551" i="4"/>
  <c r="N551" i="4" s="1"/>
  <c r="K551" i="4"/>
  <c r="O551" i="4" s="1"/>
  <c r="L551" i="4"/>
  <c r="P551" i="4" s="1"/>
  <c r="M551" i="4"/>
  <c r="Q551" i="4" s="1"/>
  <c r="J552" i="4"/>
  <c r="N552" i="4" s="1"/>
  <c r="K552" i="4"/>
  <c r="O552" i="4" s="1"/>
  <c r="L552" i="4"/>
  <c r="P552" i="4" s="1"/>
  <c r="M552" i="4"/>
  <c r="Q552" i="4" s="1"/>
  <c r="J553" i="4"/>
  <c r="N553" i="4" s="1"/>
  <c r="K553" i="4"/>
  <c r="O553" i="4" s="1"/>
  <c r="L553" i="4"/>
  <c r="P553" i="4" s="1"/>
  <c r="M553" i="4"/>
  <c r="Q553" i="4" s="1"/>
  <c r="J554" i="4"/>
  <c r="N554" i="4" s="1"/>
  <c r="K554" i="4"/>
  <c r="O554" i="4" s="1"/>
  <c r="L554" i="4"/>
  <c r="P554" i="4" s="1"/>
  <c r="M554" i="4"/>
  <c r="Q554" i="4" s="1"/>
  <c r="J555" i="4"/>
  <c r="N555" i="4" s="1"/>
  <c r="K555" i="4"/>
  <c r="O555" i="4" s="1"/>
  <c r="L555" i="4"/>
  <c r="P555" i="4" s="1"/>
  <c r="M555" i="4"/>
  <c r="Q555" i="4" s="1"/>
  <c r="J556" i="4"/>
  <c r="N556" i="4" s="1"/>
  <c r="K556" i="4"/>
  <c r="O556" i="4" s="1"/>
  <c r="L556" i="4"/>
  <c r="P556" i="4" s="1"/>
  <c r="M556" i="4"/>
  <c r="Q556" i="4" s="1"/>
  <c r="J557" i="4"/>
  <c r="N557" i="4" s="1"/>
  <c r="K557" i="4"/>
  <c r="O557" i="4" s="1"/>
  <c r="L557" i="4"/>
  <c r="P557" i="4" s="1"/>
  <c r="M557" i="4"/>
  <c r="Q557" i="4" s="1"/>
  <c r="J558" i="4"/>
  <c r="N558" i="4" s="1"/>
  <c r="K558" i="4"/>
  <c r="O558" i="4" s="1"/>
  <c r="L558" i="4"/>
  <c r="P558" i="4" s="1"/>
  <c r="M558" i="4"/>
  <c r="Q558" i="4" s="1"/>
  <c r="J559" i="4"/>
  <c r="N559" i="4" s="1"/>
  <c r="K559" i="4"/>
  <c r="O559" i="4" s="1"/>
  <c r="L559" i="4"/>
  <c r="P559" i="4" s="1"/>
  <c r="M559" i="4"/>
  <c r="Q559" i="4" s="1"/>
  <c r="J560" i="4"/>
  <c r="N560" i="4" s="1"/>
  <c r="K560" i="4"/>
  <c r="O560" i="4" s="1"/>
  <c r="L560" i="4"/>
  <c r="P560" i="4" s="1"/>
  <c r="M560" i="4"/>
  <c r="Q560" i="4" s="1"/>
  <c r="J561" i="4"/>
  <c r="N561" i="4" s="1"/>
  <c r="K561" i="4"/>
  <c r="O561" i="4" s="1"/>
  <c r="L561" i="4"/>
  <c r="P561" i="4" s="1"/>
  <c r="M561" i="4"/>
  <c r="Q561" i="4" s="1"/>
  <c r="J562" i="4"/>
  <c r="N562" i="4" s="1"/>
  <c r="K562" i="4"/>
  <c r="O562" i="4" s="1"/>
  <c r="L562" i="4"/>
  <c r="P562" i="4" s="1"/>
  <c r="M562" i="4"/>
  <c r="Q562" i="4" s="1"/>
  <c r="J563" i="4"/>
  <c r="N563" i="4" s="1"/>
  <c r="K563" i="4"/>
  <c r="O563" i="4" s="1"/>
  <c r="L563" i="4"/>
  <c r="P563" i="4" s="1"/>
  <c r="M563" i="4"/>
  <c r="Q563" i="4" s="1"/>
  <c r="J564" i="4"/>
  <c r="N564" i="4" s="1"/>
  <c r="K564" i="4"/>
  <c r="O564" i="4" s="1"/>
  <c r="L564" i="4"/>
  <c r="P564" i="4" s="1"/>
  <c r="M564" i="4"/>
  <c r="Q564" i="4" s="1"/>
  <c r="J565" i="4"/>
  <c r="N565" i="4" s="1"/>
  <c r="K565" i="4"/>
  <c r="O565" i="4" s="1"/>
  <c r="L565" i="4"/>
  <c r="P565" i="4" s="1"/>
  <c r="M565" i="4"/>
  <c r="Q565" i="4" s="1"/>
  <c r="J566" i="4"/>
  <c r="N566" i="4" s="1"/>
  <c r="K566" i="4"/>
  <c r="O566" i="4" s="1"/>
  <c r="L566" i="4"/>
  <c r="P566" i="4" s="1"/>
  <c r="M566" i="4"/>
  <c r="Q566" i="4" s="1"/>
  <c r="J567" i="4"/>
  <c r="N567" i="4" s="1"/>
  <c r="K567" i="4"/>
  <c r="O567" i="4" s="1"/>
  <c r="L567" i="4"/>
  <c r="P567" i="4" s="1"/>
  <c r="M567" i="4"/>
  <c r="Q567" i="4" s="1"/>
  <c r="J568" i="4"/>
  <c r="N568" i="4" s="1"/>
  <c r="K568" i="4"/>
  <c r="O568" i="4" s="1"/>
  <c r="L568" i="4"/>
  <c r="P568" i="4" s="1"/>
  <c r="M568" i="4"/>
  <c r="Q568" i="4" s="1"/>
  <c r="J569" i="4"/>
  <c r="N569" i="4" s="1"/>
  <c r="K569" i="4"/>
  <c r="O569" i="4" s="1"/>
  <c r="L569" i="4"/>
  <c r="P569" i="4" s="1"/>
  <c r="M569" i="4"/>
  <c r="Q569" i="4" s="1"/>
  <c r="J570" i="4"/>
  <c r="N570" i="4" s="1"/>
  <c r="K570" i="4"/>
  <c r="O570" i="4" s="1"/>
  <c r="L570" i="4"/>
  <c r="P570" i="4" s="1"/>
  <c r="M570" i="4"/>
  <c r="Q570" i="4" s="1"/>
  <c r="J571" i="4"/>
  <c r="N571" i="4" s="1"/>
  <c r="K571" i="4"/>
  <c r="O571" i="4" s="1"/>
  <c r="L571" i="4"/>
  <c r="P571" i="4" s="1"/>
  <c r="M571" i="4"/>
  <c r="Q571" i="4" s="1"/>
  <c r="J572" i="4"/>
  <c r="N572" i="4" s="1"/>
  <c r="K572" i="4"/>
  <c r="O572" i="4" s="1"/>
  <c r="L572" i="4"/>
  <c r="P572" i="4" s="1"/>
  <c r="M572" i="4"/>
  <c r="Q572" i="4" s="1"/>
  <c r="J573" i="4"/>
  <c r="N573" i="4" s="1"/>
  <c r="K573" i="4"/>
  <c r="O573" i="4" s="1"/>
  <c r="L573" i="4"/>
  <c r="P573" i="4" s="1"/>
  <c r="M573" i="4"/>
  <c r="Q573" i="4" s="1"/>
  <c r="J574" i="4"/>
  <c r="N574" i="4" s="1"/>
  <c r="K574" i="4"/>
  <c r="O574" i="4" s="1"/>
  <c r="L574" i="4"/>
  <c r="P574" i="4" s="1"/>
  <c r="M574" i="4"/>
  <c r="Q574" i="4" s="1"/>
  <c r="J575" i="4"/>
  <c r="N575" i="4" s="1"/>
  <c r="K575" i="4"/>
  <c r="O575" i="4" s="1"/>
  <c r="L575" i="4"/>
  <c r="P575" i="4" s="1"/>
  <c r="M575" i="4"/>
  <c r="Q575" i="4" s="1"/>
  <c r="J576" i="4"/>
  <c r="N576" i="4" s="1"/>
  <c r="K576" i="4"/>
  <c r="O576" i="4" s="1"/>
  <c r="L576" i="4"/>
  <c r="P576" i="4" s="1"/>
  <c r="M576" i="4"/>
  <c r="Q576" i="4" s="1"/>
  <c r="J577" i="4"/>
  <c r="N577" i="4" s="1"/>
  <c r="K577" i="4"/>
  <c r="O577" i="4" s="1"/>
  <c r="L577" i="4"/>
  <c r="P577" i="4" s="1"/>
  <c r="M577" i="4"/>
  <c r="Q577" i="4" s="1"/>
  <c r="J578" i="4"/>
  <c r="N578" i="4" s="1"/>
  <c r="K578" i="4"/>
  <c r="O578" i="4" s="1"/>
  <c r="L578" i="4"/>
  <c r="P578" i="4" s="1"/>
  <c r="M578" i="4"/>
  <c r="Q578" i="4" s="1"/>
  <c r="J579" i="4"/>
  <c r="N579" i="4" s="1"/>
  <c r="K579" i="4"/>
  <c r="O579" i="4" s="1"/>
  <c r="L579" i="4"/>
  <c r="P579" i="4" s="1"/>
  <c r="M579" i="4"/>
  <c r="Q579" i="4" s="1"/>
  <c r="J580" i="4"/>
  <c r="N580" i="4" s="1"/>
  <c r="K580" i="4"/>
  <c r="O580" i="4" s="1"/>
  <c r="L580" i="4"/>
  <c r="P580" i="4" s="1"/>
  <c r="M580" i="4"/>
  <c r="Q580" i="4" s="1"/>
  <c r="J581" i="4"/>
  <c r="N581" i="4" s="1"/>
  <c r="K581" i="4"/>
  <c r="O581" i="4" s="1"/>
  <c r="L581" i="4"/>
  <c r="P581" i="4" s="1"/>
  <c r="M581" i="4"/>
  <c r="Q581" i="4" s="1"/>
  <c r="J582" i="4"/>
  <c r="N582" i="4" s="1"/>
  <c r="K582" i="4"/>
  <c r="O582" i="4" s="1"/>
  <c r="L582" i="4"/>
  <c r="P582" i="4" s="1"/>
  <c r="M582" i="4"/>
  <c r="Q582" i="4" s="1"/>
  <c r="J583" i="4"/>
  <c r="N583" i="4" s="1"/>
  <c r="K583" i="4"/>
  <c r="O583" i="4" s="1"/>
  <c r="L583" i="4"/>
  <c r="P583" i="4" s="1"/>
  <c r="M583" i="4"/>
  <c r="Q583" i="4" s="1"/>
  <c r="J584" i="4"/>
  <c r="N584" i="4" s="1"/>
  <c r="K584" i="4"/>
  <c r="O584" i="4" s="1"/>
  <c r="L584" i="4"/>
  <c r="P584" i="4" s="1"/>
  <c r="M584" i="4"/>
  <c r="Q584" i="4" s="1"/>
  <c r="J585" i="4"/>
  <c r="N585" i="4" s="1"/>
  <c r="K585" i="4"/>
  <c r="O585" i="4" s="1"/>
  <c r="L585" i="4"/>
  <c r="P585" i="4" s="1"/>
  <c r="M585" i="4"/>
  <c r="Q585" i="4" s="1"/>
  <c r="J586" i="4"/>
  <c r="N586" i="4" s="1"/>
  <c r="K586" i="4"/>
  <c r="O586" i="4" s="1"/>
  <c r="L586" i="4"/>
  <c r="P586" i="4" s="1"/>
  <c r="M586" i="4"/>
  <c r="Q586" i="4" s="1"/>
  <c r="J587" i="4"/>
  <c r="N587" i="4" s="1"/>
  <c r="K587" i="4"/>
  <c r="O587" i="4" s="1"/>
  <c r="L587" i="4"/>
  <c r="P587" i="4" s="1"/>
  <c r="M587" i="4"/>
  <c r="Q587" i="4" s="1"/>
  <c r="J588" i="4"/>
  <c r="N588" i="4" s="1"/>
  <c r="K588" i="4"/>
  <c r="O588" i="4" s="1"/>
  <c r="L588" i="4"/>
  <c r="P588" i="4" s="1"/>
  <c r="M588" i="4"/>
  <c r="Q588" i="4" s="1"/>
  <c r="J589" i="4"/>
  <c r="N589" i="4" s="1"/>
  <c r="K589" i="4"/>
  <c r="O589" i="4" s="1"/>
  <c r="L589" i="4"/>
  <c r="P589" i="4" s="1"/>
  <c r="M589" i="4"/>
  <c r="Q589" i="4" s="1"/>
  <c r="J590" i="4"/>
  <c r="N590" i="4" s="1"/>
  <c r="K590" i="4"/>
  <c r="O590" i="4" s="1"/>
  <c r="L590" i="4"/>
  <c r="P590" i="4" s="1"/>
  <c r="M590" i="4"/>
  <c r="Q590" i="4" s="1"/>
  <c r="J591" i="4"/>
  <c r="N591" i="4" s="1"/>
  <c r="K591" i="4"/>
  <c r="O591" i="4" s="1"/>
  <c r="L591" i="4"/>
  <c r="P591" i="4" s="1"/>
  <c r="M591" i="4"/>
  <c r="Q591" i="4" s="1"/>
  <c r="J592" i="4"/>
  <c r="N592" i="4" s="1"/>
  <c r="K592" i="4"/>
  <c r="O592" i="4" s="1"/>
  <c r="L592" i="4"/>
  <c r="P592" i="4" s="1"/>
  <c r="M592" i="4"/>
  <c r="Q592" i="4" s="1"/>
  <c r="J593" i="4"/>
  <c r="N593" i="4" s="1"/>
  <c r="K593" i="4"/>
  <c r="O593" i="4" s="1"/>
  <c r="L593" i="4"/>
  <c r="P593" i="4" s="1"/>
  <c r="M593" i="4"/>
  <c r="Q593" i="4" s="1"/>
  <c r="J594" i="4"/>
  <c r="N594" i="4" s="1"/>
  <c r="K594" i="4"/>
  <c r="O594" i="4" s="1"/>
  <c r="L594" i="4"/>
  <c r="P594" i="4" s="1"/>
  <c r="M594" i="4"/>
  <c r="Q594" i="4" s="1"/>
  <c r="J595" i="4"/>
  <c r="N595" i="4" s="1"/>
  <c r="K595" i="4"/>
  <c r="O595" i="4" s="1"/>
  <c r="L595" i="4"/>
  <c r="P595" i="4" s="1"/>
  <c r="M595" i="4"/>
  <c r="Q595" i="4" s="1"/>
  <c r="J596" i="4"/>
  <c r="N596" i="4" s="1"/>
  <c r="K596" i="4"/>
  <c r="O596" i="4" s="1"/>
  <c r="L596" i="4"/>
  <c r="P596" i="4" s="1"/>
  <c r="M596" i="4"/>
  <c r="Q596" i="4" s="1"/>
  <c r="J597" i="4"/>
  <c r="N597" i="4" s="1"/>
  <c r="K597" i="4"/>
  <c r="O597" i="4" s="1"/>
  <c r="L597" i="4"/>
  <c r="P597" i="4" s="1"/>
  <c r="M597" i="4"/>
  <c r="Q597" i="4" s="1"/>
  <c r="J598" i="4"/>
  <c r="N598" i="4" s="1"/>
  <c r="K598" i="4"/>
  <c r="O598" i="4" s="1"/>
  <c r="L598" i="4"/>
  <c r="P598" i="4" s="1"/>
  <c r="M598" i="4"/>
  <c r="Q598" i="4" s="1"/>
  <c r="J599" i="4"/>
  <c r="N599" i="4" s="1"/>
  <c r="K599" i="4"/>
  <c r="O599" i="4" s="1"/>
  <c r="L599" i="4"/>
  <c r="P599" i="4" s="1"/>
  <c r="M599" i="4"/>
  <c r="Q599" i="4" s="1"/>
  <c r="J600" i="4"/>
  <c r="N600" i="4" s="1"/>
  <c r="K600" i="4"/>
  <c r="O600" i="4" s="1"/>
  <c r="L600" i="4"/>
  <c r="P600" i="4" s="1"/>
  <c r="M600" i="4"/>
  <c r="Q600" i="4" s="1"/>
  <c r="J601" i="4"/>
  <c r="N601" i="4" s="1"/>
  <c r="K601" i="4"/>
  <c r="O601" i="4" s="1"/>
  <c r="L601" i="4"/>
  <c r="P601" i="4" s="1"/>
  <c r="M601" i="4"/>
  <c r="Q601" i="4" s="1"/>
  <c r="J602" i="4"/>
  <c r="N602" i="4" s="1"/>
  <c r="K602" i="4"/>
  <c r="O602" i="4" s="1"/>
  <c r="L602" i="4"/>
  <c r="P602" i="4" s="1"/>
  <c r="M602" i="4"/>
  <c r="Q602" i="4" s="1"/>
  <c r="J603" i="4"/>
  <c r="N603" i="4" s="1"/>
  <c r="K603" i="4"/>
  <c r="O603" i="4" s="1"/>
  <c r="L603" i="4"/>
  <c r="P603" i="4" s="1"/>
  <c r="M603" i="4"/>
  <c r="Q603" i="4" s="1"/>
  <c r="J604" i="4"/>
  <c r="N604" i="4" s="1"/>
  <c r="K604" i="4"/>
  <c r="O604" i="4" s="1"/>
  <c r="L604" i="4"/>
  <c r="P604" i="4" s="1"/>
  <c r="M604" i="4"/>
  <c r="Q604" i="4" s="1"/>
  <c r="J605" i="4"/>
  <c r="N605" i="4" s="1"/>
  <c r="K605" i="4"/>
  <c r="O605" i="4" s="1"/>
  <c r="L605" i="4"/>
  <c r="P605" i="4" s="1"/>
  <c r="M605" i="4"/>
  <c r="Q605" i="4" s="1"/>
  <c r="J606" i="4"/>
  <c r="N606" i="4" s="1"/>
  <c r="K606" i="4"/>
  <c r="O606" i="4" s="1"/>
  <c r="L606" i="4"/>
  <c r="P606" i="4" s="1"/>
  <c r="M606" i="4"/>
  <c r="Q606" i="4" s="1"/>
  <c r="J607" i="4"/>
  <c r="N607" i="4" s="1"/>
  <c r="K607" i="4"/>
  <c r="O607" i="4" s="1"/>
  <c r="L607" i="4"/>
  <c r="P607" i="4" s="1"/>
  <c r="M607" i="4"/>
  <c r="Q607" i="4" s="1"/>
  <c r="J608" i="4"/>
  <c r="N608" i="4" s="1"/>
  <c r="K608" i="4"/>
  <c r="O608" i="4" s="1"/>
  <c r="L608" i="4"/>
  <c r="P608" i="4" s="1"/>
  <c r="M608" i="4"/>
  <c r="Q608" i="4" s="1"/>
  <c r="J609" i="4"/>
  <c r="N609" i="4" s="1"/>
  <c r="K609" i="4"/>
  <c r="O609" i="4" s="1"/>
  <c r="L609" i="4"/>
  <c r="P609" i="4" s="1"/>
  <c r="M609" i="4"/>
  <c r="Q609" i="4" s="1"/>
  <c r="J610" i="4"/>
  <c r="N610" i="4" s="1"/>
  <c r="K610" i="4"/>
  <c r="O610" i="4" s="1"/>
  <c r="L610" i="4"/>
  <c r="P610" i="4" s="1"/>
  <c r="M610" i="4"/>
  <c r="Q610" i="4" s="1"/>
  <c r="J611" i="4"/>
  <c r="N611" i="4" s="1"/>
  <c r="K611" i="4"/>
  <c r="O611" i="4" s="1"/>
  <c r="L611" i="4"/>
  <c r="P611" i="4" s="1"/>
  <c r="M611" i="4"/>
  <c r="Q611" i="4" s="1"/>
  <c r="J612" i="4"/>
  <c r="N612" i="4" s="1"/>
  <c r="K612" i="4"/>
  <c r="O612" i="4" s="1"/>
  <c r="L612" i="4"/>
  <c r="P612" i="4" s="1"/>
  <c r="M612" i="4"/>
  <c r="Q612" i="4" s="1"/>
  <c r="J613" i="4"/>
  <c r="N613" i="4" s="1"/>
  <c r="K613" i="4"/>
  <c r="O613" i="4" s="1"/>
  <c r="L613" i="4"/>
  <c r="P613" i="4" s="1"/>
  <c r="M613" i="4"/>
  <c r="Q613" i="4" s="1"/>
  <c r="J614" i="4"/>
  <c r="N614" i="4" s="1"/>
  <c r="K614" i="4"/>
  <c r="O614" i="4" s="1"/>
  <c r="L614" i="4"/>
  <c r="P614" i="4" s="1"/>
  <c r="M614" i="4"/>
  <c r="Q614" i="4" s="1"/>
  <c r="J615" i="4"/>
  <c r="N615" i="4" s="1"/>
  <c r="K615" i="4"/>
  <c r="O615" i="4" s="1"/>
  <c r="L615" i="4"/>
  <c r="P615" i="4" s="1"/>
  <c r="M615" i="4"/>
  <c r="Q615" i="4" s="1"/>
  <c r="J616" i="4"/>
  <c r="N616" i="4" s="1"/>
  <c r="K616" i="4"/>
  <c r="O616" i="4" s="1"/>
  <c r="L616" i="4"/>
  <c r="P616" i="4" s="1"/>
  <c r="M616" i="4"/>
  <c r="Q616" i="4" s="1"/>
  <c r="J617" i="4"/>
  <c r="N617" i="4" s="1"/>
  <c r="K617" i="4"/>
  <c r="O617" i="4" s="1"/>
  <c r="L617" i="4"/>
  <c r="P617" i="4" s="1"/>
  <c r="M617" i="4"/>
  <c r="Q617" i="4" s="1"/>
  <c r="J618" i="4"/>
  <c r="N618" i="4" s="1"/>
  <c r="K618" i="4"/>
  <c r="O618" i="4" s="1"/>
  <c r="L618" i="4"/>
  <c r="P618" i="4" s="1"/>
  <c r="M618" i="4"/>
  <c r="Q618" i="4" s="1"/>
  <c r="J619" i="4"/>
  <c r="N619" i="4" s="1"/>
  <c r="K619" i="4"/>
  <c r="O619" i="4" s="1"/>
  <c r="L619" i="4"/>
  <c r="P619" i="4" s="1"/>
  <c r="M619" i="4"/>
  <c r="Q619" i="4" s="1"/>
  <c r="J620" i="4"/>
  <c r="N620" i="4" s="1"/>
  <c r="K620" i="4"/>
  <c r="O620" i="4" s="1"/>
  <c r="L620" i="4"/>
  <c r="P620" i="4" s="1"/>
  <c r="M620" i="4"/>
  <c r="Q620" i="4" s="1"/>
  <c r="J621" i="4"/>
  <c r="N621" i="4" s="1"/>
  <c r="K621" i="4"/>
  <c r="O621" i="4" s="1"/>
  <c r="L621" i="4"/>
  <c r="P621" i="4" s="1"/>
  <c r="M621" i="4"/>
  <c r="Q621" i="4" s="1"/>
  <c r="J622" i="4"/>
  <c r="N622" i="4" s="1"/>
  <c r="K622" i="4"/>
  <c r="O622" i="4" s="1"/>
  <c r="L622" i="4"/>
  <c r="P622" i="4" s="1"/>
  <c r="M622" i="4"/>
  <c r="Q622" i="4" s="1"/>
  <c r="J623" i="4"/>
  <c r="N623" i="4" s="1"/>
  <c r="K623" i="4"/>
  <c r="O623" i="4" s="1"/>
  <c r="L623" i="4"/>
  <c r="P623" i="4" s="1"/>
  <c r="M623" i="4"/>
  <c r="Q623" i="4" s="1"/>
  <c r="J624" i="4"/>
  <c r="N624" i="4" s="1"/>
  <c r="K624" i="4"/>
  <c r="O624" i="4" s="1"/>
  <c r="L624" i="4"/>
  <c r="P624" i="4" s="1"/>
  <c r="M624" i="4"/>
  <c r="Q624" i="4" s="1"/>
  <c r="J625" i="4"/>
  <c r="N625" i="4" s="1"/>
  <c r="K625" i="4"/>
  <c r="O625" i="4" s="1"/>
  <c r="L625" i="4"/>
  <c r="P625" i="4" s="1"/>
  <c r="M625" i="4"/>
  <c r="Q625" i="4" s="1"/>
  <c r="J626" i="4"/>
  <c r="N626" i="4" s="1"/>
  <c r="K626" i="4"/>
  <c r="O626" i="4" s="1"/>
  <c r="L626" i="4"/>
  <c r="P626" i="4" s="1"/>
  <c r="M626" i="4"/>
  <c r="Q626" i="4" s="1"/>
  <c r="J627" i="4"/>
  <c r="N627" i="4" s="1"/>
  <c r="K627" i="4"/>
  <c r="O627" i="4" s="1"/>
  <c r="L627" i="4"/>
  <c r="P627" i="4" s="1"/>
  <c r="M627" i="4"/>
  <c r="Q627" i="4" s="1"/>
  <c r="J628" i="4"/>
  <c r="N628" i="4" s="1"/>
  <c r="K628" i="4"/>
  <c r="O628" i="4" s="1"/>
  <c r="L628" i="4"/>
  <c r="P628" i="4" s="1"/>
  <c r="M628" i="4"/>
  <c r="Q628" i="4" s="1"/>
  <c r="J629" i="4"/>
  <c r="N629" i="4" s="1"/>
  <c r="K629" i="4"/>
  <c r="O629" i="4" s="1"/>
  <c r="L629" i="4"/>
  <c r="P629" i="4" s="1"/>
  <c r="M629" i="4"/>
  <c r="Q629" i="4" s="1"/>
  <c r="J630" i="4"/>
  <c r="N630" i="4" s="1"/>
  <c r="K630" i="4"/>
  <c r="O630" i="4" s="1"/>
  <c r="L630" i="4"/>
  <c r="P630" i="4" s="1"/>
  <c r="M630" i="4"/>
  <c r="Q630" i="4" s="1"/>
  <c r="J631" i="4"/>
  <c r="N631" i="4" s="1"/>
  <c r="K631" i="4"/>
  <c r="O631" i="4" s="1"/>
  <c r="L631" i="4"/>
  <c r="P631" i="4" s="1"/>
  <c r="M631" i="4"/>
  <c r="Q631" i="4" s="1"/>
  <c r="J632" i="4"/>
  <c r="N632" i="4" s="1"/>
  <c r="K632" i="4"/>
  <c r="O632" i="4" s="1"/>
  <c r="L632" i="4"/>
  <c r="P632" i="4" s="1"/>
  <c r="M632" i="4"/>
  <c r="Q632" i="4" s="1"/>
  <c r="J633" i="4"/>
  <c r="N633" i="4" s="1"/>
  <c r="K633" i="4"/>
  <c r="O633" i="4" s="1"/>
  <c r="L633" i="4"/>
  <c r="P633" i="4" s="1"/>
  <c r="M633" i="4"/>
  <c r="Q633" i="4" s="1"/>
  <c r="J634" i="4"/>
  <c r="N634" i="4" s="1"/>
  <c r="K634" i="4"/>
  <c r="O634" i="4" s="1"/>
  <c r="L634" i="4"/>
  <c r="P634" i="4" s="1"/>
  <c r="M634" i="4"/>
  <c r="Q634" i="4" s="1"/>
  <c r="J635" i="4"/>
  <c r="N635" i="4" s="1"/>
  <c r="K635" i="4"/>
  <c r="O635" i="4" s="1"/>
  <c r="L635" i="4"/>
  <c r="P635" i="4" s="1"/>
  <c r="M635" i="4"/>
  <c r="Q635" i="4" s="1"/>
  <c r="J636" i="4"/>
  <c r="N636" i="4" s="1"/>
  <c r="K636" i="4"/>
  <c r="O636" i="4" s="1"/>
  <c r="L636" i="4"/>
  <c r="P636" i="4" s="1"/>
  <c r="M636" i="4"/>
  <c r="Q636" i="4" s="1"/>
  <c r="J637" i="4"/>
  <c r="N637" i="4" s="1"/>
  <c r="K637" i="4"/>
  <c r="O637" i="4" s="1"/>
  <c r="L637" i="4"/>
  <c r="P637" i="4" s="1"/>
  <c r="M637" i="4"/>
  <c r="Q637" i="4" s="1"/>
  <c r="J638" i="4"/>
  <c r="N638" i="4" s="1"/>
  <c r="K638" i="4"/>
  <c r="O638" i="4" s="1"/>
  <c r="L638" i="4"/>
  <c r="P638" i="4" s="1"/>
  <c r="M638" i="4"/>
  <c r="Q638" i="4" s="1"/>
  <c r="J639" i="4"/>
  <c r="N639" i="4" s="1"/>
  <c r="K639" i="4"/>
  <c r="O639" i="4" s="1"/>
  <c r="L639" i="4"/>
  <c r="P639" i="4" s="1"/>
  <c r="M639" i="4"/>
  <c r="Q639" i="4" s="1"/>
  <c r="J640" i="4"/>
  <c r="N640" i="4" s="1"/>
  <c r="K640" i="4"/>
  <c r="O640" i="4" s="1"/>
  <c r="L640" i="4"/>
  <c r="P640" i="4" s="1"/>
  <c r="M640" i="4"/>
  <c r="Q640" i="4" s="1"/>
  <c r="J641" i="4"/>
  <c r="N641" i="4" s="1"/>
  <c r="K641" i="4"/>
  <c r="O641" i="4" s="1"/>
  <c r="L641" i="4"/>
  <c r="P641" i="4" s="1"/>
  <c r="M641" i="4"/>
  <c r="Q641" i="4" s="1"/>
  <c r="J642" i="4"/>
  <c r="N642" i="4" s="1"/>
  <c r="K642" i="4"/>
  <c r="O642" i="4" s="1"/>
  <c r="L642" i="4"/>
  <c r="P642" i="4" s="1"/>
  <c r="M642" i="4"/>
  <c r="Q642" i="4" s="1"/>
  <c r="J643" i="4"/>
  <c r="N643" i="4" s="1"/>
  <c r="K643" i="4"/>
  <c r="O643" i="4" s="1"/>
  <c r="L643" i="4"/>
  <c r="P643" i="4" s="1"/>
  <c r="M643" i="4"/>
  <c r="Q643" i="4" s="1"/>
  <c r="J644" i="4"/>
  <c r="N644" i="4" s="1"/>
  <c r="K644" i="4"/>
  <c r="O644" i="4" s="1"/>
  <c r="L644" i="4"/>
  <c r="P644" i="4" s="1"/>
  <c r="M644" i="4"/>
  <c r="Q644" i="4" s="1"/>
  <c r="J645" i="4"/>
  <c r="N645" i="4" s="1"/>
  <c r="K645" i="4"/>
  <c r="O645" i="4" s="1"/>
  <c r="L645" i="4"/>
  <c r="P645" i="4" s="1"/>
  <c r="M645" i="4"/>
  <c r="Q645" i="4" s="1"/>
  <c r="J646" i="4"/>
  <c r="N646" i="4" s="1"/>
  <c r="K646" i="4"/>
  <c r="O646" i="4" s="1"/>
  <c r="L646" i="4"/>
  <c r="P646" i="4" s="1"/>
  <c r="M646" i="4"/>
  <c r="Q646" i="4" s="1"/>
  <c r="J647" i="4"/>
  <c r="N647" i="4" s="1"/>
  <c r="K647" i="4"/>
  <c r="O647" i="4" s="1"/>
  <c r="L647" i="4"/>
  <c r="P647" i="4" s="1"/>
  <c r="M647" i="4"/>
  <c r="Q647" i="4" s="1"/>
  <c r="J648" i="4"/>
  <c r="N648" i="4" s="1"/>
  <c r="K648" i="4"/>
  <c r="O648" i="4" s="1"/>
  <c r="L648" i="4"/>
  <c r="P648" i="4" s="1"/>
  <c r="M648" i="4"/>
  <c r="Q648" i="4" s="1"/>
  <c r="J649" i="4"/>
  <c r="N649" i="4" s="1"/>
  <c r="K649" i="4"/>
  <c r="O649" i="4" s="1"/>
  <c r="L649" i="4"/>
  <c r="P649" i="4" s="1"/>
  <c r="M649" i="4"/>
  <c r="Q649" i="4" s="1"/>
  <c r="J650" i="4"/>
  <c r="N650" i="4" s="1"/>
  <c r="K650" i="4"/>
  <c r="O650" i="4" s="1"/>
  <c r="L650" i="4"/>
  <c r="P650" i="4" s="1"/>
  <c r="M650" i="4"/>
  <c r="Q650" i="4" s="1"/>
  <c r="J651" i="4"/>
  <c r="N651" i="4" s="1"/>
  <c r="K651" i="4"/>
  <c r="O651" i="4" s="1"/>
  <c r="L651" i="4"/>
  <c r="P651" i="4" s="1"/>
  <c r="M651" i="4"/>
  <c r="Q651" i="4" s="1"/>
  <c r="J652" i="4"/>
  <c r="N652" i="4" s="1"/>
  <c r="K652" i="4"/>
  <c r="O652" i="4" s="1"/>
  <c r="L652" i="4"/>
  <c r="P652" i="4" s="1"/>
  <c r="M652" i="4"/>
  <c r="Q652" i="4" s="1"/>
  <c r="J653" i="4"/>
  <c r="N653" i="4" s="1"/>
  <c r="K653" i="4"/>
  <c r="O653" i="4" s="1"/>
  <c r="L653" i="4"/>
  <c r="P653" i="4" s="1"/>
  <c r="M653" i="4"/>
  <c r="Q653" i="4" s="1"/>
  <c r="J654" i="4"/>
  <c r="N654" i="4" s="1"/>
  <c r="K654" i="4"/>
  <c r="O654" i="4" s="1"/>
  <c r="L654" i="4"/>
  <c r="P654" i="4" s="1"/>
  <c r="M654" i="4"/>
  <c r="Q654" i="4" s="1"/>
  <c r="J655" i="4"/>
  <c r="N655" i="4" s="1"/>
  <c r="K655" i="4"/>
  <c r="O655" i="4" s="1"/>
  <c r="L655" i="4"/>
  <c r="P655" i="4" s="1"/>
  <c r="M655" i="4"/>
  <c r="Q655" i="4" s="1"/>
  <c r="J656" i="4"/>
  <c r="N656" i="4" s="1"/>
  <c r="K656" i="4"/>
  <c r="O656" i="4" s="1"/>
  <c r="L656" i="4"/>
  <c r="P656" i="4" s="1"/>
  <c r="M656" i="4"/>
  <c r="Q656" i="4" s="1"/>
  <c r="J657" i="4"/>
  <c r="N657" i="4" s="1"/>
  <c r="K657" i="4"/>
  <c r="O657" i="4" s="1"/>
  <c r="L657" i="4"/>
  <c r="P657" i="4" s="1"/>
  <c r="M657" i="4"/>
  <c r="Q657" i="4" s="1"/>
  <c r="J658" i="4"/>
  <c r="N658" i="4" s="1"/>
  <c r="K658" i="4"/>
  <c r="O658" i="4" s="1"/>
  <c r="L658" i="4"/>
  <c r="P658" i="4" s="1"/>
  <c r="M658" i="4"/>
  <c r="Q658" i="4" s="1"/>
  <c r="J659" i="4"/>
  <c r="N659" i="4" s="1"/>
  <c r="K659" i="4"/>
  <c r="O659" i="4" s="1"/>
  <c r="L659" i="4"/>
  <c r="P659" i="4" s="1"/>
  <c r="M659" i="4"/>
  <c r="Q659" i="4" s="1"/>
  <c r="J660" i="4"/>
  <c r="N660" i="4" s="1"/>
  <c r="K660" i="4"/>
  <c r="O660" i="4" s="1"/>
  <c r="L660" i="4"/>
  <c r="P660" i="4" s="1"/>
  <c r="M660" i="4"/>
  <c r="Q660" i="4" s="1"/>
  <c r="J661" i="4"/>
  <c r="N661" i="4" s="1"/>
  <c r="K661" i="4"/>
  <c r="O661" i="4" s="1"/>
  <c r="L661" i="4"/>
  <c r="P661" i="4" s="1"/>
  <c r="M661" i="4"/>
  <c r="Q661" i="4" s="1"/>
  <c r="J662" i="4"/>
  <c r="N662" i="4" s="1"/>
  <c r="K662" i="4"/>
  <c r="O662" i="4" s="1"/>
  <c r="L662" i="4"/>
  <c r="P662" i="4" s="1"/>
  <c r="M662" i="4"/>
  <c r="Q662" i="4" s="1"/>
  <c r="J663" i="4"/>
  <c r="N663" i="4" s="1"/>
  <c r="K663" i="4"/>
  <c r="O663" i="4" s="1"/>
  <c r="L663" i="4"/>
  <c r="P663" i="4" s="1"/>
  <c r="M663" i="4"/>
  <c r="Q663" i="4" s="1"/>
  <c r="J664" i="4"/>
  <c r="N664" i="4" s="1"/>
  <c r="K664" i="4"/>
  <c r="O664" i="4" s="1"/>
  <c r="L664" i="4"/>
  <c r="P664" i="4" s="1"/>
  <c r="M664" i="4"/>
  <c r="Q664" i="4" s="1"/>
  <c r="J665" i="4"/>
  <c r="N665" i="4" s="1"/>
  <c r="K665" i="4"/>
  <c r="O665" i="4" s="1"/>
  <c r="L665" i="4"/>
  <c r="P665" i="4" s="1"/>
  <c r="M665" i="4"/>
  <c r="Q665" i="4" s="1"/>
  <c r="J666" i="4"/>
  <c r="N666" i="4" s="1"/>
  <c r="K666" i="4"/>
  <c r="O666" i="4" s="1"/>
  <c r="L666" i="4"/>
  <c r="P666" i="4" s="1"/>
  <c r="M666" i="4"/>
  <c r="Q666" i="4" s="1"/>
  <c r="J667" i="4"/>
  <c r="N667" i="4" s="1"/>
  <c r="K667" i="4"/>
  <c r="O667" i="4" s="1"/>
  <c r="L667" i="4"/>
  <c r="P667" i="4" s="1"/>
  <c r="M667" i="4"/>
  <c r="Q667" i="4" s="1"/>
  <c r="J668" i="4"/>
  <c r="N668" i="4" s="1"/>
  <c r="K668" i="4"/>
  <c r="O668" i="4" s="1"/>
  <c r="L668" i="4"/>
  <c r="P668" i="4" s="1"/>
  <c r="M668" i="4"/>
  <c r="Q668" i="4" s="1"/>
  <c r="J669" i="4"/>
  <c r="N669" i="4" s="1"/>
  <c r="K669" i="4"/>
  <c r="O669" i="4" s="1"/>
  <c r="L669" i="4"/>
  <c r="P669" i="4" s="1"/>
  <c r="M669" i="4"/>
  <c r="Q669" i="4" s="1"/>
  <c r="J670" i="4"/>
  <c r="N670" i="4" s="1"/>
  <c r="K670" i="4"/>
  <c r="O670" i="4" s="1"/>
  <c r="L670" i="4"/>
  <c r="P670" i="4" s="1"/>
  <c r="M670" i="4"/>
  <c r="Q670" i="4" s="1"/>
  <c r="J671" i="4"/>
  <c r="N671" i="4" s="1"/>
  <c r="K671" i="4"/>
  <c r="O671" i="4" s="1"/>
  <c r="L671" i="4"/>
  <c r="P671" i="4" s="1"/>
  <c r="M671" i="4"/>
  <c r="Q671" i="4" s="1"/>
  <c r="J672" i="4"/>
  <c r="N672" i="4" s="1"/>
  <c r="K672" i="4"/>
  <c r="O672" i="4" s="1"/>
  <c r="L672" i="4"/>
  <c r="P672" i="4" s="1"/>
  <c r="M672" i="4"/>
  <c r="Q672" i="4" s="1"/>
  <c r="J673" i="4"/>
  <c r="N673" i="4" s="1"/>
  <c r="K673" i="4"/>
  <c r="O673" i="4" s="1"/>
  <c r="L673" i="4"/>
  <c r="P673" i="4" s="1"/>
  <c r="M673" i="4"/>
  <c r="Q673" i="4" s="1"/>
  <c r="J674" i="4"/>
  <c r="N674" i="4" s="1"/>
  <c r="K674" i="4"/>
  <c r="O674" i="4" s="1"/>
  <c r="L674" i="4"/>
  <c r="P674" i="4" s="1"/>
  <c r="M674" i="4"/>
  <c r="Q674" i="4" s="1"/>
  <c r="J675" i="4"/>
  <c r="N675" i="4" s="1"/>
  <c r="K675" i="4"/>
  <c r="O675" i="4" s="1"/>
  <c r="L675" i="4"/>
  <c r="P675" i="4" s="1"/>
  <c r="M675" i="4"/>
  <c r="Q675" i="4" s="1"/>
  <c r="J676" i="4"/>
  <c r="N676" i="4" s="1"/>
  <c r="K676" i="4"/>
  <c r="O676" i="4" s="1"/>
  <c r="L676" i="4"/>
  <c r="P676" i="4" s="1"/>
  <c r="M676" i="4"/>
  <c r="Q676" i="4" s="1"/>
  <c r="J677" i="4"/>
  <c r="N677" i="4" s="1"/>
  <c r="K677" i="4"/>
  <c r="O677" i="4" s="1"/>
  <c r="L677" i="4"/>
  <c r="P677" i="4" s="1"/>
  <c r="M677" i="4"/>
  <c r="Q677" i="4" s="1"/>
  <c r="J678" i="4"/>
  <c r="N678" i="4" s="1"/>
  <c r="K678" i="4"/>
  <c r="O678" i="4" s="1"/>
  <c r="L678" i="4"/>
  <c r="P678" i="4" s="1"/>
  <c r="M678" i="4"/>
  <c r="Q678" i="4" s="1"/>
  <c r="J679" i="4"/>
  <c r="N679" i="4" s="1"/>
  <c r="K679" i="4"/>
  <c r="O679" i="4" s="1"/>
  <c r="L679" i="4"/>
  <c r="P679" i="4" s="1"/>
  <c r="M679" i="4"/>
  <c r="Q679" i="4" s="1"/>
  <c r="J680" i="4"/>
  <c r="N680" i="4" s="1"/>
  <c r="K680" i="4"/>
  <c r="O680" i="4" s="1"/>
  <c r="L680" i="4"/>
  <c r="P680" i="4" s="1"/>
  <c r="M680" i="4"/>
  <c r="Q680" i="4" s="1"/>
  <c r="J681" i="4"/>
  <c r="N681" i="4" s="1"/>
  <c r="K681" i="4"/>
  <c r="O681" i="4" s="1"/>
  <c r="L681" i="4"/>
  <c r="P681" i="4" s="1"/>
  <c r="M681" i="4"/>
  <c r="Q681" i="4" s="1"/>
  <c r="J682" i="4"/>
  <c r="N682" i="4" s="1"/>
  <c r="K682" i="4"/>
  <c r="O682" i="4" s="1"/>
  <c r="L682" i="4"/>
  <c r="P682" i="4" s="1"/>
  <c r="M682" i="4"/>
  <c r="Q682" i="4" s="1"/>
  <c r="J683" i="4"/>
  <c r="N683" i="4" s="1"/>
  <c r="K683" i="4"/>
  <c r="O683" i="4" s="1"/>
  <c r="L683" i="4"/>
  <c r="P683" i="4" s="1"/>
  <c r="M683" i="4"/>
  <c r="Q683" i="4" s="1"/>
  <c r="J684" i="4"/>
  <c r="N684" i="4" s="1"/>
  <c r="K684" i="4"/>
  <c r="O684" i="4" s="1"/>
  <c r="L684" i="4"/>
  <c r="P684" i="4" s="1"/>
  <c r="M684" i="4"/>
  <c r="Q684" i="4" s="1"/>
  <c r="J685" i="4"/>
  <c r="N685" i="4" s="1"/>
  <c r="K685" i="4"/>
  <c r="O685" i="4" s="1"/>
  <c r="L685" i="4"/>
  <c r="P685" i="4" s="1"/>
  <c r="M685" i="4"/>
  <c r="Q685" i="4" s="1"/>
  <c r="J686" i="4"/>
  <c r="N686" i="4" s="1"/>
  <c r="K686" i="4"/>
  <c r="O686" i="4" s="1"/>
  <c r="L686" i="4"/>
  <c r="P686" i="4" s="1"/>
  <c r="M686" i="4"/>
  <c r="Q686" i="4" s="1"/>
  <c r="J687" i="4"/>
  <c r="N687" i="4" s="1"/>
  <c r="K687" i="4"/>
  <c r="O687" i="4" s="1"/>
  <c r="L687" i="4"/>
  <c r="P687" i="4" s="1"/>
  <c r="M687" i="4"/>
  <c r="Q687" i="4" s="1"/>
  <c r="J688" i="4"/>
  <c r="N688" i="4" s="1"/>
  <c r="K688" i="4"/>
  <c r="O688" i="4" s="1"/>
  <c r="L688" i="4"/>
  <c r="P688" i="4" s="1"/>
  <c r="M688" i="4"/>
  <c r="Q688" i="4" s="1"/>
  <c r="J689" i="4"/>
  <c r="N689" i="4" s="1"/>
  <c r="K689" i="4"/>
  <c r="O689" i="4" s="1"/>
  <c r="L689" i="4"/>
  <c r="P689" i="4" s="1"/>
  <c r="M689" i="4"/>
  <c r="Q689" i="4" s="1"/>
  <c r="J690" i="4"/>
  <c r="N690" i="4" s="1"/>
  <c r="K690" i="4"/>
  <c r="O690" i="4" s="1"/>
  <c r="L690" i="4"/>
  <c r="P690" i="4" s="1"/>
  <c r="M690" i="4"/>
  <c r="Q690" i="4" s="1"/>
  <c r="J691" i="4"/>
  <c r="N691" i="4" s="1"/>
  <c r="K691" i="4"/>
  <c r="O691" i="4" s="1"/>
  <c r="L691" i="4"/>
  <c r="P691" i="4" s="1"/>
  <c r="M691" i="4"/>
  <c r="Q691" i="4" s="1"/>
  <c r="J692" i="4"/>
  <c r="N692" i="4" s="1"/>
  <c r="K692" i="4"/>
  <c r="O692" i="4" s="1"/>
  <c r="L692" i="4"/>
  <c r="P692" i="4" s="1"/>
  <c r="M692" i="4"/>
  <c r="Q692" i="4" s="1"/>
  <c r="J693" i="4"/>
  <c r="N693" i="4" s="1"/>
  <c r="K693" i="4"/>
  <c r="O693" i="4" s="1"/>
  <c r="L693" i="4"/>
  <c r="P693" i="4" s="1"/>
  <c r="M693" i="4"/>
  <c r="Q693" i="4" s="1"/>
  <c r="J694" i="4"/>
  <c r="N694" i="4" s="1"/>
  <c r="K694" i="4"/>
  <c r="O694" i="4" s="1"/>
  <c r="L694" i="4"/>
  <c r="P694" i="4" s="1"/>
  <c r="M694" i="4"/>
  <c r="Q694" i="4" s="1"/>
  <c r="J695" i="4"/>
  <c r="N695" i="4" s="1"/>
  <c r="K695" i="4"/>
  <c r="O695" i="4" s="1"/>
  <c r="L695" i="4"/>
  <c r="P695" i="4" s="1"/>
  <c r="M695" i="4"/>
  <c r="Q695" i="4" s="1"/>
  <c r="J696" i="4"/>
  <c r="N696" i="4" s="1"/>
  <c r="K696" i="4"/>
  <c r="O696" i="4" s="1"/>
  <c r="L696" i="4"/>
  <c r="P696" i="4" s="1"/>
  <c r="M696" i="4"/>
  <c r="Q696" i="4" s="1"/>
  <c r="J697" i="4"/>
  <c r="N697" i="4" s="1"/>
  <c r="K697" i="4"/>
  <c r="O697" i="4" s="1"/>
  <c r="L697" i="4"/>
  <c r="P697" i="4" s="1"/>
  <c r="M697" i="4"/>
  <c r="Q697" i="4" s="1"/>
  <c r="J698" i="4"/>
  <c r="N698" i="4" s="1"/>
  <c r="K698" i="4"/>
  <c r="O698" i="4" s="1"/>
  <c r="L698" i="4"/>
  <c r="P698" i="4" s="1"/>
  <c r="M698" i="4"/>
  <c r="Q698" i="4" s="1"/>
  <c r="J699" i="4"/>
  <c r="N699" i="4" s="1"/>
  <c r="K699" i="4"/>
  <c r="O699" i="4" s="1"/>
  <c r="L699" i="4"/>
  <c r="P699" i="4" s="1"/>
  <c r="M699" i="4"/>
  <c r="Q699" i="4" s="1"/>
  <c r="J700" i="4"/>
  <c r="N700" i="4" s="1"/>
  <c r="K700" i="4"/>
  <c r="O700" i="4" s="1"/>
  <c r="L700" i="4"/>
  <c r="P700" i="4" s="1"/>
  <c r="M700" i="4"/>
  <c r="Q700" i="4" s="1"/>
  <c r="J701" i="4"/>
  <c r="N701" i="4" s="1"/>
  <c r="K701" i="4"/>
  <c r="O701" i="4" s="1"/>
  <c r="L701" i="4"/>
  <c r="P701" i="4" s="1"/>
  <c r="M701" i="4"/>
  <c r="Q701" i="4" s="1"/>
  <c r="J702" i="4"/>
  <c r="N702" i="4" s="1"/>
  <c r="K702" i="4"/>
  <c r="O702" i="4" s="1"/>
  <c r="L702" i="4"/>
  <c r="P702" i="4" s="1"/>
  <c r="M702" i="4"/>
  <c r="Q702" i="4" s="1"/>
  <c r="J703" i="4"/>
  <c r="N703" i="4" s="1"/>
  <c r="K703" i="4"/>
  <c r="O703" i="4" s="1"/>
  <c r="L703" i="4"/>
  <c r="P703" i="4" s="1"/>
  <c r="M703" i="4"/>
  <c r="Q703" i="4" s="1"/>
  <c r="J704" i="4"/>
  <c r="N704" i="4" s="1"/>
  <c r="K704" i="4"/>
  <c r="O704" i="4" s="1"/>
  <c r="L704" i="4"/>
  <c r="P704" i="4" s="1"/>
  <c r="M704" i="4"/>
  <c r="Q704" i="4" s="1"/>
  <c r="J705" i="4"/>
  <c r="N705" i="4" s="1"/>
  <c r="K705" i="4"/>
  <c r="O705" i="4" s="1"/>
  <c r="L705" i="4"/>
  <c r="P705" i="4" s="1"/>
  <c r="M705" i="4"/>
  <c r="Q705" i="4" s="1"/>
  <c r="J706" i="4"/>
  <c r="N706" i="4" s="1"/>
  <c r="K706" i="4"/>
  <c r="O706" i="4" s="1"/>
  <c r="L706" i="4"/>
  <c r="P706" i="4" s="1"/>
  <c r="M706" i="4"/>
  <c r="Q706" i="4" s="1"/>
  <c r="J707" i="4"/>
  <c r="N707" i="4" s="1"/>
  <c r="K707" i="4"/>
  <c r="O707" i="4" s="1"/>
  <c r="L707" i="4"/>
  <c r="P707" i="4" s="1"/>
  <c r="M707" i="4"/>
  <c r="Q707" i="4" s="1"/>
  <c r="J708" i="4"/>
  <c r="N708" i="4" s="1"/>
  <c r="K708" i="4"/>
  <c r="O708" i="4" s="1"/>
  <c r="L708" i="4"/>
  <c r="P708" i="4" s="1"/>
  <c r="M708" i="4"/>
  <c r="Q708" i="4" s="1"/>
  <c r="J709" i="4"/>
  <c r="N709" i="4" s="1"/>
  <c r="K709" i="4"/>
  <c r="O709" i="4" s="1"/>
  <c r="L709" i="4"/>
  <c r="P709" i="4" s="1"/>
  <c r="M709" i="4"/>
  <c r="Q709" i="4" s="1"/>
  <c r="J710" i="4"/>
  <c r="N710" i="4" s="1"/>
  <c r="K710" i="4"/>
  <c r="O710" i="4" s="1"/>
  <c r="L710" i="4"/>
  <c r="P710" i="4" s="1"/>
  <c r="M710" i="4"/>
  <c r="Q710" i="4" s="1"/>
  <c r="J711" i="4"/>
  <c r="N711" i="4" s="1"/>
  <c r="K711" i="4"/>
  <c r="O711" i="4" s="1"/>
  <c r="L711" i="4"/>
  <c r="P711" i="4" s="1"/>
  <c r="M711" i="4"/>
  <c r="Q711" i="4" s="1"/>
  <c r="J712" i="4"/>
  <c r="N712" i="4" s="1"/>
  <c r="K712" i="4"/>
  <c r="O712" i="4" s="1"/>
  <c r="L712" i="4"/>
  <c r="P712" i="4" s="1"/>
  <c r="M712" i="4"/>
  <c r="Q712" i="4" s="1"/>
  <c r="J713" i="4"/>
  <c r="N713" i="4" s="1"/>
  <c r="K713" i="4"/>
  <c r="O713" i="4" s="1"/>
  <c r="L713" i="4"/>
  <c r="P713" i="4" s="1"/>
  <c r="M713" i="4"/>
  <c r="Q713" i="4" s="1"/>
  <c r="J714" i="4"/>
  <c r="N714" i="4" s="1"/>
  <c r="K714" i="4"/>
  <c r="O714" i="4" s="1"/>
  <c r="L714" i="4"/>
  <c r="P714" i="4" s="1"/>
  <c r="M714" i="4"/>
  <c r="Q714" i="4" s="1"/>
  <c r="J715" i="4"/>
  <c r="N715" i="4" s="1"/>
  <c r="K715" i="4"/>
  <c r="O715" i="4" s="1"/>
  <c r="L715" i="4"/>
  <c r="P715" i="4" s="1"/>
  <c r="M715" i="4"/>
  <c r="Q715" i="4" s="1"/>
  <c r="J716" i="4"/>
  <c r="N716" i="4" s="1"/>
  <c r="K716" i="4"/>
  <c r="O716" i="4" s="1"/>
  <c r="L716" i="4"/>
  <c r="P716" i="4" s="1"/>
  <c r="M716" i="4"/>
  <c r="Q716" i="4" s="1"/>
  <c r="J717" i="4"/>
  <c r="N717" i="4" s="1"/>
  <c r="K717" i="4"/>
  <c r="O717" i="4" s="1"/>
  <c r="L717" i="4"/>
  <c r="P717" i="4" s="1"/>
  <c r="M717" i="4"/>
  <c r="Q717" i="4" s="1"/>
  <c r="J718" i="4"/>
  <c r="N718" i="4" s="1"/>
  <c r="K718" i="4"/>
  <c r="O718" i="4" s="1"/>
  <c r="L718" i="4"/>
  <c r="P718" i="4" s="1"/>
  <c r="M718" i="4"/>
  <c r="Q718" i="4" s="1"/>
  <c r="J719" i="4"/>
  <c r="N719" i="4" s="1"/>
  <c r="K719" i="4"/>
  <c r="O719" i="4" s="1"/>
  <c r="L719" i="4"/>
  <c r="P719" i="4" s="1"/>
  <c r="M719" i="4"/>
  <c r="Q719" i="4" s="1"/>
  <c r="J720" i="4"/>
  <c r="N720" i="4" s="1"/>
  <c r="K720" i="4"/>
  <c r="O720" i="4" s="1"/>
  <c r="L720" i="4"/>
  <c r="P720" i="4" s="1"/>
  <c r="M720" i="4"/>
  <c r="Q720" i="4" s="1"/>
  <c r="J721" i="4"/>
  <c r="N721" i="4" s="1"/>
  <c r="K721" i="4"/>
  <c r="O721" i="4" s="1"/>
  <c r="L721" i="4"/>
  <c r="P721" i="4" s="1"/>
  <c r="M721" i="4"/>
  <c r="Q721" i="4" s="1"/>
  <c r="J722" i="4"/>
  <c r="N722" i="4" s="1"/>
  <c r="K722" i="4"/>
  <c r="O722" i="4" s="1"/>
  <c r="L722" i="4"/>
  <c r="P722" i="4" s="1"/>
  <c r="M722" i="4"/>
  <c r="Q722" i="4" s="1"/>
  <c r="J723" i="4"/>
  <c r="N723" i="4" s="1"/>
  <c r="K723" i="4"/>
  <c r="O723" i="4" s="1"/>
  <c r="L723" i="4"/>
  <c r="P723" i="4" s="1"/>
  <c r="M723" i="4"/>
  <c r="Q723" i="4" s="1"/>
  <c r="J724" i="4"/>
  <c r="N724" i="4" s="1"/>
  <c r="K724" i="4"/>
  <c r="O724" i="4" s="1"/>
  <c r="L724" i="4"/>
  <c r="P724" i="4" s="1"/>
  <c r="M724" i="4"/>
  <c r="Q724" i="4" s="1"/>
  <c r="J725" i="4"/>
  <c r="N725" i="4" s="1"/>
  <c r="K725" i="4"/>
  <c r="O725" i="4" s="1"/>
  <c r="L725" i="4"/>
  <c r="P725" i="4" s="1"/>
  <c r="M725" i="4"/>
  <c r="Q725" i="4" s="1"/>
  <c r="J726" i="4"/>
  <c r="N726" i="4" s="1"/>
  <c r="K726" i="4"/>
  <c r="O726" i="4" s="1"/>
  <c r="L726" i="4"/>
  <c r="P726" i="4" s="1"/>
  <c r="M726" i="4"/>
  <c r="Q726" i="4" s="1"/>
  <c r="J727" i="4"/>
  <c r="N727" i="4" s="1"/>
  <c r="K727" i="4"/>
  <c r="O727" i="4" s="1"/>
  <c r="L727" i="4"/>
  <c r="P727" i="4" s="1"/>
  <c r="M727" i="4"/>
  <c r="Q727" i="4" s="1"/>
  <c r="J728" i="4"/>
  <c r="N728" i="4" s="1"/>
  <c r="K728" i="4"/>
  <c r="O728" i="4" s="1"/>
  <c r="L728" i="4"/>
  <c r="P728" i="4" s="1"/>
  <c r="M728" i="4"/>
  <c r="Q728" i="4" s="1"/>
  <c r="J729" i="4"/>
  <c r="N729" i="4" s="1"/>
  <c r="K729" i="4"/>
  <c r="O729" i="4" s="1"/>
  <c r="L729" i="4"/>
  <c r="P729" i="4" s="1"/>
  <c r="M729" i="4"/>
  <c r="Q729" i="4" s="1"/>
  <c r="J730" i="4"/>
  <c r="N730" i="4" s="1"/>
  <c r="K730" i="4"/>
  <c r="O730" i="4" s="1"/>
  <c r="L730" i="4"/>
  <c r="P730" i="4" s="1"/>
  <c r="M730" i="4"/>
  <c r="Q730" i="4" s="1"/>
  <c r="J731" i="4"/>
  <c r="N731" i="4" s="1"/>
  <c r="K731" i="4"/>
  <c r="O731" i="4" s="1"/>
  <c r="L731" i="4"/>
  <c r="P731" i="4" s="1"/>
  <c r="M731" i="4"/>
  <c r="Q731" i="4" s="1"/>
  <c r="J732" i="4"/>
  <c r="N732" i="4" s="1"/>
  <c r="K732" i="4"/>
  <c r="O732" i="4" s="1"/>
  <c r="L732" i="4"/>
  <c r="P732" i="4" s="1"/>
  <c r="M732" i="4"/>
  <c r="Q732" i="4" s="1"/>
  <c r="J733" i="4"/>
  <c r="N733" i="4" s="1"/>
  <c r="K733" i="4"/>
  <c r="O733" i="4" s="1"/>
  <c r="L733" i="4"/>
  <c r="P733" i="4" s="1"/>
  <c r="M733" i="4"/>
  <c r="Q733" i="4" s="1"/>
  <c r="J734" i="4"/>
  <c r="N734" i="4" s="1"/>
  <c r="K734" i="4"/>
  <c r="O734" i="4" s="1"/>
  <c r="L734" i="4"/>
  <c r="P734" i="4" s="1"/>
  <c r="M734" i="4"/>
  <c r="Q734" i="4" s="1"/>
  <c r="J735" i="4"/>
  <c r="N735" i="4" s="1"/>
  <c r="K735" i="4"/>
  <c r="O735" i="4" s="1"/>
  <c r="L735" i="4"/>
  <c r="P735" i="4" s="1"/>
  <c r="M735" i="4"/>
  <c r="Q735" i="4" s="1"/>
  <c r="J736" i="4"/>
  <c r="N736" i="4" s="1"/>
  <c r="K736" i="4"/>
  <c r="O736" i="4" s="1"/>
  <c r="L736" i="4"/>
  <c r="P736" i="4" s="1"/>
  <c r="M736" i="4"/>
  <c r="Q736" i="4" s="1"/>
  <c r="J737" i="4"/>
  <c r="N737" i="4" s="1"/>
  <c r="K737" i="4"/>
  <c r="O737" i="4" s="1"/>
  <c r="L737" i="4"/>
  <c r="P737" i="4" s="1"/>
  <c r="M737" i="4"/>
  <c r="Q737" i="4" s="1"/>
  <c r="J738" i="4"/>
  <c r="N738" i="4" s="1"/>
  <c r="K738" i="4"/>
  <c r="O738" i="4" s="1"/>
  <c r="L738" i="4"/>
  <c r="P738" i="4" s="1"/>
  <c r="M738" i="4"/>
  <c r="Q738" i="4" s="1"/>
  <c r="J739" i="4"/>
  <c r="N739" i="4" s="1"/>
  <c r="K739" i="4"/>
  <c r="O739" i="4" s="1"/>
  <c r="L739" i="4"/>
  <c r="P739" i="4" s="1"/>
  <c r="M739" i="4"/>
  <c r="Q739" i="4" s="1"/>
  <c r="J740" i="4"/>
  <c r="N740" i="4" s="1"/>
  <c r="K740" i="4"/>
  <c r="O740" i="4" s="1"/>
  <c r="L740" i="4"/>
  <c r="P740" i="4" s="1"/>
  <c r="M740" i="4"/>
  <c r="Q740" i="4" s="1"/>
  <c r="J741" i="4"/>
  <c r="N741" i="4" s="1"/>
  <c r="K741" i="4"/>
  <c r="O741" i="4" s="1"/>
  <c r="L741" i="4"/>
  <c r="P741" i="4" s="1"/>
  <c r="M741" i="4"/>
  <c r="Q741" i="4" s="1"/>
  <c r="J742" i="4"/>
  <c r="N742" i="4" s="1"/>
  <c r="K742" i="4"/>
  <c r="O742" i="4" s="1"/>
  <c r="L742" i="4"/>
  <c r="P742" i="4" s="1"/>
  <c r="M742" i="4"/>
  <c r="Q742" i="4" s="1"/>
  <c r="J743" i="4"/>
  <c r="N743" i="4" s="1"/>
  <c r="K743" i="4"/>
  <c r="O743" i="4" s="1"/>
  <c r="L743" i="4"/>
  <c r="P743" i="4" s="1"/>
  <c r="M743" i="4"/>
  <c r="Q743" i="4" s="1"/>
  <c r="J744" i="4"/>
  <c r="N744" i="4" s="1"/>
  <c r="K744" i="4"/>
  <c r="O744" i="4" s="1"/>
  <c r="L744" i="4"/>
  <c r="P744" i="4" s="1"/>
  <c r="M744" i="4"/>
  <c r="Q744" i="4" s="1"/>
  <c r="J745" i="4"/>
  <c r="N745" i="4" s="1"/>
  <c r="K745" i="4"/>
  <c r="O745" i="4" s="1"/>
  <c r="L745" i="4"/>
  <c r="P745" i="4" s="1"/>
  <c r="M745" i="4"/>
  <c r="Q745" i="4" s="1"/>
  <c r="J746" i="4"/>
  <c r="N746" i="4" s="1"/>
  <c r="K746" i="4"/>
  <c r="O746" i="4" s="1"/>
  <c r="L746" i="4"/>
  <c r="P746" i="4" s="1"/>
  <c r="M746" i="4"/>
  <c r="Q746" i="4" s="1"/>
  <c r="J747" i="4"/>
  <c r="N747" i="4" s="1"/>
  <c r="K747" i="4"/>
  <c r="O747" i="4" s="1"/>
  <c r="L747" i="4"/>
  <c r="P747" i="4" s="1"/>
  <c r="M747" i="4"/>
  <c r="Q747" i="4" s="1"/>
  <c r="J748" i="4"/>
  <c r="N748" i="4" s="1"/>
  <c r="K748" i="4"/>
  <c r="O748" i="4" s="1"/>
  <c r="L748" i="4"/>
  <c r="P748" i="4" s="1"/>
  <c r="M748" i="4"/>
  <c r="Q748" i="4" s="1"/>
  <c r="J749" i="4"/>
  <c r="N749" i="4" s="1"/>
  <c r="K749" i="4"/>
  <c r="O749" i="4" s="1"/>
  <c r="L749" i="4"/>
  <c r="P749" i="4" s="1"/>
  <c r="M749" i="4"/>
  <c r="Q749" i="4" s="1"/>
  <c r="J750" i="4"/>
  <c r="N750" i="4" s="1"/>
  <c r="K750" i="4"/>
  <c r="O750" i="4" s="1"/>
  <c r="L750" i="4"/>
  <c r="P750" i="4" s="1"/>
  <c r="M750" i="4"/>
  <c r="Q750" i="4" s="1"/>
  <c r="J751" i="4"/>
  <c r="N751" i="4" s="1"/>
  <c r="K751" i="4"/>
  <c r="O751" i="4" s="1"/>
  <c r="L751" i="4"/>
  <c r="P751" i="4" s="1"/>
  <c r="M751" i="4"/>
  <c r="Q751" i="4" s="1"/>
  <c r="J752" i="4"/>
  <c r="N752" i="4" s="1"/>
  <c r="K752" i="4"/>
  <c r="O752" i="4" s="1"/>
  <c r="L752" i="4"/>
  <c r="P752" i="4" s="1"/>
  <c r="M752" i="4"/>
  <c r="Q752" i="4" s="1"/>
  <c r="J753" i="4"/>
  <c r="N753" i="4" s="1"/>
  <c r="K753" i="4"/>
  <c r="O753" i="4" s="1"/>
  <c r="L753" i="4"/>
  <c r="P753" i="4" s="1"/>
  <c r="M753" i="4"/>
  <c r="Q753" i="4" s="1"/>
  <c r="J754" i="4"/>
  <c r="N754" i="4" s="1"/>
  <c r="K754" i="4"/>
  <c r="O754" i="4" s="1"/>
  <c r="L754" i="4"/>
  <c r="P754" i="4" s="1"/>
  <c r="M754" i="4"/>
  <c r="Q754" i="4" s="1"/>
  <c r="J755" i="4"/>
  <c r="N755" i="4" s="1"/>
  <c r="K755" i="4"/>
  <c r="O755" i="4" s="1"/>
  <c r="L755" i="4"/>
  <c r="P755" i="4" s="1"/>
  <c r="M755" i="4"/>
  <c r="Q755" i="4" s="1"/>
  <c r="J756" i="4"/>
  <c r="N756" i="4" s="1"/>
  <c r="K756" i="4"/>
  <c r="O756" i="4" s="1"/>
  <c r="L756" i="4"/>
  <c r="P756" i="4" s="1"/>
  <c r="M756" i="4"/>
  <c r="Q756" i="4" s="1"/>
  <c r="J757" i="4"/>
  <c r="N757" i="4" s="1"/>
  <c r="K757" i="4"/>
  <c r="O757" i="4" s="1"/>
  <c r="L757" i="4"/>
  <c r="P757" i="4" s="1"/>
  <c r="M757" i="4"/>
  <c r="Q757" i="4" s="1"/>
  <c r="J758" i="4"/>
  <c r="N758" i="4" s="1"/>
  <c r="K758" i="4"/>
  <c r="O758" i="4" s="1"/>
  <c r="L758" i="4"/>
  <c r="P758" i="4" s="1"/>
  <c r="M758" i="4"/>
  <c r="Q758" i="4" s="1"/>
  <c r="J759" i="4"/>
  <c r="N759" i="4" s="1"/>
  <c r="K759" i="4"/>
  <c r="O759" i="4" s="1"/>
  <c r="L759" i="4"/>
  <c r="P759" i="4" s="1"/>
  <c r="M759" i="4"/>
  <c r="Q759" i="4" s="1"/>
  <c r="J760" i="4"/>
  <c r="N760" i="4" s="1"/>
  <c r="K760" i="4"/>
  <c r="O760" i="4" s="1"/>
  <c r="L760" i="4"/>
  <c r="P760" i="4" s="1"/>
  <c r="M760" i="4"/>
  <c r="Q760" i="4" s="1"/>
  <c r="J761" i="4"/>
  <c r="N761" i="4" s="1"/>
  <c r="K761" i="4"/>
  <c r="O761" i="4" s="1"/>
  <c r="L761" i="4"/>
  <c r="P761" i="4" s="1"/>
  <c r="M761" i="4"/>
  <c r="Q761" i="4" s="1"/>
  <c r="J762" i="4"/>
  <c r="N762" i="4" s="1"/>
  <c r="K762" i="4"/>
  <c r="O762" i="4" s="1"/>
  <c r="L762" i="4"/>
  <c r="P762" i="4" s="1"/>
  <c r="M762" i="4"/>
  <c r="Q762" i="4" s="1"/>
  <c r="J763" i="4"/>
  <c r="N763" i="4" s="1"/>
  <c r="K763" i="4"/>
  <c r="O763" i="4" s="1"/>
  <c r="L763" i="4"/>
  <c r="P763" i="4" s="1"/>
  <c r="M763" i="4"/>
  <c r="Q763" i="4" s="1"/>
  <c r="J764" i="4"/>
  <c r="N764" i="4" s="1"/>
  <c r="K764" i="4"/>
  <c r="O764" i="4" s="1"/>
  <c r="L764" i="4"/>
  <c r="P764" i="4" s="1"/>
  <c r="M764" i="4"/>
  <c r="Q764" i="4" s="1"/>
  <c r="J765" i="4"/>
  <c r="N765" i="4" s="1"/>
  <c r="K765" i="4"/>
  <c r="O765" i="4" s="1"/>
  <c r="L765" i="4"/>
  <c r="P765" i="4" s="1"/>
  <c r="M765" i="4"/>
  <c r="Q765" i="4" s="1"/>
  <c r="J766" i="4"/>
  <c r="N766" i="4" s="1"/>
  <c r="K766" i="4"/>
  <c r="O766" i="4" s="1"/>
  <c r="L766" i="4"/>
  <c r="P766" i="4" s="1"/>
  <c r="M766" i="4"/>
  <c r="Q766" i="4" s="1"/>
  <c r="J767" i="4"/>
  <c r="N767" i="4" s="1"/>
  <c r="K767" i="4"/>
  <c r="O767" i="4" s="1"/>
  <c r="L767" i="4"/>
  <c r="P767" i="4" s="1"/>
  <c r="M767" i="4"/>
  <c r="Q767" i="4" s="1"/>
  <c r="J768" i="4"/>
  <c r="N768" i="4" s="1"/>
  <c r="K768" i="4"/>
  <c r="O768" i="4" s="1"/>
  <c r="L768" i="4"/>
  <c r="P768" i="4" s="1"/>
  <c r="M768" i="4"/>
  <c r="Q768" i="4" s="1"/>
  <c r="J769" i="4"/>
  <c r="N769" i="4" s="1"/>
  <c r="K769" i="4"/>
  <c r="O769" i="4" s="1"/>
  <c r="L769" i="4"/>
  <c r="P769" i="4" s="1"/>
  <c r="M769" i="4"/>
  <c r="Q769" i="4" s="1"/>
  <c r="J770" i="4"/>
  <c r="N770" i="4" s="1"/>
  <c r="K770" i="4"/>
  <c r="O770" i="4" s="1"/>
  <c r="L770" i="4"/>
  <c r="P770" i="4" s="1"/>
  <c r="M770" i="4"/>
  <c r="Q770" i="4" s="1"/>
  <c r="J771" i="4"/>
  <c r="N771" i="4" s="1"/>
  <c r="K771" i="4"/>
  <c r="O771" i="4" s="1"/>
  <c r="L771" i="4"/>
  <c r="P771" i="4" s="1"/>
  <c r="M771" i="4"/>
  <c r="Q771" i="4" s="1"/>
  <c r="J772" i="4"/>
  <c r="N772" i="4" s="1"/>
  <c r="K772" i="4"/>
  <c r="O772" i="4" s="1"/>
  <c r="L772" i="4"/>
  <c r="P772" i="4" s="1"/>
  <c r="M772" i="4"/>
  <c r="Q772" i="4" s="1"/>
  <c r="J773" i="4"/>
  <c r="N773" i="4" s="1"/>
  <c r="K773" i="4"/>
  <c r="O773" i="4" s="1"/>
  <c r="L773" i="4"/>
  <c r="P773" i="4" s="1"/>
  <c r="M773" i="4"/>
  <c r="Q773" i="4" s="1"/>
  <c r="J774" i="4"/>
  <c r="N774" i="4" s="1"/>
  <c r="K774" i="4"/>
  <c r="O774" i="4" s="1"/>
  <c r="L774" i="4"/>
  <c r="P774" i="4" s="1"/>
  <c r="M774" i="4"/>
  <c r="Q774" i="4" s="1"/>
  <c r="J775" i="4"/>
  <c r="N775" i="4" s="1"/>
  <c r="K775" i="4"/>
  <c r="O775" i="4" s="1"/>
  <c r="L775" i="4"/>
  <c r="P775" i="4" s="1"/>
  <c r="M775" i="4"/>
  <c r="Q775" i="4" s="1"/>
  <c r="J776" i="4"/>
  <c r="N776" i="4" s="1"/>
  <c r="K776" i="4"/>
  <c r="O776" i="4" s="1"/>
  <c r="L776" i="4"/>
  <c r="P776" i="4" s="1"/>
  <c r="M776" i="4"/>
  <c r="Q776" i="4" s="1"/>
  <c r="J777" i="4"/>
  <c r="N777" i="4" s="1"/>
  <c r="K777" i="4"/>
  <c r="O777" i="4" s="1"/>
  <c r="L777" i="4"/>
  <c r="P777" i="4" s="1"/>
  <c r="M777" i="4"/>
  <c r="Q777" i="4" s="1"/>
  <c r="J778" i="4"/>
  <c r="N778" i="4" s="1"/>
  <c r="K778" i="4"/>
  <c r="O778" i="4" s="1"/>
  <c r="L778" i="4"/>
  <c r="P778" i="4" s="1"/>
  <c r="M778" i="4"/>
  <c r="Q778" i="4" s="1"/>
  <c r="J779" i="4"/>
  <c r="N779" i="4" s="1"/>
  <c r="K779" i="4"/>
  <c r="O779" i="4" s="1"/>
  <c r="L779" i="4"/>
  <c r="P779" i="4" s="1"/>
  <c r="M779" i="4"/>
  <c r="Q779" i="4" s="1"/>
  <c r="J780" i="4"/>
  <c r="N780" i="4" s="1"/>
  <c r="K780" i="4"/>
  <c r="O780" i="4" s="1"/>
  <c r="L780" i="4"/>
  <c r="P780" i="4" s="1"/>
  <c r="M780" i="4"/>
  <c r="Q780" i="4" s="1"/>
  <c r="J781" i="4"/>
  <c r="N781" i="4" s="1"/>
  <c r="K781" i="4"/>
  <c r="O781" i="4" s="1"/>
  <c r="L781" i="4"/>
  <c r="P781" i="4" s="1"/>
  <c r="M781" i="4"/>
  <c r="Q781" i="4" s="1"/>
  <c r="J782" i="4"/>
  <c r="N782" i="4" s="1"/>
  <c r="K782" i="4"/>
  <c r="O782" i="4" s="1"/>
  <c r="L782" i="4"/>
  <c r="P782" i="4" s="1"/>
  <c r="M782" i="4"/>
  <c r="Q782" i="4" s="1"/>
  <c r="J783" i="4"/>
  <c r="N783" i="4" s="1"/>
  <c r="K783" i="4"/>
  <c r="O783" i="4" s="1"/>
  <c r="L783" i="4"/>
  <c r="P783" i="4" s="1"/>
  <c r="M783" i="4"/>
  <c r="Q783" i="4" s="1"/>
  <c r="J784" i="4"/>
  <c r="N784" i="4" s="1"/>
  <c r="K784" i="4"/>
  <c r="O784" i="4" s="1"/>
  <c r="L784" i="4"/>
  <c r="P784" i="4" s="1"/>
  <c r="M784" i="4"/>
  <c r="Q784" i="4" s="1"/>
  <c r="J785" i="4"/>
  <c r="N785" i="4" s="1"/>
  <c r="K785" i="4"/>
  <c r="O785" i="4" s="1"/>
  <c r="L785" i="4"/>
  <c r="P785" i="4" s="1"/>
  <c r="M785" i="4"/>
  <c r="Q785" i="4" s="1"/>
  <c r="J786" i="4"/>
  <c r="N786" i="4" s="1"/>
  <c r="K786" i="4"/>
  <c r="O786" i="4" s="1"/>
  <c r="L786" i="4"/>
  <c r="P786" i="4" s="1"/>
  <c r="M786" i="4"/>
  <c r="Q786" i="4" s="1"/>
  <c r="J787" i="4"/>
  <c r="N787" i="4" s="1"/>
  <c r="K787" i="4"/>
  <c r="O787" i="4" s="1"/>
  <c r="L787" i="4"/>
  <c r="P787" i="4" s="1"/>
  <c r="M787" i="4"/>
  <c r="Q787" i="4" s="1"/>
  <c r="J788" i="4"/>
  <c r="N788" i="4" s="1"/>
  <c r="K788" i="4"/>
  <c r="O788" i="4" s="1"/>
  <c r="L788" i="4"/>
  <c r="P788" i="4" s="1"/>
  <c r="M788" i="4"/>
  <c r="Q788" i="4" s="1"/>
  <c r="J789" i="4"/>
  <c r="N789" i="4" s="1"/>
  <c r="K789" i="4"/>
  <c r="O789" i="4" s="1"/>
  <c r="L789" i="4"/>
  <c r="P789" i="4" s="1"/>
  <c r="M789" i="4"/>
  <c r="Q789" i="4" s="1"/>
  <c r="J790" i="4"/>
  <c r="N790" i="4" s="1"/>
  <c r="K790" i="4"/>
  <c r="O790" i="4" s="1"/>
  <c r="L790" i="4"/>
  <c r="P790" i="4" s="1"/>
  <c r="M790" i="4"/>
  <c r="Q790" i="4" s="1"/>
  <c r="J791" i="4"/>
  <c r="N791" i="4" s="1"/>
  <c r="K791" i="4"/>
  <c r="O791" i="4" s="1"/>
  <c r="L791" i="4"/>
  <c r="P791" i="4" s="1"/>
  <c r="M791" i="4"/>
  <c r="Q791" i="4" s="1"/>
  <c r="J792" i="4"/>
  <c r="N792" i="4" s="1"/>
  <c r="K792" i="4"/>
  <c r="O792" i="4" s="1"/>
  <c r="L792" i="4"/>
  <c r="P792" i="4" s="1"/>
  <c r="M792" i="4"/>
  <c r="Q792" i="4" s="1"/>
  <c r="J793" i="4"/>
  <c r="N793" i="4" s="1"/>
  <c r="K793" i="4"/>
  <c r="O793" i="4" s="1"/>
  <c r="L793" i="4"/>
  <c r="P793" i="4" s="1"/>
  <c r="M793" i="4"/>
  <c r="Q793" i="4" s="1"/>
  <c r="J794" i="4"/>
  <c r="N794" i="4" s="1"/>
  <c r="K794" i="4"/>
  <c r="O794" i="4" s="1"/>
  <c r="L794" i="4"/>
  <c r="P794" i="4" s="1"/>
  <c r="M794" i="4"/>
  <c r="Q794" i="4" s="1"/>
  <c r="J795" i="4"/>
  <c r="N795" i="4" s="1"/>
  <c r="K795" i="4"/>
  <c r="O795" i="4" s="1"/>
  <c r="L795" i="4"/>
  <c r="P795" i="4" s="1"/>
  <c r="M795" i="4"/>
  <c r="Q795" i="4" s="1"/>
  <c r="J796" i="4"/>
  <c r="N796" i="4" s="1"/>
  <c r="K796" i="4"/>
  <c r="O796" i="4" s="1"/>
  <c r="L796" i="4"/>
  <c r="P796" i="4" s="1"/>
  <c r="M796" i="4"/>
  <c r="Q796" i="4" s="1"/>
  <c r="J797" i="4"/>
  <c r="N797" i="4" s="1"/>
  <c r="K797" i="4"/>
  <c r="O797" i="4" s="1"/>
  <c r="L797" i="4"/>
  <c r="P797" i="4" s="1"/>
  <c r="M797" i="4"/>
  <c r="Q797" i="4" s="1"/>
  <c r="J798" i="4"/>
  <c r="N798" i="4" s="1"/>
  <c r="K798" i="4"/>
  <c r="O798" i="4" s="1"/>
  <c r="L798" i="4"/>
  <c r="P798" i="4" s="1"/>
  <c r="M798" i="4"/>
  <c r="Q798" i="4" s="1"/>
  <c r="J799" i="4"/>
  <c r="N799" i="4" s="1"/>
  <c r="K799" i="4"/>
  <c r="O799" i="4" s="1"/>
  <c r="L799" i="4"/>
  <c r="P799" i="4" s="1"/>
  <c r="M799" i="4"/>
  <c r="Q799" i="4" s="1"/>
  <c r="J800" i="4"/>
  <c r="N800" i="4" s="1"/>
  <c r="K800" i="4"/>
  <c r="O800" i="4" s="1"/>
  <c r="L800" i="4"/>
  <c r="P800" i="4" s="1"/>
  <c r="M800" i="4"/>
  <c r="Q800" i="4" s="1"/>
  <c r="J801" i="4"/>
  <c r="N801" i="4" s="1"/>
  <c r="K801" i="4"/>
  <c r="O801" i="4" s="1"/>
  <c r="L801" i="4"/>
  <c r="P801" i="4" s="1"/>
  <c r="M801" i="4"/>
  <c r="Q801" i="4" s="1"/>
  <c r="J802" i="4"/>
  <c r="N802" i="4" s="1"/>
  <c r="K802" i="4"/>
  <c r="O802" i="4" s="1"/>
  <c r="L802" i="4"/>
  <c r="P802" i="4" s="1"/>
  <c r="M802" i="4"/>
  <c r="Q802" i="4" s="1"/>
  <c r="J803" i="4"/>
  <c r="N803" i="4" s="1"/>
  <c r="K803" i="4"/>
  <c r="O803" i="4" s="1"/>
  <c r="L803" i="4"/>
  <c r="P803" i="4" s="1"/>
  <c r="M803" i="4"/>
  <c r="Q803" i="4" s="1"/>
  <c r="J804" i="4"/>
  <c r="N804" i="4" s="1"/>
  <c r="K804" i="4"/>
  <c r="O804" i="4" s="1"/>
  <c r="L804" i="4"/>
  <c r="P804" i="4" s="1"/>
  <c r="M804" i="4"/>
  <c r="Q804" i="4" s="1"/>
  <c r="J805" i="4"/>
  <c r="N805" i="4" s="1"/>
  <c r="K805" i="4"/>
  <c r="O805" i="4" s="1"/>
  <c r="L805" i="4"/>
  <c r="P805" i="4" s="1"/>
  <c r="M805" i="4"/>
  <c r="Q805" i="4" s="1"/>
  <c r="J806" i="4"/>
  <c r="N806" i="4" s="1"/>
  <c r="K806" i="4"/>
  <c r="O806" i="4" s="1"/>
  <c r="L806" i="4"/>
  <c r="P806" i="4" s="1"/>
  <c r="M806" i="4"/>
  <c r="Q806" i="4" s="1"/>
  <c r="J807" i="4"/>
  <c r="N807" i="4" s="1"/>
  <c r="K807" i="4"/>
  <c r="O807" i="4" s="1"/>
  <c r="L807" i="4"/>
  <c r="P807" i="4" s="1"/>
  <c r="M807" i="4"/>
  <c r="Q807" i="4" s="1"/>
  <c r="J808" i="4"/>
  <c r="N808" i="4" s="1"/>
  <c r="K808" i="4"/>
  <c r="O808" i="4" s="1"/>
  <c r="L808" i="4"/>
  <c r="P808" i="4" s="1"/>
  <c r="M808" i="4"/>
  <c r="Q808" i="4" s="1"/>
  <c r="J809" i="4"/>
  <c r="N809" i="4" s="1"/>
  <c r="K809" i="4"/>
  <c r="O809" i="4" s="1"/>
  <c r="L809" i="4"/>
  <c r="P809" i="4" s="1"/>
  <c r="M809" i="4"/>
  <c r="Q809" i="4" s="1"/>
  <c r="J810" i="4"/>
  <c r="N810" i="4" s="1"/>
  <c r="K810" i="4"/>
  <c r="O810" i="4" s="1"/>
  <c r="L810" i="4"/>
  <c r="P810" i="4" s="1"/>
  <c r="M810" i="4"/>
  <c r="Q810" i="4" s="1"/>
  <c r="J811" i="4"/>
  <c r="N811" i="4" s="1"/>
  <c r="K811" i="4"/>
  <c r="O811" i="4" s="1"/>
  <c r="L811" i="4"/>
  <c r="P811" i="4" s="1"/>
  <c r="M811" i="4"/>
  <c r="Q811" i="4" s="1"/>
  <c r="J812" i="4"/>
  <c r="N812" i="4" s="1"/>
  <c r="K812" i="4"/>
  <c r="O812" i="4" s="1"/>
  <c r="L812" i="4"/>
  <c r="P812" i="4" s="1"/>
  <c r="M812" i="4"/>
  <c r="Q812" i="4" s="1"/>
  <c r="J813" i="4"/>
  <c r="N813" i="4" s="1"/>
  <c r="K813" i="4"/>
  <c r="O813" i="4" s="1"/>
  <c r="L813" i="4"/>
  <c r="P813" i="4" s="1"/>
  <c r="M813" i="4"/>
  <c r="Q813" i="4" s="1"/>
  <c r="J814" i="4"/>
  <c r="N814" i="4" s="1"/>
  <c r="K814" i="4"/>
  <c r="O814" i="4" s="1"/>
  <c r="L814" i="4"/>
  <c r="P814" i="4" s="1"/>
  <c r="M814" i="4"/>
  <c r="Q814" i="4" s="1"/>
  <c r="J815" i="4"/>
  <c r="N815" i="4" s="1"/>
  <c r="K815" i="4"/>
  <c r="O815" i="4" s="1"/>
  <c r="L815" i="4"/>
  <c r="P815" i="4" s="1"/>
  <c r="M815" i="4"/>
  <c r="Q815" i="4" s="1"/>
  <c r="J816" i="4"/>
  <c r="N816" i="4" s="1"/>
  <c r="K816" i="4"/>
  <c r="O816" i="4" s="1"/>
  <c r="L816" i="4"/>
  <c r="P816" i="4" s="1"/>
  <c r="M816" i="4"/>
  <c r="Q816" i="4" s="1"/>
  <c r="J817" i="4"/>
  <c r="N817" i="4" s="1"/>
  <c r="K817" i="4"/>
  <c r="O817" i="4" s="1"/>
  <c r="L817" i="4"/>
  <c r="P817" i="4" s="1"/>
  <c r="M817" i="4"/>
  <c r="Q817" i="4" s="1"/>
  <c r="J818" i="4"/>
  <c r="N818" i="4" s="1"/>
  <c r="K818" i="4"/>
  <c r="O818" i="4" s="1"/>
  <c r="L818" i="4"/>
  <c r="P818" i="4" s="1"/>
  <c r="M818" i="4"/>
  <c r="Q818" i="4" s="1"/>
  <c r="J819" i="4"/>
  <c r="N819" i="4" s="1"/>
  <c r="K819" i="4"/>
  <c r="O819" i="4" s="1"/>
  <c r="L819" i="4"/>
  <c r="P819" i="4" s="1"/>
  <c r="M819" i="4"/>
  <c r="Q819" i="4" s="1"/>
  <c r="J820" i="4"/>
  <c r="N820" i="4" s="1"/>
  <c r="K820" i="4"/>
  <c r="O820" i="4" s="1"/>
  <c r="L820" i="4"/>
  <c r="P820" i="4" s="1"/>
  <c r="M820" i="4"/>
  <c r="Q820" i="4" s="1"/>
  <c r="J821" i="4"/>
  <c r="N821" i="4" s="1"/>
  <c r="K821" i="4"/>
  <c r="O821" i="4" s="1"/>
  <c r="L821" i="4"/>
  <c r="P821" i="4" s="1"/>
  <c r="M821" i="4"/>
  <c r="Q821" i="4" s="1"/>
  <c r="J822" i="4"/>
  <c r="N822" i="4" s="1"/>
  <c r="K822" i="4"/>
  <c r="O822" i="4" s="1"/>
  <c r="L822" i="4"/>
  <c r="P822" i="4" s="1"/>
  <c r="M822" i="4"/>
  <c r="Q822" i="4" s="1"/>
  <c r="J823" i="4"/>
  <c r="N823" i="4" s="1"/>
  <c r="K823" i="4"/>
  <c r="O823" i="4" s="1"/>
  <c r="L823" i="4"/>
  <c r="P823" i="4" s="1"/>
  <c r="M823" i="4"/>
  <c r="Q823" i="4" s="1"/>
  <c r="J824" i="4"/>
  <c r="N824" i="4" s="1"/>
  <c r="K824" i="4"/>
  <c r="O824" i="4" s="1"/>
  <c r="L824" i="4"/>
  <c r="P824" i="4" s="1"/>
  <c r="M824" i="4"/>
  <c r="Q824" i="4" s="1"/>
  <c r="J825" i="4"/>
  <c r="N825" i="4" s="1"/>
  <c r="K825" i="4"/>
  <c r="O825" i="4" s="1"/>
  <c r="L825" i="4"/>
  <c r="P825" i="4" s="1"/>
  <c r="M825" i="4"/>
  <c r="Q825" i="4" s="1"/>
  <c r="J826" i="4"/>
  <c r="N826" i="4" s="1"/>
  <c r="K826" i="4"/>
  <c r="O826" i="4" s="1"/>
  <c r="L826" i="4"/>
  <c r="P826" i="4" s="1"/>
  <c r="M826" i="4"/>
  <c r="Q826" i="4" s="1"/>
  <c r="J827" i="4"/>
  <c r="N827" i="4" s="1"/>
  <c r="K827" i="4"/>
  <c r="O827" i="4" s="1"/>
  <c r="L827" i="4"/>
  <c r="P827" i="4" s="1"/>
  <c r="M827" i="4"/>
  <c r="Q827" i="4" s="1"/>
  <c r="J829" i="4"/>
  <c r="N829" i="4" s="1"/>
  <c r="K829" i="4"/>
  <c r="O829" i="4" s="1"/>
  <c r="L829" i="4"/>
  <c r="P829" i="4" s="1"/>
  <c r="M829" i="4"/>
  <c r="Q829" i="4" s="1"/>
  <c r="J830" i="4"/>
  <c r="N830" i="4" s="1"/>
  <c r="K830" i="4"/>
  <c r="O830" i="4" s="1"/>
  <c r="L830" i="4"/>
  <c r="P830" i="4" s="1"/>
  <c r="M830" i="4"/>
  <c r="Q830" i="4" s="1"/>
  <c r="J831" i="4"/>
  <c r="N831" i="4" s="1"/>
  <c r="K831" i="4"/>
  <c r="O831" i="4" s="1"/>
  <c r="L831" i="4"/>
  <c r="P831" i="4" s="1"/>
  <c r="M831" i="4"/>
  <c r="Q831" i="4" s="1"/>
  <c r="J832" i="4"/>
  <c r="N832" i="4" s="1"/>
  <c r="K832" i="4"/>
  <c r="O832" i="4" s="1"/>
  <c r="L832" i="4"/>
  <c r="P832" i="4" s="1"/>
  <c r="M832" i="4"/>
  <c r="Q832" i="4" s="1"/>
  <c r="J833" i="4"/>
  <c r="N833" i="4" s="1"/>
  <c r="K833" i="4"/>
  <c r="O833" i="4" s="1"/>
  <c r="L833" i="4"/>
  <c r="P833" i="4" s="1"/>
  <c r="M833" i="4"/>
  <c r="Q833" i="4" s="1"/>
  <c r="J834" i="4"/>
  <c r="N834" i="4" s="1"/>
  <c r="K834" i="4"/>
  <c r="O834" i="4" s="1"/>
  <c r="L834" i="4"/>
  <c r="P834" i="4" s="1"/>
  <c r="M834" i="4"/>
  <c r="Q834" i="4" s="1"/>
  <c r="J835" i="4"/>
  <c r="N835" i="4" s="1"/>
  <c r="K835" i="4"/>
  <c r="O835" i="4" s="1"/>
  <c r="L835" i="4"/>
  <c r="P835" i="4" s="1"/>
  <c r="M835" i="4"/>
  <c r="Q835" i="4" s="1"/>
  <c r="J836" i="4"/>
  <c r="N836" i="4" s="1"/>
  <c r="K836" i="4"/>
  <c r="O836" i="4" s="1"/>
  <c r="L836" i="4"/>
  <c r="P836" i="4" s="1"/>
  <c r="M836" i="4"/>
  <c r="Q836" i="4" s="1"/>
  <c r="J837" i="4"/>
  <c r="N837" i="4" s="1"/>
  <c r="K837" i="4"/>
  <c r="O837" i="4" s="1"/>
  <c r="L837" i="4"/>
  <c r="P837" i="4" s="1"/>
  <c r="M837" i="4"/>
  <c r="Q837" i="4" s="1"/>
  <c r="J838" i="4"/>
  <c r="N838" i="4" s="1"/>
  <c r="K838" i="4"/>
  <c r="O838" i="4" s="1"/>
  <c r="L838" i="4"/>
  <c r="P838" i="4" s="1"/>
  <c r="M838" i="4"/>
  <c r="Q838" i="4" s="1"/>
  <c r="J839" i="4"/>
  <c r="N839" i="4" s="1"/>
  <c r="K839" i="4"/>
  <c r="O839" i="4" s="1"/>
  <c r="L839" i="4"/>
  <c r="P839" i="4" s="1"/>
  <c r="M839" i="4"/>
  <c r="Q839" i="4" s="1"/>
  <c r="J840" i="4"/>
  <c r="N840" i="4" s="1"/>
  <c r="K840" i="4"/>
  <c r="O840" i="4" s="1"/>
  <c r="L840" i="4"/>
  <c r="P840" i="4" s="1"/>
  <c r="M840" i="4"/>
  <c r="Q840" i="4" s="1"/>
  <c r="J841" i="4"/>
  <c r="N841" i="4" s="1"/>
  <c r="K841" i="4"/>
  <c r="O841" i="4" s="1"/>
  <c r="L841" i="4"/>
  <c r="P841" i="4" s="1"/>
  <c r="M841" i="4"/>
  <c r="Q841" i="4" s="1"/>
  <c r="J842" i="4"/>
  <c r="N842" i="4" s="1"/>
  <c r="K842" i="4"/>
  <c r="O842" i="4" s="1"/>
  <c r="L842" i="4"/>
  <c r="P842" i="4" s="1"/>
  <c r="M842" i="4"/>
  <c r="Q842" i="4" s="1"/>
  <c r="J843" i="4"/>
  <c r="N843" i="4" s="1"/>
  <c r="K843" i="4"/>
  <c r="O843" i="4" s="1"/>
  <c r="L843" i="4"/>
  <c r="P843" i="4" s="1"/>
  <c r="M843" i="4"/>
  <c r="Q843" i="4" s="1"/>
  <c r="J844" i="4"/>
  <c r="N844" i="4" s="1"/>
  <c r="K844" i="4"/>
  <c r="O844" i="4" s="1"/>
  <c r="L844" i="4"/>
  <c r="P844" i="4" s="1"/>
  <c r="M844" i="4"/>
  <c r="Q844" i="4" s="1"/>
  <c r="J845" i="4"/>
  <c r="N845" i="4" s="1"/>
  <c r="K845" i="4"/>
  <c r="O845" i="4" s="1"/>
  <c r="L845" i="4"/>
  <c r="P845" i="4" s="1"/>
  <c r="M845" i="4"/>
  <c r="Q845" i="4" s="1"/>
  <c r="J846" i="4"/>
  <c r="N846" i="4" s="1"/>
  <c r="K846" i="4"/>
  <c r="O846" i="4" s="1"/>
  <c r="L846" i="4"/>
  <c r="P846" i="4" s="1"/>
  <c r="M846" i="4"/>
  <c r="Q846" i="4" s="1"/>
  <c r="J847" i="4"/>
  <c r="N847" i="4" s="1"/>
  <c r="K847" i="4"/>
  <c r="O847" i="4" s="1"/>
  <c r="L847" i="4"/>
  <c r="P847" i="4" s="1"/>
  <c r="M847" i="4"/>
  <c r="Q847" i="4" s="1"/>
  <c r="J848" i="4"/>
  <c r="N848" i="4" s="1"/>
  <c r="K848" i="4"/>
  <c r="O848" i="4" s="1"/>
  <c r="L848" i="4"/>
  <c r="P848" i="4" s="1"/>
  <c r="M848" i="4"/>
  <c r="Q848" i="4" s="1"/>
  <c r="J849" i="4"/>
  <c r="N849" i="4" s="1"/>
  <c r="K849" i="4"/>
  <c r="O849" i="4" s="1"/>
  <c r="L849" i="4"/>
  <c r="P849" i="4" s="1"/>
  <c r="M849" i="4"/>
  <c r="Q849" i="4" s="1"/>
  <c r="J850" i="4"/>
  <c r="N850" i="4" s="1"/>
  <c r="K850" i="4"/>
  <c r="O850" i="4" s="1"/>
  <c r="L850" i="4"/>
  <c r="P850" i="4" s="1"/>
  <c r="M850" i="4"/>
  <c r="Q850" i="4" s="1"/>
  <c r="J851" i="4"/>
  <c r="N851" i="4" s="1"/>
  <c r="K851" i="4"/>
  <c r="O851" i="4" s="1"/>
  <c r="L851" i="4"/>
  <c r="P851" i="4" s="1"/>
  <c r="M851" i="4"/>
  <c r="Q851" i="4" s="1"/>
  <c r="J852" i="4"/>
  <c r="N852" i="4" s="1"/>
  <c r="K852" i="4"/>
  <c r="O852" i="4" s="1"/>
  <c r="L852" i="4"/>
  <c r="P852" i="4" s="1"/>
  <c r="M852" i="4"/>
  <c r="Q852" i="4" s="1"/>
  <c r="J853" i="4"/>
  <c r="N853" i="4" s="1"/>
  <c r="K853" i="4"/>
  <c r="O853" i="4" s="1"/>
  <c r="L853" i="4"/>
  <c r="P853" i="4" s="1"/>
  <c r="M853" i="4"/>
  <c r="Q853" i="4" s="1"/>
  <c r="J854" i="4"/>
  <c r="N854" i="4" s="1"/>
  <c r="K854" i="4"/>
  <c r="O854" i="4" s="1"/>
  <c r="L854" i="4"/>
  <c r="P854" i="4" s="1"/>
  <c r="M854" i="4"/>
  <c r="Q854" i="4" s="1"/>
  <c r="J855" i="4"/>
  <c r="N855" i="4" s="1"/>
  <c r="K855" i="4"/>
  <c r="O855" i="4" s="1"/>
  <c r="L855" i="4"/>
  <c r="P855" i="4" s="1"/>
  <c r="M855" i="4"/>
  <c r="Q855" i="4" s="1"/>
  <c r="J856" i="4"/>
  <c r="N856" i="4" s="1"/>
  <c r="K856" i="4"/>
  <c r="O856" i="4" s="1"/>
  <c r="L856" i="4"/>
  <c r="P856" i="4" s="1"/>
  <c r="M856" i="4"/>
  <c r="Q856" i="4" s="1"/>
  <c r="J857" i="4"/>
  <c r="N857" i="4" s="1"/>
  <c r="K857" i="4"/>
  <c r="O857" i="4" s="1"/>
  <c r="L857" i="4"/>
  <c r="P857" i="4" s="1"/>
  <c r="M857" i="4"/>
  <c r="Q857" i="4" s="1"/>
  <c r="J858" i="4"/>
  <c r="N858" i="4" s="1"/>
  <c r="K858" i="4"/>
  <c r="O858" i="4" s="1"/>
  <c r="L858" i="4"/>
  <c r="P858" i="4" s="1"/>
  <c r="M858" i="4"/>
  <c r="Q858" i="4" s="1"/>
  <c r="J859" i="4"/>
  <c r="N859" i="4" s="1"/>
  <c r="K859" i="4"/>
  <c r="O859" i="4" s="1"/>
  <c r="L859" i="4"/>
  <c r="P859" i="4" s="1"/>
  <c r="M859" i="4"/>
  <c r="Q859" i="4" s="1"/>
  <c r="J860" i="4"/>
  <c r="N860" i="4" s="1"/>
  <c r="K860" i="4"/>
  <c r="O860" i="4" s="1"/>
  <c r="L860" i="4"/>
  <c r="P860" i="4" s="1"/>
  <c r="M860" i="4"/>
  <c r="Q860" i="4" s="1"/>
  <c r="J861" i="4"/>
  <c r="N861" i="4" s="1"/>
  <c r="K861" i="4"/>
  <c r="O861" i="4" s="1"/>
  <c r="L861" i="4"/>
  <c r="P861" i="4" s="1"/>
  <c r="M861" i="4"/>
  <c r="Q861" i="4" s="1"/>
  <c r="J862" i="4"/>
  <c r="N862" i="4" s="1"/>
  <c r="K862" i="4"/>
  <c r="O862" i="4" s="1"/>
  <c r="L862" i="4"/>
  <c r="P862" i="4" s="1"/>
  <c r="M862" i="4"/>
  <c r="Q862" i="4" s="1"/>
  <c r="J863" i="4"/>
  <c r="N863" i="4" s="1"/>
  <c r="K863" i="4"/>
  <c r="O863" i="4" s="1"/>
  <c r="L863" i="4"/>
  <c r="P863" i="4" s="1"/>
  <c r="M863" i="4"/>
  <c r="Q863" i="4" s="1"/>
  <c r="J864" i="4"/>
  <c r="N864" i="4" s="1"/>
  <c r="K864" i="4"/>
  <c r="O864" i="4" s="1"/>
  <c r="L864" i="4"/>
  <c r="P864" i="4" s="1"/>
  <c r="M864" i="4"/>
  <c r="Q864" i="4" s="1"/>
  <c r="J865" i="4"/>
  <c r="N865" i="4" s="1"/>
  <c r="K865" i="4"/>
  <c r="O865" i="4" s="1"/>
  <c r="L865" i="4"/>
  <c r="P865" i="4" s="1"/>
  <c r="M865" i="4"/>
  <c r="Q865" i="4" s="1"/>
  <c r="J866" i="4"/>
  <c r="N866" i="4" s="1"/>
  <c r="K866" i="4"/>
  <c r="O866" i="4" s="1"/>
  <c r="L866" i="4"/>
  <c r="P866" i="4" s="1"/>
  <c r="M866" i="4"/>
  <c r="Q866" i="4" s="1"/>
  <c r="J867" i="4"/>
  <c r="N867" i="4" s="1"/>
  <c r="K867" i="4"/>
  <c r="O867" i="4" s="1"/>
  <c r="L867" i="4"/>
  <c r="P867" i="4" s="1"/>
  <c r="M867" i="4"/>
  <c r="Q867" i="4" s="1"/>
  <c r="J868" i="4"/>
  <c r="N868" i="4" s="1"/>
  <c r="K868" i="4"/>
  <c r="O868" i="4" s="1"/>
  <c r="L868" i="4"/>
  <c r="P868" i="4" s="1"/>
  <c r="M868" i="4"/>
  <c r="Q868" i="4" s="1"/>
  <c r="J869" i="4"/>
  <c r="N869" i="4" s="1"/>
  <c r="K869" i="4"/>
  <c r="O869" i="4" s="1"/>
  <c r="L869" i="4"/>
  <c r="P869" i="4" s="1"/>
  <c r="M869" i="4"/>
  <c r="Q869" i="4" s="1"/>
  <c r="J870" i="4"/>
  <c r="N870" i="4" s="1"/>
  <c r="K870" i="4"/>
  <c r="O870" i="4" s="1"/>
  <c r="L870" i="4"/>
  <c r="P870" i="4" s="1"/>
  <c r="M870" i="4"/>
  <c r="Q870" i="4" s="1"/>
  <c r="J871" i="4"/>
  <c r="N871" i="4" s="1"/>
  <c r="K871" i="4"/>
  <c r="O871" i="4" s="1"/>
  <c r="L871" i="4"/>
  <c r="P871" i="4" s="1"/>
  <c r="M871" i="4"/>
  <c r="Q871" i="4" s="1"/>
  <c r="J872" i="4"/>
  <c r="N872" i="4" s="1"/>
  <c r="K872" i="4"/>
  <c r="O872" i="4" s="1"/>
  <c r="L872" i="4"/>
  <c r="P872" i="4" s="1"/>
  <c r="M872" i="4"/>
  <c r="Q872" i="4" s="1"/>
  <c r="J873" i="4"/>
  <c r="N873" i="4" s="1"/>
  <c r="K873" i="4"/>
  <c r="O873" i="4" s="1"/>
  <c r="L873" i="4"/>
  <c r="P873" i="4" s="1"/>
  <c r="M873" i="4"/>
  <c r="Q873" i="4" s="1"/>
  <c r="J874" i="4"/>
  <c r="N874" i="4" s="1"/>
  <c r="K874" i="4"/>
  <c r="O874" i="4" s="1"/>
  <c r="L874" i="4"/>
  <c r="P874" i="4" s="1"/>
  <c r="M874" i="4"/>
  <c r="Q874" i="4" s="1"/>
  <c r="J875" i="4"/>
  <c r="N875" i="4" s="1"/>
  <c r="K875" i="4"/>
  <c r="O875" i="4" s="1"/>
  <c r="L875" i="4"/>
  <c r="P875" i="4" s="1"/>
  <c r="M875" i="4"/>
  <c r="Q875" i="4" s="1"/>
  <c r="J876" i="4"/>
  <c r="N876" i="4" s="1"/>
  <c r="K876" i="4"/>
  <c r="O876" i="4" s="1"/>
  <c r="L876" i="4"/>
  <c r="P876" i="4" s="1"/>
  <c r="M876" i="4"/>
  <c r="Q876" i="4" s="1"/>
  <c r="J877" i="4"/>
  <c r="N877" i="4" s="1"/>
  <c r="K877" i="4"/>
  <c r="O877" i="4" s="1"/>
  <c r="L877" i="4"/>
  <c r="P877" i="4" s="1"/>
  <c r="M877" i="4"/>
  <c r="Q877" i="4" s="1"/>
  <c r="J878" i="4"/>
  <c r="N878" i="4" s="1"/>
  <c r="K878" i="4"/>
  <c r="O878" i="4" s="1"/>
  <c r="L878" i="4"/>
  <c r="P878" i="4" s="1"/>
  <c r="M878" i="4"/>
  <c r="Q878" i="4" s="1"/>
  <c r="J879" i="4"/>
  <c r="N879" i="4" s="1"/>
  <c r="K879" i="4"/>
  <c r="O879" i="4" s="1"/>
  <c r="L879" i="4"/>
  <c r="P879" i="4" s="1"/>
  <c r="M879" i="4"/>
  <c r="Q879" i="4" s="1"/>
  <c r="J880" i="4"/>
  <c r="N880" i="4" s="1"/>
  <c r="K880" i="4"/>
  <c r="O880" i="4" s="1"/>
  <c r="L880" i="4"/>
  <c r="P880" i="4" s="1"/>
  <c r="M880" i="4"/>
  <c r="Q880" i="4" s="1"/>
  <c r="J881" i="4"/>
  <c r="N881" i="4" s="1"/>
  <c r="K881" i="4"/>
  <c r="O881" i="4" s="1"/>
  <c r="L881" i="4"/>
  <c r="P881" i="4" s="1"/>
  <c r="M881" i="4"/>
  <c r="Q881" i="4" s="1"/>
  <c r="J882" i="4"/>
  <c r="N882" i="4" s="1"/>
  <c r="K882" i="4"/>
  <c r="O882" i="4" s="1"/>
  <c r="L882" i="4"/>
  <c r="P882" i="4" s="1"/>
  <c r="M882" i="4"/>
  <c r="Q882" i="4" s="1"/>
  <c r="J883" i="4"/>
  <c r="N883" i="4" s="1"/>
  <c r="K883" i="4"/>
  <c r="O883" i="4" s="1"/>
  <c r="L883" i="4"/>
  <c r="P883" i="4" s="1"/>
  <c r="M883" i="4"/>
  <c r="Q883" i="4" s="1"/>
  <c r="J884" i="4"/>
  <c r="N884" i="4" s="1"/>
  <c r="K884" i="4"/>
  <c r="O884" i="4" s="1"/>
  <c r="L884" i="4"/>
  <c r="P884" i="4" s="1"/>
  <c r="M884" i="4"/>
  <c r="Q884" i="4" s="1"/>
  <c r="J885" i="4"/>
  <c r="N885" i="4" s="1"/>
  <c r="K885" i="4"/>
  <c r="O885" i="4" s="1"/>
  <c r="L885" i="4"/>
  <c r="P885" i="4" s="1"/>
  <c r="M885" i="4"/>
  <c r="Q885" i="4" s="1"/>
  <c r="J886" i="4"/>
  <c r="N886" i="4" s="1"/>
  <c r="K886" i="4"/>
  <c r="O886" i="4" s="1"/>
  <c r="L886" i="4"/>
  <c r="P886" i="4" s="1"/>
  <c r="M886" i="4"/>
  <c r="Q886" i="4" s="1"/>
  <c r="J887" i="4"/>
  <c r="N887" i="4" s="1"/>
  <c r="K887" i="4"/>
  <c r="O887" i="4" s="1"/>
  <c r="L887" i="4"/>
  <c r="P887" i="4" s="1"/>
  <c r="M887" i="4"/>
  <c r="Q887" i="4" s="1"/>
  <c r="J888" i="4"/>
  <c r="N888" i="4" s="1"/>
  <c r="K888" i="4"/>
  <c r="O888" i="4" s="1"/>
  <c r="L888" i="4"/>
  <c r="P888" i="4" s="1"/>
  <c r="M888" i="4"/>
  <c r="Q888" i="4" s="1"/>
  <c r="J889" i="4"/>
  <c r="N889" i="4" s="1"/>
  <c r="K889" i="4"/>
  <c r="O889" i="4" s="1"/>
  <c r="L889" i="4"/>
  <c r="P889" i="4" s="1"/>
  <c r="M889" i="4"/>
  <c r="Q889" i="4" s="1"/>
  <c r="J890" i="4"/>
  <c r="N890" i="4" s="1"/>
  <c r="K890" i="4"/>
  <c r="O890" i="4" s="1"/>
  <c r="L890" i="4"/>
  <c r="P890" i="4" s="1"/>
  <c r="M890" i="4"/>
  <c r="Q890" i="4" s="1"/>
  <c r="J891" i="4"/>
  <c r="N891" i="4" s="1"/>
  <c r="K891" i="4"/>
  <c r="O891" i="4" s="1"/>
  <c r="L891" i="4"/>
  <c r="P891" i="4" s="1"/>
  <c r="M891" i="4"/>
  <c r="Q891" i="4" s="1"/>
  <c r="J892" i="4"/>
  <c r="N892" i="4" s="1"/>
  <c r="K892" i="4"/>
  <c r="O892" i="4" s="1"/>
  <c r="L892" i="4"/>
  <c r="P892" i="4" s="1"/>
  <c r="M892" i="4"/>
  <c r="Q892" i="4" s="1"/>
  <c r="J893" i="4"/>
  <c r="N893" i="4" s="1"/>
  <c r="K893" i="4"/>
  <c r="O893" i="4" s="1"/>
  <c r="L893" i="4"/>
  <c r="P893" i="4" s="1"/>
  <c r="M893" i="4"/>
  <c r="Q893" i="4" s="1"/>
  <c r="J894" i="4"/>
  <c r="N894" i="4" s="1"/>
  <c r="K894" i="4"/>
  <c r="O894" i="4" s="1"/>
  <c r="L894" i="4"/>
  <c r="P894" i="4" s="1"/>
  <c r="M894" i="4"/>
  <c r="Q894" i="4" s="1"/>
  <c r="J895" i="4"/>
  <c r="N895" i="4" s="1"/>
  <c r="K895" i="4"/>
  <c r="O895" i="4" s="1"/>
  <c r="L895" i="4"/>
  <c r="P895" i="4" s="1"/>
  <c r="M895" i="4"/>
  <c r="Q895" i="4" s="1"/>
  <c r="J896" i="4"/>
  <c r="N896" i="4" s="1"/>
  <c r="K896" i="4"/>
  <c r="O896" i="4" s="1"/>
  <c r="L896" i="4"/>
  <c r="P896" i="4" s="1"/>
  <c r="M896" i="4"/>
  <c r="Q896" i="4" s="1"/>
  <c r="J897" i="4"/>
  <c r="N897" i="4" s="1"/>
  <c r="K897" i="4"/>
  <c r="O897" i="4" s="1"/>
  <c r="L897" i="4"/>
  <c r="P897" i="4" s="1"/>
  <c r="M897" i="4"/>
  <c r="Q897" i="4" s="1"/>
  <c r="J898" i="4"/>
  <c r="N898" i="4" s="1"/>
  <c r="K898" i="4"/>
  <c r="O898" i="4" s="1"/>
  <c r="L898" i="4"/>
  <c r="P898" i="4" s="1"/>
  <c r="M898" i="4"/>
  <c r="Q898" i="4" s="1"/>
  <c r="J899" i="4"/>
  <c r="N899" i="4" s="1"/>
  <c r="K899" i="4"/>
  <c r="O899" i="4" s="1"/>
  <c r="L899" i="4"/>
  <c r="P899" i="4" s="1"/>
  <c r="M899" i="4"/>
  <c r="Q899" i="4" s="1"/>
  <c r="J900" i="4"/>
  <c r="N900" i="4" s="1"/>
  <c r="K900" i="4"/>
  <c r="O900" i="4" s="1"/>
  <c r="L900" i="4"/>
  <c r="P900" i="4" s="1"/>
  <c r="M900" i="4"/>
  <c r="Q900" i="4" s="1"/>
  <c r="J901" i="4"/>
  <c r="N901" i="4" s="1"/>
  <c r="K901" i="4"/>
  <c r="O901" i="4" s="1"/>
  <c r="L901" i="4"/>
  <c r="P901" i="4" s="1"/>
  <c r="M901" i="4"/>
  <c r="Q901" i="4" s="1"/>
  <c r="J902" i="4"/>
  <c r="N902" i="4" s="1"/>
  <c r="K902" i="4"/>
  <c r="O902" i="4" s="1"/>
  <c r="L902" i="4"/>
  <c r="P902" i="4" s="1"/>
  <c r="M902" i="4"/>
  <c r="Q902" i="4" s="1"/>
  <c r="J903" i="4"/>
  <c r="N903" i="4" s="1"/>
  <c r="K903" i="4"/>
  <c r="O903" i="4" s="1"/>
  <c r="L903" i="4"/>
  <c r="P903" i="4" s="1"/>
  <c r="M903" i="4"/>
  <c r="Q903" i="4" s="1"/>
  <c r="J904" i="4"/>
  <c r="N904" i="4" s="1"/>
  <c r="K904" i="4"/>
  <c r="O904" i="4" s="1"/>
  <c r="L904" i="4"/>
  <c r="P904" i="4" s="1"/>
  <c r="M904" i="4"/>
  <c r="Q904" i="4" s="1"/>
  <c r="J905" i="4"/>
  <c r="N905" i="4" s="1"/>
  <c r="K905" i="4"/>
  <c r="O905" i="4" s="1"/>
  <c r="L905" i="4"/>
  <c r="P905" i="4" s="1"/>
  <c r="M905" i="4"/>
  <c r="Q905" i="4" s="1"/>
  <c r="J906" i="4"/>
  <c r="N906" i="4" s="1"/>
  <c r="K906" i="4"/>
  <c r="O906" i="4" s="1"/>
  <c r="L906" i="4"/>
  <c r="P906" i="4" s="1"/>
  <c r="M906" i="4"/>
  <c r="Q906" i="4" s="1"/>
  <c r="J907" i="4"/>
  <c r="N907" i="4" s="1"/>
  <c r="K907" i="4"/>
  <c r="O907" i="4" s="1"/>
  <c r="L907" i="4"/>
  <c r="P907" i="4" s="1"/>
  <c r="M907" i="4"/>
  <c r="Q907" i="4" s="1"/>
  <c r="J908" i="4"/>
  <c r="N908" i="4" s="1"/>
  <c r="K908" i="4"/>
  <c r="O908" i="4" s="1"/>
  <c r="L908" i="4"/>
  <c r="P908" i="4" s="1"/>
  <c r="M908" i="4"/>
  <c r="Q908" i="4" s="1"/>
  <c r="J909" i="4"/>
  <c r="N909" i="4" s="1"/>
  <c r="K909" i="4"/>
  <c r="O909" i="4" s="1"/>
  <c r="L909" i="4"/>
  <c r="P909" i="4" s="1"/>
  <c r="M909" i="4"/>
  <c r="Q909" i="4" s="1"/>
  <c r="J910" i="4"/>
  <c r="N910" i="4" s="1"/>
  <c r="K910" i="4"/>
  <c r="O910" i="4" s="1"/>
  <c r="L910" i="4"/>
  <c r="P910" i="4" s="1"/>
  <c r="M910" i="4"/>
  <c r="Q910" i="4" s="1"/>
  <c r="J911" i="4"/>
  <c r="N911" i="4" s="1"/>
  <c r="K911" i="4"/>
  <c r="O911" i="4" s="1"/>
  <c r="L911" i="4"/>
  <c r="P911" i="4" s="1"/>
  <c r="M911" i="4"/>
  <c r="Q911" i="4" s="1"/>
  <c r="J912" i="4"/>
  <c r="N912" i="4" s="1"/>
  <c r="K912" i="4"/>
  <c r="O912" i="4" s="1"/>
  <c r="L912" i="4"/>
  <c r="P912" i="4" s="1"/>
  <c r="M912" i="4"/>
  <c r="Q912" i="4" s="1"/>
  <c r="J913" i="4"/>
  <c r="N913" i="4" s="1"/>
  <c r="K913" i="4"/>
  <c r="O913" i="4" s="1"/>
  <c r="L913" i="4"/>
  <c r="P913" i="4" s="1"/>
  <c r="M913" i="4"/>
  <c r="Q913" i="4" s="1"/>
  <c r="J914" i="4"/>
  <c r="N914" i="4" s="1"/>
  <c r="K914" i="4"/>
  <c r="O914" i="4" s="1"/>
  <c r="L914" i="4"/>
  <c r="P914" i="4" s="1"/>
  <c r="M914" i="4"/>
  <c r="Q914" i="4" s="1"/>
  <c r="J915" i="4"/>
  <c r="N915" i="4" s="1"/>
  <c r="K915" i="4"/>
  <c r="O915" i="4" s="1"/>
  <c r="L915" i="4"/>
  <c r="P915" i="4" s="1"/>
  <c r="M915" i="4"/>
  <c r="Q915" i="4" s="1"/>
  <c r="J916" i="4"/>
  <c r="N916" i="4" s="1"/>
  <c r="K916" i="4"/>
  <c r="O916" i="4" s="1"/>
  <c r="L916" i="4"/>
  <c r="P916" i="4" s="1"/>
  <c r="M916" i="4"/>
  <c r="Q916" i="4" s="1"/>
  <c r="J917" i="4"/>
  <c r="N917" i="4" s="1"/>
  <c r="K917" i="4"/>
  <c r="O917" i="4" s="1"/>
  <c r="L917" i="4"/>
  <c r="P917" i="4" s="1"/>
  <c r="M917" i="4"/>
  <c r="Q917" i="4" s="1"/>
  <c r="J918" i="4"/>
  <c r="N918" i="4" s="1"/>
  <c r="K918" i="4"/>
  <c r="O918" i="4" s="1"/>
  <c r="L918" i="4"/>
  <c r="P918" i="4" s="1"/>
  <c r="M918" i="4"/>
  <c r="Q918" i="4" s="1"/>
  <c r="J919" i="4"/>
  <c r="N919" i="4" s="1"/>
  <c r="K919" i="4"/>
  <c r="O919" i="4" s="1"/>
  <c r="L919" i="4"/>
  <c r="P919" i="4" s="1"/>
  <c r="M919" i="4"/>
  <c r="Q919" i="4" s="1"/>
  <c r="J920" i="4"/>
  <c r="N920" i="4" s="1"/>
  <c r="K920" i="4"/>
  <c r="O920" i="4" s="1"/>
  <c r="L920" i="4"/>
  <c r="P920" i="4" s="1"/>
  <c r="M920" i="4"/>
  <c r="Q920" i="4" s="1"/>
  <c r="J921" i="4"/>
  <c r="N921" i="4" s="1"/>
  <c r="K921" i="4"/>
  <c r="O921" i="4" s="1"/>
  <c r="L921" i="4"/>
  <c r="P921" i="4" s="1"/>
  <c r="M921" i="4"/>
  <c r="Q921" i="4" s="1"/>
  <c r="J922" i="4"/>
  <c r="N922" i="4" s="1"/>
  <c r="K922" i="4"/>
  <c r="O922" i="4" s="1"/>
  <c r="L922" i="4"/>
  <c r="P922" i="4" s="1"/>
  <c r="M922" i="4"/>
  <c r="Q922" i="4" s="1"/>
  <c r="J923" i="4"/>
  <c r="N923" i="4" s="1"/>
  <c r="K923" i="4"/>
  <c r="O923" i="4" s="1"/>
  <c r="L923" i="4"/>
  <c r="P923" i="4" s="1"/>
  <c r="M923" i="4"/>
  <c r="Q923" i="4" s="1"/>
  <c r="J924" i="4"/>
  <c r="N924" i="4" s="1"/>
  <c r="K924" i="4"/>
  <c r="O924" i="4" s="1"/>
  <c r="L924" i="4"/>
  <c r="P924" i="4" s="1"/>
  <c r="M924" i="4"/>
  <c r="Q924" i="4" s="1"/>
  <c r="J925" i="4"/>
  <c r="N925" i="4" s="1"/>
  <c r="K925" i="4"/>
  <c r="O925" i="4" s="1"/>
  <c r="L925" i="4"/>
  <c r="P925" i="4" s="1"/>
  <c r="M925" i="4"/>
  <c r="Q925" i="4" s="1"/>
  <c r="J926" i="4"/>
  <c r="N926" i="4" s="1"/>
  <c r="K926" i="4"/>
  <c r="O926" i="4" s="1"/>
  <c r="L926" i="4"/>
  <c r="P926" i="4" s="1"/>
  <c r="M926" i="4"/>
  <c r="Q926" i="4" s="1"/>
  <c r="J927" i="4"/>
  <c r="N927" i="4" s="1"/>
  <c r="K927" i="4"/>
  <c r="O927" i="4" s="1"/>
  <c r="L927" i="4"/>
  <c r="P927" i="4" s="1"/>
  <c r="M927" i="4"/>
  <c r="Q927" i="4" s="1"/>
  <c r="J928" i="4"/>
  <c r="N928" i="4" s="1"/>
  <c r="K928" i="4"/>
  <c r="O928" i="4" s="1"/>
  <c r="L928" i="4"/>
  <c r="P928" i="4" s="1"/>
  <c r="M928" i="4"/>
  <c r="Q928" i="4" s="1"/>
  <c r="J929" i="4"/>
  <c r="N929" i="4" s="1"/>
  <c r="K929" i="4"/>
  <c r="O929" i="4" s="1"/>
  <c r="L929" i="4"/>
  <c r="P929" i="4" s="1"/>
  <c r="M929" i="4"/>
  <c r="Q929" i="4" s="1"/>
  <c r="J930" i="4"/>
  <c r="N930" i="4" s="1"/>
  <c r="K930" i="4"/>
  <c r="O930" i="4" s="1"/>
  <c r="L930" i="4"/>
  <c r="P930" i="4" s="1"/>
  <c r="M930" i="4"/>
  <c r="Q930" i="4" s="1"/>
  <c r="J931" i="4"/>
  <c r="N931" i="4" s="1"/>
  <c r="K931" i="4"/>
  <c r="O931" i="4" s="1"/>
  <c r="L931" i="4"/>
  <c r="P931" i="4" s="1"/>
  <c r="M931" i="4"/>
  <c r="Q931" i="4" s="1"/>
  <c r="J932" i="4"/>
  <c r="N932" i="4" s="1"/>
  <c r="K932" i="4"/>
  <c r="O932" i="4" s="1"/>
  <c r="L932" i="4"/>
  <c r="P932" i="4" s="1"/>
  <c r="M932" i="4"/>
  <c r="Q932" i="4" s="1"/>
  <c r="J933" i="4"/>
  <c r="N933" i="4" s="1"/>
  <c r="K933" i="4"/>
  <c r="O933" i="4" s="1"/>
  <c r="L933" i="4"/>
  <c r="P933" i="4" s="1"/>
  <c r="M933" i="4"/>
  <c r="Q933" i="4" s="1"/>
  <c r="J934" i="4"/>
  <c r="N934" i="4" s="1"/>
  <c r="K934" i="4"/>
  <c r="O934" i="4" s="1"/>
  <c r="L934" i="4"/>
  <c r="P934" i="4" s="1"/>
  <c r="M934" i="4"/>
  <c r="Q934" i="4" s="1"/>
  <c r="J935" i="4"/>
  <c r="N935" i="4" s="1"/>
  <c r="K935" i="4"/>
  <c r="O935" i="4" s="1"/>
  <c r="L935" i="4"/>
  <c r="P935" i="4" s="1"/>
  <c r="M935" i="4"/>
  <c r="Q935" i="4" s="1"/>
  <c r="J936" i="4"/>
  <c r="N936" i="4" s="1"/>
  <c r="K936" i="4"/>
  <c r="O936" i="4" s="1"/>
  <c r="L936" i="4"/>
  <c r="P936" i="4" s="1"/>
  <c r="M936" i="4"/>
  <c r="Q936" i="4" s="1"/>
  <c r="J937" i="4"/>
  <c r="N937" i="4" s="1"/>
  <c r="K937" i="4"/>
  <c r="O937" i="4" s="1"/>
  <c r="L937" i="4"/>
  <c r="P937" i="4" s="1"/>
  <c r="M937" i="4"/>
  <c r="Q937" i="4" s="1"/>
  <c r="J938" i="4"/>
  <c r="N938" i="4" s="1"/>
  <c r="K938" i="4"/>
  <c r="O938" i="4" s="1"/>
  <c r="L938" i="4"/>
  <c r="P938" i="4" s="1"/>
  <c r="M938" i="4"/>
  <c r="Q938" i="4" s="1"/>
  <c r="J939" i="4"/>
  <c r="N939" i="4" s="1"/>
  <c r="K939" i="4"/>
  <c r="O939" i="4" s="1"/>
  <c r="L939" i="4"/>
  <c r="P939" i="4" s="1"/>
  <c r="M939" i="4"/>
  <c r="Q939" i="4" s="1"/>
  <c r="J940" i="4"/>
  <c r="N940" i="4" s="1"/>
  <c r="K940" i="4"/>
  <c r="O940" i="4" s="1"/>
  <c r="L940" i="4"/>
  <c r="P940" i="4" s="1"/>
  <c r="M940" i="4"/>
  <c r="Q940" i="4" s="1"/>
  <c r="J941" i="4"/>
  <c r="N941" i="4" s="1"/>
  <c r="K941" i="4"/>
  <c r="O941" i="4" s="1"/>
  <c r="L941" i="4"/>
  <c r="P941" i="4" s="1"/>
  <c r="M941" i="4"/>
  <c r="Q941" i="4" s="1"/>
  <c r="J942" i="4"/>
  <c r="N942" i="4" s="1"/>
  <c r="K942" i="4"/>
  <c r="O942" i="4" s="1"/>
  <c r="L942" i="4"/>
  <c r="P942" i="4" s="1"/>
  <c r="M942" i="4"/>
  <c r="Q942" i="4" s="1"/>
  <c r="J943" i="4"/>
  <c r="N943" i="4" s="1"/>
  <c r="K943" i="4"/>
  <c r="O943" i="4" s="1"/>
  <c r="L943" i="4"/>
  <c r="P943" i="4" s="1"/>
  <c r="M943" i="4"/>
  <c r="Q943" i="4" s="1"/>
  <c r="J944" i="4"/>
  <c r="N944" i="4" s="1"/>
  <c r="K944" i="4"/>
  <c r="O944" i="4" s="1"/>
  <c r="L944" i="4"/>
  <c r="P944" i="4" s="1"/>
  <c r="M944" i="4"/>
  <c r="Q944" i="4" s="1"/>
  <c r="J945" i="4"/>
  <c r="N945" i="4" s="1"/>
  <c r="K945" i="4"/>
  <c r="O945" i="4" s="1"/>
  <c r="L945" i="4"/>
  <c r="P945" i="4" s="1"/>
  <c r="M945" i="4"/>
  <c r="Q945" i="4" s="1"/>
  <c r="J946" i="4"/>
  <c r="N946" i="4" s="1"/>
  <c r="K946" i="4"/>
  <c r="O946" i="4" s="1"/>
  <c r="L946" i="4"/>
  <c r="P946" i="4" s="1"/>
  <c r="M946" i="4"/>
  <c r="Q946" i="4" s="1"/>
  <c r="J947" i="4"/>
  <c r="N947" i="4" s="1"/>
  <c r="K947" i="4"/>
  <c r="O947" i="4" s="1"/>
  <c r="L947" i="4"/>
  <c r="P947" i="4" s="1"/>
  <c r="M947" i="4"/>
  <c r="Q947" i="4" s="1"/>
  <c r="J948" i="4"/>
  <c r="N948" i="4" s="1"/>
  <c r="K948" i="4"/>
  <c r="O948" i="4" s="1"/>
  <c r="L948" i="4"/>
  <c r="P948" i="4" s="1"/>
  <c r="M948" i="4"/>
  <c r="Q948" i="4" s="1"/>
  <c r="J949" i="4"/>
  <c r="N949" i="4" s="1"/>
  <c r="K949" i="4"/>
  <c r="O949" i="4" s="1"/>
  <c r="L949" i="4"/>
  <c r="P949" i="4" s="1"/>
  <c r="M949" i="4"/>
  <c r="Q949" i="4" s="1"/>
  <c r="J950" i="4"/>
  <c r="N950" i="4" s="1"/>
  <c r="K950" i="4"/>
  <c r="O950" i="4" s="1"/>
  <c r="L950" i="4"/>
  <c r="P950" i="4" s="1"/>
  <c r="M950" i="4"/>
  <c r="Q950" i="4" s="1"/>
  <c r="J951" i="4"/>
  <c r="N951" i="4" s="1"/>
  <c r="K951" i="4"/>
  <c r="O951" i="4" s="1"/>
  <c r="L951" i="4"/>
  <c r="P951" i="4" s="1"/>
  <c r="M951" i="4"/>
  <c r="Q951" i="4" s="1"/>
  <c r="J952" i="4"/>
  <c r="N952" i="4" s="1"/>
  <c r="K952" i="4"/>
  <c r="O952" i="4" s="1"/>
  <c r="L952" i="4"/>
  <c r="P952" i="4" s="1"/>
  <c r="M952" i="4"/>
  <c r="Q952" i="4" s="1"/>
  <c r="J953" i="4"/>
  <c r="N953" i="4" s="1"/>
  <c r="K953" i="4"/>
  <c r="O953" i="4" s="1"/>
  <c r="L953" i="4"/>
  <c r="P953" i="4" s="1"/>
  <c r="M953" i="4"/>
  <c r="Q953" i="4" s="1"/>
  <c r="J954" i="4"/>
  <c r="N954" i="4" s="1"/>
  <c r="K954" i="4"/>
  <c r="O954" i="4" s="1"/>
  <c r="L954" i="4"/>
  <c r="P954" i="4" s="1"/>
  <c r="M954" i="4"/>
  <c r="Q954" i="4" s="1"/>
  <c r="J955" i="4"/>
  <c r="N955" i="4" s="1"/>
  <c r="K955" i="4"/>
  <c r="O955" i="4" s="1"/>
  <c r="L955" i="4"/>
  <c r="P955" i="4" s="1"/>
  <c r="M955" i="4"/>
  <c r="Q955" i="4" s="1"/>
  <c r="J956" i="4"/>
  <c r="N956" i="4" s="1"/>
  <c r="K956" i="4"/>
  <c r="O956" i="4" s="1"/>
  <c r="L956" i="4"/>
  <c r="P956" i="4" s="1"/>
  <c r="M956" i="4"/>
  <c r="Q956" i="4" s="1"/>
  <c r="J957" i="4"/>
  <c r="N957" i="4" s="1"/>
  <c r="K957" i="4"/>
  <c r="O957" i="4" s="1"/>
  <c r="L957" i="4"/>
  <c r="P957" i="4" s="1"/>
  <c r="M957" i="4"/>
  <c r="Q957" i="4" s="1"/>
  <c r="J958" i="4"/>
  <c r="N958" i="4" s="1"/>
  <c r="K958" i="4"/>
  <c r="O958" i="4" s="1"/>
  <c r="L958" i="4"/>
  <c r="P958" i="4" s="1"/>
  <c r="M958" i="4"/>
  <c r="Q958" i="4" s="1"/>
  <c r="J959" i="4"/>
  <c r="N959" i="4" s="1"/>
  <c r="K959" i="4"/>
  <c r="O959" i="4" s="1"/>
  <c r="L959" i="4"/>
  <c r="P959" i="4" s="1"/>
  <c r="M959" i="4"/>
  <c r="Q959" i="4" s="1"/>
  <c r="J960" i="4"/>
  <c r="N960" i="4" s="1"/>
  <c r="K960" i="4"/>
  <c r="O960" i="4" s="1"/>
  <c r="L960" i="4"/>
  <c r="P960" i="4" s="1"/>
  <c r="M960" i="4"/>
  <c r="Q960" i="4" s="1"/>
  <c r="J961" i="4"/>
  <c r="N961" i="4" s="1"/>
  <c r="K961" i="4"/>
  <c r="O961" i="4" s="1"/>
  <c r="L961" i="4"/>
  <c r="P961" i="4" s="1"/>
  <c r="M961" i="4"/>
  <c r="Q961" i="4" s="1"/>
  <c r="J962" i="4"/>
  <c r="N962" i="4" s="1"/>
  <c r="K962" i="4"/>
  <c r="O962" i="4" s="1"/>
  <c r="L962" i="4"/>
  <c r="P962" i="4" s="1"/>
  <c r="M962" i="4"/>
  <c r="Q962" i="4" s="1"/>
  <c r="J963" i="4"/>
  <c r="N963" i="4" s="1"/>
  <c r="K963" i="4"/>
  <c r="O963" i="4" s="1"/>
  <c r="L963" i="4"/>
  <c r="P963" i="4" s="1"/>
  <c r="M963" i="4"/>
  <c r="Q963" i="4" s="1"/>
  <c r="J964" i="4"/>
  <c r="N964" i="4" s="1"/>
  <c r="K964" i="4"/>
  <c r="O964" i="4" s="1"/>
  <c r="L964" i="4"/>
  <c r="P964" i="4" s="1"/>
  <c r="M964" i="4"/>
  <c r="Q964" i="4" s="1"/>
  <c r="J965" i="4"/>
  <c r="N965" i="4" s="1"/>
  <c r="K965" i="4"/>
  <c r="O965" i="4" s="1"/>
  <c r="L965" i="4"/>
  <c r="P965" i="4" s="1"/>
  <c r="M965" i="4"/>
  <c r="Q965" i="4" s="1"/>
  <c r="J966" i="4"/>
  <c r="N966" i="4" s="1"/>
  <c r="K966" i="4"/>
  <c r="O966" i="4" s="1"/>
  <c r="L966" i="4"/>
  <c r="P966" i="4" s="1"/>
  <c r="M966" i="4"/>
  <c r="Q966" i="4" s="1"/>
  <c r="J967" i="4"/>
  <c r="N967" i="4" s="1"/>
  <c r="K967" i="4"/>
  <c r="O967" i="4" s="1"/>
  <c r="L967" i="4"/>
  <c r="P967" i="4" s="1"/>
  <c r="M967" i="4"/>
  <c r="Q967" i="4" s="1"/>
  <c r="J968" i="4"/>
  <c r="N968" i="4" s="1"/>
  <c r="K968" i="4"/>
  <c r="O968" i="4" s="1"/>
  <c r="L968" i="4"/>
  <c r="P968" i="4" s="1"/>
  <c r="M968" i="4"/>
  <c r="Q968" i="4" s="1"/>
  <c r="J969" i="4"/>
  <c r="N969" i="4" s="1"/>
  <c r="K969" i="4"/>
  <c r="O969" i="4" s="1"/>
  <c r="L969" i="4"/>
  <c r="P969" i="4" s="1"/>
  <c r="M969" i="4"/>
  <c r="Q969" i="4" s="1"/>
  <c r="J970" i="4"/>
  <c r="N970" i="4" s="1"/>
  <c r="K970" i="4"/>
  <c r="O970" i="4" s="1"/>
  <c r="L970" i="4"/>
  <c r="P970" i="4" s="1"/>
  <c r="M970" i="4"/>
  <c r="Q970" i="4" s="1"/>
  <c r="J971" i="4"/>
  <c r="N971" i="4" s="1"/>
  <c r="K971" i="4"/>
  <c r="O971" i="4" s="1"/>
  <c r="L971" i="4"/>
  <c r="P971" i="4" s="1"/>
  <c r="M971" i="4"/>
  <c r="Q971" i="4" s="1"/>
  <c r="J972" i="4"/>
  <c r="N972" i="4" s="1"/>
  <c r="K972" i="4"/>
  <c r="O972" i="4" s="1"/>
  <c r="L972" i="4"/>
  <c r="P972" i="4" s="1"/>
  <c r="M972" i="4"/>
  <c r="Q972" i="4" s="1"/>
  <c r="J973" i="4"/>
  <c r="N973" i="4" s="1"/>
  <c r="K973" i="4"/>
  <c r="O973" i="4" s="1"/>
  <c r="L973" i="4"/>
  <c r="P973" i="4" s="1"/>
  <c r="M973" i="4"/>
  <c r="Q973" i="4" s="1"/>
  <c r="J974" i="4"/>
  <c r="N974" i="4" s="1"/>
  <c r="K974" i="4"/>
  <c r="O974" i="4" s="1"/>
  <c r="L974" i="4"/>
  <c r="P974" i="4" s="1"/>
  <c r="M974" i="4"/>
  <c r="Q974" i="4" s="1"/>
  <c r="J975" i="4"/>
  <c r="N975" i="4" s="1"/>
  <c r="K975" i="4"/>
  <c r="O975" i="4" s="1"/>
  <c r="L975" i="4"/>
  <c r="P975" i="4" s="1"/>
  <c r="M975" i="4"/>
  <c r="Q975" i="4" s="1"/>
  <c r="J976" i="4"/>
  <c r="N976" i="4" s="1"/>
  <c r="K976" i="4"/>
  <c r="O976" i="4" s="1"/>
  <c r="L976" i="4"/>
  <c r="P976" i="4" s="1"/>
  <c r="M976" i="4"/>
  <c r="Q976" i="4" s="1"/>
  <c r="J977" i="4"/>
  <c r="N977" i="4" s="1"/>
  <c r="K977" i="4"/>
  <c r="O977" i="4" s="1"/>
  <c r="L977" i="4"/>
  <c r="P977" i="4" s="1"/>
  <c r="M977" i="4"/>
  <c r="Q977" i="4" s="1"/>
  <c r="J978" i="4"/>
  <c r="N978" i="4" s="1"/>
  <c r="K978" i="4"/>
  <c r="O978" i="4" s="1"/>
  <c r="L978" i="4"/>
  <c r="P978" i="4" s="1"/>
  <c r="M978" i="4"/>
  <c r="Q978" i="4" s="1"/>
  <c r="J979" i="4"/>
  <c r="N979" i="4" s="1"/>
  <c r="K979" i="4"/>
  <c r="O979" i="4" s="1"/>
  <c r="L979" i="4"/>
  <c r="P979" i="4" s="1"/>
  <c r="M979" i="4"/>
  <c r="Q979" i="4" s="1"/>
  <c r="J980" i="4"/>
  <c r="N980" i="4" s="1"/>
  <c r="K980" i="4"/>
  <c r="O980" i="4" s="1"/>
  <c r="L980" i="4"/>
  <c r="P980" i="4" s="1"/>
  <c r="M980" i="4"/>
  <c r="Q980" i="4" s="1"/>
  <c r="J981" i="4"/>
  <c r="N981" i="4" s="1"/>
  <c r="K981" i="4"/>
  <c r="O981" i="4" s="1"/>
  <c r="L981" i="4"/>
  <c r="P981" i="4" s="1"/>
  <c r="M981" i="4"/>
  <c r="Q981" i="4" s="1"/>
  <c r="J982" i="4"/>
  <c r="N982" i="4" s="1"/>
  <c r="K982" i="4"/>
  <c r="O982" i="4" s="1"/>
  <c r="L982" i="4"/>
  <c r="P982" i="4" s="1"/>
  <c r="M982" i="4"/>
  <c r="Q982" i="4" s="1"/>
  <c r="J983" i="4"/>
  <c r="N983" i="4" s="1"/>
  <c r="K983" i="4"/>
  <c r="O983" i="4" s="1"/>
  <c r="L983" i="4"/>
  <c r="P983" i="4" s="1"/>
  <c r="M983" i="4"/>
  <c r="Q983" i="4" s="1"/>
  <c r="J984" i="4"/>
  <c r="N984" i="4" s="1"/>
  <c r="K984" i="4"/>
  <c r="O984" i="4" s="1"/>
  <c r="L984" i="4"/>
  <c r="P984" i="4" s="1"/>
  <c r="M984" i="4"/>
  <c r="Q984" i="4" s="1"/>
  <c r="J985" i="4"/>
  <c r="N985" i="4" s="1"/>
  <c r="K985" i="4"/>
  <c r="O985" i="4" s="1"/>
  <c r="L985" i="4"/>
  <c r="P985" i="4" s="1"/>
  <c r="M985" i="4"/>
  <c r="Q985" i="4" s="1"/>
  <c r="J986" i="4"/>
  <c r="N986" i="4" s="1"/>
  <c r="K986" i="4"/>
  <c r="O986" i="4" s="1"/>
  <c r="L986" i="4"/>
  <c r="P986" i="4" s="1"/>
  <c r="M986" i="4"/>
  <c r="Q986" i="4" s="1"/>
  <c r="J987" i="4"/>
  <c r="N987" i="4" s="1"/>
  <c r="K987" i="4"/>
  <c r="O987" i="4" s="1"/>
  <c r="L987" i="4"/>
  <c r="P987" i="4" s="1"/>
  <c r="M987" i="4"/>
  <c r="Q987" i="4" s="1"/>
  <c r="J988" i="4"/>
  <c r="N988" i="4" s="1"/>
  <c r="K988" i="4"/>
  <c r="O988" i="4" s="1"/>
  <c r="L988" i="4"/>
  <c r="P988" i="4" s="1"/>
  <c r="M988" i="4"/>
  <c r="Q988" i="4" s="1"/>
  <c r="J989" i="4"/>
  <c r="N989" i="4" s="1"/>
  <c r="K989" i="4"/>
  <c r="O989" i="4" s="1"/>
  <c r="L989" i="4"/>
  <c r="P989" i="4" s="1"/>
  <c r="M989" i="4"/>
  <c r="Q989" i="4" s="1"/>
  <c r="J990" i="4"/>
  <c r="N990" i="4" s="1"/>
  <c r="K990" i="4"/>
  <c r="O990" i="4" s="1"/>
  <c r="L990" i="4"/>
  <c r="P990" i="4" s="1"/>
  <c r="M990" i="4"/>
  <c r="Q990" i="4" s="1"/>
  <c r="J991" i="4"/>
  <c r="N991" i="4" s="1"/>
  <c r="K991" i="4"/>
  <c r="O991" i="4" s="1"/>
  <c r="L991" i="4"/>
  <c r="P991" i="4" s="1"/>
  <c r="M991" i="4"/>
  <c r="Q991" i="4" s="1"/>
  <c r="J992" i="4"/>
  <c r="N992" i="4" s="1"/>
  <c r="K992" i="4"/>
  <c r="O992" i="4" s="1"/>
  <c r="L992" i="4"/>
  <c r="P992" i="4" s="1"/>
  <c r="M992" i="4"/>
  <c r="Q992" i="4" s="1"/>
  <c r="J993" i="4"/>
  <c r="N993" i="4" s="1"/>
  <c r="K993" i="4"/>
  <c r="O993" i="4" s="1"/>
  <c r="L993" i="4"/>
  <c r="P993" i="4" s="1"/>
  <c r="M993" i="4"/>
  <c r="Q993" i="4" s="1"/>
  <c r="J994" i="4"/>
  <c r="N994" i="4" s="1"/>
  <c r="K994" i="4"/>
  <c r="O994" i="4" s="1"/>
  <c r="L994" i="4"/>
  <c r="P994" i="4" s="1"/>
  <c r="M994" i="4"/>
  <c r="Q994" i="4" s="1"/>
  <c r="J995" i="4"/>
  <c r="N995" i="4" s="1"/>
  <c r="K995" i="4"/>
  <c r="O995" i="4" s="1"/>
  <c r="L995" i="4"/>
  <c r="P995" i="4" s="1"/>
  <c r="M995" i="4"/>
  <c r="Q995" i="4" s="1"/>
  <c r="J996" i="4"/>
  <c r="N996" i="4" s="1"/>
  <c r="K996" i="4"/>
  <c r="O996" i="4" s="1"/>
  <c r="L996" i="4"/>
  <c r="P996" i="4" s="1"/>
  <c r="M996" i="4"/>
  <c r="Q996" i="4" s="1"/>
  <c r="J997" i="4"/>
  <c r="N997" i="4" s="1"/>
  <c r="K997" i="4"/>
  <c r="O997" i="4" s="1"/>
  <c r="L997" i="4"/>
  <c r="P997" i="4" s="1"/>
  <c r="M997" i="4"/>
  <c r="Q997" i="4" s="1"/>
  <c r="J998" i="4"/>
  <c r="N998" i="4" s="1"/>
  <c r="K998" i="4"/>
  <c r="O998" i="4" s="1"/>
  <c r="L998" i="4"/>
  <c r="P998" i="4" s="1"/>
  <c r="M998" i="4"/>
  <c r="Q998" i="4" s="1"/>
  <c r="J999" i="4"/>
  <c r="N999" i="4" s="1"/>
  <c r="K999" i="4"/>
  <c r="O999" i="4" s="1"/>
  <c r="L999" i="4"/>
  <c r="P999" i="4" s="1"/>
  <c r="M999" i="4"/>
  <c r="Q999" i="4" s="1"/>
  <c r="J1000" i="4"/>
  <c r="N1000" i="4" s="1"/>
  <c r="K1000" i="4"/>
  <c r="O1000" i="4" s="1"/>
  <c r="L1000" i="4"/>
  <c r="P1000" i="4" s="1"/>
  <c r="M1000" i="4"/>
  <c r="Q1000" i="4" s="1"/>
  <c r="J1001" i="4"/>
  <c r="N1001" i="4" s="1"/>
  <c r="K1001" i="4"/>
  <c r="O1001" i="4" s="1"/>
  <c r="L1001" i="4"/>
  <c r="P1001" i="4" s="1"/>
  <c r="M1001" i="4"/>
  <c r="Q1001" i="4" s="1"/>
  <c r="J1002" i="4"/>
  <c r="N1002" i="4" s="1"/>
  <c r="K1002" i="4"/>
  <c r="O1002" i="4" s="1"/>
  <c r="L1002" i="4"/>
  <c r="P1002" i="4" s="1"/>
  <c r="M1002" i="4"/>
  <c r="Q1002" i="4" s="1"/>
  <c r="J1003" i="4"/>
  <c r="N1003" i="4" s="1"/>
  <c r="K1003" i="4"/>
  <c r="O1003" i="4" s="1"/>
  <c r="L1003" i="4"/>
  <c r="P1003" i="4" s="1"/>
  <c r="M1003" i="4"/>
  <c r="Q1003" i="4" s="1"/>
  <c r="J1004" i="4"/>
  <c r="N1004" i="4" s="1"/>
  <c r="K1004" i="4"/>
  <c r="O1004" i="4" s="1"/>
  <c r="L1004" i="4"/>
  <c r="P1004" i="4" s="1"/>
  <c r="M1004" i="4"/>
  <c r="Q1004" i="4" s="1"/>
  <c r="J1005" i="4"/>
  <c r="N1005" i="4" s="1"/>
  <c r="K1005" i="4"/>
  <c r="O1005" i="4" s="1"/>
  <c r="L1005" i="4"/>
  <c r="P1005" i="4" s="1"/>
  <c r="M1005" i="4"/>
  <c r="Q1005" i="4" s="1"/>
  <c r="J1006" i="4"/>
  <c r="N1006" i="4" s="1"/>
  <c r="K1006" i="4"/>
  <c r="O1006" i="4" s="1"/>
  <c r="L1006" i="4"/>
  <c r="P1006" i="4" s="1"/>
  <c r="M1006" i="4"/>
  <c r="Q1006" i="4" s="1"/>
  <c r="J1007" i="4"/>
  <c r="N1007" i="4" s="1"/>
  <c r="K1007" i="4"/>
  <c r="O1007" i="4" s="1"/>
  <c r="L1007" i="4"/>
  <c r="P1007" i="4" s="1"/>
  <c r="M1007" i="4"/>
  <c r="Q1007" i="4" s="1"/>
  <c r="J1008" i="4"/>
  <c r="N1008" i="4" s="1"/>
  <c r="K1008" i="4"/>
  <c r="O1008" i="4" s="1"/>
  <c r="L1008" i="4"/>
  <c r="P1008" i="4" s="1"/>
  <c r="M1008" i="4"/>
  <c r="Q1008" i="4" s="1"/>
  <c r="J1009" i="4"/>
  <c r="N1009" i="4" s="1"/>
  <c r="K1009" i="4"/>
  <c r="O1009" i="4" s="1"/>
  <c r="L1009" i="4"/>
  <c r="P1009" i="4" s="1"/>
  <c r="M1009" i="4"/>
  <c r="Q1009" i="4" s="1"/>
  <c r="J1010" i="4"/>
  <c r="N1010" i="4" s="1"/>
  <c r="K1010" i="4"/>
  <c r="O1010" i="4" s="1"/>
  <c r="L1010" i="4"/>
  <c r="P1010" i="4" s="1"/>
  <c r="M1010" i="4"/>
  <c r="Q1010" i="4" s="1"/>
  <c r="J1011" i="4"/>
  <c r="N1011" i="4" s="1"/>
  <c r="K1011" i="4"/>
  <c r="O1011" i="4" s="1"/>
  <c r="L1011" i="4"/>
  <c r="P1011" i="4" s="1"/>
  <c r="M1011" i="4"/>
  <c r="Q1011" i="4" s="1"/>
  <c r="J1012" i="4"/>
  <c r="N1012" i="4" s="1"/>
  <c r="K1012" i="4"/>
  <c r="O1012" i="4" s="1"/>
  <c r="L1012" i="4"/>
  <c r="P1012" i="4" s="1"/>
  <c r="M1012" i="4"/>
  <c r="Q1012" i="4" s="1"/>
  <c r="J1013" i="4"/>
  <c r="N1013" i="4" s="1"/>
  <c r="K1013" i="4"/>
  <c r="O1013" i="4" s="1"/>
  <c r="L1013" i="4"/>
  <c r="P1013" i="4" s="1"/>
  <c r="M1013" i="4"/>
  <c r="Q1013" i="4" s="1"/>
  <c r="J1014" i="4"/>
  <c r="N1014" i="4" s="1"/>
  <c r="K1014" i="4"/>
  <c r="O1014" i="4" s="1"/>
  <c r="L1014" i="4"/>
  <c r="P1014" i="4" s="1"/>
  <c r="M1014" i="4"/>
  <c r="Q1014" i="4" s="1"/>
  <c r="J1015" i="4"/>
  <c r="N1015" i="4" s="1"/>
  <c r="K1015" i="4"/>
  <c r="O1015" i="4" s="1"/>
  <c r="L1015" i="4"/>
  <c r="P1015" i="4" s="1"/>
  <c r="M1015" i="4"/>
  <c r="Q1015" i="4" s="1"/>
  <c r="J1016" i="4"/>
  <c r="N1016" i="4" s="1"/>
  <c r="K1016" i="4"/>
  <c r="O1016" i="4" s="1"/>
  <c r="L1016" i="4"/>
  <c r="P1016" i="4" s="1"/>
  <c r="M1016" i="4"/>
  <c r="Q1016" i="4" s="1"/>
  <c r="J1017" i="4"/>
  <c r="N1017" i="4" s="1"/>
  <c r="K1017" i="4"/>
  <c r="O1017" i="4" s="1"/>
  <c r="L1017" i="4"/>
  <c r="P1017" i="4" s="1"/>
  <c r="M1017" i="4"/>
  <c r="Q1017" i="4" s="1"/>
  <c r="J1018" i="4"/>
  <c r="N1018" i="4" s="1"/>
  <c r="K1018" i="4"/>
  <c r="O1018" i="4" s="1"/>
  <c r="L1018" i="4"/>
  <c r="P1018" i="4" s="1"/>
  <c r="M1018" i="4"/>
  <c r="Q1018" i="4" s="1"/>
  <c r="J1019" i="4"/>
  <c r="N1019" i="4" s="1"/>
  <c r="K1019" i="4"/>
  <c r="O1019" i="4" s="1"/>
  <c r="L1019" i="4"/>
  <c r="P1019" i="4" s="1"/>
  <c r="M1019" i="4"/>
  <c r="Q1019" i="4" s="1"/>
  <c r="J1020" i="4"/>
  <c r="N1020" i="4" s="1"/>
  <c r="K1020" i="4"/>
  <c r="O1020" i="4" s="1"/>
  <c r="L1020" i="4"/>
  <c r="P1020" i="4" s="1"/>
  <c r="M1020" i="4"/>
  <c r="Q1020" i="4" s="1"/>
  <c r="J1021" i="4"/>
  <c r="N1021" i="4" s="1"/>
  <c r="K1021" i="4"/>
  <c r="O1021" i="4" s="1"/>
  <c r="L1021" i="4"/>
  <c r="P1021" i="4" s="1"/>
  <c r="M1021" i="4"/>
  <c r="Q1021" i="4" s="1"/>
  <c r="J1022" i="4"/>
  <c r="N1022" i="4" s="1"/>
  <c r="K1022" i="4"/>
  <c r="O1022" i="4" s="1"/>
  <c r="L1022" i="4"/>
  <c r="P1022" i="4" s="1"/>
  <c r="M1022" i="4"/>
  <c r="Q1022" i="4" s="1"/>
  <c r="J1023" i="4"/>
  <c r="N1023" i="4" s="1"/>
  <c r="K1023" i="4"/>
  <c r="O1023" i="4" s="1"/>
  <c r="L1023" i="4"/>
  <c r="P1023" i="4" s="1"/>
  <c r="M1023" i="4"/>
  <c r="Q1023" i="4" s="1"/>
  <c r="J1024" i="4"/>
  <c r="N1024" i="4" s="1"/>
  <c r="K1024" i="4"/>
  <c r="O1024" i="4" s="1"/>
  <c r="L1024" i="4"/>
  <c r="P1024" i="4" s="1"/>
  <c r="M1024" i="4"/>
  <c r="Q1024" i="4" s="1"/>
  <c r="J1025" i="4"/>
  <c r="N1025" i="4" s="1"/>
  <c r="K1025" i="4"/>
  <c r="O1025" i="4" s="1"/>
  <c r="L1025" i="4"/>
  <c r="P1025" i="4" s="1"/>
  <c r="M1025" i="4"/>
  <c r="Q1025" i="4" s="1"/>
  <c r="J1026" i="4"/>
  <c r="N1026" i="4" s="1"/>
  <c r="K1026" i="4"/>
  <c r="O1026" i="4" s="1"/>
  <c r="L1026" i="4"/>
  <c r="P1026" i="4" s="1"/>
  <c r="M1026" i="4"/>
  <c r="Q1026" i="4" s="1"/>
  <c r="J1027" i="4"/>
  <c r="N1027" i="4" s="1"/>
  <c r="K1027" i="4"/>
  <c r="O1027" i="4" s="1"/>
  <c r="L1027" i="4"/>
  <c r="P1027" i="4" s="1"/>
  <c r="M1027" i="4"/>
  <c r="Q1027" i="4" s="1"/>
  <c r="J1028" i="4"/>
  <c r="N1028" i="4" s="1"/>
  <c r="K1028" i="4"/>
  <c r="O1028" i="4" s="1"/>
  <c r="L1028" i="4"/>
  <c r="P1028" i="4" s="1"/>
  <c r="M1028" i="4"/>
  <c r="Q1028" i="4" s="1"/>
  <c r="J1029" i="4"/>
  <c r="N1029" i="4" s="1"/>
  <c r="K1029" i="4"/>
  <c r="O1029" i="4" s="1"/>
  <c r="L1029" i="4"/>
  <c r="P1029" i="4" s="1"/>
  <c r="M1029" i="4"/>
  <c r="Q1029" i="4" s="1"/>
  <c r="J1030" i="4"/>
  <c r="N1030" i="4" s="1"/>
  <c r="K1030" i="4"/>
  <c r="O1030" i="4" s="1"/>
  <c r="L1030" i="4"/>
  <c r="P1030" i="4" s="1"/>
  <c r="M1030" i="4"/>
  <c r="Q1030" i="4" s="1"/>
  <c r="J1031" i="4"/>
  <c r="N1031" i="4" s="1"/>
  <c r="K1031" i="4"/>
  <c r="O1031" i="4" s="1"/>
  <c r="L1031" i="4"/>
  <c r="P1031" i="4" s="1"/>
  <c r="M1031" i="4"/>
  <c r="Q1031" i="4" s="1"/>
  <c r="J1032" i="4"/>
  <c r="N1032" i="4" s="1"/>
  <c r="K1032" i="4"/>
  <c r="O1032" i="4" s="1"/>
  <c r="L1032" i="4"/>
  <c r="P1032" i="4" s="1"/>
  <c r="M1032" i="4"/>
  <c r="Q1032" i="4" s="1"/>
  <c r="J1033" i="4"/>
  <c r="N1033" i="4" s="1"/>
  <c r="K1033" i="4"/>
  <c r="O1033" i="4" s="1"/>
  <c r="L1033" i="4"/>
  <c r="P1033" i="4" s="1"/>
  <c r="M1033" i="4"/>
  <c r="Q1033" i="4" s="1"/>
  <c r="J1034" i="4"/>
  <c r="N1034" i="4" s="1"/>
  <c r="K1034" i="4"/>
  <c r="O1034" i="4" s="1"/>
  <c r="L1034" i="4"/>
  <c r="P1034" i="4" s="1"/>
  <c r="M1034" i="4"/>
  <c r="Q1034" i="4" s="1"/>
  <c r="J1035" i="4"/>
  <c r="N1035" i="4" s="1"/>
  <c r="K1035" i="4"/>
  <c r="O1035" i="4" s="1"/>
  <c r="L1035" i="4"/>
  <c r="P1035" i="4" s="1"/>
  <c r="M1035" i="4"/>
  <c r="Q1035" i="4" s="1"/>
  <c r="J1036" i="4"/>
  <c r="N1036" i="4" s="1"/>
  <c r="K1036" i="4"/>
  <c r="O1036" i="4" s="1"/>
  <c r="L1036" i="4"/>
  <c r="P1036" i="4" s="1"/>
  <c r="M1036" i="4"/>
  <c r="Q1036" i="4" s="1"/>
  <c r="J1037" i="4"/>
  <c r="N1037" i="4" s="1"/>
  <c r="K1037" i="4"/>
  <c r="O1037" i="4" s="1"/>
  <c r="L1037" i="4"/>
  <c r="P1037" i="4" s="1"/>
  <c r="M1037" i="4"/>
  <c r="Q1037" i="4" s="1"/>
  <c r="J1038" i="4"/>
  <c r="N1038" i="4" s="1"/>
  <c r="K1038" i="4"/>
  <c r="O1038" i="4" s="1"/>
  <c r="L1038" i="4"/>
  <c r="P1038" i="4" s="1"/>
  <c r="M1038" i="4"/>
  <c r="Q1038" i="4" s="1"/>
  <c r="J1039" i="4"/>
  <c r="N1039" i="4" s="1"/>
  <c r="K1039" i="4"/>
  <c r="O1039" i="4" s="1"/>
  <c r="L1039" i="4"/>
  <c r="P1039" i="4" s="1"/>
  <c r="M1039" i="4"/>
  <c r="Q1039" i="4" s="1"/>
  <c r="J1040" i="4"/>
  <c r="N1040" i="4" s="1"/>
  <c r="K1040" i="4"/>
  <c r="O1040" i="4" s="1"/>
  <c r="L1040" i="4"/>
  <c r="P1040" i="4" s="1"/>
  <c r="M1040" i="4"/>
  <c r="Q1040" i="4" s="1"/>
  <c r="J1041" i="4"/>
  <c r="N1041" i="4" s="1"/>
  <c r="K1041" i="4"/>
  <c r="O1041" i="4" s="1"/>
  <c r="L1041" i="4"/>
  <c r="P1041" i="4" s="1"/>
  <c r="M1041" i="4"/>
  <c r="Q1041" i="4" s="1"/>
  <c r="J1042" i="4"/>
  <c r="N1042" i="4" s="1"/>
  <c r="K1042" i="4"/>
  <c r="O1042" i="4" s="1"/>
  <c r="L1042" i="4"/>
  <c r="P1042" i="4" s="1"/>
  <c r="M1042" i="4"/>
  <c r="Q1042" i="4" s="1"/>
  <c r="J1043" i="4"/>
  <c r="N1043" i="4" s="1"/>
  <c r="K1043" i="4"/>
  <c r="O1043" i="4" s="1"/>
  <c r="L1043" i="4"/>
  <c r="P1043" i="4" s="1"/>
  <c r="M1043" i="4"/>
  <c r="Q1043" i="4" s="1"/>
  <c r="J1044" i="4"/>
  <c r="N1044" i="4" s="1"/>
  <c r="K1044" i="4"/>
  <c r="O1044" i="4" s="1"/>
  <c r="L1044" i="4"/>
  <c r="P1044" i="4" s="1"/>
  <c r="M1044" i="4"/>
  <c r="Q1044" i="4" s="1"/>
  <c r="J1045" i="4"/>
  <c r="N1045" i="4" s="1"/>
  <c r="K1045" i="4"/>
  <c r="O1045" i="4" s="1"/>
  <c r="L1045" i="4"/>
  <c r="P1045" i="4" s="1"/>
  <c r="M1045" i="4"/>
  <c r="Q1045" i="4" s="1"/>
  <c r="J1046" i="4"/>
  <c r="N1046" i="4" s="1"/>
  <c r="K1046" i="4"/>
  <c r="O1046" i="4" s="1"/>
  <c r="L1046" i="4"/>
  <c r="P1046" i="4" s="1"/>
  <c r="M1046" i="4"/>
  <c r="Q1046" i="4" s="1"/>
  <c r="J1047" i="4"/>
  <c r="N1047" i="4" s="1"/>
  <c r="K1047" i="4"/>
  <c r="O1047" i="4" s="1"/>
  <c r="L1047" i="4"/>
  <c r="P1047" i="4" s="1"/>
  <c r="M1047" i="4"/>
  <c r="Q1047" i="4" s="1"/>
  <c r="J1048" i="4"/>
  <c r="N1048" i="4" s="1"/>
  <c r="K1048" i="4"/>
  <c r="O1048" i="4" s="1"/>
  <c r="L1048" i="4"/>
  <c r="P1048" i="4" s="1"/>
  <c r="M1048" i="4"/>
  <c r="Q1048" i="4" s="1"/>
  <c r="J1049" i="4"/>
  <c r="N1049" i="4" s="1"/>
  <c r="K1049" i="4"/>
  <c r="O1049" i="4" s="1"/>
  <c r="L1049" i="4"/>
  <c r="P1049" i="4" s="1"/>
  <c r="M1049" i="4"/>
  <c r="Q1049" i="4" s="1"/>
  <c r="J1050" i="4"/>
  <c r="N1050" i="4" s="1"/>
  <c r="K1050" i="4"/>
  <c r="O1050" i="4" s="1"/>
  <c r="L1050" i="4"/>
  <c r="P1050" i="4" s="1"/>
  <c r="M1050" i="4"/>
  <c r="Q1050" i="4" s="1"/>
  <c r="J1051" i="4"/>
  <c r="N1051" i="4" s="1"/>
  <c r="K1051" i="4"/>
  <c r="O1051" i="4" s="1"/>
  <c r="L1051" i="4"/>
  <c r="P1051" i="4" s="1"/>
  <c r="M1051" i="4"/>
  <c r="Q1051" i="4" s="1"/>
  <c r="J1052" i="4"/>
  <c r="N1052" i="4" s="1"/>
  <c r="K1052" i="4"/>
  <c r="O1052" i="4" s="1"/>
  <c r="L1052" i="4"/>
  <c r="P1052" i="4" s="1"/>
  <c r="M1052" i="4"/>
  <c r="Q1052" i="4" s="1"/>
  <c r="J1053" i="4"/>
  <c r="N1053" i="4" s="1"/>
  <c r="K1053" i="4"/>
  <c r="O1053" i="4" s="1"/>
  <c r="L1053" i="4"/>
  <c r="P1053" i="4" s="1"/>
  <c r="M1053" i="4"/>
  <c r="Q1053" i="4" s="1"/>
  <c r="J1054" i="4"/>
  <c r="N1054" i="4" s="1"/>
  <c r="K1054" i="4"/>
  <c r="O1054" i="4" s="1"/>
  <c r="L1054" i="4"/>
  <c r="P1054" i="4" s="1"/>
  <c r="M1054" i="4"/>
  <c r="Q1054" i="4" s="1"/>
  <c r="J1055" i="4"/>
  <c r="N1055" i="4" s="1"/>
  <c r="K1055" i="4"/>
  <c r="O1055" i="4" s="1"/>
  <c r="L1055" i="4"/>
  <c r="P1055" i="4" s="1"/>
  <c r="M1055" i="4"/>
  <c r="Q1055" i="4" s="1"/>
  <c r="J1056" i="4"/>
  <c r="N1056" i="4" s="1"/>
  <c r="K1056" i="4"/>
  <c r="O1056" i="4" s="1"/>
  <c r="L1056" i="4"/>
  <c r="P1056" i="4" s="1"/>
  <c r="M1056" i="4"/>
  <c r="Q1056" i="4" s="1"/>
  <c r="J1057" i="4"/>
  <c r="N1057" i="4" s="1"/>
  <c r="K1057" i="4"/>
  <c r="O1057" i="4" s="1"/>
  <c r="L1057" i="4"/>
  <c r="P1057" i="4" s="1"/>
  <c r="M1057" i="4"/>
  <c r="Q1057" i="4" s="1"/>
  <c r="J1058" i="4"/>
  <c r="N1058" i="4" s="1"/>
  <c r="K1058" i="4"/>
  <c r="O1058" i="4" s="1"/>
  <c r="L1058" i="4"/>
  <c r="P1058" i="4" s="1"/>
  <c r="M1058" i="4"/>
  <c r="Q1058" i="4" s="1"/>
  <c r="J1059" i="4"/>
  <c r="N1059" i="4" s="1"/>
  <c r="K1059" i="4"/>
  <c r="O1059" i="4" s="1"/>
  <c r="L1059" i="4"/>
  <c r="P1059" i="4" s="1"/>
  <c r="M1059" i="4"/>
  <c r="Q1059" i="4" s="1"/>
  <c r="J1060" i="4"/>
  <c r="N1060" i="4" s="1"/>
  <c r="K1060" i="4"/>
  <c r="O1060" i="4" s="1"/>
  <c r="L1060" i="4"/>
  <c r="P1060" i="4" s="1"/>
  <c r="M1060" i="4"/>
  <c r="Q1060" i="4" s="1"/>
  <c r="J1061" i="4"/>
  <c r="N1061" i="4" s="1"/>
  <c r="K1061" i="4"/>
  <c r="O1061" i="4" s="1"/>
  <c r="L1061" i="4"/>
  <c r="P1061" i="4" s="1"/>
  <c r="M1061" i="4"/>
  <c r="Q1061" i="4" s="1"/>
  <c r="J1062" i="4"/>
  <c r="N1062" i="4" s="1"/>
  <c r="K1062" i="4"/>
  <c r="O1062" i="4" s="1"/>
  <c r="L1062" i="4"/>
  <c r="P1062" i="4" s="1"/>
  <c r="M1062" i="4"/>
  <c r="Q1062" i="4" s="1"/>
  <c r="J1063" i="4"/>
  <c r="N1063" i="4" s="1"/>
  <c r="K1063" i="4"/>
  <c r="O1063" i="4" s="1"/>
  <c r="L1063" i="4"/>
  <c r="P1063" i="4" s="1"/>
  <c r="M1063" i="4"/>
  <c r="Q1063" i="4" s="1"/>
  <c r="J1064" i="4"/>
  <c r="N1064" i="4" s="1"/>
  <c r="K1064" i="4"/>
  <c r="O1064" i="4" s="1"/>
  <c r="L1064" i="4"/>
  <c r="P1064" i="4" s="1"/>
  <c r="M1064" i="4"/>
  <c r="Q1064" i="4" s="1"/>
  <c r="J1065" i="4"/>
  <c r="N1065" i="4" s="1"/>
  <c r="K1065" i="4"/>
  <c r="O1065" i="4" s="1"/>
  <c r="L1065" i="4"/>
  <c r="P1065" i="4" s="1"/>
  <c r="M1065" i="4"/>
  <c r="Q1065" i="4" s="1"/>
  <c r="J1066" i="4"/>
  <c r="N1066" i="4" s="1"/>
  <c r="K1066" i="4"/>
  <c r="O1066" i="4" s="1"/>
  <c r="L1066" i="4"/>
  <c r="P1066" i="4" s="1"/>
  <c r="M1066" i="4"/>
  <c r="Q1066" i="4" s="1"/>
  <c r="J1067" i="4"/>
  <c r="N1067" i="4" s="1"/>
  <c r="K1067" i="4"/>
  <c r="O1067" i="4" s="1"/>
  <c r="L1067" i="4"/>
  <c r="P1067" i="4" s="1"/>
  <c r="M1067" i="4"/>
  <c r="Q1067" i="4" s="1"/>
  <c r="J1068" i="4"/>
  <c r="N1068" i="4" s="1"/>
  <c r="K1068" i="4"/>
  <c r="O1068" i="4" s="1"/>
  <c r="L1068" i="4"/>
  <c r="P1068" i="4" s="1"/>
  <c r="M1068" i="4"/>
  <c r="Q1068" i="4" s="1"/>
  <c r="J1069" i="4"/>
  <c r="N1069" i="4" s="1"/>
  <c r="K1069" i="4"/>
  <c r="O1069" i="4" s="1"/>
  <c r="L1069" i="4"/>
  <c r="P1069" i="4" s="1"/>
  <c r="M1069" i="4"/>
  <c r="Q1069" i="4" s="1"/>
  <c r="J1070" i="4"/>
  <c r="N1070" i="4" s="1"/>
  <c r="K1070" i="4"/>
  <c r="O1070" i="4" s="1"/>
  <c r="L1070" i="4"/>
  <c r="P1070" i="4" s="1"/>
  <c r="M1070" i="4"/>
  <c r="Q1070" i="4" s="1"/>
  <c r="J1071" i="4"/>
  <c r="N1071" i="4" s="1"/>
  <c r="K1071" i="4"/>
  <c r="O1071" i="4" s="1"/>
  <c r="L1071" i="4"/>
  <c r="P1071" i="4" s="1"/>
  <c r="M1071" i="4"/>
  <c r="Q1071" i="4" s="1"/>
  <c r="J1072" i="4"/>
  <c r="N1072" i="4" s="1"/>
  <c r="K1072" i="4"/>
  <c r="O1072" i="4" s="1"/>
  <c r="L1072" i="4"/>
  <c r="P1072" i="4" s="1"/>
  <c r="M1072" i="4"/>
  <c r="Q1072" i="4" s="1"/>
  <c r="J1073" i="4"/>
  <c r="N1073" i="4" s="1"/>
  <c r="K1073" i="4"/>
  <c r="O1073" i="4" s="1"/>
  <c r="L1073" i="4"/>
  <c r="P1073" i="4" s="1"/>
  <c r="M1073" i="4"/>
  <c r="Q1073" i="4" s="1"/>
  <c r="J1074" i="4"/>
  <c r="N1074" i="4" s="1"/>
  <c r="K1074" i="4"/>
  <c r="O1074" i="4" s="1"/>
  <c r="L1074" i="4"/>
  <c r="P1074" i="4" s="1"/>
  <c r="M1074" i="4"/>
  <c r="Q1074" i="4" s="1"/>
  <c r="J1075" i="4"/>
  <c r="N1075" i="4" s="1"/>
  <c r="K1075" i="4"/>
  <c r="O1075" i="4" s="1"/>
  <c r="L1075" i="4"/>
  <c r="P1075" i="4" s="1"/>
  <c r="M1075" i="4"/>
  <c r="Q1075" i="4" s="1"/>
  <c r="J1076" i="4"/>
  <c r="N1076" i="4" s="1"/>
  <c r="K1076" i="4"/>
  <c r="O1076" i="4" s="1"/>
  <c r="L1076" i="4"/>
  <c r="P1076" i="4" s="1"/>
  <c r="M1076" i="4"/>
  <c r="Q1076" i="4" s="1"/>
  <c r="J1077" i="4"/>
  <c r="N1077" i="4" s="1"/>
  <c r="K1077" i="4"/>
  <c r="O1077" i="4" s="1"/>
  <c r="L1077" i="4"/>
  <c r="P1077" i="4" s="1"/>
  <c r="M1077" i="4"/>
  <c r="Q1077" i="4" s="1"/>
  <c r="J1078" i="4"/>
  <c r="N1078" i="4" s="1"/>
  <c r="K1078" i="4"/>
  <c r="O1078" i="4" s="1"/>
  <c r="L1078" i="4"/>
  <c r="P1078" i="4" s="1"/>
  <c r="M1078" i="4"/>
  <c r="Q1078" i="4" s="1"/>
  <c r="J1079" i="4"/>
  <c r="N1079" i="4" s="1"/>
  <c r="K1079" i="4"/>
  <c r="O1079" i="4" s="1"/>
  <c r="L1079" i="4"/>
  <c r="P1079" i="4" s="1"/>
  <c r="M1079" i="4"/>
  <c r="Q1079" i="4" s="1"/>
  <c r="J1080" i="4"/>
  <c r="N1080" i="4" s="1"/>
  <c r="K1080" i="4"/>
  <c r="O1080" i="4" s="1"/>
  <c r="L1080" i="4"/>
  <c r="P1080" i="4" s="1"/>
  <c r="M1080" i="4"/>
  <c r="Q1080" i="4" s="1"/>
  <c r="J1081" i="4"/>
  <c r="N1081" i="4" s="1"/>
  <c r="K1081" i="4"/>
  <c r="O1081" i="4" s="1"/>
  <c r="L1081" i="4"/>
  <c r="P1081" i="4" s="1"/>
  <c r="M1081" i="4"/>
  <c r="Q1081" i="4" s="1"/>
  <c r="J1082" i="4"/>
  <c r="N1082" i="4" s="1"/>
  <c r="K1082" i="4"/>
  <c r="O1082" i="4" s="1"/>
  <c r="L1082" i="4"/>
  <c r="P1082" i="4" s="1"/>
  <c r="M1082" i="4"/>
  <c r="Q1082" i="4" s="1"/>
  <c r="J1083" i="4"/>
  <c r="N1083" i="4" s="1"/>
  <c r="K1083" i="4"/>
  <c r="O1083" i="4" s="1"/>
  <c r="L1083" i="4"/>
  <c r="P1083" i="4" s="1"/>
  <c r="M1083" i="4"/>
  <c r="Q1083" i="4" s="1"/>
  <c r="J1084" i="4"/>
  <c r="N1084" i="4" s="1"/>
  <c r="K1084" i="4"/>
  <c r="O1084" i="4" s="1"/>
  <c r="L1084" i="4"/>
  <c r="P1084" i="4" s="1"/>
  <c r="M1084" i="4"/>
  <c r="Q1084" i="4" s="1"/>
  <c r="J1085" i="4"/>
  <c r="N1085" i="4" s="1"/>
  <c r="K1085" i="4"/>
  <c r="O1085" i="4" s="1"/>
  <c r="L1085" i="4"/>
  <c r="P1085" i="4" s="1"/>
  <c r="M1085" i="4"/>
  <c r="Q1085" i="4" s="1"/>
  <c r="J1086" i="4"/>
  <c r="N1086" i="4" s="1"/>
  <c r="K1086" i="4"/>
  <c r="O1086" i="4" s="1"/>
  <c r="L1086" i="4"/>
  <c r="P1086" i="4" s="1"/>
  <c r="M1086" i="4"/>
  <c r="Q1086" i="4" s="1"/>
  <c r="J1087" i="4"/>
  <c r="N1087" i="4" s="1"/>
  <c r="K1087" i="4"/>
  <c r="O1087" i="4" s="1"/>
  <c r="L1087" i="4"/>
  <c r="P1087" i="4" s="1"/>
  <c r="M1087" i="4"/>
  <c r="Q1087" i="4" s="1"/>
  <c r="J1088" i="4"/>
  <c r="N1088" i="4" s="1"/>
  <c r="K1088" i="4"/>
  <c r="O1088" i="4" s="1"/>
  <c r="L1088" i="4"/>
  <c r="P1088" i="4" s="1"/>
  <c r="M1088" i="4"/>
  <c r="Q1088" i="4" s="1"/>
  <c r="J1089" i="4"/>
  <c r="N1089" i="4" s="1"/>
  <c r="K1089" i="4"/>
  <c r="O1089" i="4" s="1"/>
  <c r="L1089" i="4"/>
  <c r="P1089" i="4" s="1"/>
  <c r="M1089" i="4"/>
  <c r="Q1089" i="4" s="1"/>
  <c r="J1090" i="4"/>
  <c r="N1090" i="4" s="1"/>
  <c r="K1090" i="4"/>
  <c r="O1090" i="4" s="1"/>
  <c r="L1090" i="4"/>
  <c r="P1090" i="4" s="1"/>
  <c r="M1090" i="4"/>
  <c r="Q1090" i="4" s="1"/>
  <c r="J1091" i="4"/>
  <c r="N1091" i="4" s="1"/>
  <c r="K1091" i="4"/>
  <c r="O1091" i="4" s="1"/>
  <c r="L1091" i="4"/>
  <c r="P1091" i="4" s="1"/>
  <c r="M1091" i="4"/>
  <c r="Q1091" i="4" s="1"/>
  <c r="J1092" i="4"/>
  <c r="N1092" i="4" s="1"/>
  <c r="K1092" i="4"/>
  <c r="O1092" i="4" s="1"/>
  <c r="L1092" i="4"/>
  <c r="P1092" i="4" s="1"/>
  <c r="M1092" i="4"/>
  <c r="Q1092" i="4" s="1"/>
  <c r="J1093" i="4"/>
  <c r="N1093" i="4" s="1"/>
  <c r="K1093" i="4"/>
  <c r="O1093" i="4" s="1"/>
  <c r="L1093" i="4"/>
  <c r="P1093" i="4" s="1"/>
  <c r="M1093" i="4"/>
  <c r="Q1093" i="4" s="1"/>
  <c r="J1094" i="4"/>
  <c r="N1094" i="4" s="1"/>
  <c r="K1094" i="4"/>
  <c r="O1094" i="4" s="1"/>
  <c r="L1094" i="4"/>
  <c r="P1094" i="4" s="1"/>
  <c r="M1094" i="4"/>
  <c r="Q1094" i="4" s="1"/>
  <c r="J1095" i="4"/>
  <c r="N1095" i="4" s="1"/>
  <c r="K1095" i="4"/>
  <c r="O1095" i="4" s="1"/>
  <c r="L1095" i="4"/>
  <c r="P1095" i="4" s="1"/>
  <c r="M1095" i="4"/>
  <c r="Q1095" i="4" s="1"/>
  <c r="J1096" i="4"/>
  <c r="N1096" i="4" s="1"/>
  <c r="K1096" i="4"/>
  <c r="O1096" i="4" s="1"/>
  <c r="L1096" i="4"/>
  <c r="P1096" i="4" s="1"/>
  <c r="M1096" i="4"/>
  <c r="Q1096" i="4" s="1"/>
  <c r="J1097" i="4"/>
  <c r="N1097" i="4" s="1"/>
  <c r="K1097" i="4"/>
  <c r="O1097" i="4" s="1"/>
  <c r="L1097" i="4"/>
  <c r="P1097" i="4" s="1"/>
  <c r="M1097" i="4"/>
  <c r="Q1097" i="4" s="1"/>
  <c r="J1098" i="4"/>
  <c r="N1098" i="4" s="1"/>
  <c r="K1098" i="4"/>
  <c r="O1098" i="4" s="1"/>
  <c r="L1098" i="4"/>
  <c r="P1098" i="4" s="1"/>
  <c r="M1098" i="4"/>
  <c r="Q1098" i="4" s="1"/>
  <c r="J1099" i="4"/>
  <c r="N1099" i="4" s="1"/>
  <c r="K1099" i="4"/>
  <c r="O1099" i="4" s="1"/>
  <c r="L1099" i="4"/>
  <c r="P1099" i="4" s="1"/>
  <c r="M1099" i="4"/>
  <c r="Q1099" i="4" s="1"/>
  <c r="J1100" i="4"/>
  <c r="N1100" i="4" s="1"/>
  <c r="K1100" i="4"/>
  <c r="O1100" i="4" s="1"/>
  <c r="L1100" i="4"/>
  <c r="P1100" i="4" s="1"/>
  <c r="M1100" i="4"/>
  <c r="Q1100" i="4" s="1"/>
  <c r="J1101" i="4"/>
  <c r="N1101" i="4" s="1"/>
  <c r="K1101" i="4"/>
  <c r="O1101" i="4" s="1"/>
  <c r="L1101" i="4"/>
  <c r="P1101" i="4" s="1"/>
  <c r="M1101" i="4"/>
  <c r="Q1101" i="4" s="1"/>
  <c r="J1102" i="4"/>
  <c r="N1102" i="4" s="1"/>
  <c r="K1102" i="4"/>
  <c r="O1102" i="4" s="1"/>
  <c r="L1102" i="4"/>
  <c r="P1102" i="4" s="1"/>
  <c r="M1102" i="4"/>
  <c r="Q1102" i="4" s="1"/>
  <c r="J1103" i="4"/>
  <c r="N1103" i="4" s="1"/>
  <c r="K1103" i="4"/>
  <c r="O1103" i="4" s="1"/>
  <c r="L1103" i="4"/>
  <c r="P1103" i="4" s="1"/>
  <c r="M1103" i="4"/>
  <c r="Q1103" i="4" s="1"/>
  <c r="J1104" i="4"/>
  <c r="N1104" i="4" s="1"/>
  <c r="K1104" i="4"/>
  <c r="O1104" i="4" s="1"/>
  <c r="L1104" i="4"/>
  <c r="P1104" i="4" s="1"/>
  <c r="M1104" i="4"/>
  <c r="Q1104" i="4" s="1"/>
  <c r="J1105" i="4"/>
  <c r="N1105" i="4" s="1"/>
  <c r="K1105" i="4"/>
  <c r="O1105" i="4" s="1"/>
  <c r="L1105" i="4"/>
  <c r="P1105" i="4" s="1"/>
  <c r="M1105" i="4"/>
  <c r="Q1105" i="4" s="1"/>
  <c r="J1106" i="4"/>
  <c r="N1106" i="4" s="1"/>
  <c r="K1106" i="4"/>
  <c r="O1106" i="4" s="1"/>
  <c r="L1106" i="4"/>
  <c r="P1106" i="4" s="1"/>
  <c r="M1106" i="4"/>
  <c r="Q1106" i="4" s="1"/>
  <c r="J1107" i="4"/>
  <c r="N1107" i="4" s="1"/>
  <c r="K1107" i="4"/>
  <c r="O1107" i="4" s="1"/>
  <c r="L1107" i="4"/>
  <c r="P1107" i="4" s="1"/>
  <c r="M1107" i="4"/>
  <c r="Q1107" i="4" s="1"/>
  <c r="J1108" i="4"/>
  <c r="N1108" i="4" s="1"/>
  <c r="K1108" i="4"/>
  <c r="O1108" i="4" s="1"/>
  <c r="L1108" i="4"/>
  <c r="P1108" i="4" s="1"/>
  <c r="M1108" i="4"/>
  <c r="Q1108" i="4" s="1"/>
  <c r="J1109" i="4"/>
  <c r="N1109" i="4" s="1"/>
  <c r="K1109" i="4"/>
  <c r="O1109" i="4" s="1"/>
  <c r="L1109" i="4"/>
  <c r="P1109" i="4" s="1"/>
  <c r="M1109" i="4"/>
  <c r="Q1109" i="4" s="1"/>
  <c r="J1110" i="4"/>
  <c r="N1110" i="4" s="1"/>
  <c r="K1110" i="4"/>
  <c r="O1110" i="4" s="1"/>
  <c r="L1110" i="4"/>
  <c r="P1110" i="4" s="1"/>
  <c r="M1110" i="4"/>
  <c r="Q1110" i="4" s="1"/>
  <c r="J1111" i="4"/>
  <c r="N1111" i="4" s="1"/>
  <c r="K1111" i="4"/>
  <c r="O1111" i="4" s="1"/>
  <c r="L1111" i="4"/>
  <c r="P1111" i="4" s="1"/>
  <c r="M1111" i="4"/>
  <c r="Q1111" i="4" s="1"/>
  <c r="J1112" i="4"/>
  <c r="N1112" i="4" s="1"/>
  <c r="K1112" i="4"/>
  <c r="O1112" i="4" s="1"/>
  <c r="L1112" i="4"/>
  <c r="P1112" i="4" s="1"/>
  <c r="M1112" i="4"/>
  <c r="Q1112" i="4" s="1"/>
  <c r="J1113" i="4"/>
  <c r="N1113" i="4" s="1"/>
  <c r="K1113" i="4"/>
  <c r="O1113" i="4" s="1"/>
  <c r="L1113" i="4"/>
  <c r="P1113" i="4" s="1"/>
  <c r="M1113" i="4"/>
  <c r="Q1113" i="4" s="1"/>
  <c r="J1114" i="4"/>
  <c r="N1114" i="4" s="1"/>
  <c r="K1114" i="4"/>
  <c r="O1114" i="4" s="1"/>
  <c r="L1114" i="4"/>
  <c r="P1114" i="4" s="1"/>
  <c r="M1114" i="4"/>
  <c r="Q1114" i="4" s="1"/>
  <c r="J1115" i="4"/>
  <c r="N1115" i="4" s="1"/>
  <c r="K1115" i="4"/>
  <c r="O1115" i="4" s="1"/>
  <c r="L1115" i="4"/>
  <c r="P1115" i="4" s="1"/>
  <c r="M1115" i="4"/>
  <c r="Q1115" i="4" s="1"/>
  <c r="J1116" i="4"/>
  <c r="N1116" i="4" s="1"/>
  <c r="K1116" i="4"/>
  <c r="O1116" i="4" s="1"/>
  <c r="L1116" i="4"/>
  <c r="P1116" i="4" s="1"/>
  <c r="M1116" i="4"/>
  <c r="Q1116" i="4" s="1"/>
  <c r="J1117" i="4"/>
  <c r="N1117" i="4" s="1"/>
  <c r="K1117" i="4"/>
  <c r="O1117" i="4" s="1"/>
  <c r="L1117" i="4"/>
  <c r="P1117" i="4" s="1"/>
  <c r="M1117" i="4"/>
  <c r="Q1117" i="4" s="1"/>
  <c r="J1118" i="4"/>
  <c r="N1118" i="4" s="1"/>
  <c r="K1118" i="4"/>
  <c r="O1118" i="4" s="1"/>
  <c r="L1118" i="4"/>
  <c r="P1118" i="4" s="1"/>
  <c r="M1118" i="4"/>
  <c r="Q1118" i="4" s="1"/>
  <c r="G6" i="33" a="1"/>
  <c r="G6" i="33" s="1"/>
  <c r="G7" i="33" a="1"/>
  <c r="G7" i="33" s="1"/>
  <c r="G8" i="33" a="1"/>
  <c r="G8" i="33" s="1"/>
  <c r="G9" i="33" a="1"/>
  <c r="G9" i="33" s="1"/>
  <c r="G10" i="33" a="1"/>
  <c r="G10" i="33" s="1"/>
  <c r="G11" i="33" a="1"/>
  <c r="G11" i="33" s="1"/>
  <c r="G12" i="33" a="1"/>
  <c r="G12" i="33" s="1"/>
  <c r="G13" i="33" a="1"/>
  <c r="G13" i="33" s="1"/>
  <c r="G14" i="33" a="1"/>
  <c r="G14" i="33" s="1"/>
  <c r="G15" i="33" a="1"/>
  <c r="G15" i="33" s="1"/>
  <c r="G16" i="33" a="1"/>
  <c r="G16" i="33" s="1"/>
  <c r="M20" i="6" s="1"/>
  <c r="N20" i="6" s="1"/>
  <c r="G17" i="33" a="1"/>
  <c r="G17" i="33" s="1"/>
  <c r="G18" i="33" a="1"/>
  <c r="G18" i="33" s="1"/>
  <c r="G19" i="33" a="1"/>
  <c r="G19" i="33" s="1"/>
  <c r="G20" i="33" a="1"/>
  <c r="G20" i="33" s="1"/>
  <c r="G21" i="33" a="1"/>
  <c r="G21" i="33" s="1"/>
  <c r="G22" i="33" a="1"/>
  <c r="G22" i="33" s="1"/>
  <c r="G23" i="33" a="1"/>
  <c r="G23" i="33" s="1"/>
  <c r="G24" i="33" a="1"/>
  <c r="G24" i="33" s="1"/>
  <c r="G25" i="33" a="1"/>
  <c r="G25" i="33" s="1"/>
  <c r="G26" i="33" a="1"/>
  <c r="G26" i="33" s="1"/>
  <c r="G27" i="33" a="1"/>
  <c r="G27" i="33" s="1"/>
  <c r="G28" i="33" a="1"/>
  <c r="G28" i="33" s="1"/>
  <c r="G29" i="33" a="1"/>
  <c r="G29" i="33" s="1"/>
  <c r="G30" i="33" a="1"/>
  <c r="G30" i="33" s="1"/>
  <c r="G31" i="33" a="1"/>
  <c r="G31" i="33" s="1"/>
  <c r="G32" i="33" a="1"/>
  <c r="G32" i="33" s="1"/>
  <c r="G33" i="33" a="1"/>
  <c r="G33" i="33" s="1"/>
  <c r="G34" i="33" a="1"/>
  <c r="G34" i="33" s="1"/>
  <c r="G35" i="33" a="1"/>
  <c r="G35" i="33" s="1"/>
  <c r="G36" i="33" a="1"/>
  <c r="G36" i="33" s="1"/>
  <c r="G37" i="33" a="1"/>
  <c r="G37" i="33" s="1"/>
  <c r="G38" i="33" a="1"/>
  <c r="G38" i="33" s="1"/>
  <c r="G39" i="33" a="1"/>
  <c r="G39" i="33" s="1"/>
  <c r="G40" i="33" a="1"/>
  <c r="G40" i="33" s="1"/>
  <c r="G41" i="33" a="1"/>
  <c r="G41" i="33" s="1"/>
  <c r="G42" i="33" a="1"/>
  <c r="G42" i="33" s="1"/>
  <c r="G43" i="33" a="1"/>
  <c r="G43" i="33" s="1"/>
  <c r="G44" i="33" a="1"/>
  <c r="G44" i="33" s="1"/>
  <c r="G45" i="33" a="1"/>
  <c r="G45" i="33" s="1"/>
  <c r="G46" i="33" a="1"/>
  <c r="G46" i="33" s="1"/>
  <c r="G47" i="33" a="1"/>
  <c r="G47" i="33" s="1"/>
  <c r="G48" i="33" a="1"/>
  <c r="G48" i="33" s="1"/>
  <c r="G49" i="33" a="1"/>
  <c r="G49" i="33" s="1"/>
  <c r="G50" i="33" a="1"/>
  <c r="G50" i="33" s="1"/>
  <c r="G51" i="33" a="1"/>
  <c r="G51" i="33" s="1"/>
  <c r="G52" i="33" a="1"/>
  <c r="G52" i="33" s="1"/>
  <c r="G53" i="33" a="1"/>
  <c r="G53" i="33" s="1"/>
  <c r="G54" i="33" a="1"/>
  <c r="G54" i="33" s="1"/>
  <c r="G55" i="33" a="1"/>
  <c r="G55" i="33" s="1"/>
  <c r="G56" i="33" a="1"/>
  <c r="G56" i="33" s="1"/>
  <c r="G57" i="33" a="1"/>
  <c r="G57" i="33" s="1"/>
  <c r="G58" i="33" a="1"/>
  <c r="G58" i="33" s="1"/>
  <c r="G59" i="33" a="1"/>
  <c r="G59" i="33" s="1"/>
  <c r="G60" i="33" a="1"/>
  <c r="G60" i="33" s="1"/>
  <c r="G61" i="33" a="1"/>
  <c r="G61" i="33" s="1"/>
  <c r="G62" i="33" a="1"/>
  <c r="G62" i="33" s="1"/>
  <c r="G63" i="33" a="1"/>
  <c r="G63" i="33" s="1"/>
  <c r="G64" i="33" a="1"/>
  <c r="G64" i="33" s="1"/>
  <c r="G65" i="33" a="1"/>
  <c r="G65" i="33" s="1"/>
  <c r="G66" i="33" a="1"/>
  <c r="G66" i="33" s="1"/>
  <c r="G67" i="33" a="1"/>
  <c r="G67" i="33" s="1"/>
  <c r="G68" i="33" a="1"/>
  <c r="G68" i="33" s="1"/>
  <c r="G69" i="33" a="1"/>
  <c r="G69" i="33" s="1"/>
  <c r="G70" i="33" a="1"/>
  <c r="G70" i="33" s="1"/>
  <c r="G71" i="33" a="1"/>
  <c r="G71" i="33" s="1"/>
  <c r="G72" i="33" a="1"/>
  <c r="G72" i="33" s="1"/>
  <c r="G73" i="33" a="1"/>
  <c r="G73" i="33" s="1"/>
  <c r="G74" i="33" a="1"/>
  <c r="G74" i="33" s="1"/>
  <c r="G75" i="33" a="1"/>
  <c r="G75" i="33" s="1"/>
  <c r="G76" i="33" a="1"/>
  <c r="G76" i="33" s="1"/>
  <c r="G77" i="33" a="1"/>
  <c r="G77" i="33" s="1"/>
  <c r="G78" i="33" a="1"/>
  <c r="G78" i="33" s="1"/>
  <c r="G79" i="33" a="1"/>
  <c r="G79" i="33" s="1"/>
  <c r="G80" i="33" a="1"/>
  <c r="G80" i="33" s="1"/>
  <c r="M84" i="6" s="1"/>
  <c r="N84" i="6" s="1"/>
  <c r="G81" i="33" a="1"/>
  <c r="G81" i="33" s="1"/>
  <c r="G82" i="33" a="1"/>
  <c r="G82" i="33" s="1"/>
  <c r="G83" i="33" a="1"/>
  <c r="G83" i="33" s="1"/>
  <c r="G84" i="33" a="1"/>
  <c r="G84" i="33" s="1"/>
  <c r="G85" i="33" a="1"/>
  <c r="G85" i="33" s="1"/>
  <c r="G86" i="33" a="1"/>
  <c r="G86" i="33" s="1"/>
  <c r="G87" i="33" a="1"/>
  <c r="G87" i="33" s="1"/>
  <c r="G88" i="33" a="1"/>
  <c r="G88" i="33" s="1"/>
  <c r="G89" i="33" a="1"/>
  <c r="G89" i="33" s="1"/>
  <c r="G90" i="33" a="1"/>
  <c r="G90" i="33" s="1"/>
  <c r="G91" i="33" a="1"/>
  <c r="G91" i="33" s="1"/>
  <c r="G92" i="33" a="1"/>
  <c r="G92" i="33" s="1"/>
  <c r="G93" i="33" a="1"/>
  <c r="G93" i="33" s="1"/>
  <c r="G94" i="33" a="1"/>
  <c r="G94" i="33" s="1"/>
  <c r="G95" i="33" a="1"/>
  <c r="G95" i="33" s="1"/>
  <c r="G96" i="33" a="1"/>
  <c r="G96" i="33" s="1"/>
  <c r="G97" i="33" a="1"/>
  <c r="G97" i="33" s="1"/>
  <c r="G98" i="33" a="1"/>
  <c r="G98" i="33" s="1"/>
  <c r="G99" i="33" a="1"/>
  <c r="G99" i="33" s="1"/>
  <c r="G100" i="33" a="1"/>
  <c r="G100" i="33" s="1"/>
  <c r="G101" i="33" a="1"/>
  <c r="G101" i="33" s="1"/>
  <c r="G102" i="33" a="1"/>
  <c r="G102" i="33" s="1"/>
  <c r="G103" i="33" a="1"/>
  <c r="G103" i="33" s="1"/>
  <c r="G104" i="33" a="1"/>
  <c r="G104" i="33" s="1"/>
  <c r="G105" i="33" a="1"/>
  <c r="G105" i="33" s="1"/>
  <c r="G106" i="33" a="1"/>
  <c r="G106" i="33" s="1"/>
  <c r="G107" i="33" a="1"/>
  <c r="G107" i="33" s="1"/>
  <c r="G108" i="33" a="1"/>
  <c r="G108" i="33" s="1"/>
  <c r="G109" i="33" a="1"/>
  <c r="G109" i="33" s="1"/>
  <c r="G110" i="33" a="1"/>
  <c r="G110" i="33" s="1"/>
  <c r="G111" i="33" a="1"/>
  <c r="G111" i="33" s="1"/>
  <c r="G112" i="33" a="1"/>
  <c r="G112" i="33" s="1"/>
  <c r="G113" i="33" a="1"/>
  <c r="G113" i="33" s="1"/>
  <c r="G114" i="33" a="1"/>
  <c r="G114" i="33" s="1"/>
  <c r="G115" i="33" a="1"/>
  <c r="G115" i="33" s="1"/>
  <c r="G116" i="33" a="1"/>
  <c r="G116" i="33" s="1"/>
  <c r="G117" i="33" a="1"/>
  <c r="G117" i="33" s="1"/>
  <c r="G118" i="33" a="1"/>
  <c r="G118" i="33" s="1"/>
  <c r="G119" i="33" a="1"/>
  <c r="G119" i="33" s="1"/>
  <c r="G120" i="33" a="1"/>
  <c r="G120" i="33" s="1"/>
  <c r="G121" i="33" a="1"/>
  <c r="G121" i="33" s="1"/>
  <c r="G122" i="33" a="1"/>
  <c r="G122" i="33" s="1"/>
  <c r="G123" i="33" a="1"/>
  <c r="G123" i="33" s="1"/>
  <c r="G124" i="33" a="1"/>
  <c r="G124" i="33" s="1"/>
  <c r="G125" i="33" a="1"/>
  <c r="G125" i="33" s="1"/>
  <c r="G126" i="33" a="1"/>
  <c r="G126" i="33" s="1"/>
  <c r="G127" i="33" a="1"/>
  <c r="G127" i="33" s="1"/>
  <c r="G128" i="33" a="1"/>
  <c r="G128" i="33" s="1"/>
  <c r="G129" i="33" a="1"/>
  <c r="G129" i="33" s="1"/>
  <c r="G130" i="33" a="1"/>
  <c r="G130" i="33" s="1"/>
  <c r="G131" i="33" a="1"/>
  <c r="G131" i="33" s="1"/>
  <c r="G132" i="33" a="1"/>
  <c r="G132" i="33" s="1"/>
  <c r="G133" i="33" a="1"/>
  <c r="G133" i="33" s="1"/>
  <c r="G134" i="33" a="1"/>
  <c r="G134" i="33" s="1"/>
  <c r="G135" i="33" a="1"/>
  <c r="G135" i="33" s="1"/>
  <c r="G136" i="33" a="1"/>
  <c r="G136" i="33" s="1"/>
  <c r="G137" i="33" a="1"/>
  <c r="G137" i="33" s="1"/>
  <c r="G138" i="33" a="1"/>
  <c r="G138" i="33" s="1"/>
  <c r="G139" i="33" a="1"/>
  <c r="G139" i="33" s="1"/>
  <c r="G140" i="33" a="1"/>
  <c r="G140" i="33" s="1"/>
  <c r="G141" i="33" a="1"/>
  <c r="G141" i="33" s="1"/>
  <c r="G142" i="33" a="1"/>
  <c r="G142" i="33" s="1"/>
  <c r="G143" i="33" a="1"/>
  <c r="G143" i="33" s="1"/>
  <c r="G144" i="33" a="1"/>
  <c r="G144" i="33" s="1"/>
  <c r="M148" i="6" s="1"/>
  <c r="N148" i="6" s="1"/>
  <c r="G145" i="33" a="1"/>
  <c r="G145" i="33" s="1"/>
  <c r="G146" i="33" a="1"/>
  <c r="G146" i="33" s="1"/>
  <c r="G147" i="33" a="1"/>
  <c r="G147" i="33" s="1"/>
  <c r="G148" i="33" a="1"/>
  <c r="G148" i="33" s="1"/>
  <c r="G149" i="33" a="1"/>
  <c r="G149" i="33" s="1"/>
  <c r="G150" i="33" a="1"/>
  <c r="G150" i="33" s="1"/>
  <c r="G151" i="33" a="1"/>
  <c r="G151" i="33" s="1"/>
  <c r="G152" i="33" a="1"/>
  <c r="G152" i="33" s="1"/>
  <c r="G153" i="33" a="1"/>
  <c r="G153" i="33" s="1"/>
  <c r="G154" i="33" a="1"/>
  <c r="G154" i="33" s="1"/>
  <c r="G155" i="33" a="1"/>
  <c r="G155" i="33" s="1"/>
  <c r="G156" i="33" a="1"/>
  <c r="G156" i="33" s="1"/>
  <c r="G157" i="33" a="1"/>
  <c r="G157" i="33" s="1"/>
  <c r="G158" i="33" a="1"/>
  <c r="G158" i="33" s="1"/>
  <c r="G159" i="33" a="1"/>
  <c r="G159" i="33" s="1"/>
  <c r="G160" i="33" a="1"/>
  <c r="G160" i="33" s="1"/>
  <c r="G161" i="33" a="1"/>
  <c r="G161" i="33" s="1"/>
  <c r="G162" i="33" a="1"/>
  <c r="G162" i="33" s="1"/>
  <c r="G163" i="33" a="1"/>
  <c r="G163" i="33" s="1"/>
  <c r="G164" i="33" a="1"/>
  <c r="G164" i="33" s="1"/>
  <c r="G165" i="33" a="1"/>
  <c r="G165" i="33" s="1"/>
  <c r="G166" i="33" a="1"/>
  <c r="G166" i="33" s="1"/>
  <c r="G167" i="33" a="1"/>
  <c r="G167" i="33" s="1"/>
  <c r="G168" i="33" a="1"/>
  <c r="G168" i="33" s="1"/>
  <c r="G169" i="33" a="1"/>
  <c r="G169" i="33" s="1"/>
  <c r="G170" i="33" a="1"/>
  <c r="G170" i="33" s="1"/>
  <c r="G171" i="33" a="1"/>
  <c r="G171" i="33" s="1"/>
  <c r="G172" i="33" a="1"/>
  <c r="G172" i="33" s="1"/>
  <c r="G173" i="33" a="1"/>
  <c r="G173" i="33" s="1"/>
  <c r="G174" i="33" a="1"/>
  <c r="G174" i="33" s="1"/>
  <c r="G175" i="33" a="1"/>
  <c r="G175" i="33" s="1"/>
  <c r="G176" i="33" a="1"/>
  <c r="G176" i="33" s="1"/>
  <c r="G177" i="33" a="1"/>
  <c r="G177" i="33" s="1"/>
  <c r="G178" i="33" a="1"/>
  <c r="G178" i="33" s="1"/>
  <c r="G179" i="33" a="1"/>
  <c r="G179" i="33" s="1"/>
  <c r="G180" i="33" a="1"/>
  <c r="G180" i="33" s="1"/>
  <c r="G181" i="33" a="1"/>
  <c r="G181" i="33" s="1"/>
  <c r="G182" i="33" a="1"/>
  <c r="G182" i="33" s="1"/>
  <c r="G183" i="33" a="1"/>
  <c r="G183" i="33" s="1"/>
  <c r="G184" i="33" a="1"/>
  <c r="G184" i="33" s="1"/>
  <c r="G185" i="33" a="1"/>
  <c r="G185" i="33" s="1"/>
  <c r="G186" i="33" a="1"/>
  <c r="G186" i="33" s="1"/>
  <c r="G187" i="33" a="1"/>
  <c r="G187" i="33" s="1"/>
  <c r="G188" i="33" a="1"/>
  <c r="G188" i="33" s="1"/>
  <c r="G189" i="33" a="1"/>
  <c r="G189" i="33" s="1"/>
  <c r="G190" i="33" a="1"/>
  <c r="G190" i="33" s="1"/>
  <c r="G191" i="33" a="1"/>
  <c r="G191" i="33" s="1"/>
  <c r="G192" i="33" a="1"/>
  <c r="G192" i="33" s="1"/>
  <c r="G193" i="33" a="1"/>
  <c r="G193" i="33" s="1"/>
  <c r="G194" i="33" a="1"/>
  <c r="G194" i="33" s="1"/>
  <c r="G195" i="33" a="1"/>
  <c r="G195" i="33" s="1"/>
  <c r="G196" i="33" a="1"/>
  <c r="G196" i="33" s="1"/>
  <c r="G197" i="33" a="1"/>
  <c r="G197" i="33" s="1"/>
  <c r="G198" i="33" a="1"/>
  <c r="G198" i="33" s="1"/>
  <c r="H198" i="33" s="1"/>
  <c r="G199" i="33" a="1"/>
  <c r="G199" i="33" s="1"/>
  <c r="G200" i="33" a="1"/>
  <c r="G200" i="33" s="1"/>
  <c r="G201" i="33" a="1"/>
  <c r="G201" i="33" s="1"/>
  <c r="G202" i="33" a="1"/>
  <c r="G202" i="33" s="1"/>
  <c r="G203" i="33" a="1"/>
  <c r="G203" i="33" s="1"/>
  <c r="G204" i="33" a="1"/>
  <c r="G204" i="33" s="1"/>
  <c r="G205" i="33" a="1"/>
  <c r="G205" i="33" s="1"/>
  <c r="G206" i="33" a="1"/>
  <c r="G206" i="33" s="1"/>
  <c r="G207" i="33" a="1"/>
  <c r="G207" i="33" s="1"/>
  <c r="G208" i="33" a="1"/>
  <c r="G208" i="33" s="1"/>
  <c r="M212" i="6" s="1"/>
  <c r="N212" i="6" s="1"/>
  <c r="G209" i="33" a="1"/>
  <c r="G209" i="33" s="1"/>
  <c r="G210" i="33" a="1"/>
  <c r="G210" i="33" s="1"/>
  <c r="G211" i="33" a="1"/>
  <c r="G211" i="33" s="1"/>
  <c r="G212" i="33" a="1"/>
  <c r="G212" i="33" s="1"/>
  <c r="G213" i="33" a="1"/>
  <c r="G213" i="33" s="1"/>
  <c r="G214" i="33" a="1"/>
  <c r="G214" i="33" s="1"/>
  <c r="G215" i="33" a="1"/>
  <c r="G215" i="33" s="1"/>
  <c r="G216" i="33" a="1"/>
  <c r="G216" i="33" s="1"/>
  <c r="G217" i="33" a="1"/>
  <c r="G217" i="33" s="1"/>
  <c r="G218" i="33" a="1"/>
  <c r="G218" i="33" s="1"/>
  <c r="G219" i="33" a="1"/>
  <c r="G219" i="33" s="1"/>
  <c r="G220" i="33" a="1"/>
  <c r="G220" i="33" s="1"/>
  <c r="G221" i="33" a="1"/>
  <c r="G221" i="33" s="1"/>
  <c r="G222" i="33" a="1"/>
  <c r="G222" i="33" s="1"/>
  <c r="G223" i="33" a="1"/>
  <c r="G223" i="33" s="1"/>
  <c r="G224" i="33" a="1"/>
  <c r="G224" i="33" s="1"/>
  <c r="G225" i="33" a="1"/>
  <c r="G225" i="33" s="1"/>
  <c r="G226" i="33" a="1"/>
  <c r="G226" i="33" s="1"/>
  <c r="G227" i="33" a="1"/>
  <c r="G227" i="33" s="1"/>
  <c r="G228" i="33" a="1"/>
  <c r="G228" i="33" s="1"/>
  <c r="G229" i="33" a="1"/>
  <c r="G229" i="33" s="1"/>
  <c r="G230" i="33" a="1"/>
  <c r="G230" i="33" s="1"/>
  <c r="G231" i="33" a="1"/>
  <c r="G231" i="33" s="1"/>
  <c r="G232" i="33" a="1"/>
  <c r="G232" i="33" s="1"/>
  <c r="G233" i="33" a="1"/>
  <c r="G233" i="33" s="1"/>
  <c r="G234" i="33" a="1"/>
  <c r="G234" i="33" s="1"/>
  <c r="G235" i="33" a="1"/>
  <c r="G235" i="33" s="1"/>
  <c r="G236" i="33" a="1"/>
  <c r="G236" i="33" s="1"/>
  <c r="G237" i="33" a="1"/>
  <c r="G237" i="33" s="1"/>
  <c r="G238" i="33" a="1"/>
  <c r="G238" i="33" s="1"/>
  <c r="G239" i="33" a="1"/>
  <c r="G239" i="33" s="1"/>
  <c r="G240" i="33" a="1"/>
  <c r="G240" i="33" s="1"/>
  <c r="G241" i="33" a="1"/>
  <c r="G241" i="33" s="1"/>
  <c r="G242" i="33" a="1"/>
  <c r="G242" i="33" s="1"/>
  <c r="G243" i="33" a="1"/>
  <c r="G243" i="33" s="1"/>
  <c r="G244" i="33" a="1"/>
  <c r="G244" i="33" s="1"/>
  <c r="G245" i="33" a="1"/>
  <c r="G245" i="33" s="1"/>
  <c r="G246" i="33" a="1"/>
  <c r="G246" i="33" s="1"/>
  <c r="G247" i="33" a="1"/>
  <c r="G247" i="33" s="1"/>
  <c r="G248" i="33" a="1"/>
  <c r="G248" i="33" s="1"/>
  <c r="G249" i="33" a="1"/>
  <c r="G249" i="33" s="1"/>
  <c r="G250" i="33" a="1"/>
  <c r="G250" i="33" s="1"/>
  <c r="G251" i="33" a="1"/>
  <c r="G251" i="33" s="1"/>
  <c r="M255" i="6" s="1"/>
  <c r="N255" i="6" s="1"/>
  <c r="G252" i="33" a="1"/>
  <c r="G252" i="33" s="1"/>
  <c r="G253" i="33" a="1"/>
  <c r="G253" i="33" s="1"/>
  <c r="G254" i="33" a="1"/>
  <c r="G254" i="33" s="1"/>
  <c r="G255" i="33" a="1"/>
  <c r="G255" i="33" s="1"/>
  <c r="G256" i="33" a="1"/>
  <c r="G256" i="33" s="1"/>
  <c r="G257" i="33" a="1"/>
  <c r="G257" i="33" s="1"/>
  <c r="G258" i="33" a="1"/>
  <c r="G258" i="33" s="1"/>
  <c r="G259" i="33" a="1"/>
  <c r="G259" i="33" s="1"/>
  <c r="M263" i="6" s="1"/>
  <c r="N263" i="6" s="1"/>
  <c r="G260" i="33" a="1"/>
  <c r="G260" i="33" s="1"/>
  <c r="G261" i="33" a="1"/>
  <c r="G261" i="33" s="1"/>
  <c r="G262" i="33" a="1"/>
  <c r="G262" i="33" s="1"/>
  <c r="G263" i="33" a="1"/>
  <c r="G263" i="33" s="1"/>
  <c r="G264" i="33" a="1"/>
  <c r="G264" i="33" s="1"/>
  <c r="G265" i="33" a="1"/>
  <c r="G265" i="33" s="1"/>
  <c r="G266" i="33" a="1"/>
  <c r="G266" i="33" s="1"/>
  <c r="G267" i="33" a="1"/>
  <c r="G267" i="33" s="1"/>
  <c r="M271" i="6" s="1"/>
  <c r="N271" i="6" s="1"/>
  <c r="G268" i="33" a="1"/>
  <c r="G268" i="33" s="1"/>
  <c r="G269" i="33" a="1"/>
  <c r="G269" i="33" s="1"/>
  <c r="G270" i="33" a="1"/>
  <c r="G270" i="33" s="1"/>
  <c r="G271" i="33" a="1"/>
  <c r="G271" i="33" s="1"/>
  <c r="G272" i="33" a="1"/>
  <c r="G272" i="33" s="1"/>
  <c r="G273" i="33" a="1"/>
  <c r="G273" i="33" s="1"/>
  <c r="G274" i="33" a="1"/>
  <c r="G274" i="33" s="1"/>
  <c r="G275" i="33" a="1"/>
  <c r="G275" i="33" s="1"/>
  <c r="M279" i="6" s="1"/>
  <c r="N279" i="6" s="1"/>
  <c r="G276" i="33" a="1"/>
  <c r="G276" i="33" s="1"/>
  <c r="G277" i="33" a="1"/>
  <c r="G277" i="33" s="1"/>
  <c r="G278" i="33" a="1"/>
  <c r="G278" i="33" s="1"/>
  <c r="G279" i="33" a="1"/>
  <c r="G279" i="33" s="1"/>
  <c r="G280" i="33" a="1"/>
  <c r="G280" i="33" s="1"/>
  <c r="G281" i="33" a="1"/>
  <c r="G281" i="33" s="1"/>
  <c r="G282" i="33" a="1"/>
  <c r="G282" i="33" s="1"/>
  <c r="G283" i="33" a="1"/>
  <c r="G283" i="33" s="1"/>
  <c r="M287" i="6" s="1"/>
  <c r="N287" i="6" s="1"/>
  <c r="G284" i="33" a="1"/>
  <c r="G284" i="33" s="1"/>
  <c r="G285" i="33" a="1"/>
  <c r="G285" i="33" s="1"/>
  <c r="G286" i="33" a="1"/>
  <c r="G286" i="33" s="1"/>
  <c r="G287" i="33" a="1"/>
  <c r="G287" i="33" s="1"/>
  <c r="G288" i="33" a="1"/>
  <c r="G288" i="33" s="1"/>
  <c r="G289" i="33" a="1"/>
  <c r="G289" i="33" s="1"/>
  <c r="G290" i="33" a="1"/>
  <c r="G290" i="33" s="1"/>
  <c r="G291" i="33" a="1"/>
  <c r="G291" i="33" s="1"/>
  <c r="M295" i="6" s="1"/>
  <c r="N295" i="6" s="1"/>
  <c r="G292" i="33" a="1"/>
  <c r="G292" i="33" s="1"/>
  <c r="G293" i="33" a="1"/>
  <c r="G293" i="33" s="1"/>
  <c r="G294" i="33" a="1"/>
  <c r="G294" i="33" s="1"/>
  <c r="G295" i="33" a="1"/>
  <c r="G295" i="33" s="1"/>
  <c r="G296" i="33" a="1"/>
  <c r="G296" i="33" s="1"/>
  <c r="G297" i="33" a="1"/>
  <c r="G297" i="33" s="1"/>
  <c r="G298" i="33" a="1"/>
  <c r="G298" i="33" s="1"/>
  <c r="G299" i="33" a="1"/>
  <c r="G299" i="33" s="1"/>
  <c r="M303" i="6" s="1"/>
  <c r="N303" i="6" s="1"/>
  <c r="G300" i="33" a="1"/>
  <c r="G300" i="33" s="1"/>
  <c r="G301" i="33" a="1"/>
  <c r="G301" i="33" s="1"/>
  <c r="G302" i="33" a="1"/>
  <c r="G302" i="33" s="1"/>
  <c r="G303" i="33" a="1"/>
  <c r="G303" i="33" s="1"/>
  <c r="G304" i="33" a="1"/>
  <c r="G304" i="33" s="1"/>
  <c r="G305" i="33" a="1"/>
  <c r="G305" i="33" s="1"/>
  <c r="G306" i="33" a="1"/>
  <c r="G306" i="33" s="1"/>
  <c r="G307" i="33" a="1"/>
  <c r="G307" i="33" s="1"/>
  <c r="M311" i="6" s="1"/>
  <c r="N311" i="6" s="1"/>
  <c r="G308" i="33" a="1"/>
  <c r="G308" i="33" s="1"/>
  <c r="G309" i="33" a="1"/>
  <c r="G309" i="33" s="1"/>
  <c r="G310" i="33" a="1"/>
  <c r="G310" i="33" s="1"/>
  <c r="G311" i="33" a="1"/>
  <c r="G311" i="33" s="1"/>
  <c r="G312" i="33" a="1"/>
  <c r="G312" i="33" s="1"/>
  <c r="G313" i="33" a="1"/>
  <c r="G313" i="33" s="1"/>
  <c r="G314" i="33" a="1"/>
  <c r="G314" i="33" s="1"/>
  <c r="G315" i="33" a="1"/>
  <c r="G315" i="33" s="1"/>
  <c r="M319" i="6" s="1"/>
  <c r="N319" i="6" s="1"/>
  <c r="G316" i="33" a="1"/>
  <c r="G316" i="33" s="1"/>
  <c r="G317" i="33" a="1"/>
  <c r="G317" i="33" s="1"/>
  <c r="G318" i="33" a="1"/>
  <c r="G318" i="33" s="1"/>
  <c r="G319" i="33" a="1"/>
  <c r="G319" i="33" s="1"/>
  <c r="G320" i="33" a="1"/>
  <c r="G320" i="33" s="1"/>
  <c r="G321" i="33" a="1"/>
  <c r="G321" i="33" s="1"/>
  <c r="G322" i="33" a="1"/>
  <c r="G322" i="33" s="1"/>
  <c r="G323" i="33" a="1"/>
  <c r="G323" i="33" s="1"/>
  <c r="M327" i="6" s="1"/>
  <c r="N327" i="6" s="1"/>
  <c r="G324" i="33" a="1"/>
  <c r="G324" i="33" s="1"/>
  <c r="G325" i="33" a="1"/>
  <c r="G325" i="33" s="1"/>
  <c r="G326" i="33" a="1"/>
  <c r="G326" i="33" s="1"/>
  <c r="G327" i="33" a="1"/>
  <c r="G327" i="33" s="1"/>
  <c r="G328" i="33" a="1"/>
  <c r="G328" i="33" s="1"/>
  <c r="G329" i="33" a="1"/>
  <c r="G329" i="33" s="1"/>
  <c r="G330" i="33" a="1"/>
  <c r="G330" i="33" s="1"/>
  <c r="G331" i="33" a="1"/>
  <c r="G331" i="33" s="1"/>
  <c r="M335" i="6" s="1"/>
  <c r="N335" i="6" s="1"/>
  <c r="G332" i="33" a="1"/>
  <c r="G332" i="33" s="1"/>
  <c r="G333" i="33" a="1"/>
  <c r="G333" i="33" s="1"/>
  <c r="G334" i="33" a="1"/>
  <c r="G334" i="33" s="1"/>
  <c r="G335" i="33" a="1"/>
  <c r="G335" i="33" s="1"/>
  <c r="G336" i="33" a="1"/>
  <c r="G336" i="33" s="1"/>
  <c r="G337" i="33" a="1"/>
  <c r="G337" i="33" s="1"/>
  <c r="G338" i="33" a="1"/>
  <c r="G338" i="33" s="1"/>
  <c r="G339" i="33" a="1"/>
  <c r="G339" i="33" s="1"/>
  <c r="M343" i="6" s="1"/>
  <c r="N343" i="6" s="1"/>
  <c r="G340" i="33" a="1"/>
  <c r="G340" i="33" s="1"/>
  <c r="G341" i="33" a="1"/>
  <c r="G341" i="33" s="1"/>
  <c r="G342" i="33" a="1"/>
  <c r="G342" i="33" s="1"/>
  <c r="G343" i="33" a="1"/>
  <c r="G343" i="33" s="1"/>
  <c r="G344" i="33" a="1"/>
  <c r="G344" i="33" s="1"/>
  <c r="G345" i="33" a="1"/>
  <c r="G345" i="33" s="1"/>
  <c r="G346" i="33" a="1"/>
  <c r="G346" i="33" s="1"/>
  <c r="G347" i="33" a="1"/>
  <c r="G347" i="33" s="1"/>
  <c r="M351" i="6" s="1"/>
  <c r="N351" i="6" s="1"/>
  <c r="G348" i="33" a="1"/>
  <c r="G348" i="33" s="1"/>
  <c r="G349" i="33" a="1"/>
  <c r="G349" i="33" s="1"/>
  <c r="G350" i="33" a="1"/>
  <c r="G350" i="33" s="1"/>
  <c r="G351" i="33" a="1"/>
  <c r="G351" i="33" s="1"/>
  <c r="G352" i="33" a="1"/>
  <c r="G352" i="33" s="1"/>
  <c r="G353" i="33" a="1"/>
  <c r="G353" i="33" s="1"/>
  <c r="G354" i="33" a="1"/>
  <c r="G354" i="33" s="1"/>
  <c r="G355" i="33" a="1"/>
  <c r="G355" i="33" s="1"/>
  <c r="M359" i="6" s="1"/>
  <c r="N359" i="6" s="1"/>
  <c r="G356" i="33" a="1"/>
  <c r="G356" i="33" s="1"/>
  <c r="G357" i="33" a="1"/>
  <c r="G357" i="33" s="1"/>
  <c r="G358" i="33" a="1"/>
  <c r="G358" i="33" s="1"/>
  <c r="G359" i="33" a="1"/>
  <c r="G359" i="33" s="1"/>
  <c r="G360" i="33" a="1"/>
  <c r="G360" i="33" s="1"/>
  <c r="G361" i="33" a="1"/>
  <c r="G361" i="33" s="1"/>
  <c r="G362" i="33" a="1"/>
  <c r="G362" i="33" s="1"/>
  <c r="G363" i="33" a="1"/>
  <c r="G363" i="33" s="1"/>
  <c r="M367" i="6" s="1"/>
  <c r="N367" i="6" s="1"/>
  <c r="G364" i="33" a="1"/>
  <c r="G364" i="33" s="1"/>
  <c r="G365" i="33" a="1"/>
  <c r="G365" i="33" s="1"/>
  <c r="G366" i="33" a="1"/>
  <c r="G366" i="33" s="1"/>
  <c r="G367" i="33" a="1"/>
  <c r="G367" i="33" s="1"/>
  <c r="G368" i="33" a="1"/>
  <c r="G368" i="33" s="1"/>
  <c r="G369" i="33" a="1"/>
  <c r="G369" i="33" s="1"/>
  <c r="G370" i="33" a="1"/>
  <c r="G370" i="33" s="1"/>
  <c r="G371" i="33" a="1"/>
  <c r="G371" i="33" s="1"/>
  <c r="M375" i="6" s="1"/>
  <c r="N375" i="6" s="1"/>
  <c r="G372" i="33" a="1"/>
  <c r="G372" i="33" s="1"/>
  <c r="G373" i="33" a="1"/>
  <c r="G373" i="33" s="1"/>
  <c r="G374" i="33" a="1"/>
  <c r="G374" i="33" s="1"/>
  <c r="G375" i="33" a="1"/>
  <c r="G375" i="33" s="1"/>
  <c r="G376" i="33" a="1"/>
  <c r="G376" i="33" s="1"/>
  <c r="G377" i="33" a="1"/>
  <c r="G377" i="33" s="1"/>
  <c r="G378" i="33" a="1"/>
  <c r="G378" i="33" s="1"/>
  <c r="G379" i="33" a="1"/>
  <c r="G379" i="33" s="1"/>
  <c r="M383" i="6" s="1"/>
  <c r="N383" i="6" s="1"/>
  <c r="G380" i="33" a="1"/>
  <c r="G380" i="33" s="1"/>
  <c r="G381" i="33" a="1"/>
  <c r="G381" i="33" s="1"/>
  <c r="G382" i="33" a="1"/>
  <c r="G382" i="33" s="1"/>
  <c r="G383" i="33" a="1"/>
  <c r="G383" i="33" s="1"/>
  <c r="G384" i="33" a="1"/>
  <c r="G384" i="33" s="1"/>
  <c r="G385" i="33" a="1"/>
  <c r="G385" i="33" s="1"/>
  <c r="G386" i="33" a="1"/>
  <c r="G386" i="33" s="1"/>
  <c r="G387" i="33" a="1"/>
  <c r="G387" i="33" s="1"/>
  <c r="M391" i="6" s="1"/>
  <c r="N391" i="6" s="1"/>
  <c r="G388" i="33" a="1"/>
  <c r="G388" i="33" s="1"/>
  <c r="G389" i="33" a="1"/>
  <c r="G389" i="33" s="1"/>
  <c r="G390" i="33" a="1"/>
  <c r="G390" i="33" s="1"/>
  <c r="G391" i="33" a="1"/>
  <c r="G391" i="33" s="1"/>
  <c r="G392" i="33" a="1"/>
  <c r="G392" i="33" s="1"/>
  <c r="G393" i="33" a="1"/>
  <c r="G393" i="33" s="1"/>
  <c r="G394" i="33" a="1"/>
  <c r="G394" i="33" s="1"/>
  <c r="G395" i="33" a="1"/>
  <c r="G395" i="33" s="1"/>
  <c r="M399" i="6" s="1"/>
  <c r="N399" i="6" s="1"/>
  <c r="G396" i="33" a="1"/>
  <c r="G396" i="33" s="1"/>
  <c r="G397" i="33" a="1"/>
  <c r="G397" i="33" s="1"/>
  <c r="G398" i="33" a="1"/>
  <c r="G398" i="33" s="1"/>
  <c r="G399" i="33" a="1"/>
  <c r="G399" i="33" s="1"/>
  <c r="G400" i="33" a="1"/>
  <c r="G400" i="33" s="1"/>
  <c r="G401" i="33" a="1"/>
  <c r="G401" i="33" s="1"/>
  <c r="G402" i="33" a="1"/>
  <c r="G402" i="33" s="1"/>
  <c r="G403" i="33" a="1"/>
  <c r="G403" i="33" s="1"/>
  <c r="M407" i="6" s="1"/>
  <c r="N407" i="6" s="1"/>
  <c r="G404" i="33" a="1"/>
  <c r="G404" i="33" s="1"/>
  <c r="G405" i="33" a="1"/>
  <c r="G405" i="33" s="1"/>
  <c r="G406" i="33" a="1"/>
  <c r="G406" i="33" s="1"/>
  <c r="G407" i="33" a="1"/>
  <c r="G407" i="33" s="1"/>
  <c r="G408" i="33" a="1"/>
  <c r="G408" i="33" s="1"/>
  <c r="G409" i="33" a="1"/>
  <c r="G409" i="33" s="1"/>
  <c r="G410" i="33" a="1"/>
  <c r="G410" i="33" s="1"/>
  <c r="G411" i="33" a="1"/>
  <c r="G411" i="33" s="1"/>
  <c r="M415" i="6" s="1"/>
  <c r="N415" i="6" s="1"/>
  <c r="G412" i="33" a="1"/>
  <c r="G412" i="33" s="1"/>
  <c r="G413" i="33" a="1"/>
  <c r="G413" i="33" s="1"/>
  <c r="G414" i="33" a="1"/>
  <c r="G414" i="33" s="1"/>
  <c r="G415" i="33" a="1"/>
  <c r="G415" i="33" s="1"/>
  <c r="G416" i="33" a="1"/>
  <c r="G416" i="33" s="1"/>
  <c r="G417" i="33" a="1"/>
  <c r="G417" i="33" s="1"/>
  <c r="G418" i="33" a="1"/>
  <c r="G418" i="33" s="1"/>
  <c r="G419" i="33" a="1"/>
  <c r="G419" i="33" s="1"/>
  <c r="M423" i="6" s="1"/>
  <c r="N423" i="6" s="1"/>
  <c r="G420" i="33" a="1"/>
  <c r="G420" i="33" s="1"/>
  <c r="G421" i="33" a="1"/>
  <c r="G421" i="33" s="1"/>
  <c r="G422" i="33" a="1"/>
  <c r="G422" i="33" s="1"/>
  <c r="G423" i="33" a="1"/>
  <c r="G423" i="33" s="1"/>
  <c r="G424" i="33" a="1"/>
  <c r="G424" i="33" s="1"/>
  <c r="G425" i="33" a="1"/>
  <c r="G425" i="33" s="1"/>
  <c r="G426" i="33" a="1"/>
  <c r="G426" i="33" s="1"/>
  <c r="G427" i="33" a="1"/>
  <c r="G427" i="33" s="1"/>
  <c r="M431" i="6" s="1"/>
  <c r="N431" i="6" s="1"/>
  <c r="G428" i="33" a="1"/>
  <c r="G428" i="33" s="1"/>
  <c r="G429" i="33" a="1"/>
  <c r="G429" i="33" s="1"/>
  <c r="G430" i="33" a="1"/>
  <c r="G430" i="33" s="1"/>
  <c r="G431" i="33" a="1"/>
  <c r="G431" i="33" s="1"/>
  <c r="G432" i="33" a="1"/>
  <c r="G432" i="33" s="1"/>
  <c r="G433" i="33" a="1"/>
  <c r="G433" i="33" s="1"/>
  <c r="G434" i="33" a="1"/>
  <c r="G434" i="33" s="1"/>
  <c r="G435" i="33" a="1"/>
  <c r="G435" i="33" s="1"/>
  <c r="M439" i="6" s="1"/>
  <c r="N439" i="6" s="1"/>
  <c r="G436" i="33" a="1"/>
  <c r="G436" i="33" s="1"/>
  <c r="G437" i="33" a="1"/>
  <c r="G437" i="33" s="1"/>
  <c r="G438" i="33" a="1"/>
  <c r="G438" i="33" s="1"/>
  <c r="G439" i="33" a="1"/>
  <c r="G439" i="33" s="1"/>
  <c r="G440" i="33" a="1"/>
  <c r="G440" i="33" s="1"/>
  <c r="G441" i="33" a="1"/>
  <c r="G441" i="33" s="1"/>
  <c r="G442" i="33" a="1"/>
  <c r="G442" i="33" s="1"/>
  <c r="G443" i="33" a="1"/>
  <c r="G443" i="33" s="1"/>
  <c r="M447" i="6" s="1"/>
  <c r="N447" i="6" s="1"/>
  <c r="G444" i="33" a="1"/>
  <c r="G444" i="33" s="1"/>
  <c r="G445" i="33" a="1"/>
  <c r="G445" i="33" s="1"/>
  <c r="G446" i="33" a="1"/>
  <c r="G446" i="33" s="1"/>
  <c r="G447" i="33" a="1"/>
  <c r="G447" i="33" s="1"/>
  <c r="G448" i="33" a="1"/>
  <c r="G448" i="33" s="1"/>
  <c r="G449" i="33" a="1"/>
  <c r="G449" i="33" s="1"/>
  <c r="G450" i="33" a="1"/>
  <c r="G450" i="33" s="1"/>
  <c r="G451" i="33" a="1"/>
  <c r="G451" i="33" s="1"/>
  <c r="M455" i="6" s="1"/>
  <c r="N455" i="6" s="1"/>
  <c r="G452" i="33" a="1"/>
  <c r="G452" i="33" s="1"/>
  <c r="G453" i="33" a="1"/>
  <c r="G453" i="33" s="1"/>
  <c r="G454" i="33" a="1"/>
  <c r="G454" i="33" s="1"/>
  <c r="G455" i="33" a="1"/>
  <c r="G455" i="33" s="1"/>
  <c r="G456" i="33" a="1"/>
  <c r="G456" i="33" s="1"/>
  <c r="G457" i="33" a="1"/>
  <c r="G457" i="33" s="1"/>
  <c r="G458" i="33" a="1"/>
  <c r="G458" i="33" s="1"/>
  <c r="G459" i="33" a="1"/>
  <c r="G459" i="33" s="1"/>
  <c r="M463" i="6" s="1"/>
  <c r="N463" i="6" s="1"/>
  <c r="G460" i="33" a="1"/>
  <c r="G460" i="33" s="1"/>
  <c r="G461" i="33" a="1"/>
  <c r="G461" i="33" s="1"/>
  <c r="G462" i="33" a="1"/>
  <c r="G462" i="33" s="1"/>
  <c r="G463" i="33" a="1"/>
  <c r="G463" i="33" s="1"/>
  <c r="G464" i="33" a="1"/>
  <c r="G464" i="33" s="1"/>
  <c r="G465" i="33" a="1"/>
  <c r="G465" i="33" s="1"/>
  <c r="G466" i="33" a="1"/>
  <c r="G466" i="33" s="1"/>
  <c r="G467" i="33" a="1"/>
  <c r="G467" i="33" s="1"/>
  <c r="M471" i="6" s="1"/>
  <c r="N471" i="6" s="1"/>
  <c r="G468" i="33" a="1"/>
  <c r="G468" i="33" s="1"/>
  <c r="G469" i="33" a="1"/>
  <c r="G469" i="33" s="1"/>
  <c r="G470" i="33" a="1"/>
  <c r="G470" i="33" s="1"/>
  <c r="G471" i="33" a="1"/>
  <c r="G471" i="33" s="1"/>
  <c r="G472" i="33" a="1"/>
  <c r="G472" i="33" s="1"/>
  <c r="G473" i="33" a="1"/>
  <c r="G473" i="33" s="1"/>
  <c r="G474" i="33" a="1"/>
  <c r="G474" i="33" s="1"/>
  <c r="G475" i="33" a="1"/>
  <c r="G475" i="33" s="1"/>
  <c r="M479" i="6" s="1"/>
  <c r="N479" i="6" s="1"/>
  <c r="G476" i="33" a="1"/>
  <c r="G476" i="33" s="1"/>
  <c r="G477" i="33" a="1"/>
  <c r="G477" i="33" s="1"/>
  <c r="G478" i="33" a="1"/>
  <c r="G478" i="33" s="1"/>
  <c r="G479" i="33" a="1"/>
  <c r="G479" i="33" s="1"/>
  <c r="G480" i="33" a="1"/>
  <c r="G480" i="33" s="1"/>
  <c r="G481" i="33" a="1"/>
  <c r="G481" i="33" s="1"/>
  <c r="G482" i="33" a="1"/>
  <c r="G482" i="33" s="1"/>
  <c r="G483" i="33" a="1"/>
  <c r="G483" i="33" s="1"/>
  <c r="M487" i="6" s="1"/>
  <c r="N487" i="6" s="1"/>
  <c r="G484" i="33" a="1"/>
  <c r="G484" i="33" s="1"/>
  <c r="G485" i="33" a="1"/>
  <c r="G485" i="33" s="1"/>
  <c r="G486" i="33" a="1"/>
  <c r="G486" i="33" s="1"/>
  <c r="G487" i="33" a="1"/>
  <c r="G487" i="33" s="1"/>
  <c r="G488" i="33" a="1"/>
  <c r="G488" i="33" s="1"/>
  <c r="G489" i="33" a="1"/>
  <c r="G489" i="33" s="1"/>
  <c r="G490" i="33" a="1"/>
  <c r="G490" i="33" s="1"/>
  <c r="G491" i="33" a="1"/>
  <c r="G491" i="33" s="1"/>
  <c r="M495" i="6" s="1"/>
  <c r="N495" i="6" s="1"/>
  <c r="G492" i="33" a="1"/>
  <c r="G492" i="33" s="1"/>
  <c r="G493" i="33" a="1"/>
  <c r="G493" i="33" s="1"/>
  <c r="G494" i="33" a="1"/>
  <c r="G494" i="33" s="1"/>
  <c r="G495" i="33" a="1"/>
  <c r="G495" i="33" s="1"/>
  <c r="G496" i="33" a="1"/>
  <c r="G496" i="33" s="1"/>
  <c r="G497" i="33" a="1"/>
  <c r="G497" i="33" s="1"/>
  <c r="G498" i="33" a="1"/>
  <c r="G498" i="33" s="1"/>
  <c r="G499" i="33" a="1"/>
  <c r="G499" i="33" s="1"/>
  <c r="M503" i="6" s="1"/>
  <c r="N503" i="6" s="1"/>
  <c r="G500" i="33" a="1"/>
  <c r="G500" i="33" s="1"/>
  <c r="G501" i="33" a="1"/>
  <c r="G501" i="33" s="1"/>
  <c r="G502" i="33" a="1"/>
  <c r="G502" i="33" s="1"/>
  <c r="G503" i="33" a="1"/>
  <c r="G503" i="33" s="1"/>
  <c r="G504" i="33" a="1"/>
  <c r="G504" i="33" s="1"/>
  <c r="G505" i="33" a="1"/>
  <c r="G505" i="33" s="1"/>
  <c r="G506" i="33" a="1"/>
  <c r="G506" i="33" s="1"/>
  <c r="G507" i="33" a="1"/>
  <c r="G507" i="33" s="1"/>
  <c r="M511" i="6" s="1"/>
  <c r="N511" i="6" s="1"/>
  <c r="G508" i="33" a="1"/>
  <c r="G508" i="33" s="1"/>
  <c r="G509" i="33" a="1"/>
  <c r="G509" i="33" s="1"/>
  <c r="G510" i="33" a="1"/>
  <c r="G510" i="33" s="1"/>
  <c r="G511" i="33" a="1"/>
  <c r="G511" i="33" s="1"/>
  <c r="G512" i="33" a="1"/>
  <c r="G512" i="33" s="1"/>
  <c r="G513" i="33" a="1"/>
  <c r="G513" i="33" s="1"/>
  <c r="G514" i="33" a="1"/>
  <c r="G514" i="33" s="1"/>
  <c r="G515" i="33" a="1"/>
  <c r="G515" i="33" s="1"/>
  <c r="M519" i="6" s="1"/>
  <c r="N519" i="6" s="1"/>
  <c r="G516" i="33" a="1"/>
  <c r="G516" i="33" s="1"/>
  <c r="G517" i="33" a="1"/>
  <c r="G517" i="33" s="1"/>
  <c r="G518" i="33" a="1"/>
  <c r="G518" i="33" s="1"/>
  <c r="G519" i="33" a="1"/>
  <c r="G519" i="33" s="1"/>
  <c r="G520" i="33" a="1"/>
  <c r="G520" i="33" s="1"/>
  <c r="G521" i="33" a="1"/>
  <c r="G521" i="33" s="1"/>
  <c r="G522" i="33" a="1"/>
  <c r="G522" i="33" s="1"/>
  <c r="G523" i="33" a="1"/>
  <c r="G523" i="33" s="1"/>
  <c r="M527" i="6" s="1"/>
  <c r="N527" i="6" s="1"/>
  <c r="G524" i="33" a="1"/>
  <c r="G524" i="33" s="1"/>
  <c r="G525" i="33" a="1"/>
  <c r="G525" i="33" s="1"/>
  <c r="G526" i="33" a="1"/>
  <c r="G526" i="33" s="1"/>
  <c r="G527" i="33" a="1"/>
  <c r="G527" i="33" s="1"/>
  <c r="G528" i="33" a="1"/>
  <c r="G528" i="33" s="1"/>
  <c r="G529" i="33" a="1"/>
  <c r="G529" i="33" s="1"/>
  <c r="G530" i="33" a="1"/>
  <c r="G530" i="33" s="1"/>
  <c r="G531" i="33" a="1"/>
  <c r="G531" i="33" s="1"/>
  <c r="M535" i="6" s="1"/>
  <c r="N535" i="6" s="1"/>
  <c r="G532" i="33" a="1"/>
  <c r="G532" i="33" s="1"/>
  <c r="G533" i="33" a="1"/>
  <c r="G533" i="33" s="1"/>
  <c r="G534" i="33" a="1"/>
  <c r="G534" i="33" s="1"/>
  <c r="G535" i="33" a="1"/>
  <c r="G535" i="33" s="1"/>
  <c r="G536" i="33" a="1"/>
  <c r="G536" i="33" s="1"/>
  <c r="G537" i="33" a="1"/>
  <c r="G537" i="33" s="1"/>
  <c r="G538" i="33" a="1"/>
  <c r="G538" i="33" s="1"/>
  <c r="G539" i="33" a="1"/>
  <c r="G539" i="33" s="1"/>
  <c r="M543" i="6" s="1"/>
  <c r="N543" i="6" s="1"/>
  <c r="G540" i="33" a="1"/>
  <c r="G540" i="33" s="1"/>
  <c r="G541" i="33" a="1"/>
  <c r="G541" i="33" s="1"/>
  <c r="G542" i="33" a="1"/>
  <c r="G542" i="33" s="1"/>
  <c r="G543" i="33" a="1"/>
  <c r="G543" i="33" s="1"/>
  <c r="G544" i="33" a="1"/>
  <c r="G544" i="33" s="1"/>
  <c r="G545" i="33" a="1"/>
  <c r="G545" i="33" s="1"/>
  <c r="G546" i="33" a="1"/>
  <c r="G546" i="33" s="1"/>
  <c r="G547" i="33" a="1"/>
  <c r="G547" i="33" s="1"/>
  <c r="M551" i="6" s="1"/>
  <c r="N551" i="6" s="1"/>
  <c r="G548" i="33" a="1"/>
  <c r="G548" i="33" s="1"/>
  <c r="G549" i="33" a="1"/>
  <c r="G549" i="33" s="1"/>
  <c r="G550" i="33" a="1"/>
  <c r="G550" i="33" s="1"/>
  <c r="G551" i="33" a="1"/>
  <c r="G551" i="33" s="1"/>
  <c r="G552" i="33" a="1"/>
  <c r="G552" i="33" s="1"/>
  <c r="G553" i="33" a="1"/>
  <c r="G553" i="33" s="1"/>
  <c r="G554" i="33" a="1"/>
  <c r="G554" i="33" s="1"/>
  <c r="G555" i="33" a="1"/>
  <c r="G555" i="33" s="1"/>
  <c r="M559" i="6" s="1"/>
  <c r="N559" i="6" s="1"/>
  <c r="G556" i="33" a="1"/>
  <c r="G556" i="33" s="1"/>
  <c r="G557" i="33" a="1"/>
  <c r="G557" i="33" s="1"/>
  <c r="G558" i="33" a="1"/>
  <c r="G558" i="33" s="1"/>
  <c r="G559" i="33" a="1"/>
  <c r="G559" i="33" s="1"/>
  <c r="G560" i="33" a="1"/>
  <c r="G560" i="33" s="1"/>
  <c r="G561" i="33" a="1"/>
  <c r="G561" i="33" s="1"/>
  <c r="G562" i="33" a="1"/>
  <c r="G562" i="33" s="1"/>
  <c r="G563" i="33" a="1"/>
  <c r="G563" i="33" s="1"/>
  <c r="M567" i="6" s="1"/>
  <c r="N567" i="6" s="1"/>
  <c r="G564" i="33" a="1"/>
  <c r="G564" i="33" s="1"/>
  <c r="G565" i="33" a="1"/>
  <c r="G565" i="33" s="1"/>
  <c r="G566" i="33" a="1"/>
  <c r="G566" i="33" s="1"/>
  <c r="G567" i="33" a="1"/>
  <c r="G567" i="33" s="1"/>
  <c r="G568" i="33" a="1"/>
  <c r="G568" i="33" s="1"/>
  <c r="G569" i="33" a="1"/>
  <c r="G569" i="33" s="1"/>
  <c r="G570" i="33" a="1"/>
  <c r="G570" i="33" s="1"/>
  <c r="G571" i="33" a="1"/>
  <c r="G571" i="33" s="1"/>
  <c r="M575" i="6" s="1"/>
  <c r="N575" i="6" s="1"/>
  <c r="G572" i="33" a="1"/>
  <c r="G572" i="33" s="1"/>
  <c r="G573" i="33" a="1"/>
  <c r="G573" i="33" s="1"/>
  <c r="G574" i="33" a="1"/>
  <c r="G574" i="33" s="1"/>
  <c r="G575" i="33" a="1"/>
  <c r="G575" i="33" s="1"/>
  <c r="G576" i="33" a="1"/>
  <c r="G576" i="33" s="1"/>
  <c r="G577" i="33" a="1"/>
  <c r="G577" i="33" s="1"/>
  <c r="G578" i="33" a="1"/>
  <c r="G578" i="33" s="1"/>
  <c r="G579" i="33" a="1"/>
  <c r="G579" i="33" s="1"/>
  <c r="M583" i="6" s="1"/>
  <c r="N583" i="6" s="1"/>
  <c r="G580" i="33" a="1"/>
  <c r="G580" i="33" s="1"/>
  <c r="G581" i="33" a="1"/>
  <c r="G581" i="33" s="1"/>
  <c r="G582" i="33" a="1"/>
  <c r="G582" i="33" s="1"/>
  <c r="G583" i="33" a="1"/>
  <c r="G583" i="33" s="1"/>
  <c r="G584" i="33" a="1"/>
  <c r="G584" i="33" s="1"/>
  <c r="G585" i="33" a="1"/>
  <c r="G585" i="33" s="1"/>
  <c r="G586" i="33" a="1"/>
  <c r="G586" i="33" s="1"/>
  <c r="G587" i="33" a="1"/>
  <c r="G587" i="33" s="1"/>
  <c r="M591" i="6" s="1"/>
  <c r="N591" i="6" s="1"/>
  <c r="G588" i="33" a="1"/>
  <c r="G588" i="33" s="1"/>
  <c r="G589" i="33" a="1"/>
  <c r="G589" i="33" s="1"/>
  <c r="G590" i="33" a="1"/>
  <c r="G590" i="33" s="1"/>
  <c r="G591" i="33" a="1"/>
  <c r="G591" i="33" s="1"/>
  <c r="G592" i="33" a="1"/>
  <c r="G592" i="33" s="1"/>
  <c r="G593" i="33" a="1"/>
  <c r="G593" i="33" s="1"/>
  <c r="G594" i="33" a="1"/>
  <c r="G594" i="33" s="1"/>
  <c r="G595" i="33" a="1"/>
  <c r="G595" i="33" s="1"/>
  <c r="M599" i="6" s="1"/>
  <c r="N599" i="6" s="1"/>
  <c r="G596" i="33" a="1"/>
  <c r="G596" i="33" s="1"/>
  <c r="G597" i="33" a="1"/>
  <c r="G597" i="33" s="1"/>
  <c r="G598" i="33" a="1"/>
  <c r="G598" i="33" s="1"/>
  <c r="G599" i="33" a="1"/>
  <c r="G599" i="33" s="1"/>
  <c r="G600" i="33" a="1"/>
  <c r="G600" i="33" s="1"/>
  <c r="G601" i="33" a="1"/>
  <c r="G601" i="33" s="1"/>
  <c r="G602" i="33" a="1"/>
  <c r="G602" i="33" s="1"/>
  <c r="G603" i="33" a="1"/>
  <c r="G603" i="33" s="1"/>
  <c r="M607" i="6" s="1"/>
  <c r="N607" i="6" s="1"/>
  <c r="G604" i="33" a="1"/>
  <c r="G604" i="33" s="1"/>
  <c r="G605" i="33" a="1"/>
  <c r="G605" i="33" s="1"/>
  <c r="G606" i="33" a="1"/>
  <c r="G606" i="33" s="1"/>
  <c r="G607" i="33" a="1"/>
  <c r="G607" i="33" s="1"/>
  <c r="G608" i="33" a="1"/>
  <c r="G608" i="33" s="1"/>
  <c r="G609" i="33" a="1"/>
  <c r="G609" i="33" s="1"/>
  <c r="G610" i="33" a="1"/>
  <c r="G610" i="33" s="1"/>
  <c r="G611" i="33" a="1"/>
  <c r="G611" i="33" s="1"/>
  <c r="M615" i="6" s="1"/>
  <c r="N615" i="6" s="1"/>
  <c r="G612" i="33" a="1"/>
  <c r="G612" i="33" s="1"/>
  <c r="G613" i="33" a="1"/>
  <c r="G613" i="33" s="1"/>
  <c r="G614" i="33" a="1"/>
  <c r="G614" i="33" s="1"/>
  <c r="G615" i="33" a="1"/>
  <c r="G615" i="33" s="1"/>
  <c r="G616" i="33" a="1"/>
  <c r="G616" i="33" s="1"/>
  <c r="G617" i="33" a="1"/>
  <c r="G617" i="33" s="1"/>
  <c r="G618" i="33" a="1"/>
  <c r="G618" i="33" s="1"/>
  <c r="G619" i="33" a="1"/>
  <c r="G619" i="33" s="1"/>
  <c r="M623" i="6" s="1"/>
  <c r="N623" i="6" s="1"/>
  <c r="G620" i="33" a="1"/>
  <c r="G620" i="33" s="1"/>
  <c r="G621" i="33" a="1"/>
  <c r="G621" i="33" s="1"/>
  <c r="G622" i="33" a="1"/>
  <c r="G622" i="33" s="1"/>
  <c r="G623" i="33" a="1"/>
  <c r="G623" i="33" s="1"/>
  <c r="G624" i="33" a="1"/>
  <c r="G624" i="33" s="1"/>
  <c r="G625" i="33" a="1"/>
  <c r="G625" i="33" s="1"/>
  <c r="G626" i="33" a="1"/>
  <c r="G626" i="33" s="1"/>
  <c r="G627" i="33" a="1"/>
  <c r="G627" i="33" s="1"/>
  <c r="M631" i="6" s="1"/>
  <c r="N631" i="6" s="1"/>
  <c r="G628" i="33" a="1"/>
  <c r="G628" i="33" s="1"/>
  <c r="G629" i="33" a="1"/>
  <c r="G629" i="33" s="1"/>
  <c r="G630" i="33" a="1"/>
  <c r="G630" i="33" s="1"/>
  <c r="G631" i="33" a="1"/>
  <c r="G631" i="33" s="1"/>
  <c r="G632" i="33" a="1"/>
  <c r="G632" i="33" s="1"/>
  <c r="G633" i="33" a="1"/>
  <c r="G633" i="33" s="1"/>
  <c r="G634" i="33" a="1"/>
  <c r="G634" i="33" s="1"/>
  <c r="G635" i="33" a="1"/>
  <c r="G635" i="33" s="1"/>
  <c r="M639" i="6" s="1"/>
  <c r="N639" i="6" s="1"/>
  <c r="G636" i="33" a="1"/>
  <c r="G636" i="33" s="1"/>
  <c r="G637" i="33" a="1"/>
  <c r="G637" i="33" s="1"/>
  <c r="G638" i="33" a="1"/>
  <c r="G638" i="33" s="1"/>
  <c r="G639" i="33" a="1"/>
  <c r="G639" i="33" s="1"/>
  <c r="G640" i="33" a="1"/>
  <c r="G640" i="33" s="1"/>
  <c r="G641" i="33" a="1"/>
  <c r="G641" i="33" s="1"/>
  <c r="G642" i="33" a="1"/>
  <c r="G642" i="33" s="1"/>
  <c r="G643" i="33" a="1"/>
  <c r="G643" i="33" s="1"/>
  <c r="M647" i="6" s="1"/>
  <c r="N647" i="6" s="1"/>
  <c r="G644" i="33" a="1"/>
  <c r="G644" i="33" s="1"/>
  <c r="G645" i="33" a="1"/>
  <c r="G645" i="33" s="1"/>
  <c r="G646" i="33" a="1"/>
  <c r="G646" i="33" s="1"/>
  <c r="G647" i="33" a="1"/>
  <c r="G647" i="33" s="1"/>
  <c r="G648" i="33" a="1"/>
  <c r="G648" i="33" s="1"/>
  <c r="G649" i="33" a="1"/>
  <c r="G649" i="33" s="1"/>
  <c r="G650" i="33" a="1"/>
  <c r="G650" i="33" s="1"/>
  <c r="G651" i="33" a="1"/>
  <c r="G651" i="33" s="1"/>
  <c r="M655" i="6" s="1"/>
  <c r="N655" i="6" s="1"/>
  <c r="G652" i="33" a="1"/>
  <c r="G652" i="33" s="1"/>
  <c r="G653" i="33" a="1"/>
  <c r="G653" i="33" s="1"/>
  <c r="G654" i="33" a="1"/>
  <c r="G654" i="33" s="1"/>
  <c r="G655" i="33" a="1"/>
  <c r="G655" i="33" s="1"/>
  <c r="G656" i="33" a="1"/>
  <c r="G656" i="33" s="1"/>
  <c r="G657" i="33" a="1"/>
  <c r="G657" i="33" s="1"/>
  <c r="G658" i="33" a="1"/>
  <c r="G658" i="33" s="1"/>
  <c r="G659" i="33" a="1"/>
  <c r="G659" i="33" s="1"/>
  <c r="M663" i="6" s="1"/>
  <c r="N663" i="6" s="1"/>
  <c r="G660" i="33" a="1"/>
  <c r="G660" i="33" s="1"/>
  <c r="G661" i="33" a="1"/>
  <c r="G661" i="33" s="1"/>
  <c r="G662" i="33" a="1"/>
  <c r="G662" i="33" s="1"/>
  <c r="G663" i="33" a="1"/>
  <c r="G663" i="33" s="1"/>
  <c r="G664" i="33" a="1"/>
  <c r="G664" i="33" s="1"/>
  <c r="G665" i="33" a="1"/>
  <c r="G665" i="33" s="1"/>
  <c r="G666" i="33" a="1"/>
  <c r="G666" i="33" s="1"/>
  <c r="G667" i="33" a="1"/>
  <c r="G667" i="33" s="1"/>
  <c r="M671" i="6" s="1"/>
  <c r="N671" i="6" s="1"/>
  <c r="G668" i="33" a="1"/>
  <c r="G668" i="33" s="1"/>
  <c r="H668" i="33" s="1"/>
  <c r="G669" i="33" a="1"/>
  <c r="G669" i="33" s="1"/>
  <c r="G670" i="33" a="1"/>
  <c r="G670" i="33" s="1"/>
  <c r="G671" i="33" a="1"/>
  <c r="G671" i="33" s="1"/>
  <c r="G672" i="33" a="1"/>
  <c r="G672" i="33" s="1"/>
  <c r="G673" i="33" a="1"/>
  <c r="G673" i="33" s="1"/>
  <c r="G674" i="33" a="1"/>
  <c r="G674" i="33" s="1"/>
  <c r="G675" i="33" a="1"/>
  <c r="G675" i="33" s="1"/>
  <c r="M679" i="6" s="1"/>
  <c r="N679" i="6" s="1"/>
  <c r="G676" i="33" a="1"/>
  <c r="G676" i="33" s="1"/>
  <c r="G677" i="33" a="1"/>
  <c r="G677" i="33" s="1"/>
  <c r="G678" i="33" a="1"/>
  <c r="G678" i="33" s="1"/>
  <c r="G679" i="33" a="1"/>
  <c r="G679" i="33" s="1"/>
  <c r="G680" i="33" a="1"/>
  <c r="G680" i="33" s="1"/>
  <c r="G681" i="33" a="1"/>
  <c r="G681" i="33" s="1"/>
  <c r="G682" i="33" a="1"/>
  <c r="G682" i="33" s="1"/>
  <c r="G683" i="33" a="1"/>
  <c r="G683" i="33" s="1"/>
  <c r="M687" i="6" s="1"/>
  <c r="N687" i="6" s="1"/>
  <c r="G684" i="33" a="1"/>
  <c r="G684" i="33" s="1"/>
  <c r="G685" i="33" a="1"/>
  <c r="G685" i="33" s="1"/>
  <c r="G686" i="33" a="1"/>
  <c r="G686" i="33" s="1"/>
  <c r="G687" i="33" a="1"/>
  <c r="G687" i="33" s="1"/>
  <c r="G688" i="33" a="1"/>
  <c r="G688" i="33" s="1"/>
  <c r="G689" i="33" a="1"/>
  <c r="G689" i="33" s="1"/>
  <c r="G690" i="33" a="1"/>
  <c r="G690" i="33" s="1"/>
  <c r="G691" i="33" a="1"/>
  <c r="G691" i="33" s="1"/>
  <c r="M695" i="6" s="1"/>
  <c r="N695" i="6" s="1"/>
  <c r="G692" i="33" a="1"/>
  <c r="G692" i="33" s="1"/>
  <c r="G693" i="33" a="1"/>
  <c r="G693" i="33" s="1"/>
  <c r="G694" i="33" a="1"/>
  <c r="G694" i="33" s="1"/>
  <c r="G695" i="33" a="1"/>
  <c r="G695" i="33" s="1"/>
  <c r="G696" i="33" a="1"/>
  <c r="G696" i="33" s="1"/>
  <c r="G697" i="33" a="1"/>
  <c r="G697" i="33" s="1"/>
  <c r="G698" i="33" a="1"/>
  <c r="G698" i="33" s="1"/>
  <c r="G699" i="33" a="1"/>
  <c r="G699" i="33" s="1"/>
  <c r="M703" i="6" s="1"/>
  <c r="N703" i="6" s="1"/>
  <c r="G700" i="33" a="1"/>
  <c r="G700" i="33" s="1"/>
  <c r="G701" i="33" a="1"/>
  <c r="G701" i="33" s="1"/>
  <c r="G702" i="33" a="1"/>
  <c r="G702" i="33" s="1"/>
  <c r="G703" i="33" a="1"/>
  <c r="G703" i="33" s="1"/>
  <c r="G704" i="33" a="1"/>
  <c r="G704" i="33" s="1"/>
  <c r="G705" i="33" a="1"/>
  <c r="G705" i="33" s="1"/>
  <c r="G706" i="33" a="1"/>
  <c r="G706" i="33" s="1"/>
  <c r="G707" i="33" a="1"/>
  <c r="G707" i="33" s="1"/>
  <c r="M711" i="6" s="1"/>
  <c r="N711" i="6" s="1"/>
  <c r="G708" i="33" a="1"/>
  <c r="G708" i="33" s="1"/>
  <c r="G709" i="33" a="1"/>
  <c r="G709" i="33" s="1"/>
  <c r="G710" i="33" a="1"/>
  <c r="G710" i="33" s="1"/>
  <c r="G711" i="33" a="1"/>
  <c r="G711" i="33" s="1"/>
  <c r="G712" i="33" a="1"/>
  <c r="G712" i="33" s="1"/>
  <c r="G713" i="33" a="1"/>
  <c r="G713" i="33" s="1"/>
  <c r="G714" i="33" a="1"/>
  <c r="G714" i="33" s="1"/>
  <c r="G715" i="33" a="1"/>
  <c r="G715" i="33" s="1"/>
  <c r="M719" i="6" s="1"/>
  <c r="N719" i="6" s="1"/>
  <c r="G716" i="33" a="1"/>
  <c r="G716" i="33" s="1"/>
  <c r="G717" i="33" a="1"/>
  <c r="G717" i="33" s="1"/>
  <c r="G718" i="33" a="1"/>
  <c r="G718" i="33" s="1"/>
  <c r="G719" i="33" a="1"/>
  <c r="G719" i="33" s="1"/>
  <c r="G720" i="33" a="1"/>
  <c r="G720" i="33" s="1"/>
  <c r="G721" i="33" a="1"/>
  <c r="G721" i="33" s="1"/>
  <c r="G722" i="33" a="1"/>
  <c r="G722" i="33" s="1"/>
  <c r="G723" i="33" a="1"/>
  <c r="G723" i="33" s="1"/>
  <c r="M727" i="6" s="1"/>
  <c r="N727" i="6" s="1"/>
  <c r="G724" i="33" a="1"/>
  <c r="G724" i="33" s="1"/>
  <c r="G725" i="33" a="1"/>
  <c r="G725" i="33" s="1"/>
  <c r="G726" i="33" a="1"/>
  <c r="G726" i="33" s="1"/>
  <c r="G727" i="33" a="1"/>
  <c r="G727" i="33" s="1"/>
  <c r="G728" i="33" a="1"/>
  <c r="G728" i="33" s="1"/>
  <c r="G729" i="33" a="1"/>
  <c r="G729" i="33" s="1"/>
  <c r="G730" i="33" a="1"/>
  <c r="G730" i="33" s="1"/>
  <c r="G731" i="33" a="1"/>
  <c r="G731" i="33" s="1"/>
  <c r="M735" i="6" s="1"/>
  <c r="N735" i="6" s="1"/>
  <c r="G732" i="33" a="1"/>
  <c r="G732" i="33" s="1"/>
  <c r="G733" i="33" a="1"/>
  <c r="G733" i="33" s="1"/>
  <c r="G734" i="33" a="1"/>
  <c r="G734" i="33" s="1"/>
  <c r="G735" i="33" a="1"/>
  <c r="G735" i="33" s="1"/>
  <c r="G736" i="33" a="1"/>
  <c r="G736" i="33" s="1"/>
  <c r="G737" i="33" a="1"/>
  <c r="G737" i="33" s="1"/>
  <c r="G738" i="33" a="1"/>
  <c r="G738" i="33" s="1"/>
  <c r="G739" i="33" a="1"/>
  <c r="G739" i="33" s="1"/>
  <c r="M743" i="6" s="1"/>
  <c r="N743" i="6" s="1"/>
  <c r="G740" i="33" a="1"/>
  <c r="G740" i="33" s="1"/>
  <c r="G741" i="33" a="1"/>
  <c r="G741" i="33" s="1"/>
  <c r="G742" i="33" a="1"/>
  <c r="G742" i="33" s="1"/>
  <c r="G743" i="33" a="1"/>
  <c r="G743" i="33" s="1"/>
  <c r="G744" i="33" a="1"/>
  <c r="G744" i="33" s="1"/>
  <c r="G745" i="33" a="1"/>
  <c r="G745" i="33" s="1"/>
  <c r="G746" i="33" a="1"/>
  <c r="G746" i="33" s="1"/>
  <c r="G747" i="33" a="1"/>
  <c r="G747" i="33" s="1"/>
  <c r="M751" i="6" s="1"/>
  <c r="N751" i="6" s="1"/>
  <c r="G748" i="33" a="1"/>
  <c r="G748" i="33" s="1"/>
  <c r="G749" i="33" a="1"/>
  <c r="G749" i="33" s="1"/>
  <c r="G750" i="33" a="1"/>
  <c r="G750" i="33" s="1"/>
  <c r="G751" i="33" a="1"/>
  <c r="G751" i="33" s="1"/>
  <c r="G752" i="33" a="1"/>
  <c r="G752" i="33" s="1"/>
  <c r="G753" i="33" a="1"/>
  <c r="G753" i="33" s="1"/>
  <c r="G754" i="33" a="1"/>
  <c r="G754" i="33" s="1"/>
  <c r="G755" i="33" a="1"/>
  <c r="G755" i="33" s="1"/>
  <c r="M759" i="6" s="1"/>
  <c r="N759" i="6" s="1"/>
  <c r="G756" i="33" a="1"/>
  <c r="G756" i="33" s="1"/>
  <c r="G757" i="33" a="1"/>
  <c r="G757" i="33" s="1"/>
  <c r="G758" i="33" a="1"/>
  <c r="G758" i="33" s="1"/>
  <c r="G759" i="33" a="1"/>
  <c r="G759" i="33" s="1"/>
  <c r="G760" i="33" a="1"/>
  <c r="G760" i="33" s="1"/>
  <c r="G761" i="33" a="1"/>
  <c r="G761" i="33" s="1"/>
  <c r="G762" i="33" a="1"/>
  <c r="G762" i="33" s="1"/>
  <c r="G763" i="33" a="1"/>
  <c r="G763" i="33" s="1"/>
  <c r="M767" i="6" s="1"/>
  <c r="N767" i="6" s="1"/>
  <c r="G764" i="33" a="1"/>
  <c r="G764" i="33" s="1"/>
  <c r="G765" i="33" a="1"/>
  <c r="G765" i="33" s="1"/>
  <c r="G766" i="33" a="1"/>
  <c r="G766" i="33" s="1"/>
  <c r="G767" i="33" a="1"/>
  <c r="G767" i="33" s="1"/>
  <c r="G768" i="33" a="1"/>
  <c r="G768" i="33" s="1"/>
  <c r="G769" i="33" a="1"/>
  <c r="G769" i="33" s="1"/>
  <c r="G770" i="33" a="1"/>
  <c r="G770" i="33" s="1"/>
  <c r="G771" i="33" a="1"/>
  <c r="G771" i="33" s="1"/>
  <c r="M775" i="6" s="1"/>
  <c r="N775" i="6" s="1"/>
  <c r="G772" i="33" a="1"/>
  <c r="G772" i="33" s="1"/>
  <c r="G773" i="33" a="1"/>
  <c r="G773" i="33" s="1"/>
  <c r="G774" i="33" a="1"/>
  <c r="G774" i="33" s="1"/>
  <c r="G775" i="33" a="1"/>
  <c r="G775" i="33" s="1"/>
  <c r="G776" i="33" a="1"/>
  <c r="G776" i="33" s="1"/>
  <c r="G777" i="33" a="1"/>
  <c r="G777" i="33" s="1"/>
  <c r="G778" i="33" a="1"/>
  <c r="G778" i="33" s="1"/>
  <c r="G779" i="33" a="1"/>
  <c r="G779" i="33" s="1"/>
  <c r="M783" i="6" s="1"/>
  <c r="N783" i="6" s="1"/>
  <c r="G780" i="33" a="1"/>
  <c r="G780" i="33" s="1"/>
  <c r="G781" i="33" a="1"/>
  <c r="G781" i="33" s="1"/>
  <c r="G782" i="33" a="1"/>
  <c r="G782" i="33" s="1"/>
  <c r="G783" i="33" a="1"/>
  <c r="G783" i="33" s="1"/>
  <c r="G784" i="33" a="1"/>
  <c r="G784" i="33" s="1"/>
  <c r="G785" i="33" a="1"/>
  <c r="G785" i="33" s="1"/>
  <c r="G786" i="33" a="1"/>
  <c r="G786" i="33" s="1"/>
  <c r="G787" i="33" a="1"/>
  <c r="G787" i="33" s="1"/>
  <c r="M791" i="6" s="1"/>
  <c r="N791" i="6" s="1"/>
  <c r="G788" i="33" a="1"/>
  <c r="G788" i="33" s="1"/>
  <c r="G789" i="33" a="1"/>
  <c r="G789" i="33" s="1"/>
  <c r="G790" i="33" a="1"/>
  <c r="G790" i="33" s="1"/>
  <c r="G791" i="33" a="1"/>
  <c r="G791" i="33" s="1"/>
  <c r="G792" i="33" a="1"/>
  <c r="G792" i="33" s="1"/>
  <c r="G793" i="33" a="1"/>
  <c r="G793" i="33" s="1"/>
  <c r="G794" i="33" a="1"/>
  <c r="G794" i="33" s="1"/>
  <c r="G795" i="33" a="1"/>
  <c r="G795" i="33" s="1"/>
  <c r="M799" i="6" s="1"/>
  <c r="N799" i="6" s="1"/>
  <c r="G796" i="33" a="1"/>
  <c r="G796" i="33" s="1"/>
  <c r="G797" i="33" a="1"/>
  <c r="G797" i="33" s="1"/>
  <c r="G798" i="33" a="1"/>
  <c r="G798" i="33" s="1"/>
  <c r="G799" i="33" a="1"/>
  <c r="G799" i="33" s="1"/>
  <c r="G800" i="33" a="1"/>
  <c r="G800" i="33" s="1"/>
  <c r="G801" i="33" a="1"/>
  <c r="G801" i="33" s="1"/>
  <c r="G802" i="33" a="1"/>
  <c r="G802" i="33" s="1"/>
  <c r="G803" i="33" a="1"/>
  <c r="G803" i="33" s="1"/>
  <c r="M807" i="6" s="1"/>
  <c r="N807" i="6" s="1"/>
  <c r="G804" i="33" a="1"/>
  <c r="G804" i="33" s="1"/>
  <c r="G805" i="33" a="1"/>
  <c r="G805" i="33" s="1"/>
  <c r="G806" i="33" a="1"/>
  <c r="G806" i="33" s="1"/>
  <c r="G807" i="33" a="1"/>
  <c r="G807" i="33" s="1"/>
  <c r="G808" i="33" a="1"/>
  <c r="G808" i="33" s="1"/>
  <c r="G809" i="33" a="1"/>
  <c r="G809" i="33" s="1"/>
  <c r="G810" i="33" a="1"/>
  <c r="G810" i="33" s="1"/>
  <c r="G811" i="33" a="1"/>
  <c r="G811" i="33" s="1"/>
  <c r="M815" i="6" s="1"/>
  <c r="N815" i="6" s="1"/>
  <c r="G812" i="33" a="1"/>
  <c r="G812" i="33" s="1"/>
  <c r="G813" i="33" a="1"/>
  <c r="G813" i="33" s="1"/>
  <c r="G814" i="33" a="1"/>
  <c r="G814" i="33" s="1"/>
  <c r="G815" i="33" a="1"/>
  <c r="G815" i="33" s="1"/>
  <c r="H815" i="33" s="1"/>
  <c r="G816" i="33" a="1"/>
  <c r="G816" i="33" s="1"/>
  <c r="G817" i="33" a="1"/>
  <c r="G817" i="33" s="1"/>
  <c r="G818" i="33" a="1"/>
  <c r="G818" i="33" s="1"/>
  <c r="G819" i="33" a="1"/>
  <c r="G819" i="33" s="1"/>
  <c r="M823" i="6" s="1"/>
  <c r="N823" i="6" s="1"/>
  <c r="G820" i="33" a="1"/>
  <c r="G820" i="33" s="1"/>
  <c r="G821" i="33" a="1"/>
  <c r="G821" i="33" s="1"/>
  <c r="G822" i="33" a="1"/>
  <c r="G822" i="33" s="1"/>
  <c r="G823" i="33" a="1"/>
  <c r="G823" i="33" s="1"/>
  <c r="G824" i="33" a="1"/>
  <c r="G824" i="33" s="1"/>
  <c r="G825" i="33" a="1"/>
  <c r="G825" i="33" s="1"/>
  <c r="G826" i="33" a="1"/>
  <c r="G826" i="33" s="1"/>
  <c r="G827" i="33" a="1"/>
  <c r="G827" i="33" s="1"/>
  <c r="M831" i="6" s="1"/>
  <c r="N831" i="6" s="1"/>
  <c r="G828" i="33" a="1"/>
  <c r="G828" i="33" s="1"/>
  <c r="G829" i="33" a="1"/>
  <c r="G829" i="33" s="1"/>
  <c r="G830" i="33" a="1"/>
  <c r="G830" i="33" s="1"/>
  <c r="G831" i="33" a="1"/>
  <c r="G831" i="33" s="1"/>
  <c r="G832" i="33" a="1"/>
  <c r="G832" i="33" s="1"/>
  <c r="A833"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A63" i="32"/>
  <c r="A64" i="32"/>
  <c r="A65" i="32"/>
  <c r="A66" i="32"/>
  <c r="A67" i="32"/>
  <c r="A68" i="32"/>
  <c r="A69" i="32"/>
  <c r="A70" i="32"/>
  <c r="A71" i="32"/>
  <c r="A72" i="32"/>
  <c r="A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c r="A123" i="32"/>
  <c r="A124" i="32"/>
  <c r="A125" i="32"/>
  <c r="A126" i="32"/>
  <c r="A127" i="32"/>
  <c r="A128" i="32"/>
  <c r="A129" i="32"/>
  <c r="A130" i="32"/>
  <c r="A131" i="32"/>
  <c r="A132" i="32"/>
  <c r="A133" i="32"/>
  <c r="A134" i="32"/>
  <c r="A135" i="32"/>
  <c r="A136" i="32"/>
  <c r="A137" i="32"/>
  <c r="A138" i="32"/>
  <c r="A139" i="32"/>
  <c r="A140" i="32"/>
  <c r="A141" i="32"/>
  <c r="A142" i="32"/>
  <c r="A143" i="32"/>
  <c r="A144" i="32"/>
  <c r="A145" i="32"/>
  <c r="A146" i="32"/>
  <c r="A147" i="32"/>
  <c r="A148" i="32"/>
  <c r="A149" i="32"/>
  <c r="A150" i="32"/>
  <c r="A151" i="32"/>
  <c r="A152" i="32"/>
  <c r="A153" i="32"/>
  <c r="A154" i="32"/>
  <c r="A155" i="32"/>
  <c r="A156" i="32"/>
  <c r="A157" i="32"/>
  <c r="A158" i="32"/>
  <c r="A159" i="32"/>
  <c r="A160" i="32"/>
  <c r="A161" i="32"/>
  <c r="A162" i="32"/>
  <c r="A163" i="32"/>
  <c r="A164" i="32"/>
  <c r="A165" i="32"/>
  <c r="A166" i="32"/>
  <c r="A167" i="32"/>
  <c r="A168" i="32"/>
  <c r="A169" i="32"/>
  <c r="A170" i="32"/>
  <c r="A171" i="32"/>
  <c r="A172" i="32"/>
  <c r="A173" i="32"/>
  <c r="A174" i="32"/>
  <c r="A175" i="32"/>
  <c r="A176" i="32"/>
  <c r="A177" i="32"/>
  <c r="A178" i="32"/>
  <c r="A179" i="32"/>
  <c r="A180" i="32"/>
  <c r="A181" i="32"/>
  <c r="A182" i="32"/>
  <c r="A183" i="32"/>
  <c r="A184" i="32"/>
  <c r="A185" i="32"/>
  <c r="A186" i="32"/>
  <c r="A187" i="32"/>
  <c r="A188" i="32"/>
  <c r="A189" i="32"/>
  <c r="A190" i="32"/>
  <c r="A191" i="32"/>
  <c r="A192" i="32"/>
  <c r="A193" i="32"/>
  <c r="A194" i="32"/>
  <c r="A195" i="32"/>
  <c r="A196" i="32"/>
  <c r="A197" i="32"/>
  <c r="A198" i="32"/>
  <c r="A199" i="32"/>
  <c r="A200" i="32"/>
  <c r="A201" i="32"/>
  <c r="A202" i="32"/>
  <c r="A203" i="32"/>
  <c r="A204" i="32"/>
  <c r="A205" i="32"/>
  <c r="A206" i="32"/>
  <c r="A207" i="32"/>
  <c r="A208" i="32"/>
  <c r="A209" i="32"/>
  <c r="A210" i="32"/>
  <c r="A211" i="32"/>
  <c r="A212" i="32"/>
  <c r="A213" i="32"/>
  <c r="A214" i="32"/>
  <c r="A215" i="32"/>
  <c r="A216" i="32"/>
  <c r="A217" i="32"/>
  <c r="A218" i="32"/>
  <c r="A219" i="32"/>
  <c r="A220" i="32"/>
  <c r="A221" i="32"/>
  <c r="A222" i="32"/>
  <c r="A223" i="32"/>
  <c r="A224" i="32"/>
  <c r="A225" i="32"/>
  <c r="A226" i="32"/>
  <c r="A227" i="32"/>
  <c r="A228" i="32"/>
  <c r="A229" i="32"/>
  <c r="A230" i="32"/>
  <c r="A231" i="32"/>
  <c r="A232" i="32"/>
  <c r="A233" i="32"/>
  <c r="A234" i="32"/>
  <c r="A235" i="32"/>
  <c r="A236" i="32"/>
  <c r="A237" i="32"/>
  <c r="A238" i="32"/>
  <c r="A239" i="32"/>
  <c r="A240" i="32"/>
  <c r="A241" i="32"/>
  <c r="A242" i="32"/>
  <c r="A243" i="32"/>
  <c r="A244" i="32"/>
  <c r="A245" i="32"/>
  <c r="A246" i="32"/>
  <c r="A247" i="32"/>
  <c r="A248" i="32"/>
  <c r="A249" i="32"/>
  <c r="A250" i="32"/>
  <c r="A251" i="32"/>
  <c r="A252" i="32"/>
  <c r="A253" i="32"/>
  <c r="A254" i="32"/>
  <c r="A255" i="32"/>
  <c r="A256" i="32"/>
  <c r="A257" i="32"/>
  <c r="A258" i="32"/>
  <c r="A259" i="32"/>
  <c r="A260" i="32"/>
  <c r="A261" i="32"/>
  <c r="A262" i="32"/>
  <c r="A263" i="32"/>
  <c r="A264" i="32"/>
  <c r="A265" i="32"/>
  <c r="A266" i="32"/>
  <c r="A267" i="32"/>
  <c r="A268" i="32"/>
  <c r="A269" i="32"/>
  <c r="A270" i="32"/>
  <c r="A271" i="32"/>
  <c r="A272" i="32"/>
  <c r="A273" i="32"/>
  <c r="A274" i="32"/>
  <c r="A275" i="32"/>
  <c r="A276" i="32"/>
  <c r="A277" i="32"/>
  <c r="A278" i="32"/>
  <c r="A279" i="32"/>
  <c r="A280" i="32"/>
  <c r="A281" i="32"/>
  <c r="A282" i="32"/>
  <c r="A283" i="32"/>
  <c r="A284" i="32"/>
  <c r="A285" i="32"/>
  <c r="A286" i="32"/>
  <c r="A287" i="32"/>
  <c r="A288" i="32"/>
  <c r="A289" i="32"/>
  <c r="A290" i="32"/>
  <c r="A291" i="32"/>
  <c r="A292" i="32"/>
  <c r="A293" i="32"/>
  <c r="A294" i="32"/>
  <c r="A295" i="32"/>
  <c r="A296" i="32"/>
  <c r="A297" i="32"/>
  <c r="A298" i="32"/>
  <c r="A299" i="32"/>
  <c r="A300" i="32"/>
  <c r="A301" i="32"/>
  <c r="A302" i="32"/>
  <c r="A303" i="32"/>
  <c r="A304" i="32"/>
  <c r="A305" i="32"/>
  <c r="A306" i="32"/>
  <c r="A307" i="32"/>
  <c r="A308" i="32"/>
  <c r="A309" i="32"/>
  <c r="A310" i="32"/>
  <c r="A311" i="32"/>
  <c r="A312" i="32"/>
  <c r="A313" i="32"/>
  <c r="A314" i="32"/>
  <c r="A315" i="32"/>
  <c r="A316" i="32"/>
  <c r="A317" i="32"/>
  <c r="A318" i="32"/>
  <c r="A319" i="32"/>
  <c r="A320" i="32"/>
  <c r="A321" i="32"/>
  <c r="A322" i="32"/>
  <c r="A323" i="32"/>
  <c r="A324" i="32"/>
  <c r="A325" i="32"/>
  <c r="A326" i="32"/>
  <c r="A327" i="32"/>
  <c r="A328" i="32"/>
  <c r="A329" i="32"/>
  <c r="A330" i="32"/>
  <c r="A331" i="32"/>
  <c r="A332" i="32"/>
  <c r="A333" i="32"/>
  <c r="A334" i="32"/>
  <c r="A335" i="32"/>
  <c r="A336" i="32"/>
  <c r="A337" i="32"/>
  <c r="A338" i="32"/>
  <c r="A339" i="32"/>
  <c r="A340" i="32"/>
  <c r="A341" i="32"/>
  <c r="A342" i="32"/>
  <c r="A343" i="32"/>
  <c r="A344" i="32"/>
  <c r="A345" i="32"/>
  <c r="A346" i="32"/>
  <c r="A347" i="32"/>
  <c r="A348" i="32"/>
  <c r="A349" i="32"/>
  <c r="A350" i="32"/>
  <c r="A351" i="32"/>
  <c r="A352" i="32"/>
  <c r="A353" i="32"/>
  <c r="A354" i="32"/>
  <c r="A355" i="32"/>
  <c r="A356" i="32"/>
  <c r="A357" i="32"/>
  <c r="A358" i="32"/>
  <c r="A359" i="32"/>
  <c r="A360" i="32"/>
  <c r="A361" i="32"/>
  <c r="A362" i="32"/>
  <c r="A363" i="32"/>
  <c r="A364" i="32"/>
  <c r="A365" i="32"/>
  <c r="A366" i="32"/>
  <c r="A367" i="32"/>
  <c r="A368" i="32"/>
  <c r="A369" i="32"/>
  <c r="A370" i="32"/>
  <c r="A371" i="32"/>
  <c r="A372" i="32"/>
  <c r="A373" i="32"/>
  <c r="A374" i="32"/>
  <c r="A375" i="32"/>
  <c r="A376" i="32"/>
  <c r="A377" i="32"/>
  <c r="A378" i="32"/>
  <c r="A379" i="32"/>
  <c r="A380" i="32"/>
  <c r="A381" i="32"/>
  <c r="A382" i="32"/>
  <c r="A383" i="32"/>
  <c r="A384" i="32"/>
  <c r="A385" i="32"/>
  <c r="A386" i="32"/>
  <c r="A387" i="32"/>
  <c r="A388" i="32"/>
  <c r="A389" i="32"/>
  <c r="A390" i="32"/>
  <c r="A391" i="32"/>
  <c r="A392" i="32"/>
  <c r="A393" i="32"/>
  <c r="A394" i="32"/>
  <c r="A395" i="32"/>
  <c r="A396" i="32"/>
  <c r="A397" i="32"/>
  <c r="A398" i="32"/>
  <c r="A399" i="32"/>
  <c r="A400" i="32"/>
  <c r="A401" i="32"/>
  <c r="A402" i="32"/>
  <c r="A403" i="32"/>
  <c r="A404" i="32"/>
  <c r="A405" i="32"/>
  <c r="A406" i="32"/>
  <c r="A407" i="32"/>
  <c r="A408" i="32"/>
  <c r="A409" i="32"/>
  <c r="A410" i="32"/>
  <c r="A411" i="32"/>
  <c r="A412" i="32"/>
  <c r="A413" i="32"/>
  <c r="A414" i="32"/>
  <c r="A415" i="32"/>
  <c r="A416" i="32"/>
  <c r="A417" i="32"/>
  <c r="A418" i="32"/>
  <c r="A419" i="32"/>
  <c r="A420" i="32"/>
  <c r="A421" i="32"/>
  <c r="A422" i="32"/>
  <c r="A423" i="32"/>
  <c r="A424" i="32"/>
  <c r="A425" i="32"/>
  <c r="A426" i="32"/>
  <c r="A427" i="32"/>
  <c r="A428" i="32"/>
  <c r="A429" i="32"/>
  <c r="A430" i="32"/>
  <c r="A431" i="32"/>
  <c r="A432" i="32"/>
  <c r="A433" i="32"/>
  <c r="A434" i="32"/>
  <c r="A435" i="32"/>
  <c r="A436" i="32"/>
  <c r="A437" i="32"/>
  <c r="A438" i="32"/>
  <c r="A439" i="32"/>
  <c r="A440" i="32"/>
  <c r="A441" i="32"/>
  <c r="A442" i="32"/>
  <c r="A443" i="32"/>
  <c r="A444" i="32"/>
  <c r="A445" i="32"/>
  <c r="A446" i="32"/>
  <c r="A447" i="32"/>
  <c r="A448" i="32"/>
  <c r="A449" i="32"/>
  <c r="A450" i="32"/>
  <c r="A451" i="32"/>
  <c r="A452" i="32"/>
  <c r="A453" i="32"/>
  <c r="A454" i="32"/>
  <c r="A455" i="32"/>
  <c r="A456" i="32"/>
  <c r="A457" i="32"/>
  <c r="A458" i="32"/>
  <c r="A459" i="32"/>
  <c r="A460" i="32"/>
  <c r="A461" i="32"/>
  <c r="A462" i="32"/>
  <c r="A463" i="32"/>
  <c r="A464" i="32"/>
  <c r="A465" i="32"/>
  <c r="A466" i="32"/>
  <c r="A467" i="32"/>
  <c r="A468" i="32"/>
  <c r="A469" i="32"/>
  <c r="A470" i="32"/>
  <c r="A471" i="32"/>
  <c r="A472" i="32"/>
  <c r="A473" i="32"/>
  <c r="A474" i="32"/>
  <c r="A475" i="32"/>
  <c r="A476" i="32"/>
  <c r="A477" i="32"/>
  <c r="A478" i="32"/>
  <c r="A479" i="32"/>
  <c r="A480" i="32"/>
  <c r="A481" i="32"/>
  <c r="A482" i="32"/>
  <c r="A483" i="32"/>
  <c r="A484" i="32"/>
  <c r="A485" i="32"/>
  <c r="A486" i="32"/>
  <c r="A487" i="32"/>
  <c r="A488" i="32"/>
  <c r="A489" i="32"/>
  <c r="A490" i="32"/>
  <c r="A491" i="32"/>
  <c r="A492" i="32"/>
  <c r="A493" i="32"/>
  <c r="A494" i="32"/>
  <c r="A495" i="32"/>
  <c r="A496" i="32"/>
  <c r="A497" i="32"/>
  <c r="A498" i="32"/>
  <c r="A499" i="32"/>
  <c r="A500" i="32"/>
  <c r="A501" i="32"/>
  <c r="A502" i="32"/>
  <c r="A503" i="32"/>
  <c r="A504" i="32"/>
  <c r="A505" i="32"/>
  <c r="A506" i="32"/>
  <c r="A507" i="32"/>
  <c r="A508" i="32"/>
  <c r="A509" i="32"/>
  <c r="A510" i="32"/>
  <c r="A511" i="32"/>
  <c r="A512" i="32"/>
  <c r="A513" i="32"/>
  <c r="A514" i="32"/>
  <c r="A515" i="32"/>
  <c r="A516" i="32"/>
  <c r="A517" i="32"/>
  <c r="A518" i="32"/>
  <c r="A519" i="32"/>
  <c r="A520" i="32"/>
  <c r="A521" i="32"/>
  <c r="A522" i="32"/>
  <c r="A523" i="32"/>
  <c r="A524" i="32"/>
  <c r="A525" i="32"/>
  <c r="A526" i="32"/>
  <c r="A527" i="32"/>
  <c r="A528" i="32"/>
  <c r="A529" i="32"/>
  <c r="A530" i="32"/>
  <c r="A531" i="32"/>
  <c r="A532" i="32"/>
  <c r="A533" i="32"/>
  <c r="A534" i="32"/>
  <c r="A535" i="32"/>
  <c r="A536" i="32"/>
  <c r="A537" i="32"/>
  <c r="A538" i="32"/>
  <c r="A539" i="32"/>
  <c r="A540" i="32"/>
  <c r="A541" i="32"/>
  <c r="A542" i="32"/>
  <c r="A543" i="32"/>
  <c r="A544" i="32"/>
  <c r="A545" i="32"/>
  <c r="A546" i="32"/>
  <c r="A547" i="32"/>
  <c r="A548" i="32"/>
  <c r="A549" i="32"/>
  <c r="A550" i="32"/>
  <c r="A551" i="32"/>
  <c r="A552" i="32"/>
  <c r="A553" i="32"/>
  <c r="A554" i="32"/>
  <c r="A555" i="32"/>
  <c r="A556" i="32"/>
  <c r="A557" i="32"/>
  <c r="A558" i="32"/>
  <c r="A559" i="32"/>
  <c r="A560" i="32"/>
  <c r="A561" i="32"/>
  <c r="A562" i="32"/>
  <c r="A563" i="32"/>
  <c r="A564" i="32"/>
  <c r="A565" i="32"/>
  <c r="A566" i="32"/>
  <c r="A567" i="32"/>
  <c r="A568" i="32"/>
  <c r="A569" i="32"/>
  <c r="A570" i="32"/>
  <c r="A571" i="32"/>
  <c r="A572" i="32"/>
  <c r="A573" i="32"/>
  <c r="A574" i="32"/>
  <c r="A575" i="32"/>
  <c r="A576" i="32"/>
  <c r="A577" i="32"/>
  <c r="A578" i="32"/>
  <c r="A579" i="32"/>
  <c r="A580" i="32"/>
  <c r="A581" i="32"/>
  <c r="A582" i="32"/>
  <c r="A583" i="32"/>
  <c r="A584" i="32"/>
  <c r="A585" i="32"/>
  <c r="A586" i="32"/>
  <c r="A587" i="32"/>
  <c r="A588" i="32"/>
  <c r="A589" i="32"/>
  <c r="A590" i="32"/>
  <c r="A591" i="32"/>
  <c r="A592" i="32"/>
  <c r="A593" i="32"/>
  <c r="A594" i="32"/>
  <c r="A595" i="32"/>
  <c r="A596" i="32"/>
  <c r="A597" i="32"/>
  <c r="A598" i="32"/>
  <c r="A599" i="32"/>
  <c r="A600" i="32"/>
  <c r="A601" i="32"/>
  <c r="A602" i="32"/>
  <c r="A603" i="32"/>
  <c r="A604" i="32"/>
  <c r="A605" i="32"/>
  <c r="A606" i="32"/>
  <c r="A607" i="32"/>
  <c r="A608" i="32"/>
  <c r="A609" i="32"/>
  <c r="A610" i="32"/>
  <c r="A611" i="32"/>
  <c r="A612" i="32"/>
  <c r="A613" i="32"/>
  <c r="A614" i="32"/>
  <c r="A615" i="32"/>
  <c r="A616" i="32"/>
  <c r="A617" i="32"/>
  <c r="A618" i="32"/>
  <c r="A619" i="32"/>
  <c r="A620" i="32"/>
  <c r="A621" i="32"/>
  <c r="A622" i="32"/>
  <c r="A623" i="32"/>
  <c r="A624" i="32"/>
  <c r="A625" i="32"/>
  <c r="A626" i="32"/>
  <c r="A627" i="32"/>
  <c r="A628" i="32"/>
  <c r="A629" i="32"/>
  <c r="A630" i="32"/>
  <c r="A631" i="32"/>
  <c r="A632" i="32"/>
  <c r="A633" i="32"/>
  <c r="A634" i="32"/>
  <c r="A635" i="32"/>
  <c r="A636" i="32"/>
  <c r="A637" i="32"/>
  <c r="A638" i="32"/>
  <c r="A639" i="32"/>
  <c r="A640" i="32"/>
  <c r="A641" i="32"/>
  <c r="A642" i="32"/>
  <c r="A643" i="32"/>
  <c r="A644" i="32"/>
  <c r="A645" i="32"/>
  <c r="A646" i="32"/>
  <c r="A647" i="32"/>
  <c r="A648" i="32"/>
  <c r="A649" i="32"/>
  <c r="A650" i="32"/>
  <c r="A651" i="32"/>
  <c r="A652" i="32"/>
  <c r="A653" i="32"/>
  <c r="A654" i="32"/>
  <c r="A655" i="32"/>
  <c r="A656" i="32"/>
  <c r="A657" i="32"/>
  <c r="A658" i="32"/>
  <c r="A659" i="32"/>
  <c r="A660" i="32"/>
  <c r="A661" i="32"/>
  <c r="A662" i="32"/>
  <c r="A663" i="32"/>
  <c r="A664" i="32"/>
  <c r="A665" i="32"/>
  <c r="A666" i="32"/>
  <c r="A667" i="32"/>
  <c r="A668" i="32"/>
  <c r="A669" i="32"/>
  <c r="A670" i="32"/>
  <c r="A671" i="32"/>
  <c r="A672" i="32"/>
  <c r="A673" i="32"/>
  <c r="A674" i="32"/>
  <c r="A675" i="32"/>
  <c r="A676" i="32"/>
  <c r="A677" i="32"/>
  <c r="A678" i="32"/>
  <c r="A679" i="32"/>
  <c r="A680" i="32"/>
  <c r="A681" i="32"/>
  <c r="A682" i="32"/>
  <c r="A683" i="32"/>
  <c r="A684" i="32"/>
  <c r="A685" i="32"/>
  <c r="A686" i="32"/>
  <c r="A687" i="32"/>
  <c r="A688" i="32"/>
  <c r="A689" i="32"/>
  <c r="A690" i="32"/>
  <c r="A691" i="32"/>
  <c r="A692" i="32"/>
  <c r="A693" i="32"/>
  <c r="A694" i="32"/>
  <c r="A695" i="32"/>
  <c r="A696" i="32"/>
  <c r="A697" i="32"/>
  <c r="A698" i="32"/>
  <c r="A699" i="32"/>
  <c r="A700" i="32"/>
  <c r="A701" i="32"/>
  <c r="A702" i="32"/>
  <c r="A703" i="32"/>
  <c r="A704" i="32"/>
  <c r="A705" i="32"/>
  <c r="A706" i="32"/>
  <c r="A707" i="32"/>
  <c r="A708" i="32"/>
  <c r="A709" i="32"/>
  <c r="A710" i="32"/>
  <c r="A711" i="32"/>
  <c r="A712" i="32"/>
  <c r="A713" i="32"/>
  <c r="A714" i="32"/>
  <c r="A715" i="32"/>
  <c r="A716" i="32"/>
  <c r="A717" i="32"/>
  <c r="A718" i="32"/>
  <c r="A719" i="32"/>
  <c r="A720" i="32"/>
  <c r="A721" i="32"/>
  <c r="A722" i="32"/>
  <c r="A723" i="32"/>
  <c r="A724" i="32"/>
  <c r="A725" i="32"/>
  <c r="A726" i="32"/>
  <c r="A727" i="32"/>
  <c r="A728" i="32"/>
  <c r="A729" i="32"/>
  <c r="A730" i="32"/>
  <c r="A731" i="32"/>
  <c r="A732" i="32"/>
  <c r="A733" i="32"/>
  <c r="A734" i="32"/>
  <c r="A735" i="32"/>
  <c r="A736" i="32"/>
  <c r="A737" i="32"/>
  <c r="A738" i="32"/>
  <c r="A739" i="32"/>
  <c r="A740" i="32"/>
  <c r="A741" i="32"/>
  <c r="A742" i="32"/>
  <c r="A743" i="32"/>
  <c r="A744" i="32"/>
  <c r="A745" i="32"/>
  <c r="A746" i="32"/>
  <c r="A747" i="32"/>
  <c r="A748" i="32"/>
  <c r="A749" i="32"/>
  <c r="A750" i="32"/>
  <c r="A751" i="32"/>
  <c r="A752" i="32"/>
  <c r="A753" i="32"/>
  <c r="A754" i="32"/>
  <c r="A755" i="32"/>
  <c r="A756" i="32"/>
  <c r="A757" i="32"/>
  <c r="A758" i="32"/>
  <c r="A759" i="32"/>
  <c r="A760" i="32"/>
  <c r="A761" i="32"/>
  <c r="A762" i="32"/>
  <c r="A763" i="32"/>
  <c r="A764" i="32"/>
  <c r="A765" i="32"/>
  <c r="A766" i="32"/>
  <c r="A767" i="32"/>
  <c r="A768" i="32"/>
  <c r="A769" i="32"/>
  <c r="A770" i="32"/>
  <c r="A771" i="32"/>
  <c r="A772" i="32"/>
  <c r="A773" i="32"/>
  <c r="A774" i="32"/>
  <c r="A775" i="32"/>
  <c r="A776" i="32"/>
  <c r="A777" i="32"/>
  <c r="A778" i="32"/>
  <c r="A779" i="32"/>
  <c r="A780" i="32"/>
  <c r="A781" i="32"/>
  <c r="A782" i="32"/>
  <c r="A783" i="32"/>
  <c r="A784" i="32"/>
  <c r="A785" i="32"/>
  <c r="A786" i="32"/>
  <c r="A787" i="32"/>
  <c r="A788" i="32"/>
  <c r="A789" i="32"/>
  <c r="A790" i="32"/>
  <c r="A791" i="32"/>
  <c r="A792" i="32"/>
  <c r="A793" i="32"/>
  <c r="A794" i="32"/>
  <c r="A795" i="32"/>
  <c r="A796" i="32"/>
  <c r="A797" i="32"/>
  <c r="A798" i="32"/>
  <c r="A799" i="32"/>
  <c r="A800" i="32"/>
  <c r="A801" i="32"/>
  <c r="A802" i="32"/>
  <c r="A803" i="32"/>
  <c r="A804" i="32"/>
  <c r="A805" i="32"/>
  <c r="A806" i="32"/>
  <c r="A807" i="32"/>
  <c r="A808" i="32"/>
  <c r="A809" i="32"/>
  <c r="A810" i="32"/>
  <c r="A811" i="32"/>
  <c r="A812" i="32"/>
  <c r="A813" i="32"/>
  <c r="A814" i="32"/>
  <c r="A815" i="32"/>
  <c r="A816" i="32"/>
  <c r="A817" i="32"/>
  <c r="A818" i="32"/>
  <c r="A819" i="32"/>
  <c r="A820" i="32"/>
  <c r="A821" i="32"/>
  <c r="A822" i="32"/>
  <c r="A823" i="32"/>
  <c r="A824" i="32"/>
  <c r="A825" i="32"/>
  <c r="A826" i="32"/>
  <c r="A827" i="32"/>
  <c r="A828" i="32"/>
  <c r="A829" i="32"/>
  <c r="A830" i="32"/>
  <c r="A831" i="32"/>
  <c r="A832" i="32"/>
  <c r="A5" i="32"/>
  <c r="Z828" i="4" l="1"/>
  <c r="AD828" i="4" s="1"/>
  <c r="H290" i="33"/>
  <c r="AE70" i="22"/>
  <c r="B80" i="22"/>
  <c r="AE69" i="22"/>
  <c r="B79" i="22"/>
  <c r="AE68" i="22"/>
  <c r="B78" i="22"/>
  <c r="AE67" i="22"/>
  <c r="B77" i="22"/>
  <c r="AE71" i="22"/>
  <c r="B81" i="22"/>
  <c r="AE66" i="22"/>
  <c r="B76" i="22"/>
  <c r="AE65" i="22"/>
  <c r="B75" i="22"/>
  <c r="Q7" i="4"/>
  <c r="H5" i="33"/>
  <c r="B72" i="22"/>
  <c r="H201" i="33"/>
  <c r="H248" i="33"/>
  <c r="H183" i="33"/>
  <c r="H159" i="33"/>
  <c r="H121" i="33"/>
  <c r="H711" i="33"/>
  <c r="H703" i="33"/>
  <c r="H207" i="33"/>
  <c r="H199" i="33"/>
  <c r="H143" i="33"/>
  <c r="H823" i="33"/>
  <c r="H271" i="33"/>
  <c r="H255" i="33"/>
  <c r="H679" i="33"/>
  <c r="H671" i="33"/>
  <c r="H487" i="33"/>
  <c r="H113" i="33"/>
  <c r="H81" i="33"/>
  <c r="H700" i="33"/>
  <c r="H695" i="33"/>
  <c r="H399" i="33"/>
  <c r="H295" i="33"/>
  <c r="H663" i="33"/>
  <c r="H203" i="33"/>
  <c r="H151" i="33"/>
  <c r="H383" i="33"/>
  <c r="H139" i="33"/>
  <c r="H431" i="33"/>
  <c r="H423" i="33"/>
  <c r="D8" i="33" a="1"/>
  <c r="D8" i="33" s="1"/>
  <c r="D15" i="33" a="1"/>
  <c r="D15" i="33" s="1"/>
  <c r="D23" i="33" a="1"/>
  <c r="D23" i="33" s="1"/>
  <c r="D31" i="33" a="1"/>
  <c r="D31" i="33" s="1"/>
  <c r="D39" i="33" a="1"/>
  <c r="D39" i="33" s="1"/>
  <c r="D47" i="33" a="1"/>
  <c r="D47" i="33" s="1"/>
  <c r="D55" i="33" a="1"/>
  <c r="D55" i="33" s="1"/>
  <c r="D63" i="33" a="1"/>
  <c r="D63" i="33" s="1"/>
  <c r="D71" i="33" a="1"/>
  <c r="D71" i="33" s="1"/>
  <c r="D79" i="33" a="1"/>
  <c r="D79" i="33" s="1"/>
  <c r="D87" i="33" a="1"/>
  <c r="D87" i="33" s="1"/>
  <c r="D95" i="33" a="1"/>
  <c r="D95" i="33" s="1"/>
  <c r="D103" i="33" a="1"/>
  <c r="D103" i="33" s="1"/>
  <c r="D111" i="33" a="1"/>
  <c r="D111" i="33" s="1"/>
  <c r="D119" i="33" a="1"/>
  <c r="D119" i="33" s="1"/>
  <c r="D127" i="33" a="1"/>
  <c r="D127" i="33" s="1"/>
  <c r="D135" i="33" a="1"/>
  <c r="D135" i="33" s="1"/>
  <c r="D143" i="33" a="1"/>
  <c r="D143" i="33" s="1"/>
  <c r="D151" i="33" a="1"/>
  <c r="D151" i="33" s="1"/>
  <c r="D159" i="33" a="1"/>
  <c r="D159" i="33" s="1"/>
  <c r="D167" i="33" a="1"/>
  <c r="D167" i="33" s="1"/>
  <c r="D175" i="33" a="1"/>
  <c r="D175" i="33" s="1"/>
  <c r="D183" i="33" a="1"/>
  <c r="D183" i="33" s="1"/>
  <c r="D191" i="33" a="1"/>
  <c r="D191" i="33" s="1"/>
  <c r="D199" i="33" a="1"/>
  <c r="D199" i="33" s="1"/>
  <c r="D207" i="33" a="1"/>
  <c r="D207" i="33" s="1"/>
  <c r="D215" i="33" a="1"/>
  <c r="D215" i="33" s="1"/>
  <c r="D223" i="33" a="1"/>
  <c r="D223" i="33" s="1"/>
  <c r="D231" i="33" a="1"/>
  <c r="D231" i="33" s="1"/>
  <c r="D239" i="33" a="1"/>
  <c r="D239" i="33" s="1"/>
  <c r="D247" i="33" a="1"/>
  <c r="D247" i="33" s="1"/>
  <c r="D255" i="33" a="1"/>
  <c r="D255" i="33" s="1"/>
  <c r="D263" i="33" a="1"/>
  <c r="D263" i="33" s="1"/>
  <c r="D271" i="33" a="1"/>
  <c r="D271" i="33" s="1"/>
  <c r="D279" i="33" a="1"/>
  <c r="D279" i="33" s="1"/>
  <c r="D287" i="33" a="1"/>
  <c r="D287" i="33" s="1"/>
  <c r="D295" i="33" a="1"/>
  <c r="D295" i="33" s="1"/>
  <c r="D303" i="33" a="1"/>
  <c r="D303" i="33" s="1"/>
  <c r="D311" i="33" a="1"/>
  <c r="D311" i="33" s="1"/>
  <c r="D319" i="33" a="1"/>
  <c r="D319" i="33" s="1"/>
  <c r="D327" i="33" a="1"/>
  <c r="D327" i="33" s="1"/>
  <c r="D335" i="33" a="1"/>
  <c r="D335" i="33" s="1"/>
  <c r="D343" i="33" a="1"/>
  <c r="D343" i="33" s="1"/>
  <c r="D351" i="33" a="1"/>
  <c r="D351" i="33" s="1"/>
  <c r="D359" i="33" a="1"/>
  <c r="D359" i="33" s="1"/>
  <c r="D367" i="33" a="1"/>
  <c r="D367" i="33" s="1"/>
  <c r="D375" i="33" a="1"/>
  <c r="D375" i="33" s="1"/>
  <c r="D383" i="33" a="1"/>
  <c r="D383" i="33" s="1"/>
  <c r="D391" i="33" a="1"/>
  <c r="D391" i="33" s="1"/>
  <c r="D399" i="33" a="1"/>
  <c r="D399" i="33" s="1"/>
  <c r="D407" i="33" a="1"/>
  <c r="D407" i="33" s="1"/>
  <c r="D415" i="33" a="1"/>
  <c r="D415" i="33" s="1"/>
  <c r="D423" i="33" a="1"/>
  <c r="D423" i="33" s="1"/>
  <c r="D431" i="33" a="1"/>
  <c r="D431" i="33" s="1"/>
  <c r="D439" i="33" a="1"/>
  <c r="D439" i="33" s="1"/>
  <c r="D447" i="33" a="1"/>
  <c r="D447" i="33" s="1"/>
  <c r="D455" i="33" a="1"/>
  <c r="D455" i="33" s="1"/>
  <c r="D463" i="33" a="1"/>
  <c r="D463" i="33" s="1"/>
  <c r="D471" i="33" a="1"/>
  <c r="D471" i="33" s="1"/>
  <c r="D479" i="33" a="1"/>
  <c r="D479" i="33" s="1"/>
  <c r="D487" i="33" a="1"/>
  <c r="D487" i="33" s="1"/>
  <c r="D495" i="33" a="1"/>
  <c r="D495" i="33" s="1"/>
  <c r="D503" i="33" a="1"/>
  <c r="D503" i="33" s="1"/>
  <c r="D511" i="33" a="1"/>
  <c r="D511" i="33" s="1"/>
  <c r="D519" i="33" a="1"/>
  <c r="D519" i="33" s="1"/>
  <c r="D527" i="33" a="1"/>
  <c r="D527" i="33" s="1"/>
  <c r="D535" i="33" a="1"/>
  <c r="D535" i="33" s="1"/>
  <c r="D543" i="33" a="1"/>
  <c r="D543" i="33" s="1"/>
  <c r="D551" i="33" a="1"/>
  <c r="D551" i="33" s="1"/>
  <c r="D559" i="33" a="1"/>
  <c r="D559" i="33" s="1"/>
  <c r="D567" i="33" a="1"/>
  <c r="D567" i="33" s="1"/>
  <c r="D575" i="33" a="1"/>
  <c r="D575" i="33" s="1"/>
  <c r="D590" i="33" a="1"/>
  <c r="D590" i="33" s="1"/>
  <c r="D598" i="33" a="1"/>
  <c r="D598" i="33" s="1"/>
  <c r="D606" i="33" a="1"/>
  <c r="D606" i="33" s="1"/>
  <c r="D614" i="33" a="1"/>
  <c r="D614" i="33" s="1"/>
  <c r="D622" i="33" a="1"/>
  <c r="D622" i="33" s="1"/>
  <c r="D630" i="33" a="1"/>
  <c r="D630" i="33" s="1"/>
  <c r="D638" i="33" a="1"/>
  <c r="D638" i="33" s="1"/>
  <c r="D646" i="33" a="1"/>
  <c r="D646" i="33" s="1"/>
  <c r="D654" i="33" a="1"/>
  <c r="D654" i="33" s="1"/>
  <c r="D662" i="33" a="1"/>
  <c r="D662" i="33" s="1"/>
  <c r="D670" i="33" a="1"/>
  <c r="D670" i="33" s="1"/>
  <c r="D678" i="33" a="1"/>
  <c r="D678" i="33" s="1"/>
  <c r="D686" i="33" a="1"/>
  <c r="D686" i="33" s="1"/>
  <c r="D694" i="33" a="1"/>
  <c r="D694" i="33" s="1"/>
  <c r="D702" i="33" a="1"/>
  <c r="D702" i="33" s="1"/>
  <c r="D710" i="33" a="1"/>
  <c r="D710" i="33" s="1"/>
  <c r="D718" i="33" a="1"/>
  <c r="D718" i="33" s="1"/>
  <c r="D726" i="33" a="1"/>
  <c r="D726" i="33" s="1"/>
  <c r="D734" i="33" a="1"/>
  <c r="D734" i="33" s="1"/>
  <c r="D742" i="33" a="1"/>
  <c r="D742" i="33" s="1"/>
  <c r="D750" i="33" a="1"/>
  <c r="D750" i="33" s="1"/>
  <c r="D758" i="33" a="1"/>
  <c r="D758" i="33" s="1"/>
  <c r="D766" i="33" a="1"/>
  <c r="D766" i="33" s="1"/>
  <c r="D774" i="33" a="1"/>
  <c r="D774" i="33" s="1"/>
  <c r="D782" i="33" a="1"/>
  <c r="D782" i="33" s="1"/>
  <c r="D790" i="33" a="1"/>
  <c r="D790" i="33" s="1"/>
  <c r="D798" i="33" a="1"/>
  <c r="D798" i="33" s="1"/>
  <c r="D806" i="33" a="1"/>
  <c r="D806" i="33" s="1"/>
  <c r="D814" i="33" a="1"/>
  <c r="D814" i="33" s="1"/>
  <c r="D822" i="33" a="1"/>
  <c r="D822" i="33" s="1"/>
  <c r="D830" i="33" a="1"/>
  <c r="D830" i="33" s="1"/>
  <c r="D9" i="33" a="1"/>
  <c r="D9" i="33" s="1"/>
  <c r="D16" i="33" a="1"/>
  <c r="D16" i="33" s="1"/>
  <c r="D24" i="33" a="1"/>
  <c r="D24" i="33" s="1"/>
  <c r="D32" i="33" a="1"/>
  <c r="D32" i="33" s="1"/>
  <c r="D40" i="33" a="1"/>
  <c r="D40" i="33" s="1"/>
  <c r="D48" i="33" a="1"/>
  <c r="D48" i="33" s="1"/>
  <c r="D56" i="33" a="1"/>
  <c r="D56" i="33" s="1"/>
  <c r="D64" i="33" a="1"/>
  <c r="D64" i="33" s="1"/>
  <c r="D72" i="33" a="1"/>
  <c r="D72" i="33" s="1"/>
  <c r="D80" i="33" a="1"/>
  <c r="D80" i="33" s="1"/>
  <c r="D88" i="33" a="1"/>
  <c r="D88" i="33" s="1"/>
  <c r="D96" i="33" a="1"/>
  <c r="D96" i="33" s="1"/>
  <c r="D104" i="33" a="1"/>
  <c r="D104" i="33" s="1"/>
  <c r="D112" i="33" a="1"/>
  <c r="D112" i="33" s="1"/>
  <c r="D120" i="33" a="1"/>
  <c r="D120" i="33" s="1"/>
  <c r="D128" i="33" a="1"/>
  <c r="D128" i="33" s="1"/>
  <c r="D136" i="33" a="1"/>
  <c r="D136" i="33" s="1"/>
  <c r="D144" i="33" a="1"/>
  <c r="D144" i="33" s="1"/>
  <c r="D152" i="33" a="1"/>
  <c r="D152" i="33" s="1"/>
  <c r="D160" i="33" a="1"/>
  <c r="D160" i="33" s="1"/>
  <c r="D168" i="33" a="1"/>
  <c r="D168" i="33" s="1"/>
  <c r="D176" i="33" a="1"/>
  <c r="D176" i="33" s="1"/>
  <c r="D184" i="33" a="1"/>
  <c r="D184" i="33" s="1"/>
  <c r="D192" i="33" a="1"/>
  <c r="D192" i="33" s="1"/>
  <c r="D200" i="33" a="1"/>
  <c r="D200" i="33" s="1"/>
  <c r="D208" i="33" a="1"/>
  <c r="D208" i="33" s="1"/>
  <c r="D216" i="33" a="1"/>
  <c r="D216" i="33" s="1"/>
  <c r="D224" i="33" a="1"/>
  <c r="D224" i="33" s="1"/>
  <c r="D232" i="33" a="1"/>
  <c r="D232" i="33" s="1"/>
  <c r="D240" i="33" a="1"/>
  <c r="D240" i="33" s="1"/>
  <c r="D248" i="33" a="1"/>
  <c r="D248" i="33" s="1"/>
  <c r="D256" i="33" a="1"/>
  <c r="D256" i="33" s="1"/>
  <c r="D264" i="33" a="1"/>
  <c r="D264" i="33" s="1"/>
  <c r="D272" i="33" a="1"/>
  <c r="D272" i="33" s="1"/>
  <c r="D280" i="33" a="1"/>
  <c r="D280" i="33" s="1"/>
  <c r="D288" i="33" a="1"/>
  <c r="D288" i="33" s="1"/>
  <c r="D296" i="33" a="1"/>
  <c r="D296" i="33" s="1"/>
  <c r="D304" i="33" a="1"/>
  <c r="D304" i="33" s="1"/>
  <c r="D312" i="33" a="1"/>
  <c r="D312" i="33" s="1"/>
  <c r="D320" i="33" a="1"/>
  <c r="D320" i="33" s="1"/>
  <c r="D328" i="33" a="1"/>
  <c r="D328" i="33" s="1"/>
  <c r="D336" i="33" a="1"/>
  <c r="D336" i="33" s="1"/>
  <c r="D344" i="33" a="1"/>
  <c r="D344" i="33" s="1"/>
  <c r="D352" i="33" a="1"/>
  <c r="D352" i="33" s="1"/>
  <c r="D360" i="33" a="1"/>
  <c r="D360" i="33" s="1"/>
  <c r="D368" i="33" a="1"/>
  <c r="D368" i="33" s="1"/>
  <c r="D376" i="33" a="1"/>
  <c r="D376" i="33" s="1"/>
  <c r="D384" i="33" a="1"/>
  <c r="D384" i="33" s="1"/>
  <c r="D392" i="33" a="1"/>
  <c r="D392" i="33" s="1"/>
  <c r="D400" i="33" a="1"/>
  <c r="D400" i="33" s="1"/>
  <c r="D408" i="33" a="1"/>
  <c r="D408" i="33" s="1"/>
  <c r="D416" i="33" a="1"/>
  <c r="D416" i="33" s="1"/>
  <c r="D424" i="33" a="1"/>
  <c r="D424" i="33" s="1"/>
  <c r="D432" i="33" a="1"/>
  <c r="D432" i="33" s="1"/>
  <c r="D440" i="33" a="1"/>
  <c r="D440" i="33" s="1"/>
  <c r="D448" i="33" a="1"/>
  <c r="D448" i="33" s="1"/>
  <c r="D456" i="33" a="1"/>
  <c r="D456" i="33" s="1"/>
  <c r="D464" i="33" a="1"/>
  <c r="D464" i="33" s="1"/>
  <c r="D472" i="33" a="1"/>
  <c r="D472" i="33" s="1"/>
  <c r="D480" i="33" a="1"/>
  <c r="D480" i="33" s="1"/>
  <c r="D488" i="33" a="1"/>
  <c r="D488" i="33" s="1"/>
  <c r="D496" i="33" a="1"/>
  <c r="D496" i="33" s="1"/>
  <c r="D504" i="33" a="1"/>
  <c r="D504" i="33" s="1"/>
  <c r="D512" i="33" a="1"/>
  <c r="D512" i="33" s="1"/>
  <c r="D520" i="33" a="1"/>
  <c r="D520" i="33" s="1"/>
  <c r="D528" i="33" a="1"/>
  <c r="D528" i="33" s="1"/>
  <c r="D536" i="33" a="1"/>
  <c r="D536" i="33" s="1"/>
  <c r="D544" i="33" a="1"/>
  <c r="D544" i="33" s="1"/>
  <c r="D552" i="33" a="1"/>
  <c r="D552" i="33" s="1"/>
  <c r="D560" i="33" a="1"/>
  <c r="D560" i="33" s="1"/>
  <c r="D568" i="33" a="1"/>
  <c r="D568" i="33" s="1"/>
  <c r="D576" i="33" a="1"/>
  <c r="D576" i="33" s="1"/>
  <c r="D583" i="33" a="1"/>
  <c r="D583" i="33" s="1"/>
  <c r="D591" i="33" a="1"/>
  <c r="D591" i="33" s="1"/>
  <c r="D599" i="33" a="1"/>
  <c r="D599" i="33" s="1"/>
  <c r="D607" i="33" a="1"/>
  <c r="D607" i="33" s="1"/>
  <c r="D615" i="33" a="1"/>
  <c r="D615" i="33" s="1"/>
  <c r="D623" i="33" a="1"/>
  <c r="D623" i="33" s="1"/>
  <c r="D631" i="33" a="1"/>
  <c r="D631" i="33" s="1"/>
  <c r="D639" i="33" a="1"/>
  <c r="D639" i="33" s="1"/>
  <c r="D647" i="33" a="1"/>
  <c r="D647" i="33" s="1"/>
  <c r="D655" i="33" a="1"/>
  <c r="D655" i="33" s="1"/>
  <c r="D663" i="33" a="1"/>
  <c r="D663" i="33" s="1"/>
  <c r="D671" i="33" a="1"/>
  <c r="D671" i="33" s="1"/>
  <c r="D679" i="33" a="1"/>
  <c r="D679" i="33" s="1"/>
  <c r="D687" i="33" a="1"/>
  <c r="D687" i="33" s="1"/>
  <c r="D695" i="33" a="1"/>
  <c r="D695" i="33" s="1"/>
  <c r="D703" i="33" a="1"/>
  <c r="D703" i="33" s="1"/>
  <c r="D711" i="33" a="1"/>
  <c r="D711" i="33" s="1"/>
  <c r="D719" i="33" a="1"/>
  <c r="D719" i="33" s="1"/>
  <c r="D727" i="33" a="1"/>
  <c r="D727" i="33" s="1"/>
  <c r="D735" i="33" a="1"/>
  <c r="D735" i="33" s="1"/>
  <c r="D743" i="33" a="1"/>
  <c r="D743" i="33" s="1"/>
  <c r="D751" i="33" a="1"/>
  <c r="D751" i="33" s="1"/>
  <c r="D759" i="33" a="1"/>
  <c r="D759" i="33" s="1"/>
  <c r="D767" i="33" a="1"/>
  <c r="D767" i="33" s="1"/>
  <c r="D775" i="33" a="1"/>
  <c r="D775" i="33" s="1"/>
  <c r="D783" i="33" a="1"/>
  <c r="D783" i="33" s="1"/>
  <c r="D791" i="33" a="1"/>
  <c r="D791" i="33" s="1"/>
  <c r="D799" i="33" a="1"/>
  <c r="D799" i="33" s="1"/>
  <c r="D807" i="33" a="1"/>
  <c r="D807" i="33" s="1"/>
  <c r="D815" i="33" a="1"/>
  <c r="D815" i="33" s="1"/>
  <c r="D823" i="33" a="1"/>
  <c r="D823" i="33" s="1"/>
  <c r="D831" i="33" a="1"/>
  <c r="D831" i="33" s="1"/>
  <c r="D10" i="33" a="1"/>
  <c r="D10" i="33" s="1"/>
  <c r="D17" i="33" a="1"/>
  <c r="D17" i="33" s="1"/>
  <c r="D25" i="33" a="1"/>
  <c r="D25" i="33" s="1"/>
  <c r="D33" i="33" a="1"/>
  <c r="D33" i="33" s="1"/>
  <c r="D41" i="33" a="1"/>
  <c r="D41" i="33" s="1"/>
  <c r="D49" i="33" a="1"/>
  <c r="D49" i="33" s="1"/>
  <c r="D57" i="33" a="1"/>
  <c r="D57" i="33" s="1"/>
  <c r="D65" i="33" a="1"/>
  <c r="D65" i="33" s="1"/>
  <c r="D73" i="33" a="1"/>
  <c r="D73" i="33" s="1"/>
  <c r="D81" i="33" a="1"/>
  <c r="D81" i="33" s="1"/>
  <c r="D89" i="33" a="1"/>
  <c r="D89" i="33" s="1"/>
  <c r="D97" i="33" a="1"/>
  <c r="D97" i="33" s="1"/>
  <c r="D105" i="33" a="1"/>
  <c r="D105" i="33" s="1"/>
  <c r="D113" i="33" a="1"/>
  <c r="D113" i="33" s="1"/>
  <c r="D121" i="33" a="1"/>
  <c r="D121" i="33" s="1"/>
  <c r="D129" i="33" a="1"/>
  <c r="D129" i="33" s="1"/>
  <c r="D137" i="33" a="1"/>
  <c r="D137" i="33" s="1"/>
  <c r="D145" i="33" a="1"/>
  <c r="D145" i="33" s="1"/>
  <c r="D153" i="33" a="1"/>
  <c r="D153" i="33" s="1"/>
  <c r="D161" i="33" a="1"/>
  <c r="D161" i="33" s="1"/>
  <c r="D169" i="33" a="1"/>
  <c r="D169" i="33" s="1"/>
  <c r="D177" i="33" a="1"/>
  <c r="D177" i="33" s="1"/>
  <c r="D185" i="33" a="1"/>
  <c r="D185" i="33" s="1"/>
  <c r="D193" i="33" a="1"/>
  <c r="D193" i="33" s="1"/>
  <c r="D201" i="33" a="1"/>
  <c r="D201" i="33" s="1"/>
  <c r="D209" i="33" a="1"/>
  <c r="D209" i="33" s="1"/>
  <c r="D217" i="33" a="1"/>
  <c r="D217" i="33" s="1"/>
  <c r="D225" i="33" a="1"/>
  <c r="D225" i="33" s="1"/>
  <c r="D233" i="33" a="1"/>
  <c r="D233" i="33" s="1"/>
  <c r="D241" i="33" a="1"/>
  <c r="D241" i="33" s="1"/>
  <c r="D249" i="33" a="1"/>
  <c r="D249" i="33" s="1"/>
  <c r="D257" i="33" a="1"/>
  <c r="D257" i="33" s="1"/>
  <c r="D265" i="33" a="1"/>
  <c r="D265" i="33" s="1"/>
  <c r="D273" i="33" a="1"/>
  <c r="D273" i="33" s="1"/>
  <c r="D281" i="33" a="1"/>
  <c r="D281" i="33" s="1"/>
  <c r="D289" i="33" a="1"/>
  <c r="D289" i="33" s="1"/>
  <c r="D297" i="33" a="1"/>
  <c r="D297" i="33" s="1"/>
  <c r="D305" i="33" a="1"/>
  <c r="D305" i="33" s="1"/>
  <c r="D313" i="33" a="1"/>
  <c r="D313" i="33" s="1"/>
  <c r="D321" i="33" a="1"/>
  <c r="D321" i="33" s="1"/>
  <c r="D329" i="33" a="1"/>
  <c r="D329" i="33" s="1"/>
  <c r="D337" i="33" a="1"/>
  <c r="D337" i="33" s="1"/>
  <c r="D345" i="33" a="1"/>
  <c r="D345" i="33" s="1"/>
  <c r="D353" i="33" a="1"/>
  <c r="D353" i="33" s="1"/>
  <c r="D361" i="33" a="1"/>
  <c r="D361" i="33" s="1"/>
  <c r="D369" i="33" a="1"/>
  <c r="D369" i="33" s="1"/>
  <c r="D377" i="33" a="1"/>
  <c r="D377" i="33" s="1"/>
  <c r="D385" i="33" a="1"/>
  <c r="D385" i="33" s="1"/>
  <c r="D393" i="33" a="1"/>
  <c r="D393" i="33" s="1"/>
  <c r="D401" i="33" a="1"/>
  <c r="D401" i="33" s="1"/>
  <c r="D409" i="33" a="1"/>
  <c r="D409" i="33" s="1"/>
  <c r="D417" i="33" a="1"/>
  <c r="D417" i="33" s="1"/>
  <c r="D425" i="33" a="1"/>
  <c r="D425" i="33" s="1"/>
  <c r="D433" i="33" a="1"/>
  <c r="D433" i="33" s="1"/>
  <c r="D441" i="33" a="1"/>
  <c r="D441" i="33" s="1"/>
  <c r="D449" i="33" a="1"/>
  <c r="D449" i="33" s="1"/>
  <c r="D457" i="33" a="1"/>
  <c r="D457" i="33" s="1"/>
  <c r="D465" i="33" a="1"/>
  <c r="D465" i="33" s="1"/>
  <c r="D473" i="33" a="1"/>
  <c r="D473" i="33" s="1"/>
  <c r="D481" i="33" a="1"/>
  <c r="D481" i="33" s="1"/>
  <c r="D489" i="33" a="1"/>
  <c r="D489" i="33" s="1"/>
  <c r="D497" i="33" a="1"/>
  <c r="D497" i="33" s="1"/>
  <c r="D505" i="33" a="1"/>
  <c r="D505" i="33" s="1"/>
  <c r="D513" i="33" a="1"/>
  <c r="D513" i="33" s="1"/>
  <c r="D521" i="33" a="1"/>
  <c r="D521" i="33" s="1"/>
  <c r="D529" i="33" a="1"/>
  <c r="D529" i="33" s="1"/>
  <c r="D537" i="33" a="1"/>
  <c r="D537" i="33" s="1"/>
  <c r="D545" i="33" a="1"/>
  <c r="D545" i="33" s="1"/>
  <c r="D553" i="33" a="1"/>
  <c r="D553" i="33" s="1"/>
  <c r="D561" i="33" a="1"/>
  <c r="D561" i="33" s="1"/>
  <c r="D569" i="33" a="1"/>
  <c r="D569" i="33" s="1"/>
  <c r="D577" i="33" a="1"/>
  <c r="D577" i="33" s="1"/>
  <c r="D584" i="33" a="1"/>
  <c r="D584" i="33" s="1"/>
  <c r="D592" i="33" a="1"/>
  <c r="D592" i="33" s="1"/>
  <c r="D600" i="33" a="1"/>
  <c r="D600" i="33" s="1"/>
  <c r="D608" i="33" a="1"/>
  <c r="D608" i="33" s="1"/>
  <c r="D616" i="33" a="1"/>
  <c r="D616" i="33" s="1"/>
  <c r="D624" i="33" a="1"/>
  <c r="D624" i="33" s="1"/>
  <c r="D632" i="33" a="1"/>
  <c r="D632" i="33" s="1"/>
  <c r="D640" i="33" a="1"/>
  <c r="D640" i="33" s="1"/>
  <c r="D648" i="33" a="1"/>
  <c r="D648" i="33" s="1"/>
  <c r="D656" i="33" a="1"/>
  <c r="D656" i="33" s="1"/>
  <c r="D664" i="33" a="1"/>
  <c r="D664" i="33" s="1"/>
  <c r="D672" i="33" a="1"/>
  <c r="D672" i="33" s="1"/>
  <c r="D680" i="33" a="1"/>
  <c r="D680" i="33" s="1"/>
  <c r="D688" i="33" a="1"/>
  <c r="D688" i="33" s="1"/>
  <c r="D696" i="33" a="1"/>
  <c r="D696" i="33" s="1"/>
  <c r="D704" i="33" a="1"/>
  <c r="D704" i="33" s="1"/>
  <c r="D712" i="33" a="1"/>
  <c r="D712" i="33" s="1"/>
  <c r="D720" i="33" a="1"/>
  <c r="D720" i="33" s="1"/>
  <c r="D728" i="33" a="1"/>
  <c r="D728" i="33" s="1"/>
  <c r="D736" i="33" a="1"/>
  <c r="D736" i="33" s="1"/>
  <c r="D744" i="33" a="1"/>
  <c r="D744" i="33" s="1"/>
  <c r="D752" i="33" a="1"/>
  <c r="D752" i="33" s="1"/>
  <c r="D760" i="33" a="1"/>
  <c r="D760" i="33" s="1"/>
  <c r="D768" i="33" a="1"/>
  <c r="D768" i="33" s="1"/>
  <c r="D776" i="33" a="1"/>
  <c r="D776" i="33" s="1"/>
  <c r="D784" i="33" a="1"/>
  <c r="D784" i="33" s="1"/>
  <c r="D792" i="33" a="1"/>
  <c r="D792" i="33" s="1"/>
  <c r="D800" i="33" a="1"/>
  <c r="D800" i="33" s="1"/>
  <c r="D808" i="33" a="1"/>
  <c r="D808" i="33" s="1"/>
  <c r="D816" i="33" a="1"/>
  <c r="D816" i="33" s="1"/>
  <c r="D824" i="33" a="1"/>
  <c r="D824" i="33" s="1"/>
  <c r="D832" i="33" a="1"/>
  <c r="D832" i="33" s="1"/>
  <c r="D11" i="33" a="1"/>
  <c r="D11" i="33" s="1"/>
  <c r="D18" i="33" a="1"/>
  <c r="D18" i="33" s="1"/>
  <c r="D26" i="33" a="1"/>
  <c r="D26" i="33" s="1"/>
  <c r="D34" i="33" a="1"/>
  <c r="D34" i="33" s="1"/>
  <c r="D42" i="33" a="1"/>
  <c r="D42" i="33" s="1"/>
  <c r="D50" i="33" a="1"/>
  <c r="D50" i="33" s="1"/>
  <c r="D58" i="33" a="1"/>
  <c r="D58" i="33" s="1"/>
  <c r="D66" i="33" a="1"/>
  <c r="D66" i="33" s="1"/>
  <c r="D74" i="33" a="1"/>
  <c r="D74" i="33" s="1"/>
  <c r="D82" i="33" a="1"/>
  <c r="D82" i="33" s="1"/>
  <c r="D90" i="33" a="1"/>
  <c r="D90" i="33" s="1"/>
  <c r="D98" i="33" a="1"/>
  <c r="D98" i="33" s="1"/>
  <c r="D106" i="33" a="1"/>
  <c r="D106" i="33" s="1"/>
  <c r="D114" i="33" a="1"/>
  <c r="D114" i="33" s="1"/>
  <c r="D122" i="33" a="1"/>
  <c r="D122" i="33" s="1"/>
  <c r="D130" i="33" a="1"/>
  <c r="D130" i="33" s="1"/>
  <c r="D138" i="33" a="1"/>
  <c r="D138" i="33" s="1"/>
  <c r="D146" i="33" a="1"/>
  <c r="D146" i="33" s="1"/>
  <c r="D154" i="33" a="1"/>
  <c r="D154" i="33" s="1"/>
  <c r="D162" i="33" a="1"/>
  <c r="D162" i="33" s="1"/>
  <c r="D170" i="33" a="1"/>
  <c r="D170" i="33" s="1"/>
  <c r="D178" i="33" a="1"/>
  <c r="D178" i="33" s="1"/>
  <c r="D186" i="33" a="1"/>
  <c r="D186" i="33" s="1"/>
  <c r="D194" i="33" a="1"/>
  <c r="D194" i="33" s="1"/>
  <c r="D202" i="33" a="1"/>
  <c r="D202" i="33" s="1"/>
  <c r="D210" i="33" a="1"/>
  <c r="D210" i="33" s="1"/>
  <c r="D218" i="33" a="1"/>
  <c r="D218" i="33" s="1"/>
  <c r="D226" i="33" a="1"/>
  <c r="D226" i="33" s="1"/>
  <c r="D234" i="33" a="1"/>
  <c r="D234" i="33" s="1"/>
  <c r="D242" i="33" a="1"/>
  <c r="D242" i="33" s="1"/>
  <c r="D250" i="33" a="1"/>
  <c r="D250" i="33" s="1"/>
  <c r="D258" i="33" a="1"/>
  <c r="D258" i="33" s="1"/>
  <c r="D266" i="33" a="1"/>
  <c r="D266" i="33" s="1"/>
  <c r="D274" i="33" a="1"/>
  <c r="D274" i="33" s="1"/>
  <c r="D282" i="33" a="1"/>
  <c r="D282" i="33" s="1"/>
  <c r="D290" i="33" a="1"/>
  <c r="D290" i="33" s="1"/>
  <c r="D298" i="33" a="1"/>
  <c r="D298" i="33" s="1"/>
  <c r="D306" i="33" a="1"/>
  <c r="D306" i="33" s="1"/>
  <c r="D314" i="33" a="1"/>
  <c r="D314" i="33" s="1"/>
  <c r="D322" i="33" a="1"/>
  <c r="D322" i="33" s="1"/>
  <c r="D330" i="33" a="1"/>
  <c r="D330" i="33" s="1"/>
  <c r="D338" i="33" a="1"/>
  <c r="D338" i="33" s="1"/>
  <c r="D346" i="33" a="1"/>
  <c r="D346" i="33" s="1"/>
  <c r="D354" i="33" a="1"/>
  <c r="D354" i="33" s="1"/>
  <c r="D362" i="33" a="1"/>
  <c r="D362" i="33" s="1"/>
  <c r="D370" i="33" a="1"/>
  <c r="D370" i="33" s="1"/>
  <c r="D378" i="33" a="1"/>
  <c r="D378" i="33" s="1"/>
  <c r="D386" i="33" a="1"/>
  <c r="D386" i="33" s="1"/>
  <c r="D394" i="33" a="1"/>
  <c r="D394" i="33" s="1"/>
  <c r="D402" i="33" a="1"/>
  <c r="D402" i="33" s="1"/>
  <c r="D410" i="33" a="1"/>
  <c r="D410" i="33" s="1"/>
  <c r="D418" i="33" a="1"/>
  <c r="D418" i="33" s="1"/>
  <c r="D426" i="33" a="1"/>
  <c r="D426" i="33" s="1"/>
  <c r="D434" i="33" a="1"/>
  <c r="D434" i="33" s="1"/>
  <c r="D442" i="33" a="1"/>
  <c r="D442" i="33" s="1"/>
  <c r="D450" i="33" a="1"/>
  <c r="D450" i="33" s="1"/>
  <c r="D458" i="33" a="1"/>
  <c r="D458" i="33" s="1"/>
  <c r="D466" i="33" a="1"/>
  <c r="D466" i="33" s="1"/>
  <c r="D474" i="33" a="1"/>
  <c r="D474" i="33" s="1"/>
  <c r="D482" i="33" a="1"/>
  <c r="D482" i="33" s="1"/>
  <c r="D490" i="33" a="1"/>
  <c r="D490" i="33" s="1"/>
  <c r="D498" i="33" a="1"/>
  <c r="D498" i="33" s="1"/>
  <c r="D506" i="33" a="1"/>
  <c r="D506" i="33" s="1"/>
  <c r="D514" i="33" a="1"/>
  <c r="D514" i="33" s="1"/>
  <c r="D522" i="33" a="1"/>
  <c r="D522" i="33" s="1"/>
  <c r="D530" i="33" a="1"/>
  <c r="D530" i="33" s="1"/>
  <c r="D538" i="33" a="1"/>
  <c r="D538" i="33" s="1"/>
  <c r="D546" i="33" a="1"/>
  <c r="D546" i="33" s="1"/>
  <c r="D554" i="33" a="1"/>
  <c r="D554" i="33" s="1"/>
  <c r="D562" i="33" a="1"/>
  <c r="D562" i="33" s="1"/>
  <c r="D570" i="33" a="1"/>
  <c r="D570" i="33" s="1"/>
  <c r="D578" i="33" a="1"/>
  <c r="D578" i="33" s="1"/>
  <c r="D585" i="33" a="1"/>
  <c r="D585" i="33" s="1"/>
  <c r="D593" i="33" a="1"/>
  <c r="D593" i="33" s="1"/>
  <c r="D601" i="33" a="1"/>
  <c r="D601" i="33" s="1"/>
  <c r="D609" i="33" a="1"/>
  <c r="D609" i="33" s="1"/>
  <c r="D617" i="33" a="1"/>
  <c r="D617" i="33" s="1"/>
  <c r="D625" i="33" a="1"/>
  <c r="D625" i="33" s="1"/>
  <c r="D633" i="33" a="1"/>
  <c r="D633" i="33" s="1"/>
  <c r="D641" i="33" a="1"/>
  <c r="D641" i="33" s="1"/>
  <c r="D649" i="33" a="1"/>
  <c r="D649" i="33" s="1"/>
  <c r="D657" i="33" a="1"/>
  <c r="D657" i="33" s="1"/>
  <c r="D665" i="33" a="1"/>
  <c r="D665" i="33" s="1"/>
  <c r="D673" i="33" a="1"/>
  <c r="D673" i="33" s="1"/>
  <c r="D681" i="33" a="1"/>
  <c r="D681" i="33" s="1"/>
  <c r="D689" i="33" a="1"/>
  <c r="D689" i="33" s="1"/>
  <c r="D697" i="33" a="1"/>
  <c r="D697" i="33" s="1"/>
  <c r="D705" i="33" a="1"/>
  <c r="D705" i="33" s="1"/>
  <c r="D713" i="33" a="1"/>
  <c r="D713" i="33" s="1"/>
  <c r="D721" i="33" a="1"/>
  <c r="D721" i="33" s="1"/>
  <c r="D729" i="33" a="1"/>
  <c r="D729" i="33" s="1"/>
  <c r="D737" i="33" a="1"/>
  <c r="D737" i="33" s="1"/>
  <c r="D745" i="33" a="1"/>
  <c r="D745" i="33" s="1"/>
  <c r="D753" i="33" a="1"/>
  <c r="D753" i="33" s="1"/>
  <c r="D761" i="33" a="1"/>
  <c r="D761" i="33" s="1"/>
  <c r="D769" i="33" a="1"/>
  <c r="D769" i="33" s="1"/>
  <c r="D777" i="33" a="1"/>
  <c r="D777" i="33" s="1"/>
  <c r="D785" i="33" a="1"/>
  <c r="D785" i="33" s="1"/>
  <c r="D793" i="33" a="1"/>
  <c r="D793" i="33" s="1"/>
  <c r="D801" i="33" a="1"/>
  <c r="D801" i="33" s="1"/>
  <c r="D809" i="33" a="1"/>
  <c r="D809" i="33" s="1"/>
  <c r="D817" i="33" a="1"/>
  <c r="D817" i="33" s="1"/>
  <c r="D825" i="33" a="1"/>
  <c r="D825" i="33" s="1"/>
  <c r="D5" i="33" a="1"/>
  <c r="D5" i="33" s="1"/>
  <c r="D12" i="33" a="1"/>
  <c r="D12" i="33" s="1"/>
  <c r="D19" i="33" a="1"/>
  <c r="D19" i="33" s="1"/>
  <c r="D27" i="33" a="1"/>
  <c r="D27" i="33" s="1"/>
  <c r="D35" i="33" a="1"/>
  <c r="D35" i="33" s="1"/>
  <c r="D43" i="33" a="1"/>
  <c r="D43" i="33" s="1"/>
  <c r="D51" i="33" a="1"/>
  <c r="D51" i="33" s="1"/>
  <c r="D59" i="33" a="1"/>
  <c r="D59" i="33" s="1"/>
  <c r="D67" i="33" a="1"/>
  <c r="D67" i="33" s="1"/>
  <c r="D75" i="33" a="1"/>
  <c r="D75" i="33" s="1"/>
  <c r="D83" i="33" a="1"/>
  <c r="D83" i="33" s="1"/>
  <c r="D91" i="33" a="1"/>
  <c r="D91" i="33" s="1"/>
  <c r="D99" i="33" a="1"/>
  <c r="D99" i="33" s="1"/>
  <c r="D107" i="33" a="1"/>
  <c r="D107" i="33" s="1"/>
  <c r="D115" i="33" a="1"/>
  <c r="D115" i="33" s="1"/>
  <c r="D123" i="33" a="1"/>
  <c r="D123" i="33" s="1"/>
  <c r="D131" i="33" a="1"/>
  <c r="D131" i="33" s="1"/>
  <c r="D139" i="33" a="1"/>
  <c r="D139" i="33" s="1"/>
  <c r="D147" i="33" a="1"/>
  <c r="D147" i="33" s="1"/>
  <c r="D155" i="33" a="1"/>
  <c r="D155" i="33" s="1"/>
  <c r="D163" i="33" a="1"/>
  <c r="D163" i="33" s="1"/>
  <c r="D171" i="33" a="1"/>
  <c r="D171" i="33" s="1"/>
  <c r="D179" i="33" a="1"/>
  <c r="D179" i="33" s="1"/>
  <c r="D187" i="33" a="1"/>
  <c r="D187" i="33" s="1"/>
  <c r="D195" i="33" a="1"/>
  <c r="D195" i="33" s="1"/>
  <c r="D203" i="33" a="1"/>
  <c r="D203" i="33" s="1"/>
  <c r="D211" i="33" a="1"/>
  <c r="D211" i="33" s="1"/>
  <c r="D219" i="33" a="1"/>
  <c r="D219" i="33" s="1"/>
  <c r="D227" i="33" a="1"/>
  <c r="D227" i="33" s="1"/>
  <c r="D235" i="33" a="1"/>
  <c r="D235" i="33" s="1"/>
  <c r="D243" i="33" a="1"/>
  <c r="D243" i="33" s="1"/>
  <c r="D251" i="33" a="1"/>
  <c r="D251" i="33" s="1"/>
  <c r="D259" i="33" a="1"/>
  <c r="D259" i="33" s="1"/>
  <c r="D267" i="33" a="1"/>
  <c r="D267" i="33" s="1"/>
  <c r="D275" i="33" a="1"/>
  <c r="D275" i="33" s="1"/>
  <c r="D283" i="33" a="1"/>
  <c r="D283" i="33" s="1"/>
  <c r="D291" i="33" a="1"/>
  <c r="D291" i="33" s="1"/>
  <c r="D299" i="33" a="1"/>
  <c r="D299" i="33" s="1"/>
  <c r="D307" i="33" a="1"/>
  <c r="D307" i="33" s="1"/>
  <c r="D315" i="33" a="1"/>
  <c r="D315" i="33" s="1"/>
  <c r="D323" i="33" a="1"/>
  <c r="D323" i="33" s="1"/>
  <c r="D331" i="33" a="1"/>
  <c r="D331" i="33" s="1"/>
  <c r="D339" i="33" a="1"/>
  <c r="D339" i="33" s="1"/>
  <c r="D347" i="33" a="1"/>
  <c r="D347" i="33" s="1"/>
  <c r="D355" i="33" a="1"/>
  <c r="D355" i="33" s="1"/>
  <c r="D363" i="33" a="1"/>
  <c r="D363" i="33" s="1"/>
  <c r="D371" i="33" a="1"/>
  <c r="D371" i="33" s="1"/>
  <c r="D379" i="33" a="1"/>
  <c r="D379" i="33" s="1"/>
  <c r="D387" i="33" a="1"/>
  <c r="D387" i="33" s="1"/>
  <c r="D395" i="33" a="1"/>
  <c r="D395" i="33" s="1"/>
  <c r="D403" i="33" a="1"/>
  <c r="D403" i="33" s="1"/>
  <c r="D411" i="33" a="1"/>
  <c r="D411" i="33" s="1"/>
  <c r="D419" i="33" a="1"/>
  <c r="D419" i="33" s="1"/>
  <c r="D427" i="33" a="1"/>
  <c r="D427" i="33" s="1"/>
  <c r="D435" i="33" a="1"/>
  <c r="D435" i="33" s="1"/>
  <c r="D443" i="33" a="1"/>
  <c r="D443" i="33" s="1"/>
  <c r="D451" i="33" a="1"/>
  <c r="D451" i="33" s="1"/>
  <c r="D459" i="33" a="1"/>
  <c r="D459" i="33" s="1"/>
  <c r="D467" i="33" a="1"/>
  <c r="D467" i="33" s="1"/>
  <c r="D475" i="33" a="1"/>
  <c r="D475" i="33" s="1"/>
  <c r="D483" i="33" a="1"/>
  <c r="D483" i="33" s="1"/>
  <c r="D491" i="33" a="1"/>
  <c r="D491" i="33" s="1"/>
  <c r="D499" i="33" a="1"/>
  <c r="D499" i="33" s="1"/>
  <c r="D507" i="33" a="1"/>
  <c r="D507" i="33" s="1"/>
  <c r="D515" i="33" a="1"/>
  <c r="D515" i="33" s="1"/>
  <c r="D523" i="33" a="1"/>
  <c r="D523" i="33" s="1"/>
  <c r="D531" i="33" a="1"/>
  <c r="D531" i="33" s="1"/>
  <c r="D539" i="33" a="1"/>
  <c r="D539" i="33" s="1"/>
  <c r="D547" i="33" a="1"/>
  <c r="D547" i="33" s="1"/>
  <c r="D555" i="33" a="1"/>
  <c r="D555" i="33" s="1"/>
  <c r="D563" i="33" a="1"/>
  <c r="D563" i="33" s="1"/>
  <c r="D571" i="33" a="1"/>
  <c r="D571" i="33" s="1"/>
  <c r="D579" i="33" a="1"/>
  <c r="D579" i="33" s="1"/>
  <c r="D586" i="33" a="1"/>
  <c r="D586" i="33" s="1"/>
  <c r="D594" i="33" a="1"/>
  <c r="D594" i="33" s="1"/>
  <c r="D602" i="33" a="1"/>
  <c r="D602" i="33" s="1"/>
  <c r="D610" i="33" a="1"/>
  <c r="D610" i="33" s="1"/>
  <c r="D618" i="33" a="1"/>
  <c r="D618" i="33" s="1"/>
  <c r="D626" i="33" a="1"/>
  <c r="D626" i="33" s="1"/>
  <c r="D634" i="33" a="1"/>
  <c r="D634" i="33" s="1"/>
  <c r="D642" i="33" a="1"/>
  <c r="D642" i="33" s="1"/>
  <c r="D650" i="33" a="1"/>
  <c r="D650" i="33" s="1"/>
  <c r="D658" i="33" a="1"/>
  <c r="D658" i="33" s="1"/>
  <c r="D666" i="33" a="1"/>
  <c r="D666" i="33" s="1"/>
  <c r="D674" i="33" a="1"/>
  <c r="D674" i="33" s="1"/>
  <c r="D682" i="33" a="1"/>
  <c r="D682" i="33" s="1"/>
  <c r="D690" i="33" a="1"/>
  <c r="D690" i="33" s="1"/>
  <c r="D698" i="33" a="1"/>
  <c r="D698" i="33" s="1"/>
  <c r="D706" i="33" a="1"/>
  <c r="D706" i="33" s="1"/>
  <c r="D714" i="33" a="1"/>
  <c r="D714" i="33" s="1"/>
  <c r="D722" i="33" a="1"/>
  <c r="D722" i="33" s="1"/>
  <c r="D730" i="33" a="1"/>
  <c r="D730" i="33" s="1"/>
  <c r="D738" i="33" a="1"/>
  <c r="D738" i="33" s="1"/>
  <c r="D746" i="33" a="1"/>
  <c r="D746" i="33" s="1"/>
  <c r="D754" i="33" a="1"/>
  <c r="D754" i="33" s="1"/>
  <c r="D762" i="33" a="1"/>
  <c r="D762" i="33" s="1"/>
  <c r="D770" i="33" a="1"/>
  <c r="D770" i="33" s="1"/>
  <c r="D778" i="33" a="1"/>
  <c r="D778" i="33" s="1"/>
  <c r="D786" i="33" a="1"/>
  <c r="D786" i="33" s="1"/>
  <c r="D794" i="33" a="1"/>
  <c r="D794" i="33" s="1"/>
  <c r="D802" i="33" a="1"/>
  <c r="D802" i="33" s="1"/>
  <c r="D810" i="33" a="1"/>
  <c r="D810" i="33" s="1"/>
  <c r="D818" i="33" a="1"/>
  <c r="D818" i="33" s="1"/>
  <c r="D826" i="33" a="1"/>
  <c r="D826" i="33" s="1"/>
  <c r="D13" i="33" a="1"/>
  <c r="D13" i="33" s="1"/>
  <c r="D20" i="33" a="1"/>
  <c r="D20" i="33" s="1"/>
  <c r="D28" i="33" a="1"/>
  <c r="D28" i="33" s="1"/>
  <c r="D36" i="33" a="1"/>
  <c r="D36" i="33" s="1"/>
  <c r="D44" i="33" a="1"/>
  <c r="D44" i="33" s="1"/>
  <c r="D52" i="33" a="1"/>
  <c r="D52" i="33" s="1"/>
  <c r="D60" i="33" a="1"/>
  <c r="D60" i="33" s="1"/>
  <c r="D68" i="33" a="1"/>
  <c r="D68" i="33" s="1"/>
  <c r="D76" i="33" a="1"/>
  <c r="D76" i="33" s="1"/>
  <c r="D84" i="33" a="1"/>
  <c r="D84" i="33" s="1"/>
  <c r="D92" i="33" a="1"/>
  <c r="D92" i="33" s="1"/>
  <c r="D100" i="33" a="1"/>
  <c r="D100" i="33" s="1"/>
  <c r="D108" i="33" a="1"/>
  <c r="D108" i="33" s="1"/>
  <c r="D116" i="33" a="1"/>
  <c r="D116" i="33" s="1"/>
  <c r="D124" i="33" a="1"/>
  <c r="D124" i="33" s="1"/>
  <c r="D132" i="33" a="1"/>
  <c r="D132" i="33" s="1"/>
  <c r="D140" i="33" a="1"/>
  <c r="D140" i="33" s="1"/>
  <c r="D148" i="33" a="1"/>
  <c r="D148" i="33" s="1"/>
  <c r="D156" i="33" a="1"/>
  <c r="D156" i="33" s="1"/>
  <c r="D164" i="33" a="1"/>
  <c r="D164" i="33" s="1"/>
  <c r="D172" i="33" a="1"/>
  <c r="D172" i="33" s="1"/>
  <c r="D180" i="33" a="1"/>
  <c r="D180" i="33" s="1"/>
  <c r="D188" i="33" a="1"/>
  <c r="D188" i="33" s="1"/>
  <c r="D196" i="33" a="1"/>
  <c r="D196" i="33" s="1"/>
  <c r="D204" i="33" a="1"/>
  <c r="D204" i="33" s="1"/>
  <c r="D212" i="33" a="1"/>
  <c r="D212" i="33" s="1"/>
  <c r="D220" i="33" a="1"/>
  <c r="D220" i="33" s="1"/>
  <c r="D228" i="33" a="1"/>
  <c r="D228" i="33" s="1"/>
  <c r="D236" i="33" a="1"/>
  <c r="D236" i="33" s="1"/>
  <c r="D244" i="33" a="1"/>
  <c r="D244" i="33" s="1"/>
  <c r="D252" i="33" a="1"/>
  <c r="D252" i="33" s="1"/>
  <c r="D260" i="33" a="1"/>
  <c r="D260" i="33" s="1"/>
  <c r="D268" i="33" a="1"/>
  <c r="D268" i="33" s="1"/>
  <c r="D276" i="33" a="1"/>
  <c r="D276" i="33" s="1"/>
  <c r="D284" i="33" a="1"/>
  <c r="D284" i="33" s="1"/>
  <c r="D292" i="33" a="1"/>
  <c r="D292" i="33" s="1"/>
  <c r="D300" i="33" a="1"/>
  <c r="D300" i="33" s="1"/>
  <c r="D308" i="33" a="1"/>
  <c r="D308" i="33" s="1"/>
  <c r="D316" i="33" a="1"/>
  <c r="D316" i="33" s="1"/>
  <c r="D324" i="33" a="1"/>
  <c r="D324" i="33" s="1"/>
  <c r="D332" i="33" a="1"/>
  <c r="D332" i="33" s="1"/>
  <c r="D340" i="33" a="1"/>
  <c r="D340" i="33" s="1"/>
  <c r="D348" i="33" a="1"/>
  <c r="D348" i="33" s="1"/>
  <c r="D356" i="33" a="1"/>
  <c r="D356" i="33" s="1"/>
  <c r="D364" i="33" a="1"/>
  <c r="D364" i="33" s="1"/>
  <c r="D372" i="33" a="1"/>
  <c r="D372" i="33" s="1"/>
  <c r="D380" i="33" a="1"/>
  <c r="D380" i="33" s="1"/>
  <c r="D388" i="33" a="1"/>
  <c r="D388" i="33" s="1"/>
  <c r="D396" i="33" a="1"/>
  <c r="D396" i="33" s="1"/>
  <c r="D404" i="33" a="1"/>
  <c r="D404" i="33" s="1"/>
  <c r="D412" i="33" a="1"/>
  <c r="D412" i="33" s="1"/>
  <c r="D420" i="33" a="1"/>
  <c r="D420" i="33" s="1"/>
  <c r="D428" i="33" a="1"/>
  <c r="D428" i="33" s="1"/>
  <c r="D436" i="33" a="1"/>
  <c r="D436" i="33" s="1"/>
  <c r="D444" i="33" a="1"/>
  <c r="D444" i="33" s="1"/>
  <c r="D452" i="33" a="1"/>
  <c r="D452" i="33" s="1"/>
  <c r="D460" i="33" a="1"/>
  <c r="D460" i="33" s="1"/>
  <c r="D468" i="33" a="1"/>
  <c r="D468" i="33" s="1"/>
  <c r="D476" i="33" a="1"/>
  <c r="D476" i="33" s="1"/>
  <c r="D484" i="33" a="1"/>
  <c r="D484" i="33" s="1"/>
  <c r="D492" i="33" a="1"/>
  <c r="D492" i="33" s="1"/>
  <c r="D500" i="33" a="1"/>
  <c r="D500" i="33" s="1"/>
  <c r="D508" i="33" a="1"/>
  <c r="D508" i="33" s="1"/>
  <c r="D516" i="33" a="1"/>
  <c r="D516" i="33" s="1"/>
  <c r="D524" i="33" a="1"/>
  <c r="D524" i="33" s="1"/>
  <c r="D532" i="33" a="1"/>
  <c r="D532" i="33" s="1"/>
  <c r="D540" i="33" a="1"/>
  <c r="D540" i="33" s="1"/>
  <c r="D548" i="33" a="1"/>
  <c r="D548" i="33" s="1"/>
  <c r="D556" i="33" a="1"/>
  <c r="D556" i="33" s="1"/>
  <c r="D564" i="33" a="1"/>
  <c r="D564" i="33" s="1"/>
  <c r="D572" i="33" a="1"/>
  <c r="D572" i="33" s="1"/>
  <c r="D580" i="33" a="1"/>
  <c r="D580" i="33" s="1"/>
  <c r="D587" i="33" a="1"/>
  <c r="D587" i="33" s="1"/>
  <c r="D595" i="33" a="1"/>
  <c r="D595" i="33" s="1"/>
  <c r="D603" i="33" a="1"/>
  <c r="D603" i="33" s="1"/>
  <c r="D611" i="33" a="1"/>
  <c r="D611" i="33" s="1"/>
  <c r="D619" i="33" a="1"/>
  <c r="D619" i="33" s="1"/>
  <c r="D627" i="33" a="1"/>
  <c r="D627" i="33" s="1"/>
  <c r="D635" i="33" a="1"/>
  <c r="D635" i="33" s="1"/>
  <c r="D643" i="33" a="1"/>
  <c r="D643" i="33" s="1"/>
  <c r="D651" i="33" a="1"/>
  <c r="D651" i="33" s="1"/>
  <c r="D659" i="33" a="1"/>
  <c r="D659" i="33" s="1"/>
  <c r="D667" i="33" a="1"/>
  <c r="D667" i="33" s="1"/>
  <c r="D675" i="33" a="1"/>
  <c r="D675" i="33" s="1"/>
  <c r="D683" i="33" a="1"/>
  <c r="D683" i="33" s="1"/>
  <c r="D691" i="33" a="1"/>
  <c r="D691" i="33" s="1"/>
  <c r="D699" i="33" a="1"/>
  <c r="D699" i="33" s="1"/>
  <c r="D707" i="33" a="1"/>
  <c r="D707" i="33" s="1"/>
  <c r="D715" i="33" a="1"/>
  <c r="D715" i="33" s="1"/>
  <c r="D723" i="33" a="1"/>
  <c r="D723" i="33" s="1"/>
  <c r="D731" i="33" a="1"/>
  <c r="D731" i="33" s="1"/>
  <c r="D739" i="33" a="1"/>
  <c r="D739" i="33" s="1"/>
  <c r="D747" i="33" a="1"/>
  <c r="D747" i="33" s="1"/>
  <c r="D755" i="33" a="1"/>
  <c r="D755" i="33" s="1"/>
  <c r="D763" i="33" a="1"/>
  <c r="D763" i="33" s="1"/>
  <c r="D771" i="33" a="1"/>
  <c r="D771" i="33" s="1"/>
  <c r="D779" i="33" a="1"/>
  <c r="D779" i="33" s="1"/>
  <c r="D787" i="33" a="1"/>
  <c r="D787" i="33" s="1"/>
  <c r="D795" i="33" a="1"/>
  <c r="D795" i="33" s="1"/>
  <c r="D803" i="33" a="1"/>
  <c r="D803" i="33" s="1"/>
  <c r="D811" i="33" a="1"/>
  <c r="D811" i="33" s="1"/>
  <c r="D819" i="33" a="1"/>
  <c r="D819" i="33" s="1"/>
  <c r="D827" i="33" a="1"/>
  <c r="D827" i="33" s="1"/>
  <c r="D6" i="33" a="1"/>
  <c r="D6" i="33" s="1"/>
  <c r="D21" i="33" a="1"/>
  <c r="D21" i="33" s="1"/>
  <c r="D29" i="33" a="1"/>
  <c r="D29" i="33" s="1"/>
  <c r="D37" i="33" a="1"/>
  <c r="D37" i="33" s="1"/>
  <c r="D45" i="33" a="1"/>
  <c r="D45" i="33" s="1"/>
  <c r="D53" i="33" a="1"/>
  <c r="D53" i="33" s="1"/>
  <c r="D61" i="33" a="1"/>
  <c r="D61" i="33" s="1"/>
  <c r="D69" i="33" a="1"/>
  <c r="D69" i="33" s="1"/>
  <c r="D77" i="33" a="1"/>
  <c r="D77" i="33" s="1"/>
  <c r="D85" i="33" a="1"/>
  <c r="D85" i="33" s="1"/>
  <c r="D93" i="33" a="1"/>
  <c r="D93" i="33" s="1"/>
  <c r="D101" i="33" a="1"/>
  <c r="D101" i="33" s="1"/>
  <c r="D109" i="33" a="1"/>
  <c r="D109" i="33" s="1"/>
  <c r="D117" i="33" a="1"/>
  <c r="D117" i="33" s="1"/>
  <c r="D125" i="33" a="1"/>
  <c r="D125" i="33" s="1"/>
  <c r="D133" i="33" a="1"/>
  <c r="D133" i="33" s="1"/>
  <c r="D141" i="33" a="1"/>
  <c r="D141" i="33" s="1"/>
  <c r="D149" i="33" a="1"/>
  <c r="D149" i="33" s="1"/>
  <c r="D157" i="33" a="1"/>
  <c r="D157" i="33" s="1"/>
  <c r="D165" i="33" a="1"/>
  <c r="D165" i="33" s="1"/>
  <c r="D173" i="33" a="1"/>
  <c r="D173" i="33" s="1"/>
  <c r="D181" i="33" a="1"/>
  <c r="D181" i="33" s="1"/>
  <c r="D189" i="33" a="1"/>
  <c r="D189" i="33" s="1"/>
  <c r="D197" i="33" a="1"/>
  <c r="D197" i="33" s="1"/>
  <c r="D205" i="33" a="1"/>
  <c r="D205" i="33" s="1"/>
  <c r="D213" i="33" a="1"/>
  <c r="D213" i="33" s="1"/>
  <c r="D221" i="33" a="1"/>
  <c r="D221" i="33" s="1"/>
  <c r="D229" i="33" a="1"/>
  <c r="D229" i="33" s="1"/>
  <c r="D237" i="33" a="1"/>
  <c r="D237" i="33" s="1"/>
  <c r="D245" i="33" a="1"/>
  <c r="D245" i="33" s="1"/>
  <c r="D253" i="33" a="1"/>
  <c r="D253" i="33" s="1"/>
  <c r="D261" i="33" a="1"/>
  <c r="D261" i="33" s="1"/>
  <c r="D269" i="33" a="1"/>
  <c r="D269" i="33" s="1"/>
  <c r="D277" i="33" a="1"/>
  <c r="D277" i="33" s="1"/>
  <c r="D285" i="33" a="1"/>
  <c r="D285" i="33" s="1"/>
  <c r="D293" i="33" a="1"/>
  <c r="D293" i="33" s="1"/>
  <c r="D301" i="33" a="1"/>
  <c r="D301" i="33" s="1"/>
  <c r="D309" i="33" a="1"/>
  <c r="D309" i="33" s="1"/>
  <c r="D317" i="33" a="1"/>
  <c r="D317" i="33" s="1"/>
  <c r="D325" i="33" a="1"/>
  <c r="D325" i="33" s="1"/>
  <c r="D333" i="33" a="1"/>
  <c r="D333" i="33" s="1"/>
  <c r="D341" i="33" a="1"/>
  <c r="D341" i="33" s="1"/>
  <c r="D349" i="33" a="1"/>
  <c r="D349" i="33" s="1"/>
  <c r="D357" i="33" a="1"/>
  <c r="D357" i="33" s="1"/>
  <c r="D365" i="33" a="1"/>
  <c r="D365" i="33" s="1"/>
  <c r="D373" i="33" a="1"/>
  <c r="D373" i="33" s="1"/>
  <c r="D381" i="33" a="1"/>
  <c r="D381" i="33" s="1"/>
  <c r="D389" i="33" a="1"/>
  <c r="D389" i="33" s="1"/>
  <c r="D397" i="33" a="1"/>
  <c r="D397" i="33" s="1"/>
  <c r="D405" i="33" a="1"/>
  <c r="D405" i="33" s="1"/>
  <c r="D413" i="33" a="1"/>
  <c r="D413" i="33" s="1"/>
  <c r="D421" i="33" a="1"/>
  <c r="D421" i="33" s="1"/>
  <c r="D429" i="33" a="1"/>
  <c r="D429" i="33" s="1"/>
  <c r="D437" i="33" a="1"/>
  <c r="D437" i="33" s="1"/>
  <c r="D445" i="33" a="1"/>
  <c r="D445" i="33" s="1"/>
  <c r="D453" i="33" a="1"/>
  <c r="D453" i="33" s="1"/>
  <c r="D461" i="33" a="1"/>
  <c r="D461" i="33" s="1"/>
  <c r="D469" i="33" a="1"/>
  <c r="D469" i="33" s="1"/>
  <c r="D477" i="33" a="1"/>
  <c r="D477" i="33" s="1"/>
  <c r="D485" i="33" a="1"/>
  <c r="D485" i="33" s="1"/>
  <c r="D493" i="33" a="1"/>
  <c r="D493" i="33" s="1"/>
  <c r="D501" i="33" a="1"/>
  <c r="D501" i="33" s="1"/>
  <c r="D509" i="33" a="1"/>
  <c r="D509" i="33" s="1"/>
  <c r="D517" i="33" a="1"/>
  <c r="D517" i="33" s="1"/>
  <c r="D525" i="33" a="1"/>
  <c r="D525" i="33" s="1"/>
  <c r="D533" i="33" a="1"/>
  <c r="D533" i="33" s="1"/>
  <c r="D541" i="33" a="1"/>
  <c r="D541" i="33" s="1"/>
  <c r="D549" i="33" a="1"/>
  <c r="D549" i="33" s="1"/>
  <c r="D557" i="33" a="1"/>
  <c r="D557" i="33" s="1"/>
  <c r="D565" i="33" a="1"/>
  <c r="D565" i="33" s="1"/>
  <c r="D573" i="33" a="1"/>
  <c r="D573" i="33" s="1"/>
  <c r="D581" i="33" a="1"/>
  <c r="D581" i="33" s="1"/>
  <c r="D588" i="33" a="1"/>
  <c r="D588" i="33" s="1"/>
  <c r="D596" i="33" a="1"/>
  <c r="D596" i="33" s="1"/>
  <c r="D604" i="33" a="1"/>
  <c r="D604" i="33" s="1"/>
  <c r="D612" i="33" a="1"/>
  <c r="D612" i="33" s="1"/>
  <c r="D620" i="33" a="1"/>
  <c r="D620" i="33" s="1"/>
  <c r="D628" i="33" a="1"/>
  <c r="D628" i="33" s="1"/>
  <c r="D636" i="33" a="1"/>
  <c r="D636" i="33" s="1"/>
  <c r="D644" i="33" a="1"/>
  <c r="D644" i="33" s="1"/>
  <c r="D652" i="33" a="1"/>
  <c r="D652" i="33" s="1"/>
  <c r="D660" i="33" a="1"/>
  <c r="D660" i="33" s="1"/>
  <c r="D668" i="33" a="1"/>
  <c r="D668" i="33" s="1"/>
  <c r="D676" i="33" a="1"/>
  <c r="D676" i="33" s="1"/>
  <c r="D684" i="33" a="1"/>
  <c r="D684" i="33" s="1"/>
  <c r="D692" i="33" a="1"/>
  <c r="D692" i="33" s="1"/>
  <c r="D700" i="33" a="1"/>
  <c r="D700" i="33" s="1"/>
  <c r="D708" i="33" a="1"/>
  <c r="D708" i="33" s="1"/>
  <c r="D716" i="33" a="1"/>
  <c r="D716" i="33" s="1"/>
  <c r="D724" i="33" a="1"/>
  <c r="D724" i="33" s="1"/>
  <c r="D732" i="33" a="1"/>
  <c r="D732" i="33" s="1"/>
  <c r="D740" i="33" a="1"/>
  <c r="D740" i="33" s="1"/>
  <c r="D748" i="33" a="1"/>
  <c r="D748" i="33" s="1"/>
  <c r="D756" i="33" a="1"/>
  <c r="D756" i="33" s="1"/>
  <c r="D764" i="33" a="1"/>
  <c r="D764" i="33" s="1"/>
  <c r="D772" i="33" a="1"/>
  <c r="D772" i="33" s="1"/>
  <c r="D780" i="33" a="1"/>
  <c r="D780" i="33" s="1"/>
  <c r="D788" i="33" a="1"/>
  <c r="D788" i="33" s="1"/>
  <c r="D796" i="33" a="1"/>
  <c r="D796" i="33" s="1"/>
  <c r="D804" i="33" a="1"/>
  <c r="D804" i="33" s="1"/>
  <c r="D812" i="33" a="1"/>
  <c r="D812" i="33" s="1"/>
  <c r="D820" i="33" a="1"/>
  <c r="D820" i="33" s="1"/>
  <c r="D828" i="33" a="1"/>
  <c r="D828" i="33" s="1"/>
  <c r="D7" i="33" a="1"/>
  <c r="D7" i="33" s="1"/>
  <c r="D14" i="33" a="1"/>
  <c r="D14" i="33" s="1"/>
  <c r="D22" i="33" a="1"/>
  <c r="D22" i="33" s="1"/>
  <c r="D30" i="33" a="1"/>
  <c r="D30" i="33" s="1"/>
  <c r="D38" i="33" a="1"/>
  <c r="D38" i="33" s="1"/>
  <c r="D46" i="33" a="1"/>
  <c r="D46" i="33" s="1"/>
  <c r="D54" i="33" a="1"/>
  <c r="D54" i="33" s="1"/>
  <c r="D62" i="33" a="1"/>
  <c r="D62" i="33" s="1"/>
  <c r="D70" i="33" a="1"/>
  <c r="D70" i="33" s="1"/>
  <c r="D78" i="33" a="1"/>
  <c r="D78" i="33" s="1"/>
  <c r="D86" i="33" a="1"/>
  <c r="D86" i="33" s="1"/>
  <c r="D94" i="33" a="1"/>
  <c r="D94" i="33" s="1"/>
  <c r="D102" i="33" a="1"/>
  <c r="D102" i="33" s="1"/>
  <c r="D110" i="33" a="1"/>
  <c r="D110" i="33" s="1"/>
  <c r="D118" i="33" a="1"/>
  <c r="D118" i="33" s="1"/>
  <c r="D126" i="33" a="1"/>
  <c r="D126" i="33" s="1"/>
  <c r="D134" i="33" a="1"/>
  <c r="D134" i="33" s="1"/>
  <c r="D142" i="33" a="1"/>
  <c r="D142" i="33" s="1"/>
  <c r="D150" i="33" a="1"/>
  <c r="D150" i="33" s="1"/>
  <c r="D158" i="33" a="1"/>
  <c r="D158" i="33" s="1"/>
  <c r="D166" i="33" a="1"/>
  <c r="D166" i="33" s="1"/>
  <c r="D174" i="33" a="1"/>
  <c r="D174" i="33" s="1"/>
  <c r="D182" i="33" a="1"/>
  <c r="D182" i="33" s="1"/>
  <c r="D190" i="33" a="1"/>
  <c r="D190" i="33" s="1"/>
  <c r="D198" i="33" a="1"/>
  <c r="D198" i="33" s="1"/>
  <c r="D206" i="33" a="1"/>
  <c r="D206" i="33" s="1"/>
  <c r="D214" i="33" a="1"/>
  <c r="D214" i="33" s="1"/>
  <c r="D222" i="33" a="1"/>
  <c r="D222" i="33" s="1"/>
  <c r="D230" i="33" a="1"/>
  <c r="D230" i="33" s="1"/>
  <c r="D238" i="33" a="1"/>
  <c r="D238" i="33" s="1"/>
  <c r="D246" i="33" a="1"/>
  <c r="D246" i="33" s="1"/>
  <c r="D254" i="33" a="1"/>
  <c r="D254" i="33" s="1"/>
  <c r="D262" i="33" a="1"/>
  <c r="D262" i="33" s="1"/>
  <c r="D270" i="33" a="1"/>
  <c r="D270" i="33" s="1"/>
  <c r="D278" i="33" a="1"/>
  <c r="D278" i="33" s="1"/>
  <c r="D286" i="33" a="1"/>
  <c r="D286" i="33" s="1"/>
  <c r="D294" i="33" a="1"/>
  <c r="D294" i="33" s="1"/>
  <c r="D302" i="33" a="1"/>
  <c r="D302" i="33" s="1"/>
  <c r="D310" i="33" a="1"/>
  <c r="D310" i="33" s="1"/>
  <c r="D318" i="33" a="1"/>
  <c r="D318" i="33" s="1"/>
  <c r="D326" i="33" a="1"/>
  <c r="D326" i="33" s="1"/>
  <c r="D334" i="33" a="1"/>
  <c r="D334" i="33" s="1"/>
  <c r="D342" i="33" a="1"/>
  <c r="D342" i="33" s="1"/>
  <c r="D350" i="33" a="1"/>
  <c r="D350" i="33" s="1"/>
  <c r="D358" i="33" a="1"/>
  <c r="D358" i="33" s="1"/>
  <c r="D366" i="33" a="1"/>
  <c r="D366" i="33" s="1"/>
  <c r="D374" i="33" a="1"/>
  <c r="D374" i="33" s="1"/>
  <c r="D382" i="33" a="1"/>
  <c r="D382" i="33" s="1"/>
  <c r="D390" i="33" a="1"/>
  <c r="D390" i="33" s="1"/>
  <c r="D398" i="33" a="1"/>
  <c r="D398" i="33" s="1"/>
  <c r="D406" i="33" a="1"/>
  <c r="D406" i="33" s="1"/>
  <c r="D414" i="33" a="1"/>
  <c r="D414" i="33" s="1"/>
  <c r="D422" i="33" a="1"/>
  <c r="D422" i="33" s="1"/>
  <c r="D430" i="33" a="1"/>
  <c r="D430" i="33" s="1"/>
  <c r="D438" i="33" a="1"/>
  <c r="D438" i="33" s="1"/>
  <c r="D446" i="33" a="1"/>
  <c r="D446" i="33" s="1"/>
  <c r="D454" i="33" a="1"/>
  <c r="D454" i="33" s="1"/>
  <c r="D462" i="33" a="1"/>
  <c r="D462" i="33" s="1"/>
  <c r="D470" i="33" a="1"/>
  <c r="D470" i="33" s="1"/>
  <c r="D478" i="33" a="1"/>
  <c r="D478" i="33" s="1"/>
  <c r="D486" i="33" a="1"/>
  <c r="D486" i="33" s="1"/>
  <c r="D494" i="33" a="1"/>
  <c r="D494" i="33" s="1"/>
  <c r="D502" i="33" a="1"/>
  <c r="D502" i="33" s="1"/>
  <c r="D510" i="33" a="1"/>
  <c r="D510" i="33" s="1"/>
  <c r="D518" i="33" a="1"/>
  <c r="D518" i="33" s="1"/>
  <c r="D526" i="33" a="1"/>
  <c r="D526" i="33" s="1"/>
  <c r="D534" i="33" a="1"/>
  <c r="D534" i="33" s="1"/>
  <c r="D542" i="33" a="1"/>
  <c r="D542" i="33" s="1"/>
  <c r="D550" i="33" a="1"/>
  <c r="D550" i="33" s="1"/>
  <c r="D558" i="33" a="1"/>
  <c r="D558" i="33" s="1"/>
  <c r="D566" i="33" a="1"/>
  <c r="D566" i="33" s="1"/>
  <c r="D574" i="33" a="1"/>
  <c r="D574" i="33" s="1"/>
  <c r="D582" i="33" a="1"/>
  <c r="D582" i="33" s="1"/>
  <c r="D589" i="33" a="1"/>
  <c r="D589" i="33" s="1"/>
  <c r="D597" i="33" a="1"/>
  <c r="D597" i="33" s="1"/>
  <c r="D605" i="33" a="1"/>
  <c r="D605" i="33" s="1"/>
  <c r="D613" i="33" a="1"/>
  <c r="D613" i="33" s="1"/>
  <c r="D621" i="33" a="1"/>
  <c r="D621" i="33" s="1"/>
  <c r="D629" i="33" a="1"/>
  <c r="D629" i="33" s="1"/>
  <c r="D637" i="33" a="1"/>
  <c r="D637" i="33" s="1"/>
  <c r="D645" i="33" a="1"/>
  <c r="D645" i="33" s="1"/>
  <c r="D653" i="33" a="1"/>
  <c r="D653" i="33" s="1"/>
  <c r="D661" i="33" a="1"/>
  <c r="D661" i="33" s="1"/>
  <c r="D669" i="33" a="1"/>
  <c r="D669" i="33" s="1"/>
  <c r="D677" i="33" a="1"/>
  <c r="D677" i="33" s="1"/>
  <c r="D685" i="33" a="1"/>
  <c r="D685" i="33" s="1"/>
  <c r="D693" i="33" a="1"/>
  <c r="D693" i="33" s="1"/>
  <c r="D701" i="33" a="1"/>
  <c r="D701" i="33" s="1"/>
  <c r="D709" i="33" a="1"/>
  <c r="D709" i="33" s="1"/>
  <c r="D717" i="33" a="1"/>
  <c r="D717" i="33" s="1"/>
  <c r="D725" i="33" a="1"/>
  <c r="D725" i="33" s="1"/>
  <c r="D733" i="33" a="1"/>
  <c r="D733" i="33" s="1"/>
  <c r="D741" i="33" a="1"/>
  <c r="D741" i="33" s="1"/>
  <c r="D749" i="33" a="1"/>
  <c r="D749" i="33" s="1"/>
  <c r="D757" i="33" a="1"/>
  <c r="D757" i="33" s="1"/>
  <c r="D765" i="33" a="1"/>
  <c r="D765" i="33" s="1"/>
  <c r="D773" i="33" a="1"/>
  <c r="D773" i="33" s="1"/>
  <c r="D781" i="33" a="1"/>
  <c r="D781" i="33" s="1"/>
  <c r="D789" i="33" a="1"/>
  <c r="D789" i="33" s="1"/>
  <c r="D797" i="33" a="1"/>
  <c r="D797" i="33" s="1"/>
  <c r="D805" i="33" a="1"/>
  <c r="D805" i="33" s="1"/>
  <c r="D813" i="33" a="1"/>
  <c r="D813" i="33" s="1"/>
  <c r="D821" i="33" a="1"/>
  <c r="D821" i="33" s="1"/>
  <c r="D829" i="33" a="1"/>
  <c r="D829" i="33" s="1"/>
  <c r="H8" i="33"/>
  <c r="H9" i="33"/>
  <c r="H10" i="33"/>
  <c r="H6" i="33"/>
  <c r="H7" i="33"/>
  <c r="H830" i="33"/>
  <c r="H822" i="33"/>
  <c r="H814" i="33"/>
  <c r="H806" i="33"/>
  <c r="H798" i="33"/>
  <c r="H790" i="33"/>
  <c r="H782" i="33"/>
  <c r="H774" i="33"/>
  <c r="H766" i="33"/>
  <c r="H758" i="33"/>
  <c r="H750" i="33"/>
  <c r="H742" i="33"/>
  <c r="H734" i="33"/>
  <c r="H726" i="33"/>
  <c r="H718" i="33"/>
  <c r="H710" i="33"/>
  <c r="H702" i="33"/>
  <c r="H694" i="33"/>
  <c r="H686" i="33"/>
  <c r="H678" i="33"/>
  <c r="H670" i="33"/>
  <c r="H662" i="33"/>
  <c r="H654" i="33"/>
  <c r="H646" i="33"/>
  <c r="H638" i="33"/>
  <c r="H630" i="33"/>
  <c r="H622" i="33"/>
  <c r="H614" i="33"/>
  <c r="H606" i="33"/>
  <c r="H598" i="33"/>
  <c r="H590" i="33"/>
  <c r="H582" i="33"/>
  <c r="H574" i="33"/>
  <c r="H566" i="33"/>
  <c r="H558" i="33"/>
  <c r="H550" i="33"/>
  <c r="H542" i="33"/>
  <c r="H534" i="33"/>
  <c r="H526" i="33"/>
  <c r="H518" i="33"/>
  <c r="H510" i="33"/>
  <c r="H502" i="33"/>
  <c r="H494" i="33"/>
  <c r="H486" i="33"/>
  <c r="H478" i="33"/>
  <c r="H470" i="33"/>
  <c r="H462" i="33"/>
  <c r="H454" i="33"/>
  <c r="H446" i="33"/>
  <c r="H438" i="33"/>
  <c r="H430" i="33"/>
  <c r="H422" i="33"/>
  <c r="H414" i="33"/>
  <c r="H406" i="33"/>
  <c r="H398" i="33"/>
  <c r="H390" i="33"/>
  <c r="H382" i="33"/>
  <c r="H374" i="33"/>
  <c r="H366" i="33"/>
  <c r="H358" i="33"/>
  <c r="H350" i="33"/>
  <c r="H342" i="33"/>
  <c r="H334" i="33"/>
  <c r="H326" i="33"/>
  <c r="H318" i="33"/>
  <c r="H310" i="33"/>
  <c r="H302" i="33"/>
  <c r="H294" i="33"/>
  <c r="H286" i="33"/>
  <c r="H278" i="33"/>
  <c r="H270" i="33"/>
  <c r="H262" i="33"/>
  <c r="H254" i="33"/>
  <c r="H246" i="33"/>
  <c r="H238" i="33"/>
  <c r="H230" i="33"/>
  <c r="H222" i="33"/>
  <c r="H214" i="33"/>
  <c r="H206" i="33"/>
  <c r="H190" i="33"/>
  <c r="H182" i="33"/>
  <c r="H174" i="33"/>
  <c r="H166" i="33"/>
  <c r="H158" i="33"/>
  <c r="H150" i="33"/>
  <c r="H142" i="33"/>
  <c r="H132" i="33"/>
  <c r="H114" i="33"/>
  <c r="H115" i="33"/>
  <c r="H109" i="33"/>
  <c r="H117" i="33"/>
  <c r="H110" i="33"/>
  <c r="H118" i="33"/>
  <c r="H111" i="33"/>
  <c r="H119" i="33"/>
  <c r="H34" i="33"/>
  <c r="H42" i="33"/>
  <c r="H50" i="33"/>
  <c r="H58" i="33"/>
  <c r="H66" i="33"/>
  <c r="H74" i="33"/>
  <c r="H82" i="33"/>
  <c r="H90" i="33"/>
  <c r="H98" i="33"/>
  <c r="H106" i="33"/>
  <c r="H35" i="33"/>
  <c r="H43" i="33"/>
  <c r="H51" i="33"/>
  <c r="H59" i="33"/>
  <c r="H67" i="33"/>
  <c r="H75" i="33"/>
  <c r="H83" i="33"/>
  <c r="H91" i="33"/>
  <c r="H99" i="33"/>
  <c r="H107" i="33"/>
  <c r="H36" i="33"/>
  <c r="H44" i="33"/>
  <c r="H52" i="33"/>
  <c r="H60" i="33"/>
  <c r="H68" i="33"/>
  <c r="H76" i="33"/>
  <c r="H84" i="33"/>
  <c r="H92" i="33"/>
  <c r="H29" i="33"/>
  <c r="H37" i="33"/>
  <c r="H45" i="33"/>
  <c r="H53" i="33"/>
  <c r="H61" i="33"/>
  <c r="H69" i="33"/>
  <c r="H77" i="33"/>
  <c r="H85" i="33"/>
  <c r="H93" i="33"/>
  <c r="H101" i="33"/>
  <c r="H30" i="33"/>
  <c r="H38" i="33"/>
  <c r="H46" i="33"/>
  <c r="H54" i="33"/>
  <c r="H62" i="33"/>
  <c r="H70" i="33"/>
  <c r="H78" i="33"/>
  <c r="H86" i="33"/>
  <c r="H94" i="33"/>
  <c r="H102" i="33"/>
  <c r="H31" i="33"/>
  <c r="H39" i="33"/>
  <c r="H47" i="33"/>
  <c r="H55" i="33"/>
  <c r="H63" i="33"/>
  <c r="H71" i="33"/>
  <c r="H79" i="33"/>
  <c r="H87" i="33"/>
  <c r="H95" i="33"/>
  <c r="H103" i="33"/>
  <c r="H32" i="33"/>
  <c r="H40" i="33"/>
  <c r="H48" i="33"/>
  <c r="H56" i="33"/>
  <c r="H64" i="33"/>
  <c r="H72" i="33"/>
  <c r="H80" i="33"/>
  <c r="H88" i="33"/>
  <c r="H96" i="33"/>
  <c r="H829" i="33"/>
  <c r="H821" i="33"/>
  <c r="H813" i="33"/>
  <c r="H805" i="33"/>
  <c r="H797" i="33"/>
  <c r="H789" i="33"/>
  <c r="H781" i="33"/>
  <c r="H773" i="33"/>
  <c r="H765" i="33"/>
  <c r="H757" i="33"/>
  <c r="H749" i="33"/>
  <c r="H741" i="33"/>
  <c r="H733" i="33"/>
  <c r="H725" i="33"/>
  <c r="H717" i="33"/>
  <c r="H709" i="33"/>
  <c r="H701" i="33"/>
  <c r="H693" i="33"/>
  <c r="H685" i="33"/>
  <c r="H677" i="33"/>
  <c r="H669" i="33"/>
  <c r="H661" i="33"/>
  <c r="H653" i="33"/>
  <c r="H645" i="33"/>
  <c r="H637" i="33"/>
  <c r="H629" i="33"/>
  <c r="H621" i="33"/>
  <c r="H613" i="33"/>
  <c r="H605" i="33"/>
  <c r="H597" i="33"/>
  <c r="H589" i="33"/>
  <c r="H581" i="33"/>
  <c r="H573" i="33"/>
  <c r="H565" i="33"/>
  <c r="H557" i="33"/>
  <c r="H549" i="33"/>
  <c r="H541" i="33"/>
  <c r="H533" i="33"/>
  <c r="H525" i="33"/>
  <c r="H517" i="33"/>
  <c r="H509" i="33"/>
  <c r="H501" i="33"/>
  <c r="H493" i="33"/>
  <c r="H485" i="33"/>
  <c r="H477" i="33"/>
  <c r="H469" i="33"/>
  <c r="H461" i="33"/>
  <c r="H453" i="33"/>
  <c r="H445" i="33"/>
  <c r="H437" i="33"/>
  <c r="H429" i="33"/>
  <c r="H421" i="33"/>
  <c r="H413" i="33"/>
  <c r="H405" i="33"/>
  <c r="H397" i="33"/>
  <c r="H389" i="33"/>
  <c r="H381" i="33"/>
  <c r="H373" i="33"/>
  <c r="H365" i="33"/>
  <c r="H357" i="33"/>
  <c r="H349" i="33"/>
  <c r="H341" i="33"/>
  <c r="H333" i="33"/>
  <c r="H325" i="33"/>
  <c r="H317" i="33"/>
  <c r="H309" i="33"/>
  <c r="H301" i="33"/>
  <c r="H293" i="33"/>
  <c r="H285" i="33"/>
  <c r="H277" i="33"/>
  <c r="H269" i="33"/>
  <c r="H261" i="33"/>
  <c r="H253" i="33"/>
  <c r="H245" i="33"/>
  <c r="H237" i="33"/>
  <c r="H229" i="33"/>
  <c r="H221" i="33"/>
  <c r="H213" i="33"/>
  <c r="H205" i="33"/>
  <c r="H197" i="33"/>
  <c r="H189" i="33"/>
  <c r="H181" i="33"/>
  <c r="H173" i="33"/>
  <c r="H165" i="33"/>
  <c r="H157" i="33"/>
  <c r="H149" i="33"/>
  <c r="H141" i="33"/>
  <c r="H131" i="33"/>
  <c r="H112" i="33"/>
  <c r="H73" i="33"/>
  <c r="H828" i="33"/>
  <c r="H820" i="33"/>
  <c r="H812" i="33"/>
  <c r="H804" i="33"/>
  <c r="H796" i="33"/>
  <c r="H788" i="33"/>
  <c r="H780" i="33"/>
  <c r="H772" i="33"/>
  <c r="H764" i="33"/>
  <c r="H756" i="33"/>
  <c r="H748" i="33"/>
  <c r="H740" i="33"/>
  <c r="H732" i="33"/>
  <c r="H724" i="33"/>
  <c r="H716" i="33"/>
  <c r="H708" i="33"/>
  <c r="H692" i="33"/>
  <c r="H684" i="33"/>
  <c r="H676" i="33"/>
  <c r="H660" i="33"/>
  <c r="H652" i="33"/>
  <c r="H644" i="33"/>
  <c r="H636" i="33"/>
  <c r="H628" i="33"/>
  <c r="H620" i="33"/>
  <c r="H612" i="33"/>
  <c r="H604" i="33"/>
  <c r="H596" i="33"/>
  <c r="H588" i="33"/>
  <c r="H580" i="33"/>
  <c r="H572" i="33"/>
  <c r="H564" i="33"/>
  <c r="H556" i="33"/>
  <c r="H548" i="33"/>
  <c r="H540" i="33"/>
  <c r="H532" i="33"/>
  <c r="H524" i="33"/>
  <c r="H516" i="33"/>
  <c r="H508" i="33"/>
  <c r="H500" i="33"/>
  <c r="H492" i="33"/>
  <c r="H484" i="33"/>
  <c r="H476" i="33"/>
  <c r="H468" i="33"/>
  <c r="H460" i="33"/>
  <c r="H452" i="33"/>
  <c r="H444" i="33"/>
  <c r="H436" i="33"/>
  <c r="H428" i="33"/>
  <c r="H420" i="33"/>
  <c r="H412" i="33"/>
  <c r="H404" i="33"/>
  <c r="H396" i="33"/>
  <c r="H388" i="33"/>
  <c r="H380" i="33"/>
  <c r="H372" i="33"/>
  <c r="H364" i="33"/>
  <c r="H356" i="33"/>
  <c r="H348" i="33"/>
  <c r="H340" i="33"/>
  <c r="H332" i="33"/>
  <c r="H324" i="33"/>
  <c r="H316" i="33"/>
  <c r="H308" i="33"/>
  <c r="H300" i="33"/>
  <c r="H292" i="33"/>
  <c r="H284" i="33"/>
  <c r="H276" i="33"/>
  <c r="H268" i="33"/>
  <c r="H260" i="33"/>
  <c r="H252" i="33"/>
  <c r="H244" i="33"/>
  <c r="H236" i="33"/>
  <c r="H228" i="33"/>
  <c r="H220" i="33"/>
  <c r="H212" i="33"/>
  <c r="H204" i="33"/>
  <c r="H196" i="33"/>
  <c r="H188" i="33"/>
  <c r="H180" i="33"/>
  <c r="H172" i="33"/>
  <c r="H164" i="33"/>
  <c r="H156" i="33"/>
  <c r="H148" i="33"/>
  <c r="H140" i="33"/>
  <c r="H129" i="33"/>
  <c r="H108" i="33"/>
  <c r="H65" i="33"/>
  <c r="H13" i="33"/>
  <c r="H18" i="33"/>
  <c r="H26" i="33"/>
  <c r="H19" i="33"/>
  <c r="H27" i="33"/>
  <c r="H11" i="33"/>
  <c r="H20" i="33"/>
  <c r="H28" i="33"/>
  <c r="H12" i="33"/>
  <c r="H21" i="33"/>
  <c r="H14" i="33"/>
  <c r="H22" i="33"/>
  <c r="H15" i="33"/>
  <c r="H23" i="33"/>
  <c r="H16" i="33"/>
  <c r="H24" i="33"/>
  <c r="H17" i="33"/>
  <c r="H827" i="33"/>
  <c r="H819" i="33"/>
  <c r="H811" i="33"/>
  <c r="H803" i="33"/>
  <c r="H795" i="33"/>
  <c r="H787" i="33"/>
  <c r="H779" i="33"/>
  <c r="H771" i="33"/>
  <c r="H763" i="33"/>
  <c r="H755" i="33"/>
  <c r="H747" i="33"/>
  <c r="H739" i="33"/>
  <c r="H731" i="33"/>
  <c r="H723" i="33"/>
  <c r="H715" i="33"/>
  <c r="H707" i="33"/>
  <c r="H699" i="33"/>
  <c r="H691" i="33"/>
  <c r="H683" i="33"/>
  <c r="H675" i="33"/>
  <c r="H667" i="33"/>
  <c r="H659" i="33"/>
  <c r="H651" i="33"/>
  <c r="H643" i="33"/>
  <c r="H635" i="33"/>
  <c r="H627" i="33"/>
  <c r="H619" i="33"/>
  <c r="H611" i="33"/>
  <c r="H603" i="33"/>
  <c r="H595" i="33"/>
  <c r="H587" i="33"/>
  <c r="H579" i="33"/>
  <c r="H571" i="33"/>
  <c r="H563" i="33"/>
  <c r="H555" i="33"/>
  <c r="H547" i="33"/>
  <c r="H539" i="33"/>
  <c r="H531" i="33"/>
  <c r="H523" i="33"/>
  <c r="H515" i="33"/>
  <c r="H507" i="33"/>
  <c r="H499" i="33"/>
  <c r="H491" i="33"/>
  <c r="H483" i="33"/>
  <c r="H475" i="33"/>
  <c r="H467" i="33"/>
  <c r="H459" i="33"/>
  <c r="H451" i="33"/>
  <c r="H443" i="33"/>
  <c r="H435" i="33"/>
  <c r="H427" i="33"/>
  <c r="H419" i="33"/>
  <c r="H411" i="33"/>
  <c r="H403" i="33"/>
  <c r="H395" i="33"/>
  <c r="H387" i="33"/>
  <c r="H379" i="33"/>
  <c r="H371" i="33"/>
  <c r="H363" i="33"/>
  <c r="H355" i="33"/>
  <c r="H347" i="33"/>
  <c r="H339" i="33"/>
  <c r="H331" i="33"/>
  <c r="H323" i="33"/>
  <c r="H315" i="33"/>
  <c r="H307" i="33"/>
  <c r="H299" i="33"/>
  <c r="H291" i="33"/>
  <c r="H283" i="33"/>
  <c r="H275" i="33"/>
  <c r="H267" i="33"/>
  <c r="H259" i="33"/>
  <c r="H251" i="33"/>
  <c r="H243" i="33"/>
  <c r="H235" i="33"/>
  <c r="H227" i="33"/>
  <c r="H219" i="33"/>
  <c r="H211" i="33"/>
  <c r="H195" i="33"/>
  <c r="H187" i="33"/>
  <c r="H179" i="33"/>
  <c r="H171" i="33"/>
  <c r="H163" i="33"/>
  <c r="H155" i="33"/>
  <c r="H147" i="33"/>
  <c r="H128" i="33"/>
  <c r="H105" i="33"/>
  <c r="H57" i="33"/>
  <c r="H130" i="33"/>
  <c r="H133" i="33"/>
  <c r="H134" i="33"/>
  <c r="H826" i="33"/>
  <c r="H818" i="33"/>
  <c r="H810" i="33"/>
  <c r="H802" i="33"/>
  <c r="H794" i="33"/>
  <c r="H786" i="33"/>
  <c r="H778" i="33"/>
  <c r="H770" i="33"/>
  <c r="H762" i="33"/>
  <c r="H754" i="33"/>
  <c r="H746" i="33"/>
  <c r="H738" i="33"/>
  <c r="H730" i="33"/>
  <c r="H722" i="33"/>
  <c r="H714" i="33"/>
  <c r="H706" i="33"/>
  <c r="H698" i="33"/>
  <c r="H690" i="33"/>
  <c r="H682" i="33"/>
  <c r="H674" i="33"/>
  <c r="H666" i="33"/>
  <c r="H658" i="33"/>
  <c r="H650" i="33"/>
  <c r="H642" i="33"/>
  <c r="H634" i="33"/>
  <c r="H626" i="33"/>
  <c r="H618" i="33"/>
  <c r="H610" i="33"/>
  <c r="H602" i="33"/>
  <c r="H594" i="33"/>
  <c r="H586" i="33"/>
  <c r="H578" i="33"/>
  <c r="H570" i="33"/>
  <c r="H562" i="33"/>
  <c r="H554" i="33"/>
  <c r="H546" i="33"/>
  <c r="H538" i="33"/>
  <c r="H530" i="33"/>
  <c r="H522" i="33"/>
  <c r="H514" i="33"/>
  <c r="H506" i="33"/>
  <c r="H498" i="33"/>
  <c r="H490" i="33"/>
  <c r="H482" i="33"/>
  <c r="H474" i="33"/>
  <c r="H466" i="33"/>
  <c r="H458" i="33"/>
  <c r="H450" i="33"/>
  <c r="H442" i="33"/>
  <c r="H434" i="33"/>
  <c r="H426" i="33"/>
  <c r="H418" i="33"/>
  <c r="H410" i="33"/>
  <c r="H402" i="33"/>
  <c r="H394" i="33"/>
  <c r="H386" i="33"/>
  <c r="H378" i="33"/>
  <c r="H370" i="33"/>
  <c r="H362" i="33"/>
  <c r="H354" i="33"/>
  <c r="H346" i="33"/>
  <c r="H338" i="33"/>
  <c r="H330" i="33"/>
  <c r="H322" i="33"/>
  <c r="H314" i="33"/>
  <c r="H306" i="33"/>
  <c r="H298" i="33"/>
  <c r="H282" i="33"/>
  <c r="H274" i="33"/>
  <c r="H266" i="33"/>
  <c r="H258" i="33"/>
  <c r="H250" i="33"/>
  <c r="H242" i="33"/>
  <c r="H234" i="33"/>
  <c r="H226" i="33"/>
  <c r="H218" i="33"/>
  <c r="H210" i="33"/>
  <c r="H202" i="33"/>
  <c r="H194" i="33"/>
  <c r="H186" i="33"/>
  <c r="H178" i="33"/>
  <c r="H170" i="33"/>
  <c r="H162" i="33"/>
  <c r="H154" i="33"/>
  <c r="H146" i="33"/>
  <c r="H138" i="33"/>
  <c r="H124" i="33"/>
  <c r="H104" i="33"/>
  <c r="H49" i="33"/>
  <c r="H825" i="33"/>
  <c r="H817" i="33"/>
  <c r="H809" i="33"/>
  <c r="H801" i="33"/>
  <c r="H793" i="33"/>
  <c r="H785" i="33"/>
  <c r="H777" i="33"/>
  <c r="H769" i="33"/>
  <c r="H761" i="33"/>
  <c r="H753" i="33"/>
  <c r="H745" i="33"/>
  <c r="H737" i="33"/>
  <c r="H729" i="33"/>
  <c r="H721" i="33"/>
  <c r="H713" i="33"/>
  <c r="H705" i="33"/>
  <c r="H697" i="33"/>
  <c r="H689" i="33"/>
  <c r="H681" i="33"/>
  <c r="H673" i="33"/>
  <c r="H665" i="33"/>
  <c r="H657" i="33"/>
  <c r="H649" i="33"/>
  <c r="H641" i="33"/>
  <c r="H633" i="33"/>
  <c r="H625" i="33"/>
  <c r="H617" i="33"/>
  <c r="H609" i="33"/>
  <c r="H601" i="33"/>
  <c r="H593" i="33"/>
  <c r="H585" i="33"/>
  <c r="H577" i="33"/>
  <c r="H569" i="33"/>
  <c r="H561" i="33"/>
  <c r="H553" i="33"/>
  <c r="H545" i="33"/>
  <c r="H537" i="33"/>
  <c r="H529" i="33"/>
  <c r="H521" i="33"/>
  <c r="H513" i="33"/>
  <c r="H505" i="33"/>
  <c r="H497" i="33"/>
  <c r="H489" i="33"/>
  <c r="H481" i="33"/>
  <c r="H473" i="33"/>
  <c r="H465" i="33"/>
  <c r="H457" i="33"/>
  <c r="H449" i="33"/>
  <c r="H441" i="33"/>
  <c r="H433" i="33"/>
  <c r="H425" i="33"/>
  <c r="H417" i="33"/>
  <c r="H409" i="33"/>
  <c r="H401" i="33"/>
  <c r="H393" i="33"/>
  <c r="H385" i="33"/>
  <c r="H377" i="33"/>
  <c r="H369" i="33"/>
  <c r="H361" i="33"/>
  <c r="H353" i="33"/>
  <c r="H345" i="33"/>
  <c r="H337" i="33"/>
  <c r="H329" i="33"/>
  <c r="H321" i="33"/>
  <c r="H313" i="33"/>
  <c r="H305" i="33"/>
  <c r="H297" i="33"/>
  <c r="H289" i="33"/>
  <c r="H281" i="33"/>
  <c r="H273" i="33"/>
  <c r="H265" i="33"/>
  <c r="H257" i="33"/>
  <c r="H249" i="33"/>
  <c r="H241" i="33"/>
  <c r="H233" i="33"/>
  <c r="H225" i="33"/>
  <c r="H217" i="33"/>
  <c r="H209" i="33"/>
  <c r="H193" i="33"/>
  <c r="H185" i="33"/>
  <c r="H177" i="33"/>
  <c r="H169" i="33"/>
  <c r="H161" i="33"/>
  <c r="H153" i="33"/>
  <c r="H145" i="33"/>
  <c r="H137" i="33"/>
  <c r="H100" i="33"/>
  <c r="H41" i="33"/>
  <c r="H122" i="33"/>
  <c r="H123" i="33"/>
  <c r="H125" i="33"/>
  <c r="H126" i="33"/>
  <c r="H127" i="33"/>
  <c r="H832" i="33"/>
  <c r="H824" i="33"/>
  <c r="H816" i="33"/>
  <c r="H808" i="33"/>
  <c r="H800" i="33"/>
  <c r="H792" i="33"/>
  <c r="H784" i="33"/>
  <c r="H776" i="33"/>
  <c r="H768" i="33"/>
  <c r="H760" i="33"/>
  <c r="H752" i="33"/>
  <c r="H744" i="33"/>
  <c r="H736" i="33"/>
  <c r="H728" i="33"/>
  <c r="H720" i="33"/>
  <c r="H712" i="33"/>
  <c r="H704" i="33"/>
  <c r="H696" i="33"/>
  <c r="H688" i="33"/>
  <c r="H680" i="33"/>
  <c r="H672" i="33"/>
  <c r="H664" i="33"/>
  <c r="H656" i="33"/>
  <c r="H648" i="33"/>
  <c r="H640" i="33"/>
  <c r="H632" i="33"/>
  <c r="H624" i="33"/>
  <c r="H616" i="33"/>
  <c r="H608" i="33"/>
  <c r="H600" i="33"/>
  <c r="H592" i="33"/>
  <c r="H584" i="33"/>
  <c r="H576" i="33"/>
  <c r="H568" i="33"/>
  <c r="H560" i="33"/>
  <c r="H552" i="33"/>
  <c r="H544" i="33"/>
  <c r="H536" i="33"/>
  <c r="H528" i="33"/>
  <c r="H520" i="33"/>
  <c r="H512" i="33"/>
  <c r="H504" i="33"/>
  <c r="H496" i="33"/>
  <c r="H488" i="33"/>
  <c r="H480" i="33"/>
  <c r="H472" i="33"/>
  <c r="H464" i="33"/>
  <c r="H456" i="33"/>
  <c r="H448" i="33"/>
  <c r="H440" i="33"/>
  <c r="H432" i="33"/>
  <c r="H424" i="33"/>
  <c r="H416" i="33"/>
  <c r="H408" i="33"/>
  <c r="H400" i="33"/>
  <c r="H392" i="33"/>
  <c r="H384" i="33"/>
  <c r="H376" i="33"/>
  <c r="H368" i="33"/>
  <c r="H360" i="33"/>
  <c r="H352" i="33"/>
  <c r="H344" i="33"/>
  <c r="H336" i="33"/>
  <c r="H328" i="33"/>
  <c r="H320" i="33"/>
  <c r="H312" i="33"/>
  <c r="H304" i="33"/>
  <c r="H296" i="33"/>
  <c r="H288" i="33"/>
  <c r="H280" i="33"/>
  <c r="H272" i="33"/>
  <c r="H264" i="33"/>
  <c r="H256" i="33"/>
  <c r="H240" i="33"/>
  <c r="H232" i="33"/>
  <c r="H224" i="33"/>
  <c r="H216" i="33"/>
  <c r="H208" i="33"/>
  <c r="H200" i="33"/>
  <c r="H192" i="33"/>
  <c r="H184" i="33"/>
  <c r="H176" i="33"/>
  <c r="H168" i="33"/>
  <c r="H160" i="33"/>
  <c r="H152" i="33"/>
  <c r="H144" i="33"/>
  <c r="H136" i="33"/>
  <c r="H120" i="33"/>
  <c r="H97" i="33"/>
  <c r="H33" i="33"/>
  <c r="H831" i="33"/>
  <c r="H807" i="33"/>
  <c r="H799" i="33"/>
  <c r="H791" i="33"/>
  <c r="H783" i="33"/>
  <c r="H775" i="33"/>
  <c r="H767" i="33"/>
  <c r="H759" i="33"/>
  <c r="H751" i="33"/>
  <c r="H743" i="33"/>
  <c r="H735" i="33"/>
  <c r="H727" i="33"/>
  <c r="H719" i="33"/>
  <c r="H687" i="33"/>
  <c r="H655" i="33"/>
  <c r="H647" i="33"/>
  <c r="H639" i="33"/>
  <c r="H631" i="33"/>
  <c r="H623" i="33"/>
  <c r="H615" i="33"/>
  <c r="H607" i="33"/>
  <c r="H599" i="33"/>
  <c r="H591" i="33"/>
  <c r="H583" i="33"/>
  <c r="H575" i="33"/>
  <c r="H567" i="33"/>
  <c r="H559" i="33"/>
  <c r="H551" i="33"/>
  <c r="H543" i="33"/>
  <c r="H535" i="33"/>
  <c r="H527" i="33"/>
  <c r="H519" i="33"/>
  <c r="H511" i="33"/>
  <c r="H503" i="33"/>
  <c r="H495" i="33"/>
  <c r="H479" i="33"/>
  <c r="H471" i="33"/>
  <c r="H463" i="33"/>
  <c r="H455" i="33"/>
  <c r="H447" i="33"/>
  <c r="H439" i="33"/>
  <c r="H415" i="33"/>
  <c r="H407" i="33"/>
  <c r="H391" i="33"/>
  <c r="H375" i="33"/>
  <c r="H367" i="33"/>
  <c r="H359" i="33"/>
  <c r="H351" i="33"/>
  <c r="H343" i="33"/>
  <c r="H335" i="33"/>
  <c r="H327" i="33"/>
  <c r="H319" i="33"/>
  <c r="H311" i="33"/>
  <c r="H303" i="33"/>
  <c r="H287" i="33"/>
  <c r="H279" i="33"/>
  <c r="H263" i="33"/>
  <c r="H247" i="33"/>
  <c r="H239" i="33"/>
  <c r="H231" i="33"/>
  <c r="H223" i="33"/>
  <c r="H215" i="33"/>
  <c r="H191" i="33"/>
  <c r="H175" i="33"/>
  <c r="H167" i="33"/>
  <c r="H135" i="33"/>
  <c r="H116" i="33"/>
  <c r="H89" i="33"/>
  <c r="H25" i="33"/>
  <c r="M249" i="6"/>
  <c r="N249" i="6" s="1"/>
  <c r="M491" i="6"/>
  <c r="N491" i="6" s="1"/>
  <c r="M483" i="6"/>
  <c r="N483" i="6" s="1"/>
  <c r="M475" i="6"/>
  <c r="N475" i="6" s="1"/>
  <c r="M467" i="6"/>
  <c r="N467" i="6" s="1"/>
  <c r="M459" i="6"/>
  <c r="N459" i="6" s="1"/>
  <c r="M451" i="6"/>
  <c r="N451" i="6" s="1"/>
  <c r="M443" i="6"/>
  <c r="N443" i="6" s="1"/>
  <c r="M435" i="6"/>
  <c r="N435" i="6" s="1"/>
  <c r="M427" i="6"/>
  <c r="N427" i="6" s="1"/>
  <c r="M419" i="6"/>
  <c r="N419" i="6" s="1"/>
  <c r="M411" i="6"/>
  <c r="N411" i="6" s="1"/>
  <c r="M403" i="6"/>
  <c r="N403" i="6" s="1"/>
  <c r="M395" i="6"/>
  <c r="N395" i="6" s="1"/>
  <c r="M387" i="6"/>
  <c r="N387" i="6" s="1"/>
  <c r="M379" i="6"/>
  <c r="N379" i="6" s="1"/>
  <c r="M371" i="6"/>
  <c r="N371" i="6" s="1"/>
  <c r="M363" i="6"/>
  <c r="N363" i="6" s="1"/>
  <c r="M355" i="6"/>
  <c r="N355" i="6" s="1"/>
  <c r="M347" i="6"/>
  <c r="N347" i="6" s="1"/>
  <c r="M339" i="6"/>
  <c r="N339" i="6" s="1"/>
  <c r="M331" i="6"/>
  <c r="N331" i="6" s="1"/>
  <c r="M323" i="6"/>
  <c r="N323" i="6" s="1"/>
  <c r="M315" i="6"/>
  <c r="N315" i="6" s="1"/>
  <c r="M307" i="6"/>
  <c r="N307" i="6" s="1"/>
  <c r="M299" i="6"/>
  <c r="N299" i="6" s="1"/>
  <c r="M291" i="6"/>
  <c r="N291" i="6" s="1"/>
  <c r="M283" i="6"/>
  <c r="N283" i="6" s="1"/>
  <c r="M275" i="6"/>
  <c r="N275" i="6" s="1"/>
  <c r="M267" i="6"/>
  <c r="N267" i="6" s="1"/>
  <c r="M259" i="6"/>
  <c r="N259" i="6" s="1"/>
  <c r="M251" i="6"/>
  <c r="N251" i="6" s="1"/>
  <c r="M244" i="6"/>
  <c r="N244" i="6" s="1"/>
  <c r="M236" i="6"/>
  <c r="N236" i="6" s="1"/>
  <c r="M228" i="6"/>
  <c r="N228" i="6" s="1"/>
  <c r="M220" i="6"/>
  <c r="N220" i="6" s="1"/>
  <c r="M204" i="6"/>
  <c r="N204" i="6" s="1"/>
  <c r="M196" i="6"/>
  <c r="N196" i="6" s="1"/>
  <c r="M188" i="6"/>
  <c r="N188" i="6" s="1"/>
  <c r="M180" i="6"/>
  <c r="N180" i="6" s="1"/>
  <c r="M172" i="6"/>
  <c r="N172" i="6" s="1"/>
  <c r="M164" i="6"/>
  <c r="N164" i="6" s="1"/>
  <c r="M156" i="6"/>
  <c r="N156" i="6" s="1"/>
  <c r="M140" i="6"/>
  <c r="N140" i="6" s="1"/>
  <c r="M132" i="6"/>
  <c r="N132" i="6" s="1"/>
  <c r="M124" i="6"/>
  <c r="N124" i="6" s="1"/>
  <c r="M116" i="6"/>
  <c r="N116" i="6" s="1"/>
  <c r="M108" i="6"/>
  <c r="N108" i="6" s="1"/>
  <c r="M100" i="6"/>
  <c r="N100" i="6" s="1"/>
  <c r="M92" i="6"/>
  <c r="N92" i="6" s="1"/>
  <c r="M85" i="6"/>
  <c r="N85" i="6" s="1"/>
  <c r="M77" i="6"/>
  <c r="N77" i="6" s="1"/>
  <c r="M69" i="6"/>
  <c r="N69" i="6" s="1"/>
  <c r="M61" i="6"/>
  <c r="N61" i="6" s="1"/>
  <c r="M53" i="6"/>
  <c r="N53" i="6" s="1"/>
  <c r="M45" i="6"/>
  <c r="N45" i="6" s="1"/>
  <c r="M37" i="6"/>
  <c r="N37" i="6" s="1"/>
  <c r="M29" i="6"/>
  <c r="N29" i="6" s="1"/>
  <c r="M21" i="6"/>
  <c r="N21" i="6" s="1"/>
  <c r="M13" i="6"/>
  <c r="N13" i="6" s="1"/>
  <c r="M834" i="6"/>
  <c r="N834" i="6" s="1"/>
  <c r="M802" i="6"/>
  <c r="N802" i="6" s="1"/>
  <c r="M762" i="6"/>
  <c r="N762" i="6" s="1"/>
  <c r="M714" i="6"/>
  <c r="N714" i="6" s="1"/>
  <c r="M666" i="6"/>
  <c r="N666" i="6" s="1"/>
  <c r="M619" i="6"/>
  <c r="N619" i="6" s="1"/>
  <c r="M563" i="6"/>
  <c r="N563" i="6" s="1"/>
  <c r="M507" i="6"/>
  <c r="N507" i="6" s="1"/>
  <c r="M817" i="6"/>
  <c r="N817" i="6" s="1"/>
  <c r="M777" i="6"/>
  <c r="N777" i="6" s="1"/>
  <c r="M729" i="6"/>
  <c r="N729" i="6" s="1"/>
  <c r="M689" i="6"/>
  <c r="N689" i="6" s="1"/>
  <c r="M642" i="6"/>
  <c r="N642" i="6" s="1"/>
  <c r="M586" i="6"/>
  <c r="N586" i="6" s="1"/>
  <c r="M538" i="6"/>
  <c r="N538" i="6" s="1"/>
  <c r="M498" i="6"/>
  <c r="N498" i="6" s="1"/>
  <c r="M450" i="6"/>
  <c r="N450" i="6" s="1"/>
  <c r="M402" i="6"/>
  <c r="N402" i="6" s="1"/>
  <c r="M346" i="6"/>
  <c r="N346" i="6" s="1"/>
  <c r="M306" i="6"/>
  <c r="N306" i="6" s="1"/>
  <c r="M258" i="6"/>
  <c r="N258" i="6" s="1"/>
  <c r="M219" i="6"/>
  <c r="N219" i="6" s="1"/>
  <c r="M163" i="6"/>
  <c r="N163" i="6" s="1"/>
  <c r="M115" i="6"/>
  <c r="N115" i="6" s="1"/>
  <c r="M76" i="6"/>
  <c r="N76" i="6" s="1"/>
  <c r="M36" i="6"/>
  <c r="N36" i="6" s="1"/>
  <c r="M832" i="6"/>
  <c r="N832" i="6" s="1"/>
  <c r="M824" i="6"/>
  <c r="N824" i="6" s="1"/>
  <c r="M816" i="6"/>
  <c r="N816" i="6" s="1"/>
  <c r="M808" i="6"/>
  <c r="N808" i="6" s="1"/>
  <c r="M800" i="6"/>
  <c r="N800" i="6" s="1"/>
  <c r="M792" i="6"/>
  <c r="N792" i="6" s="1"/>
  <c r="M784" i="6"/>
  <c r="N784" i="6" s="1"/>
  <c r="M776" i="6"/>
  <c r="N776" i="6" s="1"/>
  <c r="M768" i="6"/>
  <c r="N768" i="6" s="1"/>
  <c r="M760" i="6"/>
  <c r="N760" i="6" s="1"/>
  <c r="M752" i="6"/>
  <c r="N752" i="6" s="1"/>
  <c r="M744" i="6"/>
  <c r="N744" i="6" s="1"/>
  <c r="M736" i="6"/>
  <c r="N736" i="6" s="1"/>
  <c r="M728" i="6"/>
  <c r="N728" i="6" s="1"/>
  <c r="M720" i="6"/>
  <c r="N720" i="6" s="1"/>
  <c r="M712" i="6"/>
  <c r="N712" i="6" s="1"/>
  <c r="M704" i="6"/>
  <c r="N704" i="6" s="1"/>
  <c r="M696" i="6"/>
  <c r="N696" i="6" s="1"/>
  <c r="M688" i="6"/>
  <c r="N688" i="6" s="1"/>
  <c r="M680" i="6"/>
  <c r="N680" i="6" s="1"/>
  <c r="M672" i="6"/>
  <c r="N672" i="6" s="1"/>
  <c r="M664" i="6"/>
  <c r="N664" i="6" s="1"/>
  <c r="M656" i="6"/>
  <c r="N656" i="6" s="1"/>
  <c r="M649" i="6"/>
  <c r="N649" i="6" s="1"/>
  <c r="M641" i="6"/>
  <c r="N641" i="6" s="1"/>
  <c r="M633" i="6"/>
  <c r="N633" i="6" s="1"/>
  <c r="M625" i="6"/>
  <c r="N625" i="6" s="1"/>
  <c r="M617" i="6"/>
  <c r="N617" i="6" s="1"/>
  <c r="M609" i="6"/>
  <c r="N609" i="6" s="1"/>
  <c r="M601" i="6"/>
  <c r="N601" i="6" s="1"/>
  <c r="M593" i="6"/>
  <c r="N593" i="6" s="1"/>
  <c r="M585" i="6"/>
  <c r="N585" i="6" s="1"/>
  <c r="M577" i="6"/>
  <c r="N577" i="6" s="1"/>
  <c r="M569" i="6"/>
  <c r="N569" i="6" s="1"/>
  <c r="M561" i="6"/>
  <c r="N561" i="6" s="1"/>
  <c r="M553" i="6"/>
  <c r="N553" i="6" s="1"/>
  <c r="M545" i="6"/>
  <c r="N545" i="6" s="1"/>
  <c r="M537" i="6"/>
  <c r="N537" i="6" s="1"/>
  <c r="M529" i="6"/>
  <c r="N529" i="6" s="1"/>
  <c r="M521" i="6"/>
  <c r="N521" i="6" s="1"/>
  <c r="M513" i="6"/>
  <c r="N513" i="6" s="1"/>
  <c r="M505" i="6"/>
  <c r="N505" i="6" s="1"/>
  <c r="M497" i="6"/>
  <c r="N497" i="6" s="1"/>
  <c r="M489" i="6"/>
  <c r="N489" i="6" s="1"/>
  <c r="M481" i="6"/>
  <c r="N481" i="6" s="1"/>
  <c r="M473" i="6"/>
  <c r="N473" i="6" s="1"/>
  <c r="M465" i="6"/>
  <c r="N465" i="6" s="1"/>
  <c r="M457" i="6"/>
  <c r="N457" i="6" s="1"/>
  <c r="M449" i="6"/>
  <c r="N449" i="6" s="1"/>
  <c r="M441" i="6"/>
  <c r="N441" i="6" s="1"/>
  <c r="M433" i="6"/>
  <c r="N433" i="6" s="1"/>
  <c r="M425" i="6"/>
  <c r="N425" i="6" s="1"/>
  <c r="M417" i="6"/>
  <c r="N417" i="6" s="1"/>
  <c r="M409" i="6"/>
  <c r="N409" i="6" s="1"/>
  <c r="M401" i="6"/>
  <c r="N401" i="6" s="1"/>
  <c r="M393" i="6"/>
  <c r="N393" i="6" s="1"/>
  <c r="M385" i="6"/>
  <c r="N385" i="6" s="1"/>
  <c r="M377" i="6"/>
  <c r="N377" i="6" s="1"/>
  <c r="M369" i="6"/>
  <c r="N369" i="6" s="1"/>
  <c r="M361" i="6"/>
  <c r="N361" i="6" s="1"/>
  <c r="M353" i="6"/>
  <c r="N353" i="6" s="1"/>
  <c r="M345" i="6"/>
  <c r="N345" i="6" s="1"/>
  <c r="M337" i="6"/>
  <c r="N337" i="6" s="1"/>
  <c r="M329" i="6"/>
  <c r="N329" i="6" s="1"/>
  <c r="M321" i="6"/>
  <c r="N321" i="6" s="1"/>
  <c r="M313" i="6"/>
  <c r="N313" i="6" s="1"/>
  <c r="M305" i="6"/>
  <c r="N305" i="6" s="1"/>
  <c r="M297" i="6"/>
  <c r="N297" i="6" s="1"/>
  <c r="M289" i="6"/>
  <c r="N289" i="6" s="1"/>
  <c r="M281" i="6"/>
  <c r="N281" i="6" s="1"/>
  <c r="M273" i="6"/>
  <c r="N273" i="6" s="1"/>
  <c r="M265" i="6"/>
  <c r="N265" i="6" s="1"/>
  <c r="M257" i="6"/>
  <c r="N257" i="6" s="1"/>
  <c r="M242" i="6"/>
  <c r="N242" i="6" s="1"/>
  <c r="M234" i="6"/>
  <c r="N234" i="6" s="1"/>
  <c r="M226" i="6"/>
  <c r="N226" i="6" s="1"/>
  <c r="M218" i="6"/>
  <c r="N218" i="6" s="1"/>
  <c r="M210" i="6"/>
  <c r="N210" i="6" s="1"/>
  <c r="M202" i="6"/>
  <c r="N202" i="6" s="1"/>
  <c r="M194" i="6"/>
  <c r="N194" i="6" s="1"/>
  <c r="M186" i="6"/>
  <c r="N186" i="6" s="1"/>
  <c r="M178" i="6"/>
  <c r="N178" i="6" s="1"/>
  <c r="M170" i="6"/>
  <c r="N170" i="6" s="1"/>
  <c r="M162" i="6"/>
  <c r="N162" i="6" s="1"/>
  <c r="M154" i="6"/>
  <c r="N154" i="6" s="1"/>
  <c r="M146" i="6"/>
  <c r="N146" i="6" s="1"/>
  <c r="M138" i="6"/>
  <c r="N138" i="6" s="1"/>
  <c r="M130" i="6"/>
  <c r="N130" i="6" s="1"/>
  <c r="M122" i="6"/>
  <c r="N122" i="6" s="1"/>
  <c r="M114" i="6"/>
  <c r="N114" i="6" s="1"/>
  <c r="M106" i="6"/>
  <c r="N106" i="6" s="1"/>
  <c r="M98" i="6"/>
  <c r="N98" i="6" s="1"/>
  <c r="M90" i="6"/>
  <c r="N90" i="6" s="1"/>
  <c r="M83" i="6"/>
  <c r="N83" i="6" s="1"/>
  <c r="M75" i="6"/>
  <c r="N75" i="6" s="1"/>
  <c r="M67" i="6"/>
  <c r="N67" i="6" s="1"/>
  <c r="M59" i="6"/>
  <c r="N59" i="6" s="1"/>
  <c r="M51" i="6"/>
  <c r="N51" i="6" s="1"/>
  <c r="M43" i="6"/>
  <c r="N43" i="6" s="1"/>
  <c r="M35" i="6"/>
  <c r="N35" i="6" s="1"/>
  <c r="M27" i="6"/>
  <c r="N27" i="6" s="1"/>
  <c r="M19" i="6"/>
  <c r="N19" i="6" s="1"/>
  <c r="M11" i="6"/>
  <c r="N11" i="6" s="1"/>
  <c r="M818" i="6"/>
  <c r="N818" i="6" s="1"/>
  <c r="M778" i="6"/>
  <c r="N778" i="6" s="1"/>
  <c r="M730" i="6"/>
  <c r="N730" i="6" s="1"/>
  <c r="M682" i="6"/>
  <c r="N682" i="6" s="1"/>
  <c r="M643" i="6"/>
  <c r="N643" i="6" s="1"/>
  <c r="M595" i="6"/>
  <c r="N595" i="6" s="1"/>
  <c r="M547" i="6"/>
  <c r="N547" i="6" s="1"/>
  <c r="M499" i="6"/>
  <c r="N499" i="6" s="1"/>
  <c r="M809" i="6"/>
  <c r="N809" i="6" s="1"/>
  <c r="M769" i="6"/>
  <c r="N769" i="6" s="1"/>
  <c r="M721" i="6"/>
  <c r="N721" i="6" s="1"/>
  <c r="M673" i="6"/>
  <c r="N673" i="6" s="1"/>
  <c r="M634" i="6"/>
  <c r="N634" i="6" s="1"/>
  <c r="M594" i="6"/>
  <c r="N594" i="6" s="1"/>
  <c r="M546" i="6"/>
  <c r="N546" i="6" s="1"/>
  <c r="M490" i="6"/>
  <c r="N490" i="6" s="1"/>
  <c r="M442" i="6"/>
  <c r="N442" i="6" s="1"/>
  <c r="M394" i="6"/>
  <c r="N394" i="6" s="1"/>
  <c r="M354" i="6"/>
  <c r="N354" i="6" s="1"/>
  <c r="M298" i="6"/>
  <c r="N298" i="6" s="1"/>
  <c r="M266" i="6"/>
  <c r="N266" i="6" s="1"/>
  <c r="M211" i="6"/>
  <c r="N211" i="6" s="1"/>
  <c r="M171" i="6"/>
  <c r="N171" i="6" s="1"/>
  <c r="M123" i="6"/>
  <c r="N123" i="6" s="1"/>
  <c r="M68" i="6"/>
  <c r="N68" i="6" s="1"/>
  <c r="M12" i="6"/>
  <c r="N12" i="6" s="1"/>
  <c r="M648" i="6"/>
  <c r="N648" i="6" s="1"/>
  <c r="M640" i="6"/>
  <c r="N640" i="6" s="1"/>
  <c r="M632" i="6"/>
  <c r="N632" i="6" s="1"/>
  <c r="M624" i="6"/>
  <c r="N624" i="6" s="1"/>
  <c r="M616" i="6"/>
  <c r="N616" i="6" s="1"/>
  <c r="M608" i="6"/>
  <c r="N608" i="6" s="1"/>
  <c r="M600" i="6"/>
  <c r="N600" i="6" s="1"/>
  <c r="M592" i="6"/>
  <c r="N592" i="6" s="1"/>
  <c r="M584" i="6"/>
  <c r="N584" i="6" s="1"/>
  <c r="M576" i="6"/>
  <c r="N576" i="6" s="1"/>
  <c r="M568" i="6"/>
  <c r="N568" i="6" s="1"/>
  <c r="M560" i="6"/>
  <c r="N560" i="6" s="1"/>
  <c r="M552" i="6"/>
  <c r="N552" i="6" s="1"/>
  <c r="M544" i="6"/>
  <c r="N544" i="6" s="1"/>
  <c r="M536" i="6"/>
  <c r="N536" i="6" s="1"/>
  <c r="M528" i="6"/>
  <c r="N528" i="6" s="1"/>
  <c r="M520" i="6"/>
  <c r="N520" i="6" s="1"/>
  <c r="M512" i="6"/>
  <c r="N512" i="6" s="1"/>
  <c r="M504" i="6"/>
  <c r="N504" i="6" s="1"/>
  <c r="M496" i="6"/>
  <c r="N496" i="6" s="1"/>
  <c r="M488" i="6"/>
  <c r="N488" i="6" s="1"/>
  <c r="M480" i="6"/>
  <c r="N480" i="6" s="1"/>
  <c r="M472" i="6"/>
  <c r="N472" i="6" s="1"/>
  <c r="M464" i="6"/>
  <c r="N464" i="6" s="1"/>
  <c r="M456" i="6"/>
  <c r="N456" i="6" s="1"/>
  <c r="M448" i="6"/>
  <c r="N448" i="6" s="1"/>
  <c r="M440" i="6"/>
  <c r="N440" i="6" s="1"/>
  <c r="M432" i="6"/>
  <c r="N432" i="6" s="1"/>
  <c r="M424" i="6"/>
  <c r="N424" i="6" s="1"/>
  <c r="M416" i="6"/>
  <c r="N416" i="6" s="1"/>
  <c r="M408" i="6"/>
  <c r="N408" i="6" s="1"/>
  <c r="M400" i="6"/>
  <c r="N400" i="6" s="1"/>
  <c r="M392" i="6"/>
  <c r="N392" i="6" s="1"/>
  <c r="M384" i="6"/>
  <c r="N384" i="6" s="1"/>
  <c r="M376" i="6"/>
  <c r="N376" i="6" s="1"/>
  <c r="M368" i="6"/>
  <c r="N368" i="6" s="1"/>
  <c r="M360" i="6"/>
  <c r="N360" i="6" s="1"/>
  <c r="M352" i="6"/>
  <c r="N352" i="6" s="1"/>
  <c r="M344" i="6"/>
  <c r="N344" i="6" s="1"/>
  <c r="M336" i="6"/>
  <c r="N336" i="6" s="1"/>
  <c r="M328" i="6"/>
  <c r="N328" i="6" s="1"/>
  <c r="M320" i="6"/>
  <c r="N320" i="6" s="1"/>
  <c r="M312" i="6"/>
  <c r="N312" i="6" s="1"/>
  <c r="M304" i="6"/>
  <c r="N304" i="6" s="1"/>
  <c r="M296" i="6"/>
  <c r="N296" i="6" s="1"/>
  <c r="M288" i="6"/>
  <c r="N288" i="6" s="1"/>
  <c r="M280" i="6"/>
  <c r="N280" i="6" s="1"/>
  <c r="M272" i="6"/>
  <c r="N272" i="6" s="1"/>
  <c r="M264" i="6"/>
  <c r="N264" i="6" s="1"/>
  <c r="M256" i="6"/>
  <c r="N256" i="6" s="1"/>
  <c r="M241" i="6"/>
  <c r="N241" i="6" s="1"/>
  <c r="M233" i="6"/>
  <c r="N233" i="6" s="1"/>
  <c r="M225" i="6"/>
  <c r="N225" i="6" s="1"/>
  <c r="M217" i="6"/>
  <c r="N217" i="6" s="1"/>
  <c r="M209" i="6"/>
  <c r="N209" i="6" s="1"/>
  <c r="M201" i="6"/>
  <c r="N201" i="6" s="1"/>
  <c r="M193" i="6"/>
  <c r="N193" i="6" s="1"/>
  <c r="M185" i="6"/>
  <c r="N185" i="6" s="1"/>
  <c r="M177" i="6"/>
  <c r="N177" i="6" s="1"/>
  <c r="M169" i="6"/>
  <c r="N169" i="6" s="1"/>
  <c r="M161" i="6"/>
  <c r="N161" i="6" s="1"/>
  <c r="M153" i="6"/>
  <c r="N153" i="6" s="1"/>
  <c r="M145" i="6"/>
  <c r="N145" i="6" s="1"/>
  <c r="M137" i="6"/>
  <c r="N137" i="6" s="1"/>
  <c r="M129" i="6"/>
  <c r="N129" i="6" s="1"/>
  <c r="M121" i="6"/>
  <c r="N121" i="6" s="1"/>
  <c r="M113" i="6"/>
  <c r="N113" i="6" s="1"/>
  <c r="M105" i="6"/>
  <c r="N105" i="6" s="1"/>
  <c r="M97" i="6"/>
  <c r="N97" i="6" s="1"/>
  <c r="M89" i="6"/>
  <c r="N89" i="6" s="1"/>
  <c r="M82" i="6"/>
  <c r="N82" i="6" s="1"/>
  <c r="M74" i="6"/>
  <c r="N74" i="6" s="1"/>
  <c r="M66" i="6"/>
  <c r="N66" i="6" s="1"/>
  <c r="M58" i="6"/>
  <c r="N58" i="6" s="1"/>
  <c r="M50" i="6"/>
  <c r="N50" i="6" s="1"/>
  <c r="M42" i="6"/>
  <c r="N42" i="6" s="1"/>
  <c r="M34" i="6"/>
  <c r="N34" i="6" s="1"/>
  <c r="M26" i="6"/>
  <c r="N26" i="6" s="1"/>
  <c r="M18" i="6"/>
  <c r="N18" i="6" s="1"/>
  <c r="M10" i="6"/>
  <c r="N10" i="6" s="1"/>
  <c r="M826" i="6"/>
  <c r="N826" i="6" s="1"/>
  <c r="M770" i="6"/>
  <c r="N770" i="6" s="1"/>
  <c r="M722" i="6"/>
  <c r="N722" i="6" s="1"/>
  <c r="M674" i="6"/>
  <c r="N674" i="6" s="1"/>
  <c r="M627" i="6"/>
  <c r="N627" i="6" s="1"/>
  <c r="M579" i="6"/>
  <c r="N579" i="6" s="1"/>
  <c r="M539" i="6"/>
  <c r="N539" i="6" s="1"/>
  <c r="M825" i="6"/>
  <c r="N825" i="6" s="1"/>
  <c r="M761" i="6"/>
  <c r="N761" i="6" s="1"/>
  <c r="M697" i="6"/>
  <c r="N697" i="6" s="1"/>
  <c r="M650" i="6"/>
  <c r="N650" i="6" s="1"/>
  <c r="M602" i="6"/>
  <c r="N602" i="6" s="1"/>
  <c r="M554" i="6"/>
  <c r="N554" i="6" s="1"/>
  <c r="M506" i="6"/>
  <c r="N506" i="6" s="1"/>
  <c r="M458" i="6"/>
  <c r="N458" i="6" s="1"/>
  <c r="M410" i="6"/>
  <c r="N410" i="6" s="1"/>
  <c r="M362" i="6"/>
  <c r="N362" i="6" s="1"/>
  <c r="M314" i="6"/>
  <c r="N314" i="6" s="1"/>
  <c r="M250" i="6"/>
  <c r="N250" i="6" s="1"/>
  <c r="M195" i="6"/>
  <c r="N195" i="6" s="1"/>
  <c r="M147" i="6"/>
  <c r="N147" i="6" s="1"/>
  <c r="M99" i="6"/>
  <c r="N99" i="6" s="1"/>
  <c r="M52" i="6"/>
  <c r="N52" i="6" s="1"/>
  <c r="M830" i="6"/>
  <c r="N830" i="6" s="1"/>
  <c r="M814" i="6"/>
  <c r="N814" i="6" s="1"/>
  <c r="M806" i="6"/>
  <c r="N806" i="6" s="1"/>
  <c r="M798" i="6"/>
  <c r="N798" i="6" s="1"/>
  <c r="M790" i="6"/>
  <c r="N790" i="6" s="1"/>
  <c r="M782" i="6"/>
  <c r="N782" i="6" s="1"/>
  <c r="M774" i="6"/>
  <c r="N774" i="6" s="1"/>
  <c r="M766" i="6"/>
  <c r="N766" i="6" s="1"/>
  <c r="M758" i="6"/>
  <c r="N758" i="6" s="1"/>
  <c r="M750" i="6"/>
  <c r="N750" i="6" s="1"/>
  <c r="M742" i="6"/>
  <c r="N742" i="6" s="1"/>
  <c r="M734" i="6"/>
  <c r="N734" i="6" s="1"/>
  <c r="M726" i="6"/>
  <c r="N726" i="6" s="1"/>
  <c r="M718" i="6"/>
  <c r="N718" i="6" s="1"/>
  <c r="M710" i="6"/>
  <c r="N710" i="6" s="1"/>
  <c r="M702" i="6"/>
  <c r="N702" i="6" s="1"/>
  <c r="M694" i="6"/>
  <c r="N694" i="6" s="1"/>
  <c r="M686" i="6"/>
  <c r="N686" i="6" s="1"/>
  <c r="M678" i="6"/>
  <c r="N678" i="6" s="1"/>
  <c r="M670" i="6"/>
  <c r="N670" i="6" s="1"/>
  <c r="M662" i="6"/>
  <c r="N662" i="6" s="1"/>
  <c r="M654" i="6"/>
  <c r="N654" i="6" s="1"/>
  <c r="M248" i="6"/>
  <c r="N248" i="6" s="1"/>
  <c r="M240" i="6"/>
  <c r="N240" i="6" s="1"/>
  <c r="M232" i="6"/>
  <c r="N232" i="6" s="1"/>
  <c r="M224" i="6"/>
  <c r="N224" i="6" s="1"/>
  <c r="M216" i="6"/>
  <c r="N216" i="6" s="1"/>
  <c r="M208" i="6"/>
  <c r="N208" i="6" s="1"/>
  <c r="M200" i="6"/>
  <c r="N200" i="6" s="1"/>
  <c r="M192" i="6"/>
  <c r="N192" i="6" s="1"/>
  <c r="M184" i="6"/>
  <c r="N184" i="6" s="1"/>
  <c r="M176" i="6"/>
  <c r="N176" i="6" s="1"/>
  <c r="M168" i="6"/>
  <c r="N168" i="6" s="1"/>
  <c r="M160" i="6"/>
  <c r="N160" i="6" s="1"/>
  <c r="M152" i="6"/>
  <c r="N152" i="6" s="1"/>
  <c r="M144" i="6"/>
  <c r="N144" i="6" s="1"/>
  <c r="M136" i="6"/>
  <c r="N136" i="6" s="1"/>
  <c r="M128" i="6"/>
  <c r="N128" i="6" s="1"/>
  <c r="M120" i="6"/>
  <c r="N120" i="6" s="1"/>
  <c r="M112" i="6"/>
  <c r="N112" i="6" s="1"/>
  <c r="M104" i="6"/>
  <c r="N104" i="6" s="1"/>
  <c r="M96" i="6"/>
  <c r="N96" i="6" s="1"/>
  <c r="M81" i="6"/>
  <c r="N81" i="6" s="1"/>
  <c r="M73" i="6"/>
  <c r="N73" i="6" s="1"/>
  <c r="M65" i="6"/>
  <c r="N65" i="6" s="1"/>
  <c r="M57" i="6"/>
  <c r="N57" i="6" s="1"/>
  <c r="M49" i="6"/>
  <c r="N49" i="6" s="1"/>
  <c r="M41" i="6"/>
  <c r="N41" i="6" s="1"/>
  <c r="M33" i="6"/>
  <c r="N33" i="6" s="1"/>
  <c r="M25" i="6"/>
  <c r="N25" i="6" s="1"/>
  <c r="M17" i="6"/>
  <c r="N17" i="6" s="1"/>
  <c r="M786" i="6"/>
  <c r="N786" i="6" s="1"/>
  <c r="M746" i="6"/>
  <c r="N746" i="6" s="1"/>
  <c r="M706" i="6"/>
  <c r="N706" i="6" s="1"/>
  <c r="M658" i="6"/>
  <c r="N658" i="6" s="1"/>
  <c r="M603" i="6"/>
  <c r="N603" i="6" s="1"/>
  <c r="M555" i="6"/>
  <c r="N555" i="6" s="1"/>
  <c r="M523" i="6"/>
  <c r="N523" i="6" s="1"/>
  <c r="M801" i="6"/>
  <c r="N801" i="6" s="1"/>
  <c r="M753" i="6"/>
  <c r="N753" i="6" s="1"/>
  <c r="M705" i="6"/>
  <c r="N705" i="6" s="1"/>
  <c r="M657" i="6"/>
  <c r="N657" i="6" s="1"/>
  <c r="M618" i="6"/>
  <c r="N618" i="6" s="1"/>
  <c r="M562" i="6"/>
  <c r="N562" i="6" s="1"/>
  <c r="M514" i="6"/>
  <c r="N514" i="6" s="1"/>
  <c r="M474" i="6"/>
  <c r="N474" i="6" s="1"/>
  <c r="M426" i="6"/>
  <c r="N426" i="6" s="1"/>
  <c r="M378" i="6"/>
  <c r="N378" i="6" s="1"/>
  <c r="M338" i="6"/>
  <c r="N338" i="6" s="1"/>
  <c r="M290" i="6"/>
  <c r="N290" i="6" s="1"/>
  <c r="M243" i="6"/>
  <c r="N243" i="6" s="1"/>
  <c r="M187" i="6"/>
  <c r="N187" i="6" s="1"/>
  <c r="M139" i="6"/>
  <c r="N139" i="6" s="1"/>
  <c r="M822" i="6"/>
  <c r="N822" i="6" s="1"/>
  <c r="M9" i="6"/>
  <c r="N9" i="6" s="1"/>
  <c r="M829" i="6"/>
  <c r="N829" i="6" s="1"/>
  <c r="M821" i="6"/>
  <c r="N821" i="6" s="1"/>
  <c r="M813" i="6"/>
  <c r="N813" i="6" s="1"/>
  <c r="M805" i="6"/>
  <c r="N805" i="6" s="1"/>
  <c r="M797" i="6"/>
  <c r="N797" i="6" s="1"/>
  <c r="M789" i="6"/>
  <c r="N789" i="6" s="1"/>
  <c r="M781" i="6"/>
  <c r="N781" i="6" s="1"/>
  <c r="M773" i="6"/>
  <c r="N773" i="6" s="1"/>
  <c r="M765" i="6"/>
  <c r="N765" i="6" s="1"/>
  <c r="M757" i="6"/>
  <c r="N757" i="6" s="1"/>
  <c r="M749" i="6"/>
  <c r="N749" i="6" s="1"/>
  <c r="M741" i="6"/>
  <c r="N741" i="6" s="1"/>
  <c r="M733" i="6"/>
  <c r="N733" i="6" s="1"/>
  <c r="M725" i="6"/>
  <c r="N725" i="6" s="1"/>
  <c r="M717" i="6"/>
  <c r="N717" i="6" s="1"/>
  <c r="M709" i="6"/>
  <c r="N709" i="6" s="1"/>
  <c r="M701" i="6"/>
  <c r="N701" i="6" s="1"/>
  <c r="M693" i="6"/>
  <c r="N693" i="6" s="1"/>
  <c r="M685" i="6"/>
  <c r="N685" i="6" s="1"/>
  <c r="M677" i="6"/>
  <c r="N677" i="6" s="1"/>
  <c r="M669" i="6"/>
  <c r="N669" i="6" s="1"/>
  <c r="M661" i="6"/>
  <c r="N661" i="6" s="1"/>
  <c r="M646" i="6"/>
  <c r="N646" i="6" s="1"/>
  <c r="M638" i="6"/>
  <c r="N638" i="6" s="1"/>
  <c r="M630" i="6"/>
  <c r="N630" i="6" s="1"/>
  <c r="M622" i="6"/>
  <c r="N622" i="6" s="1"/>
  <c r="M614" i="6"/>
  <c r="N614" i="6" s="1"/>
  <c r="M606" i="6"/>
  <c r="N606" i="6" s="1"/>
  <c r="M598" i="6"/>
  <c r="N598" i="6" s="1"/>
  <c r="M590" i="6"/>
  <c r="N590" i="6" s="1"/>
  <c r="M582" i="6"/>
  <c r="N582" i="6" s="1"/>
  <c r="M574" i="6"/>
  <c r="N574" i="6" s="1"/>
  <c r="M566" i="6"/>
  <c r="N566" i="6" s="1"/>
  <c r="M558" i="6"/>
  <c r="N558" i="6" s="1"/>
  <c r="M550" i="6"/>
  <c r="N550" i="6" s="1"/>
  <c r="M542" i="6"/>
  <c r="N542" i="6" s="1"/>
  <c r="M534" i="6"/>
  <c r="N534" i="6" s="1"/>
  <c r="M526" i="6"/>
  <c r="N526" i="6" s="1"/>
  <c r="M518" i="6"/>
  <c r="N518" i="6" s="1"/>
  <c r="M510" i="6"/>
  <c r="N510" i="6" s="1"/>
  <c r="M502" i="6"/>
  <c r="N502" i="6" s="1"/>
  <c r="M494" i="6"/>
  <c r="N494" i="6" s="1"/>
  <c r="M486" i="6"/>
  <c r="N486" i="6" s="1"/>
  <c r="M478" i="6"/>
  <c r="N478" i="6" s="1"/>
  <c r="M470" i="6"/>
  <c r="N470" i="6" s="1"/>
  <c r="M462" i="6"/>
  <c r="N462" i="6" s="1"/>
  <c r="M454" i="6"/>
  <c r="N454" i="6" s="1"/>
  <c r="M446" i="6"/>
  <c r="N446" i="6" s="1"/>
  <c r="M438" i="6"/>
  <c r="N438" i="6" s="1"/>
  <c r="M430" i="6"/>
  <c r="N430" i="6" s="1"/>
  <c r="M422" i="6"/>
  <c r="N422" i="6" s="1"/>
  <c r="M414" i="6"/>
  <c r="N414" i="6" s="1"/>
  <c r="M406" i="6"/>
  <c r="N406" i="6" s="1"/>
  <c r="M398" i="6"/>
  <c r="N398" i="6" s="1"/>
  <c r="M390" i="6"/>
  <c r="N390" i="6" s="1"/>
  <c r="M382" i="6"/>
  <c r="N382" i="6" s="1"/>
  <c r="M374" i="6"/>
  <c r="N374" i="6" s="1"/>
  <c r="M366" i="6"/>
  <c r="N366" i="6" s="1"/>
  <c r="M358" i="6"/>
  <c r="N358" i="6" s="1"/>
  <c r="M350" i="6"/>
  <c r="N350" i="6" s="1"/>
  <c r="M342" i="6"/>
  <c r="N342" i="6" s="1"/>
  <c r="M334" i="6"/>
  <c r="N334" i="6" s="1"/>
  <c r="M326" i="6"/>
  <c r="N326" i="6" s="1"/>
  <c r="M318" i="6"/>
  <c r="N318" i="6" s="1"/>
  <c r="M310" i="6"/>
  <c r="N310" i="6" s="1"/>
  <c r="M302" i="6"/>
  <c r="N302" i="6" s="1"/>
  <c r="M294" i="6"/>
  <c r="N294" i="6" s="1"/>
  <c r="M286" i="6"/>
  <c r="N286" i="6" s="1"/>
  <c r="M278" i="6"/>
  <c r="N278" i="6" s="1"/>
  <c r="M270" i="6"/>
  <c r="N270" i="6" s="1"/>
  <c r="M262" i="6"/>
  <c r="N262" i="6" s="1"/>
  <c r="M254" i="6"/>
  <c r="N254" i="6" s="1"/>
  <c r="M247" i="6"/>
  <c r="N247" i="6" s="1"/>
  <c r="M239" i="6"/>
  <c r="N239" i="6" s="1"/>
  <c r="M231" i="6"/>
  <c r="N231" i="6" s="1"/>
  <c r="M223" i="6"/>
  <c r="N223" i="6" s="1"/>
  <c r="M215" i="6"/>
  <c r="N215" i="6" s="1"/>
  <c r="M207" i="6"/>
  <c r="N207" i="6" s="1"/>
  <c r="M199" i="6"/>
  <c r="N199" i="6" s="1"/>
  <c r="M191" i="6"/>
  <c r="N191" i="6" s="1"/>
  <c r="M183" i="6"/>
  <c r="N183" i="6" s="1"/>
  <c r="M175" i="6"/>
  <c r="N175" i="6" s="1"/>
  <c r="M167" i="6"/>
  <c r="N167" i="6" s="1"/>
  <c r="M159" i="6"/>
  <c r="N159" i="6" s="1"/>
  <c r="M151" i="6"/>
  <c r="N151" i="6" s="1"/>
  <c r="M143" i="6"/>
  <c r="N143" i="6" s="1"/>
  <c r="M135" i="6"/>
  <c r="N135" i="6" s="1"/>
  <c r="M127" i="6"/>
  <c r="N127" i="6" s="1"/>
  <c r="M119" i="6"/>
  <c r="N119" i="6" s="1"/>
  <c r="M111" i="6"/>
  <c r="N111" i="6" s="1"/>
  <c r="M103" i="6"/>
  <c r="N103" i="6" s="1"/>
  <c r="M95" i="6"/>
  <c r="N95" i="6" s="1"/>
  <c r="M88" i="6"/>
  <c r="N88" i="6" s="1"/>
  <c r="M80" i="6"/>
  <c r="N80" i="6" s="1"/>
  <c r="M72" i="6"/>
  <c r="N72" i="6" s="1"/>
  <c r="M64" i="6"/>
  <c r="N64" i="6" s="1"/>
  <c r="M56" i="6"/>
  <c r="N56" i="6" s="1"/>
  <c r="M48" i="6"/>
  <c r="N48" i="6" s="1"/>
  <c r="M40" i="6"/>
  <c r="N40" i="6" s="1"/>
  <c r="M32" i="6"/>
  <c r="N32" i="6" s="1"/>
  <c r="M24" i="6"/>
  <c r="N24" i="6" s="1"/>
  <c r="M16" i="6"/>
  <c r="N16" i="6" s="1"/>
  <c r="M810" i="6"/>
  <c r="N810" i="6" s="1"/>
  <c r="M754" i="6"/>
  <c r="N754" i="6" s="1"/>
  <c r="M690" i="6"/>
  <c r="N690" i="6" s="1"/>
  <c r="M635" i="6"/>
  <c r="N635" i="6" s="1"/>
  <c r="M587" i="6"/>
  <c r="N587" i="6" s="1"/>
  <c r="M531" i="6"/>
  <c r="N531" i="6" s="1"/>
  <c r="M833" i="6"/>
  <c r="N833" i="6" s="1"/>
  <c r="M785" i="6"/>
  <c r="N785" i="6" s="1"/>
  <c r="M737" i="6"/>
  <c r="N737" i="6" s="1"/>
  <c r="M681" i="6"/>
  <c r="N681" i="6" s="1"/>
  <c r="M626" i="6"/>
  <c r="N626" i="6" s="1"/>
  <c r="M578" i="6"/>
  <c r="N578" i="6" s="1"/>
  <c r="M522" i="6"/>
  <c r="N522" i="6" s="1"/>
  <c r="M466" i="6"/>
  <c r="N466" i="6" s="1"/>
  <c r="M418" i="6"/>
  <c r="N418" i="6" s="1"/>
  <c r="M370" i="6"/>
  <c r="N370" i="6" s="1"/>
  <c r="M322" i="6"/>
  <c r="N322" i="6" s="1"/>
  <c r="M274" i="6"/>
  <c r="N274" i="6" s="1"/>
  <c r="M227" i="6"/>
  <c r="N227" i="6" s="1"/>
  <c r="M179" i="6"/>
  <c r="N179" i="6" s="1"/>
  <c r="M131" i="6"/>
  <c r="N131" i="6" s="1"/>
  <c r="M91" i="6"/>
  <c r="N91" i="6" s="1"/>
  <c r="M44" i="6"/>
  <c r="N44" i="6" s="1"/>
  <c r="M836" i="6"/>
  <c r="N836" i="6" s="1"/>
  <c r="M820" i="6"/>
  <c r="N820" i="6" s="1"/>
  <c r="M812" i="6"/>
  <c r="N812" i="6" s="1"/>
  <c r="M804" i="6"/>
  <c r="N804" i="6" s="1"/>
  <c r="M788" i="6"/>
  <c r="N788" i="6" s="1"/>
  <c r="M780" i="6"/>
  <c r="N780" i="6" s="1"/>
  <c r="M772" i="6"/>
  <c r="N772" i="6" s="1"/>
  <c r="M764" i="6"/>
  <c r="N764" i="6" s="1"/>
  <c r="M756" i="6"/>
  <c r="N756" i="6" s="1"/>
  <c r="M748" i="6"/>
  <c r="N748" i="6" s="1"/>
  <c r="M740" i="6"/>
  <c r="N740" i="6" s="1"/>
  <c r="M732" i="6"/>
  <c r="N732" i="6" s="1"/>
  <c r="M724" i="6"/>
  <c r="N724" i="6" s="1"/>
  <c r="M716" i="6"/>
  <c r="N716" i="6" s="1"/>
  <c r="M708" i="6"/>
  <c r="N708" i="6" s="1"/>
  <c r="M700" i="6"/>
  <c r="N700" i="6" s="1"/>
  <c r="M692" i="6"/>
  <c r="N692" i="6" s="1"/>
  <c r="M684" i="6"/>
  <c r="N684" i="6" s="1"/>
  <c r="M676" i="6"/>
  <c r="N676" i="6" s="1"/>
  <c r="M668" i="6"/>
  <c r="N668" i="6" s="1"/>
  <c r="M660" i="6"/>
  <c r="N660" i="6" s="1"/>
  <c r="M653" i="6"/>
  <c r="N653" i="6" s="1"/>
  <c r="M645" i="6"/>
  <c r="N645" i="6" s="1"/>
  <c r="M637" i="6"/>
  <c r="N637" i="6" s="1"/>
  <c r="M629" i="6"/>
  <c r="N629" i="6" s="1"/>
  <c r="M621" i="6"/>
  <c r="N621" i="6" s="1"/>
  <c r="M613" i="6"/>
  <c r="N613" i="6" s="1"/>
  <c r="M605" i="6"/>
  <c r="N605" i="6" s="1"/>
  <c r="M597" i="6"/>
  <c r="N597" i="6" s="1"/>
  <c r="M589" i="6"/>
  <c r="N589" i="6" s="1"/>
  <c r="M581" i="6"/>
  <c r="N581" i="6" s="1"/>
  <c r="M573" i="6"/>
  <c r="N573" i="6" s="1"/>
  <c r="M565" i="6"/>
  <c r="N565" i="6" s="1"/>
  <c r="M557" i="6"/>
  <c r="N557" i="6" s="1"/>
  <c r="M549" i="6"/>
  <c r="N549" i="6" s="1"/>
  <c r="M541" i="6"/>
  <c r="N541" i="6" s="1"/>
  <c r="M533" i="6"/>
  <c r="N533" i="6" s="1"/>
  <c r="M525" i="6"/>
  <c r="N525" i="6" s="1"/>
  <c r="M517" i="6"/>
  <c r="N517" i="6" s="1"/>
  <c r="M509" i="6"/>
  <c r="N509" i="6" s="1"/>
  <c r="M501" i="6"/>
  <c r="N501" i="6" s="1"/>
  <c r="M493" i="6"/>
  <c r="N493" i="6" s="1"/>
  <c r="M485" i="6"/>
  <c r="N485" i="6" s="1"/>
  <c r="M477" i="6"/>
  <c r="N477" i="6" s="1"/>
  <c r="M469" i="6"/>
  <c r="N469" i="6" s="1"/>
  <c r="M461" i="6"/>
  <c r="N461" i="6" s="1"/>
  <c r="M453" i="6"/>
  <c r="N453" i="6" s="1"/>
  <c r="M445" i="6"/>
  <c r="N445" i="6" s="1"/>
  <c r="M437" i="6"/>
  <c r="N437" i="6" s="1"/>
  <c r="M429" i="6"/>
  <c r="N429" i="6" s="1"/>
  <c r="M421" i="6"/>
  <c r="N421" i="6" s="1"/>
  <c r="M413" i="6"/>
  <c r="N413" i="6" s="1"/>
  <c r="M405" i="6"/>
  <c r="N405" i="6" s="1"/>
  <c r="M397" i="6"/>
  <c r="N397" i="6" s="1"/>
  <c r="M389" i="6"/>
  <c r="N389" i="6" s="1"/>
  <c r="M381" i="6"/>
  <c r="N381" i="6" s="1"/>
  <c r="M373" i="6"/>
  <c r="N373" i="6" s="1"/>
  <c r="M365" i="6"/>
  <c r="N365" i="6" s="1"/>
  <c r="M357" i="6"/>
  <c r="N357" i="6" s="1"/>
  <c r="M349" i="6"/>
  <c r="N349" i="6" s="1"/>
  <c r="M341" i="6"/>
  <c r="N341" i="6" s="1"/>
  <c r="M333" i="6"/>
  <c r="N333" i="6" s="1"/>
  <c r="M325" i="6"/>
  <c r="N325" i="6" s="1"/>
  <c r="M317" i="6"/>
  <c r="N317" i="6" s="1"/>
  <c r="M309" i="6"/>
  <c r="N309" i="6" s="1"/>
  <c r="M301" i="6"/>
  <c r="N301" i="6" s="1"/>
  <c r="M293" i="6"/>
  <c r="N293" i="6" s="1"/>
  <c r="M285" i="6"/>
  <c r="N285" i="6" s="1"/>
  <c r="M277" i="6"/>
  <c r="N277" i="6" s="1"/>
  <c r="M269" i="6"/>
  <c r="N269" i="6" s="1"/>
  <c r="M261" i="6"/>
  <c r="N261" i="6" s="1"/>
  <c r="M253" i="6"/>
  <c r="N253" i="6" s="1"/>
  <c r="M246" i="6"/>
  <c r="N246" i="6" s="1"/>
  <c r="M238" i="6"/>
  <c r="N238" i="6" s="1"/>
  <c r="M230" i="6"/>
  <c r="N230" i="6" s="1"/>
  <c r="M222" i="6"/>
  <c r="N222" i="6" s="1"/>
  <c r="M214" i="6"/>
  <c r="N214" i="6" s="1"/>
  <c r="M206" i="6"/>
  <c r="N206" i="6" s="1"/>
  <c r="M198" i="6"/>
  <c r="N198" i="6" s="1"/>
  <c r="M190" i="6"/>
  <c r="N190" i="6" s="1"/>
  <c r="M182" i="6"/>
  <c r="N182" i="6" s="1"/>
  <c r="M174" i="6"/>
  <c r="N174" i="6" s="1"/>
  <c r="M166" i="6"/>
  <c r="N166" i="6" s="1"/>
  <c r="M158" i="6"/>
  <c r="N158" i="6" s="1"/>
  <c r="M150" i="6"/>
  <c r="N150" i="6" s="1"/>
  <c r="M142" i="6"/>
  <c r="N142" i="6" s="1"/>
  <c r="M134" i="6"/>
  <c r="N134" i="6" s="1"/>
  <c r="M126" i="6"/>
  <c r="N126" i="6" s="1"/>
  <c r="M118" i="6"/>
  <c r="N118" i="6" s="1"/>
  <c r="M110" i="6"/>
  <c r="N110" i="6" s="1"/>
  <c r="M102" i="6"/>
  <c r="N102" i="6" s="1"/>
  <c r="M94" i="6"/>
  <c r="N94" i="6" s="1"/>
  <c r="M87" i="6"/>
  <c r="N87" i="6" s="1"/>
  <c r="M79" i="6"/>
  <c r="N79" i="6" s="1"/>
  <c r="M71" i="6"/>
  <c r="N71" i="6" s="1"/>
  <c r="M63" i="6"/>
  <c r="N63" i="6" s="1"/>
  <c r="M55" i="6"/>
  <c r="N55" i="6" s="1"/>
  <c r="M47" i="6"/>
  <c r="N47" i="6" s="1"/>
  <c r="M39" i="6"/>
  <c r="N39" i="6" s="1"/>
  <c r="M31" i="6"/>
  <c r="N31" i="6" s="1"/>
  <c r="M23" i="6"/>
  <c r="N23" i="6" s="1"/>
  <c r="M15" i="6"/>
  <c r="N15" i="6" s="1"/>
  <c r="M794" i="6"/>
  <c r="N794" i="6" s="1"/>
  <c r="M738" i="6"/>
  <c r="N738" i="6" s="1"/>
  <c r="M698" i="6"/>
  <c r="N698" i="6" s="1"/>
  <c r="M651" i="6"/>
  <c r="N651" i="6" s="1"/>
  <c r="M611" i="6"/>
  <c r="N611" i="6" s="1"/>
  <c r="M571" i="6"/>
  <c r="N571" i="6" s="1"/>
  <c r="M515" i="6"/>
  <c r="N515" i="6" s="1"/>
  <c r="M793" i="6"/>
  <c r="N793" i="6" s="1"/>
  <c r="M745" i="6"/>
  <c r="N745" i="6" s="1"/>
  <c r="M713" i="6"/>
  <c r="N713" i="6" s="1"/>
  <c r="M665" i="6"/>
  <c r="N665" i="6" s="1"/>
  <c r="M610" i="6"/>
  <c r="N610" i="6" s="1"/>
  <c r="M570" i="6"/>
  <c r="N570" i="6" s="1"/>
  <c r="M530" i="6"/>
  <c r="N530" i="6" s="1"/>
  <c r="M482" i="6"/>
  <c r="N482" i="6" s="1"/>
  <c r="M434" i="6"/>
  <c r="N434" i="6" s="1"/>
  <c r="M386" i="6"/>
  <c r="N386" i="6" s="1"/>
  <c r="M330" i="6"/>
  <c r="N330" i="6" s="1"/>
  <c r="M282" i="6"/>
  <c r="N282" i="6" s="1"/>
  <c r="M235" i="6"/>
  <c r="N235" i="6" s="1"/>
  <c r="M203" i="6"/>
  <c r="N203" i="6" s="1"/>
  <c r="M155" i="6"/>
  <c r="N155" i="6" s="1"/>
  <c r="M107" i="6"/>
  <c r="N107" i="6" s="1"/>
  <c r="M60" i="6"/>
  <c r="N60" i="6" s="1"/>
  <c r="M28" i="6"/>
  <c r="N28" i="6" s="1"/>
  <c r="M828" i="6"/>
  <c r="N828" i="6" s="1"/>
  <c r="M796" i="6"/>
  <c r="N796" i="6" s="1"/>
  <c r="M835" i="6"/>
  <c r="N835" i="6" s="1"/>
  <c r="M827" i="6"/>
  <c r="N827" i="6" s="1"/>
  <c r="M819" i="6"/>
  <c r="N819" i="6" s="1"/>
  <c r="M811" i="6"/>
  <c r="N811" i="6" s="1"/>
  <c r="M803" i="6"/>
  <c r="N803" i="6" s="1"/>
  <c r="M795" i="6"/>
  <c r="N795" i="6" s="1"/>
  <c r="M787" i="6"/>
  <c r="N787" i="6" s="1"/>
  <c r="M779" i="6"/>
  <c r="N779" i="6" s="1"/>
  <c r="M771" i="6"/>
  <c r="N771" i="6" s="1"/>
  <c r="M763" i="6"/>
  <c r="N763" i="6" s="1"/>
  <c r="M755" i="6"/>
  <c r="N755" i="6" s="1"/>
  <c r="M747" i="6"/>
  <c r="N747" i="6" s="1"/>
  <c r="M739" i="6"/>
  <c r="N739" i="6" s="1"/>
  <c r="M731" i="6"/>
  <c r="N731" i="6" s="1"/>
  <c r="M723" i="6"/>
  <c r="N723" i="6" s="1"/>
  <c r="M715" i="6"/>
  <c r="N715" i="6" s="1"/>
  <c r="M707" i="6"/>
  <c r="N707" i="6" s="1"/>
  <c r="M699" i="6"/>
  <c r="N699" i="6" s="1"/>
  <c r="M691" i="6"/>
  <c r="N691" i="6" s="1"/>
  <c r="M683" i="6"/>
  <c r="N683" i="6" s="1"/>
  <c r="M675" i="6"/>
  <c r="N675" i="6" s="1"/>
  <c r="M667" i="6"/>
  <c r="N667" i="6" s="1"/>
  <c r="M659" i="6"/>
  <c r="N659" i="6" s="1"/>
  <c r="M652" i="6"/>
  <c r="N652" i="6" s="1"/>
  <c r="M644" i="6"/>
  <c r="N644" i="6" s="1"/>
  <c r="M636" i="6"/>
  <c r="N636" i="6" s="1"/>
  <c r="M628" i="6"/>
  <c r="N628" i="6" s="1"/>
  <c r="M620" i="6"/>
  <c r="N620" i="6" s="1"/>
  <c r="M612" i="6"/>
  <c r="N612" i="6" s="1"/>
  <c r="M604" i="6"/>
  <c r="N604" i="6" s="1"/>
  <c r="M596" i="6"/>
  <c r="N596" i="6" s="1"/>
  <c r="M588" i="6"/>
  <c r="N588" i="6" s="1"/>
  <c r="M580" i="6"/>
  <c r="N580" i="6" s="1"/>
  <c r="M572" i="6"/>
  <c r="N572" i="6" s="1"/>
  <c r="M564" i="6"/>
  <c r="N564" i="6" s="1"/>
  <c r="M556" i="6"/>
  <c r="N556" i="6" s="1"/>
  <c r="M548" i="6"/>
  <c r="N548" i="6" s="1"/>
  <c r="M540" i="6"/>
  <c r="N540" i="6" s="1"/>
  <c r="M532" i="6"/>
  <c r="N532" i="6" s="1"/>
  <c r="M524" i="6"/>
  <c r="N524" i="6" s="1"/>
  <c r="M516" i="6"/>
  <c r="N516" i="6" s="1"/>
  <c r="M508" i="6"/>
  <c r="N508" i="6" s="1"/>
  <c r="M500" i="6"/>
  <c r="N500" i="6" s="1"/>
  <c r="M492" i="6"/>
  <c r="N492" i="6" s="1"/>
  <c r="M484" i="6"/>
  <c r="N484" i="6" s="1"/>
  <c r="M476" i="6"/>
  <c r="N476" i="6" s="1"/>
  <c r="M468" i="6"/>
  <c r="N468" i="6" s="1"/>
  <c r="M460" i="6"/>
  <c r="N460" i="6" s="1"/>
  <c r="M452" i="6"/>
  <c r="N452" i="6" s="1"/>
  <c r="M444" i="6"/>
  <c r="N444" i="6" s="1"/>
  <c r="M436" i="6"/>
  <c r="N436" i="6" s="1"/>
  <c r="M428" i="6"/>
  <c r="N428" i="6" s="1"/>
  <c r="M420" i="6"/>
  <c r="N420" i="6" s="1"/>
  <c r="M412" i="6"/>
  <c r="N412" i="6" s="1"/>
  <c r="M404" i="6"/>
  <c r="N404" i="6" s="1"/>
  <c r="M396" i="6"/>
  <c r="N396" i="6" s="1"/>
  <c r="M388" i="6"/>
  <c r="N388" i="6" s="1"/>
  <c r="M380" i="6"/>
  <c r="N380" i="6" s="1"/>
  <c r="M372" i="6"/>
  <c r="N372" i="6" s="1"/>
  <c r="M364" i="6"/>
  <c r="N364" i="6" s="1"/>
  <c r="M356" i="6"/>
  <c r="N356" i="6" s="1"/>
  <c r="M348" i="6"/>
  <c r="N348" i="6" s="1"/>
  <c r="M340" i="6"/>
  <c r="N340" i="6" s="1"/>
  <c r="M332" i="6"/>
  <c r="N332" i="6" s="1"/>
  <c r="M324" i="6"/>
  <c r="N324" i="6" s="1"/>
  <c r="M316" i="6"/>
  <c r="N316" i="6" s="1"/>
  <c r="M308" i="6"/>
  <c r="N308" i="6" s="1"/>
  <c r="M300" i="6"/>
  <c r="N300" i="6" s="1"/>
  <c r="M292" i="6"/>
  <c r="N292" i="6" s="1"/>
  <c r="M284" i="6"/>
  <c r="N284" i="6" s="1"/>
  <c r="M276" i="6"/>
  <c r="N276" i="6" s="1"/>
  <c r="M268" i="6"/>
  <c r="N268" i="6" s="1"/>
  <c r="M260" i="6"/>
  <c r="N260" i="6" s="1"/>
  <c r="M252" i="6"/>
  <c r="N252" i="6" s="1"/>
  <c r="M245" i="6"/>
  <c r="N245" i="6" s="1"/>
  <c r="M237" i="6"/>
  <c r="N237" i="6" s="1"/>
  <c r="M229" i="6"/>
  <c r="N229" i="6" s="1"/>
  <c r="M221" i="6"/>
  <c r="N221" i="6" s="1"/>
  <c r="M213" i="6"/>
  <c r="N213" i="6" s="1"/>
  <c r="M205" i="6"/>
  <c r="N205" i="6" s="1"/>
  <c r="M197" i="6"/>
  <c r="N197" i="6" s="1"/>
  <c r="M189" i="6"/>
  <c r="N189" i="6" s="1"/>
  <c r="M181" i="6"/>
  <c r="N181" i="6" s="1"/>
  <c r="M173" i="6"/>
  <c r="N173" i="6" s="1"/>
  <c r="M165" i="6"/>
  <c r="N165" i="6" s="1"/>
  <c r="M157" i="6"/>
  <c r="N157" i="6" s="1"/>
  <c r="M149" i="6"/>
  <c r="N149" i="6" s="1"/>
  <c r="M141" i="6"/>
  <c r="N141" i="6" s="1"/>
  <c r="M133" i="6"/>
  <c r="N133" i="6" s="1"/>
  <c r="M125" i="6"/>
  <c r="N125" i="6" s="1"/>
  <c r="M117" i="6"/>
  <c r="N117" i="6" s="1"/>
  <c r="M109" i="6"/>
  <c r="N109" i="6" s="1"/>
  <c r="M101" i="6"/>
  <c r="N101" i="6" s="1"/>
  <c r="M93" i="6"/>
  <c r="N93" i="6" s="1"/>
  <c r="M86" i="6"/>
  <c r="N86" i="6" s="1"/>
  <c r="M78" i="6"/>
  <c r="N78" i="6" s="1"/>
  <c r="M70" i="6"/>
  <c r="N70" i="6" s="1"/>
  <c r="M62" i="6"/>
  <c r="N62" i="6" s="1"/>
  <c r="M54" i="6"/>
  <c r="N54" i="6" s="1"/>
  <c r="M46" i="6"/>
  <c r="N46" i="6" s="1"/>
  <c r="M38" i="6"/>
  <c r="N38" i="6" s="1"/>
  <c r="M30" i="6"/>
  <c r="N30" i="6" s="1"/>
  <c r="M22" i="6"/>
  <c r="N22" i="6" s="1"/>
  <c r="M14" i="6"/>
  <c r="N14" i="6" s="1"/>
  <c r="P11" i="32"/>
  <c r="E15" i="16" s="1"/>
  <c r="T828" i="4" s="1"/>
  <c r="X828" i="4" s="1"/>
  <c r="AB828" i="4" s="1"/>
  <c r="B829" i="31" l="1"/>
  <c r="AE828" i="4"/>
  <c r="E803" i="36"/>
  <c r="E803" i="38"/>
  <c r="E739" i="36"/>
  <c r="E739" i="38"/>
  <c r="E675" i="36"/>
  <c r="E675" i="38"/>
  <c r="E611" i="36"/>
  <c r="E611" i="38"/>
  <c r="E548" i="36"/>
  <c r="E548" i="38"/>
  <c r="E484" i="36"/>
  <c r="E484" i="38"/>
  <c r="E420" i="36"/>
  <c r="E420" i="38"/>
  <c r="E356" i="36"/>
  <c r="E356" i="38"/>
  <c r="E292" i="36"/>
  <c r="E292" i="38"/>
  <c r="E228" i="36"/>
  <c r="E228" i="38"/>
  <c r="E164" i="36"/>
  <c r="E164" i="38"/>
  <c r="E100" i="36"/>
  <c r="E100" i="38"/>
  <c r="E36" i="36"/>
  <c r="E36" i="38"/>
  <c r="E802" i="36"/>
  <c r="E802" i="38"/>
  <c r="E738" i="36"/>
  <c r="E738" i="38"/>
  <c r="E674" i="36"/>
  <c r="E674" i="38"/>
  <c r="E610" i="36"/>
  <c r="E610" i="38"/>
  <c r="E547" i="36"/>
  <c r="E547" i="38"/>
  <c r="E483" i="36"/>
  <c r="E483" i="38"/>
  <c r="E419" i="36"/>
  <c r="E419" i="38"/>
  <c r="E355" i="36"/>
  <c r="E355" i="38"/>
  <c r="E291" i="36"/>
  <c r="E291" i="38"/>
  <c r="E227" i="36"/>
  <c r="E227" i="38"/>
  <c r="E163" i="36"/>
  <c r="E163" i="38"/>
  <c r="E99" i="36"/>
  <c r="E99" i="38"/>
  <c r="E35" i="36"/>
  <c r="E35" i="38"/>
  <c r="E793" i="36"/>
  <c r="E793" i="38"/>
  <c r="E729" i="36"/>
  <c r="E729" i="38"/>
  <c r="E665" i="36"/>
  <c r="E665" i="38"/>
  <c r="E601" i="36"/>
  <c r="E601" i="38"/>
  <c r="E538" i="36"/>
  <c r="E538" i="38"/>
  <c r="E474" i="36"/>
  <c r="E474" i="38"/>
  <c r="E410" i="36"/>
  <c r="E410" i="38"/>
  <c r="E346" i="36"/>
  <c r="E346" i="38"/>
  <c r="E282" i="36"/>
  <c r="E282" i="38"/>
  <c r="E218" i="36"/>
  <c r="E218" i="38"/>
  <c r="E154" i="36"/>
  <c r="E154" i="38"/>
  <c r="E90" i="36"/>
  <c r="E90" i="38"/>
  <c r="E26" i="36"/>
  <c r="E26" i="38"/>
  <c r="E784" i="36"/>
  <c r="E784" i="38"/>
  <c r="E720" i="36"/>
  <c r="E720" i="38"/>
  <c r="E656" i="36"/>
  <c r="E656" i="38"/>
  <c r="E592" i="36"/>
  <c r="E592" i="38"/>
  <c r="E529" i="36"/>
  <c r="E529" i="38"/>
  <c r="E465" i="36"/>
  <c r="E465" i="38"/>
  <c r="E401" i="36"/>
  <c r="E401" i="38"/>
  <c r="E337" i="36"/>
  <c r="E337" i="38"/>
  <c r="E273" i="36"/>
  <c r="E273" i="38"/>
  <c r="E209" i="36"/>
  <c r="E209" i="38"/>
  <c r="E145" i="36"/>
  <c r="E145" i="38"/>
  <c r="E81" i="36"/>
  <c r="E81" i="38"/>
  <c r="E18" i="36"/>
  <c r="E18" i="38"/>
  <c r="E783" i="36"/>
  <c r="E783" i="38"/>
  <c r="E719" i="36"/>
  <c r="E719" i="38"/>
  <c r="E655" i="36"/>
  <c r="E655" i="38"/>
  <c r="E591" i="36"/>
  <c r="E591" i="38"/>
  <c r="E528" i="36"/>
  <c r="E528" i="38"/>
  <c r="E464" i="36"/>
  <c r="E464" i="38"/>
  <c r="E400" i="36"/>
  <c r="E400" i="38"/>
  <c r="E336" i="36"/>
  <c r="E336" i="38"/>
  <c r="E272" i="36"/>
  <c r="E272" i="38"/>
  <c r="E208" i="36"/>
  <c r="E208" i="38"/>
  <c r="E144" i="36"/>
  <c r="E144" i="38"/>
  <c r="E80" i="36"/>
  <c r="E80" i="38"/>
  <c r="E17" i="36"/>
  <c r="E17" i="38"/>
  <c r="E782" i="36"/>
  <c r="E782" i="38"/>
  <c r="E718" i="36"/>
  <c r="E718" i="38"/>
  <c r="E654" i="36"/>
  <c r="E654" i="38"/>
  <c r="E590" i="36"/>
  <c r="E590" i="38"/>
  <c r="E527" i="36"/>
  <c r="E527" i="38"/>
  <c r="E463" i="36"/>
  <c r="E463" i="38"/>
  <c r="E399" i="36"/>
  <c r="E399" i="38"/>
  <c r="E335" i="36"/>
  <c r="E335" i="38"/>
  <c r="E271" i="36"/>
  <c r="E271" i="38"/>
  <c r="E207" i="36"/>
  <c r="E207" i="38"/>
  <c r="E143" i="36"/>
  <c r="E143" i="38"/>
  <c r="E79" i="36"/>
  <c r="E79" i="38"/>
  <c r="E16" i="36"/>
  <c r="E16" i="38"/>
  <c r="E781" i="36"/>
  <c r="E781" i="38"/>
  <c r="E717" i="36"/>
  <c r="E717" i="38"/>
  <c r="E653" i="36"/>
  <c r="E653" i="38"/>
  <c r="E589" i="36"/>
  <c r="E589" i="38"/>
  <c r="E526" i="36"/>
  <c r="E526" i="38"/>
  <c r="E462" i="36"/>
  <c r="E462" i="38"/>
  <c r="E398" i="36"/>
  <c r="E398" i="38"/>
  <c r="E334" i="36"/>
  <c r="E334" i="38"/>
  <c r="E270" i="36"/>
  <c r="E270" i="38"/>
  <c r="E206" i="36"/>
  <c r="E206" i="38"/>
  <c r="E142" i="36"/>
  <c r="E142" i="38"/>
  <c r="E78" i="36"/>
  <c r="E78" i="38"/>
  <c r="E15" i="36"/>
  <c r="E15" i="38"/>
  <c r="E780" i="36"/>
  <c r="E780" i="38"/>
  <c r="E716" i="36"/>
  <c r="E716" i="38"/>
  <c r="E652" i="36"/>
  <c r="E652" i="38"/>
  <c r="E581" i="36"/>
  <c r="E581" i="38"/>
  <c r="E517" i="36"/>
  <c r="E517" i="38"/>
  <c r="E453" i="36"/>
  <c r="E453" i="38"/>
  <c r="E389" i="36"/>
  <c r="E389" i="38"/>
  <c r="E325" i="36"/>
  <c r="E325" i="38"/>
  <c r="E261" i="36"/>
  <c r="E261" i="38"/>
  <c r="E197" i="36"/>
  <c r="E197" i="38"/>
  <c r="E133" i="36"/>
  <c r="E133" i="38"/>
  <c r="E69" i="36"/>
  <c r="E69" i="38"/>
  <c r="E795" i="36"/>
  <c r="E795" i="38"/>
  <c r="E731" i="36"/>
  <c r="E731" i="38"/>
  <c r="E667" i="36"/>
  <c r="E667" i="38"/>
  <c r="E603" i="36"/>
  <c r="E603" i="38"/>
  <c r="E540" i="36"/>
  <c r="E540" i="38"/>
  <c r="E476" i="36"/>
  <c r="E476" i="38"/>
  <c r="E412" i="36"/>
  <c r="E412" i="38"/>
  <c r="E348" i="36"/>
  <c r="E348" i="38"/>
  <c r="E284" i="36"/>
  <c r="E284" i="38"/>
  <c r="E220" i="36"/>
  <c r="E220" i="38"/>
  <c r="E156" i="36"/>
  <c r="E156" i="38"/>
  <c r="E92" i="36"/>
  <c r="E92" i="38"/>
  <c r="E28" i="36"/>
  <c r="E28" i="38"/>
  <c r="E794" i="36"/>
  <c r="E794" i="38"/>
  <c r="E730" i="36"/>
  <c r="E730" i="38"/>
  <c r="E666" i="36"/>
  <c r="E666" i="38"/>
  <c r="E602" i="36"/>
  <c r="E602" i="38"/>
  <c r="E539" i="36"/>
  <c r="E539" i="38"/>
  <c r="E475" i="36"/>
  <c r="E475" i="38"/>
  <c r="E411" i="36"/>
  <c r="E411" i="38"/>
  <c r="E347" i="36"/>
  <c r="E347" i="38"/>
  <c r="E283" i="36"/>
  <c r="E283" i="38"/>
  <c r="E219" i="36"/>
  <c r="E219" i="38"/>
  <c r="E155" i="36"/>
  <c r="E155" i="38"/>
  <c r="E91" i="36"/>
  <c r="E91" i="38"/>
  <c r="E27" i="36"/>
  <c r="E27" i="38"/>
  <c r="E785" i="36"/>
  <c r="E785" i="38"/>
  <c r="E721" i="36"/>
  <c r="E721" i="38"/>
  <c r="E657" i="36"/>
  <c r="E657" i="38"/>
  <c r="E593" i="36"/>
  <c r="E593" i="38"/>
  <c r="E530" i="36"/>
  <c r="E530" i="38"/>
  <c r="E466" i="36"/>
  <c r="E466" i="38"/>
  <c r="E402" i="36"/>
  <c r="E402" i="38"/>
  <c r="E338" i="36"/>
  <c r="E338" i="38"/>
  <c r="E274" i="36"/>
  <c r="E274" i="38"/>
  <c r="E210" i="36"/>
  <c r="E210" i="38"/>
  <c r="E146" i="36"/>
  <c r="E146" i="38"/>
  <c r="E82" i="36"/>
  <c r="E82" i="38"/>
  <c r="E19" i="36"/>
  <c r="E19" i="38"/>
  <c r="E776" i="36"/>
  <c r="E776" i="38"/>
  <c r="E712" i="36"/>
  <c r="E712" i="38"/>
  <c r="E648" i="36"/>
  <c r="E648" i="38"/>
  <c r="E585" i="36"/>
  <c r="E585" i="38"/>
  <c r="E521" i="36"/>
  <c r="E521" i="38"/>
  <c r="E457" i="36"/>
  <c r="E457" i="38"/>
  <c r="E393" i="36"/>
  <c r="E393" i="38"/>
  <c r="E329" i="36"/>
  <c r="E329" i="38"/>
  <c r="E265" i="36"/>
  <c r="E265" i="38"/>
  <c r="E201" i="36"/>
  <c r="E201" i="38"/>
  <c r="E137" i="36"/>
  <c r="E137" i="38"/>
  <c r="E73" i="36"/>
  <c r="E73" i="38"/>
  <c r="E11" i="36"/>
  <c r="E11" i="38"/>
  <c r="E775" i="36"/>
  <c r="E775" i="38"/>
  <c r="E711" i="36"/>
  <c r="E711" i="38"/>
  <c r="E647" i="36"/>
  <c r="E647" i="38"/>
  <c r="E584" i="36"/>
  <c r="E584" i="38"/>
  <c r="E520" i="36"/>
  <c r="E520" i="38"/>
  <c r="E456" i="36"/>
  <c r="E456" i="38"/>
  <c r="E392" i="36"/>
  <c r="E392" i="38"/>
  <c r="E328" i="36"/>
  <c r="E328" i="38"/>
  <c r="E264" i="36"/>
  <c r="E264" i="38"/>
  <c r="E200" i="36"/>
  <c r="E200" i="38"/>
  <c r="E136" i="36"/>
  <c r="E136" i="38"/>
  <c r="E72" i="36"/>
  <c r="E72" i="38"/>
  <c r="E838" i="36"/>
  <c r="E838" i="38"/>
  <c r="E774" i="36"/>
  <c r="E774" i="38"/>
  <c r="E710" i="36"/>
  <c r="E710" i="38"/>
  <c r="E646" i="36"/>
  <c r="E646" i="38"/>
  <c r="E583" i="36"/>
  <c r="E583" i="38"/>
  <c r="E519" i="36"/>
  <c r="E519" i="38"/>
  <c r="E455" i="36"/>
  <c r="E455" i="38"/>
  <c r="E391" i="36"/>
  <c r="E391" i="38"/>
  <c r="E327" i="36"/>
  <c r="E327" i="38"/>
  <c r="E263" i="36"/>
  <c r="E263" i="38"/>
  <c r="E199" i="36"/>
  <c r="E199" i="38"/>
  <c r="E135" i="36"/>
  <c r="E135" i="38"/>
  <c r="E71" i="36"/>
  <c r="E71" i="38"/>
  <c r="E837" i="36"/>
  <c r="E837" i="38"/>
  <c r="E773" i="36"/>
  <c r="E773" i="38"/>
  <c r="E709" i="36"/>
  <c r="E709" i="38"/>
  <c r="E645" i="36"/>
  <c r="E645" i="38"/>
  <c r="E582" i="36"/>
  <c r="E582" i="38"/>
  <c r="E518" i="36"/>
  <c r="E518" i="38"/>
  <c r="E454" i="36"/>
  <c r="E454" i="38"/>
  <c r="E390" i="36"/>
  <c r="E390" i="38"/>
  <c r="E326" i="36"/>
  <c r="E326" i="38"/>
  <c r="E262" i="36"/>
  <c r="E262" i="38"/>
  <c r="E198" i="36"/>
  <c r="E198" i="38"/>
  <c r="E134" i="36"/>
  <c r="E134" i="38"/>
  <c r="E70" i="36"/>
  <c r="E70" i="38"/>
  <c r="E836" i="36"/>
  <c r="E836" i="38"/>
  <c r="E772" i="36"/>
  <c r="E772" i="38"/>
  <c r="E708" i="36"/>
  <c r="E708" i="38"/>
  <c r="E644" i="36"/>
  <c r="E644" i="38"/>
  <c r="E573" i="36"/>
  <c r="E573" i="38"/>
  <c r="E509" i="36"/>
  <c r="E509" i="38"/>
  <c r="E445" i="36"/>
  <c r="E445" i="38"/>
  <c r="E381" i="36"/>
  <c r="E381" i="38"/>
  <c r="E317" i="36"/>
  <c r="E317" i="38"/>
  <c r="E253" i="36"/>
  <c r="E253" i="38"/>
  <c r="E189" i="36"/>
  <c r="E189" i="38"/>
  <c r="E125" i="36"/>
  <c r="E125" i="38"/>
  <c r="E61" i="36"/>
  <c r="E61" i="38"/>
  <c r="E787" i="36"/>
  <c r="E787" i="38"/>
  <c r="E723" i="36"/>
  <c r="E723" i="38"/>
  <c r="E659" i="36"/>
  <c r="E659" i="38"/>
  <c r="E595" i="36"/>
  <c r="E595" i="38"/>
  <c r="E532" i="36"/>
  <c r="E532" i="38"/>
  <c r="E468" i="36"/>
  <c r="E468" i="38"/>
  <c r="E404" i="36"/>
  <c r="E404" i="38"/>
  <c r="E340" i="36"/>
  <c r="E340" i="38"/>
  <c r="E276" i="36"/>
  <c r="E276" i="38"/>
  <c r="E212" i="36"/>
  <c r="E212" i="38"/>
  <c r="E148" i="36"/>
  <c r="E148" i="38"/>
  <c r="E84" i="36"/>
  <c r="E84" i="38"/>
  <c r="E20" i="36"/>
  <c r="E20" i="38"/>
  <c r="E786" i="36"/>
  <c r="E786" i="38"/>
  <c r="E722" i="36"/>
  <c r="E722" i="38"/>
  <c r="E658" i="36"/>
  <c r="E658" i="38"/>
  <c r="E594" i="36"/>
  <c r="E594" i="38"/>
  <c r="E531" i="36"/>
  <c r="E531" i="38"/>
  <c r="E467" i="36"/>
  <c r="E467" i="38"/>
  <c r="E403" i="36"/>
  <c r="E403" i="38"/>
  <c r="E339" i="36"/>
  <c r="E339" i="38"/>
  <c r="E275" i="36"/>
  <c r="E275" i="38"/>
  <c r="E211" i="36"/>
  <c r="E211" i="38"/>
  <c r="E147" i="36"/>
  <c r="E147" i="38"/>
  <c r="E83" i="36"/>
  <c r="E83" i="38"/>
  <c r="E12" i="36"/>
  <c r="E12" i="38"/>
  <c r="E777" i="36"/>
  <c r="E777" i="38"/>
  <c r="E713" i="36"/>
  <c r="E713" i="38"/>
  <c r="E649" i="36"/>
  <c r="E649" i="38"/>
  <c r="E586" i="36"/>
  <c r="E586" i="38"/>
  <c r="E522" i="36"/>
  <c r="E522" i="38"/>
  <c r="E458" i="36"/>
  <c r="E458" i="38"/>
  <c r="E394" i="36"/>
  <c r="E394" i="38"/>
  <c r="E330" i="36"/>
  <c r="E330" i="38"/>
  <c r="E266" i="36"/>
  <c r="E266" i="38"/>
  <c r="E202" i="36"/>
  <c r="E202" i="38"/>
  <c r="E138" i="36"/>
  <c r="E138" i="38"/>
  <c r="E74" i="36"/>
  <c r="E74" i="38"/>
  <c r="E832" i="36"/>
  <c r="E832" i="38"/>
  <c r="E768" i="36"/>
  <c r="E768" i="38"/>
  <c r="E704" i="36"/>
  <c r="E704" i="38"/>
  <c r="E640" i="36"/>
  <c r="E640" i="38"/>
  <c r="E577" i="36"/>
  <c r="E577" i="38"/>
  <c r="E513" i="36"/>
  <c r="E513" i="38"/>
  <c r="E449" i="36"/>
  <c r="E449" i="38"/>
  <c r="E385" i="36"/>
  <c r="E385" i="38"/>
  <c r="E321" i="36"/>
  <c r="E321" i="38"/>
  <c r="E257" i="36"/>
  <c r="E257" i="38"/>
  <c r="E193" i="36"/>
  <c r="E193" i="38"/>
  <c r="E129" i="36"/>
  <c r="E129" i="38"/>
  <c r="E65" i="36"/>
  <c r="E65" i="38"/>
  <c r="E831" i="36"/>
  <c r="E831" i="38"/>
  <c r="E767" i="36"/>
  <c r="E767" i="38"/>
  <c r="E703" i="36"/>
  <c r="E703" i="38"/>
  <c r="E639" i="36"/>
  <c r="E639" i="38"/>
  <c r="E576" i="36"/>
  <c r="E576" i="38"/>
  <c r="E512" i="36"/>
  <c r="E512" i="38"/>
  <c r="E448" i="36"/>
  <c r="E448" i="38"/>
  <c r="E384" i="36"/>
  <c r="E384" i="38"/>
  <c r="E320" i="36"/>
  <c r="E320" i="38"/>
  <c r="E256" i="36"/>
  <c r="E256" i="38"/>
  <c r="E192" i="36"/>
  <c r="E192" i="38"/>
  <c r="E128" i="36"/>
  <c r="E128" i="38"/>
  <c r="E64" i="36"/>
  <c r="E64" i="38"/>
  <c r="E830" i="36"/>
  <c r="E830" i="38"/>
  <c r="E766" i="36"/>
  <c r="E766" i="38"/>
  <c r="E702" i="36"/>
  <c r="E702" i="38"/>
  <c r="E638" i="36"/>
  <c r="E638" i="38"/>
  <c r="E575" i="36"/>
  <c r="E575" i="38"/>
  <c r="E511" i="36"/>
  <c r="E511" i="38"/>
  <c r="E447" i="36"/>
  <c r="E447" i="38"/>
  <c r="E383" i="36"/>
  <c r="E383" i="38"/>
  <c r="E319" i="36"/>
  <c r="E319" i="38"/>
  <c r="E255" i="36"/>
  <c r="E255" i="38"/>
  <c r="E191" i="36"/>
  <c r="E191" i="38"/>
  <c r="E127" i="36"/>
  <c r="E127" i="38"/>
  <c r="E63" i="36"/>
  <c r="E63" i="38"/>
  <c r="E829" i="36"/>
  <c r="E829" i="38"/>
  <c r="E765" i="36"/>
  <c r="E765" i="38"/>
  <c r="E701" i="36"/>
  <c r="E701" i="38"/>
  <c r="E637" i="36"/>
  <c r="E637" i="38"/>
  <c r="E574" i="36"/>
  <c r="E574" i="38"/>
  <c r="E510" i="36"/>
  <c r="E510" i="38"/>
  <c r="E446" i="36"/>
  <c r="E446" i="38"/>
  <c r="E382" i="36"/>
  <c r="E382" i="38"/>
  <c r="E318" i="36"/>
  <c r="E318" i="38"/>
  <c r="E254" i="36"/>
  <c r="E254" i="38"/>
  <c r="E190" i="36"/>
  <c r="E190" i="38"/>
  <c r="E126" i="36"/>
  <c r="E126" i="38"/>
  <c r="E62" i="36"/>
  <c r="E62" i="38"/>
  <c r="E828" i="36"/>
  <c r="E828" i="38"/>
  <c r="E764" i="36"/>
  <c r="E764" i="38"/>
  <c r="E700" i="36"/>
  <c r="E700" i="38"/>
  <c r="E636" i="36"/>
  <c r="E636" i="38"/>
  <c r="E565" i="36"/>
  <c r="E565" i="38"/>
  <c r="E501" i="36"/>
  <c r="E501" i="38"/>
  <c r="E437" i="36"/>
  <c r="E437" i="38"/>
  <c r="E373" i="36"/>
  <c r="E373" i="38"/>
  <c r="E309" i="36"/>
  <c r="E309" i="38"/>
  <c r="E245" i="36"/>
  <c r="E245" i="38"/>
  <c r="E181" i="36"/>
  <c r="E181" i="38"/>
  <c r="E117" i="36"/>
  <c r="E117" i="38"/>
  <c r="E53" i="36"/>
  <c r="E53" i="38"/>
  <c r="E779" i="36"/>
  <c r="E779" i="38"/>
  <c r="E715" i="36"/>
  <c r="E715" i="38"/>
  <c r="E651" i="36"/>
  <c r="E651" i="38"/>
  <c r="E588" i="36"/>
  <c r="E588" i="38"/>
  <c r="E524" i="36"/>
  <c r="E524" i="38"/>
  <c r="E460" i="36"/>
  <c r="E460" i="38"/>
  <c r="E396" i="36"/>
  <c r="E396" i="38"/>
  <c r="E332" i="36"/>
  <c r="E332" i="38"/>
  <c r="E268" i="36"/>
  <c r="E268" i="38"/>
  <c r="E204" i="36"/>
  <c r="E204" i="38"/>
  <c r="E140" i="36"/>
  <c r="E140" i="38"/>
  <c r="E76" i="36"/>
  <c r="E76" i="38"/>
  <c r="E13" i="36"/>
  <c r="E13" i="38"/>
  <c r="E778" i="36"/>
  <c r="E778" i="38"/>
  <c r="E714" i="36"/>
  <c r="E714" i="38"/>
  <c r="E650" i="36"/>
  <c r="E650" i="38"/>
  <c r="E587" i="36"/>
  <c r="E587" i="38"/>
  <c r="E523" i="36"/>
  <c r="E523" i="38"/>
  <c r="E459" i="36"/>
  <c r="E459" i="38"/>
  <c r="E395" i="36"/>
  <c r="E395" i="38"/>
  <c r="E331" i="36"/>
  <c r="E331" i="38"/>
  <c r="E267" i="36"/>
  <c r="E267" i="38"/>
  <c r="E203" i="36"/>
  <c r="E203" i="38"/>
  <c r="E139" i="36"/>
  <c r="E139" i="38"/>
  <c r="E75" i="36"/>
  <c r="E75" i="38"/>
  <c r="E833" i="36"/>
  <c r="E833" i="38"/>
  <c r="E769" i="36"/>
  <c r="E769" i="38"/>
  <c r="E705" i="36"/>
  <c r="E705" i="38"/>
  <c r="E641" i="36"/>
  <c r="E641" i="38"/>
  <c r="E578" i="36"/>
  <c r="E578" i="38"/>
  <c r="E514" i="36"/>
  <c r="E514" i="38"/>
  <c r="E450" i="36"/>
  <c r="E450" i="38"/>
  <c r="E386" i="36"/>
  <c r="E386" i="38"/>
  <c r="E322" i="36"/>
  <c r="E322" i="38"/>
  <c r="E258" i="36"/>
  <c r="E258" i="38"/>
  <c r="E194" i="36"/>
  <c r="E194" i="38"/>
  <c r="E130" i="36"/>
  <c r="E130" i="38"/>
  <c r="E66" i="36"/>
  <c r="E66" i="38"/>
  <c r="E824" i="36"/>
  <c r="E824" i="38"/>
  <c r="E760" i="36"/>
  <c r="E760" i="38"/>
  <c r="E696" i="36"/>
  <c r="E696" i="38"/>
  <c r="E632" i="36"/>
  <c r="E632" i="38"/>
  <c r="E569" i="36"/>
  <c r="E569" i="38"/>
  <c r="E505" i="36"/>
  <c r="E505" i="38"/>
  <c r="E441" i="36"/>
  <c r="E441" i="38"/>
  <c r="E377" i="36"/>
  <c r="E377" i="38"/>
  <c r="E313" i="36"/>
  <c r="E313" i="38"/>
  <c r="E249" i="36"/>
  <c r="E249" i="38"/>
  <c r="E185" i="36"/>
  <c r="E185" i="38"/>
  <c r="E121" i="36"/>
  <c r="E121" i="38"/>
  <c r="E57" i="36"/>
  <c r="E57" i="38"/>
  <c r="E823" i="36"/>
  <c r="E823" i="38"/>
  <c r="E759" i="36"/>
  <c r="E759" i="38"/>
  <c r="E695" i="36"/>
  <c r="E695" i="38"/>
  <c r="E631" i="36"/>
  <c r="E631" i="38"/>
  <c r="E568" i="36"/>
  <c r="E568" i="38"/>
  <c r="E504" i="36"/>
  <c r="E504" i="38"/>
  <c r="E440" i="36"/>
  <c r="E440" i="38"/>
  <c r="E376" i="36"/>
  <c r="E376" i="38"/>
  <c r="E312" i="36"/>
  <c r="E312" i="38"/>
  <c r="E248" i="36"/>
  <c r="E248" i="38"/>
  <c r="E184" i="36"/>
  <c r="E184" i="38"/>
  <c r="E120" i="36"/>
  <c r="E120" i="38"/>
  <c r="E56" i="36"/>
  <c r="E56" i="38"/>
  <c r="E822" i="36"/>
  <c r="E822" i="38"/>
  <c r="E758" i="36"/>
  <c r="E758" i="38"/>
  <c r="E694" i="36"/>
  <c r="E694" i="38"/>
  <c r="E630" i="36"/>
  <c r="E630" i="38"/>
  <c r="E567" i="36"/>
  <c r="E567" i="38"/>
  <c r="E503" i="36"/>
  <c r="E503" i="38"/>
  <c r="E439" i="36"/>
  <c r="E439" i="38"/>
  <c r="E375" i="36"/>
  <c r="E375" i="38"/>
  <c r="E311" i="36"/>
  <c r="E311" i="38"/>
  <c r="E247" i="36"/>
  <c r="E247" i="38"/>
  <c r="E183" i="36"/>
  <c r="E183" i="38"/>
  <c r="E119" i="36"/>
  <c r="E119" i="38"/>
  <c r="E55" i="36"/>
  <c r="E55" i="38"/>
  <c r="E821" i="36"/>
  <c r="E821" i="38"/>
  <c r="E757" i="36"/>
  <c r="E757" i="38"/>
  <c r="E693" i="36"/>
  <c r="E693" i="38"/>
  <c r="E629" i="36"/>
  <c r="E629" i="38"/>
  <c r="E566" i="36"/>
  <c r="E566" i="38"/>
  <c r="E502" i="36"/>
  <c r="E502" i="38"/>
  <c r="E438" i="36"/>
  <c r="E438" i="38"/>
  <c r="E374" i="36"/>
  <c r="E374" i="38"/>
  <c r="E310" i="36"/>
  <c r="E310" i="38"/>
  <c r="E246" i="36"/>
  <c r="E246" i="38"/>
  <c r="E182" i="36"/>
  <c r="E182" i="38"/>
  <c r="E118" i="36"/>
  <c r="E118" i="38"/>
  <c r="E54" i="36"/>
  <c r="E54" i="38"/>
  <c r="E820" i="36"/>
  <c r="E820" i="38"/>
  <c r="E756" i="36"/>
  <c r="E756" i="38"/>
  <c r="E692" i="36"/>
  <c r="E692" i="38"/>
  <c r="E628" i="36"/>
  <c r="E628" i="38"/>
  <c r="E557" i="36"/>
  <c r="E557" i="38"/>
  <c r="E493" i="36"/>
  <c r="E493" i="38"/>
  <c r="E429" i="36"/>
  <c r="E429" i="38"/>
  <c r="E365" i="36"/>
  <c r="E365" i="38"/>
  <c r="E301" i="36"/>
  <c r="E301" i="38"/>
  <c r="E237" i="36"/>
  <c r="E237" i="38"/>
  <c r="E173" i="36"/>
  <c r="E173" i="38"/>
  <c r="E109" i="36"/>
  <c r="E109" i="38"/>
  <c r="E45" i="36"/>
  <c r="E45" i="38"/>
  <c r="E835" i="36"/>
  <c r="E835" i="38"/>
  <c r="E771" i="36"/>
  <c r="E771" i="38"/>
  <c r="E707" i="36"/>
  <c r="E707" i="38"/>
  <c r="E643" i="36"/>
  <c r="E643" i="38"/>
  <c r="E580" i="36"/>
  <c r="E580" i="38"/>
  <c r="E516" i="36"/>
  <c r="E516" i="38"/>
  <c r="E452" i="36"/>
  <c r="E452" i="38"/>
  <c r="E388" i="36"/>
  <c r="E388" i="38"/>
  <c r="E324" i="36"/>
  <c r="E324" i="38"/>
  <c r="E260" i="36"/>
  <c r="E260" i="38"/>
  <c r="E196" i="36"/>
  <c r="E196" i="38"/>
  <c r="E132" i="36"/>
  <c r="E132" i="38"/>
  <c r="E68" i="36"/>
  <c r="E68" i="38"/>
  <c r="E834" i="36"/>
  <c r="E834" i="38"/>
  <c r="E770" i="36"/>
  <c r="E770" i="38"/>
  <c r="E706" i="36"/>
  <c r="E706" i="38"/>
  <c r="E642" i="36"/>
  <c r="E642" i="38"/>
  <c r="E579" i="36"/>
  <c r="E579" i="38"/>
  <c r="E515" i="36"/>
  <c r="E515" i="38"/>
  <c r="E451" i="36"/>
  <c r="E451" i="38"/>
  <c r="E387" i="36"/>
  <c r="E387" i="38"/>
  <c r="E323" i="36"/>
  <c r="E323" i="38"/>
  <c r="E259" i="36"/>
  <c r="E259" i="38"/>
  <c r="E195" i="36"/>
  <c r="E195" i="38"/>
  <c r="E131" i="36"/>
  <c r="E131" i="38"/>
  <c r="E67" i="36"/>
  <c r="E67" i="38"/>
  <c r="E825" i="36"/>
  <c r="E825" i="38"/>
  <c r="E761" i="36"/>
  <c r="E761" i="38"/>
  <c r="E697" i="36"/>
  <c r="E697" i="38"/>
  <c r="E633" i="36"/>
  <c r="E633" i="38"/>
  <c r="E570" i="36"/>
  <c r="E570" i="38"/>
  <c r="E506" i="36"/>
  <c r="E506" i="38"/>
  <c r="E442" i="36"/>
  <c r="E442" i="38"/>
  <c r="E378" i="36"/>
  <c r="E378" i="38"/>
  <c r="E314" i="36"/>
  <c r="E314" i="38"/>
  <c r="E250" i="36"/>
  <c r="E250" i="38"/>
  <c r="E186" i="36"/>
  <c r="E186" i="38"/>
  <c r="E122" i="36"/>
  <c r="E122" i="38"/>
  <c r="E58" i="36"/>
  <c r="E58" i="38"/>
  <c r="E816" i="36"/>
  <c r="E816" i="38"/>
  <c r="E752" i="36"/>
  <c r="E752" i="38"/>
  <c r="E688" i="36"/>
  <c r="E688" i="38"/>
  <c r="E624" i="36"/>
  <c r="E624" i="38"/>
  <c r="E561" i="36"/>
  <c r="E561" i="38"/>
  <c r="E497" i="36"/>
  <c r="E497" i="38"/>
  <c r="E433" i="36"/>
  <c r="E433" i="38"/>
  <c r="E369" i="36"/>
  <c r="E369" i="38"/>
  <c r="E305" i="36"/>
  <c r="E305" i="38"/>
  <c r="E241" i="36"/>
  <c r="E241" i="38"/>
  <c r="E177" i="36"/>
  <c r="E177" i="38"/>
  <c r="E113" i="36"/>
  <c r="E113" i="38"/>
  <c r="E49" i="36"/>
  <c r="E49" i="38"/>
  <c r="E815" i="36"/>
  <c r="E815" i="38"/>
  <c r="E751" i="36"/>
  <c r="E751" i="38"/>
  <c r="E687" i="36"/>
  <c r="E687" i="38"/>
  <c r="E623" i="36"/>
  <c r="E623" i="38"/>
  <c r="E560" i="36"/>
  <c r="E560" i="38"/>
  <c r="E496" i="36"/>
  <c r="E496" i="38"/>
  <c r="E432" i="36"/>
  <c r="E432" i="38"/>
  <c r="E368" i="36"/>
  <c r="E368" i="38"/>
  <c r="E304" i="36"/>
  <c r="E304" i="38"/>
  <c r="E240" i="36"/>
  <c r="E240" i="38"/>
  <c r="E176" i="36"/>
  <c r="E176" i="38"/>
  <c r="E112" i="36"/>
  <c r="E112" i="38"/>
  <c r="E48" i="36"/>
  <c r="E48" i="38"/>
  <c r="E814" i="36"/>
  <c r="E814" i="38"/>
  <c r="E750" i="36"/>
  <c r="E750" i="38"/>
  <c r="E686" i="36"/>
  <c r="E686" i="38"/>
  <c r="E622" i="36"/>
  <c r="E622" i="38"/>
  <c r="E559" i="36"/>
  <c r="E559" i="38"/>
  <c r="E495" i="36"/>
  <c r="E495" i="38"/>
  <c r="E431" i="36"/>
  <c r="E431" i="38"/>
  <c r="E367" i="36"/>
  <c r="E367" i="38"/>
  <c r="E303" i="36"/>
  <c r="E303" i="38"/>
  <c r="E239" i="36"/>
  <c r="E239" i="38"/>
  <c r="E175" i="36"/>
  <c r="E175" i="38"/>
  <c r="E111" i="36"/>
  <c r="E111" i="38"/>
  <c r="E47" i="36"/>
  <c r="E47" i="38"/>
  <c r="E813" i="36"/>
  <c r="E813" i="38"/>
  <c r="E749" i="36"/>
  <c r="E749" i="38"/>
  <c r="E685" i="36"/>
  <c r="E685" i="38"/>
  <c r="E621" i="36"/>
  <c r="E621" i="38"/>
  <c r="E558" i="36"/>
  <c r="E558" i="38"/>
  <c r="E494" i="36"/>
  <c r="E494" i="38"/>
  <c r="E430" i="36"/>
  <c r="E430" i="38"/>
  <c r="E366" i="36"/>
  <c r="E366" i="38"/>
  <c r="E302" i="36"/>
  <c r="E302" i="38"/>
  <c r="E238" i="36"/>
  <c r="E238" i="38"/>
  <c r="E174" i="36"/>
  <c r="E174" i="38"/>
  <c r="E110" i="36"/>
  <c r="E110" i="38"/>
  <c r="E46" i="36"/>
  <c r="E46" i="38"/>
  <c r="E812" i="36"/>
  <c r="E812" i="38"/>
  <c r="E748" i="36"/>
  <c r="E748" i="38"/>
  <c r="E684" i="36"/>
  <c r="E684" i="38"/>
  <c r="E620" i="36"/>
  <c r="E620" i="38"/>
  <c r="E549" i="36"/>
  <c r="E549" i="38"/>
  <c r="E485" i="36"/>
  <c r="E485" i="38"/>
  <c r="E421" i="36"/>
  <c r="E421" i="38"/>
  <c r="E357" i="36"/>
  <c r="E357" i="38"/>
  <c r="E293" i="36"/>
  <c r="E293" i="38"/>
  <c r="E229" i="36"/>
  <c r="E229" i="38"/>
  <c r="E165" i="36"/>
  <c r="E165" i="38"/>
  <c r="E101" i="36"/>
  <c r="E101" i="38"/>
  <c r="E37" i="36"/>
  <c r="E37" i="38"/>
  <c r="E827" i="36"/>
  <c r="E827" i="38"/>
  <c r="E763" i="36"/>
  <c r="E763" i="38"/>
  <c r="E699" i="36"/>
  <c r="E699" i="38"/>
  <c r="E635" i="36"/>
  <c r="E635" i="38"/>
  <c r="E572" i="36"/>
  <c r="E572" i="38"/>
  <c r="E508" i="36"/>
  <c r="E508" i="38"/>
  <c r="E444" i="36"/>
  <c r="E444" i="38"/>
  <c r="E380" i="36"/>
  <c r="E380" i="38"/>
  <c r="E316" i="36"/>
  <c r="E316" i="38"/>
  <c r="E252" i="36"/>
  <c r="E252" i="38"/>
  <c r="E188" i="36"/>
  <c r="E188" i="38"/>
  <c r="E124" i="36"/>
  <c r="E124" i="38"/>
  <c r="E60" i="36"/>
  <c r="E60" i="38"/>
  <c r="E826" i="36"/>
  <c r="E826" i="38"/>
  <c r="E762" i="36"/>
  <c r="E762" i="38"/>
  <c r="E698" i="36"/>
  <c r="E698" i="38"/>
  <c r="E634" i="36"/>
  <c r="E634" i="38"/>
  <c r="E571" i="36"/>
  <c r="E571" i="38"/>
  <c r="E507" i="36"/>
  <c r="E507" i="38"/>
  <c r="E443" i="36"/>
  <c r="E443" i="38"/>
  <c r="E379" i="36"/>
  <c r="E379" i="38"/>
  <c r="E315" i="36"/>
  <c r="E315" i="38"/>
  <c r="E251" i="36"/>
  <c r="E251" i="38"/>
  <c r="E187" i="36"/>
  <c r="E187" i="38"/>
  <c r="E123" i="36"/>
  <c r="E123" i="38"/>
  <c r="E59" i="36"/>
  <c r="E59" i="38"/>
  <c r="E817" i="36"/>
  <c r="E817" i="38"/>
  <c r="E753" i="36"/>
  <c r="E753" i="38"/>
  <c r="E689" i="36"/>
  <c r="E689" i="38"/>
  <c r="E625" i="36"/>
  <c r="E625" i="38"/>
  <c r="E562" i="36"/>
  <c r="E562" i="38"/>
  <c r="E498" i="36"/>
  <c r="E498" i="38"/>
  <c r="E434" i="36"/>
  <c r="E434" i="38"/>
  <c r="E370" i="36"/>
  <c r="E370" i="38"/>
  <c r="E306" i="36"/>
  <c r="E306" i="38"/>
  <c r="E242" i="36"/>
  <c r="E242" i="38"/>
  <c r="E178" i="36"/>
  <c r="E178" i="38"/>
  <c r="E114" i="36"/>
  <c r="E114" i="38"/>
  <c r="E50" i="36"/>
  <c r="E50" i="38"/>
  <c r="E808" i="36"/>
  <c r="E808" i="38"/>
  <c r="E744" i="36"/>
  <c r="E744" i="38"/>
  <c r="E680" i="36"/>
  <c r="E680" i="38"/>
  <c r="E616" i="36"/>
  <c r="E616" i="38"/>
  <c r="E553" i="36"/>
  <c r="E553" i="38"/>
  <c r="E489" i="36"/>
  <c r="E489" i="38"/>
  <c r="E425" i="36"/>
  <c r="E425" i="38"/>
  <c r="E361" i="36"/>
  <c r="E361" i="38"/>
  <c r="E297" i="36"/>
  <c r="E297" i="38"/>
  <c r="E233" i="36"/>
  <c r="E233" i="38"/>
  <c r="E169" i="36"/>
  <c r="E169" i="38"/>
  <c r="E105" i="36"/>
  <c r="E105" i="38"/>
  <c r="E41" i="36"/>
  <c r="E41" i="38"/>
  <c r="E807" i="36"/>
  <c r="E807" i="38"/>
  <c r="E743" i="36"/>
  <c r="E743" i="38"/>
  <c r="E679" i="36"/>
  <c r="E679" i="38"/>
  <c r="E615" i="36"/>
  <c r="E615" i="38"/>
  <c r="E552" i="36"/>
  <c r="E552" i="38"/>
  <c r="E488" i="36"/>
  <c r="E488" i="38"/>
  <c r="E424" i="36"/>
  <c r="E424" i="38"/>
  <c r="E360" i="36"/>
  <c r="E360" i="38"/>
  <c r="E296" i="36"/>
  <c r="E296" i="38"/>
  <c r="E232" i="36"/>
  <c r="E232" i="38"/>
  <c r="E168" i="36"/>
  <c r="E168" i="38"/>
  <c r="E104" i="36"/>
  <c r="E104" i="38"/>
  <c r="E40" i="36"/>
  <c r="E40" i="38"/>
  <c r="E806" i="36"/>
  <c r="E806" i="38"/>
  <c r="E742" i="36"/>
  <c r="E742" i="38"/>
  <c r="E678" i="36"/>
  <c r="E678" i="38"/>
  <c r="E614" i="36"/>
  <c r="E614" i="38"/>
  <c r="E551" i="36"/>
  <c r="E551" i="38"/>
  <c r="E487" i="36"/>
  <c r="E487" i="38"/>
  <c r="E423" i="36"/>
  <c r="E423" i="38"/>
  <c r="E359" i="36"/>
  <c r="E359" i="38"/>
  <c r="E295" i="36"/>
  <c r="E295" i="38"/>
  <c r="E231" i="36"/>
  <c r="E231" i="38"/>
  <c r="E167" i="36"/>
  <c r="E167" i="38"/>
  <c r="E103" i="36"/>
  <c r="E103" i="38"/>
  <c r="E39" i="36"/>
  <c r="E39" i="38"/>
  <c r="E805" i="36"/>
  <c r="E805" i="38"/>
  <c r="E741" i="36"/>
  <c r="E741" i="38"/>
  <c r="E677" i="36"/>
  <c r="E677" i="38"/>
  <c r="E613" i="36"/>
  <c r="E613" i="38"/>
  <c r="E550" i="36"/>
  <c r="E550" i="38"/>
  <c r="E486" i="36"/>
  <c r="E486" i="38"/>
  <c r="E422" i="36"/>
  <c r="E422" i="38"/>
  <c r="E358" i="36"/>
  <c r="E358" i="38"/>
  <c r="E294" i="36"/>
  <c r="E294" i="38"/>
  <c r="E230" i="36"/>
  <c r="E230" i="38"/>
  <c r="E166" i="36"/>
  <c r="E166" i="38"/>
  <c r="E102" i="36"/>
  <c r="E102" i="38"/>
  <c r="E38" i="36"/>
  <c r="E38" i="38"/>
  <c r="E804" i="36"/>
  <c r="E804" i="38"/>
  <c r="E740" i="36"/>
  <c r="E740" i="38"/>
  <c r="E676" i="36"/>
  <c r="E676" i="38"/>
  <c r="E612" i="36"/>
  <c r="E612" i="38"/>
  <c r="E541" i="36"/>
  <c r="E541" i="38"/>
  <c r="E477" i="36"/>
  <c r="E477" i="38"/>
  <c r="E413" i="36"/>
  <c r="E413" i="38"/>
  <c r="E349" i="36"/>
  <c r="E349" i="38"/>
  <c r="E285" i="36"/>
  <c r="E285" i="38"/>
  <c r="E221" i="36"/>
  <c r="E221" i="38"/>
  <c r="E157" i="36"/>
  <c r="E157" i="38"/>
  <c r="E93" i="36"/>
  <c r="E93" i="38"/>
  <c r="E29" i="36"/>
  <c r="E29" i="38"/>
  <c r="E819" i="36"/>
  <c r="E819" i="38"/>
  <c r="E755" i="36"/>
  <c r="E755" i="38"/>
  <c r="E691" i="36"/>
  <c r="E691" i="38"/>
  <c r="E627" i="36"/>
  <c r="E627" i="38"/>
  <c r="E564" i="36"/>
  <c r="E564" i="38"/>
  <c r="E500" i="36"/>
  <c r="E500" i="38"/>
  <c r="E436" i="36"/>
  <c r="E436" i="38"/>
  <c r="E372" i="36"/>
  <c r="E372" i="38"/>
  <c r="E308" i="36"/>
  <c r="E308" i="38"/>
  <c r="E244" i="36"/>
  <c r="E244" i="38"/>
  <c r="E180" i="36"/>
  <c r="E180" i="38"/>
  <c r="E116" i="36"/>
  <c r="E116" i="38"/>
  <c r="E52" i="36"/>
  <c r="E52" i="38"/>
  <c r="E818" i="36"/>
  <c r="E818" i="38"/>
  <c r="E754" i="36"/>
  <c r="E754" i="38"/>
  <c r="E690" i="36"/>
  <c r="E690" i="38"/>
  <c r="E626" i="36"/>
  <c r="E626" i="38"/>
  <c r="E563" i="36"/>
  <c r="E563" i="38"/>
  <c r="E499" i="36"/>
  <c r="E499" i="38"/>
  <c r="E435" i="36"/>
  <c r="E435" i="38"/>
  <c r="E371" i="36"/>
  <c r="E371" i="38"/>
  <c r="E307" i="36"/>
  <c r="E307" i="38"/>
  <c r="E243" i="36"/>
  <c r="E243" i="38"/>
  <c r="E179" i="36"/>
  <c r="E179" i="38"/>
  <c r="E115" i="36"/>
  <c r="E115" i="38"/>
  <c r="E51" i="36"/>
  <c r="E51" i="38"/>
  <c r="E809" i="36"/>
  <c r="E809" i="38"/>
  <c r="E745" i="36"/>
  <c r="E745" i="38"/>
  <c r="E681" i="36"/>
  <c r="E681" i="38"/>
  <c r="E617" i="36"/>
  <c r="E617" i="38"/>
  <c r="E554" i="36"/>
  <c r="E554" i="38"/>
  <c r="E490" i="36"/>
  <c r="E490" i="38"/>
  <c r="E426" i="36"/>
  <c r="E426" i="38"/>
  <c r="E362" i="36"/>
  <c r="E362" i="38"/>
  <c r="E298" i="36"/>
  <c r="E298" i="38"/>
  <c r="E234" i="36"/>
  <c r="E234" i="38"/>
  <c r="E170" i="36"/>
  <c r="E170" i="38"/>
  <c r="E106" i="36"/>
  <c r="E106" i="38"/>
  <c r="E42" i="36"/>
  <c r="E42" i="38"/>
  <c r="E800" i="36"/>
  <c r="E800" i="38"/>
  <c r="E736" i="36"/>
  <c r="E736" i="38"/>
  <c r="E672" i="36"/>
  <c r="E672" i="38"/>
  <c r="E608" i="36"/>
  <c r="E608" i="38"/>
  <c r="E545" i="36"/>
  <c r="E545" i="38"/>
  <c r="E481" i="36"/>
  <c r="E481" i="38"/>
  <c r="E417" i="36"/>
  <c r="E417" i="38"/>
  <c r="E353" i="36"/>
  <c r="E353" i="38"/>
  <c r="E289" i="36"/>
  <c r="E289" i="38"/>
  <c r="E225" i="36"/>
  <c r="E225" i="38"/>
  <c r="E161" i="36"/>
  <c r="E161" i="38"/>
  <c r="E97" i="36"/>
  <c r="E97" i="38"/>
  <c r="E33" i="36"/>
  <c r="E33" i="38"/>
  <c r="E799" i="36"/>
  <c r="E799" i="38"/>
  <c r="E735" i="36"/>
  <c r="E735" i="38"/>
  <c r="E671" i="36"/>
  <c r="E671" i="38"/>
  <c r="E607" i="36"/>
  <c r="E607" i="38"/>
  <c r="E544" i="36"/>
  <c r="E544" i="38"/>
  <c r="E480" i="36"/>
  <c r="E480" i="38"/>
  <c r="E416" i="36"/>
  <c r="E416" i="38"/>
  <c r="E352" i="36"/>
  <c r="E352" i="38"/>
  <c r="E288" i="36"/>
  <c r="E288" i="38"/>
  <c r="E224" i="36"/>
  <c r="E224" i="38"/>
  <c r="E160" i="36"/>
  <c r="E160" i="38"/>
  <c r="E96" i="36"/>
  <c r="E96" i="38"/>
  <c r="E32" i="36"/>
  <c r="E32" i="38"/>
  <c r="E798" i="36"/>
  <c r="E798" i="38"/>
  <c r="E734" i="36"/>
  <c r="E734" i="38"/>
  <c r="E670" i="36"/>
  <c r="E670" i="38"/>
  <c r="E606" i="36"/>
  <c r="E606" i="38"/>
  <c r="E543" i="36"/>
  <c r="E543" i="38"/>
  <c r="E479" i="36"/>
  <c r="E479" i="38"/>
  <c r="E415" i="36"/>
  <c r="E415" i="38"/>
  <c r="E351" i="36"/>
  <c r="E351" i="38"/>
  <c r="E287" i="36"/>
  <c r="E287" i="38"/>
  <c r="E223" i="36"/>
  <c r="E223" i="38"/>
  <c r="E159" i="36"/>
  <c r="E159" i="38"/>
  <c r="E95" i="36"/>
  <c r="E95" i="38"/>
  <c r="E31" i="36"/>
  <c r="E31" i="38"/>
  <c r="E797" i="36"/>
  <c r="E797" i="38"/>
  <c r="E733" i="36"/>
  <c r="E733" i="38"/>
  <c r="E669" i="36"/>
  <c r="E669" i="38"/>
  <c r="E605" i="36"/>
  <c r="E605" i="38"/>
  <c r="E542" i="36"/>
  <c r="E542" i="38"/>
  <c r="E478" i="36"/>
  <c r="E478" i="38"/>
  <c r="E414" i="36"/>
  <c r="E414" i="38"/>
  <c r="E350" i="36"/>
  <c r="E350" i="38"/>
  <c r="E286" i="36"/>
  <c r="E286" i="38"/>
  <c r="E222" i="36"/>
  <c r="E222" i="38"/>
  <c r="E158" i="36"/>
  <c r="E158" i="38"/>
  <c r="E94" i="36"/>
  <c r="E94" i="38"/>
  <c r="E30" i="36"/>
  <c r="E30" i="38"/>
  <c r="E796" i="36"/>
  <c r="E796" i="38"/>
  <c r="E732" i="36"/>
  <c r="E732" i="38"/>
  <c r="E668" i="36"/>
  <c r="E668" i="38"/>
  <c r="E604" i="36"/>
  <c r="E604" i="38"/>
  <c r="E533" i="36"/>
  <c r="E533" i="38"/>
  <c r="E469" i="36"/>
  <c r="E469" i="38"/>
  <c r="E405" i="36"/>
  <c r="E405" i="38"/>
  <c r="E341" i="36"/>
  <c r="E341" i="38"/>
  <c r="E277" i="36"/>
  <c r="E277" i="38"/>
  <c r="E213" i="36"/>
  <c r="E213" i="38"/>
  <c r="E149" i="36"/>
  <c r="E149" i="38"/>
  <c r="E85" i="36"/>
  <c r="E85" i="38"/>
  <c r="E21" i="36"/>
  <c r="E21" i="38"/>
  <c r="E811" i="36"/>
  <c r="E811" i="38"/>
  <c r="E747" i="36"/>
  <c r="E747" i="38"/>
  <c r="E683" i="36"/>
  <c r="E683" i="38"/>
  <c r="E619" i="36"/>
  <c r="E619" i="38"/>
  <c r="E556" i="36"/>
  <c r="E556" i="38"/>
  <c r="E492" i="36"/>
  <c r="E492" i="38"/>
  <c r="E428" i="36"/>
  <c r="E428" i="38"/>
  <c r="E364" i="36"/>
  <c r="E364" i="38"/>
  <c r="E300" i="36"/>
  <c r="E300" i="38"/>
  <c r="E236" i="36"/>
  <c r="E236" i="38"/>
  <c r="E172" i="36"/>
  <c r="E172" i="38"/>
  <c r="E108" i="36"/>
  <c r="E108" i="38"/>
  <c r="E44" i="36"/>
  <c r="E44" i="38"/>
  <c r="E810" i="36"/>
  <c r="E810" i="38"/>
  <c r="E746" i="36"/>
  <c r="E746" i="38"/>
  <c r="E682" i="36"/>
  <c r="E682" i="38"/>
  <c r="E618" i="36"/>
  <c r="E618" i="38"/>
  <c r="E555" i="36"/>
  <c r="E555" i="38"/>
  <c r="E491" i="36"/>
  <c r="E491" i="38"/>
  <c r="E427" i="36"/>
  <c r="E427" i="38"/>
  <c r="E363" i="36"/>
  <c r="E363" i="38"/>
  <c r="E299" i="36"/>
  <c r="E299" i="38"/>
  <c r="E235" i="36"/>
  <c r="E235" i="38"/>
  <c r="E171" i="36"/>
  <c r="E171" i="38"/>
  <c r="E107" i="36"/>
  <c r="E107" i="38"/>
  <c r="E43" i="36"/>
  <c r="E43" i="38"/>
  <c r="E801" i="36"/>
  <c r="E801" i="38"/>
  <c r="E737" i="36"/>
  <c r="E737" i="38"/>
  <c r="E673" i="36"/>
  <c r="E673" i="38"/>
  <c r="E609" i="36"/>
  <c r="E609" i="38"/>
  <c r="E546" i="36"/>
  <c r="E546" i="38"/>
  <c r="E482" i="36"/>
  <c r="E482" i="38"/>
  <c r="E418" i="36"/>
  <c r="E418" i="38"/>
  <c r="E354" i="36"/>
  <c r="E354" i="38"/>
  <c r="E290" i="36"/>
  <c r="E290" i="38"/>
  <c r="E226" i="36"/>
  <c r="E226" i="38"/>
  <c r="E162" i="36"/>
  <c r="E162" i="38"/>
  <c r="E98" i="36"/>
  <c r="E98" i="38"/>
  <c r="E34" i="36"/>
  <c r="E34" i="38"/>
  <c r="E792" i="36"/>
  <c r="E792" i="38"/>
  <c r="E728" i="36"/>
  <c r="E728" i="38"/>
  <c r="E664" i="36"/>
  <c r="E664" i="38"/>
  <c r="E600" i="36"/>
  <c r="E600" i="38"/>
  <c r="E537" i="36"/>
  <c r="E537" i="38"/>
  <c r="E473" i="36"/>
  <c r="E473" i="38"/>
  <c r="E409" i="36"/>
  <c r="E409" i="38"/>
  <c r="E345" i="36"/>
  <c r="E345" i="38"/>
  <c r="E281" i="36"/>
  <c r="E281" i="38"/>
  <c r="E217" i="36"/>
  <c r="E217" i="38"/>
  <c r="E153" i="36"/>
  <c r="E153" i="38"/>
  <c r="E89" i="36"/>
  <c r="E89" i="38"/>
  <c r="E25" i="36"/>
  <c r="E25" i="38"/>
  <c r="E791" i="36"/>
  <c r="E791" i="38"/>
  <c r="E727" i="36"/>
  <c r="E727" i="38"/>
  <c r="E663" i="36"/>
  <c r="E663" i="38"/>
  <c r="E599" i="36"/>
  <c r="E599" i="38"/>
  <c r="E536" i="36"/>
  <c r="E536" i="38"/>
  <c r="E472" i="36"/>
  <c r="E472" i="38"/>
  <c r="E408" i="36"/>
  <c r="E408" i="38"/>
  <c r="E344" i="36"/>
  <c r="E344" i="38"/>
  <c r="E280" i="36"/>
  <c r="E280" i="38"/>
  <c r="E216" i="36"/>
  <c r="E216" i="38"/>
  <c r="E152" i="36"/>
  <c r="E152" i="38"/>
  <c r="E88" i="36"/>
  <c r="E88" i="38"/>
  <c r="E24" i="36"/>
  <c r="E24" i="38"/>
  <c r="E790" i="36"/>
  <c r="E790" i="38"/>
  <c r="E726" i="36"/>
  <c r="E726" i="38"/>
  <c r="E662" i="36"/>
  <c r="E662" i="38"/>
  <c r="E598" i="36"/>
  <c r="E598" i="38"/>
  <c r="E535" i="36"/>
  <c r="E535" i="38"/>
  <c r="E471" i="36"/>
  <c r="E471" i="38"/>
  <c r="E407" i="36"/>
  <c r="E407" i="38"/>
  <c r="E343" i="36"/>
  <c r="E343" i="38"/>
  <c r="E279" i="36"/>
  <c r="E279" i="38"/>
  <c r="E215" i="36"/>
  <c r="E215" i="38"/>
  <c r="E151" i="36"/>
  <c r="E151" i="38"/>
  <c r="E87" i="36"/>
  <c r="E87" i="38"/>
  <c r="E23" i="36"/>
  <c r="E23" i="38"/>
  <c r="E789" i="36"/>
  <c r="E789" i="38"/>
  <c r="E725" i="36"/>
  <c r="E725" i="38"/>
  <c r="E661" i="36"/>
  <c r="E661" i="38"/>
  <c r="E597" i="36"/>
  <c r="E597" i="38"/>
  <c r="E534" i="36"/>
  <c r="E534" i="38"/>
  <c r="E470" i="36"/>
  <c r="E470" i="38"/>
  <c r="E406" i="36"/>
  <c r="E406" i="38"/>
  <c r="E342" i="36"/>
  <c r="E342" i="38"/>
  <c r="E278" i="36"/>
  <c r="E278" i="38"/>
  <c r="E214" i="36"/>
  <c r="E214" i="38"/>
  <c r="E150" i="36"/>
  <c r="E150" i="38"/>
  <c r="E86" i="36"/>
  <c r="E86" i="38"/>
  <c r="E22" i="36"/>
  <c r="E22" i="38"/>
  <c r="E788" i="36"/>
  <c r="E788" i="38"/>
  <c r="E724" i="36"/>
  <c r="E724" i="38"/>
  <c r="E660" i="36"/>
  <c r="E660" i="38"/>
  <c r="E596" i="36"/>
  <c r="E596" i="38"/>
  <c r="E525" i="36"/>
  <c r="E525" i="38"/>
  <c r="E461" i="36"/>
  <c r="E461" i="38"/>
  <c r="E397" i="36"/>
  <c r="E397" i="38"/>
  <c r="E333" i="36"/>
  <c r="E333" i="38"/>
  <c r="E269" i="36"/>
  <c r="E269" i="38"/>
  <c r="E205" i="36"/>
  <c r="E205" i="38"/>
  <c r="E141" i="36"/>
  <c r="E141" i="38"/>
  <c r="E77" i="36"/>
  <c r="E77" i="38"/>
  <c r="E14" i="36"/>
  <c r="E14" i="38"/>
  <c r="E16" i="16"/>
  <c r="AE72" i="22"/>
  <c r="B82" i="22"/>
  <c r="G15" i="16"/>
  <c r="H18" i="27"/>
  <c r="I6" i="31"/>
  <c r="I17" i="31" s="1"/>
  <c r="B8" i="40" s="1"/>
  <c r="J6" i="31"/>
  <c r="J17" i="31" s="1"/>
  <c r="K6" i="31"/>
  <c r="K17" i="31" s="1"/>
  <c r="L6" i="31"/>
  <c r="L17" i="31" s="1"/>
  <c r="S7" i="4"/>
  <c r="T7" i="4"/>
  <c r="R7" i="4"/>
  <c r="R8" i="4"/>
  <c r="S8" i="4"/>
  <c r="T8" i="4"/>
  <c r="S9" i="4"/>
  <c r="T9" i="4"/>
  <c r="R9" i="4"/>
  <c r="R10" i="4"/>
  <c r="S10" i="4"/>
  <c r="T10" i="4"/>
  <c r="S11" i="4"/>
  <c r="T11" i="4"/>
  <c r="R11" i="4"/>
  <c r="R12" i="4"/>
  <c r="S12" i="4"/>
  <c r="T12" i="4"/>
  <c r="S13" i="4"/>
  <c r="T13" i="4"/>
  <c r="R13" i="4"/>
  <c r="R14" i="4"/>
  <c r="S14" i="4"/>
  <c r="T14" i="4"/>
  <c r="S15" i="4"/>
  <c r="T15" i="4"/>
  <c r="R15" i="4"/>
  <c r="R16" i="4"/>
  <c r="S16" i="4"/>
  <c r="T16" i="4"/>
  <c r="S17" i="4"/>
  <c r="T17" i="4"/>
  <c r="R17" i="4"/>
  <c r="R18" i="4"/>
  <c r="S18" i="4"/>
  <c r="T18" i="4"/>
  <c r="S19" i="4"/>
  <c r="T19" i="4"/>
  <c r="R19" i="4"/>
  <c r="R20" i="4"/>
  <c r="S20" i="4"/>
  <c r="T20" i="4"/>
  <c r="R21" i="4"/>
  <c r="T21" i="4"/>
  <c r="S21" i="4"/>
  <c r="R22" i="4"/>
  <c r="T22" i="4"/>
  <c r="S22" i="4"/>
  <c r="S23" i="4"/>
  <c r="R23" i="4"/>
  <c r="T23" i="4"/>
  <c r="R24" i="4"/>
  <c r="T24" i="4"/>
  <c r="S24" i="4"/>
  <c r="S25" i="4"/>
  <c r="R25" i="4"/>
  <c r="T25" i="4"/>
  <c r="R26" i="4"/>
  <c r="T26" i="4"/>
  <c r="S26" i="4"/>
  <c r="S27" i="4"/>
  <c r="R27" i="4"/>
  <c r="T27" i="4"/>
  <c r="R28" i="4"/>
  <c r="T28" i="4"/>
  <c r="S28" i="4"/>
  <c r="S29" i="4"/>
  <c r="R29" i="4"/>
  <c r="T29" i="4"/>
  <c r="R30" i="4"/>
  <c r="T30" i="4"/>
  <c r="S30" i="4"/>
  <c r="S31" i="4"/>
  <c r="R31" i="4"/>
  <c r="T31" i="4"/>
  <c r="R32" i="4"/>
  <c r="T32" i="4"/>
  <c r="S32" i="4"/>
  <c r="S33" i="4"/>
  <c r="R33" i="4"/>
  <c r="T33" i="4"/>
  <c r="R34" i="4"/>
  <c r="T34" i="4"/>
  <c r="S34" i="4"/>
  <c r="S35" i="4"/>
  <c r="R35" i="4"/>
  <c r="T35" i="4"/>
  <c r="R36" i="4"/>
  <c r="T36" i="4"/>
  <c r="S36" i="4"/>
  <c r="S37" i="4"/>
  <c r="R37" i="4"/>
  <c r="T37" i="4"/>
  <c r="R38" i="4"/>
  <c r="T38" i="4"/>
  <c r="S38" i="4"/>
  <c r="S39" i="4"/>
  <c r="R39" i="4"/>
  <c r="T39" i="4"/>
  <c r="R40" i="4"/>
  <c r="T40" i="4"/>
  <c r="S40" i="4"/>
  <c r="R41" i="4"/>
  <c r="S41" i="4"/>
  <c r="T41" i="4"/>
  <c r="T42" i="4"/>
  <c r="R42" i="4"/>
  <c r="S42" i="4"/>
  <c r="S43" i="4"/>
  <c r="R43" i="4"/>
  <c r="T43" i="4"/>
  <c r="R44" i="4"/>
  <c r="T44" i="4"/>
  <c r="S44" i="4"/>
  <c r="S45" i="4"/>
  <c r="R45" i="4"/>
  <c r="T45" i="4"/>
  <c r="T46" i="4"/>
  <c r="R46" i="4"/>
  <c r="S46" i="4"/>
  <c r="S47" i="4"/>
  <c r="R47" i="4"/>
  <c r="T47" i="4"/>
  <c r="S48" i="4"/>
  <c r="T48" i="4"/>
  <c r="R48" i="4"/>
  <c r="R49" i="4"/>
  <c r="S49" i="4"/>
  <c r="T49" i="4"/>
  <c r="S50" i="4"/>
  <c r="T50" i="4"/>
  <c r="R50" i="4"/>
  <c r="R51" i="4"/>
  <c r="S51" i="4"/>
  <c r="T51" i="4"/>
  <c r="S52" i="4"/>
  <c r="T52" i="4"/>
  <c r="R52" i="4"/>
  <c r="R53" i="4"/>
  <c r="S53" i="4"/>
  <c r="T53" i="4"/>
  <c r="S54" i="4"/>
  <c r="T54" i="4"/>
  <c r="R54" i="4"/>
  <c r="R55" i="4"/>
  <c r="S55" i="4"/>
  <c r="T55" i="4"/>
  <c r="S56" i="4"/>
  <c r="T56" i="4"/>
  <c r="R56" i="4"/>
  <c r="R57" i="4"/>
  <c r="S57" i="4"/>
  <c r="T57" i="4"/>
  <c r="S58" i="4"/>
  <c r="T58" i="4"/>
  <c r="R58" i="4"/>
  <c r="R59" i="4"/>
  <c r="S59" i="4"/>
  <c r="T59" i="4"/>
  <c r="S60" i="4"/>
  <c r="T60" i="4"/>
  <c r="R60" i="4"/>
  <c r="R61" i="4"/>
  <c r="S61" i="4"/>
  <c r="T61" i="4"/>
  <c r="S62" i="4"/>
  <c r="T62" i="4"/>
  <c r="R62" i="4"/>
  <c r="R63" i="4"/>
  <c r="S63" i="4"/>
  <c r="T63" i="4"/>
  <c r="S64" i="4"/>
  <c r="T64" i="4"/>
  <c r="R64" i="4"/>
  <c r="R65" i="4"/>
  <c r="S65" i="4"/>
  <c r="T65" i="4"/>
  <c r="T66" i="4"/>
  <c r="R66" i="4"/>
  <c r="S66" i="4"/>
  <c r="R67" i="4"/>
  <c r="S67" i="4"/>
  <c r="T67" i="4"/>
  <c r="R68" i="4"/>
  <c r="T68" i="4"/>
  <c r="S68" i="4"/>
  <c r="R69" i="4"/>
  <c r="S69" i="4"/>
  <c r="T69" i="4"/>
  <c r="R70" i="4"/>
  <c r="S70" i="4"/>
  <c r="T70" i="4"/>
  <c r="S71" i="4"/>
  <c r="R71" i="4"/>
  <c r="T71" i="4"/>
  <c r="T72" i="4"/>
  <c r="R72" i="4"/>
  <c r="S72" i="4"/>
  <c r="R73" i="4"/>
  <c r="S73" i="4"/>
  <c r="T73" i="4"/>
  <c r="T74" i="4"/>
  <c r="R74" i="4"/>
  <c r="S74" i="4"/>
  <c r="R75" i="4"/>
  <c r="S75" i="4"/>
  <c r="T75" i="4"/>
  <c r="R76" i="4"/>
  <c r="S76" i="4"/>
  <c r="T76" i="4"/>
  <c r="R77" i="4"/>
  <c r="S77" i="4"/>
  <c r="T77" i="4"/>
  <c r="R78" i="4"/>
  <c r="S78" i="4"/>
  <c r="T78" i="4"/>
  <c r="R79" i="4"/>
  <c r="S79" i="4"/>
  <c r="T79" i="4"/>
  <c r="R80" i="4"/>
  <c r="S80" i="4"/>
  <c r="T80" i="4"/>
  <c r="R81" i="4"/>
  <c r="S81" i="4"/>
  <c r="T81" i="4"/>
  <c r="R82" i="4"/>
  <c r="S82" i="4"/>
  <c r="T82" i="4"/>
  <c r="R83" i="4"/>
  <c r="S83" i="4"/>
  <c r="T83" i="4"/>
  <c r="R84" i="4"/>
  <c r="S84" i="4"/>
  <c r="T84" i="4"/>
  <c r="R85" i="4"/>
  <c r="S85" i="4"/>
  <c r="T85" i="4"/>
  <c r="R86" i="4"/>
  <c r="S86" i="4"/>
  <c r="T86" i="4"/>
  <c r="R87" i="4"/>
  <c r="S87" i="4"/>
  <c r="T87" i="4"/>
  <c r="R88" i="4"/>
  <c r="S88" i="4"/>
  <c r="T88" i="4"/>
  <c r="R89" i="4"/>
  <c r="S89" i="4"/>
  <c r="T89" i="4"/>
  <c r="R90" i="4"/>
  <c r="S90" i="4"/>
  <c r="T90" i="4"/>
  <c r="R91" i="4"/>
  <c r="S91" i="4"/>
  <c r="T91" i="4"/>
  <c r="R92" i="4"/>
  <c r="S92" i="4"/>
  <c r="T92" i="4"/>
  <c r="S93" i="4"/>
  <c r="R93" i="4"/>
  <c r="T93" i="4"/>
  <c r="R94" i="4"/>
  <c r="S94" i="4"/>
  <c r="T94" i="4"/>
  <c r="S95" i="4"/>
  <c r="T95" i="4"/>
  <c r="R95" i="4"/>
  <c r="R96" i="4"/>
  <c r="S96" i="4"/>
  <c r="T96" i="4"/>
  <c r="S97" i="4"/>
  <c r="T97" i="4"/>
  <c r="R97" i="4"/>
  <c r="R98" i="4"/>
  <c r="S98" i="4"/>
  <c r="T98" i="4"/>
  <c r="S99" i="4"/>
  <c r="T99" i="4"/>
  <c r="R99" i="4"/>
  <c r="R100" i="4"/>
  <c r="S100" i="4"/>
  <c r="T100" i="4"/>
  <c r="S101" i="4"/>
  <c r="T101" i="4"/>
  <c r="R101" i="4"/>
  <c r="R102" i="4"/>
  <c r="S102" i="4"/>
  <c r="T102" i="4"/>
  <c r="S103" i="4"/>
  <c r="T103" i="4"/>
  <c r="R103" i="4"/>
  <c r="R104" i="4"/>
  <c r="S104" i="4"/>
  <c r="T104" i="4"/>
  <c r="S105" i="4"/>
  <c r="T105" i="4"/>
  <c r="R105" i="4"/>
  <c r="R106" i="4"/>
  <c r="S106" i="4"/>
  <c r="T106" i="4"/>
  <c r="S107" i="4"/>
  <c r="T107" i="4"/>
  <c r="R107" i="4"/>
  <c r="R108" i="4"/>
  <c r="S108" i="4"/>
  <c r="T108" i="4"/>
  <c r="S109" i="4"/>
  <c r="T109" i="4"/>
  <c r="R109" i="4"/>
  <c r="R110" i="4"/>
  <c r="S110" i="4"/>
  <c r="T110" i="4"/>
  <c r="S111" i="4"/>
  <c r="T111" i="4"/>
  <c r="R111" i="4"/>
  <c r="R112" i="4"/>
  <c r="S112" i="4"/>
  <c r="T112" i="4"/>
  <c r="S113" i="4"/>
  <c r="T113" i="4"/>
  <c r="R113" i="4"/>
  <c r="R114" i="4"/>
  <c r="S114" i="4"/>
  <c r="T114" i="4"/>
  <c r="S115" i="4"/>
  <c r="R115" i="4"/>
  <c r="T115" i="4"/>
  <c r="R116" i="4"/>
  <c r="S116" i="4"/>
  <c r="T116" i="4"/>
  <c r="S117" i="4"/>
  <c r="R117" i="4"/>
  <c r="T117" i="4"/>
  <c r="R118" i="4"/>
  <c r="S118" i="4"/>
  <c r="T118" i="4"/>
  <c r="S119" i="4"/>
  <c r="R119" i="4"/>
  <c r="T119" i="4"/>
  <c r="R120" i="4"/>
  <c r="S120" i="4"/>
  <c r="T120" i="4"/>
  <c r="R121" i="4"/>
  <c r="S121" i="4"/>
  <c r="T121" i="4"/>
  <c r="R122" i="4"/>
  <c r="S122" i="4"/>
  <c r="T122" i="4"/>
  <c r="R123" i="4"/>
  <c r="S123" i="4"/>
  <c r="T123" i="4"/>
  <c r="R124" i="4"/>
  <c r="S124" i="4"/>
  <c r="T124" i="4"/>
  <c r="R125" i="4"/>
  <c r="S125" i="4"/>
  <c r="T125" i="4"/>
  <c r="R126" i="4"/>
  <c r="S126" i="4"/>
  <c r="T126" i="4"/>
  <c r="R127" i="4"/>
  <c r="S127" i="4"/>
  <c r="T127" i="4"/>
  <c r="R128" i="4"/>
  <c r="S128" i="4"/>
  <c r="T128" i="4"/>
  <c r="S129" i="4"/>
  <c r="R129" i="4"/>
  <c r="T129" i="4"/>
  <c r="R130" i="4"/>
  <c r="S130" i="4"/>
  <c r="T130" i="4"/>
  <c r="S131" i="4"/>
  <c r="R131" i="4"/>
  <c r="T131" i="4"/>
  <c r="S132" i="4"/>
  <c r="R132" i="4"/>
  <c r="T132" i="4"/>
  <c r="S133" i="4"/>
  <c r="R133" i="4"/>
  <c r="T133" i="4"/>
  <c r="S134" i="4"/>
  <c r="T134" i="4"/>
  <c r="R134" i="4"/>
  <c r="R135" i="4"/>
  <c r="S135" i="4"/>
  <c r="T135" i="4"/>
  <c r="R136" i="4"/>
  <c r="T136" i="4"/>
  <c r="S136" i="4"/>
  <c r="S137" i="4"/>
  <c r="R137" i="4"/>
  <c r="T137" i="4"/>
  <c r="R138" i="4"/>
  <c r="S138" i="4"/>
  <c r="T138" i="4"/>
  <c r="T139" i="4"/>
  <c r="R139" i="4"/>
  <c r="S139" i="4"/>
  <c r="R140" i="4"/>
  <c r="S140" i="4"/>
  <c r="T140" i="4"/>
  <c r="T141" i="4"/>
  <c r="R141" i="4"/>
  <c r="S141" i="4"/>
  <c r="R142" i="4"/>
  <c r="S142" i="4"/>
  <c r="T142" i="4"/>
  <c r="T143" i="4"/>
  <c r="R143" i="4"/>
  <c r="S143" i="4"/>
  <c r="R144" i="4"/>
  <c r="S144" i="4"/>
  <c r="T144" i="4"/>
  <c r="T145" i="4"/>
  <c r="R145" i="4"/>
  <c r="S145" i="4"/>
  <c r="R146" i="4"/>
  <c r="S146" i="4"/>
  <c r="T146" i="4"/>
  <c r="T147" i="4"/>
  <c r="R147" i="4"/>
  <c r="S147" i="4"/>
  <c r="R148" i="4"/>
  <c r="S148" i="4"/>
  <c r="T148" i="4"/>
  <c r="T149" i="4"/>
  <c r="R149" i="4"/>
  <c r="S149" i="4"/>
  <c r="R150" i="4"/>
  <c r="S150" i="4"/>
  <c r="T150" i="4"/>
  <c r="T151" i="4"/>
  <c r="R151" i="4"/>
  <c r="S151" i="4"/>
  <c r="R152" i="4"/>
  <c r="S152" i="4"/>
  <c r="T152" i="4"/>
  <c r="T153" i="4"/>
  <c r="R153" i="4"/>
  <c r="S153" i="4"/>
  <c r="R154" i="4"/>
  <c r="S154" i="4"/>
  <c r="T154" i="4"/>
  <c r="T155" i="4"/>
  <c r="R155" i="4"/>
  <c r="S155" i="4"/>
  <c r="R156" i="4"/>
  <c r="S156" i="4"/>
  <c r="T156" i="4"/>
  <c r="T157" i="4"/>
  <c r="R157" i="4"/>
  <c r="S157" i="4"/>
  <c r="R158" i="4"/>
  <c r="S158" i="4"/>
  <c r="T158" i="4"/>
  <c r="T159" i="4"/>
  <c r="R159" i="4"/>
  <c r="S159" i="4"/>
  <c r="R160" i="4"/>
  <c r="S160" i="4"/>
  <c r="T160" i="4"/>
  <c r="T161" i="4"/>
  <c r="R161" i="4"/>
  <c r="S161" i="4"/>
  <c r="R162" i="4"/>
  <c r="S162" i="4"/>
  <c r="T162" i="4"/>
  <c r="T163" i="4"/>
  <c r="R163" i="4"/>
  <c r="S163" i="4"/>
  <c r="R164" i="4"/>
  <c r="S164" i="4"/>
  <c r="T164" i="4"/>
  <c r="T165" i="4"/>
  <c r="R165" i="4"/>
  <c r="S165" i="4"/>
  <c r="R166" i="4"/>
  <c r="S166" i="4"/>
  <c r="T166" i="4"/>
  <c r="T167" i="4"/>
  <c r="R167" i="4"/>
  <c r="S167" i="4"/>
  <c r="R168" i="4"/>
  <c r="S168" i="4"/>
  <c r="T168" i="4"/>
  <c r="T169" i="4"/>
  <c r="R169" i="4"/>
  <c r="S169" i="4"/>
  <c r="R170" i="4"/>
  <c r="S170" i="4"/>
  <c r="T170" i="4"/>
  <c r="T171" i="4"/>
  <c r="R171" i="4"/>
  <c r="S171" i="4"/>
  <c r="R172" i="4"/>
  <c r="S172" i="4"/>
  <c r="T172" i="4"/>
  <c r="T173" i="4"/>
  <c r="R173" i="4"/>
  <c r="S173" i="4"/>
  <c r="R174" i="4"/>
  <c r="S174" i="4"/>
  <c r="T174" i="4"/>
  <c r="T175" i="4"/>
  <c r="R175" i="4"/>
  <c r="S175" i="4"/>
  <c r="R176" i="4"/>
  <c r="S176" i="4"/>
  <c r="T176" i="4"/>
  <c r="T177" i="4"/>
  <c r="R177" i="4"/>
  <c r="S177" i="4"/>
  <c r="R178" i="4"/>
  <c r="S178" i="4"/>
  <c r="T178" i="4"/>
  <c r="R179" i="4"/>
  <c r="T179" i="4"/>
  <c r="S179" i="4"/>
  <c r="R180" i="4"/>
  <c r="T180" i="4"/>
  <c r="S180" i="4"/>
  <c r="S181" i="4"/>
  <c r="R181" i="4"/>
  <c r="T181" i="4"/>
  <c r="R182" i="4"/>
  <c r="T182" i="4"/>
  <c r="S182" i="4"/>
  <c r="R183" i="4"/>
  <c r="S183" i="4"/>
  <c r="T183" i="4"/>
  <c r="R184" i="4"/>
  <c r="T184" i="4"/>
  <c r="S184" i="4"/>
  <c r="S185" i="4"/>
  <c r="R185" i="4"/>
  <c r="T185" i="4"/>
  <c r="R186" i="4"/>
  <c r="T186" i="4"/>
  <c r="S186" i="4"/>
  <c r="R187" i="4"/>
  <c r="S187" i="4"/>
  <c r="T187" i="4"/>
  <c r="R188" i="4"/>
  <c r="T188" i="4"/>
  <c r="S188" i="4"/>
  <c r="R189" i="4"/>
  <c r="S189" i="4"/>
  <c r="T189" i="4"/>
  <c r="R190" i="4"/>
  <c r="T190" i="4"/>
  <c r="S190" i="4"/>
  <c r="R191" i="4"/>
  <c r="S191" i="4"/>
  <c r="T191" i="4"/>
  <c r="R192" i="4"/>
  <c r="T192" i="4"/>
  <c r="S192" i="4"/>
  <c r="R193" i="4"/>
  <c r="S193" i="4"/>
  <c r="T193" i="4"/>
  <c r="R194" i="4"/>
  <c r="T194" i="4"/>
  <c r="S194" i="4"/>
  <c r="R195" i="4"/>
  <c r="S195" i="4"/>
  <c r="T195" i="4"/>
  <c r="R196" i="4"/>
  <c r="T196" i="4"/>
  <c r="S196" i="4"/>
  <c r="R197" i="4"/>
  <c r="S197" i="4"/>
  <c r="T197" i="4"/>
  <c r="R198" i="4"/>
  <c r="T198" i="4"/>
  <c r="S198" i="4"/>
  <c r="R199" i="4"/>
  <c r="S199" i="4"/>
  <c r="T199" i="4"/>
  <c r="R200" i="4"/>
  <c r="T200" i="4"/>
  <c r="S200" i="4"/>
  <c r="R201" i="4"/>
  <c r="S201" i="4"/>
  <c r="T201" i="4"/>
  <c r="R202" i="4"/>
  <c r="T202" i="4"/>
  <c r="S202" i="4"/>
  <c r="R203" i="4"/>
  <c r="S203" i="4"/>
  <c r="T203" i="4"/>
  <c r="R204" i="4"/>
  <c r="T204" i="4"/>
  <c r="S204" i="4"/>
  <c r="S205" i="4"/>
  <c r="R205" i="4"/>
  <c r="T205" i="4"/>
  <c r="R206" i="4"/>
  <c r="T206" i="4"/>
  <c r="S206" i="4"/>
  <c r="S207" i="4"/>
  <c r="R207" i="4"/>
  <c r="T207" i="4"/>
  <c r="R208" i="4"/>
  <c r="T208" i="4"/>
  <c r="S208" i="4"/>
  <c r="S209" i="4"/>
  <c r="R209" i="4"/>
  <c r="T209" i="4"/>
  <c r="R210" i="4"/>
  <c r="T210" i="4"/>
  <c r="S210" i="4"/>
  <c r="S211" i="4"/>
  <c r="R211" i="4"/>
  <c r="T211" i="4"/>
  <c r="R212" i="4"/>
  <c r="T212" i="4"/>
  <c r="S212" i="4"/>
  <c r="S213" i="4"/>
  <c r="R213" i="4"/>
  <c r="T213" i="4"/>
  <c r="R214" i="4"/>
  <c r="T214" i="4"/>
  <c r="S214" i="4"/>
  <c r="S215" i="4"/>
  <c r="R215" i="4"/>
  <c r="T215" i="4"/>
  <c r="R216" i="4"/>
  <c r="T216" i="4"/>
  <c r="S216" i="4"/>
  <c r="S217" i="4"/>
  <c r="R217" i="4"/>
  <c r="T217" i="4"/>
  <c r="R218" i="4"/>
  <c r="T218" i="4"/>
  <c r="S218" i="4"/>
  <c r="S219" i="4"/>
  <c r="R219" i="4"/>
  <c r="T219" i="4"/>
  <c r="R220" i="4"/>
  <c r="T220" i="4"/>
  <c r="S220" i="4"/>
  <c r="S221" i="4"/>
  <c r="R221" i="4"/>
  <c r="T221" i="4"/>
  <c r="R222" i="4"/>
  <c r="T222" i="4"/>
  <c r="S222" i="4"/>
  <c r="S223" i="4"/>
  <c r="R223" i="4"/>
  <c r="T223" i="4"/>
  <c r="R224" i="4"/>
  <c r="T224" i="4"/>
  <c r="S224" i="4"/>
  <c r="S225" i="4"/>
  <c r="R225" i="4"/>
  <c r="T225" i="4"/>
  <c r="R226" i="4"/>
  <c r="T226" i="4"/>
  <c r="S226" i="4"/>
  <c r="R227" i="4"/>
  <c r="S227" i="4"/>
  <c r="T227" i="4"/>
  <c r="R228" i="4"/>
  <c r="T228" i="4"/>
  <c r="S228" i="4"/>
  <c r="S229" i="4"/>
  <c r="R229" i="4"/>
  <c r="T229" i="4"/>
  <c r="R230" i="4"/>
  <c r="S230" i="4"/>
  <c r="T230" i="4"/>
  <c r="R231" i="4"/>
  <c r="T231" i="4"/>
  <c r="S231" i="4"/>
  <c r="S232" i="4"/>
  <c r="R232" i="4"/>
  <c r="T232" i="4"/>
  <c r="R233" i="4"/>
  <c r="T233" i="4"/>
  <c r="S233" i="4"/>
  <c r="S234" i="4"/>
  <c r="R234" i="4"/>
  <c r="T234" i="4"/>
  <c r="R235" i="4"/>
  <c r="T235" i="4"/>
  <c r="S235" i="4"/>
  <c r="S236" i="4"/>
  <c r="R236" i="4"/>
  <c r="T236" i="4"/>
  <c r="R237" i="4"/>
  <c r="T237" i="4"/>
  <c r="S237" i="4"/>
  <c r="S238" i="4"/>
  <c r="R238" i="4"/>
  <c r="T238" i="4"/>
  <c r="R239" i="4"/>
  <c r="T239" i="4"/>
  <c r="S239" i="4"/>
  <c r="S240" i="4"/>
  <c r="R240" i="4"/>
  <c r="T240" i="4"/>
  <c r="R241" i="4"/>
  <c r="T241" i="4"/>
  <c r="S241" i="4"/>
  <c r="S242" i="4"/>
  <c r="R242" i="4"/>
  <c r="T242" i="4"/>
  <c r="R243" i="4"/>
  <c r="T243" i="4"/>
  <c r="S243" i="4"/>
  <c r="S244" i="4"/>
  <c r="R244" i="4"/>
  <c r="T244" i="4"/>
  <c r="R245" i="4"/>
  <c r="T245" i="4"/>
  <c r="S245" i="4"/>
  <c r="S246" i="4"/>
  <c r="R246" i="4"/>
  <c r="T246" i="4"/>
  <c r="R247" i="4"/>
  <c r="T247" i="4"/>
  <c r="S247" i="4"/>
  <c r="S248" i="4"/>
  <c r="R248" i="4"/>
  <c r="T248" i="4"/>
  <c r="R249" i="4"/>
  <c r="T249" i="4"/>
  <c r="S249" i="4"/>
  <c r="S250" i="4"/>
  <c r="R250" i="4"/>
  <c r="T250" i="4"/>
  <c r="R251" i="4"/>
  <c r="T251" i="4"/>
  <c r="S251" i="4"/>
  <c r="S252" i="4"/>
  <c r="R252" i="4"/>
  <c r="T252" i="4"/>
  <c r="R253" i="4"/>
  <c r="T253" i="4"/>
  <c r="S253" i="4"/>
  <c r="S254" i="4"/>
  <c r="R254" i="4"/>
  <c r="T254" i="4"/>
  <c r="R255" i="4"/>
  <c r="T255" i="4"/>
  <c r="S255" i="4"/>
  <c r="S256" i="4"/>
  <c r="R256" i="4"/>
  <c r="T256" i="4"/>
  <c r="R257" i="4"/>
  <c r="T257" i="4"/>
  <c r="S257" i="4"/>
  <c r="S258" i="4"/>
  <c r="R258" i="4"/>
  <c r="T258" i="4"/>
  <c r="R259" i="4"/>
  <c r="T259" i="4"/>
  <c r="S259" i="4"/>
  <c r="S260" i="4"/>
  <c r="R260" i="4"/>
  <c r="T260" i="4"/>
  <c r="R261" i="4"/>
  <c r="T261" i="4"/>
  <c r="S261" i="4"/>
  <c r="S262" i="4"/>
  <c r="R262" i="4"/>
  <c r="T262" i="4"/>
  <c r="R263" i="4"/>
  <c r="T263" i="4"/>
  <c r="S263" i="4"/>
  <c r="S264" i="4"/>
  <c r="R264" i="4"/>
  <c r="T264" i="4"/>
  <c r="R265" i="4"/>
  <c r="T265" i="4"/>
  <c r="S265" i="4"/>
  <c r="R266" i="4"/>
  <c r="S266" i="4"/>
  <c r="T266" i="4"/>
  <c r="R267" i="4"/>
  <c r="S267" i="4"/>
  <c r="T267" i="4"/>
  <c r="S268" i="4"/>
  <c r="R268" i="4"/>
  <c r="T268" i="4"/>
  <c r="R269" i="4"/>
  <c r="S269" i="4"/>
  <c r="T269" i="4"/>
  <c r="R270" i="4"/>
  <c r="S270" i="4"/>
  <c r="T270" i="4"/>
  <c r="R271" i="4"/>
  <c r="T271" i="4"/>
  <c r="S271" i="4"/>
  <c r="S272" i="4"/>
  <c r="R272" i="4"/>
  <c r="T272" i="4"/>
  <c r="R273" i="4"/>
  <c r="T273" i="4"/>
  <c r="S273" i="4"/>
  <c r="R274" i="4"/>
  <c r="S274" i="4"/>
  <c r="T274" i="4"/>
  <c r="R275" i="4"/>
  <c r="S275" i="4"/>
  <c r="T275" i="4"/>
  <c r="S276" i="4"/>
  <c r="R276" i="4"/>
  <c r="T276" i="4"/>
  <c r="R277" i="4"/>
  <c r="T277" i="4"/>
  <c r="S277" i="4"/>
  <c r="S278" i="4"/>
  <c r="R278" i="4"/>
  <c r="T278" i="4"/>
  <c r="R279" i="4"/>
  <c r="S279" i="4"/>
  <c r="T279" i="4"/>
  <c r="R280" i="4"/>
  <c r="S280" i="4"/>
  <c r="T280" i="4"/>
  <c r="R281" i="4"/>
  <c r="S281" i="4"/>
  <c r="T281" i="4"/>
  <c r="S282" i="4"/>
  <c r="R282" i="4"/>
  <c r="T282" i="4"/>
  <c r="R283" i="4"/>
  <c r="S283" i="4"/>
  <c r="T283" i="4"/>
  <c r="R284" i="4"/>
  <c r="S284" i="4"/>
  <c r="T284" i="4"/>
  <c r="R285" i="4"/>
  <c r="T285" i="4"/>
  <c r="S285" i="4"/>
  <c r="R286" i="4"/>
  <c r="S286" i="4"/>
  <c r="T286" i="4"/>
  <c r="R287" i="4"/>
  <c r="S287" i="4"/>
  <c r="T287" i="4"/>
  <c r="S288" i="4"/>
  <c r="R288" i="4"/>
  <c r="T288" i="4"/>
  <c r="R289" i="4"/>
  <c r="S289" i="4"/>
  <c r="T289" i="4"/>
  <c r="R290" i="4"/>
  <c r="T290" i="4"/>
  <c r="S290" i="4"/>
  <c r="S291" i="4"/>
  <c r="R291" i="4"/>
  <c r="T291" i="4"/>
  <c r="R292" i="4"/>
  <c r="T292" i="4"/>
  <c r="S292" i="4"/>
  <c r="S293" i="4"/>
  <c r="R293" i="4"/>
  <c r="T293" i="4"/>
  <c r="R294" i="4"/>
  <c r="T294" i="4"/>
  <c r="S294" i="4"/>
  <c r="S295" i="4"/>
  <c r="R295" i="4"/>
  <c r="T295" i="4"/>
  <c r="R296" i="4"/>
  <c r="T296" i="4"/>
  <c r="S296" i="4"/>
  <c r="S297" i="4"/>
  <c r="R297" i="4"/>
  <c r="T297" i="4"/>
  <c r="R298" i="4"/>
  <c r="T298" i="4"/>
  <c r="S298" i="4"/>
  <c r="S299" i="4"/>
  <c r="R299" i="4"/>
  <c r="T299" i="4"/>
  <c r="R300" i="4"/>
  <c r="T300" i="4"/>
  <c r="S300" i="4"/>
  <c r="S301" i="4"/>
  <c r="R301" i="4"/>
  <c r="T301" i="4"/>
  <c r="R302" i="4"/>
  <c r="T302" i="4"/>
  <c r="S302" i="4"/>
  <c r="S303" i="4"/>
  <c r="R303" i="4"/>
  <c r="T303" i="4"/>
  <c r="R304" i="4"/>
  <c r="T304" i="4"/>
  <c r="S304" i="4"/>
  <c r="S305" i="4"/>
  <c r="R305" i="4"/>
  <c r="T305" i="4"/>
  <c r="R306" i="4"/>
  <c r="T306" i="4"/>
  <c r="S306" i="4"/>
  <c r="S307" i="4"/>
  <c r="R307" i="4"/>
  <c r="T307" i="4"/>
  <c r="R308" i="4"/>
  <c r="T308" i="4"/>
  <c r="S308" i="4"/>
  <c r="S309" i="4"/>
  <c r="R309" i="4"/>
  <c r="T309" i="4"/>
  <c r="R310" i="4"/>
  <c r="T310" i="4"/>
  <c r="S310" i="4"/>
  <c r="S311" i="4"/>
  <c r="R311" i="4"/>
  <c r="T311" i="4"/>
  <c r="R312" i="4"/>
  <c r="T312" i="4"/>
  <c r="S312" i="4"/>
  <c r="S313" i="4"/>
  <c r="R313" i="4"/>
  <c r="T313" i="4"/>
  <c r="R314" i="4"/>
  <c r="T314" i="4"/>
  <c r="S314" i="4"/>
  <c r="S315" i="4"/>
  <c r="R315" i="4"/>
  <c r="T315" i="4"/>
  <c r="R316" i="4"/>
  <c r="T316" i="4"/>
  <c r="S316" i="4"/>
  <c r="S317" i="4"/>
  <c r="R317" i="4"/>
  <c r="T317" i="4"/>
  <c r="R318" i="4"/>
  <c r="T318" i="4"/>
  <c r="S318" i="4"/>
  <c r="S319" i="4"/>
  <c r="R319" i="4"/>
  <c r="T319" i="4"/>
  <c r="R320" i="4"/>
  <c r="T320" i="4"/>
  <c r="S320" i="4"/>
  <c r="S321" i="4"/>
  <c r="R321" i="4"/>
  <c r="T321" i="4"/>
  <c r="R322" i="4"/>
  <c r="T322" i="4"/>
  <c r="S322" i="4"/>
  <c r="R323" i="4"/>
  <c r="S323" i="4"/>
  <c r="T323" i="4"/>
  <c r="R324" i="4"/>
  <c r="T324" i="4"/>
  <c r="S324" i="4"/>
  <c r="S325" i="4"/>
  <c r="R325" i="4"/>
  <c r="T325" i="4"/>
  <c r="T326" i="4"/>
  <c r="R326" i="4"/>
  <c r="S326" i="4"/>
  <c r="R327" i="4"/>
  <c r="S327" i="4"/>
  <c r="T327" i="4"/>
  <c r="R328" i="4"/>
  <c r="T328" i="4"/>
  <c r="S328" i="4"/>
  <c r="R329" i="4"/>
  <c r="S329" i="4"/>
  <c r="T329" i="4"/>
  <c r="R330" i="4"/>
  <c r="T330" i="4"/>
  <c r="S330" i="4"/>
  <c r="S331" i="4"/>
  <c r="R331" i="4"/>
  <c r="T331" i="4"/>
  <c r="T332" i="4"/>
  <c r="R332" i="4"/>
  <c r="S332" i="4"/>
  <c r="S333" i="4"/>
  <c r="R333" i="4"/>
  <c r="T333" i="4"/>
  <c r="T334" i="4"/>
  <c r="R334" i="4"/>
  <c r="S334" i="4"/>
  <c r="S335" i="4"/>
  <c r="R335" i="4"/>
  <c r="T335" i="4"/>
  <c r="T336" i="4"/>
  <c r="R336" i="4"/>
  <c r="S336" i="4"/>
  <c r="S337" i="4"/>
  <c r="R337" i="4"/>
  <c r="T337" i="4"/>
  <c r="R338" i="4"/>
  <c r="T338" i="4"/>
  <c r="S338" i="4"/>
  <c r="R339" i="4"/>
  <c r="S339" i="4"/>
  <c r="T339" i="4"/>
  <c r="T340" i="4"/>
  <c r="R340" i="4"/>
  <c r="S340" i="4"/>
  <c r="S341" i="4"/>
  <c r="R341" i="4"/>
  <c r="T341" i="4"/>
  <c r="T342" i="4"/>
  <c r="R342" i="4"/>
  <c r="S342" i="4"/>
  <c r="R343" i="4"/>
  <c r="S343" i="4"/>
  <c r="T343" i="4"/>
  <c r="T344" i="4"/>
  <c r="R344" i="4"/>
  <c r="S344" i="4"/>
  <c r="R345" i="4"/>
  <c r="S345" i="4"/>
  <c r="T345" i="4"/>
  <c r="T346" i="4"/>
  <c r="R346" i="4"/>
  <c r="S346" i="4"/>
  <c r="R347" i="4"/>
  <c r="S347" i="4"/>
  <c r="T347" i="4"/>
  <c r="T348" i="4"/>
  <c r="R348" i="4"/>
  <c r="S348" i="4"/>
  <c r="R349" i="4"/>
  <c r="S349" i="4"/>
  <c r="T349" i="4"/>
  <c r="T350" i="4"/>
  <c r="R350" i="4"/>
  <c r="S350" i="4"/>
  <c r="R351" i="4"/>
  <c r="S351" i="4"/>
  <c r="T351" i="4"/>
  <c r="T352" i="4"/>
  <c r="R352" i="4"/>
  <c r="S352" i="4"/>
  <c r="R353" i="4"/>
  <c r="S353" i="4"/>
  <c r="T353" i="4"/>
  <c r="T354" i="4"/>
  <c r="R354" i="4"/>
  <c r="S354" i="4"/>
  <c r="R355" i="4"/>
  <c r="S355" i="4"/>
  <c r="T355" i="4"/>
  <c r="T356" i="4"/>
  <c r="R356" i="4"/>
  <c r="S356" i="4"/>
  <c r="R357" i="4"/>
  <c r="S357" i="4"/>
  <c r="T357" i="4"/>
  <c r="T358" i="4"/>
  <c r="R358" i="4"/>
  <c r="S358" i="4"/>
  <c r="R359" i="4"/>
  <c r="S359" i="4"/>
  <c r="T359" i="4"/>
  <c r="T360" i="4"/>
  <c r="R360" i="4"/>
  <c r="S360" i="4"/>
  <c r="R361" i="4"/>
  <c r="S361" i="4"/>
  <c r="T361" i="4"/>
  <c r="T362" i="4"/>
  <c r="R362" i="4"/>
  <c r="S362" i="4"/>
  <c r="R363" i="4"/>
  <c r="S363" i="4"/>
  <c r="T363" i="4"/>
  <c r="T364" i="4"/>
  <c r="R364" i="4"/>
  <c r="S364" i="4"/>
  <c r="R365" i="4"/>
  <c r="S365" i="4"/>
  <c r="T365" i="4"/>
  <c r="T366" i="4"/>
  <c r="R366" i="4"/>
  <c r="S366" i="4"/>
  <c r="R367" i="4"/>
  <c r="S367" i="4"/>
  <c r="T367" i="4"/>
  <c r="T368" i="4"/>
  <c r="R368" i="4"/>
  <c r="S368" i="4"/>
  <c r="R369" i="4"/>
  <c r="S369" i="4"/>
  <c r="T369" i="4"/>
  <c r="R370" i="4"/>
  <c r="T370" i="4"/>
  <c r="S370" i="4"/>
  <c r="R371" i="4"/>
  <c r="S371" i="4"/>
  <c r="T371" i="4"/>
  <c r="R372" i="4"/>
  <c r="T372" i="4"/>
  <c r="S372" i="4"/>
  <c r="R373" i="4"/>
  <c r="S373" i="4"/>
  <c r="T373" i="4"/>
  <c r="R374" i="4"/>
  <c r="T374" i="4"/>
  <c r="S374" i="4"/>
  <c r="S375" i="4"/>
  <c r="R375" i="4"/>
  <c r="T375" i="4"/>
  <c r="R376" i="4"/>
  <c r="T376" i="4"/>
  <c r="S376" i="4"/>
  <c r="R377" i="4"/>
  <c r="S377" i="4"/>
  <c r="T377" i="4"/>
  <c r="T378" i="4"/>
  <c r="R378" i="4"/>
  <c r="S378" i="4"/>
  <c r="R379" i="4"/>
  <c r="S379" i="4"/>
  <c r="T379" i="4"/>
  <c r="R380" i="4"/>
  <c r="T380" i="4"/>
  <c r="S380" i="4"/>
  <c r="S381" i="4"/>
  <c r="R381" i="4"/>
  <c r="T381" i="4"/>
  <c r="T382" i="4"/>
  <c r="R382" i="4"/>
  <c r="S382" i="4"/>
  <c r="R383" i="4"/>
  <c r="S383" i="4"/>
  <c r="T383" i="4"/>
  <c r="T384" i="4"/>
  <c r="R384" i="4"/>
  <c r="S384" i="4"/>
  <c r="S385" i="4"/>
  <c r="R385" i="4"/>
  <c r="T385" i="4"/>
  <c r="R386" i="4"/>
  <c r="T386" i="4"/>
  <c r="S386" i="4"/>
  <c r="S387" i="4"/>
  <c r="R387" i="4"/>
  <c r="T387" i="4"/>
  <c r="S388" i="4"/>
  <c r="T388" i="4"/>
  <c r="R388" i="4"/>
  <c r="R389" i="4"/>
  <c r="S389" i="4"/>
  <c r="T389" i="4"/>
  <c r="T390" i="4"/>
  <c r="R390" i="4"/>
  <c r="S390" i="4"/>
  <c r="R391" i="4"/>
  <c r="S391" i="4"/>
  <c r="T391" i="4"/>
  <c r="R392" i="4"/>
  <c r="S392" i="4"/>
  <c r="T392" i="4"/>
  <c r="T393" i="4"/>
  <c r="R393" i="4"/>
  <c r="S393" i="4"/>
  <c r="S394" i="4"/>
  <c r="T394" i="4"/>
  <c r="R394" i="4"/>
  <c r="R395" i="4"/>
  <c r="S395" i="4"/>
  <c r="T395" i="4"/>
  <c r="R396" i="4"/>
  <c r="S396" i="4"/>
  <c r="T396" i="4"/>
  <c r="T397" i="4"/>
  <c r="R397" i="4"/>
  <c r="S397" i="4"/>
  <c r="R398" i="4"/>
  <c r="S398" i="4"/>
  <c r="T398" i="4"/>
  <c r="T399" i="4"/>
  <c r="R399" i="4"/>
  <c r="S399" i="4"/>
  <c r="R400" i="4"/>
  <c r="S400" i="4"/>
  <c r="T400" i="4"/>
  <c r="T401" i="4"/>
  <c r="R401" i="4"/>
  <c r="S401" i="4"/>
  <c r="R402" i="4"/>
  <c r="S402" i="4"/>
  <c r="T402" i="4"/>
  <c r="T403" i="4"/>
  <c r="R403" i="4"/>
  <c r="S403" i="4"/>
  <c r="R404" i="4"/>
  <c r="S404" i="4"/>
  <c r="T404" i="4"/>
  <c r="T405" i="4"/>
  <c r="R405" i="4"/>
  <c r="S405" i="4"/>
  <c r="R406" i="4"/>
  <c r="S406" i="4"/>
  <c r="T406" i="4"/>
  <c r="T407" i="4"/>
  <c r="R407" i="4"/>
  <c r="S407" i="4"/>
  <c r="R408" i="4"/>
  <c r="S408" i="4"/>
  <c r="T408" i="4"/>
  <c r="T409" i="4"/>
  <c r="R409" i="4"/>
  <c r="S409" i="4"/>
  <c r="R410" i="4"/>
  <c r="S410" i="4"/>
  <c r="T410" i="4"/>
  <c r="T411" i="4"/>
  <c r="R411" i="4"/>
  <c r="S411" i="4"/>
  <c r="R412" i="4"/>
  <c r="S412" i="4"/>
  <c r="T412" i="4"/>
  <c r="T413" i="4"/>
  <c r="R413" i="4"/>
  <c r="S413" i="4"/>
  <c r="R414" i="4"/>
  <c r="S414" i="4"/>
  <c r="T414" i="4"/>
  <c r="T415" i="4"/>
  <c r="R415" i="4"/>
  <c r="S415" i="4"/>
  <c r="R416" i="4"/>
  <c r="S416" i="4"/>
  <c r="T416" i="4"/>
  <c r="T417" i="4"/>
  <c r="R417" i="4"/>
  <c r="S417" i="4"/>
  <c r="R418" i="4"/>
  <c r="S418" i="4"/>
  <c r="T418" i="4"/>
  <c r="T419" i="4"/>
  <c r="R419" i="4"/>
  <c r="S419" i="4"/>
  <c r="R420" i="4"/>
  <c r="S420" i="4"/>
  <c r="T420" i="4"/>
  <c r="T421" i="4"/>
  <c r="R421" i="4"/>
  <c r="S421" i="4"/>
  <c r="R422" i="4"/>
  <c r="S422" i="4"/>
  <c r="T422" i="4"/>
  <c r="T423" i="4"/>
  <c r="R423" i="4"/>
  <c r="S423" i="4"/>
  <c r="R424" i="4"/>
  <c r="S424" i="4"/>
  <c r="T424" i="4"/>
  <c r="T425" i="4"/>
  <c r="R425" i="4"/>
  <c r="S425" i="4"/>
  <c r="R426" i="4"/>
  <c r="S426" i="4"/>
  <c r="T426" i="4"/>
  <c r="T427" i="4"/>
  <c r="R427" i="4"/>
  <c r="S427" i="4"/>
  <c r="R428" i="4"/>
  <c r="S428" i="4"/>
  <c r="T428" i="4"/>
  <c r="T429" i="4"/>
  <c r="R429" i="4"/>
  <c r="S429" i="4"/>
  <c r="R430" i="4"/>
  <c r="S430" i="4"/>
  <c r="T430" i="4"/>
  <c r="T431" i="4"/>
  <c r="R431" i="4"/>
  <c r="S431" i="4"/>
  <c r="R432" i="4"/>
  <c r="S432" i="4"/>
  <c r="T432" i="4"/>
  <c r="T433" i="4"/>
  <c r="R433" i="4"/>
  <c r="S433" i="4"/>
  <c r="R434" i="4"/>
  <c r="S434" i="4"/>
  <c r="T434" i="4"/>
  <c r="T435" i="4"/>
  <c r="R435" i="4"/>
  <c r="S435" i="4"/>
  <c r="R436" i="4"/>
  <c r="S436" i="4"/>
  <c r="T436" i="4"/>
  <c r="T437" i="4"/>
  <c r="R437" i="4"/>
  <c r="S437" i="4"/>
  <c r="R438" i="4"/>
  <c r="S438" i="4"/>
  <c r="T438" i="4"/>
  <c r="T439" i="4"/>
  <c r="R439" i="4"/>
  <c r="S439" i="4"/>
  <c r="R440" i="4"/>
  <c r="S440" i="4"/>
  <c r="T440" i="4"/>
  <c r="T441" i="4"/>
  <c r="R441" i="4"/>
  <c r="S441" i="4"/>
  <c r="R442" i="4"/>
  <c r="S442" i="4"/>
  <c r="T442" i="4"/>
  <c r="T443" i="4"/>
  <c r="R443" i="4"/>
  <c r="S443" i="4"/>
  <c r="R444" i="4"/>
  <c r="S444" i="4"/>
  <c r="T444" i="4"/>
  <c r="T445" i="4"/>
  <c r="R445" i="4"/>
  <c r="S445" i="4"/>
  <c r="R446" i="4"/>
  <c r="S446" i="4"/>
  <c r="T446" i="4"/>
  <c r="T447" i="4"/>
  <c r="R447" i="4"/>
  <c r="S447" i="4"/>
  <c r="R448" i="4"/>
  <c r="S448" i="4"/>
  <c r="T448" i="4"/>
  <c r="T449" i="4"/>
  <c r="R449" i="4"/>
  <c r="S449" i="4"/>
  <c r="R450" i="4"/>
  <c r="S450" i="4"/>
  <c r="T450" i="4"/>
  <c r="T451" i="4"/>
  <c r="R451" i="4"/>
  <c r="S451" i="4"/>
  <c r="R452" i="4"/>
  <c r="S452" i="4"/>
  <c r="T452" i="4"/>
  <c r="T453" i="4"/>
  <c r="R453" i="4"/>
  <c r="S453" i="4"/>
  <c r="R454" i="4"/>
  <c r="S454" i="4"/>
  <c r="T454" i="4"/>
  <c r="R455" i="4"/>
  <c r="T455" i="4"/>
  <c r="S455" i="4"/>
  <c r="R456" i="4"/>
  <c r="S456" i="4"/>
  <c r="T456" i="4"/>
  <c r="T457" i="4"/>
  <c r="R457" i="4"/>
  <c r="S457" i="4"/>
  <c r="S458" i="4"/>
  <c r="R458" i="4"/>
  <c r="T458" i="4"/>
  <c r="T459" i="4"/>
  <c r="R459" i="4"/>
  <c r="S459" i="4"/>
  <c r="S460" i="4"/>
  <c r="R460" i="4"/>
  <c r="T460" i="4"/>
  <c r="R461" i="4"/>
  <c r="T461" i="4"/>
  <c r="S461" i="4"/>
  <c r="R462" i="4"/>
  <c r="S462" i="4"/>
  <c r="T462" i="4"/>
  <c r="R463" i="4"/>
  <c r="T463" i="4"/>
  <c r="S463" i="4"/>
  <c r="R464" i="4"/>
  <c r="S464" i="4"/>
  <c r="T464" i="4"/>
  <c r="R465" i="4"/>
  <c r="S465" i="4"/>
  <c r="T465" i="4"/>
  <c r="R466" i="4"/>
  <c r="S466" i="4"/>
  <c r="T466" i="4"/>
  <c r="R467" i="4"/>
  <c r="S467" i="4"/>
  <c r="T467" i="4"/>
  <c r="R468" i="4"/>
  <c r="S468" i="4"/>
  <c r="T468" i="4"/>
  <c r="R469" i="4"/>
  <c r="S469" i="4"/>
  <c r="T469" i="4"/>
  <c r="R470" i="4"/>
  <c r="S470" i="4"/>
  <c r="T470" i="4"/>
  <c r="R471" i="4"/>
  <c r="S471" i="4"/>
  <c r="T471" i="4"/>
  <c r="R472" i="4"/>
  <c r="S472" i="4"/>
  <c r="T472" i="4"/>
  <c r="R473" i="4"/>
  <c r="S473" i="4"/>
  <c r="T473" i="4"/>
  <c r="R474" i="4"/>
  <c r="S474" i="4"/>
  <c r="T474" i="4"/>
  <c r="R475" i="4"/>
  <c r="S475" i="4"/>
  <c r="T475" i="4"/>
  <c r="R476" i="4"/>
  <c r="S476" i="4"/>
  <c r="T476" i="4"/>
  <c r="R477" i="4"/>
  <c r="S477" i="4"/>
  <c r="T477" i="4"/>
  <c r="R478" i="4"/>
  <c r="S478" i="4"/>
  <c r="T478" i="4"/>
  <c r="R479" i="4"/>
  <c r="S479" i="4"/>
  <c r="T479" i="4"/>
  <c r="R480" i="4"/>
  <c r="S480" i="4"/>
  <c r="T480" i="4"/>
  <c r="R481" i="4"/>
  <c r="S481" i="4"/>
  <c r="T481" i="4"/>
  <c r="R482" i="4"/>
  <c r="S482" i="4"/>
  <c r="T482" i="4"/>
  <c r="R483" i="4"/>
  <c r="S483" i="4"/>
  <c r="T483" i="4"/>
  <c r="R484" i="4"/>
  <c r="S484" i="4"/>
  <c r="T484" i="4"/>
  <c r="R485" i="4"/>
  <c r="S485" i="4"/>
  <c r="T485" i="4"/>
  <c r="R486" i="4"/>
  <c r="S486" i="4"/>
  <c r="T486" i="4"/>
  <c r="R487" i="4"/>
  <c r="S487" i="4"/>
  <c r="T487" i="4"/>
  <c r="R488" i="4"/>
  <c r="S488" i="4"/>
  <c r="T488" i="4"/>
  <c r="R489" i="4"/>
  <c r="S489" i="4"/>
  <c r="T489" i="4"/>
  <c r="R490" i="4"/>
  <c r="S490" i="4"/>
  <c r="T490" i="4"/>
  <c r="R491" i="4"/>
  <c r="S491" i="4"/>
  <c r="T491" i="4"/>
  <c r="R492" i="4"/>
  <c r="S492" i="4"/>
  <c r="T492" i="4"/>
  <c r="R493" i="4"/>
  <c r="S493" i="4"/>
  <c r="T493" i="4"/>
  <c r="R494" i="4"/>
  <c r="S494" i="4"/>
  <c r="T494" i="4"/>
  <c r="R495" i="4"/>
  <c r="S495" i="4"/>
  <c r="T495" i="4"/>
  <c r="R496" i="4"/>
  <c r="S496" i="4"/>
  <c r="T496" i="4"/>
  <c r="R497" i="4"/>
  <c r="S497" i="4"/>
  <c r="T497" i="4"/>
  <c r="R498" i="4"/>
  <c r="S498" i="4"/>
  <c r="T498" i="4"/>
  <c r="R499" i="4"/>
  <c r="S499" i="4"/>
  <c r="T499" i="4"/>
  <c r="R500" i="4"/>
  <c r="S500" i="4"/>
  <c r="T500" i="4"/>
  <c r="R501" i="4"/>
  <c r="S501" i="4"/>
  <c r="T501" i="4"/>
  <c r="R502" i="4"/>
  <c r="S502" i="4"/>
  <c r="T502" i="4"/>
  <c r="R503" i="4"/>
  <c r="S503" i="4"/>
  <c r="T503" i="4"/>
  <c r="R504" i="4"/>
  <c r="S504" i="4"/>
  <c r="T504" i="4"/>
  <c r="R505" i="4"/>
  <c r="S505" i="4"/>
  <c r="T505" i="4"/>
  <c r="R506" i="4"/>
  <c r="S506" i="4"/>
  <c r="T506" i="4"/>
  <c r="R507" i="4"/>
  <c r="S507" i="4"/>
  <c r="T507" i="4"/>
  <c r="R508" i="4"/>
  <c r="S508" i="4"/>
  <c r="T508" i="4"/>
  <c r="R509" i="4"/>
  <c r="S509" i="4"/>
  <c r="T509" i="4"/>
  <c r="R510" i="4"/>
  <c r="S510" i="4"/>
  <c r="T510" i="4"/>
  <c r="R511" i="4"/>
  <c r="S511" i="4"/>
  <c r="T511" i="4"/>
  <c r="R512" i="4"/>
  <c r="S512" i="4"/>
  <c r="T512" i="4"/>
  <c r="R513" i="4"/>
  <c r="S513" i="4"/>
  <c r="T513" i="4"/>
  <c r="R514" i="4"/>
  <c r="S514" i="4"/>
  <c r="T514" i="4"/>
  <c r="R515" i="4"/>
  <c r="S515" i="4"/>
  <c r="T515" i="4"/>
  <c r="R516" i="4"/>
  <c r="S516" i="4"/>
  <c r="T516" i="4"/>
  <c r="R517" i="4"/>
  <c r="S517" i="4"/>
  <c r="T517" i="4"/>
  <c r="R518" i="4"/>
  <c r="S518" i="4"/>
  <c r="T518" i="4"/>
  <c r="R519" i="4"/>
  <c r="S519" i="4"/>
  <c r="T519" i="4"/>
  <c r="R520" i="4"/>
  <c r="S520" i="4"/>
  <c r="T520" i="4"/>
  <c r="R521" i="4"/>
  <c r="S521" i="4"/>
  <c r="T521" i="4"/>
  <c r="R522" i="4"/>
  <c r="S522" i="4"/>
  <c r="T522" i="4"/>
  <c r="R523" i="4"/>
  <c r="S523" i="4"/>
  <c r="T523" i="4"/>
  <c r="R524" i="4"/>
  <c r="S524" i="4"/>
  <c r="T524" i="4"/>
  <c r="R525" i="4"/>
  <c r="S525" i="4"/>
  <c r="T525" i="4"/>
  <c r="R526" i="4"/>
  <c r="T526" i="4"/>
  <c r="S526" i="4"/>
  <c r="S527" i="4"/>
  <c r="R527" i="4"/>
  <c r="T527" i="4"/>
  <c r="R528" i="4"/>
  <c r="T528" i="4"/>
  <c r="S528" i="4"/>
  <c r="S529" i="4"/>
  <c r="R529" i="4"/>
  <c r="T529" i="4"/>
  <c r="R530" i="4"/>
  <c r="T530" i="4"/>
  <c r="S530" i="4"/>
  <c r="S531" i="4"/>
  <c r="R531" i="4"/>
  <c r="T531" i="4"/>
  <c r="R532" i="4"/>
  <c r="T532" i="4"/>
  <c r="S532" i="4"/>
  <c r="S533" i="4"/>
  <c r="R533" i="4"/>
  <c r="T533" i="4"/>
  <c r="R534" i="4"/>
  <c r="T534" i="4"/>
  <c r="S534" i="4"/>
  <c r="S535" i="4"/>
  <c r="R535" i="4"/>
  <c r="T535" i="4"/>
  <c r="R536" i="4"/>
  <c r="T536" i="4"/>
  <c r="S536" i="4"/>
  <c r="S537" i="4"/>
  <c r="R537" i="4"/>
  <c r="T537" i="4"/>
  <c r="R538" i="4"/>
  <c r="T538" i="4"/>
  <c r="S538" i="4"/>
  <c r="S539" i="4"/>
  <c r="R539" i="4"/>
  <c r="T539" i="4"/>
  <c r="R540" i="4"/>
  <c r="T540" i="4"/>
  <c r="S540" i="4"/>
  <c r="S541" i="4"/>
  <c r="R541" i="4"/>
  <c r="T541" i="4"/>
  <c r="R542" i="4"/>
  <c r="T542" i="4"/>
  <c r="S542" i="4"/>
  <c r="S543" i="4"/>
  <c r="R543" i="4"/>
  <c r="T543" i="4"/>
  <c r="R544" i="4"/>
  <c r="T544" i="4"/>
  <c r="S544" i="4"/>
  <c r="S545" i="4"/>
  <c r="R545" i="4"/>
  <c r="T545" i="4"/>
  <c r="R546" i="4"/>
  <c r="T546" i="4"/>
  <c r="S546" i="4"/>
  <c r="S547" i="4"/>
  <c r="R547" i="4"/>
  <c r="T547" i="4"/>
  <c r="R548" i="4"/>
  <c r="T548" i="4"/>
  <c r="S548" i="4"/>
  <c r="S549" i="4"/>
  <c r="R549" i="4"/>
  <c r="T549" i="4"/>
  <c r="R550" i="4"/>
  <c r="T550" i="4"/>
  <c r="S550" i="4"/>
  <c r="S551" i="4"/>
  <c r="R551" i="4"/>
  <c r="T551" i="4"/>
  <c r="R552" i="4"/>
  <c r="T552" i="4"/>
  <c r="S552" i="4"/>
  <c r="S553" i="4"/>
  <c r="R553" i="4"/>
  <c r="T553" i="4"/>
  <c r="R554" i="4"/>
  <c r="T554" i="4"/>
  <c r="S554" i="4"/>
  <c r="S555" i="4"/>
  <c r="R555" i="4"/>
  <c r="T555" i="4"/>
  <c r="R556" i="4"/>
  <c r="T556" i="4"/>
  <c r="S556" i="4"/>
  <c r="S557" i="4"/>
  <c r="R557" i="4"/>
  <c r="T557" i="4"/>
  <c r="R558" i="4"/>
  <c r="T558" i="4"/>
  <c r="S558" i="4"/>
  <c r="S559" i="4"/>
  <c r="R559" i="4"/>
  <c r="T559" i="4"/>
  <c r="R560" i="4"/>
  <c r="T560" i="4"/>
  <c r="S560" i="4"/>
  <c r="S561" i="4"/>
  <c r="R561" i="4"/>
  <c r="T561" i="4"/>
  <c r="R562" i="4"/>
  <c r="T562" i="4"/>
  <c r="S562" i="4"/>
  <c r="S563" i="4"/>
  <c r="R563" i="4"/>
  <c r="T563" i="4"/>
  <c r="R564" i="4"/>
  <c r="T564" i="4"/>
  <c r="S564" i="4"/>
  <c r="S565" i="4"/>
  <c r="R565" i="4"/>
  <c r="T565" i="4"/>
  <c r="R566" i="4"/>
  <c r="T566" i="4"/>
  <c r="S566" i="4"/>
  <c r="S567" i="4"/>
  <c r="R567" i="4"/>
  <c r="T567" i="4"/>
  <c r="R568" i="4"/>
  <c r="T568" i="4"/>
  <c r="S568" i="4"/>
  <c r="S569" i="4"/>
  <c r="R569" i="4"/>
  <c r="T569" i="4"/>
  <c r="R570" i="4"/>
  <c r="T570" i="4"/>
  <c r="S570" i="4"/>
  <c r="S571" i="4"/>
  <c r="R571" i="4"/>
  <c r="T571" i="4"/>
  <c r="R572" i="4"/>
  <c r="T572" i="4"/>
  <c r="S572" i="4"/>
  <c r="S573" i="4"/>
  <c r="R573" i="4"/>
  <c r="T573" i="4"/>
  <c r="R574" i="4"/>
  <c r="T574" i="4"/>
  <c r="S574" i="4"/>
  <c r="S575" i="4"/>
  <c r="R575" i="4"/>
  <c r="T575" i="4"/>
  <c r="R576" i="4"/>
  <c r="T576" i="4"/>
  <c r="S576" i="4"/>
  <c r="S577" i="4"/>
  <c r="R577" i="4"/>
  <c r="T577" i="4"/>
  <c r="R578" i="4"/>
  <c r="T578" i="4"/>
  <c r="S578" i="4"/>
  <c r="S579" i="4"/>
  <c r="R579" i="4"/>
  <c r="T579" i="4"/>
  <c r="R580" i="4"/>
  <c r="T580" i="4"/>
  <c r="S580" i="4"/>
  <c r="S581" i="4"/>
  <c r="R581" i="4"/>
  <c r="T581" i="4"/>
  <c r="R582" i="4"/>
  <c r="T582" i="4"/>
  <c r="S582" i="4"/>
  <c r="S583" i="4"/>
  <c r="R583" i="4"/>
  <c r="T583" i="4"/>
  <c r="R584" i="4"/>
  <c r="T584" i="4"/>
  <c r="S584" i="4"/>
  <c r="S585" i="4"/>
  <c r="R585" i="4"/>
  <c r="T585" i="4"/>
  <c r="R586" i="4"/>
  <c r="T586" i="4"/>
  <c r="S586" i="4"/>
  <c r="S587" i="4"/>
  <c r="R587" i="4"/>
  <c r="T587" i="4"/>
  <c r="R588" i="4"/>
  <c r="T588" i="4"/>
  <c r="S588" i="4"/>
  <c r="S589" i="4"/>
  <c r="R589" i="4"/>
  <c r="T589" i="4"/>
  <c r="R590" i="4"/>
  <c r="T590" i="4"/>
  <c r="S590" i="4"/>
  <c r="S591" i="4"/>
  <c r="R591" i="4"/>
  <c r="T591" i="4"/>
  <c r="T592" i="4"/>
  <c r="R592" i="4"/>
  <c r="S592" i="4"/>
  <c r="R593" i="4"/>
  <c r="S593" i="4"/>
  <c r="T593" i="4"/>
  <c r="R594" i="4"/>
  <c r="T594" i="4"/>
  <c r="S594" i="4"/>
  <c r="S595" i="4"/>
  <c r="R595" i="4"/>
  <c r="T595" i="4"/>
  <c r="R596" i="4"/>
  <c r="T596" i="4"/>
  <c r="S596" i="4"/>
  <c r="S597" i="4"/>
  <c r="R597" i="4"/>
  <c r="T597" i="4"/>
  <c r="R598" i="4"/>
  <c r="T598" i="4"/>
  <c r="S598" i="4"/>
  <c r="S599" i="4"/>
  <c r="R599" i="4"/>
  <c r="T599" i="4"/>
  <c r="R600" i="4"/>
  <c r="T600" i="4"/>
  <c r="S600" i="4"/>
  <c r="S601" i="4"/>
  <c r="R601" i="4"/>
  <c r="T601" i="4"/>
  <c r="R602" i="4"/>
  <c r="T602" i="4"/>
  <c r="S602" i="4"/>
  <c r="S603" i="4"/>
  <c r="R603" i="4"/>
  <c r="T603" i="4"/>
  <c r="R604" i="4"/>
  <c r="T604" i="4"/>
  <c r="S604" i="4"/>
  <c r="S605" i="4"/>
  <c r="R605" i="4"/>
  <c r="T605" i="4"/>
  <c r="R606" i="4"/>
  <c r="T606" i="4"/>
  <c r="S606" i="4"/>
  <c r="S607" i="4"/>
  <c r="R607" i="4"/>
  <c r="T607" i="4"/>
  <c r="R608" i="4"/>
  <c r="T608" i="4"/>
  <c r="S608" i="4"/>
  <c r="S609" i="4"/>
  <c r="R609" i="4"/>
  <c r="T609" i="4"/>
  <c r="R610" i="4"/>
  <c r="T610" i="4"/>
  <c r="S610" i="4"/>
  <c r="S611" i="4"/>
  <c r="R611" i="4"/>
  <c r="T611" i="4"/>
  <c r="R612" i="4"/>
  <c r="T612" i="4"/>
  <c r="S612" i="4"/>
  <c r="S613" i="4"/>
  <c r="R613" i="4"/>
  <c r="T613" i="4"/>
  <c r="R614" i="4"/>
  <c r="T614" i="4"/>
  <c r="S614" i="4"/>
  <c r="S615" i="4"/>
  <c r="R615" i="4"/>
  <c r="T615" i="4"/>
  <c r="R616" i="4"/>
  <c r="T616" i="4"/>
  <c r="S616" i="4"/>
  <c r="S617" i="4"/>
  <c r="R617" i="4"/>
  <c r="T617" i="4"/>
  <c r="R618" i="4"/>
  <c r="T618" i="4"/>
  <c r="S618" i="4"/>
  <c r="S619" i="4"/>
  <c r="R619" i="4"/>
  <c r="T619" i="4"/>
  <c r="R620" i="4"/>
  <c r="T620" i="4"/>
  <c r="S620" i="4"/>
  <c r="S621" i="4"/>
  <c r="R621" i="4"/>
  <c r="T621" i="4"/>
  <c r="R622" i="4"/>
  <c r="T622" i="4"/>
  <c r="S622" i="4"/>
  <c r="S623" i="4"/>
  <c r="R623" i="4"/>
  <c r="T623" i="4"/>
  <c r="R624" i="4"/>
  <c r="T624" i="4"/>
  <c r="S624" i="4"/>
  <c r="S625" i="4"/>
  <c r="R625" i="4"/>
  <c r="T625" i="4"/>
  <c r="R626" i="4"/>
  <c r="T626" i="4"/>
  <c r="S626" i="4"/>
  <c r="S627" i="4"/>
  <c r="R627" i="4"/>
  <c r="T627" i="4"/>
  <c r="R628" i="4"/>
  <c r="T628" i="4"/>
  <c r="S628" i="4"/>
  <c r="S629" i="4"/>
  <c r="R629" i="4"/>
  <c r="T629" i="4"/>
  <c r="R630" i="4"/>
  <c r="T630" i="4"/>
  <c r="S630" i="4"/>
  <c r="S631" i="4"/>
  <c r="R631" i="4"/>
  <c r="T631" i="4"/>
  <c r="R632" i="4"/>
  <c r="T632" i="4"/>
  <c r="S632" i="4"/>
  <c r="S633" i="4"/>
  <c r="R633" i="4"/>
  <c r="T633" i="4"/>
  <c r="R634" i="4"/>
  <c r="T634" i="4"/>
  <c r="S634" i="4"/>
  <c r="S635" i="4"/>
  <c r="R635" i="4"/>
  <c r="T635" i="4"/>
  <c r="R636" i="4"/>
  <c r="T636" i="4"/>
  <c r="S636" i="4"/>
  <c r="S637" i="4"/>
  <c r="R637" i="4"/>
  <c r="T637" i="4"/>
  <c r="R638" i="4"/>
  <c r="T638" i="4"/>
  <c r="S638" i="4"/>
  <c r="R639" i="4"/>
  <c r="S639" i="4"/>
  <c r="T639" i="4"/>
  <c r="R640" i="4"/>
  <c r="T640" i="4"/>
  <c r="S640" i="4"/>
  <c r="S641" i="4"/>
  <c r="R641" i="4"/>
  <c r="T641" i="4"/>
  <c r="T642" i="4"/>
  <c r="R642" i="4"/>
  <c r="S642" i="4"/>
  <c r="S643" i="4"/>
  <c r="R643" i="4"/>
  <c r="T643" i="4"/>
  <c r="T644" i="4"/>
  <c r="R644" i="4"/>
  <c r="S644" i="4"/>
  <c r="R645" i="4"/>
  <c r="S645" i="4"/>
  <c r="T645" i="4"/>
  <c r="S646" i="4"/>
  <c r="R646" i="4"/>
  <c r="T646" i="4"/>
  <c r="R647" i="4"/>
  <c r="T647" i="4"/>
  <c r="S647" i="4"/>
  <c r="S648" i="4"/>
  <c r="R648" i="4"/>
  <c r="T648" i="4"/>
  <c r="R649" i="4"/>
  <c r="T649" i="4"/>
  <c r="S649" i="4"/>
  <c r="S650" i="4"/>
  <c r="R650" i="4"/>
  <c r="T650" i="4"/>
  <c r="R651" i="4"/>
  <c r="T651" i="4"/>
  <c r="S651" i="4"/>
  <c r="S652" i="4"/>
  <c r="R652" i="4"/>
  <c r="T652" i="4"/>
  <c r="R653" i="4"/>
  <c r="T653" i="4"/>
  <c r="S653" i="4"/>
  <c r="S654" i="4"/>
  <c r="R654" i="4"/>
  <c r="T654" i="4"/>
  <c r="R655" i="4"/>
  <c r="T655" i="4"/>
  <c r="S655" i="4"/>
  <c r="S656" i="4"/>
  <c r="R656" i="4"/>
  <c r="T656" i="4"/>
  <c r="T657" i="4"/>
  <c r="R657" i="4"/>
  <c r="S657" i="4"/>
  <c r="S658" i="4"/>
  <c r="R658" i="4"/>
  <c r="T658" i="4"/>
  <c r="T659" i="4"/>
  <c r="R659" i="4"/>
  <c r="S659" i="4"/>
  <c r="S660" i="4"/>
  <c r="R660" i="4"/>
  <c r="T660" i="4"/>
  <c r="T661" i="4"/>
  <c r="R661" i="4"/>
  <c r="S661" i="4"/>
  <c r="S662" i="4"/>
  <c r="R662" i="4"/>
  <c r="T662" i="4"/>
  <c r="T663" i="4"/>
  <c r="R663" i="4"/>
  <c r="S663" i="4"/>
  <c r="S664" i="4"/>
  <c r="R664" i="4"/>
  <c r="T664" i="4"/>
  <c r="T665" i="4"/>
  <c r="R665" i="4"/>
  <c r="S665" i="4"/>
  <c r="S666" i="4"/>
  <c r="R666" i="4"/>
  <c r="T666" i="4"/>
  <c r="T667" i="4"/>
  <c r="R667" i="4"/>
  <c r="S667" i="4"/>
  <c r="S668" i="4"/>
  <c r="R668" i="4"/>
  <c r="T668" i="4"/>
  <c r="T669" i="4"/>
  <c r="R669" i="4"/>
  <c r="S669" i="4"/>
  <c r="R670" i="4"/>
  <c r="S670" i="4"/>
  <c r="T670" i="4"/>
  <c r="T671" i="4"/>
  <c r="R671" i="4"/>
  <c r="S671" i="4"/>
  <c r="R672" i="4"/>
  <c r="S672" i="4"/>
  <c r="T672" i="4"/>
  <c r="T673" i="4"/>
  <c r="R673" i="4"/>
  <c r="S673" i="4"/>
  <c r="R674" i="4"/>
  <c r="S674" i="4"/>
  <c r="T674" i="4"/>
  <c r="T675" i="4"/>
  <c r="R675" i="4"/>
  <c r="S675" i="4"/>
  <c r="R676" i="4"/>
  <c r="S676" i="4"/>
  <c r="T676" i="4"/>
  <c r="T677" i="4"/>
  <c r="R677" i="4"/>
  <c r="S677" i="4"/>
  <c r="R678" i="4"/>
  <c r="S678" i="4"/>
  <c r="T678" i="4"/>
  <c r="T679" i="4"/>
  <c r="R679" i="4"/>
  <c r="S679" i="4"/>
  <c r="R680" i="4"/>
  <c r="S680" i="4"/>
  <c r="T680" i="4"/>
  <c r="T681" i="4"/>
  <c r="R681" i="4"/>
  <c r="S681" i="4"/>
  <c r="R682" i="4"/>
  <c r="S682" i="4"/>
  <c r="T682" i="4"/>
  <c r="T683" i="4"/>
  <c r="R683" i="4"/>
  <c r="S683" i="4"/>
  <c r="R684" i="4"/>
  <c r="S684" i="4"/>
  <c r="T684" i="4"/>
  <c r="T685" i="4"/>
  <c r="R685" i="4"/>
  <c r="S685" i="4"/>
  <c r="R686" i="4"/>
  <c r="S686" i="4"/>
  <c r="T686" i="4"/>
  <c r="T687" i="4"/>
  <c r="R687" i="4"/>
  <c r="S687" i="4"/>
  <c r="R688" i="4"/>
  <c r="S688" i="4"/>
  <c r="T688" i="4"/>
  <c r="T689" i="4"/>
  <c r="R689" i="4"/>
  <c r="S689" i="4"/>
  <c r="R690" i="4"/>
  <c r="S690" i="4"/>
  <c r="T690" i="4"/>
  <c r="T691" i="4"/>
  <c r="R691" i="4"/>
  <c r="S691" i="4"/>
  <c r="R692" i="4"/>
  <c r="S692" i="4"/>
  <c r="T692" i="4"/>
  <c r="T693" i="4"/>
  <c r="R693" i="4"/>
  <c r="S693" i="4"/>
  <c r="R694" i="4"/>
  <c r="S694" i="4"/>
  <c r="T694" i="4"/>
  <c r="T695" i="4"/>
  <c r="R695" i="4"/>
  <c r="S695" i="4"/>
  <c r="R696" i="4"/>
  <c r="S696" i="4"/>
  <c r="T696" i="4"/>
  <c r="T697" i="4"/>
  <c r="R697" i="4"/>
  <c r="S697" i="4"/>
  <c r="R698" i="4"/>
  <c r="S698" i="4"/>
  <c r="T698" i="4"/>
  <c r="T699" i="4"/>
  <c r="R699" i="4"/>
  <c r="S699" i="4"/>
  <c r="R700" i="4"/>
  <c r="S700" i="4"/>
  <c r="T700" i="4"/>
  <c r="T701" i="4"/>
  <c r="R701" i="4"/>
  <c r="S701" i="4"/>
  <c r="S702" i="4"/>
  <c r="R702" i="4"/>
  <c r="T702" i="4"/>
  <c r="T703" i="4"/>
  <c r="R703" i="4"/>
  <c r="S703" i="4"/>
  <c r="S704" i="4"/>
  <c r="R704" i="4"/>
  <c r="T704" i="4"/>
  <c r="R705" i="4"/>
  <c r="S705" i="4"/>
  <c r="T705" i="4"/>
  <c r="S706" i="4"/>
  <c r="R706" i="4"/>
  <c r="T706" i="4"/>
  <c r="R707" i="4"/>
  <c r="S707" i="4"/>
  <c r="T707" i="4"/>
  <c r="S708" i="4"/>
  <c r="T708" i="4"/>
  <c r="R708" i="4"/>
  <c r="R709" i="4"/>
  <c r="S709" i="4"/>
  <c r="T709" i="4"/>
  <c r="R710" i="4"/>
  <c r="S710" i="4"/>
  <c r="T710" i="4"/>
  <c r="R711" i="4"/>
  <c r="S711" i="4"/>
  <c r="T711" i="4"/>
  <c r="R712" i="4"/>
  <c r="S712" i="4"/>
  <c r="T712" i="4"/>
  <c r="R713" i="4"/>
  <c r="S713" i="4"/>
  <c r="T713" i="4"/>
  <c r="R714" i="4"/>
  <c r="S714" i="4"/>
  <c r="T714" i="4"/>
  <c r="R715" i="4"/>
  <c r="S715" i="4"/>
  <c r="T715" i="4"/>
  <c r="R716" i="4"/>
  <c r="S716" i="4"/>
  <c r="T716" i="4"/>
  <c r="R717" i="4"/>
  <c r="S717" i="4"/>
  <c r="T717" i="4"/>
  <c r="R718" i="4"/>
  <c r="S718" i="4"/>
  <c r="T718" i="4"/>
  <c r="R719" i="4"/>
  <c r="S719" i="4"/>
  <c r="T719" i="4"/>
  <c r="R720" i="4"/>
  <c r="S720" i="4"/>
  <c r="T720" i="4"/>
  <c r="R721" i="4"/>
  <c r="S721" i="4"/>
  <c r="T721" i="4"/>
  <c r="R722" i="4"/>
  <c r="S722" i="4"/>
  <c r="T722" i="4"/>
  <c r="R723" i="4"/>
  <c r="S723" i="4"/>
  <c r="T723" i="4"/>
  <c r="R724" i="4"/>
  <c r="S724" i="4"/>
  <c r="T724" i="4"/>
  <c r="R725" i="4"/>
  <c r="S725" i="4"/>
  <c r="T725" i="4"/>
  <c r="R726" i="4"/>
  <c r="S726" i="4"/>
  <c r="T726" i="4"/>
  <c r="R727" i="4"/>
  <c r="S727" i="4"/>
  <c r="T727" i="4"/>
  <c r="R728" i="4"/>
  <c r="S728" i="4"/>
  <c r="T728" i="4"/>
  <c r="R729" i="4"/>
  <c r="S729" i="4"/>
  <c r="T729" i="4"/>
  <c r="R730" i="4"/>
  <c r="S730" i="4"/>
  <c r="T730" i="4"/>
  <c r="R731" i="4"/>
  <c r="S731" i="4"/>
  <c r="T731" i="4"/>
  <c r="R732" i="4"/>
  <c r="S732" i="4"/>
  <c r="T732" i="4"/>
  <c r="R733" i="4"/>
  <c r="S733" i="4"/>
  <c r="T733" i="4"/>
  <c r="R734" i="4"/>
  <c r="S734" i="4"/>
  <c r="T734" i="4"/>
  <c r="R735" i="4"/>
  <c r="S735" i="4"/>
  <c r="T735" i="4"/>
  <c r="R736" i="4"/>
  <c r="S736" i="4"/>
  <c r="T736" i="4"/>
  <c r="R737" i="4"/>
  <c r="S737" i="4"/>
  <c r="T737" i="4"/>
  <c r="R738" i="4"/>
  <c r="S738" i="4"/>
  <c r="T738" i="4"/>
  <c r="R739" i="4"/>
  <c r="S739" i="4"/>
  <c r="T739" i="4"/>
  <c r="R740" i="4"/>
  <c r="S740" i="4"/>
  <c r="T740" i="4"/>
  <c r="R741" i="4"/>
  <c r="S741" i="4"/>
  <c r="T741" i="4"/>
  <c r="R742" i="4"/>
  <c r="S742" i="4"/>
  <c r="T742" i="4"/>
  <c r="R743" i="4"/>
  <c r="S743" i="4"/>
  <c r="T743" i="4"/>
  <c r="R744" i="4"/>
  <c r="S744" i="4"/>
  <c r="T744" i="4"/>
  <c r="R745" i="4"/>
  <c r="S745" i="4"/>
  <c r="T745" i="4"/>
  <c r="R746" i="4"/>
  <c r="S746" i="4"/>
  <c r="T746" i="4"/>
  <c r="R747" i="4"/>
  <c r="S747" i="4"/>
  <c r="T747" i="4"/>
  <c r="R748" i="4"/>
  <c r="S748" i="4"/>
  <c r="T748" i="4"/>
  <c r="R749" i="4"/>
  <c r="S749" i="4"/>
  <c r="T749" i="4"/>
  <c r="R750" i="4"/>
  <c r="S750" i="4"/>
  <c r="T750" i="4"/>
  <c r="R751" i="4"/>
  <c r="S751" i="4"/>
  <c r="T751" i="4"/>
  <c r="R752" i="4"/>
  <c r="S752" i="4"/>
  <c r="T752" i="4"/>
  <c r="R753" i="4"/>
  <c r="S753" i="4"/>
  <c r="T753" i="4"/>
  <c r="R754" i="4"/>
  <c r="S754" i="4"/>
  <c r="T754" i="4"/>
  <c r="R755" i="4"/>
  <c r="S755" i="4"/>
  <c r="T755" i="4"/>
  <c r="R756" i="4"/>
  <c r="S756" i="4"/>
  <c r="T756" i="4"/>
  <c r="R757" i="4"/>
  <c r="S757" i="4"/>
  <c r="T757" i="4"/>
  <c r="R758" i="4"/>
  <c r="S758" i="4"/>
  <c r="T758" i="4"/>
  <c r="R759" i="4"/>
  <c r="S759" i="4"/>
  <c r="T759" i="4"/>
  <c r="R760" i="4"/>
  <c r="S760" i="4"/>
  <c r="T760" i="4"/>
  <c r="R761" i="4"/>
  <c r="S761" i="4"/>
  <c r="T761" i="4"/>
  <c r="R762" i="4"/>
  <c r="S762" i="4"/>
  <c r="T762" i="4"/>
  <c r="R763" i="4"/>
  <c r="S763" i="4"/>
  <c r="T763" i="4"/>
  <c r="R764" i="4"/>
  <c r="S764" i="4"/>
  <c r="T764" i="4"/>
  <c r="R765" i="4"/>
  <c r="S765" i="4"/>
  <c r="T765" i="4"/>
  <c r="R766" i="4"/>
  <c r="S766" i="4"/>
  <c r="T766" i="4"/>
  <c r="R767" i="4"/>
  <c r="S767" i="4"/>
  <c r="T767" i="4"/>
  <c r="R768" i="4"/>
  <c r="S768" i="4"/>
  <c r="T768" i="4"/>
  <c r="R769" i="4"/>
  <c r="S769" i="4"/>
  <c r="T769" i="4"/>
  <c r="R770" i="4"/>
  <c r="S770" i="4"/>
  <c r="T770" i="4"/>
  <c r="R771" i="4"/>
  <c r="S771" i="4"/>
  <c r="T771" i="4"/>
  <c r="R772" i="4"/>
  <c r="S772" i="4"/>
  <c r="T772" i="4"/>
  <c r="R773" i="4"/>
  <c r="S773" i="4"/>
  <c r="T773" i="4"/>
  <c r="R774" i="4"/>
  <c r="S774" i="4"/>
  <c r="T774" i="4"/>
  <c r="R775" i="4"/>
  <c r="S775" i="4"/>
  <c r="T775" i="4"/>
  <c r="R776" i="4"/>
  <c r="S776" i="4"/>
  <c r="T776" i="4"/>
  <c r="R777" i="4"/>
  <c r="S777" i="4"/>
  <c r="T777" i="4"/>
  <c r="R778" i="4"/>
  <c r="S778" i="4"/>
  <c r="T778" i="4"/>
  <c r="R779" i="4"/>
  <c r="S779" i="4"/>
  <c r="T779" i="4"/>
  <c r="R780" i="4"/>
  <c r="S780" i="4"/>
  <c r="T780" i="4"/>
  <c r="R781" i="4"/>
  <c r="S781" i="4"/>
  <c r="T781" i="4"/>
  <c r="R782" i="4"/>
  <c r="S782" i="4"/>
  <c r="T782" i="4"/>
  <c r="R783" i="4"/>
  <c r="S783" i="4"/>
  <c r="T783" i="4"/>
  <c r="R784" i="4"/>
  <c r="S784" i="4"/>
  <c r="T784" i="4"/>
  <c r="R785" i="4"/>
  <c r="S785" i="4"/>
  <c r="T785" i="4"/>
  <c r="R786" i="4"/>
  <c r="S786" i="4"/>
  <c r="T786" i="4"/>
  <c r="R787" i="4"/>
  <c r="S787" i="4"/>
  <c r="T787" i="4"/>
  <c r="R788" i="4"/>
  <c r="S788" i="4"/>
  <c r="T788" i="4"/>
  <c r="R789" i="4"/>
  <c r="S789" i="4"/>
  <c r="T789" i="4"/>
  <c r="R790" i="4"/>
  <c r="S790" i="4"/>
  <c r="T790" i="4"/>
  <c r="R791" i="4"/>
  <c r="S791" i="4"/>
  <c r="T791" i="4"/>
  <c r="R792" i="4"/>
  <c r="S792" i="4"/>
  <c r="T792" i="4"/>
  <c r="S793" i="4"/>
  <c r="T793" i="4"/>
  <c r="R793" i="4"/>
  <c r="R794" i="4"/>
  <c r="S794" i="4"/>
  <c r="T794" i="4"/>
  <c r="S795" i="4"/>
  <c r="T795" i="4"/>
  <c r="R795" i="4"/>
  <c r="R796" i="4"/>
  <c r="S796" i="4"/>
  <c r="T796" i="4"/>
  <c r="S797" i="4"/>
  <c r="T797" i="4"/>
  <c r="R797" i="4"/>
  <c r="R798" i="4"/>
  <c r="S798" i="4"/>
  <c r="T798" i="4"/>
  <c r="S799" i="4"/>
  <c r="T799" i="4"/>
  <c r="R799" i="4"/>
  <c r="R800" i="4"/>
  <c r="S800" i="4"/>
  <c r="T800" i="4"/>
  <c r="S801" i="4"/>
  <c r="T801" i="4"/>
  <c r="R801" i="4"/>
  <c r="R802" i="4"/>
  <c r="S802" i="4"/>
  <c r="T802" i="4"/>
  <c r="S803" i="4"/>
  <c r="T803" i="4"/>
  <c r="R803" i="4"/>
  <c r="R804" i="4"/>
  <c r="S804" i="4"/>
  <c r="T804" i="4"/>
  <c r="S805" i="4"/>
  <c r="T805" i="4"/>
  <c r="R805" i="4"/>
  <c r="R806" i="4"/>
  <c r="S806" i="4"/>
  <c r="T806" i="4"/>
  <c r="S807" i="4"/>
  <c r="T807" i="4"/>
  <c r="R807" i="4"/>
  <c r="R808" i="4"/>
  <c r="S808" i="4"/>
  <c r="T808" i="4"/>
  <c r="S809" i="4"/>
  <c r="T809" i="4"/>
  <c r="R809" i="4"/>
  <c r="R810" i="4"/>
  <c r="S810" i="4"/>
  <c r="T810" i="4"/>
  <c r="S811" i="4"/>
  <c r="T811" i="4"/>
  <c r="R811" i="4"/>
  <c r="R812" i="4"/>
  <c r="S812" i="4"/>
  <c r="T812" i="4"/>
  <c r="S813" i="4"/>
  <c r="T813" i="4"/>
  <c r="R813" i="4"/>
  <c r="R814" i="4"/>
  <c r="S814" i="4"/>
  <c r="T814" i="4"/>
  <c r="S815" i="4"/>
  <c r="T815" i="4"/>
  <c r="R815" i="4"/>
  <c r="R816" i="4"/>
  <c r="S816" i="4"/>
  <c r="T816" i="4"/>
  <c r="S817" i="4"/>
  <c r="T817" i="4"/>
  <c r="R817" i="4"/>
  <c r="T818" i="4"/>
  <c r="R818" i="4"/>
  <c r="S818" i="4"/>
  <c r="S819" i="4"/>
  <c r="R819" i="4"/>
  <c r="T819" i="4"/>
  <c r="T820" i="4"/>
  <c r="R820" i="4"/>
  <c r="S820" i="4"/>
  <c r="S821" i="4"/>
  <c r="R821" i="4"/>
  <c r="T821" i="4"/>
  <c r="R822" i="4"/>
  <c r="S822" i="4"/>
  <c r="T822" i="4"/>
  <c r="S823" i="4"/>
  <c r="T823" i="4"/>
  <c r="R823" i="4"/>
  <c r="S824" i="4"/>
  <c r="R824" i="4"/>
  <c r="T824" i="4"/>
  <c r="T825" i="4"/>
  <c r="R825" i="4"/>
  <c r="S825" i="4"/>
  <c r="T826" i="4"/>
  <c r="R826" i="4"/>
  <c r="S826" i="4"/>
  <c r="R827" i="4"/>
  <c r="S827" i="4"/>
  <c r="T827" i="4"/>
  <c r="S829" i="4"/>
  <c r="R829" i="4"/>
  <c r="T829" i="4"/>
  <c r="T830" i="4"/>
  <c r="R830" i="4"/>
  <c r="S830" i="4"/>
  <c r="S831" i="4"/>
  <c r="T831" i="4"/>
  <c r="R831" i="4"/>
  <c r="R832" i="4"/>
  <c r="S832" i="4"/>
  <c r="T832" i="4"/>
  <c r="T833" i="4"/>
  <c r="R833" i="4"/>
  <c r="S833" i="4"/>
  <c r="S834" i="4"/>
  <c r="R834" i="4"/>
  <c r="T834" i="4"/>
  <c r="S835" i="4"/>
  <c r="R835" i="4"/>
  <c r="T835" i="4"/>
  <c r="T836" i="4"/>
  <c r="R836" i="4"/>
  <c r="S836" i="4"/>
  <c r="T837" i="4"/>
  <c r="R837" i="4"/>
  <c r="S837" i="4"/>
  <c r="S838" i="4"/>
  <c r="R838" i="4"/>
  <c r="T838" i="4"/>
  <c r="R839" i="4"/>
  <c r="S839" i="4"/>
  <c r="T839" i="4"/>
  <c r="S840" i="4"/>
  <c r="R840" i="4"/>
  <c r="T840" i="4"/>
  <c r="S841" i="4"/>
  <c r="R841" i="4"/>
  <c r="T841" i="4"/>
  <c r="S842" i="4"/>
  <c r="R842" i="4"/>
  <c r="T842" i="4"/>
  <c r="S843" i="4"/>
  <c r="R843" i="4"/>
  <c r="T843" i="4"/>
  <c r="S844" i="4"/>
  <c r="R844" i="4"/>
  <c r="T844" i="4"/>
  <c r="R845" i="4"/>
  <c r="S845" i="4"/>
  <c r="T845" i="4"/>
  <c r="R846" i="4"/>
  <c r="S846" i="4"/>
  <c r="T846" i="4"/>
  <c r="R847" i="4"/>
  <c r="S847" i="4"/>
  <c r="T847" i="4"/>
  <c r="R848" i="4"/>
  <c r="S848" i="4"/>
  <c r="T848" i="4"/>
  <c r="R849" i="4"/>
  <c r="S849" i="4"/>
  <c r="T849" i="4"/>
  <c r="R850" i="4"/>
  <c r="S850" i="4"/>
  <c r="T850" i="4"/>
  <c r="R851" i="4"/>
  <c r="S851" i="4"/>
  <c r="T851" i="4"/>
  <c r="R852" i="4"/>
  <c r="S852" i="4"/>
  <c r="T852" i="4"/>
  <c r="R853" i="4"/>
  <c r="S853" i="4"/>
  <c r="T853" i="4"/>
  <c r="R854" i="4"/>
  <c r="S854" i="4"/>
  <c r="T854" i="4"/>
  <c r="R855" i="4"/>
  <c r="S855" i="4"/>
  <c r="T855" i="4"/>
  <c r="R856" i="4"/>
  <c r="S856" i="4"/>
  <c r="T856" i="4"/>
  <c r="R857" i="4"/>
  <c r="S857" i="4"/>
  <c r="T857" i="4"/>
  <c r="R858" i="4"/>
  <c r="S858" i="4"/>
  <c r="T858" i="4"/>
  <c r="R859" i="4"/>
  <c r="S859" i="4"/>
  <c r="T859" i="4"/>
  <c r="R860" i="4"/>
  <c r="S860" i="4"/>
  <c r="T860" i="4"/>
  <c r="R861" i="4"/>
  <c r="S861" i="4"/>
  <c r="T861" i="4"/>
  <c r="R862" i="4"/>
  <c r="S862" i="4"/>
  <c r="T862" i="4"/>
  <c r="R863" i="4"/>
  <c r="S863" i="4"/>
  <c r="T863" i="4"/>
  <c r="R864" i="4"/>
  <c r="S864" i="4"/>
  <c r="T864" i="4"/>
  <c r="R865" i="4"/>
  <c r="S865" i="4"/>
  <c r="T865" i="4"/>
  <c r="R866" i="4"/>
  <c r="S866" i="4"/>
  <c r="T866" i="4"/>
  <c r="R867" i="4"/>
  <c r="S867" i="4"/>
  <c r="T867" i="4"/>
  <c r="R868" i="4"/>
  <c r="S868" i="4"/>
  <c r="T868" i="4"/>
  <c r="R869" i="4"/>
  <c r="S869" i="4"/>
  <c r="T869" i="4"/>
  <c r="R870" i="4"/>
  <c r="S870" i="4"/>
  <c r="T870" i="4"/>
  <c r="R871" i="4"/>
  <c r="S871" i="4"/>
  <c r="T871" i="4"/>
  <c r="R872" i="4"/>
  <c r="S872" i="4"/>
  <c r="T872" i="4"/>
  <c r="R873" i="4"/>
  <c r="S873" i="4"/>
  <c r="T873" i="4"/>
  <c r="R874" i="4"/>
  <c r="S874" i="4"/>
  <c r="T874" i="4"/>
  <c r="R875" i="4"/>
  <c r="S875" i="4"/>
  <c r="T875" i="4"/>
  <c r="R876" i="4"/>
  <c r="S876" i="4"/>
  <c r="T876" i="4"/>
  <c r="R877" i="4"/>
  <c r="S877" i="4"/>
  <c r="T877" i="4"/>
  <c r="R878" i="4"/>
  <c r="S878" i="4"/>
  <c r="T878" i="4"/>
  <c r="R879" i="4"/>
  <c r="S879" i="4"/>
  <c r="T879" i="4"/>
  <c r="R880" i="4"/>
  <c r="S880" i="4"/>
  <c r="T880" i="4"/>
  <c r="R881" i="4"/>
  <c r="S881" i="4"/>
  <c r="T881" i="4"/>
  <c r="R882" i="4"/>
  <c r="S882" i="4"/>
  <c r="T882" i="4"/>
  <c r="R883" i="4"/>
  <c r="S883" i="4"/>
  <c r="T883" i="4"/>
  <c r="R884" i="4"/>
  <c r="S884" i="4"/>
  <c r="T884" i="4"/>
  <c r="R885" i="4"/>
  <c r="S885" i="4"/>
  <c r="T885" i="4"/>
  <c r="R886" i="4"/>
  <c r="S886" i="4"/>
  <c r="T886" i="4"/>
  <c r="R887" i="4"/>
  <c r="S887" i="4"/>
  <c r="T887" i="4"/>
  <c r="R888" i="4"/>
  <c r="S888" i="4"/>
  <c r="T888" i="4"/>
  <c r="R889" i="4"/>
  <c r="S889" i="4"/>
  <c r="T889" i="4"/>
  <c r="R890" i="4"/>
  <c r="S890" i="4"/>
  <c r="T890" i="4"/>
  <c r="R891" i="4"/>
  <c r="S891" i="4"/>
  <c r="T891" i="4"/>
  <c r="R892" i="4"/>
  <c r="S892" i="4"/>
  <c r="T892" i="4"/>
  <c r="R893" i="4"/>
  <c r="S893" i="4"/>
  <c r="T893" i="4"/>
  <c r="R894" i="4"/>
  <c r="S894" i="4"/>
  <c r="T894" i="4"/>
  <c r="R895" i="4"/>
  <c r="S895" i="4"/>
  <c r="T895" i="4"/>
  <c r="R896" i="4"/>
  <c r="S896" i="4"/>
  <c r="T896" i="4"/>
  <c r="R897" i="4"/>
  <c r="S897" i="4"/>
  <c r="T897" i="4"/>
  <c r="R898" i="4"/>
  <c r="S898" i="4"/>
  <c r="T898" i="4"/>
  <c r="R899" i="4"/>
  <c r="S899" i="4"/>
  <c r="T899" i="4"/>
  <c r="R900" i="4"/>
  <c r="S900" i="4"/>
  <c r="T900" i="4"/>
  <c r="R901" i="4"/>
  <c r="S901" i="4"/>
  <c r="T901" i="4"/>
  <c r="R902" i="4"/>
  <c r="S902" i="4"/>
  <c r="T902" i="4"/>
  <c r="R903" i="4"/>
  <c r="S903" i="4"/>
  <c r="T903" i="4"/>
  <c r="R904" i="4"/>
  <c r="S904" i="4"/>
  <c r="T904" i="4"/>
  <c r="R905" i="4"/>
  <c r="S905" i="4"/>
  <c r="T905" i="4"/>
  <c r="R906" i="4"/>
  <c r="S906" i="4"/>
  <c r="T906" i="4"/>
  <c r="R907" i="4"/>
  <c r="S907" i="4"/>
  <c r="T907" i="4"/>
  <c r="R908" i="4"/>
  <c r="S908" i="4"/>
  <c r="T908" i="4"/>
  <c r="R909" i="4"/>
  <c r="S909" i="4"/>
  <c r="T909" i="4"/>
  <c r="R910" i="4"/>
  <c r="S910" i="4"/>
  <c r="T910" i="4"/>
  <c r="R911" i="4"/>
  <c r="S911" i="4"/>
  <c r="T911" i="4"/>
  <c r="R912" i="4"/>
  <c r="S912" i="4"/>
  <c r="T912" i="4"/>
  <c r="R913" i="4"/>
  <c r="S913" i="4"/>
  <c r="T913" i="4"/>
  <c r="R914" i="4"/>
  <c r="S914" i="4"/>
  <c r="T914" i="4"/>
  <c r="R915" i="4"/>
  <c r="S915" i="4"/>
  <c r="T915" i="4"/>
  <c r="R916" i="4"/>
  <c r="S916" i="4"/>
  <c r="T916" i="4"/>
  <c r="R917" i="4"/>
  <c r="S917" i="4"/>
  <c r="T917" i="4"/>
  <c r="R918" i="4"/>
  <c r="S918" i="4"/>
  <c r="T918" i="4"/>
  <c r="R919" i="4"/>
  <c r="S919" i="4"/>
  <c r="T919" i="4"/>
  <c r="R920" i="4"/>
  <c r="S920" i="4"/>
  <c r="T920" i="4"/>
  <c r="R921" i="4"/>
  <c r="S921" i="4"/>
  <c r="T921" i="4"/>
  <c r="R922" i="4"/>
  <c r="S922" i="4"/>
  <c r="T922" i="4"/>
  <c r="R923" i="4"/>
  <c r="S923" i="4"/>
  <c r="T923" i="4"/>
  <c r="R924" i="4"/>
  <c r="S924" i="4"/>
  <c r="T924" i="4"/>
  <c r="R925" i="4"/>
  <c r="S925" i="4"/>
  <c r="T925" i="4"/>
  <c r="R926" i="4"/>
  <c r="S926" i="4"/>
  <c r="T926" i="4"/>
  <c r="R927" i="4"/>
  <c r="S927" i="4"/>
  <c r="T927" i="4"/>
  <c r="R928" i="4"/>
  <c r="S928" i="4"/>
  <c r="T928" i="4"/>
  <c r="R929" i="4"/>
  <c r="S929" i="4"/>
  <c r="T929" i="4"/>
  <c r="R930" i="4"/>
  <c r="S930" i="4"/>
  <c r="T930" i="4"/>
  <c r="R931" i="4"/>
  <c r="S931" i="4"/>
  <c r="T931" i="4"/>
  <c r="R932" i="4"/>
  <c r="S932" i="4"/>
  <c r="T932" i="4"/>
  <c r="R933" i="4"/>
  <c r="S933" i="4"/>
  <c r="T933" i="4"/>
  <c r="R934" i="4"/>
  <c r="S934" i="4"/>
  <c r="T934" i="4"/>
  <c r="R935" i="4"/>
  <c r="S935" i="4"/>
  <c r="T935" i="4"/>
  <c r="R936" i="4"/>
  <c r="S936" i="4"/>
  <c r="T936" i="4"/>
  <c r="R937" i="4"/>
  <c r="S937" i="4"/>
  <c r="T937" i="4"/>
  <c r="R938" i="4"/>
  <c r="S938" i="4"/>
  <c r="T938" i="4"/>
  <c r="R939" i="4"/>
  <c r="S939" i="4"/>
  <c r="T939" i="4"/>
  <c r="R940" i="4"/>
  <c r="S940" i="4"/>
  <c r="T940" i="4"/>
  <c r="R941" i="4"/>
  <c r="S941" i="4"/>
  <c r="T941" i="4"/>
  <c r="R942" i="4"/>
  <c r="S942" i="4"/>
  <c r="T942" i="4"/>
  <c r="R943" i="4"/>
  <c r="S943" i="4"/>
  <c r="T943" i="4"/>
  <c r="R944" i="4"/>
  <c r="S944" i="4"/>
  <c r="T944" i="4"/>
  <c r="R945" i="4"/>
  <c r="S945" i="4"/>
  <c r="T945" i="4"/>
  <c r="R946" i="4"/>
  <c r="S946" i="4"/>
  <c r="T946" i="4"/>
  <c r="R947" i="4"/>
  <c r="S947" i="4"/>
  <c r="T947" i="4"/>
  <c r="R948" i="4"/>
  <c r="S948" i="4"/>
  <c r="T948" i="4"/>
  <c r="R949" i="4"/>
  <c r="S949" i="4"/>
  <c r="T949" i="4"/>
  <c r="R950" i="4"/>
  <c r="S950" i="4"/>
  <c r="T950" i="4"/>
  <c r="R951" i="4"/>
  <c r="S951" i="4"/>
  <c r="T951" i="4"/>
  <c r="R952" i="4"/>
  <c r="S952" i="4"/>
  <c r="T952" i="4"/>
  <c r="R953" i="4"/>
  <c r="S953" i="4"/>
  <c r="T953" i="4"/>
  <c r="R954" i="4"/>
  <c r="S954" i="4"/>
  <c r="T954" i="4"/>
  <c r="R955" i="4"/>
  <c r="S955" i="4"/>
  <c r="T955" i="4"/>
  <c r="R956" i="4"/>
  <c r="S956" i="4"/>
  <c r="T956" i="4"/>
  <c r="S957" i="4"/>
  <c r="T957" i="4"/>
  <c r="R957" i="4"/>
  <c r="R958" i="4"/>
  <c r="S958" i="4"/>
  <c r="T958" i="4"/>
  <c r="S959" i="4"/>
  <c r="T959" i="4"/>
  <c r="R959" i="4"/>
  <c r="R960" i="4"/>
  <c r="T960" i="4"/>
  <c r="S960" i="4"/>
  <c r="R961" i="4"/>
  <c r="S961" i="4"/>
  <c r="T961" i="4"/>
  <c r="R962" i="4"/>
  <c r="S962" i="4"/>
  <c r="T962" i="4"/>
  <c r="R963" i="4"/>
  <c r="S963" i="4"/>
  <c r="T963" i="4"/>
  <c r="R964" i="4"/>
  <c r="S964" i="4"/>
  <c r="T964" i="4"/>
  <c r="S965" i="4"/>
  <c r="T965" i="4"/>
  <c r="R965" i="4"/>
  <c r="R966" i="4"/>
  <c r="S966" i="4"/>
  <c r="T966" i="4"/>
  <c r="R967" i="4"/>
  <c r="S967" i="4"/>
  <c r="T967" i="4"/>
  <c r="R968" i="4"/>
  <c r="S968" i="4"/>
  <c r="T968" i="4"/>
  <c r="R969" i="4"/>
  <c r="S969" i="4"/>
  <c r="T969" i="4"/>
  <c r="R970" i="4"/>
  <c r="S970" i="4"/>
  <c r="T970" i="4"/>
  <c r="R971" i="4"/>
  <c r="S971" i="4"/>
  <c r="T971" i="4"/>
  <c r="R972" i="4"/>
  <c r="S972" i="4"/>
  <c r="T972" i="4"/>
  <c r="R973" i="4"/>
  <c r="S973" i="4"/>
  <c r="T973" i="4"/>
  <c r="R974" i="4"/>
  <c r="S974" i="4"/>
  <c r="T974" i="4"/>
  <c r="R975" i="4"/>
  <c r="S975" i="4"/>
  <c r="T975" i="4"/>
  <c r="R976" i="4"/>
  <c r="S976" i="4"/>
  <c r="T976" i="4"/>
  <c r="R977" i="4"/>
  <c r="S977" i="4"/>
  <c r="T977" i="4"/>
  <c r="R978" i="4"/>
  <c r="S978" i="4"/>
  <c r="T978" i="4"/>
  <c r="R979" i="4"/>
  <c r="S979" i="4"/>
  <c r="T979" i="4"/>
  <c r="R980" i="4"/>
  <c r="S980" i="4"/>
  <c r="T980" i="4"/>
  <c r="R981" i="4"/>
  <c r="S981" i="4"/>
  <c r="T981" i="4"/>
  <c r="R982" i="4"/>
  <c r="S982" i="4"/>
  <c r="T982" i="4"/>
  <c r="R983" i="4"/>
  <c r="S983" i="4"/>
  <c r="T983" i="4"/>
  <c r="R984" i="4"/>
  <c r="S984" i="4"/>
  <c r="T984" i="4"/>
  <c r="R985" i="4"/>
  <c r="S985" i="4"/>
  <c r="T985" i="4"/>
  <c r="R986" i="4"/>
  <c r="S986" i="4"/>
  <c r="T986" i="4"/>
  <c r="R987" i="4"/>
  <c r="S987" i="4"/>
  <c r="T987" i="4"/>
  <c r="R988" i="4"/>
  <c r="S988" i="4"/>
  <c r="T988" i="4"/>
  <c r="R989" i="4"/>
  <c r="S989" i="4"/>
  <c r="T989" i="4"/>
  <c r="R990" i="4"/>
  <c r="S990" i="4"/>
  <c r="T990" i="4"/>
  <c r="T991" i="4"/>
  <c r="R991" i="4"/>
  <c r="S991" i="4"/>
  <c r="R992" i="4"/>
  <c r="S992" i="4"/>
  <c r="T992" i="4"/>
  <c r="R993" i="4"/>
  <c r="S993" i="4"/>
  <c r="T993" i="4"/>
  <c r="R994" i="4"/>
  <c r="S994" i="4"/>
  <c r="T994" i="4"/>
  <c r="R995" i="4"/>
  <c r="S995" i="4"/>
  <c r="T995" i="4"/>
  <c r="R996" i="4"/>
  <c r="S996" i="4"/>
  <c r="T996" i="4"/>
  <c r="R997" i="4"/>
  <c r="S997" i="4"/>
  <c r="T997" i="4"/>
  <c r="R998" i="4"/>
  <c r="S998" i="4"/>
  <c r="T998" i="4"/>
  <c r="R999" i="4"/>
  <c r="S999" i="4"/>
  <c r="T999" i="4"/>
  <c r="R1000" i="4"/>
  <c r="S1000" i="4"/>
  <c r="T1000" i="4"/>
  <c r="R1001" i="4"/>
  <c r="S1001" i="4"/>
  <c r="T1001" i="4"/>
  <c r="R1002" i="4"/>
  <c r="S1002" i="4"/>
  <c r="T1002" i="4"/>
  <c r="R1003" i="4"/>
  <c r="S1003" i="4"/>
  <c r="T1003" i="4"/>
  <c r="R1004" i="4"/>
  <c r="S1004" i="4"/>
  <c r="T1004" i="4"/>
  <c r="R1005" i="4"/>
  <c r="S1005" i="4"/>
  <c r="T1005" i="4"/>
  <c r="R1006" i="4"/>
  <c r="S1006" i="4"/>
  <c r="T1006" i="4"/>
  <c r="R1007" i="4"/>
  <c r="S1007" i="4"/>
  <c r="T1007" i="4"/>
  <c r="R1008" i="4"/>
  <c r="S1008" i="4"/>
  <c r="T1008" i="4"/>
  <c r="R1009" i="4"/>
  <c r="S1009" i="4"/>
  <c r="T1009" i="4"/>
  <c r="R1010" i="4"/>
  <c r="S1010" i="4"/>
  <c r="T1010" i="4"/>
  <c r="R1011" i="4"/>
  <c r="S1011" i="4"/>
  <c r="T1011" i="4"/>
  <c r="R1012" i="4"/>
  <c r="S1012" i="4"/>
  <c r="T1012" i="4"/>
  <c r="R1013" i="4"/>
  <c r="S1013" i="4"/>
  <c r="T1013" i="4"/>
  <c r="R1014" i="4"/>
  <c r="S1014" i="4"/>
  <c r="T1014" i="4"/>
  <c r="R1015" i="4"/>
  <c r="S1015" i="4"/>
  <c r="T1015" i="4"/>
  <c r="R1016" i="4"/>
  <c r="S1016" i="4"/>
  <c r="T1016" i="4"/>
  <c r="R1017" i="4"/>
  <c r="S1017" i="4"/>
  <c r="T1017" i="4"/>
  <c r="R1018" i="4"/>
  <c r="S1018" i="4"/>
  <c r="T1018" i="4"/>
  <c r="R1019" i="4"/>
  <c r="S1019" i="4"/>
  <c r="T1019" i="4"/>
  <c r="R1020" i="4"/>
  <c r="S1020" i="4"/>
  <c r="T1020" i="4"/>
  <c r="R1021" i="4"/>
  <c r="S1021" i="4"/>
  <c r="T1021" i="4"/>
  <c r="R1022" i="4"/>
  <c r="S1022" i="4"/>
  <c r="T1022" i="4"/>
  <c r="R1023" i="4"/>
  <c r="S1023" i="4"/>
  <c r="T1023" i="4"/>
  <c r="R1024" i="4"/>
  <c r="S1024" i="4"/>
  <c r="T1024" i="4"/>
  <c r="R1025" i="4"/>
  <c r="S1025" i="4"/>
  <c r="T1025" i="4"/>
  <c r="R1026" i="4"/>
  <c r="S1026" i="4"/>
  <c r="T1026" i="4"/>
  <c r="R1027" i="4"/>
  <c r="S1027" i="4"/>
  <c r="T1027" i="4"/>
  <c r="R1028" i="4"/>
  <c r="S1028" i="4"/>
  <c r="T1028" i="4"/>
  <c r="R1029" i="4"/>
  <c r="S1029" i="4"/>
  <c r="T1029" i="4"/>
  <c r="R1030" i="4"/>
  <c r="S1030" i="4"/>
  <c r="T1030" i="4"/>
  <c r="R1031" i="4"/>
  <c r="S1031" i="4"/>
  <c r="T1031" i="4"/>
  <c r="R1032" i="4"/>
  <c r="S1032" i="4"/>
  <c r="T1032" i="4"/>
  <c r="R1033" i="4"/>
  <c r="S1033" i="4"/>
  <c r="T1033" i="4"/>
  <c r="R1034" i="4"/>
  <c r="S1034" i="4"/>
  <c r="T1034" i="4"/>
  <c r="R1035" i="4"/>
  <c r="S1035" i="4"/>
  <c r="T1035" i="4"/>
  <c r="R1036" i="4"/>
  <c r="S1036" i="4"/>
  <c r="T1036" i="4"/>
  <c r="R1037" i="4"/>
  <c r="S1037" i="4"/>
  <c r="T1037" i="4"/>
  <c r="R1038" i="4"/>
  <c r="S1038" i="4"/>
  <c r="T1038" i="4"/>
  <c r="R1039" i="4"/>
  <c r="S1039" i="4"/>
  <c r="T1039" i="4"/>
  <c r="R1040" i="4"/>
  <c r="S1040" i="4"/>
  <c r="T1040" i="4"/>
  <c r="R1041" i="4"/>
  <c r="S1041" i="4"/>
  <c r="T1041" i="4"/>
  <c r="R1042" i="4"/>
  <c r="S1042" i="4"/>
  <c r="T1042" i="4"/>
  <c r="R1043" i="4"/>
  <c r="S1043" i="4"/>
  <c r="T1043" i="4"/>
  <c r="R1044" i="4"/>
  <c r="S1044" i="4"/>
  <c r="T1044" i="4"/>
  <c r="R1045" i="4"/>
  <c r="S1045" i="4"/>
  <c r="T1045" i="4"/>
  <c r="R1046" i="4"/>
  <c r="S1046" i="4"/>
  <c r="T1046" i="4"/>
  <c r="R1047" i="4"/>
  <c r="S1047" i="4"/>
  <c r="T1047" i="4"/>
  <c r="R1048" i="4"/>
  <c r="S1048" i="4"/>
  <c r="T1048" i="4"/>
  <c r="R1049" i="4"/>
  <c r="S1049" i="4"/>
  <c r="T1049" i="4"/>
  <c r="R1050" i="4"/>
  <c r="S1050" i="4"/>
  <c r="T1050" i="4"/>
  <c r="R1051" i="4"/>
  <c r="S1051" i="4"/>
  <c r="T1051" i="4"/>
  <c r="R1052" i="4"/>
  <c r="S1052" i="4"/>
  <c r="T1052" i="4"/>
  <c r="R1053" i="4"/>
  <c r="S1053" i="4"/>
  <c r="T1053" i="4"/>
  <c r="R1054" i="4"/>
  <c r="S1054" i="4"/>
  <c r="T1054" i="4"/>
  <c r="R1055" i="4"/>
  <c r="S1055" i="4"/>
  <c r="T1055" i="4"/>
  <c r="R1056" i="4"/>
  <c r="S1056" i="4"/>
  <c r="T1056" i="4"/>
  <c r="R1057" i="4"/>
  <c r="S1057" i="4"/>
  <c r="T1057" i="4"/>
  <c r="R1058" i="4"/>
  <c r="S1058" i="4"/>
  <c r="T1058" i="4"/>
  <c r="R1059" i="4"/>
  <c r="S1059" i="4"/>
  <c r="T1059" i="4"/>
  <c r="R1060" i="4"/>
  <c r="S1060" i="4"/>
  <c r="T1060" i="4"/>
  <c r="R1061" i="4"/>
  <c r="S1061" i="4"/>
  <c r="T1061" i="4"/>
  <c r="R1062" i="4"/>
  <c r="S1062" i="4"/>
  <c r="T1062" i="4"/>
  <c r="R1063" i="4"/>
  <c r="S1063" i="4"/>
  <c r="T1063" i="4"/>
  <c r="R1064" i="4"/>
  <c r="S1064" i="4"/>
  <c r="T1064" i="4"/>
  <c r="R1065" i="4"/>
  <c r="S1065" i="4"/>
  <c r="T1065" i="4"/>
  <c r="R1066" i="4"/>
  <c r="S1066" i="4"/>
  <c r="T1066" i="4"/>
  <c r="R1067" i="4"/>
  <c r="S1067" i="4"/>
  <c r="T1067" i="4"/>
  <c r="R1068" i="4"/>
  <c r="S1068" i="4"/>
  <c r="T1068" i="4"/>
  <c r="R1069" i="4"/>
  <c r="S1069" i="4"/>
  <c r="T1069" i="4"/>
  <c r="R1070" i="4"/>
  <c r="S1070" i="4"/>
  <c r="T1070" i="4"/>
  <c r="R1071" i="4"/>
  <c r="S1071" i="4"/>
  <c r="T1071" i="4"/>
  <c r="R1072" i="4"/>
  <c r="S1072" i="4"/>
  <c r="T1072" i="4"/>
  <c r="R1073" i="4"/>
  <c r="S1073" i="4"/>
  <c r="T1073" i="4"/>
  <c r="R1074" i="4"/>
  <c r="S1074" i="4"/>
  <c r="T1074" i="4"/>
  <c r="R1075" i="4"/>
  <c r="S1075" i="4"/>
  <c r="T1075" i="4"/>
  <c r="R1076" i="4"/>
  <c r="S1076" i="4"/>
  <c r="T1076" i="4"/>
  <c r="R1077" i="4"/>
  <c r="S1077" i="4"/>
  <c r="T1077" i="4"/>
  <c r="R1078" i="4"/>
  <c r="S1078" i="4"/>
  <c r="T1078" i="4"/>
  <c r="R1079" i="4"/>
  <c r="S1079" i="4"/>
  <c r="T1079" i="4"/>
  <c r="R1080" i="4"/>
  <c r="S1080" i="4"/>
  <c r="T1080" i="4"/>
  <c r="R1081" i="4"/>
  <c r="S1081" i="4"/>
  <c r="T1081" i="4"/>
  <c r="R1082" i="4"/>
  <c r="S1082" i="4"/>
  <c r="T1082" i="4"/>
  <c r="R1083" i="4"/>
  <c r="S1083" i="4"/>
  <c r="T1083" i="4"/>
  <c r="R1084" i="4"/>
  <c r="S1084" i="4"/>
  <c r="T1084" i="4"/>
  <c r="R1085" i="4"/>
  <c r="S1085" i="4"/>
  <c r="T1085" i="4"/>
  <c r="R1086" i="4"/>
  <c r="S1086" i="4"/>
  <c r="T1086" i="4"/>
  <c r="R1087" i="4"/>
  <c r="S1087" i="4"/>
  <c r="T1087" i="4"/>
  <c r="R1088" i="4"/>
  <c r="S1088" i="4"/>
  <c r="T1088" i="4"/>
  <c r="R1089" i="4"/>
  <c r="S1089" i="4"/>
  <c r="T1089" i="4"/>
  <c r="R1090" i="4"/>
  <c r="S1090" i="4"/>
  <c r="T1090" i="4"/>
  <c r="R1091" i="4"/>
  <c r="S1091" i="4"/>
  <c r="T1091" i="4"/>
  <c r="R1092" i="4"/>
  <c r="S1092" i="4"/>
  <c r="T1092" i="4"/>
  <c r="R1093" i="4"/>
  <c r="S1093" i="4"/>
  <c r="T1093" i="4"/>
  <c r="R1094" i="4"/>
  <c r="S1094" i="4"/>
  <c r="T1094" i="4"/>
  <c r="R1095" i="4"/>
  <c r="S1095" i="4"/>
  <c r="T1095" i="4"/>
  <c r="R1096" i="4"/>
  <c r="S1096" i="4"/>
  <c r="T1096" i="4"/>
  <c r="R1097" i="4"/>
  <c r="S1097" i="4"/>
  <c r="T1097" i="4"/>
  <c r="R1098" i="4"/>
  <c r="S1098" i="4"/>
  <c r="T1098" i="4"/>
  <c r="R1099" i="4"/>
  <c r="S1099" i="4"/>
  <c r="T1099" i="4"/>
  <c r="R1100" i="4"/>
  <c r="S1100" i="4"/>
  <c r="T1100" i="4"/>
  <c r="R1101" i="4"/>
  <c r="S1101" i="4"/>
  <c r="T1101" i="4"/>
  <c r="R1102" i="4"/>
  <c r="S1102" i="4"/>
  <c r="T1102" i="4"/>
  <c r="R1103" i="4"/>
  <c r="S1103" i="4"/>
  <c r="T1103" i="4"/>
  <c r="R1104" i="4"/>
  <c r="S1104" i="4"/>
  <c r="T1104" i="4"/>
  <c r="R1105" i="4"/>
  <c r="S1105" i="4"/>
  <c r="T1105" i="4"/>
  <c r="R1106" i="4"/>
  <c r="S1106" i="4"/>
  <c r="T1106" i="4"/>
  <c r="R1107" i="4"/>
  <c r="S1107" i="4"/>
  <c r="T1107" i="4"/>
  <c r="R1108" i="4"/>
  <c r="S1108" i="4"/>
  <c r="T1108" i="4"/>
  <c r="R1109" i="4"/>
  <c r="S1109" i="4"/>
  <c r="T1109" i="4"/>
  <c r="R1110" i="4"/>
  <c r="S1110" i="4"/>
  <c r="T1110" i="4"/>
  <c r="R1111" i="4"/>
  <c r="S1111" i="4"/>
  <c r="T1111" i="4"/>
  <c r="R1112" i="4"/>
  <c r="S1112" i="4"/>
  <c r="T1112" i="4"/>
  <c r="R1113" i="4"/>
  <c r="S1113" i="4"/>
  <c r="T1113" i="4"/>
  <c r="R1114" i="4"/>
  <c r="S1114" i="4"/>
  <c r="T1114" i="4"/>
  <c r="R1115" i="4"/>
  <c r="S1115" i="4"/>
  <c r="T1115" i="4"/>
  <c r="T1116" i="4"/>
  <c r="R1116" i="4"/>
  <c r="S1116" i="4"/>
  <c r="R1117" i="4"/>
  <c r="S1117" i="4"/>
  <c r="T1117" i="4"/>
  <c r="T1118" i="4"/>
  <c r="R1118" i="4"/>
  <c r="S1118"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V211" i="4" s="1"/>
  <c r="Z211" i="4" s="1"/>
  <c r="AD211" i="4" s="1"/>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G266" i="4"/>
  <c r="G267" i="4"/>
  <c r="G268" i="4"/>
  <c r="G269" i="4"/>
  <c r="G270" i="4"/>
  <c r="G271" i="4"/>
  <c r="G272" i="4"/>
  <c r="G273" i="4"/>
  <c r="G274" i="4"/>
  <c r="G275" i="4"/>
  <c r="G276" i="4"/>
  <c r="G277" i="4"/>
  <c r="G278" i="4"/>
  <c r="G279" i="4"/>
  <c r="G280" i="4"/>
  <c r="G281" i="4"/>
  <c r="G282" i="4"/>
  <c r="G283" i="4"/>
  <c r="G284" i="4"/>
  <c r="G285" i="4"/>
  <c r="G286" i="4"/>
  <c r="G287" i="4"/>
  <c r="G288" i="4"/>
  <c r="G289" i="4"/>
  <c r="G290" i="4"/>
  <c r="G291" i="4"/>
  <c r="G292" i="4"/>
  <c r="G293" i="4"/>
  <c r="G294" i="4"/>
  <c r="G295" i="4"/>
  <c r="G296" i="4"/>
  <c r="G297" i="4"/>
  <c r="G298" i="4"/>
  <c r="G299" i="4"/>
  <c r="G300" i="4"/>
  <c r="G301" i="4"/>
  <c r="G302" i="4"/>
  <c r="G303" i="4"/>
  <c r="G304" i="4"/>
  <c r="G305" i="4"/>
  <c r="G306" i="4"/>
  <c r="G307" i="4"/>
  <c r="G308" i="4"/>
  <c r="G309" i="4"/>
  <c r="G310" i="4"/>
  <c r="G311" i="4"/>
  <c r="G312" i="4"/>
  <c r="G313" i="4"/>
  <c r="G314" i="4"/>
  <c r="G315" i="4"/>
  <c r="G316" i="4"/>
  <c r="G317" i="4"/>
  <c r="G318" i="4"/>
  <c r="G319" i="4"/>
  <c r="G320" i="4"/>
  <c r="G321" i="4"/>
  <c r="G322" i="4"/>
  <c r="G323"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542" i="4"/>
  <c r="G543" i="4"/>
  <c r="G544" i="4"/>
  <c r="G545" i="4"/>
  <c r="G546" i="4"/>
  <c r="G547" i="4"/>
  <c r="G548" i="4"/>
  <c r="G549" i="4"/>
  <c r="G550" i="4"/>
  <c r="G551" i="4"/>
  <c r="G552" i="4"/>
  <c r="G553" i="4"/>
  <c r="G554" i="4"/>
  <c r="G555" i="4"/>
  <c r="G556" i="4"/>
  <c r="G557" i="4"/>
  <c r="G558" i="4"/>
  <c r="G559" i="4"/>
  <c r="G560" i="4"/>
  <c r="G561" i="4"/>
  <c r="G562" i="4"/>
  <c r="G563" i="4"/>
  <c r="G564" i="4"/>
  <c r="G565" i="4"/>
  <c r="G566" i="4"/>
  <c r="G567" i="4"/>
  <c r="G568" i="4"/>
  <c r="G569" i="4"/>
  <c r="G570" i="4"/>
  <c r="G571" i="4"/>
  <c r="G572" i="4"/>
  <c r="G573" i="4"/>
  <c r="G574" i="4"/>
  <c r="G575" i="4"/>
  <c r="G576" i="4"/>
  <c r="G577" i="4"/>
  <c r="G578" i="4"/>
  <c r="G579" i="4"/>
  <c r="G580" i="4"/>
  <c r="G581" i="4"/>
  <c r="G582" i="4"/>
  <c r="G583" i="4"/>
  <c r="G584" i="4"/>
  <c r="G585" i="4"/>
  <c r="G586" i="4"/>
  <c r="G587" i="4"/>
  <c r="G588" i="4"/>
  <c r="G589" i="4"/>
  <c r="G590" i="4"/>
  <c r="G591" i="4"/>
  <c r="G592" i="4"/>
  <c r="G593" i="4"/>
  <c r="G594" i="4"/>
  <c r="G595" i="4"/>
  <c r="G596" i="4"/>
  <c r="G597" i="4"/>
  <c r="G598" i="4"/>
  <c r="G599" i="4"/>
  <c r="G600" i="4"/>
  <c r="G601" i="4"/>
  <c r="G602" i="4"/>
  <c r="G603" i="4"/>
  <c r="G604" i="4"/>
  <c r="G605" i="4"/>
  <c r="G606" i="4"/>
  <c r="G607" i="4"/>
  <c r="G608" i="4"/>
  <c r="G609" i="4"/>
  <c r="G610" i="4"/>
  <c r="G611" i="4"/>
  <c r="G612" i="4"/>
  <c r="G613" i="4"/>
  <c r="G614" i="4"/>
  <c r="G615" i="4"/>
  <c r="G616" i="4"/>
  <c r="G617" i="4"/>
  <c r="G618" i="4"/>
  <c r="G619" i="4"/>
  <c r="G620" i="4"/>
  <c r="G621" i="4"/>
  <c r="G622" i="4"/>
  <c r="G623" i="4"/>
  <c r="G624" i="4"/>
  <c r="G625" i="4"/>
  <c r="G626" i="4"/>
  <c r="G627" i="4"/>
  <c r="G628" i="4"/>
  <c r="G629" i="4"/>
  <c r="G630" i="4"/>
  <c r="G631" i="4"/>
  <c r="G632" i="4"/>
  <c r="G633" i="4"/>
  <c r="G634" i="4"/>
  <c r="G635" i="4"/>
  <c r="G636" i="4"/>
  <c r="G637" i="4"/>
  <c r="G638" i="4"/>
  <c r="G639" i="4"/>
  <c r="G640" i="4"/>
  <c r="G641" i="4"/>
  <c r="G642" i="4"/>
  <c r="G643" i="4"/>
  <c r="G644" i="4"/>
  <c r="G645" i="4"/>
  <c r="G646" i="4"/>
  <c r="G647" i="4"/>
  <c r="G648" i="4"/>
  <c r="G649" i="4"/>
  <c r="G650" i="4"/>
  <c r="G651" i="4"/>
  <c r="G652" i="4"/>
  <c r="G653" i="4"/>
  <c r="G654" i="4"/>
  <c r="G655" i="4"/>
  <c r="G656" i="4"/>
  <c r="G657" i="4"/>
  <c r="G658" i="4"/>
  <c r="G659" i="4"/>
  <c r="G660" i="4"/>
  <c r="G661" i="4"/>
  <c r="G662" i="4"/>
  <c r="G663" i="4"/>
  <c r="G664" i="4"/>
  <c r="G665" i="4"/>
  <c r="G666" i="4"/>
  <c r="G667" i="4"/>
  <c r="G668" i="4"/>
  <c r="G669" i="4"/>
  <c r="G670" i="4"/>
  <c r="G671" i="4"/>
  <c r="G672" i="4"/>
  <c r="G673" i="4"/>
  <c r="G674" i="4"/>
  <c r="G675" i="4"/>
  <c r="G676" i="4"/>
  <c r="G677" i="4"/>
  <c r="G678" i="4"/>
  <c r="G679" i="4"/>
  <c r="G680" i="4"/>
  <c r="G681" i="4"/>
  <c r="G682" i="4"/>
  <c r="G683" i="4"/>
  <c r="G684" i="4"/>
  <c r="G685" i="4"/>
  <c r="G686" i="4"/>
  <c r="G687" i="4"/>
  <c r="G688" i="4"/>
  <c r="G689" i="4"/>
  <c r="G690" i="4"/>
  <c r="G691" i="4"/>
  <c r="G692" i="4"/>
  <c r="G693" i="4"/>
  <c r="G694" i="4"/>
  <c r="G695" i="4"/>
  <c r="G696" i="4"/>
  <c r="G697" i="4"/>
  <c r="G698" i="4"/>
  <c r="G699" i="4"/>
  <c r="G700" i="4"/>
  <c r="G701" i="4"/>
  <c r="G702" i="4"/>
  <c r="G703" i="4"/>
  <c r="G704" i="4"/>
  <c r="G705" i="4"/>
  <c r="G706" i="4"/>
  <c r="G707" i="4"/>
  <c r="G708" i="4"/>
  <c r="G709" i="4"/>
  <c r="G710" i="4"/>
  <c r="G711" i="4"/>
  <c r="G712" i="4"/>
  <c r="G713" i="4"/>
  <c r="G714" i="4"/>
  <c r="G715" i="4"/>
  <c r="G716" i="4"/>
  <c r="G717" i="4"/>
  <c r="G718" i="4"/>
  <c r="G719" i="4"/>
  <c r="G720" i="4"/>
  <c r="G721" i="4"/>
  <c r="G722" i="4"/>
  <c r="G723" i="4"/>
  <c r="G724" i="4"/>
  <c r="G725" i="4"/>
  <c r="G726" i="4"/>
  <c r="G727" i="4"/>
  <c r="G728" i="4"/>
  <c r="G729" i="4"/>
  <c r="G730" i="4"/>
  <c r="G731" i="4"/>
  <c r="G732" i="4"/>
  <c r="G733" i="4"/>
  <c r="G734" i="4"/>
  <c r="G735" i="4"/>
  <c r="G736" i="4"/>
  <c r="G737" i="4"/>
  <c r="G738" i="4"/>
  <c r="G739" i="4"/>
  <c r="G740" i="4"/>
  <c r="G741" i="4"/>
  <c r="G742" i="4"/>
  <c r="G743" i="4"/>
  <c r="G744" i="4"/>
  <c r="G745" i="4"/>
  <c r="G746" i="4"/>
  <c r="G747" i="4"/>
  <c r="G748" i="4"/>
  <c r="G749" i="4"/>
  <c r="G750" i="4"/>
  <c r="G751" i="4"/>
  <c r="G752" i="4"/>
  <c r="G753" i="4"/>
  <c r="G754" i="4"/>
  <c r="G755" i="4"/>
  <c r="G756" i="4"/>
  <c r="G757" i="4"/>
  <c r="G758" i="4"/>
  <c r="G759" i="4"/>
  <c r="G760" i="4"/>
  <c r="G761" i="4"/>
  <c r="G762" i="4"/>
  <c r="G763" i="4"/>
  <c r="G764" i="4"/>
  <c r="G765" i="4"/>
  <c r="G766" i="4"/>
  <c r="G767" i="4"/>
  <c r="G768" i="4"/>
  <c r="G769" i="4"/>
  <c r="G770" i="4"/>
  <c r="G771" i="4"/>
  <c r="G772" i="4"/>
  <c r="G773" i="4"/>
  <c r="G774" i="4"/>
  <c r="G775" i="4"/>
  <c r="G776" i="4"/>
  <c r="G777" i="4"/>
  <c r="G778" i="4"/>
  <c r="G779" i="4"/>
  <c r="G780" i="4"/>
  <c r="G781" i="4"/>
  <c r="G782" i="4"/>
  <c r="G783" i="4"/>
  <c r="G784" i="4"/>
  <c r="G785" i="4"/>
  <c r="G786" i="4"/>
  <c r="G787" i="4"/>
  <c r="G788" i="4"/>
  <c r="G789" i="4"/>
  <c r="G790" i="4"/>
  <c r="G791" i="4"/>
  <c r="G792" i="4"/>
  <c r="G793" i="4"/>
  <c r="G794" i="4"/>
  <c r="G795" i="4"/>
  <c r="G796" i="4"/>
  <c r="G797" i="4"/>
  <c r="G798" i="4"/>
  <c r="G799" i="4"/>
  <c r="G800" i="4"/>
  <c r="G801" i="4"/>
  <c r="G802" i="4"/>
  <c r="G803" i="4"/>
  <c r="G804" i="4"/>
  <c r="G805" i="4"/>
  <c r="G806" i="4"/>
  <c r="G807" i="4"/>
  <c r="G808" i="4"/>
  <c r="G809" i="4"/>
  <c r="G810" i="4"/>
  <c r="G811" i="4"/>
  <c r="G812" i="4"/>
  <c r="G813" i="4"/>
  <c r="G814" i="4"/>
  <c r="G815" i="4"/>
  <c r="G816" i="4"/>
  <c r="G817" i="4"/>
  <c r="G818" i="4"/>
  <c r="G819" i="4"/>
  <c r="G820" i="4"/>
  <c r="G821" i="4"/>
  <c r="G822" i="4"/>
  <c r="G823" i="4"/>
  <c r="G824" i="4"/>
  <c r="G825" i="4"/>
  <c r="G826" i="4"/>
  <c r="G827" i="4"/>
  <c r="G829" i="4"/>
  <c r="G830" i="4"/>
  <c r="G831" i="4"/>
  <c r="G832" i="4"/>
  <c r="G833" i="4"/>
  <c r="G834" i="4"/>
  <c r="G835" i="4"/>
  <c r="G836" i="4"/>
  <c r="G837" i="4"/>
  <c r="G838" i="4"/>
  <c r="G839" i="4"/>
  <c r="G840" i="4"/>
  <c r="G841" i="4"/>
  <c r="G842" i="4"/>
  <c r="G843" i="4"/>
  <c r="G844" i="4"/>
  <c r="G845" i="4"/>
  <c r="G846" i="4"/>
  <c r="G847" i="4"/>
  <c r="G848" i="4"/>
  <c r="G849" i="4"/>
  <c r="G850" i="4"/>
  <c r="G851" i="4"/>
  <c r="G852" i="4"/>
  <c r="G853" i="4"/>
  <c r="G854" i="4"/>
  <c r="G855" i="4"/>
  <c r="G856" i="4"/>
  <c r="G857" i="4"/>
  <c r="G858" i="4"/>
  <c r="G859" i="4"/>
  <c r="G860" i="4"/>
  <c r="G861" i="4"/>
  <c r="G862" i="4"/>
  <c r="G863" i="4"/>
  <c r="G864" i="4"/>
  <c r="G865" i="4"/>
  <c r="G866" i="4"/>
  <c r="G867" i="4"/>
  <c r="G868" i="4"/>
  <c r="G869" i="4"/>
  <c r="G870" i="4"/>
  <c r="G871" i="4"/>
  <c r="G872" i="4"/>
  <c r="G873" i="4"/>
  <c r="G874" i="4"/>
  <c r="G875" i="4"/>
  <c r="G876" i="4"/>
  <c r="G877" i="4"/>
  <c r="G878" i="4"/>
  <c r="G879" i="4"/>
  <c r="G880" i="4"/>
  <c r="G881" i="4"/>
  <c r="G882" i="4"/>
  <c r="G883" i="4"/>
  <c r="G884" i="4"/>
  <c r="G885" i="4"/>
  <c r="G886" i="4"/>
  <c r="G887" i="4"/>
  <c r="G888" i="4"/>
  <c r="G889" i="4"/>
  <c r="G890" i="4"/>
  <c r="G891" i="4"/>
  <c r="G892" i="4"/>
  <c r="G893" i="4"/>
  <c r="G894" i="4"/>
  <c r="G895" i="4"/>
  <c r="G896" i="4"/>
  <c r="G897" i="4"/>
  <c r="G898" i="4"/>
  <c r="G899" i="4"/>
  <c r="G900" i="4"/>
  <c r="G901" i="4"/>
  <c r="G902" i="4"/>
  <c r="G903" i="4"/>
  <c r="G904" i="4"/>
  <c r="G905" i="4"/>
  <c r="G906" i="4"/>
  <c r="G907" i="4"/>
  <c r="G908" i="4"/>
  <c r="G909" i="4"/>
  <c r="G910" i="4"/>
  <c r="G911" i="4"/>
  <c r="G912" i="4"/>
  <c r="G913" i="4"/>
  <c r="G914" i="4"/>
  <c r="G915" i="4"/>
  <c r="G916" i="4"/>
  <c r="G917" i="4"/>
  <c r="G918" i="4"/>
  <c r="G919" i="4"/>
  <c r="G920" i="4"/>
  <c r="G921" i="4"/>
  <c r="G922" i="4"/>
  <c r="G923" i="4"/>
  <c r="G924" i="4"/>
  <c r="G925" i="4"/>
  <c r="G926" i="4"/>
  <c r="G927" i="4"/>
  <c r="G928" i="4"/>
  <c r="G929" i="4"/>
  <c r="G930" i="4"/>
  <c r="G931" i="4"/>
  <c r="G932" i="4"/>
  <c r="G933" i="4"/>
  <c r="G934" i="4"/>
  <c r="G935" i="4"/>
  <c r="G936" i="4"/>
  <c r="G937" i="4"/>
  <c r="G938" i="4"/>
  <c r="G939" i="4"/>
  <c r="G940" i="4"/>
  <c r="G941" i="4"/>
  <c r="G942" i="4"/>
  <c r="G943" i="4"/>
  <c r="G944" i="4"/>
  <c r="G945" i="4"/>
  <c r="G946" i="4"/>
  <c r="G947" i="4"/>
  <c r="G948" i="4"/>
  <c r="G949" i="4"/>
  <c r="G950" i="4"/>
  <c r="G951" i="4"/>
  <c r="G952" i="4"/>
  <c r="G953" i="4"/>
  <c r="G954" i="4"/>
  <c r="G955" i="4"/>
  <c r="G956" i="4"/>
  <c r="G957" i="4"/>
  <c r="G958" i="4"/>
  <c r="G959" i="4"/>
  <c r="G960" i="4"/>
  <c r="G961" i="4"/>
  <c r="G962" i="4"/>
  <c r="G963" i="4"/>
  <c r="G964" i="4"/>
  <c r="G965" i="4"/>
  <c r="G966" i="4"/>
  <c r="G967" i="4"/>
  <c r="G968" i="4"/>
  <c r="G969" i="4"/>
  <c r="G970" i="4"/>
  <c r="G971" i="4"/>
  <c r="G972" i="4"/>
  <c r="G973" i="4"/>
  <c r="G974" i="4"/>
  <c r="G975" i="4"/>
  <c r="G976" i="4"/>
  <c r="G977" i="4"/>
  <c r="G978" i="4"/>
  <c r="G979" i="4"/>
  <c r="G980" i="4"/>
  <c r="G981" i="4"/>
  <c r="G982" i="4"/>
  <c r="G983" i="4"/>
  <c r="G984" i="4"/>
  <c r="G985" i="4"/>
  <c r="G986" i="4"/>
  <c r="G987" i="4"/>
  <c r="G988" i="4"/>
  <c r="G989" i="4"/>
  <c r="G990" i="4"/>
  <c r="G991" i="4"/>
  <c r="G992" i="4"/>
  <c r="G993" i="4"/>
  <c r="G994" i="4"/>
  <c r="G995" i="4"/>
  <c r="G996" i="4"/>
  <c r="G997" i="4"/>
  <c r="G998" i="4"/>
  <c r="G999" i="4"/>
  <c r="G1000" i="4"/>
  <c r="G1001" i="4"/>
  <c r="G1002" i="4"/>
  <c r="G1003" i="4"/>
  <c r="G1004" i="4"/>
  <c r="G1005" i="4"/>
  <c r="G1006" i="4"/>
  <c r="G1007" i="4"/>
  <c r="G1008" i="4"/>
  <c r="G1009" i="4"/>
  <c r="G1010" i="4"/>
  <c r="G1011" i="4"/>
  <c r="G1012" i="4"/>
  <c r="G1013" i="4"/>
  <c r="G1014" i="4"/>
  <c r="G1015" i="4"/>
  <c r="G1016" i="4"/>
  <c r="G1017" i="4"/>
  <c r="G1018" i="4"/>
  <c r="G1019" i="4"/>
  <c r="G1020" i="4"/>
  <c r="G1021" i="4"/>
  <c r="G1022" i="4"/>
  <c r="G1023" i="4"/>
  <c r="G1024" i="4"/>
  <c r="G1025" i="4"/>
  <c r="G1026" i="4"/>
  <c r="G1027" i="4"/>
  <c r="G1028" i="4"/>
  <c r="G1029" i="4"/>
  <c r="G1030" i="4"/>
  <c r="G1031" i="4"/>
  <c r="G1032" i="4"/>
  <c r="G1033" i="4"/>
  <c r="G1034" i="4"/>
  <c r="G1035" i="4"/>
  <c r="G1036" i="4"/>
  <c r="G1037" i="4"/>
  <c r="G1038" i="4"/>
  <c r="G1039" i="4"/>
  <c r="G1040" i="4"/>
  <c r="G1041" i="4"/>
  <c r="G1042" i="4"/>
  <c r="G1043" i="4"/>
  <c r="G1044" i="4"/>
  <c r="G1045" i="4"/>
  <c r="G1046" i="4"/>
  <c r="G1047" i="4"/>
  <c r="G1048" i="4"/>
  <c r="G1049" i="4"/>
  <c r="G1050" i="4"/>
  <c r="G1051" i="4"/>
  <c r="G1052" i="4"/>
  <c r="G1053" i="4"/>
  <c r="G1054" i="4"/>
  <c r="G1055" i="4"/>
  <c r="G1056" i="4"/>
  <c r="G1057" i="4"/>
  <c r="G1058" i="4"/>
  <c r="G1059" i="4"/>
  <c r="G1060" i="4"/>
  <c r="G1061" i="4"/>
  <c r="G1062" i="4"/>
  <c r="G1063" i="4"/>
  <c r="G1064" i="4"/>
  <c r="G1065" i="4"/>
  <c r="G1066" i="4"/>
  <c r="G1067" i="4"/>
  <c r="G1068" i="4"/>
  <c r="G1069" i="4"/>
  <c r="G1070" i="4"/>
  <c r="G1071" i="4"/>
  <c r="G1072" i="4"/>
  <c r="G1073" i="4"/>
  <c r="G1074" i="4"/>
  <c r="G1075" i="4"/>
  <c r="G1076" i="4"/>
  <c r="G1077" i="4"/>
  <c r="G1078" i="4"/>
  <c r="G1079" i="4"/>
  <c r="G1080" i="4"/>
  <c r="G1081" i="4"/>
  <c r="G1082" i="4"/>
  <c r="G1083" i="4"/>
  <c r="G1084" i="4"/>
  <c r="G1085" i="4"/>
  <c r="G1086" i="4"/>
  <c r="G1087" i="4"/>
  <c r="G1088" i="4"/>
  <c r="G1089" i="4"/>
  <c r="G1090" i="4"/>
  <c r="G1091" i="4"/>
  <c r="G1092" i="4"/>
  <c r="G1093" i="4"/>
  <c r="G1094" i="4"/>
  <c r="G1095" i="4"/>
  <c r="G1096" i="4"/>
  <c r="G1097" i="4"/>
  <c r="G1098" i="4"/>
  <c r="G1099" i="4"/>
  <c r="G1100" i="4"/>
  <c r="G1101" i="4"/>
  <c r="G1102" i="4"/>
  <c r="G1103" i="4"/>
  <c r="G1104" i="4"/>
  <c r="G1105" i="4"/>
  <c r="G1106" i="4"/>
  <c r="G1107" i="4"/>
  <c r="G1108" i="4"/>
  <c r="G1109" i="4"/>
  <c r="G1110" i="4"/>
  <c r="G1111" i="4"/>
  <c r="G1112" i="4"/>
  <c r="G1113" i="4"/>
  <c r="G1114" i="4"/>
  <c r="G1115" i="4"/>
  <c r="G1116" i="4"/>
  <c r="G1117" i="4"/>
  <c r="G1118" i="4"/>
  <c r="B3" i="29"/>
  <c r="B7" i="29" s="1"/>
  <c r="F11" i="28"/>
  <c r="F12" i="28"/>
  <c r="F13" i="28"/>
  <c r="H13" i="28" s="1"/>
  <c r="F14" i="28"/>
  <c r="F15" i="28"/>
  <c r="F16" i="28"/>
  <c r="F17" i="28"/>
  <c r="G17" i="28" s="1"/>
  <c r="F18" i="28"/>
  <c r="G18" i="28" s="1"/>
  <c r="F19" i="28"/>
  <c r="H19" i="28" s="1"/>
  <c r="F20" i="28"/>
  <c r="F21" i="28"/>
  <c r="H21" i="28" s="1"/>
  <c r="F22" i="28"/>
  <c r="H22" i="28" s="1"/>
  <c r="F23" i="28"/>
  <c r="H23" i="28" s="1"/>
  <c r="F24" i="28"/>
  <c r="F25" i="28"/>
  <c r="G25" i="28" s="1"/>
  <c r="F26" i="28"/>
  <c r="H26" i="28" s="1"/>
  <c r="F27" i="28"/>
  <c r="H27" i="28" s="1"/>
  <c r="F28" i="28"/>
  <c r="F29" i="28"/>
  <c r="H29" i="28" s="1"/>
  <c r="F30" i="28"/>
  <c r="F31" i="28"/>
  <c r="H31" i="28" s="1"/>
  <c r="F32" i="28"/>
  <c r="F33" i="28"/>
  <c r="H33" i="28" s="1"/>
  <c r="F34" i="28"/>
  <c r="G34" i="28" s="1"/>
  <c r="F35" i="28"/>
  <c r="F36" i="28"/>
  <c r="F37" i="28"/>
  <c r="H37" i="28" s="1"/>
  <c r="F38" i="28"/>
  <c r="H38" i="28" s="1"/>
  <c r="F39" i="28"/>
  <c r="H39" i="28" s="1"/>
  <c r="F40" i="28"/>
  <c r="H40" i="28" s="1"/>
  <c r="F41" i="28"/>
  <c r="H41" i="28" s="1"/>
  <c r="F42" i="28"/>
  <c r="H42" i="28" s="1"/>
  <c r="F43" i="28"/>
  <c r="G43" i="28" s="1"/>
  <c r="F44" i="28"/>
  <c r="F45" i="28"/>
  <c r="H45" i="28" s="1"/>
  <c r="F10" i="28"/>
  <c r="G10" i="28" s="1"/>
  <c r="G36" i="28"/>
  <c r="G35" i="28"/>
  <c r="H32" i="28"/>
  <c r="G28" i="28"/>
  <c r="H24" i="28"/>
  <c r="H16" i="28"/>
  <c r="H14" i="28"/>
  <c r="G12" i="28"/>
  <c r="G11" i="28"/>
  <c r="C15" i="26"/>
  <c r="C7" i="26"/>
  <c r="H45" i="27"/>
  <c r="I45" i="27" s="1"/>
  <c r="C67" i="26" s="1"/>
  <c r="D67" i="26" s="1"/>
  <c r="E45" i="27"/>
  <c r="E44" i="27"/>
  <c r="H44" i="27" s="1"/>
  <c r="I44" i="27" s="1"/>
  <c r="J44" i="27" s="1"/>
  <c r="H43" i="27"/>
  <c r="I43" i="27" s="1"/>
  <c r="J43" i="27" s="1"/>
  <c r="E43" i="27"/>
  <c r="H42" i="27"/>
  <c r="I42" i="27" s="1"/>
  <c r="C64" i="26" s="1"/>
  <c r="D64" i="26" s="1"/>
  <c r="E42" i="27"/>
  <c r="E41" i="27"/>
  <c r="H41" i="27" s="1"/>
  <c r="I41" i="27" s="1"/>
  <c r="J41" i="27" s="1"/>
  <c r="E40" i="27"/>
  <c r="H40" i="27" s="1"/>
  <c r="I40" i="27" s="1"/>
  <c r="C62" i="26" s="1"/>
  <c r="E39" i="27"/>
  <c r="H39" i="27" s="1"/>
  <c r="I39" i="27" s="1"/>
  <c r="C61" i="26" s="1"/>
  <c r="D61" i="26" s="1"/>
  <c r="E38" i="27"/>
  <c r="H38" i="27" s="1"/>
  <c r="I38" i="27" s="1"/>
  <c r="J38" i="27" s="1"/>
  <c r="H37" i="27"/>
  <c r="I37" i="27" s="1"/>
  <c r="J37" i="27" s="1"/>
  <c r="E37" i="27"/>
  <c r="E36" i="27"/>
  <c r="H36" i="27" s="1"/>
  <c r="I36" i="27" s="1"/>
  <c r="C58" i="26" s="1"/>
  <c r="D58" i="26" s="1"/>
  <c r="H35" i="27"/>
  <c r="I35" i="27" s="1"/>
  <c r="J35" i="27" s="1"/>
  <c r="E35" i="27"/>
  <c r="H34" i="27"/>
  <c r="I34" i="27" s="1"/>
  <c r="J34" i="27" s="1"/>
  <c r="E34" i="27"/>
  <c r="E33" i="27"/>
  <c r="H33" i="27" s="1"/>
  <c r="I33" i="27" s="1"/>
  <c r="J33" i="27" s="1"/>
  <c r="E32" i="27"/>
  <c r="H32" i="27" s="1"/>
  <c r="I32" i="27" s="1"/>
  <c r="C54" i="26" s="1"/>
  <c r="E31" i="27"/>
  <c r="H31" i="27" s="1"/>
  <c r="I31" i="27" s="1"/>
  <c r="J31" i="27" s="1"/>
  <c r="E30" i="27"/>
  <c r="H30" i="27" s="1"/>
  <c r="I30" i="27" s="1"/>
  <c r="J30" i="27" s="1"/>
  <c r="H29" i="27"/>
  <c r="I29" i="27" s="1"/>
  <c r="J29" i="27" s="1"/>
  <c r="E29" i="27"/>
  <c r="E28" i="27"/>
  <c r="H28" i="27" s="1"/>
  <c r="I28" i="27" s="1"/>
  <c r="J28" i="27" s="1"/>
  <c r="H27" i="27"/>
  <c r="I27" i="27" s="1"/>
  <c r="J27" i="27" s="1"/>
  <c r="E27" i="27"/>
  <c r="H26" i="27"/>
  <c r="I26" i="27" s="1"/>
  <c r="J26" i="27" s="1"/>
  <c r="E26" i="27"/>
  <c r="E25" i="27"/>
  <c r="H25" i="27" s="1"/>
  <c r="I25" i="27" s="1"/>
  <c r="J25" i="27" s="1"/>
  <c r="E24" i="27"/>
  <c r="H24" i="27" s="1"/>
  <c r="I24" i="27" s="1"/>
  <c r="J24" i="27" s="1"/>
  <c r="E23" i="27"/>
  <c r="H23" i="27" s="1"/>
  <c r="I23" i="27" s="1"/>
  <c r="J23" i="27" s="1"/>
  <c r="E22" i="27"/>
  <c r="H22" i="27" s="1"/>
  <c r="I22" i="27" s="1"/>
  <c r="J22" i="27" s="1"/>
  <c r="H21" i="27"/>
  <c r="I21" i="27" s="1"/>
  <c r="J21" i="27" s="1"/>
  <c r="E21" i="27"/>
  <c r="E20" i="27"/>
  <c r="H20" i="27" s="1"/>
  <c r="I20" i="27" s="1"/>
  <c r="J20" i="27" s="1"/>
  <c r="H19" i="27"/>
  <c r="I19" i="27" s="1"/>
  <c r="J19" i="27" s="1"/>
  <c r="E19" i="27"/>
  <c r="I18" i="27"/>
  <c r="J18" i="27" s="1"/>
  <c r="E18" i="27"/>
  <c r="E17" i="27"/>
  <c r="H17" i="27" s="1"/>
  <c r="I17" i="27" s="1"/>
  <c r="J17" i="27" s="1"/>
  <c r="E16" i="27"/>
  <c r="H16" i="27" s="1"/>
  <c r="I16" i="27" s="1"/>
  <c r="J16" i="27" s="1"/>
  <c r="E15" i="27"/>
  <c r="H15" i="27" s="1"/>
  <c r="I15" i="27" s="1"/>
  <c r="J15" i="27" s="1"/>
  <c r="E14" i="27"/>
  <c r="H14" i="27" s="1"/>
  <c r="I14" i="27" s="1"/>
  <c r="J14" i="27" s="1"/>
  <c r="H13" i="27"/>
  <c r="I13" i="27" s="1"/>
  <c r="J13" i="27" s="1"/>
  <c r="E13" i="27"/>
  <c r="E12" i="27"/>
  <c r="H12" i="27" s="1"/>
  <c r="I12" i="27" s="1"/>
  <c r="J12" i="27" s="1"/>
  <c r="H11" i="27"/>
  <c r="I11" i="27" s="1"/>
  <c r="J11" i="27" s="1"/>
  <c r="E11" i="27"/>
  <c r="H10" i="27"/>
  <c r="I10" i="27" s="1"/>
  <c r="J10" i="27" s="1"/>
  <c r="E10" i="27"/>
  <c r="F22" i="26"/>
  <c r="S26" i="26" s="1"/>
  <c r="F21" i="26"/>
  <c r="R26" i="26" s="1"/>
  <c r="F20" i="26"/>
  <c r="Q26" i="26" s="1"/>
  <c r="F19" i="26"/>
  <c r="P26" i="26" s="1"/>
  <c r="F18" i="26"/>
  <c r="O26" i="26" s="1"/>
  <c r="F17" i="26"/>
  <c r="N26" i="26" s="1"/>
  <c r="F16" i="26"/>
  <c r="M26" i="26" s="1"/>
  <c r="F15" i="26"/>
  <c r="L26" i="26" s="1"/>
  <c r="F13" i="26"/>
  <c r="J26" i="26" s="1"/>
  <c r="F12" i="26"/>
  <c r="I26" i="26" s="1"/>
  <c r="F11" i="26"/>
  <c r="H26" i="26" s="1"/>
  <c r="F9" i="26"/>
  <c r="F26" i="26" s="1"/>
  <c r="F8" i="26"/>
  <c r="E26" i="26" s="1"/>
  <c r="C22" i="26"/>
  <c r="C21" i="26"/>
  <c r="C20" i="26"/>
  <c r="C19" i="26"/>
  <c r="C18" i="26"/>
  <c r="C17" i="26"/>
  <c r="C16" i="26"/>
  <c r="C14" i="26"/>
  <c r="C13" i="26"/>
  <c r="C12" i="26"/>
  <c r="C11" i="26"/>
  <c r="C10" i="26"/>
  <c r="C9" i="26"/>
  <c r="X158" i="4" l="1"/>
  <c r="AB158" i="4" s="1"/>
  <c r="V352" i="4"/>
  <c r="Z352" i="4" s="1"/>
  <c r="AD352" i="4" s="1"/>
  <c r="B353" i="31" s="1"/>
  <c r="V72" i="4"/>
  <c r="Z72" i="4" s="1"/>
  <c r="AD72" i="4" s="1"/>
  <c r="B73" i="31" s="1"/>
  <c r="B212" i="31"/>
  <c r="AF828" i="4"/>
  <c r="C829" i="31"/>
  <c r="H1009" i="4"/>
  <c r="H1010" i="4" s="1"/>
  <c r="H1011" i="4" s="1"/>
  <c r="H1012" i="4" s="1"/>
  <c r="M12" i="31"/>
  <c r="M23" i="31" s="1"/>
  <c r="H568" i="4"/>
  <c r="H569" i="4" s="1"/>
  <c r="H570" i="4" s="1"/>
  <c r="H571" i="4" s="1"/>
  <c r="H572" i="4" s="1"/>
  <c r="H573" i="4" s="1"/>
  <c r="H574" i="4" s="1"/>
  <c r="H575" i="4" s="1"/>
  <c r="H576" i="4" s="1"/>
  <c r="H577" i="4" s="1"/>
  <c r="H578" i="4" s="1"/>
  <c r="H579" i="4" s="1"/>
  <c r="H580" i="4" s="1"/>
  <c r="H581" i="4" s="1"/>
  <c r="H582" i="4" s="1"/>
  <c r="H583" i="4" s="1"/>
  <c r="H584" i="4" s="1"/>
  <c r="H585" i="4" s="1"/>
  <c r="H586" i="4" s="1"/>
  <c r="H587" i="4" s="1"/>
  <c r="H588" i="4" s="1"/>
  <c r="H589" i="4" s="1"/>
  <c r="H590" i="4" s="1"/>
  <c r="H591" i="4" s="1"/>
  <c r="H592" i="4" s="1"/>
  <c r="H593" i="4" s="1"/>
  <c r="H594" i="4" s="1"/>
  <c r="H595" i="4" s="1"/>
  <c r="H596" i="4" s="1"/>
  <c r="H597" i="4" s="1"/>
  <c r="H598" i="4" s="1"/>
  <c r="H599" i="4" s="1"/>
  <c r="H600" i="4" s="1"/>
  <c r="H601" i="4" s="1"/>
  <c r="H602" i="4" s="1"/>
  <c r="H603" i="4" s="1"/>
  <c r="H604" i="4" s="1"/>
  <c r="H605" i="4" s="1"/>
  <c r="H606" i="4" s="1"/>
  <c r="H607" i="4" s="1"/>
  <c r="H608" i="4" s="1"/>
  <c r="H609" i="4" s="1"/>
  <c r="H610" i="4" s="1"/>
  <c r="H611" i="4" s="1"/>
  <c r="H612" i="4" s="1"/>
  <c r="H613" i="4" s="1"/>
  <c r="H614" i="4" s="1"/>
  <c r="H615" i="4" s="1"/>
  <c r="H616" i="4" s="1"/>
  <c r="H617" i="4" s="1"/>
  <c r="H618" i="4" s="1"/>
  <c r="H619" i="4" s="1"/>
  <c r="H620" i="4" s="1"/>
  <c r="H621" i="4" s="1"/>
  <c r="H622" i="4" s="1"/>
  <c r="H623" i="4" s="1"/>
  <c r="H624" i="4" s="1"/>
  <c r="H625" i="4" s="1"/>
  <c r="H626" i="4" s="1"/>
  <c r="H627" i="4" s="1"/>
  <c r="H628" i="4" s="1"/>
  <c r="H629" i="4" s="1"/>
  <c r="H630" i="4" s="1"/>
  <c r="H631" i="4" s="1"/>
  <c r="H632" i="4" s="1"/>
  <c r="H633" i="4" s="1"/>
  <c r="H634" i="4" s="1"/>
  <c r="H635" i="4" s="1"/>
  <c r="H636" i="4" s="1"/>
  <c r="H637" i="4" s="1"/>
  <c r="H638" i="4" s="1"/>
  <c r="H639" i="4" s="1"/>
  <c r="H640" i="4" s="1"/>
  <c r="H641" i="4" s="1"/>
  <c r="H642" i="4" s="1"/>
  <c r="H643" i="4" s="1"/>
  <c r="H644" i="4" s="1"/>
  <c r="H645" i="4" s="1"/>
  <c r="H646" i="4" s="1"/>
  <c r="H647" i="4" s="1"/>
  <c r="H648" i="4" s="1"/>
  <c r="H649" i="4" s="1"/>
  <c r="H650" i="4" s="1"/>
  <c r="H651" i="4" s="1"/>
  <c r="H652" i="4" s="1"/>
  <c r="H653" i="4" s="1"/>
  <c r="H654" i="4" s="1"/>
  <c r="H655" i="4" s="1"/>
  <c r="H656" i="4" s="1"/>
  <c r="H657" i="4" s="1"/>
  <c r="H658" i="4" s="1"/>
  <c r="H659" i="4" s="1"/>
  <c r="H660" i="4" s="1"/>
  <c r="H661" i="4" s="1"/>
  <c r="H662" i="4" s="1"/>
  <c r="H663" i="4" s="1"/>
  <c r="H664" i="4" s="1"/>
  <c r="H665" i="4" s="1"/>
  <c r="H666" i="4" s="1"/>
  <c r="H667" i="4" s="1"/>
  <c r="H668" i="4" s="1"/>
  <c r="H669" i="4" s="1"/>
  <c r="H670" i="4" s="1"/>
  <c r="H671" i="4" s="1"/>
  <c r="H672" i="4" s="1"/>
  <c r="H673" i="4" s="1"/>
  <c r="H674" i="4" s="1"/>
  <c r="H675" i="4" s="1"/>
  <c r="H676" i="4" s="1"/>
  <c r="H677" i="4" s="1"/>
  <c r="H678" i="4" s="1"/>
  <c r="H679" i="4" s="1"/>
  <c r="H680" i="4" s="1"/>
  <c r="H681" i="4" s="1"/>
  <c r="H682" i="4" s="1"/>
  <c r="H683" i="4" s="1"/>
  <c r="H684" i="4" s="1"/>
  <c r="H685" i="4" s="1"/>
  <c r="H686" i="4" s="1"/>
  <c r="H687" i="4" s="1"/>
  <c r="H688" i="4" s="1"/>
  <c r="H689" i="4" s="1"/>
  <c r="H690" i="4" s="1"/>
  <c r="H691" i="4" s="1"/>
  <c r="H692" i="4" s="1"/>
  <c r="H693" i="4" s="1"/>
  <c r="H694" i="4" s="1"/>
  <c r="H695" i="4" s="1"/>
  <c r="H696" i="4" s="1"/>
  <c r="H697" i="4" s="1"/>
  <c r="H698" i="4" s="1"/>
  <c r="H699" i="4" s="1"/>
  <c r="H700" i="4" s="1"/>
  <c r="H701" i="4" s="1"/>
  <c r="H702" i="4" s="1"/>
  <c r="H703" i="4" s="1"/>
  <c r="H704" i="4" s="1"/>
  <c r="H705" i="4" s="1"/>
  <c r="H706" i="4" s="1"/>
  <c r="H707" i="4" s="1"/>
  <c r="H708" i="4" s="1"/>
  <c r="H709" i="4" s="1"/>
  <c r="H710" i="4" s="1"/>
  <c r="H711" i="4" s="1"/>
  <c r="H712" i="4" s="1"/>
  <c r="H713" i="4" s="1"/>
  <c r="H714" i="4" s="1"/>
  <c r="H715" i="4" s="1"/>
  <c r="H716" i="4" s="1"/>
  <c r="H717" i="4" s="1"/>
  <c r="H718" i="4" s="1"/>
  <c r="H719" i="4" s="1"/>
  <c r="H720" i="4" s="1"/>
  <c r="H721" i="4" s="1"/>
  <c r="H722" i="4" s="1"/>
  <c r="H723" i="4" s="1"/>
  <c r="H724" i="4" s="1"/>
  <c r="H725" i="4" s="1"/>
  <c r="H726" i="4" s="1"/>
  <c r="H727" i="4" s="1"/>
  <c r="H728" i="4" s="1"/>
  <c r="H729" i="4" s="1"/>
  <c r="H730" i="4" s="1"/>
  <c r="H731" i="4" s="1"/>
  <c r="H732" i="4" s="1"/>
  <c r="H733" i="4" s="1"/>
  <c r="H734" i="4" s="1"/>
  <c r="H735" i="4" s="1"/>
  <c r="H736" i="4" s="1"/>
  <c r="H737" i="4" s="1"/>
  <c r="H738" i="4" s="1"/>
  <c r="H739" i="4" s="1"/>
  <c r="H740" i="4" s="1"/>
  <c r="H741" i="4" s="1"/>
  <c r="H742" i="4" s="1"/>
  <c r="H743" i="4" s="1"/>
  <c r="H744" i="4" s="1"/>
  <c r="H745" i="4" s="1"/>
  <c r="H746" i="4" s="1"/>
  <c r="H747" i="4" s="1"/>
  <c r="H748" i="4" s="1"/>
  <c r="H749" i="4" s="1"/>
  <c r="H750" i="4" s="1"/>
  <c r="H751" i="4" s="1"/>
  <c r="H752" i="4" s="1"/>
  <c r="H753" i="4" s="1"/>
  <c r="H754" i="4" s="1"/>
  <c r="H755" i="4" s="1"/>
  <c r="H756" i="4" s="1"/>
  <c r="H757" i="4" s="1"/>
  <c r="H758" i="4" s="1"/>
  <c r="H759" i="4" s="1"/>
  <c r="H760" i="4" s="1"/>
  <c r="H761" i="4" s="1"/>
  <c r="H762" i="4" s="1"/>
  <c r="H763" i="4" s="1"/>
  <c r="H764" i="4" s="1"/>
  <c r="H765" i="4" s="1"/>
  <c r="H766" i="4" s="1"/>
  <c r="H767" i="4" s="1"/>
  <c r="H768" i="4" s="1"/>
  <c r="H769" i="4" s="1"/>
  <c r="H770" i="4" s="1"/>
  <c r="H771" i="4" s="1"/>
  <c r="H772" i="4" s="1"/>
  <c r="H773" i="4" s="1"/>
  <c r="H774" i="4" s="1"/>
  <c r="H775" i="4" s="1"/>
  <c r="H776" i="4" s="1"/>
  <c r="H777" i="4" s="1"/>
  <c r="H778" i="4" s="1"/>
  <c r="H779" i="4" s="1"/>
  <c r="H780" i="4" s="1"/>
  <c r="H781" i="4" s="1"/>
  <c r="H782" i="4" s="1"/>
  <c r="H783" i="4" s="1"/>
  <c r="H784" i="4" s="1"/>
  <c r="H785" i="4" s="1"/>
  <c r="H786" i="4" s="1"/>
  <c r="M10" i="31"/>
  <c r="M21" i="31" s="1"/>
  <c r="G1119" i="4"/>
  <c r="AU828" i="4" s="1"/>
  <c r="M7" i="31"/>
  <c r="H8" i="4"/>
  <c r="H9" i="4" s="1"/>
  <c r="H10" i="4" s="1"/>
  <c r="H11" i="4" s="1"/>
  <c r="H12" i="4" s="1"/>
  <c r="H13" i="4" s="1"/>
  <c r="H14" i="4" s="1"/>
  <c r="H15" i="4" s="1"/>
  <c r="H16" i="4" s="1"/>
  <c r="H17" i="4" s="1"/>
  <c r="H18" i="4" s="1"/>
  <c r="H19" i="4" s="1"/>
  <c r="H20" i="4" s="1"/>
  <c r="H21" i="4" s="1"/>
  <c r="H22" i="4" s="1"/>
  <c r="H23" i="4" s="1"/>
  <c r="H24" i="4" s="1"/>
  <c r="H25" i="4" s="1"/>
  <c r="H26" i="4" s="1"/>
  <c r="H27" i="4" s="1"/>
  <c r="H28" i="4" s="1"/>
  <c r="H29" i="4" s="1"/>
  <c r="H30" i="4" s="1"/>
  <c r="H31" i="4" s="1"/>
  <c r="H32" i="4" s="1"/>
  <c r="H33" i="4" s="1"/>
  <c r="H34" i="4" s="1"/>
  <c r="H35" i="4" s="1"/>
  <c r="H36" i="4" s="1"/>
  <c r="H37" i="4" s="1"/>
  <c r="H38" i="4" s="1"/>
  <c r="H39" i="4" s="1"/>
  <c r="H40" i="4" s="1"/>
  <c r="H41" i="4" s="1"/>
  <c r="H42" i="4" s="1"/>
  <c r="H43" i="4" s="1"/>
  <c r="H44" i="4" s="1"/>
  <c r="H45" i="4" s="1"/>
  <c r="H46" i="4" s="1"/>
  <c r="H47" i="4" s="1"/>
  <c r="H48" i="4" s="1"/>
  <c r="H49" i="4" s="1"/>
  <c r="H50" i="4" s="1"/>
  <c r="H51" i="4" s="1"/>
  <c r="H52" i="4" s="1"/>
  <c r="H53" i="4" s="1"/>
  <c r="H54" i="4" s="1"/>
  <c r="H55" i="4" s="1"/>
  <c r="H56" i="4" s="1"/>
  <c r="H57" i="4" s="1"/>
  <c r="H58" i="4" s="1"/>
  <c r="H59" i="4" s="1"/>
  <c r="H60" i="4" s="1"/>
  <c r="H61" i="4" s="1"/>
  <c r="H62" i="4" s="1"/>
  <c r="H63" i="4" s="1"/>
  <c r="H64" i="4" s="1"/>
  <c r="H65" i="4" s="1"/>
  <c r="H66" i="4" s="1"/>
  <c r="H67" i="4" s="1"/>
  <c r="H68" i="4" s="1"/>
  <c r="H69" i="4" s="1"/>
  <c r="H70" i="4" s="1"/>
  <c r="H71" i="4" s="1"/>
  <c r="H72" i="4" s="1"/>
  <c r="H73" i="4" s="1"/>
  <c r="H74" i="4" s="1"/>
  <c r="H75" i="4" s="1"/>
  <c r="H76" i="4" s="1"/>
  <c r="H77" i="4" s="1"/>
  <c r="H78" i="4" s="1"/>
  <c r="H79" i="4" s="1"/>
  <c r="H80" i="4" s="1"/>
  <c r="H81" i="4" s="1"/>
  <c r="H82" i="4" s="1"/>
  <c r="H83" i="4" s="1"/>
  <c r="H84" i="4" s="1"/>
  <c r="H85" i="4" s="1"/>
  <c r="H86" i="4" s="1"/>
  <c r="H87" i="4" s="1"/>
  <c r="H88" i="4" s="1"/>
  <c r="H89" i="4" s="1"/>
  <c r="H90" i="4" s="1"/>
  <c r="H91" i="4" s="1"/>
  <c r="H92" i="4" s="1"/>
  <c r="H93" i="4" s="1"/>
  <c r="H94" i="4" s="1"/>
  <c r="H95" i="4" s="1"/>
  <c r="H96" i="4" s="1"/>
  <c r="H97" i="4" s="1"/>
  <c r="H98" i="4" s="1"/>
  <c r="H99" i="4" s="1"/>
  <c r="H100" i="4" s="1"/>
  <c r="H101" i="4" s="1"/>
  <c r="H102" i="4" s="1"/>
  <c r="H103" i="4" s="1"/>
  <c r="H104" i="4" s="1"/>
  <c r="H105" i="4" s="1"/>
  <c r="H106" i="4" s="1"/>
  <c r="H107" i="4" s="1"/>
  <c r="H108" i="4" s="1"/>
  <c r="H109" i="4" s="1"/>
  <c r="H110" i="4" s="1"/>
  <c r="H111" i="4" s="1"/>
  <c r="H112" i="4" s="1"/>
  <c r="H113" i="4" s="1"/>
  <c r="H114" i="4" s="1"/>
  <c r="H115" i="4" s="1"/>
  <c r="H116" i="4" s="1"/>
  <c r="H117" i="4" s="1"/>
  <c r="H118" i="4" s="1"/>
  <c r="H119" i="4" s="1"/>
  <c r="H120" i="4" s="1"/>
  <c r="H121" i="4" s="1"/>
  <c r="H122" i="4" s="1"/>
  <c r="H123" i="4" s="1"/>
  <c r="H124" i="4" s="1"/>
  <c r="H125" i="4" s="1"/>
  <c r="H126" i="4" s="1"/>
  <c r="H127" i="4" s="1"/>
  <c r="H128" i="4" s="1"/>
  <c r="H129" i="4" s="1"/>
  <c r="H130" i="4" s="1"/>
  <c r="H131" i="4" s="1"/>
  <c r="H132" i="4" s="1"/>
  <c r="H133" i="4" s="1"/>
  <c r="H134" i="4" s="1"/>
  <c r="H135" i="4" s="1"/>
  <c r="H136" i="4" s="1"/>
  <c r="H137" i="4" s="1"/>
  <c r="H138" i="4" s="1"/>
  <c r="H139" i="4" s="1"/>
  <c r="H239" i="4"/>
  <c r="H240" i="4" s="1"/>
  <c r="H241" i="4" s="1"/>
  <c r="H242" i="4" s="1"/>
  <c r="H243" i="4" s="1"/>
  <c r="H244" i="4" s="1"/>
  <c r="H245" i="4" s="1"/>
  <c r="H246" i="4" s="1"/>
  <c r="H247" i="4" s="1"/>
  <c r="H248" i="4" s="1"/>
  <c r="H249" i="4" s="1"/>
  <c r="H250" i="4" s="1"/>
  <c r="H251" i="4" s="1"/>
  <c r="H252" i="4" s="1"/>
  <c r="H253" i="4" s="1"/>
  <c r="H254" i="4" s="1"/>
  <c r="H255" i="4" s="1"/>
  <c r="H256" i="4" s="1"/>
  <c r="H257" i="4" s="1"/>
  <c r="H258" i="4" s="1"/>
  <c r="H259" i="4" s="1"/>
  <c r="H260" i="4" s="1"/>
  <c r="H261" i="4" s="1"/>
  <c r="H262" i="4" s="1"/>
  <c r="H263" i="4" s="1"/>
  <c r="H264" i="4" s="1"/>
  <c r="H265" i="4" s="1"/>
  <c r="H266" i="4" s="1"/>
  <c r="H267" i="4" s="1"/>
  <c r="H268" i="4" s="1"/>
  <c r="H269" i="4" s="1"/>
  <c r="H270" i="4" s="1"/>
  <c r="H271" i="4" s="1"/>
  <c r="H272" i="4" s="1"/>
  <c r="H273" i="4" s="1"/>
  <c r="H274" i="4" s="1"/>
  <c r="H275" i="4" s="1"/>
  <c r="H276" i="4" s="1"/>
  <c r="H277" i="4" s="1"/>
  <c r="H278" i="4" s="1"/>
  <c r="H279" i="4" s="1"/>
  <c r="H280" i="4" s="1"/>
  <c r="H281" i="4" s="1"/>
  <c r="H282" i="4" s="1"/>
  <c r="H283" i="4" s="1"/>
  <c r="H284" i="4" s="1"/>
  <c r="H285" i="4" s="1"/>
  <c r="H286" i="4" s="1"/>
  <c r="H287" i="4" s="1"/>
  <c r="H288" i="4" s="1"/>
  <c r="H289" i="4" s="1"/>
  <c r="H290" i="4" s="1"/>
  <c r="H291" i="4" s="1"/>
  <c r="H292" i="4" s="1"/>
  <c r="H293" i="4" s="1"/>
  <c r="H294" i="4" s="1"/>
  <c r="H295" i="4" s="1"/>
  <c r="H296" i="4" s="1"/>
  <c r="H297" i="4" s="1"/>
  <c r="H298" i="4" s="1"/>
  <c r="H299" i="4" s="1"/>
  <c r="H300" i="4" s="1"/>
  <c r="H301" i="4" s="1"/>
  <c r="H302" i="4" s="1"/>
  <c r="H303" i="4" s="1"/>
  <c r="H304" i="4" s="1"/>
  <c r="H305" i="4" s="1"/>
  <c r="H306" i="4" s="1"/>
  <c r="H307" i="4" s="1"/>
  <c r="H308" i="4" s="1"/>
  <c r="H309" i="4" s="1"/>
  <c r="H310" i="4" s="1"/>
  <c r="H311" i="4" s="1"/>
  <c r="H312" i="4" s="1"/>
  <c r="H313" i="4" s="1"/>
  <c r="H314" i="4" s="1"/>
  <c r="H315" i="4" s="1"/>
  <c r="H316" i="4" s="1"/>
  <c r="H317" i="4" s="1"/>
  <c r="H318" i="4" s="1"/>
  <c r="H319" i="4" s="1"/>
  <c r="H320" i="4" s="1"/>
  <c r="H321" i="4" s="1"/>
  <c r="H322" i="4" s="1"/>
  <c r="H323" i="4" s="1"/>
  <c r="H324" i="4" s="1"/>
  <c r="H325" i="4" s="1"/>
  <c r="H326" i="4" s="1"/>
  <c r="H327" i="4" s="1"/>
  <c r="H328" i="4" s="1"/>
  <c r="H329" i="4" s="1"/>
  <c r="H330" i="4" s="1"/>
  <c r="H331" i="4" s="1"/>
  <c r="H332" i="4" s="1"/>
  <c r="H333" i="4" s="1"/>
  <c r="H334" i="4" s="1"/>
  <c r="H335" i="4" s="1"/>
  <c r="H336" i="4" s="1"/>
  <c r="H337" i="4" s="1"/>
  <c r="H338" i="4" s="1"/>
  <c r="H339" i="4" s="1"/>
  <c r="H340" i="4" s="1"/>
  <c r="H341" i="4" s="1"/>
  <c r="H342" i="4" s="1"/>
  <c r="H343" i="4" s="1"/>
  <c r="H344" i="4" s="1"/>
  <c r="H345" i="4" s="1"/>
  <c r="H346" i="4" s="1"/>
  <c r="H347" i="4" s="1"/>
  <c r="H348" i="4" s="1"/>
  <c r="H349" i="4" s="1"/>
  <c r="H350" i="4" s="1"/>
  <c r="H351" i="4" s="1"/>
  <c r="H352" i="4" s="1"/>
  <c r="H353" i="4" s="1"/>
  <c r="H354" i="4" s="1"/>
  <c r="H355" i="4" s="1"/>
  <c r="H356" i="4" s="1"/>
  <c r="H357" i="4" s="1"/>
  <c r="H358" i="4" s="1"/>
  <c r="H359" i="4" s="1"/>
  <c r="H360" i="4" s="1"/>
  <c r="H361" i="4" s="1"/>
  <c r="H362" i="4" s="1"/>
  <c r="H363" i="4" s="1"/>
  <c r="H364" i="4" s="1"/>
  <c r="H365" i="4" s="1"/>
  <c r="H366" i="4" s="1"/>
  <c r="H367" i="4" s="1"/>
  <c r="H368" i="4" s="1"/>
  <c r="H369" i="4" s="1"/>
  <c r="H370" i="4" s="1"/>
  <c r="H371" i="4" s="1"/>
  <c r="H372" i="4" s="1"/>
  <c r="H373" i="4" s="1"/>
  <c r="H374" i="4" s="1"/>
  <c r="H375" i="4" s="1"/>
  <c r="H376" i="4" s="1"/>
  <c r="H377" i="4" s="1"/>
  <c r="H378" i="4" s="1"/>
  <c r="H379" i="4" s="1"/>
  <c r="H380" i="4" s="1"/>
  <c r="H381" i="4" s="1"/>
  <c r="H382" i="4" s="1"/>
  <c r="H383" i="4" s="1"/>
  <c r="H384" i="4" s="1"/>
  <c r="H385" i="4" s="1"/>
  <c r="H386" i="4" s="1"/>
  <c r="H387" i="4" s="1"/>
  <c r="H388" i="4" s="1"/>
  <c r="H389" i="4" s="1"/>
  <c r="H390" i="4" s="1"/>
  <c r="H391" i="4" s="1"/>
  <c r="H392" i="4" s="1"/>
  <c r="H393" i="4" s="1"/>
  <c r="H394" i="4" s="1"/>
  <c r="H395" i="4" s="1"/>
  <c r="H396" i="4" s="1"/>
  <c r="H397" i="4" s="1"/>
  <c r="H398" i="4" s="1"/>
  <c r="H399" i="4" s="1"/>
  <c r="H400" i="4" s="1"/>
  <c r="H401" i="4" s="1"/>
  <c r="H402" i="4" s="1"/>
  <c r="H403" i="4" s="1"/>
  <c r="H404" i="4" s="1"/>
  <c r="H405" i="4" s="1"/>
  <c r="H406" i="4" s="1"/>
  <c r="H407" i="4" s="1"/>
  <c r="H408" i="4" s="1"/>
  <c r="H409" i="4" s="1"/>
  <c r="H410" i="4" s="1"/>
  <c r="H411" i="4" s="1"/>
  <c r="H412" i="4" s="1"/>
  <c r="H413" i="4" s="1"/>
  <c r="H414" i="4" s="1"/>
  <c r="H415" i="4" s="1"/>
  <c r="H416" i="4" s="1"/>
  <c r="H417" i="4" s="1"/>
  <c r="H418" i="4" s="1"/>
  <c r="H419" i="4" s="1"/>
  <c r="H420" i="4" s="1"/>
  <c r="H421" i="4" s="1"/>
  <c r="H422" i="4" s="1"/>
  <c r="H423" i="4" s="1"/>
  <c r="H424" i="4" s="1"/>
  <c r="H425" i="4" s="1"/>
  <c r="H426" i="4" s="1"/>
  <c r="H427" i="4" s="1"/>
  <c r="H428" i="4" s="1"/>
  <c r="H429" i="4" s="1"/>
  <c r="H430" i="4" s="1"/>
  <c r="H431" i="4" s="1"/>
  <c r="H432" i="4" s="1"/>
  <c r="H433" i="4" s="1"/>
  <c r="H434" i="4" s="1"/>
  <c r="H435" i="4" s="1"/>
  <c r="H436" i="4" s="1"/>
  <c r="H437" i="4" s="1"/>
  <c r="H438" i="4" s="1"/>
  <c r="H439" i="4" s="1"/>
  <c r="H440" i="4" s="1"/>
  <c r="H441" i="4" s="1"/>
  <c r="H442" i="4" s="1"/>
  <c r="H443" i="4" s="1"/>
  <c r="H444" i="4" s="1"/>
  <c r="H445" i="4" s="1"/>
  <c r="H446" i="4" s="1"/>
  <c r="H447" i="4" s="1"/>
  <c r="H448" i="4" s="1"/>
  <c r="H449" i="4" s="1"/>
  <c r="H450" i="4" s="1"/>
  <c r="H451" i="4" s="1"/>
  <c r="H452" i="4" s="1"/>
  <c r="H453" i="4" s="1"/>
  <c r="H454" i="4" s="1"/>
  <c r="H455" i="4" s="1"/>
  <c r="H456" i="4" s="1"/>
  <c r="H457" i="4" s="1"/>
  <c r="H458" i="4" s="1"/>
  <c r="H459" i="4" s="1"/>
  <c r="H460" i="4" s="1"/>
  <c r="H461" i="4" s="1"/>
  <c r="H462" i="4" s="1"/>
  <c r="H463" i="4" s="1"/>
  <c r="H464" i="4" s="1"/>
  <c r="H465" i="4" s="1"/>
  <c r="H466" i="4" s="1"/>
  <c r="H467" i="4" s="1"/>
  <c r="H468" i="4" s="1"/>
  <c r="H469" i="4" s="1"/>
  <c r="H470" i="4" s="1"/>
  <c r="H471" i="4" s="1"/>
  <c r="H472" i="4" s="1"/>
  <c r="H473" i="4" s="1"/>
  <c r="H474" i="4" s="1"/>
  <c r="H475" i="4" s="1"/>
  <c r="H476" i="4" s="1"/>
  <c r="H477" i="4" s="1"/>
  <c r="H478" i="4" s="1"/>
  <c r="H479" i="4" s="1"/>
  <c r="H480" i="4" s="1"/>
  <c r="H481" i="4" s="1"/>
  <c r="H482" i="4" s="1"/>
  <c r="H483" i="4" s="1"/>
  <c r="H484" i="4" s="1"/>
  <c r="H485" i="4" s="1"/>
  <c r="H486" i="4" s="1"/>
  <c r="H487" i="4" s="1"/>
  <c r="H488" i="4" s="1"/>
  <c r="H489" i="4" s="1"/>
  <c r="H490" i="4" s="1"/>
  <c r="H491" i="4" s="1"/>
  <c r="H492" i="4" s="1"/>
  <c r="H493" i="4" s="1"/>
  <c r="H494" i="4" s="1"/>
  <c r="H495" i="4" s="1"/>
  <c r="H496" i="4" s="1"/>
  <c r="H497" i="4" s="1"/>
  <c r="H498" i="4" s="1"/>
  <c r="H499" i="4" s="1"/>
  <c r="H500" i="4" s="1"/>
  <c r="H501" i="4" s="1"/>
  <c r="H502" i="4" s="1"/>
  <c r="H503" i="4" s="1"/>
  <c r="H504" i="4" s="1"/>
  <c r="H505" i="4" s="1"/>
  <c r="H506" i="4" s="1"/>
  <c r="H507" i="4" s="1"/>
  <c r="H508" i="4" s="1"/>
  <c r="H509" i="4" s="1"/>
  <c r="H510" i="4" s="1"/>
  <c r="H511" i="4" s="1"/>
  <c r="H512" i="4" s="1"/>
  <c r="H513" i="4" s="1"/>
  <c r="H514" i="4" s="1"/>
  <c r="H515" i="4" s="1"/>
  <c r="H516" i="4" s="1"/>
  <c r="H517" i="4" s="1"/>
  <c r="H518" i="4" s="1"/>
  <c r="H519" i="4" s="1"/>
  <c r="H520" i="4" s="1"/>
  <c r="H521" i="4" s="1"/>
  <c r="H522" i="4" s="1"/>
  <c r="H523" i="4" s="1"/>
  <c r="H524" i="4" s="1"/>
  <c r="H525" i="4" s="1"/>
  <c r="H526" i="4" s="1"/>
  <c r="H527" i="4" s="1"/>
  <c r="H528" i="4" s="1"/>
  <c r="H529" i="4" s="1"/>
  <c r="H530" i="4" s="1"/>
  <c r="H531" i="4" s="1"/>
  <c r="H532" i="4" s="1"/>
  <c r="H533" i="4" s="1"/>
  <c r="H534" i="4" s="1"/>
  <c r="H535" i="4" s="1"/>
  <c r="H536" i="4" s="1"/>
  <c r="H537" i="4" s="1"/>
  <c r="H538" i="4" s="1"/>
  <c r="H539" i="4" s="1"/>
  <c r="H540" i="4" s="1"/>
  <c r="H541" i="4" s="1"/>
  <c r="H542" i="4" s="1"/>
  <c r="H543" i="4" s="1"/>
  <c r="H544" i="4" s="1"/>
  <c r="H545" i="4" s="1"/>
  <c r="H546" i="4" s="1"/>
  <c r="H547" i="4" s="1"/>
  <c r="H548" i="4" s="1"/>
  <c r="H549" i="4" s="1"/>
  <c r="H550" i="4" s="1"/>
  <c r="H551" i="4" s="1"/>
  <c r="H552" i="4" s="1"/>
  <c r="H553" i="4" s="1"/>
  <c r="H554" i="4" s="1"/>
  <c r="H555" i="4" s="1"/>
  <c r="H556" i="4" s="1"/>
  <c r="H557" i="4" s="1"/>
  <c r="H558" i="4" s="1"/>
  <c r="H559" i="4" s="1"/>
  <c r="H560" i="4" s="1"/>
  <c r="H561" i="4" s="1"/>
  <c r="H562" i="4" s="1"/>
  <c r="H563" i="4" s="1"/>
  <c r="H564" i="4" s="1"/>
  <c r="H565" i="4" s="1"/>
  <c r="H566" i="4" s="1"/>
  <c r="H567" i="4" s="1"/>
  <c r="M9" i="31"/>
  <c r="M20" i="31" s="1"/>
  <c r="H1013" i="4"/>
  <c r="H1014" i="4" s="1"/>
  <c r="H1015" i="4" s="1"/>
  <c r="H1016" i="4" s="1"/>
  <c r="H1017" i="4" s="1"/>
  <c r="H1018" i="4" s="1"/>
  <c r="H1019" i="4" s="1"/>
  <c r="H1020" i="4" s="1"/>
  <c r="H1021" i="4" s="1"/>
  <c r="H1022" i="4" s="1"/>
  <c r="H1023" i="4" s="1"/>
  <c r="H1024" i="4" s="1"/>
  <c r="H1025" i="4" s="1"/>
  <c r="H1026" i="4" s="1"/>
  <c r="H1027" i="4" s="1"/>
  <c r="H1028" i="4" s="1"/>
  <c r="H1029" i="4" s="1"/>
  <c r="H1030" i="4" s="1"/>
  <c r="H1031" i="4" s="1"/>
  <c r="H1032" i="4" s="1"/>
  <c r="H1033" i="4" s="1"/>
  <c r="H1034" i="4" s="1"/>
  <c r="H1035" i="4" s="1"/>
  <c r="H1036" i="4" s="1"/>
  <c r="H1037" i="4" s="1"/>
  <c r="H1038" i="4" s="1"/>
  <c r="H1039" i="4" s="1"/>
  <c r="H1040" i="4" s="1"/>
  <c r="H1041" i="4" s="1"/>
  <c r="H1042" i="4" s="1"/>
  <c r="H1043" i="4" s="1"/>
  <c r="H1044" i="4" s="1"/>
  <c r="H1045" i="4" s="1"/>
  <c r="H1046" i="4" s="1"/>
  <c r="H1047" i="4" s="1"/>
  <c r="H1048" i="4" s="1"/>
  <c r="H1049" i="4" s="1"/>
  <c r="H1050" i="4" s="1"/>
  <c r="H1051" i="4" s="1"/>
  <c r="H1052" i="4" s="1"/>
  <c r="H1053" i="4" s="1"/>
  <c r="H1054" i="4" s="1"/>
  <c r="H1055" i="4" s="1"/>
  <c r="H1056" i="4" s="1"/>
  <c r="H1057" i="4" s="1"/>
  <c r="H1058" i="4" s="1"/>
  <c r="H1059" i="4" s="1"/>
  <c r="H1060" i="4" s="1"/>
  <c r="H1061" i="4" s="1"/>
  <c r="H1062" i="4" s="1"/>
  <c r="H1063" i="4" s="1"/>
  <c r="H1064" i="4" s="1"/>
  <c r="H1065" i="4" s="1"/>
  <c r="H1066" i="4" s="1"/>
  <c r="H1067" i="4" s="1"/>
  <c r="H1068" i="4" s="1"/>
  <c r="H1069" i="4" s="1"/>
  <c r="H1070" i="4" s="1"/>
  <c r="H1071" i="4" s="1"/>
  <c r="H1072" i="4" s="1"/>
  <c r="H1073" i="4" s="1"/>
  <c r="H1074" i="4" s="1"/>
  <c r="H1075" i="4" s="1"/>
  <c r="H1076" i="4" s="1"/>
  <c r="H1077" i="4" s="1"/>
  <c r="H1078" i="4" s="1"/>
  <c r="H1079" i="4" s="1"/>
  <c r="H1080" i="4" s="1"/>
  <c r="H1081" i="4" s="1"/>
  <c r="H1082" i="4" s="1"/>
  <c r="H1083" i="4" s="1"/>
  <c r="H1084" i="4" s="1"/>
  <c r="H1085" i="4" s="1"/>
  <c r="H1086" i="4" s="1"/>
  <c r="H1087" i="4" s="1"/>
  <c r="H1088" i="4" s="1"/>
  <c r="H1089" i="4" s="1"/>
  <c r="H1090" i="4" s="1"/>
  <c r="H1091" i="4" s="1"/>
  <c r="H1092" i="4" s="1"/>
  <c r="H1093" i="4" s="1"/>
  <c r="H1094" i="4" s="1"/>
  <c r="H1095" i="4" s="1"/>
  <c r="H1096" i="4" s="1"/>
  <c r="H1097" i="4" s="1"/>
  <c r="H1098" i="4" s="1"/>
  <c r="H1099" i="4" s="1"/>
  <c r="H1100" i="4" s="1"/>
  <c r="H1101" i="4" s="1"/>
  <c r="H1102" i="4" s="1"/>
  <c r="H1103" i="4" s="1"/>
  <c r="H1104" i="4" s="1"/>
  <c r="H1105" i="4" s="1"/>
  <c r="H1106" i="4" s="1"/>
  <c r="H1107" i="4" s="1"/>
  <c r="H1108" i="4" s="1"/>
  <c r="H1109" i="4" s="1"/>
  <c r="H1110" i="4" s="1"/>
  <c r="H1111" i="4" s="1"/>
  <c r="H1112" i="4" s="1"/>
  <c r="H1113" i="4" s="1"/>
  <c r="H1114" i="4" s="1"/>
  <c r="H1115" i="4" s="1"/>
  <c r="H1116" i="4" s="1"/>
  <c r="H1117" i="4" s="1"/>
  <c r="H1118" i="4" s="1"/>
  <c r="M13" i="31"/>
  <c r="M24" i="31" s="1"/>
  <c r="H140" i="4"/>
  <c r="H141" i="4" s="1"/>
  <c r="H142" i="4" s="1"/>
  <c r="H143" i="4" s="1"/>
  <c r="H144" i="4" s="1"/>
  <c r="H145" i="4" s="1"/>
  <c r="H146" i="4" s="1"/>
  <c r="H147" i="4" s="1"/>
  <c r="H148" i="4" s="1"/>
  <c r="H149" i="4" s="1"/>
  <c r="H150" i="4" s="1"/>
  <c r="H151" i="4" s="1"/>
  <c r="H152" i="4" s="1"/>
  <c r="H153" i="4" s="1"/>
  <c r="H154" i="4" s="1"/>
  <c r="H155" i="4" s="1"/>
  <c r="H156" i="4" s="1"/>
  <c r="H157" i="4" s="1"/>
  <c r="H158" i="4" s="1"/>
  <c r="H159" i="4" s="1"/>
  <c r="H160" i="4" s="1"/>
  <c r="H161" i="4" s="1"/>
  <c r="H162" i="4" s="1"/>
  <c r="H163" i="4" s="1"/>
  <c r="H164" i="4" s="1"/>
  <c r="H165" i="4" s="1"/>
  <c r="H166" i="4" s="1"/>
  <c r="H167" i="4" s="1"/>
  <c r="H168" i="4" s="1"/>
  <c r="H169" i="4" s="1"/>
  <c r="H170" i="4" s="1"/>
  <c r="H171" i="4" s="1"/>
  <c r="H172" i="4" s="1"/>
  <c r="H173" i="4" s="1"/>
  <c r="H174" i="4" s="1"/>
  <c r="H175" i="4" s="1"/>
  <c r="H176" i="4" s="1"/>
  <c r="H177" i="4" s="1"/>
  <c r="H178" i="4" s="1"/>
  <c r="H179" i="4" s="1"/>
  <c r="H180" i="4" s="1"/>
  <c r="H181" i="4" s="1"/>
  <c r="H182" i="4" s="1"/>
  <c r="H183" i="4" s="1"/>
  <c r="H184" i="4" s="1"/>
  <c r="H185" i="4" s="1"/>
  <c r="H186" i="4" s="1"/>
  <c r="H187" i="4" s="1"/>
  <c r="H188" i="4" s="1"/>
  <c r="H189" i="4" s="1"/>
  <c r="H190" i="4" s="1"/>
  <c r="H191" i="4" s="1"/>
  <c r="H192" i="4" s="1"/>
  <c r="H193" i="4" s="1"/>
  <c r="H194" i="4" s="1"/>
  <c r="H195" i="4" s="1"/>
  <c r="H196" i="4" s="1"/>
  <c r="H197" i="4" s="1"/>
  <c r="H198" i="4" s="1"/>
  <c r="H199" i="4" s="1"/>
  <c r="H200" i="4" s="1"/>
  <c r="H201" i="4" s="1"/>
  <c r="H202" i="4" s="1"/>
  <c r="H203" i="4" s="1"/>
  <c r="H204" i="4" s="1"/>
  <c r="H205" i="4" s="1"/>
  <c r="H206" i="4" s="1"/>
  <c r="H207" i="4" s="1"/>
  <c r="H208" i="4" s="1"/>
  <c r="H209" i="4" s="1"/>
  <c r="H210" i="4" s="1"/>
  <c r="H211" i="4" s="1"/>
  <c r="H212" i="4" s="1"/>
  <c r="H213" i="4" s="1"/>
  <c r="H214" i="4" s="1"/>
  <c r="H215" i="4" s="1"/>
  <c r="H216" i="4" s="1"/>
  <c r="H217" i="4" s="1"/>
  <c r="H218" i="4" s="1"/>
  <c r="H219" i="4" s="1"/>
  <c r="H220" i="4" s="1"/>
  <c r="H221" i="4" s="1"/>
  <c r="H222" i="4" s="1"/>
  <c r="H223" i="4" s="1"/>
  <c r="H224" i="4" s="1"/>
  <c r="H225" i="4" s="1"/>
  <c r="H226" i="4" s="1"/>
  <c r="H227" i="4" s="1"/>
  <c r="H228" i="4" s="1"/>
  <c r="H229" i="4" s="1"/>
  <c r="H230" i="4" s="1"/>
  <c r="H231" i="4" s="1"/>
  <c r="H232" i="4" s="1"/>
  <c r="H233" i="4" s="1"/>
  <c r="H234" i="4" s="1"/>
  <c r="H235" i="4" s="1"/>
  <c r="H236" i="4" s="1"/>
  <c r="H237" i="4" s="1"/>
  <c r="H238" i="4" s="1"/>
  <c r="M8" i="31"/>
  <c r="M19" i="31" s="1"/>
  <c r="H787" i="4"/>
  <c r="H788" i="4" s="1"/>
  <c r="H789" i="4" s="1"/>
  <c r="H790" i="4" s="1"/>
  <c r="H791" i="4" s="1"/>
  <c r="H792" i="4" s="1"/>
  <c r="H793" i="4" s="1"/>
  <c r="H794" i="4" s="1"/>
  <c r="H795" i="4" s="1"/>
  <c r="H796" i="4" s="1"/>
  <c r="H797" i="4" s="1"/>
  <c r="H798" i="4" s="1"/>
  <c r="H799" i="4" s="1"/>
  <c r="H800" i="4" s="1"/>
  <c r="H801" i="4" s="1"/>
  <c r="H802" i="4" s="1"/>
  <c r="H803" i="4" s="1"/>
  <c r="H804" i="4" s="1"/>
  <c r="H805" i="4" s="1"/>
  <c r="H806" i="4" s="1"/>
  <c r="H807" i="4" s="1"/>
  <c r="H808" i="4" s="1"/>
  <c r="H809" i="4" s="1"/>
  <c r="H810" i="4" s="1"/>
  <c r="H811" i="4" s="1"/>
  <c r="H812" i="4" s="1"/>
  <c r="H813" i="4" s="1"/>
  <c r="H814" i="4" s="1"/>
  <c r="H815" i="4" s="1"/>
  <c r="H816" i="4" s="1"/>
  <c r="H817" i="4" s="1"/>
  <c r="H818" i="4" s="1"/>
  <c r="H819" i="4" s="1"/>
  <c r="H820" i="4" s="1"/>
  <c r="H821" i="4" s="1"/>
  <c r="H822" i="4" s="1"/>
  <c r="H823" i="4" s="1"/>
  <c r="H824" i="4" s="1"/>
  <c r="H825" i="4" s="1"/>
  <c r="H826" i="4" s="1"/>
  <c r="H827" i="4" s="1"/>
  <c r="H828" i="4" s="1"/>
  <c r="I828" i="4" s="1"/>
  <c r="M11" i="31"/>
  <c r="M22" i="31" s="1"/>
  <c r="X327" i="4"/>
  <c r="AB327" i="4" s="1"/>
  <c r="W1115" i="4"/>
  <c r="AA1115" i="4" s="1"/>
  <c r="W370" i="4"/>
  <c r="AA370" i="4" s="1"/>
  <c r="W85" i="4"/>
  <c r="AA85" i="4" s="1"/>
  <c r="X418" i="4"/>
  <c r="AB418" i="4" s="1"/>
  <c r="AT828" i="4"/>
  <c r="X329" i="4"/>
  <c r="AB329" i="4" s="1"/>
  <c r="V286" i="4"/>
  <c r="Z286" i="4" s="1"/>
  <c r="AD286" i="4" s="1"/>
  <c r="X333" i="4"/>
  <c r="AB333" i="4" s="1"/>
  <c r="V7" i="4"/>
  <c r="Z7" i="4" s="1"/>
  <c r="AD7" i="4" s="1"/>
  <c r="AT7" i="4"/>
  <c r="W45" i="4"/>
  <c r="AA45" i="4" s="1"/>
  <c r="I569" i="4"/>
  <c r="I8" i="4"/>
  <c r="I1014" i="4"/>
  <c r="I141" i="4"/>
  <c r="X704" i="4"/>
  <c r="AB704" i="4" s="1"/>
  <c r="X408" i="4"/>
  <c r="AB408" i="4" s="1"/>
  <c r="X406" i="4"/>
  <c r="AB406" i="4" s="1"/>
  <c r="X420" i="4"/>
  <c r="AB420" i="4" s="1"/>
  <c r="X396" i="4"/>
  <c r="AB396" i="4" s="1"/>
  <c r="W332" i="4"/>
  <c r="AA332" i="4" s="1"/>
  <c r="E8" i="40"/>
  <c r="D8" i="40"/>
  <c r="C8" i="40"/>
  <c r="W447" i="4"/>
  <c r="AA447" i="4" s="1"/>
  <c r="W165" i="4"/>
  <c r="AA165" i="4" s="1"/>
  <c r="X29" i="4"/>
  <c r="AB29" i="4" s="1"/>
  <c r="X619" i="4"/>
  <c r="AB619" i="4" s="1"/>
  <c r="W265" i="4"/>
  <c r="AA265" i="4" s="1"/>
  <c r="X225" i="4"/>
  <c r="AB225" i="4" s="1"/>
  <c r="W161" i="4"/>
  <c r="AA161" i="4" s="1"/>
  <c r="W89" i="4"/>
  <c r="AA89" i="4" s="1"/>
  <c r="E17" i="16"/>
  <c r="E14" i="16"/>
  <c r="C56" i="26"/>
  <c r="D56" i="26" s="1"/>
  <c r="E56" i="26" s="1"/>
  <c r="F56" i="26" s="1"/>
  <c r="C40" i="26"/>
  <c r="D40" i="26" s="1"/>
  <c r="D86" i="26" s="1"/>
  <c r="D126" i="26" s="1"/>
  <c r="E61" i="26"/>
  <c r="F61" i="26" s="1"/>
  <c r="G61" i="26" s="1"/>
  <c r="H61" i="26" s="1"/>
  <c r="I61" i="26" s="1"/>
  <c r="J61" i="26" s="1"/>
  <c r="K61" i="26" s="1"/>
  <c r="L61" i="26" s="1"/>
  <c r="M61" i="26" s="1"/>
  <c r="N61" i="26" s="1"/>
  <c r="O61" i="26" s="1"/>
  <c r="P61" i="26" s="1"/>
  <c r="Q61" i="26" s="1"/>
  <c r="R61" i="26" s="1"/>
  <c r="S61" i="26" s="1"/>
  <c r="D62" i="26"/>
  <c r="E62" i="26" s="1"/>
  <c r="F62" i="26" s="1"/>
  <c r="G62" i="26" s="1"/>
  <c r="H62" i="26" s="1"/>
  <c r="I62" i="26" s="1"/>
  <c r="J62" i="26" s="1"/>
  <c r="K62" i="26" s="1"/>
  <c r="L62" i="26" s="1"/>
  <c r="M62" i="26" s="1"/>
  <c r="N62" i="26" s="1"/>
  <c r="O62" i="26" s="1"/>
  <c r="P62" i="26" s="1"/>
  <c r="Q62" i="26" s="1"/>
  <c r="R62" i="26" s="1"/>
  <c r="S62" i="26" s="1"/>
  <c r="E67" i="26"/>
  <c r="F67" i="26" s="1"/>
  <c r="G67" i="26" s="1"/>
  <c r="H67" i="26" s="1"/>
  <c r="I67" i="26" s="1"/>
  <c r="J67" i="26" s="1"/>
  <c r="K67" i="26" s="1"/>
  <c r="L67" i="26" s="1"/>
  <c r="M67" i="26" s="1"/>
  <c r="N67" i="26" s="1"/>
  <c r="O67" i="26" s="1"/>
  <c r="P67" i="26" s="1"/>
  <c r="Q67" i="26" s="1"/>
  <c r="R67" i="26" s="1"/>
  <c r="S67" i="26" s="1"/>
  <c r="D54" i="26"/>
  <c r="E54" i="26" s="1"/>
  <c r="F54" i="26" s="1"/>
  <c r="G54" i="26" s="1"/>
  <c r="H54" i="26" s="1"/>
  <c r="I54" i="26" s="1"/>
  <c r="J54" i="26" s="1"/>
  <c r="K54" i="26" s="1"/>
  <c r="L54" i="26" s="1"/>
  <c r="M54" i="26" s="1"/>
  <c r="N54" i="26" s="1"/>
  <c r="O54" i="26" s="1"/>
  <c r="P54" i="26" s="1"/>
  <c r="Q54" i="26" s="1"/>
  <c r="R54" i="26" s="1"/>
  <c r="S54" i="26" s="1"/>
  <c r="E64" i="26"/>
  <c r="F64" i="26" s="1"/>
  <c r="G64" i="26" s="1"/>
  <c r="H64" i="26" s="1"/>
  <c r="I64" i="26" s="1"/>
  <c r="J64" i="26" s="1"/>
  <c r="K64" i="26" s="1"/>
  <c r="L64" i="26" s="1"/>
  <c r="M64" i="26" s="1"/>
  <c r="N64" i="26" s="1"/>
  <c r="O64" i="26" s="1"/>
  <c r="P64" i="26" s="1"/>
  <c r="Q64" i="26" s="1"/>
  <c r="R64" i="26" s="1"/>
  <c r="S64" i="26" s="1"/>
  <c r="E58" i="26"/>
  <c r="F58" i="26" s="1"/>
  <c r="G58" i="26" s="1"/>
  <c r="H58" i="26" s="1"/>
  <c r="I58" i="26" s="1"/>
  <c r="J58" i="26" s="1"/>
  <c r="K58" i="26" s="1"/>
  <c r="L58" i="26" s="1"/>
  <c r="M58" i="26" s="1"/>
  <c r="N58" i="26" s="1"/>
  <c r="O58" i="26" s="1"/>
  <c r="P58" i="26" s="1"/>
  <c r="Q58" i="26" s="1"/>
  <c r="R58" i="26" s="1"/>
  <c r="S58" i="26" s="1"/>
  <c r="D107" i="26"/>
  <c r="D113" i="26"/>
  <c r="D153" i="26" s="1"/>
  <c r="D110" i="26"/>
  <c r="D150" i="26" s="1"/>
  <c r="D104" i="26"/>
  <c r="D144" i="26" s="1"/>
  <c r="W122" i="4"/>
  <c r="AA122" i="4" s="1"/>
  <c r="W98" i="4"/>
  <c r="AA98" i="4" s="1"/>
  <c r="W112" i="4"/>
  <c r="AA112" i="4" s="1"/>
  <c r="X150" i="4"/>
  <c r="AB150" i="4" s="1"/>
  <c r="X613" i="4"/>
  <c r="AB613" i="4" s="1"/>
  <c r="C65" i="26"/>
  <c r="C57" i="26"/>
  <c r="C49" i="26"/>
  <c r="D49" i="26" s="1"/>
  <c r="E49" i="26" s="1"/>
  <c r="F49" i="26" s="1"/>
  <c r="G49" i="26" s="1"/>
  <c r="H49" i="26" s="1"/>
  <c r="I49" i="26" s="1"/>
  <c r="J49" i="26" s="1"/>
  <c r="K49" i="26" s="1"/>
  <c r="L49" i="26" s="1"/>
  <c r="M49" i="26" s="1"/>
  <c r="N49" i="26" s="1"/>
  <c r="O49" i="26" s="1"/>
  <c r="P49" i="26" s="1"/>
  <c r="Q49" i="26" s="1"/>
  <c r="R49" i="26" s="1"/>
  <c r="S49" i="26" s="1"/>
  <c r="C41" i="26"/>
  <c r="D41" i="26" s="1"/>
  <c r="E41" i="26" s="1"/>
  <c r="F41" i="26" s="1"/>
  <c r="G41" i="26" s="1"/>
  <c r="H41" i="26" s="1"/>
  <c r="I41" i="26" s="1"/>
  <c r="J41" i="26" s="1"/>
  <c r="K41" i="26" s="1"/>
  <c r="L41" i="26" s="1"/>
  <c r="M41" i="26" s="1"/>
  <c r="N41" i="26" s="1"/>
  <c r="O41" i="26" s="1"/>
  <c r="P41" i="26" s="1"/>
  <c r="Q41" i="26" s="1"/>
  <c r="R41" i="26" s="1"/>
  <c r="S41" i="26" s="1"/>
  <c r="C33" i="26"/>
  <c r="D33" i="26" s="1"/>
  <c r="C63" i="26"/>
  <c r="D63" i="26" s="1"/>
  <c r="E63" i="26" s="1"/>
  <c r="F63" i="26" s="1"/>
  <c r="G63" i="26" s="1"/>
  <c r="H63" i="26" s="1"/>
  <c r="I63" i="26" s="1"/>
  <c r="J63" i="26" s="1"/>
  <c r="K63" i="26" s="1"/>
  <c r="L63" i="26" s="1"/>
  <c r="M63" i="26" s="1"/>
  <c r="N63" i="26" s="1"/>
  <c r="O63" i="26" s="1"/>
  <c r="P63" i="26" s="1"/>
  <c r="Q63" i="26" s="1"/>
  <c r="R63" i="26" s="1"/>
  <c r="S63" i="26" s="1"/>
  <c r="C55" i="26"/>
  <c r="D55" i="26" s="1"/>
  <c r="E55" i="26" s="1"/>
  <c r="F55" i="26" s="1"/>
  <c r="G55" i="26" s="1"/>
  <c r="H55" i="26" s="1"/>
  <c r="I55" i="26" s="1"/>
  <c r="J55" i="26" s="1"/>
  <c r="K55" i="26" s="1"/>
  <c r="L55" i="26" s="1"/>
  <c r="M55" i="26" s="1"/>
  <c r="N55" i="26" s="1"/>
  <c r="O55" i="26" s="1"/>
  <c r="P55" i="26" s="1"/>
  <c r="Q55" i="26" s="1"/>
  <c r="R55" i="26" s="1"/>
  <c r="S55" i="26" s="1"/>
  <c r="C47" i="26"/>
  <c r="D47" i="26" s="1"/>
  <c r="E47" i="26" s="1"/>
  <c r="F47" i="26" s="1"/>
  <c r="G47" i="26" s="1"/>
  <c r="H47" i="26" s="1"/>
  <c r="I47" i="26" s="1"/>
  <c r="J47" i="26" s="1"/>
  <c r="K47" i="26" s="1"/>
  <c r="L47" i="26" s="1"/>
  <c r="M47" i="26" s="1"/>
  <c r="N47" i="26" s="1"/>
  <c r="O47" i="26" s="1"/>
  <c r="P47" i="26" s="1"/>
  <c r="Q47" i="26" s="1"/>
  <c r="R47" i="26" s="1"/>
  <c r="S47" i="26" s="1"/>
  <c r="C39" i="26"/>
  <c r="D39" i="26" s="1"/>
  <c r="E39" i="26" s="1"/>
  <c r="F39" i="26" s="1"/>
  <c r="G39" i="26" s="1"/>
  <c r="H39" i="26" s="1"/>
  <c r="I39" i="26" s="1"/>
  <c r="J39" i="26" s="1"/>
  <c r="K39" i="26" s="1"/>
  <c r="L39" i="26" s="1"/>
  <c r="M39" i="26" s="1"/>
  <c r="N39" i="26" s="1"/>
  <c r="O39" i="26" s="1"/>
  <c r="P39" i="26" s="1"/>
  <c r="Q39" i="26" s="1"/>
  <c r="R39" i="26" s="1"/>
  <c r="S39" i="26" s="1"/>
  <c r="C46" i="26"/>
  <c r="C38" i="26"/>
  <c r="D38" i="26" s="1"/>
  <c r="E38" i="26" s="1"/>
  <c r="F38" i="26" s="1"/>
  <c r="G38" i="26" s="1"/>
  <c r="H38" i="26" s="1"/>
  <c r="I38" i="26" s="1"/>
  <c r="J38" i="26" s="1"/>
  <c r="K38" i="26" s="1"/>
  <c r="L38" i="26" s="1"/>
  <c r="M38" i="26" s="1"/>
  <c r="N38" i="26" s="1"/>
  <c r="O38" i="26" s="1"/>
  <c r="P38" i="26" s="1"/>
  <c r="Q38" i="26" s="1"/>
  <c r="R38" i="26" s="1"/>
  <c r="S38" i="26" s="1"/>
  <c r="C53" i="26"/>
  <c r="D53" i="26" s="1"/>
  <c r="E53" i="26" s="1"/>
  <c r="F53" i="26" s="1"/>
  <c r="G53" i="26" s="1"/>
  <c r="H53" i="26" s="1"/>
  <c r="I53" i="26" s="1"/>
  <c r="J53" i="26" s="1"/>
  <c r="K53" i="26" s="1"/>
  <c r="L53" i="26" s="1"/>
  <c r="M53" i="26" s="1"/>
  <c r="N53" i="26" s="1"/>
  <c r="O53" i="26" s="1"/>
  <c r="P53" i="26" s="1"/>
  <c r="Q53" i="26" s="1"/>
  <c r="R53" i="26" s="1"/>
  <c r="S53" i="26" s="1"/>
  <c r="C45" i="26"/>
  <c r="D45" i="26" s="1"/>
  <c r="E45" i="26" s="1"/>
  <c r="F45" i="26" s="1"/>
  <c r="G45" i="26" s="1"/>
  <c r="H45" i="26" s="1"/>
  <c r="I45" i="26" s="1"/>
  <c r="J45" i="26" s="1"/>
  <c r="K45" i="26" s="1"/>
  <c r="L45" i="26" s="1"/>
  <c r="M45" i="26" s="1"/>
  <c r="N45" i="26" s="1"/>
  <c r="O45" i="26" s="1"/>
  <c r="P45" i="26" s="1"/>
  <c r="Q45" i="26" s="1"/>
  <c r="R45" i="26" s="1"/>
  <c r="S45" i="26" s="1"/>
  <c r="C37" i="26"/>
  <c r="D37" i="26" s="1"/>
  <c r="E37" i="26" s="1"/>
  <c r="F37" i="26" s="1"/>
  <c r="G37" i="26" s="1"/>
  <c r="H37" i="26" s="1"/>
  <c r="I37" i="26" s="1"/>
  <c r="J37" i="26" s="1"/>
  <c r="K37" i="26" s="1"/>
  <c r="L37" i="26" s="1"/>
  <c r="M37" i="26" s="1"/>
  <c r="N37" i="26" s="1"/>
  <c r="O37" i="26" s="1"/>
  <c r="P37" i="26" s="1"/>
  <c r="Q37" i="26" s="1"/>
  <c r="R37" i="26" s="1"/>
  <c r="S37" i="26" s="1"/>
  <c r="C32" i="26"/>
  <c r="D32" i="26" s="1"/>
  <c r="E32" i="26" s="1"/>
  <c r="F32" i="26" s="1"/>
  <c r="G32" i="26" s="1"/>
  <c r="H32" i="26" s="1"/>
  <c r="I32" i="26" s="1"/>
  <c r="J32" i="26" s="1"/>
  <c r="K32" i="26" s="1"/>
  <c r="L32" i="26" s="1"/>
  <c r="M32" i="26" s="1"/>
  <c r="N32" i="26" s="1"/>
  <c r="O32" i="26" s="1"/>
  <c r="P32" i="26" s="1"/>
  <c r="Q32" i="26" s="1"/>
  <c r="R32" i="26" s="1"/>
  <c r="S32" i="26" s="1"/>
  <c r="C60" i="26"/>
  <c r="D60" i="26" s="1"/>
  <c r="E60" i="26" s="1"/>
  <c r="F60" i="26" s="1"/>
  <c r="G60" i="26" s="1"/>
  <c r="H60" i="26" s="1"/>
  <c r="I60" i="26" s="1"/>
  <c r="J60" i="26" s="1"/>
  <c r="K60" i="26" s="1"/>
  <c r="L60" i="26" s="1"/>
  <c r="M60" i="26" s="1"/>
  <c r="N60" i="26" s="1"/>
  <c r="O60" i="26" s="1"/>
  <c r="P60" i="26" s="1"/>
  <c r="Q60" i="26" s="1"/>
  <c r="R60" i="26" s="1"/>
  <c r="S60" i="26" s="1"/>
  <c r="C52" i="26"/>
  <c r="D52" i="26" s="1"/>
  <c r="E52" i="26" s="1"/>
  <c r="F52" i="26" s="1"/>
  <c r="G52" i="26" s="1"/>
  <c r="H52" i="26" s="1"/>
  <c r="I52" i="26" s="1"/>
  <c r="J52" i="26" s="1"/>
  <c r="K52" i="26" s="1"/>
  <c r="L52" i="26" s="1"/>
  <c r="M52" i="26" s="1"/>
  <c r="N52" i="26" s="1"/>
  <c r="O52" i="26" s="1"/>
  <c r="P52" i="26" s="1"/>
  <c r="Q52" i="26" s="1"/>
  <c r="R52" i="26" s="1"/>
  <c r="S52" i="26" s="1"/>
  <c r="C44" i="26"/>
  <c r="D44" i="26" s="1"/>
  <c r="E44" i="26" s="1"/>
  <c r="F44" i="26" s="1"/>
  <c r="G44" i="26" s="1"/>
  <c r="H44" i="26" s="1"/>
  <c r="I44" i="26" s="1"/>
  <c r="J44" i="26" s="1"/>
  <c r="K44" i="26" s="1"/>
  <c r="L44" i="26" s="1"/>
  <c r="M44" i="26" s="1"/>
  <c r="N44" i="26" s="1"/>
  <c r="O44" i="26" s="1"/>
  <c r="P44" i="26" s="1"/>
  <c r="Q44" i="26" s="1"/>
  <c r="R44" i="26" s="1"/>
  <c r="S44" i="26" s="1"/>
  <c r="C36" i="26"/>
  <c r="D36" i="26" s="1"/>
  <c r="C59" i="26"/>
  <c r="D59" i="26" s="1"/>
  <c r="E59" i="26" s="1"/>
  <c r="F59" i="26" s="1"/>
  <c r="G59" i="26" s="1"/>
  <c r="H59" i="26" s="1"/>
  <c r="I59" i="26" s="1"/>
  <c r="J59" i="26" s="1"/>
  <c r="K59" i="26" s="1"/>
  <c r="L59" i="26" s="1"/>
  <c r="M59" i="26" s="1"/>
  <c r="N59" i="26" s="1"/>
  <c r="O59" i="26" s="1"/>
  <c r="P59" i="26" s="1"/>
  <c r="Q59" i="26" s="1"/>
  <c r="R59" i="26" s="1"/>
  <c r="S59" i="26" s="1"/>
  <c r="C51" i="26"/>
  <c r="D51" i="26" s="1"/>
  <c r="E51" i="26" s="1"/>
  <c r="F51" i="26" s="1"/>
  <c r="G51" i="26" s="1"/>
  <c r="H51" i="26" s="1"/>
  <c r="I51" i="26" s="1"/>
  <c r="J51" i="26" s="1"/>
  <c r="K51" i="26" s="1"/>
  <c r="L51" i="26" s="1"/>
  <c r="M51" i="26" s="1"/>
  <c r="N51" i="26" s="1"/>
  <c r="O51" i="26" s="1"/>
  <c r="P51" i="26" s="1"/>
  <c r="Q51" i="26" s="1"/>
  <c r="R51" i="26" s="1"/>
  <c r="S51" i="26" s="1"/>
  <c r="C43" i="26"/>
  <c r="D43" i="26" s="1"/>
  <c r="E43" i="26" s="1"/>
  <c r="F43" i="26" s="1"/>
  <c r="G43" i="26" s="1"/>
  <c r="H43" i="26" s="1"/>
  <c r="I43" i="26" s="1"/>
  <c r="J43" i="26" s="1"/>
  <c r="K43" i="26" s="1"/>
  <c r="L43" i="26" s="1"/>
  <c r="M43" i="26" s="1"/>
  <c r="N43" i="26" s="1"/>
  <c r="O43" i="26" s="1"/>
  <c r="P43" i="26" s="1"/>
  <c r="Q43" i="26" s="1"/>
  <c r="R43" i="26" s="1"/>
  <c r="S43" i="26" s="1"/>
  <c r="C35" i="26"/>
  <c r="D35" i="26" s="1"/>
  <c r="E35" i="26" s="1"/>
  <c r="F35" i="26" s="1"/>
  <c r="G35" i="26" s="1"/>
  <c r="H35" i="26" s="1"/>
  <c r="I35" i="26" s="1"/>
  <c r="J35" i="26" s="1"/>
  <c r="K35" i="26" s="1"/>
  <c r="L35" i="26" s="1"/>
  <c r="M35" i="26" s="1"/>
  <c r="N35" i="26" s="1"/>
  <c r="O35" i="26" s="1"/>
  <c r="P35" i="26" s="1"/>
  <c r="Q35" i="26" s="1"/>
  <c r="R35" i="26" s="1"/>
  <c r="S35" i="26" s="1"/>
  <c r="C48" i="26"/>
  <c r="D48" i="26" s="1"/>
  <c r="E48" i="26" s="1"/>
  <c r="F48" i="26" s="1"/>
  <c r="G48" i="26" s="1"/>
  <c r="H48" i="26" s="1"/>
  <c r="I48" i="26" s="1"/>
  <c r="J48" i="26" s="1"/>
  <c r="K48" i="26" s="1"/>
  <c r="L48" i="26" s="1"/>
  <c r="M48" i="26" s="1"/>
  <c r="N48" i="26" s="1"/>
  <c r="O48" i="26" s="1"/>
  <c r="P48" i="26" s="1"/>
  <c r="Q48" i="26" s="1"/>
  <c r="R48" i="26" s="1"/>
  <c r="S48" i="26" s="1"/>
  <c r="C66" i="26"/>
  <c r="D66" i="26" s="1"/>
  <c r="E66" i="26" s="1"/>
  <c r="F66" i="26" s="1"/>
  <c r="G66" i="26" s="1"/>
  <c r="H66" i="26" s="1"/>
  <c r="I66" i="26" s="1"/>
  <c r="J66" i="26" s="1"/>
  <c r="K66" i="26" s="1"/>
  <c r="L66" i="26" s="1"/>
  <c r="M66" i="26" s="1"/>
  <c r="N66" i="26" s="1"/>
  <c r="O66" i="26" s="1"/>
  <c r="P66" i="26" s="1"/>
  <c r="Q66" i="26" s="1"/>
  <c r="R66" i="26" s="1"/>
  <c r="S66" i="26" s="1"/>
  <c r="C50" i="26"/>
  <c r="D50" i="26" s="1"/>
  <c r="E50" i="26" s="1"/>
  <c r="F50" i="26" s="1"/>
  <c r="G50" i="26" s="1"/>
  <c r="H50" i="26" s="1"/>
  <c r="I50" i="26" s="1"/>
  <c r="J50" i="26" s="1"/>
  <c r="K50" i="26" s="1"/>
  <c r="L50" i="26" s="1"/>
  <c r="M50" i="26" s="1"/>
  <c r="N50" i="26" s="1"/>
  <c r="O50" i="26" s="1"/>
  <c r="P50" i="26" s="1"/>
  <c r="Q50" i="26" s="1"/>
  <c r="R50" i="26" s="1"/>
  <c r="S50" i="26" s="1"/>
  <c r="C42" i="26"/>
  <c r="D42" i="26" s="1"/>
  <c r="E42" i="26" s="1"/>
  <c r="F42" i="26" s="1"/>
  <c r="G42" i="26" s="1"/>
  <c r="H42" i="26" s="1"/>
  <c r="I42" i="26" s="1"/>
  <c r="J42" i="26" s="1"/>
  <c r="K42" i="26" s="1"/>
  <c r="L42" i="26" s="1"/>
  <c r="M42" i="26" s="1"/>
  <c r="N42" i="26" s="1"/>
  <c r="O42" i="26" s="1"/>
  <c r="P42" i="26" s="1"/>
  <c r="Q42" i="26" s="1"/>
  <c r="R42" i="26" s="1"/>
  <c r="S42" i="26" s="1"/>
  <c r="C34" i="26"/>
  <c r="D34" i="26" s="1"/>
  <c r="E34" i="26" s="1"/>
  <c r="F34" i="26" s="1"/>
  <c r="G34" i="26" s="1"/>
  <c r="H34" i="26" s="1"/>
  <c r="I34" i="26" s="1"/>
  <c r="J34" i="26" s="1"/>
  <c r="K34" i="26" s="1"/>
  <c r="L34" i="26" s="1"/>
  <c r="M34" i="26" s="1"/>
  <c r="N34" i="26" s="1"/>
  <c r="O34" i="26" s="1"/>
  <c r="P34" i="26" s="1"/>
  <c r="Q34" i="26" s="1"/>
  <c r="R34" i="26" s="1"/>
  <c r="S34" i="26" s="1"/>
  <c r="X456" i="4"/>
  <c r="AB456" i="4" s="1"/>
  <c r="W368" i="4"/>
  <c r="AA368" i="4" s="1"/>
  <c r="W124" i="4"/>
  <c r="AA124" i="4" s="1"/>
  <c r="W707" i="4"/>
  <c r="AA707" i="4" s="1"/>
  <c r="X43" i="4"/>
  <c r="AB43" i="4" s="1"/>
  <c r="X635" i="4"/>
  <c r="AB635" i="4" s="1"/>
  <c r="W976" i="4"/>
  <c r="AA976" i="4" s="1"/>
  <c r="W980" i="4"/>
  <c r="AA980" i="4" s="1"/>
  <c r="W972" i="4"/>
  <c r="AA972" i="4" s="1"/>
  <c r="W961" i="4"/>
  <c r="AA961" i="4" s="1"/>
  <c r="W995" i="4"/>
  <c r="AA995" i="4" s="1"/>
  <c r="W1110" i="4"/>
  <c r="AA1110" i="4" s="1"/>
  <c r="W996" i="4"/>
  <c r="AA996" i="4" s="1"/>
  <c r="W981" i="4"/>
  <c r="AA981" i="4" s="1"/>
  <c r="W977" i="4"/>
  <c r="AA977" i="4" s="1"/>
  <c r="V1117" i="4"/>
  <c r="Z1117" i="4" s="1"/>
  <c r="AD1117" i="4" s="1"/>
  <c r="W1113" i="4"/>
  <c r="AA1113" i="4" s="1"/>
  <c r="X1111" i="4"/>
  <c r="AB1111" i="4" s="1"/>
  <c r="W1054" i="4"/>
  <c r="AA1054" i="4" s="1"/>
  <c r="W1052" i="4"/>
  <c r="AA1052" i="4" s="1"/>
  <c r="W1050" i="4"/>
  <c r="AA1050" i="4" s="1"/>
  <c r="W1048" i="4"/>
  <c r="AA1048" i="4" s="1"/>
  <c r="W1046" i="4"/>
  <c r="AA1046" i="4" s="1"/>
  <c r="W1044" i="4"/>
  <c r="AA1044" i="4" s="1"/>
  <c r="W1042" i="4"/>
  <c r="AA1042" i="4" s="1"/>
  <c r="W1040" i="4"/>
  <c r="AA1040" i="4" s="1"/>
  <c r="X1038" i="4"/>
  <c r="AB1038" i="4" s="1"/>
  <c r="X1036" i="4"/>
  <c r="AB1036" i="4" s="1"/>
  <c r="X1034" i="4"/>
  <c r="AB1034" i="4" s="1"/>
  <c r="X1032" i="4"/>
  <c r="AB1032" i="4" s="1"/>
  <c r="X1030" i="4"/>
  <c r="AB1030" i="4" s="1"/>
  <c r="X1028" i="4"/>
  <c r="AB1028" i="4" s="1"/>
  <c r="X1026" i="4"/>
  <c r="AB1026" i="4" s="1"/>
  <c r="X1024" i="4"/>
  <c r="AB1024" i="4" s="1"/>
  <c r="X1022" i="4"/>
  <c r="AB1022" i="4" s="1"/>
  <c r="X1020" i="4"/>
  <c r="AB1020" i="4" s="1"/>
  <c r="X1018" i="4"/>
  <c r="AB1018" i="4" s="1"/>
  <c r="X1016" i="4"/>
  <c r="AB1016" i="4" s="1"/>
  <c r="X1014" i="4"/>
  <c r="AB1014" i="4" s="1"/>
  <c r="X1012" i="4"/>
  <c r="AB1012" i="4" s="1"/>
  <c r="X1010" i="4"/>
  <c r="AB1010" i="4" s="1"/>
  <c r="X1008" i="4"/>
  <c r="AB1008" i="4" s="1"/>
  <c r="X1006" i="4"/>
  <c r="AB1006" i="4" s="1"/>
  <c r="X1004" i="4"/>
  <c r="AB1004" i="4" s="1"/>
  <c r="X1002" i="4"/>
  <c r="AB1002" i="4" s="1"/>
  <c r="X1000" i="4"/>
  <c r="AB1000" i="4" s="1"/>
  <c r="X998" i="4"/>
  <c r="AB998" i="4" s="1"/>
  <c r="V994" i="4"/>
  <c r="Z994" i="4" s="1"/>
  <c r="AD994" i="4" s="1"/>
  <c r="X984" i="4"/>
  <c r="AB984" i="4" s="1"/>
  <c r="X982" i="4"/>
  <c r="AB982" i="4" s="1"/>
  <c r="X975" i="4"/>
  <c r="AB975" i="4" s="1"/>
  <c r="X973" i="4"/>
  <c r="AB973" i="4" s="1"/>
  <c r="X970" i="4"/>
  <c r="AB970" i="4" s="1"/>
  <c r="V827" i="4"/>
  <c r="Z827" i="4" s="1"/>
  <c r="AD827" i="4" s="1"/>
  <c r="X823" i="4"/>
  <c r="AB823" i="4" s="1"/>
  <c r="W1118" i="4"/>
  <c r="AA1118" i="4" s="1"/>
  <c r="W1116" i="4"/>
  <c r="AA1116" i="4" s="1"/>
  <c r="V1115" i="4"/>
  <c r="Z1115" i="4" s="1"/>
  <c r="AD1115" i="4" s="1"/>
  <c r="V1113" i="4"/>
  <c r="Z1113" i="4" s="1"/>
  <c r="AD1113" i="4" s="1"/>
  <c r="W1111" i="4"/>
  <c r="AA1111" i="4" s="1"/>
  <c r="X1109" i="4"/>
  <c r="AB1109" i="4" s="1"/>
  <c r="X1107" i="4"/>
  <c r="AB1107" i="4" s="1"/>
  <c r="X1105" i="4"/>
  <c r="AB1105" i="4" s="1"/>
  <c r="X1103" i="4"/>
  <c r="AB1103" i="4" s="1"/>
  <c r="X1101" i="4"/>
  <c r="AB1101" i="4" s="1"/>
  <c r="X1099" i="4"/>
  <c r="AB1099" i="4" s="1"/>
  <c r="X1097" i="4"/>
  <c r="AB1097" i="4" s="1"/>
  <c r="X1095" i="4"/>
  <c r="AB1095" i="4" s="1"/>
  <c r="X1093" i="4"/>
  <c r="AB1093" i="4" s="1"/>
  <c r="X1091" i="4"/>
  <c r="AB1091" i="4" s="1"/>
  <c r="X1089" i="4"/>
  <c r="AB1089" i="4" s="1"/>
  <c r="X1087" i="4"/>
  <c r="AB1087" i="4" s="1"/>
  <c r="X1085" i="4"/>
  <c r="AB1085" i="4" s="1"/>
  <c r="X1083" i="4"/>
  <c r="AB1083" i="4" s="1"/>
  <c r="X1081" i="4"/>
  <c r="AB1081" i="4" s="1"/>
  <c r="X1079" i="4"/>
  <c r="AB1079" i="4" s="1"/>
  <c r="X1077" i="4"/>
  <c r="AB1077" i="4" s="1"/>
  <c r="X1075" i="4"/>
  <c r="AB1075" i="4" s="1"/>
  <c r="X1073" i="4"/>
  <c r="AB1073" i="4" s="1"/>
  <c r="X1071" i="4"/>
  <c r="AB1071" i="4" s="1"/>
  <c r="X1069" i="4"/>
  <c r="AB1069" i="4" s="1"/>
  <c r="X1067" i="4"/>
  <c r="AB1067" i="4" s="1"/>
  <c r="X1065" i="4"/>
  <c r="AB1065" i="4" s="1"/>
  <c r="X1063" i="4"/>
  <c r="AB1063" i="4" s="1"/>
  <c r="X1061" i="4"/>
  <c r="AB1061" i="4" s="1"/>
  <c r="X1059" i="4"/>
  <c r="AB1059" i="4" s="1"/>
  <c r="X1057" i="4"/>
  <c r="AB1057" i="4" s="1"/>
  <c r="X1055" i="4"/>
  <c r="AB1055" i="4" s="1"/>
  <c r="V1054" i="4"/>
  <c r="Z1054" i="4" s="1"/>
  <c r="AD1054" i="4" s="1"/>
  <c r="V1052" i="4"/>
  <c r="Z1052" i="4" s="1"/>
  <c r="AD1052" i="4" s="1"/>
  <c r="V1050" i="4"/>
  <c r="Z1050" i="4" s="1"/>
  <c r="AD1050" i="4" s="1"/>
  <c r="V1048" i="4"/>
  <c r="Z1048" i="4" s="1"/>
  <c r="AD1048" i="4" s="1"/>
  <c r="V1046" i="4"/>
  <c r="Z1046" i="4" s="1"/>
  <c r="AD1046" i="4" s="1"/>
  <c r="V1044" i="4"/>
  <c r="Z1044" i="4" s="1"/>
  <c r="AD1044" i="4" s="1"/>
  <c r="V1042" i="4"/>
  <c r="Z1042" i="4" s="1"/>
  <c r="AD1042" i="4" s="1"/>
  <c r="V1040" i="4"/>
  <c r="Z1040" i="4" s="1"/>
  <c r="AD1040" i="4" s="1"/>
  <c r="W1038" i="4"/>
  <c r="AA1038" i="4" s="1"/>
  <c r="W1036" i="4"/>
  <c r="AA1036" i="4" s="1"/>
  <c r="W1034" i="4"/>
  <c r="AA1034" i="4" s="1"/>
  <c r="W1032" i="4"/>
  <c r="AA1032" i="4" s="1"/>
  <c r="W1030" i="4"/>
  <c r="AA1030" i="4" s="1"/>
  <c r="W1028" i="4"/>
  <c r="AA1028" i="4" s="1"/>
  <c r="W1026" i="4"/>
  <c r="AA1026" i="4" s="1"/>
  <c r="W1024" i="4"/>
  <c r="AA1024" i="4" s="1"/>
  <c r="W1022" i="4"/>
  <c r="AA1022" i="4" s="1"/>
  <c r="W1020" i="4"/>
  <c r="AA1020" i="4" s="1"/>
  <c r="W1018" i="4"/>
  <c r="AA1018" i="4" s="1"/>
  <c r="W1016" i="4"/>
  <c r="AA1016" i="4" s="1"/>
  <c r="W1014" i="4"/>
  <c r="AA1014" i="4" s="1"/>
  <c r="W1012" i="4"/>
  <c r="AA1012" i="4" s="1"/>
  <c r="W1010" i="4"/>
  <c r="AA1010" i="4" s="1"/>
  <c r="W1008" i="4"/>
  <c r="AA1008" i="4" s="1"/>
  <c r="W1006" i="4"/>
  <c r="AA1006" i="4" s="1"/>
  <c r="W1004" i="4"/>
  <c r="AA1004" i="4" s="1"/>
  <c r="W1002" i="4"/>
  <c r="AA1002" i="4" s="1"/>
  <c r="W1000" i="4"/>
  <c r="AA1000" i="4" s="1"/>
  <c r="W998" i="4"/>
  <c r="AA998" i="4" s="1"/>
  <c r="X993" i="4"/>
  <c r="AB993" i="4" s="1"/>
  <c r="X992" i="4"/>
  <c r="AB992" i="4" s="1"/>
  <c r="X990" i="4"/>
  <c r="AB990" i="4" s="1"/>
  <c r="X988" i="4"/>
  <c r="AB988" i="4" s="1"/>
  <c r="X986" i="4"/>
  <c r="AB986" i="4" s="1"/>
  <c r="W984" i="4"/>
  <c r="AA984" i="4" s="1"/>
  <c r="W982" i="4"/>
  <c r="AA982" i="4" s="1"/>
  <c r="V981" i="4"/>
  <c r="Z981" i="4" s="1"/>
  <c r="AD981" i="4" s="1"/>
  <c r="W975" i="4"/>
  <c r="AA975" i="4" s="1"/>
  <c r="W973" i="4"/>
  <c r="AA973" i="4" s="1"/>
  <c r="W970" i="4"/>
  <c r="AA970" i="4" s="1"/>
  <c r="W968" i="4"/>
  <c r="AA968" i="4" s="1"/>
  <c r="X966" i="4"/>
  <c r="AB966" i="4" s="1"/>
  <c r="W962" i="4"/>
  <c r="AA962" i="4" s="1"/>
  <c r="W960" i="4"/>
  <c r="AA960" i="4" s="1"/>
  <c r="X958" i="4"/>
  <c r="AB958" i="4" s="1"/>
  <c r="W955" i="4"/>
  <c r="AA955" i="4" s="1"/>
  <c r="X953" i="4"/>
  <c r="AB953" i="4" s="1"/>
  <c r="X949" i="4"/>
  <c r="AB949" i="4" s="1"/>
  <c r="X947" i="4"/>
  <c r="AB947" i="4" s="1"/>
  <c r="X945" i="4"/>
  <c r="AB945" i="4" s="1"/>
  <c r="X943" i="4"/>
  <c r="AB943" i="4" s="1"/>
  <c r="X941" i="4"/>
  <c r="AB941" i="4" s="1"/>
  <c r="X939" i="4"/>
  <c r="AB939" i="4" s="1"/>
  <c r="X937" i="4"/>
  <c r="AB937" i="4" s="1"/>
  <c r="X935" i="4"/>
  <c r="AB935" i="4" s="1"/>
  <c r="X933" i="4"/>
  <c r="AB933" i="4" s="1"/>
  <c r="X931" i="4"/>
  <c r="AB931" i="4" s="1"/>
  <c r="X929" i="4"/>
  <c r="AB929" i="4" s="1"/>
  <c r="X927" i="4"/>
  <c r="AB927" i="4" s="1"/>
  <c r="X925" i="4"/>
  <c r="AB925" i="4" s="1"/>
  <c r="X843" i="4"/>
  <c r="AB843" i="4" s="1"/>
  <c r="X841" i="4"/>
  <c r="AB841" i="4" s="1"/>
  <c r="W839" i="4"/>
  <c r="AA839" i="4" s="1"/>
  <c r="W838" i="4"/>
  <c r="AA838" i="4" s="1"/>
  <c r="X836" i="4"/>
  <c r="AB836" i="4" s="1"/>
  <c r="W834" i="4"/>
  <c r="AA834" i="4" s="1"/>
  <c r="V1118" i="4"/>
  <c r="Z1118" i="4" s="1"/>
  <c r="AD1118" i="4" s="1"/>
  <c r="V1116" i="4"/>
  <c r="Z1116" i="4" s="1"/>
  <c r="AD1116" i="4" s="1"/>
  <c r="X1112" i="4"/>
  <c r="AB1112" i="4" s="1"/>
  <c r="V1111" i="4"/>
  <c r="Z1111" i="4" s="1"/>
  <c r="AD1111" i="4" s="1"/>
  <c r="W1109" i="4"/>
  <c r="AA1109" i="4" s="1"/>
  <c r="W1107" i="4"/>
  <c r="AA1107" i="4" s="1"/>
  <c r="W1105" i="4"/>
  <c r="AA1105" i="4" s="1"/>
  <c r="W1103" i="4"/>
  <c r="AA1103" i="4" s="1"/>
  <c r="W1101" i="4"/>
  <c r="AA1101" i="4" s="1"/>
  <c r="W1099" i="4"/>
  <c r="AA1099" i="4" s="1"/>
  <c r="W1097" i="4"/>
  <c r="AA1097" i="4" s="1"/>
  <c r="W1095" i="4"/>
  <c r="AA1095" i="4" s="1"/>
  <c r="W1093" i="4"/>
  <c r="AA1093" i="4" s="1"/>
  <c r="W1091" i="4"/>
  <c r="AA1091" i="4" s="1"/>
  <c r="W1089" i="4"/>
  <c r="AA1089" i="4" s="1"/>
  <c r="W1087" i="4"/>
  <c r="AA1087" i="4" s="1"/>
  <c r="W1085" i="4"/>
  <c r="AA1085" i="4" s="1"/>
  <c r="W1083" i="4"/>
  <c r="AA1083" i="4" s="1"/>
  <c r="W1081" i="4"/>
  <c r="AA1081" i="4" s="1"/>
  <c r="W1079" i="4"/>
  <c r="AA1079" i="4" s="1"/>
  <c r="W1077" i="4"/>
  <c r="AA1077" i="4" s="1"/>
  <c r="W1075" i="4"/>
  <c r="AA1075" i="4" s="1"/>
  <c r="W1073" i="4"/>
  <c r="AA1073" i="4" s="1"/>
  <c r="W1071" i="4"/>
  <c r="AA1071" i="4" s="1"/>
  <c r="W1069" i="4"/>
  <c r="AA1069" i="4" s="1"/>
  <c r="W1067" i="4"/>
  <c r="AA1067" i="4" s="1"/>
  <c r="W1065" i="4"/>
  <c r="AA1065" i="4" s="1"/>
  <c r="W1063" i="4"/>
  <c r="AA1063" i="4" s="1"/>
  <c r="W1061" i="4"/>
  <c r="AA1061" i="4" s="1"/>
  <c r="W1059" i="4"/>
  <c r="AA1059" i="4" s="1"/>
  <c r="W1057" i="4"/>
  <c r="AA1057" i="4" s="1"/>
  <c r="W1055" i="4"/>
  <c r="AA1055" i="4" s="1"/>
  <c r="V1038" i="4"/>
  <c r="Z1038" i="4" s="1"/>
  <c r="AD1038" i="4" s="1"/>
  <c r="V1036" i="4"/>
  <c r="Z1036" i="4" s="1"/>
  <c r="AD1036" i="4" s="1"/>
  <c r="V1034" i="4"/>
  <c r="Z1034" i="4" s="1"/>
  <c r="AD1034" i="4" s="1"/>
  <c r="V1032" i="4"/>
  <c r="Z1032" i="4" s="1"/>
  <c r="AD1032" i="4" s="1"/>
  <c r="V1030" i="4"/>
  <c r="Z1030" i="4" s="1"/>
  <c r="AD1030" i="4" s="1"/>
  <c r="V1028" i="4"/>
  <c r="Z1028" i="4" s="1"/>
  <c r="AD1028" i="4" s="1"/>
  <c r="V1026" i="4"/>
  <c r="Z1026" i="4" s="1"/>
  <c r="AD1026" i="4" s="1"/>
  <c r="V1024" i="4"/>
  <c r="Z1024" i="4" s="1"/>
  <c r="AD1024" i="4" s="1"/>
  <c r="V1022" i="4"/>
  <c r="Z1022" i="4" s="1"/>
  <c r="AD1022" i="4" s="1"/>
  <c r="V1020" i="4"/>
  <c r="Z1020" i="4" s="1"/>
  <c r="AD1020" i="4" s="1"/>
  <c r="V1018" i="4"/>
  <c r="Z1018" i="4" s="1"/>
  <c r="AD1018" i="4" s="1"/>
  <c r="V1016" i="4"/>
  <c r="Z1016" i="4" s="1"/>
  <c r="AD1016" i="4" s="1"/>
  <c r="V1014" i="4"/>
  <c r="Z1014" i="4" s="1"/>
  <c r="AD1014" i="4" s="1"/>
  <c r="V1012" i="4"/>
  <c r="Z1012" i="4" s="1"/>
  <c r="AD1012" i="4" s="1"/>
  <c r="V1010" i="4"/>
  <c r="Z1010" i="4" s="1"/>
  <c r="AD1010" i="4" s="1"/>
  <c r="V1008" i="4"/>
  <c r="Z1008" i="4" s="1"/>
  <c r="AD1008" i="4" s="1"/>
  <c r="V1006" i="4"/>
  <c r="Z1006" i="4" s="1"/>
  <c r="AD1006" i="4" s="1"/>
  <c r="V1004" i="4"/>
  <c r="Z1004" i="4" s="1"/>
  <c r="AD1004" i="4" s="1"/>
  <c r="V1002" i="4"/>
  <c r="Z1002" i="4" s="1"/>
  <c r="AD1002" i="4" s="1"/>
  <c r="V1000" i="4"/>
  <c r="Z1000" i="4" s="1"/>
  <c r="AD1000" i="4" s="1"/>
  <c r="V998" i="4"/>
  <c r="Z998" i="4" s="1"/>
  <c r="AD998" i="4" s="1"/>
  <c r="X995" i="4"/>
  <c r="AB995" i="4" s="1"/>
  <c r="W993" i="4"/>
  <c r="AA993" i="4" s="1"/>
  <c r="W992" i="4"/>
  <c r="AA992" i="4" s="1"/>
  <c r="W990" i="4"/>
  <c r="AA990" i="4" s="1"/>
  <c r="W988" i="4"/>
  <c r="AA988" i="4" s="1"/>
  <c r="W986" i="4"/>
  <c r="AA986" i="4" s="1"/>
  <c r="V984" i="4"/>
  <c r="Z984" i="4" s="1"/>
  <c r="AD984" i="4" s="1"/>
  <c r="V982" i="4"/>
  <c r="Z982" i="4" s="1"/>
  <c r="AD982" i="4" s="1"/>
  <c r="X979" i="4"/>
  <c r="AB979" i="4" s="1"/>
  <c r="V975" i="4"/>
  <c r="Z975" i="4" s="1"/>
  <c r="AD975" i="4" s="1"/>
  <c r="V973" i="4"/>
  <c r="Z973" i="4" s="1"/>
  <c r="AD973" i="4" s="1"/>
  <c r="V972" i="4"/>
  <c r="Z972" i="4" s="1"/>
  <c r="AD972" i="4" s="1"/>
  <c r="V970" i="4"/>
  <c r="Z970" i="4" s="1"/>
  <c r="AD970" i="4" s="1"/>
  <c r="V968" i="4"/>
  <c r="Z968" i="4" s="1"/>
  <c r="AD968" i="4" s="1"/>
  <c r="W966" i="4"/>
  <c r="AA966" i="4" s="1"/>
  <c r="W964" i="4"/>
  <c r="AA964" i="4" s="1"/>
  <c r="W947" i="4"/>
  <c r="AA947" i="4" s="1"/>
  <c r="W945" i="4"/>
  <c r="AA945" i="4" s="1"/>
  <c r="W943" i="4"/>
  <c r="AA943" i="4" s="1"/>
  <c r="W941" i="4"/>
  <c r="AA941" i="4" s="1"/>
  <c r="W939" i="4"/>
  <c r="AA939" i="4" s="1"/>
  <c r="W937" i="4"/>
  <c r="AA937" i="4" s="1"/>
  <c r="W935" i="4"/>
  <c r="AA935" i="4" s="1"/>
  <c r="W933" i="4"/>
  <c r="AA933" i="4" s="1"/>
  <c r="W931" i="4"/>
  <c r="AA931" i="4" s="1"/>
  <c r="W929" i="4"/>
  <c r="AA929" i="4" s="1"/>
  <c r="W927" i="4"/>
  <c r="AA927" i="4" s="1"/>
  <c r="W925" i="4"/>
  <c r="AA925" i="4" s="1"/>
  <c r="W923" i="4"/>
  <c r="AA923" i="4" s="1"/>
  <c r="W921" i="4"/>
  <c r="AA921" i="4" s="1"/>
  <c r="W919" i="4"/>
  <c r="AA919" i="4" s="1"/>
  <c r="W917" i="4"/>
  <c r="AA917" i="4" s="1"/>
  <c r="W915" i="4"/>
  <c r="AA915" i="4" s="1"/>
  <c r="W913" i="4"/>
  <c r="AA913" i="4" s="1"/>
  <c r="W911" i="4"/>
  <c r="AA911" i="4" s="1"/>
  <c r="W909" i="4"/>
  <c r="AA909" i="4" s="1"/>
  <c r="W907" i="4"/>
  <c r="AA907" i="4" s="1"/>
  <c r="W905" i="4"/>
  <c r="AA905" i="4" s="1"/>
  <c r="W903" i="4"/>
  <c r="AA903" i="4" s="1"/>
  <c r="W901" i="4"/>
  <c r="AA901" i="4" s="1"/>
  <c r="W899" i="4"/>
  <c r="AA899" i="4" s="1"/>
  <c r="W897" i="4"/>
  <c r="AA897" i="4" s="1"/>
  <c r="W895" i="4"/>
  <c r="AA895" i="4" s="1"/>
  <c r="W893" i="4"/>
  <c r="AA893" i="4" s="1"/>
  <c r="W891" i="4"/>
  <c r="AA891" i="4" s="1"/>
  <c r="W889" i="4"/>
  <c r="AA889" i="4" s="1"/>
  <c r="W887" i="4"/>
  <c r="AA887" i="4" s="1"/>
  <c r="W885" i="4"/>
  <c r="AA885" i="4" s="1"/>
  <c r="W883" i="4"/>
  <c r="AA883" i="4" s="1"/>
  <c r="W881" i="4"/>
  <c r="AA881" i="4" s="1"/>
  <c r="W879" i="4"/>
  <c r="AA879" i="4" s="1"/>
  <c r="W877" i="4"/>
  <c r="AA877" i="4" s="1"/>
  <c r="W875" i="4"/>
  <c r="AA875" i="4" s="1"/>
  <c r="W873" i="4"/>
  <c r="AA873" i="4" s="1"/>
  <c r="W871" i="4"/>
  <c r="AA871" i="4" s="1"/>
  <c r="W869" i="4"/>
  <c r="AA869" i="4" s="1"/>
  <c r="W867" i="4"/>
  <c r="AA867" i="4" s="1"/>
  <c r="W865" i="4"/>
  <c r="AA865" i="4" s="1"/>
  <c r="W863" i="4"/>
  <c r="AA863" i="4" s="1"/>
  <c r="W861" i="4"/>
  <c r="AA861" i="4" s="1"/>
  <c r="W859" i="4"/>
  <c r="AA859" i="4" s="1"/>
  <c r="W857" i="4"/>
  <c r="AA857" i="4" s="1"/>
  <c r="W855" i="4"/>
  <c r="AA855" i="4" s="1"/>
  <c r="W853" i="4"/>
  <c r="AA853" i="4" s="1"/>
  <c r="W851" i="4"/>
  <c r="AA851" i="4" s="1"/>
  <c r="W849" i="4"/>
  <c r="AA849" i="4" s="1"/>
  <c r="W847" i="4"/>
  <c r="AA847" i="4" s="1"/>
  <c r="W845" i="4"/>
  <c r="AA845" i="4" s="1"/>
  <c r="X815" i="4"/>
  <c r="AB815" i="4" s="1"/>
  <c r="X1114" i="4"/>
  <c r="AB1114" i="4" s="1"/>
  <c r="V1109" i="4"/>
  <c r="Z1109" i="4" s="1"/>
  <c r="AD1109" i="4" s="1"/>
  <c r="V1107" i="4"/>
  <c r="Z1107" i="4" s="1"/>
  <c r="AD1107" i="4" s="1"/>
  <c r="V1105" i="4"/>
  <c r="Z1105" i="4" s="1"/>
  <c r="AD1105" i="4" s="1"/>
  <c r="V1103" i="4"/>
  <c r="Z1103" i="4" s="1"/>
  <c r="AD1103" i="4" s="1"/>
  <c r="V1101" i="4"/>
  <c r="Z1101" i="4" s="1"/>
  <c r="AD1101" i="4" s="1"/>
  <c r="V1099" i="4"/>
  <c r="Z1099" i="4" s="1"/>
  <c r="AD1099" i="4" s="1"/>
  <c r="V1097" i="4"/>
  <c r="Z1097" i="4" s="1"/>
  <c r="AD1097" i="4" s="1"/>
  <c r="V1095" i="4"/>
  <c r="Z1095" i="4" s="1"/>
  <c r="AD1095" i="4" s="1"/>
  <c r="V1093" i="4"/>
  <c r="Z1093" i="4" s="1"/>
  <c r="AD1093" i="4" s="1"/>
  <c r="V1091" i="4"/>
  <c r="Z1091" i="4" s="1"/>
  <c r="AD1091" i="4" s="1"/>
  <c r="V1089" i="4"/>
  <c r="Z1089" i="4" s="1"/>
  <c r="AD1089" i="4" s="1"/>
  <c r="V1087" i="4"/>
  <c r="Z1087" i="4" s="1"/>
  <c r="AD1087" i="4" s="1"/>
  <c r="V1085" i="4"/>
  <c r="Z1085" i="4" s="1"/>
  <c r="AD1085" i="4" s="1"/>
  <c r="V1083" i="4"/>
  <c r="Z1083" i="4" s="1"/>
  <c r="AD1083" i="4" s="1"/>
  <c r="V1081" i="4"/>
  <c r="Z1081" i="4" s="1"/>
  <c r="AD1081" i="4" s="1"/>
  <c r="V1079" i="4"/>
  <c r="Z1079" i="4" s="1"/>
  <c r="AD1079" i="4" s="1"/>
  <c r="V1077" i="4"/>
  <c r="Z1077" i="4" s="1"/>
  <c r="AD1077" i="4" s="1"/>
  <c r="V1075" i="4"/>
  <c r="Z1075" i="4" s="1"/>
  <c r="AD1075" i="4" s="1"/>
  <c r="V1073" i="4"/>
  <c r="Z1073" i="4" s="1"/>
  <c r="AD1073" i="4" s="1"/>
  <c r="V1071" i="4"/>
  <c r="Z1071" i="4" s="1"/>
  <c r="AD1071" i="4" s="1"/>
  <c r="V1069" i="4"/>
  <c r="Z1069" i="4" s="1"/>
  <c r="AD1069" i="4" s="1"/>
  <c r="V1067" i="4"/>
  <c r="Z1067" i="4" s="1"/>
  <c r="AD1067" i="4" s="1"/>
  <c r="V1065" i="4"/>
  <c r="Z1065" i="4" s="1"/>
  <c r="AD1065" i="4" s="1"/>
  <c r="V1063" i="4"/>
  <c r="Z1063" i="4" s="1"/>
  <c r="AD1063" i="4" s="1"/>
  <c r="V1061" i="4"/>
  <c r="Z1061" i="4" s="1"/>
  <c r="AD1061" i="4" s="1"/>
  <c r="V1059" i="4"/>
  <c r="Z1059" i="4" s="1"/>
  <c r="AD1059" i="4" s="1"/>
  <c r="V1057" i="4"/>
  <c r="Z1057" i="4" s="1"/>
  <c r="AD1057" i="4" s="1"/>
  <c r="V1055" i="4"/>
  <c r="Z1055" i="4" s="1"/>
  <c r="AD1055" i="4" s="1"/>
  <c r="X1053" i="4"/>
  <c r="AB1053" i="4" s="1"/>
  <c r="X1051" i="4"/>
  <c r="AB1051" i="4" s="1"/>
  <c r="X1049" i="4"/>
  <c r="AB1049" i="4" s="1"/>
  <c r="X1047" i="4"/>
  <c r="AB1047" i="4" s="1"/>
  <c r="X1045" i="4"/>
  <c r="AB1045" i="4" s="1"/>
  <c r="X1043" i="4"/>
  <c r="AB1043" i="4" s="1"/>
  <c r="X1041" i="4"/>
  <c r="AB1041" i="4" s="1"/>
  <c r="X996" i="4"/>
  <c r="AB996" i="4" s="1"/>
  <c r="V993" i="4"/>
  <c r="Z993" i="4" s="1"/>
  <c r="AD993" i="4" s="1"/>
  <c r="V992" i="4"/>
  <c r="Z992" i="4" s="1"/>
  <c r="AD992" i="4" s="1"/>
  <c r="V990" i="4"/>
  <c r="Z990" i="4" s="1"/>
  <c r="AD990" i="4" s="1"/>
  <c r="V988" i="4"/>
  <c r="Z988" i="4" s="1"/>
  <c r="AD988" i="4" s="1"/>
  <c r="V986" i="4"/>
  <c r="Z986" i="4" s="1"/>
  <c r="AD986" i="4" s="1"/>
  <c r="W979" i="4"/>
  <c r="AA979" i="4" s="1"/>
  <c r="X976" i="4"/>
  <c r="AB976" i="4" s="1"/>
  <c r="X974" i="4"/>
  <c r="AB974" i="4" s="1"/>
  <c r="V966" i="4"/>
  <c r="Z966" i="4" s="1"/>
  <c r="AD966" i="4" s="1"/>
  <c r="V964" i="4"/>
  <c r="Z964" i="4" s="1"/>
  <c r="AD964" i="4" s="1"/>
  <c r="V949" i="4"/>
  <c r="Z949" i="4" s="1"/>
  <c r="AD949" i="4" s="1"/>
  <c r="V947" i="4"/>
  <c r="Z947" i="4" s="1"/>
  <c r="AD947" i="4" s="1"/>
  <c r="V945" i="4"/>
  <c r="Z945" i="4" s="1"/>
  <c r="AD945" i="4" s="1"/>
  <c r="V943" i="4"/>
  <c r="Z943" i="4" s="1"/>
  <c r="AD943" i="4" s="1"/>
  <c r="V941" i="4"/>
  <c r="Z941" i="4" s="1"/>
  <c r="AD941" i="4" s="1"/>
  <c r="V939" i="4"/>
  <c r="Z939" i="4" s="1"/>
  <c r="AD939" i="4" s="1"/>
  <c r="V937" i="4"/>
  <c r="Z937" i="4" s="1"/>
  <c r="AD937" i="4" s="1"/>
  <c r="V935" i="4"/>
  <c r="Z935" i="4" s="1"/>
  <c r="AD935" i="4" s="1"/>
  <c r="V933" i="4"/>
  <c r="Z933" i="4" s="1"/>
  <c r="AD933" i="4" s="1"/>
  <c r="V931" i="4"/>
  <c r="Z931" i="4" s="1"/>
  <c r="AD931" i="4" s="1"/>
  <c r="V929" i="4"/>
  <c r="Z929" i="4" s="1"/>
  <c r="AD929" i="4" s="1"/>
  <c r="V927" i="4"/>
  <c r="Z927" i="4" s="1"/>
  <c r="AD927" i="4" s="1"/>
  <c r="V925" i="4"/>
  <c r="Z925" i="4" s="1"/>
  <c r="AD925" i="4" s="1"/>
  <c r="X1118" i="4"/>
  <c r="AB1118" i="4" s="1"/>
  <c r="X1116" i="4"/>
  <c r="AB1116" i="4" s="1"/>
  <c r="W1114" i="4"/>
  <c r="AA1114" i="4" s="1"/>
  <c r="W1053" i="4"/>
  <c r="AA1053" i="4" s="1"/>
  <c r="W1051" i="4"/>
  <c r="AA1051" i="4" s="1"/>
  <c r="W1049" i="4"/>
  <c r="AA1049" i="4" s="1"/>
  <c r="W1047" i="4"/>
  <c r="AA1047" i="4" s="1"/>
  <c r="W1045" i="4"/>
  <c r="AA1045" i="4" s="1"/>
  <c r="W1043" i="4"/>
  <c r="AA1043" i="4" s="1"/>
  <c r="W1041" i="4"/>
  <c r="AA1041" i="4" s="1"/>
  <c r="X1039" i="4"/>
  <c r="AB1039" i="4" s="1"/>
  <c r="X1037" i="4"/>
  <c r="AB1037" i="4" s="1"/>
  <c r="X1035" i="4"/>
  <c r="AB1035" i="4" s="1"/>
  <c r="X1033" i="4"/>
  <c r="AB1033" i="4" s="1"/>
  <c r="X1031" i="4"/>
  <c r="AB1031" i="4" s="1"/>
  <c r="X1029" i="4"/>
  <c r="AB1029" i="4" s="1"/>
  <c r="X1027" i="4"/>
  <c r="AB1027" i="4" s="1"/>
  <c r="X1025" i="4"/>
  <c r="AB1025" i="4" s="1"/>
  <c r="X1023" i="4"/>
  <c r="AB1023" i="4" s="1"/>
  <c r="X1021" i="4"/>
  <c r="AB1021" i="4" s="1"/>
  <c r="X1019" i="4"/>
  <c r="AB1019" i="4" s="1"/>
  <c r="X1017" i="4"/>
  <c r="AB1017" i="4" s="1"/>
  <c r="X1015" i="4"/>
  <c r="AB1015" i="4" s="1"/>
  <c r="X1013" i="4"/>
  <c r="AB1013" i="4" s="1"/>
  <c r="X1011" i="4"/>
  <c r="AB1011" i="4" s="1"/>
  <c r="X1009" i="4"/>
  <c r="AB1009" i="4" s="1"/>
  <c r="X1007" i="4"/>
  <c r="AB1007" i="4" s="1"/>
  <c r="X1005" i="4"/>
  <c r="AB1005" i="4" s="1"/>
  <c r="X1003" i="4"/>
  <c r="AB1003" i="4" s="1"/>
  <c r="X1001" i="4"/>
  <c r="AB1001" i="4" s="1"/>
  <c r="X999" i="4"/>
  <c r="AB999" i="4" s="1"/>
  <c r="X997" i="4"/>
  <c r="AB997" i="4" s="1"/>
  <c r="V995" i="4"/>
  <c r="Z995" i="4" s="1"/>
  <c r="AD995" i="4" s="1"/>
  <c r="V979" i="4"/>
  <c r="Z979" i="4" s="1"/>
  <c r="AD979" i="4" s="1"/>
  <c r="W974" i="4"/>
  <c r="AA974" i="4" s="1"/>
  <c r="X971" i="4"/>
  <c r="AB971" i="4" s="1"/>
  <c r="X969" i="4"/>
  <c r="AB969" i="4" s="1"/>
  <c r="X967" i="4"/>
  <c r="AB967" i="4" s="1"/>
  <c r="V965" i="4"/>
  <c r="Z965" i="4" s="1"/>
  <c r="AD965" i="4" s="1"/>
  <c r="V960" i="4"/>
  <c r="Z960" i="4" s="1"/>
  <c r="AD960" i="4" s="1"/>
  <c r="V958" i="4"/>
  <c r="Z958" i="4" s="1"/>
  <c r="AD958" i="4" s="1"/>
  <c r="X954" i="4"/>
  <c r="AB954" i="4" s="1"/>
  <c r="V1114" i="4"/>
  <c r="Z1114" i="4" s="1"/>
  <c r="AD1114" i="4" s="1"/>
  <c r="W1112" i="4"/>
  <c r="AA1112" i="4" s="1"/>
  <c r="X1110" i="4"/>
  <c r="AB1110" i="4" s="1"/>
  <c r="X1108" i="4"/>
  <c r="AB1108" i="4" s="1"/>
  <c r="X1106" i="4"/>
  <c r="AB1106" i="4" s="1"/>
  <c r="X1104" i="4"/>
  <c r="AB1104" i="4" s="1"/>
  <c r="X1102" i="4"/>
  <c r="AB1102" i="4" s="1"/>
  <c r="X1100" i="4"/>
  <c r="AB1100" i="4" s="1"/>
  <c r="X1098" i="4"/>
  <c r="AB1098" i="4" s="1"/>
  <c r="X1096" i="4"/>
  <c r="AB1096" i="4" s="1"/>
  <c r="X1094" i="4"/>
  <c r="AB1094" i="4" s="1"/>
  <c r="X1092" i="4"/>
  <c r="AB1092" i="4" s="1"/>
  <c r="X1090" i="4"/>
  <c r="AB1090" i="4" s="1"/>
  <c r="X1088" i="4"/>
  <c r="AB1088" i="4" s="1"/>
  <c r="X1086" i="4"/>
  <c r="AB1086" i="4" s="1"/>
  <c r="X1084" i="4"/>
  <c r="AB1084" i="4" s="1"/>
  <c r="X1082" i="4"/>
  <c r="AB1082" i="4" s="1"/>
  <c r="X1080" i="4"/>
  <c r="AB1080" i="4" s="1"/>
  <c r="X1078" i="4"/>
  <c r="AB1078" i="4" s="1"/>
  <c r="X1076" i="4"/>
  <c r="AB1076" i="4" s="1"/>
  <c r="X1074" i="4"/>
  <c r="AB1074" i="4" s="1"/>
  <c r="X1072" i="4"/>
  <c r="AB1072" i="4" s="1"/>
  <c r="X1070" i="4"/>
  <c r="AB1070" i="4" s="1"/>
  <c r="X1068" i="4"/>
  <c r="AB1068" i="4" s="1"/>
  <c r="X1066" i="4"/>
  <c r="AB1066" i="4" s="1"/>
  <c r="X1064" i="4"/>
  <c r="AB1064" i="4" s="1"/>
  <c r="X1062" i="4"/>
  <c r="AB1062" i="4" s="1"/>
  <c r="X1060" i="4"/>
  <c r="AB1060" i="4" s="1"/>
  <c r="X1058" i="4"/>
  <c r="AB1058" i="4" s="1"/>
  <c r="X1056" i="4"/>
  <c r="AB1056" i="4" s="1"/>
  <c r="X1054" i="4"/>
  <c r="AB1054" i="4" s="1"/>
  <c r="V1053" i="4"/>
  <c r="Z1053" i="4" s="1"/>
  <c r="AD1053" i="4" s="1"/>
  <c r="V1051" i="4"/>
  <c r="Z1051" i="4" s="1"/>
  <c r="AD1051" i="4" s="1"/>
  <c r="V1049" i="4"/>
  <c r="Z1049" i="4" s="1"/>
  <c r="AD1049" i="4" s="1"/>
  <c r="V1047" i="4"/>
  <c r="Z1047" i="4" s="1"/>
  <c r="AD1047" i="4" s="1"/>
  <c r="V1045" i="4"/>
  <c r="Z1045" i="4" s="1"/>
  <c r="AD1045" i="4" s="1"/>
  <c r="V1043" i="4"/>
  <c r="Z1043" i="4" s="1"/>
  <c r="AD1043" i="4" s="1"/>
  <c r="V1041" i="4"/>
  <c r="Z1041" i="4" s="1"/>
  <c r="AD1041" i="4" s="1"/>
  <c r="W1039" i="4"/>
  <c r="AA1039" i="4" s="1"/>
  <c r="W1037" i="4"/>
  <c r="AA1037" i="4" s="1"/>
  <c r="W1035" i="4"/>
  <c r="AA1035" i="4" s="1"/>
  <c r="W1033" i="4"/>
  <c r="AA1033" i="4" s="1"/>
  <c r="W1031" i="4"/>
  <c r="AA1031" i="4" s="1"/>
  <c r="W1029" i="4"/>
  <c r="AA1029" i="4" s="1"/>
  <c r="W1027" i="4"/>
  <c r="AA1027" i="4" s="1"/>
  <c r="W1025" i="4"/>
  <c r="AA1025" i="4" s="1"/>
  <c r="W1023" i="4"/>
  <c r="AA1023" i="4" s="1"/>
  <c r="W1021" i="4"/>
  <c r="AA1021" i="4" s="1"/>
  <c r="W1019" i="4"/>
  <c r="AA1019" i="4" s="1"/>
  <c r="W1017" i="4"/>
  <c r="AA1017" i="4" s="1"/>
  <c r="W1015" i="4"/>
  <c r="AA1015" i="4" s="1"/>
  <c r="W1013" i="4"/>
  <c r="AA1013" i="4" s="1"/>
  <c r="W1011" i="4"/>
  <c r="AA1011" i="4" s="1"/>
  <c r="W1009" i="4"/>
  <c r="AA1009" i="4" s="1"/>
  <c r="W1007" i="4"/>
  <c r="AA1007" i="4" s="1"/>
  <c r="W1005" i="4"/>
  <c r="AA1005" i="4" s="1"/>
  <c r="W1003" i="4"/>
  <c r="AA1003" i="4" s="1"/>
  <c r="W1001" i="4"/>
  <c r="AA1001" i="4" s="1"/>
  <c r="W999" i="4"/>
  <c r="AA999" i="4" s="1"/>
  <c r="W997" i="4"/>
  <c r="AA997" i="4" s="1"/>
  <c r="V996" i="4"/>
  <c r="Z996" i="4" s="1"/>
  <c r="AD996" i="4" s="1"/>
  <c r="W991" i="4"/>
  <c r="AA991" i="4" s="1"/>
  <c r="X989" i="4"/>
  <c r="AB989" i="4" s="1"/>
  <c r="X987" i="4"/>
  <c r="AB987" i="4" s="1"/>
  <c r="X985" i="4"/>
  <c r="AB985" i="4" s="1"/>
  <c r="X983" i="4"/>
  <c r="AB983" i="4" s="1"/>
  <c r="X980" i="4"/>
  <c r="AB980" i="4" s="1"/>
  <c r="X978" i="4"/>
  <c r="AB978" i="4" s="1"/>
  <c r="X977" i="4"/>
  <c r="AB977" i="4" s="1"/>
  <c r="V976" i="4"/>
  <c r="Z976" i="4" s="1"/>
  <c r="AD976" i="4" s="1"/>
  <c r="W971" i="4"/>
  <c r="AA971" i="4" s="1"/>
  <c r="W969" i="4"/>
  <c r="AA969" i="4" s="1"/>
  <c r="W967" i="4"/>
  <c r="AA967" i="4" s="1"/>
  <c r="X963" i="4"/>
  <c r="AB963" i="4" s="1"/>
  <c r="V956" i="4"/>
  <c r="Z956" i="4" s="1"/>
  <c r="AD956" i="4" s="1"/>
  <c r="W954" i="4"/>
  <c r="AA954" i="4" s="1"/>
  <c r="X952" i="4"/>
  <c r="AB952" i="4" s="1"/>
  <c r="X950" i="4"/>
  <c r="AB950" i="4" s="1"/>
  <c r="X948" i="4"/>
  <c r="AB948" i="4" s="1"/>
  <c r="X1117" i="4"/>
  <c r="AB1117" i="4" s="1"/>
  <c r="V1112" i="4"/>
  <c r="Z1112" i="4" s="1"/>
  <c r="AD1112" i="4" s="1"/>
  <c r="W1108" i="4"/>
  <c r="AA1108" i="4" s="1"/>
  <c r="W1106" i="4"/>
  <c r="AA1106" i="4" s="1"/>
  <c r="W1104" i="4"/>
  <c r="AA1104" i="4" s="1"/>
  <c r="W1102" i="4"/>
  <c r="AA1102" i="4" s="1"/>
  <c r="W1100" i="4"/>
  <c r="AA1100" i="4" s="1"/>
  <c r="W1098" i="4"/>
  <c r="AA1098" i="4" s="1"/>
  <c r="W1096" i="4"/>
  <c r="AA1096" i="4" s="1"/>
  <c r="W1094" i="4"/>
  <c r="AA1094" i="4" s="1"/>
  <c r="W1092" i="4"/>
  <c r="AA1092" i="4" s="1"/>
  <c r="W1090" i="4"/>
  <c r="AA1090" i="4" s="1"/>
  <c r="W1088" i="4"/>
  <c r="AA1088" i="4" s="1"/>
  <c r="W1086" i="4"/>
  <c r="AA1086" i="4" s="1"/>
  <c r="W1084" i="4"/>
  <c r="AA1084" i="4" s="1"/>
  <c r="W1082" i="4"/>
  <c r="AA1082" i="4" s="1"/>
  <c r="W1080" i="4"/>
  <c r="AA1080" i="4" s="1"/>
  <c r="W1078" i="4"/>
  <c r="AA1078" i="4" s="1"/>
  <c r="W1076" i="4"/>
  <c r="AA1076" i="4" s="1"/>
  <c r="W1074" i="4"/>
  <c r="AA1074" i="4" s="1"/>
  <c r="W1072" i="4"/>
  <c r="AA1072" i="4" s="1"/>
  <c r="W1070" i="4"/>
  <c r="AA1070" i="4" s="1"/>
  <c r="W1068" i="4"/>
  <c r="AA1068" i="4" s="1"/>
  <c r="W1066" i="4"/>
  <c r="AA1066" i="4" s="1"/>
  <c r="W1064" i="4"/>
  <c r="AA1064" i="4" s="1"/>
  <c r="W1062" i="4"/>
  <c r="AA1062" i="4" s="1"/>
  <c r="W1060" i="4"/>
  <c r="AA1060" i="4" s="1"/>
  <c r="W1058" i="4"/>
  <c r="AA1058" i="4" s="1"/>
  <c r="W1056" i="4"/>
  <c r="AA1056" i="4" s="1"/>
  <c r="V1039" i="4"/>
  <c r="Z1039" i="4" s="1"/>
  <c r="AD1039" i="4" s="1"/>
  <c r="V1037" i="4"/>
  <c r="Z1037" i="4" s="1"/>
  <c r="AD1037" i="4" s="1"/>
  <c r="V1035" i="4"/>
  <c r="Z1035" i="4" s="1"/>
  <c r="AD1035" i="4" s="1"/>
  <c r="V1033" i="4"/>
  <c r="Z1033" i="4" s="1"/>
  <c r="AD1033" i="4" s="1"/>
  <c r="V1031" i="4"/>
  <c r="Z1031" i="4" s="1"/>
  <c r="AD1031" i="4" s="1"/>
  <c r="V1029" i="4"/>
  <c r="Z1029" i="4" s="1"/>
  <c r="AD1029" i="4" s="1"/>
  <c r="V1027" i="4"/>
  <c r="Z1027" i="4" s="1"/>
  <c r="AD1027" i="4" s="1"/>
  <c r="V1025" i="4"/>
  <c r="Z1025" i="4" s="1"/>
  <c r="AD1025" i="4" s="1"/>
  <c r="V1023" i="4"/>
  <c r="Z1023" i="4" s="1"/>
  <c r="AD1023" i="4" s="1"/>
  <c r="V1021" i="4"/>
  <c r="Z1021" i="4" s="1"/>
  <c r="AD1021" i="4" s="1"/>
  <c r="V1019" i="4"/>
  <c r="Z1019" i="4" s="1"/>
  <c r="AD1019" i="4" s="1"/>
  <c r="V1017" i="4"/>
  <c r="Z1017" i="4" s="1"/>
  <c r="AD1017" i="4" s="1"/>
  <c r="V1015" i="4"/>
  <c r="Z1015" i="4" s="1"/>
  <c r="AD1015" i="4" s="1"/>
  <c r="V1013" i="4"/>
  <c r="Z1013" i="4" s="1"/>
  <c r="AD1013" i="4" s="1"/>
  <c r="V1011" i="4"/>
  <c r="Z1011" i="4" s="1"/>
  <c r="AD1011" i="4" s="1"/>
  <c r="V1009" i="4"/>
  <c r="Z1009" i="4" s="1"/>
  <c r="AD1009" i="4" s="1"/>
  <c r="V1007" i="4"/>
  <c r="Z1007" i="4" s="1"/>
  <c r="AD1007" i="4" s="1"/>
  <c r="V1005" i="4"/>
  <c r="Z1005" i="4" s="1"/>
  <c r="AD1005" i="4" s="1"/>
  <c r="V1003" i="4"/>
  <c r="Z1003" i="4" s="1"/>
  <c r="AD1003" i="4" s="1"/>
  <c r="V1001" i="4"/>
  <c r="Z1001" i="4" s="1"/>
  <c r="AD1001" i="4" s="1"/>
  <c r="V999" i="4"/>
  <c r="Z999" i="4" s="1"/>
  <c r="AD999" i="4" s="1"/>
  <c r="V997" i="4"/>
  <c r="Z997" i="4" s="1"/>
  <c r="AD997" i="4" s="1"/>
  <c r="X994" i="4"/>
  <c r="AB994" i="4" s="1"/>
  <c r="V991" i="4"/>
  <c r="Z991" i="4" s="1"/>
  <c r="AD991" i="4" s="1"/>
  <c r="W989" i="4"/>
  <c r="AA989" i="4" s="1"/>
  <c r="W987" i="4"/>
  <c r="AA987" i="4" s="1"/>
  <c r="W985" i="4"/>
  <c r="AA985" i="4" s="1"/>
  <c r="W983" i="4"/>
  <c r="AA983" i="4" s="1"/>
  <c r="W978" i="4"/>
  <c r="AA978" i="4" s="1"/>
  <c r="V974" i="4"/>
  <c r="Z974" i="4" s="1"/>
  <c r="AD974" i="4" s="1"/>
  <c r="V971" i="4"/>
  <c r="Z971" i="4" s="1"/>
  <c r="AD971" i="4" s="1"/>
  <c r="V969" i="4"/>
  <c r="Z969" i="4" s="1"/>
  <c r="AD969" i="4" s="1"/>
  <c r="V967" i="4"/>
  <c r="Z967" i="4" s="1"/>
  <c r="AD967" i="4" s="1"/>
  <c r="X965" i="4"/>
  <c r="AB965" i="4" s="1"/>
  <c r="W963" i="4"/>
  <c r="AA963" i="4" s="1"/>
  <c r="X961" i="4"/>
  <c r="AB961" i="4" s="1"/>
  <c r="V959" i="4"/>
  <c r="Z959" i="4" s="1"/>
  <c r="AD959" i="4" s="1"/>
  <c r="V957" i="4"/>
  <c r="Z957" i="4" s="1"/>
  <c r="AD957" i="4" s="1"/>
  <c r="V954" i="4"/>
  <c r="Z954" i="4" s="1"/>
  <c r="AD954" i="4" s="1"/>
  <c r="W952" i="4"/>
  <c r="AA952" i="4" s="1"/>
  <c r="W950" i="4"/>
  <c r="AA950" i="4" s="1"/>
  <c r="W948" i="4"/>
  <c r="AA948" i="4" s="1"/>
  <c r="W830" i="4"/>
  <c r="AA830" i="4" s="1"/>
  <c r="W810" i="4"/>
  <c r="AA810" i="4" s="1"/>
  <c r="W808" i="4"/>
  <c r="AA808" i="4" s="1"/>
  <c r="W806" i="4"/>
  <c r="AA806" i="4" s="1"/>
  <c r="W804" i="4"/>
  <c r="AA804" i="4" s="1"/>
  <c r="W802" i="4"/>
  <c r="AA802" i="4" s="1"/>
  <c r="W800" i="4"/>
  <c r="AA800" i="4" s="1"/>
  <c r="W798" i="4"/>
  <c r="AA798" i="4" s="1"/>
  <c r="W796" i="4"/>
  <c r="AA796" i="4" s="1"/>
  <c r="W794" i="4"/>
  <c r="AA794" i="4" s="1"/>
  <c r="W792" i="4"/>
  <c r="AA792" i="4" s="1"/>
  <c r="W790" i="4"/>
  <c r="AA790" i="4" s="1"/>
  <c r="W788" i="4"/>
  <c r="AA788" i="4" s="1"/>
  <c r="W786" i="4"/>
  <c r="AA786" i="4" s="1"/>
  <c r="W784" i="4"/>
  <c r="AA784" i="4" s="1"/>
  <c r="W782" i="4"/>
  <c r="AA782" i="4" s="1"/>
  <c r="W780" i="4"/>
  <c r="AA780" i="4" s="1"/>
  <c r="W778" i="4"/>
  <c r="AA778" i="4" s="1"/>
  <c r="W776" i="4"/>
  <c r="AA776" i="4" s="1"/>
  <c r="W774" i="4"/>
  <c r="AA774" i="4" s="1"/>
  <c r="W772" i="4"/>
  <c r="AA772" i="4" s="1"/>
  <c r="W770" i="4"/>
  <c r="AA770" i="4" s="1"/>
  <c r="X703" i="4"/>
  <c r="AB703" i="4" s="1"/>
  <c r="X699" i="4"/>
  <c r="AB699" i="4" s="1"/>
  <c r="W1117" i="4"/>
  <c r="AA1117" i="4" s="1"/>
  <c r="X1115" i="4"/>
  <c r="AB1115" i="4" s="1"/>
  <c r="X1113" i="4"/>
  <c r="AB1113" i="4" s="1"/>
  <c r="V1110" i="4"/>
  <c r="Z1110" i="4" s="1"/>
  <c r="AD1110" i="4" s="1"/>
  <c r="V1108" i="4"/>
  <c r="Z1108" i="4" s="1"/>
  <c r="AD1108" i="4" s="1"/>
  <c r="V1106" i="4"/>
  <c r="Z1106" i="4" s="1"/>
  <c r="AD1106" i="4" s="1"/>
  <c r="V1104" i="4"/>
  <c r="Z1104" i="4" s="1"/>
  <c r="AD1104" i="4" s="1"/>
  <c r="V1102" i="4"/>
  <c r="Z1102" i="4" s="1"/>
  <c r="AD1102" i="4" s="1"/>
  <c r="V1100" i="4"/>
  <c r="Z1100" i="4" s="1"/>
  <c r="AD1100" i="4" s="1"/>
  <c r="V1098" i="4"/>
  <c r="Z1098" i="4" s="1"/>
  <c r="AD1098" i="4" s="1"/>
  <c r="V1096" i="4"/>
  <c r="Z1096" i="4" s="1"/>
  <c r="AD1096" i="4" s="1"/>
  <c r="V1094" i="4"/>
  <c r="Z1094" i="4" s="1"/>
  <c r="AD1094" i="4" s="1"/>
  <c r="V1092" i="4"/>
  <c r="Z1092" i="4" s="1"/>
  <c r="AD1092" i="4" s="1"/>
  <c r="V1090" i="4"/>
  <c r="Z1090" i="4" s="1"/>
  <c r="AD1090" i="4" s="1"/>
  <c r="V1088" i="4"/>
  <c r="Z1088" i="4" s="1"/>
  <c r="AD1088" i="4" s="1"/>
  <c r="V1086" i="4"/>
  <c r="Z1086" i="4" s="1"/>
  <c r="AD1086" i="4" s="1"/>
  <c r="V1084" i="4"/>
  <c r="Z1084" i="4" s="1"/>
  <c r="AD1084" i="4" s="1"/>
  <c r="V1082" i="4"/>
  <c r="Z1082" i="4" s="1"/>
  <c r="AD1082" i="4" s="1"/>
  <c r="V1080" i="4"/>
  <c r="Z1080" i="4" s="1"/>
  <c r="AD1080" i="4" s="1"/>
  <c r="V1078" i="4"/>
  <c r="Z1078" i="4" s="1"/>
  <c r="AD1078" i="4" s="1"/>
  <c r="V1076" i="4"/>
  <c r="Z1076" i="4" s="1"/>
  <c r="AD1076" i="4" s="1"/>
  <c r="V1074" i="4"/>
  <c r="Z1074" i="4" s="1"/>
  <c r="AD1074" i="4" s="1"/>
  <c r="V1072" i="4"/>
  <c r="Z1072" i="4" s="1"/>
  <c r="AD1072" i="4" s="1"/>
  <c r="V1070" i="4"/>
  <c r="Z1070" i="4" s="1"/>
  <c r="AD1070" i="4" s="1"/>
  <c r="V1068" i="4"/>
  <c r="Z1068" i="4" s="1"/>
  <c r="AD1068" i="4" s="1"/>
  <c r="V1066" i="4"/>
  <c r="Z1066" i="4" s="1"/>
  <c r="AD1066" i="4" s="1"/>
  <c r="V1064" i="4"/>
  <c r="Z1064" i="4" s="1"/>
  <c r="AD1064" i="4" s="1"/>
  <c r="V1062" i="4"/>
  <c r="Z1062" i="4" s="1"/>
  <c r="AD1062" i="4" s="1"/>
  <c r="V1060" i="4"/>
  <c r="Z1060" i="4" s="1"/>
  <c r="AD1060" i="4" s="1"/>
  <c r="V1058" i="4"/>
  <c r="Z1058" i="4" s="1"/>
  <c r="AD1058" i="4" s="1"/>
  <c r="V1056" i="4"/>
  <c r="Z1056" i="4" s="1"/>
  <c r="AD1056" i="4" s="1"/>
  <c r="X1052" i="4"/>
  <c r="AB1052" i="4" s="1"/>
  <c r="X1050" i="4"/>
  <c r="AB1050" i="4" s="1"/>
  <c r="X1048" i="4"/>
  <c r="AB1048" i="4" s="1"/>
  <c r="X1046" i="4"/>
  <c r="AB1046" i="4" s="1"/>
  <c r="X1044" i="4"/>
  <c r="AB1044" i="4" s="1"/>
  <c r="X1042" i="4"/>
  <c r="AB1042" i="4" s="1"/>
  <c r="X1040" i="4"/>
  <c r="AB1040" i="4" s="1"/>
  <c r="W994" i="4"/>
  <c r="AA994" i="4" s="1"/>
  <c r="X991" i="4"/>
  <c r="AB991" i="4" s="1"/>
  <c r="V989" i="4"/>
  <c r="Z989" i="4" s="1"/>
  <c r="AD989" i="4" s="1"/>
  <c r="V987" i="4"/>
  <c r="Z987" i="4" s="1"/>
  <c r="AD987" i="4" s="1"/>
  <c r="V985" i="4"/>
  <c r="Z985" i="4" s="1"/>
  <c r="AD985" i="4" s="1"/>
  <c r="V983" i="4"/>
  <c r="Z983" i="4" s="1"/>
  <c r="AD983" i="4" s="1"/>
  <c r="X981" i="4"/>
  <c r="AB981" i="4" s="1"/>
  <c r="V980" i="4"/>
  <c r="Z980" i="4" s="1"/>
  <c r="AD980" i="4" s="1"/>
  <c r="V978" i="4"/>
  <c r="Z978" i="4" s="1"/>
  <c r="AD978" i="4" s="1"/>
  <c r="V977" i="4"/>
  <c r="Z977" i="4" s="1"/>
  <c r="AD977" i="4" s="1"/>
  <c r="X972" i="4"/>
  <c r="AB972" i="4" s="1"/>
  <c r="W965" i="4"/>
  <c r="AA965" i="4" s="1"/>
  <c r="V963" i="4"/>
  <c r="Z963" i="4" s="1"/>
  <c r="AD963" i="4" s="1"/>
  <c r="X959" i="4"/>
  <c r="AB959" i="4" s="1"/>
  <c r="X957" i="4"/>
  <c r="AB957" i="4" s="1"/>
  <c r="V952" i="4"/>
  <c r="Z952" i="4" s="1"/>
  <c r="AD952" i="4" s="1"/>
  <c r="V950" i="4"/>
  <c r="Z950" i="4" s="1"/>
  <c r="AD950" i="4" s="1"/>
  <c r="W815" i="4"/>
  <c r="AA815" i="4" s="1"/>
  <c r="V814" i="4"/>
  <c r="Z814" i="4" s="1"/>
  <c r="AD814" i="4" s="1"/>
  <c r="V812" i="4"/>
  <c r="Z812" i="4" s="1"/>
  <c r="AD812" i="4" s="1"/>
  <c r="X968" i="4"/>
  <c r="AB968" i="4" s="1"/>
  <c r="X964" i="4"/>
  <c r="AB964" i="4" s="1"/>
  <c r="X962" i="4"/>
  <c r="AB962" i="4" s="1"/>
  <c r="V961" i="4"/>
  <c r="Z961" i="4" s="1"/>
  <c r="AD961" i="4" s="1"/>
  <c r="W959" i="4"/>
  <c r="AA959" i="4" s="1"/>
  <c r="W957" i="4"/>
  <c r="AA957" i="4" s="1"/>
  <c r="X955" i="4"/>
  <c r="AB955" i="4" s="1"/>
  <c r="V948" i="4"/>
  <c r="Z948" i="4" s="1"/>
  <c r="AD948" i="4" s="1"/>
  <c r="X946" i="4"/>
  <c r="AB946" i="4" s="1"/>
  <c r="X944" i="4"/>
  <c r="AB944" i="4" s="1"/>
  <c r="X942" i="4"/>
  <c r="AB942" i="4" s="1"/>
  <c r="X839" i="4"/>
  <c r="AB839" i="4" s="1"/>
  <c r="W837" i="4"/>
  <c r="AA837" i="4" s="1"/>
  <c r="X835" i="4"/>
  <c r="AB835" i="4" s="1"/>
  <c r="W833" i="4"/>
  <c r="AA833" i="4" s="1"/>
  <c r="V831" i="4"/>
  <c r="Z831" i="4" s="1"/>
  <c r="AD831" i="4" s="1"/>
  <c r="V809" i="4"/>
  <c r="Z809" i="4" s="1"/>
  <c r="AD809" i="4" s="1"/>
  <c r="V807" i="4"/>
  <c r="Z807" i="4" s="1"/>
  <c r="AD807" i="4" s="1"/>
  <c r="V805" i="4"/>
  <c r="Z805" i="4" s="1"/>
  <c r="AD805" i="4" s="1"/>
  <c r="V803" i="4"/>
  <c r="Z803" i="4" s="1"/>
  <c r="AD803" i="4" s="1"/>
  <c r="V801" i="4"/>
  <c r="Z801" i="4" s="1"/>
  <c r="AD801" i="4" s="1"/>
  <c r="V799" i="4"/>
  <c r="Z799" i="4" s="1"/>
  <c r="AD799" i="4" s="1"/>
  <c r="V797" i="4"/>
  <c r="Z797" i="4" s="1"/>
  <c r="AD797" i="4" s="1"/>
  <c r="V706" i="4"/>
  <c r="Z706" i="4" s="1"/>
  <c r="AD706" i="4" s="1"/>
  <c r="X700" i="4"/>
  <c r="AB700" i="4" s="1"/>
  <c r="X951" i="4"/>
  <c r="AB951" i="4" s="1"/>
  <c r="W946" i="4"/>
  <c r="AA946" i="4" s="1"/>
  <c r="W944" i="4"/>
  <c r="AA944" i="4" s="1"/>
  <c r="W942" i="4"/>
  <c r="AA942" i="4" s="1"/>
  <c r="X940" i="4"/>
  <c r="AB940" i="4" s="1"/>
  <c r="X938" i="4"/>
  <c r="AB938" i="4" s="1"/>
  <c r="X936" i="4"/>
  <c r="AB936" i="4" s="1"/>
  <c r="X934" i="4"/>
  <c r="AB934" i="4" s="1"/>
  <c r="X932" i="4"/>
  <c r="AB932" i="4" s="1"/>
  <c r="X930" i="4"/>
  <c r="AB930" i="4" s="1"/>
  <c r="X928" i="4"/>
  <c r="AB928" i="4" s="1"/>
  <c r="X926" i="4"/>
  <c r="AB926" i="4" s="1"/>
  <c r="X924" i="4"/>
  <c r="AB924" i="4" s="1"/>
  <c r="X922" i="4"/>
  <c r="AB922" i="4" s="1"/>
  <c r="X920" i="4"/>
  <c r="AB920" i="4" s="1"/>
  <c r="X918" i="4"/>
  <c r="AB918" i="4" s="1"/>
  <c r="X916" i="4"/>
  <c r="AB916" i="4" s="1"/>
  <c r="X914" i="4"/>
  <c r="AB914" i="4" s="1"/>
  <c r="X912" i="4"/>
  <c r="AB912" i="4" s="1"/>
  <c r="X910" i="4"/>
  <c r="AB910" i="4" s="1"/>
  <c r="X908" i="4"/>
  <c r="AB908" i="4" s="1"/>
  <c r="X906" i="4"/>
  <c r="AB906" i="4" s="1"/>
  <c r="X904" i="4"/>
  <c r="AB904" i="4" s="1"/>
  <c r="X902" i="4"/>
  <c r="AB902" i="4" s="1"/>
  <c r="X900" i="4"/>
  <c r="AB900" i="4" s="1"/>
  <c r="X898" i="4"/>
  <c r="AB898" i="4" s="1"/>
  <c r="X896" i="4"/>
  <c r="AB896" i="4" s="1"/>
  <c r="X894" i="4"/>
  <c r="AB894" i="4" s="1"/>
  <c r="X892" i="4"/>
  <c r="AB892" i="4" s="1"/>
  <c r="X890" i="4"/>
  <c r="AB890" i="4" s="1"/>
  <c r="X888" i="4"/>
  <c r="AB888" i="4" s="1"/>
  <c r="X886" i="4"/>
  <c r="AB886" i="4" s="1"/>
  <c r="X884" i="4"/>
  <c r="AB884" i="4" s="1"/>
  <c r="X882" i="4"/>
  <c r="AB882" i="4" s="1"/>
  <c r="X880" i="4"/>
  <c r="AB880" i="4" s="1"/>
  <c r="X878" i="4"/>
  <c r="AB878" i="4" s="1"/>
  <c r="X876" i="4"/>
  <c r="AB876" i="4" s="1"/>
  <c r="X874" i="4"/>
  <c r="AB874" i="4" s="1"/>
  <c r="X872" i="4"/>
  <c r="AB872" i="4" s="1"/>
  <c r="X870" i="4"/>
  <c r="AB870" i="4" s="1"/>
  <c r="X868" i="4"/>
  <c r="AB868" i="4" s="1"/>
  <c r="X866" i="4"/>
  <c r="AB866" i="4" s="1"/>
  <c r="X864" i="4"/>
  <c r="AB864" i="4" s="1"/>
  <c r="X862" i="4"/>
  <c r="AB862" i="4" s="1"/>
  <c r="X860" i="4"/>
  <c r="AB860" i="4" s="1"/>
  <c r="X858" i="4"/>
  <c r="AB858" i="4" s="1"/>
  <c r="X856" i="4"/>
  <c r="AB856" i="4" s="1"/>
  <c r="X854" i="4"/>
  <c r="AB854" i="4" s="1"/>
  <c r="X852" i="4"/>
  <c r="AB852" i="4" s="1"/>
  <c r="X850" i="4"/>
  <c r="AB850" i="4" s="1"/>
  <c r="X848" i="4"/>
  <c r="AB848" i="4" s="1"/>
  <c r="X846" i="4"/>
  <c r="AB846" i="4" s="1"/>
  <c r="W843" i="4"/>
  <c r="AA843" i="4" s="1"/>
  <c r="W841" i="4"/>
  <c r="AA841" i="4" s="1"/>
  <c r="V837" i="4"/>
  <c r="Z837" i="4" s="1"/>
  <c r="AD837" i="4" s="1"/>
  <c r="V835" i="4"/>
  <c r="Z835" i="4" s="1"/>
  <c r="AD835" i="4" s="1"/>
  <c r="V833" i="4"/>
  <c r="Z833" i="4" s="1"/>
  <c r="AD833" i="4" s="1"/>
  <c r="X831" i="4"/>
  <c r="AB831" i="4" s="1"/>
  <c r="X829" i="4"/>
  <c r="AB829" i="4" s="1"/>
  <c r="W826" i="4"/>
  <c r="AA826" i="4" s="1"/>
  <c r="X824" i="4"/>
  <c r="AB824" i="4" s="1"/>
  <c r="X822" i="4"/>
  <c r="AB822" i="4" s="1"/>
  <c r="W820" i="4"/>
  <c r="AA820" i="4" s="1"/>
  <c r="W818" i="4"/>
  <c r="AA818" i="4" s="1"/>
  <c r="X813" i="4"/>
  <c r="AB813" i="4" s="1"/>
  <c r="X811" i="4"/>
  <c r="AB811" i="4" s="1"/>
  <c r="X791" i="4"/>
  <c r="AB791" i="4" s="1"/>
  <c r="X789" i="4"/>
  <c r="AB789" i="4" s="1"/>
  <c r="X787" i="4"/>
  <c r="AB787" i="4" s="1"/>
  <c r="X785" i="4"/>
  <c r="AB785" i="4" s="1"/>
  <c r="X783" i="4"/>
  <c r="AB783" i="4" s="1"/>
  <c r="X781" i="4"/>
  <c r="AB781" i="4" s="1"/>
  <c r="X779" i="4"/>
  <c r="AB779" i="4" s="1"/>
  <c r="X956" i="4"/>
  <c r="AB956" i="4" s="1"/>
  <c r="V955" i="4"/>
  <c r="Z955" i="4" s="1"/>
  <c r="AD955" i="4" s="1"/>
  <c r="W953" i="4"/>
  <c r="AA953" i="4" s="1"/>
  <c r="W951" i="4"/>
  <c r="AA951" i="4" s="1"/>
  <c r="V946" i="4"/>
  <c r="Z946" i="4" s="1"/>
  <c r="AD946" i="4" s="1"/>
  <c r="V944" i="4"/>
  <c r="Z944" i="4" s="1"/>
  <c r="AD944" i="4" s="1"/>
  <c r="V942" i="4"/>
  <c r="Z942" i="4" s="1"/>
  <c r="AD942" i="4" s="1"/>
  <c r="W940" i="4"/>
  <c r="AA940" i="4" s="1"/>
  <c r="W938" i="4"/>
  <c r="AA938" i="4" s="1"/>
  <c r="W936" i="4"/>
  <c r="AA936" i="4" s="1"/>
  <c r="W934" i="4"/>
  <c r="AA934" i="4" s="1"/>
  <c r="W932" i="4"/>
  <c r="AA932" i="4" s="1"/>
  <c r="W930" i="4"/>
  <c r="AA930" i="4" s="1"/>
  <c r="W928" i="4"/>
  <c r="AA928" i="4" s="1"/>
  <c r="W926" i="4"/>
  <c r="AA926" i="4" s="1"/>
  <c r="W924" i="4"/>
  <c r="AA924" i="4" s="1"/>
  <c r="W922" i="4"/>
  <c r="AA922" i="4" s="1"/>
  <c r="W920" i="4"/>
  <c r="AA920" i="4" s="1"/>
  <c r="W918" i="4"/>
  <c r="AA918" i="4" s="1"/>
  <c r="W916" i="4"/>
  <c r="AA916" i="4" s="1"/>
  <c r="W914" i="4"/>
  <c r="AA914" i="4" s="1"/>
  <c r="W912" i="4"/>
  <c r="AA912" i="4" s="1"/>
  <c r="W910" i="4"/>
  <c r="AA910" i="4" s="1"/>
  <c r="W908" i="4"/>
  <c r="AA908" i="4" s="1"/>
  <c r="W906" i="4"/>
  <c r="AA906" i="4" s="1"/>
  <c r="W904" i="4"/>
  <c r="AA904" i="4" s="1"/>
  <c r="W902" i="4"/>
  <c r="AA902" i="4" s="1"/>
  <c r="W900" i="4"/>
  <c r="AA900" i="4" s="1"/>
  <c r="W898" i="4"/>
  <c r="AA898" i="4" s="1"/>
  <c r="W896" i="4"/>
  <c r="AA896" i="4" s="1"/>
  <c r="W894" i="4"/>
  <c r="AA894" i="4" s="1"/>
  <c r="W892" i="4"/>
  <c r="AA892" i="4" s="1"/>
  <c r="W890" i="4"/>
  <c r="AA890" i="4" s="1"/>
  <c r="W888" i="4"/>
  <c r="AA888" i="4" s="1"/>
  <c r="W886" i="4"/>
  <c r="AA886" i="4" s="1"/>
  <c r="W884" i="4"/>
  <c r="AA884" i="4" s="1"/>
  <c r="W882" i="4"/>
  <c r="AA882" i="4" s="1"/>
  <c r="W880" i="4"/>
  <c r="AA880" i="4" s="1"/>
  <c r="W878" i="4"/>
  <c r="AA878" i="4" s="1"/>
  <c r="W876" i="4"/>
  <c r="AA876" i="4" s="1"/>
  <c r="W874" i="4"/>
  <c r="AA874" i="4" s="1"/>
  <c r="W872" i="4"/>
  <c r="AA872" i="4" s="1"/>
  <c r="W870" i="4"/>
  <c r="AA870" i="4" s="1"/>
  <c r="W868" i="4"/>
  <c r="AA868" i="4" s="1"/>
  <c r="W866" i="4"/>
  <c r="AA866" i="4" s="1"/>
  <c r="W864" i="4"/>
  <c r="AA864" i="4" s="1"/>
  <c r="W862" i="4"/>
  <c r="AA862" i="4" s="1"/>
  <c r="W860" i="4"/>
  <c r="AA860" i="4" s="1"/>
  <c r="W858" i="4"/>
  <c r="AA858" i="4" s="1"/>
  <c r="W856" i="4"/>
  <c r="AA856" i="4" s="1"/>
  <c r="W854" i="4"/>
  <c r="AA854" i="4" s="1"/>
  <c r="W852" i="4"/>
  <c r="AA852" i="4" s="1"/>
  <c r="W850" i="4"/>
  <c r="AA850" i="4" s="1"/>
  <c r="W848" i="4"/>
  <c r="AA848" i="4" s="1"/>
  <c r="W846" i="4"/>
  <c r="AA846" i="4" s="1"/>
  <c r="X842" i="4"/>
  <c r="AB842" i="4" s="1"/>
  <c r="X840" i="4"/>
  <c r="AB840" i="4" s="1"/>
  <c r="V839" i="4"/>
  <c r="Z839" i="4" s="1"/>
  <c r="AD839" i="4" s="1"/>
  <c r="X837" i="4"/>
  <c r="AB837" i="4" s="1"/>
  <c r="W835" i="4"/>
  <c r="AA835" i="4" s="1"/>
  <c r="X833" i="4"/>
  <c r="AB833" i="4" s="1"/>
  <c r="W831" i="4"/>
  <c r="AA831" i="4" s="1"/>
  <c r="V829" i="4"/>
  <c r="Z829" i="4" s="1"/>
  <c r="AD829" i="4" s="1"/>
  <c r="V826" i="4"/>
  <c r="Z826" i="4" s="1"/>
  <c r="AD826" i="4" s="1"/>
  <c r="V824" i="4"/>
  <c r="Z824" i="4" s="1"/>
  <c r="AD824" i="4" s="1"/>
  <c r="W822" i="4"/>
  <c r="AA822" i="4" s="1"/>
  <c r="V820" i="4"/>
  <c r="Z820" i="4" s="1"/>
  <c r="AD820" i="4" s="1"/>
  <c r="V818" i="4"/>
  <c r="Z818" i="4" s="1"/>
  <c r="AD818" i="4" s="1"/>
  <c r="X816" i="4"/>
  <c r="AB816" i="4" s="1"/>
  <c r="W813" i="4"/>
  <c r="AA813" i="4" s="1"/>
  <c r="W811" i="4"/>
  <c r="AA811" i="4" s="1"/>
  <c r="X809" i="4"/>
  <c r="AB809" i="4" s="1"/>
  <c r="X807" i="4"/>
  <c r="AB807" i="4" s="1"/>
  <c r="X805" i="4"/>
  <c r="AB805" i="4" s="1"/>
  <c r="X803" i="4"/>
  <c r="AB803" i="4" s="1"/>
  <c r="X801" i="4"/>
  <c r="AB801" i="4" s="1"/>
  <c r="X799" i="4"/>
  <c r="AB799" i="4" s="1"/>
  <c r="X797" i="4"/>
  <c r="AB797" i="4" s="1"/>
  <c r="X795" i="4"/>
  <c r="AB795" i="4" s="1"/>
  <c r="X793" i="4"/>
  <c r="AB793" i="4" s="1"/>
  <c r="W791" i="4"/>
  <c r="AA791" i="4" s="1"/>
  <c r="W789" i="4"/>
  <c r="AA789" i="4" s="1"/>
  <c r="W787" i="4"/>
  <c r="AA787" i="4" s="1"/>
  <c r="W785" i="4"/>
  <c r="AA785" i="4" s="1"/>
  <c r="W783" i="4"/>
  <c r="AA783" i="4" s="1"/>
  <c r="W781" i="4"/>
  <c r="AA781" i="4" s="1"/>
  <c r="W779" i="4"/>
  <c r="AA779" i="4" s="1"/>
  <c r="V962" i="4"/>
  <c r="Z962" i="4" s="1"/>
  <c r="AD962" i="4" s="1"/>
  <c r="X960" i="4"/>
  <c r="AB960" i="4" s="1"/>
  <c r="W958" i="4"/>
  <c r="AA958" i="4" s="1"/>
  <c r="W956" i="4"/>
  <c r="AA956" i="4" s="1"/>
  <c r="V953" i="4"/>
  <c r="Z953" i="4" s="1"/>
  <c r="AD953" i="4" s="1"/>
  <c r="V951" i="4"/>
  <c r="Z951" i="4" s="1"/>
  <c r="AD951" i="4" s="1"/>
  <c r="W949" i="4"/>
  <c r="AA949" i="4" s="1"/>
  <c r="V940" i="4"/>
  <c r="Z940" i="4" s="1"/>
  <c r="AD940" i="4" s="1"/>
  <c r="V938" i="4"/>
  <c r="Z938" i="4" s="1"/>
  <c r="AD938" i="4" s="1"/>
  <c r="V936" i="4"/>
  <c r="Z936" i="4" s="1"/>
  <c r="AD936" i="4" s="1"/>
  <c r="V934" i="4"/>
  <c r="Z934" i="4" s="1"/>
  <c r="AD934" i="4" s="1"/>
  <c r="V932" i="4"/>
  <c r="Z932" i="4" s="1"/>
  <c r="AD932" i="4" s="1"/>
  <c r="V930" i="4"/>
  <c r="Z930" i="4" s="1"/>
  <c r="AD930" i="4" s="1"/>
  <c r="V928" i="4"/>
  <c r="Z928" i="4" s="1"/>
  <c r="AD928" i="4" s="1"/>
  <c r="V926" i="4"/>
  <c r="Z926" i="4" s="1"/>
  <c r="AD926" i="4" s="1"/>
  <c r="V924" i="4"/>
  <c r="Z924" i="4" s="1"/>
  <c r="AD924" i="4" s="1"/>
  <c r="V922" i="4"/>
  <c r="Z922" i="4" s="1"/>
  <c r="AD922" i="4" s="1"/>
  <c r="V920" i="4"/>
  <c r="Z920" i="4" s="1"/>
  <c r="AD920" i="4" s="1"/>
  <c r="V918" i="4"/>
  <c r="Z918" i="4" s="1"/>
  <c r="AD918" i="4" s="1"/>
  <c r="V916" i="4"/>
  <c r="Z916" i="4" s="1"/>
  <c r="AD916" i="4" s="1"/>
  <c r="V914" i="4"/>
  <c r="Z914" i="4" s="1"/>
  <c r="AD914" i="4" s="1"/>
  <c r="V912" i="4"/>
  <c r="Z912" i="4" s="1"/>
  <c r="AD912" i="4" s="1"/>
  <c r="V910" i="4"/>
  <c r="Z910" i="4" s="1"/>
  <c r="AD910" i="4" s="1"/>
  <c r="V908" i="4"/>
  <c r="Z908" i="4" s="1"/>
  <c r="AD908" i="4" s="1"/>
  <c r="V906" i="4"/>
  <c r="Z906" i="4" s="1"/>
  <c r="AD906" i="4" s="1"/>
  <c r="V904" i="4"/>
  <c r="Z904" i="4" s="1"/>
  <c r="AD904" i="4" s="1"/>
  <c r="V902" i="4"/>
  <c r="Z902" i="4" s="1"/>
  <c r="AD902" i="4" s="1"/>
  <c r="V900" i="4"/>
  <c r="Z900" i="4" s="1"/>
  <c r="AD900" i="4" s="1"/>
  <c r="V898" i="4"/>
  <c r="Z898" i="4" s="1"/>
  <c r="AD898" i="4" s="1"/>
  <c r="V896" i="4"/>
  <c r="Z896" i="4" s="1"/>
  <c r="AD896" i="4" s="1"/>
  <c r="V894" i="4"/>
  <c r="Z894" i="4" s="1"/>
  <c r="AD894" i="4" s="1"/>
  <c r="V892" i="4"/>
  <c r="Z892" i="4" s="1"/>
  <c r="AD892" i="4" s="1"/>
  <c r="V890" i="4"/>
  <c r="Z890" i="4" s="1"/>
  <c r="AD890" i="4" s="1"/>
  <c r="V888" i="4"/>
  <c r="Z888" i="4" s="1"/>
  <c r="AD888" i="4" s="1"/>
  <c r="V886" i="4"/>
  <c r="Z886" i="4" s="1"/>
  <c r="AD886" i="4" s="1"/>
  <c r="V884" i="4"/>
  <c r="Z884" i="4" s="1"/>
  <c r="AD884" i="4" s="1"/>
  <c r="V882" i="4"/>
  <c r="Z882" i="4" s="1"/>
  <c r="AD882" i="4" s="1"/>
  <c r="V880" i="4"/>
  <c r="Z880" i="4" s="1"/>
  <c r="AD880" i="4" s="1"/>
  <c r="V878" i="4"/>
  <c r="Z878" i="4" s="1"/>
  <c r="AD878" i="4" s="1"/>
  <c r="V876" i="4"/>
  <c r="Z876" i="4" s="1"/>
  <c r="AD876" i="4" s="1"/>
  <c r="V874" i="4"/>
  <c r="Z874" i="4" s="1"/>
  <c r="AD874" i="4" s="1"/>
  <c r="V872" i="4"/>
  <c r="Z872" i="4" s="1"/>
  <c r="AD872" i="4" s="1"/>
  <c r="V870" i="4"/>
  <c r="Z870" i="4" s="1"/>
  <c r="AD870" i="4" s="1"/>
  <c r="V868" i="4"/>
  <c r="Z868" i="4" s="1"/>
  <c r="AD868" i="4" s="1"/>
  <c r="V866" i="4"/>
  <c r="Z866" i="4" s="1"/>
  <c r="AD866" i="4" s="1"/>
  <c r="V864" i="4"/>
  <c r="Z864" i="4" s="1"/>
  <c r="AD864" i="4" s="1"/>
  <c r="V862" i="4"/>
  <c r="Z862" i="4" s="1"/>
  <c r="AD862" i="4" s="1"/>
  <c r="V860" i="4"/>
  <c r="Z860" i="4" s="1"/>
  <c r="AD860" i="4" s="1"/>
  <c r="V858" i="4"/>
  <c r="Z858" i="4" s="1"/>
  <c r="AD858" i="4" s="1"/>
  <c r="V856" i="4"/>
  <c r="Z856" i="4" s="1"/>
  <c r="AD856" i="4" s="1"/>
  <c r="V854" i="4"/>
  <c r="Z854" i="4" s="1"/>
  <c r="AD854" i="4" s="1"/>
  <c r="V852" i="4"/>
  <c r="Z852" i="4" s="1"/>
  <c r="AD852" i="4" s="1"/>
  <c r="V850" i="4"/>
  <c r="Z850" i="4" s="1"/>
  <c r="AD850" i="4" s="1"/>
  <c r="V848" i="4"/>
  <c r="Z848" i="4" s="1"/>
  <c r="AD848" i="4" s="1"/>
  <c r="V846" i="4"/>
  <c r="Z846" i="4" s="1"/>
  <c r="AD846" i="4" s="1"/>
  <c r="X844" i="4"/>
  <c r="AB844" i="4" s="1"/>
  <c r="V842" i="4"/>
  <c r="Z842" i="4" s="1"/>
  <c r="AD842" i="4" s="1"/>
  <c r="V840" i="4"/>
  <c r="Z840" i="4" s="1"/>
  <c r="AD840" i="4" s="1"/>
  <c r="X838" i="4"/>
  <c r="AB838" i="4" s="1"/>
  <c r="W836" i="4"/>
  <c r="AA836" i="4" s="1"/>
  <c r="X834" i="4"/>
  <c r="AB834" i="4" s="1"/>
  <c r="X832" i="4"/>
  <c r="AB832" i="4" s="1"/>
  <c r="W829" i="4"/>
  <c r="AA829" i="4" s="1"/>
  <c r="X826" i="4"/>
  <c r="AB826" i="4" s="1"/>
  <c r="W824" i="4"/>
  <c r="AA824" i="4" s="1"/>
  <c r="V822" i="4"/>
  <c r="Z822" i="4" s="1"/>
  <c r="AD822" i="4" s="1"/>
  <c r="X820" i="4"/>
  <c r="AB820" i="4" s="1"/>
  <c r="X818" i="4"/>
  <c r="AB818" i="4" s="1"/>
  <c r="W816" i="4"/>
  <c r="AA816" i="4" s="1"/>
  <c r="W809" i="4"/>
  <c r="AA809" i="4" s="1"/>
  <c r="W807" i="4"/>
  <c r="AA807" i="4" s="1"/>
  <c r="W805" i="4"/>
  <c r="AA805" i="4" s="1"/>
  <c r="W803" i="4"/>
  <c r="AA803" i="4" s="1"/>
  <c r="W801" i="4"/>
  <c r="AA801" i="4" s="1"/>
  <c r="W799" i="4"/>
  <c r="AA799" i="4" s="1"/>
  <c r="W797" i="4"/>
  <c r="AA797" i="4" s="1"/>
  <c r="W795" i="4"/>
  <c r="AA795" i="4" s="1"/>
  <c r="W793" i="4"/>
  <c r="AA793" i="4" s="1"/>
  <c r="V791" i="4"/>
  <c r="Z791" i="4" s="1"/>
  <c r="AD791" i="4" s="1"/>
  <c r="V789" i="4"/>
  <c r="Z789" i="4" s="1"/>
  <c r="AD789" i="4" s="1"/>
  <c r="V787" i="4"/>
  <c r="Z787" i="4" s="1"/>
  <c r="AD787" i="4" s="1"/>
  <c r="V785" i="4"/>
  <c r="Z785" i="4" s="1"/>
  <c r="AD785" i="4" s="1"/>
  <c r="V783" i="4"/>
  <c r="Z783" i="4" s="1"/>
  <c r="AD783" i="4" s="1"/>
  <c r="V781" i="4"/>
  <c r="Z781" i="4" s="1"/>
  <c r="AD781" i="4" s="1"/>
  <c r="V779" i="4"/>
  <c r="Z779" i="4" s="1"/>
  <c r="AD779" i="4" s="1"/>
  <c r="V844" i="4"/>
  <c r="Z844" i="4" s="1"/>
  <c r="AD844" i="4" s="1"/>
  <c r="V838" i="4"/>
  <c r="Z838" i="4" s="1"/>
  <c r="AD838" i="4" s="1"/>
  <c r="V836" i="4"/>
  <c r="Z836" i="4" s="1"/>
  <c r="AD836" i="4" s="1"/>
  <c r="V834" i="4"/>
  <c r="Z834" i="4" s="1"/>
  <c r="AD834" i="4" s="1"/>
  <c r="W832" i="4"/>
  <c r="AA832" i="4" s="1"/>
  <c r="X827" i="4"/>
  <c r="AB827" i="4" s="1"/>
  <c r="W825" i="4"/>
  <c r="AA825" i="4" s="1"/>
  <c r="V823" i="4"/>
  <c r="Z823" i="4" s="1"/>
  <c r="AD823" i="4" s="1"/>
  <c r="X821" i="4"/>
  <c r="AB821" i="4" s="1"/>
  <c r="X819" i="4"/>
  <c r="AB819" i="4" s="1"/>
  <c r="W817" i="4"/>
  <c r="AA817" i="4" s="1"/>
  <c r="V816" i="4"/>
  <c r="Z816" i="4" s="1"/>
  <c r="AD816" i="4" s="1"/>
  <c r="X814" i="4"/>
  <c r="AB814" i="4" s="1"/>
  <c r="X812" i="4"/>
  <c r="AB812" i="4" s="1"/>
  <c r="X923" i="4"/>
  <c r="AB923" i="4" s="1"/>
  <c r="X921" i="4"/>
  <c r="AB921" i="4" s="1"/>
  <c r="X919" i="4"/>
  <c r="AB919" i="4" s="1"/>
  <c r="X917" i="4"/>
  <c r="AB917" i="4" s="1"/>
  <c r="X915" i="4"/>
  <c r="AB915" i="4" s="1"/>
  <c r="X913" i="4"/>
  <c r="AB913" i="4" s="1"/>
  <c r="X911" i="4"/>
  <c r="AB911" i="4" s="1"/>
  <c r="X909" i="4"/>
  <c r="AB909" i="4" s="1"/>
  <c r="X907" i="4"/>
  <c r="AB907" i="4" s="1"/>
  <c r="X905" i="4"/>
  <c r="AB905" i="4" s="1"/>
  <c r="X903" i="4"/>
  <c r="AB903" i="4" s="1"/>
  <c r="X901" i="4"/>
  <c r="AB901" i="4" s="1"/>
  <c r="X899" i="4"/>
  <c r="AB899" i="4" s="1"/>
  <c r="X897" i="4"/>
  <c r="AB897" i="4" s="1"/>
  <c r="X895" i="4"/>
  <c r="AB895" i="4" s="1"/>
  <c r="X893" i="4"/>
  <c r="AB893" i="4" s="1"/>
  <c r="X891" i="4"/>
  <c r="AB891" i="4" s="1"/>
  <c r="X889" i="4"/>
  <c r="AB889" i="4" s="1"/>
  <c r="X887" i="4"/>
  <c r="AB887" i="4" s="1"/>
  <c r="X885" i="4"/>
  <c r="AB885" i="4" s="1"/>
  <c r="X883" i="4"/>
  <c r="AB883" i="4" s="1"/>
  <c r="X881" i="4"/>
  <c r="AB881" i="4" s="1"/>
  <c r="X879" i="4"/>
  <c r="AB879" i="4" s="1"/>
  <c r="X877" i="4"/>
  <c r="AB877" i="4" s="1"/>
  <c r="X875" i="4"/>
  <c r="AB875" i="4" s="1"/>
  <c r="X873" i="4"/>
  <c r="AB873" i="4" s="1"/>
  <c r="X871" i="4"/>
  <c r="AB871" i="4" s="1"/>
  <c r="X869" i="4"/>
  <c r="AB869" i="4" s="1"/>
  <c r="X867" i="4"/>
  <c r="AB867" i="4" s="1"/>
  <c r="X865" i="4"/>
  <c r="AB865" i="4" s="1"/>
  <c r="X863" i="4"/>
  <c r="AB863" i="4" s="1"/>
  <c r="X861" i="4"/>
  <c r="AB861" i="4" s="1"/>
  <c r="X859" i="4"/>
  <c r="AB859" i="4" s="1"/>
  <c r="X857" i="4"/>
  <c r="AB857" i="4" s="1"/>
  <c r="X855" i="4"/>
  <c r="AB855" i="4" s="1"/>
  <c r="X853" i="4"/>
  <c r="AB853" i="4" s="1"/>
  <c r="X851" i="4"/>
  <c r="AB851" i="4" s="1"/>
  <c r="X849" i="4"/>
  <c r="AB849" i="4" s="1"/>
  <c r="X847" i="4"/>
  <c r="AB847" i="4" s="1"/>
  <c r="X845" i="4"/>
  <c r="AB845" i="4" s="1"/>
  <c r="W844" i="4"/>
  <c r="AA844" i="4" s="1"/>
  <c r="W842" i="4"/>
  <c r="AA842" i="4" s="1"/>
  <c r="W840" i="4"/>
  <c r="AA840" i="4" s="1"/>
  <c r="V832" i="4"/>
  <c r="Z832" i="4" s="1"/>
  <c r="AD832" i="4" s="1"/>
  <c r="V830" i="4"/>
  <c r="Z830" i="4" s="1"/>
  <c r="AD830" i="4" s="1"/>
  <c r="W827" i="4"/>
  <c r="AA827" i="4" s="1"/>
  <c r="V825" i="4"/>
  <c r="Z825" i="4" s="1"/>
  <c r="AD825" i="4" s="1"/>
  <c r="V821" i="4"/>
  <c r="Z821" i="4" s="1"/>
  <c r="AD821" i="4" s="1"/>
  <c r="V819" i="4"/>
  <c r="Z819" i="4" s="1"/>
  <c r="AD819" i="4" s="1"/>
  <c r="V817" i="4"/>
  <c r="Z817" i="4" s="1"/>
  <c r="AD817" i="4" s="1"/>
  <c r="W814" i="4"/>
  <c r="AA814" i="4" s="1"/>
  <c r="W812" i="4"/>
  <c r="AA812" i="4" s="1"/>
  <c r="X810" i="4"/>
  <c r="AB810" i="4" s="1"/>
  <c r="X808" i="4"/>
  <c r="AB808" i="4" s="1"/>
  <c r="X806" i="4"/>
  <c r="AB806" i="4" s="1"/>
  <c r="X804" i="4"/>
  <c r="AB804" i="4" s="1"/>
  <c r="X802" i="4"/>
  <c r="AB802" i="4" s="1"/>
  <c r="X800" i="4"/>
  <c r="AB800" i="4" s="1"/>
  <c r="X798" i="4"/>
  <c r="AB798" i="4" s="1"/>
  <c r="W705" i="4"/>
  <c r="AA705" i="4" s="1"/>
  <c r="V923" i="4"/>
  <c r="Z923" i="4" s="1"/>
  <c r="AD923" i="4" s="1"/>
  <c r="V921" i="4"/>
  <c r="Z921" i="4" s="1"/>
  <c r="AD921" i="4" s="1"/>
  <c r="V919" i="4"/>
  <c r="Z919" i="4" s="1"/>
  <c r="AD919" i="4" s="1"/>
  <c r="V917" i="4"/>
  <c r="Z917" i="4" s="1"/>
  <c r="AD917" i="4" s="1"/>
  <c r="V915" i="4"/>
  <c r="Z915" i="4" s="1"/>
  <c r="AD915" i="4" s="1"/>
  <c r="V913" i="4"/>
  <c r="Z913" i="4" s="1"/>
  <c r="AD913" i="4" s="1"/>
  <c r="V911" i="4"/>
  <c r="Z911" i="4" s="1"/>
  <c r="AD911" i="4" s="1"/>
  <c r="V909" i="4"/>
  <c r="Z909" i="4" s="1"/>
  <c r="AD909" i="4" s="1"/>
  <c r="V907" i="4"/>
  <c r="Z907" i="4" s="1"/>
  <c r="AD907" i="4" s="1"/>
  <c r="V905" i="4"/>
  <c r="Z905" i="4" s="1"/>
  <c r="AD905" i="4" s="1"/>
  <c r="V903" i="4"/>
  <c r="Z903" i="4" s="1"/>
  <c r="AD903" i="4" s="1"/>
  <c r="V901" i="4"/>
  <c r="Z901" i="4" s="1"/>
  <c r="AD901" i="4" s="1"/>
  <c r="V899" i="4"/>
  <c r="Z899" i="4" s="1"/>
  <c r="AD899" i="4" s="1"/>
  <c r="V897" i="4"/>
  <c r="Z897" i="4" s="1"/>
  <c r="AD897" i="4" s="1"/>
  <c r="V895" i="4"/>
  <c r="Z895" i="4" s="1"/>
  <c r="AD895" i="4" s="1"/>
  <c r="V893" i="4"/>
  <c r="Z893" i="4" s="1"/>
  <c r="AD893" i="4" s="1"/>
  <c r="V891" i="4"/>
  <c r="Z891" i="4" s="1"/>
  <c r="AD891" i="4" s="1"/>
  <c r="V889" i="4"/>
  <c r="Z889" i="4" s="1"/>
  <c r="AD889" i="4" s="1"/>
  <c r="V887" i="4"/>
  <c r="Z887" i="4" s="1"/>
  <c r="AD887" i="4" s="1"/>
  <c r="V885" i="4"/>
  <c r="Z885" i="4" s="1"/>
  <c r="AD885" i="4" s="1"/>
  <c r="V883" i="4"/>
  <c r="Z883" i="4" s="1"/>
  <c r="AD883" i="4" s="1"/>
  <c r="V881" i="4"/>
  <c r="Z881" i="4" s="1"/>
  <c r="AD881" i="4" s="1"/>
  <c r="V879" i="4"/>
  <c r="Z879" i="4" s="1"/>
  <c r="AD879" i="4" s="1"/>
  <c r="V877" i="4"/>
  <c r="Z877" i="4" s="1"/>
  <c r="AD877" i="4" s="1"/>
  <c r="V875" i="4"/>
  <c r="Z875" i="4" s="1"/>
  <c r="AD875" i="4" s="1"/>
  <c r="V873" i="4"/>
  <c r="Z873" i="4" s="1"/>
  <c r="AD873" i="4" s="1"/>
  <c r="V871" i="4"/>
  <c r="Z871" i="4" s="1"/>
  <c r="AD871" i="4" s="1"/>
  <c r="V869" i="4"/>
  <c r="Z869" i="4" s="1"/>
  <c r="AD869" i="4" s="1"/>
  <c r="V867" i="4"/>
  <c r="Z867" i="4" s="1"/>
  <c r="AD867" i="4" s="1"/>
  <c r="V865" i="4"/>
  <c r="Z865" i="4" s="1"/>
  <c r="AD865" i="4" s="1"/>
  <c r="V863" i="4"/>
  <c r="Z863" i="4" s="1"/>
  <c r="AD863" i="4" s="1"/>
  <c r="V861" i="4"/>
  <c r="Z861" i="4" s="1"/>
  <c r="AD861" i="4" s="1"/>
  <c r="V859" i="4"/>
  <c r="Z859" i="4" s="1"/>
  <c r="AD859" i="4" s="1"/>
  <c r="V857" i="4"/>
  <c r="Z857" i="4" s="1"/>
  <c r="AD857" i="4" s="1"/>
  <c r="V855" i="4"/>
  <c r="Z855" i="4" s="1"/>
  <c r="AD855" i="4" s="1"/>
  <c r="V853" i="4"/>
  <c r="Z853" i="4" s="1"/>
  <c r="AD853" i="4" s="1"/>
  <c r="V851" i="4"/>
  <c r="Z851" i="4" s="1"/>
  <c r="AD851" i="4" s="1"/>
  <c r="V849" i="4"/>
  <c r="Z849" i="4" s="1"/>
  <c r="AD849" i="4" s="1"/>
  <c r="V847" i="4"/>
  <c r="Z847" i="4" s="1"/>
  <c r="AD847" i="4" s="1"/>
  <c r="V845" i="4"/>
  <c r="Z845" i="4" s="1"/>
  <c r="AD845" i="4" s="1"/>
  <c r="V843" i="4"/>
  <c r="Z843" i="4" s="1"/>
  <c r="AD843" i="4" s="1"/>
  <c r="V841" i="4"/>
  <c r="Z841" i="4" s="1"/>
  <c r="AD841" i="4" s="1"/>
  <c r="X830" i="4"/>
  <c r="AB830" i="4" s="1"/>
  <c r="X825" i="4"/>
  <c r="AB825" i="4" s="1"/>
  <c r="W823" i="4"/>
  <c r="AA823" i="4" s="1"/>
  <c r="W821" i="4"/>
  <c r="AA821" i="4" s="1"/>
  <c r="W819" i="4"/>
  <c r="AA819" i="4" s="1"/>
  <c r="X817" i="4"/>
  <c r="AB817" i="4" s="1"/>
  <c r="V815" i="4"/>
  <c r="Z815" i="4" s="1"/>
  <c r="AD815" i="4" s="1"/>
  <c r="V813" i="4"/>
  <c r="Z813" i="4" s="1"/>
  <c r="AD813" i="4" s="1"/>
  <c r="V811" i="4"/>
  <c r="Z811" i="4" s="1"/>
  <c r="AD811" i="4" s="1"/>
  <c r="V810" i="4"/>
  <c r="Z810" i="4" s="1"/>
  <c r="AD810" i="4" s="1"/>
  <c r="V808" i="4"/>
  <c r="Z808" i="4" s="1"/>
  <c r="AD808" i="4" s="1"/>
  <c r="V806" i="4"/>
  <c r="Z806" i="4" s="1"/>
  <c r="AD806" i="4" s="1"/>
  <c r="V804" i="4"/>
  <c r="Z804" i="4" s="1"/>
  <c r="AD804" i="4" s="1"/>
  <c r="V802" i="4"/>
  <c r="Z802" i="4" s="1"/>
  <c r="AD802" i="4" s="1"/>
  <c r="V800" i="4"/>
  <c r="Z800" i="4" s="1"/>
  <c r="AD800" i="4" s="1"/>
  <c r="V798" i="4"/>
  <c r="Z798" i="4" s="1"/>
  <c r="AD798" i="4" s="1"/>
  <c r="V796" i="4"/>
  <c r="Z796" i="4" s="1"/>
  <c r="AD796" i="4" s="1"/>
  <c r="V794" i="4"/>
  <c r="Z794" i="4" s="1"/>
  <c r="AD794" i="4" s="1"/>
  <c r="V792" i="4"/>
  <c r="Z792" i="4" s="1"/>
  <c r="AD792" i="4" s="1"/>
  <c r="V790" i="4"/>
  <c r="Z790" i="4" s="1"/>
  <c r="AD790" i="4" s="1"/>
  <c r="V788" i="4"/>
  <c r="Z788" i="4" s="1"/>
  <c r="AD788" i="4" s="1"/>
  <c r="V786" i="4"/>
  <c r="Z786" i="4" s="1"/>
  <c r="AD786" i="4" s="1"/>
  <c r="V784" i="4"/>
  <c r="Z784" i="4" s="1"/>
  <c r="AD784" i="4" s="1"/>
  <c r="V782" i="4"/>
  <c r="Z782" i="4" s="1"/>
  <c r="AD782" i="4" s="1"/>
  <c r="V780" i="4"/>
  <c r="Z780" i="4" s="1"/>
  <c r="AD780" i="4" s="1"/>
  <c r="V778" i="4"/>
  <c r="Z778" i="4" s="1"/>
  <c r="AD778" i="4" s="1"/>
  <c r="X796" i="4"/>
  <c r="AB796" i="4" s="1"/>
  <c r="X794" i="4"/>
  <c r="AB794" i="4" s="1"/>
  <c r="X792" i="4"/>
  <c r="AB792" i="4" s="1"/>
  <c r="X790" i="4"/>
  <c r="AB790" i="4" s="1"/>
  <c r="X788" i="4"/>
  <c r="AB788" i="4" s="1"/>
  <c r="X786" i="4"/>
  <c r="AB786" i="4" s="1"/>
  <c r="X784" i="4"/>
  <c r="AB784" i="4" s="1"/>
  <c r="X782" i="4"/>
  <c r="AB782" i="4" s="1"/>
  <c r="X780" i="4"/>
  <c r="AB780" i="4" s="1"/>
  <c r="X778" i="4"/>
  <c r="AB778" i="4" s="1"/>
  <c r="X776" i="4"/>
  <c r="AB776" i="4" s="1"/>
  <c r="X774" i="4"/>
  <c r="AB774" i="4" s="1"/>
  <c r="X772" i="4"/>
  <c r="AB772" i="4" s="1"/>
  <c r="X770" i="4"/>
  <c r="AB770" i="4" s="1"/>
  <c r="X768" i="4"/>
  <c r="AB768" i="4" s="1"/>
  <c r="X766" i="4"/>
  <c r="AB766" i="4" s="1"/>
  <c r="X764" i="4"/>
  <c r="AB764" i="4" s="1"/>
  <c r="X762" i="4"/>
  <c r="AB762" i="4" s="1"/>
  <c r="X760" i="4"/>
  <c r="AB760" i="4" s="1"/>
  <c r="X758" i="4"/>
  <c r="AB758" i="4" s="1"/>
  <c r="X756" i="4"/>
  <c r="AB756" i="4" s="1"/>
  <c r="X754" i="4"/>
  <c r="AB754" i="4" s="1"/>
  <c r="X752" i="4"/>
  <c r="AB752" i="4" s="1"/>
  <c r="X750" i="4"/>
  <c r="AB750" i="4" s="1"/>
  <c r="X748" i="4"/>
  <c r="AB748" i="4" s="1"/>
  <c r="X746" i="4"/>
  <c r="AB746" i="4" s="1"/>
  <c r="X744" i="4"/>
  <c r="AB744" i="4" s="1"/>
  <c r="X742" i="4"/>
  <c r="AB742" i="4" s="1"/>
  <c r="X740" i="4"/>
  <c r="AB740" i="4" s="1"/>
  <c r="X738" i="4"/>
  <c r="AB738" i="4" s="1"/>
  <c r="X736" i="4"/>
  <c r="AB736" i="4" s="1"/>
  <c r="X734" i="4"/>
  <c r="AB734" i="4" s="1"/>
  <c r="X732" i="4"/>
  <c r="AB732" i="4" s="1"/>
  <c r="X730" i="4"/>
  <c r="AB730" i="4" s="1"/>
  <c r="X728" i="4"/>
  <c r="AB728" i="4" s="1"/>
  <c r="X726" i="4"/>
  <c r="AB726" i="4" s="1"/>
  <c r="X724" i="4"/>
  <c r="AB724" i="4" s="1"/>
  <c r="X722" i="4"/>
  <c r="AB722" i="4" s="1"/>
  <c r="X720" i="4"/>
  <c r="AB720" i="4" s="1"/>
  <c r="X718" i="4"/>
  <c r="AB718" i="4" s="1"/>
  <c r="X716" i="4"/>
  <c r="AB716" i="4" s="1"/>
  <c r="X714" i="4"/>
  <c r="AB714" i="4" s="1"/>
  <c r="X712" i="4"/>
  <c r="AB712" i="4" s="1"/>
  <c r="X710" i="4"/>
  <c r="AB710" i="4" s="1"/>
  <c r="V698" i="4"/>
  <c r="Z698" i="4" s="1"/>
  <c r="AD698" i="4" s="1"/>
  <c r="V696" i="4"/>
  <c r="Z696" i="4" s="1"/>
  <c r="AD696" i="4" s="1"/>
  <c r="V694" i="4"/>
  <c r="Z694" i="4" s="1"/>
  <c r="AD694" i="4" s="1"/>
  <c r="V692" i="4"/>
  <c r="Z692" i="4" s="1"/>
  <c r="AD692" i="4" s="1"/>
  <c r="V690" i="4"/>
  <c r="Z690" i="4" s="1"/>
  <c r="AD690" i="4" s="1"/>
  <c r="V688" i="4"/>
  <c r="Z688" i="4" s="1"/>
  <c r="AD688" i="4" s="1"/>
  <c r="V686" i="4"/>
  <c r="Z686" i="4" s="1"/>
  <c r="AD686" i="4" s="1"/>
  <c r="V684" i="4"/>
  <c r="Z684" i="4" s="1"/>
  <c r="AD684" i="4" s="1"/>
  <c r="V682" i="4"/>
  <c r="Z682" i="4" s="1"/>
  <c r="AD682" i="4" s="1"/>
  <c r="V680" i="4"/>
  <c r="Z680" i="4" s="1"/>
  <c r="AD680" i="4" s="1"/>
  <c r="V678" i="4"/>
  <c r="Z678" i="4" s="1"/>
  <c r="AD678" i="4" s="1"/>
  <c r="V676" i="4"/>
  <c r="Z676" i="4" s="1"/>
  <c r="AD676" i="4" s="1"/>
  <c r="X634" i="4"/>
  <c r="AB634" i="4" s="1"/>
  <c r="W613" i="4"/>
  <c r="AA613" i="4" s="1"/>
  <c r="W768" i="4"/>
  <c r="AA768" i="4" s="1"/>
  <c r="W766" i="4"/>
  <c r="AA766" i="4" s="1"/>
  <c r="W764" i="4"/>
  <c r="AA764" i="4" s="1"/>
  <c r="W762" i="4"/>
  <c r="AA762" i="4" s="1"/>
  <c r="W760" i="4"/>
  <c r="AA760" i="4" s="1"/>
  <c r="W758" i="4"/>
  <c r="AA758" i="4" s="1"/>
  <c r="W756" i="4"/>
  <c r="AA756" i="4" s="1"/>
  <c r="W754" i="4"/>
  <c r="AA754" i="4" s="1"/>
  <c r="W752" i="4"/>
  <c r="AA752" i="4" s="1"/>
  <c r="W750" i="4"/>
  <c r="AA750" i="4" s="1"/>
  <c r="W748" i="4"/>
  <c r="AA748" i="4" s="1"/>
  <c r="W746" i="4"/>
  <c r="AA746" i="4" s="1"/>
  <c r="W744" i="4"/>
  <c r="AA744" i="4" s="1"/>
  <c r="W742" i="4"/>
  <c r="AA742" i="4" s="1"/>
  <c r="W740" i="4"/>
  <c r="AA740" i="4" s="1"/>
  <c r="W738" i="4"/>
  <c r="AA738" i="4" s="1"/>
  <c r="W736" i="4"/>
  <c r="AA736" i="4" s="1"/>
  <c r="W734" i="4"/>
  <c r="AA734" i="4" s="1"/>
  <c r="W732" i="4"/>
  <c r="AA732" i="4" s="1"/>
  <c r="W730" i="4"/>
  <c r="AA730" i="4" s="1"/>
  <c r="W728" i="4"/>
  <c r="AA728" i="4" s="1"/>
  <c r="W726" i="4"/>
  <c r="AA726" i="4" s="1"/>
  <c r="W724" i="4"/>
  <c r="AA724" i="4" s="1"/>
  <c r="W722" i="4"/>
  <c r="AA722" i="4" s="1"/>
  <c r="W720" i="4"/>
  <c r="AA720" i="4" s="1"/>
  <c r="W718" i="4"/>
  <c r="AA718" i="4" s="1"/>
  <c r="W716" i="4"/>
  <c r="AA716" i="4" s="1"/>
  <c r="W714" i="4"/>
  <c r="AA714" i="4" s="1"/>
  <c r="W712" i="4"/>
  <c r="AA712" i="4" s="1"/>
  <c r="W710" i="4"/>
  <c r="AA710" i="4" s="1"/>
  <c r="X705" i="4"/>
  <c r="AB705" i="4" s="1"/>
  <c r="X701" i="4"/>
  <c r="AB701" i="4" s="1"/>
  <c r="W699" i="4"/>
  <c r="AA699" i="4" s="1"/>
  <c r="W697" i="4"/>
  <c r="AA697" i="4" s="1"/>
  <c r="W695" i="4"/>
  <c r="AA695" i="4" s="1"/>
  <c r="W693" i="4"/>
  <c r="AA693" i="4" s="1"/>
  <c r="W691" i="4"/>
  <c r="AA691" i="4" s="1"/>
  <c r="W689" i="4"/>
  <c r="AA689" i="4" s="1"/>
  <c r="W687" i="4"/>
  <c r="AA687" i="4" s="1"/>
  <c r="W685" i="4"/>
  <c r="AA685" i="4" s="1"/>
  <c r="W683" i="4"/>
  <c r="AA683" i="4" s="1"/>
  <c r="W681" i="4"/>
  <c r="AA681" i="4" s="1"/>
  <c r="W679" i="4"/>
  <c r="AA679" i="4" s="1"/>
  <c r="W677" i="4"/>
  <c r="AA677" i="4" s="1"/>
  <c r="W675" i="4"/>
  <c r="AA675" i="4" s="1"/>
  <c r="W673" i="4"/>
  <c r="AA673" i="4" s="1"/>
  <c r="W671" i="4"/>
  <c r="AA671" i="4" s="1"/>
  <c r="W669" i="4"/>
  <c r="AA669" i="4" s="1"/>
  <c r="W667" i="4"/>
  <c r="AA667" i="4" s="1"/>
  <c r="W665" i="4"/>
  <c r="AA665" i="4" s="1"/>
  <c r="W663" i="4"/>
  <c r="AA663" i="4" s="1"/>
  <c r="W661" i="4"/>
  <c r="AA661" i="4" s="1"/>
  <c r="W659" i="4"/>
  <c r="AA659" i="4" s="1"/>
  <c r="W657" i="4"/>
  <c r="AA657" i="4" s="1"/>
  <c r="W655" i="4"/>
  <c r="AA655" i="4" s="1"/>
  <c r="X626" i="4"/>
  <c r="AB626" i="4" s="1"/>
  <c r="W614" i="4"/>
  <c r="AA614" i="4" s="1"/>
  <c r="V580" i="4"/>
  <c r="Z580" i="4" s="1"/>
  <c r="AD580" i="4" s="1"/>
  <c r="V578" i="4"/>
  <c r="Z578" i="4" s="1"/>
  <c r="AD578" i="4" s="1"/>
  <c r="V576" i="4"/>
  <c r="Z576" i="4" s="1"/>
  <c r="AD576" i="4" s="1"/>
  <c r="V574" i="4"/>
  <c r="Z574" i="4" s="1"/>
  <c r="AD574" i="4" s="1"/>
  <c r="V572" i="4"/>
  <c r="Z572" i="4" s="1"/>
  <c r="AD572" i="4" s="1"/>
  <c r="V570" i="4"/>
  <c r="Z570" i="4" s="1"/>
  <c r="AD570" i="4" s="1"/>
  <c r="V568" i="4"/>
  <c r="Z568" i="4" s="1"/>
  <c r="AD568" i="4" s="1"/>
  <c r="V566" i="4"/>
  <c r="Z566" i="4" s="1"/>
  <c r="AD566" i="4" s="1"/>
  <c r="V564" i="4"/>
  <c r="Z564" i="4" s="1"/>
  <c r="AD564" i="4" s="1"/>
  <c r="V776" i="4"/>
  <c r="Z776" i="4" s="1"/>
  <c r="AD776" i="4" s="1"/>
  <c r="V774" i="4"/>
  <c r="Z774" i="4" s="1"/>
  <c r="AD774" i="4" s="1"/>
  <c r="V772" i="4"/>
  <c r="Z772" i="4" s="1"/>
  <c r="AD772" i="4" s="1"/>
  <c r="V770" i="4"/>
  <c r="Z770" i="4" s="1"/>
  <c r="AD770" i="4" s="1"/>
  <c r="V768" i="4"/>
  <c r="Z768" i="4" s="1"/>
  <c r="AD768" i="4" s="1"/>
  <c r="V766" i="4"/>
  <c r="Z766" i="4" s="1"/>
  <c r="AD766" i="4" s="1"/>
  <c r="V764" i="4"/>
  <c r="Z764" i="4" s="1"/>
  <c r="AD764" i="4" s="1"/>
  <c r="V762" i="4"/>
  <c r="Z762" i="4" s="1"/>
  <c r="AD762" i="4" s="1"/>
  <c r="V760" i="4"/>
  <c r="Z760" i="4" s="1"/>
  <c r="AD760" i="4" s="1"/>
  <c r="V758" i="4"/>
  <c r="Z758" i="4" s="1"/>
  <c r="AD758" i="4" s="1"/>
  <c r="V756" i="4"/>
  <c r="Z756" i="4" s="1"/>
  <c r="AD756" i="4" s="1"/>
  <c r="V754" i="4"/>
  <c r="Z754" i="4" s="1"/>
  <c r="AD754" i="4" s="1"/>
  <c r="V752" i="4"/>
  <c r="Z752" i="4" s="1"/>
  <c r="AD752" i="4" s="1"/>
  <c r="V750" i="4"/>
  <c r="Z750" i="4" s="1"/>
  <c r="AD750" i="4" s="1"/>
  <c r="V748" i="4"/>
  <c r="Z748" i="4" s="1"/>
  <c r="AD748" i="4" s="1"/>
  <c r="V746" i="4"/>
  <c r="Z746" i="4" s="1"/>
  <c r="AD746" i="4" s="1"/>
  <c r="V744" i="4"/>
  <c r="Z744" i="4" s="1"/>
  <c r="AD744" i="4" s="1"/>
  <c r="V742" i="4"/>
  <c r="Z742" i="4" s="1"/>
  <c r="AD742" i="4" s="1"/>
  <c r="V740" i="4"/>
  <c r="Z740" i="4" s="1"/>
  <c r="AD740" i="4" s="1"/>
  <c r="V738" i="4"/>
  <c r="Z738" i="4" s="1"/>
  <c r="AD738" i="4" s="1"/>
  <c r="V736" i="4"/>
  <c r="Z736" i="4" s="1"/>
  <c r="AD736" i="4" s="1"/>
  <c r="V734" i="4"/>
  <c r="Z734" i="4" s="1"/>
  <c r="AD734" i="4" s="1"/>
  <c r="V732" i="4"/>
  <c r="Z732" i="4" s="1"/>
  <c r="AD732" i="4" s="1"/>
  <c r="V730" i="4"/>
  <c r="Z730" i="4" s="1"/>
  <c r="AD730" i="4" s="1"/>
  <c r="V728" i="4"/>
  <c r="Z728" i="4" s="1"/>
  <c r="AD728" i="4" s="1"/>
  <c r="V726" i="4"/>
  <c r="Z726" i="4" s="1"/>
  <c r="AD726" i="4" s="1"/>
  <c r="V724" i="4"/>
  <c r="Z724" i="4" s="1"/>
  <c r="AD724" i="4" s="1"/>
  <c r="V722" i="4"/>
  <c r="Z722" i="4" s="1"/>
  <c r="AD722" i="4" s="1"/>
  <c r="V720" i="4"/>
  <c r="Z720" i="4" s="1"/>
  <c r="AD720" i="4" s="1"/>
  <c r="V718" i="4"/>
  <c r="Z718" i="4" s="1"/>
  <c r="AD718" i="4" s="1"/>
  <c r="V716" i="4"/>
  <c r="Z716" i="4" s="1"/>
  <c r="AD716" i="4" s="1"/>
  <c r="V714" i="4"/>
  <c r="Z714" i="4" s="1"/>
  <c r="AD714" i="4" s="1"/>
  <c r="V712" i="4"/>
  <c r="Z712" i="4" s="1"/>
  <c r="AD712" i="4" s="1"/>
  <c r="V710" i="4"/>
  <c r="Z710" i="4" s="1"/>
  <c r="AD710" i="4" s="1"/>
  <c r="X708" i="4"/>
  <c r="AB708" i="4" s="1"/>
  <c r="V699" i="4"/>
  <c r="Z699" i="4" s="1"/>
  <c r="AD699" i="4" s="1"/>
  <c r="V697" i="4"/>
  <c r="Z697" i="4" s="1"/>
  <c r="AD697" i="4" s="1"/>
  <c r="V695" i="4"/>
  <c r="Z695" i="4" s="1"/>
  <c r="AD695" i="4" s="1"/>
  <c r="V693" i="4"/>
  <c r="Z693" i="4" s="1"/>
  <c r="AD693" i="4" s="1"/>
  <c r="V691" i="4"/>
  <c r="Z691" i="4" s="1"/>
  <c r="AD691" i="4" s="1"/>
  <c r="V689" i="4"/>
  <c r="Z689" i="4" s="1"/>
  <c r="AD689" i="4" s="1"/>
  <c r="V687" i="4"/>
  <c r="Z687" i="4" s="1"/>
  <c r="AD687" i="4" s="1"/>
  <c r="V685" i="4"/>
  <c r="Z685" i="4" s="1"/>
  <c r="AD685" i="4" s="1"/>
  <c r="V683" i="4"/>
  <c r="Z683" i="4" s="1"/>
  <c r="AD683" i="4" s="1"/>
  <c r="V681" i="4"/>
  <c r="Z681" i="4" s="1"/>
  <c r="AD681" i="4" s="1"/>
  <c r="V679" i="4"/>
  <c r="Z679" i="4" s="1"/>
  <c r="AD679" i="4" s="1"/>
  <c r="V677" i="4"/>
  <c r="Z677" i="4" s="1"/>
  <c r="AD677" i="4" s="1"/>
  <c r="V675" i="4"/>
  <c r="Z675" i="4" s="1"/>
  <c r="AD675" i="4" s="1"/>
  <c r="V673" i="4"/>
  <c r="Z673" i="4" s="1"/>
  <c r="AD673" i="4" s="1"/>
  <c r="V671" i="4"/>
  <c r="Z671" i="4" s="1"/>
  <c r="AD671" i="4" s="1"/>
  <c r="V669" i="4"/>
  <c r="Z669" i="4" s="1"/>
  <c r="AD669" i="4" s="1"/>
  <c r="V667" i="4"/>
  <c r="Z667" i="4" s="1"/>
  <c r="AD667" i="4" s="1"/>
  <c r="V665" i="4"/>
  <c r="Z665" i="4" s="1"/>
  <c r="AD665" i="4" s="1"/>
  <c r="V663" i="4"/>
  <c r="Z663" i="4" s="1"/>
  <c r="AD663" i="4" s="1"/>
  <c r="V661" i="4"/>
  <c r="Z661" i="4" s="1"/>
  <c r="AD661" i="4" s="1"/>
  <c r="V659" i="4"/>
  <c r="Z659" i="4" s="1"/>
  <c r="AD659" i="4" s="1"/>
  <c r="V657" i="4"/>
  <c r="Z657" i="4" s="1"/>
  <c r="AD657" i="4" s="1"/>
  <c r="X618" i="4"/>
  <c r="AB618" i="4" s="1"/>
  <c r="X581" i="4"/>
  <c r="AB581" i="4" s="1"/>
  <c r="V795" i="4"/>
  <c r="Z795" i="4" s="1"/>
  <c r="AD795" i="4" s="1"/>
  <c r="V793" i="4"/>
  <c r="Z793" i="4" s="1"/>
  <c r="AD793" i="4" s="1"/>
  <c r="X713" i="4"/>
  <c r="AB713" i="4" s="1"/>
  <c r="X711" i="4"/>
  <c r="AB711" i="4" s="1"/>
  <c r="X709" i="4"/>
  <c r="AB709" i="4" s="1"/>
  <c r="W708" i="4"/>
  <c r="AA708" i="4" s="1"/>
  <c r="V704" i="4"/>
  <c r="Z704" i="4" s="1"/>
  <c r="AD704" i="4" s="1"/>
  <c r="X702" i="4"/>
  <c r="AB702" i="4" s="1"/>
  <c r="X655" i="4"/>
  <c r="AB655" i="4" s="1"/>
  <c r="X653" i="4"/>
  <c r="AB653" i="4" s="1"/>
  <c r="X651" i="4"/>
  <c r="AB651" i="4" s="1"/>
  <c r="X649" i="4"/>
  <c r="AB649" i="4" s="1"/>
  <c r="X647" i="4"/>
  <c r="AB647" i="4" s="1"/>
  <c r="W645" i="4"/>
  <c r="AA645" i="4" s="1"/>
  <c r="W639" i="4"/>
  <c r="AA639" i="4" s="1"/>
  <c r="X631" i="4"/>
  <c r="AB631" i="4" s="1"/>
  <c r="V585" i="4"/>
  <c r="Z585" i="4" s="1"/>
  <c r="AD585" i="4" s="1"/>
  <c r="V583" i="4"/>
  <c r="Z583" i="4" s="1"/>
  <c r="AD583" i="4" s="1"/>
  <c r="X777" i="4"/>
  <c r="AB777" i="4" s="1"/>
  <c r="X775" i="4"/>
  <c r="AB775" i="4" s="1"/>
  <c r="X773" i="4"/>
  <c r="AB773" i="4" s="1"/>
  <c r="X771" i="4"/>
  <c r="AB771" i="4" s="1"/>
  <c r="X769" i="4"/>
  <c r="AB769" i="4" s="1"/>
  <c r="X767" i="4"/>
  <c r="AB767" i="4" s="1"/>
  <c r="X765" i="4"/>
  <c r="AB765" i="4" s="1"/>
  <c r="X763" i="4"/>
  <c r="AB763" i="4" s="1"/>
  <c r="X761" i="4"/>
  <c r="AB761" i="4" s="1"/>
  <c r="X759" i="4"/>
  <c r="AB759" i="4" s="1"/>
  <c r="X757" i="4"/>
  <c r="AB757" i="4" s="1"/>
  <c r="X755" i="4"/>
  <c r="AB755" i="4" s="1"/>
  <c r="X753" i="4"/>
  <c r="AB753" i="4" s="1"/>
  <c r="X751" i="4"/>
  <c r="AB751" i="4" s="1"/>
  <c r="X749" i="4"/>
  <c r="AB749" i="4" s="1"/>
  <c r="X747" i="4"/>
  <c r="AB747" i="4" s="1"/>
  <c r="X745" i="4"/>
  <c r="AB745" i="4" s="1"/>
  <c r="X743" i="4"/>
  <c r="AB743" i="4" s="1"/>
  <c r="X741" i="4"/>
  <c r="AB741" i="4" s="1"/>
  <c r="X739" i="4"/>
  <c r="AB739" i="4" s="1"/>
  <c r="X737" i="4"/>
  <c r="AB737" i="4" s="1"/>
  <c r="X735" i="4"/>
  <c r="AB735" i="4" s="1"/>
  <c r="X733" i="4"/>
  <c r="AB733" i="4" s="1"/>
  <c r="X731" i="4"/>
  <c r="AB731" i="4" s="1"/>
  <c r="X729" i="4"/>
  <c r="AB729" i="4" s="1"/>
  <c r="X727" i="4"/>
  <c r="AB727" i="4" s="1"/>
  <c r="X725" i="4"/>
  <c r="AB725" i="4" s="1"/>
  <c r="X723" i="4"/>
  <c r="AB723" i="4" s="1"/>
  <c r="X721" i="4"/>
  <c r="AB721" i="4" s="1"/>
  <c r="X719" i="4"/>
  <c r="AB719" i="4" s="1"/>
  <c r="X717" i="4"/>
  <c r="AB717" i="4" s="1"/>
  <c r="X715" i="4"/>
  <c r="AB715" i="4" s="1"/>
  <c r="W709" i="4"/>
  <c r="AA709" i="4" s="1"/>
  <c r="W704" i="4"/>
  <c r="AA704" i="4" s="1"/>
  <c r="V702" i="4"/>
  <c r="Z702" i="4" s="1"/>
  <c r="AD702" i="4" s="1"/>
  <c r="X697" i="4"/>
  <c r="AB697" i="4" s="1"/>
  <c r="X695" i="4"/>
  <c r="AB695" i="4" s="1"/>
  <c r="X693" i="4"/>
  <c r="AB693" i="4" s="1"/>
  <c r="X691" i="4"/>
  <c r="AB691" i="4" s="1"/>
  <c r="X689" i="4"/>
  <c r="AB689" i="4" s="1"/>
  <c r="X687" i="4"/>
  <c r="AB687" i="4" s="1"/>
  <c r="X685" i="4"/>
  <c r="AB685" i="4" s="1"/>
  <c r="X683" i="4"/>
  <c r="AB683" i="4" s="1"/>
  <c r="X681" i="4"/>
  <c r="AB681" i="4" s="1"/>
  <c r="X679" i="4"/>
  <c r="AB679" i="4" s="1"/>
  <c r="X677" i="4"/>
  <c r="AB677" i="4" s="1"/>
  <c r="X675" i="4"/>
  <c r="AB675" i="4" s="1"/>
  <c r="X673" i="4"/>
  <c r="AB673" i="4" s="1"/>
  <c r="X671" i="4"/>
  <c r="AB671" i="4" s="1"/>
  <c r="X669" i="4"/>
  <c r="AB669" i="4" s="1"/>
  <c r="X667" i="4"/>
  <c r="AB667" i="4" s="1"/>
  <c r="X665" i="4"/>
  <c r="AB665" i="4" s="1"/>
  <c r="X663" i="4"/>
  <c r="AB663" i="4" s="1"/>
  <c r="X661" i="4"/>
  <c r="AB661" i="4" s="1"/>
  <c r="X659" i="4"/>
  <c r="AB659" i="4" s="1"/>
  <c r="X657" i="4"/>
  <c r="AB657" i="4" s="1"/>
  <c r="V655" i="4"/>
  <c r="Z655" i="4" s="1"/>
  <c r="AD655" i="4" s="1"/>
  <c r="X621" i="4"/>
  <c r="AB621" i="4" s="1"/>
  <c r="W777" i="4"/>
  <c r="AA777" i="4" s="1"/>
  <c r="W775" i="4"/>
  <c r="AA775" i="4" s="1"/>
  <c r="W773" i="4"/>
  <c r="AA773" i="4" s="1"/>
  <c r="W771" i="4"/>
  <c r="AA771" i="4" s="1"/>
  <c r="W769" i="4"/>
  <c r="AA769" i="4" s="1"/>
  <c r="W767" i="4"/>
  <c r="AA767" i="4" s="1"/>
  <c r="W765" i="4"/>
  <c r="AA765" i="4" s="1"/>
  <c r="W763" i="4"/>
  <c r="AA763" i="4" s="1"/>
  <c r="W761" i="4"/>
  <c r="AA761" i="4" s="1"/>
  <c r="W759" i="4"/>
  <c r="AA759" i="4" s="1"/>
  <c r="W757" i="4"/>
  <c r="AA757" i="4" s="1"/>
  <c r="W755" i="4"/>
  <c r="AA755" i="4" s="1"/>
  <c r="W753" i="4"/>
  <c r="AA753" i="4" s="1"/>
  <c r="W751" i="4"/>
  <c r="AA751" i="4" s="1"/>
  <c r="W749" i="4"/>
  <c r="AA749" i="4" s="1"/>
  <c r="W747" i="4"/>
  <c r="AA747" i="4" s="1"/>
  <c r="W745" i="4"/>
  <c r="AA745" i="4" s="1"/>
  <c r="W743" i="4"/>
  <c r="AA743" i="4" s="1"/>
  <c r="W741" i="4"/>
  <c r="AA741" i="4" s="1"/>
  <c r="W739" i="4"/>
  <c r="AA739" i="4" s="1"/>
  <c r="W737" i="4"/>
  <c r="AA737" i="4" s="1"/>
  <c r="W735" i="4"/>
  <c r="AA735" i="4" s="1"/>
  <c r="W733" i="4"/>
  <c r="AA733" i="4" s="1"/>
  <c r="W731" i="4"/>
  <c r="AA731" i="4" s="1"/>
  <c r="W729" i="4"/>
  <c r="AA729" i="4" s="1"/>
  <c r="W727" i="4"/>
  <c r="AA727" i="4" s="1"/>
  <c r="W725" i="4"/>
  <c r="AA725" i="4" s="1"/>
  <c r="W723" i="4"/>
  <c r="AA723" i="4" s="1"/>
  <c r="W721" i="4"/>
  <c r="AA721" i="4" s="1"/>
  <c r="W719" i="4"/>
  <c r="AA719" i="4" s="1"/>
  <c r="W717" i="4"/>
  <c r="AA717" i="4" s="1"/>
  <c r="W715" i="4"/>
  <c r="AA715" i="4" s="1"/>
  <c r="W713" i="4"/>
  <c r="AA713" i="4" s="1"/>
  <c r="W711" i="4"/>
  <c r="AA711" i="4" s="1"/>
  <c r="X707" i="4"/>
  <c r="AB707" i="4" s="1"/>
  <c r="X706" i="4"/>
  <c r="AB706" i="4" s="1"/>
  <c r="V705" i="4"/>
  <c r="Z705" i="4" s="1"/>
  <c r="AD705" i="4" s="1"/>
  <c r="W702" i="4"/>
  <c r="AA702" i="4" s="1"/>
  <c r="V625" i="4"/>
  <c r="Z625" i="4" s="1"/>
  <c r="AD625" i="4" s="1"/>
  <c r="V623" i="4"/>
  <c r="Z623" i="4" s="1"/>
  <c r="AD623" i="4" s="1"/>
  <c r="X617" i="4"/>
  <c r="AB617" i="4" s="1"/>
  <c r="X593" i="4"/>
  <c r="AB593" i="4" s="1"/>
  <c r="W591" i="4"/>
  <c r="AA591" i="4" s="1"/>
  <c r="V590" i="4"/>
  <c r="Z590" i="4" s="1"/>
  <c r="AD590" i="4" s="1"/>
  <c r="X588" i="4"/>
  <c r="AB588" i="4" s="1"/>
  <c r="V777" i="4"/>
  <c r="Z777" i="4" s="1"/>
  <c r="AD777" i="4" s="1"/>
  <c r="V775" i="4"/>
  <c r="Z775" i="4" s="1"/>
  <c r="AD775" i="4" s="1"/>
  <c r="V773" i="4"/>
  <c r="Z773" i="4" s="1"/>
  <c r="AD773" i="4" s="1"/>
  <c r="V771" i="4"/>
  <c r="Z771" i="4" s="1"/>
  <c r="AD771" i="4" s="1"/>
  <c r="V769" i="4"/>
  <c r="Z769" i="4" s="1"/>
  <c r="AD769" i="4" s="1"/>
  <c r="V767" i="4"/>
  <c r="Z767" i="4" s="1"/>
  <c r="AD767" i="4" s="1"/>
  <c r="V765" i="4"/>
  <c r="Z765" i="4" s="1"/>
  <c r="AD765" i="4" s="1"/>
  <c r="V763" i="4"/>
  <c r="Z763" i="4" s="1"/>
  <c r="AD763" i="4" s="1"/>
  <c r="V761" i="4"/>
  <c r="Z761" i="4" s="1"/>
  <c r="AD761" i="4" s="1"/>
  <c r="V759" i="4"/>
  <c r="Z759" i="4" s="1"/>
  <c r="AD759" i="4" s="1"/>
  <c r="V757" i="4"/>
  <c r="Z757" i="4" s="1"/>
  <c r="AD757" i="4" s="1"/>
  <c r="V755" i="4"/>
  <c r="Z755" i="4" s="1"/>
  <c r="AD755" i="4" s="1"/>
  <c r="V753" i="4"/>
  <c r="Z753" i="4" s="1"/>
  <c r="AD753" i="4" s="1"/>
  <c r="V751" i="4"/>
  <c r="Z751" i="4" s="1"/>
  <c r="AD751" i="4" s="1"/>
  <c r="V749" i="4"/>
  <c r="Z749" i="4" s="1"/>
  <c r="AD749" i="4" s="1"/>
  <c r="V747" i="4"/>
  <c r="Z747" i="4" s="1"/>
  <c r="AD747" i="4" s="1"/>
  <c r="V745" i="4"/>
  <c r="Z745" i="4" s="1"/>
  <c r="AD745" i="4" s="1"/>
  <c r="V743" i="4"/>
  <c r="Z743" i="4" s="1"/>
  <c r="AD743" i="4" s="1"/>
  <c r="V741" i="4"/>
  <c r="Z741" i="4" s="1"/>
  <c r="AD741" i="4" s="1"/>
  <c r="V739" i="4"/>
  <c r="Z739" i="4" s="1"/>
  <c r="AD739" i="4" s="1"/>
  <c r="V737" i="4"/>
  <c r="Z737" i="4" s="1"/>
  <c r="AD737" i="4" s="1"/>
  <c r="V735" i="4"/>
  <c r="Z735" i="4" s="1"/>
  <c r="AD735" i="4" s="1"/>
  <c r="V733" i="4"/>
  <c r="Z733" i="4" s="1"/>
  <c r="AD733" i="4" s="1"/>
  <c r="V731" i="4"/>
  <c r="Z731" i="4" s="1"/>
  <c r="AD731" i="4" s="1"/>
  <c r="V729" i="4"/>
  <c r="Z729" i="4" s="1"/>
  <c r="AD729" i="4" s="1"/>
  <c r="V727" i="4"/>
  <c r="Z727" i="4" s="1"/>
  <c r="AD727" i="4" s="1"/>
  <c r="V725" i="4"/>
  <c r="Z725" i="4" s="1"/>
  <c r="AD725" i="4" s="1"/>
  <c r="V723" i="4"/>
  <c r="Z723" i="4" s="1"/>
  <c r="AD723" i="4" s="1"/>
  <c r="V721" i="4"/>
  <c r="Z721" i="4" s="1"/>
  <c r="AD721" i="4" s="1"/>
  <c r="V719" i="4"/>
  <c r="Z719" i="4" s="1"/>
  <c r="AD719" i="4" s="1"/>
  <c r="V717" i="4"/>
  <c r="Z717" i="4" s="1"/>
  <c r="AD717" i="4" s="1"/>
  <c r="V715" i="4"/>
  <c r="Z715" i="4" s="1"/>
  <c r="AD715" i="4" s="1"/>
  <c r="V713" i="4"/>
  <c r="Z713" i="4" s="1"/>
  <c r="AD713" i="4" s="1"/>
  <c r="V711" i="4"/>
  <c r="Z711" i="4" s="1"/>
  <c r="AD711" i="4" s="1"/>
  <c r="V709" i="4"/>
  <c r="Z709" i="4" s="1"/>
  <c r="AD709" i="4" s="1"/>
  <c r="W703" i="4"/>
  <c r="AA703" i="4" s="1"/>
  <c r="W701" i="4"/>
  <c r="AA701" i="4" s="1"/>
  <c r="W700" i="4"/>
  <c r="AA700" i="4" s="1"/>
  <c r="X698" i="4"/>
  <c r="AB698" i="4" s="1"/>
  <c r="X696" i="4"/>
  <c r="AB696" i="4" s="1"/>
  <c r="X694" i="4"/>
  <c r="AB694" i="4" s="1"/>
  <c r="X692" i="4"/>
  <c r="AB692" i="4" s="1"/>
  <c r="X690" i="4"/>
  <c r="AB690" i="4" s="1"/>
  <c r="X688" i="4"/>
  <c r="AB688" i="4" s="1"/>
  <c r="X686" i="4"/>
  <c r="AB686" i="4" s="1"/>
  <c r="X684" i="4"/>
  <c r="AB684" i="4" s="1"/>
  <c r="X682" i="4"/>
  <c r="AB682" i="4" s="1"/>
  <c r="X680" i="4"/>
  <c r="AB680" i="4" s="1"/>
  <c r="X678" i="4"/>
  <c r="AB678" i="4" s="1"/>
  <c r="X676" i="4"/>
  <c r="AB676" i="4" s="1"/>
  <c r="W630" i="4"/>
  <c r="AA630" i="4" s="1"/>
  <c r="W628" i="4"/>
  <c r="AA628" i="4" s="1"/>
  <c r="X611" i="4"/>
  <c r="AB611" i="4" s="1"/>
  <c r="V708" i="4"/>
  <c r="Z708" i="4" s="1"/>
  <c r="AD708" i="4" s="1"/>
  <c r="V707" i="4"/>
  <c r="Z707" i="4" s="1"/>
  <c r="AD707" i="4" s="1"/>
  <c r="W706" i="4"/>
  <c r="AA706" i="4" s="1"/>
  <c r="V703" i="4"/>
  <c r="Z703" i="4" s="1"/>
  <c r="AD703" i="4" s="1"/>
  <c r="V701" i="4"/>
  <c r="Z701" i="4" s="1"/>
  <c r="AD701" i="4" s="1"/>
  <c r="V700" i="4"/>
  <c r="Z700" i="4" s="1"/>
  <c r="AD700" i="4" s="1"/>
  <c r="W698" i="4"/>
  <c r="AA698" i="4" s="1"/>
  <c r="W696" i="4"/>
  <c r="AA696" i="4" s="1"/>
  <c r="W694" i="4"/>
  <c r="AA694" i="4" s="1"/>
  <c r="W692" i="4"/>
  <c r="AA692" i="4" s="1"/>
  <c r="W690" i="4"/>
  <c r="AA690" i="4" s="1"/>
  <c r="W688" i="4"/>
  <c r="AA688" i="4" s="1"/>
  <c r="W686" i="4"/>
  <c r="AA686" i="4" s="1"/>
  <c r="W684" i="4"/>
  <c r="AA684" i="4" s="1"/>
  <c r="W682" i="4"/>
  <c r="AA682" i="4" s="1"/>
  <c r="W680" i="4"/>
  <c r="AA680" i="4" s="1"/>
  <c r="W678" i="4"/>
  <c r="AA678" i="4" s="1"/>
  <c r="W676" i="4"/>
  <c r="AA676" i="4" s="1"/>
  <c r="W674" i="4"/>
  <c r="AA674" i="4" s="1"/>
  <c r="W672" i="4"/>
  <c r="AA672" i="4" s="1"/>
  <c r="W670" i="4"/>
  <c r="AA670" i="4" s="1"/>
  <c r="V668" i="4"/>
  <c r="Z668" i="4" s="1"/>
  <c r="AD668" i="4" s="1"/>
  <c r="V666" i="4"/>
  <c r="Z666" i="4" s="1"/>
  <c r="AD666" i="4" s="1"/>
  <c r="V664" i="4"/>
  <c r="Z664" i="4" s="1"/>
  <c r="AD664" i="4" s="1"/>
  <c r="V662" i="4"/>
  <c r="Z662" i="4" s="1"/>
  <c r="AD662" i="4" s="1"/>
  <c r="V660" i="4"/>
  <c r="Z660" i="4" s="1"/>
  <c r="AD660" i="4" s="1"/>
  <c r="V658" i="4"/>
  <c r="Z658" i="4" s="1"/>
  <c r="AD658" i="4" s="1"/>
  <c r="V656" i="4"/>
  <c r="Z656" i="4" s="1"/>
  <c r="AD656" i="4" s="1"/>
  <c r="X638" i="4"/>
  <c r="AB638" i="4" s="1"/>
  <c r="V611" i="4"/>
  <c r="Z611" i="4" s="1"/>
  <c r="AD611" i="4" s="1"/>
  <c r="V609" i="4"/>
  <c r="Z609" i="4" s="1"/>
  <c r="AD609" i="4" s="1"/>
  <c r="V607" i="4"/>
  <c r="Z607" i="4" s="1"/>
  <c r="AD607" i="4" s="1"/>
  <c r="V605" i="4"/>
  <c r="Z605" i="4" s="1"/>
  <c r="AD605" i="4" s="1"/>
  <c r="V603" i="4"/>
  <c r="Z603" i="4" s="1"/>
  <c r="AD603" i="4" s="1"/>
  <c r="V601" i="4"/>
  <c r="Z601" i="4" s="1"/>
  <c r="AD601" i="4" s="1"/>
  <c r="V599" i="4"/>
  <c r="Z599" i="4" s="1"/>
  <c r="AD599" i="4" s="1"/>
  <c r="V597" i="4"/>
  <c r="Z597" i="4" s="1"/>
  <c r="AD597" i="4" s="1"/>
  <c r="V595" i="4"/>
  <c r="Z595" i="4" s="1"/>
  <c r="AD595" i="4" s="1"/>
  <c r="V637" i="4"/>
  <c r="Z637" i="4" s="1"/>
  <c r="AD637" i="4" s="1"/>
  <c r="V632" i="4"/>
  <c r="Z632" i="4" s="1"/>
  <c r="AD632" i="4" s="1"/>
  <c r="X630" i="4"/>
  <c r="AB630" i="4" s="1"/>
  <c r="X628" i="4"/>
  <c r="AB628" i="4" s="1"/>
  <c r="W626" i="4"/>
  <c r="AA626" i="4" s="1"/>
  <c r="W624" i="4"/>
  <c r="AA624" i="4" s="1"/>
  <c r="W622" i="4"/>
  <c r="AA622" i="4" s="1"/>
  <c r="V621" i="4"/>
  <c r="Z621" i="4" s="1"/>
  <c r="AD621" i="4" s="1"/>
  <c r="V616" i="4"/>
  <c r="Z616" i="4" s="1"/>
  <c r="AD616" i="4" s="1"/>
  <c r="W610" i="4"/>
  <c r="AA610" i="4" s="1"/>
  <c r="W608" i="4"/>
  <c r="AA608" i="4" s="1"/>
  <c r="W606" i="4"/>
  <c r="AA606" i="4" s="1"/>
  <c r="W604" i="4"/>
  <c r="AA604" i="4" s="1"/>
  <c r="W602" i="4"/>
  <c r="AA602" i="4" s="1"/>
  <c r="W600" i="4"/>
  <c r="AA600" i="4" s="1"/>
  <c r="W598" i="4"/>
  <c r="AA598" i="4" s="1"/>
  <c r="W596" i="4"/>
  <c r="AA596" i="4" s="1"/>
  <c r="W594" i="4"/>
  <c r="AA594" i="4" s="1"/>
  <c r="V593" i="4"/>
  <c r="Z593" i="4" s="1"/>
  <c r="AD593" i="4" s="1"/>
  <c r="X591" i="4"/>
  <c r="AB591" i="4" s="1"/>
  <c r="X586" i="4"/>
  <c r="AB586" i="4" s="1"/>
  <c r="W584" i="4"/>
  <c r="AA584" i="4" s="1"/>
  <c r="X582" i="4"/>
  <c r="AB582" i="4" s="1"/>
  <c r="V579" i="4"/>
  <c r="Z579" i="4" s="1"/>
  <c r="AD579" i="4" s="1"/>
  <c r="V577" i="4"/>
  <c r="Z577" i="4" s="1"/>
  <c r="AD577" i="4" s="1"/>
  <c r="V575" i="4"/>
  <c r="Z575" i="4" s="1"/>
  <c r="AD575" i="4" s="1"/>
  <c r="V573" i="4"/>
  <c r="Z573" i="4" s="1"/>
  <c r="AD573" i="4" s="1"/>
  <c r="V571" i="4"/>
  <c r="Z571" i="4" s="1"/>
  <c r="AD571" i="4" s="1"/>
  <c r="V569" i="4"/>
  <c r="Z569" i="4" s="1"/>
  <c r="AD569" i="4" s="1"/>
  <c r="V567" i="4"/>
  <c r="Z567" i="4" s="1"/>
  <c r="AD567" i="4" s="1"/>
  <c r="V565" i="4"/>
  <c r="Z565" i="4" s="1"/>
  <c r="AD565" i="4" s="1"/>
  <c r="V563" i="4"/>
  <c r="Z563" i="4" s="1"/>
  <c r="AD563" i="4" s="1"/>
  <c r="V561" i="4"/>
  <c r="Z561" i="4" s="1"/>
  <c r="AD561" i="4" s="1"/>
  <c r="V559" i="4"/>
  <c r="Z559" i="4" s="1"/>
  <c r="AD559" i="4" s="1"/>
  <c r="V557" i="4"/>
  <c r="Z557" i="4" s="1"/>
  <c r="AD557" i="4" s="1"/>
  <c r="V555" i="4"/>
  <c r="Z555" i="4" s="1"/>
  <c r="AD555" i="4" s="1"/>
  <c r="V553" i="4"/>
  <c r="Z553" i="4" s="1"/>
  <c r="AD553" i="4" s="1"/>
  <c r="V551" i="4"/>
  <c r="Z551" i="4" s="1"/>
  <c r="AD551" i="4" s="1"/>
  <c r="V549" i="4"/>
  <c r="Z549" i="4" s="1"/>
  <c r="AD549" i="4" s="1"/>
  <c r="V547" i="4"/>
  <c r="Z547" i="4" s="1"/>
  <c r="AD547" i="4" s="1"/>
  <c r="V545" i="4"/>
  <c r="Z545" i="4" s="1"/>
  <c r="AD545" i="4" s="1"/>
  <c r="V543" i="4"/>
  <c r="Z543" i="4" s="1"/>
  <c r="AD543" i="4" s="1"/>
  <c r="V541" i="4"/>
  <c r="Z541" i="4" s="1"/>
  <c r="AD541" i="4" s="1"/>
  <c r="V539" i="4"/>
  <c r="Z539" i="4" s="1"/>
  <c r="AD539" i="4" s="1"/>
  <c r="V537" i="4"/>
  <c r="Z537" i="4" s="1"/>
  <c r="AD537" i="4" s="1"/>
  <c r="V535" i="4"/>
  <c r="Z535" i="4" s="1"/>
  <c r="AD535" i="4" s="1"/>
  <c r="V533" i="4"/>
  <c r="Z533" i="4" s="1"/>
  <c r="AD533" i="4" s="1"/>
  <c r="X531" i="4"/>
  <c r="AB531" i="4" s="1"/>
  <c r="X529" i="4"/>
  <c r="AB529" i="4" s="1"/>
  <c r="X528" i="4"/>
  <c r="AB528" i="4" s="1"/>
  <c r="X462" i="4"/>
  <c r="AB462" i="4" s="1"/>
  <c r="X458" i="4"/>
  <c r="AB458" i="4" s="1"/>
  <c r="W375" i="4"/>
  <c r="AA375" i="4" s="1"/>
  <c r="X674" i="4"/>
  <c r="AB674" i="4" s="1"/>
  <c r="X672" i="4"/>
  <c r="AB672" i="4" s="1"/>
  <c r="X670" i="4"/>
  <c r="AB670" i="4" s="1"/>
  <c r="X668" i="4"/>
  <c r="AB668" i="4" s="1"/>
  <c r="X666" i="4"/>
  <c r="AB666" i="4" s="1"/>
  <c r="X664" i="4"/>
  <c r="AB664" i="4" s="1"/>
  <c r="X662" i="4"/>
  <c r="AB662" i="4" s="1"/>
  <c r="X660" i="4"/>
  <c r="AB660" i="4" s="1"/>
  <c r="X658" i="4"/>
  <c r="AB658" i="4" s="1"/>
  <c r="X656" i="4"/>
  <c r="AB656" i="4" s="1"/>
  <c r="X654" i="4"/>
  <c r="AB654" i="4" s="1"/>
  <c r="X652" i="4"/>
  <c r="AB652" i="4" s="1"/>
  <c r="X650" i="4"/>
  <c r="AB650" i="4" s="1"/>
  <c r="X648" i="4"/>
  <c r="AB648" i="4" s="1"/>
  <c r="X646" i="4"/>
  <c r="AB646" i="4" s="1"/>
  <c r="W644" i="4"/>
  <c r="AA644" i="4" s="1"/>
  <c r="W642" i="4"/>
  <c r="AA642" i="4" s="1"/>
  <c r="W640" i="4"/>
  <c r="AA640" i="4" s="1"/>
  <c r="W637" i="4"/>
  <c r="AA637" i="4" s="1"/>
  <c r="X633" i="4"/>
  <c r="AB633" i="4" s="1"/>
  <c r="V630" i="4"/>
  <c r="Z630" i="4" s="1"/>
  <c r="AD630" i="4" s="1"/>
  <c r="V628" i="4"/>
  <c r="Z628" i="4" s="1"/>
  <c r="AD628" i="4" s="1"/>
  <c r="W621" i="4"/>
  <c r="AA621" i="4" s="1"/>
  <c r="V614" i="4"/>
  <c r="Z614" i="4" s="1"/>
  <c r="AD614" i="4" s="1"/>
  <c r="X612" i="4"/>
  <c r="AB612" i="4" s="1"/>
  <c r="V591" i="4"/>
  <c r="Z591" i="4" s="1"/>
  <c r="AD591" i="4" s="1"/>
  <c r="X589" i="4"/>
  <c r="AB589" i="4" s="1"/>
  <c r="W582" i="4"/>
  <c r="AA582" i="4" s="1"/>
  <c r="W581" i="4"/>
  <c r="AA581" i="4" s="1"/>
  <c r="V531" i="4"/>
  <c r="Z531" i="4" s="1"/>
  <c r="AD531" i="4" s="1"/>
  <c r="V529" i="4"/>
  <c r="Z529" i="4" s="1"/>
  <c r="AD529" i="4" s="1"/>
  <c r="V528" i="4"/>
  <c r="Z528" i="4" s="1"/>
  <c r="AD528" i="4" s="1"/>
  <c r="V449" i="4"/>
  <c r="Z449" i="4" s="1"/>
  <c r="AD449" i="4" s="1"/>
  <c r="V654" i="4"/>
  <c r="Z654" i="4" s="1"/>
  <c r="AD654" i="4" s="1"/>
  <c r="V652" i="4"/>
  <c r="Z652" i="4" s="1"/>
  <c r="AD652" i="4" s="1"/>
  <c r="V650" i="4"/>
  <c r="Z650" i="4" s="1"/>
  <c r="AD650" i="4" s="1"/>
  <c r="V648" i="4"/>
  <c r="Z648" i="4" s="1"/>
  <c r="AD648" i="4" s="1"/>
  <c r="V646" i="4"/>
  <c r="Z646" i="4" s="1"/>
  <c r="AD646" i="4" s="1"/>
  <c r="V644" i="4"/>
  <c r="Z644" i="4" s="1"/>
  <c r="AD644" i="4" s="1"/>
  <c r="V642" i="4"/>
  <c r="Z642" i="4" s="1"/>
  <c r="AD642" i="4" s="1"/>
  <c r="X640" i="4"/>
  <c r="AB640" i="4" s="1"/>
  <c r="W636" i="4"/>
  <c r="AA636" i="4" s="1"/>
  <c r="V635" i="4"/>
  <c r="Z635" i="4" s="1"/>
  <c r="AD635" i="4" s="1"/>
  <c r="V633" i="4"/>
  <c r="Z633" i="4" s="1"/>
  <c r="AD633" i="4" s="1"/>
  <c r="X624" i="4"/>
  <c r="AB624" i="4" s="1"/>
  <c r="X622" i="4"/>
  <c r="AB622" i="4" s="1"/>
  <c r="W620" i="4"/>
  <c r="AA620" i="4" s="1"/>
  <c r="V619" i="4"/>
  <c r="Z619" i="4" s="1"/>
  <c r="AD619" i="4" s="1"/>
  <c r="X615" i="4"/>
  <c r="AB615" i="4" s="1"/>
  <c r="V612" i="4"/>
  <c r="Z612" i="4" s="1"/>
  <c r="AD612" i="4" s="1"/>
  <c r="X610" i="4"/>
  <c r="AB610" i="4" s="1"/>
  <c r="X608" i="4"/>
  <c r="AB608" i="4" s="1"/>
  <c r="X606" i="4"/>
  <c r="AB606" i="4" s="1"/>
  <c r="X604" i="4"/>
  <c r="AB604" i="4" s="1"/>
  <c r="X602" i="4"/>
  <c r="AB602" i="4" s="1"/>
  <c r="X600" i="4"/>
  <c r="AB600" i="4" s="1"/>
  <c r="X598" i="4"/>
  <c r="AB598" i="4" s="1"/>
  <c r="X596" i="4"/>
  <c r="AB596" i="4" s="1"/>
  <c r="X594" i="4"/>
  <c r="AB594" i="4" s="1"/>
  <c r="V589" i="4"/>
  <c r="Z589" i="4" s="1"/>
  <c r="AD589" i="4" s="1"/>
  <c r="X587" i="4"/>
  <c r="AB587" i="4" s="1"/>
  <c r="X584" i="4"/>
  <c r="AB584" i="4" s="1"/>
  <c r="W579" i="4"/>
  <c r="AA579" i="4" s="1"/>
  <c r="W577" i="4"/>
  <c r="AA577" i="4" s="1"/>
  <c r="W575" i="4"/>
  <c r="AA575" i="4" s="1"/>
  <c r="W573" i="4"/>
  <c r="AA573" i="4" s="1"/>
  <c r="W571" i="4"/>
  <c r="AA571" i="4" s="1"/>
  <c r="W569" i="4"/>
  <c r="AA569" i="4" s="1"/>
  <c r="W567" i="4"/>
  <c r="AA567" i="4" s="1"/>
  <c r="W565" i="4"/>
  <c r="AA565" i="4" s="1"/>
  <c r="W563" i="4"/>
  <c r="AA563" i="4" s="1"/>
  <c r="W561" i="4"/>
  <c r="AA561" i="4" s="1"/>
  <c r="W559" i="4"/>
  <c r="AA559" i="4" s="1"/>
  <c r="W557" i="4"/>
  <c r="AA557" i="4" s="1"/>
  <c r="W555" i="4"/>
  <c r="AA555" i="4" s="1"/>
  <c r="W553" i="4"/>
  <c r="AA553" i="4" s="1"/>
  <c r="W551" i="4"/>
  <c r="AA551" i="4" s="1"/>
  <c r="W549" i="4"/>
  <c r="AA549" i="4" s="1"/>
  <c r="W547" i="4"/>
  <c r="AA547" i="4" s="1"/>
  <c r="W545" i="4"/>
  <c r="AA545" i="4" s="1"/>
  <c r="W543" i="4"/>
  <c r="AA543" i="4" s="1"/>
  <c r="W541" i="4"/>
  <c r="AA541" i="4" s="1"/>
  <c r="W539" i="4"/>
  <c r="AA539" i="4" s="1"/>
  <c r="W537" i="4"/>
  <c r="AA537" i="4" s="1"/>
  <c r="W535" i="4"/>
  <c r="AA535" i="4" s="1"/>
  <c r="W533" i="4"/>
  <c r="AA533" i="4" s="1"/>
  <c r="W463" i="4"/>
  <c r="AA463" i="4" s="1"/>
  <c r="X449" i="4"/>
  <c r="AB449" i="4" s="1"/>
  <c r="V674" i="4"/>
  <c r="Z674" i="4" s="1"/>
  <c r="AD674" i="4" s="1"/>
  <c r="V672" i="4"/>
  <c r="Z672" i="4" s="1"/>
  <c r="AD672" i="4" s="1"/>
  <c r="V670" i="4"/>
  <c r="Z670" i="4" s="1"/>
  <c r="AD670" i="4" s="1"/>
  <c r="W668" i="4"/>
  <c r="AA668" i="4" s="1"/>
  <c r="W666" i="4"/>
  <c r="AA666" i="4" s="1"/>
  <c r="W664" i="4"/>
  <c r="AA664" i="4" s="1"/>
  <c r="W662" i="4"/>
  <c r="AA662" i="4" s="1"/>
  <c r="W660" i="4"/>
  <c r="AA660" i="4" s="1"/>
  <c r="W658" i="4"/>
  <c r="AA658" i="4" s="1"/>
  <c r="W656" i="4"/>
  <c r="AA656" i="4" s="1"/>
  <c r="W654" i="4"/>
  <c r="AA654" i="4" s="1"/>
  <c r="W652" i="4"/>
  <c r="AA652" i="4" s="1"/>
  <c r="W650" i="4"/>
  <c r="AA650" i="4" s="1"/>
  <c r="W648" i="4"/>
  <c r="AA648" i="4" s="1"/>
  <c r="W646" i="4"/>
  <c r="AA646" i="4" s="1"/>
  <c r="X644" i="4"/>
  <c r="AB644" i="4" s="1"/>
  <c r="X642" i="4"/>
  <c r="AB642" i="4" s="1"/>
  <c r="V640" i="4"/>
  <c r="Z640" i="4" s="1"/>
  <c r="AD640" i="4" s="1"/>
  <c r="W638" i="4"/>
  <c r="AA638" i="4" s="1"/>
  <c r="W635" i="4"/>
  <c r="AA635" i="4" s="1"/>
  <c r="W633" i="4"/>
  <c r="AA633" i="4" s="1"/>
  <c r="X629" i="4"/>
  <c r="AB629" i="4" s="1"/>
  <c r="X627" i="4"/>
  <c r="AB627" i="4" s="1"/>
  <c r="V626" i="4"/>
  <c r="Z626" i="4" s="1"/>
  <c r="AD626" i="4" s="1"/>
  <c r="V624" i="4"/>
  <c r="Z624" i="4" s="1"/>
  <c r="AD624" i="4" s="1"/>
  <c r="V622" i="4"/>
  <c r="Z622" i="4" s="1"/>
  <c r="AD622" i="4" s="1"/>
  <c r="W619" i="4"/>
  <c r="AA619" i="4" s="1"/>
  <c r="V617" i="4"/>
  <c r="Z617" i="4" s="1"/>
  <c r="AD617" i="4" s="1"/>
  <c r="V615" i="4"/>
  <c r="Z615" i="4" s="1"/>
  <c r="AD615" i="4" s="1"/>
  <c r="V610" i="4"/>
  <c r="Z610" i="4" s="1"/>
  <c r="AD610" i="4" s="1"/>
  <c r="V608" i="4"/>
  <c r="Z608" i="4" s="1"/>
  <c r="AD608" i="4" s="1"/>
  <c r="V606" i="4"/>
  <c r="Z606" i="4" s="1"/>
  <c r="AD606" i="4" s="1"/>
  <c r="V604" i="4"/>
  <c r="Z604" i="4" s="1"/>
  <c r="AD604" i="4" s="1"/>
  <c r="V602" i="4"/>
  <c r="Z602" i="4" s="1"/>
  <c r="AD602" i="4" s="1"/>
  <c r="V600" i="4"/>
  <c r="Z600" i="4" s="1"/>
  <c r="AD600" i="4" s="1"/>
  <c r="V598" i="4"/>
  <c r="Z598" i="4" s="1"/>
  <c r="AD598" i="4" s="1"/>
  <c r="V596" i="4"/>
  <c r="Z596" i="4" s="1"/>
  <c r="AD596" i="4" s="1"/>
  <c r="V594" i="4"/>
  <c r="Z594" i="4" s="1"/>
  <c r="AD594" i="4" s="1"/>
  <c r="W592" i="4"/>
  <c r="AA592" i="4" s="1"/>
  <c r="W590" i="4"/>
  <c r="AA590" i="4" s="1"/>
  <c r="W589" i="4"/>
  <c r="AA589" i="4" s="1"/>
  <c r="V587" i="4"/>
  <c r="Z587" i="4" s="1"/>
  <c r="AD587" i="4" s="1"/>
  <c r="V584" i="4"/>
  <c r="Z584" i="4" s="1"/>
  <c r="AD584" i="4" s="1"/>
  <c r="W531" i="4"/>
  <c r="AA531" i="4" s="1"/>
  <c r="W529" i="4"/>
  <c r="AA529" i="4" s="1"/>
  <c r="W458" i="4"/>
  <c r="AA458" i="4" s="1"/>
  <c r="X390" i="4"/>
  <c r="AB390" i="4" s="1"/>
  <c r="W653" i="4"/>
  <c r="AA653" i="4" s="1"/>
  <c r="W651" i="4"/>
  <c r="AA651" i="4" s="1"/>
  <c r="W649" i="4"/>
  <c r="AA649" i="4" s="1"/>
  <c r="W647" i="4"/>
  <c r="AA647" i="4" s="1"/>
  <c r="X643" i="4"/>
  <c r="AB643" i="4" s="1"/>
  <c r="X641" i="4"/>
  <c r="AB641" i="4" s="1"/>
  <c r="X636" i="4"/>
  <c r="AB636" i="4" s="1"/>
  <c r="W634" i="4"/>
  <c r="AA634" i="4" s="1"/>
  <c r="V631" i="4"/>
  <c r="Z631" i="4" s="1"/>
  <c r="AD631" i="4" s="1"/>
  <c r="V629" i="4"/>
  <c r="Z629" i="4" s="1"/>
  <c r="AD629" i="4" s="1"/>
  <c r="V627" i="4"/>
  <c r="Z627" i="4" s="1"/>
  <c r="AD627" i="4" s="1"/>
  <c r="X620" i="4"/>
  <c r="AB620" i="4" s="1"/>
  <c r="W618" i="4"/>
  <c r="AA618" i="4" s="1"/>
  <c r="W617" i="4"/>
  <c r="AA617" i="4" s="1"/>
  <c r="W615" i="4"/>
  <c r="AA615" i="4" s="1"/>
  <c r="V592" i="4"/>
  <c r="Z592" i="4" s="1"/>
  <c r="AD592" i="4" s="1"/>
  <c r="W588" i="4"/>
  <c r="AA588" i="4" s="1"/>
  <c r="W587" i="4"/>
  <c r="AA587" i="4" s="1"/>
  <c r="V582" i="4"/>
  <c r="Z582" i="4" s="1"/>
  <c r="AD582" i="4" s="1"/>
  <c r="W580" i="4"/>
  <c r="AA580" i="4" s="1"/>
  <c r="W578" i="4"/>
  <c r="AA578" i="4" s="1"/>
  <c r="W576" i="4"/>
  <c r="AA576" i="4" s="1"/>
  <c r="W574" i="4"/>
  <c r="AA574" i="4" s="1"/>
  <c r="W572" i="4"/>
  <c r="AA572" i="4" s="1"/>
  <c r="W570" i="4"/>
  <c r="AA570" i="4" s="1"/>
  <c r="W568" i="4"/>
  <c r="AA568" i="4" s="1"/>
  <c r="W566" i="4"/>
  <c r="AA566" i="4" s="1"/>
  <c r="W564" i="4"/>
  <c r="AA564" i="4" s="1"/>
  <c r="W562" i="4"/>
  <c r="AA562" i="4" s="1"/>
  <c r="W560" i="4"/>
  <c r="AA560" i="4" s="1"/>
  <c r="W558" i="4"/>
  <c r="AA558" i="4" s="1"/>
  <c r="W556" i="4"/>
  <c r="AA556" i="4" s="1"/>
  <c r="W554" i="4"/>
  <c r="AA554" i="4" s="1"/>
  <c r="W552" i="4"/>
  <c r="AA552" i="4" s="1"/>
  <c r="W550" i="4"/>
  <c r="AA550" i="4" s="1"/>
  <c r="W548" i="4"/>
  <c r="AA548" i="4" s="1"/>
  <c r="W546" i="4"/>
  <c r="AA546" i="4" s="1"/>
  <c r="W544" i="4"/>
  <c r="AA544" i="4" s="1"/>
  <c r="W542" i="4"/>
  <c r="AA542" i="4" s="1"/>
  <c r="W540" i="4"/>
  <c r="AA540" i="4" s="1"/>
  <c r="W538" i="4"/>
  <c r="AA538" i="4" s="1"/>
  <c r="W536" i="4"/>
  <c r="AA536" i="4" s="1"/>
  <c r="W534" i="4"/>
  <c r="AA534" i="4" s="1"/>
  <c r="V527" i="4"/>
  <c r="Z527" i="4" s="1"/>
  <c r="AD527" i="4" s="1"/>
  <c r="W525" i="4"/>
  <c r="AA525" i="4" s="1"/>
  <c r="X463" i="4"/>
  <c r="AB463" i="4" s="1"/>
  <c r="X645" i="4"/>
  <c r="AB645" i="4" s="1"/>
  <c r="V643" i="4"/>
  <c r="Z643" i="4" s="1"/>
  <c r="AD643" i="4" s="1"/>
  <c r="V641" i="4"/>
  <c r="Z641" i="4" s="1"/>
  <c r="AD641" i="4" s="1"/>
  <c r="X639" i="4"/>
  <c r="AB639" i="4" s="1"/>
  <c r="V638" i="4"/>
  <c r="Z638" i="4" s="1"/>
  <c r="AD638" i="4" s="1"/>
  <c r="V636" i="4"/>
  <c r="Z636" i="4" s="1"/>
  <c r="AD636" i="4" s="1"/>
  <c r="W632" i="4"/>
  <c r="AA632" i="4" s="1"/>
  <c r="W631" i="4"/>
  <c r="AA631" i="4" s="1"/>
  <c r="W629" i="4"/>
  <c r="AA629" i="4" s="1"/>
  <c r="W627" i="4"/>
  <c r="AA627" i="4" s="1"/>
  <c r="X625" i="4"/>
  <c r="AB625" i="4" s="1"/>
  <c r="X623" i="4"/>
  <c r="AB623" i="4" s="1"/>
  <c r="V620" i="4"/>
  <c r="Z620" i="4" s="1"/>
  <c r="AD620" i="4" s="1"/>
  <c r="W616" i="4"/>
  <c r="AA616" i="4" s="1"/>
  <c r="X614" i="4"/>
  <c r="AB614" i="4" s="1"/>
  <c r="V613" i="4"/>
  <c r="Z613" i="4" s="1"/>
  <c r="AD613" i="4" s="1"/>
  <c r="X609" i="4"/>
  <c r="AB609" i="4" s="1"/>
  <c r="X607" i="4"/>
  <c r="AB607" i="4" s="1"/>
  <c r="X605" i="4"/>
  <c r="AB605" i="4" s="1"/>
  <c r="X603" i="4"/>
  <c r="AB603" i="4" s="1"/>
  <c r="X601" i="4"/>
  <c r="AB601" i="4" s="1"/>
  <c r="X599" i="4"/>
  <c r="AB599" i="4" s="1"/>
  <c r="X597" i="4"/>
  <c r="AB597" i="4" s="1"/>
  <c r="X595" i="4"/>
  <c r="AB595" i="4" s="1"/>
  <c r="X592" i="4"/>
  <c r="AB592" i="4" s="1"/>
  <c r="X590" i="4"/>
  <c r="AB590" i="4" s="1"/>
  <c r="V586" i="4"/>
  <c r="Z586" i="4" s="1"/>
  <c r="AD586" i="4" s="1"/>
  <c r="X585" i="4"/>
  <c r="AB585" i="4" s="1"/>
  <c r="X583" i="4"/>
  <c r="AB583" i="4" s="1"/>
  <c r="X580" i="4"/>
  <c r="AB580" i="4" s="1"/>
  <c r="X578" i="4"/>
  <c r="AB578" i="4" s="1"/>
  <c r="X576" i="4"/>
  <c r="AB576" i="4" s="1"/>
  <c r="X574" i="4"/>
  <c r="AB574" i="4" s="1"/>
  <c r="X572" i="4"/>
  <c r="AB572" i="4" s="1"/>
  <c r="X570" i="4"/>
  <c r="AB570" i="4" s="1"/>
  <c r="X568" i="4"/>
  <c r="AB568" i="4" s="1"/>
  <c r="X566" i="4"/>
  <c r="AB566" i="4" s="1"/>
  <c r="X564" i="4"/>
  <c r="AB564" i="4" s="1"/>
  <c r="X562" i="4"/>
  <c r="AB562" i="4" s="1"/>
  <c r="X560" i="4"/>
  <c r="AB560" i="4" s="1"/>
  <c r="X558" i="4"/>
  <c r="AB558" i="4" s="1"/>
  <c r="X556" i="4"/>
  <c r="AB556" i="4" s="1"/>
  <c r="X554" i="4"/>
  <c r="AB554" i="4" s="1"/>
  <c r="X552" i="4"/>
  <c r="AB552" i="4" s="1"/>
  <c r="X550" i="4"/>
  <c r="AB550" i="4" s="1"/>
  <c r="X548" i="4"/>
  <c r="AB548" i="4" s="1"/>
  <c r="X546" i="4"/>
  <c r="AB546" i="4" s="1"/>
  <c r="X544" i="4"/>
  <c r="AB544" i="4" s="1"/>
  <c r="X542" i="4"/>
  <c r="AB542" i="4" s="1"/>
  <c r="X540" i="4"/>
  <c r="AB540" i="4" s="1"/>
  <c r="X538" i="4"/>
  <c r="AB538" i="4" s="1"/>
  <c r="X536" i="4"/>
  <c r="AB536" i="4" s="1"/>
  <c r="X534" i="4"/>
  <c r="AB534" i="4" s="1"/>
  <c r="W532" i="4"/>
  <c r="AA532" i="4" s="1"/>
  <c r="W530" i="4"/>
  <c r="AA530" i="4" s="1"/>
  <c r="W527" i="4"/>
  <c r="AA527" i="4" s="1"/>
  <c r="V525" i="4"/>
  <c r="Z525" i="4" s="1"/>
  <c r="AD525" i="4" s="1"/>
  <c r="X424" i="4"/>
  <c r="AB424" i="4" s="1"/>
  <c r="X422" i="4"/>
  <c r="AB422" i="4" s="1"/>
  <c r="X416" i="4"/>
  <c r="AB416" i="4" s="1"/>
  <c r="V562" i="4"/>
  <c r="Z562" i="4" s="1"/>
  <c r="AD562" i="4" s="1"/>
  <c r="V560" i="4"/>
  <c r="Z560" i="4" s="1"/>
  <c r="AD560" i="4" s="1"/>
  <c r="V558" i="4"/>
  <c r="Z558" i="4" s="1"/>
  <c r="AD558" i="4" s="1"/>
  <c r="V556" i="4"/>
  <c r="Z556" i="4" s="1"/>
  <c r="AD556" i="4" s="1"/>
  <c r="V554" i="4"/>
  <c r="Z554" i="4" s="1"/>
  <c r="AD554" i="4" s="1"/>
  <c r="V552" i="4"/>
  <c r="Z552" i="4" s="1"/>
  <c r="AD552" i="4" s="1"/>
  <c r="V550" i="4"/>
  <c r="Z550" i="4" s="1"/>
  <c r="AD550" i="4" s="1"/>
  <c r="V548" i="4"/>
  <c r="Z548" i="4" s="1"/>
  <c r="AD548" i="4" s="1"/>
  <c r="V546" i="4"/>
  <c r="Z546" i="4" s="1"/>
  <c r="AD546" i="4" s="1"/>
  <c r="V544" i="4"/>
  <c r="Z544" i="4" s="1"/>
  <c r="AD544" i="4" s="1"/>
  <c r="V542" i="4"/>
  <c r="Z542" i="4" s="1"/>
  <c r="AD542" i="4" s="1"/>
  <c r="V540" i="4"/>
  <c r="Z540" i="4" s="1"/>
  <c r="AD540" i="4" s="1"/>
  <c r="V538" i="4"/>
  <c r="Z538" i="4" s="1"/>
  <c r="AD538" i="4" s="1"/>
  <c r="V536" i="4"/>
  <c r="Z536" i="4" s="1"/>
  <c r="AD536" i="4" s="1"/>
  <c r="V534" i="4"/>
  <c r="Z534" i="4" s="1"/>
  <c r="AD534" i="4" s="1"/>
  <c r="X532" i="4"/>
  <c r="AB532" i="4" s="1"/>
  <c r="X530" i="4"/>
  <c r="AB530" i="4" s="1"/>
  <c r="X464" i="4"/>
  <c r="AB464" i="4" s="1"/>
  <c r="X400" i="4"/>
  <c r="AB400" i="4" s="1"/>
  <c r="V653" i="4"/>
  <c r="Z653" i="4" s="1"/>
  <c r="AD653" i="4" s="1"/>
  <c r="V651" i="4"/>
  <c r="Z651" i="4" s="1"/>
  <c r="AD651" i="4" s="1"/>
  <c r="V649" i="4"/>
  <c r="Z649" i="4" s="1"/>
  <c r="AD649" i="4" s="1"/>
  <c r="V647" i="4"/>
  <c r="Z647" i="4" s="1"/>
  <c r="AD647" i="4" s="1"/>
  <c r="V645" i="4"/>
  <c r="Z645" i="4" s="1"/>
  <c r="AD645" i="4" s="1"/>
  <c r="W643" i="4"/>
  <c r="AA643" i="4" s="1"/>
  <c r="W641" i="4"/>
  <c r="AA641" i="4" s="1"/>
  <c r="V639" i="4"/>
  <c r="Z639" i="4" s="1"/>
  <c r="AD639" i="4" s="1"/>
  <c r="X637" i="4"/>
  <c r="AB637" i="4" s="1"/>
  <c r="V634" i="4"/>
  <c r="Z634" i="4" s="1"/>
  <c r="AD634" i="4" s="1"/>
  <c r="X632" i="4"/>
  <c r="AB632" i="4" s="1"/>
  <c r="W625" i="4"/>
  <c r="AA625" i="4" s="1"/>
  <c r="W623" i="4"/>
  <c r="AA623" i="4" s="1"/>
  <c r="V618" i="4"/>
  <c r="Z618" i="4" s="1"/>
  <c r="AD618" i="4" s="1"/>
  <c r="X616" i="4"/>
  <c r="AB616" i="4" s="1"/>
  <c r="W612" i="4"/>
  <c r="AA612" i="4" s="1"/>
  <c r="W611" i="4"/>
  <c r="AA611" i="4" s="1"/>
  <c r="W609" i="4"/>
  <c r="AA609" i="4" s="1"/>
  <c r="W607" i="4"/>
  <c r="AA607" i="4" s="1"/>
  <c r="W605" i="4"/>
  <c r="AA605" i="4" s="1"/>
  <c r="W603" i="4"/>
  <c r="AA603" i="4" s="1"/>
  <c r="W601" i="4"/>
  <c r="AA601" i="4" s="1"/>
  <c r="W599" i="4"/>
  <c r="AA599" i="4" s="1"/>
  <c r="W597" i="4"/>
  <c r="AA597" i="4" s="1"/>
  <c r="W595" i="4"/>
  <c r="AA595" i="4" s="1"/>
  <c r="W593" i="4"/>
  <c r="AA593" i="4" s="1"/>
  <c r="V588" i="4"/>
  <c r="Z588" i="4" s="1"/>
  <c r="AD588" i="4" s="1"/>
  <c r="W586" i="4"/>
  <c r="AA586" i="4" s="1"/>
  <c r="W585" i="4"/>
  <c r="AA585" i="4" s="1"/>
  <c r="W583" i="4"/>
  <c r="AA583" i="4" s="1"/>
  <c r="V581" i="4"/>
  <c r="Z581" i="4" s="1"/>
  <c r="AD581" i="4" s="1"/>
  <c r="X579" i="4"/>
  <c r="AB579" i="4" s="1"/>
  <c r="X577" i="4"/>
  <c r="AB577" i="4" s="1"/>
  <c r="X575" i="4"/>
  <c r="AB575" i="4" s="1"/>
  <c r="X573" i="4"/>
  <c r="AB573" i="4" s="1"/>
  <c r="X571" i="4"/>
  <c r="AB571" i="4" s="1"/>
  <c r="X569" i="4"/>
  <c r="AB569" i="4" s="1"/>
  <c r="X567" i="4"/>
  <c r="AB567" i="4" s="1"/>
  <c r="X565" i="4"/>
  <c r="AB565" i="4" s="1"/>
  <c r="X563" i="4"/>
  <c r="AB563" i="4" s="1"/>
  <c r="X561" i="4"/>
  <c r="AB561" i="4" s="1"/>
  <c r="X559" i="4"/>
  <c r="AB559" i="4" s="1"/>
  <c r="X557" i="4"/>
  <c r="AB557" i="4" s="1"/>
  <c r="X555" i="4"/>
  <c r="AB555" i="4" s="1"/>
  <c r="X553" i="4"/>
  <c r="AB553" i="4" s="1"/>
  <c r="X551" i="4"/>
  <c r="AB551" i="4" s="1"/>
  <c r="X549" i="4"/>
  <c r="AB549" i="4" s="1"/>
  <c r="X547" i="4"/>
  <c r="AB547" i="4" s="1"/>
  <c r="X545" i="4"/>
  <c r="AB545" i="4" s="1"/>
  <c r="X543" i="4"/>
  <c r="AB543" i="4" s="1"/>
  <c r="X541" i="4"/>
  <c r="AB541" i="4" s="1"/>
  <c r="X539" i="4"/>
  <c r="AB539" i="4" s="1"/>
  <c r="X537" i="4"/>
  <c r="AB537" i="4" s="1"/>
  <c r="X535" i="4"/>
  <c r="AB535" i="4" s="1"/>
  <c r="X533" i="4"/>
  <c r="AB533" i="4" s="1"/>
  <c r="V532" i="4"/>
  <c r="Z532" i="4" s="1"/>
  <c r="AD532" i="4" s="1"/>
  <c r="V530" i="4"/>
  <c r="Z530" i="4" s="1"/>
  <c r="AD530" i="4" s="1"/>
  <c r="W528" i="4"/>
  <c r="AA528" i="4" s="1"/>
  <c r="X524" i="4"/>
  <c r="AB524" i="4" s="1"/>
  <c r="X522" i="4"/>
  <c r="AB522" i="4" s="1"/>
  <c r="X520" i="4"/>
  <c r="AB520" i="4" s="1"/>
  <c r="X518" i="4"/>
  <c r="AB518" i="4" s="1"/>
  <c r="X516" i="4"/>
  <c r="AB516" i="4" s="1"/>
  <c r="X514" i="4"/>
  <c r="AB514" i="4" s="1"/>
  <c r="X512" i="4"/>
  <c r="AB512" i="4" s="1"/>
  <c r="X510" i="4"/>
  <c r="AB510" i="4" s="1"/>
  <c r="X508" i="4"/>
  <c r="AB508" i="4" s="1"/>
  <c r="X506" i="4"/>
  <c r="AB506" i="4" s="1"/>
  <c r="X504" i="4"/>
  <c r="AB504" i="4" s="1"/>
  <c r="X502" i="4"/>
  <c r="AB502" i="4" s="1"/>
  <c r="X500" i="4"/>
  <c r="AB500" i="4" s="1"/>
  <c r="X498" i="4"/>
  <c r="AB498" i="4" s="1"/>
  <c r="X496" i="4"/>
  <c r="AB496" i="4" s="1"/>
  <c r="W445" i="4"/>
  <c r="AA445" i="4" s="1"/>
  <c r="V434" i="4"/>
  <c r="Z434" i="4" s="1"/>
  <c r="AD434" i="4" s="1"/>
  <c r="W373" i="4"/>
  <c r="AA373" i="4" s="1"/>
  <c r="X526" i="4"/>
  <c r="AB526" i="4" s="1"/>
  <c r="W524" i="4"/>
  <c r="AA524" i="4" s="1"/>
  <c r="W522" i="4"/>
  <c r="AA522" i="4" s="1"/>
  <c r="W520" i="4"/>
  <c r="AA520" i="4" s="1"/>
  <c r="W518" i="4"/>
  <c r="AA518" i="4" s="1"/>
  <c r="W516" i="4"/>
  <c r="AA516" i="4" s="1"/>
  <c r="W514" i="4"/>
  <c r="AA514" i="4" s="1"/>
  <c r="W512" i="4"/>
  <c r="AA512" i="4" s="1"/>
  <c r="W510" i="4"/>
  <c r="AA510" i="4" s="1"/>
  <c r="W508" i="4"/>
  <c r="AA508" i="4" s="1"/>
  <c r="W506" i="4"/>
  <c r="AA506" i="4" s="1"/>
  <c r="W504" i="4"/>
  <c r="AA504" i="4" s="1"/>
  <c r="W502" i="4"/>
  <c r="AA502" i="4" s="1"/>
  <c r="W500" i="4"/>
  <c r="AA500" i="4" s="1"/>
  <c r="W498" i="4"/>
  <c r="AA498" i="4" s="1"/>
  <c r="W496" i="4"/>
  <c r="AA496" i="4" s="1"/>
  <c r="W494" i="4"/>
  <c r="AA494" i="4" s="1"/>
  <c r="W492" i="4"/>
  <c r="AA492" i="4" s="1"/>
  <c r="W490" i="4"/>
  <c r="AA490" i="4" s="1"/>
  <c r="W488" i="4"/>
  <c r="AA488" i="4" s="1"/>
  <c r="W486" i="4"/>
  <c r="AA486" i="4" s="1"/>
  <c r="W484" i="4"/>
  <c r="AA484" i="4" s="1"/>
  <c r="W482" i="4"/>
  <c r="AA482" i="4" s="1"/>
  <c r="W480" i="4"/>
  <c r="AA480" i="4" s="1"/>
  <c r="W478" i="4"/>
  <c r="AA478" i="4" s="1"/>
  <c r="W476" i="4"/>
  <c r="AA476" i="4" s="1"/>
  <c r="W474" i="4"/>
  <c r="AA474" i="4" s="1"/>
  <c r="W472" i="4"/>
  <c r="AA472" i="4" s="1"/>
  <c r="W470" i="4"/>
  <c r="AA470" i="4" s="1"/>
  <c r="W468" i="4"/>
  <c r="AA468" i="4" s="1"/>
  <c r="W466" i="4"/>
  <c r="AA466" i="4" s="1"/>
  <c r="V463" i="4"/>
  <c r="Z463" i="4" s="1"/>
  <c r="AD463" i="4" s="1"/>
  <c r="W459" i="4"/>
  <c r="AA459" i="4" s="1"/>
  <c r="V458" i="4"/>
  <c r="Z458" i="4" s="1"/>
  <c r="AD458" i="4" s="1"/>
  <c r="W448" i="4"/>
  <c r="AA448" i="4" s="1"/>
  <c r="X445" i="4"/>
  <c r="AB445" i="4" s="1"/>
  <c r="X443" i="4"/>
  <c r="AB443" i="4" s="1"/>
  <c r="X441" i="4"/>
  <c r="AB441" i="4" s="1"/>
  <c r="X439" i="4"/>
  <c r="AB439" i="4" s="1"/>
  <c r="V437" i="4"/>
  <c r="Z437" i="4" s="1"/>
  <c r="AD437" i="4" s="1"/>
  <c r="V435" i="4"/>
  <c r="Z435" i="4" s="1"/>
  <c r="AD435" i="4" s="1"/>
  <c r="W433" i="4"/>
  <c r="AA433" i="4" s="1"/>
  <c r="W431" i="4"/>
  <c r="AA431" i="4" s="1"/>
  <c r="W429" i="4"/>
  <c r="AA429" i="4" s="1"/>
  <c r="W427" i="4"/>
  <c r="AA427" i="4" s="1"/>
  <c r="W425" i="4"/>
  <c r="AA425" i="4" s="1"/>
  <c r="V424" i="4"/>
  <c r="Z424" i="4" s="1"/>
  <c r="AD424" i="4" s="1"/>
  <c r="W422" i="4"/>
  <c r="AA422" i="4" s="1"/>
  <c r="X415" i="4"/>
  <c r="AB415" i="4" s="1"/>
  <c r="X413" i="4"/>
  <c r="AB413" i="4" s="1"/>
  <c r="X411" i="4"/>
  <c r="AB411" i="4" s="1"/>
  <c r="X409" i="4"/>
  <c r="AB409" i="4" s="1"/>
  <c r="V405" i="4"/>
  <c r="Z405" i="4" s="1"/>
  <c r="AD405" i="4" s="1"/>
  <c r="W403" i="4"/>
  <c r="AA403" i="4" s="1"/>
  <c r="W401" i="4"/>
  <c r="AA401" i="4" s="1"/>
  <c r="W400" i="4"/>
  <c r="AA400" i="4" s="1"/>
  <c r="W398" i="4"/>
  <c r="AA398" i="4" s="1"/>
  <c r="V393" i="4"/>
  <c r="Z393" i="4" s="1"/>
  <c r="AD393" i="4" s="1"/>
  <c r="X391" i="4"/>
  <c r="AB391" i="4" s="1"/>
  <c r="W390" i="4"/>
  <c r="AA390" i="4" s="1"/>
  <c r="W383" i="4"/>
  <c r="AA383" i="4" s="1"/>
  <c r="V381" i="4"/>
  <c r="Z381" i="4" s="1"/>
  <c r="AD381" i="4" s="1"/>
  <c r="V374" i="4"/>
  <c r="Z374" i="4" s="1"/>
  <c r="AD374" i="4" s="1"/>
  <c r="X372" i="4"/>
  <c r="AB372" i="4" s="1"/>
  <c r="V367" i="4"/>
  <c r="Z367" i="4" s="1"/>
  <c r="AD367" i="4" s="1"/>
  <c r="V365" i="4"/>
  <c r="Z365" i="4" s="1"/>
  <c r="AD365" i="4" s="1"/>
  <c r="V363" i="4"/>
  <c r="Z363" i="4" s="1"/>
  <c r="AD363" i="4" s="1"/>
  <c r="V361" i="4"/>
  <c r="Z361" i="4" s="1"/>
  <c r="AD361" i="4" s="1"/>
  <c r="V359" i="4"/>
  <c r="Z359" i="4" s="1"/>
  <c r="AD359" i="4" s="1"/>
  <c r="V357" i="4"/>
  <c r="Z357" i="4" s="1"/>
  <c r="AD357" i="4" s="1"/>
  <c r="V355" i="4"/>
  <c r="Z355" i="4" s="1"/>
  <c r="AD355" i="4" s="1"/>
  <c r="V353" i="4"/>
  <c r="Z353" i="4" s="1"/>
  <c r="AD353" i="4" s="1"/>
  <c r="V526" i="4"/>
  <c r="Z526" i="4" s="1"/>
  <c r="AD526" i="4" s="1"/>
  <c r="V524" i="4"/>
  <c r="Z524" i="4" s="1"/>
  <c r="AD524" i="4" s="1"/>
  <c r="V522" i="4"/>
  <c r="Z522" i="4" s="1"/>
  <c r="AD522" i="4" s="1"/>
  <c r="V520" i="4"/>
  <c r="Z520" i="4" s="1"/>
  <c r="AD520" i="4" s="1"/>
  <c r="V518" i="4"/>
  <c r="Z518" i="4" s="1"/>
  <c r="AD518" i="4" s="1"/>
  <c r="V516" i="4"/>
  <c r="Z516" i="4" s="1"/>
  <c r="AD516" i="4" s="1"/>
  <c r="V514" i="4"/>
  <c r="Z514" i="4" s="1"/>
  <c r="AD514" i="4" s="1"/>
  <c r="V512" i="4"/>
  <c r="Z512" i="4" s="1"/>
  <c r="AD512" i="4" s="1"/>
  <c r="V510" i="4"/>
  <c r="Z510" i="4" s="1"/>
  <c r="AD510" i="4" s="1"/>
  <c r="V508" i="4"/>
  <c r="Z508" i="4" s="1"/>
  <c r="AD508" i="4" s="1"/>
  <c r="V506" i="4"/>
  <c r="Z506" i="4" s="1"/>
  <c r="AD506" i="4" s="1"/>
  <c r="V504" i="4"/>
  <c r="Z504" i="4" s="1"/>
  <c r="AD504" i="4" s="1"/>
  <c r="V502" i="4"/>
  <c r="Z502" i="4" s="1"/>
  <c r="AD502" i="4" s="1"/>
  <c r="V500" i="4"/>
  <c r="Z500" i="4" s="1"/>
  <c r="AD500" i="4" s="1"/>
  <c r="V498" i="4"/>
  <c r="Z498" i="4" s="1"/>
  <c r="AD498" i="4" s="1"/>
  <c r="V496" i="4"/>
  <c r="Z496" i="4" s="1"/>
  <c r="AD496" i="4" s="1"/>
  <c r="V494" i="4"/>
  <c r="Z494" i="4" s="1"/>
  <c r="AD494" i="4" s="1"/>
  <c r="V492" i="4"/>
  <c r="Z492" i="4" s="1"/>
  <c r="AD492" i="4" s="1"/>
  <c r="V490" i="4"/>
  <c r="Z490" i="4" s="1"/>
  <c r="AD490" i="4" s="1"/>
  <c r="V488" i="4"/>
  <c r="Z488" i="4" s="1"/>
  <c r="AD488" i="4" s="1"/>
  <c r="V486" i="4"/>
  <c r="Z486" i="4" s="1"/>
  <c r="AD486" i="4" s="1"/>
  <c r="V484" i="4"/>
  <c r="Z484" i="4" s="1"/>
  <c r="AD484" i="4" s="1"/>
  <c r="V482" i="4"/>
  <c r="Z482" i="4" s="1"/>
  <c r="AD482" i="4" s="1"/>
  <c r="V480" i="4"/>
  <c r="Z480" i="4" s="1"/>
  <c r="AD480" i="4" s="1"/>
  <c r="V478" i="4"/>
  <c r="Z478" i="4" s="1"/>
  <c r="AD478" i="4" s="1"/>
  <c r="V476" i="4"/>
  <c r="Z476" i="4" s="1"/>
  <c r="AD476" i="4" s="1"/>
  <c r="V474" i="4"/>
  <c r="Z474" i="4" s="1"/>
  <c r="AD474" i="4" s="1"/>
  <c r="V472" i="4"/>
  <c r="Z472" i="4" s="1"/>
  <c r="AD472" i="4" s="1"/>
  <c r="V470" i="4"/>
  <c r="Z470" i="4" s="1"/>
  <c r="AD470" i="4" s="1"/>
  <c r="V468" i="4"/>
  <c r="Z468" i="4" s="1"/>
  <c r="AD468" i="4" s="1"/>
  <c r="V466" i="4"/>
  <c r="Z466" i="4" s="1"/>
  <c r="AD466" i="4" s="1"/>
  <c r="W464" i="4"/>
  <c r="AA464" i="4" s="1"/>
  <c r="W461" i="4"/>
  <c r="AA461" i="4" s="1"/>
  <c r="V459" i="4"/>
  <c r="Z459" i="4" s="1"/>
  <c r="AD459" i="4" s="1"/>
  <c r="X454" i="4"/>
  <c r="AB454" i="4" s="1"/>
  <c r="W451" i="4"/>
  <c r="AA451" i="4" s="1"/>
  <c r="V448" i="4"/>
  <c r="Z448" i="4" s="1"/>
  <c r="AD448" i="4" s="1"/>
  <c r="W446" i="4"/>
  <c r="AA446" i="4" s="1"/>
  <c r="V433" i="4"/>
  <c r="Z433" i="4" s="1"/>
  <c r="AD433" i="4" s="1"/>
  <c r="V431" i="4"/>
  <c r="Z431" i="4" s="1"/>
  <c r="AD431" i="4" s="1"/>
  <c r="V429" i="4"/>
  <c r="Z429" i="4" s="1"/>
  <c r="AD429" i="4" s="1"/>
  <c r="V427" i="4"/>
  <c r="Z427" i="4" s="1"/>
  <c r="AD427" i="4" s="1"/>
  <c r="V425" i="4"/>
  <c r="Z425" i="4" s="1"/>
  <c r="AD425" i="4" s="1"/>
  <c r="W423" i="4"/>
  <c r="AA423" i="4" s="1"/>
  <c r="V422" i="4"/>
  <c r="Z422" i="4" s="1"/>
  <c r="AD422" i="4" s="1"/>
  <c r="W420" i="4"/>
  <c r="AA420" i="4" s="1"/>
  <c r="X407" i="4"/>
  <c r="AB407" i="4" s="1"/>
  <c r="V403" i="4"/>
  <c r="Z403" i="4" s="1"/>
  <c r="AD403" i="4" s="1"/>
  <c r="V401" i="4"/>
  <c r="Z401" i="4" s="1"/>
  <c r="AD401" i="4" s="1"/>
  <c r="V400" i="4"/>
  <c r="Z400" i="4" s="1"/>
  <c r="AD400" i="4" s="1"/>
  <c r="V398" i="4"/>
  <c r="Z398" i="4" s="1"/>
  <c r="AD398" i="4" s="1"/>
  <c r="W391" i="4"/>
  <c r="AA391" i="4" s="1"/>
  <c r="V390" i="4"/>
  <c r="Z390" i="4" s="1"/>
  <c r="AD390" i="4" s="1"/>
  <c r="W385" i="4"/>
  <c r="AA385" i="4" s="1"/>
  <c r="V383" i="4"/>
  <c r="Z383" i="4" s="1"/>
  <c r="AD383" i="4" s="1"/>
  <c r="W379" i="4"/>
  <c r="AA379" i="4" s="1"/>
  <c r="W377" i="4"/>
  <c r="AA377" i="4" s="1"/>
  <c r="X375" i="4"/>
  <c r="AB375" i="4" s="1"/>
  <c r="V372" i="4"/>
  <c r="Z372" i="4" s="1"/>
  <c r="AD372" i="4" s="1"/>
  <c r="X370" i="4"/>
  <c r="AB370" i="4" s="1"/>
  <c r="V464" i="4"/>
  <c r="Z464" i="4" s="1"/>
  <c r="AD464" i="4" s="1"/>
  <c r="W462" i="4"/>
  <c r="AA462" i="4" s="1"/>
  <c r="W456" i="4"/>
  <c r="AA456" i="4" s="1"/>
  <c r="W454" i="4"/>
  <c r="AA454" i="4" s="1"/>
  <c r="W452" i="4"/>
  <c r="AA452" i="4" s="1"/>
  <c r="V451" i="4"/>
  <c r="Z451" i="4" s="1"/>
  <c r="AD451" i="4" s="1"/>
  <c r="V446" i="4"/>
  <c r="Z446" i="4" s="1"/>
  <c r="AD446" i="4" s="1"/>
  <c r="X444" i="4"/>
  <c r="AB444" i="4" s="1"/>
  <c r="X442" i="4"/>
  <c r="AB442" i="4" s="1"/>
  <c r="X440" i="4"/>
  <c r="AB440" i="4" s="1"/>
  <c r="V438" i="4"/>
  <c r="Z438" i="4" s="1"/>
  <c r="AD438" i="4" s="1"/>
  <c r="X437" i="4"/>
  <c r="AB437" i="4" s="1"/>
  <c r="X435" i="4"/>
  <c r="AB435" i="4" s="1"/>
  <c r="V423" i="4"/>
  <c r="Z423" i="4" s="1"/>
  <c r="AD423" i="4" s="1"/>
  <c r="W421" i="4"/>
  <c r="AA421" i="4" s="1"/>
  <c r="V420" i="4"/>
  <c r="Z420" i="4" s="1"/>
  <c r="AD420" i="4" s="1"/>
  <c r="W418" i="4"/>
  <c r="AA418" i="4" s="1"/>
  <c r="X414" i="4"/>
  <c r="AB414" i="4" s="1"/>
  <c r="X412" i="4"/>
  <c r="AB412" i="4" s="1"/>
  <c r="X410" i="4"/>
  <c r="AB410" i="4" s="1"/>
  <c r="X405" i="4"/>
  <c r="AB405" i="4" s="1"/>
  <c r="W399" i="4"/>
  <c r="AA399" i="4" s="1"/>
  <c r="X397" i="4"/>
  <c r="AB397" i="4" s="1"/>
  <c r="W396" i="4"/>
  <c r="AA396" i="4" s="1"/>
  <c r="V394" i="4"/>
  <c r="Z394" i="4" s="1"/>
  <c r="AD394" i="4" s="1"/>
  <c r="X393" i="4"/>
  <c r="AB393" i="4" s="1"/>
  <c r="V388" i="4"/>
  <c r="Z388" i="4" s="1"/>
  <c r="AD388" i="4" s="1"/>
  <c r="W381" i="4"/>
  <c r="AA381" i="4" s="1"/>
  <c r="V379" i="4"/>
  <c r="Z379" i="4" s="1"/>
  <c r="AD379" i="4" s="1"/>
  <c r="V377" i="4"/>
  <c r="Z377" i="4" s="1"/>
  <c r="AD377" i="4" s="1"/>
  <c r="W344" i="4"/>
  <c r="AA344" i="4" s="1"/>
  <c r="X527" i="4"/>
  <c r="AB527" i="4" s="1"/>
  <c r="X525" i="4"/>
  <c r="AB525" i="4" s="1"/>
  <c r="X523" i="4"/>
  <c r="AB523" i="4" s="1"/>
  <c r="X521" i="4"/>
  <c r="AB521" i="4" s="1"/>
  <c r="X519" i="4"/>
  <c r="AB519" i="4" s="1"/>
  <c r="X517" i="4"/>
  <c r="AB517" i="4" s="1"/>
  <c r="X515" i="4"/>
  <c r="AB515" i="4" s="1"/>
  <c r="X513" i="4"/>
  <c r="AB513" i="4" s="1"/>
  <c r="X511" i="4"/>
  <c r="AB511" i="4" s="1"/>
  <c r="X509" i="4"/>
  <c r="AB509" i="4" s="1"/>
  <c r="X507" i="4"/>
  <c r="AB507" i="4" s="1"/>
  <c r="X505" i="4"/>
  <c r="AB505" i="4" s="1"/>
  <c r="X503" i="4"/>
  <c r="AB503" i="4" s="1"/>
  <c r="X501" i="4"/>
  <c r="AB501" i="4" s="1"/>
  <c r="X499" i="4"/>
  <c r="AB499" i="4" s="1"/>
  <c r="X497" i="4"/>
  <c r="AB497" i="4" s="1"/>
  <c r="X495" i="4"/>
  <c r="AB495" i="4" s="1"/>
  <c r="X493" i="4"/>
  <c r="AB493" i="4" s="1"/>
  <c r="X491" i="4"/>
  <c r="AB491" i="4" s="1"/>
  <c r="X489" i="4"/>
  <c r="AB489" i="4" s="1"/>
  <c r="X487" i="4"/>
  <c r="AB487" i="4" s="1"/>
  <c r="X485" i="4"/>
  <c r="AB485" i="4" s="1"/>
  <c r="X483" i="4"/>
  <c r="AB483" i="4" s="1"/>
  <c r="X481" i="4"/>
  <c r="AB481" i="4" s="1"/>
  <c r="X479" i="4"/>
  <c r="AB479" i="4" s="1"/>
  <c r="X477" i="4"/>
  <c r="AB477" i="4" s="1"/>
  <c r="X475" i="4"/>
  <c r="AB475" i="4" s="1"/>
  <c r="X473" i="4"/>
  <c r="AB473" i="4" s="1"/>
  <c r="X471" i="4"/>
  <c r="AB471" i="4" s="1"/>
  <c r="X469" i="4"/>
  <c r="AB469" i="4" s="1"/>
  <c r="X467" i="4"/>
  <c r="AB467" i="4" s="1"/>
  <c r="X465" i="4"/>
  <c r="AB465" i="4" s="1"/>
  <c r="V461" i="4"/>
  <c r="Z461" i="4" s="1"/>
  <c r="AD461" i="4" s="1"/>
  <c r="X459" i="4"/>
  <c r="AB459" i="4" s="1"/>
  <c r="W457" i="4"/>
  <c r="AA457" i="4" s="1"/>
  <c r="V456" i="4"/>
  <c r="Z456" i="4" s="1"/>
  <c r="AD456" i="4" s="1"/>
  <c r="V454" i="4"/>
  <c r="Z454" i="4" s="1"/>
  <c r="AD454" i="4" s="1"/>
  <c r="X452" i="4"/>
  <c r="AB452" i="4" s="1"/>
  <c r="W449" i="4"/>
  <c r="AA449" i="4" s="1"/>
  <c r="W444" i="4"/>
  <c r="AA444" i="4" s="1"/>
  <c r="W442" i="4"/>
  <c r="AA442" i="4" s="1"/>
  <c r="W440" i="4"/>
  <c r="AA440" i="4" s="1"/>
  <c r="X433" i="4"/>
  <c r="AB433" i="4" s="1"/>
  <c r="X431" i="4"/>
  <c r="AB431" i="4" s="1"/>
  <c r="X429" i="4"/>
  <c r="AB429" i="4" s="1"/>
  <c r="X427" i="4"/>
  <c r="AB427" i="4" s="1"/>
  <c r="X425" i="4"/>
  <c r="AB425" i="4" s="1"/>
  <c r="V421" i="4"/>
  <c r="Z421" i="4" s="1"/>
  <c r="AD421" i="4" s="1"/>
  <c r="W419" i="4"/>
  <c r="AA419" i="4" s="1"/>
  <c r="V418" i="4"/>
  <c r="Z418" i="4" s="1"/>
  <c r="AD418" i="4" s="1"/>
  <c r="W416" i="4"/>
  <c r="AA416" i="4" s="1"/>
  <c r="W414" i="4"/>
  <c r="AA414" i="4" s="1"/>
  <c r="W412" i="4"/>
  <c r="AA412" i="4" s="1"/>
  <c r="W410" i="4"/>
  <c r="AA410" i="4" s="1"/>
  <c r="X401" i="4"/>
  <c r="AB401" i="4" s="1"/>
  <c r="V399" i="4"/>
  <c r="Z399" i="4" s="1"/>
  <c r="AD399" i="4" s="1"/>
  <c r="W397" i="4"/>
  <c r="AA397" i="4" s="1"/>
  <c r="V396" i="4"/>
  <c r="Z396" i="4" s="1"/>
  <c r="AD396" i="4" s="1"/>
  <c r="X394" i="4"/>
  <c r="AB394" i="4" s="1"/>
  <c r="V391" i="4"/>
  <c r="Z391" i="4" s="1"/>
  <c r="AD391" i="4" s="1"/>
  <c r="X389" i="4"/>
  <c r="AB389" i="4" s="1"/>
  <c r="X388" i="4"/>
  <c r="AB388" i="4" s="1"/>
  <c r="W386" i="4"/>
  <c r="AA386" i="4" s="1"/>
  <c r="W384" i="4"/>
  <c r="AA384" i="4" s="1"/>
  <c r="V366" i="4"/>
  <c r="Z366" i="4" s="1"/>
  <c r="AD366" i="4" s="1"/>
  <c r="V350" i="4"/>
  <c r="Z350" i="4" s="1"/>
  <c r="AD350" i="4" s="1"/>
  <c r="V348" i="4"/>
  <c r="Z348" i="4" s="1"/>
  <c r="AD348" i="4" s="1"/>
  <c r="V346" i="4"/>
  <c r="Z346" i="4" s="1"/>
  <c r="AD346" i="4" s="1"/>
  <c r="V344" i="4"/>
  <c r="Z344" i="4" s="1"/>
  <c r="AD344" i="4" s="1"/>
  <c r="V342" i="4"/>
  <c r="Z342" i="4" s="1"/>
  <c r="AD342" i="4" s="1"/>
  <c r="W523" i="4"/>
  <c r="AA523" i="4" s="1"/>
  <c r="W521" i="4"/>
  <c r="AA521" i="4" s="1"/>
  <c r="W519" i="4"/>
  <c r="AA519" i="4" s="1"/>
  <c r="W517" i="4"/>
  <c r="AA517" i="4" s="1"/>
  <c r="W515" i="4"/>
  <c r="AA515" i="4" s="1"/>
  <c r="W513" i="4"/>
  <c r="AA513" i="4" s="1"/>
  <c r="W511" i="4"/>
  <c r="AA511" i="4" s="1"/>
  <c r="W509" i="4"/>
  <c r="AA509" i="4" s="1"/>
  <c r="W507" i="4"/>
  <c r="AA507" i="4" s="1"/>
  <c r="W505" i="4"/>
  <c r="AA505" i="4" s="1"/>
  <c r="W503" i="4"/>
  <c r="AA503" i="4" s="1"/>
  <c r="W501" i="4"/>
  <c r="AA501" i="4" s="1"/>
  <c r="W499" i="4"/>
  <c r="AA499" i="4" s="1"/>
  <c r="W497" i="4"/>
  <c r="AA497" i="4" s="1"/>
  <c r="W495" i="4"/>
  <c r="AA495" i="4" s="1"/>
  <c r="W493" i="4"/>
  <c r="AA493" i="4" s="1"/>
  <c r="W491" i="4"/>
  <c r="AA491" i="4" s="1"/>
  <c r="W489" i="4"/>
  <c r="AA489" i="4" s="1"/>
  <c r="W487" i="4"/>
  <c r="AA487" i="4" s="1"/>
  <c r="W485" i="4"/>
  <c r="AA485" i="4" s="1"/>
  <c r="W483" i="4"/>
  <c r="AA483" i="4" s="1"/>
  <c r="W481" i="4"/>
  <c r="AA481" i="4" s="1"/>
  <c r="W479" i="4"/>
  <c r="AA479" i="4" s="1"/>
  <c r="W477" i="4"/>
  <c r="AA477" i="4" s="1"/>
  <c r="W475" i="4"/>
  <c r="AA475" i="4" s="1"/>
  <c r="W473" i="4"/>
  <c r="AA473" i="4" s="1"/>
  <c r="W471" i="4"/>
  <c r="AA471" i="4" s="1"/>
  <c r="W469" i="4"/>
  <c r="AA469" i="4" s="1"/>
  <c r="W467" i="4"/>
  <c r="AA467" i="4" s="1"/>
  <c r="W465" i="4"/>
  <c r="AA465" i="4" s="1"/>
  <c r="V457" i="4"/>
  <c r="Z457" i="4" s="1"/>
  <c r="AD457" i="4" s="1"/>
  <c r="W455" i="4"/>
  <c r="AA455" i="4" s="1"/>
  <c r="X450" i="4"/>
  <c r="AB450" i="4" s="1"/>
  <c r="V444" i="4"/>
  <c r="Z444" i="4" s="1"/>
  <c r="AD444" i="4" s="1"/>
  <c r="V442" i="4"/>
  <c r="Z442" i="4" s="1"/>
  <c r="AD442" i="4" s="1"/>
  <c r="V440" i="4"/>
  <c r="Z440" i="4" s="1"/>
  <c r="AD440" i="4" s="1"/>
  <c r="X438" i="4"/>
  <c r="AB438" i="4" s="1"/>
  <c r="X436" i="4"/>
  <c r="AB436" i="4" s="1"/>
  <c r="X423" i="4"/>
  <c r="AB423" i="4" s="1"/>
  <c r="V419" i="4"/>
  <c r="Z419" i="4" s="1"/>
  <c r="AD419" i="4" s="1"/>
  <c r="W417" i="4"/>
  <c r="AA417" i="4" s="1"/>
  <c r="V416" i="4"/>
  <c r="Z416" i="4" s="1"/>
  <c r="AD416" i="4" s="1"/>
  <c r="V414" i="4"/>
  <c r="Z414" i="4" s="1"/>
  <c r="AD414" i="4" s="1"/>
  <c r="V412" i="4"/>
  <c r="Z412" i="4" s="1"/>
  <c r="AD412" i="4" s="1"/>
  <c r="V410" i="4"/>
  <c r="Z410" i="4" s="1"/>
  <c r="AD410" i="4" s="1"/>
  <c r="W408" i="4"/>
  <c r="AA408" i="4" s="1"/>
  <c r="X404" i="4"/>
  <c r="AB404" i="4" s="1"/>
  <c r="V397" i="4"/>
  <c r="Z397" i="4" s="1"/>
  <c r="AD397" i="4" s="1"/>
  <c r="W394" i="4"/>
  <c r="AA394" i="4" s="1"/>
  <c r="X392" i="4"/>
  <c r="AB392" i="4" s="1"/>
  <c r="W389" i="4"/>
  <c r="AA389" i="4" s="1"/>
  <c r="W388" i="4"/>
  <c r="AA388" i="4" s="1"/>
  <c r="X386" i="4"/>
  <c r="AB386" i="4" s="1"/>
  <c r="V384" i="4"/>
  <c r="Z384" i="4" s="1"/>
  <c r="AD384" i="4" s="1"/>
  <c r="W382" i="4"/>
  <c r="AA382" i="4" s="1"/>
  <c r="W376" i="4"/>
  <c r="AA376" i="4" s="1"/>
  <c r="W371" i="4"/>
  <c r="AA371" i="4" s="1"/>
  <c r="X352" i="4"/>
  <c r="AB352" i="4" s="1"/>
  <c r="X350" i="4"/>
  <c r="AB350" i="4" s="1"/>
  <c r="X348" i="4"/>
  <c r="AB348" i="4" s="1"/>
  <c r="X346" i="4"/>
  <c r="AB346" i="4" s="1"/>
  <c r="V283" i="4"/>
  <c r="Z283" i="4" s="1"/>
  <c r="AD283" i="4" s="1"/>
  <c r="V523" i="4"/>
  <c r="Z523" i="4" s="1"/>
  <c r="AD523" i="4" s="1"/>
  <c r="V521" i="4"/>
  <c r="Z521" i="4" s="1"/>
  <c r="AD521" i="4" s="1"/>
  <c r="V519" i="4"/>
  <c r="Z519" i="4" s="1"/>
  <c r="AD519" i="4" s="1"/>
  <c r="V517" i="4"/>
  <c r="Z517" i="4" s="1"/>
  <c r="AD517" i="4" s="1"/>
  <c r="V515" i="4"/>
  <c r="Z515" i="4" s="1"/>
  <c r="AD515" i="4" s="1"/>
  <c r="V513" i="4"/>
  <c r="Z513" i="4" s="1"/>
  <c r="AD513" i="4" s="1"/>
  <c r="V511" i="4"/>
  <c r="Z511" i="4" s="1"/>
  <c r="AD511" i="4" s="1"/>
  <c r="V509" i="4"/>
  <c r="Z509" i="4" s="1"/>
  <c r="AD509" i="4" s="1"/>
  <c r="V507" i="4"/>
  <c r="Z507" i="4" s="1"/>
  <c r="AD507" i="4" s="1"/>
  <c r="V505" i="4"/>
  <c r="Z505" i="4" s="1"/>
  <c r="AD505" i="4" s="1"/>
  <c r="V503" i="4"/>
  <c r="Z503" i="4" s="1"/>
  <c r="AD503" i="4" s="1"/>
  <c r="V501" i="4"/>
  <c r="Z501" i="4" s="1"/>
  <c r="AD501" i="4" s="1"/>
  <c r="V499" i="4"/>
  <c r="Z499" i="4" s="1"/>
  <c r="AD499" i="4" s="1"/>
  <c r="V497" i="4"/>
  <c r="Z497" i="4" s="1"/>
  <c r="AD497" i="4" s="1"/>
  <c r="V495" i="4"/>
  <c r="Z495" i="4" s="1"/>
  <c r="AD495" i="4" s="1"/>
  <c r="V493" i="4"/>
  <c r="Z493" i="4" s="1"/>
  <c r="AD493" i="4" s="1"/>
  <c r="V491" i="4"/>
  <c r="Z491" i="4" s="1"/>
  <c r="AD491" i="4" s="1"/>
  <c r="V489" i="4"/>
  <c r="Z489" i="4" s="1"/>
  <c r="AD489" i="4" s="1"/>
  <c r="V487" i="4"/>
  <c r="Z487" i="4" s="1"/>
  <c r="AD487" i="4" s="1"/>
  <c r="V485" i="4"/>
  <c r="Z485" i="4" s="1"/>
  <c r="AD485" i="4" s="1"/>
  <c r="V483" i="4"/>
  <c r="Z483" i="4" s="1"/>
  <c r="AD483" i="4" s="1"/>
  <c r="V481" i="4"/>
  <c r="Z481" i="4" s="1"/>
  <c r="AD481" i="4" s="1"/>
  <c r="V479" i="4"/>
  <c r="Z479" i="4" s="1"/>
  <c r="AD479" i="4" s="1"/>
  <c r="V477" i="4"/>
  <c r="Z477" i="4" s="1"/>
  <c r="AD477" i="4" s="1"/>
  <c r="V475" i="4"/>
  <c r="Z475" i="4" s="1"/>
  <c r="AD475" i="4" s="1"/>
  <c r="V473" i="4"/>
  <c r="Z473" i="4" s="1"/>
  <c r="AD473" i="4" s="1"/>
  <c r="V471" i="4"/>
  <c r="Z471" i="4" s="1"/>
  <c r="AD471" i="4" s="1"/>
  <c r="V469" i="4"/>
  <c r="Z469" i="4" s="1"/>
  <c r="AD469" i="4" s="1"/>
  <c r="V467" i="4"/>
  <c r="Z467" i="4" s="1"/>
  <c r="AD467" i="4" s="1"/>
  <c r="V465" i="4"/>
  <c r="Z465" i="4" s="1"/>
  <c r="AD465" i="4" s="1"/>
  <c r="X460" i="4"/>
  <c r="AB460" i="4" s="1"/>
  <c r="X453" i="4"/>
  <c r="AB453" i="4" s="1"/>
  <c r="V447" i="4"/>
  <c r="Z447" i="4" s="1"/>
  <c r="AD447" i="4" s="1"/>
  <c r="W443" i="4"/>
  <c r="AA443" i="4" s="1"/>
  <c r="W441" i="4"/>
  <c r="AA441" i="4" s="1"/>
  <c r="W439" i="4"/>
  <c r="AA439" i="4" s="1"/>
  <c r="W438" i="4"/>
  <c r="AA438" i="4" s="1"/>
  <c r="W436" i="4"/>
  <c r="AA436" i="4" s="1"/>
  <c r="X434" i="4"/>
  <c r="AB434" i="4" s="1"/>
  <c r="X432" i="4"/>
  <c r="AB432" i="4" s="1"/>
  <c r="X430" i="4"/>
  <c r="AB430" i="4" s="1"/>
  <c r="X428" i="4"/>
  <c r="AB428" i="4" s="1"/>
  <c r="X426" i="4"/>
  <c r="AB426" i="4" s="1"/>
  <c r="X421" i="4"/>
  <c r="AB421" i="4" s="1"/>
  <c r="V417" i="4"/>
  <c r="Z417" i="4" s="1"/>
  <c r="AD417" i="4" s="1"/>
  <c r="W415" i="4"/>
  <c r="AA415" i="4" s="1"/>
  <c r="W413" i="4"/>
  <c r="AA413" i="4" s="1"/>
  <c r="W411" i="4"/>
  <c r="AA411" i="4" s="1"/>
  <c r="W409" i="4"/>
  <c r="AA409" i="4" s="1"/>
  <c r="V408" i="4"/>
  <c r="Z408" i="4" s="1"/>
  <c r="AD408" i="4" s="1"/>
  <c r="W406" i="4"/>
  <c r="AA406" i="4" s="1"/>
  <c r="W404" i="4"/>
  <c r="AA404" i="4" s="1"/>
  <c r="X402" i="4"/>
  <c r="AB402" i="4" s="1"/>
  <c r="X399" i="4"/>
  <c r="AB399" i="4" s="1"/>
  <c r="X395" i="4"/>
  <c r="AB395" i="4" s="1"/>
  <c r="W392" i="4"/>
  <c r="AA392" i="4" s="1"/>
  <c r="V389" i="4"/>
  <c r="Z389" i="4" s="1"/>
  <c r="AD389" i="4" s="1"/>
  <c r="W387" i="4"/>
  <c r="AA387" i="4" s="1"/>
  <c r="V386" i="4"/>
  <c r="Z386" i="4" s="1"/>
  <c r="AD386" i="4" s="1"/>
  <c r="X384" i="4"/>
  <c r="AB384" i="4" s="1"/>
  <c r="V382" i="4"/>
  <c r="Z382" i="4" s="1"/>
  <c r="AD382" i="4" s="1"/>
  <c r="V378" i="4"/>
  <c r="Z378" i="4" s="1"/>
  <c r="AD378" i="4" s="1"/>
  <c r="X367" i="4"/>
  <c r="AB367" i="4" s="1"/>
  <c r="X365" i="4"/>
  <c r="AB365" i="4" s="1"/>
  <c r="X363" i="4"/>
  <c r="AB363" i="4" s="1"/>
  <c r="X361" i="4"/>
  <c r="AB361" i="4" s="1"/>
  <c r="X359" i="4"/>
  <c r="AB359" i="4" s="1"/>
  <c r="X357" i="4"/>
  <c r="AB357" i="4" s="1"/>
  <c r="X355" i="4"/>
  <c r="AB355" i="4" s="1"/>
  <c r="X353" i="4"/>
  <c r="AB353" i="4" s="1"/>
  <c r="X351" i="4"/>
  <c r="AB351" i="4" s="1"/>
  <c r="X341" i="4"/>
  <c r="AB341" i="4" s="1"/>
  <c r="X337" i="4"/>
  <c r="AB337" i="4" s="1"/>
  <c r="W526" i="4"/>
  <c r="AA526" i="4" s="1"/>
  <c r="V462" i="4"/>
  <c r="Z462" i="4" s="1"/>
  <c r="AD462" i="4" s="1"/>
  <c r="V460" i="4"/>
  <c r="Z460" i="4" s="1"/>
  <c r="AD460" i="4" s="1"/>
  <c r="X457" i="4"/>
  <c r="AB457" i="4" s="1"/>
  <c r="X455" i="4"/>
  <c r="AB455" i="4" s="1"/>
  <c r="W453" i="4"/>
  <c r="AA453" i="4" s="1"/>
  <c r="V452" i="4"/>
  <c r="Z452" i="4" s="1"/>
  <c r="AD452" i="4" s="1"/>
  <c r="W450" i="4"/>
  <c r="AA450" i="4" s="1"/>
  <c r="X447" i="4"/>
  <c r="AB447" i="4" s="1"/>
  <c r="V445" i="4"/>
  <c r="Z445" i="4" s="1"/>
  <c r="AD445" i="4" s="1"/>
  <c r="V443" i="4"/>
  <c r="Z443" i="4" s="1"/>
  <c r="AD443" i="4" s="1"/>
  <c r="V441" i="4"/>
  <c r="Z441" i="4" s="1"/>
  <c r="AD441" i="4" s="1"/>
  <c r="V439" i="4"/>
  <c r="Z439" i="4" s="1"/>
  <c r="AD439" i="4" s="1"/>
  <c r="V436" i="4"/>
  <c r="Z436" i="4" s="1"/>
  <c r="AD436" i="4" s="1"/>
  <c r="W434" i="4"/>
  <c r="AA434" i="4" s="1"/>
  <c r="W432" i="4"/>
  <c r="AA432" i="4" s="1"/>
  <c r="W430" i="4"/>
  <c r="AA430" i="4" s="1"/>
  <c r="W428" i="4"/>
  <c r="AA428" i="4" s="1"/>
  <c r="W426" i="4"/>
  <c r="AA426" i="4" s="1"/>
  <c r="X419" i="4"/>
  <c r="AB419" i="4" s="1"/>
  <c r="V415" i="4"/>
  <c r="Z415" i="4" s="1"/>
  <c r="AD415" i="4" s="1"/>
  <c r="V413" i="4"/>
  <c r="Z413" i="4" s="1"/>
  <c r="AD413" i="4" s="1"/>
  <c r="V411" i="4"/>
  <c r="Z411" i="4" s="1"/>
  <c r="AD411" i="4" s="1"/>
  <c r="V409" i="4"/>
  <c r="Z409" i="4" s="1"/>
  <c r="AD409" i="4" s="1"/>
  <c r="W407" i="4"/>
  <c r="AA407" i="4" s="1"/>
  <c r="V406" i="4"/>
  <c r="Z406" i="4" s="1"/>
  <c r="AD406" i="4" s="1"/>
  <c r="V404" i="4"/>
  <c r="Z404" i="4" s="1"/>
  <c r="AD404" i="4" s="1"/>
  <c r="W402" i="4"/>
  <c r="AA402" i="4" s="1"/>
  <c r="W395" i="4"/>
  <c r="AA395" i="4" s="1"/>
  <c r="V392" i="4"/>
  <c r="Z392" i="4" s="1"/>
  <c r="AD392" i="4" s="1"/>
  <c r="X387" i="4"/>
  <c r="AB387" i="4" s="1"/>
  <c r="X385" i="4"/>
  <c r="AB385" i="4" s="1"/>
  <c r="X383" i="4"/>
  <c r="AB383" i="4" s="1"/>
  <c r="X382" i="4"/>
  <c r="AB382" i="4" s="1"/>
  <c r="V380" i="4"/>
  <c r="Z380" i="4" s="1"/>
  <c r="AD380" i="4" s="1"/>
  <c r="V376" i="4"/>
  <c r="Z376" i="4" s="1"/>
  <c r="AD376" i="4" s="1"/>
  <c r="W374" i="4"/>
  <c r="AA374" i="4" s="1"/>
  <c r="V369" i="4"/>
  <c r="Z369" i="4" s="1"/>
  <c r="AD369" i="4" s="1"/>
  <c r="X288" i="4"/>
  <c r="AB288" i="4" s="1"/>
  <c r="X494" i="4"/>
  <c r="AB494" i="4" s="1"/>
  <c r="X492" i="4"/>
  <c r="AB492" i="4" s="1"/>
  <c r="X490" i="4"/>
  <c r="AB490" i="4" s="1"/>
  <c r="X488" i="4"/>
  <c r="AB488" i="4" s="1"/>
  <c r="X486" i="4"/>
  <c r="AB486" i="4" s="1"/>
  <c r="X484" i="4"/>
  <c r="AB484" i="4" s="1"/>
  <c r="X482" i="4"/>
  <c r="AB482" i="4" s="1"/>
  <c r="X480" i="4"/>
  <c r="AB480" i="4" s="1"/>
  <c r="X478" i="4"/>
  <c r="AB478" i="4" s="1"/>
  <c r="X476" i="4"/>
  <c r="AB476" i="4" s="1"/>
  <c r="X474" i="4"/>
  <c r="AB474" i="4" s="1"/>
  <c r="X472" i="4"/>
  <c r="AB472" i="4" s="1"/>
  <c r="X470" i="4"/>
  <c r="AB470" i="4" s="1"/>
  <c r="X468" i="4"/>
  <c r="AB468" i="4" s="1"/>
  <c r="X466" i="4"/>
  <c r="AB466" i="4" s="1"/>
  <c r="X461" i="4"/>
  <c r="AB461" i="4" s="1"/>
  <c r="W460" i="4"/>
  <c r="AA460" i="4" s="1"/>
  <c r="V455" i="4"/>
  <c r="Z455" i="4" s="1"/>
  <c r="AD455" i="4" s="1"/>
  <c r="V453" i="4"/>
  <c r="Z453" i="4" s="1"/>
  <c r="AD453" i="4" s="1"/>
  <c r="X451" i="4"/>
  <c r="AB451" i="4" s="1"/>
  <c r="V450" i="4"/>
  <c r="Z450" i="4" s="1"/>
  <c r="AD450" i="4" s="1"/>
  <c r="X448" i="4"/>
  <c r="AB448" i="4" s="1"/>
  <c r="X446" i="4"/>
  <c r="AB446" i="4" s="1"/>
  <c r="W437" i="4"/>
  <c r="AA437" i="4" s="1"/>
  <c r="W435" i="4"/>
  <c r="AA435" i="4" s="1"/>
  <c r="V432" i="4"/>
  <c r="Z432" i="4" s="1"/>
  <c r="AD432" i="4" s="1"/>
  <c r="V430" i="4"/>
  <c r="Z430" i="4" s="1"/>
  <c r="AD430" i="4" s="1"/>
  <c r="V428" i="4"/>
  <c r="Z428" i="4" s="1"/>
  <c r="AD428" i="4" s="1"/>
  <c r="V426" i="4"/>
  <c r="Z426" i="4" s="1"/>
  <c r="AD426" i="4" s="1"/>
  <c r="W424" i="4"/>
  <c r="AA424" i="4" s="1"/>
  <c r="X417" i="4"/>
  <c r="AB417" i="4" s="1"/>
  <c r="V407" i="4"/>
  <c r="Z407" i="4" s="1"/>
  <c r="AD407" i="4" s="1"/>
  <c r="W405" i="4"/>
  <c r="AA405" i="4" s="1"/>
  <c r="X403" i="4"/>
  <c r="AB403" i="4" s="1"/>
  <c r="V402" i="4"/>
  <c r="Z402" i="4" s="1"/>
  <c r="AD402" i="4" s="1"/>
  <c r="X398" i="4"/>
  <c r="AB398" i="4" s="1"/>
  <c r="V395" i="4"/>
  <c r="Z395" i="4" s="1"/>
  <c r="AD395" i="4" s="1"/>
  <c r="W393" i="4"/>
  <c r="AA393" i="4" s="1"/>
  <c r="V387" i="4"/>
  <c r="Z387" i="4" s="1"/>
  <c r="AD387" i="4" s="1"/>
  <c r="V385" i="4"/>
  <c r="Z385" i="4" s="1"/>
  <c r="AD385" i="4" s="1"/>
  <c r="X381" i="4"/>
  <c r="AB381" i="4" s="1"/>
  <c r="X379" i="4"/>
  <c r="AB379" i="4" s="1"/>
  <c r="X377" i="4"/>
  <c r="AB377" i="4" s="1"/>
  <c r="X374" i="4"/>
  <c r="AB374" i="4" s="1"/>
  <c r="W372" i="4"/>
  <c r="AA372" i="4" s="1"/>
  <c r="W367" i="4"/>
  <c r="AA367" i="4" s="1"/>
  <c r="W365" i="4"/>
  <c r="AA365" i="4" s="1"/>
  <c r="W363" i="4"/>
  <c r="AA363" i="4" s="1"/>
  <c r="W361" i="4"/>
  <c r="AA361" i="4" s="1"/>
  <c r="W359" i="4"/>
  <c r="AA359" i="4" s="1"/>
  <c r="W351" i="4"/>
  <c r="AA351" i="4" s="1"/>
  <c r="W380" i="4"/>
  <c r="AA380" i="4" s="1"/>
  <c r="V375" i="4"/>
  <c r="Z375" i="4" s="1"/>
  <c r="AD375" i="4" s="1"/>
  <c r="X373" i="4"/>
  <c r="AB373" i="4" s="1"/>
  <c r="X371" i="4"/>
  <c r="AB371" i="4" s="1"/>
  <c r="V370" i="4"/>
  <c r="Z370" i="4" s="1"/>
  <c r="AD370" i="4" s="1"/>
  <c r="V368" i="4"/>
  <c r="Z368" i="4" s="1"/>
  <c r="AD368" i="4" s="1"/>
  <c r="V351" i="4"/>
  <c r="Z351" i="4" s="1"/>
  <c r="AD351" i="4" s="1"/>
  <c r="W349" i="4"/>
  <c r="AA349" i="4" s="1"/>
  <c r="W347" i="4"/>
  <c r="AA347" i="4" s="1"/>
  <c r="W345" i="4"/>
  <c r="AA345" i="4" s="1"/>
  <c r="X340" i="4"/>
  <c r="AB340" i="4" s="1"/>
  <c r="V338" i="4"/>
  <c r="Z338" i="4" s="1"/>
  <c r="AD338" i="4" s="1"/>
  <c r="V333" i="4"/>
  <c r="Z333" i="4" s="1"/>
  <c r="AD333" i="4" s="1"/>
  <c r="X332" i="4"/>
  <c r="AB332" i="4" s="1"/>
  <c r="V330" i="4"/>
  <c r="Z330" i="4" s="1"/>
  <c r="AD330" i="4" s="1"/>
  <c r="V327" i="4"/>
  <c r="Z327" i="4" s="1"/>
  <c r="AD327" i="4" s="1"/>
  <c r="W325" i="4"/>
  <c r="AA325" i="4" s="1"/>
  <c r="W323" i="4"/>
  <c r="AA323" i="4" s="1"/>
  <c r="V288" i="4"/>
  <c r="Z288" i="4" s="1"/>
  <c r="AD288" i="4" s="1"/>
  <c r="X286" i="4"/>
  <c r="AB286" i="4" s="1"/>
  <c r="X284" i="4"/>
  <c r="AB284" i="4" s="1"/>
  <c r="V273" i="4"/>
  <c r="Z273" i="4" s="1"/>
  <c r="AD273" i="4" s="1"/>
  <c r="X271" i="4"/>
  <c r="AB271" i="4" s="1"/>
  <c r="W269" i="4"/>
  <c r="AA269" i="4" s="1"/>
  <c r="W267" i="4"/>
  <c r="AA267" i="4" s="1"/>
  <c r="W263" i="4"/>
  <c r="AA263" i="4" s="1"/>
  <c r="W261" i="4"/>
  <c r="AA261" i="4" s="1"/>
  <c r="W259" i="4"/>
  <c r="AA259" i="4" s="1"/>
  <c r="W257" i="4"/>
  <c r="AA257" i="4" s="1"/>
  <c r="W255" i="4"/>
  <c r="AA255" i="4" s="1"/>
  <c r="W253" i="4"/>
  <c r="AA253" i="4" s="1"/>
  <c r="W251" i="4"/>
  <c r="AA251" i="4" s="1"/>
  <c r="W249" i="4"/>
  <c r="AA249" i="4" s="1"/>
  <c r="W247" i="4"/>
  <c r="AA247" i="4" s="1"/>
  <c r="W245" i="4"/>
  <c r="AA245" i="4" s="1"/>
  <c r="W243" i="4"/>
  <c r="AA243" i="4" s="1"/>
  <c r="W241" i="4"/>
  <c r="AA241" i="4" s="1"/>
  <c r="W239" i="4"/>
  <c r="AA239" i="4" s="1"/>
  <c r="W237" i="4"/>
  <c r="AA237" i="4" s="1"/>
  <c r="W235" i="4"/>
  <c r="AA235" i="4" s="1"/>
  <c r="W233" i="4"/>
  <c r="AA233" i="4" s="1"/>
  <c r="W231" i="4"/>
  <c r="AA231" i="4" s="1"/>
  <c r="X229" i="4"/>
  <c r="AB229" i="4" s="1"/>
  <c r="V190" i="4"/>
  <c r="Z190" i="4" s="1"/>
  <c r="AD190" i="4" s="1"/>
  <c r="V188" i="4"/>
  <c r="Z188" i="4" s="1"/>
  <c r="AD188" i="4" s="1"/>
  <c r="W178" i="4"/>
  <c r="AA178" i="4" s="1"/>
  <c r="W121" i="4"/>
  <c r="AA121" i="4" s="1"/>
  <c r="V120" i="4"/>
  <c r="Z120" i="4" s="1"/>
  <c r="AD120" i="4" s="1"/>
  <c r="X380" i="4"/>
  <c r="AB380" i="4" s="1"/>
  <c r="W378" i="4"/>
  <c r="AA378" i="4" s="1"/>
  <c r="X369" i="4"/>
  <c r="AB369" i="4" s="1"/>
  <c r="X368" i="4"/>
  <c r="AB368" i="4" s="1"/>
  <c r="W366" i="4"/>
  <c r="AA366" i="4" s="1"/>
  <c r="W364" i="4"/>
  <c r="AA364" i="4" s="1"/>
  <c r="W362" i="4"/>
  <c r="AA362" i="4" s="1"/>
  <c r="W360" i="4"/>
  <c r="AA360" i="4" s="1"/>
  <c r="W358" i="4"/>
  <c r="AA358" i="4" s="1"/>
  <c r="W356" i="4"/>
  <c r="AA356" i="4" s="1"/>
  <c r="W354" i="4"/>
  <c r="AA354" i="4" s="1"/>
  <c r="V349" i="4"/>
  <c r="Z349" i="4" s="1"/>
  <c r="AD349" i="4" s="1"/>
  <c r="V347" i="4"/>
  <c r="Z347" i="4" s="1"/>
  <c r="AD347" i="4" s="1"/>
  <c r="V345" i="4"/>
  <c r="Z345" i="4" s="1"/>
  <c r="AD345" i="4" s="1"/>
  <c r="W343" i="4"/>
  <c r="AA343" i="4" s="1"/>
  <c r="X339" i="4"/>
  <c r="AB339" i="4" s="1"/>
  <c r="W336" i="4"/>
  <c r="AA336" i="4" s="1"/>
  <c r="W334" i="4"/>
  <c r="AA334" i="4" s="1"/>
  <c r="X331" i="4"/>
  <c r="AB331" i="4" s="1"/>
  <c r="W328" i="4"/>
  <c r="AA328" i="4" s="1"/>
  <c r="V323" i="4"/>
  <c r="Z323" i="4" s="1"/>
  <c r="AD323" i="4" s="1"/>
  <c r="W321" i="4"/>
  <c r="AA321" i="4" s="1"/>
  <c r="W319" i="4"/>
  <c r="AA319" i="4" s="1"/>
  <c r="W317" i="4"/>
  <c r="AA317" i="4" s="1"/>
  <c r="W315" i="4"/>
  <c r="AA315" i="4" s="1"/>
  <c r="W313" i="4"/>
  <c r="AA313" i="4" s="1"/>
  <c r="W311" i="4"/>
  <c r="AA311" i="4" s="1"/>
  <c r="W309" i="4"/>
  <c r="AA309" i="4" s="1"/>
  <c r="W307" i="4"/>
  <c r="AA307" i="4" s="1"/>
  <c r="W305" i="4"/>
  <c r="AA305" i="4" s="1"/>
  <c r="W303" i="4"/>
  <c r="AA303" i="4" s="1"/>
  <c r="W301" i="4"/>
  <c r="AA301" i="4" s="1"/>
  <c r="W299" i="4"/>
  <c r="AA299" i="4" s="1"/>
  <c r="W297" i="4"/>
  <c r="AA297" i="4" s="1"/>
  <c r="W295" i="4"/>
  <c r="AA295" i="4" s="1"/>
  <c r="W293" i="4"/>
  <c r="AA293" i="4" s="1"/>
  <c r="W291" i="4"/>
  <c r="AA291" i="4" s="1"/>
  <c r="W289" i="4"/>
  <c r="AA289" i="4" s="1"/>
  <c r="W288" i="4"/>
  <c r="AA288" i="4" s="1"/>
  <c r="W286" i="4"/>
  <c r="AA286" i="4" s="1"/>
  <c r="W284" i="4"/>
  <c r="AA284" i="4" s="1"/>
  <c r="X282" i="4"/>
  <c r="AB282" i="4" s="1"/>
  <c r="X280" i="4"/>
  <c r="AB280" i="4" s="1"/>
  <c r="X278" i="4"/>
  <c r="AB278" i="4" s="1"/>
  <c r="X276" i="4"/>
  <c r="AB276" i="4" s="1"/>
  <c r="V271" i="4"/>
  <c r="Z271" i="4" s="1"/>
  <c r="AD271" i="4" s="1"/>
  <c r="V269" i="4"/>
  <c r="Z269" i="4" s="1"/>
  <c r="AD269" i="4" s="1"/>
  <c r="X189" i="4"/>
  <c r="AB189" i="4" s="1"/>
  <c r="V364" i="4"/>
  <c r="Z364" i="4" s="1"/>
  <c r="AD364" i="4" s="1"/>
  <c r="V362" i="4"/>
  <c r="Z362" i="4" s="1"/>
  <c r="AD362" i="4" s="1"/>
  <c r="V360" i="4"/>
  <c r="Z360" i="4" s="1"/>
  <c r="AD360" i="4" s="1"/>
  <c r="V358" i="4"/>
  <c r="Z358" i="4" s="1"/>
  <c r="AD358" i="4" s="1"/>
  <c r="V356" i="4"/>
  <c r="Z356" i="4" s="1"/>
  <c r="AD356" i="4" s="1"/>
  <c r="V354" i="4"/>
  <c r="Z354" i="4" s="1"/>
  <c r="AD354" i="4" s="1"/>
  <c r="W352" i="4"/>
  <c r="AA352" i="4" s="1"/>
  <c r="AE352" i="4" s="1"/>
  <c r="V343" i="4"/>
  <c r="Z343" i="4" s="1"/>
  <c r="AD343" i="4" s="1"/>
  <c r="V341" i="4"/>
  <c r="Z341" i="4" s="1"/>
  <c r="AD341" i="4" s="1"/>
  <c r="V336" i="4"/>
  <c r="Z336" i="4" s="1"/>
  <c r="AD336" i="4" s="1"/>
  <c r="V334" i="4"/>
  <c r="Z334" i="4" s="1"/>
  <c r="AD334" i="4" s="1"/>
  <c r="V331" i="4"/>
  <c r="Z331" i="4" s="1"/>
  <c r="AD331" i="4" s="1"/>
  <c r="W326" i="4"/>
  <c r="AA326" i="4" s="1"/>
  <c r="V289" i="4"/>
  <c r="Z289" i="4" s="1"/>
  <c r="AD289" i="4" s="1"/>
  <c r="X287" i="4"/>
  <c r="AB287" i="4" s="1"/>
  <c r="V284" i="4"/>
  <c r="Z284" i="4" s="1"/>
  <c r="AD284" i="4" s="1"/>
  <c r="V282" i="4"/>
  <c r="Z282" i="4" s="1"/>
  <c r="AD282" i="4" s="1"/>
  <c r="W280" i="4"/>
  <c r="AA280" i="4" s="1"/>
  <c r="V278" i="4"/>
  <c r="Z278" i="4" s="1"/>
  <c r="AD278" i="4" s="1"/>
  <c r="V276" i="4"/>
  <c r="Z276" i="4" s="1"/>
  <c r="AD276" i="4" s="1"/>
  <c r="X274" i="4"/>
  <c r="AB274" i="4" s="1"/>
  <c r="X199" i="4"/>
  <c r="AB199" i="4" s="1"/>
  <c r="X197" i="4"/>
  <c r="AB197" i="4" s="1"/>
  <c r="W195" i="4"/>
  <c r="AA195" i="4" s="1"/>
  <c r="W193" i="4"/>
  <c r="AA193" i="4" s="1"/>
  <c r="W191" i="4"/>
  <c r="AA191" i="4" s="1"/>
  <c r="W170" i="4"/>
  <c r="AA170" i="4" s="1"/>
  <c r="W127" i="4"/>
  <c r="AA127" i="4" s="1"/>
  <c r="W125" i="4"/>
  <c r="AA125" i="4" s="1"/>
  <c r="X378" i="4"/>
  <c r="AB378" i="4" s="1"/>
  <c r="X376" i="4"/>
  <c r="AB376" i="4" s="1"/>
  <c r="V373" i="4"/>
  <c r="Z373" i="4" s="1"/>
  <c r="AD373" i="4" s="1"/>
  <c r="V371" i="4"/>
  <c r="Z371" i="4" s="1"/>
  <c r="AD371" i="4" s="1"/>
  <c r="W369" i="4"/>
  <c r="AA369" i="4" s="1"/>
  <c r="X366" i="4"/>
  <c r="AB366" i="4" s="1"/>
  <c r="X364" i="4"/>
  <c r="AB364" i="4" s="1"/>
  <c r="X362" i="4"/>
  <c r="AB362" i="4" s="1"/>
  <c r="X360" i="4"/>
  <c r="AB360" i="4" s="1"/>
  <c r="X358" i="4"/>
  <c r="AB358" i="4" s="1"/>
  <c r="X356" i="4"/>
  <c r="AB356" i="4" s="1"/>
  <c r="X354" i="4"/>
  <c r="AB354" i="4" s="1"/>
  <c r="W350" i="4"/>
  <c r="AA350" i="4" s="1"/>
  <c r="W348" i="4"/>
  <c r="AA348" i="4" s="1"/>
  <c r="W346" i="4"/>
  <c r="AA346" i="4" s="1"/>
  <c r="W339" i="4"/>
  <c r="AA339" i="4" s="1"/>
  <c r="V337" i="4"/>
  <c r="Z337" i="4" s="1"/>
  <c r="AD337" i="4" s="1"/>
  <c r="X334" i="4"/>
  <c r="AB334" i="4" s="1"/>
  <c r="V328" i="4"/>
  <c r="Z328" i="4" s="1"/>
  <c r="AD328" i="4" s="1"/>
  <c r="V326" i="4"/>
  <c r="Z326" i="4" s="1"/>
  <c r="AD326" i="4" s="1"/>
  <c r="W324" i="4"/>
  <c r="AA324" i="4" s="1"/>
  <c r="W322" i="4"/>
  <c r="AA322" i="4" s="1"/>
  <c r="W320" i="4"/>
  <c r="AA320" i="4" s="1"/>
  <c r="W318" i="4"/>
  <c r="AA318" i="4" s="1"/>
  <c r="W316" i="4"/>
  <c r="AA316" i="4" s="1"/>
  <c r="W314" i="4"/>
  <c r="AA314" i="4" s="1"/>
  <c r="W312" i="4"/>
  <c r="AA312" i="4" s="1"/>
  <c r="W310" i="4"/>
  <c r="AA310" i="4" s="1"/>
  <c r="W308" i="4"/>
  <c r="AA308" i="4" s="1"/>
  <c r="W306" i="4"/>
  <c r="AA306" i="4" s="1"/>
  <c r="W304" i="4"/>
  <c r="AA304" i="4" s="1"/>
  <c r="W302" i="4"/>
  <c r="AA302" i="4" s="1"/>
  <c r="W300" i="4"/>
  <c r="AA300" i="4" s="1"/>
  <c r="W298" i="4"/>
  <c r="AA298" i="4" s="1"/>
  <c r="W296" i="4"/>
  <c r="AA296" i="4" s="1"/>
  <c r="W294" i="4"/>
  <c r="AA294" i="4" s="1"/>
  <c r="W292" i="4"/>
  <c r="AA292" i="4" s="1"/>
  <c r="W290" i="4"/>
  <c r="AA290" i="4" s="1"/>
  <c r="W287" i="4"/>
  <c r="AA287" i="4" s="1"/>
  <c r="W285" i="4"/>
  <c r="AA285" i="4" s="1"/>
  <c r="W282" i="4"/>
  <c r="AA282" i="4" s="1"/>
  <c r="V280" i="4"/>
  <c r="Z280" i="4" s="1"/>
  <c r="AD280" i="4" s="1"/>
  <c r="W278" i="4"/>
  <c r="AA278" i="4" s="1"/>
  <c r="W276" i="4"/>
  <c r="AA276" i="4" s="1"/>
  <c r="W274" i="4"/>
  <c r="AA274" i="4" s="1"/>
  <c r="V207" i="4"/>
  <c r="Z207" i="4" s="1"/>
  <c r="AD207" i="4" s="1"/>
  <c r="V205" i="4"/>
  <c r="Z205" i="4" s="1"/>
  <c r="AD205" i="4" s="1"/>
  <c r="V203" i="4"/>
  <c r="Z203" i="4" s="1"/>
  <c r="AD203" i="4" s="1"/>
  <c r="W201" i="4"/>
  <c r="AA201" i="4" s="1"/>
  <c r="V175" i="4"/>
  <c r="Z175" i="4" s="1"/>
  <c r="AD175" i="4" s="1"/>
  <c r="V170" i="4"/>
  <c r="Z170" i="4" s="1"/>
  <c r="AD170" i="4" s="1"/>
  <c r="W341" i="4"/>
  <c r="AA341" i="4" s="1"/>
  <c r="V339" i="4"/>
  <c r="Z339" i="4" s="1"/>
  <c r="AD339" i="4" s="1"/>
  <c r="X335" i="4"/>
  <c r="AB335" i="4" s="1"/>
  <c r="W331" i="4"/>
  <c r="AA331" i="4" s="1"/>
  <c r="X326" i="4"/>
  <c r="AB326" i="4" s="1"/>
  <c r="X324" i="4"/>
  <c r="AB324" i="4" s="1"/>
  <c r="X322" i="4"/>
  <c r="AB322" i="4" s="1"/>
  <c r="X320" i="4"/>
  <c r="AB320" i="4" s="1"/>
  <c r="X318" i="4"/>
  <c r="AB318" i="4" s="1"/>
  <c r="X316" i="4"/>
  <c r="AB316" i="4" s="1"/>
  <c r="X314" i="4"/>
  <c r="AB314" i="4" s="1"/>
  <c r="X312" i="4"/>
  <c r="AB312" i="4" s="1"/>
  <c r="X310" i="4"/>
  <c r="AB310" i="4" s="1"/>
  <c r="X308" i="4"/>
  <c r="AB308" i="4" s="1"/>
  <c r="X306" i="4"/>
  <c r="AB306" i="4" s="1"/>
  <c r="X304" i="4"/>
  <c r="AB304" i="4" s="1"/>
  <c r="X302" i="4"/>
  <c r="AB302" i="4" s="1"/>
  <c r="X300" i="4"/>
  <c r="AB300" i="4" s="1"/>
  <c r="X298" i="4"/>
  <c r="AB298" i="4" s="1"/>
  <c r="X296" i="4"/>
  <c r="AB296" i="4" s="1"/>
  <c r="X294" i="4"/>
  <c r="AB294" i="4" s="1"/>
  <c r="X292" i="4"/>
  <c r="AB292" i="4" s="1"/>
  <c r="X290" i="4"/>
  <c r="AB290" i="4" s="1"/>
  <c r="W277" i="4"/>
  <c r="AA277" i="4" s="1"/>
  <c r="V274" i="4"/>
  <c r="Z274" i="4" s="1"/>
  <c r="AD274" i="4" s="1"/>
  <c r="V266" i="4"/>
  <c r="Z266" i="4" s="1"/>
  <c r="AD266" i="4" s="1"/>
  <c r="X264" i="4"/>
  <c r="AB264" i="4" s="1"/>
  <c r="V262" i="4"/>
  <c r="Z262" i="4" s="1"/>
  <c r="AD262" i="4" s="1"/>
  <c r="V260" i="4"/>
  <c r="Z260" i="4" s="1"/>
  <c r="AD260" i="4" s="1"/>
  <c r="V258" i="4"/>
  <c r="Z258" i="4" s="1"/>
  <c r="AD258" i="4" s="1"/>
  <c r="V256" i="4"/>
  <c r="Z256" i="4" s="1"/>
  <c r="AD256" i="4" s="1"/>
  <c r="V254" i="4"/>
  <c r="Z254" i="4" s="1"/>
  <c r="AD254" i="4" s="1"/>
  <c r="V252" i="4"/>
  <c r="Z252" i="4" s="1"/>
  <c r="AD252" i="4" s="1"/>
  <c r="V250" i="4"/>
  <c r="Z250" i="4" s="1"/>
  <c r="AD250" i="4" s="1"/>
  <c r="V248" i="4"/>
  <c r="Z248" i="4" s="1"/>
  <c r="AD248" i="4" s="1"/>
  <c r="V246" i="4"/>
  <c r="Z246" i="4" s="1"/>
  <c r="AD246" i="4" s="1"/>
  <c r="V244" i="4"/>
  <c r="Z244" i="4" s="1"/>
  <c r="AD244" i="4" s="1"/>
  <c r="V242" i="4"/>
  <c r="Z242" i="4" s="1"/>
  <c r="AD242" i="4" s="1"/>
  <c r="V240" i="4"/>
  <c r="Z240" i="4" s="1"/>
  <c r="AD240" i="4" s="1"/>
  <c r="V238" i="4"/>
  <c r="Z238" i="4" s="1"/>
  <c r="AD238" i="4" s="1"/>
  <c r="V236" i="4"/>
  <c r="Z236" i="4" s="1"/>
  <c r="AD236" i="4" s="1"/>
  <c r="V234" i="4"/>
  <c r="Z234" i="4" s="1"/>
  <c r="AD234" i="4" s="1"/>
  <c r="W226" i="4"/>
  <c r="AA226" i="4" s="1"/>
  <c r="W224" i="4"/>
  <c r="AA224" i="4" s="1"/>
  <c r="W216" i="4"/>
  <c r="AA216" i="4" s="1"/>
  <c r="W214" i="4"/>
  <c r="AA214" i="4" s="1"/>
  <c r="W212" i="4"/>
  <c r="AA212" i="4" s="1"/>
  <c r="W210" i="4"/>
  <c r="AA210" i="4" s="1"/>
  <c r="V199" i="4"/>
  <c r="Z199" i="4" s="1"/>
  <c r="AD199" i="4" s="1"/>
  <c r="W173" i="4"/>
  <c r="AA173" i="4" s="1"/>
  <c r="W171" i="4"/>
  <c r="AA171" i="4" s="1"/>
  <c r="W342" i="4"/>
  <c r="AA342" i="4" s="1"/>
  <c r="W337" i="4"/>
  <c r="AA337" i="4" s="1"/>
  <c r="V335" i="4"/>
  <c r="Z335" i="4" s="1"/>
  <c r="AD335" i="4" s="1"/>
  <c r="W329" i="4"/>
  <c r="AA329" i="4" s="1"/>
  <c r="X325" i="4"/>
  <c r="AB325" i="4" s="1"/>
  <c r="V324" i="4"/>
  <c r="Z324" i="4" s="1"/>
  <c r="AD324" i="4" s="1"/>
  <c r="V322" i="4"/>
  <c r="Z322" i="4" s="1"/>
  <c r="AD322" i="4" s="1"/>
  <c r="V320" i="4"/>
  <c r="Z320" i="4" s="1"/>
  <c r="AD320" i="4" s="1"/>
  <c r="V318" i="4"/>
  <c r="Z318" i="4" s="1"/>
  <c r="AD318" i="4" s="1"/>
  <c r="V316" i="4"/>
  <c r="Z316" i="4" s="1"/>
  <c r="AD316" i="4" s="1"/>
  <c r="V314" i="4"/>
  <c r="Z314" i="4" s="1"/>
  <c r="AD314" i="4" s="1"/>
  <c r="V312" i="4"/>
  <c r="Z312" i="4" s="1"/>
  <c r="AD312" i="4" s="1"/>
  <c r="V310" i="4"/>
  <c r="Z310" i="4" s="1"/>
  <c r="AD310" i="4" s="1"/>
  <c r="V308" i="4"/>
  <c r="Z308" i="4" s="1"/>
  <c r="AD308" i="4" s="1"/>
  <c r="V306" i="4"/>
  <c r="Z306" i="4" s="1"/>
  <c r="AD306" i="4" s="1"/>
  <c r="V304" i="4"/>
  <c r="Z304" i="4" s="1"/>
  <c r="AD304" i="4" s="1"/>
  <c r="V302" i="4"/>
  <c r="Z302" i="4" s="1"/>
  <c r="AD302" i="4" s="1"/>
  <c r="V300" i="4"/>
  <c r="Z300" i="4" s="1"/>
  <c r="AD300" i="4" s="1"/>
  <c r="V298" i="4"/>
  <c r="Z298" i="4" s="1"/>
  <c r="AD298" i="4" s="1"/>
  <c r="V296" i="4"/>
  <c r="Z296" i="4" s="1"/>
  <c r="AD296" i="4" s="1"/>
  <c r="V294" i="4"/>
  <c r="Z294" i="4" s="1"/>
  <c r="AD294" i="4" s="1"/>
  <c r="V292" i="4"/>
  <c r="Z292" i="4" s="1"/>
  <c r="AD292" i="4" s="1"/>
  <c r="V290" i="4"/>
  <c r="Z290" i="4" s="1"/>
  <c r="AD290" i="4" s="1"/>
  <c r="V287" i="4"/>
  <c r="Z287" i="4" s="1"/>
  <c r="AD287" i="4" s="1"/>
  <c r="X285" i="4"/>
  <c r="AB285" i="4" s="1"/>
  <c r="X283" i="4"/>
  <c r="AB283" i="4" s="1"/>
  <c r="X281" i="4"/>
  <c r="AB281" i="4" s="1"/>
  <c r="X279" i="4"/>
  <c r="AB279" i="4" s="1"/>
  <c r="X275" i="4"/>
  <c r="AB275" i="4" s="1"/>
  <c r="W273" i="4"/>
  <c r="AA273" i="4" s="1"/>
  <c r="W272" i="4"/>
  <c r="AA272" i="4" s="1"/>
  <c r="V270" i="4"/>
  <c r="Z270" i="4" s="1"/>
  <c r="AD270" i="4" s="1"/>
  <c r="W268" i="4"/>
  <c r="AA268" i="4" s="1"/>
  <c r="X228" i="4"/>
  <c r="AB228" i="4" s="1"/>
  <c r="X226" i="4"/>
  <c r="AB226" i="4" s="1"/>
  <c r="X224" i="4"/>
  <c r="AB224" i="4" s="1"/>
  <c r="X222" i="4"/>
  <c r="AB222" i="4" s="1"/>
  <c r="X220" i="4"/>
  <c r="AB220" i="4" s="1"/>
  <c r="X218" i="4"/>
  <c r="AB218" i="4" s="1"/>
  <c r="X216" i="4"/>
  <c r="AB216" i="4" s="1"/>
  <c r="X214" i="4"/>
  <c r="AB214" i="4" s="1"/>
  <c r="X212" i="4"/>
  <c r="AB212" i="4" s="1"/>
  <c r="X177" i="4"/>
  <c r="AB177" i="4" s="1"/>
  <c r="W144" i="4"/>
  <c r="AA144" i="4" s="1"/>
  <c r="W142" i="4"/>
  <c r="AA142" i="4" s="1"/>
  <c r="W357" i="4"/>
  <c r="AA357" i="4" s="1"/>
  <c r="W355" i="4"/>
  <c r="AA355" i="4" s="1"/>
  <c r="W353" i="4"/>
  <c r="AA353" i="4" s="1"/>
  <c r="X349" i="4"/>
  <c r="AB349" i="4" s="1"/>
  <c r="X347" i="4"/>
  <c r="AB347" i="4" s="1"/>
  <c r="X345" i="4"/>
  <c r="AB345" i="4" s="1"/>
  <c r="X344" i="4"/>
  <c r="AB344" i="4" s="1"/>
  <c r="W340" i="4"/>
  <c r="AA340" i="4" s="1"/>
  <c r="W338" i="4"/>
  <c r="AA338" i="4" s="1"/>
  <c r="W333" i="4"/>
  <c r="AA333" i="4" s="1"/>
  <c r="W330" i="4"/>
  <c r="AA330" i="4" s="1"/>
  <c r="V329" i="4"/>
  <c r="Z329" i="4" s="1"/>
  <c r="AD329" i="4" s="1"/>
  <c r="V325" i="4"/>
  <c r="Z325" i="4" s="1"/>
  <c r="AD325" i="4" s="1"/>
  <c r="X323" i="4"/>
  <c r="AB323" i="4" s="1"/>
  <c r="X321" i="4"/>
  <c r="AB321" i="4" s="1"/>
  <c r="X319" i="4"/>
  <c r="AB319" i="4" s="1"/>
  <c r="X317" i="4"/>
  <c r="AB317" i="4" s="1"/>
  <c r="X315" i="4"/>
  <c r="AB315" i="4" s="1"/>
  <c r="X313" i="4"/>
  <c r="AB313" i="4" s="1"/>
  <c r="X311" i="4"/>
  <c r="AB311" i="4" s="1"/>
  <c r="X309" i="4"/>
  <c r="AB309" i="4" s="1"/>
  <c r="X307" i="4"/>
  <c r="AB307" i="4" s="1"/>
  <c r="X305" i="4"/>
  <c r="AB305" i="4" s="1"/>
  <c r="X303" i="4"/>
  <c r="AB303" i="4" s="1"/>
  <c r="X301" i="4"/>
  <c r="AB301" i="4" s="1"/>
  <c r="X299" i="4"/>
  <c r="AB299" i="4" s="1"/>
  <c r="X297" i="4"/>
  <c r="AB297" i="4" s="1"/>
  <c r="X295" i="4"/>
  <c r="AB295" i="4" s="1"/>
  <c r="X293" i="4"/>
  <c r="AB293" i="4" s="1"/>
  <c r="X291" i="4"/>
  <c r="AB291" i="4" s="1"/>
  <c r="V285" i="4"/>
  <c r="Z285" i="4" s="1"/>
  <c r="AD285" i="4" s="1"/>
  <c r="W283" i="4"/>
  <c r="AA283" i="4" s="1"/>
  <c r="W281" i="4"/>
  <c r="AA281" i="4" s="1"/>
  <c r="W279" i="4"/>
  <c r="AA279" i="4" s="1"/>
  <c r="X277" i="4"/>
  <c r="AB277" i="4" s="1"/>
  <c r="W275" i="4"/>
  <c r="AA275" i="4" s="1"/>
  <c r="W264" i="4"/>
  <c r="AA264" i="4" s="1"/>
  <c r="W262" i="4"/>
  <c r="AA262" i="4" s="1"/>
  <c r="W260" i="4"/>
  <c r="AA260" i="4" s="1"/>
  <c r="W258" i="4"/>
  <c r="AA258" i="4" s="1"/>
  <c r="W256" i="4"/>
  <c r="AA256" i="4" s="1"/>
  <c r="W254" i="4"/>
  <c r="AA254" i="4" s="1"/>
  <c r="W252" i="4"/>
  <c r="AA252" i="4" s="1"/>
  <c r="W250" i="4"/>
  <c r="AA250" i="4" s="1"/>
  <c r="W248" i="4"/>
  <c r="AA248" i="4" s="1"/>
  <c r="W246" i="4"/>
  <c r="AA246" i="4" s="1"/>
  <c r="W244" i="4"/>
  <c r="AA244" i="4" s="1"/>
  <c r="W242" i="4"/>
  <c r="AA242" i="4" s="1"/>
  <c r="W240" i="4"/>
  <c r="AA240" i="4" s="1"/>
  <c r="W238" i="4"/>
  <c r="AA238" i="4" s="1"/>
  <c r="W236" i="4"/>
  <c r="AA236" i="4" s="1"/>
  <c r="W234" i="4"/>
  <c r="AA234" i="4" s="1"/>
  <c r="W232" i="4"/>
  <c r="AA232" i="4" s="1"/>
  <c r="V230" i="4"/>
  <c r="Z230" i="4" s="1"/>
  <c r="AD230" i="4" s="1"/>
  <c r="V228" i="4"/>
  <c r="Z228" i="4" s="1"/>
  <c r="AD228" i="4" s="1"/>
  <c r="V226" i="4"/>
  <c r="Z226" i="4" s="1"/>
  <c r="AD226" i="4" s="1"/>
  <c r="X343" i="4"/>
  <c r="AB343" i="4" s="1"/>
  <c r="X342" i="4"/>
  <c r="AB342" i="4" s="1"/>
  <c r="V340" i="4"/>
  <c r="Z340" i="4" s="1"/>
  <c r="AD340" i="4" s="1"/>
  <c r="X338" i="4"/>
  <c r="AB338" i="4" s="1"/>
  <c r="X336" i="4"/>
  <c r="AB336" i="4" s="1"/>
  <c r="W335" i="4"/>
  <c r="AA335" i="4" s="1"/>
  <c r="V332" i="4"/>
  <c r="Z332" i="4" s="1"/>
  <c r="AD332" i="4" s="1"/>
  <c r="X330" i="4"/>
  <c r="AB330" i="4" s="1"/>
  <c r="X328" i="4"/>
  <c r="AB328" i="4" s="1"/>
  <c r="W327" i="4"/>
  <c r="AA327" i="4" s="1"/>
  <c r="V321" i="4"/>
  <c r="Z321" i="4" s="1"/>
  <c r="AD321" i="4" s="1"/>
  <c r="V319" i="4"/>
  <c r="Z319" i="4" s="1"/>
  <c r="AD319" i="4" s="1"/>
  <c r="V317" i="4"/>
  <c r="Z317" i="4" s="1"/>
  <c r="AD317" i="4" s="1"/>
  <c r="V315" i="4"/>
  <c r="Z315" i="4" s="1"/>
  <c r="AD315" i="4" s="1"/>
  <c r="V313" i="4"/>
  <c r="Z313" i="4" s="1"/>
  <c r="AD313" i="4" s="1"/>
  <c r="V311" i="4"/>
  <c r="Z311" i="4" s="1"/>
  <c r="AD311" i="4" s="1"/>
  <c r="V309" i="4"/>
  <c r="Z309" i="4" s="1"/>
  <c r="AD309" i="4" s="1"/>
  <c r="V307" i="4"/>
  <c r="Z307" i="4" s="1"/>
  <c r="AD307" i="4" s="1"/>
  <c r="V305" i="4"/>
  <c r="Z305" i="4" s="1"/>
  <c r="AD305" i="4" s="1"/>
  <c r="V303" i="4"/>
  <c r="Z303" i="4" s="1"/>
  <c r="AD303" i="4" s="1"/>
  <c r="V301" i="4"/>
  <c r="Z301" i="4" s="1"/>
  <c r="AD301" i="4" s="1"/>
  <c r="V299" i="4"/>
  <c r="Z299" i="4" s="1"/>
  <c r="AD299" i="4" s="1"/>
  <c r="V297" i="4"/>
  <c r="Z297" i="4" s="1"/>
  <c r="AD297" i="4" s="1"/>
  <c r="V295" i="4"/>
  <c r="Z295" i="4" s="1"/>
  <c r="AD295" i="4" s="1"/>
  <c r="V293" i="4"/>
  <c r="Z293" i="4" s="1"/>
  <c r="AD293" i="4" s="1"/>
  <c r="V291" i="4"/>
  <c r="Z291" i="4" s="1"/>
  <c r="AD291" i="4" s="1"/>
  <c r="X289" i="4"/>
  <c r="AB289" i="4" s="1"/>
  <c r="V281" i="4"/>
  <c r="Z281" i="4" s="1"/>
  <c r="AD281" i="4" s="1"/>
  <c r="V279" i="4"/>
  <c r="Z279" i="4" s="1"/>
  <c r="AD279" i="4" s="1"/>
  <c r="V277" i="4"/>
  <c r="Z277" i="4" s="1"/>
  <c r="AD277" i="4" s="1"/>
  <c r="V275" i="4"/>
  <c r="Z275" i="4" s="1"/>
  <c r="AD275" i="4" s="1"/>
  <c r="X273" i="4"/>
  <c r="AB273" i="4" s="1"/>
  <c r="X269" i="4"/>
  <c r="AB269" i="4" s="1"/>
  <c r="X267" i="4"/>
  <c r="AB267" i="4" s="1"/>
  <c r="X176" i="4"/>
  <c r="AB176" i="4" s="1"/>
  <c r="W67" i="4"/>
  <c r="AA67" i="4" s="1"/>
  <c r="X55" i="4"/>
  <c r="AB55" i="4" s="1"/>
  <c r="W50" i="4"/>
  <c r="AA50" i="4" s="1"/>
  <c r="W42" i="4"/>
  <c r="AA42" i="4" s="1"/>
  <c r="V19" i="4"/>
  <c r="Z19" i="4" s="1"/>
  <c r="AD19" i="4" s="1"/>
  <c r="V267" i="4"/>
  <c r="Z267" i="4" s="1"/>
  <c r="AD267" i="4" s="1"/>
  <c r="X265" i="4"/>
  <c r="AB265" i="4" s="1"/>
  <c r="X263" i="4"/>
  <c r="AB263" i="4" s="1"/>
  <c r="X261" i="4"/>
  <c r="AB261" i="4" s="1"/>
  <c r="X259" i="4"/>
  <c r="AB259" i="4" s="1"/>
  <c r="X257" i="4"/>
  <c r="AB257" i="4" s="1"/>
  <c r="X255" i="4"/>
  <c r="AB255" i="4" s="1"/>
  <c r="X253" i="4"/>
  <c r="AB253" i="4" s="1"/>
  <c r="X251" i="4"/>
  <c r="AB251" i="4" s="1"/>
  <c r="X249" i="4"/>
  <c r="AB249" i="4" s="1"/>
  <c r="X247" i="4"/>
  <c r="AB247" i="4" s="1"/>
  <c r="X245" i="4"/>
  <c r="AB245" i="4" s="1"/>
  <c r="X243" i="4"/>
  <c r="AB243" i="4" s="1"/>
  <c r="X241" i="4"/>
  <c r="AB241" i="4" s="1"/>
  <c r="X239" i="4"/>
  <c r="AB239" i="4" s="1"/>
  <c r="X237" i="4"/>
  <c r="AB237" i="4" s="1"/>
  <c r="X235" i="4"/>
  <c r="AB235" i="4" s="1"/>
  <c r="X233" i="4"/>
  <c r="AB233" i="4" s="1"/>
  <c r="X231" i="4"/>
  <c r="AB231" i="4" s="1"/>
  <c r="V229" i="4"/>
  <c r="Z229" i="4" s="1"/>
  <c r="AD229" i="4" s="1"/>
  <c r="X227" i="4"/>
  <c r="AB227" i="4" s="1"/>
  <c r="V224" i="4"/>
  <c r="Z224" i="4" s="1"/>
  <c r="AD224" i="4" s="1"/>
  <c r="V222" i="4"/>
  <c r="Z222" i="4" s="1"/>
  <c r="AD222" i="4" s="1"/>
  <c r="V220" i="4"/>
  <c r="Z220" i="4" s="1"/>
  <c r="AD220" i="4" s="1"/>
  <c r="V218" i="4"/>
  <c r="Z218" i="4" s="1"/>
  <c r="AD218" i="4" s="1"/>
  <c r="V216" i="4"/>
  <c r="Z216" i="4" s="1"/>
  <c r="AD216" i="4" s="1"/>
  <c r="W206" i="4"/>
  <c r="AA206" i="4" s="1"/>
  <c r="V197" i="4"/>
  <c r="Z197" i="4" s="1"/>
  <c r="AD197" i="4" s="1"/>
  <c r="V189" i="4"/>
  <c r="Z189" i="4" s="1"/>
  <c r="AD189" i="4" s="1"/>
  <c r="W187" i="4"/>
  <c r="AA187" i="4" s="1"/>
  <c r="V185" i="4"/>
  <c r="Z185" i="4" s="1"/>
  <c r="AD185" i="4" s="1"/>
  <c r="W183" i="4"/>
  <c r="AA183" i="4" s="1"/>
  <c r="V181" i="4"/>
  <c r="Z181" i="4" s="1"/>
  <c r="AD181" i="4" s="1"/>
  <c r="W179" i="4"/>
  <c r="AA179" i="4" s="1"/>
  <c r="V178" i="4"/>
  <c r="Z178" i="4" s="1"/>
  <c r="AD178" i="4" s="1"/>
  <c r="W176" i="4"/>
  <c r="AA176" i="4" s="1"/>
  <c r="V168" i="4"/>
  <c r="Z168" i="4" s="1"/>
  <c r="AD168" i="4" s="1"/>
  <c r="V166" i="4"/>
  <c r="Z166" i="4" s="1"/>
  <c r="AD166" i="4" s="1"/>
  <c r="X162" i="4"/>
  <c r="AB162" i="4" s="1"/>
  <c r="V161" i="4"/>
  <c r="Z161" i="4" s="1"/>
  <c r="AD161" i="4" s="1"/>
  <c r="W151" i="4"/>
  <c r="AA151" i="4" s="1"/>
  <c r="X147" i="4"/>
  <c r="AB147" i="4" s="1"/>
  <c r="V146" i="4"/>
  <c r="Z146" i="4" s="1"/>
  <c r="AD146" i="4" s="1"/>
  <c r="V144" i="4"/>
  <c r="Z144" i="4" s="1"/>
  <c r="AD144" i="4" s="1"/>
  <c r="V142" i="4"/>
  <c r="Z142" i="4" s="1"/>
  <c r="AD142" i="4" s="1"/>
  <c r="W140" i="4"/>
  <c r="AA140" i="4" s="1"/>
  <c r="W138" i="4"/>
  <c r="AA138" i="4" s="1"/>
  <c r="X136" i="4"/>
  <c r="AB136" i="4" s="1"/>
  <c r="W115" i="4"/>
  <c r="AA115" i="4" s="1"/>
  <c r="X104" i="4"/>
  <c r="AB104" i="4" s="1"/>
  <c r="W101" i="4"/>
  <c r="AA101" i="4" s="1"/>
  <c r="W99" i="4"/>
  <c r="AA99" i="4" s="1"/>
  <c r="X97" i="4"/>
  <c r="AB97" i="4" s="1"/>
  <c r="V95" i="4"/>
  <c r="Z95" i="4" s="1"/>
  <c r="AD95" i="4" s="1"/>
  <c r="X93" i="4"/>
  <c r="AB93" i="4" s="1"/>
  <c r="V88" i="4"/>
  <c r="Z88" i="4" s="1"/>
  <c r="AD88" i="4" s="1"/>
  <c r="X34" i="4"/>
  <c r="AB34" i="4" s="1"/>
  <c r="X23" i="4"/>
  <c r="AB23" i="4" s="1"/>
  <c r="W21" i="4"/>
  <c r="AA21" i="4" s="1"/>
  <c r="X272" i="4"/>
  <c r="AB272" i="4" s="1"/>
  <c r="X270" i="4"/>
  <c r="AB270" i="4" s="1"/>
  <c r="X268" i="4"/>
  <c r="AB268" i="4" s="1"/>
  <c r="X266" i="4"/>
  <c r="AB266" i="4" s="1"/>
  <c r="V265" i="4"/>
  <c r="Z265" i="4" s="1"/>
  <c r="AD265" i="4" s="1"/>
  <c r="V263" i="4"/>
  <c r="Z263" i="4" s="1"/>
  <c r="AD263" i="4" s="1"/>
  <c r="V261" i="4"/>
  <c r="Z261" i="4" s="1"/>
  <c r="AD261" i="4" s="1"/>
  <c r="V259" i="4"/>
  <c r="Z259" i="4" s="1"/>
  <c r="AD259" i="4" s="1"/>
  <c r="V257" i="4"/>
  <c r="Z257" i="4" s="1"/>
  <c r="AD257" i="4" s="1"/>
  <c r="V255" i="4"/>
  <c r="Z255" i="4" s="1"/>
  <c r="AD255" i="4" s="1"/>
  <c r="V253" i="4"/>
  <c r="Z253" i="4" s="1"/>
  <c r="AD253" i="4" s="1"/>
  <c r="V251" i="4"/>
  <c r="Z251" i="4" s="1"/>
  <c r="AD251" i="4" s="1"/>
  <c r="V249" i="4"/>
  <c r="Z249" i="4" s="1"/>
  <c r="AD249" i="4" s="1"/>
  <c r="V247" i="4"/>
  <c r="Z247" i="4" s="1"/>
  <c r="AD247" i="4" s="1"/>
  <c r="V245" i="4"/>
  <c r="Z245" i="4" s="1"/>
  <c r="AD245" i="4" s="1"/>
  <c r="V243" i="4"/>
  <c r="Z243" i="4" s="1"/>
  <c r="AD243" i="4" s="1"/>
  <c r="V241" i="4"/>
  <c r="Z241" i="4" s="1"/>
  <c r="AD241" i="4" s="1"/>
  <c r="V239" i="4"/>
  <c r="Z239" i="4" s="1"/>
  <c r="AD239" i="4" s="1"/>
  <c r="V237" i="4"/>
  <c r="Z237" i="4" s="1"/>
  <c r="AD237" i="4" s="1"/>
  <c r="V235" i="4"/>
  <c r="Z235" i="4" s="1"/>
  <c r="AD235" i="4" s="1"/>
  <c r="V233" i="4"/>
  <c r="Z233" i="4" s="1"/>
  <c r="AD233" i="4" s="1"/>
  <c r="V231" i="4"/>
  <c r="Z231" i="4" s="1"/>
  <c r="AD231" i="4" s="1"/>
  <c r="W229" i="4"/>
  <c r="AA229" i="4" s="1"/>
  <c r="W227" i="4"/>
  <c r="AA227" i="4" s="1"/>
  <c r="V210" i="4"/>
  <c r="Z210" i="4" s="1"/>
  <c r="AD210" i="4" s="1"/>
  <c r="W208" i="4"/>
  <c r="AA208" i="4" s="1"/>
  <c r="W204" i="4"/>
  <c r="AA204" i="4" s="1"/>
  <c r="W202" i="4"/>
  <c r="AA202" i="4" s="1"/>
  <c r="W200" i="4"/>
  <c r="AA200" i="4" s="1"/>
  <c r="V187" i="4"/>
  <c r="Z187" i="4" s="1"/>
  <c r="AD187" i="4" s="1"/>
  <c r="V183" i="4"/>
  <c r="Z183" i="4" s="1"/>
  <c r="AD183" i="4" s="1"/>
  <c r="V176" i="4"/>
  <c r="Z176" i="4" s="1"/>
  <c r="AD176" i="4" s="1"/>
  <c r="W174" i="4"/>
  <c r="AA174" i="4" s="1"/>
  <c r="W169" i="4"/>
  <c r="AA169" i="4" s="1"/>
  <c r="V153" i="4"/>
  <c r="Z153" i="4" s="1"/>
  <c r="AD153" i="4" s="1"/>
  <c r="V151" i="4"/>
  <c r="Z151" i="4" s="1"/>
  <c r="AD151" i="4" s="1"/>
  <c r="W149" i="4"/>
  <c r="AA149" i="4" s="1"/>
  <c r="W147" i="4"/>
  <c r="AA147" i="4" s="1"/>
  <c r="W143" i="4"/>
  <c r="AA143" i="4" s="1"/>
  <c r="V140" i="4"/>
  <c r="Z140" i="4" s="1"/>
  <c r="AD140" i="4" s="1"/>
  <c r="V123" i="4"/>
  <c r="Z123" i="4" s="1"/>
  <c r="AD123" i="4" s="1"/>
  <c r="X121" i="4"/>
  <c r="AB121" i="4" s="1"/>
  <c r="X119" i="4"/>
  <c r="AB119" i="4" s="1"/>
  <c r="X117" i="4"/>
  <c r="AB117" i="4" s="1"/>
  <c r="X106" i="4"/>
  <c r="AB106" i="4" s="1"/>
  <c r="W104" i="4"/>
  <c r="AA104" i="4" s="1"/>
  <c r="X102" i="4"/>
  <c r="AB102" i="4" s="1"/>
  <c r="X100" i="4"/>
  <c r="AB100" i="4" s="1"/>
  <c r="W97" i="4"/>
  <c r="AA97" i="4" s="1"/>
  <c r="X95" i="4"/>
  <c r="AB95" i="4" s="1"/>
  <c r="V93" i="4"/>
  <c r="Z93" i="4" s="1"/>
  <c r="AD93" i="4" s="1"/>
  <c r="W71" i="4"/>
  <c r="AA71" i="4" s="1"/>
  <c r="V47" i="4"/>
  <c r="Z47" i="4" s="1"/>
  <c r="AD47" i="4" s="1"/>
  <c r="V26" i="4"/>
  <c r="Z26" i="4" s="1"/>
  <c r="AD26" i="4" s="1"/>
  <c r="W25" i="4"/>
  <c r="AA25" i="4" s="1"/>
  <c r="V272" i="4"/>
  <c r="Z272" i="4" s="1"/>
  <c r="AD272" i="4" s="1"/>
  <c r="W270" i="4"/>
  <c r="AA270" i="4" s="1"/>
  <c r="V268" i="4"/>
  <c r="Z268" i="4" s="1"/>
  <c r="AD268" i="4" s="1"/>
  <c r="W266" i="4"/>
  <c r="AA266" i="4" s="1"/>
  <c r="X262" i="4"/>
  <c r="AB262" i="4" s="1"/>
  <c r="X260" i="4"/>
  <c r="AB260" i="4" s="1"/>
  <c r="X258" i="4"/>
  <c r="AB258" i="4" s="1"/>
  <c r="X256" i="4"/>
  <c r="AB256" i="4" s="1"/>
  <c r="X254" i="4"/>
  <c r="AB254" i="4" s="1"/>
  <c r="X252" i="4"/>
  <c r="AB252" i="4" s="1"/>
  <c r="X250" i="4"/>
  <c r="AB250" i="4" s="1"/>
  <c r="X248" i="4"/>
  <c r="AB248" i="4" s="1"/>
  <c r="X246" i="4"/>
  <c r="AB246" i="4" s="1"/>
  <c r="X244" i="4"/>
  <c r="AB244" i="4" s="1"/>
  <c r="X242" i="4"/>
  <c r="AB242" i="4" s="1"/>
  <c r="X240" i="4"/>
  <c r="AB240" i="4" s="1"/>
  <c r="X238" i="4"/>
  <c r="AB238" i="4" s="1"/>
  <c r="X236" i="4"/>
  <c r="AB236" i="4" s="1"/>
  <c r="X234" i="4"/>
  <c r="AB234" i="4" s="1"/>
  <c r="X232" i="4"/>
  <c r="AB232" i="4" s="1"/>
  <c r="X230" i="4"/>
  <c r="AB230" i="4" s="1"/>
  <c r="V227" i="4"/>
  <c r="Z227" i="4" s="1"/>
  <c r="AD227" i="4" s="1"/>
  <c r="X223" i="4"/>
  <c r="AB223" i="4" s="1"/>
  <c r="X221" i="4"/>
  <c r="AB221" i="4" s="1"/>
  <c r="X219" i="4"/>
  <c r="AB219" i="4" s="1"/>
  <c r="X217" i="4"/>
  <c r="AB217" i="4" s="1"/>
  <c r="X215" i="4"/>
  <c r="AB215" i="4" s="1"/>
  <c r="X213" i="4"/>
  <c r="AB213" i="4" s="1"/>
  <c r="X208" i="4"/>
  <c r="AB208" i="4" s="1"/>
  <c r="X206" i="4"/>
  <c r="AB206" i="4" s="1"/>
  <c r="X204" i="4"/>
  <c r="AB204" i="4" s="1"/>
  <c r="X202" i="4"/>
  <c r="AB202" i="4" s="1"/>
  <c r="X200" i="4"/>
  <c r="AB200" i="4" s="1"/>
  <c r="W198" i="4"/>
  <c r="AA198" i="4" s="1"/>
  <c r="W196" i="4"/>
  <c r="AA196" i="4" s="1"/>
  <c r="W194" i="4"/>
  <c r="AA194" i="4" s="1"/>
  <c r="W192" i="4"/>
  <c r="AA192" i="4" s="1"/>
  <c r="W185" i="4"/>
  <c r="AA185" i="4" s="1"/>
  <c r="W181" i="4"/>
  <c r="AA181" i="4" s="1"/>
  <c r="X173" i="4"/>
  <c r="AB173" i="4" s="1"/>
  <c r="X171" i="4"/>
  <c r="AB171" i="4" s="1"/>
  <c r="V169" i="4"/>
  <c r="Z169" i="4" s="1"/>
  <c r="AD169" i="4" s="1"/>
  <c r="W167" i="4"/>
  <c r="AA167" i="4" s="1"/>
  <c r="V164" i="4"/>
  <c r="Z164" i="4" s="1"/>
  <c r="AD164" i="4" s="1"/>
  <c r="X157" i="4"/>
  <c r="AB157" i="4" s="1"/>
  <c r="X155" i="4"/>
  <c r="AB155" i="4" s="1"/>
  <c r="X153" i="4"/>
  <c r="AB153" i="4" s="1"/>
  <c r="X134" i="4"/>
  <c r="AB134" i="4" s="1"/>
  <c r="V132" i="4"/>
  <c r="Z132" i="4" s="1"/>
  <c r="AD132" i="4" s="1"/>
  <c r="X130" i="4"/>
  <c r="AB130" i="4" s="1"/>
  <c r="X128" i="4"/>
  <c r="AB128" i="4" s="1"/>
  <c r="X126" i="4"/>
  <c r="AB126" i="4" s="1"/>
  <c r="X124" i="4"/>
  <c r="AB124" i="4" s="1"/>
  <c r="V113" i="4"/>
  <c r="Z113" i="4" s="1"/>
  <c r="AD113" i="4" s="1"/>
  <c r="V112" i="4"/>
  <c r="Z112" i="4" s="1"/>
  <c r="AD112" i="4" s="1"/>
  <c r="V110" i="4"/>
  <c r="Z110" i="4" s="1"/>
  <c r="AD110" i="4" s="1"/>
  <c r="W108" i="4"/>
  <c r="AA108" i="4" s="1"/>
  <c r="W106" i="4"/>
  <c r="AA106" i="4" s="1"/>
  <c r="W102" i="4"/>
  <c r="AA102" i="4" s="1"/>
  <c r="W100" i="4"/>
  <c r="AA100" i="4" s="1"/>
  <c r="X98" i="4"/>
  <c r="AB98" i="4" s="1"/>
  <c r="W91" i="4"/>
  <c r="AA91" i="4" s="1"/>
  <c r="W78" i="4"/>
  <c r="AA78" i="4" s="1"/>
  <c r="X76" i="4"/>
  <c r="AB76" i="4" s="1"/>
  <c r="X30" i="4"/>
  <c r="AB30" i="4" s="1"/>
  <c r="W23" i="4"/>
  <c r="AA23" i="4" s="1"/>
  <c r="V232" i="4"/>
  <c r="Z232" i="4" s="1"/>
  <c r="AD232" i="4" s="1"/>
  <c r="W228" i="4"/>
  <c r="AA228" i="4" s="1"/>
  <c r="V225" i="4"/>
  <c r="Z225" i="4" s="1"/>
  <c r="AD225" i="4" s="1"/>
  <c r="V223" i="4"/>
  <c r="Z223" i="4" s="1"/>
  <c r="AD223" i="4" s="1"/>
  <c r="V221" i="4"/>
  <c r="Z221" i="4" s="1"/>
  <c r="AD221" i="4" s="1"/>
  <c r="V219" i="4"/>
  <c r="Z219" i="4" s="1"/>
  <c r="AD219" i="4" s="1"/>
  <c r="V217" i="4"/>
  <c r="Z217" i="4" s="1"/>
  <c r="AD217" i="4" s="1"/>
  <c r="V215" i="4"/>
  <c r="Z215" i="4" s="1"/>
  <c r="AD215" i="4" s="1"/>
  <c r="V213" i="4"/>
  <c r="Z213" i="4" s="1"/>
  <c r="AD213" i="4" s="1"/>
  <c r="X211" i="4"/>
  <c r="AB211" i="4" s="1"/>
  <c r="X209" i="4"/>
  <c r="AB209" i="4" s="1"/>
  <c r="V208" i="4"/>
  <c r="Z208" i="4" s="1"/>
  <c r="AD208" i="4" s="1"/>
  <c r="V179" i="4"/>
  <c r="Z179" i="4" s="1"/>
  <c r="AD179" i="4" s="1"/>
  <c r="V177" i="4"/>
  <c r="Z177" i="4" s="1"/>
  <c r="AD177" i="4" s="1"/>
  <c r="W175" i="4"/>
  <c r="AA175" i="4" s="1"/>
  <c r="X174" i="4"/>
  <c r="AB174" i="4" s="1"/>
  <c r="X172" i="4"/>
  <c r="AB172" i="4" s="1"/>
  <c r="X149" i="4"/>
  <c r="AB149" i="4" s="1"/>
  <c r="V145" i="4"/>
  <c r="Z145" i="4" s="1"/>
  <c r="AD145" i="4" s="1"/>
  <c r="W141" i="4"/>
  <c r="AA141" i="4" s="1"/>
  <c r="W135" i="4"/>
  <c r="AA135" i="4" s="1"/>
  <c r="W134" i="4"/>
  <c r="AA134" i="4" s="1"/>
  <c r="W132" i="4"/>
  <c r="AA132" i="4" s="1"/>
  <c r="W130" i="4"/>
  <c r="AA130" i="4" s="1"/>
  <c r="W128" i="4"/>
  <c r="AA128" i="4" s="1"/>
  <c r="W126" i="4"/>
  <c r="AA126" i="4" s="1"/>
  <c r="V80" i="4"/>
  <c r="Z80" i="4" s="1"/>
  <c r="AD80" i="4" s="1"/>
  <c r="W54" i="4"/>
  <c r="AA54" i="4" s="1"/>
  <c r="V53" i="4"/>
  <c r="Z53" i="4" s="1"/>
  <c r="AD53" i="4" s="1"/>
  <c r="V51" i="4"/>
  <c r="Z51" i="4" s="1"/>
  <c r="AD51" i="4" s="1"/>
  <c r="X11" i="4"/>
  <c r="AB11" i="4" s="1"/>
  <c r="W271" i="4"/>
  <c r="AA271" i="4" s="1"/>
  <c r="V264" i="4"/>
  <c r="Z264" i="4" s="1"/>
  <c r="AD264" i="4" s="1"/>
  <c r="W230" i="4"/>
  <c r="AA230" i="4" s="1"/>
  <c r="W225" i="4"/>
  <c r="AA225" i="4" s="1"/>
  <c r="W223" i="4"/>
  <c r="AA223" i="4" s="1"/>
  <c r="W221" i="4"/>
  <c r="AA221" i="4" s="1"/>
  <c r="W219" i="4"/>
  <c r="AA219" i="4" s="1"/>
  <c r="W217" i="4"/>
  <c r="AA217" i="4" s="1"/>
  <c r="X203" i="4"/>
  <c r="AB203" i="4" s="1"/>
  <c r="V198" i="4"/>
  <c r="Z198" i="4" s="1"/>
  <c r="AD198" i="4" s="1"/>
  <c r="V196" i="4"/>
  <c r="Z196" i="4" s="1"/>
  <c r="AD196" i="4" s="1"/>
  <c r="V194" i="4"/>
  <c r="Z194" i="4" s="1"/>
  <c r="AD194" i="4" s="1"/>
  <c r="V192" i="4"/>
  <c r="Z192" i="4" s="1"/>
  <c r="AD192" i="4" s="1"/>
  <c r="X190" i="4"/>
  <c r="AB190" i="4" s="1"/>
  <c r="W188" i="4"/>
  <c r="AA188" i="4" s="1"/>
  <c r="W186" i="4"/>
  <c r="AA186" i="4" s="1"/>
  <c r="W184" i="4"/>
  <c r="AA184" i="4" s="1"/>
  <c r="W182" i="4"/>
  <c r="AA182" i="4" s="1"/>
  <c r="W180" i="4"/>
  <c r="AA180" i="4" s="1"/>
  <c r="X167" i="4"/>
  <c r="AB167" i="4" s="1"/>
  <c r="V165" i="4"/>
  <c r="Z165" i="4" s="1"/>
  <c r="AD165" i="4" s="1"/>
  <c r="V163" i="4"/>
  <c r="Z163" i="4" s="1"/>
  <c r="AD163" i="4" s="1"/>
  <c r="W160" i="4"/>
  <c r="AA160" i="4" s="1"/>
  <c r="X152" i="4"/>
  <c r="AB152" i="4" s="1"/>
  <c r="X148" i="4"/>
  <c r="AB148" i="4" s="1"/>
  <c r="X145" i="4"/>
  <c r="AB145" i="4" s="1"/>
  <c r="V130" i="4"/>
  <c r="Z130" i="4" s="1"/>
  <c r="AD130" i="4" s="1"/>
  <c r="W113" i="4"/>
  <c r="AA113" i="4" s="1"/>
  <c r="V107" i="4"/>
  <c r="Z107" i="4" s="1"/>
  <c r="AD107" i="4" s="1"/>
  <c r="V100" i="4"/>
  <c r="Z100" i="4" s="1"/>
  <c r="AD100" i="4" s="1"/>
  <c r="X79" i="4"/>
  <c r="AB79" i="4" s="1"/>
  <c r="W41" i="4"/>
  <c r="AA41" i="4" s="1"/>
  <c r="W211" i="4"/>
  <c r="AA211" i="4" s="1"/>
  <c r="W209" i="4"/>
  <c r="AA209" i="4" s="1"/>
  <c r="X207" i="4"/>
  <c r="AB207" i="4" s="1"/>
  <c r="X205" i="4"/>
  <c r="AB205" i="4" s="1"/>
  <c r="W203" i="4"/>
  <c r="AA203" i="4" s="1"/>
  <c r="X201" i="4"/>
  <c r="AB201" i="4" s="1"/>
  <c r="X195" i="4"/>
  <c r="AB195" i="4" s="1"/>
  <c r="X193" i="4"/>
  <c r="AB193" i="4" s="1"/>
  <c r="X191" i="4"/>
  <c r="AB191" i="4" s="1"/>
  <c r="X188" i="4"/>
  <c r="AB188" i="4" s="1"/>
  <c r="X186" i="4"/>
  <c r="AB186" i="4" s="1"/>
  <c r="X184" i="4"/>
  <c r="AB184" i="4" s="1"/>
  <c r="X182" i="4"/>
  <c r="AB182" i="4" s="1"/>
  <c r="X180" i="4"/>
  <c r="AB180" i="4" s="1"/>
  <c r="V174" i="4"/>
  <c r="Z174" i="4" s="1"/>
  <c r="AD174" i="4" s="1"/>
  <c r="W172" i="4"/>
  <c r="AA172" i="4" s="1"/>
  <c r="X166" i="4"/>
  <c r="AB166" i="4" s="1"/>
  <c r="X165" i="4"/>
  <c r="AB165" i="4" s="1"/>
  <c r="V160" i="4"/>
  <c r="Z160" i="4" s="1"/>
  <c r="AD160" i="4" s="1"/>
  <c r="W158" i="4"/>
  <c r="AA158" i="4" s="1"/>
  <c r="W156" i="4"/>
  <c r="AA156" i="4" s="1"/>
  <c r="W154" i="4"/>
  <c r="AA154" i="4" s="1"/>
  <c r="X118" i="4"/>
  <c r="AB118" i="4" s="1"/>
  <c r="X116" i="4"/>
  <c r="AB116" i="4" s="1"/>
  <c r="X114" i="4"/>
  <c r="AB114" i="4" s="1"/>
  <c r="X111" i="4"/>
  <c r="AB111" i="4" s="1"/>
  <c r="V109" i="4"/>
  <c r="Z109" i="4" s="1"/>
  <c r="AD109" i="4" s="1"/>
  <c r="V105" i="4"/>
  <c r="Z105" i="4" s="1"/>
  <c r="AD105" i="4" s="1"/>
  <c r="X92" i="4"/>
  <c r="AB92" i="4" s="1"/>
  <c r="X62" i="4"/>
  <c r="AB62" i="4" s="1"/>
  <c r="W35" i="4"/>
  <c r="AA35" i="4" s="1"/>
  <c r="V186" i="4"/>
  <c r="Z186" i="4" s="1"/>
  <c r="AD186" i="4" s="1"/>
  <c r="V184" i="4"/>
  <c r="Z184" i="4" s="1"/>
  <c r="AD184" i="4" s="1"/>
  <c r="V182" i="4"/>
  <c r="Z182" i="4" s="1"/>
  <c r="AD182" i="4" s="1"/>
  <c r="V180" i="4"/>
  <c r="Z180" i="4" s="1"/>
  <c r="AD180" i="4" s="1"/>
  <c r="X175" i="4"/>
  <c r="AB175" i="4" s="1"/>
  <c r="V172" i="4"/>
  <c r="Z172" i="4" s="1"/>
  <c r="AD172" i="4" s="1"/>
  <c r="X168" i="4"/>
  <c r="AB168" i="4" s="1"/>
  <c r="W164" i="4"/>
  <c r="AA164" i="4" s="1"/>
  <c r="X163" i="4"/>
  <c r="AB163" i="4" s="1"/>
  <c r="W159" i="4"/>
  <c r="AA159" i="4" s="1"/>
  <c r="V158" i="4"/>
  <c r="Z158" i="4" s="1"/>
  <c r="AD158" i="4" s="1"/>
  <c r="V156" i="4"/>
  <c r="Z156" i="4" s="1"/>
  <c r="AD156" i="4" s="1"/>
  <c r="X138" i="4"/>
  <c r="AB138" i="4" s="1"/>
  <c r="W136" i="4"/>
  <c r="AA136" i="4" s="1"/>
  <c r="V133" i="4"/>
  <c r="Z133" i="4" s="1"/>
  <c r="AD133" i="4" s="1"/>
  <c r="X131" i="4"/>
  <c r="AB131" i="4" s="1"/>
  <c r="X125" i="4"/>
  <c r="AB125" i="4" s="1"/>
  <c r="X123" i="4"/>
  <c r="AB123" i="4" s="1"/>
  <c r="W120" i="4"/>
  <c r="AA120" i="4" s="1"/>
  <c r="W118" i="4"/>
  <c r="AA118" i="4" s="1"/>
  <c r="W116" i="4"/>
  <c r="AA116" i="4" s="1"/>
  <c r="W114" i="4"/>
  <c r="AA114" i="4" s="1"/>
  <c r="W111" i="4"/>
  <c r="AA111" i="4" s="1"/>
  <c r="X109" i="4"/>
  <c r="AB109" i="4" s="1"/>
  <c r="W92" i="4"/>
  <c r="AA92" i="4" s="1"/>
  <c r="X88" i="4"/>
  <c r="AB88" i="4" s="1"/>
  <c r="X86" i="4"/>
  <c r="AB86" i="4" s="1"/>
  <c r="X65" i="4"/>
  <c r="AB65" i="4" s="1"/>
  <c r="W64" i="4"/>
  <c r="AA64" i="4" s="1"/>
  <c r="V18" i="4"/>
  <c r="Z18" i="4" s="1"/>
  <c r="AD18" i="4" s="1"/>
  <c r="W222" i="4"/>
  <c r="AA222" i="4" s="1"/>
  <c r="W220" i="4"/>
  <c r="AA220" i="4" s="1"/>
  <c r="W218" i="4"/>
  <c r="AA218" i="4" s="1"/>
  <c r="W215" i="4"/>
  <c r="AA215" i="4" s="1"/>
  <c r="W213" i="4"/>
  <c r="AA213" i="4" s="1"/>
  <c r="V209" i="4"/>
  <c r="Z209" i="4" s="1"/>
  <c r="AD209" i="4" s="1"/>
  <c r="V206" i="4"/>
  <c r="Z206" i="4" s="1"/>
  <c r="AD206" i="4" s="1"/>
  <c r="V204" i="4"/>
  <c r="Z204" i="4" s="1"/>
  <c r="AD204" i="4" s="1"/>
  <c r="V202" i="4"/>
  <c r="Z202" i="4" s="1"/>
  <c r="AD202" i="4" s="1"/>
  <c r="V200" i="4"/>
  <c r="Z200" i="4" s="1"/>
  <c r="AD200" i="4" s="1"/>
  <c r="X198" i="4"/>
  <c r="AB198" i="4" s="1"/>
  <c r="X196" i="4"/>
  <c r="AB196" i="4" s="1"/>
  <c r="X194" i="4"/>
  <c r="AB194" i="4" s="1"/>
  <c r="X192" i="4"/>
  <c r="AB192" i="4" s="1"/>
  <c r="W190" i="4"/>
  <c r="AA190" i="4" s="1"/>
  <c r="X179" i="4"/>
  <c r="AB179" i="4" s="1"/>
  <c r="W177" i="4"/>
  <c r="AA177" i="4" s="1"/>
  <c r="V173" i="4"/>
  <c r="Z173" i="4" s="1"/>
  <c r="AD173" i="4" s="1"/>
  <c r="V171" i="4"/>
  <c r="Z171" i="4" s="1"/>
  <c r="AD171" i="4" s="1"/>
  <c r="W168" i="4"/>
  <c r="AA168" i="4" s="1"/>
  <c r="W166" i="4"/>
  <c r="AA166" i="4" s="1"/>
  <c r="X164" i="4"/>
  <c r="AB164" i="4" s="1"/>
  <c r="W162" i="4"/>
  <c r="AA162" i="4" s="1"/>
  <c r="V159" i="4"/>
  <c r="Z159" i="4" s="1"/>
  <c r="AD159" i="4" s="1"/>
  <c r="X140" i="4"/>
  <c r="AB140" i="4" s="1"/>
  <c r="W137" i="4"/>
  <c r="AA137" i="4" s="1"/>
  <c r="V135" i="4"/>
  <c r="Z135" i="4" s="1"/>
  <c r="AD135" i="4" s="1"/>
  <c r="X133" i="4"/>
  <c r="AB133" i="4" s="1"/>
  <c r="V128" i="4"/>
  <c r="Z128" i="4" s="1"/>
  <c r="AD128" i="4" s="1"/>
  <c r="V115" i="4"/>
  <c r="Z115" i="4" s="1"/>
  <c r="AD115" i="4" s="1"/>
  <c r="X113" i="4"/>
  <c r="AB113" i="4" s="1"/>
  <c r="V111" i="4"/>
  <c r="Z111" i="4" s="1"/>
  <c r="AD111" i="4" s="1"/>
  <c r="W109" i="4"/>
  <c r="AA109" i="4" s="1"/>
  <c r="V108" i="4"/>
  <c r="Z108" i="4" s="1"/>
  <c r="AD108" i="4" s="1"/>
  <c r="V106" i="4"/>
  <c r="Z106" i="4" s="1"/>
  <c r="AD106" i="4" s="1"/>
  <c r="V104" i="4"/>
  <c r="Z104" i="4" s="1"/>
  <c r="AD104" i="4" s="1"/>
  <c r="V102" i="4"/>
  <c r="Z102" i="4" s="1"/>
  <c r="AD102" i="4" s="1"/>
  <c r="V90" i="4"/>
  <c r="Z90" i="4" s="1"/>
  <c r="AD90" i="4" s="1"/>
  <c r="W88" i="4"/>
  <c r="AA88" i="4" s="1"/>
  <c r="W86" i="4"/>
  <c r="AA86" i="4" s="1"/>
  <c r="V84" i="4"/>
  <c r="Z84" i="4" s="1"/>
  <c r="AD84" i="4" s="1"/>
  <c r="W81" i="4"/>
  <c r="AA81" i="4" s="1"/>
  <c r="X77" i="4"/>
  <c r="AB77" i="4" s="1"/>
  <c r="X75" i="4"/>
  <c r="AB75" i="4" s="1"/>
  <c r="X74" i="4"/>
  <c r="AB74" i="4" s="1"/>
  <c r="W61" i="4"/>
  <c r="AA61" i="4" s="1"/>
  <c r="X59" i="4"/>
  <c r="AB59" i="4" s="1"/>
  <c r="X57" i="4"/>
  <c r="AB57" i="4" s="1"/>
  <c r="X54" i="4"/>
  <c r="AB54" i="4" s="1"/>
  <c r="V40" i="4"/>
  <c r="Z40" i="4" s="1"/>
  <c r="AD40" i="4" s="1"/>
  <c r="X38" i="4"/>
  <c r="AB38" i="4" s="1"/>
  <c r="X36" i="4"/>
  <c r="AB36" i="4" s="1"/>
  <c r="W33" i="4"/>
  <c r="AA33" i="4" s="1"/>
  <c r="X31" i="4"/>
  <c r="AB31" i="4" s="1"/>
  <c r="W27" i="4"/>
  <c r="AA27" i="4" s="1"/>
  <c r="X26" i="4"/>
  <c r="AB26" i="4" s="1"/>
  <c r="X17" i="4"/>
  <c r="AB17" i="4" s="1"/>
  <c r="V13" i="4"/>
  <c r="Z13" i="4" s="1"/>
  <c r="AD13" i="4" s="1"/>
  <c r="V10" i="4"/>
  <c r="Z10" i="4" s="1"/>
  <c r="AD10" i="4" s="1"/>
  <c r="V8" i="4"/>
  <c r="Z8" i="4" s="1"/>
  <c r="AD8" i="4" s="1"/>
  <c r="V86" i="4"/>
  <c r="Z86" i="4" s="1"/>
  <c r="AD86" i="4" s="1"/>
  <c r="V81" i="4"/>
  <c r="Z81" i="4" s="1"/>
  <c r="AD81" i="4" s="1"/>
  <c r="W79" i="4"/>
  <c r="AA79" i="4" s="1"/>
  <c r="W68" i="4"/>
  <c r="AA68" i="4" s="1"/>
  <c r="W66" i="4"/>
  <c r="AA66" i="4" s="1"/>
  <c r="X64" i="4"/>
  <c r="AB64" i="4" s="1"/>
  <c r="V63" i="4"/>
  <c r="Z63" i="4" s="1"/>
  <c r="AD63" i="4" s="1"/>
  <c r="W59" i="4"/>
  <c r="AA59" i="4" s="1"/>
  <c r="W57" i="4"/>
  <c r="AA57" i="4" s="1"/>
  <c r="X48" i="4"/>
  <c r="AB48" i="4" s="1"/>
  <c r="V46" i="4"/>
  <c r="Z46" i="4" s="1"/>
  <c r="AD46" i="4" s="1"/>
  <c r="W44" i="4"/>
  <c r="AA44" i="4" s="1"/>
  <c r="W43" i="4"/>
  <c r="AA43" i="4" s="1"/>
  <c r="V38" i="4"/>
  <c r="Z38" i="4" s="1"/>
  <c r="AD38" i="4" s="1"/>
  <c r="V36" i="4"/>
  <c r="Z36" i="4" s="1"/>
  <c r="AD36" i="4" s="1"/>
  <c r="W34" i="4"/>
  <c r="AA34" i="4" s="1"/>
  <c r="V31" i="4"/>
  <c r="Z31" i="4" s="1"/>
  <c r="AD31" i="4" s="1"/>
  <c r="W20" i="4"/>
  <c r="AA20" i="4" s="1"/>
  <c r="W17" i="4"/>
  <c r="AA17" i="4" s="1"/>
  <c r="X15" i="4"/>
  <c r="AB15" i="4" s="1"/>
  <c r="V9" i="4"/>
  <c r="Z9" i="4" s="1"/>
  <c r="AD9" i="4" s="1"/>
  <c r="X91" i="4"/>
  <c r="AB91" i="4" s="1"/>
  <c r="X89" i="4"/>
  <c r="AB89" i="4" s="1"/>
  <c r="X87" i="4"/>
  <c r="AB87" i="4" s="1"/>
  <c r="X82" i="4"/>
  <c r="AB82" i="4" s="1"/>
  <c r="W73" i="4"/>
  <c r="AA73" i="4" s="1"/>
  <c r="X71" i="4"/>
  <c r="AB71" i="4" s="1"/>
  <c r="X68" i="4"/>
  <c r="AB68" i="4" s="1"/>
  <c r="V66" i="4"/>
  <c r="Z66" i="4" s="1"/>
  <c r="AD66" i="4" s="1"/>
  <c r="V61" i="4"/>
  <c r="Z61" i="4" s="1"/>
  <c r="AD61" i="4" s="1"/>
  <c r="W55" i="4"/>
  <c r="AA55" i="4" s="1"/>
  <c r="X51" i="4"/>
  <c r="AB51" i="4" s="1"/>
  <c r="W48" i="4"/>
  <c r="AA48" i="4" s="1"/>
  <c r="X41" i="4"/>
  <c r="AB41" i="4" s="1"/>
  <c r="W32" i="4"/>
  <c r="AA32" i="4" s="1"/>
  <c r="V16" i="4"/>
  <c r="Z16" i="4" s="1"/>
  <c r="AD16" i="4" s="1"/>
  <c r="W15" i="4"/>
  <c r="AA15" i="4" s="1"/>
  <c r="V11" i="4"/>
  <c r="Z11" i="4" s="1"/>
  <c r="AD11" i="4" s="1"/>
  <c r="X7" i="4"/>
  <c r="AB7" i="4" s="1"/>
  <c r="X107" i="4"/>
  <c r="AB107" i="4" s="1"/>
  <c r="W96" i="4"/>
  <c r="AA96" i="4" s="1"/>
  <c r="W94" i="4"/>
  <c r="AA94" i="4" s="1"/>
  <c r="V73" i="4"/>
  <c r="Z73" i="4" s="1"/>
  <c r="AD73" i="4" s="1"/>
  <c r="V71" i="4"/>
  <c r="Z71" i="4" s="1"/>
  <c r="AD71" i="4" s="1"/>
  <c r="V68" i="4"/>
  <c r="Z68" i="4" s="1"/>
  <c r="AD68" i="4" s="1"/>
  <c r="X66" i="4"/>
  <c r="AB66" i="4" s="1"/>
  <c r="V64" i="4"/>
  <c r="Z64" i="4" s="1"/>
  <c r="AD64" i="4" s="1"/>
  <c r="W53" i="4"/>
  <c r="AA53" i="4" s="1"/>
  <c r="W51" i="4"/>
  <c r="AA51" i="4" s="1"/>
  <c r="X49" i="4"/>
  <c r="AB49" i="4" s="1"/>
  <c r="X46" i="4"/>
  <c r="AB46" i="4" s="1"/>
  <c r="X44" i="4"/>
  <c r="AB44" i="4" s="1"/>
  <c r="X39" i="4"/>
  <c r="AB39" i="4" s="1"/>
  <c r="X37" i="4"/>
  <c r="AB37" i="4" s="1"/>
  <c r="X25" i="4"/>
  <c r="AB25" i="4" s="1"/>
  <c r="V22" i="4"/>
  <c r="Z22" i="4" s="1"/>
  <c r="AD22" i="4" s="1"/>
  <c r="V20" i="4"/>
  <c r="Z20" i="4" s="1"/>
  <c r="AD20" i="4" s="1"/>
  <c r="X18" i="4"/>
  <c r="AB18" i="4" s="1"/>
  <c r="X14" i="4"/>
  <c r="AB14" i="4" s="1"/>
  <c r="W13" i="4"/>
  <c r="AA13" i="4" s="1"/>
  <c r="V214" i="4"/>
  <c r="Z214" i="4" s="1"/>
  <c r="AD214" i="4" s="1"/>
  <c r="V212" i="4"/>
  <c r="Z212" i="4" s="1"/>
  <c r="AD212" i="4" s="1"/>
  <c r="X210" i="4"/>
  <c r="AB210" i="4" s="1"/>
  <c r="W207" i="4"/>
  <c r="AA207" i="4" s="1"/>
  <c r="W205" i="4"/>
  <c r="AA205" i="4" s="1"/>
  <c r="V201" i="4"/>
  <c r="Z201" i="4" s="1"/>
  <c r="AD201" i="4" s="1"/>
  <c r="W199" i="4"/>
  <c r="AA199" i="4" s="1"/>
  <c r="W197" i="4"/>
  <c r="AA197" i="4" s="1"/>
  <c r="V195" i="4"/>
  <c r="Z195" i="4" s="1"/>
  <c r="AD195" i="4" s="1"/>
  <c r="V193" i="4"/>
  <c r="Z193" i="4" s="1"/>
  <c r="AD193" i="4" s="1"/>
  <c r="V191" i="4"/>
  <c r="Z191" i="4" s="1"/>
  <c r="AD191" i="4" s="1"/>
  <c r="W189" i="4"/>
  <c r="AA189" i="4" s="1"/>
  <c r="X187" i="4"/>
  <c r="AB187" i="4" s="1"/>
  <c r="X185" i="4"/>
  <c r="AB185" i="4" s="1"/>
  <c r="X183" i="4"/>
  <c r="AB183" i="4" s="1"/>
  <c r="X181" i="4"/>
  <c r="AB181" i="4" s="1"/>
  <c r="X178" i="4"/>
  <c r="AB178" i="4" s="1"/>
  <c r="X170" i="4"/>
  <c r="AB170" i="4" s="1"/>
  <c r="X169" i="4"/>
  <c r="AB169" i="4" s="1"/>
  <c r="V167" i="4"/>
  <c r="Z167" i="4" s="1"/>
  <c r="AD167" i="4" s="1"/>
  <c r="W163" i="4"/>
  <c r="AA163" i="4" s="1"/>
  <c r="V162" i="4"/>
  <c r="Z162" i="4" s="1"/>
  <c r="AD162" i="4" s="1"/>
  <c r="X160" i="4"/>
  <c r="AB160" i="4" s="1"/>
  <c r="X156" i="4"/>
  <c r="AB156" i="4" s="1"/>
  <c r="X154" i="4"/>
  <c r="AB154" i="4" s="1"/>
  <c r="X151" i="4"/>
  <c r="AB151" i="4" s="1"/>
  <c r="V149" i="4"/>
  <c r="Z149" i="4" s="1"/>
  <c r="AD149" i="4" s="1"/>
  <c r="V147" i="4"/>
  <c r="Z147" i="4" s="1"/>
  <c r="AD147" i="4" s="1"/>
  <c r="W145" i="4"/>
  <c r="AA145" i="4" s="1"/>
  <c r="V143" i="4"/>
  <c r="Z143" i="4" s="1"/>
  <c r="AD143" i="4" s="1"/>
  <c r="V138" i="4"/>
  <c r="Z138" i="4" s="1"/>
  <c r="AD138" i="4" s="1"/>
  <c r="V136" i="4"/>
  <c r="Z136" i="4" s="1"/>
  <c r="AD136" i="4" s="1"/>
  <c r="V134" i="4"/>
  <c r="Z134" i="4" s="1"/>
  <c r="AD134" i="4" s="1"/>
  <c r="V127" i="4"/>
  <c r="Z127" i="4" s="1"/>
  <c r="AD127" i="4" s="1"/>
  <c r="V125" i="4"/>
  <c r="Z125" i="4" s="1"/>
  <c r="AD125" i="4" s="1"/>
  <c r="W123" i="4"/>
  <c r="AA123" i="4" s="1"/>
  <c r="V118" i="4"/>
  <c r="Z118" i="4" s="1"/>
  <c r="AD118" i="4" s="1"/>
  <c r="V116" i="4"/>
  <c r="Z116" i="4" s="1"/>
  <c r="AD116" i="4" s="1"/>
  <c r="X99" i="4"/>
  <c r="AB99" i="4" s="1"/>
  <c r="V96" i="4"/>
  <c r="Z96" i="4" s="1"/>
  <c r="AD96" i="4" s="1"/>
  <c r="V94" i="4"/>
  <c r="Z94" i="4" s="1"/>
  <c r="AD94" i="4" s="1"/>
  <c r="V91" i="4"/>
  <c r="Z91" i="4" s="1"/>
  <c r="AD91" i="4" s="1"/>
  <c r="V89" i="4"/>
  <c r="Z89" i="4" s="1"/>
  <c r="AD89" i="4" s="1"/>
  <c r="X78" i="4"/>
  <c r="AB78" i="4" s="1"/>
  <c r="X69" i="4"/>
  <c r="AB69" i="4" s="1"/>
  <c r="X67" i="4"/>
  <c r="AB67" i="4" s="1"/>
  <c r="V62" i="4"/>
  <c r="Z62" i="4" s="1"/>
  <c r="AD62" i="4" s="1"/>
  <c r="W49" i="4"/>
  <c r="AA49" i="4" s="1"/>
  <c r="X47" i="4"/>
  <c r="AB47" i="4" s="1"/>
  <c r="V44" i="4"/>
  <c r="Z44" i="4" s="1"/>
  <c r="AD44" i="4" s="1"/>
  <c r="V41" i="4"/>
  <c r="Z41" i="4" s="1"/>
  <c r="AD41" i="4" s="1"/>
  <c r="V39" i="4"/>
  <c r="Z39" i="4" s="1"/>
  <c r="AD39" i="4" s="1"/>
  <c r="W28" i="4"/>
  <c r="AA28" i="4" s="1"/>
  <c r="V25" i="4"/>
  <c r="Z25" i="4" s="1"/>
  <c r="AD25" i="4" s="1"/>
  <c r="W18" i="4"/>
  <c r="AA18" i="4" s="1"/>
  <c r="V85" i="4"/>
  <c r="Z85" i="4" s="1"/>
  <c r="AD85" i="4" s="1"/>
  <c r="W83" i="4"/>
  <c r="AA83" i="4" s="1"/>
  <c r="V78" i="4"/>
  <c r="Z78" i="4" s="1"/>
  <c r="AD78" i="4" s="1"/>
  <c r="W76" i="4"/>
  <c r="AA76" i="4" s="1"/>
  <c r="W74" i="4"/>
  <c r="AA74" i="4" s="1"/>
  <c r="W69" i="4"/>
  <c r="AA69" i="4" s="1"/>
  <c r="X60" i="4"/>
  <c r="AB60" i="4" s="1"/>
  <c r="X58" i="4"/>
  <c r="AB58" i="4" s="1"/>
  <c r="X56" i="4"/>
  <c r="AB56" i="4" s="1"/>
  <c r="V49" i="4"/>
  <c r="Z49" i="4" s="1"/>
  <c r="AD49" i="4" s="1"/>
  <c r="X33" i="4"/>
  <c r="AB33" i="4" s="1"/>
  <c r="W31" i="4"/>
  <c r="AA31" i="4" s="1"/>
  <c r="V30" i="4"/>
  <c r="Z30" i="4" s="1"/>
  <c r="AD30" i="4" s="1"/>
  <c r="X28" i="4"/>
  <c r="AB28" i="4" s="1"/>
  <c r="W26" i="4"/>
  <c r="AA26" i="4" s="1"/>
  <c r="V23" i="4"/>
  <c r="Z23" i="4" s="1"/>
  <c r="AD23" i="4" s="1"/>
  <c r="X21" i="4"/>
  <c r="AB21" i="4" s="1"/>
  <c r="X10" i="4"/>
  <c r="AB10" i="4" s="1"/>
  <c r="W8" i="4"/>
  <c r="AA8" i="4" s="1"/>
  <c r="W7" i="4"/>
  <c r="AA7" i="4" s="1"/>
  <c r="X84" i="4"/>
  <c r="AB84" i="4" s="1"/>
  <c r="V83" i="4"/>
  <c r="Z83" i="4" s="1"/>
  <c r="AD83" i="4" s="1"/>
  <c r="X81" i="4"/>
  <c r="AB81" i="4" s="1"/>
  <c r="V76" i="4"/>
  <c r="Z76" i="4" s="1"/>
  <c r="AD76" i="4" s="1"/>
  <c r="V74" i="4"/>
  <c r="Z74" i="4" s="1"/>
  <c r="AD74" i="4" s="1"/>
  <c r="X61" i="4"/>
  <c r="AB61" i="4" s="1"/>
  <c r="W60" i="4"/>
  <c r="AA60" i="4" s="1"/>
  <c r="W58" i="4"/>
  <c r="AA58" i="4" s="1"/>
  <c r="W56" i="4"/>
  <c r="AA56" i="4" s="1"/>
  <c r="V54" i="4"/>
  <c r="Z54" i="4" s="1"/>
  <c r="AD54" i="4" s="1"/>
  <c r="V52" i="4"/>
  <c r="Z52" i="4" s="1"/>
  <c r="AD52" i="4" s="1"/>
  <c r="V33" i="4"/>
  <c r="Z33" i="4" s="1"/>
  <c r="AD33" i="4" s="1"/>
  <c r="V28" i="4"/>
  <c r="Z28" i="4" s="1"/>
  <c r="AD28" i="4" s="1"/>
  <c r="W24" i="4"/>
  <c r="AA24" i="4" s="1"/>
  <c r="V21" i="4"/>
  <c r="Z21" i="4" s="1"/>
  <c r="AD21" i="4" s="1"/>
  <c r="V17" i="4"/>
  <c r="Z17" i="4" s="1"/>
  <c r="AD17" i="4" s="1"/>
  <c r="V15" i="4"/>
  <c r="Z15" i="4" s="1"/>
  <c r="AD15" i="4" s="1"/>
  <c r="X13" i="4"/>
  <c r="AB13" i="4" s="1"/>
  <c r="V12" i="4"/>
  <c r="Z12" i="4" s="1"/>
  <c r="AD12" i="4" s="1"/>
  <c r="W10" i="4"/>
  <c r="AA10" i="4" s="1"/>
  <c r="X161" i="4"/>
  <c r="AB161" i="4" s="1"/>
  <c r="W157" i="4"/>
  <c r="AA157" i="4" s="1"/>
  <c r="V154" i="4"/>
  <c r="Z154" i="4" s="1"/>
  <c r="AD154" i="4" s="1"/>
  <c r="W152" i="4"/>
  <c r="AA152" i="4" s="1"/>
  <c r="X146" i="4"/>
  <c r="AB146" i="4" s="1"/>
  <c r="X143" i="4"/>
  <c r="AB143" i="4" s="1"/>
  <c r="V141" i="4"/>
  <c r="Z141" i="4" s="1"/>
  <c r="AD141" i="4" s="1"/>
  <c r="W139" i="4"/>
  <c r="AA139" i="4" s="1"/>
  <c r="X137" i="4"/>
  <c r="AB137" i="4" s="1"/>
  <c r="W133" i="4"/>
  <c r="AA133" i="4" s="1"/>
  <c r="V131" i="4"/>
  <c r="Z131" i="4" s="1"/>
  <c r="AD131" i="4" s="1"/>
  <c r="X129" i="4"/>
  <c r="AB129" i="4" s="1"/>
  <c r="V126" i="4"/>
  <c r="Z126" i="4" s="1"/>
  <c r="AD126" i="4" s="1"/>
  <c r="X122" i="4"/>
  <c r="AB122" i="4" s="1"/>
  <c r="V121" i="4"/>
  <c r="Z121" i="4" s="1"/>
  <c r="AD121" i="4" s="1"/>
  <c r="V119" i="4"/>
  <c r="Z119" i="4" s="1"/>
  <c r="AD119" i="4" s="1"/>
  <c r="V117" i="4"/>
  <c r="Z117" i="4" s="1"/>
  <c r="AD117" i="4" s="1"/>
  <c r="V114" i="4"/>
  <c r="Z114" i="4" s="1"/>
  <c r="AD114" i="4" s="1"/>
  <c r="X112" i="4"/>
  <c r="AB112" i="4" s="1"/>
  <c r="W107" i="4"/>
  <c r="AA107" i="4" s="1"/>
  <c r="X105" i="4"/>
  <c r="AB105" i="4" s="1"/>
  <c r="V103" i="4"/>
  <c r="Z103" i="4" s="1"/>
  <c r="AD103" i="4" s="1"/>
  <c r="V101" i="4"/>
  <c r="Z101" i="4" s="1"/>
  <c r="AD101" i="4" s="1"/>
  <c r="W95" i="4"/>
  <c r="AA95" i="4" s="1"/>
  <c r="V92" i="4"/>
  <c r="Z92" i="4" s="1"/>
  <c r="AD92" i="4" s="1"/>
  <c r="W87" i="4"/>
  <c r="AA87" i="4" s="1"/>
  <c r="W84" i="4"/>
  <c r="AA84" i="4" s="1"/>
  <c r="W82" i="4"/>
  <c r="AA82" i="4" s="1"/>
  <c r="V79" i="4"/>
  <c r="Z79" i="4" s="1"/>
  <c r="AD79" i="4" s="1"/>
  <c r="W75" i="4"/>
  <c r="AA75" i="4" s="1"/>
  <c r="W72" i="4"/>
  <c r="AA72" i="4" s="1"/>
  <c r="AE72" i="4" s="1"/>
  <c r="X70" i="4"/>
  <c r="AB70" i="4" s="1"/>
  <c r="V69" i="4"/>
  <c r="Z69" i="4" s="1"/>
  <c r="AD69" i="4" s="1"/>
  <c r="W65" i="4"/>
  <c r="AA65" i="4" s="1"/>
  <c r="X63" i="4"/>
  <c r="AB63" i="4" s="1"/>
  <c r="W62" i="4"/>
  <c r="AA62" i="4" s="1"/>
  <c r="V59" i="4"/>
  <c r="Z59" i="4" s="1"/>
  <c r="AD59" i="4" s="1"/>
  <c r="V57" i="4"/>
  <c r="Z57" i="4" s="1"/>
  <c r="AD57" i="4" s="1"/>
  <c r="X52" i="4"/>
  <c r="AB52" i="4" s="1"/>
  <c r="X45" i="4"/>
  <c r="AB45" i="4" s="1"/>
  <c r="V42" i="4"/>
  <c r="Z42" i="4" s="1"/>
  <c r="AD42" i="4" s="1"/>
  <c r="W39" i="4"/>
  <c r="AA39" i="4" s="1"/>
  <c r="V37" i="4"/>
  <c r="Z37" i="4" s="1"/>
  <c r="AD37" i="4" s="1"/>
  <c r="V34" i="4"/>
  <c r="Z34" i="4" s="1"/>
  <c r="AD34" i="4" s="1"/>
  <c r="V29" i="4"/>
  <c r="Z29" i="4" s="1"/>
  <c r="AD29" i="4" s="1"/>
  <c r="W22" i="4"/>
  <c r="AA22" i="4" s="1"/>
  <c r="X19" i="4"/>
  <c r="AB19" i="4" s="1"/>
  <c r="X16" i="4"/>
  <c r="AB16" i="4" s="1"/>
  <c r="W14" i="4"/>
  <c r="AA14" i="4" s="1"/>
  <c r="X12" i="4"/>
  <c r="AB12" i="4" s="1"/>
  <c r="W11" i="4"/>
  <c r="AA11" i="4" s="1"/>
  <c r="X9" i="4"/>
  <c r="AB9" i="4" s="1"/>
  <c r="X159" i="4"/>
  <c r="AB159" i="4" s="1"/>
  <c r="V157" i="4"/>
  <c r="Z157" i="4" s="1"/>
  <c r="AD157" i="4" s="1"/>
  <c r="W155" i="4"/>
  <c r="AA155" i="4" s="1"/>
  <c r="V152" i="4"/>
  <c r="Z152" i="4" s="1"/>
  <c r="AD152" i="4" s="1"/>
  <c r="W150" i="4"/>
  <c r="AA150" i="4" s="1"/>
  <c r="W148" i="4"/>
  <c r="AA148" i="4" s="1"/>
  <c r="X142" i="4"/>
  <c r="AB142" i="4" s="1"/>
  <c r="X141" i="4"/>
  <c r="AB141" i="4" s="1"/>
  <c r="V139" i="4"/>
  <c r="Z139" i="4" s="1"/>
  <c r="AD139" i="4" s="1"/>
  <c r="V137" i="4"/>
  <c r="Z137" i="4" s="1"/>
  <c r="AD137" i="4" s="1"/>
  <c r="W131" i="4"/>
  <c r="AA131" i="4" s="1"/>
  <c r="V129" i="4"/>
  <c r="Z129" i="4" s="1"/>
  <c r="AD129" i="4" s="1"/>
  <c r="W119" i="4"/>
  <c r="AA119" i="4" s="1"/>
  <c r="W117" i="4"/>
  <c r="AA117" i="4" s="1"/>
  <c r="X110" i="4"/>
  <c r="AB110" i="4" s="1"/>
  <c r="W105" i="4"/>
  <c r="AA105" i="4" s="1"/>
  <c r="X103" i="4"/>
  <c r="AB103" i="4" s="1"/>
  <c r="V99" i="4"/>
  <c r="Z99" i="4" s="1"/>
  <c r="AD99" i="4" s="1"/>
  <c r="V98" i="4"/>
  <c r="Z98" i="4" s="1"/>
  <c r="AD98" i="4" s="1"/>
  <c r="W93" i="4"/>
  <c r="AA93" i="4" s="1"/>
  <c r="X90" i="4"/>
  <c r="AB90" i="4" s="1"/>
  <c r="V87" i="4"/>
  <c r="Z87" i="4" s="1"/>
  <c r="AD87" i="4" s="1"/>
  <c r="X85" i="4"/>
  <c r="AB85" i="4" s="1"/>
  <c r="V82" i="4"/>
  <c r="Z82" i="4" s="1"/>
  <c r="AD82" i="4" s="1"/>
  <c r="X80" i="4"/>
  <c r="AB80" i="4" s="1"/>
  <c r="W77" i="4"/>
  <c r="AA77" i="4" s="1"/>
  <c r="W70" i="4"/>
  <c r="AA70" i="4" s="1"/>
  <c r="V67" i="4"/>
  <c r="Z67" i="4" s="1"/>
  <c r="AD67" i="4" s="1"/>
  <c r="V65" i="4"/>
  <c r="Z65" i="4" s="1"/>
  <c r="AD65" i="4" s="1"/>
  <c r="W63" i="4"/>
  <c r="AA63" i="4" s="1"/>
  <c r="V55" i="4"/>
  <c r="Z55" i="4" s="1"/>
  <c r="AD55" i="4" s="1"/>
  <c r="W52" i="4"/>
  <c r="AA52" i="4" s="1"/>
  <c r="V50" i="4"/>
  <c r="Z50" i="4" s="1"/>
  <c r="AD50" i="4" s="1"/>
  <c r="W47" i="4"/>
  <c r="AA47" i="4" s="1"/>
  <c r="V45" i="4"/>
  <c r="Z45" i="4" s="1"/>
  <c r="AD45" i="4" s="1"/>
  <c r="X42" i="4"/>
  <c r="AB42" i="4" s="1"/>
  <c r="W40" i="4"/>
  <c r="AA40" i="4" s="1"/>
  <c r="W37" i="4"/>
  <c r="AA37" i="4" s="1"/>
  <c r="X35" i="4"/>
  <c r="AB35" i="4" s="1"/>
  <c r="X32" i="4"/>
  <c r="AB32" i="4" s="1"/>
  <c r="W30" i="4"/>
  <c r="AA30" i="4" s="1"/>
  <c r="W29" i="4"/>
  <c r="AA29" i="4" s="1"/>
  <c r="X27" i="4"/>
  <c r="AB27" i="4" s="1"/>
  <c r="X24" i="4"/>
  <c r="AB24" i="4" s="1"/>
  <c r="X20" i="4"/>
  <c r="AB20" i="4" s="1"/>
  <c r="W19" i="4"/>
  <c r="AA19" i="4" s="1"/>
  <c r="W16" i="4"/>
  <c r="AA16" i="4" s="1"/>
  <c r="W12" i="4"/>
  <c r="AA12" i="4" s="1"/>
  <c r="W9" i="4"/>
  <c r="AA9" i="4" s="1"/>
  <c r="V155" i="4"/>
  <c r="Z155" i="4" s="1"/>
  <c r="AD155" i="4" s="1"/>
  <c r="W153" i="4"/>
  <c r="AA153" i="4" s="1"/>
  <c r="V150" i="4"/>
  <c r="Z150" i="4" s="1"/>
  <c r="AD150" i="4" s="1"/>
  <c r="V148" i="4"/>
  <c r="Z148" i="4" s="1"/>
  <c r="AD148" i="4" s="1"/>
  <c r="W146" i="4"/>
  <c r="AA146" i="4" s="1"/>
  <c r="X144" i="4"/>
  <c r="AB144" i="4" s="1"/>
  <c r="X139" i="4"/>
  <c r="AB139" i="4" s="1"/>
  <c r="X135" i="4"/>
  <c r="AB135" i="4" s="1"/>
  <c r="X132" i="4"/>
  <c r="AB132" i="4" s="1"/>
  <c r="W129" i="4"/>
  <c r="AA129" i="4" s="1"/>
  <c r="X127" i="4"/>
  <c r="AB127" i="4" s="1"/>
  <c r="V124" i="4"/>
  <c r="Z124" i="4" s="1"/>
  <c r="AD124" i="4" s="1"/>
  <c r="V122" i="4"/>
  <c r="Z122" i="4" s="1"/>
  <c r="AD122" i="4" s="1"/>
  <c r="X120" i="4"/>
  <c r="AB120" i="4" s="1"/>
  <c r="X115" i="4"/>
  <c r="AB115" i="4" s="1"/>
  <c r="W110" i="4"/>
  <c r="AA110" i="4" s="1"/>
  <c r="X108" i="4"/>
  <c r="AB108" i="4" s="1"/>
  <c r="W103" i="4"/>
  <c r="AA103" i="4" s="1"/>
  <c r="X101" i="4"/>
  <c r="AB101" i="4" s="1"/>
  <c r="V97" i="4"/>
  <c r="Z97" i="4" s="1"/>
  <c r="AD97" i="4" s="1"/>
  <c r="X96" i="4"/>
  <c r="AB96" i="4" s="1"/>
  <c r="X94" i="4"/>
  <c r="AB94" i="4" s="1"/>
  <c r="W90" i="4"/>
  <c r="AA90" i="4" s="1"/>
  <c r="X83" i="4"/>
  <c r="AB83" i="4" s="1"/>
  <c r="W80" i="4"/>
  <c r="AA80" i="4" s="1"/>
  <c r="V77" i="4"/>
  <c r="Z77" i="4" s="1"/>
  <c r="AD77" i="4" s="1"/>
  <c r="V75" i="4"/>
  <c r="Z75" i="4" s="1"/>
  <c r="AD75" i="4" s="1"/>
  <c r="X73" i="4"/>
  <c r="AB73" i="4" s="1"/>
  <c r="X72" i="4"/>
  <c r="AB72" i="4" s="1"/>
  <c r="V70" i="4"/>
  <c r="Z70" i="4" s="1"/>
  <c r="AD70" i="4" s="1"/>
  <c r="V60" i="4"/>
  <c r="Z60" i="4" s="1"/>
  <c r="AD60" i="4" s="1"/>
  <c r="V58" i="4"/>
  <c r="Z58" i="4" s="1"/>
  <c r="AD58" i="4" s="1"/>
  <c r="V56" i="4"/>
  <c r="Z56" i="4" s="1"/>
  <c r="AD56" i="4" s="1"/>
  <c r="X53" i="4"/>
  <c r="AB53" i="4" s="1"/>
  <c r="X50" i="4"/>
  <c r="AB50" i="4" s="1"/>
  <c r="V48" i="4"/>
  <c r="Z48" i="4" s="1"/>
  <c r="AD48" i="4" s="1"/>
  <c r="W46" i="4"/>
  <c r="AA46" i="4" s="1"/>
  <c r="V43" i="4"/>
  <c r="Z43" i="4" s="1"/>
  <c r="AD43" i="4" s="1"/>
  <c r="X40" i="4"/>
  <c r="AB40" i="4" s="1"/>
  <c r="W38" i="4"/>
  <c r="AA38" i="4" s="1"/>
  <c r="W36" i="4"/>
  <c r="AA36" i="4" s="1"/>
  <c r="V35" i="4"/>
  <c r="Z35" i="4" s="1"/>
  <c r="AD35" i="4" s="1"/>
  <c r="V32" i="4"/>
  <c r="Z32" i="4" s="1"/>
  <c r="AD32" i="4" s="1"/>
  <c r="V27" i="4"/>
  <c r="Z27" i="4" s="1"/>
  <c r="AD27" i="4" s="1"/>
  <c r="V24" i="4"/>
  <c r="Z24" i="4" s="1"/>
  <c r="AD24" i="4" s="1"/>
  <c r="X22" i="4"/>
  <c r="AB22" i="4" s="1"/>
  <c r="V14" i="4"/>
  <c r="Z14" i="4" s="1"/>
  <c r="AD14" i="4" s="1"/>
  <c r="X8" i="4"/>
  <c r="AB8" i="4" s="1"/>
  <c r="I42" i="28"/>
  <c r="H15" i="28"/>
  <c r="H10" i="28"/>
  <c r="I10" i="28" s="1"/>
  <c r="G20" i="28"/>
  <c r="H30" i="28"/>
  <c r="G44" i="28"/>
  <c r="G13" i="28"/>
  <c r="I13" i="28" s="1"/>
  <c r="H34" i="28"/>
  <c r="I34" i="28" s="1"/>
  <c r="G41" i="28"/>
  <c r="G42" i="28"/>
  <c r="H17" i="28"/>
  <c r="I17" i="28" s="1"/>
  <c r="H11" i="28"/>
  <c r="I11" i="28" s="1"/>
  <c r="H18" i="28"/>
  <c r="I18" i="28" s="1"/>
  <c r="G24" i="28"/>
  <c r="H25" i="28"/>
  <c r="G32" i="28"/>
  <c r="H20" i="28"/>
  <c r="H43" i="28"/>
  <c r="I43" i="28" s="1"/>
  <c r="G26" i="28"/>
  <c r="I26" i="28" s="1"/>
  <c r="G33" i="28"/>
  <c r="I33" i="28" s="1"/>
  <c r="H35" i="28"/>
  <c r="G19" i="28"/>
  <c r="I19" i="28" s="1"/>
  <c r="H28" i="28"/>
  <c r="I28" i="28" s="1"/>
  <c r="G40" i="28"/>
  <c r="I40" i="28" s="1"/>
  <c r="H12" i="28"/>
  <c r="I12" i="28" s="1"/>
  <c r="G16" i="28"/>
  <c r="I16" i="28" s="1"/>
  <c r="G27" i="28"/>
  <c r="I27" i="28" s="1"/>
  <c r="H36" i="28"/>
  <c r="I36" i="28" s="1"/>
  <c r="H44" i="28"/>
  <c r="G15" i="28"/>
  <c r="G23" i="28"/>
  <c r="I23" i="28" s="1"/>
  <c r="G31" i="28"/>
  <c r="I31" i="28" s="1"/>
  <c r="G39" i="28"/>
  <c r="I39" i="28" s="1"/>
  <c r="G14" i="28"/>
  <c r="I14" i="28" s="1"/>
  <c r="G22" i="28"/>
  <c r="I22" i="28" s="1"/>
  <c r="G30" i="28"/>
  <c r="G38" i="28"/>
  <c r="I38" i="28" s="1"/>
  <c r="G21" i="28"/>
  <c r="I21" i="28" s="1"/>
  <c r="G29" i="28"/>
  <c r="I29" i="28" s="1"/>
  <c r="G37" i="28"/>
  <c r="I37" i="28" s="1"/>
  <c r="G45" i="28"/>
  <c r="I45" i="28" s="1"/>
  <c r="F110" i="26"/>
  <c r="E108" i="26"/>
  <c r="E100" i="26"/>
  <c r="D147" i="26"/>
  <c r="J39" i="27"/>
  <c r="J40" i="27"/>
  <c r="J45" i="27"/>
  <c r="J36" i="27"/>
  <c r="J42" i="27"/>
  <c r="J32" i="27"/>
  <c r="AV828" i="4" l="1"/>
  <c r="I15" i="28"/>
  <c r="I44" i="28"/>
  <c r="AF352" i="4"/>
  <c r="D353" i="31" s="1"/>
  <c r="AF72" i="4"/>
  <c r="D73" i="31" s="1"/>
  <c r="C73" i="31"/>
  <c r="AE211" i="4"/>
  <c r="AF211" i="4" s="1"/>
  <c r="AE7" i="4"/>
  <c r="AF7" i="4" s="1"/>
  <c r="C353" i="31"/>
  <c r="B97" i="31"/>
  <c r="AE96" i="4"/>
  <c r="AF96" i="4" s="1"/>
  <c r="D97" i="31" s="1"/>
  <c r="B72" i="31"/>
  <c r="AE71" i="4"/>
  <c r="AF71" i="4" s="1"/>
  <c r="B205" i="31"/>
  <c r="AE204" i="4"/>
  <c r="AF204" i="4" s="1"/>
  <c r="B166" i="31"/>
  <c r="AE165" i="4"/>
  <c r="AF165" i="4" s="1"/>
  <c r="B48" i="31"/>
  <c r="AE47" i="4"/>
  <c r="AF47" i="4" s="1"/>
  <c r="D48" i="31" s="1"/>
  <c r="B250" i="31"/>
  <c r="AE249" i="4"/>
  <c r="AF249" i="4" s="1"/>
  <c r="B227" i="31"/>
  <c r="AE226" i="4"/>
  <c r="AF226" i="4" s="1"/>
  <c r="B255" i="31"/>
  <c r="AE254" i="4"/>
  <c r="AF254" i="4" s="1"/>
  <c r="B329" i="31"/>
  <c r="AE328" i="4"/>
  <c r="AF328" i="4" s="1"/>
  <c r="D329" i="31" s="1"/>
  <c r="B121" i="31"/>
  <c r="AE120" i="4"/>
  <c r="AF120" i="4" s="1"/>
  <c r="B403" i="31"/>
  <c r="AE402" i="4"/>
  <c r="AF402" i="4" s="1"/>
  <c r="B463" i="31"/>
  <c r="AE462" i="4"/>
  <c r="AF462" i="4" s="1"/>
  <c r="B488" i="31"/>
  <c r="AE487" i="4"/>
  <c r="AF487" i="4" s="1"/>
  <c r="D488" i="31" s="1"/>
  <c r="B378" i="31"/>
  <c r="AE377" i="4"/>
  <c r="AF377" i="4" s="1"/>
  <c r="B401" i="31"/>
  <c r="AE400" i="4"/>
  <c r="AF400" i="4" s="1"/>
  <c r="B509" i="31"/>
  <c r="AE508" i="4"/>
  <c r="AF508" i="4" s="1"/>
  <c r="B639" i="31"/>
  <c r="AE638" i="4"/>
  <c r="AF638" i="4" s="1"/>
  <c r="B628" i="31"/>
  <c r="AE627" i="4"/>
  <c r="AF627" i="4" s="1"/>
  <c r="B673" i="31"/>
  <c r="AE672" i="4"/>
  <c r="AF672" i="4" s="1"/>
  <c r="B598" i="31"/>
  <c r="AE597" i="4"/>
  <c r="AF597" i="4" s="1"/>
  <c r="B626" i="31"/>
  <c r="AE625" i="4"/>
  <c r="AF625" i="4" s="1"/>
  <c r="D626" i="31" s="1"/>
  <c r="B751" i="31"/>
  <c r="AE750" i="4"/>
  <c r="AF750" i="4" s="1"/>
  <c r="B866" i="31"/>
  <c r="AE865" i="4"/>
  <c r="AF865" i="4" s="1"/>
  <c r="B824" i="31"/>
  <c r="AE823" i="4"/>
  <c r="AF823" i="4" s="1"/>
  <c r="B883" i="31"/>
  <c r="AE882" i="4"/>
  <c r="AF882" i="4" s="1"/>
  <c r="D883" i="31" s="1"/>
  <c r="B954" i="31"/>
  <c r="AE953" i="4"/>
  <c r="AF953" i="4" s="1"/>
  <c r="B33" i="31"/>
  <c r="AE32" i="4"/>
  <c r="AF32" i="4" s="1"/>
  <c r="B98" i="31"/>
  <c r="AE97" i="4"/>
  <c r="AF97" i="4" s="1"/>
  <c r="B93" i="31"/>
  <c r="AE92" i="4"/>
  <c r="AF92" i="4" s="1"/>
  <c r="D93" i="31" s="1"/>
  <c r="B86" i="31"/>
  <c r="AE85" i="4"/>
  <c r="AF85" i="4" s="1"/>
  <c r="B160" i="31"/>
  <c r="AE159" i="4"/>
  <c r="AF159" i="4" s="1"/>
  <c r="B209" i="31"/>
  <c r="AE208" i="4"/>
  <c r="AF208" i="4" s="1"/>
  <c r="B20" i="31"/>
  <c r="AE19" i="4"/>
  <c r="AF19" i="4" s="1"/>
  <c r="D20" i="31" s="1"/>
  <c r="B311" i="31"/>
  <c r="AE310" i="4"/>
  <c r="AF310" i="4" s="1"/>
  <c r="B407" i="31"/>
  <c r="AE406" i="4"/>
  <c r="AF406" i="4" s="1"/>
  <c r="B520" i="31"/>
  <c r="AE519" i="4"/>
  <c r="AF519" i="4" s="1"/>
  <c r="B477" i="31"/>
  <c r="AE476" i="4"/>
  <c r="AF476" i="4" s="1"/>
  <c r="D477" i="31" s="1"/>
  <c r="B623" i="31"/>
  <c r="AE622" i="4"/>
  <c r="AF622" i="4" s="1"/>
  <c r="B534" i="31"/>
  <c r="AE533" i="4"/>
  <c r="AF533" i="4" s="1"/>
  <c r="B776" i="31"/>
  <c r="AE775" i="4"/>
  <c r="AF775" i="4" s="1"/>
  <c r="B680" i="31"/>
  <c r="AE679" i="4"/>
  <c r="AF679" i="4" s="1"/>
  <c r="D680" i="31" s="1"/>
  <c r="B36" i="31"/>
  <c r="AE35" i="4"/>
  <c r="AF35" i="4" s="1"/>
  <c r="B125" i="31"/>
  <c r="AE124" i="4"/>
  <c r="AF124" i="4" s="1"/>
  <c r="D125" i="31" s="1"/>
  <c r="B118" i="31"/>
  <c r="AE117" i="4"/>
  <c r="AF117" i="4" s="1"/>
  <c r="D118" i="31" s="1"/>
  <c r="B112" i="31"/>
  <c r="AE111" i="4"/>
  <c r="AF111" i="4" s="1"/>
  <c r="D112" i="31" s="1"/>
  <c r="B108" i="31"/>
  <c r="AE107" i="4"/>
  <c r="AF107" i="4" s="1"/>
  <c r="D108" i="31" s="1"/>
  <c r="B228" i="31"/>
  <c r="AE227" i="4"/>
  <c r="AF227" i="4" s="1"/>
  <c r="B266" i="31"/>
  <c r="AE265" i="4"/>
  <c r="AF265" i="4" s="1"/>
  <c r="D266" i="31" s="1"/>
  <c r="B296" i="31"/>
  <c r="AE295" i="4"/>
  <c r="AF295" i="4" s="1"/>
  <c r="D296" i="31" s="1"/>
  <c r="B285" i="31"/>
  <c r="AE284" i="4"/>
  <c r="AF284" i="4" s="1"/>
  <c r="B431" i="31"/>
  <c r="AE430" i="4"/>
  <c r="AF430" i="4" s="1"/>
  <c r="D431" i="31" s="1"/>
  <c r="B452" i="31"/>
  <c r="AE451" i="4"/>
  <c r="AF451" i="4" s="1"/>
  <c r="B493" i="31"/>
  <c r="AE492" i="4"/>
  <c r="AF492" i="4" s="1"/>
  <c r="B459" i="31"/>
  <c r="AE458" i="4"/>
  <c r="AF458" i="4" s="1"/>
  <c r="B547" i="31"/>
  <c r="AE546" i="4"/>
  <c r="AF546" i="4" s="1"/>
  <c r="D547" i="31" s="1"/>
  <c r="B588" i="31"/>
  <c r="AE587" i="4"/>
  <c r="AF587" i="4" s="1"/>
  <c r="B655" i="31"/>
  <c r="AE654" i="4"/>
  <c r="AF654" i="4" s="1"/>
  <c r="D655" i="31" s="1"/>
  <c r="B728" i="31"/>
  <c r="AE727" i="4"/>
  <c r="AF727" i="4" s="1"/>
  <c r="B656" i="31"/>
  <c r="AE655" i="4"/>
  <c r="AF655" i="4" s="1"/>
  <c r="B735" i="31"/>
  <c r="AE734" i="4"/>
  <c r="AF734" i="4" s="1"/>
  <c r="B882" i="31"/>
  <c r="AE881" i="4"/>
  <c r="AF881" i="4" s="1"/>
  <c r="D882" i="31" s="1"/>
  <c r="B899" i="31"/>
  <c r="AE898" i="4"/>
  <c r="AF898" i="4" s="1"/>
  <c r="B78" i="31"/>
  <c r="AE77" i="4"/>
  <c r="AF77" i="4" s="1"/>
  <c r="D78" i="31" s="1"/>
  <c r="B49" i="31"/>
  <c r="AE48" i="4"/>
  <c r="AF48" i="4" s="1"/>
  <c r="D49" i="31" s="1"/>
  <c r="B149" i="31"/>
  <c r="AE148" i="4"/>
  <c r="AF148" i="4" s="1"/>
  <c r="D149" i="31" s="1"/>
  <c r="B70" i="31"/>
  <c r="AE69" i="4"/>
  <c r="AF69" i="4" s="1"/>
  <c r="B75" i="31"/>
  <c r="AE74" i="4"/>
  <c r="AF74" i="4" s="1"/>
  <c r="D75" i="31" s="1"/>
  <c r="B137" i="31"/>
  <c r="AE136" i="4"/>
  <c r="AF136" i="4" s="1"/>
  <c r="B173" i="31"/>
  <c r="AE172" i="4"/>
  <c r="AF172" i="4" s="1"/>
  <c r="D173" i="31" s="1"/>
  <c r="B193" i="31"/>
  <c r="AE192" i="4"/>
  <c r="AF192" i="4" s="1"/>
  <c r="D193" i="31" s="1"/>
  <c r="B114" i="31"/>
  <c r="AE113" i="4"/>
  <c r="AF113" i="4" s="1"/>
  <c r="B234" i="31"/>
  <c r="AE233" i="4"/>
  <c r="AF233" i="4" s="1"/>
  <c r="D234" i="31" s="1"/>
  <c r="B162" i="31"/>
  <c r="AE161" i="4"/>
  <c r="AF161" i="4" s="1"/>
  <c r="B239" i="31"/>
  <c r="AE238" i="4"/>
  <c r="AF238" i="4" s="1"/>
  <c r="D239" i="31" s="1"/>
  <c r="B374" i="31"/>
  <c r="AE373" i="4"/>
  <c r="AF373" i="4" s="1"/>
  <c r="D374" i="31" s="1"/>
  <c r="B446" i="31"/>
  <c r="AE445" i="4"/>
  <c r="AF445" i="4" s="1"/>
  <c r="D446" i="31" s="1"/>
  <c r="B472" i="31"/>
  <c r="AE471" i="4"/>
  <c r="AF471" i="4" s="1"/>
  <c r="D472" i="31" s="1"/>
  <c r="B428" i="31"/>
  <c r="AE427" i="4"/>
  <c r="AF427" i="4" s="1"/>
  <c r="D428" i="31" s="1"/>
  <c r="B525" i="31"/>
  <c r="AE524" i="4"/>
  <c r="AF524" i="4" s="1"/>
  <c r="D525" i="31" s="1"/>
  <c r="B621" i="31"/>
  <c r="AE620" i="4"/>
  <c r="AF620" i="4" s="1"/>
  <c r="B583" i="31"/>
  <c r="AE582" i="4"/>
  <c r="AF582" i="4" s="1"/>
  <c r="B613" i="31"/>
  <c r="AE612" i="4"/>
  <c r="AF612" i="4" s="1"/>
  <c r="D613" i="31" s="1"/>
  <c r="B550" i="31"/>
  <c r="AE549" i="4"/>
  <c r="AF549" i="4" s="1"/>
  <c r="B760" i="31"/>
  <c r="AE759" i="4"/>
  <c r="AF759" i="4" s="1"/>
  <c r="B664" i="31"/>
  <c r="AE663" i="4"/>
  <c r="AF663" i="4" s="1"/>
  <c r="D664" i="31" s="1"/>
  <c r="B767" i="31"/>
  <c r="AE766" i="4"/>
  <c r="AF766" i="4" s="1"/>
  <c r="B689" i="31"/>
  <c r="AE688" i="4"/>
  <c r="AF688" i="4" s="1"/>
  <c r="B807" i="31"/>
  <c r="AE806" i="4"/>
  <c r="AF806" i="4" s="1"/>
  <c r="B898" i="31"/>
  <c r="AE897" i="4"/>
  <c r="AF897" i="4" s="1"/>
  <c r="D898" i="31" s="1"/>
  <c r="B780" i="31"/>
  <c r="AE779" i="4"/>
  <c r="AF779" i="4" s="1"/>
  <c r="B851" i="31"/>
  <c r="AE850" i="4"/>
  <c r="AF850" i="4" s="1"/>
  <c r="B867" i="31"/>
  <c r="AE866" i="4"/>
  <c r="AF866" i="4" s="1"/>
  <c r="B931" i="31"/>
  <c r="AE930" i="4"/>
  <c r="AF930" i="4" s="1"/>
  <c r="D931" i="31" s="1"/>
  <c r="B15" i="31"/>
  <c r="AE14" i="4"/>
  <c r="AF14" i="4" s="1"/>
  <c r="B61" i="31"/>
  <c r="AE60" i="4"/>
  <c r="AF60" i="4" s="1"/>
  <c r="B89" i="31"/>
  <c r="AE88" i="4"/>
  <c r="AF88" i="4" s="1"/>
  <c r="B171" i="31"/>
  <c r="AE170" i="4"/>
  <c r="AF170" i="4" s="1"/>
  <c r="D171" i="31" s="1"/>
  <c r="B504" i="31"/>
  <c r="AE503" i="4"/>
  <c r="AF503" i="4" s="1"/>
  <c r="D504" i="31" s="1"/>
  <c r="B394" i="31"/>
  <c r="AE393" i="4"/>
  <c r="AF393" i="4" s="1"/>
  <c r="B563" i="31"/>
  <c r="AE562" i="4"/>
  <c r="AF562" i="4" s="1"/>
  <c r="D563" i="31" s="1"/>
  <c r="B641" i="31"/>
  <c r="AE640" i="4"/>
  <c r="AF640" i="4" s="1"/>
  <c r="D641" i="31" s="1"/>
  <c r="B712" i="31"/>
  <c r="AE711" i="4"/>
  <c r="AF711" i="4" s="1"/>
  <c r="B719" i="31"/>
  <c r="AE718" i="4"/>
  <c r="AF718" i="4" s="1"/>
  <c r="B791" i="31"/>
  <c r="AE790" i="4"/>
  <c r="AF790" i="4" s="1"/>
  <c r="B914" i="31"/>
  <c r="AE913" i="4"/>
  <c r="AF913" i="4" s="1"/>
  <c r="D914" i="31" s="1"/>
  <c r="B819" i="31"/>
  <c r="AE818" i="4"/>
  <c r="AF818" i="4" s="1"/>
  <c r="B44" i="31"/>
  <c r="AE43" i="4"/>
  <c r="AF43" i="4" s="1"/>
  <c r="B71" i="31"/>
  <c r="AE70" i="4"/>
  <c r="AF70" i="4" s="1"/>
  <c r="B28" i="31"/>
  <c r="AE27" i="4"/>
  <c r="AF27" i="4" s="1"/>
  <c r="D28" i="31" s="1"/>
  <c r="B66" i="31"/>
  <c r="AE65" i="4"/>
  <c r="AF65" i="4" s="1"/>
  <c r="D66" i="31" s="1"/>
  <c r="B43" i="31"/>
  <c r="AE42" i="4"/>
  <c r="AF42" i="4" s="1"/>
  <c r="B29" i="31"/>
  <c r="AE28" i="4"/>
  <c r="AF28" i="4" s="1"/>
  <c r="D29" i="31" s="1"/>
  <c r="B17" i="31"/>
  <c r="AE16" i="4"/>
  <c r="AF16" i="4" s="1"/>
  <c r="D17" i="31" s="1"/>
  <c r="B19" i="31"/>
  <c r="AE18" i="4"/>
  <c r="AF18" i="4" s="1"/>
  <c r="D19" i="31" s="1"/>
  <c r="B224" i="31"/>
  <c r="AE223" i="4"/>
  <c r="AF223" i="4" s="1"/>
  <c r="D224" i="31" s="1"/>
  <c r="B221" i="31"/>
  <c r="AE220" i="4"/>
  <c r="AF220" i="4" s="1"/>
  <c r="D221" i="31" s="1"/>
  <c r="B312" i="31"/>
  <c r="AE311" i="4"/>
  <c r="AF311" i="4" s="1"/>
  <c r="D312" i="31" s="1"/>
  <c r="B295" i="31"/>
  <c r="AE294" i="4"/>
  <c r="AF294" i="4" s="1"/>
  <c r="B344" i="31"/>
  <c r="AE343" i="4"/>
  <c r="AF343" i="4" s="1"/>
  <c r="D344" i="31" s="1"/>
  <c r="B328" i="31"/>
  <c r="AE327" i="4"/>
  <c r="AF327" i="4" s="1"/>
  <c r="B454" i="31"/>
  <c r="AE453" i="4"/>
  <c r="AF453" i="4" s="1"/>
  <c r="D454" i="31" s="1"/>
  <c r="B387" i="31"/>
  <c r="AE386" i="4"/>
  <c r="AF386" i="4" s="1"/>
  <c r="B424" i="31"/>
  <c r="AE423" i="4"/>
  <c r="AF423" i="4" s="1"/>
  <c r="D424" i="31" s="1"/>
  <c r="B460" i="31"/>
  <c r="AE459" i="4"/>
  <c r="AF459" i="4" s="1"/>
  <c r="B366" i="31"/>
  <c r="AE365" i="4"/>
  <c r="AF365" i="4" s="1"/>
  <c r="D366" i="31" s="1"/>
  <c r="B619" i="31"/>
  <c r="AE618" i="4"/>
  <c r="AF618" i="4" s="1"/>
  <c r="B603" i="31"/>
  <c r="AE602" i="4"/>
  <c r="AF602" i="4" s="1"/>
  <c r="D603" i="31" s="1"/>
  <c r="B592" i="31"/>
  <c r="AE591" i="4"/>
  <c r="AF591" i="4" s="1"/>
  <c r="B566" i="31"/>
  <c r="AE565" i="4"/>
  <c r="AF565" i="4" s="1"/>
  <c r="D566" i="31" s="1"/>
  <c r="B702" i="31"/>
  <c r="AE701" i="4"/>
  <c r="AF701" i="4" s="1"/>
  <c r="B744" i="31"/>
  <c r="AE743" i="4"/>
  <c r="AF743" i="4" s="1"/>
  <c r="D744" i="31" s="1"/>
  <c r="B696" i="31"/>
  <c r="AE695" i="4"/>
  <c r="AF695" i="4" s="1"/>
  <c r="B569" i="31"/>
  <c r="AE568" i="4"/>
  <c r="AF568" i="4" s="1"/>
  <c r="D569" i="31" s="1"/>
  <c r="B850" i="31"/>
  <c r="AE849" i="4"/>
  <c r="AF849" i="4" s="1"/>
  <c r="B818" i="31"/>
  <c r="AE817" i="4"/>
  <c r="AF817" i="4" s="1"/>
  <c r="D818" i="31" s="1"/>
  <c r="B915" i="31"/>
  <c r="AE914" i="4"/>
  <c r="AF914" i="4" s="1"/>
  <c r="B56" i="31"/>
  <c r="AE55" i="4"/>
  <c r="AF55" i="4" s="1"/>
  <c r="B76" i="31"/>
  <c r="AE75" i="4"/>
  <c r="AF75" i="4" s="1"/>
  <c r="B151" i="31"/>
  <c r="AE150" i="4"/>
  <c r="AF150" i="4" s="1"/>
  <c r="D151" i="31" s="1"/>
  <c r="B68" i="31"/>
  <c r="AE67" i="4"/>
  <c r="AF67" i="4" s="1"/>
  <c r="B130" i="31"/>
  <c r="AE129" i="4"/>
  <c r="AF129" i="4" s="1"/>
  <c r="D130" i="31" s="1"/>
  <c r="B153" i="31"/>
  <c r="AE152" i="4"/>
  <c r="AF152" i="4" s="1"/>
  <c r="B120" i="31"/>
  <c r="AE119" i="4"/>
  <c r="AF119" i="4" s="1"/>
  <c r="B34" i="31"/>
  <c r="AE33" i="4"/>
  <c r="AF33" i="4" s="1"/>
  <c r="D34" i="31" s="1"/>
  <c r="B77" i="31"/>
  <c r="AE76" i="4"/>
  <c r="AF76" i="4" s="1"/>
  <c r="D77" i="31" s="1"/>
  <c r="B24" i="31"/>
  <c r="AE23" i="4"/>
  <c r="AF23" i="4" s="1"/>
  <c r="B63" i="31"/>
  <c r="AE62" i="4"/>
  <c r="AF62" i="4" s="1"/>
  <c r="D63" i="31" s="1"/>
  <c r="B139" i="31"/>
  <c r="AE138" i="4"/>
  <c r="AF138" i="4" s="1"/>
  <c r="B74" i="31"/>
  <c r="AE73" i="4"/>
  <c r="AF73" i="4" s="1"/>
  <c r="B47" i="31"/>
  <c r="AE46" i="4"/>
  <c r="AF46" i="4" s="1"/>
  <c r="B207" i="31"/>
  <c r="AE206" i="4"/>
  <c r="AF206" i="4" s="1"/>
  <c r="B106" i="31"/>
  <c r="AE105" i="4"/>
  <c r="AF105" i="4" s="1"/>
  <c r="D106" i="31" s="1"/>
  <c r="B195" i="31"/>
  <c r="AE194" i="4"/>
  <c r="AF194" i="4" s="1"/>
  <c r="D195" i="31" s="1"/>
  <c r="B81" i="31"/>
  <c r="AE80" i="4"/>
  <c r="AF80" i="4" s="1"/>
  <c r="B146" i="31"/>
  <c r="AE145" i="4"/>
  <c r="AF145" i="4" s="1"/>
  <c r="D146" i="31" s="1"/>
  <c r="B226" i="31"/>
  <c r="AE225" i="4"/>
  <c r="AF225" i="4" s="1"/>
  <c r="B152" i="31"/>
  <c r="AE151" i="4"/>
  <c r="AF151" i="4" s="1"/>
  <c r="B236" i="31"/>
  <c r="AE235" i="4"/>
  <c r="AF235" i="4" s="1"/>
  <c r="B252" i="31"/>
  <c r="AE251" i="4"/>
  <c r="B186" i="31"/>
  <c r="AE185" i="4"/>
  <c r="AF185" i="4" s="1"/>
  <c r="B223" i="31"/>
  <c r="AE222" i="4"/>
  <c r="B276" i="31"/>
  <c r="AE275" i="4"/>
  <c r="AF275" i="4" s="1"/>
  <c r="B298" i="31"/>
  <c r="AE297" i="4"/>
  <c r="AF297" i="4" s="1"/>
  <c r="B314" i="31"/>
  <c r="AE313" i="4"/>
  <c r="AF313" i="4" s="1"/>
  <c r="D314" i="31" s="1"/>
  <c r="B333" i="31"/>
  <c r="AE332" i="4"/>
  <c r="AF332" i="4" s="1"/>
  <c r="D333" i="31" s="1"/>
  <c r="B229" i="31"/>
  <c r="AE228" i="4"/>
  <c r="AF228" i="4" s="1"/>
  <c r="B286" i="31"/>
  <c r="AE285" i="4"/>
  <c r="AF285" i="4" s="1"/>
  <c r="B297" i="31"/>
  <c r="AE296" i="4"/>
  <c r="AF296" i="4" s="1"/>
  <c r="B313" i="31"/>
  <c r="AE312" i="4"/>
  <c r="AF312" i="4" s="1"/>
  <c r="D313" i="31" s="1"/>
  <c r="B241" i="31"/>
  <c r="AE240" i="4"/>
  <c r="AF240" i="4" s="1"/>
  <c r="B257" i="31"/>
  <c r="AE256" i="4"/>
  <c r="AF256" i="4" s="1"/>
  <c r="B176" i="31"/>
  <c r="AE175" i="4"/>
  <c r="AF175" i="4" s="1"/>
  <c r="B281" i="31"/>
  <c r="AE280" i="4"/>
  <c r="B270" i="31"/>
  <c r="AE269" i="4"/>
  <c r="AF269" i="4" s="1"/>
  <c r="B331" i="31"/>
  <c r="AE330" i="4"/>
  <c r="AF330" i="4" s="1"/>
  <c r="B352" i="31"/>
  <c r="AE351" i="4"/>
  <c r="AF351" i="4" s="1"/>
  <c r="D352" i="31" s="1"/>
  <c r="B433" i="31"/>
  <c r="AE432" i="4"/>
  <c r="AF432" i="4" s="1"/>
  <c r="B456" i="31"/>
  <c r="AE455" i="4"/>
  <c r="AF455" i="4" s="1"/>
  <c r="D456" i="31" s="1"/>
  <c r="B99" i="31"/>
  <c r="AE98" i="4"/>
  <c r="AF98" i="4" s="1"/>
  <c r="B122" i="31"/>
  <c r="AE121" i="4"/>
  <c r="AF121" i="4" s="1"/>
  <c r="D122" i="31" s="1"/>
  <c r="B53" i="31"/>
  <c r="AE52" i="4"/>
  <c r="AF52" i="4" s="1"/>
  <c r="B26" i="31"/>
  <c r="AE25" i="4"/>
  <c r="AF25" i="4" s="1"/>
  <c r="B117" i="31"/>
  <c r="AE116" i="4"/>
  <c r="AF116" i="4" s="1"/>
  <c r="D117" i="31" s="1"/>
  <c r="B144" i="31"/>
  <c r="AE143" i="4"/>
  <c r="AF143" i="4" s="1"/>
  <c r="B163" i="31"/>
  <c r="AE162" i="4"/>
  <c r="AF162" i="4" s="1"/>
  <c r="B202" i="31"/>
  <c r="AE201" i="4"/>
  <c r="AF201" i="4" s="1"/>
  <c r="D202" i="31" s="1"/>
  <c r="B82" i="31"/>
  <c r="AE81" i="4"/>
  <c r="AF81" i="4" s="1"/>
  <c r="B91" i="31"/>
  <c r="AE90" i="4"/>
  <c r="AF90" i="4" s="1"/>
  <c r="B116" i="31"/>
  <c r="AE115" i="4"/>
  <c r="AF115" i="4" s="1"/>
  <c r="D116" i="31" s="1"/>
  <c r="B210" i="31"/>
  <c r="AE209" i="4"/>
  <c r="AF209" i="4" s="1"/>
  <c r="B157" i="31"/>
  <c r="AE156" i="4"/>
  <c r="AF156" i="4" s="1"/>
  <c r="B181" i="31"/>
  <c r="AE180" i="4"/>
  <c r="AF180" i="4" s="1"/>
  <c r="D181" i="31" s="1"/>
  <c r="B110" i="31"/>
  <c r="AE109" i="4"/>
  <c r="AF109" i="4" s="1"/>
  <c r="B161" i="31"/>
  <c r="AE160" i="4"/>
  <c r="AF160" i="4" s="1"/>
  <c r="B131" i="31"/>
  <c r="AE130" i="4"/>
  <c r="AF130" i="4" s="1"/>
  <c r="B197" i="31"/>
  <c r="AE196" i="4"/>
  <c r="B165" i="31"/>
  <c r="AE164" i="4"/>
  <c r="B94" i="31"/>
  <c r="AE93" i="4"/>
  <c r="AF93" i="4" s="1"/>
  <c r="B154" i="31"/>
  <c r="AE153" i="4"/>
  <c r="AF153" i="4" s="1"/>
  <c r="D154" i="31" s="1"/>
  <c r="B238" i="31"/>
  <c r="AE237" i="4"/>
  <c r="AF237" i="4" s="1"/>
  <c r="B254" i="31"/>
  <c r="AE253" i="4"/>
  <c r="AF253" i="4" s="1"/>
  <c r="B96" i="31"/>
  <c r="AE95" i="4"/>
  <c r="AF95" i="4" s="1"/>
  <c r="D96" i="31" s="1"/>
  <c r="B167" i="31"/>
  <c r="AE166" i="4"/>
  <c r="AF166" i="4" s="1"/>
  <c r="B225" i="31"/>
  <c r="AE224" i="4"/>
  <c r="B278" i="31"/>
  <c r="AE277" i="4"/>
  <c r="AF277" i="4" s="1"/>
  <c r="D278" i="31" s="1"/>
  <c r="B300" i="31"/>
  <c r="AE299" i="4"/>
  <c r="AF299" i="4" s="1"/>
  <c r="D300" i="31" s="1"/>
  <c r="B316" i="31"/>
  <c r="AE315" i="4"/>
  <c r="AF315" i="4" s="1"/>
  <c r="B231" i="31"/>
  <c r="AE230" i="4"/>
  <c r="AF230" i="4" s="1"/>
  <c r="B299" i="31"/>
  <c r="AE298" i="4"/>
  <c r="AF298" i="4" s="1"/>
  <c r="D299" i="31" s="1"/>
  <c r="B315" i="31"/>
  <c r="AE314" i="4"/>
  <c r="AF314" i="4" s="1"/>
  <c r="B336" i="31"/>
  <c r="AE335" i="4"/>
  <c r="AF335" i="4" s="1"/>
  <c r="B243" i="31"/>
  <c r="AE242" i="4"/>
  <c r="AF242" i="4" s="1"/>
  <c r="B259" i="31"/>
  <c r="AE258" i="4"/>
  <c r="B338" i="31"/>
  <c r="AE337" i="4"/>
  <c r="AF337" i="4" s="1"/>
  <c r="D338" i="31" s="1"/>
  <c r="B290" i="31"/>
  <c r="AE289" i="4"/>
  <c r="AF289" i="4" s="1"/>
  <c r="D290" i="31" s="1"/>
  <c r="B355" i="31"/>
  <c r="AE354" i="4"/>
  <c r="B272" i="31"/>
  <c r="AE271" i="4"/>
  <c r="AF271" i="4" s="1"/>
  <c r="B13" i="31"/>
  <c r="AE12" i="4"/>
  <c r="AF12" i="4" s="1"/>
  <c r="B57" i="31"/>
  <c r="AE56" i="4"/>
  <c r="AF56" i="4" s="1"/>
  <c r="B100" i="31"/>
  <c r="AE99" i="4"/>
  <c r="AF99" i="4" s="1"/>
  <c r="B158" i="31"/>
  <c r="AE157" i="4"/>
  <c r="AF157" i="4" s="1"/>
  <c r="B58" i="31"/>
  <c r="AE57" i="4"/>
  <c r="AF57" i="4" s="1"/>
  <c r="B104" i="31"/>
  <c r="AE103" i="4"/>
  <c r="AF103" i="4" s="1"/>
  <c r="B55" i="31"/>
  <c r="AE54" i="4"/>
  <c r="AF54" i="4" s="1"/>
  <c r="D55" i="31" s="1"/>
  <c r="B84" i="31"/>
  <c r="AE83" i="4"/>
  <c r="AF83" i="4" s="1"/>
  <c r="B119" i="31"/>
  <c r="AE118" i="4"/>
  <c r="AF118" i="4" s="1"/>
  <c r="D119" i="31" s="1"/>
  <c r="B21" i="31"/>
  <c r="AE20" i="4"/>
  <c r="AF20" i="4" s="1"/>
  <c r="B32" i="31"/>
  <c r="AE31" i="4"/>
  <c r="AF31" i="4" s="1"/>
  <c r="B87" i="31"/>
  <c r="AE86" i="4"/>
  <c r="AF86" i="4" s="1"/>
  <c r="D87" i="31" s="1"/>
  <c r="B103" i="31"/>
  <c r="AE102" i="4"/>
  <c r="AF102" i="4" s="1"/>
  <c r="D103" i="31" s="1"/>
  <c r="B129" i="31"/>
  <c r="AE128" i="4"/>
  <c r="AF128" i="4" s="1"/>
  <c r="B159" i="31"/>
  <c r="AE158" i="4"/>
  <c r="AF158" i="4" s="1"/>
  <c r="B183" i="31"/>
  <c r="AE182" i="4"/>
  <c r="AF182" i="4" s="1"/>
  <c r="B199" i="31"/>
  <c r="AE198" i="4"/>
  <c r="AF198" i="4" s="1"/>
  <c r="B265" i="31"/>
  <c r="AE264" i="4"/>
  <c r="AF264" i="4" s="1"/>
  <c r="B214" i="31"/>
  <c r="AE213" i="4"/>
  <c r="AF213" i="4" s="1"/>
  <c r="B233" i="31"/>
  <c r="AE232" i="4"/>
  <c r="AF232" i="4" s="1"/>
  <c r="B269" i="31"/>
  <c r="AE268" i="4"/>
  <c r="AF268" i="4" s="1"/>
  <c r="B240" i="31"/>
  <c r="AE239" i="4"/>
  <c r="AF239" i="4" s="1"/>
  <c r="B256" i="31"/>
  <c r="AE255" i="4"/>
  <c r="AF255" i="4" s="1"/>
  <c r="B143" i="31"/>
  <c r="AE142" i="4"/>
  <c r="AF142" i="4" s="1"/>
  <c r="D143" i="31" s="1"/>
  <c r="B169" i="31"/>
  <c r="AE168" i="4"/>
  <c r="AF168" i="4" s="1"/>
  <c r="B190" i="31"/>
  <c r="AE189" i="4"/>
  <c r="AF189" i="4" s="1"/>
  <c r="B280" i="31"/>
  <c r="AE279" i="4"/>
  <c r="AF279" i="4" s="1"/>
  <c r="B302" i="31"/>
  <c r="AE301" i="4"/>
  <c r="AF301" i="4" s="1"/>
  <c r="B318" i="31"/>
  <c r="AE317" i="4"/>
  <c r="B326" i="31"/>
  <c r="AE325" i="4"/>
  <c r="B301" i="31"/>
  <c r="AE300" i="4"/>
  <c r="AF300" i="4" s="1"/>
  <c r="B317" i="31"/>
  <c r="AE316" i="4"/>
  <c r="B245" i="31"/>
  <c r="AE244" i="4"/>
  <c r="AF244" i="4" s="1"/>
  <c r="B261" i="31"/>
  <c r="AE260" i="4"/>
  <c r="AF260" i="4" s="1"/>
  <c r="B46" i="31"/>
  <c r="AE45" i="4"/>
  <c r="AF45" i="4" s="1"/>
  <c r="B102" i="31"/>
  <c r="AE101" i="4"/>
  <c r="AF101" i="4" s="1"/>
  <c r="B142" i="31"/>
  <c r="AE141" i="4"/>
  <c r="B156" i="31"/>
  <c r="AE155" i="4"/>
  <c r="AF155" i="4" s="1"/>
  <c r="B138" i="31"/>
  <c r="AE137" i="4"/>
  <c r="AF137" i="4" s="1"/>
  <c r="B59" i="31"/>
  <c r="AE58" i="4"/>
  <c r="AF58" i="4" s="1"/>
  <c r="B51" i="31"/>
  <c r="AE50" i="4"/>
  <c r="AF50" i="4" s="1"/>
  <c r="B140" i="31"/>
  <c r="AE139" i="4"/>
  <c r="AF139" i="4" s="1"/>
  <c r="B30" i="31"/>
  <c r="AE29" i="4"/>
  <c r="AF29" i="4" s="1"/>
  <c r="D30" i="31" s="1"/>
  <c r="B60" i="31"/>
  <c r="AE59" i="4"/>
  <c r="AF59" i="4" s="1"/>
  <c r="B80" i="31"/>
  <c r="AE79" i="4"/>
  <c r="AF79" i="4" s="1"/>
  <c r="D80" i="31" s="1"/>
  <c r="B127" i="31"/>
  <c r="AE126" i="4"/>
  <c r="B16" i="31"/>
  <c r="AE15" i="4"/>
  <c r="AF15" i="4" s="1"/>
  <c r="B31" i="31"/>
  <c r="AE30" i="4"/>
  <c r="AF30" i="4" s="1"/>
  <c r="D31" i="31" s="1"/>
  <c r="B40" i="31"/>
  <c r="AE39" i="4"/>
  <c r="AF39" i="4" s="1"/>
  <c r="B148" i="31"/>
  <c r="AE147" i="4"/>
  <c r="AF147" i="4" s="1"/>
  <c r="B168" i="31"/>
  <c r="AE167" i="4"/>
  <c r="AF167" i="4" s="1"/>
  <c r="B23" i="31"/>
  <c r="AE22" i="4"/>
  <c r="AF22" i="4" s="1"/>
  <c r="B9" i="31"/>
  <c r="AE8" i="4"/>
  <c r="AF8" i="4" s="1"/>
  <c r="B105" i="31"/>
  <c r="AE104" i="4"/>
  <c r="B185" i="31"/>
  <c r="AE184" i="4"/>
  <c r="AF184" i="4" s="1"/>
  <c r="B216" i="31"/>
  <c r="AE215" i="4"/>
  <c r="AF215" i="4" s="1"/>
  <c r="B170" i="31"/>
  <c r="AE169" i="4"/>
  <c r="AF169" i="4" s="1"/>
  <c r="B124" i="31"/>
  <c r="AE123" i="4"/>
  <c r="AF123" i="4" s="1"/>
  <c r="B211" i="31"/>
  <c r="AE210" i="4"/>
  <c r="AF210" i="4" s="1"/>
  <c r="B242" i="31"/>
  <c r="AE241" i="4"/>
  <c r="AF241" i="4" s="1"/>
  <c r="B258" i="31"/>
  <c r="AE257" i="4"/>
  <c r="B145" i="31"/>
  <c r="AE144" i="4"/>
  <c r="AF144" i="4" s="1"/>
  <c r="B198" i="31"/>
  <c r="AE197" i="4"/>
  <c r="AF197" i="4" s="1"/>
  <c r="B230" i="31"/>
  <c r="AE229" i="4"/>
  <c r="AF229" i="4" s="1"/>
  <c r="B282" i="31"/>
  <c r="AE281" i="4"/>
  <c r="AF281" i="4" s="1"/>
  <c r="B304" i="31"/>
  <c r="AE303" i="4"/>
  <c r="B320" i="31"/>
  <c r="AE319" i="4"/>
  <c r="AF319" i="4" s="1"/>
  <c r="B330" i="31"/>
  <c r="AE329" i="4"/>
  <c r="AF329" i="4" s="1"/>
  <c r="D330" i="31" s="1"/>
  <c r="B303" i="31"/>
  <c r="AE302" i="4"/>
  <c r="B319" i="31"/>
  <c r="AE318" i="4"/>
  <c r="AF318" i="4" s="1"/>
  <c r="B247" i="31"/>
  <c r="AE246" i="4"/>
  <c r="AF246" i="4" s="1"/>
  <c r="B83" i="31"/>
  <c r="AE82" i="4"/>
  <c r="AF82" i="4" s="1"/>
  <c r="B35" i="31"/>
  <c r="AE34" i="4"/>
  <c r="AF34" i="4" s="1"/>
  <c r="B18" i="31"/>
  <c r="AE17" i="4"/>
  <c r="AF17" i="4" s="1"/>
  <c r="D18" i="31" s="1"/>
  <c r="B42" i="31"/>
  <c r="AE41" i="4"/>
  <c r="AF41" i="4" s="1"/>
  <c r="B90" i="31"/>
  <c r="AE89" i="4"/>
  <c r="AF89" i="4" s="1"/>
  <c r="B126" i="31"/>
  <c r="AE125" i="4"/>
  <c r="AF125" i="4" s="1"/>
  <c r="B150" i="31"/>
  <c r="AE149" i="4"/>
  <c r="AF149" i="4" s="1"/>
  <c r="B192" i="31"/>
  <c r="AE191" i="4"/>
  <c r="AF191" i="4" s="1"/>
  <c r="B65" i="31"/>
  <c r="AE64" i="4"/>
  <c r="AF64" i="4" s="1"/>
  <c r="D65" i="31" s="1"/>
  <c r="B37" i="31"/>
  <c r="AE36" i="4"/>
  <c r="B64" i="31"/>
  <c r="AE63" i="4"/>
  <c r="AF63" i="4" s="1"/>
  <c r="D64" i="31" s="1"/>
  <c r="B11" i="31"/>
  <c r="AE10" i="4"/>
  <c r="AF10" i="4" s="1"/>
  <c r="B107" i="31"/>
  <c r="AE106" i="4"/>
  <c r="B136" i="31"/>
  <c r="AE135" i="4"/>
  <c r="AF135" i="4" s="1"/>
  <c r="B172" i="31"/>
  <c r="AE171" i="4"/>
  <c r="AF171" i="4" s="1"/>
  <c r="B187" i="31"/>
  <c r="AE186" i="4"/>
  <c r="AF186" i="4" s="1"/>
  <c r="B218" i="31"/>
  <c r="AE217" i="4"/>
  <c r="AF217" i="4" s="1"/>
  <c r="B133" i="31"/>
  <c r="AE132" i="4"/>
  <c r="AF132" i="4" s="1"/>
  <c r="B273" i="31"/>
  <c r="AE272" i="4"/>
  <c r="AF272" i="4" s="1"/>
  <c r="B141" i="31"/>
  <c r="AE140" i="4"/>
  <c r="AF140" i="4" s="1"/>
  <c r="B177" i="31"/>
  <c r="AE176" i="4"/>
  <c r="AF176" i="4" s="1"/>
  <c r="B244" i="31"/>
  <c r="AE243" i="4"/>
  <c r="AF243" i="4" s="1"/>
  <c r="B260" i="31"/>
  <c r="AE259" i="4"/>
  <c r="AF259" i="4" s="1"/>
  <c r="B147" i="31"/>
  <c r="AE146" i="4"/>
  <c r="B179" i="31"/>
  <c r="AE178" i="4"/>
  <c r="AF178" i="4" s="1"/>
  <c r="B306" i="31"/>
  <c r="AE305" i="4"/>
  <c r="AF305" i="4" s="1"/>
  <c r="B322" i="31"/>
  <c r="AE321" i="4"/>
  <c r="AF321" i="4" s="1"/>
  <c r="B341" i="31"/>
  <c r="AE340" i="4"/>
  <c r="AF340" i="4" s="1"/>
  <c r="B271" i="31"/>
  <c r="AE270" i="4"/>
  <c r="B288" i="31"/>
  <c r="AE287" i="4"/>
  <c r="AF287" i="4" s="1"/>
  <c r="B305" i="31"/>
  <c r="AE304" i="4"/>
  <c r="AF304" i="4" s="1"/>
  <c r="B321" i="31"/>
  <c r="AE320" i="4"/>
  <c r="AF320" i="4" s="1"/>
  <c r="B249" i="31"/>
  <c r="AE248" i="4"/>
  <c r="AF248" i="4" s="1"/>
  <c r="B208" i="31"/>
  <c r="AE207" i="4"/>
  <c r="B279" i="31"/>
  <c r="AE278" i="4"/>
  <c r="B335" i="31"/>
  <c r="AE334" i="4"/>
  <c r="AF334" i="4" s="1"/>
  <c r="B132" i="31"/>
  <c r="AE131" i="4"/>
  <c r="AF131" i="4" s="1"/>
  <c r="B155" i="31"/>
  <c r="AE154" i="4"/>
  <c r="AF154" i="4" s="1"/>
  <c r="B22" i="31"/>
  <c r="AE21" i="4"/>
  <c r="AF21" i="4" s="1"/>
  <c r="B79" i="31"/>
  <c r="AE78" i="4"/>
  <c r="AF78" i="4" s="1"/>
  <c r="B45" i="31"/>
  <c r="AE44" i="4"/>
  <c r="B92" i="31"/>
  <c r="AE91" i="4"/>
  <c r="AF91" i="4" s="1"/>
  <c r="B128" i="31"/>
  <c r="AE127" i="4"/>
  <c r="AF127" i="4" s="1"/>
  <c r="B194" i="31"/>
  <c r="AE193" i="4"/>
  <c r="B213" i="31"/>
  <c r="AE212" i="4"/>
  <c r="AF212" i="4" s="1"/>
  <c r="B12" i="31"/>
  <c r="AE11" i="4"/>
  <c r="AF11" i="4" s="1"/>
  <c r="B62" i="31"/>
  <c r="AE61" i="4"/>
  <c r="B39" i="31"/>
  <c r="AE38" i="4"/>
  <c r="AF38" i="4" s="1"/>
  <c r="B14" i="31"/>
  <c r="AE13" i="4"/>
  <c r="AF13" i="4" s="1"/>
  <c r="B41" i="31"/>
  <c r="AE40" i="4"/>
  <c r="B109" i="31"/>
  <c r="AE108" i="4"/>
  <c r="AF108" i="4" s="1"/>
  <c r="B174" i="31"/>
  <c r="AE173" i="4"/>
  <c r="AF173" i="4" s="1"/>
  <c r="B201" i="31"/>
  <c r="AE200" i="4"/>
  <c r="B175" i="31"/>
  <c r="AE174" i="4"/>
  <c r="B52" i="31"/>
  <c r="AE51" i="4"/>
  <c r="AF51" i="4" s="1"/>
  <c r="B178" i="31"/>
  <c r="AE177" i="4"/>
  <c r="AF177" i="4" s="1"/>
  <c r="B220" i="31"/>
  <c r="AE219" i="4"/>
  <c r="AF219" i="4" s="1"/>
  <c r="B111" i="31"/>
  <c r="AE110" i="4"/>
  <c r="AF110" i="4" s="1"/>
  <c r="D111" i="31" s="1"/>
  <c r="B184" i="31"/>
  <c r="AE183" i="4"/>
  <c r="AF183" i="4" s="1"/>
  <c r="B246" i="31"/>
  <c r="AE245" i="4"/>
  <c r="AF245" i="4" s="1"/>
  <c r="B262" i="31"/>
  <c r="AE261" i="4"/>
  <c r="AF261" i="4" s="1"/>
  <c r="B217" i="31"/>
  <c r="AE216" i="4"/>
  <c r="AF216" i="4" s="1"/>
  <c r="B292" i="31"/>
  <c r="AE291" i="4"/>
  <c r="AF291" i="4" s="1"/>
  <c r="B308" i="31"/>
  <c r="AE307" i="4"/>
  <c r="AF307" i="4" s="1"/>
  <c r="B291" i="31"/>
  <c r="AE290" i="4"/>
  <c r="AF290" i="4" s="1"/>
  <c r="B307" i="31"/>
  <c r="AE306" i="4"/>
  <c r="AF306" i="4" s="1"/>
  <c r="B323" i="31"/>
  <c r="AE322" i="4"/>
  <c r="AF322" i="4" s="1"/>
  <c r="B235" i="31"/>
  <c r="AE234" i="4"/>
  <c r="AF234" i="4" s="1"/>
  <c r="B251" i="31"/>
  <c r="AE250" i="4"/>
  <c r="AF250" i="4" s="1"/>
  <c r="B267" i="31"/>
  <c r="AE266" i="4"/>
  <c r="AF266" i="4" s="1"/>
  <c r="B340" i="31"/>
  <c r="AE339" i="4"/>
  <c r="AF339" i="4" s="1"/>
  <c r="B337" i="31"/>
  <c r="AE336" i="4"/>
  <c r="AF336" i="4" s="1"/>
  <c r="B363" i="31"/>
  <c r="AE362" i="4"/>
  <c r="AF362" i="4" s="1"/>
  <c r="B38" i="31"/>
  <c r="AE37" i="4"/>
  <c r="AF37" i="4" s="1"/>
  <c r="B25" i="31"/>
  <c r="AE24" i="4"/>
  <c r="B123" i="31"/>
  <c r="AE122" i="4"/>
  <c r="AF122" i="4" s="1"/>
  <c r="B88" i="31"/>
  <c r="AE87" i="4"/>
  <c r="AF87" i="4" s="1"/>
  <c r="B115" i="31"/>
  <c r="AE114" i="4"/>
  <c r="AF114" i="4" s="1"/>
  <c r="B50" i="31"/>
  <c r="AE49" i="4"/>
  <c r="AF49" i="4" s="1"/>
  <c r="B95" i="31"/>
  <c r="AE94" i="4"/>
  <c r="AF94" i="4" s="1"/>
  <c r="B135" i="31"/>
  <c r="AE134" i="4"/>
  <c r="AF134" i="4" s="1"/>
  <c r="B196" i="31"/>
  <c r="AE195" i="4"/>
  <c r="AF195" i="4" s="1"/>
  <c r="B215" i="31"/>
  <c r="AE214" i="4"/>
  <c r="AF214" i="4" s="1"/>
  <c r="B69" i="31"/>
  <c r="AE68" i="4"/>
  <c r="B67" i="31"/>
  <c r="AE66" i="4"/>
  <c r="AF66" i="4" s="1"/>
  <c r="B10" i="31"/>
  <c r="AE9" i="4"/>
  <c r="AF9" i="4" s="1"/>
  <c r="B85" i="31"/>
  <c r="AE84" i="4"/>
  <c r="AF84" i="4" s="1"/>
  <c r="B203" i="31"/>
  <c r="AE202" i="4"/>
  <c r="B134" i="31"/>
  <c r="AE133" i="4"/>
  <c r="AF133" i="4" s="1"/>
  <c r="B101" i="31"/>
  <c r="AE100" i="4"/>
  <c r="AF100" i="4" s="1"/>
  <c r="B164" i="31"/>
  <c r="AE163" i="4"/>
  <c r="AF163" i="4" s="1"/>
  <c r="B54" i="31"/>
  <c r="AE53" i="4"/>
  <c r="AF53" i="4" s="1"/>
  <c r="B180" i="31"/>
  <c r="AE179" i="4"/>
  <c r="AF179" i="4" s="1"/>
  <c r="B222" i="31"/>
  <c r="AE221" i="4"/>
  <c r="AF221" i="4" s="1"/>
  <c r="B113" i="31"/>
  <c r="AE112" i="4"/>
  <c r="AF112" i="4" s="1"/>
  <c r="B27" i="31"/>
  <c r="AE26" i="4"/>
  <c r="AF26" i="4" s="1"/>
  <c r="B188" i="31"/>
  <c r="AE187" i="4"/>
  <c r="AF187" i="4" s="1"/>
  <c r="B232" i="31"/>
  <c r="AE231" i="4"/>
  <c r="AF231" i="4" s="1"/>
  <c r="B248" i="31"/>
  <c r="AE247" i="4"/>
  <c r="AF247" i="4" s="1"/>
  <c r="B264" i="31"/>
  <c r="AE263" i="4"/>
  <c r="AF263" i="4" s="1"/>
  <c r="B182" i="31"/>
  <c r="AE181" i="4"/>
  <c r="B219" i="31"/>
  <c r="AE218" i="4"/>
  <c r="AF218" i="4" s="1"/>
  <c r="B268" i="31"/>
  <c r="AE267" i="4"/>
  <c r="AF267" i="4" s="1"/>
  <c r="B294" i="31"/>
  <c r="AE293" i="4"/>
  <c r="AF293" i="4" s="1"/>
  <c r="B310" i="31"/>
  <c r="AE309" i="4"/>
  <c r="AF309" i="4" s="1"/>
  <c r="B293" i="31"/>
  <c r="AE292" i="4"/>
  <c r="B309" i="31"/>
  <c r="AE308" i="4"/>
  <c r="AF308" i="4" s="1"/>
  <c r="B325" i="31"/>
  <c r="AE324" i="4"/>
  <c r="AF324" i="4" s="1"/>
  <c r="B200" i="31"/>
  <c r="AE199" i="4"/>
  <c r="AF199" i="4" s="1"/>
  <c r="B237" i="31"/>
  <c r="AE236" i="4"/>
  <c r="B253" i="31"/>
  <c r="AE252" i="4"/>
  <c r="AF252" i="4" s="1"/>
  <c r="B275" i="31"/>
  <c r="AE274" i="4"/>
  <c r="AF274" i="4" s="1"/>
  <c r="B409" i="31"/>
  <c r="AE408" i="4"/>
  <c r="AF408" i="4" s="1"/>
  <c r="D409" i="31" s="1"/>
  <c r="B474" i="31"/>
  <c r="AE473" i="4"/>
  <c r="AF473" i="4" s="1"/>
  <c r="B490" i="31"/>
  <c r="AE489" i="4"/>
  <c r="AF489" i="4" s="1"/>
  <c r="B506" i="31"/>
  <c r="AE505" i="4"/>
  <c r="AF505" i="4" s="1"/>
  <c r="D506" i="31" s="1"/>
  <c r="B522" i="31"/>
  <c r="AE521" i="4"/>
  <c r="AF521" i="4" s="1"/>
  <c r="B398" i="31"/>
  <c r="AE397" i="4"/>
  <c r="AF397" i="4" s="1"/>
  <c r="B420" i="31"/>
  <c r="AE419" i="4"/>
  <c r="AF419" i="4" s="1"/>
  <c r="D420" i="31" s="1"/>
  <c r="B343" i="31"/>
  <c r="AE342" i="4"/>
  <c r="AF342" i="4" s="1"/>
  <c r="B380" i="31"/>
  <c r="AE379" i="4"/>
  <c r="AF379" i="4" s="1"/>
  <c r="C378" i="31"/>
  <c r="B402" i="31"/>
  <c r="AE401" i="4"/>
  <c r="AF401" i="4" s="1"/>
  <c r="B430" i="31"/>
  <c r="AE429" i="4"/>
  <c r="AF429" i="4" s="1"/>
  <c r="D430" i="31" s="1"/>
  <c r="B479" i="31"/>
  <c r="AE478" i="4"/>
  <c r="AF478" i="4" s="1"/>
  <c r="D479" i="31" s="1"/>
  <c r="B495" i="31"/>
  <c r="AE494" i="4"/>
  <c r="AF494" i="4" s="1"/>
  <c r="D495" i="31" s="1"/>
  <c r="B511" i="31"/>
  <c r="AE510" i="4"/>
  <c r="AF510" i="4" s="1"/>
  <c r="B527" i="31"/>
  <c r="AE526" i="4"/>
  <c r="AF526" i="4" s="1"/>
  <c r="B368" i="31"/>
  <c r="AE367" i="4"/>
  <c r="AF367" i="4" s="1"/>
  <c r="D368" i="31" s="1"/>
  <c r="B436" i="31"/>
  <c r="AE435" i="4"/>
  <c r="AF435" i="4" s="1"/>
  <c r="B646" i="31"/>
  <c r="AE645" i="4"/>
  <c r="AF645" i="4" s="1"/>
  <c r="B549" i="31"/>
  <c r="AE548" i="4"/>
  <c r="AF548" i="4" s="1"/>
  <c r="D549" i="31" s="1"/>
  <c r="B630" i="31"/>
  <c r="AE629" i="4"/>
  <c r="AF629" i="4" s="1"/>
  <c r="B605" i="31"/>
  <c r="AE604" i="4"/>
  <c r="AF604" i="4" s="1"/>
  <c r="B625" i="31"/>
  <c r="AE624" i="4"/>
  <c r="AF624" i="4" s="1"/>
  <c r="B675" i="31"/>
  <c r="AE674" i="4"/>
  <c r="AF674" i="4" s="1"/>
  <c r="B450" i="31"/>
  <c r="AE449" i="4"/>
  <c r="AF449" i="4" s="1"/>
  <c r="D450" i="31" s="1"/>
  <c r="B536" i="31"/>
  <c r="AE535" i="4"/>
  <c r="AF535" i="4" s="1"/>
  <c r="B552" i="31"/>
  <c r="AE551" i="4"/>
  <c r="AF551" i="4" s="1"/>
  <c r="B568" i="31"/>
  <c r="AE567" i="4"/>
  <c r="AF567" i="4" s="1"/>
  <c r="B600" i="31"/>
  <c r="AE599" i="4"/>
  <c r="AF599" i="4" s="1"/>
  <c r="B657" i="31"/>
  <c r="AE656" i="4"/>
  <c r="AF656" i="4" s="1"/>
  <c r="B704" i="31"/>
  <c r="AE703" i="4"/>
  <c r="AF703" i="4" s="1"/>
  <c r="D704" i="31" s="1"/>
  <c r="B714" i="31"/>
  <c r="AE713" i="4"/>
  <c r="AF713" i="4" s="1"/>
  <c r="B730" i="31"/>
  <c r="AE729" i="4"/>
  <c r="AF729" i="4" s="1"/>
  <c r="B746" i="31"/>
  <c r="AE745" i="4"/>
  <c r="AF745" i="4" s="1"/>
  <c r="B762" i="31"/>
  <c r="AE761" i="4"/>
  <c r="AF761" i="4" s="1"/>
  <c r="B778" i="31"/>
  <c r="AE777" i="4"/>
  <c r="AF777" i="4" s="1"/>
  <c r="B584" i="31"/>
  <c r="AE583" i="4"/>
  <c r="AF583" i="4" s="1"/>
  <c r="B794" i="31"/>
  <c r="AE793" i="4"/>
  <c r="AF793" i="4" s="1"/>
  <c r="D794" i="31" s="1"/>
  <c r="B666" i="31"/>
  <c r="AE665" i="4"/>
  <c r="AF665" i="4" s="1"/>
  <c r="D666" i="31" s="1"/>
  <c r="B682" i="31"/>
  <c r="AE681" i="4"/>
  <c r="AF681" i="4" s="1"/>
  <c r="D682" i="31" s="1"/>
  <c r="B346" i="31"/>
  <c r="AE345" i="4"/>
  <c r="AF345" i="4" s="1"/>
  <c r="B274" i="31"/>
  <c r="AE273" i="4"/>
  <c r="AF273" i="4" s="1"/>
  <c r="B369" i="31"/>
  <c r="AE368" i="4"/>
  <c r="AF368" i="4" s="1"/>
  <c r="B410" i="31"/>
  <c r="AE409" i="4"/>
  <c r="AF409" i="4" s="1"/>
  <c r="B390" i="31"/>
  <c r="AE389" i="4"/>
  <c r="AF389" i="4" s="1"/>
  <c r="B448" i="31"/>
  <c r="AE447" i="4"/>
  <c r="AF447" i="4" s="1"/>
  <c r="B476" i="31"/>
  <c r="AE475" i="4"/>
  <c r="AF475" i="4" s="1"/>
  <c r="D476" i="31" s="1"/>
  <c r="B492" i="31"/>
  <c r="AE491" i="4"/>
  <c r="AF491" i="4" s="1"/>
  <c r="B508" i="31"/>
  <c r="AE507" i="4"/>
  <c r="AF507" i="4" s="1"/>
  <c r="B524" i="31"/>
  <c r="AE523" i="4"/>
  <c r="AF523" i="4" s="1"/>
  <c r="B458" i="31"/>
  <c r="AE457" i="4"/>
  <c r="AF457" i="4" s="1"/>
  <c r="D458" i="31" s="1"/>
  <c r="B345" i="31"/>
  <c r="AE344" i="4"/>
  <c r="AF344" i="4" s="1"/>
  <c r="B455" i="31"/>
  <c r="AE454" i="4"/>
  <c r="AF454" i="4" s="1"/>
  <c r="B404" i="31"/>
  <c r="AE403" i="4"/>
  <c r="AF403" i="4" s="1"/>
  <c r="B432" i="31"/>
  <c r="AE431" i="4"/>
  <c r="AF431" i="4" s="1"/>
  <c r="D432" i="31" s="1"/>
  <c r="B481" i="31"/>
  <c r="AE480" i="4"/>
  <c r="AF480" i="4" s="1"/>
  <c r="B497" i="31"/>
  <c r="AE496" i="4"/>
  <c r="AF496" i="4" s="1"/>
  <c r="D497" i="31" s="1"/>
  <c r="B513" i="31"/>
  <c r="AE512" i="4"/>
  <c r="B354" i="31"/>
  <c r="AE353" i="4"/>
  <c r="AF353" i="4" s="1"/>
  <c r="D354" i="31" s="1"/>
  <c r="B438" i="31"/>
  <c r="AE437" i="4"/>
  <c r="AF437" i="4" s="1"/>
  <c r="B464" i="31"/>
  <c r="AE463" i="4"/>
  <c r="AF463" i="4" s="1"/>
  <c r="D464" i="31" s="1"/>
  <c r="B648" i="31"/>
  <c r="AE647" i="4"/>
  <c r="AF647" i="4" s="1"/>
  <c r="D648" i="31" s="1"/>
  <c r="B535" i="31"/>
  <c r="AE534" i="4"/>
  <c r="AF534" i="4" s="1"/>
  <c r="B551" i="31"/>
  <c r="AE550" i="4"/>
  <c r="AF550" i="4" s="1"/>
  <c r="B587" i="31"/>
  <c r="AE586" i="4"/>
  <c r="AF586" i="4" s="1"/>
  <c r="D587" i="31" s="1"/>
  <c r="B642" i="31"/>
  <c r="AE641" i="4"/>
  <c r="AF641" i="4" s="1"/>
  <c r="B632" i="31"/>
  <c r="AE631" i="4"/>
  <c r="AF631" i="4" s="1"/>
  <c r="B204" i="31"/>
  <c r="AE203" i="4"/>
  <c r="AF203" i="4" s="1"/>
  <c r="B357" i="31"/>
  <c r="AE356" i="4"/>
  <c r="AF356" i="4" s="1"/>
  <c r="B324" i="31"/>
  <c r="AE323" i="4"/>
  <c r="AF323" i="4" s="1"/>
  <c r="B348" i="31"/>
  <c r="AE347" i="4"/>
  <c r="AF347" i="4" s="1"/>
  <c r="B189" i="31"/>
  <c r="AE188" i="4"/>
  <c r="AF188" i="4" s="1"/>
  <c r="D285" i="31"/>
  <c r="B334" i="31"/>
  <c r="AE333" i="4"/>
  <c r="AF333" i="4" s="1"/>
  <c r="B371" i="31"/>
  <c r="AE370" i="4"/>
  <c r="AF370" i="4" s="1"/>
  <c r="B386" i="31"/>
  <c r="AE385" i="4"/>
  <c r="AF385" i="4" s="1"/>
  <c r="B408" i="31"/>
  <c r="AE407" i="4"/>
  <c r="AF407" i="4" s="1"/>
  <c r="B412" i="31"/>
  <c r="AE411" i="4"/>
  <c r="AF411" i="4" s="1"/>
  <c r="B453" i="31"/>
  <c r="AE452" i="4"/>
  <c r="AF452" i="4" s="1"/>
  <c r="B478" i="31"/>
  <c r="AE477" i="4"/>
  <c r="AF477" i="4" s="1"/>
  <c r="B494" i="31"/>
  <c r="AE493" i="4"/>
  <c r="AF493" i="4" s="1"/>
  <c r="B510" i="31"/>
  <c r="AE509" i="4"/>
  <c r="AF509" i="4" s="1"/>
  <c r="B284" i="31"/>
  <c r="AE283" i="4"/>
  <c r="AF283" i="4" s="1"/>
  <c r="B385" i="31"/>
  <c r="AE384" i="4"/>
  <c r="AF384" i="4" s="1"/>
  <c r="B347" i="31"/>
  <c r="AE346" i="4"/>
  <c r="AF346" i="4" s="1"/>
  <c r="B392" i="31"/>
  <c r="AE391" i="4"/>
  <c r="AF391" i="4" s="1"/>
  <c r="D392" i="31" s="1"/>
  <c r="B457" i="31"/>
  <c r="AE456" i="4"/>
  <c r="AF456" i="4" s="1"/>
  <c r="B389" i="31"/>
  <c r="AE388" i="4"/>
  <c r="AF388" i="4" s="1"/>
  <c r="B439" i="31"/>
  <c r="AE438" i="4"/>
  <c r="AF438" i="4" s="1"/>
  <c r="D439" i="31" s="1"/>
  <c r="B384" i="31"/>
  <c r="AE383" i="4"/>
  <c r="AF383" i="4" s="1"/>
  <c r="B434" i="31"/>
  <c r="AE433" i="4"/>
  <c r="AF433" i="4" s="1"/>
  <c r="D434" i="31" s="1"/>
  <c r="B467" i="31"/>
  <c r="AE466" i="4"/>
  <c r="AF466" i="4" s="1"/>
  <c r="B483" i="31"/>
  <c r="AE482" i="4"/>
  <c r="B499" i="31"/>
  <c r="AE498" i="4"/>
  <c r="AF498" i="4" s="1"/>
  <c r="D499" i="31" s="1"/>
  <c r="B515" i="31"/>
  <c r="AE514" i="4"/>
  <c r="AF514" i="4" s="1"/>
  <c r="D515" i="31" s="1"/>
  <c r="B356" i="31"/>
  <c r="AE355" i="4"/>
  <c r="AF355" i="4" s="1"/>
  <c r="B375" i="31"/>
  <c r="AE374" i="4"/>
  <c r="B425" i="31"/>
  <c r="AE424" i="4"/>
  <c r="AF424" i="4" s="1"/>
  <c r="B435" i="31"/>
  <c r="AE434" i="4"/>
  <c r="AF434" i="4" s="1"/>
  <c r="B589" i="31"/>
  <c r="AE588" i="4"/>
  <c r="AF588" i="4" s="1"/>
  <c r="B650" i="31"/>
  <c r="AE649" i="4"/>
  <c r="AF649" i="4" s="1"/>
  <c r="D650" i="31" s="1"/>
  <c r="B537" i="31"/>
  <c r="AE536" i="4"/>
  <c r="AF536" i="4" s="1"/>
  <c r="B553" i="31"/>
  <c r="AE552" i="4"/>
  <c r="AF552" i="4" s="1"/>
  <c r="C628" i="31"/>
  <c r="B644" i="31"/>
  <c r="AE643" i="4"/>
  <c r="AF643" i="4" s="1"/>
  <c r="B593" i="31"/>
  <c r="AE592" i="4"/>
  <c r="AF592" i="4" s="1"/>
  <c r="D593" i="31" s="1"/>
  <c r="B263" i="31"/>
  <c r="AE262" i="4"/>
  <c r="AF262" i="4" s="1"/>
  <c r="B206" i="31"/>
  <c r="AE205" i="4"/>
  <c r="AF205" i="4" s="1"/>
  <c r="B277" i="31"/>
  <c r="AE276" i="4"/>
  <c r="AF276" i="4" s="1"/>
  <c r="B332" i="31"/>
  <c r="AE331" i="4"/>
  <c r="B359" i="31"/>
  <c r="AE358" i="4"/>
  <c r="AF358" i="4" s="1"/>
  <c r="B350" i="31"/>
  <c r="AE349" i="4"/>
  <c r="B191" i="31"/>
  <c r="AE190" i="4"/>
  <c r="AF190" i="4" s="1"/>
  <c r="B339" i="31"/>
  <c r="AE338" i="4"/>
  <c r="B388" i="31"/>
  <c r="AE387" i="4"/>
  <c r="AF387" i="4" s="1"/>
  <c r="B370" i="31"/>
  <c r="AE369" i="4"/>
  <c r="AF369" i="4" s="1"/>
  <c r="B393" i="31"/>
  <c r="AE392" i="4"/>
  <c r="AF392" i="4" s="1"/>
  <c r="B414" i="31"/>
  <c r="AE413" i="4"/>
  <c r="AF413" i="4" s="1"/>
  <c r="B437" i="31"/>
  <c r="AE436" i="4"/>
  <c r="B480" i="31"/>
  <c r="AE479" i="4"/>
  <c r="AF479" i="4" s="1"/>
  <c r="B496" i="31"/>
  <c r="AE495" i="4"/>
  <c r="AF495" i="4" s="1"/>
  <c r="B512" i="31"/>
  <c r="AE511" i="4"/>
  <c r="AF511" i="4" s="1"/>
  <c r="B411" i="31"/>
  <c r="AE410" i="4"/>
  <c r="AF410" i="4" s="1"/>
  <c r="B349" i="31"/>
  <c r="AE348" i="4"/>
  <c r="B469" i="31"/>
  <c r="AE468" i="4"/>
  <c r="AF468" i="4" s="1"/>
  <c r="B485" i="31"/>
  <c r="AE484" i="4"/>
  <c r="AF484" i="4" s="1"/>
  <c r="B501" i="31"/>
  <c r="AE500" i="4"/>
  <c r="AF500" i="4" s="1"/>
  <c r="D501" i="31" s="1"/>
  <c r="B517" i="31"/>
  <c r="AE516" i="4"/>
  <c r="AF516" i="4" s="1"/>
  <c r="B358" i="31"/>
  <c r="AE357" i="4"/>
  <c r="AF357" i="4" s="1"/>
  <c r="D358" i="31" s="1"/>
  <c r="B382" i="31"/>
  <c r="AE381" i="4"/>
  <c r="AF381" i="4" s="1"/>
  <c r="C446" i="31"/>
  <c r="B635" i="31"/>
  <c r="AE634" i="4"/>
  <c r="AF634" i="4" s="1"/>
  <c r="B652" i="31"/>
  <c r="AE651" i="4"/>
  <c r="AF651" i="4" s="1"/>
  <c r="B539" i="31"/>
  <c r="AE538" i="4"/>
  <c r="B555" i="31"/>
  <c r="AE554" i="4"/>
  <c r="AF554" i="4" s="1"/>
  <c r="B526" i="31"/>
  <c r="AE525" i="4"/>
  <c r="AF525" i="4" s="1"/>
  <c r="B595" i="31"/>
  <c r="AE594" i="4"/>
  <c r="AF594" i="4" s="1"/>
  <c r="B611" i="31"/>
  <c r="AE610" i="4"/>
  <c r="AF610" i="4" s="1"/>
  <c r="D611" i="31" s="1"/>
  <c r="D623" i="31"/>
  <c r="B647" i="31"/>
  <c r="AE646" i="4"/>
  <c r="AF646" i="4" s="1"/>
  <c r="D647" i="31" s="1"/>
  <c r="B361" i="31"/>
  <c r="AE360" i="4"/>
  <c r="AF360" i="4" s="1"/>
  <c r="B289" i="31"/>
  <c r="AE288" i="4"/>
  <c r="AF288" i="4" s="1"/>
  <c r="B416" i="31"/>
  <c r="AE415" i="4"/>
  <c r="AF415" i="4" s="1"/>
  <c r="B440" i="31"/>
  <c r="AE439" i="4"/>
  <c r="B379" i="31"/>
  <c r="AE378" i="4"/>
  <c r="AF378" i="4" s="1"/>
  <c r="B466" i="31"/>
  <c r="AE465" i="4"/>
  <c r="AF465" i="4" s="1"/>
  <c r="B482" i="31"/>
  <c r="AE481" i="4"/>
  <c r="AF481" i="4" s="1"/>
  <c r="D482" i="31" s="1"/>
  <c r="B498" i="31"/>
  <c r="AE497" i="4"/>
  <c r="B514" i="31"/>
  <c r="AE513" i="4"/>
  <c r="AF513" i="4" s="1"/>
  <c r="B413" i="31"/>
  <c r="AE412" i="4"/>
  <c r="AF412" i="4" s="1"/>
  <c r="B441" i="31"/>
  <c r="AE440" i="4"/>
  <c r="AF440" i="4" s="1"/>
  <c r="B351" i="31"/>
  <c r="AE350" i="4"/>
  <c r="AF350" i="4" s="1"/>
  <c r="B397" i="31"/>
  <c r="AE396" i="4"/>
  <c r="B419" i="31"/>
  <c r="AE418" i="4"/>
  <c r="AF418" i="4" s="1"/>
  <c r="D460" i="31"/>
  <c r="B395" i="31"/>
  <c r="AE394" i="4"/>
  <c r="AF394" i="4" s="1"/>
  <c r="B465" i="31"/>
  <c r="AE464" i="4"/>
  <c r="AF464" i="4" s="1"/>
  <c r="B391" i="31"/>
  <c r="AE390" i="4"/>
  <c r="B423" i="31"/>
  <c r="AE422" i="4"/>
  <c r="AF422" i="4" s="1"/>
  <c r="B449" i="31"/>
  <c r="AE448" i="4"/>
  <c r="AF448" i="4" s="1"/>
  <c r="B471" i="31"/>
  <c r="AE470" i="4"/>
  <c r="AF470" i="4" s="1"/>
  <c r="B487" i="31"/>
  <c r="AE486" i="4"/>
  <c r="B503" i="31"/>
  <c r="AE502" i="4"/>
  <c r="AF502" i="4" s="1"/>
  <c r="B519" i="31"/>
  <c r="AE518" i="4"/>
  <c r="AF518" i="4" s="1"/>
  <c r="B360" i="31"/>
  <c r="AE359" i="4"/>
  <c r="AF359" i="4" s="1"/>
  <c r="B406" i="31"/>
  <c r="AE405" i="4"/>
  <c r="AF405" i="4" s="1"/>
  <c r="C428" i="31"/>
  <c r="B531" i="31"/>
  <c r="AE530" i="4"/>
  <c r="B654" i="31"/>
  <c r="AE653" i="4"/>
  <c r="B541" i="31"/>
  <c r="AE540" i="4"/>
  <c r="AF540" i="4" s="1"/>
  <c r="B557" i="31"/>
  <c r="AE556" i="4"/>
  <c r="AF556" i="4" s="1"/>
  <c r="B614" i="31"/>
  <c r="AE613" i="4"/>
  <c r="AF613" i="4" s="1"/>
  <c r="D614" i="31" s="1"/>
  <c r="B597" i="31"/>
  <c r="AE596" i="4"/>
  <c r="AF596" i="4" s="1"/>
  <c r="B616" i="31"/>
  <c r="AE615" i="4"/>
  <c r="AF615" i="4" s="1"/>
  <c r="B649" i="31"/>
  <c r="AE648" i="4"/>
  <c r="AF648" i="4" s="1"/>
  <c r="B631" i="31"/>
  <c r="AE630" i="4"/>
  <c r="AF630" i="4" s="1"/>
  <c r="C314" i="31"/>
  <c r="B376" i="31"/>
  <c r="AE375" i="4"/>
  <c r="AF375" i="4" s="1"/>
  <c r="B396" i="31"/>
  <c r="AE395" i="4"/>
  <c r="B427" i="31"/>
  <c r="AE426" i="4"/>
  <c r="AF426" i="4" s="1"/>
  <c r="B451" i="31"/>
  <c r="AE450" i="4"/>
  <c r="AF450" i="4" s="1"/>
  <c r="B377" i="31"/>
  <c r="AE376" i="4"/>
  <c r="AF376" i="4" s="1"/>
  <c r="B442" i="31"/>
  <c r="AE441" i="4"/>
  <c r="AF441" i="4" s="1"/>
  <c r="B383" i="31"/>
  <c r="AE382" i="4"/>
  <c r="B418" i="31"/>
  <c r="AE417" i="4"/>
  <c r="B468" i="31"/>
  <c r="AE467" i="4"/>
  <c r="AF467" i="4" s="1"/>
  <c r="B484" i="31"/>
  <c r="AE483" i="4"/>
  <c r="B500" i="31"/>
  <c r="AE499" i="4"/>
  <c r="AF499" i="4" s="1"/>
  <c r="B516" i="31"/>
  <c r="AE515" i="4"/>
  <c r="AF515" i="4" s="1"/>
  <c r="B415" i="31"/>
  <c r="AE414" i="4"/>
  <c r="B443" i="31"/>
  <c r="AE442" i="4"/>
  <c r="AF442" i="4" s="1"/>
  <c r="C504" i="31"/>
  <c r="B367" i="31"/>
  <c r="AE366" i="4"/>
  <c r="B462" i="31"/>
  <c r="AE461" i="4"/>
  <c r="AF461" i="4" s="1"/>
  <c r="B421" i="31"/>
  <c r="AE420" i="4"/>
  <c r="AF420" i="4" s="1"/>
  <c r="B473" i="31"/>
  <c r="AE472" i="4"/>
  <c r="AF472" i="4" s="1"/>
  <c r="B489" i="31"/>
  <c r="AE488" i="4"/>
  <c r="AF488" i="4" s="1"/>
  <c r="B505" i="31"/>
  <c r="AE504" i="4"/>
  <c r="AF504" i="4" s="1"/>
  <c r="B521" i="31"/>
  <c r="AE520" i="4"/>
  <c r="AF520" i="4" s="1"/>
  <c r="B362" i="31"/>
  <c r="AE361" i="4"/>
  <c r="B533" i="31"/>
  <c r="AE532" i="4"/>
  <c r="AF532" i="4" s="1"/>
  <c r="C613" i="31"/>
  <c r="B640" i="31"/>
  <c r="AE639" i="4"/>
  <c r="AF639" i="4" s="1"/>
  <c r="B543" i="31"/>
  <c r="AE542" i="4"/>
  <c r="AF542" i="4" s="1"/>
  <c r="B559" i="31"/>
  <c r="AE558" i="4"/>
  <c r="C563" i="31"/>
  <c r="C619" i="31"/>
  <c r="B599" i="31"/>
  <c r="AE598" i="4"/>
  <c r="AF598" i="4" s="1"/>
  <c r="B618" i="31"/>
  <c r="AE617" i="4"/>
  <c r="AF617" i="4" s="1"/>
  <c r="B590" i="31"/>
  <c r="AE589" i="4"/>
  <c r="AF589" i="4" s="1"/>
  <c r="D590" i="31" s="1"/>
  <c r="B634" i="31"/>
  <c r="AE633" i="4"/>
  <c r="AF633" i="4" s="1"/>
  <c r="B651" i="31"/>
  <c r="AE650" i="4"/>
  <c r="AF650" i="4" s="1"/>
  <c r="C311" i="31"/>
  <c r="B327" i="31"/>
  <c r="AE326" i="4"/>
  <c r="AF326" i="4" s="1"/>
  <c r="B372" i="31"/>
  <c r="AE371" i="4"/>
  <c r="AF371" i="4" s="1"/>
  <c r="B283" i="31"/>
  <c r="AE282" i="4"/>
  <c r="B342" i="31"/>
  <c r="AE341" i="4"/>
  <c r="AF341" i="4" s="1"/>
  <c r="B365" i="31"/>
  <c r="AE364" i="4"/>
  <c r="AF364" i="4" s="1"/>
  <c r="C285" i="31"/>
  <c r="C234" i="31"/>
  <c r="C250" i="31"/>
  <c r="B429" i="31"/>
  <c r="AE428" i="4"/>
  <c r="AF428" i="4" s="1"/>
  <c r="B381" i="31"/>
  <c r="AE380" i="4"/>
  <c r="AF380" i="4" s="1"/>
  <c r="B405" i="31"/>
  <c r="AE404" i="4"/>
  <c r="AF404" i="4" s="1"/>
  <c r="B444" i="31"/>
  <c r="AE443" i="4"/>
  <c r="AF443" i="4" s="1"/>
  <c r="B461" i="31"/>
  <c r="AE460" i="4"/>
  <c r="B470" i="31"/>
  <c r="AE469" i="4"/>
  <c r="AF469" i="4" s="1"/>
  <c r="B486" i="31"/>
  <c r="AE485" i="4"/>
  <c r="AF485" i="4" s="1"/>
  <c r="B502" i="31"/>
  <c r="AE501" i="4"/>
  <c r="AF501" i="4" s="1"/>
  <c r="B518" i="31"/>
  <c r="AE517" i="4"/>
  <c r="AF517" i="4" s="1"/>
  <c r="B417" i="31"/>
  <c r="AE416" i="4"/>
  <c r="B445" i="31"/>
  <c r="AE444" i="4"/>
  <c r="AF444" i="4" s="1"/>
  <c r="B400" i="31"/>
  <c r="AE399" i="4"/>
  <c r="AF399" i="4" s="1"/>
  <c r="B422" i="31"/>
  <c r="AE421" i="4"/>
  <c r="AF421" i="4" s="1"/>
  <c r="B447" i="31"/>
  <c r="AE446" i="4"/>
  <c r="AF446" i="4" s="1"/>
  <c r="B373" i="31"/>
  <c r="AE372" i="4"/>
  <c r="AF372" i="4" s="1"/>
  <c r="B399" i="31"/>
  <c r="AE398" i="4"/>
  <c r="AF398" i="4" s="1"/>
  <c r="B426" i="31"/>
  <c r="AE425" i="4"/>
  <c r="B475" i="31"/>
  <c r="AE474" i="4"/>
  <c r="AF474" i="4" s="1"/>
  <c r="B491" i="31"/>
  <c r="AE490" i="4"/>
  <c r="B507" i="31"/>
  <c r="AE506" i="4"/>
  <c r="AF506" i="4" s="1"/>
  <c r="B523" i="31"/>
  <c r="AE522" i="4"/>
  <c r="AF522" i="4" s="1"/>
  <c r="B364" i="31"/>
  <c r="AE363" i="4"/>
  <c r="AF363" i="4" s="1"/>
  <c r="D550" i="31"/>
  <c r="B582" i="31"/>
  <c r="AE581" i="4"/>
  <c r="AF581" i="4" s="1"/>
  <c r="D582" i="31" s="1"/>
  <c r="B545" i="31"/>
  <c r="AE544" i="4"/>
  <c r="B561" i="31"/>
  <c r="AE560" i="4"/>
  <c r="AF560" i="4" s="1"/>
  <c r="B637" i="31"/>
  <c r="AE636" i="4"/>
  <c r="AF636" i="4" s="1"/>
  <c r="B528" i="31"/>
  <c r="AE527" i="4"/>
  <c r="AF527" i="4" s="1"/>
  <c r="D621" i="31"/>
  <c r="B698" i="31"/>
  <c r="AE697" i="4"/>
  <c r="AF697" i="4" s="1"/>
  <c r="D698" i="31" s="1"/>
  <c r="B721" i="31"/>
  <c r="AE720" i="4"/>
  <c r="AF720" i="4" s="1"/>
  <c r="B737" i="31"/>
  <c r="AE736" i="4"/>
  <c r="AF736" i="4" s="1"/>
  <c r="D737" i="31" s="1"/>
  <c r="B753" i="31"/>
  <c r="AE752" i="4"/>
  <c r="AF752" i="4" s="1"/>
  <c r="B769" i="31"/>
  <c r="AE768" i="4"/>
  <c r="AF768" i="4" s="1"/>
  <c r="D769" i="31" s="1"/>
  <c r="B571" i="31"/>
  <c r="AE570" i="4"/>
  <c r="AF570" i="4" s="1"/>
  <c r="C656" i="31"/>
  <c r="B691" i="31"/>
  <c r="AE690" i="4"/>
  <c r="AF690" i="4" s="1"/>
  <c r="D691" i="31" s="1"/>
  <c r="B793" i="31"/>
  <c r="AE792" i="4"/>
  <c r="AF792" i="4" s="1"/>
  <c r="D793" i="31" s="1"/>
  <c r="B809" i="31"/>
  <c r="AE808" i="4"/>
  <c r="AF808" i="4" s="1"/>
  <c r="D809" i="31" s="1"/>
  <c r="B852" i="31"/>
  <c r="AE851" i="4"/>
  <c r="AF851" i="4" s="1"/>
  <c r="B868" i="31"/>
  <c r="AE867" i="4"/>
  <c r="AF867" i="4" s="1"/>
  <c r="B884" i="31"/>
  <c r="AE883" i="4"/>
  <c r="AF883" i="4" s="1"/>
  <c r="D884" i="31" s="1"/>
  <c r="B900" i="31"/>
  <c r="AE899" i="4"/>
  <c r="AF899" i="4" s="1"/>
  <c r="B916" i="31"/>
  <c r="AE915" i="4"/>
  <c r="AF915" i="4" s="1"/>
  <c r="D916" i="31" s="1"/>
  <c r="B820" i="31"/>
  <c r="AE819" i="4"/>
  <c r="AF819" i="4" s="1"/>
  <c r="B782" i="31"/>
  <c r="AE781" i="4"/>
  <c r="AF781" i="4" s="1"/>
  <c r="D782" i="31" s="1"/>
  <c r="D819" i="31"/>
  <c r="B853" i="31"/>
  <c r="AE852" i="4"/>
  <c r="AF852" i="4" s="1"/>
  <c r="D853" i="31" s="1"/>
  <c r="B869" i="31"/>
  <c r="AE868" i="4"/>
  <c r="AF868" i="4" s="1"/>
  <c r="B885" i="31"/>
  <c r="AE884" i="4"/>
  <c r="B901" i="31"/>
  <c r="AE900" i="4"/>
  <c r="AF900" i="4" s="1"/>
  <c r="D901" i="31" s="1"/>
  <c r="B917" i="31"/>
  <c r="AE916" i="4"/>
  <c r="AF916" i="4" s="1"/>
  <c r="D917" i="31" s="1"/>
  <c r="B933" i="31"/>
  <c r="AE932" i="4"/>
  <c r="AF932" i="4" s="1"/>
  <c r="D933" i="31" s="1"/>
  <c r="B821" i="31"/>
  <c r="AE820" i="4"/>
  <c r="AF820" i="4" s="1"/>
  <c r="C954" i="31"/>
  <c r="B802" i="31"/>
  <c r="AE801" i="4"/>
  <c r="AF801" i="4" s="1"/>
  <c r="B951" i="31"/>
  <c r="AE950" i="4"/>
  <c r="AF950" i="4" s="1"/>
  <c r="B979" i="31"/>
  <c r="AE978" i="4"/>
  <c r="AF978" i="4" s="1"/>
  <c r="D979" i="31" s="1"/>
  <c r="B1057" i="31"/>
  <c r="AE1056" i="4"/>
  <c r="AF1056" i="4" s="1"/>
  <c r="B1073" i="31"/>
  <c r="AE1072" i="4"/>
  <c r="AF1072" i="4" s="1"/>
  <c r="D1073" i="31" s="1"/>
  <c r="B1089" i="31"/>
  <c r="AE1088" i="4"/>
  <c r="AF1088" i="4" s="1"/>
  <c r="D1089" i="31" s="1"/>
  <c r="B1105" i="31"/>
  <c r="AE1104" i="4"/>
  <c r="AF1104" i="4" s="1"/>
  <c r="B968" i="31"/>
  <c r="AE967" i="4"/>
  <c r="AF967" i="4" s="1"/>
  <c r="D968" i="31" s="1"/>
  <c r="B1008" i="31"/>
  <c r="AE1007" i="4"/>
  <c r="AF1007" i="4" s="1"/>
  <c r="B1024" i="31"/>
  <c r="AE1023" i="4"/>
  <c r="AF1023" i="4" s="1"/>
  <c r="B1040" i="31"/>
  <c r="AE1039" i="4"/>
  <c r="AF1039" i="4" s="1"/>
  <c r="D1040" i="31" s="1"/>
  <c r="B997" i="31"/>
  <c r="AE996" i="4"/>
  <c r="AF996" i="4" s="1"/>
  <c r="D997" i="31" s="1"/>
  <c r="B1044" i="31"/>
  <c r="AE1043" i="4"/>
  <c r="AF1043" i="4" s="1"/>
  <c r="B966" i="31"/>
  <c r="AE965" i="4"/>
  <c r="AF965" i="4" s="1"/>
  <c r="B928" i="31"/>
  <c r="AE927" i="4"/>
  <c r="AF927" i="4" s="1"/>
  <c r="B944" i="31"/>
  <c r="AE943" i="4"/>
  <c r="AF943" i="4" s="1"/>
  <c r="D944" i="31" s="1"/>
  <c r="B1060" i="31"/>
  <c r="AE1059" i="4"/>
  <c r="AF1059" i="4" s="1"/>
  <c r="D1060" i="31" s="1"/>
  <c r="B1076" i="31"/>
  <c r="AE1075" i="4"/>
  <c r="AF1075" i="4" s="1"/>
  <c r="B1092" i="31"/>
  <c r="AE1091" i="4"/>
  <c r="AF1091" i="4" s="1"/>
  <c r="D1092" i="31" s="1"/>
  <c r="B1108" i="31"/>
  <c r="AE1107" i="4"/>
  <c r="AF1107" i="4" s="1"/>
  <c r="B983" i="31"/>
  <c r="AE982" i="4"/>
  <c r="AF982" i="4" s="1"/>
  <c r="D983" i="31" s="1"/>
  <c r="B999" i="31"/>
  <c r="AE998" i="4"/>
  <c r="AF998" i="4" s="1"/>
  <c r="B1015" i="31"/>
  <c r="AE1014" i="4"/>
  <c r="AF1014" i="4" s="1"/>
  <c r="D1015" i="31" s="1"/>
  <c r="B1031" i="31"/>
  <c r="AE1030" i="4"/>
  <c r="AF1030" i="4" s="1"/>
  <c r="D954" i="31"/>
  <c r="B1043" i="31"/>
  <c r="AE1042" i="4"/>
  <c r="AF1042" i="4" s="1"/>
  <c r="B607" i="31"/>
  <c r="AE606" i="4"/>
  <c r="AF606" i="4" s="1"/>
  <c r="B627" i="31"/>
  <c r="AE626" i="4"/>
  <c r="AF626" i="4" s="1"/>
  <c r="B620" i="31"/>
  <c r="AE619" i="4"/>
  <c r="B643" i="31"/>
  <c r="AE642" i="4"/>
  <c r="AF642" i="4" s="1"/>
  <c r="B529" i="31"/>
  <c r="AE528" i="4"/>
  <c r="AF528" i="4" s="1"/>
  <c r="D529" i="31" s="1"/>
  <c r="B615" i="31"/>
  <c r="AE614" i="4"/>
  <c r="AF614" i="4" s="1"/>
  <c r="B538" i="31"/>
  <c r="AE537" i="4"/>
  <c r="B554" i="31"/>
  <c r="AE553" i="4"/>
  <c r="AF553" i="4" s="1"/>
  <c r="B570" i="31"/>
  <c r="AE569" i="4"/>
  <c r="AF569" i="4" s="1"/>
  <c r="B602" i="31"/>
  <c r="AE601" i="4"/>
  <c r="AF601" i="4" s="1"/>
  <c r="B659" i="31"/>
  <c r="AE658" i="4"/>
  <c r="AF658" i="4" s="1"/>
  <c r="B716" i="31"/>
  <c r="AE715" i="4"/>
  <c r="AF715" i="4" s="1"/>
  <c r="B732" i="31"/>
  <c r="AE731" i="4"/>
  <c r="AF731" i="4" s="1"/>
  <c r="B748" i="31"/>
  <c r="AE747" i="4"/>
  <c r="AF747" i="4" s="1"/>
  <c r="B764" i="31"/>
  <c r="AE763" i="4"/>
  <c r="AF763" i="4" s="1"/>
  <c r="B706" i="31"/>
  <c r="AE705" i="4"/>
  <c r="AF705" i="4" s="1"/>
  <c r="B586" i="31"/>
  <c r="AE585" i="4"/>
  <c r="D656" i="31"/>
  <c r="B796" i="31"/>
  <c r="AE795" i="4"/>
  <c r="AF795" i="4" s="1"/>
  <c r="D796" i="31" s="1"/>
  <c r="B668" i="31"/>
  <c r="AE667" i="4"/>
  <c r="AF667" i="4" s="1"/>
  <c r="B684" i="31"/>
  <c r="AE683" i="4"/>
  <c r="AF683" i="4" s="1"/>
  <c r="D684" i="31" s="1"/>
  <c r="B700" i="31"/>
  <c r="AE699" i="4"/>
  <c r="AF699" i="4" s="1"/>
  <c r="D700" i="31" s="1"/>
  <c r="B723" i="31"/>
  <c r="AE722" i="4"/>
  <c r="AF722" i="4" s="1"/>
  <c r="B739" i="31"/>
  <c r="AE738" i="4"/>
  <c r="B755" i="31"/>
  <c r="AE754" i="4"/>
  <c r="AF754" i="4" s="1"/>
  <c r="B771" i="31"/>
  <c r="AE770" i="4"/>
  <c r="AF770" i="4" s="1"/>
  <c r="D771" i="31" s="1"/>
  <c r="B573" i="31"/>
  <c r="AE572" i="4"/>
  <c r="AF572" i="4" s="1"/>
  <c r="B677" i="31"/>
  <c r="AE676" i="4"/>
  <c r="AF676" i="4" s="1"/>
  <c r="B693" i="31"/>
  <c r="AE692" i="4"/>
  <c r="AF692" i="4" s="1"/>
  <c r="D735" i="31"/>
  <c r="D751" i="31"/>
  <c r="D767" i="31"/>
  <c r="B779" i="31"/>
  <c r="AE778" i="4"/>
  <c r="AF778" i="4" s="1"/>
  <c r="B795" i="31"/>
  <c r="AE794" i="4"/>
  <c r="AF794" i="4" s="1"/>
  <c r="B811" i="31"/>
  <c r="AE810" i="4"/>
  <c r="AF810" i="4" s="1"/>
  <c r="D811" i="31" s="1"/>
  <c r="B854" i="31"/>
  <c r="AE853" i="4"/>
  <c r="AF853" i="4" s="1"/>
  <c r="D854" i="31" s="1"/>
  <c r="B870" i="31"/>
  <c r="AE869" i="4"/>
  <c r="B886" i="31"/>
  <c r="AE885" i="4"/>
  <c r="AF885" i="4" s="1"/>
  <c r="D886" i="31" s="1"/>
  <c r="B902" i="31"/>
  <c r="AE901" i="4"/>
  <c r="AF901" i="4" s="1"/>
  <c r="B918" i="31"/>
  <c r="AE917" i="4"/>
  <c r="AF917" i="4" s="1"/>
  <c r="D918" i="31" s="1"/>
  <c r="B822" i="31"/>
  <c r="AE821" i="4"/>
  <c r="AF821" i="4" s="1"/>
  <c r="B784" i="31"/>
  <c r="AE783" i="4"/>
  <c r="AF783" i="4" s="1"/>
  <c r="D784" i="31" s="1"/>
  <c r="B855" i="31"/>
  <c r="AE854" i="4"/>
  <c r="AF854" i="4" s="1"/>
  <c r="B871" i="31"/>
  <c r="AE870" i="4"/>
  <c r="AF870" i="4" s="1"/>
  <c r="D871" i="31" s="1"/>
  <c r="B887" i="31"/>
  <c r="AE886" i="4"/>
  <c r="AF886" i="4" s="1"/>
  <c r="B903" i="31"/>
  <c r="AE902" i="4"/>
  <c r="AF902" i="4" s="1"/>
  <c r="D903" i="31" s="1"/>
  <c r="B919" i="31"/>
  <c r="AE918" i="4"/>
  <c r="B935" i="31"/>
  <c r="AE934" i="4"/>
  <c r="AF934" i="4" s="1"/>
  <c r="D935" i="31" s="1"/>
  <c r="B609" i="31"/>
  <c r="AE608" i="4"/>
  <c r="D628" i="31"/>
  <c r="C621" i="31"/>
  <c r="B645" i="31"/>
  <c r="AE644" i="4"/>
  <c r="AF644" i="4" s="1"/>
  <c r="B530" i="31"/>
  <c r="AE529" i="4"/>
  <c r="AF529" i="4" s="1"/>
  <c r="B540" i="31"/>
  <c r="AE539" i="4"/>
  <c r="AF539" i="4" s="1"/>
  <c r="B556" i="31"/>
  <c r="AE555" i="4"/>
  <c r="AF555" i="4" s="1"/>
  <c r="B572" i="31"/>
  <c r="AE571" i="4"/>
  <c r="B604" i="31"/>
  <c r="AE603" i="4"/>
  <c r="AF603" i="4" s="1"/>
  <c r="B661" i="31"/>
  <c r="AE660" i="4"/>
  <c r="AF660" i="4" s="1"/>
  <c r="B708" i="31"/>
  <c r="AE707" i="4"/>
  <c r="AF707" i="4" s="1"/>
  <c r="B718" i="31"/>
  <c r="AE717" i="4"/>
  <c r="AF717" i="4" s="1"/>
  <c r="B734" i="31"/>
  <c r="AE733" i="4"/>
  <c r="B750" i="31"/>
  <c r="AE749" i="4"/>
  <c r="B766" i="31"/>
  <c r="AE765" i="4"/>
  <c r="AF765" i="4" s="1"/>
  <c r="B591" i="31"/>
  <c r="AE590" i="4"/>
  <c r="AF590" i="4" s="1"/>
  <c r="B670" i="31"/>
  <c r="AE669" i="4"/>
  <c r="B686" i="31"/>
  <c r="AE685" i="4"/>
  <c r="AF685" i="4" s="1"/>
  <c r="D686" i="31" s="1"/>
  <c r="B725" i="31"/>
  <c r="AE724" i="4"/>
  <c r="AF724" i="4" s="1"/>
  <c r="D725" i="31" s="1"/>
  <c r="B741" i="31"/>
  <c r="AE740" i="4"/>
  <c r="AF740" i="4" s="1"/>
  <c r="D741" i="31" s="1"/>
  <c r="B757" i="31"/>
  <c r="AE756" i="4"/>
  <c r="B773" i="31"/>
  <c r="AE772" i="4"/>
  <c r="AF772" i="4" s="1"/>
  <c r="B575" i="31"/>
  <c r="AE574" i="4"/>
  <c r="AF574" i="4" s="1"/>
  <c r="B679" i="31"/>
  <c r="AE678" i="4"/>
  <c r="AF678" i="4" s="1"/>
  <c r="B695" i="31"/>
  <c r="AE694" i="4"/>
  <c r="B781" i="31"/>
  <c r="AE780" i="4"/>
  <c r="AF780" i="4" s="1"/>
  <c r="B797" i="31"/>
  <c r="AE796" i="4"/>
  <c r="AF796" i="4" s="1"/>
  <c r="B812" i="31"/>
  <c r="AE811" i="4"/>
  <c r="AF811" i="4" s="1"/>
  <c r="B856" i="31"/>
  <c r="AE855" i="4"/>
  <c r="AF855" i="4" s="1"/>
  <c r="D856" i="31" s="1"/>
  <c r="B872" i="31"/>
  <c r="AE871" i="4"/>
  <c r="AF871" i="4" s="1"/>
  <c r="B888" i="31"/>
  <c r="AE887" i="4"/>
  <c r="AF887" i="4" s="1"/>
  <c r="D888" i="31" s="1"/>
  <c r="B904" i="31"/>
  <c r="AE903" i="4"/>
  <c r="AF903" i="4" s="1"/>
  <c r="B920" i="31"/>
  <c r="AE919" i="4"/>
  <c r="AF919" i="4" s="1"/>
  <c r="D920" i="31" s="1"/>
  <c r="B826" i="31"/>
  <c r="AE825" i="4"/>
  <c r="AF825" i="4" s="1"/>
  <c r="B786" i="31"/>
  <c r="AE785" i="4"/>
  <c r="AF785" i="4" s="1"/>
  <c r="B823" i="31"/>
  <c r="AE822" i="4"/>
  <c r="AF822" i="4" s="1"/>
  <c r="D823" i="31" s="1"/>
  <c r="B841" i="31"/>
  <c r="AE840" i="4"/>
  <c r="AF840" i="4" s="1"/>
  <c r="B857" i="31"/>
  <c r="AE856" i="4"/>
  <c r="AF856" i="4" s="1"/>
  <c r="D857" i="31" s="1"/>
  <c r="B873" i="31"/>
  <c r="AE872" i="4"/>
  <c r="AF872" i="4" s="1"/>
  <c r="B889" i="31"/>
  <c r="AE888" i="4"/>
  <c r="AF888" i="4" s="1"/>
  <c r="B905" i="31"/>
  <c r="AE904" i="4"/>
  <c r="AF904" i="4" s="1"/>
  <c r="D905" i="31" s="1"/>
  <c r="B921" i="31"/>
  <c r="AE920" i="4"/>
  <c r="AF920" i="4" s="1"/>
  <c r="D921" i="31" s="1"/>
  <c r="B937" i="31"/>
  <c r="AE936" i="4"/>
  <c r="AF936" i="4" s="1"/>
  <c r="B825" i="31"/>
  <c r="AE824" i="4"/>
  <c r="B532" i="31"/>
  <c r="AE531" i="4"/>
  <c r="B629" i="31"/>
  <c r="AE628" i="4"/>
  <c r="AF628" i="4" s="1"/>
  <c r="B542" i="31"/>
  <c r="AE541" i="4"/>
  <c r="B558" i="31"/>
  <c r="AE557" i="4"/>
  <c r="AF557" i="4" s="1"/>
  <c r="B574" i="31"/>
  <c r="AE573" i="4"/>
  <c r="AF573" i="4" s="1"/>
  <c r="B594" i="31"/>
  <c r="AE593" i="4"/>
  <c r="AF593" i="4" s="1"/>
  <c r="B606" i="31"/>
  <c r="AE605" i="4"/>
  <c r="AF605" i="4" s="1"/>
  <c r="B663" i="31"/>
  <c r="AE662" i="4"/>
  <c r="AF662" i="4" s="1"/>
  <c r="B709" i="31"/>
  <c r="AE708" i="4"/>
  <c r="AF708" i="4" s="1"/>
  <c r="B720" i="31"/>
  <c r="AE719" i="4"/>
  <c r="AF719" i="4" s="1"/>
  <c r="B736" i="31"/>
  <c r="AE735" i="4"/>
  <c r="AF735" i="4" s="1"/>
  <c r="B752" i="31"/>
  <c r="AE751" i="4"/>
  <c r="B768" i="31"/>
  <c r="AE767" i="4"/>
  <c r="B705" i="31"/>
  <c r="AE704" i="4"/>
  <c r="AF704" i="4" s="1"/>
  <c r="D705" i="31" s="1"/>
  <c r="B672" i="31"/>
  <c r="AE671" i="4"/>
  <c r="AF671" i="4" s="1"/>
  <c r="B688" i="31"/>
  <c r="AE687" i="4"/>
  <c r="AF687" i="4" s="1"/>
  <c r="B711" i="31"/>
  <c r="AE710" i="4"/>
  <c r="B727" i="31"/>
  <c r="AE726" i="4"/>
  <c r="AF726" i="4" s="1"/>
  <c r="B743" i="31"/>
  <c r="AE742" i="4"/>
  <c r="AF742" i="4" s="1"/>
  <c r="B759" i="31"/>
  <c r="AE758" i="4"/>
  <c r="AF758" i="4" s="1"/>
  <c r="D759" i="31" s="1"/>
  <c r="B775" i="31"/>
  <c r="AE774" i="4"/>
  <c r="AF774" i="4" s="1"/>
  <c r="B577" i="31"/>
  <c r="AE576" i="4"/>
  <c r="AF576" i="4" s="1"/>
  <c r="B681" i="31"/>
  <c r="AE680" i="4"/>
  <c r="AF680" i="4" s="1"/>
  <c r="B697" i="31"/>
  <c r="AE696" i="4"/>
  <c r="AF696" i="4" s="1"/>
  <c r="B783" i="31"/>
  <c r="AE782" i="4"/>
  <c r="AF782" i="4" s="1"/>
  <c r="B799" i="31"/>
  <c r="AE798" i="4"/>
  <c r="AF798" i="4" s="1"/>
  <c r="B814" i="31"/>
  <c r="AE813" i="4"/>
  <c r="AF813" i="4" s="1"/>
  <c r="B842" i="31"/>
  <c r="AE841" i="4"/>
  <c r="AF841" i="4" s="1"/>
  <c r="B858" i="31"/>
  <c r="AE857" i="4"/>
  <c r="AF857" i="4" s="1"/>
  <c r="B874" i="31"/>
  <c r="AE873" i="4"/>
  <c r="AF873" i="4" s="1"/>
  <c r="B890" i="31"/>
  <c r="AE889" i="4"/>
  <c r="AF889" i="4" s="1"/>
  <c r="B906" i="31"/>
  <c r="AE905" i="4"/>
  <c r="AF905" i="4" s="1"/>
  <c r="B922" i="31"/>
  <c r="AE921" i="4"/>
  <c r="AF921" i="4" s="1"/>
  <c r="D850" i="31"/>
  <c r="B817" i="31"/>
  <c r="AE816" i="4"/>
  <c r="B835" i="31"/>
  <c r="AE834" i="4"/>
  <c r="AF834" i="4" s="1"/>
  <c r="B788" i="31"/>
  <c r="AE787" i="4"/>
  <c r="AF787" i="4" s="1"/>
  <c r="B843" i="31"/>
  <c r="AE842" i="4"/>
  <c r="B859" i="31"/>
  <c r="AE858" i="4"/>
  <c r="B875" i="31"/>
  <c r="AE874" i="4"/>
  <c r="AF874" i="4" s="1"/>
  <c r="D875" i="31" s="1"/>
  <c r="B891" i="31"/>
  <c r="AE890" i="4"/>
  <c r="AF890" i="4" s="1"/>
  <c r="D891" i="31" s="1"/>
  <c r="B907" i="31"/>
  <c r="AE906" i="4"/>
  <c r="B923" i="31"/>
  <c r="AE922" i="4"/>
  <c r="B939" i="31"/>
  <c r="AE938" i="4"/>
  <c r="B963" i="31"/>
  <c r="AE962" i="4"/>
  <c r="AF962" i="4" s="1"/>
  <c r="B827" i="31"/>
  <c r="AE826" i="4"/>
  <c r="AF826" i="4" s="1"/>
  <c r="D780" i="31"/>
  <c r="B834" i="31"/>
  <c r="AE833" i="4"/>
  <c r="AF833" i="4" s="1"/>
  <c r="B544" i="31"/>
  <c r="AE543" i="4"/>
  <c r="B560" i="31"/>
  <c r="AE559" i="4"/>
  <c r="AF559" i="4" s="1"/>
  <c r="B576" i="31"/>
  <c r="AE575" i="4"/>
  <c r="AF575" i="4" s="1"/>
  <c r="B633" i="31"/>
  <c r="AE632" i="4"/>
  <c r="B608" i="31"/>
  <c r="AE607" i="4"/>
  <c r="AF607" i="4" s="1"/>
  <c r="B665" i="31"/>
  <c r="AE664" i="4"/>
  <c r="AF664" i="4" s="1"/>
  <c r="B722" i="31"/>
  <c r="AE721" i="4"/>
  <c r="B738" i="31"/>
  <c r="AE737" i="4"/>
  <c r="AF737" i="4" s="1"/>
  <c r="B754" i="31"/>
  <c r="AE753" i="4"/>
  <c r="B770" i="31"/>
  <c r="AE769" i="4"/>
  <c r="AF769" i="4" s="1"/>
  <c r="C712" i="31"/>
  <c r="C728" i="31"/>
  <c r="B658" i="31"/>
  <c r="AE657" i="4"/>
  <c r="AF657" i="4" s="1"/>
  <c r="B674" i="31"/>
  <c r="AE673" i="4"/>
  <c r="AF673" i="4" s="1"/>
  <c r="B690" i="31"/>
  <c r="AE689" i="4"/>
  <c r="AF689" i="4" s="1"/>
  <c r="B713" i="31"/>
  <c r="AE712" i="4"/>
  <c r="AF712" i="4" s="1"/>
  <c r="D713" i="31" s="1"/>
  <c r="B729" i="31"/>
  <c r="AE728" i="4"/>
  <c r="AF728" i="4" s="1"/>
  <c r="D729" i="31" s="1"/>
  <c r="B745" i="31"/>
  <c r="AE744" i="4"/>
  <c r="AF744" i="4" s="1"/>
  <c r="B761" i="31"/>
  <c r="AE760" i="4"/>
  <c r="B777" i="31"/>
  <c r="AE776" i="4"/>
  <c r="AF776" i="4" s="1"/>
  <c r="B579" i="31"/>
  <c r="AE578" i="4"/>
  <c r="AF578" i="4" s="1"/>
  <c r="B683" i="31"/>
  <c r="AE682" i="4"/>
  <c r="B699" i="31"/>
  <c r="AE698" i="4"/>
  <c r="B785" i="31"/>
  <c r="AE784" i="4"/>
  <c r="B801" i="31"/>
  <c r="AE800" i="4"/>
  <c r="AF800" i="4" s="1"/>
  <c r="B816" i="31"/>
  <c r="AE815" i="4"/>
  <c r="AF815" i="4" s="1"/>
  <c r="D816" i="31" s="1"/>
  <c r="B844" i="31"/>
  <c r="AE843" i="4"/>
  <c r="AF843" i="4" s="1"/>
  <c r="D844" i="31" s="1"/>
  <c r="B860" i="31"/>
  <c r="AE859" i="4"/>
  <c r="AF859" i="4" s="1"/>
  <c r="B876" i="31"/>
  <c r="AE875" i="4"/>
  <c r="AF875" i="4" s="1"/>
  <c r="B892" i="31"/>
  <c r="AE891" i="4"/>
  <c r="AF891" i="4" s="1"/>
  <c r="B908" i="31"/>
  <c r="AE907" i="4"/>
  <c r="AF907" i="4" s="1"/>
  <c r="B924" i="31"/>
  <c r="AE923" i="4"/>
  <c r="AF923" i="4" s="1"/>
  <c r="B831" i="31"/>
  <c r="AE830" i="4"/>
  <c r="AF830" i="4" s="1"/>
  <c r="C818" i="31"/>
  <c r="B837" i="31"/>
  <c r="AE836" i="4"/>
  <c r="B790" i="31"/>
  <c r="AE789" i="4"/>
  <c r="AF789" i="4" s="1"/>
  <c r="B861" i="31"/>
  <c r="AE860" i="4"/>
  <c r="AF860" i="4" s="1"/>
  <c r="B877" i="31"/>
  <c r="AE876" i="4"/>
  <c r="AF876" i="4" s="1"/>
  <c r="B893" i="31"/>
  <c r="AE892" i="4"/>
  <c r="AF892" i="4" s="1"/>
  <c r="B909" i="31"/>
  <c r="AE908" i="4"/>
  <c r="B925" i="31"/>
  <c r="AE924" i="4"/>
  <c r="AF924" i="4" s="1"/>
  <c r="B941" i="31"/>
  <c r="AE940" i="4"/>
  <c r="AF940" i="4" s="1"/>
  <c r="D941" i="31" s="1"/>
  <c r="C780" i="31"/>
  <c r="B830" i="31"/>
  <c r="AE829" i="4"/>
  <c r="AF829" i="4" s="1"/>
  <c r="D830" i="31" s="1"/>
  <c r="B943" i="31"/>
  <c r="AE942" i="4"/>
  <c r="C819" i="31"/>
  <c r="B836" i="31"/>
  <c r="AE835" i="4"/>
  <c r="AF835" i="4" s="1"/>
  <c r="D836" i="31" s="1"/>
  <c r="B546" i="31"/>
  <c r="AE545" i="4"/>
  <c r="AF545" i="4" s="1"/>
  <c r="B562" i="31"/>
  <c r="AE561" i="4"/>
  <c r="B578" i="31"/>
  <c r="AE577" i="4"/>
  <c r="B617" i="31"/>
  <c r="AE616" i="4"/>
  <c r="AF616" i="4" s="1"/>
  <c r="B638" i="31"/>
  <c r="AE637" i="4"/>
  <c r="B610" i="31"/>
  <c r="AE609" i="4"/>
  <c r="B667" i="31"/>
  <c r="AE666" i="4"/>
  <c r="B724" i="31"/>
  <c r="AE723" i="4"/>
  <c r="AF723" i="4" s="1"/>
  <c r="B740" i="31"/>
  <c r="AE739" i="4"/>
  <c r="AF739" i="4" s="1"/>
  <c r="B756" i="31"/>
  <c r="AE755" i="4"/>
  <c r="AF755" i="4" s="1"/>
  <c r="B772" i="31"/>
  <c r="AE771" i="4"/>
  <c r="B703" i="31"/>
  <c r="AE702" i="4"/>
  <c r="B660" i="31"/>
  <c r="AE659" i="4"/>
  <c r="B676" i="31"/>
  <c r="AE675" i="4"/>
  <c r="AF675" i="4" s="1"/>
  <c r="B692" i="31"/>
  <c r="AE691" i="4"/>
  <c r="AF691" i="4" s="1"/>
  <c r="B715" i="31"/>
  <c r="AE714" i="4"/>
  <c r="B731" i="31"/>
  <c r="AE730" i="4"/>
  <c r="AF730" i="4" s="1"/>
  <c r="B747" i="31"/>
  <c r="AE746" i="4"/>
  <c r="AF746" i="4" s="1"/>
  <c r="B763" i="31"/>
  <c r="AE762" i="4"/>
  <c r="AF762" i="4" s="1"/>
  <c r="B565" i="31"/>
  <c r="AE564" i="4"/>
  <c r="B581" i="31"/>
  <c r="AE580" i="4"/>
  <c r="C735" i="31"/>
  <c r="C751" i="31"/>
  <c r="C767" i="31"/>
  <c r="B685" i="31"/>
  <c r="AE684" i="4"/>
  <c r="AF684" i="4" s="1"/>
  <c r="B787" i="31"/>
  <c r="AE786" i="4"/>
  <c r="AF786" i="4" s="1"/>
  <c r="B803" i="31"/>
  <c r="AE802" i="4"/>
  <c r="AF802" i="4" s="1"/>
  <c r="B846" i="31"/>
  <c r="AE845" i="4"/>
  <c r="AF845" i="4" s="1"/>
  <c r="B862" i="31"/>
  <c r="AE861" i="4"/>
  <c r="AF861" i="4" s="1"/>
  <c r="B878" i="31"/>
  <c r="AE877" i="4"/>
  <c r="AF877" i="4" s="1"/>
  <c r="B894" i="31"/>
  <c r="AE893" i="4"/>
  <c r="AF893" i="4" s="1"/>
  <c r="B910" i="31"/>
  <c r="AE909" i="4"/>
  <c r="AF909" i="4" s="1"/>
  <c r="B833" i="31"/>
  <c r="AE832" i="4"/>
  <c r="AF832" i="4" s="1"/>
  <c r="B839" i="31"/>
  <c r="AE838" i="4"/>
  <c r="AF838" i="4" s="1"/>
  <c r="B792" i="31"/>
  <c r="AE791" i="4"/>
  <c r="B847" i="31"/>
  <c r="AE846" i="4"/>
  <c r="AF846" i="4" s="1"/>
  <c r="B863" i="31"/>
  <c r="AE862" i="4"/>
  <c r="AF862" i="4" s="1"/>
  <c r="B879" i="31"/>
  <c r="AE878" i="4"/>
  <c r="AF878" i="4" s="1"/>
  <c r="B895" i="31"/>
  <c r="AE894" i="4"/>
  <c r="B911" i="31"/>
  <c r="AE910" i="4"/>
  <c r="B927" i="31"/>
  <c r="AE926" i="4"/>
  <c r="AF926" i="4" s="1"/>
  <c r="B585" i="31"/>
  <c r="AE584" i="4"/>
  <c r="AF584" i="4" s="1"/>
  <c r="B601" i="31"/>
  <c r="AE600" i="4"/>
  <c r="AF600" i="4" s="1"/>
  <c r="B671" i="31"/>
  <c r="AE670" i="4"/>
  <c r="B636" i="31"/>
  <c r="AE635" i="4"/>
  <c r="B653" i="31"/>
  <c r="AE652" i="4"/>
  <c r="B548" i="31"/>
  <c r="AE547" i="4"/>
  <c r="B564" i="31"/>
  <c r="AE563" i="4"/>
  <c r="B580" i="31"/>
  <c r="AE579" i="4"/>
  <c r="AF579" i="4" s="1"/>
  <c r="B622" i="31"/>
  <c r="AE621" i="4"/>
  <c r="B596" i="31"/>
  <c r="AE595" i="4"/>
  <c r="B612" i="31"/>
  <c r="AE611" i="4"/>
  <c r="AF611" i="4" s="1"/>
  <c r="B669" i="31"/>
  <c r="AE668" i="4"/>
  <c r="AF668" i="4" s="1"/>
  <c r="B701" i="31"/>
  <c r="AE700" i="4"/>
  <c r="AF700" i="4" s="1"/>
  <c r="B710" i="31"/>
  <c r="AE709" i="4"/>
  <c r="B726" i="31"/>
  <c r="AE725" i="4"/>
  <c r="B742" i="31"/>
  <c r="AE741" i="4"/>
  <c r="AF741" i="4" s="1"/>
  <c r="B758" i="31"/>
  <c r="AE757" i="4"/>
  <c r="B774" i="31"/>
  <c r="AE773" i="4"/>
  <c r="AF773" i="4" s="1"/>
  <c r="B624" i="31"/>
  <c r="AE623" i="4"/>
  <c r="AF623" i="4" s="1"/>
  <c r="D728" i="31"/>
  <c r="D712" i="31"/>
  <c r="B662" i="31"/>
  <c r="AE661" i="4"/>
  <c r="B678" i="31"/>
  <c r="AE677" i="4"/>
  <c r="B694" i="31"/>
  <c r="AE693" i="4"/>
  <c r="AF693" i="4" s="1"/>
  <c r="B717" i="31"/>
  <c r="AE716" i="4"/>
  <c r="AF716" i="4" s="1"/>
  <c r="B733" i="31"/>
  <c r="AE732" i="4"/>
  <c r="AF732" i="4" s="1"/>
  <c r="B749" i="31"/>
  <c r="AE748" i="4"/>
  <c r="AF748" i="4" s="1"/>
  <c r="B765" i="31"/>
  <c r="AE764" i="4"/>
  <c r="B567" i="31"/>
  <c r="AE566" i="4"/>
  <c r="B687" i="31"/>
  <c r="AE686" i="4"/>
  <c r="B789" i="31"/>
  <c r="AE788" i="4"/>
  <c r="AF788" i="4" s="1"/>
  <c r="B805" i="31"/>
  <c r="AE804" i="4"/>
  <c r="AF804" i="4" s="1"/>
  <c r="B848" i="31"/>
  <c r="AE847" i="4"/>
  <c r="AF847" i="4" s="1"/>
  <c r="B864" i="31"/>
  <c r="AE863" i="4"/>
  <c r="AF863" i="4" s="1"/>
  <c r="B880" i="31"/>
  <c r="AE879" i="4"/>
  <c r="AF879" i="4" s="1"/>
  <c r="B896" i="31"/>
  <c r="AE895" i="4"/>
  <c r="AF895" i="4" s="1"/>
  <c r="B912" i="31"/>
  <c r="AE911" i="4"/>
  <c r="AF911" i="4" s="1"/>
  <c r="B845" i="31"/>
  <c r="AE844" i="4"/>
  <c r="B849" i="31"/>
  <c r="AE848" i="4"/>
  <c r="AF848" i="4" s="1"/>
  <c r="B865" i="31"/>
  <c r="AE864" i="4"/>
  <c r="AF864" i="4" s="1"/>
  <c r="B881" i="31"/>
  <c r="AE880" i="4"/>
  <c r="AF880" i="4" s="1"/>
  <c r="B897" i="31"/>
  <c r="AE896" i="4"/>
  <c r="AF896" i="4" s="1"/>
  <c r="D897" i="31" s="1"/>
  <c r="B913" i="31"/>
  <c r="AE912" i="4"/>
  <c r="AF912" i="4" s="1"/>
  <c r="B929" i="31"/>
  <c r="AE928" i="4"/>
  <c r="AF928" i="4" s="1"/>
  <c r="B952" i="31"/>
  <c r="AE951" i="4"/>
  <c r="C899" i="31"/>
  <c r="C915" i="31"/>
  <c r="B947" i="31"/>
  <c r="AE946" i="4"/>
  <c r="AF946" i="4" s="1"/>
  <c r="D947" i="31" s="1"/>
  <c r="B840" i="31"/>
  <c r="AE839" i="4"/>
  <c r="B956" i="31"/>
  <c r="AE955" i="4"/>
  <c r="AF955" i="4" s="1"/>
  <c r="B804" i="31"/>
  <c r="AE803" i="4"/>
  <c r="AF803" i="4" s="1"/>
  <c r="B962" i="31"/>
  <c r="AE961" i="4"/>
  <c r="AF961" i="4" s="1"/>
  <c r="D962" i="31" s="1"/>
  <c r="B953" i="31"/>
  <c r="AE952" i="4"/>
  <c r="AF952" i="4" s="1"/>
  <c r="B981" i="31"/>
  <c r="AE980" i="4"/>
  <c r="AF980" i="4" s="1"/>
  <c r="B1059" i="31"/>
  <c r="AE1058" i="4"/>
  <c r="AF1058" i="4" s="1"/>
  <c r="B1075" i="31"/>
  <c r="AE1074" i="4"/>
  <c r="AF1074" i="4" s="1"/>
  <c r="B1091" i="31"/>
  <c r="AE1090" i="4"/>
  <c r="AF1090" i="4" s="1"/>
  <c r="B1107" i="31"/>
  <c r="AE1106" i="4"/>
  <c r="AF1106" i="4" s="1"/>
  <c r="B970" i="31"/>
  <c r="AE969" i="4"/>
  <c r="AF969" i="4" s="1"/>
  <c r="B992" i="31"/>
  <c r="AE991" i="4"/>
  <c r="AF991" i="4" s="1"/>
  <c r="D992" i="31" s="1"/>
  <c r="B1010" i="31"/>
  <c r="AE1009" i="4"/>
  <c r="AF1009" i="4" s="1"/>
  <c r="B1026" i="31"/>
  <c r="AE1025" i="4"/>
  <c r="AF1025" i="4" s="1"/>
  <c r="B1046" i="31"/>
  <c r="AE1045" i="4"/>
  <c r="AF1045" i="4" s="1"/>
  <c r="B930" i="31"/>
  <c r="AE929" i="4"/>
  <c r="AF929" i="4" s="1"/>
  <c r="B946" i="31"/>
  <c r="AE945" i="4"/>
  <c r="AF945" i="4" s="1"/>
  <c r="D946" i="31" s="1"/>
  <c r="B987" i="31"/>
  <c r="AE986" i="4"/>
  <c r="AF986" i="4" s="1"/>
  <c r="B1062" i="31"/>
  <c r="AE1061" i="4"/>
  <c r="AF1061" i="4" s="1"/>
  <c r="D1062" i="31" s="1"/>
  <c r="B1078" i="31"/>
  <c r="AE1077" i="4"/>
  <c r="B1094" i="31"/>
  <c r="AE1093" i="4"/>
  <c r="B1110" i="31"/>
  <c r="AE1109" i="4"/>
  <c r="AF1109" i="4" s="1"/>
  <c r="B985" i="31"/>
  <c r="AE984" i="4"/>
  <c r="AF984" i="4" s="1"/>
  <c r="B1001" i="31"/>
  <c r="AE1000" i="4"/>
  <c r="AF1000" i="4" s="1"/>
  <c r="B1017" i="31"/>
  <c r="AE1016" i="4"/>
  <c r="AF1016" i="4" s="1"/>
  <c r="B1033" i="31"/>
  <c r="AE1032" i="4"/>
  <c r="AF1032" i="4" s="1"/>
  <c r="B1112" i="31"/>
  <c r="AE1111" i="4"/>
  <c r="AF1111" i="4" s="1"/>
  <c r="D1112" i="31" s="1"/>
  <c r="B1045" i="31"/>
  <c r="AE1044" i="4"/>
  <c r="AF1044" i="4" s="1"/>
  <c r="B828" i="31"/>
  <c r="AE827" i="4"/>
  <c r="D899" i="31"/>
  <c r="D915" i="31"/>
  <c r="B806" i="31"/>
  <c r="AE805" i="4"/>
  <c r="B1061" i="31"/>
  <c r="AE1060" i="4"/>
  <c r="AF1060" i="4" s="1"/>
  <c r="B1077" i="31"/>
  <c r="AE1076" i="4"/>
  <c r="AF1076" i="4" s="1"/>
  <c r="B1093" i="31"/>
  <c r="AE1092" i="4"/>
  <c r="AF1092" i="4" s="1"/>
  <c r="B1109" i="31"/>
  <c r="AE1108" i="4"/>
  <c r="AF1108" i="4" s="1"/>
  <c r="B955" i="31"/>
  <c r="AE954" i="4"/>
  <c r="AF954" i="4" s="1"/>
  <c r="B972" i="31"/>
  <c r="AE971" i="4"/>
  <c r="AF971" i="4" s="1"/>
  <c r="B1012" i="31"/>
  <c r="AE1011" i="4"/>
  <c r="B1028" i="31"/>
  <c r="AE1027" i="4"/>
  <c r="B957" i="31"/>
  <c r="AE956" i="4"/>
  <c r="B1048" i="31"/>
  <c r="AE1047" i="4"/>
  <c r="B932" i="31"/>
  <c r="AE931" i="4"/>
  <c r="AF931" i="4" s="1"/>
  <c r="B948" i="31"/>
  <c r="AE947" i="4"/>
  <c r="AF947" i="4" s="1"/>
  <c r="B989" i="31"/>
  <c r="AE988" i="4"/>
  <c r="AF988" i="4" s="1"/>
  <c r="B1064" i="31"/>
  <c r="AE1063" i="4"/>
  <c r="AF1063" i="4" s="1"/>
  <c r="D1064" i="31" s="1"/>
  <c r="B1080" i="31"/>
  <c r="AE1079" i="4"/>
  <c r="AF1079" i="4" s="1"/>
  <c r="B1096" i="31"/>
  <c r="AE1095" i="4"/>
  <c r="AF1095" i="4" s="1"/>
  <c r="B969" i="31"/>
  <c r="AE968" i="4"/>
  <c r="AF968" i="4" s="1"/>
  <c r="D969" i="31" s="1"/>
  <c r="B1003" i="31"/>
  <c r="AE1002" i="4"/>
  <c r="AF1002" i="4" s="1"/>
  <c r="B1019" i="31"/>
  <c r="AE1018" i="4"/>
  <c r="AF1018" i="4" s="1"/>
  <c r="B1035" i="31"/>
  <c r="AE1034" i="4"/>
  <c r="AF1034" i="4" s="1"/>
  <c r="B982" i="31"/>
  <c r="AE981" i="4"/>
  <c r="AF981" i="4" s="1"/>
  <c r="B1047" i="31"/>
  <c r="AE1046" i="4"/>
  <c r="B808" i="31"/>
  <c r="AE807" i="4"/>
  <c r="AF807" i="4" s="1"/>
  <c r="B984" i="31"/>
  <c r="AE983" i="4"/>
  <c r="AF983" i="4" s="1"/>
  <c r="B1063" i="31"/>
  <c r="AE1062" i="4"/>
  <c r="AF1062" i="4" s="1"/>
  <c r="B1079" i="31"/>
  <c r="AE1078" i="4"/>
  <c r="AF1078" i="4" s="1"/>
  <c r="B1095" i="31"/>
  <c r="AE1094" i="4"/>
  <c r="AF1094" i="4" s="1"/>
  <c r="B1111" i="31"/>
  <c r="AE1110" i="4"/>
  <c r="AF1110" i="4" s="1"/>
  <c r="C791" i="31"/>
  <c r="B958" i="31"/>
  <c r="AE957" i="4"/>
  <c r="AF957" i="4" s="1"/>
  <c r="B975" i="31"/>
  <c r="AE974" i="4"/>
  <c r="AF974" i="4" s="1"/>
  <c r="B998" i="31"/>
  <c r="AE997" i="4"/>
  <c r="AF997" i="4" s="1"/>
  <c r="D998" i="31" s="1"/>
  <c r="B1014" i="31"/>
  <c r="AE1013" i="4"/>
  <c r="AF1013" i="4" s="1"/>
  <c r="B1030" i="31"/>
  <c r="AE1029" i="4"/>
  <c r="AF1029" i="4" s="1"/>
  <c r="B1050" i="31"/>
  <c r="AE1049" i="4"/>
  <c r="AF1049" i="4" s="1"/>
  <c r="B934" i="31"/>
  <c r="AE933" i="4"/>
  <c r="B950" i="31"/>
  <c r="AE949" i="4"/>
  <c r="B991" i="31"/>
  <c r="AE990" i="4"/>
  <c r="AF990" i="4" s="1"/>
  <c r="B1066" i="31"/>
  <c r="AE1065" i="4"/>
  <c r="AF1065" i="4" s="1"/>
  <c r="B1082" i="31"/>
  <c r="AE1081" i="4"/>
  <c r="AF1081" i="4" s="1"/>
  <c r="B1098" i="31"/>
  <c r="AE1097" i="4"/>
  <c r="AF1097" i="4" s="1"/>
  <c r="B971" i="31"/>
  <c r="AE970" i="4"/>
  <c r="AF970" i="4" s="1"/>
  <c r="B1005" i="31"/>
  <c r="AE1004" i="4"/>
  <c r="AF1004" i="4" s="1"/>
  <c r="B1021" i="31"/>
  <c r="AE1020" i="4"/>
  <c r="AF1020" i="4" s="1"/>
  <c r="B1037" i="31"/>
  <c r="AE1036" i="4"/>
  <c r="AF1036" i="4" s="1"/>
  <c r="B1117" i="31"/>
  <c r="AE1116" i="4"/>
  <c r="AF1116" i="4" s="1"/>
  <c r="B1049" i="31"/>
  <c r="AE1048" i="4"/>
  <c r="AF1048" i="4" s="1"/>
  <c r="C46" i="31"/>
  <c r="B810" i="31"/>
  <c r="AE809" i="4"/>
  <c r="AF809" i="4" s="1"/>
  <c r="B964" i="31"/>
  <c r="AE963" i="4"/>
  <c r="AF963" i="4" s="1"/>
  <c r="B986" i="31"/>
  <c r="AE985" i="4"/>
  <c r="AF985" i="4" s="1"/>
  <c r="B1065" i="31"/>
  <c r="AE1064" i="4"/>
  <c r="AF1064" i="4" s="1"/>
  <c r="B1081" i="31"/>
  <c r="AE1080" i="4"/>
  <c r="AF1080" i="4" s="1"/>
  <c r="B1097" i="31"/>
  <c r="AE1096" i="4"/>
  <c r="AF1096" i="4" s="1"/>
  <c r="B960" i="31"/>
  <c r="AE959" i="4"/>
  <c r="AF959" i="4" s="1"/>
  <c r="B1000" i="31"/>
  <c r="AE999" i="4"/>
  <c r="AF999" i="4" s="1"/>
  <c r="B1016" i="31"/>
  <c r="AE1015" i="4"/>
  <c r="AF1015" i="4" s="1"/>
  <c r="B1032" i="31"/>
  <c r="AE1031" i="4"/>
  <c r="AF1031" i="4" s="1"/>
  <c r="B1113" i="31"/>
  <c r="AE1112" i="4"/>
  <c r="AF1112" i="4" s="1"/>
  <c r="B1052" i="31"/>
  <c r="AE1051" i="4"/>
  <c r="AF1051" i="4" s="1"/>
  <c r="B1115" i="31"/>
  <c r="AE1114" i="4"/>
  <c r="AF1114" i="4" s="1"/>
  <c r="B936" i="31"/>
  <c r="AE935" i="4"/>
  <c r="AF935" i="4" s="1"/>
  <c r="B965" i="31"/>
  <c r="AE964" i="4"/>
  <c r="B993" i="31"/>
  <c r="AE992" i="4"/>
  <c r="AF992" i="4" s="1"/>
  <c r="B1068" i="31"/>
  <c r="AE1067" i="4"/>
  <c r="AF1067" i="4" s="1"/>
  <c r="B1084" i="31"/>
  <c r="AE1083" i="4"/>
  <c r="AF1083" i="4" s="1"/>
  <c r="B1100" i="31"/>
  <c r="AE1099" i="4"/>
  <c r="AF1099" i="4" s="1"/>
  <c r="B973" i="31"/>
  <c r="AE972" i="4"/>
  <c r="AF972" i="4" s="1"/>
  <c r="B1007" i="31"/>
  <c r="AE1006" i="4"/>
  <c r="AF1006" i="4" s="1"/>
  <c r="B1023" i="31"/>
  <c r="AE1022" i="4"/>
  <c r="AF1022" i="4" s="1"/>
  <c r="B1039" i="31"/>
  <c r="AE1038" i="4"/>
  <c r="AF1038" i="4" s="1"/>
  <c r="B1119" i="31"/>
  <c r="AE1118" i="4"/>
  <c r="AF1118" i="4" s="1"/>
  <c r="D1119" i="31" s="1"/>
  <c r="B1051" i="31"/>
  <c r="AE1050" i="4"/>
  <c r="AF1050" i="4" s="1"/>
  <c r="B1114" i="31"/>
  <c r="AE1113" i="4"/>
  <c r="AF1113" i="4" s="1"/>
  <c r="D407" i="31"/>
  <c r="C86" i="31"/>
  <c r="D829" i="31"/>
  <c r="B945" i="31"/>
  <c r="AE944" i="4"/>
  <c r="AF944" i="4" s="1"/>
  <c r="B838" i="31"/>
  <c r="AE837" i="4"/>
  <c r="B707" i="31"/>
  <c r="AE706" i="4"/>
  <c r="B832" i="31"/>
  <c r="AE831" i="4"/>
  <c r="AF831" i="4" s="1"/>
  <c r="B949" i="31"/>
  <c r="AE948" i="4"/>
  <c r="AF948" i="4" s="1"/>
  <c r="B813" i="31"/>
  <c r="AE812" i="4"/>
  <c r="AF812" i="4" s="1"/>
  <c r="B988" i="31"/>
  <c r="AE987" i="4"/>
  <c r="AF987" i="4" s="1"/>
  <c r="B1067" i="31"/>
  <c r="AE1066" i="4"/>
  <c r="AF1066" i="4" s="1"/>
  <c r="B1083" i="31"/>
  <c r="AE1082" i="4"/>
  <c r="AF1082" i="4" s="1"/>
  <c r="B1099" i="31"/>
  <c r="AE1098" i="4"/>
  <c r="AF1098" i="4" s="1"/>
  <c r="B1002" i="31"/>
  <c r="AE1001" i="4"/>
  <c r="AF1001" i="4" s="1"/>
  <c r="B1018" i="31"/>
  <c r="AE1017" i="4"/>
  <c r="AF1017" i="4" s="1"/>
  <c r="B1034" i="31"/>
  <c r="AE1033" i="4"/>
  <c r="AF1033" i="4" s="1"/>
  <c r="B1054" i="31"/>
  <c r="AE1053" i="4"/>
  <c r="AF1053" i="4" s="1"/>
  <c r="B980" i="31"/>
  <c r="AE979" i="4"/>
  <c r="B938" i="31"/>
  <c r="AE937" i="4"/>
  <c r="AF937" i="4" s="1"/>
  <c r="B967" i="31"/>
  <c r="AE966" i="4"/>
  <c r="AF966" i="4" s="1"/>
  <c r="B994" i="31"/>
  <c r="AE993" i="4"/>
  <c r="AF993" i="4" s="1"/>
  <c r="B1070" i="31"/>
  <c r="AE1069" i="4"/>
  <c r="AF1069" i="4" s="1"/>
  <c r="B1086" i="31"/>
  <c r="AE1085" i="4"/>
  <c r="AF1085" i="4" s="1"/>
  <c r="D1086" i="31" s="1"/>
  <c r="B1102" i="31"/>
  <c r="AE1101" i="4"/>
  <c r="AF1101" i="4" s="1"/>
  <c r="B974" i="31"/>
  <c r="AE973" i="4"/>
  <c r="B1009" i="31"/>
  <c r="AE1008" i="4"/>
  <c r="AF1008" i="4" s="1"/>
  <c r="B1025" i="31"/>
  <c r="AE1024" i="4"/>
  <c r="AF1024" i="4" s="1"/>
  <c r="B1053" i="31"/>
  <c r="AE1052" i="4"/>
  <c r="AF1052" i="4" s="1"/>
  <c r="B1116" i="31"/>
  <c r="AE1115" i="4"/>
  <c r="AF1115" i="4" s="1"/>
  <c r="C8" i="31"/>
  <c r="B798" i="31"/>
  <c r="AE797" i="4"/>
  <c r="AF797" i="4" s="1"/>
  <c r="B815" i="31"/>
  <c r="AE814" i="4"/>
  <c r="AF814" i="4" s="1"/>
  <c r="B990" i="31"/>
  <c r="AE989" i="4"/>
  <c r="B1069" i="31"/>
  <c r="AE1068" i="4"/>
  <c r="AF1068" i="4" s="1"/>
  <c r="B1085" i="31"/>
  <c r="AE1084" i="4"/>
  <c r="AF1084" i="4" s="1"/>
  <c r="B1101" i="31"/>
  <c r="AE1100" i="4"/>
  <c r="AF1100" i="4" s="1"/>
  <c r="B1004" i="31"/>
  <c r="AE1003" i="4"/>
  <c r="AF1003" i="4" s="1"/>
  <c r="B1020" i="31"/>
  <c r="AE1019" i="4"/>
  <c r="AF1019" i="4" s="1"/>
  <c r="B1036" i="31"/>
  <c r="AE1035" i="4"/>
  <c r="AF1035" i="4" s="1"/>
  <c r="B959" i="31"/>
  <c r="AE958" i="4"/>
  <c r="AF958" i="4" s="1"/>
  <c r="B996" i="31"/>
  <c r="AE995" i="4"/>
  <c r="AF995" i="4" s="1"/>
  <c r="B940" i="31"/>
  <c r="AE939" i="4"/>
  <c r="AF939" i="4" s="1"/>
  <c r="B1056" i="31"/>
  <c r="AE1055" i="4"/>
  <c r="AF1055" i="4" s="1"/>
  <c r="B1072" i="31"/>
  <c r="AE1071" i="4"/>
  <c r="AF1071" i="4" s="1"/>
  <c r="B1088" i="31"/>
  <c r="AE1087" i="4"/>
  <c r="AF1087" i="4" s="1"/>
  <c r="B1104" i="31"/>
  <c r="AE1103" i="4"/>
  <c r="AF1103" i="4" s="1"/>
  <c r="D1104" i="31" s="1"/>
  <c r="C866" i="31"/>
  <c r="B976" i="31"/>
  <c r="AE975" i="4"/>
  <c r="AF975" i="4" s="1"/>
  <c r="B1011" i="31"/>
  <c r="AE1010" i="4"/>
  <c r="B1027" i="31"/>
  <c r="AE1026" i="4"/>
  <c r="B1055" i="31"/>
  <c r="AE1054" i="4"/>
  <c r="AF1054" i="4" s="1"/>
  <c r="B800" i="31"/>
  <c r="AE799" i="4"/>
  <c r="B978" i="31"/>
  <c r="AE977" i="4"/>
  <c r="B1071" i="31"/>
  <c r="AE1070" i="4"/>
  <c r="B1087" i="31"/>
  <c r="AE1086" i="4"/>
  <c r="B1103" i="31"/>
  <c r="AE1102" i="4"/>
  <c r="AF1102" i="4" s="1"/>
  <c r="B1006" i="31"/>
  <c r="AE1005" i="4"/>
  <c r="AF1005" i="4" s="1"/>
  <c r="B1022" i="31"/>
  <c r="AE1021" i="4"/>
  <c r="AF1021" i="4" s="1"/>
  <c r="B1038" i="31"/>
  <c r="AE1037" i="4"/>
  <c r="AF1037" i="4" s="1"/>
  <c r="B977" i="31"/>
  <c r="AE976" i="4"/>
  <c r="B1042" i="31"/>
  <c r="AE1041" i="4"/>
  <c r="AF1041" i="4" s="1"/>
  <c r="B961" i="31"/>
  <c r="AE960" i="4"/>
  <c r="AF960" i="4" s="1"/>
  <c r="B926" i="31"/>
  <c r="AE925" i="4"/>
  <c r="AF925" i="4" s="1"/>
  <c r="B942" i="31"/>
  <c r="AE941" i="4"/>
  <c r="AF941" i="4" s="1"/>
  <c r="B1058" i="31"/>
  <c r="AE1057" i="4"/>
  <c r="AF1057" i="4" s="1"/>
  <c r="B1074" i="31"/>
  <c r="AE1073" i="4"/>
  <c r="AF1073" i="4" s="1"/>
  <c r="B1090" i="31"/>
  <c r="AE1089" i="4"/>
  <c r="AF1089" i="4" s="1"/>
  <c r="B1106" i="31"/>
  <c r="AE1105" i="4"/>
  <c r="AF1105" i="4" s="1"/>
  <c r="B1013" i="31"/>
  <c r="AE1012" i="4"/>
  <c r="AF1012" i="4" s="1"/>
  <c r="B1029" i="31"/>
  <c r="AE1028" i="4"/>
  <c r="AF1028" i="4" s="1"/>
  <c r="B1041" i="31"/>
  <c r="AE1040" i="4"/>
  <c r="AF1040" i="4" s="1"/>
  <c r="B995" i="31"/>
  <c r="AE994" i="4"/>
  <c r="AF994" i="4" s="1"/>
  <c r="B1118" i="31"/>
  <c r="AE1117" i="4"/>
  <c r="AF1117" i="4" s="1"/>
  <c r="B287" i="31"/>
  <c r="AE286" i="4"/>
  <c r="D328" i="31"/>
  <c r="I140" i="4"/>
  <c r="H829" i="4"/>
  <c r="H830" i="4" s="1"/>
  <c r="H831" i="4" s="1"/>
  <c r="H832" i="4" s="1"/>
  <c r="H833" i="4" s="1"/>
  <c r="H834" i="4" s="1"/>
  <c r="H835" i="4" s="1"/>
  <c r="H836" i="4" s="1"/>
  <c r="H837" i="4" s="1"/>
  <c r="H838" i="4" s="1"/>
  <c r="H839" i="4" s="1"/>
  <c r="H840" i="4" s="1"/>
  <c r="H841" i="4" s="1"/>
  <c r="H842" i="4" s="1"/>
  <c r="H843" i="4" s="1"/>
  <c r="H844" i="4" s="1"/>
  <c r="H845" i="4" s="1"/>
  <c r="H846" i="4" s="1"/>
  <c r="H847" i="4" s="1"/>
  <c r="H848" i="4" s="1"/>
  <c r="H849" i="4" s="1"/>
  <c r="H850" i="4" s="1"/>
  <c r="H851" i="4" s="1"/>
  <c r="H852" i="4" s="1"/>
  <c r="H853" i="4" s="1"/>
  <c r="H854" i="4" s="1"/>
  <c r="H855" i="4" s="1"/>
  <c r="H856" i="4" s="1"/>
  <c r="H857" i="4" s="1"/>
  <c r="H858" i="4" s="1"/>
  <c r="H859" i="4" s="1"/>
  <c r="H860" i="4" s="1"/>
  <c r="H861" i="4" s="1"/>
  <c r="H862" i="4" s="1"/>
  <c r="H863" i="4" s="1"/>
  <c r="H864" i="4" s="1"/>
  <c r="H865" i="4" s="1"/>
  <c r="H866" i="4" s="1"/>
  <c r="H867" i="4" s="1"/>
  <c r="H868" i="4" s="1"/>
  <c r="H869" i="4" s="1"/>
  <c r="H870" i="4" s="1"/>
  <c r="H871" i="4" s="1"/>
  <c r="H872" i="4" s="1"/>
  <c r="H873" i="4" s="1"/>
  <c r="H874" i="4" s="1"/>
  <c r="H875" i="4" s="1"/>
  <c r="H876" i="4" s="1"/>
  <c r="H877" i="4" s="1"/>
  <c r="H878" i="4" s="1"/>
  <c r="H879" i="4" s="1"/>
  <c r="H880" i="4" s="1"/>
  <c r="H881" i="4" s="1"/>
  <c r="H882" i="4" s="1"/>
  <c r="H883" i="4" s="1"/>
  <c r="H884" i="4" s="1"/>
  <c r="H885" i="4" s="1"/>
  <c r="H886" i="4" s="1"/>
  <c r="H887" i="4" s="1"/>
  <c r="H888" i="4" s="1"/>
  <c r="H889" i="4" s="1"/>
  <c r="H890" i="4" s="1"/>
  <c r="H891" i="4" s="1"/>
  <c r="H892" i="4" s="1"/>
  <c r="H893" i="4" s="1"/>
  <c r="H894" i="4" s="1"/>
  <c r="H895" i="4" s="1"/>
  <c r="H896" i="4" s="1"/>
  <c r="H897" i="4" s="1"/>
  <c r="H898" i="4" s="1"/>
  <c r="H899" i="4" s="1"/>
  <c r="H900" i="4" s="1"/>
  <c r="H901" i="4" s="1"/>
  <c r="H902" i="4" s="1"/>
  <c r="H903" i="4" s="1"/>
  <c r="H904" i="4" s="1"/>
  <c r="H905" i="4" s="1"/>
  <c r="H906" i="4" s="1"/>
  <c r="H907" i="4" s="1"/>
  <c r="H908" i="4" s="1"/>
  <c r="H909" i="4" s="1"/>
  <c r="H910" i="4" s="1"/>
  <c r="H911" i="4" s="1"/>
  <c r="H912" i="4" s="1"/>
  <c r="H913" i="4" s="1"/>
  <c r="H914" i="4" s="1"/>
  <c r="H915" i="4" s="1"/>
  <c r="H916" i="4" s="1"/>
  <c r="H917" i="4" s="1"/>
  <c r="H918" i="4" s="1"/>
  <c r="H919" i="4" s="1"/>
  <c r="H920" i="4" s="1"/>
  <c r="H921" i="4" s="1"/>
  <c r="H922" i="4" s="1"/>
  <c r="H923" i="4" s="1"/>
  <c r="H924" i="4" s="1"/>
  <c r="H925" i="4" s="1"/>
  <c r="H926" i="4" s="1"/>
  <c r="H927" i="4" s="1"/>
  <c r="H928" i="4" s="1"/>
  <c r="H929" i="4" s="1"/>
  <c r="H930" i="4" s="1"/>
  <c r="H931" i="4" s="1"/>
  <c r="H932" i="4" s="1"/>
  <c r="H933" i="4" s="1"/>
  <c r="H934" i="4" s="1"/>
  <c r="H935" i="4" s="1"/>
  <c r="H936" i="4" s="1"/>
  <c r="H937" i="4" s="1"/>
  <c r="H938" i="4" s="1"/>
  <c r="H939" i="4" s="1"/>
  <c r="H940" i="4" s="1"/>
  <c r="H941" i="4" s="1"/>
  <c r="H942" i="4" s="1"/>
  <c r="H943" i="4" s="1"/>
  <c r="H944" i="4" s="1"/>
  <c r="H945" i="4" s="1"/>
  <c r="H946" i="4" s="1"/>
  <c r="H947" i="4" s="1"/>
  <c r="H948" i="4" s="1"/>
  <c r="H949" i="4" s="1"/>
  <c r="H950" i="4" s="1"/>
  <c r="H951" i="4" s="1"/>
  <c r="H952" i="4" s="1"/>
  <c r="H953" i="4" s="1"/>
  <c r="H954" i="4" s="1"/>
  <c r="H955" i="4" s="1"/>
  <c r="H956" i="4" s="1"/>
  <c r="H957" i="4" s="1"/>
  <c r="H958" i="4" s="1"/>
  <c r="H959" i="4" s="1"/>
  <c r="H960" i="4" s="1"/>
  <c r="H961" i="4" s="1"/>
  <c r="H962" i="4" s="1"/>
  <c r="H963" i="4" s="1"/>
  <c r="H964" i="4" s="1"/>
  <c r="H965" i="4" s="1"/>
  <c r="H966" i="4" s="1"/>
  <c r="H967" i="4" s="1"/>
  <c r="H968" i="4" s="1"/>
  <c r="H969" i="4" s="1"/>
  <c r="H970" i="4" s="1"/>
  <c r="H971" i="4" s="1"/>
  <c r="H972" i="4" s="1"/>
  <c r="H973" i="4" s="1"/>
  <c r="H974" i="4" s="1"/>
  <c r="H975" i="4" s="1"/>
  <c r="H976" i="4" s="1"/>
  <c r="H977" i="4" s="1"/>
  <c r="H978" i="4" s="1"/>
  <c r="H979" i="4" s="1"/>
  <c r="H980" i="4" s="1"/>
  <c r="H981" i="4" s="1"/>
  <c r="H982" i="4" s="1"/>
  <c r="H983" i="4" s="1"/>
  <c r="H984" i="4" s="1"/>
  <c r="H985" i="4" s="1"/>
  <c r="H986" i="4" s="1"/>
  <c r="H987" i="4" s="1"/>
  <c r="H988" i="4" s="1"/>
  <c r="H989" i="4" s="1"/>
  <c r="H990" i="4" s="1"/>
  <c r="H991" i="4" s="1"/>
  <c r="H992" i="4" s="1"/>
  <c r="H993" i="4" s="1"/>
  <c r="H994" i="4" s="1"/>
  <c r="H995" i="4" s="1"/>
  <c r="H996" i="4" s="1"/>
  <c r="H997" i="4" s="1"/>
  <c r="H998" i="4" s="1"/>
  <c r="H999" i="4" s="1"/>
  <c r="H1000" i="4" s="1"/>
  <c r="H1001" i="4" s="1"/>
  <c r="H1002" i="4" s="1"/>
  <c r="H1003" i="4" s="1"/>
  <c r="H1004" i="4" s="1"/>
  <c r="H1005" i="4" s="1"/>
  <c r="H1006" i="4" s="1"/>
  <c r="H1007" i="4" s="1"/>
  <c r="H1008" i="4" s="1"/>
  <c r="I240" i="4"/>
  <c r="I787" i="4"/>
  <c r="I788" i="4"/>
  <c r="I1013" i="4"/>
  <c r="I568" i="4"/>
  <c r="I239" i="4"/>
  <c r="I1009" i="4"/>
  <c r="I142" i="4"/>
  <c r="I1010" i="4"/>
  <c r="M14" i="31"/>
  <c r="J10" i="28"/>
  <c r="L10" i="28"/>
  <c r="K10" i="28"/>
  <c r="I30" i="28"/>
  <c r="K30" i="28" s="1"/>
  <c r="L17" i="28"/>
  <c r="J17" i="28"/>
  <c r="K17" i="28"/>
  <c r="L37" i="28"/>
  <c r="J37" i="28"/>
  <c r="K37" i="28"/>
  <c r="K31" i="28"/>
  <c r="L31" i="28"/>
  <c r="J31" i="28"/>
  <c r="J40" i="28"/>
  <c r="K40" i="28"/>
  <c r="L40" i="28"/>
  <c r="L34" i="28"/>
  <c r="J34" i="28"/>
  <c r="K34" i="28"/>
  <c r="L44" i="28"/>
  <c r="J44" i="28"/>
  <c r="K44" i="28"/>
  <c r="L12" i="28"/>
  <c r="J12" i="28"/>
  <c r="K12" i="28"/>
  <c r="K29" i="28"/>
  <c r="L29" i="28"/>
  <c r="J29" i="28"/>
  <c r="K23" i="28"/>
  <c r="L23" i="28"/>
  <c r="J23" i="28"/>
  <c r="L28" i="28"/>
  <c r="J28" i="28"/>
  <c r="K28" i="28"/>
  <c r="L13" i="28"/>
  <c r="J13" i="28"/>
  <c r="K13" i="28"/>
  <c r="L26" i="28"/>
  <c r="J26" i="28"/>
  <c r="K26" i="28"/>
  <c r="K21" i="28"/>
  <c r="L21" i="28"/>
  <c r="J21" i="28"/>
  <c r="K19" i="28"/>
  <c r="L19" i="28"/>
  <c r="J19" i="28"/>
  <c r="L42" i="28"/>
  <c r="J42" i="28"/>
  <c r="K42" i="28"/>
  <c r="K38" i="28"/>
  <c r="J38" i="28"/>
  <c r="L38" i="28"/>
  <c r="L18" i="28"/>
  <c r="J18" i="28"/>
  <c r="K18" i="28"/>
  <c r="K27" i="28"/>
  <c r="L27" i="28"/>
  <c r="J27" i="28"/>
  <c r="K43" i="28"/>
  <c r="L43" i="28"/>
  <c r="J43" i="28"/>
  <c r="L11" i="28"/>
  <c r="J11" i="28"/>
  <c r="K11" i="28"/>
  <c r="J30" i="28"/>
  <c r="L36" i="28"/>
  <c r="J36" i="28"/>
  <c r="K36" i="28"/>
  <c r="L33" i="28"/>
  <c r="J33" i="28"/>
  <c r="K33" i="28"/>
  <c r="K14" i="28"/>
  <c r="L14" i="28"/>
  <c r="J14" i="28"/>
  <c r="K16" i="28"/>
  <c r="L16" i="28"/>
  <c r="J16" i="28"/>
  <c r="K45" i="28"/>
  <c r="L45" i="28"/>
  <c r="J45" i="28"/>
  <c r="K22" i="28"/>
  <c r="J22" i="28"/>
  <c r="L22" i="28"/>
  <c r="K39" i="28"/>
  <c r="L39" i="28"/>
  <c r="J39" i="28"/>
  <c r="K15" i="28"/>
  <c r="L15" i="28"/>
  <c r="J15" i="28"/>
  <c r="E13" i="16"/>
  <c r="G14" i="16"/>
  <c r="F14" i="16" s="1"/>
  <c r="E18" i="16"/>
  <c r="E40" i="26"/>
  <c r="F40" i="26" s="1"/>
  <c r="G40" i="26" s="1"/>
  <c r="H40" i="26" s="1"/>
  <c r="I40" i="26" s="1"/>
  <c r="J40" i="26" s="1"/>
  <c r="K40" i="26" s="1"/>
  <c r="L40" i="26" s="1"/>
  <c r="M40" i="26" s="1"/>
  <c r="N40" i="26" s="1"/>
  <c r="O40" i="26" s="1"/>
  <c r="P40" i="26" s="1"/>
  <c r="Q40" i="26" s="1"/>
  <c r="R40" i="26" s="1"/>
  <c r="S40" i="26" s="1"/>
  <c r="D102" i="26"/>
  <c r="D142" i="26" s="1"/>
  <c r="G56" i="26"/>
  <c r="H56" i="26" s="1"/>
  <c r="I56" i="26" s="1"/>
  <c r="J56" i="26" s="1"/>
  <c r="K56" i="26" s="1"/>
  <c r="L56" i="26" s="1"/>
  <c r="M56" i="26" s="1"/>
  <c r="N56" i="26" s="1"/>
  <c r="O56" i="26" s="1"/>
  <c r="P56" i="26" s="1"/>
  <c r="Q56" i="26" s="1"/>
  <c r="R56" i="26" s="1"/>
  <c r="S56" i="26" s="1"/>
  <c r="F102" i="26"/>
  <c r="F142" i="26" s="1"/>
  <c r="E102" i="26"/>
  <c r="E142" i="26" s="1"/>
  <c r="D100" i="26"/>
  <c r="D140" i="26" s="1"/>
  <c r="E33" i="26"/>
  <c r="D79" i="26"/>
  <c r="D119" i="26" s="1"/>
  <c r="E110" i="26"/>
  <c r="E150" i="26" s="1"/>
  <c r="E36" i="26"/>
  <c r="F36" i="26" s="1"/>
  <c r="G36" i="26" s="1"/>
  <c r="H36" i="26" s="1"/>
  <c r="I36" i="26" s="1"/>
  <c r="J36" i="26" s="1"/>
  <c r="K36" i="26" s="1"/>
  <c r="L36" i="26" s="1"/>
  <c r="M36" i="26" s="1"/>
  <c r="N36" i="26" s="1"/>
  <c r="O36" i="26" s="1"/>
  <c r="P36" i="26" s="1"/>
  <c r="Q36" i="26" s="1"/>
  <c r="R36" i="26" s="1"/>
  <c r="S36" i="26" s="1"/>
  <c r="D82" i="26"/>
  <c r="D122" i="26" s="1"/>
  <c r="D46" i="26"/>
  <c r="E46" i="26" s="1"/>
  <c r="D57" i="26"/>
  <c r="E57" i="26" s="1"/>
  <c r="D65" i="26"/>
  <c r="E65" i="26" s="1"/>
  <c r="D108" i="26"/>
  <c r="D148" i="26" s="1"/>
  <c r="D97" i="26"/>
  <c r="D137" i="26" s="1"/>
  <c r="D91" i="26"/>
  <c r="D131" i="26" s="1"/>
  <c r="D80" i="26"/>
  <c r="D120" i="26" s="1"/>
  <c r="D105" i="26"/>
  <c r="D145" i="26" s="1"/>
  <c r="D99" i="26"/>
  <c r="D139" i="26" s="1"/>
  <c r="E87" i="26"/>
  <c r="E127" i="26" s="1"/>
  <c r="D87" i="26"/>
  <c r="D127" i="26" s="1"/>
  <c r="D88" i="26"/>
  <c r="D128" i="26" s="1"/>
  <c r="D84" i="26"/>
  <c r="D124" i="26" s="1"/>
  <c r="E84" i="26"/>
  <c r="E124" i="26" s="1"/>
  <c r="C12" i="5" s="1"/>
  <c r="E95" i="26"/>
  <c r="E135" i="26" s="1"/>
  <c r="D95" i="26"/>
  <c r="D135" i="26" s="1"/>
  <c r="D96" i="26"/>
  <c r="D136" i="26" s="1"/>
  <c r="D90" i="26"/>
  <c r="D130" i="26" s="1"/>
  <c r="D112" i="26"/>
  <c r="D152" i="26" s="1"/>
  <c r="D98" i="26"/>
  <c r="D138" i="26" s="1"/>
  <c r="D85" i="26"/>
  <c r="D125" i="26" s="1"/>
  <c r="D94" i="26"/>
  <c r="D134" i="26" s="1"/>
  <c r="D106" i="26"/>
  <c r="D146" i="26" s="1"/>
  <c r="D93" i="26"/>
  <c r="D133" i="26" s="1"/>
  <c r="E104" i="26"/>
  <c r="E144" i="26" s="1"/>
  <c r="C32" i="5" s="1"/>
  <c r="E113" i="26"/>
  <c r="E153" i="26" s="1"/>
  <c r="D81" i="26"/>
  <c r="D121" i="26" s="1"/>
  <c r="D101" i="26"/>
  <c r="D141" i="26" s="1"/>
  <c r="D89" i="26"/>
  <c r="D129" i="26" s="1"/>
  <c r="D83" i="26"/>
  <c r="D123" i="26" s="1"/>
  <c r="D109" i="26"/>
  <c r="D149" i="26" s="1"/>
  <c r="E107" i="26"/>
  <c r="E147" i="26" s="1"/>
  <c r="C35" i="5" s="1"/>
  <c r="M18" i="31"/>
  <c r="I24" i="28"/>
  <c r="I25" i="28"/>
  <c r="I35" i="28"/>
  <c r="I32" i="28"/>
  <c r="I20" i="28"/>
  <c r="I41" i="28"/>
  <c r="F100" i="26"/>
  <c r="E140" i="26"/>
  <c r="F87" i="26"/>
  <c r="F108" i="26"/>
  <c r="E148" i="26"/>
  <c r="F95" i="26"/>
  <c r="G110" i="26"/>
  <c r="F150" i="26"/>
  <c r="D38" i="5" s="1"/>
  <c r="C547" i="31" l="1"/>
  <c r="C359" i="31"/>
  <c r="C794" i="31"/>
  <c r="C420" i="31"/>
  <c r="C38" i="5"/>
  <c r="L30" i="28"/>
  <c r="D30" i="5"/>
  <c r="C746" i="31"/>
  <c r="C592" i="31"/>
  <c r="I12" i="31"/>
  <c r="I23" i="31" s="1"/>
  <c r="I8" i="31"/>
  <c r="C1092" i="31"/>
  <c r="C839" i="31"/>
  <c r="C979" i="31"/>
  <c r="C795" i="31"/>
  <c r="C460" i="31"/>
  <c r="C108" i="31"/>
  <c r="C300" i="31"/>
  <c r="C932" i="31"/>
  <c r="C357" i="31"/>
  <c r="C305" i="31"/>
  <c r="C98" i="31"/>
  <c r="C646" i="31"/>
  <c r="C992" i="31"/>
  <c r="C962" i="31"/>
  <c r="C820" i="31"/>
  <c r="C506" i="31"/>
  <c r="C239" i="31"/>
  <c r="C1015" i="31"/>
  <c r="C860" i="31"/>
  <c r="C533" i="31"/>
  <c r="C337" i="31"/>
  <c r="C306" i="31"/>
  <c r="C540" i="31"/>
  <c r="C1076" i="31"/>
  <c r="C125" i="31"/>
  <c r="C905" i="31"/>
  <c r="C841" i="31"/>
  <c r="C424" i="31"/>
  <c r="C321" i="31"/>
  <c r="C374" i="31"/>
  <c r="C144" i="31"/>
  <c r="C744" i="31"/>
  <c r="C605" i="31"/>
  <c r="C47" i="31"/>
  <c r="C59" i="31"/>
  <c r="C276" i="31"/>
  <c r="C897" i="31"/>
  <c r="C550" i="31"/>
  <c r="C431" i="31"/>
  <c r="C44" i="31"/>
  <c r="C228" i="31"/>
  <c r="C75" i="31"/>
  <c r="C99" i="31"/>
  <c r="C1040" i="31"/>
  <c r="C975" i="31"/>
  <c r="C920" i="31"/>
  <c r="C256" i="31"/>
  <c r="C456" i="31"/>
  <c r="C49" i="31"/>
  <c r="C648" i="31"/>
  <c r="C944" i="31"/>
  <c r="C849" i="31"/>
  <c r="C784" i="31"/>
  <c r="C748" i="31"/>
  <c r="C599" i="31"/>
  <c r="C221" i="31"/>
  <c r="C308" i="31"/>
  <c r="C970" i="31"/>
  <c r="C793" i="31"/>
  <c r="C66" i="31"/>
  <c r="C782" i="31"/>
  <c r="C884" i="31"/>
  <c r="C475" i="31"/>
  <c r="C1089" i="31"/>
  <c r="C706" i="31"/>
  <c r="C432" i="31"/>
  <c r="C515" i="31"/>
  <c r="C70" i="31"/>
  <c r="C963" i="31"/>
  <c r="C809" i="31"/>
  <c r="C778" i="31"/>
  <c r="C647" i="31"/>
  <c r="C368" i="31"/>
  <c r="C732" i="31"/>
  <c r="C241" i="31"/>
  <c r="C53" i="31"/>
  <c r="C985" i="31"/>
  <c r="C568" i="31"/>
  <c r="C805" i="31"/>
  <c r="C714" i="31"/>
  <c r="C438" i="31"/>
  <c r="C864" i="31"/>
  <c r="C811" i="31"/>
  <c r="C983" i="31"/>
  <c r="C1073" i="31"/>
  <c r="C769" i="31"/>
  <c r="C691" i="31"/>
  <c r="C642" i="31"/>
  <c r="C246" i="31"/>
  <c r="C333" i="31"/>
  <c r="C857" i="31"/>
  <c r="C1060" i="31"/>
  <c r="C448" i="31"/>
  <c r="C700" i="31"/>
  <c r="C802" i="31"/>
  <c r="C635" i="31"/>
  <c r="C783" i="31"/>
  <c r="C972" i="31"/>
  <c r="C126" i="31"/>
  <c r="C958" i="31"/>
  <c r="C369" i="31"/>
  <c r="C835" i="31"/>
  <c r="C912" i="31"/>
  <c r="C1079" i="31"/>
  <c r="C856" i="31"/>
  <c r="C721" i="31"/>
  <c r="C449" i="31"/>
  <c r="C312" i="31"/>
  <c r="C402" i="31"/>
  <c r="C290" i="31"/>
  <c r="C155" i="31"/>
  <c r="C78" i="31"/>
  <c r="C848" i="31"/>
  <c r="C924" i="31"/>
  <c r="C812" i="31"/>
  <c r="C161" i="31"/>
  <c r="C910" i="31"/>
  <c r="C1112" i="31"/>
  <c r="C771" i="31"/>
  <c r="C698" i="31"/>
  <c r="C611" i="31"/>
  <c r="C430" i="31"/>
  <c r="C242" i="31"/>
  <c r="C282" i="31"/>
  <c r="C82" i="31"/>
  <c r="C63" i="31"/>
  <c r="C946" i="31"/>
  <c r="C775" i="31"/>
  <c r="C685" i="31"/>
  <c r="C526" i="31"/>
  <c r="C501" i="31"/>
  <c r="C131" i="31"/>
  <c r="C97" i="31"/>
  <c r="C43" i="31"/>
  <c r="C969" i="31"/>
  <c r="C914" i="31"/>
  <c r="C931" i="31"/>
  <c r="C296" i="31"/>
  <c r="C20" i="31"/>
  <c r="C331" i="31"/>
  <c r="C114" i="31"/>
  <c r="C898" i="31"/>
  <c r="C488" i="31"/>
  <c r="C264" i="31"/>
  <c r="C454" i="31"/>
  <c r="C93" i="31"/>
  <c r="C882" i="31"/>
  <c r="C708" i="31"/>
  <c r="C789" i="31"/>
  <c r="C680" i="31"/>
  <c r="C464" i="31"/>
  <c r="C472" i="31"/>
  <c r="C106" i="31"/>
  <c r="C48" i="31"/>
  <c r="C146" i="31"/>
  <c r="C202" i="31"/>
  <c r="C883" i="31"/>
  <c r="C583" i="31"/>
  <c r="C664" i="31"/>
  <c r="C697" i="31"/>
  <c r="C335" i="31"/>
  <c r="C329" i="31"/>
  <c r="C412" i="31"/>
  <c r="C112" i="31"/>
  <c r="C90" i="31"/>
  <c r="C366" i="31"/>
  <c r="C280" i="31"/>
  <c r="C102" i="31"/>
  <c r="C737" i="31"/>
  <c r="C655" i="31"/>
  <c r="C626" i="31"/>
  <c r="C569" i="31"/>
  <c r="C149" i="31"/>
  <c r="C173" i="31"/>
  <c r="C226" i="31"/>
  <c r="C639" i="31"/>
  <c r="C549" i="31"/>
  <c r="C523" i="31"/>
  <c r="C566" i="31"/>
  <c r="C193" i="31"/>
  <c r="C103" i="31"/>
  <c r="C908" i="31"/>
  <c r="C921" i="31"/>
  <c r="C345" i="31"/>
  <c r="C269" i="31"/>
  <c r="C1061" i="31"/>
  <c r="C1065" i="31"/>
  <c r="C1033" i="31"/>
  <c r="C873" i="31"/>
  <c r="C489" i="31"/>
  <c r="C248" i="31"/>
  <c r="C404" i="31"/>
  <c r="C40" i="31"/>
  <c r="C100" i="31"/>
  <c r="C272" i="31"/>
  <c r="C71" i="31"/>
  <c r="C913" i="31"/>
  <c r="C1017" i="31"/>
  <c r="C922" i="31"/>
  <c r="C1009" i="31"/>
  <c r="C994" i="31"/>
  <c r="C834" i="31"/>
  <c r="C777" i="31"/>
  <c r="C858" i="31"/>
  <c r="C803" i="31"/>
  <c r="C705" i="31"/>
  <c r="C84" i="31"/>
  <c r="C19" i="31"/>
  <c r="C1107" i="31"/>
  <c r="C277" i="31"/>
  <c r="C390" i="31"/>
  <c r="C64" i="31"/>
  <c r="C24" i="31"/>
  <c r="C29" i="31"/>
  <c r="C229" i="31"/>
  <c r="C344" i="31"/>
  <c r="C666" i="31"/>
  <c r="C762" i="31"/>
  <c r="C675" i="31"/>
  <c r="C381" i="31"/>
  <c r="C519" i="31"/>
  <c r="C34" i="31"/>
  <c r="C28" i="31"/>
  <c r="C781" i="31"/>
  <c r="C1031" i="31"/>
  <c r="C863" i="31"/>
  <c r="C158" i="31"/>
  <c r="C1099" i="31"/>
  <c r="C1035" i="31"/>
  <c r="C1064" i="31"/>
  <c r="C787" i="31"/>
  <c r="C704" i="31"/>
  <c r="C527" i="31"/>
  <c r="C195" i="31"/>
  <c r="C119" i="31"/>
  <c r="C623" i="31"/>
  <c r="C971" i="31"/>
  <c r="C1116" i="31"/>
  <c r="C1106" i="31"/>
  <c r="C968" i="31"/>
  <c r="C640" i="31"/>
  <c r="C176" i="31"/>
  <c r="C1069" i="31"/>
  <c r="C481" i="31"/>
  <c r="C12" i="31"/>
  <c r="C42" i="31"/>
  <c r="C338" i="31"/>
  <c r="C1045" i="31"/>
  <c r="C779" i="31"/>
  <c r="C997" i="31"/>
  <c r="C521" i="31"/>
  <c r="C171" i="31"/>
  <c r="C129" i="31"/>
  <c r="D955" i="31"/>
  <c r="D777" i="31"/>
  <c r="D791" i="31"/>
  <c r="D723" i="31"/>
  <c r="D635" i="31"/>
  <c r="D301" i="31"/>
  <c r="D241" i="31"/>
  <c r="D129" i="31"/>
  <c r="D71" i="31"/>
  <c r="D873" i="31"/>
  <c r="D1039" i="31"/>
  <c r="D449" i="31"/>
  <c r="D438" i="31"/>
  <c r="D527" i="31"/>
  <c r="D270" i="31"/>
  <c r="D229" i="31"/>
  <c r="D53" i="31"/>
  <c r="D1084" i="31"/>
  <c r="D1076" i="31"/>
  <c r="D243" i="31"/>
  <c r="D141" i="31"/>
  <c r="D985" i="31"/>
  <c r="D902" i="31"/>
  <c r="D618" i="31"/>
  <c r="D155" i="31"/>
  <c r="D131" i="31"/>
  <c r="D120" i="31"/>
  <c r="D68" i="31"/>
  <c r="D807" i="31"/>
  <c r="D412" i="31"/>
  <c r="D11" i="31"/>
  <c r="D1030" i="31"/>
  <c r="D827" i="31"/>
  <c r="D646" i="31"/>
  <c r="D435" i="31"/>
  <c r="D140" i="31"/>
  <c r="D114" i="31"/>
  <c r="D212" i="31"/>
  <c r="D1053" i="31"/>
  <c r="D975" i="31"/>
  <c r="D930" i="31"/>
  <c r="D1033" i="31"/>
  <c r="D605" i="31"/>
  <c r="D540" i="31"/>
  <c r="D40" i="31"/>
  <c r="D334" i="31"/>
  <c r="D1117" i="31"/>
  <c r="C1097" i="31"/>
  <c r="C984" i="31"/>
  <c r="C1115" i="31"/>
  <c r="C1113" i="31"/>
  <c r="D1035" i="31"/>
  <c r="D940" i="31"/>
  <c r="D1043" i="31"/>
  <c r="D851" i="31"/>
  <c r="D904" i="31"/>
  <c r="D776" i="31"/>
  <c r="D820" i="31"/>
  <c r="C693" i="31"/>
  <c r="D600" i="31"/>
  <c r="C600" i="31"/>
  <c r="D466" i="31"/>
  <c r="C452" i="31"/>
  <c r="C561" i="31"/>
  <c r="C441" i="31"/>
  <c r="D369" i="31"/>
  <c r="D509" i="31"/>
  <c r="D732" i="31"/>
  <c r="D675" i="31"/>
  <c r="C222" i="31"/>
  <c r="D179" i="31"/>
  <c r="C138" i="31"/>
  <c r="C199" i="31"/>
  <c r="D209" i="31"/>
  <c r="C896" i="31"/>
  <c r="C876" i="31"/>
  <c r="D812" i="31"/>
  <c r="C904" i="31"/>
  <c r="D743" i="31"/>
  <c r="C776" i="31"/>
  <c r="D619" i="31"/>
  <c r="C833" i="31"/>
  <c r="C677" i="31"/>
  <c r="C690" i="31"/>
  <c r="C295" i="31"/>
  <c r="C570" i="31"/>
  <c r="D625" i="31"/>
  <c r="C240" i="31"/>
  <c r="C585" i="31"/>
  <c r="C255" i="31"/>
  <c r="C209" i="31"/>
  <c r="C76" i="31"/>
  <c r="C81" i="31"/>
  <c r="C154" i="31"/>
  <c r="C1007" i="31"/>
  <c r="C1101" i="31"/>
  <c r="D1024" i="31"/>
  <c r="D1044" i="31"/>
  <c r="D393" i="31"/>
  <c r="C554" i="31"/>
  <c r="D588" i="31"/>
  <c r="D365" i="31"/>
  <c r="C380" i="31"/>
  <c r="C179" i="31"/>
  <c r="C118" i="31"/>
  <c r="D132" i="31"/>
  <c r="D126" i="31"/>
  <c r="D167" i="31"/>
  <c r="D104" i="31"/>
  <c r="C181" i="31"/>
  <c r="D380" i="31"/>
  <c r="C641" i="31"/>
  <c r="C443" i="31"/>
  <c r="C868" i="31"/>
  <c r="D1088" i="31"/>
  <c r="C850" i="31"/>
  <c r="C123" i="31"/>
  <c r="C1085" i="31"/>
  <c r="D966" i="31"/>
  <c r="D932" i="31"/>
  <c r="D984" i="31"/>
  <c r="C874" i="31"/>
  <c r="C947" i="31"/>
  <c r="C266" i="31"/>
  <c r="D849" i="31"/>
  <c r="D841" i="31"/>
  <c r="C729" i="31"/>
  <c r="D720" i="31"/>
  <c r="C824" i="31"/>
  <c r="D706" i="31"/>
  <c r="D598" i="31"/>
  <c r="C520" i="31"/>
  <c r="D342" i="31"/>
  <c r="C413" i="31"/>
  <c r="D92" i="31"/>
  <c r="D298" i="31"/>
  <c r="D286" i="31"/>
  <c r="D81" i="31"/>
  <c r="C949" i="31"/>
  <c r="C1043" i="31"/>
  <c r="C851" i="31"/>
  <c r="D799" i="31"/>
  <c r="D663" i="31"/>
  <c r="C672" i="31"/>
  <c r="D452" i="31"/>
  <c r="D512" i="31"/>
  <c r="C298" i="31"/>
  <c r="C528" i="31"/>
  <c r="C394" i="31"/>
  <c r="C649" i="31"/>
  <c r="C463" i="31"/>
  <c r="C499" i="31"/>
  <c r="C482" i="31"/>
  <c r="D520" i="31"/>
  <c r="C134" i="31"/>
  <c r="D177" i="31"/>
  <c r="D199" i="31"/>
  <c r="D211" i="31"/>
  <c r="D98" i="31"/>
  <c r="D189" i="31"/>
  <c r="C164" i="31"/>
  <c r="D240" i="31"/>
  <c r="D43" i="31"/>
  <c r="D639" i="31"/>
  <c r="C212" i="31"/>
  <c r="C799" i="31"/>
  <c r="C930" i="31"/>
  <c r="C1037" i="31"/>
  <c r="C166" i="31"/>
  <c r="D1017" i="31"/>
  <c r="D786" i="31"/>
  <c r="D689" i="31"/>
  <c r="C702" i="31"/>
  <c r="C903" i="31"/>
  <c r="C598" i="31"/>
  <c r="D394" i="31"/>
  <c r="C466" i="31"/>
  <c r="C340" i="31"/>
  <c r="C322" i="31"/>
  <c r="C588" i="31"/>
  <c r="D255" i="31"/>
  <c r="D166" i="31"/>
  <c r="C167" i="31"/>
  <c r="D61" i="31"/>
  <c r="C1026" i="31"/>
  <c r="D949" i="31"/>
  <c r="D1025" i="31"/>
  <c r="C1006" i="31"/>
  <c r="D1099" i="31"/>
  <c r="C1084" i="31"/>
  <c r="C595" i="31"/>
  <c r="D463" i="31"/>
  <c r="D824" i="31"/>
  <c r="C324" i="31"/>
  <c r="D526" i="31"/>
  <c r="D524" i="31"/>
  <c r="D387" i="31"/>
  <c r="C286" i="31"/>
  <c r="C178" i="31"/>
  <c r="C192" i="31"/>
  <c r="C273" i="31"/>
  <c r="C9" i="31"/>
  <c r="D265" i="31"/>
  <c r="C31" i="31"/>
  <c r="D235" i="31"/>
  <c r="D322" i="31"/>
  <c r="C416" i="31"/>
  <c r="C51" i="31"/>
  <c r="C236" i="31"/>
  <c r="C162" i="31"/>
  <c r="C1119" i="31"/>
  <c r="D991" i="31"/>
  <c r="D1014" i="31"/>
  <c r="C988" i="31"/>
  <c r="C816" i="31"/>
  <c r="C1117" i="31"/>
  <c r="D989" i="31"/>
  <c r="C1044" i="31"/>
  <c r="D956" i="31"/>
  <c r="C371" i="31"/>
  <c r="D1068" i="31"/>
  <c r="C1081" i="31"/>
  <c r="C814" i="31"/>
  <c r="C996" i="31"/>
  <c r="C991" i="31"/>
  <c r="C1095" i="31"/>
  <c r="D419" i="31"/>
  <c r="D1005" i="31"/>
  <c r="C1001" i="31"/>
  <c r="C892" i="31"/>
  <c r="D945" i="31"/>
  <c r="D1003" i="31"/>
  <c r="D1115" i="31"/>
  <c r="D798" i="31"/>
  <c r="C730" i="31"/>
  <c r="D900" i="31"/>
  <c r="C681" i="31"/>
  <c r="D755" i="31"/>
  <c r="D685" i="31"/>
  <c r="D649" i="31"/>
  <c r="D736" i="31"/>
  <c r="D589" i="31"/>
  <c r="C627" i="31"/>
  <c r="D455" i="31"/>
  <c r="C316" i="31"/>
  <c r="D319" i="31"/>
  <c r="C439" i="31"/>
  <c r="D651" i="31"/>
  <c r="D444" i="31"/>
  <c r="D400" i="31"/>
  <c r="C262" i="31"/>
  <c r="C288" i="31"/>
  <c r="C457" i="31"/>
  <c r="C409" i="31"/>
  <c r="C319" i="31"/>
  <c r="C480" i="31"/>
  <c r="C603" i="31"/>
  <c r="D604" i="31"/>
  <c r="C624" i="31"/>
  <c r="C257" i="31"/>
  <c r="C148" i="31"/>
  <c r="D250" i="31"/>
  <c r="C26" i="31"/>
  <c r="C323" i="31"/>
  <c r="C253" i="31"/>
  <c r="D262" i="31"/>
  <c r="D273" i="31"/>
  <c r="C160" i="31"/>
  <c r="D88" i="31"/>
  <c r="D311" i="31"/>
  <c r="D242" i="31"/>
  <c r="D269" i="31"/>
  <c r="D150" i="31"/>
  <c r="D307" i="31"/>
  <c r="D99" i="31"/>
  <c r="I9" i="31"/>
  <c r="I20" i="31" s="1"/>
  <c r="D889" i="31"/>
  <c r="C1070" i="31"/>
  <c r="D1097" i="31"/>
  <c r="C987" i="31"/>
  <c r="C1057" i="31"/>
  <c r="D822" i="31"/>
  <c r="C684" i="31"/>
  <c r="D681" i="31"/>
  <c r="C376" i="31"/>
  <c r="C995" i="31"/>
  <c r="D398" i="31"/>
  <c r="D401" i="31"/>
  <c r="C552" i="31"/>
  <c r="C541" i="31"/>
  <c r="D277" i="31"/>
  <c r="D659" i="31"/>
  <c r="C79" i="31"/>
  <c r="C307" i="31"/>
  <c r="C227" i="31"/>
  <c r="C207" i="31"/>
  <c r="D33" i="31"/>
  <c r="D89" i="31"/>
  <c r="D79" i="31"/>
  <c r="D325" i="31"/>
  <c r="C231" i="31"/>
  <c r="D486" i="31"/>
  <c r="C852" i="31"/>
  <c r="C964" i="31"/>
  <c r="C1041" i="31"/>
  <c r="D996" i="31"/>
  <c r="D1042" i="31"/>
  <c r="C1010" i="31"/>
  <c r="D1070" i="31"/>
  <c r="D948" i="31"/>
  <c r="C1067" i="31"/>
  <c r="C797" i="31"/>
  <c r="D1051" i="31"/>
  <c r="C1072" i="31"/>
  <c r="C928" i="31"/>
  <c r="C929" i="31"/>
  <c r="D1023" i="31"/>
  <c r="C1003" i="31"/>
  <c r="D421" i="31"/>
  <c r="D1096" i="31"/>
  <c r="D1081" i="31"/>
  <c r="C807" i="31"/>
  <c r="D963" i="31"/>
  <c r="D867" i="31"/>
  <c r="D1001" i="31"/>
  <c r="C976" i="31"/>
  <c r="C888" i="31"/>
  <c r="D1034" i="31"/>
  <c r="C615" i="31"/>
  <c r="D852" i="31"/>
  <c r="C760" i="31"/>
  <c r="I10" i="31"/>
  <c r="I21" i="31" s="1"/>
  <c r="D866" i="31"/>
  <c r="D721" i="31"/>
  <c r="D709" i="31"/>
  <c r="C740" i="31"/>
  <c r="D719" i="31"/>
  <c r="D661" i="31"/>
  <c r="C887" i="31"/>
  <c r="C385" i="31"/>
  <c r="C348" i="31"/>
  <c r="C232" i="31"/>
  <c r="C470" i="31"/>
  <c r="D230" i="31"/>
  <c r="D576" i="31"/>
  <c r="D395" i="31"/>
  <c r="D372" i="31"/>
  <c r="C689" i="31"/>
  <c r="D553" i="31"/>
  <c r="D169" i="31"/>
  <c r="C110" i="31"/>
  <c r="C88" i="31"/>
  <c r="D222" i="31"/>
  <c r="C291" i="31"/>
  <c r="C172" i="31"/>
  <c r="C77" i="31"/>
  <c r="D218" i="31"/>
  <c r="C169" i="31"/>
  <c r="D160" i="31"/>
  <c r="D82" i="31"/>
  <c r="D335" i="31"/>
  <c r="C89" i="31"/>
  <c r="D245" i="31"/>
  <c r="D36" i="31"/>
  <c r="D378" i="31"/>
  <c r="D1072" i="31"/>
  <c r="C948" i="31"/>
  <c r="C989" i="31"/>
  <c r="C956" i="31"/>
  <c r="C937" i="31"/>
  <c r="C823" i="31"/>
  <c r="C867" i="31"/>
  <c r="C764" i="31"/>
  <c r="D775" i="31"/>
  <c r="C719" i="31"/>
  <c r="I11" i="31"/>
  <c r="I22" i="31" s="1"/>
  <c r="C709" i="31"/>
  <c r="D770" i="31"/>
  <c r="C645" i="31"/>
  <c r="C591" i="31"/>
  <c r="C854" i="31"/>
  <c r="D1091" i="31"/>
  <c r="C871" i="31"/>
  <c r="D514" i="31"/>
  <c r="C522" i="31"/>
  <c r="D385" i="31"/>
  <c r="C268" i="31"/>
  <c r="C505" i="31"/>
  <c r="D403" i="31"/>
  <c r="C403" i="31"/>
  <c r="C379" i="31"/>
  <c r="C582" i="31"/>
  <c r="D561" i="31"/>
  <c r="C612" i="31"/>
  <c r="D370" i="31"/>
  <c r="D347" i="31"/>
  <c r="C128" i="31"/>
  <c r="C587" i="31"/>
  <c r="C455" i="31"/>
  <c r="C673" i="31"/>
  <c r="C510" i="31"/>
  <c r="C388" i="31"/>
  <c r="D236" i="31"/>
  <c r="C230" i="31"/>
  <c r="D174" i="31"/>
  <c r="C61" i="31"/>
  <c r="D217" i="31"/>
  <c r="D164" i="31"/>
  <c r="D134" i="31"/>
  <c r="D233" i="31"/>
  <c r="C74" i="31"/>
  <c r="C299" i="31"/>
  <c r="D100" i="31"/>
  <c r="D145" i="31"/>
  <c r="D207" i="31"/>
  <c r="C982" i="31"/>
  <c r="D457" i="31"/>
  <c r="C878" i="31"/>
  <c r="D842" i="31"/>
  <c r="C593" i="31"/>
  <c r="C275" i="31"/>
  <c r="C180" i="31"/>
  <c r="D135" i="31"/>
  <c r="C135" i="31"/>
  <c r="C36" i="31"/>
  <c r="D220" i="31"/>
  <c r="D12" i="31"/>
  <c r="D10" i="31"/>
  <c r="C190" i="31"/>
  <c r="D9" i="31"/>
  <c r="C183" i="31"/>
  <c r="D83" i="31"/>
  <c r="D123" i="31"/>
  <c r="D227" i="31"/>
  <c r="D42" i="31"/>
  <c r="C254" i="31"/>
  <c r="C139" i="31"/>
  <c r="C72" i="31"/>
  <c r="D702" i="31"/>
  <c r="D121" i="31"/>
  <c r="C1021" i="31"/>
  <c r="C398" i="31"/>
  <c r="C459" i="31"/>
  <c r="D297" i="31"/>
  <c r="D388" i="31"/>
  <c r="D275" i="31"/>
  <c r="D1013" i="31"/>
  <c r="C916" i="31"/>
  <c r="C1114" i="31"/>
  <c r="C1039" i="31"/>
  <c r="D973" i="31"/>
  <c r="C113" i="31"/>
  <c r="C1005" i="31"/>
  <c r="C880" i="31"/>
  <c r="D1026" i="31"/>
  <c r="D988" i="31"/>
  <c r="C966" i="31"/>
  <c r="C881" i="31"/>
  <c r="D1098" i="31"/>
  <c r="C862" i="31"/>
  <c r="D701" i="31"/>
  <c r="D1045" i="31"/>
  <c r="D44" i="31"/>
  <c r="C906" i="31"/>
  <c r="D970" i="31"/>
  <c r="C1075" i="31"/>
  <c r="D834" i="31"/>
  <c r="D833" i="31"/>
  <c r="C556" i="31"/>
  <c r="C682" i="31"/>
  <c r="C629" i="31"/>
  <c r="D740" i="31"/>
  <c r="C877" i="31"/>
  <c r="C875" i="31"/>
  <c r="C607" i="31"/>
  <c r="D459" i="31"/>
  <c r="D766" i="31"/>
  <c r="C661" i="31"/>
  <c r="D226" i="31"/>
  <c r="D534" i="31"/>
  <c r="C474" i="31"/>
  <c r="D489" i="31"/>
  <c r="D644" i="31"/>
  <c r="C473" i="31"/>
  <c r="D341" i="31"/>
  <c r="D637" i="31"/>
  <c r="C485" i="31"/>
  <c r="C516" i="31"/>
  <c r="C260" i="31"/>
  <c r="C347" i="31"/>
  <c r="D541" i="31"/>
  <c r="D408" i="31"/>
  <c r="D522" i="31"/>
  <c r="C393" i="31"/>
  <c r="D289" i="31"/>
  <c r="D373" i="31"/>
  <c r="D390" i="31"/>
  <c r="C720" i="31"/>
  <c r="D533" i="31"/>
  <c r="C399" i="31"/>
  <c r="D448" i="31"/>
  <c r="D205" i="31"/>
  <c r="D148" i="31"/>
  <c r="D172" i="31"/>
  <c r="D153" i="31"/>
  <c r="C249" i="31"/>
  <c r="D260" i="31"/>
  <c r="D178" i="31"/>
  <c r="C141" i="31"/>
  <c r="C205" i="31"/>
  <c r="C238" i="31"/>
  <c r="D139" i="31"/>
  <c r="C493" i="31"/>
  <c r="D1021" i="31"/>
  <c r="I13" i="31"/>
  <c r="I24" i="31" s="1"/>
  <c r="C1091" i="31"/>
  <c r="D696" i="31"/>
  <c r="C421" i="31"/>
  <c r="C401" i="31"/>
  <c r="C1025" i="31"/>
  <c r="C900" i="31"/>
  <c r="D1057" i="31"/>
  <c r="D951" i="31"/>
  <c r="D925" i="31"/>
  <c r="C1023" i="31"/>
  <c r="C1008" i="31"/>
  <c r="C842" i="31"/>
  <c r="D1100" i="31"/>
  <c r="D987" i="31"/>
  <c r="D1010" i="31"/>
  <c r="D937" i="31"/>
  <c r="C821" i="31"/>
  <c r="C865" i="31"/>
  <c r="D1066" i="31"/>
  <c r="D928" i="31"/>
  <c r="C846" i="31"/>
  <c r="D1008" i="31"/>
  <c r="D1114" i="31"/>
  <c r="D1037" i="31"/>
  <c r="C1093" i="31"/>
  <c r="C999" i="31"/>
  <c r="D1111" i="31"/>
  <c r="C1059" i="31"/>
  <c r="D881" i="31"/>
  <c r="C889" i="31"/>
  <c r="D760" i="31"/>
  <c r="C716" i="31"/>
  <c r="C830" i="31"/>
  <c r="C597" i="31"/>
  <c r="D887" i="31"/>
  <c r="C927" i="31"/>
  <c r="C696" i="31"/>
  <c r="C747" i="31"/>
  <c r="D592" i="31"/>
  <c r="C580" i="31"/>
  <c r="D783" i="31"/>
  <c r="D645" i="31"/>
  <c r="C617" i="31"/>
  <c r="D465" i="31"/>
  <c r="D517" i="31"/>
  <c r="D528" i="31"/>
  <c r="D356" i="31"/>
  <c r="C346" i="31"/>
  <c r="D642" i="31"/>
  <c r="C419" i="31"/>
  <c r="C534" i="31"/>
  <c r="D442" i="31"/>
  <c r="C468" i="31"/>
  <c r="D467" i="31"/>
  <c r="C244" i="31"/>
  <c r="D481" i="31"/>
  <c r="D363" i="31"/>
  <c r="C571" i="31"/>
  <c r="C497" i="31"/>
  <c r="C365" i="31"/>
  <c r="D302" i="31"/>
  <c r="C136" i="31"/>
  <c r="D86" i="31"/>
  <c r="C174" i="31"/>
  <c r="D268" i="31"/>
  <c r="D24" i="31"/>
  <c r="D110" i="31"/>
  <c r="D26" i="31"/>
  <c r="C153" i="31"/>
  <c r="C343" i="31"/>
  <c r="C233" i="31"/>
  <c r="D244" i="31"/>
  <c r="C210" i="31"/>
  <c r="C121" i="31"/>
  <c r="D308" i="31"/>
  <c r="C122" i="31"/>
  <c r="C65" i="31"/>
  <c r="D72" i="31"/>
  <c r="D254" i="31"/>
  <c r="C151" i="31"/>
  <c r="D1038" i="31"/>
  <c r="C1000" i="31"/>
  <c r="D1046" i="31"/>
  <c r="AF764" i="4"/>
  <c r="C765" i="31"/>
  <c r="D894" i="31"/>
  <c r="AF702" i="4"/>
  <c r="C703" i="31"/>
  <c r="D831" i="31"/>
  <c r="AF698" i="4"/>
  <c r="C699" i="31"/>
  <c r="AF721" i="4"/>
  <c r="C722" i="31"/>
  <c r="D773" i="31"/>
  <c r="AF460" i="4"/>
  <c r="C461" i="31"/>
  <c r="AF316" i="4"/>
  <c r="C317" i="31"/>
  <c r="D1074" i="31"/>
  <c r="D1105" i="31"/>
  <c r="AF799" i="4"/>
  <c r="C800" i="31"/>
  <c r="C1090" i="31"/>
  <c r="D1055" i="31"/>
  <c r="C1083" i="31"/>
  <c r="C986" i="31"/>
  <c r="D815" i="31"/>
  <c r="D1101" i="31"/>
  <c r="D1049" i="31"/>
  <c r="C1055" i="31"/>
  <c r="D1082" i="31"/>
  <c r="C1068" i="31"/>
  <c r="D1022" i="31"/>
  <c r="C1077" i="31"/>
  <c r="D1019" i="31"/>
  <c r="D1095" i="31"/>
  <c r="D981" i="31"/>
  <c r="AF805" i="4"/>
  <c r="C806" i="31"/>
  <c r="C1049" i="31"/>
  <c r="C967" i="31"/>
  <c r="D1018" i="31"/>
  <c r="C945" i="31"/>
  <c r="D896" i="31"/>
  <c r="D745" i="31"/>
  <c r="C631" i="31"/>
  <c r="AF595" i="4"/>
  <c r="C596" i="31"/>
  <c r="AF637" i="4"/>
  <c r="C638" i="31"/>
  <c r="C879" i="31"/>
  <c r="D877" i="31"/>
  <c r="AF836" i="4"/>
  <c r="C837" i="31"/>
  <c r="D876" i="31"/>
  <c r="D801" i="31"/>
  <c r="D724" i="31"/>
  <c r="C861" i="31"/>
  <c r="AF938" i="4"/>
  <c r="C939" i="31"/>
  <c r="C731" i="31"/>
  <c r="AF751" i="4"/>
  <c r="C752" i="31"/>
  <c r="C756" i="31"/>
  <c r="AF749" i="4"/>
  <c r="C750" i="31"/>
  <c r="C959" i="31"/>
  <c r="D813" i="31"/>
  <c r="C674" i="31"/>
  <c r="C827" i="31"/>
  <c r="C788" i="31"/>
  <c r="D599" i="31"/>
  <c r="AF395" i="4"/>
  <c r="C396" i="31"/>
  <c r="C634" i="31"/>
  <c r="AF439" i="4"/>
  <c r="C440" i="31"/>
  <c r="AF348" i="4"/>
  <c r="C349" i="31"/>
  <c r="AF349" i="4"/>
  <c r="C350" i="31"/>
  <c r="C377" i="31"/>
  <c r="AF200" i="4"/>
  <c r="C201" i="31"/>
  <c r="AF40" i="4"/>
  <c r="C41" i="31"/>
  <c r="AF61" i="4"/>
  <c r="C62" i="31"/>
  <c r="D192" i="31"/>
  <c r="AF317" i="4"/>
  <c r="C318" i="31"/>
  <c r="AF652" i="4"/>
  <c r="C653" i="31"/>
  <c r="D890" i="31"/>
  <c r="AF824" i="4"/>
  <c r="C825" i="31"/>
  <c r="D422" i="31"/>
  <c r="AF24" i="4"/>
  <c r="C25" i="31"/>
  <c r="AF164" i="4"/>
  <c r="C165" i="31"/>
  <c r="AF286" i="4"/>
  <c r="C287" i="31"/>
  <c r="D1029" i="31"/>
  <c r="D1056" i="31"/>
  <c r="AF976" i="4"/>
  <c r="C977" i="31"/>
  <c r="C1074" i="31"/>
  <c r="D1009" i="31"/>
  <c r="D1085" i="31"/>
  <c r="D1116" i="31"/>
  <c r="C942" i="31"/>
  <c r="AF964" i="4"/>
  <c r="C965" i="31"/>
  <c r="C1036" i="31"/>
  <c r="C1111" i="31"/>
  <c r="D1080" i="31"/>
  <c r="C961" i="31"/>
  <c r="D1006" i="31"/>
  <c r="C1034" i="31"/>
  <c r="D1113" i="31"/>
  <c r="C890" i="31"/>
  <c r="D1079" i="31"/>
  <c r="AF956" i="4"/>
  <c r="C957" i="31"/>
  <c r="AF1011" i="4"/>
  <c r="C1012" i="31"/>
  <c r="D832" i="31"/>
  <c r="D938" i="31"/>
  <c r="C936" i="31"/>
  <c r="AF1093" i="4"/>
  <c r="C1094" i="31"/>
  <c r="D1002" i="31"/>
  <c r="C1030" i="31"/>
  <c r="D953" i="31"/>
  <c r="D929" i="31"/>
  <c r="AF839" i="4"/>
  <c r="C840" i="31"/>
  <c r="C810" i="31"/>
  <c r="D872" i="31"/>
  <c r="D749" i="31"/>
  <c r="AF677" i="4"/>
  <c r="C678" i="31"/>
  <c r="D742" i="31"/>
  <c r="AF547" i="4"/>
  <c r="C548" i="31"/>
  <c r="AF635" i="4"/>
  <c r="C636" i="31"/>
  <c r="AF580" i="4"/>
  <c r="C581" i="31"/>
  <c r="D731" i="31"/>
  <c r="AF659" i="4"/>
  <c r="C660" i="31"/>
  <c r="AF771" i="4"/>
  <c r="C772" i="31"/>
  <c r="D546" i="31"/>
  <c r="AF682" i="4"/>
  <c r="C683" i="31"/>
  <c r="D835" i="31"/>
  <c r="C694" i="31"/>
  <c r="C745" i="31"/>
  <c r="AF756" i="4"/>
  <c r="C757" i="31"/>
  <c r="AF571" i="4"/>
  <c r="C572" i="31"/>
  <c r="D846" i="31"/>
  <c r="C738" i="31"/>
  <c r="C546" i="31"/>
  <c r="D993" i="31"/>
  <c r="D999" i="31"/>
  <c r="C826" i="31"/>
  <c r="AF425" i="4"/>
  <c r="C426" i="31"/>
  <c r="C422" i="31"/>
  <c r="AF416" i="4"/>
  <c r="C417" i="31"/>
  <c r="AF282" i="4"/>
  <c r="C283" i="31"/>
  <c r="AF538" i="4"/>
  <c r="C539" i="31"/>
  <c r="AF338" i="4"/>
  <c r="C339" i="31"/>
  <c r="AF174" i="4"/>
  <c r="C175" i="31"/>
  <c r="AF270" i="4"/>
  <c r="C271" i="31"/>
  <c r="C168" i="31"/>
  <c r="D1050" i="31"/>
  <c r="AF1046" i="4"/>
  <c r="C1047" i="31"/>
  <c r="AF619" i="4"/>
  <c r="C620" i="31"/>
  <c r="D879" i="31"/>
  <c r="AF417" i="4"/>
  <c r="C418" i="31"/>
  <c r="AF396" i="4"/>
  <c r="C397" i="31"/>
  <c r="D1058" i="31"/>
  <c r="C1046" i="31"/>
  <c r="D1102" i="31"/>
  <c r="C1058" i="31"/>
  <c r="C1024" i="31"/>
  <c r="C831" i="31"/>
  <c r="C1104" i="31"/>
  <c r="C993" i="31"/>
  <c r="D1054" i="31"/>
  <c r="C1042" i="31"/>
  <c r="D1069" i="31"/>
  <c r="D1118" i="31"/>
  <c r="AF706" i="4"/>
  <c r="C707" i="31"/>
  <c r="AF837" i="4"/>
  <c r="C838" i="31"/>
  <c r="C926" i="31"/>
  <c r="C1020" i="31"/>
  <c r="C1063" i="31"/>
  <c r="C1053" i="31"/>
  <c r="D942" i="31"/>
  <c r="C940" i="31"/>
  <c r="AF949" i="4"/>
  <c r="C950" i="31"/>
  <c r="D972" i="31"/>
  <c r="C1018" i="31"/>
  <c r="D960" i="31"/>
  <c r="D971" i="31"/>
  <c r="C1098" i="31"/>
  <c r="C1052" i="31"/>
  <c r="D1063" i="31"/>
  <c r="C773" i="31"/>
  <c r="C1014" i="31"/>
  <c r="C953" i="31"/>
  <c r="D1075" i="31"/>
  <c r="D913" i="31"/>
  <c r="AF951" i="4"/>
  <c r="C952" i="31"/>
  <c r="D880" i="31"/>
  <c r="AF621" i="4"/>
  <c r="C622" i="31"/>
  <c r="D668" i="31"/>
  <c r="C847" i="31"/>
  <c r="D861" i="31"/>
  <c r="D924" i="31"/>
  <c r="AF784" i="4"/>
  <c r="C785" i="31"/>
  <c r="AF632" i="4"/>
  <c r="C633" i="31"/>
  <c r="AF543" i="4"/>
  <c r="C544" i="31"/>
  <c r="AF922" i="4"/>
  <c r="C923" i="31"/>
  <c r="AF858" i="4"/>
  <c r="C859" i="31"/>
  <c r="D727" i="31"/>
  <c r="D753" i="31"/>
  <c r="AF669" i="4"/>
  <c r="C670" i="31"/>
  <c r="C724" i="31"/>
  <c r="AF733" i="4"/>
  <c r="C734" i="31"/>
  <c r="D693" i="31"/>
  <c r="D860" i="31"/>
  <c r="AF558" i="4"/>
  <c r="C559" i="31"/>
  <c r="AF483" i="4"/>
  <c r="C484" i="31"/>
  <c r="AF382" i="4"/>
  <c r="C383" i="31"/>
  <c r="D377" i="31"/>
  <c r="AF653" i="4"/>
  <c r="C654" i="31"/>
  <c r="D371" i="31"/>
  <c r="D730" i="31"/>
  <c r="AF36" i="4"/>
  <c r="C37" i="31"/>
  <c r="AF302" i="4"/>
  <c r="C303" i="31"/>
  <c r="AF257" i="4"/>
  <c r="C258" i="31"/>
  <c r="AF126" i="4"/>
  <c r="C127" i="31"/>
  <c r="AF222" i="4"/>
  <c r="C223" i="31"/>
  <c r="AF1070" i="4"/>
  <c r="C1071" i="31"/>
  <c r="D1000" i="31"/>
  <c r="AF1027" i="4"/>
  <c r="C1028" i="31"/>
  <c r="D694" i="31"/>
  <c r="AF791" i="4"/>
  <c r="C792" i="31"/>
  <c r="AF884" i="4"/>
  <c r="C885" i="31"/>
  <c r="C1108" i="31"/>
  <c r="AF977" i="4"/>
  <c r="C978" i="31"/>
  <c r="C973" i="31"/>
  <c r="AF1026" i="4"/>
  <c r="C1027" i="31"/>
  <c r="C1088" i="31"/>
  <c r="AF973" i="4"/>
  <c r="C974" i="31"/>
  <c r="D1007" i="31"/>
  <c r="D936" i="31"/>
  <c r="C1004" i="31"/>
  <c r="D1032" i="31"/>
  <c r="D926" i="31"/>
  <c r="C1002" i="31"/>
  <c r="D1110" i="31"/>
  <c r="C1082" i="31"/>
  <c r="D1036" i="31"/>
  <c r="AF1047" i="4"/>
  <c r="C1048" i="31"/>
  <c r="D995" i="31"/>
  <c r="AF1077" i="4"/>
  <c r="C1078" i="31"/>
  <c r="D1109" i="31"/>
  <c r="C998" i="31"/>
  <c r="AF844" i="4"/>
  <c r="C845" i="31"/>
  <c r="D789" i="31"/>
  <c r="AF686" i="4"/>
  <c r="C687" i="31"/>
  <c r="C668" i="31"/>
  <c r="AF661" i="4"/>
  <c r="C662" i="31"/>
  <c r="D624" i="31"/>
  <c r="AF725" i="4"/>
  <c r="C726" i="31"/>
  <c r="AF910" i="4"/>
  <c r="C911" i="31"/>
  <c r="D847" i="31"/>
  <c r="C813" i="31"/>
  <c r="D862" i="31"/>
  <c r="AF564" i="4"/>
  <c r="C565" i="31"/>
  <c r="AF714" i="4"/>
  <c r="C715" i="31"/>
  <c r="D669" i="31"/>
  <c r="C749" i="31"/>
  <c r="AF753" i="4"/>
  <c r="C754" i="31"/>
  <c r="D612" i="31"/>
  <c r="D814" i="31"/>
  <c r="AF816" i="4"/>
  <c r="C817" i="31"/>
  <c r="C774" i="31"/>
  <c r="AF531" i="4"/>
  <c r="C532" i="31"/>
  <c r="C713" i="31"/>
  <c r="AF918" i="4"/>
  <c r="C919" i="31"/>
  <c r="D855" i="31"/>
  <c r="AF869" i="4"/>
  <c r="C870" i="31"/>
  <c r="D779" i="31"/>
  <c r="C1110" i="31"/>
  <c r="D868" i="31"/>
  <c r="D405" i="31"/>
  <c r="AF366" i="4"/>
  <c r="C367" i="31"/>
  <c r="AF414" i="4"/>
  <c r="C415" i="31"/>
  <c r="D597" i="31"/>
  <c r="D577" i="31"/>
  <c r="AF486" i="4"/>
  <c r="C487" i="31"/>
  <c r="AF390" i="4"/>
  <c r="C391" i="31"/>
  <c r="C502" i="31"/>
  <c r="C665" i="31"/>
  <c r="AF436" i="4"/>
  <c r="C437" i="31"/>
  <c r="AF236" i="4"/>
  <c r="C237" i="31"/>
  <c r="AF292" i="4"/>
  <c r="C293" i="31"/>
  <c r="AF207" i="4"/>
  <c r="C208" i="31"/>
  <c r="AF106" i="4"/>
  <c r="C107" i="31"/>
  <c r="AF141" i="4"/>
  <c r="C142" i="31"/>
  <c r="AF224" i="4"/>
  <c r="C225" i="31"/>
  <c r="AF738" i="4"/>
  <c r="C739" i="31"/>
  <c r="D976" i="31"/>
  <c r="C894" i="31"/>
  <c r="D986" i="31"/>
  <c r="AF933" i="4"/>
  <c r="C934" i="31"/>
  <c r="C1066" i="31"/>
  <c r="D1020" i="31"/>
  <c r="D982" i="31"/>
  <c r="AF827" i="4"/>
  <c r="C828" i="31"/>
  <c r="C1029" i="31"/>
  <c r="D1093" i="31"/>
  <c r="D1059" i="31"/>
  <c r="C815" i="31"/>
  <c r="D585" i="31"/>
  <c r="AF666" i="4"/>
  <c r="C667" i="31"/>
  <c r="AF908" i="4"/>
  <c r="C909" i="31"/>
  <c r="C733" i="31"/>
  <c r="D810" i="31"/>
  <c r="AF906" i="4"/>
  <c r="C907" i="31"/>
  <c r="AF842" i="4"/>
  <c r="C843" i="31"/>
  <c r="AF710" i="4"/>
  <c r="C711" i="31"/>
  <c r="C742" i="31"/>
  <c r="C692" i="31"/>
  <c r="AF608" i="4"/>
  <c r="C609" i="31"/>
  <c r="D805" i="31"/>
  <c r="AF585" i="4"/>
  <c r="C586" i="31"/>
  <c r="AF537" i="4"/>
  <c r="C538" i="31"/>
  <c r="C1062" i="31"/>
  <c r="D1016" i="31"/>
  <c r="C1103" i="31"/>
  <c r="C960" i="31"/>
  <c r="D733" i="31"/>
  <c r="AF544" i="4"/>
  <c r="C545" i="31"/>
  <c r="AF490" i="4"/>
  <c r="C491" i="31"/>
  <c r="C405" i="31"/>
  <c r="AF497" i="4"/>
  <c r="C498" i="31"/>
  <c r="C576" i="31"/>
  <c r="AF68" i="4"/>
  <c r="C69" i="31"/>
  <c r="AF146" i="4"/>
  <c r="C147" i="31"/>
  <c r="AF325" i="4"/>
  <c r="C326" i="31"/>
  <c r="AF354" i="4"/>
  <c r="C355" i="31"/>
  <c r="AF258" i="4"/>
  <c r="C259" i="31"/>
  <c r="AF196" i="4"/>
  <c r="C197" i="31"/>
  <c r="D8" i="31"/>
  <c r="C981" i="31"/>
  <c r="AF1086" i="4"/>
  <c r="C1087" i="31"/>
  <c r="AF1010" i="4"/>
  <c r="C1011" i="31"/>
  <c r="D1103" i="31"/>
  <c r="C1118" i="31"/>
  <c r="AF989" i="4"/>
  <c r="C990" i="31"/>
  <c r="C1056" i="31"/>
  <c r="AF979" i="4"/>
  <c r="C980" i="31"/>
  <c r="C1038" i="31"/>
  <c r="C1019" i="31"/>
  <c r="C1102" i="31"/>
  <c r="D1083" i="31"/>
  <c r="D964" i="31"/>
  <c r="D808" i="31"/>
  <c r="D1004" i="31"/>
  <c r="C1032" i="31"/>
  <c r="D958" i="31"/>
  <c r="C1013" i="31"/>
  <c r="C1096" i="31"/>
  <c r="C872" i="31"/>
  <c r="D1077" i="31"/>
  <c r="C955" i="31"/>
  <c r="D865" i="31"/>
  <c r="AF566" i="4"/>
  <c r="C567" i="31"/>
  <c r="D717" i="31"/>
  <c r="AF709" i="4"/>
  <c r="C710" i="31"/>
  <c r="AF894" i="4"/>
  <c r="C895" i="31"/>
  <c r="D910" i="31"/>
  <c r="D763" i="31"/>
  <c r="D692" i="31"/>
  <c r="D774" i="31"/>
  <c r="AF577" i="4"/>
  <c r="C578" i="31"/>
  <c r="D634" i="31"/>
  <c r="AF942" i="4"/>
  <c r="C943" i="31"/>
  <c r="C717" i="31"/>
  <c r="AF760" i="4"/>
  <c r="C761" i="31"/>
  <c r="D690" i="31"/>
  <c r="D738" i="31"/>
  <c r="C941" i="31"/>
  <c r="D906" i="31"/>
  <c r="D787" i="31"/>
  <c r="AF541" i="4"/>
  <c r="C542" i="31"/>
  <c r="D864" i="31"/>
  <c r="D797" i="31"/>
  <c r="AF694" i="4"/>
  <c r="C695" i="31"/>
  <c r="D764" i="31"/>
  <c r="D697" i="31"/>
  <c r="C886" i="31"/>
  <c r="C801" i="31"/>
  <c r="C855" i="31"/>
  <c r="C669" i="31"/>
  <c r="AF530" i="4"/>
  <c r="C531" i="31"/>
  <c r="D441" i="31"/>
  <c r="AF331" i="4"/>
  <c r="C332" i="31"/>
  <c r="AF374" i="4"/>
  <c r="C375" i="31"/>
  <c r="AF482" i="4"/>
  <c r="C483" i="31"/>
  <c r="D346" i="31"/>
  <c r="AF44" i="4"/>
  <c r="C45" i="31"/>
  <c r="AF278" i="4"/>
  <c r="C279" i="31"/>
  <c r="AF303" i="4"/>
  <c r="C304" i="31"/>
  <c r="AF104" i="4"/>
  <c r="C105" i="31"/>
  <c r="AF757" i="4"/>
  <c r="C758" i="31"/>
  <c r="AF563" i="4"/>
  <c r="C564" i="31"/>
  <c r="AF561" i="4"/>
  <c r="C562" i="31"/>
  <c r="D674" i="31"/>
  <c r="D788" i="31"/>
  <c r="AF251" i="4"/>
  <c r="C252" i="31"/>
  <c r="D1090" i="31"/>
  <c r="D961" i="31"/>
  <c r="D967" i="31"/>
  <c r="C1022" i="31"/>
  <c r="C832" i="31"/>
  <c r="C1086" i="31"/>
  <c r="D1052" i="31"/>
  <c r="D1067" i="31"/>
  <c r="C1100" i="31"/>
  <c r="C1054" i="31"/>
  <c r="D1065" i="31"/>
  <c r="C1109" i="31"/>
  <c r="C1051" i="31"/>
  <c r="D959" i="31"/>
  <c r="C938" i="31"/>
  <c r="C1016" i="31"/>
  <c r="D1108" i="31"/>
  <c r="D994" i="31"/>
  <c r="C1080" i="31"/>
  <c r="C1050" i="31"/>
  <c r="D1061" i="31"/>
  <c r="C1105" i="31"/>
  <c r="D1107" i="31"/>
  <c r="D1041" i="31"/>
  <c r="D804" i="31"/>
  <c r="D912" i="31"/>
  <c r="D848" i="31"/>
  <c r="C753" i="31"/>
  <c r="AF670" i="4"/>
  <c r="C671" i="31"/>
  <c r="C808" i="31"/>
  <c r="AF609" i="4"/>
  <c r="C610" i="31"/>
  <c r="D892" i="31"/>
  <c r="D756" i="31"/>
  <c r="D665" i="31"/>
  <c r="C925" i="31"/>
  <c r="C804" i="31"/>
  <c r="C763" i="31"/>
  <c r="AF767" i="4"/>
  <c r="C768" i="31"/>
  <c r="C701" i="31"/>
  <c r="D631" i="31"/>
  <c r="D826" i="31"/>
  <c r="D708" i="31"/>
  <c r="D629" i="31"/>
  <c r="C727" i="31"/>
  <c r="D1106" i="31"/>
  <c r="C798" i="31"/>
  <c r="D502" i="31"/>
  <c r="AF361" i="4"/>
  <c r="C362" i="31"/>
  <c r="D473" i="31"/>
  <c r="C577" i="31"/>
  <c r="AF512" i="4"/>
  <c r="C513" i="31"/>
  <c r="AF181" i="4"/>
  <c r="C182" i="31"/>
  <c r="AF202" i="4"/>
  <c r="C203" i="31"/>
  <c r="AF193" i="4"/>
  <c r="C194" i="31"/>
  <c r="D168" i="31"/>
  <c r="AF280" i="4"/>
  <c r="C281" i="31"/>
  <c r="D382" i="31"/>
  <c r="D679" i="31"/>
  <c r="C659" i="31"/>
  <c r="D389" i="31"/>
  <c r="D38" i="31"/>
  <c r="D101" i="31"/>
  <c r="D159" i="31"/>
  <c r="C206" i="31"/>
  <c r="D379" i="31"/>
  <c r="D206" i="31"/>
  <c r="C476" i="31"/>
  <c r="D519" i="31"/>
  <c r="C429" i="31"/>
  <c r="C400" i="31"/>
  <c r="C535" i="31"/>
  <c r="C442" i="31"/>
  <c r="C341" i="31"/>
  <c r="D54" i="31"/>
  <c r="D568" i="31"/>
  <c r="C574" i="31"/>
  <c r="D552" i="31"/>
  <c r="C770" i="31"/>
  <c r="D863" i="31"/>
  <c r="C688" i="31"/>
  <c r="D399" i="31"/>
  <c r="D381" i="31"/>
  <c r="D580" i="31"/>
  <c r="D607" i="31"/>
  <c r="C486" i="31"/>
  <c r="C425" i="31"/>
  <c r="C630" i="31"/>
  <c r="C517" i="31"/>
  <c r="D425" i="31"/>
  <c r="C608" i="31"/>
  <c r="D606" i="31"/>
  <c r="C465" i="31"/>
  <c r="D411" i="31"/>
  <c r="C410" i="31"/>
  <c r="C625" i="31"/>
  <c r="D616" i="31"/>
  <c r="D643" i="31"/>
  <c r="D521" i="31"/>
  <c r="D518" i="31"/>
  <c r="C218" i="31"/>
  <c r="C13" i="31"/>
  <c r="D246" i="31"/>
  <c r="D115" i="31"/>
  <c r="C60" i="31"/>
  <c r="C217" i="31"/>
  <c r="D213" i="31"/>
  <c r="D56" i="31"/>
  <c r="D216" i="31"/>
  <c r="D188" i="31"/>
  <c r="D361" i="31"/>
  <c r="D309" i="31"/>
  <c r="C336" i="31"/>
  <c r="D214" i="31"/>
  <c r="D187" i="31"/>
  <c r="C21" i="31"/>
  <c r="D186" i="31"/>
  <c r="D272" i="31"/>
  <c r="C289" i="31"/>
  <c r="C315" i="31"/>
  <c r="D291" i="31"/>
  <c r="D306" i="31"/>
  <c r="D256" i="31"/>
  <c r="D94" i="31"/>
  <c r="D158" i="31"/>
  <c r="D185" i="31"/>
  <c r="C80" i="31"/>
  <c r="D47" i="31"/>
  <c r="D46" i="31"/>
  <c r="C372" i="31"/>
  <c r="C186" i="31"/>
  <c r="D27" i="31"/>
  <c r="C352" i="31"/>
  <c r="C869" i="31"/>
  <c r="C602" i="31"/>
  <c r="D468" i="31"/>
  <c r="C270" i="31"/>
  <c r="C143" i="31"/>
  <c r="C87" i="31"/>
  <c r="D714" i="31"/>
  <c r="D583" i="31"/>
  <c r="C407" i="31"/>
  <c r="C302" i="31"/>
  <c r="C243" i="31"/>
  <c r="D16" i="31"/>
  <c r="C15" i="31"/>
  <c r="D414" i="31"/>
  <c r="C755" i="31"/>
  <c r="C509" i="31"/>
  <c r="D402" i="31"/>
  <c r="D156" i="31"/>
  <c r="D58" i="31"/>
  <c r="D615" i="31"/>
  <c r="C594" i="31"/>
  <c r="C364" i="31"/>
  <c r="C292" i="31"/>
  <c r="C589" i="31"/>
  <c r="D556" i="31"/>
  <c r="C382" i="31"/>
  <c r="D386" i="31"/>
  <c r="D748" i="31"/>
  <c r="C736" i="31"/>
  <c r="D505" i="31"/>
  <c r="D416" i="31"/>
  <c r="C16" i="31"/>
  <c r="D196" i="31"/>
  <c r="C109" i="31"/>
  <c r="C187" i="31"/>
  <c r="C35" i="31"/>
  <c r="C39" i="31"/>
  <c r="C27" i="31"/>
  <c r="D327" i="31"/>
  <c r="D348" i="31"/>
  <c r="D337" i="31"/>
  <c r="C170" i="31"/>
  <c r="D324" i="31"/>
  <c r="D404" i="31"/>
  <c r="D267" i="31"/>
  <c r="C159" i="31"/>
  <c r="D15" i="31"/>
  <c r="C551" i="31"/>
  <c r="D427" i="31"/>
  <c r="C284" i="31"/>
  <c r="D95" i="31"/>
  <c r="C836" i="31"/>
  <c r="C657" i="31"/>
  <c r="D503" i="31"/>
  <c r="C524" i="31"/>
  <c r="C361" i="31"/>
  <c r="C822" i="31"/>
  <c r="D778" i="31"/>
  <c r="D657" i="31"/>
  <c r="D360" i="31"/>
  <c r="C55" i="31"/>
  <c r="C198" i="31"/>
  <c r="D340" i="31"/>
  <c r="C686" i="31"/>
  <c r="C434" i="31"/>
  <c r="D451" i="31"/>
  <c r="C191" i="31"/>
  <c r="C200" i="31"/>
  <c r="C11" i="31"/>
  <c r="D551" i="31"/>
  <c r="D74" i="31"/>
  <c r="D746" i="31"/>
  <c r="D376" i="31"/>
  <c r="D261" i="31"/>
  <c r="C844" i="31"/>
  <c r="C786" i="31"/>
  <c r="D677" i="31"/>
  <c r="C650" i="31"/>
  <c r="C477" i="31"/>
  <c r="D190" i="31"/>
  <c r="D331" i="31"/>
  <c r="D157" i="31"/>
  <c r="D91" i="31"/>
  <c r="C917" i="31"/>
  <c r="C157" i="31"/>
  <c r="C853" i="31"/>
  <c r="C196" i="31"/>
  <c r="C224" i="31"/>
  <c r="C676" i="31"/>
  <c r="C658" i="31"/>
  <c r="D790" i="31"/>
  <c r="D803" i="31"/>
  <c r="D617" i="31"/>
  <c r="D579" i="31"/>
  <c r="C392" i="31"/>
  <c r="D496" i="31"/>
  <c r="C632" i="31"/>
  <c r="C384" i="31"/>
  <c r="D510" i="31"/>
  <c r="C616" i="31"/>
  <c r="D575" i="31"/>
  <c r="D560" i="31"/>
  <c r="C469" i="31"/>
  <c r="C447" i="31"/>
  <c r="D508" i="31"/>
  <c r="D608" i="31"/>
  <c r="D574" i="31"/>
  <c r="D490" i="31"/>
  <c r="D462" i="31"/>
  <c r="C555" i="31"/>
  <c r="D571" i="31"/>
  <c r="D523" i="31"/>
  <c r="D364" i="31"/>
  <c r="D716" i="31"/>
  <c r="C643" i="31"/>
  <c r="C560" i="31"/>
  <c r="C553" i="31"/>
  <c r="D537" i="31"/>
  <c r="C604" i="31"/>
  <c r="C511" i="31"/>
  <c r="C453" i="31"/>
  <c r="D470" i="31"/>
  <c r="C494" i="31"/>
  <c r="C444" i="31"/>
  <c r="C67" i="31"/>
  <c r="C38" i="31"/>
  <c r="C370" i="31"/>
  <c r="D219" i="31"/>
  <c r="D343" i="31"/>
  <c r="C91" i="31"/>
  <c r="D204" i="31"/>
  <c r="D52" i="31"/>
  <c r="C10" i="31"/>
  <c r="D295" i="31"/>
  <c r="D228" i="31"/>
  <c r="C214" i="31"/>
  <c r="C30" i="31"/>
  <c r="D292" i="31"/>
  <c r="C95" i="31"/>
  <c r="D493" i="31"/>
  <c r="C360" i="31"/>
  <c r="D288" i="31"/>
  <c r="D280" i="31"/>
  <c r="C261" i="31"/>
  <c r="D263" i="31"/>
  <c r="C163" i="31"/>
  <c r="C18" i="31"/>
  <c r="D184" i="31"/>
  <c r="D59" i="31"/>
  <c r="C140" i="31"/>
  <c r="D893" i="31"/>
  <c r="D762" i="31"/>
  <c r="D535" i="31"/>
  <c r="C204" i="31"/>
  <c r="D57" i="31"/>
  <c r="C718" i="31"/>
  <c r="D357" i="31"/>
  <c r="C92" i="31"/>
  <c r="D874" i="31"/>
  <c r="D274" i="31"/>
  <c r="C14" i="31"/>
  <c r="C120" i="31"/>
  <c r="C584" i="31"/>
  <c r="D500" i="31"/>
  <c r="D475" i="31"/>
  <c r="C297" i="31"/>
  <c r="C184" i="31"/>
  <c r="C50" i="31"/>
  <c r="D21" i="31"/>
  <c r="D858" i="31"/>
  <c r="D516" i="31"/>
  <c r="D802" i="31"/>
  <c r="D137" i="31"/>
  <c r="D839" i="31"/>
  <c r="D718" i="31"/>
  <c r="D601" i="31"/>
  <c r="D927" i="31"/>
  <c r="D908" i="31"/>
  <c r="D781" i="31"/>
  <c r="C579" i="31"/>
  <c r="D480" i="31"/>
  <c r="C373" i="31"/>
  <c r="C536" i="31"/>
  <c r="C530" i="31"/>
  <c r="C503" i="31"/>
  <c r="D494" i="31"/>
  <c r="D630" i="31"/>
  <c r="C575" i="31"/>
  <c r="D492" i="31"/>
  <c r="D447" i="31"/>
  <c r="D591" i="31"/>
  <c r="D558" i="31"/>
  <c r="D474" i="31"/>
  <c r="D555" i="31"/>
  <c r="D507" i="31"/>
  <c r="C537" i="31"/>
  <c r="C495" i="31"/>
  <c r="D436" i="31"/>
  <c r="D453" i="31"/>
  <c r="C478" i="31"/>
  <c r="D429" i="31"/>
  <c r="C408" i="31"/>
  <c r="C274" i="31"/>
  <c r="C152" i="31"/>
  <c r="D191" i="31"/>
  <c r="D113" i="31"/>
  <c r="C351" i="31"/>
  <c r="C356" i="31"/>
  <c r="C328" i="31"/>
  <c r="D336" i="31"/>
  <c r="D264" i="31"/>
  <c r="C219" i="31"/>
  <c r="D90" i="31"/>
  <c r="D170" i="31"/>
  <c r="C185" i="31"/>
  <c r="D124" i="31"/>
  <c r="D76" i="31"/>
  <c r="D136" i="31"/>
  <c r="D310" i="31"/>
  <c r="C52" i="31"/>
  <c r="D133" i="31"/>
  <c r="C132" i="31"/>
  <c r="C301" i="31"/>
  <c r="C263" i="31"/>
  <c r="C188" i="31"/>
  <c r="D32" i="31"/>
  <c r="D50" i="31"/>
  <c r="C363" i="31"/>
  <c r="D198" i="31"/>
  <c r="C245" i="31"/>
  <c r="D247" i="31"/>
  <c r="D176" i="31"/>
  <c r="D161" i="31"/>
  <c r="D747" i="31"/>
  <c r="D672" i="31"/>
  <c r="C313" i="31"/>
  <c r="D183" i="31"/>
  <c r="D602" i="31"/>
  <c r="C508" i="31"/>
  <c r="D238" i="31"/>
  <c r="C723" i="31"/>
  <c r="C525" i="31"/>
  <c r="C278" i="31"/>
  <c r="C115" i="31"/>
  <c r="D22" i="31"/>
  <c r="C387" i="31"/>
  <c r="D652" i="31"/>
  <c r="D595" i="31"/>
  <c r="D594" i="31"/>
  <c r="D869" i="31"/>
  <c r="C679" i="31"/>
  <c r="D821" i="31"/>
  <c r="D878" i="31"/>
  <c r="C759" i="31"/>
  <c r="C918" i="31"/>
  <c r="C935" i="31"/>
  <c r="C741" i="31"/>
  <c r="C507" i="31"/>
  <c r="C342" i="31"/>
  <c r="D410" i="31"/>
  <c r="D445" i="31"/>
  <c r="D351" i="31"/>
  <c r="D471" i="31"/>
  <c r="D478" i="31"/>
  <c r="D485" i="31"/>
  <c r="D543" i="31"/>
  <c r="C529" i="31"/>
  <c r="C386" i="31"/>
  <c r="C500" i="31"/>
  <c r="C414" i="31"/>
  <c r="C310" i="31"/>
  <c r="C573" i="31"/>
  <c r="D573" i="31"/>
  <c r="C467" i="31"/>
  <c r="C514" i="31"/>
  <c r="C435" i="31"/>
  <c r="C327" i="31"/>
  <c r="C423" i="31"/>
  <c r="C512" i="31"/>
  <c r="C451" i="31"/>
  <c r="C436" i="31"/>
  <c r="C590" i="31"/>
  <c r="D640" i="31"/>
  <c r="D570" i="31"/>
  <c r="C479" i="31"/>
  <c r="C462" i="31"/>
  <c r="D406" i="31"/>
  <c r="D384" i="31"/>
  <c r="C116" i="31"/>
  <c r="D13" i="31"/>
  <c r="C85" i="31"/>
  <c r="C325" i="31"/>
  <c r="C334" i="31"/>
  <c r="D257" i="31"/>
  <c r="C220" i="31"/>
  <c r="D152" i="31"/>
  <c r="D315" i="31"/>
  <c r="C354" i="31"/>
  <c r="D248" i="31"/>
  <c r="C22" i="31"/>
  <c r="D39" i="31"/>
  <c r="C56" i="31"/>
  <c r="C83" i="31"/>
  <c r="C251" i="31"/>
  <c r="C177" i="31"/>
  <c r="D253" i="31"/>
  <c r="C54" i="31"/>
  <c r="D85" i="31"/>
  <c r="C111" i="31"/>
  <c r="D294" i="31"/>
  <c r="D70" i="31"/>
  <c r="D14" i="31"/>
  <c r="C23" i="31"/>
  <c r="D109" i="31"/>
  <c r="D282" i="31"/>
  <c r="C247" i="31"/>
  <c r="C267" i="31"/>
  <c r="C101" i="31"/>
  <c r="C213" i="31"/>
  <c r="C145" i="31"/>
  <c r="D231" i="31"/>
  <c r="D210" i="31"/>
  <c r="C33" i="31"/>
  <c r="D128" i="31"/>
  <c r="C614" i="31"/>
  <c r="D305" i="31"/>
  <c r="C933" i="31"/>
  <c r="D321" i="31"/>
  <c r="D922" i="31"/>
  <c r="C492" i="31"/>
  <c r="D180" i="31"/>
  <c r="D162" i="31"/>
  <c r="D627" i="31"/>
  <c r="C104" i="31"/>
  <c r="D673" i="31"/>
  <c r="C137" i="31"/>
  <c r="D530" i="31"/>
  <c r="C893" i="31"/>
  <c r="C891" i="31"/>
  <c r="D632" i="31"/>
  <c r="C663" i="31"/>
  <c r="C790" i="31"/>
  <c r="C743" i="31"/>
  <c r="D676" i="31"/>
  <c r="D1031" i="31"/>
  <c r="C902" i="31"/>
  <c r="C951" i="31"/>
  <c r="C725" i="31"/>
  <c r="C445" i="31"/>
  <c r="C490" i="31"/>
  <c r="C427" i="31"/>
  <c r="C651" i="31"/>
  <c r="C618" i="31"/>
  <c r="C471" i="31"/>
  <c r="D443" i="31"/>
  <c r="C518" i="31"/>
  <c r="C389" i="31"/>
  <c r="D469" i="31"/>
  <c r="C543" i="31"/>
  <c r="D511" i="31"/>
  <c r="C458" i="31"/>
  <c r="C294" i="31"/>
  <c r="C557" i="31"/>
  <c r="D557" i="31"/>
  <c r="D413" i="31"/>
  <c r="D433" i="31"/>
  <c r="D423" i="31"/>
  <c r="C606" i="31"/>
  <c r="C496" i="31"/>
  <c r="C433" i="31"/>
  <c r="C406" i="31"/>
  <c r="D658" i="31"/>
  <c r="C652" i="31"/>
  <c r="D554" i="31"/>
  <c r="C411" i="31"/>
  <c r="C358" i="31"/>
  <c r="D35" i="31"/>
  <c r="C309" i="31"/>
  <c r="D316" i="31"/>
  <c r="C189" i="31"/>
  <c r="D67" i="31"/>
  <c r="D232" i="31"/>
  <c r="C133" i="31"/>
  <c r="C32" i="31"/>
  <c r="D215" i="31"/>
  <c r="C235" i="31"/>
  <c r="C68" i="31"/>
  <c r="C216" i="31"/>
  <c r="C124" i="31"/>
  <c r="C57" i="31"/>
  <c r="D84" i="31"/>
  <c r="C156" i="31"/>
  <c r="D284" i="31"/>
  <c r="C265" i="31"/>
  <c r="D251" i="31"/>
  <c r="C58" i="31"/>
  <c r="D144" i="31"/>
  <c r="D200" i="31"/>
  <c r="C215" i="31"/>
  <c r="D249" i="31"/>
  <c r="C320" i="31"/>
  <c r="D359" i="31"/>
  <c r="D323" i="31"/>
  <c r="C330" i="31"/>
  <c r="D345" i="31"/>
  <c r="D163" i="31"/>
  <c r="C117" i="31"/>
  <c r="D60" i="31"/>
  <c r="C96" i="31"/>
  <c r="C94" i="31"/>
  <c r="D102" i="31"/>
  <c r="C796" i="31"/>
  <c r="C558" i="31"/>
  <c r="D536" i="31"/>
  <c r="C450" i="31"/>
  <c r="C211" i="31"/>
  <c r="C17" i="31"/>
  <c r="D23" i="31"/>
  <c r="C601" i="31"/>
  <c r="D320" i="31"/>
  <c r="C901" i="31"/>
  <c r="D688" i="31"/>
  <c r="C395" i="31"/>
  <c r="D276" i="31"/>
  <c r="C150" i="31"/>
  <c r="C130" i="31"/>
  <c r="D584" i="31"/>
  <c r="D51" i="31"/>
  <c r="D795" i="31"/>
  <c r="C766" i="31"/>
  <c r="C637" i="31"/>
  <c r="C644" i="31"/>
  <c r="D138" i="31"/>
  <c r="B8" i="31"/>
  <c r="I7" i="31" s="1"/>
  <c r="I18" i="31" s="1"/>
  <c r="B9" i="40" s="1"/>
  <c r="C65" i="22" s="1"/>
  <c r="C75" i="22" s="1"/>
  <c r="C23" i="5"/>
  <c r="C63" i="5" s="1"/>
  <c r="D26" i="39" s="1"/>
  <c r="C36" i="5"/>
  <c r="C76" i="5" s="1"/>
  <c r="C15" i="5"/>
  <c r="C55" i="5" s="1"/>
  <c r="C75" i="5"/>
  <c r="D38" i="39" s="1"/>
  <c r="C72" i="5"/>
  <c r="S31" i="34" s="1"/>
  <c r="C52" i="5"/>
  <c r="S11" i="34" s="1"/>
  <c r="C78" i="5"/>
  <c r="D41" i="39" s="1"/>
  <c r="G86" i="26"/>
  <c r="G126" i="26" s="1"/>
  <c r="E14" i="5" s="1"/>
  <c r="G102" i="26"/>
  <c r="G142" i="26" s="1"/>
  <c r="E30" i="5" s="1"/>
  <c r="C30" i="5"/>
  <c r="C41" i="5"/>
  <c r="I1012" i="4"/>
  <c r="I1011" i="4"/>
  <c r="I241" i="4"/>
  <c r="I570" i="4"/>
  <c r="I9" i="4"/>
  <c r="I143" i="4"/>
  <c r="I1015" i="4"/>
  <c r="I789" i="4"/>
  <c r="L24" i="28"/>
  <c r="J24" i="28"/>
  <c r="K24" i="28"/>
  <c r="L41" i="28"/>
  <c r="J41" i="28"/>
  <c r="K41" i="28"/>
  <c r="L20" i="28"/>
  <c r="J20" i="28"/>
  <c r="K20" i="28"/>
  <c r="L32" i="28"/>
  <c r="K32" i="28"/>
  <c r="J32" i="28"/>
  <c r="L35" i="28"/>
  <c r="J35" i="28"/>
  <c r="K35" i="28"/>
  <c r="L25" i="28"/>
  <c r="J25" i="28"/>
  <c r="K25" i="28"/>
  <c r="E12" i="16"/>
  <c r="G13" i="16"/>
  <c r="F13" i="16" s="1"/>
  <c r="E19" i="16"/>
  <c r="E86" i="26"/>
  <c r="E126" i="26" s="1"/>
  <c r="F86" i="26"/>
  <c r="F126" i="26" s="1"/>
  <c r="D14" i="5" s="1"/>
  <c r="D92" i="26"/>
  <c r="D132" i="26" s="1"/>
  <c r="D111" i="26"/>
  <c r="D151" i="26" s="1"/>
  <c r="D103" i="26"/>
  <c r="D143" i="26" s="1"/>
  <c r="F46" i="26"/>
  <c r="E92" i="26"/>
  <c r="E132" i="26" s="1"/>
  <c r="F65" i="26"/>
  <c r="E111" i="26"/>
  <c r="E151" i="26" s="1"/>
  <c r="F57" i="26"/>
  <c r="E103" i="26"/>
  <c r="E143" i="26" s="1"/>
  <c r="C31" i="5" s="1"/>
  <c r="F33" i="26"/>
  <c r="E79" i="26"/>
  <c r="E119" i="26" s="1"/>
  <c r="E109" i="26"/>
  <c r="E149" i="26" s="1"/>
  <c r="E81" i="26"/>
  <c r="E121" i="26" s="1"/>
  <c r="E106" i="26"/>
  <c r="E146" i="26" s="1"/>
  <c r="E112" i="26"/>
  <c r="E152" i="26" s="1"/>
  <c r="E105" i="26"/>
  <c r="E145" i="26" s="1"/>
  <c r="E83" i="26"/>
  <c r="E123" i="26" s="1"/>
  <c r="F113" i="26"/>
  <c r="F153" i="26" s="1"/>
  <c r="D41" i="5" s="1"/>
  <c r="E94" i="26"/>
  <c r="E134" i="26" s="1"/>
  <c r="E90" i="26"/>
  <c r="E130" i="26" s="1"/>
  <c r="E88" i="26"/>
  <c r="E128" i="26" s="1"/>
  <c r="E80" i="26"/>
  <c r="E120" i="26" s="1"/>
  <c r="F84" i="26"/>
  <c r="F124" i="26" s="1"/>
  <c r="D12" i="5" s="1"/>
  <c r="E89" i="26"/>
  <c r="E129" i="26" s="1"/>
  <c r="F104" i="26"/>
  <c r="F144" i="26" s="1"/>
  <c r="D32" i="5" s="1"/>
  <c r="E85" i="26"/>
  <c r="E125" i="26" s="1"/>
  <c r="E96" i="26"/>
  <c r="E136" i="26" s="1"/>
  <c r="E91" i="26"/>
  <c r="E131" i="26" s="1"/>
  <c r="D78" i="26"/>
  <c r="D118" i="26" s="1"/>
  <c r="F107" i="26"/>
  <c r="F147" i="26" s="1"/>
  <c r="D35" i="5" s="1"/>
  <c r="E101" i="26"/>
  <c r="E141" i="26" s="1"/>
  <c r="E93" i="26"/>
  <c r="E133" i="26" s="1"/>
  <c r="E98" i="26"/>
  <c r="E138" i="26" s="1"/>
  <c r="E99" i="26"/>
  <c r="E139" i="26" s="1"/>
  <c r="E97" i="26"/>
  <c r="E137" i="26" s="1"/>
  <c r="I19" i="31"/>
  <c r="M25" i="31"/>
  <c r="E78" i="26"/>
  <c r="E82" i="26"/>
  <c r="H110" i="26"/>
  <c r="G150" i="26"/>
  <c r="E38" i="5" s="1"/>
  <c r="H86" i="26"/>
  <c r="G87" i="26"/>
  <c r="F127" i="26"/>
  <c r="D15" i="5" s="1"/>
  <c r="G100" i="26"/>
  <c r="F140" i="26"/>
  <c r="D28" i="5" s="1"/>
  <c r="G95" i="26"/>
  <c r="F135" i="26"/>
  <c r="D23" i="5" s="1"/>
  <c r="G108" i="26"/>
  <c r="F148" i="26"/>
  <c r="D36" i="5" s="1"/>
  <c r="H102" i="26"/>
  <c r="J12" i="31" l="1"/>
  <c r="J23" i="31" s="1"/>
  <c r="C14" i="40" s="1"/>
  <c r="D70" i="22" s="1"/>
  <c r="D80" i="22" s="1"/>
  <c r="J7" i="31"/>
  <c r="J18" i="31" s="1"/>
  <c r="C9" i="40" s="1"/>
  <c r="D65" i="22" s="1"/>
  <c r="D75" i="22" s="1"/>
  <c r="D978" i="31"/>
  <c r="D203" i="31"/>
  <c r="D252" i="31"/>
  <c r="D564" i="31"/>
  <c r="D279" i="31"/>
  <c r="D375" i="31"/>
  <c r="D990" i="31"/>
  <c r="D326" i="31"/>
  <c r="D609" i="31"/>
  <c r="D907" i="31"/>
  <c r="D911" i="31"/>
  <c r="D1028" i="31"/>
  <c r="D127" i="31"/>
  <c r="D383" i="31"/>
  <c r="D271" i="31"/>
  <c r="D283" i="31"/>
  <c r="D757" i="31"/>
  <c r="D581" i="31"/>
  <c r="D678" i="31"/>
  <c r="D318" i="31"/>
  <c r="D201" i="31"/>
  <c r="D596" i="31"/>
  <c r="D498" i="31"/>
  <c r="D817" i="31"/>
  <c r="D633" i="31"/>
  <c r="J9" i="31"/>
  <c r="J20" i="31" s="1"/>
  <c r="C11" i="40" s="1"/>
  <c r="D362" i="31"/>
  <c r="D610" i="31"/>
  <c r="D943" i="31"/>
  <c r="D739" i="31"/>
  <c r="D208" i="31"/>
  <c r="D919" i="31"/>
  <c r="D565" i="31"/>
  <c r="D687" i="31"/>
  <c r="D1078" i="31"/>
  <c r="D974" i="31"/>
  <c r="D734" i="31"/>
  <c r="D859" i="31"/>
  <c r="D785" i="31"/>
  <c r="D622" i="31"/>
  <c r="D939" i="31"/>
  <c r="D837" i="31"/>
  <c r="D317" i="31"/>
  <c r="D699" i="31"/>
  <c r="D765" i="31"/>
  <c r="D710" i="31"/>
  <c r="D437" i="31"/>
  <c r="D182" i="31"/>
  <c r="D758" i="31"/>
  <c r="D45" i="31"/>
  <c r="D332" i="31"/>
  <c r="D197" i="31"/>
  <c r="D147" i="31"/>
  <c r="D491" i="31"/>
  <c r="D415" i="31"/>
  <c r="D726" i="31"/>
  <c r="D885" i="31"/>
  <c r="D258" i="31"/>
  <c r="D484" i="31"/>
  <c r="J13" i="31"/>
  <c r="J24" i="31" s="1"/>
  <c r="C15" i="40" s="1"/>
  <c r="D620" i="31"/>
  <c r="D175" i="31"/>
  <c r="D417" i="31"/>
  <c r="D772" i="31"/>
  <c r="D636" i="31"/>
  <c r="D1012" i="31"/>
  <c r="D287" i="31"/>
  <c r="D825" i="31"/>
  <c r="D396" i="31"/>
  <c r="D806" i="31"/>
  <c r="D768" i="31"/>
  <c r="D715" i="31"/>
  <c r="D440" i="31"/>
  <c r="D281" i="31"/>
  <c r="D567" i="31"/>
  <c r="D538" i="31"/>
  <c r="D225" i="31"/>
  <c r="D293" i="31"/>
  <c r="D391" i="31"/>
  <c r="D754" i="31"/>
  <c r="D923" i="31"/>
  <c r="D350" i="31"/>
  <c r="D750" i="31"/>
  <c r="D461" i="31"/>
  <c r="D722" i="31"/>
  <c r="D513" i="31"/>
  <c r="D671" i="31"/>
  <c r="D105" i="31"/>
  <c r="D542" i="31"/>
  <c r="D578" i="31"/>
  <c r="D1011" i="31"/>
  <c r="K12" i="31" s="1"/>
  <c r="D259" i="31"/>
  <c r="D69" i="31"/>
  <c r="D545" i="31"/>
  <c r="D711" i="31"/>
  <c r="D909" i="31"/>
  <c r="D934" i="31"/>
  <c r="J8" i="31"/>
  <c r="J19" i="31" s="1"/>
  <c r="C10" i="40" s="1"/>
  <c r="D66" i="22" s="1"/>
  <c r="D76" i="22" s="1"/>
  <c r="D367" i="31"/>
  <c r="D532" i="31"/>
  <c r="D1048" i="31"/>
  <c r="D1027" i="31"/>
  <c r="D792" i="31"/>
  <c r="D1071" i="31"/>
  <c r="D303" i="31"/>
  <c r="D654" i="31"/>
  <c r="D559" i="31"/>
  <c r="D670" i="31"/>
  <c r="D950" i="31"/>
  <c r="D838" i="31"/>
  <c r="D1047" i="31"/>
  <c r="D339" i="31"/>
  <c r="D660" i="31"/>
  <c r="D548" i="31"/>
  <c r="D957" i="31"/>
  <c r="D165" i="31"/>
  <c r="D62" i="31"/>
  <c r="D800" i="31"/>
  <c r="D695" i="31"/>
  <c r="D107" i="31"/>
  <c r="D895" i="31"/>
  <c r="D980" i="31"/>
  <c r="D586" i="31"/>
  <c r="D142" i="31"/>
  <c r="D237" i="31"/>
  <c r="D487" i="31"/>
  <c r="D870" i="31"/>
  <c r="D845" i="31"/>
  <c r="D544" i="31"/>
  <c r="D952" i="31"/>
  <c r="D397" i="31"/>
  <c r="D426" i="31"/>
  <c r="J10" i="31"/>
  <c r="J21" i="31" s="1"/>
  <c r="C12" i="40" s="1"/>
  <c r="D68" i="22" s="1"/>
  <c r="D78" i="22" s="1"/>
  <c r="D1094" i="31"/>
  <c r="D349" i="31"/>
  <c r="J11" i="31"/>
  <c r="J22" i="31" s="1"/>
  <c r="C13" i="40" s="1"/>
  <c r="D69" i="22" s="1"/>
  <c r="D79" i="22" s="1"/>
  <c r="D703" i="31"/>
  <c r="D828" i="31"/>
  <c r="D418" i="31"/>
  <c r="D965" i="31"/>
  <c r="D194" i="31"/>
  <c r="D562" i="31"/>
  <c r="D304" i="31"/>
  <c r="D483" i="31"/>
  <c r="D531" i="31"/>
  <c r="D761" i="31"/>
  <c r="D1087" i="31"/>
  <c r="D355" i="31"/>
  <c r="D843" i="31"/>
  <c r="D667" i="31"/>
  <c r="D662" i="31"/>
  <c r="D223" i="31"/>
  <c r="D37" i="31"/>
  <c r="D707" i="31"/>
  <c r="D539" i="31"/>
  <c r="D572" i="31"/>
  <c r="D683" i="31"/>
  <c r="D840" i="31"/>
  <c r="D977" i="31"/>
  <c r="D25" i="31"/>
  <c r="D653" i="31"/>
  <c r="D41" i="31"/>
  <c r="D752" i="31"/>
  <c r="D638" i="31"/>
  <c r="I14" i="31"/>
  <c r="C16" i="5"/>
  <c r="C56" i="5" s="1"/>
  <c r="S15" i="34" s="1"/>
  <c r="C20" i="5"/>
  <c r="C60" i="5" s="1"/>
  <c r="C28" i="5"/>
  <c r="C68" i="5" s="1"/>
  <c r="D31" i="39" s="1"/>
  <c r="S22" i="34"/>
  <c r="D55" i="5"/>
  <c r="E18" i="39" s="1"/>
  <c r="S37" i="34"/>
  <c r="D15" i="39"/>
  <c r="D78" i="5"/>
  <c r="E78" i="5" s="1"/>
  <c r="S14" i="34"/>
  <c r="C81" i="5"/>
  <c r="D81" i="5" s="1"/>
  <c r="E44" i="39" s="1"/>
  <c r="D76" i="5"/>
  <c r="E39" i="39" s="1"/>
  <c r="C70" i="5"/>
  <c r="D70" i="5" s="1"/>
  <c r="E70" i="5" s="1"/>
  <c r="C71" i="5"/>
  <c r="S35" i="34"/>
  <c r="D52" i="5"/>
  <c r="E15" i="39" s="1"/>
  <c r="D72" i="5"/>
  <c r="E35" i="39" s="1"/>
  <c r="D18" i="39"/>
  <c r="D35" i="39"/>
  <c r="D75" i="5"/>
  <c r="S34" i="34"/>
  <c r="D39" i="39"/>
  <c r="D63" i="5"/>
  <c r="C40" i="5"/>
  <c r="C14" i="5"/>
  <c r="C8" i="5"/>
  <c r="C34" i="5"/>
  <c r="C17" i="5"/>
  <c r="C29" i="5"/>
  <c r="C9" i="5"/>
  <c r="C18" i="5"/>
  <c r="C37" i="5"/>
  <c r="C19" i="5"/>
  <c r="C25" i="5"/>
  <c r="C22" i="5"/>
  <c r="C27" i="5"/>
  <c r="C13" i="5"/>
  <c r="C21" i="5"/>
  <c r="C24" i="5"/>
  <c r="C7" i="5"/>
  <c r="C26" i="5"/>
  <c r="C11" i="5"/>
  <c r="C33" i="5"/>
  <c r="C39" i="5"/>
  <c r="I144" i="4"/>
  <c r="I10" i="4"/>
  <c r="I790" i="4"/>
  <c r="I571" i="4"/>
  <c r="I1016" i="4"/>
  <c r="I242" i="4"/>
  <c r="B15" i="40"/>
  <c r="B12" i="40"/>
  <c r="C68" i="22" s="1"/>
  <c r="C78" i="22" s="1"/>
  <c r="B10" i="40"/>
  <c r="B11" i="40"/>
  <c r="C67" i="22" s="1"/>
  <c r="C77" i="22" s="1"/>
  <c r="B13" i="40"/>
  <c r="C69" i="22" s="1"/>
  <c r="C79" i="22" s="1"/>
  <c r="B14" i="40"/>
  <c r="C70" i="22" s="1"/>
  <c r="C80" i="22" s="1"/>
  <c r="E11" i="16"/>
  <c r="G12" i="16"/>
  <c r="F12" i="16" s="1"/>
  <c r="E20" i="16"/>
  <c r="G33" i="26"/>
  <c r="F79" i="26"/>
  <c r="F119" i="26" s="1"/>
  <c r="D7" i="5" s="1"/>
  <c r="G57" i="26"/>
  <c r="F103" i="26"/>
  <c r="F143" i="26" s="1"/>
  <c r="D31" i="5" s="1"/>
  <c r="G65" i="26"/>
  <c r="F111" i="26"/>
  <c r="F151" i="26" s="1"/>
  <c r="D39" i="5" s="1"/>
  <c r="G46" i="26"/>
  <c r="F92" i="26"/>
  <c r="F132" i="26" s="1"/>
  <c r="D20" i="5" s="1"/>
  <c r="F93" i="26"/>
  <c r="F133" i="26" s="1"/>
  <c r="D21" i="5" s="1"/>
  <c r="F89" i="26"/>
  <c r="F129" i="26" s="1"/>
  <c r="D17" i="5" s="1"/>
  <c r="F112" i="26"/>
  <c r="F152" i="26" s="1"/>
  <c r="D40" i="5" s="1"/>
  <c r="G84" i="26"/>
  <c r="G124" i="26" s="1"/>
  <c r="E12" i="5" s="1"/>
  <c r="F97" i="26"/>
  <c r="F137" i="26" s="1"/>
  <c r="D25" i="5" s="1"/>
  <c r="F101" i="26"/>
  <c r="F141" i="26" s="1"/>
  <c r="D29" i="5" s="1"/>
  <c r="F96" i="26"/>
  <c r="F136" i="26" s="1"/>
  <c r="D24" i="5" s="1"/>
  <c r="F94" i="26"/>
  <c r="F134" i="26" s="1"/>
  <c r="D22" i="5" s="1"/>
  <c r="F80" i="26"/>
  <c r="F120" i="26" s="1"/>
  <c r="D8" i="5" s="1"/>
  <c r="G113" i="26"/>
  <c r="G153" i="26" s="1"/>
  <c r="E41" i="5" s="1"/>
  <c r="F106" i="26"/>
  <c r="F146" i="26" s="1"/>
  <c r="D34" i="5" s="1"/>
  <c r="F99" i="26"/>
  <c r="F139" i="26" s="1"/>
  <c r="D27" i="5" s="1"/>
  <c r="G107" i="26"/>
  <c r="G147" i="26" s="1"/>
  <c r="E35" i="5" s="1"/>
  <c r="F85" i="26"/>
  <c r="F125" i="26" s="1"/>
  <c r="D13" i="5" s="1"/>
  <c r="F83" i="26"/>
  <c r="F123" i="26" s="1"/>
  <c r="D11" i="5" s="1"/>
  <c r="F88" i="26"/>
  <c r="F128" i="26" s="1"/>
  <c r="D16" i="5" s="1"/>
  <c r="F81" i="26"/>
  <c r="F121" i="26" s="1"/>
  <c r="D9" i="5" s="1"/>
  <c r="F98" i="26"/>
  <c r="F138" i="26" s="1"/>
  <c r="D26" i="5" s="1"/>
  <c r="G104" i="26"/>
  <c r="G144" i="26" s="1"/>
  <c r="E32" i="5" s="1"/>
  <c r="F91" i="26"/>
  <c r="F131" i="26" s="1"/>
  <c r="D19" i="5" s="1"/>
  <c r="F90" i="26"/>
  <c r="F130" i="26" s="1"/>
  <c r="D18" i="5" s="1"/>
  <c r="F105" i="26"/>
  <c r="F145" i="26" s="1"/>
  <c r="D33" i="5" s="1"/>
  <c r="F109" i="26"/>
  <c r="F149" i="26" s="1"/>
  <c r="D37" i="5" s="1"/>
  <c r="I25" i="31"/>
  <c r="E118" i="26"/>
  <c r="C6" i="5" s="1"/>
  <c r="C46" i="5" s="1"/>
  <c r="F78" i="26"/>
  <c r="F82" i="26"/>
  <c r="E122" i="26"/>
  <c r="C10" i="5" s="1"/>
  <c r="H95" i="26"/>
  <c r="G135" i="26"/>
  <c r="E23" i="5" s="1"/>
  <c r="H84" i="26"/>
  <c r="H87" i="26"/>
  <c r="G127" i="26"/>
  <c r="E15" i="5" s="1"/>
  <c r="H100" i="26"/>
  <c r="G140" i="26"/>
  <c r="E28" i="5" s="1"/>
  <c r="I86" i="26"/>
  <c r="H126" i="26"/>
  <c r="F14" i="5" s="1"/>
  <c r="I110" i="26"/>
  <c r="H150" i="26"/>
  <c r="F38" i="5" s="1"/>
  <c r="I102" i="26"/>
  <c r="H142" i="26"/>
  <c r="F30" i="5" s="1"/>
  <c r="H108" i="26"/>
  <c r="G148" i="26"/>
  <c r="E36" i="5" s="1"/>
  <c r="K10" i="31" l="1"/>
  <c r="K21" i="31" s="1"/>
  <c r="D12" i="40" s="1"/>
  <c r="E68" i="22" s="1"/>
  <c r="E78" i="22" s="1"/>
  <c r="K23" i="31"/>
  <c r="D14" i="40" s="1"/>
  <c r="E70" i="22" s="1"/>
  <c r="E80" i="22" s="1"/>
  <c r="K7" i="31"/>
  <c r="K18" i="31" s="1"/>
  <c r="K13" i="31"/>
  <c r="K9" i="31"/>
  <c r="K11" i="31"/>
  <c r="J25" i="31"/>
  <c r="J14" i="31"/>
  <c r="K8" i="31"/>
  <c r="E55" i="5"/>
  <c r="F18" i="39" s="1"/>
  <c r="D68" i="5"/>
  <c r="E68" i="5" s="1"/>
  <c r="F31" i="39" s="1"/>
  <c r="C5" i="40"/>
  <c r="S27" i="34"/>
  <c r="S29" i="34"/>
  <c r="S40" i="34"/>
  <c r="D71" i="5"/>
  <c r="E34" i="39" s="1"/>
  <c r="F70" i="5"/>
  <c r="E41" i="39"/>
  <c r="D44" i="39"/>
  <c r="D60" i="5"/>
  <c r="E23" i="39" s="1"/>
  <c r="S19" i="34"/>
  <c r="C73" i="5"/>
  <c r="D73" i="5" s="1"/>
  <c r="E36" i="39" s="1"/>
  <c r="C77" i="5"/>
  <c r="D40" i="39" s="1"/>
  <c r="C54" i="5"/>
  <c r="D54" i="5" s="1"/>
  <c r="E54" i="5" s="1"/>
  <c r="F54" i="5" s="1"/>
  <c r="E81" i="5"/>
  <c r="C58" i="5"/>
  <c r="D58" i="5" s="1"/>
  <c r="C53" i="5"/>
  <c r="D16" i="39" s="1"/>
  <c r="C67" i="5"/>
  <c r="D30" i="39" s="1"/>
  <c r="C66" i="5"/>
  <c r="D66" i="5" s="1"/>
  <c r="C62" i="5"/>
  <c r="D62" i="5" s="1"/>
  <c r="E25" i="39" s="1"/>
  <c r="C49" i="5"/>
  <c r="D49" i="5" s="1"/>
  <c r="E12" i="39" s="1"/>
  <c r="E63" i="5"/>
  <c r="F26" i="39" s="1"/>
  <c r="D23" i="39"/>
  <c r="C80" i="5"/>
  <c r="D80" i="5" s="1"/>
  <c r="D34" i="39"/>
  <c r="C47" i="5"/>
  <c r="D47" i="5" s="1"/>
  <c r="E10" i="39" s="1"/>
  <c r="C65" i="5"/>
  <c r="D65" i="5" s="1"/>
  <c r="E28" i="39" s="1"/>
  <c r="C69" i="5"/>
  <c r="D69" i="5" s="1"/>
  <c r="E52" i="5"/>
  <c r="F15" i="39" s="1"/>
  <c r="D33" i="39"/>
  <c r="D56" i="5"/>
  <c r="E19" i="39" s="1"/>
  <c r="C50" i="5"/>
  <c r="D13" i="39" s="1"/>
  <c r="C64" i="5"/>
  <c r="D64" i="5" s="1"/>
  <c r="C59" i="5"/>
  <c r="D22" i="39" s="1"/>
  <c r="C57" i="5"/>
  <c r="D57" i="5" s="1"/>
  <c r="E20" i="39" s="1"/>
  <c r="E76" i="5"/>
  <c r="D19" i="39"/>
  <c r="C51" i="5"/>
  <c r="D51" i="5" s="1"/>
  <c r="E72" i="5"/>
  <c r="F35" i="39" s="1"/>
  <c r="C61" i="5"/>
  <c r="D61" i="5" s="1"/>
  <c r="C74" i="5"/>
  <c r="D74" i="5" s="1"/>
  <c r="E75" i="5"/>
  <c r="F38" i="39" s="1"/>
  <c r="E26" i="39"/>
  <c r="F78" i="5"/>
  <c r="S30" i="34"/>
  <c r="C79" i="5"/>
  <c r="D79" i="5" s="1"/>
  <c r="E42" i="39" s="1"/>
  <c r="C48" i="5"/>
  <c r="D48" i="5" s="1"/>
  <c r="E11" i="39" s="1"/>
  <c r="E38" i="39"/>
  <c r="D9" i="39"/>
  <c r="C42" i="5"/>
  <c r="F41" i="39"/>
  <c r="E33" i="39"/>
  <c r="D71" i="22"/>
  <c r="D81" i="22" s="1"/>
  <c r="C71" i="22"/>
  <c r="C81" i="22" s="1"/>
  <c r="I1017" i="4"/>
  <c r="I145" i="4"/>
  <c r="I572" i="4"/>
  <c r="I791" i="4"/>
  <c r="I243" i="4"/>
  <c r="I11" i="4"/>
  <c r="B5" i="40"/>
  <c r="B20" i="40" s="1"/>
  <c r="C66" i="22"/>
  <c r="C76" i="22" s="1"/>
  <c r="D67" i="22"/>
  <c r="D77" i="22" s="1"/>
  <c r="E10" i="16"/>
  <c r="G11" i="16"/>
  <c r="F11" i="16" s="1"/>
  <c r="E21" i="16"/>
  <c r="H46" i="26"/>
  <c r="G92" i="26"/>
  <c r="G132" i="26" s="1"/>
  <c r="E20" i="5" s="1"/>
  <c r="H65" i="26"/>
  <c r="G111" i="26"/>
  <c r="G151" i="26" s="1"/>
  <c r="E39" i="5" s="1"/>
  <c r="H57" i="26"/>
  <c r="G103" i="26"/>
  <c r="G143" i="26" s="1"/>
  <c r="E31" i="5" s="1"/>
  <c r="H33" i="26"/>
  <c r="G79" i="26"/>
  <c r="G119" i="26" s="1"/>
  <c r="E7" i="5" s="1"/>
  <c r="G90" i="26"/>
  <c r="G130" i="26" s="1"/>
  <c r="E18" i="5" s="1"/>
  <c r="H107" i="26"/>
  <c r="H147" i="26" s="1"/>
  <c r="F35" i="5" s="1"/>
  <c r="G97" i="26"/>
  <c r="G137" i="26" s="1"/>
  <c r="E25" i="5" s="1"/>
  <c r="G91" i="26"/>
  <c r="G131" i="26" s="1"/>
  <c r="E19" i="5" s="1"/>
  <c r="G99" i="26"/>
  <c r="G139" i="26" s="1"/>
  <c r="E27" i="5" s="1"/>
  <c r="G94" i="26"/>
  <c r="G134" i="26" s="1"/>
  <c r="E22" i="5" s="1"/>
  <c r="G88" i="26"/>
  <c r="G128" i="26" s="1"/>
  <c r="E16" i="5" s="1"/>
  <c r="G83" i="26"/>
  <c r="G123" i="26" s="1"/>
  <c r="E11" i="5" s="1"/>
  <c r="G96" i="26"/>
  <c r="G136" i="26" s="1"/>
  <c r="E24" i="5" s="1"/>
  <c r="G112" i="26"/>
  <c r="G152" i="26" s="1"/>
  <c r="E40" i="5" s="1"/>
  <c r="G109" i="26"/>
  <c r="G149" i="26" s="1"/>
  <c r="E37" i="5" s="1"/>
  <c r="H104" i="26"/>
  <c r="H144" i="26" s="1"/>
  <c r="F32" i="5" s="1"/>
  <c r="G106" i="26"/>
  <c r="G146" i="26" s="1"/>
  <c r="E34" i="5" s="1"/>
  <c r="G89" i="26"/>
  <c r="G129" i="26" s="1"/>
  <c r="E17" i="5" s="1"/>
  <c r="G105" i="26"/>
  <c r="G145" i="26" s="1"/>
  <c r="E33" i="5" s="1"/>
  <c r="G98" i="26"/>
  <c r="G138" i="26" s="1"/>
  <c r="E26" i="5" s="1"/>
  <c r="G85" i="26"/>
  <c r="G125" i="26" s="1"/>
  <c r="E13" i="5" s="1"/>
  <c r="H113" i="26"/>
  <c r="H153" i="26" s="1"/>
  <c r="F41" i="5" s="1"/>
  <c r="G101" i="26"/>
  <c r="G141" i="26" s="1"/>
  <c r="E29" i="5" s="1"/>
  <c r="G81" i="26"/>
  <c r="G121" i="26" s="1"/>
  <c r="E9" i="5" s="1"/>
  <c r="G80" i="26"/>
  <c r="G120" i="26" s="1"/>
  <c r="E8" i="5" s="1"/>
  <c r="G93" i="26"/>
  <c r="G133" i="26" s="1"/>
  <c r="E21" i="5" s="1"/>
  <c r="G78" i="26"/>
  <c r="F118" i="26"/>
  <c r="D6" i="5" s="1"/>
  <c r="D46" i="5" s="1"/>
  <c r="G82" i="26"/>
  <c r="F122" i="26"/>
  <c r="D10" i="5" s="1"/>
  <c r="J110" i="26"/>
  <c r="I150" i="26"/>
  <c r="G38" i="5" s="1"/>
  <c r="J102" i="26"/>
  <c r="I142" i="26"/>
  <c r="G30" i="5" s="1"/>
  <c r="J86" i="26"/>
  <c r="I126" i="26"/>
  <c r="G14" i="5" s="1"/>
  <c r="I87" i="26"/>
  <c r="H127" i="26"/>
  <c r="F15" i="5" s="1"/>
  <c r="I108" i="26"/>
  <c r="H148" i="26"/>
  <c r="F36" i="5" s="1"/>
  <c r="I95" i="26"/>
  <c r="H135" i="26"/>
  <c r="F23" i="5" s="1"/>
  <c r="I100" i="26"/>
  <c r="H140" i="26"/>
  <c r="F28" i="5" s="1"/>
  <c r="I84" i="26"/>
  <c r="H124" i="26"/>
  <c r="F12" i="5" s="1"/>
  <c r="F55" i="5" l="1"/>
  <c r="G18" i="39" s="1"/>
  <c r="K20" i="31"/>
  <c r="D11" i="40" s="1"/>
  <c r="E67" i="22" s="1"/>
  <c r="E77" i="22" s="1"/>
  <c r="K24" i="31"/>
  <c r="D15" i="40" s="1"/>
  <c r="E71" i="22" s="1"/>
  <c r="E81" i="22" s="1"/>
  <c r="K19" i="31"/>
  <c r="D10" i="40" s="1"/>
  <c r="E66" i="22" s="1"/>
  <c r="E76" i="22" s="1"/>
  <c r="K22" i="31"/>
  <c r="K14" i="31"/>
  <c r="D9" i="40"/>
  <c r="E31" i="39"/>
  <c r="S17" i="34"/>
  <c r="S23" i="34"/>
  <c r="S13" i="34"/>
  <c r="G70" i="5"/>
  <c r="S32" i="34"/>
  <c r="S10" i="34"/>
  <c r="S24" i="34"/>
  <c r="S21" i="34"/>
  <c r="S18" i="34"/>
  <c r="S6" i="34"/>
  <c r="S25" i="34"/>
  <c r="S38" i="34"/>
  <c r="E60" i="5"/>
  <c r="F23" i="39" s="1"/>
  <c r="D53" i="5"/>
  <c r="E16" i="39" s="1"/>
  <c r="D77" i="5"/>
  <c r="E77" i="5" s="1"/>
  <c r="F40" i="39" s="1"/>
  <c r="S12" i="34"/>
  <c r="E71" i="5"/>
  <c r="F34" i="39" s="1"/>
  <c r="S33" i="34"/>
  <c r="S8" i="34"/>
  <c r="S36" i="34"/>
  <c r="S16" i="34"/>
  <c r="E80" i="5"/>
  <c r="F43" i="39" s="1"/>
  <c r="D20" i="39"/>
  <c r="D42" i="39"/>
  <c r="D27" i="39"/>
  <c r="D28" i="39"/>
  <c r="E51" i="5"/>
  <c r="F14" i="39" s="1"/>
  <c r="D36" i="39"/>
  <c r="D37" i="39"/>
  <c r="F76" i="5"/>
  <c r="G39" i="39" s="1"/>
  <c r="D25" i="39"/>
  <c r="E66" i="5"/>
  <c r="F29" i="39" s="1"/>
  <c r="E58" i="5"/>
  <c r="F21" i="39" s="1"/>
  <c r="D67" i="5"/>
  <c r="E30" i="39" s="1"/>
  <c r="D14" i="39"/>
  <c r="S26" i="34"/>
  <c r="E61" i="5"/>
  <c r="F24" i="39" s="1"/>
  <c r="E24" i="39"/>
  <c r="E69" i="5"/>
  <c r="E32" i="39"/>
  <c r="E79" i="5"/>
  <c r="F42" i="39" s="1"/>
  <c r="F52" i="5"/>
  <c r="G15" i="39" s="1"/>
  <c r="E73" i="5"/>
  <c r="F36" i="39" s="1"/>
  <c r="D21" i="39"/>
  <c r="D32" i="39"/>
  <c r="S20" i="34"/>
  <c r="S28" i="34"/>
  <c r="E43" i="39"/>
  <c r="D24" i="39"/>
  <c r="E57" i="5"/>
  <c r="F20" i="39" s="1"/>
  <c r="D50" i="5"/>
  <c r="E13" i="39" s="1"/>
  <c r="E65" i="5"/>
  <c r="D29" i="39"/>
  <c r="F81" i="5"/>
  <c r="F39" i="39"/>
  <c r="E29" i="39"/>
  <c r="G78" i="5"/>
  <c r="H41" i="39" s="1"/>
  <c r="F68" i="5"/>
  <c r="G31" i="39" s="1"/>
  <c r="G54" i="5"/>
  <c r="E14" i="39"/>
  <c r="D43" i="39"/>
  <c r="E47" i="5"/>
  <c r="F10" i="39" s="1"/>
  <c r="F63" i="5"/>
  <c r="D17" i="39"/>
  <c r="D59" i="5"/>
  <c r="E21" i="39"/>
  <c r="E48" i="5"/>
  <c r="F11" i="39" s="1"/>
  <c r="F75" i="5"/>
  <c r="G38" i="39" s="1"/>
  <c r="F72" i="5"/>
  <c r="G35" i="39" s="1"/>
  <c r="E56" i="5"/>
  <c r="F19" i="39" s="1"/>
  <c r="D10" i="39"/>
  <c r="E49" i="5"/>
  <c r="E62" i="5"/>
  <c r="S39" i="34"/>
  <c r="S7" i="34"/>
  <c r="D11" i="39"/>
  <c r="E74" i="5"/>
  <c r="E64" i="5"/>
  <c r="D12" i="39"/>
  <c r="E17" i="39"/>
  <c r="S5" i="34"/>
  <c r="D42" i="5"/>
  <c r="F33" i="39"/>
  <c r="E37" i="39"/>
  <c r="F44" i="39"/>
  <c r="F17" i="39"/>
  <c r="E27" i="39"/>
  <c r="D72" i="22"/>
  <c r="D82" i="22" s="1"/>
  <c r="C20" i="40"/>
  <c r="G41" i="39"/>
  <c r="I244" i="4"/>
  <c r="I1018" i="4"/>
  <c r="I792" i="4"/>
  <c r="I573" i="4"/>
  <c r="I12" i="4"/>
  <c r="I146" i="4"/>
  <c r="C72" i="22"/>
  <c r="C82" i="22" s="1"/>
  <c r="E9" i="16"/>
  <c r="G10" i="16"/>
  <c r="F10" i="16" s="1"/>
  <c r="E22" i="16"/>
  <c r="I33" i="26"/>
  <c r="H79" i="26"/>
  <c r="H119" i="26" s="1"/>
  <c r="F7" i="5" s="1"/>
  <c r="I57" i="26"/>
  <c r="H103" i="26"/>
  <c r="H143" i="26" s="1"/>
  <c r="F31" i="5" s="1"/>
  <c r="I65" i="26"/>
  <c r="H111" i="26"/>
  <c r="H151" i="26" s="1"/>
  <c r="F39" i="5" s="1"/>
  <c r="I46" i="26"/>
  <c r="H92" i="26"/>
  <c r="H132" i="26" s="1"/>
  <c r="F20" i="5" s="1"/>
  <c r="H91" i="26"/>
  <c r="H131" i="26" s="1"/>
  <c r="F19" i="5" s="1"/>
  <c r="H98" i="26"/>
  <c r="H138" i="26" s="1"/>
  <c r="F26" i="5" s="1"/>
  <c r="I104" i="26"/>
  <c r="I144" i="26" s="1"/>
  <c r="H81" i="26"/>
  <c r="H121" i="26" s="1"/>
  <c r="F9" i="5" s="1"/>
  <c r="H83" i="26"/>
  <c r="H123" i="26" s="1"/>
  <c r="F11" i="5" s="1"/>
  <c r="H101" i="26"/>
  <c r="H141" i="26" s="1"/>
  <c r="F29" i="5" s="1"/>
  <c r="H88" i="26"/>
  <c r="H128" i="26" s="1"/>
  <c r="F16" i="5" s="1"/>
  <c r="H97" i="26"/>
  <c r="H137" i="26" s="1"/>
  <c r="F25" i="5" s="1"/>
  <c r="H112" i="26"/>
  <c r="H152" i="26" s="1"/>
  <c r="F40" i="5" s="1"/>
  <c r="H105" i="26"/>
  <c r="H145" i="26" s="1"/>
  <c r="F33" i="5" s="1"/>
  <c r="H109" i="26"/>
  <c r="H149" i="26" s="1"/>
  <c r="F37" i="5" s="1"/>
  <c r="H93" i="26"/>
  <c r="H133" i="26" s="1"/>
  <c r="F21" i="5" s="1"/>
  <c r="H89" i="26"/>
  <c r="H129" i="26" s="1"/>
  <c r="F17" i="5" s="1"/>
  <c r="H94" i="26"/>
  <c r="H134" i="26" s="1"/>
  <c r="F22" i="5" s="1"/>
  <c r="I107" i="26"/>
  <c r="I147" i="26" s="1"/>
  <c r="H85" i="26"/>
  <c r="H125" i="26" s="1"/>
  <c r="F13" i="5" s="1"/>
  <c r="I113" i="26"/>
  <c r="I153" i="26" s="1"/>
  <c r="H80" i="26"/>
  <c r="H120" i="26" s="1"/>
  <c r="F8" i="5" s="1"/>
  <c r="H96" i="26"/>
  <c r="H136" i="26" s="1"/>
  <c r="F24" i="5" s="1"/>
  <c r="H99" i="26"/>
  <c r="H139" i="26" s="1"/>
  <c r="F27" i="5" s="1"/>
  <c r="H106" i="26"/>
  <c r="H146" i="26" s="1"/>
  <c r="F34" i="5" s="1"/>
  <c r="H90" i="26"/>
  <c r="H130" i="26" s="1"/>
  <c r="F18" i="5" s="1"/>
  <c r="H78" i="26"/>
  <c r="G118" i="26"/>
  <c r="E6" i="5" s="1"/>
  <c r="E46" i="5" s="1"/>
  <c r="S9" i="34"/>
  <c r="C82" i="5"/>
  <c r="H82" i="26"/>
  <c r="G122" i="26"/>
  <c r="E10" i="5" s="1"/>
  <c r="K102" i="26"/>
  <c r="J142" i="26"/>
  <c r="H30" i="5" s="1"/>
  <c r="J100" i="26"/>
  <c r="I140" i="26"/>
  <c r="G28" i="5" s="1"/>
  <c r="J95" i="26"/>
  <c r="I135" i="26"/>
  <c r="G23" i="5" s="1"/>
  <c r="J87" i="26"/>
  <c r="I127" i="26"/>
  <c r="G15" i="5" s="1"/>
  <c r="J84" i="26"/>
  <c r="I124" i="26"/>
  <c r="G12" i="5" s="1"/>
  <c r="J108" i="26"/>
  <c r="I148" i="26"/>
  <c r="G36" i="5" s="1"/>
  <c r="K86" i="26"/>
  <c r="J126" i="26"/>
  <c r="H14" i="5" s="1"/>
  <c r="K110" i="26"/>
  <c r="J150" i="26"/>
  <c r="H38" i="5" s="1"/>
  <c r="K25" i="31" l="1"/>
  <c r="D13" i="40"/>
  <c r="E69" i="22" s="1"/>
  <c r="E79" i="22" s="1"/>
  <c r="E65" i="22"/>
  <c r="E75" i="22" s="1"/>
  <c r="H70" i="5"/>
  <c r="I33" i="39" s="1"/>
  <c r="E40" i="39"/>
  <c r="F51" i="5"/>
  <c r="G14" i="39" s="1"/>
  <c r="F80" i="5"/>
  <c r="G43" i="39" s="1"/>
  <c r="E53" i="5"/>
  <c r="F16" i="39" s="1"/>
  <c r="F66" i="5"/>
  <c r="G29" i="39" s="1"/>
  <c r="E21" i="35"/>
  <c r="F71" i="5"/>
  <c r="G34" i="39" s="1"/>
  <c r="H54" i="5"/>
  <c r="I17" i="39" s="1"/>
  <c r="F60" i="5"/>
  <c r="G23" i="39" s="1"/>
  <c r="F58" i="5"/>
  <c r="G21" i="39" s="1"/>
  <c r="F77" i="5"/>
  <c r="G40" i="39" s="1"/>
  <c r="G63" i="5"/>
  <c r="T22" i="34" s="1"/>
  <c r="F64" i="5"/>
  <c r="F74" i="5"/>
  <c r="F69" i="5"/>
  <c r="G32" i="39" s="1"/>
  <c r="E67" i="5"/>
  <c r="F30" i="39" s="1"/>
  <c r="F49" i="5"/>
  <c r="G12" i="39" s="1"/>
  <c r="E50" i="5"/>
  <c r="F13" i="39" s="1"/>
  <c r="F65" i="5"/>
  <c r="G28" i="39" s="1"/>
  <c r="H78" i="5"/>
  <c r="I41" i="39" s="1"/>
  <c r="F32" i="39"/>
  <c r="G26" i="39"/>
  <c r="F62" i="5"/>
  <c r="G25" i="39" s="1"/>
  <c r="E59" i="5"/>
  <c r="E22" i="39"/>
  <c r="F79" i="5"/>
  <c r="F28" i="39"/>
  <c r="D82" i="5"/>
  <c r="F56" i="5"/>
  <c r="G19" i="39" s="1"/>
  <c r="F47" i="5"/>
  <c r="F57" i="5"/>
  <c r="G68" i="5"/>
  <c r="H31" i="39" s="1"/>
  <c r="D5" i="39"/>
  <c r="C88" i="22" s="1"/>
  <c r="C89" i="22" s="1"/>
  <c r="F12" i="39"/>
  <c r="F48" i="5"/>
  <c r="G11" i="39" s="1"/>
  <c r="F73" i="5"/>
  <c r="G36" i="39" s="1"/>
  <c r="F61" i="5"/>
  <c r="G24" i="39" s="1"/>
  <c r="F25" i="39"/>
  <c r="G76" i="5"/>
  <c r="H39" i="39" s="1"/>
  <c r="G52" i="5"/>
  <c r="H15" i="39" s="1"/>
  <c r="G55" i="5"/>
  <c r="H18" i="39" s="1"/>
  <c r="E42" i="5"/>
  <c r="G35" i="5"/>
  <c r="G75" i="5" s="1"/>
  <c r="G33" i="39"/>
  <c r="F27" i="39"/>
  <c r="G17" i="39"/>
  <c r="F37" i="39"/>
  <c r="G32" i="5"/>
  <c r="T37" i="34"/>
  <c r="E9" i="39"/>
  <c r="F21" i="35" s="1"/>
  <c r="G41" i="5"/>
  <c r="G81" i="5" s="1"/>
  <c r="G44" i="39"/>
  <c r="S41" i="34"/>
  <c r="I13" i="4"/>
  <c r="I245" i="4"/>
  <c r="I574" i="4"/>
  <c r="I147" i="4"/>
  <c r="I793" i="4"/>
  <c r="I1019" i="4"/>
  <c r="E8" i="16"/>
  <c r="G9" i="16"/>
  <c r="F9" i="16" s="1"/>
  <c r="E23" i="16"/>
  <c r="J46" i="26"/>
  <c r="I92" i="26"/>
  <c r="I132" i="26" s="1"/>
  <c r="J65" i="26"/>
  <c r="I111" i="26"/>
  <c r="I151" i="26" s="1"/>
  <c r="J57" i="26"/>
  <c r="I103" i="26"/>
  <c r="I143" i="26" s="1"/>
  <c r="J33" i="26"/>
  <c r="I79" i="26"/>
  <c r="I119" i="26" s="1"/>
  <c r="I99" i="26"/>
  <c r="I139" i="26" s="1"/>
  <c r="I97" i="26"/>
  <c r="I137" i="26" s="1"/>
  <c r="I85" i="26"/>
  <c r="I125" i="26" s="1"/>
  <c r="I93" i="26"/>
  <c r="I133" i="26" s="1"/>
  <c r="I81" i="26"/>
  <c r="I121" i="26" s="1"/>
  <c r="I96" i="26"/>
  <c r="I136" i="26" s="1"/>
  <c r="I88" i="26"/>
  <c r="I128" i="26" s="1"/>
  <c r="J107" i="26"/>
  <c r="J147" i="26" s="1"/>
  <c r="H35" i="5" s="1"/>
  <c r="J104" i="26"/>
  <c r="J144" i="26" s="1"/>
  <c r="H32" i="5" s="1"/>
  <c r="I109" i="26"/>
  <c r="I149" i="26" s="1"/>
  <c r="I90" i="26"/>
  <c r="I130" i="26" s="1"/>
  <c r="I80" i="26"/>
  <c r="I120" i="26" s="1"/>
  <c r="I94" i="26"/>
  <c r="I134" i="26" s="1"/>
  <c r="I101" i="26"/>
  <c r="I141" i="26" s="1"/>
  <c r="I98" i="26"/>
  <c r="I138" i="26" s="1"/>
  <c r="I105" i="26"/>
  <c r="I145" i="26" s="1"/>
  <c r="I89" i="26"/>
  <c r="I129" i="26" s="1"/>
  <c r="I83" i="26"/>
  <c r="I123" i="26" s="1"/>
  <c r="I91" i="26"/>
  <c r="I131" i="26" s="1"/>
  <c r="I106" i="26"/>
  <c r="I146" i="26" s="1"/>
  <c r="J113" i="26"/>
  <c r="J153" i="26" s="1"/>
  <c r="H41" i="5" s="1"/>
  <c r="I112" i="26"/>
  <c r="I152" i="26" s="1"/>
  <c r="H118" i="26"/>
  <c r="F6" i="5" s="1"/>
  <c r="F46" i="5" s="1"/>
  <c r="I78" i="26"/>
  <c r="I82" i="26"/>
  <c r="H122" i="26"/>
  <c r="F10" i="5" s="1"/>
  <c r="L86" i="26"/>
  <c r="K126" i="26"/>
  <c r="I14" i="5" s="1"/>
  <c r="K100" i="26"/>
  <c r="J140" i="26"/>
  <c r="H28" i="5" s="1"/>
  <c r="K108" i="26"/>
  <c r="J148" i="26"/>
  <c r="H36" i="5" s="1"/>
  <c r="L110" i="26"/>
  <c r="K150" i="26"/>
  <c r="I38" i="5" s="1"/>
  <c r="K87" i="26"/>
  <c r="J127" i="26"/>
  <c r="H15" i="5" s="1"/>
  <c r="K95" i="26"/>
  <c r="J135" i="26"/>
  <c r="H23" i="5" s="1"/>
  <c r="L102" i="26"/>
  <c r="K142" i="26"/>
  <c r="I30" i="5" s="1"/>
  <c r="K84" i="26"/>
  <c r="J124" i="26"/>
  <c r="H12" i="5" s="1"/>
  <c r="D5" i="40" l="1"/>
  <c r="E72" i="22" s="1"/>
  <c r="E82" i="22" s="1"/>
  <c r="I70" i="5"/>
  <c r="J33" i="39" s="1"/>
  <c r="I54" i="5"/>
  <c r="J17" i="39" s="1"/>
  <c r="F53" i="5"/>
  <c r="G16" i="39" s="1"/>
  <c r="T27" i="34"/>
  <c r="I78" i="5"/>
  <c r="J41" i="39" s="1"/>
  <c r="E82" i="5"/>
  <c r="F67" i="5"/>
  <c r="G30" i="39" s="1"/>
  <c r="T11" i="34"/>
  <c r="H26" i="39"/>
  <c r="T35" i="34"/>
  <c r="F50" i="5"/>
  <c r="G13" i="39" s="1"/>
  <c r="T14" i="34"/>
  <c r="F59" i="5"/>
  <c r="F22" i="39"/>
  <c r="H63" i="5"/>
  <c r="I26" i="39" s="1"/>
  <c r="H68" i="5"/>
  <c r="I31" i="39" s="1"/>
  <c r="H38" i="39"/>
  <c r="H55" i="5"/>
  <c r="H75" i="5"/>
  <c r="G10" i="39"/>
  <c r="H52" i="5"/>
  <c r="I15" i="39" s="1"/>
  <c r="H81" i="5"/>
  <c r="G42" i="39"/>
  <c r="G72" i="5"/>
  <c r="T31" i="34" s="1"/>
  <c r="G20" i="39"/>
  <c r="H76" i="5"/>
  <c r="I39" i="39" s="1"/>
  <c r="H44" i="39"/>
  <c r="T40" i="34"/>
  <c r="G18" i="5"/>
  <c r="G33" i="5"/>
  <c r="G73" i="5" s="1"/>
  <c r="G7" i="5"/>
  <c r="G47" i="5" s="1"/>
  <c r="G19" i="5"/>
  <c r="G26" i="5"/>
  <c r="G16" i="5"/>
  <c r="H33" i="39"/>
  <c r="T29" i="34"/>
  <c r="G40" i="5"/>
  <c r="G29" i="5"/>
  <c r="G24" i="5"/>
  <c r="G31" i="5"/>
  <c r="G13" i="5"/>
  <c r="G22" i="5"/>
  <c r="G62" i="5" s="1"/>
  <c r="G9" i="5"/>
  <c r="G27" i="39"/>
  <c r="T34" i="34"/>
  <c r="F42" i="5"/>
  <c r="G34" i="5"/>
  <c r="G74" i="5" s="1"/>
  <c r="G8" i="5"/>
  <c r="G21" i="5"/>
  <c r="G61" i="5" s="1"/>
  <c r="G39" i="5"/>
  <c r="E5" i="39"/>
  <c r="D88" i="22" s="1"/>
  <c r="D89" i="22" s="1"/>
  <c r="F9" i="39"/>
  <c r="G37" i="39"/>
  <c r="G11" i="5"/>
  <c r="G37" i="5"/>
  <c r="G25" i="5"/>
  <c r="G20" i="5"/>
  <c r="G17" i="5"/>
  <c r="G27" i="5"/>
  <c r="H17" i="39"/>
  <c r="T13" i="34"/>
  <c r="I1020" i="4"/>
  <c r="I794" i="4"/>
  <c r="I14" i="4"/>
  <c r="I148" i="4"/>
  <c r="I575" i="4"/>
  <c r="I246" i="4"/>
  <c r="E7" i="16"/>
  <c r="G8" i="16"/>
  <c r="F8" i="16" s="1"/>
  <c r="E24" i="16"/>
  <c r="K33" i="26"/>
  <c r="J79" i="26"/>
  <c r="J119" i="26" s="1"/>
  <c r="H7" i="5" s="1"/>
  <c r="K57" i="26"/>
  <c r="J103" i="26"/>
  <c r="J143" i="26" s="1"/>
  <c r="H31" i="5" s="1"/>
  <c r="K65" i="26"/>
  <c r="J111" i="26"/>
  <c r="J151" i="26" s="1"/>
  <c r="H39" i="5" s="1"/>
  <c r="K46" i="26"/>
  <c r="J92" i="26"/>
  <c r="J132" i="26" s="1"/>
  <c r="H20" i="5" s="1"/>
  <c r="J80" i="26"/>
  <c r="J120" i="26" s="1"/>
  <c r="H8" i="5" s="1"/>
  <c r="J106" i="26"/>
  <c r="J146" i="26" s="1"/>
  <c r="H34" i="5" s="1"/>
  <c r="J105" i="26"/>
  <c r="J145" i="26" s="1"/>
  <c r="H33" i="5" s="1"/>
  <c r="K107" i="26"/>
  <c r="K147" i="26" s="1"/>
  <c r="I35" i="5" s="1"/>
  <c r="J91" i="26"/>
  <c r="J131" i="26" s="1"/>
  <c r="H19" i="5" s="1"/>
  <c r="J98" i="26"/>
  <c r="J138" i="26" s="1"/>
  <c r="H26" i="5" s="1"/>
  <c r="J90" i="26"/>
  <c r="J130" i="26" s="1"/>
  <c r="H18" i="5" s="1"/>
  <c r="J88" i="26"/>
  <c r="J128" i="26" s="1"/>
  <c r="H16" i="5" s="1"/>
  <c r="J85" i="26"/>
  <c r="J125" i="26" s="1"/>
  <c r="H13" i="5" s="1"/>
  <c r="J93" i="26"/>
  <c r="J133" i="26" s="1"/>
  <c r="H21" i="5" s="1"/>
  <c r="J83" i="26"/>
  <c r="J123" i="26" s="1"/>
  <c r="H11" i="5" s="1"/>
  <c r="J101" i="26"/>
  <c r="J141" i="26" s="1"/>
  <c r="H29" i="5" s="1"/>
  <c r="J96" i="26"/>
  <c r="J136" i="26" s="1"/>
  <c r="H24" i="5" s="1"/>
  <c r="J97" i="26"/>
  <c r="J137" i="26" s="1"/>
  <c r="H25" i="5" s="1"/>
  <c r="J112" i="26"/>
  <c r="J152" i="26" s="1"/>
  <c r="H40" i="5" s="1"/>
  <c r="J109" i="26"/>
  <c r="J149" i="26" s="1"/>
  <c r="H37" i="5" s="1"/>
  <c r="J89" i="26"/>
  <c r="J129" i="26" s="1"/>
  <c r="H17" i="5" s="1"/>
  <c r="J94" i="26"/>
  <c r="J134" i="26" s="1"/>
  <c r="H22" i="5" s="1"/>
  <c r="J81" i="26"/>
  <c r="J121" i="26" s="1"/>
  <c r="H9" i="5" s="1"/>
  <c r="J99" i="26"/>
  <c r="J139" i="26" s="1"/>
  <c r="H27" i="5" s="1"/>
  <c r="K113" i="26"/>
  <c r="K153" i="26" s="1"/>
  <c r="I41" i="5" s="1"/>
  <c r="K104" i="26"/>
  <c r="K144" i="26" s="1"/>
  <c r="I32" i="5" s="1"/>
  <c r="I118" i="26"/>
  <c r="J78" i="26"/>
  <c r="J82" i="26"/>
  <c r="I122" i="26"/>
  <c r="G10" i="5" s="1"/>
  <c r="L100" i="26"/>
  <c r="K140" i="26"/>
  <c r="I28" i="5" s="1"/>
  <c r="L87" i="26"/>
  <c r="K127" i="26"/>
  <c r="I15" i="5" s="1"/>
  <c r="L84" i="26"/>
  <c r="K124" i="26"/>
  <c r="I12" i="5" s="1"/>
  <c r="M86" i="26"/>
  <c r="L126" i="26"/>
  <c r="J14" i="5" s="1"/>
  <c r="L108" i="26"/>
  <c r="K148" i="26"/>
  <c r="I36" i="5" s="1"/>
  <c r="M110" i="26"/>
  <c r="L150" i="26"/>
  <c r="J38" i="5" s="1"/>
  <c r="L95" i="26"/>
  <c r="K135" i="26"/>
  <c r="I23" i="5" s="1"/>
  <c r="M102" i="26"/>
  <c r="L142" i="26"/>
  <c r="J30" i="5" s="1"/>
  <c r="G21" i="35" l="1"/>
  <c r="D20" i="40"/>
  <c r="G53" i="5"/>
  <c r="H53" i="5" s="1"/>
  <c r="I16" i="39" s="1"/>
  <c r="J54" i="5"/>
  <c r="K17" i="39" s="1"/>
  <c r="J78" i="5"/>
  <c r="K41" i="39" s="1"/>
  <c r="G67" i="5"/>
  <c r="H67" i="5" s="1"/>
  <c r="I30" i="39" s="1"/>
  <c r="I55" i="5"/>
  <c r="J18" i="39" s="1"/>
  <c r="H74" i="5"/>
  <c r="I37" i="39" s="1"/>
  <c r="H61" i="5"/>
  <c r="I24" i="39" s="1"/>
  <c r="H47" i="5"/>
  <c r="I10" i="39" s="1"/>
  <c r="F82" i="5"/>
  <c r="I81" i="5"/>
  <c r="J44" i="39" s="1"/>
  <c r="I76" i="5"/>
  <c r="I68" i="5"/>
  <c r="G69" i="5"/>
  <c r="H32" i="39" s="1"/>
  <c r="H10" i="39"/>
  <c r="I75" i="5"/>
  <c r="G60" i="5"/>
  <c r="H23" i="39" s="1"/>
  <c r="H62" i="5"/>
  <c r="I25" i="39" s="1"/>
  <c r="G77" i="5"/>
  <c r="H77" i="5" s="1"/>
  <c r="I40" i="39" s="1"/>
  <c r="H25" i="39"/>
  <c r="J70" i="5"/>
  <c r="G57" i="5"/>
  <c r="H20" i="39" s="1"/>
  <c r="G79" i="5"/>
  <c r="H42" i="39" s="1"/>
  <c r="H35" i="39"/>
  <c r="G59" i="5"/>
  <c r="T18" i="34" s="1"/>
  <c r="G22" i="39"/>
  <c r="G51" i="5"/>
  <c r="H51" i="5" s="1"/>
  <c r="H24" i="39"/>
  <c r="I44" i="39"/>
  <c r="G65" i="5"/>
  <c r="H28" i="39" s="1"/>
  <c r="H36" i="39"/>
  <c r="G49" i="5"/>
  <c r="T8" i="34" s="1"/>
  <c r="G58" i="5"/>
  <c r="H21" i="39" s="1"/>
  <c r="I18" i="39"/>
  <c r="G66" i="5"/>
  <c r="H29" i="39" s="1"/>
  <c r="G48" i="5"/>
  <c r="H11" i="39" s="1"/>
  <c r="H73" i="5"/>
  <c r="I36" i="39" s="1"/>
  <c r="G80" i="5"/>
  <c r="H80" i="5" s="1"/>
  <c r="G71" i="5"/>
  <c r="H71" i="5" s="1"/>
  <c r="G56" i="5"/>
  <c r="H19" i="39" s="1"/>
  <c r="H72" i="5"/>
  <c r="I52" i="5"/>
  <c r="J15" i="39" s="1"/>
  <c r="G64" i="5"/>
  <c r="H64" i="5" s="1"/>
  <c r="I38" i="39"/>
  <c r="I63" i="5"/>
  <c r="J26" i="39" s="1"/>
  <c r="G50" i="5"/>
  <c r="H13" i="39" s="1"/>
  <c r="T21" i="34"/>
  <c r="H37" i="39"/>
  <c r="T33" i="34"/>
  <c r="T32" i="34"/>
  <c r="G6" i="5"/>
  <c r="T20" i="34"/>
  <c r="F5" i="39"/>
  <c r="E88" i="22" s="1"/>
  <c r="E89" i="22" s="1"/>
  <c r="G9" i="39"/>
  <c r="T6" i="34"/>
  <c r="I795" i="4"/>
  <c r="I1021" i="4"/>
  <c r="I576" i="4"/>
  <c r="I247" i="4"/>
  <c r="I149" i="4"/>
  <c r="I15" i="4"/>
  <c r="E6" i="16"/>
  <c r="G6" i="16" s="1"/>
  <c r="F6" i="16" s="1"/>
  <c r="G7" i="16"/>
  <c r="F7" i="16" s="1"/>
  <c r="E25" i="16"/>
  <c r="L46" i="26"/>
  <c r="K92" i="26"/>
  <c r="K132" i="26" s="1"/>
  <c r="I20" i="5" s="1"/>
  <c r="L65" i="26"/>
  <c r="K111" i="26"/>
  <c r="K151" i="26" s="1"/>
  <c r="I39" i="5" s="1"/>
  <c r="L57" i="26"/>
  <c r="K103" i="26"/>
  <c r="K143" i="26" s="1"/>
  <c r="I31" i="5" s="1"/>
  <c r="L33" i="26"/>
  <c r="K79" i="26"/>
  <c r="K119" i="26" s="1"/>
  <c r="I7" i="5" s="1"/>
  <c r="K99" i="26"/>
  <c r="K139" i="26" s="1"/>
  <c r="I27" i="5" s="1"/>
  <c r="K101" i="26"/>
  <c r="K141" i="26" s="1"/>
  <c r="I29" i="5" s="1"/>
  <c r="K88" i="26"/>
  <c r="K128" i="26" s="1"/>
  <c r="I16" i="5" s="1"/>
  <c r="K109" i="26"/>
  <c r="K149" i="26" s="1"/>
  <c r="I37" i="5" s="1"/>
  <c r="L107" i="26"/>
  <c r="L147" i="26" s="1"/>
  <c r="J35" i="5" s="1"/>
  <c r="K81" i="26"/>
  <c r="K121" i="26" s="1"/>
  <c r="I9" i="5" s="1"/>
  <c r="K90" i="26"/>
  <c r="K130" i="26" s="1"/>
  <c r="I18" i="5" s="1"/>
  <c r="K112" i="26"/>
  <c r="K152" i="26" s="1"/>
  <c r="I40" i="5" s="1"/>
  <c r="K105" i="26"/>
  <c r="K145" i="26" s="1"/>
  <c r="I33" i="5" s="1"/>
  <c r="K83" i="26"/>
  <c r="K123" i="26" s="1"/>
  <c r="I11" i="5" s="1"/>
  <c r="K94" i="26"/>
  <c r="K134" i="26" s="1"/>
  <c r="I22" i="5" s="1"/>
  <c r="K97" i="26"/>
  <c r="K137" i="26" s="1"/>
  <c r="I25" i="5" s="1"/>
  <c r="K93" i="26"/>
  <c r="K133" i="26" s="1"/>
  <c r="I21" i="5" s="1"/>
  <c r="K98" i="26"/>
  <c r="K138" i="26" s="1"/>
  <c r="I26" i="5" s="1"/>
  <c r="L104" i="26"/>
  <c r="L144" i="26" s="1"/>
  <c r="J32" i="5" s="1"/>
  <c r="K106" i="26"/>
  <c r="K146" i="26" s="1"/>
  <c r="I34" i="5" s="1"/>
  <c r="K89" i="26"/>
  <c r="K129" i="26" s="1"/>
  <c r="I17" i="5" s="1"/>
  <c r="K96" i="26"/>
  <c r="K136" i="26" s="1"/>
  <c r="I24" i="5" s="1"/>
  <c r="K85" i="26"/>
  <c r="K125" i="26" s="1"/>
  <c r="I13" i="5" s="1"/>
  <c r="K91" i="26"/>
  <c r="K131" i="26" s="1"/>
  <c r="I19" i="5" s="1"/>
  <c r="K80" i="26"/>
  <c r="K120" i="26" s="1"/>
  <c r="I8" i="5" s="1"/>
  <c r="L113" i="26"/>
  <c r="L153" i="26" s="1"/>
  <c r="J41" i="5" s="1"/>
  <c r="K78" i="26"/>
  <c r="J118" i="26"/>
  <c r="H6" i="5" s="1"/>
  <c r="K82" i="26"/>
  <c r="J122" i="26"/>
  <c r="H10" i="5" s="1"/>
  <c r="N110" i="26"/>
  <c r="M150" i="26"/>
  <c r="K38" i="5" s="1"/>
  <c r="N102" i="26"/>
  <c r="M142" i="26"/>
  <c r="K30" i="5" s="1"/>
  <c r="M108" i="26"/>
  <c r="L148" i="26"/>
  <c r="J36" i="5" s="1"/>
  <c r="M100" i="26"/>
  <c r="L140" i="26"/>
  <c r="J28" i="5" s="1"/>
  <c r="M95" i="26"/>
  <c r="L135" i="26"/>
  <c r="J23" i="5" s="1"/>
  <c r="M87" i="26"/>
  <c r="L127" i="26"/>
  <c r="J15" i="5" s="1"/>
  <c r="N86" i="26"/>
  <c r="M126" i="26"/>
  <c r="K14" i="5" s="1"/>
  <c r="M84" i="26"/>
  <c r="L124" i="26"/>
  <c r="J12" i="5" s="1"/>
  <c r="H30" i="39" l="1"/>
  <c r="T12" i="34"/>
  <c r="H16" i="39"/>
  <c r="K78" i="5"/>
  <c r="K54" i="5"/>
  <c r="L17" i="39" s="1"/>
  <c r="J55" i="5"/>
  <c r="H22" i="39"/>
  <c r="J81" i="5"/>
  <c r="K44" i="39" s="1"/>
  <c r="I47" i="5"/>
  <c r="J10" i="39" s="1"/>
  <c r="T26" i="34"/>
  <c r="I53" i="5"/>
  <c r="J16" i="39" s="1"/>
  <c r="I74" i="5"/>
  <c r="J37" i="39" s="1"/>
  <c r="I61" i="5"/>
  <c r="J24" i="39" s="1"/>
  <c r="T28" i="34"/>
  <c r="T36" i="34"/>
  <c r="T24" i="34"/>
  <c r="H40" i="39"/>
  <c r="H21" i="35"/>
  <c r="T16" i="34"/>
  <c r="T25" i="34"/>
  <c r="H27" i="39"/>
  <c r="I62" i="5"/>
  <c r="J25" i="39" s="1"/>
  <c r="H79" i="5"/>
  <c r="I42" i="39" s="1"/>
  <c r="H60" i="5"/>
  <c r="I23" i="39" s="1"/>
  <c r="H59" i="5"/>
  <c r="I22" i="39" s="1"/>
  <c r="H65" i="5"/>
  <c r="I28" i="39" s="1"/>
  <c r="T38" i="34"/>
  <c r="T19" i="34"/>
  <c r="T23" i="34"/>
  <c r="I67" i="5"/>
  <c r="J30" i="39" s="1"/>
  <c r="T17" i="34"/>
  <c r="H66" i="5"/>
  <c r="I29" i="39" s="1"/>
  <c r="H48" i="5"/>
  <c r="I48" i="5" s="1"/>
  <c r="J11" i="39" s="1"/>
  <c r="T7" i="34"/>
  <c r="H58" i="5"/>
  <c r="I21" i="39" s="1"/>
  <c r="J75" i="5"/>
  <c r="K38" i="39" s="1"/>
  <c r="T30" i="34"/>
  <c r="H34" i="39"/>
  <c r="I64" i="5"/>
  <c r="J27" i="39" s="1"/>
  <c r="I27" i="39"/>
  <c r="I51" i="5"/>
  <c r="J14" i="39" s="1"/>
  <c r="I14" i="39"/>
  <c r="I80" i="5"/>
  <c r="I43" i="39"/>
  <c r="I71" i="5"/>
  <c r="J34" i="39" s="1"/>
  <c r="I34" i="39"/>
  <c r="I77" i="5"/>
  <c r="J40" i="39" s="1"/>
  <c r="I72" i="5"/>
  <c r="I35" i="39"/>
  <c r="H69" i="5"/>
  <c r="I32" i="39" s="1"/>
  <c r="H49" i="5"/>
  <c r="H50" i="5"/>
  <c r="I13" i="39" s="1"/>
  <c r="J68" i="5"/>
  <c r="G42" i="5"/>
  <c r="G46" i="5"/>
  <c r="H46" i="5" s="1"/>
  <c r="T39" i="34"/>
  <c r="H43" i="39"/>
  <c r="H14" i="39"/>
  <c r="J31" i="39"/>
  <c r="T10" i="34"/>
  <c r="T15" i="34"/>
  <c r="I73" i="5"/>
  <c r="J36" i="39" s="1"/>
  <c r="H56" i="5"/>
  <c r="H57" i="5"/>
  <c r="J76" i="5"/>
  <c r="K39" i="39" s="1"/>
  <c r="H12" i="39"/>
  <c r="J38" i="39"/>
  <c r="K70" i="5"/>
  <c r="J39" i="39"/>
  <c r="K18" i="39"/>
  <c r="J63" i="5"/>
  <c r="J52" i="5"/>
  <c r="K15" i="39" s="1"/>
  <c r="K33" i="39"/>
  <c r="H42" i="5"/>
  <c r="G5" i="39"/>
  <c r="F88" i="22" s="1"/>
  <c r="F89" i="22" s="1"/>
  <c r="L41" i="39"/>
  <c r="I150" i="4"/>
  <c r="I796" i="4"/>
  <c r="I16" i="4"/>
  <c r="I248" i="4"/>
  <c r="I577" i="4"/>
  <c r="I1022" i="4"/>
  <c r="E26" i="16"/>
  <c r="M33" i="26"/>
  <c r="L79" i="26"/>
  <c r="L119" i="26" s="1"/>
  <c r="J7" i="5" s="1"/>
  <c r="M57" i="26"/>
  <c r="L103" i="26"/>
  <c r="L143" i="26" s="1"/>
  <c r="J31" i="5" s="1"/>
  <c r="M65" i="26"/>
  <c r="L111" i="26"/>
  <c r="L151" i="26" s="1"/>
  <c r="J39" i="5" s="1"/>
  <c r="M46" i="26"/>
  <c r="L92" i="26"/>
  <c r="L132" i="26" s="1"/>
  <c r="J20" i="5" s="1"/>
  <c r="L91" i="26"/>
  <c r="L131" i="26" s="1"/>
  <c r="J19" i="5" s="1"/>
  <c r="L97" i="26"/>
  <c r="L137" i="26" s="1"/>
  <c r="J25" i="5" s="1"/>
  <c r="L106" i="26"/>
  <c r="L146" i="26" s="1"/>
  <c r="J34" i="5" s="1"/>
  <c r="L112" i="26"/>
  <c r="L152" i="26" s="1"/>
  <c r="J40" i="5" s="1"/>
  <c r="L109" i="26"/>
  <c r="L149" i="26" s="1"/>
  <c r="J37" i="5" s="1"/>
  <c r="L85" i="26"/>
  <c r="L125" i="26" s="1"/>
  <c r="J13" i="5" s="1"/>
  <c r="L94" i="26"/>
  <c r="L134" i="26" s="1"/>
  <c r="J22" i="5" s="1"/>
  <c r="L90" i="26"/>
  <c r="L130" i="26" s="1"/>
  <c r="J18" i="5" s="1"/>
  <c r="L88" i="26"/>
  <c r="L128" i="26" s="1"/>
  <c r="J16" i="5" s="1"/>
  <c r="M113" i="26"/>
  <c r="M153" i="26" s="1"/>
  <c r="K41" i="5" s="1"/>
  <c r="M104" i="26"/>
  <c r="M144" i="26" s="1"/>
  <c r="K32" i="5" s="1"/>
  <c r="L96" i="26"/>
  <c r="L136" i="26" s="1"/>
  <c r="J24" i="5" s="1"/>
  <c r="L98" i="26"/>
  <c r="L138" i="26" s="1"/>
  <c r="J26" i="5" s="1"/>
  <c r="L83" i="26"/>
  <c r="L123" i="26" s="1"/>
  <c r="J11" i="5" s="1"/>
  <c r="L81" i="26"/>
  <c r="L121" i="26" s="1"/>
  <c r="J9" i="5" s="1"/>
  <c r="L101" i="26"/>
  <c r="L141" i="26" s="1"/>
  <c r="J29" i="5" s="1"/>
  <c r="L80" i="26"/>
  <c r="L120" i="26" s="1"/>
  <c r="J8" i="5" s="1"/>
  <c r="L89" i="26"/>
  <c r="L129" i="26" s="1"/>
  <c r="J17" i="5" s="1"/>
  <c r="L93" i="26"/>
  <c r="L133" i="26" s="1"/>
  <c r="J21" i="5" s="1"/>
  <c r="L99" i="26"/>
  <c r="L139" i="26" s="1"/>
  <c r="J27" i="5" s="1"/>
  <c r="L105" i="26"/>
  <c r="L145" i="26" s="1"/>
  <c r="J33" i="5" s="1"/>
  <c r="M107" i="26"/>
  <c r="M147" i="26" s="1"/>
  <c r="K35" i="5" s="1"/>
  <c r="L78" i="26"/>
  <c r="K118" i="26"/>
  <c r="I6" i="5" s="1"/>
  <c r="T9" i="34"/>
  <c r="K122" i="26"/>
  <c r="I10" i="5" s="1"/>
  <c r="L82" i="26"/>
  <c r="O110" i="26"/>
  <c r="N150" i="26"/>
  <c r="L38" i="5" s="1"/>
  <c r="N100" i="26"/>
  <c r="M140" i="26"/>
  <c r="K28" i="5" s="1"/>
  <c r="N108" i="26"/>
  <c r="M148" i="26"/>
  <c r="K36" i="5" s="1"/>
  <c r="N95" i="26"/>
  <c r="M135" i="26"/>
  <c r="K23" i="5" s="1"/>
  <c r="N84" i="26"/>
  <c r="M124" i="26"/>
  <c r="K12" i="5" s="1"/>
  <c r="O86" i="26"/>
  <c r="N126" i="26"/>
  <c r="L14" i="5" s="1"/>
  <c r="N87" i="26"/>
  <c r="M127" i="26"/>
  <c r="K15" i="5" s="1"/>
  <c r="O102" i="26"/>
  <c r="N142" i="26"/>
  <c r="L30" i="5" s="1"/>
  <c r="L54" i="5" l="1"/>
  <c r="M17" i="39" s="1"/>
  <c r="J62" i="5"/>
  <c r="K25" i="39" s="1"/>
  <c r="I66" i="5"/>
  <c r="J66" i="5" s="1"/>
  <c r="K29" i="39" s="1"/>
  <c r="J61" i="5"/>
  <c r="K24" i="39" s="1"/>
  <c r="J47" i="5"/>
  <c r="K10" i="39" s="1"/>
  <c r="K75" i="5"/>
  <c r="L38" i="39" s="1"/>
  <c r="J74" i="5"/>
  <c r="K37" i="39" s="1"/>
  <c r="I11" i="39"/>
  <c r="I59" i="5"/>
  <c r="J22" i="39" s="1"/>
  <c r="I79" i="5"/>
  <c r="J42" i="39" s="1"/>
  <c r="I58" i="5"/>
  <c r="J21" i="39" s="1"/>
  <c r="I69" i="5"/>
  <c r="J32" i="39" s="1"/>
  <c r="I65" i="5"/>
  <c r="J28" i="39" s="1"/>
  <c r="I60" i="5"/>
  <c r="J60" i="5" s="1"/>
  <c r="K23" i="39" s="1"/>
  <c r="K63" i="5"/>
  <c r="L26" i="39" s="1"/>
  <c r="J53" i="5"/>
  <c r="I46" i="5"/>
  <c r="J9" i="39" s="1"/>
  <c r="I57" i="5"/>
  <c r="I20" i="39"/>
  <c r="K68" i="5"/>
  <c r="L31" i="39" s="1"/>
  <c r="J72" i="5"/>
  <c r="J35" i="39"/>
  <c r="J71" i="5"/>
  <c r="K34" i="39" s="1"/>
  <c r="K52" i="5"/>
  <c r="L15" i="39" s="1"/>
  <c r="L70" i="5"/>
  <c r="M33" i="39" s="1"/>
  <c r="J67" i="5"/>
  <c r="K26" i="39"/>
  <c r="J80" i="5"/>
  <c r="K43" i="39" s="1"/>
  <c r="J77" i="5"/>
  <c r="K40" i="39" s="1"/>
  <c r="I49" i="5"/>
  <c r="I12" i="39"/>
  <c r="J73" i="5"/>
  <c r="K36" i="39" s="1"/>
  <c r="J43" i="39"/>
  <c r="K55" i="5"/>
  <c r="L78" i="5"/>
  <c r="M41" i="39" s="1"/>
  <c r="J51" i="5"/>
  <c r="K14" i="39" s="1"/>
  <c r="I50" i="5"/>
  <c r="L33" i="39"/>
  <c r="K31" i="39"/>
  <c r="I56" i="5"/>
  <c r="I19" i="39"/>
  <c r="K76" i="5"/>
  <c r="L39" i="39" s="1"/>
  <c r="K81" i="5"/>
  <c r="L44" i="39" s="1"/>
  <c r="J48" i="5"/>
  <c r="J64" i="5"/>
  <c r="K27" i="39" s="1"/>
  <c r="G82" i="5"/>
  <c r="I9" i="39"/>
  <c r="H82" i="5"/>
  <c r="H9" i="39"/>
  <c r="I21" i="35" s="1"/>
  <c r="T5" i="34"/>
  <c r="T41" i="34" s="1"/>
  <c r="I42" i="5"/>
  <c r="I249" i="4"/>
  <c r="I151" i="4"/>
  <c r="I578" i="4"/>
  <c r="I17" i="4"/>
  <c r="I1023" i="4"/>
  <c r="I797" i="4"/>
  <c r="E27" i="16"/>
  <c r="N46" i="26"/>
  <c r="M92" i="26"/>
  <c r="M132" i="26" s="1"/>
  <c r="K20" i="5" s="1"/>
  <c r="N65" i="26"/>
  <c r="M111" i="26"/>
  <c r="M151" i="26" s="1"/>
  <c r="K39" i="5" s="1"/>
  <c r="N57" i="26"/>
  <c r="M103" i="26"/>
  <c r="M143" i="26" s="1"/>
  <c r="K31" i="5" s="1"/>
  <c r="N33" i="26"/>
  <c r="M79" i="26"/>
  <c r="M119" i="26" s="1"/>
  <c r="K7" i="5" s="1"/>
  <c r="M101" i="26"/>
  <c r="M141" i="26" s="1"/>
  <c r="K29" i="5" s="1"/>
  <c r="M112" i="26"/>
  <c r="M152" i="26" s="1"/>
  <c r="K40" i="5" s="1"/>
  <c r="M99" i="26"/>
  <c r="M139" i="26" s="1"/>
  <c r="K27" i="5" s="1"/>
  <c r="M90" i="26"/>
  <c r="M130" i="26" s="1"/>
  <c r="K18" i="5" s="1"/>
  <c r="M81" i="26"/>
  <c r="M121" i="26" s="1"/>
  <c r="K9" i="5" s="1"/>
  <c r="M94" i="26"/>
  <c r="M134" i="26" s="1"/>
  <c r="K22" i="5" s="1"/>
  <c r="N107" i="26"/>
  <c r="N147" i="26" s="1"/>
  <c r="N104" i="26"/>
  <c r="N144" i="26" s="1"/>
  <c r="M106" i="26"/>
  <c r="M146" i="26" s="1"/>
  <c r="K34" i="5" s="1"/>
  <c r="M96" i="26"/>
  <c r="M136" i="26" s="1"/>
  <c r="K24" i="5" s="1"/>
  <c r="M93" i="26"/>
  <c r="M133" i="26" s="1"/>
  <c r="K21" i="5" s="1"/>
  <c r="M89" i="26"/>
  <c r="M129" i="26" s="1"/>
  <c r="K17" i="5" s="1"/>
  <c r="M83" i="26"/>
  <c r="M123" i="26" s="1"/>
  <c r="K11" i="5" s="1"/>
  <c r="M85" i="26"/>
  <c r="M125" i="26" s="1"/>
  <c r="K13" i="5" s="1"/>
  <c r="M97" i="26"/>
  <c r="M137" i="26" s="1"/>
  <c r="K25" i="5" s="1"/>
  <c r="N113" i="26"/>
  <c r="N153" i="26" s="1"/>
  <c r="M80" i="26"/>
  <c r="M120" i="26" s="1"/>
  <c r="K8" i="5" s="1"/>
  <c r="M98" i="26"/>
  <c r="M138" i="26" s="1"/>
  <c r="K26" i="5" s="1"/>
  <c r="M88" i="26"/>
  <c r="M128" i="26" s="1"/>
  <c r="K16" i="5" s="1"/>
  <c r="M91" i="26"/>
  <c r="M131" i="26" s="1"/>
  <c r="K19" i="5" s="1"/>
  <c r="M105" i="26"/>
  <c r="M145" i="26" s="1"/>
  <c r="K33" i="5" s="1"/>
  <c r="M109" i="26"/>
  <c r="M149" i="26" s="1"/>
  <c r="K37" i="5" s="1"/>
  <c r="M78" i="26"/>
  <c r="L118" i="26"/>
  <c r="J6" i="5" s="1"/>
  <c r="M82" i="26"/>
  <c r="L122" i="26"/>
  <c r="J10" i="5" s="1"/>
  <c r="O95" i="26"/>
  <c r="N135" i="26"/>
  <c r="L23" i="5" s="1"/>
  <c r="P86" i="26"/>
  <c r="O126" i="26"/>
  <c r="M14" i="5" s="1"/>
  <c r="O84" i="26"/>
  <c r="N124" i="26"/>
  <c r="L12" i="5" s="1"/>
  <c r="O100" i="26"/>
  <c r="N140" i="26"/>
  <c r="L28" i="5" s="1"/>
  <c r="P102" i="26"/>
  <c r="O142" i="26"/>
  <c r="M30" i="5" s="1"/>
  <c r="O87" i="26"/>
  <c r="N127" i="26"/>
  <c r="L15" i="5" s="1"/>
  <c r="O108" i="26"/>
  <c r="N148" i="26"/>
  <c r="L36" i="5" s="1"/>
  <c r="P110" i="26"/>
  <c r="O150" i="26"/>
  <c r="M38" i="5" s="1"/>
  <c r="M54" i="5" l="1"/>
  <c r="N17" i="39" s="1"/>
  <c r="U13" i="34"/>
  <c r="M70" i="5"/>
  <c r="N33" i="39" s="1"/>
  <c r="J29" i="39"/>
  <c r="K61" i="5"/>
  <c r="L24" i="39" s="1"/>
  <c r="K47" i="5"/>
  <c r="L10" i="39" s="1"/>
  <c r="K62" i="5"/>
  <c r="L25" i="39" s="1"/>
  <c r="J58" i="5"/>
  <c r="K21" i="39" s="1"/>
  <c r="U29" i="34"/>
  <c r="K74" i="5"/>
  <c r="L37" i="39" s="1"/>
  <c r="U37" i="34"/>
  <c r="J79" i="5"/>
  <c r="K42" i="39" s="1"/>
  <c r="J65" i="5"/>
  <c r="K65" i="5" s="1"/>
  <c r="L28" i="39" s="1"/>
  <c r="J21" i="35"/>
  <c r="J23" i="39"/>
  <c r="J69" i="5"/>
  <c r="K32" i="39" s="1"/>
  <c r="K60" i="5"/>
  <c r="L23" i="39" s="1"/>
  <c r="J59" i="5"/>
  <c r="K22" i="39" s="1"/>
  <c r="K67" i="5"/>
  <c r="L30" i="39" s="1"/>
  <c r="K64" i="5"/>
  <c r="L27" i="39" s="1"/>
  <c r="K48" i="5"/>
  <c r="L11" i="39" s="1"/>
  <c r="I5" i="39"/>
  <c r="H88" i="22" s="1"/>
  <c r="H89" i="22" s="1"/>
  <c r="K80" i="5"/>
  <c r="L43" i="39" s="1"/>
  <c r="L55" i="5"/>
  <c r="M18" i="39" s="1"/>
  <c r="K73" i="5"/>
  <c r="L36" i="39" s="1"/>
  <c r="J50" i="5"/>
  <c r="K13" i="39" s="1"/>
  <c r="K30" i="39"/>
  <c r="J57" i="5"/>
  <c r="J20" i="39"/>
  <c r="J56" i="5"/>
  <c r="J19" i="39"/>
  <c r="J13" i="39"/>
  <c r="J49" i="5"/>
  <c r="J12" i="39"/>
  <c r="J46" i="5"/>
  <c r="K53" i="5"/>
  <c r="K71" i="5"/>
  <c r="L34" i="39" s="1"/>
  <c r="K16" i="39"/>
  <c r="M78" i="5"/>
  <c r="N41" i="39" s="1"/>
  <c r="K11" i="39"/>
  <c r="L76" i="5"/>
  <c r="U35" i="34" s="1"/>
  <c r="L18" i="39"/>
  <c r="K51" i="5"/>
  <c r="L63" i="5"/>
  <c r="M26" i="39" s="1"/>
  <c r="K66" i="5"/>
  <c r="L29" i="39" s="1"/>
  <c r="K72" i="5"/>
  <c r="K35" i="39"/>
  <c r="K77" i="5"/>
  <c r="L40" i="39" s="1"/>
  <c r="L52" i="5"/>
  <c r="M15" i="39" s="1"/>
  <c r="L68" i="5"/>
  <c r="M31" i="39" s="1"/>
  <c r="I82" i="5"/>
  <c r="H5" i="39"/>
  <c r="G88" i="22" s="1"/>
  <c r="G89" i="22" s="1"/>
  <c r="J42" i="5"/>
  <c r="L32" i="5"/>
  <c r="L41" i="5"/>
  <c r="L81" i="5" s="1"/>
  <c r="L35" i="5"/>
  <c r="I18" i="4"/>
  <c r="I579" i="4"/>
  <c r="I798" i="4"/>
  <c r="I152" i="4"/>
  <c r="I1024" i="4"/>
  <c r="I250" i="4"/>
  <c r="E28" i="16"/>
  <c r="O33" i="26"/>
  <c r="N79" i="26"/>
  <c r="N119" i="26" s="1"/>
  <c r="O57" i="26"/>
  <c r="N103" i="26"/>
  <c r="N143" i="26" s="1"/>
  <c r="O65" i="26"/>
  <c r="N111" i="26"/>
  <c r="N151" i="26" s="1"/>
  <c r="O46" i="26"/>
  <c r="N92" i="26"/>
  <c r="N132" i="26" s="1"/>
  <c r="N89" i="26"/>
  <c r="N129" i="26" s="1"/>
  <c r="N90" i="26"/>
  <c r="N130" i="26" s="1"/>
  <c r="O113" i="26"/>
  <c r="O153" i="26" s="1"/>
  <c r="M41" i="5" s="1"/>
  <c r="O104" i="26"/>
  <c r="O144" i="26" s="1"/>
  <c r="M32" i="5" s="1"/>
  <c r="N91" i="26"/>
  <c r="N131" i="26" s="1"/>
  <c r="N88" i="26"/>
  <c r="N128" i="26" s="1"/>
  <c r="N97" i="26"/>
  <c r="N137" i="26" s="1"/>
  <c r="N93" i="26"/>
  <c r="N133" i="26" s="1"/>
  <c r="N99" i="26"/>
  <c r="N139" i="26" s="1"/>
  <c r="O107" i="26"/>
  <c r="O147" i="26" s="1"/>
  <c r="M35" i="5" s="1"/>
  <c r="N98" i="26"/>
  <c r="N138" i="26" s="1"/>
  <c r="N85" i="26"/>
  <c r="N125" i="26" s="1"/>
  <c r="N96" i="26"/>
  <c r="N136" i="26" s="1"/>
  <c r="N94" i="26"/>
  <c r="N134" i="26" s="1"/>
  <c r="N109" i="26"/>
  <c r="N149" i="26" s="1"/>
  <c r="N112" i="26"/>
  <c r="N152" i="26" s="1"/>
  <c r="N80" i="26"/>
  <c r="N120" i="26" s="1"/>
  <c r="N83" i="26"/>
  <c r="N123" i="26" s="1"/>
  <c r="N81" i="26"/>
  <c r="N121" i="26" s="1"/>
  <c r="N101" i="26"/>
  <c r="N141" i="26" s="1"/>
  <c r="N105" i="26"/>
  <c r="N145" i="26" s="1"/>
  <c r="N106" i="26"/>
  <c r="N146" i="26" s="1"/>
  <c r="M118" i="26"/>
  <c r="K6" i="5" s="1"/>
  <c r="N78" i="26"/>
  <c r="N82" i="26"/>
  <c r="M122" i="26"/>
  <c r="K10" i="5" s="1"/>
  <c r="Q110" i="26"/>
  <c r="P150" i="26"/>
  <c r="N38" i="5" s="1"/>
  <c r="Q102" i="26"/>
  <c r="P142" i="26"/>
  <c r="N30" i="5" s="1"/>
  <c r="P100" i="26"/>
  <c r="O140" i="26"/>
  <c r="M28" i="5" s="1"/>
  <c r="P84" i="26"/>
  <c r="O124" i="26"/>
  <c r="M12" i="5" s="1"/>
  <c r="P87" i="26"/>
  <c r="O127" i="26"/>
  <c r="M15" i="5" s="1"/>
  <c r="Q86" i="26"/>
  <c r="P126" i="26"/>
  <c r="N14" i="5" s="1"/>
  <c r="P108" i="26"/>
  <c r="O148" i="26"/>
  <c r="M36" i="5" s="1"/>
  <c r="P95" i="26"/>
  <c r="O135" i="26"/>
  <c r="M23" i="5" s="1"/>
  <c r="K21" i="35" l="1"/>
  <c r="N54" i="5"/>
  <c r="O17" i="39" s="1"/>
  <c r="N70" i="5"/>
  <c r="O33" i="39" s="1"/>
  <c r="K58" i="5"/>
  <c r="L21" i="39" s="1"/>
  <c r="M76" i="5"/>
  <c r="N39" i="39" s="1"/>
  <c r="K79" i="5"/>
  <c r="L42" i="39" s="1"/>
  <c r="M39" i="39"/>
  <c r="K28" i="39"/>
  <c r="K69" i="5"/>
  <c r="L32" i="39" s="1"/>
  <c r="M68" i="5"/>
  <c r="N31" i="39" s="1"/>
  <c r="K59" i="5"/>
  <c r="L22" i="39" s="1"/>
  <c r="U14" i="34"/>
  <c r="U11" i="34"/>
  <c r="M55" i="5"/>
  <c r="N18" i="39" s="1"/>
  <c r="U22" i="34"/>
  <c r="M63" i="5"/>
  <c r="N26" i="39" s="1"/>
  <c r="U27" i="34"/>
  <c r="J5" i="39"/>
  <c r="I88" i="22" s="1"/>
  <c r="I89" i="22" s="1"/>
  <c r="N78" i="5"/>
  <c r="L75" i="5"/>
  <c r="M75" i="5" s="1"/>
  <c r="K49" i="5"/>
  <c r="K12" i="39"/>
  <c r="M44" i="39"/>
  <c r="K46" i="5"/>
  <c r="M52" i="5"/>
  <c r="K57" i="5"/>
  <c r="K20" i="39"/>
  <c r="L14" i="39"/>
  <c r="K50" i="5"/>
  <c r="M81" i="5"/>
  <c r="J82" i="5"/>
  <c r="L72" i="5"/>
  <c r="U31" i="34" s="1"/>
  <c r="L35" i="39"/>
  <c r="K56" i="5"/>
  <c r="K19" i="39"/>
  <c r="L16" i="39"/>
  <c r="K42" i="5"/>
  <c r="L8" i="5"/>
  <c r="L27" i="5"/>
  <c r="L17" i="5"/>
  <c r="L40" i="5"/>
  <c r="L21" i="5"/>
  <c r="L20" i="5"/>
  <c r="L34" i="5"/>
  <c r="L22" i="5"/>
  <c r="L16" i="5"/>
  <c r="L39" i="5"/>
  <c r="L19" i="5"/>
  <c r="L37" i="5"/>
  <c r="L33" i="5"/>
  <c r="L73" i="5" s="1"/>
  <c r="L24" i="5"/>
  <c r="L29" i="5"/>
  <c r="L13" i="5"/>
  <c r="L31" i="5"/>
  <c r="L71" i="5" s="1"/>
  <c r="U40" i="34"/>
  <c r="L9" i="5"/>
  <c r="L26" i="5"/>
  <c r="L11" i="5"/>
  <c r="L18" i="5"/>
  <c r="L7" i="5"/>
  <c r="K9" i="39"/>
  <c r="L25" i="5"/>
  <c r="L65" i="5" s="1"/>
  <c r="I153" i="4"/>
  <c r="I799" i="4"/>
  <c r="I580" i="4"/>
  <c r="I251" i="4"/>
  <c r="I1025" i="4"/>
  <c r="I19" i="4"/>
  <c r="E29" i="16"/>
  <c r="P46" i="26"/>
  <c r="O92" i="26"/>
  <c r="O132" i="26" s="1"/>
  <c r="M20" i="5" s="1"/>
  <c r="P65" i="26"/>
  <c r="O111" i="26"/>
  <c r="O151" i="26" s="1"/>
  <c r="M39" i="5" s="1"/>
  <c r="P57" i="26"/>
  <c r="O103" i="26"/>
  <c r="O143" i="26" s="1"/>
  <c r="M31" i="5" s="1"/>
  <c r="P33" i="26"/>
  <c r="O79" i="26"/>
  <c r="O119" i="26" s="1"/>
  <c r="M7" i="5" s="1"/>
  <c r="O93" i="26"/>
  <c r="O133" i="26" s="1"/>
  <c r="M21" i="5" s="1"/>
  <c r="O112" i="26"/>
  <c r="O152" i="26" s="1"/>
  <c r="M40" i="5" s="1"/>
  <c r="P104" i="26"/>
  <c r="P144" i="26" s="1"/>
  <c r="N32" i="5" s="1"/>
  <c r="O101" i="26"/>
  <c r="O141" i="26" s="1"/>
  <c r="M29" i="5" s="1"/>
  <c r="O85" i="26"/>
  <c r="O125" i="26" s="1"/>
  <c r="M13" i="5" s="1"/>
  <c r="O81" i="26"/>
  <c r="O121" i="26" s="1"/>
  <c r="M9" i="5" s="1"/>
  <c r="O98" i="26"/>
  <c r="O138" i="26" s="1"/>
  <c r="M26" i="5" s="1"/>
  <c r="O97" i="26"/>
  <c r="O137" i="26" s="1"/>
  <c r="M25" i="5" s="1"/>
  <c r="P113" i="26"/>
  <c r="P153" i="26" s="1"/>
  <c r="N41" i="5" s="1"/>
  <c r="O83" i="26"/>
  <c r="O123" i="26" s="1"/>
  <c r="M11" i="5" s="1"/>
  <c r="O94" i="26"/>
  <c r="O134" i="26" s="1"/>
  <c r="M22" i="5" s="1"/>
  <c r="O88" i="26"/>
  <c r="O128" i="26" s="1"/>
  <c r="M16" i="5" s="1"/>
  <c r="O90" i="26"/>
  <c r="O130" i="26" s="1"/>
  <c r="M18" i="5" s="1"/>
  <c r="O109" i="26"/>
  <c r="O149" i="26" s="1"/>
  <c r="M37" i="5" s="1"/>
  <c r="O106" i="26"/>
  <c r="O146" i="26" s="1"/>
  <c r="M34" i="5" s="1"/>
  <c r="P107" i="26"/>
  <c r="P147" i="26" s="1"/>
  <c r="N35" i="5" s="1"/>
  <c r="O80" i="26"/>
  <c r="O120" i="26" s="1"/>
  <c r="M8" i="5" s="1"/>
  <c r="O96" i="26"/>
  <c r="O136" i="26" s="1"/>
  <c r="M24" i="5" s="1"/>
  <c r="O99" i="26"/>
  <c r="O139" i="26" s="1"/>
  <c r="M27" i="5" s="1"/>
  <c r="O91" i="26"/>
  <c r="O131" i="26" s="1"/>
  <c r="M19" i="5" s="1"/>
  <c r="O89" i="26"/>
  <c r="O129" i="26" s="1"/>
  <c r="M17" i="5" s="1"/>
  <c r="O105" i="26"/>
  <c r="O145" i="26" s="1"/>
  <c r="M33" i="5" s="1"/>
  <c r="O78" i="26"/>
  <c r="N118" i="26"/>
  <c r="L6" i="5" s="1"/>
  <c r="O82" i="26"/>
  <c r="N122" i="26"/>
  <c r="L10" i="5" s="1"/>
  <c r="R86" i="26"/>
  <c r="Q126" i="26"/>
  <c r="O14" i="5" s="1"/>
  <c r="R110" i="26"/>
  <c r="Q150" i="26"/>
  <c r="O38" i="5" s="1"/>
  <c r="Q108" i="26"/>
  <c r="P148" i="26"/>
  <c r="N36" i="5" s="1"/>
  <c r="R102" i="26"/>
  <c r="Q142" i="26"/>
  <c r="O30" i="5" s="1"/>
  <c r="Q95" i="26"/>
  <c r="P135" i="26"/>
  <c r="N23" i="5" s="1"/>
  <c r="Q87" i="26"/>
  <c r="P127" i="26"/>
  <c r="N15" i="5" s="1"/>
  <c r="Q84" i="26"/>
  <c r="P124" i="26"/>
  <c r="N12" i="5" s="1"/>
  <c r="Q100" i="26"/>
  <c r="P140" i="26"/>
  <c r="N28" i="5" s="1"/>
  <c r="O54" i="5" l="1"/>
  <c r="P17" i="39" s="1"/>
  <c r="O70" i="5"/>
  <c r="P33" i="39" s="1"/>
  <c r="N68" i="5"/>
  <c r="O31" i="39" s="1"/>
  <c r="N76" i="5"/>
  <c r="O39" i="39" s="1"/>
  <c r="L21" i="35"/>
  <c r="N63" i="5"/>
  <c r="O26" i="39" s="1"/>
  <c r="U34" i="34"/>
  <c r="K82" i="5"/>
  <c r="N55" i="5"/>
  <c r="O18" i="39" s="1"/>
  <c r="M65" i="5"/>
  <c r="N28" i="39" s="1"/>
  <c r="N75" i="5"/>
  <c r="O38" i="39" s="1"/>
  <c r="N38" i="39"/>
  <c r="M73" i="5"/>
  <c r="N36" i="39" s="1"/>
  <c r="L60" i="5"/>
  <c r="M60" i="5" s="1"/>
  <c r="M71" i="5"/>
  <c r="N34" i="39" s="1"/>
  <c r="L47" i="5"/>
  <c r="M10" i="39" s="1"/>
  <c r="M34" i="39"/>
  <c r="L79" i="5"/>
  <c r="M79" i="5" s="1"/>
  <c r="L61" i="5"/>
  <c r="M24" i="39" s="1"/>
  <c r="L50" i="5"/>
  <c r="M13" i="39" s="1"/>
  <c r="N52" i="5"/>
  <c r="O15" i="39" s="1"/>
  <c r="L49" i="5"/>
  <c r="M49" i="5" s="1"/>
  <c r="L12" i="39"/>
  <c r="L58" i="5"/>
  <c r="M21" i="39" s="1"/>
  <c r="L80" i="5"/>
  <c r="M43" i="39" s="1"/>
  <c r="L56" i="5"/>
  <c r="M19" i="39" s="1"/>
  <c r="L19" i="39"/>
  <c r="N15" i="39"/>
  <c r="L69" i="5"/>
  <c r="M69" i="5" s="1"/>
  <c r="N32" i="39" s="1"/>
  <c r="L62" i="5"/>
  <c r="M62" i="5" s="1"/>
  <c r="N25" i="39" s="1"/>
  <c r="L13" i="39"/>
  <c r="M72" i="5"/>
  <c r="N72" i="5" s="1"/>
  <c r="M38" i="39"/>
  <c r="L64" i="5"/>
  <c r="M27" i="39" s="1"/>
  <c r="L74" i="5"/>
  <c r="M74" i="5" s="1"/>
  <c r="N37" i="39" s="1"/>
  <c r="M35" i="39"/>
  <c r="L46" i="5"/>
  <c r="M9" i="39" s="1"/>
  <c r="O78" i="5"/>
  <c r="P41" i="39" s="1"/>
  <c r="M36" i="39"/>
  <c r="L51" i="5"/>
  <c r="M14" i="39" s="1"/>
  <c r="O41" i="39"/>
  <c r="M28" i="39"/>
  <c r="L67" i="5"/>
  <c r="U26" i="34" s="1"/>
  <c r="L66" i="5"/>
  <c r="M29" i="39" s="1"/>
  <c r="N81" i="5"/>
  <c r="L77" i="5"/>
  <c r="M40" i="39" s="1"/>
  <c r="L59" i="5"/>
  <c r="M22" i="39" s="1"/>
  <c r="L48" i="5"/>
  <c r="M48" i="5" s="1"/>
  <c r="L57" i="5"/>
  <c r="M20" i="39" s="1"/>
  <c r="L20" i="39"/>
  <c r="L53" i="5"/>
  <c r="M16" i="39" s="1"/>
  <c r="U30" i="34"/>
  <c r="L42" i="5"/>
  <c r="N44" i="39"/>
  <c r="U32" i="34"/>
  <c r="U24" i="34"/>
  <c r="K5" i="39"/>
  <c r="J88" i="22" s="1"/>
  <c r="J89" i="22" s="1"/>
  <c r="L9" i="39"/>
  <c r="I252" i="4"/>
  <c r="I581" i="4"/>
  <c r="I800" i="4"/>
  <c r="I20" i="4"/>
  <c r="I1026" i="4"/>
  <c r="I154" i="4"/>
  <c r="E30" i="16"/>
  <c r="Q33" i="26"/>
  <c r="P79" i="26"/>
  <c r="P119" i="26" s="1"/>
  <c r="N7" i="5" s="1"/>
  <c r="Q57" i="26"/>
  <c r="P103" i="26"/>
  <c r="P143" i="26" s="1"/>
  <c r="N31" i="5" s="1"/>
  <c r="Q65" i="26"/>
  <c r="P111" i="26"/>
  <c r="P151" i="26" s="1"/>
  <c r="N39" i="5" s="1"/>
  <c r="Q46" i="26"/>
  <c r="P92" i="26"/>
  <c r="P132" i="26" s="1"/>
  <c r="N20" i="5" s="1"/>
  <c r="P88" i="26"/>
  <c r="P128" i="26" s="1"/>
  <c r="N16" i="5" s="1"/>
  <c r="Q107" i="26"/>
  <c r="Q147" i="26" s="1"/>
  <c r="O35" i="5" s="1"/>
  <c r="P99" i="26"/>
  <c r="P139" i="26" s="1"/>
  <c r="N27" i="5" s="1"/>
  <c r="P98" i="26"/>
  <c r="P138" i="26" s="1"/>
  <c r="N26" i="5" s="1"/>
  <c r="P91" i="26"/>
  <c r="P131" i="26" s="1"/>
  <c r="N19" i="5" s="1"/>
  <c r="P101" i="26"/>
  <c r="P141" i="26" s="1"/>
  <c r="N29" i="5" s="1"/>
  <c r="P94" i="26"/>
  <c r="P134" i="26" s="1"/>
  <c r="N22" i="5" s="1"/>
  <c r="P106" i="26"/>
  <c r="P146" i="26" s="1"/>
  <c r="N34" i="5" s="1"/>
  <c r="Q104" i="26"/>
  <c r="Q144" i="26" s="1"/>
  <c r="O32" i="5" s="1"/>
  <c r="P97" i="26"/>
  <c r="P137" i="26" s="1"/>
  <c r="N25" i="5" s="1"/>
  <c r="P96" i="26"/>
  <c r="P136" i="26" s="1"/>
  <c r="N24" i="5" s="1"/>
  <c r="P83" i="26"/>
  <c r="P123" i="26" s="1"/>
  <c r="N11" i="5" s="1"/>
  <c r="P81" i="26"/>
  <c r="P121" i="26" s="1"/>
  <c r="N9" i="5" s="1"/>
  <c r="P105" i="26"/>
  <c r="P145" i="26" s="1"/>
  <c r="N33" i="5" s="1"/>
  <c r="P109" i="26"/>
  <c r="P149" i="26" s="1"/>
  <c r="N37" i="5" s="1"/>
  <c r="P112" i="26"/>
  <c r="P152" i="26" s="1"/>
  <c r="N40" i="5" s="1"/>
  <c r="P89" i="26"/>
  <c r="P129" i="26" s="1"/>
  <c r="N17" i="5" s="1"/>
  <c r="P80" i="26"/>
  <c r="P120" i="26" s="1"/>
  <c r="N8" i="5" s="1"/>
  <c r="P90" i="26"/>
  <c r="P130" i="26" s="1"/>
  <c r="N18" i="5" s="1"/>
  <c r="P85" i="26"/>
  <c r="P125" i="26" s="1"/>
  <c r="N13" i="5" s="1"/>
  <c r="P93" i="26"/>
  <c r="P133" i="26" s="1"/>
  <c r="N21" i="5" s="1"/>
  <c r="Q113" i="26"/>
  <c r="Q153" i="26" s="1"/>
  <c r="O41" i="5" s="1"/>
  <c r="P78" i="26"/>
  <c r="O118" i="26"/>
  <c r="M6" i="5" s="1"/>
  <c r="O122" i="26"/>
  <c r="M10" i="5" s="1"/>
  <c r="P82" i="26"/>
  <c r="R84" i="26"/>
  <c r="Q124" i="26"/>
  <c r="O12" i="5" s="1"/>
  <c r="R142" i="26"/>
  <c r="P30" i="5" s="1"/>
  <c r="R87" i="26"/>
  <c r="Q127" i="26"/>
  <c r="O15" i="5" s="1"/>
  <c r="R108" i="26"/>
  <c r="Q148" i="26"/>
  <c r="O36" i="5" s="1"/>
  <c r="R150" i="26"/>
  <c r="P38" i="5" s="1"/>
  <c r="R126" i="26"/>
  <c r="P14" i="5" s="1"/>
  <c r="R100" i="26"/>
  <c r="Q140" i="26"/>
  <c r="O28" i="5" s="1"/>
  <c r="R95" i="26"/>
  <c r="Q135" i="26"/>
  <c r="O23" i="5" s="1"/>
  <c r="P54" i="5" l="1"/>
  <c r="Q17" i="39" s="1"/>
  <c r="O68" i="5"/>
  <c r="P31" i="39" s="1"/>
  <c r="P70" i="5"/>
  <c r="Q33" i="39" s="1"/>
  <c r="O76" i="5"/>
  <c r="P39" i="39" s="1"/>
  <c r="U17" i="34"/>
  <c r="U6" i="34"/>
  <c r="O63" i="5"/>
  <c r="P26" i="39" s="1"/>
  <c r="M50" i="5"/>
  <c r="N13" i="39" s="1"/>
  <c r="M47" i="5"/>
  <c r="N10" i="39" s="1"/>
  <c r="M61" i="5"/>
  <c r="N24" i="39" s="1"/>
  <c r="N65" i="5"/>
  <c r="O28" i="39" s="1"/>
  <c r="N35" i="39"/>
  <c r="U20" i="34"/>
  <c r="U15" i="34"/>
  <c r="M21" i="35"/>
  <c r="U21" i="34"/>
  <c r="M46" i="5"/>
  <c r="N9" i="39" s="1"/>
  <c r="U39" i="34"/>
  <c r="U7" i="34"/>
  <c r="M23" i="39"/>
  <c r="U19" i="34"/>
  <c r="M58" i="5"/>
  <c r="N58" i="5" s="1"/>
  <c r="U8" i="34"/>
  <c r="M25" i="39"/>
  <c r="U10" i="34"/>
  <c r="M80" i="5"/>
  <c r="N43" i="39" s="1"/>
  <c r="M51" i="5"/>
  <c r="N14" i="39" s="1"/>
  <c r="O55" i="5"/>
  <c r="P18" i="39" s="1"/>
  <c r="U12" i="34"/>
  <c r="U36" i="34"/>
  <c r="U33" i="34"/>
  <c r="U16" i="34"/>
  <c r="M12" i="39"/>
  <c r="M57" i="5"/>
  <c r="N57" i="5" s="1"/>
  <c r="M53" i="5"/>
  <c r="N16" i="39" s="1"/>
  <c r="O75" i="5"/>
  <c r="P38" i="39" s="1"/>
  <c r="N49" i="5"/>
  <c r="N12" i="39"/>
  <c r="N48" i="5"/>
  <c r="O11" i="39" s="1"/>
  <c r="N11" i="39"/>
  <c r="N79" i="5"/>
  <c r="O42" i="39" s="1"/>
  <c r="N42" i="39"/>
  <c r="M77" i="5"/>
  <c r="N40" i="39" s="1"/>
  <c r="N60" i="5"/>
  <c r="O23" i="39" s="1"/>
  <c r="O72" i="5"/>
  <c r="M56" i="5"/>
  <c r="N71" i="5"/>
  <c r="O34" i="39" s="1"/>
  <c r="U38" i="34"/>
  <c r="M59" i="5"/>
  <c r="M11" i="39"/>
  <c r="O81" i="5"/>
  <c r="M37" i="39"/>
  <c r="M66" i="5"/>
  <c r="N66" i="5" s="1"/>
  <c r="M64" i="5"/>
  <c r="M42" i="39"/>
  <c r="N62" i="5"/>
  <c r="O25" i="39" s="1"/>
  <c r="U23" i="34"/>
  <c r="U18" i="34"/>
  <c r="M30" i="39"/>
  <c r="M67" i="5"/>
  <c r="M32" i="39"/>
  <c r="N74" i="5"/>
  <c r="O37" i="39" s="1"/>
  <c r="N69" i="5"/>
  <c r="O32" i="39" s="1"/>
  <c r="U28" i="34"/>
  <c r="N23" i="39"/>
  <c r="P78" i="5"/>
  <c r="Q41" i="39" s="1"/>
  <c r="U25" i="34"/>
  <c r="O52" i="5"/>
  <c r="P15" i="39" s="1"/>
  <c r="N73" i="5"/>
  <c r="O36" i="39" s="1"/>
  <c r="L5" i="39"/>
  <c r="K88" i="22" s="1"/>
  <c r="K89" i="22" s="1"/>
  <c r="O35" i="39"/>
  <c r="M42" i="5"/>
  <c r="O44" i="39"/>
  <c r="U5" i="34"/>
  <c r="I21" i="4"/>
  <c r="I801" i="4"/>
  <c r="I155" i="4"/>
  <c r="I582" i="4"/>
  <c r="I1027" i="4"/>
  <c r="I253" i="4"/>
  <c r="R46" i="26"/>
  <c r="Q92" i="26"/>
  <c r="Q132" i="26" s="1"/>
  <c r="O20" i="5" s="1"/>
  <c r="R65" i="26"/>
  <c r="Q111" i="26"/>
  <c r="Q151" i="26" s="1"/>
  <c r="O39" i="5" s="1"/>
  <c r="R57" i="26"/>
  <c r="Q103" i="26"/>
  <c r="Q143" i="26" s="1"/>
  <c r="O31" i="5" s="1"/>
  <c r="R33" i="26"/>
  <c r="S33" i="26" s="1"/>
  <c r="S79" i="26" s="1"/>
  <c r="S119" i="26" s="1"/>
  <c r="Q7" i="5" s="1"/>
  <c r="Q79" i="26"/>
  <c r="Q119" i="26" s="1"/>
  <c r="O7" i="5" s="1"/>
  <c r="Q85" i="26"/>
  <c r="Q125" i="26" s="1"/>
  <c r="O13" i="5" s="1"/>
  <c r="Q98" i="26"/>
  <c r="Q138" i="26" s="1"/>
  <c r="O26" i="5" s="1"/>
  <c r="Q112" i="26"/>
  <c r="Q152" i="26" s="1"/>
  <c r="O40" i="5" s="1"/>
  <c r="Q106" i="26"/>
  <c r="Q146" i="26" s="1"/>
  <c r="O34" i="5" s="1"/>
  <c r="Q96" i="26"/>
  <c r="Q136" i="26" s="1"/>
  <c r="O24" i="5" s="1"/>
  <c r="Q94" i="26"/>
  <c r="Q134" i="26" s="1"/>
  <c r="O22" i="5" s="1"/>
  <c r="Q99" i="26"/>
  <c r="Q139" i="26" s="1"/>
  <c r="O27" i="5" s="1"/>
  <c r="S102" i="26"/>
  <c r="S142" i="26" s="1"/>
  <c r="Q109" i="26"/>
  <c r="Q149" i="26" s="1"/>
  <c r="O37" i="5" s="1"/>
  <c r="Q80" i="26"/>
  <c r="Q120" i="26" s="1"/>
  <c r="O8" i="5" s="1"/>
  <c r="Q97" i="26"/>
  <c r="Q137" i="26" s="1"/>
  <c r="O25" i="5" s="1"/>
  <c r="Q101" i="26"/>
  <c r="Q141" i="26" s="1"/>
  <c r="O29" i="5" s="1"/>
  <c r="Q90" i="26"/>
  <c r="Q130" i="26" s="1"/>
  <c r="O18" i="5" s="1"/>
  <c r="S86" i="26"/>
  <c r="S126" i="26" s="1"/>
  <c r="R113" i="26"/>
  <c r="R153" i="26" s="1"/>
  <c r="P41" i="5" s="1"/>
  <c r="Q105" i="26"/>
  <c r="Q145" i="26" s="1"/>
  <c r="O33" i="5" s="1"/>
  <c r="R107" i="26"/>
  <c r="R147" i="26" s="1"/>
  <c r="P35" i="5" s="1"/>
  <c r="Q93" i="26"/>
  <c r="Q133" i="26" s="1"/>
  <c r="O21" i="5" s="1"/>
  <c r="Q89" i="26"/>
  <c r="Q129" i="26" s="1"/>
  <c r="O17" i="5" s="1"/>
  <c r="Q81" i="26"/>
  <c r="Q121" i="26" s="1"/>
  <c r="O9" i="5" s="1"/>
  <c r="Q91" i="26"/>
  <c r="Q131" i="26" s="1"/>
  <c r="O19" i="5" s="1"/>
  <c r="Q88" i="26"/>
  <c r="Q128" i="26" s="1"/>
  <c r="O16" i="5" s="1"/>
  <c r="Q83" i="26"/>
  <c r="Q123" i="26" s="1"/>
  <c r="O11" i="5" s="1"/>
  <c r="S110" i="26"/>
  <c r="S150" i="26" s="1"/>
  <c r="R104" i="26"/>
  <c r="R144" i="26" s="1"/>
  <c r="P32" i="5" s="1"/>
  <c r="Q78" i="26"/>
  <c r="P118" i="26"/>
  <c r="N6" i="5" s="1"/>
  <c r="U9" i="34"/>
  <c r="Q82" i="26"/>
  <c r="P122" i="26"/>
  <c r="N10" i="5" s="1"/>
  <c r="R127" i="26"/>
  <c r="P15" i="5" s="1"/>
  <c r="R124" i="26"/>
  <c r="P12" i="5" s="1"/>
  <c r="R135" i="26"/>
  <c r="P23" i="5" s="1"/>
  <c r="R140" i="26"/>
  <c r="P28" i="5" s="1"/>
  <c r="P68" i="5" s="1"/>
  <c r="R148" i="26"/>
  <c r="P36" i="5" s="1"/>
  <c r="P76" i="5" l="1"/>
  <c r="Q39" i="39" s="1"/>
  <c r="P63" i="5"/>
  <c r="Q26" i="39" s="1"/>
  <c r="N46" i="5"/>
  <c r="N50" i="5"/>
  <c r="O13" i="39" s="1"/>
  <c r="N47" i="5"/>
  <c r="O10" i="39" s="1"/>
  <c r="O65" i="5"/>
  <c r="P28" i="39" s="1"/>
  <c r="O69" i="5"/>
  <c r="P32" i="39" s="1"/>
  <c r="N61" i="5"/>
  <c r="O24" i="39" s="1"/>
  <c r="N21" i="35"/>
  <c r="N21" i="39"/>
  <c r="P75" i="5"/>
  <c r="Q38" i="39" s="1"/>
  <c r="N80" i="5"/>
  <c r="O80" i="5" s="1"/>
  <c r="P43" i="39" s="1"/>
  <c r="N53" i="5"/>
  <c r="O16" i="39" s="1"/>
  <c r="P55" i="5"/>
  <c r="Q18" i="39" s="1"/>
  <c r="N29" i="39"/>
  <c r="N51" i="5"/>
  <c r="O14" i="39" s="1"/>
  <c r="N20" i="39"/>
  <c r="M5" i="39"/>
  <c r="L88" i="22" s="1"/>
  <c r="O58" i="5"/>
  <c r="O66" i="5"/>
  <c r="O57" i="5"/>
  <c r="P20" i="39" s="1"/>
  <c r="N59" i="5"/>
  <c r="N22" i="39"/>
  <c r="N64" i="5"/>
  <c r="N27" i="39"/>
  <c r="N67" i="5"/>
  <c r="N30" i="39"/>
  <c r="O48" i="5"/>
  <c r="P11" i="39" s="1"/>
  <c r="O20" i="39"/>
  <c r="O71" i="5"/>
  <c r="P34" i="39" s="1"/>
  <c r="O79" i="5"/>
  <c r="P42" i="39" s="1"/>
  <c r="O73" i="5"/>
  <c r="N56" i="5"/>
  <c r="N19" i="39"/>
  <c r="O49" i="5"/>
  <c r="P52" i="5"/>
  <c r="Q15" i="39" s="1"/>
  <c r="O62" i="5"/>
  <c r="P25" i="39" s="1"/>
  <c r="P81" i="5"/>
  <c r="P72" i="5"/>
  <c r="O74" i="5"/>
  <c r="P37" i="39" s="1"/>
  <c r="N77" i="5"/>
  <c r="O40" i="39" s="1"/>
  <c r="O60" i="5"/>
  <c r="P23" i="39" s="1"/>
  <c r="Q31" i="39"/>
  <c r="N42" i="5"/>
  <c r="O29" i="39"/>
  <c r="Q38" i="5"/>
  <c r="Q78" i="5" s="1"/>
  <c r="Q30" i="5"/>
  <c r="O21" i="39"/>
  <c r="O12" i="39"/>
  <c r="P35" i="39"/>
  <c r="P44" i="39"/>
  <c r="Q14" i="5"/>
  <c r="M82" i="5"/>
  <c r="U41" i="34"/>
  <c r="L82" i="5"/>
  <c r="I583" i="4"/>
  <c r="I156" i="4"/>
  <c r="I254" i="4"/>
  <c r="I802" i="4"/>
  <c r="I1028" i="4"/>
  <c r="I22" i="4"/>
  <c r="R79" i="26"/>
  <c r="R119" i="26" s="1"/>
  <c r="P7" i="5" s="1"/>
  <c r="S57" i="26"/>
  <c r="S103" i="26" s="1"/>
  <c r="S143" i="26" s="1"/>
  <c r="R103" i="26"/>
  <c r="R143" i="26" s="1"/>
  <c r="P31" i="5" s="1"/>
  <c r="S65" i="26"/>
  <c r="S111" i="26" s="1"/>
  <c r="S151" i="26" s="1"/>
  <c r="R111" i="26"/>
  <c r="R151" i="26" s="1"/>
  <c r="P39" i="5" s="1"/>
  <c r="S46" i="26"/>
  <c r="S92" i="26" s="1"/>
  <c r="S132" i="26" s="1"/>
  <c r="R92" i="26"/>
  <c r="R132" i="26" s="1"/>
  <c r="P20" i="5" s="1"/>
  <c r="R101" i="26"/>
  <c r="R141" i="26" s="1"/>
  <c r="P29" i="5" s="1"/>
  <c r="R106" i="26"/>
  <c r="R146" i="26" s="1"/>
  <c r="P34" i="5" s="1"/>
  <c r="R83" i="26"/>
  <c r="R123" i="26" s="1"/>
  <c r="P11" i="5" s="1"/>
  <c r="R89" i="26"/>
  <c r="R129" i="26" s="1"/>
  <c r="P17" i="5" s="1"/>
  <c r="R97" i="26"/>
  <c r="R137" i="26" s="1"/>
  <c r="P25" i="5" s="1"/>
  <c r="R99" i="26"/>
  <c r="R139" i="26" s="1"/>
  <c r="P27" i="5" s="1"/>
  <c r="S100" i="26"/>
  <c r="S140" i="26" s="1"/>
  <c r="S113" i="26"/>
  <c r="S153" i="26" s="1"/>
  <c r="R112" i="26"/>
  <c r="R152" i="26" s="1"/>
  <c r="P40" i="5" s="1"/>
  <c r="R88" i="26"/>
  <c r="R128" i="26" s="1"/>
  <c r="P16" i="5" s="1"/>
  <c r="R93" i="26"/>
  <c r="R133" i="26" s="1"/>
  <c r="P21" i="5" s="1"/>
  <c r="R80" i="26"/>
  <c r="R120" i="26" s="1"/>
  <c r="P8" i="5" s="1"/>
  <c r="R94" i="26"/>
  <c r="R134" i="26" s="1"/>
  <c r="P22" i="5" s="1"/>
  <c r="R98" i="26"/>
  <c r="R138" i="26" s="1"/>
  <c r="P26" i="5" s="1"/>
  <c r="R105" i="26"/>
  <c r="R145" i="26" s="1"/>
  <c r="P33" i="5" s="1"/>
  <c r="S104" i="26"/>
  <c r="S144" i="26" s="1"/>
  <c r="R91" i="26"/>
  <c r="R131" i="26" s="1"/>
  <c r="P19" i="5" s="1"/>
  <c r="R90" i="26"/>
  <c r="R130" i="26" s="1"/>
  <c r="P18" i="5" s="1"/>
  <c r="R96" i="26"/>
  <c r="R136" i="26" s="1"/>
  <c r="P24" i="5" s="1"/>
  <c r="R85" i="26"/>
  <c r="R125" i="26" s="1"/>
  <c r="P13" i="5" s="1"/>
  <c r="R81" i="26"/>
  <c r="R121" i="26" s="1"/>
  <c r="P9" i="5" s="1"/>
  <c r="S84" i="26"/>
  <c r="S124" i="26" s="1"/>
  <c r="S108" i="26"/>
  <c r="S148" i="26" s="1"/>
  <c r="S95" i="26"/>
  <c r="S135" i="26" s="1"/>
  <c r="S87" i="26"/>
  <c r="S127" i="26" s="1"/>
  <c r="S107" i="26"/>
  <c r="S147" i="26" s="1"/>
  <c r="R109" i="26"/>
  <c r="R149" i="26" s="1"/>
  <c r="P37" i="5" s="1"/>
  <c r="R78" i="26"/>
  <c r="Q118" i="26"/>
  <c r="O6" i="5" s="1"/>
  <c r="R82" i="26"/>
  <c r="Q122" i="26"/>
  <c r="O10" i="5" s="1"/>
  <c r="O21" i="35" l="1"/>
  <c r="O46" i="5"/>
  <c r="P65" i="5"/>
  <c r="Q28" i="39" s="1"/>
  <c r="O50" i="5"/>
  <c r="P13" i="39" s="1"/>
  <c r="P69" i="5"/>
  <c r="Q32" i="39" s="1"/>
  <c r="O47" i="5"/>
  <c r="P10" i="39" s="1"/>
  <c r="P66" i="5"/>
  <c r="P58" i="5"/>
  <c r="O43" i="39"/>
  <c r="O61" i="5"/>
  <c r="P24" i="39" s="1"/>
  <c r="O53" i="5"/>
  <c r="P16" i="39" s="1"/>
  <c r="O51" i="5"/>
  <c r="P14" i="39" s="1"/>
  <c r="L89" i="22"/>
  <c r="N5" i="39"/>
  <c r="M88" i="22" s="1"/>
  <c r="M89" i="22" s="1"/>
  <c r="O56" i="5"/>
  <c r="O19" i="39"/>
  <c r="P80" i="5"/>
  <c r="Q43" i="39" s="1"/>
  <c r="P74" i="5"/>
  <c r="Q37" i="39" s="1"/>
  <c r="Q54" i="5"/>
  <c r="R17" i="39" s="1"/>
  <c r="P73" i="5"/>
  <c r="Q36" i="39" s="1"/>
  <c r="O64" i="5"/>
  <c r="O27" i="39"/>
  <c r="P36" i="39"/>
  <c r="N82" i="5"/>
  <c r="P62" i="5"/>
  <c r="Q25" i="39" s="1"/>
  <c r="O77" i="5"/>
  <c r="P48" i="5"/>
  <c r="Q11" i="39" s="1"/>
  <c r="P79" i="5"/>
  <c r="Q42" i="39" s="1"/>
  <c r="O59" i="5"/>
  <c r="O22" i="39"/>
  <c r="Q70" i="5"/>
  <c r="V29" i="34" s="1"/>
  <c r="P49" i="5"/>
  <c r="P71" i="5"/>
  <c r="Q34" i="39" s="1"/>
  <c r="O67" i="5"/>
  <c r="O30" i="39"/>
  <c r="P57" i="5"/>
  <c r="R41" i="39"/>
  <c r="P60" i="5"/>
  <c r="O42" i="5"/>
  <c r="Q31" i="5"/>
  <c r="P21" i="39"/>
  <c r="O9" i="39"/>
  <c r="Q35" i="5"/>
  <c r="Q36" i="5"/>
  <c r="Q20" i="5"/>
  <c r="Q15" i="5"/>
  <c r="Q23" i="5"/>
  <c r="Q32" i="5"/>
  <c r="Q72" i="5" s="1"/>
  <c r="Q41" i="5"/>
  <c r="Q81" i="5" s="1"/>
  <c r="Q44" i="39"/>
  <c r="Q28" i="5"/>
  <c r="Q35" i="39"/>
  <c r="V37" i="34"/>
  <c r="Q12" i="5"/>
  <c r="Q39" i="5"/>
  <c r="P12" i="39"/>
  <c r="P29" i="39"/>
  <c r="I803" i="4"/>
  <c r="I255" i="4"/>
  <c r="I23" i="4"/>
  <c r="I157" i="4"/>
  <c r="I1029" i="4"/>
  <c r="I584" i="4"/>
  <c r="S112" i="26"/>
  <c r="S152" i="26" s="1"/>
  <c r="S91" i="26"/>
  <c r="S131" i="26" s="1"/>
  <c r="S105" i="26"/>
  <c r="S145" i="26" s="1"/>
  <c r="S93" i="26"/>
  <c r="S133" i="26" s="1"/>
  <c r="S81" i="26"/>
  <c r="S121" i="26" s="1"/>
  <c r="S89" i="26"/>
  <c r="S129" i="26" s="1"/>
  <c r="S88" i="26"/>
  <c r="S128" i="26" s="1"/>
  <c r="S85" i="26"/>
  <c r="S125" i="26" s="1"/>
  <c r="S98" i="26"/>
  <c r="S138" i="26" s="1"/>
  <c r="S83" i="26"/>
  <c r="S123" i="26" s="1"/>
  <c r="S96" i="26"/>
  <c r="S136" i="26" s="1"/>
  <c r="S94" i="26"/>
  <c r="S134" i="26" s="1"/>
  <c r="S99" i="26"/>
  <c r="S139" i="26" s="1"/>
  <c r="S109" i="26"/>
  <c r="S149" i="26" s="1"/>
  <c r="S106" i="26"/>
  <c r="S146" i="26" s="1"/>
  <c r="S90" i="26"/>
  <c r="S130" i="26" s="1"/>
  <c r="S80" i="26"/>
  <c r="S120" i="26" s="1"/>
  <c r="S97" i="26"/>
  <c r="S137" i="26" s="1"/>
  <c r="S101" i="26"/>
  <c r="S141" i="26" s="1"/>
  <c r="R118" i="26"/>
  <c r="P6" i="5" s="1"/>
  <c r="P46" i="5" s="1"/>
  <c r="R122" i="26"/>
  <c r="P10" i="5" s="1"/>
  <c r="P21" i="35" l="1"/>
  <c r="P50" i="5"/>
  <c r="Q13" i="39" s="1"/>
  <c r="P47" i="5"/>
  <c r="Q47" i="5" s="1"/>
  <c r="V6" i="34" s="1"/>
  <c r="P51" i="5"/>
  <c r="Q14" i="39" s="1"/>
  <c r="V13" i="34"/>
  <c r="P53" i="5"/>
  <c r="Q16" i="39" s="1"/>
  <c r="P61" i="5"/>
  <c r="Q24" i="39" s="1"/>
  <c r="O82" i="5"/>
  <c r="P77" i="5"/>
  <c r="P40" i="39"/>
  <c r="Q63" i="5"/>
  <c r="R26" i="39" s="1"/>
  <c r="Q55" i="5"/>
  <c r="R18" i="39" s="1"/>
  <c r="Q60" i="5"/>
  <c r="R23" i="39" s="1"/>
  <c r="R33" i="39"/>
  <c r="Q23" i="39"/>
  <c r="Q76" i="5"/>
  <c r="R39" i="39" s="1"/>
  <c r="P59" i="5"/>
  <c r="P22" i="39"/>
  <c r="Q68" i="5"/>
  <c r="V27" i="34" s="1"/>
  <c r="Q75" i="5"/>
  <c r="R38" i="39" s="1"/>
  <c r="Q79" i="5"/>
  <c r="V38" i="34" s="1"/>
  <c r="Q20" i="39"/>
  <c r="P67" i="5"/>
  <c r="P30" i="39"/>
  <c r="Q52" i="5"/>
  <c r="V11" i="34" s="1"/>
  <c r="P64" i="5"/>
  <c r="P27" i="39"/>
  <c r="Q71" i="5"/>
  <c r="V30" i="34" s="1"/>
  <c r="P56" i="5"/>
  <c r="P19" i="39"/>
  <c r="R44" i="39"/>
  <c r="V40" i="34"/>
  <c r="R35" i="39"/>
  <c r="V31" i="34"/>
  <c r="O5" i="39"/>
  <c r="N88" i="22" s="1"/>
  <c r="N89" i="22" s="1"/>
  <c r="Q16" i="5"/>
  <c r="Q37" i="5"/>
  <c r="Q17" i="5"/>
  <c r="Q29" i="39"/>
  <c r="P9" i="39"/>
  <c r="Q27" i="5"/>
  <c r="Q9" i="5"/>
  <c r="Q49" i="5" s="1"/>
  <c r="P42" i="5"/>
  <c r="Q22" i="5"/>
  <c r="Q21" i="5"/>
  <c r="Q12" i="39"/>
  <c r="Q21" i="39"/>
  <c r="Q34" i="5"/>
  <c r="Q74" i="5" s="1"/>
  <c r="Q24" i="5"/>
  <c r="Q33" i="5"/>
  <c r="Q11" i="5"/>
  <c r="Q19" i="5"/>
  <c r="Q29" i="5"/>
  <c r="Q8" i="5"/>
  <c r="Q48" i="5" s="1"/>
  <c r="Q26" i="5"/>
  <c r="Q66" i="5" s="1"/>
  <c r="Q40" i="5"/>
  <c r="Q25" i="5"/>
  <c r="Q18" i="5"/>
  <c r="Q58" i="5" s="1"/>
  <c r="Q13" i="5"/>
  <c r="I158" i="4"/>
  <c r="I24" i="4"/>
  <c r="I585" i="4"/>
  <c r="I256" i="4"/>
  <c r="I1030" i="4"/>
  <c r="I804" i="4"/>
  <c r="S82" i="26"/>
  <c r="S122" i="26" s="1"/>
  <c r="Q10" i="5" s="1"/>
  <c r="S78" i="26"/>
  <c r="R10" i="39" l="1"/>
  <c r="Q10" i="39"/>
  <c r="V14" i="34"/>
  <c r="Q51" i="5"/>
  <c r="R14" i="39" s="1"/>
  <c r="V22" i="34"/>
  <c r="V35" i="34"/>
  <c r="V34" i="34"/>
  <c r="P82" i="5"/>
  <c r="Q21" i="35"/>
  <c r="R42" i="39"/>
  <c r="R34" i="39"/>
  <c r="Q53" i="5"/>
  <c r="R16" i="39" s="1"/>
  <c r="R31" i="39"/>
  <c r="Q62" i="5"/>
  <c r="R25" i="39" s="1"/>
  <c r="Q65" i="5"/>
  <c r="R28" i="39" s="1"/>
  <c r="Q56" i="5"/>
  <c r="V15" i="34" s="1"/>
  <c r="Q19" i="39"/>
  <c r="Q67" i="5"/>
  <c r="V26" i="34" s="1"/>
  <c r="Q30" i="39"/>
  <c r="R15" i="39"/>
  <c r="Q73" i="5"/>
  <c r="R36" i="39" s="1"/>
  <c r="R37" i="39"/>
  <c r="Q80" i="5"/>
  <c r="R43" i="39" s="1"/>
  <c r="Q59" i="5"/>
  <c r="R22" i="39" s="1"/>
  <c r="Q22" i="39"/>
  <c r="Q77" i="5"/>
  <c r="R40" i="39" s="1"/>
  <c r="Q40" i="39"/>
  <c r="Q57" i="5"/>
  <c r="V16" i="34" s="1"/>
  <c r="Q69" i="5"/>
  <c r="V28" i="34" s="1"/>
  <c r="Q50" i="5"/>
  <c r="R13" i="39" s="1"/>
  <c r="R11" i="39"/>
  <c r="Q61" i="5"/>
  <c r="R24" i="39" s="1"/>
  <c r="Q64" i="5"/>
  <c r="R27" i="39" s="1"/>
  <c r="Q27" i="39"/>
  <c r="V19" i="34"/>
  <c r="R21" i="39"/>
  <c r="V17" i="34"/>
  <c r="R29" i="39"/>
  <c r="V25" i="34"/>
  <c r="R12" i="39"/>
  <c r="V8" i="34"/>
  <c r="Q9" i="39"/>
  <c r="V33" i="34"/>
  <c r="V7" i="34"/>
  <c r="P5" i="39"/>
  <c r="O88" i="22" s="1"/>
  <c r="O89" i="22" s="1"/>
  <c r="S118" i="26"/>
  <c r="I257" i="4"/>
  <c r="I586" i="4"/>
  <c r="I805" i="4"/>
  <c r="I25" i="4"/>
  <c r="I1031" i="4"/>
  <c r="I159" i="4"/>
  <c r="AT803" i="4"/>
  <c r="AT759" i="4"/>
  <c r="AT708" i="4"/>
  <c r="AU649" i="4"/>
  <c r="AT636" i="4"/>
  <c r="AU535" i="4"/>
  <c r="AU527" i="4"/>
  <c r="AU442" i="4"/>
  <c r="AU262" i="4"/>
  <c r="AU238" i="4"/>
  <c r="AU189" i="4"/>
  <c r="R21" i="35" l="1"/>
  <c r="V10" i="34"/>
  <c r="V20" i="34"/>
  <c r="V21" i="34"/>
  <c r="V12" i="34"/>
  <c r="V9" i="34"/>
  <c r="V36" i="34"/>
  <c r="V39" i="34"/>
  <c r="V32" i="34"/>
  <c r="V24" i="34"/>
  <c r="R19" i="39"/>
  <c r="R32" i="39"/>
  <c r="V23" i="34"/>
  <c r="R30" i="39"/>
  <c r="R20" i="39"/>
  <c r="V18" i="34"/>
  <c r="Q5" i="39"/>
  <c r="P88" i="22" s="1"/>
  <c r="P89" i="22" s="1"/>
  <c r="Q6" i="5"/>
  <c r="Q46" i="5" s="1"/>
  <c r="I26" i="4"/>
  <c r="I806" i="4"/>
  <c r="I160" i="4"/>
  <c r="I587" i="4"/>
  <c r="I258" i="4"/>
  <c r="I1032" i="4"/>
  <c r="AV442" i="4"/>
  <c r="AU315" i="4"/>
  <c r="AT258" i="4"/>
  <c r="AT668" i="4"/>
  <c r="AU395" i="4"/>
  <c r="AT941" i="4"/>
  <c r="AU945" i="4"/>
  <c r="AT963" i="4"/>
  <c r="AT859" i="4"/>
  <c r="AU963" i="4"/>
  <c r="AT949" i="4"/>
  <c r="AU949" i="4"/>
  <c r="AV821" i="4"/>
  <c r="AV490" i="4"/>
  <c r="AT1106" i="4"/>
  <c r="AU307" i="4"/>
  <c r="AU363" i="4"/>
  <c r="AT1102" i="4"/>
  <c r="AU1118" i="4"/>
  <c r="AT1098" i="4"/>
  <c r="AT442" i="4"/>
  <c r="AU201" i="4"/>
  <c r="AU205" i="4"/>
  <c r="AT767" i="4"/>
  <c r="AT1114" i="4"/>
  <c r="AU613" i="4"/>
  <c r="AT763" i="4"/>
  <c r="AU299" i="4"/>
  <c r="AT257" i="4"/>
  <c r="AU371" i="4"/>
  <c r="AT273" i="4"/>
  <c r="AT379" i="4"/>
  <c r="AT437" i="4"/>
  <c r="AT526" i="4"/>
  <c r="AU563" i="4"/>
  <c r="AT842" i="4"/>
  <c r="AU467" i="4"/>
  <c r="AU567" i="4"/>
  <c r="AU716" i="4"/>
  <c r="AV391" i="4"/>
  <c r="AT415" i="4"/>
  <c r="AU479" i="4"/>
  <c r="AV952" i="4"/>
  <c r="AU419" i="4"/>
  <c r="AU591" i="4"/>
  <c r="AU670" i="4"/>
  <c r="AT868" i="4"/>
  <c r="AU435" i="4"/>
  <c r="AV670" i="4"/>
  <c r="AV1099" i="4"/>
  <c r="AT1118" i="4"/>
  <c r="AT638" i="4"/>
  <c r="AU802" i="4"/>
  <c r="AT1099" i="4"/>
  <c r="AU292" i="4"/>
  <c r="AU417" i="4"/>
  <c r="AU636" i="4"/>
  <c r="AU689" i="4"/>
  <c r="AU182" i="4"/>
  <c r="AU270" i="4"/>
  <c r="AT343" i="4"/>
  <c r="AV463" i="4"/>
  <c r="AU547" i="4"/>
  <c r="AT590" i="4"/>
  <c r="AT779" i="4"/>
  <c r="AV795" i="4"/>
  <c r="AU808" i="4"/>
  <c r="AT840" i="4"/>
  <c r="AT879" i="4"/>
  <c r="AU1116" i="4"/>
  <c r="AU261" i="4"/>
  <c r="AU282" i="4"/>
  <c r="AU330" i="4"/>
  <c r="AU338" i="4"/>
  <c r="AU475" i="4"/>
  <c r="AU832" i="4"/>
  <c r="AU840" i="4"/>
  <c r="AT959" i="4"/>
  <c r="AV1107" i="4"/>
  <c r="AT1110" i="4"/>
  <c r="AV466" i="4"/>
  <c r="AT852" i="4"/>
  <c r="AV1115" i="4"/>
  <c r="AU337" i="4"/>
  <c r="AT455" i="4"/>
  <c r="AU484" i="4"/>
  <c r="AT660" i="4"/>
  <c r="AT670" i="4"/>
  <c r="AT676" i="4"/>
  <c r="AT791" i="4"/>
  <c r="AT1095" i="4"/>
  <c r="AV1110" i="4"/>
  <c r="AU298" i="4"/>
  <c r="AT431" i="4"/>
  <c r="AU455" i="4"/>
  <c r="AV812" i="4"/>
  <c r="AU818" i="4"/>
  <c r="AU185" i="4"/>
  <c r="AU190" i="4"/>
  <c r="AU306" i="4"/>
  <c r="AU332" i="4"/>
  <c r="AU427" i="4"/>
  <c r="AU579" i="4"/>
  <c r="AU198" i="4"/>
  <c r="AU264" i="4"/>
  <c r="AU268" i="4"/>
  <c r="AU316" i="4"/>
  <c r="AV479" i="4"/>
  <c r="AU495" i="4"/>
  <c r="AU162" i="4"/>
  <c r="AU259" i="4"/>
  <c r="AU281" i="4"/>
  <c r="AU348" i="4"/>
  <c r="AT494" i="4"/>
  <c r="AU648" i="4"/>
  <c r="AU263" i="4"/>
  <c r="AU267" i="4"/>
  <c r="AU276" i="4"/>
  <c r="AU296" i="4"/>
  <c r="AU313" i="4"/>
  <c r="AU347" i="4"/>
  <c r="AV348" i="4"/>
  <c r="AU559" i="4"/>
  <c r="AU271" i="4"/>
  <c r="AU275" i="4"/>
  <c r="AU322" i="4"/>
  <c r="AV499" i="4"/>
  <c r="AU266" i="4"/>
  <c r="AU284" i="4"/>
  <c r="AU308" i="4"/>
  <c r="AU393" i="4"/>
  <c r="AU617" i="4"/>
  <c r="AT642" i="4"/>
  <c r="AU274" i="4"/>
  <c r="AU289" i="4"/>
  <c r="AU290" i="4"/>
  <c r="AU294" i="4"/>
  <c r="AT351" i="4"/>
  <c r="AT367" i="4"/>
  <c r="AT466" i="4"/>
  <c r="AU482" i="4"/>
  <c r="AT599" i="4"/>
  <c r="AT630" i="4"/>
  <c r="AT672" i="4"/>
  <c r="AV344" i="4"/>
  <c r="AV356" i="4"/>
  <c r="AU466" i="4"/>
  <c r="AT479" i="4"/>
  <c r="AV482" i="4"/>
  <c r="AU599" i="4"/>
  <c r="AU661" i="4"/>
  <c r="AU669" i="4"/>
  <c r="AV820" i="4"/>
  <c r="AU941" i="4"/>
  <c r="AT775" i="4"/>
  <c r="AT787" i="4"/>
  <c r="AT794" i="4"/>
  <c r="AV800" i="4"/>
  <c r="AU799" i="4"/>
  <c r="AU816" i="4"/>
  <c r="AU824" i="4"/>
  <c r="AV829" i="4"/>
  <c r="AU864" i="4"/>
  <c r="AU876" i="4"/>
  <c r="AV1106" i="4"/>
  <c r="AV793" i="4"/>
  <c r="AU815" i="4"/>
  <c r="AT863" i="4"/>
  <c r="AU693" i="4"/>
  <c r="AV792" i="4"/>
  <c r="AU1117" i="4"/>
  <c r="AV1118" i="4"/>
  <c r="AV1111" i="4"/>
  <c r="AU701" i="4"/>
  <c r="AU884" i="4"/>
  <c r="AV423" i="4"/>
  <c r="AV438" i="4"/>
  <c r="AU339" i="4"/>
  <c r="AT383" i="4"/>
  <c r="AV653" i="4"/>
  <c r="AU287" i="4"/>
  <c r="AU288" i="4"/>
  <c r="AU323" i="4"/>
  <c r="AU403" i="4"/>
  <c r="AT423" i="4"/>
  <c r="AU283" i="4"/>
  <c r="AU286" i="4"/>
  <c r="AU305" i="4"/>
  <c r="AU356" i="4"/>
  <c r="AT377" i="4"/>
  <c r="AU379" i="4"/>
  <c r="AT399" i="4"/>
  <c r="AT401" i="4"/>
  <c r="AT434" i="4"/>
  <c r="AU257" i="4"/>
  <c r="AU258" i="4"/>
  <c r="AU273" i="4"/>
  <c r="AU277" i="4"/>
  <c r="AU278" i="4"/>
  <c r="AU279" i="4"/>
  <c r="AU314" i="4"/>
  <c r="AT369" i="4"/>
  <c r="AT391" i="4"/>
  <c r="AU411" i="4"/>
  <c r="AU255" i="4"/>
  <c r="AU291" i="4"/>
  <c r="AU331" i="4"/>
  <c r="AU340" i="4"/>
  <c r="AU369" i="4"/>
  <c r="AV454" i="4"/>
  <c r="AT470" i="4"/>
  <c r="AT489" i="4"/>
  <c r="AT495" i="4"/>
  <c r="AT665" i="4"/>
  <c r="AU463" i="4"/>
  <c r="AU446" i="4"/>
  <c r="AT459" i="4"/>
  <c r="AU551" i="4"/>
  <c r="AV446" i="4"/>
  <c r="AT450" i="4"/>
  <c r="AT483" i="4"/>
  <c r="AT490" i="4"/>
  <c r="AT503" i="4"/>
  <c r="AU519" i="4"/>
  <c r="AU531" i="4"/>
  <c r="AU450" i="4"/>
  <c r="AU483" i="4"/>
  <c r="AU503" i="4"/>
  <c r="AU515" i="4"/>
  <c r="AT535" i="4"/>
  <c r="AT662" i="4"/>
  <c r="AT567" i="4"/>
  <c r="AU583" i="4"/>
  <c r="AU595" i="4"/>
  <c r="AV458" i="4"/>
  <c r="AU459" i="4"/>
  <c r="AU543" i="4"/>
  <c r="AU805" i="4"/>
  <c r="AV1090" i="4"/>
  <c r="AT685" i="4"/>
  <c r="AU811" i="4"/>
  <c r="AU823" i="4"/>
  <c r="AU860" i="4"/>
  <c r="AU868" i="4"/>
  <c r="AU880" i="4"/>
  <c r="AU685" i="4"/>
  <c r="AU803" i="4"/>
  <c r="AV808" i="4"/>
  <c r="AU813" i="4"/>
  <c r="AU677" i="4"/>
  <c r="AT755" i="4"/>
  <c r="AU848" i="4"/>
  <c r="AU709" i="4"/>
  <c r="AU673" i="4"/>
  <c r="AV969" i="4"/>
  <c r="AU664" i="4"/>
  <c r="AT669" i="4"/>
  <c r="AT701" i="4"/>
  <c r="AU705" i="4"/>
  <c r="AU732" i="4"/>
  <c r="AT796" i="4"/>
  <c r="AT848" i="4"/>
  <c r="AT1094" i="4"/>
  <c r="AV1114" i="4"/>
  <c r="AV1103" i="4"/>
  <c r="AU29" i="4"/>
  <c r="AU49" i="4"/>
  <c r="AV69" i="4"/>
  <c r="AU78" i="4"/>
  <c r="AV98" i="4"/>
  <c r="AU111" i="4"/>
  <c r="AU116" i="4"/>
  <c r="AU153" i="4"/>
  <c r="AU158" i="4"/>
  <c r="AU180" i="4"/>
  <c r="AU188" i="4"/>
  <c r="AU208" i="4"/>
  <c r="AU218" i="4"/>
  <c r="AU250" i="4"/>
  <c r="AT260" i="4"/>
  <c r="AT264" i="4"/>
  <c r="AT289" i="4"/>
  <c r="AT306" i="4"/>
  <c r="AV318" i="4"/>
  <c r="AV323" i="4"/>
  <c r="AT325" i="4"/>
  <c r="AT348" i="4"/>
  <c r="AT355" i="4"/>
  <c r="AU358" i="4"/>
  <c r="AV359" i="4"/>
  <c r="AU13" i="4"/>
  <c r="AU33" i="4"/>
  <c r="AU54" i="4"/>
  <c r="AU57" i="4"/>
  <c r="AV77" i="4"/>
  <c r="AU127" i="4"/>
  <c r="AU132" i="4"/>
  <c r="AU165" i="4"/>
  <c r="AU199" i="4"/>
  <c r="AU206" i="4"/>
  <c r="AU217" i="4"/>
  <c r="AU224" i="4"/>
  <c r="AU234" i="4"/>
  <c r="AT259" i="4"/>
  <c r="AT262" i="4"/>
  <c r="AT268" i="4"/>
  <c r="AT269" i="4"/>
  <c r="AT281" i="4"/>
  <c r="AV309" i="4"/>
  <c r="AV317" i="4"/>
  <c r="AV357" i="4"/>
  <c r="AT376" i="4"/>
  <c r="AU17" i="4"/>
  <c r="AU38" i="4"/>
  <c r="AU74" i="4"/>
  <c r="AV84" i="4"/>
  <c r="AV102" i="4"/>
  <c r="AU115" i="4"/>
  <c r="AU146" i="4"/>
  <c r="AU157" i="4"/>
  <c r="AU164" i="4"/>
  <c r="AU170" i="4"/>
  <c r="AU197" i="4"/>
  <c r="AU216" i="4"/>
  <c r="AV224" i="4"/>
  <c r="AT243" i="4"/>
  <c r="AT266" i="4"/>
  <c r="AT270" i="4"/>
  <c r="AT272" i="4"/>
  <c r="AT277" i="4"/>
  <c r="AT279" i="4"/>
  <c r="AT292" i="4"/>
  <c r="AT294" i="4"/>
  <c r="AT295" i="4"/>
  <c r="AT297" i="4"/>
  <c r="AV306" i="4"/>
  <c r="AU327" i="4"/>
  <c r="AU343" i="4"/>
  <c r="AT371" i="4"/>
  <c r="AU22" i="4"/>
  <c r="AT52" i="4"/>
  <c r="AU53" i="4"/>
  <c r="AU66" i="4"/>
  <c r="AT72" i="4"/>
  <c r="AT91" i="4"/>
  <c r="AU101" i="4"/>
  <c r="AU107" i="4"/>
  <c r="AU109" i="4"/>
  <c r="AU131" i="4"/>
  <c r="AU169" i="4"/>
  <c r="AU203" i="4"/>
  <c r="AV204" i="4"/>
  <c r="AU222" i="4"/>
  <c r="AT242" i="4"/>
  <c r="AU245" i="4"/>
  <c r="AV247" i="4"/>
  <c r="AT255" i="4"/>
  <c r="AT291" i="4"/>
  <c r="AT302" i="4"/>
  <c r="AT330" i="4"/>
  <c r="AT340" i="4"/>
  <c r="AV351" i="4"/>
  <c r="AT36" i="4"/>
  <c r="AU37" i="4"/>
  <c r="AV53" i="4"/>
  <c r="AV65" i="4"/>
  <c r="AV73" i="4"/>
  <c r="AU82" i="4"/>
  <c r="AV92" i="4"/>
  <c r="AU123" i="4"/>
  <c r="AU125" i="4"/>
  <c r="AU145" i="4"/>
  <c r="AU150" i="4"/>
  <c r="AU156" i="4"/>
  <c r="AU186" i="4"/>
  <c r="AU242" i="4"/>
  <c r="AV301" i="4"/>
  <c r="AU302" i="4"/>
  <c r="AV314" i="4"/>
  <c r="AT334" i="4"/>
  <c r="AV342" i="4"/>
  <c r="AT20" i="4"/>
  <c r="AU21" i="4"/>
  <c r="AV37" i="4"/>
  <c r="AU61" i="4"/>
  <c r="AV81" i="4"/>
  <c r="AT88" i="4"/>
  <c r="AU149" i="4"/>
  <c r="AU194" i="4"/>
  <c r="AU202" i="4"/>
  <c r="AU214" i="4"/>
  <c r="AU221" i="4"/>
  <c r="AU254" i="4"/>
  <c r="AV303" i="4"/>
  <c r="AT304" i="4"/>
  <c r="AT319" i="4"/>
  <c r="AV21" i="4"/>
  <c r="AV62" i="4"/>
  <c r="AU70" i="4"/>
  <c r="AU89" i="4"/>
  <c r="AU113" i="4"/>
  <c r="AU121" i="4"/>
  <c r="AU160" i="4"/>
  <c r="AU174" i="4"/>
  <c r="AT219" i="4"/>
  <c r="AU220" i="4"/>
  <c r="AT227" i="4"/>
  <c r="AU228" i="4"/>
  <c r="AU230" i="4"/>
  <c r="AT251" i="4"/>
  <c r="AV299" i="4"/>
  <c r="AT310" i="4"/>
  <c r="AT312" i="4"/>
  <c r="AT336" i="4"/>
  <c r="AT342" i="4"/>
  <c r="AT346" i="4"/>
  <c r="AU45" i="4"/>
  <c r="AU69" i="4"/>
  <c r="AT96" i="4"/>
  <c r="AU129" i="4"/>
  <c r="AU137" i="4"/>
  <c r="AU154" i="4"/>
  <c r="AU166" i="4"/>
  <c r="AU173" i="4"/>
  <c r="AU200" i="4"/>
  <c r="AU209" i="4"/>
  <c r="AU213" i="4"/>
  <c r="AT235" i="4"/>
  <c r="AT250" i="4"/>
  <c r="AU253" i="4"/>
  <c r="AT285" i="4"/>
  <c r="AT317" i="4"/>
  <c r="AU11" i="4"/>
  <c r="AU12" i="4"/>
  <c r="AT13" i="4"/>
  <c r="AU27" i="4"/>
  <c r="AU28" i="4"/>
  <c r="AT29" i="4"/>
  <c r="AU43" i="4"/>
  <c r="AU44" i="4"/>
  <c r="AT45" i="4"/>
  <c r="AU59" i="4"/>
  <c r="AU60" i="4"/>
  <c r="AT61" i="4"/>
  <c r="AT68" i="4"/>
  <c r="AV70" i="4"/>
  <c r="AV71" i="4"/>
  <c r="AV72" i="4"/>
  <c r="AT74" i="4"/>
  <c r="AT75" i="4"/>
  <c r="AT84" i="4"/>
  <c r="AU87" i="4"/>
  <c r="AT92" i="4"/>
  <c r="AU95" i="4"/>
  <c r="AT98" i="4"/>
  <c r="AT106" i="4"/>
  <c r="AT107" i="4"/>
  <c r="AV117" i="4"/>
  <c r="AV118" i="4"/>
  <c r="AV119" i="4"/>
  <c r="AT121" i="4"/>
  <c r="AT122" i="4"/>
  <c r="AT123" i="4"/>
  <c r="AV133" i="4"/>
  <c r="AV134" i="4"/>
  <c r="AV135" i="4"/>
  <c r="AT137" i="4"/>
  <c r="AT138" i="4"/>
  <c r="AT139" i="4"/>
  <c r="AV151" i="4"/>
  <c r="AV152" i="4"/>
  <c r="AT153" i="4"/>
  <c r="AT154" i="4"/>
  <c r="AV159" i="4"/>
  <c r="AT164" i="4"/>
  <c r="AU171" i="4"/>
  <c r="AV172" i="4"/>
  <c r="AT173" i="4"/>
  <c r="AT174" i="4"/>
  <c r="AV181" i="4"/>
  <c r="AV182" i="4"/>
  <c r="AT183" i="4"/>
  <c r="AV189" i="4"/>
  <c r="AV195" i="4"/>
  <c r="AV196" i="4"/>
  <c r="AT197" i="4"/>
  <c r="AT202" i="4"/>
  <c r="AV205" i="4"/>
  <c r="AT206" i="4"/>
  <c r="AV210" i="4"/>
  <c r="AV211" i="4"/>
  <c r="AV219" i="4"/>
  <c r="AT223" i="4"/>
  <c r="AV225" i="4"/>
  <c r="AV226" i="4"/>
  <c r="AV227" i="4"/>
  <c r="AV235" i="4"/>
  <c r="AT245" i="4"/>
  <c r="AT253" i="4"/>
  <c r="AV260" i="4"/>
  <c r="AV262" i="4"/>
  <c r="AT274" i="4"/>
  <c r="AT284" i="4"/>
  <c r="AT286" i="4"/>
  <c r="AV292" i="4"/>
  <c r="AV297" i="4"/>
  <c r="AU300" i="4"/>
  <c r="AU319" i="4"/>
  <c r="AT321" i="4"/>
  <c r="AU329" i="4"/>
  <c r="AV341" i="4"/>
  <c r="AU342" i="4"/>
  <c r="AV346" i="4"/>
  <c r="AU349" i="4"/>
  <c r="AT354" i="4"/>
  <c r="AT356" i="4"/>
  <c r="AT368" i="4"/>
  <c r="AV370" i="4"/>
  <c r="AU372" i="4"/>
  <c r="AT375" i="4"/>
  <c r="AV376" i="4"/>
  <c r="AT398" i="4"/>
  <c r="AU399" i="4"/>
  <c r="AU406" i="4"/>
  <c r="AT438" i="4"/>
  <c r="AV451" i="4"/>
  <c r="AU456" i="4"/>
  <c r="AT457" i="4"/>
  <c r="AT469" i="4"/>
  <c r="AU472" i="4"/>
  <c r="AV486" i="4"/>
  <c r="AT496" i="4"/>
  <c r="AV511" i="4"/>
  <c r="AV513" i="4"/>
  <c r="AT529" i="4"/>
  <c r="AV530" i="4"/>
  <c r="AU536" i="4"/>
  <c r="AT546" i="4"/>
  <c r="AV549" i="4"/>
  <c r="AT558" i="4"/>
  <c r="AU560" i="4"/>
  <c r="AV561" i="4"/>
  <c r="AU564" i="4"/>
  <c r="AU568" i="4"/>
  <c r="AV570" i="4"/>
  <c r="AT572" i="4"/>
  <c r="AT573" i="4"/>
  <c r="AV582" i="4"/>
  <c r="AV583" i="4"/>
  <c r="AT594" i="4"/>
  <c r="AT632" i="4"/>
  <c r="AU634" i="4"/>
  <c r="AT637" i="4"/>
  <c r="AU656" i="4"/>
  <c r="AT682" i="4"/>
  <c r="AT696" i="4"/>
  <c r="AU697" i="4"/>
  <c r="AU720" i="4"/>
  <c r="AU722" i="4"/>
  <c r="AT724" i="4"/>
  <c r="AT736" i="4"/>
  <c r="AT8" i="4"/>
  <c r="AV10" i="4"/>
  <c r="AV11" i="4"/>
  <c r="AV12" i="4"/>
  <c r="AT14" i="4"/>
  <c r="AT15" i="4"/>
  <c r="AT24" i="4"/>
  <c r="AV26" i="4"/>
  <c r="AV27" i="4"/>
  <c r="AV28" i="4"/>
  <c r="AT30" i="4"/>
  <c r="AT31" i="4"/>
  <c r="AT40" i="4"/>
  <c r="AV42" i="4"/>
  <c r="AV43" i="4"/>
  <c r="AV44" i="4"/>
  <c r="AT46" i="4"/>
  <c r="AT47" i="4"/>
  <c r="AT56" i="4"/>
  <c r="AV58" i="4"/>
  <c r="AV59" i="4"/>
  <c r="AV60" i="4"/>
  <c r="AT62" i="4"/>
  <c r="AU75" i="4"/>
  <c r="AU76" i="4"/>
  <c r="AT77" i="4"/>
  <c r="AV86" i="4"/>
  <c r="AV87" i="4"/>
  <c r="AU88" i="4"/>
  <c r="AV94" i="4"/>
  <c r="AV95" i="4"/>
  <c r="AU96" i="4"/>
  <c r="AT97" i="4"/>
  <c r="AU98" i="4"/>
  <c r="AV99" i="4"/>
  <c r="AT105" i="4"/>
  <c r="AU106" i="4"/>
  <c r="AT108" i="4"/>
  <c r="AV120" i="4"/>
  <c r="AU122" i="4"/>
  <c r="AT124" i="4"/>
  <c r="AV136" i="4"/>
  <c r="AU138" i="4"/>
  <c r="AU139" i="4"/>
  <c r="AT140" i="4"/>
  <c r="AT141" i="4"/>
  <c r="AT142" i="4"/>
  <c r="AT143" i="4"/>
  <c r="AV161" i="4"/>
  <c r="AV162" i="4"/>
  <c r="AT163" i="4"/>
  <c r="AV171" i="4"/>
  <c r="AT176" i="4"/>
  <c r="AU183" i="4"/>
  <c r="AV184" i="4"/>
  <c r="AT185" i="4"/>
  <c r="AV190" i="4"/>
  <c r="AT191" i="4"/>
  <c r="AT192" i="4"/>
  <c r="AT198" i="4"/>
  <c r="AV201" i="4"/>
  <c r="AT207" i="4"/>
  <c r="AT229" i="4"/>
  <c r="AV237" i="4"/>
  <c r="AV238" i="4"/>
  <c r="AU239" i="4"/>
  <c r="AV256" i="4"/>
  <c r="AV258" i="4"/>
  <c r="AU272" i="4"/>
  <c r="AV273" i="4"/>
  <c r="AV275" i="4"/>
  <c r="AV280" i="4"/>
  <c r="AV282" i="4"/>
  <c r="AV287" i="4"/>
  <c r="AV300" i="4"/>
  <c r="AT301" i="4"/>
  <c r="AT303" i="4"/>
  <c r="AT305" i="4"/>
  <c r="AV307" i="4"/>
  <c r="AV315" i="4"/>
  <c r="AU321" i="4"/>
  <c r="AT322" i="4"/>
  <c r="AT326" i="4"/>
  <c r="AV327" i="4"/>
  <c r="AV329" i="4"/>
  <c r="AV335" i="4"/>
  <c r="AT337" i="4"/>
  <c r="AV349" i="4"/>
  <c r="AU350" i="4"/>
  <c r="AT352" i="4"/>
  <c r="AU361" i="4"/>
  <c r="AT362" i="4"/>
  <c r="AT363" i="4"/>
  <c r="AV368" i="4"/>
  <c r="AV372" i="4"/>
  <c r="AU375" i="4"/>
  <c r="AT396" i="4"/>
  <c r="AU398" i="4"/>
  <c r="AT403" i="4"/>
  <c r="AT408" i="4"/>
  <c r="AT418" i="4"/>
  <c r="AT428" i="4"/>
  <c r="AT433" i="4"/>
  <c r="AT436" i="4"/>
  <c r="AV455" i="4"/>
  <c r="AU457" i="4"/>
  <c r="AT465" i="4"/>
  <c r="AU471" i="4"/>
  <c r="AV472" i="4"/>
  <c r="AT474" i="4"/>
  <c r="AT498" i="4"/>
  <c r="AT521" i="4"/>
  <c r="AT522" i="4"/>
  <c r="AT524" i="4"/>
  <c r="AT545" i="4"/>
  <c r="AV559" i="4"/>
  <c r="AV565" i="4"/>
  <c r="AU572" i="4"/>
  <c r="AT577" i="4"/>
  <c r="AV581" i="4"/>
  <c r="AU628" i="4"/>
  <c r="AU632" i="4"/>
  <c r="AV633" i="4"/>
  <c r="AV634" i="4"/>
  <c r="AU645" i="4"/>
  <c r="AT652" i="4"/>
  <c r="AT661" i="4"/>
  <c r="AU662" i="4"/>
  <c r="AT664" i="4"/>
  <c r="AT677" i="4"/>
  <c r="AU684" i="4"/>
  <c r="AU696" i="4"/>
  <c r="AV697" i="4"/>
  <c r="AU721" i="4"/>
  <c r="AU724" i="4"/>
  <c r="AV725" i="4"/>
  <c r="AU736" i="4"/>
  <c r="AT737" i="4"/>
  <c r="AT740" i="4"/>
  <c r="AU9" i="4"/>
  <c r="AU15" i="4"/>
  <c r="AU16" i="4"/>
  <c r="AT17" i="4"/>
  <c r="AU25" i="4"/>
  <c r="AU31" i="4"/>
  <c r="AU32" i="4"/>
  <c r="AT33" i="4"/>
  <c r="AU41" i="4"/>
  <c r="AU47" i="4"/>
  <c r="AU48" i="4"/>
  <c r="AT49" i="4"/>
  <c r="AT63" i="4"/>
  <c r="AV74" i="4"/>
  <c r="AV75" i="4"/>
  <c r="AV76" i="4"/>
  <c r="AT78" i="4"/>
  <c r="AT79" i="4"/>
  <c r="AU85" i="4"/>
  <c r="AT89" i="4"/>
  <c r="AU93" i="4"/>
  <c r="AV100" i="4"/>
  <c r="AT104" i="4"/>
  <c r="AV106" i="4"/>
  <c r="AV107" i="4"/>
  <c r="AT109" i="4"/>
  <c r="AT110" i="4"/>
  <c r="AT111" i="4"/>
  <c r="AU117" i="4"/>
  <c r="AV121" i="4"/>
  <c r="AV122" i="4"/>
  <c r="AV123" i="4"/>
  <c r="AT125" i="4"/>
  <c r="AT126" i="4"/>
  <c r="AT127" i="4"/>
  <c r="AU133" i="4"/>
  <c r="AV137" i="4"/>
  <c r="AV138" i="4"/>
  <c r="AV139" i="4"/>
  <c r="AU140" i="4"/>
  <c r="AU142" i="4"/>
  <c r="AT144" i="4"/>
  <c r="AT145" i="4"/>
  <c r="AT146" i="4"/>
  <c r="AV153" i="4"/>
  <c r="AT156" i="4"/>
  <c r="AU163" i="4"/>
  <c r="AV164" i="4"/>
  <c r="AT165" i="4"/>
  <c r="AT166" i="4"/>
  <c r="AU172" i="4"/>
  <c r="AV173" i="4"/>
  <c r="AV174" i="4"/>
  <c r="AT175" i="4"/>
  <c r="AU181" i="4"/>
  <c r="AV183" i="4"/>
  <c r="AT186" i="4"/>
  <c r="AU191" i="4"/>
  <c r="AU196" i="4"/>
  <c r="AV197" i="4"/>
  <c r="AV202" i="4"/>
  <c r="AT203" i="4"/>
  <c r="AV206" i="4"/>
  <c r="AU207" i="4"/>
  <c r="AT208" i="4"/>
  <c r="AU210" i="4"/>
  <c r="AV212" i="4"/>
  <c r="AT213" i="4"/>
  <c r="AT214" i="4"/>
  <c r="AT216" i="4"/>
  <c r="AT221" i="4"/>
  <c r="AT222" i="4"/>
  <c r="AU225" i="4"/>
  <c r="AU226" i="4"/>
  <c r="AT230" i="4"/>
  <c r="AT232" i="4"/>
  <c r="AV236" i="4"/>
  <c r="AT240" i="4"/>
  <c r="AV243" i="4"/>
  <c r="AV244" i="4"/>
  <c r="AV245" i="4"/>
  <c r="AV246" i="4"/>
  <c r="AU247" i="4"/>
  <c r="AT248" i="4"/>
  <c r="AV251" i="4"/>
  <c r="AV252" i="4"/>
  <c r="AV253" i="4"/>
  <c r="AV265" i="4"/>
  <c r="AV269" i="4"/>
  <c r="AV285" i="4"/>
  <c r="AV295" i="4"/>
  <c r="AU301" i="4"/>
  <c r="AV304" i="4"/>
  <c r="AV312" i="4"/>
  <c r="AT316" i="4"/>
  <c r="AV320" i="4"/>
  <c r="AV321" i="4"/>
  <c r="AV328" i="4"/>
  <c r="AT331" i="4"/>
  <c r="AV333" i="4"/>
  <c r="AT338" i="4"/>
  <c r="AV350" i="4"/>
  <c r="AV360" i="4"/>
  <c r="AV361" i="4"/>
  <c r="AT365" i="4"/>
  <c r="AV375" i="4"/>
  <c r="AV377" i="4"/>
  <c r="AT386" i="4"/>
  <c r="AU394" i="4"/>
  <c r="AV400" i="4"/>
  <c r="AU418" i="4"/>
  <c r="AV419" i="4"/>
  <c r="AT420" i="4"/>
  <c r="AT430" i="4"/>
  <c r="AU436" i="4"/>
  <c r="AV437" i="4"/>
  <c r="AU439" i="4"/>
  <c r="AV457" i="4"/>
  <c r="AT462" i="4"/>
  <c r="AU464" i="4"/>
  <c r="AV471" i="4"/>
  <c r="AT477" i="4"/>
  <c r="AV497" i="4"/>
  <c r="AU528" i="4"/>
  <c r="AV529" i="4"/>
  <c r="AT554" i="4"/>
  <c r="AV558" i="4"/>
  <c r="AV579" i="4"/>
  <c r="AV594" i="4"/>
  <c r="AU600" i="4"/>
  <c r="AU602" i="4"/>
  <c r="AU609" i="4"/>
  <c r="AU614" i="4"/>
  <c r="AT631" i="4"/>
  <c r="AV636" i="4"/>
  <c r="AU638" i="4"/>
  <c r="AT643" i="4"/>
  <c r="AU644" i="4"/>
  <c r="AT648" i="4"/>
  <c r="AU653" i="4"/>
  <c r="AT657" i="4"/>
  <c r="AU660" i="4"/>
  <c r="AV663" i="4"/>
  <c r="AT681" i="4"/>
  <c r="AV682" i="4"/>
  <c r="AT709" i="4"/>
  <c r="AU738" i="4"/>
  <c r="AV9" i="4"/>
  <c r="AU10" i="4"/>
  <c r="AT12" i="4"/>
  <c r="AV14" i="4"/>
  <c r="AV15" i="4"/>
  <c r="AV16" i="4"/>
  <c r="AT18" i="4"/>
  <c r="AT19" i="4"/>
  <c r="AV25" i="4"/>
  <c r="AU26" i="4"/>
  <c r="AT28" i="4"/>
  <c r="AV30" i="4"/>
  <c r="AV31" i="4"/>
  <c r="AV32" i="4"/>
  <c r="AT34" i="4"/>
  <c r="AT35" i="4"/>
  <c r="AV41" i="4"/>
  <c r="AU42" i="4"/>
  <c r="AT44" i="4"/>
  <c r="AV46" i="4"/>
  <c r="AV47" i="4"/>
  <c r="AV48" i="4"/>
  <c r="AT50" i="4"/>
  <c r="AT51" i="4"/>
  <c r="AV57" i="4"/>
  <c r="AU58" i="4"/>
  <c r="AT60" i="4"/>
  <c r="AU63" i="4"/>
  <c r="AU64" i="4"/>
  <c r="AT65" i="4"/>
  <c r="AU73" i="4"/>
  <c r="AU79" i="4"/>
  <c r="AU80" i="4"/>
  <c r="AT81" i="4"/>
  <c r="AV85" i="4"/>
  <c r="AU86" i="4"/>
  <c r="AT87" i="4"/>
  <c r="AT90" i="4"/>
  <c r="AV93" i="4"/>
  <c r="AU94" i="4"/>
  <c r="AT95" i="4"/>
  <c r="AV97" i="4"/>
  <c r="AU99" i="4"/>
  <c r="AT103" i="4"/>
  <c r="AU104" i="4"/>
  <c r="AV105" i="4"/>
  <c r="AV108" i="4"/>
  <c r="AU110" i="4"/>
  <c r="AT112" i="4"/>
  <c r="AU119" i="4"/>
  <c r="AU120" i="4"/>
  <c r="AV124" i="4"/>
  <c r="AU126" i="4"/>
  <c r="AT128" i="4"/>
  <c r="AU135" i="4"/>
  <c r="AU136" i="4"/>
  <c r="AV140" i="4"/>
  <c r="AV141" i="4"/>
  <c r="AV142" i="4"/>
  <c r="AV143" i="4"/>
  <c r="AU144" i="4"/>
  <c r="AT147" i="4"/>
  <c r="AT148" i="4"/>
  <c r="AT155" i="4"/>
  <c r="AU161" i="4"/>
  <c r="AV163" i="4"/>
  <c r="AT168" i="4"/>
  <c r="AU175" i="4"/>
  <c r="AV176" i="4"/>
  <c r="AT177" i="4"/>
  <c r="AT178" i="4"/>
  <c r="AU184" i="4"/>
  <c r="AV185" i="4"/>
  <c r="AV191" i="4"/>
  <c r="AV192" i="4"/>
  <c r="AT193" i="4"/>
  <c r="AV198" i="4"/>
  <c r="AT199" i="4"/>
  <c r="AV207" i="4"/>
  <c r="AU212" i="4"/>
  <c r="AU215" i="4"/>
  <c r="AV220" i="4"/>
  <c r="AV228" i="4"/>
  <c r="AV229" i="4"/>
  <c r="AU231" i="4"/>
  <c r="AU232" i="4"/>
  <c r="AT233" i="4"/>
  <c r="AU237" i="4"/>
  <c r="AU240" i="4"/>
  <c r="AT241" i="4"/>
  <c r="AU244" i="4"/>
  <c r="AU248" i="4"/>
  <c r="AT249" i="4"/>
  <c r="AU252" i="4"/>
  <c r="AT256" i="4"/>
  <c r="AV271" i="4"/>
  <c r="AT275" i="4"/>
  <c r="AV276" i="4"/>
  <c r="AT280" i="4"/>
  <c r="AT282" i="4"/>
  <c r="AT287" i="4"/>
  <c r="AV288" i="4"/>
  <c r="AV290" i="4"/>
  <c r="AU293" i="4"/>
  <c r="AV298" i="4"/>
  <c r="AT300" i="4"/>
  <c r="AV305" i="4"/>
  <c r="AV308" i="4"/>
  <c r="AT309" i="4"/>
  <c r="AU310" i="4"/>
  <c r="AT311" i="4"/>
  <c r="AV313" i="4"/>
  <c r="AT315" i="4"/>
  <c r="AU318" i="4"/>
  <c r="AV322" i="4"/>
  <c r="AV325" i="4"/>
  <c r="AV326" i="4"/>
  <c r="AT335" i="4"/>
  <c r="AV336" i="4"/>
  <c r="AU346" i="4"/>
  <c r="AT358" i="4"/>
  <c r="AV363" i="4"/>
  <c r="AU374" i="4"/>
  <c r="AU386" i="4"/>
  <c r="AU391" i="4"/>
  <c r="AV396" i="4"/>
  <c r="AV397" i="4"/>
  <c r="AT410" i="4"/>
  <c r="AV412" i="4"/>
  <c r="AU414" i="4"/>
  <c r="AU426" i="4"/>
  <c r="AV429" i="4"/>
  <c r="AU430" i="4"/>
  <c r="AT432" i="4"/>
  <c r="AV433" i="4"/>
  <c r="AV434" i="4"/>
  <c r="AV439" i="4"/>
  <c r="AV440" i="4"/>
  <c r="AT441" i="4"/>
  <c r="AT444" i="4"/>
  <c r="AU445" i="4"/>
  <c r="AT453" i="4"/>
  <c r="AT461" i="4"/>
  <c r="AU468" i="4"/>
  <c r="AV470" i="4"/>
  <c r="AV474" i="4"/>
  <c r="AT480" i="4"/>
  <c r="AT493" i="4"/>
  <c r="AV495" i="4"/>
  <c r="AV498" i="4"/>
  <c r="AT501" i="4"/>
  <c r="AU523" i="4"/>
  <c r="AV526" i="4"/>
  <c r="AT542" i="4"/>
  <c r="AV545" i="4"/>
  <c r="AV547" i="4"/>
  <c r="AV575" i="4"/>
  <c r="AV577" i="4"/>
  <c r="AT585" i="4"/>
  <c r="AT586" i="4"/>
  <c r="AT588" i="4"/>
  <c r="AT589" i="4"/>
  <c r="AU592" i="4"/>
  <c r="AV593" i="4"/>
  <c r="AU603" i="4"/>
  <c r="AU608" i="4"/>
  <c r="AV610" i="4"/>
  <c r="AV611" i="4"/>
  <c r="AV614" i="4"/>
  <c r="AU615" i="4"/>
  <c r="AU618" i="4"/>
  <c r="AT624" i="4"/>
  <c r="AV644" i="4"/>
  <c r="AT647" i="4"/>
  <c r="AV661" i="4"/>
  <c r="AT673" i="4"/>
  <c r="AV677" i="4"/>
  <c r="AU681" i="4"/>
  <c r="AT704" i="4"/>
  <c r="AU19" i="4"/>
  <c r="AU20" i="4"/>
  <c r="AT21" i="4"/>
  <c r="AU35" i="4"/>
  <c r="AU36" i="4"/>
  <c r="AT37" i="4"/>
  <c r="AU51" i="4"/>
  <c r="AU52" i="4"/>
  <c r="AT53" i="4"/>
  <c r="AV63" i="4"/>
  <c r="AV64" i="4"/>
  <c r="AT66" i="4"/>
  <c r="AT67" i="4"/>
  <c r="AT76" i="4"/>
  <c r="AV78" i="4"/>
  <c r="AV79" i="4"/>
  <c r="AV80" i="4"/>
  <c r="AT82" i="4"/>
  <c r="AT83" i="4"/>
  <c r="AU91" i="4"/>
  <c r="AT102" i="4"/>
  <c r="AV109" i="4"/>
  <c r="AV110" i="4"/>
  <c r="AV111" i="4"/>
  <c r="AT113" i="4"/>
  <c r="AT114" i="4"/>
  <c r="AT115" i="4"/>
  <c r="AV125" i="4"/>
  <c r="AV126" i="4"/>
  <c r="AV127" i="4"/>
  <c r="AT129" i="4"/>
  <c r="AT130" i="4"/>
  <c r="AT131" i="4"/>
  <c r="AV144" i="4"/>
  <c r="AV145" i="4"/>
  <c r="AV146" i="4"/>
  <c r="AU147" i="4"/>
  <c r="AU148" i="4"/>
  <c r="AU155" i="4"/>
  <c r="AV156" i="4"/>
  <c r="AT157" i="4"/>
  <c r="AT158" i="4"/>
  <c r="AV165" i="4"/>
  <c r="AV166" i="4"/>
  <c r="AT167" i="4"/>
  <c r="AV175" i="4"/>
  <c r="AT180" i="4"/>
  <c r="AV186" i="4"/>
  <c r="AT187" i="4"/>
  <c r="AT188" i="4"/>
  <c r="AT194" i="4"/>
  <c r="AV203" i="4"/>
  <c r="AT204" i="4"/>
  <c r="AV213" i="4"/>
  <c r="AV214" i="4"/>
  <c r="AV215" i="4"/>
  <c r="AT217" i="4"/>
  <c r="AV221" i="4"/>
  <c r="AV222" i="4"/>
  <c r="AT224" i="4"/>
  <c r="AV230" i="4"/>
  <c r="AV231" i="4"/>
  <c r="AT239" i="4"/>
  <c r="AT246" i="4"/>
  <c r="AV254" i="4"/>
  <c r="AV257" i="4"/>
  <c r="AU260" i="4"/>
  <c r="AV261" i="4"/>
  <c r="AV263" i="4"/>
  <c r="AT265" i="4"/>
  <c r="AV267" i="4"/>
  <c r="AV278" i="4"/>
  <c r="AV283" i="4"/>
  <c r="AV293" i="4"/>
  <c r="AV296" i="4"/>
  <c r="AT299" i="4"/>
  <c r="AU309" i="4"/>
  <c r="AV310" i="4"/>
  <c r="AT314" i="4"/>
  <c r="AV316" i="4"/>
  <c r="AU317" i="4"/>
  <c r="AT332" i="4"/>
  <c r="AV343" i="4"/>
  <c r="AV347" i="4"/>
  <c r="AV364" i="4"/>
  <c r="AU366" i="4"/>
  <c r="AU367" i="4"/>
  <c r="AT380" i="4"/>
  <c r="AT388" i="4"/>
  <c r="AU390" i="4"/>
  <c r="AV392" i="4"/>
  <c r="AT400" i="4"/>
  <c r="AT407" i="4"/>
  <c r="AU410" i="4"/>
  <c r="AV411" i="4"/>
  <c r="AV421" i="4"/>
  <c r="AU422" i="4"/>
  <c r="AU423" i="4"/>
  <c r="AV435" i="4"/>
  <c r="AU441" i="4"/>
  <c r="AU444" i="4"/>
  <c r="AU448" i="4"/>
  <c r="AU453" i="4"/>
  <c r="AU460" i="4"/>
  <c r="AV462" i="4"/>
  <c r="AU476" i="4"/>
  <c r="AT481" i="4"/>
  <c r="AV494" i="4"/>
  <c r="AT506" i="4"/>
  <c r="AT514" i="4"/>
  <c r="AT516" i="4"/>
  <c r="AT518" i="4"/>
  <c r="AV523" i="4"/>
  <c r="AU539" i="4"/>
  <c r="AU540" i="4"/>
  <c r="AT541" i="4"/>
  <c r="AU544" i="4"/>
  <c r="AU555" i="4"/>
  <c r="AV590" i="4"/>
  <c r="AU604" i="4"/>
  <c r="AU605" i="4"/>
  <c r="AU607" i="4"/>
  <c r="AU623" i="4"/>
  <c r="AU625" i="4"/>
  <c r="AV630" i="4"/>
  <c r="AV631" i="4"/>
  <c r="AU641" i="4"/>
  <c r="AU650" i="4"/>
  <c r="AV656" i="4"/>
  <c r="AV657" i="4"/>
  <c r="AV659" i="4"/>
  <c r="AT671" i="4"/>
  <c r="AT680" i="4"/>
  <c r="AV681" i="4"/>
  <c r="AT705" i="4"/>
  <c r="AV709" i="4"/>
  <c r="AU713" i="4"/>
  <c r="AT728" i="4"/>
  <c r="AV13" i="4"/>
  <c r="AU14" i="4"/>
  <c r="AT16" i="4"/>
  <c r="AV18" i="4"/>
  <c r="AV19" i="4"/>
  <c r="AV20" i="4"/>
  <c r="AT22" i="4"/>
  <c r="AT23" i="4"/>
  <c r="AV29" i="4"/>
  <c r="AU30" i="4"/>
  <c r="AT32" i="4"/>
  <c r="AV34" i="4"/>
  <c r="AV35" i="4"/>
  <c r="AV36" i="4"/>
  <c r="AT38" i="4"/>
  <c r="AT39" i="4"/>
  <c r="AV45" i="4"/>
  <c r="AU46" i="4"/>
  <c r="AT48" i="4"/>
  <c r="AV50" i="4"/>
  <c r="AV51" i="4"/>
  <c r="AV52" i="4"/>
  <c r="AT54" i="4"/>
  <c r="AT55" i="4"/>
  <c r="AV61" i="4"/>
  <c r="AU62" i="4"/>
  <c r="AU67" i="4"/>
  <c r="AU68" i="4"/>
  <c r="AT69" i="4"/>
  <c r="AU77" i="4"/>
  <c r="AU83" i="4"/>
  <c r="AU84" i="4"/>
  <c r="AV88" i="4"/>
  <c r="AV90" i="4"/>
  <c r="AV91" i="4"/>
  <c r="AU92" i="4"/>
  <c r="AV96" i="4"/>
  <c r="AU97" i="4"/>
  <c r="AT101" i="4"/>
  <c r="AU102" i="4"/>
  <c r="AV103" i="4"/>
  <c r="AU105" i="4"/>
  <c r="AU108" i="4"/>
  <c r="AV112" i="4"/>
  <c r="AU114" i="4"/>
  <c r="AT116" i="4"/>
  <c r="AU124" i="4"/>
  <c r="AV128" i="4"/>
  <c r="AU130" i="4"/>
  <c r="AT132" i="4"/>
  <c r="AU141" i="4"/>
  <c r="AV147" i="4"/>
  <c r="AV148" i="4"/>
  <c r="AT149" i="4"/>
  <c r="AT150" i="4"/>
  <c r="AV154" i="4"/>
  <c r="AV155" i="4"/>
  <c r="AT160" i="4"/>
  <c r="AU167" i="4"/>
  <c r="AV168" i="4"/>
  <c r="AT169" i="4"/>
  <c r="AT170" i="4"/>
  <c r="AU176" i="4"/>
  <c r="AV177" i="4"/>
  <c r="AV178" i="4"/>
  <c r="AT179" i="4"/>
  <c r="AU187" i="4"/>
  <c r="AU192" i="4"/>
  <c r="AV193" i="4"/>
  <c r="AV199" i="4"/>
  <c r="AT200" i="4"/>
  <c r="AU204" i="4"/>
  <c r="AT209" i="4"/>
  <c r="AT218" i="4"/>
  <c r="AU223" i="4"/>
  <c r="AU229" i="4"/>
  <c r="AV233" i="4"/>
  <c r="AT234" i="4"/>
  <c r="AV239" i="4"/>
  <c r="AV241" i="4"/>
  <c r="AU246" i="4"/>
  <c r="AT247" i="4"/>
  <c r="AV249" i="4"/>
  <c r="AU256" i="4"/>
  <c r="AU265" i="4"/>
  <c r="AU269" i="4"/>
  <c r="AT271" i="4"/>
  <c r="AV272" i="4"/>
  <c r="AT276" i="4"/>
  <c r="AU280" i="4"/>
  <c r="AV281" i="4"/>
  <c r="AU285" i="4"/>
  <c r="AT288" i="4"/>
  <c r="AT290" i="4"/>
  <c r="AU295" i="4"/>
  <c r="AT298" i="4"/>
  <c r="AU303" i="4"/>
  <c r="AT308" i="4"/>
  <c r="AV311" i="4"/>
  <c r="AT313" i="4"/>
  <c r="AV319" i="4"/>
  <c r="AT324" i="4"/>
  <c r="AU326" i="4"/>
  <c r="AT333" i="4"/>
  <c r="AU334" i="4"/>
  <c r="AU344" i="4"/>
  <c r="AT345" i="4"/>
  <c r="AU354" i="4"/>
  <c r="AU362" i="4"/>
  <c r="AV367" i="4"/>
  <c r="AT378" i="4"/>
  <c r="AV381" i="4"/>
  <c r="AU382" i="4"/>
  <c r="AU383" i="4"/>
  <c r="AU404" i="4"/>
  <c r="AU407" i="4"/>
  <c r="AV413" i="4"/>
  <c r="AV432" i="4"/>
  <c r="AV444" i="4"/>
  <c r="AU447" i="4"/>
  <c r="AU449" i="4"/>
  <c r="AU452" i="4"/>
  <c r="AV453" i="4"/>
  <c r="AV493" i="4"/>
  <c r="AU500" i="4"/>
  <c r="AT508" i="4"/>
  <c r="AT509" i="4"/>
  <c r="AU532" i="4"/>
  <c r="AT533" i="4"/>
  <c r="AT538" i="4"/>
  <c r="AV542" i="4"/>
  <c r="AT550" i="4"/>
  <c r="AV551" i="4"/>
  <c r="AV555" i="4"/>
  <c r="AT562" i="4"/>
  <c r="AU587" i="4"/>
  <c r="AV607" i="4"/>
  <c r="AV622" i="4"/>
  <c r="AV624" i="4"/>
  <c r="AV629" i="4"/>
  <c r="AU640" i="4"/>
  <c r="AV641" i="4"/>
  <c r="AT655" i="4"/>
  <c r="AV665" i="4"/>
  <c r="AU672" i="4"/>
  <c r="AV673" i="4"/>
  <c r="AV675" i="4"/>
  <c r="AU680" i="4"/>
  <c r="AT690" i="4"/>
  <c r="AT692" i="4"/>
  <c r="AT694" i="4"/>
  <c r="AT700" i="4"/>
  <c r="AT712" i="4"/>
  <c r="AV713" i="4"/>
  <c r="AV733" i="4"/>
  <c r="AU7" i="4"/>
  <c r="AU8" i="4"/>
  <c r="AT9" i="4"/>
  <c r="AU23" i="4"/>
  <c r="AU24" i="4"/>
  <c r="AT25" i="4"/>
  <c r="AU39" i="4"/>
  <c r="AU40" i="4"/>
  <c r="AT41" i="4"/>
  <c r="AU55" i="4"/>
  <c r="AU56" i="4"/>
  <c r="AT57" i="4"/>
  <c r="AT64" i="4"/>
  <c r="AV66" i="4"/>
  <c r="AV67" i="4"/>
  <c r="AV68" i="4"/>
  <c r="AT70" i="4"/>
  <c r="AT71" i="4"/>
  <c r="AT80" i="4"/>
  <c r="AV82" i="4"/>
  <c r="AV83" i="4"/>
  <c r="AT85" i="4"/>
  <c r="AT93" i="4"/>
  <c r="AT100" i="4"/>
  <c r="AV104" i="4"/>
  <c r="AV113" i="4"/>
  <c r="AV114" i="4"/>
  <c r="AV115" i="4"/>
  <c r="AT117" i="4"/>
  <c r="AT118" i="4"/>
  <c r="AT119" i="4"/>
  <c r="AV129" i="4"/>
  <c r="AV130" i="4"/>
  <c r="AV131" i="4"/>
  <c r="AT133" i="4"/>
  <c r="AT134" i="4"/>
  <c r="AT135" i="4"/>
  <c r="AU143" i="4"/>
  <c r="AT151" i="4"/>
  <c r="AT152" i="4"/>
  <c r="AV157" i="4"/>
  <c r="AV158" i="4"/>
  <c r="AT159" i="4"/>
  <c r="AV167" i="4"/>
  <c r="AT172" i="4"/>
  <c r="AU179" i="4"/>
  <c r="AV180" i="4"/>
  <c r="AT181" i="4"/>
  <c r="AT182" i="4"/>
  <c r="AV187" i="4"/>
  <c r="AV188" i="4"/>
  <c r="AT189" i="4"/>
  <c r="AV194" i="4"/>
  <c r="AT195" i="4"/>
  <c r="AT196" i="4"/>
  <c r="AT205" i="4"/>
  <c r="AV208" i="4"/>
  <c r="AT210" i="4"/>
  <c r="AT211" i="4"/>
  <c r="AT212" i="4"/>
  <c r="AT215" i="4"/>
  <c r="AV216" i="4"/>
  <c r="AV217" i="4"/>
  <c r="AV223" i="4"/>
  <c r="AT225" i="4"/>
  <c r="AT226" i="4"/>
  <c r="AT231" i="4"/>
  <c r="AV232" i="4"/>
  <c r="AT236" i="4"/>
  <c r="AV240" i="4"/>
  <c r="AV242" i="4"/>
  <c r="AU243" i="4"/>
  <c r="AT244" i="4"/>
  <c r="AV248" i="4"/>
  <c r="AV250" i="4"/>
  <c r="AU251" i="4"/>
  <c r="AT252" i="4"/>
  <c r="AT254" i="4"/>
  <c r="AV255" i="4"/>
  <c r="AV259" i="4"/>
  <c r="AT261" i="4"/>
  <c r="AT263" i="4"/>
  <c r="AV264" i="4"/>
  <c r="AT267" i="4"/>
  <c r="AV268" i="4"/>
  <c r="AV274" i="4"/>
  <c r="AT278" i="4"/>
  <c r="AT283" i="4"/>
  <c r="AV284" i="4"/>
  <c r="AV286" i="4"/>
  <c r="AV291" i="4"/>
  <c r="AT293" i="4"/>
  <c r="AT296" i="4"/>
  <c r="AU304" i="4"/>
  <c r="AU312" i="4"/>
  <c r="AT320" i="4"/>
  <c r="AT323" i="4"/>
  <c r="AU324" i="4"/>
  <c r="AT327" i="4"/>
  <c r="AT328" i="4"/>
  <c r="AV332" i="4"/>
  <c r="AU333" i="4"/>
  <c r="AV339" i="4"/>
  <c r="AT347" i="4"/>
  <c r="AU351" i="4"/>
  <c r="AV352" i="4"/>
  <c r="AV353" i="4"/>
  <c r="AT360" i="4"/>
  <c r="AV365" i="4"/>
  <c r="AU378" i="4"/>
  <c r="AV382" i="4"/>
  <c r="AV388" i="4"/>
  <c r="AV389" i="4"/>
  <c r="AU402" i="4"/>
  <c r="AV407" i="4"/>
  <c r="AV408" i="4"/>
  <c r="AV409" i="4"/>
  <c r="AV424" i="4"/>
  <c r="AU443" i="4"/>
  <c r="AV447" i="4"/>
  <c r="AT458" i="4"/>
  <c r="AV459" i="4"/>
  <c r="AT486" i="4"/>
  <c r="AV491" i="4"/>
  <c r="AU504" i="4"/>
  <c r="AV506" i="4"/>
  <c r="AU508" i="4"/>
  <c r="AT513" i="4"/>
  <c r="AV517" i="4"/>
  <c r="AV518" i="4"/>
  <c r="AV519" i="4"/>
  <c r="AT530" i="4"/>
  <c r="AV543" i="4"/>
  <c r="AT561" i="4"/>
  <c r="AT570" i="4"/>
  <c r="AT582" i="4"/>
  <c r="AV587" i="4"/>
  <c r="AV603" i="4"/>
  <c r="AU616" i="4"/>
  <c r="AU620" i="4"/>
  <c r="AU621" i="4"/>
  <c r="AV640" i="4"/>
  <c r="AV666" i="4"/>
  <c r="AU668" i="4"/>
  <c r="AV671" i="4"/>
  <c r="AU688" i="4"/>
  <c r="AT689" i="4"/>
  <c r="AV702" i="4"/>
  <c r="AV705" i="4"/>
  <c r="AV707" i="4"/>
  <c r="AU712" i="4"/>
  <c r="AV7" i="4"/>
  <c r="AV8" i="4"/>
  <c r="AT10" i="4"/>
  <c r="AT11" i="4"/>
  <c r="AV17" i="4"/>
  <c r="AU18" i="4"/>
  <c r="AV22" i="4"/>
  <c r="AV23" i="4"/>
  <c r="AV24" i="4"/>
  <c r="AT26" i="4"/>
  <c r="AT27" i="4"/>
  <c r="AV33" i="4"/>
  <c r="AU34" i="4"/>
  <c r="AV38" i="4"/>
  <c r="AV39" i="4"/>
  <c r="AV40" i="4"/>
  <c r="AT42" i="4"/>
  <c r="AT43" i="4"/>
  <c r="AV49" i="4"/>
  <c r="AU50" i="4"/>
  <c r="AV54" i="4"/>
  <c r="AV55" i="4"/>
  <c r="AV56" i="4"/>
  <c r="AT58" i="4"/>
  <c r="AT59" i="4"/>
  <c r="AU65" i="4"/>
  <c r="AU71" i="4"/>
  <c r="AU72" i="4"/>
  <c r="AT73" i="4"/>
  <c r="AU81" i="4"/>
  <c r="AT86" i="4"/>
  <c r="AV89" i="4"/>
  <c r="AU90" i="4"/>
  <c r="AT94" i="4"/>
  <c r="AT99" i="4"/>
  <c r="AU100" i="4"/>
  <c r="AV101" i="4"/>
  <c r="AU103" i="4"/>
  <c r="AU112" i="4"/>
  <c r="AV116" i="4"/>
  <c r="AU118" i="4"/>
  <c r="AT120" i="4"/>
  <c r="AU128" i="4"/>
  <c r="AV132" i="4"/>
  <c r="AU134" i="4"/>
  <c r="AT136" i="4"/>
  <c r="AV149" i="4"/>
  <c r="AV150" i="4"/>
  <c r="AU151" i="4"/>
  <c r="AU152" i="4"/>
  <c r="AU159" i="4"/>
  <c r="AV160" i="4"/>
  <c r="AT161" i="4"/>
  <c r="AT162" i="4"/>
  <c r="AU168" i="4"/>
  <c r="AV169" i="4"/>
  <c r="AV170" i="4"/>
  <c r="AT171" i="4"/>
  <c r="AU177" i="4"/>
  <c r="AU178" i="4"/>
  <c r="AV179" i="4"/>
  <c r="AT184" i="4"/>
  <c r="AT190" i="4"/>
  <c r="AU193" i="4"/>
  <c r="AU195" i="4"/>
  <c r="AV200" i="4"/>
  <c r="AT201" i="4"/>
  <c r="AV209" i="4"/>
  <c r="AU211" i="4"/>
  <c r="AV218" i="4"/>
  <c r="AU219" i="4"/>
  <c r="AT220" i="4"/>
  <c r="AU227" i="4"/>
  <c r="AT228" i="4"/>
  <c r="AU233" i="4"/>
  <c r="AV234" i="4"/>
  <c r="AU235" i="4"/>
  <c r="AU236" i="4"/>
  <c r="AT237" i="4"/>
  <c r="AT238" i="4"/>
  <c r="AU241" i="4"/>
  <c r="AU249" i="4"/>
  <c r="AV266" i="4"/>
  <c r="AV270" i="4"/>
  <c r="AV277" i="4"/>
  <c r="AV279" i="4"/>
  <c r="AV289" i="4"/>
  <c r="AV294" i="4"/>
  <c r="AU297" i="4"/>
  <c r="AV302" i="4"/>
  <c r="AT307" i="4"/>
  <c r="AU311" i="4"/>
  <c r="AT318" i="4"/>
  <c r="AU320" i="4"/>
  <c r="AV324" i="4"/>
  <c r="AU325" i="4"/>
  <c r="AU328" i="4"/>
  <c r="AV331" i="4"/>
  <c r="AU335" i="4"/>
  <c r="AU336" i="4"/>
  <c r="AV338" i="4"/>
  <c r="AU341" i="4"/>
  <c r="AV345" i="4"/>
  <c r="AT349" i="4"/>
  <c r="AU360" i="4"/>
  <c r="AT366" i="4"/>
  <c r="AU370" i="4"/>
  <c r="AT373" i="4"/>
  <c r="AV379" i="4"/>
  <c r="AV387" i="4"/>
  <c r="AV443" i="4"/>
  <c r="AV450" i="4"/>
  <c r="AU451" i="4"/>
  <c r="AT485" i="4"/>
  <c r="AV487" i="4"/>
  <c r="AV515" i="4"/>
  <c r="AT537" i="4"/>
  <c r="AV538" i="4"/>
  <c r="AT548" i="4"/>
  <c r="AV550" i="4"/>
  <c r="AV562" i="4"/>
  <c r="AT564" i="4"/>
  <c r="AT566" i="4"/>
  <c r="AT574" i="4"/>
  <c r="AT578" i="4"/>
  <c r="AT580" i="4"/>
  <c r="AT581" i="4"/>
  <c r="AU596" i="4"/>
  <c r="AT597" i="4"/>
  <c r="AV619" i="4"/>
  <c r="AV623" i="4"/>
  <c r="AT633" i="4"/>
  <c r="AV668" i="4"/>
  <c r="AV669" i="4"/>
  <c r="AV690" i="4"/>
  <c r="AV691" i="4"/>
  <c r="AV693" i="4"/>
  <c r="AV694" i="4"/>
  <c r="AT697" i="4"/>
  <c r="AV701" i="4"/>
  <c r="AT717" i="4"/>
  <c r="AV330" i="4"/>
  <c r="AV337" i="4"/>
  <c r="AV340" i="4"/>
  <c r="AT341" i="4"/>
  <c r="AU345" i="4"/>
  <c r="AT350" i="4"/>
  <c r="AU355" i="4"/>
  <c r="AV358" i="4"/>
  <c r="AV371" i="4"/>
  <c r="AU377" i="4"/>
  <c r="AT385" i="4"/>
  <c r="AT390" i="4"/>
  <c r="AT392" i="4"/>
  <c r="AV395" i="4"/>
  <c r="AU400" i="4"/>
  <c r="AV406" i="4"/>
  <c r="AT409" i="4"/>
  <c r="AU416" i="4"/>
  <c r="AV448" i="4"/>
  <c r="AT451" i="4"/>
  <c r="AU470" i="4"/>
  <c r="AV484" i="4"/>
  <c r="AV489" i="4"/>
  <c r="AU505" i="4"/>
  <c r="AV512" i="4"/>
  <c r="AT515" i="4"/>
  <c r="AT523" i="4"/>
  <c r="AV525" i="4"/>
  <c r="AU526" i="4"/>
  <c r="AT528" i="4"/>
  <c r="AT551" i="4"/>
  <c r="AT565" i="4"/>
  <c r="AU569" i="4"/>
  <c r="AV576" i="4"/>
  <c r="AT579" i="4"/>
  <c r="AT587" i="4"/>
  <c r="AV589" i="4"/>
  <c r="AU590" i="4"/>
  <c r="AT592" i="4"/>
  <c r="AT610" i="4"/>
  <c r="AV613" i="4"/>
  <c r="AT621" i="4"/>
  <c r="AU627" i="4"/>
  <c r="AU637" i="4"/>
  <c r="AV638" i="4"/>
  <c r="AV652" i="4"/>
  <c r="AU658" i="4"/>
  <c r="AT663" i="4"/>
  <c r="AT683" i="4"/>
  <c r="AT691" i="4"/>
  <c r="AU692" i="4"/>
  <c r="AV700" i="4"/>
  <c r="AU703" i="4"/>
  <c r="AT713" i="4"/>
  <c r="AU726" i="4"/>
  <c r="AV729" i="4"/>
  <c r="AU730" i="4"/>
  <c r="AT732" i="4"/>
  <c r="AV745" i="4"/>
  <c r="AV746" i="4"/>
  <c r="AT756" i="4"/>
  <c r="AU757" i="4"/>
  <c r="AV758" i="4"/>
  <c r="AV761" i="4"/>
  <c r="AU763" i="4"/>
  <c r="AU764" i="4"/>
  <c r="AV765" i="4"/>
  <c r="AV766" i="4"/>
  <c r="AU782" i="4"/>
  <c r="AT804" i="4"/>
  <c r="AT813" i="4"/>
  <c r="AU863" i="4"/>
  <c r="AV876" i="4"/>
  <c r="AV886" i="4"/>
  <c r="AU915" i="4"/>
  <c r="AT916" i="4"/>
  <c r="AT919" i="4"/>
  <c r="AU920" i="4"/>
  <c r="AV925" i="4"/>
  <c r="AT939" i="4"/>
  <c r="AU967" i="4"/>
  <c r="AT968" i="4"/>
  <c r="AT971" i="4"/>
  <c r="AT983" i="4"/>
  <c r="AV984" i="4"/>
  <c r="AU1013" i="4"/>
  <c r="AU1014" i="4"/>
  <c r="AU1015" i="4"/>
  <c r="AV1016" i="4"/>
  <c r="AU1027" i="4"/>
  <c r="AV1063" i="4"/>
  <c r="AV1064" i="4"/>
  <c r="AU1067" i="4"/>
  <c r="AT1071" i="4"/>
  <c r="AU1103" i="4"/>
  <c r="AT1108" i="4"/>
  <c r="AU352" i="4"/>
  <c r="AU357" i="4"/>
  <c r="AT361" i="4"/>
  <c r="AU364" i="4"/>
  <c r="AV366" i="4"/>
  <c r="AT372" i="4"/>
  <c r="AT374" i="4"/>
  <c r="AT382" i="4"/>
  <c r="AU385" i="4"/>
  <c r="AT387" i="4"/>
  <c r="AU392" i="4"/>
  <c r="AV399" i="4"/>
  <c r="AV403" i="4"/>
  <c r="AU409" i="4"/>
  <c r="AU415" i="4"/>
  <c r="AT417" i="4"/>
  <c r="AT422" i="4"/>
  <c r="AT424" i="4"/>
  <c r="AV427" i="4"/>
  <c r="AU431" i="4"/>
  <c r="AU432" i="4"/>
  <c r="AT440" i="4"/>
  <c r="AT445" i="4"/>
  <c r="AT446" i="4"/>
  <c r="AT449" i="4"/>
  <c r="AU465" i="4"/>
  <c r="AT472" i="4"/>
  <c r="AT473" i="4"/>
  <c r="AT478" i="4"/>
  <c r="AV481" i="4"/>
  <c r="AV488" i="4"/>
  <c r="AU490" i="4"/>
  <c r="AV492" i="4"/>
  <c r="AV505" i="4"/>
  <c r="AU506" i="4"/>
  <c r="AT510" i="4"/>
  <c r="AU513" i="4"/>
  <c r="AU518" i="4"/>
  <c r="AV520" i="4"/>
  <c r="AU533" i="4"/>
  <c r="AT536" i="4"/>
  <c r="AU541" i="4"/>
  <c r="AV548" i="4"/>
  <c r="AT553" i="4"/>
  <c r="AV556" i="4"/>
  <c r="AT559" i="4"/>
  <c r="AU562" i="4"/>
  <c r="AV569" i="4"/>
  <c r="AU570" i="4"/>
  <c r="AU577" i="4"/>
  <c r="AU582" i="4"/>
  <c r="AV584" i="4"/>
  <c r="AU597" i="4"/>
  <c r="AT600" i="4"/>
  <c r="AT604" i="4"/>
  <c r="AU611" i="4"/>
  <c r="AT614" i="4"/>
  <c r="AV617" i="4"/>
  <c r="AU622" i="4"/>
  <c r="AT626" i="4"/>
  <c r="AV627" i="4"/>
  <c r="AV628" i="4"/>
  <c r="AU633" i="4"/>
  <c r="AV637" i="4"/>
  <c r="AV642" i="4"/>
  <c r="AT646" i="4"/>
  <c r="AV650" i="4"/>
  <c r="AT656" i="4"/>
  <c r="AU657" i="4"/>
  <c r="AV660" i="4"/>
  <c r="AU663" i="4"/>
  <c r="AU671" i="4"/>
  <c r="AV672" i="4"/>
  <c r="AV676" i="4"/>
  <c r="AV678" i="4"/>
  <c r="AT679" i="4"/>
  <c r="AU683" i="4"/>
  <c r="AT688" i="4"/>
  <c r="AU691" i="4"/>
  <c r="AU702" i="4"/>
  <c r="AV703" i="4"/>
  <c r="AV708" i="4"/>
  <c r="AV710" i="4"/>
  <c r="AT711" i="4"/>
  <c r="AV730" i="4"/>
  <c r="AV754" i="4"/>
  <c r="AU756" i="4"/>
  <c r="AU762" i="4"/>
  <c r="AV763" i="4"/>
  <c r="AV764" i="4"/>
  <c r="AU771" i="4"/>
  <c r="AU778" i="4"/>
  <c r="AT780" i="4"/>
  <c r="AU781" i="4"/>
  <c r="AT815" i="4"/>
  <c r="AU822" i="4"/>
  <c r="AT847" i="4"/>
  <c r="AV860" i="4"/>
  <c r="AV865" i="4"/>
  <c r="AV868" i="4"/>
  <c r="AT871" i="4"/>
  <c r="AV881" i="4"/>
  <c r="AV885" i="4"/>
  <c r="AU908" i="4"/>
  <c r="AT911" i="4"/>
  <c r="AU942" i="4"/>
  <c r="AT943" i="4"/>
  <c r="AT946" i="4"/>
  <c r="AV963" i="4"/>
  <c r="AV964" i="4"/>
  <c r="AU969" i="4"/>
  <c r="AU971" i="4"/>
  <c r="AV973" i="4"/>
  <c r="AT980" i="4"/>
  <c r="AU982" i="4"/>
  <c r="AU983" i="4"/>
  <c r="AT992" i="4"/>
  <c r="AV993" i="4"/>
  <c r="AU994" i="4"/>
  <c r="AU1026" i="4"/>
  <c r="AV1067" i="4"/>
  <c r="AV1068" i="4"/>
  <c r="AU1071" i="4"/>
  <c r="AT1075" i="4"/>
  <c r="AT1100" i="4"/>
  <c r="AU1107" i="4"/>
  <c r="AT1112" i="4"/>
  <c r="AT1117" i="4"/>
  <c r="AV384" i="4"/>
  <c r="AV385" i="4"/>
  <c r="AU387" i="4"/>
  <c r="AU388" i="4"/>
  <c r="AV390" i="4"/>
  <c r="AT393" i="4"/>
  <c r="AT395" i="4"/>
  <c r="AU396" i="4"/>
  <c r="AV398" i="4"/>
  <c r="AT404" i="4"/>
  <c r="AT406" i="4"/>
  <c r="AT414" i="4"/>
  <c r="AT419" i="4"/>
  <c r="AU424" i="4"/>
  <c r="AV431" i="4"/>
  <c r="AV436" i="4"/>
  <c r="AU440" i="4"/>
  <c r="AV445" i="4"/>
  <c r="AT447" i="4"/>
  <c r="AT448" i="4"/>
  <c r="AV449" i="4"/>
  <c r="AV452" i="4"/>
  <c r="AT460" i="4"/>
  <c r="AU461" i="4"/>
  <c r="AV464" i="4"/>
  <c r="AV465" i="4"/>
  <c r="AV467" i="4"/>
  <c r="AT468" i="4"/>
  <c r="AV469" i="4"/>
  <c r="AV475" i="4"/>
  <c r="AV476" i="4"/>
  <c r="AV478" i="4"/>
  <c r="AU480" i="4"/>
  <c r="AT482" i="4"/>
  <c r="AU485" i="4"/>
  <c r="AU493" i="4"/>
  <c r="AT497" i="4"/>
  <c r="AU498" i="4"/>
  <c r="AU499" i="4"/>
  <c r="AT500" i="4"/>
  <c r="AV501" i="4"/>
  <c r="AT502" i="4"/>
  <c r="AU507" i="4"/>
  <c r="AV510" i="4"/>
  <c r="AU512" i="4"/>
  <c r="AT517" i="4"/>
  <c r="AU521" i="4"/>
  <c r="AT525" i="4"/>
  <c r="AV527" i="4"/>
  <c r="AV528" i="4"/>
  <c r="AT531" i="4"/>
  <c r="AT539" i="4"/>
  <c r="AV541" i="4"/>
  <c r="AU542" i="4"/>
  <c r="AT544" i="4"/>
  <c r="AU571" i="4"/>
  <c r="AV574" i="4"/>
  <c r="AU576" i="4"/>
  <c r="AU585" i="4"/>
  <c r="AV591" i="4"/>
  <c r="AV592" i="4"/>
  <c r="AT595" i="4"/>
  <c r="AV602" i="4"/>
  <c r="AT603" i="4"/>
  <c r="AT608" i="4"/>
  <c r="AT618" i="4"/>
  <c r="AV621" i="4"/>
  <c r="AT625" i="4"/>
  <c r="AU630" i="4"/>
  <c r="AV632" i="4"/>
  <c r="AV645" i="4"/>
  <c r="AV649" i="4"/>
  <c r="AT653" i="4"/>
  <c r="AT654" i="4"/>
  <c r="AU655" i="4"/>
  <c r="AU666" i="4"/>
  <c r="AU679" i="4"/>
  <c r="AU682" i="4"/>
  <c r="AV683" i="4"/>
  <c r="AU690" i="4"/>
  <c r="AU694" i="4"/>
  <c r="AV696" i="4"/>
  <c r="AU711" i="4"/>
  <c r="AT716" i="4"/>
  <c r="AU717" i="4"/>
  <c r="AT718" i="4"/>
  <c r="AV721" i="4"/>
  <c r="AV722" i="4"/>
  <c r="AT729" i="4"/>
  <c r="AV731" i="4"/>
  <c r="AV732" i="4"/>
  <c r="AT734" i="4"/>
  <c r="AV738" i="4"/>
  <c r="AU739" i="4"/>
  <c r="AT741" i="4"/>
  <c r="AV753" i="4"/>
  <c r="AV756" i="4"/>
  <c r="AU758" i="4"/>
  <c r="AV760" i="4"/>
  <c r="AU766" i="4"/>
  <c r="AV768" i="4"/>
  <c r="AU772" i="4"/>
  <c r="AU773" i="4"/>
  <c r="AV779" i="4"/>
  <c r="AU783" i="4"/>
  <c r="AT784" i="4"/>
  <c r="AU790" i="4"/>
  <c r="AU791" i="4"/>
  <c r="AV803" i="4"/>
  <c r="AV804" i="4"/>
  <c r="AV805" i="4"/>
  <c r="AU826" i="4"/>
  <c r="AT849" i="4"/>
  <c r="AV869" i="4"/>
  <c r="AV908" i="4"/>
  <c r="AU911" i="4"/>
  <c r="AV912" i="4"/>
  <c r="AV916" i="4"/>
  <c r="AV917" i="4"/>
  <c r="AV940" i="4"/>
  <c r="AU943" i="4"/>
  <c r="AT947" i="4"/>
  <c r="AU970" i="4"/>
  <c r="AU991" i="4"/>
  <c r="AU1011" i="4"/>
  <c r="AV1012" i="4"/>
  <c r="AT1035" i="4"/>
  <c r="AV1036" i="4"/>
  <c r="AT1047" i="4"/>
  <c r="AV1071" i="4"/>
  <c r="AV1072" i="4"/>
  <c r="AU1075" i="4"/>
  <c r="AT1079" i="4"/>
  <c r="AU1095" i="4"/>
  <c r="AU1100" i="4"/>
  <c r="AU1102" i="4"/>
  <c r="AV1105" i="4"/>
  <c r="AU1111" i="4"/>
  <c r="AV416" i="4"/>
  <c r="AV417" i="4"/>
  <c r="AU420" i="4"/>
  <c r="AV422" i="4"/>
  <c r="AT425" i="4"/>
  <c r="AT427" i="4"/>
  <c r="AU428" i="4"/>
  <c r="AV430" i="4"/>
  <c r="AU433" i="4"/>
  <c r="AV456" i="4"/>
  <c r="AV461" i="4"/>
  <c r="AV473" i="4"/>
  <c r="AV485" i="4"/>
  <c r="AU487" i="4"/>
  <c r="AT488" i="4"/>
  <c r="AT491" i="4"/>
  <c r="AU492" i="4"/>
  <c r="AV502" i="4"/>
  <c r="AT505" i="4"/>
  <c r="AV507" i="4"/>
  <c r="AV508" i="4"/>
  <c r="AT511" i="4"/>
  <c r="AU514" i="4"/>
  <c r="AU520" i="4"/>
  <c r="AV521" i="4"/>
  <c r="AU522" i="4"/>
  <c r="AU529" i="4"/>
  <c r="AT532" i="4"/>
  <c r="AU534" i="4"/>
  <c r="AV535" i="4"/>
  <c r="AV536" i="4"/>
  <c r="AT540" i="4"/>
  <c r="AV546" i="4"/>
  <c r="AU548" i="4"/>
  <c r="AU549" i="4"/>
  <c r="AT552" i="4"/>
  <c r="AV554" i="4"/>
  <c r="AU556" i="4"/>
  <c r="AU557" i="4"/>
  <c r="AV563" i="4"/>
  <c r="AV564" i="4"/>
  <c r="AV566" i="4"/>
  <c r="AT569" i="4"/>
  <c r="AV571" i="4"/>
  <c r="AV572" i="4"/>
  <c r="AT575" i="4"/>
  <c r="AU578" i="4"/>
  <c r="AU584" i="4"/>
  <c r="AV585" i="4"/>
  <c r="AU586" i="4"/>
  <c r="AU593" i="4"/>
  <c r="AT596" i="4"/>
  <c r="AU598" i="4"/>
  <c r="AV599" i="4"/>
  <c r="AV600" i="4"/>
  <c r="AT601" i="4"/>
  <c r="AV604" i="4"/>
  <c r="AV606" i="4"/>
  <c r="AT607" i="4"/>
  <c r="AT612" i="4"/>
  <c r="AV615" i="4"/>
  <c r="AU619" i="4"/>
  <c r="AT622" i="4"/>
  <c r="AU624" i="4"/>
  <c r="AT627" i="4"/>
  <c r="AU629" i="4"/>
  <c r="AU635" i="4"/>
  <c r="AU639" i="4"/>
  <c r="AT640" i="4"/>
  <c r="AT644" i="4"/>
  <c r="AV646" i="4"/>
  <c r="AV648" i="4"/>
  <c r="AT651" i="4"/>
  <c r="AU652" i="4"/>
  <c r="AU654" i="4"/>
  <c r="AV655" i="4"/>
  <c r="AV658" i="4"/>
  <c r="AT659" i="4"/>
  <c r="AU667" i="4"/>
  <c r="AV674" i="4"/>
  <c r="AT678" i="4"/>
  <c r="AV679" i="4"/>
  <c r="AV685" i="4"/>
  <c r="AV686" i="4"/>
  <c r="AT687" i="4"/>
  <c r="AT693" i="4"/>
  <c r="AV698" i="4"/>
  <c r="AU700" i="4"/>
  <c r="AT702" i="4"/>
  <c r="AV704" i="4"/>
  <c r="AV706" i="4"/>
  <c r="AT710" i="4"/>
  <c r="AV711" i="4"/>
  <c r="AV717" i="4"/>
  <c r="AU718" i="4"/>
  <c r="AV723" i="4"/>
  <c r="AT725" i="4"/>
  <c r="AU729" i="4"/>
  <c r="AU734" i="4"/>
  <c r="AV739" i="4"/>
  <c r="AU744" i="4"/>
  <c r="AT750" i="4"/>
  <c r="AV752" i="4"/>
  <c r="AU754" i="4"/>
  <c r="AV755" i="4"/>
  <c r="AV759" i="4"/>
  <c r="AV767" i="4"/>
  <c r="AV773" i="4"/>
  <c r="AU777" i="4"/>
  <c r="AV780" i="4"/>
  <c r="AU784" i="4"/>
  <c r="AV791" i="4"/>
  <c r="AU794" i="4"/>
  <c r="AU814" i="4"/>
  <c r="AU819" i="4"/>
  <c r="AV825" i="4"/>
  <c r="AT831" i="4"/>
  <c r="AT835" i="4"/>
  <c r="AU843" i="4"/>
  <c r="AT844" i="4"/>
  <c r="AV848" i="4"/>
  <c r="AT891" i="4"/>
  <c r="AT904" i="4"/>
  <c r="AV909" i="4"/>
  <c r="AV953" i="4"/>
  <c r="AU958" i="4"/>
  <c r="AU979" i="4"/>
  <c r="AV980" i="4"/>
  <c r="AV992" i="4"/>
  <c r="AU1035" i="4"/>
  <c r="AV1043" i="4"/>
  <c r="AT1046" i="4"/>
  <c r="AU1047" i="4"/>
  <c r="AT1051" i="4"/>
  <c r="AV1075" i="4"/>
  <c r="AV1076" i="4"/>
  <c r="AU1079" i="4"/>
  <c r="AT1083" i="4"/>
  <c r="AV1084" i="4"/>
  <c r="AT1090" i="4"/>
  <c r="AT1097" i="4"/>
  <c r="AU1099" i="4"/>
  <c r="AV1102" i="4"/>
  <c r="AU1104" i="4"/>
  <c r="AU1106" i="4"/>
  <c r="AV1109" i="4"/>
  <c r="AU1115" i="4"/>
  <c r="AT329" i="4"/>
  <c r="AV334" i="4"/>
  <c r="AT339" i="4"/>
  <c r="AT344" i="4"/>
  <c r="AT353" i="4"/>
  <c r="AT359" i="4"/>
  <c r="AT364" i="4"/>
  <c r="AU365" i="4"/>
  <c r="AV369" i="4"/>
  <c r="AT370" i="4"/>
  <c r="AU373" i="4"/>
  <c r="AU376" i="4"/>
  <c r="AV378" i="4"/>
  <c r="AU380" i="4"/>
  <c r="AV386" i="4"/>
  <c r="AT389" i="4"/>
  <c r="AV393" i="4"/>
  <c r="AT394" i="4"/>
  <c r="AT397" i="4"/>
  <c r="AU401" i="4"/>
  <c r="AT405" i="4"/>
  <c r="AT411" i="4"/>
  <c r="AT412" i="4"/>
  <c r="AV414" i="4"/>
  <c r="AU425" i="4"/>
  <c r="AU438" i="4"/>
  <c r="AT443" i="4"/>
  <c r="AT452" i="4"/>
  <c r="AT454" i="4"/>
  <c r="AU462" i="4"/>
  <c r="AT464" i="4"/>
  <c r="AV468" i="4"/>
  <c r="AT471" i="4"/>
  <c r="AU477" i="4"/>
  <c r="AU481" i="4"/>
  <c r="AU486" i="4"/>
  <c r="AU494" i="4"/>
  <c r="AV500" i="4"/>
  <c r="AT519" i="4"/>
  <c r="AU537" i="4"/>
  <c r="AV544" i="4"/>
  <c r="AT547" i="4"/>
  <c r="AT555" i="4"/>
  <c r="AV557" i="4"/>
  <c r="AU558" i="4"/>
  <c r="AT560" i="4"/>
  <c r="AT583" i="4"/>
  <c r="AT605" i="4"/>
  <c r="AV608" i="4"/>
  <c r="AT611" i="4"/>
  <c r="AT616" i="4"/>
  <c r="AT641" i="4"/>
  <c r="AU643" i="4"/>
  <c r="AU651" i="4"/>
  <c r="AU659" i="4"/>
  <c r="AV664" i="4"/>
  <c r="AU665" i="4"/>
  <c r="AT666" i="4"/>
  <c r="AT675" i="4"/>
  <c r="AU676" i="4"/>
  <c r="AV684" i="4"/>
  <c r="AU687" i="4"/>
  <c r="AT699" i="4"/>
  <c r="AT707" i="4"/>
  <c r="AU708" i="4"/>
  <c r="AT715" i="4"/>
  <c r="AT721" i="4"/>
  <c r="AV741" i="4"/>
  <c r="AV742" i="4"/>
  <c r="AT746" i="4"/>
  <c r="AT747" i="4"/>
  <c r="AT748" i="4"/>
  <c r="AU753" i="4"/>
  <c r="AU774" i="4"/>
  <c r="AU789" i="4"/>
  <c r="AT795" i="4"/>
  <c r="AV801" i="4"/>
  <c r="AT802" i="4"/>
  <c r="AV814" i="4"/>
  <c r="AV816" i="4"/>
  <c r="AV823" i="4"/>
  <c r="AU827" i="4"/>
  <c r="AT832" i="4"/>
  <c r="AT837" i="4"/>
  <c r="AU839" i="4"/>
  <c r="AV845" i="4"/>
  <c r="AT851" i="4"/>
  <c r="AT855" i="4"/>
  <c r="AU872" i="4"/>
  <c r="AT883" i="4"/>
  <c r="AU899" i="4"/>
  <c r="AT900" i="4"/>
  <c r="AT903" i="4"/>
  <c r="AU904" i="4"/>
  <c r="AT923" i="4"/>
  <c r="AT936" i="4"/>
  <c r="AU939" i="4"/>
  <c r="AV950" i="4"/>
  <c r="AU957" i="4"/>
  <c r="AV967" i="4"/>
  <c r="AT975" i="4"/>
  <c r="AT976" i="4"/>
  <c r="AV977" i="4"/>
  <c r="AU978" i="4"/>
  <c r="AT988" i="4"/>
  <c r="AT1007" i="4"/>
  <c r="AT1023" i="4"/>
  <c r="AT1039" i="4"/>
  <c r="AU1042" i="4"/>
  <c r="AV1047" i="4"/>
  <c r="AV1048" i="4"/>
  <c r="AU1051" i="4"/>
  <c r="AT1055" i="4"/>
  <c r="AV1079" i="4"/>
  <c r="AV1080" i="4"/>
  <c r="AU1083" i="4"/>
  <c r="AT1089" i="4"/>
  <c r="AU1094" i="4"/>
  <c r="AU1097" i="4"/>
  <c r="AV1098" i="4"/>
  <c r="AU1108" i="4"/>
  <c r="AU1110" i="4"/>
  <c r="AV1113" i="4"/>
  <c r="AV1116" i="4"/>
  <c r="AU353" i="4"/>
  <c r="AV354" i="4"/>
  <c r="AV355" i="4"/>
  <c r="AT357" i="4"/>
  <c r="AU359" i="4"/>
  <c r="AV362" i="4"/>
  <c r="AV373" i="4"/>
  <c r="AT381" i="4"/>
  <c r="AV383" i="4"/>
  <c r="AU389" i="4"/>
  <c r="AU397" i="4"/>
  <c r="AV401" i="4"/>
  <c r="AT402" i="4"/>
  <c r="AU405" i="4"/>
  <c r="AU408" i="4"/>
  <c r="AV410" i="4"/>
  <c r="AU412" i="4"/>
  <c r="AV418" i="4"/>
  <c r="AT421" i="4"/>
  <c r="AV425" i="4"/>
  <c r="AT426" i="4"/>
  <c r="AT429" i="4"/>
  <c r="AU454" i="4"/>
  <c r="AT456" i="4"/>
  <c r="AU458" i="4"/>
  <c r="AT467" i="4"/>
  <c r="AU469" i="4"/>
  <c r="AT475" i="4"/>
  <c r="AV477" i="4"/>
  <c r="AV480" i="4"/>
  <c r="AV496" i="4"/>
  <c r="AU501" i="4"/>
  <c r="AT504" i="4"/>
  <c r="AU509" i="4"/>
  <c r="AV516" i="4"/>
  <c r="AV524" i="4"/>
  <c r="AT527" i="4"/>
  <c r="AU530" i="4"/>
  <c r="AV537" i="4"/>
  <c r="AU538" i="4"/>
  <c r="AU545" i="4"/>
  <c r="AU550" i="4"/>
  <c r="AV552" i="4"/>
  <c r="AT556" i="4"/>
  <c r="AU565" i="4"/>
  <c r="AT568" i="4"/>
  <c r="AU573" i="4"/>
  <c r="AV580" i="4"/>
  <c r="AV588" i="4"/>
  <c r="AT591" i="4"/>
  <c r="AU594" i="4"/>
  <c r="AV601" i="4"/>
  <c r="AU606" i="4"/>
  <c r="AT609" i="4"/>
  <c r="AV612" i="4"/>
  <c r="AT615" i="4"/>
  <c r="AT620" i="4"/>
  <c r="AU626" i="4"/>
  <c r="AU631" i="4"/>
  <c r="AU642" i="4"/>
  <c r="AV643" i="4"/>
  <c r="AT645" i="4"/>
  <c r="AU647" i="4"/>
  <c r="AT649" i="4"/>
  <c r="AV651" i="4"/>
  <c r="AT658" i="4"/>
  <c r="AT674" i="4"/>
  <c r="AU675" i="4"/>
  <c r="AU686" i="4"/>
  <c r="AV687" i="4"/>
  <c r="AV692" i="4"/>
  <c r="AT695" i="4"/>
  <c r="AT698" i="4"/>
  <c r="AU699" i="4"/>
  <c r="AT706" i="4"/>
  <c r="AU707" i="4"/>
  <c r="AU715" i="4"/>
  <c r="AT719" i="4"/>
  <c r="AT720" i="4"/>
  <c r="AV735" i="4"/>
  <c r="AV743" i="4"/>
  <c r="AU747" i="4"/>
  <c r="AU748" i="4"/>
  <c r="AU749" i="4"/>
  <c r="AT752" i="4"/>
  <c r="AU755" i="4"/>
  <c r="AV771" i="4"/>
  <c r="AV772" i="4"/>
  <c r="AV776" i="4"/>
  <c r="AU786" i="4"/>
  <c r="AU798" i="4"/>
  <c r="AT824" i="4"/>
  <c r="AV835" i="4"/>
  <c r="AV840" i="4"/>
  <c r="AU851" i="4"/>
  <c r="AV852" i="4"/>
  <c r="AU855" i="4"/>
  <c r="AU856" i="4"/>
  <c r="AV874" i="4"/>
  <c r="AU875" i="4"/>
  <c r="AU892" i="4"/>
  <c r="AT895" i="4"/>
  <c r="AU931" i="4"/>
  <c r="AT932" i="4"/>
  <c r="AT935" i="4"/>
  <c r="AU936" i="4"/>
  <c r="AV948" i="4"/>
  <c r="AU954" i="4"/>
  <c r="AT960" i="4"/>
  <c r="AT966" i="4"/>
  <c r="AT987" i="4"/>
  <c r="AV989" i="4"/>
  <c r="AT999" i="4"/>
  <c r="AV1001" i="4"/>
  <c r="AU1007" i="4"/>
  <c r="AU1023" i="4"/>
  <c r="AU1030" i="4"/>
  <c r="AU1034" i="4"/>
  <c r="AV1044" i="4"/>
  <c r="AV1051" i="4"/>
  <c r="AV1052" i="4"/>
  <c r="AU1055" i="4"/>
  <c r="AT1059" i="4"/>
  <c r="AV1083" i="4"/>
  <c r="AV1094" i="4"/>
  <c r="AU1101" i="4"/>
  <c r="AU1112" i="4"/>
  <c r="AU1114" i="4"/>
  <c r="AU381" i="4"/>
  <c r="AT384" i="4"/>
  <c r="AV394" i="4"/>
  <c r="AV404" i="4"/>
  <c r="AV405" i="4"/>
  <c r="AT413" i="4"/>
  <c r="AV415" i="4"/>
  <c r="AU421" i="4"/>
  <c r="AU429" i="4"/>
  <c r="AU437" i="4"/>
  <c r="AT439" i="4"/>
  <c r="AV460" i="4"/>
  <c r="AT463" i="4"/>
  <c r="AU473" i="4"/>
  <c r="AU474" i="4"/>
  <c r="AT476" i="4"/>
  <c r="AU478" i="4"/>
  <c r="AT484" i="4"/>
  <c r="AT499" i="4"/>
  <c r="AT507" i="4"/>
  <c r="AV509" i="4"/>
  <c r="AU510" i="4"/>
  <c r="AT512" i="4"/>
  <c r="AV533" i="4"/>
  <c r="AT534" i="4"/>
  <c r="AT549" i="4"/>
  <c r="AU553" i="4"/>
  <c r="AT557" i="4"/>
  <c r="AV560" i="4"/>
  <c r="AT563" i="4"/>
  <c r="AT571" i="4"/>
  <c r="AV573" i="4"/>
  <c r="AU574" i="4"/>
  <c r="AT576" i="4"/>
  <c r="AT593" i="4"/>
  <c r="AV597" i="4"/>
  <c r="AT598" i="4"/>
  <c r="AT602" i="4"/>
  <c r="AV605" i="4"/>
  <c r="AU610" i="4"/>
  <c r="AT613" i="4"/>
  <c r="AV616" i="4"/>
  <c r="AV618" i="4"/>
  <c r="AT619" i="4"/>
  <c r="AV626" i="4"/>
  <c r="AT628" i="4"/>
  <c r="AT634" i="4"/>
  <c r="AT635" i="4"/>
  <c r="AT639" i="4"/>
  <c r="AU646" i="4"/>
  <c r="AV647" i="4"/>
  <c r="AV662" i="4"/>
  <c r="AT667" i="4"/>
  <c r="AU674" i="4"/>
  <c r="AU678" i="4"/>
  <c r="AV680" i="4"/>
  <c r="AT684" i="4"/>
  <c r="AV689" i="4"/>
  <c r="AU695" i="4"/>
  <c r="AU698" i="4"/>
  <c r="AV699" i="4"/>
  <c r="AU704" i="4"/>
  <c r="AU706" i="4"/>
  <c r="AU710" i="4"/>
  <c r="AV712" i="4"/>
  <c r="AV714" i="4"/>
  <c r="AV715" i="4"/>
  <c r="AV718" i="4"/>
  <c r="AV726" i="4"/>
  <c r="AV727" i="4"/>
  <c r="AV734" i="4"/>
  <c r="AU741" i="4"/>
  <c r="AT744" i="4"/>
  <c r="AV749" i="4"/>
  <c r="AT765" i="4"/>
  <c r="AT768" i="4"/>
  <c r="AU770" i="4"/>
  <c r="AV783" i="4"/>
  <c r="AV788" i="4"/>
  <c r="AV798" i="4"/>
  <c r="AT809" i="4"/>
  <c r="AV832" i="4"/>
  <c r="AU836" i="4"/>
  <c r="AV856" i="4"/>
  <c r="AT867" i="4"/>
  <c r="AV873" i="4"/>
  <c r="AV892" i="4"/>
  <c r="AU895" i="4"/>
  <c r="AV896" i="4"/>
  <c r="AV900" i="4"/>
  <c r="AV901" i="4"/>
  <c r="AU924" i="4"/>
  <c r="AT927" i="4"/>
  <c r="AU965" i="4"/>
  <c r="AV976" i="4"/>
  <c r="AT995" i="4"/>
  <c r="AV996" i="4"/>
  <c r="AU998" i="4"/>
  <c r="AV1000" i="4"/>
  <c r="AU1002" i="4"/>
  <c r="AU1031" i="4"/>
  <c r="AV1055" i="4"/>
  <c r="AV1056" i="4"/>
  <c r="AU1059" i="4"/>
  <c r="AT1063" i="4"/>
  <c r="AV1089" i="4"/>
  <c r="AV1093" i="4"/>
  <c r="AU1096" i="4"/>
  <c r="AU368" i="4"/>
  <c r="AV374" i="4"/>
  <c r="AV380" i="4"/>
  <c r="AU384" i="4"/>
  <c r="AV402" i="4"/>
  <c r="AU413" i="4"/>
  <c r="AT416" i="4"/>
  <c r="AV420" i="4"/>
  <c r="AV426" i="4"/>
  <c r="AV428" i="4"/>
  <c r="AU434" i="4"/>
  <c r="AT435" i="4"/>
  <c r="AV441" i="4"/>
  <c r="AV483" i="4"/>
  <c r="AT487" i="4"/>
  <c r="AU488" i="4"/>
  <c r="AU489" i="4"/>
  <c r="AU491" i="4"/>
  <c r="AT492" i="4"/>
  <c r="AU496" i="4"/>
  <c r="AU497" i="4"/>
  <c r="AU502" i="4"/>
  <c r="AV503" i="4"/>
  <c r="AV504" i="4"/>
  <c r="AU511" i="4"/>
  <c r="AV514" i="4"/>
  <c r="AU516" i="4"/>
  <c r="AU517" i="4"/>
  <c r="AT520" i="4"/>
  <c r="AV522" i="4"/>
  <c r="AU524" i="4"/>
  <c r="AU525" i="4"/>
  <c r="AV531" i="4"/>
  <c r="AV532" i="4"/>
  <c r="AV534" i="4"/>
  <c r="AV539" i="4"/>
  <c r="AV540" i="4"/>
  <c r="AT543" i="4"/>
  <c r="AU546" i="4"/>
  <c r="AU552" i="4"/>
  <c r="AV553" i="4"/>
  <c r="AU554" i="4"/>
  <c r="AU561" i="4"/>
  <c r="AU566" i="4"/>
  <c r="AV567" i="4"/>
  <c r="AV568" i="4"/>
  <c r="AU575" i="4"/>
  <c r="AV578" i="4"/>
  <c r="AU580" i="4"/>
  <c r="AU581" i="4"/>
  <c r="AT584" i="4"/>
  <c r="AV586" i="4"/>
  <c r="AU588" i="4"/>
  <c r="AU589" i="4"/>
  <c r="AV595" i="4"/>
  <c r="AV596" i="4"/>
  <c r="AV598" i="4"/>
  <c r="AU601" i="4"/>
  <c r="AT606" i="4"/>
  <c r="AV609" i="4"/>
  <c r="AU612" i="4"/>
  <c r="AT617" i="4"/>
  <c r="AV620" i="4"/>
  <c r="AT623" i="4"/>
  <c r="AV625" i="4"/>
  <c r="AT629" i="4"/>
  <c r="AV635" i="4"/>
  <c r="AV639" i="4"/>
  <c r="AT650" i="4"/>
  <c r="AV654" i="4"/>
  <c r="AV667" i="4"/>
  <c r="AT686" i="4"/>
  <c r="AV688" i="4"/>
  <c r="AV695" i="4"/>
  <c r="AT703" i="4"/>
  <c r="AV719" i="4"/>
  <c r="AV720" i="4"/>
  <c r="AU725" i="4"/>
  <c r="AU745" i="4"/>
  <c r="AU760" i="4"/>
  <c r="AU761" i="4"/>
  <c r="AU768" i="4"/>
  <c r="AU769" i="4"/>
  <c r="AU806" i="4"/>
  <c r="AT807" i="4"/>
  <c r="AT808" i="4"/>
  <c r="AU810" i="4"/>
  <c r="AT811" i="4"/>
  <c r="AV857" i="4"/>
  <c r="AU859" i="4"/>
  <c r="AT861" i="4"/>
  <c r="AT877" i="4"/>
  <c r="AU879" i="4"/>
  <c r="AT887" i="4"/>
  <c r="AU888" i="4"/>
  <c r="AV893" i="4"/>
  <c r="AT907" i="4"/>
  <c r="AV924" i="4"/>
  <c r="AU927" i="4"/>
  <c r="AV928" i="4"/>
  <c r="AV932" i="4"/>
  <c r="AV933" i="4"/>
  <c r="AV957" i="4"/>
  <c r="AV961" i="4"/>
  <c r="AT962" i="4"/>
  <c r="AU995" i="4"/>
  <c r="AU1006" i="4"/>
  <c r="AU1018" i="4"/>
  <c r="AU1019" i="4"/>
  <c r="AV1020" i="4"/>
  <c r="AV1059" i="4"/>
  <c r="AV1060" i="4"/>
  <c r="AU1063" i="4"/>
  <c r="AT1067" i="4"/>
  <c r="AV1088" i="4"/>
  <c r="AT1104" i="4"/>
  <c r="AU759" i="4"/>
  <c r="AT762" i="4"/>
  <c r="AU765" i="4"/>
  <c r="AU767" i="4"/>
  <c r="AT769" i="4"/>
  <c r="AV770" i="4"/>
  <c r="AT774" i="4"/>
  <c r="AV775" i="4"/>
  <c r="AU776" i="4"/>
  <c r="AV782" i="4"/>
  <c r="AT785" i="4"/>
  <c r="AT786" i="4"/>
  <c r="AV787" i="4"/>
  <c r="AU788" i="4"/>
  <c r="AT792" i="4"/>
  <c r="AT797" i="4"/>
  <c r="AT798" i="4"/>
  <c r="AV799" i="4"/>
  <c r="AV807" i="4"/>
  <c r="AU812" i="4"/>
  <c r="AV815" i="4"/>
  <c r="AT818" i="4"/>
  <c r="AU820" i="4"/>
  <c r="AT822" i="4"/>
  <c r="AV826" i="4"/>
  <c r="AV830" i="4"/>
  <c r="AT836" i="4"/>
  <c r="AV842" i="4"/>
  <c r="AU844" i="4"/>
  <c r="AU846" i="4"/>
  <c r="AV850" i="4"/>
  <c r="AU853" i="4"/>
  <c r="AT854" i="4"/>
  <c r="AT860" i="4"/>
  <c r="AV864" i="4"/>
  <c r="AU867" i="4"/>
  <c r="AV871" i="4"/>
  <c r="AV872" i="4"/>
  <c r="AV883" i="4"/>
  <c r="AV884" i="4"/>
  <c r="AT889" i="4"/>
  <c r="AU891" i="4"/>
  <c r="AV897" i="4"/>
  <c r="AU900" i="4"/>
  <c r="AU902" i="4"/>
  <c r="AT905" i="4"/>
  <c r="AU907" i="4"/>
  <c r="AV913" i="4"/>
  <c r="AU916" i="4"/>
  <c r="AU918" i="4"/>
  <c r="AT921" i="4"/>
  <c r="AU923" i="4"/>
  <c r="AV929" i="4"/>
  <c r="AU932" i="4"/>
  <c r="AU934" i="4"/>
  <c r="AT937" i="4"/>
  <c r="AV942" i="4"/>
  <c r="AV944" i="4"/>
  <c r="AU946" i="4"/>
  <c r="AV947" i="4"/>
  <c r="AU950" i="4"/>
  <c r="AT954" i="4"/>
  <c r="AV956" i="4"/>
  <c r="AT958" i="4"/>
  <c r="AV960" i="4"/>
  <c r="AU962" i="4"/>
  <c r="AV966" i="4"/>
  <c r="AU972" i="4"/>
  <c r="AU974" i="4"/>
  <c r="AV975" i="4"/>
  <c r="AV982" i="4"/>
  <c r="AV985" i="4"/>
  <c r="AV988" i="4"/>
  <c r="AT990" i="4"/>
  <c r="AU997" i="4"/>
  <c r="AT1003" i="4"/>
  <c r="AU1004" i="4"/>
  <c r="AU1005" i="4"/>
  <c r="AT1008" i="4"/>
  <c r="AT1009" i="4"/>
  <c r="AU1010" i="4"/>
  <c r="AV1014" i="4"/>
  <c r="AV1018" i="4"/>
  <c r="AU1022" i="4"/>
  <c r="AV1023" i="4"/>
  <c r="AT1024" i="4"/>
  <c r="AT1028" i="4"/>
  <c r="AT1029" i="4"/>
  <c r="AU1032" i="4"/>
  <c r="AU1033" i="4"/>
  <c r="AT1050" i="4"/>
  <c r="AT1054" i="4"/>
  <c r="AT1058" i="4"/>
  <c r="AT1062" i="4"/>
  <c r="AT1066" i="4"/>
  <c r="AT1070" i="4"/>
  <c r="AT1074" i="4"/>
  <c r="AT1078" i="4"/>
  <c r="AT1082" i="4"/>
  <c r="AV1087" i="4"/>
  <c r="AU1090" i="4"/>
  <c r="AV1092" i="4"/>
  <c r="AT1096" i="4"/>
  <c r="AU1098" i="4"/>
  <c r="AT1103" i="4"/>
  <c r="AU1105" i="4"/>
  <c r="AT1107" i="4"/>
  <c r="AU1109" i="4"/>
  <c r="AT1111" i="4"/>
  <c r="AU1113" i="4"/>
  <c r="AT1115" i="4"/>
  <c r="AT714" i="4"/>
  <c r="AT723" i="4"/>
  <c r="AT726" i="4"/>
  <c r="AT731" i="4"/>
  <c r="AT735" i="4"/>
  <c r="AT743" i="4"/>
  <c r="AU746" i="4"/>
  <c r="AU779" i="4"/>
  <c r="AU797" i="4"/>
  <c r="AV810" i="4"/>
  <c r="AT814" i="4"/>
  <c r="AT819" i="4"/>
  <c r="AT821" i="4"/>
  <c r="AT838" i="4"/>
  <c r="AV843" i="4"/>
  <c r="AV846" i="4"/>
  <c r="AU852" i="4"/>
  <c r="AU854" i="4"/>
  <c r="AV859" i="4"/>
  <c r="AU861" i="4"/>
  <c r="AT866" i="4"/>
  <c r="AV879" i="4"/>
  <c r="AT880" i="4"/>
  <c r="AT888" i="4"/>
  <c r="AU889" i="4"/>
  <c r="AT890" i="4"/>
  <c r="AV899" i="4"/>
  <c r="AV902" i="4"/>
  <c r="AU905" i="4"/>
  <c r="AT906" i="4"/>
  <c r="AV915" i="4"/>
  <c r="AV918" i="4"/>
  <c r="AT920" i="4"/>
  <c r="AU921" i="4"/>
  <c r="AT922" i="4"/>
  <c r="AV931" i="4"/>
  <c r="AV934" i="4"/>
  <c r="AU937" i="4"/>
  <c r="AT938" i="4"/>
  <c r="AV941" i="4"/>
  <c r="AV945" i="4"/>
  <c r="AT964" i="4"/>
  <c r="AT973" i="4"/>
  <c r="AU976" i="4"/>
  <c r="AV979" i="4"/>
  <c r="AV986" i="4"/>
  <c r="AT994" i="4"/>
  <c r="AT996" i="4"/>
  <c r="AU999" i="4"/>
  <c r="AU1003" i="4"/>
  <c r="AV1005" i="4"/>
  <c r="AT1006" i="4"/>
  <c r="AU1008" i="4"/>
  <c r="AU1024" i="4"/>
  <c r="AT1025" i="4"/>
  <c r="AT1027" i="4"/>
  <c r="AU1028" i="4"/>
  <c r="AU1029" i="4"/>
  <c r="AT1031" i="4"/>
  <c r="AV1033" i="4"/>
  <c r="AT1034" i="4"/>
  <c r="AV1038" i="4"/>
  <c r="AU1046" i="4"/>
  <c r="AU1050" i="4"/>
  <c r="AU1054" i="4"/>
  <c r="AU1058" i="4"/>
  <c r="AU1062" i="4"/>
  <c r="AU1066" i="4"/>
  <c r="AU1070" i="4"/>
  <c r="AU1074" i="4"/>
  <c r="AU1078" i="4"/>
  <c r="AU1082" i="4"/>
  <c r="AT1084" i="4"/>
  <c r="AT1085" i="4"/>
  <c r="AT1093" i="4"/>
  <c r="AV1117" i="4"/>
  <c r="AU714" i="4"/>
  <c r="AV716" i="4"/>
  <c r="AU723" i="4"/>
  <c r="AV728" i="4"/>
  <c r="AU731" i="4"/>
  <c r="AU735" i="4"/>
  <c r="AT738" i="4"/>
  <c r="AV740" i="4"/>
  <c r="AU743" i="4"/>
  <c r="AT749" i="4"/>
  <c r="AT764" i="4"/>
  <c r="AT770" i="4"/>
  <c r="AT781" i="4"/>
  <c r="AT782" i="4"/>
  <c r="AV785" i="4"/>
  <c r="AT793" i="4"/>
  <c r="AV797" i="4"/>
  <c r="AV802" i="4"/>
  <c r="AU804" i="4"/>
  <c r="AT806" i="4"/>
  <c r="AV818" i="4"/>
  <c r="AU821" i="4"/>
  <c r="AU825" i="4"/>
  <c r="AV831" i="4"/>
  <c r="AU838" i="4"/>
  <c r="AV851" i="4"/>
  <c r="AT857" i="4"/>
  <c r="AT862" i="4"/>
  <c r="AU866" i="4"/>
  <c r="AT869" i="4"/>
  <c r="AU881" i="4"/>
  <c r="AU890" i="4"/>
  <c r="AT893" i="4"/>
  <c r="AU906" i="4"/>
  <c r="AT909" i="4"/>
  <c r="AU922" i="4"/>
  <c r="AT925" i="4"/>
  <c r="AU938" i="4"/>
  <c r="AV943" i="4"/>
  <c r="AU944" i="4"/>
  <c r="AV949" i="4"/>
  <c r="AU964" i="4"/>
  <c r="AU973" i="4"/>
  <c r="AT977" i="4"/>
  <c r="AU980" i="4"/>
  <c r="AV983" i="4"/>
  <c r="AV990" i="4"/>
  <c r="AT998" i="4"/>
  <c r="AT1002" i="4"/>
  <c r="AV1009" i="4"/>
  <c r="AV1011" i="4"/>
  <c r="AT1012" i="4"/>
  <c r="AV1015" i="4"/>
  <c r="AT1016" i="4"/>
  <c r="AV1019" i="4"/>
  <c r="AT1020" i="4"/>
  <c r="AT1021" i="4"/>
  <c r="AU1025" i="4"/>
  <c r="AV1029" i="4"/>
  <c r="AT1030" i="4"/>
  <c r="AT1044" i="4"/>
  <c r="AT1045" i="4"/>
  <c r="AT1048" i="4"/>
  <c r="AT1049" i="4"/>
  <c r="AT1052" i="4"/>
  <c r="AT1053" i="4"/>
  <c r="AT1056" i="4"/>
  <c r="AT1057" i="4"/>
  <c r="AT1060" i="4"/>
  <c r="AT1061" i="4"/>
  <c r="AT1064" i="4"/>
  <c r="AT1065" i="4"/>
  <c r="AT1068" i="4"/>
  <c r="AT1069" i="4"/>
  <c r="AT1072" i="4"/>
  <c r="AT1073" i="4"/>
  <c r="AT1076" i="4"/>
  <c r="AT1077" i="4"/>
  <c r="AT1080" i="4"/>
  <c r="AT1081" i="4"/>
  <c r="AU1084" i="4"/>
  <c r="AU1085" i="4"/>
  <c r="AV1096" i="4"/>
  <c r="AV778" i="4"/>
  <c r="AV784" i="4"/>
  <c r="AV790" i="4"/>
  <c r="AU793" i="4"/>
  <c r="AV796" i="4"/>
  <c r="AT801" i="4"/>
  <c r="AU807" i="4"/>
  <c r="AT810" i="4"/>
  <c r="AV811" i="4"/>
  <c r="AT833" i="4"/>
  <c r="AU835" i="4"/>
  <c r="AV837" i="4"/>
  <c r="AV838" i="4"/>
  <c r="AT839" i="4"/>
  <c r="AT841" i="4"/>
  <c r="AT843" i="4"/>
  <c r="AT845" i="4"/>
  <c r="AV847" i="4"/>
  <c r="AV853" i="4"/>
  <c r="AT856" i="4"/>
  <c r="AU857" i="4"/>
  <c r="AT858" i="4"/>
  <c r="AU862" i="4"/>
  <c r="AV866" i="4"/>
  <c r="AU869" i="4"/>
  <c r="AT870" i="4"/>
  <c r="AU871" i="4"/>
  <c r="AT876" i="4"/>
  <c r="AV880" i="4"/>
  <c r="AU883" i="4"/>
  <c r="AV887" i="4"/>
  <c r="AV888" i="4"/>
  <c r="AV890" i="4"/>
  <c r="AT892" i="4"/>
  <c r="AU893" i="4"/>
  <c r="AT894" i="4"/>
  <c r="AT899" i="4"/>
  <c r="AV903" i="4"/>
  <c r="AV904" i="4"/>
  <c r="AV906" i="4"/>
  <c r="AT908" i="4"/>
  <c r="AU909" i="4"/>
  <c r="AT910" i="4"/>
  <c r="AT915" i="4"/>
  <c r="AV919" i="4"/>
  <c r="AV920" i="4"/>
  <c r="AV922" i="4"/>
  <c r="AT924" i="4"/>
  <c r="AU925" i="4"/>
  <c r="AT926" i="4"/>
  <c r="AT931" i="4"/>
  <c r="AV935" i="4"/>
  <c r="AV936" i="4"/>
  <c r="AV938" i="4"/>
  <c r="AT942" i="4"/>
  <c r="AT948" i="4"/>
  <c r="AV951" i="4"/>
  <c r="AT953" i="4"/>
  <c r="AV955" i="4"/>
  <c r="AU961" i="4"/>
  <c r="AT965" i="4"/>
  <c r="AU966" i="4"/>
  <c r="AV968" i="4"/>
  <c r="AT970" i="4"/>
  <c r="AT972" i="4"/>
  <c r="AU975" i="4"/>
  <c r="AU977" i="4"/>
  <c r="AT979" i="4"/>
  <c r="AT981" i="4"/>
  <c r="AU984" i="4"/>
  <c r="AU986" i="4"/>
  <c r="AV987" i="4"/>
  <c r="AV994" i="4"/>
  <c r="AV997" i="4"/>
  <c r="AU1001" i="4"/>
  <c r="AV1004" i="4"/>
  <c r="AV1006" i="4"/>
  <c r="AU1012" i="4"/>
  <c r="AT1013" i="4"/>
  <c r="AU1016" i="4"/>
  <c r="AT1017" i="4"/>
  <c r="AU1020" i="4"/>
  <c r="AU1021" i="4"/>
  <c r="AV1025" i="4"/>
  <c r="AT1026" i="4"/>
  <c r="AV1032" i="4"/>
  <c r="AV1034" i="4"/>
  <c r="AU1038" i="4"/>
  <c r="AV1039" i="4"/>
  <c r="AT1040" i="4"/>
  <c r="AT1041" i="4"/>
  <c r="AT1043" i="4"/>
  <c r="AU1044" i="4"/>
  <c r="AU1045" i="4"/>
  <c r="AU1048" i="4"/>
  <c r="AU1049" i="4"/>
  <c r="AU1052" i="4"/>
  <c r="AU1053" i="4"/>
  <c r="AU1056" i="4"/>
  <c r="AU1057" i="4"/>
  <c r="AU1060" i="4"/>
  <c r="AU1061" i="4"/>
  <c r="AU1064" i="4"/>
  <c r="AU1065" i="4"/>
  <c r="AU1068" i="4"/>
  <c r="AU1069" i="4"/>
  <c r="AU1072" i="4"/>
  <c r="AU1073" i="4"/>
  <c r="AU1076" i="4"/>
  <c r="AU1077" i="4"/>
  <c r="AU1080" i="4"/>
  <c r="AU1081" i="4"/>
  <c r="AV1085" i="4"/>
  <c r="AT1091" i="4"/>
  <c r="AT1092" i="4"/>
  <c r="AV1101" i="4"/>
  <c r="AU750" i="4"/>
  <c r="AT757" i="4"/>
  <c r="AT758" i="4"/>
  <c r="AT766" i="4"/>
  <c r="AT776" i="4"/>
  <c r="AU780" i="4"/>
  <c r="AV781" i="4"/>
  <c r="AT788" i="4"/>
  <c r="AT800" i="4"/>
  <c r="AT805" i="4"/>
  <c r="AV806" i="4"/>
  <c r="AU809" i="4"/>
  <c r="AV824" i="4"/>
  <c r="AV827" i="4"/>
  <c r="AT829" i="4"/>
  <c r="AU833" i="4"/>
  <c r="AT834" i="4"/>
  <c r="AU841" i="4"/>
  <c r="AU849" i="4"/>
  <c r="AV854" i="4"/>
  <c r="AU858" i="4"/>
  <c r="AV861" i="4"/>
  <c r="AV862" i="4"/>
  <c r="AT865" i="4"/>
  <c r="AU870" i="4"/>
  <c r="AV875" i="4"/>
  <c r="AU877" i="4"/>
  <c r="AT882" i="4"/>
  <c r="AV889" i="4"/>
  <c r="AU894" i="4"/>
  <c r="AT897" i="4"/>
  <c r="AV905" i="4"/>
  <c r="AU910" i="4"/>
  <c r="AT913" i="4"/>
  <c r="AV921" i="4"/>
  <c r="AU926" i="4"/>
  <c r="AT929" i="4"/>
  <c r="AV937" i="4"/>
  <c r="AT944" i="4"/>
  <c r="AT950" i="4"/>
  <c r="AT952" i="4"/>
  <c r="AU953" i="4"/>
  <c r="AT956" i="4"/>
  <c r="AT957" i="4"/>
  <c r="AV958" i="4"/>
  <c r="AU960" i="4"/>
  <c r="AV972" i="4"/>
  <c r="AT974" i="4"/>
  <c r="AU981" i="4"/>
  <c r="AT985" i="4"/>
  <c r="AU988" i="4"/>
  <c r="AU990" i="4"/>
  <c r="AV991" i="4"/>
  <c r="AV998" i="4"/>
  <c r="AV1002" i="4"/>
  <c r="AV1008" i="4"/>
  <c r="AU1009" i="4"/>
  <c r="AT1010" i="4"/>
  <c r="AT1011" i="4"/>
  <c r="AT1015" i="4"/>
  <c r="AU1017" i="4"/>
  <c r="AT1019" i="4"/>
  <c r="AV1021" i="4"/>
  <c r="AT1022" i="4"/>
  <c r="AV1024" i="4"/>
  <c r="AV1028" i="4"/>
  <c r="AV1030" i="4"/>
  <c r="AU1040" i="4"/>
  <c r="AU1041" i="4"/>
  <c r="AU1043" i="4"/>
  <c r="AV1045" i="4"/>
  <c r="AV1049" i="4"/>
  <c r="AV1053" i="4"/>
  <c r="AV1057" i="4"/>
  <c r="AV1061" i="4"/>
  <c r="AV1065" i="4"/>
  <c r="AV1069" i="4"/>
  <c r="AV1073" i="4"/>
  <c r="AV1077" i="4"/>
  <c r="AV1081" i="4"/>
  <c r="AV1086" i="4"/>
  <c r="AT1087" i="4"/>
  <c r="AT1088" i="4"/>
  <c r="AU1091" i="4"/>
  <c r="AU1092" i="4"/>
  <c r="AV1104" i="4"/>
  <c r="AV1108" i="4"/>
  <c r="AV1112" i="4"/>
  <c r="AT1116" i="4"/>
  <c r="AU719" i="4"/>
  <c r="AT722" i="4"/>
  <c r="AV724" i="4"/>
  <c r="AT727" i="4"/>
  <c r="AU728" i="4"/>
  <c r="AT733" i="4"/>
  <c r="AV736" i="4"/>
  <c r="AU737" i="4"/>
  <c r="AU740" i="4"/>
  <c r="AV747" i="4"/>
  <c r="AV750" i="4"/>
  <c r="AT751" i="4"/>
  <c r="AU775" i="4"/>
  <c r="AT777" i="4"/>
  <c r="AT778" i="4"/>
  <c r="AU785" i="4"/>
  <c r="AU787" i="4"/>
  <c r="AT789" i="4"/>
  <c r="AT790" i="4"/>
  <c r="AV794" i="4"/>
  <c r="AU800" i="4"/>
  <c r="AV809" i="4"/>
  <c r="AT817" i="4"/>
  <c r="AU829" i="4"/>
  <c r="AU831" i="4"/>
  <c r="AU834" i="4"/>
  <c r="AV839" i="4"/>
  <c r="AU842" i="4"/>
  <c r="AV844" i="4"/>
  <c r="AV855" i="4"/>
  <c r="AV867" i="4"/>
  <c r="AT873" i="4"/>
  <c r="AT878" i="4"/>
  <c r="AU882" i="4"/>
  <c r="AT885" i="4"/>
  <c r="AV891" i="4"/>
  <c r="AV894" i="4"/>
  <c r="AT896" i="4"/>
  <c r="AU897" i="4"/>
  <c r="AT898" i="4"/>
  <c r="AV907" i="4"/>
  <c r="AV910" i="4"/>
  <c r="AT912" i="4"/>
  <c r="AU913" i="4"/>
  <c r="AT914" i="4"/>
  <c r="AV923" i="4"/>
  <c r="AV926" i="4"/>
  <c r="AT928" i="4"/>
  <c r="AU929" i="4"/>
  <c r="AT930" i="4"/>
  <c r="AV939" i="4"/>
  <c r="AV946" i="4"/>
  <c r="AU947" i="4"/>
  <c r="AU948" i="4"/>
  <c r="AT951" i="4"/>
  <c r="AU952" i="4"/>
  <c r="AT955" i="4"/>
  <c r="AU956" i="4"/>
  <c r="AU959" i="4"/>
  <c r="AV962" i="4"/>
  <c r="AV965" i="4"/>
  <c r="AV970" i="4"/>
  <c r="AT978" i="4"/>
  <c r="AU985" i="4"/>
  <c r="AT989" i="4"/>
  <c r="AU992" i="4"/>
  <c r="AV995" i="4"/>
  <c r="AV1013" i="4"/>
  <c r="AV1026" i="4"/>
  <c r="AV1035" i="4"/>
  <c r="AT1036" i="4"/>
  <c r="AT1037" i="4"/>
  <c r="AV1041" i="4"/>
  <c r="AT1042" i="4"/>
  <c r="AU1087" i="4"/>
  <c r="AU1088" i="4"/>
  <c r="AU727" i="4"/>
  <c r="AT730" i="4"/>
  <c r="AU733" i="4"/>
  <c r="AV737" i="4"/>
  <c r="AT739" i="4"/>
  <c r="AT742" i="4"/>
  <c r="AV744" i="4"/>
  <c r="AU751" i="4"/>
  <c r="AU752" i="4"/>
  <c r="AT753" i="4"/>
  <c r="AT754" i="4"/>
  <c r="AV757" i="4"/>
  <c r="AT760" i="4"/>
  <c r="AV762" i="4"/>
  <c r="AV769" i="4"/>
  <c r="AT771" i="4"/>
  <c r="AT772" i="4"/>
  <c r="AV774" i="4"/>
  <c r="AT783" i="4"/>
  <c r="AV786" i="4"/>
  <c r="AU792" i="4"/>
  <c r="AU795" i="4"/>
  <c r="AT799" i="4"/>
  <c r="AT816" i="4"/>
  <c r="AU817" i="4"/>
  <c r="AV822" i="4"/>
  <c r="AT823" i="4"/>
  <c r="AT825" i="4"/>
  <c r="AT826" i="4"/>
  <c r="AT827" i="4"/>
  <c r="AT830" i="4"/>
  <c r="AV834" i="4"/>
  <c r="AV836" i="4"/>
  <c r="AU845" i="4"/>
  <c r="AU847" i="4"/>
  <c r="AT850" i="4"/>
  <c r="AV863" i="4"/>
  <c r="AT864" i="4"/>
  <c r="AT872" i="4"/>
  <c r="AU873" i="4"/>
  <c r="AT874" i="4"/>
  <c r="AT875" i="4"/>
  <c r="AU878" i="4"/>
  <c r="AV882" i="4"/>
  <c r="AT884" i="4"/>
  <c r="AU885" i="4"/>
  <c r="AT886" i="4"/>
  <c r="AU887" i="4"/>
  <c r="AU896" i="4"/>
  <c r="AU898" i="4"/>
  <c r="AT901" i="4"/>
  <c r="AU903" i="4"/>
  <c r="AU912" i="4"/>
  <c r="AU914" i="4"/>
  <c r="AT917" i="4"/>
  <c r="AU919" i="4"/>
  <c r="AU928" i="4"/>
  <c r="AU930" i="4"/>
  <c r="AT933" i="4"/>
  <c r="AU935" i="4"/>
  <c r="AT940" i="4"/>
  <c r="AU951" i="4"/>
  <c r="AV954" i="4"/>
  <c r="AU955" i="4"/>
  <c r="AV959" i="4"/>
  <c r="AT961" i="4"/>
  <c r="AT967" i="4"/>
  <c r="AV974" i="4"/>
  <c r="AT982" i="4"/>
  <c r="AT984" i="4"/>
  <c r="AU987" i="4"/>
  <c r="AU989" i="4"/>
  <c r="AT991" i="4"/>
  <c r="AT993" i="4"/>
  <c r="AU996" i="4"/>
  <c r="AV999" i="4"/>
  <c r="AT1000" i="4"/>
  <c r="AT1001" i="4"/>
  <c r="AV1003" i="4"/>
  <c r="AV1007" i="4"/>
  <c r="AV1010" i="4"/>
  <c r="AT1014" i="4"/>
  <c r="AT1018" i="4"/>
  <c r="AV1022" i="4"/>
  <c r="AU1036" i="4"/>
  <c r="AU1037" i="4"/>
  <c r="AU1039" i="4"/>
  <c r="AV1046" i="4"/>
  <c r="AV1050" i="4"/>
  <c r="AV1054" i="4"/>
  <c r="AV1058" i="4"/>
  <c r="AV1062" i="4"/>
  <c r="AV1066" i="4"/>
  <c r="AV1070" i="4"/>
  <c r="AV1074" i="4"/>
  <c r="AV1078" i="4"/>
  <c r="AV1082" i="4"/>
  <c r="AT1086" i="4"/>
  <c r="AU1093" i="4"/>
  <c r="AV1095" i="4"/>
  <c r="AV1100" i="4"/>
  <c r="AT1105" i="4"/>
  <c r="AT1109" i="4"/>
  <c r="AT1113" i="4"/>
  <c r="AU742" i="4"/>
  <c r="AT745" i="4"/>
  <c r="AV748" i="4"/>
  <c r="AV751" i="4"/>
  <c r="AT761" i="4"/>
  <c r="AT773" i="4"/>
  <c r="AV777" i="4"/>
  <c r="AV789" i="4"/>
  <c r="AU796" i="4"/>
  <c r="AU801" i="4"/>
  <c r="AT812" i="4"/>
  <c r="AV813" i="4"/>
  <c r="AV817" i="4"/>
  <c r="AV819" i="4"/>
  <c r="AT820" i="4"/>
  <c r="AU830" i="4"/>
  <c r="AV833" i="4"/>
  <c r="AU837" i="4"/>
  <c r="AV841" i="4"/>
  <c r="AT846" i="4"/>
  <c r="AV849" i="4"/>
  <c r="AU850" i="4"/>
  <c r="AT853" i="4"/>
  <c r="AV858" i="4"/>
  <c r="AU865" i="4"/>
  <c r="AV870" i="4"/>
  <c r="AU874" i="4"/>
  <c r="AV877" i="4"/>
  <c r="AV878" i="4"/>
  <c r="AT881" i="4"/>
  <c r="AU886" i="4"/>
  <c r="AV895" i="4"/>
  <c r="AV898" i="4"/>
  <c r="AU901" i="4"/>
  <c r="AT902" i="4"/>
  <c r="AV911" i="4"/>
  <c r="AV914" i="4"/>
  <c r="AU917" i="4"/>
  <c r="AT918" i="4"/>
  <c r="AV927" i="4"/>
  <c r="AV930" i="4"/>
  <c r="AU933" i="4"/>
  <c r="AT934" i="4"/>
  <c r="AU940" i="4"/>
  <c r="AT945" i="4"/>
  <c r="AU968" i="4"/>
  <c r="AT969" i="4"/>
  <c r="AV971" i="4"/>
  <c r="AV978" i="4"/>
  <c r="AV981" i="4"/>
  <c r="AT986" i="4"/>
  <c r="AU993" i="4"/>
  <c r="AT997" i="4"/>
  <c r="AU1000" i="4"/>
  <c r="AT1004" i="4"/>
  <c r="AT1005" i="4"/>
  <c r="AV1017" i="4"/>
  <c r="AV1027" i="4"/>
  <c r="AV1031" i="4"/>
  <c r="AT1032" i="4"/>
  <c r="AT1033" i="4"/>
  <c r="AV1037" i="4"/>
  <c r="AT1038" i="4"/>
  <c r="AV1040" i="4"/>
  <c r="AV1042" i="4"/>
  <c r="AU1086" i="4"/>
  <c r="AU1089" i="4"/>
  <c r="AV1091" i="4"/>
  <c r="AV1097" i="4"/>
  <c r="AT1101" i="4"/>
  <c r="BA12" i="4" l="1"/>
  <c r="BB12" i="4"/>
  <c r="BB13" i="4"/>
  <c r="Q42" i="5"/>
  <c r="R9" i="39"/>
  <c r="S21" i="35" s="1"/>
  <c r="AZ9" i="4"/>
  <c r="BA11" i="4"/>
  <c r="AZ8" i="4"/>
  <c r="BA13" i="4"/>
  <c r="BA7" i="4"/>
  <c r="BB9" i="4"/>
  <c r="BA9" i="4"/>
  <c r="AZ12" i="4"/>
  <c r="BB11" i="4"/>
  <c r="BB7" i="4"/>
  <c r="BA10" i="4"/>
  <c r="BB10" i="4"/>
  <c r="BB8" i="4"/>
  <c r="AZ13" i="4"/>
  <c r="AZ10" i="4"/>
  <c r="AZ11" i="4"/>
  <c r="BA8" i="4"/>
  <c r="AZ7" i="4"/>
  <c r="I588" i="4"/>
  <c r="I161" i="4"/>
  <c r="I1033" i="4"/>
  <c r="I807" i="4"/>
  <c r="I27" i="4"/>
  <c r="I259" i="4"/>
  <c r="J10" i="6"/>
  <c r="J11" i="6"/>
  <c r="L11" i="6" s="1"/>
  <c r="J12" i="6"/>
  <c r="L12" i="6" s="1"/>
  <c r="J13" i="6"/>
  <c r="L13" i="6" s="1"/>
  <c r="J14" i="6"/>
  <c r="L14" i="6" s="1"/>
  <c r="J15" i="6"/>
  <c r="L15" i="6" s="1"/>
  <c r="J16" i="6"/>
  <c r="L16" i="6" s="1"/>
  <c r="J17" i="6"/>
  <c r="L17" i="6" s="1"/>
  <c r="J18" i="6"/>
  <c r="L18" i="6" s="1"/>
  <c r="J19" i="6"/>
  <c r="L19" i="6" s="1"/>
  <c r="J20" i="6"/>
  <c r="L20" i="6" s="1"/>
  <c r="J21" i="6"/>
  <c r="L21" i="6" s="1"/>
  <c r="J22" i="6"/>
  <c r="L22" i="6" s="1"/>
  <c r="J23" i="6"/>
  <c r="L23" i="6" s="1"/>
  <c r="J24" i="6"/>
  <c r="L24" i="6" s="1"/>
  <c r="J25" i="6"/>
  <c r="L25" i="6" s="1"/>
  <c r="J26" i="6"/>
  <c r="L26" i="6" s="1"/>
  <c r="J27" i="6"/>
  <c r="L27" i="6" s="1"/>
  <c r="J28" i="6"/>
  <c r="L28" i="6" s="1"/>
  <c r="J29" i="6"/>
  <c r="L29" i="6" s="1"/>
  <c r="J30" i="6"/>
  <c r="L30" i="6" s="1"/>
  <c r="J31" i="6"/>
  <c r="L31" i="6" s="1"/>
  <c r="J32" i="6"/>
  <c r="L32" i="6" s="1"/>
  <c r="J33" i="6"/>
  <c r="L33" i="6" s="1"/>
  <c r="J34" i="6"/>
  <c r="L34" i="6" s="1"/>
  <c r="J35" i="6"/>
  <c r="L35" i="6" s="1"/>
  <c r="J36" i="6"/>
  <c r="L36" i="6" s="1"/>
  <c r="J37" i="6"/>
  <c r="L37" i="6" s="1"/>
  <c r="J38" i="6"/>
  <c r="L38" i="6" s="1"/>
  <c r="J39" i="6"/>
  <c r="L39" i="6" s="1"/>
  <c r="J40" i="6"/>
  <c r="L40" i="6" s="1"/>
  <c r="J41" i="6"/>
  <c r="L41" i="6" s="1"/>
  <c r="J42" i="6"/>
  <c r="L42" i="6" s="1"/>
  <c r="J43" i="6"/>
  <c r="L43" i="6" s="1"/>
  <c r="J44" i="6"/>
  <c r="L44" i="6" s="1"/>
  <c r="J45" i="6"/>
  <c r="L45" i="6" s="1"/>
  <c r="J46" i="6"/>
  <c r="L46" i="6" s="1"/>
  <c r="J47" i="6"/>
  <c r="L47" i="6" s="1"/>
  <c r="J48" i="6"/>
  <c r="L48" i="6" s="1"/>
  <c r="J49" i="6"/>
  <c r="L49" i="6" s="1"/>
  <c r="J50" i="6"/>
  <c r="L50" i="6" s="1"/>
  <c r="J51" i="6"/>
  <c r="L51" i="6" s="1"/>
  <c r="J52" i="6"/>
  <c r="L52" i="6" s="1"/>
  <c r="J53" i="6"/>
  <c r="L53" i="6" s="1"/>
  <c r="J54" i="6"/>
  <c r="L54" i="6" s="1"/>
  <c r="J55" i="6"/>
  <c r="L55" i="6" s="1"/>
  <c r="J56" i="6"/>
  <c r="L56" i="6" s="1"/>
  <c r="J57" i="6"/>
  <c r="L57" i="6" s="1"/>
  <c r="J58" i="6"/>
  <c r="L58" i="6" s="1"/>
  <c r="J59" i="6"/>
  <c r="L59" i="6" s="1"/>
  <c r="J60" i="6"/>
  <c r="L60" i="6" s="1"/>
  <c r="J61" i="6"/>
  <c r="L61" i="6" s="1"/>
  <c r="J62" i="6"/>
  <c r="L62" i="6" s="1"/>
  <c r="J63" i="6"/>
  <c r="L63" i="6" s="1"/>
  <c r="J64" i="6"/>
  <c r="L64" i="6" s="1"/>
  <c r="J65" i="6"/>
  <c r="L65" i="6" s="1"/>
  <c r="J66" i="6"/>
  <c r="L66" i="6" s="1"/>
  <c r="J67" i="6"/>
  <c r="L67" i="6" s="1"/>
  <c r="J68" i="6"/>
  <c r="L68" i="6" s="1"/>
  <c r="J69" i="6"/>
  <c r="L69" i="6" s="1"/>
  <c r="J70" i="6"/>
  <c r="L70" i="6" s="1"/>
  <c r="J71" i="6"/>
  <c r="L71" i="6" s="1"/>
  <c r="J72" i="6"/>
  <c r="L72" i="6" s="1"/>
  <c r="J73" i="6"/>
  <c r="L73" i="6" s="1"/>
  <c r="J74" i="6"/>
  <c r="L74" i="6" s="1"/>
  <c r="J75" i="6"/>
  <c r="L75" i="6" s="1"/>
  <c r="J76" i="6"/>
  <c r="L76" i="6" s="1"/>
  <c r="J77" i="6"/>
  <c r="L77" i="6" s="1"/>
  <c r="J78" i="6"/>
  <c r="L78" i="6" s="1"/>
  <c r="J79" i="6"/>
  <c r="L79" i="6" s="1"/>
  <c r="J80" i="6"/>
  <c r="L80" i="6" s="1"/>
  <c r="J81" i="6"/>
  <c r="L81" i="6" s="1"/>
  <c r="J82" i="6"/>
  <c r="L82" i="6" s="1"/>
  <c r="J83" i="6"/>
  <c r="L83" i="6" s="1"/>
  <c r="J84" i="6"/>
  <c r="L84" i="6" s="1"/>
  <c r="J85" i="6"/>
  <c r="L85" i="6" s="1"/>
  <c r="J86" i="6"/>
  <c r="L86" i="6" s="1"/>
  <c r="J87" i="6"/>
  <c r="L87" i="6" s="1"/>
  <c r="J88" i="6"/>
  <c r="L88" i="6" s="1"/>
  <c r="J89" i="6"/>
  <c r="L89" i="6" s="1"/>
  <c r="J90" i="6"/>
  <c r="L90" i="6" s="1"/>
  <c r="J91" i="6"/>
  <c r="L91" i="6" s="1"/>
  <c r="J92" i="6"/>
  <c r="L92" i="6" s="1"/>
  <c r="J93" i="6"/>
  <c r="L93" i="6" s="1"/>
  <c r="J94" i="6"/>
  <c r="L94" i="6" s="1"/>
  <c r="J95" i="6"/>
  <c r="L95" i="6" s="1"/>
  <c r="J96" i="6"/>
  <c r="L96" i="6" s="1"/>
  <c r="J97" i="6"/>
  <c r="L97" i="6" s="1"/>
  <c r="J98" i="6"/>
  <c r="L98" i="6" s="1"/>
  <c r="J99" i="6"/>
  <c r="L99" i="6" s="1"/>
  <c r="J100" i="6"/>
  <c r="L100" i="6" s="1"/>
  <c r="J101" i="6"/>
  <c r="L101" i="6" s="1"/>
  <c r="J102" i="6"/>
  <c r="L102" i="6" s="1"/>
  <c r="J103" i="6"/>
  <c r="L103" i="6" s="1"/>
  <c r="J104" i="6"/>
  <c r="L104" i="6" s="1"/>
  <c r="J105" i="6"/>
  <c r="L105" i="6" s="1"/>
  <c r="J106" i="6"/>
  <c r="L106" i="6" s="1"/>
  <c r="J107" i="6"/>
  <c r="L107" i="6" s="1"/>
  <c r="J108" i="6"/>
  <c r="L108" i="6" s="1"/>
  <c r="J109" i="6"/>
  <c r="L109" i="6" s="1"/>
  <c r="J110" i="6"/>
  <c r="L110" i="6" s="1"/>
  <c r="J111" i="6"/>
  <c r="L111" i="6" s="1"/>
  <c r="J112" i="6"/>
  <c r="L112" i="6" s="1"/>
  <c r="J113" i="6"/>
  <c r="L113" i="6" s="1"/>
  <c r="J114" i="6"/>
  <c r="L114" i="6" s="1"/>
  <c r="J115" i="6"/>
  <c r="L115" i="6" s="1"/>
  <c r="J116" i="6"/>
  <c r="L116" i="6" s="1"/>
  <c r="J117" i="6"/>
  <c r="L117" i="6" s="1"/>
  <c r="J118" i="6"/>
  <c r="L118" i="6" s="1"/>
  <c r="J119" i="6"/>
  <c r="L119" i="6" s="1"/>
  <c r="J120" i="6"/>
  <c r="L120" i="6" s="1"/>
  <c r="J121" i="6"/>
  <c r="L121" i="6" s="1"/>
  <c r="J122" i="6"/>
  <c r="L122" i="6" s="1"/>
  <c r="J123" i="6"/>
  <c r="L123" i="6" s="1"/>
  <c r="J124" i="6"/>
  <c r="L124" i="6" s="1"/>
  <c r="J125" i="6"/>
  <c r="L125" i="6" s="1"/>
  <c r="J126" i="6"/>
  <c r="L126" i="6" s="1"/>
  <c r="J127" i="6"/>
  <c r="L127" i="6" s="1"/>
  <c r="J128" i="6"/>
  <c r="L128" i="6" s="1"/>
  <c r="J129" i="6"/>
  <c r="L129" i="6" s="1"/>
  <c r="J130" i="6"/>
  <c r="L130" i="6" s="1"/>
  <c r="J131" i="6"/>
  <c r="L131" i="6" s="1"/>
  <c r="J132" i="6"/>
  <c r="L132" i="6" s="1"/>
  <c r="J133" i="6"/>
  <c r="L133" i="6" s="1"/>
  <c r="J134" i="6"/>
  <c r="L134" i="6" s="1"/>
  <c r="J135" i="6"/>
  <c r="L135" i="6" s="1"/>
  <c r="J136" i="6"/>
  <c r="L136" i="6" s="1"/>
  <c r="J137" i="6"/>
  <c r="L137" i="6" s="1"/>
  <c r="J138" i="6"/>
  <c r="L138" i="6" s="1"/>
  <c r="J139" i="6"/>
  <c r="L139" i="6" s="1"/>
  <c r="J140" i="6"/>
  <c r="L140" i="6" s="1"/>
  <c r="J141" i="6"/>
  <c r="L141" i="6" s="1"/>
  <c r="J142" i="6"/>
  <c r="L142" i="6" s="1"/>
  <c r="J143" i="6"/>
  <c r="L143" i="6" s="1"/>
  <c r="J144" i="6"/>
  <c r="L144" i="6" s="1"/>
  <c r="J145" i="6"/>
  <c r="L145" i="6" s="1"/>
  <c r="J146" i="6"/>
  <c r="L146" i="6" s="1"/>
  <c r="J147" i="6"/>
  <c r="L147" i="6" s="1"/>
  <c r="J148" i="6"/>
  <c r="L148" i="6" s="1"/>
  <c r="J149" i="6"/>
  <c r="L149" i="6" s="1"/>
  <c r="J150" i="6"/>
  <c r="L150" i="6" s="1"/>
  <c r="J151" i="6"/>
  <c r="L151" i="6" s="1"/>
  <c r="J152" i="6"/>
  <c r="L152" i="6" s="1"/>
  <c r="J153" i="6"/>
  <c r="L153" i="6" s="1"/>
  <c r="J154" i="6"/>
  <c r="L154" i="6" s="1"/>
  <c r="J155" i="6"/>
  <c r="L155" i="6" s="1"/>
  <c r="J156" i="6"/>
  <c r="L156" i="6" s="1"/>
  <c r="J157" i="6"/>
  <c r="L157" i="6" s="1"/>
  <c r="J158" i="6"/>
  <c r="L158" i="6" s="1"/>
  <c r="J159" i="6"/>
  <c r="L159" i="6" s="1"/>
  <c r="J160" i="6"/>
  <c r="L160" i="6" s="1"/>
  <c r="J161" i="6"/>
  <c r="L161" i="6" s="1"/>
  <c r="J162" i="6"/>
  <c r="L162" i="6" s="1"/>
  <c r="J163" i="6"/>
  <c r="L163" i="6" s="1"/>
  <c r="J164" i="6"/>
  <c r="L164" i="6" s="1"/>
  <c r="J165" i="6"/>
  <c r="L165" i="6" s="1"/>
  <c r="J166" i="6"/>
  <c r="L166" i="6" s="1"/>
  <c r="J167" i="6"/>
  <c r="L167" i="6" s="1"/>
  <c r="J168" i="6"/>
  <c r="L168" i="6" s="1"/>
  <c r="J169" i="6"/>
  <c r="L169" i="6" s="1"/>
  <c r="J170" i="6"/>
  <c r="L170" i="6" s="1"/>
  <c r="J171" i="6"/>
  <c r="L171" i="6" s="1"/>
  <c r="J172" i="6"/>
  <c r="L172" i="6" s="1"/>
  <c r="J173" i="6"/>
  <c r="L173" i="6" s="1"/>
  <c r="J174" i="6"/>
  <c r="L174" i="6" s="1"/>
  <c r="J175" i="6"/>
  <c r="L175" i="6" s="1"/>
  <c r="J176" i="6"/>
  <c r="L176" i="6" s="1"/>
  <c r="J177" i="6"/>
  <c r="L177" i="6" s="1"/>
  <c r="J178" i="6"/>
  <c r="L178" i="6" s="1"/>
  <c r="J179" i="6"/>
  <c r="L179" i="6" s="1"/>
  <c r="J180" i="6"/>
  <c r="L180" i="6" s="1"/>
  <c r="J181" i="6"/>
  <c r="L181" i="6" s="1"/>
  <c r="J182" i="6"/>
  <c r="L182" i="6" s="1"/>
  <c r="J183" i="6"/>
  <c r="L183" i="6" s="1"/>
  <c r="J184" i="6"/>
  <c r="L184" i="6" s="1"/>
  <c r="J185" i="6"/>
  <c r="L185" i="6" s="1"/>
  <c r="J186" i="6"/>
  <c r="L186" i="6" s="1"/>
  <c r="J187" i="6"/>
  <c r="L187" i="6" s="1"/>
  <c r="J188" i="6"/>
  <c r="L188" i="6" s="1"/>
  <c r="J189" i="6"/>
  <c r="L189" i="6" s="1"/>
  <c r="J190" i="6"/>
  <c r="L190" i="6" s="1"/>
  <c r="J191" i="6"/>
  <c r="L191" i="6" s="1"/>
  <c r="J192" i="6"/>
  <c r="L192" i="6" s="1"/>
  <c r="J193" i="6"/>
  <c r="L193" i="6" s="1"/>
  <c r="J194" i="6"/>
  <c r="L194" i="6" s="1"/>
  <c r="J195" i="6"/>
  <c r="L195" i="6" s="1"/>
  <c r="J196" i="6"/>
  <c r="L196" i="6" s="1"/>
  <c r="J197" i="6"/>
  <c r="L197" i="6" s="1"/>
  <c r="J198" i="6"/>
  <c r="L198" i="6" s="1"/>
  <c r="J199" i="6"/>
  <c r="L199" i="6" s="1"/>
  <c r="J200" i="6"/>
  <c r="L200" i="6" s="1"/>
  <c r="J201" i="6"/>
  <c r="L201" i="6" s="1"/>
  <c r="J202" i="6"/>
  <c r="L202" i="6" s="1"/>
  <c r="J203" i="6"/>
  <c r="L203" i="6" s="1"/>
  <c r="J204" i="6"/>
  <c r="L204" i="6" s="1"/>
  <c r="J205" i="6"/>
  <c r="L205" i="6" s="1"/>
  <c r="J206" i="6"/>
  <c r="L206" i="6" s="1"/>
  <c r="J207" i="6"/>
  <c r="L207" i="6" s="1"/>
  <c r="J208" i="6"/>
  <c r="L208" i="6" s="1"/>
  <c r="J209" i="6"/>
  <c r="L209" i="6" s="1"/>
  <c r="J210" i="6"/>
  <c r="L210" i="6" s="1"/>
  <c r="J211" i="6"/>
  <c r="L211" i="6" s="1"/>
  <c r="J212" i="6"/>
  <c r="L212" i="6" s="1"/>
  <c r="J213" i="6"/>
  <c r="L213" i="6" s="1"/>
  <c r="J214" i="6"/>
  <c r="L214" i="6" s="1"/>
  <c r="J215" i="6"/>
  <c r="L215" i="6" s="1"/>
  <c r="J216" i="6"/>
  <c r="L216" i="6" s="1"/>
  <c r="J217" i="6"/>
  <c r="L217" i="6" s="1"/>
  <c r="J218" i="6"/>
  <c r="L218" i="6" s="1"/>
  <c r="J219" i="6"/>
  <c r="L219" i="6" s="1"/>
  <c r="J220" i="6"/>
  <c r="L220" i="6" s="1"/>
  <c r="J221" i="6"/>
  <c r="L221" i="6" s="1"/>
  <c r="J222" i="6"/>
  <c r="L222" i="6" s="1"/>
  <c r="J223" i="6"/>
  <c r="L223" i="6" s="1"/>
  <c r="J224" i="6"/>
  <c r="L224" i="6" s="1"/>
  <c r="J225" i="6"/>
  <c r="L225" i="6" s="1"/>
  <c r="J226" i="6"/>
  <c r="L226" i="6" s="1"/>
  <c r="J227" i="6"/>
  <c r="L227" i="6" s="1"/>
  <c r="J228" i="6"/>
  <c r="L228" i="6" s="1"/>
  <c r="J229" i="6"/>
  <c r="L229" i="6" s="1"/>
  <c r="J230" i="6"/>
  <c r="L230" i="6" s="1"/>
  <c r="J231" i="6"/>
  <c r="L231" i="6" s="1"/>
  <c r="J232" i="6"/>
  <c r="L232" i="6" s="1"/>
  <c r="J233" i="6"/>
  <c r="L233" i="6" s="1"/>
  <c r="J234" i="6"/>
  <c r="L234" i="6" s="1"/>
  <c r="J235" i="6"/>
  <c r="L235" i="6" s="1"/>
  <c r="J236" i="6"/>
  <c r="L236" i="6" s="1"/>
  <c r="J237" i="6"/>
  <c r="L237" i="6" s="1"/>
  <c r="J238" i="6"/>
  <c r="L238" i="6" s="1"/>
  <c r="J239" i="6"/>
  <c r="L239" i="6" s="1"/>
  <c r="J240" i="6"/>
  <c r="L240" i="6" s="1"/>
  <c r="J241" i="6"/>
  <c r="L241" i="6" s="1"/>
  <c r="J242" i="6"/>
  <c r="L242" i="6" s="1"/>
  <c r="J243" i="6"/>
  <c r="L243" i="6" s="1"/>
  <c r="J244" i="6"/>
  <c r="L244" i="6" s="1"/>
  <c r="J245" i="6"/>
  <c r="L245" i="6" s="1"/>
  <c r="J246" i="6"/>
  <c r="L246" i="6" s="1"/>
  <c r="J247" i="6"/>
  <c r="L247" i="6" s="1"/>
  <c r="J248" i="6"/>
  <c r="L248" i="6" s="1"/>
  <c r="J249" i="6"/>
  <c r="L249" i="6" s="1"/>
  <c r="J250" i="6"/>
  <c r="L250" i="6" s="1"/>
  <c r="J251" i="6"/>
  <c r="L251" i="6" s="1"/>
  <c r="J252" i="6"/>
  <c r="L252" i="6" s="1"/>
  <c r="J253" i="6"/>
  <c r="L253" i="6" s="1"/>
  <c r="J254" i="6"/>
  <c r="L254" i="6" s="1"/>
  <c r="J255" i="6"/>
  <c r="L255" i="6" s="1"/>
  <c r="J256" i="6"/>
  <c r="L256" i="6" s="1"/>
  <c r="J257" i="6"/>
  <c r="L257" i="6" s="1"/>
  <c r="J258" i="6"/>
  <c r="L258" i="6" s="1"/>
  <c r="J259" i="6"/>
  <c r="L259" i="6" s="1"/>
  <c r="J260" i="6"/>
  <c r="L260" i="6" s="1"/>
  <c r="J261" i="6"/>
  <c r="L261" i="6" s="1"/>
  <c r="J262" i="6"/>
  <c r="L262" i="6" s="1"/>
  <c r="J263" i="6"/>
  <c r="L263" i="6" s="1"/>
  <c r="J264" i="6"/>
  <c r="L264" i="6" s="1"/>
  <c r="J265" i="6"/>
  <c r="L265" i="6" s="1"/>
  <c r="J266" i="6"/>
  <c r="L266" i="6" s="1"/>
  <c r="J267" i="6"/>
  <c r="L267" i="6" s="1"/>
  <c r="J268" i="6"/>
  <c r="L268" i="6" s="1"/>
  <c r="J269" i="6"/>
  <c r="L269" i="6" s="1"/>
  <c r="J270" i="6"/>
  <c r="L270" i="6" s="1"/>
  <c r="J271" i="6"/>
  <c r="L271" i="6" s="1"/>
  <c r="J272" i="6"/>
  <c r="L272" i="6" s="1"/>
  <c r="J273" i="6"/>
  <c r="L273" i="6" s="1"/>
  <c r="J274" i="6"/>
  <c r="L274" i="6" s="1"/>
  <c r="J275" i="6"/>
  <c r="L275" i="6" s="1"/>
  <c r="J276" i="6"/>
  <c r="L276" i="6" s="1"/>
  <c r="J277" i="6"/>
  <c r="L277" i="6" s="1"/>
  <c r="J278" i="6"/>
  <c r="L278" i="6" s="1"/>
  <c r="J279" i="6"/>
  <c r="L279" i="6" s="1"/>
  <c r="J280" i="6"/>
  <c r="L280" i="6" s="1"/>
  <c r="J281" i="6"/>
  <c r="L281" i="6" s="1"/>
  <c r="J282" i="6"/>
  <c r="L282" i="6" s="1"/>
  <c r="J283" i="6"/>
  <c r="L283" i="6" s="1"/>
  <c r="J284" i="6"/>
  <c r="L284" i="6" s="1"/>
  <c r="J285" i="6"/>
  <c r="L285" i="6" s="1"/>
  <c r="J286" i="6"/>
  <c r="L286" i="6" s="1"/>
  <c r="J287" i="6"/>
  <c r="L287" i="6" s="1"/>
  <c r="J288" i="6"/>
  <c r="L288" i="6" s="1"/>
  <c r="J289" i="6"/>
  <c r="L289" i="6" s="1"/>
  <c r="J290" i="6"/>
  <c r="L290" i="6" s="1"/>
  <c r="J291" i="6"/>
  <c r="L291" i="6" s="1"/>
  <c r="J292" i="6"/>
  <c r="L292" i="6" s="1"/>
  <c r="J293" i="6"/>
  <c r="L293" i="6" s="1"/>
  <c r="J294" i="6"/>
  <c r="L294" i="6" s="1"/>
  <c r="J295" i="6"/>
  <c r="L295" i="6" s="1"/>
  <c r="J296" i="6"/>
  <c r="L296" i="6" s="1"/>
  <c r="J297" i="6"/>
  <c r="L297" i="6" s="1"/>
  <c r="J298" i="6"/>
  <c r="L298" i="6" s="1"/>
  <c r="J299" i="6"/>
  <c r="L299" i="6" s="1"/>
  <c r="J300" i="6"/>
  <c r="L300" i="6" s="1"/>
  <c r="J301" i="6"/>
  <c r="L301" i="6" s="1"/>
  <c r="J302" i="6"/>
  <c r="L302" i="6" s="1"/>
  <c r="J303" i="6"/>
  <c r="L303" i="6" s="1"/>
  <c r="J304" i="6"/>
  <c r="L304" i="6" s="1"/>
  <c r="J305" i="6"/>
  <c r="L305" i="6" s="1"/>
  <c r="J306" i="6"/>
  <c r="L306" i="6" s="1"/>
  <c r="J307" i="6"/>
  <c r="L307" i="6" s="1"/>
  <c r="J308" i="6"/>
  <c r="L308" i="6" s="1"/>
  <c r="J309" i="6"/>
  <c r="L309" i="6" s="1"/>
  <c r="J310" i="6"/>
  <c r="L310" i="6" s="1"/>
  <c r="J311" i="6"/>
  <c r="L311" i="6" s="1"/>
  <c r="J312" i="6"/>
  <c r="L312" i="6" s="1"/>
  <c r="J313" i="6"/>
  <c r="L313" i="6" s="1"/>
  <c r="J314" i="6"/>
  <c r="L314" i="6" s="1"/>
  <c r="J315" i="6"/>
  <c r="L315" i="6" s="1"/>
  <c r="J316" i="6"/>
  <c r="L316" i="6" s="1"/>
  <c r="J317" i="6"/>
  <c r="L317" i="6" s="1"/>
  <c r="J318" i="6"/>
  <c r="L318" i="6" s="1"/>
  <c r="J319" i="6"/>
  <c r="L319" i="6" s="1"/>
  <c r="J320" i="6"/>
  <c r="L320" i="6" s="1"/>
  <c r="J321" i="6"/>
  <c r="L321" i="6" s="1"/>
  <c r="J322" i="6"/>
  <c r="L322" i="6" s="1"/>
  <c r="J323" i="6"/>
  <c r="L323" i="6" s="1"/>
  <c r="J324" i="6"/>
  <c r="L324" i="6" s="1"/>
  <c r="J325" i="6"/>
  <c r="L325" i="6" s="1"/>
  <c r="J326" i="6"/>
  <c r="L326" i="6" s="1"/>
  <c r="J327" i="6"/>
  <c r="L327" i="6" s="1"/>
  <c r="J328" i="6"/>
  <c r="L328" i="6" s="1"/>
  <c r="J329" i="6"/>
  <c r="L329" i="6" s="1"/>
  <c r="J330" i="6"/>
  <c r="L330" i="6" s="1"/>
  <c r="J331" i="6"/>
  <c r="L331" i="6" s="1"/>
  <c r="J332" i="6"/>
  <c r="L332" i="6" s="1"/>
  <c r="J333" i="6"/>
  <c r="L333" i="6" s="1"/>
  <c r="J334" i="6"/>
  <c r="L334" i="6" s="1"/>
  <c r="J335" i="6"/>
  <c r="L335" i="6" s="1"/>
  <c r="J336" i="6"/>
  <c r="L336" i="6" s="1"/>
  <c r="J337" i="6"/>
  <c r="L337" i="6" s="1"/>
  <c r="J338" i="6"/>
  <c r="L338" i="6" s="1"/>
  <c r="J339" i="6"/>
  <c r="L339" i="6" s="1"/>
  <c r="J340" i="6"/>
  <c r="L340" i="6" s="1"/>
  <c r="J341" i="6"/>
  <c r="L341" i="6" s="1"/>
  <c r="J342" i="6"/>
  <c r="L342" i="6" s="1"/>
  <c r="J343" i="6"/>
  <c r="L343" i="6" s="1"/>
  <c r="J344" i="6"/>
  <c r="L344" i="6" s="1"/>
  <c r="J345" i="6"/>
  <c r="L345" i="6" s="1"/>
  <c r="J346" i="6"/>
  <c r="L346" i="6" s="1"/>
  <c r="J347" i="6"/>
  <c r="L347" i="6" s="1"/>
  <c r="J348" i="6"/>
  <c r="L348" i="6" s="1"/>
  <c r="J349" i="6"/>
  <c r="L349" i="6" s="1"/>
  <c r="J350" i="6"/>
  <c r="L350" i="6" s="1"/>
  <c r="J351" i="6"/>
  <c r="L351" i="6" s="1"/>
  <c r="J352" i="6"/>
  <c r="L352" i="6" s="1"/>
  <c r="J353" i="6"/>
  <c r="L353" i="6" s="1"/>
  <c r="J354" i="6"/>
  <c r="L354" i="6" s="1"/>
  <c r="J355" i="6"/>
  <c r="L355" i="6" s="1"/>
  <c r="J356" i="6"/>
  <c r="L356" i="6" s="1"/>
  <c r="J357" i="6"/>
  <c r="L357" i="6" s="1"/>
  <c r="J358" i="6"/>
  <c r="L358" i="6" s="1"/>
  <c r="J359" i="6"/>
  <c r="L359" i="6" s="1"/>
  <c r="J360" i="6"/>
  <c r="L360" i="6" s="1"/>
  <c r="J361" i="6"/>
  <c r="L361" i="6" s="1"/>
  <c r="J362" i="6"/>
  <c r="L362" i="6" s="1"/>
  <c r="J363" i="6"/>
  <c r="L363" i="6" s="1"/>
  <c r="J364" i="6"/>
  <c r="L364" i="6" s="1"/>
  <c r="J365" i="6"/>
  <c r="L365" i="6" s="1"/>
  <c r="J366" i="6"/>
  <c r="L366" i="6" s="1"/>
  <c r="J367" i="6"/>
  <c r="L367" i="6" s="1"/>
  <c r="J368" i="6"/>
  <c r="L368" i="6" s="1"/>
  <c r="J369" i="6"/>
  <c r="L369" i="6" s="1"/>
  <c r="J370" i="6"/>
  <c r="L370" i="6" s="1"/>
  <c r="J371" i="6"/>
  <c r="L371" i="6" s="1"/>
  <c r="J372" i="6"/>
  <c r="L372" i="6" s="1"/>
  <c r="J373" i="6"/>
  <c r="L373" i="6" s="1"/>
  <c r="J374" i="6"/>
  <c r="L374" i="6" s="1"/>
  <c r="J375" i="6"/>
  <c r="L375" i="6" s="1"/>
  <c r="J376" i="6"/>
  <c r="L376" i="6" s="1"/>
  <c r="J377" i="6"/>
  <c r="L377" i="6" s="1"/>
  <c r="J378" i="6"/>
  <c r="L378" i="6" s="1"/>
  <c r="J379" i="6"/>
  <c r="L379" i="6" s="1"/>
  <c r="J380" i="6"/>
  <c r="L380" i="6" s="1"/>
  <c r="J381" i="6"/>
  <c r="L381" i="6" s="1"/>
  <c r="J382" i="6"/>
  <c r="L382" i="6" s="1"/>
  <c r="J383" i="6"/>
  <c r="L383" i="6" s="1"/>
  <c r="J384" i="6"/>
  <c r="L384" i="6" s="1"/>
  <c r="J385" i="6"/>
  <c r="L385" i="6" s="1"/>
  <c r="J386" i="6"/>
  <c r="L386" i="6" s="1"/>
  <c r="J387" i="6"/>
  <c r="L387" i="6" s="1"/>
  <c r="J388" i="6"/>
  <c r="L388" i="6" s="1"/>
  <c r="J389" i="6"/>
  <c r="L389" i="6" s="1"/>
  <c r="J390" i="6"/>
  <c r="L390" i="6" s="1"/>
  <c r="J391" i="6"/>
  <c r="L391" i="6" s="1"/>
  <c r="J392" i="6"/>
  <c r="L392" i="6" s="1"/>
  <c r="J393" i="6"/>
  <c r="L393" i="6" s="1"/>
  <c r="J394" i="6"/>
  <c r="L394" i="6" s="1"/>
  <c r="J395" i="6"/>
  <c r="L395" i="6" s="1"/>
  <c r="J396" i="6"/>
  <c r="L396" i="6" s="1"/>
  <c r="J397" i="6"/>
  <c r="L397" i="6" s="1"/>
  <c r="J398" i="6"/>
  <c r="L398" i="6" s="1"/>
  <c r="J399" i="6"/>
  <c r="L399" i="6" s="1"/>
  <c r="J400" i="6"/>
  <c r="L400" i="6" s="1"/>
  <c r="J401" i="6"/>
  <c r="L401" i="6" s="1"/>
  <c r="J402" i="6"/>
  <c r="L402" i="6" s="1"/>
  <c r="J403" i="6"/>
  <c r="L403" i="6" s="1"/>
  <c r="J404" i="6"/>
  <c r="L404" i="6" s="1"/>
  <c r="J405" i="6"/>
  <c r="L405" i="6" s="1"/>
  <c r="J406" i="6"/>
  <c r="L406" i="6" s="1"/>
  <c r="J407" i="6"/>
  <c r="L407" i="6" s="1"/>
  <c r="J408" i="6"/>
  <c r="L408" i="6" s="1"/>
  <c r="J409" i="6"/>
  <c r="L409" i="6" s="1"/>
  <c r="J410" i="6"/>
  <c r="L410" i="6" s="1"/>
  <c r="J411" i="6"/>
  <c r="L411" i="6" s="1"/>
  <c r="J412" i="6"/>
  <c r="L412" i="6" s="1"/>
  <c r="J413" i="6"/>
  <c r="L413" i="6" s="1"/>
  <c r="J414" i="6"/>
  <c r="L414" i="6" s="1"/>
  <c r="J415" i="6"/>
  <c r="L415" i="6" s="1"/>
  <c r="J416" i="6"/>
  <c r="L416" i="6" s="1"/>
  <c r="J417" i="6"/>
  <c r="L417" i="6" s="1"/>
  <c r="J418" i="6"/>
  <c r="L418" i="6" s="1"/>
  <c r="J419" i="6"/>
  <c r="L419" i="6" s="1"/>
  <c r="J420" i="6"/>
  <c r="L420" i="6" s="1"/>
  <c r="J421" i="6"/>
  <c r="L421" i="6" s="1"/>
  <c r="J422" i="6"/>
  <c r="L422" i="6" s="1"/>
  <c r="J423" i="6"/>
  <c r="L423" i="6" s="1"/>
  <c r="J424" i="6"/>
  <c r="L424" i="6" s="1"/>
  <c r="J425" i="6"/>
  <c r="L425" i="6" s="1"/>
  <c r="J426" i="6"/>
  <c r="L426" i="6" s="1"/>
  <c r="J427" i="6"/>
  <c r="L427" i="6" s="1"/>
  <c r="J428" i="6"/>
  <c r="L428" i="6" s="1"/>
  <c r="J429" i="6"/>
  <c r="L429" i="6" s="1"/>
  <c r="J430" i="6"/>
  <c r="L430" i="6" s="1"/>
  <c r="J431" i="6"/>
  <c r="L431" i="6" s="1"/>
  <c r="J432" i="6"/>
  <c r="L432" i="6" s="1"/>
  <c r="J433" i="6"/>
  <c r="L433" i="6" s="1"/>
  <c r="J434" i="6"/>
  <c r="L434" i="6" s="1"/>
  <c r="J435" i="6"/>
  <c r="L435" i="6" s="1"/>
  <c r="J436" i="6"/>
  <c r="L436" i="6" s="1"/>
  <c r="J437" i="6"/>
  <c r="L437" i="6" s="1"/>
  <c r="J438" i="6"/>
  <c r="L438" i="6" s="1"/>
  <c r="J439" i="6"/>
  <c r="L439" i="6" s="1"/>
  <c r="J440" i="6"/>
  <c r="L440" i="6" s="1"/>
  <c r="J441" i="6"/>
  <c r="L441" i="6" s="1"/>
  <c r="J442" i="6"/>
  <c r="L442" i="6" s="1"/>
  <c r="J443" i="6"/>
  <c r="L443" i="6" s="1"/>
  <c r="J444" i="6"/>
  <c r="L444" i="6" s="1"/>
  <c r="J445" i="6"/>
  <c r="L445" i="6" s="1"/>
  <c r="J446" i="6"/>
  <c r="L446" i="6" s="1"/>
  <c r="J447" i="6"/>
  <c r="L447" i="6" s="1"/>
  <c r="J448" i="6"/>
  <c r="L448" i="6" s="1"/>
  <c r="J449" i="6"/>
  <c r="L449" i="6" s="1"/>
  <c r="J450" i="6"/>
  <c r="L450" i="6" s="1"/>
  <c r="J451" i="6"/>
  <c r="L451" i="6" s="1"/>
  <c r="J452" i="6"/>
  <c r="L452" i="6" s="1"/>
  <c r="J453" i="6"/>
  <c r="L453" i="6" s="1"/>
  <c r="J454" i="6"/>
  <c r="L454" i="6" s="1"/>
  <c r="J455" i="6"/>
  <c r="L455" i="6" s="1"/>
  <c r="J456" i="6"/>
  <c r="L456" i="6" s="1"/>
  <c r="J457" i="6"/>
  <c r="L457" i="6" s="1"/>
  <c r="J458" i="6"/>
  <c r="L458" i="6" s="1"/>
  <c r="J459" i="6"/>
  <c r="L459" i="6" s="1"/>
  <c r="J460" i="6"/>
  <c r="L460" i="6" s="1"/>
  <c r="J461" i="6"/>
  <c r="L461" i="6" s="1"/>
  <c r="J462" i="6"/>
  <c r="L462" i="6" s="1"/>
  <c r="J463" i="6"/>
  <c r="L463" i="6" s="1"/>
  <c r="J464" i="6"/>
  <c r="L464" i="6" s="1"/>
  <c r="J465" i="6"/>
  <c r="L465" i="6" s="1"/>
  <c r="J466" i="6"/>
  <c r="L466" i="6" s="1"/>
  <c r="J467" i="6"/>
  <c r="L467" i="6" s="1"/>
  <c r="J468" i="6"/>
  <c r="L468" i="6" s="1"/>
  <c r="J469" i="6"/>
  <c r="L469" i="6" s="1"/>
  <c r="J470" i="6"/>
  <c r="L470" i="6" s="1"/>
  <c r="J471" i="6"/>
  <c r="L471" i="6" s="1"/>
  <c r="J472" i="6"/>
  <c r="L472" i="6" s="1"/>
  <c r="J473" i="6"/>
  <c r="L473" i="6" s="1"/>
  <c r="J474" i="6"/>
  <c r="L474" i="6" s="1"/>
  <c r="J475" i="6"/>
  <c r="L475" i="6" s="1"/>
  <c r="J476" i="6"/>
  <c r="L476" i="6" s="1"/>
  <c r="J477" i="6"/>
  <c r="L477" i="6" s="1"/>
  <c r="J478" i="6"/>
  <c r="L478" i="6" s="1"/>
  <c r="J479" i="6"/>
  <c r="L479" i="6" s="1"/>
  <c r="J480" i="6"/>
  <c r="L480" i="6" s="1"/>
  <c r="J481" i="6"/>
  <c r="L481" i="6" s="1"/>
  <c r="J482" i="6"/>
  <c r="L482" i="6" s="1"/>
  <c r="J483" i="6"/>
  <c r="L483" i="6" s="1"/>
  <c r="J484" i="6"/>
  <c r="L484" i="6" s="1"/>
  <c r="J485" i="6"/>
  <c r="L485" i="6" s="1"/>
  <c r="J486" i="6"/>
  <c r="L486" i="6" s="1"/>
  <c r="J487" i="6"/>
  <c r="L487" i="6" s="1"/>
  <c r="J488" i="6"/>
  <c r="L488" i="6" s="1"/>
  <c r="J489" i="6"/>
  <c r="L489" i="6" s="1"/>
  <c r="J490" i="6"/>
  <c r="L490" i="6" s="1"/>
  <c r="J491" i="6"/>
  <c r="L491" i="6" s="1"/>
  <c r="J492" i="6"/>
  <c r="L492" i="6" s="1"/>
  <c r="J493" i="6"/>
  <c r="L493" i="6" s="1"/>
  <c r="J494" i="6"/>
  <c r="L494" i="6" s="1"/>
  <c r="J495" i="6"/>
  <c r="L495" i="6" s="1"/>
  <c r="J496" i="6"/>
  <c r="L496" i="6" s="1"/>
  <c r="J497" i="6"/>
  <c r="L497" i="6" s="1"/>
  <c r="J498" i="6"/>
  <c r="L498" i="6" s="1"/>
  <c r="J499" i="6"/>
  <c r="L499" i="6" s="1"/>
  <c r="J500" i="6"/>
  <c r="L500" i="6" s="1"/>
  <c r="J501" i="6"/>
  <c r="L501" i="6" s="1"/>
  <c r="J502" i="6"/>
  <c r="L502" i="6" s="1"/>
  <c r="J503" i="6"/>
  <c r="L503" i="6" s="1"/>
  <c r="J504" i="6"/>
  <c r="L504" i="6" s="1"/>
  <c r="J505" i="6"/>
  <c r="L505" i="6" s="1"/>
  <c r="J506" i="6"/>
  <c r="L506" i="6" s="1"/>
  <c r="J507" i="6"/>
  <c r="L507" i="6" s="1"/>
  <c r="J508" i="6"/>
  <c r="L508" i="6" s="1"/>
  <c r="J509" i="6"/>
  <c r="L509" i="6" s="1"/>
  <c r="J510" i="6"/>
  <c r="L510" i="6" s="1"/>
  <c r="J511" i="6"/>
  <c r="L511" i="6" s="1"/>
  <c r="J512" i="6"/>
  <c r="L512" i="6" s="1"/>
  <c r="J513" i="6"/>
  <c r="L513" i="6" s="1"/>
  <c r="J514" i="6"/>
  <c r="L514" i="6" s="1"/>
  <c r="J515" i="6"/>
  <c r="L515" i="6" s="1"/>
  <c r="J516" i="6"/>
  <c r="L516" i="6" s="1"/>
  <c r="J517" i="6"/>
  <c r="L517" i="6" s="1"/>
  <c r="J518" i="6"/>
  <c r="L518" i="6" s="1"/>
  <c r="J519" i="6"/>
  <c r="L519" i="6" s="1"/>
  <c r="J520" i="6"/>
  <c r="L520" i="6" s="1"/>
  <c r="J521" i="6"/>
  <c r="L521" i="6" s="1"/>
  <c r="J522" i="6"/>
  <c r="L522" i="6" s="1"/>
  <c r="J523" i="6"/>
  <c r="L523" i="6" s="1"/>
  <c r="J524" i="6"/>
  <c r="L524" i="6" s="1"/>
  <c r="J525" i="6"/>
  <c r="L525" i="6" s="1"/>
  <c r="J526" i="6"/>
  <c r="L526" i="6" s="1"/>
  <c r="J527" i="6"/>
  <c r="L527" i="6" s="1"/>
  <c r="J528" i="6"/>
  <c r="L528" i="6" s="1"/>
  <c r="J529" i="6"/>
  <c r="L529" i="6" s="1"/>
  <c r="J530" i="6"/>
  <c r="L530" i="6" s="1"/>
  <c r="J531" i="6"/>
  <c r="L531" i="6" s="1"/>
  <c r="J532" i="6"/>
  <c r="L532" i="6" s="1"/>
  <c r="J533" i="6"/>
  <c r="L533" i="6" s="1"/>
  <c r="J534" i="6"/>
  <c r="L534" i="6" s="1"/>
  <c r="J535" i="6"/>
  <c r="L535" i="6" s="1"/>
  <c r="J536" i="6"/>
  <c r="L536" i="6" s="1"/>
  <c r="J537" i="6"/>
  <c r="L537" i="6" s="1"/>
  <c r="J538" i="6"/>
  <c r="L538" i="6" s="1"/>
  <c r="J539" i="6"/>
  <c r="L539" i="6" s="1"/>
  <c r="J540" i="6"/>
  <c r="L540" i="6" s="1"/>
  <c r="J541" i="6"/>
  <c r="L541" i="6" s="1"/>
  <c r="J542" i="6"/>
  <c r="L542" i="6" s="1"/>
  <c r="J543" i="6"/>
  <c r="L543" i="6" s="1"/>
  <c r="J544" i="6"/>
  <c r="L544" i="6" s="1"/>
  <c r="J545" i="6"/>
  <c r="L545" i="6" s="1"/>
  <c r="J546" i="6"/>
  <c r="L546" i="6" s="1"/>
  <c r="J547" i="6"/>
  <c r="L547" i="6" s="1"/>
  <c r="J548" i="6"/>
  <c r="L548" i="6" s="1"/>
  <c r="J549" i="6"/>
  <c r="L549" i="6" s="1"/>
  <c r="J550" i="6"/>
  <c r="L550" i="6" s="1"/>
  <c r="J551" i="6"/>
  <c r="L551" i="6" s="1"/>
  <c r="J552" i="6"/>
  <c r="L552" i="6" s="1"/>
  <c r="J553" i="6"/>
  <c r="L553" i="6" s="1"/>
  <c r="J554" i="6"/>
  <c r="L554" i="6" s="1"/>
  <c r="J555" i="6"/>
  <c r="L555" i="6" s="1"/>
  <c r="J556" i="6"/>
  <c r="L556" i="6" s="1"/>
  <c r="J557" i="6"/>
  <c r="L557" i="6" s="1"/>
  <c r="J558" i="6"/>
  <c r="L558" i="6" s="1"/>
  <c r="J559" i="6"/>
  <c r="L559" i="6" s="1"/>
  <c r="J560" i="6"/>
  <c r="L560" i="6" s="1"/>
  <c r="J561" i="6"/>
  <c r="L561" i="6" s="1"/>
  <c r="J562" i="6"/>
  <c r="L562" i="6" s="1"/>
  <c r="J563" i="6"/>
  <c r="L563" i="6" s="1"/>
  <c r="J564" i="6"/>
  <c r="L564" i="6" s="1"/>
  <c r="J565" i="6"/>
  <c r="L565" i="6" s="1"/>
  <c r="J566" i="6"/>
  <c r="L566" i="6" s="1"/>
  <c r="J567" i="6"/>
  <c r="L567" i="6" s="1"/>
  <c r="J568" i="6"/>
  <c r="L568" i="6" s="1"/>
  <c r="J569" i="6"/>
  <c r="L569" i="6" s="1"/>
  <c r="J570" i="6"/>
  <c r="L570" i="6" s="1"/>
  <c r="J571" i="6"/>
  <c r="L571" i="6" s="1"/>
  <c r="J572" i="6"/>
  <c r="L572" i="6" s="1"/>
  <c r="J573" i="6"/>
  <c r="L573" i="6" s="1"/>
  <c r="J574" i="6"/>
  <c r="L574" i="6" s="1"/>
  <c r="J575" i="6"/>
  <c r="L575" i="6" s="1"/>
  <c r="J576" i="6"/>
  <c r="L576" i="6" s="1"/>
  <c r="J577" i="6"/>
  <c r="L577" i="6" s="1"/>
  <c r="J578" i="6"/>
  <c r="L578" i="6" s="1"/>
  <c r="J579" i="6"/>
  <c r="L579" i="6" s="1"/>
  <c r="J580" i="6"/>
  <c r="L580" i="6" s="1"/>
  <c r="J581" i="6"/>
  <c r="L581" i="6" s="1"/>
  <c r="J582" i="6"/>
  <c r="L582" i="6" s="1"/>
  <c r="J583" i="6"/>
  <c r="L583" i="6" s="1"/>
  <c r="J584" i="6"/>
  <c r="L584" i="6" s="1"/>
  <c r="J585" i="6"/>
  <c r="L585" i="6" s="1"/>
  <c r="J586" i="6"/>
  <c r="L586" i="6" s="1"/>
  <c r="J587" i="6"/>
  <c r="L587" i="6" s="1"/>
  <c r="J588" i="6"/>
  <c r="L588" i="6" s="1"/>
  <c r="J589" i="6"/>
  <c r="L589" i="6" s="1"/>
  <c r="J590" i="6"/>
  <c r="L590" i="6" s="1"/>
  <c r="J591" i="6"/>
  <c r="L591" i="6" s="1"/>
  <c r="J592" i="6"/>
  <c r="L592" i="6" s="1"/>
  <c r="J593" i="6"/>
  <c r="L593" i="6" s="1"/>
  <c r="J594" i="6"/>
  <c r="L594" i="6" s="1"/>
  <c r="J595" i="6"/>
  <c r="L595" i="6" s="1"/>
  <c r="J596" i="6"/>
  <c r="L596" i="6" s="1"/>
  <c r="J597" i="6"/>
  <c r="L597" i="6" s="1"/>
  <c r="J598" i="6"/>
  <c r="L598" i="6" s="1"/>
  <c r="J599" i="6"/>
  <c r="L599" i="6" s="1"/>
  <c r="J600" i="6"/>
  <c r="L600" i="6" s="1"/>
  <c r="J601" i="6"/>
  <c r="L601" i="6" s="1"/>
  <c r="J602" i="6"/>
  <c r="L602" i="6" s="1"/>
  <c r="J603" i="6"/>
  <c r="L603" i="6" s="1"/>
  <c r="J604" i="6"/>
  <c r="L604" i="6" s="1"/>
  <c r="J605" i="6"/>
  <c r="L605" i="6" s="1"/>
  <c r="J606" i="6"/>
  <c r="L606" i="6" s="1"/>
  <c r="J607" i="6"/>
  <c r="L607" i="6" s="1"/>
  <c r="J608" i="6"/>
  <c r="L608" i="6" s="1"/>
  <c r="J609" i="6"/>
  <c r="L609" i="6" s="1"/>
  <c r="J610" i="6"/>
  <c r="L610" i="6" s="1"/>
  <c r="J611" i="6"/>
  <c r="L611" i="6" s="1"/>
  <c r="J612" i="6"/>
  <c r="L612" i="6" s="1"/>
  <c r="J613" i="6"/>
  <c r="L613" i="6" s="1"/>
  <c r="J614" i="6"/>
  <c r="L614" i="6" s="1"/>
  <c r="J615" i="6"/>
  <c r="L615" i="6" s="1"/>
  <c r="J616" i="6"/>
  <c r="L616" i="6" s="1"/>
  <c r="J617" i="6"/>
  <c r="L617" i="6" s="1"/>
  <c r="J618" i="6"/>
  <c r="L618" i="6" s="1"/>
  <c r="J619" i="6"/>
  <c r="L619" i="6" s="1"/>
  <c r="J620" i="6"/>
  <c r="L620" i="6" s="1"/>
  <c r="J621" i="6"/>
  <c r="L621" i="6" s="1"/>
  <c r="J622" i="6"/>
  <c r="L622" i="6" s="1"/>
  <c r="J623" i="6"/>
  <c r="L623" i="6" s="1"/>
  <c r="J624" i="6"/>
  <c r="L624" i="6" s="1"/>
  <c r="J625" i="6"/>
  <c r="L625" i="6" s="1"/>
  <c r="J626" i="6"/>
  <c r="L626" i="6" s="1"/>
  <c r="J627" i="6"/>
  <c r="L627" i="6" s="1"/>
  <c r="J628" i="6"/>
  <c r="L628" i="6" s="1"/>
  <c r="J629" i="6"/>
  <c r="L629" i="6" s="1"/>
  <c r="J630" i="6"/>
  <c r="L630" i="6" s="1"/>
  <c r="J631" i="6"/>
  <c r="L631" i="6" s="1"/>
  <c r="J632" i="6"/>
  <c r="L632" i="6" s="1"/>
  <c r="J633" i="6"/>
  <c r="L633" i="6" s="1"/>
  <c r="J634" i="6"/>
  <c r="L634" i="6" s="1"/>
  <c r="J635" i="6"/>
  <c r="L635" i="6" s="1"/>
  <c r="J636" i="6"/>
  <c r="L636" i="6" s="1"/>
  <c r="J637" i="6"/>
  <c r="L637" i="6" s="1"/>
  <c r="J638" i="6"/>
  <c r="L638" i="6" s="1"/>
  <c r="J639" i="6"/>
  <c r="L639" i="6" s="1"/>
  <c r="J640" i="6"/>
  <c r="L640" i="6" s="1"/>
  <c r="J641" i="6"/>
  <c r="L641" i="6" s="1"/>
  <c r="J642" i="6"/>
  <c r="L642" i="6" s="1"/>
  <c r="J643" i="6"/>
  <c r="L643" i="6" s="1"/>
  <c r="J644" i="6"/>
  <c r="L644" i="6" s="1"/>
  <c r="J645" i="6"/>
  <c r="L645" i="6" s="1"/>
  <c r="J646" i="6"/>
  <c r="L646" i="6" s="1"/>
  <c r="J647" i="6"/>
  <c r="L647" i="6" s="1"/>
  <c r="J648" i="6"/>
  <c r="L648" i="6" s="1"/>
  <c r="J649" i="6"/>
  <c r="L649" i="6" s="1"/>
  <c r="J650" i="6"/>
  <c r="L650" i="6" s="1"/>
  <c r="J651" i="6"/>
  <c r="L651" i="6" s="1"/>
  <c r="J652" i="6"/>
  <c r="L652" i="6" s="1"/>
  <c r="J653" i="6"/>
  <c r="L653" i="6" s="1"/>
  <c r="J654" i="6"/>
  <c r="L654" i="6" s="1"/>
  <c r="J655" i="6"/>
  <c r="L655" i="6" s="1"/>
  <c r="J656" i="6"/>
  <c r="L656" i="6" s="1"/>
  <c r="J657" i="6"/>
  <c r="L657" i="6" s="1"/>
  <c r="J658" i="6"/>
  <c r="L658" i="6" s="1"/>
  <c r="J659" i="6"/>
  <c r="L659" i="6" s="1"/>
  <c r="J660" i="6"/>
  <c r="L660" i="6" s="1"/>
  <c r="J661" i="6"/>
  <c r="L661" i="6" s="1"/>
  <c r="J662" i="6"/>
  <c r="L662" i="6" s="1"/>
  <c r="J663" i="6"/>
  <c r="L663" i="6" s="1"/>
  <c r="J664" i="6"/>
  <c r="L664" i="6" s="1"/>
  <c r="J665" i="6"/>
  <c r="L665" i="6" s="1"/>
  <c r="J666" i="6"/>
  <c r="L666" i="6" s="1"/>
  <c r="J667" i="6"/>
  <c r="L667" i="6" s="1"/>
  <c r="J668" i="6"/>
  <c r="L668" i="6" s="1"/>
  <c r="J669" i="6"/>
  <c r="L669" i="6" s="1"/>
  <c r="J670" i="6"/>
  <c r="L670" i="6" s="1"/>
  <c r="J671" i="6"/>
  <c r="L671" i="6" s="1"/>
  <c r="J672" i="6"/>
  <c r="L672" i="6" s="1"/>
  <c r="J673" i="6"/>
  <c r="L673" i="6" s="1"/>
  <c r="J674" i="6"/>
  <c r="L674" i="6" s="1"/>
  <c r="J675" i="6"/>
  <c r="L675" i="6" s="1"/>
  <c r="J676" i="6"/>
  <c r="L676" i="6" s="1"/>
  <c r="J677" i="6"/>
  <c r="L677" i="6" s="1"/>
  <c r="J678" i="6"/>
  <c r="L678" i="6" s="1"/>
  <c r="J679" i="6"/>
  <c r="L679" i="6" s="1"/>
  <c r="J680" i="6"/>
  <c r="L680" i="6" s="1"/>
  <c r="J681" i="6"/>
  <c r="L681" i="6" s="1"/>
  <c r="J682" i="6"/>
  <c r="L682" i="6" s="1"/>
  <c r="J683" i="6"/>
  <c r="L683" i="6" s="1"/>
  <c r="J684" i="6"/>
  <c r="L684" i="6" s="1"/>
  <c r="J685" i="6"/>
  <c r="L685" i="6" s="1"/>
  <c r="J686" i="6"/>
  <c r="L686" i="6" s="1"/>
  <c r="J687" i="6"/>
  <c r="L687" i="6" s="1"/>
  <c r="J688" i="6"/>
  <c r="L688" i="6" s="1"/>
  <c r="J689" i="6"/>
  <c r="L689" i="6" s="1"/>
  <c r="J690" i="6"/>
  <c r="L690" i="6" s="1"/>
  <c r="J691" i="6"/>
  <c r="L691" i="6" s="1"/>
  <c r="J692" i="6"/>
  <c r="L692" i="6" s="1"/>
  <c r="J693" i="6"/>
  <c r="L693" i="6" s="1"/>
  <c r="J694" i="6"/>
  <c r="L694" i="6" s="1"/>
  <c r="J695" i="6"/>
  <c r="L695" i="6" s="1"/>
  <c r="J696" i="6"/>
  <c r="L696" i="6" s="1"/>
  <c r="J697" i="6"/>
  <c r="L697" i="6" s="1"/>
  <c r="J698" i="6"/>
  <c r="L698" i="6" s="1"/>
  <c r="J699" i="6"/>
  <c r="L699" i="6" s="1"/>
  <c r="J700" i="6"/>
  <c r="L700" i="6" s="1"/>
  <c r="J701" i="6"/>
  <c r="L701" i="6" s="1"/>
  <c r="J702" i="6"/>
  <c r="L702" i="6" s="1"/>
  <c r="J703" i="6"/>
  <c r="L703" i="6" s="1"/>
  <c r="J704" i="6"/>
  <c r="L704" i="6" s="1"/>
  <c r="J705" i="6"/>
  <c r="L705" i="6" s="1"/>
  <c r="J706" i="6"/>
  <c r="L706" i="6" s="1"/>
  <c r="J707" i="6"/>
  <c r="L707" i="6" s="1"/>
  <c r="J708" i="6"/>
  <c r="L708" i="6" s="1"/>
  <c r="J709" i="6"/>
  <c r="L709" i="6" s="1"/>
  <c r="J710" i="6"/>
  <c r="L710" i="6" s="1"/>
  <c r="J711" i="6"/>
  <c r="L711" i="6" s="1"/>
  <c r="J712" i="6"/>
  <c r="L712" i="6" s="1"/>
  <c r="J713" i="6"/>
  <c r="L713" i="6" s="1"/>
  <c r="J714" i="6"/>
  <c r="L714" i="6" s="1"/>
  <c r="J715" i="6"/>
  <c r="L715" i="6" s="1"/>
  <c r="J716" i="6"/>
  <c r="L716" i="6" s="1"/>
  <c r="J717" i="6"/>
  <c r="L717" i="6" s="1"/>
  <c r="J718" i="6"/>
  <c r="L718" i="6" s="1"/>
  <c r="J719" i="6"/>
  <c r="L719" i="6" s="1"/>
  <c r="J720" i="6"/>
  <c r="L720" i="6" s="1"/>
  <c r="J721" i="6"/>
  <c r="L721" i="6" s="1"/>
  <c r="J722" i="6"/>
  <c r="L722" i="6" s="1"/>
  <c r="J723" i="6"/>
  <c r="L723" i="6" s="1"/>
  <c r="J724" i="6"/>
  <c r="L724" i="6" s="1"/>
  <c r="J725" i="6"/>
  <c r="L725" i="6" s="1"/>
  <c r="J726" i="6"/>
  <c r="L726" i="6" s="1"/>
  <c r="J727" i="6"/>
  <c r="L727" i="6" s="1"/>
  <c r="J728" i="6"/>
  <c r="L728" i="6" s="1"/>
  <c r="J729" i="6"/>
  <c r="L729" i="6" s="1"/>
  <c r="J730" i="6"/>
  <c r="L730" i="6" s="1"/>
  <c r="J731" i="6"/>
  <c r="L731" i="6" s="1"/>
  <c r="J732" i="6"/>
  <c r="L732" i="6" s="1"/>
  <c r="J733" i="6"/>
  <c r="L733" i="6" s="1"/>
  <c r="J734" i="6"/>
  <c r="L734" i="6" s="1"/>
  <c r="J735" i="6"/>
  <c r="L735" i="6" s="1"/>
  <c r="J736" i="6"/>
  <c r="L736" i="6" s="1"/>
  <c r="J737" i="6"/>
  <c r="L737" i="6" s="1"/>
  <c r="J738" i="6"/>
  <c r="L738" i="6" s="1"/>
  <c r="J739" i="6"/>
  <c r="L739" i="6" s="1"/>
  <c r="J740" i="6"/>
  <c r="L740" i="6" s="1"/>
  <c r="J741" i="6"/>
  <c r="L741" i="6" s="1"/>
  <c r="J742" i="6"/>
  <c r="L742" i="6" s="1"/>
  <c r="J743" i="6"/>
  <c r="L743" i="6" s="1"/>
  <c r="J744" i="6"/>
  <c r="L744" i="6" s="1"/>
  <c r="J745" i="6"/>
  <c r="L745" i="6" s="1"/>
  <c r="J746" i="6"/>
  <c r="L746" i="6" s="1"/>
  <c r="J747" i="6"/>
  <c r="L747" i="6" s="1"/>
  <c r="J748" i="6"/>
  <c r="L748" i="6" s="1"/>
  <c r="J749" i="6"/>
  <c r="L749" i="6" s="1"/>
  <c r="J750" i="6"/>
  <c r="L750" i="6" s="1"/>
  <c r="J751" i="6"/>
  <c r="L751" i="6" s="1"/>
  <c r="J752" i="6"/>
  <c r="L752" i="6" s="1"/>
  <c r="J753" i="6"/>
  <c r="L753" i="6" s="1"/>
  <c r="J754" i="6"/>
  <c r="L754" i="6" s="1"/>
  <c r="J755" i="6"/>
  <c r="L755" i="6" s="1"/>
  <c r="J756" i="6"/>
  <c r="L756" i="6" s="1"/>
  <c r="J757" i="6"/>
  <c r="L757" i="6" s="1"/>
  <c r="J758" i="6"/>
  <c r="L758" i="6" s="1"/>
  <c r="J759" i="6"/>
  <c r="L759" i="6" s="1"/>
  <c r="J760" i="6"/>
  <c r="L760" i="6" s="1"/>
  <c r="J761" i="6"/>
  <c r="L761" i="6" s="1"/>
  <c r="J762" i="6"/>
  <c r="L762" i="6" s="1"/>
  <c r="J763" i="6"/>
  <c r="L763" i="6" s="1"/>
  <c r="J764" i="6"/>
  <c r="L764" i="6" s="1"/>
  <c r="J765" i="6"/>
  <c r="L765" i="6" s="1"/>
  <c r="J766" i="6"/>
  <c r="L766" i="6" s="1"/>
  <c r="J767" i="6"/>
  <c r="L767" i="6" s="1"/>
  <c r="J768" i="6"/>
  <c r="L768" i="6" s="1"/>
  <c r="J769" i="6"/>
  <c r="L769" i="6" s="1"/>
  <c r="J770" i="6"/>
  <c r="L770" i="6" s="1"/>
  <c r="J771" i="6"/>
  <c r="L771" i="6" s="1"/>
  <c r="J772" i="6"/>
  <c r="L772" i="6" s="1"/>
  <c r="J773" i="6"/>
  <c r="L773" i="6" s="1"/>
  <c r="J774" i="6"/>
  <c r="L774" i="6" s="1"/>
  <c r="J775" i="6"/>
  <c r="L775" i="6" s="1"/>
  <c r="J776" i="6"/>
  <c r="L776" i="6" s="1"/>
  <c r="J777" i="6"/>
  <c r="L777" i="6" s="1"/>
  <c r="J778" i="6"/>
  <c r="L778" i="6" s="1"/>
  <c r="J779" i="6"/>
  <c r="L779" i="6" s="1"/>
  <c r="J780" i="6"/>
  <c r="L780" i="6" s="1"/>
  <c r="J781" i="6"/>
  <c r="L781" i="6" s="1"/>
  <c r="J782" i="6"/>
  <c r="L782" i="6" s="1"/>
  <c r="J783" i="6"/>
  <c r="L783" i="6" s="1"/>
  <c r="J784" i="6"/>
  <c r="L784" i="6" s="1"/>
  <c r="J785" i="6"/>
  <c r="L785" i="6" s="1"/>
  <c r="J786" i="6"/>
  <c r="L786" i="6" s="1"/>
  <c r="J787" i="6"/>
  <c r="L787" i="6" s="1"/>
  <c r="J788" i="6"/>
  <c r="L788" i="6" s="1"/>
  <c r="J789" i="6"/>
  <c r="L789" i="6" s="1"/>
  <c r="J790" i="6"/>
  <c r="L790" i="6" s="1"/>
  <c r="J791" i="6"/>
  <c r="L791" i="6" s="1"/>
  <c r="J792" i="6"/>
  <c r="L792" i="6" s="1"/>
  <c r="J793" i="6"/>
  <c r="L793" i="6" s="1"/>
  <c r="J794" i="6"/>
  <c r="L794" i="6" s="1"/>
  <c r="J795" i="6"/>
  <c r="L795" i="6" s="1"/>
  <c r="J796" i="6"/>
  <c r="L796" i="6" s="1"/>
  <c r="J797" i="6"/>
  <c r="L797" i="6" s="1"/>
  <c r="J798" i="6"/>
  <c r="L798" i="6" s="1"/>
  <c r="J799" i="6"/>
  <c r="L799" i="6" s="1"/>
  <c r="J800" i="6"/>
  <c r="L800" i="6" s="1"/>
  <c r="J801" i="6"/>
  <c r="L801" i="6" s="1"/>
  <c r="J802" i="6"/>
  <c r="L802" i="6" s="1"/>
  <c r="J803" i="6"/>
  <c r="L803" i="6" s="1"/>
  <c r="J804" i="6"/>
  <c r="L804" i="6" s="1"/>
  <c r="J805" i="6"/>
  <c r="L805" i="6" s="1"/>
  <c r="J806" i="6"/>
  <c r="L806" i="6" s="1"/>
  <c r="J807" i="6"/>
  <c r="L807" i="6" s="1"/>
  <c r="J808" i="6"/>
  <c r="L808" i="6" s="1"/>
  <c r="J809" i="6"/>
  <c r="L809" i="6" s="1"/>
  <c r="J810" i="6"/>
  <c r="L810" i="6" s="1"/>
  <c r="J811" i="6"/>
  <c r="L811" i="6" s="1"/>
  <c r="J812" i="6"/>
  <c r="L812" i="6" s="1"/>
  <c r="J813" i="6"/>
  <c r="L813" i="6" s="1"/>
  <c r="J814" i="6"/>
  <c r="L814" i="6" s="1"/>
  <c r="J815" i="6"/>
  <c r="L815" i="6" s="1"/>
  <c r="J816" i="6"/>
  <c r="L816" i="6" s="1"/>
  <c r="J817" i="6"/>
  <c r="L817" i="6" s="1"/>
  <c r="J818" i="6"/>
  <c r="L818" i="6" s="1"/>
  <c r="J819" i="6"/>
  <c r="L819" i="6" s="1"/>
  <c r="J820" i="6"/>
  <c r="L820" i="6" s="1"/>
  <c r="J821" i="6"/>
  <c r="L821" i="6" s="1"/>
  <c r="J822" i="6"/>
  <c r="L822" i="6" s="1"/>
  <c r="J823" i="6"/>
  <c r="L823" i="6" s="1"/>
  <c r="J824" i="6"/>
  <c r="L824" i="6" s="1"/>
  <c r="J825" i="6"/>
  <c r="L825" i="6" s="1"/>
  <c r="J826" i="6"/>
  <c r="L826" i="6" s="1"/>
  <c r="J827" i="6"/>
  <c r="L827" i="6" s="1"/>
  <c r="J828" i="6"/>
  <c r="L828" i="6" s="1"/>
  <c r="J829" i="6"/>
  <c r="L829" i="6" s="1"/>
  <c r="J830" i="6"/>
  <c r="L830" i="6" s="1"/>
  <c r="J831" i="6"/>
  <c r="L831" i="6" s="1"/>
  <c r="J832" i="6"/>
  <c r="L832" i="6" s="1"/>
  <c r="J833" i="6"/>
  <c r="L833" i="6" s="1"/>
  <c r="J834" i="6"/>
  <c r="L834" i="6" s="1"/>
  <c r="J835" i="6"/>
  <c r="L835" i="6" s="1"/>
  <c r="J836" i="6"/>
  <c r="L836" i="6" s="1"/>
  <c r="Q82" i="5" l="1"/>
  <c r="V5" i="34"/>
  <c r="V41" i="34" s="1"/>
  <c r="R5" i="39"/>
  <c r="Q88" i="22" s="1"/>
  <c r="Q89" i="22" s="1"/>
  <c r="I808" i="4"/>
  <c r="I1034" i="4"/>
  <c r="I260" i="4"/>
  <c r="I162" i="4"/>
  <c r="I28" i="4"/>
  <c r="I589" i="4"/>
  <c r="L10" i="6"/>
  <c r="L837" i="6" s="1"/>
  <c r="J837" i="6"/>
  <c r="I261" i="4" l="1"/>
  <c r="I163" i="4"/>
  <c r="I590" i="4"/>
  <c r="I1035" i="4"/>
  <c r="I29" i="4"/>
  <c r="I809" i="4"/>
  <c r="E57" i="3"/>
  <c r="F57" i="3"/>
  <c r="F58" i="3" s="1"/>
  <c r="F59" i="3" s="1"/>
  <c r="F60" i="3" s="1"/>
  <c r="F61" i="3" s="1"/>
  <c r="F62" i="3" s="1"/>
  <c r="F63" i="3" s="1"/>
  <c r="F64" i="3" s="1"/>
  <c r="F65" i="3" s="1"/>
  <c r="F66" i="3" s="1"/>
  <c r="F67" i="3" s="1"/>
  <c r="F68" i="3" s="1"/>
  <c r="F69" i="3" s="1"/>
  <c r="F70" i="3" s="1"/>
  <c r="F71" i="3" s="1"/>
  <c r="G58" i="3"/>
  <c r="G59" i="3" s="1"/>
  <c r="G60" i="3" s="1"/>
  <c r="G61" i="3" s="1"/>
  <c r="G62" i="3" s="1"/>
  <c r="G63" i="3" s="1"/>
  <c r="G64" i="3" s="1"/>
  <c r="G65" i="3" s="1"/>
  <c r="G66" i="3" s="1"/>
  <c r="G67" i="3" s="1"/>
  <c r="G68" i="3" s="1"/>
  <c r="G69" i="3" s="1"/>
  <c r="G70" i="3" s="1"/>
  <c r="G71" i="3" s="1"/>
  <c r="D57" i="3"/>
  <c r="D58" i="3" s="1"/>
  <c r="D59" i="3" s="1"/>
  <c r="D60" i="3" s="1"/>
  <c r="D61" i="3" s="1"/>
  <c r="D62" i="3" s="1"/>
  <c r="D63" i="3" s="1"/>
  <c r="D64" i="3" s="1"/>
  <c r="D65" i="3" s="1"/>
  <c r="D66" i="3" s="1"/>
  <c r="D67" i="3" s="1"/>
  <c r="D68" i="3" s="1"/>
  <c r="D69" i="3" s="1"/>
  <c r="D70" i="3" s="1"/>
  <c r="D71" i="3" s="1"/>
  <c r="C48" i="3"/>
  <c r="C49" i="3"/>
  <c r="C50" i="3"/>
  <c r="C51" i="3"/>
  <c r="I51" i="3" s="1"/>
  <c r="L51" i="3" s="1"/>
  <c r="C52" i="3"/>
  <c r="J52" i="3" s="1"/>
  <c r="M52" i="3" s="1"/>
  <c r="C53" i="3"/>
  <c r="I53" i="3" s="1"/>
  <c r="L53" i="3" s="1"/>
  <c r="C54" i="3"/>
  <c r="I54" i="3" s="1"/>
  <c r="L54" i="3" s="1"/>
  <c r="C55" i="3"/>
  <c r="I55" i="3" s="1"/>
  <c r="L55" i="3" s="1"/>
  <c r="C56" i="3"/>
  <c r="I56" i="3" s="1"/>
  <c r="L56" i="3" s="1"/>
  <c r="B48" i="3"/>
  <c r="B49" i="3"/>
  <c r="B50" i="3"/>
  <c r="C14" i="3"/>
  <c r="I14" i="3" s="1"/>
  <c r="L14" i="3" s="1"/>
  <c r="C15" i="3"/>
  <c r="I15" i="3" s="1"/>
  <c r="L15" i="3" s="1"/>
  <c r="C16" i="3"/>
  <c r="K16" i="3" s="1"/>
  <c r="N16" i="3" s="1"/>
  <c r="C17" i="3"/>
  <c r="J17" i="3" s="1"/>
  <c r="M17" i="3" s="1"/>
  <c r="C18" i="3"/>
  <c r="J18" i="3" s="1"/>
  <c r="M18" i="3" s="1"/>
  <c r="C19" i="3"/>
  <c r="K19" i="3" s="1"/>
  <c r="N19" i="3" s="1"/>
  <c r="B14" i="3"/>
  <c r="B51" i="3" s="1"/>
  <c r="B15" i="3"/>
  <c r="B52" i="3" s="1"/>
  <c r="B16" i="3"/>
  <c r="B53" i="3" s="1"/>
  <c r="B17" i="3"/>
  <c r="B54" i="3" s="1"/>
  <c r="B18" i="3"/>
  <c r="B55" i="3" s="1"/>
  <c r="B19" i="3"/>
  <c r="B56" i="3" s="1"/>
  <c r="B20" i="3"/>
  <c r="B57" i="3" s="1"/>
  <c r="B21" i="3"/>
  <c r="B58" i="3" s="1"/>
  <c r="B22" i="3"/>
  <c r="B59" i="3" s="1"/>
  <c r="B23" i="3"/>
  <c r="B60" i="3" s="1"/>
  <c r="B24" i="3"/>
  <c r="B61" i="3" s="1"/>
  <c r="B25" i="3"/>
  <c r="B62" i="3" s="1"/>
  <c r="B26" i="3"/>
  <c r="B63" i="3" s="1"/>
  <c r="B27" i="3"/>
  <c r="B64" i="3" s="1"/>
  <c r="B28" i="3"/>
  <c r="B65" i="3" s="1"/>
  <c r="B29" i="3"/>
  <c r="B66" i="3" s="1"/>
  <c r="B30" i="3"/>
  <c r="B67" i="3" s="1"/>
  <c r="B31" i="3"/>
  <c r="B68" i="3" s="1"/>
  <c r="B32" i="3"/>
  <c r="B69" i="3" s="1"/>
  <c r="B33" i="3"/>
  <c r="B70" i="3" s="1"/>
  <c r="B34" i="3"/>
  <c r="B71" i="3" s="1"/>
  <c r="B35" i="3"/>
  <c r="B72" i="3" s="1"/>
  <c r="I1036" i="4" l="1"/>
  <c r="I591" i="4"/>
  <c r="I810" i="4"/>
  <c r="I164" i="4"/>
  <c r="I30" i="4"/>
  <c r="I262" i="4"/>
  <c r="J16" i="3"/>
  <c r="M16" i="3" s="1"/>
  <c r="J19" i="3"/>
  <c r="M19" i="3" s="1"/>
  <c r="I19" i="3"/>
  <c r="L19" i="3" s="1"/>
  <c r="O56" i="3" s="1"/>
  <c r="K14" i="3"/>
  <c r="N14" i="3" s="1"/>
  <c r="K15" i="3"/>
  <c r="N15" i="3" s="1"/>
  <c r="I52" i="3"/>
  <c r="L52" i="3" s="1"/>
  <c r="K56" i="3"/>
  <c r="N56" i="3" s="1"/>
  <c r="Q56" i="3" s="1"/>
  <c r="J15" i="3"/>
  <c r="M15" i="3" s="1"/>
  <c r="J51" i="3"/>
  <c r="M51" i="3" s="1"/>
  <c r="K55" i="3"/>
  <c r="N55" i="3" s="1"/>
  <c r="I18" i="3"/>
  <c r="L18" i="3" s="1"/>
  <c r="O55" i="3" s="1"/>
  <c r="K18" i="3"/>
  <c r="N18" i="3" s="1"/>
  <c r="K51" i="3"/>
  <c r="N51" i="3" s="1"/>
  <c r="K54" i="3"/>
  <c r="N54" i="3" s="1"/>
  <c r="I17" i="3"/>
  <c r="L17" i="3" s="1"/>
  <c r="O54" i="3" s="1"/>
  <c r="J56" i="3"/>
  <c r="M56" i="3" s="1"/>
  <c r="K53" i="3"/>
  <c r="N53" i="3" s="1"/>
  <c r="Q53" i="3" s="1"/>
  <c r="I16" i="3"/>
  <c r="L16" i="3" s="1"/>
  <c r="O53" i="3" s="1"/>
  <c r="K17" i="3"/>
  <c r="N17" i="3" s="1"/>
  <c r="J55" i="3"/>
  <c r="M55" i="3" s="1"/>
  <c r="P55" i="3" s="1"/>
  <c r="K52" i="3"/>
  <c r="N52" i="3" s="1"/>
  <c r="J54" i="3"/>
  <c r="M54" i="3" s="1"/>
  <c r="P54" i="3" s="1"/>
  <c r="J14" i="3"/>
  <c r="M14" i="3" s="1"/>
  <c r="J53" i="3"/>
  <c r="M53" i="3" s="1"/>
  <c r="H57" i="3"/>
  <c r="E58" i="3"/>
  <c r="I811" i="4" l="1"/>
  <c r="I263" i="4"/>
  <c r="I592" i="4"/>
  <c r="I165" i="4"/>
  <c r="I31" i="4"/>
  <c r="I1037" i="4"/>
  <c r="P56" i="3"/>
  <c r="P53" i="3"/>
  <c r="Q55" i="3"/>
  <c r="Q54" i="3"/>
  <c r="H58" i="3"/>
  <c r="E59" i="3"/>
  <c r="E20" i="3"/>
  <c r="D20" i="3"/>
  <c r="H20" i="3"/>
  <c r="H21" i="3" s="1"/>
  <c r="H22" i="3" s="1"/>
  <c r="H23" i="3" s="1"/>
  <c r="H24" i="3" s="1"/>
  <c r="H25" i="3" s="1"/>
  <c r="H26" i="3" s="1"/>
  <c r="H27" i="3" s="1"/>
  <c r="H28" i="3" s="1"/>
  <c r="H29" i="3" s="1"/>
  <c r="H30" i="3" s="1"/>
  <c r="H31" i="3" s="1"/>
  <c r="H32" i="3" s="1"/>
  <c r="H33" i="3" s="1"/>
  <c r="H34" i="3" s="1"/>
  <c r="F20" i="3"/>
  <c r="F21" i="3" s="1"/>
  <c r="F22" i="3" s="1"/>
  <c r="F23" i="3" s="1"/>
  <c r="F24" i="3" s="1"/>
  <c r="F25" i="3" s="1"/>
  <c r="F26" i="3" s="1"/>
  <c r="F27" i="3" s="1"/>
  <c r="F28" i="3" s="1"/>
  <c r="F29" i="3" s="1"/>
  <c r="F30" i="3" s="1"/>
  <c r="F31" i="3" s="1"/>
  <c r="F32" i="3" s="1"/>
  <c r="F33" i="3" s="1"/>
  <c r="F34" i="3" s="1"/>
  <c r="G20" i="3"/>
  <c r="G21" i="3" s="1"/>
  <c r="G22" i="3" s="1"/>
  <c r="G23" i="3" s="1"/>
  <c r="G24" i="3" s="1"/>
  <c r="G25" i="3" s="1"/>
  <c r="G26" i="3" s="1"/>
  <c r="G27" i="3" s="1"/>
  <c r="G28" i="3" s="1"/>
  <c r="G29" i="3" s="1"/>
  <c r="G30" i="3" s="1"/>
  <c r="G31" i="3" s="1"/>
  <c r="G32" i="3" s="1"/>
  <c r="G33" i="3" s="1"/>
  <c r="G34" i="3" s="1"/>
  <c r="E21" i="3" l="1"/>
  <c r="E22" i="3" s="1"/>
  <c r="E23" i="3" s="1"/>
  <c r="E24" i="3" s="1"/>
  <c r="E25" i="3" s="1"/>
  <c r="E26" i="3" s="1"/>
  <c r="E27" i="3" s="1"/>
  <c r="E28" i="3" s="1"/>
  <c r="E29" i="3" s="1"/>
  <c r="E30" i="3" s="1"/>
  <c r="E31" i="3" s="1"/>
  <c r="E32" i="3" s="1"/>
  <c r="E33" i="3" s="1"/>
  <c r="E34" i="3" s="1"/>
  <c r="I593" i="4"/>
  <c r="I166" i="4"/>
  <c r="I1038" i="4"/>
  <c r="I264" i="4"/>
  <c r="I32" i="4"/>
  <c r="I812" i="4"/>
  <c r="E60" i="3"/>
  <c r="H59" i="3"/>
  <c r="D21" i="3"/>
  <c r="I1039" i="4" l="1"/>
  <c r="I813" i="4"/>
  <c r="I167" i="4"/>
  <c r="I265" i="4"/>
  <c r="I33" i="4"/>
  <c r="I594" i="4"/>
  <c r="E61" i="3"/>
  <c r="H60" i="3"/>
  <c r="D22" i="3"/>
  <c r="I266" i="4" l="1"/>
  <c r="I168" i="4"/>
  <c r="I595" i="4"/>
  <c r="I814" i="4"/>
  <c r="I34" i="4"/>
  <c r="I1040" i="4"/>
  <c r="E62" i="3"/>
  <c r="H61" i="3"/>
  <c r="D23" i="3"/>
  <c r="I169" i="4" l="1"/>
  <c r="I815" i="4"/>
  <c r="I596" i="4"/>
  <c r="I1041" i="4"/>
  <c r="I35" i="4"/>
  <c r="I267" i="4"/>
  <c r="E63" i="3"/>
  <c r="H62" i="3"/>
  <c r="D24" i="3"/>
  <c r="I1042" i="4" l="1"/>
  <c r="I597" i="4"/>
  <c r="I268" i="4"/>
  <c r="I816" i="4"/>
  <c r="I170" i="4"/>
  <c r="I36" i="4"/>
  <c r="E64" i="3"/>
  <c r="H63" i="3"/>
  <c r="D25" i="3"/>
  <c r="I817" i="4" l="1"/>
  <c r="I269" i="4"/>
  <c r="I598" i="4"/>
  <c r="I1043" i="4"/>
  <c r="I37" i="4"/>
  <c r="I171" i="4"/>
  <c r="E65" i="3"/>
  <c r="H64" i="3"/>
  <c r="D26" i="3"/>
  <c r="I1044" i="4" l="1"/>
  <c r="I599" i="4"/>
  <c r="I270" i="4"/>
  <c r="I38" i="4"/>
  <c r="I818" i="4"/>
  <c r="I172" i="4"/>
  <c r="E66" i="3"/>
  <c r="H65" i="3"/>
  <c r="D27" i="3"/>
  <c r="I39" i="4" l="1"/>
  <c r="I271" i="4"/>
  <c r="I173" i="4"/>
  <c r="I600" i="4"/>
  <c r="I819" i="4"/>
  <c r="I1045" i="4"/>
  <c r="E67" i="3"/>
  <c r="H66" i="3"/>
  <c r="D28" i="3"/>
  <c r="I174" i="4" l="1"/>
  <c r="I601" i="4"/>
  <c r="I1046" i="4"/>
  <c r="I272" i="4"/>
  <c r="I820" i="4"/>
  <c r="I40" i="4"/>
  <c r="E68" i="3"/>
  <c r="H67" i="3"/>
  <c r="D29" i="3"/>
  <c r="I1047" i="4" l="1"/>
  <c r="I41" i="4"/>
  <c r="I602" i="4"/>
  <c r="I273" i="4"/>
  <c r="I821" i="4"/>
  <c r="I175" i="4"/>
  <c r="E69" i="3"/>
  <c r="H68" i="3"/>
  <c r="D30" i="3"/>
  <c r="I274" i="4" l="1"/>
  <c r="I603" i="4"/>
  <c r="I176" i="4"/>
  <c r="I42" i="4"/>
  <c r="I822" i="4"/>
  <c r="I1048" i="4"/>
  <c r="E70" i="3"/>
  <c r="H69" i="3"/>
  <c r="D31" i="3"/>
  <c r="I43" i="4" l="1"/>
  <c r="I177" i="4"/>
  <c r="I604" i="4"/>
  <c r="I1049" i="4"/>
  <c r="I275" i="4"/>
  <c r="I823" i="4"/>
  <c r="E71" i="3"/>
  <c r="H71" i="3" s="1"/>
  <c r="H70" i="3"/>
  <c r="D32" i="3"/>
  <c r="I1050" i="4" l="1"/>
  <c r="I605" i="4"/>
  <c r="I178" i="4"/>
  <c r="I824" i="4"/>
  <c r="I276" i="4"/>
  <c r="I44" i="4"/>
  <c r="D33" i="3"/>
  <c r="I825" i="4" l="1"/>
  <c r="I179" i="4"/>
  <c r="I45" i="4"/>
  <c r="I606" i="4"/>
  <c r="I277" i="4"/>
  <c r="I1051" i="4"/>
  <c r="D34" i="3"/>
  <c r="I607" i="4" l="1"/>
  <c r="I46" i="4"/>
  <c r="I1052" i="4"/>
  <c r="I180" i="4"/>
  <c r="I278" i="4"/>
  <c r="I826" i="4"/>
  <c r="H16" i="16"/>
  <c r="H17" i="16"/>
  <c r="G17" i="16" s="1"/>
  <c r="H18" i="16"/>
  <c r="G18" i="16" s="1"/>
  <c r="H19" i="16"/>
  <c r="G19" i="16" s="1"/>
  <c r="H20" i="16"/>
  <c r="H21" i="16"/>
  <c r="C26" i="3" s="1"/>
  <c r="I26" i="3" s="1"/>
  <c r="H22" i="16"/>
  <c r="H23" i="16"/>
  <c r="H24" i="16"/>
  <c r="H25" i="16"/>
  <c r="D25" i="16"/>
  <c r="H26" i="16"/>
  <c r="C31" i="3" s="1"/>
  <c r="J31" i="3" s="1"/>
  <c r="M31" i="3" s="1"/>
  <c r="H27" i="16"/>
  <c r="C32" i="3" s="1"/>
  <c r="I32" i="3" s="1"/>
  <c r="L32" i="3" s="1"/>
  <c r="H28" i="16"/>
  <c r="H29" i="16"/>
  <c r="H30" i="16"/>
  <c r="D30" i="16"/>
  <c r="I181" i="4" l="1"/>
  <c r="I1053" i="4"/>
  <c r="I47" i="4"/>
  <c r="I827" i="4"/>
  <c r="I608" i="4"/>
  <c r="I279" i="4"/>
  <c r="C23" i="3"/>
  <c r="J23" i="3" s="1"/>
  <c r="M23" i="3" s="1"/>
  <c r="G23" i="16"/>
  <c r="F23" i="16" s="1"/>
  <c r="C65" i="3" s="1"/>
  <c r="G22" i="16"/>
  <c r="F22" i="16" s="1"/>
  <c r="C64" i="3" s="1"/>
  <c r="C33" i="3"/>
  <c r="J33" i="3" s="1"/>
  <c r="M33" i="3" s="1"/>
  <c r="G28" i="16"/>
  <c r="F28" i="16" s="1"/>
  <c r="C70" i="3" s="1"/>
  <c r="K70" i="3" s="1"/>
  <c r="N70" i="3" s="1"/>
  <c r="G21" i="16"/>
  <c r="F21" i="16" s="1"/>
  <c r="C63" i="3" s="1"/>
  <c r="C35" i="3"/>
  <c r="K35" i="3" s="1"/>
  <c r="N35" i="3" s="1"/>
  <c r="G30" i="16"/>
  <c r="F30" i="16" s="1"/>
  <c r="G29" i="16"/>
  <c r="F29" i="16" s="1"/>
  <c r="C71" i="3" s="1"/>
  <c r="I71" i="3" s="1"/>
  <c r="L71" i="3" s="1"/>
  <c r="G27" i="16"/>
  <c r="F27" i="16" s="1"/>
  <c r="C69" i="3" s="1"/>
  <c r="C25" i="3"/>
  <c r="J25" i="3" s="1"/>
  <c r="M25" i="3" s="1"/>
  <c r="G20" i="16"/>
  <c r="F20" i="16" s="1"/>
  <c r="G26" i="16"/>
  <c r="F26" i="16" s="1"/>
  <c r="C68" i="3" s="1"/>
  <c r="C30" i="3"/>
  <c r="J30" i="3" s="1"/>
  <c r="M30" i="3" s="1"/>
  <c r="G25" i="16"/>
  <c r="F25" i="16" s="1"/>
  <c r="C67" i="3" s="1"/>
  <c r="C29" i="3"/>
  <c r="I29" i="3" s="1"/>
  <c r="L29" i="3" s="1"/>
  <c r="G24" i="16"/>
  <c r="F24" i="16" s="1"/>
  <c r="C66" i="3" s="1"/>
  <c r="G16" i="16"/>
  <c r="F16" i="16" s="1"/>
  <c r="C27" i="3"/>
  <c r="J27" i="3" s="1"/>
  <c r="M27" i="3" s="1"/>
  <c r="C34" i="3"/>
  <c r="I34" i="3" s="1"/>
  <c r="L34" i="3" s="1"/>
  <c r="C28" i="3"/>
  <c r="J28" i="3" s="1"/>
  <c r="M28" i="3" s="1"/>
  <c r="K26" i="3"/>
  <c r="N26" i="3" s="1"/>
  <c r="J26" i="3"/>
  <c r="M26" i="3" s="1"/>
  <c r="I31" i="3"/>
  <c r="L31" i="3" s="1"/>
  <c r="K31" i="3"/>
  <c r="N31" i="3" s="1"/>
  <c r="K32" i="3"/>
  <c r="N32" i="3" s="1"/>
  <c r="J32" i="3"/>
  <c r="M32" i="3" s="1"/>
  <c r="L26" i="3"/>
  <c r="F19" i="16"/>
  <c r="F18" i="16"/>
  <c r="C22" i="3"/>
  <c r="F17" i="16"/>
  <c r="C21" i="3"/>
  <c r="C24" i="3"/>
  <c r="K30" i="3" l="1"/>
  <c r="N30" i="3" s="1"/>
  <c r="E81" i="3" s="1"/>
  <c r="F41" i="22" s="1"/>
  <c r="I27" i="3"/>
  <c r="L27" i="3" s="1"/>
  <c r="I25" i="3"/>
  <c r="L25" i="3" s="1"/>
  <c r="J35" i="3"/>
  <c r="M35" i="3" s="1"/>
  <c r="J94" i="3" s="1"/>
  <c r="C61" i="3"/>
  <c r="I61" i="3" s="1"/>
  <c r="L61" i="3" s="1"/>
  <c r="C60" i="3"/>
  <c r="J60" i="3" s="1"/>
  <c r="M60" i="3" s="1"/>
  <c r="P60" i="3" s="1"/>
  <c r="C62" i="3"/>
  <c r="K62" i="3" s="1"/>
  <c r="C58" i="3"/>
  <c r="I58" i="3" s="1"/>
  <c r="L58" i="3" s="1"/>
  <c r="C59" i="3"/>
  <c r="K59" i="3" s="1"/>
  <c r="C72" i="3"/>
  <c r="K72" i="3" s="1"/>
  <c r="N72" i="3" s="1"/>
  <c r="K25" i="3"/>
  <c r="N25" i="3" s="1"/>
  <c r="K27" i="3"/>
  <c r="N27" i="3" s="1"/>
  <c r="I35" i="3"/>
  <c r="L35" i="3" s="1"/>
  <c r="F94" i="3" s="1"/>
  <c r="K23" i="3"/>
  <c r="N23" i="3" s="1"/>
  <c r="I23" i="3"/>
  <c r="L23" i="3" s="1"/>
  <c r="I829" i="4"/>
  <c r="I48" i="4"/>
  <c r="I280" i="4"/>
  <c r="I1054" i="4"/>
  <c r="I609" i="4"/>
  <c r="I182" i="4"/>
  <c r="I30" i="3"/>
  <c r="L30" i="3" s="1"/>
  <c r="L838" i="33" s="1"/>
  <c r="N94" i="3"/>
  <c r="E82" i="3"/>
  <c r="F44" i="22" s="1"/>
  <c r="D81" i="3"/>
  <c r="I94" i="3"/>
  <c r="D80" i="3"/>
  <c r="H94" i="3"/>
  <c r="K34" i="3"/>
  <c r="N34" i="3" s="1"/>
  <c r="K33" i="3"/>
  <c r="N33" i="3" s="1"/>
  <c r="Q70" i="3" s="1"/>
  <c r="J34" i="3"/>
  <c r="M34" i="3" s="1"/>
  <c r="I33" i="3"/>
  <c r="L33" i="3" s="1"/>
  <c r="O71" i="3"/>
  <c r="K28" i="3"/>
  <c r="N28" i="3" s="1"/>
  <c r="J29" i="3"/>
  <c r="M29" i="3" s="1"/>
  <c r="K29" i="3"/>
  <c r="N29" i="3" s="1"/>
  <c r="I28" i="3"/>
  <c r="L28" i="3" s="1"/>
  <c r="I68" i="3"/>
  <c r="L68" i="3" s="1"/>
  <c r="O68" i="3" s="1"/>
  <c r="J68" i="3"/>
  <c r="M68" i="3" s="1"/>
  <c r="P68" i="3" s="1"/>
  <c r="K68" i="3"/>
  <c r="N68" i="3" s="1"/>
  <c r="Q68" i="3" s="1"/>
  <c r="K71" i="3"/>
  <c r="N71" i="3" s="1"/>
  <c r="J71" i="3"/>
  <c r="M71" i="3" s="1"/>
  <c r="I63" i="3"/>
  <c r="L63" i="3" s="1"/>
  <c r="O63" i="3" s="1"/>
  <c r="K63" i="3"/>
  <c r="N63" i="3" s="1"/>
  <c r="Q63" i="3" s="1"/>
  <c r="J63" i="3"/>
  <c r="M63" i="3" s="1"/>
  <c r="P63" i="3" s="1"/>
  <c r="J69" i="3"/>
  <c r="M69" i="3" s="1"/>
  <c r="P69" i="3" s="1"/>
  <c r="I69" i="3"/>
  <c r="L69" i="3" s="1"/>
  <c r="O69" i="3" s="1"/>
  <c r="K69" i="3"/>
  <c r="N69" i="3" s="1"/>
  <c r="Q69" i="3" s="1"/>
  <c r="K64" i="3"/>
  <c r="N64" i="3" s="1"/>
  <c r="J64" i="3"/>
  <c r="M64" i="3" s="1"/>
  <c r="P64" i="3" s="1"/>
  <c r="I64" i="3"/>
  <c r="L64" i="3" s="1"/>
  <c r="K65" i="3"/>
  <c r="N65" i="3" s="1"/>
  <c r="I65" i="3"/>
  <c r="L65" i="3" s="1"/>
  <c r="J65" i="3"/>
  <c r="M65" i="3" s="1"/>
  <c r="P65" i="3" s="1"/>
  <c r="I70" i="3"/>
  <c r="L70" i="3" s="1"/>
  <c r="J70" i="3"/>
  <c r="M70" i="3" s="1"/>
  <c r="P70" i="3" s="1"/>
  <c r="Q46" i="34"/>
  <c r="L46" i="34"/>
  <c r="O838" i="33"/>
  <c r="R46" i="34"/>
  <c r="U838" i="33"/>
  <c r="P838" i="33"/>
  <c r="M46" i="34"/>
  <c r="I21" i="3"/>
  <c r="L21" i="3" s="1"/>
  <c r="J21" i="3"/>
  <c r="K21" i="3"/>
  <c r="N21" i="3" s="1"/>
  <c r="K22" i="3"/>
  <c r="N22" i="3" s="1"/>
  <c r="I22" i="3"/>
  <c r="L22" i="3" s="1"/>
  <c r="J22" i="3"/>
  <c r="M22" i="3" s="1"/>
  <c r="K67" i="3"/>
  <c r="N67" i="3" s="1"/>
  <c r="J67" i="3"/>
  <c r="M67" i="3" s="1"/>
  <c r="I67" i="3"/>
  <c r="L67" i="3" s="1"/>
  <c r="I66" i="3"/>
  <c r="L66" i="3" s="1"/>
  <c r="O66" i="3" s="1"/>
  <c r="J66" i="3"/>
  <c r="M66" i="3" s="1"/>
  <c r="K66" i="3"/>
  <c r="N66" i="3" s="1"/>
  <c r="J24" i="3"/>
  <c r="K24" i="3"/>
  <c r="I24" i="3"/>
  <c r="O64" i="3" l="1"/>
  <c r="T838" i="33"/>
  <c r="M94" i="3"/>
  <c r="K60" i="3"/>
  <c r="N60" i="3" s="1"/>
  <c r="Q60" i="3" s="1"/>
  <c r="I60" i="3"/>
  <c r="L60" i="3" s="1"/>
  <c r="O60" i="3" s="1"/>
  <c r="Q66" i="3"/>
  <c r="Q838" i="33"/>
  <c r="D82" i="3"/>
  <c r="N46" i="34"/>
  <c r="I72" i="3"/>
  <c r="L72" i="3" s="1"/>
  <c r="C89" i="3" s="1"/>
  <c r="D45" i="22" s="1"/>
  <c r="D59" i="22" s="1"/>
  <c r="J72" i="3"/>
  <c r="M72" i="3" s="1"/>
  <c r="P72" i="3" s="1"/>
  <c r="M838" i="33"/>
  <c r="J46" i="34"/>
  <c r="C82" i="3"/>
  <c r="J61" i="3"/>
  <c r="M61" i="3" s="1"/>
  <c r="I62" i="3"/>
  <c r="L62" i="3" s="1"/>
  <c r="Q64" i="3"/>
  <c r="J62" i="3"/>
  <c r="M62" i="3" s="1"/>
  <c r="K58" i="3"/>
  <c r="N58" i="3" s="1"/>
  <c r="Q58" i="3" s="1"/>
  <c r="J58" i="3"/>
  <c r="M58" i="3" s="1"/>
  <c r="K61" i="3"/>
  <c r="N61" i="3" s="1"/>
  <c r="J59" i="3"/>
  <c r="M59" i="3" s="1"/>
  <c r="P59" i="3" s="1"/>
  <c r="I59" i="3"/>
  <c r="L59" i="3" s="1"/>
  <c r="O59" i="3" s="1"/>
  <c r="F58" i="22"/>
  <c r="F55" i="22"/>
  <c r="I46" i="34"/>
  <c r="E94" i="3"/>
  <c r="C81" i="3"/>
  <c r="I1055" i="4"/>
  <c r="I281" i="4"/>
  <c r="I183" i="4"/>
  <c r="I49" i="4"/>
  <c r="I610" i="4"/>
  <c r="I830" i="4"/>
  <c r="P71" i="3"/>
  <c r="D94" i="3"/>
  <c r="C80" i="3"/>
  <c r="O67" i="3"/>
  <c r="C88" i="3"/>
  <c r="D42" i="22" s="1"/>
  <c r="D56" i="22" s="1"/>
  <c r="E95" i="3"/>
  <c r="P67" i="3"/>
  <c r="D88" i="3"/>
  <c r="E42" i="22" s="1"/>
  <c r="E56" i="22" s="1"/>
  <c r="I95" i="3"/>
  <c r="L94" i="3"/>
  <c r="E80" i="3"/>
  <c r="F38" i="22" s="1"/>
  <c r="Q67" i="3"/>
  <c r="E88" i="3"/>
  <c r="F42" i="22" s="1"/>
  <c r="F56" i="22" s="1"/>
  <c r="M95" i="3"/>
  <c r="E89" i="3"/>
  <c r="F45" i="22" s="1"/>
  <c r="F59" i="22" s="1"/>
  <c r="N95" i="3"/>
  <c r="Q71" i="3"/>
  <c r="O70" i="3"/>
  <c r="Q65" i="3"/>
  <c r="P66" i="3"/>
  <c r="O65" i="3"/>
  <c r="N59" i="3"/>
  <c r="Q59" i="3" s="1"/>
  <c r="N62" i="3"/>
  <c r="O58" i="3"/>
  <c r="M21" i="3"/>
  <c r="S838" i="33"/>
  <c r="P46" i="34"/>
  <c r="H46" i="34"/>
  <c r="K838" i="33"/>
  <c r="L24" i="3"/>
  <c r="O61" i="3" s="1"/>
  <c r="N24" i="3"/>
  <c r="M24" i="3"/>
  <c r="Q72" i="3"/>
  <c r="F82" i="3" l="1"/>
  <c r="G44" i="22" s="1"/>
  <c r="G58" i="22" s="1"/>
  <c r="O72" i="3"/>
  <c r="I89" i="3" s="1"/>
  <c r="D46" i="22" s="1"/>
  <c r="F95" i="3"/>
  <c r="I6" i="36" s="1"/>
  <c r="J95" i="3"/>
  <c r="D89" i="3"/>
  <c r="E45" i="22" s="1"/>
  <c r="E59" i="22" s="1"/>
  <c r="P61" i="3"/>
  <c r="P58" i="3"/>
  <c r="Q61" i="3"/>
  <c r="F52" i="22"/>
  <c r="F81" i="3"/>
  <c r="G41" i="22" s="1"/>
  <c r="G55" i="22" s="1"/>
  <c r="I50" i="4"/>
  <c r="I184" i="4"/>
  <c r="I831" i="4"/>
  <c r="I282" i="4"/>
  <c r="I611" i="4"/>
  <c r="I1056" i="4"/>
  <c r="P6" i="36"/>
  <c r="Q6" i="36"/>
  <c r="H6" i="36"/>
  <c r="L6" i="36"/>
  <c r="Q62" i="3"/>
  <c r="E87" i="3"/>
  <c r="F39" i="22" s="1"/>
  <c r="F53" i="22" s="1"/>
  <c r="L95" i="3"/>
  <c r="J88" i="3"/>
  <c r="E43" i="22" s="1"/>
  <c r="E57" i="22" s="1"/>
  <c r="I96" i="3"/>
  <c r="P62" i="3"/>
  <c r="D87" i="3"/>
  <c r="E39" i="22" s="1"/>
  <c r="E53" i="22" s="1"/>
  <c r="H95" i="3"/>
  <c r="M96" i="3"/>
  <c r="K88" i="3"/>
  <c r="F43" i="22" s="1"/>
  <c r="O62" i="3"/>
  <c r="C87" i="3"/>
  <c r="D95" i="3"/>
  <c r="N96" i="3"/>
  <c r="K89" i="3"/>
  <c r="F46" i="22" s="1"/>
  <c r="F88" i="3"/>
  <c r="E96" i="3"/>
  <c r="I88" i="3"/>
  <c r="J89" i="3"/>
  <c r="E46" i="22" s="1"/>
  <c r="J96" i="3"/>
  <c r="F80" i="3"/>
  <c r="G38" i="22" s="1"/>
  <c r="G52" i="22" s="1"/>
  <c r="P503" i="33" l="1"/>
  <c r="L509" i="36" s="1"/>
  <c r="F96" i="3"/>
  <c r="M6" i="36"/>
  <c r="Q231" i="33" s="1"/>
  <c r="I167" i="43" s="1"/>
  <c r="F89" i="3"/>
  <c r="G45" i="22" s="1"/>
  <c r="G59" i="22" s="1"/>
  <c r="P437" i="33"/>
  <c r="U441" i="6" s="1"/>
  <c r="AB437" i="33" s="1"/>
  <c r="L443" i="38" s="1"/>
  <c r="P772" i="33"/>
  <c r="L778" i="36" s="1"/>
  <c r="P331" i="33"/>
  <c r="L337" i="36" s="1"/>
  <c r="P753" i="33"/>
  <c r="L759" i="36" s="1"/>
  <c r="P352" i="33"/>
  <c r="L358" i="36" s="1"/>
  <c r="P608" i="33"/>
  <c r="U612" i="6" s="1"/>
  <c r="AB608" i="33" s="1"/>
  <c r="L614" i="38" s="1"/>
  <c r="P231" i="33"/>
  <c r="H167" i="43" s="1"/>
  <c r="P478" i="33"/>
  <c r="L484" i="36" s="1"/>
  <c r="P599" i="33"/>
  <c r="L605" i="36" s="1"/>
  <c r="P468" i="33"/>
  <c r="U472" i="6" s="1"/>
  <c r="AB468" i="33" s="1"/>
  <c r="L474" i="38" s="1"/>
  <c r="P152" i="33"/>
  <c r="P214" i="33"/>
  <c r="U218" i="6" s="1"/>
  <c r="AB214" i="33" s="1"/>
  <c r="L220" i="38" s="1"/>
  <c r="P401" i="33"/>
  <c r="U405" i="6" s="1"/>
  <c r="AB401" i="33" s="1"/>
  <c r="L407" i="38" s="1"/>
  <c r="P564" i="33"/>
  <c r="L570" i="36" s="1"/>
  <c r="P400" i="33"/>
  <c r="U404" i="6" s="1"/>
  <c r="AB400" i="33" s="1"/>
  <c r="L406" i="38" s="1"/>
  <c r="P209" i="33"/>
  <c r="P436" i="33"/>
  <c r="P311" i="33"/>
  <c r="U315" i="6" s="1"/>
  <c r="AB311" i="33" s="1"/>
  <c r="L317" i="38" s="1"/>
  <c r="P506" i="33"/>
  <c r="U510" i="6" s="1"/>
  <c r="AB506" i="33" s="1"/>
  <c r="L512" i="38" s="1"/>
  <c r="P241" i="33"/>
  <c r="U245" i="6" s="1"/>
  <c r="AB241" i="33" s="1"/>
  <c r="L247" i="38" s="1"/>
  <c r="P526" i="33"/>
  <c r="L532" i="36" s="1"/>
  <c r="P611" i="33"/>
  <c r="L617" i="36" s="1"/>
  <c r="P215" i="33"/>
  <c r="L221" i="36" s="1"/>
  <c r="P374" i="33"/>
  <c r="L380" i="36" s="1"/>
  <c r="P323" i="33"/>
  <c r="U327" i="6" s="1"/>
  <c r="AB323" i="33" s="1"/>
  <c r="L329" i="38" s="1"/>
  <c r="P774" i="33"/>
  <c r="L780" i="36" s="1"/>
  <c r="P577" i="33"/>
  <c r="U581" i="6" s="1"/>
  <c r="AB577" i="33" s="1"/>
  <c r="L583" i="38" s="1"/>
  <c r="P358" i="33"/>
  <c r="U362" i="6" s="1"/>
  <c r="AB358" i="33" s="1"/>
  <c r="L364" i="38" s="1"/>
  <c r="P779" i="33"/>
  <c r="U783" i="6" s="1"/>
  <c r="AB779" i="33" s="1"/>
  <c r="L785" i="38" s="1"/>
  <c r="P623" i="33"/>
  <c r="U627" i="6" s="1"/>
  <c r="AB623" i="33" s="1"/>
  <c r="L629" i="38" s="1"/>
  <c r="P828" i="33"/>
  <c r="U832" i="6" s="1"/>
  <c r="AB828" i="33" s="1"/>
  <c r="L834" i="38" s="1"/>
  <c r="P25" i="33"/>
  <c r="L31" i="36" s="1"/>
  <c r="P94" i="33"/>
  <c r="L100" i="36" s="1"/>
  <c r="P295" i="33"/>
  <c r="P533" i="33"/>
  <c r="L539" i="36" s="1"/>
  <c r="P768" i="33"/>
  <c r="U772" i="6" s="1"/>
  <c r="AB768" i="33" s="1"/>
  <c r="L774" i="38" s="1"/>
  <c r="P760" i="33"/>
  <c r="U764" i="6" s="1"/>
  <c r="AB760" i="33" s="1"/>
  <c r="L766" i="38" s="1"/>
  <c r="P498" i="33"/>
  <c r="L504" i="36" s="1"/>
  <c r="P225" i="33"/>
  <c r="L231" i="36" s="1"/>
  <c r="P75" i="33"/>
  <c r="U79" i="6" s="1"/>
  <c r="AB75" i="33" s="1"/>
  <c r="L81" i="38" s="1"/>
  <c r="P455" i="33"/>
  <c r="L461" i="36" s="1"/>
  <c r="P524" i="33"/>
  <c r="U528" i="6" s="1"/>
  <c r="AB524" i="33" s="1"/>
  <c r="L530" i="38" s="1"/>
  <c r="P219" i="33"/>
  <c r="U223" i="6" s="1"/>
  <c r="AB219" i="33" s="1"/>
  <c r="L225" i="38" s="1"/>
  <c r="P259" i="33"/>
  <c r="L265" i="36" s="1"/>
  <c r="P541" i="33"/>
  <c r="L547" i="36" s="1"/>
  <c r="P404" i="33"/>
  <c r="U408" i="6" s="1"/>
  <c r="AB404" i="33" s="1"/>
  <c r="L410" i="38" s="1"/>
  <c r="P800" i="33"/>
  <c r="U804" i="6" s="1"/>
  <c r="AB800" i="33" s="1"/>
  <c r="L806" i="38" s="1"/>
  <c r="P482" i="33"/>
  <c r="L488" i="36" s="1"/>
  <c r="P553" i="33"/>
  <c r="L559" i="36" s="1"/>
  <c r="P600" i="33"/>
  <c r="U604" i="6" s="1"/>
  <c r="AB600" i="33" s="1"/>
  <c r="L606" i="38" s="1"/>
  <c r="P592" i="33"/>
  <c r="L598" i="36" s="1"/>
  <c r="P284" i="33"/>
  <c r="U288" i="6" s="1"/>
  <c r="AB284" i="33" s="1"/>
  <c r="L290" i="38" s="1"/>
  <c r="P582" i="33"/>
  <c r="L588" i="36" s="1"/>
  <c r="P747" i="33"/>
  <c r="L753" i="36" s="1"/>
  <c r="P69" i="33"/>
  <c r="U73" i="6" s="1"/>
  <c r="AB69" i="33" s="1"/>
  <c r="L75" i="38" s="1"/>
  <c r="P351" i="33"/>
  <c r="U355" i="6" s="1"/>
  <c r="AB351" i="33" s="1"/>
  <c r="L357" i="38" s="1"/>
  <c r="P716" i="33"/>
  <c r="U720" i="6" s="1"/>
  <c r="AB716" i="33" s="1"/>
  <c r="P237" i="33"/>
  <c r="U241" i="6" s="1"/>
  <c r="AB237" i="33" s="1"/>
  <c r="L243" i="38" s="1"/>
  <c r="P479" i="33"/>
  <c r="U483" i="6" s="1"/>
  <c r="AB479" i="33" s="1"/>
  <c r="L485" i="38" s="1"/>
  <c r="P719" i="33"/>
  <c r="U723" i="6" s="1"/>
  <c r="AB719" i="33" s="1"/>
  <c r="L725" i="38" s="1"/>
  <c r="P349" i="33"/>
  <c r="L355" i="36" s="1"/>
  <c r="P518" i="33"/>
  <c r="L524" i="36" s="1"/>
  <c r="P450" i="33"/>
  <c r="L456" i="36" s="1"/>
  <c r="P318" i="33"/>
  <c r="L324" i="36" s="1"/>
  <c r="P50" i="33"/>
  <c r="U54" i="6" s="1"/>
  <c r="AB50" i="33" s="1"/>
  <c r="L56" i="38" s="1"/>
  <c r="P780" i="33"/>
  <c r="U784" i="6" s="1"/>
  <c r="AB780" i="33" s="1"/>
  <c r="L786" i="38" s="1"/>
  <c r="P48" i="33"/>
  <c r="P73" i="33"/>
  <c r="U77" i="6" s="1"/>
  <c r="AB73" i="33" s="1"/>
  <c r="L79" i="38" s="1"/>
  <c r="P614" i="33"/>
  <c r="L620" i="36" s="1"/>
  <c r="P245" i="33"/>
  <c r="U249" i="6" s="1"/>
  <c r="AB245" i="33" s="1"/>
  <c r="L251" i="38" s="1"/>
  <c r="P500" i="33"/>
  <c r="U504" i="6" s="1"/>
  <c r="AB500" i="33" s="1"/>
  <c r="L506" i="38" s="1"/>
  <c r="P172" i="33"/>
  <c r="L178" i="36" s="1"/>
  <c r="P606" i="33"/>
  <c r="L612" i="36" s="1"/>
  <c r="P356" i="33"/>
  <c r="U360" i="6" s="1"/>
  <c r="AB356" i="33" s="1"/>
  <c r="L362" i="38" s="1"/>
  <c r="P220" i="33"/>
  <c r="U224" i="6" s="1"/>
  <c r="AB220" i="33" s="1"/>
  <c r="L226" i="38" s="1"/>
  <c r="P326" i="33"/>
  <c r="U330" i="6" s="1"/>
  <c r="AB326" i="33" s="1"/>
  <c r="L332" i="38" s="1"/>
  <c r="P46" i="33"/>
  <c r="P547" i="33"/>
  <c r="L553" i="36" s="1"/>
  <c r="P35" i="33"/>
  <c r="U39" i="6" s="1"/>
  <c r="AB35" i="33" s="1"/>
  <c r="L41" i="38" s="1"/>
  <c r="P787" i="33"/>
  <c r="L793" i="36" s="1"/>
  <c r="P372" i="33"/>
  <c r="U376" i="6" s="1"/>
  <c r="AB372" i="33" s="1"/>
  <c r="L378" i="38" s="1"/>
  <c r="P809" i="33"/>
  <c r="U813" i="6" s="1"/>
  <c r="AB809" i="33" s="1"/>
  <c r="L815" i="38" s="1"/>
  <c r="P470" i="33"/>
  <c r="L476" i="36" s="1"/>
  <c r="P464" i="33"/>
  <c r="U468" i="6" s="1"/>
  <c r="AB464" i="33" s="1"/>
  <c r="L470" i="38" s="1"/>
  <c r="P520" i="33"/>
  <c r="L526" i="36" s="1"/>
  <c r="P473" i="33"/>
  <c r="U477" i="6" s="1"/>
  <c r="AB473" i="33" s="1"/>
  <c r="L479" i="38" s="1"/>
  <c r="P789" i="33"/>
  <c r="U793" i="6" s="1"/>
  <c r="AB789" i="33" s="1"/>
  <c r="L795" i="38" s="1"/>
  <c r="P732" i="33"/>
  <c r="P376" i="33"/>
  <c r="L382" i="36" s="1"/>
  <c r="G42" i="22"/>
  <c r="G56" i="22" s="1"/>
  <c r="L18" i="33"/>
  <c r="H24" i="36" s="1"/>
  <c r="U339" i="33"/>
  <c r="Q345" i="36" s="1"/>
  <c r="P807" i="33"/>
  <c r="U811" i="6" s="1"/>
  <c r="AB807" i="33" s="1"/>
  <c r="L813" i="38" s="1"/>
  <c r="M31" i="33"/>
  <c r="D60" i="22"/>
  <c r="F60" i="22"/>
  <c r="E60" i="22"/>
  <c r="F57" i="22"/>
  <c r="I283" i="4"/>
  <c r="I832" i="4"/>
  <c r="I185" i="4"/>
  <c r="I1057" i="4"/>
  <c r="I612" i="4"/>
  <c r="I51" i="4"/>
  <c r="M7" i="36"/>
  <c r="U615" i="33"/>
  <c r="Q621" i="36" s="1"/>
  <c r="U710" i="33"/>
  <c r="Q716" i="36" s="1"/>
  <c r="U217" i="33"/>
  <c r="Q223" i="36" s="1"/>
  <c r="U87" i="33"/>
  <c r="Q93" i="36" s="1"/>
  <c r="U48" i="33"/>
  <c r="U770" i="33"/>
  <c r="Q776" i="36" s="1"/>
  <c r="U492" i="33"/>
  <c r="Q498" i="36" s="1"/>
  <c r="U374" i="33"/>
  <c r="Q380" i="36" s="1"/>
  <c r="U237" i="33"/>
  <c r="Q243" i="36" s="1"/>
  <c r="U626" i="33"/>
  <c r="Q632" i="36" s="1"/>
  <c r="U801" i="33"/>
  <c r="Q807" i="36" s="1"/>
  <c r="U466" i="33"/>
  <c r="Q472" i="36" s="1"/>
  <c r="U407" i="33"/>
  <c r="Q413" i="36" s="1"/>
  <c r="U37" i="33"/>
  <c r="Q43" i="36" s="1"/>
  <c r="U612" i="33"/>
  <c r="Q618" i="36" s="1"/>
  <c r="U31" i="33"/>
  <c r="U593" i="33"/>
  <c r="Q599" i="36" s="1"/>
  <c r="U96" i="33"/>
  <c r="Q102" i="36" s="1"/>
  <c r="U546" i="33"/>
  <c r="Q552" i="36" s="1"/>
  <c r="U728" i="33"/>
  <c r="U786" i="33"/>
  <c r="Q792" i="36" s="1"/>
  <c r="U518" i="33"/>
  <c r="Q524" i="36" s="1"/>
  <c r="U785" i="33"/>
  <c r="Q791" i="36" s="1"/>
  <c r="U112" i="33"/>
  <c r="Q118" i="36" s="1"/>
  <c r="U369" i="33"/>
  <c r="Q375" i="36" s="1"/>
  <c r="U790" i="33"/>
  <c r="Q796" i="36" s="1"/>
  <c r="U52" i="33"/>
  <c r="Q58" i="36" s="1"/>
  <c r="U156" i="33"/>
  <c r="Q162" i="36" s="1"/>
  <c r="U638" i="33"/>
  <c r="Q644" i="36" s="1"/>
  <c r="U716" i="33"/>
  <c r="U738" i="33"/>
  <c r="Q744" i="36" s="1"/>
  <c r="U772" i="33"/>
  <c r="Q778" i="36" s="1"/>
  <c r="U323" i="33"/>
  <c r="Q329" i="36" s="1"/>
  <c r="U225" i="33"/>
  <c r="Q231" i="36" s="1"/>
  <c r="U687" i="33"/>
  <c r="Q693" i="36" s="1"/>
  <c r="U653" i="33"/>
  <c r="Q659" i="36" s="1"/>
  <c r="U249" i="33"/>
  <c r="U105" i="33"/>
  <c r="Q111" i="36" s="1"/>
  <c r="U101" i="33"/>
  <c r="Q107" i="36" s="1"/>
  <c r="U286" i="33"/>
  <c r="Q292" i="36" s="1"/>
  <c r="U406" i="33"/>
  <c r="Q412" i="36" s="1"/>
  <c r="U157" i="33"/>
  <c r="Q163" i="36" s="1"/>
  <c r="U803" i="33"/>
  <c r="Q809" i="36" s="1"/>
  <c r="U294" i="33"/>
  <c r="Q300" i="36" s="1"/>
  <c r="U556" i="33"/>
  <c r="Q562" i="36" s="1"/>
  <c r="U464" i="33"/>
  <c r="Q470" i="36" s="1"/>
  <c r="U718" i="33"/>
  <c r="Q724" i="36" s="1"/>
  <c r="U270" i="33"/>
  <c r="U204" i="33"/>
  <c r="U299" i="33"/>
  <c r="Q305" i="36" s="1"/>
  <c r="U382" i="33"/>
  <c r="U644" i="33"/>
  <c r="Q650" i="36" s="1"/>
  <c r="U43" i="33"/>
  <c r="Q49" i="36" s="1"/>
  <c r="M751" i="33"/>
  <c r="I757" i="36" s="1"/>
  <c r="M736" i="33"/>
  <c r="I742" i="36" s="1"/>
  <c r="U219" i="33"/>
  <c r="Q225" i="36" s="1"/>
  <c r="U814" i="33"/>
  <c r="Q820" i="36" s="1"/>
  <c r="M530" i="33"/>
  <c r="I536" i="36" s="1"/>
  <c r="U426" i="33"/>
  <c r="M348" i="33"/>
  <c r="I354" i="36" s="1"/>
  <c r="U320" i="33"/>
  <c r="Q326" i="36" s="1"/>
  <c r="U826" i="33"/>
  <c r="Q832" i="36" s="1"/>
  <c r="U705" i="33"/>
  <c r="Q711" i="36" s="1"/>
  <c r="U490" i="33"/>
  <c r="Q496" i="36" s="1"/>
  <c r="U184" i="33"/>
  <c r="U521" i="33"/>
  <c r="Q527" i="36" s="1"/>
  <c r="U752" i="33"/>
  <c r="Q758" i="36" s="1"/>
  <c r="U569" i="33"/>
  <c r="Q575" i="36" s="1"/>
  <c r="U88" i="33"/>
  <c r="Q94" i="36" s="1"/>
  <c r="U389" i="33"/>
  <c r="Q395" i="36" s="1"/>
  <c r="U257" i="33"/>
  <c r="Q263" i="36" s="1"/>
  <c r="M823" i="33"/>
  <c r="I829" i="36" s="1"/>
  <c r="M733" i="33"/>
  <c r="I739" i="36" s="1"/>
  <c r="M720" i="33"/>
  <c r="M506" i="33"/>
  <c r="I512" i="36" s="1"/>
  <c r="M288" i="33"/>
  <c r="I294" i="36" s="1"/>
  <c r="M799" i="33"/>
  <c r="I805" i="36" s="1"/>
  <c r="M711" i="33"/>
  <c r="M680" i="33"/>
  <c r="M474" i="33"/>
  <c r="I480" i="36" s="1"/>
  <c r="M343" i="33"/>
  <c r="I349" i="36" s="1"/>
  <c r="M774" i="33"/>
  <c r="I780" i="36" s="1"/>
  <c r="M663" i="33"/>
  <c r="I669" i="36" s="1"/>
  <c r="M642" i="33"/>
  <c r="I648" i="36" s="1"/>
  <c r="M597" i="33"/>
  <c r="E113" i="43" s="1"/>
  <c r="M268" i="33"/>
  <c r="I274" i="36" s="1"/>
  <c r="M826" i="33"/>
  <c r="I832" i="36" s="1"/>
  <c r="M643" i="33"/>
  <c r="I649" i="36" s="1"/>
  <c r="M624" i="33"/>
  <c r="I630" i="36" s="1"/>
  <c r="M563" i="33"/>
  <c r="I569" i="36" s="1"/>
  <c r="M42" i="33"/>
  <c r="I48" i="36" s="1"/>
  <c r="M802" i="33"/>
  <c r="I808" i="36" s="1"/>
  <c r="M627" i="33"/>
  <c r="I633" i="36" s="1"/>
  <c r="M604" i="33"/>
  <c r="I610" i="36" s="1"/>
  <c r="M531" i="33"/>
  <c r="I537" i="36" s="1"/>
  <c r="M782" i="33"/>
  <c r="I788" i="36" s="1"/>
  <c r="M611" i="33"/>
  <c r="I617" i="36" s="1"/>
  <c r="M584" i="33"/>
  <c r="I590" i="36" s="1"/>
  <c r="M489" i="33"/>
  <c r="I495" i="36" s="1"/>
  <c r="M767" i="33"/>
  <c r="I773" i="36" s="1"/>
  <c r="M752" i="33"/>
  <c r="I758" i="36" s="1"/>
  <c r="M558" i="33"/>
  <c r="R562" i="6" s="1"/>
  <c r="Y558" i="33" s="1"/>
  <c r="I564" i="38" s="1"/>
  <c r="M426" i="33"/>
  <c r="M813" i="33"/>
  <c r="R817" i="6" s="1"/>
  <c r="Y813" i="33" s="1"/>
  <c r="I819" i="38" s="1"/>
  <c r="M797" i="33"/>
  <c r="R801" i="6" s="1"/>
  <c r="Y797" i="33" s="1"/>
  <c r="I803" i="38" s="1"/>
  <c r="M766" i="33"/>
  <c r="I772" i="36" s="1"/>
  <c r="M824" i="33"/>
  <c r="R828" i="6" s="1"/>
  <c r="Y824" i="33" s="1"/>
  <c r="I830" i="38" s="1"/>
  <c r="M800" i="33"/>
  <c r="R804" i="6" s="1"/>
  <c r="Y800" i="33" s="1"/>
  <c r="I806" i="38" s="1"/>
  <c r="M776" i="33"/>
  <c r="R780" i="6" s="1"/>
  <c r="Y776" i="33" s="1"/>
  <c r="I782" i="38" s="1"/>
  <c r="M765" i="33"/>
  <c r="R769" i="6" s="1"/>
  <c r="Y765" i="33" s="1"/>
  <c r="I771" i="38" s="1"/>
  <c r="M747" i="33"/>
  <c r="I753" i="36" s="1"/>
  <c r="M731" i="33"/>
  <c r="E57" i="43" s="1"/>
  <c r="M707" i="33"/>
  <c r="I713" i="36" s="1"/>
  <c r="M659" i="33"/>
  <c r="E120" i="43" s="1"/>
  <c r="M641" i="33"/>
  <c r="I647" i="36" s="1"/>
  <c r="M625" i="33"/>
  <c r="I631" i="36" s="1"/>
  <c r="M609" i="33"/>
  <c r="R613" i="6" s="1"/>
  <c r="Y609" i="33" s="1"/>
  <c r="I615" i="38" s="1"/>
  <c r="M750" i="33"/>
  <c r="R754" i="6" s="1"/>
  <c r="Y750" i="33" s="1"/>
  <c r="I756" i="38" s="1"/>
  <c r="M734" i="33"/>
  <c r="I740" i="36" s="1"/>
  <c r="M718" i="33"/>
  <c r="R722" i="6" s="1"/>
  <c r="Y718" i="33" s="1"/>
  <c r="I724" i="38" s="1"/>
  <c r="M656" i="33"/>
  <c r="I662" i="36" s="1"/>
  <c r="M640" i="33"/>
  <c r="R644" i="6" s="1"/>
  <c r="Y640" i="33" s="1"/>
  <c r="I646" i="38" s="1"/>
  <c r="M622" i="33"/>
  <c r="R626" i="6" s="1"/>
  <c r="Y622" i="33" s="1"/>
  <c r="I628" i="38" s="1"/>
  <c r="M602" i="33"/>
  <c r="I608" i="36" s="1"/>
  <c r="M578" i="33"/>
  <c r="I584" i="36" s="1"/>
  <c r="M554" i="33"/>
  <c r="I560" i="36" s="1"/>
  <c r="M528" i="33"/>
  <c r="I534" i="36" s="1"/>
  <c r="M504" i="33"/>
  <c r="I510" i="36" s="1"/>
  <c r="M472" i="33"/>
  <c r="I478" i="36" s="1"/>
  <c r="M593" i="33"/>
  <c r="I599" i="36" s="1"/>
  <c r="M561" i="33"/>
  <c r="I567" i="36" s="1"/>
  <c r="M529" i="33"/>
  <c r="M477" i="33"/>
  <c r="I483" i="36" s="1"/>
  <c r="M412" i="33"/>
  <c r="R416" i="6" s="1"/>
  <c r="Y412" i="33" s="1"/>
  <c r="I418" i="38" s="1"/>
  <c r="M344" i="33"/>
  <c r="I350" i="36" s="1"/>
  <c r="M271" i="33"/>
  <c r="I277" i="36" s="1"/>
  <c r="M325" i="33"/>
  <c r="I331" i="36" s="1"/>
  <c r="M246" i="33"/>
  <c r="I252" i="36" s="1"/>
  <c r="M11" i="33"/>
  <c r="M811" i="33"/>
  <c r="R815" i="6" s="1"/>
  <c r="Y811" i="33" s="1"/>
  <c r="I817" i="38" s="1"/>
  <c r="M795" i="33"/>
  <c r="R799" i="6" s="1"/>
  <c r="Y795" i="33" s="1"/>
  <c r="I801" i="38" s="1"/>
  <c r="M764" i="33"/>
  <c r="I770" i="36" s="1"/>
  <c r="M820" i="33"/>
  <c r="R824" i="6" s="1"/>
  <c r="Y820" i="33" s="1"/>
  <c r="I826" i="38" s="1"/>
  <c r="M798" i="33"/>
  <c r="R802" i="6" s="1"/>
  <c r="Y798" i="33" s="1"/>
  <c r="I804" i="38" s="1"/>
  <c r="M770" i="33"/>
  <c r="R774" i="6" s="1"/>
  <c r="Y770" i="33" s="1"/>
  <c r="I776" i="38" s="1"/>
  <c r="M763" i="33"/>
  <c r="R767" i="6" s="1"/>
  <c r="Y763" i="33" s="1"/>
  <c r="I769" i="38" s="1"/>
  <c r="M745" i="33"/>
  <c r="I751" i="36" s="1"/>
  <c r="M729" i="33"/>
  <c r="R733" i="6" s="1"/>
  <c r="Y729" i="33" s="1"/>
  <c r="I735" i="38" s="1"/>
  <c r="M705" i="33"/>
  <c r="R709" i="6" s="1"/>
  <c r="Y705" i="33" s="1"/>
  <c r="I711" i="38" s="1"/>
  <c r="M655" i="33"/>
  <c r="R659" i="6" s="1"/>
  <c r="Y655" i="33" s="1"/>
  <c r="I661" i="38" s="1"/>
  <c r="M639" i="33"/>
  <c r="R643" i="6" s="1"/>
  <c r="Y639" i="33" s="1"/>
  <c r="I645" i="38" s="1"/>
  <c r="M623" i="33"/>
  <c r="I629" i="36" s="1"/>
  <c r="M606" i="33"/>
  <c r="I612" i="36" s="1"/>
  <c r="M748" i="33"/>
  <c r="R752" i="6" s="1"/>
  <c r="Y748" i="33" s="1"/>
  <c r="I754" i="38" s="1"/>
  <c r="M732" i="33"/>
  <c r="M716" i="33"/>
  <c r="M654" i="33"/>
  <c r="R658" i="6" s="1"/>
  <c r="Y654" i="33" s="1"/>
  <c r="I660" i="38" s="1"/>
  <c r="M638" i="33"/>
  <c r="R642" i="6" s="1"/>
  <c r="Y638" i="33" s="1"/>
  <c r="I644" i="38" s="1"/>
  <c r="M620" i="33"/>
  <c r="R624" i="6" s="1"/>
  <c r="Y620" i="33" s="1"/>
  <c r="I626" i="38" s="1"/>
  <c r="M600" i="33"/>
  <c r="I606" i="36" s="1"/>
  <c r="M576" i="33"/>
  <c r="I582" i="36" s="1"/>
  <c r="M552" i="33"/>
  <c r="I558" i="36" s="1"/>
  <c r="M526" i="33"/>
  <c r="I532" i="36" s="1"/>
  <c r="M498" i="33"/>
  <c r="I504" i="36" s="1"/>
  <c r="M466" i="33"/>
  <c r="R470" i="6" s="1"/>
  <c r="Y466" i="33" s="1"/>
  <c r="I472" i="38" s="1"/>
  <c r="M587" i="33"/>
  <c r="I593" i="36" s="1"/>
  <c r="M555" i="33"/>
  <c r="I561" i="36" s="1"/>
  <c r="M523" i="33"/>
  <c r="I529" i="36" s="1"/>
  <c r="M473" i="33"/>
  <c r="I479" i="36" s="1"/>
  <c r="M400" i="33"/>
  <c r="I406" i="36" s="1"/>
  <c r="M336" i="33"/>
  <c r="I342" i="36" s="1"/>
  <c r="M449" i="33"/>
  <c r="I455" i="36" s="1"/>
  <c r="M295" i="33"/>
  <c r="M218" i="33"/>
  <c r="M105" i="33"/>
  <c r="I111" i="36" s="1"/>
  <c r="M809" i="33"/>
  <c r="I815" i="36" s="1"/>
  <c r="M791" i="33"/>
  <c r="I797" i="36" s="1"/>
  <c r="M778" i="33"/>
  <c r="I784" i="36" s="1"/>
  <c r="M814" i="33"/>
  <c r="I820" i="36" s="1"/>
  <c r="M794" i="33"/>
  <c r="I800" i="36" s="1"/>
  <c r="M779" i="33"/>
  <c r="I785" i="36" s="1"/>
  <c r="M761" i="33"/>
  <c r="R765" i="6" s="1"/>
  <c r="Y761" i="33" s="1"/>
  <c r="I767" i="38" s="1"/>
  <c r="M743" i="33"/>
  <c r="I749" i="36" s="1"/>
  <c r="M727" i="33"/>
  <c r="I733" i="36" s="1"/>
  <c r="M697" i="33"/>
  <c r="I703" i="36" s="1"/>
  <c r="M653" i="33"/>
  <c r="I659" i="36" s="1"/>
  <c r="M637" i="33"/>
  <c r="I643" i="36" s="1"/>
  <c r="M621" i="33"/>
  <c r="I627" i="36" s="1"/>
  <c r="M762" i="33"/>
  <c r="I768" i="36" s="1"/>
  <c r="M746" i="33"/>
  <c r="I752" i="36" s="1"/>
  <c r="M730" i="33"/>
  <c r="I736" i="36" s="1"/>
  <c r="M714" i="33"/>
  <c r="I720" i="36" s="1"/>
  <c r="M652" i="33"/>
  <c r="I658" i="36" s="1"/>
  <c r="M636" i="33"/>
  <c r="I642" i="36" s="1"/>
  <c r="M618" i="33"/>
  <c r="I624" i="36" s="1"/>
  <c r="M594" i="33"/>
  <c r="I600" i="36" s="1"/>
  <c r="M574" i="33"/>
  <c r="I580" i="36" s="1"/>
  <c r="M546" i="33"/>
  <c r="I552" i="36" s="1"/>
  <c r="M522" i="33"/>
  <c r="I528" i="36" s="1"/>
  <c r="M496" i="33"/>
  <c r="I502" i="36" s="1"/>
  <c r="M458" i="33"/>
  <c r="I464" i="36" s="1"/>
  <c r="M581" i="33"/>
  <c r="I587" i="36" s="1"/>
  <c r="M549" i="33"/>
  <c r="I555" i="36" s="1"/>
  <c r="M515" i="33"/>
  <c r="I521" i="36" s="1"/>
  <c r="M461" i="33"/>
  <c r="I467" i="36" s="1"/>
  <c r="M382" i="33"/>
  <c r="M324" i="33"/>
  <c r="I330" i="36" s="1"/>
  <c r="M441" i="33"/>
  <c r="I447" i="36" s="1"/>
  <c r="M293" i="33"/>
  <c r="I299" i="36" s="1"/>
  <c r="M154" i="33"/>
  <c r="I160" i="36" s="1"/>
  <c r="M87" i="33"/>
  <c r="I93" i="36" s="1"/>
  <c r="M807" i="33"/>
  <c r="I813" i="36" s="1"/>
  <c r="M789" i="33"/>
  <c r="I795" i="36" s="1"/>
  <c r="M780" i="33"/>
  <c r="I786" i="36" s="1"/>
  <c r="M810" i="33"/>
  <c r="I816" i="36" s="1"/>
  <c r="M792" i="33"/>
  <c r="I798" i="36" s="1"/>
  <c r="M775" i="33"/>
  <c r="R779" i="6" s="1"/>
  <c r="Y775" i="33" s="1"/>
  <c r="I781" i="38" s="1"/>
  <c r="M759" i="33"/>
  <c r="I765" i="36" s="1"/>
  <c r="M741" i="33"/>
  <c r="I747" i="36" s="1"/>
  <c r="M725" i="33"/>
  <c r="I731" i="36" s="1"/>
  <c r="M687" i="33"/>
  <c r="I693" i="36" s="1"/>
  <c r="M651" i="33"/>
  <c r="I657" i="36" s="1"/>
  <c r="M635" i="33"/>
  <c r="I641" i="36" s="1"/>
  <c r="M619" i="33"/>
  <c r="I625" i="36" s="1"/>
  <c r="M760" i="33"/>
  <c r="I766" i="36" s="1"/>
  <c r="M744" i="33"/>
  <c r="I750" i="36" s="1"/>
  <c r="M728" i="33"/>
  <c r="M712" i="33"/>
  <c r="M650" i="33"/>
  <c r="I656" i="36" s="1"/>
  <c r="M634" i="33"/>
  <c r="I640" i="36" s="1"/>
  <c r="M614" i="33"/>
  <c r="I620" i="36" s="1"/>
  <c r="M592" i="33"/>
  <c r="I598" i="36" s="1"/>
  <c r="M570" i="33"/>
  <c r="I576" i="36" s="1"/>
  <c r="M544" i="33"/>
  <c r="I550" i="36" s="1"/>
  <c r="M520" i="33"/>
  <c r="I526" i="36" s="1"/>
  <c r="M494" i="33"/>
  <c r="I500" i="36" s="1"/>
  <c r="M454" i="33"/>
  <c r="I460" i="36" s="1"/>
  <c r="M579" i="33"/>
  <c r="I585" i="36" s="1"/>
  <c r="M547" i="33"/>
  <c r="I553" i="36" s="1"/>
  <c r="M513" i="33"/>
  <c r="I519" i="36" s="1"/>
  <c r="M444" i="33"/>
  <c r="I450" i="36" s="1"/>
  <c r="M374" i="33"/>
  <c r="I380" i="36" s="1"/>
  <c r="M322" i="33"/>
  <c r="I328" i="36" s="1"/>
  <c r="M427" i="33"/>
  <c r="I433" i="36" s="1"/>
  <c r="M241" i="33"/>
  <c r="I247" i="36" s="1"/>
  <c r="M152" i="33"/>
  <c r="M8" i="33"/>
  <c r="I14" i="36" s="1"/>
  <c r="M781" i="33"/>
  <c r="I787" i="36" s="1"/>
  <c r="M805" i="33"/>
  <c r="I811" i="36" s="1"/>
  <c r="M787" i="33"/>
  <c r="I793" i="36" s="1"/>
  <c r="M772" i="33"/>
  <c r="I778" i="36" s="1"/>
  <c r="M808" i="33"/>
  <c r="I814" i="36" s="1"/>
  <c r="M790" i="33"/>
  <c r="I796" i="36" s="1"/>
  <c r="M773" i="33"/>
  <c r="I779" i="36" s="1"/>
  <c r="M757" i="33"/>
  <c r="I763" i="36" s="1"/>
  <c r="M739" i="33"/>
  <c r="I745" i="36" s="1"/>
  <c r="M723" i="33"/>
  <c r="M681" i="33"/>
  <c r="E117" i="43" s="1"/>
  <c r="M649" i="33"/>
  <c r="I655" i="36" s="1"/>
  <c r="M633" i="33"/>
  <c r="I639" i="36" s="1"/>
  <c r="M617" i="33"/>
  <c r="I623" i="36" s="1"/>
  <c r="M758" i="33"/>
  <c r="I764" i="36" s="1"/>
  <c r="M742" i="33"/>
  <c r="I748" i="36" s="1"/>
  <c r="M726" i="33"/>
  <c r="I732" i="36" s="1"/>
  <c r="M710" i="33"/>
  <c r="I716" i="36" s="1"/>
  <c r="M648" i="33"/>
  <c r="I654" i="36" s="1"/>
  <c r="M630" i="33"/>
  <c r="I636" i="36" s="1"/>
  <c r="M612" i="33"/>
  <c r="I618" i="36" s="1"/>
  <c r="M590" i="33"/>
  <c r="I596" i="36" s="1"/>
  <c r="M568" i="33"/>
  <c r="I574" i="36" s="1"/>
  <c r="M542" i="33"/>
  <c r="I548" i="36" s="1"/>
  <c r="M514" i="33"/>
  <c r="I520" i="36" s="1"/>
  <c r="M490" i="33"/>
  <c r="I496" i="36" s="1"/>
  <c r="M452" i="33"/>
  <c r="I458" i="36" s="1"/>
  <c r="M577" i="33"/>
  <c r="I583" i="36" s="1"/>
  <c r="M545" i="33"/>
  <c r="I551" i="36" s="1"/>
  <c r="M505" i="33"/>
  <c r="R509" i="6" s="1"/>
  <c r="Y505" i="33" s="1"/>
  <c r="I511" i="38" s="1"/>
  <c r="M446" i="33"/>
  <c r="I452" i="36" s="1"/>
  <c r="M366" i="33"/>
  <c r="I372" i="36" s="1"/>
  <c r="M316" i="33"/>
  <c r="I322" i="36" s="1"/>
  <c r="M409" i="33"/>
  <c r="I415" i="36" s="1"/>
  <c r="M215" i="33"/>
  <c r="I221" i="36" s="1"/>
  <c r="M102" i="33"/>
  <c r="I108" i="36" s="1"/>
  <c r="M768" i="33"/>
  <c r="I774" i="36" s="1"/>
  <c r="M803" i="33"/>
  <c r="I809" i="36" s="1"/>
  <c r="M785" i="33"/>
  <c r="I791" i="36" s="1"/>
  <c r="M832" i="33"/>
  <c r="R836" i="6" s="1"/>
  <c r="Y832" i="33" s="1"/>
  <c r="M806" i="33"/>
  <c r="I812" i="36" s="1"/>
  <c r="M786" i="33"/>
  <c r="I792" i="36" s="1"/>
  <c r="M771" i="33"/>
  <c r="I777" i="36" s="1"/>
  <c r="M755" i="33"/>
  <c r="I761" i="36" s="1"/>
  <c r="M737" i="33"/>
  <c r="I743" i="36" s="1"/>
  <c r="M719" i="33"/>
  <c r="I725" i="36" s="1"/>
  <c r="M667" i="33"/>
  <c r="I673" i="36" s="1"/>
  <c r="M647" i="33"/>
  <c r="I653" i="36" s="1"/>
  <c r="M631" i="33"/>
  <c r="I637" i="36" s="1"/>
  <c r="M615" i="33"/>
  <c r="I621" i="36" s="1"/>
  <c r="M756" i="33"/>
  <c r="E99" i="43" s="1"/>
  <c r="M740" i="33"/>
  <c r="I746" i="36" s="1"/>
  <c r="M724" i="33"/>
  <c r="I730" i="36" s="1"/>
  <c r="M708" i="33"/>
  <c r="I714" i="36" s="1"/>
  <c r="M646" i="33"/>
  <c r="I652" i="36" s="1"/>
  <c r="M628" i="33"/>
  <c r="I634" i="36" s="1"/>
  <c r="M610" i="33"/>
  <c r="I616" i="36" s="1"/>
  <c r="M588" i="33"/>
  <c r="M562" i="33"/>
  <c r="I568" i="36" s="1"/>
  <c r="M538" i="33"/>
  <c r="I544" i="36" s="1"/>
  <c r="M512" i="33"/>
  <c r="I518" i="36" s="1"/>
  <c r="M488" i="33"/>
  <c r="I494" i="36" s="1"/>
  <c r="M605" i="33"/>
  <c r="I611" i="36" s="1"/>
  <c r="M571" i="33"/>
  <c r="I577" i="36" s="1"/>
  <c r="M539" i="33"/>
  <c r="I545" i="36" s="1"/>
  <c r="M497" i="33"/>
  <c r="I503" i="36" s="1"/>
  <c r="M440" i="33"/>
  <c r="I446" i="36" s="1"/>
  <c r="M362" i="33"/>
  <c r="I368" i="36" s="1"/>
  <c r="M298" i="33"/>
  <c r="I304" i="36" s="1"/>
  <c r="M389" i="33"/>
  <c r="I395" i="36" s="1"/>
  <c r="M191" i="33"/>
  <c r="I197" i="36" s="1"/>
  <c r="M72" i="33"/>
  <c r="I78" i="36" s="1"/>
  <c r="M825" i="33"/>
  <c r="I831" i="36" s="1"/>
  <c r="M801" i="33"/>
  <c r="I807" i="36" s="1"/>
  <c r="M783" i="33"/>
  <c r="I789" i="36" s="1"/>
  <c r="M828" i="33"/>
  <c r="I834" i="36" s="1"/>
  <c r="M804" i="33"/>
  <c r="I810" i="36" s="1"/>
  <c r="M784" i="33"/>
  <c r="I790" i="36" s="1"/>
  <c r="M769" i="33"/>
  <c r="I775" i="36" s="1"/>
  <c r="M753" i="33"/>
  <c r="I759" i="36" s="1"/>
  <c r="M735" i="33"/>
  <c r="I741" i="36" s="1"/>
  <c r="M713" i="33"/>
  <c r="I719" i="36" s="1"/>
  <c r="M665" i="33"/>
  <c r="I671" i="36" s="1"/>
  <c r="M645" i="33"/>
  <c r="I651" i="36" s="1"/>
  <c r="M629" i="33"/>
  <c r="I635" i="36" s="1"/>
  <c r="M613" i="33"/>
  <c r="I619" i="36" s="1"/>
  <c r="M754" i="33"/>
  <c r="I760" i="36" s="1"/>
  <c r="M738" i="33"/>
  <c r="I744" i="36" s="1"/>
  <c r="M722" i="33"/>
  <c r="I728" i="36" s="1"/>
  <c r="M704" i="33"/>
  <c r="I710" i="36" s="1"/>
  <c r="M644" i="33"/>
  <c r="I650" i="36" s="1"/>
  <c r="M626" i="33"/>
  <c r="I632" i="36" s="1"/>
  <c r="M608" i="33"/>
  <c r="I614" i="36" s="1"/>
  <c r="M586" i="33"/>
  <c r="I592" i="36" s="1"/>
  <c r="M560" i="33"/>
  <c r="I566" i="36" s="1"/>
  <c r="M536" i="33"/>
  <c r="I542" i="36" s="1"/>
  <c r="M510" i="33"/>
  <c r="I516" i="36" s="1"/>
  <c r="M478" i="33"/>
  <c r="I484" i="36" s="1"/>
  <c r="M599" i="33"/>
  <c r="I605" i="36" s="1"/>
  <c r="M565" i="33"/>
  <c r="I571" i="36" s="1"/>
  <c r="M533" i="33"/>
  <c r="I539" i="36" s="1"/>
  <c r="M495" i="33"/>
  <c r="I501" i="36" s="1"/>
  <c r="M428" i="33"/>
  <c r="I434" i="36" s="1"/>
  <c r="M356" i="33"/>
  <c r="I362" i="36" s="1"/>
  <c r="M296" i="33"/>
  <c r="I302" i="36" s="1"/>
  <c r="M349" i="33"/>
  <c r="I355" i="36" s="1"/>
  <c r="M137" i="33"/>
  <c r="I143" i="36" s="1"/>
  <c r="M64" i="33"/>
  <c r="I70" i="36" s="1"/>
  <c r="M572" i="33"/>
  <c r="R576" i="6" s="1"/>
  <c r="Y572" i="33" s="1"/>
  <c r="I578" i="38" s="1"/>
  <c r="M556" i="33"/>
  <c r="R560" i="6" s="1"/>
  <c r="Y556" i="33" s="1"/>
  <c r="I562" i="38" s="1"/>
  <c r="M540" i="33"/>
  <c r="I546" i="36" s="1"/>
  <c r="M524" i="33"/>
  <c r="I530" i="36" s="1"/>
  <c r="M508" i="33"/>
  <c r="R512" i="6" s="1"/>
  <c r="Y508" i="33" s="1"/>
  <c r="I514" i="38" s="1"/>
  <c r="M492" i="33"/>
  <c r="I498" i="36" s="1"/>
  <c r="M470" i="33"/>
  <c r="I476" i="36" s="1"/>
  <c r="M450" i="33"/>
  <c r="R454" i="6" s="1"/>
  <c r="Y450" i="33" s="1"/>
  <c r="I456" i="38" s="1"/>
  <c r="M591" i="33"/>
  <c r="R595" i="6" s="1"/>
  <c r="Y591" i="33" s="1"/>
  <c r="I597" i="38" s="1"/>
  <c r="M575" i="33"/>
  <c r="I581" i="36" s="1"/>
  <c r="M559" i="33"/>
  <c r="R563" i="6" s="1"/>
  <c r="Y559" i="33" s="1"/>
  <c r="I565" i="38" s="1"/>
  <c r="M543" i="33"/>
  <c r="R547" i="6" s="1"/>
  <c r="Y543" i="33" s="1"/>
  <c r="I549" i="38" s="1"/>
  <c r="M527" i="33"/>
  <c r="R531" i="6" s="1"/>
  <c r="Y527" i="33" s="1"/>
  <c r="I533" i="38" s="1"/>
  <c r="M509" i="33"/>
  <c r="I515" i="36" s="1"/>
  <c r="M493" i="33"/>
  <c r="R497" i="6" s="1"/>
  <c r="Y493" i="33" s="1"/>
  <c r="I499" i="38" s="1"/>
  <c r="M469" i="33"/>
  <c r="I475" i="36" s="1"/>
  <c r="M448" i="33"/>
  <c r="R452" i="6" s="1"/>
  <c r="Y448" i="33" s="1"/>
  <c r="I454" i="38" s="1"/>
  <c r="M424" i="33"/>
  <c r="R428" i="6" s="1"/>
  <c r="Y424" i="33" s="1"/>
  <c r="I430" i="38" s="1"/>
  <c r="M380" i="33"/>
  <c r="I386" i="36" s="1"/>
  <c r="M360" i="33"/>
  <c r="R364" i="6" s="1"/>
  <c r="Y360" i="33" s="1"/>
  <c r="I366" i="38" s="1"/>
  <c r="M340" i="33"/>
  <c r="R344" i="6" s="1"/>
  <c r="Y340" i="33" s="1"/>
  <c r="I346" i="38" s="1"/>
  <c r="M320" i="33"/>
  <c r="I326" i="36" s="1"/>
  <c r="M294" i="33"/>
  <c r="R298" i="6" s="1"/>
  <c r="Y294" i="33" s="1"/>
  <c r="I300" i="38" s="1"/>
  <c r="M447" i="33"/>
  <c r="R451" i="6" s="1"/>
  <c r="Y447" i="33" s="1"/>
  <c r="I453" i="38" s="1"/>
  <c r="M407" i="33"/>
  <c r="R411" i="6" s="1"/>
  <c r="Y407" i="33" s="1"/>
  <c r="I413" i="38" s="1"/>
  <c r="M339" i="33"/>
  <c r="I345" i="36" s="1"/>
  <c r="M261" i="33"/>
  <c r="I267" i="36" s="1"/>
  <c r="M185" i="33"/>
  <c r="I191" i="36" s="1"/>
  <c r="M236" i="33"/>
  <c r="I242" i="36" s="1"/>
  <c r="M138" i="33"/>
  <c r="I144" i="36" s="1"/>
  <c r="M58" i="33"/>
  <c r="I64" i="36" s="1"/>
  <c r="M95" i="33"/>
  <c r="I101" i="36" s="1"/>
  <c r="M468" i="33"/>
  <c r="I474" i="36" s="1"/>
  <c r="M607" i="33"/>
  <c r="I613" i="36" s="1"/>
  <c r="M589" i="33"/>
  <c r="I595" i="36" s="1"/>
  <c r="M573" i="33"/>
  <c r="I579" i="36" s="1"/>
  <c r="M557" i="33"/>
  <c r="I563" i="36" s="1"/>
  <c r="M541" i="33"/>
  <c r="I547" i="36" s="1"/>
  <c r="M525" i="33"/>
  <c r="I531" i="36" s="1"/>
  <c r="M507" i="33"/>
  <c r="I513" i="36" s="1"/>
  <c r="M491" i="33"/>
  <c r="R495" i="6" s="1"/>
  <c r="Y491" i="33" s="1"/>
  <c r="I497" i="38" s="1"/>
  <c r="M463" i="33"/>
  <c r="I469" i="36" s="1"/>
  <c r="M442" i="33"/>
  <c r="E164" i="43" s="1"/>
  <c r="M422" i="33"/>
  <c r="I428" i="36" s="1"/>
  <c r="M376" i="33"/>
  <c r="I382" i="36" s="1"/>
  <c r="M358" i="33"/>
  <c r="I364" i="36" s="1"/>
  <c r="M338" i="33"/>
  <c r="R342" i="6" s="1"/>
  <c r="Y338" i="33" s="1"/>
  <c r="I344" i="38" s="1"/>
  <c r="M318" i="33"/>
  <c r="I324" i="36" s="1"/>
  <c r="M292" i="33"/>
  <c r="M445" i="33"/>
  <c r="I451" i="36" s="1"/>
  <c r="M395" i="33"/>
  <c r="I401" i="36" s="1"/>
  <c r="M333" i="33"/>
  <c r="I339" i="36" s="1"/>
  <c r="M245" i="33"/>
  <c r="I251" i="36" s="1"/>
  <c r="M171" i="33"/>
  <c r="I177" i="36" s="1"/>
  <c r="M234" i="33"/>
  <c r="I240" i="36" s="1"/>
  <c r="M104" i="33"/>
  <c r="I110" i="36" s="1"/>
  <c r="M50" i="33"/>
  <c r="I56" i="36" s="1"/>
  <c r="M93" i="33"/>
  <c r="I99" i="36" s="1"/>
  <c r="M632" i="33"/>
  <c r="I638" i="36" s="1"/>
  <c r="M616" i="33"/>
  <c r="I622" i="36" s="1"/>
  <c r="M598" i="33"/>
  <c r="I604" i="36" s="1"/>
  <c r="M582" i="33"/>
  <c r="I588" i="36" s="1"/>
  <c r="M566" i="33"/>
  <c r="I572" i="36" s="1"/>
  <c r="M550" i="33"/>
  <c r="I556" i="36" s="1"/>
  <c r="M534" i="33"/>
  <c r="I540" i="36" s="1"/>
  <c r="M518" i="33"/>
  <c r="I524" i="36" s="1"/>
  <c r="M502" i="33"/>
  <c r="I508" i="36" s="1"/>
  <c r="M486" i="33"/>
  <c r="I492" i="36" s="1"/>
  <c r="M464" i="33"/>
  <c r="I470" i="36" s="1"/>
  <c r="M603" i="33"/>
  <c r="I609" i="36" s="1"/>
  <c r="M585" i="33"/>
  <c r="I591" i="36" s="1"/>
  <c r="M569" i="33"/>
  <c r="I575" i="36" s="1"/>
  <c r="M553" i="33"/>
  <c r="I559" i="36" s="1"/>
  <c r="M537" i="33"/>
  <c r="I543" i="36" s="1"/>
  <c r="M521" i="33"/>
  <c r="I527" i="36" s="1"/>
  <c r="M503" i="33"/>
  <c r="I509" i="36" s="1"/>
  <c r="M487" i="33"/>
  <c r="I493" i="36" s="1"/>
  <c r="M457" i="33"/>
  <c r="I463" i="36" s="1"/>
  <c r="M438" i="33"/>
  <c r="M410" i="33"/>
  <c r="I416" i="36" s="1"/>
  <c r="M372" i="33"/>
  <c r="I378" i="36" s="1"/>
  <c r="M354" i="33"/>
  <c r="I360" i="36" s="1"/>
  <c r="M332" i="33"/>
  <c r="I338" i="36" s="1"/>
  <c r="M314" i="33"/>
  <c r="I320" i="36" s="1"/>
  <c r="M286" i="33"/>
  <c r="I292" i="36" s="1"/>
  <c r="M435" i="33"/>
  <c r="I441" i="36" s="1"/>
  <c r="M377" i="33"/>
  <c r="R381" i="6" s="1"/>
  <c r="Y377" i="33" s="1"/>
  <c r="I383" i="38" s="1"/>
  <c r="M317" i="33"/>
  <c r="I323" i="36" s="1"/>
  <c r="M231" i="33"/>
  <c r="E167" i="43" s="1"/>
  <c r="M135" i="33"/>
  <c r="I141" i="36" s="1"/>
  <c r="M184" i="33"/>
  <c r="M96" i="33"/>
  <c r="I102" i="36" s="1"/>
  <c r="M38" i="33"/>
  <c r="I44" i="36" s="1"/>
  <c r="M69" i="33"/>
  <c r="I75" i="36" s="1"/>
  <c r="M596" i="33"/>
  <c r="I602" i="36" s="1"/>
  <c r="M580" i="33"/>
  <c r="I586" i="36" s="1"/>
  <c r="M564" i="33"/>
  <c r="I570" i="36" s="1"/>
  <c r="M548" i="33"/>
  <c r="I554" i="36" s="1"/>
  <c r="M532" i="33"/>
  <c r="I538" i="36" s="1"/>
  <c r="M516" i="33"/>
  <c r="I522" i="36" s="1"/>
  <c r="M500" i="33"/>
  <c r="I506" i="36" s="1"/>
  <c r="M482" i="33"/>
  <c r="I488" i="36" s="1"/>
  <c r="M462" i="33"/>
  <c r="I468" i="36" s="1"/>
  <c r="M601" i="33"/>
  <c r="I607" i="36" s="1"/>
  <c r="M583" i="33"/>
  <c r="I589" i="36" s="1"/>
  <c r="M567" i="33"/>
  <c r="I573" i="36" s="1"/>
  <c r="M551" i="33"/>
  <c r="I557" i="36" s="1"/>
  <c r="M535" i="33"/>
  <c r="I541" i="36" s="1"/>
  <c r="M519" i="33"/>
  <c r="I525" i="36" s="1"/>
  <c r="M501" i="33"/>
  <c r="I507" i="36" s="1"/>
  <c r="M485" i="33"/>
  <c r="I491" i="36" s="1"/>
  <c r="M455" i="33"/>
  <c r="I461" i="36" s="1"/>
  <c r="M436" i="33"/>
  <c r="M406" i="33"/>
  <c r="I412" i="36" s="1"/>
  <c r="M370" i="33"/>
  <c r="I376" i="36" s="1"/>
  <c r="M352" i="33"/>
  <c r="I358" i="36" s="1"/>
  <c r="M328" i="33"/>
  <c r="I334" i="36" s="1"/>
  <c r="M312" i="33"/>
  <c r="I318" i="36" s="1"/>
  <c r="M284" i="33"/>
  <c r="I290" i="36" s="1"/>
  <c r="M433" i="33"/>
  <c r="I439" i="36" s="1"/>
  <c r="M369" i="33"/>
  <c r="R373" i="6" s="1"/>
  <c r="Y369" i="33" s="1"/>
  <c r="I375" i="38" s="1"/>
  <c r="M313" i="33"/>
  <c r="I319" i="36" s="1"/>
  <c r="M223" i="33"/>
  <c r="I229" i="36" s="1"/>
  <c r="M119" i="33"/>
  <c r="I125" i="36" s="1"/>
  <c r="M182" i="33"/>
  <c r="I188" i="36" s="1"/>
  <c r="M86" i="33"/>
  <c r="M30" i="33"/>
  <c r="M65" i="33"/>
  <c r="I71" i="36" s="1"/>
  <c r="M517" i="33"/>
  <c r="I523" i="36" s="1"/>
  <c r="M499" i="33"/>
  <c r="I505" i="36" s="1"/>
  <c r="M479" i="33"/>
  <c r="I485" i="36" s="1"/>
  <c r="M453" i="33"/>
  <c r="I459" i="36" s="1"/>
  <c r="M430" i="33"/>
  <c r="I436" i="36" s="1"/>
  <c r="M404" i="33"/>
  <c r="I410" i="36" s="1"/>
  <c r="M368" i="33"/>
  <c r="I374" i="36" s="1"/>
  <c r="M350" i="33"/>
  <c r="I356" i="36" s="1"/>
  <c r="M326" i="33"/>
  <c r="I332" i="36" s="1"/>
  <c r="M308" i="33"/>
  <c r="I314" i="36" s="1"/>
  <c r="M282" i="33"/>
  <c r="I288" i="36" s="1"/>
  <c r="M431" i="33"/>
  <c r="I437" i="36" s="1"/>
  <c r="M363" i="33"/>
  <c r="I369" i="36" s="1"/>
  <c r="M305" i="33"/>
  <c r="I311" i="36" s="1"/>
  <c r="M221" i="33"/>
  <c r="I227" i="36" s="1"/>
  <c r="M270" i="33"/>
  <c r="M164" i="33"/>
  <c r="I170" i="36" s="1"/>
  <c r="M80" i="33"/>
  <c r="I86" i="36" s="1"/>
  <c r="M14" i="33"/>
  <c r="I20" i="36" s="1"/>
  <c r="M53" i="33"/>
  <c r="I59" i="36" s="1"/>
  <c r="P562" i="33"/>
  <c r="L568" i="36" s="1"/>
  <c r="P166" i="33"/>
  <c r="L172" i="36" s="1"/>
  <c r="P659" i="33"/>
  <c r="H120" i="43" s="1"/>
  <c r="P631" i="33"/>
  <c r="L637" i="36" s="1"/>
  <c r="P638" i="33"/>
  <c r="U642" i="6" s="1"/>
  <c r="AB638" i="33" s="1"/>
  <c r="L644" i="38" s="1"/>
  <c r="P242" i="33"/>
  <c r="H138" i="43" s="1"/>
  <c r="P762" i="33"/>
  <c r="U766" i="6" s="1"/>
  <c r="AB762" i="33" s="1"/>
  <c r="L768" i="38" s="1"/>
  <c r="P502" i="33"/>
  <c r="L508" i="36" s="1"/>
  <c r="P758" i="33"/>
  <c r="L764" i="36" s="1"/>
  <c r="P754" i="33"/>
  <c r="L760" i="36" s="1"/>
  <c r="P70" i="33"/>
  <c r="L76" i="36" s="1"/>
  <c r="P296" i="33"/>
  <c r="U300" i="6" s="1"/>
  <c r="AB296" i="33" s="1"/>
  <c r="L302" i="38" s="1"/>
  <c r="P308" i="33"/>
  <c r="L314" i="36" s="1"/>
  <c r="P523" i="33"/>
  <c r="U527" i="6" s="1"/>
  <c r="AB523" i="33" s="1"/>
  <c r="L529" i="38" s="1"/>
  <c r="P105" i="33"/>
  <c r="U109" i="6" s="1"/>
  <c r="AB105" i="33" s="1"/>
  <c r="L111" i="38" s="1"/>
  <c r="P472" i="33"/>
  <c r="U476" i="6" s="1"/>
  <c r="AB472" i="33" s="1"/>
  <c r="L478" i="38" s="1"/>
  <c r="P12" i="33"/>
  <c r="U16" i="6" s="1"/>
  <c r="AB12" i="33" s="1"/>
  <c r="L18" i="38" s="1"/>
  <c r="P428" i="33"/>
  <c r="U432" i="6" s="1"/>
  <c r="AB428" i="33" s="1"/>
  <c r="L434" i="38" s="1"/>
  <c r="P727" i="33"/>
  <c r="L733" i="36" s="1"/>
  <c r="P590" i="33"/>
  <c r="U594" i="6" s="1"/>
  <c r="AB590" i="33" s="1"/>
  <c r="L596" i="38" s="1"/>
  <c r="P635" i="33"/>
  <c r="U639" i="6" s="1"/>
  <c r="AB635" i="33" s="1"/>
  <c r="L641" i="38" s="1"/>
  <c r="P507" i="33"/>
  <c r="U511" i="6" s="1"/>
  <c r="AB507" i="33" s="1"/>
  <c r="L513" i="38" s="1"/>
  <c r="P563" i="33"/>
  <c r="U567" i="6" s="1"/>
  <c r="AB563" i="33" s="1"/>
  <c r="L569" i="38" s="1"/>
  <c r="P710" i="33"/>
  <c r="L716" i="36" s="1"/>
  <c r="P217" i="33"/>
  <c r="L223" i="36" s="1"/>
  <c r="P299" i="33"/>
  <c r="L305" i="36" s="1"/>
  <c r="P340" i="33"/>
  <c r="L346" i="36" s="1"/>
  <c r="P254" i="33"/>
  <c r="P106" i="33"/>
  <c r="L112" i="36" s="1"/>
  <c r="P457" i="33"/>
  <c r="L463" i="36" s="1"/>
  <c r="P566" i="33"/>
  <c r="U570" i="6" s="1"/>
  <c r="AB566" i="33" s="1"/>
  <c r="L572" i="38" s="1"/>
  <c r="P96" i="33"/>
  <c r="L102" i="36" s="1"/>
  <c r="P513" i="33"/>
  <c r="L519" i="36" s="1"/>
  <c r="P769" i="33"/>
  <c r="U773" i="6" s="1"/>
  <c r="AB769" i="33" s="1"/>
  <c r="L775" i="38" s="1"/>
  <c r="P750" i="33"/>
  <c r="L756" i="36" s="1"/>
  <c r="P746" i="33"/>
  <c r="L752" i="36" s="1"/>
  <c r="P708" i="33"/>
  <c r="L714" i="36" s="1"/>
  <c r="P93" i="33"/>
  <c r="U97" i="6" s="1"/>
  <c r="AB93" i="33" s="1"/>
  <c r="L99" i="38" s="1"/>
  <c r="P651" i="33"/>
  <c r="U655" i="6" s="1"/>
  <c r="AB651" i="33" s="1"/>
  <c r="L657" i="38" s="1"/>
  <c r="P354" i="33"/>
  <c r="U358" i="6" s="1"/>
  <c r="AB354" i="33" s="1"/>
  <c r="L360" i="38" s="1"/>
  <c r="P305" i="33"/>
  <c r="U309" i="6" s="1"/>
  <c r="AB305" i="33" s="1"/>
  <c r="L311" i="38" s="1"/>
  <c r="P89" i="33"/>
  <c r="U93" i="6" s="1"/>
  <c r="AB89" i="33" s="1"/>
  <c r="L95" i="38" s="1"/>
  <c r="P319" i="33"/>
  <c r="L325" i="36" s="1"/>
  <c r="P236" i="33"/>
  <c r="U240" i="6" s="1"/>
  <c r="AB236" i="33" s="1"/>
  <c r="L242" i="38" s="1"/>
  <c r="P551" i="33"/>
  <c r="U555" i="6" s="1"/>
  <c r="AB551" i="33" s="1"/>
  <c r="L557" i="38" s="1"/>
  <c r="P111" i="33"/>
  <c r="P179" i="33"/>
  <c r="P528" i="33"/>
  <c r="U532" i="6" s="1"/>
  <c r="AB528" i="33" s="1"/>
  <c r="L534" i="38" s="1"/>
  <c r="P454" i="33"/>
  <c r="U458" i="6" s="1"/>
  <c r="AB454" i="33" s="1"/>
  <c r="L460" i="38" s="1"/>
  <c r="P98" i="33"/>
  <c r="L104" i="36" s="1"/>
  <c r="P584" i="33"/>
  <c r="L590" i="36" s="1"/>
  <c r="P491" i="33"/>
  <c r="U495" i="6" s="1"/>
  <c r="AB491" i="33" s="1"/>
  <c r="L497" i="38" s="1"/>
  <c r="P276" i="33"/>
  <c r="U280" i="6" s="1"/>
  <c r="AB276" i="33" s="1"/>
  <c r="L282" i="38" s="1"/>
  <c r="P182" i="33"/>
  <c r="L188" i="36" s="1"/>
  <c r="P320" i="33"/>
  <c r="U324" i="6" s="1"/>
  <c r="AB320" i="33" s="1"/>
  <c r="L326" i="38" s="1"/>
  <c r="P525" i="33"/>
  <c r="L531" i="36" s="1"/>
  <c r="P312" i="33"/>
  <c r="L318" i="36" s="1"/>
  <c r="P581" i="33"/>
  <c r="U585" i="6" s="1"/>
  <c r="AB581" i="33" s="1"/>
  <c r="L587" i="38" s="1"/>
  <c r="P257" i="33"/>
  <c r="L263" i="36" s="1"/>
  <c r="P751" i="33"/>
  <c r="U755" i="6" s="1"/>
  <c r="AB751" i="33" s="1"/>
  <c r="L757" i="38" s="1"/>
  <c r="P92" i="33"/>
  <c r="U96" i="6" s="1"/>
  <c r="AB92" i="33" s="1"/>
  <c r="L98" i="38" s="1"/>
  <c r="P313" i="33"/>
  <c r="U317" i="6" s="1"/>
  <c r="AB313" i="33" s="1"/>
  <c r="L319" i="38" s="1"/>
  <c r="P587" i="33"/>
  <c r="U591" i="6" s="1"/>
  <c r="AB587" i="33" s="1"/>
  <c r="L593" i="38" s="1"/>
  <c r="P736" i="33"/>
  <c r="U740" i="6" s="1"/>
  <c r="AB736" i="33" s="1"/>
  <c r="L742" i="38" s="1"/>
  <c r="P230" i="33"/>
  <c r="U234" i="6" s="1"/>
  <c r="AB230" i="33" s="1"/>
  <c r="L236" i="38" s="1"/>
  <c r="P51" i="33"/>
  <c r="U55" i="6" s="1"/>
  <c r="AB51" i="33" s="1"/>
  <c r="L57" i="38" s="1"/>
  <c r="P534" i="33"/>
  <c r="U538" i="6" s="1"/>
  <c r="AB534" i="33" s="1"/>
  <c r="L540" i="38" s="1"/>
  <c r="P542" i="33"/>
  <c r="U546" i="6" s="1"/>
  <c r="AB542" i="33" s="1"/>
  <c r="L548" i="38" s="1"/>
  <c r="P791" i="33"/>
  <c r="L797" i="36" s="1"/>
  <c r="P613" i="33"/>
  <c r="U617" i="6" s="1"/>
  <c r="AB613" i="33" s="1"/>
  <c r="L619" i="38" s="1"/>
  <c r="P52" i="33"/>
  <c r="L58" i="36" s="1"/>
  <c r="P530" i="33"/>
  <c r="U534" i="6" s="1"/>
  <c r="AB530" i="33" s="1"/>
  <c r="L536" i="38" s="1"/>
  <c r="P336" i="33"/>
  <c r="L342" i="36" s="1"/>
  <c r="P102" i="33"/>
  <c r="L108" i="36" s="1"/>
  <c r="P648" i="33"/>
  <c r="U652" i="6" s="1"/>
  <c r="AB648" i="33" s="1"/>
  <c r="L654" i="38" s="1"/>
  <c r="P687" i="33"/>
  <c r="U691" i="6" s="1"/>
  <c r="AB687" i="33" s="1"/>
  <c r="L693" i="38" s="1"/>
  <c r="P235" i="33"/>
  <c r="L241" i="36" s="1"/>
  <c r="P642" i="33"/>
  <c r="U646" i="6" s="1"/>
  <c r="AB642" i="33" s="1"/>
  <c r="L648" i="38" s="1"/>
  <c r="P42" i="33"/>
  <c r="U46" i="6" s="1"/>
  <c r="AB42" i="33" s="1"/>
  <c r="L48" i="38" s="1"/>
  <c r="P97" i="33"/>
  <c r="L103" i="36" s="1"/>
  <c r="P140" i="33"/>
  <c r="L146" i="36" s="1"/>
  <c r="P99" i="33"/>
  <c r="L105" i="36" s="1"/>
  <c r="P131" i="33"/>
  <c r="P795" i="33"/>
  <c r="U799" i="6" s="1"/>
  <c r="AB795" i="33" s="1"/>
  <c r="L801" i="38" s="1"/>
  <c r="P639" i="33"/>
  <c r="U643" i="6" s="1"/>
  <c r="AB639" i="33" s="1"/>
  <c r="L645" i="38" s="1"/>
  <c r="P637" i="33"/>
  <c r="L643" i="36" s="1"/>
  <c r="P339" i="33"/>
  <c r="L345" i="36" s="1"/>
  <c r="P628" i="33"/>
  <c r="L634" i="36" s="1"/>
  <c r="P799" i="33"/>
  <c r="U803" i="6" s="1"/>
  <c r="AB799" i="33" s="1"/>
  <c r="L805" i="38" s="1"/>
  <c r="P546" i="33"/>
  <c r="L552" i="36" s="1"/>
  <c r="P544" i="33"/>
  <c r="U548" i="6" s="1"/>
  <c r="AB544" i="33" s="1"/>
  <c r="L550" i="38" s="1"/>
  <c r="P29" i="33"/>
  <c r="P36" i="33"/>
  <c r="L42" i="36" s="1"/>
  <c r="P17" i="33"/>
  <c r="U21" i="6" s="1"/>
  <c r="AB17" i="33" s="1"/>
  <c r="L23" i="38" s="1"/>
  <c r="P286" i="33"/>
  <c r="L292" i="36" s="1"/>
  <c r="P492" i="33"/>
  <c r="U496" i="6" s="1"/>
  <c r="AB492" i="33" s="1"/>
  <c r="L498" i="38" s="1"/>
  <c r="P598" i="33"/>
  <c r="U602" i="6" s="1"/>
  <c r="AB598" i="33" s="1"/>
  <c r="L604" i="38" s="1"/>
  <c r="P30" i="33"/>
  <c r="P720" i="33"/>
  <c r="P72" i="33"/>
  <c r="U76" i="6" s="1"/>
  <c r="AB72" i="33" s="1"/>
  <c r="L78" i="38" s="1"/>
  <c r="P221" i="33"/>
  <c r="L227" i="36" s="1"/>
  <c r="P68" i="33"/>
  <c r="U72" i="6" s="1"/>
  <c r="AB68" i="33" s="1"/>
  <c r="L74" i="38" s="1"/>
  <c r="P586" i="33"/>
  <c r="U590" i="6" s="1"/>
  <c r="AB586" i="33" s="1"/>
  <c r="L592" i="38" s="1"/>
  <c r="P514" i="33"/>
  <c r="L520" i="36" s="1"/>
  <c r="P104" i="33"/>
  <c r="L110" i="36" s="1"/>
  <c r="P448" i="33"/>
  <c r="L454" i="36" s="1"/>
  <c r="P510" i="33"/>
  <c r="L516" i="36" s="1"/>
  <c r="P15" i="33"/>
  <c r="L21" i="36" s="1"/>
  <c r="P519" i="33"/>
  <c r="U523" i="6" s="1"/>
  <c r="AB519" i="33" s="1"/>
  <c r="L525" i="38" s="1"/>
  <c r="P724" i="33"/>
  <c r="L730" i="36" s="1"/>
  <c r="P452" i="33"/>
  <c r="L458" i="36" s="1"/>
  <c r="P622" i="33"/>
  <c r="U626" i="6" s="1"/>
  <c r="AB622" i="33" s="1"/>
  <c r="L628" i="38" s="1"/>
  <c r="P743" i="33"/>
  <c r="U747" i="6" s="1"/>
  <c r="AB743" i="33" s="1"/>
  <c r="L749" i="38" s="1"/>
  <c r="M439" i="33"/>
  <c r="I445" i="36" s="1"/>
  <c r="M401" i="33"/>
  <c r="I407" i="36" s="1"/>
  <c r="M353" i="33"/>
  <c r="I359" i="36" s="1"/>
  <c r="M331" i="33"/>
  <c r="I337" i="36" s="1"/>
  <c r="M311" i="33"/>
  <c r="I317" i="36" s="1"/>
  <c r="M287" i="33"/>
  <c r="I293" i="36" s="1"/>
  <c r="M237" i="33"/>
  <c r="I243" i="36" s="1"/>
  <c r="M219" i="33"/>
  <c r="I225" i="36" s="1"/>
  <c r="M179" i="33"/>
  <c r="M131" i="33"/>
  <c r="M262" i="33"/>
  <c r="I268" i="36" s="1"/>
  <c r="M230" i="33"/>
  <c r="I236" i="36" s="1"/>
  <c r="M172" i="33"/>
  <c r="I178" i="36" s="1"/>
  <c r="M142" i="33"/>
  <c r="I148" i="36" s="1"/>
  <c r="M100" i="33"/>
  <c r="I106" i="36" s="1"/>
  <c r="M78" i="33"/>
  <c r="I84" i="36" s="1"/>
  <c r="M56" i="33"/>
  <c r="I62" i="36" s="1"/>
  <c r="M36" i="33"/>
  <c r="I42" i="36" s="1"/>
  <c r="M111" i="33"/>
  <c r="M91" i="33"/>
  <c r="I97" i="36" s="1"/>
  <c r="M61" i="33"/>
  <c r="I67" i="36" s="1"/>
  <c r="M437" i="33"/>
  <c r="I443" i="36" s="1"/>
  <c r="M397" i="33"/>
  <c r="I403" i="36" s="1"/>
  <c r="M351" i="33"/>
  <c r="I357" i="36" s="1"/>
  <c r="M329" i="33"/>
  <c r="I335" i="36" s="1"/>
  <c r="M307" i="33"/>
  <c r="I313" i="36" s="1"/>
  <c r="M275" i="33"/>
  <c r="I281" i="36" s="1"/>
  <c r="M235" i="33"/>
  <c r="I241" i="36" s="1"/>
  <c r="M217" i="33"/>
  <c r="I223" i="36" s="1"/>
  <c r="M173" i="33"/>
  <c r="I179" i="36" s="1"/>
  <c r="M125" i="33"/>
  <c r="M254" i="33"/>
  <c r="M220" i="33"/>
  <c r="I226" i="36" s="1"/>
  <c r="M166" i="33"/>
  <c r="I172" i="36" s="1"/>
  <c r="M140" i="33"/>
  <c r="I146" i="36" s="1"/>
  <c r="M98" i="33"/>
  <c r="I104" i="36" s="1"/>
  <c r="M74" i="33"/>
  <c r="I80" i="36" s="1"/>
  <c r="M52" i="33"/>
  <c r="I58" i="36" s="1"/>
  <c r="M34" i="33"/>
  <c r="I40" i="36" s="1"/>
  <c r="M107" i="33"/>
  <c r="I113" i="36" s="1"/>
  <c r="M89" i="33"/>
  <c r="I95" i="36" s="1"/>
  <c r="M57" i="33"/>
  <c r="I63" i="36" s="1"/>
  <c r="M391" i="33"/>
  <c r="I397" i="36" s="1"/>
  <c r="M347" i="33"/>
  <c r="I353" i="36" s="1"/>
  <c r="M323" i="33"/>
  <c r="I329" i="36" s="1"/>
  <c r="M301" i="33"/>
  <c r="I307" i="36" s="1"/>
  <c r="M259" i="33"/>
  <c r="I265" i="36" s="1"/>
  <c r="M229" i="33"/>
  <c r="I235" i="36" s="1"/>
  <c r="M213" i="33"/>
  <c r="I219" i="36" s="1"/>
  <c r="M163" i="33"/>
  <c r="I169" i="36" s="1"/>
  <c r="M117" i="33"/>
  <c r="E154" i="43" s="1"/>
  <c r="M244" i="33"/>
  <c r="I250" i="36" s="1"/>
  <c r="M214" i="33"/>
  <c r="I220" i="36" s="1"/>
  <c r="M162" i="33"/>
  <c r="I168" i="36" s="1"/>
  <c r="M128" i="33"/>
  <c r="I134" i="36" s="1"/>
  <c r="M94" i="33"/>
  <c r="I100" i="36" s="1"/>
  <c r="M70" i="33"/>
  <c r="I76" i="36" s="1"/>
  <c r="M48" i="33"/>
  <c r="M28" i="33"/>
  <c r="I34" i="36" s="1"/>
  <c r="M101" i="33"/>
  <c r="I107" i="36" s="1"/>
  <c r="M79" i="33"/>
  <c r="I85" i="36" s="1"/>
  <c r="M51" i="33"/>
  <c r="R55" i="6" s="1"/>
  <c r="Y51" i="33" s="1"/>
  <c r="I57" i="38" s="1"/>
  <c r="M345" i="33"/>
  <c r="I351" i="36" s="1"/>
  <c r="M321" i="33"/>
  <c r="I327" i="36" s="1"/>
  <c r="M299" i="33"/>
  <c r="I305" i="36" s="1"/>
  <c r="M257" i="33"/>
  <c r="I263" i="36" s="1"/>
  <c r="M227" i="33"/>
  <c r="I233" i="36" s="1"/>
  <c r="M209" i="33"/>
  <c r="M157" i="33"/>
  <c r="I163" i="36" s="1"/>
  <c r="M108" i="33"/>
  <c r="I114" i="36" s="1"/>
  <c r="M242" i="33"/>
  <c r="E138" i="43" s="1"/>
  <c r="M208" i="33"/>
  <c r="I214" i="36" s="1"/>
  <c r="M158" i="33"/>
  <c r="I164" i="36" s="1"/>
  <c r="M112" i="33"/>
  <c r="I118" i="36" s="1"/>
  <c r="M92" i="33"/>
  <c r="I98" i="36" s="1"/>
  <c r="M68" i="33"/>
  <c r="I74" i="36" s="1"/>
  <c r="M46" i="33"/>
  <c r="M22" i="33"/>
  <c r="E137" i="43" s="1"/>
  <c r="M99" i="33"/>
  <c r="I105" i="36" s="1"/>
  <c r="M75" i="33"/>
  <c r="I81" i="36" s="1"/>
  <c r="M41" i="33"/>
  <c r="M319" i="33"/>
  <c r="R323" i="6" s="1"/>
  <c r="Y319" i="33" s="1"/>
  <c r="I325" i="38" s="1"/>
  <c r="M297" i="33"/>
  <c r="I303" i="36" s="1"/>
  <c r="M249" i="33"/>
  <c r="M225" i="33"/>
  <c r="R229" i="6" s="1"/>
  <c r="Y225" i="33" s="1"/>
  <c r="I231" i="38" s="1"/>
  <c r="M207" i="33"/>
  <c r="M147" i="33"/>
  <c r="M276" i="33"/>
  <c r="R280" i="6" s="1"/>
  <c r="Y276" i="33" s="1"/>
  <c r="I282" i="38" s="1"/>
  <c r="M240" i="33"/>
  <c r="R244" i="6" s="1"/>
  <c r="Y240" i="33" s="1"/>
  <c r="I246" i="38" s="1"/>
  <c r="M204" i="33"/>
  <c r="M156" i="33"/>
  <c r="R160" i="6" s="1"/>
  <c r="Y156" i="33" s="1"/>
  <c r="I162" i="38" s="1"/>
  <c r="M106" i="33"/>
  <c r="R110" i="6" s="1"/>
  <c r="Y106" i="33" s="1"/>
  <c r="I112" i="38" s="1"/>
  <c r="M88" i="33"/>
  <c r="R92" i="6" s="1"/>
  <c r="Y88" i="33" s="1"/>
  <c r="I94" i="38" s="1"/>
  <c r="M66" i="33"/>
  <c r="R70" i="6" s="1"/>
  <c r="Y66" i="33" s="1"/>
  <c r="I72" i="38" s="1"/>
  <c r="M44" i="33"/>
  <c r="I50" i="36" s="1"/>
  <c r="M18" i="33"/>
  <c r="I24" i="36" s="1"/>
  <c r="M97" i="33"/>
  <c r="I103" i="36" s="1"/>
  <c r="M73" i="33"/>
  <c r="I79" i="36" s="1"/>
  <c r="M15" i="33"/>
  <c r="I21" i="36" s="1"/>
  <c r="U680" i="33"/>
  <c r="T505" i="33"/>
  <c r="P511" i="36" s="1"/>
  <c r="M37" i="33"/>
  <c r="I43" i="36" s="1"/>
  <c r="M63" i="33"/>
  <c r="I69" i="36" s="1"/>
  <c r="M35" i="33"/>
  <c r="I41" i="36" s="1"/>
  <c r="M59" i="33"/>
  <c r="I65" i="36" s="1"/>
  <c r="M29" i="33"/>
  <c r="M21" i="33"/>
  <c r="I27" i="36" s="1"/>
  <c r="M12" i="33"/>
  <c r="I18" i="36" s="1"/>
  <c r="Q407" i="33"/>
  <c r="M413" i="36" s="1"/>
  <c r="U230" i="33"/>
  <c r="Q236" i="36" s="1"/>
  <c r="U544" i="33"/>
  <c r="Z548" i="6" s="1"/>
  <c r="AG544" i="33" s="1"/>
  <c r="Q550" i="38" s="1"/>
  <c r="U354" i="33"/>
  <c r="Z358" i="6" s="1"/>
  <c r="AG354" i="33" s="1"/>
  <c r="Q360" i="38" s="1"/>
  <c r="U564" i="33"/>
  <c r="Z568" i="6" s="1"/>
  <c r="AG564" i="33" s="1"/>
  <c r="Q570" i="38" s="1"/>
  <c r="U422" i="33"/>
  <c r="Z426" i="6" s="1"/>
  <c r="AG422" i="33" s="1"/>
  <c r="Q428" i="38" s="1"/>
  <c r="U550" i="33"/>
  <c r="Z554" i="6" s="1"/>
  <c r="AG550" i="33" s="1"/>
  <c r="Q556" i="38" s="1"/>
  <c r="U565" i="33"/>
  <c r="Z569" i="6" s="1"/>
  <c r="AG565" i="33" s="1"/>
  <c r="Q571" i="38" s="1"/>
  <c r="U433" i="33"/>
  <c r="Q439" i="36" s="1"/>
  <c r="U736" i="33"/>
  <c r="Z740" i="6" s="1"/>
  <c r="AG736" i="33" s="1"/>
  <c r="Q742" i="38" s="1"/>
  <c r="U587" i="33"/>
  <c r="Q593" i="36" s="1"/>
  <c r="U621" i="33"/>
  <c r="Z625" i="6" s="1"/>
  <c r="AG621" i="33" s="1"/>
  <c r="Q627" i="38" s="1"/>
  <c r="U617" i="33"/>
  <c r="Q623" i="36" s="1"/>
  <c r="U410" i="33"/>
  <c r="Z414" i="6" s="1"/>
  <c r="AG410" i="33" s="1"/>
  <c r="Q416" i="38" s="1"/>
  <c r="U538" i="33"/>
  <c r="Q544" i="36" s="1"/>
  <c r="U172" i="33"/>
  <c r="Z176" i="6" s="1"/>
  <c r="AG172" i="33" s="1"/>
  <c r="Q178" i="38" s="1"/>
  <c r="U89" i="33"/>
  <c r="Z93" i="6" s="1"/>
  <c r="AG89" i="33" s="1"/>
  <c r="Q95" i="38" s="1"/>
  <c r="U231" i="33"/>
  <c r="M167" i="43" s="1"/>
  <c r="U474" i="33"/>
  <c r="Q480" i="36" s="1"/>
  <c r="U428" i="33"/>
  <c r="Z432" i="6" s="1"/>
  <c r="AG428" i="33" s="1"/>
  <c r="Q434" i="38" s="1"/>
  <c r="U94" i="33"/>
  <c r="Q100" i="36" s="1"/>
  <c r="U720" i="33"/>
  <c r="U528" i="33"/>
  <c r="Z532" i="6" s="1"/>
  <c r="AG528" i="33" s="1"/>
  <c r="Q534" i="38" s="1"/>
  <c r="U25" i="33"/>
  <c r="Z29" i="6" s="1"/>
  <c r="AG25" i="33" s="1"/>
  <c r="Q31" i="38" s="1"/>
  <c r="U545" i="33"/>
  <c r="Z549" i="6" s="1"/>
  <c r="AG545" i="33" s="1"/>
  <c r="Q551" i="38" s="1"/>
  <c r="U805" i="33"/>
  <c r="Z809" i="6" s="1"/>
  <c r="AG805" i="33" s="1"/>
  <c r="Q811" i="38" s="1"/>
  <c r="U783" i="33"/>
  <c r="Z787" i="6" s="1"/>
  <c r="AG783" i="33" s="1"/>
  <c r="Q789" i="38" s="1"/>
  <c r="U64" i="33"/>
  <c r="Z68" i="6" s="1"/>
  <c r="AG64" i="33" s="1"/>
  <c r="Q70" i="38" s="1"/>
  <c r="U797" i="33"/>
  <c r="Q803" i="36" s="1"/>
  <c r="U540" i="33"/>
  <c r="Z544" i="6" s="1"/>
  <c r="AG540" i="33" s="1"/>
  <c r="Q546" i="38" s="1"/>
  <c r="U72" i="33"/>
  <c r="Q78" i="36" s="1"/>
  <c r="U627" i="33"/>
  <c r="Q633" i="36" s="1"/>
  <c r="U262" i="33"/>
  <c r="Q268" i="36" s="1"/>
  <c r="U755" i="33"/>
  <c r="Z759" i="6" s="1"/>
  <c r="AG755" i="33" s="1"/>
  <c r="Q761" i="38" s="1"/>
  <c r="U582" i="33"/>
  <c r="Z586" i="6" s="1"/>
  <c r="AG582" i="33" s="1"/>
  <c r="Q588" i="38" s="1"/>
  <c r="U714" i="33"/>
  <c r="Z718" i="6" s="1"/>
  <c r="AG714" i="33" s="1"/>
  <c r="Q720" i="38" s="1"/>
  <c r="U412" i="33"/>
  <c r="Z416" i="6" s="1"/>
  <c r="AG412" i="33" s="1"/>
  <c r="Q418" i="38" s="1"/>
  <c r="U46" i="33"/>
  <c r="U578" i="33"/>
  <c r="Q584" i="36" s="1"/>
  <c r="U469" i="33"/>
  <c r="Z473" i="6" s="1"/>
  <c r="AG469" i="33" s="1"/>
  <c r="Q475" i="38" s="1"/>
  <c r="U725" i="33"/>
  <c r="Q731" i="36" s="1"/>
  <c r="U740" i="33"/>
  <c r="Z744" i="6" s="1"/>
  <c r="AG740" i="33" s="1"/>
  <c r="Q746" i="38" s="1"/>
  <c r="U287" i="33"/>
  <c r="Z291" i="6" s="1"/>
  <c r="AG287" i="33" s="1"/>
  <c r="Q293" i="38" s="1"/>
  <c r="U207" i="33"/>
  <c r="U768" i="33"/>
  <c r="Z772" i="6" s="1"/>
  <c r="AG768" i="33" s="1"/>
  <c r="Q774" i="38" s="1"/>
  <c r="U446" i="33"/>
  <c r="Z450" i="6" s="1"/>
  <c r="AG446" i="33" s="1"/>
  <c r="Q452" i="38" s="1"/>
  <c r="U401" i="33"/>
  <c r="Z405" i="6" s="1"/>
  <c r="AG401" i="33" s="1"/>
  <c r="Q407" i="38" s="1"/>
  <c r="U588" i="33"/>
  <c r="U242" i="33"/>
  <c r="M138" i="43" s="1"/>
  <c r="U824" i="33"/>
  <c r="Q830" i="36" s="1"/>
  <c r="U140" i="33"/>
  <c r="Z144" i="6" s="1"/>
  <c r="AG140" i="33" s="1"/>
  <c r="Q146" i="38" s="1"/>
  <c r="U100" i="33"/>
  <c r="Z104" i="6" s="1"/>
  <c r="AG100" i="33" s="1"/>
  <c r="Q106" i="38" s="1"/>
  <c r="U519" i="33"/>
  <c r="Z523" i="6" s="1"/>
  <c r="AG519" i="33" s="1"/>
  <c r="Q525" i="38" s="1"/>
  <c r="U773" i="33"/>
  <c r="Z777" i="6" s="1"/>
  <c r="AG773" i="33" s="1"/>
  <c r="Q779" i="38" s="1"/>
  <c r="U261" i="33"/>
  <c r="Q267" i="36" s="1"/>
  <c r="U504" i="33"/>
  <c r="Z508" i="6" s="1"/>
  <c r="AG504" i="33" s="1"/>
  <c r="Q510" i="38" s="1"/>
  <c r="U769" i="33"/>
  <c r="Q775" i="36" s="1"/>
  <c r="U624" i="33"/>
  <c r="Q630" i="36" s="1"/>
  <c r="U496" i="33"/>
  <c r="Z500" i="6" s="1"/>
  <c r="AG496" i="33" s="1"/>
  <c r="Q502" i="38" s="1"/>
  <c r="U562" i="33"/>
  <c r="Q568" i="36" s="1"/>
  <c r="U558" i="33"/>
  <c r="Q564" i="36" s="1"/>
  <c r="U494" i="33"/>
  <c r="Z498" i="6" s="1"/>
  <c r="AG494" i="33" s="1"/>
  <c r="Q500" i="38" s="1"/>
  <c r="U444" i="33"/>
  <c r="Q450" i="36" s="1"/>
  <c r="U430" i="33"/>
  <c r="Q436" i="36" s="1"/>
  <c r="U508" i="33"/>
  <c r="Q514" i="36" s="1"/>
  <c r="U567" i="33"/>
  <c r="Z571" i="6" s="1"/>
  <c r="AG567" i="33" s="1"/>
  <c r="Q573" i="38" s="1"/>
  <c r="U697" i="33"/>
  <c r="Z701" i="6" s="1"/>
  <c r="AG697" i="33" s="1"/>
  <c r="Q703" i="38" s="1"/>
  <c r="U808" i="33"/>
  <c r="Z812" i="6" s="1"/>
  <c r="AG808" i="33" s="1"/>
  <c r="Q814" i="38" s="1"/>
  <c r="U424" i="33"/>
  <c r="Q430" i="36" s="1"/>
  <c r="U552" i="33"/>
  <c r="Q558" i="36" s="1"/>
  <c r="U93" i="33"/>
  <c r="Q99" i="36" s="1"/>
  <c r="U623" i="33"/>
  <c r="Q629" i="36" s="1"/>
  <c r="U154" i="33"/>
  <c r="Q160" i="36" s="1"/>
  <c r="U244" i="33"/>
  <c r="Q250" i="36" s="1"/>
  <c r="U51" i="33"/>
  <c r="Q57" i="36" s="1"/>
  <c r="U372" i="33"/>
  <c r="Q378" i="36" s="1"/>
  <c r="U245" i="33"/>
  <c r="Q251" i="36" s="1"/>
  <c r="U152" i="33"/>
  <c r="U352" i="33"/>
  <c r="Q358" i="36" s="1"/>
  <c r="U523" i="33"/>
  <c r="Q529" i="36" s="1"/>
  <c r="U707" i="33"/>
  <c r="Q713" i="36" s="1"/>
  <c r="U125" i="33"/>
  <c r="U536" i="33"/>
  <c r="Q542" i="36" s="1"/>
  <c r="U472" i="33"/>
  <c r="Q478" i="36" s="1"/>
  <c r="U12" i="33"/>
  <c r="Q18" i="36" s="1"/>
  <c r="U479" i="33"/>
  <c r="U478" i="33"/>
  <c r="Q484" i="36" s="1"/>
  <c r="U553" i="33"/>
  <c r="Q559" i="36" s="1"/>
  <c r="U794" i="33"/>
  <c r="Q800" i="36" s="1"/>
  <c r="U741" i="33"/>
  <c r="Q747" i="36" s="1"/>
  <c r="U719" i="33"/>
  <c r="Q725" i="36" s="1"/>
  <c r="U336" i="33"/>
  <c r="Q342" i="36" s="1"/>
  <c r="U654" i="33"/>
  <c r="U592" i="33"/>
  <c r="Q598" i="36" s="1"/>
  <c r="U613" i="33"/>
  <c r="Q619" i="36" s="1"/>
  <c r="U590" i="33"/>
  <c r="U756" i="33"/>
  <c r="M99" i="43" s="1"/>
  <c r="U605" i="33"/>
  <c r="U284" i="33"/>
  <c r="U348" i="33"/>
  <c r="U520" i="33"/>
  <c r="U68" i="33"/>
  <c r="Q74" i="36" s="1"/>
  <c r="U665" i="33"/>
  <c r="U349" i="33"/>
  <c r="U586" i="33"/>
  <c r="U563" i="33"/>
  <c r="U789" i="33"/>
  <c r="U322" i="33"/>
  <c r="U340" i="33"/>
  <c r="U533" i="33"/>
  <c r="U450" i="33"/>
  <c r="U191" i="33"/>
  <c r="U574" i="33"/>
  <c r="U512" i="33"/>
  <c r="U254" i="33"/>
  <c r="U704" i="33"/>
  <c r="U461" i="33"/>
  <c r="U713" i="33"/>
  <c r="U397" i="33"/>
  <c r="U739" i="33"/>
  <c r="U760" i="33"/>
  <c r="U351" i="33"/>
  <c r="U645" i="33"/>
  <c r="U131" i="33"/>
  <c r="U312" i="33"/>
  <c r="U641" i="33"/>
  <c r="U560" i="33"/>
  <c r="U751" i="33"/>
  <c r="U513" i="33"/>
  <c r="U117" i="33"/>
  <c r="M154" i="43" s="1"/>
  <c r="U780" i="33"/>
  <c r="U622" i="33"/>
  <c r="U366" i="33"/>
  <c r="U380" i="33"/>
  <c r="U275" i="33"/>
  <c r="U441" i="33"/>
  <c r="U744" i="33"/>
  <c r="U723" i="33"/>
  <c r="U296" i="33"/>
  <c r="U73" i="33"/>
  <c r="Q79" i="36" s="1"/>
  <c r="U158" i="33"/>
  <c r="Q164" i="36" s="1"/>
  <c r="U753" i="33"/>
  <c r="Q759" i="36" s="1"/>
  <c r="U65" i="33"/>
  <c r="Q71" i="36" s="1"/>
  <c r="U78" i="33"/>
  <c r="Q84" i="36" s="1"/>
  <c r="U608" i="33"/>
  <c r="Q614" i="36" s="1"/>
  <c r="U28" i="33"/>
  <c r="Q34" i="36" s="1"/>
  <c r="U735" i="33"/>
  <c r="Q741" i="36" s="1"/>
  <c r="U495" i="33"/>
  <c r="Q501" i="36" s="1"/>
  <c r="U208" i="33"/>
  <c r="Q214" i="36" s="1"/>
  <c r="U515" i="33"/>
  <c r="Q521" i="36" s="1"/>
  <c r="U295" i="33"/>
  <c r="U391" i="33"/>
  <c r="Q397" i="36" s="1"/>
  <c r="U86" i="33"/>
  <c r="U771" i="33"/>
  <c r="Q777" i="36" s="1"/>
  <c r="U606" i="33"/>
  <c r="Q612" i="36" s="1"/>
  <c r="U74" i="33"/>
  <c r="Q80" i="36" s="1"/>
  <c r="U489" i="33"/>
  <c r="Q495" i="36" s="1"/>
  <c r="U602" i="33"/>
  <c r="Q608" i="36" s="1"/>
  <c r="U549" i="33"/>
  <c r="Q555" i="36" s="1"/>
  <c r="U223" i="33"/>
  <c r="Q229" i="36" s="1"/>
  <c r="U470" i="33"/>
  <c r="Q476" i="36" s="1"/>
  <c r="U462" i="33"/>
  <c r="Q468" i="36" s="1"/>
  <c r="U400" i="33"/>
  <c r="Q406" i="36" s="1"/>
  <c r="U18" i="33"/>
  <c r="Q24" i="36" s="1"/>
  <c r="U534" i="33"/>
  <c r="Q540" i="36" s="1"/>
  <c r="U21" i="33"/>
  <c r="Q27" i="36" s="1"/>
  <c r="U748" i="33"/>
  <c r="Q754" i="36" s="1"/>
  <c r="U522" i="33"/>
  <c r="Q528" i="36" s="1"/>
  <c r="U171" i="33"/>
  <c r="Q177" i="36" s="1"/>
  <c r="U328" i="33"/>
  <c r="Q334" i="36" s="1"/>
  <c r="U102" i="33"/>
  <c r="Q108" i="36" s="1"/>
  <c r="U409" i="33"/>
  <c r="Q415" i="36" s="1"/>
  <c r="U604" i="33"/>
  <c r="Q610" i="36" s="1"/>
  <c r="U458" i="33"/>
  <c r="Q464" i="36" s="1"/>
  <c r="U499" i="33"/>
  <c r="Q505" i="36" s="1"/>
  <c r="U597" i="33"/>
  <c r="M113" i="43" s="1"/>
  <c r="U104" i="33"/>
  <c r="Q110" i="36" s="1"/>
  <c r="U642" i="33"/>
  <c r="Q648" i="36" s="1"/>
  <c r="U213" i="33"/>
  <c r="Q219" i="36" s="1"/>
  <c r="U95" i="33"/>
  <c r="Q101" i="36" s="1"/>
  <c r="U271" i="33"/>
  <c r="Q277" i="36" s="1"/>
  <c r="U318" i="33"/>
  <c r="Q324" i="36" s="1"/>
  <c r="U91" i="33"/>
  <c r="Q97" i="36" s="1"/>
  <c r="U39" i="33"/>
  <c r="U655" i="33"/>
  <c r="Q661" i="36" s="1"/>
  <c r="U442" i="33"/>
  <c r="M164" i="43" s="1"/>
  <c r="U585" i="33"/>
  <c r="Q591" i="36" s="1"/>
  <c r="U332" i="33"/>
  <c r="U611" i="33"/>
  <c r="Q617" i="36" s="1"/>
  <c r="U447" i="33"/>
  <c r="Q453" i="36" s="1"/>
  <c r="U502" i="33"/>
  <c r="Q508" i="36" s="1"/>
  <c r="U581" i="33"/>
  <c r="U568" i="33"/>
  <c r="Q574" i="36" s="1"/>
  <c r="U240" i="33"/>
  <c r="Q246" i="36" s="1"/>
  <c r="U580" i="33"/>
  <c r="Z584" i="6" s="1"/>
  <c r="AG580" i="33" s="1"/>
  <c r="Q586" i="38" s="1"/>
  <c r="U754" i="33"/>
  <c r="Q760" i="36" s="1"/>
  <c r="U516" i="33"/>
  <c r="Z520" i="6" s="1"/>
  <c r="AG516" i="33" s="1"/>
  <c r="Q522" i="38" s="1"/>
  <c r="U368" i="33"/>
  <c r="Q374" i="36" s="1"/>
  <c r="U92" i="33"/>
  <c r="Q98" i="36" s="1"/>
  <c r="U575" i="33"/>
  <c r="Q581" i="36" s="1"/>
  <c r="U166" i="33"/>
  <c r="Z170" i="6" s="1"/>
  <c r="AG166" i="33" s="1"/>
  <c r="Q172" i="38" s="1"/>
  <c r="U70" i="33"/>
  <c r="Q76" i="36" s="1"/>
  <c r="U313" i="33"/>
  <c r="Q319" i="36" s="1"/>
  <c r="U135" i="33"/>
  <c r="Q141" i="36" s="1"/>
  <c r="U616" i="33"/>
  <c r="Q622" i="36" s="1"/>
  <c r="U503" i="33"/>
  <c r="Q509" i="36" s="1"/>
  <c r="U531" i="33"/>
  <c r="Q537" i="36" s="1"/>
  <c r="U807" i="33"/>
  <c r="Q813" i="36" s="1"/>
  <c r="U436" i="33"/>
  <c r="U36" i="33"/>
  <c r="Q42" i="36" s="1"/>
  <c r="U241" i="33"/>
  <c r="Q247" i="36" s="1"/>
  <c r="U625" i="33"/>
  <c r="Q631" i="36" s="1"/>
  <c r="U500" i="33"/>
  <c r="Q506" i="36" s="1"/>
  <c r="U8" i="33"/>
  <c r="Q14" i="36" s="1"/>
  <c r="U779" i="33"/>
  <c r="Q785" i="36" s="1"/>
  <c r="U63" i="33"/>
  <c r="Q69" i="36" s="1"/>
  <c r="U66" i="33"/>
  <c r="Q72" i="36" s="1"/>
  <c r="U663" i="33"/>
  <c r="Q669" i="36" s="1"/>
  <c r="U745" i="33"/>
  <c r="Q751" i="36" s="1"/>
  <c r="U734" i="33"/>
  <c r="Q740" i="36" s="1"/>
  <c r="U319" i="33"/>
  <c r="Q325" i="36" s="1"/>
  <c r="U56" i="33"/>
  <c r="Q62" i="36" s="1"/>
  <c r="U643" i="33"/>
  <c r="Q649" i="36" s="1"/>
  <c r="U620" i="33"/>
  <c r="Q626" i="36" s="1"/>
  <c r="U173" i="33"/>
  <c r="Q179" i="36" s="1"/>
  <c r="U297" i="33"/>
  <c r="Q303" i="36" s="1"/>
  <c r="U214" i="33"/>
  <c r="Q220" i="36" s="1"/>
  <c r="U229" i="33"/>
  <c r="Q235" i="36" s="1"/>
  <c r="U726" i="33"/>
  <c r="Q732" i="36" s="1"/>
  <c r="U485" i="33"/>
  <c r="Q491" i="36" s="1"/>
  <c r="U293" i="33"/>
  <c r="Q299" i="36" s="1"/>
  <c r="U311" i="33"/>
  <c r="Q317" i="36" s="1"/>
  <c r="U635" i="33"/>
  <c r="Q641" i="36" s="1"/>
  <c r="U820" i="33"/>
  <c r="Q826" i="36" s="1"/>
  <c r="U722" i="33"/>
  <c r="Q728" i="36" s="1"/>
  <c r="U307" i="33"/>
  <c r="Q313" i="36" s="1"/>
  <c r="U463" i="33"/>
  <c r="Q469" i="36" s="1"/>
  <c r="U650" i="33"/>
  <c r="Q656" i="36" s="1"/>
  <c r="U487" i="33"/>
  <c r="Q493" i="36" s="1"/>
  <c r="U733" i="33"/>
  <c r="Q739" i="36" s="1"/>
  <c r="U345" i="33"/>
  <c r="Q351" i="36" s="1"/>
  <c r="U776" i="33"/>
  <c r="Q782" i="36" s="1"/>
  <c r="U601" i="33"/>
  <c r="Q607" i="36" s="1"/>
  <c r="U435" i="33"/>
  <c r="Q441" i="36" s="1"/>
  <c r="U276" i="33"/>
  <c r="Q282" i="36" s="1"/>
  <c r="U804" i="33"/>
  <c r="Q810" i="36" s="1"/>
  <c r="U468" i="33"/>
  <c r="Q474" i="36" s="1"/>
  <c r="U22" i="33"/>
  <c r="M137" i="43" s="1"/>
  <c r="U404" i="33"/>
  <c r="Q410" i="36" s="1"/>
  <c r="U209" i="33"/>
  <c r="U182" i="33"/>
  <c r="Q188" i="36" s="1"/>
  <c r="U525" i="33"/>
  <c r="Q531" i="36" s="1"/>
  <c r="U576" i="33"/>
  <c r="Q582" i="36" s="1"/>
  <c r="U527" i="33"/>
  <c r="Q533" i="36" s="1"/>
  <c r="U314" i="33"/>
  <c r="Q320" i="36" s="1"/>
  <c r="U457" i="33"/>
  <c r="Q463" i="36" s="1"/>
  <c r="U506" i="33"/>
  <c r="Q512" i="36" s="1"/>
  <c r="U227" i="33"/>
  <c r="Q233" i="36" s="1"/>
  <c r="U438" i="33"/>
  <c r="U440" i="33"/>
  <c r="Q446" i="36" s="1"/>
  <c r="U325" i="33"/>
  <c r="Q331" i="36" s="1"/>
  <c r="U758" i="33"/>
  <c r="Q764" i="36" s="1"/>
  <c r="U759" i="33"/>
  <c r="Q765" i="36" s="1"/>
  <c r="U603" i="33"/>
  <c r="Q609" i="36" s="1"/>
  <c r="U185" i="33"/>
  <c r="Q191" i="36" s="1"/>
  <c r="U539" i="33"/>
  <c r="Q545" i="36" s="1"/>
  <c r="U452" i="33"/>
  <c r="Q458" i="36" s="1"/>
  <c r="U765" i="33"/>
  <c r="Q771" i="36" s="1"/>
  <c r="U750" i="33"/>
  <c r="Q756" i="36" s="1"/>
  <c r="U58" i="33"/>
  <c r="Q64" i="36" s="1"/>
  <c r="U445" i="33"/>
  <c r="Q451" i="36" s="1"/>
  <c r="U360" i="33"/>
  <c r="Q366" i="36" s="1"/>
  <c r="U787" i="33"/>
  <c r="Q793" i="36" s="1"/>
  <c r="U488" i="33"/>
  <c r="Q494" i="36" s="1"/>
  <c r="U554" i="33"/>
  <c r="Q560" i="36" s="1"/>
  <c r="U362" i="33"/>
  <c r="Q368" i="36" s="1"/>
  <c r="U331" i="33"/>
  <c r="Q337" i="36" s="1"/>
  <c r="U29" i="33"/>
  <c r="U288" i="33"/>
  <c r="Q294" i="36" s="1"/>
  <c r="U497" i="33"/>
  <c r="Z501" i="6" s="1"/>
  <c r="AG497" i="33" s="1"/>
  <c r="Q503" i="38" s="1"/>
  <c r="U282" i="33"/>
  <c r="Q288" i="36" s="1"/>
  <c r="U742" i="33"/>
  <c r="Q748" i="36" s="1"/>
  <c r="U651" i="33"/>
  <c r="Z655" i="6" s="1"/>
  <c r="AG651" i="33" s="1"/>
  <c r="Q657" i="38" s="1"/>
  <c r="U628" i="33"/>
  <c r="Q634" i="36" s="1"/>
  <c r="U501" i="33"/>
  <c r="Q507" i="36" s="1"/>
  <c r="U823" i="33"/>
  <c r="Z827" i="6" s="1"/>
  <c r="AG823" i="33" s="1"/>
  <c r="Q829" i="38" s="1"/>
  <c r="U600" i="33"/>
  <c r="Q606" i="36" s="1"/>
  <c r="U542" i="33"/>
  <c r="Q548" i="36" s="1"/>
  <c r="U798" i="33"/>
  <c r="Q804" i="36" s="1"/>
  <c r="U557" i="33"/>
  <c r="Q563" i="36" s="1"/>
  <c r="U809" i="33"/>
  <c r="Q815" i="36" s="1"/>
  <c r="U792" i="33"/>
  <c r="Z796" i="6" s="1"/>
  <c r="AG792" i="33" s="1"/>
  <c r="Q798" i="38" s="1"/>
  <c r="U17" i="33"/>
  <c r="Q23" i="36" s="1"/>
  <c r="U551" i="33"/>
  <c r="Q557" i="36" s="1"/>
  <c r="U356" i="33"/>
  <c r="Q362" i="36" s="1"/>
  <c r="U164" i="33"/>
  <c r="Q170" i="36" s="1"/>
  <c r="U598" i="33"/>
  <c r="Q604" i="36" s="1"/>
  <c r="U179" i="33"/>
  <c r="U571" i="33"/>
  <c r="Q577" i="36" s="1"/>
  <c r="U526" i="33"/>
  <c r="Q532" i="36" s="1"/>
  <c r="U138" i="33"/>
  <c r="Q144" i="36" s="1"/>
  <c r="U548" i="33"/>
  <c r="Q554" i="36" s="1"/>
  <c r="U609" i="33"/>
  <c r="Q615" i="36" s="1"/>
  <c r="U729" i="33"/>
  <c r="Q735" i="36" s="1"/>
  <c r="U326" i="33"/>
  <c r="Q332" i="36" s="1"/>
  <c r="U537" i="33"/>
  <c r="Q543" i="36" s="1"/>
  <c r="U431" i="33"/>
  <c r="Z435" i="6" s="1"/>
  <c r="AG431" i="33" s="1"/>
  <c r="Q437" i="38" s="1"/>
  <c r="U541" i="33"/>
  <c r="Q547" i="36" s="1"/>
  <c r="U712" i="33"/>
  <c r="U774" i="33"/>
  <c r="Z778" i="6" s="1"/>
  <c r="AG774" i="33" s="1"/>
  <c r="Q780" i="38" s="1"/>
  <c r="U775" i="33"/>
  <c r="Q781" i="36" s="1"/>
  <c r="U778" i="33"/>
  <c r="Q784" i="36" s="1"/>
  <c r="U811" i="33"/>
  <c r="Q817" i="36" s="1"/>
  <c r="U532" i="33"/>
  <c r="Q538" i="36" s="1"/>
  <c r="U619" i="33"/>
  <c r="Q625" i="36" s="1"/>
  <c r="U747" i="33"/>
  <c r="Q753" i="36" s="1"/>
  <c r="U555" i="33"/>
  <c r="Q561" i="36" s="1"/>
  <c r="U137" i="33"/>
  <c r="Q143" i="36" s="1"/>
  <c r="U42" i="33"/>
  <c r="Q48" i="36" s="1"/>
  <c r="U591" i="33"/>
  <c r="Q597" i="36" s="1"/>
  <c r="U448" i="33"/>
  <c r="Q454" i="36" s="1"/>
  <c r="U106" i="33"/>
  <c r="Q112" i="36" s="1"/>
  <c r="U570" i="33"/>
  <c r="Q576" i="36" s="1"/>
  <c r="U652" i="33"/>
  <c r="Z656" i="6" s="1"/>
  <c r="AG652" i="33" s="1"/>
  <c r="Q658" i="38" s="1"/>
  <c r="U27" i="33"/>
  <c r="Q33" i="36" s="1"/>
  <c r="U634" i="33"/>
  <c r="Z638" i="6" s="1"/>
  <c r="AG634" i="33" s="1"/>
  <c r="Q640" i="38" s="1"/>
  <c r="U246" i="33"/>
  <c r="Q252" i="36" s="1"/>
  <c r="U583" i="33"/>
  <c r="Q589" i="36" s="1"/>
  <c r="U376" i="33"/>
  <c r="Q382" i="36" s="1"/>
  <c r="U566" i="33"/>
  <c r="Q572" i="36" s="1"/>
  <c r="U724" i="33"/>
  <c r="Q730" i="36" s="1"/>
  <c r="U321" i="33"/>
  <c r="Q327" i="36" s="1"/>
  <c r="U795" i="33"/>
  <c r="Q801" i="36" s="1"/>
  <c r="U234" i="33"/>
  <c r="Z238" i="6" s="1"/>
  <c r="AG234" i="33" s="1"/>
  <c r="Q240" i="38" s="1"/>
  <c r="U11" i="33"/>
  <c r="U573" i="33"/>
  <c r="Q579" i="36" s="1"/>
  <c r="U107" i="33"/>
  <c r="Q113" i="36" s="1"/>
  <c r="U316" i="33"/>
  <c r="Q322" i="36" s="1"/>
  <c r="U636" i="33"/>
  <c r="Q642" i="36" s="1"/>
  <c r="U746" i="33"/>
  <c r="Q752" i="36" s="1"/>
  <c r="U659" i="33"/>
  <c r="M120" i="43" s="1"/>
  <c r="U743" i="33"/>
  <c r="Q749" i="36" s="1"/>
  <c r="U298" i="33"/>
  <c r="Z302" i="6" s="1"/>
  <c r="AG298" i="33" s="1"/>
  <c r="Q304" i="38" s="1"/>
  <c r="U162" i="33"/>
  <c r="Q168" i="36" s="1"/>
  <c r="U802" i="33"/>
  <c r="Q808" i="36" s="1"/>
  <c r="U629" i="33"/>
  <c r="Q635" i="36" s="1"/>
  <c r="U799" i="33"/>
  <c r="Q805" i="36" s="1"/>
  <c r="U305" i="33"/>
  <c r="Q311" i="36" s="1"/>
  <c r="U559" i="33"/>
  <c r="Q565" i="36" s="1"/>
  <c r="U358" i="33"/>
  <c r="Z362" i="6" s="1"/>
  <c r="AG358" i="33" s="1"/>
  <c r="Q364" i="38" s="1"/>
  <c r="U395" i="33"/>
  <c r="Q401" i="36" s="1"/>
  <c r="U561" i="33"/>
  <c r="Q567" i="36" s="1"/>
  <c r="U437" i="33"/>
  <c r="Q443" i="36" s="1"/>
  <c r="U44" i="33"/>
  <c r="Q50" i="36" s="1"/>
  <c r="U828" i="33"/>
  <c r="Z832" i="6" s="1"/>
  <c r="AG828" i="33" s="1"/>
  <c r="Q834" i="38" s="1"/>
  <c r="U493" i="33"/>
  <c r="Q499" i="36" s="1"/>
  <c r="U350" i="33"/>
  <c r="Q356" i="36" s="1"/>
  <c r="U301" i="33"/>
  <c r="Z305" i="6" s="1"/>
  <c r="AG301" i="33" s="1"/>
  <c r="Q307" i="38" s="1"/>
  <c r="U681" i="33"/>
  <c r="M117" i="43" s="1"/>
  <c r="U344" i="33"/>
  <c r="Q350" i="36" s="1"/>
  <c r="U579" i="33"/>
  <c r="Q585" i="36" s="1"/>
  <c r="U711" i="33"/>
  <c r="U530" i="33"/>
  <c r="Z534" i="6" s="1"/>
  <c r="AG530" i="33" s="1"/>
  <c r="Q536" i="38" s="1"/>
  <c r="U763" i="33"/>
  <c r="Z767" i="6" s="1"/>
  <c r="AG763" i="33" s="1"/>
  <c r="Q769" i="38" s="1"/>
  <c r="U79" i="33"/>
  <c r="Q85" i="36" s="1"/>
  <c r="U594" i="33"/>
  <c r="Q600" i="36" s="1"/>
  <c r="U507" i="33"/>
  <c r="Q513" i="36" s="1"/>
  <c r="U142" i="33"/>
  <c r="Q148" i="36" s="1"/>
  <c r="U737" i="33"/>
  <c r="Z741" i="6" s="1"/>
  <c r="AG737" i="33" s="1"/>
  <c r="Q743" i="38" s="1"/>
  <c r="U292" i="33"/>
  <c r="U543" i="33"/>
  <c r="Z547" i="6" s="1"/>
  <c r="AG543" i="33" s="1"/>
  <c r="Q549" i="38" s="1"/>
  <c r="U473" i="33"/>
  <c r="Z477" i="6" s="1"/>
  <c r="AG473" i="33" s="1"/>
  <c r="Q479" i="38" s="1"/>
  <c r="U34" i="33"/>
  <c r="Q40" i="36" s="1"/>
  <c r="U53" i="33"/>
  <c r="Q59" i="36" s="1"/>
  <c r="U646" i="33"/>
  <c r="Q652" i="36" s="1"/>
  <c r="U221" i="33"/>
  <c r="Q227" i="36" s="1"/>
  <c r="U584" i="33"/>
  <c r="Q590" i="36" s="1"/>
  <c r="U98" i="33"/>
  <c r="Q104" i="36" s="1"/>
  <c r="U599" i="33"/>
  <c r="Q605" i="36" s="1"/>
  <c r="U535" i="33"/>
  <c r="Z539" i="6" s="1"/>
  <c r="AG535" i="33" s="1"/>
  <c r="Q541" i="38" s="1"/>
  <c r="U427" i="33"/>
  <c r="Q433" i="36" s="1"/>
  <c r="U514" i="33"/>
  <c r="Q520" i="36" s="1"/>
  <c r="U363" i="33"/>
  <c r="Q369" i="36" s="1"/>
  <c r="U235" i="33"/>
  <c r="Z239" i="6" s="1"/>
  <c r="AG235" i="33" s="1"/>
  <c r="Q241" i="38" s="1"/>
  <c r="U491" i="33"/>
  <c r="Z495" i="6" s="1"/>
  <c r="AG491" i="33" s="1"/>
  <c r="Q497" i="38" s="1"/>
  <c r="U640" i="33"/>
  <c r="Z644" i="6" s="1"/>
  <c r="AG640" i="33" s="1"/>
  <c r="Q646" i="38" s="1"/>
  <c r="U69" i="33"/>
  <c r="Q75" i="36" s="1"/>
  <c r="U766" i="33"/>
  <c r="Q772" i="36" s="1"/>
  <c r="U97" i="33"/>
  <c r="Q103" i="36" s="1"/>
  <c r="U781" i="33"/>
  <c r="Q787" i="36" s="1"/>
  <c r="U268" i="33"/>
  <c r="Z272" i="6" s="1"/>
  <c r="AG268" i="33" s="1"/>
  <c r="Q274" i="38" s="1"/>
  <c r="U524" i="33"/>
  <c r="Q530" i="36" s="1"/>
  <c r="U15" i="33"/>
  <c r="Q21" i="36" s="1"/>
  <c r="U649" i="33"/>
  <c r="Z653" i="6" s="1"/>
  <c r="AG649" i="33" s="1"/>
  <c r="Q655" i="38" s="1"/>
  <c r="U99" i="33"/>
  <c r="Q105" i="36" s="1"/>
  <c r="U630" i="33"/>
  <c r="Z634" i="6" s="1"/>
  <c r="AG630" i="33" s="1"/>
  <c r="Q636" i="38" s="1"/>
  <c r="U647" i="33"/>
  <c r="Q653" i="36" s="1"/>
  <c r="U50" i="33"/>
  <c r="Q56" i="36" s="1"/>
  <c r="U731" i="33"/>
  <c r="M57" i="43" s="1"/>
  <c r="U324" i="33"/>
  <c r="Q330" i="36" s="1"/>
  <c r="U667" i="33"/>
  <c r="Q673" i="36" s="1"/>
  <c r="U577" i="33"/>
  <c r="Q583" i="36" s="1"/>
  <c r="U347" i="33"/>
  <c r="Q353" i="36" s="1"/>
  <c r="U317" i="33"/>
  <c r="Q323" i="36" s="1"/>
  <c r="U439" i="33"/>
  <c r="Q445" i="36" s="1"/>
  <c r="U108" i="33"/>
  <c r="Q114" i="36" s="1"/>
  <c r="U639" i="33"/>
  <c r="Q645" i="36" s="1"/>
  <c r="U618" i="33"/>
  <c r="Q624" i="36" s="1"/>
  <c r="U128" i="33"/>
  <c r="Q134" i="36" s="1"/>
  <c r="U633" i="33"/>
  <c r="Q639" i="36" s="1"/>
  <c r="U505" i="33"/>
  <c r="Q511" i="36" s="1"/>
  <c r="U761" i="33"/>
  <c r="Z765" i="6" s="1"/>
  <c r="AG761" i="33" s="1"/>
  <c r="Q767" i="38" s="1"/>
  <c r="U614" i="33"/>
  <c r="Q620" i="36" s="1"/>
  <c r="U482" i="33"/>
  <c r="Q488" i="36" s="1"/>
  <c r="U610" i="33"/>
  <c r="Q616" i="36" s="1"/>
  <c r="U708" i="33"/>
  <c r="Z712" i="6" s="1"/>
  <c r="AG708" i="33" s="1"/>
  <c r="Q714" i="38" s="1"/>
  <c r="U486" i="33"/>
  <c r="Z490" i="6" s="1"/>
  <c r="AG486" i="33" s="1"/>
  <c r="Q492" i="38" s="1"/>
  <c r="U806" i="33"/>
  <c r="Z810" i="6" s="1"/>
  <c r="AG806" i="33" s="1"/>
  <c r="Q812" i="38" s="1"/>
  <c r="U757" i="33"/>
  <c r="Z761" i="6" s="1"/>
  <c r="AG757" i="33" s="1"/>
  <c r="Q763" i="38" s="1"/>
  <c r="U218" i="33"/>
  <c r="U800" i="33"/>
  <c r="Q806" i="36" s="1"/>
  <c r="U308" i="33"/>
  <c r="Z312" i="6" s="1"/>
  <c r="AG308" i="33" s="1"/>
  <c r="Q314" i="38" s="1"/>
  <c r="U813" i="33"/>
  <c r="Z817" i="6" s="1"/>
  <c r="AG813" i="33" s="1"/>
  <c r="Q819" i="38" s="1"/>
  <c r="U259" i="33"/>
  <c r="Q265" i="36" s="1"/>
  <c r="U236" i="33"/>
  <c r="Z240" i="6" s="1"/>
  <c r="AG236" i="33" s="1"/>
  <c r="Q242" i="38" s="1"/>
  <c r="U730" i="33"/>
  <c r="Q736" i="36" s="1"/>
  <c r="U764" i="33"/>
  <c r="Q770" i="36" s="1"/>
  <c r="U727" i="33"/>
  <c r="Q733" i="36" s="1"/>
  <c r="U791" i="33"/>
  <c r="Z795" i="6" s="1"/>
  <c r="AG791" i="33" s="1"/>
  <c r="Q797" i="38" s="1"/>
  <c r="U57" i="33"/>
  <c r="Z61" i="6" s="1"/>
  <c r="AG57" i="33" s="1"/>
  <c r="Q63" i="38" s="1"/>
  <c r="U59" i="33"/>
  <c r="Z63" i="6" s="1"/>
  <c r="AG59" i="33" s="1"/>
  <c r="Q65" i="38" s="1"/>
  <c r="U782" i="33"/>
  <c r="Q788" i="36" s="1"/>
  <c r="U353" i="33"/>
  <c r="Z357" i="6" s="1"/>
  <c r="AG353" i="33" s="1"/>
  <c r="Q359" i="38" s="1"/>
  <c r="U784" i="33"/>
  <c r="Q790" i="36" s="1"/>
  <c r="U607" i="33"/>
  <c r="Z611" i="6" s="1"/>
  <c r="AG607" i="33" s="1"/>
  <c r="Q613" i="38" s="1"/>
  <c r="U338" i="33"/>
  <c r="Q344" i="36" s="1"/>
  <c r="U30" i="33"/>
  <c r="U656" i="33"/>
  <c r="Q662" i="36" s="1"/>
  <c r="U111" i="33"/>
  <c r="U38" i="33"/>
  <c r="Q44" i="36" s="1"/>
  <c r="U648" i="33"/>
  <c r="Z652" i="6" s="1"/>
  <c r="AG648" i="33" s="1"/>
  <c r="Q654" i="38" s="1"/>
  <c r="U75" i="33"/>
  <c r="Z79" i="6" s="1"/>
  <c r="AG75" i="33" s="1"/>
  <c r="Q81" i="38" s="1"/>
  <c r="U477" i="33"/>
  <c r="Z481" i="6" s="1"/>
  <c r="AG477" i="33" s="1"/>
  <c r="Q483" i="38" s="1"/>
  <c r="U454" i="33"/>
  <c r="Z458" i="6" s="1"/>
  <c r="AG454" i="33" s="1"/>
  <c r="Q460" i="38" s="1"/>
  <c r="U14" i="33"/>
  <c r="Z18" i="6" s="1"/>
  <c r="AG14" i="33" s="1"/>
  <c r="Q20" i="38" s="1"/>
  <c r="U215" i="33"/>
  <c r="Z219" i="6" s="1"/>
  <c r="AG215" i="33" s="1"/>
  <c r="Q221" i="38" s="1"/>
  <c r="U220" i="33"/>
  <c r="Z224" i="6" s="1"/>
  <c r="AG220" i="33" s="1"/>
  <c r="Q226" i="38" s="1"/>
  <c r="U119" i="33"/>
  <c r="Z123" i="6" s="1"/>
  <c r="AG119" i="33" s="1"/>
  <c r="Q125" i="38" s="1"/>
  <c r="U61" i="33"/>
  <c r="Z65" i="6" s="1"/>
  <c r="AG61" i="33" s="1"/>
  <c r="Q67" i="38" s="1"/>
  <c r="U163" i="33"/>
  <c r="Z167" i="6" s="1"/>
  <c r="AG163" i="33" s="1"/>
  <c r="Q169" i="38" s="1"/>
  <c r="U80" i="33"/>
  <c r="Z84" i="6" s="1"/>
  <c r="AG80" i="33" s="1"/>
  <c r="Q86" i="38" s="1"/>
  <c r="U529" i="33"/>
  <c r="U596" i="33"/>
  <c r="Z600" i="6" s="1"/>
  <c r="AG596" i="33" s="1"/>
  <c r="Q602" i="38" s="1"/>
  <c r="U455" i="33"/>
  <c r="Q461" i="36" s="1"/>
  <c r="U767" i="33"/>
  <c r="Z771" i="6" s="1"/>
  <c r="AG767" i="33" s="1"/>
  <c r="Q773" i="38" s="1"/>
  <c r="U832" i="33"/>
  <c r="Z836" i="6" s="1"/>
  <c r="AG832" i="33" s="1"/>
  <c r="U510" i="33"/>
  <c r="Z514" i="6" s="1"/>
  <c r="AG510" i="33" s="1"/>
  <c r="Q516" i="38" s="1"/>
  <c r="U589" i="33"/>
  <c r="Z593" i="6" s="1"/>
  <c r="AG589" i="33" s="1"/>
  <c r="Q595" i="38" s="1"/>
  <c r="U333" i="33"/>
  <c r="Q339" i="36" s="1"/>
  <c r="U547" i="33"/>
  <c r="Q553" i="36" s="1"/>
  <c r="U762" i="33"/>
  <c r="Z766" i="6" s="1"/>
  <c r="AG762" i="33" s="1"/>
  <c r="Q768" i="38" s="1"/>
  <c r="U732" i="33"/>
  <c r="U329" i="33"/>
  <c r="Q335" i="36" s="1"/>
  <c r="U632" i="33"/>
  <c r="Z636" i="6" s="1"/>
  <c r="AG632" i="33" s="1"/>
  <c r="Q638" i="38" s="1"/>
  <c r="U35" i="33"/>
  <c r="Z39" i="6" s="1"/>
  <c r="AG35" i="33" s="1"/>
  <c r="Q41" i="38" s="1"/>
  <c r="U453" i="33"/>
  <c r="Z457" i="6" s="1"/>
  <c r="AG453" i="33" s="1"/>
  <c r="Q459" i="38" s="1"/>
  <c r="U517" i="33"/>
  <c r="Z521" i="6" s="1"/>
  <c r="AG517" i="33" s="1"/>
  <c r="Q523" i="38" s="1"/>
  <c r="U370" i="33"/>
  <c r="Q376" i="36" s="1"/>
  <c r="U498" i="33"/>
  <c r="Z502" i="6" s="1"/>
  <c r="AG498" i="33" s="1"/>
  <c r="Q504" i="38" s="1"/>
  <c r="U449" i="33"/>
  <c r="Z453" i="6" s="1"/>
  <c r="AG449" i="33" s="1"/>
  <c r="Q455" i="38" s="1"/>
  <c r="U147" i="33"/>
  <c r="U41" i="33"/>
  <c r="Z45" i="6" s="1"/>
  <c r="AG41" i="33" s="1"/>
  <c r="Q47" i="38" s="1"/>
  <c r="U343" i="33"/>
  <c r="Q349" i="36" s="1"/>
  <c r="U637" i="33"/>
  <c r="Q643" i="36" s="1"/>
  <c r="U572" i="33"/>
  <c r="Z576" i="6" s="1"/>
  <c r="AG572" i="33" s="1"/>
  <c r="Q578" i="38" s="1"/>
  <c r="U509" i="33"/>
  <c r="Z513" i="6" s="1"/>
  <c r="AG509" i="33" s="1"/>
  <c r="Q515" i="38" s="1"/>
  <c r="U631" i="33"/>
  <c r="Z635" i="6" s="1"/>
  <c r="AG631" i="33" s="1"/>
  <c r="Q637" i="38" s="1"/>
  <c r="U825" i="33"/>
  <c r="Z829" i="6" s="1"/>
  <c r="AG825" i="33" s="1"/>
  <c r="Q831" i="38" s="1"/>
  <c r="U377" i="33"/>
  <c r="Z381" i="6" s="1"/>
  <c r="AG377" i="33" s="1"/>
  <c r="Q383" i="38" s="1"/>
  <c r="U810" i="33"/>
  <c r="Z814" i="6" s="1"/>
  <c r="AG810" i="33" s="1"/>
  <c r="Q816" i="38" s="1"/>
  <c r="Q7" i="36"/>
  <c r="Q329" i="33"/>
  <c r="V333" i="6" s="1"/>
  <c r="AC329" i="33" s="1"/>
  <c r="M335" i="38" s="1"/>
  <c r="Q527" i="33"/>
  <c r="V531" i="6" s="1"/>
  <c r="AC527" i="33" s="1"/>
  <c r="M533" i="38" s="1"/>
  <c r="Q729" i="33"/>
  <c r="V733" i="6" s="1"/>
  <c r="AC729" i="33" s="1"/>
  <c r="M735" i="38" s="1"/>
  <c r="Q586" i="33"/>
  <c r="M592" i="36" s="1"/>
  <c r="Q711" i="33"/>
  <c r="Q548" i="33"/>
  <c r="V552" i="6" s="1"/>
  <c r="AC548" i="33" s="1"/>
  <c r="M554" i="38" s="1"/>
  <c r="Q640" i="33"/>
  <c r="M646" i="36" s="1"/>
  <c r="P616" i="33"/>
  <c r="L622" i="36" s="1"/>
  <c r="P567" i="33"/>
  <c r="U571" i="6" s="1"/>
  <c r="AB567" i="33" s="1"/>
  <c r="L573" i="38" s="1"/>
  <c r="P761" i="33"/>
  <c r="U765" i="6" s="1"/>
  <c r="AB761" i="33" s="1"/>
  <c r="L767" i="38" s="1"/>
  <c r="P377" i="33"/>
  <c r="U381" i="6" s="1"/>
  <c r="AB377" i="33" s="1"/>
  <c r="L383" i="38" s="1"/>
  <c r="P569" i="33"/>
  <c r="U573" i="6" s="1"/>
  <c r="AB569" i="33" s="1"/>
  <c r="L575" i="38" s="1"/>
  <c r="P558" i="33"/>
  <c r="L564" i="36" s="1"/>
  <c r="P430" i="33"/>
  <c r="U434" i="6" s="1"/>
  <c r="AB430" i="33" s="1"/>
  <c r="L436" i="38" s="1"/>
  <c r="P108" i="33"/>
  <c r="L114" i="36" s="1"/>
  <c r="P316" i="33"/>
  <c r="U320" i="6" s="1"/>
  <c r="AB316" i="33" s="1"/>
  <c r="L322" i="38" s="1"/>
  <c r="P234" i="33"/>
  <c r="U238" i="6" s="1"/>
  <c r="AB234" i="33" s="1"/>
  <c r="L240" i="38" s="1"/>
  <c r="P516" i="33"/>
  <c r="L522" i="36" s="1"/>
  <c r="P41" i="33"/>
  <c r="L47" i="36" s="1"/>
  <c r="P560" i="33"/>
  <c r="U564" i="6" s="1"/>
  <c r="AB560" i="33" s="1"/>
  <c r="L566" i="38" s="1"/>
  <c r="P641" i="33"/>
  <c r="U645" i="6" s="1"/>
  <c r="AB641" i="33" s="1"/>
  <c r="L647" i="38" s="1"/>
  <c r="P645" i="33"/>
  <c r="L651" i="36" s="1"/>
  <c r="P504" i="33"/>
  <c r="U508" i="6" s="1"/>
  <c r="AB504" i="33" s="1"/>
  <c r="L510" i="38" s="1"/>
  <c r="P240" i="33"/>
  <c r="L246" i="36" s="1"/>
  <c r="P487" i="33"/>
  <c r="U491" i="6" s="1"/>
  <c r="AB487" i="33" s="1"/>
  <c r="L493" i="38" s="1"/>
  <c r="P442" i="33"/>
  <c r="H164" i="43" s="1"/>
  <c r="P314" i="33"/>
  <c r="U318" i="6" s="1"/>
  <c r="AB314" i="33" s="1"/>
  <c r="L320" i="38" s="1"/>
  <c r="P333" i="33"/>
  <c r="U337" i="6" s="1"/>
  <c r="AB333" i="33" s="1"/>
  <c r="L339" i="38" s="1"/>
  <c r="P27" i="33"/>
  <c r="U31" i="6" s="1"/>
  <c r="AB27" i="33" s="1"/>
  <c r="L33" i="38" s="1"/>
  <c r="P824" i="33"/>
  <c r="L830" i="36" s="1"/>
  <c r="P574" i="33"/>
  <c r="L580" i="36" s="1"/>
  <c r="P287" i="33"/>
  <c r="U291" i="6" s="1"/>
  <c r="AB287" i="33" s="1"/>
  <c r="L293" i="38" s="1"/>
  <c r="P704" i="33"/>
  <c r="U708" i="6" s="1"/>
  <c r="AB704" i="33" s="1"/>
  <c r="L710" i="38" s="1"/>
  <c r="P655" i="33"/>
  <c r="L661" i="36" s="1"/>
  <c r="P832" i="33"/>
  <c r="U836" i="6" s="1"/>
  <c r="AB832" i="33" s="1"/>
  <c r="P363" i="33"/>
  <c r="U367" i="6" s="1"/>
  <c r="AB363" i="33" s="1"/>
  <c r="L369" i="38" s="1"/>
  <c r="P578" i="33"/>
  <c r="U582" i="6" s="1"/>
  <c r="AB578" i="33" s="1"/>
  <c r="L584" i="38" s="1"/>
  <c r="P597" i="33"/>
  <c r="H113" i="43" s="1"/>
  <c r="P596" i="33"/>
  <c r="U600" i="6" s="1"/>
  <c r="AB596" i="33" s="1"/>
  <c r="L602" i="38" s="1"/>
  <c r="P34" i="33"/>
  <c r="U38" i="6" s="1"/>
  <c r="AB34" i="33" s="1"/>
  <c r="L40" i="38" s="1"/>
  <c r="P797" i="33"/>
  <c r="L803" i="36" s="1"/>
  <c r="P348" i="33"/>
  <c r="U352" i="6" s="1"/>
  <c r="AB348" i="33" s="1"/>
  <c r="L354" i="38" s="1"/>
  <c r="P627" i="33"/>
  <c r="L633" i="36" s="1"/>
  <c r="P412" i="33"/>
  <c r="L418" i="36" s="1"/>
  <c r="P778" i="33"/>
  <c r="U782" i="6" s="1"/>
  <c r="AB778" i="33" s="1"/>
  <c r="L784" i="38" s="1"/>
  <c r="P156" i="33"/>
  <c r="U160" i="6" s="1"/>
  <c r="AB156" i="33" s="1"/>
  <c r="L162" i="38" s="1"/>
  <c r="P537" i="33"/>
  <c r="U541" i="6" s="1"/>
  <c r="AB537" i="33" s="1"/>
  <c r="L543" i="38" s="1"/>
  <c r="P328" i="33"/>
  <c r="U332" i="6" s="1"/>
  <c r="AB328" i="33" s="1"/>
  <c r="L334" i="38" s="1"/>
  <c r="P654" i="33"/>
  <c r="L660" i="36" s="1"/>
  <c r="P164" i="33"/>
  <c r="L170" i="36" s="1"/>
  <c r="P545" i="33"/>
  <c r="L551" i="36" s="1"/>
  <c r="P485" i="33"/>
  <c r="L491" i="36" s="1"/>
  <c r="P726" i="33"/>
  <c r="U730" i="6" s="1"/>
  <c r="AB726" i="33" s="1"/>
  <c r="L732" i="38" s="1"/>
  <c r="P18" i="33"/>
  <c r="L24" i="36" s="1"/>
  <c r="P609" i="33"/>
  <c r="L615" i="36" s="1"/>
  <c r="P21" i="33"/>
  <c r="U25" i="6" s="1"/>
  <c r="AB21" i="33" s="1"/>
  <c r="L27" i="38" s="1"/>
  <c r="P338" i="33"/>
  <c r="L344" i="36" s="1"/>
  <c r="P764" i="33"/>
  <c r="U768" i="6" s="1"/>
  <c r="AB764" i="33" s="1"/>
  <c r="L770" i="38" s="1"/>
  <c r="P798" i="33"/>
  <c r="L804" i="36" s="1"/>
  <c r="P474" i="33"/>
  <c r="L480" i="36" s="1"/>
  <c r="P101" i="33"/>
  <c r="U105" i="6" s="1"/>
  <c r="AB101" i="33" s="1"/>
  <c r="L107" i="38" s="1"/>
  <c r="P515" i="33"/>
  <c r="U519" i="6" s="1"/>
  <c r="AB515" i="33" s="1"/>
  <c r="L521" i="38" s="1"/>
  <c r="P536" i="33"/>
  <c r="L542" i="36" s="1"/>
  <c r="P86" i="33"/>
  <c r="P734" i="33"/>
  <c r="L740" i="36" s="1"/>
  <c r="P538" i="33"/>
  <c r="U542" i="6" s="1"/>
  <c r="AB538" i="33" s="1"/>
  <c r="L544" i="38" s="1"/>
  <c r="P154" i="33"/>
  <c r="U158" i="6" s="1"/>
  <c r="AB154" i="33" s="1"/>
  <c r="L160" i="38" s="1"/>
  <c r="P806" i="33"/>
  <c r="U810" i="6" s="1"/>
  <c r="AB806" i="33" s="1"/>
  <c r="L812" i="38" s="1"/>
  <c r="P559" i="33"/>
  <c r="U563" i="6" s="1"/>
  <c r="AB559" i="33" s="1"/>
  <c r="L565" i="38" s="1"/>
  <c r="P495" i="33"/>
  <c r="U499" i="6" s="1"/>
  <c r="AB495" i="33" s="1"/>
  <c r="L501" i="38" s="1"/>
  <c r="P757" i="33"/>
  <c r="U761" i="6" s="1"/>
  <c r="AB757" i="33" s="1"/>
  <c r="L763" i="38" s="1"/>
  <c r="P395" i="33"/>
  <c r="U399" i="6" s="1"/>
  <c r="AB395" i="33" s="1"/>
  <c r="L401" i="38" s="1"/>
  <c r="P735" i="33"/>
  <c r="U739" i="6" s="1"/>
  <c r="AB735" i="33" s="1"/>
  <c r="L741" i="38" s="1"/>
  <c r="P135" i="33"/>
  <c r="L141" i="36" s="1"/>
  <c r="P744" i="33"/>
  <c r="L750" i="36" s="1"/>
  <c r="P360" i="33"/>
  <c r="L366" i="36" s="1"/>
  <c r="P825" i="33"/>
  <c r="L831" i="36" s="1"/>
  <c r="P505" i="33"/>
  <c r="U509" i="6" s="1"/>
  <c r="AB505" i="33" s="1"/>
  <c r="L511" i="38" s="1"/>
  <c r="P723" i="33"/>
  <c r="P317" i="33"/>
  <c r="U321" i="6" s="1"/>
  <c r="AB317" i="33" s="1"/>
  <c r="L323" i="38" s="1"/>
  <c r="P207" i="33"/>
  <c r="P508" i="33"/>
  <c r="L514" i="36" s="1"/>
  <c r="P509" i="33"/>
  <c r="L515" i="36" s="1"/>
  <c r="P147" i="33"/>
  <c r="P580" i="33"/>
  <c r="L586" i="36" s="1"/>
  <c r="P705" i="33"/>
  <c r="U709" i="6" s="1"/>
  <c r="AB705" i="33" s="1"/>
  <c r="L711" i="38" s="1"/>
  <c r="P539" i="33"/>
  <c r="U543" i="6" s="1"/>
  <c r="AB539" i="33" s="1"/>
  <c r="L545" i="38" s="1"/>
  <c r="P626" i="33"/>
  <c r="L632" i="36" s="1"/>
  <c r="P438" i="33"/>
  <c r="P568" i="33"/>
  <c r="L574" i="36" s="1"/>
  <c r="P632" i="33"/>
  <c r="L638" i="36" s="1"/>
  <c r="P644" i="33"/>
  <c r="L650" i="36" s="1"/>
  <c r="P570" i="33"/>
  <c r="L576" i="36" s="1"/>
  <c r="P634" i="33"/>
  <c r="L640" i="36" s="1"/>
  <c r="P397" i="33"/>
  <c r="U401" i="6" s="1"/>
  <c r="AB397" i="33" s="1"/>
  <c r="L403" i="38" s="1"/>
  <c r="P204" i="33"/>
  <c r="P585" i="33"/>
  <c r="U589" i="6" s="1"/>
  <c r="AB585" i="33" s="1"/>
  <c r="L591" i="38" s="1"/>
  <c r="P640" i="33"/>
  <c r="L646" i="36" s="1"/>
  <c r="P653" i="33"/>
  <c r="U657" i="6" s="1"/>
  <c r="AB653" i="33" s="1"/>
  <c r="L659" i="38" s="1"/>
  <c r="P88" i="33"/>
  <c r="U92" i="6" s="1"/>
  <c r="AB88" i="33" s="1"/>
  <c r="L94" i="38" s="1"/>
  <c r="P184" i="33"/>
  <c r="P593" i="33"/>
  <c r="U597" i="6" s="1"/>
  <c r="AB593" i="33" s="1"/>
  <c r="L599" i="38" s="1"/>
  <c r="P427" i="33"/>
  <c r="U431" i="6" s="1"/>
  <c r="AB427" i="33" s="1"/>
  <c r="L433" i="38" s="1"/>
  <c r="P532" i="33"/>
  <c r="U536" i="6" s="1"/>
  <c r="AB532" i="33" s="1"/>
  <c r="L538" i="38" s="1"/>
  <c r="P31" i="33"/>
  <c r="P213" i="33"/>
  <c r="L219" i="36" s="1"/>
  <c r="P646" i="33"/>
  <c r="L652" i="36" s="1"/>
  <c r="P61" i="33"/>
  <c r="U65" i="6" s="1"/>
  <c r="AB61" i="33" s="1"/>
  <c r="L67" i="38" s="1"/>
  <c r="P477" i="33"/>
  <c r="U481" i="6" s="1"/>
  <c r="AB477" i="33" s="1"/>
  <c r="L483" i="38" s="1"/>
  <c r="P540" i="33"/>
  <c r="L546" i="36" s="1"/>
  <c r="P605" i="33"/>
  <c r="U609" i="6" s="1"/>
  <c r="AB605" i="33" s="1"/>
  <c r="L611" i="38" s="1"/>
  <c r="P171" i="33"/>
  <c r="L177" i="36" s="1"/>
  <c r="P604" i="33"/>
  <c r="U608" i="6" s="1"/>
  <c r="AB604" i="33" s="1"/>
  <c r="L610" i="38" s="1"/>
  <c r="P307" i="33"/>
  <c r="L313" i="36" s="1"/>
  <c r="P712" i="33"/>
  <c r="P223" i="33"/>
  <c r="U227" i="6" s="1"/>
  <c r="AB223" i="33" s="1"/>
  <c r="L229" i="38" s="1"/>
  <c r="P612" i="33"/>
  <c r="U616" i="6" s="1"/>
  <c r="AB612" i="33" s="1"/>
  <c r="L618" i="38" s="1"/>
  <c r="P293" i="33"/>
  <c r="L299" i="36" s="1"/>
  <c r="P406" i="33"/>
  <c r="U410" i="6" s="1"/>
  <c r="AB406" i="33" s="1"/>
  <c r="L412" i="38" s="1"/>
  <c r="P718" i="33"/>
  <c r="U722" i="6" s="1"/>
  <c r="AB718" i="33" s="1"/>
  <c r="L724" i="38" s="1"/>
  <c r="P548" i="33"/>
  <c r="U552" i="6" s="1"/>
  <c r="AB548" i="33" s="1"/>
  <c r="L554" i="38" s="1"/>
  <c r="P64" i="33"/>
  <c r="L70" i="36" s="1"/>
  <c r="P756" i="33"/>
  <c r="H99" i="43" s="1"/>
  <c r="P722" i="33"/>
  <c r="U726" i="6" s="1"/>
  <c r="AB722" i="33" s="1"/>
  <c r="L728" i="38" s="1"/>
  <c r="P557" i="33"/>
  <c r="U561" i="6" s="1"/>
  <c r="AB557" i="33" s="1"/>
  <c r="L563" i="38" s="1"/>
  <c r="P297" i="33"/>
  <c r="U301" i="6" s="1"/>
  <c r="AB297" i="33" s="1"/>
  <c r="L303" i="38" s="1"/>
  <c r="P730" i="33"/>
  <c r="U734" i="6" s="1"/>
  <c r="AB730" i="33" s="1"/>
  <c r="L736" i="38" s="1"/>
  <c r="P37" i="33"/>
  <c r="L43" i="36" s="1"/>
  <c r="P643" i="33"/>
  <c r="L649" i="36" s="1"/>
  <c r="P489" i="33"/>
  <c r="U493" i="6" s="1"/>
  <c r="AB489" i="33" s="1"/>
  <c r="L495" i="38" s="1"/>
  <c r="P728" i="33"/>
  <c r="P615" i="33"/>
  <c r="U619" i="6" s="1"/>
  <c r="AB615" i="33" s="1"/>
  <c r="L621" i="38" s="1"/>
  <c r="P57" i="33"/>
  <c r="U61" i="6" s="1"/>
  <c r="AB57" i="33" s="1"/>
  <c r="L63" i="38" s="1"/>
  <c r="P282" i="33"/>
  <c r="U286" i="6" s="1"/>
  <c r="AB282" i="33" s="1"/>
  <c r="L288" i="38" s="1"/>
  <c r="P633" i="33"/>
  <c r="U637" i="6" s="1"/>
  <c r="AB633" i="33" s="1"/>
  <c r="L639" i="38" s="1"/>
  <c r="P162" i="33"/>
  <c r="L168" i="36" s="1"/>
  <c r="P424" i="33"/>
  <c r="L430" i="36" s="1"/>
  <c r="P554" i="33"/>
  <c r="L560" i="36" s="1"/>
  <c r="P362" i="33"/>
  <c r="L368" i="36" s="1"/>
  <c r="P572" i="33"/>
  <c r="U576" i="6" s="1"/>
  <c r="AB572" i="33" s="1"/>
  <c r="L578" i="38" s="1"/>
  <c r="P445" i="33"/>
  <c r="L451" i="36" s="1"/>
  <c r="P439" i="33"/>
  <c r="L445" i="36" s="1"/>
  <c r="P636" i="33"/>
  <c r="L642" i="36" s="1"/>
  <c r="P765" i="33"/>
  <c r="L771" i="36" s="1"/>
  <c r="P624" i="33"/>
  <c r="L630" i="36" s="1"/>
  <c r="P185" i="33"/>
  <c r="L191" i="36" s="1"/>
  <c r="P370" i="33"/>
  <c r="L376" i="36" s="1"/>
  <c r="P667" i="33"/>
  <c r="U671" i="6" s="1"/>
  <c r="AB667" i="33" s="1"/>
  <c r="L673" i="38" s="1"/>
  <c r="P325" i="33"/>
  <c r="L331" i="36" s="1"/>
  <c r="P447" i="33"/>
  <c r="U451" i="6" s="1"/>
  <c r="AB447" i="33" s="1"/>
  <c r="L453" i="38" s="1"/>
  <c r="P773" i="33"/>
  <c r="U777" i="6" s="1"/>
  <c r="AB773" i="33" s="1"/>
  <c r="L779" i="38" s="1"/>
  <c r="P261" i="33"/>
  <c r="U265" i="6" s="1"/>
  <c r="AB261" i="33" s="1"/>
  <c r="L267" i="38" s="1"/>
  <c r="P517" i="33"/>
  <c r="U521" i="6" s="1"/>
  <c r="AB517" i="33" s="1"/>
  <c r="L523" i="38" s="1"/>
  <c r="P739" i="33"/>
  <c r="L745" i="36" s="1"/>
  <c r="P227" i="33"/>
  <c r="U231" i="6" s="1"/>
  <c r="AB227" i="33" s="1"/>
  <c r="L233" i="38" s="1"/>
  <c r="P713" i="33"/>
  <c r="U717" i="6" s="1"/>
  <c r="AB713" i="33" s="1"/>
  <c r="L719" i="38" s="1"/>
  <c r="P652" i="33"/>
  <c r="U656" i="6" s="1"/>
  <c r="AB652" i="33" s="1"/>
  <c r="L658" i="38" s="1"/>
  <c r="P461" i="33"/>
  <c r="U465" i="6" s="1"/>
  <c r="AB461" i="33" s="1"/>
  <c r="L467" i="38" s="1"/>
  <c r="P137" i="33"/>
  <c r="U141" i="6" s="1"/>
  <c r="AB137" i="33" s="1"/>
  <c r="L143" i="38" s="1"/>
  <c r="P446" i="33"/>
  <c r="U450" i="6" s="1"/>
  <c r="AB446" i="33" s="1"/>
  <c r="L452" i="38" s="1"/>
  <c r="P91" i="33"/>
  <c r="L97" i="36" s="1"/>
  <c r="P576" i="33"/>
  <c r="L582" i="36" s="1"/>
  <c r="P811" i="33"/>
  <c r="U815" i="6" s="1"/>
  <c r="AB811" i="33" s="1"/>
  <c r="L817" i="38" s="1"/>
  <c r="P619" i="33"/>
  <c r="U623" i="6" s="1"/>
  <c r="AB619" i="33" s="1"/>
  <c r="L625" i="38" s="1"/>
  <c r="P80" i="33"/>
  <c r="L86" i="36" s="1"/>
  <c r="P785" i="33"/>
  <c r="U789" i="6" s="1"/>
  <c r="AB785" i="33" s="1"/>
  <c r="L791" i="38" s="1"/>
  <c r="P95" i="33"/>
  <c r="U99" i="6" s="1"/>
  <c r="AB95" i="33" s="1"/>
  <c r="L101" i="38" s="1"/>
  <c r="P463" i="33"/>
  <c r="U467" i="6" s="1"/>
  <c r="AB463" i="33" s="1"/>
  <c r="L469" i="38" s="1"/>
  <c r="P271" i="33"/>
  <c r="U275" i="6" s="1"/>
  <c r="AB271" i="33" s="1"/>
  <c r="L277" i="38" s="1"/>
  <c r="P38" i="33"/>
  <c r="L44" i="36" s="1"/>
  <c r="P733" i="33"/>
  <c r="U737" i="6" s="1"/>
  <c r="AB733" i="33" s="1"/>
  <c r="L739" i="38" s="1"/>
  <c r="P53" i="33"/>
  <c r="U57" i="6" s="1"/>
  <c r="AB53" i="33" s="1"/>
  <c r="L59" i="38" s="1"/>
  <c r="P119" i="33"/>
  <c r="U123" i="6" s="1"/>
  <c r="AB119" i="33" s="1"/>
  <c r="L125" i="38" s="1"/>
  <c r="P748" i="33"/>
  <c r="L754" i="36" s="1"/>
  <c r="P435" i="33"/>
  <c r="U439" i="6" s="1"/>
  <c r="AB435" i="33" s="1"/>
  <c r="L441" i="38" s="1"/>
  <c r="P729" i="33"/>
  <c r="U733" i="6" s="1"/>
  <c r="AB729" i="33" s="1"/>
  <c r="L735" i="38" s="1"/>
  <c r="P607" i="33"/>
  <c r="U611" i="6" s="1"/>
  <c r="AB607" i="33" s="1"/>
  <c r="L613" i="38" s="1"/>
  <c r="P229" i="33"/>
  <c r="L235" i="36" s="1"/>
  <c r="P79" i="33"/>
  <c r="U83" i="6" s="1"/>
  <c r="AB79" i="33" s="1"/>
  <c r="L85" i="38" s="1"/>
  <c r="P783" i="33"/>
  <c r="U787" i="6" s="1"/>
  <c r="AB783" i="33" s="1"/>
  <c r="L789" i="38" s="1"/>
  <c r="P782" i="33"/>
  <c r="U786" i="6" s="1"/>
  <c r="AB782" i="33" s="1"/>
  <c r="L788" i="38" s="1"/>
  <c r="P741" i="33"/>
  <c r="U745" i="6" s="1"/>
  <c r="AB741" i="33" s="1"/>
  <c r="L747" i="38" s="1"/>
  <c r="P462" i="33"/>
  <c r="U466" i="6" s="1"/>
  <c r="AB462" i="33" s="1"/>
  <c r="L468" i="38" s="1"/>
  <c r="P820" i="33"/>
  <c r="L826" i="36" s="1"/>
  <c r="P786" i="33"/>
  <c r="L792" i="36" s="1"/>
  <c r="P813" i="33"/>
  <c r="L819" i="36" s="1"/>
  <c r="P617" i="33"/>
  <c r="L623" i="36" s="1"/>
  <c r="P771" i="33"/>
  <c r="L777" i="36" s="1"/>
  <c r="P59" i="33"/>
  <c r="U63" i="6" s="1"/>
  <c r="AB59" i="33" s="1"/>
  <c r="L65" i="38" s="1"/>
  <c r="P620" i="33"/>
  <c r="U624" i="6" s="1"/>
  <c r="AB620" i="33" s="1"/>
  <c r="L626" i="38" s="1"/>
  <c r="P579" i="33"/>
  <c r="U583" i="6" s="1"/>
  <c r="AB579" i="33" s="1"/>
  <c r="L585" i="38" s="1"/>
  <c r="P792" i="33"/>
  <c r="U796" i="6" s="1"/>
  <c r="AB792" i="33" s="1"/>
  <c r="L798" i="38" s="1"/>
  <c r="P208" i="33"/>
  <c r="U212" i="6" s="1"/>
  <c r="AB208" i="33" s="1"/>
  <c r="L214" i="38" s="1"/>
  <c r="P350" i="33"/>
  <c r="U354" i="6" s="1"/>
  <c r="AB350" i="33" s="1"/>
  <c r="L356" i="38" s="1"/>
  <c r="P244" i="33"/>
  <c r="L250" i="36" s="1"/>
  <c r="P625" i="33"/>
  <c r="U629" i="6" s="1"/>
  <c r="AB625" i="33" s="1"/>
  <c r="L631" i="38" s="1"/>
  <c r="P610" i="33"/>
  <c r="U614" i="6" s="1"/>
  <c r="AB610" i="33" s="1"/>
  <c r="L616" i="38" s="1"/>
  <c r="P802" i="33"/>
  <c r="L808" i="36" s="1"/>
  <c r="P288" i="33"/>
  <c r="U292" i="6" s="1"/>
  <c r="AB288" i="33" s="1"/>
  <c r="L294" i="38" s="1"/>
  <c r="P28" i="33"/>
  <c r="U32" i="6" s="1"/>
  <c r="AB28" i="33" s="1"/>
  <c r="L34" i="38" s="1"/>
  <c r="P561" i="33"/>
  <c r="U565" i="6" s="1"/>
  <c r="AB561" i="33" s="1"/>
  <c r="L567" i="38" s="1"/>
  <c r="P742" i="33"/>
  <c r="U746" i="6" s="1"/>
  <c r="AB742" i="33" s="1"/>
  <c r="L748" i="38" s="1"/>
  <c r="P218" i="33"/>
  <c r="P426" i="33"/>
  <c r="P490" i="33"/>
  <c r="L496" i="36" s="1"/>
  <c r="P680" i="33"/>
  <c r="P810" i="33"/>
  <c r="L816" i="36" s="1"/>
  <c r="P128" i="33"/>
  <c r="L134" i="36" s="1"/>
  <c r="P112" i="33"/>
  <c r="L118" i="36" s="1"/>
  <c r="P366" i="33"/>
  <c r="L372" i="36" s="1"/>
  <c r="P380" i="33"/>
  <c r="L386" i="36" s="1"/>
  <c r="P58" i="33"/>
  <c r="L64" i="36" s="1"/>
  <c r="P711" i="33"/>
  <c r="P449" i="33"/>
  <c r="L455" i="36" s="1"/>
  <c r="P321" i="33"/>
  <c r="L327" i="36" s="1"/>
  <c r="P298" i="33"/>
  <c r="L304" i="36" s="1"/>
  <c r="P275" i="33"/>
  <c r="L281" i="36" s="1"/>
  <c r="P441" i="33"/>
  <c r="L447" i="36" s="1"/>
  <c r="P488" i="33"/>
  <c r="L494" i="36" s="1"/>
  <c r="P808" i="33"/>
  <c r="L814" i="36" s="1"/>
  <c r="P43" i="33"/>
  <c r="L49" i="36" s="1"/>
  <c r="P573" i="33"/>
  <c r="U577" i="6" s="1"/>
  <c r="AB573" i="33" s="1"/>
  <c r="L579" i="38" s="1"/>
  <c r="P107" i="33"/>
  <c r="U111" i="6" s="1"/>
  <c r="AB107" i="33" s="1"/>
  <c r="L113" i="38" s="1"/>
  <c r="P814" i="33"/>
  <c r="L820" i="36" s="1"/>
  <c r="P444" i="33"/>
  <c r="L450" i="36" s="1"/>
  <c r="P603" i="33"/>
  <c r="U607" i="6" s="1"/>
  <c r="AB603" i="33" s="1"/>
  <c r="L609" i="38" s="1"/>
  <c r="P11" i="33"/>
  <c r="P324" i="33"/>
  <c r="L330" i="36" s="1"/>
  <c r="P347" i="33"/>
  <c r="L353" i="36" s="1"/>
  <c r="P440" i="33"/>
  <c r="U444" i="6" s="1"/>
  <c r="AB440" i="33" s="1"/>
  <c r="L446" i="38" s="1"/>
  <c r="P583" i="33"/>
  <c r="L589" i="36" s="1"/>
  <c r="P630" i="33"/>
  <c r="L636" i="36" s="1"/>
  <c r="P389" i="33"/>
  <c r="U393" i="6" s="1"/>
  <c r="AB389" i="33" s="1"/>
  <c r="L395" i="38" s="1"/>
  <c r="P431" i="33"/>
  <c r="L437" i="36" s="1"/>
  <c r="P588" i="33"/>
  <c r="P329" i="33"/>
  <c r="L335" i="36" s="1"/>
  <c r="P826" i="33"/>
  <c r="L832" i="36" s="1"/>
  <c r="P268" i="33"/>
  <c r="U272" i="6" s="1"/>
  <c r="AB268" i="33" s="1"/>
  <c r="L274" i="38" s="1"/>
  <c r="P781" i="33"/>
  <c r="U785" i="6" s="1"/>
  <c r="AB781" i="33" s="1"/>
  <c r="L787" i="38" s="1"/>
  <c r="P382" i="33"/>
  <c r="P589" i="33"/>
  <c r="L595" i="36" s="1"/>
  <c r="P527" i="33"/>
  <c r="U531" i="6" s="1"/>
  <c r="AB527" i="33" s="1"/>
  <c r="L533" i="38" s="1"/>
  <c r="P191" i="33"/>
  <c r="L197" i="36" s="1"/>
  <c r="P770" i="33"/>
  <c r="U774" i="6" s="1"/>
  <c r="AB770" i="33" s="1"/>
  <c r="L776" i="38" s="1"/>
  <c r="P529" i="33"/>
  <c r="P804" i="33"/>
  <c r="U808" i="6" s="1"/>
  <c r="AB804" i="33" s="1"/>
  <c r="L810" i="38" s="1"/>
  <c r="P555" i="33"/>
  <c r="L561" i="36" s="1"/>
  <c r="P740" i="33"/>
  <c r="U744" i="6" s="1"/>
  <c r="AB740" i="33" s="1"/>
  <c r="L746" i="38" s="1"/>
  <c r="P650" i="33"/>
  <c r="U654" i="6" s="1"/>
  <c r="AB650" i="33" s="1"/>
  <c r="L656" i="38" s="1"/>
  <c r="P522" i="33"/>
  <c r="L528" i="36" s="1"/>
  <c r="P775" i="33"/>
  <c r="L781" i="36" s="1"/>
  <c r="P665" i="33"/>
  <c r="L671" i="36" s="1"/>
  <c r="P409" i="33"/>
  <c r="L415" i="36" s="1"/>
  <c r="P499" i="33"/>
  <c r="U503" i="6" s="1"/>
  <c r="AB499" i="33" s="1"/>
  <c r="L505" i="38" s="1"/>
  <c r="P776" i="33"/>
  <c r="L782" i="36" s="1"/>
  <c r="P262" i="33"/>
  <c r="U266" i="6" s="1"/>
  <c r="AB262" i="33" s="1"/>
  <c r="L268" i="38" s="1"/>
  <c r="P87" i="33"/>
  <c r="U91" i="6" s="1"/>
  <c r="AB87" i="33" s="1"/>
  <c r="L93" i="38" s="1"/>
  <c r="P571" i="33"/>
  <c r="U575" i="6" s="1"/>
  <c r="AB571" i="33" s="1"/>
  <c r="L577" i="38" s="1"/>
  <c r="P784" i="33"/>
  <c r="L790" i="36" s="1"/>
  <c r="P594" i="33"/>
  <c r="L600" i="36" s="1"/>
  <c r="P549" i="33"/>
  <c r="U553" i="6" s="1"/>
  <c r="AB549" i="33" s="1"/>
  <c r="L555" i="38" s="1"/>
  <c r="P737" i="33"/>
  <c r="L743" i="36" s="1"/>
  <c r="P142" i="33"/>
  <c r="U146" i="6" s="1"/>
  <c r="AB142" i="33" s="1"/>
  <c r="L148" i="38" s="1"/>
  <c r="P656" i="33"/>
  <c r="L662" i="36" s="1"/>
  <c r="P543" i="33"/>
  <c r="L549" i="36" s="1"/>
  <c r="P707" i="33"/>
  <c r="L713" i="36" s="1"/>
  <c r="P125" i="33"/>
  <c r="P391" i="33"/>
  <c r="L397" i="36" s="1"/>
  <c r="P173" i="33"/>
  <c r="U177" i="6" s="1"/>
  <c r="AB173" i="33" s="1"/>
  <c r="L179" i="38" s="1"/>
  <c r="P602" i="33"/>
  <c r="U606" i="6" s="1"/>
  <c r="AB602" i="33" s="1"/>
  <c r="L608" i="38" s="1"/>
  <c r="P823" i="33"/>
  <c r="L829" i="36" s="1"/>
  <c r="P621" i="33"/>
  <c r="L627" i="36" s="1"/>
  <c r="P301" i="33"/>
  <c r="U305" i="6" s="1"/>
  <c r="AB301" i="33" s="1"/>
  <c r="L307" i="38" s="1"/>
  <c r="P745" i="33"/>
  <c r="L751" i="36" s="1"/>
  <c r="P433" i="33"/>
  <c r="U437" i="6" s="1"/>
  <c r="AB433" i="33" s="1"/>
  <c r="L439" i="38" s="1"/>
  <c r="P158" i="33"/>
  <c r="U162" i="6" s="1"/>
  <c r="AB158" i="33" s="1"/>
  <c r="L164" i="38" s="1"/>
  <c r="P78" i="33"/>
  <c r="U82" i="6" s="1"/>
  <c r="AB78" i="33" s="1"/>
  <c r="L84" i="38" s="1"/>
  <c r="P486" i="33"/>
  <c r="L492" i="36" s="1"/>
  <c r="P501" i="33"/>
  <c r="L507" i="36" s="1"/>
  <c r="P369" i="33"/>
  <c r="U373" i="6" s="1"/>
  <c r="AB369" i="33" s="1"/>
  <c r="L375" i="38" s="1"/>
  <c r="P66" i="33"/>
  <c r="L72" i="36" s="1"/>
  <c r="P65" i="33"/>
  <c r="U69" i="6" s="1"/>
  <c r="AB65" i="33" s="1"/>
  <c r="L71" i="38" s="1"/>
  <c r="P565" i="33"/>
  <c r="L571" i="36" s="1"/>
  <c r="P618" i="33"/>
  <c r="L624" i="36" s="1"/>
  <c r="P531" i="33"/>
  <c r="U535" i="6" s="1"/>
  <c r="AB531" i="33" s="1"/>
  <c r="L537" i="38" s="1"/>
  <c r="P697" i="33"/>
  <c r="U701" i="6" s="1"/>
  <c r="AB697" i="33" s="1"/>
  <c r="L703" i="38" s="1"/>
  <c r="P552" i="33"/>
  <c r="U556" i="6" s="1"/>
  <c r="AB552" i="33" s="1"/>
  <c r="L558" i="38" s="1"/>
  <c r="P249" i="33"/>
  <c r="P494" i="33"/>
  <c r="U498" i="6" s="1"/>
  <c r="AB494" i="33" s="1"/>
  <c r="L500" i="38" s="1"/>
  <c r="P117" i="33"/>
  <c r="H154" i="43" s="1"/>
  <c r="P575" i="33"/>
  <c r="L581" i="36" s="1"/>
  <c r="P663" i="33"/>
  <c r="U667" i="6" s="1"/>
  <c r="AB663" i="33" s="1"/>
  <c r="L669" i="38" s="1"/>
  <c r="P343" i="33"/>
  <c r="U347" i="6" s="1"/>
  <c r="AB343" i="33" s="1"/>
  <c r="L349" i="38" s="1"/>
  <c r="P731" i="33"/>
  <c r="H57" i="43" s="1"/>
  <c r="P368" i="33"/>
  <c r="U372" i="6" s="1"/>
  <c r="AB368" i="33" s="1"/>
  <c r="L374" i="38" s="1"/>
  <c r="P496" i="33"/>
  <c r="U500" i="6" s="1"/>
  <c r="AB496" i="33" s="1"/>
  <c r="L502" i="38" s="1"/>
  <c r="P752" i="33"/>
  <c r="U756" i="6" s="1"/>
  <c r="AB752" i="33" s="1"/>
  <c r="L758" i="38" s="1"/>
  <c r="P453" i="33"/>
  <c r="L459" i="36" s="1"/>
  <c r="P647" i="33"/>
  <c r="U651" i="6" s="1"/>
  <c r="AB647" i="33" s="1"/>
  <c r="L653" i="38" s="1"/>
  <c r="P759" i="33"/>
  <c r="L765" i="36" s="1"/>
  <c r="P246" i="33"/>
  <c r="L252" i="36" s="1"/>
  <c r="P649" i="33"/>
  <c r="U653" i="6" s="1"/>
  <c r="AB649" i="33" s="1"/>
  <c r="L655" i="38" s="1"/>
  <c r="P100" i="33"/>
  <c r="U104" i="6" s="1"/>
  <c r="AB100" i="33" s="1"/>
  <c r="L106" i="38" s="1"/>
  <c r="P521" i="33"/>
  <c r="L527" i="36" s="1"/>
  <c r="P803" i="33"/>
  <c r="L809" i="36" s="1"/>
  <c r="P332" i="33"/>
  <c r="L338" i="36" s="1"/>
  <c r="P39" i="33"/>
  <c r="P766" i="33"/>
  <c r="U770" i="6" s="1"/>
  <c r="AB766" i="33" s="1"/>
  <c r="L772" i="38" s="1"/>
  <c r="P512" i="33"/>
  <c r="U516" i="6" s="1"/>
  <c r="AB512" i="33" s="1"/>
  <c r="L518" i="38" s="1"/>
  <c r="P591" i="33"/>
  <c r="U595" i="6" s="1"/>
  <c r="AB591" i="33" s="1"/>
  <c r="L597" i="38" s="1"/>
  <c r="P767" i="33"/>
  <c r="U771" i="6" s="1"/>
  <c r="AB767" i="33" s="1"/>
  <c r="L773" i="38" s="1"/>
  <c r="P163" i="33"/>
  <c r="U167" i="6" s="1"/>
  <c r="AB163" i="33" s="1"/>
  <c r="L169" i="38" s="1"/>
  <c r="P322" i="33"/>
  <c r="U326" i="6" s="1"/>
  <c r="AB322" i="33" s="1"/>
  <c r="L328" i="38" s="1"/>
  <c r="P469" i="33"/>
  <c r="U473" i="6" s="1"/>
  <c r="AB469" i="33" s="1"/>
  <c r="L475" i="38" s="1"/>
  <c r="P22" i="33"/>
  <c r="H137" i="43" s="1"/>
  <c r="P725" i="33"/>
  <c r="U729" i="6" s="1"/>
  <c r="AB725" i="33" s="1"/>
  <c r="L731" i="38" s="1"/>
  <c r="P157" i="33"/>
  <c r="L163" i="36" s="1"/>
  <c r="P755" i="33"/>
  <c r="L761" i="36" s="1"/>
  <c r="P601" i="33"/>
  <c r="L607" i="36" s="1"/>
  <c r="P458" i="33"/>
  <c r="U462" i="6" s="1"/>
  <c r="AB458" i="33" s="1"/>
  <c r="L464" i="38" s="1"/>
  <c r="P714" i="33"/>
  <c r="U718" i="6" s="1"/>
  <c r="AB714" i="33" s="1"/>
  <c r="L720" i="38" s="1"/>
  <c r="P14" i="33"/>
  <c r="U18" i="6" s="1"/>
  <c r="AB14" i="33" s="1"/>
  <c r="L20" i="38" s="1"/>
  <c r="P345" i="33"/>
  <c r="U349" i="6" s="1"/>
  <c r="AB345" i="33" s="1"/>
  <c r="L351" i="38" s="1"/>
  <c r="P535" i="33"/>
  <c r="U539" i="6" s="1"/>
  <c r="AB535" i="33" s="1"/>
  <c r="L541" i="38" s="1"/>
  <c r="P270" i="33"/>
  <c r="P763" i="33"/>
  <c r="U767" i="6" s="1"/>
  <c r="AB763" i="33" s="1"/>
  <c r="L769" i="38" s="1"/>
  <c r="P353" i="33"/>
  <c r="L359" i="36" s="1"/>
  <c r="P292" i="33"/>
  <c r="P805" i="33"/>
  <c r="U809" i="6" s="1"/>
  <c r="AB805" i="33" s="1"/>
  <c r="L811" i="38" s="1"/>
  <c r="P138" i="33"/>
  <c r="U142" i="6" s="1"/>
  <c r="AB138" i="33" s="1"/>
  <c r="L144" i="38" s="1"/>
  <c r="P790" i="33"/>
  <c r="U794" i="6" s="1"/>
  <c r="AB790" i="33" s="1"/>
  <c r="L796" i="38" s="1"/>
  <c r="P466" i="33"/>
  <c r="L472" i="36" s="1"/>
  <c r="P801" i="33"/>
  <c r="U805" i="6" s="1"/>
  <c r="AB801" i="33" s="1"/>
  <c r="L807" i="38" s="1"/>
  <c r="P556" i="33"/>
  <c r="U560" i="6" s="1"/>
  <c r="AB556" i="33" s="1"/>
  <c r="L562" i="38" s="1"/>
  <c r="P44" i="33"/>
  <c r="U48" i="6" s="1"/>
  <c r="AB44" i="33" s="1"/>
  <c r="L50" i="38" s="1"/>
  <c r="P681" i="33"/>
  <c r="H117" i="43" s="1"/>
  <c r="P493" i="33"/>
  <c r="L499" i="36" s="1"/>
  <c r="P794" i="33"/>
  <c r="U798" i="6" s="1"/>
  <c r="AB794" i="33" s="1"/>
  <c r="L800" i="38" s="1"/>
  <c r="P344" i="33"/>
  <c r="U348" i="6" s="1"/>
  <c r="AB344" i="33" s="1"/>
  <c r="L350" i="38" s="1"/>
  <c r="P56" i="33"/>
  <c r="L62" i="36" s="1"/>
  <c r="P74" i="33"/>
  <c r="L80" i="36" s="1"/>
  <c r="P410" i="33"/>
  <c r="L416" i="36" s="1"/>
  <c r="P497" i="33"/>
  <c r="U501" i="6" s="1"/>
  <c r="AB497" i="33" s="1"/>
  <c r="L503" i="38" s="1"/>
  <c r="P294" i="33"/>
  <c r="U298" i="6" s="1"/>
  <c r="AB294" i="33" s="1"/>
  <c r="L300" i="38" s="1"/>
  <c r="P407" i="33"/>
  <c r="L413" i="36" s="1"/>
  <c r="P550" i="33"/>
  <c r="U554" i="6" s="1"/>
  <c r="AB550" i="33" s="1"/>
  <c r="L556" i="38" s="1"/>
  <c r="P629" i="33"/>
  <c r="L635" i="36" s="1"/>
  <c r="P738" i="33"/>
  <c r="U742" i="6" s="1"/>
  <c r="AB738" i="33" s="1"/>
  <c r="L744" i="38" s="1"/>
  <c r="P8" i="33"/>
  <c r="U12" i="6" s="1"/>
  <c r="AB8" i="33" s="1"/>
  <c r="L14" i="38" s="1"/>
  <c r="P63" i="33"/>
  <c r="U67" i="6" s="1"/>
  <c r="AB63" i="33" s="1"/>
  <c r="L69" i="38" s="1"/>
  <c r="P422" i="33"/>
  <c r="U426" i="6" s="1"/>
  <c r="AB422" i="33" s="1"/>
  <c r="L428" i="38" s="1"/>
  <c r="M27" i="33"/>
  <c r="R31" i="6" s="1"/>
  <c r="Y27" i="33" s="1"/>
  <c r="I33" i="38" s="1"/>
  <c r="M43" i="33"/>
  <c r="I49" i="36" s="1"/>
  <c r="M25" i="33"/>
  <c r="I31" i="36" s="1"/>
  <c r="M39" i="33"/>
  <c r="M17" i="33"/>
  <c r="Q324" i="33"/>
  <c r="V328" i="6" s="1"/>
  <c r="AC324" i="33" s="1"/>
  <c r="M330" i="38" s="1"/>
  <c r="P7" i="36"/>
  <c r="F87" i="3"/>
  <c r="O6" i="36"/>
  <c r="J87" i="3"/>
  <c r="E40" i="22" s="1"/>
  <c r="E54" i="22" s="1"/>
  <c r="H96" i="3"/>
  <c r="L7" i="36"/>
  <c r="L88" i="3"/>
  <c r="G43" i="22" s="1"/>
  <c r="G57" i="22" s="1"/>
  <c r="D43" i="22"/>
  <c r="D57" i="22" s="1"/>
  <c r="D96" i="3"/>
  <c r="I87" i="3"/>
  <c r="D40" i="22" s="1"/>
  <c r="D54" i="22" s="1"/>
  <c r="H7" i="36"/>
  <c r="G6" i="36"/>
  <c r="L96" i="3"/>
  <c r="K87" i="3"/>
  <c r="F40" i="22" s="1"/>
  <c r="D39" i="22"/>
  <c r="D53" i="22" s="1"/>
  <c r="L89" i="3"/>
  <c r="G46" i="22" s="1"/>
  <c r="G60" i="22" s="1"/>
  <c r="K6" i="36"/>
  <c r="T331" i="33"/>
  <c r="Y335" i="6" s="1"/>
  <c r="AF331" i="33" s="1"/>
  <c r="P337" i="38" s="1"/>
  <c r="T643" i="33"/>
  <c r="Y647" i="6" s="1"/>
  <c r="AF643" i="33" s="1"/>
  <c r="P649" i="38" s="1"/>
  <c r="T786" i="33"/>
  <c r="Y790" i="6" s="1"/>
  <c r="AF786" i="33" s="1"/>
  <c r="P792" i="38" s="1"/>
  <c r="T563" i="33"/>
  <c r="Y567" i="6" s="1"/>
  <c r="AF563" i="33" s="1"/>
  <c r="P569" i="38" s="1"/>
  <c r="T450" i="33"/>
  <c r="Y454" i="6" s="1"/>
  <c r="AF450" i="33" s="1"/>
  <c r="P456" i="38" s="1"/>
  <c r="T634" i="33"/>
  <c r="Y638" i="6" s="1"/>
  <c r="AF634" i="33" s="1"/>
  <c r="P640" i="38" s="1"/>
  <c r="T370" i="33"/>
  <c r="Y374" i="6" s="1"/>
  <c r="AF370" i="33" s="1"/>
  <c r="P376" i="38" s="1"/>
  <c r="T708" i="33"/>
  <c r="Y712" i="6" s="1"/>
  <c r="AF708" i="33" s="1"/>
  <c r="P714" i="38" s="1"/>
  <c r="T557" i="33"/>
  <c r="P563" i="36" s="1"/>
  <c r="T545" i="33"/>
  <c r="Y549" i="6" s="1"/>
  <c r="AF545" i="33" s="1"/>
  <c r="P551" i="38" s="1"/>
  <c r="T284" i="33"/>
  <c r="P290" i="36" s="1"/>
  <c r="T533" i="33"/>
  <c r="P539" i="36" s="1"/>
  <c r="T588" i="33"/>
  <c r="T324" i="33"/>
  <c r="P330" i="36" s="1"/>
  <c r="T523" i="33"/>
  <c r="Y527" i="6" s="1"/>
  <c r="AF523" i="33" s="1"/>
  <c r="P529" i="38" s="1"/>
  <c r="T565" i="33"/>
  <c r="Y569" i="6" s="1"/>
  <c r="AF565" i="33" s="1"/>
  <c r="P571" i="38" s="1"/>
  <c r="T798" i="33"/>
  <c r="P804" i="36" s="1"/>
  <c r="T52" i="33"/>
  <c r="Y56" i="6" s="1"/>
  <c r="AF52" i="33" s="1"/>
  <c r="P58" i="38" s="1"/>
  <c r="T499" i="33"/>
  <c r="Y503" i="6" s="1"/>
  <c r="AF499" i="33" s="1"/>
  <c r="P505" i="38" s="1"/>
  <c r="T574" i="33"/>
  <c r="P580" i="36" s="1"/>
  <c r="T461" i="33"/>
  <c r="Y465" i="6" s="1"/>
  <c r="AF461" i="33" s="1"/>
  <c r="P467" i="38" s="1"/>
  <c r="T624" i="33"/>
  <c r="P630" i="36" s="1"/>
  <c r="T28" i="33"/>
  <c r="Y32" i="6" s="1"/>
  <c r="AF28" i="33" s="1"/>
  <c r="P34" i="38" s="1"/>
  <c r="T12" i="33"/>
  <c r="Y16" i="6" s="1"/>
  <c r="AF12" i="33" s="1"/>
  <c r="P18" i="38" s="1"/>
  <c r="T681" i="33"/>
  <c r="L117" i="43" s="1"/>
  <c r="T548" i="33"/>
  <c r="Y552" i="6" s="1"/>
  <c r="AF548" i="33" s="1"/>
  <c r="P554" i="38" s="1"/>
  <c r="T435" i="33"/>
  <c r="Y439" i="6" s="1"/>
  <c r="AF435" i="33" s="1"/>
  <c r="P441" i="38" s="1"/>
  <c r="T182" i="33"/>
  <c r="Y186" i="6" s="1"/>
  <c r="AF182" i="33" s="1"/>
  <c r="P188" i="38" s="1"/>
  <c r="T314" i="33"/>
  <c r="P320" i="36" s="1"/>
  <c r="T572" i="33"/>
  <c r="P578" i="36" s="1"/>
  <c r="T791" i="33"/>
  <c r="P797" i="36" s="1"/>
  <c r="T301" i="33"/>
  <c r="Y305" i="6" s="1"/>
  <c r="AF301" i="33" s="1"/>
  <c r="P307" i="38" s="1"/>
  <c r="T607" i="33"/>
  <c r="Y611" i="6" s="1"/>
  <c r="AF607" i="33" s="1"/>
  <c r="P613" i="38" s="1"/>
  <c r="T462" i="33"/>
  <c r="P468" i="36" s="1"/>
  <c r="T98" i="33"/>
  <c r="Y102" i="6" s="1"/>
  <c r="AF98" i="33" s="1"/>
  <c r="P104" i="38" s="1"/>
  <c r="T320" i="33"/>
  <c r="P326" i="36" s="1"/>
  <c r="T773" i="33"/>
  <c r="P779" i="36" s="1"/>
  <c r="T750" i="33"/>
  <c r="Y754" i="6" s="1"/>
  <c r="AF750" i="33" s="1"/>
  <c r="P756" i="38" s="1"/>
  <c r="T482" i="33"/>
  <c r="P488" i="36" s="1"/>
  <c r="T428" i="33"/>
  <c r="Y432" i="6" s="1"/>
  <c r="AF428" i="33" s="1"/>
  <c r="P434" i="38" s="1"/>
  <c r="T466" i="33"/>
  <c r="P472" i="36" s="1"/>
  <c r="T119" i="33"/>
  <c r="Y123" i="6" s="1"/>
  <c r="AF119" i="33" s="1"/>
  <c r="P125" i="38" s="1"/>
  <c r="T68" i="33"/>
  <c r="P74" i="36" s="1"/>
  <c r="T401" i="33"/>
  <c r="P407" i="36" s="1"/>
  <c r="T645" i="33"/>
  <c r="P651" i="36" s="1"/>
  <c r="T343" i="33"/>
  <c r="P349" i="36" s="1"/>
  <c r="T610" i="33"/>
  <c r="Y614" i="6" s="1"/>
  <c r="AF610" i="33" s="1"/>
  <c r="P616" i="38" s="1"/>
  <c r="T536" i="33"/>
  <c r="Y540" i="6" s="1"/>
  <c r="AF536" i="33" s="1"/>
  <c r="P542" i="38" s="1"/>
  <c r="T164" i="33"/>
  <c r="P170" i="36" s="1"/>
  <c r="T605" i="33"/>
  <c r="Y609" i="6" s="1"/>
  <c r="AF605" i="33" s="1"/>
  <c r="P611" i="38" s="1"/>
  <c r="T597" i="33"/>
  <c r="L113" i="43" s="1"/>
  <c r="T768" i="33"/>
  <c r="T374" i="33"/>
  <c r="P380" i="36" s="1"/>
  <c r="T249" i="33"/>
  <c r="T305" i="33"/>
  <c r="P311" i="36" s="1"/>
  <c r="T551" i="33"/>
  <c r="Y555" i="6" s="1"/>
  <c r="AF551" i="33" s="1"/>
  <c r="P557" i="38" s="1"/>
  <c r="T293" i="33"/>
  <c r="Y297" i="6" s="1"/>
  <c r="AF293" i="33" s="1"/>
  <c r="P299" i="38" s="1"/>
  <c r="T648" i="33"/>
  <c r="Y652" i="6" s="1"/>
  <c r="AF648" i="33" s="1"/>
  <c r="P654" i="38" s="1"/>
  <c r="T235" i="33"/>
  <c r="P241" i="36" s="1"/>
  <c r="T611" i="33"/>
  <c r="P617" i="36" s="1"/>
  <c r="T131" i="33"/>
  <c r="T488" i="33"/>
  <c r="P494" i="36" s="1"/>
  <c r="L406" i="33"/>
  <c r="H412" i="36" s="1"/>
  <c r="T8" i="33"/>
  <c r="P14" i="36" s="1"/>
  <c r="T802" i="33"/>
  <c r="Y806" i="6" s="1"/>
  <c r="AF802" i="33" s="1"/>
  <c r="P808" i="38" s="1"/>
  <c r="T738" i="33"/>
  <c r="P744" i="36" s="1"/>
  <c r="T614" i="33"/>
  <c r="P620" i="36" s="1"/>
  <c r="T218" i="33"/>
  <c r="T354" i="33"/>
  <c r="P360" i="36" s="1"/>
  <c r="T800" i="33"/>
  <c r="P806" i="36" s="1"/>
  <c r="T544" i="33"/>
  <c r="Y548" i="6" s="1"/>
  <c r="AF544" i="33" s="1"/>
  <c r="P550" i="38" s="1"/>
  <c r="T244" i="33"/>
  <c r="P250" i="36" s="1"/>
  <c r="T437" i="33"/>
  <c r="P443" i="36" s="1"/>
  <c r="T771" i="33"/>
  <c r="P777" i="36" s="1"/>
  <c r="T707" i="33"/>
  <c r="P713" i="36" s="1"/>
  <c r="T617" i="33"/>
  <c r="P623" i="36" s="1"/>
  <c r="T479" i="33"/>
  <c r="P485" i="36" s="1"/>
  <c r="T542" i="33"/>
  <c r="P548" i="36" s="1"/>
  <c r="T489" i="33"/>
  <c r="T620" i="33"/>
  <c r="Y624" i="6" s="1"/>
  <c r="AF620" i="33" s="1"/>
  <c r="P626" i="38" s="1"/>
  <c r="T56" i="33"/>
  <c r="P62" i="36" s="1"/>
  <c r="T553" i="33"/>
  <c r="Y557" i="6" s="1"/>
  <c r="AF553" i="33" s="1"/>
  <c r="P559" i="38" s="1"/>
  <c r="T663" i="33"/>
  <c r="P669" i="36" s="1"/>
  <c r="T801" i="33"/>
  <c r="Y805" i="6" s="1"/>
  <c r="AF801" i="33" s="1"/>
  <c r="P807" i="38" s="1"/>
  <c r="T635" i="33"/>
  <c r="Y639" i="6" s="1"/>
  <c r="AF635" i="33" s="1"/>
  <c r="P641" i="38" s="1"/>
  <c r="T612" i="33"/>
  <c r="P618" i="36" s="1"/>
  <c r="T543" i="33"/>
  <c r="Y547" i="6" s="1"/>
  <c r="AF543" i="33" s="1"/>
  <c r="P549" i="38" s="1"/>
  <c r="T592" i="33"/>
  <c r="P598" i="36" s="1"/>
  <c r="T21" i="33"/>
  <c r="P27" i="36" s="1"/>
  <c r="T507" i="33"/>
  <c r="P513" i="36" s="1"/>
  <c r="T270" i="33"/>
  <c r="T53" i="33"/>
  <c r="Y57" i="6" s="1"/>
  <c r="AF53" i="33" s="1"/>
  <c r="P59" i="38" s="1"/>
  <c r="T477" i="33"/>
  <c r="P483" i="36" s="1"/>
  <c r="T687" i="33"/>
  <c r="P693" i="36" s="1"/>
  <c r="T458" i="33"/>
  <c r="Y462" i="6" s="1"/>
  <c r="AF458" i="33" s="1"/>
  <c r="P464" i="38" s="1"/>
  <c r="T650" i="33"/>
  <c r="Y654" i="6" s="1"/>
  <c r="AF650" i="33" s="1"/>
  <c r="P656" i="38" s="1"/>
  <c r="T171" i="33"/>
  <c r="P177" i="36" s="1"/>
  <c r="T473" i="33"/>
  <c r="P479" i="36" s="1"/>
  <c r="T349" i="33"/>
  <c r="P355" i="36" s="1"/>
  <c r="T468" i="33"/>
  <c r="P474" i="36" s="1"/>
  <c r="T469" i="33"/>
  <c r="P475" i="36" s="1"/>
  <c r="T80" i="33"/>
  <c r="P86" i="36" s="1"/>
  <c r="T322" i="33"/>
  <c r="T596" i="33"/>
  <c r="P602" i="36" s="1"/>
  <c r="T91" i="33"/>
  <c r="P97" i="36" s="1"/>
  <c r="T42" i="33"/>
  <c r="P48" i="36" s="1"/>
  <c r="T287" i="33"/>
  <c r="P293" i="36" s="1"/>
  <c r="T184" i="33"/>
  <c r="T640" i="33"/>
  <c r="P646" i="36" s="1"/>
  <c r="T242" i="33"/>
  <c r="L138" i="43" s="1"/>
  <c r="T506" i="33"/>
  <c r="T739" i="33"/>
  <c r="P745" i="36" s="1"/>
  <c r="T762" i="33"/>
  <c r="P768" i="36" s="1"/>
  <c r="T240" i="33"/>
  <c r="P246" i="36" s="1"/>
  <c r="T632" i="33"/>
  <c r="P638" i="36" s="1"/>
  <c r="T261" i="33"/>
  <c r="P267" i="36" s="1"/>
  <c r="T568" i="33"/>
  <c r="P574" i="36" s="1"/>
  <c r="T539" i="33"/>
  <c r="P545" i="36" s="1"/>
  <c r="T769" i="33"/>
  <c r="Y773" i="6" s="1"/>
  <c r="AF769" i="33" s="1"/>
  <c r="P775" i="38" s="1"/>
  <c r="T731" i="33"/>
  <c r="L57" i="43" s="1"/>
  <c r="T496" i="33"/>
  <c r="P502" i="36" s="1"/>
  <c r="T508" i="33"/>
  <c r="P514" i="36" s="1"/>
  <c r="T366" i="33"/>
  <c r="Y370" i="6" s="1"/>
  <c r="AF366" i="33" s="1"/>
  <c r="P372" i="38" s="1"/>
  <c r="T787" i="33"/>
  <c r="P793" i="36" s="1"/>
  <c r="T808" i="33"/>
  <c r="P814" i="36" s="1"/>
  <c r="T810" i="33"/>
  <c r="P816" i="36" s="1"/>
  <c r="L331" i="33"/>
  <c r="T806" i="33"/>
  <c r="P812" i="36" s="1"/>
  <c r="T352" i="33"/>
  <c r="P358" i="36" s="1"/>
  <c r="T282" i="33"/>
  <c r="P288" i="36" s="1"/>
  <c r="T422" i="33"/>
  <c r="P428" i="36" s="1"/>
  <c r="T629" i="33"/>
  <c r="P635" i="36" s="1"/>
  <c r="T625" i="33"/>
  <c r="P631" i="36" s="1"/>
  <c r="T735" i="33"/>
  <c r="Y739" i="6" s="1"/>
  <c r="AF735" i="33" s="1"/>
  <c r="P741" i="38" s="1"/>
  <c r="T288" i="33"/>
  <c r="P294" i="36" s="1"/>
  <c r="T651" i="33"/>
  <c r="P657" i="36" s="1"/>
  <c r="T564" i="33"/>
  <c r="P570" i="36" s="1"/>
  <c r="T323" i="33"/>
  <c r="P329" i="36" s="1"/>
  <c r="T57" i="33"/>
  <c r="P63" i="36" s="1"/>
  <c r="T727" i="33"/>
  <c r="P733" i="36" s="1"/>
  <c r="T231" i="33"/>
  <c r="L167" i="43" s="1"/>
  <c r="T101" i="33"/>
  <c r="P107" i="36" s="1"/>
  <c r="T125" i="33"/>
  <c r="T515" i="33"/>
  <c r="P521" i="36" s="1"/>
  <c r="T493" i="33"/>
  <c r="P499" i="36" s="1"/>
  <c r="T728" i="33"/>
  <c r="T718" i="33"/>
  <c r="P724" i="36" s="1"/>
  <c r="T609" i="33"/>
  <c r="P615" i="36" s="1"/>
  <c r="T179" i="33"/>
  <c r="T356" i="33"/>
  <c r="P362" i="36" s="1"/>
  <c r="T223" i="33"/>
  <c r="P229" i="36" s="1"/>
  <c r="T336" i="33"/>
  <c r="P342" i="36" s="1"/>
  <c r="T338" i="33"/>
  <c r="P344" i="36" s="1"/>
  <c r="T594" i="33"/>
  <c r="P600" i="36" s="1"/>
  <c r="T75" i="33"/>
  <c r="P81" i="36" s="1"/>
  <c r="T14" i="33"/>
  <c r="Y18" i="6" s="1"/>
  <c r="AF14" i="33" s="1"/>
  <c r="P20" i="38" s="1"/>
  <c r="T540" i="33"/>
  <c r="P546" i="36" s="1"/>
  <c r="T599" i="33"/>
  <c r="P605" i="36" s="1"/>
  <c r="T729" i="33"/>
  <c r="P735" i="36" s="1"/>
  <c r="T520" i="33"/>
  <c r="P526" i="36" s="1"/>
  <c r="T217" i="33"/>
  <c r="P223" i="36" s="1"/>
  <c r="T345" i="33"/>
  <c r="T627" i="33"/>
  <c r="P633" i="36" s="1"/>
  <c r="T747" i="33"/>
  <c r="P753" i="36" s="1"/>
  <c r="T532" i="33"/>
  <c r="P538" i="36" s="1"/>
  <c r="T789" i="33"/>
  <c r="P795" i="36" s="1"/>
  <c r="T104" i="33"/>
  <c r="P110" i="36" s="1"/>
  <c r="T340" i="33"/>
  <c r="P346" i="36" s="1"/>
  <c r="T39" i="33"/>
  <c r="T69" i="33"/>
  <c r="P75" i="36" s="1"/>
  <c r="T318" i="33"/>
  <c r="P324" i="36" s="1"/>
  <c r="T655" i="33"/>
  <c r="P661" i="36" s="1"/>
  <c r="T254" i="33"/>
  <c r="T521" i="33"/>
  <c r="P527" i="36" s="1"/>
  <c r="T457" i="33"/>
  <c r="P463" i="36" s="1"/>
  <c r="T227" i="33"/>
  <c r="P233" i="36" s="1"/>
  <c r="T570" i="33"/>
  <c r="P576" i="36" s="1"/>
  <c r="T758" i="33"/>
  <c r="P764" i="36" s="1"/>
  <c r="T519" i="33"/>
  <c r="P525" i="36" s="1"/>
  <c r="T647" i="33"/>
  <c r="P653" i="36" s="1"/>
  <c r="T325" i="33"/>
  <c r="P331" i="36" s="1"/>
  <c r="T219" i="33"/>
  <c r="Y223" i="6" s="1"/>
  <c r="AF219" i="33" s="1"/>
  <c r="P225" i="38" s="1"/>
  <c r="T368" i="33"/>
  <c r="Y372" i="6" s="1"/>
  <c r="AF368" i="33" s="1"/>
  <c r="P374" i="38" s="1"/>
  <c r="T603" i="33"/>
  <c r="P609" i="36" s="1"/>
  <c r="T562" i="33"/>
  <c r="Y566" i="6" s="1"/>
  <c r="AF562" i="33" s="1"/>
  <c r="P568" i="38" s="1"/>
  <c r="T494" i="33"/>
  <c r="P500" i="36" s="1"/>
  <c r="T431" i="33"/>
  <c r="P437" i="36" s="1"/>
  <c r="T723" i="33"/>
  <c r="T567" i="33"/>
  <c r="P573" i="36" s="1"/>
  <c r="T426" i="33"/>
  <c r="L230" i="33"/>
  <c r="T358" i="33"/>
  <c r="Y362" i="6" s="1"/>
  <c r="AF358" i="33" s="1"/>
  <c r="P364" i="38" s="1"/>
  <c r="T495" i="33"/>
  <c r="P501" i="36" s="1"/>
  <c r="T369" i="33"/>
  <c r="T230" i="33"/>
  <c r="P236" i="36" s="1"/>
  <c r="T245" i="33"/>
  <c r="P251" i="36" s="1"/>
  <c r="T433" i="33"/>
  <c r="P439" i="36" s="1"/>
  <c r="T559" i="33"/>
  <c r="Y563" i="6" s="1"/>
  <c r="AF559" i="33" s="1"/>
  <c r="P565" i="38" s="1"/>
  <c r="T319" i="33"/>
  <c r="P325" i="36" s="1"/>
  <c r="T154" i="33"/>
  <c r="P160" i="36" s="1"/>
  <c r="T546" i="33"/>
  <c r="P552" i="36" s="1"/>
  <c r="T730" i="33"/>
  <c r="T297" i="33"/>
  <c r="P303" i="36" s="1"/>
  <c r="T391" i="33"/>
  <c r="P397" i="36" s="1"/>
  <c r="T44" i="33"/>
  <c r="Y48" i="6" s="1"/>
  <c r="AF44" i="33" s="1"/>
  <c r="P50" i="38" s="1"/>
  <c r="T86" i="33"/>
  <c r="T89" i="33"/>
  <c r="P95" i="36" s="1"/>
  <c r="T259" i="33"/>
  <c r="T237" i="33"/>
  <c r="P243" i="36" s="1"/>
  <c r="T790" i="33"/>
  <c r="T64" i="33"/>
  <c r="P70" i="36" s="1"/>
  <c r="T534" i="33"/>
  <c r="P540" i="36" s="1"/>
  <c r="T138" i="33"/>
  <c r="P144" i="36" s="1"/>
  <c r="T353" i="33"/>
  <c r="Y357" i="6" s="1"/>
  <c r="AF353" i="33" s="1"/>
  <c r="P359" i="38" s="1"/>
  <c r="T782" i="33"/>
  <c r="P788" i="36" s="1"/>
  <c r="T311" i="33"/>
  <c r="P317" i="36" s="1"/>
  <c r="T225" i="33"/>
  <c r="T737" i="33"/>
  <c r="T348" i="33"/>
  <c r="P354" i="36" s="1"/>
  <c r="T775" i="33"/>
  <c r="P781" i="36" s="1"/>
  <c r="T412" i="33"/>
  <c r="P418" i="36" s="1"/>
  <c r="T535" i="33"/>
  <c r="P541" i="36" s="1"/>
  <c r="T601" i="33"/>
  <c r="Y605" i="6" s="1"/>
  <c r="AF601" i="33" s="1"/>
  <c r="P607" i="38" s="1"/>
  <c r="T646" i="33"/>
  <c r="P652" i="36" s="1"/>
  <c r="T215" i="33"/>
  <c r="Y219" i="6" s="1"/>
  <c r="AF215" i="33" s="1"/>
  <c r="P221" i="38" s="1"/>
  <c r="T712" i="33"/>
  <c r="T778" i="33"/>
  <c r="T555" i="33"/>
  <c r="P561" i="36" s="1"/>
  <c r="T22" i="33"/>
  <c r="L137" i="43" s="1"/>
  <c r="T404" i="33"/>
  <c r="P410" i="36" s="1"/>
  <c r="T785" i="33"/>
  <c r="P791" i="36" s="1"/>
  <c r="T811" i="33"/>
  <c r="P817" i="36" s="1"/>
  <c r="T576" i="33"/>
  <c r="P582" i="36" s="1"/>
  <c r="T832" i="33"/>
  <c r="Y836" i="6" s="1"/>
  <c r="AF832" i="33" s="1"/>
  <c r="T781" i="33"/>
  <c r="P787" i="36" s="1"/>
  <c r="T653" i="33"/>
  <c r="P659" i="36" s="1"/>
  <c r="T88" i="33"/>
  <c r="T329" i="33"/>
  <c r="Y333" i="6" s="1"/>
  <c r="AF329" i="33" s="1"/>
  <c r="P335" i="38" s="1"/>
  <c r="T333" i="33"/>
  <c r="P339" i="36" s="1"/>
  <c r="T15" i="33"/>
  <c r="P21" i="36" s="1"/>
  <c r="T826" i="33"/>
  <c r="P832" i="36" s="1"/>
  <c r="T50" i="33"/>
  <c r="T351" i="33"/>
  <c r="P357" i="36" s="1"/>
  <c r="T581" i="33"/>
  <c r="P587" i="36" s="1"/>
  <c r="T440" i="33"/>
  <c r="P446" i="36" s="1"/>
  <c r="T577" i="33"/>
  <c r="P583" i="36" s="1"/>
  <c r="T626" i="33"/>
  <c r="P632" i="36" s="1"/>
  <c r="T754" i="33"/>
  <c r="P760" i="36" s="1"/>
  <c r="T92" i="33"/>
  <c r="P98" i="36" s="1"/>
  <c r="T430" i="33"/>
  <c r="P436" i="36" s="1"/>
  <c r="T622" i="33"/>
  <c r="P628" i="36" s="1"/>
  <c r="T531" i="33"/>
  <c r="Y535" i="6" s="1"/>
  <c r="AF531" i="33" s="1"/>
  <c r="P537" i="38" s="1"/>
  <c r="T339" i="33"/>
  <c r="Y343" i="6" s="1"/>
  <c r="AF339" i="33" s="1"/>
  <c r="P345" i="38" s="1"/>
  <c r="T697" i="33"/>
  <c r="Y701" i="6" s="1"/>
  <c r="AF697" i="33" s="1"/>
  <c r="P703" i="38" s="1"/>
  <c r="L813" i="33"/>
  <c r="L95" i="33"/>
  <c r="T63" i="33"/>
  <c r="P69" i="36" s="1"/>
  <c r="T294" i="33"/>
  <c r="P300" i="36" s="1"/>
  <c r="T736" i="33"/>
  <c r="P742" i="36" s="1"/>
  <c r="T51" i="33"/>
  <c r="P57" i="36" s="1"/>
  <c r="T73" i="33"/>
  <c r="P79" i="36" s="1"/>
  <c r="T799" i="33"/>
  <c r="P805" i="36" s="1"/>
  <c r="T78" i="33"/>
  <c r="P84" i="36" s="1"/>
  <c r="T742" i="33"/>
  <c r="T497" i="33"/>
  <c r="P503" i="36" s="1"/>
  <c r="T753" i="33"/>
  <c r="P759" i="36" s="1"/>
  <c r="T472" i="33"/>
  <c r="P478" i="36" s="1"/>
  <c r="T600" i="33"/>
  <c r="P606" i="36" s="1"/>
  <c r="T734" i="33"/>
  <c r="P740" i="36" s="1"/>
  <c r="T813" i="33"/>
  <c r="P819" i="36" s="1"/>
  <c r="T173" i="33"/>
  <c r="P179" i="36" s="1"/>
  <c r="T207" i="33"/>
  <c r="T602" i="33"/>
  <c r="P608" i="36" s="1"/>
  <c r="T172" i="33"/>
  <c r="P178" i="36" s="1"/>
  <c r="T94" i="33"/>
  <c r="P100" i="36" s="1"/>
  <c r="T805" i="33"/>
  <c r="P811" i="36" s="1"/>
  <c r="T470" i="33"/>
  <c r="P476" i="36" s="1"/>
  <c r="T25" i="33"/>
  <c r="P31" i="36" s="1"/>
  <c r="T720" i="33"/>
  <c r="T654" i="33"/>
  <c r="P660" i="36" s="1"/>
  <c r="T598" i="33"/>
  <c r="P604" i="36" s="1"/>
  <c r="T590" i="33"/>
  <c r="P596" i="36" s="1"/>
  <c r="T656" i="33"/>
  <c r="P662" i="36" s="1"/>
  <c r="T755" i="33"/>
  <c r="P761" i="36" s="1"/>
  <c r="T326" i="33"/>
  <c r="P332" i="36" s="1"/>
  <c r="T307" i="33"/>
  <c r="P313" i="36" s="1"/>
  <c r="T518" i="33"/>
  <c r="P524" i="36" s="1"/>
  <c r="T776" i="33"/>
  <c r="P782" i="36" s="1"/>
  <c r="T87" i="33"/>
  <c r="P93" i="36" s="1"/>
  <c r="T262" i="33"/>
  <c r="P268" i="36" s="1"/>
  <c r="T584" i="33"/>
  <c r="P590" i="36" s="1"/>
  <c r="T665" i="33"/>
  <c r="P671" i="36" s="1"/>
  <c r="T31" i="33"/>
  <c r="T491" i="33"/>
  <c r="P497" i="36" s="1"/>
  <c r="T276" i="33"/>
  <c r="P282" i="36" s="1"/>
  <c r="T529" i="33"/>
  <c r="T427" i="33"/>
  <c r="P433" i="36" s="1"/>
  <c r="T512" i="33"/>
  <c r="P518" i="36" s="1"/>
  <c r="T767" i="33"/>
  <c r="P773" i="36" s="1"/>
  <c r="T137" i="33"/>
  <c r="P143" i="36" s="1"/>
  <c r="T591" i="33"/>
  <c r="P597" i="36" s="1"/>
  <c r="T732" i="33"/>
  <c r="T525" i="33"/>
  <c r="P531" i="36" s="1"/>
  <c r="T524" i="33"/>
  <c r="P530" i="36" s="1"/>
  <c r="T547" i="33"/>
  <c r="P553" i="36" s="1"/>
  <c r="T442" i="33"/>
  <c r="L164" i="43" s="1"/>
  <c r="T96" i="33"/>
  <c r="P102" i="36" s="1"/>
  <c r="T502" i="33"/>
  <c r="P508" i="36" s="1"/>
  <c r="T453" i="33"/>
  <c r="P459" i="36" s="1"/>
  <c r="T312" i="33"/>
  <c r="Y316" i="6" s="1"/>
  <c r="AF312" i="33" s="1"/>
  <c r="P318" i="38" s="1"/>
  <c r="T11" i="33"/>
  <c r="T498" i="33"/>
  <c r="P504" i="36" s="1"/>
  <c r="T667" i="33"/>
  <c r="Y671" i="6" s="1"/>
  <c r="AF667" i="33" s="1"/>
  <c r="P673" i="38" s="1"/>
  <c r="T70" i="33"/>
  <c r="Y74" i="6" s="1"/>
  <c r="AF70" i="33" s="1"/>
  <c r="P76" i="38" s="1"/>
  <c r="T166" i="33"/>
  <c r="P172" i="36" s="1"/>
  <c r="T43" i="33"/>
  <c r="P49" i="36" s="1"/>
  <c r="T313" i="33"/>
  <c r="P319" i="36" s="1"/>
  <c r="T296" i="33"/>
  <c r="P302" i="36" s="1"/>
  <c r="T298" i="33"/>
  <c r="P304" i="36" s="1"/>
  <c r="L665" i="33"/>
  <c r="Q669" i="6" s="1"/>
  <c r="X665" i="33" s="1"/>
  <c r="H671" i="38" s="1"/>
  <c r="T757" i="33"/>
  <c r="P763" i="36" s="1"/>
  <c r="T158" i="33"/>
  <c r="Y162" i="6" s="1"/>
  <c r="AF158" i="33" s="1"/>
  <c r="P164" i="38" s="1"/>
  <c r="T608" i="33"/>
  <c r="Y612" i="6" s="1"/>
  <c r="AF608" i="33" s="1"/>
  <c r="P614" i="38" s="1"/>
  <c r="T29" i="33"/>
  <c r="T65" i="33"/>
  <c r="Y69" i="6" s="1"/>
  <c r="AF65" i="33" s="1"/>
  <c r="P71" i="38" s="1"/>
  <c r="T407" i="33"/>
  <c r="Y411" i="6" s="1"/>
  <c r="AF407" i="33" s="1"/>
  <c r="P413" i="38" s="1"/>
  <c r="T500" i="33"/>
  <c r="Y504" i="6" s="1"/>
  <c r="AF500" i="33" s="1"/>
  <c r="P506" i="38" s="1"/>
  <c r="T550" i="33"/>
  <c r="P556" i="36" s="1"/>
  <c r="T241" i="33"/>
  <c r="Y245" i="6" s="1"/>
  <c r="AF241" i="33" s="1"/>
  <c r="P247" i="38" s="1"/>
  <c r="T561" i="33"/>
  <c r="P567" i="36" s="1"/>
  <c r="T606" i="33"/>
  <c r="Y610" i="6" s="1"/>
  <c r="AF606" i="33" s="1"/>
  <c r="P612" i="38" s="1"/>
  <c r="T478" i="33"/>
  <c r="Y482" i="6" s="1"/>
  <c r="AF478" i="33" s="1"/>
  <c r="P484" i="38" s="1"/>
  <c r="T828" i="33"/>
  <c r="Y832" i="6" s="1"/>
  <c r="AF828" i="33" s="1"/>
  <c r="P834" i="38" s="1"/>
  <c r="T492" i="33"/>
  <c r="P498" i="36" s="1"/>
  <c r="T764" i="33"/>
  <c r="Y768" i="6" s="1"/>
  <c r="AF764" i="33" s="1"/>
  <c r="P770" i="38" s="1"/>
  <c r="T615" i="33"/>
  <c r="Y619" i="6" s="1"/>
  <c r="AF615" i="33" s="1"/>
  <c r="P621" i="38" s="1"/>
  <c r="T538" i="33"/>
  <c r="P544" i="36" s="1"/>
  <c r="T579" i="33"/>
  <c r="Y583" i="6" s="1"/>
  <c r="AF579" i="33" s="1"/>
  <c r="P585" i="38" s="1"/>
  <c r="T741" i="33"/>
  <c r="P747" i="36" s="1"/>
  <c r="T292" i="33"/>
  <c r="T30" i="33"/>
  <c r="T526" i="33"/>
  <c r="Y530" i="6" s="1"/>
  <c r="AF526" i="33" s="1"/>
  <c r="P532" i="38" s="1"/>
  <c r="T528" i="33"/>
  <c r="P534" i="36" s="1"/>
  <c r="T79" i="33"/>
  <c r="Y83" i="6" s="1"/>
  <c r="AF79" i="33" s="1"/>
  <c r="P85" i="38" s="1"/>
  <c r="T406" i="33"/>
  <c r="P412" i="36" s="1"/>
  <c r="T142" i="33"/>
  <c r="T400" i="33"/>
  <c r="Y404" i="6" s="1"/>
  <c r="AF400" i="33" s="1"/>
  <c r="P406" i="38" s="1"/>
  <c r="T714" i="33"/>
  <c r="T34" i="33"/>
  <c r="Y38" i="6" s="1"/>
  <c r="AF34" i="33" s="1"/>
  <c r="P40" i="38" s="1"/>
  <c r="T586" i="33"/>
  <c r="Y590" i="6" s="1"/>
  <c r="AF586" i="33" s="1"/>
  <c r="P592" i="38" s="1"/>
  <c r="T454" i="33"/>
  <c r="P460" i="36" s="1"/>
  <c r="T61" i="33"/>
  <c r="Y65" i="6" s="1"/>
  <c r="AF61" i="33" s="1"/>
  <c r="P67" i="38" s="1"/>
  <c r="T157" i="33"/>
  <c r="Y161" i="6" s="1"/>
  <c r="AF157" i="33" s="1"/>
  <c r="P163" i="38" s="1"/>
  <c r="T38" i="33"/>
  <c r="Y42" i="6" s="1"/>
  <c r="AF38" i="33" s="1"/>
  <c r="P44" i="38" s="1"/>
  <c r="T463" i="33"/>
  <c r="P469" i="36" s="1"/>
  <c r="T537" i="33"/>
  <c r="Y541" i="6" s="1"/>
  <c r="AF537" i="33" s="1"/>
  <c r="P543" i="38" s="1"/>
  <c r="T363" i="33"/>
  <c r="P369" i="36" s="1"/>
  <c r="T578" i="33"/>
  <c r="P584" i="36" s="1"/>
  <c r="T619" i="33"/>
  <c r="Y623" i="6" s="1"/>
  <c r="AF619" i="33" s="1"/>
  <c r="P625" i="38" s="1"/>
  <c r="T95" i="33"/>
  <c r="Y99" i="6" s="1"/>
  <c r="AF95" i="33" s="1"/>
  <c r="P101" i="38" s="1"/>
  <c r="T514" i="33"/>
  <c r="Y518" i="6" s="1"/>
  <c r="AF514" i="33" s="1"/>
  <c r="P520" i="38" s="1"/>
  <c r="T448" i="33"/>
  <c r="P454" i="36" s="1"/>
  <c r="T382" i="33"/>
  <c r="T97" i="33"/>
  <c r="Y101" i="6" s="1"/>
  <c r="AF97" i="33" s="1"/>
  <c r="P103" i="38" s="1"/>
  <c r="T766" i="33"/>
  <c r="Y770" i="6" s="1"/>
  <c r="AF766" i="33" s="1"/>
  <c r="P772" i="38" s="1"/>
  <c r="T652" i="33"/>
  <c r="Y656" i="6" s="1"/>
  <c r="AF652" i="33" s="1"/>
  <c r="P658" i="38" s="1"/>
  <c r="T397" i="33"/>
  <c r="Y401" i="6" s="1"/>
  <c r="AF397" i="33" s="1"/>
  <c r="P403" i="38" s="1"/>
  <c r="T649" i="33"/>
  <c r="P655" i="36" s="1"/>
  <c r="T585" i="33"/>
  <c r="Y589" i="6" s="1"/>
  <c r="AF585" i="33" s="1"/>
  <c r="P591" i="38" s="1"/>
  <c r="T713" i="33"/>
  <c r="Y717" i="6" s="1"/>
  <c r="AF713" i="33" s="1"/>
  <c r="P719" i="38" s="1"/>
  <c r="T517" i="33"/>
  <c r="Y521" i="6" s="1"/>
  <c r="AF517" i="33" s="1"/>
  <c r="P523" i="38" s="1"/>
  <c r="T583" i="33"/>
  <c r="Y587" i="6" s="1"/>
  <c r="AF583" i="33" s="1"/>
  <c r="P589" i="38" s="1"/>
  <c r="T724" i="33"/>
  <c r="P730" i="36" s="1"/>
  <c r="T630" i="33"/>
  <c r="Y634" i="6" s="1"/>
  <c r="AF630" i="33" s="1"/>
  <c r="P636" i="38" s="1"/>
  <c r="T147" i="33"/>
  <c r="T560" i="33"/>
  <c r="T257" i="33"/>
  <c r="Y261" i="6" s="1"/>
  <c r="AF257" i="33" s="1"/>
  <c r="P263" i="38" s="1"/>
  <c r="T316" i="33"/>
  <c r="P322" i="36" s="1"/>
  <c r="T445" i="33"/>
  <c r="P451" i="36" s="1"/>
  <c r="T108" i="33"/>
  <c r="P114" i="36" s="1"/>
  <c r="T744" i="33"/>
  <c r="P750" i="36" s="1"/>
  <c r="T659" i="33"/>
  <c r="L120" i="43" s="1"/>
  <c r="T761" i="33"/>
  <c r="P767" i="36" s="1"/>
  <c r="L710" i="33"/>
  <c r="T501" i="33"/>
  <c r="Y505" i="6" s="1"/>
  <c r="AF501" i="33" s="1"/>
  <c r="P507" i="38" s="1"/>
  <c r="T66" i="33"/>
  <c r="P72" i="36" s="1"/>
  <c r="T152" i="33"/>
  <c r="T628" i="33"/>
  <c r="P634" i="36" s="1"/>
  <c r="T779" i="33"/>
  <c r="P785" i="36" s="1"/>
  <c r="T486" i="33"/>
  <c r="Y490" i="6" s="1"/>
  <c r="AF486" i="33" s="1"/>
  <c r="P492" i="38" s="1"/>
  <c r="T436" i="33"/>
  <c r="T93" i="33"/>
  <c r="Y97" i="6" s="1"/>
  <c r="AF93" i="33" s="1"/>
  <c r="P99" i="38" s="1"/>
  <c r="T711" i="33"/>
  <c r="T286" i="33"/>
  <c r="Y290" i="6" s="1"/>
  <c r="AF286" i="33" s="1"/>
  <c r="P292" i="38" s="1"/>
  <c r="T59" i="33"/>
  <c r="Y63" i="6" s="1"/>
  <c r="AF59" i="33" s="1"/>
  <c r="P65" i="38" s="1"/>
  <c r="T621" i="33"/>
  <c r="Y625" i="6" s="1"/>
  <c r="AF621" i="33" s="1"/>
  <c r="P627" i="38" s="1"/>
  <c r="T474" i="33"/>
  <c r="Y478" i="6" s="1"/>
  <c r="AF474" i="33" s="1"/>
  <c r="P480" i="38" s="1"/>
  <c r="T809" i="33"/>
  <c r="Y813" i="6" s="1"/>
  <c r="AF809" i="33" s="1"/>
  <c r="P815" i="38" s="1"/>
  <c r="T236" i="33"/>
  <c r="Y240" i="6" s="1"/>
  <c r="AF236" i="33" s="1"/>
  <c r="P242" i="38" s="1"/>
  <c r="T487" i="33"/>
  <c r="Y491" i="6" s="1"/>
  <c r="AF487" i="33" s="1"/>
  <c r="P493" i="38" s="1"/>
  <c r="T344" i="33"/>
  <c r="P350" i="36" s="1"/>
  <c r="T794" i="33"/>
  <c r="Y798" i="6" s="1"/>
  <c r="AF794" i="33" s="1"/>
  <c r="P800" i="38" s="1"/>
  <c r="T820" i="33"/>
  <c r="Y824" i="6" s="1"/>
  <c r="AF820" i="33" s="1"/>
  <c r="P826" i="38" s="1"/>
  <c r="T571" i="33"/>
  <c r="T229" i="33"/>
  <c r="Y233" i="6" s="1"/>
  <c r="AF229" i="33" s="1"/>
  <c r="P235" i="38" s="1"/>
  <c r="T726" i="33"/>
  <c r="Y730" i="6" s="1"/>
  <c r="AF726" i="33" s="1"/>
  <c r="P732" i="38" s="1"/>
  <c r="T464" i="33"/>
  <c r="P470" i="36" s="1"/>
  <c r="T763" i="33"/>
  <c r="P769" i="36" s="1"/>
  <c r="T214" i="33"/>
  <c r="P220" i="36" s="1"/>
  <c r="T613" i="33"/>
  <c r="Y617" i="6" s="1"/>
  <c r="AF613" i="33" s="1"/>
  <c r="P619" i="38" s="1"/>
  <c r="T783" i="33"/>
  <c r="P789" i="36" s="1"/>
  <c r="T328" i="33"/>
  <c r="T102" i="33"/>
  <c r="Y106" i="6" s="1"/>
  <c r="AF102" i="33" s="1"/>
  <c r="P108" i="38" s="1"/>
  <c r="T522" i="33"/>
  <c r="Y526" i="6" s="1"/>
  <c r="AF522" i="33" s="1"/>
  <c r="P528" i="38" s="1"/>
  <c r="T221" i="33"/>
  <c r="Y225" i="6" s="1"/>
  <c r="AF221" i="33" s="1"/>
  <c r="P227" i="38" s="1"/>
  <c r="T72" i="33"/>
  <c r="P78" i="36" s="1"/>
  <c r="T748" i="33"/>
  <c r="Y752" i="6" s="1"/>
  <c r="AF748" i="33" s="1"/>
  <c r="P754" i="38" s="1"/>
  <c r="T541" i="33"/>
  <c r="Y545" i="6" s="1"/>
  <c r="AF541" i="33" s="1"/>
  <c r="P547" i="38" s="1"/>
  <c r="T774" i="33"/>
  <c r="P780" i="36" s="1"/>
  <c r="T271" i="33"/>
  <c r="P277" i="36" s="1"/>
  <c r="T299" i="33"/>
  <c r="Y303" i="6" s="1"/>
  <c r="AF299" i="33" s="1"/>
  <c r="P305" i="38" s="1"/>
  <c r="T213" i="33"/>
  <c r="P219" i="36" s="1"/>
  <c r="T770" i="33"/>
  <c r="Y774" i="6" s="1"/>
  <c r="AF770" i="33" s="1"/>
  <c r="P776" i="38" s="1"/>
  <c r="T740" i="33"/>
  <c r="P746" i="36" s="1"/>
  <c r="T593" i="33"/>
  <c r="P599" i="36" s="1"/>
  <c r="T455" i="33"/>
  <c r="Y459" i="6" s="1"/>
  <c r="AF455" i="33" s="1"/>
  <c r="P461" i="38" s="1"/>
  <c r="T209" i="33"/>
  <c r="T191" i="33"/>
  <c r="Y195" i="6" s="1"/>
  <c r="AF191" i="33" s="1"/>
  <c r="P197" i="38" s="1"/>
  <c r="T638" i="33"/>
  <c r="Y642" i="6" s="1"/>
  <c r="AF638" i="33" s="1"/>
  <c r="P644" i="38" s="1"/>
  <c r="T140" i="33"/>
  <c r="P146" i="36" s="1"/>
  <c r="T332" i="33"/>
  <c r="P338" i="36" s="1"/>
  <c r="T100" i="33"/>
  <c r="P106" i="36" s="1"/>
  <c r="T760" i="33"/>
  <c r="Y764" i="6" s="1"/>
  <c r="AF760" i="33" s="1"/>
  <c r="P766" i="38" s="1"/>
  <c r="T268" i="33"/>
  <c r="Y272" i="6" s="1"/>
  <c r="AF268" i="33" s="1"/>
  <c r="P274" i="38" s="1"/>
  <c r="T389" i="33"/>
  <c r="P395" i="36" s="1"/>
  <c r="T566" i="33"/>
  <c r="Y570" i="6" s="1"/>
  <c r="AF566" i="33" s="1"/>
  <c r="P572" i="38" s="1"/>
  <c r="T376" i="33"/>
  <c r="Y380" i="6" s="1"/>
  <c r="AF376" i="33" s="1"/>
  <c r="P382" i="38" s="1"/>
  <c r="T246" i="33"/>
  <c r="T234" i="33"/>
  <c r="P240" i="36" s="1"/>
  <c r="T751" i="33"/>
  <c r="Y755" i="6" s="1"/>
  <c r="AF751" i="33" s="1"/>
  <c r="P757" i="38" s="1"/>
  <c r="T513" i="33"/>
  <c r="P519" i="36" s="1"/>
  <c r="T558" i="33"/>
  <c r="Y562" i="6" s="1"/>
  <c r="AF558" i="33" s="1"/>
  <c r="P564" i="38" s="1"/>
  <c r="T317" i="33"/>
  <c r="P323" i="36" s="1"/>
  <c r="T765" i="33"/>
  <c r="P771" i="36" s="1"/>
  <c r="T360" i="33"/>
  <c r="P366" i="36" s="1"/>
  <c r="T162" i="33"/>
  <c r="P168" i="36" s="1"/>
  <c r="T503" i="33"/>
  <c r="L540" i="33"/>
  <c r="T587" i="33"/>
  <c r="P593" i="36" s="1"/>
  <c r="T372" i="33"/>
  <c r="T623" i="33"/>
  <c r="T105" i="33"/>
  <c r="P111" i="36" s="1"/>
  <c r="T395" i="33"/>
  <c r="T48" i="33"/>
  <c r="T308" i="33"/>
  <c r="T772" i="33"/>
  <c r="T36" i="33"/>
  <c r="T74" i="33"/>
  <c r="P80" i="36" s="1"/>
  <c r="T37" i="33"/>
  <c r="P43" i="36" s="1"/>
  <c r="T556" i="33"/>
  <c r="T792" i="33"/>
  <c r="T745" i="33"/>
  <c r="T17" i="33"/>
  <c r="T350" i="33"/>
  <c r="T208" i="33"/>
  <c r="T410" i="33"/>
  <c r="T784" i="33"/>
  <c r="T530" i="33"/>
  <c r="T756" i="33"/>
  <c r="L99" i="43" s="1"/>
  <c r="T549" i="33"/>
  <c r="T18" i="33"/>
  <c r="T722" i="33"/>
  <c r="T111" i="33"/>
  <c r="T485" i="33"/>
  <c r="T719" i="33"/>
  <c r="T710" i="33"/>
  <c r="T733" i="33"/>
  <c r="T409" i="33"/>
  <c r="T156" i="33"/>
  <c r="T797" i="33"/>
  <c r="T220" i="33"/>
  <c r="T604" i="33"/>
  <c r="T582" i="33"/>
  <c r="T46" i="33"/>
  <c r="T725" i="33"/>
  <c r="T804" i="33"/>
  <c r="T642" i="33"/>
  <c r="T163" i="33"/>
  <c r="T527" i="33"/>
  <c r="T446" i="33"/>
  <c r="T704" i="33"/>
  <c r="T106" i="33"/>
  <c r="T510" i="33"/>
  <c r="T27" i="33"/>
  <c r="T803" i="33"/>
  <c r="T824" i="33"/>
  <c r="T589" i="33"/>
  <c r="T204" i="33"/>
  <c r="T504" i="33"/>
  <c r="T99" i="33"/>
  <c r="T447" i="33"/>
  <c r="Y451" i="6" s="1"/>
  <c r="AF447" i="33" s="1"/>
  <c r="P453" i="38" s="1"/>
  <c r="T35" i="33"/>
  <c r="P41" i="36" s="1"/>
  <c r="T795" i="33"/>
  <c r="P801" i="36" s="1"/>
  <c r="T580" i="33"/>
  <c r="P586" i="36" s="1"/>
  <c r="T321" i="33"/>
  <c r="P327" i="36" s="1"/>
  <c r="T107" i="33"/>
  <c r="Y111" i="6" s="1"/>
  <c r="AF107" i="33" s="1"/>
  <c r="P113" i="38" s="1"/>
  <c r="T814" i="33"/>
  <c r="T575" i="33"/>
  <c r="P581" i="36" s="1"/>
  <c r="T807" i="33"/>
  <c r="P813" i="36" s="1"/>
  <c r="L571" i="33"/>
  <c r="L807" i="33"/>
  <c r="L645" i="33"/>
  <c r="L648" i="33"/>
  <c r="L524" i="33"/>
  <c r="L555" i="33"/>
  <c r="L370" i="33"/>
  <c r="L311" i="33"/>
  <c r="L172" i="33"/>
  <c r="L69" i="33"/>
  <c r="L814" i="33"/>
  <c r="L629" i="33"/>
  <c r="L632" i="33"/>
  <c r="L508" i="33"/>
  <c r="L539" i="33"/>
  <c r="L352" i="33"/>
  <c r="L287" i="33"/>
  <c r="L142" i="33"/>
  <c r="H148" i="36" s="1"/>
  <c r="L43" i="33"/>
  <c r="H49" i="36" s="1"/>
  <c r="L794" i="33"/>
  <c r="L613" i="33"/>
  <c r="L616" i="33"/>
  <c r="L492" i="33"/>
  <c r="L523" i="33"/>
  <c r="Q527" i="6" s="1"/>
  <c r="X523" i="33" s="1"/>
  <c r="H529" i="38" s="1"/>
  <c r="L328" i="33"/>
  <c r="L241" i="33"/>
  <c r="Q245" i="6" s="1"/>
  <c r="X241" i="33" s="1"/>
  <c r="H247" i="38" s="1"/>
  <c r="L106" i="33"/>
  <c r="L25" i="33"/>
  <c r="L769" i="33"/>
  <c r="L774" i="33"/>
  <c r="L604" i="33"/>
  <c r="L470" i="33"/>
  <c r="H476" i="36" s="1"/>
  <c r="L505" i="33"/>
  <c r="L312" i="33"/>
  <c r="L221" i="33"/>
  <c r="L88" i="33"/>
  <c r="L753" i="33"/>
  <c r="L758" i="33"/>
  <c r="Q762" i="6" s="1"/>
  <c r="X758" i="33" s="1"/>
  <c r="H764" i="38" s="1"/>
  <c r="L588" i="33"/>
  <c r="L450" i="33"/>
  <c r="L489" i="33"/>
  <c r="L284" i="33"/>
  <c r="L185" i="33"/>
  <c r="L66" i="33"/>
  <c r="L735" i="33"/>
  <c r="L742" i="33"/>
  <c r="L572" i="33"/>
  <c r="L605" i="33"/>
  <c r="L461" i="33"/>
  <c r="L401" i="33"/>
  <c r="L135" i="33"/>
  <c r="L44" i="33"/>
  <c r="H50" i="36" s="1"/>
  <c r="L779" i="33"/>
  <c r="L713" i="33"/>
  <c r="L726" i="33"/>
  <c r="L556" i="33"/>
  <c r="L587" i="33"/>
  <c r="L436" i="33"/>
  <c r="L353" i="33"/>
  <c r="L262" i="33"/>
  <c r="L27" i="33"/>
  <c r="L51" i="33"/>
  <c r="L73" i="33"/>
  <c r="L97" i="33"/>
  <c r="L22" i="33"/>
  <c r="D137" i="43" s="1"/>
  <c r="L46" i="33"/>
  <c r="L68" i="33"/>
  <c r="L92" i="33"/>
  <c r="L108" i="33"/>
  <c r="L152" i="33"/>
  <c r="L182" i="33"/>
  <c r="L234" i="33"/>
  <c r="L268" i="33"/>
  <c r="L137" i="33"/>
  <c r="L191" i="33"/>
  <c r="L223" i="33"/>
  <c r="L245" i="33"/>
  <c r="L293" i="33"/>
  <c r="L313" i="33"/>
  <c r="L333" i="33"/>
  <c r="L363" i="33"/>
  <c r="L407" i="33"/>
  <c r="L286" i="33"/>
  <c r="L314" i="33"/>
  <c r="L332" i="33"/>
  <c r="L354" i="33"/>
  <c r="L372" i="33"/>
  <c r="L410" i="33"/>
  <c r="L446" i="33"/>
  <c r="H452" i="36" s="1"/>
  <c r="L463" i="33"/>
  <c r="L491" i="33"/>
  <c r="H497" i="36" s="1"/>
  <c r="L507" i="33"/>
  <c r="H513" i="36" s="1"/>
  <c r="L525" i="33"/>
  <c r="L541" i="33"/>
  <c r="L557" i="33"/>
  <c r="L573" i="33"/>
  <c r="L589" i="33"/>
  <c r="L607" i="33"/>
  <c r="L452" i="33"/>
  <c r="L472" i="33"/>
  <c r="L494" i="33"/>
  <c r="L510" i="33"/>
  <c r="L526" i="33"/>
  <c r="L542" i="33"/>
  <c r="H548" i="36" s="1"/>
  <c r="L558" i="33"/>
  <c r="L574" i="33"/>
  <c r="L590" i="33"/>
  <c r="L437" i="33"/>
  <c r="L618" i="33"/>
  <c r="L634" i="33"/>
  <c r="L650" i="33"/>
  <c r="L712" i="33"/>
  <c r="L728" i="33"/>
  <c r="L744" i="33"/>
  <c r="L760" i="33"/>
  <c r="L776" i="33"/>
  <c r="H782" i="36" s="1"/>
  <c r="L615" i="33"/>
  <c r="L631" i="33"/>
  <c r="L647" i="33"/>
  <c r="L667" i="33"/>
  <c r="L719" i="33"/>
  <c r="H725" i="36" s="1"/>
  <c r="L737" i="33"/>
  <c r="H743" i="36" s="1"/>
  <c r="L755" i="33"/>
  <c r="Q759" i="6" s="1"/>
  <c r="X755" i="33" s="1"/>
  <c r="H761" i="38" s="1"/>
  <c r="L771" i="33"/>
  <c r="L798" i="33"/>
  <c r="L820" i="33"/>
  <c r="L783" i="33"/>
  <c r="L781" i="33"/>
  <c r="L29" i="33"/>
  <c r="L53" i="33"/>
  <c r="H59" i="36" s="1"/>
  <c r="L75" i="33"/>
  <c r="H81" i="36" s="1"/>
  <c r="L99" i="33"/>
  <c r="H105" i="36" s="1"/>
  <c r="L28" i="33"/>
  <c r="H34" i="36" s="1"/>
  <c r="L48" i="33"/>
  <c r="L70" i="33"/>
  <c r="L94" i="33"/>
  <c r="H100" i="36" s="1"/>
  <c r="L8" i="33"/>
  <c r="H14" i="36" s="1"/>
  <c r="L154" i="33"/>
  <c r="H160" i="36" s="1"/>
  <c r="L184" i="33"/>
  <c r="L236" i="33"/>
  <c r="H242" i="36" s="1"/>
  <c r="L270" i="33"/>
  <c r="L147" i="33"/>
  <c r="L207" i="33"/>
  <c r="L225" i="33"/>
  <c r="Q229" i="6" s="1"/>
  <c r="X225" i="33" s="1"/>
  <c r="H231" i="38" s="1"/>
  <c r="L249" i="33"/>
  <c r="L295" i="33"/>
  <c r="L317" i="33"/>
  <c r="H323" i="36" s="1"/>
  <c r="L339" i="33"/>
  <c r="H345" i="36" s="1"/>
  <c r="L369" i="33"/>
  <c r="H375" i="36" s="1"/>
  <c r="L409" i="33"/>
  <c r="H415" i="36" s="1"/>
  <c r="L288" i="33"/>
  <c r="H294" i="36" s="1"/>
  <c r="L316" i="33"/>
  <c r="H322" i="36" s="1"/>
  <c r="L336" i="33"/>
  <c r="Q340" i="6" s="1"/>
  <c r="X336" i="33" s="1"/>
  <c r="H342" i="38" s="1"/>
  <c r="L356" i="33"/>
  <c r="H362" i="36" s="1"/>
  <c r="L374" i="33"/>
  <c r="H380" i="36" s="1"/>
  <c r="L412" i="33"/>
  <c r="H418" i="36" s="1"/>
  <c r="L441" i="33"/>
  <c r="H447" i="36" s="1"/>
  <c r="L469" i="33"/>
  <c r="H475" i="36" s="1"/>
  <c r="L493" i="33"/>
  <c r="Q497" i="6" s="1"/>
  <c r="X493" i="33" s="1"/>
  <c r="H499" i="38" s="1"/>
  <c r="L509" i="33"/>
  <c r="H515" i="36" s="1"/>
  <c r="L527" i="33"/>
  <c r="H533" i="36" s="1"/>
  <c r="L543" i="33"/>
  <c r="H549" i="36" s="1"/>
  <c r="L559" i="33"/>
  <c r="H565" i="36" s="1"/>
  <c r="L575" i="33"/>
  <c r="H581" i="36" s="1"/>
  <c r="L591" i="33"/>
  <c r="H597" i="36" s="1"/>
  <c r="L449" i="33"/>
  <c r="H455" i="36" s="1"/>
  <c r="L454" i="33"/>
  <c r="H460" i="36" s="1"/>
  <c r="L474" i="33"/>
  <c r="Q478" i="6" s="1"/>
  <c r="X474" i="33" s="1"/>
  <c r="H480" i="38" s="1"/>
  <c r="L496" i="33"/>
  <c r="H502" i="36" s="1"/>
  <c r="L512" i="33"/>
  <c r="H518" i="36" s="1"/>
  <c r="L528" i="33"/>
  <c r="H534" i="36" s="1"/>
  <c r="L544" i="33"/>
  <c r="H550" i="36" s="1"/>
  <c r="L560" i="33"/>
  <c r="H566" i="36" s="1"/>
  <c r="L576" i="33"/>
  <c r="H582" i="36" s="1"/>
  <c r="L592" i="33"/>
  <c r="Q596" i="6" s="1"/>
  <c r="X592" i="33" s="1"/>
  <c r="H598" i="38" s="1"/>
  <c r="L440" i="33"/>
  <c r="H446" i="36" s="1"/>
  <c r="L620" i="33"/>
  <c r="Q624" i="6" s="1"/>
  <c r="X620" i="33" s="1"/>
  <c r="H626" i="38" s="1"/>
  <c r="L636" i="33"/>
  <c r="H642" i="36" s="1"/>
  <c r="L652" i="33"/>
  <c r="H658" i="36" s="1"/>
  <c r="L714" i="33"/>
  <c r="H720" i="36" s="1"/>
  <c r="L730" i="33"/>
  <c r="Q734" i="6" s="1"/>
  <c r="X730" i="33" s="1"/>
  <c r="H736" i="38" s="1"/>
  <c r="L746" i="33"/>
  <c r="H752" i="36" s="1"/>
  <c r="L762" i="33"/>
  <c r="H768" i="36" s="1"/>
  <c r="L778" i="33"/>
  <c r="H784" i="36" s="1"/>
  <c r="L617" i="33"/>
  <c r="Q621" i="6" s="1"/>
  <c r="X617" i="33" s="1"/>
  <c r="H623" i="38" s="1"/>
  <c r="L633" i="33"/>
  <c r="H639" i="36" s="1"/>
  <c r="L649" i="33"/>
  <c r="H655" i="36" s="1"/>
  <c r="L681" i="33"/>
  <c r="D117" i="43" s="1"/>
  <c r="L723" i="33"/>
  <c r="L739" i="33"/>
  <c r="H745" i="36" s="1"/>
  <c r="L757" i="33"/>
  <c r="H763" i="36" s="1"/>
  <c r="L773" i="33"/>
  <c r="H779" i="36" s="1"/>
  <c r="L800" i="33"/>
  <c r="H806" i="36" s="1"/>
  <c r="L824" i="33"/>
  <c r="H830" i="36" s="1"/>
  <c r="L787" i="33"/>
  <c r="H793" i="36" s="1"/>
  <c r="L826" i="33"/>
  <c r="H832" i="36" s="1"/>
  <c r="L31" i="33"/>
  <c r="L57" i="33"/>
  <c r="H63" i="36" s="1"/>
  <c r="L79" i="33"/>
  <c r="H85" i="36" s="1"/>
  <c r="L101" i="33"/>
  <c r="Q105" i="6" s="1"/>
  <c r="X101" i="33" s="1"/>
  <c r="H107" i="38" s="1"/>
  <c r="L30" i="33"/>
  <c r="L50" i="33"/>
  <c r="H56" i="36" s="1"/>
  <c r="L72" i="33"/>
  <c r="Q76" i="6" s="1"/>
  <c r="X72" i="33" s="1"/>
  <c r="H78" i="38" s="1"/>
  <c r="L96" i="33"/>
  <c r="L12" i="33"/>
  <c r="Q16" i="6" s="1"/>
  <c r="X12" i="33" s="1"/>
  <c r="H18" i="38" s="1"/>
  <c r="L156" i="33"/>
  <c r="H162" i="36" s="1"/>
  <c r="L204" i="33"/>
  <c r="L240" i="33"/>
  <c r="Q244" i="6" s="1"/>
  <c r="X240" i="33" s="1"/>
  <c r="H246" i="38" s="1"/>
  <c r="L276" i="33"/>
  <c r="L157" i="33"/>
  <c r="Q161" i="6" s="1"/>
  <c r="X157" i="33" s="1"/>
  <c r="H163" i="38" s="1"/>
  <c r="L209" i="33"/>
  <c r="L227" i="33"/>
  <c r="H233" i="36" s="1"/>
  <c r="L257" i="33"/>
  <c r="L297" i="33"/>
  <c r="L319" i="33"/>
  <c r="H325" i="36" s="1"/>
  <c r="L343" i="33"/>
  <c r="Q347" i="6" s="1"/>
  <c r="X343" i="33" s="1"/>
  <c r="H349" i="38" s="1"/>
  <c r="L377" i="33"/>
  <c r="L427" i="33"/>
  <c r="Q431" i="6" s="1"/>
  <c r="X427" i="33" s="1"/>
  <c r="H433" i="38" s="1"/>
  <c r="L292" i="33"/>
  <c r="L318" i="33"/>
  <c r="Q322" i="6" s="1"/>
  <c r="X318" i="33" s="1"/>
  <c r="H324" i="38" s="1"/>
  <c r="L338" i="33"/>
  <c r="Q342" i="6" s="1"/>
  <c r="X338" i="33" s="1"/>
  <c r="H344" i="38" s="1"/>
  <c r="L358" i="33"/>
  <c r="L376" i="33"/>
  <c r="H382" i="36" s="1"/>
  <c r="L422" i="33"/>
  <c r="Q426" i="6" s="1"/>
  <c r="X422" i="33" s="1"/>
  <c r="H428" i="38" s="1"/>
  <c r="L444" i="33"/>
  <c r="Q448" i="6" s="1"/>
  <c r="X444" i="33" s="1"/>
  <c r="H450" i="38" s="1"/>
  <c r="L473" i="33"/>
  <c r="Q477" i="6" s="1"/>
  <c r="X473" i="33" s="1"/>
  <c r="H479" i="38" s="1"/>
  <c r="L495" i="33"/>
  <c r="Q499" i="6" s="1"/>
  <c r="X495" i="33" s="1"/>
  <c r="H501" i="38" s="1"/>
  <c r="L513" i="33"/>
  <c r="L529" i="33"/>
  <c r="L545" i="33"/>
  <c r="H551" i="36" s="1"/>
  <c r="L561" i="33"/>
  <c r="H567" i="36" s="1"/>
  <c r="L577" i="33"/>
  <c r="Q581" i="6" s="1"/>
  <c r="X577" i="33" s="1"/>
  <c r="H583" i="38" s="1"/>
  <c r="L593" i="33"/>
  <c r="Q597" i="6" s="1"/>
  <c r="X593" i="33" s="1"/>
  <c r="H599" i="38" s="1"/>
  <c r="L439" i="33"/>
  <c r="H445" i="36" s="1"/>
  <c r="L458" i="33"/>
  <c r="H464" i="36" s="1"/>
  <c r="L478" i="33"/>
  <c r="Q482" i="6" s="1"/>
  <c r="X478" i="33" s="1"/>
  <c r="H484" i="38" s="1"/>
  <c r="L498" i="33"/>
  <c r="H504" i="36" s="1"/>
  <c r="L514" i="33"/>
  <c r="Q518" i="6" s="1"/>
  <c r="X514" i="33" s="1"/>
  <c r="H520" i="38" s="1"/>
  <c r="L530" i="33"/>
  <c r="H536" i="36" s="1"/>
  <c r="L546" i="33"/>
  <c r="H552" i="36" s="1"/>
  <c r="L562" i="33"/>
  <c r="Q566" i="6" s="1"/>
  <c r="X562" i="33" s="1"/>
  <c r="H568" i="38" s="1"/>
  <c r="L578" i="33"/>
  <c r="Q582" i="6" s="1"/>
  <c r="X578" i="33" s="1"/>
  <c r="H584" i="38" s="1"/>
  <c r="L594" i="33"/>
  <c r="Q598" i="6" s="1"/>
  <c r="X594" i="33" s="1"/>
  <c r="H600" i="38" s="1"/>
  <c r="L448" i="33"/>
  <c r="Q452" i="6" s="1"/>
  <c r="X448" i="33" s="1"/>
  <c r="H454" i="38" s="1"/>
  <c r="L622" i="33"/>
  <c r="Q626" i="6" s="1"/>
  <c r="X622" i="33" s="1"/>
  <c r="H628" i="38" s="1"/>
  <c r="L638" i="33"/>
  <c r="H644" i="36" s="1"/>
  <c r="L654" i="33"/>
  <c r="Q658" i="6" s="1"/>
  <c r="X654" i="33" s="1"/>
  <c r="H660" i="38" s="1"/>
  <c r="L716" i="33"/>
  <c r="L732" i="33"/>
  <c r="L748" i="33"/>
  <c r="H754" i="36" s="1"/>
  <c r="L764" i="33"/>
  <c r="Q768" i="6" s="1"/>
  <c r="X764" i="33" s="1"/>
  <c r="H770" i="38" s="1"/>
  <c r="L780" i="33"/>
  <c r="Q784" i="6" s="1"/>
  <c r="X780" i="33" s="1"/>
  <c r="H786" i="38" s="1"/>
  <c r="L619" i="33"/>
  <c r="Q623" i="6" s="1"/>
  <c r="X619" i="33" s="1"/>
  <c r="H625" i="38" s="1"/>
  <c r="L635" i="33"/>
  <c r="H641" i="36" s="1"/>
  <c r="L651" i="33"/>
  <c r="H657" i="36" s="1"/>
  <c r="L687" i="33"/>
  <c r="Q691" i="6" s="1"/>
  <c r="X687" i="33" s="1"/>
  <c r="H693" i="38" s="1"/>
  <c r="L725" i="33"/>
  <c r="Q729" i="6" s="1"/>
  <c r="X725" i="33" s="1"/>
  <c r="H731" i="38" s="1"/>
  <c r="L741" i="33"/>
  <c r="Q745" i="6" s="1"/>
  <c r="X741" i="33" s="1"/>
  <c r="H747" i="38" s="1"/>
  <c r="L759" i="33"/>
  <c r="Q763" i="6" s="1"/>
  <c r="X759" i="33" s="1"/>
  <c r="H765" i="38" s="1"/>
  <c r="L775" i="33"/>
  <c r="Q779" i="6" s="1"/>
  <c r="X775" i="33" s="1"/>
  <c r="H781" i="38" s="1"/>
  <c r="L802" i="33"/>
  <c r="H808" i="36" s="1"/>
  <c r="L832" i="33"/>
  <c r="H838" i="36" s="1"/>
  <c r="L791" i="33"/>
  <c r="H797" i="36" s="1"/>
  <c r="L795" i="33"/>
  <c r="Q799" i="6" s="1"/>
  <c r="X795" i="33" s="1"/>
  <c r="H801" i="38" s="1"/>
  <c r="L35" i="33"/>
  <c r="Q39" i="6" s="1"/>
  <c r="X35" i="33" s="1"/>
  <c r="H41" i="38" s="1"/>
  <c r="L59" i="33"/>
  <c r="H65" i="36" s="1"/>
  <c r="L87" i="33"/>
  <c r="H93" i="36" s="1"/>
  <c r="L105" i="33"/>
  <c r="H111" i="36" s="1"/>
  <c r="L34" i="33"/>
  <c r="H40" i="36" s="1"/>
  <c r="L52" i="33"/>
  <c r="H58" i="36" s="1"/>
  <c r="L74" i="33"/>
  <c r="H80" i="36" s="1"/>
  <c r="L98" i="33"/>
  <c r="H104" i="36" s="1"/>
  <c r="L112" i="33"/>
  <c r="H118" i="36" s="1"/>
  <c r="L158" i="33"/>
  <c r="H164" i="36" s="1"/>
  <c r="L208" i="33"/>
  <c r="H214" i="36" s="1"/>
  <c r="L242" i="33"/>
  <c r="D138" i="43" s="1"/>
  <c r="L117" i="33"/>
  <c r="D154" i="43" s="1"/>
  <c r="L163" i="33"/>
  <c r="H169" i="36" s="1"/>
  <c r="L213" i="33"/>
  <c r="H219" i="36" s="1"/>
  <c r="L229" i="33"/>
  <c r="H235" i="36" s="1"/>
  <c r="L259" i="33"/>
  <c r="H265" i="36" s="1"/>
  <c r="L299" i="33"/>
  <c r="H305" i="36" s="1"/>
  <c r="L321" i="33"/>
  <c r="Q325" i="6" s="1"/>
  <c r="X321" i="33" s="1"/>
  <c r="H327" i="38" s="1"/>
  <c r="L345" i="33"/>
  <c r="H351" i="36" s="1"/>
  <c r="L389" i="33"/>
  <c r="H395" i="36" s="1"/>
  <c r="L431" i="33"/>
  <c r="H437" i="36" s="1"/>
  <c r="L294" i="33"/>
  <c r="H300" i="36" s="1"/>
  <c r="L320" i="33"/>
  <c r="H326" i="36" s="1"/>
  <c r="L340" i="33"/>
  <c r="Q344" i="6" s="1"/>
  <c r="X340" i="33" s="1"/>
  <c r="H346" i="38" s="1"/>
  <c r="L360" i="33"/>
  <c r="Q364" i="6" s="1"/>
  <c r="X360" i="33" s="1"/>
  <c r="H366" i="38" s="1"/>
  <c r="L380" i="33"/>
  <c r="H386" i="36" s="1"/>
  <c r="L424" i="33"/>
  <c r="H430" i="36" s="1"/>
  <c r="L438" i="33"/>
  <c r="L477" i="33"/>
  <c r="H483" i="36" s="1"/>
  <c r="L497" i="33"/>
  <c r="H503" i="36" s="1"/>
  <c r="L515" i="33"/>
  <c r="H521" i="36" s="1"/>
  <c r="L531" i="33"/>
  <c r="H537" i="36" s="1"/>
  <c r="L547" i="33"/>
  <c r="H553" i="36" s="1"/>
  <c r="L563" i="33"/>
  <c r="H569" i="36" s="1"/>
  <c r="L579" i="33"/>
  <c r="H585" i="36" s="1"/>
  <c r="L597" i="33"/>
  <c r="D113" i="43" s="1"/>
  <c r="L442" i="33"/>
  <c r="D164" i="43" s="1"/>
  <c r="L462" i="33"/>
  <c r="H468" i="36" s="1"/>
  <c r="L482" i="33"/>
  <c r="H488" i="36" s="1"/>
  <c r="L500" i="33"/>
  <c r="H506" i="36" s="1"/>
  <c r="L516" i="33"/>
  <c r="H522" i="36" s="1"/>
  <c r="L532" i="33"/>
  <c r="Q536" i="6" s="1"/>
  <c r="X532" i="33" s="1"/>
  <c r="H538" i="38" s="1"/>
  <c r="L548" i="33"/>
  <c r="H554" i="36" s="1"/>
  <c r="L564" i="33"/>
  <c r="Q568" i="6" s="1"/>
  <c r="X564" i="33" s="1"/>
  <c r="H570" i="38" s="1"/>
  <c r="L580" i="33"/>
  <c r="Q584" i="6" s="1"/>
  <c r="X580" i="33" s="1"/>
  <c r="H586" i="38" s="1"/>
  <c r="L596" i="33"/>
  <c r="Q600" i="6" s="1"/>
  <c r="X596" i="33" s="1"/>
  <c r="H602" i="38" s="1"/>
  <c r="L608" i="33"/>
  <c r="H614" i="36" s="1"/>
  <c r="L624" i="33"/>
  <c r="Q628" i="6" s="1"/>
  <c r="X624" i="33" s="1"/>
  <c r="H630" i="38" s="1"/>
  <c r="L640" i="33"/>
  <c r="H646" i="36" s="1"/>
  <c r="L656" i="33"/>
  <c r="H662" i="36" s="1"/>
  <c r="L718" i="33"/>
  <c r="H724" i="36" s="1"/>
  <c r="L734" i="33"/>
  <c r="H740" i="36" s="1"/>
  <c r="L750" i="33"/>
  <c r="Q754" i="6" s="1"/>
  <c r="X750" i="33" s="1"/>
  <c r="H756" i="38" s="1"/>
  <c r="L766" i="33"/>
  <c r="H772" i="36" s="1"/>
  <c r="L782" i="33"/>
  <c r="H788" i="36" s="1"/>
  <c r="L621" i="33"/>
  <c r="H627" i="36" s="1"/>
  <c r="L637" i="33"/>
  <c r="H643" i="36" s="1"/>
  <c r="L653" i="33"/>
  <c r="H659" i="36" s="1"/>
  <c r="L697" i="33"/>
  <c r="Q701" i="6" s="1"/>
  <c r="X697" i="33" s="1"/>
  <c r="H703" i="38" s="1"/>
  <c r="L727" i="33"/>
  <c r="H733" i="36" s="1"/>
  <c r="L743" i="33"/>
  <c r="Q747" i="6" s="1"/>
  <c r="X743" i="33" s="1"/>
  <c r="H749" i="38" s="1"/>
  <c r="L761" i="33"/>
  <c r="Q765" i="6" s="1"/>
  <c r="X761" i="33" s="1"/>
  <c r="H767" i="38" s="1"/>
  <c r="L784" i="33"/>
  <c r="H790" i="36" s="1"/>
  <c r="L804" i="33"/>
  <c r="Q808" i="6" s="1"/>
  <c r="X804" i="33" s="1"/>
  <c r="H810" i="38" s="1"/>
  <c r="L805" i="33"/>
  <c r="H811" i="36" s="1"/>
  <c r="L803" i="33"/>
  <c r="Q807" i="6" s="1"/>
  <c r="X803" i="33" s="1"/>
  <c r="H809" i="38" s="1"/>
  <c r="L811" i="33"/>
  <c r="H817" i="36" s="1"/>
  <c r="L15" i="33"/>
  <c r="L37" i="33"/>
  <c r="L61" i="33"/>
  <c r="L89" i="33"/>
  <c r="L107" i="33"/>
  <c r="L36" i="33"/>
  <c r="L56" i="33"/>
  <c r="L78" i="33"/>
  <c r="L100" i="33"/>
  <c r="L128" i="33"/>
  <c r="H134" i="36" s="1"/>
  <c r="L162" i="33"/>
  <c r="L214" i="33"/>
  <c r="L244" i="33"/>
  <c r="L119" i="33"/>
  <c r="L171" i="33"/>
  <c r="H177" i="36" s="1"/>
  <c r="L215" i="33"/>
  <c r="L231" i="33"/>
  <c r="D167" i="43" s="1"/>
  <c r="L261" i="33"/>
  <c r="L301" i="33"/>
  <c r="L323" i="33"/>
  <c r="L347" i="33"/>
  <c r="H353" i="36" s="1"/>
  <c r="L391" i="33"/>
  <c r="H397" i="36" s="1"/>
  <c r="L433" i="33"/>
  <c r="L296" i="33"/>
  <c r="L322" i="33"/>
  <c r="L344" i="33"/>
  <c r="L362" i="33"/>
  <c r="L382" i="33"/>
  <c r="L426" i="33"/>
  <c r="L453" i="33"/>
  <c r="L479" i="33"/>
  <c r="L499" i="33"/>
  <c r="L517" i="33"/>
  <c r="L533" i="33"/>
  <c r="L549" i="33"/>
  <c r="L565" i="33"/>
  <c r="L581" i="33"/>
  <c r="L599" i="33"/>
  <c r="L447" i="33"/>
  <c r="L464" i="33"/>
  <c r="L486" i="33"/>
  <c r="L502" i="33"/>
  <c r="L518" i="33"/>
  <c r="L534" i="33"/>
  <c r="L550" i="33"/>
  <c r="L566" i="33"/>
  <c r="L582" i="33"/>
  <c r="L598" i="33"/>
  <c r="L610" i="33"/>
  <c r="L626" i="33"/>
  <c r="L642" i="33"/>
  <c r="L680" i="33"/>
  <c r="L720" i="33"/>
  <c r="L736" i="33"/>
  <c r="H742" i="36" s="1"/>
  <c r="L752" i="33"/>
  <c r="L768" i="33"/>
  <c r="H774" i="36" s="1"/>
  <c r="L606" i="33"/>
  <c r="L623" i="33"/>
  <c r="L639" i="33"/>
  <c r="L655" i="33"/>
  <c r="L705" i="33"/>
  <c r="L729" i="33"/>
  <c r="L745" i="33"/>
  <c r="L763" i="33"/>
  <c r="L786" i="33"/>
  <c r="L806" i="33"/>
  <c r="L797" i="33"/>
  <c r="L785" i="33"/>
  <c r="L823" i="33"/>
  <c r="L17" i="33"/>
  <c r="H23" i="36" s="1"/>
  <c r="L39" i="33"/>
  <c r="L63" i="33"/>
  <c r="L91" i="33"/>
  <c r="H97" i="36" s="1"/>
  <c r="L11" i="33"/>
  <c r="L38" i="33"/>
  <c r="L58" i="33"/>
  <c r="L80" i="33"/>
  <c r="L102" i="33"/>
  <c r="L138" i="33"/>
  <c r="L164" i="33"/>
  <c r="L218" i="33"/>
  <c r="L246" i="33"/>
  <c r="L125" i="33"/>
  <c r="L173" i="33"/>
  <c r="L217" i="33"/>
  <c r="L235" i="33"/>
  <c r="L111" i="33"/>
  <c r="L305" i="33"/>
  <c r="L325" i="33"/>
  <c r="H331" i="36" s="1"/>
  <c r="L349" i="33"/>
  <c r="L395" i="33"/>
  <c r="L271" i="33"/>
  <c r="L298" i="33"/>
  <c r="L324" i="33"/>
  <c r="Q328" i="6" s="1"/>
  <c r="X324" i="33" s="1"/>
  <c r="H330" i="38" s="1"/>
  <c r="L348" i="33"/>
  <c r="Q352" i="6" s="1"/>
  <c r="X348" i="33" s="1"/>
  <c r="H354" i="38" s="1"/>
  <c r="L366" i="33"/>
  <c r="L400" i="33"/>
  <c r="L428" i="33"/>
  <c r="Q432" i="6" s="1"/>
  <c r="X428" i="33" s="1"/>
  <c r="H434" i="38" s="1"/>
  <c r="L455" i="33"/>
  <c r="L485" i="33"/>
  <c r="H491" i="36" s="1"/>
  <c r="L501" i="33"/>
  <c r="L519" i="33"/>
  <c r="L535" i="33"/>
  <c r="L551" i="33"/>
  <c r="L567" i="33"/>
  <c r="L583" i="33"/>
  <c r="L601" i="33"/>
  <c r="L435" i="33"/>
  <c r="L466" i="33"/>
  <c r="L488" i="33"/>
  <c r="L504" i="33"/>
  <c r="L520" i="33"/>
  <c r="L536" i="33"/>
  <c r="L552" i="33"/>
  <c r="L568" i="33"/>
  <c r="L584" i="33"/>
  <c r="L600" i="33"/>
  <c r="L612" i="33"/>
  <c r="L628" i="33"/>
  <c r="L644" i="33"/>
  <c r="L704" i="33"/>
  <c r="L722" i="33"/>
  <c r="L738" i="33"/>
  <c r="H744" i="36" s="1"/>
  <c r="L754" i="33"/>
  <c r="L770" i="33"/>
  <c r="L609" i="33"/>
  <c r="L625" i="33"/>
  <c r="H631" i="36" s="1"/>
  <c r="L641" i="33"/>
  <c r="L659" i="33"/>
  <c r="D120" i="43" s="1"/>
  <c r="L707" i="33"/>
  <c r="L731" i="33"/>
  <c r="D57" i="43" s="1"/>
  <c r="L747" i="33"/>
  <c r="L765" i="33"/>
  <c r="L790" i="33"/>
  <c r="L808" i="33"/>
  <c r="L809" i="33"/>
  <c r="L789" i="33"/>
  <c r="L828" i="33"/>
  <c r="L21" i="33"/>
  <c r="H27" i="36" s="1"/>
  <c r="L41" i="33"/>
  <c r="H47" i="36" s="1"/>
  <c r="L65" i="33"/>
  <c r="H71" i="36" s="1"/>
  <c r="L93" i="33"/>
  <c r="H99" i="36" s="1"/>
  <c r="L14" i="33"/>
  <c r="H20" i="36" s="1"/>
  <c r="L42" i="33"/>
  <c r="H48" i="36" s="1"/>
  <c r="L64" i="33"/>
  <c r="H70" i="36" s="1"/>
  <c r="L86" i="33"/>
  <c r="L104" i="33"/>
  <c r="H110" i="36" s="1"/>
  <c r="L140" i="33"/>
  <c r="Q144" i="6" s="1"/>
  <c r="X140" i="33" s="1"/>
  <c r="H146" i="38" s="1"/>
  <c r="L166" i="33"/>
  <c r="H172" i="36" s="1"/>
  <c r="L220" i="33"/>
  <c r="H226" i="36" s="1"/>
  <c r="L254" i="33"/>
  <c r="L131" i="33"/>
  <c r="L179" i="33"/>
  <c r="L219" i="33"/>
  <c r="H225" i="36" s="1"/>
  <c r="L237" i="33"/>
  <c r="H243" i="36" s="1"/>
  <c r="L275" i="33"/>
  <c r="H281" i="36" s="1"/>
  <c r="L307" i="33"/>
  <c r="H313" i="36" s="1"/>
  <c r="L329" i="33"/>
  <c r="H335" i="36" s="1"/>
  <c r="L351" i="33"/>
  <c r="H357" i="36" s="1"/>
  <c r="L397" i="33"/>
  <c r="H403" i="36" s="1"/>
  <c r="L282" i="33"/>
  <c r="H288" i="36" s="1"/>
  <c r="L308" i="33"/>
  <c r="H314" i="36" s="1"/>
  <c r="L326" i="33"/>
  <c r="H332" i="36" s="1"/>
  <c r="L350" i="33"/>
  <c r="L368" i="33"/>
  <c r="H374" i="36" s="1"/>
  <c r="L404" i="33"/>
  <c r="H410" i="36" s="1"/>
  <c r="L430" i="33"/>
  <c r="H436" i="36" s="1"/>
  <c r="L457" i="33"/>
  <c r="H463" i="36" s="1"/>
  <c r="L487" i="33"/>
  <c r="H493" i="36" s="1"/>
  <c r="L503" i="33"/>
  <c r="H509" i="36" s="1"/>
  <c r="L521" i="33"/>
  <c r="H527" i="36" s="1"/>
  <c r="L537" i="33"/>
  <c r="Q541" i="6" s="1"/>
  <c r="X537" i="33" s="1"/>
  <c r="H543" i="38" s="1"/>
  <c r="L553" i="33"/>
  <c r="H559" i="36" s="1"/>
  <c r="L569" i="33"/>
  <c r="Q573" i="6" s="1"/>
  <c r="X569" i="33" s="1"/>
  <c r="H575" i="38" s="1"/>
  <c r="L585" i="33"/>
  <c r="H591" i="36" s="1"/>
  <c r="L603" i="33"/>
  <c r="H609" i="36" s="1"/>
  <c r="L445" i="33"/>
  <c r="H451" i="36" s="1"/>
  <c r="L468" i="33"/>
  <c r="H474" i="36" s="1"/>
  <c r="L490" i="33"/>
  <c r="H496" i="36" s="1"/>
  <c r="L506" i="33"/>
  <c r="L522" i="33"/>
  <c r="H528" i="36" s="1"/>
  <c r="L538" i="33"/>
  <c r="H544" i="36" s="1"/>
  <c r="L554" i="33"/>
  <c r="H560" i="36" s="1"/>
  <c r="L570" i="33"/>
  <c r="H576" i="36" s="1"/>
  <c r="L586" i="33"/>
  <c r="H592" i="36" s="1"/>
  <c r="L602" i="33"/>
  <c r="H608" i="36" s="1"/>
  <c r="L614" i="33"/>
  <c r="H620" i="36" s="1"/>
  <c r="L630" i="33"/>
  <c r="H636" i="36" s="1"/>
  <c r="L646" i="33"/>
  <c r="H652" i="36" s="1"/>
  <c r="L708" i="33"/>
  <c r="Q712" i="6" s="1"/>
  <c r="X708" i="33" s="1"/>
  <c r="H714" i="38" s="1"/>
  <c r="L724" i="33"/>
  <c r="H730" i="36" s="1"/>
  <c r="L740" i="33"/>
  <c r="H746" i="36" s="1"/>
  <c r="L756" i="33"/>
  <c r="D99" i="43" s="1"/>
  <c r="L772" i="33"/>
  <c r="H778" i="36" s="1"/>
  <c r="L611" i="33"/>
  <c r="H617" i="36" s="1"/>
  <c r="L627" i="33"/>
  <c r="H633" i="36" s="1"/>
  <c r="L643" i="33"/>
  <c r="L663" i="33"/>
  <c r="H669" i="36" s="1"/>
  <c r="L711" i="33"/>
  <c r="L733" i="33"/>
  <c r="H739" i="36" s="1"/>
  <c r="L751" i="33"/>
  <c r="H757" i="36" s="1"/>
  <c r="L767" i="33"/>
  <c r="Q771" i="6" s="1"/>
  <c r="X767" i="33" s="1"/>
  <c r="H773" i="38" s="1"/>
  <c r="L792" i="33"/>
  <c r="H798" i="36" s="1"/>
  <c r="L810" i="33"/>
  <c r="H816" i="36" s="1"/>
  <c r="L825" i="33"/>
  <c r="H831" i="36" s="1"/>
  <c r="L801" i="33"/>
  <c r="H807" i="36" s="1"/>
  <c r="L799" i="33"/>
  <c r="H805" i="36" s="1"/>
  <c r="T631" i="33"/>
  <c r="T554" i="33"/>
  <c r="P560" i="36" s="1"/>
  <c r="T490" i="33"/>
  <c r="Y494" i="6" s="1"/>
  <c r="AF490" i="33" s="1"/>
  <c r="P496" i="38" s="1"/>
  <c r="T552" i="33"/>
  <c r="P558" i="36" s="1"/>
  <c r="T680" i="33"/>
  <c r="T295" i="33"/>
  <c r="T117" i="33"/>
  <c r="L154" i="43" s="1"/>
  <c r="T380" i="33"/>
  <c r="P386" i="36" s="1"/>
  <c r="T439" i="33"/>
  <c r="P445" i="36" s="1"/>
  <c r="T112" i="33"/>
  <c r="P118" i="36" s="1"/>
  <c r="T752" i="33"/>
  <c r="Y756" i="6" s="1"/>
  <c r="AF752" i="33" s="1"/>
  <c r="P758" i="38" s="1"/>
  <c r="T347" i="33"/>
  <c r="P353" i="36" s="1"/>
  <c r="T641" i="33"/>
  <c r="P647" i="36" s="1"/>
  <c r="T185" i="33"/>
  <c r="Y189" i="6" s="1"/>
  <c r="AF185" i="33" s="1"/>
  <c r="P191" i="38" s="1"/>
  <c r="T644" i="33"/>
  <c r="P650" i="36" s="1"/>
  <c r="T616" i="33"/>
  <c r="T633" i="33"/>
  <c r="T424" i="33"/>
  <c r="T618" i="33"/>
  <c r="T441" i="33"/>
  <c r="T444" i="33"/>
  <c r="T509" i="33"/>
  <c r="T573" i="33"/>
  <c r="T636" i="33"/>
  <c r="Y640" i="6" s="1"/>
  <c r="AF636" i="33" s="1"/>
  <c r="P642" i="38" s="1"/>
  <c r="T823" i="33"/>
  <c r="T639" i="33"/>
  <c r="T377" i="33"/>
  <c r="T135" i="33"/>
  <c r="T825" i="33"/>
  <c r="T746" i="33"/>
  <c r="T362" i="33"/>
  <c r="T637" i="33"/>
  <c r="T780" i="33"/>
  <c r="T58" i="33"/>
  <c r="T716" i="33"/>
  <c r="T705" i="33"/>
  <c r="T41" i="33"/>
  <c r="T452" i="33"/>
  <c r="T449" i="33"/>
  <c r="T516" i="33"/>
  <c r="T438" i="33"/>
  <c r="T759" i="33"/>
  <c r="T569" i="33"/>
  <c r="P575" i="36" s="1"/>
  <c r="T743" i="33"/>
  <c r="P749" i="36" s="1"/>
  <c r="T275" i="33"/>
  <c r="P281" i="36" s="1"/>
  <c r="T128" i="33"/>
  <c r="P134" i="36" s="1"/>
  <c r="Q92" i="33" l="1"/>
  <c r="V96" i="6" s="1"/>
  <c r="AC92" i="33" s="1"/>
  <c r="M98" i="38" s="1"/>
  <c r="Q579" i="33"/>
  <c r="M585" i="36" s="1"/>
  <c r="Q42" i="33"/>
  <c r="V46" i="6" s="1"/>
  <c r="AC42" i="33" s="1"/>
  <c r="M48" i="38" s="1"/>
  <c r="Q100" i="33"/>
  <c r="M106" i="36" s="1"/>
  <c r="Q295" i="33"/>
  <c r="M301" i="36" s="1"/>
  <c r="Q305" i="33"/>
  <c r="V309" i="6" s="1"/>
  <c r="AC305" i="33" s="1"/>
  <c r="M311" i="38" s="1"/>
  <c r="Q338" i="33"/>
  <c r="V342" i="6" s="1"/>
  <c r="AC338" i="33" s="1"/>
  <c r="M344" i="38" s="1"/>
  <c r="Q313" i="33"/>
  <c r="M319" i="36" s="1"/>
  <c r="Q39" i="33"/>
  <c r="Q644" i="33"/>
  <c r="V648" i="6" s="1"/>
  <c r="AC644" i="33" s="1"/>
  <c r="M650" i="38" s="1"/>
  <c r="Q207" i="33"/>
  <c r="Q550" i="33"/>
  <c r="V554" i="6" s="1"/>
  <c r="AC550" i="33" s="1"/>
  <c r="M556" i="38" s="1"/>
  <c r="Q470" i="33"/>
  <c r="M476" i="36" s="1"/>
  <c r="Q774" i="33"/>
  <c r="V778" i="6" s="1"/>
  <c r="AC774" i="33" s="1"/>
  <c r="M780" i="38" s="1"/>
  <c r="Q412" i="33"/>
  <c r="V416" i="6" s="1"/>
  <c r="AC412" i="33" s="1"/>
  <c r="M418" i="38" s="1"/>
  <c r="Q765" i="33"/>
  <c r="V769" i="6" s="1"/>
  <c r="AC765" i="33" s="1"/>
  <c r="M771" i="38" s="1"/>
  <c r="Q301" i="33"/>
  <c r="V305" i="6" s="1"/>
  <c r="AC301" i="33" s="1"/>
  <c r="M307" i="38" s="1"/>
  <c r="Q561" i="33"/>
  <c r="V565" i="6" s="1"/>
  <c r="AC561" i="33" s="1"/>
  <c r="M567" i="38" s="1"/>
  <c r="Q608" i="33"/>
  <c r="V612" i="6" s="1"/>
  <c r="AC608" i="33" s="1"/>
  <c r="M614" i="38" s="1"/>
  <c r="Q794" i="33"/>
  <c r="V798" i="6" s="1"/>
  <c r="AC794" i="33" s="1"/>
  <c r="M800" i="38" s="1"/>
  <c r="Q741" i="33"/>
  <c r="V745" i="6" s="1"/>
  <c r="AC741" i="33" s="1"/>
  <c r="M747" i="38" s="1"/>
  <c r="Q653" i="33"/>
  <c r="M659" i="36" s="1"/>
  <c r="Q241" i="33"/>
  <c r="V245" i="6" s="1"/>
  <c r="AC241" i="33" s="1"/>
  <c r="M247" i="38" s="1"/>
  <c r="Q519" i="33"/>
  <c r="V523" i="6" s="1"/>
  <c r="AC519" i="33" s="1"/>
  <c r="M525" i="38" s="1"/>
  <c r="Q34" i="33"/>
  <c r="M40" i="36" s="1"/>
  <c r="Q757" i="33"/>
  <c r="M763" i="36" s="1"/>
  <c r="Q354" i="33"/>
  <c r="V358" i="6" s="1"/>
  <c r="AC354" i="33" s="1"/>
  <c r="M360" i="38" s="1"/>
  <c r="Q707" i="33"/>
  <c r="M713" i="36" s="1"/>
  <c r="Q590" i="33"/>
  <c r="M596" i="36" s="1"/>
  <c r="Q171" i="33"/>
  <c r="V175" i="6" s="1"/>
  <c r="AC171" i="33" s="1"/>
  <c r="M177" i="38" s="1"/>
  <c r="Q131" i="33"/>
  <c r="M137" i="36" s="1"/>
  <c r="Q747" i="33"/>
  <c r="M753" i="36" s="1"/>
  <c r="Q810" i="33"/>
  <c r="V814" i="6" s="1"/>
  <c r="AC810" i="33" s="1"/>
  <c r="M816" i="38" s="1"/>
  <c r="Q742" i="33"/>
  <c r="M748" i="36" s="1"/>
  <c r="Q728" i="33"/>
  <c r="Q59" i="33"/>
  <c r="V63" i="6" s="1"/>
  <c r="AC59" i="33" s="1"/>
  <c r="M65" i="38" s="1"/>
  <c r="Q756" i="33"/>
  <c r="I99" i="43" s="1"/>
  <c r="Q604" i="33"/>
  <c r="V608" i="6" s="1"/>
  <c r="AC604" i="33" s="1"/>
  <c r="M610" i="38" s="1"/>
  <c r="Q46" i="33"/>
  <c r="M52" i="36" s="1"/>
  <c r="Q441" i="33"/>
  <c r="V445" i="6" s="1"/>
  <c r="AC441" i="33" s="1"/>
  <c r="M447" i="38" s="1"/>
  <c r="Q809" i="33"/>
  <c r="V813" i="6" s="1"/>
  <c r="AC809" i="33" s="1"/>
  <c r="M815" i="38" s="1"/>
  <c r="Q568" i="33"/>
  <c r="M574" i="36" s="1"/>
  <c r="Q125" i="33"/>
  <c r="Q454" i="33"/>
  <c r="M460" i="36" s="1"/>
  <c r="Q156" i="33"/>
  <c r="V160" i="6" s="1"/>
  <c r="AC156" i="33" s="1"/>
  <c r="M162" i="38" s="1"/>
  <c r="Q789" i="33"/>
  <c r="V793" i="6" s="1"/>
  <c r="AC789" i="33" s="1"/>
  <c r="M795" i="38" s="1"/>
  <c r="Q638" i="33"/>
  <c r="V642" i="6" s="1"/>
  <c r="AC638" i="33" s="1"/>
  <c r="M644" i="38" s="1"/>
  <c r="Q41" i="33"/>
  <c r="V45" i="6" s="1"/>
  <c r="AC41" i="33" s="1"/>
  <c r="M47" i="38" s="1"/>
  <c r="Q603" i="33"/>
  <c r="V607" i="6" s="1"/>
  <c r="AC603" i="33" s="1"/>
  <c r="M609" i="38" s="1"/>
  <c r="Q609" i="33"/>
  <c r="V613" i="6" s="1"/>
  <c r="AC609" i="33" s="1"/>
  <c r="M615" i="38" s="1"/>
  <c r="Q104" i="33"/>
  <c r="V108" i="6" s="1"/>
  <c r="AC104" i="33" s="1"/>
  <c r="M110" i="38" s="1"/>
  <c r="Q262" i="33"/>
  <c r="V266" i="6" s="1"/>
  <c r="AC262" i="33" s="1"/>
  <c r="M268" i="38" s="1"/>
  <c r="Q340" i="33"/>
  <c r="V344" i="6" s="1"/>
  <c r="AC340" i="33" s="1"/>
  <c r="M346" i="38" s="1"/>
  <c r="Q524" i="33"/>
  <c r="M530" i="36" s="1"/>
  <c r="Q645" i="33"/>
  <c r="M651" i="36" s="1"/>
  <c r="Q293" i="33"/>
  <c r="V297" i="6" s="1"/>
  <c r="AC293" i="33" s="1"/>
  <c r="M299" i="38" s="1"/>
  <c r="Q569" i="33"/>
  <c r="V573" i="6" s="1"/>
  <c r="AC569" i="33" s="1"/>
  <c r="M575" i="38" s="1"/>
  <c r="U235" i="6"/>
  <c r="AB231" i="33" s="1"/>
  <c r="T167" i="43" s="1"/>
  <c r="U229" i="6"/>
  <c r="AB225" i="33" s="1"/>
  <c r="L231" i="38" s="1"/>
  <c r="U454" i="6"/>
  <c r="AB450" i="33" s="1"/>
  <c r="L456" i="38" s="1"/>
  <c r="U507" i="6"/>
  <c r="AB503" i="33" s="1"/>
  <c r="L509" i="38" s="1"/>
  <c r="U380" i="6"/>
  <c r="AB376" i="33" s="1"/>
  <c r="L382" i="38" s="1"/>
  <c r="U459" i="6"/>
  <c r="AB455" i="33" s="1"/>
  <c r="L461" i="38" s="1"/>
  <c r="L378" i="36"/>
  <c r="L251" i="36"/>
  <c r="L5" i="36"/>
  <c r="E41" i="22" s="1"/>
  <c r="E55" i="22" s="1"/>
  <c r="H5" i="36"/>
  <c r="D41" i="22" s="1"/>
  <c r="D55" i="22" s="1"/>
  <c r="Q602" i="33"/>
  <c r="V606" i="6" s="1"/>
  <c r="AC602" i="33" s="1"/>
  <c r="M608" i="38" s="1"/>
  <c r="P5" i="36"/>
  <c r="Q5" i="36"/>
  <c r="U98" i="6"/>
  <c r="AB94" i="33" s="1"/>
  <c r="L100" i="38" s="1"/>
  <c r="U610" i="6"/>
  <c r="AB606" i="33" s="1"/>
  <c r="L612" i="38" s="1"/>
  <c r="U335" i="6"/>
  <c r="AB331" i="33" s="1"/>
  <c r="L337" i="38" s="1"/>
  <c r="Q808" i="33"/>
  <c r="V812" i="6" s="1"/>
  <c r="AC808" i="33" s="1"/>
  <c r="M814" i="38" s="1"/>
  <c r="Q347" i="33"/>
  <c r="V351" i="6" s="1"/>
  <c r="AC347" i="33" s="1"/>
  <c r="M353" i="38" s="1"/>
  <c r="Q761" i="33"/>
  <c r="V765" i="6" s="1"/>
  <c r="AC761" i="33" s="1"/>
  <c r="M767" i="38" s="1"/>
  <c r="Q452" i="33"/>
  <c r="V456" i="6" s="1"/>
  <c r="AC452" i="33" s="1"/>
  <c r="M458" i="38" s="1"/>
  <c r="Q397" i="33"/>
  <c r="M403" i="36" s="1"/>
  <c r="Q814" i="33"/>
  <c r="V818" i="6" s="1"/>
  <c r="AC814" i="33" s="1"/>
  <c r="M820" i="38" s="1"/>
  <c r="Q502" i="33"/>
  <c r="V506" i="6" s="1"/>
  <c r="AC502" i="33" s="1"/>
  <c r="M508" i="38" s="1"/>
  <c r="Q552" i="33"/>
  <c r="V556" i="6" s="1"/>
  <c r="AC552" i="33" s="1"/>
  <c r="M558" i="38" s="1"/>
  <c r="Q528" i="33"/>
  <c r="M534" i="36" s="1"/>
  <c r="Q8" i="33"/>
  <c r="V12" i="6" s="1"/>
  <c r="AC8" i="33" s="1"/>
  <c r="M14" i="38" s="1"/>
  <c r="Q326" i="33"/>
  <c r="V330" i="6" s="1"/>
  <c r="AC326" i="33" s="1"/>
  <c r="M332" i="38" s="1"/>
  <c r="Q152" i="33"/>
  <c r="M158" i="36" s="1"/>
  <c r="Q563" i="33"/>
  <c r="V567" i="6" s="1"/>
  <c r="AC563" i="33" s="1"/>
  <c r="M569" i="38" s="1"/>
  <c r="Q288" i="33"/>
  <c r="V292" i="6" s="1"/>
  <c r="AC288" i="33" s="1"/>
  <c r="M294" i="38" s="1"/>
  <c r="Q533" i="33"/>
  <c r="V537" i="6" s="1"/>
  <c r="AC533" i="33" s="1"/>
  <c r="M539" i="38" s="1"/>
  <c r="Q800" i="33"/>
  <c r="M806" i="36" s="1"/>
  <c r="Q610" i="33"/>
  <c r="V614" i="6" s="1"/>
  <c r="AC610" i="33" s="1"/>
  <c r="M616" i="38" s="1"/>
  <c r="Q237" i="33"/>
  <c r="V241" i="6" s="1"/>
  <c r="AC237" i="33" s="1"/>
  <c r="M243" i="38" s="1"/>
  <c r="Q613" i="33"/>
  <c r="V617" i="6" s="1"/>
  <c r="AC613" i="33" s="1"/>
  <c r="M619" i="38" s="1"/>
  <c r="Q215" i="33"/>
  <c r="V219" i="6" s="1"/>
  <c r="AC215" i="33" s="1"/>
  <c r="M221" i="38" s="1"/>
  <c r="Q276" i="33"/>
  <c r="V280" i="6" s="1"/>
  <c r="AC276" i="33" s="1"/>
  <c r="M282" i="38" s="1"/>
  <c r="Q15" i="33"/>
  <c r="V19" i="6" s="1"/>
  <c r="AC15" i="33" s="1"/>
  <c r="M21" i="38" s="1"/>
  <c r="Q754" i="33"/>
  <c r="V758" i="6" s="1"/>
  <c r="AC754" i="33" s="1"/>
  <c r="M760" i="38" s="1"/>
  <c r="Q753" i="33"/>
  <c r="V757" i="6" s="1"/>
  <c r="AC753" i="33" s="1"/>
  <c r="M759" i="38" s="1"/>
  <c r="Q798" i="33"/>
  <c r="V802" i="6" s="1"/>
  <c r="AC798" i="33" s="1"/>
  <c r="M804" i="38" s="1"/>
  <c r="Q620" i="33"/>
  <c r="V624" i="6" s="1"/>
  <c r="AC620" i="33" s="1"/>
  <c r="M626" i="38" s="1"/>
  <c r="Q534" i="33"/>
  <c r="M540" i="36" s="1"/>
  <c r="Q648" i="33"/>
  <c r="V652" i="6" s="1"/>
  <c r="AC648" i="33" s="1"/>
  <c r="M654" i="38" s="1"/>
  <c r="Q591" i="33"/>
  <c r="V595" i="6" s="1"/>
  <c r="AC591" i="33" s="1"/>
  <c r="M597" i="38" s="1"/>
  <c r="Q453" i="33"/>
  <c r="M459" i="36" s="1"/>
  <c r="Q362" i="33"/>
  <c r="M368" i="36" s="1"/>
  <c r="Q56" i="33"/>
  <c r="M62" i="36" s="1"/>
  <c r="Q617" i="33"/>
  <c r="V621" i="6" s="1"/>
  <c r="AC617" i="33" s="1"/>
  <c r="M623" i="38" s="1"/>
  <c r="Q485" i="33"/>
  <c r="M491" i="36" s="1"/>
  <c r="Q61" i="33"/>
  <c r="V65" i="6" s="1"/>
  <c r="AC61" i="33" s="1"/>
  <c r="M67" i="38" s="1"/>
  <c r="Q401" i="33"/>
  <c r="M407" i="36" s="1"/>
  <c r="Q758" i="33"/>
  <c r="M764" i="36" s="1"/>
  <c r="Q787" i="33"/>
  <c r="V791" i="6" s="1"/>
  <c r="AC787" i="33" s="1"/>
  <c r="M793" i="38" s="1"/>
  <c r="Q437" i="33"/>
  <c r="V441" i="6" s="1"/>
  <c r="AC437" i="33" s="1"/>
  <c r="M443" i="38" s="1"/>
  <c r="Q557" i="33"/>
  <c r="M563" i="36" s="1"/>
  <c r="Q718" i="33"/>
  <c r="V722" i="6" s="1"/>
  <c r="AC718" i="33" s="1"/>
  <c r="M724" i="38" s="1"/>
  <c r="Q755" i="33"/>
  <c r="V759" i="6" s="1"/>
  <c r="AC755" i="33" s="1"/>
  <c r="M761" i="38" s="1"/>
  <c r="Q770" i="33"/>
  <c r="M776" i="36" s="1"/>
  <c r="Q382" i="33"/>
  <c r="V386" i="6" s="1"/>
  <c r="AC382" i="33" s="1"/>
  <c r="Q321" i="33"/>
  <c r="V325" i="6" s="1"/>
  <c r="AC321" i="33" s="1"/>
  <c r="M327" i="38" s="1"/>
  <c r="Q482" i="33"/>
  <c r="V486" i="6" s="1"/>
  <c r="AC482" i="33" s="1"/>
  <c r="M488" i="38" s="1"/>
  <c r="Q297" i="33"/>
  <c r="M303" i="36" s="1"/>
  <c r="Q607" i="33"/>
  <c r="M613" i="36" s="1"/>
  <c r="Q665" i="33"/>
  <c r="V669" i="6" s="1"/>
  <c r="AC665" i="33" s="1"/>
  <c r="M671" i="38" s="1"/>
  <c r="Q555" i="33"/>
  <c r="V559" i="6" s="1"/>
  <c r="AC555" i="33" s="1"/>
  <c r="M561" i="38" s="1"/>
  <c r="Q611" i="33"/>
  <c r="V615" i="6" s="1"/>
  <c r="AC611" i="33" s="1"/>
  <c r="M617" i="38" s="1"/>
  <c r="Q577" i="33"/>
  <c r="M583" i="36" s="1"/>
  <c r="Q820" i="33"/>
  <c r="M826" i="36" s="1"/>
  <c r="Q778" i="33"/>
  <c r="M784" i="36" s="1"/>
  <c r="Q95" i="33"/>
  <c r="M101" i="36" s="1"/>
  <c r="Q106" i="33"/>
  <c r="M112" i="36" s="1"/>
  <c r="Q752" i="33"/>
  <c r="V756" i="6" s="1"/>
  <c r="AC752" i="33" s="1"/>
  <c r="M758" i="38" s="1"/>
  <c r="Q575" i="33"/>
  <c r="M581" i="36" s="1"/>
  <c r="Q268" i="33"/>
  <c r="V272" i="6" s="1"/>
  <c r="AC268" i="33" s="1"/>
  <c r="M274" i="38" s="1"/>
  <c r="Q117" i="33"/>
  <c r="I154" i="43" s="1"/>
  <c r="Q731" i="33"/>
  <c r="I57" i="43" s="1"/>
  <c r="Q635" i="33"/>
  <c r="V639" i="6" s="1"/>
  <c r="AC635" i="33" s="1"/>
  <c r="M641" i="38" s="1"/>
  <c r="Q282" i="33"/>
  <c r="V286" i="6" s="1"/>
  <c r="AC282" i="33" s="1"/>
  <c r="M288" i="38" s="1"/>
  <c r="Q605" i="33"/>
  <c r="V609" i="6" s="1"/>
  <c r="AC605" i="33" s="1"/>
  <c r="M611" i="38" s="1"/>
  <c r="Q308" i="33"/>
  <c r="V312" i="6" s="1"/>
  <c r="AC308" i="33" s="1"/>
  <c r="M314" i="38" s="1"/>
  <c r="Q105" i="33"/>
  <c r="V109" i="6" s="1"/>
  <c r="AC105" i="33" s="1"/>
  <c r="M111" i="38" s="1"/>
  <c r="Q314" i="33"/>
  <c r="M320" i="36" s="1"/>
  <c r="Q400" i="33"/>
  <c r="V404" i="6" s="1"/>
  <c r="AC400" i="33" s="1"/>
  <c r="M406" i="38" s="1"/>
  <c r="Q236" i="33"/>
  <c r="M242" i="36" s="1"/>
  <c r="Q424" i="33"/>
  <c r="M430" i="36" s="1"/>
  <c r="Q743" i="33"/>
  <c r="M749" i="36" s="1"/>
  <c r="Q567" i="33"/>
  <c r="V571" i="6" s="1"/>
  <c r="AC567" i="33" s="1"/>
  <c r="M573" i="38" s="1"/>
  <c r="Q147" i="33"/>
  <c r="M153" i="36" s="1"/>
  <c r="Q554" i="33"/>
  <c r="V558" i="6" s="1"/>
  <c r="AC554" i="33" s="1"/>
  <c r="M560" i="38" s="1"/>
  <c r="Q219" i="33"/>
  <c r="M225" i="36" s="1"/>
  <c r="Q271" i="33"/>
  <c r="M277" i="36" s="1"/>
  <c r="Q343" i="33"/>
  <c r="V347" i="6" s="1"/>
  <c r="AC343" i="33" s="1"/>
  <c r="M349" i="38" s="1"/>
  <c r="Q312" i="33"/>
  <c r="V316" i="6" s="1"/>
  <c r="AC312" i="33" s="1"/>
  <c r="M318" i="38" s="1"/>
  <c r="Q498" i="33"/>
  <c r="V502" i="6" s="1"/>
  <c r="AC498" i="33" s="1"/>
  <c r="M504" i="38" s="1"/>
  <c r="Q656" i="33"/>
  <c r="M662" i="36" s="1"/>
  <c r="Q565" i="33"/>
  <c r="V569" i="6" s="1"/>
  <c r="AC565" i="33" s="1"/>
  <c r="M571" i="38" s="1"/>
  <c r="Q520" i="33"/>
  <c r="M526" i="36" s="1"/>
  <c r="Q48" i="33"/>
  <c r="M54" i="36" s="1"/>
  <c r="Q748" i="33"/>
  <c r="V752" i="6" s="1"/>
  <c r="AC748" i="33" s="1"/>
  <c r="M754" i="38" s="1"/>
  <c r="Q294" i="33"/>
  <c r="V298" i="6" s="1"/>
  <c r="AC294" i="33" s="1"/>
  <c r="M300" i="38" s="1"/>
  <c r="Q14" i="33"/>
  <c r="V18" i="6" s="1"/>
  <c r="AC14" i="33" s="1"/>
  <c r="M20" i="38" s="1"/>
  <c r="Q587" i="33"/>
  <c r="V591" i="6" s="1"/>
  <c r="AC587" i="33" s="1"/>
  <c r="M593" i="38" s="1"/>
  <c r="Q614" i="33"/>
  <c r="M620" i="36" s="1"/>
  <c r="Q319" i="33"/>
  <c r="V323" i="6" s="1"/>
  <c r="AC319" i="33" s="1"/>
  <c r="M325" i="38" s="1"/>
  <c r="Q94" i="33"/>
  <c r="M100" i="36" s="1"/>
  <c r="Q217" i="33"/>
  <c r="M223" i="36" s="1"/>
  <c r="Q450" i="33"/>
  <c r="V454" i="6" s="1"/>
  <c r="AC450" i="33" s="1"/>
  <c r="M456" i="38" s="1"/>
  <c r="Q521" i="33"/>
  <c r="V525" i="6" s="1"/>
  <c r="AC521" i="33" s="1"/>
  <c r="M527" i="38" s="1"/>
  <c r="Q622" i="33"/>
  <c r="V626" i="6" s="1"/>
  <c r="AC622" i="33" s="1"/>
  <c r="M628" i="38" s="1"/>
  <c r="Q802" i="33"/>
  <c r="V806" i="6" s="1"/>
  <c r="AC802" i="33" s="1"/>
  <c r="M808" i="38" s="1"/>
  <c r="Q17" i="33"/>
  <c r="M23" i="36" s="1"/>
  <c r="Q594" i="33"/>
  <c r="V598" i="6" s="1"/>
  <c r="AC594" i="33" s="1"/>
  <c r="M600" i="38" s="1"/>
  <c r="Q543" i="33"/>
  <c r="V547" i="6" s="1"/>
  <c r="AC543" i="33" s="1"/>
  <c r="M549" i="38" s="1"/>
  <c r="Q72" i="33"/>
  <c r="V76" i="6" s="1"/>
  <c r="AC72" i="33" s="1"/>
  <c r="M78" i="38" s="1"/>
  <c r="Q254" i="33"/>
  <c r="M260" i="36" s="1"/>
  <c r="Q760" i="33"/>
  <c r="V764" i="6" s="1"/>
  <c r="AC760" i="33" s="1"/>
  <c r="M766" i="38" s="1"/>
  <c r="Q488" i="33"/>
  <c r="V492" i="6" s="1"/>
  <c r="AC488" i="33" s="1"/>
  <c r="M494" i="38" s="1"/>
  <c r="Q323" i="33"/>
  <c r="V327" i="6" s="1"/>
  <c r="AC323" i="33" s="1"/>
  <c r="M329" i="38" s="1"/>
  <c r="Q223" i="33"/>
  <c r="M229" i="36" s="1"/>
  <c r="Q221" i="33"/>
  <c r="V225" i="6" s="1"/>
  <c r="AC221" i="33" s="1"/>
  <c r="M227" i="38" s="1"/>
  <c r="Q477" i="33"/>
  <c r="V481" i="6" s="1"/>
  <c r="AC477" i="33" s="1"/>
  <c r="M483" i="38" s="1"/>
  <c r="Q704" i="33"/>
  <c r="V708" i="6" s="1"/>
  <c r="AC704" i="33" s="1"/>
  <c r="M710" i="38" s="1"/>
  <c r="Q438" i="33"/>
  <c r="V442" i="6" s="1"/>
  <c r="AC438" i="33" s="1"/>
  <c r="Q352" i="33"/>
  <c r="V356" i="6" s="1"/>
  <c r="AC352" i="33" s="1"/>
  <c r="M358" i="38" s="1"/>
  <c r="Q28" i="33"/>
  <c r="V32" i="6" s="1"/>
  <c r="AC28" i="33" s="1"/>
  <c r="M34" i="38" s="1"/>
  <c r="Q553" i="33"/>
  <c r="M559" i="36" s="1"/>
  <c r="Q783" i="33"/>
  <c r="V787" i="6" s="1"/>
  <c r="AC783" i="33" s="1"/>
  <c r="M789" i="38" s="1"/>
  <c r="Q307" i="33"/>
  <c r="V311" i="6" s="1"/>
  <c r="AC307" i="33" s="1"/>
  <c r="M313" i="38" s="1"/>
  <c r="Q597" i="33"/>
  <c r="I113" i="43" s="1"/>
  <c r="Q461" i="33"/>
  <c r="V465" i="6" s="1"/>
  <c r="AC461" i="33" s="1"/>
  <c r="M467" i="38" s="1"/>
  <c r="Q641" i="33"/>
  <c r="V645" i="6" s="1"/>
  <c r="AC641" i="33" s="1"/>
  <c r="M647" i="38" s="1"/>
  <c r="Q436" i="33"/>
  <c r="M442" i="36" s="1"/>
  <c r="Q474" i="33"/>
  <c r="V478" i="6" s="1"/>
  <c r="AC474" i="33" s="1"/>
  <c r="M480" i="38" s="1"/>
  <c r="Q612" i="33"/>
  <c r="V616" i="6" s="1"/>
  <c r="AC612" i="33" s="1"/>
  <c r="M618" i="38" s="1"/>
  <c r="Q733" i="33"/>
  <c r="V737" i="6" s="1"/>
  <c r="AC733" i="33" s="1"/>
  <c r="M739" i="38" s="1"/>
  <c r="Q213" i="33"/>
  <c r="M219" i="36" s="1"/>
  <c r="Q762" i="33"/>
  <c r="V766" i="6" s="1"/>
  <c r="AC762" i="33" s="1"/>
  <c r="M768" i="38" s="1"/>
  <c r="Q751" i="33"/>
  <c r="M757" i="36" s="1"/>
  <c r="Q52" i="33"/>
  <c r="V56" i="6" s="1"/>
  <c r="AC52" i="33" s="1"/>
  <c r="M58" i="38" s="1"/>
  <c r="Q535" i="33"/>
  <c r="V539" i="6" s="1"/>
  <c r="AC535" i="33" s="1"/>
  <c r="M541" i="38" s="1"/>
  <c r="Q80" i="33"/>
  <c r="V84" i="6" s="1"/>
  <c r="AC80" i="33" s="1"/>
  <c r="M86" i="38" s="1"/>
  <c r="Q332" i="33"/>
  <c r="M338" i="36" s="1"/>
  <c r="Q11" i="33"/>
  <c r="V15" i="6" s="1"/>
  <c r="AC11" i="33" s="1"/>
  <c r="M17" i="38" s="1"/>
  <c r="Q639" i="33"/>
  <c r="V643" i="6" s="1"/>
  <c r="AC639" i="33" s="1"/>
  <c r="M645" i="38" s="1"/>
  <c r="Q457" i="33"/>
  <c r="V461" i="6" s="1"/>
  <c r="AC457" i="33" s="1"/>
  <c r="M463" i="38" s="1"/>
  <c r="Q58" i="33"/>
  <c r="V62" i="6" s="1"/>
  <c r="AC58" i="33" s="1"/>
  <c r="M64" i="38" s="1"/>
  <c r="Q261" i="33"/>
  <c r="M267" i="36" s="1"/>
  <c r="Q745" i="33"/>
  <c r="M751" i="36" s="1"/>
  <c r="Q680" i="33"/>
  <c r="V684" i="6" s="1"/>
  <c r="AC680" i="33" s="1"/>
  <c r="Q30" i="33"/>
  <c r="V34" i="6" s="1"/>
  <c r="AC30" i="33" s="1"/>
  <c r="Q806" i="33"/>
  <c r="V810" i="6" s="1"/>
  <c r="AC806" i="33" s="1"/>
  <c r="M812" i="38" s="1"/>
  <c r="Q31" i="33"/>
  <c r="V35" i="6" s="1"/>
  <c r="AC31" i="33" s="1"/>
  <c r="Q736" i="33"/>
  <c r="V740" i="6" s="1"/>
  <c r="AC736" i="33" s="1"/>
  <c r="M742" i="38" s="1"/>
  <c r="Q369" i="33"/>
  <c r="V373" i="6" s="1"/>
  <c r="AC369" i="33" s="1"/>
  <c r="M375" i="38" s="1"/>
  <c r="Q636" i="33"/>
  <c r="V640" i="6" s="1"/>
  <c r="AC636" i="33" s="1"/>
  <c r="M642" i="38" s="1"/>
  <c r="Q505" i="33"/>
  <c r="V509" i="6" s="1"/>
  <c r="AC505" i="33" s="1"/>
  <c r="M511" i="38" s="1"/>
  <c r="Q516" i="33"/>
  <c r="M522" i="36" s="1"/>
  <c r="Q487" i="33"/>
  <c r="V491" i="6" s="1"/>
  <c r="AC487" i="33" s="1"/>
  <c r="M493" i="38" s="1"/>
  <c r="Q257" i="33"/>
  <c r="M263" i="36" s="1"/>
  <c r="Q296" i="33"/>
  <c r="V300" i="6" s="1"/>
  <c r="AC296" i="33" s="1"/>
  <c r="M302" i="38" s="1"/>
  <c r="Q112" i="33"/>
  <c r="M118" i="36" s="1"/>
  <c r="Q374" i="33"/>
  <c r="M380" i="36" s="1"/>
  <c r="Q440" i="33"/>
  <c r="V444" i="6" s="1"/>
  <c r="AC440" i="33" s="1"/>
  <c r="M446" i="38" s="1"/>
  <c r="Q86" i="33"/>
  <c r="M92" i="36" s="1"/>
  <c r="Q298" i="33"/>
  <c r="M304" i="36" s="1"/>
  <c r="Q720" i="33"/>
  <c r="V724" i="6" s="1"/>
  <c r="AC720" i="33" s="1"/>
  <c r="Q780" i="33"/>
  <c r="V784" i="6" s="1"/>
  <c r="AC780" i="33" s="1"/>
  <c r="M786" i="38" s="1"/>
  <c r="Q526" i="33"/>
  <c r="V530" i="6" s="1"/>
  <c r="AC526" i="33" s="1"/>
  <c r="M532" i="38" s="1"/>
  <c r="Q63" i="33"/>
  <c r="V67" i="6" s="1"/>
  <c r="AC63" i="33" s="1"/>
  <c r="M69" i="38" s="1"/>
  <c r="Q157" i="33"/>
  <c r="V161" i="6" s="1"/>
  <c r="AC157" i="33" s="1"/>
  <c r="M163" i="38" s="1"/>
  <c r="Q544" i="33"/>
  <c r="V548" i="6" s="1"/>
  <c r="AC544" i="33" s="1"/>
  <c r="M550" i="38" s="1"/>
  <c r="Q738" i="33"/>
  <c r="V742" i="6" s="1"/>
  <c r="AC738" i="33" s="1"/>
  <c r="M744" i="38" s="1"/>
  <c r="Q734" i="33"/>
  <c r="V738" i="6" s="1"/>
  <c r="AC734" i="33" s="1"/>
  <c r="M740" i="38" s="1"/>
  <c r="Q353" i="33"/>
  <c r="V357" i="6" s="1"/>
  <c r="AC353" i="33" s="1"/>
  <c r="M359" i="38" s="1"/>
  <c r="Q284" i="33"/>
  <c r="V288" i="6" s="1"/>
  <c r="AC284" i="33" s="1"/>
  <c r="M290" i="38" s="1"/>
  <c r="Q404" i="33"/>
  <c r="V408" i="6" s="1"/>
  <c r="AC404" i="33" s="1"/>
  <c r="M410" i="38" s="1"/>
  <c r="Q242" i="33"/>
  <c r="I138" i="43" s="1"/>
  <c r="Q108" i="33"/>
  <c r="V112" i="6" s="1"/>
  <c r="AC108" i="33" s="1"/>
  <c r="M114" i="38" s="1"/>
  <c r="Q501" i="33"/>
  <c r="V505" i="6" s="1"/>
  <c r="AC501" i="33" s="1"/>
  <c r="M507" i="38" s="1"/>
  <c r="Q536" i="33"/>
  <c r="V540" i="6" s="1"/>
  <c r="AC536" i="33" s="1"/>
  <c r="M542" i="38" s="1"/>
  <c r="Q292" i="33"/>
  <c r="V296" i="6" s="1"/>
  <c r="AC292" i="33" s="1"/>
  <c r="Q87" i="33"/>
  <c r="V91" i="6" s="1"/>
  <c r="AC87" i="33" s="1"/>
  <c r="M93" i="38" s="1"/>
  <c r="Q68" i="33"/>
  <c r="V72" i="6" s="1"/>
  <c r="AC68" i="33" s="1"/>
  <c r="M74" i="38" s="1"/>
  <c r="Q91" i="33"/>
  <c r="V95" i="6" s="1"/>
  <c r="AC91" i="33" s="1"/>
  <c r="M97" i="38" s="1"/>
  <c r="Q632" i="33"/>
  <c r="V636" i="6" s="1"/>
  <c r="AC632" i="33" s="1"/>
  <c r="M638" i="38" s="1"/>
  <c r="Q66" i="33"/>
  <c r="M72" i="36" s="1"/>
  <c r="Q89" i="33"/>
  <c r="V93" i="6" s="1"/>
  <c r="AC89" i="33" s="1"/>
  <c r="M95" i="38" s="1"/>
  <c r="Q214" i="33"/>
  <c r="V218" i="6" s="1"/>
  <c r="AC214" i="33" s="1"/>
  <c r="M220" i="38" s="1"/>
  <c r="Q220" i="33"/>
  <c r="V224" i="6" s="1"/>
  <c r="AC220" i="33" s="1"/>
  <c r="M226" i="38" s="1"/>
  <c r="Q785" i="33"/>
  <c r="V789" i="6" s="1"/>
  <c r="AC785" i="33" s="1"/>
  <c r="M791" i="38" s="1"/>
  <c r="Q767" i="33"/>
  <c r="V771" i="6" s="1"/>
  <c r="AC767" i="33" s="1"/>
  <c r="M773" i="38" s="1"/>
  <c r="Q325" i="33"/>
  <c r="M331" i="36" s="1"/>
  <c r="Q78" i="33"/>
  <c r="M84" i="36" s="1"/>
  <c r="Q708" i="33"/>
  <c r="V712" i="6" s="1"/>
  <c r="AC708" i="33" s="1"/>
  <c r="M714" i="38" s="1"/>
  <c r="Q259" i="33"/>
  <c r="V263" i="6" s="1"/>
  <c r="AC259" i="33" s="1"/>
  <c r="M265" i="38" s="1"/>
  <c r="Q79" i="33"/>
  <c r="V83" i="6" s="1"/>
  <c r="AC79" i="33" s="1"/>
  <c r="M85" i="38" s="1"/>
  <c r="Q102" i="33"/>
  <c r="V106" i="6" s="1"/>
  <c r="AC102" i="33" s="1"/>
  <c r="M108" i="38" s="1"/>
  <c r="Q578" i="33"/>
  <c r="V582" i="6" s="1"/>
  <c r="AC578" i="33" s="1"/>
  <c r="M584" i="38" s="1"/>
  <c r="Q227" i="33"/>
  <c r="V231" i="6" s="1"/>
  <c r="AC227" i="33" s="1"/>
  <c r="M233" i="38" s="1"/>
  <c r="Q380" i="33"/>
  <c r="V384" i="6" s="1"/>
  <c r="AC380" i="33" s="1"/>
  <c r="M386" i="38" s="1"/>
  <c r="Q628" i="33"/>
  <c r="V632" i="6" s="1"/>
  <c r="AC628" i="33" s="1"/>
  <c r="M634" i="38" s="1"/>
  <c r="Q730" i="33"/>
  <c r="V734" i="6" s="1"/>
  <c r="AC730" i="33" s="1"/>
  <c r="M736" i="38" s="1"/>
  <c r="Q507" i="33"/>
  <c r="V511" i="6" s="1"/>
  <c r="AC507" i="33" s="1"/>
  <c r="M513" i="38" s="1"/>
  <c r="Q458" i="33"/>
  <c r="M464" i="36" s="1"/>
  <c r="Q596" i="33"/>
  <c r="V600" i="6" s="1"/>
  <c r="AC596" i="33" s="1"/>
  <c r="M602" i="38" s="1"/>
  <c r="Q570" i="33"/>
  <c r="V574" i="6" s="1"/>
  <c r="AC570" i="33" s="1"/>
  <c r="M576" i="38" s="1"/>
  <c r="Q366" i="33"/>
  <c r="M372" i="36" s="1"/>
  <c r="Q406" i="33"/>
  <c r="V410" i="6" s="1"/>
  <c r="AC406" i="33" s="1"/>
  <c r="M412" i="38" s="1"/>
  <c r="Q473" i="33"/>
  <c r="V477" i="6" s="1"/>
  <c r="AC473" i="33" s="1"/>
  <c r="M479" i="38" s="1"/>
  <c r="Q427" i="33"/>
  <c r="V431" i="6" s="1"/>
  <c r="AC427" i="33" s="1"/>
  <c r="M433" i="38" s="1"/>
  <c r="Q713" i="33"/>
  <c r="M719" i="36" s="1"/>
  <c r="Q509" i="33"/>
  <c r="V513" i="6" s="1"/>
  <c r="AC509" i="33" s="1"/>
  <c r="M515" i="38" s="1"/>
  <c r="Q637" i="33"/>
  <c r="V641" i="6" s="1"/>
  <c r="AC637" i="33" s="1"/>
  <c r="M643" i="38" s="1"/>
  <c r="Q647" i="33"/>
  <c r="V651" i="6" s="1"/>
  <c r="AC647" i="33" s="1"/>
  <c r="M653" i="38" s="1"/>
  <c r="Q572" i="33"/>
  <c r="M578" i="36" s="1"/>
  <c r="Q506" i="33"/>
  <c r="V510" i="6" s="1"/>
  <c r="AC506" i="33" s="1"/>
  <c r="M512" i="38" s="1"/>
  <c r="Q350" i="33"/>
  <c r="V354" i="6" s="1"/>
  <c r="AC350" i="33" s="1"/>
  <c r="M356" i="38" s="1"/>
  <c r="Q234" i="33"/>
  <c r="M240" i="36" s="1"/>
  <c r="Q164" i="33"/>
  <c r="V168" i="6" s="1"/>
  <c r="AC164" i="33" s="1"/>
  <c r="M170" i="38" s="1"/>
  <c r="Q395" i="33"/>
  <c r="V399" i="6" s="1"/>
  <c r="AC395" i="33" s="1"/>
  <c r="M401" i="38" s="1"/>
  <c r="Q541" i="33"/>
  <c r="V545" i="6" s="1"/>
  <c r="AC541" i="33" s="1"/>
  <c r="M547" i="38" s="1"/>
  <c r="Q588" i="33"/>
  <c r="M594" i="36" s="1"/>
  <c r="Q70" i="33"/>
  <c r="V74" i="6" s="1"/>
  <c r="AC70" i="33" s="1"/>
  <c r="M76" i="38" s="1"/>
  <c r="Q422" i="33"/>
  <c r="V426" i="6" s="1"/>
  <c r="AC422" i="33" s="1"/>
  <c r="M428" i="38" s="1"/>
  <c r="Q65" i="33"/>
  <c r="V69" i="6" s="1"/>
  <c r="AC65" i="33" s="1"/>
  <c r="M71" i="38" s="1"/>
  <c r="U219" i="6"/>
  <c r="AB215" i="33" s="1"/>
  <c r="L221" i="38" s="1"/>
  <c r="Q166" i="33"/>
  <c r="M172" i="36" s="1"/>
  <c r="Q825" i="33"/>
  <c r="M831" i="36" s="1"/>
  <c r="Q558" i="33"/>
  <c r="V562" i="6" s="1"/>
  <c r="AC558" i="33" s="1"/>
  <c r="M564" i="38" s="1"/>
  <c r="Q96" i="33"/>
  <c r="V100" i="6" s="1"/>
  <c r="AC96" i="33" s="1"/>
  <c r="M102" i="38" s="1"/>
  <c r="Q339" i="33"/>
  <c r="V343" i="6" s="1"/>
  <c r="AC339" i="33" s="1"/>
  <c r="M345" i="38" s="1"/>
  <c r="Q449" i="33"/>
  <c r="V453" i="6" s="1"/>
  <c r="AC449" i="33" s="1"/>
  <c r="M455" i="38" s="1"/>
  <c r="Q182" i="33"/>
  <c r="V186" i="6" s="1"/>
  <c r="AC182" i="33" s="1"/>
  <c r="M188" i="38" s="1"/>
  <c r="Q791" i="33"/>
  <c r="M797" i="36" s="1"/>
  <c r="Q580" i="33"/>
  <c r="M586" i="36" s="1"/>
  <c r="Q784" i="33"/>
  <c r="V788" i="6" s="1"/>
  <c r="AC784" i="33" s="1"/>
  <c r="M790" i="38" s="1"/>
  <c r="Q99" i="33"/>
  <c r="V103" i="6" s="1"/>
  <c r="AC99" i="33" s="1"/>
  <c r="M105" i="38" s="1"/>
  <c r="Q726" i="33"/>
  <c r="V730" i="6" s="1"/>
  <c r="AC726" i="33" s="1"/>
  <c r="M732" i="38" s="1"/>
  <c r="Q107" i="33"/>
  <c r="V111" i="6" s="1"/>
  <c r="AC107" i="33" s="1"/>
  <c r="M113" i="38" s="1"/>
  <c r="Q823" i="33"/>
  <c r="M829" i="36" s="1"/>
  <c r="Q486" i="33"/>
  <c r="V490" i="6" s="1"/>
  <c r="AC486" i="33" s="1"/>
  <c r="M492" i="38" s="1"/>
  <c r="Q779" i="33"/>
  <c r="V783" i="6" s="1"/>
  <c r="AC779" i="33" s="1"/>
  <c r="M785" i="38" s="1"/>
  <c r="Q600" i="33"/>
  <c r="M606" i="36" s="1"/>
  <c r="Q786" i="33"/>
  <c r="V790" i="6" s="1"/>
  <c r="AC786" i="33" s="1"/>
  <c r="M792" i="38" s="1"/>
  <c r="Q775" i="33"/>
  <c r="M781" i="36" s="1"/>
  <c r="Q137" i="33"/>
  <c r="M143" i="36" s="1"/>
  <c r="Q585" i="33"/>
  <c r="M591" i="36" s="1"/>
  <c r="Q444" i="33"/>
  <c r="V448" i="6" s="1"/>
  <c r="AC444" i="33" s="1"/>
  <c r="M450" i="38" s="1"/>
  <c r="Q495" i="33"/>
  <c r="M501" i="36" s="1"/>
  <c r="Q515" i="33"/>
  <c r="M521" i="36" s="1"/>
  <c r="Q722" i="33"/>
  <c r="M728" i="36" s="1"/>
  <c r="Q712" i="33"/>
  <c r="V716" i="6" s="1"/>
  <c r="AC712" i="33" s="1"/>
  <c r="Q468" i="33"/>
  <c r="M474" i="36" s="1"/>
  <c r="Q512" i="33"/>
  <c r="M518" i="36" s="1"/>
  <c r="Q496" i="33"/>
  <c r="V500" i="6" s="1"/>
  <c r="AC496" i="33" s="1"/>
  <c r="M502" i="38" s="1"/>
  <c r="Q523" i="33"/>
  <c r="M529" i="36" s="1"/>
  <c r="Q208" i="33"/>
  <c r="V212" i="6" s="1"/>
  <c r="AC208" i="33" s="1"/>
  <c r="M214" i="38" s="1"/>
  <c r="Q592" i="33"/>
  <c r="M598" i="36" s="1"/>
  <c r="Q98" i="33"/>
  <c r="V102" i="6" s="1"/>
  <c r="AC98" i="33" s="1"/>
  <c r="M104" i="38" s="1"/>
  <c r="Q163" i="33"/>
  <c r="M169" i="36" s="1"/>
  <c r="Q781" i="33"/>
  <c r="V785" i="6" s="1"/>
  <c r="AC781" i="33" s="1"/>
  <c r="M787" i="38" s="1"/>
  <c r="Q705" i="33"/>
  <c r="M711" i="36" s="1"/>
  <c r="Q500" i="33"/>
  <c r="M506" i="36" s="1"/>
  <c r="Q629" i="33"/>
  <c r="V633" i="6" s="1"/>
  <c r="AC629" i="33" s="1"/>
  <c r="M635" i="38" s="1"/>
  <c r="Q57" i="33"/>
  <c r="M63" i="36" s="1"/>
  <c r="Q571" i="33"/>
  <c r="V575" i="6" s="1"/>
  <c r="AC571" i="33" s="1"/>
  <c r="M577" i="38" s="1"/>
  <c r="Q522" i="33"/>
  <c r="V526" i="6" s="1"/>
  <c r="AC522" i="33" s="1"/>
  <c r="M528" i="38" s="1"/>
  <c r="Q469" i="33"/>
  <c r="V473" i="6" s="1"/>
  <c r="AC469" i="33" s="1"/>
  <c r="M475" i="38" s="1"/>
  <c r="Q547" i="33"/>
  <c r="V551" i="6" s="1"/>
  <c r="AC547" i="33" s="1"/>
  <c r="M553" i="38" s="1"/>
  <c r="Q316" i="33"/>
  <c r="V320" i="6" s="1"/>
  <c r="AC316" i="33" s="1"/>
  <c r="M322" i="38" s="1"/>
  <c r="Q410" i="33"/>
  <c r="V414" i="6" s="1"/>
  <c r="AC410" i="33" s="1"/>
  <c r="M416" i="38" s="1"/>
  <c r="Q598" i="33"/>
  <c r="M604" i="36" s="1"/>
  <c r="Q25" i="33"/>
  <c r="V29" i="6" s="1"/>
  <c r="AC25" i="33" s="1"/>
  <c r="M31" i="38" s="1"/>
  <c r="Q348" i="33"/>
  <c r="V352" i="6" s="1"/>
  <c r="AC348" i="33" s="1"/>
  <c r="M354" i="38" s="1"/>
  <c r="Q191" i="33"/>
  <c r="V195" i="6" s="1"/>
  <c r="AC191" i="33" s="1"/>
  <c r="M197" i="38" s="1"/>
  <c r="Q517" i="33"/>
  <c r="M523" i="36" s="1"/>
  <c r="Q503" i="33"/>
  <c r="V507" i="6" s="1"/>
  <c r="AC503" i="33" s="1"/>
  <c r="M509" i="38" s="1"/>
  <c r="Q801" i="33"/>
  <c r="M807" i="36" s="1"/>
  <c r="Q540" i="33"/>
  <c r="V544" i="6" s="1"/>
  <c r="AC540" i="33" s="1"/>
  <c r="M546" i="38" s="1"/>
  <c r="Q804" i="33"/>
  <c r="M810" i="36" s="1"/>
  <c r="Q634" i="33"/>
  <c r="M640" i="36" s="1"/>
  <c r="Q494" i="33"/>
  <c r="M500" i="36" s="1"/>
  <c r="Q128" i="33"/>
  <c r="M134" i="36" s="1"/>
  <c r="Q773" i="33"/>
  <c r="V777" i="6" s="1"/>
  <c r="AC773" i="33" s="1"/>
  <c r="M779" i="38" s="1"/>
  <c r="Q744" i="33"/>
  <c r="V748" i="6" s="1"/>
  <c r="AC744" i="33" s="1"/>
  <c r="M750" i="38" s="1"/>
  <c r="Q318" i="33"/>
  <c r="V322" i="6" s="1"/>
  <c r="AC318" i="33" s="1"/>
  <c r="M324" i="38" s="1"/>
  <c r="Q142" i="33"/>
  <c r="V146" i="6" s="1"/>
  <c r="AC142" i="33" s="1"/>
  <c r="M148" i="38" s="1"/>
  <c r="Q447" i="33"/>
  <c r="V451" i="6" s="1"/>
  <c r="AC447" i="33" s="1"/>
  <c r="M453" i="38" s="1"/>
  <c r="Q538" i="33"/>
  <c r="V542" i="6" s="1"/>
  <c r="AC538" i="33" s="1"/>
  <c r="M544" i="38" s="1"/>
  <c r="Q218" i="33"/>
  <c r="M224" i="36" s="1"/>
  <c r="Q75" i="33"/>
  <c r="V79" i="6" s="1"/>
  <c r="AC75" i="33" s="1"/>
  <c r="M81" i="38" s="1"/>
  <c r="Q593" i="33"/>
  <c r="V597" i="6" s="1"/>
  <c r="AC593" i="33" s="1"/>
  <c r="M599" i="38" s="1"/>
  <c r="Q615" i="33"/>
  <c r="V619" i="6" s="1"/>
  <c r="AC615" i="33" s="1"/>
  <c r="M621" i="38" s="1"/>
  <c r="Q69" i="33"/>
  <c r="V73" i="6" s="1"/>
  <c r="AC69" i="33" s="1"/>
  <c r="M75" i="38" s="1"/>
  <c r="M5" i="36"/>
  <c r="E44" i="22" s="1"/>
  <c r="E58" i="22" s="1"/>
  <c r="Q317" i="33"/>
  <c r="V321" i="6" s="1"/>
  <c r="AC317" i="33" s="1"/>
  <c r="M323" i="38" s="1"/>
  <c r="Q807" i="33"/>
  <c r="M813" i="36" s="1"/>
  <c r="Q430" i="33"/>
  <c r="M436" i="36" s="1"/>
  <c r="Q240" i="33"/>
  <c r="V244" i="6" s="1"/>
  <c r="AC240" i="33" s="1"/>
  <c r="M246" i="38" s="1"/>
  <c r="Q723" i="33"/>
  <c r="V727" i="6" s="1"/>
  <c r="AC723" i="33" s="1"/>
  <c r="Q624" i="33"/>
  <c r="V628" i="6" s="1"/>
  <c r="AC624" i="33" s="1"/>
  <c r="M630" i="38" s="1"/>
  <c r="Q576" i="33"/>
  <c r="M582" i="36" s="1"/>
  <c r="Q472" i="33"/>
  <c r="V476" i="6" s="1"/>
  <c r="AC472" i="33" s="1"/>
  <c r="M478" i="38" s="1"/>
  <c r="Q824" i="33"/>
  <c r="V828" i="6" s="1"/>
  <c r="AC824" i="33" s="1"/>
  <c r="M830" i="38" s="1"/>
  <c r="Q44" i="33"/>
  <c r="V48" i="6" s="1"/>
  <c r="AC44" i="33" s="1"/>
  <c r="M50" i="38" s="1"/>
  <c r="Q739" i="33"/>
  <c r="M745" i="36" s="1"/>
  <c r="Q792" i="33"/>
  <c r="V796" i="6" s="1"/>
  <c r="AC792" i="33" s="1"/>
  <c r="M798" i="38" s="1"/>
  <c r="Q566" i="33"/>
  <c r="V570" i="6" s="1"/>
  <c r="AC566" i="33" s="1"/>
  <c r="M572" i="38" s="1"/>
  <c r="Q737" i="33"/>
  <c r="M743" i="36" s="1"/>
  <c r="Q546" i="33"/>
  <c r="V550" i="6" s="1"/>
  <c r="AC546" i="33" s="1"/>
  <c r="M552" i="38" s="1"/>
  <c r="Q479" i="33"/>
  <c r="M485" i="36" s="1"/>
  <c r="Q621" i="33"/>
  <c r="M627" i="36" s="1"/>
  <c r="Q654" i="33"/>
  <c r="V658" i="6" s="1"/>
  <c r="AC654" i="33" s="1"/>
  <c r="M660" i="38" s="1"/>
  <c r="Q776" i="33"/>
  <c r="V780" i="6" s="1"/>
  <c r="AC776" i="33" s="1"/>
  <c r="M782" i="38" s="1"/>
  <c r="Q209" i="33"/>
  <c r="M215" i="36" s="1"/>
  <c r="Q50" i="33"/>
  <c r="M56" i="36" s="1"/>
  <c r="Q531" i="33"/>
  <c r="V535" i="6" s="1"/>
  <c r="AC531" i="33" s="1"/>
  <c r="M537" i="38" s="1"/>
  <c r="Q625" i="33"/>
  <c r="V629" i="6" s="1"/>
  <c r="AC625" i="33" s="1"/>
  <c r="M631" i="38" s="1"/>
  <c r="Q556" i="33"/>
  <c r="M562" i="36" s="1"/>
  <c r="Q356" i="33"/>
  <c r="M362" i="36" s="1"/>
  <c r="Q710" i="33"/>
  <c r="M716" i="36" s="1"/>
  <c r="Q811" i="33"/>
  <c r="M817" i="36" s="1"/>
  <c r="Q826" i="33"/>
  <c r="M832" i="36" s="1"/>
  <c r="Q370" i="33"/>
  <c r="V374" i="6" s="1"/>
  <c r="AC370" i="33" s="1"/>
  <c r="M376" i="38" s="1"/>
  <c r="Q73" i="33"/>
  <c r="V77" i="6" s="1"/>
  <c r="AC73" i="33" s="1"/>
  <c r="M79" i="38" s="1"/>
  <c r="Q681" i="33"/>
  <c r="I117" i="43" s="1"/>
  <c r="Q225" i="33"/>
  <c r="V229" i="6" s="1"/>
  <c r="AC225" i="33" s="1"/>
  <c r="M231" i="38" s="1"/>
  <c r="Q435" i="33"/>
  <c r="V439" i="6" s="1"/>
  <c r="AC435" i="33" s="1"/>
  <c r="M441" i="38" s="1"/>
  <c r="Q725" i="33"/>
  <c r="V729" i="6" s="1"/>
  <c r="AC725" i="33" s="1"/>
  <c r="M731" i="38" s="1"/>
  <c r="Q525" i="33"/>
  <c r="V529" i="6" s="1"/>
  <c r="AC525" i="33" s="1"/>
  <c r="M531" i="38" s="1"/>
  <c r="Q626" i="33"/>
  <c r="V630" i="6" s="1"/>
  <c r="AC626" i="33" s="1"/>
  <c r="M632" i="38" s="1"/>
  <c r="Q36" i="33"/>
  <c r="V40" i="6" s="1"/>
  <c r="AC36" i="33" s="1"/>
  <c r="M42" i="38" s="1"/>
  <c r="Q623" i="33"/>
  <c r="V627" i="6" s="1"/>
  <c r="AC623" i="33" s="1"/>
  <c r="M629" i="38" s="1"/>
  <c r="Q551" i="33"/>
  <c r="V555" i="6" s="1"/>
  <c r="AC551" i="33" s="1"/>
  <c r="M557" i="38" s="1"/>
  <c r="Q311" i="33"/>
  <c r="V315" i="6" s="1"/>
  <c r="AC311" i="33" s="1"/>
  <c r="M317" i="38" s="1"/>
  <c r="Q53" i="33"/>
  <c r="V57" i="6" s="1"/>
  <c r="AC53" i="33" s="1"/>
  <c r="M59" i="38" s="1"/>
  <c r="Q97" i="33"/>
  <c r="V101" i="6" s="1"/>
  <c r="AC97" i="33" s="1"/>
  <c r="M103" i="38" s="1"/>
  <c r="Q581" i="33"/>
  <c r="M587" i="36" s="1"/>
  <c r="Q697" i="33"/>
  <c r="M703" i="36" s="1"/>
  <c r="Q764" i="33"/>
  <c r="V768" i="6" s="1"/>
  <c r="AC764" i="33" s="1"/>
  <c r="M770" i="38" s="1"/>
  <c r="Q64" i="33"/>
  <c r="M70" i="36" s="1"/>
  <c r="Q466" i="33"/>
  <c r="M472" i="36" s="1"/>
  <c r="Q599" i="33"/>
  <c r="V603" i="6" s="1"/>
  <c r="AC599" i="33" s="1"/>
  <c r="M605" i="38" s="1"/>
  <c r="Q446" i="33"/>
  <c r="V450" i="6" s="1"/>
  <c r="AC446" i="33" s="1"/>
  <c r="M452" i="38" s="1"/>
  <c r="Q35" i="33"/>
  <c r="V39" i="6" s="1"/>
  <c r="AC35" i="33" s="1"/>
  <c r="M41" i="38" s="1"/>
  <c r="Q162" i="33"/>
  <c r="V166" i="6" s="1"/>
  <c r="AC162" i="33" s="1"/>
  <c r="M168" i="38" s="1"/>
  <c r="Q179" i="33"/>
  <c r="V183" i="6" s="1"/>
  <c r="AC179" i="33" s="1"/>
  <c r="Q601" i="33"/>
  <c r="V605" i="6" s="1"/>
  <c r="AC601" i="33" s="1"/>
  <c r="M607" i="38" s="1"/>
  <c r="Q619" i="33"/>
  <c r="V623" i="6" s="1"/>
  <c r="AC619" i="33" s="1"/>
  <c r="M625" i="38" s="1"/>
  <c r="Q649" i="33"/>
  <c r="V653" i="6" s="1"/>
  <c r="AC649" i="33" s="1"/>
  <c r="M655" i="38" s="1"/>
  <c r="Q445" i="33"/>
  <c r="V449" i="6" s="1"/>
  <c r="AC445" i="33" s="1"/>
  <c r="M451" i="38" s="1"/>
  <c r="Q616" i="33"/>
  <c r="M622" i="36" s="1"/>
  <c r="Q389" i="33"/>
  <c r="V393" i="6" s="1"/>
  <c r="AC389" i="33" s="1"/>
  <c r="M395" i="38" s="1"/>
  <c r="Q618" i="33"/>
  <c r="M624" i="36" s="1"/>
  <c r="Q514" i="33"/>
  <c r="V518" i="6" s="1"/>
  <c r="AC514" i="33" s="1"/>
  <c r="M520" i="38" s="1"/>
  <c r="Q286" i="33"/>
  <c r="V290" i="6" s="1"/>
  <c r="AC286" i="33" s="1"/>
  <c r="M292" i="38" s="1"/>
  <c r="Q204" i="33"/>
  <c r="M210" i="36" s="1"/>
  <c r="Q478" i="33"/>
  <c r="V482" i="6" s="1"/>
  <c r="AC478" i="33" s="1"/>
  <c r="M484" i="38" s="1"/>
  <c r="Q545" i="33"/>
  <c r="V549" i="6" s="1"/>
  <c r="AC545" i="33" s="1"/>
  <c r="M551" i="38" s="1"/>
  <c r="Q37" i="33"/>
  <c r="V41" i="6" s="1"/>
  <c r="AC37" i="33" s="1"/>
  <c r="M43" i="38" s="1"/>
  <c r="Q530" i="33"/>
  <c r="M536" i="36" s="1"/>
  <c r="Q832" i="33"/>
  <c r="V836" i="6" s="1"/>
  <c r="AC832" i="33" s="1"/>
  <c r="Q532" i="33"/>
  <c r="V536" i="6" s="1"/>
  <c r="AC532" i="33" s="1"/>
  <c r="M538" i="38" s="1"/>
  <c r="Q573" i="33"/>
  <c r="V577" i="6" s="1"/>
  <c r="AC573" i="33" s="1"/>
  <c r="M579" i="38" s="1"/>
  <c r="Q426" i="33"/>
  <c r="M432" i="36" s="1"/>
  <c r="Q716" i="33"/>
  <c r="V720" i="6" s="1"/>
  <c r="AC716" i="33" s="1"/>
  <c r="Q246" i="33"/>
  <c r="V250" i="6" s="1"/>
  <c r="AC246" i="33" s="1"/>
  <c r="M252" i="38" s="1"/>
  <c r="Q490" i="33"/>
  <c r="V494" i="6" s="1"/>
  <c r="AC490" i="33" s="1"/>
  <c r="M496" i="38" s="1"/>
  <c r="Q769" i="33"/>
  <c r="V773" i="6" s="1"/>
  <c r="AC769" i="33" s="1"/>
  <c r="M775" i="38" s="1"/>
  <c r="Q235" i="33"/>
  <c r="V239" i="6" s="1"/>
  <c r="AC235" i="33" s="1"/>
  <c r="M241" i="38" s="1"/>
  <c r="Q799" i="33"/>
  <c r="V803" i="6" s="1"/>
  <c r="AC799" i="33" s="1"/>
  <c r="M805" i="38" s="1"/>
  <c r="Q455" i="33"/>
  <c r="V459" i="6" s="1"/>
  <c r="AC455" i="33" s="1"/>
  <c r="M461" i="38" s="1"/>
  <c r="Q12" i="33"/>
  <c r="M18" i="36" s="1"/>
  <c r="Q88" i="33"/>
  <c r="M94" i="36" s="1"/>
  <c r="Q428" i="33"/>
  <c r="V432" i="6" s="1"/>
  <c r="AC428" i="33" s="1"/>
  <c r="M434" i="38" s="1"/>
  <c r="Q803" i="33"/>
  <c r="V807" i="6" s="1"/>
  <c r="AC803" i="33" s="1"/>
  <c r="M809" i="38" s="1"/>
  <c r="Q828" i="33"/>
  <c r="V832" i="6" s="1"/>
  <c r="AC828" i="33" s="1"/>
  <c r="M834" i="38" s="1"/>
  <c r="Q651" i="33"/>
  <c r="V655" i="6" s="1"/>
  <c r="AC651" i="33" s="1"/>
  <c r="M657" i="38" s="1"/>
  <c r="Q172" i="33"/>
  <c r="M178" i="36" s="1"/>
  <c r="Q18" i="33"/>
  <c r="V22" i="6" s="1"/>
  <c r="AC18" i="33" s="1"/>
  <c r="M24" i="38" s="1"/>
  <c r="Q719" i="33"/>
  <c r="V723" i="6" s="1"/>
  <c r="AC719" i="33" s="1"/>
  <c r="M725" i="38" s="1"/>
  <c r="Q646" i="33"/>
  <c r="V650" i="6" s="1"/>
  <c r="AC646" i="33" s="1"/>
  <c r="M652" i="38" s="1"/>
  <c r="Q184" i="33"/>
  <c r="V188" i="6" s="1"/>
  <c r="AC184" i="33" s="1"/>
  <c r="Q724" i="33"/>
  <c r="M730" i="36" s="1"/>
  <c r="Q377" i="33"/>
  <c r="V381" i="6" s="1"/>
  <c r="AC377" i="33" s="1"/>
  <c r="M383" i="38" s="1"/>
  <c r="Q358" i="33"/>
  <c r="V362" i="6" s="1"/>
  <c r="AC358" i="33" s="1"/>
  <c r="M364" i="38" s="1"/>
  <c r="Q606" i="33"/>
  <c r="M612" i="36" s="1"/>
  <c r="Q805" i="33"/>
  <c r="V809" i="6" s="1"/>
  <c r="AC805" i="33" s="1"/>
  <c r="M811" i="38" s="1"/>
  <c r="Q463" i="33"/>
  <c r="V467" i="6" s="1"/>
  <c r="AC463" i="33" s="1"/>
  <c r="M469" i="38" s="1"/>
  <c r="Q322" i="33"/>
  <c r="V326" i="6" s="1"/>
  <c r="AC322" i="33" s="1"/>
  <c r="M328" i="38" s="1"/>
  <c r="Q333" i="33"/>
  <c r="V337" i="6" s="1"/>
  <c r="AC333" i="33" s="1"/>
  <c r="M339" i="38" s="1"/>
  <c r="Q43" i="33"/>
  <c r="V47" i="6" s="1"/>
  <c r="AC43" i="33" s="1"/>
  <c r="M49" i="38" s="1"/>
  <c r="Q29" i="33"/>
  <c r="M35" i="36" s="1"/>
  <c r="Q74" i="33"/>
  <c r="M80" i="36" s="1"/>
  <c r="Q464" i="33"/>
  <c r="V468" i="6" s="1"/>
  <c r="AC464" i="33" s="1"/>
  <c r="M470" i="38" s="1"/>
  <c r="Q38" i="33"/>
  <c r="V42" i="6" s="1"/>
  <c r="AC38" i="33" s="1"/>
  <c r="M44" i="38" s="1"/>
  <c r="Q363" i="33"/>
  <c r="V367" i="6" s="1"/>
  <c r="AC363" i="33" s="1"/>
  <c r="M369" i="38" s="1"/>
  <c r="Q27" i="33"/>
  <c r="V31" i="6" s="1"/>
  <c r="AC27" i="33" s="1"/>
  <c r="M33" i="38" s="1"/>
  <c r="Q508" i="33"/>
  <c r="M514" i="36" s="1"/>
  <c r="Q93" i="33"/>
  <c r="M99" i="36" s="1"/>
  <c r="Q173" i="33"/>
  <c r="V177" i="6" s="1"/>
  <c r="AC173" i="33" s="1"/>
  <c r="M179" i="38" s="1"/>
  <c r="Q391" i="33"/>
  <c r="M397" i="36" s="1"/>
  <c r="Q763" i="33"/>
  <c r="V767" i="6" s="1"/>
  <c r="AC763" i="33" s="1"/>
  <c r="M769" i="38" s="1"/>
  <c r="Q270" i="33"/>
  <c r="V274" i="6" s="1"/>
  <c r="AC270" i="33" s="1"/>
  <c r="Q448" i="33"/>
  <c r="V452" i="6" s="1"/>
  <c r="AC448" i="33" s="1"/>
  <c r="M454" i="38" s="1"/>
  <c r="Q630" i="33"/>
  <c r="V634" i="6" s="1"/>
  <c r="AC630" i="33" s="1"/>
  <c r="M636" i="38" s="1"/>
  <c r="Q275" i="33"/>
  <c r="V279" i="6" s="1"/>
  <c r="AC275" i="33" s="1"/>
  <c r="M281" i="38" s="1"/>
  <c r="Q489" i="33"/>
  <c r="V493" i="6" s="1"/>
  <c r="AC489" i="33" s="1"/>
  <c r="M495" i="38" s="1"/>
  <c r="Q462" i="33"/>
  <c r="V466" i="6" s="1"/>
  <c r="AC462" i="33" s="1"/>
  <c r="M468" i="38" s="1"/>
  <c r="Q627" i="33"/>
  <c r="V631" i="6" s="1"/>
  <c r="AC627" i="33" s="1"/>
  <c r="M633" i="38" s="1"/>
  <c r="Q409" i="33"/>
  <c r="V413" i="6" s="1"/>
  <c r="AC409" i="33" s="1"/>
  <c r="M415" i="38" s="1"/>
  <c r="Q574" i="33"/>
  <c r="V578" i="6" s="1"/>
  <c r="AC574" i="33" s="1"/>
  <c r="M580" i="38" s="1"/>
  <c r="Q376" i="33"/>
  <c r="V380" i="6" s="1"/>
  <c r="AC376" i="33" s="1"/>
  <c r="M382" i="38" s="1"/>
  <c r="Q813" i="33"/>
  <c r="V817" i="6" s="1"/>
  <c r="AC813" i="33" s="1"/>
  <c r="M819" i="38" s="1"/>
  <c r="Q782" i="33"/>
  <c r="M788" i="36" s="1"/>
  <c r="Q714" i="33"/>
  <c r="V718" i="6" s="1"/>
  <c r="AC714" i="33" s="1"/>
  <c r="M720" i="38" s="1"/>
  <c r="Q766" i="33"/>
  <c r="V770" i="6" s="1"/>
  <c r="AC766" i="33" s="1"/>
  <c r="M772" i="38" s="1"/>
  <c r="Q504" i="33"/>
  <c r="M510" i="36" s="1"/>
  <c r="Q360" i="33"/>
  <c r="V364" i="6" s="1"/>
  <c r="AC360" i="33" s="1"/>
  <c r="M366" i="38" s="1"/>
  <c r="Q249" i="33"/>
  <c r="V253" i="6" s="1"/>
  <c r="AC249" i="33" s="1"/>
  <c r="Q562" i="33"/>
  <c r="V566" i="6" s="1"/>
  <c r="AC562" i="33" s="1"/>
  <c r="M568" i="38" s="1"/>
  <c r="Q633" i="33"/>
  <c r="V637" i="6" s="1"/>
  <c r="AC633" i="33" s="1"/>
  <c r="M639" i="38" s="1"/>
  <c r="Q328" i="33"/>
  <c r="V332" i="6" s="1"/>
  <c r="AC328" i="33" s="1"/>
  <c r="M334" i="38" s="1"/>
  <c r="Q51" i="33"/>
  <c r="V55" i="6" s="1"/>
  <c r="AC51" i="33" s="1"/>
  <c r="M57" i="38" s="1"/>
  <c r="Q287" i="33"/>
  <c r="V291" i="6" s="1"/>
  <c r="AC287" i="33" s="1"/>
  <c r="M293" i="38" s="1"/>
  <c r="Q344" i="33"/>
  <c r="V348" i="6" s="1"/>
  <c r="AC344" i="33" s="1"/>
  <c r="M350" i="38" s="1"/>
  <c r="Q727" i="33"/>
  <c r="V731" i="6" s="1"/>
  <c r="AC727" i="33" s="1"/>
  <c r="M733" i="38" s="1"/>
  <c r="Q158" i="33"/>
  <c r="M164" i="36" s="1"/>
  <c r="Q101" i="33"/>
  <c r="V105" i="6" s="1"/>
  <c r="AC101" i="33" s="1"/>
  <c r="M107" i="38" s="1"/>
  <c r="Q663" i="33"/>
  <c r="V667" i="6" s="1"/>
  <c r="AC663" i="33" s="1"/>
  <c r="M669" i="38" s="1"/>
  <c r="Q244" i="33"/>
  <c r="M250" i="36" s="1"/>
  <c r="Q631" i="33"/>
  <c r="V635" i="6" s="1"/>
  <c r="AC631" i="33" s="1"/>
  <c r="M637" i="38" s="1"/>
  <c r="Q750" i="33"/>
  <c r="V754" i="6" s="1"/>
  <c r="AC750" i="33" s="1"/>
  <c r="M756" i="38" s="1"/>
  <c r="Q746" i="33"/>
  <c r="V750" i="6" s="1"/>
  <c r="AC746" i="33" s="1"/>
  <c r="M752" i="38" s="1"/>
  <c r="Q795" i="33"/>
  <c r="V799" i="6" s="1"/>
  <c r="AC795" i="33" s="1"/>
  <c r="M801" i="38" s="1"/>
  <c r="Q442" i="33"/>
  <c r="I164" i="43" s="1"/>
  <c r="Q439" i="33"/>
  <c r="M445" i="36" s="1"/>
  <c r="Q513" i="33"/>
  <c r="M519" i="36" s="1"/>
  <c r="Q582" i="33"/>
  <c r="M588" i="36" s="1"/>
  <c r="Q564" i="33"/>
  <c r="V568" i="6" s="1"/>
  <c r="AC564" i="33" s="1"/>
  <c r="M570" i="38" s="1"/>
  <c r="Q491" i="33"/>
  <c r="V495" i="6" s="1"/>
  <c r="AC491" i="33" s="1"/>
  <c r="M497" i="38" s="1"/>
  <c r="Q154" i="33"/>
  <c r="V158" i="6" s="1"/>
  <c r="AC154" i="33" s="1"/>
  <c r="M160" i="38" s="1"/>
  <c r="Q22" i="33"/>
  <c r="I137" i="43" s="1"/>
  <c r="Q372" i="33"/>
  <c r="V376" i="6" s="1"/>
  <c r="AC372" i="33" s="1"/>
  <c r="M378" i="38" s="1"/>
  <c r="Q299" i="33"/>
  <c r="V303" i="6" s="1"/>
  <c r="AC299" i="33" s="1"/>
  <c r="M305" i="38" s="1"/>
  <c r="Q643" i="33"/>
  <c r="V647" i="6" s="1"/>
  <c r="AC643" i="33" s="1"/>
  <c r="M649" i="38" s="1"/>
  <c r="Q559" i="33"/>
  <c r="V563" i="6" s="1"/>
  <c r="AC559" i="33" s="1"/>
  <c r="M565" i="38" s="1"/>
  <c r="Q771" i="33"/>
  <c r="V775" i="6" s="1"/>
  <c r="AC771" i="33" s="1"/>
  <c r="M777" i="38" s="1"/>
  <c r="Q21" i="33"/>
  <c r="V25" i="6" s="1"/>
  <c r="AC21" i="33" s="1"/>
  <c r="M27" i="38" s="1"/>
  <c r="Q650" i="33"/>
  <c r="V654" i="6" s="1"/>
  <c r="AC650" i="33" s="1"/>
  <c r="M656" i="38" s="1"/>
  <c r="Q740" i="33"/>
  <c r="V744" i="6" s="1"/>
  <c r="AC740" i="33" s="1"/>
  <c r="M746" i="38" s="1"/>
  <c r="Q589" i="33"/>
  <c r="V593" i="6" s="1"/>
  <c r="AC589" i="33" s="1"/>
  <c r="M595" i="38" s="1"/>
  <c r="Q560" i="33"/>
  <c r="V564" i="6" s="1"/>
  <c r="AC560" i="33" s="1"/>
  <c r="M566" i="38" s="1"/>
  <c r="Q433" i="33"/>
  <c r="V437" i="6" s="1"/>
  <c r="AC433" i="33" s="1"/>
  <c r="M439" i="38" s="1"/>
  <c r="Q331" i="33"/>
  <c r="V335" i="6" s="1"/>
  <c r="AC331" i="33" s="1"/>
  <c r="M337" i="38" s="1"/>
  <c r="Q542" i="33"/>
  <c r="V546" i="6" s="1"/>
  <c r="AC542" i="33" s="1"/>
  <c r="M548" i="38" s="1"/>
  <c r="Q138" i="33"/>
  <c r="V142" i="6" s="1"/>
  <c r="AC138" i="33" s="1"/>
  <c r="M144" i="38" s="1"/>
  <c r="Q518" i="33"/>
  <c r="V522" i="6" s="1"/>
  <c r="AC518" i="33" s="1"/>
  <c r="M524" i="38" s="1"/>
  <c r="Q768" i="33"/>
  <c r="V772" i="6" s="1"/>
  <c r="AC768" i="33" s="1"/>
  <c r="M774" i="38" s="1"/>
  <c r="Q140" i="33"/>
  <c r="V144" i="6" s="1"/>
  <c r="AC140" i="33" s="1"/>
  <c r="M146" i="38" s="1"/>
  <c r="Q659" i="33"/>
  <c r="I120" i="43" s="1"/>
  <c r="Q735" i="33"/>
  <c r="V739" i="6" s="1"/>
  <c r="AC735" i="33" s="1"/>
  <c r="M741" i="38" s="1"/>
  <c r="Q492" i="33"/>
  <c r="V496" i="6" s="1"/>
  <c r="AC492" i="33" s="1"/>
  <c r="M498" i="38" s="1"/>
  <c r="Q336" i="33"/>
  <c r="V340" i="6" s="1"/>
  <c r="AC336" i="33" s="1"/>
  <c r="M342" i="38" s="1"/>
  <c r="Q119" i="33"/>
  <c r="V123" i="6" s="1"/>
  <c r="AC119" i="33" s="1"/>
  <c r="M125" i="38" s="1"/>
  <c r="Q320" i="33"/>
  <c r="V324" i="6" s="1"/>
  <c r="AC320" i="33" s="1"/>
  <c r="M326" i="38" s="1"/>
  <c r="Q759" i="33"/>
  <c r="V763" i="6" s="1"/>
  <c r="AC759" i="33" s="1"/>
  <c r="M765" i="38" s="1"/>
  <c r="Q135" i="33"/>
  <c r="V139" i="6" s="1"/>
  <c r="AC135" i="33" s="1"/>
  <c r="M141" i="38" s="1"/>
  <c r="Q497" i="33"/>
  <c r="V501" i="6" s="1"/>
  <c r="AC497" i="33" s="1"/>
  <c r="M503" i="38" s="1"/>
  <c r="Q790" i="33"/>
  <c r="V794" i="6" s="1"/>
  <c r="AC790" i="33" s="1"/>
  <c r="M796" i="38" s="1"/>
  <c r="Q111" i="33"/>
  <c r="M117" i="36" s="1"/>
  <c r="Q499" i="33"/>
  <c r="V503" i="6" s="1"/>
  <c r="AC499" i="33" s="1"/>
  <c r="M505" i="38" s="1"/>
  <c r="Q529" i="33"/>
  <c r="V533" i="6" s="1"/>
  <c r="AC529" i="33" s="1"/>
  <c r="Q655" i="33"/>
  <c r="M661" i="36" s="1"/>
  <c r="Q667" i="33"/>
  <c r="V671" i="6" s="1"/>
  <c r="AC667" i="33" s="1"/>
  <c r="M673" i="38" s="1"/>
  <c r="Q245" i="33"/>
  <c r="V249" i="6" s="1"/>
  <c r="AC245" i="33" s="1"/>
  <c r="M251" i="38" s="1"/>
  <c r="Q493" i="33"/>
  <c r="V497" i="6" s="1"/>
  <c r="AC493" i="33" s="1"/>
  <c r="M499" i="38" s="1"/>
  <c r="Q431" i="33"/>
  <c r="M437" i="36" s="1"/>
  <c r="Q687" i="33"/>
  <c r="V691" i="6" s="1"/>
  <c r="AC687" i="33" s="1"/>
  <c r="M693" i="38" s="1"/>
  <c r="Q642" i="33"/>
  <c r="V646" i="6" s="1"/>
  <c r="AC642" i="33" s="1"/>
  <c r="M648" i="38" s="1"/>
  <c r="Q652" i="33"/>
  <c r="V656" i="6" s="1"/>
  <c r="AC652" i="33" s="1"/>
  <c r="M658" i="38" s="1"/>
  <c r="Q368" i="33"/>
  <c r="V372" i="6" s="1"/>
  <c r="AC368" i="33" s="1"/>
  <c r="M374" i="38" s="1"/>
  <c r="Q229" i="33"/>
  <c r="V233" i="6" s="1"/>
  <c r="AC229" i="33" s="1"/>
  <c r="M235" i="38" s="1"/>
  <c r="Q537" i="33"/>
  <c r="V541" i="6" s="1"/>
  <c r="AC537" i="33" s="1"/>
  <c r="M543" i="38" s="1"/>
  <c r="Q345" i="33"/>
  <c r="V349" i="6" s="1"/>
  <c r="AC345" i="33" s="1"/>
  <c r="M351" i="38" s="1"/>
  <c r="Q510" i="33"/>
  <c r="V514" i="6" s="1"/>
  <c r="AC510" i="33" s="1"/>
  <c r="M516" i="38" s="1"/>
  <c r="Q351" i="33"/>
  <c r="V355" i="6" s="1"/>
  <c r="AC351" i="33" s="1"/>
  <c r="M357" i="38" s="1"/>
  <c r="Q539" i="33"/>
  <c r="V543" i="6" s="1"/>
  <c r="AC539" i="33" s="1"/>
  <c r="M545" i="38" s="1"/>
  <c r="Q732" i="33"/>
  <c r="V736" i="6" s="1"/>
  <c r="AC732" i="33" s="1"/>
  <c r="Q185" i="33"/>
  <c r="M191" i="36" s="1"/>
  <c r="Q549" i="33"/>
  <c r="V553" i="6" s="1"/>
  <c r="AC549" i="33" s="1"/>
  <c r="M555" i="38" s="1"/>
  <c r="Q772" i="33"/>
  <c r="V776" i="6" s="1"/>
  <c r="AC772" i="33" s="1"/>
  <c r="M778" i="38" s="1"/>
  <c r="Q584" i="33"/>
  <c r="V588" i="6" s="1"/>
  <c r="AC584" i="33" s="1"/>
  <c r="M590" i="38" s="1"/>
  <c r="Q230" i="33"/>
  <c r="M236" i="36" s="1"/>
  <c r="Q797" i="33"/>
  <c r="V801" i="6" s="1"/>
  <c r="AC797" i="33" s="1"/>
  <c r="M803" i="38" s="1"/>
  <c r="Q349" i="33"/>
  <c r="M355" i="36" s="1"/>
  <c r="Q583" i="33"/>
  <c r="V587" i="6" s="1"/>
  <c r="AC583" i="33" s="1"/>
  <c r="M589" i="38" s="1"/>
  <c r="U586" i="6"/>
  <c r="AB582" i="33" s="1"/>
  <c r="L588" i="38" s="1"/>
  <c r="U524" i="6"/>
  <c r="AB520" i="33" s="1"/>
  <c r="L526" i="38" s="1"/>
  <c r="U530" i="6"/>
  <c r="AB526" i="33" s="1"/>
  <c r="L532" i="38" s="1"/>
  <c r="U356" i="6"/>
  <c r="AB352" i="33" s="1"/>
  <c r="L358" i="38" s="1"/>
  <c r="L407" i="36"/>
  <c r="L785" i="36"/>
  <c r="E73" i="43"/>
  <c r="E43" i="43"/>
  <c r="E182" i="43"/>
  <c r="E127" i="43"/>
  <c r="M127" i="43"/>
  <c r="H127" i="43"/>
  <c r="D118" i="43"/>
  <c r="M43" i="43"/>
  <c r="L103" i="43"/>
  <c r="H98" i="43"/>
  <c r="M170" i="43"/>
  <c r="E174" i="43"/>
  <c r="L118" i="43"/>
  <c r="M64" i="43"/>
  <c r="D174" i="43"/>
  <c r="D73" i="43"/>
  <c r="L64" i="43"/>
  <c r="H73" i="43"/>
  <c r="H21" i="43"/>
  <c r="M73" i="43"/>
  <c r="L98" i="43"/>
  <c r="D182" i="43"/>
  <c r="D186" i="43"/>
  <c r="L186" i="43"/>
  <c r="H103" i="43"/>
  <c r="D170" i="43"/>
  <c r="M182" i="43"/>
  <c r="M118" i="43"/>
  <c r="M21" i="43"/>
  <c r="M103" i="43"/>
  <c r="H186" i="43"/>
  <c r="L127" i="43"/>
  <c r="L182" i="43"/>
  <c r="L43" i="43"/>
  <c r="H43" i="43"/>
  <c r="E186" i="43"/>
  <c r="E21" i="43"/>
  <c r="E64" i="43"/>
  <c r="H170" i="43"/>
  <c r="L170" i="43"/>
  <c r="D103" i="43"/>
  <c r="M98" i="43"/>
  <c r="E170" i="43"/>
  <c r="D98" i="43"/>
  <c r="D64" i="43"/>
  <c r="D43" i="43"/>
  <c r="L21" i="43"/>
  <c r="H64" i="43"/>
  <c r="H174" i="43"/>
  <c r="M174" i="43"/>
  <c r="E103" i="43"/>
  <c r="E118" i="43"/>
  <c r="E98" i="43"/>
  <c r="D21" i="43"/>
  <c r="D127" i="43"/>
  <c r="L174" i="43"/>
  <c r="L73" i="43"/>
  <c r="M186" i="43"/>
  <c r="H118" i="43"/>
  <c r="H182" i="43"/>
  <c r="P737" i="36"/>
  <c r="L45" i="36"/>
  <c r="L718" i="36"/>
  <c r="Q594" i="36"/>
  <c r="I260" i="36"/>
  <c r="I737" i="36"/>
  <c r="Q276" i="36"/>
  <c r="Q37" i="36"/>
  <c r="H260" i="36"/>
  <c r="U129" i="6"/>
  <c r="AB125" i="33" s="1"/>
  <c r="L594" i="36"/>
  <c r="L224" i="36"/>
  <c r="Q45" i="36"/>
  <c r="P123" i="36"/>
  <c r="Q299" i="6"/>
  <c r="X295" i="33" s="1"/>
  <c r="H442" i="36"/>
  <c r="Y440" i="6"/>
  <c r="AF436" i="33" s="1"/>
  <c r="P153" i="36"/>
  <c r="P726" i="36"/>
  <c r="P131" i="36"/>
  <c r="U121" i="6"/>
  <c r="AB117" i="33" s="1"/>
  <c r="T154" i="43" s="1"/>
  <c r="U446" i="6"/>
  <c r="AB442" i="33" s="1"/>
  <c r="T164" i="43" s="1"/>
  <c r="Z151" i="6"/>
  <c r="AG147" i="33" s="1"/>
  <c r="Z115" i="6"/>
  <c r="AG111" i="33" s="1"/>
  <c r="Q737" i="36"/>
  <c r="Q687" i="36"/>
  <c r="Q17" i="36"/>
  <c r="Q301" i="36"/>
  <c r="I153" i="36"/>
  <c r="I248" i="36"/>
  <c r="I131" i="36"/>
  <c r="I432" i="36"/>
  <c r="I686" i="36"/>
  <c r="U52" i="6"/>
  <c r="AB48" i="33" s="1"/>
  <c r="L158" i="36"/>
  <c r="H717" i="36"/>
  <c r="Q296" i="6"/>
  <c r="X292" i="33" s="1"/>
  <c r="L28" i="36"/>
  <c r="U732" i="6"/>
  <c r="AB728" i="33" s="1"/>
  <c r="Q28" i="36"/>
  <c r="Q603" i="36"/>
  <c r="L722" i="38"/>
  <c r="P301" i="36"/>
  <c r="Q34" i="6"/>
  <c r="X30" i="33" s="1"/>
  <c r="H255" i="36"/>
  <c r="H35" i="36"/>
  <c r="P665" i="36"/>
  <c r="P738" i="36"/>
  <c r="P92" i="36"/>
  <c r="P432" i="36"/>
  <c r="P248" i="36"/>
  <c r="P255" i="36"/>
  <c r="L37" i="36"/>
  <c r="L444" i="36"/>
  <c r="L213" i="36"/>
  <c r="M131" i="36"/>
  <c r="V43" i="6"/>
  <c r="AC39" i="33" s="1"/>
  <c r="V732" i="6"/>
  <c r="AC728" i="33" s="1"/>
  <c r="V715" i="6"/>
  <c r="AC711" i="33" s="1"/>
  <c r="M213" i="36"/>
  <c r="V760" i="6"/>
  <c r="AC756" i="33" s="1"/>
  <c r="U99" i="43" s="1"/>
  <c r="Z736" i="6"/>
  <c r="AG732" i="33" s="1"/>
  <c r="Q35" i="36"/>
  <c r="Q158" i="36"/>
  <c r="Z50" i="6"/>
  <c r="AG46" i="33" s="1"/>
  <c r="Q726" i="36"/>
  <c r="R211" i="6"/>
  <c r="Y207" i="33" s="1"/>
  <c r="I28" i="36"/>
  <c r="U183" i="6"/>
  <c r="AB179" i="33" s="1"/>
  <c r="I190" i="36"/>
  <c r="I448" i="36"/>
  <c r="I158" i="36"/>
  <c r="I388" i="36"/>
  <c r="I224" i="36"/>
  <c r="I717" i="36"/>
  <c r="Q722" i="36"/>
  <c r="U299" i="6"/>
  <c r="AB295" i="33" s="1"/>
  <c r="H190" i="36"/>
  <c r="U15" i="6"/>
  <c r="AB11" i="33" s="1"/>
  <c r="U760" i="6"/>
  <c r="AB756" i="33" s="1"/>
  <c r="T99" i="43" s="1"/>
  <c r="P686" i="36"/>
  <c r="Y34" i="6"/>
  <c r="AF30" i="33" s="1"/>
  <c r="P37" i="36"/>
  <c r="P28" i="36"/>
  <c r="P260" i="36"/>
  <c r="P185" i="36"/>
  <c r="P237" i="36"/>
  <c r="Y592" i="6"/>
  <c r="AF588" i="33" s="1"/>
  <c r="L687" i="36"/>
  <c r="U296" i="6"/>
  <c r="AB292" i="33" s="1"/>
  <c r="U253" i="6"/>
  <c r="AB249" i="33" s="1"/>
  <c r="L388" i="36"/>
  <c r="L210" i="36"/>
  <c r="U90" i="6"/>
  <c r="AB86" i="33" s="1"/>
  <c r="Z34" i="6"/>
  <c r="AG30" i="33" s="1"/>
  <c r="Q665" i="36"/>
  <c r="Q718" i="36"/>
  <c r="V235" i="6"/>
  <c r="AC231" i="33" s="1"/>
  <c r="U167" i="43" s="1"/>
  <c r="Z684" i="6"/>
  <c r="AG680" i="33" s="1"/>
  <c r="I52" i="36"/>
  <c r="U115" i="6"/>
  <c r="AB111" i="33" s="1"/>
  <c r="L248" i="36"/>
  <c r="I301" i="36"/>
  <c r="I603" i="36"/>
  <c r="Q255" i="36"/>
  <c r="Q54" i="36"/>
  <c r="L722" i="36"/>
  <c r="U440" i="6"/>
  <c r="AB436" i="33" s="1"/>
  <c r="Q213" i="6"/>
  <c r="X209" i="33" s="1"/>
  <c r="P213" i="36"/>
  <c r="Q208" i="6"/>
  <c r="X204" i="33" s="1"/>
  <c r="Q211" i="6"/>
  <c r="X207" i="33" s="1"/>
  <c r="Q592" i="6"/>
  <c r="X588" i="33" s="1"/>
  <c r="Y296" i="6"/>
  <c r="AF292" i="33" s="1"/>
  <c r="Y727" i="6"/>
  <c r="AF723" i="33" s="1"/>
  <c r="P190" i="36"/>
  <c r="P224" i="36"/>
  <c r="L729" i="36"/>
  <c r="Z533" i="6"/>
  <c r="AG529" i="33" s="1"/>
  <c r="Q224" i="36"/>
  <c r="Z211" i="6"/>
  <c r="AG207" i="33" s="1"/>
  <c r="I255" i="36"/>
  <c r="I215" i="36"/>
  <c r="I442" i="36"/>
  <c r="I237" i="36"/>
  <c r="I298" i="36"/>
  <c r="I718" i="36"/>
  <c r="R720" i="6"/>
  <c r="Y716" i="33" s="1"/>
  <c r="I535" i="36"/>
  <c r="Q734" i="36"/>
  <c r="I37" i="36"/>
  <c r="U736" i="6"/>
  <c r="AB732" i="33" s="1"/>
  <c r="L215" i="36"/>
  <c r="P215" i="36"/>
  <c r="Y386" i="6"/>
  <c r="AF382" i="33" s="1"/>
  <c r="P276" i="36"/>
  <c r="U735" i="6"/>
  <c r="AB731" i="33" s="1"/>
  <c r="T57" i="43" s="1"/>
  <c r="L686" i="36"/>
  <c r="U601" i="6"/>
  <c r="AB597" i="33" s="1"/>
  <c r="T113" i="43" s="1"/>
  <c r="Q444" i="36"/>
  <c r="I35" i="36"/>
  <c r="I123" i="36"/>
  <c r="I117" i="36"/>
  <c r="L35" i="36"/>
  <c r="U258" i="6"/>
  <c r="AB254" i="33" s="1"/>
  <c r="I276" i="36"/>
  <c r="I734" i="36"/>
  <c r="R736" i="6"/>
  <c r="Y732" i="33" s="1"/>
  <c r="I17" i="36"/>
  <c r="Q432" i="36"/>
  <c r="Q388" i="36"/>
  <c r="L237" i="36"/>
  <c r="P535" i="36"/>
  <c r="H92" i="36"/>
  <c r="H17" i="36"/>
  <c r="H153" i="36"/>
  <c r="H762" i="36"/>
  <c r="H185" i="36"/>
  <c r="H603" i="36"/>
  <c r="Q442" i="6"/>
  <c r="X438" i="33" s="1"/>
  <c r="H123" i="36"/>
  <c r="Q533" i="6"/>
  <c r="X529" i="33" s="1"/>
  <c r="H37" i="36"/>
  <c r="Q727" i="6"/>
  <c r="X723" i="33" s="1"/>
  <c r="H276" i="36"/>
  <c r="P448" i="36"/>
  <c r="P734" i="36"/>
  <c r="U274" i="6"/>
  <c r="AB270" i="33" s="1"/>
  <c r="L276" i="38" s="1"/>
  <c r="L535" i="36"/>
  <c r="L717" i="36"/>
  <c r="U188" i="6"/>
  <c r="AB184" i="33" s="1"/>
  <c r="Q298" i="36"/>
  <c r="Q717" i="36"/>
  <c r="Q185" i="36"/>
  <c r="Q215" i="36"/>
  <c r="Q448" i="36"/>
  <c r="Q131" i="36"/>
  <c r="Z235" i="6"/>
  <c r="AG231" i="33" s="1"/>
  <c r="Y167" i="43" s="1"/>
  <c r="R208" i="6"/>
  <c r="Y204" i="33" s="1"/>
  <c r="I54" i="36"/>
  <c r="I137" i="36"/>
  <c r="U724" i="6"/>
  <c r="AB720" i="33" s="1"/>
  <c r="L137" i="36"/>
  <c r="L665" i="36"/>
  <c r="I36" i="36"/>
  <c r="I444" i="36"/>
  <c r="I762" i="36"/>
  <c r="I687" i="36"/>
  <c r="I665" i="36"/>
  <c r="I726" i="36"/>
  <c r="H54" i="36"/>
  <c r="Y156" i="6"/>
  <c r="AF152" i="33" s="1"/>
  <c r="H137" i="36"/>
  <c r="H248" i="36"/>
  <c r="H687" i="36"/>
  <c r="Y715" i="6"/>
  <c r="AF711" i="33" s="1"/>
  <c r="P45" i="36"/>
  <c r="Y685" i="6"/>
  <c r="AF681" i="33" s="1"/>
  <c r="X117" i="43" s="1"/>
  <c r="L432" i="36"/>
  <c r="L153" i="36"/>
  <c r="Q442" i="36"/>
  <c r="Q92" i="36"/>
  <c r="Q762" i="36"/>
  <c r="Q248" i="36"/>
  <c r="I185" i="36"/>
  <c r="L36" i="36"/>
  <c r="I92" i="36"/>
  <c r="R592" i="6"/>
  <c r="Y588" i="33" s="1"/>
  <c r="I729" i="36"/>
  <c r="Q190" i="36"/>
  <c r="Q210" i="36"/>
  <c r="U50" i="6"/>
  <c r="AB46" i="33" s="1"/>
  <c r="I7" i="36"/>
  <c r="M425" i="33" s="1"/>
  <c r="U156" i="6"/>
  <c r="AB152" i="33" s="1"/>
  <c r="U757" i="6"/>
  <c r="AB753" i="33" s="1"/>
  <c r="L759" i="38" s="1"/>
  <c r="L738" i="36"/>
  <c r="L243" i="36"/>
  <c r="U776" i="6"/>
  <c r="AB772" i="33" s="1"/>
  <c r="L778" i="38" s="1"/>
  <c r="L329" i="36"/>
  <c r="L443" i="36"/>
  <c r="U557" i="6"/>
  <c r="AB553" i="33" s="1"/>
  <c r="L559" i="38" s="1"/>
  <c r="L56" i="36"/>
  <c r="L442" i="36"/>
  <c r="U603" i="6"/>
  <c r="AB599" i="33" s="1"/>
  <c r="L605" i="38" s="1"/>
  <c r="U545" i="6"/>
  <c r="AB541" i="33" s="1"/>
  <c r="L547" i="38" s="1"/>
  <c r="U353" i="6"/>
  <c r="AB349" i="33" s="1"/>
  <c r="L355" i="38" s="1"/>
  <c r="L766" i="36"/>
  <c r="U618" i="6"/>
  <c r="AB614" i="33" s="1"/>
  <c r="L620" i="38" s="1"/>
  <c r="L52" i="36"/>
  <c r="Z343" i="6"/>
  <c r="AG339" i="33" s="1"/>
  <c r="Q345" i="38" s="1"/>
  <c r="L406" i="36"/>
  <c r="L795" i="36"/>
  <c r="L41" i="36"/>
  <c r="L75" i="36"/>
  <c r="L834" i="36"/>
  <c r="L506" i="36"/>
  <c r="L806" i="36"/>
  <c r="U502" i="6"/>
  <c r="AB498" i="33" s="1"/>
  <c r="L504" i="38" s="1"/>
  <c r="U751" i="6"/>
  <c r="AB747" i="33" s="1"/>
  <c r="L753" i="38" s="1"/>
  <c r="L614" i="36"/>
  <c r="U568" i="6"/>
  <c r="AB564" i="33" s="1"/>
  <c r="L570" i="38" s="1"/>
  <c r="L410" i="36"/>
  <c r="L629" i="36"/>
  <c r="L479" i="36"/>
  <c r="U551" i="6"/>
  <c r="AB547" i="33" s="1"/>
  <c r="L553" i="38" s="1"/>
  <c r="U615" i="6"/>
  <c r="AB611" i="33" s="1"/>
  <c r="L617" i="38" s="1"/>
  <c r="U522" i="6"/>
  <c r="AB518" i="33" s="1"/>
  <c r="L524" i="38" s="1"/>
  <c r="U791" i="6"/>
  <c r="AB787" i="33" s="1"/>
  <c r="L793" i="38" s="1"/>
  <c r="U482" i="6"/>
  <c r="AB478" i="33" s="1"/>
  <c r="L484" i="38" s="1"/>
  <c r="U29" i="6"/>
  <c r="AB25" i="33" s="1"/>
  <c r="L31" i="38" s="1"/>
  <c r="U486" i="6"/>
  <c r="AB482" i="33" s="1"/>
  <c r="L488" i="38" s="1"/>
  <c r="L81" i="36"/>
  <c r="L357" i="36"/>
  <c r="U176" i="6"/>
  <c r="AB172" i="33" s="1"/>
  <c r="L178" i="38" s="1"/>
  <c r="R35" i="6"/>
  <c r="Y31" i="33" s="1"/>
  <c r="U213" i="6"/>
  <c r="AB209" i="33" s="1"/>
  <c r="U378" i="6"/>
  <c r="AB374" i="33" s="1"/>
  <c r="L380" i="38" s="1"/>
  <c r="U322" i="6"/>
  <c r="AB318" i="33" s="1"/>
  <c r="L324" i="38" s="1"/>
  <c r="L317" i="36"/>
  <c r="L474" i="36"/>
  <c r="L786" i="36"/>
  <c r="U778" i="6"/>
  <c r="AB774" i="33" s="1"/>
  <c r="L780" i="38" s="1"/>
  <c r="L530" i="36"/>
  <c r="L606" i="36"/>
  <c r="L301" i="36"/>
  <c r="L362" i="36"/>
  <c r="L815" i="36"/>
  <c r="L247" i="36"/>
  <c r="L512" i="36"/>
  <c r="L583" i="36"/>
  <c r="L332" i="36"/>
  <c r="L470" i="36"/>
  <c r="L725" i="36"/>
  <c r="L79" i="36"/>
  <c r="L220" i="36"/>
  <c r="L774" i="36"/>
  <c r="L290" i="36"/>
  <c r="L364" i="36"/>
  <c r="Q22" i="6"/>
  <c r="X18" i="33" s="1"/>
  <c r="H24" i="38" s="1"/>
  <c r="U263" i="6"/>
  <c r="AB259" i="33" s="1"/>
  <c r="L265" i="38" s="1"/>
  <c r="L226" i="36"/>
  <c r="L54" i="36"/>
  <c r="U537" i="6"/>
  <c r="AB533" i="33" s="1"/>
  <c r="L539" i="38" s="1"/>
  <c r="U474" i="6"/>
  <c r="AB470" i="33" s="1"/>
  <c r="L476" i="38" s="1"/>
  <c r="Z642" i="6"/>
  <c r="AG638" i="33" s="1"/>
  <c r="Q644" i="38" s="1"/>
  <c r="U596" i="6"/>
  <c r="AB592" i="33" s="1"/>
  <c r="L598" i="38" s="1"/>
  <c r="L485" i="36"/>
  <c r="Z411" i="6"/>
  <c r="AG407" i="33" s="1"/>
  <c r="Q413" i="38" s="1"/>
  <c r="I782" i="36"/>
  <c r="Z253" i="6"/>
  <c r="AG249" i="33" s="1"/>
  <c r="I615" i="36"/>
  <c r="L225" i="36"/>
  <c r="Z92" i="6"/>
  <c r="AG88" i="33" s="1"/>
  <c r="Q94" i="38" s="1"/>
  <c r="Z52" i="6"/>
  <c r="AG48" i="33" s="1"/>
  <c r="R756" i="6"/>
  <c r="Y752" i="33" s="1"/>
  <c r="I758" i="38" s="1"/>
  <c r="L813" i="36"/>
  <c r="L619" i="36"/>
  <c r="R312" i="6"/>
  <c r="Y308" i="33" s="1"/>
  <c r="I314" i="38" s="1"/>
  <c r="Z714" i="6"/>
  <c r="AG710" i="33" s="1"/>
  <c r="Q716" i="38" s="1"/>
  <c r="G39" i="22"/>
  <c r="G53" i="22" s="1"/>
  <c r="K407" i="33"/>
  <c r="P411" i="6" s="1"/>
  <c r="W407" i="33" s="1"/>
  <c r="G413" i="38" s="1"/>
  <c r="Z91" i="6"/>
  <c r="AG87" i="33" s="1"/>
  <c r="Q93" i="38" s="1"/>
  <c r="Z470" i="6"/>
  <c r="AG466" i="33" s="1"/>
  <c r="Q472" i="38" s="1"/>
  <c r="R528" i="6"/>
  <c r="Y524" i="33" s="1"/>
  <c r="I530" i="38" s="1"/>
  <c r="Z722" i="6"/>
  <c r="AG718" i="33" s="1"/>
  <c r="Q724" i="38" s="1"/>
  <c r="L478" i="36"/>
  <c r="Z742" i="6"/>
  <c r="AG738" i="33" s="1"/>
  <c r="Q744" i="38" s="1"/>
  <c r="R490" i="6"/>
  <c r="Y486" i="33" s="1"/>
  <c r="I492" i="38" s="1"/>
  <c r="R520" i="6"/>
  <c r="Y516" i="33" s="1"/>
  <c r="I522" i="38" s="1"/>
  <c r="R57" i="6"/>
  <c r="Y53" i="33" s="1"/>
  <c r="I59" i="38" s="1"/>
  <c r="R356" i="6"/>
  <c r="Y352" i="33" s="1"/>
  <c r="I358" i="38" s="1"/>
  <c r="R318" i="6"/>
  <c r="Y314" i="33" s="1"/>
  <c r="I320" i="38" s="1"/>
  <c r="R337" i="6"/>
  <c r="Y333" i="33" s="1"/>
  <c r="I339" i="38" s="1"/>
  <c r="R41" i="6"/>
  <c r="Y37" i="33" s="1"/>
  <c r="I43" i="38" s="1"/>
  <c r="R620" i="6"/>
  <c r="Y616" i="33" s="1"/>
  <c r="I622" i="38" s="1"/>
  <c r="Z496" i="6"/>
  <c r="AG492" i="33" s="1"/>
  <c r="Q498" i="38" s="1"/>
  <c r="I366" i="36"/>
  <c r="R577" i="6"/>
  <c r="Y573" i="33" s="1"/>
  <c r="I579" i="38" s="1"/>
  <c r="R123" i="6"/>
  <c r="Y119" i="33" s="1"/>
  <c r="I125" i="38" s="1"/>
  <c r="R100" i="6"/>
  <c r="Y96" i="33" s="1"/>
  <c r="I102" i="38" s="1"/>
  <c r="R426" i="6"/>
  <c r="Y422" i="33" s="1"/>
  <c r="I428" i="38" s="1"/>
  <c r="I549" i="36"/>
  <c r="R435" i="6"/>
  <c r="Y431" i="33" s="1"/>
  <c r="I437" i="38" s="1"/>
  <c r="R457" i="6"/>
  <c r="Y453" i="33" s="1"/>
  <c r="I459" i="38" s="1"/>
  <c r="R189" i="6"/>
  <c r="Y185" i="33" s="1"/>
  <c r="I191" i="38" s="1"/>
  <c r="R151" i="6"/>
  <c r="Y147" i="33" s="1"/>
  <c r="R539" i="6"/>
  <c r="Y535" i="33" s="1"/>
  <c r="I541" i="38" s="1"/>
  <c r="R610" i="6"/>
  <c r="Y606" i="33" s="1"/>
  <c r="I612" i="38" s="1"/>
  <c r="Z324" i="6"/>
  <c r="AG320" i="33" s="1"/>
  <c r="Q326" i="38" s="1"/>
  <c r="U186" i="6"/>
  <c r="AB182" i="33" s="1"/>
  <c r="L188" i="38" s="1"/>
  <c r="U461" i="6"/>
  <c r="AB457" i="33" s="1"/>
  <c r="L463" i="38" s="1"/>
  <c r="Z560" i="6"/>
  <c r="AG556" i="33" s="1"/>
  <c r="Q562" i="38" s="1"/>
  <c r="R582" i="6"/>
  <c r="Y578" i="33" s="1"/>
  <c r="I584" i="38" s="1"/>
  <c r="I472" i="36"/>
  <c r="I801" i="36"/>
  <c r="Z790" i="6"/>
  <c r="AG786" i="33" s="1"/>
  <c r="Q792" i="38" s="1"/>
  <c r="R449" i="6"/>
  <c r="Y445" i="33" s="1"/>
  <c r="I451" i="38" s="1"/>
  <c r="R481" i="6"/>
  <c r="Y477" i="33" s="1"/>
  <c r="I483" i="38" s="1"/>
  <c r="I511" i="36"/>
  <c r="R803" i="6"/>
  <c r="Y799" i="33" s="1"/>
  <c r="I805" i="38" s="1"/>
  <c r="Q637" i="36"/>
  <c r="Z47" i="6"/>
  <c r="AG43" i="33" s="1"/>
  <c r="Q49" i="38" s="1"/>
  <c r="R601" i="6"/>
  <c r="Y597" i="33" s="1"/>
  <c r="Q113" i="43" s="1"/>
  <c r="R631" i="6"/>
  <c r="Y627" i="33" s="1"/>
  <c r="I633" i="38" s="1"/>
  <c r="R410" i="6"/>
  <c r="Y406" i="33" s="1"/>
  <c r="I412" i="38" s="1"/>
  <c r="R691" i="6"/>
  <c r="Y687" i="33" s="1"/>
  <c r="I693" i="38" s="1"/>
  <c r="F54" i="22"/>
  <c r="R608" i="6"/>
  <c r="Y604" i="33" s="1"/>
  <c r="I610" i="38" s="1"/>
  <c r="R750" i="6"/>
  <c r="Y746" i="33" s="1"/>
  <c r="I752" i="38" s="1"/>
  <c r="I767" i="36"/>
  <c r="I644" i="36"/>
  <c r="I564" i="36"/>
  <c r="Z774" i="6"/>
  <c r="AG770" i="33" s="1"/>
  <c r="Q776" i="38" s="1"/>
  <c r="I661" i="36"/>
  <c r="Z830" i="6"/>
  <c r="AG826" i="33" s="1"/>
  <c r="Q832" i="38" s="1"/>
  <c r="I756" i="36"/>
  <c r="Z468" i="6"/>
  <c r="AG464" i="33" s="1"/>
  <c r="Q470" i="38" s="1"/>
  <c r="I771" i="36"/>
  <c r="R558" i="6"/>
  <c r="Y554" i="33" s="1"/>
  <c r="I560" i="38" s="1"/>
  <c r="I300" i="36"/>
  <c r="R640" i="6"/>
  <c r="Y636" i="33" s="1"/>
  <c r="I642" i="38" s="1"/>
  <c r="U514" i="6"/>
  <c r="AB510" i="33" s="1"/>
  <c r="L516" i="38" s="1"/>
  <c r="I499" i="36"/>
  <c r="I383" i="36"/>
  <c r="U135" i="6"/>
  <c r="AB131" i="33" s="1"/>
  <c r="R101" i="6"/>
  <c r="Y97" i="33" s="1"/>
  <c r="I103" i="38" s="1"/>
  <c r="R545" i="6"/>
  <c r="Y541" i="33" s="1"/>
  <c r="I547" i="38" s="1"/>
  <c r="U452" i="6"/>
  <c r="AB448" i="33" s="1"/>
  <c r="L454" i="38" s="1"/>
  <c r="U102" i="6"/>
  <c r="AB98" i="33" s="1"/>
  <c r="L104" i="38" s="1"/>
  <c r="R347" i="6"/>
  <c r="Y343" i="33" s="1"/>
  <c r="I349" i="38" s="1"/>
  <c r="U34" i="6"/>
  <c r="AB30" i="33" s="1"/>
  <c r="I594" i="36"/>
  <c r="U170" i="6"/>
  <c r="AB166" i="33" s="1"/>
  <c r="L172" i="38" s="1"/>
  <c r="R162" i="6"/>
  <c r="Y158" i="33" s="1"/>
  <c r="I164" i="38" s="1"/>
  <c r="I803" i="36"/>
  <c r="U758" i="6"/>
  <c r="AB754" i="33" s="1"/>
  <c r="L760" i="38" s="1"/>
  <c r="Z597" i="6"/>
  <c r="AG593" i="33" s="1"/>
  <c r="Q599" i="38" s="1"/>
  <c r="R795" i="6"/>
  <c r="Y791" i="33" s="1"/>
  <c r="I797" i="38" s="1"/>
  <c r="U106" i="6"/>
  <c r="AB102" i="33" s="1"/>
  <c r="L108" i="38" s="1"/>
  <c r="I776" i="36"/>
  <c r="Z410" i="6"/>
  <c r="AG406" i="33" s="1"/>
  <c r="Q412" i="38" s="1"/>
  <c r="U74" i="6"/>
  <c r="AB70" i="33" s="1"/>
  <c r="L76" i="38" s="1"/>
  <c r="U323" i="6"/>
  <c r="AB319" i="33" s="1"/>
  <c r="L325" i="38" s="1"/>
  <c r="R261" i="6"/>
  <c r="Y257" i="33" s="1"/>
  <c r="I263" i="38" s="1"/>
  <c r="I344" i="36"/>
  <c r="U731" i="6"/>
  <c r="AB727" i="33" s="1"/>
  <c r="L733" i="38" s="1"/>
  <c r="R93" i="6"/>
  <c r="Y89" i="33" s="1"/>
  <c r="I95" i="38" s="1"/>
  <c r="R443" i="6"/>
  <c r="Y439" i="33" s="1"/>
  <c r="I445" i="38" s="1"/>
  <c r="R522" i="6"/>
  <c r="Y518" i="33" s="1"/>
  <c r="I524" i="38" s="1"/>
  <c r="Z428" i="6"/>
  <c r="AG424" i="33" s="1"/>
  <c r="Q430" i="38" s="1"/>
  <c r="R617" i="6"/>
  <c r="Y613" i="33" s="1"/>
  <c r="I619" i="38" s="1"/>
  <c r="R807" i="6"/>
  <c r="Y803" i="33" s="1"/>
  <c r="I809" i="38" s="1"/>
  <c r="R794" i="6"/>
  <c r="Y790" i="33" s="1"/>
  <c r="I796" i="38" s="1"/>
  <c r="R465" i="6"/>
  <c r="Y461" i="33" s="1"/>
  <c r="I467" i="38" s="1"/>
  <c r="L529" i="36"/>
  <c r="U246" i="6"/>
  <c r="AB242" i="33" s="1"/>
  <c r="T138" i="43" s="1"/>
  <c r="Z618" i="6"/>
  <c r="AG614" i="33" s="1"/>
  <c r="Q620" i="38" s="1"/>
  <c r="R579" i="6"/>
  <c r="Y575" i="33" s="1"/>
  <c r="I581" i="38" s="1"/>
  <c r="I660" i="36"/>
  <c r="R766" i="6"/>
  <c r="Y762" i="33" s="1"/>
  <c r="I768" i="38" s="1"/>
  <c r="Z562" i="6"/>
  <c r="AG558" i="33" s="1"/>
  <c r="Q564" i="38" s="1"/>
  <c r="L99" i="36"/>
  <c r="I94" i="36"/>
  <c r="R343" i="6"/>
  <c r="Y339" i="33" s="1"/>
  <c r="I345" i="38" s="1"/>
  <c r="R783" i="6"/>
  <c r="Y779" i="33" s="1"/>
  <c r="I785" i="38" s="1"/>
  <c r="R552" i="6"/>
  <c r="Y548" i="33" s="1"/>
  <c r="I554" i="38" s="1"/>
  <c r="R492" i="6"/>
  <c r="Y488" i="33" s="1"/>
  <c r="I494" i="38" s="1"/>
  <c r="R788" i="6"/>
  <c r="Y784" i="33" s="1"/>
  <c r="I790" i="38" s="1"/>
  <c r="R723" i="6"/>
  <c r="Y719" i="33" s="1"/>
  <c r="I725" i="38" s="1"/>
  <c r="R621" i="6"/>
  <c r="Y617" i="33" s="1"/>
  <c r="I623" i="38" s="1"/>
  <c r="R654" i="6"/>
  <c r="Y650" i="33" s="1"/>
  <c r="I656" i="38" s="1"/>
  <c r="L23" i="36"/>
  <c r="I430" i="36"/>
  <c r="R467" i="6"/>
  <c r="Y463" i="33" s="1"/>
  <c r="I469" i="38" s="1"/>
  <c r="R578" i="6"/>
  <c r="Y574" i="33" s="1"/>
  <c r="I580" i="38" s="1"/>
  <c r="U641" i="6"/>
  <c r="AB637" i="33" s="1"/>
  <c r="L643" i="38" s="1"/>
  <c r="Z621" i="6"/>
  <c r="AG617" i="33" s="1"/>
  <c r="Q623" i="38" s="1"/>
  <c r="I231" i="36"/>
  <c r="Z804" i="6"/>
  <c r="AG800" i="33" s="1"/>
  <c r="Q806" i="38" s="1"/>
  <c r="R499" i="6"/>
  <c r="Y495" i="33" s="1"/>
  <c r="I501" i="38" s="1"/>
  <c r="Q525" i="36"/>
  <c r="L74" i="36"/>
  <c r="L319" i="36"/>
  <c r="I562" i="36"/>
  <c r="I711" i="36"/>
  <c r="U728" i="6"/>
  <c r="AB724" i="33" s="1"/>
  <c r="L730" i="38" s="1"/>
  <c r="R611" i="6"/>
  <c r="Y607" i="33" s="1"/>
  <c r="I613" i="38" s="1"/>
  <c r="R590" i="6"/>
  <c r="Y586" i="33" s="1"/>
  <c r="I592" i="38" s="1"/>
  <c r="R299" i="6"/>
  <c r="Y295" i="33" s="1"/>
  <c r="L648" i="36"/>
  <c r="L513" i="36"/>
  <c r="L117" i="36"/>
  <c r="Q570" i="36"/>
  <c r="R594" i="6"/>
  <c r="Y590" i="33" s="1"/>
  <c r="I596" i="38" s="1"/>
  <c r="R571" i="6"/>
  <c r="Y567" i="33" s="1"/>
  <c r="I573" i="38" s="1"/>
  <c r="R358" i="6"/>
  <c r="Y354" i="33" s="1"/>
  <c r="I360" i="38" s="1"/>
  <c r="R793" i="6"/>
  <c r="Y789" i="33" s="1"/>
  <c r="I795" i="38" s="1"/>
  <c r="R458" i="6"/>
  <c r="Y454" i="33" s="1"/>
  <c r="I460" i="38" s="1"/>
  <c r="R393" i="6"/>
  <c r="Y389" i="33" s="1"/>
  <c r="I395" i="38" s="1"/>
  <c r="Z101" i="6"/>
  <c r="AG97" i="33" s="1"/>
  <c r="Q103" i="38" s="1"/>
  <c r="R19" i="6"/>
  <c r="Y15" i="33" s="1"/>
  <c r="I21" i="38" s="1"/>
  <c r="R712" i="6"/>
  <c r="Y708" i="33" s="1"/>
  <c r="I714" i="38" s="1"/>
  <c r="R245" i="6"/>
  <c r="Y241" i="33" s="1"/>
  <c r="I247" i="38" s="1"/>
  <c r="Z749" i="6"/>
  <c r="AG745" i="33" s="1"/>
  <c r="Q751" i="38" s="1"/>
  <c r="Q146" i="36"/>
  <c r="Z574" i="6"/>
  <c r="AG570" i="33" s="1"/>
  <c r="Q576" i="38" s="1"/>
  <c r="I830" i="36"/>
  <c r="Q834" i="36"/>
  <c r="Z478" i="6"/>
  <c r="AG474" i="33" s="1"/>
  <c r="Q480" i="38" s="1"/>
  <c r="Z186" i="6"/>
  <c r="AG182" i="33" s="1"/>
  <c r="Q188" i="38" s="1"/>
  <c r="Q588" i="36"/>
  <c r="R493" i="6"/>
  <c r="Y489" i="33" s="1"/>
  <c r="I495" i="38" s="1"/>
  <c r="R340" i="6"/>
  <c r="Y336" i="33" s="1"/>
  <c r="I342" i="38" s="1"/>
  <c r="R749" i="6"/>
  <c r="Y745" i="33" s="1"/>
  <c r="I751" i="38" s="1"/>
  <c r="R353" i="6"/>
  <c r="Y349" i="33" s="1"/>
  <c r="I355" i="38" s="1"/>
  <c r="R790" i="6"/>
  <c r="Y786" i="33" s="1"/>
  <c r="I792" i="38" s="1"/>
  <c r="R737" i="6"/>
  <c r="Y733" i="33" s="1"/>
  <c r="I739" i="38" s="1"/>
  <c r="R217" i="6"/>
  <c r="Y213" i="33" s="1"/>
  <c r="I219" i="38" s="1"/>
  <c r="R809" i="6"/>
  <c r="Y805" i="33" s="1"/>
  <c r="I811" i="38" s="1"/>
  <c r="U550" i="6"/>
  <c r="AB546" i="33" s="1"/>
  <c r="L552" i="38" s="1"/>
  <c r="R90" i="6"/>
  <c r="Y86" i="33" s="1"/>
  <c r="R660" i="6"/>
  <c r="Y656" i="33" s="1"/>
  <c r="I662" i="38" s="1"/>
  <c r="Z241" i="6"/>
  <c r="AG237" i="33" s="1"/>
  <c r="Q243" i="38" s="1"/>
  <c r="R717" i="6"/>
  <c r="Y713" i="33" s="1"/>
  <c r="I719" i="38" s="1"/>
  <c r="R462" i="6"/>
  <c r="Y458" i="33" s="1"/>
  <c r="I464" i="38" s="1"/>
  <c r="R574" i="6"/>
  <c r="Y570" i="33" s="1"/>
  <c r="I576" i="38" s="1"/>
  <c r="R615" i="6"/>
  <c r="Y611" i="33" s="1"/>
  <c r="I617" i="38" s="1"/>
  <c r="R586" i="6"/>
  <c r="Y582" i="33" s="1"/>
  <c r="I588" i="38" s="1"/>
  <c r="L775" i="36"/>
  <c r="I246" i="36"/>
  <c r="Z619" i="6"/>
  <c r="AG615" i="33" s="1"/>
  <c r="Q621" i="38" s="1"/>
  <c r="R362" i="6"/>
  <c r="Y358" i="33" s="1"/>
  <c r="I364" i="38" s="1"/>
  <c r="R711" i="6"/>
  <c r="Y707" i="33" s="1"/>
  <c r="I713" i="38" s="1"/>
  <c r="Z818" i="6"/>
  <c r="AG814" i="33" s="1"/>
  <c r="Q820" i="38" s="1"/>
  <c r="R142" i="6"/>
  <c r="Y138" i="33" s="1"/>
  <c r="I144" i="38" s="1"/>
  <c r="R408" i="6"/>
  <c r="Y404" i="33" s="1"/>
  <c r="I410" i="38" s="1"/>
  <c r="R333" i="6"/>
  <c r="Y329" i="33" s="1"/>
  <c r="I335" i="38" s="1"/>
  <c r="R486" i="6"/>
  <c r="Y482" i="33" s="1"/>
  <c r="I488" i="38" s="1"/>
  <c r="R607" i="6"/>
  <c r="Y603" i="33" s="1"/>
  <c r="I609" i="38" s="1"/>
  <c r="R329" i="6"/>
  <c r="Y325" i="33" s="1"/>
  <c r="I331" i="38" s="1"/>
  <c r="R505" i="6"/>
  <c r="Y501" i="33" s="1"/>
  <c r="I507" i="38" s="1"/>
  <c r="R224" i="6"/>
  <c r="Y220" i="33" s="1"/>
  <c r="I226" i="38" s="1"/>
  <c r="R580" i="6"/>
  <c r="Y576" i="33" s="1"/>
  <c r="I582" i="38" s="1"/>
  <c r="L95" i="36"/>
  <c r="Z208" i="6"/>
  <c r="AG204" i="33" s="1"/>
  <c r="R656" i="6"/>
  <c r="Y652" i="33" s="1"/>
  <c r="I658" i="38" s="1"/>
  <c r="R476" i="6"/>
  <c r="Y472" i="33" s="1"/>
  <c r="I478" i="38" s="1"/>
  <c r="L587" i="36"/>
  <c r="R309" i="6"/>
  <c r="Y305" i="33" s="1"/>
  <c r="I311" i="38" s="1"/>
  <c r="R501" i="6"/>
  <c r="Y497" i="33" s="1"/>
  <c r="I503" i="38" s="1"/>
  <c r="R74" i="6"/>
  <c r="Y70" i="33" s="1"/>
  <c r="I76" i="38" s="1"/>
  <c r="R461" i="6"/>
  <c r="Y457" i="33" s="1"/>
  <c r="I463" i="38" s="1"/>
  <c r="L434" i="36"/>
  <c r="R73" i="6"/>
  <c r="Y69" i="33" s="1"/>
  <c r="I75" i="38" s="1"/>
  <c r="R303" i="6"/>
  <c r="Y299" i="33" s="1"/>
  <c r="I305" i="38" s="1"/>
  <c r="R175" i="6"/>
  <c r="Y171" i="33" s="1"/>
  <c r="I177" i="38" s="1"/>
  <c r="R439" i="6"/>
  <c r="Y435" i="33" s="1"/>
  <c r="I441" i="38" s="1"/>
  <c r="R448" i="6"/>
  <c r="Y444" i="33" s="1"/>
  <c r="I450" i="38" s="1"/>
  <c r="U103" i="6"/>
  <c r="AB99" i="33" s="1"/>
  <c r="L105" i="38" s="1"/>
  <c r="R477" i="6"/>
  <c r="Y473" i="33" s="1"/>
  <c r="I479" i="38" s="1"/>
  <c r="U303" i="6"/>
  <c r="AB299" i="33" s="1"/>
  <c r="L305" i="38" s="1"/>
  <c r="Z327" i="6"/>
  <c r="AG323" i="33" s="1"/>
  <c r="Q329" i="38" s="1"/>
  <c r="R413" i="6"/>
  <c r="Y409" i="33" s="1"/>
  <c r="I415" i="38" s="1"/>
  <c r="R496" i="6"/>
  <c r="Y492" i="33" s="1"/>
  <c r="I498" i="38" s="1"/>
  <c r="L57" i="36"/>
  <c r="Z373" i="6"/>
  <c r="AG369" i="33" s="1"/>
  <c r="Q375" i="38" s="1"/>
  <c r="R701" i="6"/>
  <c r="Y697" i="33" s="1"/>
  <c r="I703" i="38" s="1"/>
  <c r="R628" i="6"/>
  <c r="Y624" i="33" s="1"/>
  <c r="I630" i="38" s="1"/>
  <c r="R513" i="6"/>
  <c r="Y509" i="33" s="1"/>
  <c r="I515" i="38" s="1"/>
  <c r="R494" i="6"/>
  <c r="Y490" i="33" s="1"/>
  <c r="I496" i="38" s="1"/>
  <c r="R324" i="6"/>
  <c r="Y320" i="33" s="1"/>
  <c r="I326" i="38" s="1"/>
  <c r="Z188" i="6"/>
  <c r="AG184" i="33" s="1"/>
  <c r="R482" i="6"/>
  <c r="Y478" i="33" s="1"/>
  <c r="I484" i="38" s="1"/>
  <c r="R316" i="6"/>
  <c r="Y312" i="33" s="1"/>
  <c r="I318" i="38" s="1"/>
  <c r="R727" i="6"/>
  <c r="Y723" i="33" s="1"/>
  <c r="R764" i="6"/>
  <c r="Y760" i="33" s="1"/>
  <c r="I766" i="38" s="1"/>
  <c r="R76" i="6"/>
  <c r="Y72" i="33" s="1"/>
  <c r="I78" i="38" s="1"/>
  <c r="R645" i="6"/>
  <c r="Y641" i="33" s="1"/>
  <c r="I647" i="38" s="1"/>
  <c r="R68" i="6"/>
  <c r="Y64" i="33" s="1"/>
  <c r="I70" i="38" s="1"/>
  <c r="R510" i="6"/>
  <c r="Y506" i="33" s="1"/>
  <c r="I512" i="38" s="1"/>
  <c r="R649" i="6"/>
  <c r="Y645" i="33" s="1"/>
  <c r="I651" i="38" s="1"/>
  <c r="R46" i="6"/>
  <c r="Y42" i="33" s="1"/>
  <c r="I48" i="38" s="1"/>
  <c r="R366" i="6"/>
  <c r="Y362" i="33" s="1"/>
  <c r="I368" i="38" s="1"/>
  <c r="Z807" i="6"/>
  <c r="AG803" i="33" s="1"/>
  <c r="Q809" i="38" s="1"/>
  <c r="Z805" i="6"/>
  <c r="AG801" i="33" s="1"/>
  <c r="Q807" i="38" s="1"/>
  <c r="I628" i="36"/>
  <c r="Z56" i="6"/>
  <c r="AG52" i="33" s="1"/>
  <c r="Q58" i="38" s="1"/>
  <c r="R565" i="6"/>
  <c r="Y561" i="33" s="1"/>
  <c r="I567" i="38" s="1"/>
  <c r="R832" i="6"/>
  <c r="Y828" i="33" s="1"/>
  <c r="I834" i="38" s="1"/>
  <c r="R91" i="6"/>
  <c r="Y87" i="33" s="1"/>
  <c r="I93" i="38" s="1"/>
  <c r="R653" i="6"/>
  <c r="Y649" i="33" s="1"/>
  <c r="I655" i="38" s="1"/>
  <c r="R634" i="6"/>
  <c r="Y630" i="33" s="1"/>
  <c r="I636" i="38" s="1"/>
  <c r="R759" i="6"/>
  <c r="Y755" i="33" s="1"/>
  <c r="I761" i="38" s="1"/>
  <c r="R630" i="6"/>
  <c r="Y626" i="33" s="1"/>
  <c r="I632" i="38" s="1"/>
  <c r="Z691" i="6"/>
  <c r="AG687" i="33" s="1"/>
  <c r="Q693" i="38" s="1"/>
  <c r="R641" i="6"/>
  <c r="Y637" i="33" s="1"/>
  <c r="I643" i="38" s="1"/>
  <c r="R530" i="6"/>
  <c r="Y526" i="33" s="1"/>
  <c r="I532" i="38" s="1"/>
  <c r="Z386" i="6"/>
  <c r="AG382" i="33" s="1"/>
  <c r="Z430" i="6"/>
  <c r="AG426" i="33" s="1"/>
  <c r="R818" i="6"/>
  <c r="Y814" i="33" s="1"/>
  <c r="I820" i="38" s="1"/>
  <c r="R581" i="6"/>
  <c r="Y577" i="33" s="1"/>
  <c r="I583" i="38" s="1"/>
  <c r="Z550" i="6"/>
  <c r="AG546" i="33" s="1"/>
  <c r="Q552" i="38" s="1"/>
  <c r="R744" i="6"/>
  <c r="Y740" i="33" s="1"/>
  <c r="I746" i="38" s="1"/>
  <c r="Z756" i="6"/>
  <c r="AG752" i="33" s="1"/>
  <c r="Q758" i="38" s="1"/>
  <c r="R569" i="6"/>
  <c r="Y565" i="33" s="1"/>
  <c r="I571" i="38" s="1"/>
  <c r="R326" i="6"/>
  <c r="Y322" i="33" s="1"/>
  <c r="I328" i="38" s="1"/>
  <c r="R553" i="6"/>
  <c r="Y549" i="33" s="1"/>
  <c r="I555" i="38" s="1"/>
  <c r="I738" i="36"/>
  <c r="Z221" i="6"/>
  <c r="AG217" i="33" s="1"/>
  <c r="Q223" i="38" s="1"/>
  <c r="R542" i="6"/>
  <c r="Y538" i="33" s="1"/>
  <c r="I544" i="38" s="1"/>
  <c r="R667" i="6"/>
  <c r="Y663" i="33" s="1"/>
  <c r="I669" i="38" s="1"/>
  <c r="R776" i="6"/>
  <c r="Y772" i="33" s="1"/>
  <c r="I778" i="38" s="1"/>
  <c r="R524" i="6"/>
  <c r="Y520" i="33" s="1"/>
  <c r="I526" i="38" s="1"/>
  <c r="R745" i="6"/>
  <c r="Y741" i="33" s="1"/>
  <c r="I747" i="38" s="1"/>
  <c r="R622" i="6"/>
  <c r="Y618" i="33" s="1"/>
  <c r="I624" i="38" s="1"/>
  <c r="R732" i="6"/>
  <c r="Y728" i="33" s="1"/>
  <c r="R106" i="6"/>
  <c r="Y102" i="33" s="1"/>
  <c r="I108" i="38" s="1"/>
  <c r="R15" i="6"/>
  <c r="Y11" i="33" s="1"/>
  <c r="I1058" i="4"/>
  <c r="I186" i="4"/>
  <c r="I833" i="4"/>
  <c r="I52" i="4"/>
  <c r="I613" i="4"/>
  <c r="I284" i="4"/>
  <c r="R604" i="6"/>
  <c r="Y600" i="33" s="1"/>
  <c r="I606" i="38" s="1"/>
  <c r="R507" i="6"/>
  <c r="Y503" i="33" s="1"/>
  <c r="I509" i="38" s="1"/>
  <c r="R225" i="6"/>
  <c r="Y221" i="33" s="1"/>
  <c r="I227" i="38" s="1"/>
  <c r="R62" i="6"/>
  <c r="Y58" i="33" s="1"/>
  <c r="I64" i="38" s="1"/>
  <c r="R583" i="6"/>
  <c r="Y579" i="33" s="1"/>
  <c r="I585" i="38" s="1"/>
  <c r="Z105" i="6"/>
  <c r="AG101" i="33" s="1"/>
  <c r="Q107" i="38" s="1"/>
  <c r="R684" i="6"/>
  <c r="Y680" i="33" s="1"/>
  <c r="R430" i="6"/>
  <c r="Y426" i="33" s="1"/>
  <c r="Z261" i="6"/>
  <c r="AG257" i="33" s="1"/>
  <c r="Q263" i="38" s="1"/>
  <c r="Z789" i="6"/>
  <c r="AG785" i="33" s="1"/>
  <c r="Q791" i="38" s="1"/>
  <c r="R63" i="6"/>
  <c r="Y59" i="33" s="1"/>
  <c r="I65" i="38" s="1"/>
  <c r="R740" i="6"/>
  <c r="Y736" i="33" s="1"/>
  <c r="I742" i="38" s="1"/>
  <c r="Z709" i="6"/>
  <c r="AG705" i="33" s="1"/>
  <c r="Q711" i="38" s="1"/>
  <c r="Z616" i="6"/>
  <c r="AG612" i="33" s="1"/>
  <c r="Q618" i="38" s="1"/>
  <c r="R77" i="6"/>
  <c r="Y73" i="33" s="1"/>
  <c r="I79" i="38" s="1"/>
  <c r="Z522" i="6"/>
  <c r="AG518" i="33" s="1"/>
  <c r="Q524" i="38" s="1"/>
  <c r="U663" i="6"/>
  <c r="AB659" i="33" s="1"/>
  <c r="T120" i="43" s="1"/>
  <c r="L654" i="36"/>
  <c r="U261" i="6"/>
  <c r="AB257" i="33" s="1"/>
  <c r="L263" i="38" s="1"/>
  <c r="Z109" i="6"/>
  <c r="AG105" i="33" s="1"/>
  <c r="Q111" i="38" s="1"/>
  <c r="R755" i="6"/>
  <c r="Y751" i="33" s="1"/>
  <c r="I757" i="38" s="1"/>
  <c r="R650" i="6"/>
  <c r="Y646" i="33" s="1"/>
  <c r="I652" i="38" s="1"/>
  <c r="R609" i="6"/>
  <c r="Y605" i="33" s="1"/>
  <c r="I611" i="38" s="1"/>
  <c r="I325" i="36"/>
  <c r="L550" i="36"/>
  <c r="R600" i="6"/>
  <c r="Y596" i="33" s="1"/>
  <c r="I602" i="38" s="1"/>
  <c r="I413" i="36"/>
  <c r="L540" i="36"/>
  <c r="L726" i="36"/>
  <c r="R474" i="6"/>
  <c r="Y470" i="33" s="1"/>
  <c r="I476" i="38" s="1"/>
  <c r="U588" i="6"/>
  <c r="AB584" i="33" s="1"/>
  <c r="L590" i="38" s="1"/>
  <c r="R34" i="6"/>
  <c r="Y30" i="33" s="1"/>
  <c r="I418" i="36"/>
  <c r="R529" i="6"/>
  <c r="Y525" i="33" s="1"/>
  <c r="I531" i="38" s="1"/>
  <c r="U754" i="6"/>
  <c r="AB750" i="33" s="1"/>
  <c r="L756" i="38" s="1"/>
  <c r="I210" i="36"/>
  <c r="R386" i="6"/>
  <c r="Y382" i="33" s="1"/>
  <c r="Z720" i="6"/>
  <c r="AG716" i="33" s="1"/>
  <c r="U344" i="6"/>
  <c r="AB340" i="33" s="1"/>
  <c r="L346" i="38" s="1"/>
  <c r="R768" i="6"/>
  <c r="Y764" i="33" s="1"/>
  <c r="I770" i="38" s="1"/>
  <c r="R758" i="6"/>
  <c r="Y754" i="33" s="1"/>
  <c r="I760" i="38" s="1"/>
  <c r="R288" i="6"/>
  <c r="Y284" i="33" s="1"/>
  <c r="I290" i="38" s="1"/>
  <c r="R450" i="6"/>
  <c r="Y446" i="33" s="1"/>
  <c r="I452" i="38" s="1"/>
  <c r="R773" i="6"/>
  <c r="Y769" i="33" s="1"/>
  <c r="I775" i="38" s="1"/>
  <c r="R222" i="6"/>
  <c r="Y218" i="33" s="1"/>
  <c r="R466" i="6"/>
  <c r="Y462" i="33" s="1"/>
  <c r="I468" i="38" s="1"/>
  <c r="R489" i="6"/>
  <c r="Y485" i="33" s="1"/>
  <c r="I491" i="38" s="1"/>
  <c r="R52" i="6"/>
  <c r="Y48" i="33" s="1"/>
  <c r="R784" i="6"/>
  <c r="Y780" i="33" s="1"/>
  <c r="I786" i="38" s="1"/>
  <c r="R789" i="6"/>
  <c r="Y785" i="33" s="1"/>
  <c r="I791" i="38" s="1"/>
  <c r="R715" i="6"/>
  <c r="Y711" i="33" s="1"/>
  <c r="R432" i="6"/>
  <c r="Y428" i="33" s="1"/>
  <c r="I434" i="38" s="1"/>
  <c r="R272" i="6"/>
  <c r="Y268" i="33" s="1"/>
  <c r="I274" i="38" s="1"/>
  <c r="R638" i="6"/>
  <c r="Y634" i="33" s="1"/>
  <c r="I640" i="38" s="1"/>
  <c r="R591" i="6"/>
  <c r="Y587" i="33" s="1"/>
  <c r="I593" i="38" s="1"/>
  <c r="R442" i="6"/>
  <c r="Y438" i="33" s="1"/>
  <c r="R777" i="6"/>
  <c r="Y773" i="33" s="1"/>
  <c r="I779" i="38" s="1"/>
  <c r="R572" i="6"/>
  <c r="Y568" i="33" s="1"/>
  <c r="I574" i="38" s="1"/>
  <c r="R156" i="6"/>
  <c r="Y152" i="33" s="1"/>
  <c r="Z41" i="6"/>
  <c r="AG37" i="33" s="1"/>
  <c r="Q43" i="38" s="1"/>
  <c r="R671" i="6"/>
  <c r="Y667" i="33" s="1"/>
  <c r="I673" i="38" s="1"/>
  <c r="R195" i="6"/>
  <c r="Y191" i="33" s="1"/>
  <c r="I197" i="38" s="1"/>
  <c r="R564" i="6"/>
  <c r="Y560" i="33" s="1"/>
  <c r="I566" i="38" s="1"/>
  <c r="R762" i="6"/>
  <c r="Y758" i="33" s="1"/>
  <c r="I764" i="38" s="1"/>
  <c r="Z724" i="6"/>
  <c r="AG720" i="33" s="1"/>
  <c r="Z393" i="6"/>
  <c r="AG389" i="33" s="1"/>
  <c r="Q395" i="38" s="1"/>
  <c r="R550" i="6"/>
  <c r="Y546" i="33" s="1"/>
  <c r="I552" i="38" s="1"/>
  <c r="R570" i="6"/>
  <c r="Y566" i="33" s="1"/>
  <c r="I572" i="38" s="1"/>
  <c r="R238" i="6"/>
  <c r="Y234" i="33" s="1"/>
  <c r="I240" i="38" s="1"/>
  <c r="R655" i="6"/>
  <c r="Y651" i="33" s="1"/>
  <c r="I657" i="38" s="1"/>
  <c r="R372" i="6"/>
  <c r="Y368" i="33" s="1"/>
  <c r="I374" i="38" s="1"/>
  <c r="R61" i="6"/>
  <c r="Y57" i="33" s="1"/>
  <c r="I63" i="38" s="1"/>
  <c r="R589" i="6"/>
  <c r="Y585" i="33" s="1"/>
  <c r="I591" i="38" s="1"/>
  <c r="I375" i="36"/>
  <c r="I724" i="36"/>
  <c r="Z378" i="6"/>
  <c r="AG374" i="33" s="1"/>
  <c r="Q380" i="38" s="1"/>
  <c r="Q47" i="36"/>
  <c r="Z290" i="6"/>
  <c r="AG286" i="33" s="1"/>
  <c r="Q292" i="38" s="1"/>
  <c r="R627" i="6"/>
  <c r="Y623" i="33" s="1"/>
  <c r="I629" i="38" s="1"/>
  <c r="R72" i="6"/>
  <c r="Y68" i="33" s="1"/>
  <c r="I74" i="38" s="1"/>
  <c r="R517" i="6"/>
  <c r="Y513" i="33" s="1"/>
  <c r="I519" i="38" s="1"/>
  <c r="R95" i="6"/>
  <c r="Y91" i="33" s="1"/>
  <c r="I97" i="38" s="1"/>
  <c r="R330" i="6"/>
  <c r="Y326" i="33" s="1"/>
  <c r="I332" i="38" s="1"/>
  <c r="R235" i="6"/>
  <c r="Y231" i="33" s="1"/>
  <c r="Q167" i="43" s="1"/>
  <c r="L282" i="36"/>
  <c r="Z168" i="6"/>
  <c r="AG164" i="33" s="1"/>
  <c r="Q170" i="38" s="1"/>
  <c r="Z737" i="6"/>
  <c r="AG733" i="33" s="1"/>
  <c r="Q739" i="38" s="1"/>
  <c r="L641" i="36"/>
  <c r="Z546" i="6"/>
  <c r="AG542" i="33" s="1"/>
  <c r="Q548" i="38" s="1"/>
  <c r="Q571" i="36"/>
  <c r="Q510" i="36"/>
  <c r="I497" i="36"/>
  <c r="R829" i="6"/>
  <c r="Y825" i="33" s="1"/>
  <c r="I831" i="38" s="1"/>
  <c r="R543" i="6"/>
  <c r="Y539" i="33" s="1"/>
  <c r="I545" i="38" s="1"/>
  <c r="R657" i="6"/>
  <c r="Y653" i="33" s="1"/>
  <c r="I659" i="38" s="1"/>
  <c r="R548" i="6"/>
  <c r="Y544" i="33" s="1"/>
  <c r="I550" i="38" s="1"/>
  <c r="Q686" i="36"/>
  <c r="U312" i="6"/>
  <c r="AB308" i="33" s="1"/>
  <c r="L314" i="38" s="1"/>
  <c r="U795" i="6"/>
  <c r="AB791" i="33" s="1"/>
  <c r="L797" i="38" s="1"/>
  <c r="Z592" i="6"/>
  <c r="AG588" i="33" s="1"/>
  <c r="Q178" i="36"/>
  <c r="I112" i="36"/>
  <c r="U239" i="6"/>
  <c r="AB235" i="33" s="1"/>
  <c r="L241" i="38" s="1"/>
  <c r="Z328" i="6"/>
  <c r="AG324" i="33" s="1"/>
  <c r="Q330" i="38" s="1"/>
  <c r="Q241" i="36"/>
  <c r="L525" i="36"/>
  <c r="Z434" i="6"/>
  <c r="AG430" i="33" s="1"/>
  <c r="Q436" i="38" s="1"/>
  <c r="Q475" i="36"/>
  <c r="R253" i="6"/>
  <c r="Y249" i="33" s="1"/>
  <c r="Z35" i="6"/>
  <c r="AG31" i="33" s="1"/>
  <c r="R718" i="6"/>
  <c r="Y714" i="33" s="1"/>
  <c r="I720" i="38" s="1"/>
  <c r="Z595" i="6"/>
  <c r="AG591" i="33" s="1"/>
  <c r="Q597" i="38" s="1"/>
  <c r="Z26" i="6"/>
  <c r="AG22" i="33" s="1"/>
  <c r="Y137" i="43" s="1"/>
  <c r="Z348" i="6"/>
  <c r="AG344" i="33" s="1"/>
  <c r="Q350" i="38" s="1"/>
  <c r="Z225" i="6"/>
  <c r="AG221" i="33" s="1"/>
  <c r="Q227" i="38" s="1"/>
  <c r="Z631" i="6"/>
  <c r="AG627" i="33" s="1"/>
  <c r="Q633" i="38" s="1"/>
  <c r="R168" i="6"/>
  <c r="Y164" i="33" s="1"/>
  <c r="I170" i="38" s="1"/>
  <c r="R810" i="6"/>
  <c r="Y806" i="33" s="1"/>
  <c r="I812" i="38" s="1"/>
  <c r="R635" i="6"/>
  <c r="Y631" i="33" s="1"/>
  <c r="I637" i="38" s="1"/>
  <c r="R478" i="6"/>
  <c r="Y474" i="33" s="1"/>
  <c r="I480" i="38" s="1"/>
  <c r="R234" i="6"/>
  <c r="Y230" i="33" s="1"/>
  <c r="I236" i="38" s="1"/>
  <c r="R376" i="6"/>
  <c r="Y372" i="33" s="1"/>
  <c r="I378" i="38" s="1"/>
  <c r="R445" i="6"/>
  <c r="Y441" i="33" s="1"/>
  <c r="I447" i="38" s="1"/>
  <c r="R296" i="6"/>
  <c r="Y292" i="33" s="1"/>
  <c r="I819" i="36"/>
  <c r="Z494" i="6"/>
  <c r="AG490" i="33" s="1"/>
  <c r="Q496" i="38" s="1"/>
  <c r="Z364" i="6"/>
  <c r="AG360" i="33" s="1"/>
  <c r="Q366" i="38" s="1"/>
  <c r="Z274" i="6"/>
  <c r="AG270" i="33" s="1"/>
  <c r="Z116" i="6"/>
  <c r="AG112" i="33" s="1"/>
  <c r="Q118" i="38" s="1"/>
  <c r="Z461" i="6"/>
  <c r="AG457" i="33" s="1"/>
  <c r="Q463" i="38" s="1"/>
  <c r="R300" i="6"/>
  <c r="Y296" i="33" s="1"/>
  <c r="I302" i="38" s="1"/>
  <c r="R647" i="6"/>
  <c r="Y643" i="33" s="1"/>
  <c r="I649" i="38" s="1"/>
  <c r="R786" i="6"/>
  <c r="Y782" i="33" s="1"/>
  <c r="I788" i="38" s="1"/>
  <c r="R521" i="6"/>
  <c r="Y517" i="33" s="1"/>
  <c r="I523" i="38" s="1"/>
  <c r="R568" i="6"/>
  <c r="Y564" i="33" s="1"/>
  <c r="I570" i="38" s="1"/>
  <c r="R239" i="6"/>
  <c r="Y235" i="33" s="1"/>
  <c r="I241" i="38" s="1"/>
  <c r="R730" i="6"/>
  <c r="Y726" i="33" s="1"/>
  <c r="I732" i="38" s="1"/>
  <c r="R320" i="6"/>
  <c r="Y316" i="33" s="1"/>
  <c r="I322" i="38" s="1"/>
  <c r="Q31" i="36"/>
  <c r="Q838" i="36"/>
  <c r="I578" i="36"/>
  <c r="I804" i="36"/>
  <c r="Z776" i="6"/>
  <c r="AG772" i="33" s="1"/>
  <c r="Q778" i="38" s="1"/>
  <c r="Z223" i="6"/>
  <c r="AG219" i="33" s="1"/>
  <c r="Q225" i="38" s="1"/>
  <c r="R731" i="6"/>
  <c r="Y727" i="33" s="1"/>
  <c r="I733" i="38" s="1"/>
  <c r="Z607" i="6"/>
  <c r="AG603" i="33" s="1"/>
  <c r="Q609" i="38" s="1"/>
  <c r="Z624" i="6"/>
  <c r="AG620" i="33" s="1"/>
  <c r="Q626" i="38" s="1"/>
  <c r="R735" i="6"/>
  <c r="Y731" i="33" s="1"/>
  <c r="Q57" i="43" s="1"/>
  <c r="Z622" i="6"/>
  <c r="AG618" i="33" s="1"/>
  <c r="Q624" i="38" s="1"/>
  <c r="R213" i="6"/>
  <c r="Y209" i="33" s="1"/>
  <c r="R518" i="6"/>
  <c r="Y514" i="33" s="1"/>
  <c r="I520" i="38" s="1"/>
  <c r="R54" i="6"/>
  <c r="Y50" i="33" s="1"/>
  <c r="I56" i="38" s="1"/>
  <c r="R739" i="6"/>
  <c r="Y735" i="33" s="1"/>
  <c r="I741" i="38" s="1"/>
  <c r="R587" i="6"/>
  <c r="Y583" i="33" s="1"/>
  <c r="I589" i="38" s="1"/>
  <c r="R440" i="6"/>
  <c r="Y436" i="33" s="1"/>
  <c r="R351" i="6"/>
  <c r="Y347" i="33" s="1"/>
  <c r="I353" i="38" s="1"/>
  <c r="R248" i="6"/>
  <c r="Y244" i="33" s="1"/>
  <c r="I250" i="38" s="1"/>
  <c r="R614" i="6"/>
  <c r="Y610" i="33" s="1"/>
  <c r="I616" i="38" s="1"/>
  <c r="R527" i="6"/>
  <c r="Y523" i="33" s="1"/>
  <c r="I529" i="38" s="1"/>
  <c r="L644" i="36"/>
  <c r="L645" i="36"/>
  <c r="L557" i="36"/>
  <c r="U40" i="6"/>
  <c r="AB36" i="33" s="1"/>
  <c r="L42" i="38" s="1"/>
  <c r="U712" i="6"/>
  <c r="AB708" i="33" s="1"/>
  <c r="L714" i="38" s="1"/>
  <c r="R813" i="6"/>
  <c r="Y809" i="33" s="1"/>
  <c r="I815" i="38" s="1"/>
  <c r="R472" i="6"/>
  <c r="Y468" i="33" s="1"/>
  <c r="I474" i="38" s="1"/>
  <c r="R514" i="6"/>
  <c r="Y510" i="33" s="1"/>
  <c r="I516" i="38" s="1"/>
  <c r="R726" i="6"/>
  <c r="Y722" i="33" s="1"/>
  <c r="I728" i="38" s="1"/>
  <c r="R275" i="6"/>
  <c r="Y271" i="33" s="1"/>
  <c r="I277" i="38" s="1"/>
  <c r="R557" i="6"/>
  <c r="Y553" i="33" s="1"/>
  <c r="I559" i="38" s="1"/>
  <c r="U225" i="6"/>
  <c r="AB221" i="33" s="1"/>
  <c r="L227" i="38" s="1"/>
  <c r="Q503" i="36"/>
  <c r="Q714" i="36"/>
  <c r="I454" i="36"/>
  <c r="I597" i="36"/>
  <c r="U110" i="6"/>
  <c r="AB106" i="33" s="1"/>
  <c r="L112" i="38" s="1"/>
  <c r="Z587" i="6"/>
  <c r="AG583" i="33" s="1"/>
  <c r="Q589" i="38" s="1"/>
  <c r="Z528" i="6"/>
  <c r="AG524" i="33" s="1"/>
  <c r="Q530" i="38" s="1"/>
  <c r="R500" i="6"/>
  <c r="Y496" i="33" s="1"/>
  <c r="I502" i="38" s="1"/>
  <c r="R827" i="6"/>
  <c r="Y823" i="33" s="1"/>
  <c r="I829" i="38" s="1"/>
  <c r="L98" i="36"/>
  <c r="R596" i="6"/>
  <c r="Y592" i="33" s="1"/>
  <c r="I598" i="38" s="1"/>
  <c r="R105" i="6"/>
  <c r="Y101" i="33" s="1"/>
  <c r="I107" i="38" s="1"/>
  <c r="R538" i="6"/>
  <c r="Y534" i="33" s="1"/>
  <c r="I540" i="38" s="1"/>
  <c r="R623" i="6"/>
  <c r="Y619" i="33" s="1"/>
  <c r="I625" i="38" s="1"/>
  <c r="Z782" i="6"/>
  <c r="AG778" i="33" s="1"/>
  <c r="Q784" i="38" s="1"/>
  <c r="Z166" i="6"/>
  <c r="AG162" i="33" s="1"/>
  <c r="Q168" i="38" s="1"/>
  <c r="Z227" i="6"/>
  <c r="AG223" i="33" s="1"/>
  <c r="Q229" i="38" s="1"/>
  <c r="R102" i="6"/>
  <c r="Y98" i="33" s="1"/>
  <c r="I104" i="38" s="1"/>
  <c r="R335" i="6"/>
  <c r="Y331" i="33" s="1"/>
  <c r="I337" i="38" s="1"/>
  <c r="R796" i="6"/>
  <c r="Y792" i="33" s="1"/>
  <c r="I798" i="38" s="1"/>
  <c r="I769" i="36"/>
  <c r="Z303" i="6"/>
  <c r="AG299" i="33" s="1"/>
  <c r="Q305" i="38" s="1"/>
  <c r="R18" i="6"/>
  <c r="Y14" i="33" s="1"/>
  <c r="I20" i="38" s="1"/>
  <c r="R404" i="6"/>
  <c r="Y400" i="33" s="1"/>
  <c r="I406" i="38" s="1"/>
  <c r="R585" i="6"/>
  <c r="Y581" i="33" s="1"/>
  <c r="I587" i="38" s="1"/>
  <c r="L592" i="36"/>
  <c r="R778" i="6"/>
  <c r="Y774" i="33" s="1"/>
  <c r="I780" i="38" s="1"/>
  <c r="L326" i="36"/>
  <c r="I646" i="36"/>
  <c r="L185" i="36"/>
  <c r="L569" i="36"/>
  <c r="R534" i="6"/>
  <c r="Y530" i="33" s="1"/>
  <c r="I536" i="38" s="1"/>
  <c r="L572" i="36"/>
  <c r="R146" i="6"/>
  <c r="Y142" i="33" s="1"/>
  <c r="I148" i="38" s="1"/>
  <c r="R685" i="6"/>
  <c r="Y681" i="33" s="1"/>
  <c r="Q117" i="43" s="1"/>
  <c r="R336" i="6"/>
  <c r="Y332" i="33" s="1"/>
  <c r="I338" i="38" s="1"/>
  <c r="R483" i="6"/>
  <c r="Y479" i="33" s="1"/>
  <c r="I485" i="38" s="1"/>
  <c r="Z794" i="6"/>
  <c r="AG790" i="33" s="1"/>
  <c r="Q796" i="38" s="1"/>
  <c r="R456" i="6"/>
  <c r="Y452" i="33" s="1"/>
  <c r="I458" i="38" s="1"/>
  <c r="R597" i="6"/>
  <c r="Y593" i="33" s="1"/>
  <c r="I599" i="38" s="1"/>
  <c r="R219" i="6"/>
  <c r="Y215" i="33" s="1"/>
  <c r="I221" i="38" s="1"/>
  <c r="R374" i="6"/>
  <c r="Y370" i="33" s="1"/>
  <c r="I376" i="38" s="1"/>
  <c r="R791" i="6"/>
  <c r="Y787" i="33" s="1"/>
  <c r="I793" i="38" s="1"/>
  <c r="L48" i="36"/>
  <c r="L768" i="36"/>
  <c r="I72" i="36"/>
  <c r="U56" i="6"/>
  <c r="AB52" i="33" s="1"/>
  <c r="L58" i="38" s="1"/>
  <c r="Z525" i="6"/>
  <c r="AG521" i="33" s="1"/>
  <c r="Q527" i="38" s="1"/>
  <c r="R782" i="6"/>
  <c r="Y778" i="33" s="1"/>
  <c r="I784" i="38" s="1"/>
  <c r="R141" i="6"/>
  <c r="Y137" i="33" s="1"/>
  <c r="I143" i="38" s="1"/>
  <c r="R188" i="6"/>
  <c r="Y184" i="33" s="1"/>
  <c r="U343" i="6"/>
  <c r="AB339" i="33" s="1"/>
  <c r="L345" i="38" s="1"/>
  <c r="R544" i="6"/>
  <c r="Y540" i="33" s="1"/>
  <c r="I546" i="38" s="1"/>
  <c r="R399" i="6"/>
  <c r="Y395" i="33" s="1"/>
  <c r="I401" i="38" s="1"/>
  <c r="R648" i="6"/>
  <c r="Y644" i="33" s="1"/>
  <c r="I650" i="38" s="1"/>
  <c r="R636" i="6"/>
  <c r="Y632" i="33" s="1"/>
  <c r="I638" i="38" s="1"/>
  <c r="L593" i="36"/>
  <c r="Z100" i="6"/>
  <c r="AG96" i="33" s="1"/>
  <c r="Q102" i="38" s="1"/>
  <c r="Z229" i="6"/>
  <c r="AG225" i="33" s="1"/>
  <c r="Q231" i="38" s="1"/>
  <c r="R787" i="6"/>
  <c r="Y783" i="33" s="1"/>
  <c r="I789" i="38" s="1"/>
  <c r="R286" i="6"/>
  <c r="Y282" i="33" s="1"/>
  <c r="I288" i="38" s="1"/>
  <c r="R775" i="6"/>
  <c r="Y771" i="33" s="1"/>
  <c r="I777" i="38" s="1"/>
  <c r="Z630" i="6"/>
  <c r="AG626" i="33" s="1"/>
  <c r="Q632" i="38" s="1"/>
  <c r="R724" i="6"/>
  <c r="Y720" i="33" s="1"/>
  <c r="I57" i="36"/>
  <c r="R770" i="6"/>
  <c r="Y766" i="33" s="1"/>
  <c r="I772" i="38" s="1"/>
  <c r="R26" i="6"/>
  <c r="Y22" i="33" s="1"/>
  <c r="Q137" i="43" s="1"/>
  <c r="R250" i="6"/>
  <c r="Y246" i="33" s="1"/>
  <c r="I252" i="38" s="1"/>
  <c r="R177" i="6"/>
  <c r="Y173" i="33" s="1"/>
  <c r="I179" i="38" s="1"/>
  <c r="R536" i="6"/>
  <c r="Y532" i="33" s="1"/>
  <c r="I538" i="38" s="1"/>
  <c r="R760" i="6"/>
  <c r="Y756" i="33" s="1"/>
  <c r="Q99" i="43" s="1"/>
  <c r="L111" i="36"/>
  <c r="I213" i="36"/>
  <c r="R446" i="6"/>
  <c r="Y442" i="33" s="1"/>
  <c r="Q164" i="43" s="1"/>
  <c r="R112" i="6"/>
  <c r="Y108" i="33" s="1"/>
  <c r="I114" i="38" s="1"/>
  <c r="U290" i="6"/>
  <c r="AB286" i="33" s="1"/>
  <c r="L292" i="38" s="1"/>
  <c r="L657" i="36"/>
  <c r="R384" i="6"/>
  <c r="Y380" i="33" s="1"/>
  <c r="I386" i="38" s="1"/>
  <c r="Z161" i="6"/>
  <c r="AG157" i="33" s="1"/>
  <c r="Q163" i="38" s="1"/>
  <c r="R663" i="6"/>
  <c r="Y659" i="33" s="1"/>
  <c r="Q120" i="43" s="1"/>
  <c r="R669" i="6"/>
  <c r="Y665" i="33" s="1"/>
  <c r="I671" i="38" s="1"/>
  <c r="R603" i="6"/>
  <c r="Y599" i="33" s="1"/>
  <c r="I605" i="38" s="1"/>
  <c r="R588" i="6"/>
  <c r="Y584" i="33" s="1"/>
  <c r="I590" i="38" s="1"/>
  <c r="I565" i="36"/>
  <c r="I754" i="36"/>
  <c r="R227" i="6"/>
  <c r="Y223" i="33" s="1"/>
  <c r="I229" i="38" s="1"/>
  <c r="R593" i="6"/>
  <c r="Y589" i="33" s="1"/>
  <c r="I595" i="38" s="1"/>
  <c r="U456" i="6"/>
  <c r="AB452" i="33" s="1"/>
  <c r="L458" i="38" s="1"/>
  <c r="R566" i="6"/>
  <c r="Y562" i="33" s="1"/>
  <c r="I568" i="38" s="1"/>
  <c r="R265" i="6"/>
  <c r="Y261" i="33" s="1"/>
  <c r="I267" i="38" s="1"/>
  <c r="R567" i="6"/>
  <c r="Y563" i="33" s="1"/>
  <c r="I569" i="38" s="1"/>
  <c r="R158" i="6"/>
  <c r="Y154" i="33" s="1"/>
  <c r="I160" i="38" s="1"/>
  <c r="R555" i="6"/>
  <c r="Y551" i="33" s="1"/>
  <c r="I557" i="38" s="1"/>
  <c r="R652" i="6"/>
  <c r="Y648" i="33" s="1"/>
  <c r="I654" i="38" s="1"/>
  <c r="R556" i="6"/>
  <c r="Y552" i="33" s="1"/>
  <c r="I558" i="38" s="1"/>
  <c r="R748" i="6"/>
  <c r="Y744" i="33" s="1"/>
  <c r="I750" i="38" s="1"/>
  <c r="R378" i="6"/>
  <c r="Y374" i="33" s="1"/>
  <c r="I380" i="38" s="1"/>
  <c r="R444" i="6"/>
  <c r="Y440" i="33" s="1"/>
  <c r="I446" i="38" s="1"/>
  <c r="R305" i="6"/>
  <c r="Y301" i="33" s="1"/>
  <c r="I307" i="38" s="1"/>
  <c r="R763" i="6"/>
  <c r="Y759" i="33" s="1"/>
  <c r="I765" i="38" s="1"/>
  <c r="R441" i="6"/>
  <c r="Y437" i="33" s="1"/>
  <c r="I443" i="38" s="1"/>
  <c r="R56" i="6"/>
  <c r="Y52" i="33" s="1"/>
  <c r="I58" i="38" s="1"/>
  <c r="R506" i="6"/>
  <c r="Y502" i="33" s="1"/>
  <c r="I508" i="38" s="1"/>
  <c r="R525" i="6"/>
  <c r="Y521" i="33" s="1"/>
  <c r="I527" i="38" s="1"/>
  <c r="Z575" i="6"/>
  <c r="AG571" i="33" s="1"/>
  <c r="Q577" i="38" s="1"/>
  <c r="Q550" i="36"/>
  <c r="Q789" i="36"/>
  <c r="Z337" i="6"/>
  <c r="AG333" i="33" s="1"/>
  <c r="Q339" i="38" s="1"/>
  <c r="Z640" i="6"/>
  <c r="AG636" i="33" s="1"/>
  <c r="Q642" i="38" s="1"/>
  <c r="Q437" i="36"/>
  <c r="Z803" i="6"/>
  <c r="AG799" i="33" s="1"/>
  <c r="Q805" i="38" s="1"/>
  <c r="Q536" i="36"/>
  <c r="Z728" i="6"/>
  <c r="AG724" i="33" s="1"/>
  <c r="Q730" i="38" s="1"/>
  <c r="Z726" i="6"/>
  <c r="AG722" i="33" s="1"/>
  <c r="Q728" i="38" s="1"/>
  <c r="Z442" i="6"/>
  <c r="AG438" i="33" s="1"/>
  <c r="Z73" i="6"/>
  <c r="AG69" i="33" s="1"/>
  <c r="Q75" i="38" s="1"/>
  <c r="Q549" i="36"/>
  <c r="Q502" i="36"/>
  <c r="Z456" i="6"/>
  <c r="AG452" i="33" s="1"/>
  <c r="Q458" i="38" s="1"/>
  <c r="Z605" i="6"/>
  <c r="AG601" i="33" s="1"/>
  <c r="Q607" i="38" s="1"/>
  <c r="Z603" i="6"/>
  <c r="AG599" i="33" s="1"/>
  <c r="Q605" i="38" s="1"/>
  <c r="Z218" i="6"/>
  <c r="AG214" i="33" s="1"/>
  <c r="Q220" i="38" s="1"/>
  <c r="Q293" i="36"/>
  <c r="Z103" i="6"/>
  <c r="AG99" i="33" s="1"/>
  <c r="Q105" i="38" s="1"/>
  <c r="Z591" i="6"/>
  <c r="AG587" i="33" s="1"/>
  <c r="Q593" i="38" s="1"/>
  <c r="Q657" i="36"/>
  <c r="Z558" i="6"/>
  <c r="AG554" i="33" s="1"/>
  <c r="Q560" i="38" s="1"/>
  <c r="Z509" i="6"/>
  <c r="AG505" i="33" s="1"/>
  <c r="Q511" i="38" s="1"/>
  <c r="Q613" i="36"/>
  <c r="Q703" i="36"/>
  <c r="Q763" i="36"/>
  <c r="R629" i="6"/>
  <c r="Y625" i="33" s="1"/>
  <c r="I631" i="38" s="1"/>
  <c r="I533" i="36"/>
  <c r="Z813" i="6"/>
  <c r="AG809" i="33" s="1"/>
  <c r="Q815" i="38" s="1"/>
  <c r="Z245" i="6"/>
  <c r="AG241" i="33" s="1"/>
  <c r="Q247" i="38" s="1"/>
  <c r="R60" i="6"/>
  <c r="Y56" i="33" s="1"/>
  <c r="I62" i="38" s="1"/>
  <c r="Z657" i="6"/>
  <c r="AG653" i="33" s="1"/>
  <c r="Q659" i="38" s="1"/>
  <c r="I806" i="36"/>
  <c r="I735" i="36"/>
  <c r="Z573" i="6"/>
  <c r="AG569" i="33" s="1"/>
  <c r="Q575" i="38" s="1"/>
  <c r="R533" i="6"/>
  <c r="Y529" i="33" s="1"/>
  <c r="I514" i="36"/>
  <c r="U445" i="6"/>
  <c r="AB441" i="33" s="1"/>
  <c r="L447" i="38" s="1"/>
  <c r="V411" i="6"/>
  <c r="AC407" i="33" s="1"/>
  <c r="M413" i="38" s="1"/>
  <c r="M237" i="36"/>
  <c r="R806" i="6"/>
  <c r="Y802" i="33" s="1"/>
  <c r="I808" i="38" s="1"/>
  <c r="Z298" i="6"/>
  <c r="AG294" i="33" s="1"/>
  <c r="Q300" i="38" s="1"/>
  <c r="R811" i="6"/>
  <c r="Y807" i="33" s="1"/>
  <c r="I813" i="38" s="1"/>
  <c r="R367" i="6"/>
  <c r="Y363" i="33" s="1"/>
  <c r="I369" i="38" s="1"/>
  <c r="R504" i="6"/>
  <c r="Y500" i="33" s="1"/>
  <c r="I506" i="38" s="1"/>
  <c r="R637" i="6"/>
  <c r="Y633" i="33" s="1"/>
  <c r="I639" i="38" s="1"/>
  <c r="U769" i="6"/>
  <c r="AB765" i="33" s="1"/>
  <c r="L771" i="38" s="1"/>
  <c r="R42" i="6"/>
  <c r="Y38" i="33" s="1"/>
  <c r="I44" i="38" s="1"/>
  <c r="L749" i="36"/>
  <c r="U762" i="6"/>
  <c r="AB758" i="33" s="1"/>
  <c r="L764" i="38" s="1"/>
  <c r="R249" i="6"/>
  <c r="Y245" i="33" s="1"/>
  <c r="I251" i="38" s="1"/>
  <c r="R498" i="6"/>
  <c r="Y494" i="33" s="1"/>
  <c r="I500" i="38" s="1"/>
  <c r="R598" i="6"/>
  <c r="Y594" i="33" s="1"/>
  <c r="I600" i="38" s="1"/>
  <c r="R812" i="6"/>
  <c r="Y808" i="33" s="1"/>
  <c r="I814" i="38" s="1"/>
  <c r="R292" i="6"/>
  <c r="Y288" i="33" s="1"/>
  <c r="I294" i="38" s="1"/>
  <c r="R808" i="6"/>
  <c r="Y804" i="33" s="1"/>
  <c r="I810" i="38" s="1"/>
  <c r="R602" i="6"/>
  <c r="Y598" i="33" s="1"/>
  <c r="I604" i="38" s="1"/>
  <c r="R380" i="6"/>
  <c r="Y376" i="33" s="1"/>
  <c r="I382" i="38" s="1"/>
  <c r="R633" i="6"/>
  <c r="Y629" i="33" s="1"/>
  <c r="I635" i="38" s="1"/>
  <c r="R523" i="6"/>
  <c r="Y519" i="33" s="1"/>
  <c r="I525" i="38" s="1"/>
  <c r="Z648" i="6"/>
  <c r="AG644" i="33" s="1"/>
  <c r="Q650" i="38" s="1"/>
  <c r="R646" i="6"/>
  <c r="Y642" i="33" s="1"/>
  <c r="I648" i="38" s="1"/>
  <c r="R302" i="6"/>
  <c r="Y298" i="33" s="1"/>
  <c r="I304" i="38" s="1"/>
  <c r="R729" i="6"/>
  <c r="Y725" i="33" s="1"/>
  <c r="I731" i="38" s="1"/>
  <c r="L805" i="36"/>
  <c r="R240" i="6"/>
  <c r="Y236" i="33" s="1"/>
  <c r="I242" i="38" s="1"/>
  <c r="U340" i="6"/>
  <c r="AB336" i="33" s="1"/>
  <c r="L342" i="38" s="1"/>
  <c r="U144" i="6"/>
  <c r="AB140" i="33" s="1"/>
  <c r="L146" i="38" s="1"/>
  <c r="U221" i="6"/>
  <c r="AB217" i="33" s="1"/>
  <c r="L223" i="38" s="1"/>
  <c r="I346" i="36"/>
  <c r="I722" i="36"/>
  <c r="I817" i="36"/>
  <c r="U517" i="6"/>
  <c r="AB513" i="33" s="1"/>
  <c r="L519" i="38" s="1"/>
  <c r="R549" i="6"/>
  <c r="Y545" i="33" s="1"/>
  <c r="I551" i="38" s="1"/>
  <c r="R612" i="6"/>
  <c r="Y608" i="33" s="1"/>
  <c r="I614" i="38" s="1"/>
  <c r="R537" i="6"/>
  <c r="Y533" i="33" s="1"/>
  <c r="I539" i="38" s="1"/>
  <c r="R332" i="6"/>
  <c r="Y328" i="33" s="1"/>
  <c r="I334" i="38" s="1"/>
  <c r="R352" i="6"/>
  <c r="Y348" i="33" s="1"/>
  <c r="I354" i="38" s="1"/>
  <c r="R468" i="6"/>
  <c r="Y464" i="33" s="1"/>
  <c r="I470" i="38" s="1"/>
  <c r="L460" i="36"/>
  <c r="L604" i="36"/>
  <c r="U108" i="6"/>
  <c r="AB104" i="33" s="1"/>
  <c r="L110" i="38" s="1"/>
  <c r="R625" i="6"/>
  <c r="Y621" i="33" s="1"/>
  <c r="I627" i="38" s="1"/>
  <c r="R606" i="6"/>
  <c r="Y602" i="33" s="1"/>
  <c r="I608" i="38" s="1"/>
  <c r="R798" i="6"/>
  <c r="Y794" i="33" s="1"/>
  <c r="I800" i="38" s="1"/>
  <c r="R453" i="6"/>
  <c r="Y449" i="33" s="1"/>
  <c r="I455" i="38" s="1"/>
  <c r="Z732" i="6"/>
  <c r="AG728" i="33" s="1"/>
  <c r="Z160" i="6"/>
  <c r="AG156" i="33" s="1"/>
  <c r="Q162" i="38" s="1"/>
  <c r="R772" i="6"/>
  <c r="Y768" i="33" s="1"/>
  <c r="I774" i="38" s="1"/>
  <c r="R741" i="6"/>
  <c r="Y737" i="33" s="1"/>
  <c r="I743" i="38" s="1"/>
  <c r="R516" i="6"/>
  <c r="Y512" i="33" s="1"/>
  <c r="I518" i="38" s="1"/>
  <c r="R290" i="6"/>
  <c r="Y286" i="33" s="1"/>
  <c r="I292" i="38" s="1"/>
  <c r="R186" i="6"/>
  <c r="Y182" i="33" s="1"/>
  <c r="I188" i="38" s="1"/>
  <c r="R434" i="6"/>
  <c r="Y430" i="33" s="1"/>
  <c r="I436" i="38" s="1"/>
  <c r="L18" i="36"/>
  <c r="L236" i="36"/>
  <c r="U316" i="6"/>
  <c r="AB312" i="33" s="1"/>
  <c r="L318" i="38" s="1"/>
  <c r="L311" i="36"/>
  <c r="U566" i="6"/>
  <c r="AB562" i="33" s="1"/>
  <c r="L568" i="38" s="1"/>
  <c r="R561" i="6"/>
  <c r="Y557" i="33" s="1"/>
  <c r="I563" i="38" s="1"/>
  <c r="R431" i="6"/>
  <c r="Y427" i="33" s="1"/>
  <c r="I433" i="38" s="1"/>
  <c r="R771" i="6"/>
  <c r="Y767" i="33" s="1"/>
  <c r="I773" i="38" s="1"/>
  <c r="R616" i="6"/>
  <c r="Y612" i="33" s="1"/>
  <c r="I618" i="38" s="1"/>
  <c r="R519" i="6"/>
  <c r="Y515" i="33" s="1"/>
  <c r="I521" i="38" s="1"/>
  <c r="R502" i="6"/>
  <c r="Y498" i="33" s="1"/>
  <c r="I504" i="38" s="1"/>
  <c r="R728" i="6"/>
  <c r="Y724" i="33" s="1"/>
  <c r="I730" i="38" s="1"/>
  <c r="R491" i="6"/>
  <c r="Y487" i="33" s="1"/>
  <c r="I493" i="38" s="1"/>
  <c r="R716" i="6"/>
  <c r="Y712" i="33" s="1"/>
  <c r="R221" i="6"/>
  <c r="Y217" i="33" s="1"/>
  <c r="I223" i="38" s="1"/>
  <c r="I781" i="36"/>
  <c r="R97" i="6"/>
  <c r="Y93" i="33" s="1"/>
  <c r="I99" i="38" s="1"/>
  <c r="R297" i="6"/>
  <c r="Y293" i="33" s="1"/>
  <c r="I299" i="38" s="1"/>
  <c r="R317" i="6"/>
  <c r="Y313" i="33" s="1"/>
  <c r="I319" i="38" s="1"/>
  <c r="R84" i="6"/>
  <c r="Y80" i="33" s="1"/>
  <c r="I86" i="38" s="1"/>
  <c r="R708" i="6"/>
  <c r="Y704" i="33" s="1"/>
  <c r="I710" i="38" s="1"/>
  <c r="R78" i="6"/>
  <c r="Y74" i="33" s="1"/>
  <c r="I80" i="38" s="1"/>
  <c r="Q483" i="36"/>
  <c r="R65" i="6"/>
  <c r="Y61" i="33" s="1"/>
  <c r="I67" i="38" s="1"/>
  <c r="R176" i="6"/>
  <c r="Y172" i="33" s="1"/>
  <c r="I178" i="38" s="1"/>
  <c r="R541" i="6"/>
  <c r="Y537" i="33" s="1"/>
  <c r="I543" i="38" s="1"/>
  <c r="R785" i="6"/>
  <c r="Y781" i="33" s="1"/>
  <c r="I787" i="38" s="1"/>
  <c r="R743" i="6"/>
  <c r="Y739" i="33" s="1"/>
  <c r="I745" i="38" s="1"/>
  <c r="R805" i="6"/>
  <c r="Y801" i="33" s="1"/>
  <c r="I807" i="38" s="1"/>
  <c r="R619" i="6"/>
  <c r="Y615" i="33" s="1"/>
  <c r="I621" i="38" s="1"/>
  <c r="R508" i="6"/>
  <c r="Y504" i="33" s="1"/>
  <c r="I510" i="38" s="1"/>
  <c r="R714" i="6"/>
  <c r="Y710" i="33" s="1"/>
  <c r="I716" i="38" s="1"/>
  <c r="R503" i="6"/>
  <c r="Y499" i="33" s="1"/>
  <c r="I505" i="38" s="1"/>
  <c r="R327" i="6"/>
  <c r="Y323" i="33" s="1"/>
  <c r="I329" i="38" s="1"/>
  <c r="R291" i="6"/>
  <c r="Y287" i="33" s="1"/>
  <c r="I293" i="38" s="1"/>
  <c r="R166" i="6"/>
  <c r="Y162" i="33" s="1"/>
  <c r="I168" i="38" s="1"/>
  <c r="R535" i="6"/>
  <c r="Y531" i="33" s="1"/>
  <c r="I537" i="38" s="1"/>
  <c r="I626" i="36"/>
  <c r="R348" i="6"/>
  <c r="Y344" i="33" s="1"/>
  <c r="I350" i="38" s="1"/>
  <c r="R551" i="6"/>
  <c r="Y547" i="33" s="1"/>
  <c r="I553" i="38" s="1"/>
  <c r="R651" i="6"/>
  <c r="Y647" i="33" s="1"/>
  <c r="I653" i="38" s="1"/>
  <c r="R830" i="6"/>
  <c r="Y826" i="33" s="1"/>
  <c r="I832" i="38" s="1"/>
  <c r="R742" i="6"/>
  <c r="Y738" i="33" s="1"/>
  <c r="I744" i="38" s="1"/>
  <c r="R639" i="6"/>
  <c r="Y635" i="33" s="1"/>
  <c r="I641" i="38" s="1"/>
  <c r="R109" i="6"/>
  <c r="Y105" i="33" s="1"/>
  <c r="I111" i="38" s="1"/>
  <c r="R360" i="6"/>
  <c r="Y356" i="33" s="1"/>
  <c r="I362" i="38" s="1"/>
  <c r="R734" i="6"/>
  <c r="Y730" i="33" s="1"/>
  <c r="I736" i="38" s="1"/>
  <c r="R738" i="6"/>
  <c r="Y734" i="33" s="1"/>
  <c r="I740" i="38" s="1"/>
  <c r="R751" i="6"/>
  <c r="Y747" i="33" s="1"/>
  <c r="I753" i="38" s="1"/>
  <c r="R757" i="6"/>
  <c r="Y753" i="33" s="1"/>
  <c r="I759" i="38" s="1"/>
  <c r="R532" i="6"/>
  <c r="Y528" i="33" s="1"/>
  <c r="I534" i="38" s="1"/>
  <c r="R12" i="6"/>
  <c r="Y8" i="33" s="1"/>
  <c r="I14" i="38" s="1"/>
  <c r="I838" i="36"/>
  <c r="R526" i="6"/>
  <c r="Y522" i="33" s="1"/>
  <c r="I528" i="38" s="1"/>
  <c r="R546" i="6"/>
  <c r="Y542" i="33" s="1"/>
  <c r="I548" i="38" s="1"/>
  <c r="R328" i="6"/>
  <c r="Y324" i="33" s="1"/>
  <c r="I330" i="38" s="1"/>
  <c r="R746" i="6"/>
  <c r="Y742" i="33" s="1"/>
  <c r="I748" i="38" s="1"/>
  <c r="R559" i="6"/>
  <c r="Y555" i="33" s="1"/>
  <c r="I561" i="38" s="1"/>
  <c r="R540" i="6"/>
  <c r="Y536" i="33" s="1"/>
  <c r="I542" i="38" s="1"/>
  <c r="I838" i="38"/>
  <c r="I645" i="36"/>
  <c r="I826" i="36"/>
  <c r="R618" i="6"/>
  <c r="Y614" i="33" s="1"/>
  <c r="I620" i="38" s="1"/>
  <c r="R761" i="6"/>
  <c r="Y757" i="33" s="1"/>
  <c r="I763" i="38" s="1"/>
  <c r="R814" i="6"/>
  <c r="Y810" i="33" s="1"/>
  <c r="I816" i="38" s="1"/>
  <c r="R632" i="6"/>
  <c r="Y628" i="33" s="1"/>
  <c r="I634" i="38" s="1"/>
  <c r="R575" i="6"/>
  <c r="Y571" i="33" s="1"/>
  <c r="I577" i="38" s="1"/>
  <c r="R747" i="6"/>
  <c r="Y743" i="33" s="1"/>
  <c r="I749" i="38" s="1"/>
  <c r="R370" i="6"/>
  <c r="Y366" i="33" s="1"/>
  <c r="I372" i="38" s="1"/>
  <c r="R139" i="6"/>
  <c r="Y135" i="33" s="1"/>
  <c r="I141" i="38" s="1"/>
  <c r="Q534" i="36"/>
  <c r="L260" i="36"/>
  <c r="R473" i="6"/>
  <c r="Y469" i="33" s="1"/>
  <c r="I475" i="38" s="1"/>
  <c r="Z76" i="6"/>
  <c r="AG72" i="33" s="1"/>
  <c r="Q78" i="38" s="1"/>
  <c r="U132" i="6"/>
  <c r="AB128" i="33" s="1"/>
  <c r="L134" i="38" s="1"/>
  <c r="R183" i="6"/>
  <c r="Y179" i="33" s="1"/>
  <c r="R96" i="6"/>
  <c r="Y92" i="33" s="1"/>
  <c r="I98" i="38" s="1"/>
  <c r="Z112" i="6"/>
  <c r="AG108" i="33" s="1"/>
  <c r="Q114" i="38" s="1"/>
  <c r="Z459" i="6"/>
  <c r="AG455" i="33" s="1"/>
  <c r="Q461" i="38" s="1"/>
  <c r="I453" i="36"/>
  <c r="R144" i="6"/>
  <c r="Y140" i="33" s="1"/>
  <c r="I146" i="38" s="1"/>
  <c r="R121" i="6"/>
  <c r="Y117" i="33" s="1"/>
  <c r="Q154" i="43" s="1"/>
  <c r="R32" i="6"/>
  <c r="Y28" i="33" s="1"/>
  <c r="I34" i="38" s="1"/>
  <c r="R69" i="6"/>
  <c r="Y65" i="33" s="1"/>
  <c r="I71" i="38" s="1"/>
  <c r="R322" i="6"/>
  <c r="Y318" i="33" s="1"/>
  <c r="I324" i="38" s="1"/>
  <c r="L497" i="36"/>
  <c r="R301" i="6"/>
  <c r="Y297" i="33" s="1"/>
  <c r="I303" i="38" s="1"/>
  <c r="R414" i="6"/>
  <c r="Y410" i="33" s="1"/>
  <c r="I416" i="38" s="1"/>
  <c r="Q546" i="36"/>
  <c r="Z486" i="6"/>
  <c r="AG482" i="33" s="1"/>
  <c r="Q488" i="38" s="1"/>
  <c r="Q240" i="36"/>
  <c r="Q640" i="36"/>
  <c r="Q428" i="36"/>
  <c r="Z660" i="6"/>
  <c r="AG656" i="33" s="1"/>
  <c r="Q662" i="38" s="1"/>
  <c r="L548" i="36"/>
  <c r="Q780" i="36"/>
  <c r="R321" i="6"/>
  <c r="Y317" i="33" s="1"/>
  <c r="I323" i="38" s="1"/>
  <c r="U19" i="6"/>
  <c r="AB15" i="33" s="1"/>
  <c r="L21" i="38" s="1"/>
  <c r="Q364" i="36"/>
  <c r="R231" i="6"/>
  <c r="Y227" i="33" s="1"/>
  <c r="I233" i="38" s="1"/>
  <c r="R16" i="6"/>
  <c r="Y12" i="33" s="1"/>
  <c r="I18" i="38" s="1"/>
  <c r="R605" i="6"/>
  <c r="Y601" i="33" s="1"/>
  <c r="I607" i="38" s="1"/>
  <c r="Q452" i="36"/>
  <c r="L302" i="36"/>
  <c r="L801" i="36"/>
  <c r="Q779" i="36"/>
  <c r="L838" i="36"/>
  <c r="U635" i="6"/>
  <c r="AB631" i="33" s="1"/>
  <c r="L637" i="38" s="1"/>
  <c r="Q307" i="36"/>
  <c r="R584" i="6"/>
  <c r="Y580" i="33" s="1"/>
  <c r="I586" i="38" s="1"/>
  <c r="R395" i="6"/>
  <c r="Y391" i="33" s="1"/>
  <c r="I397" i="38" s="1"/>
  <c r="R573" i="6"/>
  <c r="Y569" i="33" s="1"/>
  <c r="I575" i="38" s="1"/>
  <c r="R99" i="6"/>
  <c r="Y95" i="33" s="1"/>
  <c r="I101" i="38" s="1"/>
  <c r="Z60" i="6"/>
  <c r="AG56" i="33" s="1"/>
  <c r="Q62" i="38" s="1"/>
  <c r="L693" i="36"/>
  <c r="L242" i="36"/>
  <c r="I162" i="36"/>
  <c r="I456" i="36"/>
  <c r="Q829" i="36"/>
  <c r="R459" i="6"/>
  <c r="Y455" i="33" s="1"/>
  <c r="I461" i="38" s="1"/>
  <c r="R279" i="6"/>
  <c r="Y275" i="33" s="1"/>
  <c r="I281" i="38" s="1"/>
  <c r="L596" i="36"/>
  <c r="Q416" i="36"/>
  <c r="Q63" i="36"/>
  <c r="L757" i="36"/>
  <c r="L78" i="36"/>
  <c r="R108" i="6"/>
  <c r="Y104" i="33" s="1"/>
  <c r="I110" i="38" s="1"/>
  <c r="R274" i="6"/>
  <c r="Y270" i="33" s="1"/>
  <c r="R115" i="6"/>
  <c r="Y111" i="33" s="1"/>
  <c r="Z556" i="6"/>
  <c r="AG552" i="33" s="1"/>
  <c r="Q558" i="38" s="1"/>
  <c r="U33" i="6"/>
  <c r="AB29" i="33" s="1"/>
  <c r="R511" i="6"/>
  <c r="Y507" i="33" s="1"/>
  <c r="I513" i="38" s="1"/>
  <c r="U750" i="6"/>
  <c r="AB746" i="33" s="1"/>
  <c r="L752" i="38" s="1"/>
  <c r="R354" i="6"/>
  <c r="Y350" i="33" s="1"/>
  <c r="I356" i="38" s="1"/>
  <c r="R437" i="6"/>
  <c r="Y433" i="33" s="1"/>
  <c r="I439" i="38" s="1"/>
  <c r="R554" i="6"/>
  <c r="Y550" i="33" s="1"/>
  <c r="I556" i="38" s="1"/>
  <c r="R266" i="6"/>
  <c r="Y262" i="33" s="1"/>
  <c r="I268" i="38" s="1"/>
  <c r="R357" i="6"/>
  <c r="Y353" i="33" s="1"/>
  <c r="I359" i="38" s="1"/>
  <c r="Z266" i="6"/>
  <c r="AG262" i="33" s="1"/>
  <c r="Q268" i="38" s="1"/>
  <c r="U100" i="6"/>
  <c r="AB96" i="33" s="1"/>
  <c r="L102" i="38" s="1"/>
  <c r="R246" i="6"/>
  <c r="Y242" i="33" s="1"/>
  <c r="Q138" i="43" s="1"/>
  <c r="U632" i="6"/>
  <c r="AB628" i="33" s="1"/>
  <c r="L634" i="38" s="1"/>
  <c r="L498" i="36"/>
  <c r="U562" i="6"/>
  <c r="AB558" i="33" s="1"/>
  <c r="L564" i="38" s="1"/>
  <c r="L33" i="36"/>
  <c r="U506" i="6"/>
  <c r="AB502" i="33" s="1"/>
  <c r="L508" i="38" s="1"/>
  <c r="U101" i="6"/>
  <c r="AB97" i="33" s="1"/>
  <c r="L103" i="38" s="1"/>
  <c r="L628" i="36"/>
  <c r="L742" i="36"/>
  <c r="L536" i="36"/>
  <c r="Y509" i="6"/>
  <c r="AF505" i="33" s="1"/>
  <c r="P511" i="38" s="1"/>
  <c r="L360" i="36"/>
  <c r="R48" i="6"/>
  <c r="Y44" i="33" s="1"/>
  <c r="I50" i="38" s="1"/>
  <c r="U529" i="6"/>
  <c r="AB525" i="33" s="1"/>
  <c r="L531" i="38" s="1"/>
  <c r="U518" i="6"/>
  <c r="AB514" i="33" s="1"/>
  <c r="L520" i="38" s="1"/>
  <c r="R349" i="6"/>
  <c r="Y345" i="33" s="1"/>
  <c r="I351" i="38" s="1"/>
  <c r="L534" i="36"/>
  <c r="U714" i="6"/>
  <c r="AB710" i="33" s="1"/>
  <c r="L716" i="38" s="1"/>
  <c r="L747" i="36"/>
  <c r="R103" i="6"/>
  <c r="Y99" i="33" s="1"/>
  <c r="I105" i="38" s="1"/>
  <c r="R50" i="6"/>
  <c r="Y46" i="33" s="1"/>
  <c r="R401" i="6"/>
  <c r="Y397" i="33" s="1"/>
  <c r="I403" i="38" s="1"/>
  <c r="R218" i="6"/>
  <c r="Y214" i="33" s="1"/>
  <c r="I220" i="38" s="1"/>
  <c r="R83" i="6"/>
  <c r="Y79" i="33" s="1"/>
  <c r="I85" i="38" s="1"/>
  <c r="Z132" i="6"/>
  <c r="AG128" i="33" s="1"/>
  <c r="Q134" i="38" s="1"/>
  <c r="R161" i="6"/>
  <c r="Y157" i="33" s="1"/>
  <c r="I163" i="38" s="1"/>
  <c r="R38" i="6"/>
  <c r="Y34" i="33" s="1"/>
  <c r="I40" i="38" s="1"/>
  <c r="R315" i="6"/>
  <c r="Y311" i="33" s="1"/>
  <c r="I317" i="38" s="1"/>
  <c r="L467" i="36"/>
  <c r="R104" i="6"/>
  <c r="Y100" i="33" s="1"/>
  <c r="I106" i="38" s="1"/>
  <c r="R241" i="6"/>
  <c r="Y237" i="33" s="1"/>
  <c r="I243" i="38" s="1"/>
  <c r="R67" i="6"/>
  <c r="Y63" i="33" s="1"/>
  <c r="I69" i="38" s="1"/>
  <c r="Z111" i="6"/>
  <c r="AG107" i="33" s="1"/>
  <c r="Q113" i="38" s="1"/>
  <c r="Z347" i="6"/>
  <c r="AG343" i="33" s="1"/>
  <c r="Q349" i="38" s="1"/>
  <c r="Q359" i="36"/>
  <c r="U453" i="6"/>
  <c r="AB449" i="33" s="1"/>
  <c r="L455" i="38" s="1"/>
  <c r="R263" i="6"/>
  <c r="Y259" i="33" s="1"/>
  <c r="I265" i="38" s="1"/>
  <c r="R129" i="6"/>
  <c r="Y125" i="33" s="1"/>
  <c r="R132" i="6"/>
  <c r="Y128" i="33" s="1"/>
  <c r="I134" i="38" s="1"/>
  <c r="U544" i="6"/>
  <c r="AB540" i="33" s="1"/>
  <c r="L546" i="38" s="1"/>
  <c r="Z408" i="6"/>
  <c r="AG404" i="33" s="1"/>
  <c r="Q410" i="38" s="1"/>
  <c r="L597" i="36"/>
  <c r="Z802" i="6"/>
  <c r="AG798" i="33" s="1"/>
  <c r="Q804" i="38" s="1"/>
  <c r="L579" i="36"/>
  <c r="U414" i="6"/>
  <c r="AB410" i="33" s="1"/>
  <c r="L416" i="38" s="1"/>
  <c r="U741" i="6"/>
  <c r="AB737" i="33" s="1"/>
  <c r="L743" i="38" s="1"/>
  <c r="L505" i="36"/>
  <c r="L603" i="36"/>
  <c r="U638" i="6"/>
  <c r="AB634" i="33" s="1"/>
  <c r="L640" i="38" s="1"/>
  <c r="Z791" i="6"/>
  <c r="AG787" i="33" s="1"/>
  <c r="Q793" i="38" s="1"/>
  <c r="R167" i="6"/>
  <c r="Y163" i="33" s="1"/>
  <c r="I169" i="38" s="1"/>
  <c r="R40" i="6"/>
  <c r="Y36" i="33" s="1"/>
  <c r="I42" i="38" s="1"/>
  <c r="R170" i="6"/>
  <c r="Y166" i="33" s="1"/>
  <c r="I172" i="38" s="1"/>
  <c r="R405" i="6"/>
  <c r="Y401" i="33" s="1"/>
  <c r="I407" i="38" s="1"/>
  <c r="R116" i="6"/>
  <c r="Y112" i="33" s="1"/>
  <c r="I118" i="38" s="1"/>
  <c r="R311" i="6"/>
  <c r="Y307" i="33" s="1"/>
  <c r="I313" i="38" s="1"/>
  <c r="R135" i="6"/>
  <c r="Y131" i="33" s="1"/>
  <c r="I282" i="36"/>
  <c r="Q812" i="36"/>
  <c r="R79" i="6"/>
  <c r="Y75" i="33" s="1"/>
  <c r="I81" i="38" s="1"/>
  <c r="Z828" i="6"/>
  <c r="AG824" i="33" s="1"/>
  <c r="Q830" i="38" s="1"/>
  <c r="R223" i="6"/>
  <c r="Y219" i="33" s="1"/>
  <c r="I225" i="38" s="1"/>
  <c r="Z628" i="6"/>
  <c r="AG624" i="33" s="1"/>
  <c r="Q630" i="38" s="1"/>
  <c r="Z788" i="6"/>
  <c r="AG784" i="33" s="1"/>
  <c r="Q790" i="38" s="1"/>
  <c r="Z715" i="6"/>
  <c r="AG711" i="33" s="1"/>
  <c r="Z234" i="6"/>
  <c r="AG230" i="33" s="1"/>
  <c r="Q236" i="38" s="1"/>
  <c r="Z301" i="6"/>
  <c r="AG297" i="33" s="1"/>
  <c r="Q303" i="38" s="1"/>
  <c r="R111" i="6"/>
  <c r="Y107" i="33" s="1"/>
  <c r="I113" i="38" s="1"/>
  <c r="Z746" i="6"/>
  <c r="AG742" i="33" s="1"/>
  <c r="Q748" i="38" s="1"/>
  <c r="R355" i="6"/>
  <c r="Y351" i="33" s="1"/>
  <c r="I357" i="38" s="1"/>
  <c r="R98" i="6"/>
  <c r="Y94" i="33" s="1"/>
  <c r="I100" i="38" s="1"/>
  <c r="R233" i="6"/>
  <c r="Y229" i="33" s="1"/>
  <c r="I235" i="38" s="1"/>
  <c r="R82" i="6"/>
  <c r="Y78" i="33" s="1"/>
  <c r="I84" i="38" s="1"/>
  <c r="R325" i="6"/>
  <c r="Y321" i="33" s="1"/>
  <c r="I327" i="38" s="1"/>
  <c r="Q573" i="36"/>
  <c r="Q655" i="36"/>
  <c r="R22" i="6"/>
  <c r="Y18" i="33" s="1"/>
  <c r="I24" i="38" s="1"/>
  <c r="R258" i="6"/>
  <c r="Y254" i="33" s="1"/>
  <c r="Q169" i="36"/>
  <c r="R212" i="6"/>
  <c r="Y208" i="33" s="1"/>
  <c r="I214" i="38" s="1"/>
  <c r="Z633" i="6"/>
  <c r="AG629" i="33" s="1"/>
  <c r="Q635" i="38" s="1"/>
  <c r="Q746" i="36"/>
  <c r="I47" i="36"/>
  <c r="R45" i="6"/>
  <c r="Y41" i="33" s="1"/>
  <c r="I47" i="38" s="1"/>
  <c r="Z541" i="6"/>
  <c r="AG537" i="33" s="1"/>
  <c r="Q543" i="38" s="1"/>
  <c r="Z824" i="6"/>
  <c r="AG820" i="33" s="1"/>
  <c r="Q826" i="38" s="1"/>
  <c r="Z48" i="6"/>
  <c r="AG44" i="33" s="1"/>
  <c r="Q50" i="38" s="1"/>
  <c r="Z581" i="6"/>
  <c r="AG577" i="33" s="1"/>
  <c r="Q583" i="38" s="1"/>
  <c r="Q646" i="36"/>
  <c r="R39" i="6"/>
  <c r="Y35" i="33" s="1"/>
  <c r="I41" i="38" s="1"/>
  <c r="Z641" i="6"/>
  <c r="AG637" i="33" s="1"/>
  <c r="Q643" i="38" s="1"/>
  <c r="Z102" i="6"/>
  <c r="AG98" i="33" s="1"/>
  <c r="Q104" i="38" s="1"/>
  <c r="Q459" i="36"/>
  <c r="Z780" i="6"/>
  <c r="AG776" i="33" s="1"/>
  <c r="Q782" i="38" s="1"/>
  <c r="Z183" i="6"/>
  <c r="AG179" i="33" s="1"/>
  <c r="Z213" i="6"/>
  <c r="AG209" i="33" s="1"/>
  <c r="Q81" i="36"/>
  <c r="Z570" i="6"/>
  <c r="AG566" i="33" s="1"/>
  <c r="Q572" i="38" s="1"/>
  <c r="Z40" i="6"/>
  <c r="AG36" i="33" s="1"/>
  <c r="Q42" i="38" s="1"/>
  <c r="Q761" i="36"/>
  <c r="Q811" i="36"/>
  <c r="Q237" i="36"/>
  <c r="Q742" i="36"/>
  <c r="M815" i="36"/>
  <c r="Q595" i="36"/>
  <c r="Z734" i="6"/>
  <c r="AG730" i="33" s="1"/>
  <c r="Q736" i="38" s="1"/>
  <c r="Z536" i="6"/>
  <c r="AG532" i="33" s="1"/>
  <c r="Q538" i="38" s="1"/>
  <c r="Z231" i="6"/>
  <c r="AG227" i="33" s="1"/>
  <c r="Q233" i="38" s="1"/>
  <c r="Z543" i="6"/>
  <c r="AG539" i="33" s="1"/>
  <c r="Q545" i="38" s="1"/>
  <c r="Z296" i="6"/>
  <c r="AG292" i="33" s="1"/>
  <c r="Z637" i="6"/>
  <c r="AG633" i="33" s="1"/>
  <c r="Q639" i="38" s="1"/>
  <c r="Z332" i="6"/>
  <c r="AG328" i="33" s="1"/>
  <c r="Q334" i="38" s="1"/>
  <c r="Z110" i="6"/>
  <c r="AG106" i="33" s="1"/>
  <c r="Q112" i="38" s="1"/>
  <c r="Z667" i="6"/>
  <c r="AG663" i="33" s="1"/>
  <c r="Q669" i="38" s="1"/>
  <c r="Z492" i="6"/>
  <c r="AG488" i="33" s="1"/>
  <c r="Q494" i="38" s="1"/>
  <c r="Q460" i="36"/>
  <c r="Q774" i="36"/>
  <c r="Q418" i="36"/>
  <c r="Q602" i="36"/>
  <c r="L354" i="36"/>
  <c r="U743" i="6"/>
  <c r="AB739" i="33" s="1"/>
  <c r="L745" i="38" s="1"/>
  <c r="Z21" i="6"/>
  <c r="AG17" i="33" s="1"/>
  <c r="Q23" i="38" s="1"/>
  <c r="Z663" i="6"/>
  <c r="AG659" i="33" s="1"/>
  <c r="Y120" i="43" s="1"/>
  <c r="Z98" i="6"/>
  <c r="AG94" i="33" s="1"/>
  <c r="Q100" i="38" s="1"/>
  <c r="Q768" i="36"/>
  <c r="U311" i="6"/>
  <c r="AB307" i="33" s="1"/>
  <c r="L313" i="38" s="1"/>
  <c r="Z329" i="6"/>
  <c r="AG325" i="33" s="1"/>
  <c r="Q331" i="38" s="1"/>
  <c r="Z504" i="6"/>
  <c r="AG500" i="33" s="1"/>
  <c r="Q506" i="38" s="1"/>
  <c r="Z563" i="6"/>
  <c r="AG559" i="33" s="1"/>
  <c r="Q565" i="38" s="1"/>
  <c r="Z431" i="6"/>
  <c r="AG427" i="33" s="1"/>
  <c r="Q433" i="38" s="1"/>
  <c r="Z83" i="6"/>
  <c r="AG79" i="33" s="1"/>
  <c r="Q85" i="38" s="1"/>
  <c r="Z801" i="6"/>
  <c r="AG797" i="33" s="1"/>
  <c r="Q803" i="38" s="1"/>
  <c r="L767" i="36"/>
  <c r="U42" i="6"/>
  <c r="AB38" i="33" s="1"/>
  <c r="L44" i="38" s="1"/>
  <c r="U189" i="6"/>
  <c r="AB185" i="33" s="1"/>
  <c r="L191" i="38" s="1"/>
  <c r="Z354" i="6"/>
  <c r="AG350" i="33" s="1"/>
  <c r="Q356" i="38" s="1"/>
  <c r="Q797" i="36"/>
  <c r="Q36" i="36"/>
  <c r="Z335" i="6"/>
  <c r="AG331" i="33" s="1"/>
  <c r="Q337" i="38" s="1"/>
  <c r="Z799" i="6"/>
  <c r="AG795" i="33" s="1"/>
  <c r="Q801" i="38" s="1"/>
  <c r="Z716" i="6"/>
  <c r="AG712" i="33" s="1"/>
  <c r="Q20" i="36"/>
  <c r="Z559" i="6"/>
  <c r="AG555" i="33" s="1"/>
  <c r="Q561" i="38" s="1"/>
  <c r="Z323" i="6"/>
  <c r="AG319" i="33" s="1"/>
  <c r="Q325" i="38" s="1"/>
  <c r="Z38" i="6"/>
  <c r="AG34" i="33" s="1"/>
  <c r="Q40" i="38" s="1"/>
  <c r="Z651" i="6"/>
  <c r="AG647" i="33" s="1"/>
  <c r="Q653" i="38" s="1"/>
  <c r="Z443" i="6"/>
  <c r="AG439" i="33" s="1"/>
  <c r="Q445" i="38" s="1"/>
  <c r="Z280" i="6"/>
  <c r="AG276" i="33" s="1"/>
  <c r="Q282" i="38" s="1"/>
  <c r="Z467" i="6"/>
  <c r="AG463" i="33" s="1"/>
  <c r="Q469" i="38" s="1"/>
  <c r="Z730" i="6"/>
  <c r="AG726" i="33" s="1"/>
  <c r="Q732" i="38" s="1"/>
  <c r="Z580" i="6"/>
  <c r="AG576" i="33" s="1"/>
  <c r="Q582" i="38" s="1"/>
  <c r="Q504" i="36"/>
  <c r="Z142" i="6"/>
  <c r="AG138" i="33" s="1"/>
  <c r="Q144" i="38" s="1"/>
  <c r="Z505" i="6"/>
  <c r="AG501" i="33" s="1"/>
  <c r="Q507" i="38" s="1"/>
  <c r="Z754" i="6"/>
  <c r="AG750" i="33" s="1"/>
  <c r="Q756" i="38" s="1"/>
  <c r="L812" i="36"/>
  <c r="U279" i="6"/>
  <c r="AB275" i="33" s="1"/>
  <c r="L281" i="38" s="1"/>
  <c r="R33" i="6"/>
  <c r="Y29" i="33" s="1"/>
  <c r="U807" i="6"/>
  <c r="AB803" i="33" s="1"/>
  <c r="L809" i="38" s="1"/>
  <c r="L673" i="33"/>
  <c r="H679" i="36" s="1"/>
  <c r="K58" i="33"/>
  <c r="G64" i="36" s="1"/>
  <c r="S542" i="33"/>
  <c r="O548" i="36" s="1"/>
  <c r="O70" i="33"/>
  <c r="K76" i="36" s="1"/>
  <c r="U650" i="6"/>
  <c r="AB646" i="33" s="1"/>
  <c r="L652" i="38" s="1"/>
  <c r="U374" i="6"/>
  <c r="AB370" i="33" s="1"/>
  <c r="L376" i="38" s="1"/>
  <c r="Z449" i="6"/>
  <c r="AG445" i="33" s="1"/>
  <c r="Q451" i="38" s="1"/>
  <c r="Q274" i="36"/>
  <c r="Z779" i="6"/>
  <c r="AG775" i="33" s="1"/>
  <c r="Q781" i="38" s="1"/>
  <c r="Z582" i="6"/>
  <c r="AG578" i="33" s="1"/>
  <c r="Q584" i="38" s="1"/>
  <c r="Z448" i="6"/>
  <c r="AG444" i="33" s="1"/>
  <c r="Q450" i="38" s="1"/>
  <c r="L383" i="36"/>
  <c r="Q819" i="36"/>
  <c r="Z506" i="6"/>
  <c r="AG502" i="33" s="1"/>
  <c r="Q508" i="38" s="1"/>
  <c r="U631" i="6"/>
  <c r="AB627" i="33" s="1"/>
  <c r="L633" i="38" s="1"/>
  <c r="Q304" i="36"/>
  <c r="U549" i="6"/>
  <c r="AB545" i="33" s="1"/>
  <c r="L551" i="38" s="1"/>
  <c r="U716" i="6"/>
  <c r="AB712" i="33" s="1"/>
  <c r="U45" i="6"/>
  <c r="AB41" i="33" s="1"/>
  <c r="L47" i="38" s="1"/>
  <c r="L734" i="36"/>
  <c r="Q117" i="36"/>
  <c r="L320" i="36"/>
  <c r="L160" i="36"/>
  <c r="Z650" i="6"/>
  <c r="AG646" i="33" s="1"/>
  <c r="Q652" i="38" s="1"/>
  <c r="Z69" i="6"/>
  <c r="AG65" i="33" s="1"/>
  <c r="Q71" i="38" s="1"/>
  <c r="U802" i="6"/>
  <c r="AB798" i="33" s="1"/>
  <c r="L804" i="38" s="1"/>
  <c r="L85" i="36"/>
  <c r="Q226" i="36"/>
  <c r="U636" i="6"/>
  <c r="AB632" i="33" s="1"/>
  <c r="L638" i="38" s="1"/>
  <c r="U366" i="6"/>
  <c r="AB362" i="33" s="1"/>
  <c r="L368" i="38" s="1"/>
  <c r="U222" i="6"/>
  <c r="AB218" i="33" s="1"/>
  <c r="U492" i="6"/>
  <c r="AB488" i="33" s="1"/>
  <c r="L494" i="38" s="1"/>
  <c r="Z129" i="6"/>
  <c r="AG125" i="33" s="1"/>
  <c r="Z775" i="6"/>
  <c r="AG771" i="33" s="1"/>
  <c r="Q777" i="38" s="1"/>
  <c r="Z745" i="6"/>
  <c r="AG741" i="33" s="1"/>
  <c r="Q747" i="38" s="1"/>
  <c r="L190" i="36"/>
  <c r="Z74" i="6"/>
  <c r="AG70" i="33" s="1"/>
  <c r="Q76" i="38" s="1"/>
  <c r="Z248" i="6"/>
  <c r="AG244" i="33" s="1"/>
  <c r="Q250" i="38" s="1"/>
  <c r="Z367" i="6"/>
  <c r="AG363" i="33" s="1"/>
  <c r="Q369" i="38" s="1"/>
  <c r="Z299" i="6"/>
  <c r="AG295" i="33" s="1"/>
  <c r="Z482" i="6"/>
  <c r="AG478" i="33" s="1"/>
  <c r="Q484" i="38" s="1"/>
  <c r="Q773" i="36"/>
  <c r="Z511" i="6"/>
  <c r="AG507" i="33" s="1"/>
  <c r="Q513" i="38" s="1"/>
  <c r="Z503" i="6"/>
  <c r="AG499" i="33" s="1"/>
  <c r="Q505" i="38" s="1"/>
  <c r="Z356" i="6"/>
  <c r="AG352" i="33" s="1"/>
  <c r="Q358" i="38" s="1"/>
  <c r="Q65" i="36"/>
  <c r="L67" i="36"/>
  <c r="Z292" i="6"/>
  <c r="AG288" i="33" s="1"/>
  <c r="Q294" i="38" s="1"/>
  <c r="Q153" i="36"/>
  <c r="Z647" i="6"/>
  <c r="AG643" i="33" s="1"/>
  <c r="Q649" i="38" s="1"/>
  <c r="Z643" i="6"/>
  <c r="AG639" i="33" s="1"/>
  <c r="Q645" i="38" s="1"/>
  <c r="Z535" i="6"/>
  <c r="AG531" i="33" s="1"/>
  <c r="Q537" i="38" s="1"/>
  <c r="Z752" i="6"/>
  <c r="AG748" i="33" s="1"/>
  <c r="Q754" i="38" s="1"/>
  <c r="Z265" i="6"/>
  <c r="AG261" i="33" s="1"/>
  <c r="Q267" i="38" s="1"/>
  <c r="Z333" i="6"/>
  <c r="AG329" i="33" s="1"/>
  <c r="Q335" i="38" s="1"/>
  <c r="Q383" i="36"/>
  <c r="Z613" i="6"/>
  <c r="AG609" i="33" s="1"/>
  <c r="Q615" i="38" s="1"/>
  <c r="Q407" i="36"/>
  <c r="Q556" i="36"/>
  <c r="Z15" i="6"/>
  <c r="AG11" i="33" s="1"/>
  <c r="Z491" i="6"/>
  <c r="AG487" i="33" s="1"/>
  <c r="Q493" i="38" s="1"/>
  <c r="Z472" i="6"/>
  <c r="AG468" i="33" s="1"/>
  <c r="Q474" i="38" s="1"/>
  <c r="Z685" i="6"/>
  <c r="AG681" i="33" s="1"/>
  <c r="Y117" i="43" s="1"/>
  <c r="Z604" i="6"/>
  <c r="AG600" i="33" s="1"/>
  <c r="Q606" i="38" s="1"/>
  <c r="Z763" i="6"/>
  <c r="AG759" i="33" s="1"/>
  <c r="Q765" i="38" s="1"/>
  <c r="Z250" i="6"/>
  <c r="AG246" i="33" s="1"/>
  <c r="Q252" i="38" s="1"/>
  <c r="Z542" i="6"/>
  <c r="AG538" i="33" s="1"/>
  <c r="Q544" i="38" s="1"/>
  <c r="Z614" i="6"/>
  <c r="AG610" i="33" s="1"/>
  <c r="Q616" i="38" s="1"/>
  <c r="L229" i="36"/>
  <c r="U430" i="6"/>
  <c r="AB426" i="33" s="1"/>
  <c r="Z360" i="6"/>
  <c r="AG356" i="33" s="1"/>
  <c r="Q362" i="38" s="1"/>
  <c r="Z297" i="6"/>
  <c r="AG293" i="33" s="1"/>
  <c r="Q299" i="38" s="1"/>
  <c r="Z735" i="6"/>
  <c r="AG731" i="33" s="1"/>
  <c r="Y57" i="43" s="1"/>
  <c r="Z399" i="6"/>
  <c r="AG395" i="33" s="1"/>
  <c r="Q401" i="38" s="1"/>
  <c r="U775" i="6"/>
  <c r="AB771" i="33" s="1"/>
  <c r="L777" i="38" s="1"/>
  <c r="Z783" i="6"/>
  <c r="AG779" i="33" s="1"/>
  <c r="Q785" i="38" s="1"/>
  <c r="Z318" i="6"/>
  <c r="AG314" i="33" s="1"/>
  <c r="Q320" i="38" s="1"/>
  <c r="Z553" i="6"/>
  <c r="AG549" i="33" s="1"/>
  <c r="Q555" i="38" s="1"/>
  <c r="Z96" i="6"/>
  <c r="AG92" i="33" s="1"/>
  <c r="Q98" i="38" s="1"/>
  <c r="Z97" i="6"/>
  <c r="AG93" i="33" s="1"/>
  <c r="Q99" i="38" s="1"/>
  <c r="U60" i="6"/>
  <c r="AB56" i="33" s="1"/>
  <c r="L62" i="38" s="1"/>
  <c r="Z46" i="6"/>
  <c r="AG42" i="33" s="1"/>
  <c r="Q48" i="38" s="1"/>
  <c r="Z617" i="6"/>
  <c r="AG613" i="33" s="1"/>
  <c r="Q619" i="38" s="1"/>
  <c r="Z95" i="6"/>
  <c r="AG91" i="33" s="1"/>
  <c r="Q97" i="38" s="1"/>
  <c r="Z566" i="6"/>
  <c r="AG562" i="33" s="1"/>
  <c r="Q568" i="38" s="1"/>
  <c r="Q767" i="36"/>
  <c r="R25" i="6"/>
  <c r="Y21" i="33" s="1"/>
  <c r="I27" i="38" s="1"/>
  <c r="Q769" i="36"/>
  <c r="Q479" i="36"/>
  <c r="Z497" i="6"/>
  <c r="AG493" i="33" s="1"/>
  <c r="Q499" i="38" s="1"/>
  <c r="Q535" i="36"/>
  <c r="M268" i="36"/>
  <c r="Q70" i="36"/>
  <c r="Q627" i="36"/>
  <c r="Z551" i="6"/>
  <c r="AG547" i="33" s="1"/>
  <c r="Q553" i="38" s="1"/>
  <c r="Z222" i="6"/>
  <c r="AG218" i="33" s="1"/>
  <c r="Z632" i="6"/>
  <c r="AG628" i="33" s="1"/>
  <c r="Q634" i="38" s="1"/>
  <c r="Z325" i="6"/>
  <c r="AG321" i="33" s="1"/>
  <c r="Q327" i="38" s="1"/>
  <c r="Z545" i="6"/>
  <c r="AG541" i="33" s="1"/>
  <c r="Q547" i="38" s="1"/>
  <c r="Q798" i="36"/>
  <c r="Z321" i="6"/>
  <c r="AG317" i="33" s="1"/>
  <c r="Q323" i="38" s="1"/>
  <c r="Q636" i="36"/>
  <c r="Q541" i="36"/>
  <c r="Z374" i="6"/>
  <c r="AG370" i="33" s="1"/>
  <c r="Q376" i="38" s="1"/>
  <c r="Z731" i="6"/>
  <c r="AG727" i="33" s="1"/>
  <c r="Q733" i="38" s="1"/>
  <c r="Z750" i="6"/>
  <c r="AG746" i="33" s="1"/>
  <c r="Q752" i="38" s="1"/>
  <c r="Z366" i="6"/>
  <c r="AG362" i="33" s="1"/>
  <c r="Q368" i="38" s="1"/>
  <c r="Q213" i="36"/>
  <c r="Q434" i="36"/>
  <c r="Z530" i="6"/>
  <c r="AG526" i="33" s="1"/>
  <c r="Q532" i="38" s="1"/>
  <c r="Z738" i="6"/>
  <c r="AG734" i="33" s="1"/>
  <c r="Q740" i="38" s="1"/>
  <c r="Z629" i="6"/>
  <c r="AG625" i="33" s="1"/>
  <c r="Q631" i="38" s="1"/>
  <c r="Z529" i="6"/>
  <c r="AG525" i="33" s="1"/>
  <c r="Q531" i="38" s="1"/>
  <c r="Z233" i="6"/>
  <c r="AG229" i="33" s="1"/>
  <c r="Q235" i="38" s="1"/>
  <c r="Q814" i="36"/>
  <c r="Q720" i="36"/>
  <c r="Q360" i="36"/>
  <c r="Q515" i="36"/>
  <c r="Z342" i="6"/>
  <c r="AG338" i="33" s="1"/>
  <c r="Q344" i="38" s="1"/>
  <c r="Q658" i="36"/>
  <c r="Z311" i="6"/>
  <c r="AG307" i="33" s="1"/>
  <c r="Q313" i="38" s="1"/>
  <c r="Z769" i="6"/>
  <c r="AG765" i="33" s="1"/>
  <c r="Q771" i="38" s="1"/>
  <c r="Z770" i="6"/>
  <c r="AG766" i="33" s="1"/>
  <c r="Q772" i="38" s="1"/>
  <c r="Z309" i="6"/>
  <c r="AG305" i="33" s="1"/>
  <c r="Q311" i="38" s="1"/>
  <c r="Q106" i="36"/>
  <c r="Z476" i="6"/>
  <c r="AG472" i="33" s="1"/>
  <c r="Q478" i="38" s="1"/>
  <c r="Z439" i="6"/>
  <c r="AG435" i="33" s="1"/>
  <c r="Q441" i="38" s="1"/>
  <c r="Z444" i="6"/>
  <c r="AG440" i="33" s="1"/>
  <c r="Q446" i="38" s="1"/>
  <c r="Q831" i="36"/>
  <c r="U70" i="6"/>
  <c r="AB66" i="33" s="1"/>
  <c r="L72" i="38" s="1"/>
  <c r="R47" i="6"/>
  <c r="Y43" i="33" s="1"/>
  <c r="I49" i="38" s="1"/>
  <c r="L567" i="36"/>
  <c r="U448" i="6"/>
  <c r="AB444" i="33" s="1"/>
  <c r="L450" i="38" s="1"/>
  <c r="U428" i="6"/>
  <c r="AB424" i="33" s="1"/>
  <c r="L430" i="38" s="1"/>
  <c r="U647" i="6"/>
  <c r="AB643" i="33" s="1"/>
  <c r="L649" i="38" s="1"/>
  <c r="U628" i="6"/>
  <c r="AB624" i="33" s="1"/>
  <c r="L630" i="38" s="1"/>
  <c r="U442" i="6"/>
  <c r="AB438" i="33" s="1"/>
  <c r="L439" i="36"/>
  <c r="K561" i="33"/>
  <c r="G567" i="36" s="1"/>
  <c r="Q522" i="36"/>
  <c r="Q455" i="36"/>
  <c r="L403" i="36"/>
  <c r="Z552" i="6"/>
  <c r="AG548" i="33" s="1"/>
  <c r="Q554" i="38" s="1"/>
  <c r="Z747" i="6"/>
  <c r="AG743" i="33" s="1"/>
  <c r="Q749" i="38" s="1"/>
  <c r="Z62" i="6"/>
  <c r="AG58" i="33" s="1"/>
  <c r="Q64" i="38" s="1"/>
  <c r="Z757" i="6"/>
  <c r="AG753" i="33" s="1"/>
  <c r="Q759" i="38" s="1"/>
  <c r="Z372" i="6"/>
  <c r="AG368" i="33" s="1"/>
  <c r="Q374" i="38" s="1"/>
  <c r="Q221" i="36"/>
  <c r="Q500" i="36"/>
  <c r="Q52" i="36"/>
  <c r="Q314" i="36"/>
  <c r="U587" i="6"/>
  <c r="AB583" i="33" s="1"/>
  <c r="L589" i="38" s="1"/>
  <c r="Z531" i="6"/>
  <c r="AG527" i="33" s="1"/>
  <c r="Q533" i="38" s="1"/>
  <c r="Z518" i="6"/>
  <c r="AG514" i="33" s="1"/>
  <c r="Q520" i="38" s="1"/>
  <c r="Z322" i="6"/>
  <c r="AG318" i="33" s="1"/>
  <c r="Q324" i="38" s="1"/>
  <c r="Z555" i="6"/>
  <c r="AG551" i="33" s="1"/>
  <c r="Q557" i="38" s="1"/>
  <c r="Z57" i="6"/>
  <c r="AG53" i="33" s="1"/>
  <c r="Q59" i="38" s="1"/>
  <c r="Z785" i="6"/>
  <c r="AG781" i="33" s="1"/>
  <c r="Q787" i="38" s="1"/>
  <c r="Z598" i="6"/>
  <c r="AG594" i="33" s="1"/>
  <c r="Q600" i="38" s="1"/>
  <c r="Z519" i="6"/>
  <c r="AG515" i="33" s="1"/>
  <c r="Q521" i="38" s="1"/>
  <c r="Q738" i="36"/>
  <c r="Z606" i="6"/>
  <c r="AG602" i="33" s="1"/>
  <c r="Q608" i="38" s="1"/>
  <c r="Z596" i="6"/>
  <c r="AG592" i="33" s="1"/>
  <c r="Q598" i="38" s="1"/>
  <c r="L763" i="36"/>
  <c r="Z141" i="6"/>
  <c r="AG137" i="33" s="1"/>
  <c r="Q143" i="38" s="1"/>
  <c r="Z72" i="6"/>
  <c r="AG68" i="33" s="1"/>
  <c r="Q74" i="38" s="1"/>
  <c r="Z33" i="6"/>
  <c r="AG29" i="33" s="1"/>
  <c r="Z489" i="6"/>
  <c r="AG485" i="33" s="1"/>
  <c r="Q491" i="38" s="1"/>
  <c r="Z54" i="6"/>
  <c r="AG50" i="33" s="1"/>
  <c r="Q56" i="38" s="1"/>
  <c r="Z12" i="6"/>
  <c r="AG8" i="33" s="1"/>
  <c r="Q14" i="38" s="1"/>
  <c r="Z808" i="6"/>
  <c r="AG804" i="33" s="1"/>
  <c r="Q810" i="38" s="1"/>
  <c r="Z654" i="6"/>
  <c r="AG650" i="33" s="1"/>
  <c r="Q656" i="38" s="1"/>
  <c r="Z762" i="6"/>
  <c r="AG758" i="33" s="1"/>
  <c r="Q764" i="38" s="1"/>
  <c r="Z462" i="6"/>
  <c r="AG458" i="33" s="1"/>
  <c r="Q464" i="38" s="1"/>
  <c r="U520" i="6"/>
  <c r="AB516" i="33" s="1"/>
  <c r="L522" i="38" s="1"/>
  <c r="M110" i="36"/>
  <c r="U168" i="6"/>
  <c r="AB164" i="33" s="1"/>
  <c r="L170" i="38" s="1"/>
  <c r="U817" i="6"/>
  <c r="AB813" i="33" s="1"/>
  <c r="L819" i="38" s="1"/>
  <c r="L495" i="36"/>
  <c r="L703" i="36"/>
  <c r="L69" i="36"/>
  <c r="L501" i="36"/>
  <c r="K89" i="33"/>
  <c r="G95" i="36" s="1"/>
  <c r="U759" i="6"/>
  <c r="AB755" i="33" s="1"/>
  <c r="L761" i="38" s="1"/>
  <c r="L162" i="36"/>
  <c r="L711" i="36"/>
  <c r="K751" i="33"/>
  <c r="G757" i="36" s="1"/>
  <c r="L655" i="36"/>
  <c r="L436" i="36"/>
  <c r="U297" i="6"/>
  <c r="AB293" i="33" s="1"/>
  <c r="L299" i="38" s="1"/>
  <c r="K515" i="33"/>
  <c r="G521" i="36" s="1"/>
  <c r="L810" i="36"/>
  <c r="U828" i="6"/>
  <c r="AB824" i="33" s="1"/>
  <c r="L830" i="38" s="1"/>
  <c r="L303" i="36"/>
  <c r="U752" i="6"/>
  <c r="AB748" i="33" s="1"/>
  <c r="L754" i="38" s="1"/>
  <c r="U443" i="6"/>
  <c r="AB439" i="33" s="1"/>
  <c r="L445" i="38" s="1"/>
  <c r="U684" i="6"/>
  <c r="AB680" i="33" s="1"/>
  <c r="K214" i="33"/>
  <c r="P218" i="6" s="1"/>
  <c r="W214" i="33" s="1"/>
  <c r="G220" i="38" s="1"/>
  <c r="U806" i="6"/>
  <c r="AB802" i="33" s="1"/>
  <c r="L808" i="38" s="1"/>
  <c r="K704" i="33"/>
  <c r="P708" i="6" s="1"/>
  <c r="W704" i="33" s="1"/>
  <c r="G710" i="38" s="1"/>
  <c r="K249" i="33"/>
  <c r="U22" i="6"/>
  <c r="AB18" i="33" s="1"/>
  <c r="L24" i="38" s="1"/>
  <c r="L511" i="36"/>
  <c r="K482" i="33"/>
  <c r="G488" i="36" s="1"/>
  <c r="L446" i="36"/>
  <c r="L608" i="36"/>
  <c r="L769" i="36"/>
  <c r="U649" i="6"/>
  <c r="AB645" i="33" s="1"/>
  <c r="L651" i="38" s="1"/>
  <c r="L791" i="36"/>
  <c r="L737" i="36"/>
  <c r="L599" i="36"/>
  <c r="L288" i="36"/>
  <c r="K814" i="33"/>
  <c r="P818" i="6" s="1"/>
  <c r="W814" i="33" s="1"/>
  <c r="G820" i="38" s="1"/>
  <c r="L562" i="36"/>
  <c r="U490" i="6"/>
  <c r="AB486" i="33" s="1"/>
  <c r="L492" i="38" s="1"/>
  <c r="K101" i="33"/>
  <c r="G107" i="36" s="1"/>
  <c r="L274" i="36"/>
  <c r="L626" i="36"/>
  <c r="L453" i="36"/>
  <c r="K92" i="33"/>
  <c r="P96" i="6" s="1"/>
  <c r="W92" i="33" s="1"/>
  <c r="G98" i="38" s="1"/>
  <c r="L521" i="36"/>
  <c r="K230" i="33"/>
  <c r="G236" i="36" s="1"/>
  <c r="Z451" i="6"/>
  <c r="AG447" i="33" s="1"/>
  <c r="Q453" i="38" s="1"/>
  <c r="Z25" i="6"/>
  <c r="AG21" i="33" s="1"/>
  <c r="Q27" i="38" s="1"/>
  <c r="Z507" i="6"/>
  <c r="AG503" i="33" s="1"/>
  <c r="Q509" i="38" s="1"/>
  <c r="Z156" i="6"/>
  <c r="AG152" i="33" s="1"/>
  <c r="Q125" i="36"/>
  <c r="L63" i="36"/>
  <c r="Z601" i="6"/>
  <c r="AG597" i="33" s="1"/>
  <c r="Y113" i="43" s="1"/>
  <c r="Z32" i="6"/>
  <c r="AG28" i="33" s="1"/>
  <c r="Q34" i="38" s="1"/>
  <c r="Z466" i="6"/>
  <c r="AG462" i="33" s="1"/>
  <c r="Q468" i="38" s="1"/>
  <c r="Z244" i="6"/>
  <c r="AG240" i="33" s="1"/>
  <c r="Q246" i="38" s="1"/>
  <c r="Q638" i="36"/>
  <c r="Z446" i="6"/>
  <c r="AG442" i="33" s="1"/>
  <c r="Y164" i="43" s="1"/>
  <c r="Z146" i="6"/>
  <c r="AG142" i="33" s="1"/>
  <c r="Q148" i="38" s="1"/>
  <c r="Z565" i="6"/>
  <c r="AG561" i="33" s="1"/>
  <c r="Q567" i="38" s="1"/>
  <c r="Z733" i="6"/>
  <c r="AG729" i="33" s="1"/>
  <c r="Q735" i="38" s="1"/>
  <c r="L179" i="36"/>
  <c r="L518" i="36"/>
  <c r="Q816" i="36"/>
  <c r="L732" i="36"/>
  <c r="Z315" i="6"/>
  <c r="AG311" i="33" s="1"/>
  <c r="Q317" i="38" s="1"/>
  <c r="Z67" i="6"/>
  <c r="AG63" i="33" s="1"/>
  <c r="Q69" i="38" s="1"/>
  <c r="Z82" i="6"/>
  <c r="AG78" i="33" s="1"/>
  <c r="Q84" i="38" s="1"/>
  <c r="Z395" i="6"/>
  <c r="AG391" i="33" s="1"/>
  <c r="Q397" i="38" s="1"/>
  <c r="L565" i="36"/>
  <c r="Z320" i="6"/>
  <c r="AG316" i="33" s="1"/>
  <c r="Q322" i="38" s="1"/>
  <c r="Z557" i="6"/>
  <c r="AG553" i="33" s="1"/>
  <c r="Q559" i="38" s="1"/>
  <c r="Z811" i="6"/>
  <c r="AG807" i="33" s="1"/>
  <c r="Q813" i="38" s="1"/>
  <c r="U715" i="6"/>
  <c r="AB711" i="33" s="1"/>
  <c r="Z42" i="6"/>
  <c r="AG38" i="33" s="1"/>
  <c r="Q44" i="38" s="1"/>
  <c r="U84" i="6"/>
  <c r="AB80" i="33" s="1"/>
  <c r="L86" i="38" s="1"/>
  <c r="Z577" i="6"/>
  <c r="AG573" i="33" s="1"/>
  <c r="Q579" i="38" s="1"/>
  <c r="Z627" i="6"/>
  <c r="AG623" i="33" s="1"/>
  <c r="Q629" i="38" s="1"/>
  <c r="Z526" i="6"/>
  <c r="AG522" i="33" s="1"/>
  <c r="Q528" i="38" s="1"/>
  <c r="Z527" i="6"/>
  <c r="AG523" i="33" s="1"/>
  <c r="Q529" i="38" s="1"/>
  <c r="L84" i="36"/>
  <c r="Z646" i="6"/>
  <c r="AG642" i="33" s="1"/>
  <c r="Q648" i="38" s="1"/>
  <c r="Z561" i="6"/>
  <c r="AG557" i="33" s="1"/>
  <c r="Q563" i="38" s="1"/>
  <c r="Z579" i="6"/>
  <c r="AG575" i="33" s="1"/>
  <c r="Q581" i="38" s="1"/>
  <c r="U827" i="6"/>
  <c r="AB823" i="33" s="1"/>
  <c r="L829" i="38" s="1"/>
  <c r="Q578" i="36"/>
  <c r="Q86" i="36"/>
  <c r="Z768" i="6"/>
  <c r="AG764" i="33" s="1"/>
  <c r="Q770" i="38" s="1"/>
  <c r="U112" i="6"/>
  <c r="AB108" i="33" s="1"/>
  <c r="L114" i="38" s="1"/>
  <c r="Z351" i="6"/>
  <c r="AG347" i="33" s="1"/>
  <c r="Q353" i="38" s="1"/>
  <c r="L510" i="36"/>
  <c r="U605" i="6"/>
  <c r="AB601" i="33" s="1"/>
  <c r="L607" i="38" s="1"/>
  <c r="L787" i="36"/>
  <c r="U357" i="6"/>
  <c r="AB353" i="33" s="1"/>
  <c r="L359" i="38" s="1"/>
  <c r="U540" i="6"/>
  <c r="AB536" i="33" s="1"/>
  <c r="L542" i="38" s="1"/>
  <c r="L639" i="36"/>
  <c r="U505" i="6"/>
  <c r="AB501" i="33" s="1"/>
  <c r="L507" i="38" s="1"/>
  <c r="Z106" i="6"/>
  <c r="AG102" i="33" s="1"/>
  <c r="Q108" i="38" s="1"/>
  <c r="Z739" i="6"/>
  <c r="AG735" i="33" s="1"/>
  <c r="Q741" i="38" s="1"/>
  <c r="U559" i="6"/>
  <c r="AB555" i="33" s="1"/>
  <c r="L561" i="38" s="1"/>
  <c r="Z404" i="6"/>
  <c r="AG400" i="33" s="1"/>
  <c r="Q406" i="38" s="1"/>
  <c r="Q523" i="36"/>
  <c r="L545" i="36"/>
  <c r="M554" i="36"/>
  <c r="U613" i="6"/>
  <c r="AB609" i="33" s="1"/>
  <c r="L615" i="38" s="1"/>
  <c r="Q586" i="36"/>
  <c r="Z620" i="6"/>
  <c r="AG616" i="33" s="1"/>
  <c r="Q622" i="38" s="1"/>
  <c r="Z723" i="6"/>
  <c r="AG719" i="33" s="1"/>
  <c r="Q725" i="38" s="1"/>
  <c r="Z623" i="6"/>
  <c r="AG619" i="33" s="1"/>
  <c r="Q625" i="38" s="1"/>
  <c r="Z589" i="6"/>
  <c r="AG585" i="33" s="1"/>
  <c r="Q591" i="38" s="1"/>
  <c r="Z217" i="6"/>
  <c r="AG213" i="33" s="1"/>
  <c r="Q219" i="38" s="1"/>
  <c r="Z317" i="6"/>
  <c r="AG313" i="33" s="1"/>
  <c r="Q319" i="38" s="1"/>
  <c r="U411" i="6"/>
  <c r="AB407" i="33" s="1"/>
  <c r="L413" i="38" s="1"/>
  <c r="Z610" i="6"/>
  <c r="AG606" i="33" s="1"/>
  <c r="Q612" i="38" s="1"/>
  <c r="Z540" i="6"/>
  <c r="AG536" i="33" s="1"/>
  <c r="Q542" i="38" s="1"/>
  <c r="Z55" i="6"/>
  <c r="AG51" i="33" s="1"/>
  <c r="Q57" i="38" s="1"/>
  <c r="L838" i="38"/>
  <c r="L659" i="36"/>
  <c r="L762" i="36"/>
  <c r="U621" i="6"/>
  <c r="AB617" i="33" s="1"/>
  <c r="L623" i="38" s="1"/>
  <c r="U513" i="6"/>
  <c r="AB509" i="33" s="1"/>
  <c r="L515" i="38" s="1"/>
  <c r="Z162" i="6"/>
  <c r="AG158" i="33" s="1"/>
  <c r="Q164" i="38" s="1"/>
  <c r="Z275" i="6"/>
  <c r="AG271" i="33" s="1"/>
  <c r="Q277" i="38" s="1"/>
  <c r="Z249" i="6"/>
  <c r="AG245" i="33" s="1"/>
  <c r="Q251" i="38" s="1"/>
  <c r="P125" i="36"/>
  <c r="L739" i="36"/>
  <c r="Z615" i="6"/>
  <c r="AG611" i="33" s="1"/>
  <c r="Q617" i="38" s="1"/>
  <c r="Z538" i="6"/>
  <c r="AG534" i="33" s="1"/>
  <c r="Q540" i="38" s="1"/>
  <c r="Z212" i="6"/>
  <c r="AG208" i="33" s="1"/>
  <c r="Q214" i="38" s="1"/>
  <c r="Y467" i="6"/>
  <c r="AF463" i="33" s="1"/>
  <c r="P469" i="38" s="1"/>
  <c r="Y358" i="6"/>
  <c r="AF354" i="33" s="1"/>
  <c r="P360" i="38" s="1"/>
  <c r="Z31" i="6"/>
  <c r="AG27" i="33" s="1"/>
  <c r="Q33" i="38" s="1"/>
  <c r="Z16" i="6"/>
  <c r="AG12" i="33" s="1"/>
  <c r="Q18" i="38" s="1"/>
  <c r="L350" i="36"/>
  <c r="Z493" i="6"/>
  <c r="AG489" i="33" s="1"/>
  <c r="Q495" i="38" s="1"/>
  <c r="Z608" i="6"/>
  <c r="AG604" i="33" s="1"/>
  <c r="Q610" i="38" s="1"/>
  <c r="Z340" i="6"/>
  <c r="AG336" i="33" s="1"/>
  <c r="Q342" i="38" s="1"/>
  <c r="Z376" i="6"/>
  <c r="AG372" i="33" s="1"/>
  <c r="Q378" i="38" s="1"/>
  <c r="Z413" i="6"/>
  <c r="AG409" i="33" s="1"/>
  <c r="Q415" i="38" s="1"/>
  <c r="Z77" i="6"/>
  <c r="AG73" i="33" s="1"/>
  <c r="Q79" i="38" s="1"/>
  <c r="Z572" i="6"/>
  <c r="AG568" i="33" s="1"/>
  <c r="Q574" i="38" s="1"/>
  <c r="V644" i="6"/>
  <c r="AC640" i="33" s="1"/>
  <c r="M646" i="38" s="1"/>
  <c r="L322" i="36"/>
  <c r="U824" i="6"/>
  <c r="AB820" i="33" s="1"/>
  <c r="L826" i="38" s="1"/>
  <c r="U175" i="6"/>
  <c r="AB171" i="33" s="1"/>
  <c r="L177" i="38" s="1"/>
  <c r="L789" i="36"/>
  <c r="L94" i="36"/>
  <c r="L719" i="36"/>
  <c r="U598" i="6"/>
  <c r="AB594" i="33" s="1"/>
  <c r="L600" i="38" s="1"/>
  <c r="L772" i="36"/>
  <c r="U478" i="6"/>
  <c r="AB474" i="33" s="1"/>
  <c r="L480" i="38" s="1"/>
  <c r="L631" i="36"/>
  <c r="U470" i="6"/>
  <c r="AB466" i="33" s="1"/>
  <c r="L472" i="38" s="1"/>
  <c r="L744" i="36"/>
  <c r="L575" i="36"/>
  <c r="U416" i="6"/>
  <c r="AB412" i="33" s="1"/>
  <c r="L418" i="38" s="1"/>
  <c r="U648" i="6"/>
  <c r="AB644" i="33" s="1"/>
  <c r="L650" i="38" s="1"/>
  <c r="L59" i="36"/>
  <c r="L669" i="36"/>
  <c r="L776" i="36"/>
  <c r="L339" i="36"/>
  <c r="L673" i="36"/>
  <c r="U669" i="6"/>
  <c r="AB665" i="33" s="1"/>
  <c r="L671" i="38" s="1"/>
  <c r="U489" i="6"/>
  <c r="AB485" i="33" s="1"/>
  <c r="L491" i="38" s="1"/>
  <c r="L369" i="36"/>
  <c r="U763" i="6"/>
  <c r="AB759" i="33" s="1"/>
  <c r="L765" i="38" s="1"/>
  <c r="L731" i="36"/>
  <c r="L566" i="36"/>
  <c r="L625" i="36"/>
  <c r="U622" i="6"/>
  <c r="AB618" i="33" s="1"/>
  <c r="L624" i="38" s="1"/>
  <c r="U333" i="6"/>
  <c r="AB329" i="33" s="1"/>
  <c r="L335" i="38" s="1"/>
  <c r="L541" i="36"/>
  <c r="L621" i="36"/>
  <c r="U328" i="6"/>
  <c r="AB324" i="33" s="1"/>
  <c r="L330" i="38" s="1"/>
  <c r="U395" i="6"/>
  <c r="AB391" i="33" s="1"/>
  <c r="L397" i="38" s="1"/>
  <c r="U151" i="6"/>
  <c r="AB147" i="33" s="1"/>
  <c r="L164" i="36"/>
  <c r="L728" i="36"/>
  <c r="L578" i="36"/>
  <c r="U364" i="6"/>
  <c r="AB360" i="33" s="1"/>
  <c r="L366" i="38" s="1"/>
  <c r="U812" i="6"/>
  <c r="AB808" i="33" s="1"/>
  <c r="L814" i="38" s="1"/>
  <c r="U62" i="6"/>
  <c r="AB58" i="33" s="1"/>
  <c r="L64" i="38" s="1"/>
  <c r="U633" i="6"/>
  <c r="AB629" i="33" s="1"/>
  <c r="L635" i="38" s="1"/>
  <c r="Z751" i="6"/>
  <c r="AG747" i="33" s="1"/>
  <c r="Q753" i="38" s="1"/>
  <c r="Z99" i="6"/>
  <c r="AG95" i="33" s="1"/>
  <c r="Q101" i="38" s="1"/>
  <c r="L131" i="36"/>
  <c r="L653" i="36"/>
  <c r="L351" i="36"/>
  <c r="L817" i="36"/>
  <c r="U248" i="6"/>
  <c r="AB244" i="33" s="1"/>
  <c r="L250" i="38" s="1"/>
  <c r="U195" i="6"/>
  <c r="AB191" i="33" s="1"/>
  <c r="L197" i="38" s="1"/>
  <c r="L17" i="36"/>
  <c r="Z499" i="6"/>
  <c r="AG495" i="33" s="1"/>
  <c r="Q501" i="38" s="1"/>
  <c r="Z758" i="6"/>
  <c r="AG754" i="33" s="1"/>
  <c r="Q760" i="38" s="1"/>
  <c r="U43" i="6"/>
  <c r="AB39" i="33" s="1"/>
  <c r="U592" i="6"/>
  <c r="AB588" i="33" s="1"/>
  <c r="Z22" i="6"/>
  <c r="AG18" i="33" s="1"/>
  <c r="Q24" i="38" s="1"/>
  <c r="Z78" i="6"/>
  <c r="AG74" i="33" s="1"/>
  <c r="Q80" i="38" s="1"/>
  <c r="Z139" i="6"/>
  <c r="AG135" i="33" s="1"/>
  <c r="Q141" i="38" s="1"/>
  <c r="L611" i="36"/>
  <c r="L113" i="36"/>
  <c r="Q654" i="36"/>
  <c r="L433" i="36"/>
  <c r="L148" i="36"/>
  <c r="L106" i="36"/>
  <c r="U578" i="6"/>
  <c r="AB574" i="33" s="1"/>
  <c r="L580" i="38" s="1"/>
  <c r="L602" i="36"/>
  <c r="L468" i="36"/>
  <c r="L294" i="36"/>
  <c r="U727" i="6"/>
  <c r="AB723" i="33" s="1"/>
  <c r="Z380" i="6"/>
  <c r="AG376" i="33" s="1"/>
  <c r="Q382" i="38" s="1"/>
  <c r="Q743" i="36"/>
  <c r="Z175" i="6"/>
  <c r="AG171" i="33" s="1"/>
  <c r="Q177" i="38" s="1"/>
  <c r="Q172" i="36"/>
  <c r="Q492" i="36"/>
  <c r="Z815" i="6"/>
  <c r="AG811" i="33" s="1"/>
  <c r="Q817" i="38" s="1"/>
  <c r="Z286" i="6"/>
  <c r="AG282" i="33" s="1"/>
  <c r="Q288" i="38" s="1"/>
  <c r="L374" i="36"/>
  <c r="Q67" i="36"/>
  <c r="L543" i="36"/>
  <c r="L412" i="36"/>
  <c r="L736" i="36"/>
  <c r="L143" i="36"/>
  <c r="L101" i="36"/>
  <c r="L441" i="36"/>
  <c r="L585" i="36"/>
  <c r="U640" i="6"/>
  <c r="AB636" i="33" s="1"/>
  <c r="L642" i="38" s="1"/>
  <c r="U325" i="6"/>
  <c r="AB321" i="33" s="1"/>
  <c r="L327" i="38" s="1"/>
  <c r="L773" i="36"/>
  <c r="L503" i="36"/>
  <c r="L428" i="36"/>
  <c r="L50" i="36"/>
  <c r="Q516" i="36"/>
  <c r="Q242" i="36"/>
  <c r="M45" i="36"/>
  <c r="L779" i="36"/>
  <c r="U780" i="6"/>
  <c r="AB776" i="33" s="1"/>
  <c r="L782" i="38" s="1"/>
  <c r="U814" i="6"/>
  <c r="AB810" i="33" s="1"/>
  <c r="L816" i="38" s="1"/>
  <c r="L558" i="36"/>
  <c r="Q41" i="36"/>
  <c r="Z440" i="6"/>
  <c r="AG436" i="33" s="1"/>
  <c r="L40" i="36"/>
  <c r="L798" i="36"/>
  <c r="U818" i="6"/>
  <c r="AB814" i="33" s="1"/>
  <c r="L820" i="38" s="1"/>
  <c r="L375" i="36"/>
  <c r="L452" i="36"/>
  <c r="L267" i="36"/>
  <c r="M533" i="36"/>
  <c r="V590" i="6"/>
  <c r="AC586" i="33" s="1"/>
  <c r="M592" i="38" s="1"/>
  <c r="L92" i="36"/>
  <c r="U208" i="6"/>
  <c r="AB204" i="33" s="1"/>
  <c r="M162" i="36"/>
  <c r="L724" i="36"/>
  <c r="V474" i="6"/>
  <c r="AC470" i="33" s="1"/>
  <c r="M476" i="38" s="1"/>
  <c r="V211" i="6"/>
  <c r="AC207" i="33" s="1"/>
  <c r="L255" i="36"/>
  <c r="L502" i="36"/>
  <c r="L464" i="36"/>
  <c r="U620" i="6"/>
  <c r="AB616" i="33" s="1"/>
  <c r="L622" i="38" s="1"/>
  <c r="U244" i="6"/>
  <c r="AB240" i="33" s="1"/>
  <c r="L246" i="38" s="1"/>
  <c r="L334" i="36"/>
  <c r="L323" i="36"/>
  <c r="L469" i="36"/>
  <c r="L27" i="36"/>
  <c r="U660" i="6"/>
  <c r="AB656" i="33" s="1"/>
  <c r="L662" i="38" s="1"/>
  <c r="L34" i="36"/>
  <c r="U630" i="6"/>
  <c r="AB626" i="33" s="1"/>
  <c r="L632" i="38" s="1"/>
  <c r="M609" i="36"/>
  <c r="L268" i="36"/>
  <c r="M48" i="36"/>
  <c r="L746" i="36"/>
  <c r="M735" i="36"/>
  <c r="L298" i="36"/>
  <c r="L538" i="36"/>
  <c r="M346" i="36"/>
  <c r="M717" i="36"/>
  <c r="M360" i="36"/>
  <c r="M734" i="36"/>
  <c r="M747" i="36"/>
  <c r="L169" i="36"/>
  <c r="U685" i="6"/>
  <c r="AB681" i="33" s="1"/>
  <c r="T117" i="43" s="1"/>
  <c r="L300" i="36"/>
  <c r="M335" i="36"/>
  <c r="M762" i="36"/>
  <c r="M614" i="36"/>
  <c r="L293" i="36"/>
  <c r="L401" i="36"/>
  <c r="V129" i="6"/>
  <c r="AC125" i="33" s="1"/>
  <c r="L735" i="36"/>
  <c r="M575" i="36"/>
  <c r="U386" i="6"/>
  <c r="AB382" i="33" s="1"/>
  <c r="U625" i="6"/>
  <c r="AB621" i="33" s="1"/>
  <c r="L627" i="38" s="1"/>
  <c r="U166" i="6"/>
  <c r="AB162" i="33" s="1"/>
  <c r="L168" i="38" s="1"/>
  <c r="U41" i="6"/>
  <c r="AB37" i="33" s="1"/>
  <c r="L43" i="38" s="1"/>
  <c r="U634" i="6"/>
  <c r="AB630" i="33" s="1"/>
  <c r="L636" i="38" s="1"/>
  <c r="U525" i="6"/>
  <c r="AB521" i="33" s="1"/>
  <c r="L527" i="38" s="1"/>
  <c r="Z263" i="6"/>
  <c r="AG259" i="33" s="1"/>
  <c r="Q265" i="38" s="1"/>
  <c r="L788" i="36"/>
  <c r="U250" i="6"/>
  <c r="AB246" i="33" s="1"/>
  <c r="L252" i="38" s="1"/>
  <c r="U78" i="6"/>
  <c r="AB74" i="33" s="1"/>
  <c r="L80" i="38" s="1"/>
  <c r="Z786" i="6"/>
  <c r="AG782" i="33" s="1"/>
  <c r="Q788" i="38" s="1"/>
  <c r="U413" i="6"/>
  <c r="AB409" i="33" s="1"/>
  <c r="L415" i="38" s="1"/>
  <c r="U829" i="6"/>
  <c r="AB825" i="33" s="1"/>
  <c r="L831" i="38" s="1"/>
  <c r="L276" i="36"/>
  <c r="Q838" i="38"/>
  <c r="L618" i="36"/>
  <c r="U351" i="6"/>
  <c r="AB347" i="33" s="1"/>
  <c r="L353" i="38" s="1"/>
  <c r="L537" i="36"/>
  <c r="U161" i="6"/>
  <c r="AB157" i="33" s="1"/>
  <c r="L163" i="38" s="1"/>
  <c r="L555" i="36"/>
  <c r="L14" i="36"/>
  <c r="L784" i="36"/>
  <c r="L65" i="36"/>
  <c r="U584" i="6"/>
  <c r="AB580" i="33" s="1"/>
  <c r="L586" i="38" s="1"/>
  <c r="L349" i="36"/>
  <c r="L807" i="36"/>
  <c r="L125" i="36"/>
  <c r="U533" i="6"/>
  <c r="AB529" i="33" s="1"/>
  <c r="U830" i="6"/>
  <c r="AB826" i="33" s="1"/>
  <c r="L832" i="38" s="1"/>
  <c r="U449" i="6"/>
  <c r="AB445" i="33" s="1"/>
  <c r="L451" i="38" s="1"/>
  <c r="L647" i="36"/>
  <c r="L107" i="36"/>
  <c r="L483" i="36"/>
  <c r="L658" i="36"/>
  <c r="U329" i="6"/>
  <c r="AB325" i="33" s="1"/>
  <c r="L331" i="38" s="1"/>
  <c r="U494" i="6"/>
  <c r="AB490" i="33" s="1"/>
  <c r="L496" i="38" s="1"/>
  <c r="U574" i="6"/>
  <c r="AB570" i="33" s="1"/>
  <c r="L576" i="38" s="1"/>
  <c r="U47" i="6"/>
  <c r="AB43" i="33" s="1"/>
  <c r="L49" i="38" s="1"/>
  <c r="L584" i="36"/>
  <c r="L563" i="36"/>
  <c r="L616" i="36"/>
  <c r="Q580" i="36"/>
  <c r="Z578" i="6"/>
  <c r="AG574" i="33" s="1"/>
  <c r="Q580" i="38" s="1"/>
  <c r="Q95" i="36"/>
  <c r="U512" i="6"/>
  <c r="AB508" i="33" s="1"/>
  <c r="L514" i="38" s="1"/>
  <c r="Z671" i="6"/>
  <c r="AG667" i="33" s="1"/>
  <c r="Q673" i="38" s="1"/>
  <c r="Z711" i="6"/>
  <c r="AG707" i="33" s="1"/>
  <c r="Q713" i="38" s="1"/>
  <c r="Z760" i="6"/>
  <c r="AG756" i="33" s="1"/>
  <c r="Y99" i="43" s="1"/>
  <c r="Q587" i="36"/>
  <c r="Z585" i="6"/>
  <c r="AG581" i="33" s="1"/>
  <c r="Q587" i="38" s="1"/>
  <c r="Q447" i="36"/>
  <c r="Z445" i="6"/>
  <c r="AG441" i="33" s="1"/>
  <c r="Q447" i="38" s="1"/>
  <c r="Q757" i="36"/>
  <c r="Z755" i="6"/>
  <c r="AG751" i="33" s="1"/>
  <c r="Q757" i="38" s="1"/>
  <c r="Q745" i="36"/>
  <c r="Z743" i="6"/>
  <c r="AG739" i="33" s="1"/>
  <c r="Q745" i="38" s="1"/>
  <c r="Q197" i="36"/>
  <c r="Z195" i="6"/>
  <c r="AG191" i="33" s="1"/>
  <c r="Q197" i="38" s="1"/>
  <c r="Q355" i="36"/>
  <c r="Z353" i="6"/>
  <c r="AG349" i="33" s="1"/>
  <c r="Q355" i="38" s="1"/>
  <c r="Q596" i="36"/>
  <c r="Z594" i="6"/>
  <c r="AG590" i="33" s="1"/>
  <c r="Q596" i="38" s="1"/>
  <c r="Q766" i="36"/>
  <c r="Z764" i="6"/>
  <c r="AG760" i="33" s="1"/>
  <c r="Q766" i="38" s="1"/>
  <c r="Z512" i="6"/>
  <c r="AG508" i="33" s="1"/>
  <c r="Q514" i="38" s="1"/>
  <c r="Z773" i="6"/>
  <c r="AG769" i="33" s="1"/>
  <c r="Q775" i="38" s="1"/>
  <c r="Z246" i="6"/>
  <c r="AG242" i="33" s="1"/>
  <c r="Y138" i="43" s="1"/>
  <c r="Z729" i="6"/>
  <c r="AG725" i="33" s="1"/>
  <c r="Q731" i="38" s="1"/>
  <c r="Z437" i="6"/>
  <c r="AG433" i="33" s="1"/>
  <c r="Q439" i="38" s="1"/>
  <c r="U659" i="6"/>
  <c r="AB655" i="33" s="1"/>
  <c r="L661" i="38" s="1"/>
  <c r="L544" i="36"/>
  <c r="U572" i="6"/>
  <c r="AB568" i="33" s="1"/>
  <c r="L574" i="38" s="1"/>
  <c r="U217" i="6"/>
  <c r="AB213" i="33" s="1"/>
  <c r="L219" i="38" s="1"/>
  <c r="Z452" i="6"/>
  <c r="AG448" i="33" s="1"/>
  <c r="Q454" i="38" s="1"/>
  <c r="Z510" i="6"/>
  <c r="AG506" i="33" s="1"/>
  <c r="Q512" i="38" s="1"/>
  <c r="Z177" i="6"/>
  <c r="AG173" i="33" s="1"/>
  <c r="Q179" i="38" s="1"/>
  <c r="Q497" i="36"/>
  <c r="Z108" i="6"/>
  <c r="AG104" i="33" s="1"/>
  <c r="Q110" i="38" s="1"/>
  <c r="Z798" i="6"/>
  <c r="AG794" i="33" s="1"/>
  <c r="Q800" i="38" s="1"/>
  <c r="Z659" i="6"/>
  <c r="AG655" i="33" s="1"/>
  <c r="Q661" i="38" s="1"/>
  <c r="Q281" i="36"/>
  <c r="Z279" i="6"/>
  <c r="AG275" i="33" s="1"/>
  <c r="Q281" i="38" s="1"/>
  <c r="Q566" i="36"/>
  <c r="Z564" i="6"/>
  <c r="AG560" i="33" s="1"/>
  <c r="Q566" i="38" s="1"/>
  <c r="Q403" i="36"/>
  <c r="Z401" i="6"/>
  <c r="AG397" i="33" s="1"/>
  <c r="Q403" i="38" s="1"/>
  <c r="Q456" i="36"/>
  <c r="Z454" i="6"/>
  <c r="AG450" i="33" s="1"/>
  <c r="Q456" i="38" s="1"/>
  <c r="Q671" i="36"/>
  <c r="Z669" i="6"/>
  <c r="AG665" i="33" s="1"/>
  <c r="Q671" i="38" s="1"/>
  <c r="Q750" i="36"/>
  <c r="Z748" i="6"/>
  <c r="AG744" i="33" s="1"/>
  <c r="Q750" i="38" s="1"/>
  <c r="L123" i="36"/>
  <c r="Q551" i="36"/>
  <c r="L448" i="36"/>
  <c r="U233" i="6"/>
  <c r="AB229" i="33" s="1"/>
  <c r="L235" i="38" s="1"/>
  <c r="U558" i="6"/>
  <c r="AB554" i="33" s="1"/>
  <c r="L560" i="38" s="1"/>
  <c r="Z330" i="6"/>
  <c r="AG326" i="33" s="1"/>
  <c r="Q332" i="38" s="1"/>
  <c r="Z19" i="6"/>
  <c r="AG15" i="33" s="1"/>
  <c r="Q21" i="38" s="1"/>
  <c r="Z441" i="6"/>
  <c r="AG437" i="33" s="1"/>
  <c r="Q443" i="38" s="1"/>
  <c r="Z588" i="6"/>
  <c r="AG584" i="33" s="1"/>
  <c r="Q590" i="38" s="1"/>
  <c r="Q386" i="36"/>
  <c r="Z384" i="6"/>
  <c r="AG380" i="33" s="1"/>
  <c r="Q386" i="38" s="1"/>
  <c r="Q647" i="36"/>
  <c r="Z645" i="6"/>
  <c r="AG641" i="33" s="1"/>
  <c r="Q647" i="38" s="1"/>
  <c r="Q719" i="36"/>
  <c r="Z717" i="6"/>
  <c r="AG713" i="33" s="1"/>
  <c r="Q719" i="38" s="1"/>
  <c r="Q539" i="36"/>
  <c r="Z537" i="6"/>
  <c r="AG533" i="33" s="1"/>
  <c r="Q539" i="38" s="1"/>
  <c r="Q485" i="36"/>
  <c r="Z483" i="6"/>
  <c r="AG479" i="33" s="1"/>
  <c r="Q485" i="38" s="1"/>
  <c r="Q519" i="36"/>
  <c r="Z517" i="6"/>
  <c r="AG513" i="33" s="1"/>
  <c r="Q519" i="38" s="1"/>
  <c r="Q592" i="36"/>
  <c r="Z590" i="6"/>
  <c r="AG586" i="33" s="1"/>
  <c r="Q592" i="38" s="1"/>
  <c r="L533" i="36"/>
  <c r="Z602" i="6"/>
  <c r="AG598" i="33" s="1"/>
  <c r="Q604" i="38" s="1"/>
  <c r="Z639" i="6"/>
  <c r="AG635" i="33" s="1"/>
  <c r="Q641" i="38" s="1"/>
  <c r="Z70" i="6"/>
  <c r="AG66" i="33" s="1"/>
  <c r="Q72" i="38" s="1"/>
  <c r="Q372" i="36"/>
  <c r="Z370" i="6"/>
  <c r="AG366" i="33" s="1"/>
  <c r="Q372" i="38" s="1"/>
  <c r="Q318" i="36"/>
  <c r="Z316" i="6"/>
  <c r="AG312" i="33" s="1"/>
  <c r="Q318" i="38" s="1"/>
  <c r="Q467" i="36"/>
  <c r="Z465" i="6"/>
  <c r="AG461" i="33" s="1"/>
  <c r="Q467" i="38" s="1"/>
  <c r="Q346" i="36"/>
  <c r="Z344" i="6"/>
  <c r="AG340" i="33" s="1"/>
  <c r="Q346" i="38" s="1"/>
  <c r="Q526" i="36"/>
  <c r="Z524" i="6"/>
  <c r="AG520" i="33" s="1"/>
  <c r="Q526" i="38" s="1"/>
  <c r="Q660" i="36"/>
  <c r="Z658" i="6"/>
  <c r="AG654" i="33" s="1"/>
  <c r="Q660" i="38" s="1"/>
  <c r="L609" i="36"/>
  <c r="U457" i="6"/>
  <c r="AB453" i="33" s="1"/>
  <c r="L459" i="38" s="1"/>
  <c r="L770" i="36"/>
  <c r="U68" i="6"/>
  <c r="AB64" i="33" s="1"/>
  <c r="L70" i="38" s="1"/>
  <c r="U644" i="6"/>
  <c r="AB640" i="33" s="1"/>
  <c r="L646" i="38" s="1"/>
  <c r="Z349" i="6"/>
  <c r="AG345" i="33" s="1"/>
  <c r="Q351" i="38" s="1"/>
  <c r="Z806" i="6"/>
  <c r="AG802" i="33" s="1"/>
  <c r="Q808" i="38" s="1"/>
  <c r="Z189" i="6"/>
  <c r="AG185" i="33" s="1"/>
  <c r="Q191" i="38" s="1"/>
  <c r="Q338" i="36"/>
  <c r="Z336" i="6"/>
  <c r="AG332" i="33" s="1"/>
  <c r="Q338" i="38" s="1"/>
  <c r="Q628" i="36"/>
  <c r="Z626" i="6"/>
  <c r="AG622" i="33" s="1"/>
  <c r="Q628" i="38" s="1"/>
  <c r="Q137" i="36"/>
  <c r="Z135" i="6"/>
  <c r="AG131" i="33" s="1"/>
  <c r="Y127" i="43" s="1"/>
  <c r="Q710" i="36"/>
  <c r="Z708" i="6"/>
  <c r="AG704" i="33" s="1"/>
  <c r="Q710" i="38" s="1"/>
  <c r="Q328" i="36"/>
  <c r="Z326" i="6"/>
  <c r="AG322" i="33" s="1"/>
  <c r="Q328" i="38" s="1"/>
  <c r="Q354" i="36"/>
  <c r="Z352" i="6"/>
  <c r="AG348" i="33" s="1"/>
  <c r="Q354" i="38" s="1"/>
  <c r="U526" i="6"/>
  <c r="AB522" i="33" s="1"/>
  <c r="L528" i="38" s="1"/>
  <c r="U139" i="6"/>
  <c r="AB135" i="33" s="1"/>
  <c r="L141" i="38" s="1"/>
  <c r="Z583" i="6"/>
  <c r="AG579" i="33" s="1"/>
  <c r="Q585" i="38" s="1"/>
  <c r="Z612" i="6"/>
  <c r="AG608" i="33" s="1"/>
  <c r="Q614" i="38" s="1"/>
  <c r="Z43" i="6"/>
  <c r="AG39" i="33" s="1"/>
  <c r="Q302" i="36"/>
  <c r="Z300" i="6"/>
  <c r="AG296" i="33" s="1"/>
  <c r="Q302" i="38" s="1"/>
  <c r="Q786" i="36"/>
  <c r="Z784" i="6"/>
  <c r="AG780" i="33" s="1"/>
  <c r="Q786" i="38" s="1"/>
  <c r="Q651" i="36"/>
  <c r="Z649" i="6"/>
  <c r="AG645" i="33" s="1"/>
  <c r="Q651" i="38" s="1"/>
  <c r="Q260" i="36"/>
  <c r="Z258" i="6"/>
  <c r="AG254" i="33" s="1"/>
  <c r="Q795" i="36"/>
  <c r="Z793" i="6"/>
  <c r="AG789" i="33" s="1"/>
  <c r="Q795" i="38" s="1"/>
  <c r="Q290" i="36"/>
  <c r="Z288" i="6"/>
  <c r="AG284" i="33" s="1"/>
  <c r="Q290" i="38" s="1"/>
  <c r="Z90" i="6"/>
  <c r="AG86" i="33" s="1"/>
  <c r="Z158" i="6"/>
  <c r="AG154" i="33" s="1"/>
  <c r="Q160" i="38" s="1"/>
  <c r="Z474" i="6"/>
  <c r="AG470" i="33" s="1"/>
  <c r="Q476" i="38" s="1"/>
  <c r="Q729" i="36"/>
  <c r="Z727" i="6"/>
  <c r="AG723" i="33" s="1"/>
  <c r="Q123" i="36"/>
  <c r="Z121" i="6"/>
  <c r="AG117" i="33" s="1"/>
  <c r="Y154" i="43" s="1"/>
  <c r="Q357" i="36"/>
  <c r="Z355" i="6"/>
  <c r="AG351" i="33" s="1"/>
  <c r="Q357" i="38" s="1"/>
  <c r="Q518" i="36"/>
  <c r="Z516" i="6"/>
  <c r="AG512" i="33" s="1"/>
  <c r="Q518" i="38" s="1"/>
  <c r="Q569" i="36"/>
  <c r="Z567" i="6"/>
  <c r="AG563" i="33" s="1"/>
  <c r="Q569" i="38" s="1"/>
  <c r="Q611" i="36"/>
  <c r="Z609" i="6"/>
  <c r="AG605" i="33" s="1"/>
  <c r="Q611" i="38" s="1"/>
  <c r="U26" i="6"/>
  <c r="AB22" i="33" s="1"/>
  <c r="T137" i="43" s="1"/>
  <c r="M816" i="36"/>
  <c r="M330" i="36"/>
  <c r="L796" i="36"/>
  <c r="Y170" i="6"/>
  <c r="AF166" i="33" s="1"/>
  <c r="P172" i="38" s="1"/>
  <c r="L613" i="36"/>
  <c r="U593" i="6"/>
  <c r="AB589" i="33" s="1"/>
  <c r="L595" i="38" s="1"/>
  <c r="L93" i="36"/>
  <c r="U497" i="6"/>
  <c r="AB493" i="33" s="1"/>
  <c r="L499" i="38" s="1"/>
  <c r="V38" i="6"/>
  <c r="AC34" i="33" s="1"/>
  <c r="M40" i="38" s="1"/>
  <c r="L554" i="36"/>
  <c r="L523" i="36"/>
  <c r="L277" i="36"/>
  <c r="U790" i="6"/>
  <c r="AB786" i="33" s="1"/>
  <c r="L792" i="38" s="1"/>
  <c r="L758" i="36"/>
  <c r="L811" i="36"/>
  <c r="L573" i="36"/>
  <c r="L240" i="36"/>
  <c r="L493" i="36"/>
  <c r="L710" i="36"/>
  <c r="L610" i="36"/>
  <c r="L214" i="36"/>
  <c r="U547" i="6"/>
  <c r="AB543" i="33" s="1"/>
  <c r="L549" i="38" s="1"/>
  <c r="U116" i="6"/>
  <c r="AB112" i="33" s="1"/>
  <c r="L118" i="38" s="1"/>
  <c r="L656" i="36"/>
  <c r="L328" i="36"/>
  <c r="L741" i="36"/>
  <c r="U95" i="6"/>
  <c r="AB91" i="33" s="1"/>
  <c r="L97" i="38" s="1"/>
  <c r="L395" i="36"/>
  <c r="L720" i="36"/>
  <c r="U801" i="6"/>
  <c r="AB797" i="33" s="1"/>
  <c r="L803" i="38" s="1"/>
  <c r="U658" i="6"/>
  <c r="AB654" i="33" s="1"/>
  <c r="L660" i="38" s="1"/>
  <c r="U342" i="6"/>
  <c r="AB338" i="33" s="1"/>
  <c r="L344" i="38" s="1"/>
  <c r="U738" i="6"/>
  <c r="AB734" i="33" s="1"/>
  <c r="L740" i="38" s="1"/>
  <c r="L591" i="36"/>
  <c r="U35" i="6"/>
  <c r="AB31" i="33" s="1"/>
  <c r="S759" i="33"/>
  <c r="O765" i="36" s="1"/>
  <c r="L307" i="36"/>
  <c r="L500" i="36"/>
  <c r="U211" i="6"/>
  <c r="AB207" i="33" s="1"/>
  <c r="Y104" i="6"/>
  <c r="AF100" i="33" s="1"/>
  <c r="P106" i="38" s="1"/>
  <c r="H529" i="36"/>
  <c r="P225" i="36"/>
  <c r="Y581" i="6"/>
  <c r="AF577" i="33" s="1"/>
  <c r="P583" i="38" s="1"/>
  <c r="P247" i="36"/>
  <c r="P741" i="36"/>
  <c r="I33" i="36"/>
  <c r="U435" i="6"/>
  <c r="AB431" i="33" s="1"/>
  <c r="L437" i="38" s="1"/>
  <c r="U370" i="6"/>
  <c r="AB366" i="33" s="1"/>
  <c r="L372" i="38" s="1"/>
  <c r="L475" i="36"/>
  <c r="U336" i="6"/>
  <c r="AB332" i="33" s="1"/>
  <c r="L338" i="38" s="1"/>
  <c r="L748" i="36"/>
  <c r="L556" i="36"/>
  <c r="U749" i="6"/>
  <c r="AB745" i="33" s="1"/>
  <c r="L751" i="38" s="1"/>
  <c r="L577" i="36"/>
  <c r="L71" i="36"/>
  <c r="L20" i="36"/>
  <c r="L144" i="36"/>
  <c r="L800" i="36"/>
  <c r="L356" i="36"/>
  <c r="U711" i="6"/>
  <c r="AB707" i="33" s="1"/>
  <c r="L713" i="38" s="1"/>
  <c r="U580" i="6"/>
  <c r="AB576" i="33" s="1"/>
  <c r="L582" i="38" s="1"/>
  <c r="U302" i="6"/>
  <c r="AB298" i="33" s="1"/>
  <c r="L304" i="38" s="1"/>
  <c r="Q473" i="6"/>
  <c r="X469" i="33" s="1"/>
  <c r="H475" i="38" s="1"/>
  <c r="M98" i="36"/>
  <c r="L233" i="36"/>
  <c r="U788" i="6"/>
  <c r="AB784" i="33" s="1"/>
  <c r="L790" i="38" s="1"/>
  <c r="U779" i="6"/>
  <c r="AB775" i="33" s="1"/>
  <c r="L781" i="38" s="1"/>
  <c r="U748" i="6"/>
  <c r="AB744" i="33" s="1"/>
  <c r="L750" i="38" s="1"/>
  <c r="U579" i="6"/>
  <c r="AB575" i="33" s="1"/>
  <c r="L581" i="38" s="1"/>
  <c r="U569" i="6"/>
  <c r="AB565" i="33" s="1"/>
  <c r="L571" i="38" s="1"/>
  <c r="U384" i="6"/>
  <c r="AB380" i="33" s="1"/>
  <c r="L386" i="38" s="1"/>
  <c r="Q52" i="6"/>
  <c r="X48" i="33" s="1"/>
  <c r="R29" i="6"/>
  <c r="Y25" i="33" s="1"/>
  <c r="I31" i="38" s="1"/>
  <c r="K708" i="33"/>
  <c r="G714" i="36" s="1"/>
  <c r="K447" i="33"/>
  <c r="G453" i="36" s="1"/>
  <c r="K241" i="33"/>
  <c r="G247" i="36" s="1"/>
  <c r="K789" i="33"/>
  <c r="G795" i="36" s="1"/>
  <c r="K534" i="33"/>
  <c r="G540" i="36" s="1"/>
  <c r="K208" i="33"/>
  <c r="G214" i="36" s="1"/>
  <c r="K446" i="33"/>
  <c r="G452" i="36" s="1"/>
  <c r="K235" i="33"/>
  <c r="P239" i="6" s="1"/>
  <c r="W235" i="33" s="1"/>
  <c r="G241" i="38" s="1"/>
  <c r="K347" i="33"/>
  <c r="G353" i="36" s="1"/>
  <c r="K308" i="33"/>
  <c r="G314" i="36" s="1"/>
  <c r="K400" i="33"/>
  <c r="P404" i="6" s="1"/>
  <c r="W400" i="33" s="1"/>
  <c r="G406" i="38" s="1"/>
  <c r="K519" i="33"/>
  <c r="G525" i="36" s="1"/>
  <c r="K599" i="33"/>
  <c r="P603" i="6" s="1"/>
  <c r="W599" i="33" s="1"/>
  <c r="G605" i="38" s="1"/>
  <c r="K614" i="33"/>
  <c r="G620" i="36" s="1"/>
  <c r="K563" i="33"/>
  <c r="G569" i="36" s="1"/>
  <c r="K185" i="33"/>
  <c r="G191" i="36" s="1"/>
  <c r="K738" i="33"/>
  <c r="P742" i="6" s="1"/>
  <c r="W738" i="33" s="1"/>
  <c r="G744" i="38" s="1"/>
  <c r="K486" i="33"/>
  <c r="G492" i="36" s="1"/>
  <c r="K98" i="33"/>
  <c r="G104" i="36" s="1"/>
  <c r="K564" i="33"/>
  <c r="G570" i="36" s="1"/>
  <c r="K96" i="33"/>
  <c r="G102" i="36" s="1"/>
  <c r="K236" i="33"/>
  <c r="G242" i="36" s="1"/>
  <c r="K229" i="33"/>
  <c r="G235" i="36" s="1"/>
  <c r="K343" i="33"/>
  <c r="G349" i="36" s="1"/>
  <c r="K322" i="33"/>
  <c r="G328" i="36" s="1"/>
  <c r="K453" i="33"/>
  <c r="P457" i="6" s="1"/>
  <c r="W453" i="33" s="1"/>
  <c r="G459" i="38" s="1"/>
  <c r="K663" i="33"/>
  <c r="G669" i="36" s="1"/>
  <c r="K477" i="33"/>
  <c r="G483" i="36" s="1"/>
  <c r="K100" i="33"/>
  <c r="G106" i="36" s="1"/>
  <c r="K612" i="33"/>
  <c r="P616" i="6" s="1"/>
  <c r="W612" i="33" s="1"/>
  <c r="G618" i="38" s="1"/>
  <c r="K513" i="33"/>
  <c r="G519" i="36" s="1"/>
  <c r="K15" i="33"/>
  <c r="G21" i="36" s="1"/>
  <c r="K591" i="33"/>
  <c r="G597" i="36" s="1"/>
  <c r="K718" i="33"/>
  <c r="G724" i="36" s="1"/>
  <c r="K783" i="33"/>
  <c r="G789" i="36" s="1"/>
  <c r="K808" i="33"/>
  <c r="G814" i="36" s="1"/>
  <c r="K97" i="33"/>
  <c r="G103" i="36" s="1"/>
  <c r="K104" i="33"/>
  <c r="G110" i="36" s="1"/>
  <c r="K137" i="33"/>
  <c r="G143" i="36" s="1"/>
  <c r="K611" i="33"/>
  <c r="G617" i="36" s="1"/>
  <c r="K376" i="33"/>
  <c r="G382" i="36" s="1"/>
  <c r="K56" i="33"/>
  <c r="G62" i="36" s="1"/>
  <c r="K731" i="33"/>
  <c r="C57" i="43" s="1"/>
  <c r="K374" i="33"/>
  <c r="G380" i="36" s="1"/>
  <c r="K787" i="33"/>
  <c r="G793" i="36" s="1"/>
  <c r="K509" i="33"/>
  <c r="G515" i="36" s="1"/>
  <c r="K697" i="33"/>
  <c r="G703" i="36" s="1"/>
  <c r="K775" i="33"/>
  <c r="G781" i="36" s="1"/>
  <c r="K714" i="33"/>
  <c r="G720" i="36" s="1"/>
  <c r="K797" i="33"/>
  <c r="G803" i="36" s="1"/>
  <c r="K25" i="33"/>
  <c r="G31" i="36" s="1"/>
  <c r="K38" i="33"/>
  <c r="P42" i="6" s="1"/>
  <c r="W38" i="33" s="1"/>
  <c r="G44" i="38" s="1"/>
  <c r="H594" i="36"/>
  <c r="K802" i="33"/>
  <c r="G808" i="36" s="1"/>
  <c r="K584" i="33"/>
  <c r="G590" i="36" s="1"/>
  <c r="K318" i="33"/>
  <c r="G324" i="36" s="1"/>
  <c r="K91" i="33"/>
  <c r="G97" i="36" s="1"/>
  <c r="K659" i="33"/>
  <c r="C120" i="43" s="1"/>
  <c r="K316" i="33"/>
  <c r="P320" i="6" s="1"/>
  <c r="W316" i="33" s="1"/>
  <c r="G322" i="38" s="1"/>
  <c r="K736" i="33"/>
  <c r="G742" i="36" s="1"/>
  <c r="K268" i="33"/>
  <c r="G274" i="36" s="1"/>
  <c r="K546" i="33"/>
  <c r="G552" i="36" s="1"/>
  <c r="K440" i="33"/>
  <c r="G446" i="36" s="1"/>
  <c r="K681" i="33"/>
  <c r="C117" i="43" s="1"/>
  <c r="K618" i="33"/>
  <c r="G624" i="36" s="1"/>
  <c r="K742" i="33"/>
  <c r="G748" i="36" s="1"/>
  <c r="Q481" i="6"/>
  <c r="X477" i="33" s="1"/>
  <c r="H483" i="38" s="1"/>
  <c r="Y795" i="6"/>
  <c r="AF791" i="33" s="1"/>
  <c r="P797" i="38" s="1"/>
  <c r="K791" i="33"/>
  <c r="P795" i="6" s="1"/>
  <c r="W791" i="33" s="1"/>
  <c r="G797" i="38" s="1"/>
  <c r="K536" i="33"/>
  <c r="G542" i="36" s="1"/>
  <c r="K439" i="33"/>
  <c r="G445" i="36" s="1"/>
  <c r="K17" i="33"/>
  <c r="G23" i="36" s="1"/>
  <c r="K609" i="33"/>
  <c r="G615" i="36" s="1"/>
  <c r="K329" i="33"/>
  <c r="G335" i="36" s="1"/>
  <c r="K610" i="33"/>
  <c r="G616" i="36" s="1"/>
  <c r="K314" i="33"/>
  <c r="G320" i="36" s="1"/>
  <c r="K573" i="33"/>
  <c r="G579" i="36" s="1"/>
  <c r="K474" i="33"/>
  <c r="G480" i="36" s="1"/>
  <c r="K542" i="33"/>
  <c r="G548" i="36" s="1"/>
  <c r="K615" i="33"/>
  <c r="G621" i="36" s="1"/>
  <c r="K735" i="33"/>
  <c r="P739" i="6" s="1"/>
  <c r="W735" i="33" s="1"/>
  <c r="G741" i="38" s="1"/>
  <c r="K756" i="33"/>
  <c r="C99" i="43" s="1"/>
  <c r="K488" i="33"/>
  <c r="G494" i="36" s="1"/>
  <c r="K331" i="33"/>
  <c r="G337" i="36" s="1"/>
  <c r="K800" i="33"/>
  <c r="G806" i="36" s="1"/>
  <c r="K566" i="33"/>
  <c r="G572" i="36" s="1"/>
  <c r="K237" i="33"/>
  <c r="G243" i="36" s="1"/>
  <c r="K729" i="33"/>
  <c r="G735" i="36" s="1"/>
  <c r="K395" i="33"/>
  <c r="G401" i="36" s="1"/>
  <c r="K406" i="33"/>
  <c r="G412" i="36" s="1"/>
  <c r="K505" i="33"/>
  <c r="G511" i="36" s="1"/>
  <c r="K569" i="33"/>
  <c r="G575" i="36" s="1"/>
  <c r="K492" i="33"/>
  <c r="G498" i="36" s="1"/>
  <c r="K570" i="33"/>
  <c r="P574" i="6" s="1"/>
  <c r="W570" i="33" s="1"/>
  <c r="G576" i="38" s="1"/>
  <c r="Q639" i="6"/>
  <c r="X635" i="33" s="1"/>
  <c r="H641" i="38" s="1"/>
  <c r="S627" i="33"/>
  <c r="X631" i="6" s="1"/>
  <c r="AE627" i="33" s="1"/>
  <c r="O633" i="38" s="1"/>
  <c r="P464" i="36"/>
  <c r="S344" i="33"/>
  <c r="O350" i="36" s="1"/>
  <c r="S395" i="33"/>
  <c r="X399" i="6" s="1"/>
  <c r="AE395" i="33" s="1"/>
  <c r="O401" i="38" s="1"/>
  <c r="S78" i="33"/>
  <c r="O84" i="36" s="1"/>
  <c r="S135" i="33"/>
  <c r="X139" i="6" s="1"/>
  <c r="AE135" i="33" s="1"/>
  <c r="O141" i="38" s="1"/>
  <c r="S622" i="33"/>
  <c r="X626" i="6" s="1"/>
  <c r="AE622" i="33" s="1"/>
  <c r="O628" i="38" s="1"/>
  <c r="S769" i="33"/>
  <c r="O775" i="36" s="1"/>
  <c r="I23" i="36"/>
  <c r="R21" i="6"/>
  <c r="Y17" i="33" s="1"/>
  <c r="I23" i="38" s="1"/>
  <c r="I45" i="36"/>
  <c r="R43" i="6"/>
  <c r="Y39" i="33" s="1"/>
  <c r="L189" i="33"/>
  <c r="H195" i="36" s="1"/>
  <c r="L302" i="33"/>
  <c r="H308" i="36" s="1"/>
  <c r="P729" i="36"/>
  <c r="L149" i="33"/>
  <c r="H155" i="36" s="1"/>
  <c r="Y217" i="6"/>
  <c r="AF213" i="33" s="1"/>
  <c r="P219" i="38" s="1"/>
  <c r="S236" i="33"/>
  <c r="O242" i="36" s="1"/>
  <c r="Y537" i="6"/>
  <c r="AF533" i="33" s="1"/>
  <c r="P539" i="38" s="1"/>
  <c r="P775" i="36"/>
  <c r="S479" i="33"/>
  <c r="X483" i="6" s="1"/>
  <c r="AE479" i="33" s="1"/>
  <c r="O485" i="38" s="1"/>
  <c r="S428" i="33"/>
  <c r="O434" i="36" s="1"/>
  <c r="S162" i="33"/>
  <c r="O168" i="36" s="1"/>
  <c r="S166" i="33"/>
  <c r="O172" i="36" s="1"/>
  <c r="S41" i="33"/>
  <c r="X45" i="6" s="1"/>
  <c r="AE41" i="33" s="1"/>
  <c r="O47" i="38" s="1"/>
  <c r="S351" i="33"/>
  <c r="O357" i="36" s="1"/>
  <c r="S739" i="33"/>
  <c r="O745" i="36" s="1"/>
  <c r="S576" i="33"/>
  <c r="O582" i="36" s="1"/>
  <c r="S95" i="33"/>
  <c r="O101" i="36" s="1"/>
  <c r="S356" i="33"/>
  <c r="X360" i="6" s="1"/>
  <c r="AE356" i="33" s="1"/>
  <c r="O362" i="38" s="1"/>
  <c r="S271" i="33"/>
  <c r="O277" i="36" s="1"/>
  <c r="S354" i="33"/>
  <c r="O360" i="36" s="1"/>
  <c r="S372" i="33"/>
  <c r="X376" i="6" s="1"/>
  <c r="AE372" i="33" s="1"/>
  <c r="O378" i="38" s="1"/>
  <c r="S531" i="33"/>
  <c r="O537" i="36" s="1"/>
  <c r="S43" i="33"/>
  <c r="O49" i="36" s="1"/>
  <c r="S795" i="33"/>
  <c r="O801" i="36" s="1"/>
  <c r="S35" i="33"/>
  <c r="O41" i="36" s="1"/>
  <c r="S764" i="33"/>
  <c r="O770" i="36" s="1"/>
  <c r="Y324" i="6"/>
  <c r="AF320" i="33" s="1"/>
  <c r="P326" i="38" s="1"/>
  <c r="S86" i="33"/>
  <c r="P549" i="36"/>
  <c r="P188" i="36"/>
  <c r="Y327" i="6"/>
  <c r="AF323" i="33" s="1"/>
  <c r="P329" i="38" s="1"/>
  <c r="S803" i="33"/>
  <c r="O809" i="36" s="1"/>
  <c r="S326" i="33"/>
  <c r="O332" i="36" s="1"/>
  <c r="S220" i="33"/>
  <c r="O226" i="36" s="1"/>
  <c r="S571" i="33"/>
  <c r="O577" i="36" s="1"/>
  <c r="S543" i="33"/>
  <c r="O549" i="36" s="1"/>
  <c r="S809" i="33"/>
  <c r="O815" i="36" s="1"/>
  <c r="S515" i="33"/>
  <c r="O521" i="36" s="1"/>
  <c r="S541" i="33"/>
  <c r="O547" i="36" s="1"/>
  <c r="P550" i="36"/>
  <c r="P834" i="36"/>
  <c r="Y73" i="6"/>
  <c r="AF69" i="33" s="1"/>
  <c r="P75" i="38" s="1"/>
  <c r="S623" i="33"/>
  <c r="X627" i="6" s="1"/>
  <c r="AE623" i="33" s="1"/>
  <c r="O629" i="38" s="1"/>
  <c r="S649" i="33"/>
  <c r="X653" i="6" s="1"/>
  <c r="AE649" i="33" s="1"/>
  <c r="O655" i="38" s="1"/>
  <c r="S455" i="33"/>
  <c r="O461" i="36" s="1"/>
  <c r="S596" i="33"/>
  <c r="O602" i="36" s="1"/>
  <c r="S535" i="33"/>
  <c r="O541" i="36" s="1"/>
  <c r="S710" i="33"/>
  <c r="O716" i="36" s="1"/>
  <c r="S609" i="33"/>
  <c r="O615" i="36" s="1"/>
  <c r="S94" i="33"/>
  <c r="O100" i="36" s="1"/>
  <c r="S48" i="33"/>
  <c r="Y578" i="6"/>
  <c r="AF574" i="33" s="1"/>
  <c r="P580" i="38" s="1"/>
  <c r="Y286" i="6"/>
  <c r="AF282" i="33" s="1"/>
  <c r="P288" i="38" s="1"/>
  <c r="S608" i="33"/>
  <c r="X612" i="6" s="1"/>
  <c r="AE608" i="33" s="1"/>
  <c r="O614" i="38" s="1"/>
  <c r="S746" i="33"/>
  <c r="O752" i="36" s="1"/>
  <c r="S254" i="33"/>
  <c r="S468" i="33"/>
  <c r="O474" i="36" s="1"/>
  <c r="S68" i="33"/>
  <c r="X72" i="6" s="1"/>
  <c r="AE68" i="33" s="1"/>
  <c r="O74" i="38" s="1"/>
  <c r="S217" i="33"/>
  <c r="O223" i="36" s="1"/>
  <c r="S711" i="33"/>
  <c r="S229" i="33"/>
  <c r="O235" i="36" s="1"/>
  <c r="S801" i="33"/>
  <c r="X805" i="6" s="1"/>
  <c r="AE801" i="33" s="1"/>
  <c r="O807" i="38" s="1"/>
  <c r="S536" i="33"/>
  <c r="O542" i="36" s="1"/>
  <c r="S244" i="33"/>
  <c r="O250" i="36" s="1"/>
  <c r="S58" i="33"/>
  <c r="O64" i="36" s="1"/>
  <c r="S583" i="33"/>
  <c r="O589" i="36" s="1"/>
  <c r="S333" i="33"/>
  <c r="O339" i="36" s="1"/>
  <c r="S42" i="33"/>
  <c r="O48" i="36" s="1"/>
  <c r="S39" i="33"/>
  <c r="S61" i="33"/>
  <c r="O67" i="36" s="1"/>
  <c r="Q160" i="6"/>
  <c r="X156" i="33" s="1"/>
  <c r="H162" i="38" s="1"/>
  <c r="Q750" i="6"/>
  <c r="X746" i="33" s="1"/>
  <c r="H752" i="38" s="1"/>
  <c r="Q56" i="6"/>
  <c r="X52" i="33" s="1"/>
  <c r="H58" i="38" s="1"/>
  <c r="H586" i="36"/>
  <c r="Q549" i="6"/>
  <c r="X545" i="33" s="1"/>
  <c r="H551" i="38" s="1"/>
  <c r="Q580" i="6"/>
  <c r="X576" i="33" s="1"/>
  <c r="H582" i="38" s="1"/>
  <c r="H520" i="36"/>
  <c r="H838" i="38"/>
  <c r="Q836" i="6"/>
  <c r="X832" i="33" s="1"/>
  <c r="Y325" i="6"/>
  <c r="AF321" i="33" s="1"/>
  <c r="P327" i="38" s="1"/>
  <c r="P492" i="36"/>
  <c r="L657" i="33"/>
  <c r="L272" i="33"/>
  <c r="H278" i="36" s="1"/>
  <c r="Y91" i="6"/>
  <c r="AF87" i="33" s="1"/>
  <c r="P93" i="38" s="1"/>
  <c r="L216" i="33"/>
  <c r="P537" i="36"/>
  <c r="Y500" i="6"/>
  <c r="AF496" i="33" s="1"/>
  <c r="P502" i="38" s="1"/>
  <c r="L161" i="33"/>
  <c r="H167" i="36" s="1"/>
  <c r="L414" i="33"/>
  <c r="D168" i="43" s="1"/>
  <c r="P20" i="36"/>
  <c r="Y25" i="6"/>
  <c r="AF21" i="33" s="1"/>
  <c r="P27" i="38" s="1"/>
  <c r="P640" i="36"/>
  <c r="L33" i="33"/>
  <c r="D81" i="43" s="1"/>
  <c r="L423" i="33"/>
  <c r="D7" i="43" s="1"/>
  <c r="L691" i="33"/>
  <c r="H697" i="36" s="1"/>
  <c r="Y532" i="6"/>
  <c r="AF528" i="33" s="1"/>
  <c r="P534" i="38" s="1"/>
  <c r="P770" i="36"/>
  <c r="P808" i="36"/>
  <c r="L702" i="33"/>
  <c r="D108" i="43" s="1"/>
  <c r="P197" i="36"/>
  <c r="P772" i="36"/>
  <c r="Y632" i="6"/>
  <c r="AF628" i="33" s="1"/>
  <c r="P634" i="38" s="1"/>
  <c r="P838" i="38"/>
  <c r="Y434" i="6"/>
  <c r="AF430" i="33" s="1"/>
  <c r="P436" i="38" s="1"/>
  <c r="Y367" i="6"/>
  <c r="AF363" i="33" s="1"/>
  <c r="P369" i="38" s="1"/>
  <c r="P71" i="36"/>
  <c r="Y275" i="6"/>
  <c r="AF271" i="33" s="1"/>
  <c r="P277" i="38" s="1"/>
  <c r="Y598" i="6"/>
  <c r="AF594" i="33" s="1"/>
  <c r="P600" i="38" s="1"/>
  <c r="Y769" i="6"/>
  <c r="AF765" i="33" s="1"/>
  <c r="P771" i="38" s="1"/>
  <c r="P40" i="36"/>
  <c r="Q15" i="6"/>
  <c r="X11" i="33" s="1"/>
  <c r="H434" i="36"/>
  <c r="S518" i="33"/>
  <c r="X522" i="6" s="1"/>
  <c r="AE518" i="33" s="1"/>
  <c r="O524" i="38" s="1"/>
  <c r="Q35" i="6"/>
  <c r="X31" i="33" s="1"/>
  <c r="Q738" i="6"/>
  <c r="X734" i="33" s="1"/>
  <c r="H740" i="38" s="1"/>
  <c r="H749" i="36"/>
  <c r="Q61" i="6"/>
  <c r="X57" i="33" s="1"/>
  <c r="H63" i="38" s="1"/>
  <c r="Q642" i="6"/>
  <c r="X638" i="33" s="1"/>
  <c r="H644" i="38" s="1"/>
  <c r="H756" i="36"/>
  <c r="Q453" i="6"/>
  <c r="X449" i="33" s="1"/>
  <c r="H455" i="38" s="1"/>
  <c r="Q413" i="6"/>
  <c r="X409" i="33" s="1"/>
  <c r="H415" i="38" s="1"/>
  <c r="Q743" i="6"/>
  <c r="X739" i="33" s="1"/>
  <c r="H745" i="38" s="1"/>
  <c r="H598" i="36"/>
  <c r="Q151" i="6"/>
  <c r="X147" i="33" s="1"/>
  <c r="S473" i="33"/>
  <c r="O479" i="36" s="1"/>
  <c r="Y546" i="6"/>
  <c r="AF542" i="33" s="1"/>
  <c r="P548" i="38" s="1"/>
  <c r="Y817" i="6"/>
  <c r="AF813" i="33" s="1"/>
  <c r="P819" i="38" s="1"/>
  <c r="P221" i="36"/>
  <c r="Y803" i="6"/>
  <c r="AF799" i="33" s="1"/>
  <c r="P805" i="38" s="1"/>
  <c r="Y342" i="6"/>
  <c r="AF338" i="33" s="1"/>
  <c r="P344" i="38" s="1"/>
  <c r="P113" i="36"/>
  <c r="Y778" i="6"/>
  <c r="AF774" i="33" s="1"/>
  <c r="P780" i="38" s="1"/>
  <c r="Y573" i="6"/>
  <c r="AF569" i="33" s="1"/>
  <c r="P575" i="38" s="1"/>
  <c r="S100" i="33"/>
  <c r="X104" i="6" s="1"/>
  <c r="AE100" i="33" s="1"/>
  <c r="O106" i="38" s="1"/>
  <c r="P758" i="36"/>
  <c r="S607" i="33"/>
  <c r="X611" i="6" s="1"/>
  <c r="AE607" i="33" s="1"/>
  <c r="O613" i="38" s="1"/>
  <c r="S552" i="33"/>
  <c r="S655" i="33"/>
  <c r="X659" i="6" s="1"/>
  <c r="AE655" i="33" s="1"/>
  <c r="O661" i="38" s="1"/>
  <c r="S747" i="33"/>
  <c r="X751" i="6" s="1"/>
  <c r="AE747" i="33" s="1"/>
  <c r="O753" i="38" s="1"/>
  <c r="S469" i="33"/>
  <c r="S789" i="33"/>
  <c r="X793" i="6" s="1"/>
  <c r="AE789" i="33" s="1"/>
  <c r="O795" i="38" s="1"/>
  <c r="S537" i="33"/>
  <c r="X541" i="6" s="1"/>
  <c r="AE537" i="33" s="1"/>
  <c r="O543" i="38" s="1"/>
  <c r="S377" i="33"/>
  <c r="X381" i="6" s="1"/>
  <c r="AE377" i="33" s="1"/>
  <c r="O383" i="38" s="1"/>
  <c r="S572" i="33"/>
  <c r="O578" i="36" s="1"/>
  <c r="S517" i="33"/>
  <c r="O523" i="36" s="1"/>
  <c r="S768" i="33"/>
  <c r="X772" i="6" s="1"/>
  <c r="AE768" i="33" s="1"/>
  <c r="O774" i="38" s="1"/>
  <c r="S404" i="33"/>
  <c r="X408" i="6" s="1"/>
  <c r="AE404" i="33" s="1"/>
  <c r="O410" i="38" s="1"/>
  <c r="S458" i="33"/>
  <c r="O464" i="36" s="1"/>
  <c r="S485" i="33"/>
  <c r="O491" i="36" s="1"/>
  <c r="S791" i="33"/>
  <c r="O797" i="36" s="1"/>
  <c r="S614" i="33"/>
  <c r="O620" i="36" s="1"/>
  <c r="S275" i="33"/>
  <c r="O281" i="36" s="1"/>
  <c r="S516" i="33"/>
  <c r="X520" i="6" s="1"/>
  <c r="AE516" i="33" s="1"/>
  <c r="O522" i="38" s="1"/>
  <c r="S457" i="33"/>
  <c r="O463" i="36" s="1"/>
  <c r="S740" i="33"/>
  <c r="O746" i="36" s="1"/>
  <c r="S349" i="33"/>
  <c r="O355" i="36" s="1"/>
  <c r="S336" i="33"/>
  <c r="O342" i="36" s="1"/>
  <c r="S44" i="33"/>
  <c r="X48" i="6" s="1"/>
  <c r="AE44" i="33" s="1"/>
  <c r="O50" i="38" s="1"/>
  <c r="S245" i="33"/>
  <c r="X249" i="6" s="1"/>
  <c r="AE245" i="33" s="1"/>
  <c r="O251" i="38" s="1"/>
  <c r="S554" i="33"/>
  <c r="O560" i="36" s="1"/>
  <c r="S558" i="33"/>
  <c r="O564" i="36" s="1"/>
  <c r="S438" i="33"/>
  <c r="S653" i="33"/>
  <c r="O659" i="36" s="1"/>
  <c r="S34" i="33"/>
  <c r="O40" i="36" s="1"/>
  <c r="S563" i="33"/>
  <c r="O569" i="36" s="1"/>
  <c r="S741" i="33"/>
  <c r="O747" i="36" s="1"/>
  <c r="S794" i="33"/>
  <c r="O800" i="36" s="1"/>
  <c r="S152" i="33"/>
  <c r="S697" i="33"/>
  <c r="O703" i="36" s="1"/>
  <c r="S498" i="33"/>
  <c r="X502" i="6" s="1"/>
  <c r="AE498" i="33" s="1"/>
  <c r="O504" i="38" s="1"/>
  <c r="S442" i="33"/>
  <c r="K164" i="43" s="1"/>
  <c r="S785" i="33"/>
  <c r="O791" i="36" s="1"/>
  <c r="S605" i="33"/>
  <c r="X609" i="6" s="1"/>
  <c r="AE605" i="33" s="1"/>
  <c r="O611" i="38" s="1"/>
  <c r="S720" i="33"/>
  <c r="S208" i="33"/>
  <c r="O214" i="36" s="1"/>
  <c r="S407" i="33"/>
  <c r="X411" i="6" s="1"/>
  <c r="AE407" i="33" s="1"/>
  <c r="O413" i="38" s="1"/>
  <c r="S431" i="33"/>
  <c r="X435" i="6" s="1"/>
  <c r="AE431" i="33" s="1"/>
  <c r="O437" i="38" s="1"/>
  <c r="S575" i="33"/>
  <c r="X579" i="6" s="1"/>
  <c r="AE575" i="33" s="1"/>
  <c r="O581" i="38" s="1"/>
  <c r="S240" i="33"/>
  <c r="X244" i="6" s="1"/>
  <c r="AE240" i="33" s="1"/>
  <c r="O246" i="38" s="1"/>
  <c r="S382" i="33"/>
  <c r="S450" i="33"/>
  <c r="O456" i="36" s="1"/>
  <c r="S599" i="33"/>
  <c r="X603" i="6" s="1"/>
  <c r="AE599" i="33" s="1"/>
  <c r="O605" i="38" s="1"/>
  <c r="S464" i="33"/>
  <c r="X468" i="6" s="1"/>
  <c r="AE464" i="33" s="1"/>
  <c r="O470" i="38" s="1"/>
  <c r="S828" i="33"/>
  <c r="X832" i="6" s="1"/>
  <c r="AE828" i="33" s="1"/>
  <c r="O834" i="38" s="1"/>
  <c r="S742" i="33"/>
  <c r="X746" i="6" s="1"/>
  <c r="AE742" i="33" s="1"/>
  <c r="O748" i="38" s="1"/>
  <c r="S807" i="33"/>
  <c r="O813" i="36" s="1"/>
  <c r="S449" i="33"/>
  <c r="X453" i="6" s="1"/>
  <c r="AE449" i="33" s="1"/>
  <c r="O455" i="38" s="1"/>
  <c r="S824" i="33"/>
  <c r="X828" i="6" s="1"/>
  <c r="AE824" i="33" s="1"/>
  <c r="O830" i="38" s="1"/>
  <c r="S69" i="33"/>
  <c r="O75" i="36" s="1"/>
  <c r="S454" i="33"/>
  <c r="O460" i="36" s="1"/>
  <c r="S462" i="33"/>
  <c r="O468" i="36" s="1"/>
  <c r="S231" i="33"/>
  <c r="K167" i="43" s="1"/>
  <c r="S241" i="33"/>
  <c r="X245" i="6" s="1"/>
  <c r="AE241" i="33" s="1"/>
  <c r="O247" i="38" s="1"/>
  <c r="S352" i="33"/>
  <c r="O358" i="36" s="1"/>
  <c r="S112" i="33"/>
  <c r="O118" i="36" s="1"/>
  <c r="S50" i="33"/>
  <c r="O56" i="36" s="1"/>
  <c r="S713" i="33"/>
  <c r="X717" i="6" s="1"/>
  <c r="AE713" i="33" s="1"/>
  <c r="O719" i="38" s="1"/>
  <c r="S597" i="33"/>
  <c r="K113" i="43" s="1"/>
  <c r="S733" i="33"/>
  <c r="O739" i="36" s="1"/>
  <c r="S21" i="33"/>
  <c r="X25" i="6" s="1"/>
  <c r="AE21" i="33" s="1"/>
  <c r="O27" i="38" s="1"/>
  <c r="S600" i="33"/>
  <c r="O606" i="36" s="1"/>
  <c r="S629" i="33"/>
  <c r="X633" i="6" s="1"/>
  <c r="AE629" i="33" s="1"/>
  <c r="O635" i="38" s="1"/>
  <c r="S436" i="33"/>
  <c r="S632" i="33"/>
  <c r="S527" i="33"/>
  <c r="S732" i="33"/>
  <c r="S547" i="33"/>
  <c r="S235" i="33"/>
  <c r="S659" i="33"/>
  <c r="K120" i="43" s="1"/>
  <c r="S751" i="33"/>
  <c r="O757" i="36" s="1"/>
  <c r="S758" i="33"/>
  <c r="O764" i="36" s="1"/>
  <c r="S512" i="33"/>
  <c r="O518" i="36" s="1"/>
  <c r="S171" i="33"/>
  <c r="O177" i="36" s="1"/>
  <c r="S590" i="33"/>
  <c r="O596" i="36" s="1"/>
  <c r="S338" i="33"/>
  <c r="O344" i="36" s="1"/>
  <c r="S297" i="33"/>
  <c r="O303" i="36" s="1"/>
  <c r="S544" i="33"/>
  <c r="X548" i="6" s="1"/>
  <c r="AE544" i="33" s="1"/>
  <c r="O550" i="38" s="1"/>
  <c r="S765" i="33"/>
  <c r="O771" i="36" s="1"/>
  <c r="S452" i="33"/>
  <c r="X456" i="6" s="1"/>
  <c r="AE452" i="33" s="1"/>
  <c r="O458" i="38" s="1"/>
  <c r="S525" i="33"/>
  <c r="O531" i="36" s="1"/>
  <c r="S363" i="33"/>
  <c r="O369" i="36" s="1"/>
  <c r="S522" i="33"/>
  <c r="O528" i="36" s="1"/>
  <c r="S756" i="33"/>
  <c r="K99" i="43" s="1"/>
  <c r="S410" i="33"/>
  <c r="O416" i="36" s="1"/>
  <c r="S433" i="33"/>
  <c r="O439" i="36" s="1"/>
  <c r="S505" i="33"/>
  <c r="O511" i="36" s="1"/>
  <c r="S624" i="33"/>
  <c r="X628" i="6" s="1"/>
  <c r="AE624" i="33" s="1"/>
  <c r="O630" i="38" s="1"/>
  <c r="S261" i="33"/>
  <c r="O267" i="36" s="1"/>
  <c r="S182" i="33"/>
  <c r="O188" i="36" s="1"/>
  <c r="S604" i="33"/>
  <c r="X608" i="6" s="1"/>
  <c r="AE604" i="33" s="1"/>
  <c r="O610" i="38" s="1"/>
  <c r="S179" i="33"/>
  <c r="S507" i="33"/>
  <c r="O513" i="36" s="1"/>
  <c r="S474" i="33"/>
  <c r="O480" i="36" s="1"/>
  <c r="S625" i="33"/>
  <c r="O631" i="36" s="1"/>
  <c r="S750" i="33"/>
  <c r="O756" i="36" s="1"/>
  <c r="S447" i="33"/>
  <c r="O453" i="36" s="1"/>
  <c r="S242" i="33"/>
  <c r="K138" i="43" s="1"/>
  <c r="S276" i="33"/>
  <c r="O282" i="36" s="1"/>
  <c r="S714" i="33"/>
  <c r="O720" i="36" s="1"/>
  <c r="S737" i="33"/>
  <c r="O743" i="36" s="1"/>
  <c r="S621" i="33"/>
  <c r="O627" i="36" s="1"/>
  <c r="S105" i="33"/>
  <c r="X109" i="6" s="1"/>
  <c r="AE105" i="33" s="1"/>
  <c r="O111" i="38" s="1"/>
  <c r="S360" i="33"/>
  <c r="X364" i="6" s="1"/>
  <c r="AE360" i="33" s="1"/>
  <c r="O366" i="38" s="1"/>
  <c r="S637" i="33"/>
  <c r="O643" i="36" s="1"/>
  <c r="S568" i="33"/>
  <c r="X572" i="6" s="1"/>
  <c r="AE568" i="33" s="1"/>
  <c r="O574" i="38" s="1"/>
  <c r="S91" i="33"/>
  <c r="O97" i="36" s="1"/>
  <c r="S584" i="33"/>
  <c r="O590" i="36" s="1"/>
  <c r="S157" i="33"/>
  <c r="X161" i="6" s="1"/>
  <c r="AE157" i="33" s="1"/>
  <c r="O163" i="38" s="1"/>
  <c r="S718" i="33"/>
  <c r="X722" i="6" s="1"/>
  <c r="AE718" i="33" s="1"/>
  <c r="O724" i="38" s="1"/>
  <c r="S492" i="33"/>
  <c r="X496" i="6" s="1"/>
  <c r="AE492" i="33" s="1"/>
  <c r="O498" i="38" s="1"/>
  <c r="S28" i="33"/>
  <c r="O34" i="36" s="1"/>
  <c r="S680" i="33"/>
  <c r="S562" i="33"/>
  <c r="O568" i="36" s="1"/>
  <c r="S524" i="33"/>
  <c r="O530" i="36" s="1"/>
  <c r="S770" i="33"/>
  <c r="O776" i="36" s="1"/>
  <c r="S409" i="33"/>
  <c r="O415" i="36" s="1"/>
  <c r="S142" i="33"/>
  <c r="O148" i="36" s="1"/>
  <c r="S37" i="33"/>
  <c r="O43" i="36" s="1"/>
  <c r="S230" i="33"/>
  <c r="O236" i="36" s="1"/>
  <c r="S772" i="33"/>
  <c r="O778" i="36" s="1"/>
  <c r="S445" i="33"/>
  <c r="O451" i="36" s="1"/>
  <c r="S504" i="33"/>
  <c r="X508" i="6" s="1"/>
  <c r="AE504" i="33" s="1"/>
  <c r="O510" i="38" s="1"/>
  <c r="S448" i="33"/>
  <c r="O454" i="36" s="1"/>
  <c r="S804" i="33"/>
  <c r="X808" i="6" s="1"/>
  <c r="AE804" i="33" s="1"/>
  <c r="O810" i="38" s="1"/>
  <c r="S665" i="33"/>
  <c r="O671" i="36" s="1"/>
  <c r="S311" i="33"/>
  <c r="X315" i="6" s="1"/>
  <c r="AE311" i="33" s="1"/>
  <c r="O317" i="38" s="1"/>
  <c r="S111" i="33"/>
  <c r="S628" i="33"/>
  <c r="X632" i="6" s="1"/>
  <c r="AE628" i="33" s="1"/>
  <c r="O634" i="38" s="1"/>
  <c r="S618" i="33"/>
  <c r="S117" i="33"/>
  <c r="K154" i="43" s="1"/>
  <c r="S566" i="33"/>
  <c r="S581" i="33"/>
  <c r="S347" i="33"/>
  <c r="S588" i="33"/>
  <c r="S313" i="33"/>
  <c r="O319" i="36" s="1"/>
  <c r="S185" i="33"/>
  <c r="O191" i="36" s="1"/>
  <c r="S611" i="33"/>
  <c r="O617" i="36" s="1"/>
  <c r="S593" i="33"/>
  <c r="X597" i="6" s="1"/>
  <c r="AE593" i="33" s="1"/>
  <c r="O599" i="38" s="1"/>
  <c r="S72" i="33"/>
  <c r="O78" i="36" s="1"/>
  <c r="S598" i="33"/>
  <c r="O604" i="36" s="1"/>
  <c r="S57" i="33"/>
  <c r="O63" i="36" s="1"/>
  <c r="S557" i="33"/>
  <c r="O563" i="36" s="1"/>
  <c r="S501" i="33"/>
  <c r="O507" i="36" s="1"/>
  <c r="S92" i="33"/>
  <c r="O98" i="36" s="1"/>
  <c r="S644" i="33"/>
  <c r="O650" i="36" s="1"/>
  <c r="S826" i="33"/>
  <c r="O832" i="36" s="1"/>
  <c r="S578" i="33"/>
  <c r="X582" i="6" s="1"/>
  <c r="AE578" i="33" s="1"/>
  <c r="O584" i="38" s="1"/>
  <c r="S775" i="33"/>
  <c r="O781" i="36" s="1"/>
  <c r="S293" i="33"/>
  <c r="O299" i="36" s="1"/>
  <c r="S707" i="33"/>
  <c r="O713" i="36" s="1"/>
  <c r="S51" i="33"/>
  <c r="X55" i="6" s="1"/>
  <c r="AE51" i="33" s="1"/>
  <c r="O57" i="38" s="1"/>
  <c r="S128" i="33"/>
  <c r="O134" i="36" s="1"/>
  <c r="S234" i="33"/>
  <c r="O240" i="36" s="1"/>
  <c r="S27" i="33"/>
  <c r="O33" i="36" s="1"/>
  <c r="S184" i="33"/>
  <c r="S80" i="33"/>
  <c r="O86" i="36" s="1"/>
  <c r="S592" i="33"/>
  <c r="O598" i="36" s="1"/>
  <c r="S17" i="33"/>
  <c r="O23" i="36" s="1"/>
  <c r="S59" i="33"/>
  <c r="O65" i="36" s="1"/>
  <c r="S757" i="33"/>
  <c r="O763" i="36" s="1"/>
  <c r="S509" i="33"/>
  <c r="O515" i="36" s="1"/>
  <c r="S99" i="33"/>
  <c r="X103" i="6" s="1"/>
  <c r="AE99" i="33" s="1"/>
  <c r="O105" i="38" s="1"/>
  <c r="S446" i="33"/>
  <c r="O452" i="36" s="1"/>
  <c r="S532" i="33"/>
  <c r="O538" i="36" s="1"/>
  <c r="S499" i="33"/>
  <c r="O505" i="36" s="1"/>
  <c r="S79" i="33"/>
  <c r="O85" i="36" s="1"/>
  <c r="S173" i="33"/>
  <c r="X177" i="6" s="1"/>
  <c r="AE173" i="33" s="1"/>
  <c r="O179" i="38" s="1"/>
  <c r="S282" i="33"/>
  <c r="O288" i="36" s="1"/>
  <c r="S825" i="33"/>
  <c r="X829" i="6" s="1"/>
  <c r="AE825" i="33" s="1"/>
  <c r="O831" i="38" s="1"/>
  <c r="S321" i="33"/>
  <c r="X325" i="6" s="1"/>
  <c r="AE321" i="33" s="1"/>
  <c r="O327" i="38" s="1"/>
  <c r="S630" i="33"/>
  <c r="O636" i="36" s="1"/>
  <c r="S191" i="33"/>
  <c r="X195" i="6" s="1"/>
  <c r="AE191" i="33" s="1"/>
  <c r="O197" i="38" s="1"/>
  <c r="S221" i="33"/>
  <c r="O227" i="36" s="1"/>
  <c r="S292" i="33"/>
  <c r="S89" i="33"/>
  <c r="O95" i="36" s="1"/>
  <c r="S579" i="33"/>
  <c r="X583" i="6" s="1"/>
  <c r="AE579" i="33" s="1"/>
  <c r="O585" i="38" s="1"/>
  <c r="S587" i="33"/>
  <c r="X591" i="6" s="1"/>
  <c r="AE587" i="33" s="1"/>
  <c r="O593" i="38" s="1"/>
  <c r="S810" i="33"/>
  <c r="O816" i="36" s="1"/>
  <c r="S496" i="33"/>
  <c r="O502" i="36" s="1"/>
  <c r="S634" i="33"/>
  <c r="X638" i="6" s="1"/>
  <c r="AE634" i="33" s="1"/>
  <c r="O640" i="38" s="1"/>
  <c r="S299" i="33"/>
  <c r="O305" i="36" s="1"/>
  <c r="S270" i="33"/>
  <c r="S138" i="33"/>
  <c r="X142" i="6" s="1"/>
  <c r="AE138" i="33" s="1"/>
  <c r="O144" i="38" s="1"/>
  <c r="S391" i="33"/>
  <c r="O397" i="36" s="1"/>
  <c r="S735" i="33"/>
  <c r="X739" i="6" s="1"/>
  <c r="AE735" i="33" s="1"/>
  <c r="O741" i="38" s="1"/>
  <c r="S616" i="33"/>
  <c r="X620" i="6" s="1"/>
  <c r="AE616" i="33" s="1"/>
  <c r="O622" i="38" s="1"/>
  <c r="S494" i="33"/>
  <c r="O500" i="36" s="1"/>
  <c r="S389" i="33"/>
  <c r="X393" i="6" s="1"/>
  <c r="AE389" i="33" s="1"/>
  <c r="O395" i="38" s="1"/>
  <c r="S640" i="33"/>
  <c r="O646" i="36" s="1"/>
  <c r="S811" i="33"/>
  <c r="O817" i="36" s="1"/>
  <c r="S601" i="33"/>
  <c r="X605" i="6" s="1"/>
  <c r="AE601" i="33" s="1"/>
  <c r="O607" i="38" s="1"/>
  <c r="S635" i="33"/>
  <c r="O641" i="36" s="1"/>
  <c r="S615" i="33"/>
  <c r="X619" i="6" s="1"/>
  <c r="AE615" i="33" s="1"/>
  <c r="O621" i="38" s="1"/>
  <c r="S73" i="33"/>
  <c r="X77" i="6" s="1"/>
  <c r="AE73" i="33" s="1"/>
  <c r="O79" i="38" s="1"/>
  <c r="S218" i="33"/>
  <c r="S424" i="33"/>
  <c r="X428" i="6" s="1"/>
  <c r="AE424" i="33" s="1"/>
  <c r="O430" i="38" s="1"/>
  <c r="S317" i="33"/>
  <c r="X321" i="6" s="1"/>
  <c r="AE317" i="33" s="1"/>
  <c r="O323" i="38" s="1"/>
  <c r="S508" i="33"/>
  <c r="X512" i="6" s="1"/>
  <c r="AE508" i="33" s="1"/>
  <c r="O514" i="38" s="1"/>
  <c r="S316" i="33"/>
  <c r="X320" i="6" s="1"/>
  <c r="AE316" i="33" s="1"/>
  <c r="O322" i="38" s="1"/>
  <c r="S754" i="33"/>
  <c r="X758" i="6" s="1"/>
  <c r="AE754" i="33" s="1"/>
  <c r="O760" i="38" s="1"/>
  <c r="S441" i="33"/>
  <c r="O447" i="36" s="1"/>
  <c r="S539" i="33"/>
  <c r="O545" i="36" s="1"/>
  <c r="S314" i="33"/>
  <c r="O320" i="36" s="1"/>
  <c r="S137" i="33"/>
  <c r="O143" i="36" s="1"/>
  <c r="S156" i="33"/>
  <c r="O162" i="36" s="1"/>
  <c r="S353" i="33"/>
  <c r="O359" i="36" s="1"/>
  <c r="S745" i="33"/>
  <c r="O751" i="36" s="1"/>
  <c r="S610" i="33"/>
  <c r="O616" i="36" s="1"/>
  <c r="S546" i="33"/>
  <c r="O552" i="36" s="1"/>
  <c r="S107" i="33"/>
  <c r="X111" i="6" s="1"/>
  <c r="AE107" i="33" s="1"/>
  <c r="O113" i="38" s="1"/>
  <c r="S246" i="33"/>
  <c r="X250" i="6" s="1"/>
  <c r="AE246" i="33" s="1"/>
  <c r="O252" i="38" s="1"/>
  <c r="S209" i="33"/>
  <c r="S31" i="33"/>
  <c r="S98" i="33"/>
  <c r="X102" i="6" s="1"/>
  <c r="AE98" i="33" s="1"/>
  <c r="O104" i="38" s="1"/>
  <c r="S790" i="33"/>
  <c r="O796" i="36" s="1"/>
  <c r="S771" i="33"/>
  <c r="O777" i="36" s="1"/>
  <c r="S29" i="33"/>
  <c r="S426" i="33"/>
  <c r="S324" i="33"/>
  <c r="O330" i="36" s="1"/>
  <c r="S140" i="33"/>
  <c r="O146" i="36" s="1"/>
  <c r="S318" i="33"/>
  <c r="O324" i="36" s="1"/>
  <c r="S774" i="33"/>
  <c r="O780" i="36" s="1"/>
  <c r="S466" i="33"/>
  <c r="O472" i="36" s="1"/>
  <c r="S323" i="33"/>
  <c r="O329" i="36" s="1"/>
  <c r="S500" i="33"/>
  <c r="O506" i="36" s="1"/>
  <c r="S308" i="33"/>
  <c r="O314" i="36" s="1"/>
  <c r="S439" i="33"/>
  <c r="X443" i="6" s="1"/>
  <c r="AE439" i="33" s="1"/>
  <c r="O445" i="38" s="1"/>
  <c r="S519" i="33"/>
  <c r="X523" i="6" s="1"/>
  <c r="AE519" i="33" s="1"/>
  <c r="O525" i="38" s="1"/>
  <c r="S106" i="33"/>
  <c r="X110" i="6" s="1"/>
  <c r="AE106" i="33" s="1"/>
  <c r="O112" i="38" s="1"/>
  <c r="S529" i="33"/>
  <c r="S463" i="33"/>
  <c r="X467" i="6" s="1"/>
  <c r="AE463" i="33" s="1"/>
  <c r="O469" i="38" s="1"/>
  <c r="S783" i="33"/>
  <c r="O789" i="36" s="1"/>
  <c r="S620" i="33"/>
  <c r="X624" i="6" s="1"/>
  <c r="AE620" i="33" s="1"/>
  <c r="O626" i="38" s="1"/>
  <c r="S358" i="33"/>
  <c r="X362" i="6" s="1"/>
  <c r="AE358" i="33" s="1"/>
  <c r="O364" i="38" s="1"/>
  <c r="S567" i="33"/>
  <c r="X571" i="6" s="1"/>
  <c r="AE567" i="33" s="1"/>
  <c r="O573" i="38" s="1"/>
  <c r="S560" i="33"/>
  <c r="X564" i="6" s="1"/>
  <c r="AE560" i="33" s="1"/>
  <c r="O566" i="38" s="1"/>
  <c r="S461" i="33"/>
  <c r="O467" i="36" s="1"/>
  <c r="S589" i="33"/>
  <c r="X593" i="6" s="1"/>
  <c r="AE589" i="33" s="1"/>
  <c r="O595" i="38" s="1"/>
  <c r="S262" i="33"/>
  <c r="X266" i="6" s="1"/>
  <c r="AE262" i="33" s="1"/>
  <c r="O268" i="38" s="1"/>
  <c r="S18" i="33"/>
  <c r="X22" i="6" s="1"/>
  <c r="AE18" i="33" s="1"/>
  <c r="O24" i="38" s="1"/>
  <c r="S74" i="33"/>
  <c r="X78" i="6" s="1"/>
  <c r="AE74" i="33" s="1"/>
  <c r="O80" i="38" s="1"/>
  <c r="S478" i="33"/>
  <c r="X482" i="6" s="1"/>
  <c r="AE478" i="33" s="1"/>
  <c r="O484" i="38" s="1"/>
  <c r="S93" i="33"/>
  <c r="X97" i="6" s="1"/>
  <c r="AE93" i="33" s="1"/>
  <c r="O99" i="38" s="1"/>
  <c r="S108" i="33"/>
  <c r="O114" i="36" s="1"/>
  <c r="S453" i="33"/>
  <c r="O459" i="36" s="1"/>
  <c r="S332" i="33"/>
  <c r="X336" i="6" s="1"/>
  <c r="AE332" i="33" s="1"/>
  <c r="O338" i="38" s="1"/>
  <c r="S213" i="33"/>
  <c r="X217" i="6" s="1"/>
  <c r="AE213" i="33" s="1"/>
  <c r="O219" i="38" s="1"/>
  <c r="S284" i="33"/>
  <c r="X288" i="6" s="1"/>
  <c r="AE284" i="33" s="1"/>
  <c r="O290" i="38" s="1"/>
  <c r="S530" i="33"/>
  <c r="O536" i="36" s="1"/>
  <c r="S663" i="33"/>
  <c r="X667" i="6" s="1"/>
  <c r="AE663" i="33" s="1"/>
  <c r="O669" i="38" s="1"/>
  <c r="S523" i="33"/>
  <c r="O529" i="36" s="1"/>
  <c r="S808" i="33"/>
  <c r="X812" i="6" s="1"/>
  <c r="AE808" i="33" s="1"/>
  <c r="O814" i="38" s="1"/>
  <c r="S343" i="33"/>
  <c r="X347" i="6" s="1"/>
  <c r="AE343" i="33" s="1"/>
  <c r="O349" i="38" s="1"/>
  <c r="S374" i="33"/>
  <c r="X378" i="6" s="1"/>
  <c r="AE374" i="33" s="1"/>
  <c r="O380" i="38" s="1"/>
  <c r="S320" i="33"/>
  <c r="X324" i="6" s="1"/>
  <c r="AE320" i="33" s="1"/>
  <c r="O326" i="38" s="1"/>
  <c r="S650" i="33"/>
  <c r="X654" i="6" s="1"/>
  <c r="AE650" i="33" s="1"/>
  <c r="O656" i="38" s="1"/>
  <c r="S119" i="33"/>
  <c r="X123" i="6" s="1"/>
  <c r="AE119" i="33" s="1"/>
  <c r="O125" i="38" s="1"/>
  <c r="S656" i="33"/>
  <c r="X660" i="6" s="1"/>
  <c r="AE656" i="33" s="1"/>
  <c r="O662" i="38" s="1"/>
  <c r="S125" i="33"/>
  <c r="S606" i="33"/>
  <c r="S738" i="33"/>
  <c r="X742" i="6" s="1"/>
  <c r="AE738" i="33" s="1"/>
  <c r="O744" i="38" s="1"/>
  <c r="S779" i="33"/>
  <c r="X783" i="6" s="1"/>
  <c r="AE779" i="33" s="1"/>
  <c r="O785" i="38" s="1"/>
  <c r="S799" i="33"/>
  <c r="O805" i="36" s="1"/>
  <c r="S36" i="33"/>
  <c r="O42" i="36" s="1"/>
  <c r="S296" i="33"/>
  <c r="O302" i="36" s="1"/>
  <c r="S731" i="33"/>
  <c r="K57" i="43" s="1"/>
  <c r="S760" i="33"/>
  <c r="O766" i="36" s="1"/>
  <c r="S340" i="33"/>
  <c r="O346" i="36" s="1"/>
  <c r="S755" i="33"/>
  <c r="O761" i="36" s="1"/>
  <c r="S654" i="33"/>
  <c r="O660" i="36" s="1"/>
  <c r="S259" i="33"/>
  <c r="O265" i="36" s="1"/>
  <c r="S288" i="33"/>
  <c r="O294" i="36" s="1"/>
  <c r="S633" i="33"/>
  <c r="X637" i="6" s="1"/>
  <c r="AE633" i="33" s="1"/>
  <c r="O639" i="38" s="1"/>
  <c r="S780" i="33"/>
  <c r="X784" i="6" s="1"/>
  <c r="AE780" i="33" s="1"/>
  <c r="O786" i="38" s="1"/>
  <c r="S773" i="33"/>
  <c r="X777" i="6" s="1"/>
  <c r="AE773" i="33" s="1"/>
  <c r="O779" i="38" s="1"/>
  <c r="S832" i="33"/>
  <c r="X836" i="6" s="1"/>
  <c r="AE832" i="33" s="1"/>
  <c r="S533" i="33"/>
  <c r="O539" i="36" s="1"/>
  <c r="S435" i="33"/>
  <c r="O441" i="36" s="1"/>
  <c r="S613" i="33"/>
  <c r="O619" i="36" s="1"/>
  <c r="S681" i="33"/>
  <c r="K117" i="43" s="1"/>
  <c r="S8" i="33"/>
  <c r="X12" i="6" s="1"/>
  <c r="AE8" i="33" s="1"/>
  <c r="O14" i="38" s="1"/>
  <c r="S503" i="33"/>
  <c r="O509" i="36" s="1"/>
  <c r="S705" i="33"/>
  <c r="O711" i="36" s="1"/>
  <c r="S585" i="33"/>
  <c r="O591" i="36" s="1"/>
  <c r="S46" i="33"/>
  <c r="S477" i="33"/>
  <c r="O483" i="36" s="1"/>
  <c r="S528" i="33"/>
  <c r="O534" i="36" s="1"/>
  <c r="S798" i="33"/>
  <c r="O804" i="36" s="1"/>
  <c r="S806" i="33"/>
  <c r="O812" i="36" s="1"/>
  <c r="S339" i="33"/>
  <c r="O345" i="36" s="1"/>
  <c r="S814" i="33"/>
  <c r="O820" i="36" s="1"/>
  <c r="S376" i="33"/>
  <c r="O382" i="36" s="1"/>
  <c r="S781" i="33"/>
  <c r="X785" i="6" s="1"/>
  <c r="AE781" i="33" s="1"/>
  <c r="O787" i="38" s="1"/>
  <c r="S582" i="33"/>
  <c r="O588" i="36" s="1"/>
  <c r="S412" i="33"/>
  <c r="X416" i="6" s="1"/>
  <c r="AE412" i="33" s="1"/>
  <c r="O418" i="38" s="1"/>
  <c r="S406" i="33"/>
  <c r="X410" i="6" s="1"/>
  <c r="AE406" i="33" s="1"/>
  <c r="O412" i="38" s="1"/>
  <c r="S12" i="33"/>
  <c r="O18" i="36" s="1"/>
  <c r="S802" i="33"/>
  <c r="O808" i="36" s="1"/>
  <c r="S787" i="33"/>
  <c r="O793" i="36" s="1"/>
  <c r="S370" i="33"/>
  <c r="X374" i="6" s="1"/>
  <c r="AE370" i="33" s="1"/>
  <c r="O376" i="38" s="1"/>
  <c r="S268" i="33"/>
  <c r="O274" i="36" s="1"/>
  <c r="S642" i="33"/>
  <c r="X646" i="6" s="1"/>
  <c r="AE642" i="33" s="1"/>
  <c r="O648" i="38" s="1"/>
  <c r="S328" i="33"/>
  <c r="O334" i="36" s="1"/>
  <c r="S549" i="33"/>
  <c r="X553" i="6" s="1"/>
  <c r="AE549" i="33" s="1"/>
  <c r="O555" i="38" s="1"/>
  <c r="S813" i="33"/>
  <c r="X817" i="6" s="1"/>
  <c r="AE813" i="33" s="1"/>
  <c r="O819" i="38" s="1"/>
  <c r="S66" i="33"/>
  <c r="X70" i="6" s="1"/>
  <c r="AE66" i="33" s="1"/>
  <c r="O72" i="38" s="1"/>
  <c r="S564" i="33"/>
  <c r="X568" i="6" s="1"/>
  <c r="AE564" i="33" s="1"/>
  <c r="O570" i="38" s="1"/>
  <c r="S444" i="33"/>
  <c r="O450" i="36" s="1"/>
  <c r="S325" i="33"/>
  <c r="O331" i="36" s="1"/>
  <c r="S295" i="33"/>
  <c r="S322" i="33"/>
  <c r="O328" i="36" s="1"/>
  <c r="S75" i="33"/>
  <c r="O81" i="36" s="1"/>
  <c r="S534" i="33"/>
  <c r="X538" i="6" s="1"/>
  <c r="AE534" i="33" s="1"/>
  <c r="O540" i="38" s="1"/>
  <c r="S350" i="33"/>
  <c r="O356" i="36" s="1"/>
  <c r="S482" i="33"/>
  <c r="X486" i="6" s="1"/>
  <c r="AE482" i="33" s="1"/>
  <c r="O488" i="38" s="1"/>
  <c r="S723" i="33"/>
  <c r="S667" i="33"/>
  <c r="O673" i="36" s="1"/>
  <c r="S227" i="33"/>
  <c r="O233" i="36" s="1"/>
  <c r="S767" i="33"/>
  <c r="O773" i="36" s="1"/>
  <c r="S797" i="33"/>
  <c r="O803" i="36" s="1"/>
  <c r="S52" i="33"/>
  <c r="O58" i="36" s="1"/>
  <c r="S792" i="33"/>
  <c r="O798" i="36" s="1"/>
  <c r="S493" i="33"/>
  <c r="O499" i="36" s="1"/>
  <c r="S437" i="33"/>
  <c r="O443" i="36" s="1"/>
  <c r="S319" i="33"/>
  <c r="X323" i="6" s="1"/>
  <c r="AE319" i="33" s="1"/>
  <c r="O325" i="38" s="1"/>
  <c r="S545" i="33"/>
  <c r="S734" i="33"/>
  <c r="S727" i="33"/>
  <c r="S472" i="33"/>
  <c r="S486" i="33"/>
  <c r="O492" i="36" s="1"/>
  <c r="S716" i="33"/>
  <c r="S11" i="33"/>
  <c r="S397" i="33"/>
  <c r="O403" i="36" s="1"/>
  <c r="S104" i="33"/>
  <c r="O110" i="36" s="1"/>
  <c r="S648" i="33"/>
  <c r="O654" i="36" s="1"/>
  <c r="S612" i="33"/>
  <c r="O618" i="36" s="1"/>
  <c r="S553" i="33"/>
  <c r="O559" i="36" s="1"/>
  <c r="S305" i="33"/>
  <c r="X309" i="6" s="1"/>
  <c r="AE305" i="33" s="1"/>
  <c r="O311" i="38" s="1"/>
  <c r="S743" i="33"/>
  <c r="O749" i="36" s="1"/>
  <c r="S368" i="33"/>
  <c r="X372" i="6" s="1"/>
  <c r="AE368" i="33" s="1"/>
  <c r="O374" i="38" s="1"/>
  <c r="S647" i="33"/>
  <c r="O653" i="36" s="1"/>
  <c r="S207" i="33"/>
  <c r="S348" i="33"/>
  <c r="O354" i="36" s="1"/>
  <c r="S223" i="33"/>
  <c r="O229" i="36" s="1"/>
  <c r="S722" i="33"/>
  <c r="O728" i="36" s="1"/>
  <c r="S617" i="33"/>
  <c r="O623" i="36" s="1"/>
  <c r="S369" i="33"/>
  <c r="O375" i="36" s="1"/>
  <c r="S366" i="33"/>
  <c r="O372" i="36" s="1"/>
  <c r="S580" i="33"/>
  <c r="O586" i="36" s="1"/>
  <c r="S329" i="33"/>
  <c r="O335" i="36" s="1"/>
  <c r="S619" i="33"/>
  <c r="O625" i="36" s="1"/>
  <c r="S586" i="33"/>
  <c r="O592" i="36" s="1"/>
  <c r="S526" i="33"/>
  <c r="O532" i="36" s="1"/>
  <c r="S538" i="33"/>
  <c r="O544" i="36" s="1"/>
  <c r="S561" i="33"/>
  <c r="O567" i="36" s="1"/>
  <c r="S761" i="33"/>
  <c r="O767" i="36" s="1"/>
  <c r="S752" i="33"/>
  <c r="X756" i="6" s="1"/>
  <c r="AE752" i="33" s="1"/>
  <c r="O758" i="38" s="1"/>
  <c r="S645" i="33"/>
  <c r="O651" i="36" s="1"/>
  <c r="S510" i="33"/>
  <c r="O516" i="36" s="1"/>
  <c r="S748" i="33"/>
  <c r="X752" i="6" s="1"/>
  <c r="AE748" i="33" s="1"/>
  <c r="O754" i="38" s="1"/>
  <c r="S164" i="33"/>
  <c r="O170" i="36" s="1"/>
  <c r="S548" i="33"/>
  <c r="O554" i="36" s="1"/>
  <c r="S602" i="33"/>
  <c r="O608" i="36" s="1"/>
  <c r="S331" i="33"/>
  <c r="O337" i="36" s="1"/>
  <c r="S490" i="33"/>
  <c r="O496" i="36" s="1"/>
  <c r="S219" i="33"/>
  <c r="X223" i="6" s="1"/>
  <c r="AE219" i="33" s="1"/>
  <c r="O225" i="38" s="1"/>
  <c r="S570" i="33"/>
  <c r="O576" i="36" s="1"/>
  <c r="S514" i="33"/>
  <c r="X518" i="6" s="1"/>
  <c r="AE514" i="33" s="1"/>
  <c r="O520" i="38" s="1"/>
  <c r="S87" i="33"/>
  <c r="X91" i="6" s="1"/>
  <c r="AE87" i="33" s="1"/>
  <c r="O93" i="38" s="1"/>
  <c r="S784" i="33"/>
  <c r="X788" i="6" s="1"/>
  <c r="AE784" i="33" s="1"/>
  <c r="O790" i="38" s="1"/>
  <c r="S726" i="33"/>
  <c r="X730" i="6" s="1"/>
  <c r="AE726" i="33" s="1"/>
  <c r="O732" i="38" s="1"/>
  <c r="S559" i="33"/>
  <c r="O565" i="36" s="1"/>
  <c r="S631" i="33"/>
  <c r="O637" i="36" s="1"/>
  <c r="S380" i="33"/>
  <c r="X384" i="6" s="1"/>
  <c r="AE380" i="33" s="1"/>
  <c r="O386" i="38" s="1"/>
  <c r="S440" i="33"/>
  <c r="O446" i="36" s="1"/>
  <c r="S766" i="33"/>
  <c r="X770" i="6" s="1"/>
  <c r="AE766" i="33" s="1"/>
  <c r="O772" i="38" s="1"/>
  <c r="S427" i="33"/>
  <c r="X431" i="6" s="1"/>
  <c r="AE427" i="33" s="1"/>
  <c r="O433" i="38" s="1"/>
  <c r="S345" i="33"/>
  <c r="X349" i="6" s="1"/>
  <c r="AE345" i="33" s="1"/>
  <c r="O351" i="38" s="1"/>
  <c r="S225" i="33"/>
  <c r="O231" i="36" s="1"/>
  <c r="S301" i="33"/>
  <c r="O307" i="36" s="1"/>
  <c r="S154" i="33"/>
  <c r="X158" i="6" s="1"/>
  <c r="AE154" i="33" s="1"/>
  <c r="O160" i="38" s="1"/>
  <c r="S249" i="33"/>
  <c r="S147" i="33"/>
  <c r="S652" i="33"/>
  <c r="X656" i="6" s="1"/>
  <c r="AE652" i="33" s="1"/>
  <c r="O658" i="38" s="1"/>
  <c r="S97" i="33"/>
  <c r="O103" i="36" s="1"/>
  <c r="S729" i="33"/>
  <c r="X733" i="6" s="1"/>
  <c r="AE729" i="33" s="1"/>
  <c r="O735" i="38" s="1"/>
  <c r="S400" i="33"/>
  <c r="X404" i="6" s="1"/>
  <c r="AE400" i="33" s="1"/>
  <c r="O406" i="38" s="1"/>
  <c r="S489" i="33"/>
  <c r="X493" i="6" s="1"/>
  <c r="AE489" i="33" s="1"/>
  <c r="O495" i="38" s="1"/>
  <c r="S753" i="33"/>
  <c r="X757" i="6" s="1"/>
  <c r="AE753" i="33" s="1"/>
  <c r="O759" i="38" s="1"/>
  <c r="S800" i="33"/>
  <c r="O806" i="36" s="1"/>
  <c r="S550" i="33"/>
  <c r="O556" i="36" s="1"/>
  <c r="S22" i="33"/>
  <c r="K137" i="43" s="1"/>
  <c r="S487" i="33"/>
  <c r="O493" i="36" s="1"/>
  <c r="S712" i="33"/>
  <c r="S488" i="33"/>
  <c r="O494" i="36" s="1"/>
  <c r="S14" i="33"/>
  <c r="O20" i="36" s="1"/>
  <c r="S639" i="33"/>
  <c r="X643" i="6" s="1"/>
  <c r="AE639" i="33" s="1"/>
  <c r="O645" i="38" s="1"/>
  <c r="S786" i="33"/>
  <c r="O792" i="36" s="1"/>
  <c r="S641" i="33"/>
  <c r="X645" i="6" s="1"/>
  <c r="AE641" i="33" s="1"/>
  <c r="O647" i="38" s="1"/>
  <c r="S805" i="33"/>
  <c r="O811" i="36" s="1"/>
  <c r="S96" i="33"/>
  <c r="O102" i="36" s="1"/>
  <c r="S643" i="33"/>
  <c r="O649" i="36" s="1"/>
  <c r="S15" i="33"/>
  <c r="O21" i="36" s="1"/>
  <c r="S730" i="33"/>
  <c r="O736" i="36" s="1"/>
  <c r="S506" i="33"/>
  <c r="O512" i="36" s="1"/>
  <c r="S594" i="33"/>
  <c r="X598" i="6" s="1"/>
  <c r="AE594" i="33" s="1"/>
  <c r="O600" i="38" s="1"/>
  <c r="S520" i="33"/>
  <c r="P748" i="36"/>
  <c r="Y746" i="6"/>
  <c r="AF742" i="33" s="1"/>
  <c r="P748" i="38" s="1"/>
  <c r="P137" i="36"/>
  <c r="Y135" i="6"/>
  <c r="AF131" i="33" s="1"/>
  <c r="S540" i="33"/>
  <c r="Y332" i="6"/>
  <c r="AF328" i="33" s="1"/>
  <c r="P334" i="38" s="1"/>
  <c r="P334" i="36"/>
  <c r="P718" i="36"/>
  <c r="Y716" i="6"/>
  <c r="AF712" i="33" s="1"/>
  <c r="P743" i="36"/>
  <c r="Y741" i="6"/>
  <c r="AF737" i="33" s="1"/>
  <c r="P743" i="38" s="1"/>
  <c r="P796" i="36"/>
  <c r="Y794" i="6"/>
  <c r="AF790" i="33" s="1"/>
  <c r="P796" i="38" s="1"/>
  <c r="P736" i="36"/>
  <c r="Y734" i="6"/>
  <c r="AF730" i="33" s="1"/>
  <c r="P736" i="38" s="1"/>
  <c r="P375" i="36"/>
  <c r="Y373" i="6"/>
  <c r="AF369" i="33" s="1"/>
  <c r="P375" i="38" s="1"/>
  <c r="P351" i="36"/>
  <c r="Y349" i="6"/>
  <c r="AF345" i="33" s="1"/>
  <c r="P351" i="38" s="1"/>
  <c r="P512" i="36"/>
  <c r="Y510" i="6"/>
  <c r="AF506" i="33" s="1"/>
  <c r="P512" i="38" s="1"/>
  <c r="P328" i="36"/>
  <c r="Y326" i="6"/>
  <c r="AF322" i="33" s="1"/>
  <c r="P328" i="38" s="1"/>
  <c r="P495" i="36"/>
  <c r="Y493" i="6"/>
  <c r="AF489" i="33" s="1"/>
  <c r="P495" i="38" s="1"/>
  <c r="P774" i="36"/>
  <c r="Y772" i="6"/>
  <c r="AF768" i="33" s="1"/>
  <c r="P774" i="38" s="1"/>
  <c r="S763" i="33"/>
  <c r="O769" i="36" s="1"/>
  <c r="S603" i="33"/>
  <c r="O609" i="36" s="1"/>
  <c r="S312" i="33"/>
  <c r="X316" i="6" s="1"/>
  <c r="AE312" i="33" s="1"/>
  <c r="O318" i="38" s="1"/>
  <c r="S101" i="33"/>
  <c r="O107" i="36" s="1"/>
  <c r="S638" i="33"/>
  <c r="O644" i="36" s="1"/>
  <c r="S63" i="33"/>
  <c r="O69" i="36" s="1"/>
  <c r="S823" i="33"/>
  <c r="O829" i="36" s="1"/>
  <c r="S294" i="33"/>
  <c r="O300" i="36" s="1"/>
  <c r="S163" i="33"/>
  <c r="O169" i="36" s="1"/>
  <c r="S651" i="33"/>
  <c r="O657" i="36" s="1"/>
  <c r="S646" i="33"/>
  <c r="O652" i="36" s="1"/>
  <c r="S569" i="33"/>
  <c r="O575" i="36" s="1"/>
  <c r="S778" i="33"/>
  <c r="O784" i="36" s="1"/>
  <c r="S573" i="33"/>
  <c r="O579" i="36" s="1"/>
  <c r="S215" i="33"/>
  <c r="P56" i="36"/>
  <c r="Y54" i="6"/>
  <c r="AF50" i="33" s="1"/>
  <c r="P56" i="38" s="1"/>
  <c r="P36" i="36"/>
  <c r="P572" i="36"/>
  <c r="P627" i="36"/>
  <c r="Y498" i="6"/>
  <c r="AF494" i="33" s="1"/>
  <c r="P500" i="38" s="1"/>
  <c r="S470" i="33"/>
  <c r="O476" i="36" s="1"/>
  <c r="S257" i="33"/>
  <c r="O263" i="36" s="1"/>
  <c r="S25" i="33"/>
  <c r="X29" i="6" s="1"/>
  <c r="AE25" i="33" s="1"/>
  <c r="O31" i="38" s="1"/>
  <c r="S724" i="33"/>
  <c r="O730" i="36" s="1"/>
  <c r="S56" i="33"/>
  <c r="O62" i="36" s="1"/>
  <c r="S762" i="33"/>
  <c r="X766" i="6" s="1"/>
  <c r="AE762" i="33" s="1"/>
  <c r="O768" i="38" s="1"/>
  <c r="S286" i="33"/>
  <c r="X290" i="6" s="1"/>
  <c r="AE286" i="33" s="1"/>
  <c r="O292" i="38" s="1"/>
  <c r="S704" i="33"/>
  <c r="O710" i="36" s="1"/>
  <c r="S422" i="33"/>
  <c r="O428" i="36" s="1"/>
  <c r="S491" i="33"/>
  <c r="O497" i="36" s="1"/>
  <c r="S565" i="33"/>
  <c r="O571" i="36" s="1"/>
  <c r="S53" i="33"/>
  <c r="O59" i="36" s="1"/>
  <c r="S298" i="33"/>
  <c r="X302" i="6" s="1"/>
  <c r="AE298" i="33" s="1"/>
  <c r="O304" i="38" s="1"/>
  <c r="S38" i="33"/>
  <c r="O44" i="36" s="1"/>
  <c r="S70" i="33"/>
  <c r="O76" i="36" s="1"/>
  <c r="S782" i="33"/>
  <c r="P577" i="36"/>
  <c r="Y575" i="6"/>
  <c r="AF571" i="33" s="1"/>
  <c r="P577" i="38" s="1"/>
  <c r="Y728" i="6"/>
  <c r="AF724" i="33" s="1"/>
  <c r="P730" i="38" s="1"/>
  <c r="Y496" i="6"/>
  <c r="AF492" i="33" s="1"/>
  <c r="P498" i="38" s="1"/>
  <c r="P838" i="36"/>
  <c r="Y748" i="6"/>
  <c r="AF744" i="33" s="1"/>
  <c r="P750" i="38" s="1"/>
  <c r="S158" i="33"/>
  <c r="X162" i="6" s="1"/>
  <c r="AE158" i="33" s="1"/>
  <c r="O164" i="38" s="1"/>
  <c r="S687" i="33"/>
  <c r="X691" i="6" s="1"/>
  <c r="AE687" i="33" s="1"/>
  <c r="O693" i="38" s="1"/>
  <c r="S636" i="33"/>
  <c r="X640" i="6" s="1"/>
  <c r="AE636" i="33" s="1"/>
  <c r="O642" i="38" s="1"/>
  <c r="S820" i="33"/>
  <c r="O826" i="36" s="1"/>
  <c r="S513" i="33"/>
  <c r="X517" i="6" s="1"/>
  <c r="AE513" i="33" s="1"/>
  <c r="O519" i="38" s="1"/>
  <c r="S30" i="33"/>
  <c r="S502" i="33"/>
  <c r="X506" i="6" s="1"/>
  <c r="AE502" i="33" s="1"/>
  <c r="O508" i="38" s="1"/>
  <c r="S556" i="33"/>
  <c r="O562" i="36" s="1"/>
  <c r="S204" i="33"/>
  <c r="S172" i="33"/>
  <c r="O178" i="36" s="1"/>
  <c r="S401" i="33"/>
  <c r="O407" i="36" s="1"/>
  <c r="S65" i="33"/>
  <c r="O71" i="36" s="1"/>
  <c r="S88" i="33"/>
  <c r="X92" i="6" s="1"/>
  <c r="AE88" i="33" s="1"/>
  <c r="O94" i="38" s="1"/>
  <c r="S708" i="33"/>
  <c r="O714" i="36" s="1"/>
  <c r="S725" i="33"/>
  <c r="O731" i="36" s="1"/>
  <c r="S214" i="33"/>
  <c r="X218" i="6" s="1"/>
  <c r="AE214" i="33" s="1"/>
  <c r="O220" i="38" s="1"/>
  <c r="S555" i="33"/>
  <c r="S626" i="33"/>
  <c r="S591" i="33"/>
  <c r="Y584" i="6"/>
  <c r="AF580" i="33" s="1"/>
  <c r="P586" i="38" s="1"/>
  <c r="S307" i="33"/>
  <c r="O313" i="36" s="1"/>
  <c r="S64" i="33"/>
  <c r="S237" i="33"/>
  <c r="X241" i="6" s="1"/>
  <c r="AE237" i="33" s="1"/>
  <c r="O243" i="38" s="1"/>
  <c r="H210" i="36"/>
  <c r="Q534" i="6"/>
  <c r="X530" i="33" s="1"/>
  <c r="H536" i="38" s="1"/>
  <c r="L300" i="33"/>
  <c r="L413" i="33"/>
  <c r="H419" i="36" s="1"/>
  <c r="L715" i="33"/>
  <c r="D18" i="43" s="1"/>
  <c r="L62" i="33"/>
  <c r="D146" i="43" s="1"/>
  <c r="Q474" i="6"/>
  <c r="X470" i="33" s="1"/>
  <c r="H476" i="38" s="1"/>
  <c r="L700" i="33"/>
  <c r="D61" i="43" s="1"/>
  <c r="L168" i="33"/>
  <c r="Q172" i="6" s="1"/>
  <c r="X168" i="33" s="1"/>
  <c r="H174" i="38" s="1"/>
  <c r="L196" i="33"/>
  <c r="H202" i="36" s="1"/>
  <c r="L116" i="33"/>
  <c r="H122" i="36" s="1"/>
  <c r="Y470" i="6"/>
  <c r="AF466" i="33" s="1"/>
  <c r="P472" i="38" s="1"/>
  <c r="Q323" i="6"/>
  <c r="X319" i="33" s="1"/>
  <c r="H325" i="38" s="1"/>
  <c r="L150" i="33"/>
  <c r="H156" i="36" s="1"/>
  <c r="L197" i="33"/>
  <c r="D32" i="43" s="1"/>
  <c r="L253" i="33"/>
  <c r="H259" i="36" s="1"/>
  <c r="L134" i="33"/>
  <c r="Q138" i="6" s="1"/>
  <c r="X134" i="33" s="1"/>
  <c r="H140" i="38" s="1"/>
  <c r="Y561" i="6"/>
  <c r="AF557" i="33" s="1"/>
  <c r="P563" i="38" s="1"/>
  <c r="H660" i="36"/>
  <c r="L122" i="33"/>
  <c r="D40" i="43" s="1"/>
  <c r="L193" i="33"/>
  <c r="D188" i="43" s="1"/>
  <c r="L306" i="33"/>
  <c r="L390" i="33"/>
  <c r="H396" i="36" s="1"/>
  <c r="L721" i="33"/>
  <c r="H727" i="36" s="1"/>
  <c r="L378" i="33"/>
  <c r="Q83" i="6"/>
  <c r="X79" i="33" s="1"/>
  <c r="H85" i="38" s="1"/>
  <c r="Q565" i="6"/>
  <c r="X561" i="33" s="1"/>
  <c r="H567" i="38" s="1"/>
  <c r="L386" i="33"/>
  <c r="H392" i="36" s="1"/>
  <c r="Q766" i="6"/>
  <c r="X762" i="33" s="1"/>
  <c r="H768" i="38" s="1"/>
  <c r="Q655" i="6"/>
  <c r="X651" i="33" s="1"/>
  <c r="H657" i="38" s="1"/>
  <c r="L13" i="33"/>
  <c r="H19" i="36" s="1"/>
  <c r="L148" i="33"/>
  <c r="D140" i="43" s="1"/>
  <c r="L10" i="33"/>
  <c r="H16" i="36" s="1"/>
  <c r="L285" i="33"/>
  <c r="D111" i="43" s="1"/>
  <c r="L335" i="33"/>
  <c r="Q339" i="6" s="1"/>
  <c r="X335" i="33" s="1"/>
  <c r="H341" i="38" s="1"/>
  <c r="T5" i="33"/>
  <c r="T122" i="33"/>
  <c r="L40" i="43" s="1"/>
  <c r="T403" i="33"/>
  <c r="L83" i="43" s="1"/>
  <c r="T252" i="33"/>
  <c r="T511" i="33"/>
  <c r="L141" i="43" s="1"/>
  <c r="T385" i="33"/>
  <c r="L51" i="43" s="1"/>
  <c r="T690" i="33"/>
  <c r="L59" i="43" s="1"/>
  <c r="T306" i="33"/>
  <c r="T248" i="33"/>
  <c r="T77" i="33"/>
  <c r="T291" i="33"/>
  <c r="L105" i="43" s="1"/>
  <c r="T675" i="33"/>
  <c r="T49" i="33"/>
  <c r="L19" i="43" s="1"/>
  <c r="T359" i="33"/>
  <c r="T337" i="33"/>
  <c r="T19" i="33"/>
  <c r="T683" i="33"/>
  <c r="L183" i="43" s="1"/>
  <c r="T303" i="33"/>
  <c r="T192" i="33"/>
  <c r="L54" i="43" s="1"/>
  <c r="T812" i="33"/>
  <c r="T194" i="33"/>
  <c r="L74" i="43" s="1"/>
  <c r="T456" i="33"/>
  <c r="L53" i="43" s="1"/>
  <c r="T202" i="33"/>
  <c r="T45" i="33"/>
  <c r="T662" i="33"/>
  <c r="T443" i="33"/>
  <c r="T165" i="33"/>
  <c r="T679" i="33"/>
  <c r="T414" i="33"/>
  <c r="L168" i="43" s="1"/>
  <c r="T408" i="33"/>
  <c r="L90" i="43" s="1"/>
  <c r="T144" i="33"/>
  <c r="T81" i="33"/>
  <c r="L29" i="43" s="1"/>
  <c r="T678" i="33"/>
  <c r="T180" i="33"/>
  <c r="T672" i="33"/>
  <c r="T689" i="33"/>
  <c r="T818" i="33"/>
  <c r="L55" i="43" s="1"/>
  <c r="T198" i="33"/>
  <c r="L11" i="43" s="1"/>
  <c r="T367" i="33"/>
  <c r="L109" i="43" s="1"/>
  <c r="T420" i="33"/>
  <c r="T674" i="33"/>
  <c r="L20" i="43" s="1"/>
  <c r="T682" i="33"/>
  <c r="L85" i="43" s="1"/>
  <c r="T335" i="33"/>
  <c r="T381" i="33"/>
  <c r="T189" i="33"/>
  <c r="T475" i="33"/>
  <c r="L15" i="43" s="1"/>
  <c r="T816" i="33"/>
  <c r="L33" i="43" s="1"/>
  <c r="T434" i="33"/>
  <c r="T788" i="33"/>
  <c r="T84" i="33"/>
  <c r="T796" i="33"/>
  <c r="L67" i="43" s="1"/>
  <c r="T698" i="33"/>
  <c r="T155" i="33"/>
  <c r="T103" i="33"/>
  <c r="T465" i="33"/>
  <c r="L72" i="43" s="1"/>
  <c r="T212" i="33"/>
  <c r="T250" i="33"/>
  <c r="T819" i="33"/>
  <c r="T264" i="33"/>
  <c r="T132" i="33"/>
  <c r="T330" i="33"/>
  <c r="L39" i="43" s="1"/>
  <c r="T258" i="33"/>
  <c r="T130" i="33"/>
  <c r="L124" i="43" s="1"/>
  <c r="T136" i="33"/>
  <c r="T334" i="33"/>
  <c r="T827" i="33"/>
  <c r="T67" i="33"/>
  <c r="T150" i="33"/>
  <c r="T239" i="33"/>
  <c r="L28" i="43" s="1"/>
  <c r="T666" i="33"/>
  <c r="T161" i="33"/>
  <c r="T116" i="33"/>
  <c r="T216" i="33"/>
  <c r="T821" i="33"/>
  <c r="T110" i="33"/>
  <c r="L71" i="43" s="1"/>
  <c r="T693" i="33"/>
  <c r="L92" i="43" s="1"/>
  <c r="T263" i="33"/>
  <c r="T47" i="33"/>
  <c r="L184" i="43" s="1"/>
  <c r="T186" i="33"/>
  <c r="T278" i="33"/>
  <c r="L116" i="43" s="1"/>
  <c r="T459" i="33"/>
  <c r="L175" i="43" s="1"/>
  <c r="T211" i="33"/>
  <c r="L58" i="43" s="1"/>
  <c r="T177" i="33"/>
  <c r="L131" i="43" s="1"/>
  <c r="T302" i="33"/>
  <c r="T55" i="33"/>
  <c r="T168" i="33"/>
  <c r="T831" i="33"/>
  <c r="L50" i="43" s="1"/>
  <c r="T260" i="33"/>
  <c r="T174" i="33"/>
  <c r="T176" i="33"/>
  <c r="T696" i="33"/>
  <c r="L46" i="43" s="1"/>
  <c r="T265" i="33"/>
  <c r="T141" i="33"/>
  <c r="L17" i="43" s="1"/>
  <c r="T115" i="33"/>
  <c r="L13" i="43" s="1"/>
  <c r="T657" i="33"/>
  <c r="T660" i="33"/>
  <c r="T706" i="33"/>
  <c r="L10" i="43" s="1"/>
  <c r="T285" i="33"/>
  <c r="L111" i="43" s="1"/>
  <c r="T392" i="33"/>
  <c r="T199" i="33"/>
  <c r="L77" i="43" s="1"/>
  <c r="T133" i="33"/>
  <c r="L42" i="43" s="1"/>
  <c r="T26" i="33"/>
  <c r="T200" i="33"/>
  <c r="L31" i="43" s="1"/>
  <c r="T266" i="33"/>
  <c r="T423" i="33"/>
  <c r="L7" i="43" s="1"/>
  <c r="T421" i="33"/>
  <c r="L130" i="43" s="1"/>
  <c r="T6" i="33"/>
  <c r="T670" i="33"/>
  <c r="T187" i="33"/>
  <c r="T300" i="33"/>
  <c r="T210" i="33"/>
  <c r="T10" i="33"/>
  <c r="T123" i="33"/>
  <c r="T327" i="33"/>
  <c r="T480" i="33"/>
  <c r="L52" i="43" s="1"/>
  <c r="T700" i="33"/>
  <c r="L61" i="43" s="1"/>
  <c r="T224" i="33"/>
  <c r="L93" i="43" s="1"/>
  <c r="T193" i="33"/>
  <c r="L188" i="43" s="1"/>
  <c r="T121" i="33"/>
  <c r="L38" i="43" s="1"/>
  <c r="T481" i="33"/>
  <c r="L94" i="43" s="1"/>
  <c r="T373" i="33"/>
  <c r="T159" i="33"/>
  <c r="T226" i="33"/>
  <c r="L155" i="43" s="1"/>
  <c r="T188" i="33"/>
  <c r="L165" i="43" s="1"/>
  <c r="T85" i="33"/>
  <c r="T232" i="33"/>
  <c r="L36" i="43" s="1"/>
  <c r="T432" i="33"/>
  <c r="L163" i="43" s="1"/>
  <c r="T388" i="33"/>
  <c r="L158" i="43" s="1"/>
  <c r="T694" i="33"/>
  <c r="T32" i="33"/>
  <c r="L84" i="43" s="1"/>
  <c r="T393" i="33"/>
  <c r="T378" i="33"/>
  <c r="T269" i="33"/>
  <c r="T702" i="33"/>
  <c r="L108" i="43" s="1"/>
  <c r="T148" i="33"/>
  <c r="L140" i="43" s="1"/>
  <c r="T149" i="33"/>
  <c r="T190" i="33"/>
  <c r="T413" i="33"/>
  <c r="T793" i="33"/>
  <c r="T83" i="33"/>
  <c r="T371" i="33"/>
  <c r="T476" i="33"/>
  <c r="T153" i="33"/>
  <c r="T402" i="33"/>
  <c r="T126" i="33"/>
  <c r="T677" i="33"/>
  <c r="L6" i="43" s="1"/>
  <c r="T703" i="33"/>
  <c r="L169" i="43" s="1"/>
  <c r="T361" i="33"/>
  <c r="L132" i="43" s="1"/>
  <c r="T13" i="33"/>
  <c r="T664" i="33"/>
  <c r="T346" i="33"/>
  <c r="T233" i="33"/>
  <c r="T195" i="33"/>
  <c r="T267" i="33"/>
  <c r="T169" i="33"/>
  <c r="L160" i="43" s="1"/>
  <c r="T310" i="33"/>
  <c r="T120" i="33"/>
  <c r="L179" i="43" s="1"/>
  <c r="T118" i="33"/>
  <c r="L30" i="43" s="1"/>
  <c r="T113" i="33"/>
  <c r="T247" i="33"/>
  <c r="L76" i="43" s="1"/>
  <c r="T16" i="33"/>
  <c r="L5" i="43" s="1"/>
  <c r="T40" i="33"/>
  <c r="T20" i="33"/>
  <c r="T283" i="33"/>
  <c r="T688" i="33"/>
  <c r="L139" i="43" s="1"/>
  <c r="T709" i="33"/>
  <c r="L121" i="43" s="1"/>
  <c r="T822" i="33"/>
  <c r="T62" i="33"/>
  <c r="L146" i="43" s="1"/>
  <c r="T483" i="33"/>
  <c r="L23" i="43" s="1"/>
  <c r="T419" i="33"/>
  <c r="L177" i="43" s="1"/>
  <c r="T76" i="33"/>
  <c r="T830" i="33"/>
  <c r="T341" i="33"/>
  <c r="T277" i="33"/>
  <c r="T124" i="33"/>
  <c r="L142" i="43" s="1"/>
  <c r="T127" i="33"/>
  <c r="L162" i="43" s="1"/>
  <c r="T243" i="33"/>
  <c r="T668" i="33"/>
  <c r="L79" i="43" s="1"/>
  <c r="T691" i="33"/>
  <c r="T669" i="33"/>
  <c r="T289" i="33"/>
  <c r="T251" i="33"/>
  <c r="L48" i="43" s="1"/>
  <c r="T673" i="33"/>
  <c r="T342" i="33"/>
  <c r="T272" i="33"/>
  <c r="T451" i="33"/>
  <c r="L122" i="43" s="1"/>
  <c r="T692" i="33"/>
  <c r="L128" i="43" s="1"/>
  <c r="T71" i="33"/>
  <c r="L134" i="43" s="1"/>
  <c r="T387" i="33"/>
  <c r="T146" i="33"/>
  <c r="T181" i="33"/>
  <c r="T24" i="33"/>
  <c r="T715" i="33"/>
  <c r="L18" i="43" s="1"/>
  <c r="T304" i="33"/>
  <c r="T355" i="33"/>
  <c r="T661" i="33"/>
  <c r="T484" i="33"/>
  <c r="L86" i="43" s="1"/>
  <c r="T290" i="33"/>
  <c r="L135" i="43" s="1"/>
  <c r="T143" i="33"/>
  <c r="T595" i="33"/>
  <c r="L173" i="43" s="1"/>
  <c r="T253" i="33"/>
  <c r="T686" i="33"/>
  <c r="T829" i="33"/>
  <c r="T23" i="33"/>
  <c r="T411" i="33"/>
  <c r="L152" i="43" s="1"/>
  <c r="T109" i="33"/>
  <c r="T695" i="33"/>
  <c r="T175" i="33"/>
  <c r="T396" i="33"/>
  <c r="T460" i="33"/>
  <c r="L159" i="43" s="1"/>
  <c r="T256" i="33"/>
  <c r="L35" i="43" s="1"/>
  <c r="T717" i="33"/>
  <c r="T386" i="33"/>
  <c r="T721" i="33"/>
  <c r="T394" i="33"/>
  <c r="T676" i="33"/>
  <c r="L112" i="43" s="1"/>
  <c r="T60" i="33"/>
  <c r="T183" i="33"/>
  <c r="T206" i="33"/>
  <c r="T815" i="33"/>
  <c r="L68" i="43" s="1"/>
  <c r="T379" i="33"/>
  <c r="L187" i="43" s="1"/>
  <c r="T357" i="33"/>
  <c r="L56" i="43" s="1"/>
  <c r="T398" i="33"/>
  <c r="T399" i="33"/>
  <c r="T658" i="33"/>
  <c r="L65" i="43" s="1"/>
  <c r="T364" i="33"/>
  <c r="T749" i="33"/>
  <c r="L70" i="43" s="1"/>
  <c r="T255" i="33"/>
  <c r="T222" i="33"/>
  <c r="T274" i="33"/>
  <c r="T151" i="33"/>
  <c r="L75" i="43" s="1"/>
  <c r="T309" i="33"/>
  <c r="T201" i="33"/>
  <c r="L27" i="43" s="1"/>
  <c r="T160" i="33"/>
  <c r="T777" i="33"/>
  <c r="L157" i="43" s="1"/>
  <c r="T7" i="33"/>
  <c r="L82" i="43" s="1"/>
  <c r="T684" i="33"/>
  <c r="T416" i="33"/>
  <c r="T467" i="33"/>
  <c r="T415" i="33"/>
  <c r="T238" i="33"/>
  <c r="T701" i="33"/>
  <c r="L96" i="43" s="1"/>
  <c r="T383" i="33"/>
  <c r="T129" i="33"/>
  <c r="T196" i="33"/>
  <c r="T279" i="33"/>
  <c r="L37" i="43" s="1"/>
  <c r="T197" i="33"/>
  <c r="L32" i="43" s="1"/>
  <c r="T33" i="33"/>
  <c r="L81" i="43" s="1"/>
  <c r="T178" i="33"/>
  <c r="T205" i="33"/>
  <c r="T54" i="33"/>
  <c r="T384" i="33"/>
  <c r="T405" i="33"/>
  <c r="L26" i="43" s="1"/>
  <c r="T134" i="33"/>
  <c r="T390" i="33"/>
  <c r="T90" i="33"/>
  <c r="T114" i="33"/>
  <c r="T145" i="33"/>
  <c r="T203" i="33"/>
  <c r="L34" i="43" s="1"/>
  <c r="T375" i="33"/>
  <c r="T699" i="33"/>
  <c r="L60" i="43" s="1"/>
  <c r="T82" i="33"/>
  <c r="T471" i="33"/>
  <c r="T228" i="33"/>
  <c r="T315" i="33"/>
  <c r="T429" i="33"/>
  <c r="T671" i="33"/>
  <c r="L69" i="43" s="1"/>
  <c r="T425" i="33"/>
  <c r="T9" i="33"/>
  <c r="L80" i="43" s="1"/>
  <c r="T365" i="33"/>
  <c r="T817" i="33"/>
  <c r="L9" i="43" s="1"/>
  <c r="T139" i="33"/>
  <c r="L104" i="43" s="1"/>
  <c r="T418" i="33"/>
  <c r="L133" i="43" s="1"/>
  <c r="T170" i="33"/>
  <c r="T417" i="33"/>
  <c r="L95" i="43" s="1"/>
  <c r="T280" i="33"/>
  <c r="T167" i="33"/>
  <c r="T273" i="33"/>
  <c r="T281" i="33"/>
  <c r="T685" i="33"/>
  <c r="K740" i="33"/>
  <c r="G746" i="36" s="1"/>
  <c r="K733" i="33"/>
  <c r="G739" i="36" s="1"/>
  <c r="K568" i="33"/>
  <c r="G574" i="36" s="1"/>
  <c r="K597" i="33"/>
  <c r="C113" i="43" s="1"/>
  <c r="K438" i="33"/>
  <c r="K401" i="33"/>
  <c r="K135" i="33"/>
  <c r="G141" i="36" s="1"/>
  <c r="K36" i="33"/>
  <c r="G42" i="36" s="1"/>
  <c r="K779" i="33"/>
  <c r="G785" i="36" s="1"/>
  <c r="K644" i="33"/>
  <c r="P648" i="6" s="1"/>
  <c r="W644" i="33" s="1"/>
  <c r="G650" i="38" s="1"/>
  <c r="K641" i="33"/>
  <c r="G647" i="36" s="1"/>
  <c r="K518" i="33"/>
  <c r="G524" i="36" s="1"/>
  <c r="K545" i="33"/>
  <c r="P549" i="6" s="1"/>
  <c r="W545" i="33" s="1"/>
  <c r="G551" i="38" s="1"/>
  <c r="K356" i="33"/>
  <c r="G362" i="36" s="1"/>
  <c r="K307" i="33"/>
  <c r="G313" i="36" s="1"/>
  <c r="K158" i="33"/>
  <c r="G164" i="36" s="1"/>
  <c r="K61" i="33"/>
  <c r="G67" i="36" s="1"/>
  <c r="K768" i="33"/>
  <c r="G774" i="36" s="1"/>
  <c r="K763" i="33"/>
  <c r="G769" i="36" s="1"/>
  <c r="K596" i="33"/>
  <c r="G602" i="36" s="1"/>
  <c r="K462" i="33"/>
  <c r="G468" i="36" s="1"/>
  <c r="K493" i="33"/>
  <c r="P497" i="6" s="1"/>
  <c r="W493" i="33" s="1"/>
  <c r="G499" i="38" s="1"/>
  <c r="K286" i="33"/>
  <c r="G292" i="36" s="1"/>
  <c r="K217" i="33"/>
  <c r="G223" i="36" s="1"/>
  <c r="K72" i="33"/>
  <c r="G78" i="36" s="1"/>
  <c r="K794" i="33"/>
  <c r="G800" i="36" s="1"/>
  <c r="K656" i="33"/>
  <c r="G662" i="36" s="1"/>
  <c r="K653" i="33"/>
  <c r="G659" i="36" s="1"/>
  <c r="K530" i="33"/>
  <c r="G536" i="36" s="1"/>
  <c r="K557" i="33"/>
  <c r="G563" i="36" s="1"/>
  <c r="K370" i="33"/>
  <c r="G376" i="36" s="1"/>
  <c r="K323" i="33"/>
  <c r="P327" i="6" s="1"/>
  <c r="W323" i="33" s="1"/>
  <c r="G329" i="38" s="1"/>
  <c r="K184" i="33"/>
  <c r="K79" i="33"/>
  <c r="G85" i="36" s="1"/>
  <c r="K764" i="33"/>
  <c r="G770" i="36" s="1"/>
  <c r="K759" i="33"/>
  <c r="P763" i="6" s="1"/>
  <c r="W759" i="33" s="1"/>
  <c r="G765" i="38" s="1"/>
  <c r="K592" i="33"/>
  <c r="P596" i="6" s="1"/>
  <c r="W592" i="33" s="1"/>
  <c r="G598" i="38" s="1"/>
  <c r="K454" i="33"/>
  <c r="G460" i="36" s="1"/>
  <c r="K489" i="33"/>
  <c r="G495" i="36" s="1"/>
  <c r="K282" i="33"/>
  <c r="G288" i="36" s="1"/>
  <c r="K213" i="33"/>
  <c r="G219" i="36" s="1"/>
  <c r="K68" i="33"/>
  <c r="G74" i="36" s="1"/>
  <c r="K790" i="33"/>
  <c r="G796" i="36" s="1"/>
  <c r="K652" i="33"/>
  <c r="G658" i="36" s="1"/>
  <c r="K649" i="33"/>
  <c r="P653" i="6" s="1"/>
  <c r="W649" i="33" s="1"/>
  <c r="G655" i="38" s="1"/>
  <c r="K526" i="33"/>
  <c r="G532" i="36" s="1"/>
  <c r="K553" i="33"/>
  <c r="P557" i="6" s="1"/>
  <c r="W553" i="33" s="1"/>
  <c r="G559" i="38" s="1"/>
  <c r="K366" i="33"/>
  <c r="G372" i="36" s="1"/>
  <c r="K319" i="33"/>
  <c r="G325" i="36" s="1"/>
  <c r="K172" i="33"/>
  <c r="G178" i="36" s="1"/>
  <c r="K73" i="33"/>
  <c r="G79" i="36" s="1"/>
  <c r="K780" i="33"/>
  <c r="P784" i="6" s="1"/>
  <c r="W780" i="33" s="1"/>
  <c r="G786" i="38" s="1"/>
  <c r="K771" i="33"/>
  <c r="G777" i="36" s="1"/>
  <c r="K604" i="33"/>
  <c r="G610" i="36" s="1"/>
  <c r="K470" i="33"/>
  <c r="G476" i="36" s="1"/>
  <c r="K501" i="33"/>
  <c r="G507" i="36" s="1"/>
  <c r="K296" i="33"/>
  <c r="G302" i="36" s="1"/>
  <c r="K225" i="33"/>
  <c r="G231" i="36" s="1"/>
  <c r="K86" i="33"/>
  <c r="K828" i="33"/>
  <c r="K726" i="33"/>
  <c r="K713" i="33"/>
  <c r="K554" i="33"/>
  <c r="K581" i="33"/>
  <c r="K424" i="33"/>
  <c r="P428" i="6" s="1"/>
  <c r="W424" i="33" s="1"/>
  <c r="G430" i="38" s="1"/>
  <c r="K363" i="33"/>
  <c r="K246" i="33"/>
  <c r="K11" i="33"/>
  <c r="K826" i="33"/>
  <c r="G832" i="36" s="1"/>
  <c r="K724" i="33"/>
  <c r="G730" i="36" s="1"/>
  <c r="K711" i="33"/>
  <c r="K552" i="33"/>
  <c r="G558" i="36" s="1"/>
  <c r="K579" i="33"/>
  <c r="G585" i="36" s="1"/>
  <c r="K422" i="33"/>
  <c r="G428" i="36" s="1"/>
  <c r="K353" i="33"/>
  <c r="G359" i="36" s="1"/>
  <c r="K244" i="33"/>
  <c r="G250" i="36" s="1"/>
  <c r="K111" i="33"/>
  <c r="K807" i="33"/>
  <c r="P811" i="6" s="1"/>
  <c r="W807" i="33" s="1"/>
  <c r="G813" i="38" s="1"/>
  <c r="K628" i="33"/>
  <c r="G634" i="36" s="1"/>
  <c r="K625" i="33"/>
  <c r="G631" i="36" s="1"/>
  <c r="K502" i="33"/>
  <c r="P506" i="6" s="1"/>
  <c r="W502" i="33" s="1"/>
  <c r="G508" i="38" s="1"/>
  <c r="K529" i="33"/>
  <c r="K336" i="33"/>
  <c r="G342" i="36" s="1"/>
  <c r="K275" i="33"/>
  <c r="P279" i="6" s="1"/>
  <c r="W275" i="33" s="1"/>
  <c r="G281" i="38" s="1"/>
  <c r="K112" i="33"/>
  <c r="G118" i="36" s="1"/>
  <c r="K37" i="33"/>
  <c r="G43" i="36" s="1"/>
  <c r="K752" i="33"/>
  <c r="G758" i="36" s="1"/>
  <c r="K745" i="33"/>
  <c r="G751" i="36" s="1"/>
  <c r="K580" i="33"/>
  <c r="G586" i="36" s="1"/>
  <c r="K449" i="33"/>
  <c r="G455" i="36" s="1"/>
  <c r="K469" i="33"/>
  <c r="G475" i="36" s="1"/>
  <c r="K435" i="33"/>
  <c r="G441" i="36" s="1"/>
  <c r="K173" i="33"/>
  <c r="P177" i="6" s="1"/>
  <c r="W173" i="33" s="1"/>
  <c r="G179" i="38" s="1"/>
  <c r="K50" i="33"/>
  <c r="P54" i="6" s="1"/>
  <c r="W50" i="33" s="1"/>
  <c r="G56" i="38" s="1"/>
  <c r="K774" i="33"/>
  <c r="G780" i="36" s="1"/>
  <c r="K640" i="33"/>
  <c r="G646" i="36" s="1"/>
  <c r="K637" i="33"/>
  <c r="G643" i="36" s="1"/>
  <c r="K514" i="33"/>
  <c r="G520" i="36" s="1"/>
  <c r="K541" i="33"/>
  <c r="G547" i="36" s="1"/>
  <c r="K352" i="33"/>
  <c r="G358" i="36" s="1"/>
  <c r="K301" i="33"/>
  <c r="G307" i="36" s="1"/>
  <c r="K154" i="33"/>
  <c r="G160" i="36" s="1"/>
  <c r="K57" i="33"/>
  <c r="P61" i="6" s="1"/>
  <c r="W57" i="33" s="1"/>
  <c r="G63" i="38" s="1"/>
  <c r="K748" i="33"/>
  <c r="G754" i="36" s="1"/>
  <c r="K741" i="33"/>
  <c r="G747" i="36" s="1"/>
  <c r="K576" i="33"/>
  <c r="G582" i="36" s="1"/>
  <c r="K605" i="33"/>
  <c r="G611" i="36" s="1"/>
  <c r="K461" i="33"/>
  <c r="G467" i="36" s="1"/>
  <c r="K431" i="33"/>
  <c r="G437" i="36" s="1"/>
  <c r="K163" i="33"/>
  <c r="G169" i="36" s="1"/>
  <c r="K46" i="33"/>
  <c r="K823" i="33"/>
  <c r="G829" i="36" s="1"/>
  <c r="K636" i="33"/>
  <c r="G642" i="36" s="1"/>
  <c r="K633" i="33"/>
  <c r="G639" i="36" s="1"/>
  <c r="K510" i="33"/>
  <c r="P514" i="6" s="1"/>
  <c r="W510" i="33" s="1"/>
  <c r="G516" i="38" s="1"/>
  <c r="K537" i="33"/>
  <c r="G543" i="36" s="1"/>
  <c r="K348" i="33"/>
  <c r="P352" i="6" s="1"/>
  <c r="W348" i="33" s="1"/>
  <c r="G354" i="38" s="1"/>
  <c r="K297" i="33"/>
  <c r="G303" i="36" s="1"/>
  <c r="K142" i="33"/>
  <c r="G148" i="36" s="1"/>
  <c r="K51" i="33"/>
  <c r="G57" i="36" s="1"/>
  <c r="K760" i="33"/>
  <c r="G766" i="36" s="1"/>
  <c r="K755" i="33"/>
  <c r="G761" i="36" s="1"/>
  <c r="K588" i="33"/>
  <c r="K450" i="33"/>
  <c r="P454" i="6" s="1"/>
  <c r="W450" i="33" s="1"/>
  <c r="G456" i="38" s="1"/>
  <c r="K485" i="33"/>
  <c r="G491" i="36" s="1"/>
  <c r="K270" i="33"/>
  <c r="K207" i="33"/>
  <c r="K64" i="33"/>
  <c r="G70" i="36" s="1"/>
  <c r="K804" i="33"/>
  <c r="K710" i="33"/>
  <c r="P714" i="6" s="1"/>
  <c r="W710" i="33" s="1"/>
  <c r="G716" i="38" s="1"/>
  <c r="K665" i="33"/>
  <c r="P669" i="6" s="1"/>
  <c r="W665" i="33" s="1"/>
  <c r="G671" i="38" s="1"/>
  <c r="K538" i="33"/>
  <c r="K565" i="33"/>
  <c r="P569" i="6" s="1"/>
  <c r="W565" i="33" s="1"/>
  <c r="G571" i="38" s="1"/>
  <c r="K380" i="33"/>
  <c r="K333" i="33"/>
  <c r="P337" i="6" s="1"/>
  <c r="W333" i="33" s="1"/>
  <c r="G339" i="38" s="1"/>
  <c r="K218" i="33"/>
  <c r="K93" i="33"/>
  <c r="K125" i="33"/>
  <c r="K30" i="33"/>
  <c r="K803" i="33"/>
  <c r="G809" i="36" s="1"/>
  <c r="K624" i="33"/>
  <c r="P628" i="6" s="1"/>
  <c r="W624" i="33" s="1"/>
  <c r="G630" i="38" s="1"/>
  <c r="K621" i="33"/>
  <c r="P625" i="6" s="1"/>
  <c r="W621" i="33" s="1"/>
  <c r="G627" i="38" s="1"/>
  <c r="K498" i="33"/>
  <c r="G504" i="36" s="1"/>
  <c r="K525" i="33"/>
  <c r="G531" i="36" s="1"/>
  <c r="K328" i="33"/>
  <c r="G334" i="36" s="1"/>
  <c r="K261" i="33"/>
  <c r="G267" i="36" s="1"/>
  <c r="K8" i="33"/>
  <c r="G14" i="36" s="1"/>
  <c r="K31" i="33"/>
  <c r="K732" i="33"/>
  <c r="K725" i="33"/>
  <c r="G731" i="36" s="1"/>
  <c r="K560" i="33"/>
  <c r="G566" i="36" s="1"/>
  <c r="K587" i="33"/>
  <c r="P591" i="6" s="1"/>
  <c r="W587" i="33" s="1"/>
  <c r="G593" i="38" s="1"/>
  <c r="K430" i="33"/>
  <c r="P434" i="6" s="1"/>
  <c r="W430" i="33" s="1"/>
  <c r="G436" i="38" s="1"/>
  <c r="K389" i="33"/>
  <c r="G395" i="36" s="1"/>
  <c r="K117" i="33"/>
  <c r="C154" i="43" s="1"/>
  <c r="K22" i="33"/>
  <c r="C137" i="43" s="1"/>
  <c r="K799" i="33"/>
  <c r="P803" i="6" s="1"/>
  <c r="W799" i="33" s="1"/>
  <c r="G805" i="38" s="1"/>
  <c r="K620" i="33"/>
  <c r="G626" i="36" s="1"/>
  <c r="K617" i="33"/>
  <c r="G623" i="36" s="1"/>
  <c r="K494" i="33"/>
  <c r="P498" i="6" s="1"/>
  <c r="W494" i="33" s="1"/>
  <c r="G500" i="38" s="1"/>
  <c r="K521" i="33"/>
  <c r="G527" i="36" s="1"/>
  <c r="K324" i="33"/>
  <c r="G330" i="36" s="1"/>
  <c r="K257" i="33"/>
  <c r="G263" i="36" s="1"/>
  <c r="K106" i="33"/>
  <c r="G112" i="36" s="1"/>
  <c r="K27" i="33"/>
  <c r="G33" i="36" s="1"/>
  <c r="K744" i="33"/>
  <c r="G750" i="36" s="1"/>
  <c r="K737" i="33"/>
  <c r="G743" i="36" s="1"/>
  <c r="K572" i="33"/>
  <c r="G578" i="36" s="1"/>
  <c r="K601" i="33"/>
  <c r="P605" i="6" s="1"/>
  <c r="W601" i="33" s="1"/>
  <c r="G607" i="38" s="1"/>
  <c r="K455" i="33"/>
  <c r="P459" i="6" s="1"/>
  <c r="W455" i="33" s="1"/>
  <c r="G461" i="38" s="1"/>
  <c r="K409" i="33"/>
  <c r="G415" i="36" s="1"/>
  <c r="K147" i="33"/>
  <c r="K42" i="33"/>
  <c r="G48" i="36" s="1"/>
  <c r="K784" i="33"/>
  <c r="P788" i="6" s="1"/>
  <c r="W784" i="33" s="1"/>
  <c r="G790" i="38" s="1"/>
  <c r="K648" i="33"/>
  <c r="G654" i="36" s="1"/>
  <c r="K645" i="33"/>
  <c r="P649" i="6" s="1"/>
  <c r="W645" i="33" s="1"/>
  <c r="G651" i="38" s="1"/>
  <c r="K522" i="33"/>
  <c r="P526" i="6" s="1"/>
  <c r="W522" i="33" s="1"/>
  <c r="G528" i="38" s="1"/>
  <c r="K549" i="33"/>
  <c r="P553" i="6" s="1"/>
  <c r="W549" i="33" s="1"/>
  <c r="G555" i="38" s="1"/>
  <c r="K360" i="33"/>
  <c r="G366" i="36" s="1"/>
  <c r="K313" i="33"/>
  <c r="G319" i="36" s="1"/>
  <c r="K164" i="33"/>
  <c r="P168" i="6" s="1"/>
  <c r="W164" i="33" s="1"/>
  <c r="G170" i="38" s="1"/>
  <c r="K65" i="33"/>
  <c r="G71" i="36" s="1"/>
  <c r="K776" i="33"/>
  <c r="G782" i="36" s="1"/>
  <c r="K646" i="33"/>
  <c r="G652" i="36" s="1"/>
  <c r="K643" i="33"/>
  <c r="G649" i="36" s="1"/>
  <c r="K520" i="33"/>
  <c r="P524" i="6" s="1"/>
  <c r="W520" i="33" s="1"/>
  <c r="G526" i="38" s="1"/>
  <c r="K547" i="33"/>
  <c r="G553" i="36" s="1"/>
  <c r="K358" i="33"/>
  <c r="G364" i="36" s="1"/>
  <c r="K311" i="33"/>
  <c r="G317" i="36" s="1"/>
  <c r="K162" i="33"/>
  <c r="G168" i="36" s="1"/>
  <c r="K63" i="33"/>
  <c r="G69" i="36" s="1"/>
  <c r="K770" i="33"/>
  <c r="G776" i="36" s="1"/>
  <c r="K765" i="33"/>
  <c r="G771" i="36" s="1"/>
  <c r="K598" i="33"/>
  <c r="G604" i="36" s="1"/>
  <c r="K464" i="33"/>
  <c r="G470" i="36" s="1"/>
  <c r="K495" i="33"/>
  <c r="G501" i="36" s="1"/>
  <c r="K288" i="33"/>
  <c r="P292" i="6" s="1"/>
  <c r="W288" i="33" s="1"/>
  <c r="G294" i="38" s="1"/>
  <c r="K219" i="33"/>
  <c r="G225" i="36" s="1"/>
  <c r="K74" i="33"/>
  <c r="G80" i="36" s="1"/>
  <c r="K820" i="33"/>
  <c r="G826" i="36" s="1"/>
  <c r="K720" i="33"/>
  <c r="K705" i="33"/>
  <c r="G711" i="36" s="1"/>
  <c r="K548" i="33"/>
  <c r="G554" i="36" s="1"/>
  <c r="K575" i="33"/>
  <c r="G581" i="36" s="1"/>
  <c r="K410" i="33"/>
  <c r="G416" i="36" s="1"/>
  <c r="K349" i="33"/>
  <c r="P353" i="6" s="1"/>
  <c r="W349" i="33" s="1"/>
  <c r="G355" i="38" s="1"/>
  <c r="K240" i="33"/>
  <c r="G246" i="36" s="1"/>
  <c r="K105" i="33"/>
  <c r="G111" i="36" s="1"/>
  <c r="K785" i="33"/>
  <c r="G791" i="36" s="1"/>
  <c r="K608" i="33"/>
  <c r="G614" i="36" s="1"/>
  <c r="K448" i="33"/>
  <c r="G454" i="36" s="1"/>
  <c r="K478" i="33"/>
  <c r="G484" i="36" s="1"/>
  <c r="K507" i="33"/>
  <c r="P511" i="6" s="1"/>
  <c r="W507" i="33" s="1"/>
  <c r="G513" i="38" s="1"/>
  <c r="K312" i="33"/>
  <c r="G318" i="36" s="1"/>
  <c r="K231" i="33"/>
  <c r="C167" i="43" s="1"/>
  <c r="K94" i="33"/>
  <c r="G100" i="36" s="1"/>
  <c r="K810" i="33"/>
  <c r="G816" i="36" s="1"/>
  <c r="K716" i="33"/>
  <c r="K687" i="33"/>
  <c r="G693" i="36" s="1"/>
  <c r="K544" i="33"/>
  <c r="G550" i="36" s="1"/>
  <c r="K571" i="33"/>
  <c r="G577" i="36" s="1"/>
  <c r="K404" i="33"/>
  <c r="G410" i="36" s="1"/>
  <c r="K345" i="33"/>
  <c r="G351" i="36" s="1"/>
  <c r="K234" i="33"/>
  <c r="G240" i="36" s="1"/>
  <c r="K99" i="33"/>
  <c r="G105" i="36" s="1"/>
  <c r="K778" i="33"/>
  <c r="G784" i="36" s="1"/>
  <c r="K773" i="33"/>
  <c r="P777" i="6" s="1"/>
  <c r="W773" i="33" s="1"/>
  <c r="G779" i="38" s="1"/>
  <c r="K606" i="33"/>
  <c r="P610" i="6" s="1"/>
  <c r="W606" i="33" s="1"/>
  <c r="G612" i="38" s="1"/>
  <c r="K472" i="33"/>
  <c r="G478" i="36" s="1"/>
  <c r="K503" i="33"/>
  <c r="G509" i="36" s="1"/>
  <c r="K298" i="33"/>
  <c r="G304" i="36" s="1"/>
  <c r="K227" i="33"/>
  <c r="P231" i="6" s="1"/>
  <c r="W227" i="33" s="1"/>
  <c r="G233" i="38" s="1"/>
  <c r="K88" i="33"/>
  <c r="G94" i="36" s="1"/>
  <c r="K832" i="33"/>
  <c r="P836" i="6" s="1"/>
  <c r="W832" i="33" s="1"/>
  <c r="K728" i="33"/>
  <c r="K719" i="33"/>
  <c r="G725" i="36" s="1"/>
  <c r="K556" i="33"/>
  <c r="P560" i="6" s="1"/>
  <c r="W556" i="33" s="1"/>
  <c r="G562" i="38" s="1"/>
  <c r="K583" i="33"/>
  <c r="G589" i="36" s="1"/>
  <c r="K426" i="33"/>
  <c r="K369" i="33"/>
  <c r="G375" i="36" s="1"/>
  <c r="K254" i="33"/>
  <c r="K14" i="33"/>
  <c r="G20" i="36" s="1"/>
  <c r="K811" i="33"/>
  <c r="G817" i="36" s="1"/>
  <c r="K632" i="33"/>
  <c r="P636" i="6" s="1"/>
  <c r="W632" i="33" s="1"/>
  <c r="G638" i="38" s="1"/>
  <c r="K629" i="33"/>
  <c r="P633" i="6" s="1"/>
  <c r="W629" i="33" s="1"/>
  <c r="G635" i="38" s="1"/>
  <c r="K506" i="33"/>
  <c r="P510" i="6" s="1"/>
  <c r="W506" i="33" s="1"/>
  <c r="G512" i="38" s="1"/>
  <c r="K533" i="33"/>
  <c r="P537" i="6" s="1"/>
  <c r="W533" i="33" s="1"/>
  <c r="G539" i="38" s="1"/>
  <c r="K340" i="33"/>
  <c r="P344" i="6" s="1"/>
  <c r="W340" i="33" s="1"/>
  <c r="G346" i="38" s="1"/>
  <c r="K293" i="33"/>
  <c r="G299" i="36" s="1"/>
  <c r="K138" i="33"/>
  <c r="P142" i="6" s="1"/>
  <c r="W138" i="33" s="1"/>
  <c r="G144" i="38" s="1"/>
  <c r="K41" i="33"/>
  <c r="P45" i="6" s="1"/>
  <c r="W41" i="33" s="1"/>
  <c r="G47" i="38" s="1"/>
  <c r="P547" i="36"/>
  <c r="Y70" i="6"/>
  <c r="AF66" i="33" s="1"/>
  <c r="P72" i="38" s="1"/>
  <c r="K809" i="33"/>
  <c r="P813" i="6" s="1"/>
  <c r="W809" i="33" s="1"/>
  <c r="G815" i="38" s="1"/>
  <c r="K630" i="33"/>
  <c r="G636" i="36" s="1"/>
  <c r="K627" i="33"/>
  <c r="G633" i="36" s="1"/>
  <c r="K504" i="33"/>
  <c r="G510" i="36" s="1"/>
  <c r="K531" i="33"/>
  <c r="G537" i="36" s="1"/>
  <c r="K338" i="33"/>
  <c r="G344" i="36" s="1"/>
  <c r="K287" i="33"/>
  <c r="G293" i="36" s="1"/>
  <c r="K128" i="33"/>
  <c r="G134" i="36" s="1"/>
  <c r="K39" i="33"/>
  <c r="K754" i="33"/>
  <c r="G760" i="36" s="1"/>
  <c r="K747" i="33"/>
  <c r="G753" i="36" s="1"/>
  <c r="K582" i="33"/>
  <c r="G588" i="36" s="1"/>
  <c r="K442" i="33"/>
  <c r="C164" i="43" s="1"/>
  <c r="K473" i="33"/>
  <c r="P477" i="6" s="1"/>
  <c r="W473" i="33" s="1"/>
  <c r="G479" i="38" s="1"/>
  <c r="K437" i="33"/>
  <c r="G443" i="36" s="1"/>
  <c r="K179" i="33"/>
  <c r="K52" i="33"/>
  <c r="G58" i="36" s="1"/>
  <c r="K798" i="33"/>
  <c r="P802" i="6" s="1"/>
  <c r="W798" i="33" s="1"/>
  <c r="G804" i="38" s="1"/>
  <c r="K680" i="33"/>
  <c r="K655" i="33"/>
  <c r="P659" i="6" s="1"/>
  <c r="W655" i="33" s="1"/>
  <c r="G661" i="38" s="1"/>
  <c r="K532" i="33"/>
  <c r="G538" i="36" s="1"/>
  <c r="K559" i="33"/>
  <c r="P563" i="6" s="1"/>
  <c r="W559" i="33" s="1"/>
  <c r="G565" i="38" s="1"/>
  <c r="K372" i="33"/>
  <c r="G378" i="36" s="1"/>
  <c r="K325" i="33"/>
  <c r="P329" i="6" s="1"/>
  <c r="W325" i="33" s="1"/>
  <c r="G331" i="38" s="1"/>
  <c r="K204" i="33"/>
  <c r="K87" i="33"/>
  <c r="G93" i="36" s="1"/>
  <c r="K766" i="33"/>
  <c r="G772" i="36" s="1"/>
  <c r="K761" i="33"/>
  <c r="G767" i="36" s="1"/>
  <c r="K594" i="33"/>
  <c r="G600" i="36" s="1"/>
  <c r="K458" i="33"/>
  <c r="G464" i="36" s="1"/>
  <c r="K491" i="33"/>
  <c r="G497" i="36" s="1"/>
  <c r="K284" i="33"/>
  <c r="G290" i="36" s="1"/>
  <c r="K215" i="33"/>
  <c r="G221" i="36" s="1"/>
  <c r="K70" i="33"/>
  <c r="G76" i="36" s="1"/>
  <c r="K792" i="33"/>
  <c r="P796" i="6" s="1"/>
  <c r="W792" i="33" s="1"/>
  <c r="G798" i="38" s="1"/>
  <c r="K654" i="33"/>
  <c r="G660" i="36" s="1"/>
  <c r="K651" i="33"/>
  <c r="G657" i="36" s="1"/>
  <c r="K528" i="33"/>
  <c r="G534" i="36" s="1"/>
  <c r="K555" i="33"/>
  <c r="G561" i="36" s="1"/>
  <c r="K368" i="33"/>
  <c r="P372" i="6" s="1"/>
  <c r="W368" i="33" s="1"/>
  <c r="G374" i="38" s="1"/>
  <c r="K321" i="33"/>
  <c r="G327" i="36" s="1"/>
  <c r="K182" i="33"/>
  <c r="G188" i="36" s="1"/>
  <c r="K75" i="33"/>
  <c r="P79" i="6" s="1"/>
  <c r="W75" i="33" s="1"/>
  <c r="G81" i="38" s="1"/>
  <c r="K762" i="33"/>
  <c r="G768" i="36" s="1"/>
  <c r="K757" i="33"/>
  <c r="P761" i="6" s="1"/>
  <c r="W757" i="33" s="1"/>
  <c r="G763" i="38" s="1"/>
  <c r="K590" i="33"/>
  <c r="G596" i="36" s="1"/>
  <c r="K452" i="33"/>
  <c r="G458" i="36" s="1"/>
  <c r="K487" i="33"/>
  <c r="G493" i="36" s="1"/>
  <c r="K276" i="33"/>
  <c r="P280" i="6" s="1"/>
  <c r="W276" i="33" s="1"/>
  <c r="G282" i="38" s="1"/>
  <c r="K209" i="33"/>
  <c r="K66" i="33"/>
  <c r="G72" i="36" s="1"/>
  <c r="K806" i="33"/>
  <c r="G812" i="36" s="1"/>
  <c r="K712" i="33"/>
  <c r="K667" i="33"/>
  <c r="G673" i="36" s="1"/>
  <c r="K540" i="33"/>
  <c r="G546" i="36" s="1"/>
  <c r="K567" i="33"/>
  <c r="G573" i="36" s="1"/>
  <c r="K382" i="33"/>
  <c r="K339" i="33"/>
  <c r="P343" i="6" s="1"/>
  <c r="W339" i="33" s="1"/>
  <c r="G345" i="38" s="1"/>
  <c r="K220" i="33"/>
  <c r="P224" i="6" s="1"/>
  <c r="W220" i="33" s="1"/>
  <c r="G226" i="38" s="1"/>
  <c r="K95" i="33"/>
  <c r="G101" i="36" s="1"/>
  <c r="K795" i="33"/>
  <c r="G801" i="36" s="1"/>
  <c r="K616" i="33"/>
  <c r="P620" i="6" s="1"/>
  <c r="W616" i="33" s="1"/>
  <c r="G622" i="38" s="1"/>
  <c r="K613" i="33"/>
  <c r="P617" i="6" s="1"/>
  <c r="W613" i="33" s="1"/>
  <c r="G619" i="38" s="1"/>
  <c r="K490" i="33"/>
  <c r="G496" i="36" s="1"/>
  <c r="K517" i="33"/>
  <c r="G523" i="36" s="1"/>
  <c r="K320" i="33"/>
  <c r="P324" i="6" s="1"/>
  <c r="W320" i="33" s="1"/>
  <c r="G326" i="38" s="1"/>
  <c r="K245" i="33"/>
  <c r="G251" i="36" s="1"/>
  <c r="K102" i="33"/>
  <c r="G108" i="36" s="1"/>
  <c r="K21" i="33"/>
  <c r="G27" i="36" s="1"/>
  <c r="K593" i="33"/>
  <c r="G599" i="36" s="1"/>
  <c r="K444" i="33"/>
  <c r="G450" i="36" s="1"/>
  <c r="K397" i="33"/>
  <c r="G403" i="36" s="1"/>
  <c r="K131" i="33"/>
  <c r="K34" i="33"/>
  <c r="G40" i="36" s="1"/>
  <c r="K781" i="33"/>
  <c r="P785" i="6" s="1"/>
  <c r="W781" i="33" s="1"/>
  <c r="G787" i="38" s="1"/>
  <c r="K642" i="33"/>
  <c r="G648" i="36" s="1"/>
  <c r="K639" i="33"/>
  <c r="G645" i="36" s="1"/>
  <c r="K516" i="33"/>
  <c r="G522" i="36" s="1"/>
  <c r="K543" i="33"/>
  <c r="G549" i="36" s="1"/>
  <c r="K354" i="33"/>
  <c r="G360" i="36" s="1"/>
  <c r="K305" i="33"/>
  <c r="G311" i="36" s="1"/>
  <c r="K156" i="33"/>
  <c r="G162" i="36" s="1"/>
  <c r="K59" i="33"/>
  <c r="G65" i="36" s="1"/>
  <c r="K750" i="33"/>
  <c r="G756" i="36" s="1"/>
  <c r="K743" i="33"/>
  <c r="G749" i="36" s="1"/>
  <c r="K578" i="33"/>
  <c r="P582" i="6" s="1"/>
  <c r="W578" i="33" s="1"/>
  <c r="G584" i="38" s="1"/>
  <c r="K607" i="33"/>
  <c r="G613" i="36" s="1"/>
  <c r="K463" i="33"/>
  <c r="G469" i="36" s="1"/>
  <c r="K433" i="33"/>
  <c r="P437" i="6" s="1"/>
  <c r="W433" i="33" s="1"/>
  <c r="G439" i="38" s="1"/>
  <c r="K171" i="33"/>
  <c r="G177" i="36" s="1"/>
  <c r="K48" i="33"/>
  <c r="K825" i="33"/>
  <c r="G831" i="36" s="1"/>
  <c r="K638" i="33"/>
  <c r="G644" i="36" s="1"/>
  <c r="K635" i="33"/>
  <c r="G641" i="36" s="1"/>
  <c r="K512" i="33"/>
  <c r="G518" i="36" s="1"/>
  <c r="K539" i="33"/>
  <c r="G545" i="36" s="1"/>
  <c r="K350" i="33"/>
  <c r="G356" i="36" s="1"/>
  <c r="K299" i="33"/>
  <c r="G305" i="36" s="1"/>
  <c r="K152" i="33"/>
  <c r="K53" i="33"/>
  <c r="G59" i="36" s="1"/>
  <c r="K746" i="33"/>
  <c r="G752" i="36" s="1"/>
  <c r="K739" i="33"/>
  <c r="G745" i="36" s="1"/>
  <c r="K574" i="33"/>
  <c r="G580" i="36" s="1"/>
  <c r="K603" i="33"/>
  <c r="G609" i="36" s="1"/>
  <c r="K457" i="33"/>
  <c r="G463" i="36" s="1"/>
  <c r="K427" i="33"/>
  <c r="P431" i="6" s="1"/>
  <c r="W427" i="33" s="1"/>
  <c r="G433" i="38" s="1"/>
  <c r="K157" i="33"/>
  <c r="P161" i="6" s="1"/>
  <c r="W157" i="33" s="1"/>
  <c r="G163" i="38" s="1"/>
  <c r="K44" i="33"/>
  <c r="G50" i="36" s="1"/>
  <c r="K786" i="33"/>
  <c r="P790" i="6" s="1"/>
  <c r="W786" i="33" s="1"/>
  <c r="G792" i="38" s="1"/>
  <c r="K650" i="33"/>
  <c r="G656" i="36" s="1"/>
  <c r="K647" i="33"/>
  <c r="G653" i="36" s="1"/>
  <c r="K524" i="33"/>
  <c r="G530" i="36" s="1"/>
  <c r="K551" i="33"/>
  <c r="G557" i="36" s="1"/>
  <c r="K362" i="33"/>
  <c r="G368" i="36" s="1"/>
  <c r="K317" i="33"/>
  <c r="G323" i="36" s="1"/>
  <c r="K166" i="33"/>
  <c r="G172" i="36" s="1"/>
  <c r="K69" i="33"/>
  <c r="G75" i="36" s="1"/>
  <c r="K782" i="33"/>
  <c r="G788" i="36" s="1"/>
  <c r="K769" i="33"/>
  <c r="P773" i="6" s="1"/>
  <c r="W769" i="33" s="1"/>
  <c r="G775" i="38" s="1"/>
  <c r="K602" i="33"/>
  <c r="G608" i="36" s="1"/>
  <c r="K468" i="33"/>
  <c r="G474" i="36" s="1"/>
  <c r="K499" i="33"/>
  <c r="G505" i="36" s="1"/>
  <c r="K294" i="33"/>
  <c r="P298" i="6" s="1"/>
  <c r="W294" i="33" s="1"/>
  <c r="G300" i="38" s="1"/>
  <c r="K223" i="33"/>
  <c r="P227" i="6" s="1"/>
  <c r="W223" i="33" s="1"/>
  <c r="G229" i="38" s="1"/>
  <c r="K80" i="33"/>
  <c r="P84" i="6" s="1"/>
  <c r="W80" i="33" s="1"/>
  <c r="G86" i="38" s="1"/>
  <c r="Y745" i="6"/>
  <c r="AF741" i="33" s="1"/>
  <c r="P747" i="38" s="1"/>
  <c r="P614" i="36"/>
  <c r="K772" i="33"/>
  <c r="G778" i="36" s="1"/>
  <c r="K767" i="33"/>
  <c r="G773" i="36" s="1"/>
  <c r="K600" i="33"/>
  <c r="G606" i="36" s="1"/>
  <c r="K466" i="33"/>
  <c r="G472" i="36" s="1"/>
  <c r="K497" i="33"/>
  <c r="P501" i="6" s="1"/>
  <c r="W497" i="33" s="1"/>
  <c r="G503" i="38" s="1"/>
  <c r="K292" i="33"/>
  <c r="K221" i="33"/>
  <c r="G227" i="36" s="1"/>
  <c r="K78" i="33"/>
  <c r="G84" i="36" s="1"/>
  <c r="K824" i="33"/>
  <c r="G830" i="36" s="1"/>
  <c r="K722" i="33"/>
  <c r="G728" i="36" s="1"/>
  <c r="K707" i="33"/>
  <c r="G713" i="36" s="1"/>
  <c r="K550" i="33"/>
  <c r="G556" i="36" s="1"/>
  <c r="K577" i="33"/>
  <c r="G583" i="36" s="1"/>
  <c r="K412" i="33"/>
  <c r="G418" i="36" s="1"/>
  <c r="K351" i="33"/>
  <c r="P355" i="6" s="1"/>
  <c r="W351" i="33" s="1"/>
  <c r="G357" i="38" s="1"/>
  <c r="K242" i="33"/>
  <c r="C138" i="43" s="1"/>
  <c r="K107" i="33"/>
  <c r="G113" i="36" s="1"/>
  <c r="K805" i="33"/>
  <c r="G811" i="36" s="1"/>
  <c r="K626" i="33"/>
  <c r="P630" i="6" s="1"/>
  <c r="W626" i="33" s="1"/>
  <c r="G632" i="38" s="1"/>
  <c r="K623" i="33"/>
  <c r="G629" i="36" s="1"/>
  <c r="K500" i="33"/>
  <c r="G506" i="36" s="1"/>
  <c r="K527" i="33"/>
  <c r="G533" i="36" s="1"/>
  <c r="K332" i="33"/>
  <c r="G338" i="36" s="1"/>
  <c r="K271" i="33"/>
  <c r="G277" i="36" s="1"/>
  <c r="K12" i="33"/>
  <c r="P16" i="6" s="1"/>
  <c r="W12" i="33" s="1"/>
  <c r="G18" i="38" s="1"/>
  <c r="K35" i="33"/>
  <c r="G41" i="36" s="1"/>
  <c r="K734" i="33"/>
  <c r="G740" i="36" s="1"/>
  <c r="K727" i="33"/>
  <c r="G733" i="36" s="1"/>
  <c r="K562" i="33"/>
  <c r="G568" i="36" s="1"/>
  <c r="K589" i="33"/>
  <c r="G595" i="36" s="1"/>
  <c r="K436" i="33"/>
  <c r="K391" i="33"/>
  <c r="P395" i="6" s="1"/>
  <c r="W391" i="33" s="1"/>
  <c r="G397" i="38" s="1"/>
  <c r="K119" i="33"/>
  <c r="G125" i="36" s="1"/>
  <c r="K28" i="33"/>
  <c r="P32" i="6" s="1"/>
  <c r="W28" i="33" s="1"/>
  <c r="G34" i="38" s="1"/>
  <c r="K801" i="33"/>
  <c r="P805" i="6" s="1"/>
  <c r="W801" i="33" s="1"/>
  <c r="G807" i="38" s="1"/>
  <c r="K622" i="33"/>
  <c r="G628" i="36" s="1"/>
  <c r="K619" i="33"/>
  <c r="G625" i="36" s="1"/>
  <c r="K496" i="33"/>
  <c r="G502" i="36" s="1"/>
  <c r="K523" i="33"/>
  <c r="P527" i="6" s="1"/>
  <c r="W523" i="33" s="1"/>
  <c r="G529" i="38" s="1"/>
  <c r="K326" i="33"/>
  <c r="P330" i="6" s="1"/>
  <c r="W326" i="33" s="1"/>
  <c r="G332" i="38" s="1"/>
  <c r="K259" i="33"/>
  <c r="P263" i="6" s="1"/>
  <c r="W259" i="33" s="1"/>
  <c r="G265" i="38" s="1"/>
  <c r="K108" i="33"/>
  <c r="G114" i="36" s="1"/>
  <c r="K29" i="33"/>
  <c r="K730" i="33"/>
  <c r="G736" i="36" s="1"/>
  <c r="K723" i="33"/>
  <c r="K558" i="33"/>
  <c r="G564" i="36" s="1"/>
  <c r="K585" i="33"/>
  <c r="G591" i="36" s="1"/>
  <c r="K428" i="33"/>
  <c r="G434" i="36" s="1"/>
  <c r="K377" i="33"/>
  <c r="P381" i="6" s="1"/>
  <c r="W377" i="33" s="1"/>
  <c r="G383" i="38" s="1"/>
  <c r="K262" i="33"/>
  <c r="G268" i="36" s="1"/>
  <c r="K18" i="33"/>
  <c r="P22" i="6" s="1"/>
  <c r="W18" i="33" s="1"/>
  <c r="G24" i="38" s="1"/>
  <c r="K813" i="33"/>
  <c r="P817" i="6" s="1"/>
  <c r="W813" i="33" s="1"/>
  <c r="G819" i="38" s="1"/>
  <c r="K634" i="33"/>
  <c r="G640" i="36" s="1"/>
  <c r="K631" i="33"/>
  <c r="G637" i="36" s="1"/>
  <c r="K508" i="33"/>
  <c r="G514" i="36" s="1"/>
  <c r="K535" i="33"/>
  <c r="G541" i="36" s="1"/>
  <c r="K344" i="33"/>
  <c r="G350" i="36" s="1"/>
  <c r="K295" i="33"/>
  <c r="K140" i="33"/>
  <c r="G146" i="36" s="1"/>
  <c r="K43" i="33"/>
  <c r="G49" i="36" s="1"/>
  <c r="K758" i="33"/>
  <c r="G764" i="36" s="1"/>
  <c r="K753" i="33"/>
  <c r="P757" i="6" s="1"/>
  <c r="W753" i="33" s="1"/>
  <c r="G759" i="38" s="1"/>
  <c r="K586" i="33"/>
  <c r="P590" i="6" s="1"/>
  <c r="W586" i="33" s="1"/>
  <c r="G592" i="38" s="1"/>
  <c r="K445" i="33"/>
  <c r="P449" i="6" s="1"/>
  <c r="W445" i="33" s="1"/>
  <c r="G451" i="38" s="1"/>
  <c r="K479" i="33"/>
  <c r="P483" i="6" s="1"/>
  <c r="W479" i="33" s="1"/>
  <c r="G485" i="38" s="1"/>
  <c r="K441" i="33"/>
  <c r="P445" i="6" s="1"/>
  <c r="W441" i="33" s="1"/>
  <c r="G447" i="38" s="1"/>
  <c r="K191" i="33"/>
  <c r="P195" i="6" s="1"/>
  <c r="W191" i="33" s="1"/>
  <c r="G197" i="38" s="1"/>
  <c r="S728" i="33"/>
  <c r="S497" i="33"/>
  <c r="S521" i="33"/>
  <c r="S577" i="33"/>
  <c r="X581" i="6" s="1"/>
  <c r="AE577" i="33" s="1"/>
  <c r="O583" i="38" s="1"/>
  <c r="S574" i="33"/>
  <c r="S736" i="33"/>
  <c r="Y486" i="6"/>
  <c r="AF482" i="33" s="1"/>
  <c r="P488" i="38" s="1"/>
  <c r="L19" i="33"/>
  <c r="H25" i="36" s="1"/>
  <c r="L26" i="33"/>
  <c r="L113" i="33"/>
  <c r="Q117" i="6" s="1"/>
  <c r="X113" i="33" s="1"/>
  <c r="H119" i="38" s="1"/>
  <c r="L375" i="33"/>
  <c r="Q379" i="6" s="1"/>
  <c r="X375" i="33" s="1"/>
  <c r="H381" i="38" s="1"/>
  <c r="L90" i="33"/>
  <c r="H96" i="36" s="1"/>
  <c r="L143" i="33"/>
  <c r="L405" i="33"/>
  <c r="D26" i="43" s="1"/>
  <c r="L666" i="33"/>
  <c r="H672" i="36" s="1"/>
  <c r="L6" i="33"/>
  <c r="H12" i="36" s="1"/>
  <c r="L145" i="33"/>
  <c r="H151" i="36" s="1"/>
  <c r="L411" i="33"/>
  <c r="D152" i="43" s="1"/>
  <c r="L668" i="33"/>
  <c r="D79" i="43" s="1"/>
  <c r="L7" i="33"/>
  <c r="D82" i="43" s="1"/>
  <c r="L264" i="33"/>
  <c r="H270" i="36" s="1"/>
  <c r="L361" i="33"/>
  <c r="D132" i="43" s="1"/>
  <c r="L114" i="33"/>
  <c r="Q118" i="6" s="1"/>
  <c r="X114" i="33" s="1"/>
  <c r="H120" i="38" s="1"/>
  <c r="L151" i="33"/>
  <c r="D75" i="43" s="1"/>
  <c r="L415" i="33"/>
  <c r="H421" i="36" s="1"/>
  <c r="L672" i="33"/>
  <c r="Q676" i="6" s="1"/>
  <c r="X672" i="33" s="1"/>
  <c r="H678" i="38" s="1"/>
  <c r="L174" i="33"/>
  <c r="H180" i="36" s="1"/>
  <c r="L201" i="33"/>
  <c r="D27" i="43" s="1"/>
  <c r="L330" i="33"/>
  <c r="D39" i="43" s="1"/>
  <c r="L669" i="33"/>
  <c r="L144" i="33"/>
  <c r="Q148" i="6" s="1"/>
  <c r="X144" i="33" s="1"/>
  <c r="H150" i="38" s="1"/>
  <c r="L183" i="33"/>
  <c r="H189" i="36" s="1"/>
  <c r="L277" i="33"/>
  <c r="H283" i="36" s="1"/>
  <c r="L696" i="33"/>
  <c r="D46" i="43" s="1"/>
  <c r="L192" i="33"/>
  <c r="D54" i="43" s="1"/>
  <c r="L212" i="33"/>
  <c r="H218" i="36" s="1"/>
  <c r="L77" i="33"/>
  <c r="H83" i="36" s="1"/>
  <c r="L815" i="33"/>
  <c r="D68" i="43" s="1"/>
  <c r="L816" i="33"/>
  <c r="D33" i="43" s="1"/>
  <c r="L701" i="33"/>
  <c r="D96" i="43" s="1"/>
  <c r="L703" i="33"/>
  <c r="D169" i="43" s="1"/>
  <c r="L709" i="33"/>
  <c r="D121" i="43" s="1"/>
  <c r="L670" i="33"/>
  <c r="H676" i="36" s="1"/>
  <c r="K7" i="36"/>
  <c r="L23" i="33"/>
  <c r="Q27" i="6" s="1"/>
  <c r="X23" i="33" s="1"/>
  <c r="H29" i="38" s="1"/>
  <c r="L84" i="33"/>
  <c r="H90" i="36" s="1"/>
  <c r="L141" i="33"/>
  <c r="D17" i="43" s="1"/>
  <c r="L403" i="33"/>
  <c r="D83" i="43" s="1"/>
  <c r="L124" i="33"/>
  <c r="D142" i="43" s="1"/>
  <c r="L165" i="33"/>
  <c r="Q169" i="6" s="1"/>
  <c r="X165" i="33" s="1"/>
  <c r="H171" i="38" s="1"/>
  <c r="L425" i="33"/>
  <c r="Q429" i="6" s="1"/>
  <c r="X425" i="33" s="1"/>
  <c r="L684" i="33"/>
  <c r="H690" i="36" s="1"/>
  <c r="L126" i="33"/>
  <c r="H132" i="36" s="1"/>
  <c r="L167" i="33"/>
  <c r="H173" i="36" s="1"/>
  <c r="L429" i="33"/>
  <c r="L686" i="33"/>
  <c r="Q690" i="6" s="1"/>
  <c r="X686" i="33" s="1"/>
  <c r="H692" i="38" s="1"/>
  <c r="L54" i="33"/>
  <c r="L123" i="33"/>
  <c r="L383" i="33"/>
  <c r="H389" i="36" s="1"/>
  <c r="L132" i="33"/>
  <c r="L175" i="33"/>
  <c r="H181" i="36" s="1"/>
  <c r="L279" i="33"/>
  <c r="D37" i="43" s="1"/>
  <c r="L690" i="33"/>
  <c r="D59" i="43" s="1"/>
  <c r="L194" i="33"/>
  <c r="D74" i="43" s="1"/>
  <c r="L251" i="33"/>
  <c r="D48" i="43" s="1"/>
  <c r="L388" i="33"/>
  <c r="D158" i="43" s="1"/>
  <c r="L689" i="33"/>
  <c r="L176" i="33"/>
  <c r="L203" i="33"/>
  <c r="D34" i="43" s="1"/>
  <c r="L334" i="33"/>
  <c r="H340" i="36" s="1"/>
  <c r="L671" i="33"/>
  <c r="D69" i="43" s="1"/>
  <c r="H736" i="36"/>
  <c r="L247" i="33"/>
  <c r="D76" i="43" s="1"/>
  <c r="L283" i="33"/>
  <c r="H289" i="36" s="1"/>
  <c r="L248" i="33"/>
  <c r="Q252" i="6" s="1"/>
  <c r="X248" i="33" s="1"/>
  <c r="L16" i="33"/>
  <c r="D5" i="43" s="1"/>
  <c r="L821" i="33"/>
  <c r="L793" i="33"/>
  <c r="Q797" i="6" s="1"/>
  <c r="X793" i="33" s="1"/>
  <c r="H799" i="38" s="1"/>
  <c r="L819" i="33"/>
  <c r="L777" i="33"/>
  <c r="H783" i="36" s="1"/>
  <c r="P34" i="36"/>
  <c r="Q502" i="6"/>
  <c r="X498" i="33" s="1"/>
  <c r="H504" i="38" s="1"/>
  <c r="H625" i="36"/>
  <c r="L146" i="33"/>
  <c r="Q150" i="6" s="1"/>
  <c r="X146" i="33" s="1"/>
  <c r="H152" i="38" s="1"/>
  <c r="L187" i="33"/>
  <c r="H193" i="36" s="1"/>
  <c r="L290" i="33"/>
  <c r="D135" i="43" s="1"/>
  <c r="L180" i="33"/>
  <c r="D123" i="43" s="1"/>
  <c r="L211" i="33"/>
  <c r="D58" i="43" s="1"/>
  <c r="L346" i="33"/>
  <c r="Q350" i="6" s="1"/>
  <c r="X346" i="33" s="1"/>
  <c r="H352" i="38" s="1"/>
  <c r="L675" i="33"/>
  <c r="Q679" i="6" s="1"/>
  <c r="X675" i="33" s="1"/>
  <c r="H681" i="38" s="1"/>
  <c r="L186" i="33"/>
  <c r="Q190" i="6" s="1"/>
  <c r="X186" i="33" s="1"/>
  <c r="H192" i="38" s="1"/>
  <c r="L233" i="33"/>
  <c r="H239" i="36" s="1"/>
  <c r="L364" i="33"/>
  <c r="H370" i="36" s="1"/>
  <c r="L677" i="33"/>
  <c r="D6" i="43" s="1"/>
  <c r="L130" i="33"/>
  <c r="D124" i="43" s="1"/>
  <c r="L169" i="33"/>
  <c r="D160" i="43" s="1"/>
  <c r="L281" i="33"/>
  <c r="H287" i="36" s="1"/>
  <c r="L190" i="33"/>
  <c r="Q194" i="6" s="1"/>
  <c r="X190" i="33" s="1"/>
  <c r="H196" i="38" s="1"/>
  <c r="L243" i="33"/>
  <c r="H249" i="36" s="1"/>
  <c r="L384" i="33"/>
  <c r="H390" i="36" s="1"/>
  <c r="L81" i="33"/>
  <c r="H87" i="36" s="1"/>
  <c r="L250" i="33"/>
  <c r="H256" i="36" s="1"/>
  <c r="L337" i="33"/>
  <c r="L459" i="33"/>
  <c r="D175" i="43" s="1"/>
  <c r="L818" i="33"/>
  <c r="D55" i="43" s="1"/>
  <c r="L222" i="33"/>
  <c r="Q226" i="6" s="1"/>
  <c r="X222" i="33" s="1"/>
  <c r="H228" i="38" s="1"/>
  <c r="L289" i="33"/>
  <c r="Q293" i="6" s="1"/>
  <c r="X289" i="33" s="1"/>
  <c r="H295" i="38" s="1"/>
  <c r="L416" i="33"/>
  <c r="H422" i="36" s="1"/>
  <c r="L717" i="33"/>
  <c r="H723" i="36" s="1"/>
  <c r="L467" i="33"/>
  <c r="H473" i="36" s="1"/>
  <c r="L481" i="33"/>
  <c r="D94" i="43" s="1"/>
  <c r="L392" i="33"/>
  <c r="Q396" i="6" s="1"/>
  <c r="X392" i="33" s="1"/>
  <c r="H398" i="38" s="1"/>
  <c r="L367" i="33"/>
  <c r="D109" i="43" s="1"/>
  <c r="L129" i="33"/>
  <c r="H135" i="36" s="1"/>
  <c r="L153" i="33"/>
  <c r="L177" i="33"/>
  <c r="D131" i="43" s="1"/>
  <c r="L817" i="33"/>
  <c r="D9" i="43" s="1"/>
  <c r="L178" i="33"/>
  <c r="L205" i="33"/>
  <c r="H211" i="36" s="1"/>
  <c r="L342" i="33"/>
  <c r="L200" i="33"/>
  <c r="D31" i="43" s="1"/>
  <c r="L263" i="33"/>
  <c r="Q267" i="6" s="1"/>
  <c r="X263" i="33" s="1"/>
  <c r="H269" i="38" s="1"/>
  <c r="L394" i="33"/>
  <c r="H400" i="36" s="1"/>
  <c r="L695" i="33"/>
  <c r="Q699" i="6" s="1"/>
  <c r="X695" i="33" s="1"/>
  <c r="H701" i="38" s="1"/>
  <c r="L202" i="33"/>
  <c r="H208" i="36" s="1"/>
  <c r="L265" i="33"/>
  <c r="H271" i="36" s="1"/>
  <c r="L396" i="33"/>
  <c r="H402" i="36" s="1"/>
  <c r="L699" i="33"/>
  <c r="D60" i="43" s="1"/>
  <c r="L160" i="33"/>
  <c r="H166" i="36" s="1"/>
  <c r="L195" i="33"/>
  <c r="H201" i="36" s="1"/>
  <c r="L304" i="33"/>
  <c r="L210" i="33"/>
  <c r="H216" i="36" s="1"/>
  <c r="L278" i="33"/>
  <c r="D116" i="43" s="1"/>
  <c r="L402" i="33"/>
  <c r="H408" i="36" s="1"/>
  <c r="L20" i="33"/>
  <c r="L274" i="33"/>
  <c r="L371" i="33"/>
  <c r="H377" i="36" s="1"/>
  <c r="L595" i="33"/>
  <c r="Q599" i="6" s="1"/>
  <c r="X595" i="33" s="1"/>
  <c r="H601" i="38" s="1"/>
  <c r="L83" i="33"/>
  <c r="H89" i="36" s="1"/>
  <c r="L252" i="33"/>
  <c r="H258" i="36" s="1"/>
  <c r="L341" i="33"/>
  <c r="Q345" i="6" s="1"/>
  <c r="X341" i="33" s="1"/>
  <c r="H347" i="38" s="1"/>
  <c r="L465" i="33"/>
  <c r="D72" i="43" s="1"/>
  <c r="L830" i="33"/>
  <c r="Q834" i="6" s="1"/>
  <c r="X830" i="33" s="1"/>
  <c r="H836" i="38" s="1"/>
  <c r="L674" i="33"/>
  <c r="D20" i="43" s="1"/>
  <c r="L682" i="33"/>
  <c r="D85" i="43" s="1"/>
  <c r="L511" i="33"/>
  <c r="L398" i="33"/>
  <c r="L387" i="33"/>
  <c r="L417" i="33"/>
  <c r="D95" i="43" s="1"/>
  <c r="L267" i="33"/>
  <c r="Q271" i="6" s="1"/>
  <c r="X267" i="33" s="1"/>
  <c r="H273" i="38" s="1"/>
  <c r="L170" i="33"/>
  <c r="H176" i="36" s="1"/>
  <c r="S362" i="33"/>
  <c r="S430" i="33"/>
  <c r="S131" i="33"/>
  <c r="S287" i="33"/>
  <c r="S744" i="33"/>
  <c r="S776" i="33"/>
  <c r="S102" i="33"/>
  <c r="S719" i="33"/>
  <c r="S551" i="33"/>
  <c r="S495" i="33"/>
  <c r="P616" i="36"/>
  <c r="P529" i="36"/>
  <c r="H764" i="36"/>
  <c r="H344" i="36"/>
  <c r="L198" i="33"/>
  <c r="D11" i="43" s="1"/>
  <c r="L255" i="33"/>
  <c r="Q259" i="6" s="1"/>
  <c r="X255" i="33" s="1"/>
  <c r="H261" i="38" s="1"/>
  <c r="L47" i="33"/>
  <c r="D184" i="43" s="1"/>
  <c r="L226" i="33"/>
  <c r="D155" i="43" s="1"/>
  <c r="L303" i="33"/>
  <c r="H309" i="36" s="1"/>
  <c r="L420" i="33"/>
  <c r="H426" i="36" s="1"/>
  <c r="L55" i="33"/>
  <c r="Q59" i="6" s="1"/>
  <c r="X55" i="33" s="1"/>
  <c r="H61" i="38" s="1"/>
  <c r="L228" i="33"/>
  <c r="H234" i="36" s="1"/>
  <c r="L309" i="33"/>
  <c r="H315" i="36" s="1"/>
  <c r="L432" i="33"/>
  <c r="D163" i="43" s="1"/>
  <c r="L788" i="33"/>
  <c r="H794" i="36" s="1"/>
  <c r="L188" i="33"/>
  <c r="H194" i="36" s="1"/>
  <c r="L239" i="33"/>
  <c r="D28" i="43" s="1"/>
  <c r="L71" i="33"/>
  <c r="H77" i="36" s="1"/>
  <c r="L238" i="33"/>
  <c r="H244" i="36" s="1"/>
  <c r="L327" i="33"/>
  <c r="H333" i="36" s="1"/>
  <c r="L280" i="33"/>
  <c r="H286" i="36" s="1"/>
  <c r="L76" i="33"/>
  <c r="L133" i="33"/>
  <c r="D42" i="43" s="1"/>
  <c r="L393" i="33"/>
  <c r="H399" i="36" s="1"/>
  <c r="L660" i="33"/>
  <c r="L24" i="33"/>
  <c r="H30" i="36" s="1"/>
  <c r="L110" i="33"/>
  <c r="D71" i="43" s="1"/>
  <c r="L373" i="33"/>
  <c r="H379" i="36" s="1"/>
  <c r="L443" i="33"/>
  <c r="Q447" i="6" s="1"/>
  <c r="X443" i="33" s="1"/>
  <c r="H449" i="38" s="1"/>
  <c r="L822" i="33"/>
  <c r="H828" i="36" s="1"/>
  <c r="L679" i="33"/>
  <c r="H685" i="36" s="1"/>
  <c r="L683" i="33"/>
  <c r="D183" i="43" s="1"/>
  <c r="L688" i="33"/>
  <c r="D139" i="43" s="1"/>
  <c r="L456" i="33"/>
  <c r="D53" i="43" s="1"/>
  <c r="L408" i="33"/>
  <c r="D90" i="43" s="1"/>
  <c r="L418" i="33"/>
  <c r="D133" i="43" s="1"/>
  <c r="L434" i="33"/>
  <c r="H440" i="36" s="1"/>
  <c r="L199" i="33"/>
  <c r="D77" i="43" s="1"/>
  <c r="H18" i="36"/>
  <c r="L45" i="33"/>
  <c r="L224" i="33"/>
  <c r="D93" i="43" s="1"/>
  <c r="L291" i="33"/>
  <c r="D105" i="43" s="1"/>
  <c r="L103" i="33"/>
  <c r="H109" i="36" s="1"/>
  <c r="L258" i="33"/>
  <c r="H264" i="36" s="1"/>
  <c r="L357" i="33"/>
  <c r="D56" i="43" s="1"/>
  <c r="L471" i="33"/>
  <c r="H477" i="36" s="1"/>
  <c r="L109" i="33"/>
  <c r="L260" i="33"/>
  <c r="H266" i="36" s="1"/>
  <c r="L359" i="33"/>
  <c r="Q363" i="6" s="1"/>
  <c r="X359" i="33" s="1"/>
  <c r="H365" i="38" s="1"/>
  <c r="L475" i="33"/>
  <c r="D15" i="43" s="1"/>
  <c r="L829" i="33"/>
  <c r="Q833" i="6" s="1"/>
  <c r="X829" i="33" s="1"/>
  <c r="H835" i="38" s="1"/>
  <c r="L206" i="33"/>
  <c r="Q210" i="6" s="1"/>
  <c r="X206" i="33" s="1"/>
  <c r="H212" i="38" s="1"/>
  <c r="L269" i="33"/>
  <c r="H275" i="36" s="1"/>
  <c r="L9" i="33"/>
  <c r="D80" i="43" s="1"/>
  <c r="L266" i="33"/>
  <c r="Q270" i="6" s="1"/>
  <c r="X266" i="33" s="1"/>
  <c r="H272" i="38" s="1"/>
  <c r="L365" i="33"/>
  <c r="Q369" i="6" s="1"/>
  <c r="X365" i="33" s="1"/>
  <c r="H371" i="38" s="1"/>
  <c r="L483" i="33"/>
  <c r="D23" i="43" s="1"/>
  <c r="L118" i="33"/>
  <c r="D30" i="43" s="1"/>
  <c r="L155" i="33"/>
  <c r="L419" i="33"/>
  <c r="D177" i="43" s="1"/>
  <c r="L676" i="33"/>
  <c r="D112" i="43" s="1"/>
  <c r="L82" i="33"/>
  <c r="H88" i="36" s="1"/>
  <c r="L139" i="33"/>
  <c r="D104" i="43" s="1"/>
  <c r="L399" i="33"/>
  <c r="L662" i="33"/>
  <c r="Q666" i="6" s="1"/>
  <c r="X662" i="33" s="1"/>
  <c r="H668" i="38" s="1"/>
  <c r="Q373" i="6"/>
  <c r="X369" i="33" s="1"/>
  <c r="H375" i="38" s="1"/>
  <c r="L749" i="33"/>
  <c r="D70" i="43" s="1"/>
  <c r="L796" i="33"/>
  <c r="H802" i="36" s="1"/>
  <c r="L685" i="33"/>
  <c r="Q689" i="6" s="1"/>
  <c r="X685" i="33" s="1"/>
  <c r="H691" i="38" s="1"/>
  <c r="L692" i="33"/>
  <c r="D128" i="43" s="1"/>
  <c r="L480" i="33"/>
  <c r="D52" i="43" s="1"/>
  <c r="L658" i="33"/>
  <c r="D65" i="43" s="1"/>
  <c r="L664" i="33"/>
  <c r="H670" i="36" s="1"/>
  <c r="L310" i="33"/>
  <c r="H316" i="36" s="1"/>
  <c r="L5" i="33"/>
  <c r="H535" i="36"/>
  <c r="H628" i="36"/>
  <c r="Q806" i="6"/>
  <c r="X802" i="33" s="1"/>
  <c r="H808" i="38" s="1"/>
  <c r="L85" i="33"/>
  <c r="H91" i="36" s="1"/>
  <c r="L256" i="33"/>
  <c r="D35" i="43" s="1"/>
  <c r="L355" i="33"/>
  <c r="Q359" i="6" s="1"/>
  <c r="X355" i="33" s="1"/>
  <c r="H361" i="38" s="1"/>
  <c r="L32" i="33"/>
  <c r="D84" i="43" s="1"/>
  <c r="L115" i="33"/>
  <c r="Q119" i="6" s="1"/>
  <c r="X115" i="33" s="1"/>
  <c r="H121" i="38" s="1"/>
  <c r="L379" i="33"/>
  <c r="D187" i="43" s="1"/>
  <c r="L460" i="33"/>
  <c r="D159" i="43" s="1"/>
  <c r="L40" i="33"/>
  <c r="H46" i="36" s="1"/>
  <c r="L121" i="33"/>
  <c r="D38" i="43" s="1"/>
  <c r="L381" i="33"/>
  <c r="L476" i="33"/>
  <c r="H482" i="36" s="1"/>
  <c r="L67" i="33"/>
  <c r="L232" i="33"/>
  <c r="H238" i="36" s="1"/>
  <c r="L315" i="33"/>
  <c r="Q319" i="6" s="1"/>
  <c r="X315" i="33" s="1"/>
  <c r="H321" i="38" s="1"/>
  <c r="L60" i="33"/>
  <c r="H66" i="36" s="1"/>
  <c r="L127" i="33"/>
  <c r="Q131" i="6" s="1"/>
  <c r="X127" i="33" s="1"/>
  <c r="H133" i="38" s="1"/>
  <c r="L385" i="33"/>
  <c r="D51" i="43" s="1"/>
  <c r="L484" i="33"/>
  <c r="D86" i="43" s="1"/>
  <c r="L136" i="33"/>
  <c r="H142" i="36" s="1"/>
  <c r="L181" i="33"/>
  <c r="H187" i="36" s="1"/>
  <c r="L273" i="33"/>
  <c r="H279" i="36" s="1"/>
  <c r="L694" i="33"/>
  <c r="L120" i="33"/>
  <c r="D179" i="43" s="1"/>
  <c r="L159" i="33"/>
  <c r="H165" i="36" s="1"/>
  <c r="L421" i="33"/>
  <c r="D130" i="43" s="1"/>
  <c r="L678" i="33"/>
  <c r="Q595" i="6"/>
  <c r="X591" i="33" s="1"/>
  <c r="H597" i="38" s="1"/>
  <c r="H729" i="36"/>
  <c r="L831" i="33"/>
  <c r="D50" i="43" s="1"/>
  <c r="L827" i="33"/>
  <c r="L812" i="33"/>
  <c r="Q816" i="6" s="1"/>
  <c r="X812" i="33" s="1"/>
  <c r="H818" i="38" s="1"/>
  <c r="L693" i="33"/>
  <c r="L698" i="33"/>
  <c r="H704" i="36" s="1"/>
  <c r="L706" i="33"/>
  <c r="D10" i="43" s="1"/>
  <c r="L661" i="33"/>
  <c r="H667" i="36" s="1"/>
  <c r="L451" i="33"/>
  <c r="D122" i="43" s="1"/>
  <c r="L49" i="33"/>
  <c r="D19" i="43" s="1"/>
  <c r="L87" i="3"/>
  <c r="G40" i="22" s="1"/>
  <c r="G54" i="22" s="1"/>
  <c r="G7" i="36"/>
  <c r="P453" i="36"/>
  <c r="O7" i="36"/>
  <c r="P403" i="33"/>
  <c r="H83" i="43" s="1"/>
  <c r="P595" i="33"/>
  <c r="H173" i="43" s="1"/>
  <c r="P199" i="33"/>
  <c r="H77" i="43" s="1"/>
  <c r="P703" i="33"/>
  <c r="H169" i="43" s="1"/>
  <c r="P701" i="33"/>
  <c r="H96" i="43" s="1"/>
  <c r="P432" i="33"/>
  <c r="H163" i="43" s="1"/>
  <c r="P385" i="33"/>
  <c r="H51" i="43" s="1"/>
  <c r="P77" i="33"/>
  <c r="P109" i="33"/>
  <c r="P310" i="33"/>
  <c r="P393" i="33"/>
  <c r="P269" i="33"/>
  <c r="P265" i="33"/>
  <c r="P337" i="33"/>
  <c r="P250" i="33"/>
  <c r="P134" i="33"/>
  <c r="P405" i="33"/>
  <c r="H26" i="43" s="1"/>
  <c r="P691" i="33"/>
  <c r="P367" i="33"/>
  <c r="H109" i="43" s="1"/>
  <c r="P127" i="33"/>
  <c r="H162" i="43" s="1"/>
  <c r="P413" i="33"/>
  <c r="P6" i="33"/>
  <c r="P357" i="33"/>
  <c r="H56" i="43" s="1"/>
  <c r="P484" i="33"/>
  <c r="H86" i="43" s="1"/>
  <c r="P200" i="33"/>
  <c r="H31" i="43" s="1"/>
  <c r="P251" i="33"/>
  <c r="H48" i="43" s="1"/>
  <c r="P375" i="33"/>
  <c r="P233" i="33"/>
  <c r="P116" i="33"/>
  <c r="P365" i="33"/>
  <c r="P399" i="33"/>
  <c r="P195" i="33"/>
  <c r="P689" i="33"/>
  <c r="P181" i="33"/>
  <c r="P255" i="33"/>
  <c r="P177" i="33"/>
  <c r="H131" i="43" s="1"/>
  <c r="P467" i="33"/>
  <c r="P198" i="33"/>
  <c r="H11" i="43" s="1"/>
  <c r="P302" i="33"/>
  <c r="P85" i="33"/>
  <c r="P688" i="33"/>
  <c r="H139" i="43" s="1"/>
  <c r="P196" i="33"/>
  <c r="P788" i="33"/>
  <c r="P175" i="33"/>
  <c r="P694" i="33"/>
  <c r="P178" i="33"/>
  <c r="P49" i="33"/>
  <c r="H19" i="43" s="1"/>
  <c r="P717" i="33"/>
  <c r="P384" i="33"/>
  <c r="P465" i="33"/>
  <c r="H72" i="43" s="1"/>
  <c r="P19" i="33"/>
  <c r="P190" i="33"/>
  <c r="P26" i="33"/>
  <c r="P392" i="33"/>
  <c r="P145" i="33"/>
  <c r="P456" i="33"/>
  <c r="H53" i="43" s="1"/>
  <c r="P695" i="33"/>
  <c r="P82" i="33"/>
  <c r="P421" i="33"/>
  <c r="H130" i="43" s="1"/>
  <c r="P126" i="33"/>
  <c r="P45" i="33"/>
  <c r="P300" i="33"/>
  <c r="P146" i="33"/>
  <c r="P161" i="33"/>
  <c r="P118" i="33"/>
  <c r="H30" i="43" s="1"/>
  <c r="P274" i="33"/>
  <c r="P715" i="33"/>
  <c r="H18" i="43" s="1"/>
  <c r="P693" i="33"/>
  <c r="P309" i="33"/>
  <c r="P335" i="33"/>
  <c r="P226" i="33"/>
  <c r="H155" i="43" s="1"/>
  <c r="P55" i="33"/>
  <c r="P183" i="33"/>
  <c r="P167" i="33"/>
  <c r="P831" i="33"/>
  <c r="H50" i="43" s="1"/>
  <c r="P306" i="33"/>
  <c r="P816" i="33"/>
  <c r="H33" i="43" s="1"/>
  <c r="P84" i="33"/>
  <c r="P709" i="33"/>
  <c r="H121" i="43" s="1"/>
  <c r="P700" i="33"/>
  <c r="H61" i="43" s="1"/>
  <c r="P698" i="33"/>
  <c r="P460" i="33"/>
  <c r="H159" i="43" s="1"/>
  <c r="P359" i="33"/>
  <c r="P115" i="33"/>
  <c r="H13" i="43" s="1"/>
  <c r="P212" i="33"/>
  <c r="P148" i="33"/>
  <c r="H140" i="43" s="1"/>
  <c r="P819" i="33"/>
  <c r="P60" i="33"/>
  <c r="P812" i="33"/>
  <c r="P194" i="33"/>
  <c r="H74" i="43" s="1"/>
  <c r="P258" i="33"/>
  <c r="P136" i="33"/>
  <c r="P662" i="33"/>
  <c r="P278" i="33"/>
  <c r="H116" i="43" s="1"/>
  <c r="P417" i="33"/>
  <c r="H95" i="43" s="1"/>
  <c r="P67" i="33"/>
  <c r="P364" i="33"/>
  <c r="P666" i="33"/>
  <c r="P425" i="33"/>
  <c r="P670" i="33"/>
  <c r="P749" i="33"/>
  <c r="H70" i="43" s="1"/>
  <c r="P24" i="33"/>
  <c r="P817" i="33"/>
  <c r="H9" i="43" s="1"/>
  <c r="P327" i="33"/>
  <c r="P122" i="33"/>
  <c r="H40" i="43" s="1"/>
  <c r="P247" i="33"/>
  <c r="H76" i="43" s="1"/>
  <c r="P20" i="33"/>
  <c r="P263" i="33"/>
  <c r="P253" i="33"/>
  <c r="P232" i="33"/>
  <c r="H36" i="43" s="1"/>
  <c r="P818" i="33"/>
  <c r="H55" i="43" s="1"/>
  <c r="P434" i="33"/>
  <c r="P203" i="33"/>
  <c r="H34" i="43" s="1"/>
  <c r="P383" i="33"/>
  <c r="P279" i="33"/>
  <c r="H37" i="43" s="1"/>
  <c r="P483" i="33"/>
  <c r="H23" i="43" s="1"/>
  <c r="P141" i="33"/>
  <c r="H17" i="43" s="1"/>
  <c r="P256" i="33"/>
  <c r="H35" i="43" s="1"/>
  <c r="P830" i="33"/>
  <c r="P149" i="33"/>
  <c r="P721" i="33"/>
  <c r="P676" i="33"/>
  <c r="H112" i="43" s="1"/>
  <c r="P90" i="33"/>
  <c r="P669" i="33"/>
  <c r="P330" i="33"/>
  <c r="H39" i="43" s="1"/>
  <c r="P394" i="33"/>
  <c r="P153" i="33"/>
  <c r="P272" i="33"/>
  <c r="P342" i="33"/>
  <c r="P658" i="33"/>
  <c r="H65" i="43" s="1"/>
  <c r="P673" i="33"/>
  <c r="P692" i="33"/>
  <c r="H128" i="43" s="1"/>
  <c r="P387" i="33"/>
  <c r="P210" i="33"/>
  <c r="P121" i="33"/>
  <c r="H38" i="43" s="1"/>
  <c r="P414" i="33"/>
  <c r="H168" i="43" s="1"/>
  <c r="P169" i="33"/>
  <c r="H160" i="43" s="1"/>
  <c r="P180" i="33"/>
  <c r="P480" i="33"/>
  <c r="H52" i="43" s="1"/>
  <c r="P682" i="33"/>
  <c r="H85" i="43" s="1"/>
  <c r="P415" i="33"/>
  <c r="P188" i="33"/>
  <c r="H165" i="43" s="1"/>
  <c r="P511" i="33"/>
  <c r="H141" i="43" s="1"/>
  <c r="P238" i="33"/>
  <c r="P304" i="33"/>
  <c r="P411" i="33"/>
  <c r="H152" i="43" s="1"/>
  <c r="P690" i="33"/>
  <c r="H59" i="43" s="1"/>
  <c r="P176" i="33"/>
  <c r="P33" i="33"/>
  <c r="H81" i="43" s="1"/>
  <c r="P696" i="33"/>
  <c r="H46" i="43" s="1"/>
  <c r="P205" i="33"/>
  <c r="P193" i="33"/>
  <c r="H188" i="43" s="1"/>
  <c r="P54" i="33"/>
  <c r="P103" i="33"/>
  <c r="P661" i="33"/>
  <c r="P277" i="33"/>
  <c r="P206" i="33"/>
  <c r="P132" i="33"/>
  <c r="P114" i="33"/>
  <c r="P243" i="33"/>
  <c r="P133" i="33"/>
  <c r="H42" i="43" s="1"/>
  <c r="P481" i="33"/>
  <c r="H94" i="43" s="1"/>
  <c r="P315" i="33"/>
  <c r="P143" i="33"/>
  <c r="P379" i="33"/>
  <c r="H187" i="43" s="1"/>
  <c r="P228" i="33"/>
  <c r="P222" i="33"/>
  <c r="P150" i="33"/>
  <c r="P187" i="33"/>
  <c r="P451" i="33"/>
  <c r="H122" i="43" s="1"/>
  <c r="P9" i="33"/>
  <c r="H80" i="43" s="1"/>
  <c r="P267" i="33"/>
  <c r="P373" i="33"/>
  <c r="P418" i="33"/>
  <c r="H133" i="43" s="1"/>
  <c r="P211" i="33"/>
  <c r="H58" i="43" s="1"/>
  <c r="P679" i="33"/>
  <c r="P381" i="33"/>
  <c r="P671" i="33"/>
  <c r="H69" i="43" s="1"/>
  <c r="P113" i="33"/>
  <c r="P170" i="33"/>
  <c r="P23" i="33"/>
  <c r="P129" i="33"/>
  <c r="P174" i="33"/>
  <c r="P62" i="33"/>
  <c r="H146" i="43" s="1"/>
  <c r="P396" i="33"/>
  <c r="P155" i="33"/>
  <c r="P378" i="33"/>
  <c r="P76" i="33"/>
  <c r="P201" i="33"/>
  <c r="H27" i="43" s="1"/>
  <c r="P657" i="33"/>
  <c r="P341" i="33"/>
  <c r="P192" i="33"/>
  <c r="H54" i="43" s="1"/>
  <c r="P390" i="33"/>
  <c r="P793" i="33"/>
  <c r="P303" i="33"/>
  <c r="P476" i="33"/>
  <c r="P202" i="33"/>
  <c r="P165" i="33"/>
  <c r="P159" i="33"/>
  <c r="P443" i="33"/>
  <c r="P420" i="33"/>
  <c r="P10" i="33"/>
  <c r="P408" i="33"/>
  <c r="H90" i="43" s="1"/>
  <c r="P280" i="33"/>
  <c r="P13" i="33"/>
  <c r="P423" i="33"/>
  <c r="H7" i="43" s="1"/>
  <c r="P239" i="33"/>
  <c r="H28" i="43" s="1"/>
  <c r="P110" i="33"/>
  <c r="H71" i="43" s="1"/>
  <c r="P216" i="33"/>
  <c r="P16" i="33"/>
  <c r="H5" i="43" s="1"/>
  <c r="P160" i="33"/>
  <c r="P40" i="33"/>
  <c r="P248" i="33"/>
  <c r="P252" i="33"/>
  <c r="P475" i="33"/>
  <c r="H15" i="43" s="1"/>
  <c r="P260" i="33"/>
  <c r="P388" i="33"/>
  <c r="H158" i="43" s="1"/>
  <c r="P822" i="33"/>
  <c r="P32" i="33"/>
  <c r="H84" i="43" s="1"/>
  <c r="P796" i="33"/>
  <c r="H67" i="43" s="1"/>
  <c r="P291" i="33"/>
  <c r="H105" i="43" s="1"/>
  <c r="P355" i="33"/>
  <c r="P702" i="33"/>
  <c r="H108" i="43" s="1"/>
  <c r="P273" i="33"/>
  <c r="P186" i="33"/>
  <c r="P386" i="33"/>
  <c r="P124" i="33"/>
  <c r="H142" i="43" s="1"/>
  <c r="P281" i="33"/>
  <c r="P83" i="33"/>
  <c r="P264" i="33"/>
  <c r="P334" i="33"/>
  <c r="P266" i="33"/>
  <c r="P471" i="33"/>
  <c r="P827" i="33"/>
  <c r="P699" i="33"/>
  <c r="H60" i="43" s="1"/>
  <c r="P677" i="33"/>
  <c r="H6" i="43" s="1"/>
  <c r="P668" i="33"/>
  <c r="H79" i="43" s="1"/>
  <c r="P346" i="33"/>
  <c r="P664" i="33"/>
  <c r="P429" i="33"/>
  <c r="P123" i="33"/>
  <c r="P416" i="33"/>
  <c r="P678" i="33"/>
  <c r="P459" i="33"/>
  <c r="H175" i="43" s="1"/>
  <c r="P5" i="33"/>
  <c r="P81" i="33"/>
  <c r="H29" i="43" s="1"/>
  <c r="P224" i="33"/>
  <c r="H93" i="43" s="1"/>
  <c r="P686" i="33"/>
  <c r="P829" i="33"/>
  <c r="P189" i="33"/>
  <c r="P283" i="33"/>
  <c r="P168" i="33"/>
  <c r="P197" i="33"/>
  <c r="H32" i="43" s="1"/>
  <c r="P815" i="33"/>
  <c r="H68" i="43" s="1"/>
  <c r="P47" i="33"/>
  <c r="H184" i="43" s="1"/>
  <c r="P777" i="33"/>
  <c r="H157" i="43" s="1"/>
  <c r="P419" i="33"/>
  <c r="H177" i="43" s="1"/>
  <c r="P675" i="33"/>
  <c r="P151" i="33"/>
  <c r="H75" i="43" s="1"/>
  <c r="P660" i="33"/>
  <c r="P706" i="33"/>
  <c r="H10" i="43" s="1"/>
  <c r="P683" i="33"/>
  <c r="H183" i="43" s="1"/>
  <c r="P371" i="33"/>
  <c r="P7" i="33"/>
  <c r="H82" i="43" s="1"/>
  <c r="P120" i="33"/>
  <c r="H179" i="43" s="1"/>
  <c r="P285" i="33"/>
  <c r="H111" i="43" s="1"/>
  <c r="P398" i="33"/>
  <c r="P130" i="33"/>
  <c r="H124" i="43" s="1"/>
  <c r="P402" i="33"/>
  <c r="P684" i="33"/>
  <c r="P289" i="33"/>
  <c r="P139" i="33"/>
  <c r="H104" i="43" s="1"/>
  <c r="P144" i="33"/>
  <c r="P685" i="33"/>
  <c r="P361" i="33"/>
  <c r="H132" i="43" s="1"/>
  <c r="P71" i="33"/>
  <c r="H134" i="43" s="1"/>
  <c r="P674" i="33"/>
  <c r="H20" i="43" s="1"/>
  <c r="P672" i="33"/>
  <c r="P290" i="33"/>
  <c r="H135" i="43" s="1"/>
  <c r="P821" i="33"/>
  <c r="P227" i="36"/>
  <c r="Y211" i="6"/>
  <c r="AF207" i="33" s="1"/>
  <c r="Y783" i="6"/>
  <c r="AF779" i="33" s="1"/>
  <c r="P785" i="38" s="1"/>
  <c r="P644" i="36"/>
  <c r="Y582" i="6"/>
  <c r="AF578" i="33" s="1"/>
  <c r="P584" i="38" s="1"/>
  <c r="Q550" i="6"/>
  <c r="X546" i="33" s="1"/>
  <c r="H552" i="38" s="1"/>
  <c r="P235" i="36"/>
  <c r="P636" i="36"/>
  <c r="P756" i="36"/>
  <c r="P532" i="36"/>
  <c r="Y628" i="6"/>
  <c r="AF624" i="33" s="1"/>
  <c r="P630" i="38" s="1"/>
  <c r="Y743" i="6"/>
  <c r="AF739" i="33" s="1"/>
  <c r="P745" i="38" s="1"/>
  <c r="P626" i="36"/>
  <c r="P480" i="36"/>
  <c r="Q513" i="6"/>
  <c r="X509" i="33" s="1"/>
  <c r="H515" i="38" s="1"/>
  <c r="Y347" i="6"/>
  <c r="AF343" i="33" s="1"/>
  <c r="P349" i="38" s="1"/>
  <c r="P382" i="36"/>
  <c r="P658" i="36"/>
  <c r="Y523" i="6"/>
  <c r="AF519" i="33" s="1"/>
  <c r="P525" i="38" s="1"/>
  <c r="Y248" i="6"/>
  <c r="AF244" i="33" s="1"/>
  <c r="P250" i="38" s="1"/>
  <c r="P656" i="36"/>
  <c r="Y279" i="6"/>
  <c r="AF275" i="33" s="1"/>
  <c r="P281" i="38" s="1"/>
  <c r="P108" i="36"/>
  <c r="P592" i="36"/>
  <c r="P413" i="36"/>
  <c r="Y502" i="6"/>
  <c r="AF498" i="33" s="1"/>
  <c r="P504" i="38" s="1"/>
  <c r="Y663" i="6"/>
  <c r="AF659" i="33" s="1"/>
  <c r="X120" i="43" s="1"/>
  <c r="Y492" i="6"/>
  <c r="AF488" i="33" s="1"/>
  <c r="P494" i="38" s="1"/>
  <c r="Y576" i="6"/>
  <c r="AF572" i="33" s="1"/>
  <c r="P578" i="38" s="1"/>
  <c r="Y735" i="6"/>
  <c r="AF731" i="33" s="1"/>
  <c r="X57" i="43" s="1"/>
  <c r="P305" i="36"/>
  <c r="Y364" i="6"/>
  <c r="AF360" i="33" s="1"/>
  <c r="P366" i="38" s="1"/>
  <c r="Y780" i="6"/>
  <c r="AF776" i="33" s="1"/>
  <c r="P782" i="38" s="1"/>
  <c r="Y12" i="6"/>
  <c r="AF8" i="33" s="1"/>
  <c r="P14" i="38" s="1"/>
  <c r="Q489" i="6"/>
  <c r="X485" i="33" s="1"/>
  <c r="H491" i="38" s="1"/>
  <c r="H671" i="36"/>
  <c r="P376" i="36"/>
  <c r="Y528" i="6"/>
  <c r="AF524" i="33" s="1"/>
  <c r="P530" i="38" s="1"/>
  <c r="Y253" i="6"/>
  <c r="AF249" i="33" s="1"/>
  <c r="Y533" i="6"/>
  <c r="AF529" i="33" s="1"/>
  <c r="Y596" i="6"/>
  <c r="AF592" i="33" s="1"/>
  <c r="P598" i="38" s="1"/>
  <c r="Y600" i="6"/>
  <c r="AF596" i="33" s="1"/>
  <c r="P602" i="38" s="1"/>
  <c r="Y658" i="6"/>
  <c r="AF654" i="33" s="1"/>
  <c r="P660" i="38" s="1"/>
  <c r="Y542" i="6"/>
  <c r="AF538" i="33" s="1"/>
  <c r="P544" i="38" s="1"/>
  <c r="Y168" i="6"/>
  <c r="AF164" i="33" s="1"/>
  <c r="P170" i="38" s="1"/>
  <c r="Y802" i="6"/>
  <c r="AF798" i="33" s="1"/>
  <c r="P804" i="38" s="1"/>
  <c r="P372" i="36"/>
  <c r="Y76" i="6"/>
  <c r="AF72" i="33" s="1"/>
  <c r="P78" i="38" s="1"/>
  <c r="Y410" i="6"/>
  <c r="AF406" i="33" s="1"/>
  <c r="P412" i="38" s="1"/>
  <c r="Y761" i="6"/>
  <c r="AF757" i="33" s="1"/>
  <c r="P763" i="38" s="1"/>
  <c r="Y618" i="6"/>
  <c r="AF614" i="33" s="1"/>
  <c r="P620" i="38" s="1"/>
  <c r="P613" i="36"/>
  <c r="Y667" i="6"/>
  <c r="AF663" i="33" s="1"/>
  <c r="P669" i="38" s="1"/>
  <c r="P299" i="36"/>
  <c r="P687" i="36"/>
  <c r="P99" i="36"/>
  <c r="Y476" i="6"/>
  <c r="AF472" i="33" s="1"/>
  <c r="P478" i="38" s="1"/>
  <c r="Y767" i="6"/>
  <c r="AF763" i="33" s="1"/>
  <c r="P769" i="38" s="1"/>
  <c r="Y744" i="6"/>
  <c r="AF740" i="33" s="1"/>
  <c r="P746" i="38" s="1"/>
  <c r="Y353" i="6"/>
  <c r="AF349" i="33" s="1"/>
  <c r="P355" i="38" s="1"/>
  <c r="Q95" i="6"/>
  <c r="X91" i="33" s="1"/>
  <c r="H97" i="38" s="1"/>
  <c r="Q329" i="6"/>
  <c r="X325" i="33" s="1"/>
  <c r="H331" i="38" s="1"/>
  <c r="Q755" i="6"/>
  <c r="X751" i="33" s="1"/>
  <c r="H757" i="38" s="1"/>
  <c r="P263" i="36"/>
  <c r="P493" i="36"/>
  <c r="P703" i="36"/>
  <c r="P163" i="36"/>
  <c r="Y711" i="6"/>
  <c r="AF707" i="33" s="1"/>
  <c r="P713" i="38" s="1"/>
  <c r="P520" i="36"/>
  <c r="Y430" i="6"/>
  <c r="AF426" i="33" s="1"/>
  <c r="Y274" i="6"/>
  <c r="AF270" i="33" s="1"/>
  <c r="Y588" i="6"/>
  <c r="AF584" i="33" s="1"/>
  <c r="P590" i="38" s="1"/>
  <c r="Y105" i="6"/>
  <c r="AF101" i="33" s="1"/>
  <c r="P107" i="38" s="1"/>
  <c r="Y636" i="6"/>
  <c r="AF632" i="33" s="1"/>
  <c r="P638" i="38" s="1"/>
  <c r="P757" i="36"/>
  <c r="P591" i="36"/>
  <c r="Y98" i="6"/>
  <c r="AF94" i="33" s="1"/>
  <c r="P100" i="38" s="1"/>
  <c r="Y660" i="6"/>
  <c r="AF656" i="33" s="1"/>
  <c r="P662" i="38" s="1"/>
  <c r="Y771" i="6"/>
  <c r="AF767" i="33" s="1"/>
  <c r="P773" i="38" s="1"/>
  <c r="Y603" i="6"/>
  <c r="AF599" i="33" s="1"/>
  <c r="P605" i="38" s="1"/>
  <c r="Y291" i="6"/>
  <c r="AF287" i="33" s="1"/>
  <c r="P293" i="38" s="1"/>
  <c r="P815" i="36"/>
  <c r="P673" i="36"/>
  <c r="Y458" i="6"/>
  <c r="AF454" i="33" s="1"/>
  <c r="P460" i="38" s="1"/>
  <c r="Y779" i="6"/>
  <c r="AF775" i="33" s="1"/>
  <c r="P781" i="38" s="1"/>
  <c r="Q12" i="6"/>
  <c r="X8" i="33" s="1"/>
  <c r="H14" i="38" s="1"/>
  <c r="Y144" i="6"/>
  <c r="AF140" i="33" s="1"/>
  <c r="P146" i="38" s="1"/>
  <c r="Y151" i="6"/>
  <c r="AF147" i="33" s="1"/>
  <c r="Y811" i="6"/>
  <c r="AF807" i="33" s="1"/>
  <c r="P813" i="38" s="1"/>
  <c r="P67" i="36"/>
  <c r="Y554" i="6"/>
  <c r="AF550" i="33" s="1"/>
  <c r="P556" i="38" s="1"/>
  <c r="Y536" i="6"/>
  <c r="AF532" i="33" s="1"/>
  <c r="P538" i="38" s="1"/>
  <c r="P76" i="36"/>
  <c r="Y629" i="6"/>
  <c r="AF625" i="33" s="1"/>
  <c r="P631" i="38" s="1"/>
  <c r="Y46" i="6"/>
  <c r="AF42" i="33" s="1"/>
  <c r="P48" i="38" s="1"/>
  <c r="Y775" i="6"/>
  <c r="AF771" i="33" s="1"/>
  <c r="P777" i="38" s="1"/>
  <c r="P307" i="36"/>
  <c r="Y516" i="6"/>
  <c r="AF512" i="33" s="1"/>
  <c r="P518" i="38" s="1"/>
  <c r="P571" i="36"/>
  <c r="Y477" i="6"/>
  <c r="AF473" i="33" s="1"/>
  <c r="P479" i="38" s="1"/>
  <c r="P50" i="36"/>
  <c r="Q32" i="6"/>
  <c r="X28" i="33" s="1"/>
  <c r="H34" i="38" s="1"/>
  <c r="Q564" i="6"/>
  <c r="X560" i="33" s="1"/>
  <c r="H566" i="38" s="1"/>
  <c r="Q445" i="6"/>
  <c r="X441" i="33" s="1"/>
  <c r="H447" i="38" s="1"/>
  <c r="Q274" i="6"/>
  <c r="X270" i="33" s="1"/>
  <c r="Q38" i="6"/>
  <c r="X34" i="33" s="1"/>
  <c r="H40" i="38" s="1"/>
  <c r="H444" i="36"/>
  <c r="Q380" i="6"/>
  <c r="X376" i="33" s="1"/>
  <c r="H382" i="38" s="1"/>
  <c r="Q795" i="6"/>
  <c r="X791" i="33" s="1"/>
  <c r="H797" i="38" s="1"/>
  <c r="Q458" i="6"/>
  <c r="X454" i="33" s="1"/>
  <c r="H460" i="38" s="1"/>
  <c r="H499" i="36"/>
  <c r="Q742" i="6"/>
  <c r="X738" i="33" s="1"/>
  <c r="H744" i="38" s="1"/>
  <c r="Q292" i="6"/>
  <c r="X288" i="33" s="1"/>
  <c r="H294" i="38" s="1"/>
  <c r="H213" i="36"/>
  <c r="H767" i="36"/>
  <c r="Y762" i="6"/>
  <c r="AF758" i="33" s="1"/>
  <c r="P764" i="38" s="1"/>
  <c r="Y732" i="6"/>
  <c r="AF728" i="33" s="1"/>
  <c r="P403" i="36"/>
  <c r="P625" i="36"/>
  <c r="Y67" i="6"/>
  <c r="AF63" i="33" s="1"/>
  <c r="P69" i="38" s="1"/>
  <c r="Y751" i="6"/>
  <c r="AF747" i="33" s="1"/>
  <c r="P753" i="38" s="1"/>
  <c r="Y395" i="6"/>
  <c r="AF391" i="33" s="1"/>
  <c r="P397" i="38" s="1"/>
  <c r="P528" i="36"/>
  <c r="P732" i="36"/>
  <c r="Y166" i="6"/>
  <c r="AF162" i="33" s="1"/>
  <c r="P168" i="38" s="1"/>
  <c r="Y651" i="6"/>
  <c r="AF647" i="33" s="1"/>
  <c r="P653" i="38" s="1"/>
  <c r="Y633" i="6"/>
  <c r="AF629" i="33" s="1"/>
  <c r="P635" i="38" s="1"/>
  <c r="Y431" i="6"/>
  <c r="AF427" i="33" s="1"/>
  <c r="P433" i="38" s="1"/>
  <c r="H346" i="36"/>
  <c r="Y657" i="6"/>
  <c r="AF653" i="33" s="1"/>
  <c r="P659" i="38" s="1"/>
  <c r="H342" i="36"/>
  <c r="Y501" i="6"/>
  <c r="AF497" i="33" s="1"/>
  <c r="P503" i="38" s="1"/>
  <c r="Y551" i="6"/>
  <c r="AF547" i="33" s="1"/>
  <c r="P553" i="38" s="1"/>
  <c r="Y538" i="6"/>
  <c r="AF534" i="33" s="1"/>
  <c r="P540" i="38" s="1"/>
  <c r="Y132" i="6"/>
  <c r="AF128" i="33" s="1"/>
  <c r="P134" i="38" s="1"/>
  <c r="Y606" i="6"/>
  <c r="AF602" i="33" s="1"/>
  <c r="P608" i="38" s="1"/>
  <c r="Y659" i="6"/>
  <c r="AF655" i="33" s="1"/>
  <c r="P661" i="38" s="1"/>
  <c r="Y585" i="6"/>
  <c r="AF581" i="33" s="1"/>
  <c r="P587" i="38" s="1"/>
  <c r="Q116" i="6"/>
  <c r="X112" i="33" s="1"/>
  <c r="H118" i="38" s="1"/>
  <c r="H626" i="36"/>
  <c r="Y602" i="6"/>
  <c r="AF598" i="33" s="1"/>
  <c r="P604" i="38" s="1"/>
  <c r="P506" i="36"/>
  <c r="H599" i="36"/>
  <c r="Y613" i="6"/>
  <c r="AF609" i="33" s="1"/>
  <c r="P615" i="38" s="1"/>
  <c r="Y249" i="6"/>
  <c r="AF245" i="33" s="1"/>
  <c r="P251" i="38" s="1"/>
  <c r="Q625" i="6"/>
  <c r="X621" i="33" s="1"/>
  <c r="H627" i="38" s="1"/>
  <c r="Y559" i="6"/>
  <c r="AF555" i="33" s="1"/>
  <c r="P561" i="38" s="1"/>
  <c r="H450" i="36"/>
  <c r="Y731" i="6"/>
  <c r="AF727" i="33" s="1"/>
  <c r="P733" i="38" s="1"/>
  <c r="H247" i="36"/>
  <c r="Q761" i="6"/>
  <c r="X757" i="33" s="1"/>
  <c r="H763" i="38" s="1"/>
  <c r="Q78" i="6"/>
  <c r="X74" i="33" s="1"/>
  <c r="H80" i="38" s="1"/>
  <c r="Y328" i="6"/>
  <c r="AF324" i="33" s="1"/>
  <c r="P330" i="38" s="1"/>
  <c r="H602" i="36"/>
  <c r="Y78" i="6"/>
  <c r="AF74" i="33" s="1"/>
  <c r="P80" i="38" s="1"/>
  <c r="Y747" i="6"/>
  <c r="AF743" i="33" s="1"/>
  <c r="P749" i="38" s="1"/>
  <c r="Q217" i="6"/>
  <c r="X213" i="33" s="1"/>
  <c r="H219" i="38" s="1"/>
  <c r="P337" i="36"/>
  <c r="P569" i="36"/>
  <c r="P554" i="36"/>
  <c r="Y408" i="6"/>
  <c r="AF404" i="33" s="1"/>
  <c r="P410" i="38" s="1"/>
  <c r="P565" i="36"/>
  <c r="P654" i="36"/>
  <c r="P58" i="36"/>
  <c r="P359" i="36"/>
  <c r="P335" i="36"/>
  <c r="P611" i="36"/>
  <c r="P551" i="36"/>
  <c r="Y90" i="6"/>
  <c r="AF86" i="33" s="1"/>
  <c r="P542" i="36"/>
  <c r="Q253" i="6"/>
  <c r="X249" i="33" s="1"/>
  <c r="Q146" i="6"/>
  <c r="X142" i="33" s="1"/>
  <c r="H148" i="38" s="1"/>
  <c r="Y594" i="6"/>
  <c r="AF590" i="33" s="1"/>
  <c r="P596" i="38" s="1"/>
  <c r="Y444" i="6"/>
  <c r="AF440" i="33" s="1"/>
  <c r="P446" i="38" s="1"/>
  <c r="Y742" i="6"/>
  <c r="AF738" i="33" s="1"/>
  <c r="P744" i="38" s="1"/>
  <c r="H630" i="36"/>
  <c r="H41" i="36"/>
  <c r="P85" i="36"/>
  <c r="H623" i="36"/>
  <c r="H36" i="36"/>
  <c r="H731" i="36"/>
  <c r="Y176" i="6"/>
  <c r="AF172" i="33" s="1"/>
  <c r="P178" i="38" s="1"/>
  <c r="Q804" i="6"/>
  <c r="X800" i="33" s="1"/>
  <c r="H806" i="38" s="1"/>
  <c r="Y437" i="6"/>
  <c r="AF433" i="33" s="1"/>
  <c r="P439" i="38" s="1"/>
  <c r="Y329" i="6"/>
  <c r="AF325" i="33" s="1"/>
  <c r="P331" i="38" s="1"/>
  <c r="Q263" i="6"/>
  <c r="X259" i="33" s="1"/>
  <c r="H265" i="38" s="1"/>
  <c r="P559" i="36"/>
  <c r="P242" i="36"/>
  <c r="Q443" i="6"/>
  <c r="X439" i="33" s="1"/>
  <c r="H445" i="38" s="1"/>
  <c r="H568" i="36"/>
  <c r="Q752" i="6"/>
  <c r="X748" i="33" s="1"/>
  <c r="H754" i="38" s="1"/>
  <c r="Y446" i="6"/>
  <c r="AF442" i="33" s="1"/>
  <c r="X164" i="43" s="1"/>
  <c r="Q500" i="6"/>
  <c r="X496" i="33" s="1"/>
  <c r="H502" i="38" s="1"/>
  <c r="Y183" i="6"/>
  <c r="AF179" i="33" s="1"/>
  <c r="Q450" i="6"/>
  <c r="X446" i="33" s="1"/>
  <c r="H452" i="38" s="1"/>
  <c r="Y244" i="6"/>
  <c r="AF240" i="33" s="1"/>
  <c r="P246" i="38" s="1"/>
  <c r="Y416" i="6"/>
  <c r="AF412" i="33" s="1"/>
  <c r="P418" i="38" s="1"/>
  <c r="Y26" i="6"/>
  <c r="AF22" i="33" s="1"/>
  <c r="X137" i="43" s="1"/>
  <c r="Y336" i="6"/>
  <c r="AF332" i="33" s="1"/>
  <c r="P338" i="38" s="1"/>
  <c r="Y468" i="6"/>
  <c r="AF464" i="33" s="1"/>
  <c r="P470" i="38" s="1"/>
  <c r="P345" i="36"/>
  <c r="Y653" i="6"/>
  <c r="AF649" i="33" s="1"/>
  <c r="P655" i="38" s="1"/>
  <c r="Q54" i="6"/>
  <c r="X50" i="33" s="1"/>
  <c r="H56" i="38" s="1"/>
  <c r="Q351" i="6"/>
  <c r="X347" i="33" s="1"/>
  <c r="H353" i="38" s="1"/>
  <c r="Y544" i="6"/>
  <c r="AF540" i="33" s="1"/>
  <c r="P546" i="38" s="1"/>
  <c r="Q531" i="6"/>
  <c r="X527" i="33" s="1"/>
  <c r="H533" i="38" s="1"/>
  <c r="Y238" i="6"/>
  <c r="AF234" i="33" s="1"/>
  <c r="P240" i="38" s="1"/>
  <c r="Y512" i="6"/>
  <c r="AF508" i="33" s="1"/>
  <c r="P514" i="38" s="1"/>
  <c r="Q504" i="6"/>
  <c r="X500" i="33" s="1"/>
  <c r="H506" i="38" s="1"/>
  <c r="Q535" i="6"/>
  <c r="X531" i="33" s="1"/>
  <c r="H537" i="38" s="1"/>
  <c r="H810" i="36"/>
  <c r="P776" i="36"/>
  <c r="P442" i="36"/>
  <c r="P101" i="36"/>
  <c r="P621" i="36"/>
  <c r="Y757" i="6"/>
  <c r="AF753" i="33" s="1"/>
  <c r="P759" i="38" s="1"/>
  <c r="Y571" i="6"/>
  <c r="AF567" i="33" s="1"/>
  <c r="P573" i="38" s="1"/>
  <c r="Y266" i="6"/>
  <c r="AF262" i="33" s="1"/>
  <c r="P268" i="38" s="1"/>
  <c r="Q33" i="6"/>
  <c r="X29" i="33" s="1"/>
  <c r="Q303" i="6"/>
  <c r="X299" i="33" s="1"/>
  <c r="H305" i="38" s="1"/>
  <c r="Y142" i="6"/>
  <c r="AF138" i="33" s="1"/>
  <c r="P144" i="38" s="1"/>
  <c r="Q723" i="6"/>
  <c r="X719" i="33" s="1"/>
  <c r="H725" i="38" s="1"/>
  <c r="Y258" i="6"/>
  <c r="AF254" i="33" s="1"/>
  <c r="Y235" i="6"/>
  <c r="AF231" i="33" s="1"/>
  <c r="X167" i="43" s="1"/>
  <c r="Y511" i="6"/>
  <c r="AF507" i="33" s="1"/>
  <c r="P513" i="38" s="1"/>
  <c r="Y298" i="6"/>
  <c r="AF294" i="33" s="1"/>
  <c r="P300" i="38" s="1"/>
  <c r="U595" i="33"/>
  <c r="Q601" i="36" s="1"/>
  <c r="U5" i="33"/>
  <c r="Q121" i="33"/>
  <c r="I38" i="43" s="1"/>
  <c r="Q5" i="33"/>
  <c r="Y288" i="6"/>
  <c r="AF284" i="33" s="1"/>
  <c r="P290" i="38" s="1"/>
  <c r="Y292" i="6"/>
  <c r="AF288" i="33" s="1"/>
  <c r="P294" i="38" s="1"/>
  <c r="P374" i="36"/>
  <c r="Y239" i="6"/>
  <c r="AF235" i="33" s="1"/>
  <c r="P241" i="38" s="1"/>
  <c r="P191" i="36"/>
  <c r="P59" i="36"/>
  <c r="P104" i="36"/>
  <c r="Y348" i="6"/>
  <c r="AF344" i="33" s="1"/>
  <c r="P350" i="38" s="1"/>
  <c r="Y47" i="6"/>
  <c r="AF43" i="33" s="1"/>
  <c r="P49" i="38" s="1"/>
  <c r="Y791" i="6"/>
  <c r="AF787" i="33" s="1"/>
  <c r="P793" i="38" s="1"/>
  <c r="Y108" i="6"/>
  <c r="AF104" i="33" s="1"/>
  <c r="P110" i="38" s="1"/>
  <c r="Y129" i="6"/>
  <c r="AF125" i="33" s="1"/>
  <c r="Y472" i="6"/>
  <c r="AF468" i="33" s="1"/>
  <c r="P474" i="38" s="1"/>
  <c r="Y621" i="6"/>
  <c r="AF617" i="33" s="1"/>
  <c r="P623" i="38" s="1"/>
  <c r="Y597" i="6"/>
  <c r="AF593" i="33" s="1"/>
  <c r="P599" i="38" s="1"/>
  <c r="Y141" i="6"/>
  <c r="AF137" i="33" s="1"/>
  <c r="P143" i="38" s="1"/>
  <c r="P441" i="36"/>
  <c r="P649" i="36"/>
  <c r="Y227" i="6"/>
  <c r="AF223" i="33" s="1"/>
  <c r="P229" i="38" s="1"/>
  <c r="Y506" i="6"/>
  <c r="AF502" i="33" s="1"/>
  <c r="P508" i="38" s="1"/>
  <c r="P607" i="36"/>
  <c r="H327" i="36"/>
  <c r="Y452" i="6"/>
  <c r="AF448" i="33" s="1"/>
  <c r="P454" i="38" s="1"/>
  <c r="Y265" i="6"/>
  <c r="AF261" i="33" s="1"/>
  <c r="P267" i="38" s="1"/>
  <c r="Y630" i="6"/>
  <c r="AF626" i="33" s="1"/>
  <c r="P632" i="38" s="1"/>
  <c r="Y669" i="6"/>
  <c r="AF665" i="33" s="1"/>
  <c r="P671" i="38" s="1"/>
  <c r="Y337" i="6"/>
  <c r="AF333" i="33" s="1"/>
  <c r="P339" i="38" s="1"/>
  <c r="P807" i="36"/>
  <c r="P456" i="36"/>
  <c r="P505" i="36"/>
  <c r="Q462" i="6"/>
  <c r="X458" i="33" s="1"/>
  <c r="H464" i="38" s="1"/>
  <c r="Y809" i="6"/>
  <c r="AF805" i="33" s="1"/>
  <c r="P811" i="38" s="1"/>
  <c r="Y604" i="6"/>
  <c r="AF600" i="33" s="1"/>
  <c r="P606" i="38" s="1"/>
  <c r="Y222" i="6"/>
  <c r="AF218" i="33" s="1"/>
  <c r="Y759" i="6"/>
  <c r="AF755" i="33" s="1"/>
  <c r="P761" i="38" s="1"/>
  <c r="Y323" i="6"/>
  <c r="AF319" i="33" s="1"/>
  <c r="P325" i="38" s="1"/>
  <c r="Q563" i="6"/>
  <c r="X559" i="33" s="1"/>
  <c r="H565" i="38" s="1"/>
  <c r="Y733" i="6"/>
  <c r="AF729" i="33" s="1"/>
  <c r="P735" i="38" s="1"/>
  <c r="Q653" i="6"/>
  <c r="X649" i="33" s="1"/>
  <c r="H655" i="38" s="1"/>
  <c r="Y188" i="6"/>
  <c r="AF184" i="33" s="1"/>
  <c r="P766" i="36"/>
  <c r="Y565" i="6"/>
  <c r="AF561" i="33" s="1"/>
  <c r="P567" i="38" s="1"/>
  <c r="P564" i="36"/>
  <c r="Q246" i="6"/>
  <c r="X242" i="33" s="1"/>
  <c r="P138" i="43" s="1"/>
  <c r="P461" i="36"/>
  <c r="P388" i="36"/>
  <c r="Q48" i="6"/>
  <c r="X44" i="33" s="1"/>
  <c r="H50" i="38" s="1"/>
  <c r="Y799" i="6"/>
  <c r="AF795" i="33" s="1"/>
  <c r="P801" i="38" s="1"/>
  <c r="Y344" i="6"/>
  <c r="AF340" i="33" s="1"/>
  <c r="P346" i="38" s="1"/>
  <c r="Y572" i="6"/>
  <c r="AF568" i="33" s="1"/>
  <c r="P574" i="38" s="1"/>
  <c r="Y644" i="6"/>
  <c r="AF640" i="33" s="1"/>
  <c r="P646" i="38" s="1"/>
  <c r="P292" i="36"/>
  <c r="P406" i="36"/>
  <c r="P612" i="36"/>
  <c r="Y330" i="6"/>
  <c r="AF326" i="33" s="1"/>
  <c r="P332" i="38" s="1"/>
  <c r="Y812" i="6"/>
  <c r="AF808" i="33" s="1"/>
  <c r="P814" i="38" s="1"/>
  <c r="Y449" i="6"/>
  <c r="AF445" i="33" s="1"/>
  <c r="P451" i="38" s="1"/>
  <c r="Q772" i="6"/>
  <c r="X768" i="33" s="1"/>
  <c r="H774" i="38" s="1"/>
  <c r="P619" i="36"/>
  <c r="Y483" i="6"/>
  <c r="AF479" i="33" s="1"/>
  <c r="P485" i="38" s="1"/>
  <c r="P641" i="36"/>
  <c r="P274" i="36"/>
  <c r="Q231" i="6"/>
  <c r="X227" i="33" s="1"/>
  <c r="H233" i="38" s="1"/>
  <c r="Q579" i="6"/>
  <c r="X575" i="33" s="1"/>
  <c r="H581" i="38" s="1"/>
  <c r="Y481" i="6"/>
  <c r="AF477" i="33" s="1"/>
  <c r="P483" i="38" s="1"/>
  <c r="Q109" i="6"/>
  <c r="X105" i="33" s="1"/>
  <c r="H111" i="38" s="1"/>
  <c r="P800" i="36"/>
  <c r="P523" i="36"/>
  <c r="Y77" i="6"/>
  <c r="AF73" i="33" s="1"/>
  <c r="P79" i="38" s="1"/>
  <c r="Y650" i="6"/>
  <c r="AF646" i="33" s="1"/>
  <c r="P652" i="38" s="1"/>
  <c r="P364" i="36"/>
  <c r="Q240" i="6"/>
  <c r="X236" i="33" s="1"/>
  <c r="H242" i="38" s="1"/>
  <c r="Q583" i="6"/>
  <c r="X579" i="33" s="1"/>
  <c r="H585" i="38" s="1"/>
  <c r="Y648" i="6"/>
  <c r="AF644" i="33" s="1"/>
  <c r="P650" i="38" s="1"/>
  <c r="H366" i="36"/>
  <c r="Q809" i="6"/>
  <c r="X805" i="33" s="1"/>
  <c r="H811" i="38" s="1"/>
  <c r="Y473" i="6"/>
  <c r="AF469" i="33" s="1"/>
  <c r="P475" i="38" s="1"/>
  <c r="Y405" i="6"/>
  <c r="AF401" i="33" s="1"/>
  <c r="P407" i="38" s="1"/>
  <c r="Y615" i="6"/>
  <c r="AF611" i="33" s="1"/>
  <c r="P617" i="38" s="1"/>
  <c r="Q121" i="6"/>
  <c r="X117" i="33" s="1"/>
  <c r="P154" i="43" s="1"/>
  <c r="Q601" i="6"/>
  <c r="X597" i="33" s="1"/>
  <c r="P113" i="43" s="1"/>
  <c r="Y234" i="6"/>
  <c r="AF230" i="33" s="1"/>
  <c r="P236" i="38" s="1"/>
  <c r="H570" i="36"/>
  <c r="Q393" i="6"/>
  <c r="X389" i="33" s="1"/>
  <c r="H395" i="38" s="1"/>
  <c r="Y112" i="6"/>
  <c r="AF108" i="33" s="1"/>
  <c r="P114" i="38" s="1"/>
  <c r="P318" i="36"/>
  <c r="Y221" i="6"/>
  <c r="AF217" i="33" s="1"/>
  <c r="P223" i="38" s="1"/>
  <c r="Q656" i="6"/>
  <c r="X652" i="33" s="1"/>
  <c r="H658" i="38" s="1"/>
  <c r="Q188" i="6"/>
  <c r="X184" i="33" s="1"/>
  <c r="Y384" i="6"/>
  <c r="AF380" i="33" s="1"/>
  <c r="P386" i="38" s="1"/>
  <c r="Y499" i="6"/>
  <c r="AF495" i="33" s="1"/>
  <c r="P501" i="38" s="1"/>
  <c r="Q384" i="6"/>
  <c r="X380" i="33" s="1"/>
  <c r="H386" i="38" s="1"/>
  <c r="H600" i="36"/>
  <c r="Y543" i="6"/>
  <c r="AF539" i="33" s="1"/>
  <c r="P545" i="38" s="1"/>
  <c r="Y495" i="6"/>
  <c r="AF491" i="33" s="1"/>
  <c r="P497" i="38" s="1"/>
  <c r="Q791" i="6"/>
  <c r="X787" i="33" s="1"/>
  <c r="H793" i="38" s="1"/>
  <c r="Y43" i="6"/>
  <c r="AF39" i="33" s="1"/>
  <c r="Q79" i="6"/>
  <c r="X75" i="33" s="1"/>
  <c r="H81" i="38" s="1"/>
  <c r="Y213" i="6"/>
  <c r="AF209" i="33" s="1"/>
  <c r="H354" i="36"/>
  <c r="Q629" i="6"/>
  <c r="X625" i="33" s="1"/>
  <c r="H631" i="38" s="1"/>
  <c r="Y649" i="6"/>
  <c r="AF645" i="33" s="1"/>
  <c r="P651" i="38" s="1"/>
  <c r="H770" i="36"/>
  <c r="Q495" i="6"/>
  <c r="X491" i="33" s="1"/>
  <c r="H497" i="38" s="1"/>
  <c r="Q378" i="6"/>
  <c r="X374" i="33" s="1"/>
  <c r="H380" i="38" s="1"/>
  <c r="Y580" i="6"/>
  <c r="AF576" i="33" s="1"/>
  <c r="P582" i="38" s="1"/>
  <c r="Q567" i="6"/>
  <c r="X563" i="33" s="1"/>
  <c r="H569" i="38" s="1"/>
  <c r="Q657" i="6"/>
  <c r="X653" i="33" s="1"/>
  <c r="H659" i="38" s="1"/>
  <c r="H538" i="36"/>
  <c r="P642" i="36"/>
  <c r="P467" i="36"/>
  <c r="P792" i="36"/>
  <c r="P568" i="36"/>
  <c r="Y393" i="6"/>
  <c r="AF389" i="33" s="1"/>
  <c r="P395" i="38" s="1"/>
  <c r="H298" i="36"/>
  <c r="H501" i="36"/>
  <c r="Q321" i="6"/>
  <c r="X317" i="33" s="1"/>
  <c r="H323" i="38" s="1"/>
  <c r="Y574" i="6"/>
  <c r="AF570" i="33" s="1"/>
  <c r="P576" i="38" s="1"/>
  <c r="Q91" i="6"/>
  <c r="X87" i="33" s="1"/>
  <c r="H93" i="38" s="1"/>
  <c r="Y787" i="6"/>
  <c r="AF783" i="33" s="1"/>
  <c r="P789" i="38" s="1"/>
  <c r="H765" i="36"/>
  <c r="Y311" i="6"/>
  <c r="AF307" i="33" s="1"/>
  <c r="P313" i="38" s="1"/>
  <c r="Y736" i="6"/>
  <c r="AF732" i="33" s="1"/>
  <c r="Y568" i="6"/>
  <c r="AF564" i="33" s="1"/>
  <c r="P570" i="38" s="1"/>
  <c r="Q532" i="6"/>
  <c r="X528" i="33" s="1"/>
  <c r="H534" i="38" s="1"/>
  <c r="Y241" i="6"/>
  <c r="AF237" i="33" s="1"/>
  <c r="P243" i="38" s="1"/>
  <c r="Y830" i="6"/>
  <c r="AF826" i="33" s="1"/>
  <c r="P832" i="38" s="1"/>
  <c r="Q212" i="6"/>
  <c r="X208" i="33" s="1"/>
  <c r="H214" i="38" s="1"/>
  <c r="Q660" i="6"/>
  <c r="X656" i="33" s="1"/>
  <c r="H809" i="36"/>
  <c r="P594" i="36"/>
  <c r="H761" i="36"/>
  <c r="H78" i="36"/>
  <c r="H215" i="36"/>
  <c r="Y497" i="6"/>
  <c r="AF493" i="33" s="1"/>
  <c r="P499" i="38" s="1"/>
  <c r="Y300" i="6"/>
  <c r="AF296" i="33" s="1"/>
  <c r="P302" i="38" s="1"/>
  <c r="Y96" i="6"/>
  <c r="AF92" i="33" s="1"/>
  <c r="P98" i="38" s="1"/>
  <c r="Y356" i="6"/>
  <c r="AF352" i="33" s="1"/>
  <c r="P358" i="38" s="1"/>
  <c r="Y550" i="6"/>
  <c r="AF546" i="33" s="1"/>
  <c r="P552" i="38" s="1"/>
  <c r="Q435" i="6"/>
  <c r="X431" i="33" s="1"/>
  <c r="H437" i="38" s="1"/>
  <c r="Y72" i="6"/>
  <c r="AF68" i="33" s="1"/>
  <c r="P74" i="38" s="1"/>
  <c r="Q298" i="6"/>
  <c r="X294" i="33" s="1"/>
  <c r="H300" i="38" s="1"/>
  <c r="Q466" i="6"/>
  <c r="X462" i="33" s="1"/>
  <c r="H468" i="38" s="1"/>
  <c r="Q167" i="6"/>
  <c r="X163" i="33" s="1"/>
  <c r="H169" i="38" s="1"/>
  <c r="Q731" i="6"/>
  <c r="X727" i="33" s="1"/>
  <c r="H733" i="38" s="1"/>
  <c r="Y466" i="6"/>
  <c r="AF462" i="33" s="1"/>
  <c r="P468" i="38" s="1"/>
  <c r="Y539" i="6"/>
  <c r="AF535" i="33" s="1"/>
  <c r="P541" i="38" s="1"/>
  <c r="P496" i="36"/>
  <c r="Y525" i="6"/>
  <c r="AF521" i="33" s="1"/>
  <c r="P527" i="38" s="1"/>
  <c r="Y360" i="6"/>
  <c r="AF356" i="33" s="1"/>
  <c r="P362" i="38" s="1"/>
  <c r="Y793" i="6"/>
  <c r="AF789" i="33" s="1"/>
  <c r="P795" i="38" s="1"/>
  <c r="Q501" i="6"/>
  <c r="X497" i="33" s="1"/>
  <c r="H503" i="38" s="1"/>
  <c r="Q770" i="6"/>
  <c r="X766" i="33" s="1"/>
  <c r="H772" i="38" s="1"/>
  <c r="Y765" i="6"/>
  <c r="AF761" i="33" s="1"/>
  <c r="P767" i="38" s="1"/>
  <c r="Q324" i="6"/>
  <c r="X320" i="33" s="1"/>
  <c r="H326" i="38" s="1"/>
  <c r="P719" i="36"/>
  <c r="P585" i="36"/>
  <c r="H107" i="36"/>
  <c r="H801" i="36"/>
  <c r="Y517" i="6"/>
  <c r="AF513" i="33" s="1"/>
  <c r="P519" i="38" s="1"/>
  <c r="Y378" i="6"/>
  <c r="AF374" i="33" s="1"/>
  <c r="P380" i="38" s="1"/>
  <c r="H583" i="36"/>
  <c r="Y738" i="6"/>
  <c r="AF734" i="33" s="1"/>
  <c r="P740" i="38" s="1"/>
  <c r="Q320" i="6"/>
  <c r="X316" i="33" s="1"/>
  <c r="H322" i="38" s="1"/>
  <c r="Q782" i="6"/>
  <c r="X778" i="33" s="1"/>
  <c r="H784" i="38" s="1"/>
  <c r="Y691" i="6"/>
  <c r="AF687" i="33" s="1"/>
  <c r="P693" i="38" s="1"/>
  <c r="Y246" i="6"/>
  <c r="AF242" i="33" s="1"/>
  <c r="X138" i="43" s="1"/>
  <c r="Y317" i="6"/>
  <c r="AF313" i="33" s="1"/>
  <c r="P319" i="38" s="1"/>
  <c r="Q486" i="6"/>
  <c r="X482" i="33" s="1"/>
  <c r="H488" i="38" s="1"/>
  <c r="Y19" i="6"/>
  <c r="AF15" i="33" s="1"/>
  <c r="P21" i="38" s="1"/>
  <c r="Q519" i="6"/>
  <c r="X515" i="33" s="1"/>
  <c r="H521" i="38" s="1"/>
  <c r="P507" i="36"/>
  <c r="P148" i="36"/>
  <c r="H480" i="36"/>
  <c r="Y524" i="6"/>
  <c r="AF520" i="33" s="1"/>
  <c r="P526" i="38" s="1"/>
  <c r="Q777" i="6"/>
  <c r="X773" i="33" s="1"/>
  <c r="H779" i="38" s="1"/>
  <c r="Y810" i="6"/>
  <c r="AF806" i="33" s="1"/>
  <c r="P812" i="38" s="1"/>
  <c r="Y457" i="6"/>
  <c r="AF453" i="33" s="1"/>
  <c r="P459" i="38" s="1"/>
  <c r="H693" i="36"/>
  <c r="Q634" i="6"/>
  <c r="X630" i="33" s="1"/>
  <c r="H636" i="38" s="1"/>
  <c r="Q546" i="6"/>
  <c r="X542" i="33" s="1"/>
  <c r="H548" i="38" s="1"/>
  <c r="Y595" i="6"/>
  <c r="AF591" i="33" s="1"/>
  <c r="P597" i="38" s="1"/>
  <c r="Q444" i="6"/>
  <c r="X440" i="33" s="1"/>
  <c r="H446" i="38" s="1"/>
  <c r="Y655" i="6"/>
  <c r="AF651" i="33" s="1"/>
  <c r="P657" i="38" s="1"/>
  <c r="Y474" i="6"/>
  <c r="AF470" i="33" s="1"/>
  <c r="P476" i="38" s="1"/>
  <c r="Q233" i="6"/>
  <c r="X229" i="33" s="1"/>
  <c r="H235" i="38" s="1"/>
  <c r="Y158" i="6"/>
  <c r="AF154" i="33" s="1"/>
  <c r="P160" i="38" s="1"/>
  <c r="Q102" i="6"/>
  <c r="X98" i="33" s="1"/>
  <c r="H104" i="38" s="1"/>
  <c r="Y315" i="6"/>
  <c r="AF311" i="33" s="1"/>
  <c r="P317" i="38" s="1"/>
  <c r="Y146" i="6"/>
  <c r="AF142" i="33" s="1"/>
  <c r="P148" i="38" s="1"/>
  <c r="P717" i="36"/>
  <c r="P44" i="36"/>
  <c r="P164" i="36"/>
  <c r="H231" i="36"/>
  <c r="Y758" i="6"/>
  <c r="AF754" i="33" s="1"/>
  <c r="P760" i="38" s="1"/>
  <c r="Y320" i="6"/>
  <c r="AF316" i="33" s="1"/>
  <c r="P322" i="38" s="1"/>
  <c r="Y231" i="6"/>
  <c r="AF227" i="33" s="1"/>
  <c r="P233" i="38" s="1"/>
  <c r="Y519" i="6"/>
  <c r="AF515" i="33" s="1"/>
  <c r="P521" i="38" s="1"/>
  <c r="Y616" i="6"/>
  <c r="AF612" i="33" s="1"/>
  <c r="P618" i="38" s="1"/>
  <c r="Y84" i="6"/>
  <c r="AF80" i="33" s="1"/>
  <c r="P86" i="38" s="1"/>
  <c r="Y35" i="6"/>
  <c r="AF31" i="33" s="1"/>
  <c r="Y218" i="6"/>
  <c r="AF214" i="33" s="1"/>
  <c r="P220" i="38" s="1"/>
  <c r="Y815" i="6"/>
  <c r="AF811" i="33" s="1"/>
  <c r="P817" i="38" s="1"/>
  <c r="P754" i="36"/>
  <c r="H246" i="36"/>
  <c r="H349" i="36"/>
  <c r="H428" i="36"/>
  <c r="Q786" i="6"/>
  <c r="X782" i="33" s="1"/>
  <c r="H788" i="38" s="1"/>
  <c r="Q788" i="6"/>
  <c r="X784" i="33" s="1"/>
  <c r="H790" i="38" s="1"/>
  <c r="Q612" i="6"/>
  <c r="X608" i="33" s="1"/>
  <c r="H614" i="38" s="1"/>
  <c r="Y607" i="6"/>
  <c r="AF603" i="33" s="1"/>
  <c r="P609" i="38" s="1"/>
  <c r="Q98" i="6"/>
  <c r="X94" i="33" s="1"/>
  <c r="H100" i="38" s="1"/>
  <c r="Y579" i="6"/>
  <c r="AF575" i="33" s="1"/>
  <c r="P581" i="38" s="1"/>
  <c r="Y109" i="6"/>
  <c r="AF105" i="33" s="1"/>
  <c r="P111" i="38" s="1"/>
  <c r="Y340" i="6"/>
  <c r="AF336" i="33" s="1"/>
  <c r="P342" i="38" s="1"/>
  <c r="Y684" i="6"/>
  <c r="AF680" i="33" s="1"/>
  <c r="Y645" i="6"/>
  <c r="AF641" i="33" s="1"/>
  <c r="P647" i="38" s="1"/>
  <c r="Y777" i="6"/>
  <c r="AF773" i="33" s="1"/>
  <c r="P779" i="38" s="1"/>
  <c r="H479" i="36"/>
  <c r="Q740" i="6"/>
  <c r="X736" i="33" s="1"/>
  <c r="H742" i="38" s="1"/>
  <c r="Q395" i="6"/>
  <c r="X391" i="33" s="1"/>
  <c r="H397" i="38" s="1"/>
  <c r="Y529" i="6"/>
  <c r="AF525" i="33" s="1"/>
  <c r="P531" i="38" s="1"/>
  <c r="Q828" i="6"/>
  <c r="X824" i="33" s="1"/>
  <c r="H830" i="38" s="1"/>
  <c r="Q57" i="6"/>
  <c r="X53" i="33" s="1"/>
  <c r="H59" i="38" s="1"/>
  <c r="Y175" i="6"/>
  <c r="AF171" i="33" s="1"/>
  <c r="P177" i="38" s="1"/>
  <c r="Y441" i="6"/>
  <c r="AF437" i="33" s="1"/>
  <c r="P443" i="38" s="1"/>
  <c r="Y766" i="6"/>
  <c r="AF762" i="33" s="1"/>
  <c r="P768" i="38" s="1"/>
  <c r="Q551" i="6"/>
  <c r="X547" i="33" s="1"/>
  <c r="H553" i="38" s="1"/>
  <c r="H330" i="36"/>
  <c r="P17" i="36"/>
  <c r="P557" i="36"/>
  <c r="Q158" i="6"/>
  <c r="X154" i="33" s="1"/>
  <c r="H160" i="38" s="1"/>
  <c r="Y631" i="6"/>
  <c r="AF627" i="33" s="1"/>
  <c r="P633" i="38" s="1"/>
  <c r="Y722" i="6"/>
  <c r="AF718" i="33" s="1"/>
  <c r="P724" i="38" s="1"/>
  <c r="Y82" i="6"/>
  <c r="AF78" i="33" s="1"/>
  <c r="P84" i="38" s="1"/>
  <c r="Y121" i="6"/>
  <c r="AF117" i="33" s="1"/>
  <c r="X154" i="43" s="1"/>
  <c r="P18" i="36"/>
  <c r="Y15" i="6"/>
  <c r="AF11" i="33" s="1"/>
  <c r="P826" i="36"/>
  <c r="P65" i="36"/>
  <c r="P158" i="36"/>
  <c r="H163" i="36"/>
  <c r="Q805" i="6"/>
  <c r="X801" i="33" s="1"/>
  <c r="H807" i="38" s="1"/>
  <c r="Q47" i="6"/>
  <c r="X43" i="33" s="1"/>
  <c r="H49" i="38" s="1"/>
  <c r="Q637" i="6"/>
  <c r="X633" i="33" s="1"/>
  <c r="H639" i="38" s="1"/>
  <c r="Y626" i="6"/>
  <c r="AF622" i="33" s="1"/>
  <c r="P628" i="38" s="1"/>
  <c r="Q520" i="6"/>
  <c r="X516" i="33" s="1"/>
  <c r="H522" i="38" s="1"/>
  <c r="Y301" i="6"/>
  <c r="AF297" i="33" s="1"/>
  <c r="P303" i="38" s="1"/>
  <c r="Q21" i="6"/>
  <c r="X17" i="33" s="1"/>
  <c r="H23" i="38" s="1"/>
  <c r="Y177" i="6"/>
  <c r="AF173" i="33" s="1"/>
  <c r="P179" i="38" s="1"/>
  <c r="Q162" i="6"/>
  <c r="X158" i="33" s="1"/>
  <c r="H164" i="38" s="1"/>
  <c r="Y785" i="6"/>
  <c r="AF781" i="33" s="1"/>
  <c r="P787" i="38" s="1"/>
  <c r="Y68" i="6"/>
  <c r="AF64" i="33" s="1"/>
  <c r="P70" i="38" s="1"/>
  <c r="Q644" i="6"/>
  <c r="X640" i="33" s="1"/>
  <c r="H646" i="38" s="1"/>
  <c r="Y302" i="6"/>
  <c r="AF298" i="33" s="1"/>
  <c r="P304" i="38" s="1"/>
  <c r="Q640" i="6"/>
  <c r="X636" i="33" s="1"/>
  <c r="H642" i="38" s="1"/>
  <c r="Y60" i="6"/>
  <c r="AF56" i="33" s="1"/>
  <c r="P62" i="38" s="1"/>
  <c r="P589" i="36"/>
  <c r="P103" i="36"/>
  <c r="P543" i="36"/>
  <c r="P720" i="36"/>
  <c r="P298" i="36"/>
  <c r="P484" i="36"/>
  <c r="P35" i="36"/>
  <c r="H301" i="36"/>
  <c r="H433" i="36"/>
  <c r="H584" i="36"/>
  <c r="H747" i="36"/>
  <c r="Q440" i="6"/>
  <c r="X436" i="33" s="1"/>
  <c r="Q741" i="6"/>
  <c r="X737" i="33" s="1"/>
  <c r="H743" i="38" s="1"/>
  <c r="Q547" i="6"/>
  <c r="X543" i="33" s="1"/>
  <c r="H549" i="38" s="1"/>
  <c r="Y79" i="6"/>
  <c r="AF75" i="33" s="1"/>
  <c r="P81" i="38" s="1"/>
  <c r="Y322" i="6"/>
  <c r="AF318" i="33" s="1"/>
  <c r="P324" i="38" s="1"/>
  <c r="Q360" i="6"/>
  <c r="X356" i="33" s="1"/>
  <c r="H362" i="38" s="1"/>
  <c r="Y95" i="6"/>
  <c r="AF91" i="33" s="1"/>
  <c r="P97" i="38" s="1"/>
  <c r="Y724" i="6"/>
  <c r="AF720" i="33" s="1"/>
  <c r="Q63" i="6"/>
  <c r="X59" i="33" s="1"/>
  <c r="H65" i="38" s="1"/>
  <c r="Y321" i="6"/>
  <c r="AF317" i="33" s="1"/>
  <c r="P323" i="38" s="1"/>
  <c r="P714" i="36"/>
  <c r="Y61" i="6"/>
  <c r="AF57" i="33" s="1"/>
  <c r="P63" i="38" s="1"/>
  <c r="Y435" i="6"/>
  <c r="AF431" i="33" s="1"/>
  <c r="P437" i="38" s="1"/>
  <c r="Y352" i="6"/>
  <c r="AF348" i="33" s="1"/>
  <c r="P354" i="38" s="1"/>
  <c r="Q641" i="6"/>
  <c r="X637" i="33" s="1"/>
  <c r="H643" i="38" s="1"/>
  <c r="Y355" i="6"/>
  <c r="AF351" i="33" s="1"/>
  <c r="P357" i="38" s="1"/>
  <c r="P434" i="36"/>
  <c r="Y718" i="6"/>
  <c r="AF714" i="33" s="1"/>
  <c r="P720" i="38" s="1"/>
  <c r="Y33" i="6"/>
  <c r="AF29" i="33" s="1"/>
  <c r="Y522" i="6"/>
  <c r="AF518" i="33" s="1"/>
  <c r="P524" i="38" s="1"/>
  <c r="Y280" i="6"/>
  <c r="AF276" i="33" s="1"/>
  <c r="P282" i="38" s="1"/>
  <c r="Q516" i="6"/>
  <c r="X512" i="33" s="1"/>
  <c r="H518" i="38" s="1"/>
  <c r="Y426" i="6"/>
  <c r="AF422" i="33" s="1"/>
  <c r="P428" i="38" s="1"/>
  <c r="Y39" i="6"/>
  <c r="AF35" i="33" s="1"/>
  <c r="P41" i="38" s="1"/>
  <c r="Y309" i="6"/>
  <c r="AF305" i="33" s="1"/>
  <c r="P311" i="38" s="1"/>
  <c r="Y318" i="6"/>
  <c r="AF314" i="33" s="1"/>
  <c r="P320" i="38" s="1"/>
  <c r="P603" i="36"/>
  <c r="Y601" i="6"/>
  <c r="AF597" i="33" s="1"/>
  <c r="X113" i="43" s="1"/>
  <c r="Y55" i="6"/>
  <c r="AF51" i="33" s="1"/>
  <c r="P57" i="38" s="1"/>
  <c r="Y41" i="6"/>
  <c r="AF37" i="33" s="1"/>
  <c r="P43" i="38" s="1"/>
  <c r="Q258" i="6"/>
  <c r="X254" i="33" s="1"/>
  <c r="Q175" i="6"/>
  <c r="X171" i="33" s="1"/>
  <c r="H177" i="38" s="1"/>
  <c r="Y299" i="6"/>
  <c r="AF295" i="33" s="1"/>
  <c r="H543" i="36"/>
  <c r="Q410" i="6"/>
  <c r="X406" i="33" s="1"/>
  <c r="H412" i="38" s="1"/>
  <c r="Q45" i="6"/>
  <c r="X41" i="33" s="1"/>
  <c r="H47" i="38" s="1"/>
  <c r="H703" i="36"/>
  <c r="Q461" i="6"/>
  <c r="X457" i="33" s="1"/>
  <c r="H463" i="38" s="1"/>
  <c r="Q103" i="6"/>
  <c r="X99" i="33" s="1"/>
  <c r="H105" i="38" s="1"/>
  <c r="Q830" i="6"/>
  <c r="X826" i="33" s="1"/>
  <c r="H832" i="38" s="1"/>
  <c r="Q552" i="6"/>
  <c r="X548" i="33" s="1"/>
  <c r="H554" i="38" s="1"/>
  <c r="Y789" i="6"/>
  <c r="AF785" i="33" s="1"/>
  <c r="P791" i="38" s="1"/>
  <c r="Q46" i="6"/>
  <c r="X42" i="33" s="1"/>
  <c r="H48" i="38" s="1"/>
  <c r="Y814" i="6"/>
  <c r="AF810" i="33" s="1"/>
  <c r="P816" i="38" s="1"/>
  <c r="Y461" i="6"/>
  <c r="AF457" i="33" s="1"/>
  <c r="P463" i="38" s="1"/>
  <c r="H484" i="36"/>
  <c r="H454" i="36"/>
  <c r="Q685" i="6"/>
  <c r="X681" i="33" s="1"/>
  <c r="P117" i="43" s="1"/>
  <c r="Q343" i="6"/>
  <c r="X339" i="33" s="1"/>
  <c r="H345" i="38" s="1"/>
  <c r="Q511" i="6"/>
  <c r="X507" i="33" s="1"/>
  <c r="H513" i="38" s="1"/>
  <c r="Y635" i="6"/>
  <c r="AF631" i="33" s="1"/>
  <c r="P637" i="38" s="1"/>
  <c r="Y786" i="6"/>
  <c r="AF782" i="33" s="1"/>
  <c r="P788" i="38" s="1"/>
  <c r="Q349" i="6"/>
  <c r="X345" i="33" s="1"/>
  <c r="H351" i="38" s="1"/>
  <c r="Q815" i="6"/>
  <c r="X811" i="33" s="1"/>
  <c r="H817" i="38" s="1"/>
  <c r="P637" i="36"/>
  <c r="Y443" i="6"/>
  <c r="AF439" i="33" s="1"/>
  <c r="P445" i="38" s="1"/>
  <c r="Y591" i="6"/>
  <c r="AF587" i="33" s="1"/>
  <c r="P593" i="38" s="1"/>
  <c r="Q135" i="6"/>
  <c r="X131" i="33" s="1"/>
  <c r="P127" i="43" s="1"/>
  <c r="H324" i="36"/>
  <c r="H786" i="36"/>
  <c r="H781" i="36"/>
  <c r="Q780" i="6"/>
  <c r="X776" i="33" s="1"/>
  <c r="H782" i="38" s="1"/>
  <c r="Q718" i="6"/>
  <c r="X714" i="33" s="1"/>
  <c r="H720" i="38" s="1"/>
  <c r="Q548" i="6"/>
  <c r="X544" i="33" s="1"/>
  <c r="H550" i="38" s="1"/>
  <c r="Q416" i="6"/>
  <c r="X412" i="33" s="1"/>
  <c r="H418" i="38" s="1"/>
  <c r="Q428" i="6"/>
  <c r="X424" i="33" s="1"/>
  <c r="H430" i="38" s="1"/>
  <c r="Q722" i="6"/>
  <c r="X718" i="33" s="1"/>
  <c r="H724" i="38" s="1"/>
  <c r="Q607" i="6"/>
  <c r="X603" i="33" s="1"/>
  <c r="H609" i="38" s="1"/>
  <c r="Y100" i="6"/>
  <c r="AF96" i="33" s="1"/>
  <c r="P102" i="38" s="1"/>
  <c r="Y93" i="6"/>
  <c r="AF89" i="33" s="1"/>
  <c r="P95" i="38" s="1"/>
  <c r="Y804" i="6"/>
  <c r="AF800" i="33" s="1"/>
  <c r="P806" i="38" s="1"/>
  <c r="Q355" i="6"/>
  <c r="X351" i="33" s="1"/>
  <c r="H357" i="38" s="1"/>
  <c r="Q18" i="6"/>
  <c r="X14" i="33" s="1"/>
  <c r="H20" i="38" s="1"/>
  <c r="Y351" i="6"/>
  <c r="AF347" i="33" s="1"/>
  <c r="P353" i="38" s="1"/>
  <c r="Y556" i="6"/>
  <c r="AF552" i="33" s="1"/>
  <c r="P558" i="38" s="1"/>
  <c r="H146" i="36"/>
  <c r="Q69" i="6"/>
  <c r="X65" i="33" s="1"/>
  <c r="H71" i="38" s="1"/>
  <c r="Q434" i="6"/>
  <c r="X430" i="33" s="1"/>
  <c r="H436" i="38" s="1"/>
  <c r="Q728" i="6"/>
  <c r="X724" i="33" s="1"/>
  <c r="H730" i="38" s="1"/>
  <c r="Q311" i="6"/>
  <c r="X307" i="33" s="1"/>
  <c r="H313" i="38" s="1"/>
  <c r="Q170" i="6"/>
  <c r="X166" i="33" s="1"/>
  <c r="H172" i="38" s="1"/>
  <c r="Y29" i="6"/>
  <c r="AF25" i="33" s="1"/>
  <c r="P31" i="38" s="1"/>
  <c r="Q372" i="6"/>
  <c r="X368" i="33" s="1"/>
  <c r="H374" i="38" s="1"/>
  <c r="Q715" i="6"/>
  <c r="X711" i="33" s="1"/>
  <c r="Q558" i="6"/>
  <c r="X554" i="33" s="1"/>
  <c r="H560" i="38" s="1"/>
  <c r="Q589" i="6"/>
  <c r="X585" i="33" s="1"/>
  <c r="H591" i="38" s="1"/>
  <c r="Q803" i="6"/>
  <c r="X799" i="33" s="1"/>
  <c r="H805" i="38" s="1"/>
  <c r="Q526" i="6"/>
  <c r="X522" i="33" s="1"/>
  <c r="H528" i="38" s="1"/>
  <c r="Q829" i="6"/>
  <c r="X825" i="33" s="1"/>
  <c r="H831" i="38" s="1"/>
  <c r="Q737" i="6"/>
  <c r="X733" i="33" s="1"/>
  <c r="H739" i="38" s="1"/>
  <c r="Q223" i="6"/>
  <c r="X219" i="33" s="1"/>
  <c r="H225" i="38" s="1"/>
  <c r="Q744" i="6"/>
  <c r="X740" i="33" s="1"/>
  <c r="H746" i="38" s="1"/>
  <c r="Q574" i="6"/>
  <c r="X570" i="33" s="1"/>
  <c r="H576" i="38" s="1"/>
  <c r="Q401" i="6"/>
  <c r="X397" i="33" s="1"/>
  <c r="H403" i="38" s="1"/>
  <c r="O172" i="33"/>
  <c r="O142" i="33"/>
  <c r="T146" i="6" s="1"/>
  <c r="AA142" i="33" s="1"/>
  <c r="K148" i="38" s="1"/>
  <c r="O505" i="33"/>
  <c r="O712" i="33"/>
  <c r="O340" i="33"/>
  <c r="O262" i="33"/>
  <c r="T266" i="6" s="1"/>
  <c r="AA262" i="33" s="1"/>
  <c r="K268" i="38" s="1"/>
  <c r="Q279" i="6"/>
  <c r="X275" i="33" s="1"/>
  <c r="H281" i="38" s="1"/>
  <c r="O656" i="33"/>
  <c r="O739" i="33"/>
  <c r="O763" i="33"/>
  <c r="O329" i="33"/>
  <c r="O440" i="33"/>
  <c r="O128" i="33"/>
  <c r="O597" i="33"/>
  <c r="G113" i="43" s="1"/>
  <c r="O173" i="33"/>
  <c r="O636" i="33"/>
  <c r="O444" i="33"/>
  <c r="K450" i="36" s="1"/>
  <c r="O568" i="33"/>
  <c r="K574" i="36" s="1"/>
  <c r="O556" i="33"/>
  <c r="O89" i="33"/>
  <c r="O259" i="33"/>
  <c r="O158" i="33"/>
  <c r="O97" i="33"/>
  <c r="O482" i="33"/>
  <c r="O462" i="33"/>
  <c r="O307" i="33"/>
  <c r="Q557" i="6"/>
  <c r="X553" i="33" s="1"/>
  <c r="H559" i="38" s="1"/>
  <c r="Q650" i="6"/>
  <c r="X646" i="33" s="1"/>
  <c r="H652" i="38" s="1"/>
  <c r="O362" i="33"/>
  <c r="O813" i="33"/>
  <c r="H714" i="36"/>
  <c r="O644" i="33"/>
  <c r="O344" i="33"/>
  <c r="O586" i="33"/>
  <c r="O580" i="33"/>
  <c r="K586" i="36" s="1"/>
  <c r="O806" i="33"/>
  <c r="O311" i="33"/>
  <c r="O780" i="33"/>
  <c r="K786" i="36" s="1"/>
  <c r="O154" i="33"/>
  <c r="O643" i="33"/>
  <c r="K649" i="36" s="1"/>
  <c r="O336" i="33"/>
  <c r="O725" i="33"/>
  <c r="O647" i="33"/>
  <c r="K653" i="36" s="1"/>
  <c r="O135" i="33"/>
  <c r="O12" i="33"/>
  <c r="K18" i="36" s="1"/>
  <c r="O22" i="33"/>
  <c r="G137" i="43" s="1"/>
  <c r="O640" i="33"/>
  <c r="O628" i="33"/>
  <c r="O464" i="33"/>
  <c r="O766" i="33"/>
  <c r="O319" i="33"/>
  <c r="O389" i="33"/>
  <c r="O550" i="33"/>
  <c r="O86" i="33"/>
  <c r="O797" i="33"/>
  <c r="O638" i="33"/>
  <c r="O325" i="33"/>
  <c r="O294" i="33"/>
  <c r="T298" i="6" s="1"/>
  <c r="AA294" i="33" s="1"/>
  <c r="K300" i="38" s="1"/>
  <c r="O764" i="33"/>
  <c r="O382" i="33"/>
  <c r="O326" i="33"/>
  <c r="O503" i="33"/>
  <c r="O493" i="33"/>
  <c r="K499" i="36" s="1"/>
  <c r="O295" i="33"/>
  <c r="O616" i="33"/>
  <c r="O614" i="33"/>
  <c r="O776" i="33"/>
  <c r="O372" i="33"/>
  <c r="K378" i="36" s="1"/>
  <c r="O301" i="33"/>
  <c r="O328" i="33"/>
  <c r="O767" i="33"/>
  <c r="O131" i="33"/>
  <c r="O753" i="33"/>
  <c r="O594" i="33"/>
  <c r="O254" i="33"/>
  <c r="O646" i="33"/>
  <c r="K652" i="36" s="1"/>
  <c r="O312" i="33"/>
  <c r="O407" i="33"/>
  <c r="K413" i="36" s="1"/>
  <c r="O406" i="33"/>
  <c r="K412" i="36" s="1"/>
  <c r="O506" i="33"/>
  <c r="K512" i="36" s="1"/>
  <c r="O590" i="33"/>
  <c r="O738" i="33"/>
  <c r="O101" i="33"/>
  <c r="O648" i="33"/>
  <c r="K654" i="36" s="1"/>
  <c r="O589" i="33"/>
  <c r="O731" i="33"/>
  <c r="G57" i="43" s="1"/>
  <c r="O218" i="33"/>
  <c r="O805" i="33"/>
  <c r="O649" i="33"/>
  <c r="O507" i="33"/>
  <c r="T511" i="6" s="1"/>
  <c r="AA507" i="33" s="1"/>
  <c r="K513" i="38" s="1"/>
  <c r="O320" i="33"/>
  <c r="K326" i="36" s="1"/>
  <c r="O618" i="33"/>
  <c r="O625" i="33"/>
  <c r="O593" i="33"/>
  <c r="K599" i="36" s="1"/>
  <c r="O286" i="33"/>
  <c r="O437" i="33"/>
  <c r="O635" i="33"/>
  <c r="O710" i="33"/>
  <c r="T714" i="6" s="1"/>
  <c r="AA710" i="33" s="1"/>
  <c r="K716" i="38" s="1"/>
  <c r="O455" i="33"/>
  <c r="K461" i="36" s="1"/>
  <c r="O439" i="33"/>
  <c r="O587" i="33"/>
  <c r="O64" i="33"/>
  <c r="O603" i="33"/>
  <c r="K609" i="36" s="1"/>
  <c r="O323" i="33"/>
  <c r="O601" i="33"/>
  <c r="K607" i="36" s="1"/>
  <c r="O795" i="33"/>
  <c r="O331" i="33"/>
  <c r="O535" i="33"/>
  <c r="O449" i="33"/>
  <c r="O799" i="33"/>
  <c r="O548" i="33"/>
  <c r="O458" i="33"/>
  <c r="O570" i="33"/>
  <c r="K576" i="36" s="1"/>
  <c r="O112" i="33"/>
  <c r="O544" i="33"/>
  <c r="O119" i="33"/>
  <c r="O441" i="33"/>
  <c r="O740" i="33"/>
  <c r="O332" i="33"/>
  <c r="O667" i="33"/>
  <c r="O723" i="33"/>
  <c r="O57" i="33"/>
  <c r="K63" i="36" s="1"/>
  <c r="O681" i="33"/>
  <c r="G117" i="43" s="1"/>
  <c r="O227" i="33"/>
  <c r="O486" i="33"/>
  <c r="O734" i="33"/>
  <c r="O487" i="33"/>
  <c r="K493" i="36" s="1"/>
  <c r="O349" i="33"/>
  <c r="K355" i="36" s="1"/>
  <c r="O804" i="33"/>
  <c r="K810" i="36" s="1"/>
  <c r="O824" i="33"/>
  <c r="O321" i="33"/>
  <c r="K327" i="36" s="1"/>
  <c r="O43" i="33"/>
  <c r="O422" i="33"/>
  <c r="K428" i="36" s="1"/>
  <c r="O620" i="33"/>
  <c r="K626" i="36" s="1"/>
  <c r="O707" i="33"/>
  <c r="K713" i="36" s="1"/>
  <c r="O25" i="33"/>
  <c r="K31" i="36" s="1"/>
  <c r="O520" i="33"/>
  <c r="K526" i="36" s="1"/>
  <c r="O591" i="33"/>
  <c r="K597" i="36" s="1"/>
  <c r="O207" i="33"/>
  <c r="O637" i="33"/>
  <c r="O369" i="33"/>
  <c r="O478" i="33"/>
  <c r="K484" i="36" s="1"/>
  <c r="O575" i="33"/>
  <c r="T579" i="6" s="1"/>
  <c r="AA575" i="33" s="1"/>
  <c r="K581" i="38" s="1"/>
  <c r="O37" i="33"/>
  <c r="O803" i="33"/>
  <c r="K809" i="36" s="1"/>
  <c r="O718" i="33"/>
  <c r="K724" i="36" s="1"/>
  <c r="O494" i="33"/>
  <c r="O163" i="33"/>
  <c r="O742" i="33"/>
  <c r="O354" i="33"/>
  <c r="O428" i="33"/>
  <c r="O30" i="33"/>
  <c r="O435" i="33"/>
  <c r="O213" i="33"/>
  <c r="O588" i="33"/>
  <c r="O577" i="33"/>
  <c r="O360" i="33"/>
  <c r="K366" i="36" s="1"/>
  <c r="O546" i="33"/>
  <c r="O711" i="33"/>
  <c r="O571" i="33"/>
  <c r="O477" i="33"/>
  <c r="O518" i="33"/>
  <c r="O525" i="33"/>
  <c r="O351" i="33"/>
  <c r="O316" i="33"/>
  <c r="O241" i="33"/>
  <c r="O607" i="33"/>
  <c r="K613" i="36" s="1"/>
  <c r="O452" i="33"/>
  <c r="O488" i="33"/>
  <c r="O28" i="33"/>
  <c r="O297" i="33"/>
  <c r="O722" i="33"/>
  <c r="O61" i="33"/>
  <c r="O95" i="33"/>
  <c r="O42" i="33"/>
  <c r="O630" i="33"/>
  <c r="O380" i="33"/>
  <c r="O497" i="33"/>
  <c r="K503" i="36" s="1"/>
  <c r="O612" i="33"/>
  <c r="T616" i="6" s="1"/>
  <c r="AA612" i="33" s="1"/>
  <c r="K618" i="38" s="1"/>
  <c r="O240" i="33"/>
  <c r="O765" i="33"/>
  <c r="K771" i="36" s="1"/>
  <c r="O523" i="33"/>
  <c r="K529" i="36" s="1"/>
  <c r="O823" i="33"/>
  <c r="K829" i="36" s="1"/>
  <c r="O237" i="33"/>
  <c r="O756" i="33"/>
  <c r="G99" i="43" s="1"/>
  <c r="O582" i="33"/>
  <c r="O811" i="33"/>
  <c r="O442" i="33"/>
  <c r="G164" i="43" s="1"/>
  <c r="O724" i="33"/>
  <c r="O490" i="33"/>
  <c r="O66" i="33"/>
  <c r="O50" i="33"/>
  <c r="K56" i="36" s="1"/>
  <c r="O431" i="33"/>
  <c r="O11" i="33"/>
  <c r="O733" i="33"/>
  <c r="O629" i="33"/>
  <c r="O93" i="33"/>
  <c r="T97" i="6" s="1"/>
  <c r="AA93" i="33" s="1"/>
  <c r="K99" i="38" s="1"/>
  <c r="O553" i="33"/>
  <c r="K559" i="36" s="1"/>
  <c r="O786" i="33"/>
  <c r="K792" i="36" s="1"/>
  <c r="O34" i="33"/>
  <c r="K40" i="36" s="1"/>
  <c r="O46" i="33"/>
  <c r="O191" i="33"/>
  <c r="K197" i="36" s="1"/>
  <c r="O447" i="33"/>
  <c r="K453" i="36" s="1"/>
  <c r="O317" i="33"/>
  <c r="O162" i="33"/>
  <c r="K168" i="36" s="1"/>
  <c r="O358" i="33"/>
  <c r="K364" i="36" s="1"/>
  <c r="O606" i="33"/>
  <c r="K612" i="36" s="1"/>
  <c r="O613" i="33"/>
  <c r="T617" i="6" s="1"/>
  <c r="AA613" i="33" s="1"/>
  <c r="K619" i="38" s="1"/>
  <c r="O220" i="33"/>
  <c r="T224" i="6" s="1"/>
  <c r="AA220" i="33" s="1"/>
  <c r="K226" i="38" s="1"/>
  <c r="O532" i="33"/>
  <c r="T536" i="6" s="1"/>
  <c r="AA532" i="33" s="1"/>
  <c r="K538" i="38" s="1"/>
  <c r="O140" i="33"/>
  <c r="T144" i="6" s="1"/>
  <c r="AA140" i="33" s="1"/>
  <c r="K146" i="38" s="1"/>
  <c r="O41" i="33"/>
  <c r="K47" i="36" s="1"/>
  <c r="O552" i="33"/>
  <c r="T556" i="6" s="1"/>
  <c r="AA552" i="33" s="1"/>
  <c r="K558" i="38" s="1"/>
  <c r="O790" i="33"/>
  <c r="O347" i="33"/>
  <c r="K353" i="36" s="1"/>
  <c r="Q631" i="6"/>
  <c r="X627" i="33" s="1"/>
  <c r="H633" i="38" s="1"/>
  <c r="Q814" i="6"/>
  <c r="X810" i="33" s="1"/>
  <c r="H816" i="38" s="1"/>
  <c r="O557" i="33"/>
  <c r="K563" i="36" s="1"/>
  <c r="O322" i="33"/>
  <c r="K328" i="36" s="1"/>
  <c r="Q408" i="6"/>
  <c r="X404" i="33" s="1"/>
  <c r="H410" i="38" s="1"/>
  <c r="O716" i="33"/>
  <c r="O48" i="33"/>
  <c r="O152" i="33"/>
  <c r="O730" i="33"/>
  <c r="K736" i="36" s="1"/>
  <c r="O650" i="33"/>
  <c r="K656" i="36" s="1"/>
  <c r="O751" i="33"/>
  <c r="T755" i="6" s="1"/>
  <c r="AA751" i="33" s="1"/>
  <c r="K757" i="38" s="1"/>
  <c r="Q132" i="6"/>
  <c r="X128" i="33" s="1"/>
  <c r="H134" i="38" s="1"/>
  <c r="O492" i="33"/>
  <c r="O270" i="33"/>
  <c r="O424" i="33"/>
  <c r="K430" i="36" s="1"/>
  <c r="Q97" i="6"/>
  <c r="X93" i="33" s="1"/>
  <c r="H99" i="38" s="1"/>
  <c r="O78" i="33"/>
  <c r="T82" i="6" s="1"/>
  <c r="AA78" i="33" s="1"/>
  <c r="K84" i="38" s="1"/>
  <c r="O538" i="33"/>
  <c r="K544" i="36" s="1"/>
  <c r="O745" i="33"/>
  <c r="K751" i="36" s="1"/>
  <c r="O789" i="33"/>
  <c r="K795" i="36" s="1"/>
  <c r="O313" i="33"/>
  <c r="K319" i="36" s="1"/>
  <c r="O626" i="33"/>
  <c r="O743" i="33"/>
  <c r="O561" i="33"/>
  <c r="O125" i="33"/>
  <c r="O466" i="33"/>
  <c r="T470" i="6" s="1"/>
  <c r="AA466" i="33" s="1"/>
  <c r="K472" i="38" s="1"/>
  <c r="O527" i="33"/>
  <c r="K533" i="36" s="1"/>
  <c r="O350" i="33"/>
  <c r="Y740" i="6"/>
  <c r="AF736" i="33" s="1"/>
  <c r="P742" i="38" s="1"/>
  <c r="H575" i="36"/>
  <c r="O292" i="33"/>
  <c r="O106" i="33"/>
  <c r="T110" i="6" s="1"/>
  <c r="AA106" i="33" s="1"/>
  <c r="K112" i="38" s="1"/>
  <c r="O602" i="33"/>
  <c r="Q224" i="6"/>
  <c r="X220" i="33" s="1"/>
  <c r="H226" i="38" s="1"/>
  <c r="P516" i="36"/>
  <c r="Y514" i="6"/>
  <c r="AF510" i="33" s="1"/>
  <c r="P516" i="38" s="1"/>
  <c r="P731" i="36"/>
  <c r="Y729" i="6"/>
  <c r="AF725" i="33" s="1"/>
  <c r="P731" i="38" s="1"/>
  <c r="P739" i="36"/>
  <c r="Y737" i="6"/>
  <c r="AF733" i="33" s="1"/>
  <c r="P739" i="38" s="1"/>
  <c r="P762" i="36"/>
  <c r="Y760" i="6"/>
  <c r="AF756" i="33" s="1"/>
  <c r="X99" i="43" s="1"/>
  <c r="P798" i="36"/>
  <c r="Y796" i="6"/>
  <c r="AF792" i="33" s="1"/>
  <c r="P798" i="38" s="1"/>
  <c r="P401" i="36"/>
  <c r="Y399" i="6"/>
  <c r="AF395" i="33" s="1"/>
  <c r="P401" i="38" s="1"/>
  <c r="P784" i="36"/>
  <c r="Y782" i="6"/>
  <c r="AF778" i="33" s="1"/>
  <c r="P784" i="38" s="1"/>
  <c r="P105" i="36"/>
  <c r="Y103" i="6"/>
  <c r="AF99" i="33" s="1"/>
  <c r="P105" i="38" s="1"/>
  <c r="P112" i="36"/>
  <c r="Y110" i="6"/>
  <c r="AF106" i="33" s="1"/>
  <c r="P112" i="38" s="1"/>
  <c r="P52" i="36"/>
  <c r="Y50" i="6"/>
  <c r="AF46" i="33" s="1"/>
  <c r="X182" i="43" s="1"/>
  <c r="P716" i="36"/>
  <c r="Y714" i="6"/>
  <c r="AF710" i="33" s="1"/>
  <c r="P716" i="38" s="1"/>
  <c r="P536" i="36"/>
  <c r="Y534" i="6"/>
  <c r="AF530" i="33" s="1"/>
  <c r="P536" i="38" s="1"/>
  <c r="P562" i="36"/>
  <c r="Y560" i="6"/>
  <c r="AF556" i="33" s="1"/>
  <c r="P562" i="38" s="1"/>
  <c r="Q312" i="6"/>
  <c r="X308" i="33" s="1"/>
  <c r="H314" i="38" s="1"/>
  <c r="P820" i="36"/>
  <c r="Y818" i="6"/>
  <c r="AF814" i="33" s="1"/>
  <c r="P820" i="38" s="1"/>
  <c r="P510" i="36"/>
  <c r="Y508" i="6"/>
  <c r="AF504" i="33" s="1"/>
  <c r="P510" i="38" s="1"/>
  <c r="P710" i="36"/>
  <c r="Y708" i="6"/>
  <c r="AF704" i="33" s="1"/>
  <c r="P588" i="36"/>
  <c r="Y586" i="6"/>
  <c r="AF582" i="33" s="1"/>
  <c r="P588" i="38" s="1"/>
  <c r="P725" i="36"/>
  <c r="Y723" i="6"/>
  <c r="AF719" i="33" s="1"/>
  <c r="P725" i="38" s="1"/>
  <c r="P790" i="36"/>
  <c r="Y788" i="6"/>
  <c r="AF784" i="33" s="1"/>
  <c r="P790" i="38" s="1"/>
  <c r="P629" i="36"/>
  <c r="Y627" i="6"/>
  <c r="AF623" i="33" s="1"/>
  <c r="P629" i="38" s="1"/>
  <c r="H546" i="36"/>
  <c r="Q544" i="6"/>
  <c r="X540" i="33" s="1"/>
  <c r="H546" i="38" s="1"/>
  <c r="P231" i="36"/>
  <c r="Y229" i="6"/>
  <c r="AF225" i="33" s="1"/>
  <c r="P231" i="38" s="1"/>
  <c r="Q507" i="6"/>
  <c r="X503" i="33" s="1"/>
  <c r="H509" i="38" s="1"/>
  <c r="P210" i="36"/>
  <c r="Y208" i="6"/>
  <c r="AF204" i="33" s="1"/>
  <c r="P452" i="36"/>
  <c r="Y450" i="6"/>
  <c r="AF446" i="33" s="1"/>
  <c r="P452" i="38" s="1"/>
  <c r="P610" i="36"/>
  <c r="Y608" i="6"/>
  <c r="AF604" i="33" s="1"/>
  <c r="P610" i="38" s="1"/>
  <c r="P491" i="36"/>
  <c r="Y489" i="6"/>
  <c r="AF485" i="33" s="1"/>
  <c r="P416" i="36"/>
  <c r="Y414" i="6"/>
  <c r="AF410" i="33" s="1"/>
  <c r="P416" i="38" s="1"/>
  <c r="P378" i="36"/>
  <c r="Y376" i="6"/>
  <c r="AF372" i="33" s="1"/>
  <c r="P378" i="38" s="1"/>
  <c r="P509" i="36"/>
  <c r="Y507" i="6"/>
  <c r="AF503" i="33" s="1"/>
  <c r="P509" i="38" s="1"/>
  <c r="H101" i="36"/>
  <c r="Q99" i="6"/>
  <c r="X95" i="33" s="1"/>
  <c r="H101" i="38" s="1"/>
  <c r="P265" i="36"/>
  <c r="Y263" i="6"/>
  <c r="AF259" i="33" s="1"/>
  <c r="P265" i="38" s="1"/>
  <c r="H337" i="36"/>
  <c r="Q335" i="6"/>
  <c r="X331" i="33" s="1"/>
  <c r="H337" i="38" s="1"/>
  <c r="Q606" i="6"/>
  <c r="X602" i="33" s="1"/>
  <c r="H608" i="38" s="1"/>
  <c r="Q90" i="6"/>
  <c r="X86" i="33" s="1"/>
  <c r="P595" i="36"/>
  <c r="Y593" i="6"/>
  <c r="AF589" i="33" s="1"/>
  <c r="P595" i="38" s="1"/>
  <c r="P533" i="36"/>
  <c r="Y531" i="6"/>
  <c r="AF527" i="33" s="1"/>
  <c r="P533" i="38" s="1"/>
  <c r="P226" i="36"/>
  <c r="Y224" i="6"/>
  <c r="AF220" i="33" s="1"/>
  <c r="P226" i="38" s="1"/>
  <c r="P117" i="36"/>
  <c r="Y115" i="6"/>
  <c r="AF111" i="33" s="1"/>
  <c r="P214" i="36"/>
  <c r="Y212" i="6"/>
  <c r="AF208" i="33" s="1"/>
  <c r="P214" i="38" s="1"/>
  <c r="P42" i="36"/>
  <c r="Y40" i="6"/>
  <c r="AF36" i="33" s="1"/>
  <c r="P42" i="38" s="1"/>
  <c r="P252" i="36"/>
  <c r="Y250" i="6"/>
  <c r="AF246" i="33" s="1"/>
  <c r="P252" i="38" s="1"/>
  <c r="H716" i="36"/>
  <c r="Q714" i="6"/>
  <c r="X710" i="33" s="1"/>
  <c r="H716" i="38" s="1"/>
  <c r="P566" i="36"/>
  <c r="Y564" i="6"/>
  <c r="AF560" i="33" s="1"/>
  <c r="P566" i="38" s="1"/>
  <c r="H819" i="36"/>
  <c r="Q817" i="6"/>
  <c r="X813" i="33" s="1"/>
  <c r="H819" i="38" s="1"/>
  <c r="H236" i="36"/>
  <c r="Q234" i="6"/>
  <c r="X230" i="33" s="1"/>
  <c r="H236" i="38" s="1"/>
  <c r="P830" i="36"/>
  <c r="Y828" i="6"/>
  <c r="AF824" i="33" s="1"/>
  <c r="P830" i="38" s="1"/>
  <c r="P169" i="36"/>
  <c r="Y167" i="6"/>
  <c r="AF163" i="33" s="1"/>
  <c r="P169" i="38" s="1"/>
  <c r="P803" i="36"/>
  <c r="Y801" i="6"/>
  <c r="AF797" i="33" s="1"/>
  <c r="P803" i="38" s="1"/>
  <c r="P728" i="36"/>
  <c r="Y726" i="6"/>
  <c r="AF722" i="33" s="1"/>
  <c r="P728" i="38" s="1"/>
  <c r="P356" i="36"/>
  <c r="Y354" i="6"/>
  <c r="AF350" i="33" s="1"/>
  <c r="P356" i="38" s="1"/>
  <c r="P778" i="36"/>
  <c r="Y776" i="6"/>
  <c r="AF772" i="33" s="1"/>
  <c r="P778" i="38" s="1"/>
  <c r="Q776" i="6"/>
  <c r="X772" i="33" s="1"/>
  <c r="H778" i="38" s="1"/>
  <c r="P809" i="36"/>
  <c r="Y807" i="6"/>
  <c r="AF803" i="33" s="1"/>
  <c r="P809" i="38" s="1"/>
  <c r="P648" i="36"/>
  <c r="Y646" i="6"/>
  <c r="AF642" i="33" s="1"/>
  <c r="P648" i="38" s="1"/>
  <c r="P162" i="36"/>
  <c r="Y160" i="6"/>
  <c r="AF156" i="33" s="1"/>
  <c r="P162" i="38" s="1"/>
  <c r="P24" i="36"/>
  <c r="Y22" i="6"/>
  <c r="AF18" i="33" s="1"/>
  <c r="P24" i="38" s="1"/>
  <c r="P23" i="36"/>
  <c r="Y21" i="6"/>
  <c r="AF17" i="33" s="1"/>
  <c r="P23" i="38" s="1"/>
  <c r="P314" i="36"/>
  <c r="Y312" i="6"/>
  <c r="AF308" i="33" s="1"/>
  <c r="P314" i="38" s="1"/>
  <c r="P94" i="36"/>
  <c r="Y92" i="6"/>
  <c r="AF88" i="33" s="1"/>
  <c r="P94" i="38" s="1"/>
  <c r="H577" i="36"/>
  <c r="Q575" i="6"/>
  <c r="X571" i="33" s="1"/>
  <c r="H577" i="38" s="1"/>
  <c r="P33" i="36"/>
  <c r="Y31" i="6"/>
  <c r="AF27" i="33" s="1"/>
  <c r="P33" i="38" s="1"/>
  <c r="P810" i="36"/>
  <c r="Y808" i="6"/>
  <c r="AF804" i="33" s="1"/>
  <c r="P810" i="38" s="1"/>
  <c r="P415" i="36"/>
  <c r="Y413" i="6"/>
  <c r="AF409" i="33" s="1"/>
  <c r="P415" i="38" s="1"/>
  <c r="P555" i="36"/>
  <c r="Y553" i="6"/>
  <c r="AF549" i="33" s="1"/>
  <c r="P555" i="38" s="1"/>
  <c r="P751" i="36"/>
  <c r="Y749" i="6"/>
  <c r="AF745" i="33" s="1"/>
  <c r="P751" i="38" s="1"/>
  <c r="P54" i="36"/>
  <c r="Y52" i="6"/>
  <c r="AF48" i="33" s="1"/>
  <c r="Q68" i="6"/>
  <c r="X64" i="33" s="1"/>
  <c r="H70" i="38" s="1"/>
  <c r="Y116" i="6"/>
  <c r="AF112" i="33" s="1"/>
  <c r="P118" i="38" s="1"/>
  <c r="Y558" i="6"/>
  <c r="AF554" i="33" s="1"/>
  <c r="P560" i="38" s="1"/>
  <c r="O21" i="33"/>
  <c r="O558" i="33"/>
  <c r="T562" i="6" s="1"/>
  <c r="AA558" i="33" s="1"/>
  <c r="K564" i="38" s="1"/>
  <c r="O705" i="33"/>
  <c r="O622" i="33"/>
  <c r="H773" i="36"/>
  <c r="O88" i="33"/>
  <c r="K94" i="36" s="1"/>
  <c r="O559" i="33"/>
  <c r="T563" i="6" s="1"/>
  <c r="AA559" i="33" s="1"/>
  <c r="K565" i="38" s="1"/>
  <c r="Q472" i="6"/>
  <c r="X468" i="33" s="1"/>
  <c r="H474" i="38" s="1"/>
  <c r="O573" i="33"/>
  <c r="O31" i="33"/>
  <c r="O502" i="33"/>
  <c r="K508" i="36" s="1"/>
  <c r="O245" i="33"/>
  <c r="T249" i="6" s="1"/>
  <c r="AA245" i="33" s="1"/>
  <c r="K251" i="38" s="1"/>
  <c r="O356" i="33"/>
  <c r="O598" i="33"/>
  <c r="O719" i="33"/>
  <c r="K725" i="36" s="1"/>
  <c r="O541" i="33"/>
  <c r="K547" i="36" s="1"/>
  <c r="O374" i="33"/>
  <c r="K380" i="36" s="1"/>
  <c r="O736" i="33"/>
  <c r="T740" i="6" s="1"/>
  <c r="AA736" i="33" s="1"/>
  <c r="K742" i="38" s="1"/>
  <c r="O72" i="33"/>
  <c r="O284" i="33"/>
  <c r="O29" i="33"/>
  <c r="O469" i="33"/>
  <c r="O785" i="33"/>
  <c r="O276" i="33"/>
  <c r="O704" i="33"/>
  <c r="Q542" i="6"/>
  <c r="X538" i="33" s="1"/>
  <c r="H544" i="38" s="1"/>
  <c r="Q449" i="6"/>
  <c r="X445" i="33" s="1"/>
  <c r="H451" i="38" s="1"/>
  <c r="Q333" i="6"/>
  <c r="X329" i="33" s="1"/>
  <c r="H335" i="38" s="1"/>
  <c r="Q667" i="6"/>
  <c r="X663" i="33" s="1"/>
  <c r="H669" i="38" s="1"/>
  <c r="Q760" i="6"/>
  <c r="X756" i="33" s="1"/>
  <c r="P99" i="43" s="1"/>
  <c r="Q590" i="6"/>
  <c r="X586" i="33" s="1"/>
  <c r="H592" i="38" s="1"/>
  <c r="Q491" i="6"/>
  <c r="X487" i="33" s="1"/>
  <c r="H493" i="38" s="1"/>
  <c r="Q286" i="6"/>
  <c r="X282" i="33" s="1"/>
  <c r="H288" i="38" s="1"/>
  <c r="Q183" i="6"/>
  <c r="X179" i="33" s="1"/>
  <c r="Q330" i="6"/>
  <c r="X326" i="33" s="1"/>
  <c r="H332" i="38" s="1"/>
  <c r="Q618" i="6"/>
  <c r="X614" i="33" s="1"/>
  <c r="H620" i="38" s="1"/>
  <c r="O454" i="33"/>
  <c r="K460" i="36" s="1"/>
  <c r="O747" i="33"/>
  <c r="K753" i="36" s="1"/>
  <c r="O100" i="33"/>
  <c r="K106" i="36" s="1"/>
  <c r="O566" i="33"/>
  <c r="K572" i="36" s="1"/>
  <c r="O750" i="33"/>
  <c r="T754" i="6" s="1"/>
  <c r="AA750" i="33" s="1"/>
  <c r="K756" i="38" s="1"/>
  <c r="O708" i="33"/>
  <c r="O551" i="33"/>
  <c r="O236" i="33"/>
  <c r="O157" i="33"/>
  <c r="T161" i="6" s="1"/>
  <c r="AA157" i="33" s="1"/>
  <c r="K163" i="38" s="1"/>
  <c r="O39" i="33"/>
  <c r="O761" i="33"/>
  <c r="O547" i="33"/>
  <c r="K553" i="36" s="1"/>
  <c r="Q25" i="6"/>
  <c r="X21" i="33" s="1"/>
  <c r="H27" i="38" s="1"/>
  <c r="Q494" i="6"/>
  <c r="X490" i="33" s="1"/>
  <c r="H496" i="38" s="1"/>
  <c r="Q241" i="6"/>
  <c r="X237" i="33" s="1"/>
  <c r="H243" i="38" s="1"/>
  <c r="O164" i="33"/>
  <c r="O755" i="33"/>
  <c r="K761" i="36" s="1"/>
  <c r="O404" i="33"/>
  <c r="K410" i="36" s="1"/>
  <c r="O713" i="33"/>
  <c r="T717" i="6" s="1"/>
  <c r="AA713" i="33" s="1"/>
  <c r="K719" i="38" s="1"/>
  <c r="O562" i="33"/>
  <c r="K568" i="36" s="1"/>
  <c r="O108" i="33"/>
  <c r="K114" i="36" s="1"/>
  <c r="O63" i="33"/>
  <c r="O410" i="33"/>
  <c r="O741" i="33"/>
  <c r="O499" i="33"/>
  <c r="O732" i="33"/>
  <c r="O395" i="33"/>
  <c r="K401" i="36" s="1"/>
  <c r="O504" i="33"/>
  <c r="Q525" i="6"/>
  <c r="X521" i="33" s="1"/>
  <c r="H527" i="38" s="1"/>
  <c r="O293" i="33"/>
  <c r="O171" i="33"/>
  <c r="T175" i="6" s="1"/>
  <c r="AA171" i="33" s="1"/>
  <c r="K177" i="38" s="1"/>
  <c r="O529" i="33"/>
  <c r="O634" i="33"/>
  <c r="K640" i="36" s="1"/>
  <c r="O539" i="33"/>
  <c r="K545" i="36" s="1"/>
  <c r="O569" i="33"/>
  <c r="K575" i="36" s="1"/>
  <c r="O608" i="33"/>
  <c r="O208" i="33"/>
  <c r="O223" i="33"/>
  <c r="O778" i="33"/>
  <c r="T782" i="6" s="1"/>
  <c r="AA778" i="33" s="1"/>
  <c r="K784" i="38" s="1"/>
  <c r="O268" i="33"/>
  <c r="O735" i="33"/>
  <c r="O509" i="33"/>
  <c r="Q796" i="6"/>
  <c r="X792" i="33" s="1"/>
  <c r="H798" i="38" s="1"/>
  <c r="O38" i="33"/>
  <c r="K44" i="36" s="1"/>
  <c r="O832" i="33"/>
  <c r="O397" i="33"/>
  <c r="K403" i="36" s="1"/>
  <c r="O370" i="33"/>
  <c r="K376" i="36" s="1"/>
  <c r="O810" i="33"/>
  <c r="K816" i="36" s="1"/>
  <c r="O800" i="33"/>
  <c r="O792" i="33"/>
  <c r="O338" i="33"/>
  <c r="K344" i="36" s="1"/>
  <c r="O221" i="33"/>
  <c r="O99" i="33"/>
  <c r="O663" i="33"/>
  <c r="T667" i="6" s="1"/>
  <c r="AA663" i="33" s="1"/>
  <c r="K669" i="38" s="1"/>
  <c r="O623" i="33"/>
  <c r="K629" i="36" s="1"/>
  <c r="Q615" i="6"/>
  <c r="X611" i="33" s="1"/>
  <c r="H617" i="38" s="1"/>
  <c r="O53" i="33"/>
  <c r="K59" i="36" s="1"/>
  <c r="O576" i="33"/>
  <c r="K582" i="36" s="1"/>
  <c r="O758" i="33"/>
  <c r="K764" i="36" s="1"/>
  <c r="O445" i="33"/>
  <c r="K451" i="36" s="1"/>
  <c r="O339" i="33"/>
  <c r="K345" i="36" s="1"/>
  <c r="O802" i="33"/>
  <c r="O579" i="33"/>
  <c r="O18" i="33"/>
  <c r="O104" i="33"/>
  <c r="T108" i="6" s="1"/>
  <c r="AA104" i="33" s="1"/>
  <c r="K110" i="38" s="1"/>
  <c r="O560" i="33"/>
  <c r="O225" i="33"/>
  <c r="Q108" i="6"/>
  <c r="X104" i="33" s="1"/>
  <c r="H110" i="38" s="1"/>
  <c r="H359" i="36"/>
  <c r="Q357" i="6"/>
  <c r="X353" i="33" s="1"/>
  <c r="H359" i="38" s="1"/>
  <c r="H141" i="36"/>
  <c r="Q139" i="6"/>
  <c r="X135" i="33" s="1"/>
  <c r="H141" i="38" s="1"/>
  <c r="H759" i="36"/>
  <c r="Q757" i="6"/>
  <c r="X753" i="33" s="1"/>
  <c r="H759" i="38" s="1"/>
  <c r="H610" i="36"/>
  <c r="Q608" i="6"/>
  <c r="X604" i="33" s="1"/>
  <c r="H610" i="38" s="1"/>
  <c r="H498" i="36"/>
  <c r="Q496" i="6"/>
  <c r="X492" i="33" s="1"/>
  <c r="H498" i="38" s="1"/>
  <c r="H545" i="36"/>
  <c r="Q543" i="6"/>
  <c r="X539" i="33" s="1"/>
  <c r="H545" i="38" s="1"/>
  <c r="H376" i="36"/>
  <c r="Q374" i="6"/>
  <c r="X370" i="33" s="1"/>
  <c r="H376" i="38" s="1"/>
  <c r="H407" i="36"/>
  <c r="Q405" i="6"/>
  <c r="X401" i="33" s="1"/>
  <c r="H407" i="38" s="1"/>
  <c r="H72" i="36"/>
  <c r="Q70" i="6"/>
  <c r="X66" i="33" s="1"/>
  <c r="H72" i="38" s="1"/>
  <c r="H780" i="36"/>
  <c r="Q778" i="6"/>
  <c r="X774" i="33" s="1"/>
  <c r="H780" i="38" s="1"/>
  <c r="H622" i="36"/>
  <c r="Q620" i="6"/>
  <c r="X616" i="33" s="1"/>
  <c r="H622" i="38" s="1"/>
  <c r="H514" i="36"/>
  <c r="Q512" i="6"/>
  <c r="X508" i="33" s="1"/>
  <c r="H514" i="38" s="1"/>
  <c r="H561" i="36"/>
  <c r="Q559" i="6"/>
  <c r="X555" i="33" s="1"/>
  <c r="H561" i="38" s="1"/>
  <c r="O138" i="33"/>
  <c r="O98" i="33"/>
  <c r="O363" i="33"/>
  <c r="O314" i="33"/>
  <c r="O769" i="33"/>
  <c r="O51" i="33"/>
  <c r="O530" i="33"/>
  <c r="K536" i="36" s="1"/>
  <c r="O324" i="33"/>
  <c r="T328" i="6" s="1"/>
  <c r="AA324" i="33" s="1"/>
  <c r="K330" i="38" s="1"/>
  <c r="H593" i="36"/>
  <c r="Q591" i="6"/>
  <c r="X587" i="33" s="1"/>
  <c r="H593" i="38" s="1"/>
  <c r="H467" i="36"/>
  <c r="Q465" i="6"/>
  <c r="X461" i="33" s="1"/>
  <c r="H467" i="38" s="1"/>
  <c r="H191" i="36"/>
  <c r="Q189" i="6"/>
  <c r="X185" i="33" s="1"/>
  <c r="H191" i="38" s="1"/>
  <c r="H775" i="36"/>
  <c r="Q773" i="6"/>
  <c r="X769" i="33" s="1"/>
  <c r="H775" i="38" s="1"/>
  <c r="H619" i="36"/>
  <c r="Q617" i="6"/>
  <c r="X613" i="33" s="1"/>
  <c r="H619" i="38" s="1"/>
  <c r="H638" i="36"/>
  <c r="Q636" i="6"/>
  <c r="X632" i="33" s="1"/>
  <c r="H638" i="38" s="1"/>
  <c r="H530" i="36"/>
  <c r="Q528" i="6"/>
  <c r="X524" i="33" s="1"/>
  <c r="H530" i="38" s="1"/>
  <c r="H562" i="36"/>
  <c r="Q560" i="6"/>
  <c r="X556" i="33" s="1"/>
  <c r="H562" i="38" s="1"/>
  <c r="H611" i="36"/>
  <c r="Q609" i="6"/>
  <c r="X605" i="33" s="1"/>
  <c r="H611" i="38" s="1"/>
  <c r="H290" i="36"/>
  <c r="Q288" i="6"/>
  <c r="X284" i="33" s="1"/>
  <c r="H290" i="38" s="1"/>
  <c r="H94" i="36"/>
  <c r="Q92" i="6"/>
  <c r="X88" i="33" s="1"/>
  <c r="H94" i="38" s="1"/>
  <c r="H31" i="36"/>
  <c r="Q29" i="6"/>
  <c r="X25" i="33" s="1"/>
  <c r="H31" i="38" s="1"/>
  <c r="H800" i="36"/>
  <c r="Q798" i="6"/>
  <c r="X794" i="33" s="1"/>
  <c r="H800" i="38" s="1"/>
  <c r="H635" i="36"/>
  <c r="Q633" i="6"/>
  <c r="X629" i="33" s="1"/>
  <c r="H635" i="38" s="1"/>
  <c r="H654" i="36"/>
  <c r="Q652" i="6"/>
  <c r="X648" i="33" s="1"/>
  <c r="H654" i="38" s="1"/>
  <c r="O770" i="33"/>
  <c r="T774" i="6" s="1"/>
  <c r="AA770" i="33" s="1"/>
  <c r="K776" i="38" s="1"/>
  <c r="O35" i="33"/>
  <c r="O430" i="33"/>
  <c r="T434" i="6" s="1"/>
  <c r="AA430" i="33" s="1"/>
  <c r="K436" i="38" s="1"/>
  <c r="O391" i="33"/>
  <c r="O540" i="33"/>
  <c r="T544" i="6" s="1"/>
  <c r="AA540" i="33" s="1"/>
  <c r="K546" i="38" s="1"/>
  <c r="O377" i="33"/>
  <c r="H732" i="36"/>
  <c r="Q730" i="6"/>
  <c r="X726" i="33" s="1"/>
  <c r="H732" i="38" s="1"/>
  <c r="H578" i="36"/>
  <c r="Q576" i="6"/>
  <c r="X572" i="33" s="1"/>
  <c r="H578" i="38" s="1"/>
  <c r="H495" i="36"/>
  <c r="Q493" i="6"/>
  <c r="X489" i="33" s="1"/>
  <c r="H495" i="38" s="1"/>
  <c r="H227" i="36"/>
  <c r="Q225" i="6"/>
  <c r="X221" i="33" s="1"/>
  <c r="H227" i="38" s="1"/>
  <c r="H112" i="36"/>
  <c r="Q110" i="6"/>
  <c r="X106" i="33" s="1"/>
  <c r="H112" i="38" s="1"/>
  <c r="H820" i="36"/>
  <c r="Q818" i="6"/>
  <c r="X814" i="33" s="1"/>
  <c r="H820" i="38" s="1"/>
  <c r="H651" i="36"/>
  <c r="Q649" i="6"/>
  <c r="X645" i="33" s="1"/>
  <c r="H651" i="38" s="1"/>
  <c r="H719" i="36"/>
  <c r="Q717" i="6"/>
  <c r="X713" i="33" s="1"/>
  <c r="H719" i="38" s="1"/>
  <c r="H748" i="36"/>
  <c r="Q746" i="6"/>
  <c r="X742" i="33" s="1"/>
  <c r="H748" i="38" s="1"/>
  <c r="H456" i="36"/>
  <c r="Q454" i="6"/>
  <c r="X450" i="33" s="1"/>
  <c r="H456" i="38" s="1"/>
  <c r="H318" i="36"/>
  <c r="Q316" i="6"/>
  <c r="X312" i="33" s="1"/>
  <c r="H318" i="38" s="1"/>
  <c r="H75" i="36"/>
  <c r="Q73" i="6"/>
  <c r="X69" i="33" s="1"/>
  <c r="H75" i="38" s="1"/>
  <c r="H813" i="36"/>
  <c r="Q811" i="6"/>
  <c r="X807" i="33" s="1"/>
  <c r="H813" i="38" s="1"/>
  <c r="O526" i="33"/>
  <c r="O87" i="33"/>
  <c r="O182" i="33"/>
  <c r="O261" i="33"/>
  <c r="T265" i="6" s="1"/>
  <c r="AA261" i="33" s="1"/>
  <c r="K267" i="38" s="1"/>
  <c r="O808" i="33"/>
  <c r="T812" i="6" s="1"/>
  <c r="AA808" i="33" s="1"/>
  <c r="K814" i="38" s="1"/>
  <c r="O489" i="33"/>
  <c r="O510" i="33"/>
  <c r="T514" i="6" s="1"/>
  <c r="AA510" i="33" s="1"/>
  <c r="K516" i="38" s="1"/>
  <c r="O727" i="33"/>
  <c r="T731" i="6" s="1"/>
  <c r="AA727" i="33" s="1"/>
  <c r="K733" i="38" s="1"/>
  <c r="H785" i="36"/>
  <c r="Q783" i="6"/>
  <c r="X779" i="33" s="1"/>
  <c r="H785" i="38" s="1"/>
  <c r="H741" i="36"/>
  <c r="Q739" i="6"/>
  <c r="X735" i="33" s="1"/>
  <c r="H741" i="38" s="1"/>
  <c r="H511" i="36"/>
  <c r="Q509" i="6"/>
  <c r="X505" i="33" s="1"/>
  <c r="H511" i="38" s="1"/>
  <c r="H334" i="36"/>
  <c r="Q332" i="6"/>
  <c r="X328" i="33" s="1"/>
  <c r="H334" i="38" s="1"/>
  <c r="H293" i="36"/>
  <c r="Q291" i="6"/>
  <c r="X287" i="33" s="1"/>
  <c r="H293" i="38" s="1"/>
  <c r="H178" i="36"/>
  <c r="Q176" i="6"/>
  <c r="X172" i="33" s="1"/>
  <c r="H178" i="38" s="1"/>
  <c r="O654" i="33"/>
  <c r="O409" i="33"/>
  <c r="O156" i="33"/>
  <c r="O448" i="33"/>
  <c r="O438" i="33"/>
  <c r="O298" i="33"/>
  <c r="O617" i="33"/>
  <c r="O781" i="33"/>
  <c r="H268" i="36"/>
  <c r="Q266" i="6"/>
  <c r="X262" i="33" s="1"/>
  <c r="H268" i="38" s="1"/>
  <c r="H358" i="36"/>
  <c r="Q356" i="6"/>
  <c r="X352" i="33" s="1"/>
  <c r="H358" i="38" s="1"/>
  <c r="H317" i="36"/>
  <c r="Q315" i="6"/>
  <c r="X311" i="33" s="1"/>
  <c r="H317" i="38" s="1"/>
  <c r="P444" i="36"/>
  <c r="Y442" i="6"/>
  <c r="AF438" i="33" s="1"/>
  <c r="P786" i="36"/>
  <c r="Y784" i="6"/>
  <c r="AF780" i="33" s="1"/>
  <c r="P786" i="38" s="1"/>
  <c r="P829" i="36"/>
  <c r="Y827" i="6"/>
  <c r="AF823" i="33" s="1"/>
  <c r="P829" i="38" s="1"/>
  <c r="P639" i="36"/>
  <c r="Y637" i="6"/>
  <c r="AF633" i="33" s="1"/>
  <c r="P639" i="38" s="1"/>
  <c r="H815" i="36"/>
  <c r="Q813" i="6"/>
  <c r="X809" i="33" s="1"/>
  <c r="H815" i="38" s="1"/>
  <c r="H647" i="36"/>
  <c r="Q645" i="6"/>
  <c r="X641" i="33" s="1"/>
  <c r="H647" i="38" s="1"/>
  <c r="H650" i="36"/>
  <c r="Q648" i="6"/>
  <c r="X644" i="33" s="1"/>
  <c r="H650" i="38" s="1"/>
  <c r="H526" i="36"/>
  <c r="Q524" i="6"/>
  <c r="X520" i="33" s="1"/>
  <c r="H526" i="38" s="1"/>
  <c r="H557" i="36"/>
  <c r="Q555" i="6"/>
  <c r="X551" i="33" s="1"/>
  <c r="H557" i="38" s="1"/>
  <c r="H372" i="36"/>
  <c r="Q370" i="6"/>
  <c r="X366" i="33" s="1"/>
  <c r="H372" i="38" s="1"/>
  <c r="H311" i="36"/>
  <c r="Q309" i="6"/>
  <c r="X305" i="33" s="1"/>
  <c r="H311" i="38" s="1"/>
  <c r="H170" i="36"/>
  <c r="Q168" i="6"/>
  <c r="X164" i="33" s="1"/>
  <c r="H170" i="38" s="1"/>
  <c r="H69" i="36"/>
  <c r="Q67" i="6"/>
  <c r="X63" i="33" s="1"/>
  <c r="H69" i="38" s="1"/>
  <c r="H769" i="36"/>
  <c r="Q767" i="6"/>
  <c r="X763" i="33" s="1"/>
  <c r="H769" i="38" s="1"/>
  <c r="H604" i="36"/>
  <c r="Q602" i="6"/>
  <c r="X598" i="33" s="1"/>
  <c r="H604" i="38" s="1"/>
  <c r="H470" i="36"/>
  <c r="Q468" i="6"/>
  <c r="X464" i="33" s="1"/>
  <c r="H470" i="38" s="1"/>
  <c r="H505" i="36"/>
  <c r="Q503" i="6"/>
  <c r="X499" i="33" s="1"/>
  <c r="H505" i="38" s="1"/>
  <c r="H302" i="36"/>
  <c r="Q300" i="6"/>
  <c r="X296" i="33" s="1"/>
  <c r="H302" i="38" s="1"/>
  <c r="H221" i="36"/>
  <c r="Q219" i="6"/>
  <c r="X215" i="33" s="1"/>
  <c r="H221" i="38" s="1"/>
  <c r="H84" i="36"/>
  <c r="Q82" i="6"/>
  <c r="X78" i="33" s="1"/>
  <c r="H84" i="38" s="1"/>
  <c r="H519" i="36"/>
  <c r="Q517" i="6"/>
  <c r="X513" i="33" s="1"/>
  <c r="H519" i="38" s="1"/>
  <c r="H102" i="36"/>
  <c r="Q100" i="6"/>
  <c r="X96" i="33" s="1"/>
  <c r="H102" i="38" s="1"/>
  <c r="H777" i="36"/>
  <c r="Q775" i="6"/>
  <c r="X771" i="33" s="1"/>
  <c r="H777" i="38" s="1"/>
  <c r="H443" i="36"/>
  <c r="Q441" i="6"/>
  <c r="X437" i="33" s="1"/>
  <c r="H443" i="38" s="1"/>
  <c r="H478" i="36"/>
  <c r="Q476" i="6"/>
  <c r="X472" i="33" s="1"/>
  <c r="H478" i="38" s="1"/>
  <c r="H320" i="36"/>
  <c r="Q318" i="6"/>
  <c r="X314" i="33" s="1"/>
  <c r="H320" i="38" s="1"/>
  <c r="H229" i="36"/>
  <c r="Q227" i="6"/>
  <c r="X223" i="33" s="1"/>
  <c r="H229" i="38" s="1"/>
  <c r="H98" i="36"/>
  <c r="Q96" i="6"/>
  <c r="X92" i="33" s="1"/>
  <c r="H98" i="38" s="1"/>
  <c r="O296" i="33"/>
  <c r="O282" i="33"/>
  <c r="O515" i="33"/>
  <c r="O609" i="33"/>
  <c r="O68" i="33"/>
  <c r="K74" i="36" s="1"/>
  <c r="O555" i="33"/>
  <c r="O204" i="33"/>
  <c r="O516" i="33"/>
  <c r="O426" i="33"/>
  <c r="O436" i="33"/>
  <c r="P522" i="36"/>
  <c r="Y520" i="6"/>
  <c r="AF516" i="33" s="1"/>
  <c r="P522" i="38" s="1"/>
  <c r="P643" i="36"/>
  <c r="Y641" i="6"/>
  <c r="AF637" i="33" s="1"/>
  <c r="P643" i="38" s="1"/>
  <c r="P622" i="36"/>
  <c r="Y620" i="6"/>
  <c r="AF616" i="33" s="1"/>
  <c r="P622" i="38" s="1"/>
  <c r="H814" i="36"/>
  <c r="Q812" i="6"/>
  <c r="X808" i="33" s="1"/>
  <c r="H814" i="38" s="1"/>
  <c r="H634" i="36"/>
  <c r="Q632" i="6"/>
  <c r="X628" i="33" s="1"/>
  <c r="H634" i="38" s="1"/>
  <c r="H510" i="36"/>
  <c r="Q508" i="6"/>
  <c r="X504" i="33" s="1"/>
  <c r="H510" i="38" s="1"/>
  <c r="H541" i="36"/>
  <c r="Q539" i="6"/>
  <c r="X535" i="33" s="1"/>
  <c r="H541" i="38" s="1"/>
  <c r="H117" i="36"/>
  <c r="Q115" i="6"/>
  <c r="X111" i="33" s="1"/>
  <c r="H144" i="36"/>
  <c r="Q142" i="6"/>
  <c r="X138" i="33" s="1"/>
  <c r="H144" i="38" s="1"/>
  <c r="H45" i="36"/>
  <c r="Q43" i="6"/>
  <c r="X39" i="33" s="1"/>
  <c r="H751" i="36"/>
  <c r="Q749" i="6"/>
  <c r="X745" i="33" s="1"/>
  <c r="H751" i="38" s="1"/>
  <c r="H758" i="36"/>
  <c r="Q756" i="6"/>
  <c r="X752" i="33" s="1"/>
  <c r="H758" i="38" s="1"/>
  <c r="H588" i="36"/>
  <c r="Q586" i="6"/>
  <c r="X582" i="33" s="1"/>
  <c r="H588" i="38" s="1"/>
  <c r="H453" i="36"/>
  <c r="Q451" i="6"/>
  <c r="X447" i="33" s="1"/>
  <c r="H453" i="38" s="1"/>
  <c r="H485" i="36"/>
  <c r="Q483" i="6"/>
  <c r="X479" i="33" s="1"/>
  <c r="H485" i="38" s="1"/>
  <c r="H439" i="36"/>
  <c r="Q437" i="6"/>
  <c r="X433" i="33" s="1"/>
  <c r="H439" i="38" s="1"/>
  <c r="H62" i="36"/>
  <c r="Q60" i="6"/>
  <c r="X56" i="33" s="1"/>
  <c r="H62" i="38" s="1"/>
  <c r="H766" i="36"/>
  <c r="Q764" i="6"/>
  <c r="X760" i="33" s="1"/>
  <c r="H766" i="38" s="1"/>
  <c r="H596" i="36"/>
  <c r="Q594" i="6"/>
  <c r="X590" i="33" s="1"/>
  <c r="H596" i="38" s="1"/>
  <c r="H458" i="36"/>
  <c r="Q456" i="6"/>
  <c r="X452" i="33" s="1"/>
  <c r="H458" i="38" s="1"/>
  <c r="H292" i="36"/>
  <c r="Q290" i="6"/>
  <c r="X286" i="33" s="1"/>
  <c r="H292" i="38" s="1"/>
  <c r="H197" i="36"/>
  <c r="Q195" i="6"/>
  <c r="X191" i="33" s="1"/>
  <c r="H197" i="38" s="1"/>
  <c r="H74" i="36"/>
  <c r="Q72" i="6"/>
  <c r="X68" i="33" s="1"/>
  <c r="H74" i="38" s="1"/>
  <c r="O564" i="33"/>
  <c r="O74" i="33"/>
  <c r="O737" i="33"/>
  <c r="K743" i="36" s="1"/>
  <c r="O665" i="33"/>
  <c r="O235" i="33"/>
  <c r="O652" i="33"/>
  <c r="O752" i="33"/>
  <c r="O631" i="33"/>
  <c r="T635" i="6" s="1"/>
  <c r="AA631" i="33" s="1"/>
  <c r="K637" i="38" s="1"/>
  <c r="O500" i="33"/>
  <c r="K506" i="36" s="1"/>
  <c r="P455" i="36"/>
  <c r="Y453" i="6"/>
  <c r="AF449" i="33" s="1"/>
  <c r="P455" i="38" s="1"/>
  <c r="P368" i="36"/>
  <c r="Y366" i="6"/>
  <c r="AF362" i="33" s="1"/>
  <c r="P368" i="38" s="1"/>
  <c r="P579" i="36"/>
  <c r="Y577" i="6"/>
  <c r="AF573" i="33" s="1"/>
  <c r="P579" i="38" s="1"/>
  <c r="H796" i="36"/>
  <c r="Q794" i="6"/>
  <c r="X790" i="33" s="1"/>
  <c r="H796" i="38" s="1"/>
  <c r="H615" i="36"/>
  <c r="Q613" i="6"/>
  <c r="X609" i="33" s="1"/>
  <c r="H615" i="38" s="1"/>
  <c r="H618" i="36"/>
  <c r="Q616" i="6"/>
  <c r="X612" i="33" s="1"/>
  <c r="H618" i="38" s="1"/>
  <c r="H494" i="36"/>
  <c r="Q492" i="6"/>
  <c r="X488" i="33" s="1"/>
  <c r="H494" i="38" s="1"/>
  <c r="H525" i="36"/>
  <c r="Q523" i="6"/>
  <c r="X519" i="33" s="1"/>
  <c r="H525" i="38" s="1"/>
  <c r="H241" i="36"/>
  <c r="Q239" i="6"/>
  <c r="X235" i="33" s="1"/>
  <c r="H241" i="38" s="1"/>
  <c r="H108" i="36"/>
  <c r="Q106" i="6"/>
  <c r="X102" i="33" s="1"/>
  <c r="H108" i="38" s="1"/>
  <c r="H735" i="36"/>
  <c r="Q733" i="6"/>
  <c r="X729" i="33" s="1"/>
  <c r="H735" i="38" s="1"/>
  <c r="H572" i="36"/>
  <c r="Q570" i="6"/>
  <c r="X566" i="33" s="1"/>
  <c r="H572" i="38" s="1"/>
  <c r="H605" i="36"/>
  <c r="Q603" i="6"/>
  <c r="X599" i="33" s="1"/>
  <c r="H605" i="38" s="1"/>
  <c r="H459" i="36"/>
  <c r="Q457" i="6"/>
  <c r="X453" i="33" s="1"/>
  <c r="H459" i="38" s="1"/>
  <c r="H125" i="36"/>
  <c r="Q123" i="6"/>
  <c r="X119" i="33" s="1"/>
  <c r="H125" i="38" s="1"/>
  <c r="H42" i="36"/>
  <c r="Q40" i="6"/>
  <c r="X36" i="33" s="1"/>
  <c r="H42" i="38" s="1"/>
  <c r="H750" i="36"/>
  <c r="Q748" i="6"/>
  <c r="X744" i="33" s="1"/>
  <c r="H750" i="38" s="1"/>
  <c r="H580" i="36"/>
  <c r="Q578" i="6"/>
  <c r="X574" i="33" s="1"/>
  <c r="H580" i="38" s="1"/>
  <c r="H613" i="36"/>
  <c r="Q611" i="6"/>
  <c r="X607" i="33" s="1"/>
  <c r="H613" i="38" s="1"/>
  <c r="H469" i="36"/>
  <c r="Q467" i="6"/>
  <c r="X463" i="33" s="1"/>
  <c r="H469" i="38" s="1"/>
  <c r="H413" i="36"/>
  <c r="Q411" i="6"/>
  <c r="X407" i="33" s="1"/>
  <c r="H413" i="38" s="1"/>
  <c r="H143" i="36"/>
  <c r="Q141" i="6"/>
  <c r="X137" i="33" s="1"/>
  <c r="H143" i="38" s="1"/>
  <c r="H52" i="36"/>
  <c r="Q50" i="6"/>
  <c r="X46" i="33" s="1"/>
  <c r="O655" i="33"/>
  <c r="O760" i="33"/>
  <c r="O271" i="33"/>
  <c r="O244" i="33"/>
  <c r="O772" i="33"/>
  <c r="O474" i="33"/>
  <c r="O179" i="33"/>
  <c r="O714" i="33"/>
  <c r="O642" i="33"/>
  <c r="O242" i="33"/>
  <c r="G138" i="43" s="1"/>
  <c r="O496" i="33"/>
  <c r="O531" i="33"/>
  <c r="O600" i="33"/>
  <c r="K606" i="36" s="1"/>
  <c r="P458" i="36"/>
  <c r="Y456" i="6"/>
  <c r="AF452" i="33" s="1"/>
  <c r="P458" i="38" s="1"/>
  <c r="P752" i="36"/>
  <c r="Y750" i="6"/>
  <c r="AF746" i="33" s="1"/>
  <c r="P752" i="38" s="1"/>
  <c r="P515" i="36"/>
  <c r="Y513" i="6"/>
  <c r="AF509" i="33" s="1"/>
  <c r="P515" i="38" s="1"/>
  <c r="H649" i="36"/>
  <c r="Q647" i="6"/>
  <c r="X643" i="33" s="1"/>
  <c r="H649" i="38" s="1"/>
  <c r="H771" i="36"/>
  <c r="Q769" i="6"/>
  <c r="X765" i="33" s="1"/>
  <c r="H771" i="38" s="1"/>
  <c r="H776" i="36"/>
  <c r="Q774" i="6"/>
  <c r="X770" i="33" s="1"/>
  <c r="H776" i="38" s="1"/>
  <c r="H606" i="36"/>
  <c r="Q604" i="6"/>
  <c r="X600" i="33" s="1"/>
  <c r="H606" i="38" s="1"/>
  <c r="H472" i="36"/>
  <c r="Q470" i="6"/>
  <c r="X466" i="33" s="1"/>
  <c r="H472" i="38" s="1"/>
  <c r="H507" i="36"/>
  <c r="Q505" i="6"/>
  <c r="X501" i="33" s="1"/>
  <c r="H507" i="38" s="1"/>
  <c r="H304" i="36"/>
  <c r="Q302" i="6"/>
  <c r="X298" i="33" s="1"/>
  <c r="H304" i="38" s="1"/>
  <c r="H223" i="36"/>
  <c r="Q221" i="6"/>
  <c r="X217" i="33" s="1"/>
  <c r="H223" i="38" s="1"/>
  <c r="H86" i="36"/>
  <c r="Q84" i="6"/>
  <c r="X80" i="33" s="1"/>
  <c r="H86" i="38" s="1"/>
  <c r="H829" i="36"/>
  <c r="Q827" i="6"/>
  <c r="X823" i="33" s="1"/>
  <c r="H829" i="38" s="1"/>
  <c r="H711" i="36"/>
  <c r="Q709" i="6"/>
  <c r="X705" i="33" s="1"/>
  <c r="H711" i="38" s="1"/>
  <c r="H726" i="36"/>
  <c r="Q724" i="6"/>
  <c r="X720" i="33" s="1"/>
  <c r="H556" i="36"/>
  <c r="Q554" i="6"/>
  <c r="X550" i="33" s="1"/>
  <c r="H556" i="38" s="1"/>
  <c r="H587" i="36"/>
  <c r="Q585" i="6"/>
  <c r="X581" i="33" s="1"/>
  <c r="H587" i="38" s="1"/>
  <c r="H432" i="36"/>
  <c r="Q430" i="6"/>
  <c r="X426" i="33" s="1"/>
  <c r="H250" i="36"/>
  <c r="Q248" i="6"/>
  <c r="X244" i="33" s="1"/>
  <c r="H250" i="38" s="1"/>
  <c r="H113" i="36"/>
  <c r="Q111" i="6"/>
  <c r="X107" i="33" s="1"/>
  <c r="H113" i="38" s="1"/>
  <c r="H738" i="36"/>
  <c r="Q736" i="6"/>
  <c r="X732" i="33" s="1"/>
  <c r="H383" i="36"/>
  <c r="Q381" i="6"/>
  <c r="X377" i="33" s="1"/>
  <c r="H383" i="38" s="1"/>
  <c r="H282" i="36"/>
  <c r="Q280" i="6"/>
  <c r="X276" i="33" s="1"/>
  <c r="H282" i="38" s="1"/>
  <c r="H734" i="36"/>
  <c r="Q732" i="6"/>
  <c r="X728" i="33" s="1"/>
  <c r="H564" i="36"/>
  <c r="Q562" i="6"/>
  <c r="X558" i="33" s="1"/>
  <c r="H564" i="38" s="1"/>
  <c r="H595" i="36"/>
  <c r="Q593" i="6"/>
  <c r="X589" i="33" s="1"/>
  <c r="H595" i="38" s="1"/>
  <c r="H369" i="36"/>
  <c r="Q367" i="6"/>
  <c r="X363" i="33" s="1"/>
  <c r="H369" i="38" s="1"/>
  <c r="H274" i="36"/>
  <c r="Q272" i="6"/>
  <c r="X268" i="33" s="1"/>
  <c r="H274" i="38" s="1"/>
  <c r="H28" i="36"/>
  <c r="Q26" i="6"/>
  <c r="X22" i="33" s="1"/>
  <c r="P137" i="43" s="1"/>
  <c r="P47" i="36"/>
  <c r="Y45" i="6"/>
  <c r="AF41" i="33" s="1"/>
  <c r="P47" i="38" s="1"/>
  <c r="P831" i="36"/>
  <c r="Y829" i="6"/>
  <c r="AF825" i="33" s="1"/>
  <c r="P831" i="38" s="1"/>
  <c r="P450" i="36"/>
  <c r="Y448" i="6"/>
  <c r="AF444" i="33" s="1"/>
  <c r="P450" i="38" s="1"/>
  <c r="H512" i="36"/>
  <c r="Q510" i="6"/>
  <c r="X506" i="33" s="1"/>
  <c r="H512" i="38" s="1"/>
  <c r="H356" i="36"/>
  <c r="Q354" i="6"/>
  <c r="X350" i="33" s="1"/>
  <c r="H356" i="38" s="1"/>
  <c r="H753" i="36"/>
  <c r="Q751" i="6"/>
  <c r="X747" i="33" s="1"/>
  <c r="H753" i="38" s="1"/>
  <c r="H760" i="36"/>
  <c r="Q758" i="6"/>
  <c r="X754" i="33" s="1"/>
  <c r="H760" i="38" s="1"/>
  <c r="H590" i="36"/>
  <c r="Q588" i="6"/>
  <c r="X584" i="33" s="1"/>
  <c r="H590" i="38" s="1"/>
  <c r="H441" i="36"/>
  <c r="Q439" i="6"/>
  <c r="X435" i="33" s="1"/>
  <c r="H441" i="38" s="1"/>
  <c r="H277" i="36"/>
  <c r="Q275" i="6"/>
  <c r="X271" i="33" s="1"/>
  <c r="H277" i="38" s="1"/>
  <c r="H179" i="36"/>
  <c r="Q177" i="6"/>
  <c r="X173" i="33" s="1"/>
  <c r="H179" i="38" s="1"/>
  <c r="H64" i="36"/>
  <c r="Q62" i="6"/>
  <c r="X58" i="33" s="1"/>
  <c r="H64" i="38" s="1"/>
  <c r="H791" i="36"/>
  <c r="Q789" i="6"/>
  <c r="X785" i="33" s="1"/>
  <c r="H791" i="38" s="1"/>
  <c r="H661" i="36"/>
  <c r="Q659" i="6"/>
  <c r="X655" i="33" s="1"/>
  <c r="H661" i="38" s="1"/>
  <c r="H686" i="36"/>
  <c r="Q684" i="6"/>
  <c r="X680" i="33" s="1"/>
  <c r="H540" i="36"/>
  <c r="Q538" i="6"/>
  <c r="X534" i="33" s="1"/>
  <c r="H540" i="38" s="1"/>
  <c r="H571" i="36"/>
  <c r="Q569" i="6"/>
  <c r="X565" i="33" s="1"/>
  <c r="H571" i="38" s="1"/>
  <c r="H388" i="36"/>
  <c r="Q386" i="6"/>
  <c r="X382" i="33" s="1"/>
  <c r="H329" i="36"/>
  <c r="Q327" i="6"/>
  <c r="X323" i="33" s="1"/>
  <c r="H329" i="38" s="1"/>
  <c r="H220" i="36"/>
  <c r="Q218" i="6"/>
  <c r="X214" i="33" s="1"/>
  <c r="H220" i="38" s="1"/>
  <c r="H95" i="36"/>
  <c r="Q93" i="6"/>
  <c r="X89" i="33" s="1"/>
  <c r="H95" i="38" s="1"/>
  <c r="H722" i="36"/>
  <c r="Q720" i="6"/>
  <c r="X716" i="33" s="1"/>
  <c r="H787" i="36"/>
  <c r="Q785" i="6"/>
  <c r="X781" i="33" s="1"/>
  <c r="H787" i="38" s="1"/>
  <c r="H673" i="36"/>
  <c r="Q671" i="6"/>
  <c r="X667" i="33" s="1"/>
  <c r="H673" i="38" s="1"/>
  <c r="H718" i="36"/>
  <c r="Q716" i="6"/>
  <c r="X712" i="33" s="1"/>
  <c r="H579" i="36"/>
  <c r="Q577" i="6"/>
  <c r="X573" i="33" s="1"/>
  <c r="H579" i="38" s="1"/>
  <c r="H416" i="36"/>
  <c r="Q414" i="6"/>
  <c r="X410" i="33" s="1"/>
  <c r="H416" i="38" s="1"/>
  <c r="H339" i="36"/>
  <c r="Q337" i="6"/>
  <c r="X333" i="33" s="1"/>
  <c r="H339" i="38" s="1"/>
  <c r="H240" i="36"/>
  <c r="Q238" i="6"/>
  <c r="X234" i="33" s="1"/>
  <c r="H240" i="38" s="1"/>
  <c r="H103" i="36"/>
  <c r="Q101" i="6"/>
  <c r="X97" i="33" s="1"/>
  <c r="H103" i="38" s="1"/>
  <c r="O565" i="33"/>
  <c r="O809" i="33"/>
  <c r="O549" i="33"/>
  <c r="O79" i="33"/>
  <c r="O605" i="33"/>
  <c r="O91" i="33"/>
  <c r="O773" i="33"/>
  <c r="O641" i="33"/>
  <c r="O65" i="33"/>
  <c r="K71" i="36" s="1"/>
  <c r="O528" i="33"/>
  <c r="K534" i="36" s="1"/>
  <c r="P711" i="36"/>
  <c r="Y709" i="6"/>
  <c r="AF705" i="33" s="1"/>
  <c r="P711" i="38" s="1"/>
  <c r="P141" i="36"/>
  <c r="Y139" i="6"/>
  <c r="AF135" i="33" s="1"/>
  <c r="P141" i="38" s="1"/>
  <c r="P447" i="36"/>
  <c r="Y445" i="6"/>
  <c r="AF441" i="33" s="1"/>
  <c r="P447" i="38" s="1"/>
  <c r="H737" i="36"/>
  <c r="Q735" i="6"/>
  <c r="X731" i="33" s="1"/>
  <c r="P57" i="43" s="1"/>
  <c r="H574" i="36"/>
  <c r="Q572" i="6"/>
  <c r="X568" i="33" s="1"/>
  <c r="H574" i="38" s="1"/>
  <c r="H607" i="36"/>
  <c r="Q605" i="6"/>
  <c r="X601" i="33" s="1"/>
  <c r="H607" i="38" s="1"/>
  <c r="H461" i="36"/>
  <c r="Q459" i="6"/>
  <c r="X455" i="33" s="1"/>
  <c r="H461" i="38" s="1"/>
  <c r="H401" i="36"/>
  <c r="Q399" i="6"/>
  <c r="X395" i="33" s="1"/>
  <c r="H401" i="38" s="1"/>
  <c r="H131" i="36"/>
  <c r="Q129" i="6"/>
  <c r="X125" i="33" s="1"/>
  <c r="H44" i="36"/>
  <c r="Q42" i="6"/>
  <c r="X38" i="33" s="1"/>
  <c r="H44" i="38" s="1"/>
  <c r="H803" i="36"/>
  <c r="Q801" i="6"/>
  <c r="X797" i="33" s="1"/>
  <c r="H803" i="38" s="1"/>
  <c r="H645" i="36"/>
  <c r="Q643" i="6"/>
  <c r="X639" i="33" s="1"/>
  <c r="H645" i="38" s="1"/>
  <c r="H648" i="36"/>
  <c r="Q646" i="6"/>
  <c r="X642" i="33" s="1"/>
  <c r="H648" i="38" s="1"/>
  <c r="H524" i="36"/>
  <c r="Q522" i="6"/>
  <c r="X518" i="33" s="1"/>
  <c r="H524" i="38" s="1"/>
  <c r="H555" i="36"/>
  <c r="Q553" i="6"/>
  <c r="X549" i="33" s="1"/>
  <c r="H555" i="38" s="1"/>
  <c r="H368" i="36"/>
  <c r="Q366" i="6"/>
  <c r="X362" i="33" s="1"/>
  <c r="H368" i="38" s="1"/>
  <c r="H307" i="36"/>
  <c r="Q305" i="6"/>
  <c r="X301" i="33" s="1"/>
  <c r="H307" i="38" s="1"/>
  <c r="H168" i="36"/>
  <c r="Q166" i="6"/>
  <c r="X162" i="33" s="1"/>
  <c r="H168" i="38" s="1"/>
  <c r="H67" i="36"/>
  <c r="Q65" i="6"/>
  <c r="X61" i="33" s="1"/>
  <c r="H67" i="38" s="1"/>
  <c r="H76" i="36"/>
  <c r="Q74" i="6"/>
  <c r="X70" i="33" s="1"/>
  <c r="H76" i="38" s="1"/>
  <c r="H789" i="36"/>
  <c r="Q787" i="6"/>
  <c r="X783" i="33" s="1"/>
  <c r="H789" i="38" s="1"/>
  <c r="H653" i="36"/>
  <c r="Q651" i="6"/>
  <c r="X647" i="33" s="1"/>
  <c r="H653" i="38" s="1"/>
  <c r="H656" i="36"/>
  <c r="Q654" i="6"/>
  <c r="X650" i="33" s="1"/>
  <c r="H656" i="38" s="1"/>
  <c r="H532" i="36"/>
  <c r="Q530" i="6"/>
  <c r="X526" i="33" s="1"/>
  <c r="H532" i="38" s="1"/>
  <c r="H563" i="36"/>
  <c r="Q561" i="6"/>
  <c r="X557" i="33" s="1"/>
  <c r="H563" i="38" s="1"/>
  <c r="H378" i="36"/>
  <c r="Q376" i="6"/>
  <c r="X372" i="33" s="1"/>
  <c r="H378" i="38" s="1"/>
  <c r="H319" i="36"/>
  <c r="Q317" i="6"/>
  <c r="X313" i="33" s="1"/>
  <c r="H319" i="38" s="1"/>
  <c r="H188" i="36"/>
  <c r="Q186" i="6"/>
  <c r="X182" i="33" s="1"/>
  <c r="H188" i="38" s="1"/>
  <c r="H79" i="36"/>
  <c r="Q77" i="6"/>
  <c r="X73" i="33" s="1"/>
  <c r="H79" i="38" s="1"/>
  <c r="O461" i="33"/>
  <c r="O257" i="33"/>
  <c r="O554" i="33"/>
  <c r="O352" i="33"/>
  <c r="O479" i="33"/>
  <c r="O111" i="33"/>
  <c r="O217" i="33"/>
  <c r="O729" i="33"/>
  <c r="O574" i="33"/>
  <c r="O96" i="33"/>
  <c r="O366" i="33"/>
  <c r="O501" i="33"/>
  <c r="T505" i="6" s="1"/>
  <c r="AA501" i="33" s="1"/>
  <c r="K507" i="38" s="1"/>
  <c r="O353" i="33"/>
  <c r="K359" i="36" s="1"/>
  <c r="P722" i="36"/>
  <c r="Y720" i="6"/>
  <c r="AF716" i="33" s="1"/>
  <c r="P383" i="36"/>
  <c r="Y381" i="6"/>
  <c r="AF377" i="33" s="1"/>
  <c r="P383" i="38" s="1"/>
  <c r="P624" i="36"/>
  <c r="Y622" i="6"/>
  <c r="AF618" i="33" s="1"/>
  <c r="P624" i="38" s="1"/>
  <c r="H834" i="36"/>
  <c r="Q832" i="6"/>
  <c r="X828" i="33" s="1"/>
  <c r="H834" i="38" s="1"/>
  <c r="H713" i="36"/>
  <c r="Q711" i="6"/>
  <c r="X707" i="33" s="1"/>
  <c r="H713" i="38" s="1"/>
  <c r="H728" i="36"/>
  <c r="Q726" i="6"/>
  <c r="X722" i="33" s="1"/>
  <c r="H728" i="38" s="1"/>
  <c r="H558" i="36"/>
  <c r="Q556" i="6"/>
  <c r="X552" i="33" s="1"/>
  <c r="H558" i="38" s="1"/>
  <c r="H589" i="36"/>
  <c r="Q587" i="6"/>
  <c r="X583" i="33" s="1"/>
  <c r="H589" i="38" s="1"/>
  <c r="H355" i="36"/>
  <c r="Q353" i="6"/>
  <c r="X349" i="33" s="1"/>
  <c r="H355" i="38" s="1"/>
  <c r="H252" i="36"/>
  <c r="Q250" i="6"/>
  <c r="X246" i="33" s="1"/>
  <c r="H252" i="38" s="1"/>
  <c r="H812" i="36"/>
  <c r="Q810" i="6"/>
  <c r="X806" i="33" s="1"/>
  <c r="H812" i="38" s="1"/>
  <c r="H629" i="36"/>
  <c r="Q627" i="6"/>
  <c r="X623" i="33" s="1"/>
  <c r="H629" i="38" s="1"/>
  <c r="H632" i="36"/>
  <c r="Q630" i="6"/>
  <c r="X626" i="33" s="1"/>
  <c r="H632" i="38" s="1"/>
  <c r="H508" i="36"/>
  <c r="Q506" i="6"/>
  <c r="X502" i="33" s="1"/>
  <c r="H508" i="38" s="1"/>
  <c r="H539" i="36"/>
  <c r="Q537" i="6"/>
  <c r="X533" i="33" s="1"/>
  <c r="H539" i="38" s="1"/>
  <c r="H350" i="36"/>
  <c r="Q348" i="6"/>
  <c r="X344" i="33" s="1"/>
  <c r="H350" i="38" s="1"/>
  <c r="H267" i="36"/>
  <c r="Q265" i="6"/>
  <c r="X261" i="33" s="1"/>
  <c r="H267" i="38" s="1"/>
  <c r="H43" i="36"/>
  <c r="Q41" i="6"/>
  <c r="X37" i="33" s="1"/>
  <c r="H43" i="38" s="1"/>
  <c r="H448" i="36"/>
  <c r="Q446" i="6"/>
  <c r="X442" i="33" s="1"/>
  <c r="P164" i="43" s="1"/>
  <c r="H364" i="36"/>
  <c r="Q362" i="6"/>
  <c r="X358" i="33" s="1"/>
  <c r="H364" i="38" s="1"/>
  <c r="H303" i="36"/>
  <c r="Q301" i="6"/>
  <c r="X297" i="33" s="1"/>
  <c r="H303" i="38" s="1"/>
  <c r="H826" i="36"/>
  <c r="Q824" i="6"/>
  <c r="X820" i="33" s="1"/>
  <c r="H826" i="38" s="1"/>
  <c r="H637" i="36"/>
  <c r="Q635" i="6"/>
  <c r="X631" i="33" s="1"/>
  <c r="H637" i="38" s="1"/>
  <c r="H640" i="36"/>
  <c r="Q638" i="6"/>
  <c r="X634" i="33" s="1"/>
  <c r="H640" i="38" s="1"/>
  <c r="H516" i="36"/>
  <c r="Q514" i="6"/>
  <c r="X510" i="33" s="1"/>
  <c r="H516" i="38" s="1"/>
  <c r="H547" i="36"/>
  <c r="Q545" i="6"/>
  <c r="X541" i="33" s="1"/>
  <c r="H547" i="38" s="1"/>
  <c r="H360" i="36"/>
  <c r="Q358" i="6"/>
  <c r="X354" i="33" s="1"/>
  <c r="H360" i="38" s="1"/>
  <c r="H299" i="36"/>
  <c r="Q297" i="6"/>
  <c r="X293" i="33" s="1"/>
  <c r="H299" i="38" s="1"/>
  <c r="H158" i="36"/>
  <c r="Q156" i="6"/>
  <c r="X152" i="33" s="1"/>
  <c r="H57" i="36"/>
  <c r="Q55" i="6"/>
  <c r="X51" i="33" s="1"/>
  <c r="H57" i="38" s="1"/>
  <c r="O604" i="33"/>
  <c r="O619" i="33"/>
  <c r="O287" i="33"/>
  <c r="O632" i="33"/>
  <c r="O814" i="33"/>
  <c r="O495" i="33"/>
  <c r="K501" i="36" s="1"/>
  <c r="O545" i="33"/>
  <c r="K551" i="36" s="1"/>
  <c r="P765" i="36"/>
  <c r="Y763" i="6"/>
  <c r="AF759" i="33" s="1"/>
  <c r="P765" i="38" s="1"/>
  <c r="P64" i="36"/>
  <c r="Y62" i="6"/>
  <c r="AF58" i="33" s="1"/>
  <c r="P64" i="38" s="1"/>
  <c r="P645" i="36"/>
  <c r="Y643" i="6"/>
  <c r="AF639" i="33" s="1"/>
  <c r="P645" i="38" s="1"/>
  <c r="P430" i="36"/>
  <c r="Y428" i="6"/>
  <c r="AF424" i="33" s="1"/>
  <c r="P430" i="38" s="1"/>
  <c r="H795" i="36"/>
  <c r="Q793" i="6"/>
  <c r="X789" i="33" s="1"/>
  <c r="H795" i="38" s="1"/>
  <c r="H665" i="36"/>
  <c r="Q663" i="6"/>
  <c r="X659" i="33" s="1"/>
  <c r="P120" i="43" s="1"/>
  <c r="H710" i="36"/>
  <c r="Q708" i="6"/>
  <c r="X704" i="33" s="1"/>
  <c r="H710" i="38" s="1"/>
  <c r="H542" i="36"/>
  <c r="Q540" i="6"/>
  <c r="X536" i="33" s="1"/>
  <c r="H542" i="38" s="1"/>
  <c r="H573" i="36"/>
  <c r="Q571" i="6"/>
  <c r="X567" i="33" s="1"/>
  <c r="H573" i="38" s="1"/>
  <c r="H406" i="36"/>
  <c r="Q404" i="6"/>
  <c r="X400" i="33" s="1"/>
  <c r="H406" i="38" s="1"/>
  <c r="H224" i="36"/>
  <c r="Q222" i="6"/>
  <c r="X218" i="33" s="1"/>
  <c r="H792" i="36"/>
  <c r="Q790" i="6"/>
  <c r="X786" i="33" s="1"/>
  <c r="H792" i="38" s="1"/>
  <c r="H612" i="36"/>
  <c r="Q610" i="6"/>
  <c r="X606" i="33" s="1"/>
  <c r="H612" i="38" s="1"/>
  <c r="H616" i="36"/>
  <c r="Q614" i="6"/>
  <c r="X610" i="33" s="1"/>
  <c r="H616" i="38" s="1"/>
  <c r="H492" i="36"/>
  <c r="Q490" i="6"/>
  <c r="X486" i="33" s="1"/>
  <c r="H492" i="38" s="1"/>
  <c r="H523" i="36"/>
  <c r="Q521" i="6"/>
  <c r="X517" i="33" s="1"/>
  <c r="H523" i="38" s="1"/>
  <c r="H328" i="36"/>
  <c r="Q326" i="6"/>
  <c r="X322" i="33" s="1"/>
  <c r="H328" i="38" s="1"/>
  <c r="H237" i="36"/>
  <c r="Q235" i="6"/>
  <c r="X231" i="33" s="1"/>
  <c r="P167" i="43" s="1"/>
  <c r="H106" i="36"/>
  <c r="Q104" i="6"/>
  <c r="X100" i="33" s="1"/>
  <c r="H106" i="38" s="1"/>
  <c r="H21" i="36"/>
  <c r="Q19" i="6"/>
  <c r="X15" i="33" s="1"/>
  <c r="H21" i="38" s="1"/>
  <c r="H263" i="36"/>
  <c r="Q261" i="6"/>
  <c r="X257" i="33" s="1"/>
  <c r="H263" i="38" s="1"/>
  <c r="H804" i="36"/>
  <c r="Q802" i="6"/>
  <c r="X798" i="33" s="1"/>
  <c r="H804" i="38" s="1"/>
  <c r="H621" i="36"/>
  <c r="Q619" i="6"/>
  <c r="X615" i="33" s="1"/>
  <c r="H621" i="38" s="1"/>
  <c r="H624" i="36"/>
  <c r="Q622" i="6"/>
  <c r="X618" i="33" s="1"/>
  <c r="H624" i="38" s="1"/>
  <c r="H500" i="36"/>
  <c r="Q498" i="6"/>
  <c r="X494" i="33" s="1"/>
  <c r="H500" i="38" s="1"/>
  <c r="H531" i="36"/>
  <c r="Q529" i="6"/>
  <c r="X525" i="33" s="1"/>
  <c r="H531" i="38" s="1"/>
  <c r="H338" i="36"/>
  <c r="Q336" i="6"/>
  <c r="X332" i="33" s="1"/>
  <c r="H338" i="38" s="1"/>
  <c r="H251" i="36"/>
  <c r="Q249" i="6"/>
  <c r="X245" i="33" s="1"/>
  <c r="H251" i="38" s="1"/>
  <c r="H114" i="36"/>
  <c r="Q112" i="6"/>
  <c r="X108" i="33" s="1"/>
  <c r="H114" i="38" s="1"/>
  <c r="H33" i="36"/>
  <c r="Q31" i="6"/>
  <c r="X27" i="33" s="1"/>
  <c r="H33" i="38" s="1"/>
  <c r="U266" i="33"/>
  <c r="Z270" i="6" s="1"/>
  <c r="AG266" i="33" s="1"/>
  <c r="Q272" i="38" s="1"/>
  <c r="O687" i="33"/>
  <c r="K693" i="36" s="1"/>
  <c r="O748" i="33"/>
  <c r="T752" i="6" s="1"/>
  <c r="AA748" i="33" s="1"/>
  <c r="K754" i="38" s="1"/>
  <c r="O275" i="33"/>
  <c r="K281" i="36" s="1"/>
  <c r="O59" i="33"/>
  <c r="K65" i="36" s="1"/>
  <c r="O485" i="33"/>
  <c r="T489" i="6" s="1"/>
  <c r="AA485" i="33" s="1"/>
  <c r="O536" i="33"/>
  <c r="K542" i="36" s="1"/>
  <c r="O543" i="33"/>
  <c r="K549" i="36" s="1"/>
  <c r="O473" i="33"/>
  <c r="K479" i="36" s="1"/>
  <c r="O762" i="33"/>
  <c r="K768" i="36" s="1"/>
  <c r="O58" i="33"/>
  <c r="O433" i="33"/>
  <c r="T437" i="6" s="1"/>
  <c r="AA433" i="33" s="1"/>
  <c r="K439" i="38" s="1"/>
  <c r="O542" i="33"/>
  <c r="K548" i="36" s="1"/>
  <c r="O728" i="33"/>
  <c r="O801" i="33"/>
  <c r="K807" i="36" s="1"/>
  <c r="O412" i="33"/>
  <c r="K418" i="36" s="1"/>
  <c r="O754" i="33"/>
  <c r="K760" i="36" s="1"/>
  <c r="O56" i="33"/>
  <c r="T60" i="6" s="1"/>
  <c r="AA56" i="33" s="1"/>
  <c r="K62" i="38" s="1"/>
  <c r="O52" i="33"/>
  <c r="T56" i="6" s="1"/>
  <c r="AA52" i="33" s="1"/>
  <c r="K58" i="38" s="1"/>
  <c r="O775" i="33"/>
  <c r="T779" i="6" s="1"/>
  <c r="AA775" i="33" s="1"/>
  <c r="K781" i="38" s="1"/>
  <c r="O345" i="33"/>
  <c r="K351" i="36" s="1"/>
  <c r="O36" i="33"/>
  <c r="K42" i="36" s="1"/>
  <c r="O680" i="33"/>
  <c r="O757" i="33"/>
  <c r="T761" i="6" s="1"/>
  <c r="AA757" i="33" s="1"/>
  <c r="K763" i="38" s="1"/>
  <c r="O726" i="33"/>
  <c r="K732" i="36" s="1"/>
  <c r="O470" i="33"/>
  <c r="K476" i="36" s="1"/>
  <c r="O348" i="33"/>
  <c r="K354" i="36" s="1"/>
  <c r="O80" i="33"/>
  <c r="K86" i="36" s="1"/>
  <c r="O828" i="33"/>
  <c r="K834" i="36" s="1"/>
  <c r="O563" i="33"/>
  <c r="K569" i="36" s="1"/>
  <c r="O491" i="33"/>
  <c r="K497" i="36" s="1"/>
  <c r="O209" i="33"/>
  <c r="O288" i="33"/>
  <c r="K294" i="36" s="1"/>
  <c r="O794" i="33"/>
  <c r="K800" i="36" s="1"/>
  <c r="O720" i="33"/>
  <c r="O75" i="33"/>
  <c r="T79" i="6" s="1"/>
  <c r="AA75" i="33" s="1"/>
  <c r="K81" i="38" s="1"/>
  <c r="O578" i="33"/>
  <c r="K584" i="36" s="1"/>
  <c r="O318" i="33"/>
  <c r="T322" i="6" s="1"/>
  <c r="AA318" i="33" s="1"/>
  <c r="K324" i="38" s="1"/>
  <c r="O611" i="33"/>
  <c r="K617" i="36" s="1"/>
  <c r="O624" i="33"/>
  <c r="K630" i="36" s="1"/>
  <c r="O825" i="33"/>
  <c r="K831" i="36" s="1"/>
  <c r="O230" i="33"/>
  <c r="T234" i="6" s="1"/>
  <c r="AA230" i="33" s="1"/>
  <c r="K236" i="38" s="1"/>
  <c r="O17" i="33"/>
  <c r="T21" i="6" s="1"/>
  <c r="AA17" i="33" s="1"/>
  <c r="K23" i="38" s="1"/>
  <c r="O102" i="33"/>
  <c r="K108" i="36" s="1"/>
  <c r="O514" i="33"/>
  <c r="K520" i="36" s="1"/>
  <c r="O521" i="33"/>
  <c r="T525" i="6" s="1"/>
  <c r="AA521" i="33" s="1"/>
  <c r="K527" i="38" s="1"/>
  <c r="O219" i="33"/>
  <c r="K225" i="36" s="1"/>
  <c r="O659" i="33"/>
  <c r="G120" i="43" s="1"/>
  <c r="O308" i="33"/>
  <c r="K314" i="36" s="1"/>
  <c r="O615" i="33"/>
  <c r="K621" i="36" s="1"/>
  <c r="O463" i="33"/>
  <c r="K469" i="36" s="1"/>
  <c r="O401" i="33"/>
  <c r="T405" i="6" s="1"/>
  <c r="AA401" i="33" s="1"/>
  <c r="K407" i="38" s="1"/>
  <c r="O645" i="33"/>
  <c r="K651" i="36" s="1"/>
  <c r="O185" i="33"/>
  <c r="T189" i="6" s="1"/>
  <c r="AA185" i="33" s="1"/>
  <c r="K191" i="38" s="1"/>
  <c r="O249" i="33"/>
  <c r="O8" i="33"/>
  <c r="O231" i="33"/>
  <c r="G167" i="43" s="1"/>
  <c r="O333" i="33"/>
  <c r="T337" i="6" s="1"/>
  <c r="AA333" i="33" s="1"/>
  <c r="K339" i="38" s="1"/>
  <c r="O446" i="33"/>
  <c r="K452" i="36" s="1"/>
  <c r="O517" i="33"/>
  <c r="K523" i="36" s="1"/>
  <c r="O117" i="33"/>
  <c r="G154" i="43" s="1"/>
  <c r="O744" i="33"/>
  <c r="K750" i="36" s="1"/>
  <c r="O610" i="33"/>
  <c r="K616" i="36" s="1"/>
  <c r="O229" i="33"/>
  <c r="K235" i="36" s="1"/>
  <c r="O513" i="33"/>
  <c r="K519" i="36" s="1"/>
  <c r="O653" i="33"/>
  <c r="K659" i="36" s="1"/>
  <c r="O376" i="33"/>
  <c r="K382" i="36" s="1"/>
  <c r="O92" i="33"/>
  <c r="T96" i="6" s="1"/>
  <c r="AA92" i="33" s="1"/>
  <c r="K98" i="38" s="1"/>
  <c r="O779" i="33"/>
  <c r="K785" i="36" s="1"/>
  <c r="O105" i="33"/>
  <c r="K111" i="36" s="1"/>
  <c r="O783" i="33"/>
  <c r="K789" i="36" s="1"/>
  <c r="O697" i="33"/>
  <c r="O533" i="33"/>
  <c r="K539" i="36" s="1"/>
  <c r="O524" i="33"/>
  <c r="K530" i="36" s="1"/>
  <c r="O759" i="33"/>
  <c r="K765" i="36" s="1"/>
  <c r="O107" i="33"/>
  <c r="T111" i="6" s="1"/>
  <c r="AA107" i="33" s="1"/>
  <c r="K113" i="38" s="1"/>
  <c r="O305" i="33"/>
  <c r="K311" i="36" s="1"/>
  <c r="O44" i="33"/>
  <c r="K50" i="36" s="1"/>
  <c r="O782" i="33"/>
  <c r="K788" i="36" s="1"/>
  <c r="O27" i="33"/>
  <c r="K33" i="36" s="1"/>
  <c r="O147" i="33"/>
  <c r="O787" i="33"/>
  <c r="K793" i="36" s="1"/>
  <c r="O73" i="33"/>
  <c r="O472" i="33"/>
  <c r="K478" i="36" s="1"/>
  <c r="O534" i="33"/>
  <c r="K540" i="36" s="1"/>
  <c r="O427" i="33"/>
  <c r="K433" i="36" s="1"/>
  <c r="O585" i="33"/>
  <c r="T589" i="6" s="1"/>
  <c r="AA585" i="33" s="1"/>
  <c r="K591" i="38" s="1"/>
  <c r="O234" i="33"/>
  <c r="K240" i="36" s="1"/>
  <c r="O343" i="33"/>
  <c r="K349" i="36" s="1"/>
  <c r="O599" i="33"/>
  <c r="K605" i="36" s="1"/>
  <c r="O450" i="33"/>
  <c r="K456" i="36" s="1"/>
  <c r="O826" i="33"/>
  <c r="K832" i="36" s="1"/>
  <c r="O368" i="33"/>
  <c r="T372" i="6" s="1"/>
  <c r="AA368" i="33" s="1"/>
  <c r="K374" i="38" s="1"/>
  <c r="O633" i="33"/>
  <c r="K639" i="36" s="1"/>
  <c r="O798" i="33"/>
  <c r="K804" i="36" s="1"/>
  <c r="O592" i="33"/>
  <c r="T596" i="6" s="1"/>
  <c r="AA592" i="33" s="1"/>
  <c r="K598" i="38" s="1"/>
  <c r="O14" i="33"/>
  <c r="K20" i="36" s="1"/>
  <c r="O768" i="33"/>
  <c r="K774" i="36" s="1"/>
  <c r="O457" i="33"/>
  <c r="K463" i="36" s="1"/>
  <c r="O498" i="33"/>
  <c r="K504" i="36" s="1"/>
  <c r="O746" i="33"/>
  <c r="K752" i="36" s="1"/>
  <c r="O784" i="33"/>
  <c r="T788" i="6" s="1"/>
  <c r="AA784" i="33" s="1"/>
  <c r="K790" i="38" s="1"/>
  <c r="O627" i="33"/>
  <c r="K633" i="36" s="1"/>
  <c r="O512" i="33"/>
  <c r="T516" i="6" s="1"/>
  <c r="AA512" i="33" s="1"/>
  <c r="K518" i="38" s="1"/>
  <c r="O581" i="33"/>
  <c r="K587" i="36" s="1"/>
  <c r="O639" i="33"/>
  <c r="T643" i="6" s="1"/>
  <c r="AA639" i="33" s="1"/>
  <c r="K645" i="38" s="1"/>
  <c r="O807" i="33"/>
  <c r="K813" i="36" s="1"/>
  <c r="O94" i="33"/>
  <c r="T98" i="6" s="1"/>
  <c r="AA94" i="33" s="1"/>
  <c r="K100" i="38" s="1"/>
  <c r="O774" i="33"/>
  <c r="K780" i="36" s="1"/>
  <c r="O215" i="33"/>
  <c r="T219" i="6" s="1"/>
  <c r="AA215" i="33" s="1"/>
  <c r="K221" i="38" s="1"/>
  <c r="O69" i="33"/>
  <c r="K75" i="36" s="1"/>
  <c r="O453" i="33"/>
  <c r="T457" i="6" s="1"/>
  <c r="AA453" i="33" s="1"/>
  <c r="K459" i="38" s="1"/>
  <c r="O572" i="33"/>
  <c r="T576" i="6" s="1"/>
  <c r="AA572" i="33" s="1"/>
  <c r="K578" i="38" s="1"/>
  <c r="O567" i="33"/>
  <c r="K573" i="36" s="1"/>
  <c r="U200" i="33"/>
  <c r="M31" i="43" s="1"/>
  <c r="O621" i="33"/>
  <c r="K627" i="36" s="1"/>
  <c r="O214" i="33"/>
  <c r="K220" i="36" s="1"/>
  <c r="O522" i="33"/>
  <c r="K528" i="36" s="1"/>
  <c r="O596" i="33"/>
  <c r="K602" i="36" s="1"/>
  <c r="O137" i="33"/>
  <c r="T141" i="6" s="1"/>
  <c r="AA137" i="33" s="1"/>
  <c r="K143" i="38" s="1"/>
  <c r="O519" i="33"/>
  <c r="T523" i="6" s="1"/>
  <c r="AA519" i="33" s="1"/>
  <c r="K525" i="38" s="1"/>
  <c r="O508" i="33"/>
  <c r="K514" i="36" s="1"/>
  <c r="O791" i="33"/>
  <c r="K797" i="36" s="1"/>
  <c r="O400" i="33"/>
  <c r="T404" i="6" s="1"/>
  <c r="AA400" i="33" s="1"/>
  <c r="K406" i="38" s="1"/>
  <c r="O537" i="33"/>
  <c r="K543" i="36" s="1"/>
  <c r="O299" i="33"/>
  <c r="K305" i="36" s="1"/>
  <c r="O15" i="33"/>
  <c r="K21" i="36" s="1"/>
  <c r="O583" i="33"/>
  <c r="K589" i="36" s="1"/>
  <c r="U683" i="33"/>
  <c r="M183" i="43" s="1"/>
  <c r="U661" i="33"/>
  <c r="Q667" i="36" s="1"/>
  <c r="U693" i="33"/>
  <c r="U47" i="33"/>
  <c r="M184" i="43" s="1"/>
  <c r="U668" i="33"/>
  <c r="M79" i="43" s="1"/>
  <c r="U211" i="33"/>
  <c r="M58" i="43" s="1"/>
  <c r="U664" i="33"/>
  <c r="Z668" i="6" s="1"/>
  <c r="AG664" i="33" s="1"/>
  <c r="Q670" i="38" s="1"/>
  <c r="U300" i="33"/>
  <c r="U361" i="33"/>
  <c r="M132" i="43" s="1"/>
  <c r="U822" i="33"/>
  <c r="Q828" i="36" s="1"/>
  <c r="U399" i="33"/>
  <c r="U161" i="33"/>
  <c r="Z165" i="6" s="1"/>
  <c r="AG161" i="33" s="1"/>
  <c r="Q167" i="38" s="1"/>
  <c r="U694" i="33"/>
  <c r="U459" i="33"/>
  <c r="M175" i="43" s="1"/>
  <c r="U272" i="33"/>
  <c r="Z276" i="6" s="1"/>
  <c r="AG272" i="33" s="1"/>
  <c r="Q278" i="38" s="1"/>
  <c r="U415" i="33"/>
  <c r="Q421" i="36" s="1"/>
  <c r="U233" i="33"/>
  <c r="Q239" i="36" s="1"/>
  <c r="U206" i="33"/>
  <c r="Z210" i="6" s="1"/>
  <c r="AG206" i="33" s="1"/>
  <c r="Q212" i="38" s="1"/>
  <c r="U177" i="33"/>
  <c r="M131" i="43" s="1"/>
  <c r="U195" i="33"/>
  <c r="Q201" i="36" s="1"/>
  <c r="U280" i="33"/>
  <c r="Q286" i="36" s="1"/>
  <c r="U71" i="33"/>
  <c r="Q77" i="36" s="1"/>
  <c r="U132" i="33"/>
  <c r="U717" i="33"/>
  <c r="Z721" i="6" s="1"/>
  <c r="AG717" i="33" s="1"/>
  <c r="Q723" i="38" s="1"/>
  <c r="U385" i="33"/>
  <c r="M51" i="43" s="1"/>
  <c r="U267" i="33"/>
  <c r="Z271" i="6" s="1"/>
  <c r="AG267" i="33" s="1"/>
  <c r="Q273" i="38" s="1"/>
  <c r="U679" i="33"/>
  <c r="Z683" i="6" s="1"/>
  <c r="AG679" i="33" s="1"/>
  <c r="Q685" i="38" s="1"/>
  <c r="U67" i="33"/>
  <c r="U90" i="33"/>
  <c r="Z94" i="6" s="1"/>
  <c r="AG90" i="33" s="1"/>
  <c r="Q96" i="38" s="1"/>
  <c r="U273" i="33"/>
  <c r="Q279" i="36" s="1"/>
  <c r="U816" i="33"/>
  <c r="M33" i="43" s="1"/>
  <c r="U674" i="33"/>
  <c r="M20" i="43" s="1"/>
  <c r="U414" i="33"/>
  <c r="M168" i="43" s="1"/>
  <c r="U130" i="33"/>
  <c r="M124" i="43" s="1"/>
  <c r="U127" i="33"/>
  <c r="Z131" i="6" s="1"/>
  <c r="AG127" i="33" s="1"/>
  <c r="Q133" i="38" s="1"/>
  <c r="U121" i="33"/>
  <c r="M38" i="43" s="1"/>
  <c r="U143" i="33"/>
  <c r="U418" i="33"/>
  <c r="M133" i="43" s="1"/>
  <c r="U81" i="33"/>
  <c r="Z85" i="6" s="1"/>
  <c r="AG81" i="33" s="1"/>
  <c r="Q87" i="38" s="1"/>
  <c r="U342" i="33"/>
  <c r="U192" i="33"/>
  <c r="M54" i="43" s="1"/>
  <c r="U54" i="33"/>
  <c r="U40" i="33"/>
  <c r="Z44" i="6" s="1"/>
  <c r="AG40" i="33" s="1"/>
  <c r="Q46" i="38" s="1"/>
  <c r="U169" i="33"/>
  <c r="M160" i="43" s="1"/>
  <c r="U183" i="33"/>
  <c r="Q189" i="36" s="1"/>
  <c r="U484" i="33"/>
  <c r="M86" i="43" s="1"/>
  <c r="U114" i="33"/>
  <c r="Z118" i="6" s="1"/>
  <c r="AG114" i="33" s="1"/>
  <c r="Q120" i="38" s="1"/>
  <c r="U279" i="33"/>
  <c r="M37" i="43" s="1"/>
  <c r="U160" i="33"/>
  <c r="Z164" i="6" s="1"/>
  <c r="AG160" i="33" s="1"/>
  <c r="Q166" i="38" s="1"/>
  <c r="Q192" i="33"/>
  <c r="I54" i="43" s="1"/>
  <c r="U285" i="33"/>
  <c r="M111" i="43" s="1"/>
  <c r="U212" i="33"/>
  <c r="Z216" i="6" s="1"/>
  <c r="AG212" i="33" s="1"/>
  <c r="Q218" i="38" s="1"/>
  <c r="U355" i="33"/>
  <c r="Q361" i="36" s="1"/>
  <c r="U690" i="33"/>
  <c r="M59" i="43" s="1"/>
  <c r="U263" i="33"/>
  <c r="Z267" i="6" s="1"/>
  <c r="AG263" i="33" s="1"/>
  <c r="Q269" i="38" s="1"/>
  <c r="U383" i="33"/>
  <c r="Q389" i="36" s="1"/>
  <c r="U243" i="33"/>
  <c r="Z247" i="6" s="1"/>
  <c r="AG243" i="33" s="1"/>
  <c r="Q249" i="38" s="1"/>
  <c r="U359" i="33"/>
  <c r="Z363" i="6" s="1"/>
  <c r="AG359" i="33" s="1"/>
  <c r="Q365" i="38" s="1"/>
  <c r="U378" i="33"/>
  <c r="U434" i="33"/>
  <c r="Z438" i="6" s="1"/>
  <c r="AG434" i="33" s="1"/>
  <c r="Q440" i="38" s="1"/>
  <c r="U511" i="33"/>
  <c r="Z515" i="6" s="1"/>
  <c r="AG511" i="33" s="1"/>
  <c r="Q517" i="38" s="1"/>
  <c r="U24" i="33"/>
  <c r="Q30" i="36" s="1"/>
  <c r="U689" i="33"/>
  <c r="U429" i="33"/>
  <c r="U451" i="33"/>
  <c r="M122" i="43" s="1"/>
  <c r="U289" i="33"/>
  <c r="Q295" i="36" s="1"/>
  <c r="U133" i="33"/>
  <c r="M42" i="43" s="1"/>
  <c r="U386" i="33"/>
  <c r="Z390" i="6" s="1"/>
  <c r="AG386" i="33" s="1"/>
  <c r="Q392" i="38" s="1"/>
  <c r="U675" i="33"/>
  <c r="Z679" i="6" s="1"/>
  <c r="AG675" i="33" s="1"/>
  <c r="Q681" i="38" s="1"/>
  <c r="U197" i="33"/>
  <c r="M32" i="43" s="1"/>
  <c r="U252" i="33"/>
  <c r="Z256" i="6" s="1"/>
  <c r="AG252" i="33" s="1"/>
  <c r="Q258" i="38" s="1"/>
  <c r="U715" i="33"/>
  <c r="M18" i="43" s="1"/>
  <c r="U216" i="33"/>
  <c r="U364" i="33"/>
  <c r="Q370" i="36" s="1"/>
  <c r="U346" i="33"/>
  <c r="Q352" i="36" s="1"/>
  <c r="U45" i="33"/>
  <c r="U394" i="33"/>
  <c r="Q400" i="36" s="1"/>
  <c r="U186" i="33"/>
  <c r="Z190" i="6" s="1"/>
  <c r="AG186" i="33" s="1"/>
  <c r="Q192" i="38" s="1"/>
  <c r="U483" i="33"/>
  <c r="M23" i="43" s="1"/>
  <c r="U176" i="33"/>
  <c r="U203" i="33"/>
  <c r="M34" i="43" s="1"/>
  <c r="U202" i="33"/>
  <c r="Z206" i="6" s="1"/>
  <c r="AG202" i="33" s="1"/>
  <c r="Q208" i="38" s="1"/>
  <c r="U379" i="33"/>
  <c r="M187" i="43" s="1"/>
  <c r="U471" i="33"/>
  <c r="Q477" i="36" s="1"/>
  <c r="U677" i="33"/>
  <c r="M6" i="43" s="1"/>
  <c r="U423" i="33"/>
  <c r="M7" i="43" s="1"/>
  <c r="U60" i="33"/>
  <c r="Q66" i="36" s="1"/>
  <c r="U83" i="33"/>
  <c r="Q89" i="36" s="1"/>
  <c r="U476" i="33"/>
  <c r="Z480" i="6" s="1"/>
  <c r="AG476" i="33" s="1"/>
  <c r="Q482" i="38" s="1"/>
  <c r="U194" i="33"/>
  <c r="M74" i="43" s="1"/>
  <c r="U258" i="33"/>
  <c r="Q264" i="36" s="1"/>
  <c r="U721" i="33"/>
  <c r="Z725" i="6" s="1"/>
  <c r="AG721" i="33" s="1"/>
  <c r="Q727" i="38" s="1"/>
  <c r="U657" i="33"/>
  <c r="U815" i="33"/>
  <c r="M68" i="43" s="1"/>
  <c r="U198" i="33"/>
  <c r="M11" i="43" s="1"/>
  <c r="U291" i="33"/>
  <c r="M105" i="43" s="1"/>
  <c r="U155" i="33"/>
  <c r="U178" i="33"/>
  <c r="U159" i="33"/>
  <c r="Q165" i="36" s="1"/>
  <c r="U139" i="33"/>
  <c r="M104" i="43" s="1"/>
  <c r="U475" i="33"/>
  <c r="M15" i="43" s="1"/>
  <c r="U304" i="33"/>
  <c r="U260" i="33"/>
  <c r="Q266" i="36" s="1"/>
  <c r="U188" i="33"/>
  <c r="Q194" i="36" s="1"/>
  <c r="U238" i="33"/>
  <c r="Q244" i="36" s="1"/>
  <c r="U55" i="33"/>
  <c r="Q61" i="36" s="1"/>
  <c r="U247" i="33"/>
  <c r="M76" i="43" s="1"/>
  <c r="U122" i="33"/>
  <c r="M40" i="43" s="1"/>
  <c r="U327" i="33"/>
  <c r="Q333" i="36" s="1"/>
  <c r="U373" i="33"/>
  <c r="Q379" i="36" s="1"/>
  <c r="U144" i="33"/>
  <c r="Z148" i="6" s="1"/>
  <c r="AG144" i="33" s="1"/>
  <c r="Q150" i="38" s="1"/>
  <c r="U387" i="33"/>
  <c r="U671" i="33"/>
  <c r="M69" i="43" s="1"/>
  <c r="U255" i="33"/>
  <c r="Z259" i="6" s="1"/>
  <c r="AG255" i="33" s="1"/>
  <c r="U274" i="33"/>
  <c r="U673" i="33"/>
  <c r="Z677" i="6" s="1"/>
  <c r="AG673" i="33" s="1"/>
  <c r="Q679" i="38" s="1"/>
  <c r="U375" i="33"/>
  <c r="Q381" i="36" s="1"/>
  <c r="U662" i="33"/>
  <c r="Z666" i="6" s="1"/>
  <c r="AG662" i="33" s="1"/>
  <c r="Q668" i="38" s="1"/>
  <c r="U827" i="33"/>
  <c r="U278" i="33"/>
  <c r="M116" i="43" s="1"/>
  <c r="U669" i="33"/>
  <c r="U812" i="33"/>
  <c r="Z816" i="6" s="1"/>
  <c r="AG812" i="33" s="1"/>
  <c r="Q818" i="38" s="1"/>
  <c r="U145" i="33"/>
  <c r="U793" i="33"/>
  <c r="Z797" i="6" s="1"/>
  <c r="AG793" i="33" s="1"/>
  <c r="Q799" i="38" s="1"/>
  <c r="U264" i="33"/>
  <c r="Z268" i="6" s="1"/>
  <c r="AG264" i="33" s="1"/>
  <c r="Q270" i="38" s="1"/>
  <c r="U660" i="33"/>
  <c r="U341" i="33"/>
  <c r="Q347" i="36" s="1"/>
  <c r="U695" i="33"/>
  <c r="Z699" i="6" s="1"/>
  <c r="AG695" i="33" s="1"/>
  <c r="Q701" i="38" s="1"/>
  <c r="U256" i="33"/>
  <c r="M35" i="43" s="1"/>
  <c r="U698" i="33"/>
  <c r="U796" i="33"/>
  <c r="Z800" i="6" s="1"/>
  <c r="AG796" i="33" s="1"/>
  <c r="Q802" i="38" s="1"/>
  <c r="U777" i="33"/>
  <c r="Z781" i="6" s="1"/>
  <c r="AG777" i="33" s="1"/>
  <c r="Q783" i="38" s="1"/>
  <c r="U77" i="33"/>
  <c r="Z81" i="6" s="1"/>
  <c r="AG77" i="33" s="1"/>
  <c r="Q83" i="38" s="1"/>
  <c r="U175" i="33"/>
  <c r="Z179" i="6" s="1"/>
  <c r="AG175" i="33" s="1"/>
  <c r="Q181" i="38" s="1"/>
  <c r="U170" i="33"/>
  <c r="Z174" i="6" s="1"/>
  <c r="AG170" i="33" s="1"/>
  <c r="Q176" i="38" s="1"/>
  <c r="U388" i="33"/>
  <c r="M158" i="43" s="1"/>
  <c r="U129" i="33"/>
  <c r="Z133" i="6" s="1"/>
  <c r="AG129" i="33" s="1"/>
  <c r="Q135" i="38" s="1"/>
  <c r="U20" i="33"/>
  <c r="U85" i="33"/>
  <c r="Q91" i="36" s="1"/>
  <c r="U302" i="33"/>
  <c r="Z306" i="6" s="1"/>
  <c r="AG302" i="33" s="1"/>
  <c r="Q308" i="38" s="1"/>
  <c r="U335" i="33"/>
  <c r="Z339" i="6" s="1"/>
  <c r="AG335" i="33" s="1"/>
  <c r="Q341" i="38" s="1"/>
  <c r="U123" i="33"/>
  <c r="U672" i="33"/>
  <c r="Z676" i="6" s="1"/>
  <c r="AG672" i="33" s="1"/>
  <c r="Q678" i="38" s="1"/>
  <c r="U110" i="33"/>
  <c r="M71" i="43" s="1"/>
  <c r="U181" i="33"/>
  <c r="Z185" i="6" s="1"/>
  <c r="AG181" i="33" s="1"/>
  <c r="Q187" i="38" s="1"/>
  <c r="U10" i="33"/>
  <c r="Z14" i="6" s="1"/>
  <c r="AG10" i="33" s="1"/>
  <c r="Q16" i="38" s="1"/>
  <c r="U187" i="33"/>
  <c r="Z191" i="6" s="1"/>
  <c r="AG187" i="33" s="1"/>
  <c r="Q193" i="38" s="1"/>
  <c r="U118" i="33"/>
  <c r="M30" i="43" s="1"/>
  <c r="U116" i="33"/>
  <c r="Q122" i="36" s="1"/>
  <c r="U210" i="33"/>
  <c r="Q216" i="36" s="1"/>
  <c r="U417" i="33"/>
  <c r="M95" i="43" s="1"/>
  <c r="U82" i="33"/>
  <c r="Z86" i="6" s="1"/>
  <c r="AG82" i="33" s="1"/>
  <c r="Q88" i="38" s="1"/>
  <c r="U420" i="33"/>
  <c r="Z424" i="6" s="1"/>
  <c r="AG420" i="33" s="1"/>
  <c r="Q426" i="38" s="1"/>
  <c r="U699" i="33"/>
  <c r="M60" i="43" s="1"/>
  <c r="U684" i="33"/>
  <c r="Z688" i="6" s="1"/>
  <c r="AG684" i="33" s="1"/>
  <c r="Q690" i="38" s="1"/>
  <c r="U26" i="33"/>
  <c r="U676" i="33"/>
  <c r="M112" i="43" s="1"/>
  <c r="U456" i="33"/>
  <c r="M53" i="43" s="1"/>
  <c r="U120" i="33"/>
  <c r="M179" i="43" s="1"/>
  <c r="U367" i="33"/>
  <c r="M109" i="43" s="1"/>
  <c r="U149" i="33"/>
  <c r="Q155" i="36" s="1"/>
  <c r="U405" i="33"/>
  <c r="M26" i="43" s="1"/>
  <c r="U115" i="33"/>
  <c r="Z119" i="6" s="1"/>
  <c r="AG115" i="33" s="1"/>
  <c r="Q121" i="38" s="1"/>
  <c r="U76" i="33"/>
  <c r="U141" i="33"/>
  <c r="M17" i="43" s="1"/>
  <c r="U265" i="33"/>
  <c r="Q271" i="36" s="1"/>
  <c r="U393" i="33"/>
  <c r="Q399" i="36" s="1"/>
  <c r="U32" i="33"/>
  <c r="M84" i="43" s="1"/>
  <c r="U310" i="33"/>
  <c r="Z314" i="6" s="1"/>
  <c r="AG310" i="33" s="1"/>
  <c r="Q316" i="38" s="1"/>
  <c r="U688" i="33"/>
  <c r="M139" i="43" s="1"/>
  <c r="U196" i="33"/>
  <c r="Q202" i="36" s="1"/>
  <c r="U283" i="33"/>
  <c r="Q289" i="36" s="1"/>
  <c r="U167" i="33"/>
  <c r="Z171" i="6" s="1"/>
  <c r="AG167" i="33" s="1"/>
  <c r="Q173" i="38" s="1"/>
  <c r="U189" i="33"/>
  <c r="Q195" i="36" s="1"/>
  <c r="U224" i="33"/>
  <c r="M93" i="43" s="1"/>
  <c r="U467" i="33"/>
  <c r="Z471" i="6" s="1"/>
  <c r="AG467" i="33" s="1"/>
  <c r="Q473" i="38" s="1"/>
  <c r="U416" i="33"/>
  <c r="Z420" i="6" s="1"/>
  <c r="AG416" i="33" s="1"/>
  <c r="Q422" i="38" s="1"/>
  <c r="U480" i="33"/>
  <c r="M52" i="43" s="1"/>
  <c r="U309" i="33"/>
  <c r="Q315" i="36" s="1"/>
  <c r="U150" i="33"/>
  <c r="Z154" i="6" s="1"/>
  <c r="AG150" i="33" s="1"/>
  <c r="Q156" i="38" s="1"/>
  <c r="U703" i="33"/>
  <c r="M169" i="43" s="1"/>
  <c r="U666" i="33"/>
  <c r="Z670" i="6" s="1"/>
  <c r="AG666" i="33" s="1"/>
  <c r="Q672" i="38" s="1"/>
  <c r="U749" i="33"/>
  <c r="M70" i="43" s="1"/>
  <c r="U670" i="33"/>
  <c r="Q676" i="36" s="1"/>
  <c r="U408" i="33"/>
  <c r="M90" i="43" s="1"/>
  <c r="U136" i="33"/>
  <c r="Z140" i="6" s="1"/>
  <c r="AG136" i="33" s="1"/>
  <c r="Q142" i="38" s="1"/>
  <c r="U421" i="33"/>
  <c r="M130" i="43" s="1"/>
  <c r="U228" i="33"/>
  <c r="Q234" i="36" s="1"/>
  <c r="U443" i="33"/>
  <c r="Z447" i="6" s="1"/>
  <c r="AG443" i="33" s="1"/>
  <c r="Q449" i="38" s="1"/>
  <c r="U398" i="33"/>
  <c r="U819" i="33"/>
  <c r="U190" i="33"/>
  <c r="Z194" i="6" s="1"/>
  <c r="AG190" i="33" s="1"/>
  <c r="Q196" i="38" s="1"/>
  <c r="U700" i="33"/>
  <c r="M61" i="43" s="1"/>
  <c r="U303" i="33"/>
  <c r="Z307" i="6" s="1"/>
  <c r="AG303" i="33" s="1"/>
  <c r="Q309" i="38" s="1"/>
  <c r="U330" i="33"/>
  <c r="M39" i="43" s="1"/>
  <c r="U277" i="33"/>
  <c r="Z281" i="6" s="1"/>
  <c r="AG277" i="33" s="1"/>
  <c r="Q283" i="38" s="1"/>
  <c r="U19" i="33"/>
  <c r="Z23" i="6" s="1"/>
  <c r="AG19" i="33" s="1"/>
  <c r="Q25" i="38" s="1"/>
  <c r="U103" i="33"/>
  <c r="Z107" i="6" s="1"/>
  <c r="AG103" i="33" s="1"/>
  <c r="Q109" i="38" s="1"/>
  <c r="U830" i="33"/>
  <c r="Z834" i="6" s="1"/>
  <c r="AG830" i="33" s="1"/>
  <c r="Q836" i="38" s="1"/>
  <c r="U396" i="33"/>
  <c r="Z400" i="6" s="1"/>
  <c r="AG396" i="33" s="1"/>
  <c r="U269" i="33"/>
  <c r="Z273" i="6" s="1"/>
  <c r="AG269" i="33" s="1"/>
  <c r="Q275" i="38" s="1"/>
  <c r="U193" i="33"/>
  <c r="M188" i="43" s="1"/>
  <c r="U696" i="33"/>
  <c r="M46" i="43" s="1"/>
  <c r="U174" i="33"/>
  <c r="Z178" i="6" s="1"/>
  <c r="AG174" i="33" s="1"/>
  <c r="Q180" i="38" s="1"/>
  <c r="U232" i="33"/>
  <c r="Z236" i="6" s="1"/>
  <c r="AG232" i="33" s="1"/>
  <c r="Q238" i="38" s="1"/>
  <c r="U411" i="33"/>
  <c r="M152" i="43" s="1"/>
  <c r="U818" i="33"/>
  <c r="M55" i="43" s="1"/>
  <c r="U201" i="33"/>
  <c r="M27" i="43" s="1"/>
  <c r="U829" i="33"/>
  <c r="Z833" i="6" s="1"/>
  <c r="AG829" i="33" s="1"/>
  <c r="Q835" i="38" s="1"/>
  <c r="U682" i="33"/>
  <c r="M85" i="43" s="1"/>
  <c r="U226" i="33"/>
  <c r="M155" i="43" s="1"/>
  <c r="U821" i="33"/>
  <c r="U678" i="33"/>
  <c r="U180" i="33"/>
  <c r="U685" i="33"/>
  <c r="Z689" i="6" s="1"/>
  <c r="AG685" i="33" s="1"/>
  <c r="Q691" i="38" s="1"/>
  <c r="U692" i="33"/>
  <c r="M128" i="43" s="1"/>
  <c r="U290" i="33"/>
  <c r="M135" i="43" s="1"/>
  <c r="U13" i="33"/>
  <c r="Q19" i="36" s="1"/>
  <c r="U222" i="33"/>
  <c r="Z226" i="6" s="1"/>
  <c r="AG222" i="33" s="1"/>
  <c r="Q228" i="38" s="1"/>
  <c r="U199" i="33"/>
  <c r="M77" i="43" s="1"/>
  <c r="U6" i="33"/>
  <c r="Z10" i="6" s="1"/>
  <c r="AG6" i="33" s="1"/>
  <c r="Q12" i="38" s="1"/>
  <c r="U357" i="33"/>
  <c r="M56" i="43" s="1"/>
  <c r="U251" i="33"/>
  <c r="M48" i="43" s="1"/>
  <c r="U153" i="33"/>
  <c r="U658" i="33"/>
  <c r="M65" i="43" s="1"/>
  <c r="U691" i="33"/>
  <c r="Q697" i="36" s="1"/>
  <c r="U413" i="33"/>
  <c r="Q419" i="36" s="1"/>
  <c r="U7" i="33"/>
  <c r="M82" i="43" s="1"/>
  <c r="U281" i="33"/>
  <c r="Z285" i="6" s="1"/>
  <c r="AG281" i="33" s="1"/>
  <c r="Q287" i="38" s="1"/>
  <c r="U392" i="33"/>
  <c r="U148" i="33"/>
  <c r="M140" i="43" s="1"/>
  <c r="U706" i="33"/>
  <c r="M10" i="43" s="1"/>
  <c r="U465" i="33"/>
  <c r="M72" i="43" s="1"/>
  <c r="U337" i="33"/>
  <c r="U419" i="33"/>
  <c r="M177" i="43" s="1"/>
  <c r="U460" i="33"/>
  <c r="M159" i="43" s="1"/>
  <c r="U109" i="33"/>
  <c r="U788" i="33"/>
  <c r="Z792" i="6" s="1"/>
  <c r="AG788" i="33" s="1"/>
  <c r="Q794" i="38" s="1"/>
  <c r="U62" i="33"/>
  <c r="M146" i="43" s="1"/>
  <c r="U306" i="33"/>
  <c r="U432" i="33"/>
  <c r="M163" i="43" s="1"/>
  <c r="U686" i="33"/>
  <c r="Q692" i="36" s="1"/>
  <c r="U701" i="33"/>
  <c r="M96" i="43" s="1"/>
  <c r="U248" i="33"/>
  <c r="Q254" i="36" s="1"/>
  <c r="U16" i="33"/>
  <c r="M5" i="43" s="1"/>
  <c r="U817" i="33"/>
  <c r="M9" i="43" s="1"/>
  <c r="U146" i="33"/>
  <c r="Z150" i="6" s="1"/>
  <c r="AG146" i="33" s="1"/>
  <c r="Q152" i="38" s="1"/>
  <c r="U239" i="33"/>
  <c r="M28" i="43" s="1"/>
  <c r="U9" i="33"/>
  <c r="M80" i="43" s="1"/>
  <c r="U425" i="33"/>
  <c r="Q431" i="36" s="1"/>
  <c r="U365" i="33"/>
  <c r="Z369" i="6" s="1"/>
  <c r="AG365" i="33" s="1"/>
  <c r="Q371" i="38" s="1"/>
  <c r="U315" i="33"/>
  <c r="Z319" i="6" s="1"/>
  <c r="AG315" i="33" s="1"/>
  <c r="Q321" i="38" s="1"/>
  <c r="U151" i="33"/>
  <c r="M75" i="43" s="1"/>
  <c r="U165" i="33"/>
  <c r="Z169" i="6" s="1"/>
  <c r="AG165" i="33" s="1"/>
  <c r="Q171" i="38" s="1"/>
  <c r="U481" i="33"/>
  <c r="M94" i="43" s="1"/>
  <c r="U126" i="33"/>
  <c r="Q132" i="36" s="1"/>
  <c r="U402" i="33"/>
  <c r="Z406" i="6" s="1"/>
  <c r="AG402" i="33" s="1"/>
  <c r="Q408" i="38" s="1"/>
  <c r="U124" i="33"/>
  <c r="M142" i="43" s="1"/>
  <c r="U371" i="33"/>
  <c r="Q377" i="36" s="1"/>
  <c r="U334" i="33"/>
  <c r="Z338" i="6" s="1"/>
  <c r="AG334" i="33" s="1"/>
  <c r="Q340" i="38" s="1"/>
  <c r="U113" i="33"/>
  <c r="Z117" i="6" s="1"/>
  <c r="AG113" i="33" s="1"/>
  <c r="Q119" i="38" s="1"/>
  <c r="U390" i="33"/>
  <c r="Z394" i="6" s="1"/>
  <c r="AG390" i="33" s="1"/>
  <c r="Q396" i="38" s="1"/>
  <c r="U134" i="33"/>
  <c r="Q140" i="36" s="1"/>
  <c r="U250" i="33"/>
  <c r="Q256" i="36" s="1"/>
  <c r="U702" i="33"/>
  <c r="M108" i="43" s="1"/>
  <c r="U384" i="33"/>
  <c r="Q390" i="36" s="1"/>
  <c r="U49" i="33"/>
  <c r="M19" i="43" s="1"/>
  <c r="U205" i="33"/>
  <c r="U84" i="33"/>
  <c r="Q90" i="36" s="1"/>
  <c r="U33" i="33"/>
  <c r="M81" i="43" s="1"/>
  <c r="U709" i="33"/>
  <c r="M121" i="43" s="1"/>
  <c r="U23" i="33"/>
  <c r="Q29" i="36" s="1"/>
  <c r="U168" i="33"/>
  <c r="Q174" i="36" s="1"/>
  <c r="U831" i="33"/>
  <c r="M50" i="43" s="1"/>
  <c r="U381" i="33"/>
  <c r="U253" i="33"/>
  <c r="Q259" i="36" s="1"/>
  <c r="U403" i="33"/>
  <c r="M83" i="43" s="1"/>
  <c r="Q394" i="33"/>
  <c r="M400" i="36" s="1"/>
  <c r="Q103" i="33"/>
  <c r="M109" i="36" s="1"/>
  <c r="Q175" i="33"/>
  <c r="M181" i="36" s="1"/>
  <c r="Q817" i="33"/>
  <c r="I9" i="43" s="1"/>
  <c r="Q170" i="33"/>
  <c r="M176" i="36" s="1"/>
  <c r="Q180" i="33"/>
  <c r="Q403" i="33"/>
  <c r="I83" i="43" s="1"/>
  <c r="Q387" i="33"/>
  <c r="Q402" i="33"/>
  <c r="M408" i="36" s="1"/>
  <c r="O246" i="33"/>
  <c r="O184" i="33"/>
  <c r="O468" i="33"/>
  <c r="O584" i="33"/>
  <c r="O820" i="33"/>
  <c r="O771" i="33"/>
  <c r="O651" i="33"/>
  <c r="O166" i="33"/>
  <c r="Q672" i="33"/>
  <c r="M678" i="36" s="1"/>
  <c r="Q45" i="33"/>
  <c r="Q133" i="33"/>
  <c r="I42" i="43" s="1"/>
  <c r="Q399" i="33"/>
  <c r="Q467" i="33"/>
  <c r="M473" i="36" s="1"/>
  <c r="Q71" i="33"/>
  <c r="M77" i="36" s="1"/>
  <c r="Q272" i="33"/>
  <c r="M278" i="36" s="1"/>
  <c r="Q148" i="33"/>
  <c r="I140" i="43" s="1"/>
  <c r="Q197" i="33"/>
  <c r="I32" i="43" s="1"/>
  <c r="Q255" i="33"/>
  <c r="M261" i="36" s="1"/>
  <c r="Q266" i="33"/>
  <c r="M272" i="36" s="1"/>
  <c r="Q134" i="33"/>
  <c r="M140" i="36" s="1"/>
  <c r="Q690" i="33"/>
  <c r="I59" i="43" s="1"/>
  <c r="Q373" i="33"/>
  <c r="V377" i="6" s="1"/>
  <c r="AC373" i="33" s="1"/>
  <c r="M379" i="38" s="1"/>
  <c r="Q210" i="33"/>
  <c r="M216" i="36" s="1"/>
  <c r="Q124" i="33"/>
  <c r="I142" i="43" s="1"/>
  <c r="Q76" i="33"/>
  <c r="Q253" i="33"/>
  <c r="Q203" i="33"/>
  <c r="I34" i="43" s="1"/>
  <c r="Q414" i="33"/>
  <c r="I168" i="43" s="1"/>
  <c r="Q120" i="33"/>
  <c r="I179" i="43" s="1"/>
  <c r="Q269" i="33"/>
  <c r="M275" i="36" s="1"/>
  <c r="Q252" i="33"/>
  <c r="M258" i="36" s="1"/>
  <c r="Q459" i="33"/>
  <c r="I175" i="43" s="1"/>
  <c r="Q673" i="33"/>
  <c r="M679" i="36" s="1"/>
  <c r="Q330" i="33"/>
  <c r="I39" i="43" s="1"/>
  <c r="Q49" i="33"/>
  <c r="I19" i="43" s="1"/>
  <c r="Q381" i="33"/>
  <c r="Q678" i="33"/>
  <c r="Q693" i="33"/>
  <c r="Q700" i="33"/>
  <c r="I61" i="43" s="1"/>
  <c r="Q670" i="33"/>
  <c r="V674" i="6" s="1"/>
  <c r="AC670" i="33" s="1"/>
  <c r="M676" i="38" s="1"/>
  <c r="Q300" i="33"/>
  <c r="Q346" i="33"/>
  <c r="V350" i="6" s="1"/>
  <c r="AC346" i="33" s="1"/>
  <c r="M352" i="38" s="1"/>
  <c r="Q161" i="33"/>
  <c r="V165" i="6" s="1"/>
  <c r="AC161" i="33" s="1"/>
  <c r="M167" i="38" s="1"/>
  <c r="Q749" i="33"/>
  <c r="I70" i="43" s="1"/>
  <c r="Q126" i="33"/>
  <c r="V130" i="6" s="1"/>
  <c r="AC126" i="33" s="1"/>
  <c r="M132" i="38" s="1"/>
  <c r="Q684" i="33"/>
  <c r="V688" i="6" s="1"/>
  <c r="AC684" i="33" s="1"/>
  <c r="M690" i="38" s="1"/>
  <c r="Q417" i="33"/>
  <c r="I95" i="43" s="1"/>
  <c r="Q375" i="33"/>
  <c r="M381" i="36" s="1"/>
  <c r="Q481" i="33"/>
  <c r="I94" i="43" s="1"/>
  <c r="Q793" i="33"/>
  <c r="V797" i="6" s="1"/>
  <c r="AC793" i="33" s="1"/>
  <c r="M799" i="38" s="1"/>
  <c r="Q127" i="33"/>
  <c r="V131" i="6" s="1"/>
  <c r="AC127" i="33" s="1"/>
  <c r="M133" i="38" s="1"/>
  <c r="Q159" i="33"/>
  <c r="V163" i="6" s="1"/>
  <c r="AC159" i="33" s="1"/>
  <c r="M165" i="38" s="1"/>
  <c r="Q113" i="33"/>
  <c r="V117" i="6" s="1"/>
  <c r="AC113" i="33" s="1"/>
  <c r="M119" i="38" s="1"/>
  <c r="Q194" i="33"/>
  <c r="I74" i="43" s="1"/>
  <c r="Q303" i="33"/>
  <c r="M309" i="36" s="1"/>
  <c r="Q19" i="33"/>
  <c r="V23" i="6" s="1"/>
  <c r="AC19" i="33" s="1"/>
  <c r="M25" i="38" s="1"/>
  <c r="Q706" i="33"/>
  <c r="I10" i="43" s="1"/>
  <c r="Q337" i="33"/>
  <c r="Q717" i="33"/>
  <c r="M723" i="36" s="1"/>
  <c r="Q460" i="33"/>
  <c r="Q193" i="33"/>
  <c r="I188" i="43" s="1"/>
  <c r="Q423" i="33"/>
  <c r="I7" i="43" s="1"/>
  <c r="Q84" i="33"/>
  <c r="M90" i="36" s="1"/>
  <c r="Q788" i="33"/>
  <c r="V792" i="6" s="1"/>
  <c r="AC788" i="33" s="1"/>
  <c r="M794" i="38" s="1"/>
  <c r="Q304" i="33"/>
  <c r="Q816" i="33"/>
  <c r="I33" i="43" s="1"/>
  <c r="Q167" i="33"/>
  <c r="V171" i="6" s="1"/>
  <c r="AC167" i="33" s="1"/>
  <c r="M173" i="38" s="1"/>
  <c r="Q511" i="33"/>
  <c r="V515" i="6" s="1"/>
  <c r="AC511" i="33" s="1"/>
  <c r="M517" i="38" s="1"/>
  <c r="Q189" i="33"/>
  <c r="V193" i="6" s="1"/>
  <c r="AC189" i="33" s="1"/>
  <c r="M195" i="38" s="1"/>
  <c r="Q160" i="33"/>
  <c r="V164" i="6" s="1"/>
  <c r="AC160" i="33" s="1"/>
  <c r="M166" i="38" s="1"/>
  <c r="Q415" i="33"/>
  <c r="M421" i="36" s="1"/>
  <c r="Q365" i="33"/>
  <c r="M371" i="36" s="1"/>
  <c r="Q274" i="33"/>
  <c r="Q233" i="33"/>
  <c r="V237" i="6" s="1"/>
  <c r="AC233" i="33" s="1"/>
  <c r="M239" i="38" s="1"/>
  <c r="Q664" i="33"/>
  <c r="M670" i="36" s="1"/>
  <c r="Q425" i="33"/>
  <c r="V429" i="6" s="1"/>
  <c r="AC425" i="33" s="1"/>
  <c r="Q471" i="33"/>
  <c r="M477" i="36" s="1"/>
  <c r="Q420" i="33"/>
  <c r="M426" i="36" s="1"/>
  <c r="Q200" i="33"/>
  <c r="I31" i="43" s="1"/>
  <c r="Q6" i="33"/>
  <c r="M12" i="36" s="1"/>
  <c r="Q342" i="33"/>
  <c r="Q264" i="33"/>
  <c r="M270" i="36" s="1"/>
  <c r="Q456" i="33"/>
  <c r="I53" i="43" s="1"/>
  <c r="Q7" i="33"/>
  <c r="I82" i="43" s="1"/>
  <c r="Q390" i="33"/>
  <c r="V394" i="6" s="1"/>
  <c r="AC390" i="33" s="1"/>
  <c r="M396" i="38" s="1"/>
  <c r="Q145" i="33"/>
  <c r="V149" i="6" s="1"/>
  <c r="AC145" i="33" s="1"/>
  <c r="M151" i="38" s="1"/>
  <c r="Q139" i="33"/>
  <c r="I104" i="43" s="1"/>
  <c r="Q386" i="33"/>
  <c r="V390" i="6" s="1"/>
  <c r="AC386" i="33" s="1"/>
  <c r="M392" i="38" s="1"/>
  <c r="Q465" i="33"/>
  <c r="I72" i="43" s="1"/>
  <c r="Q290" i="33"/>
  <c r="I135" i="43" s="1"/>
  <c r="Q796" i="33"/>
  <c r="V800" i="6" s="1"/>
  <c r="AC796" i="33" s="1"/>
  <c r="M802" i="38" s="1"/>
  <c r="Q393" i="33"/>
  <c r="M399" i="36" s="1"/>
  <c r="Q178" i="33"/>
  <c r="Q709" i="33"/>
  <c r="I121" i="43" s="1"/>
  <c r="Q176" i="33"/>
  <c r="Q388" i="33"/>
  <c r="I158" i="43" s="1"/>
  <c r="Q232" i="33"/>
  <c r="V236" i="6" s="1"/>
  <c r="AC232" i="33" s="1"/>
  <c r="M238" i="38" s="1"/>
  <c r="Q688" i="33"/>
  <c r="I139" i="43" s="1"/>
  <c r="Q815" i="33"/>
  <c r="I68" i="43" s="1"/>
  <c r="Q263" i="33"/>
  <c r="V267" i="6" s="1"/>
  <c r="AC263" i="33" s="1"/>
  <c r="M269" i="38" s="1"/>
  <c r="Q188" i="33"/>
  <c r="V192" i="6" s="1"/>
  <c r="AC188" i="33" s="1"/>
  <c r="M194" i="38" s="1"/>
  <c r="Q335" i="33"/>
  <c r="V339" i="6" s="1"/>
  <c r="AC335" i="33" s="1"/>
  <c r="M341" i="38" s="1"/>
  <c r="Q183" i="33"/>
  <c r="V187" i="6" s="1"/>
  <c r="AC183" i="33" s="1"/>
  <c r="M189" i="38" s="1"/>
  <c r="Q181" i="33"/>
  <c r="Q689" i="33"/>
  <c r="Q418" i="33"/>
  <c r="Q13" i="33"/>
  <c r="M19" i="36" s="1"/>
  <c r="Q10" i="33"/>
  <c r="M16" i="36" s="1"/>
  <c r="Q118" i="33"/>
  <c r="I30" i="43" s="1"/>
  <c r="Q408" i="33"/>
  <c r="I90" i="43" s="1"/>
  <c r="Q361" i="33"/>
  <c r="I132" i="43" s="1"/>
  <c r="Q703" i="33"/>
  <c r="Q699" i="33"/>
  <c r="I60" i="43" s="1"/>
  <c r="Q398" i="33"/>
  <c r="Q662" i="33"/>
  <c r="M668" i="36" s="1"/>
  <c r="Q484" i="33"/>
  <c r="I86" i="43" s="1"/>
  <c r="Q367" i="33"/>
  <c r="I109" i="43" s="1"/>
  <c r="Q151" i="33"/>
  <c r="I75" i="43" s="1"/>
  <c r="Q190" i="33"/>
  <c r="M196" i="36" s="1"/>
  <c r="Q206" i="33"/>
  <c r="M212" i="36" s="1"/>
  <c r="Q392" i="33"/>
  <c r="M398" i="36" s="1"/>
  <c r="Q341" i="33"/>
  <c r="M347" i="36" s="1"/>
  <c r="Q661" i="33"/>
  <c r="M667" i="36" s="1"/>
  <c r="Q277" i="33"/>
  <c r="M283" i="36" s="1"/>
  <c r="Q384" i="33"/>
  <c r="M390" i="36" s="1"/>
  <c r="Q675" i="33"/>
  <c r="M681" i="36" s="1"/>
  <c r="Q205" i="33"/>
  <c r="M211" i="36" s="1"/>
  <c r="Q396" i="33"/>
  <c r="M402" i="36" s="1"/>
  <c r="Q62" i="33"/>
  <c r="I146" i="43" s="1"/>
  <c r="Q77" i="33"/>
  <c r="M83" i="36" s="1"/>
  <c r="Q260" i="33"/>
  <c r="M266" i="36" s="1"/>
  <c r="Q306" i="33"/>
  <c r="Q434" i="33"/>
  <c r="M440" i="36" s="1"/>
  <c r="Q695" i="33"/>
  <c r="M701" i="36" s="1"/>
  <c r="Q302" i="33"/>
  <c r="M308" i="36" s="1"/>
  <c r="Q701" i="33"/>
  <c r="I96" i="43" s="1"/>
  <c r="Q595" i="33"/>
  <c r="M601" i="36" s="1"/>
  <c r="Q247" i="33"/>
  <c r="I76" i="43" s="1"/>
  <c r="Q110" i="33"/>
  <c r="I71" i="43" s="1"/>
  <c r="Q195" i="33"/>
  <c r="V199" i="6" s="1"/>
  <c r="AC195" i="33" s="1"/>
  <c r="M201" i="38" s="1"/>
  <c r="Q416" i="33"/>
  <c r="V420" i="6" s="1"/>
  <c r="AC416" i="33" s="1"/>
  <c r="M422" i="38" s="1"/>
  <c r="Q480" i="33"/>
  <c r="I52" i="43" s="1"/>
  <c r="Q187" i="33"/>
  <c r="V191" i="6" s="1"/>
  <c r="AC187" i="33" s="1"/>
  <c r="M193" i="38" s="1"/>
  <c r="Q116" i="33"/>
  <c r="M122" i="36" s="1"/>
  <c r="Q146" i="33"/>
  <c r="V150" i="6" s="1"/>
  <c r="AC146" i="33" s="1"/>
  <c r="M152" i="38" s="1"/>
  <c r="Q364" i="33"/>
  <c r="V368" i="6" s="1"/>
  <c r="AC364" i="33" s="1"/>
  <c r="M370" i="38" s="1"/>
  <c r="Q677" i="33"/>
  <c r="I6" i="43" s="1"/>
  <c r="Q67" i="33"/>
  <c r="Q289" i="33"/>
  <c r="V293" i="6" s="1"/>
  <c r="AC289" i="33" s="1"/>
  <c r="M295" i="38" s="1"/>
  <c r="Q82" i="33"/>
  <c r="V86" i="6" s="1"/>
  <c r="AC82" i="33" s="1"/>
  <c r="M88" i="38" s="1"/>
  <c r="Q357" i="33"/>
  <c r="I56" i="43" s="1"/>
  <c r="Q827" i="33"/>
  <c r="Q668" i="33"/>
  <c r="I79" i="43" s="1"/>
  <c r="Q114" i="33"/>
  <c r="V118" i="6" s="1"/>
  <c r="AC114" i="33" s="1"/>
  <c r="M120" i="38" s="1"/>
  <c r="Q669" i="33"/>
  <c r="Q132" i="33"/>
  <c r="Q201" i="33"/>
  <c r="I27" i="43" s="1"/>
  <c r="Q186" i="33"/>
  <c r="V190" i="6" s="1"/>
  <c r="AC186" i="33" s="1"/>
  <c r="M192" i="38" s="1"/>
  <c r="Q405" i="33"/>
  <c r="I26" i="43" s="1"/>
  <c r="Q250" i="33"/>
  <c r="V254" i="6" s="1"/>
  <c r="AC250" i="33" s="1"/>
  <c r="M256" i="38" s="1"/>
  <c r="Q359" i="33"/>
  <c r="V363" i="6" s="1"/>
  <c r="AC359" i="33" s="1"/>
  <c r="M365" i="38" s="1"/>
  <c r="Q483" i="33"/>
  <c r="I23" i="43" s="1"/>
  <c r="Q777" i="33"/>
  <c r="M783" i="36" s="1"/>
  <c r="Q419" i="33"/>
  <c r="I177" i="43" s="1"/>
  <c r="Q109" i="33"/>
  <c r="Q822" i="33"/>
  <c r="V826" i="6" s="1"/>
  <c r="AC822" i="33" s="1"/>
  <c r="M828" i="38" s="1"/>
  <c r="Q129" i="33"/>
  <c r="V133" i="6" s="1"/>
  <c r="AC129" i="33" s="1"/>
  <c r="M135" i="38" s="1"/>
  <c r="Q475" i="33"/>
  <c r="I15" i="43" s="1"/>
  <c r="Q168" i="33"/>
  <c r="V172" i="6" s="1"/>
  <c r="AC168" i="33" s="1"/>
  <c r="M174" i="38" s="1"/>
  <c r="Q238" i="33"/>
  <c r="M244" i="36" s="1"/>
  <c r="Q686" i="33"/>
  <c r="V690" i="6" s="1"/>
  <c r="AC686" i="33" s="1"/>
  <c r="M692" i="38" s="1"/>
  <c r="Q682" i="33"/>
  <c r="I85" i="43" s="1"/>
  <c r="Q211" i="33"/>
  <c r="I58" i="43" s="1"/>
  <c r="Q821" i="33"/>
  <c r="Q674" i="33"/>
  <c r="I20" i="43" s="1"/>
  <c r="Q24" i="33"/>
  <c r="V28" i="6" s="1"/>
  <c r="AC24" i="33" s="1"/>
  <c r="M30" i="38" s="1"/>
  <c r="Q81" i="33"/>
  <c r="V85" i="6" s="1"/>
  <c r="AC81" i="33" s="1"/>
  <c r="M87" i="38" s="1"/>
  <c r="Q666" i="33"/>
  <c r="V670" i="6" s="1"/>
  <c r="AC666" i="33" s="1"/>
  <c r="M672" i="38" s="1"/>
  <c r="Q685" i="33"/>
  <c r="M691" i="36" s="1"/>
  <c r="Q9" i="33"/>
  <c r="I80" i="43" s="1"/>
  <c r="Q280" i="33"/>
  <c r="M286" i="36" s="1"/>
  <c r="Q421" i="33"/>
  <c r="I130" i="43" s="1"/>
  <c r="Q251" i="33"/>
  <c r="I48" i="43" s="1"/>
  <c r="Q153" i="33"/>
  <c r="Q315" i="33"/>
  <c r="M321" i="36" s="1"/>
  <c r="Q165" i="33"/>
  <c r="M171" i="36" s="1"/>
  <c r="Q136" i="33"/>
  <c r="M142" i="36" s="1"/>
  <c r="Q285" i="33"/>
  <c r="I111" i="43" s="1"/>
  <c r="Q83" i="33"/>
  <c r="M89" i="36" s="1"/>
  <c r="Q413" i="33"/>
  <c r="M419" i="36" s="1"/>
  <c r="Q812" i="33"/>
  <c r="M818" i="36" s="1"/>
  <c r="Q90" i="33"/>
  <c r="M96" i="36" s="1"/>
  <c r="Q721" i="33"/>
  <c r="M727" i="36" s="1"/>
  <c r="Q657" i="33"/>
  <c r="Q273" i="33"/>
  <c r="M279" i="36" s="1"/>
  <c r="Q54" i="33"/>
  <c r="Q355" i="33"/>
  <c r="M361" i="36" s="1"/>
  <c r="Q141" i="33"/>
  <c r="I17" i="43" s="1"/>
  <c r="Q265" i="33"/>
  <c r="Q32" i="33"/>
  <c r="Q694" i="33"/>
  <c r="Q23" i="33"/>
  <c r="Q831" i="33"/>
  <c r="I50" i="43" s="1"/>
  <c r="Q20" i="33"/>
  <c r="Q85" i="33"/>
  <c r="Q224" i="33"/>
  <c r="I93" i="43" s="1"/>
  <c r="Q226" i="33"/>
  <c r="I155" i="43" s="1"/>
  <c r="Q267" i="33"/>
  <c r="M273" i="36" s="1"/>
  <c r="Q123" i="33"/>
  <c r="Q715" i="33"/>
  <c r="I18" i="43" s="1"/>
  <c r="Q383" i="33"/>
  <c r="Q327" i="33"/>
  <c r="V331" i="6" s="1"/>
  <c r="AC327" i="33" s="1"/>
  <c r="M333" i="38" s="1"/>
  <c r="Q429" i="33"/>
  <c r="Q222" i="33"/>
  <c r="V226" i="6" s="1"/>
  <c r="AC222" i="33" s="1"/>
  <c r="M228" i="38" s="1"/>
  <c r="Q144" i="33"/>
  <c r="Q443" i="33"/>
  <c r="V447" i="6" s="1"/>
  <c r="AC443" i="33" s="1"/>
  <c r="M449" i="38" s="1"/>
  <c r="Q248" i="33"/>
  <c r="Q334" i="33"/>
  <c r="V338" i="6" s="1"/>
  <c r="AC334" i="33" s="1"/>
  <c r="M340" i="38" s="1"/>
  <c r="Q130" i="33"/>
  <c r="I124" i="43" s="1"/>
  <c r="Q228" i="33"/>
  <c r="V232" i="6" s="1"/>
  <c r="AC228" i="33" s="1"/>
  <c r="M234" i="38" s="1"/>
  <c r="Q679" i="33"/>
  <c r="M685" i="36" s="1"/>
  <c r="Q476" i="33"/>
  <c r="V480" i="6" s="1"/>
  <c r="AC476" i="33" s="1"/>
  <c r="M482" i="38" s="1"/>
  <c r="Q819" i="33"/>
  <c r="Q371" i="33"/>
  <c r="V375" i="6" s="1"/>
  <c r="AC371" i="33" s="1"/>
  <c r="M377" i="38" s="1"/>
  <c r="Q676" i="33"/>
  <c r="I112" i="43" s="1"/>
  <c r="Q258" i="33"/>
  <c r="M264" i="36" s="1"/>
  <c r="Q149" i="33"/>
  <c r="V153" i="6" s="1"/>
  <c r="AC149" i="33" s="1"/>
  <c r="M155" i="38" s="1"/>
  <c r="Q660" i="33"/>
  <c r="Q256" i="33"/>
  <c r="I35" i="43" s="1"/>
  <c r="Q830" i="33"/>
  <c r="V834" i="6" s="1"/>
  <c r="AC830" i="33" s="1"/>
  <c r="M836" i="38" s="1"/>
  <c r="Q291" i="33"/>
  <c r="I105" i="43" s="1"/>
  <c r="Q155" i="33"/>
  <c r="Q696" i="33"/>
  <c r="I46" i="43" s="1"/>
  <c r="Q33" i="33"/>
  <c r="Q310" i="33"/>
  <c r="Q283" i="33"/>
  <c r="V287" i="6" s="1"/>
  <c r="AC283" i="33" s="1"/>
  <c r="M289" i="38" s="1"/>
  <c r="Q432" i="33"/>
  <c r="I163" i="43" s="1"/>
  <c r="Q411" i="33"/>
  <c r="I152" i="43" s="1"/>
  <c r="Q16" i="33"/>
  <c r="I5" i="43" s="1"/>
  <c r="Q55" i="33"/>
  <c r="Q199" i="33"/>
  <c r="I77" i="43" s="1"/>
  <c r="Q177" i="33"/>
  <c r="I131" i="43" s="1"/>
  <c r="Q309" i="33"/>
  <c r="M315" i="36" s="1"/>
  <c r="Q216" i="33"/>
  <c r="Q169" i="33"/>
  <c r="I160" i="43" s="1"/>
  <c r="Q150" i="33"/>
  <c r="M156" i="36" s="1"/>
  <c r="Q239" i="33"/>
  <c r="I28" i="43" s="1"/>
  <c r="Q451" i="33"/>
  <c r="I122" i="43" s="1"/>
  <c r="Q692" i="33"/>
  <c r="I128" i="43" s="1"/>
  <c r="Q198" i="33"/>
  <c r="I11" i="43" s="1"/>
  <c r="Q379" i="33"/>
  <c r="I187" i="43" s="1"/>
  <c r="Q671" i="33"/>
  <c r="I69" i="43" s="1"/>
  <c r="Q278" i="33"/>
  <c r="I116" i="43" s="1"/>
  <c r="Q202" i="33"/>
  <c r="Q658" i="33"/>
  <c r="I65" i="43" s="1"/>
  <c r="Q60" i="33"/>
  <c r="M66" i="36" s="1"/>
  <c r="Q26" i="33"/>
  <c r="Q243" i="33"/>
  <c r="M249" i="36" s="1"/>
  <c r="Q143" i="33"/>
  <c r="Q691" i="33"/>
  <c r="Q281" i="33"/>
  <c r="Q212" i="33"/>
  <c r="M218" i="36" s="1"/>
  <c r="Q683" i="33"/>
  <c r="I183" i="43" s="1"/>
  <c r="Q115" i="33"/>
  <c r="M121" i="36" s="1"/>
  <c r="Q702" i="33"/>
  <c r="I108" i="43" s="1"/>
  <c r="Q698" i="33"/>
  <c r="M704" i="36" s="1"/>
  <c r="Q378" i="33"/>
  <c r="Q174" i="33"/>
  <c r="M180" i="36" s="1"/>
  <c r="Q279" i="33"/>
  <c r="I37" i="43" s="1"/>
  <c r="Q47" i="33"/>
  <c r="Q818" i="33"/>
  <c r="I55" i="43" s="1"/>
  <c r="Q196" i="33"/>
  <c r="Q385" i="33"/>
  <c r="I51" i="43" s="1"/>
  <c r="Q829" i="33"/>
  <c r="M835" i="36" s="1"/>
  <c r="Q40" i="33"/>
  <c r="M46" i="36" s="1"/>
  <c r="Q122" i="33"/>
  <c r="I40" i="43" s="1"/>
  <c r="C20" i="3"/>
  <c r="I20" i="3" s="1"/>
  <c r="V299" i="6" l="1"/>
  <c r="AC295" i="33" s="1"/>
  <c r="M307" i="36"/>
  <c r="V594" i="6"/>
  <c r="AC590" i="33" s="1"/>
  <c r="M596" i="38" s="1"/>
  <c r="I30" i="34"/>
  <c r="L106" i="43"/>
  <c r="M615" i="36"/>
  <c r="M800" i="36"/>
  <c r="V104" i="6"/>
  <c r="AC100" i="33" s="1"/>
  <c r="M106" i="38" s="1"/>
  <c r="V711" i="6"/>
  <c r="AC707" i="33" s="1"/>
  <c r="M713" i="38" s="1"/>
  <c r="M65" i="36"/>
  <c r="M556" i="36"/>
  <c r="V458" i="6"/>
  <c r="AC454" i="33" s="1"/>
  <c r="M460" i="38" s="1"/>
  <c r="V649" i="6"/>
  <c r="AC645" i="33" s="1"/>
  <c r="M651" i="38" s="1"/>
  <c r="M418" i="36"/>
  <c r="V135" i="6"/>
  <c r="AC131" i="33" s="1"/>
  <c r="U127" i="43" s="1"/>
  <c r="M344" i="36"/>
  <c r="M247" i="36"/>
  <c r="V50" i="6"/>
  <c r="AC46" i="33" s="1"/>
  <c r="M644" i="36"/>
  <c r="M650" i="36"/>
  <c r="V761" i="6"/>
  <c r="AC757" i="33" s="1"/>
  <c r="M763" i="38" s="1"/>
  <c r="V583" i="6"/>
  <c r="AC579" i="33" s="1"/>
  <c r="M585" i="38" s="1"/>
  <c r="V572" i="6"/>
  <c r="AC568" i="33" s="1"/>
  <c r="M574" i="38" s="1"/>
  <c r="V746" i="6"/>
  <c r="AC742" i="33" s="1"/>
  <c r="M748" i="38" s="1"/>
  <c r="M567" i="36"/>
  <c r="M299" i="36"/>
  <c r="M525" i="36"/>
  <c r="V317" i="6"/>
  <c r="AC313" i="33" s="1"/>
  <c r="M319" i="38" s="1"/>
  <c r="M447" i="36"/>
  <c r="M771" i="36"/>
  <c r="M47" i="36"/>
  <c r="V657" i="6"/>
  <c r="AC653" i="33" s="1"/>
  <c r="M659" i="38" s="1"/>
  <c r="M311" i="36"/>
  <c r="V528" i="6"/>
  <c r="AC524" i="33" s="1"/>
  <c r="M530" i="38" s="1"/>
  <c r="M177" i="36"/>
  <c r="M780" i="36"/>
  <c r="M610" i="36"/>
  <c r="M795" i="36"/>
  <c r="V751" i="6"/>
  <c r="AC747" i="33" s="1"/>
  <c r="M753" i="38" s="1"/>
  <c r="V151" i="6"/>
  <c r="AC147" i="33" s="1"/>
  <c r="M153" i="38" s="1"/>
  <c r="L237" i="38"/>
  <c r="M7" i="33"/>
  <c r="E82" i="43" s="1"/>
  <c r="M169" i="33"/>
  <c r="E160" i="43" s="1"/>
  <c r="N14" i="35"/>
  <c r="N12" i="35"/>
  <c r="N13" i="35"/>
  <c r="S12" i="35"/>
  <c r="S14" i="35"/>
  <c r="M146" i="33"/>
  <c r="R150" i="6" s="1"/>
  <c r="Y146" i="33" s="1"/>
  <c r="I152" i="38" s="1"/>
  <c r="M310" i="33"/>
  <c r="I316" i="36" s="1"/>
  <c r="M239" i="33"/>
  <c r="E28" i="43" s="1"/>
  <c r="M148" i="33"/>
  <c r="E140" i="43" s="1"/>
  <c r="M359" i="33"/>
  <c r="I365" i="36" s="1"/>
  <c r="M124" i="33"/>
  <c r="E142" i="43" s="1"/>
  <c r="M283" i="33"/>
  <c r="I289" i="36" s="1"/>
  <c r="M335" i="33"/>
  <c r="R339" i="6" s="1"/>
  <c r="Y335" i="33" s="1"/>
  <c r="I341" i="38" s="1"/>
  <c r="M84" i="33"/>
  <c r="I90" i="36" s="1"/>
  <c r="M443" i="33"/>
  <c r="R447" i="6" s="1"/>
  <c r="Y443" i="33" s="1"/>
  <c r="I449" i="38" s="1"/>
  <c r="M266" i="33"/>
  <c r="I272" i="36" s="1"/>
  <c r="M176" i="33"/>
  <c r="I182" i="36" s="1"/>
  <c r="M145" i="33"/>
  <c r="I151" i="36" s="1"/>
  <c r="M690" i="33"/>
  <c r="E59" i="43" s="1"/>
  <c r="M511" i="33"/>
  <c r="R515" i="6" s="1"/>
  <c r="Y511" i="33" s="1"/>
  <c r="I517" i="38" s="1"/>
  <c r="M216" i="33"/>
  <c r="I222" i="36" s="1"/>
  <c r="M67" i="33"/>
  <c r="I73" i="36" s="1"/>
  <c r="M196" i="33"/>
  <c r="I202" i="36" s="1"/>
  <c r="M167" i="33"/>
  <c r="I173" i="36" s="1"/>
  <c r="M657" i="33"/>
  <c r="I663" i="36" s="1"/>
  <c r="M248" i="33"/>
  <c r="I254" i="36" s="1"/>
  <c r="M341" i="33"/>
  <c r="R345" i="6" s="1"/>
  <c r="Y341" i="33" s="1"/>
  <c r="I347" i="38" s="1"/>
  <c r="M187" i="33"/>
  <c r="I193" i="36" s="1"/>
  <c r="M272" i="33"/>
  <c r="I278" i="36" s="1"/>
  <c r="M205" i="33"/>
  <c r="R209" i="6" s="1"/>
  <c r="Y205" i="33" s="1"/>
  <c r="I211" i="38" s="1"/>
  <c r="V98" i="6"/>
  <c r="AC94" i="33" s="1"/>
  <c r="M100" i="38" s="1"/>
  <c r="M549" i="36"/>
  <c r="M243" i="36"/>
  <c r="M634" i="36"/>
  <c r="M248" i="36"/>
  <c r="V579" i="6"/>
  <c r="AC575" i="33" s="1"/>
  <c r="M581" i="38" s="1"/>
  <c r="M69" i="36"/>
  <c r="V116" i="6"/>
  <c r="AC112" i="33" s="1"/>
  <c r="M118" i="38" s="1"/>
  <c r="M188" i="36"/>
  <c r="M561" i="36"/>
  <c r="M353" i="36"/>
  <c r="M768" i="36"/>
  <c r="M14" i="36"/>
  <c r="M626" i="36"/>
  <c r="M742" i="36"/>
  <c r="M463" i="36"/>
  <c r="M761" i="36"/>
  <c r="M356" i="36"/>
  <c r="V82" i="6"/>
  <c r="AC78" i="33" s="1"/>
  <c r="M84" i="38" s="1"/>
  <c r="M603" i="36"/>
  <c r="M483" i="36"/>
  <c r="V524" i="6"/>
  <c r="AC520" i="33" s="1"/>
  <c r="M526" i="38" s="1"/>
  <c r="M111" i="36"/>
  <c r="M638" i="36"/>
  <c r="M560" i="36"/>
  <c r="V489" i="6"/>
  <c r="AC485" i="33" s="1"/>
  <c r="M491" i="38" s="1"/>
  <c r="V601" i="6"/>
  <c r="AC597" i="33" s="1"/>
  <c r="U113" i="43" s="1"/>
  <c r="M95" i="36"/>
  <c r="M221" i="36"/>
  <c r="M444" i="36"/>
  <c r="M388" i="36"/>
  <c r="M608" i="36"/>
  <c r="O5" i="36"/>
  <c r="I5" i="36"/>
  <c r="D44" i="22" s="1"/>
  <c r="D58" i="22" s="1"/>
  <c r="G5" i="36"/>
  <c r="D38" i="22" s="1"/>
  <c r="D52" i="22" s="1"/>
  <c r="K5" i="36"/>
  <c r="E38" i="22" s="1"/>
  <c r="E52" i="22" s="1"/>
  <c r="M428" i="36"/>
  <c r="M804" i="36"/>
  <c r="M814" i="36"/>
  <c r="M616" i="36"/>
  <c r="V532" i="6"/>
  <c r="AC528" i="33" s="1"/>
  <c r="M534" i="38" s="1"/>
  <c r="M600" i="36"/>
  <c r="M71" i="36"/>
  <c r="M479" i="36"/>
  <c r="M31" i="36"/>
  <c r="V811" i="6"/>
  <c r="AC807" i="33" s="1"/>
  <c r="M813" i="38" s="1"/>
  <c r="M50" i="36"/>
  <c r="M41" i="36"/>
  <c r="V714" i="6"/>
  <c r="AC710" i="33" s="1"/>
  <c r="M716" i="38" s="1"/>
  <c r="V61" i="6"/>
  <c r="AC57" i="33" s="1"/>
  <c r="M63" i="38" s="1"/>
  <c r="V246" i="6"/>
  <c r="AC242" i="33" s="1"/>
  <c r="U138" i="43" s="1"/>
  <c r="M125" i="36"/>
  <c r="V329" i="6"/>
  <c r="AC325" i="33" s="1"/>
  <c r="M331" i="38" s="1"/>
  <c r="M97" i="36"/>
  <c r="M571" i="36"/>
  <c r="M302" i="36"/>
  <c r="M623" i="36"/>
  <c r="M724" i="36"/>
  <c r="M227" i="36"/>
  <c r="M325" i="36"/>
  <c r="V217" i="6"/>
  <c r="AC213" i="33" s="1"/>
  <c r="M219" i="38" s="1"/>
  <c r="M314" i="36"/>
  <c r="M323" i="36"/>
  <c r="M412" i="36"/>
  <c r="M758" i="36"/>
  <c r="M532" i="36"/>
  <c r="M645" i="36"/>
  <c r="M37" i="36"/>
  <c r="M671" i="36"/>
  <c r="M313" i="36"/>
  <c r="V625" i="6"/>
  <c r="AC621" i="33" s="1"/>
  <c r="M627" i="38" s="1"/>
  <c r="V808" i="6"/>
  <c r="AC804" i="33" s="1"/>
  <c r="M810" i="38" s="1"/>
  <c r="M410" i="36"/>
  <c r="V827" i="6"/>
  <c r="AC823" i="33" s="1"/>
  <c r="M829" i="38" s="1"/>
  <c r="M550" i="36"/>
  <c r="M507" i="36"/>
  <c r="V265" i="6"/>
  <c r="AC261" i="33" s="1"/>
  <c r="M267" i="38" s="1"/>
  <c r="V275" i="6"/>
  <c r="AC271" i="33" s="1"/>
  <c r="M277" i="38" s="1"/>
  <c r="V121" i="6"/>
  <c r="AC117" i="33" s="1"/>
  <c r="U154" i="43" s="1"/>
  <c r="M458" i="36"/>
  <c r="M754" i="36"/>
  <c r="M456" i="36"/>
  <c r="V405" i="6"/>
  <c r="AC401" i="33" s="1"/>
  <c r="M407" i="38" s="1"/>
  <c r="V258" i="6"/>
  <c r="AC254" i="33" s="1"/>
  <c r="M260" i="38" s="1"/>
  <c r="M123" i="36"/>
  <c r="M647" i="36"/>
  <c r="V156" i="6"/>
  <c r="AC152" i="33" s="1"/>
  <c r="M158" i="38" s="1"/>
  <c r="M654" i="36"/>
  <c r="V581" i="6"/>
  <c r="AC577" i="33" s="1"/>
  <c r="M583" i="38" s="1"/>
  <c r="M642" i="36"/>
  <c r="M446" i="36"/>
  <c r="M58" i="36"/>
  <c r="M406" i="36"/>
  <c r="M767" i="36"/>
  <c r="M293" i="36"/>
  <c r="M496" i="36"/>
  <c r="I184" i="43"/>
  <c r="M834" i="36"/>
  <c r="M738" i="36"/>
  <c r="M544" i="36"/>
  <c r="M214" i="36"/>
  <c r="M144" i="36"/>
  <c r="M535" i="36"/>
  <c r="M179" i="36"/>
  <c r="V33" i="6"/>
  <c r="AC29" i="33" s="1"/>
  <c r="M35" i="38" s="1"/>
  <c r="M492" i="36"/>
  <c r="M775" i="36"/>
  <c r="M27" i="36"/>
  <c r="M395" i="36"/>
  <c r="M731" i="36"/>
  <c r="V534" i="6"/>
  <c r="AC530" i="33" s="1"/>
  <c r="M536" i="38" s="1"/>
  <c r="M497" i="36"/>
  <c r="M660" i="36"/>
  <c r="M468" i="36"/>
  <c r="M383" i="36"/>
  <c r="V638" i="6"/>
  <c r="AC634" i="33" s="1"/>
  <c r="M640" i="38" s="1"/>
  <c r="M756" i="36"/>
  <c r="M103" i="36"/>
  <c r="M658" i="36"/>
  <c r="M772" i="36"/>
  <c r="V499" i="6"/>
  <c r="AC495" i="33" s="1"/>
  <c r="M501" i="38" s="1"/>
  <c r="M78" i="36"/>
  <c r="V585" i="6"/>
  <c r="AC581" i="33" s="1"/>
  <c r="M587" i="38" s="1"/>
  <c r="M452" i="36"/>
  <c r="V527" i="6"/>
  <c r="AC523" i="33" s="1"/>
  <c r="M529" i="38" s="1"/>
  <c r="M455" i="36"/>
  <c r="M43" i="36"/>
  <c r="V602" i="6"/>
  <c r="AC598" i="33" s="1"/>
  <c r="M604" i="38" s="1"/>
  <c r="V238" i="6"/>
  <c r="AC234" i="33" s="1"/>
  <c r="M240" i="38" s="1"/>
  <c r="M441" i="36"/>
  <c r="M809" i="36"/>
  <c r="V360" i="6"/>
  <c r="AC356" i="33" s="1"/>
  <c r="M362" i="38" s="1"/>
  <c r="M512" i="36"/>
  <c r="M386" i="36"/>
  <c r="M830" i="36"/>
  <c r="M782" i="36"/>
  <c r="M450" i="36"/>
  <c r="M635" i="36"/>
  <c r="M59" i="36"/>
  <c r="V620" i="6"/>
  <c r="AC616" i="33" s="1"/>
  <c r="M622" i="38" s="1"/>
  <c r="M453" i="36"/>
  <c r="V97" i="6"/>
  <c r="AC93" i="33" s="1"/>
  <c r="M99" i="38" s="1"/>
  <c r="M637" i="36"/>
  <c r="M495" i="36"/>
  <c r="M570" i="36"/>
  <c r="M342" i="36"/>
  <c r="V622" i="6"/>
  <c r="AC618" i="33" s="1"/>
  <c r="M624" i="38" s="1"/>
  <c r="M617" i="36"/>
  <c r="V755" i="6"/>
  <c r="AC751" i="33" s="1"/>
  <c r="M757" i="38" s="1"/>
  <c r="V52" i="6"/>
  <c r="AC48" i="33" s="1"/>
  <c r="M54" i="38" s="1"/>
  <c r="V223" i="6"/>
  <c r="AC219" i="33" s="1"/>
  <c r="M225" i="38" s="1"/>
  <c r="M375" i="36"/>
  <c r="M241" i="36"/>
  <c r="V508" i="6"/>
  <c r="AC504" i="33" s="1"/>
  <c r="M510" i="38" s="1"/>
  <c r="V538" i="6"/>
  <c r="AC534" i="33" s="1"/>
  <c r="M540" i="38" s="1"/>
  <c r="M710" i="36"/>
  <c r="M64" i="36"/>
  <c r="M168" i="36"/>
  <c r="M838" i="38"/>
  <c r="M364" i="36"/>
  <c r="V78" i="6"/>
  <c r="AC74" i="33" s="1"/>
  <c r="M80" i="38" s="1"/>
  <c r="V596" i="6"/>
  <c r="AC592" i="33" s="1"/>
  <c r="M598" i="38" s="1"/>
  <c r="M577" i="36"/>
  <c r="V222" i="6"/>
  <c r="AC218" i="33" s="1"/>
  <c r="M224" i="38" s="1"/>
  <c r="M163" i="36"/>
  <c r="V221" i="6"/>
  <c r="AC217" i="33" s="1"/>
  <c r="M223" i="38" s="1"/>
  <c r="V434" i="6"/>
  <c r="AC430" i="33" s="1"/>
  <c r="M436" i="38" s="1"/>
  <c r="M531" i="36"/>
  <c r="M350" i="36"/>
  <c r="V795" i="6"/>
  <c r="AC791" i="33" s="1"/>
  <c r="M797" i="38" s="1"/>
  <c r="M657" i="36"/>
  <c r="V519" i="6"/>
  <c r="AC515" i="33" s="1"/>
  <c r="M521" i="38" s="1"/>
  <c r="V498" i="6"/>
  <c r="AC494" i="33" s="1"/>
  <c r="M500" i="38" s="1"/>
  <c r="M752" i="36"/>
  <c r="M433" i="36"/>
  <c r="V815" i="6"/>
  <c r="AC811" i="33" s="1"/>
  <c r="M817" i="38" s="1"/>
  <c r="M114" i="36"/>
  <c r="M467" i="36"/>
  <c r="V743" i="6"/>
  <c r="AC739" i="33" s="1"/>
  <c r="M745" i="38" s="1"/>
  <c r="M332" i="36"/>
  <c r="V378" i="6"/>
  <c r="AC374" i="33" s="1"/>
  <c r="M380" i="38" s="1"/>
  <c r="M714" i="36"/>
  <c r="M619" i="36"/>
  <c r="M67" i="36"/>
  <c r="V774" i="6"/>
  <c r="AC770" i="33" s="1"/>
  <c r="M776" i="38" s="1"/>
  <c r="M785" i="36"/>
  <c r="V318" i="6"/>
  <c r="AC314" i="33" s="1"/>
  <c r="M320" i="38" s="1"/>
  <c r="M736" i="36"/>
  <c r="V70" i="6"/>
  <c r="AC66" i="33" s="1"/>
  <c r="M72" i="38" s="1"/>
  <c r="M274" i="36"/>
  <c r="M354" i="36"/>
  <c r="M838" i="36"/>
  <c r="V395" i="6"/>
  <c r="AC391" i="33" s="1"/>
  <c r="M397" i="38" s="1"/>
  <c r="M656" i="36"/>
  <c r="V709" i="6"/>
  <c r="AC705" i="33" s="1"/>
  <c r="M711" i="38" s="1"/>
  <c r="M618" i="36"/>
  <c r="M329" i="36"/>
  <c r="M288" i="36"/>
  <c r="M75" i="36"/>
  <c r="M539" i="36"/>
  <c r="M722" i="36"/>
  <c r="M493" i="36"/>
  <c r="V747" i="6"/>
  <c r="AC743" i="33" s="1"/>
  <c r="M749" i="38" s="1"/>
  <c r="M557" i="36"/>
  <c r="M508" i="36"/>
  <c r="M415" i="36"/>
  <c r="V132" i="6"/>
  <c r="AC128" i="33" s="1"/>
  <c r="M134" i="38" s="1"/>
  <c r="M769" i="36"/>
  <c r="M653" i="36"/>
  <c r="M102" i="36"/>
  <c r="M484" i="36"/>
  <c r="V301" i="6"/>
  <c r="AC297" i="33" s="1"/>
  <c r="M303" i="38" s="1"/>
  <c r="V805" i="6"/>
  <c r="AC801" i="33" s="1"/>
  <c r="M807" i="38" s="1"/>
  <c r="M631" i="36"/>
  <c r="V580" i="6"/>
  <c r="AC576" i="33" s="1"/>
  <c r="M582" i="38" s="1"/>
  <c r="M652" i="36"/>
  <c r="V366" i="6"/>
  <c r="AC362" i="33" s="1"/>
  <c r="M368" i="38" s="1"/>
  <c r="V592" i="6"/>
  <c r="AC588" i="33" s="1"/>
  <c r="M594" i="38" s="1"/>
  <c r="M359" i="36"/>
  <c r="V557" i="6"/>
  <c r="AC553" i="33" s="1"/>
  <c r="M559" i="38" s="1"/>
  <c r="M687" i="36"/>
  <c r="M732" i="36"/>
  <c r="M322" i="36"/>
  <c r="M93" i="36"/>
  <c r="M36" i="36"/>
  <c r="M593" i="36"/>
  <c r="M726" i="36"/>
  <c r="V470" i="6"/>
  <c r="AC466" i="33" s="1"/>
  <c r="M472" i="38" s="1"/>
  <c r="M324" i="36"/>
  <c r="V141" i="6"/>
  <c r="AC137" i="33" s="1"/>
  <c r="M143" i="38" s="1"/>
  <c r="I169" i="43"/>
  <c r="M220" i="36"/>
  <c r="M808" i="36"/>
  <c r="M504" i="36"/>
  <c r="M552" i="36"/>
  <c r="M576" i="36"/>
  <c r="M328" i="36"/>
  <c r="V99" i="6"/>
  <c r="AC95" i="33" s="1"/>
  <c r="M101" i="38" s="1"/>
  <c r="M791" i="36"/>
  <c r="M655" i="36"/>
  <c r="M584" i="36"/>
  <c r="M760" i="36"/>
  <c r="V517" i="6"/>
  <c r="AC513" i="33" s="1"/>
  <c r="M519" i="38" s="1"/>
  <c r="V336" i="6"/>
  <c r="AC332" i="33" s="1"/>
  <c r="M338" i="38" s="1"/>
  <c r="M589" i="36"/>
  <c r="M276" i="36"/>
  <c r="M443" i="36"/>
  <c r="V516" i="6"/>
  <c r="AC512" i="33" s="1"/>
  <c r="M518" i="38" s="1"/>
  <c r="M516" i="36"/>
  <c r="M796" i="36"/>
  <c r="M636" i="36"/>
  <c r="V685" i="6"/>
  <c r="AC681" i="33" s="1"/>
  <c r="U117" i="43" s="1"/>
  <c r="V92" i="6"/>
  <c r="AC88" i="33" s="1"/>
  <c r="M94" i="38" s="1"/>
  <c r="M33" i="36"/>
  <c r="V401" i="6"/>
  <c r="AC397" i="33" s="1"/>
  <c r="M403" i="38" s="1"/>
  <c r="M515" i="36"/>
  <c r="M766" i="36"/>
  <c r="M541" i="36"/>
  <c r="V735" i="6"/>
  <c r="AC731" i="33" s="1"/>
  <c r="U57" i="43" s="1"/>
  <c r="M349" i="36"/>
  <c r="M770" i="36"/>
  <c r="M461" i="36"/>
  <c r="M729" i="36"/>
  <c r="M792" i="36"/>
  <c r="M718" i="36"/>
  <c r="M737" i="36"/>
  <c r="M744" i="36"/>
  <c r="M527" i="36"/>
  <c r="M146" i="36"/>
  <c r="M292" i="36"/>
  <c r="M85" i="36"/>
  <c r="M811" i="36"/>
  <c r="M779" i="36"/>
  <c r="V521" i="6"/>
  <c r="AC517" i="33" s="1"/>
  <c r="M523" i="38" s="1"/>
  <c r="V440" i="6"/>
  <c r="AC436" i="33" s="1"/>
  <c r="M442" i="38" s="1"/>
  <c r="V446" i="6"/>
  <c r="AC442" i="33" s="1"/>
  <c r="U164" i="43" s="1"/>
  <c r="V90" i="6"/>
  <c r="AC86" i="33" s="1"/>
  <c r="M92" i="38" s="1"/>
  <c r="V749" i="6"/>
  <c r="AC745" i="33" s="1"/>
  <c r="M751" i="38" s="1"/>
  <c r="M42" i="36"/>
  <c r="V54" i="6"/>
  <c r="AC50" i="33" s="1"/>
  <c r="M56" i="38" s="1"/>
  <c r="M251" i="36"/>
  <c r="M282" i="36"/>
  <c r="M579" i="36"/>
  <c r="M448" i="36"/>
  <c r="M778" i="36"/>
  <c r="M595" i="36"/>
  <c r="M543" i="36"/>
  <c r="M24" i="36"/>
  <c r="M790" i="36"/>
  <c r="V824" i="6"/>
  <c r="AC820" i="33" s="1"/>
  <c r="M826" i="38" s="1"/>
  <c r="M599" i="36"/>
  <c r="V462" i="6"/>
  <c r="AC458" i="33" s="1"/>
  <c r="M464" i="38" s="1"/>
  <c r="M358" i="36"/>
  <c r="M300" i="36"/>
  <c r="M141" i="36"/>
  <c r="M607" i="36"/>
  <c r="M511" i="36"/>
  <c r="M401" i="36"/>
  <c r="M597" i="36"/>
  <c r="V162" i="6"/>
  <c r="AC158" i="33" s="1"/>
  <c r="M164" i="38" s="1"/>
  <c r="M542" i="36"/>
  <c r="M572" i="36"/>
  <c r="M569" i="36"/>
  <c r="M44" i="36"/>
  <c r="M255" i="36"/>
  <c r="M327" i="36"/>
  <c r="V240" i="6"/>
  <c r="AC236" i="33" s="1"/>
  <c r="M242" i="38" s="1"/>
  <c r="V167" i="6"/>
  <c r="AC163" i="33" s="1"/>
  <c r="M169" i="38" s="1"/>
  <c r="M378" i="36"/>
  <c r="V829" i="6"/>
  <c r="AC825" i="33" s="1"/>
  <c r="M831" i="38" s="1"/>
  <c r="M376" i="36"/>
  <c r="M580" i="36"/>
  <c r="V762" i="6"/>
  <c r="AC758" i="33" s="1"/>
  <c r="M764" i="38" s="1"/>
  <c r="M475" i="36"/>
  <c r="I127" i="43"/>
  <c r="M633" i="36"/>
  <c r="M160" i="36"/>
  <c r="M524" i="36"/>
  <c r="X546" i="6"/>
  <c r="AE542" i="33" s="1"/>
  <c r="O548" i="38" s="1"/>
  <c r="M566" i="36"/>
  <c r="M34" i="36"/>
  <c r="M669" i="36"/>
  <c r="V435" i="6"/>
  <c r="AC431" i="33" s="1"/>
  <c r="M437" i="38" s="1"/>
  <c r="M639" i="36"/>
  <c r="M741" i="36"/>
  <c r="M439" i="36"/>
  <c r="V234" i="6"/>
  <c r="AC230" i="33" s="1"/>
  <c r="M236" i="38" s="1"/>
  <c r="M649" i="36"/>
  <c r="M819" i="36"/>
  <c r="M545" i="36"/>
  <c r="M765" i="36"/>
  <c r="M787" i="36"/>
  <c r="I159" i="43"/>
  <c r="M494" i="36"/>
  <c r="M294" i="36"/>
  <c r="I133" i="43"/>
  <c r="M548" i="36"/>
  <c r="M505" i="36"/>
  <c r="M777" i="36"/>
  <c r="M49" i="36"/>
  <c r="V728" i="6"/>
  <c r="AC724" i="33" s="1"/>
  <c r="M730" i="38" s="1"/>
  <c r="V353" i="6"/>
  <c r="AC349" i="33" s="1"/>
  <c r="M355" i="38" s="1"/>
  <c r="M648" i="36"/>
  <c r="M57" i="36"/>
  <c r="M720" i="36"/>
  <c r="V659" i="6"/>
  <c r="AC655" i="33" s="1"/>
  <c r="M661" i="38" s="1"/>
  <c r="Q677" i="6"/>
  <c r="X673" i="33" s="1"/>
  <c r="H679" i="38" s="1"/>
  <c r="M374" i="36"/>
  <c r="V189" i="6"/>
  <c r="AC185" i="33" s="1"/>
  <c r="M191" i="38" s="1"/>
  <c r="M326" i="36"/>
  <c r="M820" i="36"/>
  <c r="V786" i="6"/>
  <c r="AC782" i="33" s="1"/>
  <c r="M788" i="38" s="1"/>
  <c r="M628" i="36"/>
  <c r="M21" i="36"/>
  <c r="M502" i="36"/>
  <c r="M20" i="36"/>
  <c r="M499" i="36"/>
  <c r="M434" i="36"/>
  <c r="M318" i="36"/>
  <c r="V16" i="6"/>
  <c r="AC12" i="33" s="1"/>
  <c r="M18" i="38" s="1"/>
  <c r="M369" i="36"/>
  <c r="M793" i="36"/>
  <c r="M564" i="36"/>
  <c r="M641" i="36"/>
  <c r="M537" i="36"/>
  <c r="V512" i="6"/>
  <c r="AC508" i="33" s="1"/>
  <c r="M514" i="38" s="1"/>
  <c r="M488" i="36"/>
  <c r="I182" i="43"/>
  <c r="I84" i="43"/>
  <c r="M740" i="36"/>
  <c r="M86" i="36"/>
  <c r="V586" i="6"/>
  <c r="AC582" i="33" s="1"/>
  <c r="M588" i="38" s="1"/>
  <c r="V457" i="6"/>
  <c r="AC453" i="33" s="1"/>
  <c r="M459" i="38" s="1"/>
  <c r="I64" i="43"/>
  <c r="M480" i="36"/>
  <c r="V520" i="6"/>
  <c r="AC516" i="33" s="1"/>
  <c r="M522" i="38" s="1"/>
  <c r="V560" i="6"/>
  <c r="AC556" i="33" s="1"/>
  <c r="M562" i="38" s="1"/>
  <c r="M547" i="36"/>
  <c r="M107" i="36"/>
  <c r="M509" i="36"/>
  <c r="M520" i="36"/>
  <c r="M733" i="36"/>
  <c r="M528" i="36"/>
  <c r="I81" i="43"/>
  <c r="M513" i="36"/>
  <c r="M805" i="36"/>
  <c r="M246" i="36"/>
  <c r="M774" i="36"/>
  <c r="M366" i="36"/>
  <c r="V726" i="6"/>
  <c r="AC722" i="33" s="1"/>
  <c r="M728" i="38" s="1"/>
  <c r="M170" i="36"/>
  <c r="M28" i="36"/>
  <c r="M746" i="36"/>
  <c r="V170" i="6"/>
  <c r="AC166" i="33" s="1"/>
  <c r="M172" i="38" s="1"/>
  <c r="V701" i="6"/>
  <c r="AC697" i="33" s="1"/>
  <c r="M703" i="38" s="1"/>
  <c r="V717" i="6"/>
  <c r="AC713" i="33" s="1"/>
  <c r="M719" i="38" s="1"/>
  <c r="M197" i="36"/>
  <c r="M185" i="36"/>
  <c r="M470" i="36"/>
  <c r="V610" i="6"/>
  <c r="AC606" i="33" s="1"/>
  <c r="M612" i="38" s="1"/>
  <c r="M538" i="36"/>
  <c r="V213" i="6"/>
  <c r="AC209" i="33" s="1"/>
  <c r="M215" i="38" s="1"/>
  <c r="M555" i="36"/>
  <c r="M235" i="36"/>
  <c r="M632" i="36"/>
  <c r="M81" i="36"/>
  <c r="V115" i="6"/>
  <c r="AC111" i="33" s="1"/>
  <c r="M117" i="38" s="1"/>
  <c r="I174" i="43"/>
  <c r="M801" i="36"/>
  <c r="M798" i="36"/>
  <c r="M673" i="36"/>
  <c r="M265" i="36"/>
  <c r="V584" i="6"/>
  <c r="AC580" i="33" s="1"/>
  <c r="M586" i="38" s="1"/>
  <c r="M104" i="36"/>
  <c r="V26" i="6"/>
  <c r="AC22" i="33" s="1"/>
  <c r="U137" i="43" s="1"/>
  <c r="V830" i="6"/>
  <c r="AC826" i="33" s="1"/>
  <c r="M832" i="38" s="1"/>
  <c r="V176" i="6"/>
  <c r="AC172" i="33" s="1"/>
  <c r="M178" i="38" s="1"/>
  <c r="V604" i="6"/>
  <c r="AC600" i="33" s="1"/>
  <c r="M606" i="38" s="1"/>
  <c r="M298" i="36"/>
  <c r="M643" i="36"/>
  <c r="V302" i="6"/>
  <c r="AC298" i="33" s="1"/>
  <c r="M304" i="38" s="1"/>
  <c r="M625" i="36"/>
  <c r="V68" i="6"/>
  <c r="AC64" i="33" s="1"/>
  <c r="M70" i="38" s="1"/>
  <c r="V208" i="6"/>
  <c r="AC204" i="33" s="1"/>
  <c r="M210" i="38" s="1"/>
  <c r="V779" i="6"/>
  <c r="AC775" i="33" s="1"/>
  <c r="M781" i="38" s="1"/>
  <c r="V428" i="6"/>
  <c r="AC424" i="33" s="1"/>
  <c r="M430" i="38" s="1"/>
  <c r="V472" i="6"/>
  <c r="AC468" i="33" s="1"/>
  <c r="M474" i="38" s="1"/>
  <c r="M686" i="36"/>
  <c r="M226" i="36"/>
  <c r="M725" i="36"/>
  <c r="M630" i="36"/>
  <c r="M105" i="36"/>
  <c r="M665" i="36"/>
  <c r="V443" i="6"/>
  <c r="AC439" i="33" s="1"/>
  <c r="M445" i="38" s="1"/>
  <c r="M602" i="36"/>
  <c r="M351" i="36"/>
  <c r="M503" i="36"/>
  <c r="M454" i="36"/>
  <c r="M568" i="36"/>
  <c r="V430" i="6"/>
  <c r="AC426" i="33" s="1"/>
  <c r="M432" i="38" s="1"/>
  <c r="V741" i="6"/>
  <c r="AC737" i="33" s="1"/>
  <c r="M743" i="38" s="1"/>
  <c r="M305" i="36"/>
  <c r="U43" i="43"/>
  <c r="I43" i="43"/>
  <c r="V663" i="6"/>
  <c r="AC659" i="33" s="1"/>
  <c r="U120" i="43" s="1"/>
  <c r="M629" i="36"/>
  <c r="M590" i="36"/>
  <c r="M382" i="36"/>
  <c r="V782" i="6"/>
  <c r="AC778" i="33" s="1"/>
  <c r="M784" i="38" s="1"/>
  <c r="M553" i="36"/>
  <c r="M621" i="36"/>
  <c r="M79" i="36"/>
  <c r="M108" i="36"/>
  <c r="M469" i="36"/>
  <c r="M750" i="36"/>
  <c r="U64" i="43"/>
  <c r="M498" i="36"/>
  <c r="M231" i="36"/>
  <c r="V261" i="6"/>
  <c r="AC257" i="33" s="1"/>
  <c r="M263" i="38" s="1"/>
  <c r="V248" i="6"/>
  <c r="AC244" i="33" s="1"/>
  <c r="M250" i="38" s="1"/>
  <c r="M337" i="36"/>
  <c r="V611" i="6"/>
  <c r="AC607" i="33" s="1"/>
  <c r="M613" i="38" s="1"/>
  <c r="M786" i="36"/>
  <c r="M773" i="36"/>
  <c r="V618" i="6"/>
  <c r="AC614" i="33" s="1"/>
  <c r="M620" i="38" s="1"/>
  <c r="M693" i="36"/>
  <c r="M565" i="36"/>
  <c r="M334" i="36"/>
  <c r="V660" i="6"/>
  <c r="AC656" i="33" s="1"/>
  <c r="M662" i="38" s="1"/>
  <c r="M148" i="36"/>
  <c r="V110" i="6"/>
  <c r="AC106" i="33" s="1"/>
  <c r="M112" i="38" s="1"/>
  <c r="V561" i="6"/>
  <c r="AC557" i="33" s="1"/>
  <c r="M563" i="38" s="1"/>
  <c r="M416" i="36"/>
  <c r="M17" i="36"/>
  <c r="V227" i="6"/>
  <c r="AC223" i="33" s="1"/>
  <c r="M229" i="38" s="1"/>
  <c r="V804" i="6"/>
  <c r="AC800" i="33" s="1"/>
  <c r="M806" i="38" s="1"/>
  <c r="M611" i="36"/>
  <c r="M573" i="36"/>
  <c r="M478" i="36"/>
  <c r="M317" i="36"/>
  <c r="V483" i="6"/>
  <c r="AC479" i="33" s="1"/>
  <c r="M485" i="38" s="1"/>
  <c r="M803" i="36"/>
  <c r="M233" i="36"/>
  <c r="M76" i="36"/>
  <c r="M113" i="36"/>
  <c r="V504" i="6"/>
  <c r="AC500" i="33" s="1"/>
  <c r="M506" i="38" s="1"/>
  <c r="I21" i="43"/>
  <c r="M357" i="36"/>
  <c r="V576" i="6"/>
  <c r="AC572" i="33" s="1"/>
  <c r="M578" i="38" s="1"/>
  <c r="M190" i="36"/>
  <c r="M339" i="36"/>
  <c r="M759" i="36"/>
  <c r="I118" i="43"/>
  <c r="I73" i="43"/>
  <c r="M252" i="36"/>
  <c r="V21" i="6"/>
  <c r="AC17" i="33" s="1"/>
  <c r="M23" i="38" s="1"/>
  <c r="M789" i="36"/>
  <c r="M739" i="36"/>
  <c r="M605" i="36"/>
  <c r="M812" i="36"/>
  <c r="M551" i="36"/>
  <c r="I186" i="43"/>
  <c r="M74" i="36"/>
  <c r="M290" i="36"/>
  <c r="M451" i="36"/>
  <c r="M281" i="36"/>
  <c r="V589" i="6"/>
  <c r="AC585" i="33" s="1"/>
  <c r="M591" i="38" s="1"/>
  <c r="M546" i="36"/>
  <c r="I98" i="43"/>
  <c r="M345" i="36"/>
  <c r="V370" i="6"/>
  <c r="AC366" i="33" s="1"/>
  <c r="M372" i="38" s="1"/>
  <c r="M558" i="36"/>
  <c r="V60" i="6"/>
  <c r="AC56" i="33" s="1"/>
  <c r="M62" i="38" s="1"/>
  <c r="I103" i="43"/>
  <c r="I170" i="43"/>
  <c r="M123" i="43"/>
  <c r="M109" i="33"/>
  <c r="I115" i="36" s="1"/>
  <c r="M19" i="33"/>
  <c r="I25" i="36" s="1"/>
  <c r="M203" i="33"/>
  <c r="E34" i="43" s="1"/>
  <c r="M165" i="33"/>
  <c r="I171" i="36" s="1"/>
  <c r="M416" i="33"/>
  <c r="I422" i="36" s="1"/>
  <c r="M420" i="33"/>
  <c r="I426" i="36" s="1"/>
  <c r="M309" i="33"/>
  <c r="I315" i="36" s="1"/>
  <c r="M40" i="33"/>
  <c r="I46" i="36" s="1"/>
  <c r="M71" i="33"/>
  <c r="E134" i="43" s="1"/>
  <c r="M253" i="33"/>
  <c r="I259" i="36" s="1"/>
  <c r="M189" i="33"/>
  <c r="I195" i="36" s="1"/>
  <c r="M467" i="33"/>
  <c r="I473" i="36" s="1"/>
  <c r="M475" i="33"/>
  <c r="E15" i="43" s="1"/>
  <c r="M365" i="33"/>
  <c r="I371" i="36" s="1"/>
  <c r="M451" i="33"/>
  <c r="E122" i="43" s="1"/>
  <c r="M749" i="33"/>
  <c r="E70" i="43" s="1"/>
  <c r="M788" i="33"/>
  <c r="R792" i="6" s="1"/>
  <c r="Y788" i="33" s="1"/>
  <c r="M483" i="33"/>
  <c r="E23" i="43" s="1"/>
  <c r="M127" i="33"/>
  <c r="E162" i="43" s="1"/>
  <c r="M250" i="33"/>
  <c r="R254" i="6" s="1"/>
  <c r="Y250" i="33" s="1"/>
  <c r="I256" i="38" s="1"/>
  <c r="M178" i="33"/>
  <c r="R182" i="6" s="1"/>
  <c r="Y178" i="33" s="1"/>
  <c r="M126" i="33"/>
  <c r="I132" i="36" s="1"/>
  <c r="M830" i="33"/>
  <c r="I836" i="36" s="1"/>
  <c r="M793" i="33"/>
  <c r="I799" i="36" s="1"/>
  <c r="M817" i="33"/>
  <c r="E9" i="43" s="1"/>
  <c r="M149" i="33"/>
  <c r="I155" i="36" s="1"/>
  <c r="M290" i="33"/>
  <c r="E135" i="43" s="1"/>
  <c r="M302" i="33"/>
  <c r="I308" i="36" s="1"/>
  <c r="M671" i="33"/>
  <c r="E69" i="43" s="1"/>
  <c r="M434" i="33"/>
  <c r="I440" i="36" s="1"/>
  <c r="M812" i="33"/>
  <c r="I818" i="36" s="1"/>
  <c r="M267" i="33"/>
  <c r="I273" i="36" s="1"/>
  <c r="M696" i="33"/>
  <c r="E46" i="43" s="1"/>
  <c r="M777" i="33"/>
  <c r="E157" i="43" s="1"/>
  <c r="M306" i="33"/>
  <c r="I312" i="36" s="1"/>
  <c r="M673" i="33"/>
  <c r="R677" i="6" s="1"/>
  <c r="Y673" i="33" s="1"/>
  <c r="I679" i="38" s="1"/>
  <c r="M151" i="33"/>
  <c r="E75" i="43" s="1"/>
  <c r="M285" i="33"/>
  <c r="E111" i="43" s="1"/>
  <c r="M342" i="33"/>
  <c r="I348" i="36" s="1"/>
  <c r="M385" i="33"/>
  <c r="E51" i="43" s="1"/>
  <c r="M114" i="33"/>
  <c r="I120" i="36" s="1"/>
  <c r="M23" i="33"/>
  <c r="I29" i="36" s="1"/>
  <c r="M375" i="33"/>
  <c r="I381" i="36" s="1"/>
  <c r="M6" i="33"/>
  <c r="R10" i="6" s="1"/>
  <c r="Y6" i="33" s="1"/>
  <c r="I12" i="38" s="1"/>
  <c r="M694" i="33"/>
  <c r="I700" i="36" s="1"/>
  <c r="M133" i="33"/>
  <c r="E42" i="43" s="1"/>
  <c r="M289" i="33"/>
  <c r="I295" i="36" s="1"/>
  <c r="M233" i="33"/>
  <c r="I239" i="36" s="1"/>
  <c r="M403" i="33"/>
  <c r="E83" i="43" s="1"/>
  <c r="M666" i="33"/>
  <c r="I672" i="36" s="1"/>
  <c r="M160" i="33"/>
  <c r="I166" i="36" s="1"/>
  <c r="M392" i="33"/>
  <c r="I398" i="36" s="1"/>
  <c r="M411" i="33"/>
  <c r="E152" i="43" s="1"/>
  <c r="M670" i="33"/>
  <c r="I676" i="36" s="1"/>
  <c r="M206" i="33"/>
  <c r="M396" i="33"/>
  <c r="R400" i="6" s="1"/>
  <c r="Y396" i="33" s="1"/>
  <c r="M703" i="33"/>
  <c r="E169" i="43" s="1"/>
  <c r="M415" i="33"/>
  <c r="I421" i="36" s="1"/>
  <c r="M674" i="33"/>
  <c r="E20" i="43" s="1"/>
  <c r="M123" i="33"/>
  <c r="I129" i="36" s="1"/>
  <c r="M408" i="33"/>
  <c r="E90" i="43" s="1"/>
  <c r="M717" i="33"/>
  <c r="I723" i="36" s="1"/>
  <c r="M90" i="33"/>
  <c r="I96" i="36" s="1"/>
  <c r="M414" i="33"/>
  <c r="E168" i="43" s="1"/>
  <c r="M330" i="33"/>
  <c r="E39" i="43" s="1"/>
  <c r="M384" i="33"/>
  <c r="I390" i="36" s="1"/>
  <c r="M129" i="33"/>
  <c r="I135" i="36" s="1"/>
  <c r="M222" i="33"/>
  <c r="I228" i="36" s="1"/>
  <c r="M211" i="33"/>
  <c r="E58" i="43" s="1"/>
  <c r="M480" i="33"/>
  <c r="E52" i="43" s="1"/>
  <c r="M32" i="33"/>
  <c r="E84" i="43" s="1"/>
  <c r="M691" i="33"/>
  <c r="I697" i="36" s="1"/>
  <c r="M132" i="33"/>
  <c r="I138" i="36" s="1"/>
  <c r="M60" i="33"/>
  <c r="I66" i="36" s="1"/>
  <c r="M224" i="33"/>
  <c r="E93" i="43" s="1"/>
  <c r="M168" i="33"/>
  <c r="I174" i="36" s="1"/>
  <c r="M16" i="33"/>
  <c r="E5" i="43" s="1"/>
  <c r="M256" i="33"/>
  <c r="E35" i="43" s="1"/>
  <c r="M202" i="33"/>
  <c r="I208" i="36" s="1"/>
  <c r="M195" i="33"/>
  <c r="I201" i="36" s="1"/>
  <c r="M280" i="33"/>
  <c r="I286" i="36" s="1"/>
  <c r="M692" i="33"/>
  <c r="E128" i="43" s="1"/>
  <c r="M818" i="33"/>
  <c r="E55" i="43" s="1"/>
  <c r="M399" i="33"/>
  <c r="I405" i="36" s="1"/>
  <c r="M676" i="33"/>
  <c r="E112" i="43" s="1"/>
  <c r="M456" i="33"/>
  <c r="E53" i="43" s="1"/>
  <c r="M816" i="33"/>
  <c r="E33" i="43" s="1"/>
  <c r="M54" i="33"/>
  <c r="I60" i="36" s="1"/>
  <c r="M198" i="33"/>
  <c r="E11" i="43" s="1"/>
  <c r="M381" i="33"/>
  <c r="I387" i="36" s="1"/>
  <c r="M658" i="33"/>
  <c r="E65" i="43" s="1"/>
  <c r="M386" i="33"/>
  <c r="I392" i="36" s="1"/>
  <c r="M153" i="33"/>
  <c r="I159" i="36" s="1"/>
  <c r="M33" i="33"/>
  <c r="E81" i="43" s="1"/>
  <c r="M186" i="33"/>
  <c r="I192" i="36" s="1"/>
  <c r="M197" i="33"/>
  <c r="E32" i="43" s="1"/>
  <c r="M155" i="33"/>
  <c r="I161" i="36" s="1"/>
  <c r="M45" i="33"/>
  <c r="I51" i="36" s="1"/>
  <c r="M291" i="33"/>
  <c r="E105" i="43" s="1"/>
  <c r="M684" i="33"/>
  <c r="I690" i="36" s="1"/>
  <c r="M688" i="33"/>
  <c r="E139" i="43" s="1"/>
  <c r="M281" i="33"/>
  <c r="I287" i="36" s="1"/>
  <c r="M243" i="33"/>
  <c r="I249" i="36" s="1"/>
  <c r="M181" i="33"/>
  <c r="I187" i="36" s="1"/>
  <c r="M20" i="33"/>
  <c r="R24" i="6" s="1"/>
  <c r="Y20" i="33" s="1"/>
  <c r="M258" i="33"/>
  <c r="I264" i="36" s="1"/>
  <c r="M228" i="33"/>
  <c r="R232" i="6" s="1"/>
  <c r="Y228" i="33" s="1"/>
  <c r="I234" i="38" s="1"/>
  <c r="M277" i="33"/>
  <c r="I283" i="36" s="1"/>
  <c r="M700" i="33"/>
  <c r="E61" i="43" s="1"/>
  <c r="M355" i="33"/>
  <c r="I361" i="36" s="1"/>
  <c r="M471" i="33"/>
  <c r="M300" i="33"/>
  <c r="I306" i="36" s="1"/>
  <c r="M706" i="33"/>
  <c r="E10" i="43" s="1"/>
  <c r="M361" i="33"/>
  <c r="E132" i="43" s="1"/>
  <c r="M481" i="33"/>
  <c r="E94" i="43" s="1"/>
  <c r="M815" i="33"/>
  <c r="E68" i="43" s="1"/>
  <c r="M304" i="33"/>
  <c r="I310" i="36" s="1"/>
  <c r="M661" i="33"/>
  <c r="I667" i="36" s="1"/>
  <c r="M371" i="33"/>
  <c r="I377" i="36" s="1"/>
  <c r="M595" i="33"/>
  <c r="E173" i="43" s="1"/>
  <c r="M821" i="33"/>
  <c r="R825" i="6" s="1"/>
  <c r="Y821" i="33" s="1"/>
  <c r="M388" i="33"/>
  <c r="E158" i="43" s="1"/>
  <c r="M677" i="33"/>
  <c r="E6" i="43" s="1"/>
  <c r="M698" i="33"/>
  <c r="R702" i="6" s="1"/>
  <c r="Y698" i="33" s="1"/>
  <c r="I704" i="38" s="1"/>
  <c r="M686" i="33"/>
  <c r="I692" i="36" s="1"/>
  <c r="M274" i="33"/>
  <c r="M255" i="33"/>
  <c r="I261" i="36" s="1"/>
  <c r="M150" i="33"/>
  <c r="I156" i="36" s="1"/>
  <c r="M829" i="33"/>
  <c r="I835" i="36" s="1"/>
  <c r="M364" i="33"/>
  <c r="I370" i="36" s="1"/>
  <c r="M421" i="33"/>
  <c r="E130" i="43" s="1"/>
  <c r="M175" i="33"/>
  <c r="I181" i="36" s="1"/>
  <c r="M77" i="33"/>
  <c r="I83" i="36" s="1"/>
  <c r="M200" i="33"/>
  <c r="E31" i="43" s="1"/>
  <c r="M177" i="33"/>
  <c r="E131" i="43" s="1"/>
  <c r="M110" i="33"/>
  <c r="E71" i="43" s="1"/>
  <c r="M226" i="33"/>
  <c r="E155" i="43" s="1"/>
  <c r="M265" i="33"/>
  <c r="I271" i="36" s="1"/>
  <c r="M423" i="33"/>
  <c r="E7" i="43" s="1"/>
  <c r="M429" i="33"/>
  <c r="R433" i="6" s="1"/>
  <c r="Y429" i="33" s="1"/>
  <c r="M432" i="33"/>
  <c r="E163" i="43" s="1"/>
  <c r="M459" i="33"/>
  <c r="E175" i="43" s="1"/>
  <c r="M190" i="33"/>
  <c r="I196" i="36" s="1"/>
  <c r="M199" i="33"/>
  <c r="E77" i="43" s="1"/>
  <c r="M62" i="33"/>
  <c r="E146" i="43" s="1"/>
  <c r="M113" i="33"/>
  <c r="R117" i="6" s="1"/>
  <c r="Y113" i="33" s="1"/>
  <c r="I119" i="38" s="1"/>
  <c r="M47" i="33"/>
  <c r="E184" i="43" s="1"/>
  <c r="M303" i="33"/>
  <c r="I309" i="36" s="1"/>
  <c r="M210" i="33"/>
  <c r="M269" i="33"/>
  <c r="I275" i="36" s="1"/>
  <c r="M192" i="33"/>
  <c r="E54" i="43" s="1"/>
  <c r="M247" i="33"/>
  <c r="E76" i="43" s="1"/>
  <c r="M174" i="33"/>
  <c r="M201" i="33"/>
  <c r="E27" i="43" s="1"/>
  <c r="M120" i="33"/>
  <c r="E179" i="43" s="1"/>
  <c r="M159" i="33"/>
  <c r="I165" i="36" s="1"/>
  <c r="M76" i="33"/>
  <c r="M141" i="33"/>
  <c r="E17" i="43" s="1"/>
  <c r="M24" i="33"/>
  <c r="R28" i="6" s="1"/>
  <c r="Y24" i="33" s="1"/>
  <c r="I30" i="38" s="1"/>
  <c r="M115" i="33"/>
  <c r="E13" i="43" s="1"/>
  <c r="M85" i="33"/>
  <c r="I91" i="36" s="1"/>
  <c r="M260" i="33"/>
  <c r="I266" i="36" s="1"/>
  <c r="M357" i="33"/>
  <c r="E56" i="43" s="1"/>
  <c r="M334" i="33"/>
  <c r="I340" i="36" s="1"/>
  <c r="M675" i="33"/>
  <c r="I681" i="36" s="1"/>
  <c r="M379" i="33"/>
  <c r="E187" i="43" s="1"/>
  <c r="M476" i="33"/>
  <c r="I482" i="36" s="1"/>
  <c r="M346" i="33"/>
  <c r="I352" i="36" s="1"/>
  <c r="M679" i="33"/>
  <c r="I685" i="36" s="1"/>
  <c r="M383" i="33"/>
  <c r="R387" i="6" s="1"/>
  <c r="Y383" i="33" s="1"/>
  <c r="I389" i="38" s="1"/>
  <c r="M484" i="33"/>
  <c r="E86" i="43" s="1"/>
  <c r="M49" i="33"/>
  <c r="E19" i="43" s="1"/>
  <c r="M378" i="33"/>
  <c r="M685" i="33"/>
  <c r="I691" i="36" s="1"/>
  <c r="M393" i="33"/>
  <c r="I399" i="36" s="1"/>
  <c r="M662" i="33"/>
  <c r="I668" i="36" s="1"/>
  <c r="M664" i="33"/>
  <c r="R668" i="6" s="1"/>
  <c r="Y664" i="33" s="1"/>
  <c r="I670" i="38" s="1"/>
  <c r="M822" i="33"/>
  <c r="I828" i="36" s="1"/>
  <c r="M715" i="33"/>
  <c r="E18" i="43" s="1"/>
  <c r="M417" i="33"/>
  <c r="E95" i="43" s="1"/>
  <c r="M9" i="33"/>
  <c r="E80" i="43" s="1"/>
  <c r="M180" i="33"/>
  <c r="R184" i="6" s="1"/>
  <c r="Y180" i="33" s="1"/>
  <c r="M193" i="33"/>
  <c r="E188" i="43" s="1"/>
  <c r="M460" i="33"/>
  <c r="E159" i="43" s="1"/>
  <c r="M683" i="33"/>
  <c r="E183" i="43" s="1"/>
  <c r="M373" i="33"/>
  <c r="R377" i="6" s="1"/>
  <c r="Y373" i="33" s="1"/>
  <c r="I379" i="38" s="1"/>
  <c r="M116" i="33"/>
  <c r="I122" i="36" s="1"/>
  <c r="M252" i="33"/>
  <c r="I258" i="36" s="1"/>
  <c r="M263" i="33"/>
  <c r="I269" i="36" s="1"/>
  <c r="M134" i="33"/>
  <c r="I140" i="36" s="1"/>
  <c r="M118" i="33"/>
  <c r="E30" i="43" s="1"/>
  <c r="M81" i="33"/>
  <c r="R85" i="6" s="1"/>
  <c r="Y81" i="33" s="1"/>
  <c r="I87" i="38" s="1"/>
  <c r="M418" i="33"/>
  <c r="E133" i="43" s="1"/>
  <c r="M796" i="33"/>
  <c r="E67" i="43" s="1"/>
  <c r="M327" i="33"/>
  <c r="I333" i="36" s="1"/>
  <c r="M170" i="33"/>
  <c r="I176" i="36" s="1"/>
  <c r="M136" i="33"/>
  <c r="M139" i="33"/>
  <c r="E104" i="43" s="1"/>
  <c r="M83" i="33"/>
  <c r="R87" i="6" s="1"/>
  <c r="Y83" i="33" s="1"/>
  <c r="I89" i="38" s="1"/>
  <c r="M55" i="33"/>
  <c r="I61" i="36" s="1"/>
  <c r="M238" i="33"/>
  <c r="M13" i="33"/>
  <c r="I19" i="36" s="1"/>
  <c r="M212" i="33"/>
  <c r="I218" i="36" s="1"/>
  <c r="M278" i="33"/>
  <c r="E116" i="43" s="1"/>
  <c r="M194" i="33"/>
  <c r="E74" i="43" s="1"/>
  <c r="M251" i="33"/>
  <c r="E48" i="43" s="1"/>
  <c r="M144" i="33"/>
  <c r="I150" i="36" s="1"/>
  <c r="M183" i="33"/>
  <c r="I189" i="36" s="1"/>
  <c r="M122" i="33"/>
  <c r="E40" i="43" s="1"/>
  <c r="M161" i="33"/>
  <c r="R165" i="6" s="1"/>
  <c r="Y161" i="33" s="1"/>
  <c r="I167" i="38" s="1"/>
  <c r="M82" i="33"/>
  <c r="I88" i="36" s="1"/>
  <c r="M143" i="33"/>
  <c r="I149" i="36" s="1"/>
  <c r="M26" i="33"/>
  <c r="R30" i="6" s="1"/>
  <c r="Y26" i="33" s="1"/>
  <c r="M121" i="33"/>
  <c r="E38" i="43" s="1"/>
  <c r="M130" i="33"/>
  <c r="E124" i="43" s="1"/>
  <c r="M390" i="33"/>
  <c r="I396" i="36" s="1"/>
  <c r="M695" i="33"/>
  <c r="I701" i="36" s="1"/>
  <c r="M405" i="33"/>
  <c r="E26" i="43" s="1"/>
  <c r="M188" i="33"/>
  <c r="E165" i="43" s="1"/>
  <c r="M394" i="33"/>
  <c r="I400" i="36" s="1"/>
  <c r="M701" i="33"/>
  <c r="E96" i="43" s="1"/>
  <c r="M413" i="33"/>
  <c r="I419" i="36" s="1"/>
  <c r="M672" i="33"/>
  <c r="I678" i="36" s="1"/>
  <c r="M232" i="33"/>
  <c r="I238" i="36" s="1"/>
  <c r="M398" i="33"/>
  <c r="I404" i="36" s="1"/>
  <c r="M709" i="33"/>
  <c r="E121" i="43" s="1"/>
  <c r="M419" i="33"/>
  <c r="E177" i="43" s="1"/>
  <c r="M678" i="33"/>
  <c r="I684" i="36" s="1"/>
  <c r="M669" i="33"/>
  <c r="I675" i="36" s="1"/>
  <c r="M367" i="33"/>
  <c r="E109" i="43" s="1"/>
  <c r="M831" i="33"/>
  <c r="E50" i="43" s="1"/>
  <c r="M693" i="33"/>
  <c r="R697" i="6" s="1"/>
  <c r="Y693" i="33" s="1"/>
  <c r="D176" i="43"/>
  <c r="H180" i="43"/>
  <c r="L126" i="43"/>
  <c r="K127" i="43"/>
  <c r="T64" i="43"/>
  <c r="T174" i="43"/>
  <c r="L25" i="43"/>
  <c r="Y43" i="43"/>
  <c r="Y73" i="43"/>
  <c r="L24" i="43"/>
  <c r="L136" i="43"/>
  <c r="T98" i="43"/>
  <c r="Q186" i="43"/>
  <c r="M172" i="43"/>
  <c r="D16" i="43"/>
  <c r="D180" i="43"/>
  <c r="T73" i="43"/>
  <c r="Y186" i="43"/>
  <c r="P13" i="43"/>
  <c r="D106" i="43"/>
  <c r="I14" i="43"/>
  <c r="H91" i="43"/>
  <c r="H115" i="43"/>
  <c r="I147" i="43"/>
  <c r="I49" i="43"/>
  <c r="I150" i="43"/>
  <c r="I41" i="43"/>
  <c r="H44" i="43"/>
  <c r="L181" i="43"/>
  <c r="H156" i="43"/>
  <c r="I91" i="43"/>
  <c r="M185" i="43"/>
  <c r="P87" i="43"/>
  <c r="D166" i="43"/>
  <c r="H87" i="43"/>
  <c r="C186" i="43"/>
  <c r="Q73" i="43"/>
  <c r="D172" i="43"/>
  <c r="H41" i="43"/>
  <c r="D181" i="43"/>
  <c r="Q127" i="43"/>
  <c r="Q182" i="43"/>
  <c r="H151" i="43"/>
  <c r="H47" i="43"/>
  <c r="L14" i="43"/>
  <c r="I153" i="43"/>
  <c r="D62" i="43"/>
  <c r="L88" i="43"/>
  <c r="I47" i="43"/>
  <c r="H102" i="43"/>
  <c r="H126" i="43"/>
  <c r="D102" i="43"/>
  <c r="L150" i="43"/>
  <c r="H114" i="43"/>
  <c r="C43" i="43"/>
  <c r="L185" i="43"/>
  <c r="D136" i="43"/>
  <c r="L87" i="43"/>
  <c r="I181" i="43"/>
  <c r="M125" i="43"/>
  <c r="L144" i="43"/>
  <c r="M166" i="43"/>
  <c r="I178" i="43"/>
  <c r="I171" i="43"/>
  <c r="M91" i="43"/>
  <c r="H62" i="43"/>
  <c r="D185" i="43"/>
  <c r="M89" i="43"/>
  <c r="P162" i="43"/>
  <c r="L161" i="43"/>
  <c r="K118" i="43"/>
  <c r="H148" i="43"/>
  <c r="D153" i="43"/>
  <c r="L22" i="43"/>
  <c r="I125" i="43"/>
  <c r="X103" i="43"/>
  <c r="H14" i="43"/>
  <c r="M144" i="43"/>
  <c r="H89" i="43"/>
  <c r="I106" i="43"/>
  <c r="H110" i="43"/>
  <c r="D97" i="43"/>
  <c r="M136" i="43"/>
  <c r="H49" i="43"/>
  <c r="L180" i="43"/>
  <c r="H166" i="43"/>
  <c r="D156" i="43"/>
  <c r="D101" i="43"/>
  <c r="L78" i="43"/>
  <c r="L171" i="43"/>
  <c r="I107" i="43"/>
  <c r="I126" i="43"/>
  <c r="H100" i="43"/>
  <c r="L44" i="43"/>
  <c r="H22" i="43"/>
  <c r="H78" i="43"/>
  <c r="L110" i="43"/>
  <c r="I101" i="43"/>
  <c r="I97" i="43"/>
  <c r="L63" i="43"/>
  <c r="I144" i="43"/>
  <c r="M66" i="43"/>
  <c r="M145" i="43"/>
  <c r="H88" i="43"/>
  <c r="L89" i="43"/>
  <c r="T182" i="43"/>
  <c r="I145" i="43"/>
  <c r="M171" i="43"/>
  <c r="M102" i="43"/>
  <c r="H25" i="43"/>
  <c r="H149" i="43"/>
  <c r="H153" i="43"/>
  <c r="L101" i="43"/>
  <c r="L151" i="43"/>
  <c r="M178" i="43"/>
  <c r="M97" i="43"/>
  <c r="H161" i="43"/>
  <c r="L12" i="43"/>
  <c r="L149" i="43"/>
  <c r="H63" i="43"/>
  <c r="H185" i="43"/>
  <c r="L166" i="43"/>
  <c r="L115" i="43"/>
  <c r="L148" i="43"/>
  <c r="I8" i="43"/>
  <c r="H12" i="43"/>
  <c r="L100" i="43"/>
  <c r="Q64" i="43"/>
  <c r="M176" i="43"/>
  <c r="G21" i="43"/>
  <c r="X64" i="43"/>
  <c r="D49" i="43"/>
  <c r="D151" i="43"/>
  <c r="L147" i="43"/>
  <c r="L16" i="43"/>
  <c r="X21" i="43"/>
  <c r="K174" i="43"/>
  <c r="T21" i="43"/>
  <c r="P43" i="43"/>
  <c r="Q170" i="43"/>
  <c r="H213" i="38"/>
  <c r="M717" i="38"/>
  <c r="D29" i="43"/>
  <c r="D141" i="43"/>
  <c r="D89" i="43"/>
  <c r="D110" i="43"/>
  <c r="I134" i="43"/>
  <c r="M100" i="43"/>
  <c r="D148" i="43"/>
  <c r="D162" i="43"/>
  <c r="I114" i="43"/>
  <c r="I92" i="43"/>
  <c r="I123" i="43"/>
  <c r="M180" i="43"/>
  <c r="M45" i="43"/>
  <c r="G186" i="43"/>
  <c r="X98" i="43"/>
  <c r="G64" i="43"/>
  <c r="P186" i="43"/>
  <c r="I16" i="43"/>
  <c r="H144" i="43"/>
  <c r="H125" i="43"/>
  <c r="H106" i="43"/>
  <c r="D119" i="43"/>
  <c r="D150" i="43"/>
  <c r="D129" i="43"/>
  <c r="C103" i="43"/>
  <c r="L97" i="43"/>
  <c r="L49" i="43"/>
  <c r="L119" i="43"/>
  <c r="L178" i="43"/>
  <c r="D45" i="43"/>
  <c r="K186" i="43"/>
  <c r="K103" i="43"/>
  <c r="T43" i="43"/>
  <c r="Y161" i="43"/>
  <c r="T118" i="43"/>
  <c r="P717" i="38"/>
  <c r="X174" i="43"/>
  <c r="T170" i="43"/>
  <c r="L17" i="38"/>
  <c r="U67" i="43"/>
  <c r="T103" i="43"/>
  <c r="X186" i="43"/>
  <c r="M161" i="43"/>
  <c r="I44" i="43"/>
  <c r="M63" i="43"/>
  <c r="I148" i="43"/>
  <c r="D12" i="43"/>
  <c r="I185" i="43"/>
  <c r="I136" i="43"/>
  <c r="I172" i="43"/>
  <c r="M156" i="43"/>
  <c r="M41" i="43"/>
  <c r="H45" i="43"/>
  <c r="H66" i="43"/>
  <c r="D24" i="43"/>
  <c r="C182" i="43"/>
  <c r="C174" i="43"/>
  <c r="L143" i="43"/>
  <c r="L91" i="43"/>
  <c r="L66" i="43"/>
  <c r="K64" i="43"/>
  <c r="K98" i="43"/>
  <c r="D91" i="43"/>
  <c r="U29" i="43"/>
  <c r="Y174" i="43"/>
  <c r="Q174" i="43"/>
  <c r="P64" i="43"/>
  <c r="Y118" i="43"/>
  <c r="Y170" i="43"/>
  <c r="I63" i="43"/>
  <c r="D157" i="43"/>
  <c r="M87" i="43"/>
  <c r="D149" i="43"/>
  <c r="D88" i="43"/>
  <c r="M44" i="43"/>
  <c r="I157" i="43"/>
  <c r="I36" i="43"/>
  <c r="D161" i="43"/>
  <c r="M151" i="43"/>
  <c r="M49" i="43"/>
  <c r="M47" i="43"/>
  <c r="M119" i="43"/>
  <c r="P21" i="43"/>
  <c r="G182" i="43"/>
  <c r="G43" i="43"/>
  <c r="X170" i="43"/>
  <c r="M16" i="43"/>
  <c r="H16" i="43"/>
  <c r="H119" i="43"/>
  <c r="H129" i="43"/>
  <c r="H101" i="43"/>
  <c r="D92" i="43"/>
  <c r="D8" i="43"/>
  <c r="D66" i="43"/>
  <c r="D125" i="43"/>
  <c r="D14" i="43"/>
  <c r="C127" i="43"/>
  <c r="C73" i="43"/>
  <c r="L45" i="43"/>
  <c r="L129" i="43"/>
  <c r="D107" i="43"/>
  <c r="K182" i="43"/>
  <c r="P103" i="43"/>
  <c r="Y36" i="43"/>
  <c r="Y162" i="43"/>
  <c r="Y21" i="43"/>
  <c r="L260" i="38"/>
  <c r="Y13" i="43"/>
  <c r="D87" i="43"/>
  <c r="I87" i="43"/>
  <c r="M67" i="43"/>
  <c r="M115" i="43"/>
  <c r="M88" i="43"/>
  <c r="M13" i="43"/>
  <c r="I149" i="43"/>
  <c r="D63" i="43"/>
  <c r="M173" i="43"/>
  <c r="I143" i="43"/>
  <c r="I119" i="43"/>
  <c r="M181" i="43"/>
  <c r="M107" i="43"/>
  <c r="M143" i="43"/>
  <c r="M101" i="43"/>
  <c r="P182" i="43"/>
  <c r="G98" i="43"/>
  <c r="G118" i="43"/>
  <c r="G127" i="43"/>
  <c r="H143" i="43"/>
  <c r="H145" i="43"/>
  <c r="H171" i="43"/>
  <c r="H178" i="43"/>
  <c r="H92" i="43"/>
  <c r="D171" i="43"/>
  <c r="C170" i="43"/>
  <c r="C98" i="43"/>
  <c r="L102" i="43"/>
  <c r="K43" i="43"/>
  <c r="Y22" i="43"/>
  <c r="Y67" i="43"/>
  <c r="Y88" i="43"/>
  <c r="Y103" i="43"/>
  <c r="P98" i="43"/>
  <c r="Q213" i="38"/>
  <c r="L298" i="38"/>
  <c r="Q153" i="38"/>
  <c r="I173" i="43"/>
  <c r="I67" i="43"/>
  <c r="I29" i="43"/>
  <c r="I161" i="43"/>
  <c r="I78" i="43"/>
  <c r="D22" i="43"/>
  <c r="M36" i="43"/>
  <c r="M157" i="43"/>
  <c r="M25" i="43"/>
  <c r="D13" i="43"/>
  <c r="D126" i="43"/>
  <c r="I166" i="43"/>
  <c r="I66" i="43"/>
  <c r="I62" i="43"/>
  <c r="M114" i="43"/>
  <c r="M62" i="43"/>
  <c r="M129" i="43"/>
  <c r="M153" i="43"/>
  <c r="P170" i="43"/>
  <c r="P73" i="43"/>
  <c r="G174" i="43"/>
  <c r="X73" i="43"/>
  <c r="H136" i="43"/>
  <c r="H107" i="43"/>
  <c r="H8" i="43"/>
  <c r="D114" i="43"/>
  <c r="D143" i="43"/>
  <c r="L107" i="43"/>
  <c r="L41" i="43"/>
  <c r="L172" i="43"/>
  <c r="L176" i="43"/>
  <c r="X127" i="43"/>
  <c r="Y141" i="43"/>
  <c r="Y29" i="43"/>
  <c r="Q98" i="43"/>
  <c r="Q103" i="43"/>
  <c r="Q118" i="43"/>
  <c r="Y149" i="43"/>
  <c r="Q43" i="43"/>
  <c r="L158" i="38"/>
  <c r="P158" i="38"/>
  <c r="M298" i="38"/>
  <c r="X43" i="43"/>
  <c r="T186" i="43"/>
  <c r="X118" i="43"/>
  <c r="I213" i="38"/>
  <c r="M141" i="43"/>
  <c r="D67" i="43"/>
  <c r="M162" i="43"/>
  <c r="I88" i="43"/>
  <c r="M126" i="43"/>
  <c r="M22" i="43"/>
  <c r="I89" i="43"/>
  <c r="I165" i="43"/>
  <c r="D78" i="43"/>
  <c r="I115" i="43"/>
  <c r="I129" i="43"/>
  <c r="I151" i="43"/>
  <c r="I176" i="43"/>
  <c r="I24" i="43"/>
  <c r="I45" i="43"/>
  <c r="M24" i="43"/>
  <c r="M147" i="43"/>
  <c r="M106" i="43"/>
  <c r="M92" i="43"/>
  <c r="G103" i="43"/>
  <c r="P174" i="43"/>
  <c r="H123" i="43"/>
  <c r="H24" i="43"/>
  <c r="D145" i="43"/>
  <c r="D41" i="43"/>
  <c r="C118" i="43"/>
  <c r="L62" i="43"/>
  <c r="L8" i="43"/>
  <c r="L153" i="43"/>
  <c r="D178" i="43"/>
  <c r="K21" i="43"/>
  <c r="K170" i="43"/>
  <c r="Q21" i="43"/>
  <c r="Y98" i="43"/>
  <c r="Y64" i="43"/>
  <c r="P298" i="38"/>
  <c r="H298" i="38"/>
  <c r="D165" i="43"/>
  <c r="M12" i="43"/>
  <c r="I141" i="43"/>
  <c r="D100" i="43"/>
  <c r="M149" i="43"/>
  <c r="D25" i="43"/>
  <c r="I22" i="43"/>
  <c r="D173" i="43"/>
  <c r="M134" i="43"/>
  <c r="I110" i="43"/>
  <c r="I12" i="43"/>
  <c r="I162" i="43"/>
  <c r="I102" i="43"/>
  <c r="I156" i="43"/>
  <c r="I180" i="43"/>
  <c r="M8" i="43"/>
  <c r="M14" i="43"/>
  <c r="M150" i="43"/>
  <c r="G170" i="43"/>
  <c r="G73" i="43"/>
  <c r="H147" i="43"/>
  <c r="H172" i="43"/>
  <c r="H150" i="43"/>
  <c r="H97" i="43"/>
  <c r="H176" i="43"/>
  <c r="H181" i="43"/>
  <c r="D47" i="43"/>
  <c r="D144" i="43"/>
  <c r="C21" i="43"/>
  <c r="C64" i="43"/>
  <c r="L47" i="43"/>
  <c r="L145" i="43"/>
  <c r="L114" i="43"/>
  <c r="L156" i="43"/>
  <c r="L125" i="43"/>
  <c r="L123" i="43"/>
  <c r="D147" i="43"/>
  <c r="K73" i="43"/>
  <c r="Y157" i="43"/>
  <c r="T127" i="43"/>
  <c r="P173" i="43"/>
  <c r="U165" i="43"/>
  <c r="Y182" i="43"/>
  <c r="P118" i="43"/>
  <c r="M276" i="38"/>
  <c r="M148" i="43"/>
  <c r="M165" i="43"/>
  <c r="M78" i="43"/>
  <c r="I25" i="43"/>
  <c r="D44" i="43"/>
  <c r="D115" i="43"/>
  <c r="M110" i="43"/>
  <c r="I13" i="43"/>
  <c r="I100" i="43"/>
  <c r="M29" i="43"/>
  <c r="D36" i="43"/>
  <c r="D134" i="43"/>
  <c r="M682" i="33"/>
  <c r="R686" i="6" s="1"/>
  <c r="Y682" i="33" s="1"/>
  <c r="Q85" i="43" s="1"/>
  <c r="M689" i="33"/>
  <c r="I695" i="36" s="1"/>
  <c r="M702" i="33"/>
  <c r="E108" i="43" s="1"/>
  <c r="M279" i="33"/>
  <c r="E37" i="43" s="1"/>
  <c r="M465" i="33"/>
  <c r="I471" i="36" s="1"/>
  <c r="M402" i="33"/>
  <c r="R406" i="6" s="1"/>
  <c r="Y402" i="33" s="1"/>
  <c r="I408" i="38" s="1"/>
  <c r="M699" i="33"/>
  <c r="E60" i="43" s="1"/>
  <c r="M337" i="33"/>
  <c r="M264" i="33"/>
  <c r="I270" i="36" s="1"/>
  <c r="M668" i="33"/>
  <c r="R672" i="6" s="1"/>
  <c r="Y668" i="33" s="1"/>
  <c r="Q79" i="43" s="1"/>
  <c r="M827" i="33"/>
  <c r="M10" i="33"/>
  <c r="I16" i="36" s="1"/>
  <c r="M5" i="33"/>
  <c r="M273" i="33"/>
  <c r="R277" i="6" s="1"/>
  <c r="Y273" i="33" s="1"/>
  <c r="I279" i="38" s="1"/>
  <c r="M660" i="33"/>
  <c r="M315" i="33"/>
  <c r="M103" i="33"/>
  <c r="I109" i="36" s="1"/>
  <c r="M721" i="33"/>
  <c r="I727" i="36" s="1"/>
  <c r="M387" i="33"/>
  <c r="M819" i="33"/>
  <c r="M285" i="36"/>
  <c r="M284" i="36"/>
  <c r="M175" i="36"/>
  <c r="V436" i="6"/>
  <c r="AC432" i="33" s="1"/>
  <c r="U163" i="43" s="1"/>
  <c r="V260" i="6"/>
  <c r="AC256" i="33" s="1"/>
  <c r="U35" i="43" s="1"/>
  <c r="V433" i="6"/>
  <c r="AC429" i="33" s="1"/>
  <c r="M217" i="36"/>
  <c r="V113" i="6"/>
  <c r="AC109" i="33" s="1"/>
  <c r="M207" i="36"/>
  <c r="M373" i="36"/>
  <c r="M124" i="36"/>
  <c r="M184" i="36"/>
  <c r="M199" i="36"/>
  <c r="V682" i="6"/>
  <c r="AC678" i="33" s="1"/>
  <c r="M387" i="36"/>
  <c r="M420" i="36"/>
  <c r="M405" i="36"/>
  <c r="Q715" i="36"/>
  <c r="Z485" i="6"/>
  <c r="AG481" i="33" s="1"/>
  <c r="Y94" i="43" s="1"/>
  <c r="Z66" i="6"/>
  <c r="AG62" i="33" s="1"/>
  <c r="Y146" i="43" s="1"/>
  <c r="Q154" i="36"/>
  <c r="Z255" i="6"/>
  <c r="AG251" i="33" s="1"/>
  <c r="Y48" i="43" s="1"/>
  <c r="Z822" i="6"/>
  <c r="AG818" i="33" s="1"/>
  <c r="Y55" i="43" s="1"/>
  <c r="Z823" i="6"/>
  <c r="AG819" i="33" s="1"/>
  <c r="Z753" i="6"/>
  <c r="AG749" i="33" s="1"/>
  <c r="Y70" i="43" s="1"/>
  <c r="Z228" i="6"/>
  <c r="AG224" i="33" s="1"/>
  <c r="Y93" i="43" s="1"/>
  <c r="Q126" i="36"/>
  <c r="Z421" i="6"/>
  <c r="AG417" i="33" s="1"/>
  <c r="Y95" i="43" s="1"/>
  <c r="Z831" i="6"/>
  <c r="AG827" i="33" s="1"/>
  <c r="Y156" i="43" s="1"/>
  <c r="Q204" i="36"/>
  <c r="Z693" i="6"/>
  <c r="AG689" i="33" s="1"/>
  <c r="Z196" i="6"/>
  <c r="AG192" i="33" s="1"/>
  <c r="Y54" i="43" s="1"/>
  <c r="Z418" i="6"/>
  <c r="AG414" i="33" s="1"/>
  <c r="Y168" i="43" s="1"/>
  <c r="Q391" i="36"/>
  <c r="Q367" i="36"/>
  <c r="Q689" i="36"/>
  <c r="K237" i="36"/>
  <c r="P54" i="38"/>
  <c r="H137" i="38"/>
  <c r="H35" i="38"/>
  <c r="H255" i="38"/>
  <c r="Q124" i="6"/>
  <c r="X120" i="33" s="1"/>
  <c r="P179" i="43" s="1"/>
  <c r="H466" i="36"/>
  <c r="H682" i="36"/>
  <c r="H363" i="36"/>
  <c r="H204" i="36"/>
  <c r="H471" i="36"/>
  <c r="H184" i="36"/>
  <c r="H683" i="36"/>
  <c r="Q294" i="6"/>
  <c r="X290" i="33" s="1"/>
  <c r="P135" i="43" s="1"/>
  <c r="Q283" i="6"/>
  <c r="X279" i="33" s="1"/>
  <c r="P37" i="43" s="1"/>
  <c r="H821" i="36"/>
  <c r="H675" i="36"/>
  <c r="H367" i="36"/>
  <c r="Q409" i="6"/>
  <c r="X405" i="33" s="1"/>
  <c r="P26" i="43" s="1"/>
  <c r="G185" i="36"/>
  <c r="G738" i="36"/>
  <c r="G444" i="36"/>
  <c r="H154" i="36"/>
  <c r="Q704" i="6"/>
  <c r="X700" i="33" s="1"/>
  <c r="P61" i="43" s="1"/>
  <c r="O17" i="36"/>
  <c r="X727" i="6"/>
  <c r="AE723" i="33" s="1"/>
  <c r="O215" i="36"/>
  <c r="O237" i="36"/>
  <c r="O158" i="36"/>
  <c r="O260" i="36"/>
  <c r="G762" i="36"/>
  <c r="L153" i="38"/>
  <c r="Q158" i="38"/>
  <c r="Q35" i="38"/>
  <c r="Q185" i="38"/>
  <c r="I131" i="38"/>
  <c r="I117" i="38"/>
  <c r="I123" i="38"/>
  <c r="Q734" i="38"/>
  <c r="I442" i="38"/>
  <c r="Q726" i="38"/>
  <c r="L665" i="38"/>
  <c r="L248" i="38"/>
  <c r="Q54" i="38"/>
  <c r="L726" i="38"/>
  <c r="L603" i="38"/>
  <c r="M388" i="38"/>
  <c r="H594" i="38"/>
  <c r="L762" i="38"/>
  <c r="H36" i="38"/>
  <c r="P442" i="38"/>
  <c r="M128" i="36"/>
  <c r="M677" i="36"/>
  <c r="M222" i="36"/>
  <c r="V664" i="6"/>
  <c r="AC660" i="33" s="1"/>
  <c r="M60" i="36"/>
  <c r="V13" i="6"/>
  <c r="AC9" i="33" s="1"/>
  <c r="U80" i="43" s="1"/>
  <c r="M688" i="36"/>
  <c r="V423" i="6"/>
  <c r="AC419" i="33" s="1"/>
  <c r="U177" i="43" s="1"/>
  <c r="V136" i="6"/>
  <c r="AC132" i="33" s="1"/>
  <c r="V71" i="6"/>
  <c r="AC67" i="33" s="1"/>
  <c r="M312" i="36"/>
  <c r="M490" i="36"/>
  <c r="V11" i="6"/>
  <c r="AC7" i="33" s="1"/>
  <c r="U82" i="43" s="1"/>
  <c r="V464" i="6"/>
  <c r="AC460" i="33" s="1"/>
  <c r="M755" i="36"/>
  <c r="M55" i="36"/>
  <c r="M209" i="36"/>
  <c r="M139" i="36"/>
  <c r="M823" i="36"/>
  <c r="Q39" i="36"/>
  <c r="Z821" i="6"/>
  <c r="AG817" i="33" s="1"/>
  <c r="Y9" i="43" s="1"/>
  <c r="Z361" i="6"/>
  <c r="AG357" i="33" s="1"/>
  <c r="Y56" i="43" s="1"/>
  <c r="Z415" i="6"/>
  <c r="AG411" i="33" s="1"/>
  <c r="Y152" i="43" s="1"/>
  <c r="Z402" i="6"/>
  <c r="AG398" i="33" s="1"/>
  <c r="Z460" i="6"/>
  <c r="AG456" i="33" s="1"/>
  <c r="Y53" i="43" s="1"/>
  <c r="Q129" i="36"/>
  <c r="Q666" i="36"/>
  <c r="Q310" i="36"/>
  <c r="Q821" i="36"/>
  <c r="Q429" i="36"/>
  <c r="Z201" i="6"/>
  <c r="AG197" i="33" s="1"/>
  <c r="Y32" i="43" s="1"/>
  <c r="Z694" i="6"/>
  <c r="AG690" i="33" s="1"/>
  <c r="Y59" i="43" s="1"/>
  <c r="Z283" i="6"/>
  <c r="AG279" i="33" s="1"/>
  <c r="Y37" i="43" s="1"/>
  <c r="Z346" i="6"/>
  <c r="AG342" i="33" s="1"/>
  <c r="Q680" i="36"/>
  <c r="Q306" i="36"/>
  <c r="T663" i="6"/>
  <c r="AA659" i="33" s="1"/>
  <c r="S120" i="43" s="1"/>
  <c r="K215" i="36"/>
  <c r="H237" i="38"/>
  <c r="H665" i="38"/>
  <c r="H722" i="38"/>
  <c r="H388" i="38"/>
  <c r="H726" i="38"/>
  <c r="H117" i="38"/>
  <c r="K442" i="36"/>
  <c r="P444" i="38"/>
  <c r="K535" i="36"/>
  <c r="K594" i="36"/>
  <c r="T211" i="6"/>
  <c r="AA207" i="33" s="1"/>
  <c r="T685" i="6"/>
  <c r="AA681" i="33" s="1"/>
  <c r="S117" i="43" s="1"/>
  <c r="P301" i="38"/>
  <c r="H442" i="38"/>
  <c r="H123" i="38"/>
  <c r="P224" i="38"/>
  <c r="P185" i="38"/>
  <c r="P665" i="38"/>
  <c r="H833" i="36"/>
  <c r="Q698" i="6"/>
  <c r="X694" i="33" s="1"/>
  <c r="P101" i="43" s="1"/>
  <c r="H385" i="36"/>
  <c r="H425" i="36"/>
  <c r="Q422" i="6"/>
  <c r="X418" i="33" s="1"/>
  <c r="P133" i="43" s="1"/>
  <c r="Q421" i="6"/>
  <c r="X417" i="33" s="1"/>
  <c r="P95" i="43" s="1"/>
  <c r="H284" i="36"/>
  <c r="Q821" i="6"/>
  <c r="X817" i="33" s="1"/>
  <c r="P9" i="43" s="1"/>
  <c r="H827" i="36"/>
  <c r="H209" i="36"/>
  <c r="H336" i="36"/>
  <c r="G248" i="36"/>
  <c r="G153" i="36"/>
  <c r="G28" i="36"/>
  <c r="G37" i="36"/>
  <c r="P15" i="6"/>
  <c r="W11" i="33" s="1"/>
  <c r="G603" i="36"/>
  <c r="H203" i="36"/>
  <c r="X34" i="6"/>
  <c r="AE30" i="33" s="1"/>
  <c r="P137" i="38"/>
  <c r="O722" i="36"/>
  <c r="X129" i="6"/>
  <c r="AE125" i="33" s="1"/>
  <c r="X222" i="6"/>
  <c r="AE218" i="33" s="1"/>
  <c r="O190" i="36"/>
  <c r="O185" i="36"/>
  <c r="O762" i="36"/>
  <c r="H17" i="38"/>
  <c r="G665" i="36"/>
  <c r="Q92" i="38"/>
  <c r="Q137" i="38"/>
  <c r="L594" i="38"/>
  <c r="L224" i="38"/>
  <c r="Q665" i="38"/>
  <c r="I276" i="38"/>
  <c r="I298" i="38"/>
  <c r="Q37" i="38"/>
  <c r="I444" i="38"/>
  <c r="I54" i="38"/>
  <c r="I36" i="38"/>
  <c r="I432" i="38"/>
  <c r="I17" i="38"/>
  <c r="Q432" i="38"/>
  <c r="I729" i="38"/>
  <c r="M36" i="38"/>
  <c r="M726" i="38"/>
  <c r="H535" i="38"/>
  <c r="M237" i="38"/>
  <c r="M738" i="38"/>
  <c r="L255" i="38"/>
  <c r="P594" i="38"/>
  <c r="M255" i="38"/>
  <c r="L448" i="38"/>
  <c r="M149" i="36"/>
  <c r="M385" i="36"/>
  <c r="V134" i="6"/>
  <c r="AC130" i="33" s="1"/>
  <c r="U124" i="43" s="1"/>
  <c r="V673" i="6"/>
  <c r="AC669" i="33" s="1"/>
  <c r="M683" i="36"/>
  <c r="V114" i="6"/>
  <c r="AC110" i="33" s="1"/>
  <c r="U71" i="43" s="1"/>
  <c r="M821" i="36"/>
  <c r="M462" i="36"/>
  <c r="M336" i="36"/>
  <c r="M51" i="36"/>
  <c r="Q409" i="36"/>
  <c r="Z155" i="6"/>
  <c r="AG151" i="33" s="1"/>
  <c r="Y75" i="43" s="1"/>
  <c r="Z113" i="6"/>
  <c r="AG109" i="33" s="1"/>
  <c r="Z682" i="6"/>
  <c r="AG678" i="33" s="1"/>
  <c r="Y136" i="43" s="1"/>
  <c r="Q709" i="36"/>
  <c r="Z145" i="6"/>
  <c r="AG141" i="33" s="1"/>
  <c r="Y17" i="43" s="1"/>
  <c r="Z680" i="6"/>
  <c r="AG676" i="33" s="1"/>
  <c r="Y112" i="43" s="1"/>
  <c r="Q663" i="36"/>
  <c r="Z681" i="6"/>
  <c r="AG677" i="33" s="1"/>
  <c r="Y6" i="43" s="1"/>
  <c r="Q822" i="36"/>
  <c r="Z136" i="6"/>
  <c r="AG132" i="33" s="1"/>
  <c r="H448" i="38"/>
  <c r="H687" i="38"/>
  <c r="P726" i="38"/>
  <c r="P123" i="38"/>
  <c r="H603" i="38"/>
  <c r="P92" i="38"/>
  <c r="H276" i="38"/>
  <c r="P213" i="38"/>
  <c r="H55" i="36"/>
  <c r="H837" i="36"/>
  <c r="H755" i="36"/>
  <c r="H161" i="36"/>
  <c r="H414" i="36"/>
  <c r="H393" i="36"/>
  <c r="H183" i="36"/>
  <c r="H22" i="36"/>
  <c r="H182" i="36"/>
  <c r="H138" i="36"/>
  <c r="H207" i="36"/>
  <c r="H13" i="36"/>
  <c r="G442" i="36"/>
  <c r="G734" i="36"/>
  <c r="G123" i="36"/>
  <c r="G36" i="36"/>
  <c r="G594" i="36"/>
  <c r="G92" i="36"/>
  <c r="H312" i="36"/>
  <c r="H68" i="36"/>
  <c r="O718" i="36"/>
  <c r="O737" i="36"/>
  <c r="O432" i="36"/>
  <c r="O603" i="36"/>
  <c r="O726" i="36"/>
  <c r="Q427" i="6"/>
  <c r="X423" i="33" s="1"/>
  <c r="P7" i="43" s="1"/>
  <c r="G737" i="36"/>
  <c r="L213" i="38"/>
  <c r="L37" i="38"/>
  <c r="L28" i="38"/>
  <c r="Q248" i="38"/>
  <c r="L210" i="38"/>
  <c r="L45" i="38"/>
  <c r="G255" i="36"/>
  <c r="L432" i="38"/>
  <c r="I52" i="38"/>
  <c r="I718" i="38"/>
  <c r="Q444" i="38"/>
  <c r="I28" i="38"/>
  <c r="I190" i="38"/>
  <c r="I255" i="38"/>
  <c r="I686" i="38"/>
  <c r="Q388" i="38"/>
  <c r="Q237" i="38"/>
  <c r="M444" i="38"/>
  <c r="P388" i="38"/>
  <c r="L738" i="38"/>
  <c r="I722" i="38"/>
  <c r="P729" i="38"/>
  <c r="M301" i="38"/>
  <c r="M734" i="38"/>
  <c r="M204" i="36"/>
  <c r="M39" i="36"/>
  <c r="V719" i="6"/>
  <c r="AC715" i="33" s="1"/>
  <c r="U18" i="43" s="1"/>
  <c r="M663" i="36"/>
  <c r="V487" i="6"/>
  <c r="AC483" i="33" s="1"/>
  <c r="U23" i="43" s="1"/>
  <c r="M253" i="36"/>
  <c r="M404" i="36"/>
  <c r="M424" i="36"/>
  <c r="V692" i="6"/>
  <c r="AC688" i="33" s="1"/>
  <c r="U139" i="43" s="1"/>
  <c r="M296" i="36"/>
  <c r="V820" i="6"/>
  <c r="AC816" i="33" s="1"/>
  <c r="U33" i="43" s="1"/>
  <c r="V341" i="6"/>
  <c r="AC337" i="33" s="1"/>
  <c r="M82" i="36"/>
  <c r="M203" i="36"/>
  <c r="Q466" i="36"/>
  <c r="Z11" i="6"/>
  <c r="AG7" i="33" s="1"/>
  <c r="Y82" i="43" s="1"/>
  <c r="Q205" i="36"/>
  <c r="Z825" i="6"/>
  <c r="AG821" i="33" s="1"/>
  <c r="Y114" i="43" s="1"/>
  <c r="Q82" i="36"/>
  <c r="Z30" i="6"/>
  <c r="AG26" i="33" s="1"/>
  <c r="Z122" i="6"/>
  <c r="AG118" i="33" s="1"/>
  <c r="Y30" i="43" s="1"/>
  <c r="Q128" i="36"/>
  <c r="Q145" i="36"/>
  <c r="Q51" i="36"/>
  <c r="Q490" i="36"/>
  <c r="Z422" i="6"/>
  <c r="AG418" i="33" s="1"/>
  <c r="Y133" i="43" s="1"/>
  <c r="Z463" i="6"/>
  <c r="AG459" i="33" s="1"/>
  <c r="Y175" i="43" s="1"/>
  <c r="Q217" i="36"/>
  <c r="K734" i="36"/>
  <c r="H718" i="38"/>
  <c r="H432" i="38"/>
  <c r="H185" i="38"/>
  <c r="K37" i="36"/>
  <c r="P210" i="38"/>
  <c r="P762" i="38"/>
  <c r="K52" i="36"/>
  <c r="K729" i="36"/>
  <c r="P738" i="38"/>
  <c r="P215" i="38"/>
  <c r="P190" i="38"/>
  <c r="P237" i="38"/>
  <c r="P448" i="38"/>
  <c r="P153" i="38"/>
  <c r="H457" i="36"/>
  <c r="Q71" i="6"/>
  <c r="X67" i="33" s="1"/>
  <c r="H38" i="36"/>
  <c r="Q122" i="6"/>
  <c r="X118" i="33" s="1"/>
  <c r="P30" i="43" s="1"/>
  <c r="Q479" i="6"/>
  <c r="X475" i="33" s="1"/>
  <c r="P15" i="43" s="1"/>
  <c r="Q295" i="6"/>
  <c r="X291" i="33" s="1"/>
  <c r="P105" i="43" s="1"/>
  <c r="Q460" i="6"/>
  <c r="X456" i="33" s="1"/>
  <c r="P53" i="43" s="1"/>
  <c r="H404" i="36"/>
  <c r="H310" i="36"/>
  <c r="H159" i="36"/>
  <c r="H695" i="36"/>
  <c r="H198" i="36"/>
  <c r="H674" i="36"/>
  <c r="P296" i="6"/>
  <c r="W292" i="33" s="1"/>
  <c r="P716" i="6"/>
  <c r="W712" i="33" s="1"/>
  <c r="G448" i="36"/>
  <c r="G722" i="36"/>
  <c r="G131" i="36"/>
  <c r="G535" i="36"/>
  <c r="H199" i="36"/>
  <c r="H721" i="36"/>
  <c r="O35" i="36"/>
  <c r="X246" i="6"/>
  <c r="AE242" i="33" s="1"/>
  <c r="W138" i="43" s="1"/>
  <c r="H39" i="36"/>
  <c r="H222" i="36"/>
  <c r="O45" i="36"/>
  <c r="I45" i="38"/>
  <c r="G687" i="36"/>
  <c r="Q123" i="38"/>
  <c r="M213" i="38"/>
  <c r="Q442" i="38"/>
  <c r="Q687" i="38"/>
  <c r="I248" i="38"/>
  <c r="I448" i="38"/>
  <c r="I687" i="38"/>
  <c r="Q276" i="38"/>
  <c r="Q722" i="38"/>
  <c r="I734" i="38"/>
  <c r="L137" i="38"/>
  <c r="H215" i="38"/>
  <c r="L117" i="38"/>
  <c r="M535" i="38"/>
  <c r="L92" i="38"/>
  <c r="Q117" i="38"/>
  <c r="L123" i="38"/>
  <c r="L131" i="38"/>
  <c r="M457" i="36"/>
  <c r="M391" i="36"/>
  <c r="M708" i="36"/>
  <c r="V696" i="6"/>
  <c r="AC692" i="33" s="1"/>
  <c r="U128" i="43" s="1"/>
  <c r="V203" i="6"/>
  <c r="AC199" i="33" s="1"/>
  <c r="U77" i="43" s="1"/>
  <c r="M702" i="36"/>
  <c r="V680" i="6"/>
  <c r="AC676" i="33" s="1"/>
  <c r="U112" i="43" s="1"/>
  <c r="V127" i="6"/>
  <c r="AC123" i="33" s="1"/>
  <c r="U151" i="43" s="1"/>
  <c r="M674" i="36"/>
  <c r="M68" i="36"/>
  <c r="M705" i="36"/>
  <c r="M695" i="36"/>
  <c r="V469" i="6"/>
  <c r="AC465" i="33" s="1"/>
  <c r="U72" i="43" s="1"/>
  <c r="V346" i="6"/>
  <c r="AC342" i="33" s="1"/>
  <c r="U97" i="43" s="1"/>
  <c r="V278" i="6"/>
  <c r="AC274" i="33" s="1"/>
  <c r="U24" i="43" s="1"/>
  <c r="M310" i="36"/>
  <c r="M712" i="36"/>
  <c r="V485" i="6"/>
  <c r="AC481" i="33" s="1"/>
  <c r="U94" i="43" s="1"/>
  <c r="V304" i="6"/>
  <c r="AC300" i="33" s="1"/>
  <c r="V463" i="6"/>
  <c r="AC459" i="33" s="1"/>
  <c r="U175" i="43" s="1"/>
  <c r="M130" i="36"/>
  <c r="M154" i="36"/>
  <c r="Q387" i="36"/>
  <c r="Z53" i="6"/>
  <c r="AG49" i="33" s="1"/>
  <c r="Y19" i="43" s="1"/>
  <c r="Q707" i="36"/>
  <c r="Z423" i="6"/>
  <c r="AG419" i="33" s="1"/>
  <c r="Y177" i="43" s="1"/>
  <c r="Z230" i="6"/>
  <c r="AG226" i="33" s="1"/>
  <c r="Y155" i="43" s="1"/>
  <c r="Q702" i="36"/>
  <c r="Z334" i="6"/>
  <c r="AG330" i="33" s="1"/>
  <c r="Y39" i="43" s="1"/>
  <c r="Q427" i="36"/>
  <c r="Q253" i="36"/>
  <c r="Q385" i="36"/>
  <c r="Q139" i="36"/>
  <c r="Z382" i="6"/>
  <c r="AG378" i="33" s="1"/>
  <c r="Z289" i="6"/>
  <c r="AG285" i="33" s="1"/>
  <c r="Y111" i="43" s="1"/>
  <c r="Z147" i="6"/>
  <c r="AG143" i="33" s="1"/>
  <c r="Q700" i="36"/>
  <c r="Q674" i="36"/>
  <c r="T121" i="6"/>
  <c r="AA117" i="33" s="1"/>
  <c r="S154" i="43" s="1"/>
  <c r="H52" i="38"/>
  <c r="K301" i="36"/>
  <c r="P260" i="38"/>
  <c r="P276" i="38"/>
  <c r="P535" i="38"/>
  <c r="Q487" i="6"/>
  <c r="X483" i="33" s="1"/>
  <c r="P23" i="43" s="1"/>
  <c r="Q228" i="6"/>
  <c r="X224" i="33" s="1"/>
  <c r="P93" i="43" s="1"/>
  <c r="Q692" i="6"/>
  <c r="X688" i="33" s="1"/>
  <c r="P139" i="43" s="1"/>
  <c r="H666" i="36"/>
  <c r="H245" i="36"/>
  <c r="Q392" i="6"/>
  <c r="X388" i="33" s="1"/>
  <c r="P158" i="43" s="1"/>
  <c r="H129" i="36"/>
  <c r="H715" i="36"/>
  <c r="Q700" i="6"/>
  <c r="X696" i="33" s="1"/>
  <c r="P46" i="43" s="1"/>
  <c r="H417" i="36"/>
  <c r="G729" i="36"/>
  <c r="P258" i="6"/>
  <c r="W254" i="33" s="1"/>
  <c r="G726" i="36"/>
  <c r="P188" i="6"/>
  <c r="W184" i="33" s="1"/>
  <c r="Q126" i="6"/>
  <c r="X122" i="33" s="1"/>
  <c r="P40" i="43" s="1"/>
  <c r="P718" i="38"/>
  <c r="O28" i="36"/>
  <c r="O687" i="36"/>
  <c r="O686" i="36"/>
  <c r="O388" i="36"/>
  <c r="H153" i="38"/>
  <c r="X715" i="6"/>
  <c r="AE711" i="33" s="1"/>
  <c r="O92" i="36"/>
  <c r="L535" i="38"/>
  <c r="L717" i="38"/>
  <c r="Q603" i="38"/>
  <c r="L718" i="38"/>
  <c r="I224" i="38"/>
  <c r="I388" i="38"/>
  <c r="Q190" i="38"/>
  <c r="Q255" i="38"/>
  <c r="L52" i="38"/>
  <c r="I594" i="38"/>
  <c r="P687" i="38"/>
  <c r="L737" i="38"/>
  <c r="Q535" i="38"/>
  <c r="H210" i="38"/>
  <c r="Q738" i="38"/>
  <c r="M762" i="38"/>
  <c r="M45" i="38"/>
  <c r="V157" i="6"/>
  <c r="AC153" i="33" s="1"/>
  <c r="U144" i="43" s="1"/>
  <c r="V479" i="6"/>
  <c r="AC475" i="33" s="1"/>
  <c r="U15" i="43" s="1"/>
  <c r="V831" i="6"/>
  <c r="AC827" i="33" s="1"/>
  <c r="U156" i="43" s="1"/>
  <c r="M707" i="36"/>
  <c r="M709" i="36"/>
  <c r="M394" i="36"/>
  <c r="M393" i="36"/>
  <c r="Q837" i="36"/>
  <c r="Z128" i="6"/>
  <c r="AG124" i="33" s="1"/>
  <c r="Y142" i="43" s="1"/>
  <c r="Z341" i="6"/>
  <c r="AG337" i="33" s="1"/>
  <c r="Z686" i="6"/>
  <c r="AG682" i="33" s="1"/>
  <c r="Y85" i="43" s="1"/>
  <c r="Z197" i="6"/>
  <c r="AG193" i="33" s="1"/>
  <c r="Y188" i="43" s="1"/>
  <c r="Z484" i="6"/>
  <c r="AG480" i="33" s="1"/>
  <c r="Y52" i="43" s="1"/>
  <c r="Q694" i="36"/>
  <c r="Z409" i="6"/>
  <c r="AG405" i="33" s="1"/>
  <c r="Y26" i="43" s="1"/>
  <c r="Z703" i="6"/>
  <c r="AG699" i="33" s="1"/>
  <c r="Y60" i="43" s="1"/>
  <c r="Z24" i="6"/>
  <c r="AG20" i="33" s="1"/>
  <c r="Q184" i="36"/>
  <c r="Q200" i="36"/>
  <c r="M198" i="36"/>
  <c r="Q175" i="36"/>
  <c r="Z125" i="6"/>
  <c r="AG121" i="33" s="1"/>
  <c r="Y38" i="43" s="1"/>
  <c r="Q73" i="36"/>
  <c r="Z51" i="6"/>
  <c r="AG47" i="33" s="1"/>
  <c r="Y184" i="43" s="1"/>
  <c r="H131" i="38"/>
  <c r="H28" i="38"/>
  <c r="H738" i="38"/>
  <c r="H45" i="38"/>
  <c r="P37" i="38"/>
  <c r="P45" i="38"/>
  <c r="H190" i="38"/>
  <c r="P28" i="38"/>
  <c r="P432" i="38"/>
  <c r="P255" i="38"/>
  <c r="Q710" i="6"/>
  <c r="X706" i="33" s="1"/>
  <c r="P10" i="43" s="1"/>
  <c r="Q682" i="6"/>
  <c r="X678" i="33" s="1"/>
  <c r="H490" i="36"/>
  <c r="H387" i="36"/>
  <c r="Q260" i="6"/>
  <c r="X256" i="33" s="1"/>
  <c r="P35" i="43" s="1"/>
  <c r="H664" i="36"/>
  <c r="H405" i="36"/>
  <c r="H51" i="36"/>
  <c r="H689" i="36"/>
  <c r="H232" i="36"/>
  <c r="H688" i="36"/>
  <c r="Q204" i="6"/>
  <c r="X200" i="33" s="1"/>
  <c r="P31" i="43" s="1"/>
  <c r="H373" i="36"/>
  <c r="Q822" i="6"/>
  <c r="X818" i="33" s="1"/>
  <c r="P55" i="43" s="1"/>
  <c r="H253" i="36"/>
  <c r="H257" i="36"/>
  <c r="H60" i="36"/>
  <c r="H130" i="36"/>
  <c r="H709" i="36"/>
  <c r="Q30" i="6"/>
  <c r="X26" i="33" s="1"/>
  <c r="G158" i="36"/>
  <c r="G54" i="36"/>
  <c r="G686" i="36"/>
  <c r="H306" i="36"/>
  <c r="X151" i="6"/>
  <c r="AE147" i="33" s="1"/>
  <c r="O117" i="36"/>
  <c r="X446" i="6"/>
  <c r="AE442" i="33" s="1"/>
  <c r="W164" i="43" s="1"/>
  <c r="Q706" i="6"/>
  <c r="X702" i="33" s="1"/>
  <c r="P108" i="43" s="1"/>
  <c r="O54" i="36"/>
  <c r="Q729" i="38"/>
  <c r="Q762" i="38"/>
  <c r="M131" i="38"/>
  <c r="L729" i="38"/>
  <c r="M686" i="38"/>
  <c r="Q298" i="38"/>
  <c r="I665" i="38"/>
  <c r="I726" i="38"/>
  <c r="I215" i="38"/>
  <c r="Q594" i="38"/>
  <c r="I237" i="38"/>
  <c r="L36" i="38"/>
  <c r="L190" i="38"/>
  <c r="H729" i="38"/>
  <c r="H444" i="38"/>
  <c r="L442" i="38"/>
  <c r="L734" i="38"/>
  <c r="M722" i="38"/>
  <c r="H301" i="38"/>
  <c r="M824" i="36"/>
  <c r="M664" i="36"/>
  <c r="M245" i="36"/>
  <c r="V20" i="6"/>
  <c r="AC16" i="33" s="1"/>
  <c r="U5" i="43" s="1"/>
  <c r="M297" i="36"/>
  <c r="V823" i="6"/>
  <c r="AC819" i="33" s="1"/>
  <c r="M257" i="36"/>
  <c r="V678" i="6"/>
  <c r="AC674" i="33" s="1"/>
  <c r="U20" i="43" s="1"/>
  <c r="V409" i="6"/>
  <c r="AC405" i="33" s="1"/>
  <c r="U26" i="43" s="1"/>
  <c r="V361" i="6"/>
  <c r="AC357" i="33" s="1"/>
  <c r="U56" i="43" s="1"/>
  <c r="M367" i="36"/>
  <c r="V180" i="6"/>
  <c r="AC176" i="33" s="1"/>
  <c r="U145" i="43" s="1"/>
  <c r="M145" i="36"/>
  <c r="V421" i="6"/>
  <c r="AC417" i="33" s="1"/>
  <c r="U95" i="43" s="1"/>
  <c r="V704" i="6"/>
  <c r="AC700" i="33" s="1"/>
  <c r="U61" i="43" s="1"/>
  <c r="M409" i="36"/>
  <c r="Z706" i="6"/>
  <c r="AG702" i="33" s="1"/>
  <c r="Y108" i="43" s="1"/>
  <c r="Q15" i="36"/>
  <c r="Z436" i="6"/>
  <c r="AG432" i="33" s="1"/>
  <c r="Y163" i="43" s="1"/>
  <c r="Z469" i="6"/>
  <c r="AG465" i="33" s="1"/>
  <c r="Y72" i="43" s="1"/>
  <c r="Z662" i="6"/>
  <c r="AG658" i="33" s="1"/>
  <c r="Y65" i="43" s="1"/>
  <c r="Z412" i="6"/>
  <c r="AG408" i="33" s="1"/>
  <c r="Y90" i="43" s="1"/>
  <c r="Z260" i="6"/>
  <c r="AG256" i="33" s="1"/>
  <c r="Y35" i="43" s="1"/>
  <c r="Z673" i="6"/>
  <c r="AG669" i="33" s="1"/>
  <c r="Z675" i="6"/>
  <c r="AG671" i="33" s="1"/>
  <c r="Y69" i="43" s="1"/>
  <c r="Q161" i="36"/>
  <c r="Z207" i="6"/>
  <c r="AG203" i="33" s="1"/>
  <c r="Y34" i="43" s="1"/>
  <c r="Q222" i="36"/>
  <c r="Z455" i="6"/>
  <c r="AG451" i="33" s="1"/>
  <c r="Y122" i="43" s="1"/>
  <c r="Z181" i="6"/>
  <c r="AG177" i="33" s="1"/>
  <c r="Y131" i="43" s="1"/>
  <c r="Z403" i="6"/>
  <c r="AG399" i="33" s="1"/>
  <c r="Y106" i="43" s="1"/>
  <c r="Z697" i="6"/>
  <c r="AG693" i="33" s="1"/>
  <c r="Z204" i="6"/>
  <c r="AG200" i="33" s="1"/>
  <c r="Y31" i="43" s="1"/>
  <c r="K726" i="36"/>
  <c r="P722" i="38"/>
  <c r="K603" i="36"/>
  <c r="P603" i="38"/>
  <c r="M127" i="36"/>
  <c r="P734" i="38"/>
  <c r="P737" i="38"/>
  <c r="H427" i="36"/>
  <c r="Q389" i="6"/>
  <c r="X385" i="33" s="1"/>
  <c r="P51" i="43" s="1"/>
  <c r="H127" i="36"/>
  <c r="H486" i="36"/>
  <c r="H145" i="36"/>
  <c r="Q113" i="6"/>
  <c r="X109" i="33" s="1"/>
  <c r="H139" i="36"/>
  <c r="Q51" i="6"/>
  <c r="X47" i="33" s="1"/>
  <c r="P184" i="43" s="1"/>
  <c r="H680" i="36"/>
  <c r="Q278" i="6"/>
  <c r="X274" i="33" s="1"/>
  <c r="H705" i="36"/>
  <c r="Q346" i="6"/>
  <c r="X342" i="33" s="1"/>
  <c r="H465" i="36"/>
  <c r="H175" i="36"/>
  <c r="H217" i="36"/>
  <c r="H200" i="36"/>
  <c r="H409" i="36"/>
  <c r="H157" i="36"/>
  <c r="G35" i="36"/>
  <c r="G215" i="36"/>
  <c r="P430" i="6"/>
  <c r="W426" i="33" s="1"/>
  <c r="P235" i="6"/>
  <c r="W231" i="33" s="1"/>
  <c r="O167" i="43" s="1"/>
  <c r="G213" i="36"/>
  <c r="G52" i="36"/>
  <c r="G717" i="36"/>
  <c r="Q289" i="6"/>
  <c r="X285" i="33" s="1"/>
  <c r="P111" i="43" s="1"/>
  <c r="O210" i="36"/>
  <c r="X253" i="6"/>
  <c r="AE249" i="33" s="1"/>
  <c r="O213" i="36"/>
  <c r="O301" i="36"/>
  <c r="O535" i="36"/>
  <c r="O276" i="36"/>
  <c r="X296" i="6"/>
  <c r="AE292" i="33" s="1"/>
  <c r="X442" i="6"/>
  <c r="AE438" i="33" s="1"/>
  <c r="H37" i="38"/>
  <c r="H663" i="36"/>
  <c r="Q260" i="38"/>
  <c r="Q45" i="38"/>
  <c r="L687" i="38"/>
  <c r="L686" i="38"/>
  <c r="M37" i="38"/>
  <c r="Q17" i="38"/>
  <c r="Q301" i="38"/>
  <c r="Q717" i="38"/>
  <c r="I137" i="38"/>
  <c r="L35" i="38"/>
  <c r="I185" i="38"/>
  <c r="I762" i="38"/>
  <c r="Q28" i="38"/>
  <c r="I158" i="38"/>
  <c r="I717" i="38"/>
  <c r="I301" i="38"/>
  <c r="I603" i="38"/>
  <c r="L215" i="38"/>
  <c r="M718" i="38"/>
  <c r="I210" i="38"/>
  <c r="P36" i="38"/>
  <c r="M185" i="38"/>
  <c r="L301" i="38"/>
  <c r="L185" i="38"/>
  <c r="Q52" i="38"/>
  <c r="M53" i="36"/>
  <c r="V415" i="6"/>
  <c r="AC411" i="33" s="1"/>
  <c r="U152" i="43" s="1"/>
  <c r="M147" i="36"/>
  <c r="V825" i="6"/>
  <c r="AC821" i="33" s="1"/>
  <c r="M486" i="36"/>
  <c r="M157" i="36"/>
  <c r="M414" i="36"/>
  <c r="V427" i="6"/>
  <c r="AC423" i="33" s="1"/>
  <c r="U7" i="43" s="1"/>
  <c r="M200" i="36"/>
  <c r="M126" i="36"/>
  <c r="M696" i="36"/>
  <c r="M186" i="36"/>
  <c r="Q245" i="36"/>
  <c r="Q312" i="36"/>
  <c r="Z710" i="6"/>
  <c r="AG706" i="33" s="1"/>
  <c r="Y10" i="43" s="1"/>
  <c r="Z157" i="6"/>
  <c r="AG153" i="33" s="1"/>
  <c r="Z696" i="6"/>
  <c r="AG692" i="33" s="1"/>
  <c r="Y128" i="43" s="1"/>
  <c r="Z205" i="6"/>
  <c r="AG201" i="33" s="1"/>
  <c r="Y27" i="43" s="1"/>
  <c r="Z36" i="6"/>
  <c r="AG32" i="33" s="1"/>
  <c r="Y84" i="43" s="1"/>
  <c r="Z371" i="6"/>
  <c r="AG367" i="33" s="1"/>
  <c r="Y109" i="43" s="1"/>
  <c r="Z392" i="6"/>
  <c r="AG388" i="33" s="1"/>
  <c r="Y158" i="43" s="1"/>
  <c r="Z282" i="6"/>
  <c r="AG278" i="33" s="1"/>
  <c r="Y116" i="43" s="1"/>
  <c r="Q393" i="36"/>
  <c r="Q297" i="36"/>
  <c r="Z180" i="6"/>
  <c r="AG176" i="33" s="1"/>
  <c r="Z719" i="6"/>
  <c r="AG715" i="33" s="1"/>
  <c r="Y18" i="43" s="1"/>
  <c r="Z433" i="6"/>
  <c r="AG429" i="33" s="1"/>
  <c r="Y14" i="43" s="1"/>
  <c r="Z58" i="6"/>
  <c r="AG54" i="33" s="1"/>
  <c r="Y150" i="43" s="1"/>
  <c r="Z134" i="6"/>
  <c r="AG130" i="33" s="1"/>
  <c r="Y124" i="43" s="1"/>
  <c r="H224" i="38"/>
  <c r="H737" i="38"/>
  <c r="H686" i="38"/>
  <c r="H734" i="38"/>
  <c r="T43" i="6"/>
  <c r="AA39" i="33" s="1"/>
  <c r="H762" i="38"/>
  <c r="P117" i="38"/>
  <c r="H92" i="38"/>
  <c r="P52" i="38"/>
  <c r="K276" i="36"/>
  <c r="P248" i="38"/>
  <c r="H248" i="38"/>
  <c r="P131" i="38"/>
  <c r="H699" i="36"/>
  <c r="H698" i="36"/>
  <c r="H15" i="36"/>
  <c r="H205" i="36"/>
  <c r="Q80" i="6"/>
  <c r="X76" i="33" s="1"/>
  <c r="Q436" i="6"/>
  <c r="X432" i="33" s="1"/>
  <c r="P163" i="43" s="1"/>
  <c r="H26" i="36"/>
  <c r="H487" i="36"/>
  <c r="H343" i="36"/>
  <c r="H136" i="36"/>
  <c r="Q184" i="6"/>
  <c r="X180" i="33" s="1"/>
  <c r="H825" i="36"/>
  <c r="H677" i="36"/>
  <c r="H696" i="36"/>
  <c r="H435" i="36"/>
  <c r="Q145" i="6"/>
  <c r="X141" i="33" s="1"/>
  <c r="P17" i="43" s="1"/>
  <c r="H822" i="36"/>
  <c r="G301" i="36"/>
  <c r="G137" i="36"/>
  <c r="G388" i="36"/>
  <c r="G210" i="36"/>
  <c r="P43" i="6"/>
  <c r="W39" i="33" s="1"/>
  <c r="G276" i="36"/>
  <c r="Q382" i="6"/>
  <c r="X378" i="33" s="1"/>
  <c r="H384" i="38" s="1"/>
  <c r="O52" i="36"/>
  <c r="O37" i="36"/>
  <c r="O665" i="36"/>
  <c r="H420" i="36"/>
  <c r="H54" i="38"/>
  <c r="L388" i="38"/>
  <c r="M52" i="38"/>
  <c r="Q448" i="38"/>
  <c r="L444" i="38"/>
  <c r="Q224" i="38"/>
  <c r="Q737" i="38"/>
  <c r="Q131" i="38"/>
  <c r="I35" i="38"/>
  <c r="Q718" i="38"/>
  <c r="Q215" i="38"/>
  <c r="I260" i="38"/>
  <c r="I535" i="38"/>
  <c r="I737" i="38"/>
  <c r="Q210" i="38"/>
  <c r="I92" i="38"/>
  <c r="I153" i="38"/>
  <c r="I37" i="38"/>
  <c r="I738" i="38"/>
  <c r="M729" i="38"/>
  <c r="Q686" i="38"/>
  <c r="Q36" i="38"/>
  <c r="L54" i="38"/>
  <c r="M190" i="38"/>
  <c r="Q11" i="36"/>
  <c r="Q9" i="6"/>
  <c r="X5" i="33" s="1"/>
  <c r="G413" i="36"/>
  <c r="O607" i="36"/>
  <c r="O599" i="36"/>
  <c r="H708" i="36"/>
  <c r="G220" i="36"/>
  <c r="X166" i="6"/>
  <c r="AE162" i="33" s="1"/>
  <c r="O168" i="38" s="1"/>
  <c r="O455" i="36"/>
  <c r="G329" i="36"/>
  <c r="H429" i="36"/>
  <c r="P105" i="6"/>
  <c r="W101" i="33" s="1"/>
  <c r="G107" i="38" s="1"/>
  <c r="X795" i="6"/>
  <c r="AE791" i="33" s="1"/>
  <c r="O797" i="38" s="1"/>
  <c r="P52" i="6"/>
  <c r="W48" i="33" s="1"/>
  <c r="O410" i="36"/>
  <c r="H341" i="36"/>
  <c r="P98" i="6"/>
  <c r="W94" i="33" s="1"/>
  <c r="G100" i="38" s="1"/>
  <c r="G593" i="36"/>
  <c r="P55" i="6"/>
  <c r="W51" i="33" s="1"/>
  <c r="G57" i="38" s="1"/>
  <c r="X352" i="6"/>
  <c r="AE348" i="33" s="1"/>
  <c r="O354" i="38" s="1"/>
  <c r="P629" i="6"/>
  <c r="W625" i="33" s="1"/>
  <c r="G631" i="38" s="1"/>
  <c r="O444" i="36"/>
  <c r="O104" i="36"/>
  <c r="G98" i="36"/>
  <c r="I53" i="4"/>
  <c r="I834" i="4"/>
  <c r="I285" i="4"/>
  <c r="I187" i="4"/>
  <c r="I614" i="4"/>
  <c r="I1059" i="4"/>
  <c r="G797" i="36"/>
  <c r="G241" i="36"/>
  <c r="H291" i="36"/>
  <c r="T74" i="6"/>
  <c r="AA70" i="33" s="1"/>
  <c r="K76" i="38" s="1"/>
  <c r="O779" i="36"/>
  <c r="O470" i="36"/>
  <c r="O251" i="36"/>
  <c r="X728" i="6"/>
  <c r="AE724" i="33" s="1"/>
  <c r="O730" i="38" s="1"/>
  <c r="X229" i="6"/>
  <c r="AE225" i="33" s="1"/>
  <c r="O231" i="38" s="1"/>
  <c r="G710" i="36"/>
  <c r="P322" i="6"/>
  <c r="W318" i="33" s="1"/>
  <c r="G324" i="38" s="1"/>
  <c r="P62" i="6"/>
  <c r="W58" i="33" s="1"/>
  <c r="G64" i="38" s="1"/>
  <c r="P212" i="6"/>
  <c r="W208" i="33" s="1"/>
  <c r="G214" i="38" s="1"/>
  <c r="G322" i="36"/>
  <c r="P108" i="6"/>
  <c r="W104" i="33" s="1"/>
  <c r="G110" i="38" s="1"/>
  <c r="H706" i="36"/>
  <c r="X65" i="6"/>
  <c r="AE61" i="33" s="1"/>
  <c r="O67" i="38" s="1"/>
  <c r="X830" i="6"/>
  <c r="AE826" i="33" s="1"/>
  <c r="O832" i="38" s="1"/>
  <c r="O614" i="36"/>
  <c r="O669" i="36"/>
  <c r="X528" i="6"/>
  <c r="AE524" i="33" s="1"/>
  <c r="O530" i="38" s="1"/>
  <c r="P253" i="6"/>
  <c r="W249" i="33" s="1"/>
  <c r="X224" i="6"/>
  <c r="AE220" i="33" s="1"/>
  <c r="O226" i="38" s="1"/>
  <c r="Q153" i="6"/>
  <c r="X149" i="33" s="1"/>
  <c r="H155" i="38" s="1"/>
  <c r="Q661" i="6"/>
  <c r="X657" i="33" s="1"/>
  <c r="O338" i="36"/>
  <c r="X432" i="6"/>
  <c r="AE428" i="33" s="1"/>
  <c r="O434" i="38" s="1"/>
  <c r="G559" i="36"/>
  <c r="P272" i="6"/>
  <c r="W268" i="33" s="1"/>
  <c r="G274" i="38" s="1"/>
  <c r="X98" i="6"/>
  <c r="AE94" i="33" s="1"/>
  <c r="O100" i="38" s="1"/>
  <c r="P189" i="6"/>
  <c r="W185" i="33" s="1"/>
  <c r="G191" i="38" s="1"/>
  <c r="P347" i="6"/>
  <c r="W343" i="33" s="1"/>
  <c r="G349" i="38" s="1"/>
  <c r="P577" i="6"/>
  <c r="W573" i="33" s="1"/>
  <c r="G579" i="38" s="1"/>
  <c r="P335" i="6"/>
  <c r="W331" i="33" s="1"/>
  <c r="G337" i="38" s="1"/>
  <c r="O362" i="36"/>
  <c r="P19" i="6"/>
  <c r="W15" i="33" s="1"/>
  <c r="G21" i="38" s="1"/>
  <c r="X587" i="6"/>
  <c r="AE583" i="33" s="1"/>
  <c r="O589" i="38" s="1"/>
  <c r="O74" i="36"/>
  <c r="Q306" i="6"/>
  <c r="X302" i="33" s="1"/>
  <c r="H308" i="38" s="1"/>
  <c r="P573" i="6"/>
  <c r="W569" i="33" s="1"/>
  <c r="G575" i="38" s="1"/>
  <c r="P701" i="6"/>
  <c r="W697" i="33" s="1"/>
  <c r="G703" i="38" s="1"/>
  <c r="O774" i="36"/>
  <c r="X755" i="6"/>
  <c r="AE751" i="33" s="1"/>
  <c r="O757" i="38" s="1"/>
  <c r="X768" i="6"/>
  <c r="AE764" i="33" s="1"/>
  <c r="O770" i="38" s="1"/>
  <c r="O648" i="36"/>
  <c r="G798" i="36"/>
  <c r="X759" i="6"/>
  <c r="AE755" i="33" s="1"/>
  <c r="O761" i="38" s="1"/>
  <c r="P770" i="6"/>
  <c r="W766" i="33" s="1"/>
  <c r="G772" i="38" s="1"/>
  <c r="P109" i="6"/>
  <c r="W105" i="33" s="1"/>
  <c r="G111" i="38" s="1"/>
  <c r="P529" i="6"/>
  <c r="W525" i="33" s="1"/>
  <c r="G531" i="38" s="1"/>
  <c r="P221" i="6"/>
  <c r="W217" i="33" s="1"/>
  <c r="G223" i="38" s="1"/>
  <c r="P550" i="6"/>
  <c r="W546" i="33" s="1"/>
  <c r="G552" i="38" s="1"/>
  <c r="P93" i="6"/>
  <c r="W89" i="33" s="1"/>
  <c r="G95" i="38" s="1"/>
  <c r="P615" i="6"/>
  <c r="W611" i="33" s="1"/>
  <c r="G617" i="38" s="1"/>
  <c r="X52" i="6"/>
  <c r="AE48" i="33" s="1"/>
  <c r="O753" i="36"/>
  <c r="O219" i="36"/>
  <c r="X444" i="6"/>
  <c r="AE440" i="33" s="1"/>
  <c r="O446" i="38" s="1"/>
  <c r="O458" i="36"/>
  <c r="O144" i="36"/>
  <c r="P684" i="6"/>
  <c r="W680" i="33" s="1"/>
  <c r="P827" i="6"/>
  <c r="W823" i="33" s="1"/>
  <c r="G829" i="38" s="1"/>
  <c r="P370" i="6"/>
  <c r="W366" i="33" s="1"/>
  <c r="G372" i="38" s="1"/>
  <c r="P63" i="6"/>
  <c r="W59" i="33" s="1"/>
  <c r="G65" i="38" s="1"/>
  <c r="O448" i="36"/>
  <c r="X744" i="6"/>
  <c r="AE740" i="33" s="1"/>
  <c r="O746" i="38" s="1"/>
  <c r="O469" i="36"/>
  <c r="X554" i="6"/>
  <c r="AE550" i="33" s="1"/>
  <c r="O556" i="38" s="1"/>
  <c r="X617" i="6"/>
  <c r="AE613" i="33" s="1"/>
  <c r="O619" i="38" s="1"/>
  <c r="X754" i="6"/>
  <c r="AE750" i="33" s="1"/>
  <c r="O756" i="38" s="1"/>
  <c r="O179" i="36"/>
  <c r="P779" i="6"/>
  <c r="W775" i="33" s="1"/>
  <c r="G781" i="38" s="1"/>
  <c r="Q120" i="6"/>
  <c r="X116" i="33" s="1"/>
  <c r="H122" i="38" s="1"/>
  <c r="P249" i="6"/>
  <c r="W245" i="33" s="1"/>
  <c r="G251" i="38" s="1"/>
  <c r="P751" i="6"/>
  <c r="W747" i="33" s="1"/>
  <c r="G753" i="38" s="1"/>
  <c r="P824" i="6"/>
  <c r="W820" i="33" s="1"/>
  <c r="G826" i="38" s="1"/>
  <c r="P595" i="6"/>
  <c r="W591" i="33" s="1"/>
  <c r="G597" i="38" s="1"/>
  <c r="P162" i="6"/>
  <c r="W158" i="33" s="1"/>
  <c r="G164" i="38" s="1"/>
  <c r="X116" i="6"/>
  <c r="AE112" i="33" s="1"/>
  <c r="O118" i="38" s="1"/>
  <c r="X794" i="6"/>
  <c r="AE790" i="33" s="1"/>
  <c r="O796" i="38" s="1"/>
  <c r="P496" i="6"/>
  <c r="W492" i="33" s="1"/>
  <c r="G498" i="38" s="1"/>
  <c r="P326" i="6"/>
  <c r="W322" i="33" s="1"/>
  <c r="G328" i="38" s="1"/>
  <c r="X32" i="6"/>
  <c r="AE28" i="33" s="1"/>
  <c r="O34" i="38" s="1"/>
  <c r="Q304" i="6"/>
  <c r="X300" i="33" s="1"/>
  <c r="P70" i="6"/>
  <c r="W66" i="33" s="1"/>
  <c r="G72" i="38" s="1"/>
  <c r="P644" i="6"/>
  <c r="W640" i="33" s="1"/>
  <c r="G646" i="38" s="1"/>
  <c r="G787" i="36"/>
  <c r="P774" i="6"/>
  <c r="W770" i="33" s="1"/>
  <c r="G776" i="38" s="1"/>
  <c r="P712" i="6"/>
  <c r="W708" i="33" s="1"/>
  <c r="G714" i="38" s="1"/>
  <c r="P540" i="6"/>
  <c r="W536" i="33" s="1"/>
  <c r="G542" i="38" s="1"/>
  <c r="X115" i="6"/>
  <c r="AE111" i="33" s="1"/>
  <c r="O246" i="36"/>
  <c r="X749" i="6"/>
  <c r="AE745" i="33" s="1"/>
  <c r="O751" i="38" s="1"/>
  <c r="X337" i="6"/>
  <c r="AE333" i="33" s="1"/>
  <c r="O339" i="38" s="1"/>
  <c r="X505" i="6"/>
  <c r="AE501" i="33" s="1"/>
  <c r="O507" i="38" s="1"/>
  <c r="P478" i="6"/>
  <c r="W474" i="33" s="1"/>
  <c r="G480" i="38" s="1"/>
  <c r="Q276" i="6"/>
  <c r="X272" i="33" s="1"/>
  <c r="H278" i="38" s="1"/>
  <c r="P286" i="6"/>
  <c r="W282" i="33" s="1"/>
  <c r="G288" i="38" s="1"/>
  <c r="P351" i="6"/>
  <c r="W347" i="33" s="1"/>
  <c r="G353" i="38" s="1"/>
  <c r="P626" i="6"/>
  <c r="W622" i="33" s="1"/>
  <c r="G628" i="38" s="1"/>
  <c r="O629" i="36"/>
  <c r="G81" i="36"/>
  <c r="G233" i="36"/>
  <c r="G500" i="36"/>
  <c r="P749" i="6"/>
  <c r="W745" i="33" s="1"/>
  <c r="G751" i="38" s="1"/>
  <c r="G820" i="36"/>
  <c r="P731" i="6"/>
  <c r="W727" i="33" s="1"/>
  <c r="G733" i="38" s="1"/>
  <c r="G744" i="36"/>
  <c r="P806" i="6"/>
  <c r="W802" i="33" s="1"/>
  <c r="G808" i="38" s="1"/>
  <c r="O268" i="36"/>
  <c r="X575" i="6"/>
  <c r="AE571" i="33" s="1"/>
  <c r="O577" i="38" s="1"/>
  <c r="X762" i="6"/>
  <c r="AE758" i="33" s="1"/>
  <c r="O764" i="38" s="1"/>
  <c r="O366" i="36"/>
  <c r="O630" i="36"/>
  <c r="X63" i="6"/>
  <c r="AE59" i="33" s="1"/>
  <c r="O65" i="38" s="1"/>
  <c r="P804" i="6"/>
  <c r="W800" i="33" s="1"/>
  <c r="G806" i="38" s="1"/>
  <c r="X657" i="6"/>
  <c r="AE653" i="33" s="1"/>
  <c r="O659" i="38" s="1"/>
  <c r="X234" i="6"/>
  <c r="AE230" i="33" s="1"/>
  <c r="O236" i="38" s="1"/>
  <c r="H53" i="36"/>
  <c r="X326" i="6"/>
  <c r="AE322" i="33" s="1"/>
  <c r="O328" i="38" s="1"/>
  <c r="X275" i="6"/>
  <c r="AE271" i="33" s="1"/>
  <c r="O277" i="38" s="1"/>
  <c r="O326" i="36"/>
  <c r="P238" i="6"/>
  <c r="W234" i="33" s="1"/>
  <c r="G240" i="38" s="1"/>
  <c r="G163" i="36"/>
  <c r="X221" i="6"/>
  <c r="AE217" i="33" s="1"/>
  <c r="O223" i="38" s="1"/>
  <c r="O401" i="36"/>
  <c r="X514" i="6"/>
  <c r="AE510" i="33" s="1"/>
  <c r="O516" i="38" s="1"/>
  <c r="X263" i="6"/>
  <c r="AE259" i="33" s="1"/>
  <c r="O265" i="38" s="1"/>
  <c r="X465" i="6"/>
  <c r="AE461" i="33" s="1"/>
  <c r="O467" i="38" s="1"/>
  <c r="O112" i="36"/>
  <c r="P318" i="6"/>
  <c r="W314" i="33" s="1"/>
  <c r="G320" i="38" s="1"/>
  <c r="O522" i="36"/>
  <c r="H140" i="36"/>
  <c r="P509" i="6"/>
  <c r="W505" i="33" s="1"/>
  <c r="G511" i="38" s="1"/>
  <c r="O318" i="36"/>
  <c r="X330" i="6"/>
  <c r="AE326" i="33" s="1"/>
  <c r="O332" i="38" s="1"/>
  <c r="O550" i="36"/>
  <c r="H174" i="36"/>
  <c r="X604" i="6"/>
  <c r="AE600" i="33" s="1"/>
  <c r="O606" i="38" s="1"/>
  <c r="X99" i="6"/>
  <c r="AE95" i="33" s="1"/>
  <c r="O101" i="38" s="1"/>
  <c r="H384" i="36"/>
  <c r="O349" i="36"/>
  <c r="X189" i="6"/>
  <c r="AE185" i="33" s="1"/>
  <c r="O191" i="38" s="1"/>
  <c r="P234" i="6"/>
  <c r="W230" i="33" s="1"/>
  <c r="G236" i="38" s="1"/>
  <c r="P627" i="6"/>
  <c r="W623" i="33" s="1"/>
  <c r="G629" i="38" s="1"/>
  <c r="X684" i="6"/>
  <c r="AE680" i="33" s="1"/>
  <c r="P519" i="6"/>
  <c r="W515" i="33" s="1"/>
  <c r="G521" i="38" s="1"/>
  <c r="O717" i="36"/>
  <c r="X395" i="6"/>
  <c r="AE391" i="33" s="1"/>
  <c r="O397" i="38" s="1"/>
  <c r="P565" i="6"/>
  <c r="W561" i="33" s="1"/>
  <c r="G567" i="38" s="1"/>
  <c r="P156" i="6"/>
  <c r="W152" i="33" s="1"/>
  <c r="P576" i="6"/>
  <c r="W572" i="33" s="1"/>
  <c r="G578" i="38" s="1"/>
  <c r="O290" i="36"/>
  <c r="Q418" i="6"/>
  <c r="X414" i="33" s="1"/>
  <c r="P168" i="43" s="1"/>
  <c r="X303" i="6"/>
  <c r="AE299" i="33" s="1"/>
  <c r="O305" i="38" s="1"/>
  <c r="P517" i="6"/>
  <c r="W513" i="33" s="1"/>
  <c r="G519" i="38" s="1"/>
  <c r="G499" i="36"/>
  <c r="X562" i="6"/>
  <c r="AE558" i="33" s="1"/>
  <c r="O564" i="38" s="1"/>
  <c r="X625" i="6"/>
  <c r="AE621" i="33" s="1"/>
  <c r="O627" i="38" s="1"/>
  <c r="X669" i="6"/>
  <c r="AE665" i="33" s="1"/>
  <c r="O671" i="38" s="1"/>
  <c r="X322" i="6"/>
  <c r="AE318" i="33" s="1"/>
  <c r="O324" i="38" s="1"/>
  <c r="X472" i="6"/>
  <c r="AE468" i="33" s="1"/>
  <c r="O474" i="38" s="1"/>
  <c r="X596" i="6"/>
  <c r="AE592" i="33" s="1"/>
  <c r="O598" i="38" s="1"/>
  <c r="X457" i="6"/>
  <c r="AE453" i="33" s="1"/>
  <c r="O459" i="38" s="1"/>
  <c r="X537" i="6"/>
  <c r="AE533" i="33" s="1"/>
  <c r="O539" i="38" s="1"/>
  <c r="X773" i="6"/>
  <c r="AE769" i="33" s="1"/>
  <c r="O775" i="38" s="1"/>
  <c r="X650" i="6"/>
  <c r="AE646" i="33" s="1"/>
  <c r="O652" i="38" s="1"/>
  <c r="X348" i="6"/>
  <c r="AE344" i="33" s="1"/>
  <c r="O350" i="38" s="1"/>
  <c r="X146" i="6"/>
  <c r="AE142" i="33" s="1"/>
  <c r="O148" i="38" s="1"/>
  <c r="P513" i="6"/>
  <c r="W509" i="33" s="1"/>
  <c r="G515" i="38" s="1"/>
  <c r="X671" i="6"/>
  <c r="AE667" i="33" s="1"/>
  <c r="O673" i="38" s="1"/>
  <c r="X478" i="6"/>
  <c r="AE474" i="33" s="1"/>
  <c r="O480" i="38" s="1"/>
  <c r="Q14" i="6"/>
  <c r="X10" i="33" s="1"/>
  <c r="H16" i="38" s="1"/>
  <c r="O748" i="36"/>
  <c r="O485" i="36"/>
  <c r="X160" i="6"/>
  <c r="AE156" i="33" s="1"/>
  <c r="O162" i="38" s="1"/>
  <c r="X39" i="6"/>
  <c r="AE35" i="33" s="1"/>
  <c r="O41" i="38" s="1"/>
  <c r="O758" i="36"/>
  <c r="X613" i="6"/>
  <c r="AE609" i="33" s="1"/>
  <c r="O615" i="38" s="1"/>
  <c r="X494" i="6"/>
  <c r="AE490" i="33" s="1"/>
  <c r="O496" i="38" s="1"/>
  <c r="Q193" i="6"/>
  <c r="X189" i="33" s="1"/>
  <c r="H195" i="38" s="1"/>
  <c r="P740" i="6"/>
  <c r="W736" i="33" s="1"/>
  <c r="G742" i="38" s="1"/>
  <c r="P141" i="6"/>
  <c r="W137" i="33" s="1"/>
  <c r="G143" i="38" s="1"/>
  <c r="P486" i="6"/>
  <c r="W482" i="33" s="1"/>
  <c r="G488" i="38" s="1"/>
  <c r="X701" i="6"/>
  <c r="AE697" i="33" s="1"/>
  <c r="O703" i="38" s="1"/>
  <c r="P567" i="6"/>
  <c r="W563" i="33" s="1"/>
  <c r="G569" i="38" s="1"/>
  <c r="X663" i="6"/>
  <c r="AE659" i="33" s="1"/>
  <c r="W120" i="43" s="1"/>
  <c r="X763" i="6"/>
  <c r="AE759" i="33" s="1"/>
  <c r="O765" i="38" s="1"/>
  <c r="X437" i="6"/>
  <c r="AE433" i="33" s="1"/>
  <c r="O439" i="38" s="1"/>
  <c r="X225" i="6"/>
  <c r="AE221" i="33" s="1"/>
  <c r="O227" i="38" s="1"/>
  <c r="X297" i="6"/>
  <c r="AE293" i="33" s="1"/>
  <c r="O299" i="38" s="1"/>
  <c r="X329" i="6"/>
  <c r="AE325" i="33" s="1"/>
  <c r="O331" i="38" s="1"/>
  <c r="X635" i="6"/>
  <c r="AE631" i="33" s="1"/>
  <c r="O637" i="38" s="1"/>
  <c r="X62" i="6"/>
  <c r="AE58" i="33" s="1"/>
  <c r="O64" i="38" s="1"/>
  <c r="X521" i="6"/>
  <c r="AE517" i="33" s="1"/>
  <c r="O523" i="38" s="1"/>
  <c r="O247" i="36"/>
  <c r="P492" i="6"/>
  <c r="W488" i="33" s="1"/>
  <c r="G494" i="38" s="1"/>
  <c r="X35" i="6"/>
  <c r="AE31" i="33" s="1"/>
  <c r="X50" i="6"/>
  <c r="AE46" i="33" s="1"/>
  <c r="X503" i="6"/>
  <c r="AE499" i="33" s="1"/>
  <c r="O505" i="38" s="1"/>
  <c r="G813" i="36"/>
  <c r="P561" i="6"/>
  <c r="W557" i="33" s="1"/>
  <c r="G563" i="38" s="1"/>
  <c r="P233" i="6"/>
  <c r="W229" i="33" s="1"/>
  <c r="G235" i="38" s="1"/>
  <c r="P450" i="6"/>
  <c r="W446" i="33" s="1"/>
  <c r="G452" i="38" s="1"/>
  <c r="O437" i="36"/>
  <c r="X272" i="6"/>
  <c r="AE268" i="33" s="1"/>
  <c r="O274" i="38" s="1"/>
  <c r="O724" i="36"/>
  <c r="P167" i="6"/>
  <c r="W163" i="33" s="1"/>
  <c r="G169" i="38" s="1"/>
  <c r="X545" i="6"/>
  <c r="AE541" i="33" s="1"/>
  <c r="O547" i="38" s="1"/>
  <c r="X212" i="6"/>
  <c r="AE208" i="33" s="1"/>
  <c r="O214" i="38" s="1"/>
  <c r="X47" i="6"/>
  <c r="AE43" i="33" s="1"/>
  <c r="O49" i="38" s="1"/>
  <c r="P663" i="6"/>
  <c r="W659" i="33" s="1"/>
  <c r="O120" i="43" s="1"/>
  <c r="O141" i="36"/>
  <c r="P538" i="6"/>
  <c r="W534" i="33" s="1"/>
  <c r="G540" i="38" s="1"/>
  <c r="P101" i="6"/>
  <c r="W97" i="33" s="1"/>
  <c r="G103" i="38" s="1"/>
  <c r="X737" i="6"/>
  <c r="AE733" i="33" s="1"/>
  <c r="O739" i="38" s="1"/>
  <c r="O584" i="36"/>
  <c r="X57" i="6"/>
  <c r="AE53" i="33" s="1"/>
  <c r="O59" i="38" s="1"/>
  <c r="O383" i="36"/>
  <c r="P333" i="6"/>
  <c r="W329" i="33" s="1"/>
  <c r="G335" i="38" s="1"/>
  <c r="Q695" i="6"/>
  <c r="X691" i="33" s="1"/>
  <c r="H697" i="38" s="1"/>
  <c r="X743" i="6"/>
  <c r="AE739" i="33" s="1"/>
  <c r="O745" i="38" s="1"/>
  <c r="X466" i="6"/>
  <c r="AE462" i="33" s="1"/>
  <c r="O468" i="38" s="1"/>
  <c r="P399" i="6"/>
  <c r="W395" i="33" s="1"/>
  <c r="G401" i="38" s="1"/>
  <c r="P100" i="6"/>
  <c r="W96" i="33" s="1"/>
  <c r="G102" i="38" s="1"/>
  <c r="X798" i="6"/>
  <c r="AE794" i="33" s="1"/>
  <c r="O800" i="38" s="1"/>
  <c r="P378" i="6"/>
  <c r="W374" i="33" s="1"/>
  <c r="G380" i="38" s="1"/>
  <c r="X328" i="6"/>
  <c r="AE324" i="33" s="1"/>
  <c r="O330" i="38" s="1"/>
  <c r="P104" i="6"/>
  <c r="W100" i="33" s="1"/>
  <c r="G106" i="38" s="1"/>
  <c r="X452" i="6"/>
  <c r="AE448" i="33" s="1"/>
  <c r="O454" i="38" s="1"/>
  <c r="X750" i="6"/>
  <c r="AE746" i="33" s="1"/>
  <c r="O752" i="38" s="1"/>
  <c r="X539" i="6"/>
  <c r="AE535" i="33" s="1"/>
  <c r="O541" i="38" s="1"/>
  <c r="O717" i="33"/>
  <c r="T721" i="6" s="1"/>
  <c r="AA717" i="33" s="1"/>
  <c r="K723" i="38" s="1"/>
  <c r="S5" i="33"/>
  <c r="K5" i="33"/>
  <c r="P746" i="6"/>
  <c r="W742" i="33" s="1"/>
  <c r="G748" i="38" s="1"/>
  <c r="G605" i="36"/>
  <c r="X540" i="6"/>
  <c r="AE536" i="33" s="1"/>
  <c r="O542" i="38" s="1"/>
  <c r="X634" i="6"/>
  <c r="AE630" i="33" s="1"/>
  <c r="O636" i="38" s="1"/>
  <c r="G44" i="36"/>
  <c r="H29" i="36"/>
  <c r="X235" i="6"/>
  <c r="AE231" i="33" s="1"/>
  <c r="W167" i="43" s="1"/>
  <c r="G374" i="36"/>
  <c r="G294" i="36"/>
  <c r="G598" i="36"/>
  <c r="P183" i="6"/>
  <c r="W179" i="33" s="1"/>
  <c r="G265" i="36"/>
  <c r="P755" i="6"/>
  <c r="W751" i="33" s="1"/>
  <c r="G757" i="38" s="1"/>
  <c r="G513" i="36"/>
  <c r="G618" i="36"/>
  <c r="Q257" i="6"/>
  <c r="X253" i="33" s="1"/>
  <c r="H259" i="38" s="1"/>
  <c r="Q152" i="6"/>
  <c r="X148" i="33" s="1"/>
  <c r="P140" i="43" s="1"/>
  <c r="P288" i="6"/>
  <c r="W284" i="33" s="1"/>
  <c r="G290" i="38" s="1"/>
  <c r="P489" i="6"/>
  <c r="W485" i="33" s="1"/>
  <c r="G491" i="38" s="1"/>
  <c r="G551" i="36"/>
  <c r="G562" i="36"/>
  <c r="G179" i="36"/>
  <c r="P534" i="6"/>
  <c r="W530" i="33" s="1"/>
  <c r="G536" i="38" s="1"/>
  <c r="P491" i="6"/>
  <c r="W487" i="33" s="1"/>
  <c r="G493" i="38" s="1"/>
  <c r="P414" i="6"/>
  <c r="W410" i="33" s="1"/>
  <c r="G416" i="38" s="1"/>
  <c r="G655" i="36"/>
  <c r="P111" i="6"/>
  <c r="W107" i="33" s="1"/>
  <c r="G113" i="38" s="1"/>
  <c r="O834" i="36"/>
  <c r="G331" i="36"/>
  <c r="G354" i="36"/>
  <c r="P240" i="6"/>
  <c r="W236" i="33" s="1"/>
  <c r="G242" i="38" s="1"/>
  <c r="Q191" i="6"/>
  <c r="X187" i="33" s="1"/>
  <c r="H193" i="38" s="1"/>
  <c r="G805" i="36"/>
  <c r="G630" i="36"/>
  <c r="P305" i="6"/>
  <c r="W301" i="33" s="1"/>
  <c r="G307" i="38" s="1"/>
  <c r="P116" i="6"/>
  <c r="W112" i="33" s="1"/>
  <c r="G118" i="38" s="1"/>
  <c r="G383" i="36"/>
  <c r="G18" i="36"/>
  <c r="P607" i="6"/>
  <c r="W603" i="33" s="1"/>
  <c r="G609" i="38" s="1"/>
  <c r="P467" i="6"/>
  <c r="W463" i="33" s="1"/>
  <c r="G469" i="38" s="1"/>
  <c r="P401" i="6"/>
  <c r="W397" i="33" s="1"/>
  <c r="G403" i="38" s="1"/>
  <c r="P466" i="6"/>
  <c r="W462" i="33" s="1"/>
  <c r="G468" i="38" s="1"/>
  <c r="H212" i="36"/>
  <c r="P476" i="6"/>
  <c r="W472" i="33" s="1"/>
  <c r="G478" i="38" s="1"/>
  <c r="P31" i="6"/>
  <c r="W27" i="33" s="1"/>
  <c r="G33" i="38" s="1"/>
  <c r="P736" i="6"/>
  <c r="W732" i="33" s="1"/>
  <c r="P575" i="6"/>
  <c r="W571" i="33" s="1"/>
  <c r="G577" i="38" s="1"/>
  <c r="P442" i="6"/>
  <c r="W438" i="33" s="1"/>
  <c r="Q262" i="6"/>
  <c r="X258" i="33" s="1"/>
  <c r="H264" i="38" s="1"/>
  <c r="P123" i="6"/>
  <c r="W119" i="33" s="1"/>
  <c r="G125" i="38" s="1"/>
  <c r="P828" i="6"/>
  <c r="W824" i="33" s="1"/>
  <c r="G830" i="38" s="1"/>
  <c r="P543" i="6"/>
  <c r="W539" i="33" s="1"/>
  <c r="G545" i="38" s="1"/>
  <c r="P358" i="6"/>
  <c r="W354" i="33" s="1"/>
  <c r="G360" i="38" s="1"/>
  <c r="G170" i="36"/>
  <c r="P830" i="6"/>
  <c r="W826" i="33" s="1"/>
  <c r="G832" i="38" s="1"/>
  <c r="P435" i="6"/>
  <c r="W431" i="33" s="1"/>
  <c r="G437" i="38" s="1"/>
  <c r="P46" i="6"/>
  <c r="W42" i="33" s="1"/>
  <c r="G48" i="38" s="1"/>
  <c r="P606" i="6"/>
  <c r="W602" i="33" s="1"/>
  <c r="G608" i="38" s="1"/>
  <c r="X614" i="6"/>
  <c r="AE610" i="33" s="1"/>
  <c r="O616" i="38" s="1"/>
  <c r="X474" i="6"/>
  <c r="AE470" i="33" s="1"/>
  <c r="O476" i="38" s="1"/>
  <c r="O772" i="36"/>
  <c r="X286" i="6"/>
  <c r="AE282" i="33" s="1"/>
  <c r="O288" i="38" s="1"/>
  <c r="X54" i="6"/>
  <c r="AE50" i="33" s="1"/>
  <c r="O56" i="38" s="1"/>
  <c r="X462" i="6"/>
  <c r="AE458" i="33" s="1"/>
  <c r="O464" i="38" s="1"/>
  <c r="G459" i="36"/>
  <c r="Q281" i="6"/>
  <c r="X277" i="33" s="1"/>
  <c r="H283" i="38" s="1"/>
  <c r="G406" i="36"/>
  <c r="P245" i="6"/>
  <c r="W241" i="33" s="1"/>
  <c r="G247" i="38" s="1"/>
  <c r="P685" i="6"/>
  <c r="W681" i="33" s="1"/>
  <c r="O117" i="43" s="1"/>
  <c r="P787" i="6"/>
  <c r="W783" i="33" s="1"/>
  <c r="G789" i="38" s="1"/>
  <c r="H702" i="36"/>
  <c r="H228" i="36"/>
  <c r="X726" i="6"/>
  <c r="AE722" i="33" s="1"/>
  <c r="O728" i="38" s="1"/>
  <c r="P241" i="6"/>
  <c r="W237" i="33" s="1"/>
  <c r="G243" i="38" s="1"/>
  <c r="O831" i="36"/>
  <c r="O164" i="36"/>
  <c r="P139" i="6"/>
  <c r="W135" i="33" s="1"/>
  <c r="G141" i="38" s="1"/>
  <c r="Q200" i="6"/>
  <c r="X196" i="33" s="1"/>
  <c r="H202" i="38" s="1"/>
  <c r="O386" i="36"/>
  <c r="P613" i="6"/>
  <c r="W609" i="33" s="1"/>
  <c r="G615" i="38" s="1"/>
  <c r="P812" i="6"/>
  <c r="W808" i="33" s="1"/>
  <c r="G814" i="38" s="1"/>
  <c r="O605" i="36"/>
  <c r="P102" i="6"/>
  <c r="W98" i="33" s="1"/>
  <c r="G104" i="38" s="1"/>
  <c r="P667" i="6"/>
  <c r="W663" i="33" s="1"/>
  <c r="G669" i="38" s="1"/>
  <c r="O510" i="36"/>
  <c r="P21" i="6"/>
  <c r="W17" i="33" s="1"/>
  <c r="G23" i="38" s="1"/>
  <c r="P29" i="6"/>
  <c r="W25" i="33" s="1"/>
  <c r="G31" i="38" s="1"/>
  <c r="P619" i="6"/>
  <c r="W615" i="33" s="1"/>
  <c r="G621" i="38" s="1"/>
  <c r="X535" i="6"/>
  <c r="AE531" i="33" s="1"/>
  <c r="O537" i="38" s="1"/>
  <c r="X814" i="6"/>
  <c r="AE810" i="33" s="1"/>
  <c r="O816" i="38" s="1"/>
  <c r="X724" i="6"/>
  <c r="AE720" i="33" s="1"/>
  <c r="P733" i="6"/>
  <c r="W729" i="33" s="1"/>
  <c r="G735" i="38" s="1"/>
  <c r="P793" i="6"/>
  <c r="W789" i="33" s="1"/>
  <c r="G795" i="38" s="1"/>
  <c r="P735" i="6"/>
  <c r="W731" i="33" s="1"/>
  <c r="O57" i="43" s="1"/>
  <c r="O50" i="36"/>
  <c r="P568" i="6"/>
  <c r="W564" i="33" s="1"/>
  <c r="G570" i="38" s="1"/>
  <c r="P622" i="6"/>
  <c r="W618" i="33" s="1"/>
  <c r="G624" i="38" s="1"/>
  <c r="X240" i="6"/>
  <c r="AE236" i="33" s="1"/>
  <c r="O242" i="38" s="1"/>
  <c r="P801" i="6"/>
  <c r="W797" i="33" s="1"/>
  <c r="G803" i="38" s="1"/>
  <c r="O633" i="36"/>
  <c r="X526" i="6"/>
  <c r="AE522" i="33" s="1"/>
  <c r="O528" i="38" s="1"/>
  <c r="O351" i="36"/>
  <c r="X458" i="6"/>
  <c r="AE454" i="33" s="1"/>
  <c r="O460" i="38" s="1"/>
  <c r="X445" i="6"/>
  <c r="AE441" i="33" s="1"/>
  <c r="O447" i="38" s="1"/>
  <c r="P523" i="6"/>
  <c r="W519" i="33" s="1"/>
  <c r="G525" i="38" s="1"/>
  <c r="P481" i="6"/>
  <c r="W477" i="33" s="1"/>
  <c r="G483" i="38" s="1"/>
  <c r="X745" i="6"/>
  <c r="AE741" i="33" s="1"/>
  <c r="O747" i="38" s="1"/>
  <c r="P95" i="6"/>
  <c r="W91" i="33" s="1"/>
  <c r="G97" i="38" s="1"/>
  <c r="O113" i="36"/>
  <c r="X601" i="6"/>
  <c r="AE597" i="33" s="1"/>
  <c r="W113" i="43" s="1"/>
  <c r="O807" i="36"/>
  <c r="X355" i="6"/>
  <c r="AE351" i="33" s="1"/>
  <c r="O357" i="38" s="1"/>
  <c r="P60" i="6"/>
  <c r="W56" i="33" s="1"/>
  <c r="G62" i="38" s="1"/>
  <c r="G741" i="36"/>
  <c r="P461" i="6"/>
  <c r="W457" i="33" s="1"/>
  <c r="G463" i="38" s="1"/>
  <c r="P624" i="6"/>
  <c r="W620" i="33" s="1"/>
  <c r="G626" i="38" s="1"/>
  <c r="P223" i="6"/>
  <c r="W219" i="33" s="1"/>
  <c r="G225" i="38" s="1"/>
  <c r="G627" i="36"/>
  <c r="G56" i="36"/>
  <c r="Q365" i="6"/>
  <c r="X361" i="33" s="1"/>
  <c r="P132" i="43" s="1"/>
  <c r="G282" i="36"/>
  <c r="X618" i="6"/>
  <c r="AE614" i="33" s="1"/>
  <c r="O620" i="38" s="1"/>
  <c r="Q251" i="6"/>
  <c r="X247" i="33" s="1"/>
  <c r="P76" i="43" s="1"/>
  <c r="X787" i="6"/>
  <c r="AE783" i="33" s="1"/>
  <c r="O789" i="38" s="1"/>
  <c r="O24" i="36"/>
  <c r="X79" i="6"/>
  <c r="AE75" i="33" s="1"/>
  <c r="O81" i="38" s="1"/>
  <c r="O656" i="36"/>
  <c r="P718" i="6"/>
  <c r="W714" i="33" s="1"/>
  <c r="G720" i="38" s="1"/>
  <c r="P312" i="6"/>
  <c r="W308" i="33" s="1"/>
  <c r="G314" i="38" s="1"/>
  <c r="O655" i="36"/>
  <c r="X327" i="6"/>
  <c r="AE323" i="33" s="1"/>
  <c r="O329" i="38" s="1"/>
  <c r="O555" i="36"/>
  <c r="O412" i="36"/>
  <c r="X405" i="6"/>
  <c r="AE401" i="33" s="1"/>
  <c r="O407" i="38" s="1"/>
  <c r="X358" i="6"/>
  <c r="AE354" i="33" s="1"/>
  <c r="O360" i="38" s="1"/>
  <c r="G576" i="36"/>
  <c r="H206" i="36"/>
  <c r="O830" i="36"/>
  <c r="X529" i="6"/>
  <c r="AE525" i="33" s="1"/>
  <c r="O531" i="38" s="1"/>
  <c r="X96" i="6"/>
  <c r="AE92" i="33" s="1"/>
  <c r="O98" i="38" s="1"/>
  <c r="P380" i="6"/>
  <c r="W376" i="33" s="1"/>
  <c r="G382" i="38" s="1"/>
  <c r="X90" i="6"/>
  <c r="AE86" i="33" s="1"/>
  <c r="X641" i="6"/>
  <c r="AE637" i="33" s="1"/>
  <c r="O643" i="38" s="1"/>
  <c r="P443" i="6"/>
  <c r="W439" i="33" s="1"/>
  <c r="G445" i="38" s="1"/>
  <c r="P451" i="6"/>
  <c r="W447" i="33" s="1"/>
  <c r="G453" i="38" s="1"/>
  <c r="Q417" i="6"/>
  <c r="X413" i="33" s="1"/>
  <c r="H419" i="38" s="1"/>
  <c r="X386" i="6"/>
  <c r="AE382" i="33" s="1"/>
  <c r="P490" i="6"/>
  <c r="W486" i="33" s="1"/>
  <c r="G492" i="38" s="1"/>
  <c r="P722" i="6"/>
  <c r="W718" i="33" s="1"/>
  <c r="G724" i="38" s="1"/>
  <c r="X789" i="6"/>
  <c r="AE785" i="33" s="1"/>
  <c r="O791" i="38" s="1"/>
  <c r="X38" i="6"/>
  <c r="AE34" i="33" s="1"/>
  <c r="O40" i="38" s="1"/>
  <c r="X46" i="6"/>
  <c r="AE42" i="33" s="1"/>
  <c r="O48" i="38" s="1"/>
  <c r="P546" i="6"/>
  <c r="W542" i="33" s="1"/>
  <c r="G548" i="38" s="1"/>
  <c r="P444" i="6"/>
  <c r="W440" i="33" s="1"/>
  <c r="G446" i="38" s="1"/>
  <c r="P570" i="6"/>
  <c r="W566" i="33" s="1"/>
  <c r="G572" i="38" s="1"/>
  <c r="X353" i="6"/>
  <c r="AE349" i="33" s="1"/>
  <c r="O355" i="38" s="1"/>
  <c r="X809" i="6"/>
  <c r="AE805" i="33" s="1"/>
  <c r="O811" i="38" s="1"/>
  <c r="X292" i="6"/>
  <c r="AE288" i="33" s="1"/>
  <c r="O294" i="38" s="1"/>
  <c r="X547" i="6"/>
  <c r="AE543" i="33" s="1"/>
  <c r="O549" i="38" s="1"/>
  <c r="X170" i="6"/>
  <c r="AE166" i="33" s="1"/>
  <c r="O172" i="38" s="1"/>
  <c r="O634" i="36"/>
  <c r="X426" i="6"/>
  <c r="AE422" i="33" s="1"/>
  <c r="O428" i="38" s="1"/>
  <c r="P588" i="6"/>
  <c r="W584" i="33" s="1"/>
  <c r="G590" i="38" s="1"/>
  <c r="K247" i="33"/>
  <c r="C76" i="43" s="1"/>
  <c r="X510" i="6"/>
  <c r="AE506" i="33" s="1"/>
  <c r="O512" i="38" s="1"/>
  <c r="X644" i="6"/>
  <c r="AE640" i="33" s="1"/>
  <c r="O646" i="38" s="1"/>
  <c r="O787" i="36"/>
  <c r="X651" i="6"/>
  <c r="AE647" i="33" s="1"/>
  <c r="O653" i="38" s="1"/>
  <c r="O645" i="36"/>
  <c r="X61" i="6"/>
  <c r="AE57" i="33" s="1"/>
  <c r="O63" i="38" s="1"/>
  <c r="O759" i="36"/>
  <c r="X584" i="6"/>
  <c r="AE580" i="33" s="1"/>
  <c r="O586" i="38" s="1"/>
  <c r="O160" i="36"/>
  <c r="X401" i="6"/>
  <c r="AE397" i="33" s="1"/>
  <c r="O403" i="38" s="1"/>
  <c r="O325" i="36"/>
  <c r="O323" i="36"/>
  <c r="O524" i="36"/>
  <c r="P528" i="6"/>
  <c r="W524" i="33" s="1"/>
  <c r="G530" i="38" s="1"/>
  <c r="P315" i="6"/>
  <c r="W311" i="33" s="1"/>
  <c r="G317" i="38" s="1"/>
  <c r="G34" i="36"/>
  <c r="P775" i="6"/>
  <c r="W771" i="33" s="1"/>
  <c r="G777" i="38" s="1"/>
  <c r="K817" i="33"/>
  <c r="C9" i="43" s="1"/>
  <c r="H196" i="36"/>
  <c r="X280" i="6"/>
  <c r="AE276" i="33" s="1"/>
  <c r="O282" i="38" s="1"/>
  <c r="O610" i="36"/>
  <c r="X806" i="6"/>
  <c r="AE802" i="33" s="1"/>
  <c r="O808" i="38" s="1"/>
  <c r="H681" i="36"/>
  <c r="Q66" i="6"/>
  <c r="X62" i="33" s="1"/>
  <c r="P146" i="43" s="1"/>
  <c r="X354" i="6"/>
  <c r="AE350" i="33" s="1"/>
  <c r="O356" i="38" s="1"/>
  <c r="P176" i="6"/>
  <c r="W172" i="33" s="1"/>
  <c r="G178" i="38" s="1"/>
  <c r="H678" i="36"/>
  <c r="O94" i="36"/>
  <c r="Q415" i="6"/>
  <c r="X411" i="33" s="1"/>
  <c r="P152" i="43" s="1"/>
  <c r="H601" i="36"/>
  <c r="Q197" i="6"/>
  <c r="X193" i="33" s="1"/>
  <c r="P188" i="43" s="1"/>
  <c r="O31" i="36"/>
  <c r="Q713" i="6"/>
  <c r="X709" i="33" s="1"/>
  <c r="P121" i="43" s="1"/>
  <c r="H668" i="36"/>
  <c r="Q133" i="6"/>
  <c r="X129" i="33" s="1"/>
  <c r="H135" i="38" s="1"/>
  <c r="O364" i="36"/>
  <c r="X594" i="6"/>
  <c r="AE590" i="33" s="1"/>
  <c r="O596" i="38" s="1"/>
  <c r="H119" i="36"/>
  <c r="H269" i="36"/>
  <c r="Q127" i="6"/>
  <c r="X123" i="33" s="1"/>
  <c r="H171" i="36"/>
  <c r="O786" i="36"/>
  <c r="O519" i="36"/>
  <c r="X343" i="6"/>
  <c r="AE339" i="33" s="1"/>
  <c r="O345" i="38" s="1"/>
  <c r="X602" i="6"/>
  <c r="AE598" i="33" s="1"/>
  <c r="O604" i="38" s="1"/>
  <c r="O374" i="36"/>
  <c r="O304" i="36"/>
  <c r="X799" i="6"/>
  <c r="AE795" i="33" s="1"/>
  <c r="O801" i="38" s="1"/>
  <c r="P410" i="6"/>
  <c r="W406" i="33" s="1"/>
  <c r="G412" i="38" s="1"/>
  <c r="P614" i="6"/>
  <c r="W610" i="33" s="1"/>
  <c r="G616" i="38" s="1"/>
  <c r="X156" i="6"/>
  <c r="AE152" i="33" s="1"/>
  <c r="O163" i="36"/>
  <c r="X112" i="6"/>
  <c r="AE108" i="33" s="1"/>
  <c r="O114" i="38" s="1"/>
  <c r="O810" i="36"/>
  <c r="X258" i="6"/>
  <c r="AE254" i="33" s="1"/>
  <c r="X779" i="6"/>
  <c r="AE775" i="33" s="1"/>
  <c r="O781" i="38" s="1"/>
  <c r="O566" i="36"/>
  <c r="X448" i="6"/>
  <c r="AE444" i="33" s="1"/>
  <c r="O450" i="38" s="1"/>
  <c r="O640" i="36"/>
  <c r="G281" i="36"/>
  <c r="G332" i="36"/>
  <c r="X413" i="6"/>
  <c r="AE409" i="33" s="1"/>
  <c r="O415" i="38" s="1"/>
  <c r="G17" i="36"/>
  <c r="P791" i="6"/>
  <c r="W787" i="33" s="1"/>
  <c r="G793" i="38" s="1"/>
  <c r="O27" i="36"/>
  <c r="Q201" i="6"/>
  <c r="X197" i="33" s="1"/>
  <c r="P32" i="43" s="1"/>
  <c r="Q394" i="6"/>
  <c r="X390" i="33" s="1"/>
  <c r="H396" i="38" s="1"/>
  <c r="G397" i="36"/>
  <c r="O838" i="36"/>
  <c r="G612" i="36"/>
  <c r="P541" i="6"/>
  <c r="W537" i="33" s="1"/>
  <c r="G543" i="38" s="1"/>
  <c r="G765" i="36"/>
  <c r="P547" i="6"/>
  <c r="W543" i="33" s="1"/>
  <c r="G549" i="38" s="1"/>
  <c r="X279" i="6"/>
  <c r="AE275" i="33" s="1"/>
  <c r="O281" i="38" s="1"/>
  <c r="X558" i="6"/>
  <c r="AE554" i="33" s="1"/>
  <c r="O560" i="38" s="1"/>
  <c r="X301" i="6"/>
  <c r="AE297" i="33" s="1"/>
  <c r="O303" i="38" s="1"/>
  <c r="X141" i="6"/>
  <c r="AE137" i="33" s="1"/>
  <c r="O143" i="38" s="1"/>
  <c r="P760" i="6"/>
  <c r="W756" i="33" s="1"/>
  <c r="O99" i="43" s="1"/>
  <c r="O628" i="36"/>
  <c r="X536" i="6"/>
  <c r="AE532" i="33" s="1"/>
  <c r="O538" i="38" s="1"/>
  <c r="O413" i="36"/>
  <c r="Q165" i="6"/>
  <c r="X161" i="33" s="1"/>
  <c r="H167" i="38" s="1"/>
  <c r="X576" i="6"/>
  <c r="AE572" i="33" s="1"/>
  <c r="O578" i="38" s="1"/>
  <c r="P618" i="6"/>
  <c r="W614" i="33" s="1"/>
  <c r="G620" i="38" s="1"/>
  <c r="X213" i="6"/>
  <c r="AE209" i="33" s="1"/>
  <c r="X807" i="6"/>
  <c r="AE803" i="33" s="1"/>
  <c r="O809" i="38" s="1"/>
  <c r="X15" i="6"/>
  <c r="AE11" i="33" s="1"/>
  <c r="H431" i="36"/>
  <c r="H124" i="36"/>
  <c r="X760" i="6"/>
  <c r="AE756" i="33" s="1"/>
  <c r="W99" i="43" s="1"/>
  <c r="Q157" i="6"/>
  <c r="X153" i="33" s="1"/>
  <c r="Q28" i="6"/>
  <c r="X24" i="33" s="1"/>
  <c r="H30" i="38" s="1"/>
  <c r="X342" i="6"/>
  <c r="AE338" i="33" s="1"/>
  <c r="O344" i="38" s="1"/>
  <c r="Q185" i="6"/>
  <c r="X181" i="33" s="1"/>
  <c r="H187" i="38" s="1"/>
  <c r="X600" i="6"/>
  <c r="AE596" i="33" s="1"/>
  <c r="O602" i="38" s="1"/>
  <c r="O543" i="36"/>
  <c r="H824" i="36"/>
  <c r="Q375" i="6"/>
  <c r="X371" i="33" s="1"/>
  <c r="H377" i="38" s="1"/>
  <c r="H32" i="36"/>
  <c r="O72" i="36"/>
  <c r="X95" i="6"/>
  <c r="AE91" i="33" s="1"/>
  <c r="O97" i="38" s="1"/>
  <c r="X312" i="6"/>
  <c r="AE308" i="33" s="1"/>
  <c r="O314" i="38" s="1"/>
  <c r="X298" i="6"/>
  <c r="AE294" i="33" s="1"/>
  <c r="O300" i="38" s="1"/>
  <c r="O105" i="36"/>
  <c r="O311" i="36"/>
  <c r="Q164" i="6"/>
  <c r="X160" i="33" s="1"/>
  <c r="H166" i="38" s="1"/>
  <c r="X31" i="6"/>
  <c r="AE27" i="33" s="1"/>
  <c r="O33" i="38" s="1"/>
  <c r="Q371" i="6"/>
  <c r="X367" i="33" s="1"/>
  <c r="P109" i="43" s="1"/>
  <c r="G650" i="36"/>
  <c r="X519" i="6"/>
  <c r="AE515" i="33" s="1"/>
  <c r="O521" i="38" s="1"/>
  <c r="I36" i="34"/>
  <c r="Q725" i="6"/>
  <c r="X721" i="33" s="1"/>
  <c r="H727" i="38" s="1"/>
  <c r="Q30" i="34"/>
  <c r="P734" i="6"/>
  <c r="W730" i="33" s="1"/>
  <c r="G736" i="38" s="1"/>
  <c r="G651" i="36"/>
  <c r="P321" i="6"/>
  <c r="W317" i="33" s="1"/>
  <c r="G323" i="38" s="1"/>
  <c r="O642" i="36"/>
  <c r="H262" i="36"/>
  <c r="H712" i="36"/>
  <c r="H684" i="36"/>
  <c r="P316" i="6"/>
  <c r="W312" i="33" s="1"/>
  <c r="G318" i="38" s="1"/>
  <c r="P41" i="6"/>
  <c r="W37" i="33" s="1"/>
  <c r="G43" i="38" s="1"/>
  <c r="Q136" i="6"/>
  <c r="X132" i="33" s="1"/>
  <c r="Q11" i="6"/>
  <c r="X7" i="33" s="1"/>
  <c r="P82" i="43" s="1"/>
  <c r="P208" i="6"/>
  <c r="W204" i="33" s="1"/>
  <c r="P729" i="6"/>
  <c r="W725" i="33" s="1"/>
  <c r="G731" i="38" s="1"/>
  <c r="P301" i="6"/>
  <c r="W297" i="33" s="1"/>
  <c r="G303" i="38" s="1"/>
  <c r="X74" i="6"/>
  <c r="AE70" i="33" s="1"/>
  <c r="O76" i="38" s="1"/>
  <c r="P219" i="6"/>
  <c r="W215" i="33" s="1"/>
  <c r="G221" i="38" s="1"/>
  <c r="P158" i="6"/>
  <c r="W154" i="33" s="1"/>
  <c r="G160" i="38" s="1"/>
  <c r="P458" i="6"/>
  <c r="W454" i="33" s="1"/>
  <c r="G460" i="38" s="1"/>
  <c r="G439" i="36"/>
  <c r="P408" i="6"/>
  <c r="W404" i="33" s="1"/>
  <c r="G410" i="38" s="1"/>
  <c r="P360" i="6"/>
  <c r="W356" i="33" s="1"/>
  <c r="G362" i="38" s="1"/>
  <c r="P507" i="6"/>
  <c r="W503" i="33" s="1"/>
  <c r="G509" i="38" s="1"/>
  <c r="G355" i="36"/>
  <c r="P530" i="6"/>
  <c r="W526" i="33" s="1"/>
  <c r="G532" i="38" s="1"/>
  <c r="P56" i="6"/>
  <c r="W52" i="33" s="1"/>
  <c r="G58" i="38" s="1"/>
  <c r="H701" i="36"/>
  <c r="H835" i="36"/>
  <c r="Q214" i="6"/>
  <c r="X210" i="33" s="1"/>
  <c r="H216" i="38" s="1"/>
  <c r="Q215" i="6"/>
  <c r="X211" i="33" s="1"/>
  <c r="P58" i="43" s="1"/>
  <c r="Q703" i="6"/>
  <c r="X699" i="33" s="1"/>
  <c r="P60" i="43" s="1"/>
  <c r="S170" i="33"/>
  <c r="O176" i="36" s="1"/>
  <c r="S265" i="33"/>
  <c r="O271" i="36" s="1"/>
  <c r="S721" i="33"/>
  <c r="O727" i="36" s="1"/>
  <c r="S678" i="33"/>
  <c r="S133" i="33"/>
  <c r="K42" i="43" s="1"/>
  <c r="Q425" i="6"/>
  <c r="X421" i="33" s="1"/>
  <c r="P130" i="43" s="1"/>
  <c r="S243" i="33"/>
  <c r="O249" i="36" s="1"/>
  <c r="S686" i="33"/>
  <c r="X690" i="6" s="1"/>
  <c r="AE686" i="33" s="1"/>
  <c r="O692" i="38" s="1"/>
  <c r="S84" i="33"/>
  <c r="X88" i="6" s="1"/>
  <c r="AE84" i="33" s="1"/>
  <c r="O90" i="38" s="1"/>
  <c r="K188" i="33"/>
  <c r="G194" i="36" s="1"/>
  <c r="K393" i="33"/>
  <c r="P397" i="6" s="1"/>
  <c r="W393" i="33" s="1"/>
  <c r="G399" i="38" s="1"/>
  <c r="O593" i="36"/>
  <c r="Q220" i="6"/>
  <c r="X216" i="33" s="1"/>
  <c r="K415" i="33"/>
  <c r="G421" i="36" s="1"/>
  <c r="X340" i="6"/>
  <c r="AE336" i="33" s="1"/>
  <c r="O342" i="38" s="1"/>
  <c r="G661" i="36"/>
  <c r="X513" i="6"/>
  <c r="AE509" i="33" s="1"/>
  <c r="O515" i="38" s="1"/>
  <c r="O574" i="36"/>
  <c r="K9" i="33"/>
  <c r="C80" i="43" s="1"/>
  <c r="X504" i="6"/>
  <c r="AE500" i="33" s="1"/>
  <c r="O506" i="38" s="1"/>
  <c r="X186" i="6"/>
  <c r="AE182" i="33" s="1"/>
  <c r="O188" i="38" s="1"/>
  <c r="P745" i="6"/>
  <c r="W741" i="33" s="1"/>
  <c r="G747" i="38" s="1"/>
  <c r="K202" i="33"/>
  <c r="G208" i="36" s="1"/>
  <c r="X648" i="6"/>
  <c r="AE644" i="33" s="1"/>
  <c r="O650" i="38" s="1"/>
  <c r="P640" i="6"/>
  <c r="W636" i="33" s="1"/>
  <c r="G642" i="38" s="1"/>
  <c r="K224" i="33"/>
  <c r="C93" i="43" s="1"/>
  <c r="G508" i="36"/>
  <c r="O639" i="36"/>
  <c r="O125" i="36"/>
  <c r="K168" i="33"/>
  <c r="P172" i="6" s="1"/>
  <c r="W168" i="33" s="1"/>
  <c r="G174" i="38" s="1"/>
  <c r="X566" i="6"/>
  <c r="AE562" i="33" s="1"/>
  <c r="O568" i="38" s="1"/>
  <c r="K170" i="33"/>
  <c r="G176" i="36" s="1"/>
  <c r="P724" i="6"/>
  <c r="W720" i="33" s="1"/>
  <c r="P769" i="6"/>
  <c r="W765" i="33" s="1"/>
  <c r="G771" i="38" s="1"/>
  <c r="P323" i="6"/>
  <c r="W319" i="33" s="1"/>
  <c r="G325" i="38" s="1"/>
  <c r="P65" i="6"/>
  <c r="W61" i="33" s="1"/>
  <c r="G67" i="38" s="1"/>
  <c r="O611" i="36"/>
  <c r="X233" i="6"/>
  <c r="AE229" i="33" s="1"/>
  <c r="O235" i="38" s="1"/>
  <c r="X33" i="6"/>
  <c r="AE29" i="33" s="1"/>
  <c r="O621" i="36"/>
  <c r="X300" i="6"/>
  <c r="AE296" i="33" s="1"/>
  <c r="O302" i="38" s="1"/>
  <c r="O795" i="36"/>
  <c r="Q719" i="6"/>
  <c r="X715" i="33" s="1"/>
  <c r="P18" i="43" s="1"/>
  <c r="O540" i="36"/>
  <c r="X491" i="6"/>
  <c r="AE487" i="33" s="1"/>
  <c r="O493" i="38" s="1"/>
  <c r="X459" i="6"/>
  <c r="AE455" i="33" s="1"/>
  <c r="O461" i="38" s="1"/>
  <c r="X367" i="6"/>
  <c r="AE363" i="33" s="1"/>
  <c r="O369" i="38" s="1"/>
  <c r="P297" i="6"/>
  <c r="W293" i="33" s="1"/>
  <c r="G299" i="38" s="1"/>
  <c r="P814" i="6"/>
  <c r="W810" i="33" s="1"/>
  <c r="G816" i="38" s="1"/>
  <c r="P789" i="6"/>
  <c r="W785" i="33" s="1"/>
  <c r="G791" i="38" s="1"/>
  <c r="P217" i="6"/>
  <c r="W213" i="33" s="1"/>
  <c r="G219" i="38" s="1"/>
  <c r="X489" i="6"/>
  <c r="AE485" i="33" s="1"/>
  <c r="O491" i="38" s="1"/>
  <c r="X550" i="6"/>
  <c r="AE546" i="33" s="1"/>
  <c r="O552" i="38" s="1"/>
  <c r="O80" i="36"/>
  <c r="P764" i="6"/>
  <c r="W760" i="33" s="1"/>
  <c r="G766" i="38" s="1"/>
  <c r="P783" i="6"/>
  <c r="W779" i="33" s="1"/>
  <c r="G785" i="38" s="1"/>
  <c r="P744" i="6"/>
  <c r="W740" i="33" s="1"/>
  <c r="G746" i="38" s="1"/>
  <c r="O248" i="36"/>
  <c r="X810" i="6"/>
  <c r="AE806" i="33" s="1"/>
  <c r="O812" i="38" s="1"/>
  <c r="X175" i="6"/>
  <c r="AE171" i="33" s="1"/>
  <c r="O177" i="38" s="1"/>
  <c r="X827" i="6"/>
  <c r="AE823" i="33" s="1"/>
  <c r="O829" i="38" s="1"/>
  <c r="P583" i="6"/>
  <c r="W579" i="33" s="1"/>
  <c r="G585" i="38" s="1"/>
  <c r="O626" i="36"/>
  <c r="X615" i="6"/>
  <c r="AE611" i="33" s="1"/>
  <c r="O617" i="38" s="1"/>
  <c r="X238" i="6"/>
  <c r="AE234" i="33" s="1"/>
  <c r="O240" i="38" s="1"/>
  <c r="Q37" i="6"/>
  <c r="X33" i="33" s="1"/>
  <c r="P81" i="43" s="1"/>
  <c r="H128" i="36"/>
  <c r="X43" i="6"/>
  <c r="AE39" i="33" s="1"/>
  <c r="P76" i="6"/>
  <c r="W72" i="33" s="1"/>
  <c r="G78" i="38" s="1"/>
  <c r="Q390" i="6"/>
  <c r="X386" i="33" s="1"/>
  <c r="H392" i="38" s="1"/>
  <c r="H126" i="36"/>
  <c r="X534" i="6"/>
  <c r="AE530" i="33" s="1"/>
  <c r="O536" i="38" s="1"/>
  <c r="O433" i="36"/>
  <c r="O47" i="36"/>
  <c r="P92" i="6"/>
  <c r="W88" i="33" s="1"/>
  <c r="G94" i="38" s="1"/>
  <c r="G190" i="36"/>
  <c r="O719" i="36"/>
  <c r="X454" i="6"/>
  <c r="AE450" i="33" s="1"/>
  <c r="O456" i="38" s="1"/>
  <c r="X495" i="6"/>
  <c r="AE491" i="33" s="1"/>
  <c r="O497" i="38" s="1"/>
  <c r="P647" i="6"/>
  <c r="W643" i="33" s="1"/>
  <c r="G649" i="38" s="1"/>
  <c r="O378" i="36"/>
  <c r="X101" i="6"/>
  <c r="AE97" i="33" s="1"/>
  <c r="O103" i="38" s="1"/>
  <c r="P103" i="6"/>
  <c r="W99" i="33" s="1"/>
  <c r="G105" i="38" s="1"/>
  <c r="P525" i="6"/>
  <c r="W521" i="33" s="1"/>
  <c r="G527" i="38" s="1"/>
  <c r="P332" i="6"/>
  <c r="W328" i="33" s="1"/>
  <c r="G334" i="38" s="1"/>
  <c r="X567" i="6"/>
  <c r="AE563" i="33" s="1"/>
  <c r="O569" i="38" s="1"/>
  <c r="G607" i="36"/>
  <c r="H449" i="36"/>
  <c r="Q269" i="6"/>
  <c r="X265" i="33" s="1"/>
  <c r="H271" i="38" s="1"/>
  <c r="X16" i="6"/>
  <c r="AE12" i="33" s="1"/>
  <c r="O18" i="38" s="1"/>
  <c r="X824" i="6"/>
  <c r="AE820" i="33" s="1"/>
  <c r="O826" i="38" s="1"/>
  <c r="X73" i="6"/>
  <c r="AE69" i="33" s="1"/>
  <c r="O75" i="38" s="1"/>
  <c r="P586" i="6"/>
  <c r="W582" i="33" s="1"/>
  <c r="G588" i="38" s="1"/>
  <c r="G436" i="36"/>
  <c r="P641" i="6"/>
  <c r="W637" i="33" s="1"/>
  <c r="G643" i="38" s="1"/>
  <c r="P584" i="6"/>
  <c r="W580" i="33" s="1"/>
  <c r="G586" i="38" s="1"/>
  <c r="P300" i="6"/>
  <c r="W296" i="33" s="1"/>
  <c r="G302" i="38" s="1"/>
  <c r="G528" i="36"/>
  <c r="X100" i="6"/>
  <c r="AE96" i="33" s="1"/>
  <c r="O102" i="38" s="1"/>
  <c r="X449" i="6"/>
  <c r="AE445" i="33" s="1"/>
  <c r="O451" i="38" s="1"/>
  <c r="X813" i="6"/>
  <c r="AE809" i="33" s="1"/>
  <c r="O815" i="38" s="1"/>
  <c r="X557" i="6"/>
  <c r="AE553" i="33" s="1"/>
  <c r="O559" i="38" s="1"/>
  <c r="X530" i="6"/>
  <c r="AE526" i="33" s="1"/>
  <c r="O532" i="38" s="1"/>
  <c r="Q134" i="6"/>
  <c r="X130" i="33" s="1"/>
  <c r="P124" i="43" s="1"/>
  <c r="X82" i="6"/>
  <c r="AE78" i="33" s="1"/>
  <c r="O84" i="38" s="1"/>
  <c r="X261" i="6"/>
  <c r="AE257" i="33" s="1"/>
  <c r="O263" i="38" s="1"/>
  <c r="X56" i="6"/>
  <c r="AE52" i="33" s="1"/>
  <c r="O58" i="38" s="1"/>
  <c r="O14" i="36"/>
  <c r="X168" i="6"/>
  <c r="AE164" i="33" s="1"/>
  <c r="O170" i="38" s="1"/>
  <c r="O819" i="36"/>
  <c r="O741" i="36"/>
  <c r="O93" i="36"/>
  <c r="K192" i="33"/>
  <c r="C54" i="43" s="1"/>
  <c r="K402" i="33"/>
  <c r="P406" i="6" s="1"/>
  <c r="W402" i="33" s="1"/>
  <c r="G408" i="38" s="1"/>
  <c r="K226" i="33"/>
  <c r="C155" i="43" s="1"/>
  <c r="Q463" i="6"/>
  <c r="X459" i="33" s="1"/>
  <c r="P175" i="43" s="1"/>
  <c r="Q86" i="6"/>
  <c r="X82" i="33" s="1"/>
  <c r="H88" i="38" s="1"/>
  <c r="K277" i="33"/>
  <c r="G283" i="36" s="1"/>
  <c r="K193" i="33"/>
  <c r="C188" i="43" s="1"/>
  <c r="K233" i="33"/>
  <c r="G239" i="36" s="1"/>
  <c r="K696" i="33"/>
  <c r="C46" i="43" s="1"/>
  <c r="K675" i="33"/>
  <c r="G681" i="36" s="1"/>
  <c r="K127" i="33"/>
  <c r="P131" i="6" s="1"/>
  <c r="W127" i="33" s="1"/>
  <c r="G133" i="38" s="1"/>
  <c r="K176" i="33"/>
  <c r="Q826" i="6"/>
  <c r="X822" i="33" s="1"/>
  <c r="H828" i="38" s="1"/>
  <c r="K33" i="33"/>
  <c r="C81" i="43" s="1"/>
  <c r="K196" i="33"/>
  <c r="P200" i="6" s="1"/>
  <c r="W196" i="33" s="1"/>
  <c r="G202" i="38" s="1"/>
  <c r="K300" i="33"/>
  <c r="Q173" i="6"/>
  <c r="X169" i="33" s="1"/>
  <c r="P160" i="43" s="1"/>
  <c r="K267" i="33"/>
  <c r="P271" i="6" s="1"/>
  <c r="W267" i="33" s="1"/>
  <c r="G273" i="38" s="1"/>
  <c r="H692" i="36"/>
  <c r="Q209" i="6"/>
  <c r="X205" i="33" s="1"/>
  <c r="H211" i="38" s="1"/>
  <c r="Q174" i="6"/>
  <c r="X170" i="33" s="1"/>
  <c r="H176" i="38" s="1"/>
  <c r="K671" i="33"/>
  <c r="C69" i="43" s="1"/>
  <c r="K677" i="33"/>
  <c r="C6" i="43" s="1"/>
  <c r="K228" i="33"/>
  <c r="G234" i="36" s="1"/>
  <c r="K281" i="33"/>
  <c r="G287" i="36" s="1"/>
  <c r="K423" i="33"/>
  <c r="C7" i="43" s="1"/>
  <c r="K71" i="33"/>
  <c r="P75" i="6" s="1"/>
  <c r="W71" i="33" s="1"/>
  <c r="G77" i="38" s="1"/>
  <c r="K132" i="33"/>
  <c r="K195" i="33"/>
  <c r="P199" i="6" s="1"/>
  <c r="W195" i="33" s="1"/>
  <c r="G201" i="38" s="1"/>
  <c r="P500" i="6"/>
  <c r="W496" i="33" s="1"/>
  <c r="G502" i="38" s="1"/>
  <c r="K121" i="33"/>
  <c r="C38" i="43" s="1"/>
  <c r="K693" i="33"/>
  <c r="K383" i="33"/>
  <c r="P387" i="6" s="1"/>
  <c r="W383" i="33" s="1"/>
  <c r="G389" i="38" s="1"/>
  <c r="P446" i="6"/>
  <c r="W442" i="33" s="1"/>
  <c r="O164" i="43" s="1"/>
  <c r="K342" i="33"/>
  <c r="K23" i="33"/>
  <c r="G29" i="36" s="1"/>
  <c r="K258" i="33"/>
  <c r="P262" i="6" s="1"/>
  <c r="W258" i="33" s="1"/>
  <c r="G264" i="38" s="1"/>
  <c r="Q198" i="6"/>
  <c r="X194" i="33" s="1"/>
  <c r="P74" i="43" s="1"/>
  <c r="K334" i="33"/>
  <c r="P338" i="6" s="1"/>
  <c r="W334" i="33" s="1"/>
  <c r="G340" i="38" s="1"/>
  <c r="P393" i="6"/>
  <c r="W389" i="33" s="1"/>
  <c r="G395" i="38" s="1"/>
  <c r="K674" i="33"/>
  <c r="C20" i="43" s="1"/>
  <c r="K420" i="33"/>
  <c r="G426" i="36" s="1"/>
  <c r="K187" i="33"/>
  <c r="G193" i="36" s="1"/>
  <c r="K194" i="33"/>
  <c r="C74" i="43" s="1"/>
  <c r="Q44" i="6"/>
  <c r="X40" i="33" s="1"/>
  <c r="H46" i="38" s="1"/>
  <c r="K77" i="33"/>
  <c r="G83" i="36" s="1"/>
  <c r="K205" i="33"/>
  <c r="P209" i="6" s="1"/>
  <c r="W205" i="33" s="1"/>
  <c r="G211" i="38" s="1"/>
  <c r="K143" i="33"/>
  <c r="H82" i="36"/>
  <c r="K256" i="33"/>
  <c r="C35" i="43" s="1"/>
  <c r="P129" i="6"/>
  <c r="W125" i="33" s="1"/>
  <c r="K280" i="33"/>
  <c r="P284" i="6" s="1"/>
  <c r="W280" i="33" s="1"/>
  <c r="G286" i="38" s="1"/>
  <c r="K330" i="33"/>
  <c r="C39" i="43" s="1"/>
  <c r="K689" i="33"/>
  <c r="K388" i="33"/>
  <c r="C158" i="43" s="1"/>
  <c r="P266" i="6"/>
  <c r="W262" i="33" s="1"/>
  <c r="G268" i="38" s="1"/>
  <c r="Q688" i="6"/>
  <c r="X684" i="33" s="1"/>
  <c r="H690" i="38" s="1"/>
  <c r="H73" i="36"/>
  <c r="Q205" i="6"/>
  <c r="X201" i="33" s="1"/>
  <c r="P27" i="43" s="1"/>
  <c r="Q94" i="6"/>
  <c r="X90" i="33" s="1"/>
  <c r="H96" i="38" s="1"/>
  <c r="H481" i="36"/>
  <c r="Q20" i="6"/>
  <c r="X16" i="33" s="1"/>
  <c r="P5" i="43" s="1"/>
  <c r="Q314" i="6"/>
  <c r="X310" i="33" s="1"/>
  <c r="H316" i="38" s="1"/>
  <c r="Q180" i="6"/>
  <c r="X176" i="33" s="1"/>
  <c r="Q424" i="6"/>
  <c r="X420" i="33" s="1"/>
  <c r="H426" i="38" s="1"/>
  <c r="Q36" i="6"/>
  <c r="X32" i="33" s="1"/>
  <c r="P84" i="43" s="1"/>
  <c r="Q128" i="6"/>
  <c r="X124" i="33" s="1"/>
  <c r="P142" i="43" s="1"/>
  <c r="Q792" i="6"/>
  <c r="X788" i="33" s="1"/>
  <c r="H794" i="38" s="1"/>
  <c r="Q285" i="6"/>
  <c r="X281" i="33" s="1"/>
  <c r="H287" i="38" s="1"/>
  <c r="H352" i="36"/>
  <c r="Q58" i="6"/>
  <c r="X54" i="33" s="1"/>
  <c r="Q143" i="6"/>
  <c r="X139" i="33" s="1"/>
  <c r="P104" i="43" s="1"/>
  <c r="H115" i="36"/>
  <c r="O252" i="36"/>
  <c r="X527" i="6"/>
  <c r="AE523" i="33" s="1"/>
  <c r="O529" i="38" s="1"/>
  <c r="O488" i="36"/>
  <c r="Q484" i="6"/>
  <c r="X480" i="33" s="1"/>
  <c r="P52" i="43" s="1"/>
  <c r="X818" i="6"/>
  <c r="AE814" i="33" s="1"/>
  <c r="O820" i="38" s="1"/>
  <c r="X498" i="6"/>
  <c r="AE494" i="33" s="1"/>
  <c r="O500" i="38" s="1"/>
  <c r="X318" i="6"/>
  <c r="AE314" i="33" s="1"/>
  <c r="O320" i="38" s="1"/>
  <c r="Q255" i="6"/>
  <c r="X251" i="33" s="1"/>
  <c r="P48" i="43" s="1"/>
  <c r="Q149" i="6"/>
  <c r="X145" i="33" s="1"/>
  <c r="H151" i="38" s="1"/>
  <c r="X747" i="6"/>
  <c r="AE743" i="33" s="1"/>
  <c r="O749" i="38" s="1"/>
  <c r="X774" i="6"/>
  <c r="AE770" i="33" s="1"/>
  <c r="O776" i="38" s="1"/>
  <c r="X500" i="6"/>
  <c r="AE496" i="33" s="1"/>
  <c r="O502" i="38" s="1"/>
  <c r="O131" i="36"/>
  <c r="X709" i="6"/>
  <c r="AE705" i="33" s="1"/>
  <c r="O711" i="38" s="1"/>
  <c r="X588" i="6"/>
  <c r="AE584" i="33" s="1"/>
  <c r="O590" i="38" s="1"/>
  <c r="X76" i="6"/>
  <c r="AE72" i="33" s="1"/>
  <c r="O78" i="38" s="1"/>
  <c r="O573" i="36"/>
  <c r="X188" i="6"/>
  <c r="AE184" i="33" s="1"/>
  <c r="O224" i="36"/>
  <c r="H280" i="36"/>
  <c r="Q125" i="6"/>
  <c r="X121" i="33" s="1"/>
  <c r="P38" i="43" s="1"/>
  <c r="X19" i="6"/>
  <c r="AE15" i="33" s="1"/>
  <c r="O21" i="38" s="1"/>
  <c r="X492" i="6"/>
  <c r="AE488" i="33" s="1"/>
  <c r="O494" i="38" s="1"/>
  <c r="Q683" i="6"/>
  <c r="X679" i="33" s="1"/>
  <c r="H685" i="38" s="1"/>
  <c r="Q419" i="6"/>
  <c r="X415" i="33" s="1"/>
  <c r="H421" i="38" s="1"/>
  <c r="Q678" i="6"/>
  <c r="X674" i="33" s="1"/>
  <c r="P20" i="43" s="1"/>
  <c r="X183" i="6"/>
  <c r="AE179" i="33" s="1"/>
  <c r="X791" i="6"/>
  <c r="AE787" i="33" s="1"/>
  <c r="O793" i="38" s="1"/>
  <c r="X718" i="6"/>
  <c r="AE714" i="33" s="1"/>
  <c r="O720" i="38" s="1"/>
  <c r="X450" i="6"/>
  <c r="AE446" i="33" s="1"/>
  <c r="O452" i="38" s="1"/>
  <c r="X764" i="6"/>
  <c r="AE760" i="33" s="1"/>
  <c r="O766" i="38" s="1"/>
  <c r="X497" i="6"/>
  <c r="AE493" i="33" s="1"/>
  <c r="O499" i="38" s="1"/>
  <c r="O36" i="36"/>
  <c r="O570" i="36"/>
  <c r="X373" i="6"/>
  <c r="AE369" i="33" s="1"/>
  <c r="O375" i="38" s="1"/>
  <c r="O99" i="36"/>
  <c r="O445" i="36"/>
  <c r="X712" i="6"/>
  <c r="AE708" i="33" s="1"/>
  <c r="O714" i="38" s="1"/>
  <c r="Q137" i="6"/>
  <c r="X133" i="33" s="1"/>
  <c r="P42" i="43" s="1"/>
  <c r="Q89" i="6"/>
  <c r="X85" i="33" s="1"/>
  <c r="H91" i="38" s="1"/>
  <c r="H391" i="36"/>
  <c r="H272" i="36"/>
  <c r="H348" i="36"/>
  <c r="Q707" i="6"/>
  <c r="X703" i="33" s="1"/>
  <c r="P169" i="43" s="1"/>
  <c r="G430" i="36"/>
  <c r="Q12" i="34"/>
  <c r="Q391" i="6"/>
  <c r="X387" i="33" s="1"/>
  <c r="P180" i="43" s="1"/>
  <c r="P91" i="6"/>
  <c r="W87" i="33" s="1"/>
  <c r="G93" i="38" s="1"/>
  <c r="H823" i="36"/>
  <c r="G804" i="36"/>
  <c r="Q85" i="6"/>
  <c r="X81" i="33" s="1"/>
  <c r="H87" i="38" s="1"/>
  <c r="H61" i="36"/>
  <c r="Q721" i="6"/>
  <c r="X717" i="33" s="1"/>
  <c r="H723" i="38" s="1"/>
  <c r="G433" i="36"/>
  <c r="P652" i="6"/>
  <c r="W648" i="33" s="1"/>
  <c r="G654" i="38" s="1"/>
  <c r="Q256" i="6"/>
  <c r="X252" i="33" s="1"/>
  <c r="H258" i="38" s="1"/>
  <c r="Q368" i="6"/>
  <c r="X364" i="33" s="1"/>
  <c r="H370" i="38" s="1"/>
  <c r="P186" i="6"/>
  <c r="W182" i="33" s="1"/>
  <c r="G188" i="38" s="1"/>
  <c r="G237" i="36"/>
  <c r="G63" i="36"/>
  <c r="K13" i="33"/>
  <c r="G19" i="36" s="1"/>
  <c r="K60" i="33"/>
  <c r="G66" i="36" s="1"/>
  <c r="K309" i="33"/>
  <c r="P313" i="6" s="1"/>
  <c r="W309" i="33" s="1"/>
  <c r="G315" i="38" s="1"/>
  <c r="K136" i="33"/>
  <c r="G142" i="36" s="1"/>
  <c r="K421" i="33"/>
  <c r="C130" i="43" s="1"/>
  <c r="K392" i="33"/>
  <c r="G398" i="36" s="1"/>
  <c r="P495" i="6"/>
  <c r="W491" i="33" s="1"/>
  <c r="G497" i="38" s="1"/>
  <c r="P482" i="6"/>
  <c r="W478" i="33" s="1"/>
  <c r="G484" i="38" s="1"/>
  <c r="P35" i="6"/>
  <c r="W31" i="33" s="1"/>
  <c r="P657" i="6"/>
  <c r="W653" i="33" s="1"/>
  <c r="G659" i="38" s="1"/>
  <c r="P600" i="6"/>
  <c r="W596" i="33" s="1"/>
  <c r="G602" i="38" s="1"/>
  <c r="P432" i="6"/>
  <c r="W428" i="33" s="1"/>
  <c r="G434" i="38" s="1"/>
  <c r="K335" i="33"/>
  <c r="P339" i="6" s="1"/>
  <c r="W335" i="33" s="1"/>
  <c r="G341" i="38" s="1"/>
  <c r="K691" i="33"/>
  <c r="P695" i="6" s="1"/>
  <c r="W691" i="33" s="1"/>
  <c r="G697" i="38" s="1"/>
  <c r="K243" i="33"/>
  <c r="G249" i="36" s="1"/>
  <c r="K396" i="33"/>
  <c r="G402" i="36" s="1"/>
  <c r="K122" i="33"/>
  <c r="C40" i="43" s="1"/>
  <c r="K483" i="33"/>
  <c r="C23" i="43" s="1"/>
  <c r="K812" i="33"/>
  <c r="P816" i="6" s="1"/>
  <c r="W812" i="33" s="1"/>
  <c r="G818" i="38" s="1"/>
  <c r="K451" i="33"/>
  <c r="C122" i="43" s="1"/>
  <c r="K819" i="33"/>
  <c r="K749" i="33"/>
  <c r="C70" i="43" s="1"/>
  <c r="K777" i="33"/>
  <c r="P781" i="6" s="1"/>
  <c r="W777" i="33" s="1"/>
  <c r="G783" i="38" s="1"/>
  <c r="K664" i="33"/>
  <c r="P668" i="6" s="1"/>
  <c r="W664" i="33" s="1"/>
  <c r="G670" i="38" s="1"/>
  <c r="K668" i="33"/>
  <c r="C79" i="43" s="1"/>
  <c r="K476" i="33"/>
  <c r="G482" i="36" s="1"/>
  <c r="K432" i="33"/>
  <c r="C163" i="43" s="1"/>
  <c r="K384" i="33"/>
  <c r="G390" i="36" s="1"/>
  <c r="P151" i="6"/>
  <c r="W147" i="33" s="1"/>
  <c r="P723" i="6"/>
  <c r="W719" i="33" s="1"/>
  <c r="G725" i="38" s="1"/>
  <c r="X370" i="6"/>
  <c r="AE366" i="33" s="1"/>
  <c r="O372" i="38" s="1"/>
  <c r="G786" i="36"/>
  <c r="X248" i="6"/>
  <c r="AE244" i="33" s="1"/>
  <c r="O250" i="38" s="1"/>
  <c r="X714" i="6"/>
  <c r="AE710" i="33" s="1"/>
  <c r="O716" i="38" s="1"/>
  <c r="O197" i="36"/>
  <c r="Q23" i="6"/>
  <c r="X19" i="33" s="1"/>
  <c r="H25" i="38" s="1"/>
  <c r="K190" i="33"/>
  <c r="G196" i="36" s="1"/>
  <c r="K169" i="33"/>
  <c r="C160" i="43" s="1"/>
  <c r="K310" i="33"/>
  <c r="G316" i="36" s="1"/>
  <c r="K110" i="33"/>
  <c r="C71" i="43" s="1"/>
  <c r="K85" i="33"/>
  <c r="G91" i="36" s="1"/>
  <c r="K49" i="33"/>
  <c r="C19" i="43" s="1"/>
  <c r="K103" i="33"/>
  <c r="P107" i="6" s="1"/>
  <c r="W103" i="33" s="1"/>
  <c r="G109" i="38" s="1"/>
  <c r="Q696" i="6"/>
  <c r="X692" i="33" s="1"/>
  <c r="P128" i="43" s="1"/>
  <c r="K123" i="33"/>
  <c r="K418" i="33"/>
  <c r="C133" i="43" s="1"/>
  <c r="P559" i="6"/>
  <c r="W555" i="33" s="1"/>
  <c r="G561" i="38" s="1"/>
  <c r="P376" i="6"/>
  <c r="W372" i="33" s="1"/>
  <c r="G378" i="38" s="1"/>
  <c r="P579" i="6"/>
  <c r="W575" i="33" s="1"/>
  <c r="G581" i="38" s="1"/>
  <c r="P465" i="6"/>
  <c r="W461" i="33" s="1"/>
  <c r="G467" i="38" s="1"/>
  <c r="P611" i="6"/>
  <c r="W607" i="33" s="1"/>
  <c r="G613" i="38" s="1"/>
  <c r="K399" i="33"/>
  <c r="K717" i="33"/>
  <c r="P721" i="6" s="1"/>
  <c r="W717" i="33" s="1"/>
  <c r="G723" i="38" s="1"/>
  <c r="K361" i="33"/>
  <c r="C132" i="43" s="1"/>
  <c r="K434" i="33"/>
  <c r="G440" i="36" s="1"/>
  <c r="K175" i="33"/>
  <c r="G181" i="36" s="1"/>
  <c r="K657" i="33"/>
  <c r="K198" i="33"/>
  <c r="C11" i="43" s="1"/>
  <c r="K511" i="33"/>
  <c r="G517" i="36" s="1"/>
  <c r="K816" i="33"/>
  <c r="C33" i="43" s="1"/>
  <c r="K688" i="33"/>
  <c r="C139" i="43" s="1"/>
  <c r="K690" i="33"/>
  <c r="C59" i="43" s="1"/>
  <c r="K692" i="33"/>
  <c r="C128" i="43" s="1"/>
  <c r="K698" i="33"/>
  <c r="P702" i="6" s="1"/>
  <c r="W698" i="33" s="1"/>
  <c r="G704" i="38" s="1"/>
  <c r="K695" i="33"/>
  <c r="G701" i="36" s="1"/>
  <c r="K480" i="33"/>
  <c r="C52" i="43" s="1"/>
  <c r="K459" i="33"/>
  <c r="C175" i="43" s="1"/>
  <c r="K815" i="33"/>
  <c r="C68" i="43" s="1"/>
  <c r="X589" i="6"/>
  <c r="AE585" i="33" s="1"/>
  <c r="O591" i="38" s="1"/>
  <c r="O525" i="36"/>
  <c r="X18" i="6"/>
  <c r="AE14" i="33" s="1"/>
  <c r="O20" i="38" s="1"/>
  <c r="P601" i="6"/>
  <c r="W597" i="33" s="1"/>
  <c r="O113" i="43" s="1"/>
  <c r="G456" i="36"/>
  <c r="X84" i="6"/>
  <c r="AE80" i="33" s="1"/>
  <c r="O86" i="38" s="1"/>
  <c r="K40" i="33"/>
  <c r="G46" i="36" s="1"/>
  <c r="K55" i="33"/>
  <c r="G61" i="36" s="1"/>
  <c r="K183" i="33"/>
  <c r="G189" i="36" s="1"/>
  <c r="K210" i="33"/>
  <c r="G216" i="36" s="1"/>
  <c r="K149" i="33"/>
  <c r="P153" i="6" s="1"/>
  <c r="W149" i="33" s="1"/>
  <c r="G155" i="38" s="1"/>
  <c r="K178" i="33"/>
  <c r="H261" i="36"/>
  <c r="K232" i="33"/>
  <c r="G238" i="36" s="1"/>
  <c r="Q17" i="6"/>
  <c r="X13" i="33" s="1"/>
  <c r="H19" i="38" s="1"/>
  <c r="K124" i="33"/>
  <c r="C142" i="43" s="1"/>
  <c r="K6" i="33"/>
  <c r="G12" i="36" s="1"/>
  <c r="K155" i="33"/>
  <c r="K83" i="33"/>
  <c r="G89" i="36" s="1"/>
  <c r="K238" i="33"/>
  <c r="P242" i="6" s="1"/>
  <c r="W238" i="33" s="1"/>
  <c r="G244" i="38" s="1"/>
  <c r="K20" i="33"/>
  <c r="K26" i="33"/>
  <c r="K212" i="33"/>
  <c r="G218" i="36" s="1"/>
  <c r="K67" i="33"/>
  <c r="K255" i="33"/>
  <c r="P259" i="6" s="1"/>
  <c r="W255" i="33" s="1"/>
  <c r="G261" i="38" s="1"/>
  <c r="K177" i="33"/>
  <c r="C131" i="43" s="1"/>
  <c r="H438" i="36"/>
  <c r="K291" i="33"/>
  <c r="C105" i="43" s="1"/>
  <c r="H836" i="36"/>
  <c r="Q24" i="6"/>
  <c r="X20" i="33" s="1"/>
  <c r="Q400" i="6"/>
  <c r="X396" i="33" s="1"/>
  <c r="H402" i="38" s="1"/>
  <c r="K381" i="33"/>
  <c r="K273" i="33"/>
  <c r="G279" i="36" s="1"/>
  <c r="H133" i="36"/>
  <c r="Q475" i="6"/>
  <c r="X471" i="33" s="1"/>
  <c r="H477" i="38" s="1"/>
  <c r="K167" i="33"/>
  <c r="G173" i="36" s="1"/>
  <c r="P456" i="6"/>
  <c r="W452" i="33" s="1"/>
  <c r="G458" i="38" s="1"/>
  <c r="Q203" i="6"/>
  <c r="X199" i="33" s="1"/>
  <c r="P77" i="43" s="1"/>
  <c r="P807" i="6"/>
  <c r="W803" i="33" s="1"/>
  <c r="G809" i="38" s="1"/>
  <c r="P356" i="6"/>
  <c r="W352" i="33" s="1"/>
  <c r="G358" i="38" s="1"/>
  <c r="P522" i="6"/>
  <c r="W518" i="33" s="1"/>
  <c r="G524" i="38" s="1"/>
  <c r="P246" i="6"/>
  <c r="W242" i="33" s="1"/>
  <c r="O138" i="43" s="1"/>
  <c r="P516" i="6"/>
  <c r="W512" i="33" s="1"/>
  <c r="G518" i="38" s="1"/>
  <c r="K290" i="33"/>
  <c r="C135" i="43" s="1"/>
  <c r="K666" i="33"/>
  <c r="G672" i="36" s="1"/>
  <c r="K10" i="33"/>
  <c r="G16" i="36" s="1"/>
  <c r="K481" i="33"/>
  <c r="C94" i="43" s="1"/>
  <c r="K289" i="33"/>
  <c r="G295" i="36" s="1"/>
  <c r="K683" i="33"/>
  <c r="C183" i="43" s="1"/>
  <c r="K189" i="33"/>
  <c r="G195" i="36" s="1"/>
  <c r="K661" i="33"/>
  <c r="G667" i="36" s="1"/>
  <c r="K821" i="33"/>
  <c r="K829" i="33"/>
  <c r="G835" i="36" s="1"/>
  <c r="K831" i="33"/>
  <c r="C50" i="43" s="1"/>
  <c r="K788" i="33"/>
  <c r="G794" i="36" s="1"/>
  <c r="K670" i="33"/>
  <c r="G676" i="36" s="1"/>
  <c r="K699" i="33"/>
  <c r="C60" i="43" s="1"/>
  <c r="K669" i="33"/>
  <c r="K686" i="33"/>
  <c r="G692" i="36" s="1"/>
  <c r="X741" i="6"/>
  <c r="AE737" i="33" s="1"/>
  <c r="O743" i="38" s="1"/>
  <c r="X607" i="6"/>
  <c r="AE603" i="33" s="1"/>
  <c r="O609" i="38" s="1"/>
  <c r="O430" i="36"/>
  <c r="K260" i="33"/>
  <c r="G266" i="36" s="1"/>
  <c r="K279" i="33"/>
  <c r="C37" i="43" s="1"/>
  <c r="K153" i="33"/>
  <c r="K133" i="33"/>
  <c r="C42" i="43" s="1"/>
  <c r="K146" i="33"/>
  <c r="G152" i="36" s="1"/>
  <c r="K203" i="33"/>
  <c r="C34" i="43" s="1"/>
  <c r="K148" i="33"/>
  <c r="C140" i="43" s="1"/>
  <c r="K126" i="33"/>
  <c r="K181" i="33"/>
  <c r="G187" i="36" s="1"/>
  <c r="K16" i="33"/>
  <c r="C5" i="43" s="1"/>
  <c r="K113" i="33"/>
  <c r="P117" i="6" s="1"/>
  <c r="W113" i="33" s="1"/>
  <c r="G119" i="38" s="1"/>
  <c r="K76" i="33"/>
  <c r="K84" i="33"/>
  <c r="G90" i="36" s="1"/>
  <c r="K252" i="33"/>
  <c r="G258" i="36" s="1"/>
  <c r="K90" i="33"/>
  <c r="G96" i="36" s="1"/>
  <c r="K278" i="33"/>
  <c r="C116" i="43" s="1"/>
  <c r="K211" i="33"/>
  <c r="C58" i="43" s="1"/>
  <c r="K355" i="33"/>
  <c r="P359" i="6" s="1"/>
  <c r="W355" i="33" s="1"/>
  <c r="G361" i="38" s="1"/>
  <c r="K160" i="33"/>
  <c r="G166" i="36" s="1"/>
  <c r="K411" i="33"/>
  <c r="C152" i="43" s="1"/>
  <c r="K327" i="33"/>
  <c r="G333" i="36" s="1"/>
  <c r="Q155" i="6"/>
  <c r="X151" i="33" s="1"/>
  <c r="P75" i="43" s="1"/>
  <c r="Q163" i="6"/>
  <c r="X159" i="33" s="1"/>
  <c r="H165" i="38" s="1"/>
  <c r="Q13" i="6"/>
  <c r="X9" i="33" s="1"/>
  <c r="P80" i="43" s="1"/>
  <c r="X305" i="6"/>
  <c r="AE301" i="33" s="1"/>
  <c r="O307" i="38" s="1"/>
  <c r="Q781" i="6"/>
  <c r="X777" i="33" s="1"/>
  <c r="H783" i="38" s="1"/>
  <c r="O814" i="36"/>
  <c r="K216" i="33"/>
  <c r="K269" i="33"/>
  <c r="G275" i="36" s="1"/>
  <c r="P441" i="6"/>
  <c r="W437" i="33" s="1"/>
  <c r="G443" i="38" s="1"/>
  <c r="P499" i="6"/>
  <c r="W495" i="33" s="1"/>
  <c r="G501" i="38" s="1"/>
  <c r="P110" i="6"/>
  <c r="W106" i="33" s="1"/>
  <c r="G112" i="38" s="1"/>
  <c r="K386" i="33"/>
  <c r="G392" i="36" s="1"/>
  <c r="K684" i="33"/>
  <c r="P688" i="6" s="1"/>
  <c r="W684" i="33" s="1"/>
  <c r="G690" i="38" s="1"/>
  <c r="K151" i="33"/>
  <c r="C75" i="43" s="1"/>
  <c r="K484" i="33"/>
  <c r="C86" i="43" s="1"/>
  <c r="K373" i="33"/>
  <c r="G379" i="36" s="1"/>
  <c r="K703" i="33"/>
  <c r="C169" i="43" s="1"/>
  <c r="K303" i="33"/>
  <c r="G309" i="36" s="1"/>
  <c r="K685" i="33"/>
  <c r="G691" i="36" s="1"/>
  <c r="K197" i="33"/>
  <c r="C32" i="43" s="1"/>
  <c r="K239" i="33"/>
  <c r="C28" i="43" s="1"/>
  <c r="K274" i="33"/>
  <c r="K315" i="33"/>
  <c r="P319" i="6" s="1"/>
  <c r="W315" i="33" s="1"/>
  <c r="G321" i="38" s="1"/>
  <c r="K702" i="33"/>
  <c r="C108" i="43" s="1"/>
  <c r="K672" i="33"/>
  <c r="P676" i="6" s="1"/>
  <c r="W672" i="33" s="1"/>
  <c r="G678" i="38" s="1"/>
  <c r="K715" i="33"/>
  <c r="C18" i="43" s="1"/>
  <c r="P651" i="6"/>
  <c r="W647" i="33" s="1"/>
  <c r="G653" i="38" s="1"/>
  <c r="X734" i="6"/>
  <c r="AE730" i="33" s="1"/>
  <c r="O736" i="38" s="1"/>
  <c r="X414" i="6"/>
  <c r="AE410" i="33" s="1"/>
  <c r="O416" i="38" s="1"/>
  <c r="O376" i="36"/>
  <c r="P317" i="6"/>
  <c r="W313" i="33" s="1"/>
  <c r="G319" i="38" s="1"/>
  <c r="K81" i="33"/>
  <c r="P85" i="6" s="1"/>
  <c r="W81" i="33" s="1"/>
  <c r="G87" i="38" s="1"/>
  <c r="K115" i="33"/>
  <c r="C13" i="43" s="1"/>
  <c r="K24" i="33"/>
  <c r="P28" i="6" s="1"/>
  <c r="W24" i="33" s="1"/>
  <c r="G30" i="38" s="1"/>
  <c r="K45" i="33"/>
  <c r="K199" i="33"/>
  <c r="C77" i="43" s="1"/>
  <c r="K359" i="33"/>
  <c r="G365" i="36" s="1"/>
  <c r="K180" i="33"/>
  <c r="K150" i="33"/>
  <c r="K201" i="33"/>
  <c r="C27" i="43" s="1"/>
  <c r="K62" i="33"/>
  <c r="C146" i="43" s="1"/>
  <c r="K141" i="33"/>
  <c r="C17" i="43" s="1"/>
  <c r="K116" i="33"/>
  <c r="G122" i="36" s="1"/>
  <c r="K120" i="33"/>
  <c r="C179" i="43" s="1"/>
  <c r="K129" i="33"/>
  <c r="G135" i="36" s="1"/>
  <c r="K174" i="33"/>
  <c r="G180" i="36" s="1"/>
  <c r="K7" i="33"/>
  <c r="C82" i="43" s="1"/>
  <c r="K265" i="33"/>
  <c r="P269" i="6" s="1"/>
  <c r="W265" i="33" s="1"/>
  <c r="G271" i="38" s="1"/>
  <c r="K375" i="33"/>
  <c r="P379" i="6" s="1"/>
  <c r="W375" i="33" s="1"/>
  <c r="G381" i="38" s="1"/>
  <c r="K248" i="33"/>
  <c r="G254" i="36" s="1"/>
  <c r="K429" i="33"/>
  <c r="K365" i="33"/>
  <c r="G371" i="36" s="1"/>
  <c r="Q187" i="6"/>
  <c r="X183" i="33" s="1"/>
  <c r="H189" i="38" s="1"/>
  <c r="Q10" i="6"/>
  <c r="X6" i="33" s="1"/>
  <c r="H12" i="38" s="1"/>
  <c r="Q705" i="6"/>
  <c r="X701" i="33" s="1"/>
  <c r="P96" i="43" s="1"/>
  <c r="K159" i="33"/>
  <c r="G165" i="36" s="1"/>
  <c r="K341" i="33"/>
  <c r="G347" i="36" s="1"/>
  <c r="P439" i="6"/>
  <c r="W435" i="33" s="1"/>
  <c r="G441" i="38" s="1"/>
  <c r="P656" i="6"/>
  <c r="W652" i="33" s="1"/>
  <c r="G658" i="38" s="1"/>
  <c r="P275" i="6"/>
  <c r="W271" i="33" s="1"/>
  <c r="G277" i="38" s="1"/>
  <c r="P578" i="6"/>
  <c r="W574" i="33" s="1"/>
  <c r="G580" i="38" s="1"/>
  <c r="K414" i="33"/>
  <c r="C168" i="43" s="1"/>
  <c r="K700" i="33"/>
  <c r="C61" i="43" s="1"/>
  <c r="K283" i="33"/>
  <c r="P287" i="6" s="1"/>
  <c r="W283" i="33" s="1"/>
  <c r="G289" i="38" s="1"/>
  <c r="K679" i="33"/>
  <c r="G685" i="36" s="1"/>
  <c r="K443" i="33"/>
  <c r="P447" i="6" s="1"/>
  <c r="W443" i="33" s="1"/>
  <c r="G449" i="38" s="1"/>
  <c r="K660" i="33"/>
  <c r="K379" i="33"/>
  <c r="C187" i="43" s="1"/>
  <c r="K709" i="33"/>
  <c r="C121" i="43" s="1"/>
  <c r="K413" i="33"/>
  <c r="P417" i="6" s="1"/>
  <c r="W413" i="33" s="1"/>
  <c r="G419" i="38" s="1"/>
  <c r="K417" i="33"/>
  <c r="C95" i="43" s="1"/>
  <c r="K272" i="33"/>
  <c r="G278" i="36" s="1"/>
  <c r="K302" i="33"/>
  <c r="K82" i="33"/>
  <c r="P86" i="6" s="1"/>
  <c r="W82" i="33" s="1"/>
  <c r="G88" i="38" s="1"/>
  <c r="K796" i="33"/>
  <c r="G802" i="36" s="1"/>
  <c r="K706" i="33"/>
  <c r="C10" i="43" s="1"/>
  <c r="K682" i="33"/>
  <c r="C85" i="43" s="1"/>
  <c r="X380" i="6"/>
  <c r="AE376" i="33" s="1"/>
  <c r="O382" i="38" s="1"/>
  <c r="X441" i="6"/>
  <c r="AE437" i="33" s="1"/>
  <c r="O443" i="38" s="1"/>
  <c r="X765" i="6"/>
  <c r="AE761" i="33" s="1"/>
  <c r="O767" i="38" s="1"/>
  <c r="X511" i="6"/>
  <c r="AE507" i="33" s="1"/>
  <c r="O513" i="38" s="1"/>
  <c r="X655" i="6"/>
  <c r="AE651" i="33" s="1"/>
  <c r="O657" i="38" s="1"/>
  <c r="X344" i="6"/>
  <c r="AE340" i="33" s="1"/>
  <c r="O346" i="38" s="1"/>
  <c r="K47" i="33"/>
  <c r="C184" i="43" s="1"/>
  <c r="K346" i="33"/>
  <c r="P350" i="6" s="1"/>
  <c r="W346" i="33" s="1"/>
  <c r="G352" i="38" s="1"/>
  <c r="K54" i="33"/>
  <c r="K109" i="33"/>
  <c r="K253" i="33"/>
  <c r="P257" i="6" s="1"/>
  <c r="W253" i="33" s="1"/>
  <c r="G259" i="38" s="1"/>
  <c r="K200" i="33"/>
  <c r="C31" i="43" s="1"/>
  <c r="K186" i="33"/>
  <c r="G192" i="36" s="1"/>
  <c r="K251" i="33"/>
  <c r="C48" i="43" s="1"/>
  <c r="K114" i="33"/>
  <c r="P118" i="6" s="1"/>
  <c r="W114" i="33" s="1"/>
  <c r="G120" i="38" s="1"/>
  <c r="K161" i="33"/>
  <c r="P165" i="6" s="1"/>
  <c r="W161" i="33" s="1"/>
  <c r="G167" i="38" s="1"/>
  <c r="K134" i="33"/>
  <c r="G140" i="36" s="1"/>
  <c r="K144" i="33"/>
  <c r="G150" i="36" s="1"/>
  <c r="K165" i="33"/>
  <c r="G171" i="36" s="1"/>
  <c r="K222" i="33"/>
  <c r="G228" i="36" s="1"/>
  <c r="K118" i="33"/>
  <c r="C30" i="43" s="1"/>
  <c r="K285" i="33"/>
  <c r="C111" i="43" s="1"/>
  <c r="K130" i="33"/>
  <c r="C124" i="43" s="1"/>
  <c r="K403" i="33"/>
  <c r="C83" i="43" s="1"/>
  <c r="K145" i="33"/>
  <c r="P149" i="6" s="1"/>
  <c r="W145" i="33" s="1"/>
  <c r="G151" i="38" s="1"/>
  <c r="K304" i="33"/>
  <c r="K32" i="33"/>
  <c r="C84" i="43" s="1"/>
  <c r="K385" i="33"/>
  <c r="C51" i="43" s="1"/>
  <c r="H707" i="36"/>
  <c r="K263" i="33"/>
  <c r="G269" i="36" s="1"/>
  <c r="K387" i="33"/>
  <c r="P548" i="6"/>
  <c r="W544" i="33" s="1"/>
  <c r="G550" i="38" s="1"/>
  <c r="P26" i="6"/>
  <c r="W22" i="33" s="1"/>
  <c r="O137" i="43" s="1"/>
  <c r="P448" i="6"/>
  <c r="W444" i="33" s="1"/>
  <c r="G450" i="38" s="1"/>
  <c r="K465" i="33"/>
  <c r="C72" i="43" s="1"/>
  <c r="K827" i="33"/>
  <c r="K371" i="33"/>
  <c r="P375" i="6" s="1"/>
  <c r="W371" i="33" s="1"/>
  <c r="G377" i="38" s="1"/>
  <c r="K701" i="33"/>
  <c r="C96" i="43" s="1"/>
  <c r="K364" i="33"/>
  <c r="G370" i="36" s="1"/>
  <c r="K676" i="33"/>
  <c r="C112" i="43" s="1"/>
  <c r="K266" i="33"/>
  <c r="P270" i="6" s="1"/>
  <c r="W266" i="33" s="1"/>
  <c r="G272" i="38" s="1"/>
  <c r="K662" i="33"/>
  <c r="G668" i="36" s="1"/>
  <c r="K390" i="33"/>
  <c r="P394" i="6" s="1"/>
  <c r="W390" i="33" s="1"/>
  <c r="G396" i="38" s="1"/>
  <c r="K394" i="33"/>
  <c r="G400" i="36" s="1"/>
  <c r="K408" i="33"/>
  <c r="C90" i="43" s="1"/>
  <c r="K416" i="33"/>
  <c r="G422" i="36" s="1"/>
  <c r="K357" i="33"/>
  <c r="C56" i="43" s="1"/>
  <c r="K206" i="33"/>
  <c r="G212" i="36" s="1"/>
  <c r="K818" i="33"/>
  <c r="C55" i="43" s="1"/>
  <c r="K793" i="33"/>
  <c r="G799" i="36" s="1"/>
  <c r="K467" i="33"/>
  <c r="G473" i="36" s="1"/>
  <c r="O729" i="36"/>
  <c r="O495" i="36"/>
  <c r="X335" i="6"/>
  <c r="AE331" i="33" s="1"/>
  <c r="O337" i="38" s="1"/>
  <c r="X144" i="6"/>
  <c r="AE140" i="33" s="1"/>
  <c r="O146" i="38" s="1"/>
  <c r="O395" i="36"/>
  <c r="X563" i="6"/>
  <c r="AE559" i="33" s="1"/>
  <c r="O565" i="38" s="1"/>
  <c r="X580" i="6"/>
  <c r="AE576" i="33" s="1"/>
  <c r="O582" i="38" s="1"/>
  <c r="O613" i="36"/>
  <c r="K337" i="33"/>
  <c r="K425" i="33"/>
  <c r="G431" i="36" s="1"/>
  <c r="K250" i="33"/>
  <c r="G256" i="36" s="1"/>
  <c r="K456" i="33"/>
  <c r="C53" i="43" s="1"/>
  <c r="K822" i="33"/>
  <c r="G828" i="36" s="1"/>
  <c r="K419" i="33"/>
  <c r="C177" i="43" s="1"/>
  <c r="K658" i="33"/>
  <c r="C65" i="43" s="1"/>
  <c r="K398" i="33"/>
  <c r="K694" i="33"/>
  <c r="K378" i="33"/>
  <c r="K678" i="33"/>
  <c r="Q407" i="6"/>
  <c r="X403" i="33" s="1"/>
  <c r="P83" i="43" s="1"/>
  <c r="K471" i="33"/>
  <c r="P475" i="6" s="1"/>
  <c r="W471" i="33" s="1"/>
  <c r="G477" i="38" s="1"/>
  <c r="K475" i="33"/>
  <c r="C15" i="43" s="1"/>
  <c r="K595" i="33"/>
  <c r="G601" i="36" s="1"/>
  <c r="K460" i="33"/>
  <c r="C159" i="43" s="1"/>
  <c r="K306" i="33"/>
  <c r="C178" i="43" s="1"/>
  <c r="K367" i="33"/>
  <c r="C109" i="43" s="1"/>
  <c r="K264" i="33"/>
  <c r="G270" i="36" s="1"/>
  <c r="K830" i="33"/>
  <c r="G836" i="36" s="1"/>
  <c r="K405" i="33"/>
  <c r="C26" i="43" s="1"/>
  <c r="K673" i="33"/>
  <c r="G679" i="36" s="1"/>
  <c r="G775" i="36"/>
  <c r="P544" i="6"/>
  <c r="W540" i="33" s="1"/>
  <c r="G546" i="38" s="1"/>
  <c r="X60" i="6"/>
  <c r="AE56" i="33" s="1"/>
  <c r="O62" i="38" s="1"/>
  <c r="O838" i="38"/>
  <c r="O508" i="36"/>
  <c r="P47" i="6"/>
  <c r="W43" i="33" s="1"/>
  <c r="G49" i="38" s="1"/>
  <c r="G345" i="36"/>
  <c r="Q230" i="6"/>
  <c r="X226" i="33" s="1"/>
  <c r="P155" i="43" s="1"/>
  <c r="H371" i="36"/>
  <c r="X716" i="6"/>
  <c r="AE712" i="33" s="1"/>
  <c r="P453" i="6"/>
  <c r="W449" i="33" s="1"/>
  <c r="G455" i="38" s="1"/>
  <c r="X543" i="6"/>
  <c r="AE539" i="33" s="1"/>
  <c r="O545" i="38" s="1"/>
  <c r="X796" i="6"/>
  <c r="AE792" i="33" s="1"/>
  <c r="O798" i="38" s="1"/>
  <c r="X507" i="6"/>
  <c r="AE503" i="33" s="1"/>
  <c r="O509" i="38" s="1"/>
  <c r="O735" i="36"/>
  <c r="O790" i="36"/>
  <c r="O327" i="36"/>
  <c r="Q264" i="6"/>
  <c r="X260" i="33" s="1"/>
  <c r="H266" i="38" s="1"/>
  <c r="Q192" i="6"/>
  <c r="X188" i="33" s="1"/>
  <c r="P165" i="43" s="1"/>
  <c r="X647" i="6"/>
  <c r="AE643" i="33" s="1"/>
  <c r="O649" i="38" s="1"/>
  <c r="X490" i="6"/>
  <c r="AE486" i="33" s="1"/>
  <c r="O492" i="38" s="1"/>
  <c r="X430" i="6"/>
  <c r="AE426" i="33" s="1"/>
  <c r="X569" i="6"/>
  <c r="AE565" i="33" s="1"/>
  <c r="O571" i="38" s="1"/>
  <c r="O622" i="36"/>
  <c r="Q397" i="6"/>
  <c r="X393" i="33" s="1"/>
  <c r="H399" i="38" s="1"/>
  <c r="H394" i="36"/>
  <c r="Q488" i="6"/>
  <c r="X484" i="33" s="1"/>
  <c r="P86" i="43" s="1"/>
  <c r="O484" i="36"/>
  <c r="X735" i="6"/>
  <c r="AE731" i="33" s="1"/>
  <c r="W57" i="43" s="1"/>
  <c r="O79" i="36"/>
  <c r="X542" i="6"/>
  <c r="AE538" i="33" s="1"/>
  <c r="O544" i="38" s="1"/>
  <c r="X621" i="6"/>
  <c r="AE617" i="33" s="1"/>
  <c r="O623" i="38" s="1"/>
  <c r="Q423" i="6"/>
  <c r="X419" i="33" s="1"/>
  <c r="P177" i="43" s="1"/>
  <c r="Q49" i="6"/>
  <c r="X45" i="33" s="1"/>
  <c r="O662" i="36"/>
  <c r="X552" i="6"/>
  <c r="AE548" i="33" s="1"/>
  <c r="O554" i="38" s="1"/>
  <c r="P248" i="6"/>
  <c r="W244" i="33" s="1"/>
  <c r="G250" i="38" s="1"/>
  <c r="O106" i="36"/>
  <c r="G260" i="36"/>
  <c r="P508" i="6"/>
  <c r="W504" i="33" s="1"/>
  <c r="G510" i="38" s="1"/>
  <c r="X720" i="6"/>
  <c r="AE716" i="33" s="1"/>
  <c r="H411" i="36"/>
  <c r="H321" i="36"/>
  <c r="G763" i="36"/>
  <c r="P655" i="6"/>
  <c r="W651" i="33" s="1"/>
  <c r="G657" i="38" s="1"/>
  <c r="P602" i="6"/>
  <c r="W598" i="33" s="1"/>
  <c r="G604" i="38" s="1"/>
  <c r="P580" i="6"/>
  <c r="W576" i="33" s="1"/>
  <c r="G582" i="38" s="1"/>
  <c r="P83" i="6"/>
  <c r="W79" i="33" s="1"/>
  <c r="G85" i="38" s="1"/>
  <c r="G461" i="36"/>
  <c r="P598" i="6"/>
  <c r="W594" i="33" s="1"/>
  <c r="G600" i="38" s="1"/>
  <c r="P612" i="6"/>
  <c r="W608" i="33" s="1"/>
  <c r="G614" i="38" s="1"/>
  <c r="H285" i="36"/>
  <c r="Q171" i="6"/>
  <c r="X167" i="33" s="1"/>
  <c r="H173" i="38" s="1"/>
  <c r="Q800" i="6"/>
  <c r="X796" i="33" s="1"/>
  <c r="H802" i="38" s="1"/>
  <c r="Q88" i="6"/>
  <c r="X84" i="33" s="1"/>
  <c r="H90" i="38" s="1"/>
  <c r="P328" i="6"/>
  <c r="W324" i="33" s="1"/>
  <c r="G330" i="38" s="1"/>
  <c r="P265" i="6"/>
  <c r="W261" i="33" s="1"/>
  <c r="G267" i="38" s="1"/>
  <c r="P562" i="6"/>
  <c r="W558" i="33" s="1"/>
  <c r="G564" i="38" s="1"/>
  <c r="Q338" i="6"/>
  <c r="X334" i="33" s="1"/>
  <c r="H340" i="38" s="1"/>
  <c r="Q232" i="6"/>
  <c r="X228" i="33" s="1"/>
  <c r="H234" i="38" s="1"/>
  <c r="P536" i="6"/>
  <c r="W532" i="33" s="1"/>
  <c r="G538" i="38" s="1"/>
  <c r="P782" i="6"/>
  <c r="W778" i="33" s="1"/>
  <c r="G784" i="38" s="1"/>
  <c r="P518" i="6"/>
  <c r="W514" i="33" s="1"/>
  <c r="G520" i="38" s="1"/>
  <c r="P533" i="6"/>
  <c r="W529" i="33" s="1"/>
  <c r="G555" i="36"/>
  <c r="Q673" i="6"/>
  <c r="X669" i="33" s="1"/>
  <c r="P720" i="6"/>
  <c r="W716" i="33" s="1"/>
  <c r="P709" i="6"/>
  <c r="W705" i="33" s="1"/>
  <c r="G711" i="38" s="1"/>
  <c r="P637" i="6"/>
  <c r="W633" i="33" s="1"/>
  <c r="G639" i="38" s="1"/>
  <c r="P72" i="6"/>
  <c r="W68" i="33" s="1"/>
  <c r="G74" i="38" s="1"/>
  <c r="P798" i="6"/>
  <c r="W794" i="33" s="1"/>
  <c r="G800" i="38" s="1"/>
  <c r="P750" i="6"/>
  <c r="W746" i="33" s="1"/>
  <c r="G752" i="38" s="1"/>
  <c r="P642" i="6"/>
  <c r="W638" i="33" s="1"/>
  <c r="G644" i="38" s="1"/>
  <c r="P643" i="6"/>
  <c r="W639" i="33" s="1"/>
  <c r="G645" i="38" s="1"/>
  <c r="H700" i="36"/>
  <c r="Q377" i="6"/>
  <c r="X373" i="33" s="1"/>
  <c r="H379" i="38" s="1"/>
  <c r="Q331" i="6"/>
  <c r="X327" i="33" s="1"/>
  <c r="H333" i="38" s="1"/>
  <c r="P747" i="6"/>
  <c r="W743" i="33" s="1"/>
  <c r="G749" i="38" s="1"/>
  <c r="Q9" i="34"/>
  <c r="X767" i="6"/>
  <c r="AE763" i="33" s="1"/>
  <c r="O769" i="38" s="1"/>
  <c r="X311" i="6"/>
  <c r="AE307" i="33" s="1"/>
  <c r="O313" i="38" s="1"/>
  <c r="P593" i="6"/>
  <c r="W589" i="33" s="1"/>
  <c r="G595" i="38" s="1"/>
  <c r="P531" i="6"/>
  <c r="W527" i="33" s="1"/>
  <c r="G533" i="38" s="1"/>
  <c r="P416" i="6"/>
  <c r="W412" i="33" s="1"/>
  <c r="G418" i="38" s="1"/>
  <c r="Q383" i="6"/>
  <c r="X379" i="33" s="1"/>
  <c r="P187" i="43" s="1"/>
  <c r="X606" i="6"/>
  <c r="AE602" i="33" s="1"/>
  <c r="O608" i="38" s="1"/>
  <c r="X565" i="6"/>
  <c r="AE561" i="33" s="1"/>
  <c r="O567" i="38" s="1"/>
  <c r="O732" i="36"/>
  <c r="G86" i="36"/>
  <c r="P73" i="6"/>
  <c r="W69" i="33" s="1"/>
  <c r="G75" i="38" s="1"/>
  <c r="Z49" i="6"/>
  <c r="AG45" i="33" s="1"/>
  <c r="Y119" i="43" s="1"/>
  <c r="X167" i="6"/>
  <c r="AE163" i="33" s="1"/>
  <c r="O169" i="38" s="1"/>
  <c r="O406" i="36"/>
  <c r="Q20" i="34"/>
  <c r="I18" i="34"/>
  <c r="Q31" i="34"/>
  <c r="Q662" i="6"/>
  <c r="X658" i="33" s="1"/>
  <c r="P65" i="43" s="1"/>
  <c r="P309" i="6"/>
  <c r="W305" i="33" s="1"/>
  <c r="G311" i="38" s="1"/>
  <c r="O292" i="36"/>
  <c r="P521" i="6"/>
  <c r="W517" i="33" s="1"/>
  <c r="G523" i="38" s="1"/>
  <c r="X642" i="6"/>
  <c r="AE638" i="33" s="1"/>
  <c r="O644" i="38" s="1"/>
  <c r="O322" i="36"/>
  <c r="I35" i="34"/>
  <c r="Q385" i="6"/>
  <c r="X381" i="33" s="1"/>
  <c r="P112" i="6"/>
  <c r="W108" i="33" s="1"/>
  <c r="G114" i="38" s="1"/>
  <c r="P354" i="6"/>
  <c r="W350" i="33" s="1"/>
  <c r="G356" i="38" s="1"/>
  <c r="O153" i="36"/>
  <c r="P274" i="6"/>
  <c r="W270" i="33" s="1"/>
  <c r="X470" i="6"/>
  <c r="AE466" i="33" s="1"/>
  <c r="O472" i="38" s="1"/>
  <c r="G512" i="36"/>
  <c r="P325" i="6"/>
  <c r="W321" i="33" s="1"/>
  <c r="G327" i="38" s="1"/>
  <c r="P135" i="6"/>
  <c r="W131" i="33" s="1"/>
  <c r="X532" i="6"/>
  <c r="AE528" i="33" s="1"/>
  <c r="O534" i="38" s="1"/>
  <c r="P69" i="6"/>
  <c r="W65" i="33" s="1"/>
  <c r="G71" i="38" s="1"/>
  <c r="X652" i="6"/>
  <c r="AE648" i="33" s="1"/>
  <c r="O654" i="38" s="1"/>
  <c r="X208" i="6"/>
  <c r="AE204" i="33" s="1"/>
  <c r="X771" i="6"/>
  <c r="AE767" i="33" s="1"/>
  <c r="O773" i="38" s="1"/>
  <c r="X93" i="6"/>
  <c r="AE89" i="33" s="1"/>
  <c r="O95" i="38" s="1"/>
  <c r="P472" i="6"/>
  <c r="W468" i="33" s="1"/>
  <c r="G474" i="38" s="1"/>
  <c r="O57" i="36"/>
  <c r="X317" i="6"/>
  <c r="AE313" i="33" s="1"/>
  <c r="O319" i="38" s="1"/>
  <c r="X623" i="6"/>
  <c r="AE619" i="33" s="1"/>
  <c r="O625" i="38" s="1"/>
  <c r="G815" i="36"/>
  <c r="G45" i="36"/>
  <c r="Q403" i="6"/>
  <c r="X399" i="33" s="1"/>
  <c r="P39" i="6"/>
  <c r="W35" i="33" s="1"/>
  <c r="G41" i="38" s="1"/>
  <c r="P726" i="6"/>
  <c r="W722" i="33" s="1"/>
  <c r="G728" i="38" s="1"/>
  <c r="P748" i="6"/>
  <c r="W744" i="33" s="1"/>
  <c r="G750" i="38" s="1"/>
  <c r="P608" i="6"/>
  <c r="W604" i="33" s="1"/>
  <c r="G610" i="38" s="1"/>
  <c r="P166" i="6"/>
  <c r="W162" i="33" s="1"/>
  <c r="G168" i="38" s="1"/>
  <c r="P299" i="6"/>
  <c r="W295" i="33" s="1"/>
  <c r="X332" i="6"/>
  <c r="AE328" i="33" s="1"/>
  <c r="O334" i="38" s="1"/>
  <c r="X574" i="6"/>
  <c r="AE570" i="33" s="1"/>
  <c r="O576" i="38" s="1"/>
  <c r="G790" i="36"/>
  <c r="P728" i="6"/>
  <c r="W724" i="33" s="1"/>
  <c r="G730" i="38" s="1"/>
  <c r="P555" i="6"/>
  <c r="W551" i="33" s="1"/>
  <c r="G557" i="38" s="1"/>
  <c r="P587" i="6"/>
  <c r="W583" i="33" s="1"/>
  <c r="G589" i="38" s="1"/>
  <c r="P386" i="6"/>
  <c r="W382" i="33" s="1"/>
  <c r="O647" i="36"/>
  <c r="P809" i="6"/>
  <c r="W805" i="33" s="1"/>
  <c r="G811" i="38" s="1"/>
  <c r="O418" i="36"/>
  <c r="X782" i="6"/>
  <c r="AE778" i="33" s="1"/>
  <c r="O784" i="38" s="1"/>
  <c r="Q831" i="6"/>
  <c r="X827" i="33" s="1"/>
  <c r="P156" i="43" s="1"/>
  <c r="G526" i="36"/>
  <c r="P426" i="6"/>
  <c r="W422" i="33" s="1"/>
  <c r="G428" i="38" s="1"/>
  <c r="P759" i="6"/>
  <c r="W755" i="33" s="1"/>
  <c r="G761" i="38" s="1"/>
  <c r="G718" i="36"/>
  <c r="P737" i="6"/>
  <c r="W733" i="33" s="1"/>
  <c r="G739" i="38" s="1"/>
  <c r="P18" i="6"/>
  <c r="W14" i="33" s="1"/>
  <c r="G20" i="38" s="1"/>
  <c r="G716" i="36"/>
  <c r="G838" i="38"/>
  <c r="P229" i="6"/>
  <c r="W225" i="33" s="1"/>
  <c r="G231" i="38" s="1"/>
  <c r="P772" i="6"/>
  <c r="W768" i="33" s="1"/>
  <c r="G774" i="38" s="1"/>
  <c r="G838" i="36"/>
  <c r="G144" i="36"/>
  <c r="P535" i="6"/>
  <c r="W531" i="33" s="1"/>
  <c r="G537" i="38" s="1"/>
  <c r="P291" i="6"/>
  <c r="W287" i="33" s="1"/>
  <c r="G293" i="38" s="1"/>
  <c r="P25" i="6"/>
  <c r="W21" i="33" s="1"/>
  <c r="G27" i="38" s="1"/>
  <c r="Q64" i="6"/>
  <c r="X60" i="33" s="1"/>
  <c r="H66" i="38" s="1"/>
  <c r="Q694" i="6"/>
  <c r="X690" i="33" s="1"/>
  <c r="P59" i="43" s="1"/>
  <c r="H120" i="36"/>
  <c r="Q361" i="6"/>
  <c r="X357" i="33" s="1"/>
  <c r="P56" i="43" s="1"/>
  <c r="Q341" i="6"/>
  <c r="X337" i="33" s="1"/>
  <c r="P66" i="43" s="1"/>
  <c r="Q285" i="36"/>
  <c r="Z28" i="6"/>
  <c r="AG24" i="33" s="1"/>
  <c r="Q30" i="38" s="1"/>
  <c r="Z388" i="6"/>
  <c r="AG384" i="33" s="1"/>
  <c r="Q390" i="38" s="1"/>
  <c r="Z429" i="6"/>
  <c r="AG425" i="33" s="1"/>
  <c r="Q431" i="38" s="1"/>
  <c r="G619" i="36"/>
  <c r="Z464" i="6"/>
  <c r="AG460" i="33" s="1"/>
  <c r="Y159" i="43" s="1"/>
  <c r="O744" i="36"/>
  <c r="P771" i="6"/>
  <c r="W767" i="33" s="1"/>
  <c r="G773" i="38" s="1"/>
  <c r="H818" i="36"/>
  <c r="H691" i="36"/>
  <c r="H273" i="36"/>
  <c r="Q284" i="6"/>
  <c r="X280" i="33" s="1"/>
  <c r="H286" i="38" s="1"/>
  <c r="Q469" i="6"/>
  <c r="X465" i="33" s="1"/>
  <c r="P72" i="43" s="1"/>
  <c r="Q680" i="6"/>
  <c r="X676" i="33" s="1"/>
  <c r="P112" i="43" s="1"/>
  <c r="Q438" i="6"/>
  <c r="X434" i="33" s="1"/>
  <c r="H440" i="38" s="1"/>
  <c r="G357" i="36"/>
  <c r="Q182" i="6"/>
  <c r="X178" i="33" s="1"/>
  <c r="I15" i="34"/>
  <c r="Q46" i="36"/>
  <c r="Q313" i="6"/>
  <c r="X309" i="33" s="1"/>
  <c r="H315" i="38" s="1"/>
  <c r="H186" i="36"/>
  <c r="Q464" i="6"/>
  <c r="X460" i="33" s="1"/>
  <c r="P159" i="43" s="1"/>
  <c r="G565" i="36"/>
  <c r="Q406" i="6"/>
  <c r="X402" i="33" s="1"/>
  <c r="H408" i="38" s="1"/>
  <c r="Q273" i="6"/>
  <c r="X269" i="33" s="1"/>
  <c r="H275" i="38" s="1"/>
  <c r="Q202" i="6"/>
  <c r="X198" i="33" s="1"/>
  <c r="P11" i="43" s="1"/>
  <c r="X729" i="6"/>
  <c r="AE725" i="33" s="1"/>
  <c r="O731" i="38" s="1"/>
  <c r="Q22" i="34"/>
  <c r="O694" i="33"/>
  <c r="O54" i="33"/>
  <c r="Q10" i="34"/>
  <c r="Q13" i="36"/>
  <c r="Q455" i="6"/>
  <c r="X451" i="33" s="1"/>
  <c r="P122" i="43" s="1"/>
  <c r="O247" i="33"/>
  <c r="G76" i="43" s="1"/>
  <c r="O388" i="33"/>
  <c r="G158" i="43" s="1"/>
  <c r="O429" i="33"/>
  <c r="Q180" i="36"/>
  <c r="Q75" i="6"/>
  <c r="X71" i="33" s="1"/>
  <c r="H77" i="38" s="1"/>
  <c r="O133" i="33"/>
  <c r="G42" i="43" s="1"/>
  <c r="Q371" i="36"/>
  <c r="O822" i="33"/>
  <c r="O467" i="33"/>
  <c r="H297" i="36"/>
  <c r="O228" i="33"/>
  <c r="K234" i="36" s="1"/>
  <c r="V125" i="6"/>
  <c r="AC121" i="33" s="1"/>
  <c r="U38" i="43" s="1"/>
  <c r="P373" i="6"/>
  <c r="W369" i="33" s="1"/>
  <c r="G375" i="38" s="1"/>
  <c r="P650" i="6"/>
  <c r="W646" i="33" s="1"/>
  <c r="G652" i="38" s="1"/>
  <c r="P505" i="6"/>
  <c r="W501" i="33" s="1"/>
  <c r="G507" i="38" s="1"/>
  <c r="P68" i="6"/>
  <c r="W64" i="33" s="1"/>
  <c r="G70" i="38" s="1"/>
  <c r="O90" i="33"/>
  <c r="T94" i="6" s="1"/>
  <c r="AA90" i="33" s="1"/>
  <c r="K96" i="38" s="1"/>
  <c r="O84" i="33"/>
  <c r="K90" i="36" s="1"/>
  <c r="O662" i="33"/>
  <c r="T666" i="6" s="1"/>
  <c r="AA662" i="33" s="1"/>
  <c r="K668" i="38" s="1"/>
  <c r="O706" i="33"/>
  <c r="G10" i="43" s="1"/>
  <c r="O669" i="33"/>
  <c r="O206" i="33"/>
  <c r="T210" i="6" s="1"/>
  <c r="AA206" i="33" s="1"/>
  <c r="K212" i="38" s="1"/>
  <c r="O285" i="33"/>
  <c r="G111" i="43" s="1"/>
  <c r="O460" i="33"/>
  <c r="G159" i="43" s="1"/>
  <c r="O211" i="33"/>
  <c r="G58" i="43" s="1"/>
  <c r="O10" i="33"/>
  <c r="T14" i="6" s="1"/>
  <c r="AA10" i="33" s="1"/>
  <c r="K16" i="38" s="1"/>
  <c r="O668" i="33"/>
  <c r="G79" i="43" s="1"/>
  <c r="O26" i="33"/>
  <c r="O33" i="33"/>
  <c r="G81" i="43" s="1"/>
  <c r="O110" i="33"/>
  <c r="G71" i="43" s="1"/>
  <c r="O151" i="33"/>
  <c r="G75" i="43" s="1"/>
  <c r="O200" i="33"/>
  <c r="G31" i="43" s="1"/>
  <c r="O682" i="33"/>
  <c r="G85" i="43" s="1"/>
  <c r="O169" i="33"/>
  <c r="G160" i="43" s="1"/>
  <c r="O281" i="33"/>
  <c r="O393" i="33"/>
  <c r="T397" i="6" s="1"/>
  <c r="AA393" i="33" s="1"/>
  <c r="K399" i="38" s="1"/>
  <c r="O127" i="33"/>
  <c r="K133" i="36" s="1"/>
  <c r="G226" i="36"/>
  <c r="H462" i="36"/>
  <c r="O167" i="33"/>
  <c r="K173" i="36" s="1"/>
  <c r="O673" i="33"/>
  <c r="K679" i="36" s="1"/>
  <c r="O341" i="33"/>
  <c r="K347" i="36" s="1"/>
  <c r="O260" i="33"/>
  <c r="K266" i="36" s="1"/>
  <c r="O671" i="33"/>
  <c r="G69" i="43" s="1"/>
  <c r="O385" i="33"/>
  <c r="G51" i="43" s="1"/>
  <c r="O103" i="33"/>
  <c r="T107" i="6" s="1"/>
  <c r="AA103" i="33" s="1"/>
  <c r="K109" i="38" s="1"/>
  <c r="O696" i="33"/>
  <c r="G46" i="43" s="1"/>
  <c r="O384" i="33"/>
  <c r="O124" i="33"/>
  <c r="G142" i="43" s="1"/>
  <c r="O342" i="33"/>
  <c r="P470" i="6"/>
  <c r="W466" i="33" s="1"/>
  <c r="G472" i="38" s="1"/>
  <c r="P752" i="6"/>
  <c r="W748" i="33" s="1"/>
  <c r="G754" i="38" s="1"/>
  <c r="O32" i="33"/>
  <c r="G84" i="43" s="1"/>
  <c r="O150" i="33"/>
  <c r="T154" i="6" s="1"/>
  <c r="AA150" i="33" s="1"/>
  <c r="K156" i="38" s="1"/>
  <c r="O278" i="33"/>
  <c r="G116" i="43" s="1"/>
  <c r="O139" i="33"/>
  <c r="G104" i="43" s="1"/>
  <c r="O256" i="33"/>
  <c r="G35" i="43" s="1"/>
  <c r="O71" i="33"/>
  <c r="G134" i="43" s="1"/>
  <c r="O186" i="33"/>
  <c r="O224" i="33"/>
  <c r="G93" i="43" s="1"/>
  <c r="O183" i="33"/>
  <c r="T187" i="6" s="1"/>
  <c r="AA183" i="33" s="1"/>
  <c r="K189" i="38" s="1"/>
  <c r="O121" i="33"/>
  <c r="G38" i="43" s="1"/>
  <c r="P556" i="6"/>
  <c r="W552" i="33" s="1"/>
  <c r="G558" i="38" s="1"/>
  <c r="O250" i="33"/>
  <c r="K256" i="36" s="1"/>
  <c r="O189" i="33"/>
  <c r="K195" i="36" s="1"/>
  <c r="O459" i="33"/>
  <c r="G175" i="43" s="1"/>
  <c r="O272" i="33"/>
  <c r="K278" i="36" s="1"/>
  <c r="O327" i="33"/>
  <c r="T331" i="6" s="1"/>
  <c r="AA327" i="33" s="1"/>
  <c r="K333" i="38" s="1"/>
  <c r="O194" i="33"/>
  <c r="G74" i="43" s="1"/>
  <c r="O116" i="33"/>
  <c r="O310" i="33"/>
  <c r="O676" i="33"/>
  <c r="G112" i="43" s="1"/>
  <c r="O816" i="33"/>
  <c r="G33" i="43" s="1"/>
  <c r="O419" i="33"/>
  <c r="G177" i="43" s="1"/>
  <c r="G300" i="36"/>
  <c r="G346" i="36"/>
  <c r="O677" i="33"/>
  <c r="G6" i="43" s="1"/>
  <c r="O378" i="33"/>
  <c r="O255" i="33"/>
  <c r="T259" i="6" s="1"/>
  <c r="AA255" i="33" s="1"/>
  <c r="K261" i="38" s="1"/>
  <c r="O161" i="33"/>
  <c r="T165" i="6" s="1"/>
  <c r="AA161" i="33" s="1"/>
  <c r="K167" i="38" s="1"/>
  <c r="O421" i="33"/>
  <c r="G130" i="43" s="1"/>
  <c r="O690" i="33"/>
  <c r="G59" i="43" s="1"/>
  <c r="O660" i="33"/>
  <c r="O77" i="33"/>
  <c r="O273" i="33"/>
  <c r="K279" i="36" s="1"/>
  <c r="P40" i="6"/>
  <c r="W36" i="33" s="1"/>
  <c r="G42" i="38" s="1"/>
  <c r="X69" i="6"/>
  <c r="AE65" i="33" s="1"/>
  <c r="O71" i="38" s="1"/>
  <c r="P631" i="6"/>
  <c r="W627" i="33" s="1"/>
  <c r="G633" i="38" s="1"/>
  <c r="O788" i="33"/>
  <c r="T792" i="6" s="1"/>
  <c r="AA788" i="33" s="1"/>
  <c r="K794" i="38" s="1"/>
  <c r="O692" i="33"/>
  <c r="G128" i="43" s="1"/>
  <c r="O367" i="33"/>
  <c r="G109" i="43" s="1"/>
  <c r="O291" i="33"/>
  <c r="G105" i="43" s="1"/>
  <c r="O180" i="33"/>
  <c r="O595" i="33"/>
  <c r="K601" i="36" s="1"/>
  <c r="O480" i="33"/>
  <c r="G52" i="43" s="1"/>
  <c r="O456" i="33"/>
  <c r="G53" i="43" s="1"/>
  <c r="O365" i="33"/>
  <c r="K371" i="36" s="1"/>
  <c r="O657" i="33"/>
  <c r="O144" i="33"/>
  <c r="K150" i="36" s="1"/>
  <c r="G638" i="36"/>
  <c r="P362" i="6"/>
  <c r="W358" i="33" s="1"/>
  <c r="G364" i="38" s="1"/>
  <c r="P539" i="6"/>
  <c r="W535" i="33" s="1"/>
  <c r="G541" i="38" s="1"/>
  <c r="H398" i="36"/>
  <c r="Q287" i="6"/>
  <c r="X283" i="33" s="1"/>
  <c r="H289" i="38" s="1"/>
  <c r="S830" i="33"/>
  <c r="X834" i="6" s="1"/>
  <c r="AE830" i="33" s="1"/>
  <c r="O836" i="38" s="1"/>
  <c r="S206" i="33"/>
  <c r="O212" i="36" s="1"/>
  <c r="S481" i="33"/>
  <c r="K94" i="43" s="1"/>
  <c r="S161" i="33"/>
  <c r="O167" i="36" s="1"/>
  <c r="S777" i="33"/>
  <c r="O783" i="36" s="1"/>
  <c r="Q693" i="6"/>
  <c r="X689" i="33" s="1"/>
  <c r="S77" i="33"/>
  <c r="O83" i="36" s="1"/>
  <c r="S269" i="33"/>
  <c r="X273" i="6" s="1"/>
  <c r="AE269" i="33" s="1"/>
  <c r="O275" i="38" s="1"/>
  <c r="S115" i="33"/>
  <c r="O121" i="36" s="1"/>
  <c r="S793" i="33"/>
  <c r="X797" i="6" s="1"/>
  <c r="AE793" i="33" s="1"/>
  <c r="O799" i="38" s="1"/>
  <c r="S132" i="33"/>
  <c r="S126" i="33"/>
  <c r="O132" i="36" s="1"/>
  <c r="S266" i="33"/>
  <c r="X270" i="6" s="1"/>
  <c r="AE266" i="33" s="1"/>
  <c r="O272" i="38" s="1"/>
  <c r="S511" i="33"/>
  <c r="O517" i="36" s="1"/>
  <c r="H295" i="36"/>
  <c r="H192" i="36"/>
  <c r="Q672" i="6"/>
  <c r="X668" i="33" s="1"/>
  <c r="P79" i="43" s="1"/>
  <c r="G24" i="36"/>
  <c r="G807" i="36"/>
  <c r="G632" i="36"/>
  <c r="P780" i="6"/>
  <c r="W776" i="33" s="1"/>
  <c r="G782" i="38" s="1"/>
  <c r="P211" i="6"/>
  <c r="W207" i="33" s="1"/>
  <c r="P634" i="6"/>
  <c r="W630" i="33" s="1"/>
  <c r="G636" i="38" s="1"/>
  <c r="P604" i="6"/>
  <c r="W600" i="33" s="1"/>
  <c r="G606" i="38" s="1"/>
  <c r="G539" i="36"/>
  <c r="S169" i="33"/>
  <c r="K160" i="43" s="1"/>
  <c r="S32" i="33"/>
  <c r="K84" i="43" s="1"/>
  <c r="P632" i="6"/>
  <c r="W628" i="33" s="1"/>
  <c r="G634" i="38" s="1"/>
  <c r="P290" i="6"/>
  <c r="W286" i="33" s="1"/>
  <c r="G292" i="38" s="1"/>
  <c r="P160" i="6"/>
  <c r="W156" i="33" s="1"/>
  <c r="G162" i="38" s="1"/>
  <c r="S664" i="33"/>
  <c r="O670" i="36" s="1"/>
  <c r="S55" i="33"/>
  <c r="X59" i="6" s="1"/>
  <c r="AE55" i="33" s="1"/>
  <c r="O61" i="38" s="1"/>
  <c r="S355" i="33"/>
  <c r="O361" i="36" s="1"/>
  <c r="Q247" i="6"/>
  <c r="X243" i="33" s="1"/>
  <c r="H249" i="38" s="1"/>
  <c r="H254" i="36"/>
  <c r="P33" i="6"/>
  <c r="W29" i="33" s="1"/>
  <c r="P738" i="6"/>
  <c r="W734" i="33" s="1"/>
  <c r="G740" i="38" s="1"/>
  <c r="P144" i="6"/>
  <c r="W140" i="33" s="1"/>
  <c r="G146" i="38" s="1"/>
  <c r="P503" i="6"/>
  <c r="W499" i="33" s="1"/>
  <c r="G505" i="38" s="1"/>
  <c r="S688" i="33"/>
  <c r="K139" i="43" s="1"/>
  <c r="S661" i="33"/>
  <c r="O667" i="36" s="1"/>
  <c r="S423" i="33"/>
  <c r="K7" i="43" s="1"/>
  <c r="S247" i="33"/>
  <c r="K76" i="43" s="1"/>
  <c r="S701" i="33"/>
  <c r="K96" i="43" s="1"/>
  <c r="S183" i="33"/>
  <c r="X187" i="6" s="1"/>
  <c r="AE183" i="33" s="1"/>
  <c r="O189" i="38" s="1"/>
  <c r="S9" i="33"/>
  <c r="K80" i="43" s="1"/>
  <c r="S280" i="33"/>
  <c r="O286" i="36" s="1"/>
  <c r="S480" i="33"/>
  <c r="K52" i="43" s="1"/>
  <c r="S122" i="33"/>
  <c r="K40" i="43" s="1"/>
  <c r="S40" i="33"/>
  <c r="X44" i="6" s="1"/>
  <c r="AE40" i="33" s="1"/>
  <c r="O46" i="38" s="1"/>
  <c r="S23" i="33"/>
  <c r="O29" i="36" s="1"/>
  <c r="S467" i="33"/>
  <c r="O473" i="36" s="1"/>
  <c r="Q199" i="6"/>
  <c r="X195" i="33" s="1"/>
  <c r="H201" i="38" s="1"/>
  <c r="Q387" i="6"/>
  <c r="X383" i="33" s="1"/>
  <c r="H389" i="38" s="1"/>
  <c r="Q178" i="6"/>
  <c r="X174" i="33" s="1"/>
  <c r="H180" i="38" s="1"/>
  <c r="H365" i="36"/>
  <c r="Q196" i="6"/>
  <c r="X192" i="33" s="1"/>
  <c r="P54" i="43" s="1"/>
  <c r="P349" i="6"/>
  <c r="W345" i="33" s="1"/>
  <c r="G351" i="38" s="1"/>
  <c r="P78" i="6"/>
  <c r="W74" i="33" s="1"/>
  <c r="G80" i="38" s="1"/>
  <c r="P621" i="6"/>
  <c r="W617" i="33" s="1"/>
  <c r="G623" i="38" s="1"/>
  <c r="P50" i="6"/>
  <c r="W46" i="33" s="1"/>
  <c r="P756" i="6"/>
  <c r="W752" i="33" s="1"/>
  <c r="G758" i="38" s="1"/>
  <c r="P374" i="6"/>
  <c r="W370" i="33" s="1"/>
  <c r="G376" i="38" s="1"/>
  <c r="P311" i="6"/>
  <c r="W307" i="33" s="1"/>
  <c r="G313" i="38" s="1"/>
  <c r="P303" i="6"/>
  <c r="W299" i="33" s="1"/>
  <c r="G305" i="38" s="1"/>
  <c r="P758" i="6"/>
  <c r="W754" i="33" s="1"/>
  <c r="G760" i="38" s="1"/>
  <c r="G326" i="36"/>
  <c r="P715" i="6"/>
  <c r="W711" i="33" s="1"/>
  <c r="S238" i="33"/>
  <c r="O244" i="36" s="1"/>
  <c r="S310" i="33"/>
  <c r="O316" i="36" s="1"/>
  <c r="S180" i="33"/>
  <c r="S432" i="33"/>
  <c r="K163" i="43" s="1"/>
  <c r="S691" i="33"/>
  <c r="X695" i="6" s="1"/>
  <c r="AE691" i="33" s="1"/>
  <c r="O697" i="38" s="1"/>
  <c r="S673" i="33"/>
  <c r="O679" i="36" s="1"/>
  <c r="S677" i="33"/>
  <c r="K6" i="43" s="1"/>
  <c r="S685" i="33"/>
  <c r="X689" i="6" s="1"/>
  <c r="AE685" i="33" s="1"/>
  <c r="O691" i="38" s="1"/>
  <c r="S210" i="33"/>
  <c r="O216" i="36" s="1"/>
  <c r="S373" i="33"/>
  <c r="X377" i="6" s="1"/>
  <c r="AE373" i="33" s="1"/>
  <c r="O379" i="38" s="1"/>
  <c r="S595" i="33"/>
  <c r="K173" i="43" s="1"/>
  <c r="S239" i="33"/>
  <c r="K28" i="43" s="1"/>
  <c r="Q515" i="6"/>
  <c r="X511" i="33" s="1"/>
  <c r="H517" i="38" s="1"/>
  <c r="P213" i="6"/>
  <c r="W209" i="33" s="1"/>
  <c r="P74" i="6"/>
  <c r="W70" i="33" s="1"/>
  <c r="G76" i="38" s="1"/>
  <c r="P741" i="6"/>
  <c r="W737" i="33" s="1"/>
  <c r="G743" i="38" s="1"/>
  <c r="P474" i="6"/>
  <c r="W470" i="33" s="1"/>
  <c r="G476" i="38" s="1"/>
  <c r="P711" i="6"/>
  <c r="W707" i="33" s="1"/>
  <c r="G713" i="38" s="1"/>
  <c r="S309" i="33"/>
  <c r="X313" i="6" s="1"/>
  <c r="AE309" i="33" s="1"/>
  <c r="O315" i="38" s="1"/>
  <c r="S141" i="33"/>
  <c r="K17" i="43" s="1"/>
  <c r="S405" i="33"/>
  <c r="K26" i="43" s="1"/>
  <c r="S330" i="33"/>
  <c r="K39" i="43" s="1"/>
  <c r="S136" i="33"/>
  <c r="X140" i="6" s="1"/>
  <c r="AE136" i="33" s="1"/>
  <c r="O142" i="38" s="1"/>
  <c r="S484" i="33"/>
  <c r="K86" i="43" s="1"/>
  <c r="S13" i="33"/>
  <c r="X17" i="6" s="1"/>
  <c r="AE13" i="33" s="1"/>
  <c r="O19" i="38" s="1"/>
  <c r="S144" i="33"/>
  <c r="O150" i="36" s="1"/>
  <c r="S24" i="33"/>
  <c r="O30" i="36" s="1"/>
  <c r="S676" i="33"/>
  <c r="K112" i="43" s="1"/>
  <c r="H489" i="36"/>
  <c r="H381" i="36"/>
  <c r="H517" i="36"/>
  <c r="P302" i="6"/>
  <c r="W298" i="33" s="1"/>
  <c r="G304" i="38" s="1"/>
  <c r="P244" i="6"/>
  <c r="W240" i="33" s="1"/>
  <c r="G246" i="38" s="1"/>
  <c r="P502" i="6"/>
  <c r="W498" i="33" s="1"/>
  <c r="G504" i="38" s="1"/>
  <c r="P146" i="6"/>
  <c r="W142" i="33" s="1"/>
  <c r="G148" i="38" s="1"/>
  <c r="P778" i="6"/>
  <c r="W774" i="33" s="1"/>
  <c r="G780" i="38" s="1"/>
  <c r="P493" i="6"/>
  <c r="W489" i="33" s="1"/>
  <c r="G495" i="38" s="1"/>
  <c r="P175" i="6"/>
  <c r="W171" i="33" s="1"/>
  <c r="G177" i="38" s="1"/>
  <c r="P38" i="6"/>
  <c r="W34" i="33" s="1"/>
  <c r="G40" i="38" s="1"/>
  <c r="P564" i="6"/>
  <c r="W560" i="33" s="1"/>
  <c r="G566" i="38" s="1"/>
  <c r="P67" i="6"/>
  <c r="W63" i="33" s="1"/>
  <c r="G69" i="38" s="1"/>
  <c r="G432" i="36"/>
  <c r="G339" i="36"/>
  <c r="S193" i="33"/>
  <c r="K188" i="43" s="1"/>
  <c r="S669" i="33"/>
  <c r="S153" i="33"/>
  <c r="P366" i="6"/>
  <c r="W362" i="33" s="1"/>
  <c r="G368" i="38" s="1"/>
  <c r="Q687" i="6"/>
  <c r="X683" i="33" s="1"/>
  <c r="P183" i="43" s="1"/>
  <c r="T766" i="6"/>
  <c r="AA762" i="33" s="1"/>
  <c r="K768" i="38" s="1"/>
  <c r="Z172" i="6"/>
  <c r="AG168" i="33" s="1"/>
  <c r="Q174" i="38" s="1"/>
  <c r="Z124" i="6"/>
  <c r="AG120" i="33" s="1"/>
  <c r="Y179" i="43" s="1"/>
  <c r="Z64" i="6"/>
  <c r="AG60" i="33" s="1"/>
  <c r="Q66" i="38" s="1"/>
  <c r="Q423" i="36"/>
  <c r="Z345" i="6"/>
  <c r="AG341" i="33" s="1"/>
  <c r="Q347" i="38" s="1"/>
  <c r="Q833" i="36"/>
  <c r="O394" i="33"/>
  <c r="O688" i="33"/>
  <c r="G139" i="43" s="1"/>
  <c r="O700" i="33"/>
  <c r="G61" i="43" s="1"/>
  <c r="O130" i="33"/>
  <c r="G124" i="43" s="1"/>
  <c r="O414" i="33"/>
  <c r="G168" i="43" s="1"/>
  <c r="O24" i="33"/>
  <c r="O302" i="33"/>
  <c r="O210" i="33"/>
  <c r="K216" i="36" s="1"/>
  <c r="O346" i="33"/>
  <c r="O511" i="33"/>
  <c r="G141" i="43" s="1"/>
  <c r="O685" i="33"/>
  <c r="K691" i="36" s="1"/>
  <c r="O20" i="33"/>
  <c r="O23" i="33"/>
  <c r="O175" i="33"/>
  <c r="K181" i="36" s="1"/>
  <c r="O198" i="33"/>
  <c r="G11" i="43" s="1"/>
  <c r="O7" i="33"/>
  <c r="G82" i="43" s="1"/>
  <c r="O451" i="33"/>
  <c r="G122" i="43" s="1"/>
  <c r="O49" i="33"/>
  <c r="G19" i="43" s="1"/>
  <c r="O232" i="33"/>
  <c r="K238" i="36" s="1"/>
  <c r="O777" i="33"/>
  <c r="T781" i="6" s="1"/>
  <c r="AA777" i="33" s="1"/>
  <c r="K783" i="38" s="1"/>
  <c r="O115" i="33"/>
  <c r="G13" i="43" s="1"/>
  <c r="O484" i="33"/>
  <c r="G86" i="43" s="1"/>
  <c r="O379" i="33"/>
  <c r="G187" i="43" s="1"/>
  <c r="X803" i="6"/>
  <c r="AE799" i="33" s="1"/>
  <c r="O805" i="38" s="1"/>
  <c r="Q819" i="6"/>
  <c r="X815" i="33" s="1"/>
  <c r="P68" i="43" s="1"/>
  <c r="P799" i="6"/>
  <c r="W795" i="33" s="1"/>
  <c r="G801" i="38" s="1"/>
  <c r="G792" i="36"/>
  <c r="G759" i="36"/>
  <c r="Q230" i="36"/>
  <c r="Q678" i="36"/>
  <c r="Q150" i="36"/>
  <c r="Q176" i="36"/>
  <c r="R15" i="34"/>
  <c r="Z397" i="6"/>
  <c r="AG393" i="33" s="1"/>
  <c r="Q399" i="38" s="1"/>
  <c r="Z264" i="6"/>
  <c r="AG260" i="33" s="1"/>
  <c r="Q266" i="38" s="1"/>
  <c r="Z202" i="6"/>
  <c r="AG198" i="33" s="1"/>
  <c r="Y11" i="43" s="1"/>
  <c r="Q485" i="6"/>
  <c r="X481" i="33" s="1"/>
  <c r="P94" i="43" s="1"/>
  <c r="Z127" i="6"/>
  <c r="AG123" i="33" s="1"/>
  <c r="Y151" i="43" s="1"/>
  <c r="O583" i="36"/>
  <c r="H424" i="36"/>
  <c r="X477" i="6"/>
  <c r="AE473" i="33" s="1"/>
  <c r="O479" i="38" s="1"/>
  <c r="T798" i="6"/>
  <c r="AA794" i="33" s="1"/>
  <c r="K800" i="38" s="1"/>
  <c r="I37" i="34"/>
  <c r="K754" i="36"/>
  <c r="Q130" i="36"/>
  <c r="K139" i="33"/>
  <c r="C104" i="43" s="1"/>
  <c r="G635" i="36"/>
  <c r="P776" i="6"/>
  <c r="W772" i="33" s="1"/>
  <c r="G778" i="38" s="1"/>
  <c r="G485" i="36"/>
  <c r="P132" i="6"/>
  <c r="W128" i="33" s="1"/>
  <c r="G134" i="38" s="1"/>
  <c r="P571" i="6"/>
  <c r="W567" i="33" s="1"/>
  <c r="G573" i="38" s="1"/>
  <c r="P348" i="6"/>
  <c r="W344" i="33" s="1"/>
  <c r="G350" i="38" s="1"/>
  <c r="Z417" i="6"/>
  <c r="AG413" i="33" s="1"/>
  <c r="Q419" i="38" s="1"/>
  <c r="K721" i="33"/>
  <c r="G727" i="36" s="1"/>
  <c r="G571" i="36"/>
  <c r="P494" i="6"/>
  <c r="W490" i="33" s="1"/>
  <c r="G496" i="38" s="1"/>
  <c r="H799" i="36"/>
  <c r="G298" i="36"/>
  <c r="P82" i="6"/>
  <c r="W78" i="33" s="1"/>
  <c r="G84" i="38" s="1"/>
  <c r="P635" i="6"/>
  <c r="W631" i="33" s="1"/>
  <c r="G637" i="38" s="1"/>
  <c r="I39" i="34"/>
  <c r="G451" i="36"/>
  <c r="K19" i="33"/>
  <c r="P23" i="6" s="1"/>
  <c r="W19" i="33" s="1"/>
  <c r="G25" i="38" s="1"/>
  <c r="Q697" i="6"/>
  <c r="X693" i="33" s="1"/>
  <c r="Q283" i="36"/>
  <c r="Q55" i="36"/>
  <c r="T573" i="6"/>
  <c r="AA569" i="33" s="1"/>
  <c r="K575" i="38" s="1"/>
  <c r="O684" i="33"/>
  <c r="K690" i="36" s="1"/>
  <c r="O330" i="33"/>
  <c r="G39" i="43" s="1"/>
  <c r="O423" i="33"/>
  <c r="G7" i="43" s="1"/>
  <c r="O283" i="33"/>
  <c r="K289" i="36" s="1"/>
  <c r="O337" i="33"/>
  <c r="O174" i="33"/>
  <c r="O253" i="33"/>
  <c r="K259" i="36" s="1"/>
  <c r="O309" i="33"/>
  <c r="K315" i="36" s="1"/>
  <c r="O418" i="33"/>
  <c r="G133" i="43" s="1"/>
  <c r="O248" i="33"/>
  <c r="O695" i="33"/>
  <c r="O113" i="33"/>
  <c r="O398" i="33"/>
  <c r="O698" i="33"/>
  <c r="K704" i="36" s="1"/>
  <c r="O475" i="33"/>
  <c r="G15" i="43" s="1"/>
  <c r="O715" i="33"/>
  <c r="G18" i="43" s="1"/>
  <c r="O830" i="33"/>
  <c r="K836" i="36" s="1"/>
  <c r="O60" i="33"/>
  <c r="T64" i="6" s="1"/>
  <c r="AA60" i="33" s="1"/>
  <c r="K66" i="38" s="1"/>
  <c r="O265" i="33"/>
  <c r="K271" i="36" s="1"/>
  <c r="O304" i="33"/>
  <c r="O693" i="33"/>
  <c r="O476" i="33"/>
  <c r="K482" i="36" s="1"/>
  <c r="O386" i="33"/>
  <c r="K392" i="36" s="1"/>
  <c r="O141" i="33"/>
  <c r="G17" i="43" s="1"/>
  <c r="O432" i="33"/>
  <c r="G163" i="43" s="1"/>
  <c r="O216" i="33"/>
  <c r="O85" i="33"/>
  <c r="T89" i="6" s="1"/>
  <c r="AA85" i="33" s="1"/>
  <c r="K91" i="38" s="1"/>
  <c r="O81" i="33"/>
  <c r="T85" i="6" s="1"/>
  <c r="AA81" i="33" s="1"/>
  <c r="K87" i="38" s="1"/>
  <c r="O146" i="33"/>
  <c r="T150" i="6" s="1"/>
  <c r="AA146" i="33" s="1"/>
  <c r="K152" i="38" s="1"/>
  <c r="O334" i="33"/>
  <c r="T338" i="6" s="1"/>
  <c r="AA334" i="33" s="1"/>
  <c r="K340" i="38" s="1"/>
  <c r="Z705" i="6"/>
  <c r="AG701" i="33" s="1"/>
  <c r="Y96" i="43" s="1"/>
  <c r="Q827" i="36"/>
  <c r="Q156" i="36"/>
  <c r="Z375" i="6"/>
  <c r="AG371" i="33" s="1"/>
  <c r="Q377" i="38" s="1"/>
  <c r="G819" i="36"/>
  <c r="P554" i="6"/>
  <c r="W550" i="33" s="1"/>
  <c r="G556" i="38" s="1"/>
  <c r="O425" i="33"/>
  <c r="O45" i="33"/>
  <c r="O303" i="33"/>
  <c r="O149" i="33"/>
  <c r="O402" i="33"/>
  <c r="O212" i="33"/>
  <c r="O205" i="33"/>
  <c r="O40" i="33"/>
  <c r="O6" i="33"/>
  <c r="K12" i="36" s="1"/>
  <c r="O134" i="33"/>
  <c r="T138" i="6" s="1"/>
  <c r="AA134" i="33" s="1"/>
  <c r="K140" i="38" s="1"/>
  <c r="O176" i="33"/>
  <c r="O815" i="33"/>
  <c r="G68" i="43" s="1"/>
  <c r="O239" i="33"/>
  <c r="G28" i="43" s="1"/>
  <c r="O120" i="33"/>
  <c r="G179" i="43" s="1"/>
  <c r="O76" i="33"/>
  <c r="O47" i="33"/>
  <c r="G184" i="43" s="1"/>
  <c r="O266" i="33"/>
  <c r="T270" i="6" s="1"/>
  <c r="AA266" i="33" s="1"/>
  <c r="K272" i="38" s="1"/>
  <c r="O371" i="33"/>
  <c r="O203" i="33"/>
  <c r="G34" i="43" s="1"/>
  <c r="O411" i="33"/>
  <c r="G152" i="43" s="1"/>
  <c r="O9" i="33"/>
  <c r="G80" i="43" s="1"/>
  <c r="O153" i="33"/>
  <c r="O83" i="33"/>
  <c r="O359" i="33"/>
  <c r="O796" i="33"/>
  <c r="G67" i="43" s="1"/>
  <c r="O434" i="33"/>
  <c r="O122" i="33"/>
  <c r="G40" i="43" s="1"/>
  <c r="O749" i="33"/>
  <c r="G70" i="43" s="1"/>
  <c r="Z203" i="6"/>
  <c r="AG199" i="33" s="1"/>
  <c r="Y77" i="43" s="1"/>
  <c r="Z232" i="6"/>
  <c r="AG228" i="33" s="1"/>
  <c r="Q234" i="38" s="1"/>
  <c r="Q682" i="36"/>
  <c r="Q216" i="6"/>
  <c r="X212" i="33" s="1"/>
  <c r="O263" i="33"/>
  <c r="K269" i="36" s="1"/>
  <c r="O195" i="33"/>
  <c r="K201" i="36" s="1"/>
  <c r="O187" i="33"/>
  <c r="K193" i="36" s="1"/>
  <c r="O481" i="33"/>
  <c r="G94" i="43" s="1"/>
  <c r="O160" i="33"/>
  <c r="K166" i="36" s="1"/>
  <c r="O664" i="33"/>
  <c r="T668" i="6" s="1"/>
  <c r="AA664" i="33" s="1"/>
  <c r="K670" i="38" s="1"/>
  <c r="O420" i="33"/>
  <c r="T424" i="6" s="1"/>
  <c r="AA420" i="33" s="1"/>
  <c r="K426" i="38" s="1"/>
  <c r="O413" i="33"/>
  <c r="T417" i="6" s="1"/>
  <c r="AA413" i="33" s="1"/>
  <c r="K419" i="38" s="1"/>
  <c r="O269" i="33"/>
  <c r="O658" i="33"/>
  <c r="G65" i="43" s="1"/>
  <c r="O390" i="33"/>
  <c r="O483" i="33"/>
  <c r="G23" i="43" s="1"/>
  <c r="O170" i="33"/>
  <c r="K176" i="36" s="1"/>
  <c r="O67" i="33"/>
  <c r="O827" i="33"/>
  <c r="O190" i="33"/>
  <c r="T194" i="6" s="1"/>
  <c r="AA190" i="33" s="1"/>
  <c r="K196" i="38" s="1"/>
  <c r="O405" i="33"/>
  <c r="G26" i="43" s="1"/>
  <c r="O829" i="33"/>
  <c r="K835" i="36" s="1"/>
  <c r="O181" i="33"/>
  <c r="T185" i="6" s="1"/>
  <c r="AA181" i="33" s="1"/>
  <c r="K187" i="38" s="1"/>
  <c r="O408" i="33"/>
  <c r="G90" i="43" s="1"/>
  <c r="O165" i="33"/>
  <c r="T169" i="6" s="1"/>
  <c r="AA165" i="33" s="1"/>
  <c r="K171" i="38" s="1"/>
  <c r="O661" i="33"/>
  <c r="K667" i="36" s="1"/>
  <c r="O686" i="33"/>
  <c r="T690" i="6" s="1"/>
  <c r="AA686" i="33" s="1"/>
  <c r="K692" i="38" s="1"/>
  <c r="O373" i="33"/>
  <c r="T377" i="6" s="1"/>
  <c r="AA373" i="33" s="1"/>
  <c r="K379" i="38" s="1"/>
  <c r="O280" i="33"/>
  <c r="K286" i="36" s="1"/>
  <c r="O793" i="33"/>
  <c r="T797" i="6" s="1"/>
  <c r="AA793" i="33" s="1"/>
  <c r="K799" i="38" s="1"/>
  <c r="O264" i="33"/>
  <c r="T268" i="6" s="1"/>
  <c r="AA264" i="33" s="1"/>
  <c r="K270" i="38" s="1"/>
  <c r="O721" i="33"/>
  <c r="K727" i="36" s="1"/>
  <c r="O62" i="33"/>
  <c r="G146" i="43" s="1"/>
  <c r="O381" i="33"/>
  <c r="O683" i="33"/>
  <c r="G183" i="43" s="1"/>
  <c r="O143" i="33"/>
  <c r="O222" i="33"/>
  <c r="K228" i="36" s="1"/>
  <c r="O136" i="33"/>
  <c r="T140" i="6" s="1"/>
  <c r="AA136" i="33" s="1"/>
  <c r="K142" i="38" s="1"/>
  <c r="O812" i="33"/>
  <c r="O188" i="33"/>
  <c r="T192" i="6" s="1"/>
  <c r="AA188" i="33" s="1"/>
  <c r="K194" i="38" s="1"/>
  <c r="O226" i="33"/>
  <c r="G155" i="43" s="1"/>
  <c r="O13" i="33"/>
  <c r="K19" i="36" s="1"/>
  <c r="O82" i="33"/>
  <c r="K88" i="36" s="1"/>
  <c r="O159" i="33"/>
  <c r="K165" i="36" s="1"/>
  <c r="O306" i="33"/>
  <c r="O403" i="33"/>
  <c r="G83" i="43" s="1"/>
  <c r="O703" i="33"/>
  <c r="G169" i="43" s="1"/>
  <c r="O199" i="33"/>
  <c r="G77" i="43" s="1"/>
  <c r="O691" i="33"/>
  <c r="K697" i="36" s="1"/>
  <c r="O202" i="33"/>
  <c r="K208" i="36" s="1"/>
  <c r="O132" i="33"/>
  <c r="O155" i="33"/>
  <c r="O129" i="33"/>
  <c r="K135" i="36" s="1"/>
  <c r="O821" i="33"/>
  <c r="Q147" i="36"/>
  <c r="Z385" i="6"/>
  <c r="AG381" i="33" s="1"/>
  <c r="Y172" i="43" s="1"/>
  <c r="O465" i="33"/>
  <c r="G72" i="43" s="1"/>
  <c r="O193" i="33"/>
  <c r="G188" i="43" s="1"/>
  <c r="O831" i="33"/>
  <c r="G50" i="43" s="1"/>
  <c r="O817" i="33"/>
  <c r="G9" i="43" s="1"/>
  <c r="O666" i="33"/>
  <c r="K672" i="36" s="1"/>
  <c r="O818" i="33"/>
  <c r="G55" i="43" s="1"/>
  <c r="O335" i="33"/>
  <c r="K341" i="36" s="1"/>
  <c r="O387" i="33"/>
  <c r="O126" i="33"/>
  <c r="K132" i="36" s="1"/>
  <c r="O178" i="33"/>
  <c r="O672" i="33"/>
  <c r="K678" i="36" s="1"/>
  <c r="O233" i="33"/>
  <c r="K239" i="36" s="1"/>
  <c r="O289" i="33"/>
  <c r="O145" i="33"/>
  <c r="T149" i="6" s="1"/>
  <c r="AA145" i="33" s="1"/>
  <c r="K151" i="38" s="1"/>
  <c r="O238" i="33"/>
  <c r="O689" i="33"/>
  <c r="O201" i="33"/>
  <c r="G27" i="43" s="1"/>
  <c r="O251" i="33"/>
  <c r="G48" i="43" s="1"/>
  <c r="O383" i="33"/>
  <c r="T387" i="6" s="1"/>
  <c r="AA383" i="33" s="1"/>
  <c r="K389" i="38" s="1"/>
  <c r="O701" i="33"/>
  <c r="G96" i="43" s="1"/>
  <c r="O678" i="33"/>
  <c r="O361" i="33"/>
  <c r="G132" i="43" s="1"/>
  <c r="O399" i="33"/>
  <c r="O109" i="33"/>
  <c r="O252" i="33"/>
  <c r="O267" i="33"/>
  <c r="O471" i="33"/>
  <c r="O670" i="33"/>
  <c r="O443" i="33"/>
  <c r="O819" i="33"/>
  <c r="G447" i="36"/>
  <c r="M341" i="36"/>
  <c r="X41" i="6"/>
  <c r="AE37" i="33" s="1"/>
  <c r="O43" i="38" s="1"/>
  <c r="Q835" i="6"/>
  <c r="X831" i="33" s="1"/>
  <c r="P50" i="43" s="1"/>
  <c r="P12" i="6"/>
  <c r="W8" i="33" s="1"/>
  <c r="G14" i="38" s="1"/>
  <c r="P34" i="6"/>
  <c r="W30" i="33" s="1"/>
  <c r="P786" i="6"/>
  <c r="W782" i="33" s="1"/>
  <c r="G788" i="38" s="1"/>
  <c r="X533" i="6"/>
  <c r="AE529" i="33" s="1"/>
  <c r="X357" i="6"/>
  <c r="AE353" i="33" s="1"/>
  <c r="O359" i="38" s="1"/>
  <c r="X231" i="6"/>
  <c r="AE227" i="33" s="1"/>
  <c r="O233" i="38" s="1"/>
  <c r="O225" i="36"/>
  <c r="O514" i="36"/>
  <c r="H11" i="36"/>
  <c r="Q242" i="6"/>
  <c r="X238" i="33" s="1"/>
  <c r="H244" i="38" s="1"/>
  <c r="Q254" i="6"/>
  <c r="X250" i="33" s="1"/>
  <c r="H256" i="38" s="1"/>
  <c r="Q675" i="6"/>
  <c r="X671" i="33" s="1"/>
  <c r="P69" i="43" s="1"/>
  <c r="H150" i="36"/>
  <c r="H121" i="36"/>
  <c r="Q159" i="6"/>
  <c r="X155" i="33" s="1"/>
  <c r="Q820" i="6"/>
  <c r="X816" i="33" s="1"/>
  <c r="P33" i="43" s="1"/>
  <c r="P594" i="6"/>
  <c r="W590" i="33" s="1"/>
  <c r="G596" i="38" s="1"/>
  <c r="P645" i="6"/>
  <c r="W641" i="33" s="1"/>
  <c r="G647" i="38" s="1"/>
  <c r="X481" i="6"/>
  <c r="AE477" i="33" s="1"/>
  <c r="O483" i="38" s="1"/>
  <c r="X333" i="6"/>
  <c r="AE329" i="33" s="1"/>
  <c r="O335" i="38" s="1"/>
  <c r="Q310" i="6"/>
  <c r="X306" i="33" s="1"/>
  <c r="P178" i="43" s="1"/>
  <c r="Q670" i="6"/>
  <c r="X666" i="33" s="1"/>
  <c r="H672" i="38" s="1"/>
  <c r="X439" i="6"/>
  <c r="AE435" i="33" s="1"/>
  <c r="O441" i="38" s="1"/>
  <c r="X573" i="6"/>
  <c r="AE569" i="33" s="1"/>
  <c r="O575" i="38" s="1"/>
  <c r="X356" i="6"/>
  <c r="AE352" i="33" s="1"/>
  <c r="O358" i="38" s="1"/>
  <c r="X274" i="6"/>
  <c r="AE270" i="33" s="1"/>
  <c r="O380" i="36"/>
  <c r="G516" i="36"/>
  <c r="G584" i="36"/>
  <c r="X461" i="6"/>
  <c r="AE457" i="33" s="1"/>
  <c r="O463" i="38" s="1"/>
  <c r="O317" i="36"/>
  <c r="O255" i="36"/>
  <c r="X560" i="6"/>
  <c r="AE556" i="33" s="1"/>
  <c r="O562" i="38" s="1"/>
  <c r="P767" i="6"/>
  <c r="W763" i="33" s="1"/>
  <c r="G769" i="38" s="1"/>
  <c r="G529" i="36"/>
  <c r="P597" i="6"/>
  <c r="W593" i="33" s="1"/>
  <c r="G599" i="38" s="1"/>
  <c r="O635" i="36"/>
  <c r="X42" i="6"/>
  <c r="AE38" i="33" s="1"/>
  <c r="O44" i="38" s="1"/>
  <c r="X586" i="6"/>
  <c r="AE582" i="33" s="1"/>
  <c r="O588" i="38" s="1"/>
  <c r="X815" i="6"/>
  <c r="AE811" i="33" s="1"/>
  <c r="O817" i="38" s="1"/>
  <c r="X711" i="6"/>
  <c r="AE707" i="33" s="1"/>
  <c r="O713" i="38" s="1"/>
  <c r="X658" i="6"/>
  <c r="AE654" i="33" s="1"/>
  <c r="O660" i="38" s="1"/>
  <c r="O600" i="36"/>
  <c r="H347" i="36"/>
  <c r="Q154" i="6"/>
  <c r="X150" i="33" s="1"/>
  <c r="H156" i="38" s="1"/>
  <c r="X299" i="6"/>
  <c r="AE295" i="33" s="1"/>
  <c r="X211" i="6"/>
  <c r="AE207" i="33" s="1"/>
  <c r="X811" i="6"/>
  <c r="AE807" i="33" s="1"/>
  <c r="O813" i="38" s="1"/>
  <c r="Q753" i="6"/>
  <c r="X749" i="33" s="1"/>
  <c r="P70" i="43" s="1"/>
  <c r="H423" i="36"/>
  <c r="P336" i="6"/>
  <c r="W332" i="33" s="1"/>
  <c r="G338" i="38" s="1"/>
  <c r="O504" i="36"/>
  <c r="X778" i="6"/>
  <c r="AE774" i="33" s="1"/>
  <c r="O780" i="38" s="1"/>
  <c r="X790" i="6"/>
  <c r="AE786" i="33" s="1"/>
  <c r="O792" i="38" s="1"/>
  <c r="O111" i="36"/>
  <c r="O768" i="36"/>
  <c r="X105" i="6"/>
  <c r="AE101" i="33" s="1"/>
  <c r="O107" i="38" s="1"/>
  <c r="X509" i="6"/>
  <c r="AE505" i="33" s="1"/>
  <c r="O511" i="38" s="1"/>
  <c r="X21" i="6"/>
  <c r="AE17" i="33" s="1"/>
  <c r="O23" i="38" s="1"/>
  <c r="X561" i="6"/>
  <c r="AE557" i="33" s="1"/>
  <c r="O563" i="38" s="1"/>
  <c r="O298" i="36"/>
  <c r="O661" i="36"/>
  <c r="Q206" i="6"/>
  <c r="X202" i="33" s="1"/>
  <c r="H208" i="38" s="1"/>
  <c r="Q107" i="6"/>
  <c r="X103" i="33" s="1"/>
  <c r="H109" i="38" s="1"/>
  <c r="G779" i="36"/>
  <c r="P545" i="6"/>
  <c r="W541" i="33" s="1"/>
  <c r="G547" i="38" s="1"/>
  <c r="P473" i="6"/>
  <c r="W469" i="33" s="1"/>
  <c r="G475" i="38" s="1"/>
  <c r="P340" i="6"/>
  <c r="W336" i="33" s="1"/>
  <c r="G342" i="38" s="1"/>
  <c r="P77" i="6"/>
  <c r="W73" i="33" s="1"/>
  <c r="G79" i="38" s="1"/>
  <c r="P794" i="6"/>
  <c r="W790" i="33" s="1"/>
  <c r="G796" i="38" s="1"/>
  <c r="P768" i="6"/>
  <c r="W764" i="33" s="1"/>
  <c r="G770" i="38" s="1"/>
  <c r="P660" i="6"/>
  <c r="W656" i="33" s="1"/>
  <c r="G662" i="38" s="1"/>
  <c r="P639" i="6"/>
  <c r="W635" i="33" s="1"/>
  <c r="G641" i="38" s="1"/>
  <c r="O581" i="36"/>
  <c r="O595" i="36"/>
  <c r="X649" i="6"/>
  <c r="AE645" i="33" s="1"/>
  <c r="O651" i="38" s="1"/>
  <c r="X804" i="6"/>
  <c r="AE800" i="33" s="1"/>
  <c r="O806" i="38" s="1"/>
  <c r="X83" i="6"/>
  <c r="AE79" i="33" s="1"/>
  <c r="O85" i="38" s="1"/>
  <c r="X629" i="6"/>
  <c r="AE625" i="33" s="1"/>
  <c r="O631" i="38" s="1"/>
  <c r="O498" i="36"/>
  <c r="H147" i="36"/>
  <c r="G479" i="36"/>
  <c r="P589" i="6"/>
  <c r="W585" i="33" s="1"/>
  <c r="G591" i="38" s="1"/>
  <c r="X769" i="6"/>
  <c r="AE765" i="33" s="1"/>
  <c r="O771" i="38" s="1"/>
  <c r="X108" i="6"/>
  <c r="AE104" i="33" s="1"/>
  <c r="O110" i="38" s="1"/>
  <c r="Z690" i="6"/>
  <c r="AG686" i="33" s="1"/>
  <c r="Q692" i="38" s="1"/>
  <c r="Z425" i="6"/>
  <c r="AG421" i="33" s="1"/>
  <c r="Y130" i="43" s="1"/>
  <c r="Z700" i="6"/>
  <c r="AG696" i="33" s="1"/>
  <c r="Y46" i="43" s="1"/>
  <c r="K62" i="36"/>
  <c r="O785" i="36"/>
  <c r="I8" i="34"/>
  <c r="Q6" i="34"/>
  <c r="I12" i="34"/>
  <c r="Q236" i="6"/>
  <c r="X232" i="33" s="1"/>
  <c r="H238" i="38" s="1"/>
  <c r="Q412" i="6"/>
  <c r="X408" i="33" s="1"/>
  <c r="P90" i="43" s="1"/>
  <c r="P462" i="6"/>
  <c r="W458" i="33" s="1"/>
  <c r="G464" i="38" s="1"/>
  <c r="P261" i="6"/>
  <c r="W257" i="33" s="1"/>
  <c r="G263" i="38" s="1"/>
  <c r="P121" i="6"/>
  <c r="W117" i="33" s="1"/>
  <c r="O154" i="43" s="1"/>
  <c r="X451" i="6"/>
  <c r="AE447" i="33" s="1"/>
  <c r="O453" i="38" s="1"/>
  <c r="X227" i="6"/>
  <c r="AE223" i="33" s="1"/>
  <c r="O229" i="38" s="1"/>
  <c r="X616" i="6"/>
  <c r="AE612" i="33" s="1"/>
  <c r="O618" i="38" s="1"/>
  <c r="V391" i="6"/>
  <c r="AC387" i="33" s="1"/>
  <c r="Q114" i="6"/>
  <c r="X110" i="33" s="1"/>
  <c r="P71" i="43" s="1"/>
  <c r="Q282" i="6"/>
  <c r="X278" i="33" s="1"/>
  <c r="P116" i="43" s="1"/>
  <c r="Q823" i="6"/>
  <c r="X819" i="33" s="1"/>
  <c r="P440" i="6"/>
  <c r="W436" i="33" s="1"/>
  <c r="P743" i="6"/>
  <c r="W739" i="33" s="1"/>
  <c r="G745" i="38" s="1"/>
  <c r="P520" i="6"/>
  <c r="W516" i="33" s="1"/>
  <c r="G522" i="38" s="1"/>
  <c r="K507" i="36"/>
  <c r="X802" i="6"/>
  <c r="AE798" i="33" s="1"/>
  <c r="O804" i="38" s="1"/>
  <c r="O693" i="36"/>
  <c r="O658" i="36"/>
  <c r="X577" i="6"/>
  <c r="AE573" i="33" s="1"/>
  <c r="O579" i="38" s="1"/>
  <c r="H116" i="36"/>
  <c r="Q681" i="6"/>
  <c r="X677" i="33" s="1"/>
  <c r="P6" i="43" s="1"/>
  <c r="Q433" i="6"/>
  <c r="X429" i="33" s="1"/>
  <c r="Q277" i="6"/>
  <c r="X273" i="33" s="1"/>
  <c r="H279" i="38" s="1"/>
  <c r="H296" i="36"/>
  <c r="P532" i="6"/>
  <c r="W528" i="33" s="1"/>
  <c r="G534" i="38" s="1"/>
  <c r="P452" i="6"/>
  <c r="W448" i="33" s="1"/>
  <c r="G454" i="38" s="1"/>
  <c r="P552" i="6"/>
  <c r="W548" i="33" s="1"/>
  <c r="G554" i="38" s="1"/>
  <c r="P468" i="6"/>
  <c r="W464" i="33" s="1"/>
  <c r="G470" i="38" s="1"/>
  <c r="P364" i="6"/>
  <c r="W360" i="33" s="1"/>
  <c r="G366" i="38" s="1"/>
  <c r="X26" i="6"/>
  <c r="AE22" i="33" s="1"/>
  <c r="W137" i="43" s="1"/>
  <c r="X67" i="6"/>
  <c r="AE63" i="33" s="1"/>
  <c r="O69" i="38" s="1"/>
  <c r="X685" i="6"/>
  <c r="AE681" i="33" s="1"/>
  <c r="W117" i="43" s="1"/>
  <c r="X776" i="6"/>
  <c r="AE772" i="33" s="1"/>
  <c r="O778" i="38" s="1"/>
  <c r="X516" i="6"/>
  <c r="AE512" i="33" s="1"/>
  <c r="O518" i="38" s="1"/>
  <c r="O585" i="36"/>
  <c r="O520" i="36"/>
  <c r="X590" i="6"/>
  <c r="AE586" i="33" s="1"/>
  <c r="O592" i="38" s="1"/>
  <c r="X708" i="6"/>
  <c r="AE704" i="33" s="1"/>
  <c r="O710" i="38" s="1"/>
  <c r="X801" i="6"/>
  <c r="AE797" i="33" s="1"/>
  <c r="O803" i="38" s="1"/>
  <c r="X265" i="6"/>
  <c r="AE261" i="33" s="1"/>
  <c r="O267" i="38" s="1"/>
  <c r="X639" i="6"/>
  <c r="AE635" i="33" s="1"/>
  <c r="O641" i="38" s="1"/>
  <c r="X176" i="6"/>
  <c r="AE172" i="33" s="1"/>
  <c r="O178" i="38" s="1"/>
  <c r="X775" i="6"/>
  <c r="AE771" i="33" s="1"/>
  <c r="O777" i="38" s="1"/>
  <c r="X132" i="6"/>
  <c r="AE128" i="33" s="1"/>
  <c r="O134" i="38" s="1"/>
  <c r="O760" i="36"/>
  <c r="X40" i="6"/>
  <c r="AE36" i="33" s="1"/>
  <c r="O42" i="38" s="1"/>
  <c r="P413" i="6"/>
  <c r="W409" i="33" s="1"/>
  <c r="G415" i="38" s="1"/>
  <c r="P691" i="6"/>
  <c r="W687" i="33" s="1"/>
  <c r="G693" i="38" s="1"/>
  <c r="O754" i="36"/>
  <c r="Z71" i="6"/>
  <c r="AG67" i="33" s="1"/>
  <c r="X761" i="6"/>
  <c r="AE757" i="33" s="1"/>
  <c r="O763" i="38" s="1"/>
  <c r="Q27" i="34"/>
  <c r="I22" i="34"/>
  <c r="I17" i="34"/>
  <c r="Q7" i="34"/>
  <c r="Q37" i="34"/>
  <c r="I5" i="34"/>
  <c r="Q25" i="34"/>
  <c r="Q21" i="34"/>
  <c r="X219" i="6"/>
  <c r="AE215" i="33" s="1"/>
  <c r="O221" i="38" s="1"/>
  <c r="O221" i="36"/>
  <c r="O478" i="36"/>
  <c r="X476" i="6"/>
  <c r="AE472" i="33" s="1"/>
  <c r="O478" i="38" s="1"/>
  <c r="X622" i="6"/>
  <c r="AE618" i="33" s="1"/>
  <c r="O624" i="38" s="1"/>
  <c r="O624" i="36"/>
  <c r="X531" i="6"/>
  <c r="AE527" i="33" s="1"/>
  <c r="O533" i="38" s="1"/>
  <c r="O533" i="36"/>
  <c r="O788" i="36"/>
  <c r="X786" i="6"/>
  <c r="AE782" i="33" s="1"/>
  <c r="O788" i="38" s="1"/>
  <c r="X731" i="6"/>
  <c r="AE727" i="33" s="1"/>
  <c r="O733" i="38" s="1"/>
  <c r="O733" i="36"/>
  <c r="X636" i="6"/>
  <c r="AE632" i="33" s="1"/>
  <c r="O638" i="38" s="1"/>
  <c r="O638" i="36"/>
  <c r="O475" i="36"/>
  <c r="X473" i="6"/>
  <c r="AE469" i="33" s="1"/>
  <c r="O475" i="38" s="1"/>
  <c r="L833" i="33"/>
  <c r="I11" i="34"/>
  <c r="O220" i="36"/>
  <c r="X559" i="6"/>
  <c r="AE555" i="33" s="1"/>
  <c r="O561" i="38" s="1"/>
  <c r="O561" i="36"/>
  <c r="O526" i="36"/>
  <c r="X524" i="6"/>
  <c r="AE520" i="33" s="1"/>
  <c r="O526" i="38" s="1"/>
  <c r="O740" i="36"/>
  <c r="X738" i="6"/>
  <c r="AE734" i="33" s="1"/>
  <c r="O740" i="38" s="1"/>
  <c r="O442" i="36"/>
  <c r="X440" i="6"/>
  <c r="AE436" i="33" s="1"/>
  <c r="T570" i="6"/>
  <c r="AA566" i="33" s="1"/>
  <c r="K572" i="38" s="1"/>
  <c r="X549" i="6"/>
  <c r="AE545" i="33" s="1"/>
  <c r="O551" i="38" s="1"/>
  <c r="O551" i="36"/>
  <c r="O594" i="36"/>
  <c r="X592" i="6"/>
  <c r="AE588" i="33" s="1"/>
  <c r="O353" i="36"/>
  <c r="X351" i="6"/>
  <c r="AE347" i="33" s="1"/>
  <c r="O353" i="38" s="1"/>
  <c r="O558" i="36"/>
  <c r="X556" i="6"/>
  <c r="AE552" i="33" s="1"/>
  <c r="O558" i="38" s="1"/>
  <c r="T408" i="6"/>
  <c r="AA404" i="33" s="1"/>
  <c r="K410" i="38" s="1"/>
  <c r="O546" i="36"/>
  <c r="X544" i="6"/>
  <c r="AE540" i="33" s="1"/>
  <c r="O546" i="38" s="1"/>
  <c r="O612" i="36"/>
  <c r="X610" i="6"/>
  <c r="AE606" i="33" s="1"/>
  <c r="O612" i="38" s="1"/>
  <c r="X585" i="6"/>
  <c r="AE581" i="33" s="1"/>
  <c r="O587" i="38" s="1"/>
  <c r="O587" i="36"/>
  <c r="O241" i="36"/>
  <c r="X239" i="6"/>
  <c r="AE235" i="33" s="1"/>
  <c r="O241" i="38" s="1"/>
  <c r="O572" i="36"/>
  <c r="X570" i="6"/>
  <c r="AE566" i="33" s="1"/>
  <c r="O572" i="38" s="1"/>
  <c r="X551" i="6"/>
  <c r="AE547" i="33" s="1"/>
  <c r="O553" i="38" s="1"/>
  <c r="O553" i="36"/>
  <c r="X121" i="6"/>
  <c r="AE117" i="33" s="1"/>
  <c r="W154" i="43" s="1"/>
  <c r="O123" i="36"/>
  <c r="O738" i="36"/>
  <c r="X736" i="6"/>
  <c r="AE732" i="33" s="1"/>
  <c r="S408" i="33"/>
  <c r="K90" i="43" s="1"/>
  <c r="S165" i="33"/>
  <c r="O171" i="36" s="1"/>
  <c r="S683" i="33"/>
  <c r="K183" i="43" s="1"/>
  <c r="S668" i="33"/>
  <c r="K79" i="43" s="1"/>
  <c r="S267" i="33"/>
  <c r="X271" i="6" s="1"/>
  <c r="AE267" i="33" s="1"/>
  <c r="O273" i="38" s="1"/>
  <c r="S379" i="33"/>
  <c r="K187" i="43" s="1"/>
  <c r="S456" i="33"/>
  <c r="K53" i="43" s="1"/>
  <c r="S698" i="33"/>
  <c r="O704" i="36" s="1"/>
  <c r="S252" i="33"/>
  <c r="S10" i="33"/>
  <c r="O16" i="36" s="1"/>
  <c r="S124" i="33"/>
  <c r="K142" i="43" s="1"/>
  <c r="S248" i="33"/>
  <c r="S283" i="33"/>
  <c r="O289" i="36" s="1"/>
  <c r="S118" i="33"/>
  <c r="K30" i="43" s="1"/>
  <c r="S658" i="33"/>
  <c r="K65" i="43" s="1"/>
  <c r="S134" i="33"/>
  <c r="O140" i="36" s="1"/>
  <c r="S197" i="33"/>
  <c r="K32" i="43" s="1"/>
  <c r="S459" i="33"/>
  <c r="K175" i="43" s="1"/>
  <c r="S666" i="33"/>
  <c r="X670" i="6" s="1"/>
  <c r="AE666" i="33" s="1"/>
  <c r="O672" i="38" s="1"/>
  <c r="S476" i="33"/>
  <c r="O482" i="36" s="1"/>
  <c r="S378" i="33"/>
  <c r="S253" i="33"/>
  <c r="X257" i="6" s="1"/>
  <c r="AE253" i="33" s="1"/>
  <c r="O259" i="38" s="1"/>
  <c r="S150" i="33"/>
  <c r="X154" i="6" s="1"/>
  <c r="AE150" i="33" s="1"/>
  <c r="O156" i="38" s="1"/>
  <c r="S67" i="33"/>
  <c r="S702" i="33"/>
  <c r="K108" i="43" s="1"/>
  <c r="S411" i="33"/>
  <c r="K152" i="43" s="1"/>
  <c r="S187" i="33"/>
  <c r="X191" i="6" s="1"/>
  <c r="AE187" i="33" s="1"/>
  <c r="O193" i="38" s="1"/>
  <c r="S6" i="33"/>
  <c r="X10" i="6" s="1"/>
  <c r="AE6" i="33" s="1"/>
  <c r="O12" i="38" s="1"/>
  <c r="S149" i="33"/>
  <c r="X153" i="6" s="1"/>
  <c r="AE149" i="33" s="1"/>
  <c r="O155" i="38" s="1"/>
  <c r="S696" i="33"/>
  <c r="K46" i="43" s="1"/>
  <c r="S195" i="33"/>
  <c r="O201" i="36" s="1"/>
  <c r="S278" i="33"/>
  <c r="K116" i="43" s="1"/>
  <c r="S394" i="33"/>
  <c r="O400" i="36" s="1"/>
  <c r="S796" i="33"/>
  <c r="O802" i="36" s="1"/>
  <c r="S85" i="33"/>
  <c r="X89" i="6" s="1"/>
  <c r="AE85" i="33" s="1"/>
  <c r="O91" i="38" s="1"/>
  <c r="Q147" i="6"/>
  <c r="X143" i="33" s="1"/>
  <c r="Q665" i="6"/>
  <c r="X661" i="33" s="1"/>
  <c r="H667" i="38" s="1"/>
  <c r="P170" i="6"/>
  <c r="W166" i="33" s="1"/>
  <c r="G172" i="38" s="1"/>
  <c r="P810" i="6"/>
  <c r="W806" i="33" s="1"/>
  <c r="G812" i="38" s="1"/>
  <c r="P106" i="6"/>
  <c r="W102" i="33" s="1"/>
  <c r="G108" i="38" s="1"/>
  <c r="Q668" i="6"/>
  <c r="X664" i="33" s="1"/>
  <c r="H670" i="38" s="1"/>
  <c r="G197" i="36"/>
  <c r="S186" i="33"/>
  <c r="X190" i="6" s="1"/>
  <c r="AE186" i="33" s="1"/>
  <c r="O192" i="38" s="1"/>
  <c r="S45" i="33"/>
  <c r="S415" i="33"/>
  <c r="O421" i="36" s="1"/>
  <c r="S383" i="33"/>
  <c r="O389" i="36" s="1"/>
  <c r="S443" i="33"/>
  <c r="X447" i="6" s="1"/>
  <c r="AE443" i="33" s="1"/>
  <c r="O449" i="38" s="1"/>
  <c r="S203" i="33"/>
  <c r="K34" i="43" s="1"/>
  <c r="S60" i="33"/>
  <c r="X64" i="6" s="1"/>
  <c r="AE60" i="33" s="1"/>
  <c r="O66" i="38" s="1"/>
  <c r="S139" i="33"/>
  <c r="K104" i="43" s="1"/>
  <c r="S692" i="33"/>
  <c r="K128" i="43" s="1"/>
  <c r="S818" i="33"/>
  <c r="K55" i="43" s="1"/>
  <c r="S303" i="33"/>
  <c r="O309" i="36" s="1"/>
  <c r="S403" i="33"/>
  <c r="K83" i="43" s="1"/>
  <c r="H149" i="36"/>
  <c r="Q181" i="6"/>
  <c r="X177" i="33" s="1"/>
  <c r="P131" i="43" s="1"/>
  <c r="I6" i="34"/>
  <c r="S146" i="33"/>
  <c r="S129" i="33"/>
  <c r="O135" i="36" s="1"/>
  <c r="S90" i="33"/>
  <c r="X94" i="6" s="1"/>
  <c r="AE90" i="33" s="1"/>
  <c r="O96" i="38" s="1"/>
  <c r="S749" i="33"/>
  <c r="K70" i="43" s="1"/>
  <c r="S302" i="33"/>
  <c r="O308" i="36" s="1"/>
  <c r="S148" i="33"/>
  <c r="K140" i="43" s="1"/>
  <c r="S289" i="33"/>
  <c r="X293" i="6" s="1"/>
  <c r="AE289" i="33" s="1"/>
  <c r="O295" i="38" s="1"/>
  <c r="S177" i="33"/>
  <c r="K131" i="43" s="1"/>
  <c r="S384" i="33"/>
  <c r="O390" i="36" s="1"/>
  <c r="S471" i="33"/>
  <c r="X475" i="6" s="1"/>
  <c r="AE471" i="33" s="1"/>
  <c r="O477" i="38" s="1"/>
  <c r="S327" i="33"/>
  <c r="X331" i="6" s="1"/>
  <c r="AE327" i="33" s="1"/>
  <c r="O333" i="38" s="1"/>
  <c r="S33" i="33"/>
  <c r="K81" i="43" s="1"/>
  <c r="S425" i="33"/>
  <c r="O431" i="36" s="1"/>
  <c r="S465" i="33"/>
  <c r="K72" i="43" s="1"/>
  <c r="S216" i="33"/>
  <c r="S212" i="33"/>
  <c r="S674" i="33"/>
  <c r="K20" i="43" s="1"/>
  <c r="S670" i="33"/>
  <c r="O676" i="36" s="1"/>
  <c r="S205" i="33"/>
  <c r="X209" i="6" s="1"/>
  <c r="AE205" i="33" s="1"/>
  <c r="O211" i="38" s="1"/>
  <c r="S414" i="33"/>
  <c r="K168" i="43" s="1"/>
  <c r="S717" i="33"/>
  <c r="X721" i="6" s="1"/>
  <c r="AE717" i="33" s="1"/>
  <c r="O723" i="38" s="1"/>
  <c r="S821" i="33"/>
  <c r="S281" i="33"/>
  <c r="X285" i="6" s="1"/>
  <c r="AE281" i="33" s="1"/>
  <c r="O287" i="38" s="1"/>
  <c r="S279" i="33"/>
  <c r="K37" i="43" s="1"/>
  <c r="S682" i="33"/>
  <c r="K85" i="43" s="1"/>
  <c r="S274" i="33"/>
  <c r="S812" i="33"/>
  <c r="X816" i="6" s="1"/>
  <c r="AE812" i="33" s="1"/>
  <c r="O818" i="38" s="1"/>
  <c r="S155" i="33"/>
  <c r="S20" i="33"/>
  <c r="S365" i="33"/>
  <c r="O371" i="36" s="1"/>
  <c r="S251" i="33"/>
  <c r="K48" i="43" s="1"/>
  <c r="S76" i="33"/>
  <c r="S434" i="33"/>
  <c r="O440" i="36" s="1"/>
  <c r="S817" i="33"/>
  <c r="K9" i="43" s="1"/>
  <c r="S200" i="33"/>
  <c r="K31" i="43" s="1"/>
  <c r="S83" i="33"/>
  <c r="O89" i="36" s="1"/>
  <c r="S176" i="33"/>
  <c r="S335" i="33"/>
  <c r="O341" i="36" s="1"/>
  <c r="Q207" i="6"/>
  <c r="X203" i="33" s="1"/>
  <c r="P34" i="43" s="1"/>
  <c r="Q179" i="6"/>
  <c r="X175" i="33" s="1"/>
  <c r="H181" i="38" s="1"/>
  <c r="Q130" i="6"/>
  <c r="X126" i="33" s="1"/>
  <c r="H132" i="38" s="1"/>
  <c r="Q334" i="6"/>
  <c r="X330" i="33" s="1"/>
  <c r="P39" i="43" s="1"/>
  <c r="Q268" i="6"/>
  <c r="X264" i="33" s="1"/>
  <c r="H270" i="38" s="1"/>
  <c r="H694" i="36"/>
  <c r="P581" i="6"/>
  <c r="W577" i="33" s="1"/>
  <c r="G583" i="38" s="1"/>
  <c r="P829" i="6"/>
  <c r="W825" i="33" s="1"/>
  <c r="G831" i="38" s="1"/>
  <c r="P754" i="6"/>
  <c r="W750" i="33" s="1"/>
  <c r="G756" i="38" s="1"/>
  <c r="P646" i="6"/>
  <c r="W642" i="33" s="1"/>
  <c r="G648" i="38" s="1"/>
  <c r="I29" i="34"/>
  <c r="G229" i="36"/>
  <c r="G503" i="36"/>
  <c r="Q462" i="36"/>
  <c r="S82" i="33"/>
  <c r="X86" i="6" s="1"/>
  <c r="AE82" i="33" s="1"/>
  <c r="O88" i="38" s="1"/>
  <c r="S110" i="33"/>
  <c r="K71" i="43" s="1"/>
  <c r="S109" i="33"/>
  <c r="S390" i="33"/>
  <c r="S300" i="33"/>
  <c r="S385" i="33"/>
  <c r="K51" i="43" s="1"/>
  <c r="S483" i="33"/>
  <c r="K23" i="43" s="1"/>
  <c r="S151" i="33"/>
  <c r="K75" i="43" s="1"/>
  <c r="S829" i="33"/>
  <c r="X833" i="6" s="1"/>
  <c r="AE829" i="33" s="1"/>
  <c r="O835" i="38" s="1"/>
  <c r="S277" i="33"/>
  <c r="O283" i="36" s="1"/>
  <c r="S272" i="33"/>
  <c r="O278" i="36" s="1"/>
  <c r="S285" i="33"/>
  <c r="K111" i="43" s="1"/>
  <c r="S831" i="33"/>
  <c r="K50" i="43" s="1"/>
  <c r="S662" i="33"/>
  <c r="X666" i="6" s="1"/>
  <c r="AE662" i="33" s="1"/>
  <c r="O668" i="38" s="1"/>
  <c r="S62" i="33"/>
  <c r="K146" i="43" s="1"/>
  <c r="S194" i="33"/>
  <c r="K74" i="43" s="1"/>
  <c r="S167" i="33"/>
  <c r="X171" i="6" s="1"/>
  <c r="AE167" i="33" s="1"/>
  <c r="O173" i="38" s="1"/>
  <c r="S121" i="33"/>
  <c r="K38" i="43" s="1"/>
  <c r="S168" i="33"/>
  <c r="O174" i="36" s="1"/>
  <c r="S228" i="33"/>
  <c r="O234" i="36" s="1"/>
  <c r="Z193" i="6"/>
  <c r="AG189" i="33" s="1"/>
  <c r="Q195" i="38" s="1"/>
  <c r="Z304" i="6"/>
  <c r="AG300" i="33" s="1"/>
  <c r="Y45" i="43" s="1"/>
  <c r="S116" i="33"/>
  <c r="O122" i="36" s="1"/>
  <c r="S127" i="33"/>
  <c r="O133" i="36" s="1"/>
  <c r="S359" i="33"/>
  <c r="O365" i="36" s="1"/>
  <c r="S381" i="33"/>
  <c r="S233" i="33"/>
  <c r="X237" i="6" s="1"/>
  <c r="AE233" i="33" s="1"/>
  <c r="O239" i="38" s="1"/>
  <c r="S420" i="33"/>
  <c r="O426" i="36" s="1"/>
  <c r="S706" i="33"/>
  <c r="K10" i="43" s="1"/>
  <c r="S47" i="33"/>
  <c r="K184" i="43" s="1"/>
  <c r="S715" i="33"/>
  <c r="K18" i="43" s="1"/>
  <c r="S402" i="33"/>
  <c r="O408" i="36" s="1"/>
  <c r="S264" i="33"/>
  <c r="O270" i="36" s="1"/>
  <c r="S178" i="33"/>
  <c r="S211" i="33"/>
  <c r="K58" i="43" s="1"/>
  <c r="S199" i="33"/>
  <c r="K77" i="43" s="1"/>
  <c r="S392" i="33"/>
  <c r="O398" i="36" s="1"/>
  <c r="S103" i="33"/>
  <c r="O109" i="36" s="1"/>
  <c r="S306" i="33"/>
  <c r="S429" i="33"/>
  <c r="S202" i="33"/>
  <c r="X206" i="6" s="1"/>
  <c r="AE202" i="33" s="1"/>
  <c r="O208" i="38" s="1"/>
  <c r="S657" i="33"/>
  <c r="S788" i="33"/>
  <c r="O794" i="36" s="1"/>
  <c r="S123" i="33"/>
  <c r="S684" i="33"/>
  <c r="O690" i="36" s="1"/>
  <c r="S26" i="33"/>
  <c r="S396" i="33"/>
  <c r="O402" i="36" s="1"/>
  <c r="S226" i="33"/>
  <c r="K155" i="43" s="1"/>
  <c r="S679" i="33"/>
  <c r="O685" i="36" s="1"/>
  <c r="S7" i="33"/>
  <c r="K82" i="43" s="1"/>
  <c r="S159" i="33"/>
  <c r="O165" i="36" s="1"/>
  <c r="S816" i="33"/>
  <c r="K33" i="43" s="1"/>
  <c r="S361" i="33"/>
  <c r="K132" i="43" s="1"/>
  <c r="S421" i="33"/>
  <c r="K130" i="43" s="1"/>
  <c r="S660" i="33"/>
  <c r="S175" i="33"/>
  <c r="X179" i="6" s="1"/>
  <c r="AE175" i="33" s="1"/>
  <c r="O181" i="38" s="1"/>
  <c r="Q664" i="6"/>
  <c r="X660" i="33" s="1"/>
  <c r="Q243" i="6"/>
  <c r="X239" i="33" s="1"/>
  <c r="P28" i="43" s="1"/>
  <c r="Q307" i="6"/>
  <c r="X303" i="33" s="1"/>
  <c r="H309" i="38" s="1"/>
  <c r="Q87" i="6"/>
  <c r="X83" i="33" s="1"/>
  <c r="H89" i="38" s="1"/>
  <c r="Q308" i="6"/>
  <c r="X304" i="33" s="1"/>
  <c r="P47" i="43" s="1"/>
  <c r="Q398" i="6"/>
  <c r="X394" i="33" s="1"/>
  <c r="H400" i="38" s="1"/>
  <c r="Q402" i="6"/>
  <c r="X398" i="33" s="1"/>
  <c r="P638" i="6"/>
  <c r="W634" i="33" s="1"/>
  <c r="G640" i="38" s="1"/>
  <c r="S346" i="33"/>
  <c r="O352" i="36" s="1"/>
  <c r="S81" i="33"/>
  <c r="X85" i="6" s="1"/>
  <c r="AE81" i="33" s="1"/>
  <c r="O87" i="38" s="1"/>
  <c r="S386" i="33"/>
  <c r="O392" i="36" s="1"/>
  <c r="S260" i="33"/>
  <c r="X264" i="6" s="1"/>
  <c r="AE260" i="33" s="1"/>
  <c r="O266" i="38" s="1"/>
  <c r="Q420" i="6"/>
  <c r="X416" i="33" s="1"/>
  <c r="H422" i="38" s="1"/>
  <c r="Q388" i="6"/>
  <c r="X384" i="33" s="1"/>
  <c r="H390" i="38" s="1"/>
  <c r="Q237" i="6"/>
  <c r="X233" i="33" s="1"/>
  <c r="H239" i="38" s="1"/>
  <c r="H361" i="36"/>
  <c r="Q140" i="6"/>
  <c r="X136" i="33" s="1"/>
  <c r="H142" i="38" s="1"/>
  <c r="Q480" i="6"/>
  <c r="X476" i="33" s="1"/>
  <c r="H482" i="38" s="1"/>
  <c r="Q825" i="6"/>
  <c r="X821" i="33" s="1"/>
  <c r="P114" i="43" s="1"/>
  <c r="Q81" i="6"/>
  <c r="X77" i="33" s="1"/>
  <c r="H83" i="38" s="1"/>
  <c r="P727" i="6"/>
  <c r="W723" i="33" s="1"/>
  <c r="P623" i="6"/>
  <c r="W619" i="33" s="1"/>
  <c r="G625" i="38" s="1"/>
  <c r="P566" i="6"/>
  <c r="W562" i="33" s="1"/>
  <c r="G568" i="38" s="1"/>
  <c r="P504" i="6"/>
  <c r="W500" i="33" s="1"/>
  <c r="G506" i="38" s="1"/>
  <c r="P48" i="6"/>
  <c r="W44" i="33" s="1"/>
  <c r="G50" i="38" s="1"/>
  <c r="P57" i="6"/>
  <c r="W53" i="33" s="1"/>
  <c r="G59" i="38" s="1"/>
  <c r="H152" i="36"/>
  <c r="P762" i="6"/>
  <c r="W758" i="33" s="1"/>
  <c r="G764" i="38" s="1"/>
  <c r="S49" i="33"/>
  <c r="K19" i="43" s="1"/>
  <c r="S357" i="33"/>
  <c r="K56" i="43" s="1"/>
  <c r="S675" i="33"/>
  <c r="X679" i="6" s="1"/>
  <c r="AE675" i="33" s="1"/>
  <c r="O681" i="38" s="1"/>
  <c r="S189" i="33"/>
  <c r="O195" i="36" s="1"/>
  <c r="S703" i="33"/>
  <c r="K169" i="43" s="1"/>
  <c r="S337" i="33"/>
  <c r="S815" i="33"/>
  <c r="K68" i="43" s="1"/>
  <c r="S130" i="33"/>
  <c r="K124" i="43" s="1"/>
  <c r="S709" i="33"/>
  <c r="K121" i="43" s="1"/>
  <c r="S364" i="33"/>
  <c r="X368" i="6" s="1"/>
  <c r="AE364" i="33" s="1"/>
  <c r="O370" i="38" s="1"/>
  <c r="S291" i="33"/>
  <c r="K105" i="43" s="1"/>
  <c r="S222" i="33"/>
  <c r="O228" i="36" s="1"/>
  <c r="S695" i="33"/>
  <c r="X699" i="6" s="1"/>
  <c r="AE695" i="33" s="1"/>
  <c r="O701" i="38" s="1"/>
  <c r="S388" i="33"/>
  <c r="K158" i="43" s="1"/>
  <c r="S693" i="33"/>
  <c r="S315" i="33"/>
  <c r="X319" i="6" s="1"/>
  <c r="AE315" i="33" s="1"/>
  <c r="O321" i="38" s="1"/>
  <c r="S145" i="33"/>
  <c r="X149" i="6" s="1"/>
  <c r="AE145" i="33" s="1"/>
  <c r="O151" i="38" s="1"/>
  <c r="S822" i="33"/>
  <c r="O828" i="36" s="1"/>
  <c r="S416" i="33"/>
  <c r="S699" i="33"/>
  <c r="K60" i="43" s="1"/>
  <c r="S371" i="33"/>
  <c r="O377" i="36" s="1"/>
  <c r="S419" i="33"/>
  <c r="K177" i="43" s="1"/>
  <c r="S263" i="33"/>
  <c r="O269" i="36" s="1"/>
  <c r="S387" i="33"/>
  <c r="S413" i="33"/>
  <c r="O419" i="36" s="1"/>
  <c r="S54" i="33"/>
  <c r="S304" i="33"/>
  <c r="H230" i="36"/>
  <c r="P766" i="6"/>
  <c r="W762" i="33" s="1"/>
  <c r="G768" i="38" s="1"/>
  <c r="P658" i="6"/>
  <c r="W654" i="33" s="1"/>
  <c r="G660" i="38" s="1"/>
  <c r="P765" i="6"/>
  <c r="W761" i="33" s="1"/>
  <c r="G767" i="38" s="1"/>
  <c r="I26" i="34"/>
  <c r="I20" i="34"/>
  <c r="Q35" i="34"/>
  <c r="Q115" i="36"/>
  <c r="S334" i="33"/>
  <c r="O340" i="36" s="1"/>
  <c r="S689" i="33"/>
  <c r="S258" i="33"/>
  <c r="S819" i="33"/>
  <c r="S196" i="33"/>
  <c r="O202" i="36" s="1"/>
  <c r="S19" i="33"/>
  <c r="O25" i="36" s="1"/>
  <c r="S181" i="33"/>
  <c r="X185" i="6" s="1"/>
  <c r="AE181" i="33" s="1"/>
  <c r="O187" i="38" s="1"/>
  <c r="S398" i="33"/>
  <c r="S198" i="33"/>
  <c r="K11" i="43" s="1"/>
  <c r="S201" i="33"/>
  <c r="K27" i="43" s="1"/>
  <c r="Z707" i="6"/>
  <c r="AG703" i="33" s="1"/>
  <c r="Y169" i="43" s="1"/>
  <c r="Q668" i="36"/>
  <c r="S671" i="33"/>
  <c r="K69" i="43" s="1"/>
  <c r="S700" i="33"/>
  <c r="K61" i="43" s="1"/>
  <c r="S190" i="33"/>
  <c r="X194" i="6" s="1"/>
  <c r="AE190" i="33" s="1"/>
  <c r="O196" i="38" s="1"/>
  <c r="S174" i="33"/>
  <c r="O180" i="36" s="1"/>
  <c r="S160" i="33"/>
  <c r="O166" i="36" s="1"/>
  <c r="S71" i="33"/>
  <c r="X75" i="6" s="1"/>
  <c r="AE71" i="33" s="1"/>
  <c r="O77" i="38" s="1"/>
  <c r="S120" i="33"/>
  <c r="K179" i="43" s="1"/>
  <c r="S143" i="33"/>
  <c r="S188" i="33"/>
  <c r="X192" i="6" s="1"/>
  <c r="AE188" i="33" s="1"/>
  <c r="O194" i="38" s="1"/>
  <c r="S290" i="33"/>
  <c r="K135" i="43" s="1"/>
  <c r="S827" i="33"/>
  <c r="S341" i="33"/>
  <c r="X345" i="6" s="1"/>
  <c r="AE341" i="33" s="1"/>
  <c r="O347" i="38" s="1"/>
  <c r="S475" i="33"/>
  <c r="K15" i="43" s="1"/>
  <c r="S672" i="33"/>
  <c r="O678" i="36" s="1"/>
  <c r="S417" i="33"/>
  <c r="K95" i="43" s="1"/>
  <c r="S367" i="33"/>
  <c r="K109" i="43" s="1"/>
  <c r="S460" i="33"/>
  <c r="K159" i="43" s="1"/>
  <c r="S16" i="33"/>
  <c r="K5" i="43" s="1"/>
  <c r="S399" i="33"/>
  <c r="S255" i="33"/>
  <c r="X259" i="6" s="1"/>
  <c r="AE255" i="33" s="1"/>
  <c r="O261" i="38" s="1"/>
  <c r="S256" i="33"/>
  <c r="K35" i="43" s="1"/>
  <c r="S690" i="33"/>
  <c r="K59" i="43" s="1"/>
  <c r="S451" i="33"/>
  <c r="K122" i="43" s="1"/>
  <c r="S113" i="33"/>
  <c r="X117" i="6" s="1"/>
  <c r="AE113" i="33" s="1"/>
  <c r="O119" i="38" s="1"/>
  <c r="S250" i="33"/>
  <c r="O256" i="36" s="1"/>
  <c r="S694" i="33"/>
  <c r="S418" i="33"/>
  <c r="K133" i="43" s="1"/>
  <c r="S375" i="33"/>
  <c r="O381" i="36" s="1"/>
  <c r="S192" i="33"/>
  <c r="K54" i="43" s="1"/>
  <c r="S393" i="33"/>
  <c r="O399" i="36" s="1"/>
  <c r="S224" i="33"/>
  <c r="K93" i="43" s="1"/>
  <c r="S342" i="33"/>
  <c r="S114" i="33"/>
  <c r="O120" i="36" s="1"/>
  <c r="S273" i="33"/>
  <c r="X277" i="6" s="1"/>
  <c r="AE273" i="33" s="1"/>
  <c r="O279" i="38" s="1"/>
  <c r="S232" i="33"/>
  <c r="O238" i="36" s="1"/>
  <c r="P99" i="6"/>
  <c r="W95" i="33" s="1"/>
  <c r="G101" i="38" s="1"/>
  <c r="I31" i="34"/>
  <c r="Q40" i="34"/>
  <c r="Q34" i="34"/>
  <c r="X595" i="6"/>
  <c r="AE591" i="33" s="1"/>
  <c r="O597" i="38" s="1"/>
  <c r="O597" i="36"/>
  <c r="X630" i="6"/>
  <c r="AE626" i="33" s="1"/>
  <c r="O632" i="38" s="1"/>
  <c r="O632" i="36"/>
  <c r="I40" i="34"/>
  <c r="Q38" i="34"/>
  <c r="Q19" i="34"/>
  <c r="Q28" i="34"/>
  <c r="Q5" i="34"/>
  <c r="Q14" i="34"/>
  <c r="Q8" i="34"/>
  <c r="Q24" i="34"/>
  <c r="Q13" i="34"/>
  <c r="Q26" i="34"/>
  <c r="Q12" i="36"/>
  <c r="Q238" i="36"/>
  <c r="Z214" i="6"/>
  <c r="AG210" i="33" s="1"/>
  <c r="P732" i="6"/>
  <c r="W728" i="33" s="1"/>
  <c r="P671" i="6"/>
  <c r="W667" i="33" s="1"/>
  <c r="G673" i="38" s="1"/>
  <c r="T833" i="33"/>
  <c r="P342" i="6"/>
  <c r="W338" i="33" s="1"/>
  <c r="G344" i="38" s="1"/>
  <c r="G671" i="36"/>
  <c r="Q449" i="36"/>
  <c r="P90" i="6"/>
  <c r="W86" i="33" s="1"/>
  <c r="P592" i="6"/>
  <c r="W588" i="33" s="1"/>
  <c r="Q670" i="36"/>
  <c r="P654" i="6"/>
  <c r="W650" i="33" s="1"/>
  <c r="G656" i="38" s="1"/>
  <c r="P512" i="6"/>
  <c r="W508" i="33" s="1"/>
  <c r="G514" i="38" s="1"/>
  <c r="G47" i="36"/>
  <c r="P815" i="6"/>
  <c r="W811" i="33" s="1"/>
  <c r="G817" i="38" s="1"/>
  <c r="P609" i="6"/>
  <c r="W605" i="33" s="1"/>
  <c r="G611" i="38" s="1"/>
  <c r="Q181" i="36"/>
  <c r="Z252" i="6"/>
  <c r="AG248" i="33" s="1"/>
  <c r="Q254" i="38" s="1"/>
  <c r="Q287" i="36"/>
  <c r="Z269" i="6"/>
  <c r="AG265" i="33" s="1"/>
  <c r="Q271" i="38" s="1"/>
  <c r="Z293" i="6"/>
  <c r="AG289" i="33" s="1"/>
  <c r="Q295" i="38" s="1"/>
  <c r="P572" i="6"/>
  <c r="W568" i="33" s="1"/>
  <c r="G574" i="38" s="1"/>
  <c r="P225" i="6"/>
  <c r="W221" i="33" s="1"/>
  <c r="G227" i="38" s="1"/>
  <c r="P357" i="6"/>
  <c r="W353" i="33" s="1"/>
  <c r="G359" i="38" s="1"/>
  <c r="P551" i="6"/>
  <c r="W547" i="33" s="1"/>
  <c r="G553" i="38" s="1"/>
  <c r="G592" i="36"/>
  <c r="Q684" i="36"/>
  <c r="Q25" i="36"/>
  <c r="I23" i="34"/>
  <c r="Z819" i="6"/>
  <c r="AG815" i="33" s="1"/>
  <c r="Y68" i="43" s="1"/>
  <c r="Q471" i="6"/>
  <c r="X467" i="33" s="1"/>
  <c r="H473" i="38" s="1"/>
  <c r="G622" i="36"/>
  <c r="O243" i="36"/>
  <c r="T537" i="6"/>
  <c r="AA533" i="33" s="1"/>
  <c r="K539" i="38" s="1"/>
  <c r="T517" i="6"/>
  <c r="AA513" i="33" s="1"/>
  <c r="K519" i="38" s="1"/>
  <c r="T827" i="6"/>
  <c r="AA823" i="33" s="1"/>
  <c r="K829" i="38" s="1"/>
  <c r="O70" i="36"/>
  <c r="X68" i="6"/>
  <c r="AE64" i="33" s="1"/>
  <c r="O70" i="38" s="1"/>
  <c r="P423" i="36"/>
  <c r="Y421" i="6"/>
  <c r="AF417" i="33" s="1"/>
  <c r="X95" i="43" s="1"/>
  <c r="Y675" i="6"/>
  <c r="AF671" i="33" s="1"/>
  <c r="X69" i="43" s="1"/>
  <c r="P677" i="36"/>
  <c r="P209" i="36"/>
  <c r="Y207" i="6"/>
  <c r="AF203" i="33" s="1"/>
  <c r="X34" i="43" s="1"/>
  <c r="Q18" i="34"/>
  <c r="P60" i="36"/>
  <c r="Y58" i="6"/>
  <c r="AF54" i="33" s="1"/>
  <c r="Y387" i="6"/>
  <c r="AF383" i="33" s="1"/>
  <c r="P389" i="38" s="1"/>
  <c r="P389" i="36"/>
  <c r="P783" i="36"/>
  <c r="Y781" i="6"/>
  <c r="AF777" i="33" s="1"/>
  <c r="P783" i="38" s="1"/>
  <c r="P755" i="36"/>
  <c r="Y753" i="6"/>
  <c r="AF749" i="33" s="1"/>
  <c r="X70" i="43" s="1"/>
  <c r="Y210" i="6"/>
  <c r="AF206" i="33" s="1"/>
  <c r="P212" i="38" s="1"/>
  <c r="P212" i="36"/>
  <c r="Y260" i="6"/>
  <c r="AF256" i="33" s="1"/>
  <c r="X35" i="43" s="1"/>
  <c r="P262" i="36"/>
  <c r="P835" i="36"/>
  <c r="Y833" i="6"/>
  <c r="AF829" i="33" s="1"/>
  <c r="P835" i="38" s="1"/>
  <c r="P361" i="36"/>
  <c r="Y359" i="6"/>
  <c r="AF355" i="33" s="1"/>
  <c r="P361" i="38" s="1"/>
  <c r="P698" i="36"/>
  <c r="Y696" i="6"/>
  <c r="AF692" i="33" s="1"/>
  <c r="X128" i="43" s="1"/>
  <c r="P697" i="36"/>
  <c r="Y695" i="6"/>
  <c r="AF691" i="33" s="1"/>
  <c r="P697" i="38" s="1"/>
  <c r="P82" i="36"/>
  <c r="Y80" i="6"/>
  <c r="AF76" i="33" s="1"/>
  <c r="P26" i="36"/>
  <c r="Y24" i="6"/>
  <c r="AF20" i="33" s="1"/>
  <c r="P175" i="36"/>
  <c r="Y173" i="6"/>
  <c r="AF169" i="33" s="1"/>
  <c r="X160" i="43" s="1"/>
  <c r="P709" i="36"/>
  <c r="Y707" i="6"/>
  <c r="AF703" i="33" s="1"/>
  <c r="X169" i="43" s="1"/>
  <c r="P799" i="36"/>
  <c r="Y797" i="6"/>
  <c r="AF793" i="33" s="1"/>
  <c r="P799" i="38" s="1"/>
  <c r="P399" i="36"/>
  <c r="Y397" i="6"/>
  <c r="AF393" i="33" s="1"/>
  <c r="P399" i="38" s="1"/>
  <c r="Y230" i="6"/>
  <c r="AF226" i="33" s="1"/>
  <c r="X155" i="43" s="1"/>
  <c r="P232" i="36"/>
  <c r="P486" i="36"/>
  <c r="Y484" i="6"/>
  <c r="AF480" i="33" s="1"/>
  <c r="X52" i="43" s="1"/>
  <c r="P12" i="36"/>
  <c r="Y10" i="6"/>
  <c r="AF6" i="33" s="1"/>
  <c r="P12" i="38" s="1"/>
  <c r="P398" i="36"/>
  <c r="Y396" i="6"/>
  <c r="AF392" i="33" s="1"/>
  <c r="P398" i="38" s="1"/>
  <c r="Y700" i="6"/>
  <c r="AF696" i="33" s="1"/>
  <c r="X46" i="43" s="1"/>
  <c r="P702" i="36"/>
  <c r="P183" i="36"/>
  <c r="Y181" i="6"/>
  <c r="AF177" i="33" s="1"/>
  <c r="X131" i="43" s="1"/>
  <c r="P116" i="36"/>
  <c r="Y114" i="6"/>
  <c r="AF110" i="33" s="1"/>
  <c r="X71" i="43" s="1"/>
  <c r="P73" i="36"/>
  <c r="Y71" i="6"/>
  <c r="AF67" i="33" s="1"/>
  <c r="P270" i="36"/>
  <c r="Y268" i="6"/>
  <c r="AF264" i="33" s="1"/>
  <c r="P270" i="38" s="1"/>
  <c r="P802" i="36"/>
  <c r="Y800" i="6"/>
  <c r="AF796" i="33" s="1"/>
  <c r="X67" i="43" s="1"/>
  <c r="P341" i="36"/>
  <c r="Y339" i="6"/>
  <c r="AF335" i="33" s="1"/>
  <c r="P341" i="38" s="1"/>
  <c r="P678" i="36"/>
  <c r="Y676" i="6"/>
  <c r="AF672" i="33" s="1"/>
  <c r="P678" i="38" s="1"/>
  <c r="P171" i="36"/>
  <c r="Y169" i="6"/>
  <c r="AF165" i="33" s="1"/>
  <c r="P171" i="38" s="1"/>
  <c r="P198" i="36"/>
  <c r="Y196" i="6"/>
  <c r="AF192" i="33" s="1"/>
  <c r="X54" i="43" s="1"/>
  <c r="P297" i="36"/>
  <c r="Y295" i="6"/>
  <c r="AF291" i="33" s="1"/>
  <c r="X105" i="43" s="1"/>
  <c r="P409" i="36"/>
  <c r="Y407" i="6"/>
  <c r="AF403" i="33" s="1"/>
  <c r="X83" i="43" s="1"/>
  <c r="P176" i="36"/>
  <c r="Y174" i="6"/>
  <c r="AF170" i="33" s="1"/>
  <c r="P176" i="38" s="1"/>
  <c r="P435" i="36"/>
  <c r="Y433" i="6"/>
  <c r="AF429" i="33" s="1"/>
  <c r="P151" i="36"/>
  <c r="Y149" i="6"/>
  <c r="AF145" i="33" s="1"/>
  <c r="P151" i="38" s="1"/>
  <c r="P211" i="36"/>
  <c r="Y209" i="6"/>
  <c r="AF205" i="33" s="1"/>
  <c r="P211" i="38" s="1"/>
  <c r="Y705" i="6"/>
  <c r="AF701" i="33" s="1"/>
  <c r="X96" i="43" s="1"/>
  <c r="P707" i="36"/>
  <c r="P166" i="36"/>
  <c r="Y164" i="6"/>
  <c r="AF160" i="33" s="1"/>
  <c r="P370" i="36"/>
  <c r="Y368" i="6"/>
  <c r="AF364" i="33" s="1"/>
  <c r="P370" i="38" s="1"/>
  <c r="Y187" i="6"/>
  <c r="AF183" i="33" s="1"/>
  <c r="P189" i="38" s="1"/>
  <c r="P189" i="36"/>
  <c r="Y464" i="6"/>
  <c r="AF460" i="33" s="1"/>
  <c r="X159" i="43" s="1"/>
  <c r="P466" i="36"/>
  <c r="P692" i="36"/>
  <c r="Y690" i="6"/>
  <c r="AF686" i="33" s="1"/>
  <c r="P692" i="38" s="1"/>
  <c r="P310" i="36"/>
  <c r="Y308" i="6"/>
  <c r="AF304" i="33" s="1"/>
  <c r="P457" i="36"/>
  <c r="Y455" i="6"/>
  <c r="AF451" i="33" s="1"/>
  <c r="X122" i="43" s="1"/>
  <c r="P674" i="36"/>
  <c r="Y672" i="6"/>
  <c r="AF668" i="33" s="1"/>
  <c r="X79" i="43" s="1"/>
  <c r="Q32" i="34"/>
  <c r="P425" i="36"/>
  <c r="Y423" i="6"/>
  <c r="AF419" i="33" s="1"/>
  <c r="X177" i="43" s="1"/>
  <c r="P46" i="36"/>
  <c r="Y44" i="6"/>
  <c r="AF40" i="33" s="1"/>
  <c r="P46" i="38" s="1"/>
  <c r="P273" i="36"/>
  <c r="Y271" i="6"/>
  <c r="AF267" i="33" s="1"/>
  <c r="P273" i="38" s="1"/>
  <c r="P683" i="36"/>
  <c r="Y681" i="6"/>
  <c r="AF677" i="33" s="1"/>
  <c r="X6" i="43" s="1"/>
  <c r="P419" i="36"/>
  <c r="Y417" i="6"/>
  <c r="AF413" i="33" s="1"/>
  <c r="P419" i="38" s="1"/>
  <c r="P38" i="36"/>
  <c r="Y36" i="6"/>
  <c r="AF32" i="33" s="1"/>
  <c r="X84" i="43" s="1"/>
  <c r="Y163" i="6"/>
  <c r="AF159" i="33" s="1"/>
  <c r="P165" i="38" s="1"/>
  <c r="P165" i="36"/>
  <c r="Y331" i="6"/>
  <c r="AF327" i="33" s="1"/>
  <c r="P333" i="38" s="1"/>
  <c r="P333" i="36"/>
  <c r="P427" i="36"/>
  <c r="Y425" i="6"/>
  <c r="AF421" i="33" s="1"/>
  <c r="X130" i="43" s="1"/>
  <c r="Y289" i="6"/>
  <c r="AF285" i="33" s="1"/>
  <c r="X111" i="43" s="1"/>
  <c r="P291" i="36"/>
  <c r="Y180" i="6"/>
  <c r="AF176" i="33" s="1"/>
  <c r="P182" i="36"/>
  <c r="P217" i="36"/>
  <c r="Y215" i="6"/>
  <c r="AF211" i="33" s="1"/>
  <c r="X58" i="43" s="1"/>
  <c r="P827" i="36"/>
  <c r="Y825" i="6"/>
  <c r="AF821" i="33" s="1"/>
  <c r="P833" i="36"/>
  <c r="Y831" i="6"/>
  <c r="AF827" i="33" s="1"/>
  <c r="P825" i="36"/>
  <c r="Y823" i="6"/>
  <c r="AF819" i="33" s="1"/>
  <c r="P90" i="36"/>
  <c r="Y88" i="6"/>
  <c r="AF84" i="33" s="1"/>
  <c r="P90" i="38" s="1"/>
  <c r="P688" i="36"/>
  <c r="Y686" i="6"/>
  <c r="AF682" i="33" s="1"/>
  <c r="X85" i="43" s="1"/>
  <c r="P186" i="36"/>
  <c r="Y184" i="6"/>
  <c r="AF180" i="33" s="1"/>
  <c r="P449" i="36"/>
  <c r="Y447" i="6"/>
  <c r="AF443" i="33" s="1"/>
  <c r="P449" i="38" s="1"/>
  <c r="P309" i="36"/>
  <c r="Y307" i="6"/>
  <c r="AF303" i="33" s="1"/>
  <c r="P309" i="38" s="1"/>
  <c r="P83" i="36"/>
  <c r="Y81" i="6"/>
  <c r="AF77" i="33" s="1"/>
  <c r="P83" i="38" s="1"/>
  <c r="P128" i="36"/>
  <c r="Y126" i="6"/>
  <c r="AF122" i="33" s="1"/>
  <c r="X40" i="43" s="1"/>
  <c r="P424" i="36"/>
  <c r="Y422" i="6"/>
  <c r="AF418" i="33" s="1"/>
  <c r="X133" i="43" s="1"/>
  <c r="P321" i="36"/>
  <c r="Y319" i="6"/>
  <c r="AF315" i="33" s="1"/>
  <c r="P321" i="38" s="1"/>
  <c r="P120" i="36"/>
  <c r="Y118" i="6"/>
  <c r="AF114" i="33" s="1"/>
  <c r="P120" i="38" s="1"/>
  <c r="P184" i="36"/>
  <c r="Y182" i="6"/>
  <c r="AF178" i="33" s="1"/>
  <c r="P244" i="36"/>
  <c r="Y242" i="6"/>
  <c r="AF238" i="33" s="1"/>
  <c r="P244" i="38" s="1"/>
  <c r="P207" i="36"/>
  <c r="Y205" i="6"/>
  <c r="AF201" i="33" s="1"/>
  <c r="X27" i="43" s="1"/>
  <c r="Q17" i="34"/>
  <c r="Y662" i="6"/>
  <c r="AF658" i="33" s="1"/>
  <c r="X65" i="43" s="1"/>
  <c r="P664" i="36"/>
  <c r="P66" i="36"/>
  <c r="Y64" i="6"/>
  <c r="AF60" i="33" s="1"/>
  <c r="P66" i="38" s="1"/>
  <c r="P402" i="36"/>
  <c r="Y400" i="6"/>
  <c r="AF396" i="33" s="1"/>
  <c r="P402" i="38" s="1"/>
  <c r="P259" i="36"/>
  <c r="Y257" i="6"/>
  <c r="AF253" i="33" s="1"/>
  <c r="P259" i="38" s="1"/>
  <c r="P721" i="36"/>
  <c r="Y719" i="6"/>
  <c r="AF715" i="33" s="1"/>
  <c r="X18" i="43" s="1"/>
  <c r="P278" i="36"/>
  <c r="Y276" i="6"/>
  <c r="AF272" i="33" s="1"/>
  <c r="P278" i="38" s="1"/>
  <c r="P249" i="36"/>
  <c r="Y247" i="6"/>
  <c r="AF243" i="33" s="1"/>
  <c r="P249" i="38" s="1"/>
  <c r="P489" i="36"/>
  <c r="Y487" i="6"/>
  <c r="AF483" i="33" s="1"/>
  <c r="X23" i="43" s="1"/>
  <c r="Q29" i="34"/>
  <c r="P22" i="36"/>
  <c r="Y20" i="6"/>
  <c r="AF16" i="33" s="1"/>
  <c r="X5" i="43" s="1"/>
  <c r="P201" i="36"/>
  <c r="Y199" i="6"/>
  <c r="AF195" i="33" s="1"/>
  <c r="P201" i="38" s="1"/>
  <c r="P132" i="36"/>
  <c r="Y130" i="6"/>
  <c r="AF126" i="33" s="1"/>
  <c r="P132" i="38" s="1"/>
  <c r="P196" i="36"/>
  <c r="Y194" i="6"/>
  <c r="AF190" i="33" s="1"/>
  <c r="P196" i="38" s="1"/>
  <c r="P700" i="36"/>
  <c r="Y698" i="6"/>
  <c r="AF694" i="33" s="1"/>
  <c r="P379" i="36"/>
  <c r="Y377" i="6"/>
  <c r="AF373" i="33" s="1"/>
  <c r="P379" i="38" s="1"/>
  <c r="Y127" i="6"/>
  <c r="AF123" i="33" s="1"/>
  <c r="P129" i="36"/>
  <c r="Y427" i="6"/>
  <c r="AF423" i="33" s="1"/>
  <c r="X7" i="43" s="1"/>
  <c r="P429" i="36"/>
  <c r="P712" i="36"/>
  <c r="Y710" i="6"/>
  <c r="AF706" i="33" s="1"/>
  <c r="X10" i="43" s="1"/>
  <c r="P180" i="36"/>
  <c r="Y178" i="6"/>
  <c r="AF174" i="33" s="1"/>
  <c r="P180" i="38" s="1"/>
  <c r="P465" i="36"/>
  <c r="Y463" i="6"/>
  <c r="AF459" i="33" s="1"/>
  <c r="X175" i="43" s="1"/>
  <c r="P222" i="36"/>
  <c r="Y220" i="6"/>
  <c r="AF216" i="33" s="1"/>
  <c r="P340" i="36"/>
  <c r="Y338" i="6"/>
  <c r="AF334" i="33" s="1"/>
  <c r="P340" i="38" s="1"/>
  <c r="P256" i="36"/>
  <c r="Y254" i="6"/>
  <c r="AF250" i="33" s="1"/>
  <c r="P256" i="38" s="1"/>
  <c r="P794" i="36"/>
  <c r="Y792" i="6"/>
  <c r="AF788" i="33" s="1"/>
  <c r="P794" i="38" s="1"/>
  <c r="P680" i="36"/>
  <c r="Y678" i="6"/>
  <c r="AF674" i="33" s="1"/>
  <c r="X20" i="43" s="1"/>
  <c r="P684" i="36"/>
  <c r="Y682" i="6"/>
  <c r="AF678" i="33" s="1"/>
  <c r="P668" i="36"/>
  <c r="Y666" i="6"/>
  <c r="AF662" i="33" s="1"/>
  <c r="P668" i="38" s="1"/>
  <c r="P689" i="36"/>
  <c r="Y687" i="6"/>
  <c r="AF683" i="33" s="1"/>
  <c r="X183" i="43" s="1"/>
  <c r="P254" i="36"/>
  <c r="Y252" i="6"/>
  <c r="AF248" i="33" s="1"/>
  <c r="P254" i="38" s="1"/>
  <c r="Y9" i="6"/>
  <c r="AF5" i="33" s="1"/>
  <c r="P11" i="36"/>
  <c r="P691" i="36"/>
  <c r="Y689" i="6"/>
  <c r="AF685" i="33" s="1"/>
  <c r="P691" i="38" s="1"/>
  <c r="P145" i="36"/>
  <c r="Y143" i="6"/>
  <c r="AF139" i="33" s="1"/>
  <c r="X104" i="43" s="1"/>
  <c r="Y232" i="6"/>
  <c r="AF228" i="33" s="1"/>
  <c r="P234" i="38" s="1"/>
  <c r="P234" i="36"/>
  <c r="P96" i="36"/>
  <c r="Y94" i="6"/>
  <c r="AF90" i="33" s="1"/>
  <c r="P96" i="38" s="1"/>
  <c r="P39" i="36"/>
  <c r="Y37" i="6"/>
  <c r="AF33" i="33" s="1"/>
  <c r="X81" i="43" s="1"/>
  <c r="Y419" i="6"/>
  <c r="AF415" i="33" s="1"/>
  <c r="P421" i="38" s="1"/>
  <c r="P421" i="36"/>
  <c r="Y313" i="6"/>
  <c r="AF309" i="33" s="1"/>
  <c r="P315" i="38" s="1"/>
  <c r="P315" i="36"/>
  <c r="Y403" i="6"/>
  <c r="AF399" i="33" s="1"/>
  <c r="P405" i="36"/>
  <c r="Y680" i="6"/>
  <c r="AF676" i="33" s="1"/>
  <c r="X112" i="43" s="1"/>
  <c r="P682" i="36"/>
  <c r="Y179" i="6"/>
  <c r="AF175" i="33" s="1"/>
  <c r="P181" i="38" s="1"/>
  <c r="P181" i="36"/>
  <c r="P601" i="36"/>
  <c r="Y599" i="6"/>
  <c r="AF595" i="33" s="1"/>
  <c r="X173" i="43" s="1"/>
  <c r="P30" i="36"/>
  <c r="Y28" i="6"/>
  <c r="AF24" i="33" s="1"/>
  <c r="P30" i="38" s="1"/>
  <c r="P348" i="36"/>
  <c r="Y346" i="6"/>
  <c r="AF342" i="33" s="1"/>
  <c r="P133" i="36"/>
  <c r="Y131" i="6"/>
  <c r="AF127" i="33" s="1"/>
  <c r="P133" i="38" s="1"/>
  <c r="P68" i="36"/>
  <c r="Y66" i="6"/>
  <c r="AF62" i="33" s="1"/>
  <c r="X146" i="43" s="1"/>
  <c r="P253" i="36"/>
  <c r="Y251" i="6"/>
  <c r="AF247" i="33" s="1"/>
  <c r="X76" i="43" s="1"/>
  <c r="P239" i="36"/>
  <c r="Y237" i="6"/>
  <c r="AF233" i="33" s="1"/>
  <c r="P239" i="38" s="1"/>
  <c r="P408" i="36"/>
  <c r="Y406" i="6"/>
  <c r="AF402" i="33" s="1"/>
  <c r="P408" i="38" s="1"/>
  <c r="P155" i="36"/>
  <c r="Y153" i="6"/>
  <c r="AF149" i="33" s="1"/>
  <c r="P394" i="36"/>
  <c r="Y392" i="6"/>
  <c r="AF388" i="33" s="1"/>
  <c r="X158" i="43" s="1"/>
  <c r="P487" i="36"/>
  <c r="Y485" i="6"/>
  <c r="AF481" i="33" s="1"/>
  <c r="X94" i="43" s="1"/>
  <c r="Y14" i="6"/>
  <c r="AF10" i="33" s="1"/>
  <c r="P16" i="38" s="1"/>
  <c r="P16" i="36"/>
  <c r="Y270" i="6"/>
  <c r="AF266" i="33" s="1"/>
  <c r="P272" i="38" s="1"/>
  <c r="P272" i="36"/>
  <c r="Y664" i="6"/>
  <c r="AF660" i="33" s="1"/>
  <c r="P666" i="36"/>
  <c r="P266" i="36"/>
  <c r="Y264" i="6"/>
  <c r="AF260" i="33" s="1"/>
  <c r="P266" i="38" s="1"/>
  <c r="P284" i="36"/>
  <c r="Y282" i="6"/>
  <c r="AF278" i="33" s="1"/>
  <c r="X116" i="43" s="1"/>
  <c r="P122" i="36"/>
  <c r="Y120" i="6"/>
  <c r="AF116" i="33" s="1"/>
  <c r="P122" i="38" s="1"/>
  <c r="P142" i="36"/>
  <c r="Y140" i="6"/>
  <c r="AF136" i="33" s="1"/>
  <c r="P142" i="38" s="1"/>
  <c r="P218" i="36"/>
  <c r="Y216" i="6"/>
  <c r="AF212" i="33" s="1"/>
  <c r="P218" i="38" s="1"/>
  <c r="P440" i="36"/>
  <c r="Y438" i="6"/>
  <c r="AF434" i="33" s="1"/>
  <c r="P440" i="38" s="1"/>
  <c r="P426" i="36"/>
  <c r="Y424" i="6"/>
  <c r="AF420" i="33" s="1"/>
  <c r="P426" i="38" s="1"/>
  <c r="P87" i="36"/>
  <c r="Y85" i="6"/>
  <c r="AF81" i="33" s="1"/>
  <c r="P87" i="38" s="1"/>
  <c r="P51" i="36"/>
  <c r="Y49" i="6"/>
  <c r="AF45" i="33" s="1"/>
  <c r="P25" i="36"/>
  <c r="Y23" i="6"/>
  <c r="AF19" i="33" s="1"/>
  <c r="P25" i="38" s="1"/>
  <c r="P312" i="36"/>
  <c r="Y310" i="6"/>
  <c r="AF306" i="33" s="1"/>
  <c r="P287" i="36"/>
  <c r="Y285" i="6"/>
  <c r="AF281" i="33" s="1"/>
  <c r="P287" i="38" s="1"/>
  <c r="P823" i="36"/>
  <c r="Y821" i="6"/>
  <c r="AF817" i="33" s="1"/>
  <c r="X9" i="43" s="1"/>
  <c r="Y475" i="6"/>
  <c r="AF471" i="33" s="1"/>
  <c r="P477" i="38" s="1"/>
  <c r="P477" i="36"/>
  <c r="P396" i="36"/>
  <c r="Y394" i="6"/>
  <c r="AF390" i="33" s="1"/>
  <c r="P396" i="38" s="1"/>
  <c r="P203" i="36"/>
  <c r="Y201" i="6"/>
  <c r="AF197" i="33" s="1"/>
  <c r="X32" i="43" s="1"/>
  <c r="Y471" i="6"/>
  <c r="AF467" i="33" s="1"/>
  <c r="P473" i="38" s="1"/>
  <c r="P473" i="36"/>
  <c r="P157" i="36"/>
  <c r="Y155" i="6"/>
  <c r="AF151" i="33" s="1"/>
  <c r="X75" i="43" s="1"/>
  <c r="Y402" i="6"/>
  <c r="AF398" i="33" s="1"/>
  <c r="P404" i="36"/>
  <c r="Y398" i="6"/>
  <c r="AF394" i="33" s="1"/>
  <c r="P400" i="38" s="1"/>
  <c r="P400" i="36"/>
  <c r="Y699" i="6"/>
  <c r="AF695" i="33" s="1"/>
  <c r="P701" i="38" s="1"/>
  <c r="P701" i="36"/>
  <c r="P149" i="36"/>
  <c r="Y147" i="6"/>
  <c r="AF143" i="33" s="1"/>
  <c r="Q11" i="34"/>
  <c r="P187" i="36"/>
  <c r="Y185" i="6"/>
  <c r="AF181" i="33" s="1"/>
  <c r="P187" i="38" s="1"/>
  <c r="P679" i="36"/>
  <c r="Y677" i="6"/>
  <c r="AF673" i="33" s="1"/>
  <c r="P679" i="38" s="1"/>
  <c r="P130" i="36"/>
  <c r="Y128" i="6"/>
  <c r="AF124" i="33" s="1"/>
  <c r="X142" i="43" s="1"/>
  <c r="P828" i="36"/>
  <c r="Y826" i="6"/>
  <c r="AF822" i="33" s="1"/>
  <c r="P828" i="38" s="1"/>
  <c r="P119" i="36"/>
  <c r="Y117" i="6"/>
  <c r="AF113" i="33" s="1"/>
  <c r="P119" i="38" s="1"/>
  <c r="P352" i="36"/>
  <c r="Y350" i="6"/>
  <c r="AF346" i="33" s="1"/>
  <c r="P352" i="38" s="1"/>
  <c r="P159" i="36"/>
  <c r="Y157" i="6"/>
  <c r="AF153" i="33" s="1"/>
  <c r="P154" i="36"/>
  <c r="Y152" i="6"/>
  <c r="AF148" i="33" s="1"/>
  <c r="X140" i="43" s="1"/>
  <c r="P438" i="36"/>
  <c r="Y436" i="6"/>
  <c r="AF432" i="33" s="1"/>
  <c r="X163" i="43" s="1"/>
  <c r="P127" i="36"/>
  <c r="Y125" i="6"/>
  <c r="AF121" i="33" s="1"/>
  <c r="X38" i="43" s="1"/>
  <c r="Y214" i="6"/>
  <c r="AF210" i="33" s="1"/>
  <c r="P216" i="38" s="1"/>
  <c r="P216" i="36"/>
  <c r="Y204" i="6"/>
  <c r="AF200" i="33" s="1"/>
  <c r="X31" i="43" s="1"/>
  <c r="P206" i="36"/>
  <c r="Y661" i="6"/>
  <c r="AF657" i="33" s="1"/>
  <c r="P663" i="36"/>
  <c r="Y835" i="6"/>
  <c r="AF831" i="33" s="1"/>
  <c r="X50" i="43" s="1"/>
  <c r="P837" i="36"/>
  <c r="P192" i="36"/>
  <c r="Y190" i="6"/>
  <c r="AF186" i="33" s="1"/>
  <c r="P192" i="38" s="1"/>
  <c r="P167" i="36"/>
  <c r="Y165" i="6"/>
  <c r="AF161" i="33" s="1"/>
  <c r="P167" i="38" s="1"/>
  <c r="P136" i="36"/>
  <c r="Y134" i="6"/>
  <c r="AF130" i="33" s="1"/>
  <c r="X124" i="43" s="1"/>
  <c r="P471" i="36"/>
  <c r="Y469" i="6"/>
  <c r="AF465" i="33" s="1"/>
  <c r="X72" i="43" s="1"/>
  <c r="P822" i="36"/>
  <c r="Y820" i="6"/>
  <c r="AF816" i="33" s="1"/>
  <c r="X33" i="43" s="1"/>
  <c r="P373" i="36"/>
  <c r="Y371" i="6"/>
  <c r="AF367" i="33" s="1"/>
  <c r="X109" i="43" s="1"/>
  <c r="P150" i="36"/>
  <c r="Y148" i="6"/>
  <c r="AF144" i="33" s="1"/>
  <c r="P150" i="38" s="1"/>
  <c r="P208" i="36"/>
  <c r="Y206" i="6"/>
  <c r="AF202" i="33" s="1"/>
  <c r="P208" i="38" s="1"/>
  <c r="P343" i="36"/>
  <c r="Y341" i="6"/>
  <c r="AF337" i="33" s="1"/>
  <c r="P696" i="36"/>
  <c r="Y694" i="6"/>
  <c r="AF690" i="33" s="1"/>
  <c r="X59" i="43" s="1"/>
  <c r="P279" i="36"/>
  <c r="Y277" i="6"/>
  <c r="AF273" i="33" s="1"/>
  <c r="P279" i="38" s="1"/>
  <c r="P371" i="36"/>
  <c r="Y369" i="6"/>
  <c r="AF365" i="33" s="1"/>
  <c r="P371" i="38" s="1"/>
  <c r="P88" i="36"/>
  <c r="Y86" i="6"/>
  <c r="AF82" i="33" s="1"/>
  <c r="P88" i="38" s="1"/>
  <c r="Y138" i="6"/>
  <c r="AF134" i="33" s="1"/>
  <c r="P140" i="38" s="1"/>
  <c r="P140" i="36"/>
  <c r="P285" i="36"/>
  <c r="Y283" i="6"/>
  <c r="AF279" i="33" s="1"/>
  <c r="X37" i="43" s="1"/>
  <c r="P422" i="36"/>
  <c r="Y420" i="6"/>
  <c r="AF416" i="33" s="1"/>
  <c r="P422" i="38" s="1"/>
  <c r="Y278" i="6"/>
  <c r="AF274" i="33" s="1"/>
  <c r="P280" i="36"/>
  <c r="P363" i="36"/>
  <c r="Y361" i="6"/>
  <c r="AF357" i="33" s="1"/>
  <c r="X56" i="43" s="1"/>
  <c r="Y725" i="6"/>
  <c r="AF721" i="33" s="1"/>
  <c r="P727" i="36"/>
  <c r="Y113" i="6"/>
  <c r="AF109" i="33" s="1"/>
  <c r="P115" i="36"/>
  <c r="P296" i="36"/>
  <c r="Y294" i="6"/>
  <c r="AF290" i="33" s="1"/>
  <c r="X135" i="43" s="1"/>
  <c r="Q23" i="34"/>
  <c r="P152" i="36"/>
  <c r="Y150" i="6"/>
  <c r="AF146" i="33" s="1"/>
  <c r="P152" i="38" s="1"/>
  <c r="P257" i="36"/>
  <c r="Y255" i="6"/>
  <c r="AF251" i="33" s="1"/>
  <c r="X48" i="43" s="1"/>
  <c r="P283" i="36"/>
  <c r="Y281" i="6"/>
  <c r="AF277" i="33" s="1"/>
  <c r="P283" i="38" s="1"/>
  <c r="P715" i="36"/>
  <c r="Y713" i="6"/>
  <c r="AF709" i="33" s="1"/>
  <c r="X121" i="43" s="1"/>
  <c r="P124" i="36"/>
  <c r="Y122" i="6"/>
  <c r="AF118" i="33" s="1"/>
  <c r="X30" i="43" s="1"/>
  <c r="P670" i="36"/>
  <c r="Y668" i="6"/>
  <c r="AF664" i="33" s="1"/>
  <c r="P670" i="38" s="1"/>
  <c r="P482" i="36"/>
  <c r="Y480" i="6"/>
  <c r="AF476" i="33" s="1"/>
  <c r="P482" i="38" s="1"/>
  <c r="P708" i="36"/>
  <c r="Y706" i="6"/>
  <c r="AF702" i="33" s="1"/>
  <c r="X108" i="43" s="1"/>
  <c r="P238" i="36"/>
  <c r="Y236" i="6"/>
  <c r="AF232" i="33" s="1"/>
  <c r="X36" i="43" s="1"/>
  <c r="P199" i="36"/>
  <c r="Y197" i="6"/>
  <c r="AF193" i="33" s="1"/>
  <c r="X188" i="43" s="1"/>
  <c r="Y304" i="6"/>
  <c r="AF300" i="33" s="1"/>
  <c r="P306" i="36"/>
  <c r="Y30" i="6"/>
  <c r="AF26" i="33" s="1"/>
  <c r="P32" i="36"/>
  <c r="Y119" i="6"/>
  <c r="AF115" i="33" s="1"/>
  <c r="X13" i="43" s="1"/>
  <c r="P121" i="36"/>
  <c r="Y172" i="6"/>
  <c r="AF168" i="33" s="1"/>
  <c r="P174" i="38" s="1"/>
  <c r="P174" i="36"/>
  <c r="P53" i="36"/>
  <c r="Y51" i="6"/>
  <c r="AF47" i="33" s="1"/>
  <c r="X184" i="43" s="1"/>
  <c r="P672" i="36"/>
  <c r="Y670" i="6"/>
  <c r="AF666" i="33" s="1"/>
  <c r="P672" i="38" s="1"/>
  <c r="P264" i="36"/>
  <c r="Y262" i="6"/>
  <c r="AF258" i="33" s="1"/>
  <c r="P264" i="38" s="1"/>
  <c r="P109" i="36"/>
  <c r="Y107" i="6"/>
  <c r="AF103" i="33" s="1"/>
  <c r="P109" i="38" s="1"/>
  <c r="P481" i="36"/>
  <c r="Y479" i="6"/>
  <c r="AF475" i="33" s="1"/>
  <c r="X15" i="43" s="1"/>
  <c r="P204" i="36"/>
  <c r="Q15" i="34"/>
  <c r="Y202" i="6"/>
  <c r="AF198" i="33" s="1"/>
  <c r="X11" i="43" s="1"/>
  <c r="P414" i="36"/>
  <c r="Y412" i="6"/>
  <c r="AF408" i="33" s="1"/>
  <c r="X90" i="43" s="1"/>
  <c r="P462" i="36"/>
  <c r="Y460" i="6"/>
  <c r="AF456" i="33" s="1"/>
  <c r="X53" i="43" s="1"/>
  <c r="P365" i="36"/>
  <c r="Y363" i="6"/>
  <c r="AF359" i="33" s="1"/>
  <c r="P365" i="38" s="1"/>
  <c r="P391" i="36"/>
  <c r="Y389" i="6"/>
  <c r="AF385" i="33" s="1"/>
  <c r="X51" i="43" s="1"/>
  <c r="Y171" i="6"/>
  <c r="AF167" i="33" s="1"/>
  <c r="P173" i="38" s="1"/>
  <c r="P173" i="36"/>
  <c r="P15" i="36"/>
  <c r="Y13" i="6"/>
  <c r="AF9" i="33" s="1"/>
  <c r="X80" i="43" s="1"/>
  <c r="P705" i="36"/>
  <c r="Y703" i="6"/>
  <c r="AF699" i="33" s="1"/>
  <c r="X60" i="43" s="1"/>
  <c r="P411" i="36"/>
  <c r="Y409" i="6"/>
  <c r="AF405" i="33" s="1"/>
  <c r="X26" i="43" s="1"/>
  <c r="P202" i="36"/>
  <c r="Y200" i="6"/>
  <c r="AF196" i="33" s="1"/>
  <c r="P202" i="38" s="1"/>
  <c r="P690" i="36"/>
  <c r="Y688" i="6"/>
  <c r="AF684" i="33" s="1"/>
  <c r="P690" i="38" s="1"/>
  <c r="Y226" i="6"/>
  <c r="AF222" i="33" s="1"/>
  <c r="P228" i="38" s="1"/>
  <c r="P228" i="36"/>
  <c r="Y383" i="6"/>
  <c r="AF379" i="33" s="1"/>
  <c r="X187" i="43" s="1"/>
  <c r="P385" i="36"/>
  <c r="P392" i="36"/>
  <c r="Y390" i="6"/>
  <c r="AF386" i="33" s="1"/>
  <c r="P392" i="38" s="1"/>
  <c r="P417" i="36"/>
  <c r="Y415" i="6"/>
  <c r="AF411" i="33" s="1"/>
  <c r="X152" i="43" s="1"/>
  <c r="P490" i="36"/>
  <c r="Y488" i="6"/>
  <c r="AF484" i="33" s="1"/>
  <c r="X86" i="43" s="1"/>
  <c r="P393" i="36"/>
  <c r="Y391" i="6"/>
  <c r="AF387" i="33" s="1"/>
  <c r="P295" i="36"/>
  <c r="Y293" i="6"/>
  <c r="AF289" i="33" s="1"/>
  <c r="P295" i="38" s="1"/>
  <c r="P347" i="36"/>
  <c r="Y345" i="6"/>
  <c r="AF341" i="33" s="1"/>
  <c r="P347" i="38" s="1"/>
  <c r="P694" i="36"/>
  <c r="Y692" i="6"/>
  <c r="AF688" i="33" s="1"/>
  <c r="X139" i="43" s="1"/>
  <c r="P126" i="36"/>
  <c r="Y124" i="6"/>
  <c r="AF120" i="33" s="1"/>
  <c r="X179" i="43" s="1"/>
  <c r="P19" i="36"/>
  <c r="Y17" i="6"/>
  <c r="AF13" i="33" s="1"/>
  <c r="P19" i="38" s="1"/>
  <c r="P377" i="36"/>
  <c r="Y375" i="6"/>
  <c r="AF371" i="33" s="1"/>
  <c r="P377" i="38" s="1"/>
  <c r="P275" i="36"/>
  <c r="Y273" i="6"/>
  <c r="AF269" i="33" s="1"/>
  <c r="P275" i="38" s="1"/>
  <c r="Y89" i="6"/>
  <c r="AF85" i="33" s="1"/>
  <c r="P91" i="38" s="1"/>
  <c r="P91" i="36"/>
  <c r="Y228" i="6"/>
  <c r="AF224" i="33" s="1"/>
  <c r="X93" i="43" s="1"/>
  <c r="P230" i="36"/>
  <c r="Y191" i="6"/>
  <c r="AF187" i="33" s="1"/>
  <c r="P193" i="38" s="1"/>
  <c r="P193" i="36"/>
  <c r="Y137" i="6"/>
  <c r="AF133" i="33" s="1"/>
  <c r="X42" i="43" s="1"/>
  <c r="P139" i="36"/>
  <c r="P147" i="36"/>
  <c r="Y145" i="6"/>
  <c r="AF141" i="33" s="1"/>
  <c r="X17" i="43" s="1"/>
  <c r="P61" i="36"/>
  <c r="Y59" i="6"/>
  <c r="AF55" i="33" s="1"/>
  <c r="P61" i="38" s="1"/>
  <c r="Y267" i="6"/>
  <c r="AF263" i="33" s="1"/>
  <c r="P269" i="38" s="1"/>
  <c r="P269" i="36"/>
  <c r="P245" i="36"/>
  <c r="Y243" i="6"/>
  <c r="AF239" i="33" s="1"/>
  <c r="X28" i="43" s="1"/>
  <c r="P336" i="36"/>
  <c r="Y334" i="6"/>
  <c r="AF330" i="33" s="1"/>
  <c r="X39" i="43" s="1"/>
  <c r="P161" i="36"/>
  <c r="Y159" i="6"/>
  <c r="AF155" i="33" s="1"/>
  <c r="P195" i="36"/>
  <c r="Y193" i="6"/>
  <c r="AF189" i="33" s="1"/>
  <c r="P195" i="38" s="1"/>
  <c r="P824" i="36"/>
  <c r="Y822" i="6"/>
  <c r="AF818" i="33" s="1"/>
  <c r="X55" i="43" s="1"/>
  <c r="P420" i="36"/>
  <c r="Y418" i="6"/>
  <c r="AF414" i="33" s="1"/>
  <c r="X168" i="43" s="1"/>
  <c r="P200" i="36"/>
  <c r="Y198" i="6"/>
  <c r="AF194" i="33" s="1"/>
  <c r="X74" i="43" s="1"/>
  <c r="P55" i="36"/>
  <c r="Y53" i="6"/>
  <c r="AF49" i="33" s="1"/>
  <c r="X19" i="43" s="1"/>
  <c r="P517" i="36"/>
  <c r="Y515" i="6"/>
  <c r="AF511" i="33" s="1"/>
  <c r="P517" i="38" s="1"/>
  <c r="P286" i="36"/>
  <c r="Y284" i="6"/>
  <c r="AF280" i="33" s="1"/>
  <c r="P286" i="38" s="1"/>
  <c r="P431" i="36"/>
  <c r="Y429" i="6"/>
  <c r="AF425" i="33" s="1"/>
  <c r="P431" i="38" s="1"/>
  <c r="P381" i="36"/>
  <c r="Y379" i="6"/>
  <c r="AF375" i="33" s="1"/>
  <c r="P381" i="38" s="1"/>
  <c r="P390" i="36"/>
  <c r="Y388" i="6"/>
  <c r="AF384" i="33" s="1"/>
  <c r="P390" i="38" s="1"/>
  <c r="Y133" i="6"/>
  <c r="AF129" i="33" s="1"/>
  <c r="P135" i="38" s="1"/>
  <c r="P135" i="36"/>
  <c r="P13" i="36"/>
  <c r="Y11" i="6"/>
  <c r="AF7" i="33" s="1"/>
  <c r="X82" i="43" s="1"/>
  <c r="Y259" i="6"/>
  <c r="AF255" i="33" s="1"/>
  <c r="P261" i="38" s="1"/>
  <c r="P261" i="36"/>
  <c r="P821" i="36"/>
  <c r="Q39" i="34"/>
  <c r="Y819" i="6"/>
  <c r="AF815" i="33" s="1"/>
  <c r="X68" i="43" s="1"/>
  <c r="Y721" i="6"/>
  <c r="AF717" i="33" s="1"/>
  <c r="P723" i="38" s="1"/>
  <c r="P723" i="36"/>
  <c r="Y27" i="6"/>
  <c r="AF23" i="33" s="1"/>
  <c r="P29" i="38" s="1"/>
  <c r="P29" i="36"/>
  <c r="P667" i="36"/>
  <c r="Y665" i="6"/>
  <c r="AF661" i="33" s="1"/>
  <c r="P667" i="38" s="1"/>
  <c r="P77" i="36"/>
  <c r="Y75" i="6"/>
  <c r="AF71" i="33" s="1"/>
  <c r="P77" i="38" s="1"/>
  <c r="P675" i="36"/>
  <c r="Q33" i="34"/>
  <c r="Y673" i="6"/>
  <c r="AF669" i="33" s="1"/>
  <c r="Y834" i="6"/>
  <c r="AF830" i="33" s="1"/>
  <c r="P836" i="38" s="1"/>
  <c r="P836" i="36"/>
  <c r="P289" i="36"/>
  <c r="Y287" i="6"/>
  <c r="AF283" i="33" s="1"/>
  <c r="P289" i="38" s="1"/>
  <c r="P316" i="36"/>
  <c r="Y314" i="6"/>
  <c r="AF310" i="33" s="1"/>
  <c r="P316" i="38" s="1"/>
  <c r="P367" i="36"/>
  <c r="Y365" i="6"/>
  <c r="AF361" i="33" s="1"/>
  <c r="X132" i="43" s="1"/>
  <c r="P89" i="36"/>
  <c r="Y87" i="6"/>
  <c r="AF83" i="33" s="1"/>
  <c r="P89" i="38" s="1"/>
  <c r="P384" i="36"/>
  <c r="Y382" i="6"/>
  <c r="AF378" i="33" s="1"/>
  <c r="P194" i="36"/>
  <c r="Y192" i="6"/>
  <c r="AF188" i="33" s="1"/>
  <c r="X165" i="43" s="1"/>
  <c r="Q36" i="34"/>
  <c r="Y704" i="6"/>
  <c r="AF700" i="33" s="1"/>
  <c r="X61" i="43" s="1"/>
  <c r="P706" i="36"/>
  <c r="Y674" i="6"/>
  <c r="AF670" i="33" s="1"/>
  <c r="P676" i="38" s="1"/>
  <c r="P676" i="36"/>
  <c r="Q16" i="34"/>
  <c r="Y203" i="6"/>
  <c r="AF199" i="33" s="1"/>
  <c r="X77" i="43" s="1"/>
  <c r="P205" i="36"/>
  <c r="Y269" i="6"/>
  <c r="AF265" i="33" s="1"/>
  <c r="P271" i="38" s="1"/>
  <c r="P271" i="36"/>
  <c r="P308" i="36"/>
  <c r="Y306" i="6"/>
  <c r="AF302" i="33" s="1"/>
  <c r="P308" i="38" s="1"/>
  <c r="P699" i="36"/>
  <c r="Y697" i="6"/>
  <c r="AF693" i="33" s="1"/>
  <c r="P156" i="36"/>
  <c r="Y154" i="6"/>
  <c r="AF150" i="33" s="1"/>
  <c r="P156" i="38" s="1"/>
  <c r="P138" i="36"/>
  <c r="Y136" i="6"/>
  <c r="AF132" i="33" s="1"/>
  <c r="P704" i="36"/>
  <c r="Y702" i="6"/>
  <c r="AF698" i="33" s="1"/>
  <c r="P704" i="38" s="1"/>
  <c r="P387" i="36"/>
  <c r="Y385" i="6"/>
  <c r="AF381" i="33" s="1"/>
  <c r="P695" i="36"/>
  <c r="Y693" i="6"/>
  <c r="AF689" i="33" s="1"/>
  <c r="P685" i="36"/>
  <c r="Y683" i="6"/>
  <c r="AF679" i="33" s="1"/>
  <c r="P685" i="38" s="1"/>
  <c r="P818" i="36"/>
  <c r="Y816" i="6"/>
  <c r="AF812" i="33" s="1"/>
  <c r="P818" i="38" s="1"/>
  <c r="P681" i="36"/>
  <c r="Y679" i="6"/>
  <c r="AF675" i="33" s="1"/>
  <c r="P681" i="38" s="1"/>
  <c r="P258" i="36"/>
  <c r="Y256" i="6"/>
  <c r="AF252" i="33" s="1"/>
  <c r="X110" i="43" s="1"/>
  <c r="P222" i="6"/>
  <c r="W218" i="33" s="1"/>
  <c r="G224" i="36"/>
  <c r="G587" i="36"/>
  <c r="P585" i="6"/>
  <c r="W581" i="33" s="1"/>
  <c r="G587" i="38" s="1"/>
  <c r="G560" i="36"/>
  <c r="P558" i="6"/>
  <c r="W554" i="33" s="1"/>
  <c r="G560" i="38" s="1"/>
  <c r="P384" i="6"/>
  <c r="W380" i="33" s="1"/>
  <c r="G386" i="38" s="1"/>
  <c r="G386" i="36"/>
  <c r="P717" i="6"/>
  <c r="W713" i="33" s="1"/>
  <c r="G719" i="38" s="1"/>
  <c r="G719" i="36"/>
  <c r="G407" i="36"/>
  <c r="P405" i="6"/>
  <c r="W401" i="33" s="1"/>
  <c r="G407" i="38" s="1"/>
  <c r="P115" i="6"/>
  <c r="W111" i="33" s="1"/>
  <c r="G117" i="36"/>
  <c r="G732" i="36"/>
  <c r="P730" i="6"/>
  <c r="W726" i="33" s="1"/>
  <c r="G732" i="38" s="1"/>
  <c r="P542" i="6"/>
  <c r="W538" i="33" s="1"/>
  <c r="G544" i="38" s="1"/>
  <c r="G544" i="36"/>
  <c r="P832" i="6"/>
  <c r="W828" i="33" s="1"/>
  <c r="G834" i="38" s="1"/>
  <c r="G834" i="36"/>
  <c r="P250" i="6"/>
  <c r="W246" i="33" s="1"/>
  <c r="G252" i="38" s="1"/>
  <c r="G252" i="36"/>
  <c r="P367" i="6"/>
  <c r="W363" i="33" s="1"/>
  <c r="G369" i="38" s="1"/>
  <c r="G369" i="36"/>
  <c r="G99" i="36"/>
  <c r="P97" i="6"/>
  <c r="W93" i="33" s="1"/>
  <c r="G99" i="38" s="1"/>
  <c r="P808" i="6"/>
  <c r="W804" i="33" s="1"/>
  <c r="G810" i="38" s="1"/>
  <c r="G810" i="36"/>
  <c r="O527" i="36"/>
  <c r="X525" i="6"/>
  <c r="AE521" i="33" s="1"/>
  <c r="O527" i="38" s="1"/>
  <c r="O503" i="36"/>
  <c r="X501" i="6"/>
  <c r="AE497" i="33" s="1"/>
  <c r="O503" i="38" s="1"/>
  <c r="O734" i="36"/>
  <c r="X732" i="6"/>
  <c r="AE728" i="33" s="1"/>
  <c r="O580" i="36"/>
  <c r="X578" i="6"/>
  <c r="AE574" i="33" s="1"/>
  <c r="O580" i="38" s="1"/>
  <c r="Q825" i="36"/>
  <c r="Z391" i="6"/>
  <c r="AG387" i="33" s="1"/>
  <c r="Q167" i="36"/>
  <c r="Z398" i="6"/>
  <c r="AG394" i="33" s="1"/>
  <c r="Q400" i="38" s="1"/>
  <c r="Q394" i="36"/>
  <c r="Q284" i="36"/>
  <c r="Q701" i="36"/>
  <c r="Q53" i="6"/>
  <c r="X49" i="33" s="1"/>
  <c r="P19" i="43" s="1"/>
  <c r="Z192" i="6"/>
  <c r="AG188" i="33" s="1"/>
  <c r="Q194" i="38" s="1"/>
  <c r="I9" i="34"/>
  <c r="O742" i="36"/>
  <c r="X740" i="6"/>
  <c r="AE736" i="33" s="1"/>
  <c r="O742" i="38" s="1"/>
  <c r="I13" i="34"/>
  <c r="I16" i="34"/>
  <c r="I27" i="34"/>
  <c r="I21" i="34"/>
  <c r="I34" i="34"/>
  <c r="I38" i="34"/>
  <c r="I24" i="34"/>
  <c r="I19" i="34"/>
  <c r="I10" i="34"/>
  <c r="I14" i="34"/>
  <c r="I25" i="34"/>
  <c r="I28" i="34"/>
  <c r="I33" i="34"/>
  <c r="X499" i="6"/>
  <c r="AE495" i="33" s="1"/>
  <c r="O501" i="38" s="1"/>
  <c r="O501" i="36"/>
  <c r="X434" i="6"/>
  <c r="AE430" i="33" s="1"/>
  <c r="O436" i="38" s="1"/>
  <c r="O436" i="36"/>
  <c r="Q249" i="36"/>
  <c r="O557" i="36"/>
  <c r="X555" i="6"/>
  <c r="AE551" i="33" s="1"/>
  <c r="O557" i="38" s="1"/>
  <c r="X366" i="6"/>
  <c r="AE362" i="33" s="1"/>
  <c r="O368" i="38" s="1"/>
  <c r="O368" i="36"/>
  <c r="X723" i="6"/>
  <c r="AE719" i="33" s="1"/>
  <c r="O725" i="38" s="1"/>
  <c r="O725" i="36"/>
  <c r="Q686" i="6"/>
  <c r="X682" i="33" s="1"/>
  <c r="P85" i="43" s="1"/>
  <c r="X106" i="6"/>
  <c r="AE102" i="33" s="1"/>
  <c r="O108" i="38" s="1"/>
  <c r="O108" i="36"/>
  <c r="Q392" i="36"/>
  <c r="I32" i="34"/>
  <c r="Q702" i="6"/>
  <c r="X698" i="33" s="1"/>
  <c r="H704" i="38" s="1"/>
  <c r="X780" i="6"/>
  <c r="AE776" i="33" s="1"/>
  <c r="O782" i="38" s="1"/>
  <c r="O782" i="36"/>
  <c r="Z153" i="6"/>
  <c r="AG149" i="33" s="1"/>
  <c r="Q155" i="38" s="1"/>
  <c r="Z488" i="6"/>
  <c r="AG484" i="33" s="1"/>
  <c r="Y86" i="43" s="1"/>
  <c r="Q465" i="36"/>
  <c r="Q674" i="6"/>
  <c r="X670" i="33" s="1"/>
  <c r="H676" i="38" s="1"/>
  <c r="I7" i="34"/>
  <c r="X748" i="6"/>
  <c r="AE744" i="33" s="1"/>
  <c r="O750" i="38" s="1"/>
  <c r="O750" i="36"/>
  <c r="X291" i="6"/>
  <c r="AE287" i="33" s="1"/>
  <c r="O293" i="38" s="1"/>
  <c r="O293" i="36"/>
  <c r="O137" i="36"/>
  <c r="X135" i="6"/>
  <c r="AE131" i="33" s="1"/>
  <c r="O5" i="33"/>
  <c r="O192" i="33"/>
  <c r="G54" i="43" s="1"/>
  <c r="O277" i="33"/>
  <c r="O197" i="33"/>
  <c r="G32" i="43" s="1"/>
  <c r="O290" i="33"/>
  <c r="G135" i="43" s="1"/>
  <c r="O416" i="33"/>
  <c r="O279" i="33"/>
  <c r="G37" i="43" s="1"/>
  <c r="O679" i="33"/>
  <c r="O699" i="33"/>
  <c r="G60" i="43" s="1"/>
  <c r="O243" i="33"/>
  <c r="O675" i="33"/>
  <c r="O357" i="33"/>
  <c r="G56" i="43" s="1"/>
  <c r="O177" i="33"/>
  <c r="G131" i="43" s="1"/>
  <c r="O300" i="33"/>
  <c r="O375" i="33"/>
  <c r="O114" i="33"/>
  <c r="O258" i="33"/>
  <c r="O355" i="33"/>
  <c r="O196" i="33"/>
  <c r="O123" i="33"/>
  <c r="O118" i="33"/>
  <c r="G30" i="43" s="1"/>
  <c r="O392" i="33"/>
  <c r="O702" i="33"/>
  <c r="G108" i="43" s="1"/>
  <c r="O168" i="33"/>
  <c r="O415" i="33"/>
  <c r="O55" i="33"/>
  <c r="O674" i="33"/>
  <c r="G20" i="43" s="1"/>
  <c r="O274" i="33"/>
  <c r="O417" i="33"/>
  <c r="G95" i="43" s="1"/>
  <c r="O148" i="33"/>
  <c r="G140" i="43" s="1"/>
  <c r="O19" i="33"/>
  <c r="O396" i="33"/>
  <c r="O709" i="33"/>
  <c r="G121" i="43" s="1"/>
  <c r="O16" i="33"/>
  <c r="G5" i="43" s="1"/>
  <c r="O364" i="33"/>
  <c r="O315" i="33"/>
  <c r="U689" i="6"/>
  <c r="AB685" i="33" s="1"/>
  <c r="L691" i="38" s="1"/>
  <c r="L691" i="36"/>
  <c r="U289" i="6"/>
  <c r="AB285" i="33" s="1"/>
  <c r="T111" i="43" s="1"/>
  <c r="L291" i="36"/>
  <c r="L681" i="36"/>
  <c r="U679" i="6"/>
  <c r="AB675" i="33" s="1"/>
  <c r="L681" i="38" s="1"/>
  <c r="L195" i="36"/>
  <c r="U193" i="6"/>
  <c r="AB189" i="33" s="1"/>
  <c r="L195" i="38" s="1"/>
  <c r="L422" i="36"/>
  <c r="U420" i="6"/>
  <c r="AB416" i="33" s="1"/>
  <c r="L422" i="38" s="1"/>
  <c r="L833" i="36"/>
  <c r="U831" i="6"/>
  <c r="AB827" i="33" s="1"/>
  <c r="L392" i="36"/>
  <c r="U390" i="6"/>
  <c r="AB386" i="33" s="1"/>
  <c r="L392" i="38" s="1"/>
  <c r="L828" i="36"/>
  <c r="U826" i="6"/>
  <c r="AB822" i="33" s="1"/>
  <c r="L828" i="38" s="1"/>
  <c r="L22" i="36"/>
  <c r="U20" i="6"/>
  <c r="AB16" i="33" s="1"/>
  <c r="T5" i="43" s="1"/>
  <c r="L16" i="36"/>
  <c r="U14" i="6"/>
  <c r="AB10" i="33" s="1"/>
  <c r="L16" i="38" s="1"/>
  <c r="L799" i="36"/>
  <c r="U797" i="6"/>
  <c r="AB793" i="33" s="1"/>
  <c r="L799" i="38" s="1"/>
  <c r="L161" i="36"/>
  <c r="U159" i="6"/>
  <c r="AB155" i="33" s="1"/>
  <c r="L677" i="36"/>
  <c r="U675" i="6"/>
  <c r="AB671" i="33" s="1"/>
  <c r="T69" i="43" s="1"/>
  <c r="L457" i="36"/>
  <c r="U455" i="6"/>
  <c r="AB451" i="33" s="1"/>
  <c r="T122" i="43" s="1"/>
  <c r="L487" i="36"/>
  <c r="U485" i="6"/>
  <c r="AB481" i="33" s="1"/>
  <c r="T94" i="43" s="1"/>
  <c r="L109" i="36"/>
  <c r="U107" i="6"/>
  <c r="AB103" i="33" s="1"/>
  <c r="L109" i="38" s="1"/>
  <c r="L417" i="36"/>
  <c r="U415" i="6"/>
  <c r="AB411" i="33" s="1"/>
  <c r="T152" i="43" s="1"/>
  <c r="L186" i="36"/>
  <c r="U184" i="6"/>
  <c r="AB180" i="33" s="1"/>
  <c r="L664" i="36"/>
  <c r="U662" i="6"/>
  <c r="AB658" i="33" s="1"/>
  <c r="T65" i="43" s="1"/>
  <c r="L682" i="36"/>
  <c r="U680" i="6"/>
  <c r="AB676" i="33" s="1"/>
  <c r="T112" i="43" s="1"/>
  <c r="L389" i="36"/>
  <c r="U387" i="6"/>
  <c r="AB383" i="33" s="1"/>
  <c r="U251" i="6"/>
  <c r="AB247" i="33" s="1"/>
  <c r="T76" i="43" s="1"/>
  <c r="L253" i="36"/>
  <c r="L672" i="36"/>
  <c r="U670" i="6"/>
  <c r="AB666" i="33" s="1"/>
  <c r="L672" i="38" s="1"/>
  <c r="L200" i="36"/>
  <c r="U198" i="6"/>
  <c r="AB194" i="33" s="1"/>
  <c r="T74" i="43" s="1"/>
  <c r="L466" i="36"/>
  <c r="U464" i="6"/>
  <c r="AB460" i="33" s="1"/>
  <c r="T159" i="43" s="1"/>
  <c r="L173" i="36"/>
  <c r="U171" i="6"/>
  <c r="AB167" i="33" s="1"/>
  <c r="L173" i="38" s="1"/>
  <c r="L280" i="36"/>
  <c r="U278" i="6"/>
  <c r="AB274" i="33" s="1"/>
  <c r="L88" i="36"/>
  <c r="U86" i="6"/>
  <c r="AB82" i="33" s="1"/>
  <c r="L88" i="38" s="1"/>
  <c r="L471" i="36"/>
  <c r="U469" i="6"/>
  <c r="AB465" i="33" s="1"/>
  <c r="T72" i="43" s="1"/>
  <c r="U200" i="6"/>
  <c r="AB196" i="33" s="1"/>
  <c r="L202" i="38" s="1"/>
  <c r="L202" i="36"/>
  <c r="U185" i="6"/>
  <c r="AB181" i="33" s="1"/>
  <c r="L187" i="38" s="1"/>
  <c r="L187" i="36"/>
  <c r="U255" i="6"/>
  <c r="AB251" i="33" s="1"/>
  <c r="T48" i="43" s="1"/>
  <c r="L257" i="36"/>
  <c r="U695" i="6"/>
  <c r="AB691" i="33" s="1"/>
  <c r="L697" i="38" s="1"/>
  <c r="L697" i="36"/>
  <c r="U314" i="6"/>
  <c r="AB310" i="33" s="1"/>
  <c r="L316" i="38" s="1"/>
  <c r="L316" i="36"/>
  <c r="U599" i="6"/>
  <c r="AB595" i="33" s="1"/>
  <c r="L601" i="38" s="1"/>
  <c r="L601" i="36"/>
  <c r="U148" i="6"/>
  <c r="AB144" i="33" s="1"/>
  <c r="L150" i="38" s="1"/>
  <c r="L150" i="36"/>
  <c r="U124" i="6"/>
  <c r="AB120" i="33" s="1"/>
  <c r="T179" i="43" s="1"/>
  <c r="M9" i="34"/>
  <c r="L126" i="36"/>
  <c r="U423" i="6"/>
  <c r="AB419" i="33" s="1"/>
  <c r="T177" i="43" s="1"/>
  <c r="L425" i="36"/>
  <c r="L835" i="36"/>
  <c r="U833" i="6"/>
  <c r="AB829" i="33" s="1"/>
  <c r="L835" i="38" s="1"/>
  <c r="L129" i="36"/>
  <c r="U127" i="6"/>
  <c r="AB123" i="33" s="1"/>
  <c r="L477" i="36"/>
  <c r="U475" i="6"/>
  <c r="AB471" i="33" s="1"/>
  <c r="L477" i="38" s="1"/>
  <c r="L192" i="36"/>
  <c r="U190" i="6"/>
  <c r="AB186" i="33" s="1"/>
  <c r="L192" i="38" s="1"/>
  <c r="L394" i="36"/>
  <c r="U392" i="6"/>
  <c r="AB388" i="33" s="1"/>
  <c r="T158" i="43" s="1"/>
  <c r="L222" i="36"/>
  <c r="U220" i="6"/>
  <c r="AB216" i="33" s="1"/>
  <c r="L426" i="36"/>
  <c r="U424" i="6"/>
  <c r="AB420" i="33" s="1"/>
  <c r="L426" i="38" s="1"/>
  <c r="L396" i="36"/>
  <c r="U394" i="6"/>
  <c r="AB390" i="33" s="1"/>
  <c r="L396" i="38" s="1"/>
  <c r="L402" i="36"/>
  <c r="M26" i="34"/>
  <c r="U400" i="6"/>
  <c r="AB396" i="33" s="1"/>
  <c r="L387" i="36"/>
  <c r="U385" i="6"/>
  <c r="AB381" i="33" s="1"/>
  <c r="L193" i="36"/>
  <c r="U191" i="6"/>
  <c r="AB187" i="33" s="1"/>
  <c r="L193" i="38" s="1"/>
  <c r="L139" i="36"/>
  <c r="U137" i="6"/>
  <c r="AB133" i="33" s="1"/>
  <c r="T42" i="43" s="1"/>
  <c r="L60" i="36"/>
  <c r="U58" i="6"/>
  <c r="AB54" i="33" s="1"/>
  <c r="L310" i="36"/>
  <c r="U308" i="6"/>
  <c r="AB304" i="33" s="1"/>
  <c r="L175" i="36"/>
  <c r="U173" i="6"/>
  <c r="AB169" i="33" s="1"/>
  <c r="T160" i="43" s="1"/>
  <c r="L348" i="36"/>
  <c r="U346" i="6"/>
  <c r="AB342" i="33" s="1"/>
  <c r="L727" i="36"/>
  <c r="U725" i="6"/>
  <c r="AB721" i="33" s="1"/>
  <c r="L209" i="36"/>
  <c r="U207" i="6"/>
  <c r="AB203" i="33" s="1"/>
  <c r="T34" i="43" s="1"/>
  <c r="M18" i="34"/>
  <c r="U126" i="6"/>
  <c r="AB122" i="33" s="1"/>
  <c r="T40" i="43" s="1"/>
  <c r="L128" i="36"/>
  <c r="L370" i="36"/>
  <c r="U368" i="6"/>
  <c r="AB364" i="33" s="1"/>
  <c r="L370" i="38" s="1"/>
  <c r="U816" i="6"/>
  <c r="AB812" i="33" s="1"/>
  <c r="L818" i="38" s="1"/>
  <c r="L818" i="36"/>
  <c r="U702" i="6"/>
  <c r="AB698" i="33" s="1"/>
  <c r="L704" i="38" s="1"/>
  <c r="L704" i="36"/>
  <c r="L189" i="36"/>
  <c r="U187" i="6"/>
  <c r="AB183" i="33" s="1"/>
  <c r="L189" i="38" s="1"/>
  <c r="L124" i="36"/>
  <c r="U122" i="6"/>
  <c r="AB118" i="33" s="1"/>
  <c r="T30" i="43" s="1"/>
  <c r="L701" i="36"/>
  <c r="U699" i="6"/>
  <c r="AB695" i="33" s="1"/>
  <c r="L701" i="38" s="1"/>
  <c r="L390" i="36"/>
  <c r="U388" i="6"/>
  <c r="AB384" i="33" s="1"/>
  <c r="L390" i="38" s="1"/>
  <c r="U692" i="6"/>
  <c r="AB688" i="33" s="1"/>
  <c r="T139" i="43" s="1"/>
  <c r="L694" i="36"/>
  <c r="U693" i="6"/>
  <c r="AB689" i="33" s="1"/>
  <c r="L695" i="36"/>
  <c r="U204" i="6"/>
  <c r="AB200" i="33" s="1"/>
  <c r="T31" i="43" s="1"/>
  <c r="L206" i="36"/>
  <c r="U409" i="6"/>
  <c r="AB405" i="33" s="1"/>
  <c r="T26" i="43" s="1"/>
  <c r="L411" i="36"/>
  <c r="U113" i="6"/>
  <c r="AB109" i="33" s="1"/>
  <c r="M8" i="34"/>
  <c r="L115" i="36"/>
  <c r="U407" i="6"/>
  <c r="AB403" i="33" s="1"/>
  <c r="T83" i="43" s="1"/>
  <c r="L409" i="36"/>
  <c r="U825" i="6"/>
  <c r="AB821" i="33" s="1"/>
  <c r="L827" i="36"/>
  <c r="U143" i="6"/>
  <c r="AB139" i="33" s="1"/>
  <c r="T104" i="43" s="1"/>
  <c r="L145" i="36"/>
  <c r="U11" i="6"/>
  <c r="AB7" i="33" s="1"/>
  <c r="T82" i="43" s="1"/>
  <c r="L13" i="36"/>
  <c r="U781" i="6"/>
  <c r="AB777" i="33" s="1"/>
  <c r="T157" i="43" s="1"/>
  <c r="L783" i="36"/>
  <c r="L692" i="36"/>
  <c r="U690" i="6"/>
  <c r="AB686" i="33" s="1"/>
  <c r="L692" i="38" s="1"/>
  <c r="L435" i="36"/>
  <c r="U433" i="6"/>
  <c r="AB429" i="33" s="1"/>
  <c r="L272" i="36"/>
  <c r="U270" i="6"/>
  <c r="AB266" i="33" s="1"/>
  <c r="L272" i="38" s="1"/>
  <c r="L279" i="36"/>
  <c r="U277" i="6"/>
  <c r="AB273" i="33" s="1"/>
  <c r="L279" i="38" s="1"/>
  <c r="L266" i="36"/>
  <c r="U264" i="6"/>
  <c r="AB260" i="33" s="1"/>
  <c r="L266" i="38" s="1"/>
  <c r="L116" i="36"/>
  <c r="U114" i="6"/>
  <c r="AB110" i="33" s="1"/>
  <c r="T71" i="43" s="1"/>
  <c r="L449" i="36"/>
  <c r="U447" i="6"/>
  <c r="AB443" i="33" s="1"/>
  <c r="L449" i="38" s="1"/>
  <c r="L198" i="36"/>
  <c r="U196" i="6"/>
  <c r="AB192" i="33" s="1"/>
  <c r="T54" i="43" s="1"/>
  <c r="L68" i="36"/>
  <c r="U66" i="6"/>
  <c r="AB62" i="33" s="1"/>
  <c r="T146" i="43" s="1"/>
  <c r="L685" i="36"/>
  <c r="U683" i="6"/>
  <c r="AB679" i="33" s="1"/>
  <c r="L685" i="38" s="1"/>
  <c r="L156" i="36"/>
  <c r="U154" i="6"/>
  <c r="AB150" i="33" s="1"/>
  <c r="L156" i="38" s="1"/>
  <c r="L249" i="36"/>
  <c r="U247" i="6"/>
  <c r="AB243" i="33" s="1"/>
  <c r="L249" i="38" s="1"/>
  <c r="L199" i="36"/>
  <c r="U197" i="6"/>
  <c r="AB193" i="33" s="1"/>
  <c r="T188" i="43" s="1"/>
  <c r="L244" i="36"/>
  <c r="U242" i="6"/>
  <c r="AB238" i="33" s="1"/>
  <c r="L244" i="38" s="1"/>
  <c r="L420" i="36"/>
  <c r="U418" i="6"/>
  <c r="AB414" i="33" s="1"/>
  <c r="T168" i="43" s="1"/>
  <c r="L278" i="36"/>
  <c r="U276" i="6"/>
  <c r="AB272" i="33" s="1"/>
  <c r="M22" i="34"/>
  <c r="L155" i="36"/>
  <c r="U153" i="6"/>
  <c r="AB149" i="33" s="1"/>
  <c r="L155" i="38" s="1"/>
  <c r="L440" i="36"/>
  <c r="U438" i="6"/>
  <c r="AB434" i="33" s="1"/>
  <c r="L440" i="38" s="1"/>
  <c r="L333" i="36"/>
  <c r="U331" i="6"/>
  <c r="AB327" i="33" s="1"/>
  <c r="L333" i="38" s="1"/>
  <c r="L73" i="36"/>
  <c r="U71" i="6"/>
  <c r="AB67" i="33" s="1"/>
  <c r="L66" i="36"/>
  <c r="U64" i="6"/>
  <c r="AB60" i="33" s="1"/>
  <c r="L66" i="38" s="1"/>
  <c r="L706" i="36"/>
  <c r="U704" i="6"/>
  <c r="AB700" i="33" s="1"/>
  <c r="T61" i="43" s="1"/>
  <c r="M36" i="34"/>
  <c r="L61" i="36"/>
  <c r="U59" i="6"/>
  <c r="AB55" i="33" s="1"/>
  <c r="L61" i="38" s="1"/>
  <c r="L167" i="36"/>
  <c r="U165" i="6"/>
  <c r="AB161" i="33" s="1"/>
  <c r="L167" i="38" s="1"/>
  <c r="L462" i="36"/>
  <c r="U460" i="6"/>
  <c r="AB456" i="33" s="1"/>
  <c r="T53" i="43" s="1"/>
  <c r="L723" i="36"/>
  <c r="U721" i="6"/>
  <c r="AB717" i="33" s="1"/>
  <c r="L723" i="38" s="1"/>
  <c r="U89" i="6"/>
  <c r="AB85" i="33" s="1"/>
  <c r="L91" i="38" s="1"/>
  <c r="L91" i="36"/>
  <c r="U199" i="6"/>
  <c r="AB195" i="33" s="1"/>
  <c r="L201" i="38" s="1"/>
  <c r="L201" i="36"/>
  <c r="U488" i="6"/>
  <c r="AB484" i="33" s="1"/>
  <c r="T86" i="43" s="1"/>
  <c r="L490" i="36"/>
  <c r="U138" i="6"/>
  <c r="AB134" i="33" s="1"/>
  <c r="L140" i="38" s="1"/>
  <c r="L140" i="36"/>
  <c r="U81" i="6"/>
  <c r="AB77" i="33" s="1"/>
  <c r="L83" i="38" s="1"/>
  <c r="L83" i="36"/>
  <c r="L296" i="36"/>
  <c r="M23" i="34"/>
  <c r="U294" i="6"/>
  <c r="AB290" i="33" s="1"/>
  <c r="T135" i="43" s="1"/>
  <c r="L295" i="36"/>
  <c r="U293" i="6"/>
  <c r="AB289" i="33" s="1"/>
  <c r="L295" i="38" s="1"/>
  <c r="L377" i="36"/>
  <c r="U375" i="6"/>
  <c r="AB371" i="33" s="1"/>
  <c r="L377" i="38" s="1"/>
  <c r="U51" i="6"/>
  <c r="AB47" i="33" s="1"/>
  <c r="T184" i="43" s="1"/>
  <c r="L53" i="36"/>
  <c r="L230" i="36"/>
  <c r="U228" i="6"/>
  <c r="AB224" i="33" s="1"/>
  <c r="T93" i="43" s="1"/>
  <c r="L670" i="36"/>
  <c r="U668" i="6"/>
  <c r="AB664" i="33" s="1"/>
  <c r="L670" i="38" s="1"/>
  <c r="L340" i="36"/>
  <c r="U338" i="6"/>
  <c r="AB334" i="33" s="1"/>
  <c r="L340" i="38" s="1"/>
  <c r="L708" i="36"/>
  <c r="U706" i="6"/>
  <c r="AB702" i="33" s="1"/>
  <c r="T108" i="43" s="1"/>
  <c r="L481" i="36"/>
  <c r="U479" i="6"/>
  <c r="AB475" i="33" s="1"/>
  <c r="T15" i="43" s="1"/>
  <c r="L245" i="36"/>
  <c r="U243" i="6"/>
  <c r="AB239" i="33" s="1"/>
  <c r="T28" i="43" s="1"/>
  <c r="L165" i="36"/>
  <c r="U163" i="6"/>
  <c r="AB159" i="33" s="1"/>
  <c r="L165" i="38" s="1"/>
  <c r="L347" i="36"/>
  <c r="U345" i="6"/>
  <c r="AB341" i="33" s="1"/>
  <c r="L347" i="38" s="1"/>
  <c r="L180" i="36"/>
  <c r="U178" i="6"/>
  <c r="AB174" i="33" s="1"/>
  <c r="L180" i="38" s="1"/>
  <c r="L217" i="36"/>
  <c r="U215" i="6"/>
  <c r="AB211" i="33" s="1"/>
  <c r="T58" i="43" s="1"/>
  <c r="L228" i="36"/>
  <c r="U226" i="6"/>
  <c r="AB222" i="33" s="1"/>
  <c r="L228" i="38" s="1"/>
  <c r="L120" i="36"/>
  <c r="U118" i="6"/>
  <c r="AB114" i="33" s="1"/>
  <c r="L120" i="38" s="1"/>
  <c r="L211" i="36"/>
  <c r="U209" i="6"/>
  <c r="AB205" i="33" s="1"/>
  <c r="L211" i="38" s="1"/>
  <c r="U515" i="6"/>
  <c r="AB511" i="33" s="1"/>
  <c r="T141" i="43" s="1"/>
  <c r="M30" i="34"/>
  <c r="L517" i="36"/>
  <c r="L127" i="36"/>
  <c r="U125" i="6"/>
  <c r="AB121" i="33" s="1"/>
  <c r="T38" i="43" s="1"/>
  <c r="L159" i="36"/>
  <c r="U157" i="6"/>
  <c r="AB153" i="33" s="1"/>
  <c r="M13" i="34"/>
  <c r="L836" i="36"/>
  <c r="U834" i="6"/>
  <c r="AB830" i="33" s="1"/>
  <c r="L836" i="38" s="1"/>
  <c r="L824" i="36"/>
  <c r="U822" i="6"/>
  <c r="AB818" i="33" s="1"/>
  <c r="T55" i="43" s="1"/>
  <c r="L823" i="36"/>
  <c r="U821" i="6"/>
  <c r="AB817" i="33" s="1"/>
  <c r="T9" i="43" s="1"/>
  <c r="U421" i="6"/>
  <c r="AB417" i="33" s="1"/>
  <c r="T95" i="43" s="1"/>
  <c r="L423" i="36"/>
  <c r="M27" i="34"/>
  <c r="U823" i="6"/>
  <c r="AB819" i="33" s="1"/>
  <c r="L825" i="36"/>
  <c r="L715" i="36"/>
  <c r="U713" i="6"/>
  <c r="AB709" i="33" s="1"/>
  <c r="T121" i="43" s="1"/>
  <c r="L232" i="36"/>
  <c r="U230" i="6"/>
  <c r="AB226" i="33" s="1"/>
  <c r="T155" i="43" s="1"/>
  <c r="L152" i="36"/>
  <c r="U150" i="6"/>
  <c r="AB146" i="33" s="1"/>
  <c r="L152" i="38" s="1"/>
  <c r="L151" i="36"/>
  <c r="U149" i="6"/>
  <c r="AB145" i="33" s="1"/>
  <c r="L151" i="38" s="1"/>
  <c r="L55" i="36"/>
  <c r="U53" i="6"/>
  <c r="AB49" i="33" s="1"/>
  <c r="T19" i="43" s="1"/>
  <c r="U306" i="6"/>
  <c r="AB302" i="33" s="1"/>
  <c r="L308" i="38" s="1"/>
  <c r="L308" i="36"/>
  <c r="L405" i="36"/>
  <c r="U403" i="6"/>
  <c r="AB399" i="33" s="1"/>
  <c r="L363" i="36"/>
  <c r="U361" i="6"/>
  <c r="AB357" i="33" s="1"/>
  <c r="T56" i="43" s="1"/>
  <c r="U254" i="6"/>
  <c r="AB250" i="33" s="1"/>
  <c r="L256" i="38" s="1"/>
  <c r="L256" i="36"/>
  <c r="U389" i="6"/>
  <c r="AB385" i="33" s="1"/>
  <c r="T51" i="43" s="1"/>
  <c r="L391" i="36"/>
  <c r="L678" i="36"/>
  <c r="U676" i="6"/>
  <c r="AB672" i="33" s="1"/>
  <c r="L678" i="38" s="1"/>
  <c r="U688" i="6"/>
  <c r="AB684" i="33" s="1"/>
  <c r="L690" i="38" s="1"/>
  <c r="L690" i="36"/>
  <c r="U687" i="6"/>
  <c r="AB683" i="33" s="1"/>
  <c r="T183" i="43" s="1"/>
  <c r="L689" i="36"/>
  <c r="L821" i="36"/>
  <c r="U819" i="6"/>
  <c r="AB815" i="33" s="1"/>
  <c r="T68" i="43" s="1"/>
  <c r="M39" i="34"/>
  <c r="L87" i="36"/>
  <c r="U85" i="6"/>
  <c r="AB81" i="33" s="1"/>
  <c r="L87" i="38" s="1"/>
  <c r="L352" i="36"/>
  <c r="U350" i="6"/>
  <c r="AB346" i="33" s="1"/>
  <c r="L352" i="38" s="1"/>
  <c r="L270" i="36"/>
  <c r="U268" i="6"/>
  <c r="AB264" i="33" s="1"/>
  <c r="L270" i="38" s="1"/>
  <c r="L361" i="36"/>
  <c r="U359" i="6"/>
  <c r="AB355" i="33" s="1"/>
  <c r="L361" i="38" s="1"/>
  <c r="L258" i="36"/>
  <c r="U256" i="6"/>
  <c r="AB252" i="33" s="1"/>
  <c r="L258" i="38" s="1"/>
  <c r="L429" i="36"/>
  <c r="U427" i="6"/>
  <c r="AB423" i="33" s="1"/>
  <c r="T7" i="43" s="1"/>
  <c r="L171" i="36"/>
  <c r="U169" i="6"/>
  <c r="AB165" i="33" s="1"/>
  <c r="L171" i="38" s="1"/>
  <c r="L663" i="36"/>
  <c r="U661" i="6"/>
  <c r="AB657" i="33" s="1"/>
  <c r="M31" i="34"/>
  <c r="L135" i="36"/>
  <c r="U133" i="6"/>
  <c r="AB129" i="33" s="1"/>
  <c r="L135" i="38" s="1"/>
  <c r="L424" i="36"/>
  <c r="U422" i="6"/>
  <c r="AB418" i="33" s="1"/>
  <c r="T133" i="43" s="1"/>
  <c r="L234" i="36"/>
  <c r="U232" i="6"/>
  <c r="AB228" i="33" s="1"/>
  <c r="L234" i="38" s="1"/>
  <c r="L138" i="36"/>
  <c r="U136" i="6"/>
  <c r="AB132" i="33" s="1"/>
  <c r="L702" i="36"/>
  <c r="U700" i="6"/>
  <c r="AB696" i="33" s="1"/>
  <c r="T46" i="43" s="1"/>
  <c r="L194" i="36"/>
  <c r="U192" i="6"/>
  <c r="AB188" i="33" s="1"/>
  <c r="L194" i="38" s="1"/>
  <c r="L216" i="36"/>
  <c r="U214" i="6"/>
  <c r="AB210" i="33" s="1"/>
  <c r="M19" i="34"/>
  <c r="L400" i="36"/>
  <c r="U398" i="6"/>
  <c r="AB394" i="33" s="1"/>
  <c r="L400" i="38" s="1"/>
  <c r="L262" i="36"/>
  <c r="U260" i="6"/>
  <c r="AB256" i="33" s="1"/>
  <c r="T35" i="43" s="1"/>
  <c r="L238" i="36"/>
  <c r="U236" i="6"/>
  <c r="AB232" i="33" s="1"/>
  <c r="L238" i="38" s="1"/>
  <c r="L30" i="36"/>
  <c r="U28" i="6"/>
  <c r="AB24" i="33" s="1"/>
  <c r="L30" i="38" s="1"/>
  <c r="L284" i="36"/>
  <c r="U282" i="6"/>
  <c r="AB278" i="33" s="1"/>
  <c r="T116" i="43" s="1"/>
  <c r="U152" i="6"/>
  <c r="AB148" i="33" s="1"/>
  <c r="T140" i="43" s="1"/>
  <c r="M12" i="34"/>
  <c r="L154" i="36"/>
  <c r="U88" i="6"/>
  <c r="AB84" i="33" s="1"/>
  <c r="L90" i="38" s="1"/>
  <c r="L90" i="36"/>
  <c r="L341" i="36"/>
  <c r="U339" i="6"/>
  <c r="AB335" i="33" s="1"/>
  <c r="L341" i="38" s="1"/>
  <c r="L306" i="36"/>
  <c r="M24" i="34"/>
  <c r="U304" i="6"/>
  <c r="AB300" i="33" s="1"/>
  <c r="L398" i="36"/>
  <c r="U396" i="6"/>
  <c r="AB392" i="33" s="1"/>
  <c r="L398" i="38" s="1"/>
  <c r="L184" i="36"/>
  <c r="U182" i="6"/>
  <c r="AB178" i="33" s="1"/>
  <c r="L204" i="36"/>
  <c r="M15" i="34"/>
  <c r="U202" i="6"/>
  <c r="AB198" i="33" s="1"/>
  <c r="T11" i="43" s="1"/>
  <c r="U369" i="6"/>
  <c r="AB365" i="33" s="1"/>
  <c r="L371" i="38" s="1"/>
  <c r="L371" i="36"/>
  <c r="U10" i="6"/>
  <c r="AB6" i="33" s="1"/>
  <c r="L12" i="38" s="1"/>
  <c r="L12" i="36"/>
  <c r="U341" i="6"/>
  <c r="AB337" i="33" s="1"/>
  <c r="L343" i="36"/>
  <c r="L438" i="36"/>
  <c r="U436" i="6"/>
  <c r="AB432" i="33" s="1"/>
  <c r="T163" i="43" s="1"/>
  <c r="U678" i="6"/>
  <c r="AB674" i="33" s="1"/>
  <c r="T20" i="43" s="1"/>
  <c r="L680" i="36"/>
  <c r="U406" i="6"/>
  <c r="AB402" i="33" s="1"/>
  <c r="L408" i="38" s="1"/>
  <c r="L408" i="36"/>
  <c r="U710" i="6"/>
  <c r="AB706" i="33" s="1"/>
  <c r="T10" i="43" s="1"/>
  <c r="L712" i="36"/>
  <c r="L203" i="36"/>
  <c r="U201" i="6"/>
  <c r="AB197" i="33" s="1"/>
  <c r="T32" i="43" s="1"/>
  <c r="L11" i="36"/>
  <c r="U9" i="6"/>
  <c r="AB5" i="33" s="1"/>
  <c r="P833" i="33"/>
  <c r="M5" i="34"/>
  <c r="L674" i="36"/>
  <c r="M32" i="34"/>
  <c r="U672" i="6"/>
  <c r="AB668" i="33" s="1"/>
  <c r="T79" i="43" s="1"/>
  <c r="L89" i="36"/>
  <c r="U87" i="6"/>
  <c r="AB83" i="33" s="1"/>
  <c r="L89" i="38" s="1"/>
  <c r="L297" i="36"/>
  <c r="U295" i="6"/>
  <c r="AB291" i="33" s="1"/>
  <c r="T105" i="43" s="1"/>
  <c r="L254" i="36"/>
  <c r="U252" i="6"/>
  <c r="AB248" i="33" s="1"/>
  <c r="M20" i="34"/>
  <c r="L19" i="36"/>
  <c r="U17" i="6"/>
  <c r="AB13" i="33" s="1"/>
  <c r="M6" i="34"/>
  <c r="L208" i="36"/>
  <c r="U206" i="6"/>
  <c r="AB202" i="33" s="1"/>
  <c r="L208" i="38" s="1"/>
  <c r="L207" i="36"/>
  <c r="M17" i="34"/>
  <c r="U205" i="6"/>
  <c r="AB201" i="33" s="1"/>
  <c r="T27" i="43" s="1"/>
  <c r="L29" i="36"/>
  <c r="U27" i="6"/>
  <c r="AB23" i="33" s="1"/>
  <c r="L29" i="38" s="1"/>
  <c r="L379" i="36"/>
  <c r="U377" i="6"/>
  <c r="AB373" i="33" s="1"/>
  <c r="L379" i="38" s="1"/>
  <c r="L385" i="36"/>
  <c r="U383" i="6"/>
  <c r="AB379" i="33" s="1"/>
  <c r="T187" i="43" s="1"/>
  <c r="L212" i="36"/>
  <c r="U210" i="6"/>
  <c r="AB206" i="33" s="1"/>
  <c r="L212" i="38" s="1"/>
  <c r="L39" i="36"/>
  <c r="U37" i="6"/>
  <c r="AB33" i="33" s="1"/>
  <c r="T81" i="43" s="1"/>
  <c r="L421" i="36"/>
  <c r="U419" i="6"/>
  <c r="AB415" i="33" s="1"/>
  <c r="L421" i="38" s="1"/>
  <c r="L393" i="36"/>
  <c r="U391" i="6"/>
  <c r="AB387" i="33" s="1"/>
  <c r="L336" i="36"/>
  <c r="U334" i="6"/>
  <c r="AB330" i="33" s="1"/>
  <c r="T39" i="43" s="1"/>
  <c r="L147" i="36"/>
  <c r="U145" i="6"/>
  <c r="AB141" i="33" s="1"/>
  <c r="T17" i="43" s="1"/>
  <c r="L259" i="36"/>
  <c r="U257" i="6"/>
  <c r="AB253" i="33" s="1"/>
  <c r="L259" i="38" s="1"/>
  <c r="L755" i="36"/>
  <c r="U753" i="6"/>
  <c r="AB749" i="33" s="1"/>
  <c r="T70" i="43" s="1"/>
  <c r="L668" i="36"/>
  <c r="U666" i="6"/>
  <c r="AB662" i="33" s="1"/>
  <c r="L668" i="38" s="1"/>
  <c r="U216" i="6"/>
  <c r="AB212" i="33" s="1"/>
  <c r="L218" i="38" s="1"/>
  <c r="L218" i="36"/>
  <c r="L822" i="36"/>
  <c r="U820" i="6"/>
  <c r="AB816" i="33" s="1"/>
  <c r="T33" i="43" s="1"/>
  <c r="M40" i="34"/>
  <c r="L315" i="36"/>
  <c r="U313" i="6"/>
  <c r="AB309" i="33" s="1"/>
  <c r="L315" i="38" s="1"/>
  <c r="L51" i="36"/>
  <c r="U49" i="6"/>
  <c r="AB45" i="33" s="1"/>
  <c r="L32" i="36"/>
  <c r="U30" i="6"/>
  <c r="AB26" i="33" s="1"/>
  <c r="L700" i="36"/>
  <c r="U698" i="6"/>
  <c r="AB694" i="33" s="1"/>
  <c r="U471" i="6"/>
  <c r="AB467" i="33" s="1"/>
  <c r="L473" i="38" s="1"/>
  <c r="L473" i="36"/>
  <c r="U120" i="6"/>
  <c r="AB116" i="33" s="1"/>
  <c r="L122" i="38" s="1"/>
  <c r="L122" i="36"/>
  <c r="U417" i="6"/>
  <c r="AB413" i="33" s="1"/>
  <c r="L419" i="38" s="1"/>
  <c r="L419" i="36"/>
  <c r="U269" i="6"/>
  <c r="AB265" i="33" s="1"/>
  <c r="L271" i="38" s="1"/>
  <c r="L271" i="36"/>
  <c r="U705" i="6"/>
  <c r="AB701" i="33" s="1"/>
  <c r="T96" i="43" s="1"/>
  <c r="L707" i="36"/>
  <c r="U75" i="6"/>
  <c r="AB71" i="33" s="1"/>
  <c r="L77" i="38" s="1"/>
  <c r="L77" i="36"/>
  <c r="M10" i="34"/>
  <c r="U134" i="6"/>
  <c r="AB130" i="33" s="1"/>
  <c r="T124" i="43" s="1"/>
  <c r="L136" i="36"/>
  <c r="U664" i="6"/>
  <c r="AB660" i="33" s="1"/>
  <c r="L666" i="36"/>
  <c r="L174" i="36"/>
  <c r="U172" i="6"/>
  <c r="AB168" i="33" s="1"/>
  <c r="L174" i="38" s="1"/>
  <c r="L465" i="36"/>
  <c r="U463" i="6"/>
  <c r="AB459" i="33" s="1"/>
  <c r="T175" i="43" s="1"/>
  <c r="L683" i="36"/>
  <c r="U681" i="6"/>
  <c r="AB677" i="33" s="1"/>
  <c r="T6" i="43" s="1"/>
  <c r="M34" i="34"/>
  <c r="L287" i="36"/>
  <c r="U285" i="6"/>
  <c r="AB281" i="33" s="1"/>
  <c r="L287" i="38" s="1"/>
  <c r="L802" i="36"/>
  <c r="U800" i="6"/>
  <c r="AB796" i="33" s="1"/>
  <c r="L802" i="38" s="1"/>
  <c r="L46" i="36"/>
  <c r="U44" i="6"/>
  <c r="AB40" i="33" s="1"/>
  <c r="L46" i="38" s="1"/>
  <c r="L286" i="36"/>
  <c r="U284" i="6"/>
  <c r="AB280" i="33" s="1"/>
  <c r="L286" i="38" s="1"/>
  <c r="L482" i="36"/>
  <c r="U480" i="6"/>
  <c r="AB476" i="33" s="1"/>
  <c r="L482" i="38" s="1"/>
  <c r="L82" i="36"/>
  <c r="U80" i="6"/>
  <c r="AB76" i="33" s="1"/>
  <c r="L176" i="36"/>
  <c r="U174" i="6"/>
  <c r="AB170" i="33" s="1"/>
  <c r="L176" i="38" s="1"/>
  <c r="L273" i="36"/>
  <c r="U271" i="6"/>
  <c r="AB267" i="33" s="1"/>
  <c r="L273" i="38" s="1"/>
  <c r="L149" i="36"/>
  <c r="M11" i="34"/>
  <c r="U147" i="6"/>
  <c r="AB143" i="33" s="1"/>
  <c r="L283" i="36"/>
  <c r="U281" i="6"/>
  <c r="AB277" i="33" s="1"/>
  <c r="L283" i="38" s="1"/>
  <c r="L182" i="36"/>
  <c r="U180" i="6"/>
  <c r="AB176" i="33" s="1"/>
  <c r="M14" i="34"/>
  <c r="L688" i="36"/>
  <c r="U686" i="6"/>
  <c r="AB682" i="33" s="1"/>
  <c r="T85" i="43" s="1"/>
  <c r="L698" i="36"/>
  <c r="U696" i="6"/>
  <c r="AB692" i="33" s="1"/>
  <c r="T128" i="43" s="1"/>
  <c r="M35" i="34"/>
  <c r="L675" i="36"/>
  <c r="U673" i="6"/>
  <c r="AB669" i="33" s="1"/>
  <c r="M33" i="34"/>
  <c r="L489" i="36"/>
  <c r="U487" i="6"/>
  <c r="AB483" i="33" s="1"/>
  <c r="T23" i="43" s="1"/>
  <c r="M29" i="34"/>
  <c r="L269" i="36"/>
  <c r="U267" i="6"/>
  <c r="AB263" i="33" s="1"/>
  <c r="L269" i="38" s="1"/>
  <c r="L676" i="36"/>
  <c r="U674" i="6"/>
  <c r="AB670" i="33" s="1"/>
  <c r="L676" i="38" s="1"/>
  <c r="L142" i="36"/>
  <c r="U140" i="6"/>
  <c r="AB136" i="33" s="1"/>
  <c r="L142" i="38" s="1"/>
  <c r="L121" i="36"/>
  <c r="U119" i="6"/>
  <c r="AB115" i="33" s="1"/>
  <c r="L121" i="38" s="1"/>
  <c r="L312" i="36"/>
  <c r="U310" i="6"/>
  <c r="AB306" i="33" s="1"/>
  <c r="L699" i="36"/>
  <c r="U697" i="6"/>
  <c r="AB693" i="33" s="1"/>
  <c r="L132" i="36"/>
  <c r="U130" i="6"/>
  <c r="AB126" i="33" s="1"/>
  <c r="L132" i="38" s="1"/>
  <c r="L196" i="36"/>
  <c r="U194" i="6"/>
  <c r="AB190" i="33" s="1"/>
  <c r="L196" i="38" s="1"/>
  <c r="L181" i="36"/>
  <c r="U179" i="6"/>
  <c r="AB175" i="33" s="1"/>
  <c r="L181" i="38" s="1"/>
  <c r="U181" i="6"/>
  <c r="AB177" i="33" s="1"/>
  <c r="T131" i="43" s="1"/>
  <c r="L183" i="36"/>
  <c r="U237" i="6"/>
  <c r="AB233" i="33" s="1"/>
  <c r="L239" i="38" s="1"/>
  <c r="L239" i="36"/>
  <c r="U131" i="6"/>
  <c r="AB127" i="33" s="1"/>
  <c r="L133" i="38" s="1"/>
  <c r="L133" i="36"/>
  <c r="U273" i="6"/>
  <c r="AB269" i="33" s="1"/>
  <c r="L275" i="38" s="1"/>
  <c r="L275" i="36"/>
  <c r="U707" i="6"/>
  <c r="AB703" i="33" s="1"/>
  <c r="T169" i="43" s="1"/>
  <c r="L709" i="36"/>
  <c r="M37" i="34"/>
  <c r="U365" i="6"/>
  <c r="AB361" i="33" s="1"/>
  <c r="T132" i="43" s="1"/>
  <c r="L367" i="36"/>
  <c r="U402" i="6"/>
  <c r="AB398" i="33" s="1"/>
  <c r="L404" i="36"/>
  <c r="U155" i="6"/>
  <c r="AB151" i="33" s="1"/>
  <c r="T75" i="43" s="1"/>
  <c r="L157" i="36"/>
  <c r="L289" i="36"/>
  <c r="U287" i="6"/>
  <c r="AB283" i="33" s="1"/>
  <c r="L289" i="38" s="1"/>
  <c r="L684" i="36"/>
  <c r="U682" i="6"/>
  <c r="AB678" i="33" s="1"/>
  <c r="L705" i="36"/>
  <c r="U703" i="6"/>
  <c r="AB699" i="33" s="1"/>
  <c r="T60" i="43" s="1"/>
  <c r="L130" i="36"/>
  <c r="U128" i="6"/>
  <c r="AB124" i="33" s="1"/>
  <c r="T142" i="43" s="1"/>
  <c r="L38" i="36"/>
  <c r="U36" i="6"/>
  <c r="AB32" i="33" s="1"/>
  <c r="T84" i="43" s="1"/>
  <c r="M7" i="34"/>
  <c r="L166" i="36"/>
  <c r="U164" i="6"/>
  <c r="AB160" i="33" s="1"/>
  <c r="L166" i="38" s="1"/>
  <c r="L414" i="36"/>
  <c r="U412" i="6"/>
  <c r="AB408" i="33" s="1"/>
  <c r="T90" i="43" s="1"/>
  <c r="L309" i="36"/>
  <c r="U307" i="6"/>
  <c r="AB303" i="33" s="1"/>
  <c r="L309" i="38" s="1"/>
  <c r="L384" i="36"/>
  <c r="U382" i="6"/>
  <c r="AB378" i="33" s="1"/>
  <c r="M25" i="34"/>
  <c r="L119" i="36"/>
  <c r="U117" i="6"/>
  <c r="AB113" i="33" s="1"/>
  <c r="L119" i="38" s="1"/>
  <c r="L15" i="36"/>
  <c r="U13" i="6"/>
  <c r="AB9" i="33" s="1"/>
  <c r="T80" i="43" s="1"/>
  <c r="L321" i="36"/>
  <c r="U319" i="6"/>
  <c r="AB315" i="33" s="1"/>
  <c r="L321" i="38" s="1"/>
  <c r="L667" i="36"/>
  <c r="U665" i="6"/>
  <c r="AB661" i="33" s="1"/>
  <c r="L667" i="38" s="1"/>
  <c r="L696" i="36"/>
  <c r="U694" i="6"/>
  <c r="AB690" i="33" s="1"/>
  <c r="T59" i="43" s="1"/>
  <c r="L486" i="36"/>
  <c r="U484" i="6"/>
  <c r="AB480" i="33" s="1"/>
  <c r="T52" i="43" s="1"/>
  <c r="L679" i="36"/>
  <c r="U677" i="6"/>
  <c r="AB673" i="33" s="1"/>
  <c r="L679" i="38" s="1"/>
  <c r="L96" i="36"/>
  <c r="U94" i="6"/>
  <c r="AB90" i="33" s="1"/>
  <c r="L96" i="38" s="1"/>
  <c r="L285" i="36"/>
  <c r="U283" i="6"/>
  <c r="AB279" i="33" s="1"/>
  <c r="T37" i="43" s="1"/>
  <c r="L26" i="36"/>
  <c r="U24" i="6"/>
  <c r="AB20" i="33" s="1"/>
  <c r="L431" i="36"/>
  <c r="U429" i="6"/>
  <c r="AB425" i="33" s="1"/>
  <c r="M28" i="34"/>
  <c r="L264" i="36"/>
  <c r="U262" i="6"/>
  <c r="AB258" i="33" s="1"/>
  <c r="L264" i="38" s="1"/>
  <c r="L365" i="36"/>
  <c r="U363" i="6"/>
  <c r="AB359" i="33" s="1"/>
  <c r="L365" i="38" s="1"/>
  <c r="L837" i="36"/>
  <c r="U835" i="6"/>
  <c r="AB831" i="33" s="1"/>
  <c r="T50" i="43" s="1"/>
  <c r="L721" i="36"/>
  <c r="U719" i="6"/>
  <c r="AB715" i="33" s="1"/>
  <c r="T18" i="43" s="1"/>
  <c r="M38" i="34"/>
  <c r="L427" i="36"/>
  <c r="U425" i="6"/>
  <c r="AB421" i="33" s="1"/>
  <c r="T130" i="43" s="1"/>
  <c r="L25" i="36"/>
  <c r="U23" i="6"/>
  <c r="AB19" i="33" s="1"/>
  <c r="L25" i="38" s="1"/>
  <c r="L794" i="36"/>
  <c r="U792" i="6"/>
  <c r="AB788" i="33" s="1"/>
  <c r="L794" i="38" s="1"/>
  <c r="U259" i="6"/>
  <c r="AB255" i="33" s="1"/>
  <c r="M21" i="34"/>
  <c r="L261" i="36"/>
  <c r="U379" i="6"/>
  <c r="AB375" i="33" s="1"/>
  <c r="L381" i="38" s="1"/>
  <c r="L381" i="36"/>
  <c r="U371" i="6"/>
  <c r="AB367" i="33" s="1"/>
  <c r="T109" i="43" s="1"/>
  <c r="L373" i="36"/>
  <c r="L399" i="36"/>
  <c r="U397" i="6"/>
  <c r="AB393" i="33" s="1"/>
  <c r="L399" i="38" s="1"/>
  <c r="L205" i="36"/>
  <c r="U203" i="6"/>
  <c r="AB199" i="33" s="1"/>
  <c r="T77" i="43" s="1"/>
  <c r="M16" i="34"/>
  <c r="T482" i="6"/>
  <c r="AA478" i="33" s="1"/>
  <c r="K484" i="38" s="1"/>
  <c r="Z75" i="6"/>
  <c r="AG71" i="33" s="1"/>
  <c r="Y134" i="43" s="1"/>
  <c r="T362" i="6"/>
  <c r="AA358" i="33" s="1"/>
  <c r="K364" i="38" s="1"/>
  <c r="T650" i="6"/>
  <c r="AA646" i="33" s="1"/>
  <c r="K652" i="38" s="1"/>
  <c r="T527" i="6"/>
  <c r="AA523" i="33" s="1"/>
  <c r="K529" i="38" s="1"/>
  <c r="T428" i="6"/>
  <c r="AA424" i="33" s="1"/>
  <c r="K430" i="38" s="1"/>
  <c r="T557" i="6"/>
  <c r="AA553" i="33" s="1"/>
  <c r="K559" i="38" s="1"/>
  <c r="T566" i="6"/>
  <c r="AA562" i="33" s="1"/>
  <c r="K568" i="38" s="1"/>
  <c r="T652" i="6"/>
  <c r="AA648" i="33" s="1"/>
  <c r="K654" i="38" s="1"/>
  <c r="T374" i="6"/>
  <c r="AA370" i="33" s="1"/>
  <c r="K376" i="38" s="1"/>
  <c r="T497" i="6"/>
  <c r="AA493" i="33" s="1"/>
  <c r="K499" i="38" s="1"/>
  <c r="T624" i="6"/>
  <c r="AA620" i="33" s="1"/>
  <c r="K626" i="38" s="1"/>
  <c r="Q166" i="36"/>
  <c r="K716" i="36"/>
  <c r="K619" i="36"/>
  <c r="Z284" i="6"/>
  <c r="AG280" i="33" s="1"/>
  <c r="Y100" i="43" s="1"/>
  <c r="K112" i="36"/>
  <c r="K513" i="36"/>
  <c r="K268" i="36"/>
  <c r="Q133" i="36"/>
  <c r="Q198" i="36"/>
  <c r="Q138" i="36"/>
  <c r="Z277" i="6"/>
  <c r="AG273" i="33" s="1"/>
  <c r="Q279" i="38" s="1"/>
  <c r="Q708" i="36"/>
  <c r="V184" i="6"/>
  <c r="AC180" i="33" s="1"/>
  <c r="U123" i="43" s="1"/>
  <c r="Z13" i="6"/>
  <c r="AG9" i="33" s="1"/>
  <c r="Y80" i="43" s="1"/>
  <c r="K148" i="36"/>
  <c r="M195" i="36"/>
  <c r="M370" i="36"/>
  <c r="T448" i="6"/>
  <c r="AA444" i="33" s="1"/>
  <c r="K450" i="38" s="1"/>
  <c r="Z678" i="6"/>
  <c r="AG674" i="33" s="1"/>
  <c r="Y20" i="43" s="1"/>
  <c r="K618" i="36"/>
  <c r="T458" i="6"/>
  <c r="AA454" i="33" s="1"/>
  <c r="K460" i="38" s="1"/>
  <c r="T627" i="6"/>
  <c r="AA623" i="33" s="1"/>
  <c r="K629" i="38" s="1"/>
  <c r="M481" i="36"/>
  <c r="Q149" i="36"/>
  <c r="Z665" i="6"/>
  <c r="AG661" i="33" s="1"/>
  <c r="Q667" i="38" s="1"/>
  <c r="T734" i="6"/>
  <c r="AA730" i="33" s="1"/>
  <c r="K736" i="38" s="1"/>
  <c r="T440" i="6"/>
  <c r="AA436" i="33" s="1"/>
  <c r="T601" i="6"/>
  <c r="AA597" i="33" s="1"/>
  <c r="S113" i="43" s="1"/>
  <c r="K472" i="36"/>
  <c r="Q203" i="36"/>
  <c r="T57" i="6"/>
  <c r="AA53" i="33" s="1"/>
  <c r="K59" i="38" s="1"/>
  <c r="T353" i="6"/>
  <c r="AA349" i="33" s="1"/>
  <c r="K355" i="38" s="1"/>
  <c r="Z599" i="6"/>
  <c r="AG595" i="33" s="1"/>
  <c r="Q601" i="38" s="1"/>
  <c r="K407" i="36"/>
  <c r="T54" i="6"/>
  <c r="AA50" i="33" s="1"/>
  <c r="K56" i="38" s="1"/>
  <c r="T92" i="6"/>
  <c r="AA88" i="33" s="1"/>
  <c r="K94" i="38" s="1"/>
  <c r="K733" i="36"/>
  <c r="Q192" i="36"/>
  <c r="V120" i="6"/>
  <c r="AC116" i="33" s="1"/>
  <c r="M122" i="38" s="1"/>
  <c r="Q384" i="36"/>
  <c r="K300" i="36"/>
  <c r="T411" i="6"/>
  <c r="AA407" i="33" s="1"/>
  <c r="K413" i="38" s="1"/>
  <c r="K84" i="36"/>
  <c r="T38" i="6"/>
  <c r="AA34" i="33" s="1"/>
  <c r="K40" i="38" s="1"/>
  <c r="Q206" i="36"/>
  <c r="T357" i="6"/>
  <c r="AA353" i="33" s="1"/>
  <c r="K359" i="38" s="1"/>
  <c r="K226" i="36"/>
  <c r="Z287" i="6"/>
  <c r="AG283" i="33" s="1"/>
  <c r="Q289" i="38" s="1"/>
  <c r="Z419" i="6"/>
  <c r="AG415" i="33" s="1"/>
  <c r="Q421" i="38" s="1"/>
  <c r="Q699" i="36"/>
  <c r="V270" i="6"/>
  <c r="AC266" i="33" s="1"/>
  <c r="M272" i="38" s="1"/>
  <c r="Z379" i="6"/>
  <c r="AG375" i="33" s="1"/>
  <c r="Q381" i="38" s="1"/>
  <c r="K518" i="36"/>
  <c r="K339" i="36"/>
  <c r="T474" i="6"/>
  <c r="AA470" i="33" s="1"/>
  <c r="K476" i="38" s="1"/>
  <c r="T619" i="6"/>
  <c r="AA615" i="33" s="1"/>
  <c r="K621" i="38" s="1"/>
  <c r="K459" i="36"/>
  <c r="T551" i="6"/>
  <c r="AA547" i="33" s="1"/>
  <c r="K553" i="38" s="1"/>
  <c r="K143" i="36"/>
  <c r="K236" i="36"/>
  <c r="K598" i="36"/>
  <c r="T376" i="6"/>
  <c r="AA372" i="33" s="1"/>
  <c r="K378" i="38" s="1"/>
  <c r="T793" i="6"/>
  <c r="AA789" i="33" s="1"/>
  <c r="K795" i="38" s="1"/>
  <c r="Q422" i="36"/>
  <c r="T326" i="6"/>
  <c r="AA322" i="33" s="1"/>
  <c r="K328" i="38" s="1"/>
  <c r="Z187" i="6"/>
  <c r="AG183" i="33" s="1"/>
  <c r="Q189" i="38" s="1"/>
  <c r="T592" i="6"/>
  <c r="AA588" i="33" s="1"/>
  <c r="K146" i="36"/>
  <c r="Q424" i="36"/>
  <c r="T451" i="6"/>
  <c r="AA447" i="33" s="1"/>
  <c r="K453" i="38" s="1"/>
  <c r="T533" i="6"/>
  <c r="AA529" i="33" s="1"/>
  <c r="T325" i="6"/>
  <c r="AA321" i="33" s="1"/>
  <c r="K327" i="38" s="1"/>
  <c r="T378" i="6"/>
  <c r="AA374" i="33" s="1"/>
  <c r="K380" i="38" s="1"/>
  <c r="Z365" i="6"/>
  <c r="AG361" i="33" s="1"/>
  <c r="Y132" i="43" s="1"/>
  <c r="Z138" i="6"/>
  <c r="AG134" i="33" s="1"/>
  <c r="Q140" i="38" s="1"/>
  <c r="Z475" i="6"/>
  <c r="AG471" i="33" s="1"/>
  <c r="Q477" i="38" s="1"/>
  <c r="Z17" i="6"/>
  <c r="AG13" i="33" s="1"/>
  <c r="Q19" i="38" s="1"/>
  <c r="T35" i="6"/>
  <c r="AA31" i="33" s="1"/>
  <c r="K564" i="36"/>
  <c r="T317" i="6"/>
  <c r="AA313" i="33" s="1"/>
  <c r="K319" i="38" s="1"/>
  <c r="Z331" i="6"/>
  <c r="AG327" i="33" s="1"/>
  <c r="Q333" i="38" s="1"/>
  <c r="Z695" i="6"/>
  <c r="AG691" i="33" s="1"/>
  <c r="Q697" i="38" s="1"/>
  <c r="H717" i="38"/>
  <c r="P17" i="38"/>
  <c r="Q420" i="36"/>
  <c r="H158" i="38"/>
  <c r="Q87" i="36"/>
  <c r="T638" i="6"/>
  <c r="AA634" i="33" s="1"/>
  <c r="K640" i="38" s="1"/>
  <c r="T343" i="6"/>
  <c r="AA339" i="33" s="1"/>
  <c r="K345" i="38" s="1"/>
  <c r="T597" i="6"/>
  <c r="AA593" i="33" s="1"/>
  <c r="K599" i="38" s="1"/>
  <c r="K45" i="36"/>
  <c r="R29" i="34"/>
  <c r="K491" i="38"/>
  <c r="P710" i="38"/>
  <c r="H662" i="38"/>
  <c r="M431" i="38"/>
  <c r="T342" i="6"/>
  <c r="AA338" i="33" s="1"/>
  <c r="K344" i="38" s="1"/>
  <c r="P491" i="38"/>
  <c r="Q696" i="36"/>
  <c r="Z672" i="6"/>
  <c r="AG668" i="33" s="1"/>
  <c r="Y79" i="43" s="1"/>
  <c r="Z826" i="6"/>
  <c r="AG822" i="33" s="1"/>
  <c r="Q828" i="38" s="1"/>
  <c r="T45" i="6"/>
  <c r="AA41" i="33" s="1"/>
  <c r="K47" i="38" s="1"/>
  <c r="R32" i="34"/>
  <c r="Q212" i="36"/>
  <c r="H254" i="38"/>
  <c r="P686" i="38"/>
  <c r="Z220" i="6"/>
  <c r="AG216" i="33" s="1"/>
  <c r="Q273" i="36"/>
  <c r="T614" i="6"/>
  <c r="AA610" i="33" s="1"/>
  <c r="K616" i="38" s="1"/>
  <c r="T751" i="6"/>
  <c r="AA747" i="33" s="1"/>
  <c r="K753" i="38" s="1"/>
  <c r="T572" i="6"/>
  <c r="AA568" i="33" s="1"/>
  <c r="K574" i="38" s="1"/>
  <c r="T647" i="6"/>
  <c r="AA643" i="33" s="1"/>
  <c r="K649" i="38" s="1"/>
  <c r="Q402" i="38"/>
  <c r="H431" i="38"/>
  <c r="Q261" i="38"/>
  <c r="H260" i="38"/>
  <c r="P35" i="38"/>
  <c r="T29" i="6"/>
  <c r="AA25" i="33" s="1"/>
  <c r="K31" i="38" s="1"/>
  <c r="T106" i="6"/>
  <c r="AA102" i="33" s="1"/>
  <c r="K108" i="38" s="1"/>
  <c r="K439" i="36"/>
  <c r="K110" i="36"/>
  <c r="R23" i="34"/>
  <c r="R36" i="34"/>
  <c r="T279" i="6"/>
  <c r="AA275" i="33" s="1"/>
  <c r="K281" i="38" s="1"/>
  <c r="Q120" i="36"/>
  <c r="Z126" i="6"/>
  <c r="AG122" i="33" s="1"/>
  <c r="Y40" i="43" s="1"/>
  <c r="Q706" i="36"/>
  <c r="Q414" i="36"/>
  <c r="Q121" i="36"/>
  <c r="Q690" i="36"/>
  <c r="Q799" i="36"/>
  <c r="Q679" i="36"/>
  <c r="Q209" i="36"/>
  <c r="K558" i="36"/>
  <c r="Q471" i="36"/>
  <c r="Q296" i="36"/>
  <c r="Q727" i="36"/>
  <c r="V821" i="6"/>
  <c r="AC817" i="33" s="1"/>
  <c r="U9" i="43" s="1"/>
  <c r="T769" i="6"/>
  <c r="AA765" i="33" s="1"/>
  <c r="K771" i="38" s="1"/>
  <c r="Z704" i="6"/>
  <c r="AG700" i="33" s="1"/>
  <c r="Y61" i="43" s="1"/>
  <c r="Q664" i="36"/>
  <c r="Z294" i="6"/>
  <c r="AG290" i="33" s="1"/>
  <c r="Y135" i="43" s="1"/>
  <c r="Q275" i="36"/>
  <c r="Q783" i="36"/>
  <c r="Q152" i="36"/>
  <c r="Z200" i="6"/>
  <c r="AG196" i="33" s="1"/>
  <c r="Q202" i="38" s="1"/>
  <c r="Q835" i="36"/>
  <c r="Q308" i="36"/>
  <c r="Q487" i="36"/>
  <c r="Z143" i="6"/>
  <c r="AG139" i="33" s="1"/>
  <c r="Y104" i="43" s="1"/>
  <c r="Z713" i="6"/>
  <c r="AG709" i="33" s="1"/>
  <c r="Y121" i="43" s="1"/>
  <c r="Z9" i="6"/>
  <c r="AG5" i="33" s="1"/>
  <c r="Y16" i="43" s="1"/>
  <c r="Q193" i="36"/>
  <c r="Q457" i="36"/>
  <c r="Z199" i="6"/>
  <c r="AG195" i="33" s="1"/>
  <c r="Q201" i="38" s="1"/>
  <c r="Q258" i="36"/>
  <c r="Z130" i="6"/>
  <c r="AG126" i="33" s="1"/>
  <c r="Q132" i="38" s="1"/>
  <c r="Z243" i="6"/>
  <c r="AG239" i="33" s="1"/>
  <c r="Y28" i="43" s="1"/>
  <c r="T104" i="6"/>
  <c r="AA100" i="33" s="1"/>
  <c r="K106" i="38" s="1"/>
  <c r="T364" i="6"/>
  <c r="AA360" i="33" s="1"/>
  <c r="K366" i="38" s="1"/>
  <c r="T274" i="6"/>
  <c r="AA270" i="33" s="1"/>
  <c r="Z254" i="6"/>
  <c r="AG250" i="33" s="1"/>
  <c r="Q256" i="38" s="1"/>
  <c r="Q489" i="36"/>
  <c r="Q405" i="36"/>
  <c r="Q683" i="36"/>
  <c r="Q688" i="36"/>
  <c r="Q218" i="36"/>
  <c r="Z487" i="6"/>
  <c r="AG483" i="33" s="1"/>
  <c r="Y23" i="43" s="1"/>
  <c r="T607" i="6"/>
  <c r="AA603" i="33" s="1"/>
  <c r="K609" i="38" s="1"/>
  <c r="Q199" i="36"/>
  <c r="Q309" i="36"/>
  <c r="Q124" i="36"/>
  <c r="Q440" i="36"/>
  <c r="K99" i="36"/>
  <c r="T426" i="6"/>
  <c r="AA422" i="33" s="1"/>
  <c r="K428" i="38" s="1"/>
  <c r="Q685" i="36"/>
  <c r="Z27" i="6"/>
  <c r="AG23" i="33" s="1"/>
  <c r="Q29" i="38" s="1"/>
  <c r="Q343" i="36"/>
  <c r="M396" i="36"/>
  <c r="Q341" i="36"/>
  <c r="Q695" i="36"/>
  <c r="V174" i="6"/>
  <c r="AC170" i="33" s="1"/>
  <c r="M176" i="38" s="1"/>
  <c r="T166" i="6"/>
  <c r="AA162" i="33" s="1"/>
  <c r="K168" i="38" s="1"/>
  <c r="Q142" i="36"/>
  <c r="Q486" i="36"/>
  <c r="Q183" i="36"/>
  <c r="Q32" i="36"/>
  <c r="Q83" i="36"/>
  <c r="Q438" i="36"/>
  <c r="Q270" i="36"/>
  <c r="Z215" i="6"/>
  <c r="AG211" i="33" s="1"/>
  <c r="Y58" i="43" s="1"/>
  <c r="T42" i="6"/>
  <c r="AA38" i="33" s="1"/>
  <c r="K44" i="38" s="1"/>
  <c r="V683" i="6"/>
  <c r="AC679" i="33" s="1"/>
  <c r="M685" i="38" s="1"/>
  <c r="V242" i="6"/>
  <c r="AC238" i="33" s="1"/>
  <c r="M244" i="38" s="1"/>
  <c r="M30" i="36"/>
  <c r="M120" i="36"/>
  <c r="K163" i="36"/>
  <c r="V403" i="6"/>
  <c r="AC399" i="33" s="1"/>
  <c r="K687" i="36"/>
  <c r="M517" i="36"/>
  <c r="K581" i="36"/>
  <c r="V753" i="6"/>
  <c r="AC749" i="33" s="1"/>
  <c r="U70" i="43" s="1"/>
  <c r="T790" i="6"/>
  <c r="AA786" i="33" s="1"/>
  <c r="K792" i="38" s="1"/>
  <c r="V294" i="6"/>
  <c r="AC290" i="33" s="1"/>
  <c r="U135" i="43" s="1"/>
  <c r="M289" i="36"/>
  <c r="Q473" i="36"/>
  <c r="M675" i="36"/>
  <c r="Z350" i="6"/>
  <c r="AG346" i="33" s="1"/>
  <c r="Q352" i="38" s="1"/>
  <c r="T531" i="6"/>
  <c r="AA527" i="33" s="1"/>
  <c r="K533" i="38" s="1"/>
  <c r="K776" i="36"/>
  <c r="Z137" i="6"/>
  <c r="AG133" i="33" s="1"/>
  <c r="Y42" i="43" s="1"/>
  <c r="T784" i="6"/>
  <c r="AA780" i="33" s="1"/>
  <c r="K786" i="38" s="1"/>
  <c r="K757" i="36"/>
  <c r="T510" i="6"/>
  <c r="AA506" i="33" s="1"/>
  <c r="K512" i="38" s="1"/>
  <c r="K516" i="36"/>
  <c r="M379" i="36"/>
  <c r="T534" i="6"/>
  <c r="AA530" i="33" s="1"/>
  <c r="K536" i="38" s="1"/>
  <c r="T151" i="6"/>
  <c r="AA147" i="33" s="1"/>
  <c r="T380" i="6"/>
  <c r="AA376" i="33" s="1"/>
  <c r="K382" i="38" s="1"/>
  <c r="T347" i="6"/>
  <c r="AA343" i="33" s="1"/>
  <c r="K349" i="38" s="1"/>
  <c r="T587" i="6"/>
  <c r="AA583" i="33" s="1"/>
  <c r="K589" i="38" s="1"/>
  <c r="K251" i="36"/>
  <c r="K153" i="36"/>
  <c r="K637" i="36"/>
  <c r="K814" i="36"/>
  <c r="T802" i="6"/>
  <c r="AA798" i="33" s="1"/>
  <c r="K804" i="38" s="1"/>
  <c r="K177" i="36"/>
  <c r="T545" i="6"/>
  <c r="AA541" i="33" s="1"/>
  <c r="K547" i="38" s="1"/>
  <c r="T762" i="6"/>
  <c r="AA758" i="33" s="1"/>
  <c r="K764" i="38" s="1"/>
  <c r="T561" i="6"/>
  <c r="AA557" i="33" s="1"/>
  <c r="K563" i="38" s="1"/>
  <c r="V676" i="6"/>
  <c r="AC672" i="33" s="1"/>
  <c r="M678" i="38" s="1"/>
  <c r="T195" i="6"/>
  <c r="AA191" i="33" s="1"/>
  <c r="K197" i="38" s="1"/>
  <c r="K538" i="36"/>
  <c r="T501" i="6"/>
  <c r="AA497" i="33" s="1"/>
  <c r="K503" i="38" s="1"/>
  <c r="V700" i="6"/>
  <c r="AC696" i="33" s="1"/>
  <c r="U46" i="43" s="1"/>
  <c r="Z383" i="6"/>
  <c r="AG379" i="33" s="1"/>
  <c r="Y187" i="43" s="1"/>
  <c r="Z173" i="6"/>
  <c r="AG169" i="33" s="1"/>
  <c r="Y160" i="43" s="1"/>
  <c r="M423" i="36"/>
  <c r="Z389" i="6"/>
  <c r="AG385" i="33" s="1"/>
  <c r="Y51" i="43" s="1"/>
  <c r="T604" i="6"/>
  <c r="AA600" i="33" s="1"/>
  <c r="K606" i="38" s="1"/>
  <c r="T61" i="6"/>
  <c r="AA57" i="33" s="1"/>
  <c r="K63" i="38" s="1"/>
  <c r="T595" i="6"/>
  <c r="AA591" i="33" s="1"/>
  <c r="K597" i="38" s="1"/>
  <c r="T722" i="6"/>
  <c r="AA718" i="33" s="1"/>
  <c r="K724" i="38" s="1"/>
  <c r="T528" i="6"/>
  <c r="AA524" i="33" s="1"/>
  <c r="K530" i="38" s="1"/>
  <c r="K525" i="36"/>
  <c r="Z835" i="6"/>
  <c r="AG831" i="33" s="1"/>
  <c r="Y50" i="43" s="1"/>
  <c r="V475" i="6"/>
  <c r="AC471" i="33" s="1"/>
  <c r="M477" i="38" s="1"/>
  <c r="K578" i="36"/>
  <c r="M194" i="36"/>
  <c r="T657" i="6"/>
  <c r="AA653" i="33" s="1"/>
  <c r="K659" i="38" s="1"/>
  <c r="K742" i="36"/>
  <c r="T628" i="6"/>
  <c r="AA624" i="33" s="1"/>
  <c r="K630" i="38" s="1"/>
  <c r="K665" i="36"/>
  <c r="K763" i="36"/>
  <c r="V10" i="6"/>
  <c r="AC6" i="33" s="1"/>
  <c r="M12" i="38" s="1"/>
  <c r="V284" i="6"/>
  <c r="AC280" i="33" s="1"/>
  <c r="M286" i="38" s="1"/>
  <c r="M363" i="36"/>
  <c r="M340" i="36"/>
  <c r="V369" i="6"/>
  <c r="AC365" i="33" s="1"/>
  <c r="M371" i="38" s="1"/>
  <c r="M721" i="36"/>
  <c r="T303" i="6"/>
  <c r="AA299" i="33" s="1"/>
  <c r="K305" i="38" s="1"/>
  <c r="M692" i="36"/>
  <c r="T787" i="6"/>
  <c r="AA783" i="33" s="1"/>
  <c r="K789" i="38" s="1"/>
  <c r="T786" i="6"/>
  <c r="AA782" i="33" s="1"/>
  <c r="K788" i="38" s="1"/>
  <c r="T549" i="6"/>
  <c r="AA545" i="33" s="1"/>
  <c r="K551" i="38" s="1"/>
  <c r="T526" i="6"/>
  <c r="AA522" i="33" s="1"/>
  <c r="K528" i="38" s="1"/>
  <c r="T12" i="6"/>
  <c r="AA8" i="33" s="1"/>
  <c r="K14" i="38" s="1"/>
  <c r="T416" i="6"/>
  <c r="AA412" i="33" s="1"/>
  <c r="K418" i="38" s="1"/>
  <c r="T547" i="6"/>
  <c r="AA543" i="33" s="1"/>
  <c r="K549" i="38" s="1"/>
  <c r="K790" i="36"/>
  <c r="T213" i="6"/>
  <c r="AA209" i="33" s="1"/>
  <c r="K591" i="36"/>
  <c r="K14" i="36"/>
  <c r="V154" i="6"/>
  <c r="AC150" i="33" s="1"/>
  <c r="M138" i="36"/>
  <c r="V419" i="6"/>
  <c r="AC415" i="33" s="1"/>
  <c r="M421" i="38" s="1"/>
  <c r="M256" i="36"/>
  <c r="T19" i="6"/>
  <c r="AA15" i="33" s="1"/>
  <c r="K21" i="38" s="1"/>
  <c r="Q136" i="36"/>
  <c r="Q348" i="36"/>
  <c r="Z359" i="6"/>
  <c r="AG355" i="33" s="1"/>
  <c r="Q361" i="38" s="1"/>
  <c r="V406" i="6"/>
  <c r="AC402" i="33" s="1"/>
  <c r="M408" i="38" s="1"/>
  <c r="M833" i="36"/>
  <c r="M471" i="36"/>
  <c r="T238" i="6"/>
  <c r="AA234" i="33" s="1"/>
  <c r="K240" i="38" s="1"/>
  <c r="T477" i="6"/>
  <c r="AA473" i="33" s="1"/>
  <c r="K479" i="38" s="1"/>
  <c r="T829" i="6"/>
  <c r="AA825" i="33" s="1"/>
  <c r="K831" i="38" s="1"/>
  <c r="R12" i="34"/>
  <c r="R35" i="34"/>
  <c r="R16" i="34"/>
  <c r="Q723" i="36"/>
  <c r="Z407" i="6"/>
  <c r="AG403" i="33" s="1"/>
  <c r="Y83" i="43" s="1"/>
  <c r="Z182" i="6"/>
  <c r="AG178" i="33" s="1"/>
  <c r="T654" i="6"/>
  <c r="AA650" i="33" s="1"/>
  <c r="K656" i="38" s="1"/>
  <c r="T459" i="6"/>
  <c r="AA455" i="33" s="1"/>
  <c r="K461" i="38" s="1"/>
  <c r="Q278" i="36"/>
  <c r="Q426" i="36"/>
  <c r="Q187" i="36"/>
  <c r="Q721" i="36"/>
  <c r="Z702" i="6"/>
  <c r="AG698" i="33" s="1"/>
  <c r="Q704" i="38" s="1"/>
  <c r="Q435" i="36"/>
  <c r="M466" i="36"/>
  <c r="T741" i="6"/>
  <c r="AA737" i="33" s="1"/>
  <c r="K743" i="38" s="1"/>
  <c r="T63" i="6"/>
  <c r="AA59" i="33" s="1"/>
  <c r="K65" i="38" s="1"/>
  <c r="T542" i="6"/>
  <c r="AA538" i="33" s="1"/>
  <c r="K544" i="38" s="1"/>
  <c r="T410" i="6"/>
  <c r="AA406" i="33" s="1"/>
  <c r="K412" i="38" s="1"/>
  <c r="K565" i="36"/>
  <c r="Z152" i="6"/>
  <c r="AG148" i="33" s="1"/>
  <c r="Y140" i="43" s="1"/>
  <c r="Q704" i="36"/>
  <c r="Q257" i="36"/>
  <c r="Q824" i="36"/>
  <c r="Q755" i="36"/>
  <c r="Q818" i="36"/>
  <c r="Q208" i="36"/>
  <c r="Q272" i="36"/>
  <c r="T832" i="6"/>
  <c r="AA828" i="33" s="1"/>
  <c r="K834" i="38" s="1"/>
  <c r="T69" i="6"/>
  <c r="AA65" i="33" s="1"/>
  <c r="K71" i="38" s="1"/>
  <c r="T723" i="6"/>
  <c r="AA719" i="33" s="1"/>
  <c r="K725" i="38" s="1"/>
  <c r="K113" i="36"/>
  <c r="T50" i="6"/>
  <c r="AA46" i="33" s="1"/>
  <c r="R30" i="34"/>
  <c r="Q517" i="36"/>
  <c r="M165" i="36"/>
  <c r="T727" i="6"/>
  <c r="AA723" i="33" s="1"/>
  <c r="T574" i="6"/>
  <c r="AA570" i="33" s="1"/>
  <c r="K576" i="38" s="1"/>
  <c r="T605" i="6"/>
  <c r="AA601" i="33" s="1"/>
  <c r="K607" i="38" s="1"/>
  <c r="Q691" i="36"/>
  <c r="Q182" i="36"/>
  <c r="T112" i="6"/>
  <c r="AA108" i="33" s="1"/>
  <c r="K114" i="38" s="1"/>
  <c r="T808" i="6"/>
  <c r="AA804" i="33" s="1"/>
  <c r="K810" i="38" s="1"/>
  <c r="T580" i="6"/>
  <c r="AA576" i="33" s="1"/>
  <c r="K582" i="38" s="1"/>
  <c r="T16" i="6"/>
  <c r="AA12" i="33" s="1"/>
  <c r="K18" i="38" s="1"/>
  <c r="T324" i="6"/>
  <c r="AA320" i="33" s="1"/>
  <c r="K326" i="38" s="1"/>
  <c r="T807" i="6"/>
  <c r="AA803" i="33" s="1"/>
  <c r="K809" i="38" s="1"/>
  <c r="K330" i="36"/>
  <c r="M333" i="36"/>
  <c r="Q119" i="36"/>
  <c r="Q68" i="36"/>
  <c r="Q836" i="36"/>
  <c r="Q316" i="36"/>
  <c r="Q26" i="36"/>
  <c r="Q261" i="36"/>
  <c r="M239" i="36"/>
  <c r="Q157" i="36"/>
  <c r="T349" i="6"/>
  <c r="AA345" i="33" s="1"/>
  <c r="K351" i="38" s="1"/>
  <c r="T814" i="6"/>
  <c r="AA810" i="33" s="1"/>
  <c r="K816" i="38" s="1"/>
  <c r="V268" i="6"/>
  <c r="AC264" i="33" s="1"/>
  <c r="M270" i="38" s="1"/>
  <c r="Z88" i="6"/>
  <c r="AG84" i="33" s="1"/>
  <c r="Q90" i="38" s="1"/>
  <c r="T546" i="6"/>
  <c r="AA542" i="33" s="1"/>
  <c r="K548" i="38" s="1"/>
  <c r="K98" i="36"/>
  <c r="T524" i="6"/>
  <c r="AA520" i="33" s="1"/>
  <c r="K526" i="38" s="1"/>
  <c r="T600" i="6"/>
  <c r="AA596" i="33" s="1"/>
  <c r="K602" i="38" s="1"/>
  <c r="T31" i="6"/>
  <c r="AA27" i="33" s="1"/>
  <c r="K33" i="38" s="1"/>
  <c r="T730" i="6"/>
  <c r="AA726" i="33" s="1"/>
  <c r="K732" i="38" s="1"/>
  <c r="V379" i="6"/>
  <c r="AC375" i="33" s="1"/>
  <c r="M381" i="38" s="1"/>
  <c r="V179" i="6"/>
  <c r="AC175" i="33" s="1"/>
  <c r="M181" i="38" s="1"/>
  <c r="Z59" i="6"/>
  <c r="AG55" i="33" s="1"/>
  <c r="Q61" i="38" s="1"/>
  <c r="T543" i="6"/>
  <c r="AA539" i="33" s="1"/>
  <c r="K545" i="38" s="1"/>
  <c r="T759" i="6"/>
  <c r="AA755" i="33" s="1"/>
  <c r="K761" i="38" s="1"/>
  <c r="T631" i="6"/>
  <c r="AA627" i="33" s="1"/>
  <c r="K633" i="38" s="1"/>
  <c r="T701" i="6"/>
  <c r="AA697" i="33" s="1"/>
  <c r="K703" i="38" s="1"/>
  <c r="T235" i="6"/>
  <c r="AA231" i="33" s="1"/>
  <c r="S167" i="43" s="1"/>
  <c r="M794" i="36"/>
  <c r="K703" i="36"/>
  <c r="K267" i="36"/>
  <c r="Z198" i="6"/>
  <c r="AG194" i="33" s="1"/>
  <c r="Y74" i="43" s="1"/>
  <c r="T312" i="6"/>
  <c r="AA308" i="33" s="1"/>
  <c r="K314" i="38" s="1"/>
  <c r="T73" i="6"/>
  <c r="AA69" i="33" s="1"/>
  <c r="K75" i="38" s="1"/>
  <c r="T691" i="6"/>
  <c r="AA687" i="33" s="1"/>
  <c r="K693" i="38" s="1"/>
  <c r="T506" i="6"/>
  <c r="AA502" i="33" s="1"/>
  <c r="K508" i="38" s="1"/>
  <c r="T758" i="6"/>
  <c r="AA754" i="33" s="1"/>
  <c r="K760" i="38" s="1"/>
  <c r="T233" i="6"/>
  <c r="AA229" i="33" s="1"/>
  <c r="K235" i="38" s="1"/>
  <c r="T292" i="6"/>
  <c r="AA288" i="33" s="1"/>
  <c r="K294" i="38" s="1"/>
  <c r="V424" i="6"/>
  <c r="AC420" i="33" s="1"/>
  <c r="M426" i="38" s="1"/>
  <c r="M25" i="36"/>
  <c r="V397" i="6"/>
  <c r="AC393" i="33" s="1"/>
  <c r="M399" i="38" s="1"/>
  <c r="V686" i="6"/>
  <c r="AC682" i="33" s="1"/>
  <c r="U85" i="43" s="1"/>
  <c r="V681" i="6"/>
  <c r="AC677" i="33" s="1"/>
  <c r="U6" i="43" s="1"/>
  <c r="Z89" i="6"/>
  <c r="AG85" i="33" s="1"/>
  <c r="Q91" i="38" s="1"/>
  <c r="V88" i="6"/>
  <c r="AC84" i="33" s="1"/>
  <c r="M90" i="38" s="1"/>
  <c r="Z698" i="6"/>
  <c r="AG694" i="33" s="1"/>
  <c r="Y101" i="43" s="1"/>
  <c r="V214" i="6"/>
  <c r="AC210" i="33" s="1"/>
  <c r="K58" i="36"/>
  <c r="K719" i="36"/>
  <c r="K756" i="36"/>
  <c r="T504" i="6"/>
  <c r="AA500" i="33" s="1"/>
  <c r="K506" i="38" s="1"/>
  <c r="K23" i="36"/>
  <c r="T401" i="6"/>
  <c r="AA397" i="33" s="1"/>
  <c r="K403" i="38" s="1"/>
  <c r="T651" i="6"/>
  <c r="AA647" i="33" s="1"/>
  <c r="K653" i="38" s="1"/>
  <c r="M431" i="36"/>
  <c r="Q60" i="36"/>
  <c r="Z163" i="6"/>
  <c r="AG159" i="33" s="1"/>
  <c r="Q165" i="38" s="1"/>
  <c r="T584" i="6"/>
  <c r="AA580" i="33" s="1"/>
  <c r="K586" i="38" s="1"/>
  <c r="T611" i="6"/>
  <c r="AA607" i="33" s="1"/>
  <c r="K613" i="38" s="1"/>
  <c r="T18" i="6"/>
  <c r="AA14" i="33" s="1"/>
  <c r="K20" i="38" s="1"/>
  <c r="Q269" i="36"/>
  <c r="V124" i="6"/>
  <c r="AC120" i="33" s="1"/>
  <c r="U179" i="43" s="1"/>
  <c r="V53" i="6"/>
  <c r="AC49" i="33" s="1"/>
  <c r="U19" i="43" s="1"/>
  <c r="T724" i="6"/>
  <c r="AA720" i="33" s="1"/>
  <c r="T351" i="6"/>
  <c r="AA347" i="33" s="1"/>
  <c r="K353" i="38" s="1"/>
  <c r="T467" i="6"/>
  <c r="AA463" i="33" s="1"/>
  <c r="K469" i="38" s="1"/>
  <c r="T352" i="6"/>
  <c r="AA348" i="33" s="1"/>
  <c r="K354" i="38" s="1"/>
  <c r="Z310" i="6"/>
  <c r="AG306" i="33" s="1"/>
  <c r="Q96" i="36"/>
  <c r="M269" i="36"/>
  <c r="M425" i="36"/>
  <c r="V182" i="6"/>
  <c r="AC178" i="33" s="1"/>
  <c r="U185" i="43" s="1"/>
  <c r="Z687" i="6"/>
  <c r="AG683" i="33" s="1"/>
  <c r="Y183" i="43" s="1"/>
  <c r="V307" i="6"/>
  <c r="AC303" i="33" s="1"/>
  <c r="M309" i="38" s="1"/>
  <c r="Q127" i="36"/>
  <c r="Z368" i="6"/>
  <c r="AG364" i="33" s="1"/>
  <c r="Q370" i="38" s="1"/>
  <c r="Q396" i="36"/>
  <c r="T585" i="6"/>
  <c r="AA581" i="33" s="1"/>
  <c r="K587" i="38" s="1"/>
  <c r="T399" i="6"/>
  <c r="AA395" i="33" s="1"/>
  <c r="K401" i="38" s="1"/>
  <c r="K669" i="36"/>
  <c r="N29" i="34"/>
  <c r="M13" i="36"/>
  <c r="V198" i="6"/>
  <c r="AC194" i="33" s="1"/>
  <c r="U74" i="43" s="1"/>
  <c r="M706" i="36"/>
  <c r="V201" i="6"/>
  <c r="AC197" i="33" s="1"/>
  <c r="U32" i="43" s="1"/>
  <c r="V273" i="6"/>
  <c r="AC269" i="33" s="1"/>
  <c r="M275" i="38" s="1"/>
  <c r="T603" i="6"/>
  <c r="AA599" i="33" s="1"/>
  <c r="K605" i="38" s="1"/>
  <c r="T491" i="6"/>
  <c r="AA487" i="33" s="1"/>
  <c r="K493" i="38" s="1"/>
  <c r="T791" i="6"/>
  <c r="AA787" i="33" s="1"/>
  <c r="K793" i="38" s="1"/>
  <c r="T299" i="6"/>
  <c r="AA295" i="33" s="1"/>
  <c r="T610" i="6"/>
  <c r="AA606" i="33" s="1"/>
  <c r="K612" i="38" s="1"/>
  <c r="T711" i="6"/>
  <c r="AA707" i="33" s="1"/>
  <c r="K713" i="38" s="1"/>
  <c r="V220" i="6"/>
  <c r="AC216" i="33" s="1"/>
  <c r="V781" i="6"/>
  <c r="AC777" i="33" s="1"/>
  <c r="M783" i="38" s="1"/>
  <c r="V152" i="6"/>
  <c r="AC148" i="33" s="1"/>
  <c r="U140" i="43" s="1"/>
  <c r="V385" i="6"/>
  <c r="AC381" i="33" s="1"/>
  <c r="U172" i="43" s="1"/>
  <c r="K645" i="36"/>
  <c r="K81" i="36"/>
  <c r="T772" i="6"/>
  <c r="AA768" i="33" s="1"/>
  <c r="K774" i="38" s="1"/>
  <c r="K781" i="36"/>
  <c r="M87" i="36"/>
  <c r="M116" i="36"/>
  <c r="V310" i="6"/>
  <c r="AC306" i="33" s="1"/>
  <c r="T749" i="6"/>
  <c r="AA745" i="33" s="1"/>
  <c r="K751" i="38" s="1"/>
  <c r="M666" i="36"/>
  <c r="M234" i="36"/>
  <c r="M680" i="36"/>
  <c r="M694" i="36"/>
  <c r="T795" i="6"/>
  <c r="AA791" i="33" s="1"/>
  <c r="K797" i="38" s="1"/>
  <c r="T582" i="6"/>
  <c r="AA578" i="33" s="1"/>
  <c r="K584" i="38" s="1"/>
  <c r="T811" i="6"/>
  <c r="AA807" i="33" s="1"/>
  <c r="K813" i="38" s="1"/>
  <c r="M262" i="36"/>
  <c r="T830" i="6"/>
  <c r="AA826" i="33" s="1"/>
  <c r="K832" i="38" s="1"/>
  <c r="M435" i="36"/>
  <c r="T518" i="6"/>
  <c r="AA514" i="33" s="1"/>
  <c r="K520" i="38" s="1"/>
  <c r="M438" i="36"/>
  <c r="M489" i="36"/>
  <c r="T521" i="6"/>
  <c r="AA517" i="33" s="1"/>
  <c r="K523" i="38" s="1"/>
  <c r="T649" i="6"/>
  <c r="AA645" i="33" s="1"/>
  <c r="K651" i="38" s="1"/>
  <c r="T476" i="6"/>
  <c r="AA472" i="33" s="1"/>
  <c r="K478" i="38" s="1"/>
  <c r="T461" i="6"/>
  <c r="AA457" i="33" s="1"/>
  <c r="K463" i="38" s="1"/>
  <c r="V313" i="6"/>
  <c r="AC309" i="33" s="1"/>
  <c r="M315" i="38" s="1"/>
  <c r="V599" i="6"/>
  <c r="AC595" i="33" s="1"/>
  <c r="R661" i="6"/>
  <c r="Y657" i="33" s="1"/>
  <c r="M151" i="36"/>
  <c r="M676" i="36"/>
  <c r="K213" i="36"/>
  <c r="T778" i="6"/>
  <c r="AA774" i="33" s="1"/>
  <c r="K780" i="38" s="1"/>
  <c r="K511" i="36"/>
  <c r="T509" i="6"/>
  <c r="AA505" i="33" s="1"/>
  <c r="K511" i="38" s="1"/>
  <c r="K346" i="36"/>
  <c r="T344" i="6"/>
  <c r="AA340" i="33" s="1"/>
  <c r="K346" i="38" s="1"/>
  <c r="K178" i="36"/>
  <c r="T176" i="6"/>
  <c r="AA172" i="33" s="1"/>
  <c r="K178" i="38" s="1"/>
  <c r="K718" i="36"/>
  <c r="T716" i="6"/>
  <c r="AA712" i="33" s="1"/>
  <c r="K164" i="36"/>
  <c r="T162" i="6"/>
  <c r="AA158" i="33" s="1"/>
  <c r="K164" i="38" s="1"/>
  <c r="K265" i="36"/>
  <c r="T263" i="6"/>
  <c r="AA259" i="33" s="1"/>
  <c r="K265" i="38" s="1"/>
  <c r="K134" i="36"/>
  <c r="T132" i="6"/>
  <c r="AA128" i="33" s="1"/>
  <c r="K134" i="38" s="1"/>
  <c r="K95" i="36"/>
  <c r="T93" i="6"/>
  <c r="AA89" i="33" s="1"/>
  <c r="K95" i="38" s="1"/>
  <c r="K446" i="36"/>
  <c r="T444" i="6"/>
  <c r="AA440" i="33" s="1"/>
  <c r="K446" i="38" s="1"/>
  <c r="K562" i="36"/>
  <c r="T560" i="6"/>
  <c r="AA556" i="33" s="1"/>
  <c r="K562" i="38" s="1"/>
  <c r="K335" i="36"/>
  <c r="T333" i="6"/>
  <c r="AA329" i="33" s="1"/>
  <c r="K335" i="38" s="1"/>
  <c r="K313" i="36"/>
  <c r="T311" i="6"/>
  <c r="AA307" i="33" s="1"/>
  <c r="K313" i="38" s="1"/>
  <c r="K769" i="36"/>
  <c r="T767" i="6"/>
  <c r="AA763" i="33" s="1"/>
  <c r="K769" i="38" s="1"/>
  <c r="K468" i="36"/>
  <c r="T466" i="6"/>
  <c r="AA462" i="33" s="1"/>
  <c r="K468" i="38" s="1"/>
  <c r="K745" i="36"/>
  <c r="T743" i="6"/>
  <c r="AA739" i="33" s="1"/>
  <c r="K745" i="38" s="1"/>
  <c r="K488" i="36"/>
  <c r="T486" i="6"/>
  <c r="AA482" i="33" s="1"/>
  <c r="K488" i="38" s="1"/>
  <c r="T640" i="6"/>
  <c r="AA636" i="33" s="1"/>
  <c r="K642" i="38" s="1"/>
  <c r="K642" i="36"/>
  <c r="K662" i="36"/>
  <c r="T660" i="6"/>
  <c r="AA656" i="33" s="1"/>
  <c r="K103" i="36"/>
  <c r="T101" i="6"/>
  <c r="AA97" i="33" s="1"/>
  <c r="K103" i="38" s="1"/>
  <c r="K179" i="36"/>
  <c r="T177" i="6"/>
  <c r="AA173" i="33" s="1"/>
  <c r="K179" i="38" s="1"/>
  <c r="K819" i="36"/>
  <c r="T817" i="6"/>
  <c r="AA813" i="33" s="1"/>
  <c r="K819" i="38" s="1"/>
  <c r="K368" i="36"/>
  <c r="T366" i="6"/>
  <c r="AA362" i="33" s="1"/>
  <c r="K368" i="38" s="1"/>
  <c r="K550" i="36"/>
  <c r="T548" i="6"/>
  <c r="AA544" i="33" s="1"/>
  <c r="K550" i="38" s="1"/>
  <c r="K337" i="36"/>
  <c r="T335" i="6"/>
  <c r="AA331" i="33" s="1"/>
  <c r="K337" i="38" s="1"/>
  <c r="K593" i="36"/>
  <c r="T591" i="6"/>
  <c r="AA587" i="33" s="1"/>
  <c r="K593" i="38" s="1"/>
  <c r="K631" i="36"/>
  <c r="T629" i="6"/>
  <c r="AA625" i="33" s="1"/>
  <c r="K631" i="38" s="1"/>
  <c r="K655" i="36"/>
  <c r="T653" i="6"/>
  <c r="AA649" i="33" s="1"/>
  <c r="K655" i="38" s="1"/>
  <c r="K596" i="36"/>
  <c r="T594" i="6"/>
  <c r="AA590" i="33" s="1"/>
  <c r="K596" i="38" s="1"/>
  <c r="T386" i="6"/>
  <c r="AA382" i="33" s="1"/>
  <c r="K388" i="36"/>
  <c r="K395" i="36"/>
  <c r="T393" i="6"/>
  <c r="AA389" i="33" s="1"/>
  <c r="K395" i="38" s="1"/>
  <c r="K160" i="36"/>
  <c r="T158" i="6"/>
  <c r="AA154" i="33" s="1"/>
  <c r="K160" i="38" s="1"/>
  <c r="K118" i="36"/>
  <c r="T116" i="6"/>
  <c r="AA112" i="33" s="1"/>
  <c r="K118" i="38" s="1"/>
  <c r="K801" i="36"/>
  <c r="T799" i="6"/>
  <c r="AA795" i="33" s="1"/>
  <c r="K801" i="38" s="1"/>
  <c r="T443" i="6"/>
  <c r="AA439" i="33" s="1"/>
  <c r="K445" i="38" s="1"/>
  <c r="K445" i="36"/>
  <c r="K624" i="36"/>
  <c r="T622" i="6"/>
  <c r="AA618" i="33" s="1"/>
  <c r="K624" i="38" s="1"/>
  <c r="K811" i="36"/>
  <c r="T809" i="6"/>
  <c r="AA805" i="33" s="1"/>
  <c r="K811" i="38" s="1"/>
  <c r="K260" i="36"/>
  <c r="T258" i="6"/>
  <c r="AA254" i="33" s="1"/>
  <c r="K782" i="36"/>
  <c r="T780" i="6"/>
  <c r="AA776" i="33" s="1"/>
  <c r="K782" i="38" s="1"/>
  <c r="K770" i="36"/>
  <c r="T768" i="6"/>
  <c r="AA764" i="33" s="1"/>
  <c r="K770" i="38" s="1"/>
  <c r="K325" i="36"/>
  <c r="T323" i="6"/>
  <c r="AA319" i="33" s="1"/>
  <c r="K325" i="38" s="1"/>
  <c r="K28" i="36"/>
  <c r="T26" i="6"/>
  <c r="AA22" i="33" s="1"/>
  <c r="S137" i="43" s="1"/>
  <c r="V264" i="6"/>
  <c r="AC260" i="33" s="1"/>
  <c r="M266" i="38" s="1"/>
  <c r="K221" i="36"/>
  <c r="K224" i="36"/>
  <c r="T222" i="6"/>
  <c r="AA218" i="33" s="1"/>
  <c r="K600" i="36"/>
  <c r="T598" i="6"/>
  <c r="AA594" i="33" s="1"/>
  <c r="K600" i="38" s="1"/>
  <c r="K620" i="36"/>
  <c r="T618" i="6"/>
  <c r="AA614" i="33" s="1"/>
  <c r="K620" i="38" s="1"/>
  <c r="K772" i="36"/>
  <c r="T770" i="6"/>
  <c r="AA766" i="33" s="1"/>
  <c r="K772" i="38" s="1"/>
  <c r="K317" i="36"/>
  <c r="T315" i="6"/>
  <c r="AA311" i="33" s="1"/>
  <c r="K317" i="38" s="1"/>
  <c r="V666" i="6"/>
  <c r="AC662" i="33" s="1"/>
  <c r="M668" i="38" s="1"/>
  <c r="K464" i="36"/>
  <c r="T462" i="6"/>
  <c r="AA458" i="33" s="1"/>
  <c r="K464" i="38" s="1"/>
  <c r="K329" i="36"/>
  <c r="T327" i="6"/>
  <c r="AA323" i="33" s="1"/>
  <c r="K329" i="38" s="1"/>
  <c r="K737" i="36"/>
  <c r="T735" i="6"/>
  <c r="AA731" i="33" s="1"/>
  <c r="S57" i="43" s="1"/>
  <c r="K759" i="36"/>
  <c r="T757" i="6"/>
  <c r="AA753" i="33" s="1"/>
  <c r="K759" i="38" s="1"/>
  <c r="K622" i="36"/>
  <c r="T620" i="6"/>
  <c r="AA616" i="33" s="1"/>
  <c r="K622" i="38" s="1"/>
  <c r="K331" i="36"/>
  <c r="T329" i="6"/>
  <c r="AA325" i="33" s="1"/>
  <c r="K331" i="38" s="1"/>
  <c r="K470" i="36"/>
  <c r="T468" i="6"/>
  <c r="AA464" i="33" s="1"/>
  <c r="K470" i="38" s="1"/>
  <c r="K141" i="36"/>
  <c r="T139" i="6"/>
  <c r="AA135" i="33" s="1"/>
  <c r="K141" i="38" s="1"/>
  <c r="K812" i="36"/>
  <c r="T810" i="6"/>
  <c r="AA806" i="33" s="1"/>
  <c r="K812" i="38" s="1"/>
  <c r="K554" i="36"/>
  <c r="T552" i="6"/>
  <c r="AA548" i="33" s="1"/>
  <c r="K554" i="38" s="1"/>
  <c r="T639" i="6"/>
  <c r="AA635" i="33" s="1"/>
  <c r="K641" i="38" s="1"/>
  <c r="K641" i="36"/>
  <c r="K595" i="36"/>
  <c r="T593" i="6"/>
  <c r="AA589" i="33" s="1"/>
  <c r="K595" i="38" s="1"/>
  <c r="K318" i="36"/>
  <c r="T316" i="6"/>
  <c r="AA312" i="33" s="1"/>
  <c r="K318" i="38" s="1"/>
  <c r="K137" i="36"/>
  <c r="T135" i="6"/>
  <c r="AA131" i="33" s="1"/>
  <c r="S127" i="43" s="1"/>
  <c r="K644" i="36"/>
  <c r="T642" i="6"/>
  <c r="AA638" i="33" s="1"/>
  <c r="K644" i="38" s="1"/>
  <c r="K634" i="36"/>
  <c r="T632" i="6"/>
  <c r="AA628" i="33" s="1"/>
  <c r="K634" i="38" s="1"/>
  <c r="K546" i="36"/>
  <c r="K805" i="36"/>
  <c r="T803" i="6"/>
  <c r="AA799" i="33" s="1"/>
  <c r="K805" i="38" s="1"/>
  <c r="K443" i="36"/>
  <c r="T441" i="6"/>
  <c r="AA437" i="33" s="1"/>
  <c r="K443" i="38" s="1"/>
  <c r="K773" i="36"/>
  <c r="T771" i="6"/>
  <c r="AA767" i="33" s="1"/>
  <c r="K773" i="38" s="1"/>
  <c r="K803" i="36"/>
  <c r="T801" i="6"/>
  <c r="AA797" i="33" s="1"/>
  <c r="K803" i="38" s="1"/>
  <c r="K646" i="36"/>
  <c r="T644" i="6"/>
  <c r="AA640" i="33" s="1"/>
  <c r="K646" i="38" s="1"/>
  <c r="K731" i="36"/>
  <c r="T729" i="6"/>
  <c r="AA725" i="33" s="1"/>
  <c r="K731" i="38" s="1"/>
  <c r="K592" i="36"/>
  <c r="T590" i="6"/>
  <c r="AA586" i="33" s="1"/>
  <c r="K592" i="38" s="1"/>
  <c r="K447" i="36"/>
  <c r="T445" i="6"/>
  <c r="AA441" i="33" s="1"/>
  <c r="K447" i="38" s="1"/>
  <c r="K455" i="36"/>
  <c r="T453" i="6"/>
  <c r="AA449" i="33" s="1"/>
  <c r="K455" i="38" s="1"/>
  <c r="K292" i="36"/>
  <c r="T290" i="6"/>
  <c r="AA286" i="33" s="1"/>
  <c r="K292" i="38" s="1"/>
  <c r="K107" i="36"/>
  <c r="T105" i="6"/>
  <c r="AA101" i="33" s="1"/>
  <c r="K107" i="38" s="1"/>
  <c r="K334" i="36"/>
  <c r="T332" i="6"/>
  <c r="AA328" i="33" s="1"/>
  <c r="K334" i="38" s="1"/>
  <c r="K509" i="36"/>
  <c r="T507" i="6"/>
  <c r="AA503" i="33" s="1"/>
  <c r="K509" i="38" s="1"/>
  <c r="K92" i="36"/>
  <c r="T90" i="6"/>
  <c r="AA86" i="33" s="1"/>
  <c r="T340" i="6"/>
  <c r="AA336" i="33" s="1"/>
  <c r="K342" i="38" s="1"/>
  <c r="K342" i="36"/>
  <c r="K350" i="36"/>
  <c r="T348" i="6"/>
  <c r="AA344" i="33" s="1"/>
  <c r="K350" i="38" s="1"/>
  <c r="K125" i="36"/>
  <c r="T123" i="6"/>
  <c r="AA119" i="33" s="1"/>
  <c r="K125" i="38" s="1"/>
  <c r="K541" i="36"/>
  <c r="T539" i="6"/>
  <c r="AA535" i="33" s="1"/>
  <c r="K541" i="38" s="1"/>
  <c r="T68" i="6"/>
  <c r="AA64" i="33" s="1"/>
  <c r="K70" i="38" s="1"/>
  <c r="K70" i="36"/>
  <c r="K744" i="36"/>
  <c r="T742" i="6"/>
  <c r="AA738" i="33" s="1"/>
  <c r="K744" i="38" s="1"/>
  <c r="K307" i="36"/>
  <c r="T305" i="6"/>
  <c r="AA301" i="33" s="1"/>
  <c r="K307" i="38" s="1"/>
  <c r="K332" i="36"/>
  <c r="T330" i="6"/>
  <c r="AA326" i="33" s="1"/>
  <c r="K332" i="38" s="1"/>
  <c r="K556" i="36"/>
  <c r="T554" i="6"/>
  <c r="AA550" i="33" s="1"/>
  <c r="K556" i="38" s="1"/>
  <c r="K650" i="36"/>
  <c r="T648" i="6"/>
  <c r="AA644" i="33" s="1"/>
  <c r="K650" i="38" s="1"/>
  <c r="T449" i="6"/>
  <c r="AA445" i="33" s="1"/>
  <c r="K451" i="38" s="1"/>
  <c r="K730" i="36"/>
  <c r="T728" i="6"/>
  <c r="AA724" i="33" s="1"/>
  <c r="K730" i="38" s="1"/>
  <c r="K67" i="36"/>
  <c r="T65" i="6"/>
  <c r="AA61" i="33" s="1"/>
  <c r="K67" i="38" s="1"/>
  <c r="K322" i="36"/>
  <c r="T320" i="6"/>
  <c r="AA316" i="33" s="1"/>
  <c r="K322" i="38" s="1"/>
  <c r="K748" i="36"/>
  <c r="T746" i="6"/>
  <c r="AA742" i="33" s="1"/>
  <c r="K748" i="38" s="1"/>
  <c r="K375" i="36"/>
  <c r="T373" i="6"/>
  <c r="AA369" i="33" s="1"/>
  <c r="K375" i="38" s="1"/>
  <c r="K492" i="36"/>
  <c r="T490" i="6"/>
  <c r="AA486" i="33" s="1"/>
  <c r="K492" i="38" s="1"/>
  <c r="N30" i="34"/>
  <c r="M348" i="36"/>
  <c r="Q53" i="36"/>
  <c r="V138" i="6"/>
  <c r="AC134" i="33" s="1"/>
  <c r="M140" i="38" s="1"/>
  <c r="V693" i="6"/>
  <c r="AC689" i="33" s="1"/>
  <c r="V398" i="6"/>
  <c r="AC394" i="33" s="1"/>
  <c r="M400" i="38" s="1"/>
  <c r="T321" i="6"/>
  <c r="AA317" i="33" s="1"/>
  <c r="K323" i="38" s="1"/>
  <c r="K323" i="36"/>
  <c r="K635" i="36"/>
  <c r="T633" i="6"/>
  <c r="AA629" i="33" s="1"/>
  <c r="K635" i="38" s="1"/>
  <c r="K448" i="36"/>
  <c r="T446" i="6"/>
  <c r="AA442" i="33" s="1"/>
  <c r="S164" i="43" s="1"/>
  <c r="K246" i="36"/>
  <c r="T244" i="6"/>
  <c r="AA240" i="33" s="1"/>
  <c r="K246" i="38" s="1"/>
  <c r="K728" i="36"/>
  <c r="T726" i="6"/>
  <c r="AA722" i="33" s="1"/>
  <c r="K728" i="38" s="1"/>
  <c r="K357" i="36"/>
  <c r="T355" i="6"/>
  <c r="AA351" i="33" s="1"/>
  <c r="K357" i="38" s="1"/>
  <c r="K583" i="36"/>
  <c r="T581" i="6"/>
  <c r="AA577" i="33" s="1"/>
  <c r="K583" i="38" s="1"/>
  <c r="K169" i="36"/>
  <c r="T167" i="6"/>
  <c r="AA163" i="33" s="1"/>
  <c r="K169" i="38" s="1"/>
  <c r="K643" i="36"/>
  <c r="T641" i="6"/>
  <c r="AA637" i="33" s="1"/>
  <c r="K643" i="38" s="1"/>
  <c r="T47" i="6"/>
  <c r="AA43" i="33" s="1"/>
  <c r="K49" i="38" s="1"/>
  <c r="K49" i="36"/>
  <c r="K233" i="36"/>
  <c r="T231" i="6"/>
  <c r="AA227" i="33" s="1"/>
  <c r="K233" i="38" s="1"/>
  <c r="K739" i="36"/>
  <c r="T737" i="6"/>
  <c r="AA733" i="33" s="1"/>
  <c r="K739" i="38" s="1"/>
  <c r="K817" i="36"/>
  <c r="T815" i="6"/>
  <c r="AA811" i="33" s="1"/>
  <c r="K817" i="38" s="1"/>
  <c r="K303" i="36"/>
  <c r="T301" i="6"/>
  <c r="AA297" i="33" s="1"/>
  <c r="K303" i="38" s="1"/>
  <c r="K531" i="36"/>
  <c r="T529" i="6"/>
  <c r="AA525" i="33" s="1"/>
  <c r="K531" i="38" s="1"/>
  <c r="K500" i="36"/>
  <c r="T498" i="6"/>
  <c r="AA494" i="33" s="1"/>
  <c r="K500" i="38" s="1"/>
  <c r="R27" i="34"/>
  <c r="R39" i="34"/>
  <c r="Q425" i="36"/>
  <c r="Q228" i="36"/>
  <c r="Q232" i="36"/>
  <c r="Q336" i="36"/>
  <c r="V196" i="6"/>
  <c r="AC192" i="33" s="1"/>
  <c r="U54" i="43" s="1"/>
  <c r="Z87" i="6"/>
  <c r="AG83" i="33" s="1"/>
  <c r="Q89" i="38" s="1"/>
  <c r="K17" i="36"/>
  <c r="T15" i="6"/>
  <c r="AA11" i="33" s="1"/>
  <c r="K588" i="36"/>
  <c r="T586" i="6"/>
  <c r="AA582" i="33" s="1"/>
  <c r="K588" i="38" s="1"/>
  <c r="K34" i="36"/>
  <c r="T32" i="6"/>
  <c r="AA28" i="33" s="1"/>
  <c r="K34" i="38" s="1"/>
  <c r="K524" i="36"/>
  <c r="T522" i="6"/>
  <c r="AA518" i="33" s="1"/>
  <c r="K524" i="38" s="1"/>
  <c r="T217" i="6"/>
  <c r="AA213" i="33" s="1"/>
  <c r="K219" i="38" s="1"/>
  <c r="K219" i="36"/>
  <c r="K830" i="36"/>
  <c r="T828" i="6"/>
  <c r="AA824" i="33" s="1"/>
  <c r="K830" i="38" s="1"/>
  <c r="Q408" i="36"/>
  <c r="K437" i="36"/>
  <c r="T435" i="6"/>
  <c r="AA431" i="33" s="1"/>
  <c r="K437" i="38" s="1"/>
  <c r="K762" i="36"/>
  <c r="T760" i="6"/>
  <c r="AA756" i="33" s="1"/>
  <c r="S99" i="43" s="1"/>
  <c r="K386" i="36"/>
  <c r="T384" i="6"/>
  <c r="AA380" i="33" s="1"/>
  <c r="K386" i="38" s="1"/>
  <c r="K494" i="36"/>
  <c r="T492" i="6"/>
  <c r="AA488" i="33" s="1"/>
  <c r="K494" i="38" s="1"/>
  <c r="K483" i="36"/>
  <c r="T481" i="6"/>
  <c r="AA477" i="33" s="1"/>
  <c r="K483" i="38" s="1"/>
  <c r="K441" i="36"/>
  <c r="T439" i="6"/>
  <c r="AA435" i="33" s="1"/>
  <c r="K441" i="38" s="1"/>
  <c r="M192" i="36"/>
  <c r="Z120" i="6"/>
  <c r="AG116" i="33" s="1"/>
  <c r="Q122" i="38" s="1"/>
  <c r="Z664" i="6"/>
  <c r="AG660" i="33" s="1"/>
  <c r="Y49" i="43" s="1"/>
  <c r="Z377" i="6"/>
  <c r="AG373" i="33" s="1"/>
  <c r="Y63" i="43" s="1"/>
  <c r="Z387" i="6"/>
  <c r="AG383" i="33" s="1"/>
  <c r="Q389" i="38" s="1"/>
  <c r="V308" i="6"/>
  <c r="AC304" i="33" s="1"/>
  <c r="Z295" i="6"/>
  <c r="AG291" i="33" s="1"/>
  <c r="Y105" i="43" s="1"/>
  <c r="Z427" i="6"/>
  <c r="AG423" i="33" s="1"/>
  <c r="Y7" i="43" s="1"/>
  <c r="K243" i="36"/>
  <c r="T241" i="6"/>
  <c r="AA237" i="33" s="1"/>
  <c r="K243" i="38" s="1"/>
  <c r="K636" i="36"/>
  <c r="T634" i="6"/>
  <c r="AA630" i="33" s="1"/>
  <c r="K636" i="38" s="1"/>
  <c r="K458" i="36"/>
  <c r="T456" i="6"/>
  <c r="AA452" i="33" s="1"/>
  <c r="K458" i="38" s="1"/>
  <c r="K577" i="36"/>
  <c r="T575" i="6"/>
  <c r="AA571" i="33" s="1"/>
  <c r="K577" i="38" s="1"/>
  <c r="K36" i="36"/>
  <c r="T34" i="6"/>
  <c r="AA30" i="33" s="1"/>
  <c r="K43" i="36"/>
  <c r="T41" i="6"/>
  <c r="AA37" i="33" s="1"/>
  <c r="K43" i="38" s="1"/>
  <c r="K673" i="36"/>
  <c r="T671" i="6"/>
  <c r="AA667" i="33" s="1"/>
  <c r="K673" i="38" s="1"/>
  <c r="V262" i="6"/>
  <c r="AC258" i="33" s="1"/>
  <c r="M264" i="38" s="1"/>
  <c r="Z313" i="6"/>
  <c r="AG309" i="33" s="1"/>
  <c r="Q315" i="38" s="1"/>
  <c r="Q173" i="36"/>
  <c r="V37" i="6"/>
  <c r="AC33" i="33" s="1"/>
  <c r="M465" i="36"/>
  <c r="V359" i="6"/>
  <c r="AC355" i="33" s="1"/>
  <c r="M361" i="38" s="1"/>
  <c r="K72" i="36"/>
  <c r="T70" i="6"/>
  <c r="AA66" i="33" s="1"/>
  <c r="K72" i="38" s="1"/>
  <c r="K48" i="36"/>
  <c r="T46" i="6"/>
  <c r="AA42" i="33" s="1"/>
  <c r="K48" i="38" s="1"/>
  <c r="K717" i="36"/>
  <c r="T715" i="6"/>
  <c r="AA711" i="33" s="1"/>
  <c r="K434" i="36"/>
  <c r="T432" i="6"/>
  <c r="AA428" i="33" s="1"/>
  <c r="K434" i="38" s="1"/>
  <c r="K338" i="36"/>
  <c r="T336" i="6"/>
  <c r="AA332" i="33" s="1"/>
  <c r="K338" i="38" s="1"/>
  <c r="R10" i="34"/>
  <c r="Z237" i="6"/>
  <c r="AG233" i="33" s="1"/>
  <c r="Q239" i="38" s="1"/>
  <c r="Z308" i="6"/>
  <c r="AG304" i="33" s="1"/>
  <c r="Y47" i="43" s="1"/>
  <c r="V703" i="6"/>
  <c r="AC699" i="33" s="1"/>
  <c r="U60" i="43" s="1"/>
  <c r="K796" i="36"/>
  <c r="T794" i="6"/>
  <c r="AA790" i="33" s="1"/>
  <c r="K796" i="38" s="1"/>
  <c r="K496" i="36"/>
  <c r="T494" i="6"/>
  <c r="AA490" i="33" s="1"/>
  <c r="K496" i="38" s="1"/>
  <c r="K101" i="36"/>
  <c r="T99" i="6"/>
  <c r="AA95" i="33" s="1"/>
  <c r="K101" i="38" s="1"/>
  <c r="K247" i="36"/>
  <c r="T245" i="6"/>
  <c r="AA241" i="33" s="1"/>
  <c r="K247" i="38" s="1"/>
  <c r="K552" i="36"/>
  <c r="T550" i="6"/>
  <c r="AA546" i="33" s="1"/>
  <c r="K552" i="38" s="1"/>
  <c r="K360" i="36"/>
  <c r="T358" i="6"/>
  <c r="AA354" i="33" s="1"/>
  <c r="K360" i="38" s="1"/>
  <c r="K740" i="36"/>
  <c r="T738" i="6"/>
  <c r="AA734" i="33" s="1"/>
  <c r="K740" i="38" s="1"/>
  <c r="K746" i="36"/>
  <c r="T744" i="6"/>
  <c r="AA740" i="33" s="1"/>
  <c r="K746" i="38" s="1"/>
  <c r="V276" i="6"/>
  <c r="AC272" i="33" s="1"/>
  <c r="V197" i="6"/>
  <c r="AC193" i="33" s="1"/>
  <c r="U188" i="43" s="1"/>
  <c r="M119" i="36"/>
  <c r="M132" i="36"/>
  <c r="M684" i="36"/>
  <c r="M365" i="36"/>
  <c r="V418" i="6"/>
  <c r="AC414" i="33" s="1"/>
  <c r="U168" i="43" s="1"/>
  <c r="V334" i="6"/>
  <c r="AC330" i="33" s="1"/>
  <c r="U39" i="43" s="1"/>
  <c r="N36" i="34"/>
  <c r="K356" i="36"/>
  <c r="T354" i="6"/>
  <c r="AA350" i="33" s="1"/>
  <c r="K356" i="38" s="1"/>
  <c r="T606" i="6"/>
  <c r="AA602" i="33" s="1"/>
  <c r="K608" i="38" s="1"/>
  <c r="K608" i="36"/>
  <c r="K131" i="36"/>
  <c r="T129" i="6"/>
  <c r="AA125" i="33" s="1"/>
  <c r="K298" i="36"/>
  <c r="T296" i="6"/>
  <c r="AA292" i="33" s="1"/>
  <c r="K567" i="36"/>
  <c r="T565" i="6"/>
  <c r="AA561" i="33" s="1"/>
  <c r="K567" i="38" s="1"/>
  <c r="K158" i="36"/>
  <c r="T156" i="6"/>
  <c r="AA152" i="33" s="1"/>
  <c r="K749" i="36"/>
  <c r="T747" i="6"/>
  <c r="AA743" i="33" s="1"/>
  <c r="K749" i="38" s="1"/>
  <c r="K54" i="36"/>
  <c r="T52" i="6"/>
  <c r="AA48" i="33" s="1"/>
  <c r="K632" i="36"/>
  <c r="T630" i="6"/>
  <c r="AA626" i="33" s="1"/>
  <c r="K632" i="38" s="1"/>
  <c r="T720" i="6"/>
  <c r="AA716" i="33" s="1"/>
  <c r="K722" i="36"/>
  <c r="K498" i="36"/>
  <c r="T496" i="6"/>
  <c r="AA492" i="33" s="1"/>
  <c r="K498" i="38" s="1"/>
  <c r="K527" i="36"/>
  <c r="K100" i="36"/>
  <c r="T783" i="6"/>
  <c r="AA779" i="33" s="1"/>
  <c r="K785" i="38" s="1"/>
  <c r="N8" i="34"/>
  <c r="M672" i="36"/>
  <c r="K491" i="36"/>
  <c r="T40" i="6"/>
  <c r="AA36" i="33" s="1"/>
  <c r="K42" i="38" s="1"/>
  <c r="K324" i="36"/>
  <c r="V143" i="6"/>
  <c r="AC139" i="33" s="1"/>
  <c r="U104" i="43" s="1"/>
  <c r="T25" i="6"/>
  <c r="AA21" i="33" s="1"/>
  <c r="K27" i="38" s="1"/>
  <c r="K27" i="36"/>
  <c r="T626" i="6"/>
  <c r="AA622" i="33" s="1"/>
  <c r="K628" i="38" s="1"/>
  <c r="K628" i="36"/>
  <c r="T709" i="6"/>
  <c r="AA705" i="33" s="1"/>
  <c r="K711" i="38" s="1"/>
  <c r="K711" i="36"/>
  <c r="T280" i="6"/>
  <c r="AA276" i="33" s="1"/>
  <c r="K282" i="38" s="1"/>
  <c r="K282" i="36"/>
  <c r="V371" i="6"/>
  <c r="AC367" i="33" s="1"/>
  <c r="U109" i="43" s="1"/>
  <c r="T625" i="6"/>
  <c r="AA621" i="33" s="1"/>
  <c r="K627" i="38" s="1"/>
  <c r="T309" i="6"/>
  <c r="AA305" i="33" s="1"/>
  <c r="K311" i="38" s="1"/>
  <c r="T567" i="6"/>
  <c r="AA563" i="33" s="1"/>
  <c r="K569" i="38" s="1"/>
  <c r="K436" i="36"/>
  <c r="T789" i="6"/>
  <c r="AA785" i="33" s="1"/>
  <c r="K791" i="38" s="1"/>
  <c r="K791" i="36"/>
  <c r="M417" i="36"/>
  <c r="M73" i="36"/>
  <c r="M201" i="36"/>
  <c r="V388" i="6"/>
  <c r="AC384" i="33" s="1"/>
  <c r="M390" i="38" s="1"/>
  <c r="V407" i="6"/>
  <c r="AC403" i="33" s="1"/>
  <c r="U83" i="43" s="1"/>
  <c r="K123" i="36"/>
  <c r="T732" i="6"/>
  <c r="AA728" i="33" s="1"/>
  <c r="T473" i="6"/>
  <c r="AA469" i="33" s="1"/>
  <c r="K475" i="38" s="1"/>
  <c r="K475" i="36"/>
  <c r="T602" i="6"/>
  <c r="AA598" i="33" s="1"/>
  <c r="K604" i="38" s="1"/>
  <c r="K604" i="36"/>
  <c r="M836" i="36"/>
  <c r="M482" i="36"/>
  <c r="M228" i="36"/>
  <c r="V438" i="6"/>
  <c r="AC434" i="33" s="1"/>
  <c r="M440" i="38" s="1"/>
  <c r="T532" i="6"/>
  <c r="AA528" i="33" s="1"/>
  <c r="K534" i="38" s="1"/>
  <c r="T33" i="6"/>
  <c r="AA29" i="33" s="1"/>
  <c r="K35" i="36"/>
  <c r="K362" i="36"/>
  <c r="T360" i="6"/>
  <c r="AA356" i="33" s="1"/>
  <c r="K362" i="38" s="1"/>
  <c r="K191" i="36"/>
  <c r="T288" i="6"/>
  <c r="AA284" i="33" s="1"/>
  <c r="K290" i="38" s="1"/>
  <c r="K290" i="36"/>
  <c r="T538" i="6"/>
  <c r="AA534" i="33" s="1"/>
  <c r="K540" i="38" s="1"/>
  <c r="T76" i="6"/>
  <c r="AA72" i="33" s="1"/>
  <c r="K78" i="38" s="1"/>
  <c r="K78" i="36"/>
  <c r="V122" i="6"/>
  <c r="AC118" i="33" s="1"/>
  <c r="U30" i="43" s="1"/>
  <c r="K374" i="36"/>
  <c r="T502" i="6"/>
  <c r="AA498" i="33" s="1"/>
  <c r="K504" i="38" s="1"/>
  <c r="K784" i="36"/>
  <c r="K710" i="36"/>
  <c r="T708" i="6"/>
  <c r="AA704" i="33" s="1"/>
  <c r="K710" i="38" s="1"/>
  <c r="K579" i="36"/>
  <c r="T577" i="6"/>
  <c r="AA573" i="33" s="1"/>
  <c r="K579" i="38" s="1"/>
  <c r="T806" i="6"/>
  <c r="AA802" i="33" s="1"/>
  <c r="K808" i="38" s="1"/>
  <c r="K808" i="36"/>
  <c r="T225" i="6"/>
  <c r="AA221" i="33" s="1"/>
  <c r="K227" i="38" s="1"/>
  <c r="K227" i="36"/>
  <c r="K515" i="36"/>
  <c r="T513" i="6"/>
  <c r="AA509" i="33" s="1"/>
  <c r="K515" i="38" s="1"/>
  <c r="K505" i="36"/>
  <c r="T503" i="6"/>
  <c r="AA499" i="33" s="1"/>
  <c r="K505" i="38" s="1"/>
  <c r="K767" i="36"/>
  <c r="T765" i="6"/>
  <c r="AA761" i="33" s="1"/>
  <c r="K767" i="38" s="1"/>
  <c r="T739" i="6"/>
  <c r="AA735" i="33" s="1"/>
  <c r="K741" i="38" s="1"/>
  <c r="K741" i="36"/>
  <c r="T745" i="6"/>
  <c r="AA741" i="33" s="1"/>
  <c r="K747" i="38" s="1"/>
  <c r="K747" i="36"/>
  <c r="K170" i="36"/>
  <c r="T168" i="6"/>
  <c r="AA164" i="33" s="1"/>
  <c r="K170" i="38" s="1"/>
  <c r="T796" i="6"/>
  <c r="AA792" i="33" s="1"/>
  <c r="K798" i="38" s="1"/>
  <c r="K798" i="36"/>
  <c r="T272" i="6"/>
  <c r="AA268" i="33" s="1"/>
  <c r="K274" i="38" s="1"/>
  <c r="K274" i="36"/>
  <c r="K416" i="36"/>
  <c r="T414" i="6"/>
  <c r="AA410" i="33" s="1"/>
  <c r="K416" i="38" s="1"/>
  <c r="K231" i="36"/>
  <c r="T229" i="6"/>
  <c r="AA225" i="33" s="1"/>
  <c r="K231" i="38" s="1"/>
  <c r="T804" i="6"/>
  <c r="AA800" i="33" s="1"/>
  <c r="K806" i="38" s="1"/>
  <c r="K806" i="36"/>
  <c r="T67" i="6"/>
  <c r="AA63" i="33" s="1"/>
  <c r="K69" i="38" s="1"/>
  <c r="K69" i="36"/>
  <c r="T240" i="6"/>
  <c r="AA236" i="33" s="1"/>
  <c r="K242" i="38" s="1"/>
  <c r="K242" i="36"/>
  <c r="T564" i="6"/>
  <c r="AA560" i="33" s="1"/>
  <c r="K566" i="38" s="1"/>
  <c r="K566" i="36"/>
  <c r="T227" i="6"/>
  <c r="AA223" i="33" s="1"/>
  <c r="K229" i="38" s="1"/>
  <c r="K229" i="36"/>
  <c r="K299" i="36"/>
  <c r="T297" i="6"/>
  <c r="AA293" i="33" s="1"/>
  <c r="K299" i="38" s="1"/>
  <c r="T555" i="6"/>
  <c r="AA551" i="33" s="1"/>
  <c r="K557" i="38" s="1"/>
  <c r="K557" i="36"/>
  <c r="T212" i="6"/>
  <c r="AA208" i="33" s="1"/>
  <c r="K214" i="38" s="1"/>
  <c r="K214" i="36"/>
  <c r="T508" i="6"/>
  <c r="AA504" i="33" s="1"/>
  <c r="K510" i="38" s="1"/>
  <c r="K510" i="36"/>
  <c r="T712" i="6"/>
  <c r="AA708" i="33" s="1"/>
  <c r="K714" i="38" s="1"/>
  <c r="K714" i="36"/>
  <c r="T22" i="6"/>
  <c r="AA18" i="33" s="1"/>
  <c r="K24" i="38" s="1"/>
  <c r="K24" i="36"/>
  <c r="T612" i="6"/>
  <c r="AA608" i="33" s="1"/>
  <c r="K614" i="38" s="1"/>
  <c r="K614" i="36"/>
  <c r="T583" i="6"/>
  <c r="AA579" i="33" s="1"/>
  <c r="K585" i="38" s="1"/>
  <c r="K585" i="36"/>
  <c r="T103" i="6"/>
  <c r="AA99" i="33" s="1"/>
  <c r="K105" i="38" s="1"/>
  <c r="K105" i="36"/>
  <c r="T836" i="6"/>
  <c r="AA832" i="33" s="1"/>
  <c r="K838" i="38"/>
  <c r="K838" i="36"/>
  <c r="T736" i="6"/>
  <c r="AA732" i="33" s="1"/>
  <c r="K738" i="36"/>
  <c r="T785" i="6"/>
  <c r="AA781" i="33" s="1"/>
  <c r="K787" i="38" s="1"/>
  <c r="K787" i="36"/>
  <c r="T381" i="6"/>
  <c r="AA377" i="33" s="1"/>
  <c r="K383" i="38" s="1"/>
  <c r="K383" i="36"/>
  <c r="T318" i="6"/>
  <c r="AA314" i="33" s="1"/>
  <c r="K320" i="38" s="1"/>
  <c r="K320" i="36"/>
  <c r="K623" i="36"/>
  <c r="T621" i="6"/>
  <c r="AA617" i="33" s="1"/>
  <c r="K623" i="38" s="1"/>
  <c r="T186" i="6"/>
  <c r="AA182" i="33" s="1"/>
  <c r="K188" i="38" s="1"/>
  <c r="K188" i="36"/>
  <c r="K369" i="36"/>
  <c r="T367" i="6"/>
  <c r="AA363" i="33" s="1"/>
  <c r="K369" i="38" s="1"/>
  <c r="K304" i="36"/>
  <c r="T302" i="6"/>
  <c r="AA298" i="33" s="1"/>
  <c r="K304" i="38" s="1"/>
  <c r="T91" i="6"/>
  <c r="AA87" i="33" s="1"/>
  <c r="K93" i="38" s="1"/>
  <c r="K93" i="36"/>
  <c r="K397" i="36"/>
  <c r="T395" i="6"/>
  <c r="AA391" i="33" s="1"/>
  <c r="K397" i="38" s="1"/>
  <c r="T102" i="6"/>
  <c r="AA98" i="33" s="1"/>
  <c r="K104" i="38" s="1"/>
  <c r="K104" i="36"/>
  <c r="T442" i="6"/>
  <c r="AA438" i="33" s="1"/>
  <c r="K444" i="36"/>
  <c r="K532" i="36"/>
  <c r="T530" i="6"/>
  <c r="AA526" i="33" s="1"/>
  <c r="K532" i="38" s="1"/>
  <c r="T142" i="6"/>
  <c r="AA138" i="33" s="1"/>
  <c r="K144" i="38" s="1"/>
  <c r="K144" i="36"/>
  <c r="K454" i="36"/>
  <c r="T452" i="6"/>
  <c r="AA448" i="33" s="1"/>
  <c r="K454" i="38" s="1"/>
  <c r="T39" i="6"/>
  <c r="AA35" i="33" s="1"/>
  <c r="K41" i="38" s="1"/>
  <c r="K41" i="36"/>
  <c r="R33" i="34"/>
  <c r="R34" i="34"/>
  <c r="R11" i="34"/>
  <c r="R22" i="34"/>
  <c r="T160" i="6"/>
  <c r="AA156" i="33" s="1"/>
  <c r="K162" i="38" s="1"/>
  <c r="K162" i="36"/>
  <c r="K415" i="36"/>
  <c r="T413" i="6"/>
  <c r="AA409" i="33" s="1"/>
  <c r="K415" i="38" s="1"/>
  <c r="T493" i="6"/>
  <c r="AA489" i="33" s="1"/>
  <c r="K495" i="38" s="1"/>
  <c r="K495" i="36"/>
  <c r="T55" i="6"/>
  <c r="AA51" i="33" s="1"/>
  <c r="K57" i="38" s="1"/>
  <c r="K57" i="36"/>
  <c r="T658" i="6"/>
  <c r="AA654" i="33" s="1"/>
  <c r="K660" i="38" s="1"/>
  <c r="K660" i="36"/>
  <c r="T773" i="6"/>
  <c r="AA769" i="33" s="1"/>
  <c r="K775" i="38" s="1"/>
  <c r="K775" i="36"/>
  <c r="Z262" i="6"/>
  <c r="AG258" i="33" s="1"/>
  <c r="Q264" i="38" s="1"/>
  <c r="Z251" i="6"/>
  <c r="AG247" i="33" s="1"/>
  <c r="Y76" i="43" s="1"/>
  <c r="T637" i="6"/>
  <c r="AA633" i="33" s="1"/>
  <c r="K639" i="38" s="1"/>
  <c r="T495" i="6"/>
  <c r="AA491" i="33" s="1"/>
  <c r="K497" i="38" s="1"/>
  <c r="T48" i="6"/>
  <c r="AA44" i="33" s="1"/>
  <c r="K50" i="38" s="1"/>
  <c r="R26" i="34"/>
  <c r="Q698" i="36"/>
  <c r="Z674" i="6"/>
  <c r="AG670" i="33" s="1"/>
  <c r="Q676" i="38" s="1"/>
  <c r="Z692" i="6"/>
  <c r="AG688" i="33" s="1"/>
  <c r="Y139" i="43" s="1"/>
  <c r="Q280" i="36"/>
  <c r="Z820" i="6"/>
  <c r="AG816" i="33" s="1"/>
  <c r="Y33" i="43" s="1"/>
  <c r="Z278" i="6"/>
  <c r="AG274" i="33" s="1"/>
  <c r="V710" i="6"/>
  <c r="AC706" i="33" s="1"/>
  <c r="U10" i="43" s="1"/>
  <c r="Q291" i="36"/>
  <c r="Q823" i="36"/>
  <c r="V80" i="6"/>
  <c r="AC76" i="33" s="1"/>
  <c r="V137" i="6"/>
  <c r="AC133" i="33" s="1"/>
  <c r="U42" i="43" s="1"/>
  <c r="T499" i="6"/>
  <c r="AA495" i="33" s="1"/>
  <c r="K501" i="38" s="1"/>
  <c r="T541" i="6"/>
  <c r="AA537" i="33" s="1"/>
  <c r="K543" i="38" s="1"/>
  <c r="T109" i="6"/>
  <c r="AA105" i="33" s="1"/>
  <c r="K111" i="38" s="1"/>
  <c r="Q196" i="36"/>
  <c r="Q705" i="36"/>
  <c r="R5" i="34"/>
  <c r="R40" i="34"/>
  <c r="R37" i="34"/>
  <c r="Q159" i="36"/>
  <c r="Q365" i="36"/>
  <c r="M115" i="36"/>
  <c r="Q151" i="36"/>
  <c r="T805" i="6"/>
  <c r="AA801" i="33" s="1"/>
  <c r="K807" i="38" s="1"/>
  <c r="T615" i="6"/>
  <c r="AA611" i="33" s="1"/>
  <c r="K617" i="38" s="1"/>
  <c r="Q402" i="36"/>
  <c r="Q411" i="36"/>
  <c r="Z149" i="6"/>
  <c r="AG145" i="33" s="1"/>
  <c r="Q151" i="38" s="1"/>
  <c r="M487" i="36"/>
  <c r="Q681" i="36"/>
  <c r="T431" i="6"/>
  <c r="AA427" i="33" s="1"/>
  <c r="K433" i="38" s="1"/>
  <c r="T218" i="6"/>
  <c r="AA214" i="33" s="1"/>
  <c r="K220" i="38" s="1"/>
  <c r="T223" i="6"/>
  <c r="AA219" i="33" s="1"/>
  <c r="K225" i="38" s="1"/>
  <c r="R17" i="34"/>
  <c r="Q802" i="36"/>
  <c r="T750" i="6"/>
  <c r="AA746" i="33" s="1"/>
  <c r="K752" i="38" s="1"/>
  <c r="N23" i="34"/>
  <c r="Q712" i="36"/>
  <c r="Q171" i="36"/>
  <c r="V205" i="6"/>
  <c r="AC201" i="33" s="1"/>
  <c r="U27" i="43" s="1"/>
  <c r="M189" i="36"/>
  <c r="M825" i="36"/>
  <c r="Q207" i="36"/>
  <c r="Q16" i="36"/>
  <c r="M306" i="36"/>
  <c r="Z37" i="6"/>
  <c r="AG33" i="33" s="1"/>
  <c r="Y81" i="43" s="1"/>
  <c r="V259" i="6"/>
  <c r="AC255" i="33" s="1"/>
  <c r="V283" i="6"/>
  <c r="AC279" i="33" s="1"/>
  <c r="U37" i="43" s="1"/>
  <c r="T748" i="6"/>
  <c r="AA744" i="33" s="1"/>
  <c r="K750" i="38" s="1"/>
  <c r="T253" i="6"/>
  <c r="AA249" i="33" s="1"/>
  <c r="T72" i="6"/>
  <c r="AA68" i="33" s="1"/>
  <c r="K74" i="38" s="1"/>
  <c r="T540" i="6"/>
  <c r="AA536" i="33" s="1"/>
  <c r="K542" i="38" s="1"/>
  <c r="N17" i="34"/>
  <c r="K255" i="36"/>
  <c r="T578" i="6"/>
  <c r="AA574" i="33" s="1"/>
  <c r="K580" i="38" s="1"/>
  <c r="K580" i="36"/>
  <c r="T465" i="6"/>
  <c r="AA461" i="33" s="1"/>
  <c r="K467" i="38" s="1"/>
  <c r="K467" i="36"/>
  <c r="T609" i="6"/>
  <c r="AA605" i="33" s="1"/>
  <c r="K611" i="38" s="1"/>
  <c r="K611" i="36"/>
  <c r="K720" i="36"/>
  <c r="T718" i="6"/>
  <c r="AA714" i="33" s="1"/>
  <c r="K720" i="38" s="1"/>
  <c r="T756" i="6"/>
  <c r="AA752" i="33" s="1"/>
  <c r="K758" i="38" s="1"/>
  <c r="K758" i="36"/>
  <c r="T208" i="6"/>
  <c r="AA204" i="33" s="1"/>
  <c r="K210" i="36"/>
  <c r="T733" i="6"/>
  <c r="AA729" i="33" s="1"/>
  <c r="K735" i="38" s="1"/>
  <c r="K735" i="36"/>
  <c r="T83" i="6"/>
  <c r="AA79" i="33" s="1"/>
  <c r="K85" i="38" s="1"/>
  <c r="K85" i="36"/>
  <c r="T183" i="6"/>
  <c r="AA179" i="33" s="1"/>
  <c r="K185" i="36"/>
  <c r="K658" i="36"/>
  <c r="T656" i="6"/>
  <c r="AA652" i="33" s="1"/>
  <c r="K658" i="38" s="1"/>
  <c r="T559" i="6"/>
  <c r="AA555" i="33" s="1"/>
  <c r="K561" i="38" s="1"/>
  <c r="K561" i="36"/>
  <c r="T221" i="6"/>
  <c r="AA217" i="33" s="1"/>
  <c r="K223" i="38" s="1"/>
  <c r="K223" i="36"/>
  <c r="K555" i="36"/>
  <c r="T553" i="6"/>
  <c r="AA549" i="33" s="1"/>
  <c r="K555" i="38" s="1"/>
  <c r="T478" i="6"/>
  <c r="AA474" i="33" s="1"/>
  <c r="K480" i="38" s="1"/>
  <c r="K480" i="36"/>
  <c r="K241" i="36"/>
  <c r="T239" i="6"/>
  <c r="AA235" i="33" s="1"/>
  <c r="K241" i="38" s="1"/>
  <c r="T818" i="6"/>
  <c r="AA814" i="33" s="1"/>
  <c r="K820" i="38" s="1"/>
  <c r="K820" i="36"/>
  <c r="T115" i="6"/>
  <c r="AA111" i="33" s="1"/>
  <c r="K117" i="36"/>
  <c r="T813" i="6"/>
  <c r="AA809" i="33" s="1"/>
  <c r="K815" i="38" s="1"/>
  <c r="K815" i="36"/>
  <c r="T776" i="6"/>
  <c r="AA772" i="33" s="1"/>
  <c r="K778" i="38" s="1"/>
  <c r="K778" i="36"/>
  <c r="T669" i="6"/>
  <c r="AA665" i="33" s="1"/>
  <c r="K671" i="38" s="1"/>
  <c r="K671" i="36"/>
  <c r="T613" i="6"/>
  <c r="AA609" i="33" s="1"/>
  <c r="K615" i="38" s="1"/>
  <c r="K615" i="36"/>
  <c r="K638" i="36"/>
  <c r="T636" i="6"/>
  <c r="AA632" i="33" s="1"/>
  <c r="K638" i="38" s="1"/>
  <c r="T483" i="6"/>
  <c r="AA479" i="33" s="1"/>
  <c r="K485" i="38" s="1"/>
  <c r="K485" i="36"/>
  <c r="T569" i="6"/>
  <c r="AA565" i="33" s="1"/>
  <c r="K571" i="38" s="1"/>
  <c r="K571" i="36"/>
  <c r="T535" i="6"/>
  <c r="AA531" i="33" s="1"/>
  <c r="K537" i="38" s="1"/>
  <c r="K537" i="36"/>
  <c r="T248" i="6"/>
  <c r="AA244" i="33" s="1"/>
  <c r="K250" i="38" s="1"/>
  <c r="K250" i="36"/>
  <c r="T519" i="6"/>
  <c r="AA515" i="33" s="1"/>
  <c r="K521" i="38" s="1"/>
  <c r="K521" i="36"/>
  <c r="K293" i="36"/>
  <c r="T291" i="6"/>
  <c r="AA287" i="33" s="1"/>
  <c r="K293" i="38" s="1"/>
  <c r="K358" i="36"/>
  <c r="T356" i="6"/>
  <c r="AA352" i="33" s="1"/>
  <c r="K358" i="38" s="1"/>
  <c r="T645" i="6"/>
  <c r="AA641" i="33" s="1"/>
  <c r="K647" i="38" s="1"/>
  <c r="K647" i="36"/>
  <c r="T500" i="6"/>
  <c r="AA496" i="33" s="1"/>
  <c r="K502" i="38" s="1"/>
  <c r="K502" i="36"/>
  <c r="K277" i="36"/>
  <c r="T275" i="6"/>
  <c r="AA271" i="33" s="1"/>
  <c r="K277" i="38" s="1"/>
  <c r="T78" i="6"/>
  <c r="AA74" i="33" s="1"/>
  <c r="K80" i="38" s="1"/>
  <c r="K80" i="36"/>
  <c r="K288" i="36"/>
  <c r="T286" i="6"/>
  <c r="AA282" i="33" s="1"/>
  <c r="K288" i="38" s="1"/>
  <c r="T623" i="6"/>
  <c r="AA619" i="33" s="1"/>
  <c r="K625" i="38" s="1"/>
  <c r="K625" i="36"/>
  <c r="T370" i="6"/>
  <c r="AA366" i="33" s="1"/>
  <c r="K372" i="38" s="1"/>
  <c r="K372" i="36"/>
  <c r="T558" i="6"/>
  <c r="AA554" i="33" s="1"/>
  <c r="K560" i="38" s="1"/>
  <c r="K560" i="36"/>
  <c r="T777" i="6"/>
  <c r="AA773" i="33" s="1"/>
  <c r="K779" i="38" s="1"/>
  <c r="K779" i="36"/>
  <c r="T246" i="6"/>
  <c r="AA242" i="33" s="1"/>
  <c r="S138" i="43" s="1"/>
  <c r="K248" i="36"/>
  <c r="T764" i="6"/>
  <c r="AA760" i="33" s="1"/>
  <c r="K766" i="38" s="1"/>
  <c r="K766" i="36"/>
  <c r="T568" i="6"/>
  <c r="AA564" i="33" s="1"/>
  <c r="K570" i="38" s="1"/>
  <c r="K570" i="36"/>
  <c r="K432" i="36"/>
  <c r="T430" i="6"/>
  <c r="AA426" i="33" s="1"/>
  <c r="K302" i="36"/>
  <c r="T300" i="6"/>
  <c r="AA296" i="33" s="1"/>
  <c r="K302" i="38" s="1"/>
  <c r="K610" i="36"/>
  <c r="T608" i="6"/>
  <c r="AA604" i="33" s="1"/>
  <c r="K610" i="38" s="1"/>
  <c r="T100" i="6"/>
  <c r="AA96" i="33" s="1"/>
  <c r="K102" i="38" s="1"/>
  <c r="K102" i="36"/>
  <c r="T261" i="6"/>
  <c r="AA257" i="33" s="1"/>
  <c r="K263" i="38" s="1"/>
  <c r="K263" i="36"/>
  <c r="T95" i="6"/>
  <c r="AA91" i="33" s="1"/>
  <c r="K97" i="38" s="1"/>
  <c r="K97" i="36"/>
  <c r="T646" i="6"/>
  <c r="AA642" i="33" s="1"/>
  <c r="K648" i="38" s="1"/>
  <c r="K648" i="36"/>
  <c r="T659" i="6"/>
  <c r="AA655" i="33" s="1"/>
  <c r="K661" i="38" s="1"/>
  <c r="K661" i="36"/>
  <c r="T520" i="6"/>
  <c r="AA516" i="33" s="1"/>
  <c r="K522" i="38" s="1"/>
  <c r="K522" i="36"/>
  <c r="V147" i="6"/>
  <c r="AC143" i="33" s="1"/>
  <c r="V484" i="6"/>
  <c r="AC480" i="33" s="1"/>
  <c r="U52" i="43" s="1"/>
  <c r="V392" i="6"/>
  <c r="AC388" i="33" s="1"/>
  <c r="U158" i="43" s="1"/>
  <c r="V396" i="6"/>
  <c r="AC392" i="33" s="1"/>
  <c r="M398" i="38" s="1"/>
  <c r="V816" i="6"/>
  <c r="AC812" i="33" s="1"/>
  <c r="M818" i="38" s="1"/>
  <c r="V383" i="6"/>
  <c r="AC379" i="33" s="1"/>
  <c r="U187" i="43" s="1"/>
  <c r="T454" i="6"/>
  <c r="AA450" i="33" s="1"/>
  <c r="K456" i="38" s="1"/>
  <c r="T450" i="6"/>
  <c r="AA446" i="33" s="1"/>
  <c r="K452" i="38" s="1"/>
  <c r="K406" i="36"/>
  <c r="T571" i="6"/>
  <c r="AA567" i="33" s="1"/>
  <c r="K573" i="38" s="1"/>
  <c r="T77" i="6"/>
  <c r="AA73" i="33" s="1"/>
  <c r="K79" i="38" s="1"/>
  <c r="T62" i="6"/>
  <c r="AA58" i="33" s="1"/>
  <c r="K64" i="38" s="1"/>
  <c r="K64" i="36"/>
  <c r="V87" i="6"/>
  <c r="AC83" i="33" s="1"/>
  <c r="M89" i="38" s="1"/>
  <c r="T512" i="6"/>
  <c r="AA508" i="33" s="1"/>
  <c r="K514" i="38" s="1"/>
  <c r="K79" i="36"/>
  <c r="T763" i="6"/>
  <c r="AA759" i="33" s="1"/>
  <c r="K765" i="38" s="1"/>
  <c r="T84" i="6"/>
  <c r="AA80" i="33" s="1"/>
  <c r="K86" i="38" s="1"/>
  <c r="M377" i="36"/>
  <c r="V66" i="6"/>
  <c r="AC62" i="33" s="1"/>
  <c r="U146" i="43" s="1"/>
  <c r="V689" i="6"/>
  <c r="AC685" i="33" s="1"/>
  <c r="M691" i="38" s="1"/>
  <c r="V471" i="6"/>
  <c r="AC467" i="33" s="1"/>
  <c r="M473" i="38" s="1"/>
  <c r="V665" i="6"/>
  <c r="AC661" i="33" s="1"/>
  <c r="M667" i="38" s="1"/>
  <c r="V17" i="6"/>
  <c r="AC13" i="33" s="1"/>
  <c r="V44" i="6"/>
  <c r="AC40" i="33" s="1"/>
  <c r="M46" i="38" s="1"/>
  <c r="T684" i="6"/>
  <c r="AA680" i="33" s="1"/>
  <c r="K686" i="36"/>
  <c r="V255" i="6"/>
  <c r="AC251" i="33" s="1"/>
  <c r="U48" i="43" s="1"/>
  <c r="V173" i="6"/>
  <c r="AC169" i="33" s="1"/>
  <c r="U160" i="43" s="1"/>
  <c r="V282" i="6"/>
  <c r="AC278" i="33" s="1"/>
  <c r="U116" i="43" s="1"/>
  <c r="V661" i="6"/>
  <c r="AC657" i="33" s="1"/>
  <c r="R173" i="6"/>
  <c r="Y169" i="33" s="1"/>
  <c r="Q160" i="43" s="1"/>
  <c r="R18" i="34"/>
  <c r="V169" i="6"/>
  <c r="AC165" i="33" s="1"/>
  <c r="M171" i="38" s="1"/>
  <c r="V64" i="6"/>
  <c r="AC60" i="33" s="1"/>
  <c r="M66" i="38" s="1"/>
  <c r="V455" i="6"/>
  <c r="AC451" i="33" s="1"/>
  <c r="U122" i="43" s="1"/>
  <c r="V295" i="6"/>
  <c r="AC291" i="33" s="1"/>
  <c r="U105" i="43" s="1"/>
  <c r="V319" i="6"/>
  <c r="AC315" i="33" s="1"/>
  <c r="M321" i="38" s="1"/>
  <c r="V725" i="6"/>
  <c r="AC721" i="33" s="1"/>
  <c r="N11" i="34"/>
  <c r="M698" i="36"/>
  <c r="M22" i="36"/>
  <c r="M150" i="36"/>
  <c r="N6" i="34"/>
  <c r="V148" i="6"/>
  <c r="AC144" i="33" s="1"/>
  <c r="M150" i="38" s="1"/>
  <c r="M88" i="36"/>
  <c r="V389" i="6"/>
  <c r="AC385" i="33" s="1"/>
  <c r="U51" i="43" s="1"/>
  <c r="M828" i="36"/>
  <c r="M392" i="36"/>
  <c r="V706" i="6"/>
  <c r="AC702" i="33" s="1"/>
  <c r="U108" i="43" s="1"/>
  <c r="V216" i="6"/>
  <c r="AC212" i="33" s="1"/>
  <c r="N21" i="34"/>
  <c r="R25" i="34"/>
  <c r="M135" i="36"/>
  <c r="M167" i="36"/>
  <c r="M280" i="36"/>
  <c r="N31" i="34"/>
  <c r="M411" i="36"/>
  <c r="M238" i="36"/>
  <c r="V721" i="6"/>
  <c r="AC717" i="33" s="1"/>
  <c r="M723" i="38" s="1"/>
  <c r="V210" i="6"/>
  <c r="AC206" i="33" s="1"/>
  <c r="M212" i="38" s="1"/>
  <c r="V14" i="6"/>
  <c r="AC10" i="33" s="1"/>
  <c r="M16" i="38" s="1"/>
  <c r="V705" i="6"/>
  <c r="AC701" i="33" s="1"/>
  <c r="U96" i="43" s="1"/>
  <c r="N20" i="34"/>
  <c r="V271" i="6"/>
  <c r="AC267" i="33" s="1"/>
  <c r="M273" i="38" s="1"/>
  <c r="M173" i="36"/>
  <c r="V488" i="6"/>
  <c r="AC484" i="33" s="1"/>
  <c r="U86" i="43" s="1"/>
  <c r="V281" i="6"/>
  <c r="AC277" i="33" s="1"/>
  <c r="M283" i="38" s="1"/>
  <c r="V51" i="6"/>
  <c r="AC47" i="33" s="1"/>
  <c r="M15" i="36"/>
  <c r="V707" i="6"/>
  <c r="AC703" i="33" s="1"/>
  <c r="Z661" i="6"/>
  <c r="AG657" i="33" s="1"/>
  <c r="Z80" i="6"/>
  <c r="AG76" i="33" s="1"/>
  <c r="M133" i="36"/>
  <c r="N5" i="34"/>
  <c r="V400" i="6"/>
  <c r="AC396" i="33" s="1"/>
  <c r="V58" i="6"/>
  <c r="AC54" i="33" s="1"/>
  <c r="N37" i="34"/>
  <c r="M449" i="36"/>
  <c r="M193" i="36"/>
  <c r="R6" i="34"/>
  <c r="R14" i="34"/>
  <c r="R8" i="34"/>
  <c r="N35" i="34"/>
  <c r="R20" i="34"/>
  <c r="R28" i="34"/>
  <c r="R9" i="34"/>
  <c r="N38" i="34"/>
  <c r="R38" i="34"/>
  <c r="R24" i="34"/>
  <c r="V668" i="6"/>
  <c r="AC664" i="33" s="1"/>
  <c r="M670" i="38" s="1"/>
  <c r="M174" i="36"/>
  <c r="Q482" i="36"/>
  <c r="M429" i="36"/>
  <c r="V402" i="6"/>
  <c r="AC398" i="33" s="1"/>
  <c r="V251" i="6"/>
  <c r="AC247" i="33" s="1"/>
  <c r="U76" i="43" s="1"/>
  <c r="R31" i="34"/>
  <c r="Q116" i="36"/>
  <c r="M152" i="36"/>
  <c r="V345" i="6"/>
  <c r="AC341" i="33" s="1"/>
  <c r="M347" i="38" s="1"/>
  <c r="V145" i="6"/>
  <c r="AC141" i="33" s="1"/>
  <c r="U17" i="43" s="1"/>
  <c r="V702" i="6"/>
  <c r="AC698" i="33" s="1"/>
  <c r="M704" i="38" s="1"/>
  <c r="R13" i="34"/>
  <c r="R19" i="34"/>
  <c r="Q22" i="36"/>
  <c r="Q794" i="36"/>
  <c r="Q398" i="36"/>
  <c r="Q363" i="36"/>
  <c r="Q186" i="36"/>
  <c r="M205" i="36"/>
  <c r="M682" i="36"/>
  <c r="Q417" i="36"/>
  <c r="Q109" i="36"/>
  <c r="Q404" i="36"/>
  <c r="Q672" i="36"/>
  <c r="Z114" i="6"/>
  <c r="AG110" i="33" s="1"/>
  <c r="Y71" i="43" s="1"/>
  <c r="M166" i="36"/>
  <c r="M699" i="36"/>
  <c r="V694" i="6"/>
  <c r="AC690" i="33" s="1"/>
  <c r="U59" i="43" s="1"/>
  <c r="Z159" i="6"/>
  <c r="AG155" i="33" s="1"/>
  <c r="Y102" i="43" s="1"/>
  <c r="N27" i="34"/>
  <c r="V672" i="6"/>
  <c r="AC668" i="33" s="1"/>
  <c r="U79" i="43" s="1"/>
  <c r="R21" i="34"/>
  <c r="Z20" i="6"/>
  <c r="AG16" i="33" s="1"/>
  <c r="Y5" i="43" s="1"/>
  <c r="Z396" i="6"/>
  <c r="AG392" i="33" s="1"/>
  <c r="Q398" i="38" s="1"/>
  <c r="Z184" i="6"/>
  <c r="AG180" i="33" s="1"/>
  <c r="V460" i="6"/>
  <c r="AC456" i="33" s="1"/>
  <c r="U53" i="43" s="1"/>
  <c r="Q373" i="36"/>
  <c r="Q88" i="36"/>
  <c r="V697" i="6"/>
  <c r="AC693" i="33" s="1"/>
  <c r="Z242" i="6"/>
  <c r="AG238" i="33" s="1"/>
  <c r="Q244" i="38" s="1"/>
  <c r="V81" i="6"/>
  <c r="AC77" i="33" s="1"/>
  <c r="M83" i="38" s="1"/>
  <c r="V677" i="6"/>
  <c r="AC673" i="33" s="1"/>
  <c r="M679" i="38" s="1"/>
  <c r="Q481" i="36"/>
  <c r="Z479" i="6"/>
  <c r="AG475" i="33" s="1"/>
  <c r="Y15" i="43" s="1"/>
  <c r="N40" i="34"/>
  <c r="N28" i="34"/>
  <c r="U833" i="33"/>
  <c r="N14" i="34"/>
  <c r="V202" i="6"/>
  <c r="AC198" i="33" s="1"/>
  <c r="U11" i="43" s="1"/>
  <c r="V819" i="6"/>
  <c r="AC815" i="33" s="1"/>
  <c r="U68" i="43" s="1"/>
  <c r="N32" i="34"/>
  <c r="R7" i="34"/>
  <c r="M129" i="36"/>
  <c r="M690" i="36"/>
  <c r="M802" i="36"/>
  <c r="Q211" i="36"/>
  <c r="Q340" i="36"/>
  <c r="Q321" i="36"/>
  <c r="Z257" i="6"/>
  <c r="AG253" i="33" s="1"/>
  <c r="Y110" i="43" s="1"/>
  <c r="V422" i="6"/>
  <c r="AC418" i="33" s="1"/>
  <c r="V107" i="6"/>
  <c r="AC103" i="33" s="1"/>
  <c r="M109" i="38" s="1"/>
  <c r="N15" i="34"/>
  <c r="M827" i="36"/>
  <c r="Q38" i="36"/>
  <c r="Q135" i="36"/>
  <c r="Q262" i="36"/>
  <c r="Q675" i="36"/>
  <c r="Q677" i="36"/>
  <c r="Z209" i="6"/>
  <c r="AG205" i="33" s="1"/>
  <c r="Q211" i="38" s="1"/>
  <c r="V207" i="6"/>
  <c r="AC203" i="33" s="1"/>
  <c r="U34" i="43" s="1"/>
  <c r="V833" i="6"/>
  <c r="AC829" i="33" s="1"/>
  <c r="M835" i="38" s="1"/>
  <c r="N18" i="34"/>
  <c r="N39" i="34"/>
  <c r="V75" i="6"/>
  <c r="AC71" i="33" s="1"/>
  <c r="M77" i="38" s="1"/>
  <c r="V417" i="6"/>
  <c r="AC413" i="33" s="1"/>
  <c r="M419" i="38" s="1"/>
  <c r="V247" i="6"/>
  <c r="AC243" i="33" s="1"/>
  <c r="M249" i="38" s="1"/>
  <c r="V209" i="6"/>
  <c r="AC205" i="33" s="1"/>
  <c r="M211" i="38" s="1"/>
  <c r="V140" i="6"/>
  <c r="AC136" i="33" s="1"/>
  <c r="M142" i="38" s="1"/>
  <c r="V306" i="6"/>
  <c r="AC302" i="33" s="1"/>
  <c r="V365" i="6"/>
  <c r="AC361" i="33" s="1"/>
  <c r="U132" i="43" s="1"/>
  <c r="V194" i="6"/>
  <c r="AC190" i="33" s="1"/>
  <c r="M196" i="38" s="1"/>
  <c r="V277" i="6"/>
  <c r="AC273" i="33" s="1"/>
  <c r="M279" i="38" s="1"/>
  <c r="K172" i="36"/>
  <c r="T170" i="6"/>
  <c r="AA166" i="33" s="1"/>
  <c r="K172" i="38" s="1"/>
  <c r="K657" i="36"/>
  <c r="T655" i="6"/>
  <c r="AA651" i="33" s="1"/>
  <c r="K657" i="38" s="1"/>
  <c r="K777" i="36"/>
  <c r="T775" i="6"/>
  <c r="AA771" i="33" s="1"/>
  <c r="K777" i="38" s="1"/>
  <c r="K826" i="36"/>
  <c r="T824" i="6"/>
  <c r="AA820" i="33" s="1"/>
  <c r="K826" i="38" s="1"/>
  <c r="K590" i="36"/>
  <c r="T588" i="6"/>
  <c r="AA584" i="33" s="1"/>
  <c r="K590" i="38" s="1"/>
  <c r="K474" i="36"/>
  <c r="T472" i="6"/>
  <c r="AA468" i="33" s="1"/>
  <c r="K474" i="38" s="1"/>
  <c r="K190" i="36"/>
  <c r="T188" i="6"/>
  <c r="AA184" i="33" s="1"/>
  <c r="K252" i="36"/>
  <c r="T250" i="6"/>
  <c r="AA246" i="33" s="1"/>
  <c r="K252" i="38" s="1"/>
  <c r="N34" i="34"/>
  <c r="N24" i="34"/>
  <c r="N25" i="34"/>
  <c r="Q833" i="33"/>
  <c r="N16" i="34"/>
  <c r="N12" i="34"/>
  <c r="N9" i="34"/>
  <c r="N19" i="34"/>
  <c r="M206" i="36"/>
  <c r="V215" i="6"/>
  <c r="AC211" i="33" s="1"/>
  <c r="U58" i="43" s="1"/>
  <c r="V49" i="6"/>
  <c r="AC45" i="33" s="1"/>
  <c r="N7" i="34"/>
  <c r="N33" i="34"/>
  <c r="N13" i="34"/>
  <c r="V204" i="6"/>
  <c r="AC200" i="33" s="1"/>
  <c r="U31" i="43" s="1"/>
  <c r="V128" i="6"/>
  <c r="AC124" i="33" s="1"/>
  <c r="U142" i="43" s="1"/>
  <c r="M389" i="36"/>
  <c r="M159" i="36"/>
  <c r="N26" i="34"/>
  <c r="N22" i="34"/>
  <c r="V387" i="6"/>
  <c r="AC383" i="33" s="1"/>
  <c r="M295" i="36"/>
  <c r="M422" i="36"/>
  <c r="V256" i="6"/>
  <c r="AC252" i="33" s="1"/>
  <c r="M258" i="38" s="1"/>
  <c r="N10" i="34"/>
  <c r="M182" i="36"/>
  <c r="M155" i="36"/>
  <c r="M136" i="36"/>
  <c r="M822" i="36"/>
  <c r="M343" i="36"/>
  <c r="M799" i="36"/>
  <c r="M352" i="36"/>
  <c r="V679" i="6"/>
  <c r="AC675" i="33" s="1"/>
  <c r="M681" i="38" s="1"/>
  <c r="M259" i="36"/>
  <c r="V257" i="6"/>
  <c r="AC253" i="33" s="1"/>
  <c r="M259" i="38" s="1"/>
  <c r="R11" i="6"/>
  <c r="Y7" i="33" s="1"/>
  <c r="Q82" i="43" s="1"/>
  <c r="V662" i="6"/>
  <c r="AC658" i="33" s="1"/>
  <c r="U65" i="43" s="1"/>
  <c r="V822" i="6"/>
  <c r="AC818" i="33" s="1"/>
  <c r="U55" i="43" s="1"/>
  <c r="V243" i="6"/>
  <c r="AC239" i="33" s="1"/>
  <c r="U28" i="43" s="1"/>
  <c r="V119" i="6"/>
  <c r="AC115" i="33" s="1"/>
  <c r="I431" i="36"/>
  <c r="R429" i="6"/>
  <c r="Y425" i="33" s="1"/>
  <c r="R694" i="6"/>
  <c r="Y690" i="33" s="1"/>
  <c r="Q59" i="43" s="1"/>
  <c r="M384" i="36"/>
  <c r="V382" i="6"/>
  <c r="AC378" i="33" s="1"/>
  <c r="M183" i="36"/>
  <c r="V181" i="6"/>
  <c r="AC177" i="33" s="1"/>
  <c r="U131" i="43" s="1"/>
  <c r="M230" i="36"/>
  <c r="V228" i="6"/>
  <c r="AC224" i="33" s="1"/>
  <c r="U93" i="43" s="1"/>
  <c r="M271" i="36"/>
  <c r="V269" i="6"/>
  <c r="AC265" i="33" s="1"/>
  <c r="M271" i="38" s="1"/>
  <c r="M715" i="36"/>
  <c r="V713" i="6"/>
  <c r="AC709" i="33" s="1"/>
  <c r="U121" i="43" s="1"/>
  <c r="M254" i="36"/>
  <c r="V252" i="6"/>
  <c r="AC248" i="33" s="1"/>
  <c r="M91" i="36"/>
  <c r="V89" i="6"/>
  <c r="AC85" i="33" s="1"/>
  <c r="M91" i="38" s="1"/>
  <c r="M427" i="36"/>
  <c r="V425" i="6"/>
  <c r="AC421" i="33" s="1"/>
  <c r="U130" i="43" s="1"/>
  <c r="V94" i="6"/>
  <c r="AC90" i="33" s="1"/>
  <c r="M96" i="38" s="1"/>
  <c r="M32" i="36"/>
  <c r="V30" i="6"/>
  <c r="AC26" i="33" s="1"/>
  <c r="M61" i="36"/>
  <c r="V59" i="6"/>
  <c r="AC55" i="33" s="1"/>
  <c r="M61" i="38" s="1"/>
  <c r="M161" i="36"/>
  <c r="V159" i="6"/>
  <c r="AC155" i="33" s="1"/>
  <c r="M26" i="36"/>
  <c r="V24" i="6"/>
  <c r="AC20" i="33" s="1"/>
  <c r="V126" i="6"/>
  <c r="AC122" i="33" s="1"/>
  <c r="U40" i="43" s="1"/>
  <c r="V178" i="6"/>
  <c r="AC174" i="33" s="1"/>
  <c r="M180" i="38" s="1"/>
  <c r="M202" i="36"/>
  <c r="V200" i="6"/>
  <c r="AC196" i="33" s="1"/>
  <c r="M202" i="38" s="1"/>
  <c r="M837" i="36"/>
  <c r="V835" i="6"/>
  <c r="AC831" i="33" s="1"/>
  <c r="U50" i="43" s="1"/>
  <c r="M291" i="36"/>
  <c r="V289" i="6"/>
  <c r="AC285" i="33" s="1"/>
  <c r="U111" i="43" s="1"/>
  <c r="V412" i="6"/>
  <c r="AC408" i="33" s="1"/>
  <c r="U90" i="43" s="1"/>
  <c r="V675" i="6"/>
  <c r="AC671" i="33" s="1"/>
  <c r="U69" i="43" s="1"/>
  <c r="M689" i="36"/>
  <c r="V687" i="6"/>
  <c r="AC683" i="33" s="1"/>
  <c r="U183" i="43" s="1"/>
  <c r="M11" i="36"/>
  <c r="V9" i="6"/>
  <c r="AC5" i="33" s="1"/>
  <c r="V699" i="6"/>
  <c r="AC695" i="33" s="1"/>
  <c r="M701" i="38" s="1"/>
  <c r="M208" i="36"/>
  <c r="V206" i="6"/>
  <c r="AC202" i="33" s="1"/>
  <c r="M208" i="38" s="1"/>
  <c r="M29" i="36"/>
  <c r="V27" i="6"/>
  <c r="AC23" i="33" s="1"/>
  <c r="M29" i="38" s="1"/>
  <c r="M187" i="36"/>
  <c r="V185" i="6"/>
  <c r="AC181" i="33" s="1"/>
  <c r="M187" i="38" s="1"/>
  <c r="V155" i="6"/>
  <c r="AC151" i="33" s="1"/>
  <c r="U75" i="43" s="1"/>
  <c r="M287" i="36"/>
  <c r="V285" i="6"/>
  <c r="AC281" i="33" s="1"/>
  <c r="M287" i="38" s="1"/>
  <c r="M700" i="36"/>
  <c r="V698" i="6"/>
  <c r="AC694" i="33" s="1"/>
  <c r="M697" i="36"/>
  <c r="V695" i="6"/>
  <c r="AC691" i="33" s="1"/>
  <c r="M697" i="38" s="1"/>
  <c r="M316" i="36"/>
  <c r="V314" i="6"/>
  <c r="AC310" i="33" s="1"/>
  <c r="M316" i="38" s="1"/>
  <c r="M232" i="36"/>
  <c r="V230" i="6"/>
  <c r="AC226" i="33" s="1"/>
  <c r="U155" i="43" s="1"/>
  <c r="M38" i="36"/>
  <c r="V36" i="6"/>
  <c r="AC32" i="33" s="1"/>
  <c r="K20" i="3"/>
  <c r="J20" i="3"/>
  <c r="L20" i="3"/>
  <c r="C79" i="3" s="1"/>
  <c r="F15" i="16"/>
  <c r="X185" i="43" l="1"/>
  <c r="R180" i="6"/>
  <c r="Y176" i="33" s="1"/>
  <c r="G25" i="43"/>
  <c r="E102" i="43"/>
  <c r="K92" i="43"/>
  <c r="T101" i="43"/>
  <c r="M137" i="38"/>
  <c r="U25" i="43"/>
  <c r="R149" i="6"/>
  <c r="Y145" i="33" s="1"/>
  <c r="I151" i="38" s="1"/>
  <c r="I13" i="36"/>
  <c r="I175" i="36"/>
  <c r="R128" i="6"/>
  <c r="Y124" i="33" s="1"/>
  <c r="Q142" i="43" s="1"/>
  <c r="I130" i="36"/>
  <c r="I347" i="36"/>
  <c r="I696" i="36"/>
  <c r="I152" i="36"/>
  <c r="R363" i="6"/>
  <c r="Y359" i="33" s="1"/>
  <c r="I365" i="38" s="1"/>
  <c r="I12" i="35"/>
  <c r="J12" i="35" s="1"/>
  <c r="K12" i="35" s="1"/>
  <c r="L12" i="35" s="1"/>
  <c r="M12" i="35" s="1"/>
  <c r="S13" i="35"/>
  <c r="O13" i="35" s="1"/>
  <c r="P13" i="35" s="1"/>
  <c r="Q13" i="35" s="1"/>
  <c r="R13" i="35" s="1"/>
  <c r="O12" i="35"/>
  <c r="P12" i="35" s="1"/>
  <c r="Q12" i="35" s="1"/>
  <c r="R12" i="35" s="1"/>
  <c r="R270" i="6"/>
  <c r="Y266" i="33" s="1"/>
  <c r="I272" i="38" s="1"/>
  <c r="R243" i="6"/>
  <c r="Y239" i="33" s="1"/>
  <c r="Q28" i="43" s="1"/>
  <c r="R171" i="6"/>
  <c r="Y167" i="33" s="1"/>
  <c r="I173" i="38" s="1"/>
  <c r="I245" i="36"/>
  <c r="N17" i="35"/>
  <c r="O14" i="35"/>
  <c r="P14" i="35" s="1"/>
  <c r="Q14" i="35" s="1"/>
  <c r="R14" i="35" s="1"/>
  <c r="R152" i="6"/>
  <c r="Y148" i="33" s="1"/>
  <c r="Q140" i="43" s="1"/>
  <c r="M603" i="38"/>
  <c r="I154" i="36"/>
  <c r="S16" i="35"/>
  <c r="I14" i="35"/>
  <c r="J14" i="35" s="1"/>
  <c r="K14" i="35" s="1"/>
  <c r="L14" i="35" s="1"/>
  <c r="M14" i="35" s="1"/>
  <c r="N15" i="35"/>
  <c r="I13" i="35"/>
  <c r="J13" i="35" s="1"/>
  <c r="K13" i="35" s="1"/>
  <c r="L13" i="35" s="1"/>
  <c r="M13" i="35" s="1"/>
  <c r="N16" i="35"/>
  <c r="S17" i="35"/>
  <c r="R314" i="6"/>
  <c r="Y310" i="33" s="1"/>
  <c r="I316" i="38" s="1"/>
  <c r="R191" i="6"/>
  <c r="Y187" i="33" s="1"/>
  <c r="I193" i="38" s="1"/>
  <c r="R287" i="6"/>
  <c r="Y283" i="33" s="1"/>
  <c r="I289" i="38" s="1"/>
  <c r="I341" i="36"/>
  <c r="E24" i="43"/>
  <c r="R220" i="6"/>
  <c r="Y216" i="33" s="1"/>
  <c r="I222" i="38" s="1"/>
  <c r="R276" i="6"/>
  <c r="Y272" i="33" s="1"/>
  <c r="I278" i="38" s="1"/>
  <c r="Q141" i="43"/>
  <c r="I517" i="36"/>
  <c r="M248" i="38"/>
  <c r="E141" i="43"/>
  <c r="R252" i="6"/>
  <c r="Y248" i="33" s="1"/>
  <c r="I254" i="38" s="1"/>
  <c r="M448" i="38"/>
  <c r="R71" i="6"/>
  <c r="Y67" i="33" s="1"/>
  <c r="I73" i="38" s="1"/>
  <c r="R88" i="6"/>
  <c r="Y84" i="33" s="1"/>
  <c r="I90" i="38" s="1"/>
  <c r="I211" i="36"/>
  <c r="I449" i="36"/>
  <c r="R200" i="6"/>
  <c r="Y196" i="33" s="1"/>
  <c r="I202" i="38" s="1"/>
  <c r="E153" i="43"/>
  <c r="E89" i="43"/>
  <c r="E147" i="43"/>
  <c r="U13" i="43"/>
  <c r="I234" i="36"/>
  <c r="R164" i="6"/>
  <c r="Y160" i="33" s="1"/>
  <c r="I166" i="38" s="1"/>
  <c r="R427" i="6"/>
  <c r="Y423" i="33" s="1"/>
  <c r="Q7" i="43" s="1"/>
  <c r="I487" i="36"/>
  <c r="R488" i="6"/>
  <c r="Y484" i="33" s="1"/>
  <c r="Q86" i="43" s="1"/>
  <c r="I490" i="36"/>
  <c r="T66" i="43"/>
  <c r="U169" i="43"/>
  <c r="M123" i="38"/>
  <c r="U84" i="43"/>
  <c r="U184" i="43"/>
  <c r="R678" i="6"/>
  <c r="Y674" i="33" s="1"/>
  <c r="Q20" i="43" s="1"/>
  <c r="R131" i="6"/>
  <c r="Y127" i="33" s="1"/>
  <c r="I133" i="38" s="1"/>
  <c r="I133" i="36"/>
  <c r="R294" i="6"/>
  <c r="Y290" i="33" s="1"/>
  <c r="Q135" i="43" s="1"/>
  <c r="U118" i="43"/>
  <c r="M737" i="38"/>
  <c r="M687" i="38"/>
  <c r="U186" i="43"/>
  <c r="U159" i="43"/>
  <c r="R420" i="6"/>
  <c r="Y416" i="33" s="1"/>
  <c r="I422" i="38" s="1"/>
  <c r="R675" i="6"/>
  <c r="Y671" i="33" s="1"/>
  <c r="Q69" i="43" s="1"/>
  <c r="R479" i="6"/>
  <c r="Y475" i="33" s="1"/>
  <c r="Q15" i="43" s="1"/>
  <c r="I184" i="36"/>
  <c r="U182" i="43"/>
  <c r="R193" i="6"/>
  <c r="Y189" i="33" s="1"/>
  <c r="I195" i="38" s="1"/>
  <c r="R361" i="6"/>
  <c r="Y357" i="33" s="1"/>
  <c r="Q56" i="43" s="1"/>
  <c r="R51" i="6"/>
  <c r="Y47" i="33" s="1"/>
  <c r="Q184" i="43" s="1"/>
  <c r="R295" i="6"/>
  <c r="Y291" i="33" s="1"/>
  <c r="Q105" i="43" s="1"/>
  <c r="U119" i="43"/>
  <c r="I363" i="36"/>
  <c r="I53" i="36"/>
  <c r="I297" i="36"/>
  <c r="R379" i="6"/>
  <c r="Y375" i="33" s="1"/>
  <c r="I381" i="38" s="1"/>
  <c r="R133" i="6"/>
  <c r="Y129" i="33" s="1"/>
  <c r="I135" i="38" s="1"/>
  <c r="J23" i="34"/>
  <c r="R86" i="6"/>
  <c r="Y82" i="33" s="1"/>
  <c r="I88" i="38" s="1"/>
  <c r="R216" i="6"/>
  <c r="Y212" i="33" s="1"/>
  <c r="I218" i="38" s="1"/>
  <c r="I230" i="36"/>
  <c r="R331" i="6"/>
  <c r="Y327" i="33" s="1"/>
  <c r="I333" i="38" s="1"/>
  <c r="R120" i="6"/>
  <c r="Y116" i="33" s="1"/>
  <c r="I122" i="38" s="1"/>
  <c r="I721" i="36"/>
  <c r="R822" i="6"/>
  <c r="Y818" i="33" s="1"/>
  <c r="Q55" i="43" s="1"/>
  <c r="R310" i="6"/>
  <c r="Y306" i="33" s="1"/>
  <c r="I312" i="38" s="1"/>
  <c r="R192" i="6"/>
  <c r="Y188" i="33" s="1"/>
  <c r="I194" i="38" s="1"/>
  <c r="R124" i="6"/>
  <c r="Y120" i="33" s="1"/>
  <c r="Q179" i="43" s="1"/>
  <c r="R207" i="6"/>
  <c r="Y203" i="33" s="1"/>
  <c r="Q34" i="43" s="1"/>
  <c r="R485" i="6"/>
  <c r="Y481" i="33" s="1"/>
  <c r="Q94" i="43" s="1"/>
  <c r="I194" i="36"/>
  <c r="R681" i="6"/>
  <c r="Y677" i="33" s="1"/>
  <c r="Q6" i="43" s="1"/>
  <c r="R662" i="6"/>
  <c r="Y658" i="33" s="1"/>
  <c r="Q65" i="43" s="1"/>
  <c r="R425" i="6"/>
  <c r="Y421" i="33" s="1"/>
  <c r="Q130" i="43" s="1"/>
  <c r="J39" i="34"/>
  <c r="R226" i="6"/>
  <c r="Y222" i="33" s="1"/>
  <c r="I228" i="38" s="1"/>
  <c r="I256" i="36"/>
  <c r="I12" i="36"/>
  <c r="R53" i="6"/>
  <c r="Y49" i="33" s="1"/>
  <c r="Q19" i="43" s="1"/>
  <c r="R127" i="6"/>
  <c r="Y123" i="33" s="1"/>
  <c r="I679" i="36"/>
  <c r="U36" i="43"/>
  <c r="R281" i="6"/>
  <c r="Y277" i="33" s="1"/>
  <c r="I283" i="38" s="1"/>
  <c r="U162" i="43"/>
  <c r="R163" i="6"/>
  <c r="Y159" i="33" s="1"/>
  <c r="I165" i="38" s="1"/>
  <c r="R688" i="6"/>
  <c r="Y684" i="33" s="1"/>
  <c r="I690" i="38" s="1"/>
  <c r="R471" i="6"/>
  <c r="Y467" i="33" s="1"/>
  <c r="I473" i="38" s="1"/>
  <c r="R338" i="6"/>
  <c r="Y334" i="33" s="1"/>
  <c r="I340" i="38" s="1"/>
  <c r="R147" i="6"/>
  <c r="Y143" i="33" s="1"/>
  <c r="I149" i="38" s="1"/>
  <c r="X176" i="43"/>
  <c r="U173" i="43"/>
  <c r="U125" i="43"/>
  <c r="R816" i="6"/>
  <c r="Y812" i="33" s="1"/>
  <c r="I818" i="38" s="1"/>
  <c r="U98" i="43"/>
  <c r="U88" i="43"/>
  <c r="R484" i="6"/>
  <c r="Y480" i="33" s="1"/>
  <c r="Q52" i="43" s="1"/>
  <c r="R145" i="6"/>
  <c r="Y141" i="33" s="1"/>
  <c r="Q17" i="43" s="1"/>
  <c r="R204" i="6"/>
  <c r="Y200" i="33" s="1"/>
  <c r="Q31" i="43" s="1"/>
  <c r="R674" i="6"/>
  <c r="Y670" i="33" s="1"/>
  <c r="I676" i="38" s="1"/>
  <c r="I209" i="36"/>
  <c r="M28" i="38"/>
  <c r="M665" i="38"/>
  <c r="I206" i="36"/>
  <c r="R438" i="6"/>
  <c r="Y434" i="33" s="1"/>
  <c r="I440" i="38" s="1"/>
  <c r="R138" i="6"/>
  <c r="Y134" i="33" s="1"/>
  <c r="I140" i="38" s="1"/>
  <c r="R137" i="6"/>
  <c r="Y133" i="33" s="1"/>
  <c r="Q42" i="43" s="1"/>
  <c r="I186" i="36"/>
  <c r="U81" i="43"/>
  <c r="I257" i="36"/>
  <c r="I139" i="36"/>
  <c r="R285" i="6"/>
  <c r="Y281" i="33" s="1"/>
  <c r="I287" i="38" s="1"/>
  <c r="R255" i="6"/>
  <c r="Y251" i="33" s="1"/>
  <c r="Q48" i="43" s="1"/>
  <c r="I373" i="36"/>
  <c r="U103" i="43"/>
  <c r="U63" i="43"/>
  <c r="R262" i="6"/>
  <c r="Y258" i="33" s="1"/>
  <c r="I264" i="38" s="1"/>
  <c r="I435" i="36"/>
  <c r="I394" i="36"/>
  <c r="U174" i="43"/>
  <c r="U115" i="43"/>
  <c r="U21" i="43"/>
  <c r="U170" i="43"/>
  <c r="U133" i="43"/>
  <c r="U73" i="43"/>
  <c r="U141" i="43"/>
  <c r="R126" i="6"/>
  <c r="Y122" i="33" s="1"/>
  <c r="Q40" i="43" s="1"/>
  <c r="R247" i="6"/>
  <c r="Y243" i="33" s="1"/>
  <c r="I249" i="38" s="1"/>
  <c r="I212" i="36"/>
  <c r="R397" i="6"/>
  <c r="Y393" i="33" s="1"/>
  <c r="I399" i="38" s="1"/>
  <c r="I30" i="36"/>
  <c r="R293" i="6"/>
  <c r="Y289" i="33" s="1"/>
  <c r="I295" i="38" s="1"/>
  <c r="I457" i="36"/>
  <c r="R36" i="6"/>
  <c r="Y32" i="33" s="1"/>
  <c r="Q84" i="43" s="1"/>
  <c r="R196" i="6"/>
  <c r="Y192" i="33" s="1"/>
  <c r="Q54" i="43" s="1"/>
  <c r="R346" i="6"/>
  <c r="Y342" i="33" s="1"/>
  <c r="I348" i="38" s="1"/>
  <c r="R313" i="6"/>
  <c r="Y309" i="33" s="1"/>
  <c r="I315" i="38" s="1"/>
  <c r="I198" i="36"/>
  <c r="R64" i="6"/>
  <c r="Y60" i="33" s="1"/>
  <c r="I66" i="38" s="1"/>
  <c r="R49" i="6"/>
  <c r="Y45" i="33" s="1"/>
  <c r="R27" i="6"/>
  <c r="Y23" i="33" s="1"/>
  <c r="I29" i="38" s="1"/>
  <c r="I389" i="36"/>
  <c r="I411" i="36"/>
  <c r="I481" i="36"/>
  <c r="I677" i="36"/>
  <c r="I285" i="36"/>
  <c r="G114" i="43"/>
  <c r="H15" i="34"/>
  <c r="R368" i="6"/>
  <c r="Y364" i="33" s="1"/>
  <c r="I370" i="38" s="1"/>
  <c r="R388" i="6"/>
  <c r="Y384" i="33" s="1"/>
  <c r="I390" i="38" s="1"/>
  <c r="R264" i="6"/>
  <c r="Y260" i="33" s="1"/>
  <c r="I266" i="38" s="1"/>
  <c r="R826" i="6"/>
  <c r="Y822" i="33" s="1"/>
  <c r="I828" i="38" s="1"/>
  <c r="I367" i="36"/>
  <c r="I167" i="36"/>
  <c r="R365" i="6"/>
  <c r="Y361" i="33" s="1"/>
  <c r="Q132" i="43" s="1"/>
  <c r="R696" i="6"/>
  <c r="Y692" i="33" s="1"/>
  <c r="Q128" i="43" s="1"/>
  <c r="R781" i="6"/>
  <c r="Y777" i="33" s="1"/>
  <c r="I783" i="38" s="1"/>
  <c r="R385" i="6"/>
  <c r="Y381" i="33" s="1"/>
  <c r="I387" i="38" s="1"/>
  <c r="R257" i="6"/>
  <c r="Y253" i="33" s="1"/>
  <c r="I259" i="38" s="1"/>
  <c r="J17" i="34"/>
  <c r="R23" i="6"/>
  <c r="Y19" i="33" s="1"/>
  <c r="I25" i="38" s="1"/>
  <c r="R205" i="6"/>
  <c r="Y201" i="33" s="1"/>
  <c r="Q27" i="43" s="1"/>
  <c r="R713" i="6"/>
  <c r="Y709" i="33" s="1"/>
  <c r="Q121" i="43" s="1"/>
  <c r="J29" i="34"/>
  <c r="I207" i="36"/>
  <c r="R17" i="6"/>
  <c r="Y13" i="33" s="1"/>
  <c r="I19" i="38" s="1"/>
  <c r="R269" i="6"/>
  <c r="Y265" i="33" s="1"/>
  <c r="I271" i="38" s="1"/>
  <c r="R800" i="6"/>
  <c r="Y796" i="33" s="1"/>
  <c r="Q67" i="43" s="1"/>
  <c r="R670" i="6"/>
  <c r="Y666" i="33" s="1"/>
  <c r="I672" i="38" s="1"/>
  <c r="R419" i="6"/>
  <c r="Y415" i="33" s="1"/>
  <c r="I421" i="38" s="1"/>
  <c r="R487" i="6"/>
  <c r="Y483" i="33" s="1"/>
  <c r="Q23" i="43" s="1"/>
  <c r="I783" i="36"/>
  <c r="I802" i="36"/>
  <c r="R409" i="6"/>
  <c r="Y405" i="33" s="1"/>
  <c r="Q26" i="43" s="1"/>
  <c r="R153" i="6"/>
  <c r="Y149" i="33" s="1"/>
  <c r="I155" i="38" s="1"/>
  <c r="I379" i="36"/>
  <c r="I296" i="36"/>
  <c r="E123" i="43"/>
  <c r="R273" i="6"/>
  <c r="Y269" i="33" s="1"/>
  <c r="I275" i="38" s="1"/>
  <c r="R278" i="6"/>
  <c r="Y274" i="33" s="1"/>
  <c r="R369" i="6"/>
  <c r="Y365" i="33" s="1"/>
  <c r="I371" i="38" s="1"/>
  <c r="R289" i="6"/>
  <c r="Y285" i="33" s="1"/>
  <c r="Q111" i="43" s="1"/>
  <c r="R463" i="6"/>
  <c r="Y459" i="33" s="1"/>
  <c r="Q175" i="43" s="1"/>
  <c r="R417" i="6"/>
  <c r="Y413" i="33" s="1"/>
  <c r="I419" i="38" s="1"/>
  <c r="R383" i="6"/>
  <c r="Y379" i="33" s="1"/>
  <c r="Q187" i="43" s="1"/>
  <c r="R260" i="6"/>
  <c r="Y256" i="33" s="1"/>
  <c r="Q35" i="43" s="1"/>
  <c r="R359" i="6"/>
  <c r="Y355" i="33" s="1"/>
  <c r="I361" i="38" s="1"/>
  <c r="R689" i="6"/>
  <c r="Y685" i="33" s="1"/>
  <c r="I691" i="38" s="1"/>
  <c r="I385" i="36"/>
  <c r="I39" i="36"/>
  <c r="I486" i="36"/>
  <c r="I280" i="36"/>
  <c r="R721" i="6"/>
  <c r="Y717" i="33" s="1"/>
  <c r="I723" i="38" s="1"/>
  <c r="R665" i="6"/>
  <c r="Y661" i="33" s="1"/>
  <c r="I667" i="38" s="1"/>
  <c r="R125" i="6"/>
  <c r="Y121" i="33" s="1"/>
  <c r="Q38" i="43" s="1"/>
  <c r="I127" i="36"/>
  <c r="R130" i="6"/>
  <c r="Y126" i="33" s="1"/>
  <c r="I132" i="38" s="1"/>
  <c r="R424" i="6"/>
  <c r="Y420" i="33" s="1"/>
  <c r="I426" i="38" s="1"/>
  <c r="I462" i="36"/>
  <c r="I465" i="36"/>
  <c r="R143" i="6"/>
  <c r="Y139" i="33" s="1"/>
  <c r="Q104" i="43" s="1"/>
  <c r="J9" i="34"/>
  <c r="I291" i="36"/>
  <c r="I180" i="36"/>
  <c r="I232" i="36"/>
  <c r="I26" i="36"/>
  <c r="J20" i="34"/>
  <c r="I794" i="36"/>
  <c r="I670" i="36"/>
  <c r="E180" i="43"/>
  <c r="R403" i="6"/>
  <c r="Y399" i="33" s="1"/>
  <c r="Q106" i="43" s="1"/>
  <c r="R174" i="6"/>
  <c r="Y170" i="33" s="1"/>
  <c r="I176" i="38" s="1"/>
  <c r="R169" i="6"/>
  <c r="Y165" i="33" s="1"/>
  <c r="I171" i="38" s="1"/>
  <c r="I821" i="36"/>
  <c r="R179" i="6"/>
  <c r="Y175" i="33" s="1"/>
  <c r="I181" i="38" s="1"/>
  <c r="I55" i="36"/>
  <c r="R282" i="6"/>
  <c r="Y278" i="33" s="1"/>
  <c r="Q116" i="43" s="1"/>
  <c r="R256" i="6"/>
  <c r="Y252" i="33" s="1"/>
  <c r="R390" i="6"/>
  <c r="Y386" i="33" s="1"/>
  <c r="I392" i="38" s="1"/>
  <c r="R172" i="6"/>
  <c r="Y168" i="33" s="1"/>
  <c r="I174" i="38" s="1"/>
  <c r="R307" i="6"/>
  <c r="Y303" i="33" s="1"/>
  <c r="I309" i="38" s="1"/>
  <c r="R396" i="6"/>
  <c r="Y392" i="33" s="1"/>
  <c r="I398" i="38" s="1"/>
  <c r="R306" i="6"/>
  <c r="Y302" i="33" s="1"/>
  <c r="I308" i="38" s="1"/>
  <c r="R423" i="6"/>
  <c r="Y419" i="33" s="1"/>
  <c r="Q177" i="43" s="1"/>
  <c r="R819" i="6"/>
  <c r="Y815" i="33" s="1"/>
  <c r="Q68" i="43" s="1"/>
  <c r="R398" i="6"/>
  <c r="Y394" i="33" s="1"/>
  <c r="I400" i="38" s="1"/>
  <c r="R421" i="6"/>
  <c r="Y417" i="33" s="1"/>
  <c r="Q95" i="43" s="1"/>
  <c r="R682" i="6"/>
  <c r="Y678" i="33" s="1"/>
  <c r="I684" i="38" s="1"/>
  <c r="I704" i="36"/>
  <c r="I423" i="36"/>
  <c r="I425" i="36"/>
  <c r="Q92" i="43"/>
  <c r="R118" i="6"/>
  <c r="Y114" i="33" s="1"/>
  <c r="I120" i="38" s="1"/>
  <c r="R334" i="6"/>
  <c r="Y330" i="33" s="1"/>
  <c r="Q39" i="43" s="1"/>
  <c r="I128" i="36"/>
  <c r="R710" i="6"/>
  <c r="Y706" i="33" s="1"/>
  <c r="Q10" i="43" s="1"/>
  <c r="R89" i="6"/>
  <c r="Y85" i="33" s="1"/>
  <c r="I91" i="38" s="1"/>
  <c r="R136" i="6"/>
  <c r="Y132" i="33" s="1"/>
  <c r="I138" i="38" s="1"/>
  <c r="R284" i="6"/>
  <c r="Y280" i="33" s="1"/>
  <c r="I286" i="38" s="1"/>
  <c r="R707" i="6"/>
  <c r="Y703" i="33" s="1"/>
  <c r="Q169" i="43" s="1"/>
  <c r="I823" i="36"/>
  <c r="R402" i="6"/>
  <c r="Y398" i="33" s="1"/>
  <c r="I336" i="36"/>
  <c r="R66" i="6"/>
  <c r="Y62" i="33" s="1"/>
  <c r="Q146" i="43" s="1"/>
  <c r="R242" i="6"/>
  <c r="Y238" i="33" s="1"/>
  <c r="I244" i="38" s="1"/>
  <c r="R159" i="6"/>
  <c r="Y155" i="33" s="1"/>
  <c r="I161" i="38" s="1"/>
  <c r="I709" i="36"/>
  <c r="R407" i="6"/>
  <c r="Y403" i="33" s="1"/>
  <c r="Q83" i="43" s="1"/>
  <c r="R700" i="6"/>
  <c r="Y696" i="33" s="1"/>
  <c r="Q46" i="43" s="1"/>
  <c r="I712" i="36"/>
  <c r="E8" i="43"/>
  <c r="I244" i="36"/>
  <c r="I409" i="36"/>
  <c r="J27" i="34"/>
  <c r="R699" i="6"/>
  <c r="Y695" i="33" s="1"/>
  <c r="I701" i="38" s="1"/>
  <c r="R683" i="6"/>
  <c r="Y679" i="33" s="1"/>
  <c r="I685" i="38" s="1"/>
  <c r="I424" i="36"/>
  <c r="R833" i="6"/>
  <c r="Y829" i="33" s="1"/>
  <c r="I835" i="38" s="1"/>
  <c r="R422" i="6"/>
  <c r="Y418" i="33" s="1"/>
  <c r="Q133" i="43" s="1"/>
  <c r="J15" i="34"/>
  <c r="R821" i="6"/>
  <c r="Y817" i="33" s="1"/>
  <c r="Q9" i="43" s="1"/>
  <c r="I204" i="36"/>
  <c r="R113" i="6"/>
  <c r="Y109" i="33" s="1"/>
  <c r="R75" i="6"/>
  <c r="Y71" i="33" s="1"/>
  <c r="Q134" i="43" s="1"/>
  <c r="R687" i="6"/>
  <c r="Y683" i="33" s="1"/>
  <c r="Q183" i="43" s="1"/>
  <c r="I77" i="36"/>
  <c r="R230" i="6"/>
  <c r="Y226" i="33" s="1"/>
  <c r="Q155" i="43" s="1"/>
  <c r="R178" i="6"/>
  <c r="Y174" i="33" s="1"/>
  <c r="I180" i="38" s="1"/>
  <c r="I689" i="36"/>
  <c r="R202" i="6"/>
  <c r="Y198" i="33" s="1"/>
  <c r="Q11" i="43" s="1"/>
  <c r="I702" i="36"/>
  <c r="R460" i="6"/>
  <c r="Y456" i="33" s="1"/>
  <c r="Q53" i="43" s="1"/>
  <c r="I145" i="36"/>
  <c r="I262" i="36"/>
  <c r="R37" i="6"/>
  <c r="Y33" i="33" s="1"/>
  <c r="Q81" i="43" s="1"/>
  <c r="E91" i="43"/>
  <c r="I147" i="36"/>
  <c r="R371" i="6"/>
  <c r="Y367" i="33" s="1"/>
  <c r="Q109" i="43" s="1"/>
  <c r="R197" i="6"/>
  <c r="Y193" i="33" s="1"/>
  <c r="Q188" i="43" s="1"/>
  <c r="R475" i="6"/>
  <c r="Y471" i="33" s="1"/>
  <c r="I477" i="38" s="1"/>
  <c r="I38" i="36"/>
  <c r="R480" i="6"/>
  <c r="Y476" i="33" s="1"/>
  <c r="I482" i="38" s="1"/>
  <c r="R194" i="6"/>
  <c r="Y190" i="33" s="1"/>
  <c r="I196" i="38" s="1"/>
  <c r="R206" i="6"/>
  <c r="Y202" i="33" s="1"/>
  <c r="I208" i="38" s="1"/>
  <c r="I199" i="36"/>
  <c r="I477" i="36"/>
  <c r="R94" i="6"/>
  <c r="Y90" i="33" s="1"/>
  <c r="I96" i="38" s="1"/>
  <c r="R820" i="6"/>
  <c r="Y816" i="33" s="1"/>
  <c r="Q33" i="43" s="1"/>
  <c r="I183" i="36"/>
  <c r="R753" i="6"/>
  <c r="Y749" i="33" s="1"/>
  <c r="Q70" i="43" s="1"/>
  <c r="R797" i="6"/>
  <c r="Y793" i="33" s="1"/>
  <c r="I799" i="38" s="1"/>
  <c r="R375" i="6"/>
  <c r="Y371" i="33" s="1"/>
  <c r="I377" i="38" s="1"/>
  <c r="I466" i="36"/>
  <c r="R119" i="6"/>
  <c r="Y115" i="33" s="1"/>
  <c r="Q13" i="43" s="1"/>
  <c r="R190" i="6"/>
  <c r="Y186" i="33" s="1"/>
  <c r="I192" i="38" s="1"/>
  <c r="I402" i="36"/>
  <c r="J18" i="34"/>
  <c r="I822" i="36"/>
  <c r="R181" i="6"/>
  <c r="Y177" i="33" s="1"/>
  <c r="Q131" i="43" s="1"/>
  <c r="R834" i="6"/>
  <c r="Y830" i="33" s="1"/>
  <c r="I836" i="38" s="1"/>
  <c r="R185" i="6"/>
  <c r="Y181" i="33" s="1"/>
  <c r="I187" i="38" s="1"/>
  <c r="I203" i="36"/>
  <c r="I89" i="36"/>
  <c r="R210" i="6"/>
  <c r="Y206" i="33" s="1"/>
  <c r="Q89" i="43" s="1"/>
  <c r="R259" i="6"/>
  <c r="Y255" i="33" s="1"/>
  <c r="I261" i="38" s="1"/>
  <c r="I121" i="36"/>
  <c r="R44" i="6"/>
  <c r="Y40" i="33" s="1"/>
  <c r="I46" i="38" s="1"/>
  <c r="R251" i="6"/>
  <c r="Y247" i="33" s="1"/>
  <c r="Q76" i="43" s="1"/>
  <c r="R394" i="6"/>
  <c r="Y390" i="33" s="1"/>
  <c r="I396" i="38" s="1"/>
  <c r="P185" i="43"/>
  <c r="R236" i="6"/>
  <c r="Y232" i="33" s="1"/>
  <c r="I238" i="38" s="1"/>
  <c r="R271" i="6"/>
  <c r="Y267" i="33" s="1"/>
  <c r="I273" i="38" s="1"/>
  <c r="R237" i="6"/>
  <c r="Y233" i="33" s="1"/>
  <c r="I239" i="38" s="1"/>
  <c r="R154" i="6"/>
  <c r="Y150" i="33" s="1"/>
  <c r="I156" i="38" s="1"/>
  <c r="J21" i="34"/>
  <c r="I87" i="36"/>
  <c r="R695" i="6"/>
  <c r="Y691" i="33" s="1"/>
  <c r="I697" i="38" s="1"/>
  <c r="I699" i="36"/>
  <c r="I253" i="36"/>
  <c r="R599" i="6"/>
  <c r="Y595" i="33" s="1"/>
  <c r="I601" i="38" s="1"/>
  <c r="R199" i="6"/>
  <c r="Y195" i="33" s="1"/>
  <c r="I201" i="38" s="1"/>
  <c r="R389" i="6"/>
  <c r="Y385" i="33" s="1"/>
  <c r="Q51" i="43" s="1"/>
  <c r="J30" i="34"/>
  <c r="R455" i="6"/>
  <c r="Y451" i="33" s="1"/>
  <c r="Q122" i="43" s="1"/>
  <c r="J16" i="34"/>
  <c r="R59" i="6"/>
  <c r="Y55" i="33" s="1"/>
  <c r="I61" i="38" s="1"/>
  <c r="R203" i="6"/>
  <c r="Y199" i="33" s="1"/>
  <c r="Q77" i="43" s="1"/>
  <c r="R350" i="6"/>
  <c r="Y346" i="33" s="1"/>
  <c r="I352" i="38" s="1"/>
  <c r="E156" i="43"/>
  <c r="R58" i="6"/>
  <c r="Y54" i="33" s="1"/>
  <c r="I60" i="38" s="1"/>
  <c r="R666" i="6"/>
  <c r="Y662" i="33" s="1"/>
  <c r="I668" i="38" s="1"/>
  <c r="R114" i="6"/>
  <c r="Y110" i="33" s="1"/>
  <c r="Q71" i="43" s="1"/>
  <c r="I601" i="36"/>
  <c r="R201" i="6"/>
  <c r="Y197" i="33" s="1"/>
  <c r="Q32" i="43" s="1"/>
  <c r="I116" i="36"/>
  <c r="R464" i="6"/>
  <c r="Y460" i="33" s="1"/>
  <c r="Q159" i="43" s="1"/>
  <c r="R187" i="6"/>
  <c r="Y183" i="33" s="1"/>
  <c r="I189" i="38" s="1"/>
  <c r="R304" i="6"/>
  <c r="Y300" i="33" s="1"/>
  <c r="I306" i="38" s="1"/>
  <c r="I420" i="36"/>
  <c r="E145" i="43"/>
  <c r="E185" i="43"/>
  <c r="Q29" i="43"/>
  <c r="R418" i="6"/>
  <c r="Y414" i="33" s="1"/>
  <c r="Q168" i="43" s="1"/>
  <c r="I755" i="36"/>
  <c r="I391" i="36"/>
  <c r="E44" i="43"/>
  <c r="E119" i="43"/>
  <c r="J37" i="34"/>
  <c r="I119" i="36"/>
  <c r="E125" i="43"/>
  <c r="E25" i="43"/>
  <c r="I489" i="36"/>
  <c r="R392" i="6"/>
  <c r="Y388" i="33" s="1"/>
  <c r="Q158" i="43" s="1"/>
  <c r="I698" i="36"/>
  <c r="I715" i="36"/>
  <c r="J32" i="34"/>
  <c r="E22" i="43"/>
  <c r="I683" i="36"/>
  <c r="R228" i="6"/>
  <c r="Y224" i="33" s="1"/>
  <c r="Q93" i="43" s="1"/>
  <c r="I427" i="36"/>
  <c r="R719" i="6"/>
  <c r="Y715" i="33" s="1"/>
  <c r="Q18" i="43" s="1"/>
  <c r="I680" i="36"/>
  <c r="I205" i="36"/>
  <c r="I824" i="36"/>
  <c r="E49" i="43"/>
  <c r="I126" i="36"/>
  <c r="E161" i="43"/>
  <c r="E14" i="43"/>
  <c r="E151" i="43"/>
  <c r="I429" i="36"/>
  <c r="E114" i="43"/>
  <c r="I827" i="36"/>
  <c r="E166" i="43"/>
  <c r="I68" i="36"/>
  <c r="I284" i="36"/>
  <c r="E149" i="43"/>
  <c r="E12" i="43"/>
  <c r="E148" i="43"/>
  <c r="E62" i="43"/>
  <c r="E45" i="43"/>
  <c r="E136" i="43"/>
  <c r="E126" i="43"/>
  <c r="E92" i="43"/>
  <c r="J40" i="34"/>
  <c r="R14" i="6"/>
  <c r="Y10" i="33" s="1"/>
  <c r="I16" i="38" s="1"/>
  <c r="P49" i="43"/>
  <c r="R676" i="6"/>
  <c r="Y672" i="33" s="1"/>
  <c r="I678" i="38" s="1"/>
  <c r="R835" i="6"/>
  <c r="Y831" i="33" s="1"/>
  <c r="Q50" i="43" s="1"/>
  <c r="R391" i="6"/>
  <c r="Y387" i="33" s="1"/>
  <c r="E63" i="43"/>
  <c r="J10" i="34"/>
  <c r="E143" i="43"/>
  <c r="I837" i="36"/>
  <c r="I393" i="36"/>
  <c r="J11" i="34"/>
  <c r="I124" i="36"/>
  <c r="R148" i="6"/>
  <c r="Y144" i="33" s="1"/>
  <c r="I150" i="38" s="1"/>
  <c r="J8" i="34"/>
  <c r="R134" i="6"/>
  <c r="Y130" i="33" s="1"/>
  <c r="Q124" i="43" s="1"/>
  <c r="R122" i="6"/>
  <c r="Y118" i="33" s="1"/>
  <c r="Q30" i="43" s="1"/>
  <c r="I136" i="36"/>
  <c r="E178" i="43"/>
  <c r="I32" i="36"/>
  <c r="R268" i="6"/>
  <c r="Y264" i="33" s="1"/>
  <c r="I270" i="38" s="1"/>
  <c r="R107" i="6"/>
  <c r="Y103" i="33" s="1"/>
  <c r="I109" i="38" s="1"/>
  <c r="J14" i="34"/>
  <c r="I664" i="36"/>
  <c r="E101" i="43"/>
  <c r="I279" i="36"/>
  <c r="E181" i="43"/>
  <c r="I408" i="36"/>
  <c r="I417" i="36"/>
  <c r="E36" i="43"/>
  <c r="E97" i="43"/>
  <c r="J38" i="34"/>
  <c r="E29" i="43"/>
  <c r="E100" i="43"/>
  <c r="J19" i="34"/>
  <c r="J25" i="34"/>
  <c r="I825" i="36"/>
  <c r="I694" i="36"/>
  <c r="E115" i="43"/>
  <c r="R831" i="6"/>
  <c r="Y827" i="33" s="1"/>
  <c r="I833" i="38" s="1"/>
  <c r="R706" i="6"/>
  <c r="Y702" i="33" s="1"/>
  <c r="Q108" i="43" s="1"/>
  <c r="J36" i="34"/>
  <c r="I833" i="36"/>
  <c r="I708" i="36"/>
  <c r="R13" i="6"/>
  <c r="Y9" i="33" s="1"/>
  <c r="Q80" i="43" s="1"/>
  <c r="R140" i="6"/>
  <c r="Y136" i="33" s="1"/>
  <c r="I142" i="38" s="1"/>
  <c r="Q207" i="38"/>
  <c r="R698" i="6"/>
  <c r="Y694" i="33" s="1"/>
  <c r="I384" i="36"/>
  <c r="E144" i="43"/>
  <c r="J33" i="34"/>
  <c r="I682" i="36"/>
  <c r="R382" i="6"/>
  <c r="Y378" i="33" s="1"/>
  <c r="R157" i="6"/>
  <c r="Y153" i="33" s="1"/>
  <c r="R80" i="6"/>
  <c r="Y76" i="33" s="1"/>
  <c r="R155" i="6"/>
  <c r="Y151" i="33" s="1"/>
  <c r="Q75" i="43" s="1"/>
  <c r="R198" i="6"/>
  <c r="Y194" i="33" s="1"/>
  <c r="Q74" i="43" s="1"/>
  <c r="R267" i="6"/>
  <c r="Y263" i="33" s="1"/>
  <c r="I269" i="38" s="1"/>
  <c r="R214" i="6"/>
  <c r="Y210" i="33" s="1"/>
  <c r="I216" i="38" s="1"/>
  <c r="R679" i="6"/>
  <c r="Y675" i="33" s="1"/>
  <c r="I681" i="38" s="1"/>
  <c r="R705" i="6"/>
  <c r="Y701" i="33" s="1"/>
  <c r="Q96" i="43" s="1"/>
  <c r="J12" i="34"/>
  <c r="J6" i="34"/>
  <c r="R20" i="6"/>
  <c r="Y16" i="33" s="1"/>
  <c r="Q5" i="43" s="1"/>
  <c r="I22" i="36"/>
  <c r="R673" i="6"/>
  <c r="Y669" i="33" s="1"/>
  <c r="I675" i="38" s="1"/>
  <c r="E47" i="43"/>
  <c r="E172" i="43"/>
  <c r="R692" i="6"/>
  <c r="Y688" i="33" s="1"/>
  <c r="Q139" i="43" s="1"/>
  <c r="R704" i="6"/>
  <c r="Y700" i="33" s="1"/>
  <c r="Q61" i="43" s="1"/>
  <c r="R680" i="6"/>
  <c r="Y676" i="33" s="1"/>
  <c r="Q112" i="43" s="1"/>
  <c r="I707" i="36"/>
  <c r="E171" i="43"/>
  <c r="R415" i="6"/>
  <c r="Y411" i="33" s="1"/>
  <c r="Q152" i="43" s="1"/>
  <c r="R412" i="6"/>
  <c r="Y408" i="33" s="1"/>
  <c r="Q90" i="43" s="1"/>
  <c r="R690" i="6"/>
  <c r="Y686" i="33" s="1"/>
  <c r="I692" i="38" s="1"/>
  <c r="E87" i="43"/>
  <c r="I15" i="36"/>
  <c r="I82" i="36"/>
  <c r="I216" i="36"/>
  <c r="R215" i="6"/>
  <c r="Y211" i="33" s="1"/>
  <c r="Q58" i="43" s="1"/>
  <c r="R81" i="6"/>
  <c r="Y77" i="33" s="1"/>
  <c r="I83" i="38" s="1"/>
  <c r="I217" i="36"/>
  <c r="R308" i="6"/>
  <c r="Y304" i="33" s="1"/>
  <c r="I310" i="38" s="1"/>
  <c r="R436" i="6"/>
  <c r="Y432" i="33" s="1"/>
  <c r="Q163" i="43" s="1"/>
  <c r="J7" i="34"/>
  <c r="J13" i="34"/>
  <c r="I414" i="36"/>
  <c r="E41" i="43"/>
  <c r="I142" i="36"/>
  <c r="I157" i="36"/>
  <c r="I200" i="36"/>
  <c r="I438" i="36"/>
  <c r="I706" i="36"/>
  <c r="E110" i="43"/>
  <c r="E107" i="43"/>
  <c r="J34" i="34"/>
  <c r="J28" i="34"/>
  <c r="J5" i="34"/>
  <c r="Y62" i="43"/>
  <c r="R9" i="6"/>
  <c r="Y5" i="33" s="1"/>
  <c r="K66" i="43"/>
  <c r="K91" i="43"/>
  <c r="K176" i="43"/>
  <c r="J26" i="34"/>
  <c r="J22" i="34"/>
  <c r="P166" i="43"/>
  <c r="P143" i="43"/>
  <c r="K185" i="43"/>
  <c r="S165" i="43"/>
  <c r="K150" i="43"/>
  <c r="G89" i="43"/>
  <c r="W127" i="43"/>
  <c r="P102" i="43"/>
  <c r="P176" i="43"/>
  <c r="G125" i="43"/>
  <c r="K156" i="43"/>
  <c r="G100" i="43"/>
  <c r="Y123" i="43"/>
  <c r="O186" i="43"/>
  <c r="P125" i="43"/>
  <c r="AH17" i="34"/>
  <c r="G45" i="43"/>
  <c r="G24" i="43"/>
  <c r="G62" i="43"/>
  <c r="Y178" i="43"/>
  <c r="U16" i="43"/>
  <c r="G16" i="43"/>
  <c r="W64" i="43"/>
  <c r="O43" i="43"/>
  <c r="C106" i="43"/>
  <c r="K166" i="43"/>
  <c r="X166" i="43"/>
  <c r="U102" i="43"/>
  <c r="K49" i="43"/>
  <c r="C136" i="43"/>
  <c r="C101" i="43"/>
  <c r="P119" i="43"/>
  <c r="C166" i="43"/>
  <c r="G151" i="43"/>
  <c r="C147" i="43"/>
  <c r="X180" i="43"/>
  <c r="X14" i="43"/>
  <c r="P172" i="43"/>
  <c r="C150" i="43"/>
  <c r="S186" i="43"/>
  <c r="K14" i="43"/>
  <c r="C92" i="43"/>
  <c r="U126" i="43"/>
  <c r="R823" i="6"/>
  <c r="Y819" i="33" s="1"/>
  <c r="D189" i="43"/>
  <c r="D190" i="43" s="1"/>
  <c r="L189" i="43"/>
  <c r="L190" i="43" s="1"/>
  <c r="M189" i="43"/>
  <c r="M190" i="43" s="1"/>
  <c r="H189" i="43"/>
  <c r="H190" i="43" s="1"/>
  <c r="I189" i="43"/>
  <c r="I190" i="43" s="1"/>
  <c r="K147" i="43"/>
  <c r="G185" i="43"/>
  <c r="G110" i="43"/>
  <c r="Y91" i="43"/>
  <c r="T107" i="43"/>
  <c r="U91" i="43"/>
  <c r="K125" i="43"/>
  <c r="K153" i="43"/>
  <c r="U178" i="43"/>
  <c r="T8" i="43"/>
  <c r="K180" i="43"/>
  <c r="K110" i="43"/>
  <c r="G161" i="43"/>
  <c r="C145" i="43"/>
  <c r="U161" i="43"/>
  <c r="T92" i="43"/>
  <c r="T102" i="43"/>
  <c r="X178" i="43"/>
  <c r="K97" i="43"/>
  <c r="K143" i="43"/>
  <c r="C47" i="43"/>
  <c r="T45" i="43"/>
  <c r="K114" i="43"/>
  <c r="G144" i="43"/>
  <c r="G147" i="43"/>
  <c r="C172" i="43"/>
  <c r="U166" i="43"/>
  <c r="U12" i="43"/>
  <c r="U44" i="43"/>
  <c r="U78" i="43"/>
  <c r="U47" i="43"/>
  <c r="U106" i="43"/>
  <c r="T106" i="43"/>
  <c r="X24" i="43"/>
  <c r="X119" i="43"/>
  <c r="T185" i="43"/>
  <c r="K106" i="43"/>
  <c r="K24" i="43"/>
  <c r="C14" i="43"/>
  <c r="T136" i="43"/>
  <c r="X145" i="43"/>
  <c r="X153" i="43"/>
  <c r="G149" i="43"/>
  <c r="G119" i="43"/>
  <c r="C107" i="43"/>
  <c r="C91" i="43"/>
  <c r="T78" i="43"/>
  <c r="T180" i="43"/>
  <c r="T115" i="43"/>
  <c r="T126" i="43"/>
  <c r="P12" i="43"/>
  <c r="G148" i="43"/>
  <c r="C161" i="43"/>
  <c r="K12" i="43"/>
  <c r="U150" i="43"/>
  <c r="U143" i="43"/>
  <c r="S98" i="43"/>
  <c r="T145" i="43"/>
  <c r="T16" i="43"/>
  <c r="T88" i="43"/>
  <c r="T150" i="43"/>
  <c r="X88" i="43"/>
  <c r="X91" i="43"/>
  <c r="X25" i="43"/>
  <c r="X147" i="43"/>
  <c r="X114" i="43"/>
  <c r="Y115" i="43"/>
  <c r="W170" i="43"/>
  <c r="G172" i="43"/>
  <c r="G153" i="43"/>
  <c r="C181" i="43"/>
  <c r="C62" i="43"/>
  <c r="C171" i="43"/>
  <c r="C102" i="43"/>
  <c r="C97" i="43"/>
  <c r="R283" i="6"/>
  <c r="Y279" i="33" s="1"/>
  <c r="Q37" i="43" s="1"/>
  <c r="E150" i="43"/>
  <c r="X22" i="43"/>
  <c r="G12" i="43"/>
  <c r="C24" i="43"/>
  <c r="C144" i="43"/>
  <c r="S43" i="43"/>
  <c r="T178" i="43"/>
  <c r="T44" i="43"/>
  <c r="T176" i="43"/>
  <c r="T24" i="43"/>
  <c r="G181" i="43"/>
  <c r="P151" i="43"/>
  <c r="Y24" i="43"/>
  <c r="Y185" i="43"/>
  <c r="X172" i="43"/>
  <c r="G106" i="43"/>
  <c r="S118" i="43"/>
  <c r="S157" i="43"/>
  <c r="U129" i="43"/>
  <c r="S170" i="43"/>
  <c r="S174" i="43"/>
  <c r="S182" i="43"/>
  <c r="T144" i="43"/>
  <c r="T47" i="43"/>
  <c r="T172" i="43"/>
  <c r="X181" i="43"/>
  <c r="X136" i="43"/>
  <c r="X101" i="43"/>
  <c r="X123" i="43"/>
  <c r="X156" i="43"/>
  <c r="K101" i="43"/>
  <c r="K45" i="43"/>
  <c r="Y153" i="43"/>
  <c r="O118" i="43"/>
  <c r="G102" i="43"/>
  <c r="G143" i="43"/>
  <c r="G92" i="43"/>
  <c r="G166" i="43"/>
  <c r="G66" i="43"/>
  <c r="P92" i="43"/>
  <c r="K41" i="43"/>
  <c r="G49" i="43"/>
  <c r="G101" i="43"/>
  <c r="O157" i="43"/>
  <c r="C66" i="43"/>
  <c r="C156" i="43"/>
  <c r="C114" i="43"/>
  <c r="C185" i="43"/>
  <c r="P147" i="43"/>
  <c r="O98" i="43"/>
  <c r="C16" i="43"/>
  <c r="W182" i="43"/>
  <c r="O103" i="43"/>
  <c r="Q182" i="38"/>
  <c r="Y145" i="43"/>
  <c r="W25" i="43"/>
  <c r="U45" i="43"/>
  <c r="Y41" i="43"/>
  <c r="Q115" i="38"/>
  <c r="Y181" i="43"/>
  <c r="Y166" i="43"/>
  <c r="R725" i="6"/>
  <c r="Y721" i="33" s="1"/>
  <c r="E88" i="43"/>
  <c r="I674" i="36"/>
  <c r="E79" i="43"/>
  <c r="R693" i="6"/>
  <c r="Y689" i="33" s="1"/>
  <c r="E176" i="43"/>
  <c r="U100" i="43"/>
  <c r="X134" i="43"/>
  <c r="P161" i="43"/>
  <c r="Y126" i="43"/>
  <c r="T89" i="43"/>
  <c r="U149" i="43"/>
  <c r="X29" i="43"/>
  <c r="T161" i="43"/>
  <c r="P63" i="43"/>
  <c r="Y89" i="43"/>
  <c r="C89" i="43"/>
  <c r="P78" i="43"/>
  <c r="T134" i="43"/>
  <c r="Y78" i="43"/>
  <c r="K63" i="43"/>
  <c r="C36" i="43"/>
  <c r="X63" i="43"/>
  <c r="P126" i="43"/>
  <c r="X78" i="43"/>
  <c r="U8" i="43"/>
  <c r="U107" i="43"/>
  <c r="U62" i="43"/>
  <c r="T49" i="43"/>
  <c r="T153" i="43"/>
  <c r="T114" i="43"/>
  <c r="T147" i="43"/>
  <c r="T151" i="43"/>
  <c r="X41" i="43"/>
  <c r="X171" i="43"/>
  <c r="X102" i="43"/>
  <c r="X49" i="43"/>
  <c r="X106" i="43"/>
  <c r="X16" i="43"/>
  <c r="X47" i="43"/>
  <c r="X62" i="43"/>
  <c r="K151" i="43"/>
  <c r="K62" i="43"/>
  <c r="G41" i="43"/>
  <c r="G156" i="43"/>
  <c r="G47" i="43"/>
  <c r="K144" i="43"/>
  <c r="G91" i="43"/>
  <c r="G97" i="43"/>
  <c r="G14" i="43"/>
  <c r="P171" i="43"/>
  <c r="W21" i="43"/>
  <c r="W165" i="43"/>
  <c r="C41" i="43"/>
  <c r="W73" i="43"/>
  <c r="K136" i="43"/>
  <c r="P41" i="43"/>
  <c r="P144" i="43"/>
  <c r="K16" i="43"/>
  <c r="W29" i="43"/>
  <c r="W103" i="43"/>
  <c r="O73" i="43"/>
  <c r="H115" i="38"/>
  <c r="P181" i="43"/>
  <c r="Y66" i="43"/>
  <c r="Y125" i="43"/>
  <c r="I688" i="36"/>
  <c r="E85" i="43"/>
  <c r="G157" i="43"/>
  <c r="P36" i="43"/>
  <c r="T29" i="43"/>
  <c r="T22" i="43"/>
  <c r="P44" i="43"/>
  <c r="G36" i="43"/>
  <c r="T25" i="43"/>
  <c r="K29" i="43"/>
  <c r="C126" i="43"/>
  <c r="K115" i="43"/>
  <c r="C115" i="43"/>
  <c r="P89" i="43"/>
  <c r="K13" i="43"/>
  <c r="C87" i="43"/>
  <c r="G78" i="43"/>
  <c r="P157" i="43"/>
  <c r="K141" i="43"/>
  <c r="C148" i="43"/>
  <c r="X44" i="43"/>
  <c r="T171" i="43"/>
  <c r="K181" i="43"/>
  <c r="U180" i="43"/>
  <c r="K171" i="43"/>
  <c r="O162" i="43"/>
  <c r="O170" i="43"/>
  <c r="P62" i="43"/>
  <c r="Q675" i="38"/>
  <c r="Y171" i="43"/>
  <c r="Y8" i="43"/>
  <c r="Q149" i="38"/>
  <c r="Y143" i="43"/>
  <c r="Y176" i="43"/>
  <c r="I343" i="36"/>
  <c r="E66" i="43"/>
  <c r="K134" i="43"/>
  <c r="C162" i="43"/>
  <c r="Y87" i="43"/>
  <c r="K165" i="43"/>
  <c r="T13" i="43"/>
  <c r="K78" i="43"/>
  <c r="P110" i="43"/>
  <c r="T165" i="43"/>
  <c r="Y12" i="43"/>
  <c r="P29" i="43"/>
  <c r="C149" i="43"/>
  <c r="G44" i="43"/>
  <c r="K25" i="43"/>
  <c r="G115" i="43"/>
  <c r="U134" i="43"/>
  <c r="C88" i="43"/>
  <c r="T129" i="43"/>
  <c r="K172" i="43"/>
  <c r="O127" i="43"/>
  <c r="O64" i="43"/>
  <c r="C123" i="43"/>
  <c r="C151" i="43"/>
  <c r="C125" i="43"/>
  <c r="Q159" i="38"/>
  <c r="Y144" i="43"/>
  <c r="P97" i="43"/>
  <c r="U49" i="43"/>
  <c r="W43" i="43"/>
  <c r="U181" i="43"/>
  <c r="C157" i="43"/>
  <c r="P141" i="43"/>
  <c r="X161" i="43"/>
  <c r="K88" i="43"/>
  <c r="C141" i="43"/>
  <c r="X115" i="43"/>
  <c r="X157" i="43"/>
  <c r="X126" i="43"/>
  <c r="K148" i="43"/>
  <c r="G22" i="43"/>
  <c r="K22" i="43"/>
  <c r="C165" i="43"/>
  <c r="P134" i="43"/>
  <c r="T63" i="43"/>
  <c r="C63" i="43"/>
  <c r="X89" i="43"/>
  <c r="T12" i="43"/>
  <c r="Y44" i="43"/>
  <c r="K89" i="43"/>
  <c r="C12" i="43"/>
  <c r="T148" i="43"/>
  <c r="U89" i="43"/>
  <c r="C22" i="43"/>
  <c r="G173" i="43"/>
  <c r="P25" i="43"/>
  <c r="C78" i="43"/>
  <c r="G126" i="43"/>
  <c r="S64" i="43"/>
  <c r="T97" i="43"/>
  <c r="X143" i="43"/>
  <c r="K145" i="43"/>
  <c r="K8" i="43"/>
  <c r="W186" i="43"/>
  <c r="P14" i="43"/>
  <c r="G176" i="43"/>
  <c r="G180" i="43"/>
  <c r="G8" i="43"/>
  <c r="K123" i="43"/>
  <c r="C153" i="43"/>
  <c r="P45" i="43"/>
  <c r="P123" i="43"/>
  <c r="O717" i="38"/>
  <c r="W174" i="43"/>
  <c r="Q384" i="38"/>
  <c r="Y107" i="43"/>
  <c r="P153" i="43"/>
  <c r="U66" i="43"/>
  <c r="W118" i="43"/>
  <c r="C173" i="43"/>
  <c r="P100" i="43"/>
  <c r="P22" i="43"/>
  <c r="K36" i="43"/>
  <c r="C44" i="43"/>
  <c r="U157" i="43"/>
  <c r="G63" i="43"/>
  <c r="T110" i="43"/>
  <c r="G29" i="43"/>
  <c r="T162" i="43"/>
  <c r="Q63" i="43"/>
  <c r="C134" i="43"/>
  <c r="G87" i="43"/>
  <c r="U148" i="43"/>
  <c r="U87" i="43"/>
  <c r="K67" i="43"/>
  <c r="X149" i="43"/>
  <c r="K126" i="43"/>
  <c r="U101" i="43"/>
  <c r="S21" i="43"/>
  <c r="S29" i="43"/>
  <c r="T62" i="43"/>
  <c r="T119" i="43"/>
  <c r="T125" i="43"/>
  <c r="Y180" i="43"/>
  <c r="X92" i="43"/>
  <c r="X107" i="43"/>
  <c r="X129" i="43"/>
  <c r="X66" i="43"/>
  <c r="X144" i="43"/>
  <c r="X151" i="43"/>
  <c r="X150" i="43"/>
  <c r="K102" i="43"/>
  <c r="K107" i="43"/>
  <c r="G107" i="43"/>
  <c r="C180" i="43"/>
  <c r="P145" i="43"/>
  <c r="C143" i="43"/>
  <c r="C45" i="43"/>
  <c r="W87" i="43"/>
  <c r="H11" i="38"/>
  <c r="P16" i="43"/>
  <c r="W98" i="43"/>
  <c r="P24" i="43"/>
  <c r="P129" i="43"/>
  <c r="M675" i="38"/>
  <c r="U171" i="43"/>
  <c r="Y97" i="43"/>
  <c r="U153" i="43"/>
  <c r="U136" i="43"/>
  <c r="U14" i="43"/>
  <c r="I11" i="36"/>
  <c r="E16" i="43"/>
  <c r="R469" i="6"/>
  <c r="Y465" i="33" s="1"/>
  <c r="Q72" i="43" s="1"/>
  <c r="E72" i="43"/>
  <c r="K149" i="43"/>
  <c r="X141" i="43"/>
  <c r="G88" i="43"/>
  <c r="T36" i="43"/>
  <c r="K162" i="43"/>
  <c r="C29" i="43"/>
  <c r="X162" i="43"/>
  <c r="G165" i="43"/>
  <c r="Y25" i="43"/>
  <c r="E129" i="43"/>
  <c r="T87" i="43"/>
  <c r="K161" i="43"/>
  <c r="E78" i="43"/>
  <c r="Y148" i="43"/>
  <c r="K87" i="43"/>
  <c r="U176" i="43"/>
  <c r="U92" i="43"/>
  <c r="S103" i="43"/>
  <c r="U147" i="43"/>
  <c r="T166" i="43"/>
  <c r="T143" i="43"/>
  <c r="T41" i="43"/>
  <c r="T14" i="43"/>
  <c r="T181" i="43"/>
  <c r="T123" i="43"/>
  <c r="T156" i="43"/>
  <c r="X97" i="43"/>
  <c r="X125" i="43"/>
  <c r="K47" i="43"/>
  <c r="K178" i="43"/>
  <c r="K119" i="43"/>
  <c r="G145" i="43"/>
  <c r="O182" i="43"/>
  <c r="G123" i="43"/>
  <c r="G171" i="43"/>
  <c r="P106" i="43"/>
  <c r="C49" i="43"/>
  <c r="C119" i="43"/>
  <c r="P8" i="43"/>
  <c r="C129" i="43"/>
  <c r="P150" i="43"/>
  <c r="W134" i="43"/>
  <c r="U114" i="43"/>
  <c r="Y129" i="43"/>
  <c r="K213" i="38"/>
  <c r="U41" i="43"/>
  <c r="U22" i="43"/>
  <c r="T149" i="43"/>
  <c r="C67" i="43"/>
  <c r="X87" i="43"/>
  <c r="T173" i="43"/>
  <c r="K157" i="43"/>
  <c r="C25" i="43"/>
  <c r="P148" i="43"/>
  <c r="Y165" i="43"/>
  <c r="K44" i="43"/>
  <c r="C100" i="43"/>
  <c r="X12" i="43"/>
  <c r="P149" i="43"/>
  <c r="K100" i="43"/>
  <c r="X148" i="43"/>
  <c r="Y147" i="43"/>
  <c r="T91" i="43"/>
  <c r="X45" i="43"/>
  <c r="X8" i="43"/>
  <c r="K129" i="43"/>
  <c r="G136" i="43"/>
  <c r="G178" i="43"/>
  <c r="O174" i="43"/>
  <c r="O134" i="43"/>
  <c r="G129" i="43"/>
  <c r="G150" i="43"/>
  <c r="C8" i="43"/>
  <c r="O29" i="43"/>
  <c r="C176" i="43"/>
  <c r="P91" i="43"/>
  <c r="P107" i="43"/>
  <c r="S73" i="43"/>
  <c r="Y92" i="43"/>
  <c r="P136" i="43"/>
  <c r="O21" i="43"/>
  <c r="G17" i="38"/>
  <c r="P67" i="43"/>
  <c r="U110" i="43"/>
  <c r="C110" i="43"/>
  <c r="T67" i="43"/>
  <c r="T100" i="43"/>
  <c r="G162" i="43"/>
  <c r="Y173" i="43"/>
  <c r="P88" i="43"/>
  <c r="P115" i="43"/>
  <c r="X100" i="43"/>
  <c r="E106" i="43"/>
  <c r="AH38" i="34"/>
  <c r="H423" i="38"/>
  <c r="J31" i="34"/>
  <c r="R703" i="6"/>
  <c r="Y699" i="33" s="1"/>
  <c r="Q60" i="43" s="1"/>
  <c r="I705" i="36"/>
  <c r="R664" i="6"/>
  <c r="Y660" i="33" s="1"/>
  <c r="I666" i="36"/>
  <c r="J35" i="34"/>
  <c r="M182" i="38"/>
  <c r="M833" i="33"/>
  <c r="M839" i="33" s="1"/>
  <c r="R341" i="6"/>
  <c r="Y337" i="33" s="1"/>
  <c r="Q136" i="38"/>
  <c r="R319" i="6"/>
  <c r="Y315" i="33" s="1"/>
  <c r="I321" i="38" s="1"/>
  <c r="J24" i="34"/>
  <c r="I321" i="36"/>
  <c r="M136" i="38"/>
  <c r="Y23" i="34"/>
  <c r="Q423" i="38"/>
  <c r="H126" i="38"/>
  <c r="X247" i="6"/>
  <c r="AE243" i="33" s="1"/>
  <c r="O249" i="38" s="1"/>
  <c r="M698" i="38"/>
  <c r="Q209" i="38"/>
  <c r="M489" i="38"/>
  <c r="M423" i="38"/>
  <c r="H489" i="38"/>
  <c r="M205" i="38"/>
  <c r="Q683" i="38"/>
  <c r="L424" i="38"/>
  <c r="L127" i="38"/>
  <c r="L200" i="38"/>
  <c r="L682" i="38"/>
  <c r="L161" i="38"/>
  <c r="P68" i="38"/>
  <c r="P222" i="38"/>
  <c r="O393" i="36"/>
  <c r="O218" i="36"/>
  <c r="O708" i="36"/>
  <c r="K373" i="36"/>
  <c r="K192" i="36"/>
  <c r="G722" i="38"/>
  <c r="H490" i="38"/>
  <c r="H194" i="38"/>
  <c r="H157" i="38"/>
  <c r="G184" i="36"/>
  <c r="H709" i="38"/>
  <c r="H222" i="38"/>
  <c r="H367" i="38"/>
  <c r="O52" i="38"/>
  <c r="Q230" i="38"/>
  <c r="M336" i="38"/>
  <c r="M39" i="38"/>
  <c r="K137" i="38"/>
  <c r="M414" i="38"/>
  <c r="M128" i="38"/>
  <c r="M245" i="38"/>
  <c r="M457" i="38"/>
  <c r="M284" i="38"/>
  <c r="K738" i="38"/>
  <c r="M420" i="38"/>
  <c r="M706" i="38"/>
  <c r="K594" i="38"/>
  <c r="L393" i="38"/>
  <c r="L232" i="38"/>
  <c r="L310" i="38"/>
  <c r="L387" i="38"/>
  <c r="Q6" i="38"/>
  <c r="F124" i="22" s="1"/>
  <c r="F138" i="22" s="1"/>
  <c r="K45" i="38"/>
  <c r="L6" i="38"/>
  <c r="E121" i="22" s="1"/>
  <c r="E135" i="22" s="1"/>
  <c r="Q55" i="38"/>
  <c r="Q465" i="38"/>
  <c r="Q124" i="38"/>
  <c r="M822" i="38"/>
  <c r="M721" i="38"/>
  <c r="Q147" i="38"/>
  <c r="Q157" i="38"/>
  <c r="L55" i="38"/>
  <c r="P727" i="38"/>
  <c r="P688" i="38"/>
  <c r="X181" i="6"/>
  <c r="AE177" i="33" s="1"/>
  <c r="W131" i="43" s="1"/>
  <c r="O414" i="36"/>
  <c r="Q427" i="38"/>
  <c r="T697" i="6"/>
  <c r="AA693" i="33" s="1"/>
  <c r="O683" i="36"/>
  <c r="X136" i="6"/>
  <c r="AE132" i="33" s="1"/>
  <c r="H363" i="38"/>
  <c r="G343" i="36"/>
  <c r="G603" i="38"/>
  <c r="H13" i="38"/>
  <c r="H706" i="38"/>
  <c r="M727" i="38"/>
  <c r="K255" i="38"/>
  <c r="K36" i="38"/>
  <c r="Q186" i="38"/>
  <c r="I688" i="38"/>
  <c r="M391" i="38"/>
  <c r="M139" i="38"/>
  <c r="Q694" i="38"/>
  <c r="M124" i="38"/>
  <c r="M115" i="38"/>
  <c r="L367" i="38"/>
  <c r="L707" i="38"/>
  <c r="L755" i="38"/>
  <c r="L385" i="38"/>
  <c r="L199" i="38"/>
  <c r="L68" i="38"/>
  <c r="L411" i="38"/>
  <c r="L471" i="38"/>
  <c r="L466" i="38"/>
  <c r="L389" i="38"/>
  <c r="L417" i="38"/>
  <c r="L677" i="38"/>
  <c r="L22" i="38"/>
  <c r="Q127" i="38"/>
  <c r="M159" i="38"/>
  <c r="H481" i="38"/>
  <c r="M186" i="38"/>
  <c r="L715" i="38"/>
  <c r="P230" i="38"/>
  <c r="O291" i="36"/>
  <c r="H414" i="38"/>
  <c r="H755" i="38"/>
  <c r="O276" i="38"/>
  <c r="H471" i="38"/>
  <c r="G700" i="36"/>
  <c r="G308" i="36"/>
  <c r="P707" i="6"/>
  <c r="W703" i="33" s="1"/>
  <c r="O169" i="43" s="1"/>
  <c r="G297" i="36"/>
  <c r="X137" i="6"/>
  <c r="AE133" i="33" s="1"/>
  <c r="W42" i="43" s="1"/>
  <c r="H373" i="38"/>
  <c r="G158" i="38"/>
  <c r="M438" i="38"/>
  <c r="M837" i="38"/>
  <c r="M53" i="38"/>
  <c r="K432" i="38"/>
  <c r="K301" i="38"/>
  <c r="L824" i="38"/>
  <c r="L783" i="38"/>
  <c r="L409" i="38"/>
  <c r="L124" i="38"/>
  <c r="L394" i="38"/>
  <c r="L257" i="38"/>
  <c r="P258" i="38"/>
  <c r="P121" i="38"/>
  <c r="P363" i="38"/>
  <c r="P696" i="38"/>
  <c r="P373" i="38"/>
  <c r="P154" i="38"/>
  <c r="P404" i="38"/>
  <c r="P429" i="38"/>
  <c r="P802" i="38"/>
  <c r="X147" i="6"/>
  <c r="AE143" i="33" s="1"/>
  <c r="P39" i="34"/>
  <c r="H827" i="38"/>
  <c r="Q77" i="38"/>
  <c r="P427" i="38"/>
  <c r="G594" i="38"/>
  <c r="O677" i="36"/>
  <c r="X820" i="6"/>
  <c r="AE816" i="33" s="1"/>
  <c r="W33" i="43" s="1"/>
  <c r="T800" i="6"/>
  <c r="AA796" i="33" s="1"/>
  <c r="K802" i="38" s="1"/>
  <c r="T341" i="6"/>
  <c r="AA337" i="33" s="1"/>
  <c r="K666" i="36"/>
  <c r="K674" i="36"/>
  <c r="Q466" i="38"/>
  <c r="P825" i="6"/>
  <c r="W821" i="33" s="1"/>
  <c r="G444" i="38"/>
  <c r="Q257" i="38"/>
  <c r="M427" i="38"/>
  <c r="M824" i="38"/>
  <c r="M699" i="38"/>
  <c r="M696" i="38"/>
  <c r="Q391" i="38"/>
  <c r="Q680" i="38"/>
  <c r="Q286" i="38"/>
  <c r="L373" i="38"/>
  <c r="L26" i="38"/>
  <c r="L486" i="38"/>
  <c r="L15" i="38"/>
  <c r="L183" i="38"/>
  <c r="L680" i="38"/>
  <c r="L262" i="38"/>
  <c r="L689" i="38"/>
  <c r="P695" i="38"/>
  <c r="P194" i="38"/>
  <c r="P420" i="38"/>
  <c r="P336" i="38"/>
  <c r="P147" i="38"/>
  <c r="P126" i="38"/>
  <c r="P393" i="38"/>
  <c r="P411" i="38"/>
  <c r="P391" i="38"/>
  <c r="P166" i="38"/>
  <c r="P435" i="38"/>
  <c r="P198" i="38"/>
  <c r="P183" i="38"/>
  <c r="P486" i="38"/>
  <c r="P709" i="38"/>
  <c r="P677" i="38"/>
  <c r="G92" i="38"/>
  <c r="Q216" i="38"/>
  <c r="X346" i="6"/>
  <c r="AE342" i="33" s="1"/>
  <c r="O373" i="36"/>
  <c r="O825" i="36"/>
  <c r="O699" i="36"/>
  <c r="X215" i="6"/>
  <c r="AE211" i="33" s="1"/>
  <c r="W58" i="43" s="1"/>
  <c r="L53" i="38"/>
  <c r="G224" i="38"/>
  <c r="P238" i="38"/>
  <c r="P155" i="38"/>
  <c r="P680" i="38"/>
  <c r="P425" i="38"/>
  <c r="O466" i="36"/>
  <c r="O136" i="36"/>
  <c r="O38" i="36"/>
  <c r="T698" i="6"/>
  <c r="AA694" i="33" s="1"/>
  <c r="G301" i="38"/>
  <c r="G391" i="36"/>
  <c r="G68" i="36"/>
  <c r="G296" i="36"/>
  <c r="H486" i="38"/>
  <c r="M147" i="38"/>
  <c r="K442" i="38"/>
  <c r="L32" i="38"/>
  <c r="L429" i="38"/>
  <c r="M700" i="38"/>
  <c r="M689" i="38"/>
  <c r="M230" i="38"/>
  <c r="I13" i="38"/>
  <c r="M389" i="38"/>
  <c r="M217" i="38"/>
  <c r="Q259" i="38"/>
  <c r="Q481" i="38"/>
  <c r="M404" i="38"/>
  <c r="M490" i="38"/>
  <c r="M394" i="38"/>
  <c r="M285" i="38"/>
  <c r="Q280" i="38"/>
  <c r="Q429" i="38"/>
  <c r="K448" i="38"/>
  <c r="M312" i="38"/>
  <c r="M156" i="38"/>
  <c r="Q175" i="38"/>
  <c r="O255" i="38"/>
  <c r="K603" i="38"/>
  <c r="L837" i="38"/>
  <c r="L198" i="38"/>
  <c r="L206" i="38"/>
  <c r="L727" i="38"/>
  <c r="P664" i="38"/>
  <c r="O205" i="36"/>
  <c r="O82" i="36"/>
  <c r="O203" i="36"/>
  <c r="G36" i="38"/>
  <c r="H699" i="38"/>
  <c r="X251" i="6"/>
  <c r="AE247" i="33" s="1"/>
  <c r="W76" i="43" s="1"/>
  <c r="Q51" i="38"/>
  <c r="P310" i="6"/>
  <c r="W306" i="33" s="1"/>
  <c r="G206" i="36"/>
  <c r="G121" i="36"/>
  <c r="M308" i="38"/>
  <c r="L130" i="38"/>
  <c r="I32" i="38"/>
  <c r="I186" i="38"/>
  <c r="Q82" i="38"/>
  <c r="M218" i="38"/>
  <c r="K117" i="38"/>
  <c r="K185" i="38"/>
  <c r="M409" i="38"/>
  <c r="M199" i="38"/>
  <c r="Q297" i="38"/>
  <c r="K388" i="38"/>
  <c r="M601" i="38"/>
  <c r="K729" i="38"/>
  <c r="Q385" i="38"/>
  <c r="Q435" i="38"/>
  <c r="I699" i="38"/>
  <c r="Q394" i="38"/>
  <c r="Q698" i="38"/>
  <c r="H823" i="38"/>
  <c r="Q417" i="38"/>
  <c r="M466" i="38"/>
  <c r="M73" i="38"/>
  <c r="M15" i="38"/>
  <c r="L699" i="38"/>
  <c r="L60" i="38"/>
  <c r="P124" i="38"/>
  <c r="P663" i="38"/>
  <c r="P312" i="38"/>
  <c r="P601" i="38"/>
  <c r="P827" i="38"/>
  <c r="G734" i="38"/>
  <c r="X127" i="6"/>
  <c r="AE123" i="33" s="1"/>
  <c r="X283" i="6"/>
  <c r="AE279" i="33" s="1"/>
  <c r="W37" i="43" s="1"/>
  <c r="O258" i="36"/>
  <c r="H116" i="38"/>
  <c r="K149" i="36"/>
  <c r="H218" i="38"/>
  <c r="K404" i="36"/>
  <c r="O487" i="36"/>
  <c r="P831" i="6"/>
  <c r="W827" i="33" s="1"/>
  <c r="P207" i="6"/>
  <c r="W203" i="33" s="1"/>
  <c r="O34" i="43" s="1"/>
  <c r="P114" i="6"/>
  <c r="W110" i="33" s="1"/>
  <c r="O71" i="43" s="1"/>
  <c r="G336" i="36"/>
  <c r="G54" i="38"/>
  <c r="Q405" i="38"/>
  <c r="Q414" i="38"/>
  <c r="M161" i="38"/>
  <c r="M130" i="38"/>
  <c r="M707" i="38"/>
  <c r="Q379" i="38"/>
  <c r="I26" i="38"/>
  <c r="I794" i="38"/>
  <c r="M121" i="38"/>
  <c r="M206" i="38"/>
  <c r="M232" i="38"/>
  <c r="M677" i="38"/>
  <c r="M32" i="38"/>
  <c r="I6" i="38"/>
  <c r="D124" i="22" s="1"/>
  <c r="D138" i="22" s="1"/>
  <c r="H262" i="38"/>
  <c r="H712" i="38"/>
  <c r="H688" i="38"/>
  <c r="P199" i="38"/>
  <c r="P257" i="38"/>
  <c r="P115" i="38"/>
  <c r="P837" i="38"/>
  <c r="P203" i="38"/>
  <c r="P394" i="38"/>
  <c r="P253" i="38"/>
  <c r="P684" i="38"/>
  <c r="P712" i="38"/>
  <c r="P700" i="38"/>
  <c r="P22" i="38"/>
  <c r="P184" i="38"/>
  <c r="P128" i="38"/>
  <c r="P186" i="38"/>
  <c r="P833" i="38"/>
  <c r="P38" i="38"/>
  <c r="P209" i="38"/>
  <c r="O424" i="36"/>
  <c r="X403" i="6"/>
  <c r="AE399" i="33" s="1"/>
  <c r="X831" i="6"/>
  <c r="AE827" i="33" s="1"/>
  <c r="W156" i="43" s="1"/>
  <c r="X58" i="6"/>
  <c r="AE54" i="33" s="1"/>
  <c r="O363" i="36"/>
  <c r="O427" i="36"/>
  <c r="O32" i="36"/>
  <c r="O53" i="36"/>
  <c r="Q306" i="38"/>
  <c r="X389" i="6"/>
  <c r="AE385" i="33" s="1"/>
  <c r="W51" i="43" s="1"/>
  <c r="H336" i="38"/>
  <c r="O823" i="36"/>
  <c r="O280" i="36"/>
  <c r="O698" i="36"/>
  <c r="X128" i="6"/>
  <c r="AE124" i="33" s="1"/>
  <c r="W142" i="43" s="1"/>
  <c r="O689" i="36"/>
  <c r="O594" i="38"/>
  <c r="H825" i="38"/>
  <c r="H677" i="38"/>
  <c r="O535" i="38"/>
  <c r="T822" i="6"/>
  <c r="AA818" i="33" s="1"/>
  <c r="S55" i="43" s="1"/>
  <c r="K827" i="36"/>
  <c r="K409" i="36"/>
  <c r="K128" i="36"/>
  <c r="T180" i="6"/>
  <c r="AA176" i="33" s="1"/>
  <c r="Q707" i="38"/>
  <c r="T479" i="6"/>
  <c r="AA475" i="33" s="1"/>
  <c r="S15" i="43" s="1"/>
  <c r="K55" i="36"/>
  <c r="K694" i="36"/>
  <c r="G52" i="38"/>
  <c r="K186" i="36"/>
  <c r="K200" i="36"/>
  <c r="T36" i="6"/>
  <c r="AA32" i="33" s="1"/>
  <c r="S84" i="43" s="1"/>
  <c r="K39" i="36"/>
  <c r="K675" i="36"/>
  <c r="H405" i="38"/>
  <c r="H385" i="38"/>
  <c r="O737" i="38"/>
  <c r="G684" i="36"/>
  <c r="G707" i="36"/>
  <c r="P289" i="6"/>
  <c r="W285" i="33" s="1"/>
  <c r="O111" i="43" s="1"/>
  <c r="G257" i="36"/>
  <c r="P664" i="6"/>
  <c r="W660" i="33" s="1"/>
  <c r="P433" i="6"/>
  <c r="W429" i="33" s="1"/>
  <c r="G51" i="36"/>
  <c r="H15" i="38"/>
  <c r="G284" i="36"/>
  <c r="G837" i="36"/>
  <c r="Y16" i="34"/>
  <c r="H26" i="38"/>
  <c r="P30" i="6"/>
  <c r="W26" i="33" s="1"/>
  <c r="G486" i="36"/>
  <c r="G204" i="36"/>
  <c r="P53" i="6"/>
  <c r="W49" i="33" s="1"/>
  <c r="O19" i="43" s="1"/>
  <c r="G489" i="36"/>
  <c r="H60" i="38"/>
  <c r="G394" i="36"/>
  <c r="P125" i="6"/>
  <c r="W121" i="33" s="1"/>
  <c r="O38" i="43" s="1"/>
  <c r="G683" i="36"/>
  <c r="P197" i="6"/>
  <c r="W193" i="33" s="1"/>
  <c r="O188" i="43" s="1"/>
  <c r="O35" i="38"/>
  <c r="H217" i="38"/>
  <c r="G762" i="38"/>
  <c r="Q60" i="38"/>
  <c r="Q284" i="38"/>
  <c r="O298" i="38"/>
  <c r="Q699" i="38"/>
  <c r="Q457" i="38"/>
  <c r="Q262" i="38"/>
  <c r="Q438" i="38"/>
  <c r="M680" i="38"/>
  <c r="M22" i="38"/>
  <c r="O448" i="38"/>
  <c r="H824" i="38"/>
  <c r="H684" i="38"/>
  <c r="M481" i="38"/>
  <c r="Q336" i="38"/>
  <c r="M682" i="38"/>
  <c r="O248" i="38"/>
  <c r="G298" i="38"/>
  <c r="H297" i="38"/>
  <c r="H73" i="38"/>
  <c r="Q827" i="38"/>
  <c r="M343" i="38"/>
  <c r="I184" i="38"/>
  <c r="Q682" i="38"/>
  <c r="M116" i="38"/>
  <c r="H424" i="38"/>
  <c r="Q404" i="38"/>
  <c r="H296" i="38"/>
  <c r="Q824" i="38"/>
  <c r="Q487" i="38"/>
  <c r="M262" i="38"/>
  <c r="M664" i="38"/>
  <c r="M51" i="38"/>
  <c r="M424" i="38"/>
  <c r="M253" i="38"/>
  <c r="K686" i="38"/>
  <c r="K210" i="38"/>
  <c r="M712" i="38"/>
  <c r="K734" i="38"/>
  <c r="M145" i="38"/>
  <c r="K722" i="38"/>
  <c r="Q666" i="38"/>
  <c r="M695" i="38"/>
  <c r="K28" i="38"/>
  <c r="M387" i="38"/>
  <c r="Q312" i="38"/>
  <c r="Q700" i="38"/>
  <c r="Q200" i="38"/>
  <c r="Q837" i="38"/>
  <c r="M755" i="38"/>
  <c r="Q128" i="38"/>
  <c r="Q367" i="38"/>
  <c r="Q15" i="38"/>
  <c r="L666" i="38"/>
  <c r="L700" i="38"/>
  <c r="L297" i="38"/>
  <c r="L391" i="38"/>
  <c r="L823" i="38"/>
  <c r="L708" i="38"/>
  <c r="L73" i="38"/>
  <c r="L827" i="38"/>
  <c r="L222" i="38"/>
  <c r="L129" i="38"/>
  <c r="O734" i="38"/>
  <c r="P138" i="38"/>
  <c r="P367" i="38"/>
  <c r="P13" i="38"/>
  <c r="P200" i="38"/>
  <c r="P161" i="38"/>
  <c r="P414" i="38"/>
  <c r="P285" i="38"/>
  <c r="P136" i="38"/>
  <c r="P438" i="38"/>
  <c r="P666" i="38"/>
  <c r="P405" i="38"/>
  <c r="P721" i="38"/>
  <c r="P291" i="38"/>
  <c r="P310" i="38"/>
  <c r="P297" i="38"/>
  <c r="P116" i="38"/>
  <c r="P82" i="38"/>
  <c r="X698" i="6"/>
  <c r="AE694" i="33" s="1"/>
  <c r="W101" i="43" s="1"/>
  <c r="O296" i="36"/>
  <c r="O706" i="36"/>
  <c r="O715" i="36"/>
  <c r="O55" i="36"/>
  <c r="G729" i="38"/>
  <c r="H310" i="38"/>
  <c r="O367" i="36"/>
  <c r="O712" i="36"/>
  <c r="O837" i="36"/>
  <c r="O306" i="36"/>
  <c r="X686" i="6"/>
  <c r="AE682" i="33" s="1"/>
  <c r="W85" i="43" s="1"/>
  <c r="X678" i="6"/>
  <c r="AE674" i="33" s="1"/>
  <c r="W20" i="43" s="1"/>
  <c r="O145" i="36"/>
  <c r="X415" i="6"/>
  <c r="AE411" i="33" s="1"/>
  <c r="W152" i="43" s="1"/>
  <c r="X463" i="6"/>
  <c r="AE459" i="33" s="1"/>
  <c r="W175" i="43" s="1"/>
  <c r="Q73" i="38"/>
  <c r="H284" i="38"/>
  <c r="Q702" i="38"/>
  <c r="K312" i="36"/>
  <c r="K411" i="36"/>
  <c r="Y39" i="34"/>
  <c r="H689" i="38"/>
  <c r="O490" i="36"/>
  <c r="G717" i="38"/>
  <c r="O707" i="36"/>
  <c r="G35" i="38"/>
  <c r="T295" i="6"/>
  <c r="AA291" i="33" s="1"/>
  <c r="S105" i="43" s="1"/>
  <c r="K230" i="36"/>
  <c r="T675" i="6"/>
  <c r="AA671" i="33" s="1"/>
  <c r="S69" i="43" s="1"/>
  <c r="K712" i="36"/>
  <c r="M127" i="38"/>
  <c r="K60" i="36"/>
  <c r="H466" i="38"/>
  <c r="H682" i="38"/>
  <c r="H343" i="38"/>
  <c r="O210" i="38"/>
  <c r="G276" i="38"/>
  <c r="P371" i="6"/>
  <c r="W367" i="33" s="1"/>
  <c r="O109" i="43" s="1"/>
  <c r="G384" i="36"/>
  <c r="G414" i="36"/>
  <c r="G124" i="36"/>
  <c r="P145" i="6"/>
  <c r="W141" i="33" s="1"/>
  <c r="O17" i="43" s="1"/>
  <c r="P719" i="6"/>
  <c r="W715" i="33" s="1"/>
  <c r="O18" i="43" s="1"/>
  <c r="G154" i="36"/>
  <c r="G26" i="36"/>
  <c r="P661" i="6"/>
  <c r="W657" i="33" s="1"/>
  <c r="G674" i="36"/>
  <c r="G128" i="36"/>
  <c r="G37" i="38"/>
  <c r="H127" i="38"/>
  <c r="H22" i="38"/>
  <c r="P693" i="6"/>
  <c r="W689" i="33" s="1"/>
  <c r="O176" i="43" s="1"/>
  <c r="H200" i="38"/>
  <c r="P675" i="6"/>
  <c r="W671" i="33" s="1"/>
  <c r="O69" i="43" s="1"/>
  <c r="G39" i="36"/>
  <c r="H427" i="38"/>
  <c r="G210" i="38"/>
  <c r="O215" i="38"/>
  <c r="H417" i="38"/>
  <c r="H154" i="38"/>
  <c r="H663" i="38"/>
  <c r="G45" i="38"/>
  <c r="H438" i="38"/>
  <c r="Q705" i="38"/>
  <c r="Q199" i="38"/>
  <c r="G260" i="38"/>
  <c r="K123" i="38"/>
  <c r="Q291" i="38"/>
  <c r="M487" i="38"/>
  <c r="M348" i="38"/>
  <c r="O131" i="38"/>
  <c r="K687" i="38"/>
  <c r="Q348" i="38"/>
  <c r="O115" i="36"/>
  <c r="O257" i="36"/>
  <c r="O222" i="36"/>
  <c r="H183" i="38"/>
  <c r="O209" i="36"/>
  <c r="X282" i="6"/>
  <c r="AE278" i="33" s="1"/>
  <c r="W116" i="43" s="1"/>
  <c r="X71" i="6"/>
  <c r="AE67" i="33" s="1"/>
  <c r="W153" i="43" s="1"/>
  <c r="O738" i="38"/>
  <c r="O687" i="38"/>
  <c r="M393" i="38"/>
  <c r="K837" i="36"/>
  <c r="K138" i="36"/>
  <c r="K689" i="36"/>
  <c r="K833" i="36"/>
  <c r="K310" i="36"/>
  <c r="K385" i="36"/>
  <c r="K204" i="36"/>
  <c r="X157" i="6"/>
  <c r="AE153" i="33" s="1"/>
  <c r="O336" i="36"/>
  <c r="G215" i="38"/>
  <c r="O429" i="36"/>
  <c r="O175" i="36"/>
  <c r="K663" i="36"/>
  <c r="K696" i="36"/>
  <c r="K465" i="36"/>
  <c r="K175" i="36"/>
  <c r="G388" i="38"/>
  <c r="H675" i="38"/>
  <c r="H51" i="38"/>
  <c r="O718" i="38"/>
  <c r="G466" i="36"/>
  <c r="G404" i="36"/>
  <c r="P469" i="6"/>
  <c r="W465" i="33" s="1"/>
  <c r="O72" i="43" s="1"/>
  <c r="P36" i="6"/>
  <c r="W32" i="33" s="1"/>
  <c r="O84" i="43" s="1"/>
  <c r="G207" i="36"/>
  <c r="P706" i="6"/>
  <c r="W702" i="33" s="1"/>
  <c r="O108" i="43" s="1"/>
  <c r="G698" i="36"/>
  <c r="O185" i="38"/>
  <c r="P198" i="6"/>
  <c r="W194" i="33" s="1"/>
  <c r="O74" i="43" s="1"/>
  <c r="G138" i="36"/>
  <c r="P180" i="6"/>
  <c r="W176" i="33" s="1"/>
  <c r="O145" i="43" s="1"/>
  <c r="H465" i="38"/>
  <c r="O45" i="38"/>
  <c r="O684" i="36"/>
  <c r="H138" i="38"/>
  <c r="H159" i="38"/>
  <c r="O158" i="38"/>
  <c r="O237" i="38"/>
  <c r="O37" i="38"/>
  <c r="O54" i="38"/>
  <c r="H82" i="38"/>
  <c r="M429" i="38"/>
  <c r="M827" i="38"/>
  <c r="G237" i="38"/>
  <c r="H280" i="38"/>
  <c r="H391" i="38"/>
  <c r="Q411" i="38"/>
  <c r="Q688" i="38"/>
  <c r="H694" i="38"/>
  <c r="M471" i="38"/>
  <c r="K665" i="38"/>
  <c r="Q285" i="38"/>
  <c r="Q420" i="38"/>
  <c r="M183" i="38"/>
  <c r="M462" i="38"/>
  <c r="M708" i="38"/>
  <c r="M297" i="38"/>
  <c r="Q39" i="38"/>
  <c r="Q253" i="38"/>
  <c r="K54" i="38"/>
  <c r="M310" i="38"/>
  <c r="K762" i="38"/>
  <c r="K718" i="38"/>
  <c r="Q689" i="38"/>
  <c r="Q184" i="38"/>
  <c r="M702" i="38"/>
  <c r="Q217" i="38"/>
  <c r="M823" i="38"/>
  <c r="K535" i="38"/>
  <c r="L414" i="38"/>
  <c r="L157" i="38"/>
  <c r="L312" i="38"/>
  <c r="L465" i="38"/>
  <c r="L147" i="38"/>
  <c r="L39" i="38"/>
  <c r="L203" i="38"/>
  <c r="L438" i="38"/>
  <c r="L702" i="38"/>
  <c r="L363" i="38"/>
  <c r="L420" i="38"/>
  <c r="L695" i="38"/>
  <c r="L348" i="38"/>
  <c r="L139" i="38"/>
  <c r="L280" i="38"/>
  <c r="L664" i="38"/>
  <c r="L487" i="38"/>
  <c r="P385" i="38"/>
  <c r="P708" i="38"/>
  <c r="P715" i="38"/>
  <c r="P206" i="38"/>
  <c r="P157" i="38"/>
  <c r="P284" i="38"/>
  <c r="P145" i="38"/>
  <c r="P689" i="38"/>
  <c r="P465" i="38"/>
  <c r="P217" i="38"/>
  <c r="P683" i="38"/>
  <c r="P262" i="38"/>
  <c r="P423" i="38"/>
  <c r="O230" i="36"/>
  <c r="X455" i="6"/>
  <c r="AE451" i="33" s="1"/>
  <c r="W122" i="43" s="1"/>
  <c r="X421" i="6"/>
  <c r="AE417" i="33" s="1"/>
  <c r="W95" i="43" s="1"/>
  <c r="X124" i="6"/>
  <c r="AE120" i="33" s="1"/>
  <c r="W179" i="43" s="1"/>
  <c r="Q709" i="38"/>
  <c r="O425" i="36"/>
  <c r="X392" i="6"/>
  <c r="AE388" i="33" s="1"/>
  <c r="W158" i="43" s="1"/>
  <c r="X341" i="6"/>
  <c r="AE337" i="33" s="1"/>
  <c r="H245" i="38"/>
  <c r="X11" i="6"/>
  <c r="AE7" i="33" s="1"/>
  <c r="W82" i="43" s="1"/>
  <c r="X661" i="6"/>
  <c r="AE657" i="33" s="1"/>
  <c r="O663" i="38" s="1"/>
  <c r="O184" i="36"/>
  <c r="X385" i="6"/>
  <c r="AE381" i="33" s="1"/>
  <c r="O127" i="36"/>
  <c r="X114" i="6"/>
  <c r="AE110" i="33" s="1"/>
  <c r="W71" i="43" s="1"/>
  <c r="X825" i="6"/>
  <c r="AE821" i="33" s="1"/>
  <c r="W114" i="43" s="1"/>
  <c r="O471" i="36"/>
  <c r="X152" i="6"/>
  <c r="AE148" i="33" s="1"/>
  <c r="W140" i="43" s="1"/>
  <c r="O664" i="36"/>
  <c r="X460" i="6"/>
  <c r="AE456" i="33" s="1"/>
  <c r="W53" i="43" s="1"/>
  <c r="O213" i="38"/>
  <c r="H822" i="38"/>
  <c r="H837" i="38"/>
  <c r="K184" i="36"/>
  <c r="K387" i="36"/>
  <c r="K73" i="36"/>
  <c r="K429" i="36"/>
  <c r="G145" i="36"/>
  <c r="Q129" i="38"/>
  <c r="K490" i="36"/>
  <c r="X673" i="6"/>
  <c r="AE669" i="33" s="1"/>
  <c r="O411" i="36"/>
  <c r="H198" i="38"/>
  <c r="O128" i="36"/>
  <c r="H674" i="38"/>
  <c r="T425" i="6"/>
  <c r="AA421" i="33" s="1"/>
  <c r="S130" i="43" s="1"/>
  <c r="T686" i="6"/>
  <c r="AA682" i="33" s="1"/>
  <c r="S85" i="43" s="1"/>
  <c r="K217" i="36"/>
  <c r="H696" i="38"/>
  <c r="H664" i="38"/>
  <c r="O722" i="38"/>
  <c r="H425" i="38"/>
  <c r="G664" i="36"/>
  <c r="P308" i="6"/>
  <c r="W304" i="33" s="1"/>
  <c r="P113" i="6"/>
  <c r="W109" i="33" s="1"/>
  <c r="P421" i="6"/>
  <c r="W417" i="33" s="1"/>
  <c r="O95" i="43" s="1"/>
  <c r="P704" i="6"/>
  <c r="W700" i="33" s="1"/>
  <c r="O61" i="43" s="1"/>
  <c r="H707" i="38"/>
  <c r="G13" i="36"/>
  <c r="G490" i="36"/>
  <c r="P220" i="6"/>
  <c r="W216" i="33" s="1"/>
  <c r="O147" i="43" s="1"/>
  <c r="G417" i="36"/>
  <c r="G82" i="36"/>
  <c r="P137" i="6"/>
  <c r="W133" i="33" s="1"/>
  <c r="O42" i="43" s="1"/>
  <c r="G675" i="36"/>
  <c r="G248" i="38"/>
  <c r="P181" i="6"/>
  <c r="W177" i="33" s="1"/>
  <c r="O131" i="43" s="1"/>
  <c r="P159" i="6"/>
  <c r="W155" i="33" s="1"/>
  <c r="G696" i="36"/>
  <c r="P365" i="6"/>
  <c r="W361" i="33" s="1"/>
  <c r="O132" i="43" s="1"/>
  <c r="P422" i="6"/>
  <c r="W418" i="33" s="1"/>
  <c r="O133" i="43" s="1"/>
  <c r="P173" i="6"/>
  <c r="W169" i="33" s="1"/>
  <c r="O160" i="43" s="1"/>
  <c r="G755" i="36"/>
  <c r="H680" i="38"/>
  <c r="O190" i="38"/>
  <c r="H130" i="38"/>
  <c r="H207" i="38"/>
  <c r="G131" i="38"/>
  <c r="G348" i="36"/>
  <c r="P230" i="6"/>
  <c r="W226" i="33" s="1"/>
  <c r="O155" i="43" s="1"/>
  <c r="H721" i="38"/>
  <c r="G15" i="36"/>
  <c r="O762" i="38"/>
  <c r="H203" i="38"/>
  <c r="G823" i="36"/>
  <c r="O92" i="38"/>
  <c r="O603" i="38"/>
  <c r="G737" i="38"/>
  <c r="G738" i="38"/>
  <c r="G255" i="38"/>
  <c r="Q721" i="38"/>
  <c r="Q373" i="38"/>
  <c r="Q183" i="38"/>
  <c r="Q677" i="38"/>
  <c r="Q664" i="38"/>
  <c r="Q708" i="38"/>
  <c r="M363" i="38"/>
  <c r="M825" i="38"/>
  <c r="H32" i="38"/>
  <c r="H206" i="38"/>
  <c r="Q232" i="38"/>
  <c r="M465" i="38"/>
  <c r="H124" i="38"/>
  <c r="Q424" i="38"/>
  <c r="Q32" i="38"/>
  <c r="Q13" i="38"/>
  <c r="Q138" i="38"/>
  <c r="Q363" i="38"/>
  <c r="M13" i="38"/>
  <c r="M138" i="38"/>
  <c r="Q833" i="38"/>
  <c r="Q755" i="38"/>
  <c r="K224" i="38"/>
  <c r="M222" i="38"/>
  <c r="M203" i="38"/>
  <c r="M184" i="38"/>
  <c r="K726" i="38"/>
  <c r="M688" i="38"/>
  <c r="I827" i="38"/>
  <c r="Q409" i="38"/>
  <c r="Q139" i="38"/>
  <c r="M405" i="38"/>
  <c r="K37" i="38"/>
  <c r="L427" i="38"/>
  <c r="L285" i="38"/>
  <c r="L696" i="38"/>
  <c r="L705" i="38"/>
  <c r="L82" i="38"/>
  <c r="L51" i="38"/>
  <c r="L284" i="38"/>
  <c r="L825" i="38"/>
  <c r="L217" i="38"/>
  <c r="L245" i="38"/>
  <c r="L13" i="38"/>
  <c r="H55" i="38"/>
  <c r="Q393" i="38"/>
  <c r="P387" i="38"/>
  <c r="P699" i="38"/>
  <c r="P384" i="38"/>
  <c r="P824" i="38"/>
  <c r="P245" i="38"/>
  <c r="P694" i="38"/>
  <c r="P490" i="38"/>
  <c r="P705" i="38"/>
  <c r="P32" i="38"/>
  <c r="P343" i="38"/>
  <c r="P822" i="38"/>
  <c r="P159" i="38"/>
  <c r="P130" i="38"/>
  <c r="P129" i="38"/>
  <c r="P175" i="38"/>
  <c r="P60" i="38"/>
  <c r="O696" i="36"/>
  <c r="X205" i="6"/>
  <c r="AE201" i="33" s="1"/>
  <c r="W27" i="43" s="1"/>
  <c r="X693" i="6"/>
  <c r="AE689" i="33" s="1"/>
  <c r="W176" i="43" s="1"/>
  <c r="O709" i="36"/>
  <c r="H666" i="38"/>
  <c r="O182" i="36"/>
  <c r="X24" i="6"/>
  <c r="AE20" i="33" s="1"/>
  <c r="X407" i="6"/>
  <c r="AE403" i="33" s="1"/>
  <c r="W83" i="43" s="1"/>
  <c r="O702" i="36"/>
  <c r="O124" i="36"/>
  <c r="X383" i="6"/>
  <c r="AE379" i="33" s="1"/>
  <c r="W187" i="43" s="1"/>
  <c r="O442" i="38"/>
  <c r="O28" i="38"/>
  <c r="H435" i="38"/>
  <c r="O301" i="38"/>
  <c r="H161" i="38"/>
  <c r="K471" i="36"/>
  <c r="T230" i="6"/>
  <c r="AA226" i="33" s="1"/>
  <c r="S155" i="43" s="1"/>
  <c r="K68" i="36"/>
  <c r="K159" i="36"/>
  <c r="K126" i="36"/>
  <c r="T220" i="6"/>
  <c r="AA216" i="33" s="1"/>
  <c r="H487" i="38"/>
  <c r="X197" i="6"/>
  <c r="AE193" i="33" s="1"/>
  <c r="W188" i="43" s="1"/>
  <c r="O682" i="36"/>
  <c r="X145" i="6"/>
  <c r="AE141" i="33" s="1"/>
  <c r="W17" i="43" s="1"/>
  <c r="O245" i="36"/>
  <c r="X436" i="6"/>
  <c r="AE432" i="33" s="1"/>
  <c r="W163" i="43" s="1"/>
  <c r="O486" i="36"/>
  <c r="O694" i="36"/>
  <c r="T460" i="6"/>
  <c r="AA456" i="33" s="1"/>
  <c r="S53" i="43" s="1"/>
  <c r="T204" i="6"/>
  <c r="AA200" i="33" s="1"/>
  <c r="S31" i="43" s="1"/>
  <c r="K466" i="36"/>
  <c r="T251" i="6"/>
  <c r="AA247" i="33" s="1"/>
  <c r="S76" i="43" s="1"/>
  <c r="H204" i="38"/>
  <c r="G137" i="38"/>
  <c r="H387" i="38"/>
  <c r="G535" i="38"/>
  <c r="H232" i="38"/>
  <c r="P479" i="6"/>
  <c r="W475" i="33" s="1"/>
  <c r="O15" i="43" s="1"/>
  <c r="P423" i="6"/>
  <c r="W419" i="33" s="1"/>
  <c r="O177" i="43" s="1"/>
  <c r="P822" i="6"/>
  <c r="W818" i="33" s="1"/>
  <c r="O55" i="43" s="1"/>
  <c r="G28" i="38"/>
  <c r="P58" i="6"/>
  <c r="W54" i="33" s="1"/>
  <c r="G420" i="36"/>
  <c r="G186" i="36"/>
  <c r="P278" i="6"/>
  <c r="W274" i="33" s="1"/>
  <c r="O24" i="43" s="1"/>
  <c r="G157" i="36"/>
  <c r="G159" i="36"/>
  <c r="P703" i="6"/>
  <c r="W699" i="33" s="1"/>
  <c r="O60" i="43" s="1"/>
  <c r="P687" i="6"/>
  <c r="W683" i="33" s="1"/>
  <c r="O183" i="43" s="1"/>
  <c r="G694" i="36"/>
  <c r="G129" i="36"/>
  <c r="G153" i="38"/>
  <c r="G825" i="36"/>
  <c r="G427" i="36"/>
  <c r="H38" i="38"/>
  <c r="G262" i="36"/>
  <c r="G448" i="38"/>
  <c r="G429" i="36"/>
  <c r="H39" i="38"/>
  <c r="G230" i="36"/>
  <c r="H715" i="38"/>
  <c r="G687" i="38"/>
  <c r="G665" i="38"/>
  <c r="G686" i="38"/>
  <c r="H147" i="38"/>
  <c r="O444" i="38"/>
  <c r="G432" i="38"/>
  <c r="O153" i="38"/>
  <c r="Q343" i="38"/>
  <c r="G190" i="38"/>
  <c r="H394" i="38"/>
  <c r="H230" i="38"/>
  <c r="H429" i="38"/>
  <c r="Q696" i="38"/>
  <c r="Q198" i="38"/>
  <c r="M157" i="38"/>
  <c r="M291" i="38"/>
  <c r="M26" i="38"/>
  <c r="M715" i="38"/>
  <c r="Q116" i="38"/>
  <c r="M60" i="38"/>
  <c r="I175" i="38"/>
  <c r="M175" i="38"/>
  <c r="M486" i="38"/>
  <c r="M82" i="38"/>
  <c r="K131" i="38"/>
  <c r="M705" i="38"/>
  <c r="M198" i="38"/>
  <c r="K737" i="38"/>
  <c r="M55" i="38"/>
  <c r="K237" i="38"/>
  <c r="Q245" i="38"/>
  <c r="Q715" i="38"/>
  <c r="Q222" i="38"/>
  <c r="L404" i="38"/>
  <c r="L336" i="38"/>
  <c r="L138" i="38"/>
  <c r="L405" i="38"/>
  <c r="L462" i="38"/>
  <c r="L116" i="38"/>
  <c r="L435" i="38"/>
  <c r="L694" i="38"/>
  <c r="L128" i="38"/>
  <c r="L175" i="38"/>
  <c r="L425" i="38"/>
  <c r="L186" i="38"/>
  <c r="L457" i="38"/>
  <c r="L833" i="38"/>
  <c r="O137" i="38"/>
  <c r="G117" i="38"/>
  <c r="P139" i="38"/>
  <c r="P481" i="38"/>
  <c r="P53" i="38"/>
  <c r="P280" i="38"/>
  <c r="P823" i="38"/>
  <c r="P51" i="38"/>
  <c r="P487" i="38"/>
  <c r="P348" i="38"/>
  <c r="P39" i="38"/>
  <c r="P424" i="38"/>
  <c r="P825" i="38"/>
  <c r="P466" i="38"/>
  <c r="P707" i="38"/>
  <c r="P702" i="38"/>
  <c r="P232" i="38"/>
  <c r="Q821" i="38"/>
  <c r="O198" i="36"/>
  <c r="X260" i="6"/>
  <c r="AE256" i="33" s="1"/>
  <c r="W35" i="43" s="1"/>
  <c r="O481" i="36"/>
  <c r="O204" i="36"/>
  <c r="O705" i="36"/>
  <c r="O232" i="36"/>
  <c r="X433" i="6"/>
  <c r="AE429" i="33" s="1"/>
  <c r="O200" i="36"/>
  <c r="O157" i="36"/>
  <c r="X159" i="6"/>
  <c r="AE155" i="33" s="1"/>
  <c r="O420" i="36"/>
  <c r="O39" i="36"/>
  <c r="O755" i="36"/>
  <c r="O384" i="36"/>
  <c r="O123" i="38"/>
  <c r="H683" i="38"/>
  <c r="Q387" i="38"/>
  <c r="K414" i="36"/>
  <c r="T485" i="6"/>
  <c r="AA481" i="33" s="1"/>
  <c r="S94" i="43" s="1"/>
  <c r="Q205" i="38"/>
  <c r="K15" i="36"/>
  <c r="T243" i="6"/>
  <c r="AA239" i="33" s="1"/>
  <c r="S28" i="43" s="1"/>
  <c r="T436" i="6"/>
  <c r="AA432" i="33" s="1"/>
  <c r="S163" i="43" s="1"/>
  <c r="T422" i="6"/>
  <c r="AA418" i="33" s="1"/>
  <c r="S133" i="43" s="1"/>
  <c r="Q204" i="38"/>
  <c r="T134" i="6"/>
  <c r="AA130" i="33" s="1"/>
  <c r="S124" i="43" s="1"/>
  <c r="Q126" i="38"/>
  <c r="O186" i="36"/>
  <c r="K284" i="36"/>
  <c r="K157" i="36"/>
  <c r="T289" i="6"/>
  <c r="AA285" i="33" s="1"/>
  <c r="S111" i="43" s="1"/>
  <c r="H457" i="38"/>
  <c r="H184" i="38"/>
  <c r="H833" i="38"/>
  <c r="G411" i="36"/>
  <c r="G682" i="36"/>
  <c r="P407" i="6"/>
  <c r="W403" i="33" s="1"/>
  <c r="O83" i="43" s="1"/>
  <c r="P686" i="6"/>
  <c r="W682" i="33" s="1"/>
  <c r="O85" i="43" s="1"/>
  <c r="G715" i="36"/>
  <c r="P243" i="6"/>
  <c r="W239" i="33" s="1"/>
  <c r="O28" i="43" s="1"/>
  <c r="G22" i="36"/>
  <c r="G285" i="36"/>
  <c r="G387" i="36"/>
  <c r="G73" i="36"/>
  <c r="P128" i="6"/>
  <c r="W124" i="33" s="1"/>
  <c r="O142" i="43" s="1"/>
  <c r="G821" i="36"/>
  <c r="G822" i="36"/>
  <c r="G405" i="36"/>
  <c r="H698" i="38"/>
  <c r="G457" i="36"/>
  <c r="H257" i="38"/>
  <c r="G680" i="36"/>
  <c r="H175" i="38"/>
  <c r="G702" i="36"/>
  <c r="G198" i="36"/>
  <c r="G726" i="38"/>
  <c r="H129" i="38"/>
  <c r="H68" i="38"/>
  <c r="P251" i="6"/>
  <c r="W247" i="33" s="1"/>
  <c r="O76" i="43" s="1"/>
  <c r="O665" i="38"/>
  <c r="H306" i="38"/>
  <c r="Q38" i="38"/>
  <c r="Q712" i="38"/>
  <c r="H291" i="38"/>
  <c r="Q206" i="38"/>
  <c r="Q471" i="38"/>
  <c r="I435" i="38"/>
  <c r="M411" i="38"/>
  <c r="H708" i="38"/>
  <c r="Q53" i="38"/>
  <c r="M833" i="38"/>
  <c r="Q425" i="38"/>
  <c r="M129" i="38"/>
  <c r="G718" i="38"/>
  <c r="H462" i="38"/>
  <c r="M694" i="38"/>
  <c r="Q684" i="38"/>
  <c r="H700" i="38"/>
  <c r="Q462" i="38"/>
  <c r="Q823" i="38"/>
  <c r="M425" i="38"/>
  <c r="O729" i="38"/>
  <c r="H411" i="38"/>
  <c r="H285" i="38"/>
  <c r="Q825" i="38"/>
  <c r="Q68" i="38"/>
  <c r="M684" i="38"/>
  <c r="M435" i="38"/>
  <c r="I696" i="38"/>
  <c r="K190" i="38"/>
  <c r="M367" i="38"/>
  <c r="Q22" i="38"/>
  <c r="Q161" i="38"/>
  <c r="M257" i="38"/>
  <c r="M68" i="38"/>
  <c r="M385" i="38"/>
  <c r="K248" i="38"/>
  <c r="K444" i="38"/>
  <c r="M373" i="38"/>
  <c r="Q310" i="38"/>
  <c r="K92" i="38"/>
  <c r="M200" i="38"/>
  <c r="K52" i="38"/>
  <c r="K215" i="38"/>
  <c r="Q145" i="38"/>
  <c r="L684" i="38"/>
  <c r="L688" i="38"/>
  <c r="L712" i="38"/>
  <c r="L343" i="38"/>
  <c r="L184" i="38"/>
  <c r="L481" i="38"/>
  <c r="L230" i="38"/>
  <c r="L490" i="38"/>
  <c r="L145" i="38"/>
  <c r="L253" i="38"/>
  <c r="L291" i="38"/>
  <c r="Q490" i="38"/>
  <c r="P55" i="38"/>
  <c r="P417" i="38"/>
  <c r="P15" i="38"/>
  <c r="P462" i="38"/>
  <c r="P306" i="38"/>
  <c r="P471" i="38"/>
  <c r="P127" i="38"/>
  <c r="P682" i="38"/>
  <c r="P182" i="38"/>
  <c r="P457" i="38"/>
  <c r="P409" i="38"/>
  <c r="P73" i="38"/>
  <c r="P26" i="38"/>
  <c r="P755" i="38"/>
  <c r="O404" i="36"/>
  <c r="H404" i="38"/>
  <c r="O666" i="36"/>
  <c r="X310" i="6"/>
  <c r="AE306" i="33" s="1"/>
  <c r="O721" i="36"/>
  <c r="X66" i="6"/>
  <c r="AE62" i="33" s="1"/>
  <c r="W146" i="43" s="1"/>
  <c r="O206" i="36"/>
  <c r="X822" i="6"/>
  <c r="AE818" i="33" s="1"/>
  <c r="W55" i="43" s="1"/>
  <c r="X49" i="6"/>
  <c r="AE45" i="33" s="1"/>
  <c r="W119" i="43" s="1"/>
  <c r="H149" i="38"/>
  <c r="O674" i="36"/>
  <c r="G442" i="38"/>
  <c r="G123" i="38"/>
  <c r="H312" i="38"/>
  <c r="K709" i="36"/>
  <c r="T753" i="6"/>
  <c r="AA749" i="33" s="1"/>
  <c r="S70" i="43" s="1"/>
  <c r="K821" i="36"/>
  <c r="K147" i="36"/>
  <c r="K721" i="36"/>
  <c r="O15" i="36"/>
  <c r="G213" i="38"/>
  <c r="H695" i="38"/>
  <c r="K116" i="36"/>
  <c r="O432" i="38"/>
  <c r="H409" i="38"/>
  <c r="G462" i="36"/>
  <c r="G363" i="36"/>
  <c r="P391" i="6"/>
  <c r="W387" i="33" s="1"/>
  <c r="G136" i="36"/>
  <c r="G53" i="36"/>
  <c r="G712" i="36"/>
  <c r="G126" i="36"/>
  <c r="P203" i="6"/>
  <c r="W199" i="33" s="1"/>
  <c r="O77" i="43" s="1"/>
  <c r="G203" i="36"/>
  <c r="G217" i="36"/>
  <c r="G487" i="36"/>
  <c r="P463" i="6"/>
  <c r="W459" i="33" s="1"/>
  <c r="O175" i="43" s="1"/>
  <c r="P436" i="6"/>
  <c r="W432" i="33" s="1"/>
  <c r="O163" i="43" s="1"/>
  <c r="H393" i="38"/>
  <c r="H139" i="38"/>
  <c r="H145" i="38"/>
  <c r="H182" i="38"/>
  <c r="G149" i="36"/>
  <c r="G306" i="36"/>
  <c r="H136" i="38"/>
  <c r="H705" i="38"/>
  <c r="O17" i="38"/>
  <c r="O260" i="38"/>
  <c r="H199" i="38"/>
  <c r="O388" i="38"/>
  <c r="H253" i="38"/>
  <c r="O726" i="38"/>
  <c r="G185" i="38"/>
  <c r="H420" i="38"/>
  <c r="O686" i="38"/>
  <c r="O117" i="38"/>
  <c r="H186" i="38"/>
  <c r="M417" i="38"/>
  <c r="H348" i="38"/>
  <c r="H53" i="38"/>
  <c r="Q26" i="38"/>
  <c r="Q486" i="38"/>
  <c r="Q130" i="38"/>
  <c r="H128" i="38"/>
  <c r="H702" i="38"/>
  <c r="M306" i="38"/>
  <c r="M280" i="38"/>
  <c r="O224" i="38"/>
  <c r="O36" i="38"/>
  <c r="Q203" i="38"/>
  <c r="M666" i="38"/>
  <c r="Q695" i="38"/>
  <c r="G11" i="36"/>
  <c r="X9" i="6"/>
  <c r="AE5" i="33" s="1"/>
  <c r="P11" i="38"/>
  <c r="AF833" i="33"/>
  <c r="AB833" i="33"/>
  <c r="AC833" i="33"/>
  <c r="AG833" i="33"/>
  <c r="X833" i="33"/>
  <c r="U839" i="33"/>
  <c r="L839" i="33"/>
  <c r="T839" i="33"/>
  <c r="P839" i="33"/>
  <c r="Q839" i="33"/>
  <c r="I41" i="34"/>
  <c r="Q41" i="34"/>
  <c r="N41" i="34"/>
  <c r="R41" i="34"/>
  <c r="M41" i="34"/>
  <c r="H6" i="38"/>
  <c r="D121" i="22" s="1"/>
  <c r="D135" i="22" s="1"/>
  <c r="P6" i="38"/>
  <c r="F121" i="22" s="1"/>
  <c r="F135" i="22" s="1"/>
  <c r="I188" i="4"/>
  <c r="I286" i="4"/>
  <c r="I835" i="4"/>
  <c r="I1060" i="4"/>
  <c r="I615" i="4"/>
  <c r="I54" i="4"/>
  <c r="P184" i="6"/>
  <c r="W180" i="33" s="1"/>
  <c r="P678" i="6"/>
  <c r="W674" i="33" s="1"/>
  <c r="O20" i="43" s="1"/>
  <c r="P293" i="6"/>
  <c r="W289" i="33" s="1"/>
  <c r="G295" i="38" s="1"/>
  <c r="G409" i="36"/>
  <c r="P196" i="6"/>
  <c r="W192" i="33" s="1"/>
  <c r="O54" i="43" s="1"/>
  <c r="P819" i="6"/>
  <c r="W815" i="33" s="1"/>
  <c r="G688" i="36"/>
  <c r="G690" i="36"/>
  <c r="G130" i="36"/>
  <c r="G253" i="36"/>
  <c r="P71" i="6"/>
  <c r="W67" i="33" s="1"/>
  <c r="O153" i="43" s="1"/>
  <c r="P680" i="6"/>
  <c r="W676" i="33" s="1"/>
  <c r="O112" i="43" s="1"/>
  <c r="G361" i="36"/>
  <c r="G389" i="36"/>
  <c r="P385" i="6"/>
  <c r="W381" i="33" s="1"/>
  <c r="P388" i="6"/>
  <c r="W384" i="33" s="1"/>
  <c r="G390" i="38" s="1"/>
  <c r="G340" i="36"/>
  <c r="P59" i="6"/>
  <c r="W55" i="33" s="1"/>
  <c r="G61" i="38" s="1"/>
  <c r="P133" i="6"/>
  <c r="W129" i="33" s="1"/>
  <c r="G135" i="38" s="1"/>
  <c r="P403" i="6"/>
  <c r="W399" i="33" s="1"/>
  <c r="O106" i="43" s="1"/>
  <c r="G352" i="36"/>
  <c r="G477" i="36"/>
  <c r="P455" i="6"/>
  <c r="W451" i="33" s="1"/>
  <c r="O122" i="43" s="1"/>
  <c r="P20" i="6"/>
  <c r="W16" i="33" s="1"/>
  <c r="O5" i="43" s="1"/>
  <c r="P820" i="6"/>
  <c r="W816" i="33" s="1"/>
  <c r="O33" i="43" s="1"/>
  <c r="O90" i="36"/>
  <c r="P283" i="6"/>
  <c r="W279" i="33" s="1"/>
  <c r="O37" i="43" s="1"/>
  <c r="P363" i="6"/>
  <c r="W359" i="33" s="1"/>
  <c r="G365" i="38" s="1"/>
  <c r="P285" i="6"/>
  <c r="W281" i="33" s="1"/>
  <c r="G287" i="38" s="1"/>
  <c r="P409" i="6"/>
  <c r="W405" i="33" s="1"/>
  <c r="O26" i="43" s="1"/>
  <c r="X174" i="6"/>
  <c r="AE170" i="33" s="1"/>
  <c r="O176" i="38" s="1"/>
  <c r="P210" i="6"/>
  <c r="W206" i="33" s="1"/>
  <c r="G212" i="38" s="1"/>
  <c r="H39" i="34"/>
  <c r="P700" i="6"/>
  <c r="W696" i="33" s="1"/>
  <c r="O46" i="43" s="1"/>
  <c r="G167" i="36"/>
  <c r="P140" i="6"/>
  <c r="W136" i="33" s="1"/>
  <c r="G142" i="38" s="1"/>
  <c r="P674" i="6"/>
  <c r="W670" i="33" s="1"/>
  <c r="G676" i="38" s="1"/>
  <c r="G245" i="36"/>
  <c r="P206" i="6"/>
  <c r="W202" i="33" s="1"/>
  <c r="G208" i="38" s="1"/>
  <c r="P681" i="6"/>
  <c r="W677" i="33" s="1"/>
  <c r="O6" i="43" s="1"/>
  <c r="P392" i="6"/>
  <c r="W388" i="33" s="1"/>
  <c r="O158" i="43" s="1"/>
  <c r="G199" i="36"/>
  <c r="G211" i="36"/>
  <c r="G202" i="36"/>
  <c r="P821" i="6"/>
  <c r="W817" i="33" s="1"/>
  <c r="O9" i="43" s="1"/>
  <c r="G60" i="36"/>
  <c r="X269" i="6"/>
  <c r="AE265" i="33" s="1"/>
  <c r="O271" i="38" s="1"/>
  <c r="G377" i="36"/>
  <c r="K723" i="36"/>
  <c r="G783" i="36"/>
  <c r="O11" i="36"/>
  <c r="P27" i="6"/>
  <c r="W23" i="33" s="1"/>
  <c r="G29" i="38" s="1"/>
  <c r="G312" i="36"/>
  <c r="H23" i="34"/>
  <c r="P345" i="6"/>
  <c r="W341" i="33" s="1"/>
  <c r="G347" i="38" s="1"/>
  <c r="O139" i="36"/>
  <c r="G678" i="36"/>
  <c r="G704" i="36"/>
  <c r="P9" i="6"/>
  <c r="W5" i="33" s="1"/>
  <c r="G264" i="36"/>
  <c r="P179" i="6"/>
  <c r="W175" i="33" s="1"/>
  <c r="G181" i="38" s="1"/>
  <c r="P294" i="6"/>
  <c r="W290" i="33" s="1"/>
  <c r="O135" i="43" s="1"/>
  <c r="P389" i="6"/>
  <c r="W385" i="33" s="1"/>
  <c r="O51" i="43" s="1"/>
  <c r="P66" i="6"/>
  <c r="W62" i="33" s="1"/>
  <c r="O146" i="43" s="1"/>
  <c r="G116" i="36"/>
  <c r="G381" i="36"/>
  <c r="P171" i="6"/>
  <c r="W167" i="33" s="1"/>
  <c r="G173" i="38" s="1"/>
  <c r="G709" i="36"/>
  <c r="P398" i="6"/>
  <c r="W394" i="33" s="1"/>
  <c r="G400" i="38" s="1"/>
  <c r="G373" i="36"/>
  <c r="P424" i="6"/>
  <c r="W420" i="33" s="1"/>
  <c r="G426" i="38" s="1"/>
  <c r="P164" i="6"/>
  <c r="W160" i="33" s="1"/>
  <c r="G166" i="38" s="1"/>
  <c r="G705" i="36"/>
  <c r="P192" i="6"/>
  <c r="W188" i="33" s="1"/>
  <c r="G194" i="38" s="1"/>
  <c r="P427" i="6"/>
  <c r="W423" i="33" s="1"/>
  <c r="O7" i="43" s="1"/>
  <c r="G481" i="36"/>
  <c r="G824" i="36"/>
  <c r="P485" i="6"/>
  <c r="W481" i="33" s="1"/>
  <c r="O94" i="43" s="1"/>
  <c r="P44" i="6"/>
  <c r="W40" i="33" s="1"/>
  <c r="G46" i="38" s="1"/>
  <c r="G109" i="36"/>
  <c r="G127" i="36"/>
  <c r="P10" i="6"/>
  <c r="W6" i="33" s="1"/>
  <c r="G12" i="38" s="1"/>
  <c r="P425" i="6"/>
  <c r="W421" i="33" s="1"/>
  <c r="O130" i="43" s="1"/>
  <c r="G419" i="36"/>
  <c r="P277" i="6"/>
  <c r="W273" i="33" s="1"/>
  <c r="G279" i="38" s="1"/>
  <c r="P187" i="6"/>
  <c r="W183" i="33" s="1"/>
  <c r="G189" i="38" s="1"/>
  <c r="P228" i="6"/>
  <c r="W224" i="33" s="1"/>
  <c r="O93" i="43" s="1"/>
  <c r="P155" i="6"/>
  <c r="W151" i="33" s="1"/>
  <c r="O75" i="43" s="1"/>
  <c r="G151" i="36"/>
  <c r="G408" i="36"/>
  <c r="P194" i="6"/>
  <c r="W190" i="33" s="1"/>
  <c r="G196" i="38" s="1"/>
  <c r="P823" i="6"/>
  <c r="W819" i="33" s="1"/>
  <c r="P260" i="6"/>
  <c r="W256" i="33" s="1"/>
  <c r="O35" i="43" s="1"/>
  <c r="G119" i="36"/>
  <c r="P138" i="6"/>
  <c r="W134" i="33" s="1"/>
  <c r="G140" i="38" s="1"/>
  <c r="P127" i="6"/>
  <c r="W123" i="33" s="1"/>
  <c r="P418" i="6"/>
  <c r="W414" i="33" s="1"/>
  <c r="O168" i="43" s="1"/>
  <c r="G280" i="36"/>
  <c r="G273" i="36"/>
  <c r="G341" i="36"/>
  <c r="P692" i="6"/>
  <c r="W688" i="33" s="1"/>
  <c r="O139" i="43" s="1"/>
  <c r="P157" i="6"/>
  <c r="W153" i="33" s="1"/>
  <c r="G272" i="36"/>
  <c r="G261" i="36"/>
  <c r="P178" i="6"/>
  <c r="W174" i="33" s="1"/>
  <c r="G180" i="38" s="1"/>
  <c r="G425" i="36"/>
  <c r="G723" i="36"/>
  <c r="G689" i="36"/>
  <c r="P679" i="6"/>
  <c r="W675" i="33" s="1"/>
  <c r="G681" i="38" s="1"/>
  <c r="P713" i="6"/>
  <c r="W709" i="33" s="1"/>
  <c r="O121" i="43" s="1"/>
  <c r="P677" i="6"/>
  <c r="W673" i="33" s="1"/>
  <c r="G679" i="38" s="1"/>
  <c r="O147" i="36"/>
  <c r="P174" i="6"/>
  <c r="W170" i="33" s="1"/>
  <c r="G176" i="38" s="1"/>
  <c r="G465" i="36"/>
  <c r="O692" i="36"/>
  <c r="G205" i="36"/>
  <c r="G315" i="36"/>
  <c r="X130" i="6"/>
  <c r="AE126" i="33" s="1"/>
  <c r="O132" i="38" s="1"/>
  <c r="P753" i="6"/>
  <c r="W749" i="33" s="1"/>
  <c r="O70" i="43" s="1"/>
  <c r="G697" i="36"/>
  <c r="G708" i="36"/>
  <c r="G259" i="36"/>
  <c r="P314" i="6"/>
  <c r="W310" i="33" s="1"/>
  <c r="G316" i="38" s="1"/>
  <c r="P247" i="6"/>
  <c r="W243" i="33" s="1"/>
  <c r="G249" i="38" s="1"/>
  <c r="P205" i="6"/>
  <c r="W201" i="33" s="1"/>
  <c r="O27" i="43" s="1"/>
  <c r="G38" i="36"/>
  <c r="P377" i="6"/>
  <c r="W373" i="33" s="1"/>
  <c r="G379" i="38" s="1"/>
  <c r="O723" i="36"/>
  <c r="T257" i="6"/>
  <c r="AA253" i="33" s="1"/>
  <c r="K259" i="38" s="1"/>
  <c r="P306" i="6"/>
  <c r="W302" i="33" s="1"/>
  <c r="G308" i="38" s="1"/>
  <c r="P334" i="6"/>
  <c r="W330" i="33" s="1"/>
  <c r="O39" i="43" s="1"/>
  <c r="K668" i="36"/>
  <c r="Y37" i="34"/>
  <c r="P226" i="6"/>
  <c r="W222" i="33" s="1"/>
  <c r="G228" i="38" s="1"/>
  <c r="P295" i="6"/>
  <c r="W291" i="33" s="1"/>
  <c r="O105" i="43" s="1"/>
  <c r="G209" i="36"/>
  <c r="H18" i="34"/>
  <c r="P256" i="6"/>
  <c r="W252" i="33" s="1"/>
  <c r="G258" i="38" s="1"/>
  <c r="G827" i="36"/>
  <c r="X27" i="6"/>
  <c r="AE23" i="33" s="1"/>
  <c r="O29" i="38" s="1"/>
  <c r="G201" i="36"/>
  <c r="O142" i="36"/>
  <c r="P182" i="6"/>
  <c r="W178" i="33" s="1"/>
  <c r="G244" i="36"/>
  <c r="P400" i="6"/>
  <c r="W396" i="33" s="1"/>
  <c r="G402" i="38" s="1"/>
  <c r="P204" i="6"/>
  <c r="W200" i="33" s="1"/>
  <c r="O31" i="43" s="1"/>
  <c r="P683" i="6"/>
  <c r="W679" i="33" s="1"/>
  <c r="G685" i="38" s="1"/>
  <c r="O138" i="36"/>
  <c r="P341" i="6"/>
  <c r="W337" i="33" s="1"/>
  <c r="O66" i="43" s="1"/>
  <c r="P119" i="6"/>
  <c r="W115" i="33" s="1"/>
  <c r="G121" i="38" s="1"/>
  <c r="G670" i="36"/>
  <c r="P698" i="6"/>
  <c r="W694" i="33" s="1"/>
  <c r="G833" i="36"/>
  <c r="T276" i="6"/>
  <c r="AA272" i="33" s="1"/>
  <c r="K278" i="38" s="1"/>
  <c r="P273" i="6"/>
  <c r="W269" i="33" s="1"/>
  <c r="G275" i="38" s="1"/>
  <c r="P150" i="6"/>
  <c r="W146" i="33" s="1"/>
  <c r="G152" i="38" s="1"/>
  <c r="X682" i="6"/>
  <c r="AE678" i="33" s="1"/>
  <c r="G87" i="36"/>
  <c r="P163" i="6"/>
  <c r="W159" i="33" s="1"/>
  <c r="G165" i="38" s="1"/>
  <c r="P438" i="6"/>
  <c r="W434" i="33" s="1"/>
  <c r="G440" i="38" s="1"/>
  <c r="P169" i="6"/>
  <c r="W165" i="33" s="1"/>
  <c r="G171" i="38" s="1"/>
  <c r="G471" i="36"/>
  <c r="G396" i="36"/>
  <c r="G200" i="36"/>
  <c r="H17" i="34"/>
  <c r="G286" i="36"/>
  <c r="P464" i="6"/>
  <c r="W460" i="33" s="1"/>
  <c r="O159" i="43" s="1"/>
  <c r="G155" i="36"/>
  <c r="P696" i="6"/>
  <c r="W692" i="33" s="1"/>
  <c r="O128" i="43" s="1"/>
  <c r="Y18" i="34"/>
  <c r="X210" i="6"/>
  <c r="AE206" i="33" s="1"/>
  <c r="O212" i="38" s="1"/>
  <c r="O46" i="36"/>
  <c r="P136" i="6"/>
  <c r="W132" i="33" s="1"/>
  <c r="P88" i="6"/>
  <c r="W84" i="33" s="1"/>
  <c r="G90" i="38" s="1"/>
  <c r="P87" i="6"/>
  <c r="W83" i="33" s="1"/>
  <c r="G89" i="38" s="1"/>
  <c r="P331" i="6"/>
  <c r="W327" i="33" s="1"/>
  <c r="G333" i="38" s="1"/>
  <c r="P690" i="6"/>
  <c r="W686" i="33" s="1"/>
  <c r="G692" i="38" s="1"/>
  <c r="G182" i="36"/>
  <c r="P402" i="6"/>
  <c r="W398" i="33" s="1"/>
  <c r="G271" i="36"/>
  <c r="G289" i="36"/>
  <c r="P471" i="6"/>
  <c r="W467" i="33" s="1"/>
  <c r="G473" i="38" s="1"/>
  <c r="P665" i="6"/>
  <c r="W661" i="33" s="1"/>
  <c r="G667" i="38" s="1"/>
  <c r="P276" i="6"/>
  <c r="W272" i="33" s="1"/>
  <c r="G278" i="38" s="1"/>
  <c r="T66" i="6"/>
  <c r="AA62" i="33" s="1"/>
  <c r="S146" i="43" s="1"/>
  <c r="K270" i="36"/>
  <c r="X148" i="6"/>
  <c r="AE144" i="33" s="1"/>
  <c r="O150" i="38" s="1"/>
  <c r="H32" i="34"/>
  <c r="P24" i="6"/>
  <c r="W20" i="33" s="1"/>
  <c r="P81" i="6"/>
  <c r="W77" i="33" s="1"/>
  <c r="G83" i="38" s="1"/>
  <c r="O691" i="36"/>
  <c r="X122" i="6"/>
  <c r="AE118" i="33" s="1"/>
  <c r="W30" i="43" s="1"/>
  <c r="O385" i="36"/>
  <c r="X700" i="6"/>
  <c r="AE696" i="33" s="1"/>
  <c r="W46" i="43" s="1"/>
  <c r="O51" i="36"/>
  <c r="T202" i="6"/>
  <c r="AA198" i="33" s="1"/>
  <c r="S11" i="43" s="1"/>
  <c r="P191" i="6"/>
  <c r="W187" i="33" s="1"/>
  <c r="G193" i="38" s="1"/>
  <c r="P13" i="6"/>
  <c r="W9" i="33" s="1"/>
  <c r="O80" i="43" s="1"/>
  <c r="G424" i="36"/>
  <c r="G183" i="36"/>
  <c r="G133" i="36"/>
  <c r="X725" i="6"/>
  <c r="AE721" i="33" s="1"/>
  <c r="O727" i="38" s="1"/>
  <c r="G232" i="36"/>
  <c r="P694" i="6"/>
  <c r="W690" i="33" s="1"/>
  <c r="O59" i="43" s="1"/>
  <c r="G367" i="36"/>
  <c r="P396" i="6"/>
  <c r="W392" i="33" s="1"/>
  <c r="G398" i="38" s="1"/>
  <c r="G175" i="36"/>
  <c r="G77" i="36"/>
  <c r="X119" i="6"/>
  <c r="AE115" i="33" s="1"/>
  <c r="O121" i="38" s="1"/>
  <c r="P346" i="6"/>
  <c r="W342" i="33" s="1"/>
  <c r="G399" i="36"/>
  <c r="P826" i="6"/>
  <c r="W822" i="33" s="1"/>
  <c r="G828" i="38" s="1"/>
  <c r="Y32" i="34"/>
  <c r="O836" i="36"/>
  <c r="X471" i="6"/>
  <c r="AE467" i="33" s="1"/>
  <c r="O473" i="38" s="1"/>
  <c r="P281" i="6"/>
  <c r="W277" i="33" s="1"/>
  <c r="G283" i="38" s="1"/>
  <c r="P190" i="6"/>
  <c r="W186" i="33" s="1"/>
  <c r="G192" i="38" s="1"/>
  <c r="P152" i="6"/>
  <c r="W148" i="33" s="1"/>
  <c r="O140" i="43" s="1"/>
  <c r="P94" i="6"/>
  <c r="W90" i="33" s="1"/>
  <c r="G96" i="38" s="1"/>
  <c r="P419" i="6"/>
  <c r="W415" i="33" s="1"/>
  <c r="G421" i="38" s="1"/>
  <c r="G449" i="36"/>
  <c r="G147" i="36"/>
  <c r="P412" i="6"/>
  <c r="W408" i="33" s="1"/>
  <c r="O90" i="43" s="1"/>
  <c r="P672" i="6"/>
  <c r="W668" i="33" s="1"/>
  <c r="O79" i="43" s="1"/>
  <c r="P833" i="6"/>
  <c r="W829" i="33" s="1"/>
  <c r="G835" i="38" s="1"/>
  <c r="G30" i="36"/>
  <c r="G677" i="36"/>
  <c r="G174" i="36"/>
  <c r="P37" i="6"/>
  <c r="W33" i="33" s="1"/>
  <c r="O81" i="43" s="1"/>
  <c r="P429" i="6"/>
  <c r="W425" i="33" s="1"/>
  <c r="G431" i="38" s="1"/>
  <c r="K677" i="36"/>
  <c r="T228" i="6"/>
  <c r="AA224" i="33" s="1"/>
  <c r="S93" i="43" s="1"/>
  <c r="P122" i="6"/>
  <c r="W118" i="33" s="1"/>
  <c r="O30" i="43" s="1"/>
  <c r="X705" i="6"/>
  <c r="AE701" i="33" s="1"/>
  <c r="W96" i="43" s="1"/>
  <c r="P252" i="6"/>
  <c r="W248" i="33" s="1"/>
  <c r="G254" i="38" s="1"/>
  <c r="G695" i="36"/>
  <c r="H34" i="34"/>
  <c r="P699" i="6"/>
  <c r="W695" i="33" s="1"/>
  <c r="G701" i="38" s="1"/>
  <c r="L23" i="34"/>
  <c r="T58" i="6"/>
  <c r="AA54" i="33" s="1"/>
  <c r="K333" i="36"/>
  <c r="P307" i="6"/>
  <c r="W303" i="33" s="1"/>
  <c r="G309" i="38" s="1"/>
  <c r="T710" i="6"/>
  <c r="AA706" i="33" s="1"/>
  <c r="S10" i="43" s="1"/>
  <c r="K399" i="36"/>
  <c r="P382" i="6"/>
  <c r="W378" i="33" s="1"/>
  <c r="P670" i="6"/>
  <c r="W666" i="33" s="1"/>
  <c r="G672" i="38" s="1"/>
  <c r="X165" i="6"/>
  <c r="AE161" i="33" s="1"/>
  <c r="O167" i="38" s="1"/>
  <c r="X488" i="6"/>
  <c r="AE484" i="33" s="1"/>
  <c r="W86" i="43" s="1"/>
  <c r="P17" i="6"/>
  <c r="W13" i="33" s="1"/>
  <c r="G19" i="38" s="1"/>
  <c r="P89" i="6"/>
  <c r="W85" i="33" s="1"/>
  <c r="G91" i="38" s="1"/>
  <c r="G721" i="36"/>
  <c r="G663" i="36"/>
  <c r="P126" i="6"/>
  <c r="W122" i="33" s="1"/>
  <c r="O40" i="43" s="1"/>
  <c r="G88" i="36"/>
  <c r="K297" i="36"/>
  <c r="H25" i="34"/>
  <c r="H35" i="34"/>
  <c r="K156" i="36"/>
  <c r="P304" i="6"/>
  <c r="W300" i="33" s="1"/>
  <c r="P216" i="6"/>
  <c r="W212" i="33" s="1"/>
  <c r="G218" i="38" s="1"/>
  <c r="P834" i="6"/>
  <c r="W830" i="33" s="1"/>
  <c r="G836" i="38" s="1"/>
  <c r="P237" i="6"/>
  <c r="W233" i="33" s="1"/>
  <c r="G239" i="38" s="1"/>
  <c r="K212" i="36"/>
  <c r="H16" i="34"/>
  <c r="P147" i="6"/>
  <c r="W143" i="33" s="1"/>
  <c r="G699" i="36"/>
  <c r="G438" i="36"/>
  <c r="H37" i="34"/>
  <c r="P134" i="6"/>
  <c r="W130" i="33" s="1"/>
  <c r="O124" i="43" s="1"/>
  <c r="P390" i="6"/>
  <c r="W386" i="33" s="1"/>
  <c r="G392" i="38" s="1"/>
  <c r="P697" i="6"/>
  <c r="W693" i="33" s="1"/>
  <c r="O92" i="43" s="1"/>
  <c r="O379" i="36"/>
  <c r="X13" i="6"/>
  <c r="AE9" i="33" s="1"/>
  <c r="W80" i="43" s="1"/>
  <c r="P215" i="6"/>
  <c r="W211" i="33" s="1"/>
  <c r="O58" i="43" s="1"/>
  <c r="P368" i="6"/>
  <c r="W364" i="33" s="1"/>
  <c r="G370" i="38" s="1"/>
  <c r="P792" i="6"/>
  <c r="W788" i="33" s="1"/>
  <c r="G794" i="38" s="1"/>
  <c r="G120" i="36"/>
  <c r="P710" i="6"/>
  <c r="W706" i="33" s="1"/>
  <c r="O10" i="43" s="1"/>
  <c r="P264" i="6"/>
  <c r="W260" i="33" s="1"/>
  <c r="G266" i="38" s="1"/>
  <c r="P124" i="6"/>
  <c r="W120" i="33" s="1"/>
  <c r="O179" i="43" s="1"/>
  <c r="X515" i="6"/>
  <c r="AE511" i="33" s="1"/>
  <c r="O517" i="38" s="1"/>
  <c r="P51" i="6"/>
  <c r="W47" i="33" s="1"/>
  <c r="O184" i="43" s="1"/>
  <c r="P369" i="6"/>
  <c r="W365" i="33" s="1"/>
  <c r="G371" i="38" s="1"/>
  <c r="P232" i="6"/>
  <c r="W228" i="33" s="1"/>
  <c r="G234" i="38" s="1"/>
  <c r="P185" i="6"/>
  <c r="W181" i="33" s="1"/>
  <c r="G187" i="38" s="1"/>
  <c r="H14" i="34"/>
  <c r="P383" i="6"/>
  <c r="W379" i="33" s="1"/>
  <c r="O187" i="43" s="1"/>
  <c r="P201" i="6"/>
  <c r="W197" i="33" s="1"/>
  <c r="O32" i="43" s="1"/>
  <c r="P515" i="6"/>
  <c r="W511" i="33" s="1"/>
  <c r="G517" i="38" s="1"/>
  <c r="P460" i="6"/>
  <c r="W456" i="33" s="1"/>
  <c r="O53" i="43" s="1"/>
  <c r="G385" i="36"/>
  <c r="P361" i="6"/>
  <c r="W357" i="33" s="1"/>
  <c r="O56" i="43" s="1"/>
  <c r="G818" i="36"/>
  <c r="G393" i="36"/>
  <c r="O824" i="36"/>
  <c r="G435" i="36"/>
  <c r="P236" i="6"/>
  <c r="W232" i="33" s="1"/>
  <c r="G238" i="38" s="1"/>
  <c r="P29" i="34"/>
  <c r="H12" i="34"/>
  <c r="H10" i="34"/>
  <c r="Y30" i="34"/>
  <c r="G139" i="36"/>
  <c r="G156" i="36"/>
  <c r="H11" i="34"/>
  <c r="P666" i="6"/>
  <c r="W662" i="33" s="1"/>
  <c r="G668" i="38" s="1"/>
  <c r="P488" i="6"/>
  <c r="W484" i="33" s="1"/>
  <c r="O86" i="43" s="1"/>
  <c r="G115" i="36"/>
  <c r="O697" i="36"/>
  <c r="H5" i="34"/>
  <c r="P797" i="6"/>
  <c r="W793" i="33" s="1"/>
  <c r="G799" i="38" s="1"/>
  <c r="X359" i="6"/>
  <c r="AE355" i="33" s="1"/>
  <c r="O361" i="38" s="1"/>
  <c r="X665" i="6"/>
  <c r="AE661" i="33" s="1"/>
  <c r="O667" i="38" s="1"/>
  <c r="X126" i="6"/>
  <c r="AE122" i="33" s="1"/>
  <c r="W40" i="43" s="1"/>
  <c r="P148" i="6"/>
  <c r="W144" i="33" s="1"/>
  <c r="G150" i="38" s="1"/>
  <c r="P11" i="6"/>
  <c r="W7" i="33" s="1"/>
  <c r="O82" i="43" s="1"/>
  <c r="H24" i="34"/>
  <c r="H36" i="34"/>
  <c r="H27" i="34"/>
  <c r="Y36" i="34"/>
  <c r="P673" i="6"/>
  <c r="W669" i="33" s="1"/>
  <c r="O675" i="36"/>
  <c r="G161" i="36"/>
  <c r="G310" i="36"/>
  <c r="P662" i="6"/>
  <c r="W658" i="33" s="1"/>
  <c r="O65" i="43" s="1"/>
  <c r="H30" i="34"/>
  <c r="K96" i="36"/>
  <c r="T193" i="6"/>
  <c r="AA189" i="33" s="1"/>
  <c r="K195" i="38" s="1"/>
  <c r="P143" i="6"/>
  <c r="W139" i="33" s="1"/>
  <c r="O104" i="43" s="1"/>
  <c r="G423" i="36"/>
  <c r="P214" i="6"/>
  <c r="W210" i="33" s="1"/>
  <c r="G216" i="38" s="1"/>
  <c r="H13" i="34"/>
  <c r="P599" i="6"/>
  <c r="W595" i="33" s="1"/>
  <c r="G601" i="38" s="1"/>
  <c r="G706" i="36"/>
  <c r="G321" i="36"/>
  <c r="G222" i="36"/>
  <c r="P193" i="6"/>
  <c r="W189" i="33" s="1"/>
  <c r="G195" i="38" s="1"/>
  <c r="K688" i="36"/>
  <c r="X409" i="6"/>
  <c r="AE405" i="33" s="1"/>
  <c r="W26" i="43" s="1"/>
  <c r="P415" i="6"/>
  <c r="W411" i="33" s="1"/>
  <c r="O152" i="43" s="1"/>
  <c r="P80" i="6"/>
  <c r="W76" i="33" s="1"/>
  <c r="K794" i="36"/>
  <c r="P154" i="6"/>
  <c r="W150" i="33" s="1"/>
  <c r="G156" i="38" s="1"/>
  <c r="H33" i="34"/>
  <c r="Y27" i="34"/>
  <c r="O462" i="36"/>
  <c r="K187" i="36"/>
  <c r="H9" i="34"/>
  <c r="P705" i="6"/>
  <c r="W701" i="33" s="1"/>
  <c r="O96" i="43" s="1"/>
  <c r="H38" i="34"/>
  <c r="P255" i="6"/>
  <c r="W251" i="33" s="1"/>
  <c r="O48" i="43" s="1"/>
  <c r="P267" i="6"/>
  <c r="W263" i="33" s="1"/>
  <c r="G269" i="38" s="1"/>
  <c r="G32" i="36"/>
  <c r="G132" i="36"/>
  <c r="H8" i="34"/>
  <c r="P484" i="6"/>
  <c r="W480" i="33" s="1"/>
  <c r="O52" i="43" s="1"/>
  <c r="P420" i="6"/>
  <c r="W416" i="33" s="1"/>
  <c r="G422" i="38" s="1"/>
  <c r="Y6" i="34"/>
  <c r="H205" i="38"/>
  <c r="P130" i="6"/>
  <c r="W126" i="33" s="1"/>
  <c r="G132" i="38" s="1"/>
  <c r="G291" i="36"/>
  <c r="P64" i="6"/>
  <c r="W60" i="33" s="1"/>
  <c r="G66" i="38" s="1"/>
  <c r="H19" i="34"/>
  <c r="P682" i="6"/>
  <c r="W678" i="33" s="1"/>
  <c r="O136" i="43" s="1"/>
  <c r="H7" i="34"/>
  <c r="H31" i="34"/>
  <c r="H28" i="34"/>
  <c r="H40" i="34"/>
  <c r="Y5" i="34"/>
  <c r="H22" i="34"/>
  <c r="P480" i="6"/>
  <c r="W476" i="33" s="1"/>
  <c r="G482" i="38" s="1"/>
  <c r="H26" i="34"/>
  <c r="P120" i="6"/>
  <c r="W116" i="33" s="1"/>
  <c r="G122" i="38" s="1"/>
  <c r="G55" i="36"/>
  <c r="P49" i="6"/>
  <c r="W45" i="33" s="1"/>
  <c r="O119" i="43" s="1"/>
  <c r="P282" i="6"/>
  <c r="W278" i="33" s="1"/>
  <c r="O116" i="43" s="1"/>
  <c r="H21" i="34"/>
  <c r="P14" i="6"/>
  <c r="W10" i="33" s="1"/>
  <c r="G16" i="38" s="1"/>
  <c r="P268" i="6"/>
  <c r="W264" i="33" s="1"/>
  <c r="G270" i="38" s="1"/>
  <c r="P254" i="6"/>
  <c r="W250" i="33" s="1"/>
  <c r="G256" i="38" s="1"/>
  <c r="H29" i="34"/>
  <c r="P835" i="6"/>
  <c r="W831" i="33" s="1"/>
  <c r="O50" i="43" s="1"/>
  <c r="P689" i="6"/>
  <c r="W685" i="33" s="1"/>
  <c r="G691" i="38" s="1"/>
  <c r="H20" i="34"/>
  <c r="P800" i="6"/>
  <c r="W796" i="33" s="1"/>
  <c r="G802" i="38" s="1"/>
  <c r="P202" i="6"/>
  <c r="W198" i="33" s="1"/>
  <c r="O11" i="43" s="1"/>
  <c r="P487" i="6"/>
  <c r="W483" i="33" s="1"/>
  <c r="O23" i="43" s="1"/>
  <c r="G666" i="36"/>
  <c r="X677" i="6"/>
  <c r="AE673" i="33" s="1"/>
  <c r="O679" i="38" s="1"/>
  <c r="K245" i="36"/>
  <c r="L15" i="34"/>
  <c r="K833" i="33"/>
  <c r="O253" i="36"/>
  <c r="T264" i="6"/>
  <c r="AA260" i="33" s="1"/>
  <c r="K266" i="38" s="1"/>
  <c r="X485" i="6"/>
  <c r="AE481" i="33" s="1"/>
  <c r="W94" i="43" s="1"/>
  <c r="H6" i="34"/>
  <c r="L32" i="34"/>
  <c r="X681" i="6"/>
  <c r="AE677" i="33" s="1"/>
  <c r="W6" i="43" s="1"/>
  <c r="K66" i="36"/>
  <c r="T232" i="6"/>
  <c r="AA228" i="33" s="1"/>
  <c r="K234" i="38" s="1"/>
  <c r="T164" i="6"/>
  <c r="AA160" i="33" s="1"/>
  <c r="K166" i="38" s="1"/>
  <c r="T214" i="6"/>
  <c r="AA210" i="33" s="1"/>
  <c r="K216" i="38" s="1"/>
  <c r="T695" i="6"/>
  <c r="AA691" i="33" s="1"/>
  <c r="K697" i="38" s="1"/>
  <c r="X36" i="6"/>
  <c r="AE32" i="33" s="1"/>
  <c r="W84" i="43" s="1"/>
  <c r="Y29" i="34"/>
  <c r="K222" i="36"/>
  <c r="T672" i="6"/>
  <c r="AA668" i="33" s="1"/>
  <c r="S79" i="43" s="1"/>
  <c r="T190" i="6"/>
  <c r="AA186" i="33" s="1"/>
  <c r="K192" i="38" s="1"/>
  <c r="K232" i="36"/>
  <c r="T371" i="6"/>
  <c r="AA367" i="33" s="1"/>
  <c r="S109" i="43" s="1"/>
  <c r="T124" i="6"/>
  <c r="AA120" i="33" s="1"/>
  <c r="S179" i="43" s="1"/>
  <c r="T157" i="6"/>
  <c r="AA153" i="33" s="1"/>
  <c r="T174" i="6"/>
  <c r="AA170" i="33" s="1"/>
  <c r="K176" i="38" s="1"/>
  <c r="G25" i="36"/>
  <c r="T825" i="6"/>
  <c r="AA821" i="33" s="1"/>
  <c r="X131" i="6"/>
  <c r="AE127" i="33" s="1"/>
  <c r="O133" i="38" s="1"/>
  <c r="X143" i="6"/>
  <c r="AE139" i="33" s="1"/>
  <c r="W104" i="43" s="1"/>
  <c r="X173" i="6"/>
  <c r="AE169" i="33" s="1"/>
  <c r="W160" i="43" s="1"/>
  <c r="AH16" i="34"/>
  <c r="K438" i="36"/>
  <c r="K109" i="36"/>
  <c r="T13" i="6"/>
  <c r="AA9" i="33" s="1"/>
  <c r="S80" i="43" s="1"/>
  <c r="O159" i="36"/>
  <c r="X427" i="6"/>
  <c r="AE423" i="33" s="1"/>
  <c r="W7" i="43" s="1"/>
  <c r="O192" i="36"/>
  <c r="X314" i="6"/>
  <c r="AE310" i="33" s="1"/>
  <c r="O316" i="38" s="1"/>
  <c r="O130" i="36"/>
  <c r="O799" i="36"/>
  <c r="K487" i="36"/>
  <c r="T688" i="6"/>
  <c r="AA684" i="33" s="1"/>
  <c r="K690" i="38" s="1"/>
  <c r="K424" i="36"/>
  <c r="T834" i="6"/>
  <c r="AA830" i="33" s="1"/>
  <c r="K836" i="38" s="1"/>
  <c r="T599" i="6"/>
  <c r="AA595" i="33" s="1"/>
  <c r="K601" i="38" s="1"/>
  <c r="X696" i="6"/>
  <c r="AE692" i="33" s="1"/>
  <c r="W128" i="43" s="1"/>
  <c r="O156" i="36"/>
  <c r="X334" i="6"/>
  <c r="AE330" i="33" s="1"/>
  <c r="W39" i="43" s="1"/>
  <c r="T88" i="6"/>
  <c r="AA84" i="33" s="1"/>
  <c r="K90" i="38" s="1"/>
  <c r="T383" i="6"/>
  <c r="AA379" i="33" s="1"/>
  <c r="S187" i="43" s="1"/>
  <c r="X662" i="6"/>
  <c r="AE658" i="33" s="1"/>
  <c r="W65" i="43" s="1"/>
  <c r="K419" i="36"/>
  <c r="X692" i="6"/>
  <c r="AE688" i="33" s="1"/>
  <c r="W139" i="43" s="1"/>
  <c r="T833" i="6"/>
  <c r="AA829" i="33" s="1"/>
  <c r="K835" i="38" s="1"/>
  <c r="K182" i="36"/>
  <c r="T126" i="6"/>
  <c r="AA122" i="33" s="1"/>
  <c r="S40" i="43" s="1"/>
  <c r="T390" i="6"/>
  <c r="AA386" i="33" s="1"/>
  <c r="K392" i="38" s="1"/>
  <c r="K481" i="36"/>
  <c r="K799" i="36"/>
  <c r="K142" i="36"/>
  <c r="T199" i="6"/>
  <c r="AA195" i="33" s="1"/>
  <c r="K201" i="38" s="1"/>
  <c r="K151" i="36"/>
  <c r="T407" i="6"/>
  <c r="AA403" i="33" s="1"/>
  <c r="S83" i="43" s="1"/>
  <c r="X216" i="6"/>
  <c r="AE212" i="33" s="1"/>
  <c r="O218" i="38" s="1"/>
  <c r="O183" i="36"/>
  <c r="L30" i="34"/>
  <c r="O663" i="36"/>
  <c r="O477" i="36"/>
  <c r="T114" i="6"/>
  <c r="AA110" i="33" s="1"/>
  <c r="S71" i="43" s="1"/>
  <c r="T469" i="6"/>
  <c r="AA465" i="33" s="1"/>
  <c r="S72" i="43" s="1"/>
  <c r="T664" i="6"/>
  <c r="AA660" i="33" s="1"/>
  <c r="O827" i="36"/>
  <c r="X781" i="6"/>
  <c r="AE777" i="33" s="1"/>
  <c r="O783" i="38" s="1"/>
  <c r="X369" i="6"/>
  <c r="AE365" i="33" s="1"/>
  <c r="O371" i="38" s="1"/>
  <c r="O272" i="36"/>
  <c r="O19" i="36"/>
  <c r="O189" i="36"/>
  <c r="X214" i="6"/>
  <c r="AE210" i="33" s="1"/>
  <c r="O216" i="38" s="1"/>
  <c r="X469" i="6"/>
  <c r="AE465" i="33" s="1"/>
  <c r="W72" i="43" s="1"/>
  <c r="X155" i="6"/>
  <c r="AE151" i="33" s="1"/>
  <c r="W75" i="43" s="1"/>
  <c r="K700" i="36"/>
  <c r="O68" i="36"/>
  <c r="O312" i="36"/>
  <c r="O489" i="36"/>
  <c r="T10" i="6"/>
  <c r="AA6" i="33" s="1"/>
  <c r="K12" i="38" s="1"/>
  <c r="K272" i="36"/>
  <c r="X487" i="6"/>
  <c r="AE483" i="33" s="1"/>
  <c r="W23" i="43" s="1"/>
  <c r="T163" i="6"/>
  <c r="AA159" i="33" s="1"/>
  <c r="K165" i="38" s="1"/>
  <c r="X180" i="6"/>
  <c r="AE176" i="33" s="1"/>
  <c r="O295" i="36"/>
  <c r="K699" i="36"/>
  <c r="X713" i="6"/>
  <c r="AE709" i="33" s="1"/>
  <c r="W121" i="43" s="1"/>
  <c r="X429" i="6"/>
  <c r="AE425" i="33" s="1"/>
  <c r="O431" i="38" s="1"/>
  <c r="T237" i="6"/>
  <c r="AA233" i="33" s="1"/>
  <c r="K239" i="38" s="1"/>
  <c r="O26" i="36"/>
  <c r="T131" i="6"/>
  <c r="AA127" i="33" s="1"/>
  <c r="K133" i="38" s="1"/>
  <c r="X199" i="6"/>
  <c r="AE195" i="33" s="1"/>
  <c r="O201" i="38" s="1"/>
  <c r="H821" i="38"/>
  <c r="K91" i="36"/>
  <c r="X242" i="6"/>
  <c r="AE238" i="33" s="1"/>
  <c r="O244" i="38" s="1"/>
  <c r="T184" i="6"/>
  <c r="AA180" i="33" s="1"/>
  <c r="T37" i="6"/>
  <c r="AA33" i="33" s="1"/>
  <c r="S81" i="43" s="1"/>
  <c r="O259" i="36"/>
  <c r="T277" i="6"/>
  <c r="AA273" i="33" s="1"/>
  <c r="K279" i="38" s="1"/>
  <c r="K189" i="36"/>
  <c r="K38" i="36"/>
  <c r="T179" i="6"/>
  <c r="AA175" i="33" s="1"/>
  <c r="K181" i="38" s="1"/>
  <c r="P725" i="6"/>
  <c r="W721" i="33" s="1"/>
  <c r="G727" i="38" s="1"/>
  <c r="T145" i="6"/>
  <c r="AA141" i="33" s="1"/>
  <c r="S17" i="43" s="1"/>
  <c r="T313" i="6"/>
  <c r="AA309" i="33" s="1"/>
  <c r="K315" i="38" s="1"/>
  <c r="L37" i="34"/>
  <c r="T339" i="6"/>
  <c r="AA335" i="33" s="1"/>
  <c r="K341" i="38" s="1"/>
  <c r="L12" i="34"/>
  <c r="T173" i="6"/>
  <c r="AA169" i="33" s="1"/>
  <c r="S160" i="43" s="1"/>
  <c r="T719" i="6"/>
  <c r="AA715" i="33" s="1"/>
  <c r="S18" i="43" s="1"/>
  <c r="T819" i="6"/>
  <c r="AA815" i="33" s="1"/>
  <c r="S68" i="43" s="1"/>
  <c r="L29" i="34"/>
  <c r="X826" i="6"/>
  <c r="AE822" i="33" s="1"/>
  <c r="O828" i="38" s="1"/>
  <c r="O181" i="36"/>
  <c r="X361" i="6"/>
  <c r="AE357" i="33" s="1"/>
  <c r="W56" i="43" s="1"/>
  <c r="T198" i="6"/>
  <c r="AA194" i="33" s="1"/>
  <c r="S74" i="43" s="1"/>
  <c r="T206" i="6"/>
  <c r="AA202" i="33" s="1"/>
  <c r="K208" i="38" s="1"/>
  <c r="P30" i="34"/>
  <c r="T480" i="6"/>
  <c r="AA476" i="33" s="1"/>
  <c r="K482" i="38" s="1"/>
  <c r="O438" i="36"/>
  <c r="O61" i="36"/>
  <c r="O199" i="36"/>
  <c r="O409" i="36"/>
  <c r="X680" i="6"/>
  <c r="AE676" i="33" s="1"/>
  <c r="W112" i="43" s="1"/>
  <c r="L38" i="34"/>
  <c r="K136" i="36"/>
  <c r="X243" i="6"/>
  <c r="AE239" i="33" s="1"/>
  <c r="W28" i="43" s="1"/>
  <c r="X484" i="6"/>
  <c r="AE480" i="33" s="1"/>
  <c r="W52" i="43" s="1"/>
  <c r="AH15" i="34"/>
  <c r="O284" i="36"/>
  <c r="Y15" i="34"/>
  <c r="T488" i="6"/>
  <c r="AA484" i="33" s="1"/>
  <c r="S86" i="43" s="1"/>
  <c r="O821" i="36"/>
  <c r="K427" i="36"/>
  <c r="X339" i="6"/>
  <c r="AE335" i="33" s="1"/>
  <c r="O341" i="38" s="1"/>
  <c r="T677" i="6"/>
  <c r="AA673" i="33" s="1"/>
  <c r="K679" i="38" s="1"/>
  <c r="T284" i="6"/>
  <c r="AA280" i="33" s="1"/>
  <c r="K286" i="38" s="1"/>
  <c r="T369" i="6"/>
  <c r="AA365" i="33" s="1"/>
  <c r="K371" i="38" s="1"/>
  <c r="X198" i="6"/>
  <c r="AE194" i="33" s="1"/>
  <c r="W74" i="43" s="1"/>
  <c r="K340" i="36"/>
  <c r="T215" i="6"/>
  <c r="AA211" i="33" s="1"/>
  <c r="S58" i="43" s="1"/>
  <c r="T155" i="6"/>
  <c r="AA151" i="33" s="1"/>
  <c r="S75" i="43" s="1"/>
  <c r="O211" i="36"/>
  <c r="O315" i="36"/>
  <c r="X81" i="6"/>
  <c r="AE77" i="33" s="1"/>
  <c r="O83" i="38" s="1"/>
  <c r="T831" i="6"/>
  <c r="AA827" i="33" s="1"/>
  <c r="T692" i="6"/>
  <c r="AA688" i="33" s="1"/>
  <c r="S139" i="43" s="1"/>
  <c r="O417" i="36"/>
  <c r="O187" i="36"/>
  <c r="K379" i="36"/>
  <c r="T236" i="6"/>
  <c r="AA232" i="33" s="1"/>
  <c r="K238" i="38" s="1"/>
  <c r="T689" i="6"/>
  <c r="AA685" i="33" s="1"/>
  <c r="K691" i="38" s="1"/>
  <c r="O266" i="36"/>
  <c r="X479" i="6"/>
  <c r="AE475" i="33" s="1"/>
  <c r="W15" i="43" s="1"/>
  <c r="X697" i="6"/>
  <c r="AE693" i="33" s="1"/>
  <c r="X236" i="6"/>
  <c r="AE232" i="33" s="1"/>
  <c r="O238" i="38" s="1"/>
  <c r="X267" i="6"/>
  <c r="AE263" i="33" s="1"/>
  <c r="O269" i="38" s="1"/>
  <c r="X400" i="6"/>
  <c r="AE396" i="33" s="1"/>
  <c r="O402" i="38" s="1"/>
  <c r="X120" i="6"/>
  <c r="AE116" i="33" s="1"/>
  <c r="O122" i="38" s="1"/>
  <c r="O262" i="36"/>
  <c r="X719" i="6"/>
  <c r="AE715" i="33" s="1"/>
  <c r="W18" i="43" s="1"/>
  <c r="X338" i="6"/>
  <c r="AE334" i="33" s="1"/>
  <c r="O340" i="38" s="1"/>
  <c r="X664" i="6"/>
  <c r="AE660" i="33" s="1"/>
  <c r="W49" i="43" s="1"/>
  <c r="X819" i="6"/>
  <c r="AE815" i="33" s="1"/>
  <c r="W68" i="43" s="1"/>
  <c r="O672" i="36"/>
  <c r="K291" i="36"/>
  <c r="X30" i="6"/>
  <c r="AE26" i="33" s="1"/>
  <c r="X87" i="6"/>
  <c r="AE83" i="33" s="1"/>
  <c r="O89" i="38" s="1"/>
  <c r="X418" i="6"/>
  <c r="AE414" i="33" s="1"/>
  <c r="W168" i="43" s="1"/>
  <c r="O391" i="36"/>
  <c r="O343" i="36"/>
  <c r="K261" i="36"/>
  <c r="O193" i="36"/>
  <c r="O347" i="36"/>
  <c r="O194" i="36"/>
  <c r="X675" i="6"/>
  <c r="AE671" i="33" s="1"/>
  <c r="W69" i="43" s="1"/>
  <c r="X200" i="6"/>
  <c r="AE196" i="33" s="1"/>
  <c r="O202" i="38" s="1"/>
  <c r="O73" i="36"/>
  <c r="X702" i="6"/>
  <c r="AE698" i="33" s="1"/>
  <c r="O704" i="38" s="1"/>
  <c r="X138" i="6"/>
  <c r="AE134" i="33" s="1"/>
  <c r="O140" i="38" s="1"/>
  <c r="O151" i="36"/>
  <c r="X53" i="6"/>
  <c r="AE49" i="33" s="1"/>
  <c r="W19" i="43" s="1"/>
  <c r="X417" i="6"/>
  <c r="AE413" i="33" s="1"/>
  <c r="O419" i="38" s="1"/>
  <c r="L18" i="34"/>
  <c r="T148" i="6"/>
  <c r="AA144" i="33" s="1"/>
  <c r="K150" i="38" s="1"/>
  <c r="X390" i="6"/>
  <c r="AE386" i="33" s="1"/>
  <c r="O392" i="38" s="1"/>
  <c r="O275" i="36"/>
  <c r="X184" i="6"/>
  <c r="AE180" i="33" s="1"/>
  <c r="X668" i="6"/>
  <c r="AE664" i="33" s="1"/>
  <c r="O670" i="38" s="1"/>
  <c r="X28" i="6"/>
  <c r="AE24" i="33" s="1"/>
  <c r="O30" i="38" s="1"/>
  <c r="L13" i="34"/>
  <c r="T269" i="6"/>
  <c r="AA265" i="33" s="1"/>
  <c r="K271" i="38" s="1"/>
  <c r="T71" i="6"/>
  <c r="AA67" i="33" s="1"/>
  <c r="T182" i="6"/>
  <c r="AA178" i="33" s="1"/>
  <c r="S185" i="43" s="1"/>
  <c r="K167" i="36"/>
  <c r="O161" i="36"/>
  <c r="O668" i="36"/>
  <c r="O394" i="36"/>
  <c r="X284" i="6"/>
  <c r="AE280" i="33" s="1"/>
  <c r="O286" i="38" s="1"/>
  <c r="T385" i="6"/>
  <c r="AA381" i="33" s="1"/>
  <c r="X425" i="6"/>
  <c r="AE421" i="33" s="1"/>
  <c r="W130" i="43" s="1"/>
  <c r="O601" i="36"/>
  <c r="X107" i="6"/>
  <c r="AE103" i="33" s="1"/>
  <c r="O109" i="38" s="1"/>
  <c r="L20" i="34"/>
  <c r="T254" i="6"/>
  <c r="AA250" i="33" s="1"/>
  <c r="K256" i="38" s="1"/>
  <c r="L17" i="34"/>
  <c r="T17" i="6"/>
  <c r="AA13" i="33" s="1"/>
  <c r="K19" i="38" s="1"/>
  <c r="O405" i="36"/>
  <c r="O154" i="36"/>
  <c r="X423" i="6"/>
  <c r="AE419" i="33" s="1"/>
  <c r="W177" i="43" s="1"/>
  <c r="X599" i="6"/>
  <c r="AE595" i="33" s="1"/>
  <c r="O601" i="38" s="1"/>
  <c r="K462" i="36"/>
  <c r="K253" i="36"/>
  <c r="K206" i="36"/>
  <c r="T171" i="6"/>
  <c r="AA167" i="33" s="1"/>
  <c r="K173" i="38" s="1"/>
  <c r="T464" i="6"/>
  <c r="AA460" i="33" s="1"/>
  <c r="S159" i="43" s="1"/>
  <c r="T402" i="6"/>
  <c r="AA398" i="33" s="1"/>
  <c r="L16" i="34"/>
  <c r="X51" i="6"/>
  <c r="AE47" i="33" s="1"/>
  <c r="W184" i="43" s="1"/>
  <c r="K670" i="36"/>
  <c r="T665" i="6"/>
  <c r="AA661" i="33" s="1"/>
  <c r="K667" i="38" s="1"/>
  <c r="T427" i="6"/>
  <c r="AA423" i="33" s="1"/>
  <c r="S7" i="43" s="1"/>
  <c r="X792" i="6"/>
  <c r="AE788" i="33" s="1"/>
  <c r="O794" i="38" s="1"/>
  <c r="O217" i="36"/>
  <c r="O333" i="36"/>
  <c r="X113" i="6"/>
  <c r="AE109" i="33" s="1"/>
  <c r="X706" i="6"/>
  <c r="AE702" i="33" s="1"/>
  <c r="W108" i="43" s="1"/>
  <c r="X172" i="6"/>
  <c r="AE168" i="33" s="1"/>
  <c r="O174" i="38" s="1"/>
  <c r="X438" i="6"/>
  <c r="AE434" i="33" s="1"/>
  <c r="O440" i="38" s="1"/>
  <c r="O680" i="36"/>
  <c r="O96" i="36"/>
  <c r="O681" i="36"/>
  <c r="K16" i="36"/>
  <c r="T345" i="6"/>
  <c r="AA341" i="33" s="1"/>
  <c r="K347" i="38" s="1"/>
  <c r="T694" i="6"/>
  <c r="AA690" i="33" s="1"/>
  <c r="S59" i="43" s="1"/>
  <c r="T53" i="6"/>
  <c r="AA49" i="33" s="1"/>
  <c r="S19" i="43" s="1"/>
  <c r="T463" i="6"/>
  <c r="AA459" i="33" s="1"/>
  <c r="S175" i="43" s="1"/>
  <c r="T661" i="6"/>
  <c r="AA657" i="33" s="1"/>
  <c r="T673" i="6"/>
  <c r="AA669" i="33" s="1"/>
  <c r="O207" i="36"/>
  <c r="X676" i="6"/>
  <c r="AE672" i="33" s="1"/>
  <c r="O678" i="38" s="1"/>
  <c r="T282" i="6"/>
  <c r="AA278" i="33" s="1"/>
  <c r="S116" i="43" s="1"/>
  <c r="Y14" i="34"/>
  <c r="K435" i="36"/>
  <c r="T433" i="6"/>
  <c r="AA429" i="33" s="1"/>
  <c r="T471" i="6"/>
  <c r="AA467" i="33" s="1"/>
  <c r="K473" i="38" s="1"/>
  <c r="K473" i="36"/>
  <c r="K394" i="36"/>
  <c r="T392" i="6"/>
  <c r="AA388" i="33" s="1"/>
  <c r="S158" i="43" s="1"/>
  <c r="K828" i="36"/>
  <c r="T826" i="6"/>
  <c r="AA822" i="33" s="1"/>
  <c r="K828" i="38" s="1"/>
  <c r="P6" i="34"/>
  <c r="K139" i="36"/>
  <c r="T137" i="6"/>
  <c r="AA133" i="33" s="1"/>
  <c r="S42" i="43" s="1"/>
  <c r="K287" i="36"/>
  <c r="T285" i="6"/>
  <c r="AA281" i="33" s="1"/>
  <c r="K287" i="38" s="1"/>
  <c r="T696" i="6"/>
  <c r="AA692" i="33" s="1"/>
  <c r="S128" i="43" s="1"/>
  <c r="K698" i="36"/>
  <c r="K425" i="36"/>
  <c r="T423" i="6"/>
  <c r="AA419" i="33" s="1"/>
  <c r="S177" i="43" s="1"/>
  <c r="K77" i="36"/>
  <c r="T75" i="6"/>
  <c r="AA71" i="33" s="1"/>
  <c r="K77" i="38" s="1"/>
  <c r="T346" i="6"/>
  <c r="AA342" i="33" s="1"/>
  <c r="K348" i="36"/>
  <c r="K822" i="36"/>
  <c r="T820" i="6"/>
  <c r="AA816" i="33" s="1"/>
  <c r="S33" i="43" s="1"/>
  <c r="K262" i="36"/>
  <c r="T260" i="6"/>
  <c r="AA256" i="33" s="1"/>
  <c r="S35" i="43" s="1"/>
  <c r="T128" i="6"/>
  <c r="AA124" i="33" s="1"/>
  <c r="S142" i="43" s="1"/>
  <c r="K130" i="36"/>
  <c r="K682" i="36"/>
  <c r="T680" i="6"/>
  <c r="AA676" i="33" s="1"/>
  <c r="S112" i="43" s="1"/>
  <c r="K145" i="36"/>
  <c r="T143" i="6"/>
  <c r="AA139" i="33" s="1"/>
  <c r="S104" i="43" s="1"/>
  <c r="K390" i="36"/>
  <c r="T388" i="6"/>
  <c r="AA384" i="33" s="1"/>
  <c r="K390" i="38" s="1"/>
  <c r="K486" i="36"/>
  <c r="T484" i="6"/>
  <c r="AA480" i="33" s="1"/>
  <c r="S52" i="43" s="1"/>
  <c r="T314" i="6"/>
  <c r="AA310" i="33" s="1"/>
  <c r="K316" i="38" s="1"/>
  <c r="K316" i="36"/>
  <c r="K702" i="36"/>
  <c r="T700" i="6"/>
  <c r="AA696" i="33" s="1"/>
  <c r="S46" i="43" s="1"/>
  <c r="K384" i="36"/>
  <c r="T382" i="6"/>
  <c r="AA378" i="33" s="1"/>
  <c r="K122" i="36"/>
  <c r="T120" i="6"/>
  <c r="AA116" i="33" s="1"/>
  <c r="K122" i="38" s="1"/>
  <c r="K127" i="36"/>
  <c r="T125" i="6"/>
  <c r="AA121" i="33" s="1"/>
  <c r="S38" i="43" s="1"/>
  <c r="T681" i="6"/>
  <c r="AA677" i="33" s="1"/>
  <c r="S6" i="43" s="1"/>
  <c r="K683" i="36"/>
  <c r="K391" i="36"/>
  <c r="T389" i="6"/>
  <c r="AA385" i="33" s="1"/>
  <c r="S51" i="43" s="1"/>
  <c r="K83" i="36"/>
  <c r="T81" i="6"/>
  <c r="AA77" i="33" s="1"/>
  <c r="K83" i="38" s="1"/>
  <c r="K32" i="36"/>
  <c r="T30" i="6"/>
  <c r="AA26" i="33" s="1"/>
  <c r="T130" i="6"/>
  <c r="AA126" i="33" s="1"/>
  <c r="K132" i="38" s="1"/>
  <c r="O435" i="36"/>
  <c r="X406" i="6"/>
  <c r="AE402" i="33" s="1"/>
  <c r="O408" i="38" s="1"/>
  <c r="X164" i="6"/>
  <c r="AE160" i="33" s="1"/>
  <c r="O166" i="38" s="1"/>
  <c r="T412" i="6"/>
  <c r="AA408" i="33" s="1"/>
  <c r="S90" i="43" s="1"/>
  <c r="T203" i="6"/>
  <c r="AA199" i="33" s="1"/>
  <c r="S77" i="43" s="1"/>
  <c r="K194" i="36"/>
  <c r="K205" i="36"/>
  <c r="Y40" i="34"/>
  <c r="T725" i="6"/>
  <c r="AA721" i="33" s="1"/>
  <c r="K727" i="38" s="1"/>
  <c r="X230" i="6"/>
  <c r="AE226" i="33" s="1"/>
  <c r="W155" i="43" s="1"/>
  <c r="Y17" i="34"/>
  <c r="X202" i="6"/>
  <c r="AE198" i="33" s="1"/>
  <c r="W11" i="43" s="1"/>
  <c r="X196" i="6"/>
  <c r="AE192" i="33" s="1"/>
  <c r="W54" i="43" s="1"/>
  <c r="L31" i="34"/>
  <c r="T226" i="6"/>
  <c r="AA222" i="33" s="1"/>
  <c r="K228" i="38" s="1"/>
  <c r="T267" i="6"/>
  <c r="AA263" i="33" s="1"/>
  <c r="K269" i="38" s="1"/>
  <c r="T133" i="6"/>
  <c r="AA129" i="33" s="1"/>
  <c r="K135" i="38" s="1"/>
  <c r="T310" i="6"/>
  <c r="AA306" i="33" s="1"/>
  <c r="X382" i="6"/>
  <c r="AE378" i="33" s="1"/>
  <c r="K140" i="36"/>
  <c r="L9" i="34"/>
  <c r="O273" i="36"/>
  <c r="T702" i="6"/>
  <c r="AA698" i="33" s="1"/>
  <c r="K704" i="38" s="1"/>
  <c r="T409" i="6"/>
  <c r="AA405" i="33" s="1"/>
  <c r="S26" i="43" s="1"/>
  <c r="O818" i="36"/>
  <c r="O66" i="36"/>
  <c r="K783" i="36"/>
  <c r="O60" i="36"/>
  <c r="P5" i="34"/>
  <c r="K13" i="36"/>
  <c r="T11" i="6"/>
  <c r="AA7" i="33" s="1"/>
  <c r="S82" i="43" s="1"/>
  <c r="T306" i="6"/>
  <c r="AA302" i="33" s="1"/>
  <c r="K308" i="38" s="1"/>
  <c r="K308" i="36"/>
  <c r="T28" i="6"/>
  <c r="AA24" i="33" s="1"/>
  <c r="K30" i="38" s="1"/>
  <c r="K30" i="36"/>
  <c r="K121" i="36"/>
  <c r="T119" i="6"/>
  <c r="AA115" i="33" s="1"/>
  <c r="K121" i="38" s="1"/>
  <c r="T27" i="6"/>
  <c r="AA23" i="33" s="1"/>
  <c r="K29" i="38" s="1"/>
  <c r="K29" i="36"/>
  <c r="K420" i="36"/>
  <c r="T418" i="6"/>
  <c r="AA414" i="33" s="1"/>
  <c r="S168" i="43" s="1"/>
  <c r="K26" i="36"/>
  <c r="T24" i="6"/>
  <c r="AA20" i="33" s="1"/>
  <c r="T704" i="6"/>
  <c r="AA700" i="33" s="1"/>
  <c r="S61" i="43" s="1"/>
  <c r="K706" i="36"/>
  <c r="K517" i="36"/>
  <c r="T515" i="6"/>
  <c r="AA511" i="33" s="1"/>
  <c r="K517" i="38" s="1"/>
  <c r="T455" i="6"/>
  <c r="AA451" i="33" s="1"/>
  <c r="S122" i="43" s="1"/>
  <c r="K457" i="36"/>
  <c r="K352" i="36"/>
  <c r="T350" i="6"/>
  <c r="AA346" i="33" s="1"/>
  <c r="K352" i="38" s="1"/>
  <c r="K400" i="36"/>
  <c r="T398" i="6"/>
  <c r="AA394" i="33" s="1"/>
  <c r="K400" i="38" s="1"/>
  <c r="P31" i="34"/>
  <c r="Y26" i="34"/>
  <c r="O126" i="36"/>
  <c r="Y38" i="34"/>
  <c r="K692" i="36"/>
  <c r="L34" i="34"/>
  <c r="L10" i="34"/>
  <c r="K87" i="36"/>
  <c r="K171" i="36"/>
  <c r="O387" i="36"/>
  <c r="O116" i="36"/>
  <c r="O465" i="36"/>
  <c r="O13" i="36"/>
  <c r="X387" i="6"/>
  <c r="AE383" i="33" s="1"/>
  <c r="O389" i="38" s="1"/>
  <c r="O370" i="36"/>
  <c r="X133" i="6"/>
  <c r="AE129" i="33" s="1"/>
  <c r="O135" i="38" s="1"/>
  <c r="X125" i="6"/>
  <c r="AE121" i="33" s="1"/>
  <c r="W38" i="43" s="1"/>
  <c r="X14" i="6"/>
  <c r="AE10" i="33" s="1"/>
  <c r="O16" i="38" s="1"/>
  <c r="T670" i="6"/>
  <c r="AA666" i="33" s="1"/>
  <c r="K672" i="38" s="1"/>
  <c r="X80" i="6"/>
  <c r="AE76" i="33" s="1"/>
  <c r="W62" i="43" s="1"/>
  <c r="X281" i="6"/>
  <c r="AE277" i="33" s="1"/>
  <c r="O283" i="38" s="1"/>
  <c r="O285" i="36"/>
  <c r="X800" i="6"/>
  <c r="AE796" i="33" s="1"/>
  <c r="O802" i="38" s="1"/>
  <c r="X169" i="6"/>
  <c r="AE165" i="33" s="1"/>
  <c r="O171" i="38" s="1"/>
  <c r="L40" i="34"/>
  <c r="T308" i="6"/>
  <c r="AA304" i="33" s="1"/>
  <c r="K426" i="36"/>
  <c r="T136" i="6"/>
  <c r="AA132" i="33" s="1"/>
  <c r="S41" i="43" s="1"/>
  <c r="L25" i="34"/>
  <c r="X182" i="6"/>
  <c r="AE178" i="33" s="1"/>
  <c r="W185" i="43" s="1"/>
  <c r="H209" i="38"/>
  <c r="T86" i="6"/>
  <c r="AA82" i="33" s="1"/>
  <c r="K88" i="38" s="1"/>
  <c r="L27" i="34"/>
  <c r="AH39" i="34"/>
  <c r="O279" i="36"/>
  <c r="X422" i="6"/>
  <c r="AE418" i="33" s="1"/>
  <c r="W133" i="43" s="1"/>
  <c r="O833" i="36"/>
  <c r="O196" i="36"/>
  <c r="P28" i="34"/>
  <c r="X193" i="6"/>
  <c r="AE189" i="33" s="1"/>
  <c r="O195" i="38" s="1"/>
  <c r="X226" i="6"/>
  <c r="AE222" i="33" s="1"/>
  <c r="O228" i="38" s="1"/>
  <c r="X118" i="6"/>
  <c r="AE114" i="33" s="1"/>
  <c r="O120" i="38" s="1"/>
  <c r="X254" i="6"/>
  <c r="AE250" i="33" s="1"/>
  <c r="O256" i="38" s="1"/>
  <c r="X464" i="6"/>
  <c r="AE460" i="33" s="1"/>
  <c r="W159" i="43" s="1"/>
  <c r="Y10" i="34"/>
  <c r="X23" i="6"/>
  <c r="AE19" i="33" s="1"/>
  <c r="O25" i="38" s="1"/>
  <c r="X294" i="6"/>
  <c r="AE290" i="33" s="1"/>
  <c r="W135" i="43" s="1"/>
  <c r="P33" i="34"/>
  <c r="X707" i="6"/>
  <c r="AE703" i="33" s="1"/>
  <c r="W169" i="43" s="1"/>
  <c r="X20" i="6"/>
  <c r="AE16" i="33" s="1"/>
  <c r="W5" i="43" s="1"/>
  <c r="X375" i="6"/>
  <c r="AE371" i="33" s="1"/>
  <c r="O377" i="38" s="1"/>
  <c r="Y33" i="34"/>
  <c r="O22" i="36"/>
  <c r="X704" i="6"/>
  <c r="AE700" i="33" s="1"/>
  <c r="W61" i="43" s="1"/>
  <c r="O87" i="36"/>
  <c r="O700" i="36"/>
  <c r="O701" i="36"/>
  <c r="L33" i="34"/>
  <c r="L28" i="34"/>
  <c r="O695" i="36"/>
  <c r="K343" i="36"/>
  <c r="X163" i="6"/>
  <c r="AE159" i="33" s="1"/>
  <c r="O165" i="38" s="1"/>
  <c r="O77" i="36"/>
  <c r="P15" i="34"/>
  <c r="O239" i="36"/>
  <c r="O688" i="36"/>
  <c r="O91" i="36"/>
  <c r="O449" i="36"/>
  <c r="X687" i="6"/>
  <c r="AE683" i="33" s="1"/>
  <c r="W183" i="43" s="1"/>
  <c r="T191" i="6"/>
  <c r="AA187" i="33" s="1"/>
  <c r="K193" i="38" s="1"/>
  <c r="T287" i="6"/>
  <c r="AA283" i="33" s="1"/>
  <c r="K289" i="38" s="1"/>
  <c r="K755" i="36"/>
  <c r="T835" i="6"/>
  <c r="AA831" i="33" s="1"/>
  <c r="S50" i="43" s="1"/>
  <c r="K196" i="36"/>
  <c r="X276" i="6"/>
  <c r="AE272" i="33" s="1"/>
  <c r="O278" i="38" s="1"/>
  <c r="Y8" i="34"/>
  <c r="L39" i="34"/>
  <c r="L11" i="34"/>
  <c r="T707" i="6"/>
  <c r="AA703" i="33" s="1"/>
  <c r="S169" i="43" s="1"/>
  <c r="T676" i="6"/>
  <c r="AA672" i="33" s="1"/>
  <c r="K678" i="38" s="1"/>
  <c r="T687" i="6"/>
  <c r="AA683" i="33" s="1"/>
  <c r="S183" i="43" s="1"/>
  <c r="Y21" i="34"/>
  <c r="K152" i="36"/>
  <c r="L7" i="34"/>
  <c r="L19" i="34"/>
  <c r="L21" i="34"/>
  <c r="L35" i="34"/>
  <c r="L5" i="34"/>
  <c r="K802" i="36"/>
  <c r="T147" i="6"/>
  <c r="AA143" i="33" s="1"/>
  <c r="P12" i="34"/>
  <c r="X396" i="6"/>
  <c r="AE392" i="33" s="1"/>
  <c r="O398" i="38" s="1"/>
  <c r="O155" i="36"/>
  <c r="P8" i="34"/>
  <c r="O119" i="36"/>
  <c r="Y12" i="34"/>
  <c r="Y13" i="34"/>
  <c r="K824" i="36"/>
  <c r="X823" i="6"/>
  <c r="AE819" i="33" s="1"/>
  <c r="W125" i="43" s="1"/>
  <c r="P35" i="34"/>
  <c r="O149" i="36"/>
  <c r="X304" i="6"/>
  <c r="AE300" i="33" s="1"/>
  <c r="O348" i="36"/>
  <c r="Y19" i="34"/>
  <c r="X365" i="6"/>
  <c r="AE361" i="33" s="1"/>
  <c r="W132" i="43" s="1"/>
  <c r="X688" i="6"/>
  <c r="AE684" i="33" s="1"/>
  <c r="O690" i="38" s="1"/>
  <c r="P37" i="34"/>
  <c r="X710" i="6"/>
  <c r="AE706" i="33" s="1"/>
  <c r="W10" i="43" s="1"/>
  <c r="X835" i="6"/>
  <c r="AE831" i="33" s="1"/>
  <c r="W50" i="43" s="1"/>
  <c r="X306" i="6"/>
  <c r="AE302" i="33" s="1"/>
  <c r="O308" i="38" s="1"/>
  <c r="X287" i="6"/>
  <c r="AE283" i="33" s="1"/>
  <c r="O289" i="38" s="1"/>
  <c r="X204" i="6"/>
  <c r="AE200" i="33" s="1"/>
  <c r="W31" i="43" s="1"/>
  <c r="X703" i="6"/>
  <c r="AE699" i="33" s="1"/>
  <c r="W60" i="43" s="1"/>
  <c r="X371" i="6"/>
  <c r="AE367" i="33" s="1"/>
  <c r="W109" i="43" s="1"/>
  <c r="Y20" i="34"/>
  <c r="AG9" i="34"/>
  <c r="Y28" i="34"/>
  <c r="K389" i="36"/>
  <c r="T271" i="6"/>
  <c r="AA267" i="33" s="1"/>
  <c r="K273" i="38" s="1"/>
  <c r="K273" i="36"/>
  <c r="K257" i="36"/>
  <c r="T255" i="6"/>
  <c r="AA251" i="33" s="1"/>
  <c r="S48" i="43" s="1"/>
  <c r="T197" i="6"/>
  <c r="AA193" i="33" s="1"/>
  <c r="S188" i="43" s="1"/>
  <c r="K199" i="36"/>
  <c r="K89" i="36"/>
  <c r="T87" i="6"/>
  <c r="AA83" i="33" s="1"/>
  <c r="K89" i="38" s="1"/>
  <c r="T80" i="6"/>
  <c r="AA76" i="33" s="1"/>
  <c r="K82" i="36"/>
  <c r="T209" i="6"/>
  <c r="AA205" i="33" s="1"/>
  <c r="K211" i="38" s="1"/>
  <c r="K211" i="36"/>
  <c r="K701" i="36"/>
  <c r="T699" i="6"/>
  <c r="AA695" i="33" s="1"/>
  <c r="K701" i="38" s="1"/>
  <c r="K258" i="36"/>
  <c r="T256" i="6"/>
  <c r="AA252" i="33" s="1"/>
  <c r="K258" i="38" s="1"/>
  <c r="K207" i="36"/>
  <c r="T205" i="6"/>
  <c r="AA201" i="33" s="1"/>
  <c r="S27" i="43" s="1"/>
  <c r="K218" i="36"/>
  <c r="T216" i="6"/>
  <c r="AA212" i="33" s="1"/>
  <c r="K218" i="38" s="1"/>
  <c r="K254" i="36"/>
  <c r="T252" i="6"/>
  <c r="AA248" i="33" s="1"/>
  <c r="K254" i="38" s="1"/>
  <c r="T334" i="6"/>
  <c r="AA330" i="33" s="1"/>
  <c r="S39" i="43" s="1"/>
  <c r="K336" i="36"/>
  <c r="K115" i="36"/>
  <c r="T113" i="6"/>
  <c r="AA109" i="33" s="1"/>
  <c r="T693" i="6"/>
  <c r="AA689" i="33" s="1"/>
  <c r="K695" i="36"/>
  <c r="K393" i="36"/>
  <c r="T391" i="6"/>
  <c r="AA387" i="33" s="1"/>
  <c r="K489" i="36"/>
  <c r="T487" i="6"/>
  <c r="AA483" i="33" s="1"/>
  <c r="S23" i="43" s="1"/>
  <c r="T406" i="6"/>
  <c r="AA402" i="33" s="1"/>
  <c r="K408" i="38" s="1"/>
  <c r="K408" i="36"/>
  <c r="K405" i="36"/>
  <c r="T403" i="6"/>
  <c r="AA399" i="33" s="1"/>
  <c r="K244" i="36"/>
  <c r="T242" i="6"/>
  <c r="AA238" i="33" s="1"/>
  <c r="K244" i="38" s="1"/>
  <c r="K818" i="36"/>
  <c r="T816" i="6"/>
  <c r="AA812" i="33" s="1"/>
  <c r="K818" i="38" s="1"/>
  <c r="T394" i="6"/>
  <c r="AA390" i="33" s="1"/>
  <c r="K396" i="38" s="1"/>
  <c r="K396" i="36"/>
  <c r="K417" i="36"/>
  <c r="T415" i="6"/>
  <c r="AA411" i="33" s="1"/>
  <c r="S152" i="43" s="1"/>
  <c r="K155" i="36"/>
  <c r="T153" i="6"/>
  <c r="AA149" i="33" s="1"/>
  <c r="K155" i="38" s="1"/>
  <c r="K825" i="36"/>
  <c r="T823" i="6"/>
  <c r="AA819" i="33" s="1"/>
  <c r="K367" i="36"/>
  <c r="T365" i="6"/>
  <c r="AA361" i="33" s="1"/>
  <c r="S132" i="43" s="1"/>
  <c r="T662" i="6"/>
  <c r="AA658" i="33" s="1"/>
  <c r="S65" i="43" s="1"/>
  <c r="K664" i="36"/>
  <c r="T207" i="6"/>
  <c r="AA203" i="33" s="1"/>
  <c r="S34" i="43" s="1"/>
  <c r="K209" i="36"/>
  <c r="K309" i="36"/>
  <c r="T307" i="6"/>
  <c r="AA303" i="33" s="1"/>
  <c r="K309" i="38" s="1"/>
  <c r="K449" i="36"/>
  <c r="T447" i="6"/>
  <c r="AA443" i="33" s="1"/>
  <c r="K449" i="38" s="1"/>
  <c r="K684" i="36"/>
  <c r="T682" i="6"/>
  <c r="AA678" i="33" s="1"/>
  <c r="K295" i="36"/>
  <c r="T293" i="6"/>
  <c r="AA289" i="33" s="1"/>
  <c r="K295" i="38" s="1"/>
  <c r="T273" i="6"/>
  <c r="AA269" i="33" s="1"/>
  <c r="K275" i="38" s="1"/>
  <c r="K275" i="36"/>
  <c r="K440" i="36"/>
  <c r="T438" i="6"/>
  <c r="AA434" i="33" s="1"/>
  <c r="K440" i="38" s="1"/>
  <c r="K377" i="36"/>
  <c r="T375" i="6"/>
  <c r="AA371" i="33" s="1"/>
  <c r="K377" i="38" s="1"/>
  <c r="T49" i="6"/>
  <c r="AA45" i="33" s="1"/>
  <c r="K51" i="36"/>
  <c r="K180" i="36"/>
  <c r="T178" i="6"/>
  <c r="AA174" i="33" s="1"/>
  <c r="K180" i="38" s="1"/>
  <c r="T674" i="6"/>
  <c r="AA670" i="33" s="1"/>
  <c r="K676" i="38" s="1"/>
  <c r="K676" i="36"/>
  <c r="K707" i="36"/>
  <c r="T705" i="6"/>
  <c r="AA701" i="33" s="1"/>
  <c r="S96" i="43" s="1"/>
  <c r="T821" i="6"/>
  <c r="AA817" i="33" s="1"/>
  <c r="S9" i="43" s="1"/>
  <c r="K823" i="36"/>
  <c r="T159" i="6"/>
  <c r="AA155" i="33" s="1"/>
  <c r="K161" i="36"/>
  <c r="K431" i="36"/>
  <c r="T429" i="6"/>
  <c r="AA425" i="33" s="1"/>
  <c r="K431" i="38" s="1"/>
  <c r="K477" i="36"/>
  <c r="T475" i="6"/>
  <c r="AA471" i="33" s="1"/>
  <c r="K477" i="38" s="1"/>
  <c r="K365" i="36"/>
  <c r="T363" i="6"/>
  <c r="AA359" i="33" s="1"/>
  <c r="K365" i="38" s="1"/>
  <c r="K53" i="36"/>
  <c r="T51" i="6"/>
  <c r="AA47" i="33" s="1"/>
  <c r="S184" i="43" s="1"/>
  <c r="T44" i="6"/>
  <c r="AA40" i="33" s="1"/>
  <c r="K46" i="38" s="1"/>
  <c r="K46" i="36"/>
  <c r="K119" i="36"/>
  <c r="T117" i="6"/>
  <c r="AA113" i="33" s="1"/>
  <c r="K119" i="38" s="1"/>
  <c r="L22" i="34"/>
  <c r="P13" i="34"/>
  <c r="P7" i="34"/>
  <c r="P11" i="34"/>
  <c r="O173" i="36"/>
  <c r="X419" i="6"/>
  <c r="AE415" i="33" s="1"/>
  <c r="O421" i="38" s="1"/>
  <c r="O88" i="36"/>
  <c r="X412" i="6"/>
  <c r="AE408" i="33" s="1"/>
  <c r="W90" i="43" s="1"/>
  <c r="X178" i="6"/>
  <c r="AE174" i="33" s="1"/>
  <c r="O180" i="38" s="1"/>
  <c r="O321" i="36"/>
  <c r="X307" i="6"/>
  <c r="AE303" i="33" s="1"/>
  <c r="O309" i="38" s="1"/>
  <c r="O835" i="36"/>
  <c r="X150" i="6"/>
  <c r="AE146" i="33" s="1"/>
  <c r="O152" i="38" s="1"/>
  <c r="X391" i="6"/>
  <c r="AE387" i="33" s="1"/>
  <c r="Y31" i="34"/>
  <c r="X402" i="6"/>
  <c r="AE398" i="33" s="1"/>
  <c r="P14" i="34"/>
  <c r="X363" i="6"/>
  <c r="AE359" i="33" s="1"/>
  <c r="O365" i="38" s="1"/>
  <c r="O152" i="36"/>
  <c r="X256" i="6"/>
  <c r="AE252" i="33" s="1"/>
  <c r="O258" i="38" s="1"/>
  <c r="P10" i="34"/>
  <c r="O261" i="36"/>
  <c r="P22" i="34"/>
  <c r="O287" i="36"/>
  <c r="P17" i="34"/>
  <c r="X268" i="6"/>
  <c r="AE264" i="33" s="1"/>
  <c r="O270" i="38" s="1"/>
  <c r="X134" i="6"/>
  <c r="AE130" i="33" s="1"/>
  <c r="W124" i="43" s="1"/>
  <c r="X255" i="6"/>
  <c r="AE251" i="33" s="1"/>
  <c r="W48" i="43" s="1"/>
  <c r="X388" i="6"/>
  <c r="AE384" i="33" s="1"/>
  <c r="O390" i="38" s="1"/>
  <c r="X201" i="6"/>
  <c r="AE197" i="33" s="1"/>
  <c r="W32" i="43" s="1"/>
  <c r="X379" i="6"/>
  <c r="AE375" i="33" s="1"/>
  <c r="O381" i="38" s="1"/>
  <c r="P21" i="34"/>
  <c r="P24" i="34"/>
  <c r="P26" i="34"/>
  <c r="P23" i="34"/>
  <c r="P40" i="34"/>
  <c r="P25" i="34"/>
  <c r="P20" i="34"/>
  <c r="X683" i="6"/>
  <c r="AE679" i="33" s="1"/>
  <c r="O685" i="38" s="1"/>
  <c r="X220" i="6"/>
  <c r="AE216" i="33" s="1"/>
  <c r="Q47" i="34"/>
  <c r="P34" i="34"/>
  <c r="O208" i="36"/>
  <c r="X398" i="6"/>
  <c r="AE394" i="33" s="1"/>
  <c r="O400" i="38" s="1"/>
  <c r="P36" i="34"/>
  <c r="Y25" i="34"/>
  <c r="P19" i="34"/>
  <c r="O129" i="36"/>
  <c r="X350" i="6"/>
  <c r="AE346" i="33" s="1"/>
  <c r="O352" i="38" s="1"/>
  <c r="X295" i="6"/>
  <c r="AE291" i="33" s="1"/>
  <c r="W105" i="43" s="1"/>
  <c r="O264" i="36"/>
  <c r="P16" i="34"/>
  <c r="X480" i="6"/>
  <c r="AE476" i="33" s="1"/>
  <c r="O482" i="38" s="1"/>
  <c r="X252" i="6"/>
  <c r="AE248" i="33" s="1"/>
  <c r="O254" i="38" s="1"/>
  <c r="X672" i="6"/>
  <c r="AE668" i="33" s="1"/>
  <c r="W79" i="43" s="1"/>
  <c r="X694" i="6"/>
  <c r="AE690" i="33" s="1"/>
  <c r="W59" i="43" s="1"/>
  <c r="O310" i="36"/>
  <c r="O422" i="36"/>
  <c r="AG26" i="34"/>
  <c r="Y11" i="34"/>
  <c r="AG13" i="34"/>
  <c r="O297" i="36"/>
  <c r="X203" i="6"/>
  <c r="AE199" i="33" s="1"/>
  <c r="W77" i="43" s="1"/>
  <c r="P18" i="34"/>
  <c r="O254" i="36"/>
  <c r="P32" i="34"/>
  <c r="X228" i="6"/>
  <c r="AE224" i="33" s="1"/>
  <c r="W93" i="43" s="1"/>
  <c r="P27" i="34"/>
  <c r="Y24" i="34"/>
  <c r="O822" i="36"/>
  <c r="Y9" i="34"/>
  <c r="AG30" i="34"/>
  <c r="AG27" i="34"/>
  <c r="S833" i="33"/>
  <c r="X308" i="6"/>
  <c r="AE304" i="33" s="1"/>
  <c r="X424" i="6"/>
  <c r="AE420" i="33" s="1"/>
  <c r="O426" i="38" s="1"/>
  <c r="X37" i="6"/>
  <c r="AE33" i="33" s="1"/>
  <c r="W81" i="43" s="1"/>
  <c r="X278" i="6"/>
  <c r="AE274" i="33" s="1"/>
  <c r="P38" i="34"/>
  <c r="O457" i="36"/>
  <c r="X232" i="6"/>
  <c r="AE228" i="33" s="1"/>
  <c r="O234" i="38" s="1"/>
  <c r="O12" i="36"/>
  <c r="X207" i="6"/>
  <c r="AE203" i="33" s="1"/>
  <c r="W34" i="43" s="1"/>
  <c r="O396" i="36"/>
  <c r="X397" i="6"/>
  <c r="AE393" i="33" s="1"/>
  <c r="O399" i="38" s="1"/>
  <c r="O423" i="36"/>
  <c r="AG21" i="34"/>
  <c r="AG38" i="34"/>
  <c r="Y22" i="34"/>
  <c r="X262" i="6"/>
  <c r="AE258" i="33" s="1"/>
  <c r="O264" i="38" s="1"/>
  <c r="X420" i="6"/>
  <c r="AE416" i="33" s="1"/>
  <c r="O422" i="38" s="1"/>
  <c r="X394" i="6"/>
  <c r="AE390" i="33" s="1"/>
  <c r="O396" i="38" s="1"/>
  <c r="X821" i="6"/>
  <c r="AE817" i="33" s="1"/>
  <c r="W9" i="43" s="1"/>
  <c r="X674" i="6"/>
  <c r="AE670" i="33" s="1"/>
  <c r="O676" i="38" s="1"/>
  <c r="X289" i="6"/>
  <c r="AE285" i="33" s="1"/>
  <c r="W111" i="43" s="1"/>
  <c r="X753" i="6"/>
  <c r="AE749" i="33" s="1"/>
  <c r="W70" i="43" s="1"/>
  <c r="P9" i="34"/>
  <c r="Y7" i="34"/>
  <c r="AG28" i="34"/>
  <c r="AG12" i="34"/>
  <c r="AG5" i="34"/>
  <c r="L8" i="34"/>
  <c r="L26" i="34"/>
  <c r="AG7" i="34"/>
  <c r="AG24" i="34"/>
  <c r="AG25" i="34"/>
  <c r="AG10" i="34"/>
  <c r="AG18" i="34"/>
  <c r="AG6" i="34"/>
  <c r="AG8" i="34"/>
  <c r="AG22" i="34"/>
  <c r="AG37" i="34"/>
  <c r="AG34" i="34"/>
  <c r="AG19" i="34"/>
  <c r="AG14" i="34"/>
  <c r="AG31" i="34"/>
  <c r="AG40" i="34"/>
  <c r="AG20" i="34"/>
  <c r="P706" i="38"/>
  <c r="AG36" i="34"/>
  <c r="P675" i="38"/>
  <c r="AG33" i="34"/>
  <c r="P204" i="38"/>
  <c r="AG15" i="34"/>
  <c r="P489" i="38"/>
  <c r="AG29" i="34"/>
  <c r="P205" i="38"/>
  <c r="AG16" i="34"/>
  <c r="P821" i="38"/>
  <c r="AG39" i="34"/>
  <c r="P149" i="38"/>
  <c r="AG11" i="34"/>
  <c r="P207" i="38"/>
  <c r="AG17" i="34"/>
  <c r="P296" i="38"/>
  <c r="AG23" i="34"/>
  <c r="P674" i="38"/>
  <c r="AG32" i="34"/>
  <c r="P698" i="38"/>
  <c r="AG35" i="34"/>
  <c r="I47" i="34"/>
  <c r="Y35" i="34"/>
  <c r="Y34" i="34"/>
  <c r="K321" i="36"/>
  <c r="T319" i="6"/>
  <c r="AA315" i="33" s="1"/>
  <c r="K321" i="38" s="1"/>
  <c r="K280" i="36"/>
  <c r="T278" i="6"/>
  <c r="AA274" i="33" s="1"/>
  <c r="K129" i="36"/>
  <c r="T127" i="6"/>
  <c r="AA123" i="33" s="1"/>
  <c r="T361" i="6"/>
  <c r="AA357" i="33" s="1"/>
  <c r="S56" i="43" s="1"/>
  <c r="K363" i="36"/>
  <c r="K203" i="36"/>
  <c r="T201" i="6"/>
  <c r="AA197" i="33" s="1"/>
  <c r="S32" i="43" s="1"/>
  <c r="K370" i="36"/>
  <c r="T368" i="6"/>
  <c r="AA364" i="33" s="1"/>
  <c r="K370" i="38" s="1"/>
  <c r="T678" i="6"/>
  <c r="AA674" i="33" s="1"/>
  <c r="S20" i="43" s="1"/>
  <c r="K680" i="36"/>
  <c r="K202" i="36"/>
  <c r="T200" i="6"/>
  <c r="AA196" i="33" s="1"/>
  <c r="K202" i="38" s="1"/>
  <c r="T679" i="6"/>
  <c r="AA675" i="33" s="1"/>
  <c r="K681" i="38" s="1"/>
  <c r="K681" i="36"/>
  <c r="K283" i="36"/>
  <c r="T281" i="6"/>
  <c r="AA277" i="33" s="1"/>
  <c r="K283" i="38" s="1"/>
  <c r="K198" i="36"/>
  <c r="T196" i="6"/>
  <c r="AA192" i="33" s="1"/>
  <c r="S54" i="43" s="1"/>
  <c r="K715" i="36"/>
  <c r="T713" i="6"/>
  <c r="AA709" i="33" s="1"/>
  <c r="S121" i="43" s="1"/>
  <c r="T419" i="6"/>
  <c r="AA415" i="33" s="1"/>
  <c r="K421" i="38" s="1"/>
  <c r="K421" i="36"/>
  <c r="T262" i="6"/>
  <c r="AA258" i="33" s="1"/>
  <c r="K264" i="38" s="1"/>
  <c r="K264" i="36"/>
  <c r="K705" i="36"/>
  <c r="T703" i="6"/>
  <c r="AA699" i="33" s="1"/>
  <c r="S60" i="43" s="1"/>
  <c r="K11" i="36"/>
  <c r="T9" i="6"/>
  <c r="AA5" i="33" s="1"/>
  <c r="K22" i="36"/>
  <c r="T20" i="6"/>
  <c r="AA16" i="33" s="1"/>
  <c r="S5" i="43" s="1"/>
  <c r="L14" i="34"/>
  <c r="L6" i="34"/>
  <c r="K402" i="36"/>
  <c r="T400" i="6"/>
  <c r="AA396" i="33" s="1"/>
  <c r="K402" i="38" s="1"/>
  <c r="K174" i="36"/>
  <c r="T172" i="6"/>
  <c r="AA168" i="33" s="1"/>
  <c r="K174" i="38" s="1"/>
  <c r="K120" i="36"/>
  <c r="T118" i="6"/>
  <c r="AA114" i="33" s="1"/>
  <c r="K120" i="38" s="1"/>
  <c r="K685" i="36"/>
  <c r="T683" i="6"/>
  <c r="AA679" i="33" s="1"/>
  <c r="K685" i="38" s="1"/>
  <c r="T359" i="6"/>
  <c r="AA355" i="33" s="1"/>
  <c r="K361" i="38" s="1"/>
  <c r="K361" i="36"/>
  <c r="O833" i="33"/>
  <c r="L24" i="34"/>
  <c r="K25" i="36"/>
  <c r="T23" i="6"/>
  <c r="AA19" i="33" s="1"/>
  <c r="K25" i="38" s="1"/>
  <c r="K708" i="36"/>
  <c r="L36" i="34"/>
  <c r="T706" i="6"/>
  <c r="AA702" i="33" s="1"/>
  <c r="S108" i="43" s="1"/>
  <c r="K381" i="36"/>
  <c r="T379" i="6"/>
  <c r="AA375" i="33" s="1"/>
  <c r="K381" i="38" s="1"/>
  <c r="K285" i="36"/>
  <c r="T283" i="6"/>
  <c r="AA279" i="33" s="1"/>
  <c r="S37" i="43" s="1"/>
  <c r="T59" i="6"/>
  <c r="AA55" i="33" s="1"/>
  <c r="K61" i="38" s="1"/>
  <c r="K61" i="36"/>
  <c r="K154" i="36"/>
  <c r="T152" i="6"/>
  <c r="AA148" i="33" s="1"/>
  <c r="S140" i="43" s="1"/>
  <c r="T396" i="6"/>
  <c r="AA392" i="33" s="1"/>
  <c r="K398" i="38" s="1"/>
  <c r="K398" i="36"/>
  <c r="K306" i="36"/>
  <c r="T304" i="6"/>
  <c r="AA300" i="33" s="1"/>
  <c r="K422" i="36"/>
  <c r="T420" i="6"/>
  <c r="AA416" i="33" s="1"/>
  <c r="K422" i="38" s="1"/>
  <c r="K249" i="36"/>
  <c r="T247" i="6"/>
  <c r="AA243" i="33" s="1"/>
  <c r="K249" i="38" s="1"/>
  <c r="K423" i="36"/>
  <c r="T421" i="6"/>
  <c r="AA417" i="33" s="1"/>
  <c r="S95" i="43" s="1"/>
  <c r="T122" i="6"/>
  <c r="AA118" i="33" s="1"/>
  <c r="S30" i="43" s="1"/>
  <c r="K124" i="36"/>
  <c r="T181" i="6"/>
  <c r="AA177" i="33" s="1"/>
  <c r="S131" i="43" s="1"/>
  <c r="K183" i="36"/>
  <c r="K296" i="36"/>
  <c r="T294" i="6"/>
  <c r="AA290" i="33" s="1"/>
  <c r="S135" i="43" s="1"/>
  <c r="L675" i="38"/>
  <c r="AC33" i="34"/>
  <c r="L182" i="38"/>
  <c r="AC14" i="34"/>
  <c r="L683" i="38"/>
  <c r="AC34" i="34"/>
  <c r="L822" i="38"/>
  <c r="AC40" i="34"/>
  <c r="L11" i="38"/>
  <c r="AC5" i="34"/>
  <c r="L278" i="38"/>
  <c r="AC22" i="34"/>
  <c r="AC26" i="34"/>
  <c r="L402" i="38"/>
  <c r="L709" i="38"/>
  <c r="AC37" i="34"/>
  <c r="L136" i="38"/>
  <c r="AC10" i="34"/>
  <c r="L306" i="38"/>
  <c r="AC24" i="34"/>
  <c r="L19" i="38"/>
  <c r="AC6" i="34"/>
  <c r="L204" i="38"/>
  <c r="AC15" i="34"/>
  <c r="L154" i="38"/>
  <c r="AC12" i="34"/>
  <c r="L698" i="38"/>
  <c r="AC35" i="34"/>
  <c r="AC32" i="34"/>
  <c r="L674" i="38"/>
  <c r="L706" i="38"/>
  <c r="AC36" i="34"/>
  <c r="L205" i="38"/>
  <c r="AC16" i="34"/>
  <c r="AC11" i="34"/>
  <c r="L149" i="38"/>
  <c r="L207" i="38"/>
  <c r="AC17" i="34"/>
  <c r="L517" i="38"/>
  <c r="AC30" i="34"/>
  <c r="L115" i="38"/>
  <c r="AC8" i="34"/>
  <c r="L489" i="38"/>
  <c r="AC29" i="34"/>
  <c r="L254" i="38"/>
  <c r="AC20" i="34"/>
  <c r="L663" i="38"/>
  <c r="AC31" i="34"/>
  <c r="L296" i="38"/>
  <c r="AC23" i="34"/>
  <c r="L261" i="38"/>
  <c r="AC21" i="34"/>
  <c r="L721" i="38"/>
  <c r="AC38" i="34"/>
  <c r="L384" i="38"/>
  <c r="AC25" i="34"/>
  <c r="M47" i="34"/>
  <c r="L216" i="38"/>
  <c r="AC19" i="34"/>
  <c r="L821" i="38"/>
  <c r="AC39" i="34"/>
  <c r="L423" i="38"/>
  <c r="AC27" i="34"/>
  <c r="L159" i="38"/>
  <c r="AC13" i="34"/>
  <c r="L209" i="38"/>
  <c r="AC18" i="34"/>
  <c r="C94" i="3"/>
  <c r="L431" i="38"/>
  <c r="AC28" i="34"/>
  <c r="L38" i="38"/>
  <c r="AC7" i="34"/>
  <c r="L126" i="38"/>
  <c r="AC9" i="34"/>
  <c r="AH30" i="34"/>
  <c r="AH10" i="34"/>
  <c r="AH27" i="34"/>
  <c r="M204" i="38"/>
  <c r="AD15" i="34"/>
  <c r="K158" i="38"/>
  <c r="K717" i="38"/>
  <c r="AD40" i="34"/>
  <c r="AH26" i="34"/>
  <c r="AH34" i="34"/>
  <c r="M19" i="38"/>
  <c r="AD6" i="34"/>
  <c r="M126" i="38"/>
  <c r="AD9" i="34"/>
  <c r="M683" i="38"/>
  <c r="AD34" i="34"/>
  <c r="AD24" i="34"/>
  <c r="AD13" i="34"/>
  <c r="AD36" i="34"/>
  <c r="AH14" i="34"/>
  <c r="AH9" i="34"/>
  <c r="M38" i="38"/>
  <c r="AD7" i="34"/>
  <c r="M384" i="38"/>
  <c r="AD25" i="34"/>
  <c r="M261" i="38"/>
  <c r="AD21" i="34"/>
  <c r="Q822" i="38"/>
  <c r="AH40" i="34"/>
  <c r="I674" i="38"/>
  <c r="Z32" i="34"/>
  <c r="Q296" i="38"/>
  <c r="AH23" i="34"/>
  <c r="AH22" i="34"/>
  <c r="AD10" i="34"/>
  <c r="AH8" i="34"/>
  <c r="AD30" i="34"/>
  <c r="AH25" i="34"/>
  <c r="AD29" i="34"/>
  <c r="AH37" i="34"/>
  <c r="AH24" i="34"/>
  <c r="AD28" i="34"/>
  <c r="M11" i="38"/>
  <c r="AD5" i="34"/>
  <c r="I431" i="38"/>
  <c r="M149" i="38"/>
  <c r="AD11" i="34"/>
  <c r="K662" i="38"/>
  <c r="M216" i="38"/>
  <c r="AD19" i="34"/>
  <c r="AD38" i="34"/>
  <c r="AH7" i="34"/>
  <c r="AD27" i="34"/>
  <c r="M254" i="38"/>
  <c r="AD20" i="34"/>
  <c r="I402" i="38"/>
  <c r="M663" i="38"/>
  <c r="AD31" i="34"/>
  <c r="M207" i="38"/>
  <c r="AD17" i="34"/>
  <c r="K35" i="38"/>
  <c r="K298" i="38"/>
  <c r="K17" i="38"/>
  <c r="K260" i="38"/>
  <c r="K153" i="38"/>
  <c r="M296" i="38"/>
  <c r="AD23" i="34"/>
  <c r="Q489" i="38"/>
  <c r="AH29" i="34"/>
  <c r="K276" i="38"/>
  <c r="AH6" i="34"/>
  <c r="AD35" i="34"/>
  <c r="AH35" i="34"/>
  <c r="AH18" i="34"/>
  <c r="AH19" i="34"/>
  <c r="Q674" i="38"/>
  <c r="AH32" i="34"/>
  <c r="AD33" i="34"/>
  <c r="AH33" i="34"/>
  <c r="M278" i="38"/>
  <c r="AD22" i="34"/>
  <c r="Q706" i="38"/>
  <c r="AH36" i="34"/>
  <c r="AH11" i="34"/>
  <c r="AD8" i="34"/>
  <c r="M209" i="38"/>
  <c r="AD18" i="34"/>
  <c r="Q663" i="38"/>
  <c r="AH31" i="34"/>
  <c r="I663" i="38"/>
  <c r="I182" i="38"/>
  <c r="Q154" i="38"/>
  <c r="AH12" i="34"/>
  <c r="AH21" i="34"/>
  <c r="AD14" i="34"/>
  <c r="AH13" i="34"/>
  <c r="AH28" i="34"/>
  <c r="AD16" i="34"/>
  <c r="M821" i="38"/>
  <c r="AD39" i="34"/>
  <c r="M674" i="38"/>
  <c r="AD32" i="34"/>
  <c r="M402" i="38"/>
  <c r="AD26" i="34"/>
  <c r="M709" i="38"/>
  <c r="AD37" i="34"/>
  <c r="M154" i="38"/>
  <c r="AD12" i="34"/>
  <c r="Q11" i="38"/>
  <c r="AH5" i="34"/>
  <c r="AH20" i="34"/>
  <c r="R47" i="34"/>
  <c r="N47" i="34"/>
  <c r="C57" i="3"/>
  <c r="K57" i="3" s="1"/>
  <c r="J838" i="33"/>
  <c r="G46" i="34"/>
  <c r="M20" i="3"/>
  <c r="N20" i="3"/>
  <c r="Q119" i="43" l="1"/>
  <c r="Q166" i="43"/>
  <c r="Q24" i="43"/>
  <c r="I130" i="38"/>
  <c r="I154" i="38"/>
  <c r="I245" i="38"/>
  <c r="O17" i="35"/>
  <c r="P17" i="35" s="1"/>
  <c r="Q17" i="35" s="1"/>
  <c r="R17" i="35" s="1"/>
  <c r="O16" i="35"/>
  <c r="P16" i="35" s="1"/>
  <c r="Q16" i="35" s="1"/>
  <c r="R16" i="35" s="1"/>
  <c r="S15" i="35"/>
  <c r="O15" i="35" s="1"/>
  <c r="P15" i="35" s="1"/>
  <c r="Q15" i="35" s="1"/>
  <c r="R15" i="35" s="1"/>
  <c r="I17" i="35"/>
  <c r="I16" i="35"/>
  <c r="I15" i="35"/>
  <c r="J15" i="35" s="1"/>
  <c r="I429" i="38"/>
  <c r="I297" i="38"/>
  <c r="I490" i="38"/>
  <c r="Q165" i="43"/>
  <c r="I824" i="38"/>
  <c r="I363" i="38"/>
  <c r="I664" i="38"/>
  <c r="I680" i="38"/>
  <c r="I427" i="38"/>
  <c r="I296" i="38"/>
  <c r="Z23" i="34"/>
  <c r="Q162" i="43"/>
  <c r="Z15" i="34"/>
  <c r="I209" i="38"/>
  <c r="I126" i="38"/>
  <c r="I481" i="38"/>
  <c r="I51" i="38"/>
  <c r="I677" i="38"/>
  <c r="Q151" i="43"/>
  <c r="I53" i="38"/>
  <c r="I715" i="38"/>
  <c r="I129" i="38"/>
  <c r="Q178" i="43"/>
  <c r="Q123" i="43"/>
  <c r="I683" i="38"/>
  <c r="Q181" i="43"/>
  <c r="I487" i="38"/>
  <c r="Q144" i="43"/>
  <c r="M6" i="38"/>
  <c r="E124" i="22" s="1"/>
  <c r="E138" i="22" s="1"/>
  <c r="Q14" i="43"/>
  <c r="I55" i="38"/>
  <c r="I147" i="38"/>
  <c r="I489" i="38"/>
  <c r="I206" i="38"/>
  <c r="I139" i="38"/>
  <c r="I257" i="38"/>
  <c r="I486" i="38"/>
  <c r="I198" i="38"/>
  <c r="I128" i="38"/>
  <c r="Z29" i="34"/>
  <c r="I367" i="38"/>
  <c r="Q12" i="43"/>
  <c r="I204" i="38"/>
  <c r="I203" i="38"/>
  <c r="I411" i="38"/>
  <c r="I373" i="38"/>
  <c r="I291" i="38"/>
  <c r="Q126" i="43"/>
  <c r="Q180" i="43"/>
  <c r="I38" i="38"/>
  <c r="I136" i="38"/>
  <c r="Q147" i="43"/>
  <c r="Q176" i="43"/>
  <c r="I823" i="38"/>
  <c r="Q22" i="43"/>
  <c r="Q157" i="43"/>
  <c r="I115" i="38"/>
  <c r="I205" i="38"/>
  <c r="Q101" i="43"/>
  <c r="I199" i="38"/>
  <c r="Q161" i="43"/>
  <c r="Q62" i="43"/>
  <c r="Q100" i="43"/>
  <c r="I465" i="38"/>
  <c r="Q125" i="43"/>
  <c r="I802" i="38"/>
  <c r="Q44" i="43"/>
  <c r="Z20" i="34"/>
  <c r="I385" i="38"/>
  <c r="I207" i="38"/>
  <c r="I145" i="38"/>
  <c r="I712" i="38"/>
  <c r="I391" i="38"/>
  <c r="I755" i="38"/>
  <c r="Z17" i="34"/>
  <c r="I698" i="38"/>
  <c r="Z10" i="34"/>
  <c r="Q66" i="43"/>
  <c r="I127" i="38"/>
  <c r="I280" i="38"/>
  <c r="Q102" i="43"/>
  <c r="Z13" i="34"/>
  <c r="I159" i="38"/>
  <c r="I706" i="38"/>
  <c r="Z9" i="34"/>
  <c r="I68" i="38"/>
  <c r="Q156" i="43"/>
  <c r="Q8" i="43"/>
  <c r="I425" i="38"/>
  <c r="I77" i="38"/>
  <c r="Z18" i="34"/>
  <c r="I404" i="38"/>
  <c r="Q149" i="43"/>
  <c r="Q114" i="43"/>
  <c r="Q110" i="43"/>
  <c r="I262" i="38"/>
  <c r="I258" i="38"/>
  <c r="Q107" i="43"/>
  <c r="Z31" i="34"/>
  <c r="Q91" i="43"/>
  <c r="I336" i="38"/>
  <c r="Q25" i="43"/>
  <c r="Q45" i="43"/>
  <c r="I183" i="38"/>
  <c r="I232" i="38"/>
  <c r="I405" i="38"/>
  <c r="Q148" i="43"/>
  <c r="Z27" i="34"/>
  <c r="I424" i="38"/>
  <c r="I39" i="38"/>
  <c r="I423" i="38"/>
  <c r="Q172" i="43"/>
  <c r="Z6" i="34"/>
  <c r="I466" i="38"/>
  <c r="I689" i="38"/>
  <c r="Z30" i="34"/>
  <c r="I284" i="38"/>
  <c r="Z12" i="34"/>
  <c r="I420" i="38"/>
  <c r="Z39" i="34"/>
  <c r="Q97" i="43"/>
  <c r="Q173" i="43"/>
  <c r="I821" i="38"/>
  <c r="I230" i="38"/>
  <c r="I702" i="38"/>
  <c r="I82" i="38"/>
  <c r="Q36" i="43"/>
  <c r="Q153" i="43"/>
  <c r="I462" i="38"/>
  <c r="I409" i="38"/>
  <c r="Q136" i="43"/>
  <c r="Z37" i="34"/>
  <c r="Z8" i="34"/>
  <c r="I709" i="38"/>
  <c r="Z16" i="34"/>
  <c r="I682" i="38"/>
  <c r="I822" i="38"/>
  <c r="Q16" i="43"/>
  <c r="I212" i="38"/>
  <c r="I253" i="38"/>
  <c r="I121" i="38"/>
  <c r="I457" i="38"/>
  <c r="I116" i="38"/>
  <c r="Q185" i="43"/>
  <c r="Q145" i="43"/>
  <c r="I394" i="38"/>
  <c r="Z38" i="34"/>
  <c r="I721" i="38"/>
  <c r="I11" i="38"/>
  <c r="Z5" i="34"/>
  <c r="Q115" i="43"/>
  <c r="I837" i="38"/>
  <c r="Q78" i="43"/>
  <c r="Z11" i="34"/>
  <c r="Z25" i="34"/>
  <c r="I393" i="38"/>
  <c r="Q143" i="43"/>
  <c r="I124" i="38"/>
  <c r="I15" i="38"/>
  <c r="Z36" i="34"/>
  <c r="I707" i="38"/>
  <c r="I438" i="38"/>
  <c r="I384" i="38"/>
  <c r="I694" i="38"/>
  <c r="Q41" i="43"/>
  <c r="Q47" i="43"/>
  <c r="Z22" i="34"/>
  <c r="Z26" i="34"/>
  <c r="I217" i="38"/>
  <c r="Z14" i="34"/>
  <c r="I200" i="38"/>
  <c r="Z21" i="34"/>
  <c r="I157" i="38"/>
  <c r="Z7" i="34"/>
  <c r="Q171" i="43"/>
  <c r="I708" i="38"/>
  <c r="I417" i="38"/>
  <c r="I22" i="38"/>
  <c r="I700" i="38"/>
  <c r="Q150" i="43"/>
  <c r="Z19" i="34"/>
  <c r="I414" i="38"/>
  <c r="Z33" i="34"/>
  <c r="Q87" i="43"/>
  <c r="Z40" i="34"/>
  <c r="I285" i="38"/>
  <c r="I825" i="38"/>
  <c r="Z34" i="34"/>
  <c r="I695" i="38"/>
  <c r="Z35" i="34"/>
  <c r="J41" i="34"/>
  <c r="J47" i="34"/>
  <c r="Z28" i="34"/>
  <c r="I471" i="38"/>
  <c r="O151" i="43"/>
  <c r="O41" i="43"/>
  <c r="W147" i="43"/>
  <c r="S123" i="43"/>
  <c r="O45" i="43"/>
  <c r="O171" i="43"/>
  <c r="W181" i="43"/>
  <c r="S156" i="43"/>
  <c r="C189" i="43"/>
  <c r="C190" i="43" s="1"/>
  <c r="X189" i="43"/>
  <c r="X190" i="43" s="1"/>
  <c r="T189" i="43"/>
  <c r="T190" i="43" s="1"/>
  <c r="G189" i="43"/>
  <c r="G190" i="43" s="1"/>
  <c r="S16" i="43"/>
  <c r="Y189" i="43"/>
  <c r="Y190" i="43" s="1"/>
  <c r="S151" i="43"/>
  <c r="E189" i="43"/>
  <c r="E190" i="43" s="1"/>
  <c r="U189" i="43"/>
  <c r="U190" i="43" s="1"/>
  <c r="P189" i="43"/>
  <c r="P190" i="43" s="1"/>
  <c r="K189" i="43"/>
  <c r="K190" i="43" s="1"/>
  <c r="S62" i="43"/>
  <c r="S45" i="43"/>
  <c r="S47" i="43"/>
  <c r="S176" i="43"/>
  <c r="S102" i="43"/>
  <c r="O166" i="43"/>
  <c r="S119" i="43"/>
  <c r="S166" i="43"/>
  <c r="S153" i="43"/>
  <c r="O143" i="43"/>
  <c r="W166" i="43"/>
  <c r="S172" i="43"/>
  <c r="O185" i="43"/>
  <c r="I343" i="38"/>
  <c r="S14" i="43"/>
  <c r="O107" i="43"/>
  <c r="O8" i="43"/>
  <c r="S125" i="43"/>
  <c r="O62" i="43"/>
  <c r="W24" i="43"/>
  <c r="W180" i="43"/>
  <c r="S181" i="43"/>
  <c r="S91" i="43"/>
  <c r="S114" i="43"/>
  <c r="O144" i="43"/>
  <c r="W102" i="43"/>
  <c r="S147" i="43"/>
  <c r="W66" i="43"/>
  <c r="I705" i="38"/>
  <c r="W41" i="43"/>
  <c r="S25" i="43"/>
  <c r="W78" i="43"/>
  <c r="O115" i="43"/>
  <c r="S44" i="43"/>
  <c r="W110" i="43"/>
  <c r="W157" i="43"/>
  <c r="W162" i="43"/>
  <c r="W22" i="43"/>
  <c r="W136" i="43"/>
  <c r="O123" i="43"/>
  <c r="O675" i="38"/>
  <c r="W171" i="43"/>
  <c r="S66" i="43"/>
  <c r="S36" i="43"/>
  <c r="S115" i="43"/>
  <c r="S88" i="43"/>
  <c r="W44" i="43"/>
  <c r="W63" i="43"/>
  <c r="S100" i="43"/>
  <c r="O149" i="43"/>
  <c r="O126" i="43"/>
  <c r="W36" i="43"/>
  <c r="W100" i="43"/>
  <c r="S162" i="43"/>
  <c r="W45" i="43"/>
  <c r="S8" i="43"/>
  <c r="W107" i="43"/>
  <c r="S107" i="43"/>
  <c r="W123" i="43"/>
  <c r="W145" i="43"/>
  <c r="O125" i="43"/>
  <c r="O180" i="43"/>
  <c r="W178" i="43"/>
  <c r="O150" i="43"/>
  <c r="O91" i="43"/>
  <c r="O149" i="38"/>
  <c r="W143" i="43"/>
  <c r="S92" i="43"/>
  <c r="I666" i="38"/>
  <c r="Q49" i="43"/>
  <c r="O100" i="43"/>
  <c r="W173" i="43"/>
  <c r="S149" i="43"/>
  <c r="S22" i="43"/>
  <c r="S126" i="43"/>
  <c r="W115" i="43"/>
  <c r="S148" i="43"/>
  <c r="S24" i="43"/>
  <c r="W47" i="43"/>
  <c r="S178" i="43"/>
  <c r="W92" i="43"/>
  <c r="S144" i="43"/>
  <c r="O172" i="43"/>
  <c r="W14" i="43"/>
  <c r="G115" i="38"/>
  <c r="O181" i="43"/>
  <c r="W172" i="43"/>
  <c r="W89" i="43"/>
  <c r="S134" i="43"/>
  <c r="S161" i="43"/>
  <c r="W13" i="43"/>
  <c r="O88" i="43"/>
  <c r="S67" i="43"/>
  <c r="O87" i="43"/>
  <c r="O110" i="43"/>
  <c r="S180" i="43"/>
  <c r="S49" i="43"/>
  <c r="O97" i="43"/>
  <c r="G821" i="38"/>
  <c r="O68" i="43"/>
  <c r="O11" i="38"/>
  <c r="W16" i="43"/>
  <c r="O47" i="43"/>
  <c r="W144" i="43"/>
  <c r="O14" i="43"/>
  <c r="W150" i="43"/>
  <c r="O78" i="43"/>
  <c r="S89" i="43"/>
  <c r="O141" i="43"/>
  <c r="O173" i="43"/>
  <c r="O67" i="43"/>
  <c r="S63" i="43"/>
  <c r="O22" i="43"/>
  <c r="O16" i="43"/>
  <c r="W91" i="43"/>
  <c r="O129" i="43"/>
  <c r="O49" i="43"/>
  <c r="O156" i="43"/>
  <c r="W151" i="43"/>
  <c r="O178" i="43"/>
  <c r="O114" i="43"/>
  <c r="O44" i="43"/>
  <c r="W12" i="43"/>
  <c r="W161" i="43"/>
  <c r="S13" i="43"/>
  <c r="O165" i="43"/>
  <c r="S78" i="43"/>
  <c r="S87" i="43"/>
  <c r="O25" i="43"/>
  <c r="W141" i="43"/>
  <c r="O36" i="43"/>
  <c r="O12" i="43"/>
  <c r="W67" i="43"/>
  <c r="S173" i="43"/>
  <c r="Q129" i="43"/>
  <c r="S136" i="43"/>
  <c r="S106" i="43"/>
  <c r="S143" i="43"/>
  <c r="S129" i="43"/>
  <c r="S150" i="43"/>
  <c r="O101" i="43"/>
  <c r="O102" i="43"/>
  <c r="W106" i="43"/>
  <c r="W97" i="43"/>
  <c r="O89" i="43"/>
  <c r="W88" i="43"/>
  <c r="W149" i="43"/>
  <c r="O148" i="43"/>
  <c r="S141" i="43"/>
  <c r="S110" i="43"/>
  <c r="O161" i="43"/>
  <c r="O63" i="43"/>
  <c r="S12" i="43"/>
  <c r="S97" i="43"/>
  <c r="S171" i="43"/>
  <c r="W129" i="43"/>
  <c r="W8" i="43"/>
  <c r="S145" i="43"/>
  <c r="S101" i="43"/>
  <c r="O13" i="43"/>
  <c r="W126" i="43"/>
  <c r="W148" i="43"/>
  <c r="I727" i="38"/>
  <c r="Q88" i="43"/>
  <c r="Z24" i="34"/>
  <c r="Y833" i="33"/>
  <c r="O126" i="38"/>
  <c r="G209" i="38"/>
  <c r="G205" i="38"/>
  <c r="O154" i="38"/>
  <c r="O207" i="38"/>
  <c r="AF17" i="34"/>
  <c r="O423" i="38"/>
  <c r="O822" i="38"/>
  <c r="O6" i="38"/>
  <c r="F118" i="22" s="1"/>
  <c r="F132" i="22" s="1"/>
  <c r="G6" i="38"/>
  <c r="D118" i="22" s="1"/>
  <c r="D132" i="22" s="1"/>
  <c r="K715" i="38"/>
  <c r="K664" i="38"/>
  <c r="O367" i="38"/>
  <c r="K689" i="38"/>
  <c r="K837" i="38"/>
  <c r="O127" i="38"/>
  <c r="K348" i="38"/>
  <c r="K675" i="38"/>
  <c r="O32" i="38"/>
  <c r="O245" i="38"/>
  <c r="AB39" i="34"/>
  <c r="O715" i="38"/>
  <c r="O429" i="38"/>
  <c r="G284" i="38"/>
  <c r="G385" i="38"/>
  <c r="G699" i="38"/>
  <c r="G414" i="38"/>
  <c r="G466" i="38"/>
  <c r="G184" i="38"/>
  <c r="G297" i="38"/>
  <c r="G755" i="38"/>
  <c r="G230" i="38"/>
  <c r="K423" i="38"/>
  <c r="K363" i="38"/>
  <c r="O280" i="38"/>
  <c r="O203" i="38"/>
  <c r="O393" i="38"/>
  <c r="K367" i="38"/>
  <c r="K115" i="38"/>
  <c r="K207" i="38"/>
  <c r="O206" i="38"/>
  <c r="O198" i="38"/>
  <c r="K205" i="38"/>
  <c r="K486" i="38"/>
  <c r="K139" i="38"/>
  <c r="K663" i="38"/>
  <c r="K429" i="38"/>
  <c r="O55" i="38"/>
  <c r="K157" i="38"/>
  <c r="K721" i="38"/>
  <c r="O664" i="38"/>
  <c r="K827" i="38"/>
  <c r="AB32" i="34"/>
  <c r="G51" i="38"/>
  <c r="G257" i="38"/>
  <c r="G712" i="38"/>
  <c r="G15" i="38"/>
  <c r="G715" i="38"/>
  <c r="G159" i="38"/>
  <c r="G487" i="38"/>
  <c r="G68" i="38"/>
  <c r="G702" i="38"/>
  <c r="G680" i="38"/>
  <c r="G393" i="38"/>
  <c r="G245" i="38"/>
  <c r="O73" i="38"/>
  <c r="K677" i="38"/>
  <c r="O417" i="38"/>
  <c r="G291" i="38"/>
  <c r="K38" i="38"/>
  <c r="K182" i="38"/>
  <c r="K824" i="38"/>
  <c r="O139" i="38"/>
  <c r="K699" i="38"/>
  <c r="K705" i="38"/>
  <c r="K198" i="38"/>
  <c r="K129" i="38"/>
  <c r="O823" i="38"/>
  <c r="O39" i="38"/>
  <c r="K82" i="38"/>
  <c r="K709" i="38"/>
  <c r="O296" i="38"/>
  <c r="K706" i="38"/>
  <c r="AF15" i="34"/>
  <c r="K414" i="38"/>
  <c r="K130" i="38"/>
  <c r="K435" i="38"/>
  <c r="K465" i="38"/>
  <c r="K217" i="38"/>
  <c r="K175" i="38"/>
  <c r="K385" i="38"/>
  <c r="K15" i="38"/>
  <c r="O683" i="38"/>
  <c r="G837" i="38"/>
  <c r="G136" i="38"/>
  <c r="G128" i="38"/>
  <c r="G384" i="38"/>
  <c r="G39" i="38"/>
  <c r="G26" i="38"/>
  <c r="G138" i="38"/>
  <c r="O684" i="38"/>
  <c r="G343" i="38"/>
  <c r="G694" i="38"/>
  <c r="G262" i="38"/>
  <c r="G391" i="38"/>
  <c r="G394" i="38"/>
  <c r="G822" i="38"/>
  <c r="G186" i="38"/>
  <c r="K755" i="38"/>
  <c r="O824" i="38"/>
  <c r="O312" i="38"/>
  <c r="K424" i="38"/>
  <c r="G705" i="38"/>
  <c r="G824" i="38"/>
  <c r="K253" i="38"/>
  <c r="O147" i="38"/>
  <c r="K222" i="38"/>
  <c r="K232" i="38"/>
  <c r="G232" i="38"/>
  <c r="G175" i="38"/>
  <c r="G161" i="38"/>
  <c r="G139" i="38"/>
  <c r="G423" i="38"/>
  <c r="O13" i="38"/>
  <c r="O457" i="38"/>
  <c r="G38" i="38"/>
  <c r="G695" i="38"/>
  <c r="G827" i="38"/>
  <c r="K343" i="38"/>
  <c r="K154" i="38"/>
  <c r="K680" i="38"/>
  <c r="O306" i="38"/>
  <c r="K26" i="38"/>
  <c r="O384" i="38"/>
  <c r="K262" i="38"/>
  <c r="O182" i="38"/>
  <c r="G707" i="38"/>
  <c r="G82" i="38"/>
  <c r="G664" i="38"/>
  <c r="G363" i="38"/>
  <c r="G696" i="38"/>
  <c r="AB15" i="34"/>
  <c r="G825" i="38"/>
  <c r="G296" i="38"/>
  <c r="G683" i="38"/>
  <c r="G22" i="38"/>
  <c r="G253" i="38"/>
  <c r="K291" i="38"/>
  <c r="O159" i="38"/>
  <c r="O284" i="38"/>
  <c r="G199" i="38"/>
  <c r="G435" i="38"/>
  <c r="O60" i="38"/>
  <c r="G116" i="38"/>
  <c r="K700" i="38"/>
  <c r="O217" i="38"/>
  <c r="O348" i="38"/>
  <c r="O291" i="38"/>
  <c r="K695" i="38"/>
  <c r="K391" i="38"/>
  <c r="K384" i="38"/>
  <c r="K425" i="38"/>
  <c r="K280" i="38"/>
  <c r="O209" i="38"/>
  <c r="O310" i="38"/>
  <c r="O230" i="38"/>
  <c r="O136" i="38"/>
  <c r="K161" i="38"/>
  <c r="K336" i="38"/>
  <c r="O837" i="38"/>
  <c r="O689" i="38"/>
  <c r="K312" i="38"/>
  <c r="O232" i="38"/>
  <c r="K696" i="38"/>
  <c r="O708" i="38"/>
  <c r="O53" i="38"/>
  <c r="O666" i="38"/>
  <c r="O699" i="38"/>
  <c r="K694" i="38"/>
  <c r="O200" i="38"/>
  <c r="O363" i="38"/>
  <c r="O157" i="38"/>
  <c r="K128" i="38"/>
  <c r="O336" i="38"/>
  <c r="K159" i="38"/>
  <c r="O38" i="38"/>
  <c r="G684" i="38"/>
  <c r="G486" i="38"/>
  <c r="G417" i="38"/>
  <c r="G13" i="38"/>
  <c r="G306" i="38"/>
  <c r="K712" i="38"/>
  <c r="G404" i="38"/>
  <c r="G336" i="38"/>
  <c r="G427" i="38"/>
  <c r="G457" i="38"/>
  <c r="G387" i="38"/>
  <c r="K438" i="38"/>
  <c r="K487" i="38"/>
  <c r="G425" i="38"/>
  <c r="G424" i="38"/>
  <c r="G183" i="38"/>
  <c r="K688" i="38"/>
  <c r="O387" i="38"/>
  <c r="G182" i="38"/>
  <c r="G471" i="38"/>
  <c r="G721" i="38"/>
  <c r="G312" i="38"/>
  <c r="O257" i="38"/>
  <c r="K53" i="38"/>
  <c r="O186" i="38"/>
  <c r="AF39" i="34"/>
  <c r="O682" i="38"/>
  <c r="O297" i="38"/>
  <c r="K393" i="38"/>
  <c r="O712" i="38"/>
  <c r="O466" i="38"/>
  <c r="O424" i="38"/>
  <c r="K138" i="38"/>
  <c r="O82" i="38"/>
  <c r="K420" i="38"/>
  <c r="K702" i="38"/>
  <c r="K145" i="38"/>
  <c r="K822" i="38"/>
  <c r="K284" i="38"/>
  <c r="O115" i="38"/>
  <c r="O425" i="38"/>
  <c r="K184" i="38"/>
  <c r="O481" i="38"/>
  <c r="K833" i="38"/>
  <c r="O489" i="38"/>
  <c r="O471" i="38"/>
  <c r="K666" i="38"/>
  <c r="K409" i="38"/>
  <c r="K126" i="38"/>
  <c r="O487" i="38"/>
  <c r="G489" i="38"/>
  <c r="O411" i="38"/>
  <c r="G490" i="38"/>
  <c r="G462" i="38"/>
  <c r="G53" i="38"/>
  <c r="G217" i="38"/>
  <c r="O707" i="38"/>
  <c r="G154" i="38"/>
  <c r="G348" i="38"/>
  <c r="O702" i="38"/>
  <c r="G206" i="38"/>
  <c r="G411" i="38"/>
  <c r="X39" i="34"/>
  <c r="G438" i="38"/>
  <c r="G688" i="38"/>
  <c r="K136" i="38"/>
  <c r="K297" i="38"/>
  <c r="O680" i="38"/>
  <c r="O700" i="38"/>
  <c r="G32" i="38"/>
  <c r="G666" i="38"/>
  <c r="K481" i="38"/>
  <c r="O130" i="38"/>
  <c r="O833" i="38"/>
  <c r="O285" i="38"/>
  <c r="G709" i="38"/>
  <c r="O138" i="38"/>
  <c r="K124" i="38"/>
  <c r="O674" i="38"/>
  <c r="O709" i="38"/>
  <c r="K825" i="38"/>
  <c r="O706" i="38"/>
  <c r="O184" i="38"/>
  <c r="K55" i="38"/>
  <c r="K490" i="38"/>
  <c r="K200" i="38"/>
  <c r="K183" i="38"/>
  <c r="K22" i="38"/>
  <c r="K203" i="38"/>
  <c r="K823" i="38"/>
  <c r="K51" i="38"/>
  <c r="K209" i="38"/>
  <c r="K199" i="38"/>
  <c r="O825" i="38"/>
  <c r="K457" i="38"/>
  <c r="K411" i="38"/>
  <c r="K683" i="38"/>
  <c r="K698" i="38"/>
  <c r="K394" i="38"/>
  <c r="K404" i="38"/>
  <c r="O427" i="38"/>
  <c r="K73" i="38"/>
  <c r="O420" i="38"/>
  <c r="O721" i="38"/>
  <c r="K39" i="38"/>
  <c r="K471" i="38"/>
  <c r="O698" i="38"/>
  <c r="O175" i="38"/>
  <c r="K373" i="38"/>
  <c r="X15" i="34"/>
  <c r="O128" i="38"/>
  <c r="O15" i="38"/>
  <c r="G149" i="38"/>
  <c r="G124" i="38"/>
  <c r="K68" i="38"/>
  <c r="G698" i="38"/>
  <c r="G420" i="38"/>
  <c r="G429" i="38"/>
  <c r="G823" i="38"/>
  <c r="G198" i="38"/>
  <c r="O68" i="38"/>
  <c r="K245" i="38"/>
  <c r="O435" i="38"/>
  <c r="G60" i="38"/>
  <c r="G481" i="38"/>
  <c r="K206" i="38"/>
  <c r="O438" i="38"/>
  <c r="O199" i="38"/>
  <c r="O409" i="38"/>
  <c r="G367" i="38"/>
  <c r="G310" i="38"/>
  <c r="K427" i="38"/>
  <c r="O462" i="38"/>
  <c r="O827" i="38"/>
  <c r="O343" i="38"/>
  <c r="G708" i="38"/>
  <c r="G677" i="38"/>
  <c r="G663" i="38"/>
  <c r="G147" i="38"/>
  <c r="G373" i="38"/>
  <c r="O205" i="38"/>
  <c r="K306" i="38"/>
  <c r="K285" i="38"/>
  <c r="O755" i="38"/>
  <c r="O696" i="38"/>
  <c r="O222" i="38"/>
  <c r="O404" i="38"/>
  <c r="O414" i="38"/>
  <c r="K707" i="38"/>
  <c r="K684" i="38"/>
  <c r="K417" i="38"/>
  <c r="K405" i="38"/>
  <c r="K257" i="38"/>
  <c r="O373" i="38"/>
  <c r="O22" i="38"/>
  <c r="K310" i="38"/>
  <c r="K13" i="38"/>
  <c r="K32" i="38"/>
  <c r="K127" i="38"/>
  <c r="K682" i="38"/>
  <c r="K466" i="38"/>
  <c r="K387" i="38"/>
  <c r="O677" i="38"/>
  <c r="O486" i="38"/>
  <c r="K147" i="38"/>
  <c r="K186" i="38"/>
  <c r="K116" i="38"/>
  <c r="O694" i="38"/>
  <c r="O145" i="38"/>
  <c r="G145" i="38"/>
  <c r="G675" i="38"/>
  <c r="G203" i="38"/>
  <c r="G126" i="38"/>
  <c r="O490" i="38"/>
  <c r="K60" i="38"/>
  <c r="K230" i="38"/>
  <c r="G674" i="38"/>
  <c r="O124" i="38"/>
  <c r="G700" i="38"/>
  <c r="G129" i="38"/>
  <c r="G157" i="38"/>
  <c r="G405" i="38"/>
  <c r="G682" i="38"/>
  <c r="G465" i="38"/>
  <c r="G130" i="38"/>
  <c r="G409" i="38"/>
  <c r="O465" i="38"/>
  <c r="O688" i="38"/>
  <c r="G127" i="38"/>
  <c r="G55" i="38"/>
  <c r="O391" i="38"/>
  <c r="O405" i="38"/>
  <c r="G833" i="38"/>
  <c r="O129" i="38"/>
  <c r="O183" i="38"/>
  <c r="O705" i="38"/>
  <c r="G285" i="38"/>
  <c r="G73" i="38"/>
  <c r="O51" i="38"/>
  <c r="O161" i="38"/>
  <c r="O262" i="38"/>
  <c r="G689" i="38"/>
  <c r="G280" i="38"/>
  <c r="K462" i="38"/>
  <c r="O385" i="38"/>
  <c r="O26" i="38"/>
  <c r="O695" i="38"/>
  <c r="G222" i="38"/>
  <c r="G706" i="38"/>
  <c r="O116" i="38"/>
  <c r="O394" i="38"/>
  <c r="G200" i="38"/>
  <c r="O253" i="38"/>
  <c r="U828" i="4"/>
  <c r="U7" i="4"/>
  <c r="Y7" i="4" s="1"/>
  <c r="U122" i="4"/>
  <c r="U266" i="4"/>
  <c r="U8" i="4"/>
  <c r="U12" i="4"/>
  <c r="U14" i="4"/>
  <c r="U20" i="4"/>
  <c r="U46" i="4"/>
  <c r="U98" i="4"/>
  <c r="U100" i="4"/>
  <c r="U104" i="4"/>
  <c r="U112" i="4"/>
  <c r="U114" i="4"/>
  <c r="U124" i="4"/>
  <c r="U232" i="4"/>
  <c r="U234" i="4"/>
  <c r="U236" i="4"/>
  <c r="U238" i="4"/>
  <c r="U240" i="4"/>
  <c r="U242" i="4"/>
  <c r="U244" i="4"/>
  <c r="U246" i="4"/>
  <c r="U248" i="4"/>
  <c r="U250" i="4"/>
  <c r="U252" i="4"/>
  <c r="U254" i="4"/>
  <c r="U256" i="4"/>
  <c r="U258" i="4"/>
  <c r="U260" i="4"/>
  <c r="U262" i="4"/>
  <c r="U458" i="4"/>
  <c r="U22" i="4"/>
  <c r="U24" i="4"/>
  <c r="U26" i="4"/>
  <c r="U28" i="4"/>
  <c r="U30" i="4"/>
  <c r="U32" i="4"/>
  <c r="U34" i="4"/>
  <c r="U36" i="4"/>
  <c r="U38" i="4"/>
  <c r="U44" i="4"/>
  <c r="U136" i="4"/>
  <c r="U138" i="4"/>
  <c r="U140" i="4"/>
  <c r="U142" i="4"/>
  <c r="U146" i="4"/>
  <c r="U148" i="4"/>
  <c r="U154" i="4"/>
  <c r="U156" i="4"/>
  <c r="U158" i="4"/>
  <c r="U162" i="4"/>
  <c r="U164" i="4"/>
  <c r="U166" i="4"/>
  <c r="U170" i="4"/>
  <c r="U172" i="4"/>
  <c r="U206" i="4"/>
  <c r="U218" i="4"/>
  <c r="U220" i="4"/>
  <c r="U222" i="4"/>
  <c r="U228" i="4"/>
  <c r="U230" i="4"/>
  <c r="U446" i="4"/>
  <c r="U450" i="4"/>
  <c r="U452" i="4"/>
  <c r="U456" i="4"/>
  <c r="U464" i="4"/>
  <c r="U10" i="4"/>
  <c r="U16" i="4"/>
  <c r="U18" i="4"/>
  <c r="U40" i="4"/>
  <c r="U42" i="4"/>
  <c r="U48" i="4"/>
  <c r="U50" i="4"/>
  <c r="U52" i="4"/>
  <c r="U54" i="4"/>
  <c r="U56" i="4"/>
  <c r="U58" i="4"/>
  <c r="U60" i="4"/>
  <c r="U62" i="4"/>
  <c r="U64" i="4"/>
  <c r="U66" i="4"/>
  <c r="U68" i="4"/>
  <c r="U70" i="4"/>
  <c r="U72" i="4"/>
  <c r="U74" i="4"/>
  <c r="U76" i="4"/>
  <c r="U78" i="4"/>
  <c r="U80" i="4"/>
  <c r="U82" i="4"/>
  <c r="U84" i="4"/>
  <c r="U86" i="4"/>
  <c r="U88" i="4"/>
  <c r="U90" i="4"/>
  <c r="U92" i="4"/>
  <c r="U94" i="4"/>
  <c r="U96" i="4"/>
  <c r="U102" i="4"/>
  <c r="U106" i="4"/>
  <c r="U108" i="4"/>
  <c r="U110" i="4"/>
  <c r="U116" i="4"/>
  <c r="U118" i="4"/>
  <c r="U120" i="4"/>
  <c r="U126" i="4"/>
  <c r="U128" i="4"/>
  <c r="U130" i="4"/>
  <c r="U132" i="4"/>
  <c r="U134" i="4"/>
  <c r="U144" i="4"/>
  <c r="U150" i="4"/>
  <c r="U152" i="4"/>
  <c r="U160" i="4"/>
  <c r="U168" i="4"/>
  <c r="U174" i="4"/>
  <c r="U176" i="4"/>
  <c r="U178" i="4"/>
  <c r="U180" i="4"/>
  <c r="U182" i="4"/>
  <c r="U184" i="4"/>
  <c r="U186" i="4"/>
  <c r="U188" i="4"/>
  <c r="U190" i="4"/>
  <c r="U192" i="4"/>
  <c r="U194" i="4"/>
  <c r="U196" i="4"/>
  <c r="U198" i="4"/>
  <c r="U200" i="4"/>
  <c r="U202" i="4"/>
  <c r="U204" i="4"/>
  <c r="U208" i="4"/>
  <c r="U210" i="4"/>
  <c r="U212" i="4"/>
  <c r="U214" i="4"/>
  <c r="U216" i="4"/>
  <c r="U224" i="4"/>
  <c r="U226" i="4"/>
  <c r="U264" i="4"/>
  <c r="U268" i="4"/>
  <c r="U270" i="4"/>
  <c r="U272" i="4"/>
  <c r="U274" i="4"/>
  <c r="U276" i="4"/>
  <c r="U278" i="4"/>
  <c r="U280" i="4"/>
  <c r="U282" i="4"/>
  <c r="U284" i="4"/>
  <c r="U286" i="4"/>
  <c r="U288" i="4"/>
  <c r="U290" i="4"/>
  <c r="U292" i="4"/>
  <c r="U294" i="4"/>
  <c r="U296" i="4"/>
  <c r="U298" i="4"/>
  <c r="U300" i="4"/>
  <c r="U302" i="4"/>
  <c r="U304" i="4"/>
  <c r="U306" i="4"/>
  <c r="U308" i="4"/>
  <c r="U310" i="4"/>
  <c r="U312" i="4"/>
  <c r="U314" i="4"/>
  <c r="U316" i="4"/>
  <c r="U318" i="4"/>
  <c r="U320" i="4"/>
  <c r="U322" i="4"/>
  <c r="U324" i="4"/>
  <c r="U326" i="4"/>
  <c r="U328" i="4"/>
  <c r="U330" i="4"/>
  <c r="U332" i="4"/>
  <c r="U334" i="4"/>
  <c r="U336" i="4"/>
  <c r="U338" i="4"/>
  <c r="U340" i="4"/>
  <c r="U342" i="4"/>
  <c r="U344" i="4"/>
  <c r="U346" i="4"/>
  <c r="U348" i="4"/>
  <c r="U350" i="4"/>
  <c r="U352" i="4"/>
  <c r="U354" i="4"/>
  <c r="U356" i="4"/>
  <c r="U358" i="4"/>
  <c r="U360" i="4"/>
  <c r="U362" i="4"/>
  <c r="U364" i="4"/>
  <c r="U366" i="4"/>
  <c r="U368" i="4"/>
  <c r="U370" i="4"/>
  <c r="U372" i="4"/>
  <c r="U374" i="4"/>
  <c r="U376" i="4"/>
  <c r="U378" i="4"/>
  <c r="U380" i="4"/>
  <c r="U382" i="4"/>
  <c r="U384" i="4"/>
  <c r="U386" i="4"/>
  <c r="U388" i="4"/>
  <c r="U390" i="4"/>
  <c r="U392" i="4"/>
  <c r="U394" i="4"/>
  <c r="U396" i="4"/>
  <c r="U398" i="4"/>
  <c r="U400" i="4"/>
  <c r="U402" i="4"/>
  <c r="U404" i="4"/>
  <c r="U406" i="4"/>
  <c r="U408" i="4"/>
  <c r="U410" i="4"/>
  <c r="U412" i="4"/>
  <c r="U414" i="4"/>
  <c r="U416" i="4"/>
  <c r="U418" i="4"/>
  <c r="U420" i="4"/>
  <c r="U422" i="4"/>
  <c r="U424" i="4"/>
  <c r="U426" i="4"/>
  <c r="U428" i="4"/>
  <c r="U430" i="4"/>
  <c r="U432" i="4"/>
  <c r="U434" i="4"/>
  <c r="U436" i="4"/>
  <c r="U438" i="4"/>
  <c r="U440" i="4"/>
  <c r="U442" i="4"/>
  <c r="U444" i="4"/>
  <c r="U448" i="4"/>
  <c r="U454" i="4"/>
  <c r="U460" i="4"/>
  <c r="U462" i="4"/>
  <c r="U466" i="4"/>
  <c r="U468" i="4"/>
  <c r="U470" i="4"/>
  <c r="U472" i="4"/>
  <c r="U474" i="4"/>
  <c r="U476" i="4"/>
  <c r="U65" i="4"/>
  <c r="U73" i="4"/>
  <c r="U83" i="4"/>
  <c r="U87" i="4"/>
  <c r="U89" i="4"/>
  <c r="U183" i="4"/>
  <c r="U187" i="4"/>
  <c r="U189" i="4"/>
  <c r="U191" i="4"/>
  <c r="U193" i="4"/>
  <c r="U195" i="4"/>
  <c r="U203" i="4"/>
  <c r="U389" i="4"/>
  <c r="U47" i="4"/>
  <c r="U49" i="4"/>
  <c r="U51" i="4"/>
  <c r="U53" i="4"/>
  <c r="U55" i="4"/>
  <c r="U57" i="4"/>
  <c r="U59" i="4"/>
  <c r="U61" i="4"/>
  <c r="U63" i="4"/>
  <c r="U67" i="4"/>
  <c r="U71" i="4"/>
  <c r="U75" i="4"/>
  <c r="U93" i="4"/>
  <c r="U135" i="4"/>
  <c r="U137" i="4"/>
  <c r="U143" i="4"/>
  <c r="U147" i="4"/>
  <c r="U155" i="4"/>
  <c r="U157" i="4"/>
  <c r="U159" i="4"/>
  <c r="U163" i="4"/>
  <c r="U171" i="4"/>
  <c r="U173" i="4"/>
  <c r="U175" i="4"/>
  <c r="U177" i="4"/>
  <c r="U181" i="4"/>
  <c r="U185" i="4"/>
  <c r="U287" i="4"/>
  <c r="U291" i="4"/>
  <c r="U293" i="4"/>
  <c r="U295" i="4"/>
  <c r="U297" i="4"/>
  <c r="U299" i="4"/>
  <c r="U301" i="4"/>
  <c r="U303" i="4"/>
  <c r="U305" i="4"/>
  <c r="U307" i="4"/>
  <c r="U309" i="4"/>
  <c r="U311" i="4"/>
  <c r="U313" i="4"/>
  <c r="U315" i="4"/>
  <c r="U317" i="4"/>
  <c r="U319" i="4"/>
  <c r="U321" i="4"/>
  <c r="U325" i="4"/>
  <c r="U331" i="4"/>
  <c r="U333" i="4"/>
  <c r="U335" i="4"/>
  <c r="U337" i="4"/>
  <c r="U341" i="4"/>
  <c r="U375" i="4"/>
  <c r="U381" i="4"/>
  <c r="U385" i="4"/>
  <c r="U387" i="4"/>
  <c r="U391" i="4"/>
  <c r="U393" i="4"/>
  <c r="U397" i="4"/>
  <c r="U399" i="4"/>
  <c r="U401" i="4"/>
  <c r="U403" i="4"/>
  <c r="U405" i="4"/>
  <c r="U407" i="4"/>
  <c r="U409" i="4"/>
  <c r="U411" i="4"/>
  <c r="U413" i="4"/>
  <c r="U415" i="4"/>
  <c r="U417" i="4"/>
  <c r="U419" i="4"/>
  <c r="U421" i="4"/>
  <c r="U423" i="4"/>
  <c r="U425" i="4"/>
  <c r="U427" i="4"/>
  <c r="U429" i="4"/>
  <c r="U431" i="4"/>
  <c r="U433" i="4"/>
  <c r="U435" i="4"/>
  <c r="U437" i="4"/>
  <c r="U439" i="4"/>
  <c r="U441" i="4"/>
  <c r="U443" i="4"/>
  <c r="U445" i="4"/>
  <c r="U453" i="4"/>
  <c r="U457" i="4"/>
  <c r="U459" i="4"/>
  <c r="U9" i="4"/>
  <c r="U13" i="4"/>
  <c r="U15" i="4"/>
  <c r="U19" i="4"/>
  <c r="U69" i="4"/>
  <c r="U77" i="4"/>
  <c r="U79" i="4"/>
  <c r="U97" i="4"/>
  <c r="U99" i="4"/>
  <c r="U101" i="4"/>
  <c r="U107" i="4"/>
  <c r="U111" i="4"/>
  <c r="U123" i="4"/>
  <c r="U179" i="4"/>
  <c r="U271" i="4"/>
  <c r="U273" i="4"/>
  <c r="U277" i="4"/>
  <c r="U285" i="4"/>
  <c r="U289" i="4"/>
  <c r="U323" i="4"/>
  <c r="U327" i="4"/>
  <c r="U329" i="4"/>
  <c r="U339" i="4"/>
  <c r="U343" i="4"/>
  <c r="U345" i="4"/>
  <c r="U347" i="4"/>
  <c r="U349" i="4"/>
  <c r="U351" i="4"/>
  <c r="U353" i="4"/>
  <c r="U355" i="4"/>
  <c r="U357" i="4"/>
  <c r="U359" i="4"/>
  <c r="U361" i="4"/>
  <c r="U363" i="4"/>
  <c r="U365" i="4"/>
  <c r="U367" i="4"/>
  <c r="U369" i="4"/>
  <c r="U371" i="4"/>
  <c r="U373" i="4"/>
  <c r="U377" i="4"/>
  <c r="U379" i="4"/>
  <c r="U383" i="4"/>
  <c r="U455" i="4"/>
  <c r="U463" i="4"/>
  <c r="U11" i="4"/>
  <c r="U17" i="4"/>
  <c r="U21" i="4"/>
  <c r="U23" i="4"/>
  <c r="U25" i="4"/>
  <c r="U27" i="4"/>
  <c r="U29" i="4"/>
  <c r="U31" i="4"/>
  <c r="U33" i="4"/>
  <c r="U35" i="4"/>
  <c r="U37" i="4"/>
  <c r="U39" i="4"/>
  <c r="U41" i="4"/>
  <c r="U43" i="4"/>
  <c r="U45" i="4"/>
  <c r="U81" i="4"/>
  <c r="U85" i="4"/>
  <c r="U91" i="4"/>
  <c r="U95" i="4"/>
  <c r="U103" i="4"/>
  <c r="U105" i="4"/>
  <c r="U109" i="4"/>
  <c r="U113" i="4"/>
  <c r="U115" i="4"/>
  <c r="U117" i="4"/>
  <c r="U119" i="4"/>
  <c r="U121" i="4"/>
  <c r="U125" i="4"/>
  <c r="U127" i="4"/>
  <c r="U129" i="4"/>
  <c r="U131" i="4"/>
  <c r="U133" i="4"/>
  <c r="U139" i="4"/>
  <c r="U141" i="4"/>
  <c r="U145" i="4"/>
  <c r="U149" i="4"/>
  <c r="U151" i="4"/>
  <c r="U153" i="4"/>
  <c r="U161" i="4"/>
  <c r="U165" i="4"/>
  <c r="U167" i="4"/>
  <c r="U169" i="4"/>
  <c r="U197" i="4"/>
  <c r="U199" i="4"/>
  <c r="U201" i="4"/>
  <c r="U205" i="4"/>
  <c r="U207" i="4"/>
  <c r="U209" i="4"/>
  <c r="U211" i="4"/>
  <c r="U213" i="4"/>
  <c r="U215" i="4"/>
  <c r="U217" i="4"/>
  <c r="U219" i="4"/>
  <c r="U221" i="4"/>
  <c r="U223" i="4"/>
  <c r="U225" i="4"/>
  <c r="U227" i="4"/>
  <c r="U229" i="4"/>
  <c r="U231" i="4"/>
  <c r="U233" i="4"/>
  <c r="U235" i="4"/>
  <c r="U237" i="4"/>
  <c r="U239" i="4"/>
  <c r="U241" i="4"/>
  <c r="U243" i="4"/>
  <c r="U245" i="4"/>
  <c r="U247" i="4"/>
  <c r="U249" i="4"/>
  <c r="U251" i="4"/>
  <c r="U253" i="4"/>
  <c r="U255" i="4"/>
  <c r="U257" i="4"/>
  <c r="U259" i="4"/>
  <c r="U261" i="4"/>
  <c r="U263" i="4"/>
  <c r="U265" i="4"/>
  <c r="U267" i="4"/>
  <c r="U269" i="4"/>
  <c r="U275" i="4"/>
  <c r="U279" i="4"/>
  <c r="U281" i="4"/>
  <c r="U283" i="4"/>
  <c r="U395" i="4"/>
  <c r="U447" i="4"/>
  <c r="U449" i="4"/>
  <c r="U451" i="4"/>
  <c r="U461" i="4"/>
  <c r="U465" i="4"/>
  <c r="U467" i="4"/>
  <c r="U469" i="4"/>
  <c r="U471" i="4"/>
  <c r="U473" i="4"/>
  <c r="U475" i="4"/>
  <c r="U841" i="4"/>
  <c r="U843" i="4"/>
  <c r="U526" i="4"/>
  <c r="U582" i="4"/>
  <c r="U584" i="4"/>
  <c r="U588" i="4"/>
  <c r="U590" i="4"/>
  <c r="U594" i="4"/>
  <c r="U596" i="4"/>
  <c r="U598" i="4"/>
  <c r="U600" i="4"/>
  <c r="U602" i="4"/>
  <c r="U604" i="4"/>
  <c r="U606" i="4"/>
  <c r="U608" i="4"/>
  <c r="U610" i="4"/>
  <c r="U612" i="4"/>
  <c r="U614" i="4"/>
  <c r="U616" i="4"/>
  <c r="U618" i="4"/>
  <c r="U620" i="4"/>
  <c r="U622" i="4"/>
  <c r="U624" i="4"/>
  <c r="U626" i="4"/>
  <c r="U628" i="4"/>
  <c r="U630" i="4"/>
  <c r="U632" i="4"/>
  <c r="U634" i="4"/>
  <c r="U636" i="4"/>
  <c r="U708" i="4"/>
  <c r="U965" i="4"/>
  <c r="U478" i="4"/>
  <c r="U480" i="4"/>
  <c r="U482" i="4"/>
  <c r="U484" i="4"/>
  <c r="U486" i="4"/>
  <c r="U488" i="4"/>
  <c r="U490" i="4"/>
  <c r="U492" i="4"/>
  <c r="U494" i="4"/>
  <c r="U496" i="4"/>
  <c r="U498" i="4"/>
  <c r="U500" i="4"/>
  <c r="U502" i="4"/>
  <c r="U504" i="4"/>
  <c r="U506" i="4"/>
  <c r="U508" i="4"/>
  <c r="U510" i="4"/>
  <c r="U512" i="4"/>
  <c r="U514" i="4"/>
  <c r="U516" i="4"/>
  <c r="U518" i="4"/>
  <c r="U520" i="4"/>
  <c r="U522" i="4"/>
  <c r="U524" i="4"/>
  <c r="U528" i="4"/>
  <c r="U530" i="4"/>
  <c r="U532" i="4"/>
  <c r="U534" i="4"/>
  <c r="U536" i="4"/>
  <c r="U538" i="4"/>
  <c r="U540" i="4"/>
  <c r="U542" i="4"/>
  <c r="U544" i="4"/>
  <c r="U546" i="4"/>
  <c r="U548" i="4"/>
  <c r="U550" i="4"/>
  <c r="U552" i="4"/>
  <c r="U554" i="4"/>
  <c r="U556" i="4"/>
  <c r="U558" i="4"/>
  <c r="U560" i="4"/>
  <c r="U562" i="4"/>
  <c r="U564" i="4"/>
  <c r="U566" i="4"/>
  <c r="U568" i="4"/>
  <c r="U570" i="4"/>
  <c r="U572" i="4"/>
  <c r="U574" i="4"/>
  <c r="U576" i="4"/>
  <c r="U578" i="4"/>
  <c r="U580" i="4"/>
  <c r="U586" i="4"/>
  <c r="U592" i="4"/>
  <c r="U638" i="4"/>
  <c r="U640" i="4"/>
  <c r="U642" i="4"/>
  <c r="U644" i="4"/>
  <c r="U646" i="4"/>
  <c r="U648" i="4"/>
  <c r="U650" i="4"/>
  <c r="U652" i="4"/>
  <c r="U654" i="4"/>
  <c r="U656" i="4"/>
  <c r="U658" i="4"/>
  <c r="U660" i="4"/>
  <c r="U662" i="4"/>
  <c r="U664" i="4"/>
  <c r="U666" i="4"/>
  <c r="U668" i="4"/>
  <c r="U670" i="4"/>
  <c r="U672" i="4"/>
  <c r="U674" i="4"/>
  <c r="U676" i="4"/>
  <c r="U678" i="4"/>
  <c r="U680" i="4"/>
  <c r="U682" i="4"/>
  <c r="U684" i="4"/>
  <c r="U686" i="4"/>
  <c r="U688" i="4"/>
  <c r="U690" i="4"/>
  <c r="U692" i="4"/>
  <c r="U694" i="4"/>
  <c r="U696" i="4"/>
  <c r="U698" i="4"/>
  <c r="U700" i="4"/>
  <c r="U702" i="4"/>
  <c r="U704" i="4"/>
  <c r="U706" i="4"/>
  <c r="U710" i="4"/>
  <c r="U712" i="4"/>
  <c r="U714" i="4"/>
  <c r="U716" i="4"/>
  <c r="U718" i="4"/>
  <c r="U720" i="4"/>
  <c r="U722" i="4"/>
  <c r="U724" i="4"/>
  <c r="U726" i="4"/>
  <c r="U728" i="4"/>
  <c r="U730" i="4"/>
  <c r="U732" i="4"/>
  <c r="U734" i="4"/>
  <c r="U736" i="4"/>
  <c r="U738" i="4"/>
  <c r="U740" i="4"/>
  <c r="U742" i="4"/>
  <c r="U744" i="4"/>
  <c r="U746" i="4"/>
  <c r="U748" i="4"/>
  <c r="U750" i="4"/>
  <c r="U752" i="4"/>
  <c r="U754" i="4"/>
  <c r="U756" i="4"/>
  <c r="U758" i="4"/>
  <c r="U760" i="4"/>
  <c r="U762" i="4"/>
  <c r="U764" i="4"/>
  <c r="U766" i="4"/>
  <c r="U768" i="4"/>
  <c r="U770" i="4"/>
  <c r="U772" i="4"/>
  <c r="U774" i="4"/>
  <c r="U776" i="4"/>
  <c r="U778" i="4"/>
  <c r="U780" i="4"/>
  <c r="U782" i="4"/>
  <c r="U784" i="4"/>
  <c r="U786" i="4"/>
  <c r="U788" i="4"/>
  <c r="U790" i="4"/>
  <c r="U792" i="4"/>
  <c r="U794" i="4"/>
  <c r="U796" i="4"/>
  <c r="U798" i="4"/>
  <c r="U800" i="4"/>
  <c r="U802" i="4"/>
  <c r="U804" i="4"/>
  <c r="U806" i="4"/>
  <c r="U808" i="4"/>
  <c r="U810" i="4"/>
  <c r="U812" i="4"/>
  <c r="U814" i="4"/>
  <c r="U816" i="4"/>
  <c r="U818" i="4"/>
  <c r="U820" i="4"/>
  <c r="U822" i="4"/>
  <c r="U824" i="4"/>
  <c r="U826" i="4"/>
  <c r="U829" i="4"/>
  <c r="U831" i="4"/>
  <c r="U833" i="4"/>
  <c r="U835" i="4"/>
  <c r="U837" i="4"/>
  <c r="U839" i="4"/>
  <c r="U845" i="4"/>
  <c r="U847" i="4"/>
  <c r="U849" i="4"/>
  <c r="U851" i="4"/>
  <c r="U853" i="4"/>
  <c r="U855" i="4"/>
  <c r="U857" i="4"/>
  <c r="U859" i="4"/>
  <c r="U861" i="4"/>
  <c r="U863" i="4"/>
  <c r="U865" i="4"/>
  <c r="U867" i="4"/>
  <c r="U869" i="4"/>
  <c r="U871" i="4"/>
  <c r="U873" i="4"/>
  <c r="U875" i="4"/>
  <c r="U877" i="4"/>
  <c r="U879" i="4"/>
  <c r="U881" i="4"/>
  <c r="U883" i="4"/>
  <c r="U885" i="4"/>
  <c r="U887" i="4"/>
  <c r="U889" i="4"/>
  <c r="U891" i="4"/>
  <c r="U893" i="4"/>
  <c r="U895" i="4"/>
  <c r="U897" i="4"/>
  <c r="U899" i="4"/>
  <c r="U901" i="4"/>
  <c r="U903" i="4"/>
  <c r="U905" i="4"/>
  <c r="U907" i="4"/>
  <c r="U909" i="4"/>
  <c r="U911" i="4"/>
  <c r="U913" i="4"/>
  <c r="U915" i="4"/>
  <c r="U917" i="4"/>
  <c r="U919" i="4"/>
  <c r="U921" i="4"/>
  <c r="U923" i="4"/>
  <c r="U925" i="4"/>
  <c r="U927" i="4"/>
  <c r="U929" i="4"/>
  <c r="U931" i="4"/>
  <c r="U933" i="4"/>
  <c r="U935" i="4"/>
  <c r="U937" i="4"/>
  <c r="U939" i="4"/>
  <c r="U941" i="4"/>
  <c r="U943" i="4"/>
  <c r="U945" i="4"/>
  <c r="U947" i="4"/>
  <c r="U949" i="4"/>
  <c r="U951" i="4"/>
  <c r="U953" i="4"/>
  <c r="U955" i="4"/>
  <c r="U957" i="4"/>
  <c r="U959" i="4"/>
  <c r="U961" i="4"/>
  <c r="U963" i="4"/>
  <c r="U967" i="4"/>
  <c r="U969" i="4"/>
  <c r="U971" i="4"/>
  <c r="U973" i="4"/>
  <c r="U975" i="4"/>
  <c r="U977" i="4"/>
  <c r="U979" i="4"/>
  <c r="U981" i="4"/>
  <c r="U983" i="4"/>
  <c r="U985" i="4"/>
  <c r="U987" i="4"/>
  <c r="U989" i="4"/>
  <c r="U991" i="4"/>
  <c r="U993" i="4"/>
  <c r="U995" i="4"/>
  <c r="U997" i="4"/>
  <c r="U999" i="4"/>
  <c r="U1001" i="4"/>
  <c r="U1003" i="4"/>
  <c r="U1005" i="4"/>
  <c r="U1007" i="4"/>
  <c r="U1009" i="4"/>
  <c r="U1011" i="4"/>
  <c r="U1013" i="4"/>
  <c r="U1015" i="4"/>
  <c r="U1017" i="4"/>
  <c r="U707" i="4"/>
  <c r="U827" i="4"/>
  <c r="U832" i="4"/>
  <c r="U976" i="4"/>
  <c r="U978" i="4"/>
  <c r="U980" i="4"/>
  <c r="U982" i="4"/>
  <c r="U984" i="4"/>
  <c r="U529" i="4"/>
  <c r="U531" i="4"/>
  <c r="U533" i="4"/>
  <c r="U535" i="4"/>
  <c r="U537" i="4"/>
  <c r="U539" i="4"/>
  <c r="U541" i="4"/>
  <c r="U543" i="4"/>
  <c r="U545" i="4"/>
  <c r="U547" i="4"/>
  <c r="U549" i="4"/>
  <c r="U551" i="4"/>
  <c r="U553" i="4"/>
  <c r="U555" i="4"/>
  <c r="U557" i="4"/>
  <c r="U559" i="4"/>
  <c r="U561" i="4"/>
  <c r="U563" i="4"/>
  <c r="U565" i="4"/>
  <c r="U567" i="4"/>
  <c r="U569" i="4"/>
  <c r="U571" i="4"/>
  <c r="U573" i="4"/>
  <c r="U575" i="4"/>
  <c r="U577" i="4"/>
  <c r="U579" i="4"/>
  <c r="U581" i="4"/>
  <c r="U641" i="4"/>
  <c r="U643" i="4"/>
  <c r="U657" i="4"/>
  <c r="U659" i="4"/>
  <c r="U661" i="4"/>
  <c r="U663" i="4"/>
  <c r="U665" i="4"/>
  <c r="U667" i="4"/>
  <c r="U669" i="4"/>
  <c r="U671" i="4"/>
  <c r="U673" i="4"/>
  <c r="U675" i="4"/>
  <c r="U677" i="4"/>
  <c r="U679" i="4"/>
  <c r="U681" i="4"/>
  <c r="U683" i="4"/>
  <c r="U685" i="4"/>
  <c r="U687" i="4"/>
  <c r="U689" i="4"/>
  <c r="U691" i="4"/>
  <c r="U693" i="4"/>
  <c r="U695" i="4"/>
  <c r="U697" i="4"/>
  <c r="U699" i="4"/>
  <c r="U701" i="4"/>
  <c r="U703" i="4"/>
  <c r="U709" i="4"/>
  <c r="U819" i="4"/>
  <c r="U821" i="4"/>
  <c r="U825" i="4"/>
  <c r="U830" i="4"/>
  <c r="U834" i="4"/>
  <c r="U836" i="4"/>
  <c r="U838" i="4"/>
  <c r="U840" i="4"/>
  <c r="U842" i="4"/>
  <c r="U956" i="4"/>
  <c r="U962" i="4"/>
  <c r="U972" i="4"/>
  <c r="U974" i="4"/>
  <c r="U477" i="4"/>
  <c r="U479" i="4"/>
  <c r="U481" i="4"/>
  <c r="U483" i="4"/>
  <c r="U485" i="4"/>
  <c r="U487" i="4"/>
  <c r="U489" i="4"/>
  <c r="U491" i="4"/>
  <c r="U493" i="4"/>
  <c r="U495" i="4"/>
  <c r="U497" i="4"/>
  <c r="U499" i="4"/>
  <c r="U501" i="4"/>
  <c r="U503" i="4"/>
  <c r="U505" i="4"/>
  <c r="U507" i="4"/>
  <c r="U509" i="4"/>
  <c r="U511" i="4"/>
  <c r="U513" i="4"/>
  <c r="U515" i="4"/>
  <c r="U517" i="4"/>
  <c r="U519" i="4"/>
  <c r="U521" i="4"/>
  <c r="U523" i="4"/>
  <c r="U525" i="4"/>
  <c r="U527" i="4"/>
  <c r="U583" i="4"/>
  <c r="U585" i="4"/>
  <c r="U587" i="4"/>
  <c r="U589" i="4"/>
  <c r="U591" i="4"/>
  <c r="U595" i="4"/>
  <c r="U597" i="4"/>
  <c r="U599" i="4"/>
  <c r="U601" i="4"/>
  <c r="U603" i="4"/>
  <c r="U605" i="4"/>
  <c r="U607" i="4"/>
  <c r="U609" i="4"/>
  <c r="U611" i="4"/>
  <c r="U613" i="4"/>
  <c r="U615" i="4"/>
  <c r="U617" i="4"/>
  <c r="U619" i="4"/>
  <c r="U621" i="4"/>
  <c r="U623" i="4"/>
  <c r="U625" i="4"/>
  <c r="U627" i="4"/>
  <c r="U629" i="4"/>
  <c r="U631" i="4"/>
  <c r="U633" i="4"/>
  <c r="U635" i="4"/>
  <c r="U637" i="4"/>
  <c r="U639" i="4"/>
  <c r="U645" i="4"/>
  <c r="U705" i="4"/>
  <c r="U715" i="4"/>
  <c r="U717" i="4"/>
  <c r="U719" i="4"/>
  <c r="U721" i="4"/>
  <c r="U723" i="4"/>
  <c r="U725" i="4"/>
  <c r="U727" i="4"/>
  <c r="U729" i="4"/>
  <c r="U731" i="4"/>
  <c r="U733" i="4"/>
  <c r="U735" i="4"/>
  <c r="U737" i="4"/>
  <c r="U739" i="4"/>
  <c r="U741" i="4"/>
  <c r="U743" i="4"/>
  <c r="U745" i="4"/>
  <c r="U747" i="4"/>
  <c r="U749" i="4"/>
  <c r="U751" i="4"/>
  <c r="U753" i="4"/>
  <c r="U755" i="4"/>
  <c r="U757" i="4"/>
  <c r="U759" i="4"/>
  <c r="U761" i="4"/>
  <c r="U763" i="4"/>
  <c r="U765" i="4"/>
  <c r="U767" i="4"/>
  <c r="U769" i="4"/>
  <c r="U771" i="4"/>
  <c r="U773" i="4"/>
  <c r="U775" i="4"/>
  <c r="U777" i="4"/>
  <c r="U779" i="4"/>
  <c r="U781" i="4"/>
  <c r="U783" i="4"/>
  <c r="U785" i="4"/>
  <c r="U787" i="4"/>
  <c r="U789" i="4"/>
  <c r="U791" i="4"/>
  <c r="U844" i="4"/>
  <c r="U846" i="4"/>
  <c r="U848" i="4"/>
  <c r="U850" i="4"/>
  <c r="U852" i="4"/>
  <c r="U854" i="4"/>
  <c r="U856" i="4"/>
  <c r="U858" i="4"/>
  <c r="U860" i="4"/>
  <c r="U862" i="4"/>
  <c r="U864" i="4"/>
  <c r="U866" i="4"/>
  <c r="U868" i="4"/>
  <c r="U870" i="4"/>
  <c r="U872" i="4"/>
  <c r="U874" i="4"/>
  <c r="U876" i="4"/>
  <c r="U878" i="4"/>
  <c r="U880" i="4"/>
  <c r="U882" i="4"/>
  <c r="U884" i="4"/>
  <c r="U886" i="4"/>
  <c r="U888" i="4"/>
  <c r="U890" i="4"/>
  <c r="U892" i="4"/>
  <c r="U894" i="4"/>
  <c r="U896" i="4"/>
  <c r="U898" i="4"/>
  <c r="U900" i="4"/>
  <c r="U902" i="4"/>
  <c r="U904" i="4"/>
  <c r="U906" i="4"/>
  <c r="U908" i="4"/>
  <c r="U910" i="4"/>
  <c r="U912" i="4"/>
  <c r="U914" i="4"/>
  <c r="U916" i="4"/>
  <c r="U918" i="4"/>
  <c r="U920" i="4"/>
  <c r="U922" i="4"/>
  <c r="U924" i="4"/>
  <c r="U926" i="4"/>
  <c r="U928" i="4"/>
  <c r="U930" i="4"/>
  <c r="U932" i="4"/>
  <c r="U934" i="4"/>
  <c r="U936" i="4"/>
  <c r="U938" i="4"/>
  <c r="U940" i="4"/>
  <c r="U942" i="4"/>
  <c r="U944" i="4"/>
  <c r="U946" i="4"/>
  <c r="U948" i="4"/>
  <c r="U950" i="4"/>
  <c r="U952" i="4"/>
  <c r="U954" i="4"/>
  <c r="U966" i="4"/>
  <c r="U968" i="4"/>
  <c r="U970" i="4"/>
  <c r="U986" i="4"/>
  <c r="U988" i="4"/>
  <c r="U990" i="4"/>
  <c r="U992" i="4"/>
  <c r="U994" i="4"/>
  <c r="U996" i="4"/>
  <c r="U998" i="4"/>
  <c r="U1000" i="4"/>
  <c r="U1002" i="4"/>
  <c r="U1004" i="4"/>
  <c r="U1006" i="4"/>
  <c r="U1008" i="4"/>
  <c r="U1010" i="4"/>
  <c r="U1012" i="4"/>
  <c r="U1014" i="4"/>
  <c r="U1016" i="4"/>
  <c r="U797" i="4"/>
  <c r="U813" i="4"/>
  <c r="U964" i="4"/>
  <c r="U1019" i="4"/>
  <c r="U1021" i="4"/>
  <c r="U1023" i="4"/>
  <c r="U1025" i="4"/>
  <c r="U1027" i="4"/>
  <c r="U1029" i="4"/>
  <c r="U1031" i="4"/>
  <c r="U1033" i="4"/>
  <c r="U1035" i="4"/>
  <c r="U1037" i="4"/>
  <c r="U1039" i="4"/>
  <c r="U1041" i="4"/>
  <c r="U1043" i="4"/>
  <c r="U1045" i="4"/>
  <c r="U1047" i="4"/>
  <c r="U1049" i="4"/>
  <c r="U1051" i="4"/>
  <c r="U1053" i="4"/>
  <c r="U1055" i="4"/>
  <c r="U1057" i="4"/>
  <c r="U1059" i="4"/>
  <c r="U1061" i="4"/>
  <c r="U1063" i="4"/>
  <c r="U1065" i="4"/>
  <c r="U1067" i="4"/>
  <c r="U1069" i="4"/>
  <c r="U1071" i="4"/>
  <c r="U1073" i="4"/>
  <c r="U1075" i="4"/>
  <c r="U1077" i="4"/>
  <c r="U1079" i="4"/>
  <c r="U1081" i="4"/>
  <c r="U1083" i="4"/>
  <c r="U1085" i="4"/>
  <c r="U1087" i="4"/>
  <c r="U1089" i="4"/>
  <c r="U1091" i="4"/>
  <c r="U1093" i="4"/>
  <c r="U1095" i="4"/>
  <c r="U1097" i="4"/>
  <c r="U1099" i="4"/>
  <c r="U1101" i="4"/>
  <c r="U1103" i="4"/>
  <c r="U1105" i="4"/>
  <c r="U1107" i="4"/>
  <c r="U1109" i="4"/>
  <c r="U1111" i="4"/>
  <c r="U1113" i="4"/>
  <c r="U1115" i="4"/>
  <c r="U1117" i="4"/>
  <c r="U655" i="4"/>
  <c r="U713" i="4"/>
  <c r="U795" i="4"/>
  <c r="U811" i="4"/>
  <c r="U823" i="4"/>
  <c r="U593" i="4"/>
  <c r="U653" i="4"/>
  <c r="U711" i="4"/>
  <c r="U793" i="4"/>
  <c r="U809" i="4"/>
  <c r="U1116" i="4"/>
  <c r="U1118" i="4"/>
  <c r="U651" i="4"/>
  <c r="U807" i="4"/>
  <c r="U960" i="4"/>
  <c r="U649" i="4"/>
  <c r="U805" i="4"/>
  <c r="U958" i="4"/>
  <c r="U1018" i="4"/>
  <c r="U1020" i="4"/>
  <c r="U1022" i="4"/>
  <c r="U1024" i="4"/>
  <c r="U1026" i="4"/>
  <c r="U1028" i="4"/>
  <c r="U1030" i="4"/>
  <c r="U1032" i="4"/>
  <c r="U1034" i="4"/>
  <c r="U1036" i="4"/>
  <c r="U1038" i="4"/>
  <c r="U1040" i="4"/>
  <c r="U1042" i="4"/>
  <c r="U1044" i="4"/>
  <c r="U1046" i="4"/>
  <c r="U1048" i="4"/>
  <c r="U1050" i="4"/>
  <c r="U1052" i="4"/>
  <c r="U1054" i="4"/>
  <c r="U1056" i="4"/>
  <c r="U1058" i="4"/>
  <c r="U1060" i="4"/>
  <c r="U1062" i="4"/>
  <c r="U1064" i="4"/>
  <c r="U1066" i="4"/>
  <c r="U1068" i="4"/>
  <c r="U1070" i="4"/>
  <c r="U1072" i="4"/>
  <c r="U1074" i="4"/>
  <c r="U1076" i="4"/>
  <c r="U1078" i="4"/>
  <c r="U1080" i="4"/>
  <c r="U1082" i="4"/>
  <c r="U1084" i="4"/>
  <c r="U1086" i="4"/>
  <c r="U1088" i="4"/>
  <c r="U1090" i="4"/>
  <c r="U1092" i="4"/>
  <c r="U1094" i="4"/>
  <c r="U1096" i="4"/>
  <c r="U1098" i="4"/>
  <c r="U1100" i="4"/>
  <c r="U1102" i="4"/>
  <c r="U1104" i="4"/>
  <c r="U1106" i="4"/>
  <c r="U1108" i="4"/>
  <c r="U1110" i="4"/>
  <c r="U1112" i="4"/>
  <c r="U1114" i="4"/>
  <c r="U647" i="4"/>
  <c r="U803" i="4"/>
  <c r="U801" i="4"/>
  <c r="U817" i="4"/>
  <c r="U799" i="4"/>
  <c r="U815" i="4"/>
  <c r="G11" i="38"/>
  <c r="W833" i="33"/>
  <c r="K11" i="38"/>
  <c r="AA833" i="33"/>
  <c r="AE833" i="33"/>
  <c r="S839" i="33"/>
  <c r="K839" i="33"/>
  <c r="O839" i="33"/>
  <c r="AG41" i="34"/>
  <c r="H41" i="34"/>
  <c r="AC41" i="34"/>
  <c r="L41" i="34"/>
  <c r="AH41" i="34"/>
  <c r="Y41" i="34"/>
  <c r="P41" i="34"/>
  <c r="AD41" i="34"/>
  <c r="Q7" i="38"/>
  <c r="F125" i="22" s="1"/>
  <c r="F139" i="22" s="1"/>
  <c r="K6" i="38"/>
  <c r="E118" i="22" s="1"/>
  <c r="E132" i="22" s="1"/>
  <c r="P7" i="38"/>
  <c r="F122" i="22" s="1"/>
  <c r="F136" i="22" s="1"/>
  <c r="H7" i="38"/>
  <c r="D122" i="22" s="1"/>
  <c r="D136" i="22" s="1"/>
  <c r="M7" i="38"/>
  <c r="E125" i="22" s="1"/>
  <c r="E139" i="22" s="1"/>
  <c r="L7" i="38"/>
  <c r="E122" i="22" s="1"/>
  <c r="E136" i="22" s="1"/>
  <c r="I1061" i="4"/>
  <c r="I836" i="4"/>
  <c r="I55" i="4"/>
  <c r="I287" i="4"/>
  <c r="I616" i="4"/>
  <c r="I189" i="4"/>
  <c r="X18" i="34"/>
  <c r="X17" i="34"/>
  <c r="G207" i="38"/>
  <c r="X27" i="34"/>
  <c r="X16" i="34"/>
  <c r="X29" i="34"/>
  <c r="X13" i="34"/>
  <c r="X23" i="34"/>
  <c r="X33" i="34"/>
  <c r="X6" i="34"/>
  <c r="X32" i="34"/>
  <c r="X24" i="34"/>
  <c r="X22" i="34"/>
  <c r="K204" i="38"/>
  <c r="X8" i="34"/>
  <c r="X25" i="34"/>
  <c r="X40" i="34"/>
  <c r="X21" i="34"/>
  <c r="X36" i="34"/>
  <c r="X37" i="34"/>
  <c r="X28" i="34"/>
  <c r="X35" i="34"/>
  <c r="X31" i="34"/>
  <c r="AF12" i="34"/>
  <c r="G204" i="38"/>
  <c r="X10" i="34"/>
  <c r="X11" i="34"/>
  <c r="X9" i="34"/>
  <c r="X19" i="34"/>
  <c r="X30" i="34"/>
  <c r="X14" i="34"/>
  <c r="X12" i="34"/>
  <c r="X26" i="34"/>
  <c r="H47" i="34"/>
  <c r="X7" i="34"/>
  <c r="X20" i="34"/>
  <c r="X34" i="34"/>
  <c r="K674" i="38"/>
  <c r="X5" i="34"/>
  <c r="AF29" i="34"/>
  <c r="X38" i="34"/>
  <c r="AF5" i="34"/>
  <c r="AF32" i="34"/>
  <c r="AF36" i="34"/>
  <c r="H5" i="38"/>
  <c r="D120" i="22" s="1"/>
  <c r="D134" i="22" s="1"/>
  <c r="O821" i="38"/>
  <c r="K821" i="38"/>
  <c r="AB10" i="34"/>
  <c r="AF27" i="34"/>
  <c r="AF30" i="34"/>
  <c r="AF34" i="34"/>
  <c r="AF38" i="34"/>
  <c r="O204" i="38"/>
  <c r="AF31" i="34"/>
  <c r="AF13" i="34"/>
  <c r="AB20" i="34"/>
  <c r="AF10" i="34"/>
  <c r="AB18" i="34"/>
  <c r="AF33" i="34"/>
  <c r="AF8" i="34"/>
  <c r="AB27" i="34"/>
  <c r="AF6" i="34"/>
  <c r="AF26" i="34"/>
  <c r="AF9" i="34"/>
  <c r="AB30" i="34"/>
  <c r="AF37" i="34"/>
  <c r="AF28" i="34"/>
  <c r="AB28" i="34"/>
  <c r="AF16" i="34"/>
  <c r="AF18" i="34"/>
  <c r="AF11" i="34"/>
  <c r="AF7" i="34"/>
  <c r="AB38" i="34"/>
  <c r="AB17" i="34"/>
  <c r="AB16" i="34"/>
  <c r="AF35" i="34"/>
  <c r="AB31" i="34"/>
  <c r="AF22" i="34"/>
  <c r="AF14" i="34"/>
  <c r="K149" i="38"/>
  <c r="AB11" i="34"/>
  <c r="AF25" i="34"/>
  <c r="P47" i="34"/>
  <c r="AB40" i="34"/>
  <c r="AF23" i="34"/>
  <c r="AF21" i="34"/>
  <c r="AB7" i="34"/>
  <c r="AF24" i="34"/>
  <c r="AB13" i="34"/>
  <c r="AB21" i="34"/>
  <c r="AB6" i="34"/>
  <c r="K489" i="38"/>
  <c r="AB29" i="34"/>
  <c r="AB5" i="34"/>
  <c r="AB8" i="34"/>
  <c r="AF19" i="34"/>
  <c r="AB37" i="34"/>
  <c r="AF20" i="34"/>
  <c r="AF40" i="34"/>
  <c r="P5" i="38"/>
  <c r="F120" i="22" s="1"/>
  <c r="F134" i="22" s="1"/>
  <c r="AB34" i="34"/>
  <c r="AB35" i="34"/>
  <c r="AB25" i="34"/>
  <c r="AB9" i="34"/>
  <c r="AB26" i="34"/>
  <c r="AB14" i="34"/>
  <c r="L47" i="34"/>
  <c r="AB24" i="34"/>
  <c r="AB19" i="34"/>
  <c r="AB12" i="34"/>
  <c r="AB22" i="34"/>
  <c r="AB33" i="34"/>
  <c r="AB23" i="34"/>
  <c r="K296" i="38"/>
  <c r="K708" i="38"/>
  <c r="AB36" i="34"/>
  <c r="K94" i="3"/>
  <c r="E79" i="3"/>
  <c r="D79" i="3"/>
  <c r="G94" i="3"/>
  <c r="L5" i="38"/>
  <c r="E120" i="22" s="1"/>
  <c r="E134" i="22" s="1"/>
  <c r="Q5" i="38"/>
  <c r="F123" i="22" s="1"/>
  <c r="F137" i="22" s="1"/>
  <c r="M5" i="38"/>
  <c r="E123" i="22" s="1"/>
  <c r="E137" i="22" s="1"/>
  <c r="J57" i="3"/>
  <c r="I57" i="3"/>
  <c r="L57" i="3" s="1"/>
  <c r="N57" i="3"/>
  <c r="R838" i="33"/>
  <c r="O46" i="34"/>
  <c r="K46" i="34"/>
  <c r="N838" i="33"/>
  <c r="S19" i="35" l="1"/>
  <c r="S23" i="35" s="1"/>
  <c r="S20" i="35"/>
  <c r="S24" i="35" s="1"/>
  <c r="J16" i="35"/>
  <c r="K16" i="35" s="1"/>
  <c r="L16" i="35" s="1"/>
  <c r="M16" i="35" s="1"/>
  <c r="J17" i="35"/>
  <c r="K17" i="35" s="1"/>
  <c r="L17" i="35" s="1"/>
  <c r="M17" i="35" s="1"/>
  <c r="K15" i="35"/>
  <c r="L15" i="35" s="1"/>
  <c r="M15" i="35" s="1"/>
  <c r="I20" i="35"/>
  <c r="S18" i="35"/>
  <c r="S22" i="35" s="1"/>
  <c r="I19" i="35"/>
  <c r="I18" i="35"/>
  <c r="Z41" i="34"/>
  <c r="I7" i="38"/>
  <c r="D125" i="22" s="1"/>
  <c r="D139" i="22" s="1"/>
  <c r="Q189" i="43"/>
  <c r="Q190" i="43" s="1"/>
  <c r="W189" i="43"/>
  <c r="W190" i="43" s="1"/>
  <c r="O189" i="43"/>
  <c r="O190" i="43" s="1"/>
  <c r="S189" i="43"/>
  <c r="S190" i="43" s="1"/>
  <c r="I5" i="38"/>
  <c r="D123" i="22" s="1"/>
  <c r="D137" i="22" s="1"/>
  <c r="E11" i="22"/>
  <c r="F12" i="22"/>
  <c r="E12" i="22"/>
  <c r="Y815" i="4"/>
  <c r="AC815" i="4" s="1"/>
  <c r="AW815" i="4"/>
  <c r="Y1110" i="4"/>
  <c r="AC1110" i="4" s="1"/>
  <c r="AW1110" i="4"/>
  <c r="Y1094" i="4"/>
  <c r="AC1094" i="4" s="1"/>
  <c r="AW1094" i="4"/>
  <c r="Y1078" i="4"/>
  <c r="AC1078" i="4" s="1"/>
  <c r="AW1078" i="4"/>
  <c r="Y1062" i="4"/>
  <c r="AC1062" i="4" s="1"/>
  <c r="AW1062" i="4"/>
  <c r="Y1046" i="4"/>
  <c r="AC1046" i="4" s="1"/>
  <c r="AW1046" i="4"/>
  <c r="Y1030" i="4"/>
  <c r="AC1030" i="4" s="1"/>
  <c r="AW1030" i="4"/>
  <c r="Y805" i="4"/>
  <c r="AC805" i="4" s="1"/>
  <c r="AW805" i="4"/>
  <c r="Y793" i="4"/>
  <c r="AC793" i="4" s="1"/>
  <c r="AW793" i="4"/>
  <c r="Y655" i="4"/>
  <c r="AC655" i="4" s="1"/>
  <c r="AW655" i="4"/>
  <c r="Y1103" i="4"/>
  <c r="AC1103" i="4" s="1"/>
  <c r="AW1103" i="4"/>
  <c r="Y1087" i="4"/>
  <c r="AC1087" i="4" s="1"/>
  <c r="AW1087" i="4"/>
  <c r="Y1071" i="4"/>
  <c r="AC1071" i="4" s="1"/>
  <c r="AW1071" i="4"/>
  <c r="Y1055" i="4"/>
  <c r="AC1055" i="4" s="1"/>
  <c r="AW1055" i="4"/>
  <c r="Y1039" i="4"/>
  <c r="AC1039" i="4" s="1"/>
  <c r="AW1039" i="4"/>
  <c r="Y1023" i="4"/>
  <c r="AC1023" i="4" s="1"/>
  <c r="AW1023" i="4"/>
  <c r="Y1012" i="4"/>
  <c r="AC1012" i="4" s="1"/>
  <c r="AW1012" i="4"/>
  <c r="Y996" i="4"/>
  <c r="AC996" i="4" s="1"/>
  <c r="AW996" i="4"/>
  <c r="Y966" i="4"/>
  <c r="AC966" i="4" s="1"/>
  <c r="AW966" i="4"/>
  <c r="Y940" i="4"/>
  <c r="AC940" i="4" s="1"/>
  <c r="AW940" i="4"/>
  <c r="Y924" i="4"/>
  <c r="AC924" i="4" s="1"/>
  <c r="AW924" i="4"/>
  <c r="Y908" i="4"/>
  <c r="AC908" i="4" s="1"/>
  <c r="AW908" i="4"/>
  <c r="Y892" i="4"/>
  <c r="AC892" i="4" s="1"/>
  <c r="AW892" i="4"/>
  <c r="Y876" i="4"/>
  <c r="AC876" i="4" s="1"/>
  <c r="AW876" i="4"/>
  <c r="Y860" i="4"/>
  <c r="AC860" i="4" s="1"/>
  <c r="AW860" i="4"/>
  <c r="Y844" i="4"/>
  <c r="AC844" i="4" s="1"/>
  <c r="AW844" i="4"/>
  <c r="Y777" i="4"/>
  <c r="AC777" i="4" s="1"/>
  <c r="AW777" i="4"/>
  <c r="Y761" i="4"/>
  <c r="AC761" i="4" s="1"/>
  <c r="AW761" i="4"/>
  <c r="Y745" i="4"/>
  <c r="AC745" i="4" s="1"/>
  <c r="AW745" i="4"/>
  <c r="Y729" i="4"/>
  <c r="AC729" i="4" s="1"/>
  <c r="AW729" i="4"/>
  <c r="Y705" i="4"/>
  <c r="AC705" i="4" s="1"/>
  <c r="AW705" i="4"/>
  <c r="Y627" i="4"/>
  <c r="AC627" i="4" s="1"/>
  <c r="AW627" i="4"/>
  <c r="Y611" i="4"/>
  <c r="AC611" i="4" s="1"/>
  <c r="AW611" i="4"/>
  <c r="Y595" i="4"/>
  <c r="AC595" i="4" s="1"/>
  <c r="AW595" i="4"/>
  <c r="Y523" i="4"/>
  <c r="AC523" i="4" s="1"/>
  <c r="AW523" i="4"/>
  <c r="Y507" i="4"/>
  <c r="AC507" i="4" s="1"/>
  <c r="AW507" i="4"/>
  <c r="Y491" i="4"/>
  <c r="AC491" i="4" s="1"/>
  <c r="AW491" i="4"/>
  <c r="Y974" i="4"/>
  <c r="AC974" i="4" s="1"/>
  <c r="AW974" i="4"/>
  <c r="Y834" i="4"/>
  <c r="AC834" i="4" s="1"/>
  <c r="AW834" i="4"/>
  <c r="Y699" i="4"/>
  <c r="AC699" i="4" s="1"/>
  <c r="AW699" i="4"/>
  <c r="Y683" i="4"/>
  <c r="AC683" i="4" s="1"/>
  <c r="AW683" i="4"/>
  <c r="Y667" i="4"/>
  <c r="AC667" i="4" s="1"/>
  <c r="AW667" i="4"/>
  <c r="Y581" i="4"/>
  <c r="AC581" i="4" s="1"/>
  <c r="AW581" i="4"/>
  <c r="Y565" i="4"/>
  <c r="AC565" i="4" s="1"/>
  <c r="AW565" i="4"/>
  <c r="Y549" i="4"/>
  <c r="AC549" i="4" s="1"/>
  <c r="AW549" i="4"/>
  <c r="Y533" i="4"/>
  <c r="AC533" i="4" s="1"/>
  <c r="AW533" i="4"/>
  <c r="Y832" i="4"/>
  <c r="AC832" i="4" s="1"/>
  <c r="AW832" i="4"/>
  <c r="Y1007" i="4"/>
  <c r="AC1007" i="4" s="1"/>
  <c r="AW1007" i="4"/>
  <c r="Y991" i="4"/>
  <c r="AC991" i="4" s="1"/>
  <c r="AW991" i="4"/>
  <c r="Y975" i="4"/>
  <c r="AC975" i="4" s="1"/>
  <c r="AW975" i="4"/>
  <c r="Y957" i="4"/>
  <c r="AC957" i="4" s="1"/>
  <c r="AW957" i="4"/>
  <c r="Y941" i="4"/>
  <c r="AC941" i="4" s="1"/>
  <c r="AW941" i="4"/>
  <c r="Y925" i="4"/>
  <c r="AC925" i="4" s="1"/>
  <c r="AW925" i="4"/>
  <c r="Y909" i="4"/>
  <c r="AC909" i="4" s="1"/>
  <c r="AW909" i="4"/>
  <c r="Y893" i="4"/>
  <c r="AC893" i="4" s="1"/>
  <c r="AW893" i="4"/>
  <c r="Y877" i="4"/>
  <c r="AC877" i="4" s="1"/>
  <c r="AW877" i="4"/>
  <c r="Y861" i="4"/>
  <c r="AC861" i="4" s="1"/>
  <c r="AW861" i="4"/>
  <c r="Y845" i="4"/>
  <c r="AC845" i="4" s="1"/>
  <c r="AW845" i="4"/>
  <c r="Y824" i="4"/>
  <c r="AC824" i="4" s="1"/>
  <c r="AW824" i="4"/>
  <c r="Y808" i="4"/>
  <c r="AC808" i="4" s="1"/>
  <c r="AW808" i="4"/>
  <c r="Y792" i="4"/>
  <c r="AC792" i="4" s="1"/>
  <c r="AW792" i="4"/>
  <c r="Y776" i="4"/>
  <c r="AC776" i="4" s="1"/>
  <c r="AW776" i="4"/>
  <c r="Y760" i="4"/>
  <c r="AC760" i="4" s="1"/>
  <c r="AW760" i="4"/>
  <c r="Y744" i="4"/>
  <c r="AC744" i="4" s="1"/>
  <c r="AW744" i="4"/>
  <c r="Y728" i="4"/>
  <c r="AC728" i="4" s="1"/>
  <c r="AW728" i="4"/>
  <c r="Y712" i="4"/>
  <c r="AC712" i="4" s="1"/>
  <c r="AW712" i="4"/>
  <c r="Y694" i="4"/>
  <c r="AC694" i="4" s="1"/>
  <c r="AW694" i="4"/>
  <c r="Y678" i="4"/>
  <c r="AC678" i="4" s="1"/>
  <c r="AW678" i="4"/>
  <c r="Y662" i="4"/>
  <c r="AC662" i="4" s="1"/>
  <c r="AW662" i="4"/>
  <c r="Y646" i="4"/>
  <c r="AC646" i="4" s="1"/>
  <c r="AW646" i="4"/>
  <c r="Y578" i="4"/>
  <c r="AC578" i="4" s="1"/>
  <c r="AW578" i="4"/>
  <c r="Y562" i="4"/>
  <c r="AC562" i="4" s="1"/>
  <c r="AW562" i="4"/>
  <c r="Y546" i="4"/>
  <c r="AC546" i="4" s="1"/>
  <c r="AW546" i="4"/>
  <c r="Y530" i="4"/>
  <c r="AC530" i="4" s="1"/>
  <c r="AW530" i="4"/>
  <c r="Y512" i="4"/>
  <c r="AC512" i="4" s="1"/>
  <c r="AW512" i="4"/>
  <c r="Y496" i="4"/>
  <c r="AC496" i="4" s="1"/>
  <c r="AW496" i="4"/>
  <c r="Y480" i="4"/>
  <c r="AC480" i="4" s="1"/>
  <c r="AW480" i="4"/>
  <c r="Y628" i="4"/>
  <c r="AC628" i="4" s="1"/>
  <c r="AW628" i="4"/>
  <c r="Y612" i="4"/>
  <c r="AC612" i="4" s="1"/>
  <c r="AW612" i="4"/>
  <c r="Y596" i="4"/>
  <c r="AC596" i="4" s="1"/>
  <c r="AW596" i="4"/>
  <c r="Y841" i="4"/>
  <c r="AC841" i="4" s="1"/>
  <c r="AW841" i="4"/>
  <c r="Y451" i="4"/>
  <c r="AC451" i="4" s="1"/>
  <c r="AW451" i="4"/>
  <c r="Y269" i="4"/>
  <c r="AC269" i="4" s="1"/>
  <c r="AW269" i="4"/>
  <c r="Y253" i="4"/>
  <c r="AC253" i="4" s="1"/>
  <c r="AW253" i="4"/>
  <c r="Y237" i="4"/>
  <c r="AC237" i="4" s="1"/>
  <c r="AW237" i="4"/>
  <c r="Y221" i="4"/>
  <c r="AC221" i="4" s="1"/>
  <c r="AW221" i="4"/>
  <c r="Y205" i="4"/>
  <c r="AC205" i="4" s="1"/>
  <c r="AW205" i="4"/>
  <c r="Y153" i="4"/>
  <c r="AC153" i="4" s="1"/>
  <c r="AW153" i="4"/>
  <c r="Y129" i="4"/>
  <c r="AC129" i="4" s="1"/>
  <c r="AW129" i="4"/>
  <c r="Y109" i="4"/>
  <c r="AC109" i="4" s="1"/>
  <c r="AW109" i="4"/>
  <c r="Y43" i="4"/>
  <c r="AC43" i="4" s="1"/>
  <c r="AW43" i="4"/>
  <c r="Y27" i="4"/>
  <c r="AC27" i="4" s="1"/>
  <c r="AW27" i="4"/>
  <c r="Y383" i="4"/>
  <c r="AC383" i="4" s="1"/>
  <c r="AW383" i="4"/>
  <c r="Y363" i="4"/>
  <c r="AC363" i="4" s="1"/>
  <c r="AW363" i="4"/>
  <c r="Y347" i="4"/>
  <c r="AC347" i="4" s="1"/>
  <c r="AW347" i="4"/>
  <c r="Y285" i="4"/>
  <c r="AC285" i="4" s="1"/>
  <c r="AW285" i="4"/>
  <c r="Y101" i="4"/>
  <c r="AC101" i="4" s="1"/>
  <c r="AW101" i="4"/>
  <c r="Y13" i="4"/>
  <c r="AC13" i="4" s="1"/>
  <c r="AW13" i="4"/>
  <c r="Y439" i="4"/>
  <c r="AC439" i="4" s="1"/>
  <c r="AW439" i="4"/>
  <c r="Y423" i="4"/>
  <c r="AC423" i="4" s="1"/>
  <c r="AW423" i="4"/>
  <c r="Y407" i="4"/>
  <c r="AC407" i="4" s="1"/>
  <c r="AW407" i="4"/>
  <c r="Y387" i="4"/>
  <c r="AC387" i="4" s="1"/>
  <c r="AW387" i="4"/>
  <c r="Y331" i="4"/>
  <c r="AC331" i="4" s="1"/>
  <c r="AW331" i="4"/>
  <c r="Y309" i="4"/>
  <c r="AC309" i="4" s="1"/>
  <c r="AW309" i="4"/>
  <c r="Y293" i="4"/>
  <c r="AC293" i="4" s="1"/>
  <c r="AW293" i="4"/>
  <c r="Y171" i="4"/>
  <c r="AC171" i="4" s="1"/>
  <c r="AW171" i="4"/>
  <c r="Y135" i="4"/>
  <c r="AC135" i="4" s="1"/>
  <c r="AW135" i="4"/>
  <c r="Y57" i="4"/>
  <c r="AC57" i="4" s="1"/>
  <c r="AW57" i="4"/>
  <c r="Y195" i="4"/>
  <c r="AC195" i="4" s="1"/>
  <c r="AW195" i="4"/>
  <c r="Y83" i="4"/>
  <c r="AC83" i="4" s="1"/>
  <c r="AW83" i="4"/>
  <c r="Y466" i="4"/>
  <c r="AC466" i="4" s="1"/>
  <c r="AW466" i="4"/>
  <c r="Y438" i="4"/>
  <c r="AC438" i="4" s="1"/>
  <c r="AW438" i="4"/>
  <c r="Y422" i="4"/>
  <c r="AC422" i="4" s="1"/>
  <c r="AW422" i="4"/>
  <c r="Y406" i="4"/>
  <c r="AC406" i="4" s="1"/>
  <c r="AW406" i="4"/>
  <c r="Y390" i="4"/>
  <c r="AC390" i="4" s="1"/>
  <c r="AW390" i="4"/>
  <c r="Y374" i="4"/>
  <c r="AC374" i="4" s="1"/>
  <c r="AW374" i="4"/>
  <c r="Y358" i="4"/>
  <c r="AC358" i="4" s="1"/>
  <c r="AW358" i="4"/>
  <c r="Y342" i="4"/>
  <c r="AC342" i="4" s="1"/>
  <c r="AW342" i="4"/>
  <c r="Y326" i="4"/>
  <c r="AC326" i="4" s="1"/>
  <c r="AW326" i="4"/>
  <c r="Y310" i="4"/>
  <c r="AC310" i="4" s="1"/>
  <c r="AW310" i="4"/>
  <c r="Y294" i="4"/>
  <c r="AC294" i="4" s="1"/>
  <c r="AW294" i="4"/>
  <c r="Y278" i="4"/>
  <c r="AC278" i="4" s="1"/>
  <c r="AW278" i="4"/>
  <c r="Y224" i="4"/>
  <c r="AC224" i="4" s="1"/>
  <c r="AW224" i="4"/>
  <c r="Y200" i="4"/>
  <c r="AC200" i="4" s="1"/>
  <c r="AW200" i="4"/>
  <c r="Y184" i="4"/>
  <c r="AC184" i="4" s="1"/>
  <c r="AW184" i="4"/>
  <c r="Y152" i="4"/>
  <c r="AC152" i="4" s="1"/>
  <c r="AW152" i="4"/>
  <c r="Y120" i="4"/>
  <c r="AC120" i="4" s="1"/>
  <c r="AW120" i="4"/>
  <c r="Y94" i="4"/>
  <c r="AC94" i="4" s="1"/>
  <c r="AW94" i="4"/>
  <c r="Y78" i="4"/>
  <c r="AC78" i="4" s="1"/>
  <c r="AW78" i="4"/>
  <c r="Y62" i="4"/>
  <c r="AC62" i="4" s="1"/>
  <c r="AW62" i="4"/>
  <c r="Y42" i="4"/>
  <c r="AC42" i="4" s="1"/>
  <c r="AW42" i="4"/>
  <c r="Y450" i="4"/>
  <c r="AC450" i="4" s="1"/>
  <c r="AW450" i="4"/>
  <c r="Y172" i="4"/>
  <c r="AC172" i="4" s="1"/>
  <c r="AW172" i="4"/>
  <c r="Y148" i="4"/>
  <c r="AC148" i="4" s="1"/>
  <c r="AW148" i="4"/>
  <c r="Y36" i="4"/>
  <c r="AC36" i="4" s="1"/>
  <c r="AW36" i="4"/>
  <c r="Y458" i="4"/>
  <c r="AC458" i="4" s="1"/>
  <c r="AW458" i="4"/>
  <c r="Y248" i="4"/>
  <c r="AC248" i="4" s="1"/>
  <c r="AW248" i="4"/>
  <c r="Y232" i="4"/>
  <c r="AC232" i="4" s="1"/>
  <c r="AW232" i="4"/>
  <c r="Y20" i="4"/>
  <c r="AC20" i="4" s="1"/>
  <c r="AW20" i="4"/>
  <c r="Y799" i="4"/>
  <c r="AC799" i="4" s="1"/>
  <c r="AW799" i="4"/>
  <c r="Y1108" i="4"/>
  <c r="AC1108" i="4" s="1"/>
  <c r="AW1108" i="4"/>
  <c r="Y1092" i="4"/>
  <c r="AC1092" i="4" s="1"/>
  <c r="AW1092" i="4"/>
  <c r="Y1076" i="4"/>
  <c r="AC1076" i="4" s="1"/>
  <c r="AW1076" i="4"/>
  <c r="Y1060" i="4"/>
  <c r="AC1060" i="4" s="1"/>
  <c r="AW1060" i="4"/>
  <c r="Y1044" i="4"/>
  <c r="AC1044" i="4" s="1"/>
  <c r="AW1044" i="4"/>
  <c r="Y1028" i="4"/>
  <c r="AC1028" i="4" s="1"/>
  <c r="AW1028" i="4"/>
  <c r="Y649" i="4"/>
  <c r="AC649" i="4" s="1"/>
  <c r="AW649" i="4"/>
  <c r="Y711" i="4"/>
  <c r="AC711" i="4" s="1"/>
  <c r="AW711" i="4"/>
  <c r="Y1117" i="4"/>
  <c r="AC1117" i="4" s="1"/>
  <c r="AW1117" i="4"/>
  <c r="Y1101" i="4"/>
  <c r="AC1101" i="4" s="1"/>
  <c r="AW1101" i="4"/>
  <c r="Y1085" i="4"/>
  <c r="AC1085" i="4" s="1"/>
  <c r="AW1085" i="4"/>
  <c r="Y1069" i="4"/>
  <c r="AC1069" i="4" s="1"/>
  <c r="AW1069" i="4"/>
  <c r="Y1053" i="4"/>
  <c r="AC1053" i="4" s="1"/>
  <c r="AW1053" i="4"/>
  <c r="Y1037" i="4"/>
  <c r="AC1037" i="4" s="1"/>
  <c r="AW1037" i="4"/>
  <c r="Y1021" i="4"/>
  <c r="AC1021" i="4" s="1"/>
  <c r="AW1021" i="4"/>
  <c r="Y1010" i="4"/>
  <c r="AC1010" i="4" s="1"/>
  <c r="AW1010" i="4"/>
  <c r="Y994" i="4"/>
  <c r="AC994" i="4" s="1"/>
  <c r="AW994" i="4"/>
  <c r="Y954" i="4"/>
  <c r="AC954" i="4" s="1"/>
  <c r="AW954" i="4"/>
  <c r="Y938" i="4"/>
  <c r="AC938" i="4" s="1"/>
  <c r="AW938" i="4"/>
  <c r="Y922" i="4"/>
  <c r="AC922" i="4" s="1"/>
  <c r="AW922" i="4"/>
  <c r="Y906" i="4"/>
  <c r="AC906" i="4" s="1"/>
  <c r="AW906" i="4"/>
  <c r="Y890" i="4"/>
  <c r="AC890" i="4" s="1"/>
  <c r="AW890" i="4"/>
  <c r="Y874" i="4"/>
  <c r="AC874" i="4" s="1"/>
  <c r="AW874" i="4"/>
  <c r="Y858" i="4"/>
  <c r="AC858" i="4" s="1"/>
  <c r="AW858" i="4"/>
  <c r="Y791" i="4"/>
  <c r="AC791" i="4" s="1"/>
  <c r="AW791" i="4"/>
  <c r="Y775" i="4"/>
  <c r="AC775" i="4" s="1"/>
  <c r="AW775" i="4"/>
  <c r="Y759" i="4"/>
  <c r="AC759" i="4" s="1"/>
  <c r="AW759" i="4"/>
  <c r="Y743" i="4"/>
  <c r="AC743" i="4" s="1"/>
  <c r="AW743" i="4"/>
  <c r="Y727" i="4"/>
  <c r="AC727" i="4" s="1"/>
  <c r="AW727" i="4"/>
  <c r="Y645" i="4"/>
  <c r="AC645" i="4" s="1"/>
  <c r="AW645" i="4"/>
  <c r="Y625" i="4"/>
  <c r="AC625" i="4" s="1"/>
  <c r="AW625" i="4"/>
  <c r="Y609" i="4"/>
  <c r="AC609" i="4" s="1"/>
  <c r="AW609" i="4"/>
  <c r="Y591" i="4"/>
  <c r="AC591" i="4" s="1"/>
  <c r="AW591" i="4"/>
  <c r="Y521" i="4"/>
  <c r="AC521" i="4" s="1"/>
  <c r="AW521" i="4"/>
  <c r="Y505" i="4"/>
  <c r="AC505" i="4" s="1"/>
  <c r="AW505" i="4"/>
  <c r="Y489" i="4"/>
  <c r="AC489" i="4" s="1"/>
  <c r="AW489" i="4"/>
  <c r="Y972" i="4"/>
  <c r="AC972" i="4" s="1"/>
  <c r="AW972" i="4"/>
  <c r="Y830" i="4"/>
  <c r="AC830" i="4" s="1"/>
  <c r="AW830" i="4"/>
  <c r="Y697" i="4"/>
  <c r="AC697" i="4" s="1"/>
  <c r="AW697" i="4"/>
  <c r="Y681" i="4"/>
  <c r="AC681" i="4" s="1"/>
  <c r="AW681" i="4"/>
  <c r="Y665" i="4"/>
  <c r="AC665" i="4" s="1"/>
  <c r="AW665" i="4"/>
  <c r="Y579" i="4"/>
  <c r="AC579" i="4" s="1"/>
  <c r="AW579" i="4"/>
  <c r="Y563" i="4"/>
  <c r="AC563" i="4" s="1"/>
  <c r="AW563" i="4"/>
  <c r="Y547" i="4"/>
  <c r="AC547" i="4" s="1"/>
  <c r="AW547" i="4"/>
  <c r="Y531" i="4"/>
  <c r="AC531" i="4" s="1"/>
  <c r="AW531" i="4"/>
  <c r="Y827" i="4"/>
  <c r="AC827" i="4" s="1"/>
  <c r="AW827" i="4"/>
  <c r="Y1005" i="4"/>
  <c r="AC1005" i="4" s="1"/>
  <c r="AW1005" i="4"/>
  <c r="Y989" i="4"/>
  <c r="AC989" i="4" s="1"/>
  <c r="AW989" i="4"/>
  <c r="Y973" i="4"/>
  <c r="AC973" i="4" s="1"/>
  <c r="AW973" i="4"/>
  <c r="Y955" i="4"/>
  <c r="AC955" i="4" s="1"/>
  <c r="AW955" i="4"/>
  <c r="Y939" i="4"/>
  <c r="AC939" i="4" s="1"/>
  <c r="AW939" i="4"/>
  <c r="Y923" i="4"/>
  <c r="AC923" i="4" s="1"/>
  <c r="AW923" i="4"/>
  <c r="Y907" i="4"/>
  <c r="AC907" i="4" s="1"/>
  <c r="AW907" i="4"/>
  <c r="Y891" i="4"/>
  <c r="AC891" i="4" s="1"/>
  <c r="AW891" i="4"/>
  <c r="Y875" i="4"/>
  <c r="AC875" i="4" s="1"/>
  <c r="AW875" i="4"/>
  <c r="Y859" i="4"/>
  <c r="AC859" i="4" s="1"/>
  <c r="AW859" i="4"/>
  <c r="Y839" i="4"/>
  <c r="AC839" i="4" s="1"/>
  <c r="AW839" i="4"/>
  <c r="Y822" i="4"/>
  <c r="AC822" i="4" s="1"/>
  <c r="AW822" i="4"/>
  <c r="Y806" i="4"/>
  <c r="AC806" i="4" s="1"/>
  <c r="AW806" i="4"/>
  <c r="Y790" i="4"/>
  <c r="AC790" i="4" s="1"/>
  <c r="AW790" i="4"/>
  <c r="Y774" i="4"/>
  <c r="AC774" i="4" s="1"/>
  <c r="AW774" i="4"/>
  <c r="Y758" i="4"/>
  <c r="AC758" i="4" s="1"/>
  <c r="AW758" i="4"/>
  <c r="Y742" i="4"/>
  <c r="AC742" i="4" s="1"/>
  <c r="AW742" i="4"/>
  <c r="Y726" i="4"/>
  <c r="AC726" i="4" s="1"/>
  <c r="AW726" i="4"/>
  <c r="Y710" i="4"/>
  <c r="AC710" i="4" s="1"/>
  <c r="AW710" i="4"/>
  <c r="Y692" i="4"/>
  <c r="AC692" i="4" s="1"/>
  <c r="AW692" i="4"/>
  <c r="Y676" i="4"/>
  <c r="AC676" i="4" s="1"/>
  <c r="AW676" i="4"/>
  <c r="Y660" i="4"/>
  <c r="AC660" i="4" s="1"/>
  <c r="AW660" i="4"/>
  <c r="Y644" i="4"/>
  <c r="AC644" i="4" s="1"/>
  <c r="AW644" i="4"/>
  <c r="Y576" i="4"/>
  <c r="AC576" i="4" s="1"/>
  <c r="AW576" i="4"/>
  <c r="Y560" i="4"/>
  <c r="AC560" i="4" s="1"/>
  <c r="AW560" i="4"/>
  <c r="Y544" i="4"/>
  <c r="AC544" i="4" s="1"/>
  <c r="AW544" i="4"/>
  <c r="Y528" i="4"/>
  <c r="AC528" i="4" s="1"/>
  <c r="AW528" i="4"/>
  <c r="Y510" i="4"/>
  <c r="AC510" i="4" s="1"/>
  <c r="AW510" i="4"/>
  <c r="Y494" i="4"/>
  <c r="AC494" i="4" s="1"/>
  <c r="AW494" i="4"/>
  <c r="Y478" i="4"/>
  <c r="AC478" i="4" s="1"/>
  <c r="AW478" i="4"/>
  <c r="Y626" i="4"/>
  <c r="AC626" i="4" s="1"/>
  <c r="AW626" i="4"/>
  <c r="Y610" i="4"/>
  <c r="AC610" i="4" s="1"/>
  <c r="AW610" i="4"/>
  <c r="Y594" i="4"/>
  <c r="AC594" i="4" s="1"/>
  <c r="AW594" i="4"/>
  <c r="Y475" i="4"/>
  <c r="AC475" i="4" s="1"/>
  <c r="AW475" i="4"/>
  <c r="Y449" i="4"/>
  <c r="AC449" i="4" s="1"/>
  <c r="AW449" i="4"/>
  <c r="Y267" i="4"/>
  <c r="AC267" i="4" s="1"/>
  <c r="AW267" i="4"/>
  <c r="Y251" i="4"/>
  <c r="AC251" i="4" s="1"/>
  <c r="AW251" i="4"/>
  <c r="Y235" i="4"/>
  <c r="AC235" i="4" s="1"/>
  <c r="AW235" i="4"/>
  <c r="Y219" i="4"/>
  <c r="AC219" i="4" s="1"/>
  <c r="AW219" i="4"/>
  <c r="Y201" i="4"/>
  <c r="AC201" i="4" s="1"/>
  <c r="AW201" i="4"/>
  <c r="Y151" i="4"/>
  <c r="AC151" i="4" s="1"/>
  <c r="AW151" i="4"/>
  <c r="Y127" i="4"/>
  <c r="AC127" i="4" s="1"/>
  <c r="AW127" i="4"/>
  <c r="Y105" i="4"/>
  <c r="AC105" i="4" s="1"/>
  <c r="AW105" i="4"/>
  <c r="Y41" i="4"/>
  <c r="AC41" i="4" s="1"/>
  <c r="AW41" i="4"/>
  <c r="Y25" i="4"/>
  <c r="AC25" i="4" s="1"/>
  <c r="AW25" i="4"/>
  <c r="Y379" i="4"/>
  <c r="AC379" i="4" s="1"/>
  <c r="AW379" i="4"/>
  <c r="Y361" i="4"/>
  <c r="AC361" i="4" s="1"/>
  <c r="AW361" i="4"/>
  <c r="Y345" i="4"/>
  <c r="AC345" i="4" s="1"/>
  <c r="AW345" i="4"/>
  <c r="Y277" i="4"/>
  <c r="AC277" i="4" s="1"/>
  <c r="AW277" i="4"/>
  <c r="Y99" i="4"/>
  <c r="AC99" i="4" s="1"/>
  <c r="AW99" i="4"/>
  <c r="Y9" i="4"/>
  <c r="AC9" i="4" s="1"/>
  <c r="AW9" i="4"/>
  <c r="Y437" i="4"/>
  <c r="AC437" i="4" s="1"/>
  <c r="AW437" i="4"/>
  <c r="Y421" i="4"/>
  <c r="AC421" i="4" s="1"/>
  <c r="AW421" i="4"/>
  <c r="Y405" i="4"/>
  <c r="AC405" i="4" s="1"/>
  <c r="AW405" i="4"/>
  <c r="Y385" i="4"/>
  <c r="AC385" i="4" s="1"/>
  <c r="AW385" i="4"/>
  <c r="Y325" i="4"/>
  <c r="AC325" i="4" s="1"/>
  <c r="AW325" i="4"/>
  <c r="Y307" i="4"/>
  <c r="AC307" i="4" s="1"/>
  <c r="AW307" i="4"/>
  <c r="Y291" i="4"/>
  <c r="AC291" i="4" s="1"/>
  <c r="AW291" i="4"/>
  <c r="Y163" i="4"/>
  <c r="AC163" i="4" s="1"/>
  <c r="AW163" i="4"/>
  <c r="Y93" i="4"/>
  <c r="AC93" i="4" s="1"/>
  <c r="AW93" i="4"/>
  <c r="Y55" i="4"/>
  <c r="AC55" i="4" s="1"/>
  <c r="AW55" i="4"/>
  <c r="Y193" i="4"/>
  <c r="AC193" i="4" s="1"/>
  <c r="AW193" i="4"/>
  <c r="Y73" i="4"/>
  <c r="AC73" i="4" s="1"/>
  <c r="AW73" i="4"/>
  <c r="Y462" i="4"/>
  <c r="AC462" i="4" s="1"/>
  <c r="AW462" i="4"/>
  <c r="Y436" i="4"/>
  <c r="AC436" i="4" s="1"/>
  <c r="AW436" i="4"/>
  <c r="Y420" i="4"/>
  <c r="AC420" i="4" s="1"/>
  <c r="AW420" i="4"/>
  <c r="Y404" i="4"/>
  <c r="AC404" i="4" s="1"/>
  <c r="AW404" i="4"/>
  <c r="Y388" i="4"/>
  <c r="AC388" i="4" s="1"/>
  <c r="AW388" i="4"/>
  <c r="Y372" i="4"/>
  <c r="AC372" i="4" s="1"/>
  <c r="AW372" i="4"/>
  <c r="Y356" i="4"/>
  <c r="AC356" i="4" s="1"/>
  <c r="AW356" i="4"/>
  <c r="Y340" i="4"/>
  <c r="AC340" i="4" s="1"/>
  <c r="AW340" i="4"/>
  <c r="Y324" i="4"/>
  <c r="AC324" i="4" s="1"/>
  <c r="AW324" i="4"/>
  <c r="Y308" i="4"/>
  <c r="AC308" i="4" s="1"/>
  <c r="AW308" i="4"/>
  <c r="Y292" i="4"/>
  <c r="AC292" i="4" s="1"/>
  <c r="AW292" i="4"/>
  <c r="Y276" i="4"/>
  <c r="AC276" i="4" s="1"/>
  <c r="AW276" i="4"/>
  <c r="Y216" i="4"/>
  <c r="AC216" i="4" s="1"/>
  <c r="AW216" i="4"/>
  <c r="Y198" i="4"/>
  <c r="AC198" i="4" s="1"/>
  <c r="AW198" i="4"/>
  <c r="Y182" i="4"/>
  <c r="AC182" i="4" s="1"/>
  <c r="AW182" i="4"/>
  <c r="Y150" i="4"/>
  <c r="AC150" i="4" s="1"/>
  <c r="AW150" i="4"/>
  <c r="Y118" i="4"/>
  <c r="AC118" i="4" s="1"/>
  <c r="AW118" i="4"/>
  <c r="Y92" i="4"/>
  <c r="AC92" i="4" s="1"/>
  <c r="AW92" i="4"/>
  <c r="Y76" i="4"/>
  <c r="AC76" i="4" s="1"/>
  <c r="AW76" i="4"/>
  <c r="Y60" i="4"/>
  <c r="AC60" i="4" s="1"/>
  <c r="AW60" i="4"/>
  <c r="Y40" i="4"/>
  <c r="AC40" i="4" s="1"/>
  <c r="AW40" i="4"/>
  <c r="Y446" i="4"/>
  <c r="AC446" i="4" s="1"/>
  <c r="AW446" i="4"/>
  <c r="Y170" i="4"/>
  <c r="AC170" i="4" s="1"/>
  <c r="AW170" i="4"/>
  <c r="Y146" i="4"/>
  <c r="AC146" i="4" s="1"/>
  <c r="AW146" i="4"/>
  <c r="Y34" i="4"/>
  <c r="AC34" i="4" s="1"/>
  <c r="AW34" i="4"/>
  <c r="Y262" i="4"/>
  <c r="AC262" i="4" s="1"/>
  <c r="AW262" i="4"/>
  <c r="Y246" i="4"/>
  <c r="AC246" i="4" s="1"/>
  <c r="AW246" i="4"/>
  <c r="Y124" i="4"/>
  <c r="AC124" i="4" s="1"/>
  <c r="AW124" i="4"/>
  <c r="Y14" i="4"/>
  <c r="AC14" i="4" s="1"/>
  <c r="AW14" i="4"/>
  <c r="Y817" i="4"/>
  <c r="AC817" i="4" s="1"/>
  <c r="AW817" i="4"/>
  <c r="Y1106" i="4"/>
  <c r="AC1106" i="4" s="1"/>
  <c r="AW1106" i="4"/>
  <c r="Y1090" i="4"/>
  <c r="AC1090" i="4" s="1"/>
  <c r="AW1090" i="4"/>
  <c r="Y1074" i="4"/>
  <c r="AC1074" i="4" s="1"/>
  <c r="AW1074" i="4"/>
  <c r="Y1058" i="4"/>
  <c r="AC1058" i="4" s="1"/>
  <c r="AW1058" i="4"/>
  <c r="Y1042" i="4"/>
  <c r="AC1042" i="4" s="1"/>
  <c r="AW1042" i="4"/>
  <c r="Y1026" i="4"/>
  <c r="AC1026" i="4" s="1"/>
  <c r="AW1026" i="4"/>
  <c r="Y960" i="4"/>
  <c r="AC960" i="4" s="1"/>
  <c r="AW960" i="4"/>
  <c r="Y653" i="4"/>
  <c r="AC653" i="4" s="1"/>
  <c r="AW653" i="4"/>
  <c r="Y1115" i="4"/>
  <c r="AC1115" i="4" s="1"/>
  <c r="AW1115" i="4"/>
  <c r="Y1099" i="4"/>
  <c r="AC1099" i="4" s="1"/>
  <c r="AW1099" i="4"/>
  <c r="Y1083" i="4"/>
  <c r="AC1083" i="4" s="1"/>
  <c r="AW1083" i="4"/>
  <c r="Y1067" i="4"/>
  <c r="AC1067" i="4" s="1"/>
  <c r="AW1067" i="4"/>
  <c r="Y1051" i="4"/>
  <c r="AC1051" i="4" s="1"/>
  <c r="AW1051" i="4"/>
  <c r="Y1035" i="4"/>
  <c r="AC1035" i="4" s="1"/>
  <c r="AW1035" i="4"/>
  <c r="Y1019" i="4"/>
  <c r="AC1019" i="4" s="1"/>
  <c r="AW1019" i="4"/>
  <c r="Y1008" i="4"/>
  <c r="AC1008" i="4" s="1"/>
  <c r="AW1008" i="4"/>
  <c r="Y992" i="4"/>
  <c r="AC992" i="4" s="1"/>
  <c r="AW992" i="4"/>
  <c r="Y952" i="4"/>
  <c r="AC952" i="4" s="1"/>
  <c r="AW952" i="4"/>
  <c r="Y936" i="4"/>
  <c r="AC936" i="4" s="1"/>
  <c r="AW936" i="4"/>
  <c r="Y920" i="4"/>
  <c r="AC920" i="4" s="1"/>
  <c r="AW920" i="4"/>
  <c r="Y904" i="4"/>
  <c r="AC904" i="4" s="1"/>
  <c r="AW904" i="4"/>
  <c r="Y888" i="4"/>
  <c r="AC888" i="4" s="1"/>
  <c r="AW888" i="4"/>
  <c r="Y872" i="4"/>
  <c r="AC872" i="4" s="1"/>
  <c r="AW872" i="4"/>
  <c r="Y856" i="4"/>
  <c r="AC856" i="4" s="1"/>
  <c r="AW856" i="4"/>
  <c r="Y789" i="4"/>
  <c r="AC789" i="4" s="1"/>
  <c r="AW789" i="4"/>
  <c r="Y773" i="4"/>
  <c r="AC773" i="4" s="1"/>
  <c r="AW773" i="4"/>
  <c r="Y757" i="4"/>
  <c r="AC757" i="4" s="1"/>
  <c r="AW757" i="4"/>
  <c r="Y741" i="4"/>
  <c r="AC741" i="4" s="1"/>
  <c r="AW741" i="4"/>
  <c r="Y725" i="4"/>
  <c r="AC725" i="4" s="1"/>
  <c r="AW725" i="4"/>
  <c r="Y639" i="4"/>
  <c r="AC639" i="4" s="1"/>
  <c r="AW639" i="4"/>
  <c r="Y623" i="4"/>
  <c r="AC623" i="4" s="1"/>
  <c r="AW623" i="4"/>
  <c r="Y607" i="4"/>
  <c r="AC607" i="4" s="1"/>
  <c r="AW607" i="4"/>
  <c r="Y589" i="4"/>
  <c r="AC589" i="4" s="1"/>
  <c r="AW589" i="4"/>
  <c r="Y519" i="4"/>
  <c r="AC519" i="4" s="1"/>
  <c r="AW519" i="4"/>
  <c r="Y503" i="4"/>
  <c r="AC503" i="4" s="1"/>
  <c r="AW503" i="4"/>
  <c r="Y487" i="4"/>
  <c r="AC487" i="4" s="1"/>
  <c r="AW487" i="4"/>
  <c r="Y962" i="4"/>
  <c r="AC962" i="4" s="1"/>
  <c r="AW962" i="4"/>
  <c r="Y825" i="4"/>
  <c r="AC825" i="4" s="1"/>
  <c r="AW825" i="4"/>
  <c r="Y695" i="4"/>
  <c r="AC695" i="4" s="1"/>
  <c r="AW695" i="4"/>
  <c r="Y679" i="4"/>
  <c r="AC679" i="4" s="1"/>
  <c r="AW679" i="4"/>
  <c r="Y663" i="4"/>
  <c r="AC663" i="4" s="1"/>
  <c r="AW663" i="4"/>
  <c r="Y577" i="4"/>
  <c r="AC577" i="4" s="1"/>
  <c r="AW577" i="4"/>
  <c r="Y561" i="4"/>
  <c r="AC561" i="4" s="1"/>
  <c r="AW561" i="4"/>
  <c r="Y545" i="4"/>
  <c r="AC545" i="4" s="1"/>
  <c r="AW545" i="4"/>
  <c r="Y529" i="4"/>
  <c r="AC529" i="4" s="1"/>
  <c r="AW529" i="4"/>
  <c r="Y707" i="4"/>
  <c r="AC707" i="4" s="1"/>
  <c r="AW707" i="4"/>
  <c r="Y1003" i="4"/>
  <c r="AC1003" i="4" s="1"/>
  <c r="AW1003" i="4"/>
  <c r="Y987" i="4"/>
  <c r="AC987" i="4" s="1"/>
  <c r="AW987" i="4"/>
  <c r="Y971" i="4"/>
  <c r="AC971" i="4" s="1"/>
  <c r="AW971" i="4"/>
  <c r="Y953" i="4"/>
  <c r="AC953" i="4" s="1"/>
  <c r="AW953" i="4"/>
  <c r="Y937" i="4"/>
  <c r="AC937" i="4" s="1"/>
  <c r="AW937" i="4"/>
  <c r="Y921" i="4"/>
  <c r="AC921" i="4" s="1"/>
  <c r="AW921" i="4"/>
  <c r="Y905" i="4"/>
  <c r="AC905" i="4" s="1"/>
  <c r="AW905" i="4"/>
  <c r="Y889" i="4"/>
  <c r="AC889" i="4" s="1"/>
  <c r="AW889" i="4"/>
  <c r="Y873" i="4"/>
  <c r="AC873" i="4" s="1"/>
  <c r="AW873" i="4"/>
  <c r="Y857" i="4"/>
  <c r="AC857" i="4" s="1"/>
  <c r="AW857" i="4"/>
  <c r="Y837" i="4"/>
  <c r="AC837" i="4" s="1"/>
  <c r="AW837" i="4"/>
  <c r="Y820" i="4"/>
  <c r="AC820" i="4" s="1"/>
  <c r="AW820" i="4"/>
  <c r="Y804" i="4"/>
  <c r="AC804" i="4" s="1"/>
  <c r="AW804" i="4"/>
  <c r="Y788" i="4"/>
  <c r="AC788" i="4" s="1"/>
  <c r="AW788" i="4"/>
  <c r="Y772" i="4"/>
  <c r="AC772" i="4" s="1"/>
  <c r="AW772" i="4"/>
  <c r="Y756" i="4"/>
  <c r="AC756" i="4" s="1"/>
  <c r="AW756" i="4"/>
  <c r="Y740" i="4"/>
  <c r="AC740" i="4" s="1"/>
  <c r="AW740" i="4"/>
  <c r="Y724" i="4"/>
  <c r="AC724" i="4" s="1"/>
  <c r="AW724" i="4"/>
  <c r="Y706" i="4"/>
  <c r="AC706" i="4" s="1"/>
  <c r="AW706" i="4"/>
  <c r="Y690" i="4"/>
  <c r="AC690" i="4" s="1"/>
  <c r="AW690" i="4"/>
  <c r="Y674" i="4"/>
  <c r="AC674" i="4" s="1"/>
  <c r="AW674" i="4"/>
  <c r="Y658" i="4"/>
  <c r="AC658" i="4" s="1"/>
  <c r="AW658" i="4"/>
  <c r="Y642" i="4"/>
  <c r="AC642" i="4" s="1"/>
  <c r="AW642" i="4"/>
  <c r="Y574" i="4"/>
  <c r="AC574" i="4" s="1"/>
  <c r="AW574" i="4"/>
  <c r="Y558" i="4"/>
  <c r="AC558" i="4" s="1"/>
  <c r="AW558" i="4"/>
  <c r="Y542" i="4"/>
  <c r="AC542" i="4" s="1"/>
  <c r="AW542" i="4"/>
  <c r="Y524" i="4"/>
  <c r="AC524" i="4" s="1"/>
  <c r="AW524" i="4"/>
  <c r="Y508" i="4"/>
  <c r="AC508" i="4" s="1"/>
  <c r="AW508" i="4"/>
  <c r="Y492" i="4"/>
  <c r="AC492" i="4" s="1"/>
  <c r="AW492" i="4"/>
  <c r="Y965" i="4"/>
  <c r="AC965" i="4" s="1"/>
  <c r="AW965" i="4"/>
  <c r="Y624" i="4"/>
  <c r="AC624" i="4" s="1"/>
  <c r="AW624" i="4"/>
  <c r="Y608" i="4"/>
  <c r="AC608" i="4" s="1"/>
  <c r="AW608" i="4"/>
  <c r="Y590" i="4"/>
  <c r="AC590" i="4" s="1"/>
  <c r="AW590" i="4"/>
  <c r="Y473" i="4"/>
  <c r="AC473" i="4" s="1"/>
  <c r="AW473" i="4"/>
  <c r="Y447" i="4"/>
  <c r="AC447" i="4" s="1"/>
  <c r="AW447" i="4"/>
  <c r="Y265" i="4"/>
  <c r="AC265" i="4" s="1"/>
  <c r="AW265" i="4"/>
  <c r="Y249" i="4"/>
  <c r="AC249" i="4" s="1"/>
  <c r="AW249" i="4"/>
  <c r="Y233" i="4"/>
  <c r="AC233" i="4" s="1"/>
  <c r="AW233" i="4"/>
  <c r="Y217" i="4"/>
  <c r="AC217" i="4" s="1"/>
  <c r="AW217" i="4"/>
  <c r="Y199" i="4"/>
  <c r="AC199" i="4" s="1"/>
  <c r="AW199" i="4"/>
  <c r="Y149" i="4"/>
  <c r="AC149" i="4" s="1"/>
  <c r="AW149" i="4"/>
  <c r="Y125" i="4"/>
  <c r="AC125" i="4" s="1"/>
  <c r="AW125" i="4"/>
  <c r="Y103" i="4"/>
  <c r="AC103" i="4" s="1"/>
  <c r="AW103" i="4"/>
  <c r="Y39" i="4"/>
  <c r="AC39" i="4" s="1"/>
  <c r="AW39" i="4"/>
  <c r="Y23" i="4"/>
  <c r="AC23" i="4" s="1"/>
  <c r="AW23" i="4"/>
  <c r="Y377" i="4"/>
  <c r="AC377" i="4" s="1"/>
  <c r="AW377" i="4"/>
  <c r="Y359" i="4"/>
  <c r="AC359" i="4" s="1"/>
  <c r="AW359" i="4"/>
  <c r="Y343" i="4"/>
  <c r="AC343" i="4" s="1"/>
  <c r="AW343" i="4"/>
  <c r="Y273" i="4"/>
  <c r="AC273" i="4" s="1"/>
  <c r="AW273" i="4"/>
  <c r="Y97" i="4"/>
  <c r="AC97" i="4" s="1"/>
  <c r="AW97" i="4"/>
  <c r="Y459" i="4"/>
  <c r="AC459" i="4" s="1"/>
  <c r="AW459" i="4"/>
  <c r="Y435" i="4"/>
  <c r="AC435" i="4" s="1"/>
  <c r="AW435" i="4"/>
  <c r="Y419" i="4"/>
  <c r="AC419" i="4" s="1"/>
  <c r="AW419" i="4"/>
  <c r="Y403" i="4"/>
  <c r="AC403" i="4" s="1"/>
  <c r="AW403" i="4"/>
  <c r="Y381" i="4"/>
  <c r="AC381" i="4" s="1"/>
  <c r="AW381" i="4"/>
  <c r="Y321" i="4"/>
  <c r="AC321" i="4" s="1"/>
  <c r="AW321" i="4"/>
  <c r="Y305" i="4"/>
  <c r="AC305" i="4" s="1"/>
  <c r="AW305" i="4"/>
  <c r="Y287" i="4"/>
  <c r="AC287" i="4" s="1"/>
  <c r="AW287" i="4"/>
  <c r="Y159" i="4"/>
  <c r="AC159" i="4" s="1"/>
  <c r="AW159" i="4"/>
  <c r="Y75" i="4"/>
  <c r="AC75" i="4" s="1"/>
  <c r="AW75" i="4"/>
  <c r="Y53" i="4"/>
  <c r="AC53" i="4" s="1"/>
  <c r="AW53" i="4"/>
  <c r="Y191" i="4"/>
  <c r="AC191" i="4" s="1"/>
  <c r="AW191" i="4"/>
  <c r="Y65" i="4"/>
  <c r="AC65" i="4" s="1"/>
  <c r="AW65" i="4"/>
  <c r="Y460" i="4"/>
  <c r="AC460" i="4" s="1"/>
  <c r="AW460" i="4"/>
  <c r="Y434" i="4"/>
  <c r="AC434" i="4" s="1"/>
  <c r="AW434" i="4"/>
  <c r="Y418" i="4"/>
  <c r="AC418" i="4" s="1"/>
  <c r="AW418" i="4"/>
  <c r="Y402" i="4"/>
  <c r="AC402" i="4" s="1"/>
  <c r="AW402" i="4"/>
  <c r="Y386" i="4"/>
  <c r="AC386" i="4" s="1"/>
  <c r="AW386" i="4"/>
  <c r="Y370" i="4"/>
  <c r="AC370" i="4" s="1"/>
  <c r="AW370" i="4"/>
  <c r="Y354" i="4"/>
  <c r="AC354" i="4" s="1"/>
  <c r="AW354" i="4"/>
  <c r="Y338" i="4"/>
  <c r="AC338" i="4" s="1"/>
  <c r="AW338" i="4"/>
  <c r="Y322" i="4"/>
  <c r="AC322" i="4" s="1"/>
  <c r="AW322" i="4"/>
  <c r="Y306" i="4"/>
  <c r="AC306" i="4" s="1"/>
  <c r="AW306" i="4"/>
  <c r="Y290" i="4"/>
  <c r="AC290" i="4" s="1"/>
  <c r="AW290" i="4"/>
  <c r="Y274" i="4"/>
  <c r="AC274" i="4" s="1"/>
  <c r="AW274" i="4"/>
  <c r="Y214" i="4"/>
  <c r="AC214" i="4" s="1"/>
  <c r="AW214" i="4"/>
  <c r="Y196" i="4"/>
  <c r="AC196" i="4" s="1"/>
  <c r="AW196" i="4"/>
  <c r="Y180" i="4"/>
  <c r="AC180" i="4" s="1"/>
  <c r="AW180" i="4"/>
  <c r="Y144" i="4"/>
  <c r="AC144" i="4" s="1"/>
  <c r="AW144" i="4"/>
  <c r="Y116" i="4"/>
  <c r="AC116" i="4" s="1"/>
  <c r="AW116" i="4"/>
  <c r="Y90" i="4"/>
  <c r="AC90" i="4" s="1"/>
  <c r="AW90" i="4"/>
  <c r="Y74" i="4"/>
  <c r="AC74" i="4" s="1"/>
  <c r="AW74" i="4"/>
  <c r="Y58" i="4"/>
  <c r="AC58" i="4" s="1"/>
  <c r="AW58" i="4"/>
  <c r="Y18" i="4"/>
  <c r="AC18" i="4" s="1"/>
  <c r="AW18" i="4"/>
  <c r="Y230" i="4"/>
  <c r="AC230" i="4" s="1"/>
  <c r="AW230" i="4"/>
  <c r="Y166" i="4"/>
  <c r="AC166" i="4" s="1"/>
  <c r="AW166" i="4"/>
  <c r="Y142" i="4"/>
  <c r="AC142" i="4" s="1"/>
  <c r="AW142" i="4"/>
  <c r="Y32" i="4"/>
  <c r="AC32" i="4" s="1"/>
  <c r="AW32" i="4"/>
  <c r="Y260" i="4"/>
  <c r="AC260" i="4" s="1"/>
  <c r="AW260" i="4"/>
  <c r="Y244" i="4"/>
  <c r="AC244" i="4" s="1"/>
  <c r="AW244" i="4"/>
  <c r="Y114" i="4"/>
  <c r="AC114" i="4" s="1"/>
  <c r="AW114" i="4"/>
  <c r="Y12" i="4"/>
  <c r="AC12" i="4" s="1"/>
  <c r="AW12" i="4"/>
  <c r="Y801" i="4"/>
  <c r="AC801" i="4" s="1"/>
  <c r="AW801" i="4"/>
  <c r="Y1104" i="4"/>
  <c r="AC1104" i="4" s="1"/>
  <c r="AW1104" i="4"/>
  <c r="Y1088" i="4"/>
  <c r="AC1088" i="4" s="1"/>
  <c r="AW1088" i="4"/>
  <c r="Y1072" i="4"/>
  <c r="AC1072" i="4" s="1"/>
  <c r="AW1072" i="4"/>
  <c r="Y1056" i="4"/>
  <c r="AC1056" i="4" s="1"/>
  <c r="AW1056" i="4"/>
  <c r="Y1040" i="4"/>
  <c r="AC1040" i="4" s="1"/>
  <c r="AW1040" i="4"/>
  <c r="Y1024" i="4"/>
  <c r="AC1024" i="4" s="1"/>
  <c r="AW1024" i="4"/>
  <c r="Y807" i="4"/>
  <c r="AC807" i="4" s="1"/>
  <c r="AW807" i="4"/>
  <c r="Y593" i="4"/>
  <c r="AC593" i="4" s="1"/>
  <c r="AW593" i="4"/>
  <c r="Y1113" i="4"/>
  <c r="AC1113" i="4" s="1"/>
  <c r="AW1113" i="4"/>
  <c r="Y1097" i="4"/>
  <c r="AC1097" i="4" s="1"/>
  <c r="AW1097" i="4"/>
  <c r="Y1081" i="4"/>
  <c r="AC1081" i="4" s="1"/>
  <c r="AW1081" i="4"/>
  <c r="Y1065" i="4"/>
  <c r="AC1065" i="4" s="1"/>
  <c r="AW1065" i="4"/>
  <c r="Y1049" i="4"/>
  <c r="AC1049" i="4" s="1"/>
  <c r="AW1049" i="4"/>
  <c r="Y1033" i="4"/>
  <c r="AC1033" i="4" s="1"/>
  <c r="AW1033" i="4"/>
  <c r="Y964" i="4"/>
  <c r="AC964" i="4" s="1"/>
  <c r="AW964" i="4"/>
  <c r="Y1006" i="4"/>
  <c r="AC1006" i="4" s="1"/>
  <c r="AW1006" i="4"/>
  <c r="Y990" i="4"/>
  <c r="AC990" i="4" s="1"/>
  <c r="AW990" i="4"/>
  <c r="Y950" i="4"/>
  <c r="AC950" i="4" s="1"/>
  <c r="AW950" i="4"/>
  <c r="Y934" i="4"/>
  <c r="AC934" i="4" s="1"/>
  <c r="AW934" i="4"/>
  <c r="Y918" i="4"/>
  <c r="AC918" i="4" s="1"/>
  <c r="AW918" i="4"/>
  <c r="Y902" i="4"/>
  <c r="AC902" i="4" s="1"/>
  <c r="AW902" i="4"/>
  <c r="Y886" i="4"/>
  <c r="AC886" i="4" s="1"/>
  <c r="AW886" i="4"/>
  <c r="Y870" i="4"/>
  <c r="AC870" i="4" s="1"/>
  <c r="AW870" i="4"/>
  <c r="Y854" i="4"/>
  <c r="AC854" i="4" s="1"/>
  <c r="AW854" i="4"/>
  <c r="Y787" i="4"/>
  <c r="AC787" i="4" s="1"/>
  <c r="AW787" i="4"/>
  <c r="Y771" i="4"/>
  <c r="AC771" i="4" s="1"/>
  <c r="AW771" i="4"/>
  <c r="Y755" i="4"/>
  <c r="AC755" i="4" s="1"/>
  <c r="AW755" i="4"/>
  <c r="Y739" i="4"/>
  <c r="AC739" i="4" s="1"/>
  <c r="AW739" i="4"/>
  <c r="Y723" i="4"/>
  <c r="AC723" i="4" s="1"/>
  <c r="AW723" i="4"/>
  <c r="Y637" i="4"/>
  <c r="AC637" i="4" s="1"/>
  <c r="AW637" i="4"/>
  <c r="Y621" i="4"/>
  <c r="AC621" i="4" s="1"/>
  <c r="AW621" i="4"/>
  <c r="Y605" i="4"/>
  <c r="AC605" i="4" s="1"/>
  <c r="AW605" i="4"/>
  <c r="Y587" i="4"/>
  <c r="AC587" i="4" s="1"/>
  <c r="AW587" i="4"/>
  <c r="Y517" i="4"/>
  <c r="AC517" i="4" s="1"/>
  <c r="AW517" i="4"/>
  <c r="Y501" i="4"/>
  <c r="AC501" i="4" s="1"/>
  <c r="AW501" i="4"/>
  <c r="Y485" i="4"/>
  <c r="AC485" i="4" s="1"/>
  <c r="AW485" i="4"/>
  <c r="Y956" i="4"/>
  <c r="AC956" i="4" s="1"/>
  <c r="AW956" i="4"/>
  <c r="Y821" i="4"/>
  <c r="AC821" i="4" s="1"/>
  <c r="AW821" i="4"/>
  <c r="Y693" i="4"/>
  <c r="AC693" i="4" s="1"/>
  <c r="AW693" i="4"/>
  <c r="Y677" i="4"/>
  <c r="AC677" i="4" s="1"/>
  <c r="AW677" i="4"/>
  <c r="Y661" i="4"/>
  <c r="AC661" i="4" s="1"/>
  <c r="AW661" i="4"/>
  <c r="Y575" i="4"/>
  <c r="AC575" i="4" s="1"/>
  <c r="AW575" i="4"/>
  <c r="Y559" i="4"/>
  <c r="AC559" i="4" s="1"/>
  <c r="AW559" i="4"/>
  <c r="Y543" i="4"/>
  <c r="AC543" i="4" s="1"/>
  <c r="AW543" i="4"/>
  <c r="Y984" i="4"/>
  <c r="AC984" i="4" s="1"/>
  <c r="AW984" i="4"/>
  <c r="Y1017" i="4"/>
  <c r="AC1017" i="4" s="1"/>
  <c r="AW1017" i="4"/>
  <c r="Y1001" i="4"/>
  <c r="AC1001" i="4" s="1"/>
  <c r="AW1001" i="4"/>
  <c r="Y985" i="4"/>
  <c r="AC985" i="4" s="1"/>
  <c r="AW985" i="4"/>
  <c r="Y969" i="4"/>
  <c r="AC969" i="4" s="1"/>
  <c r="AW969" i="4"/>
  <c r="Y951" i="4"/>
  <c r="AC951" i="4" s="1"/>
  <c r="AW951" i="4"/>
  <c r="Y935" i="4"/>
  <c r="AC935" i="4" s="1"/>
  <c r="AW935" i="4"/>
  <c r="Y919" i="4"/>
  <c r="AC919" i="4" s="1"/>
  <c r="AW919" i="4"/>
  <c r="Y903" i="4"/>
  <c r="AC903" i="4" s="1"/>
  <c r="AW903" i="4"/>
  <c r="Y887" i="4"/>
  <c r="AC887" i="4" s="1"/>
  <c r="AW887" i="4"/>
  <c r="Y871" i="4"/>
  <c r="AC871" i="4" s="1"/>
  <c r="AW871" i="4"/>
  <c r="Y855" i="4"/>
  <c r="AC855" i="4" s="1"/>
  <c r="AW855" i="4"/>
  <c r="Y835" i="4"/>
  <c r="AC835" i="4" s="1"/>
  <c r="AW835" i="4"/>
  <c r="Y818" i="4"/>
  <c r="AC818" i="4" s="1"/>
  <c r="AW818" i="4"/>
  <c r="Y802" i="4"/>
  <c r="AC802" i="4" s="1"/>
  <c r="AW802" i="4"/>
  <c r="Y786" i="4"/>
  <c r="AC786" i="4" s="1"/>
  <c r="AW786" i="4"/>
  <c r="Y770" i="4"/>
  <c r="AC770" i="4" s="1"/>
  <c r="AW770" i="4"/>
  <c r="Y754" i="4"/>
  <c r="AC754" i="4" s="1"/>
  <c r="AW754" i="4"/>
  <c r="Y738" i="4"/>
  <c r="AC738" i="4" s="1"/>
  <c r="AW738" i="4"/>
  <c r="Y722" i="4"/>
  <c r="AC722" i="4" s="1"/>
  <c r="AW722" i="4"/>
  <c r="Y704" i="4"/>
  <c r="AC704" i="4" s="1"/>
  <c r="AW704" i="4"/>
  <c r="Y688" i="4"/>
  <c r="AC688" i="4" s="1"/>
  <c r="AW688" i="4"/>
  <c r="Y672" i="4"/>
  <c r="AC672" i="4" s="1"/>
  <c r="AW672" i="4"/>
  <c r="Y656" i="4"/>
  <c r="AC656" i="4" s="1"/>
  <c r="AW656" i="4"/>
  <c r="Y640" i="4"/>
  <c r="AC640" i="4" s="1"/>
  <c r="AW640" i="4"/>
  <c r="Y572" i="4"/>
  <c r="AC572" i="4" s="1"/>
  <c r="AW572" i="4"/>
  <c r="Y556" i="4"/>
  <c r="AC556" i="4" s="1"/>
  <c r="AW556" i="4"/>
  <c r="Y540" i="4"/>
  <c r="AC540" i="4" s="1"/>
  <c r="AW540" i="4"/>
  <c r="Y522" i="4"/>
  <c r="AC522" i="4" s="1"/>
  <c r="AW522" i="4"/>
  <c r="Y506" i="4"/>
  <c r="AC506" i="4" s="1"/>
  <c r="AW506" i="4"/>
  <c r="Y490" i="4"/>
  <c r="AC490" i="4" s="1"/>
  <c r="AW490" i="4"/>
  <c r="Y708" i="4"/>
  <c r="AC708" i="4" s="1"/>
  <c r="AW708" i="4"/>
  <c r="Y622" i="4"/>
  <c r="AC622" i="4" s="1"/>
  <c r="AW622" i="4"/>
  <c r="Y606" i="4"/>
  <c r="AC606" i="4" s="1"/>
  <c r="AW606" i="4"/>
  <c r="Y588" i="4"/>
  <c r="AC588" i="4" s="1"/>
  <c r="AW588" i="4"/>
  <c r="Y471" i="4"/>
  <c r="AC471" i="4" s="1"/>
  <c r="AW471" i="4"/>
  <c r="Y395" i="4"/>
  <c r="AC395" i="4" s="1"/>
  <c r="AW395" i="4"/>
  <c r="Y263" i="4"/>
  <c r="AC263" i="4" s="1"/>
  <c r="AW263" i="4"/>
  <c r="Y247" i="4"/>
  <c r="AC247" i="4" s="1"/>
  <c r="AW247" i="4"/>
  <c r="Y231" i="4"/>
  <c r="AC231" i="4" s="1"/>
  <c r="AW231" i="4"/>
  <c r="Y215" i="4"/>
  <c r="AC215" i="4" s="1"/>
  <c r="AW215" i="4"/>
  <c r="Y197" i="4"/>
  <c r="AC197" i="4" s="1"/>
  <c r="AW197" i="4"/>
  <c r="Y145" i="4"/>
  <c r="AC145" i="4" s="1"/>
  <c r="AW145" i="4"/>
  <c r="Y121" i="4"/>
  <c r="AC121" i="4" s="1"/>
  <c r="AW121" i="4"/>
  <c r="Y95" i="4"/>
  <c r="AC95" i="4" s="1"/>
  <c r="AW95" i="4"/>
  <c r="Y37" i="4"/>
  <c r="AC37" i="4" s="1"/>
  <c r="AW37" i="4"/>
  <c r="Y21" i="4"/>
  <c r="AC21" i="4" s="1"/>
  <c r="AW21" i="4"/>
  <c r="Y373" i="4"/>
  <c r="AC373" i="4" s="1"/>
  <c r="AW373" i="4"/>
  <c r="Y357" i="4"/>
  <c r="AC357" i="4" s="1"/>
  <c r="AW357" i="4"/>
  <c r="Y339" i="4"/>
  <c r="AC339" i="4" s="1"/>
  <c r="AW339" i="4"/>
  <c r="Y271" i="4"/>
  <c r="AC271" i="4" s="1"/>
  <c r="AW271" i="4"/>
  <c r="Y79" i="4"/>
  <c r="AC79" i="4" s="1"/>
  <c r="AW79" i="4"/>
  <c r="Y457" i="4"/>
  <c r="AC457" i="4" s="1"/>
  <c r="AW457" i="4"/>
  <c r="Y433" i="4"/>
  <c r="AC433" i="4" s="1"/>
  <c r="AW433" i="4"/>
  <c r="Y417" i="4"/>
  <c r="AC417" i="4" s="1"/>
  <c r="AW417" i="4"/>
  <c r="Y401" i="4"/>
  <c r="AC401" i="4" s="1"/>
  <c r="AW401" i="4"/>
  <c r="Y375" i="4"/>
  <c r="AC375" i="4" s="1"/>
  <c r="AW375" i="4"/>
  <c r="Y319" i="4"/>
  <c r="AC319" i="4" s="1"/>
  <c r="AW319" i="4"/>
  <c r="Y303" i="4"/>
  <c r="AC303" i="4" s="1"/>
  <c r="AW303" i="4"/>
  <c r="Y185" i="4"/>
  <c r="AC185" i="4" s="1"/>
  <c r="AW185" i="4"/>
  <c r="Y157" i="4"/>
  <c r="AC157" i="4" s="1"/>
  <c r="AW157" i="4"/>
  <c r="Y71" i="4"/>
  <c r="AC71" i="4" s="1"/>
  <c r="AW71" i="4"/>
  <c r="Y51" i="4"/>
  <c r="AC51" i="4" s="1"/>
  <c r="AW51" i="4"/>
  <c r="Y189" i="4"/>
  <c r="AC189" i="4" s="1"/>
  <c r="AW189" i="4"/>
  <c r="Y476" i="4"/>
  <c r="AC476" i="4" s="1"/>
  <c r="AW476" i="4"/>
  <c r="Y454" i="4"/>
  <c r="AC454" i="4" s="1"/>
  <c r="AW454" i="4"/>
  <c r="Y432" i="4"/>
  <c r="AC432" i="4" s="1"/>
  <c r="AW432" i="4"/>
  <c r="Y416" i="4"/>
  <c r="AC416" i="4" s="1"/>
  <c r="AW416" i="4"/>
  <c r="Y400" i="4"/>
  <c r="AC400" i="4" s="1"/>
  <c r="AW400" i="4"/>
  <c r="Y384" i="4"/>
  <c r="AC384" i="4" s="1"/>
  <c r="AW384" i="4"/>
  <c r="Y368" i="4"/>
  <c r="AC368" i="4" s="1"/>
  <c r="AW368" i="4"/>
  <c r="Y352" i="4"/>
  <c r="AC352" i="4" s="1"/>
  <c r="AW352" i="4"/>
  <c r="Y336" i="4"/>
  <c r="AC336" i="4" s="1"/>
  <c r="AW336" i="4"/>
  <c r="Y320" i="4"/>
  <c r="AC320" i="4" s="1"/>
  <c r="AW320" i="4"/>
  <c r="Y304" i="4"/>
  <c r="AC304" i="4" s="1"/>
  <c r="AW304" i="4"/>
  <c r="Y288" i="4"/>
  <c r="AC288" i="4" s="1"/>
  <c r="AW288" i="4"/>
  <c r="Y272" i="4"/>
  <c r="AC272" i="4" s="1"/>
  <c r="AW272" i="4"/>
  <c r="Y212" i="4"/>
  <c r="AC212" i="4" s="1"/>
  <c r="AW212" i="4"/>
  <c r="Y194" i="4"/>
  <c r="AC194" i="4" s="1"/>
  <c r="AW194" i="4"/>
  <c r="Y178" i="4"/>
  <c r="AC178" i="4" s="1"/>
  <c r="AW178" i="4"/>
  <c r="Y134" i="4"/>
  <c r="AC134" i="4" s="1"/>
  <c r="AW134" i="4"/>
  <c r="Y110" i="4"/>
  <c r="AC110" i="4" s="1"/>
  <c r="AW110" i="4"/>
  <c r="Y88" i="4"/>
  <c r="AC88" i="4" s="1"/>
  <c r="AW88" i="4"/>
  <c r="Y72" i="4"/>
  <c r="AC72" i="4" s="1"/>
  <c r="AW72" i="4"/>
  <c r="Y56" i="4"/>
  <c r="AC56" i="4" s="1"/>
  <c r="AW56" i="4"/>
  <c r="Y16" i="4"/>
  <c r="AC16" i="4" s="1"/>
  <c r="AW16" i="4"/>
  <c r="Y228" i="4"/>
  <c r="AC228" i="4" s="1"/>
  <c r="AW228" i="4"/>
  <c r="Y164" i="4"/>
  <c r="AC164" i="4" s="1"/>
  <c r="AW164" i="4"/>
  <c r="Y140" i="4"/>
  <c r="AC140" i="4" s="1"/>
  <c r="AW140" i="4"/>
  <c r="Y30" i="4"/>
  <c r="AC30" i="4" s="1"/>
  <c r="AW30" i="4"/>
  <c r="Y258" i="4"/>
  <c r="AC258" i="4" s="1"/>
  <c r="AW258" i="4"/>
  <c r="Y242" i="4"/>
  <c r="AC242" i="4" s="1"/>
  <c r="AW242" i="4"/>
  <c r="Y112" i="4"/>
  <c r="AC112" i="4" s="1"/>
  <c r="AW112" i="4"/>
  <c r="Y8" i="4"/>
  <c r="AC8" i="4" s="1"/>
  <c r="AW8" i="4"/>
  <c r="Y803" i="4"/>
  <c r="AC803" i="4" s="1"/>
  <c r="AW803" i="4"/>
  <c r="Y1102" i="4"/>
  <c r="AC1102" i="4" s="1"/>
  <c r="AW1102" i="4"/>
  <c r="Y1086" i="4"/>
  <c r="AC1086" i="4" s="1"/>
  <c r="AW1086" i="4"/>
  <c r="Y1070" i="4"/>
  <c r="AC1070" i="4" s="1"/>
  <c r="AW1070" i="4"/>
  <c r="Y1054" i="4"/>
  <c r="AC1054" i="4" s="1"/>
  <c r="AW1054" i="4"/>
  <c r="Y1038" i="4"/>
  <c r="AC1038" i="4" s="1"/>
  <c r="AW1038" i="4"/>
  <c r="Y1022" i="4"/>
  <c r="AC1022" i="4" s="1"/>
  <c r="AW1022" i="4"/>
  <c r="Y651" i="4"/>
  <c r="AC651" i="4" s="1"/>
  <c r="AW651" i="4"/>
  <c r="Y823" i="4"/>
  <c r="AC823" i="4" s="1"/>
  <c r="AW823" i="4"/>
  <c r="Y1111" i="4"/>
  <c r="AC1111" i="4" s="1"/>
  <c r="AW1111" i="4"/>
  <c r="Y1095" i="4"/>
  <c r="AC1095" i="4" s="1"/>
  <c r="AW1095" i="4"/>
  <c r="Y1079" i="4"/>
  <c r="AC1079" i="4" s="1"/>
  <c r="AW1079" i="4"/>
  <c r="Y1063" i="4"/>
  <c r="AC1063" i="4" s="1"/>
  <c r="AW1063" i="4"/>
  <c r="Y1047" i="4"/>
  <c r="AC1047" i="4" s="1"/>
  <c r="AW1047" i="4"/>
  <c r="Y1031" i="4"/>
  <c r="AC1031" i="4" s="1"/>
  <c r="AW1031" i="4"/>
  <c r="Y813" i="4"/>
  <c r="AC813" i="4" s="1"/>
  <c r="AW813" i="4"/>
  <c r="Y1004" i="4"/>
  <c r="AC1004" i="4" s="1"/>
  <c r="AW1004" i="4"/>
  <c r="Y988" i="4"/>
  <c r="AC988" i="4" s="1"/>
  <c r="AW988" i="4"/>
  <c r="Y948" i="4"/>
  <c r="AC948" i="4" s="1"/>
  <c r="AW948" i="4"/>
  <c r="Y932" i="4"/>
  <c r="AC932" i="4" s="1"/>
  <c r="AW932" i="4"/>
  <c r="Y916" i="4"/>
  <c r="AC916" i="4" s="1"/>
  <c r="AW916" i="4"/>
  <c r="Y900" i="4"/>
  <c r="AC900" i="4" s="1"/>
  <c r="AW900" i="4"/>
  <c r="Y884" i="4"/>
  <c r="AC884" i="4" s="1"/>
  <c r="AW884" i="4"/>
  <c r="Y868" i="4"/>
  <c r="AC868" i="4" s="1"/>
  <c r="AW868" i="4"/>
  <c r="Y852" i="4"/>
  <c r="AC852" i="4" s="1"/>
  <c r="AW852" i="4"/>
  <c r="Y785" i="4"/>
  <c r="AC785" i="4" s="1"/>
  <c r="AW785" i="4"/>
  <c r="Y769" i="4"/>
  <c r="AC769" i="4" s="1"/>
  <c r="AW769" i="4"/>
  <c r="Y753" i="4"/>
  <c r="AC753" i="4" s="1"/>
  <c r="AW753" i="4"/>
  <c r="Y737" i="4"/>
  <c r="AC737" i="4" s="1"/>
  <c r="AW737" i="4"/>
  <c r="Y721" i="4"/>
  <c r="AC721" i="4" s="1"/>
  <c r="AW721" i="4"/>
  <c r="Y635" i="4"/>
  <c r="AC635" i="4" s="1"/>
  <c r="AW635" i="4"/>
  <c r="Y619" i="4"/>
  <c r="AC619" i="4" s="1"/>
  <c r="AW619" i="4"/>
  <c r="Y603" i="4"/>
  <c r="AC603" i="4" s="1"/>
  <c r="AW603" i="4"/>
  <c r="Y585" i="4"/>
  <c r="AC585" i="4" s="1"/>
  <c r="AW585" i="4"/>
  <c r="Y515" i="4"/>
  <c r="AC515" i="4" s="1"/>
  <c r="AW515" i="4"/>
  <c r="Y499" i="4"/>
  <c r="AC499" i="4" s="1"/>
  <c r="AW499" i="4"/>
  <c r="Y483" i="4"/>
  <c r="AC483" i="4" s="1"/>
  <c r="AW483" i="4"/>
  <c r="Y842" i="4"/>
  <c r="AC842" i="4" s="1"/>
  <c r="AW842" i="4"/>
  <c r="Y819" i="4"/>
  <c r="AC819" i="4" s="1"/>
  <c r="AW819" i="4"/>
  <c r="Y691" i="4"/>
  <c r="AC691" i="4" s="1"/>
  <c r="AW691" i="4"/>
  <c r="Y675" i="4"/>
  <c r="AC675" i="4" s="1"/>
  <c r="AW675" i="4"/>
  <c r="Y659" i="4"/>
  <c r="AC659" i="4" s="1"/>
  <c r="AW659" i="4"/>
  <c r="Y573" i="4"/>
  <c r="AC573" i="4" s="1"/>
  <c r="AW573" i="4"/>
  <c r="Y557" i="4"/>
  <c r="AC557" i="4" s="1"/>
  <c r="AW557" i="4"/>
  <c r="Y541" i="4"/>
  <c r="AC541" i="4" s="1"/>
  <c r="AW541" i="4"/>
  <c r="Y982" i="4"/>
  <c r="AC982" i="4" s="1"/>
  <c r="AW982" i="4"/>
  <c r="Y1015" i="4"/>
  <c r="AC1015" i="4" s="1"/>
  <c r="AW1015" i="4"/>
  <c r="Y999" i="4"/>
  <c r="AC999" i="4" s="1"/>
  <c r="AW999" i="4"/>
  <c r="Y983" i="4"/>
  <c r="AC983" i="4" s="1"/>
  <c r="AW983" i="4"/>
  <c r="Y967" i="4"/>
  <c r="AC967" i="4" s="1"/>
  <c r="AW967" i="4"/>
  <c r="Y949" i="4"/>
  <c r="AC949" i="4" s="1"/>
  <c r="AW949" i="4"/>
  <c r="Y933" i="4"/>
  <c r="AC933" i="4" s="1"/>
  <c r="AW933" i="4"/>
  <c r="Y917" i="4"/>
  <c r="AC917" i="4" s="1"/>
  <c r="AW917" i="4"/>
  <c r="Y901" i="4"/>
  <c r="AC901" i="4" s="1"/>
  <c r="AW901" i="4"/>
  <c r="Y885" i="4"/>
  <c r="AC885" i="4" s="1"/>
  <c r="AW885" i="4"/>
  <c r="Y869" i="4"/>
  <c r="AC869" i="4" s="1"/>
  <c r="AW869" i="4"/>
  <c r="Y853" i="4"/>
  <c r="AC853" i="4" s="1"/>
  <c r="AW853" i="4"/>
  <c r="Y833" i="4"/>
  <c r="AC833" i="4" s="1"/>
  <c r="AW833" i="4"/>
  <c r="Y816" i="4"/>
  <c r="AC816" i="4" s="1"/>
  <c r="AW816" i="4"/>
  <c r="Y800" i="4"/>
  <c r="AC800" i="4" s="1"/>
  <c r="AW800" i="4"/>
  <c r="Y784" i="4"/>
  <c r="AC784" i="4" s="1"/>
  <c r="AW784" i="4"/>
  <c r="Y768" i="4"/>
  <c r="AC768" i="4" s="1"/>
  <c r="AW768" i="4"/>
  <c r="Y752" i="4"/>
  <c r="AC752" i="4" s="1"/>
  <c r="AW752" i="4"/>
  <c r="Y736" i="4"/>
  <c r="AC736" i="4" s="1"/>
  <c r="AW736" i="4"/>
  <c r="Y720" i="4"/>
  <c r="AC720" i="4" s="1"/>
  <c r="AW720" i="4"/>
  <c r="Y702" i="4"/>
  <c r="AC702" i="4" s="1"/>
  <c r="AW702" i="4"/>
  <c r="Y686" i="4"/>
  <c r="AC686" i="4" s="1"/>
  <c r="AW686" i="4"/>
  <c r="Y670" i="4"/>
  <c r="AC670" i="4" s="1"/>
  <c r="AW670" i="4"/>
  <c r="Y654" i="4"/>
  <c r="AC654" i="4" s="1"/>
  <c r="AW654" i="4"/>
  <c r="Y638" i="4"/>
  <c r="AC638" i="4" s="1"/>
  <c r="AW638" i="4"/>
  <c r="Y570" i="4"/>
  <c r="AC570" i="4" s="1"/>
  <c r="AW570" i="4"/>
  <c r="Y554" i="4"/>
  <c r="AC554" i="4" s="1"/>
  <c r="AW554" i="4"/>
  <c r="Y538" i="4"/>
  <c r="AC538" i="4" s="1"/>
  <c r="AW538" i="4"/>
  <c r="Y520" i="4"/>
  <c r="AC520" i="4" s="1"/>
  <c r="AW520" i="4"/>
  <c r="Y504" i="4"/>
  <c r="AC504" i="4" s="1"/>
  <c r="AW504" i="4"/>
  <c r="Y488" i="4"/>
  <c r="AC488" i="4" s="1"/>
  <c r="AW488" i="4"/>
  <c r="Y636" i="4"/>
  <c r="AC636" i="4" s="1"/>
  <c r="AW636" i="4"/>
  <c r="Y620" i="4"/>
  <c r="AC620" i="4" s="1"/>
  <c r="AW620" i="4"/>
  <c r="Y604" i="4"/>
  <c r="AC604" i="4" s="1"/>
  <c r="AW604" i="4"/>
  <c r="Y584" i="4"/>
  <c r="AC584" i="4" s="1"/>
  <c r="AW584" i="4"/>
  <c r="Y469" i="4"/>
  <c r="AC469" i="4" s="1"/>
  <c r="AW469" i="4"/>
  <c r="Y283" i="4"/>
  <c r="AC283" i="4" s="1"/>
  <c r="AW283" i="4"/>
  <c r="Y261" i="4"/>
  <c r="AC261" i="4" s="1"/>
  <c r="AW261" i="4"/>
  <c r="Y245" i="4"/>
  <c r="AC245" i="4" s="1"/>
  <c r="AW245" i="4"/>
  <c r="Y229" i="4"/>
  <c r="AC229" i="4" s="1"/>
  <c r="AW229" i="4"/>
  <c r="Y213" i="4"/>
  <c r="AC213" i="4" s="1"/>
  <c r="AW213" i="4"/>
  <c r="Y169" i="4"/>
  <c r="AC169" i="4" s="1"/>
  <c r="AW169" i="4"/>
  <c r="Y141" i="4"/>
  <c r="AC141" i="4" s="1"/>
  <c r="AW141" i="4"/>
  <c r="Y119" i="4"/>
  <c r="AC119" i="4" s="1"/>
  <c r="AW119" i="4"/>
  <c r="Y91" i="4"/>
  <c r="AC91" i="4" s="1"/>
  <c r="AW91" i="4"/>
  <c r="Y35" i="4"/>
  <c r="AC35" i="4" s="1"/>
  <c r="AW35" i="4"/>
  <c r="Y17" i="4"/>
  <c r="AC17" i="4" s="1"/>
  <c r="AW17" i="4"/>
  <c r="Y371" i="4"/>
  <c r="AC371" i="4" s="1"/>
  <c r="AW371" i="4"/>
  <c r="Y355" i="4"/>
  <c r="AC355" i="4" s="1"/>
  <c r="AW355" i="4"/>
  <c r="Y329" i="4"/>
  <c r="AC329" i="4" s="1"/>
  <c r="AW329" i="4"/>
  <c r="Y179" i="4"/>
  <c r="AC179" i="4" s="1"/>
  <c r="AW179" i="4"/>
  <c r="Y77" i="4"/>
  <c r="AC77" i="4" s="1"/>
  <c r="AW77" i="4"/>
  <c r="Y453" i="4"/>
  <c r="AC453" i="4" s="1"/>
  <c r="AW453" i="4"/>
  <c r="Y431" i="4"/>
  <c r="AC431" i="4" s="1"/>
  <c r="AW431" i="4"/>
  <c r="Y415" i="4"/>
  <c r="AC415" i="4" s="1"/>
  <c r="AW415" i="4"/>
  <c r="Y399" i="4"/>
  <c r="AC399" i="4" s="1"/>
  <c r="AW399" i="4"/>
  <c r="Y341" i="4"/>
  <c r="AC341" i="4" s="1"/>
  <c r="AW341" i="4"/>
  <c r="Y317" i="4"/>
  <c r="AC317" i="4" s="1"/>
  <c r="AW317" i="4"/>
  <c r="Y301" i="4"/>
  <c r="AC301" i="4" s="1"/>
  <c r="AW301" i="4"/>
  <c r="Y181" i="4"/>
  <c r="AC181" i="4" s="1"/>
  <c r="AW181" i="4"/>
  <c r="Y155" i="4"/>
  <c r="AC155" i="4" s="1"/>
  <c r="AW155" i="4"/>
  <c r="Y67" i="4"/>
  <c r="AC67" i="4" s="1"/>
  <c r="AW67" i="4"/>
  <c r="Y49" i="4"/>
  <c r="AC49" i="4" s="1"/>
  <c r="AW49" i="4"/>
  <c r="Y187" i="4"/>
  <c r="AC187" i="4" s="1"/>
  <c r="AW187" i="4"/>
  <c r="Y474" i="4"/>
  <c r="AC474" i="4" s="1"/>
  <c r="AW474" i="4"/>
  <c r="Y448" i="4"/>
  <c r="AC448" i="4" s="1"/>
  <c r="AW448" i="4"/>
  <c r="Y430" i="4"/>
  <c r="AC430" i="4" s="1"/>
  <c r="AW430" i="4"/>
  <c r="Y414" i="4"/>
  <c r="AC414" i="4" s="1"/>
  <c r="AW414" i="4"/>
  <c r="Y398" i="4"/>
  <c r="AC398" i="4" s="1"/>
  <c r="AW398" i="4"/>
  <c r="Y382" i="4"/>
  <c r="AC382" i="4" s="1"/>
  <c r="AW382" i="4"/>
  <c r="Y366" i="4"/>
  <c r="AC366" i="4" s="1"/>
  <c r="AW366" i="4"/>
  <c r="Y350" i="4"/>
  <c r="AC350" i="4" s="1"/>
  <c r="AW350" i="4"/>
  <c r="Y334" i="4"/>
  <c r="AC334" i="4" s="1"/>
  <c r="AW334" i="4"/>
  <c r="Y318" i="4"/>
  <c r="AC318" i="4" s="1"/>
  <c r="AW318" i="4"/>
  <c r="Y302" i="4"/>
  <c r="AC302" i="4" s="1"/>
  <c r="AW302" i="4"/>
  <c r="Y286" i="4"/>
  <c r="AC286" i="4" s="1"/>
  <c r="AW286" i="4"/>
  <c r="Y270" i="4"/>
  <c r="AC270" i="4" s="1"/>
  <c r="AW270" i="4"/>
  <c r="Y210" i="4"/>
  <c r="AC210" i="4" s="1"/>
  <c r="AW210" i="4"/>
  <c r="Y192" i="4"/>
  <c r="AC192" i="4" s="1"/>
  <c r="AW192" i="4"/>
  <c r="Y176" i="4"/>
  <c r="AC176" i="4" s="1"/>
  <c r="AW176" i="4"/>
  <c r="Y132" i="4"/>
  <c r="AC132" i="4" s="1"/>
  <c r="AW132" i="4"/>
  <c r="Y108" i="4"/>
  <c r="AC108" i="4" s="1"/>
  <c r="AW108" i="4"/>
  <c r="Y86" i="4"/>
  <c r="AC86" i="4" s="1"/>
  <c r="AW86" i="4"/>
  <c r="Y70" i="4"/>
  <c r="AC70" i="4" s="1"/>
  <c r="AW70" i="4"/>
  <c r="Y54" i="4"/>
  <c r="AC54" i="4" s="1"/>
  <c r="AW54" i="4"/>
  <c r="Y10" i="4"/>
  <c r="AC10" i="4" s="1"/>
  <c r="AW10" i="4"/>
  <c r="Y222" i="4"/>
  <c r="AC222" i="4" s="1"/>
  <c r="AW222" i="4"/>
  <c r="Y162" i="4"/>
  <c r="AC162" i="4" s="1"/>
  <c r="AW162" i="4"/>
  <c r="Y138" i="4"/>
  <c r="AC138" i="4" s="1"/>
  <c r="AW138" i="4"/>
  <c r="Y28" i="4"/>
  <c r="AC28" i="4" s="1"/>
  <c r="AW28" i="4"/>
  <c r="Y256" i="4"/>
  <c r="AC256" i="4" s="1"/>
  <c r="AW256" i="4"/>
  <c r="Y240" i="4"/>
  <c r="AC240" i="4" s="1"/>
  <c r="AW240" i="4"/>
  <c r="Y104" i="4"/>
  <c r="AC104" i="4" s="1"/>
  <c r="AW104" i="4"/>
  <c r="Y266" i="4"/>
  <c r="AC266" i="4" s="1"/>
  <c r="AW266" i="4"/>
  <c r="Y647" i="4"/>
  <c r="AC647" i="4" s="1"/>
  <c r="AW647" i="4"/>
  <c r="Y1100" i="4"/>
  <c r="AC1100" i="4" s="1"/>
  <c r="AW1100" i="4"/>
  <c r="Y1084" i="4"/>
  <c r="AC1084" i="4" s="1"/>
  <c r="AW1084" i="4"/>
  <c r="Y1068" i="4"/>
  <c r="AC1068" i="4" s="1"/>
  <c r="AW1068" i="4"/>
  <c r="Y1052" i="4"/>
  <c r="AC1052" i="4" s="1"/>
  <c r="AW1052" i="4"/>
  <c r="Y1036" i="4"/>
  <c r="AC1036" i="4" s="1"/>
  <c r="AW1036" i="4"/>
  <c r="Y1020" i="4"/>
  <c r="AC1020" i="4" s="1"/>
  <c r="AW1020" i="4"/>
  <c r="Y1118" i="4"/>
  <c r="AC1118" i="4" s="1"/>
  <c r="AW1118" i="4"/>
  <c r="Y811" i="4"/>
  <c r="AC811" i="4" s="1"/>
  <c r="AW811" i="4"/>
  <c r="Y1109" i="4"/>
  <c r="AC1109" i="4" s="1"/>
  <c r="AW1109" i="4"/>
  <c r="Y1093" i="4"/>
  <c r="AC1093" i="4" s="1"/>
  <c r="AW1093" i="4"/>
  <c r="Y1077" i="4"/>
  <c r="AC1077" i="4" s="1"/>
  <c r="AW1077" i="4"/>
  <c r="Y1061" i="4"/>
  <c r="AC1061" i="4" s="1"/>
  <c r="AW1061" i="4"/>
  <c r="Y1045" i="4"/>
  <c r="AC1045" i="4" s="1"/>
  <c r="AW1045" i="4"/>
  <c r="Y1029" i="4"/>
  <c r="AC1029" i="4" s="1"/>
  <c r="AW1029" i="4"/>
  <c r="Y797" i="4"/>
  <c r="AC797" i="4" s="1"/>
  <c r="AW797" i="4"/>
  <c r="Y1002" i="4"/>
  <c r="AC1002" i="4" s="1"/>
  <c r="AW1002" i="4"/>
  <c r="Y986" i="4"/>
  <c r="AC986" i="4" s="1"/>
  <c r="AW986" i="4"/>
  <c r="Y946" i="4"/>
  <c r="AC946" i="4" s="1"/>
  <c r="AW946" i="4"/>
  <c r="Y930" i="4"/>
  <c r="AC930" i="4" s="1"/>
  <c r="AW930" i="4"/>
  <c r="Y914" i="4"/>
  <c r="AC914" i="4" s="1"/>
  <c r="AW914" i="4"/>
  <c r="Y898" i="4"/>
  <c r="AC898" i="4" s="1"/>
  <c r="AW898" i="4"/>
  <c r="Y882" i="4"/>
  <c r="AC882" i="4" s="1"/>
  <c r="AW882" i="4"/>
  <c r="Y866" i="4"/>
  <c r="AC866" i="4" s="1"/>
  <c r="AW866" i="4"/>
  <c r="Y850" i="4"/>
  <c r="AC850" i="4" s="1"/>
  <c r="AW850" i="4"/>
  <c r="Y783" i="4"/>
  <c r="AC783" i="4" s="1"/>
  <c r="AW783" i="4"/>
  <c r="Y767" i="4"/>
  <c r="AC767" i="4" s="1"/>
  <c r="AW767" i="4"/>
  <c r="Y751" i="4"/>
  <c r="AC751" i="4" s="1"/>
  <c r="AW751" i="4"/>
  <c r="Y735" i="4"/>
  <c r="AC735" i="4" s="1"/>
  <c r="AW735" i="4"/>
  <c r="Y719" i="4"/>
  <c r="AC719" i="4" s="1"/>
  <c r="AW719" i="4"/>
  <c r="Y633" i="4"/>
  <c r="AC633" i="4" s="1"/>
  <c r="AW633" i="4"/>
  <c r="Y617" i="4"/>
  <c r="AC617" i="4" s="1"/>
  <c r="AW617" i="4"/>
  <c r="Y601" i="4"/>
  <c r="AC601" i="4" s="1"/>
  <c r="AW601" i="4"/>
  <c r="Y583" i="4"/>
  <c r="AC583" i="4" s="1"/>
  <c r="AW583" i="4"/>
  <c r="Y513" i="4"/>
  <c r="AC513" i="4" s="1"/>
  <c r="AW513" i="4"/>
  <c r="Y497" i="4"/>
  <c r="AC497" i="4" s="1"/>
  <c r="AW497" i="4"/>
  <c r="Y481" i="4"/>
  <c r="AC481" i="4" s="1"/>
  <c r="AW481" i="4"/>
  <c r="Y840" i="4"/>
  <c r="AC840" i="4" s="1"/>
  <c r="AW840" i="4"/>
  <c r="Y709" i="4"/>
  <c r="AC709" i="4" s="1"/>
  <c r="AW709" i="4"/>
  <c r="Y689" i="4"/>
  <c r="AC689" i="4" s="1"/>
  <c r="AW689" i="4"/>
  <c r="Y673" i="4"/>
  <c r="AC673" i="4" s="1"/>
  <c r="AW673" i="4"/>
  <c r="Y657" i="4"/>
  <c r="AC657" i="4" s="1"/>
  <c r="AW657" i="4"/>
  <c r="Y571" i="4"/>
  <c r="AC571" i="4" s="1"/>
  <c r="AW571" i="4"/>
  <c r="Y555" i="4"/>
  <c r="AC555" i="4" s="1"/>
  <c r="AW555" i="4"/>
  <c r="Y539" i="4"/>
  <c r="AC539" i="4" s="1"/>
  <c r="AW539" i="4"/>
  <c r="Y980" i="4"/>
  <c r="AC980" i="4" s="1"/>
  <c r="AW980" i="4"/>
  <c r="Y1013" i="4"/>
  <c r="AC1013" i="4" s="1"/>
  <c r="AW1013" i="4"/>
  <c r="Y997" i="4"/>
  <c r="AC997" i="4" s="1"/>
  <c r="AW997" i="4"/>
  <c r="Y981" i="4"/>
  <c r="AC981" i="4" s="1"/>
  <c r="AW981" i="4"/>
  <c r="Y963" i="4"/>
  <c r="AC963" i="4" s="1"/>
  <c r="AW963" i="4"/>
  <c r="Y947" i="4"/>
  <c r="AC947" i="4" s="1"/>
  <c r="AW947" i="4"/>
  <c r="Y931" i="4"/>
  <c r="AC931" i="4" s="1"/>
  <c r="AW931" i="4"/>
  <c r="Y915" i="4"/>
  <c r="AC915" i="4" s="1"/>
  <c r="AW915" i="4"/>
  <c r="Y899" i="4"/>
  <c r="AC899" i="4" s="1"/>
  <c r="AW899" i="4"/>
  <c r="Y883" i="4"/>
  <c r="AC883" i="4" s="1"/>
  <c r="AW883" i="4"/>
  <c r="Y867" i="4"/>
  <c r="AC867" i="4" s="1"/>
  <c r="AW867" i="4"/>
  <c r="Y851" i="4"/>
  <c r="AC851" i="4" s="1"/>
  <c r="AW851" i="4"/>
  <c r="Y831" i="4"/>
  <c r="AC831" i="4" s="1"/>
  <c r="AW831" i="4"/>
  <c r="Y814" i="4"/>
  <c r="AC814" i="4" s="1"/>
  <c r="AW814" i="4"/>
  <c r="Y798" i="4"/>
  <c r="AC798" i="4" s="1"/>
  <c r="AW798" i="4"/>
  <c r="Y782" i="4"/>
  <c r="AC782" i="4" s="1"/>
  <c r="AW782" i="4"/>
  <c r="Y766" i="4"/>
  <c r="AC766" i="4" s="1"/>
  <c r="AW766" i="4"/>
  <c r="Y750" i="4"/>
  <c r="AC750" i="4" s="1"/>
  <c r="AW750" i="4"/>
  <c r="Y734" i="4"/>
  <c r="AC734" i="4" s="1"/>
  <c r="AW734" i="4"/>
  <c r="Y718" i="4"/>
  <c r="AC718" i="4" s="1"/>
  <c r="AW718" i="4"/>
  <c r="Y700" i="4"/>
  <c r="AC700" i="4" s="1"/>
  <c r="AW700" i="4"/>
  <c r="Y684" i="4"/>
  <c r="AC684" i="4" s="1"/>
  <c r="AW684" i="4"/>
  <c r="Y668" i="4"/>
  <c r="AC668" i="4" s="1"/>
  <c r="AW668" i="4"/>
  <c r="Y652" i="4"/>
  <c r="AC652" i="4" s="1"/>
  <c r="AW652" i="4"/>
  <c r="Y592" i="4"/>
  <c r="AC592" i="4" s="1"/>
  <c r="AW592" i="4"/>
  <c r="Y568" i="4"/>
  <c r="AC568" i="4" s="1"/>
  <c r="AW568" i="4"/>
  <c r="Y552" i="4"/>
  <c r="AC552" i="4" s="1"/>
  <c r="AW552" i="4"/>
  <c r="Y536" i="4"/>
  <c r="AC536" i="4" s="1"/>
  <c r="AW536" i="4"/>
  <c r="Y518" i="4"/>
  <c r="AC518" i="4" s="1"/>
  <c r="AW518" i="4"/>
  <c r="Y502" i="4"/>
  <c r="AC502" i="4" s="1"/>
  <c r="AW502" i="4"/>
  <c r="Y486" i="4"/>
  <c r="AC486" i="4" s="1"/>
  <c r="AW486" i="4"/>
  <c r="Y634" i="4"/>
  <c r="AC634" i="4" s="1"/>
  <c r="AW634" i="4"/>
  <c r="Y618" i="4"/>
  <c r="AC618" i="4" s="1"/>
  <c r="AW618" i="4"/>
  <c r="Y602" i="4"/>
  <c r="AC602" i="4" s="1"/>
  <c r="AW602" i="4"/>
  <c r="Y582" i="4"/>
  <c r="AC582" i="4" s="1"/>
  <c r="AW582" i="4"/>
  <c r="Y467" i="4"/>
  <c r="AC467" i="4" s="1"/>
  <c r="AW467" i="4"/>
  <c r="Y281" i="4"/>
  <c r="AC281" i="4" s="1"/>
  <c r="AW281" i="4"/>
  <c r="Y259" i="4"/>
  <c r="AC259" i="4" s="1"/>
  <c r="AW259" i="4"/>
  <c r="Y243" i="4"/>
  <c r="AC243" i="4" s="1"/>
  <c r="AW243" i="4"/>
  <c r="Y227" i="4"/>
  <c r="AC227" i="4" s="1"/>
  <c r="AW227" i="4"/>
  <c r="Y211" i="4"/>
  <c r="AC211" i="4" s="1"/>
  <c r="AW211" i="4"/>
  <c r="Y167" i="4"/>
  <c r="AC167" i="4" s="1"/>
  <c r="AW167" i="4"/>
  <c r="Y139" i="4"/>
  <c r="AC139" i="4" s="1"/>
  <c r="AW139" i="4"/>
  <c r="Y117" i="4"/>
  <c r="AC117" i="4" s="1"/>
  <c r="AW117" i="4"/>
  <c r="Y85" i="4"/>
  <c r="AC85" i="4" s="1"/>
  <c r="AW85" i="4"/>
  <c r="Y33" i="4"/>
  <c r="AC33" i="4" s="1"/>
  <c r="AW33" i="4"/>
  <c r="Y11" i="4"/>
  <c r="AC11" i="4" s="1"/>
  <c r="AW11" i="4"/>
  <c r="Y369" i="4"/>
  <c r="AC369" i="4" s="1"/>
  <c r="AW369" i="4"/>
  <c r="Y353" i="4"/>
  <c r="AC353" i="4" s="1"/>
  <c r="AW353" i="4"/>
  <c r="Y327" i="4"/>
  <c r="AC327" i="4" s="1"/>
  <c r="AW327" i="4"/>
  <c r="Y123" i="4"/>
  <c r="AC123" i="4" s="1"/>
  <c r="AW123" i="4"/>
  <c r="Y69" i="4"/>
  <c r="AC69" i="4" s="1"/>
  <c r="AW69" i="4"/>
  <c r="Y445" i="4"/>
  <c r="AC445" i="4" s="1"/>
  <c r="AW445" i="4"/>
  <c r="Y429" i="4"/>
  <c r="AC429" i="4" s="1"/>
  <c r="AW429" i="4"/>
  <c r="Y413" i="4"/>
  <c r="AC413" i="4" s="1"/>
  <c r="AW413" i="4"/>
  <c r="Y397" i="4"/>
  <c r="AC397" i="4" s="1"/>
  <c r="AW397" i="4"/>
  <c r="Y337" i="4"/>
  <c r="AC337" i="4" s="1"/>
  <c r="AW337" i="4"/>
  <c r="Y315" i="4"/>
  <c r="AC315" i="4" s="1"/>
  <c r="AW315" i="4"/>
  <c r="Y299" i="4"/>
  <c r="AC299" i="4" s="1"/>
  <c r="AW299" i="4"/>
  <c r="Y177" i="4"/>
  <c r="AC177" i="4" s="1"/>
  <c r="AW177" i="4"/>
  <c r="Y147" i="4"/>
  <c r="AC147" i="4" s="1"/>
  <c r="AW147" i="4"/>
  <c r="Y63" i="4"/>
  <c r="AC63" i="4" s="1"/>
  <c r="AW63" i="4"/>
  <c r="Y47" i="4"/>
  <c r="AC47" i="4" s="1"/>
  <c r="AW47" i="4"/>
  <c r="Y183" i="4"/>
  <c r="AC183" i="4" s="1"/>
  <c r="AW183" i="4"/>
  <c r="Y472" i="4"/>
  <c r="AC472" i="4" s="1"/>
  <c r="AW472" i="4"/>
  <c r="Y444" i="4"/>
  <c r="AC444" i="4" s="1"/>
  <c r="AW444" i="4"/>
  <c r="Y428" i="4"/>
  <c r="AC428" i="4" s="1"/>
  <c r="AW428" i="4"/>
  <c r="Y412" i="4"/>
  <c r="AC412" i="4" s="1"/>
  <c r="AW412" i="4"/>
  <c r="Y396" i="4"/>
  <c r="AC396" i="4" s="1"/>
  <c r="AW396" i="4"/>
  <c r="Y380" i="4"/>
  <c r="AC380" i="4" s="1"/>
  <c r="AW380" i="4"/>
  <c r="Y364" i="4"/>
  <c r="AC364" i="4" s="1"/>
  <c r="AW364" i="4"/>
  <c r="Y348" i="4"/>
  <c r="AC348" i="4" s="1"/>
  <c r="AW348" i="4"/>
  <c r="Y332" i="4"/>
  <c r="AC332" i="4" s="1"/>
  <c r="AW332" i="4"/>
  <c r="Y316" i="4"/>
  <c r="AC316" i="4" s="1"/>
  <c r="AW316" i="4"/>
  <c r="Y300" i="4"/>
  <c r="AC300" i="4" s="1"/>
  <c r="AW300" i="4"/>
  <c r="Y284" i="4"/>
  <c r="AC284" i="4" s="1"/>
  <c r="AW284" i="4"/>
  <c r="Y268" i="4"/>
  <c r="AC268" i="4" s="1"/>
  <c r="AW268" i="4"/>
  <c r="Y208" i="4"/>
  <c r="AC208" i="4" s="1"/>
  <c r="AW208" i="4"/>
  <c r="Y190" i="4"/>
  <c r="AC190" i="4" s="1"/>
  <c r="AW190" i="4"/>
  <c r="Y174" i="4"/>
  <c r="AC174" i="4" s="1"/>
  <c r="AW174" i="4"/>
  <c r="Y130" i="4"/>
  <c r="AC130" i="4" s="1"/>
  <c r="AW130" i="4"/>
  <c r="Y106" i="4"/>
  <c r="AC106" i="4" s="1"/>
  <c r="AW106" i="4"/>
  <c r="Y84" i="4"/>
  <c r="AC84" i="4" s="1"/>
  <c r="AW84" i="4"/>
  <c r="Y68" i="4"/>
  <c r="AC68" i="4" s="1"/>
  <c r="AW68" i="4"/>
  <c r="Y52" i="4"/>
  <c r="AC52" i="4" s="1"/>
  <c r="AW52" i="4"/>
  <c r="Y464" i="4"/>
  <c r="AC464" i="4" s="1"/>
  <c r="AW464" i="4"/>
  <c r="Y220" i="4"/>
  <c r="AC220" i="4" s="1"/>
  <c r="AW220" i="4"/>
  <c r="Y158" i="4"/>
  <c r="AC158" i="4" s="1"/>
  <c r="AW158" i="4"/>
  <c r="Y136" i="4"/>
  <c r="AC136" i="4" s="1"/>
  <c r="AW136" i="4"/>
  <c r="Y26" i="4"/>
  <c r="AC26" i="4" s="1"/>
  <c r="AW26" i="4"/>
  <c r="Y254" i="4"/>
  <c r="AC254" i="4" s="1"/>
  <c r="AW254" i="4"/>
  <c r="Y238" i="4"/>
  <c r="AC238" i="4" s="1"/>
  <c r="AW238" i="4"/>
  <c r="Y100" i="4"/>
  <c r="AC100" i="4" s="1"/>
  <c r="AW100" i="4"/>
  <c r="Y122" i="4"/>
  <c r="AC122" i="4" s="1"/>
  <c r="AW122" i="4"/>
  <c r="Y1114" i="4"/>
  <c r="AC1114" i="4" s="1"/>
  <c r="AW1114" i="4"/>
  <c r="Y1098" i="4"/>
  <c r="AC1098" i="4" s="1"/>
  <c r="AW1098" i="4"/>
  <c r="Y1082" i="4"/>
  <c r="AC1082" i="4" s="1"/>
  <c r="AW1082" i="4"/>
  <c r="Y1066" i="4"/>
  <c r="AC1066" i="4" s="1"/>
  <c r="AW1066" i="4"/>
  <c r="Y1050" i="4"/>
  <c r="AC1050" i="4" s="1"/>
  <c r="AW1050" i="4"/>
  <c r="Y1034" i="4"/>
  <c r="AC1034" i="4" s="1"/>
  <c r="AW1034" i="4"/>
  <c r="Y1018" i="4"/>
  <c r="AC1018" i="4" s="1"/>
  <c r="AW1018" i="4"/>
  <c r="Y1116" i="4"/>
  <c r="AC1116" i="4" s="1"/>
  <c r="AW1116" i="4"/>
  <c r="Y795" i="4"/>
  <c r="AC795" i="4" s="1"/>
  <c r="AW795" i="4"/>
  <c r="Y1107" i="4"/>
  <c r="AC1107" i="4" s="1"/>
  <c r="AW1107" i="4"/>
  <c r="Y1091" i="4"/>
  <c r="AC1091" i="4" s="1"/>
  <c r="AW1091" i="4"/>
  <c r="Y1075" i="4"/>
  <c r="AC1075" i="4" s="1"/>
  <c r="AW1075" i="4"/>
  <c r="Y1059" i="4"/>
  <c r="AC1059" i="4" s="1"/>
  <c r="AW1059" i="4"/>
  <c r="Y1043" i="4"/>
  <c r="AC1043" i="4" s="1"/>
  <c r="AW1043" i="4"/>
  <c r="Y1027" i="4"/>
  <c r="AC1027" i="4" s="1"/>
  <c r="AW1027" i="4"/>
  <c r="Y1016" i="4"/>
  <c r="AC1016" i="4" s="1"/>
  <c r="AW1016" i="4"/>
  <c r="Y1000" i="4"/>
  <c r="AC1000" i="4" s="1"/>
  <c r="AW1000" i="4"/>
  <c r="Y970" i="4"/>
  <c r="AC970" i="4" s="1"/>
  <c r="AW970" i="4"/>
  <c r="Y944" i="4"/>
  <c r="AC944" i="4" s="1"/>
  <c r="AW944" i="4"/>
  <c r="Y928" i="4"/>
  <c r="AC928" i="4" s="1"/>
  <c r="AW928" i="4"/>
  <c r="Y912" i="4"/>
  <c r="AC912" i="4" s="1"/>
  <c r="AW912" i="4"/>
  <c r="Y896" i="4"/>
  <c r="AC896" i="4" s="1"/>
  <c r="AW896" i="4"/>
  <c r="Y880" i="4"/>
  <c r="AC880" i="4" s="1"/>
  <c r="AW880" i="4"/>
  <c r="Y864" i="4"/>
  <c r="AC864" i="4" s="1"/>
  <c r="AW864" i="4"/>
  <c r="Y848" i="4"/>
  <c r="AC848" i="4" s="1"/>
  <c r="AW848" i="4"/>
  <c r="Y781" i="4"/>
  <c r="AC781" i="4" s="1"/>
  <c r="AW781" i="4"/>
  <c r="Y765" i="4"/>
  <c r="AC765" i="4" s="1"/>
  <c r="AW765" i="4"/>
  <c r="Y749" i="4"/>
  <c r="AC749" i="4" s="1"/>
  <c r="AW749" i="4"/>
  <c r="Y733" i="4"/>
  <c r="AC733" i="4" s="1"/>
  <c r="AW733" i="4"/>
  <c r="Y717" i="4"/>
  <c r="AC717" i="4" s="1"/>
  <c r="AW717" i="4"/>
  <c r="Y631" i="4"/>
  <c r="AC631" i="4" s="1"/>
  <c r="AW631" i="4"/>
  <c r="Y615" i="4"/>
  <c r="AC615" i="4" s="1"/>
  <c r="AW615" i="4"/>
  <c r="Y599" i="4"/>
  <c r="AC599" i="4" s="1"/>
  <c r="AW599" i="4"/>
  <c r="Y527" i="4"/>
  <c r="AC527" i="4" s="1"/>
  <c r="AW527" i="4"/>
  <c r="Y511" i="4"/>
  <c r="AC511" i="4" s="1"/>
  <c r="AW511" i="4"/>
  <c r="Y495" i="4"/>
  <c r="AC495" i="4" s="1"/>
  <c r="AW495" i="4"/>
  <c r="Y479" i="4"/>
  <c r="AC479" i="4" s="1"/>
  <c r="AW479" i="4"/>
  <c r="Y838" i="4"/>
  <c r="AC838" i="4" s="1"/>
  <c r="AW838" i="4"/>
  <c r="Y703" i="4"/>
  <c r="AC703" i="4" s="1"/>
  <c r="AW703" i="4"/>
  <c r="Y687" i="4"/>
  <c r="AC687" i="4" s="1"/>
  <c r="AW687" i="4"/>
  <c r="Y671" i="4"/>
  <c r="AC671" i="4" s="1"/>
  <c r="AW671" i="4"/>
  <c r="Y643" i="4"/>
  <c r="AC643" i="4" s="1"/>
  <c r="AW643" i="4"/>
  <c r="Y569" i="4"/>
  <c r="AC569" i="4" s="1"/>
  <c r="AW569" i="4"/>
  <c r="Y553" i="4"/>
  <c r="AC553" i="4" s="1"/>
  <c r="AW553" i="4"/>
  <c r="Y537" i="4"/>
  <c r="AC537" i="4" s="1"/>
  <c r="AW537" i="4"/>
  <c r="Y978" i="4"/>
  <c r="AC978" i="4" s="1"/>
  <c r="AW978" i="4"/>
  <c r="Y1011" i="4"/>
  <c r="AC1011" i="4" s="1"/>
  <c r="AW1011" i="4"/>
  <c r="Y995" i="4"/>
  <c r="AC995" i="4" s="1"/>
  <c r="AW995" i="4"/>
  <c r="Y979" i="4"/>
  <c r="AC979" i="4" s="1"/>
  <c r="AW979" i="4"/>
  <c r="Y961" i="4"/>
  <c r="AC961" i="4" s="1"/>
  <c r="AW961" i="4"/>
  <c r="Y945" i="4"/>
  <c r="AC945" i="4" s="1"/>
  <c r="AW945" i="4"/>
  <c r="Y929" i="4"/>
  <c r="AC929" i="4" s="1"/>
  <c r="AW929" i="4"/>
  <c r="Y913" i="4"/>
  <c r="AC913" i="4" s="1"/>
  <c r="AW913" i="4"/>
  <c r="Y897" i="4"/>
  <c r="AC897" i="4" s="1"/>
  <c r="AW897" i="4"/>
  <c r="Y881" i="4"/>
  <c r="AC881" i="4" s="1"/>
  <c r="AW881" i="4"/>
  <c r="Y865" i="4"/>
  <c r="AC865" i="4" s="1"/>
  <c r="AW865" i="4"/>
  <c r="Y849" i="4"/>
  <c r="AC849" i="4" s="1"/>
  <c r="AW849" i="4"/>
  <c r="Y829" i="4"/>
  <c r="AC829" i="4" s="1"/>
  <c r="AW829" i="4"/>
  <c r="Y812" i="4"/>
  <c r="AC812" i="4" s="1"/>
  <c r="AW812" i="4"/>
  <c r="Y796" i="4"/>
  <c r="AC796" i="4" s="1"/>
  <c r="AW796" i="4"/>
  <c r="Y780" i="4"/>
  <c r="AC780" i="4" s="1"/>
  <c r="AW780" i="4"/>
  <c r="Y764" i="4"/>
  <c r="AC764" i="4" s="1"/>
  <c r="AW764" i="4"/>
  <c r="Y748" i="4"/>
  <c r="AC748" i="4" s="1"/>
  <c r="AW748" i="4"/>
  <c r="Y732" i="4"/>
  <c r="AC732" i="4" s="1"/>
  <c r="AW732" i="4"/>
  <c r="Y716" i="4"/>
  <c r="AC716" i="4" s="1"/>
  <c r="AW716" i="4"/>
  <c r="Y698" i="4"/>
  <c r="AC698" i="4" s="1"/>
  <c r="AW698" i="4"/>
  <c r="Y682" i="4"/>
  <c r="AC682" i="4" s="1"/>
  <c r="AW682" i="4"/>
  <c r="Y666" i="4"/>
  <c r="AC666" i="4" s="1"/>
  <c r="AW666" i="4"/>
  <c r="Y650" i="4"/>
  <c r="AC650" i="4" s="1"/>
  <c r="AW650" i="4"/>
  <c r="Y586" i="4"/>
  <c r="AC586" i="4" s="1"/>
  <c r="AW586" i="4"/>
  <c r="Y566" i="4"/>
  <c r="AC566" i="4" s="1"/>
  <c r="AW566" i="4"/>
  <c r="Y550" i="4"/>
  <c r="AC550" i="4" s="1"/>
  <c r="AW550" i="4"/>
  <c r="Y534" i="4"/>
  <c r="AC534" i="4" s="1"/>
  <c r="AW534" i="4"/>
  <c r="Y516" i="4"/>
  <c r="AC516" i="4" s="1"/>
  <c r="AW516" i="4"/>
  <c r="Y500" i="4"/>
  <c r="AC500" i="4" s="1"/>
  <c r="AW500" i="4"/>
  <c r="Y484" i="4"/>
  <c r="AC484" i="4" s="1"/>
  <c r="AW484" i="4"/>
  <c r="Y632" i="4"/>
  <c r="AC632" i="4" s="1"/>
  <c r="AW632" i="4"/>
  <c r="Y616" i="4"/>
  <c r="AC616" i="4" s="1"/>
  <c r="AW616" i="4"/>
  <c r="Y600" i="4"/>
  <c r="AC600" i="4" s="1"/>
  <c r="AW600" i="4"/>
  <c r="Y526" i="4"/>
  <c r="AC526" i="4" s="1"/>
  <c r="AW526" i="4"/>
  <c r="Y465" i="4"/>
  <c r="AC465" i="4" s="1"/>
  <c r="AW465" i="4"/>
  <c r="Y279" i="4"/>
  <c r="AC279" i="4" s="1"/>
  <c r="AW279" i="4"/>
  <c r="Y257" i="4"/>
  <c r="AC257" i="4" s="1"/>
  <c r="AW257" i="4"/>
  <c r="Y241" i="4"/>
  <c r="AC241" i="4" s="1"/>
  <c r="AW241" i="4"/>
  <c r="Y225" i="4"/>
  <c r="AC225" i="4" s="1"/>
  <c r="AW225" i="4"/>
  <c r="Y209" i="4"/>
  <c r="AC209" i="4" s="1"/>
  <c r="AW209" i="4"/>
  <c r="Y165" i="4"/>
  <c r="AC165" i="4" s="1"/>
  <c r="AW165" i="4"/>
  <c r="Y133" i="4"/>
  <c r="AC133" i="4" s="1"/>
  <c r="AW133" i="4"/>
  <c r="Y115" i="4"/>
  <c r="AC115" i="4" s="1"/>
  <c r="AW115" i="4"/>
  <c r="Y81" i="4"/>
  <c r="AC81" i="4" s="1"/>
  <c r="AW81" i="4"/>
  <c r="Y31" i="4"/>
  <c r="AC31" i="4" s="1"/>
  <c r="AW31" i="4"/>
  <c r="Y463" i="4"/>
  <c r="AC463" i="4" s="1"/>
  <c r="AW463" i="4"/>
  <c r="Y367" i="4"/>
  <c r="AC367" i="4" s="1"/>
  <c r="AW367" i="4"/>
  <c r="Y351" i="4"/>
  <c r="AC351" i="4" s="1"/>
  <c r="AW351" i="4"/>
  <c r="Y323" i="4"/>
  <c r="AC323" i="4" s="1"/>
  <c r="AW323" i="4"/>
  <c r="Y111" i="4"/>
  <c r="AC111" i="4" s="1"/>
  <c r="AW111" i="4"/>
  <c r="Y19" i="4"/>
  <c r="AC19" i="4" s="1"/>
  <c r="AW19" i="4"/>
  <c r="Y443" i="4"/>
  <c r="AC443" i="4" s="1"/>
  <c r="AW443" i="4"/>
  <c r="Y427" i="4"/>
  <c r="AC427" i="4" s="1"/>
  <c r="AW427" i="4"/>
  <c r="Y411" i="4"/>
  <c r="AC411" i="4" s="1"/>
  <c r="AW411" i="4"/>
  <c r="Y393" i="4"/>
  <c r="AC393" i="4" s="1"/>
  <c r="AW393" i="4"/>
  <c r="Y335" i="4"/>
  <c r="AC335" i="4" s="1"/>
  <c r="AW335" i="4"/>
  <c r="Y313" i="4"/>
  <c r="AC313" i="4" s="1"/>
  <c r="AW313" i="4"/>
  <c r="Y297" i="4"/>
  <c r="AC297" i="4" s="1"/>
  <c r="AW297" i="4"/>
  <c r="Y175" i="4"/>
  <c r="AC175" i="4" s="1"/>
  <c r="AW175" i="4"/>
  <c r="Y143" i="4"/>
  <c r="AC143" i="4" s="1"/>
  <c r="AW143" i="4"/>
  <c r="Y61" i="4"/>
  <c r="AC61" i="4" s="1"/>
  <c r="AW61" i="4"/>
  <c r="Y389" i="4"/>
  <c r="AC389" i="4" s="1"/>
  <c r="AW389" i="4"/>
  <c r="Y89" i="4"/>
  <c r="AC89" i="4" s="1"/>
  <c r="AW89" i="4"/>
  <c r="Y470" i="4"/>
  <c r="AC470" i="4" s="1"/>
  <c r="AW470" i="4"/>
  <c r="Y442" i="4"/>
  <c r="AC442" i="4" s="1"/>
  <c r="AW442" i="4"/>
  <c r="Y426" i="4"/>
  <c r="AC426" i="4" s="1"/>
  <c r="AW426" i="4"/>
  <c r="Y410" i="4"/>
  <c r="AC410" i="4" s="1"/>
  <c r="AW410" i="4"/>
  <c r="Y394" i="4"/>
  <c r="AC394" i="4" s="1"/>
  <c r="AW394" i="4"/>
  <c r="Y378" i="4"/>
  <c r="AC378" i="4" s="1"/>
  <c r="AW378" i="4"/>
  <c r="Y362" i="4"/>
  <c r="AC362" i="4" s="1"/>
  <c r="AW362" i="4"/>
  <c r="Y346" i="4"/>
  <c r="AC346" i="4" s="1"/>
  <c r="AW346" i="4"/>
  <c r="Y330" i="4"/>
  <c r="AC330" i="4" s="1"/>
  <c r="AW330" i="4"/>
  <c r="Y314" i="4"/>
  <c r="AC314" i="4" s="1"/>
  <c r="AW314" i="4"/>
  <c r="Y298" i="4"/>
  <c r="AC298" i="4" s="1"/>
  <c r="AW298" i="4"/>
  <c r="Y282" i="4"/>
  <c r="AC282" i="4" s="1"/>
  <c r="AW282" i="4"/>
  <c r="Y264" i="4"/>
  <c r="AC264" i="4" s="1"/>
  <c r="AW264" i="4"/>
  <c r="Y204" i="4"/>
  <c r="AC204" i="4" s="1"/>
  <c r="AW204" i="4"/>
  <c r="Y188" i="4"/>
  <c r="AC188" i="4" s="1"/>
  <c r="AW188" i="4"/>
  <c r="Y168" i="4"/>
  <c r="AC168" i="4" s="1"/>
  <c r="AW168" i="4"/>
  <c r="Y128" i="4"/>
  <c r="AC128" i="4" s="1"/>
  <c r="AW128" i="4"/>
  <c r="Y102" i="4"/>
  <c r="AC102" i="4" s="1"/>
  <c r="AW102" i="4"/>
  <c r="Y82" i="4"/>
  <c r="AC82" i="4" s="1"/>
  <c r="AW82" i="4"/>
  <c r="Y66" i="4"/>
  <c r="AC66" i="4" s="1"/>
  <c r="AW66" i="4"/>
  <c r="Y50" i="4"/>
  <c r="AC50" i="4" s="1"/>
  <c r="AW50" i="4"/>
  <c r="Y456" i="4"/>
  <c r="AC456" i="4" s="1"/>
  <c r="AW456" i="4"/>
  <c r="Y218" i="4"/>
  <c r="AC218" i="4" s="1"/>
  <c r="AW218" i="4"/>
  <c r="Y156" i="4"/>
  <c r="AC156" i="4" s="1"/>
  <c r="AW156" i="4"/>
  <c r="Y44" i="4"/>
  <c r="AC44" i="4" s="1"/>
  <c r="AW44" i="4"/>
  <c r="Y24" i="4"/>
  <c r="AC24" i="4" s="1"/>
  <c r="AW24" i="4"/>
  <c r="Y252" i="4"/>
  <c r="AC252" i="4" s="1"/>
  <c r="AW252" i="4"/>
  <c r="Y236" i="4"/>
  <c r="AC236" i="4" s="1"/>
  <c r="AW236" i="4"/>
  <c r="Y98" i="4"/>
  <c r="AC98" i="4" s="1"/>
  <c r="AW98" i="4"/>
  <c r="AC7" i="4"/>
  <c r="AG7" i="4" s="1"/>
  <c r="AW7" i="4"/>
  <c r="Y1112" i="4"/>
  <c r="AC1112" i="4" s="1"/>
  <c r="AW1112" i="4"/>
  <c r="Y1096" i="4"/>
  <c r="AC1096" i="4" s="1"/>
  <c r="AW1096" i="4"/>
  <c r="Y1080" i="4"/>
  <c r="AC1080" i="4" s="1"/>
  <c r="AW1080" i="4"/>
  <c r="Y1064" i="4"/>
  <c r="AC1064" i="4" s="1"/>
  <c r="AW1064" i="4"/>
  <c r="Y1048" i="4"/>
  <c r="AC1048" i="4" s="1"/>
  <c r="AW1048" i="4"/>
  <c r="Y1032" i="4"/>
  <c r="AC1032" i="4" s="1"/>
  <c r="AW1032" i="4"/>
  <c r="Y958" i="4"/>
  <c r="AC958" i="4" s="1"/>
  <c r="AW958" i="4"/>
  <c r="Y809" i="4"/>
  <c r="AC809" i="4" s="1"/>
  <c r="AW809" i="4"/>
  <c r="Y713" i="4"/>
  <c r="AC713" i="4" s="1"/>
  <c r="AW713" i="4"/>
  <c r="Y1105" i="4"/>
  <c r="AC1105" i="4" s="1"/>
  <c r="AW1105" i="4"/>
  <c r="Y1089" i="4"/>
  <c r="AC1089" i="4" s="1"/>
  <c r="AW1089" i="4"/>
  <c r="Y1073" i="4"/>
  <c r="AC1073" i="4" s="1"/>
  <c r="AW1073" i="4"/>
  <c r="Y1057" i="4"/>
  <c r="AC1057" i="4" s="1"/>
  <c r="AW1057" i="4"/>
  <c r="Y1041" i="4"/>
  <c r="AC1041" i="4" s="1"/>
  <c r="AW1041" i="4"/>
  <c r="Y1025" i="4"/>
  <c r="AC1025" i="4" s="1"/>
  <c r="AW1025" i="4"/>
  <c r="Y1014" i="4"/>
  <c r="AC1014" i="4" s="1"/>
  <c r="AW1014" i="4"/>
  <c r="Y998" i="4"/>
  <c r="AC998" i="4" s="1"/>
  <c r="AW998" i="4"/>
  <c r="Y968" i="4"/>
  <c r="AC968" i="4" s="1"/>
  <c r="AW968" i="4"/>
  <c r="Y942" i="4"/>
  <c r="AC942" i="4" s="1"/>
  <c r="AW942" i="4"/>
  <c r="Y926" i="4"/>
  <c r="AC926" i="4" s="1"/>
  <c r="AW926" i="4"/>
  <c r="Y910" i="4"/>
  <c r="AC910" i="4" s="1"/>
  <c r="AW910" i="4"/>
  <c r="Y894" i="4"/>
  <c r="AC894" i="4" s="1"/>
  <c r="AW894" i="4"/>
  <c r="Y878" i="4"/>
  <c r="AC878" i="4" s="1"/>
  <c r="AW878" i="4"/>
  <c r="Y862" i="4"/>
  <c r="AC862" i="4" s="1"/>
  <c r="AW862" i="4"/>
  <c r="Y846" i="4"/>
  <c r="AC846" i="4" s="1"/>
  <c r="AW846" i="4"/>
  <c r="Y779" i="4"/>
  <c r="AC779" i="4" s="1"/>
  <c r="AW779" i="4"/>
  <c r="Y763" i="4"/>
  <c r="AC763" i="4" s="1"/>
  <c r="AW763" i="4"/>
  <c r="Y747" i="4"/>
  <c r="AC747" i="4" s="1"/>
  <c r="AW747" i="4"/>
  <c r="Y731" i="4"/>
  <c r="AC731" i="4" s="1"/>
  <c r="AW731" i="4"/>
  <c r="Y715" i="4"/>
  <c r="AC715" i="4" s="1"/>
  <c r="AW715" i="4"/>
  <c r="Y629" i="4"/>
  <c r="AC629" i="4" s="1"/>
  <c r="AW629" i="4"/>
  <c r="Y613" i="4"/>
  <c r="AC613" i="4" s="1"/>
  <c r="AW613" i="4"/>
  <c r="Y597" i="4"/>
  <c r="AC597" i="4" s="1"/>
  <c r="AW597" i="4"/>
  <c r="Y525" i="4"/>
  <c r="AC525" i="4" s="1"/>
  <c r="AW525" i="4"/>
  <c r="Y509" i="4"/>
  <c r="AC509" i="4" s="1"/>
  <c r="AW509" i="4"/>
  <c r="Y493" i="4"/>
  <c r="AC493" i="4" s="1"/>
  <c r="AW493" i="4"/>
  <c r="Y477" i="4"/>
  <c r="AC477" i="4" s="1"/>
  <c r="AW477" i="4"/>
  <c r="Y836" i="4"/>
  <c r="AC836" i="4" s="1"/>
  <c r="AW836" i="4"/>
  <c r="Y701" i="4"/>
  <c r="AC701" i="4" s="1"/>
  <c r="AW701" i="4"/>
  <c r="Y685" i="4"/>
  <c r="AC685" i="4" s="1"/>
  <c r="AW685" i="4"/>
  <c r="Y669" i="4"/>
  <c r="AC669" i="4" s="1"/>
  <c r="AW669" i="4"/>
  <c r="Y641" i="4"/>
  <c r="AC641" i="4" s="1"/>
  <c r="AW641" i="4"/>
  <c r="Y567" i="4"/>
  <c r="AC567" i="4" s="1"/>
  <c r="AW567" i="4"/>
  <c r="Y551" i="4"/>
  <c r="AC551" i="4" s="1"/>
  <c r="AW551" i="4"/>
  <c r="Y535" i="4"/>
  <c r="AC535" i="4" s="1"/>
  <c r="AW535" i="4"/>
  <c r="Y976" i="4"/>
  <c r="AC976" i="4" s="1"/>
  <c r="AW976" i="4"/>
  <c r="Y1009" i="4"/>
  <c r="AC1009" i="4" s="1"/>
  <c r="AW1009" i="4"/>
  <c r="Y993" i="4"/>
  <c r="AC993" i="4" s="1"/>
  <c r="AW993" i="4"/>
  <c r="Y977" i="4"/>
  <c r="AC977" i="4" s="1"/>
  <c r="AW977" i="4"/>
  <c r="Y959" i="4"/>
  <c r="AC959" i="4" s="1"/>
  <c r="AW959" i="4"/>
  <c r="Y943" i="4"/>
  <c r="AC943" i="4" s="1"/>
  <c r="AW943" i="4"/>
  <c r="Y927" i="4"/>
  <c r="AC927" i="4" s="1"/>
  <c r="AW927" i="4"/>
  <c r="Y911" i="4"/>
  <c r="AC911" i="4" s="1"/>
  <c r="AW911" i="4"/>
  <c r="Y895" i="4"/>
  <c r="AC895" i="4" s="1"/>
  <c r="AW895" i="4"/>
  <c r="Y879" i="4"/>
  <c r="AC879" i="4" s="1"/>
  <c r="AW879" i="4"/>
  <c r="Y863" i="4"/>
  <c r="AC863" i="4" s="1"/>
  <c r="AW863" i="4"/>
  <c r="Y847" i="4"/>
  <c r="AC847" i="4" s="1"/>
  <c r="AW847" i="4"/>
  <c r="Y826" i="4"/>
  <c r="AC826" i="4" s="1"/>
  <c r="AW826" i="4"/>
  <c r="Y810" i="4"/>
  <c r="AC810" i="4" s="1"/>
  <c r="AW810" i="4"/>
  <c r="Y794" i="4"/>
  <c r="AC794" i="4" s="1"/>
  <c r="AW794" i="4"/>
  <c r="Y778" i="4"/>
  <c r="AC778" i="4" s="1"/>
  <c r="AW778" i="4"/>
  <c r="Y762" i="4"/>
  <c r="AC762" i="4" s="1"/>
  <c r="AW762" i="4"/>
  <c r="Y746" i="4"/>
  <c r="AC746" i="4" s="1"/>
  <c r="AW746" i="4"/>
  <c r="Y730" i="4"/>
  <c r="AC730" i="4" s="1"/>
  <c r="AW730" i="4"/>
  <c r="Y714" i="4"/>
  <c r="AC714" i="4" s="1"/>
  <c r="AW714" i="4"/>
  <c r="Y696" i="4"/>
  <c r="AC696" i="4" s="1"/>
  <c r="AW696" i="4"/>
  <c r="Y680" i="4"/>
  <c r="AC680" i="4" s="1"/>
  <c r="AW680" i="4"/>
  <c r="Y664" i="4"/>
  <c r="AC664" i="4" s="1"/>
  <c r="AW664" i="4"/>
  <c r="Y648" i="4"/>
  <c r="AC648" i="4" s="1"/>
  <c r="AW648" i="4"/>
  <c r="Y580" i="4"/>
  <c r="AC580" i="4" s="1"/>
  <c r="AW580" i="4"/>
  <c r="Y564" i="4"/>
  <c r="AC564" i="4" s="1"/>
  <c r="AW564" i="4"/>
  <c r="Y548" i="4"/>
  <c r="AC548" i="4" s="1"/>
  <c r="AW548" i="4"/>
  <c r="Y532" i="4"/>
  <c r="AC532" i="4" s="1"/>
  <c r="AW532" i="4"/>
  <c r="Y514" i="4"/>
  <c r="AC514" i="4" s="1"/>
  <c r="AW514" i="4"/>
  <c r="Y498" i="4"/>
  <c r="AC498" i="4" s="1"/>
  <c r="AW498" i="4"/>
  <c r="Y482" i="4"/>
  <c r="AC482" i="4" s="1"/>
  <c r="AW482" i="4"/>
  <c r="Y630" i="4"/>
  <c r="AC630" i="4" s="1"/>
  <c r="AW630" i="4"/>
  <c r="Y614" i="4"/>
  <c r="AC614" i="4" s="1"/>
  <c r="AW614" i="4"/>
  <c r="Y598" i="4"/>
  <c r="AC598" i="4" s="1"/>
  <c r="AW598" i="4"/>
  <c r="Y843" i="4"/>
  <c r="AC843" i="4" s="1"/>
  <c r="AW843" i="4"/>
  <c r="Y461" i="4"/>
  <c r="AC461" i="4" s="1"/>
  <c r="AW461" i="4"/>
  <c r="Y275" i="4"/>
  <c r="AC275" i="4" s="1"/>
  <c r="AW275" i="4"/>
  <c r="Y255" i="4"/>
  <c r="AC255" i="4" s="1"/>
  <c r="AW255" i="4"/>
  <c r="Y239" i="4"/>
  <c r="AC239" i="4" s="1"/>
  <c r="AW239" i="4"/>
  <c r="Y223" i="4"/>
  <c r="AC223" i="4" s="1"/>
  <c r="AW223" i="4"/>
  <c r="Y207" i="4"/>
  <c r="AC207" i="4" s="1"/>
  <c r="AW207" i="4"/>
  <c r="Y161" i="4"/>
  <c r="AC161" i="4" s="1"/>
  <c r="AW161" i="4"/>
  <c r="Y131" i="4"/>
  <c r="AC131" i="4" s="1"/>
  <c r="AW131" i="4"/>
  <c r="Y113" i="4"/>
  <c r="AC113" i="4" s="1"/>
  <c r="AW113" i="4"/>
  <c r="Y45" i="4"/>
  <c r="AC45" i="4" s="1"/>
  <c r="AW45" i="4"/>
  <c r="Y29" i="4"/>
  <c r="AC29" i="4" s="1"/>
  <c r="AW29" i="4"/>
  <c r="Y455" i="4"/>
  <c r="AC455" i="4" s="1"/>
  <c r="AW455" i="4"/>
  <c r="Y365" i="4"/>
  <c r="AC365" i="4" s="1"/>
  <c r="AW365" i="4"/>
  <c r="Y349" i="4"/>
  <c r="AC349" i="4" s="1"/>
  <c r="AW349" i="4"/>
  <c r="Y289" i="4"/>
  <c r="AC289" i="4" s="1"/>
  <c r="AW289" i="4"/>
  <c r="Y107" i="4"/>
  <c r="AC107" i="4" s="1"/>
  <c r="AW107" i="4"/>
  <c r="Y15" i="4"/>
  <c r="AC15" i="4" s="1"/>
  <c r="AW15" i="4"/>
  <c r="Y441" i="4"/>
  <c r="AC441" i="4" s="1"/>
  <c r="AW441" i="4"/>
  <c r="Y425" i="4"/>
  <c r="AC425" i="4" s="1"/>
  <c r="AW425" i="4"/>
  <c r="Y409" i="4"/>
  <c r="AC409" i="4" s="1"/>
  <c r="AW409" i="4"/>
  <c r="Y391" i="4"/>
  <c r="AC391" i="4" s="1"/>
  <c r="AW391" i="4"/>
  <c r="Y333" i="4"/>
  <c r="AC333" i="4" s="1"/>
  <c r="AW333" i="4"/>
  <c r="Y311" i="4"/>
  <c r="AC311" i="4" s="1"/>
  <c r="AW311" i="4"/>
  <c r="Y295" i="4"/>
  <c r="AC295" i="4" s="1"/>
  <c r="AW295" i="4"/>
  <c r="Y173" i="4"/>
  <c r="AC173" i="4" s="1"/>
  <c r="AW173" i="4"/>
  <c r="Y137" i="4"/>
  <c r="AC137" i="4" s="1"/>
  <c r="AW137" i="4"/>
  <c r="Y59" i="4"/>
  <c r="AC59" i="4" s="1"/>
  <c r="AW59" i="4"/>
  <c r="Y203" i="4"/>
  <c r="AC203" i="4" s="1"/>
  <c r="AW203" i="4"/>
  <c r="Y87" i="4"/>
  <c r="AC87" i="4" s="1"/>
  <c r="AW87" i="4"/>
  <c r="Y468" i="4"/>
  <c r="AC468" i="4" s="1"/>
  <c r="AW468" i="4"/>
  <c r="Y440" i="4"/>
  <c r="AC440" i="4" s="1"/>
  <c r="AW440" i="4"/>
  <c r="Y424" i="4"/>
  <c r="AC424" i="4" s="1"/>
  <c r="AW424" i="4"/>
  <c r="Y408" i="4"/>
  <c r="AC408" i="4" s="1"/>
  <c r="AW408" i="4"/>
  <c r="Y392" i="4"/>
  <c r="AC392" i="4" s="1"/>
  <c r="AW392" i="4"/>
  <c r="Y376" i="4"/>
  <c r="AC376" i="4" s="1"/>
  <c r="AW376" i="4"/>
  <c r="Y360" i="4"/>
  <c r="AC360" i="4" s="1"/>
  <c r="AW360" i="4"/>
  <c r="Y344" i="4"/>
  <c r="AC344" i="4" s="1"/>
  <c r="AW344" i="4"/>
  <c r="Y328" i="4"/>
  <c r="AC328" i="4" s="1"/>
  <c r="AW328" i="4"/>
  <c r="Y312" i="4"/>
  <c r="AC312" i="4" s="1"/>
  <c r="AW312" i="4"/>
  <c r="Y296" i="4"/>
  <c r="AC296" i="4" s="1"/>
  <c r="AW296" i="4"/>
  <c r="Y280" i="4"/>
  <c r="AC280" i="4" s="1"/>
  <c r="AW280" i="4"/>
  <c r="Y226" i="4"/>
  <c r="AC226" i="4" s="1"/>
  <c r="AW226" i="4"/>
  <c r="Y202" i="4"/>
  <c r="AC202" i="4" s="1"/>
  <c r="AW202" i="4"/>
  <c r="Y186" i="4"/>
  <c r="AC186" i="4" s="1"/>
  <c r="AW186" i="4"/>
  <c r="Y160" i="4"/>
  <c r="AC160" i="4" s="1"/>
  <c r="AW160" i="4"/>
  <c r="Y126" i="4"/>
  <c r="AC126" i="4" s="1"/>
  <c r="AW126" i="4"/>
  <c r="Y96" i="4"/>
  <c r="AC96" i="4" s="1"/>
  <c r="AW96" i="4"/>
  <c r="Y80" i="4"/>
  <c r="AC80" i="4" s="1"/>
  <c r="AW80" i="4"/>
  <c r="Y64" i="4"/>
  <c r="AC64" i="4" s="1"/>
  <c r="AW64" i="4"/>
  <c r="Y48" i="4"/>
  <c r="AC48" i="4" s="1"/>
  <c r="AW48" i="4"/>
  <c r="Y452" i="4"/>
  <c r="AC452" i="4" s="1"/>
  <c r="AW452" i="4"/>
  <c r="Y206" i="4"/>
  <c r="AC206" i="4" s="1"/>
  <c r="AW206" i="4"/>
  <c r="Y154" i="4"/>
  <c r="AC154" i="4" s="1"/>
  <c r="AW154" i="4"/>
  <c r="Y38" i="4"/>
  <c r="AC38" i="4" s="1"/>
  <c r="AW38" i="4"/>
  <c r="Y22" i="4"/>
  <c r="AC22" i="4" s="1"/>
  <c r="AW22" i="4"/>
  <c r="Y250" i="4"/>
  <c r="AC250" i="4" s="1"/>
  <c r="AW250" i="4"/>
  <c r="Y234" i="4"/>
  <c r="AC234" i="4" s="1"/>
  <c r="AW234" i="4"/>
  <c r="Y46" i="4"/>
  <c r="AC46" i="4" s="1"/>
  <c r="AW46" i="4"/>
  <c r="Y828" i="4"/>
  <c r="AC828" i="4" s="1"/>
  <c r="AW828" i="4"/>
  <c r="E13" i="22"/>
  <c r="E18" i="22" s="1"/>
  <c r="AB41" i="34"/>
  <c r="AF41" i="34"/>
  <c r="X41" i="34"/>
  <c r="K7" i="38"/>
  <c r="E119" i="22" s="1"/>
  <c r="E133" i="22" s="1"/>
  <c r="O7" i="38"/>
  <c r="F119" i="22" s="1"/>
  <c r="F133" i="22" s="1"/>
  <c r="G7" i="38"/>
  <c r="D119" i="22" s="1"/>
  <c r="D133" i="22" s="1"/>
  <c r="G120" i="22"/>
  <c r="G134" i="22" s="1"/>
  <c r="I288" i="4"/>
  <c r="I56" i="4"/>
  <c r="I190" i="4"/>
  <c r="I837" i="4"/>
  <c r="I617" i="4"/>
  <c r="I1062" i="4"/>
  <c r="G5" i="38"/>
  <c r="D117" i="22" s="1"/>
  <c r="D131" i="22" s="1"/>
  <c r="O5" i="38"/>
  <c r="F117" i="22" s="1"/>
  <c r="K5" i="38"/>
  <c r="E117" i="22" s="1"/>
  <c r="E131" i="22" s="1"/>
  <c r="F79" i="3"/>
  <c r="G35" i="22" s="1"/>
  <c r="G49" i="22" s="1"/>
  <c r="Q57" i="3"/>
  <c r="E86" i="3"/>
  <c r="F36" i="22" s="1"/>
  <c r="K95" i="3"/>
  <c r="C86" i="3"/>
  <c r="D36" i="22" s="1"/>
  <c r="C95" i="3"/>
  <c r="M57" i="3"/>
  <c r="O57" i="3"/>
  <c r="D50" i="22" l="1"/>
  <c r="AG137" i="4"/>
  <c r="E138" i="31" s="1"/>
  <c r="AG580" i="4"/>
  <c r="E581" i="31" s="1"/>
  <c r="AG525" i="4"/>
  <c r="E526" i="31" s="1"/>
  <c r="AG66" i="4"/>
  <c r="E67" i="31" s="1"/>
  <c r="AG225" i="4"/>
  <c r="E226" i="31" s="1"/>
  <c r="AG979" i="4"/>
  <c r="E980" i="31" s="1"/>
  <c r="AG1059" i="4"/>
  <c r="E1060" i="31" s="1"/>
  <c r="AG300" i="4"/>
  <c r="E301" i="31" s="1"/>
  <c r="AG582" i="4"/>
  <c r="E583" i="31" s="1"/>
  <c r="AG997" i="4"/>
  <c r="E998" i="31" s="1"/>
  <c r="AG1077" i="4"/>
  <c r="E1078" i="31" s="1"/>
  <c r="AG382" i="4"/>
  <c r="E383" i="31" s="1"/>
  <c r="AG604" i="4"/>
  <c r="E605" i="31" s="1"/>
  <c r="AG515" i="4"/>
  <c r="E516" i="31" s="1"/>
  <c r="AG1086" i="4"/>
  <c r="E1087" i="31" s="1"/>
  <c r="AG400" i="4"/>
  <c r="E401" i="31" s="1"/>
  <c r="AG357" i="4"/>
  <c r="E358" i="31" s="1"/>
  <c r="AG640" i="4"/>
  <c r="E641" i="31" s="1"/>
  <c r="AG984" i="4"/>
  <c r="E985" i="31" s="1"/>
  <c r="AG723" i="4"/>
  <c r="E724" i="31" s="1"/>
  <c r="AG902" i="4"/>
  <c r="E903" i="31" s="1"/>
  <c r="AG1040" i="4"/>
  <c r="E1041" i="31" s="1"/>
  <c r="AG166" i="4"/>
  <c r="E167" i="31" s="1"/>
  <c r="AG290" i="4"/>
  <c r="E291" i="31" s="1"/>
  <c r="AG418" i="4"/>
  <c r="E419" i="31" s="1"/>
  <c r="AG97" i="4"/>
  <c r="E98" i="31" s="1"/>
  <c r="AG125" i="4"/>
  <c r="E126" i="31" s="1"/>
  <c r="AG473" i="4"/>
  <c r="E474" i="31" s="1"/>
  <c r="AG542" i="4"/>
  <c r="E543" i="31" s="1"/>
  <c r="AG658" i="4"/>
  <c r="E659" i="31" s="1"/>
  <c r="AG724" i="4"/>
  <c r="E725" i="31" s="1"/>
  <c r="AG857" i="4"/>
  <c r="E858" i="31" s="1"/>
  <c r="AG921" i="4"/>
  <c r="E922" i="31" s="1"/>
  <c r="AG987" i="4"/>
  <c r="E988" i="31" s="1"/>
  <c r="AG545" i="4"/>
  <c r="E546" i="31" s="1"/>
  <c r="AG679" i="4"/>
  <c r="E680" i="31" s="1"/>
  <c r="AG487" i="4"/>
  <c r="E488" i="31" s="1"/>
  <c r="AG741" i="4"/>
  <c r="E742" i="31" s="1"/>
  <c r="AG856" i="4"/>
  <c r="E857" i="31" s="1"/>
  <c r="AG920" i="4"/>
  <c r="E921" i="31" s="1"/>
  <c r="AG1008" i="4"/>
  <c r="E1009" i="31" s="1"/>
  <c r="AG1067" i="4"/>
  <c r="E1068" i="31" s="1"/>
  <c r="AG653" i="4"/>
  <c r="E654" i="31" s="1"/>
  <c r="AG1058" i="4"/>
  <c r="E1059" i="31" s="1"/>
  <c r="AG817" i="4"/>
  <c r="E818" i="31" s="1"/>
  <c r="AG262" i="4"/>
  <c r="E263" i="31" s="1"/>
  <c r="AG446" i="4"/>
  <c r="E447" i="31" s="1"/>
  <c r="AG92" i="4"/>
  <c r="E93" i="31" s="1"/>
  <c r="AG198" i="4"/>
  <c r="E199" i="31" s="1"/>
  <c r="AG308" i="4"/>
  <c r="E309" i="31" s="1"/>
  <c r="AG372" i="4"/>
  <c r="E373" i="31" s="1"/>
  <c r="AG436" i="4"/>
  <c r="E437" i="31" s="1"/>
  <c r="AG421" i="4"/>
  <c r="E422" i="31" s="1"/>
  <c r="AG151" i="4"/>
  <c r="E152" i="31" s="1"/>
  <c r="AG594" i="4"/>
  <c r="E595" i="31" s="1"/>
  <c r="AG494" i="4"/>
  <c r="E495" i="31" s="1"/>
  <c r="AG560" i="4"/>
  <c r="E561" i="31" s="1"/>
  <c r="AG676" i="4"/>
  <c r="E677" i="31" s="1"/>
  <c r="AG742" i="4"/>
  <c r="E743" i="31" s="1"/>
  <c r="AG806" i="4"/>
  <c r="E807" i="31" s="1"/>
  <c r="AG875" i="4"/>
  <c r="E876" i="31" s="1"/>
  <c r="AG939" i="4"/>
  <c r="E940" i="31" s="1"/>
  <c r="AG1005" i="4"/>
  <c r="E1006" i="31" s="1"/>
  <c r="AG563" i="4"/>
  <c r="E564" i="31" s="1"/>
  <c r="AG697" i="4"/>
  <c r="E698" i="31" s="1"/>
  <c r="AG505" i="4"/>
  <c r="E506" i="31" s="1"/>
  <c r="AG625" i="4"/>
  <c r="E626" i="31" s="1"/>
  <c r="AG759" i="4"/>
  <c r="E760" i="31" s="1"/>
  <c r="AG874" i="4"/>
  <c r="E875" i="31" s="1"/>
  <c r="AG938" i="4"/>
  <c r="E939" i="31" s="1"/>
  <c r="AG1021" i="4"/>
  <c r="E1022" i="31" s="1"/>
  <c r="AG1085" i="4"/>
  <c r="E1086" i="31" s="1"/>
  <c r="AG649" i="4"/>
  <c r="E650" i="31" s="1"/>
  <c r="AG1076" i="4"/>
  <c r="E1077" i="31" s="1"/>
  <c r="AG20" i="4"/>
  <c r="E21" i="31" s="1"/>
  <c r="AG36" i="4"/>
  <c r="E37" i="31" s="1"/>
  <c r="AG42" i="4"/>
  <c r="E43" i="31" s="1"/>
  <c r="AG120" i="4"/>
  <c r="E121" i="31" s="1"/>
  <c r="AG224" i="4"/>
  <c r="E225" i="31" s="1"/>
  <c r="AG390" i="4"/>
  <c r="E391" i="31" s="1"/>
  <c r="AG466" i="4"/>
  <c r="E467" i="31" s="1"/>
  <c r="AG135" i="4"/>
  <c r="E136" i="31" s="1"/>
  <c r="AG331" i="4"/>
  <c r="E332" i="31" s="1"/>
  <c r="AG439" i="4"/>
  <c r="E440" i="31" s="1"/>
  <c r="AG347" i="4"/>
  <c r="E348" i="31" s="1"/>
  <c r="AG43" i="4"/>
  <c r="E44" i="31" s="1"/>
  <c r="AG205" i="4"/>
  <c r="E206" i="31" s="1"/>
  <c r="AG269" i="4"/>
  <c r="E270" i="31" s="1"/>
  <c r="AG612" i="4"/>
  <c r="E613" i="31" s="1"/>
  <c r="AG512" i="4"/>
  <c r="E513" i="31" s="1"/>
  <c r="AG578" i="4"/>
  <c r="E579" i="31" s="1"/>
  <c r="AG694" i="4"/>
  <c r="E695" i="31" s="1"/>
  <c r="AG760" i="4"/>
  <c r="E761" i="31" s="1"/>
  <c r="AG824" i="4"/>
  <c r="E825" i="31" s="1"/>
  <c r="AG893" i="4"/>
  <c r="E894" i="31" s="1"/>
  <c r="AG957" i="4"/>
  <c r="E958" i="31" s="1"/>
  <c r="AG832" i="4"/>
  <c r="E833" i="31" s="1"/>
  <c r="AG581" i="4"/>
  <c r="E582" i="31" s="1"/>
  <c r="AG834" i="4"/>
  <c r="E835" i="31" s="1"/>
  <c r="AG523" i="4"/>
  <c r="E524" i="31" s="1"/>
  <c r="AG705" i="4"/>
  <c r="E706" i="31" s="1"/>
  <c r="AG777" i="4"/>
  <c r="E778" i="31" s="1"/>
  <c r="AG892" i="4"/>
  <c r="E893" i="31" s="1"/>
  <c r="AG966" i="4"/>
  <c r="E967" i="31" s="1"/>
  <c r="AG1039" i="4"/>
  <c r="E1040" i="31" s="1"/>
  <c r="AG1103" i="4"/>
  <c r="E1104" i="31" s="1"/>
  <c r="AG1030" i="4"/>
  <c r="E1031" i="31" s="1"/>
  <c r="AG1094" i="4"/>
  <c r="E1095" i="31" s="1"/>
  <c r="AG126" i="4"/>
  <c r="E127" i="31" s="1"/>
  <c r="AG207" i="4"/>
  <c r="E208" i="31" s="1"/>
  <c r="AG959" i="4"/>
  <c r="E960" i="31" s="1"/>
  <c r="AG1041" i="4"/>
  <c r="E1042" i="31" s="1"/>
  <c r="AG410" i="4"/>
  <c r="E411" i="31" s="1"/>
  <c r="AG632" i="4"/>
  <c r="E633" i="31" s="1"/>
  <c r="AG671" i="4"/>
  <c r="E672" i="31" s="1"/>
  <c r="AG795" i="4"/>
  <c r="E796" i="31" s="1"/>
  <c r="AG47" i="4"/>
  <c r="E48" i="31" s="1"/>
  <c r="AG668" i="4"/>
  <c r="E669" i="31" s="1"/>
  <c r="AG497" i="4"/>
  <c r="E498" i="31" s="1"/>
  <c r="AG1068" i="4"/>
  <c r="E1069" i="31" s="1"/>
  <c r="AG448" i="4"/>
  <c r="E449" i="31" s="1"/>
  <c r="AG261" i="4"/>
  <c r="E262" i="31" s="1"/>
  <c r="AG949" i="4"/>
  <c r="E950" i="31" s="1"/>
  <c r="AG948" i="4"/>
  <c r="E949" i="31" s="1"/>
  <c r="AG134" i="4"/>
  <c r="E135" i="31" s="1"/>
  <c r="AG375" i="4"/>
  <c r="E376" i="31" s="1"/>
  <c r="AG395" i="4"/>
  <c r="E396" i="31" s="1"/>
  <c r="AG770" i="4"/>
  <c r="E771" i="31" s="1"/>
  <c r="AG587" i="4"/>
  <c r="E588" i="31" s="1"/>
  <c r="AG990" i="4"/>
  <c r="E991" i="31" s="1"/>
  <c r="AG287" i="4"/>
  <c r="E288" i="31" s="1"/>
  <c r="AG326" i="4"/>
  <c r="E327" i="31" s="1"/>
  <c r="AG48" i="4"/>
  <c r="E49" i="31" s="1"/>
  <c r="AG441" i="4"/>
  <c r="E442" i="31" s="1"/>
  <c r="AG762" i="4"/>
  <c r="E763" i="31" s="1"/>
  <c r="AG715" i="4"/>
  <c r="E716" i="31" s="1"/>
  <c r="AG156" i="4"/>
  <c r="E157" i="31" s="1"/>
  <c r="AG19" i="4"/>
  <c r="E20" i="31" s="1"/>
  <c r="AG780" i="4"/>
  <c r="E781" i="31" s="1"/>
  <c r="AG733" i="4"/>
  <c r="E734" i="31" s="1"/>
  <c r="AG220" i="4"/>
  <c r="E221" i="31" s="1"/>
  <c r="AG413" i="4"/>
  <c r="E414" i="31" s="1"/>
  <c r="AG798" i="4"/>
  <c r="E799" i="31" s="1"/>
  <c r="AG751" i="4"/>
  <c r="E752" i="31" s="1"/>
  <c r="AG28" i="4"/>
  <c r="E29" i="31" s="1"/>
  <c r="AG431" i="4"/>
  <c r="E432" i="31" s="1"/>
  <c r="AG570" i="4"/>
  <c r="E571" i="31" s="1"/>
  <c r="AG573" i="4"/>
  <c r="E574" i="31" s="1"/>
  <c r="AG884" i="4"/>
  <c r="E885" i="31" s="1"/>
  <c r="AG140" i="4"/>
  <c r="E141" i="31" s="1"/>
  <c r="AG476" i="4"/>
  <c r="E477" i="31" s="1"/>
  <c r="AG95" i="4"/>
  <c r="E96" i="31" s="1"/>
  <c r="AG835" i="4"/>
  <c r="E836" i="31" s="1"/>
  <c r="AG1113" i="4"/>
  <c r="E1114" i="31" s="1"/>
  <c r="AG277" i="4"/>
  <c r="E278" i="31" s="1"/>
  <c r="AG64" i="4"/>
  <c r="E65" i="31" s="1"/>
  <c r="AG408" i="4"/>
  <c r="E409" i="31" s="1"/>
  <c r="AG365" i="4"/>
  <c r="E366" i="31" s="1"/>
  <c r="AG461" i="4"/>
  <c r="E462" i="31" s="1"/>
  <c r="AG532" i="4"/>
  <c r="E533" i="31" s="1"/>
  <c r="AG778" i="4"/>
  <c r="E779" i="31" s="1"/>
  <c r="AG535" i="4"/>
  <c r="E536" i="31" s="1"/>
  <c r="AG597" i="4"/>
  <c r="E598" i="31" s="1"/>
  <c r="AG846" i="4"/>
  <c r="E847" i="31" s="1"/>
  <c r="AG1057" i="4"/>
  <c r="E1058" i="31" s="1"/>
  <c r="AG1048" i="4"/>
  <c r="E1049" i="31" s="1"/>
  <c r="AG252" i="4"/>
  <c r="E253" i="31" s="1"/>
  <c r="AG82" i="4"/>
  <c r="E83" i="31" s="1"/>
  <c r="AG362" i="4"/>
  <c r="E363" i="31" s="1"/>
  <c r="AG389" i="4"/>
  <c r="E390" i="31" s="1"/>
  <c r="AG411" i="4"/>
  <c r="E412" i="31" s="1"/>
  <c r="AG463" i="4"/>
  <c r="E464" i="31" s="1"/>
  <c r="AG241" i="4"/>
  <c r="E242" i="31" s="1"/>
  <c r="AG550" i="4"/>
  <c r="E551" i="31" s="1"/>
  <c r="AG732" i="4"/>
  <c r="E733" i="31" s="1"/>
  <c r="AG865" i="4"/>
  <c r="E866" i="31" s="1"/>
  <c r="AG995" i="4"/>
  <c r="E996" i="31" s="1"/>
  <c r="AG687" i="4"/>
  <c r="E688" i="31" s="1"/>
  <c r="AG749" i="4"/>
  <c r="E750" i="31" s="1"/>
  <c r="AG928" i="4"/>
  <c r="E929" i="31" s="1"/>
  <c r="AG1075" i="4"/>
  <c r="E1076" i="31" s="1"/>
  <c r="AG1066" i="4"/>
  <c r="E1067" i="31" s="1"/>
  <c r="AG26" i="4"/>
  <c r="E27" i="31" s="1"/>
  <c r="AG106" i="4"/>
  <c r="E107" i="31" s="1"/>
  <c r="AG316" i="4"/>
  <c r="E317" i="31" s="1"/>
  <c r="AG444" i="4"/>
  <c r="E445" i="31" s="1"/>
  <c r="AG315" i="4"/>
  <c r="E316" i="31" s="1"/>
  <c r="AG327" i="4"/>
  <c r="E328" i="31" s="1"/>
  <c r="AG167" i="4"/>
  <c r="E168" i="31" s="1"/>
  <c r="AG602" i="4"/>
  <c r="E603" i="31" s="1"/>
  <c r="AG502" i="4"/>
  <c r="E503" i="31" s="1"/>
  <c r="AG568" i="4"/>
  <c r="E569" i="31" s="1"/>
  <c r="AG750" i="4"/>
  <c r="E751" i="31" s="1"/>
  <c r="AG814" i="4"/>
  <c r="E815" i="31" s="1"/>
  <c r="AG883" i="4"/>
  <c r="E884" i="31" s="1"/>
  <c r="AG947" i="4"/>
  <c r="E948" i="31" s="1"/>
  <c r="AG1013" i="4"/>
  <c r="E1014" i="31" s="1"/>
  <c r="AG571" i="4"/>
  <c r="E572" i="31" s="1"/>
  <c r="AG709" i="4"/>
  <c r="E710" i="31" s="1"/>
  <c r="AG513" i="4"/>
  <c r="E514" i="31" s="1"/>
  <c r="AG633" i="4"/>
  <c r="E634" i="31" s="1"/>
  <c r="AG767" i="4"/>
  <c r="E768" i="31" s="1"/>
  <c r="AG882" i="4"/>
  <c r="E883" i="31" s="1"/>
  <c r="AG946" i="4"/>
  <c r="E947" i="31" s="1"/>
  <c r="AG1029" i="4"/>
  <c r="E1030" i="31" s="1"/>
  <c r="AG1093" i="4"/>
  <c r="E1094" i="31" s="1"/>
  <c r="AG1020" i="4"/>
  <c r="E1021" i="31" s="1"/>
  <c r="AG1084" i="4"/>
  <c r="E1085" i="31" s="1"/>
  <c r="AG104" i="4"/>
  <c r="E105" i="31" s="1"/>
  <c r="AG138" i="4"/>
  <c r="E139" i="31" s="1"/>
  <c r="AG54" i="4"/>
  <c r="E55" i="31" s="1"/>
  <c r="AG132" i="4"/>
  <c r="E133" i="31" s="1"/>
  <c r="AG270" i="4"/>
  <c r="E271" i="31" s="1"/>
  <c r="AG334" i="4"/>
  <c r="E335" i="31" s="1"/>
  <c r="AG398" i="4"/>
  <c r="E399" i="31" s="1"/>
  <c r="AG474" i="4"/>
  <c r="E475" i="31" s="1"/>
  <c r="AG341" i="4"/>
  <c r="E342" i="31" s="1"/>
  <c r="AG453" i="4"/>
  <c r="E454" i="31" s="1"/>
  <c r="AG355" i="4"/>
  <c r="E356" i="31" s="1"/>
  <c r="AG91" i="4"/>
  <c r="E92" i="31" s="1"/>
  <c r="AG213" i="4"/>
  <c r="E214" i="31" s="1"/>
  <c r="AG283" i="4"/>
  <c r="E284" i="31" s="1"/>
  <c r="AG620" i="4"/>
  <c r="E621" i="31" s="1"/>
  <c r="AG520" i="4"/>
  <c r="E521" i="31" s="1"/>
  <c r="AG638" i="4"/>
  <c r="E639" i="31" s="1"/>
  <c r="AG702" i="4"/>
  <c r="E703" i="31" s="1"/>
  <c r="AG768" i="4"/>
  <c r="E769" i="31" s="1"/>
  <c r="AG833" i="4"/>
  <c r="E834" i="31" s="1"/>
  <c r="AG901" i="4"/>
  <c r="E902" i="31" s="1"/>
  <c r="AG967" i="4"/>
  <c r="E968" i="31" s="1"/>
  <c r="AG982" i="4"/>
  <c r="E983" i="31" s="1"/>
  <c r="AG659" i="4"/>
  <c r="E660" i="31" s="1"/>
  <c r="AG842" i="4"/>
  <c r="E843" i="31" s="1"/>
  <c r="AG585" i="4"/>
  <c r="E586" i="31" s="1"/>
  <c r="AG721" i="4"/>
  <c r="E722" i="31" s="1"/>
  <c r="AG785" i="4"/>
  <c r="E786" i="31" s="1"/>
  <c r="AG900" i="4"/>
  <c r="E901" i="31" s="1"/>
  <c r="AG988" i="4"/>
  <c r="E989" i="31" s="1"/>
  <c r="AG1047" i="4"/>
  <c r="E1048" i="31" s="1"/>
  <c r="AG1111" i="4"/>
  <c r="E1112" i="31" s="1"/>
  <c r="AG1038" i="4"/>
  <c r="E1039" i="31" s="1"/>
  <c r="AG1102" i="4"/>
  <c r="E1103" i="31" s="1"/>
  <c r="AG242" i="4"/>
  <c r="E243" i="31" s="1"/>
  <c r="AG164" i="4"/>
  <c r="E165" i="31" s="1"/>
  <c r="AG72" i="4"/>
  <c r="E73" i="31" s="1"/>
  <c r="AG178" i="4"/>
  <c r="E179" i="31" s="1"/>
  <c r="AG288" i="4"/>
  <c r="E289" i="31" s="1"/>
  <c r="AG352" i="4"/>
  <c r="E353" i="31" s="1"/>
  <c r="AG416" i="4"/>
  <c r="E417" i="31" s="1"/>
  <c r="AG189" i="4"/>
  <c r="E190" i="31" s="1"/>
  <c r="AG185" i="4"/>
  <c r="E186" i="31" s="1"/>
  <c r="AG401" i="4"/>
  <c r="E402" i="31" s="1"/>
  <c r="AG79" i="4"/>
  <c r="E80" i="31" s="1"/>
  <c r="AG373" i="4"/>
  <c r="E374" i="31" s="1"/>
  <c r="AG121" i="4"/>
  <c r="E122" i="31" s="1"/>
  <c r="AG231" i="4"/>
  <c r="E232" i="31" s="1"/>
  <c r="AG471" i="4"/>
  <c r="E472" i="31" s="1"/>
  <c r="AG708" i="4"/>
  <c r="E709" i="31" s="1"/>
  <c r="AG540" i="4"/>
  <c r="E541" i="31" s="1"/>
  <c r="AG656" i="4"/>
  <c r="E657" i="31" s="1"/>
  <c r="AG722" i="4"/>
  <c r="E723" i="31" s="1"/>
  <c r="AG786" i="4"/>
  <c r="E787" i="31" s="1"/>
  <c r="AG855" i="4"/>
  <c r="E856" i="31" s="1"/>
  <c r="AG919" i="4"/>
  <c r="E920" i="31" s="1"/>
  <c r="AG985" i="4"/>
  <c r="E986" i="31" s="1"/>
  <c r="AG543" i="4"/>
  <c r="E544" i="31" s="1"/>
  <c r="AG677" i="4"/>
  <c r="E678" i="31" s="1"/>
  <c r="AG485" i="4"/>
  <c r="E486" i="31" s="1"/>
  <c r="AG605" i="4"/>
  <c r="E606" i="31" s="1"/>
  <c r="AG739" i="4"/>
  <c r="E740" i="31" s="1"/>
  <c r="AG854" i="4"/>
  <c r="E855" i="31" s="1"/>
  <c r="AG918" i="4"/>
  <c r="E919" i="31" s="1"/>
  <c r="AG1006" i="4"/>
  <c r="E1007" i="31" s="1"/>
  <c r="AG1065" i="4"/>
  <c r="E1066" i="31" s="1"/>
  <c r="AG593" i="4"/>
  <c r="E594" i="31" s="1"/>
  <c r="AG1056" i="4"/>
  <c r="E1057" i="31" s="1"/>
  <c r="AG801" i="4"/>
  <c r="E802" i="31" s="1"/>
  <c r="AG260" i="4"/>
  <c r="E261" i="31" s="1"/>
  <c r="AG230" i="4"/>
  <c r="E231" i="31" s="1"/>
  <c r="AG90" i="4"/>
  <c r="E91" i="31" s="1"/>
  <c r="AG196" i="4"/>
  <c r="E197" i="31" s="1"/>
  <c r="AG306" i="4"/>
  <c r="E307" i="31" s="1"/>
  <c r="AG370" i="4"/>
  <c r="E371" i="31" s="1"/>
  <c r="AG434" i="4"/>
  <c r="E435" i="31" s="1"/>
  <c r="AG53" i="4"/>
  <c r="E54" i="31" s="1"/>
  <c r="AG305" i="4"/>
  <c r="E306" i="31" s="1"/>
  <c r="AG419" i="4"/>
  <c r="E420" i="31" s="1"/>
  <c r="AG273" i="4"/>
  <c r="E274" i="31" s="1"/>
  <c r="AG23" i="4"/>
  <c r="E24" i="31" s="1"/>
  <c r="AG149" i="4"/>
  <c r="E150" i="31" s="1"/>
  <c r="AG249" i="4"/>
  <c r="E250" i="31" s="1"/>
  <c r="AG590" i="4"/>
  <c r="E591" i="31" s="1"/>
  <c r="AG492" i="4"/>
  <c r="E493" i="31" s="1"/>
  <c r="AG558" i="4"/>
  <c r="E559" i="31" s="1"/>
  <c r="AG674" i="4"/>
  <c r="E675" i="31" s="1"/>
  <c r="AG740" i="4"/>
  <c r="E741" i="31" s="1"/>
  <c r="AG804" i="4"/>
  <c r="E805" i="31" s="1"/>
  <c r="AG873" i="4"/>
  <c r="E874" i="31" s="1"/>
  <c r="AG937" i="4"/>
  <c r="E938" i="31" s="1"/>
  <c r="AG1003" i="4"/>
  <c r="E1004" i="31" s="1"/>
  <c r="AG561" i="4"/>
  <c r="E562" i="31" s="1"/>
  <c r="AG695" i="4"/>
  <c r="E696" i="31" s="1"/>
  <c r="AG503" i="4"/>
  <c r="E504" i="31" s="1"/>
  <c r="AG623" i="4"/>
  <c r="E624" i="31" s="1"/>
  <c r="AG757" i="4"/>
  <c r="E758" i="31" s="1"/>
  <c r="AG872" i="4"/>
  <c r="E873" i="31" s="1"/>
  <c r="AG936" i="4"/>
  <c r="E937" i="31" s="1"/>
  <c r="AG1019" i="4"/>
  <c r="E1020" i="31" s="1"/>
  <c r="AG1083" i="4"/>
  <c r="E1084" i="31" s="1"/>
  <c r="AG960" i="4"/>
  <c r="E961" i="31" s="1"/>
  <c r="AG1074" i="4"/>
  <c r="E1075" i="31" s="1"/>
  <c r="AG14" i="4"/>
  <c r="E15" i="31" s="1"/>
  <c r="AG34" i="4"/>
  <c r="E35" i="31" s="1"/>
  <c r="AG40" i="4"/>
  <c r="E41" i="31" s="1"/>
  <c r="AG118" i="4"/>
  <c r="E119" i="31" s="1"/>
  <c r="AG216" i="4"/>
  <c r="E217" i="31" s="1"/>
  <c r="AG324" i="4"/>
  <c r="E325" i="31" s="1"/>
  <c r="AG388" i="4"/>
  <c r="E389" i="31" s="1"/>
  <c r="AG462" i="4"/>
  <c r="E463" i="31" s="1"/>
  <c r="AG93" i="4"/>
  <c r="E94" i="31" s="1"/>
  <c r="AG325" i="4"/>
  <c r="E326" i="31" s="1"/>
  <c r="AG437" i="4"/>
  <c r="E438" i="31" s="1"/>
  <c r="AG345" i="4"/>
  <c r="E346" i="31" s="1"/>
  <c r="AG41" i="4"/>
  <c r="E42" i="31" s="1"/>
  <c r="AG201" i="4"/>
  <c r="E202" i="31" s="1"/>
  <c r="AG267" i="4"/>
  <c r="E268" i="31" s="1"/>
  <c r="AG610" i="4"/>
  <c r="E611" i="31" s="1"/>
  <c r="AG510" i="4"/>
  <c r="E511" i="31" s="1"/>
  <c r="AG576" i="4"/>
  <c r="E577" i="31" s="1"/>
  <c r="AG692" i="4"/>
  <c r="E693" i="31" s="1"/>
  <c r="AG758" i="4"/>
  <c r="E759" i="31" s="1"/>
  <c r="AG822" i="4"/>
  <c r="E823" i="31" s="1"/>
  <c r="AG891" i="4"/>
  <c r="E892" i="31" s="1"/>
  <c r="AG955" i="4"/>
  <c r="E956" i="31" s="1"/>
  <c r="AG827" i="4"/>
  <c r="E828" i="31" s="1"/>
  <c r="AG579" i="4"/>
  <c r="E580" i="31" s="1"/>
  <c r="AG830" i="4"/>
  <c r="E831" i="31" s="1"/>
  <c r="AG521" i="4"/>
  <c r="E522" i="31" s="1"/>
  <c r="AG645" i="4"/>
  <c r="E646" i="31" s="1"/>
  <c r="AG775" i="4"/>
  <c r="E776" i="31" s="1"/>
  <c r="AG890" i="4"/>
  <c r="E891" i="31" s="1"/>
  <c r="AG954" i="4"/>
  <c r="E955" i="31" s="1"/>
  <c r="AG1037" i="4"/>
  <c r="E1038" i="31" s="1"/>
  <c r="AG1101" i="4"/>
  <c r="E1102" i="31" s="1"/>
  <c r="AG1028" i="4"/>
  <c r="E1029" i="31" s="1"/>
  <c r="AG1092" i="4"/>
  <c r="E1093" i="31" s="1"/>
  <c r="AG232" i="4"/>
  <c r="E233" i="31" s="1"/>
  <c r="AG148" i="4"/>
  <c r="E149" i="31" s="1"/>
  <c r="AG62" i="4"/>
  <c r="E63" i="31" s="1"/>
  <c r="AG152" i="4"/>
  <c r="E153" i="31" s="1"/>
  <c r="AG278" i="4"/>
  <c r="E279" i="31" s="1"/>
  <c r="AG342" i="4"/>
  <c r="E343" i="31" s="1"/>
  <c r="AG406" i="4"/>
  <c r="E407" i="31" s="1"/>
  <c r="AG83" i="4"/>
  <c r="E84" i="31" s="1"/>
  <c r="AG171" i="4"/>
  <c r="E172" i="31" s="1"/>
  <c r="AG387" i="4"/>
  <c r="E388" i="31" s="1"/>
  <c r="AG13" i="4"/>
  <c r="E14" i="31" s="1"/>
  <c r="AG363" i="4"/>
  <c r="E364" i="31" s="1"/>
  <c r="AG109" i="4"/>
  <c r="E110" i="31" s="1"/>
  <c r="AG221" i="4"/>
  <c r="E222" i="31" s="1"/>
  <c r="AG451" i="4"/>
  <c r="E452" i="31" s="1"/>
  <c r="AG628" i="4"/>
  <c r="E629" i="31" s="1"/>
  <c r="AG530" i="4"/>
  <c r="E531" i="31" s="1"/>
  <c r="AG646" i="4"/>
  <c r="E647" i="31" s="1"/>
  <c r="AG712" i="4"/>
  <c r="E713" i="31" s="1"/>
  <c r="AG776" i="4"/>
  <c r="E777" i="31" s="1"/>
  <c r="AG845" i="4"/>
  <c r="E846" i="31" s="1"/>
  <c r="AG909" i="4"/>
  <c r="E910" i="31" s="1"/>
  <c r="AG975" i="4"/>
  <c r="E976" i="31" s="1"/>
  <c r="AG533" i="4"/>
  <c r="E534" i="31" s="1"/>
  <c r="AG667" i="4"/>
  <c r="E668" i="31" s="1"/>
  <c r="AG974" i="4"/>
  <c r="E975" i="31" s="1"/>
  <c r="AG595" i="4"/>
  <c r="E596" i="31" s="1"/>
  <c r="AG729" i="4"/>
  <c r="E730" i="31" s="1"/>
  <c r="AG844" i="4"/>
  <c r="E845" i="31" s="1"/>
  <c r="AG908" i="4"/>
  <c r="E909" i="31" s="1"/>
  <c r="AG996" i="4"/>
  <c r="E997" i="31" s="1"/>
  <c r="AG1055" i="4"/>
  <c r="E1056" i="31" s="1"/>
  <c r="AG655" i="4"/>
  <c r="E656" i="31" s="1"/>
  <c r="AG1046" i="4"/>
  <c r="E1047" i="31" s="1"/>
  <c r="AG1110" i="4"/>
  <c r="E1111" i="31" s="1"/>
  <c r="AG38" i="4"/>
  <c r="E39" i="31" s="1"/>
  <c r="AG349" i="4"/>
  <c r="E350" i="31" s="1"/>
  <c r="AG826" i="4"/>
  <c r="E827" i="31" s="1"/>
  <c r="AG894" i="4"/>
  <c r="E895" i="31" s="1"/>
  <c r="AG168" i="4"/>
  <c r="E169" i="31" s="1"/>
  <c r="AG115" i="4"/>
  <c r="E116" i="31" s="1"/>
  <c r="AG849" i="4"/>
  <c r="E850" i="31" s="1"/>
  <c r="AG1000" i="4"/>
  <c r="E1001" i="31" s="1"/>
  <c r="AG84" i="4"/>
  <c r="E85" i="31" s="1"/>
  <c r="AG139" i="4"/>
  <c r="E140" i="31" s="1"/>
  <c r="AG867" i="4"/>
  <c r="E868" i="31" s="1"/>
  <c r="AG866" i="4"/>
  <c r="E867" i="31" s="1"/>
  <c r="AG10" i="4"/>
  <c r="E11" i="31" s="1"/>
  <c r="AG317" i="4"/>
  <c r="E318" i="31" s="1"/>
  <c r="AG686" i="4"/>
  <c r="E687" i="31" s="1"/>
  <c r="AG819" i="4"/>
  <c r="E820" i="31" s="1"/>
  <c r="AG1031" i="4"/>
  <c r="E1032" i="31" s="1"/>
  <c r="AG56" i="4"/>
  <c r="E57" i="31" s="1"/>
  <c r="AG157" i="4"/>
  <c r="E158" i="31" s="1"/>
  <c r="AG215" i="4"/>
  <c r="E216" i="31" s="1"/>
  <c r="AG903" i="4"/>
  <c r="E904" i="31" s="1"/>
  <c r="AG1104" i="4"/>
  <c r="E1105" i="31" s="1"/>
  <c r="AG55" i="4"/>
  <c r="E56" i="31" s="1"/>
  <c r="AG280" i="4"/>
  <c r="E281" i="31" s="1"/>
  <c r="AG87" i="4"/>
  <c r="E88" i="31" s="1"/>
  <c r="AG15" i="4"/>
  <c r="E16" i="31" s="1"/>
  <c r="AG113" i="4"/>
  <c r="E114" i="31" s="1"/>
  <c r="AG630" i="4"/>
  <c r="E631" i="31" s="1"/>
  <c r="AG714" i="4"/>
  <c r="E715" i="31" s="1"/>
  <c r="AG977" i="4"/>
  <c r="E978" i="31" s="1"/>
  <c r="AG477" i="4"/>
  <c r="E478" i="31" s="1"/>
  <c r="AG731" i="4"/>
  <c r="E732" i="31" s="1"/>
  <c r="AG910" i="4"/>
  <c r="E911" i="31" s="1"/>
  <c r="AG713" i="4"/>
  <c r="E714" i="31" s="1"/>
  <c r="AG1112" i="4"/>
  <c r="E1113" i="31" s="1"/>
  <c r="AG218" i="4"/>
  <c r="E219" i="31" s="1"/>
  <c r="AG188" i="4"/>
  <c r="E189" i="31" s="1"/>
  <c r="AG298" i="4"/>
  <c r="E299" i="31" s="1"/>
  <c r="AG426" i="4"/>
  <c r="E427" i="31" s="1"/>
  <c r="AG297" i="4"/>
  <c r="E298" i="31" s="1"/>
  <c r="AG111" i="4"/>
  <c r="E112" i="31" s="1"/>
  <c r="AG133" i="4"/>
  <c r="E134" i="31" s="1"/>
  <c r="AG484" i="4"/>
  <c r="E485" i="31" s="1"/>
  <c r="AG666" i="4"/>
  <c r="E667" i="31" s="1"/>
  <c r="AG796" i="4"/>
  <c r="E797" i="31" s="1"/>
  <c r="AG929" i="4"/>
  <c r="E930" i="31" s="1"/>
  <c r="AG553" i="4"/>
  <c r="E554" i="31" s="1"/>
  <c r="AG495" i="4"/>
  <c r="E496" i="31" s="1"/>
  <c r="AG864" i="4"/>
  <c r="E865" i="31" s="1"/>
  <c r="AG1016" i="4"/>
  <c r="E1017" i="31" s="1"/>
  <c r="AG1116" i="4"/>
  <c r="E1117" i="31" s="1"/>
  <c r="AG122" i="4"/>
  <c r="E123" i="31" s="1"/>
  <c r="AG464" i="4"/>
  <c r="E465" i="31" s="1"/>
  <c r="AG208" i="4"/>
  <c r="E209" i="31" s="1"/>
  <c r="AG380" i="4"/>
  <c r="E381" i="31" s="1"/>
  <c r="AG63" i="4"/>
  <c r="E64" i="31" s="1"/>
  <c r="AG429" i="4"/>
  <c r="E430" i="31" s="1"/>
  <c r="AG33" i="4"/>
  <c r="E34" i="31" s="1"/>
  <c r="AG259" i="4"/>
  <c r="E260" i="31" s="1"/>
  <c r="AG684" i="4"/>
  <c r="E685" i="31" s="1"/>
  <c r="AG155" i="4"/>
  <c r="E156" i="31" s="1"/>
  <c r="AG328" i="4"/>
  <c r="E329" i="31" s="1"/>
  <c r="AG275" i="4"/>
  <c r="E276" i="31" s="1"/>
  <c r="AG976" i="4"/>
  <c r="E977" i="31" s="1"/>
  <c r="AG1105" i="4"/>
  <c r="E1106" i="31" s="1"/>
  <c r="AG89" i="4"/>
  <c r="E90" i="31" s="1"/>
  <c r="AG534" i="4"/>
  <c r="E535" i="31" s="1"/>
  <c r="AG479" i="4"/>
  <c r="E480" i="31" s="1"/>
  <c r="AG254" i="4"/>
  <c r="E255" i="31" s="1"/>
  <c r="AG299" i="4"/>
  <c r="E300" i="31" s="1"/>
  <c r="AG734" i="4"/>
  <c r="E735" i="31" s="1"/>
  <c r="AG617" i="4"/>
  <c r="E618" i="31" s="1"/>
  <c r="AG266" i="4"/>
  <c r="E267" i="31" s="1"/>
  <c r="AG67" i="4"/>
  <c r="E68" i="31" s="1"/>
  <c r="AG504" i="4"/>
  <c r="E505" i="31" s="1"/>
  <c r="AG1015" i="4"/>
  <c r="E1016" i="31" s="1"/>
  <c r="AG1095" i="4"/>
  <c r="E1096" i="31" s="1"/>
  <c r="AG272" i="4"/>
  <c r="E273" i="31" s="1"/>
  <c r="AG457" i="4"/>
  <c r="E458" i="31" s="1"/>
  <c r="AG622" i="4"/>
  <c r="E623" i="31" s="1"/>
  <c r="AG704" i="4"/>
  <c r="E705" i="31" s="1"/>
  <c r="AG956" i="4"/>
  <c r="E957" i="31" s="1"/>
  <c r="AG787" i="4"/>
  <c r="E788" i="31" s="1"/>
  <c r="AG1049" i="4"/>
  <c r="E1050" i="31" s="1"/>
  <c r="AG244" i="4"/>
  <c r="E245" i="31" s="1"/>
  <c r="AG74" i="4"/>
  <c r="E75" i="31" s="1"/>
  <c r="AG180" i="4"/>
  <c r="E181" i="31" s="1"/>
  <c r="AG354" i="4"/>
  <c r="E355" i="31" s="1"/>
  <c r="AG191" i="4"/>
  <c r="E192" i="31" s="1"/>
  <c r="AG403" i="4"/>
  <c r="E404" i="31" s="1"/>
  <c r="AG377" i="4"/>
  <c r="E378" i="31" s="1"/>
  <c r="AG233" i="4"/>
  <c r="E234" i="31" s="1"/>
  <c r="AG965" i="4"/>
  <c r="E966" i="31" s="1"/>
  <c r="AG788" i="4"/>
  <c r="E789" i="31" s="1"/>
  <c r="AG251" i="4"/>
  <c r="E252" i="31" s="1"/>
  <c r="AG154" i="4"/>
  <c r="E155" i="31" s="1"/>
  <c r="AG344" i="4"/>
  <c r="E345" i="31" s="1"/>
  <c r="AG391" i="4"/>
  <c r="E392" i="31" s="1"/>
  <c r="AG223" i="4"/>
  <c r="E224" i="31" s="1"/>
  <c r="AG648" i="4"/>
  <c r="E649" i="31" s="1"/>
  <c r="AG847" i="4"/>
  <c r="E848" i="31" s="1"/>
  <c r="AG669" i="4"/>
  <c r="E670" i="31" s="1"/>
  <c r="AG998" i="4"/>
  <c r="E999" i="31" s="1"/>
  <c r="AG526" i="4"/>
  <c r="E527" i="31" s="1"/>
  <c r="AG250" i="4"/>
  <c r="E251" i="31" s="1"/>
  <c r="AG206" i="4"/>
  <c r="E207" i="31" s="1"/>
  <c r="AG80" i="4"/>
  <c r="E81" i="31" s="1"/>
  <c r="AG186" i="4"/>
  <c r="E187" i="31" s="1"/>
  <c r="AG296" i="4"/>
  <c r="E297" i="31" s="1"/>
  <c r="AG360" i="4"/>
  <c r="E361" i="31" s="1"/>
  <c r="AG424" i="4"/>
  <c r="E425" i="31" s="1"/>
  <c r="AG203" i="4"/>
  <c r="E204" i="31" s="1"/>
  <c r="AG295" i="4"/>
  <c r="E296" i="31" s="1"/>
  <c r="AG409" i="4"/>
  <c r="E410" i="31" s="1"/>
  <c r="AG107" i="4"/>
  <c r="E108" i="31" s="1"/>
  <c r="AG455" i="4"/>
  <c r="E456" i="31" s="1"/>
  <c r="AG131" i="4"/>
  <c r="E132" i="31" s="1"/>
  <c r="AG239" i="4"/>
  <c r="E240" i="31" s="1"/>
  <c r="AG843" i="4"/>
  <c r="E844" i="31" s="1"/>
  <c r="AG482" i="4"/>
  <c r="E483" i="31" s="1"/>
  <c r="AG548" i="4"/>
  <c r="E549" i="31" s="1"/>
  <c r="AG664" i="4"/>
  <c r="E665" i="31" s="1"/>
  <c r="AG730" i="4"/>
  <c r="E731" i="31" s="1"/>
  <c r="AG794" i="4"/>
  <c r="E795" i="31" s="1"/>
  <c r="AG863" i="4"/>
  <c r="E864" i="31" s="1"/>
  <c r="AG927" i="4"/>
  <c r="E928" i="31" s="1"/>
  <c r="AG993" i="4"/>
  <c r="E994" i="31" s="1"/>
  <c r="AG551" i="4"/>
  <c r="E552" i="31" s="1"/>
  <c r="AG685" i="4"/>
  <c r="E686" i="31" s="1"/>
  <c r="AG493" i="4"/>
  <c r="E494" i="31" s="1"/>
  <c r="AG613" i="4"/>
  <c r="E614" i="31" s="1"/>
  <c r="AG747" i="4"/>
  <c r="E748" i="31" s="1"/>
  <c r="AG862" i="4"/>
  <c r="E863" i="31" s="1"/>
  <c r="AG926" i="4"/>
  <c r="E927" i="31" s="1"/>
  <c r="AG1014" i="4"/>
  <c r="E1015" i="31" s="1"/>
  <c r="AG1073" i="4"/>
  <c r="E1074" i="31" s="1"/>
  <c r="AG809" i="4"/>
  <c r="E810" i="31" s="1"/>
  <c r="AG1064" i="4"/>
  <c r="E1065" i="31" s="1"/>
  <c r="AG24" i="4"/>
  <c r="E25" i="31" s="1"/>
  <c r="AG456" i="4"/>
  <c r="E457" i="31" s="1"/>
  <c r="AG102" i="4"/>
  <c r="E103" i="31" s="1"/>
  <c r="AG204" i="4"/>
  <c r="E205" i="31" s="1"/>
  <c r="AG314" i="4"/>
  <c r="E315" i="31" s="1"/>
  <c r="AG378" i="4"/>
  <c r="E379" i="31" s="1"/>
  <c r="AG442" i="4"/>
  <c r="E443" i="31" s="1"/>
  <c r="AG61" i="4"/>
  <c r="E62" i="31" s="1"/>
  <c r="AG313" i="4"/>
  <c r="E314" i="31" s="1"/>
  <c r="AG427" i="4"/>
  <c r="E428" i="31" s="1"/>
  <c r="AG323" i="4"/>
  <c r="E324" i="31" s="1"/>
  <c r="AG31" i="4"/>
  <c r="E32" i="31" s="1"/>
  <c r="AG165" i="4"/>
  <c r="E166" i="31" s="1"/>
  <c r="AG257" i="4"/>
  <c r="E258" i="31" s="1"/>
  <c r="AG600" i="4"/>
  <c r="E601" i="31" s="1"/>
  <c r="AG500" i="4"/>
  <c r="E501" i="31" s="1"/>
  <c r="AG566" i="4"/>
  <c r="E567" i="31" s="1"/>
  <c r="AG682" i="4"/>
  <c r="E683" i="31" s="1"/>
  <c r="AG748" i="4"/>
  <c r="E749" i="31" s="1"/>
  <c r="AG812" i="4"/>
  <c r="E813" i="31" s="1"/>
  <c r="AG881" i="4"/>
  <c r="E882" i="31" s="1"/>
  <c r="AG945" i="4"/>
  <c r="E946" i="31" s="1"/>
  <c r="AG1011" i="4"/>
  <c r="E1012" i="31" s="1"/>
  <c r="AG569" i="4"/>
  <c r="E570" i="31" s="1"/>
  <c r="AG703" i="4"/>
  <c r="E704" i="31" s="1"/>
  <c r="AG511" i="4"/>
  <c r="E512" i="31" s="1"/>
  <c r="AG631" i="4"/>
  <c r="E632" i="31" s="1"/>
  <c r="AG765" i="4"/>
  <c r="E766" i="31" s="1"/>
  <c r="AG880" i="4"/>
  <c r="E881" i="31" s="1"/>
  <c r="AG944" i="4"/>
  <c r="E945" i="31" s="1"/>
  <c r="AG1027" i="4"/>
  <c r="E1028" i="31" s="1"/>
  <c r="AG1091" i="4"/>
  <c r="E1092" i="31" s="1"/>
  <c r="AG1018" i="4"/>
  <c r="E1019" i="31" s="1"/>
  <c r="AG1082" i="4"/>
  <c r="E1083" i="31" s="1"/>
  <c r="AG100" i="4"/>
  <c r="E101" i="31" s="1"/>
  <c r="AG136" i="4"/>
  <c r="E137" i="31" s="1"/>
  <c r="AG52" i="4"/>
  <c r="E53" i="31" s="1"/>
  <c r="AG130" i="4"/>
  <c r="E131" i="31" s="1"/>
  <c r="AG268" i="4"/>
  <c r="E269" i="31" s="1"/>
  <c r="AG332" i="4"/>
  <c r="E333" i="31" s="1"/>
  <c r="AG396" i="4"/>
  <c r="E397" i="31" s="1"/>
  <c r="AG472" i="4"/>
  <c r="E473" i="31" s="1"/>
  <c r="AG147" i="4"/>
  <c r="E148" i="31" s="1"/>
  <c r="AG337" i="4"/>
  <c r="E338" i="31" s="1"/>
  <c r="AG445" i="4"/>
  <c r="E446" i="31" s="1"/>
  <c r="AG353" i="4"/>
  <c r="E354" i="31" s="1"/>
  <c r="AG85" i="4"/>
  <c r="E86" i="31" s="1"/>
  <c r="AG211" i="4"/>
  <c r="E212" i="31" s="1"/>
  <c r="AG281" i="4"/>
  <c r="E282" i="31" s="1"/>
  <c r="AG618" i="4"/>
  <c r="E619" i="31" s="1"/>
  <c r="AG518" i="4"/>
  <c r="E519" i="31" s="1"/>
  <c r="AG592" i="4"/>
  <c r="E593" i="31" s="1"/>
  <c r="AG700" i="4"/>
  <c r="E701" i="31" s="1"/>
  <c r="AG766" i="4"/>
  <c r="E767" i="31" s="1"/>
  <c r="AG831" i="4"/>
  <c r="E832" i="31" s="1"/>
  <c r="AG899" i="4"/>
  <c r="E900" i="31" s="1"/>
  <c r="AG963" i="4"/>
  <c r="E964" i="31" s="1"/>
  <c r="AG980" i="4"/>
  <c r="E981" i="31" s="1"/>
  <c r="AG657" i="4"/>
  <c r="E658" i="31" s="1"/>
  <c r="AG840" i="4"/>
  <c r="E841" i="31" s="1"/>
  <c r="AG583" i="4"/>
  <c r="E584" i="31" s="1"/>
  <c r="AG719" i="4"/>
  <c r="E720" i="31" s="1"/>
  <c r="AG783" i="4"/>
  <c r="E784" i="31" s="1"/>
  <c r="AG898" i="4"/>
  <c r="E899" i="31" s="1"/>
  <c r="AG986" i="4"/>
  <c r="E987" i="31" s="1"/>
  <c r="AG1045" i="4"/>
  <c r="E1046" i="31" s="1"/>
  <c r="AG1109" i="4"/>
  <c r="E1110" i="31" s="1"/>
  <c r="AG1036" i="4"/>
  <c r="E1037" i="31" s="1"/>
  <c r="AG1100" i="4"/>
  <c r="E1101" i="31" s="1"/>
  <c r="AG240" i="4"/>
  <c r="E241" i="31" s="1"/>
  <c r="AG162" i="4"/>
  <c r="E163" i="31" s="1"/>
  <c r="AG70" i="4"/>
  <c r="E71" i="31" s="1"/>
  <c r="AG176" i="4"/>
  <c r="E177" i="31" s="1"/>
  <c r="AG286" i="4"/>
  <c r="E287" i="31" s="1"/>
  <c r="AG350" i="4"/>
  <c r="E351" i="31" s="1"/>
  <c r="AG414" i="4"/>
  <c r="E415" i="31" s="1"/>
  <c r="AG187" i="4"/>
  <c r="E188" i="31" s="1"/>
  <c r="AG181" i="4"/>
  <c r="E182" i="31" s="1"/>
  <c r="AG399" i="4"/>
  <c r="E400" i="31" s="1"/>
  <c r="AG77" i="4"/>
  <c r="E78" i="31" s="1"/>
  <c r="AG371" i="4"/>
  <c r="E372" i="31" s="1"/>
  <c r="AG119" i="4"/>
  <c r="E120" i="31" s="1"/>
  <c r="AG229" i="4"/>
  <c r="E230" i="31" s="1"/>
  <c r="AG469" i="4"/>
  <c r="E470" i="31" s="1"/>
  <c r="AG636" i="4"/>
  <c r="E637" i="31" s="1"/>
  <c r="AG538" i="4"/>
  <c r="E539" i="31" s="1"/>
  <c r="AG654" i="4"/>
  <c r="E655" i="31" s="1"/>
  <c r="AG720" i="4"/>
  <c r="E721" i="31" s="1"/>
  <c r="AG784" i="4"/>
  <c r="E785" i="31" s="1"/>
  <c r="AG853" i="4"/>
  <c r="E854" i="31" s="1"/>
  <c r="AG917" i="4"/>
  <c r="E918" i="31" s="1"/>
  <c r="AG983" i="4"/>
  <c r="E984" i="31" s="1"/>
  <c r="AG541" i="4"/>
  <c r="E542" i="31" s="1"/>
  <c r="AG675" i="4"/>
  <c r="E676" i="31" s="1"/>
  <c r="AG483" i="4"/>
  <c r="E484" i="31" s="1"/>
  <c r="AG603" i="4"/>
  <c r="E604" i="31" s="1"/>
  <c r="AG737" i="4"/>
  <c r="E738" i="31" s="1"/>
  <c r="AG852" i="4"/>
  <c r="E853" i="31" s="1"/>
  <c r="AG916" i="4"/>
  <c r="E917" i="31" s="1"/>
  <c r="AG1004" i="4"/>
  <c r="E1005" i="31" s="1"/>
  <c r="AG1063" i="4"/>
  <c r="E1064" i="31" s="1"/>
  <c r="AG823" i="4"/>
  <c r="E824" i="31" s="1"/>
  <c r="AG1054" i="4"/>
  <c r="E1055" i="31" s="1"/>
  <c r="AG803" i="4"/>
  <c r="E804" i="31" s="1"/>
  <c r="AG258" i="4"/>
  <c r="E259" i="31" s="1"/>
  <c r="AG228" i="4"/>
  <c r="E229" i="31" s="1"/>
  <c r="AG88" i="4"/>
  <c r="E89" i="31" s="1"/>
  <c r="AG194" i="4"/>
  <c r="E195" i="31" s="1"/>
  <c r="AG304" i="4"/>
  <c r="E305" i="31" s="1"/>
  <c r="AG368" i="4"/>
  <c r="E369" i="31" s="1"/>
  <c r="AG432" i="4"/>
  <c r="E433" i="31" s="1"/>
  <c r="AG51" i="4"/>
  <c r="E52" i="31" s="1"/>
  <c r="AG303" i="4"/>
  <c r="E304" i="31" s="1"/>
  <c r="AG417" i="4"/>
  <c r="E418" i="31" s="1"/>
  <c r="AG271" i="4"/>
  <c r="E272" i="31" s="1"/>
  <c r="AG21" i="4"/>
  <c r="E22" i="31" s="1"/>
  <c r="AG145" i="4"/>
  <c r="E146" i="31" s="1"/>
  <c r="AG247" i="4"/>
  <c r="E248" i="31" s="1"/>
  <c r="AG588" i="4"/>
  <c r="E589" i="31" s="1"/>
  <c r="AG490" i="4"/>
  <c r="E491" i="31" s="1"/>
  <c r="AG556" i="4"/>
  <c r="E557" i="31" s="1"/>
  <c r="AG672" i="4"/>
  <c r="E673" i="31" s="1"/>
  <c r="AG738" i="4"/>
  <c r="E739" i="31" s="1"/>
  <c r="AG802" i="4"/>
  <c r="E803" i="31" s="1"/>
  <c r="AG871" i="4"/>
  <c r="E872" i="31" s="1"/>
  <c r="AG935" i="4"/>
  <c r="E936" i="31" s="1"/>
  <c r="AG1001" i="4"/>
  <c r="E1002" i="31" s="1"/>
  <c r="AG559" i="4"/>
  <c r="E560" i="31" s="1"/>
  <c r="AG693" i="4"/>
  <c r="E694" i="31" s="1"/>
  <c r="AG501" i="4"/>
  <c r="E502" i="31" s="1"/>
  <c r="AG621" i="4"/>
  <c r="E622" i="31" s="1"/>
  <c r="AG755" i="4"/>
  <c r="E756" i="31" s="1"/>
  <c r="AG870" i="4"/>
  <c r="E871" i="31" s="1"/>
  <c r="AG934" i="4"/>
  <c r="E935" i="31" s="1"/>
  <c r="AG964" i="4"/>
  <c r="E965" i="31" s="1"/>
  <c r="AG1081" i="4"/>
  <c r="E1082" i="31" s="1"/>
  <c r="AG807" i="4"/>
  <c r="E808" i="31" s="1"/>
  <c r="AG1072" i="4"/>
  <c r="E1073" i="31" s="1"/>
  <c r="AG12" i="4"/>
  <c r="E13" i="31" s="1"/>
  <c r="AG32" i="4"/>
  <c r="E33" i="31" s="1"/>
  <c r="AG18" i="4"/>
  <c r="E19" i="31" s="1"/>
  <c r="AG116" i="4"/>
  <c r="E117" i="31" s="1"/>
  <c r="AG214" i="4"/>
  <c r="E215" i="31" s="1"/>
  <c r="AG322" i="4"/>
  <c r="E323" i="31" s="1"/>
  <c r="AG386" i="4"/>
  <c r="E387" i="31" s="1"/>
  <c r="AG460" i="4"/>
  <c r="E461" i="31" s="1"/>
  <c r="AG75" i="4"/>
  <c r="E76" i="31" s="1"/>
  <c r="AG321" i="4"/>
  <c r="E322" i="31" s="1"/>
  <c r="AG435" i="4"/>
  <c r="E436" i="31" s="1"/>
  <c r="AG343" i="4"/>
  <c r="E344" i="31" s="1"/>
  <c r="AG39" i="4"/>
  <c r="E40" i="31" s="1"/>
  <c r="AG199" i="4"/>
  <c r="E200" i="31" s="1"/>
  <c r="AG265" i="4"/>
  <c r="E266" i="31" s="1"/>
  <c r="AG608" i="4"/>
  <c r="E609" i="31" s="1"/>
  <c r="AG508" i="4"/>
  <c r="E509" i="31" s="1"/>
  <c r="AG574" i="4"/>
  <c r="E575" i="31" s="1"/>
  <c r="AG690" i="4"/>
  <c r="E691" i="31" s="1"/>
  <c r="AG756" i="4"/>
  <c r="E757" i="31" s="1"/>
  <c r="AG820" i="4"/>
  <c r="E821" i="31" s="1"/>
  <c r="AG889" i="4"/>
  <c r="E890" i="31" s="1"/>
  <c r="AG953" i="4"/>
  <c r="E954" i="31" s="1"/>
  <c r="AG707" i="4"/>
  <c r="E708" i="31" s="1"/>
  <c r="AG577" i="4"/>
  <c r="E578" i="31" s="1"/>
  <c r="AG825" i="4"/>
  <c r="E826" i="31" s="1"/>
  <c r="AG519" i="4"/>
  <c r="E520" i="31" s="1"/>
  <c r="AG639" i="4"/>
  <c r="E640" i="31" s="1"/>
  <c r="AG773" i="4"/>
  <c r="E774" i="31" s="1"/>
  <c r="AG888" i="4"/>
  <c r="E889" i="31" s="1"/>
  <c r="AG952" i="4"/>
  <c r="E953" i="31" s="1"/>
  <c r="AG1035" i="4"/>
  <c r="E1036" i="31" s="1"/>
  <c r="AG1099" i="4"/>
  <c r="E1100" i="31" s="1"/>
  <c r="AG1026" i="4"/>
  <c r="E1027" i="31" s="1"/>
  <c r="AG1090" i="4"/>
  <c r="E1091" i="31" s="1"/>
  <c r="AG124" i="4"/>
  <c r="E125" i="31" s="1"/>
  <c r="AG146" i="4"/>
  <c r="E147" i="31" s="1"/>
  <c r="AG60" i="4"/>
  <c r="E61" i="31" s="1"/>
  <c r="AG150" i="4"/>
  <c r="E151" i="31" s="1"/>
  <c r="AG276" i="4"/>
  <c r="E277" i="31" s="1"/>
  <c r="AG340" i="4"/>
  <c r="E341" i="31" s="1"/>
  <c r="AG404" i="4"/>
  <c r="E405" i="31" s="1"/>
  <c r="AG73" i="4"/>
  <c r="E74" i="31" s="1"/>
  <c r="AG163" i="4"/>
  <c r="E164" i="31" s="1"/>
  <c r="AG385" i="4"/>
  <c r="E386" i="31" s="1"/>
  <c r="AG9" i="4"/>
  <c r="E10" i="31" s="1"/>
  <c r="AG361" i="4"/>
  <c r="E362" i="31" s="1"/>
  <c r="AG105" i="4"/>
  <c r="E106" i="31" s="1"/>
  <c r="AG219" i="4"/>
  <c r="E220" i="31" s="1"/>
  <c r="AG449" i="4"/>
  <c r="E450" i="31" s="1"/>
  <c r="AG626" i="4"/>
  <c r="E627" i="31" s="1"/>
  <c r="AG528" i="4"/>
  <c r="E529" i="31" s="1"/>
  <c r="AG644" i="4"/>
  <c r="E645" i="31" s="1"/>
  <c r="AG710" i="4"/>
  <c r="E711" i="31" s="1"/>
  <c r="AG774" i="4"/>
  <c r="E775" i="31" s="1"/>
  <c r="AG839" i="4"/>
  <c r="E840" i="31" s="1"/>
  <c r="AG907" i="4"/>
  <c r="E908" i="31" s="1"/>
  <c r="AG973" i="4"/>
  <c r="E974" i="31" s="1"/>
  <c r="AG531" i="4"/>
  <c r="E532" i="31" s="1"/>
  <c r="AG665" i="4"/>
  <c r="E666" i="31" s="1"/>
  <c r="AG972" i="4"/>
  <c r="E973" i="31" s="1"/>
  <c r="AG591" i="4"/>
  <c r="E592" i="31" s="1"/>
  <c r="AG727" i="4"/>
  <c r="E728" i="31" s="1"/>
  <c r="AG791" i="4"/>
  <c r="E792" i="31" s="1"/>
  <c r="AG906" i="4"/>
  <c r="E907" i="31" s="1"/>
  <c r="AG994" i="4"/>
  <c r="E995" i="31" s="1"/>
  <c r="AG1053" i="4"/>
  <c r="E1054" i="31" s="1"/>
  <c r="AG1117" i="4"/>
  <c r="E1118" i="31" s="1"/>
  <c r="AG1044" i="4"/>
  <c r="E1045" i="31" s="1"/>
  <c r="AG1108" i="4"/>
  <c r="E1109" i="31" s="1"/>
  <c r="AG248" i="4"/>
  <c r="E249" i="31" s="1"/>
  <c r="AG172" i="4"/>
  <c r="E173" i="31" s="1"/>
  <c r="AG78" i="4"/>
  <c r="E79" i="31" s="1"/>
  <c r="AG184" i="4"/>
  <c r="E185" i="31" s="1"/>
  <c r="AG294" i="4"/>
  <c r="E295" i="31" s="1"/>
  <c r="AG358" i="4"/>
  <c r="E359" i="31" s="1"/>
  <c r="AG422" i="4"/>
  <c r="E423" i="31" s="1"/>
  <c r="AG195" i="4"/>
  <c r="E196" i="31" s="1"/>
  <c r="AG293" i="4"/>
  <c r="E294" i="31" s="1"/>
  <c r="AG407" i="4"/>
  <c r="E408" i="31" s="1"/>
  <c r="AG101" i="4"/>
  <c r="E102" i="31" s="1"/>
  <c r="AG383" i="4"/>
  <c r="E384" i="31" s="1"/>
  <c r="AG129" i="4"/>
  <c r="E130" i="31" s="1"/>
  <c r="AG237" i="4"/>
  <c r="E238" i="31" s="1"/>
  <c r="AG841" i="4"/>
  <c r="E842" i="31" s="1"/>
  <c r="AG480" i="4"/>
  <c r="E481" i="31" s="1"/>
  <c r="AG546" i="4"/>
  <c r="E547" i="31" s="1"/>
  <c r="AG662" i="4"/>
  <c r="E663" i="31" s="1"/>
  <c r="AG728" i="4"/>
  <c r="E729" i="31" s="1"/>
  <c r="AG792" i="4"/>
  <c r="E793" i="31" s="1"/>
  <c r="AG861" i="4"/>
  <c r="E862" i="31" s="1"/>
  <c r="AG925" i="4"/>
  <c r="E926" i="31" s="1"/>
  <c r="AG991" i="4"/>
  <c r="E992" i="31" s="1"/>
  <c r="AG549" i="4"/>
  <c r="E550" i="31" s="1"/>
  <c r="AG683" i="4"/>
  <c r="E684" i="31" s="1"/>
  <c r="AG491" i="4"/>
  <c r="E492" i="31" s="1"/>
  <c r="AG611" i="4"/>
  <c r="E612" i="31" s="1"/>
  <c r="AG745" i="4"/>
  <c r="E746" i="31" s="1"/>
  <c r="AG860" i="4"/>
  <c r="E861" i="31" s="1"/>
  <c r="AG924" i="4"/>
  <c r="E925" i="31" s="1"/>
  <c r="AG1012" i="4"/>
  <c r="E1013" i="31" s="1"/>
  <c r="AG1071" i="4"/>
  <c r="E1072" i="31" s="1"/>
  <c r="AG793" i="4"/>
  <c r="E794" i="31" s="1"/>
  <c r="AG1062" i="4"/>
  <c r="E1063" i="31" s="1"/>
  <c r="AG815" i="4"/>
  <c r="E816" i="31" s="1"/>
  <c r="AG226" i="4"/>
  <c r="E227" i="31" s="1"/>
  <c r="AG333" i="4"/>
  <c r="E334" i="31" s="1"/>
  <c r="AG614" i="4"/>
  <c r="E615" i="31" s="1"/>
  <c r="AG895" i="4"/>
  <c r="E896" i="31" s="1"/>
  <c r="AG779" i="4"/>
  <c r="E780" i="31" s="1"/>
  <c r="AG1096" i="4"/>
  <c r="E1097" i="31" s="1"/>
  <c r="AG282" i="4"/>
  <c r="E283" i="31" s="1"/>
  <c r="AG393" i="4"/>
  <c r="E394" i="31" s="1"/>
  <c r="AG465" i="4"/>
  <c r="E466" i="31" s="1"/>
  <c r="AG913" i="4"/>
  <c r="E914" i="31" s="1"/>
  <c r="AG599" i="4"/>
  <c r="E600" i="31" s="1"/>
  <c r="AG1050" i="4"/>
  <c r="E1051" i="31" s="1"/>
  <c r="AG364" i="4"/>
  <c r="E365" i="31" s="1"/>
  <c r="AG11" i="4"/>
  <c r="E12" i="31" s="1"/>
  <c r="AG552" i="4"/>
  <c r="E553" i="31" s="1"/>
  <c r="AG689" i="4"/>
  <c r="E690" i="31" s="1"/>
  <c r="AG1118" i="4"/>
  <c r="E1119" i="31" s="1"/>
  <c r="AG318" i="4"/>
  <c r="E319" i="31" s="1"/>
  <c r="AG169" i="4"/>
  <c r="E170" i="31" s="1"/>
  <c r="AG816" i="4"/>
  <c r="E817" i="31" s="1"/>
  <c r="AG769" i="4"/>
  <c r="E770" i="31" s="1"/>
  <c r="AG336" i="4"/>
  <c r="E337" i="31" s="1"/>
  <c r="AG661" i="4"/>
  <c r="E662" i="31" s="1"/>
  <c r="AG307" i="4"/>
  <c r="E308" i="31" s="1"/>
  <c r="AG234" i="4"/>
  <c r="E235" i="31" s="1"/>
  <c r="AG173" i="4"/>
  <c r="E174" i="31" s="1"/>
  <c r="AG911" i="4"/>
  <c r="E912" i="31" s="1"/>
  <c r="AG615" i="4"/>
  <c r="E616" i="31" s="1"/>
  <c r="AG468" i="4"/>
  <c r="E469" i="31" s="1"/>
  <c r="AG514" i="4"/>
  <c r="E515" i="31" s="1"/>
  <c r="AG836" i="4"/>
  <c r="E837" i="31" s="1"/>
  <c r="AG1032" i="4"/>
  <c r="E1033" i="31" s="1"/>
  <c r="AG175" i="4"/>
  <c r="E176" i="31" s="1"/>
  <c r="AG716" i="4"/>
  <c r="E717" i="31" s="1"/>
  <c r="AG912" i="4"/>
  <c r="E913" i="31" s="1"/>
  <c r="AG190" i="4"/>
  <c r="E191" i="31" s="1"/>
  <c r="AG243" i="4"/>
  <c r="E244" i="31" s="1"/>
  <c r="AG931" i="4"/>
  <c r="E932" i="31" s="1"/>
  <c r="AG930" i="4"/>
  <c r="E931" i="31" s="1"/>
  <c r="AG210" i="4"/>
  <c r="E211" i="31" s="1"/>
  <c r="AG35" i="4"/>
  <c r="E36" i="31" s="1"/>
  <c r="AG885" i="4"/>
  <c r="E886" i="31" s="1"/>
  <c r="AG1022" i="4"/>
  <c r="E1023" i="31" s="1"/>
  <c r="AG969" i="4"/>
  <c r="E970" i="31" s="1"/>
  <c r="AG25" i="4"/>
  <c r="E26" i="31" s="1"/>
  <c r="AG160" i="4"/>
  <c r="E161" i="31" s="1"/>
  <c r="AG828" i="4"/>
  <c r="E829" i="31" s="1"/>
  <c r="AG22" i="4"/>
  <c r="E23" i="31" s="1"/>
  <c r="AG452" i="4"/>
  <c r="E453" i="31" s="1"/>
  <c r="AG96" i="4"/>
  <c r="E97" i="31" s="1"/>
  <c r="AG202" i="4"/>
  <c r="E203" i="31" s="1"/>
  <c r="AG312" i="4"/>
  <c r="E313" i="31" s="1"/>
  <c r="AG376" i="4"/>
  <c r="E377" i="31" s="1"/>
  <c r="AG440" i="4"/>
  <c r="E441" i="31" s="1"/>
  <c r="AG59" i="4"/>
  <c r="E60" i="31" s="1"/>
  <c r="AG311" i="4"/>
  <c r="E312" i="31" s="1"/>
  <c r="AG425" i="4"/>
  <c r="E426" i="31" s="1"/>
  <c r="AG289" i="4"/>
  <c r="E290" i="31" s="1"/>
  <c r="AG29" i="4"/>
  <c r="E30" i="31" s="1"/>
  <c r="AG161" i="4"/>
  <c r="E162" i="31" s="1"/>
  <c r="AG255" i="4"/>
  <c r="E256" i="31" s="1"/>
  <c r="AG598" i="4"/>
  <c r="E599" i="31" s="1"/>
  <c r="AG498" i="4"/>
  <c r="E499" i="31" s="1"/>
  <c r="AG564" i="4"/>
  <c r="E565" i="31" s="1"/>
  <c r="AG680" i="4"/>
  <c r="E681" i="31" s="1"/>
  <c r="AG746" i="4"/>
  <c r="E747" i="31" s="1"/>
  <c r="AG810" i="4"/>
  <c r="E811" i="31" s="1"/>
  <c r="AG879" i="4"/>
  <c r="E880" i="31" s="1"/>
  <c r="AG943" i="4"/>
  <c r="E944" i="31" s="1"/>
  <c r="AG1009" i="4"/>
  <c r="E1010" i="31" s="1"/>
  <c r="AG567" i="4"/>
  <c r="E568" i="31" s="1"/>
  <c r="AG701" i="4"/>
  <c r="E702" i="31" s="1"/>
  <c r="AG509" i="4"/>
  <c r="E510" i="31" s="1"/>
  <c r="AG629" i="4"/>
  <c r="E630" i="31" s="1"/>
  <c r="AG763" i="4"/>
  <c r="E764" i="31" s="1"/>
  <c r="AG878" i="4"/>
  <c r="E879" i="31" s="1"/>
  <c r="AG942" i="4"/>
  <c r="E943" i="31" s="1"/>
  <c r="AG1025" i="4"/>
  <c r="E1026" i="31" s="1"/>
  <c r="AG1089" i="4"/>
  <c r="E1090" i="31" s="1"/>
  <c r="AG958" i="4"/>
  <c r="E959" i="31" s="1"/>
  <c r="AG1080" i="4"/>
  <c r="E1081" i="31" s="1"/>
  <c r="AG98" i="4"/>
  <c r="E99" i="31" s="1"/>
  <c r="AG44" i="4"/>
  <c r="E45" i="31" s="1"/>
  <c r="AG50" i="4"/>
  <c r="E51" i="31" s="1"/>
  <c r="AG128" i="4"/>
  <c r="E129" i="31" s="1"/>
  <c r="AG264" i="4"/>
  <c r="E265" i="31" s="1"/>
  <c r="AG330" i="4"/>
  <c r="E331" i="31" s="1"/>
  <c r="AG394" i="4"/>
  <c r="E395" i="31" s="1"/>
  <c r="AG470" i="4"/>
  <c r="E471" i="31" s="1"/>
  <c r="AG143" i="4"/>
  <c r="E144" i="31" s="1"/>
  <c r="AG335" i="4"/>
  <c r="E336" i="31" s="1"/>
  <c r="AG443" i="4"/>
  <c r="E444" i="31" s="1"/>
  <c r="AG351" i="4"/>
  <c r="E352" i="31" s="1"/>
  <c r="AG81" i="4"/>
  <c r="E82" i="31" s="1"/>
  <c r="AG209" i="4"/>
  <c r="E210" i="31" s="1"/>
  <c r="AG279" i="4"/>
  <c r="E280" i="31" s="1"/>
  <c r="AG616" i="4"/>
  <c r="E617" i="31" s="1"/>
  <c r="AG516" i="4"/>
  <c r="E517" i="31" s="1"/>
  <c r="AG586" i="4"/>
  <c r="E587" i="31" s="1"/>
  <c r="AG698" i="4"/>
  <c r="E699" i="31" s="1"/>
  <c r="AG764" i="4"/>
  <c r="E765" i="31" s="1"/>
  <c r="AG829" i="4"/>
  <c r="E830" i="31" s="1"/>
  <c r="AG897" i="4"/>
  <c r="E898" i="31" s="1"/>
  <c r="AG961" i="4"/>
  <c r="E962" i="31" s="1"/>
  <c r="AG978" i="4"/>
  <c r="E979" i="31" s="1"/>
  <c r="AG643" i="4"/>
  <c r="E644" i="31" s="1"/>
  <c r="AG838" i="4"/>
  <c r="E839" i="31" s="1"/>
  <c r="AG527" i="4"/>
  <c r="E528" i="31" s="1"/>
  <c r="AG717" i="4"/>
  <c r="E718" i="31" s="1"/>
  <c r="AG781" i="4"/>
  <c r="E782" i="31" s="1"/>
  <c r="AG896" i="4"/>
  <c r="E897" i="31" s="1"/>
  <c r="AG970" i="4"/>
  <c r="E971" i="31" s="1"/>
  <c r="AG1043" i="4"/>
  <c r="E1044" i="31" s="1"/>
  <c r="AG1107" i="4"/>
  <c r="E1108" i="31" s="1"/>
  <c r="AG1034" i="4"/>
  <c r="E1035" i="31" s="1"/>
  <c r="AG1098" i="4"/>
  <c r="E1099" i="31" s="1"/>
  <c r="AG238" i="4"/>
  <c r="E239" i="31" s="1"/>
  <c r="AG158" i="4"/>
  <c r="E159" i="31" s="1"/>
  <c r="AG68" i="4"/>
  <c r="E69" i="31" s="1"/>
  <c r="AG174" i="4"/>
  <c r="E175" i="31" s="1"/>
  <c r="AG284" i="4"/>
  <c r="E285" i="31" s="1"/>
  <c r="AG348" i="4"/>
  <c r="E349" i="31" s="1"/>
  <c r="AG412" i="4"/>
  <c r="E413" i="31" s="1"/>
  <c r="AG183" i="4"/>
  <c r="E184" i="31" s="1"/>
  <c r="AG177" i="4"/>
  <c r="E178" i="31" s="1"/>
  <c r="AG397" i="4"/>
  <c r="E398" i="31" s="1"/>
  <c r="AG69" i="4"/>
  <c r="E70" i="31" s="1"/>
  <c r="AG369" i="4"/>
  <c r="E370" i="31" s="1"/>
  <c r="AG117" i="4"/>
  <c r="E118" i="31" s="1"/>
  <c r="AG227" i="4"/>
  <c r="E228" i="31" s="1"/>
  <c r="AG467" i="4"/>
  <c r="E468" i="31" s="1"/>
  <c r="AG634" i="4"/>
  <c r="E635" i="31" s="1"/>
  <c r="AG536" i="4"/>
  <c r="E537" i="31" s="1"/>
  <c r="AG652" i="4"/>
  <c r="E653" i="31" s="1"/>
  <c r="AG718" i="4"/>
  <c r="E719" i="31" s="1"/>
  <c r="AG782" i="4"/>
  <c r="E783" i="31" s="1"/>
  <c r="AG851" i="4"/>
  <c r="E852" i="31" s="1"/>
  <c r="AG915" i="4"/>
  <c r="E916" i="31" s="1"/>
  <c r="AG981" i="4"/>
  <c r="E982" i="31" s="1"/>
  <c r="AG539" i="4"/>
  <c r="E540" i="31" s="1"/>
  <c r="AG673" i="4"/>
  <c r="E674" i="31" s="1"/>
  <c r="AG481" i="4"/>
  <c r="E482" i="31" s="1"/>
  <c r="AG601" i="4"/>
  <c r="E602" i="31" s="1"/>
  <c r="AG735" i="4"/>
  <c r="E736" i="31" s="1"/>
  <c r="AG850" i="4"/>
  <c r="E851" i="31" s="1"/>
  <c r="AG914" i="4"/>
  <c r="E915" i="31" s="1"/>
  <c r="AG1002" i="4"/>
  <c r="E1003" i="31" s="1"/>
  <c r="AG1061" i="4"/>
  <c r="E1062" i="31" s="1"/>
  <c r="AG811" i="4"/>
  <c r="E812" i="31" s="1"/>
  <c r="AG1052" i="4"/>
  <c r="E1053" i="31" s="1"/>
  <c r="AG647" i="4"/>
  <c r="E648" i="31" s="1"/>
  <c r="AG256" i="4"/>
  <c r="E257" i="31" s="1"/>
  <c r="AG222" i="4"/>
  <c r="E223" i="31" s="1"/>
  <c r="AG86" i="4"/>
  <c r="E87" i="31" s="1"/>
  <c r="AG192" i="4"/>
  <c r="E193" i="31" s="1"/>
  <c r="AG302" i="4"/>
  <c r="E303" i="31" s="1"/>
  <c r="AG366" i="4"/>
  <c r="E367" i="31" s="1"/>
  <c r="AG430" i="4"/>
  <c r="E431" i="31" s="1"/>
  <c r="AG49" i="4"/>
  <c r="E50" i="31" s="1"/>
  <c r="AG301" i="4"/>
  <c r="E302" i="31" s="1"/>
  <c r="AG415" i="4"/>
  <c r="E416" i="31" s="1"/>
  <c r="AG179" i="4"/>
  <c r="E180" i="31" s="1"/>
  <c r="AG17" i="4"/>
  <c r="E18" i="31" s="1"/>
  <c r="AG141" i="4"/>
  <c r="E142" i="31" s="1"/>
  <c r="AG245" i="4"/>
  <c r="E246" i="31" s="1"/>
  <c r="AG584" i="4"/>
  <c r="E585" i="31" s="1"/>
  <c r="AG488" i="4"/>
  <c r="E489" i="31" s="1"/>
  <c r="AG554" i="4"/>
  <c r="E555" i="31" s="1"/>
  <c r="AG670" i="4"/>
  <c r="E671" i="31" s="1"/>
  <c r="AG736" i="4"/>
  <c r="E737" i="31" s="1"/>
  <c r="AG800" i="4"/>
  <c r="E801" i="31" s="1"/>
  <c r="AG869" i="4"/>
  <c r="E870" i="31" s="1"/>
  <c r="AG933" i="4"/>
  <c r="E934" i="31" s="1"/>
  <c r="AG999" i="4"/>
  <c r="E1000" i="31" s="1"/>
  <c r="AG557" i="4"/>
  <c r="E558" i="31" s="1"/>
  <c r="AG691" i="4"/>
  <c r="E692" i="31" s="1"/>
  <c r="AG499" i="4"/>
  <c r="E500" i="31" s="1"/>
  <c r="AG619" i="4"/>
  <c r="E620" i="31" s="1"/>
  <c r="AG753" i="4"/>
  <c r="E754" i="31" s="1"/>
  <c r="AG868" i="4"/>
  <c r="E869" i="31" s="1"/>
  <c r="AG932" i="4"/>
  <c r="E933" i="31" s="1"/>
  <c r="AG813" i="4"/>
  <c r="E814" i="31" s="1"/>
  <c r="AG1079" i="4"/>
  <c r="E1080" i="31" s="1"/>
  <c r="AG651" i="4"/>
  <c r="E652" i="31" s="1"/>
  <c r="AG1070" i="4"/>
  <c r="E1071" i="31" s="1"/>
  <c r="AG8" i="4"/>
  <c r="E9" i="31" s="1"/>
  <c r="AG30" i="4"/>
  <c r="E31" i="31" s="1"/>
  <c r="AG16" i="4"/>
  <c r="E17" i="31" s="1"/>
  <c r="AG110" i="4"/>
  <c r="E111" i="31" s="1"/>
  <c r="AG212" i="4"/>
  <c r="E213" i="31" s="1"/>
  <c r="AG320" i="4"/>
  <c r="E321" i="31" s="1"/>
  <c r="AG384" i="4"/>
  <c r="E385" i="31" s="1"/>
  <c r="AG454" i="4"/>
  <c r="E455" i="31" s="1"/>
  <c r="AG71" i="4"/>
  <c r="E72" i="31" s="1"/>
  <c r="AG319" i="4"/>
  <c r="E320" i="31" s="1"/>
  <c r="AG433" i="4"/>
  <c r="E434" i="31" s="1"/>
  <c r="AG339" i="4"/>
  <c r="E340" i="31" s="1"/>
  <c r="AG37" i="4"/>
  <c r="E38" i="31" s="1"/>
  <c r="AG197" i="4"/>
  <c r="E198" i="31" s="1"/>
  <c r="AG263" i="4"/>
  <c r="E264" i="31" s="1"/>
  <c r="AG606" i="4"/>
  <c r="E607" i="31" s="1"/>
  <c r="AG506" i="4"/>
  <c r="E507" i="31" s="1"/>
  <c r="AG572" i="4"/>
  <c r="E573" i="31" s="1"/>
  <c r="AG688" i="4"/>
  <c r="E689" i="31" s="1"/>
  <c r="AG754" i="4"/>
  <c r="E755" i="31" s="1"/>
  <c r="AG818" i="4"/>
  <c r="E819" i="31" s="1"/>
  <c r="AG887" i="4"/>
  <c r="E888" i="31" s="1"/>
  <c r="AG951" i="4"/>
  <c r="E952" i="31" s="1"/>
  <c r="AG1017" i="4"/>
  <c r="E1018" i="31" s="1"/>
  <c r="AG575" i="4"/>
  <c r="E576" i="31" s="1"/>
  <c r="AG821" i="4"/>
  <c r="E822" i="31" s="1"/>
  <c r="AG517" i="4"/>
  <c r="E518" i="31" s="1"/>
  <c r="AG637" i="4"/>
  <c r="E638" i="31" s="1"/>
  <c r="AG771" i="4"/>
  <c r="E772" i="31" s="1"/>
  <c r="AG886" i="4"/>
  <c r="E887" i="31" s="1"/>
  <c r="AG950" i="4"/>
  <c r="E951" i="31" s="1"/>
  <c r="AG1033" i="4"/>
  <c r="E1034" i="31" s="1"/>
  <c r="AG1097" i="4"/>
  <c r="E1098" i="31" s="1"/>
  <c r="AG1024" i="4"/>
  <c r="E1025" i="31" s="1"/>
  <c r="AG1088" i="4"/>
  <c r="E1089" i="31" s="1"/>
  <c r="AG114" i="4"/>
  <c r="E115" i="31" s="1"/>
  <c r="AG142" i="4"/>
  <c r="E143" i="31" s="1"/>
  <c r="AG58" i="4"/>
  <c r="E59" i="31" s="1"/>
  <c r="AG144" i="4"/>
  <c r="E145" i="31" s="1"/>
  <c r="AG274" i="4"/>
  <c r="E275" i="31" s="1"/>
  <c r="AG338" i="4"/>
  <c r="E339" i="31" s="1"/>
  <c r="AG402" i="4"/>
  <c r="E403" i="31" s="1"/>
  <c r="AG65" i="4"/>
  <c r="E66" i="31" s="1"/>
  <c r="AG159" i="4"/>
  <c r="E160" i="31" s="1"/>
  <c r="AG381" i="4"/>
  <c r="E382" i="31" s="1"/>
  <c r="AG459" i="4"/>
  <c r="E460" i="31" s="1"/>
  <c r="AG359" i="4"/>
  <c r="E360" i="31" s="1"/>
  <c r="AG103" i="4"/>
  <c r="E104" i="31" s="1"/>
  <c r="AG217" i="4"/>
  <c r="E218" i="31" s="1"/>
  <c r="AG447" i="4"/>
  <c r="E448" i="31" s="1"/>
  <c r="AG624" i="4"/>
  <c r="E625" i="31" s="1"/>
  <c r="AG524" i="4"/>
  <c r="E525" i="31" s="1"/>
  <c r="AG642" i="4"/>
  <c r="E643" i="31" s="1"/>
  <c r="AG706" i="4"/>
  <c r="E707" i="31" s="1"/>
  <c r="AG772" i="4"/>
  <c r="E773" i="31" s="1"/>
  <c r="AG837" i="4"/>
  <c r="E838" i="31" s="1"/>
  <c r="AG905" i="4"/>
  <c r="E906" i="31" s="1"/>
  <c r="AG971" i="4"/>
  <c r="E972" i="31" s="1"/>
  <c r="AG529" i="4"/>
  <c r="E530" i="31" s="1"/>
  <c r="AG663" i="4"/>
  <c r="E664" i="31" s="1"/>
  <c r="AG962" i="4"/>
  <c r="E963" i="31" s="1"/>
  <c r="AG589" i="4"/>
  <c r="E590" i="31" s="1"/>
  <c r="AG725" i="4"/>
  <c r="E726" i="31" s="1"/>
  <c r="AG789" i="4"/>
  <c r="E790" i="31" s="1"/>
  <c r="AG904" i="4"/>
  <c r="E905" i="31" s="1"/>
  <c r="AG992" i="4"/>
  <c r="E993" i="31" s="1"/>
  <c r="AG1051" i="4"/>
  <c r="E1052" i="31" s="1"/>
  <c r="AG1115" i="4"/>
  <c r="E1116" i="31" s="1"/>
  <c r="AG1042" i="4"/>
  <c r="E1043" i="31" s="1"/>
  <c r="AG1106" i="4"/>
  <c r="E1107" i="31" s="1"/>
  <c r="AG246" i="4"/>
  <c r="E247" i="31" s="1"/>
  <c r="AG170" i="4"/>
  <c r="E171" i="31" s="1"/>
  <c r="AG76" i="4"/>
  <c r="E77" i="31" s="1"/>
  <c r="AG182" i="4"/>
  <c r="E183" i="31" s="1"/>
  <c r="AG292" i="4"/>
  <c r="E293" i="31" s="1"/>
  <c r="AG356" i="4"/>
  <c r="E357" i="31" s="1"/>
  <c r="AG420" i="4"/>
  <c r="E421" i="31" s="1"/>
  <c r="AG193" i="4"/>
  <c r="E194" i="31" s="1"/>
  <c r="AG291" i="4"/>
  <c r="E292" i="31" s="1"/>
  <c r="AG405" i="4"/>
  <c r="E406" i="31" s="1"/>
  <c r="AG99" i="4"/>
  <c r="E100" i="31" s="1"/>
  <c r="AG379" i="4"/>
  <c r="E380" i="31" s="1"/>
  <c r="AG127" i="4"/>
  <c r="E128" i="31" s="1"/>
  <c r="AG235" i="4"/>
  <c r="E236" i="31" s="1"/>
  <c r="AG475" i="4"/>
  <c r="E476" i="31" s="1"/>
  <c r="AG478" i="4"/>
  <c r="E479" i="31" s="1"/>
  <c r="AG544" i="4"/>
  <c r="E545" i="31" s="1"/>
  <c r="AG660" i="4"/>
  <c r="E661" i="31" s="1"/>
  <c r="AG726" i="4"/>
  <c r="E727" i="31" s="1"/>
  <c r="AG790" i="4"/>
  <c r="E791" i="31" s="1"/>
  <c r="AG859" i="4"/>
  <c r="E860" i="31" s="1"/>
  <c r="AG923" i="4"/>
  <c r="E924" i="31" s="1"/>
  <c r="AG989" i="4"/>
  <c r="E990" i="31" s="1"/>
  <c r="AG547" i="4"/>
  <c r="E548" i="31" s="1"/>
  <c r="AG681" i="4"/>
  <c r="E682" i="31" s="1"/>
  <c r="AG489" i="4"/>
  <c r="E490" i="31" s="1"/>
  <c r="AG609" i="4"/>
  <c r="E610" i="31" s="1"/>
  <c r="AG743" i="4"/>
  <c r="E744" i="31" s="1"/>
  <c r="AG858" i="4"/>
  <c r="E859" i="31" s="1"/>
  <c r="AG922" i="4"/>
  <c r="E923" i="31" s="1"/>
  <c r="AG1010" i="4"/>
  <c r="E1011" i="31" s="1"/>
  <c r="AG1069" i="4"/>
  <c r="E1070" i="31" s="1"/>
  <c r="AG711" i="4"/>
  <c r="E712" i="31" s="1"/>
  <c r="AG1060" i="4"/>
  <c r="E1061" i="31" s="1"/>
  <c r="AG799" i="4"/>
  <c r="E800" i="31" s="1"/>
  <c r="AG458" i="4"/>
  <c r="E459" i="31" s="1"/>
  <c r="AG450" i="4"/>
  <c r="E451" i="31" s="1"/>
  <c r="AG94" i="4"/>
  <c r="E95" i="31" s="1"/>
  <c r="AG200" i="4"/>
  <c r="E201" i="31" s="1"/>
  <c r="AG310" i="4"/>
  <c r="E311" i="31" s="1"/>
  <c r="AG374" i="4"/>
  <c r="E375" i="31" s="1"/>
  <c r="AG438" i="4"/>
  <c r="E439" i="31" s="1"/>
  <c r="AG57" i="4"/>
  <c r="E58" i="31" s="1"/>
  <c r="AG309" i="4"/>
  <c r="E310" i="31" s="1"/>
  <c r="AG423" i="4"/>
  <c r="E424" i="31" s="1"/>
  <c r="AG285" i="4"/>
  <c r="E286" i="31" s="1"/>
  <c r="AG27" i="4"/>
  <c r="E28" i="31" s="1"/>
  <c r="AG153" i="4"/>
  <c r="E154" i="31" s="1"/>
  <c r="AG253" i="4"/>
  <c r="E254" i="31" s="1"/>
  <c r="AG596" i="4"/>
  <c r="E597" i="31" s="1"/>
  <c r="AG496" i="4"/>
  <c r="E497" i="31" s="1"/>
  <c r="AG562" i="4"/>
  <c r="E563" i="31" s="1"/>
  <c r="AG678" i="4"/>
  <c r="E679" i="31" s="1"/>
  <c r="AG744" i="4"/>
  <c r="E745" i="31" s="1"/>
  <c r="AG808" i="4"/>
  <c r="E809" i="31" s="1"/>
  <c r="AG877" i="4"/>
  <c r="E878" i="31" s="1"/>
  <c r="AG941" i="4"/>
  <c r="E942" i="31" s="1"/>
  <c r="AG1007" i="4"/>
  <c r="E1008" i="31" s="1"/>
  <c r="AG565" i="4"/>
  <c r="E566" i="31" s="1"/>
  <c r="AG699" i="4"/>
  <c r="E700" i="31" s="1"/>
  <c r="AG507" i="4"/>
  <c r="E508" i="31" s="1"/>
  <c r="AG627" i="4"/>
  <c r="E628" i="31" s="1"/>
  <c r="AG761" i="4"/>
  <c r="E762" i="31" s="1"/>
  <c r="AG876" i="4"/>
  <c r="E877" i="31" s="1"/>
  <c r="AG940" i="4"/>
  <c r="E941" i="31" s="1"/>
  <c r="AG1023" i="4"/>
  <c r="E1024" i="31" s="1"/>
  <c r="AG1087" i="4"/>
  <c r="E1088" i="31" s="1"/>
  <c r="AG805" i="4"/>
  <c r="E806" i="31" s="1"/>
  <c r="AG1078" i="4"/>
  <c r="E1079" i="31" s="1"/>
  <c r="AG46" i="4"/>
  <c r="E47" i="31" s="1"/>
  <c r="AG392" i="4"/>
  <c r="E393" i="31" s="1"/>
  <c r="AG45" i="4"/>
  <c r="E46" i="31" s="1"/>
  <c r="AG696" i="4"/>
  <c r="E697" i="31" s="1"/>
  <c r="AG641" i="4"/>
  <c r="E642" i="31" s="1"/>
  <c r="AG968" i="4"/>
  <c r="E969" i="31" s="1"/>
  <c r="AG236" i="4"/>
  <c r="E237" i="31" s="1"/>
  <c r="AG346" i="4"/>
  <c r="E347" i="31" s="1"/>
  <c r="AG367" i="4"/>
  <c r="E368" i="31" s="1"/>
  <c r="AG650" i="4"/>
  <c r="E651" i="31" s="1"/>
  <c r="AG537" i="4"/>
  <c r="E538" i="31" s="1"/>
  <c r="AG848" i="4"/>
  <c r="E849" i="31" s="1"/>
  <c r="AG1114" i="4"/>
  <c r="E1115" i="31" s="1"/>
  <c r="AG428" i="4"/>
  <c r="E429" i="31" s="1"/>
  <c r="AG123" i="4"/>
  <c r="E124" i="31" s="1"/>
  <c r="AG486" i="4"/>
  <c r="E487" i="31" s="1"/>
  <c r="AG555" i="4"/>
  <c r="E556" i="31" s="1"/>
  <c r="AG797" i="4"/>
  <c r="E798" i="31" s="1"/>
  <c r="AG108" i="4"/>
  <c r="E109" i="31" s="1"/>
  <c r="AG329" i="4"/>
  <c r="E330" i="31" s="1"/>
  <c r="AG752" i="4"/>
  <c r="E753" i="31" s="1"/>
  <c r="AG635" i="4"/>
  <c r="E636" i="31" s="1"/>
  <c r="AG112" i="4"/>
  <c r="E113" i="31" s="1"/>
  <c r="AG522" i="4"/>
  <c r="E523" i="31" s="1"/>
  <c r="AG607" i="4"/>
  <c r="E608" i="31" s="1"/>
  <c r="F131" i="22"/>
  <c r="D13" i="22"/>
  <c r="E8" i="31"/>
  <c r="I22" i="35"/>
  <c r="I23" i="35"/>
  <c r="I24" i="35"/>
  <c r="BC12" i="4"/>
  <c r="G123" i="22"/>
  <c r="G137" i="22" s="1"/>
  <c r="F11" i="22"/>
  <c r="D11" i="22"/>
  <c r="D12" i="22"/>
  <c r="BC8" i="4"/>
  <c r="BC11" i="4"/>
  <c r="BC10" i="4"/>
  <c r="BC13" i="4"/>
  <c r="BC9" i="4"/>
  <c r="BC7" i="4"/>
  <c r="F50" i="22"/>
  <c r="G117" i="22"/>
  <c r="G131" i="22" s="1"/>
  <c r="I838" i="4"/>
  <c r="I191" i="4"/>
  <c r="I1063" i="4"/>
  <c r="I57" i="4"/>
  <c r="I618" i="4"/>
  <c r="I289" i="4"/>
  <c r="C96" i="3"/>
  <c r="I86" i="3"/>
  <c r="D37" i="22" s="1"/>
  <c r="D51" i="22" s="1"/>
  <c r="G95" i="3"/>
  <c r="D86" i="3"/>
  <c r="E36" i="22" s="1"/>
  <c r="E50" i="22" s="1"/>
  <c r="K96" i="3"/>
  <c r="K86" i="3"/>
  <c r="F37" i="22" s="1"/>
  <c r="F51" i="22" s="1"/>
  <c r="N6" i="36"/>
  <c r="R312" i="33" s="1"/>
  <c r="N318" i="36" s="1"/>
  <c r="F6" i="36"/>
  <c r="P57" i="3"/>
  <c r="L12" i="31" l="1"/>
  <c r="L23" i="31" s="1"/>
  <c r="E14" i="40" s="1"/>
  <c r="F70" i="22" s="1"/>
  <c r="F80" i="22" s="1"/>
  <c r="D18" i="22"/>
  <c r="L7" i="31"/>
  <c r="L18" i="31" s="1"/>
  <c r="L10" i="31"/>
  <c r="L21" i="31" s="1"/>
  <c r="E12" i="40" s="1"/>
  <c r="F68" i="22" s="1"/>
  <c r="F78" i="22" s="1"/>
  <c r="L13" i="31"/>
  <c r="L24" i="31" s="1"/>
  <c r="E15" i="40" s="1"/>
  <c r="F71" i="22" s="1"/>
  <c r="F81" i="22" s="1"/>
  <c r="L8" i="31"/>
  <c r="L19" i="31" s="1"/>
  <c r="E10" i="40" s="1"/>
  <c r="F66" i="22" s="1"/>
  <c r="F76" i="22" s="1"/>
  <c r="L11" i="31"/>
  <c r="L22" i="31" s="1"/>
  <c r="E13" i="40" s="1"/>
  <c r="F69" i="22" s="1"/>
  <c r="F79" i="22" s="1"/>
  <c r="L9" i="31"/>
  <c r="L20" i="31" s="1"/>
  <c r="E11" i="40" s="1"/>
  <c r="F67" i="22" s="1"/>
  <c r="F77" i="22" s="1"/>
  <c r="I839" i="4"/>
  <c r="I58" i="4"/>
  <c r="I1064" i="4"/>
  <c r="I619" i="4"/>
  <c r="I290" i="4"/>
  <c r="I192" i="4"/>
  <c r="R753" i="33"/>
  <c r="W757" i="6" s="1"/>
  <c r="AD753" i="33" s="1"/>
  <c r="N759" i="38" s="1"/>
  <c r="J808" i="33"/>
  <c r="R257" i="33"/>
  <c r="N263" i="36" s="1"/>
  <c r="R430" i="33"/>
  <c r="N436" i="36" s="1"/>
  <c r="R147" i="33"/>
  <c r="R505" i="33"/>
  <c r="N511" i="36" s="1"/>
  <c r="R626" i="33"/>
  <c r="W630" i="6" s="1"/>
  <c r="AD626" i="33" s="1"/>
  <c r="N632" i="38" s="1"/>
  <c r="R424" i="33"/>
  <c r="N430" i="36" s="1"/>
  <c r="R562" i="33"/>
  <c r="N568" i="36" s="1"/>
  <c r="R780" i="33"/>
  <c r="N786" i="36" s="1"/>
  <c r="R560" i="33"/>
  <c r="N566" i="36" s="1"/>
  <c r="R324" i="33"/>
  <c r="W328" i="6" s="1"/>
  <c r="AD324" i="33" s="1"/>
  <c r="N330" i="38" s="1"/>
  <c r="R426" i="33"/>
  <c r="R70" i="33"/>
  <c r="N76" i="36" s="1"/>
  <c r="R488" i="33"/>
  <c r="N494" i="36" s="1"/>
  <c r="R441" i="33"/>
  <c r="N447" i="36" s="1"/>
  <c r="R680" i="33"/>
  <c r="R723" i="33"/>
  <c r="R716" i="33"/>
  <c r="R808" i="33"/>
  <c r="N814" i="36" s="1"/>
  <c r="R449" i="33"/>
  <c r="N455" i="36" s="1"/>
  <c r="R744" i="33"/>
  <c r="N750" i="36" s="1"/>
  <c r="R339" i="33"/>
  <c r="N345" i="36" s="1"/>
  <c r="R795" i="33"/>
  <c r="N801" i="36" s="1"/>
  <c r="R516" i="33"/>
  <c r="N522" i="36" s="1"/>
  <c r="R807" i="33"/>
  <c r="N813" i="36" s="1"/>
  <c r="R575" i="33"/>
  <c r="N581" i="36" s="1"/>
  <c r="R503" i="33"/>
  <c r="N509" i="36" s="1"/>
  <c r="R752" i="33"/>
  <c r="N758" i="36" s="1"/>
  <c r="R639" i="33"/>
  <c r="N645" i="36" s="1"/>
  <c r="R825" i="33"/>
  <c r="N831" i="36" s="1"/>
  <c r="R509" i="33"/>
  <c r="W513" i="6" s="1"/>
  <c r="AD509" i="33" s="1"/>
  <c r="N515" i="38" s="1"/>
  <c r="R616" i="33"/>
  <c r="W620" i="6" s="1"/>
  <c r="AD616" i="33" s="1"/>
  <c r="N622" i="38" s="1"/>
  <c r="R573" i="33"/>
  <c r="N579" i="36" s="1"/>
  <c r="R58" i="33"/>
  <c r="N64" i="36" s="1"/>
  <c r="R769" i="33"/>
  <c r="N775" i="36" s="1"/>
  <c r="R750" i="33"/>
  <c r="W754" i="6" s="1"/>
  <c r="AD750" i="33" s="1"/>
  <c r="N756" i="38" s="1"/>
  <c r="R351" i="33"/>
  <c r="N357" i="36" s="1"/>
  <c r="R317" i="33"/>
  <c r="N323" i="36" s="1"/>
  <c r="R271" i="33"/>
  <c r="W275" i="6" s="1"/>
  <c r="AD271" i="33" s="1"/>
  <c r="N277" i="38" s="1"/>
  <c r="R112" i="33"/>
  <c r="N118" i="36" s="1"/>
  <c r="R759" i="33"/>
  <c r="N765" i="36" s="1"/>
  <c r="R444" i="33"/>
  <c r="N450" i="36" s="1"/>
  <c r="R316" i="33"/>
  <c r="W320" i="6" s="1"/>
  <c r="AD316" i="33" s="1"/>
  <c r="N322" i="38" s="1"/>
  <c r="R374" i="33"/>
  <c r="W378" i="6" s="1"/>
  <c r="AD374" i="33" s="1"/>
  <c r="N380" i="38" s="1"/>
  <c r="R637" i="33"/>
  <c r="W641" i="6" s="1"/>
  <c r="AD637" i="33" s="1"/>
  <c r="N643" i="38" s="1"/>
  <c r="R754" i="33"/>
  <c r="N760" i="36" s="1"/>
  <c r="R531" i="33"/>
  <c r="N537" i="36" s="1"/>
  <c r="R377" i="33"/>
  <c r="N383" i="36" s="1"/>
  <c r="R329" i="33"/>
  <c r="N335" i="36" s="1"/>
  <c r="R765" i="33"/>
  <c r="N771" i="36" s="1"/>
  <c r="R452" i="33"/>
  <c r="N458" i="36" s="1"/>
  <c r="R92" i="33"/>
  <c r="N98" i="36" s="1"/>
  <c r="R603" i="33"/>
  <c r="W607" i="6" s="1"/>
  <c r="AD603" i="33" s="1"/>
  <c r="N609" i="38" s="1"/>
  <c r="R572" i="33"/>
  <c r="W576" i="6" s="1"/>
  <c r="AD572" i="33" s="1"/>
  <c r="N578" i="38" s="1"/>
  <c r="R498" i="33"/>
  <c r="N504" i="36" s="1"/>
  <c r="R552" i="33"/>
  <c r="N558" i="36" s="1"/>
  <c r="R275" i="33"/>
  <c r="N281" i="36" s="1"/>
  <c r="R15" i="33"/>
  <c r="W19" i="6" s="1"/>
  <c r="AD15" i="33" s="1"/>
  <c r="N21" i="38" s="1"/>
  <c r="R569" i="33"/>
  <c r="W573" i="6" s="1"/>
  <c r="AD569" i="33" s="1"/>
  <c r="N575" i="38" s="1"/>
  <c r="R380" i="33"/>
  <c r="N386" i="36" s="1"/>
  <c r="R810" i="33"/>
  <c r="N816" i="36" s="1"/>
  <c r="R448" i="33"/>
  <c r="W452" i="6" s="1"/>
  <c r="AD448" i="33" s="1"/>
  <c r="N454" i="38" s="1"/>
  <c r="R360" i="33"/>
  <c r="N366" i="36" s="1"/>
  <c r="R108" i="33"/>
  <c r="N114" i="36" s="1"/>
  <c r="R731" i="33"/>
  <c r="J57" i="43" s="1"/>
  <c r="R246" i="33"/>
  <c r="W250" i="6" s="1"/>
  <c r="AD246" i="33" s="1"/>
  <c r="N252" i="38" s="1"/>
  <c r="R438" i="33"/>
  <c r="R622" i="33"/>
  <c r="N628" i="36" s="1"/>
  <c r="R296" i="33"/>
  <c r="N302" i="36" s="1"/>
  <c r="R524" i="33"/>
  <c r="N530" i="36" s="1"/>
  <c r="R761" i="33"/>
  <c r="N767" i="36" s="1"/>
  <c r="R636" i="33"/>
  <c r="N642" i="36" s="1"/>
  <c r="R773" i="33"/>
  <c r="W777" i="6" s="1"/>
  <c r="AD773" i="33" s="1"/>
  <c r="N779" i="38" s="1"/>
  <c r="R567" i="33"/>
  <c r="N573" i="36" s="1"/>
  <c r="R422" i="33"/>
  <c r="W426" i="6" s="1"/>
  <c r="AD422" i="33" s="1"/>
  <c r="N428" i="38" s="1"/>
  <c r="R580" i="33"/>
  <c r="N586" i="36" s="1"/>
  <c r="R618" i="33"/>
  <c r="N624" i="36" s="1"/>
  <c r="R370" i="33"/>
  <c r="N376" i="36" s="1"/>
  <c r="R629" i="33"/>
  <c r="W633" i="6" s="1"/>
  <c r="AD629" i="33" s="1"/>
  <c r="N635" i="38" s="1"/>
  <c r="R234" i="33"/>
  <c r="W238" i="6" s="1"/>
  <c r="AD234" i="33" s="1"/>
  <c r="N240" i="38" s="1"/>
  <c r="R743" i="33"/>
  <c r="N749" i="36" s="1"/>
  <c r="R667" i="33"/>
  <c r="W671" i="6" s="1"/>
  <c r="AD667" i="33" s="1"/>
  <c r="N673" i="38" s="1"/>
  <c r="R592" i="33"/>
  <c r="W596" i="6" s="1"/>
  <c r="AD592" i="33" s="1"/>
  <c r="N598" i="38" s="1"/>
  <c r="R171" i="33"/>
  <c r="W175" i="6" s="1"/>
  <c r="AD171" i="33" s="1"/>
  <c r="N177" i="38" s="1"/>
  <c r="R775" i="33"/>
  <c r="W779" i="6" s="1"/>
  <c r="AD775" i="33" s="1"/>
  <c r="N781" i="38" s="1"/>
  <c r="R458" i="33"/>
  <c r="W462" i="6" s="1"/>
  <c r="AD458" i="33" s="1"/>
  <c r="N464" i="38" s="1"/>
  <c r="R665" i="33"/>
  <c r="N671" i="36" s="1"/>
  <c r="R100" i="33"/>
  <c r="W104" i="6" s="1"/>
  <c r="AD100" i="33" s="1"/>
  <c r="N106" i="38" s="1"/>
  <c r="R724" i="33"/>
  <c r="N730" i="36" s="1"/>
  <c r="R652" i="33"/>
  <c r="N658" i="36" s="1"/>
  <c r="R25" i="33"/>
  <c r="W29" i="6" s="1"/>
  <c r="AD25" i="33" s="1"/>
  <c r="N31" i="38" s="1"/>
  <c r="R557" i="33"/>
  <c r="W561" i="6" s="1"/>
  <c r="AD557" i="33" s="1"/>
  <c r="N563" i="38" s="1"/>
  <c r="R362" i="33"/>
  <c r="N368" i="36" s="1"/>
  <c r="R641" i="33"/>
  <c r="N647" i="36" s="1"/>
  <c r="R299" i="33"/>
  <c r="W303" i="6" s="1"/>
  <c r="AD299" i="33" s="1"/>
  <c r="N305" i="38" s="1"/>
  <c r="R574" i="33"/>
  <c r="N580" i="36" s="1"/>
  <c r="R345" i="33"/>
  <c r="N351" i="36" s="1"/>
  <c r="R410" i="33"/>
  <c r="W414" i="6" s="1"/>
  <c r="AD410" i="33" s="1"/>
  <c r="N416" i="38" s="1"/>
  <c r="R806" i="33"/>
  <c r="W810" i="6" s="1"/>
  <c r="AD806" i="33" s="1"/>
  <c r="N812" i="38" s="1"/>
  <c r="R470" i="33"/>
  <c r="N476" i="36" s="1"/>
  <c r="R185" i="33"/>
  <c r="W189" i="6" s="1"/>
  <c r="AD185" i="33" s="1"/>
  <c r="N191" i="38" s="1"/>
  <c r="R596" i="33"/>
  <c r="N602" i="36" s="1"/>
  <c r="R39" i="33"/>
  <c r="R520" i="33"/>
  <c r="W524" i="6" s="1"/>
  <c r="AD520" i="33" s="1"/>
  <c r="N526" i="38" s="1"/>
  <c r="R599" i="33"/>
  <c r="W603" i="6" s="1"/>
  <c r="AD599" i="33" s="1"/>
  <c r="N605" i="38" s="1"/>
  <c r="R548" i="33"/>
  <c r="W552" i="6" s="1"/>
  <c r="AD548" i="33" s="1"/>
  <c r="N554" i="38" s="1"/>
  <c r="R539" i="33"/>
  <c r="N545" i="36" s="1"/>
  <c r="R313" i="33"/>
  <c r="W317" i="6" s="1"/>
  <c r="AD313" i="33" s="1"/>
  <c r="N319" i="38" s="1"/>
  <c r="R397" i="33"/>
  <c r="W401" i="6" s="1"/>
  <c r="AD397" i="33" s="1"/>
  <c r="N403" i="38" s="1"/>
  <c r="R533" i="33"/>
  <c r="W537" i="6" s="1"/>
  <c r="AD533" i="33" s="1"/>
  <c r="N539" i="38" s="1"/>
  <c r="R648" i="33"/>
  <c r="W652" i="6" s="1"/>
  <c r="AD648" i="33" s="1"/>
  <c r="N654" i="38" s="1"/>
  <c r="R528" i="33"/>
  <c r="W532" i="6" s="1"/>
  <c r="AD528" i="33" s="1"/>
  <c r="N534" i="38" s="1"/>
  <c r="R730" i="33"/>
  <c r="W734" i="6" s="1"/>
  <c r="AD730" i="33" s="1"/>
  <c r="N736" i="38" s="1"/>
  <c r="R517" i="33"/>
  <c r="N523" i="36" s="1"/>
  <c r="R508" i="33"/>
  <c r="N514" i="36" s="1"/>
  <c r="R558" i="33"/>
  <c r="N564" i="36" s="1"/>
  <c r="R740" i="33"/>
  <c r="W744" i="6" s="1"/>
  <c r="AD740" i="33" s="1"/>
  <c r="N746" i="38" s="1"/>
  <c r="R427" i="33"/>
  <c r="W431" i="6" s="1"/>
  <c r="AD427" i="33" s="1"/>
  <c r="N433" i="38" s="1"/>
  <c r="R537" i="33"/>
  <c r="W541" i="6" s="1"/>
  <c r="AD537" i="33" s="1"/>
  <c r="N543" i="38" s="1"/>
  <c r="R474" i="33"/>
  <c r="W478" i="6" s="1"/>
  <c r="AD474" i="33" s="1"/>
  <c r="N480" i="38" s="1"/>
  <c r="R154" i="33"/>
  <c r="W158" i="6" s="1"/>
  <c r="AD154" i="33" s="1"/>
  <c r="N160" i="38" s="1"/>
  <c r="R17" i="33"/>
  <c r="N23" i="36" s="1"/>
  <c r="R172" i="33"/>
  <c r="W176" i="6" s="1"/>
  <c r="AD172" i="33" s="1"/>
  <c r="N178" i="38" s="1"/>
  <c r="R646" i="33"/>
  <c r="N652" i="36" s="1"/>
  <c r="R594" i="33"/>
  <c r="W598" i="6" s="1"/>
  <c r="AD594" i="33" s="1"/>
  <c r="N600" i="38" s="1"/>
  <c r="R12" i="33"/>
  <c r="N18" i="36" s="1"/>
  <c r="R559" i="33"/>
  <c r="W563" i="6" s="1"/>
  <c r="AD559" i="33" s="1"/>
  <c r="N565" i="38" s="1"/>
  <c r="R138" i="33"/>
  <c r="N144" i="36" s="1"/>
  <c r="R472" i="33"/>
  <c r="N478" i="36" s="1"/>
  <c r="R245" i="33"/>
  <c r="W249" i="6" s="1"/>
  <c r="AD245" i="33" s="1"/>
  <c r="N251" i="38" s="1"/>
  <c r="R119" i="33"/>
  <c r="W123" i="6" s="1"/>
  <c r="AD119" i="33" s="1"/>
  <c r="N125" i="38" s="1"/>
  <c r="R490" i="33"/>
  <c r="W494" i="6" s="1"/>
  <c r="AD490" i="33" s="1"/>
  <c r="N496" i="38" s="1"/>
  <c r="R496" i="33"/>
  <c r="W500" i="6" s="1"/>
  <c r="AD496" i="33" s="1"/>
  <c r="N502" i="38" s="1"/>
  <c r="R128" i="33"/>
  <c r="N134" i="36" s="1"/>
  <c r="R577" i="33"/>
  <c r="N583" i="36" s="1"/>
  <c r="R787" i="33"/>
  <c r="W791" i="6" s="1"/>
  <c r="AD787" i="33" s="1"/>
  <c r="N793" i="38" s="1"/>
  <c r="R566" i="33"/>
  <c r="N572" i="36" s="1"/>
  <c r="R583" i="33"/>
  <c r="N589" i="36" s="1"/>
  <c r="R588" i="33"/>
  <c r="R789" i="33"/>
  <c r="W793" i="6" s="1"/>
  <c r="AD789" i="33" s="1"/>
  <c r="N795" i="38" s="1"/>
  <c r="R457" i="33"/>
  <c r="N463" i="36" s="1"/>
  <c r="R46" i="33"/>
  <c r="R521" i="33"/>
  <c r="N527" i="36" s="1"/>
  <c r="R642" i="33"/>
  <c r="W646" i="6" s="1"/>
  <c r="AD642" i="33" s="1"/>
  <c r="N648" i="38" s="1"/>
  <c r="R227" i="33"/>
  <c r="W231" i="6" s="1"/>
  <c r="AD227" i="33" s="1"/>
  <c r="N233" i="38" s="1"/>
  <c r="R785" i="33"/>
  <c r="W789" i="6" s="1"/>
  <c r="AD785" i="33" s="1"/>
  <c r="N791" i="38" s="1"/>
  <c r="R140" i="33"/>
  <c r="N146" i="36" s="1"/>
  <c r="R704" i="33"/>
  <c r="N710" i="36" s="1"/>
  <c r="R333" i="33"/>
  <c r="W337" i="6" s="1"/>
  <c r="AD333" i="33" s="1"/>
  <c r="N339" i="38" s="1"/>
  <c r="R163" i="33"/>
  <c r="N169" i="36" s="1"/>
  <c r="R363" i="33"/>
  <c r="W367" i="6" s="1"/>
  <c r="AD363" i="33" s="1"/>
  <c r="N369" i="38" s="1"/>
  <c r="R522" i="33"/>
  <c r="W526" i="6" s="1"/>
  <c r="AD522" i="33" s="1"/>
  <c r="N528" i="38" s="1"/>
  <c r="R268" i="33"/>
  <c r="R340" i="33"/>
  <c r="N346" i="36" s="1"/>
  <c r="R98" i="33"/>
  <c r="W102" i="6" s="1"/>
  <c r="AD98" i="33" s="1"/>
  <c r="N104" i="38" s="1"/>
  <c r="R42" i="33"/>
  <c r="N48" i="36" s="1"/>
  <c r="R31" i="33"/>
  <c r="R34" i="33"/>
  <c r="W38" i="6" s="1"/>
  <c r="AD34" i="33" s="1"/>
  <c r="N40" i="38" s="1"/>
  <c r="R463" i="33"/>
  <c r="W467" i="6" s="1"/>
  <c r="AD463" i="33" s="1"/>
  <c r="N469" i="38" s="1"/>
  <c r="R409" i="33"/>
  <c r="N415" i="36" s="1"/>
  <c r="R714" i="33"/>
  <c r="N720" i="36" s="1"/>
  <c r="R748" i="33"/>
  <c r="N754" i="36" s="1"/>
  <c r="R763" i="33"/>
  <c r="W767" i="6" s="1"/>
  <c r="AD763" i="33" s="1"/>
  <c r="N769" i="38" s="1"/>
  <c r="R551" i="33"/>
  <c r="W555" i="6" s="1"/>
  <c r="AD551" i="33" s="1"/>
  <c r="N557" i="38" s="1"/>
  <c r="R331" i="33"/>
  <c r="W335" i="6" s="1"/>
  <c r="AD331" i="33" s="1"/>
  <c r="N337" i="38" s="1"/>
  <c r="R14" i="33"/>
  <c r="N20" i="36" s="1"/>
  <c r="R820" i="33"/>
  <c r="W824" i="6" s="1"/>
  <c r="AD820" i="33" s="1"/>
  <c r="N826" i="38" s="1"/>
  <c r="R86" i="33"/>
  <c r="R158" i="33"/>
  <c r="W162" i="6" s="1"/>
  <c r="AD158" i="33" s="1"/>
  <c r="N164" i="38" s="1"/>
  <c r="R229" i="33"/>
  <c r="W233" i="6" s="1"/>
  <c r="AD229" i="33" s="1"/>
  <c r="N235" i="38" s="1"/>
  <c r="R727" i="33"/>
  <c r="W731" i="6" s="1"/>
  <c r="AD727" i="33" s="1"/>
  <c r="N733" i="38" s="1"/>
  <c r="R779" i="33"/>
  <c r="W783" i="6" s="1"/>
  <c r="AD779" i="33" s="1"/>
  <c r="N785" i="38" s="1"/>
  <c r="R784" i="33"/>
  <c r="W788" i="6" s="1"/>
  <c r="AD784" i="33" s="1"/>
  <c r="N790" i="38" s="1"/>
  <c r="R542" i="33"/>
  <c r="W546" i="6" s="1"/>
  <c r="AD542" i="33" s="1"/>
  <c r="N548" i="38" s="1"/>
  <c r="R65" i="33"/>
  <c r="W69" i="6" s="1"/>
  <c r="AD65" i="33" s="1"/>
  <c r="N71" i="38" s="1"/>
  <c r="R270" i="33"/>
  <c r="R89" i="33"/>
  <c r="N95" i="36" s="1"/>
  <c r="R208" i="33"/>
  <c r="N214" i="36" s="1"/>
  <c r="R497" i="33"/>
  <c r="N503" i="36" s="1"/>
  <c r="R801" i="33"/>
  <c r="N807" i="36" s="1"/>
  <c r="R286" i="33"/>
  <c r="N292" i="36" s="1"/>
  <c r="R799" i="33"/>
  <c r="N805" i="36" s="1"/>
  <c r="R635" i="33"/>
  <c r="R125" i="33"/>
  <c r="R792" i="33"/>
  <c r="W796" i="6" s="1"/>
  <c r="AD792" i="33" s="1"/>
  <c r="N798" i="38" s="1"/>
  <c r="R530" i="33"/>
  <c r="N536" i="36" s="1"/>
  <c r="R347" i="33"/>
  <c r="R697" i="33"/>
  <c r="N703" i="36" s="1"/>
  <c r="R343" i="33"/>
  <c r="N349" i="36" s="1"/>
  <c r="R659" i="33"/>
  <c r="J120" i="43" s="1"/>
  <c r="R368" i="33"/>
  <c r="W372" i="6" s="1"/>
  <c r="AD368" i="33" s="1"/>
  <c r="N374" i="38" s="1"/>
  <c r="R554" i="33"/>
  <c r="W558" i="6" s="1"/>
  <c r="AD554" i="33" s="1"/>
  <c r="N560" i="38" s="1"/>
  <c r="R131" i="33"/>
  <c r="R35" i="33"/>
  <c r="N41" i="36" s="1"/>
  <c r="R732" i="33"/>
  <c r="R578" i="33"/>
  <c r="W582" i="6" s="1"/>
  <c r="AD578" i="33" s="1"/>
  <c r="N584" i="38" s="1"/>
  <c r="R525" i="33"/>
  <c r="N531" i="36" s="1"/>
  <c r="R747" i="33"/>
  <c r="N753" i="36" s="1"/>
  <c r="R204" i="33"/>
  <c r="R532" i="33"/>
  <c r="N538" i="36" s="1"/>
  <c r="R314" i="33"/>
  <c r="W318" i="6" s="1"/>
  <c r="AD314" i="33" s="1"/>
  <c r="N320" i="38" s="1"/>
  <c r="R725" i="33"/>
  <c r="W729" i="6" s="1"/>
  <c r="AD725" i="33" s="1"/>
  <c r="N731" i="38" s="1"/>
  <c r="R547" i="33"/>
  <c r="N553" i="36" s="1"/>
  <c r="R104" i="33"/>
  <c r="N110" i="36" s="1"/>
  <c r="R461" i="33"/>
  <c r="W465" i="6" s="1"/>
  <c r="AD461" i="33" s="1"/>
  <c r="N467" i="38" s="1"/>
  <c r="R450" i="33"/>
  <c r="W454" i="6" s="1"/>
  <c r="AD450" i="33" s="1"/>
  <c r="N456" i="38" s="1"/>
  <c r="R601" i="33"/>
  <c r="W605" i="6" s="1"/>
  <c r="AD601" i="33" s="1"/>
  <c r="N607" i="38" s="1"/>
  <c r="R739" i="33"/>
  <c r="W743" i="6" s="1"/>
  <c r="AD739" i="33" s="1"/>
  <c r="N745" i="38" s="1"/>
  <c r="R713" i="33"/>
  <c r="N719" i="36" s="1"/>
  <c r="R442" i="33"/>
  <c r="J164" i="43" s="1"/>
  <c r="R262" i="33"/>
  <c r="W266" i="6" s="1"/>
  <c r="AD262" i="33" s="1"/>
  <c r="N268" i="38" s="1"/>
  <c r="R604" i="33"/>
  <c r="W608" i="6" s="1"/>
  <c r="AD604" i="33" s="1"/>
  <c r="N610" i="38" s="1"/>
  <c r="R412" i="33"/>
  <c r="W416" i="6" s="1"/>
  <c r="AD412" i="33" s="1"/>
  <c r="N418" i="38" s="1"/>
  <c r="R605" i="33"/>
  <c r="W609" i="6" s="1"/>
  <c r="AD605" i="33" s="1"/>
  <c r="N611" i="38" s="1"/>
  <c r="R535" i="33"/>
  <c r="N541" i="36" s="1"/>
  <c r="R217" i="33"/>
  <c r="N223" i="36" s="1"/>
  <c r="R563" i="33"/>
  <c r="N569" i="36" s="1"/>
  <c r="R38" i="33"/>
  <c r="W42" i="6" s="1"/>
  <c r="AD38" i="33" s="1"/>
  <c r="N44" i="38" s="1"/>
  <c r="R431" i="33"/>
  <c r="W435" i="6" s="1"/>
  <c r="AD431" i="33" s="1"/>
  <c r="N437" i="38" s="1"/>
  <c r="R391" i="33"/>
  <c r="W395" i="6" s="1"/>
  <c r="AD391" i="33" s="1"/>
  <c r="N397" i="38" s="1"/>
  <c r="R305" i="33"/>
  <c r="W309" i="6" s="1"/>
  <c r="AD305" i="33" s="1"/>
  <c r="N311" i="38" s="1"/>
  <c r="R613" i="33"/>
  <c r="W617" i="6" s="1"/>
  <c r="AD613" i="33" s="1"/>
  <c r="N619" i="38" s="1"/>
  <c r="R538" i="33"/>
  <c r="W542" i="6" s="1"/>
  <c r="AD538" i="33" s="1"/>
  <c r="N544" i="38" s="1"/>
  <c r="R579" i="33"/>
  <c r="N585" i="36" s="1"/>
  <c r="R73" i="33"/>
  <c r="N79" i="36" s="1"/>
  <c r="R464" i="33"/>
  <c r="W468" i="6" s="1"/>
  <c r="AD464" i="33" s="1"/>
  <c r="N470" i="38" s="1"/>
  <c r="R297" i="33"/>
  <c r="W301" i="6" s="1"/>
  <c r="AD297" i="33" s="1"/>
  <c r="N303" i="38" s="1"/>
  <c r="R610" i="33"/>
  <c r="W614" i="6" s="1"/>
  <c r="AD610" i="33" s="1"/>
  <c r="N616" i="38" s="1"/>
  <c r="R720" i="33"/>
  <c r="R621" i="33"/>
  <c r="W625" i="6" s="1"/>
  <c r="AD621" i="33" s="1"/>
  <c r="N627" i="38" s="1"/>
  <c r="R623" i="33"/>
  <c r="W627" i="6" s="1"/>
  <c r="AD623" i="33" s="1"/>
  <c r="N629" i="38" s="1"/>
  <c r="R726" i="33"/>
  <c r="W730" i="6" s="1"/>
  <c r="AD726" i="33" s="1"/>
  <c r="N732" i="38" s="1"/>
  <c r="R236" i="33"/>
  <c r="W240" i="6" s="1"/>
  <c r="AD236" i="33" s="1"/>
  <c r="N242" i="38" s="1"/>
  <c r="R56" i="33"/>
  <c r="W60" i="6" s="1"/>
  <c r="AD56" i="33" s="1"/>
  <c r="N62" i="38" s="1"/>
  <c r="R8" i="33"/>
  <c r="W12" i="6" s="1"/>
  <c r="AD8" i="33" s="1"/>
  <c r="N14" i="38" s="1"/>
  <c r="R534" i="33"/>
  <c r="N540" i="36" s="1"/>
  <c r="R493" i="33"/>
  <c r="N499" i="36" s="1"/>
  <c r="R501" i="33"/>
  <c r="W505" i="6" s="1"/>
  <c r="AD501" i="33" s="1"/>
  <c r="N507" i="38" s="1"/>
  <c r="R741" i="33"/>
  <c r="W745" i="6" s="1"/>
  <c r="AD741" i="33" s="1"/>
  <c r="N747" i="38" s="1"/>
  <c r="R173" i="33"/>
  <c r="W177" i="6" s="1"/>
  <c r="AD173" i="33" s="1"/>
  <c r="N179" i="38" s="1"/>
  <c r="R288" i="33"/>
  <c r="W292" i="6" s="1"/>
  <c r="AD288" i="33" s="1"/>
  <c r="N294" i="38" s="1"/>
  <c r="R53" i="33"/>
  <c r="N59" i="36" s="1"/>
  <c r="R624" i="33"/>
  <c r="N630" i="36" s="1"/>
  <c r="R631" i="33"/>
  <c r="N637" i="36" s="1"/>
  <c r="R166" i="33"/>
  <c r="N172" i="36" s="1"/>
  <c r="R504" i="33"/>
  <c r="N510" i="36" s="1"/>
  <c r="R814" i="33"/>
  <c r="W818" i="6" s="1"/>
  <c r="AD814" i="33" s="1"/>
  <c r="N820" i="38" s="1"/>
  <c r="R298" i="33"/>
  <c r="W302" i="6" s="1"/>
  <c r="AD298" i="33" s="1"/>
  <c r="N304" i="38" s="1"/>
  <c r="R11" i="33"/>
  <c r="R50" i="33"/>
  <c r="W54" i="6" s="1"/>
  <c r="AD50" i="33" s="1"/>
  <c r="N56" i="38" s="1"/>
  <c r="R254" i="33"/>
  <c r="R276" i="33"/>
  <c r="N282" i="36" s="1"/>
  <c r="R510" i="33"/>
  <c r="N516" i="36" s="1"/>
  <c r="R404" i="33"/>
  <c r="N410" i="36" s="1"/>
  <c r="R638" i="33"/>
  <c r="N644" i="36" s="1"/>
  <c r="R597" i="33"/>
  <c r="J113" i="43" s="1"/>
  <c r="R762" i="33"/>
  <c r="W766" i="6" s="1"/>
  <c r="AD762" i="33" s="1"/>
  <c r="N768" i="38" s="1"/>
  <c r="R491" i="33"/>
  <c r="W495" i="6" s="1"/>
  <c r="AD491" i="33" s="1"/>
  <c r="N497" i="38" s="1"/>
  <c r="R506" i="33"/>
  <c r="N512" i="36" s="1"/>
  <c r="R95" i="33"/>
  <c r="N101" i="36" s="1"/>
  <c r="R209" i="33"/>
  <c r="R774" i="33"/>
  <c r="N780" i="36" s="1"/>
  <c r="R519" i="33"/>
  <c r="N525" i="36" s="1"/>
  <c r="R27" i="33"/>
  <c r="N33" i="36" s="1"/>
  <c r="R512" i="33"/>
  <c r="N518" i="36" s="1"/>
  <c r="R80" i="33"/>
  <c r="W84" i="6" s="1"/>
  <c r="AD80" i="33" s="1"/>
  <c r="N86" i="38" s="1"/>
  <c r="R182" i="33"/>
  <c r="N188" i="36" s="1"/>
  <c r="R473" i="33"/>
  <c r="W477" i="6" s="1"/>
  <c r="AD473" i="33" s="1"/>
  <c r="N479" i="38" s="1"/>
  <c r="R75" i="33"/>
  <c r="N81" i="36" s="1"/>
  <c r="R582" i="33"/>
  <c r="N588" i="36" s="1"/>
  <c r="R776" i="33"/>
  <c r="W780" i="6" s="1"/>
  <c r="AD776" i="33" s="1"/>
  <c r="N782" i="38" s="1"/>
  <c r="R435" i="33"/>
  <c r="W439" i="6" s="1"/>
  <c r="AD435" i="33" s="1"/>
  <c r="N441" i="38" s="1"/>
  <c r="R466" i="33"/>
  <c r="N472" i="36" s="1"/>
  <c r="R786" i="33"/>
  <c r="N792" i="36" s="1"/>
  <c r="R790" i="33"/>
  <c r="W794" i="6" s="1"/>
  <c r="AD790" i="33" s="1"/>
  <c r="N796" i="38" s="1"/>
  <c r="R37" i="33"/>
  <c r="W41" i="6" s="1"/>
  <c r="AD37" i="33" s="1"/>
  <c r="N43" i="38" s="1"/>
  <c r="R230" i="33"/>
  <c r="W234" i="6" s="1"/>
  <c r="AD230" i="33" s="1"/>
  <c r="N236" i="38" s="1"/>
  <c r="R30" i="33"/>
  <c r="R101" i="33"/>
  <c r="W105" i="6" s="1"/>
  <c r="AD101" i="33" s="1"/>
  <c r="N107" i="38" s="1"/>
  <c r="R625" i="33"/>
  <c r="R244" i="33"/>
  <c r="N250" i="36" s="1"/>
  <c r="R783" i="33"/>
  <c r="N789" i="36" s="1"/>
  <c r="R74" i="33"/>
  <c r="N80" i="36" s="1"/>
  <c r="R152" i="33"/>
  <c r="R293" i="33"/>
  <c r="W297" i="6" s="1"/>
  <c r="AD293" i="33" s="1"/>
  <c r="N299" i="38" s="1"/>
  <c r="R515" i="33"/>
  <c r="W519" i="6" s="1"/>
  <c r="AD515" i="33" s="1"/>
  <c r="N521" i="38" s="1"/>
  <c r="R372" i="33"/>
  <c r="W376" i="6" s="1"/>
  <c r="AD372" i="33" s="1"/>
  <c r="N378" i="38" s="1"/>
  <c r="R225" i="33"/>
  <c r="W229" i="6" s="1"/>
  <c r="AD225" i="33" s="1"/>
  <c r="N231" i="38" s="1"/>
  <c r="R615" i="33"/>
  <c r="W619" i="6" s="1"/>
  <c r="AD615" i="33" s="1"/>
  <c r="N621" i="38" s="1"/>
  <c r="R708" i="33"/>
  <c r="W712" i="6" s="1"/>
  <c r="AD708" i="33" s="1"/>
  <c r="N714" i="38" s="1"/>
  <c r="R772" i="33"/>
  <c r="W776" i="6" s="1"/>
  <c r="AD772" i="33" s="1"/>
  <c r="N778" i="38" s="1"/>
  <c r="R805" i="33"/>
  <c r="N811" i="36" s="1"/>
  <c r="R771" i="33"/>
  <c r="N777" i="36" s="1"/>
  <c r="R29" i="33"/>
  <c r="R526" i="33"/>
  <c r="W530" i="6" s="1"/>
  <c r="AD526" i="33" s="1"/>
  <c r="N532" i="38" s="1"/>
  <c r="R745" i="33"/>
  <c r="W749" i="6" s="1"/>
  <c r="AD745" i="33" s="1"/>
  <c r="N751" i="38" s="1"/>
  <c r="R294" i="33"/>
  <c r="W298" i="6" s="1"/>
  <c r="AD294" i="33" s="1"/>
  <c r="N300" i="38" s="1"/>
  <c r="R722" i="33"/>
  <c r="W726" i="6" s="1"/>
  <c r="AD722" i="33" s="1"/>
  <c r="N728" i="38" s="1"/>
  <c r="R439" i="33"/>
  <c r="N445" i="36" s="1"/>
  <c r="R135" i="33"/>
  <c r="N141" i="36" s="1"/>
  <c r="R366" i="33"/>
  <c r="N372" i="36" s="1"/>
  <c r="R440" i="33"/>
  <c r="W444" i="6" s="1"/>
  <c r="AD440" i="33" s="1"/>
  <c r="N446" i="38" s="1"/>
  <c r="R107" i="33"/>
  <c r="N113" i="36" s="1"/>
  <c r="R581" i="33"/>
  <c r="N587" i="36" s="1"/>
  <c r="R325" i="33"/>
  <c r="N331" i="36" s="1"/>
  <c r="R137" i="33"/>
  <c r="W141" i="6" s="1"/>
  <c r="AD137" i="33" s="1"/>
  <c r="N143" i="38" s="1"/>
  <c r="R453" i="33"/>
  <c r="N459" i="36" s="1"/>
  <c r="R781" i="33"/>
  <c r="W785" i="6" s="1"/>
  <c r="AD781" i="33" s="1"/>
  <c r="N787" i="38" s="1"/>
  <c r="R295" i="33"/>
  <c r="R640" i="33"/>
  <c r="N646" i="36" s="1"/>
  <c r="R647" i="33"/>
  <c r="W651" i="6" s="1"/>
  <c r="AD647" i="33" s="1"/>
  <c r="N653" i="38" s="1"/>
  <c r="R766" i="33"/>
  <c r="N772" i="36" s="1"/>
  <c r="R469" i="33"/>
  <c r="N475" i="36" s="1"/>
  <c r="R826" i="33"/>
  <c r="N832" i="36" s="1"/>
  <c r="R22" i="33"/>
  <c r="J137" i="43" s="1"/>
  <c r="R514" i="33"/>
  <c r="W518" i="6" s="1"/>
  <c r="AD514" i="33" s="1"/>
  <c r="N520" i="38" s="1"/>
  <c r="R261" i="33"/>
  <c r="W265" i="6" s="1"/>
  <c r="AD261" i="33" s="1"/>
  <c r="N267" i="38" s="1"/>
  <c r="R634" i="33"/>
  <c r="N640" i="36" s="1"/>
  <c r="R320" i="33"/>
  <c r="N326" i="36" s="1"/>
  <c r="R106" i="33"/>
  <c r="W110" i="6" s="1"/>
  <c r="AD106" i="33" s="1"/>
  <c r="N112" i="38" s="1"/>
  <c r="R157" i="33"/>
  <c r="N163" i="36" s="1"/>
  <c r="R454" i="33"/>
  <c r="W458" i="6" s="1"/>
  <c r="AD454" i="33" s="1"/>
  <c r="N460" i="38" s="1"/>
  <c r="R41" i="33"/>
  <c r="W45" i="6" s="1"/>
  <c r="AD41" i="33" s="1"/>
  <c r="N47" i="38" s="1"/>
  <c r="R718" i="33"/>
  <c r="N724" i="36" s="1"/>
  <c r="R400" i="33"/>
  <c r="N406" i="36" s="1"/>
  <c r="R545" i="33"/>
  <c r="W549" i="6" s="1"/>
  <c r="AD545" i="33" s="1"/>
  <c r="N551" i="38" s="1"/>
  <c r="R541" i="33"/>
  <c r="N547" i="36" s="1"/>
  <c r="R797" i="33"/>
  <c r="N803" i="36" s="1"/>
  <c r="R823" i="33"/>
  <c r="N829" i="36" s="1"/>
  <c r="R590" i="33"/>
  <c r="W594" i="6" s="1"/>
  <c r="AD590" i="33" s="1"/>
  <c r="N596" i="38" s="1"/>
  <c r="R681" i="33"/>
  <c r="J117" i="43" s="1"/>
  <c r="R436" i="33"/>
  <c r="R311" i="33"/>
  <c r="N317" i="36" s="1"/>
  <c r="R764" i="33"/>
  <c r="N770" i="36" s="1"/>
  <c r="R742" i="33"/>
  <c r="W746" i="6" s="1"/>
  <c r="AD742" i="33" s="1"/>
  <c r="N748" i="38" s="1"/>
  <c r="R687" i="33"/>
  <c r="W691" i="6" s="1"/>
  <c r="AD687" i="33" s="1"/>
  <c r="N693" i="38" s="1"/>
  <c r="R656" i="33"/>
  <c r="N662" i="36" s="1"/>
  <c r="R794" i="33"/>
  <c r="W798" i="6" s="1"/>
  <c r="AD794" i="33" s="1"/>
  <c r="N800" i="38" s="1"/>
  <c r="R78" i="33"/>
  <c r="W82" i="6" s="1"/>
  <c r="AD78" i="33" s="1"/>
  <c r="N84" i="38" s="1"/>
  <c r="R609" i="33"/>
  <c r="W613" i="6" s="1"/>
  <c r="AD609" i="33" s="1"/>
  <c r="N615" i="38" s="1"/>
  <c r="R602" i="33"/>
  <c r="N608" i="36" s="1"/>
  <c r="R105" i="33"/>
  <c r="W109" i="6" s="1"/>
  <c r="AD105" i="33" s="1"/>
  <c r="N111" i="38" s="1"/>
  <c r="R353" i="33"/>
  <c r="W357" i="6" s="1"/>
  <c r="AD353" i="33" s="1"/>
  <c r="N359" i="38" s="1"/>
  <c r="R813" i="33"/>
  <c r="N819" i="36" s="1"/>
  <c r="R735" i="33"/>
  <c r="N741" i="36" s="1"/>
  <c r="R608" i="33"/>
  <c r="W612" i="6" s="1"/>
  <c r="AD608" i="33" s="1"/>
  <c r="N614" i="38" s="1"/>
  <c r="R507" i="33"/>
  <c r="N513" i="36" s="1"/>
  <c r="R791" i="33"/>
  <c r="R482" i="33"/>
  <c r="N488" i="36" s="1"/>
  <c r="R179" i="33"/>
  <c r="R479" i="33"/>
  <c r="R282" i="33"/>
  <c r="R654" i="33"/>
  <c r="W658" i="6" s="1"/>
  <c r="AD654" i="33" s="1"/>
  <c r="N660" i="38" s="1"/>
  <c r="R513" i="33"/>
  <c r="N519" i="36" s="1"/>
  <c r="R117" i="33"/>
  <c r="J154" i="43" s="1"/>
  <c r="R568" i="33"/>
  <c r="N574" i="36" s="1"/>
  <c r="R445" i="33"/>
  <c r="N451" i="36" s="1"/>
  <c r="R389" i="33"/>
  <c r="N395" i="36" s="1"/>
  <c r="R630" i="33"/>
  <c r="N636" i="36" s="1"/>
  <c r="R382" i="33"/>
  <c r="R758" i="33"/>
  <c r="N764" i="36" s="1"/>
  <c r="R529" i="33"/>
  <c r="R447" i="33"/>
  <c r="N453" i="36" s="1"/>
  <c r="R88" i="33"/>
  <c r="W92" i="6" s="1"/>
  <c r="AD88" i="33" s="1"/>
  <c r="N94" i="38" s="1"/>
  <c r="R376" i="33"/>
  <c r="W380" i="6" s="1"/>
  <c r="AD376" i="33" s="1"/>
  <c r="N382" i="38" s="1"/>
  <c r="R97" i="33"/>
  <c r="W101" i="6" s="1"/>
  <c r="AD97" i="33" s="1"/>
  <c r="N103" i="38" s="1"/>
  <c r="R555" i="33"/>
  <c r="N561" i="36" s="1"/>
  <c r="R655" i="33"/>
  <c r="N661" i="36" s="1"/>
  <c r="R322" i="33"/>
  <c r="N328" i="36" s="1"/>
  <c r="R502" i="33"/>
  <c r="N508" i="36" s="1"/>
  <c r="R242" i="33"/>
  <c r="J138" i="43" s="1"/>
  <c r="R191" i="33"/>
  <c r="N197" i="36" s="1"/>
  <c r="R446" i="33"/>
  <c r="N452" i="36" s="1"/>
  <c r="R619" i="33"/>
  <c r="N625" i="36" s="1"/>
  <c r="R611" i="33"/>
  <c r="W615" i="6" s="1"/>
  <c r="AD611" i="33" s="1"/>
  <c r="N617" i="38" s="1"/>
  <c r="R328" i="33"/>
  <c r="N334" i="36" s="1"/>
  <c r="R220" i="33"/>
  <c r="W224" i="6" s="1"/>
  <c r="AD220" i="33" s="1"/>
  <c r="N226" i="38" s="1"/>
  <c r="R284" i="33"/>
  <c r="W288" i="6" s="1"/>
  <c r="AD284" i="33" s="1"/>
  <c r="N290" i="38" s="1"/>
  <c r="R729" i="33"/>
  <c r="W733" i="6" s="1"/>
  <c r="AD729" i="33" s="1"/>
  <c r="N735" i="38" s="1"/>
  <c r="R156" i="33"/>
  <c r="W160" i="6" s="1"/>
  <c r="AD156" i="33" s="1"/>
  <c r="N162" i="38" s="1"/>
  <c r="R61" i="33"/>
  <c r="N67" i="36" s="1"/>
  <c r="R518" i="33"/>
  <c r="W522" i="6" s="1"/>
  <c r="AD518" i="33" s="1"/>
  <c r="N524" i="38" s="1"/>
  <c r="R778" i="33"/>
  <c r="W782" i="6" s="1"/>
  <c r="AD778" i="33" s="1"/>
  <c r="N784" i="38" s="1"/>
  <c r="R756" i="33"/>
  <c r="J99" i="43" s="1"/>
  <c r="R237" i="33"/>
  <c r="W241" i="6" s="1"/>
  <c r="AD237" i="33" s="1"/>
  <c r="N243" i="38" s="1"/>
  <c r="R757" i="33"/>
  <c r="W761" i="6" s="1"/>
  <c r="AD757" i="33" s="1"/>
  <c r="N763" i="38" s="1"/>
  <c r="R612" i="33"/>
  <c r="W616" i="6" s="1"/>
  <c r="AD612" i="33" s="1"/>
  <c r="N618" i="38" s="1"/>
  <c r="R487" i="33"/>
  <c r="W491" i="6" s="1"/>
  <c r="AD487" i="33" s="1"/>
  <c r="N493" i="38" s="1"/>
  <c r="R395" i="33"/>
  <c r="W399" i="6" s="1"/>
  <c r="AD395" i="33" s="1"/>
  <c r="N401" i="38" s="1"/>
  <c r="R733" i="33"/>
  <c r="W737" i="6" s="1"/>
  <c r="AD733" i="33" s="1"/>
  <c r="N739" i="38" s="1"/>
  <c r="R52" i="33"/>
  <c r="W56" i="6" s="1"/>
  <c r="AD52" i="33" s="1"/>
  <c r="N58" i="38" s="1"/>
  <c r="R663" i="33"/>
  <c r="W667" i="6" s="1"/>
  <c r="AD663" i="33" s="1"/>
  <c r="N669" i="38" s="1"/>
  <c r="R495" i="33"/>
  <c r="W499" i="6" s="1"/>
  <c r="AD495" i="33" s="1"/>
  <c r="N501" i="38" s="1"/>
  <c r="R356" i="33"/>
  <c r="W360" i="6" s="1"/>
  <c r="AD356" i="33" s="1"/>
  <c r="N362" i="38" s="1"/>
  <c r="R606" i="33"/>
  <c r="W610" i="6" s="1"/>
  <c r="AD606" i="33" s="1"/>
  <c r="N612" i="38" s="1"/>
  <c r="R561" i="33"/>
  <c r="W565" i="6" s="1"/>
  <c r="AD561" i="33" s="1"/>
  <c r="N567" i="38" s="1"/>
  <c r="R485" i="33"/>
  <c r="W489" i="6" s="1"/>
  <c r="AD485" i="33" s="1"/>
  <c r="N491" i="38" s="1"/>
  <c r="R707" i="33"/>
  <c r="W711" i="6" s="1"/>
  <c r="AD707" i="33" s="1"/>
  <c r="N713" i="38" s="1"/>
  <c r="R48" i="33"/>
  <c r="R215" i="33"/>
  <c r="W219" i="6" s="1"/>
  <c r="AD215" i="33" s="1"/>
  <c r="N221" i="38" s="1"/>
  <c r="R21" i="33"/>
  <c r="N27" i="36" s="1"/>
  <c r="R428" i="33"/>
  <c r="N434" i="36" s="1"/>
  <c r="R736" i="33"/>
  <c r="W740" i="6" s="1"/>
  <c r="AD736" i="33" s="1"/>
  <c r="N742" i="38" s="1"/>
  <c r="R782" i="33"/>
  <c r="W786" i="6" s="1"/>
  <c r="AD782" i="33" s="1"/>
  <c r="N788" i="38" s="1"/>
  <c r="R111" i="33"/>
  <c r="R544" i="33"/>
  <c r="W548" i="6" s="1"/>
  <c r="AD544" i="33" s="1"/>
  <c r="N550" i="38" s="1"/>
  <c r="R292" i="33"/>
  <c r="R746" i="33"/>
  <c r="N752" i="36" s="1"/>
  <c r="R751" i="33"/>
  <c r="W755" i="6" s="1"/>
  <c r="AD751" i="33" s="1"/>
  <c r="N757" i="38" s="1"/>
  <c r="R43" i="33"/>
  <c r="W47" i="6" s="1"/>
  <c r="AD43" i="33" s="1"/>
  <c r="N49" i="38" s="1"/>
  <c r="R99" i="33"/>
  <c r="W103" i="6" s="1"/>
  <c r="AD99" i="33" s="1"/>
  <c r="N105" i="38" s="1"/>
  <c r="R705" i="33"/>
  <c r="N711" i="36" s="1"/>
  <c r="R824" i="33"/>
  <c r="N830" i="36" s="1"/>
  <c r="R576" i="33"/>
  <c r="N582" i="36" s="1"/>
  <c r="R332" i="33"/>
  <c r="N338" i="36" s="1"/>
  <c r="R589" i="33"/>
  <c r="N595" i="36" s="1"/>
  <c r="R570" i="33"/>
  <c r="W574" i="6" s="1"/>
  <c r="AD570" i="33" s="1"/>
  <c r="N576" i="38" s="1"/>
  <c r="R653" i="33"/>
  <c r="W657" i="6" s="1"/>
  <c r="AD653" i="33" s="1"/>
  <c r="N659" i="38" s="1"/>
  <c r="R240" i="33"/>
  <c r="N246" i="36" s="1"/>
  <c r="R318" i="33"/>
  <c r="N324" i="36" s="1"/>
  <c r="R584" i="33"/>
  <c r="W588" i="6" s="1"/>
  <c r="AD584" i="33" s="1"/>
  <c r="N590" i="38" s="1"/>
  <c r="R184" i="33"/>
  <c r="R811" i="33"/>
  <c r="N817" i="36" s="1"/>
  <c r="R803" i="33"/>
  <c r="N809" i="36" s="1"/>
  <c r="R69" i="33"/>
  <c r="N75" i="36" s="1"/>
  <c r="R455" i="33"/>
  <c r="N461" i="36" s="1"/>
  <c r="R468" i="33"/>
  <c r="R235" i="33"/>
  <c r="W239" i="6" s="1"/>
  <c r="AD235" i="33" s="1"/>
  <c r="N241" i="38" s="1"/>
  <c r="R804" i="33"/>
  <c r="R767" i="33"/>
  <c r="W771" i="6" s="1"/>
  <c r="AD767" i="33" s="1"/>
  <c r="N773" i="38" s="1"/>
  <c r="R650" i="33"/>
  <c r="N656" i="36" s="1"/>
  <c r="R755" i="33"/>
  <c r="W759" i="6" s="1"/>
  <c r="AD755" i="33" s="1"/>
  <c r="N761" i="38" s="1"/>
  <c r="R477" i="33"/>
  <c r="W481" i="6" s="1"/>
  <c r="AD477" i="33" s="1"/>
  <c r="N483" i="38" s="1"/>
  <c r="R72" i="33"/>
  <c r="N78" i="36" s="1"/>
  <c r="R68" i="33"/>
  <c r="N74" i="36" s="1"/>
  <c r="R326" i="33"/>
  <c r="R18" i="33"/>
  <c r="W22" i="6" s="1"/>
  <c r="AD18" i="33" s="1"/>
  <c r="N24" i="38" s="1"/>
  <c r="R809" i="33"/>
  <c r="W813" i="6" s="1"/>
  <c r="AD809" i="33" s="1"/>
  <c r="N815" i="38" s="1"/>
  <c r="R489" i="33"/>
  <c r="W493" i="6" s="1"/>
  <c r="AD489" i="33" s="1"/>
  <c r="N495" i="38" s="1"/>
  <c r="R308" i="33"/>
  <c r="W312" i="6" s="1"/>
  <c r="AD308" i="33" s="1"/>
  <c r="N314" i="38" s="1"/>
  <c r="R336" i="33"/>
  <c r="R536" i="33"/>
  <c r="W540" i="6" s="1"/>
  <c r="AD536" i="33" s="1"/>
  <c r="N542" i="38" s="1"/>
  <c r="R218" i="33"/>
  <c r="R94" i="33"/>
  <c r="W98" i="6" s="1"/>
  <c r="AD94" i="33" s="1"/>
  <c r="N100" i="38" s="1"/>
  <c r="R323" i="33"/>
  <c r="R643" i="33"/>
  <c r="W647" i="6" s="1"/>
  <c r="AD643" i="33" s="1"/>
  <c r="N649" i="38" s="1"/>
  <c r="R499" i="33"/>
  <c r="W503" i="6" s="1"/>
  <c r="AD499" i="33" s="1"/>
  <c r="N505" i="38" s="1"/>
  <c r="R737" i="33"/>
  <c r="W741" i="6" s="1"/>
  <c r="AD737" i="33" s="1"/>
  <c r="N743" i="38" s="1"/>
  <c r="R259" i="33"/>
  <c r="W263" i="6" s="1"/>
  <c r="AD259" i="33" s="1"/>
  <c r="N265" i="38" s="1"/>
  <c r="R486" i="33"/>
  <c r="W490" i="6" s="1"/>
  <c r="AD486" i="33" s="1"/>
  <c r="N492" i="38" s="1"/>
  <c r="R549" i="33"/>
  <c r="W553" i="6" s="1"/>
  <c r="AD549" i="33" s="1"/>
  <c r="N555" i="38" s="1"/>
  <c r="R57" i="33"/>
  <c r="W61" i="6" s="1"/>
  <c r="AD57" i="33" s="1"/>
  <c r="N63" i="38" s="1"/>
  <c r="R564" i="33"/>
  <c r="W568" i="6" s="1"/>
  <c r="AD564" i="33" s="1"/>
  <c r="N570" i="38" s="1"/>
  <c r="R462" i="33"/>
  <c r="R344" i="33"/>
  <c r="N350" i="36" s="1"/>
  <c r="R214" i="33"/>
  <c r="N220" i="36" s="1"/>
  <c r="R523" i="33"/>
  <c r="R406" i="33"/>
  <c r="R828" i="33"/>
  <c r="W832" i="6" s="1"/>
  <c r="AD828" i="33" s="1"/>
  <c r="N834" i="38" s="1"/>
  <c r="R51" i="33"/>
  <c r="W55" i="6" s="1"/>
  <c r="AD51" i="33" s="1"/>
  <c r="N57" i="38" s="1"/>
  <c r="R620" i="33"/>
  <c r="N626" i="36" s="1"/>
  <c r="R249" i="33"/>
  <c r="R494" i="33"/>
  <c r="N500" i="36" s="1"/>
  <c r="R321" i="33"/>
  <c r="N327" i="36" s="1"/>
  <c r="R633" i="33"/>
  <c r="W637" i="6" s="1"/>
  <c r="AD633" i="33" s="1"/>
  <c r="N639" i="38" s="1"/>
  <c r="R219" i="33"/>
  <c r="W223" i="6" s="1"/>
  <c r="AD219" i="33" s="1"/>
  <c r="N225" i="38" s="1"/>
  <c r="R162" i="33"/>
  <c r="N168" i="36" s="1"/>
  <c r="R632" i="33"/>
  <c r="N638" i="36" s="1"/>
  <c r="R645" i="33"/>
  <c r="N651" i="36" s="1"/>
  <c r="R760" i="33"/>
  <c r="N766" i="36" s="1"/>
  <c r="R591" i="33"/>
  <c r="N597" i="36" s="1"/>
  <c r="R585" i="33"/>
  <c r="N591" i="36" s="1"/>
  <c r="R768" i="33"/>
  <c r="N774" i="36" s="1"/>
  <c r="R649" i="33"/>
  <c r="W653" i="6" s="1"/>
  <c r="AD649" i="33" s="1"/>
  <c r="N655" i="38" s="1"/>
  <c r="R401" i="33"/>
  <c r="W405" i="6" s="1"/>
  <c r="AD401" i="33" s="1"/>
  <c r="N407" i="38" s="1"/>
  <c r="R644" i="33"/>
  <c r="W648" i="6" s="1"/>
  <c r="AD644" i="33" s="1"/>
  <c r="N650" i="38" s="1"/>
  <c r="R91" i="33"/>
  <c r="W95" i="6" s="1"/>
  <c r="AD91" i="33" s="1"/>
  <c r="N97" i="38" s="1"/>
  <c r="R96" i="33"/>
  <c r="N102" i="36" s="1"/>
  <c r="R527" i="33"/>
  <c r="N533" i="36" s="1"/>
  <c r="R712" i="33"/>
  <c r="R832" i="33"/>
  <c r="W836" i="6" s="1"/>
  <c r="AD832" i="33" s="1"/>
  <c r="R287" i="33"/>
  <c r="N293" i="36" s="1"/>
  <c r="R770" i="33"/>
  <c r="W774" i="6" s="1"/>
  <c r="AD770" i="33" s="1"/>
  <c r="N776" i="38" s="1"/>
  <c r="R213" i="33"/>
  <c r="W217" i="6" s="1"/>
  <c r="AD213" i="33" s="1"/>
  <c r="N219" i="38" s="1"/>
  <c r="R307" i="33"/>
  <c r="N313" i="36" s="1"/>
  <c r="R87" i="33"/>
  <c r="W91" i="6" s="1"/>
  <c r="AD87" i="33" s="1"/>
  <c r="N93" i="38" s="1"/>
  <c r="R710" i="33"/>
  <c r="W714" i="6" s="1"/>
  <c r="AD710" i="33" s="1"/>
  <c r="N716" i="38" s="1"/>
  <c r="R627" i="33"/>
  <c r="W631" i="6" s="1"/>
  <c r="AD627" i="33" s="1"/>
  <c r="N633" i="38" s="1"/>
  <c r="R348" i="33"/>
  <c r="N354" i="36" s="1"/>
  <c r="R221" i="33"/>
  <c r="N227" i="36" s="1"/>
  <c r="R349" i="33"/>
  <c r="W353" i="6" s="1"/>
  <c r="AD349" i="33" s="1"/>
  <c r="N355" i="38" s="1"/>
  <c r="R586" i="33"/>
  <c r="N592" i="36" s="1"/>
  <c r="R540" i="33"/>
  <c r="N546" i="36" s="1"/>
  <c r="R79" i="33"/>
  <c r="N85" i="36" s="1"/>
  <c r="R301" i="33"/>
  <c r="W305" i="6" s="1"/>
  <c r="AD301" i="33" s="1"/>
  <c r="N307" i="38" s="1"/>
  <c r="R352" i="33"/>
  <c r="W356" i="6" s="1"/>
  <c r="AD352" i="33" s="1"/>
  <c r="N358" i="38" s="1"/>
  <c r="R546" i="33"/>
  <c r="N552" i="36" s="1"/>
  <c r="R607" i="33"/>
  <c r="W611" i="6" s="1"/>
  <c r="AD607" i="33" s="1"/>
  <c r="N613" i="38" s="1"/>
  <c r="R59" i="33"/>
  <c r="W63" i="6" s="1"/>
  <c r="AD59" i="33" s="1"/>
  <c r="N65" i="38" s="1"/>
  <c r="R614" i="33"/>
  <c r="W618" i="6" s="1"/>
  <c r="AD614" i="33" s="1"/>
  <c r="N620" i="38" s="1"/>
  <c r="R223" i="33"/>
  <c r="N229" i="36" s="1"/>
  <c r="R350" i="33"/>
  <c r="W354" i="6" s="1"/>
  <c r="AD350" i="33" s="1"/>
  <c r="N356" i="38" s="1"/>
  <c r="R28" i="33"/>
  <c r="N34" i="36" s="1"/>
  <c r="R102" i="33"/>
  <c r="W106" i="6" s="1"/>
  <c r="AD102" i="33" s="1"/>
  <c r="N108" i="38" s="1"/>
  <c r="R598" i="33"/>
  <c r="W602" i="6" s="1"/>
  <c r="AD598" i="33" s="1"/>
  <c r="N604" i="38" s="1"/>
  <c r="R319" i="33"/>
  <c r="W323" i="6" s="1"/>
  <c r="AD319" i="33" s="1"/>
  <c r="N325" i="38" s="1"/>
  <c r="R800" i="33"/>
  <c r="W804" i="6" s="1"/>
  <c r="AD800" i="33" s="1"/>
  <c r="N806" i="38" s="1"/>
  <c r="R719" i="33"/>
  <c r="W723" i="6" s="1"/>
  <c r="AD719" i="33" s="1"/>
  <c r="N725" i="38" s="1"/>
  <c r="R207" i="33"/>
  <c r="R354" i="33"/>
  <c r="N360" i="36" s="1"/>
  <c r="R543" i="33"/>
  <c r="N549" i="36" s="1"/>
  <c r="R492" i="33"/>
  <c r="N498" i="36" s="1"/>
  <c r="R44" i="33"/>
  <c r="N50" i="36" s="1"/>
  <c r="R593" i="33"/>
  <c r="W597" i="6" s="1"/>
  <c r="AD593" i="33" s="1"/>
  <c r="N599" i="38" s="1"/>
  <c r="R64" i="33"/>
  <c r="N70" i="36" s="1"/>
  <c r="R553" i="33"/>
  <c r="N559" i="36" s="1"/>
  <c r="R802" i="33"/>
  <c r="N808" i="36" s="1"/>
  <c r="N7" i="36"/>
  <c r="G96" i="3"/>
  <c r="J86" i="3"/>
  <c r="L86" i="3" s="1"/>
  <c r="F86" i="3"/>
  <c r="F7" i="36"/>
  <c r="J5" i="33" s="1"/>
  <c r="R734" i="33"/>
  <c r="W738" i="6" s="1"/>
  <c r="AD734" i="33" s="1"/>
  <c r="N740" i="38" s="1"/>
  <c r="R711" i="33"/>
  <c r="R571" i="33"/>
  <c r="R617" i="33"/>
  <c r="R142" i="33"/>
  <c r="R231" i="33"/>
  <c r="J167" i="43" s="1"/>
  <c r="R164" i="33"/>
  <c r="W168" i="6" s="1"/>
  <c r="AD164" i="33" s="1"/>
  <c r="N170" i="38" s="1"/>
  <c r="R600" i="33"/>
  <c r="W604" i="6" s="1"/>
  <c r="AD600" i="33" s="1"/>
  <c r="N606" i="38" s="1"/>
  <c r="R550" i="33"/>
  <c r="N556" i="36" s="1"/>
  <c r="R63" i="33"/>
  <c r="R798" i="33"/>
  <c r="N804" i="36" s="1"/>
  <c r="R728" i="33"/>
  <c r="R433" i="33"/>
  <c r="W437" i="6" s="1"/>
  <c r="AD433" i="33" s="1"/>
  <c r="N439" i="38" s="1"/>
  <c r="R338" i="33"/>
  <c r="N344" i="36" s="1"/>
  <c r="R407" i="33"/>
  <c r="R651" i="33"/>
  <c r="R358" i="33"/>
  <c r="R36" i="33"/>
  <c r="N42" i="36" s="1"/>
  <c r="R500" i="33"/>
  <c r="R369" i="33"/>
  <c r="R556" i="33"/>
  <c r="W560" i="6" s="1"/>
  <c r="AD556" i="33" s="1"/>
  <c r="N562" i="38" s="1"/>
  <c r="R587" i="33"/>
  <c r="R738" i="33"/>
  <c r="R478" i="33"/>
  <c r="R93" i="33"/>
  <c r="W97" i="6" s="1"/>
  <c r="AD93" i="33" s="1"/>
  <c r="N99" i="38" s="1"/>
  <c r="R565" i="33"/>
  <c r="N571" i="36" s="1"/>
  <c r="R437" i="33"/>
  <c r="J6" i="36"/>
  <c r="R628" i="33"/>
  <c r="R66" i="33"/>
  <c r="R241" i="33"/>
  <c r="J95" i="33"/>
  <c r="J314" i="33"/>
  <c r="J215" i="33"/>
  <c r="J401" i="33"/>
  <c r="J323" i="33"/>
  <c r="J38" i="33"/>
  <c r="O42" i="6" s="1"/>
  <c r="V38" i="33" s="1"/>
  <c r="F44" i="38" s="1"/>
  <c r="J344" i="33"/>
  <c r="J22" i="33"/>
  <c r="B137" i="43" s="1"/>
  <c r="J516" i="33"/>
  <c r="J44" i="33"/>
  <c r="J430" i="33"/>
  <c r="J603" i="33"/>
  <c r="J112" i="33"/>
  <c r="J125" i="33"/>
  <c r="J348" i="33"/>
  <c r="J510" i="33"/>
  <c r="W316" i="6"/>
  <c r="AD312" i="33" s="1"/>
  <c r="N318" i="38" s="1"/>
  <c r="J261" i="33"/>
  <c r="J478" i="33"/>
  <c r="J271" i="33"/>
  <c r="J580" i="33"/>
  <c r="J350" i="33"/>
  <c r="J568" i="33"/>
  <c r="J257" i="33"/>
  <c r="J380" i="33"/>
  <c r="J395" i="33"/>
  <c r="J514" i="33"/>
  <c r="J329" i="33"/>
  <c r="J631" i="33"/>
  <c r="J551" i="33"/>
  <c r="J94" i="33"/>
  <c r="J338" i="33"/>
  <c r="J577" i="33"/>
  <c r="J41" i="33"/>
  <c r="J296" i="33"/>
  <c r="J43" i="33"/>
  <c r="J397" i="33"/>
  <c r="J51" i="33"/>
  <c r="J518" i="33"/>
  <c r="J223" i="33"/>
  <c r="J543" i="33"/>
  <c r="J440" i="33"/>
  <c r="J80" i="33"/>
  <c r="J477" i="33"/>
  <c r="J42" i="33"/>
  <c r="J479" i="33"/>
  <c r="J142" i="33"/>
  <c r="J268" i="33"/>
  <c r="J523" i="33"/>
  <c r="J625" i="33"/>
  <c r="J138" i="33"/>
  <c r="J515" i="33"/>
  <c r="J140" i="33"/>
  <c r="J549" i="33"/>
  <c r="J131" i="33"/>
  <c r="J363" i="33"/>
  <c r="J490" i="33"/>
  <c r="J91" i="33"/>
  <c r="J119" i="33"/>
  <c r="J547" i="33"/>
  <c r="J220" i="33"/>
  <c r="J442" i="33"/>
  <c r="B164" i="43" s="1"/>
  <c r="J287" i="33"/>
  <c r="J457" i="33"/>
  <c r="J37" i="33"/>
  <c r="J214" i="33"/>
  <c r="J400" i="33"/>
  <c r="J548" i="33"/>
  <c r="J88" i="33"/>
  <c r="J308" i="33"/>
  <c r="J486" i="33"/>
  <c r="J182" i="33"/>
  <c r="O186" i="6" s="1"/>
  <c r="V182" i="33" s="1"/>
  <c r="F188" i="38" s="1"/>
  <c r="J370" i="33"/>
  <c r="J536" i="33"/>
  <c r="J48" i="33"/>
  <c r="J409" i="33"/>
  <c r="J445" i="33"/>
  <c r="J74" i="33"/>
  <c r="J209" i="33"/>
  <c r="J292" i="33"/>
  <c r="J509" i="33"/>
  <c r="J472" i="33"/>
  <c r="J606" i="33"/>
  <c r="J39" i="33"/>
  <c r="J128" i="33"/>
  <c r="J259" i="33"/>
  <c r="J340" i="33"/>
  <c r="J545" i="33"/>
  <c r="J560" i="33"/>
  <c r="J581" i="33"/>
  <c r="J667" i="33"/>
  <c r="J219" i="33"/>
  <c r="J519" i="33"/>
  <c r="J75" i="33"/>
  <c r="J313" i="33"/>
  <c r="J569" i="33"/>
  <c r="J137" i="33"/>
  <c r="J489" i="33"/>
  <c r="J586" i="33"/>
  <c r="J102" i="33"/>
  <c r="J231" i="33"/>
  <c r="B167" i="43" s="1"/>
  <c r="J322" i="33"/>
  <c r="J531" i="33"/>
  <c r="J498" i="33"/>
  <c r="J14" i="33"/>
  <c r="J254" i="33"/>
  <c r="J351" i="33"/>
  <c r="J453" i="33"/>
  <c r="J599" i="33"/>
  <c r="J564" i="33"/>
  <c r="J27" i="33"/>
  <c r="J106" i="33"/>
  <c r="F112" i="36" s="1"/>
  <c r="J237" i="33"/>
  <c r="J326" i="33"/>
  <c r="J535" i="33"/>
  <c r="J502" i="33"/>
  <c r="J99" i="33"/>
  <c r="J234" i="33"/>
  <c r="J333" i="33"/>
  <c r="J406" i="33"/>
  <c r="J585" i="33"/>
  <c r="J552" i="33"/>
  <c r="J70" i="33"/>
  <c r="J191" i="33"/>
  <c r="J286" i="33"/>
  <c r="J505" i="33"/>
  <c r="J468" i="33"/>
  <c r="J15" i="33"/>
  <c r="J98" i="33"/>
  <c r="J227" i="33"/>
  <c r="J318" i="33"/>
  <c r="J527" i="33"/>
  <c r="J494" i="33"/>
  <c r="J609" i="33"/>
  <c r="J63" i="33"/>
  <c r="J162" i="33"/>
  <c r="J301" i="33"/>
  <c r="J360" i="33"/>
  <c r="J561" i="33"/>
  <c r="J576" i="33"/>
  <c r="J65" i="33"/>
  <c r="J164" i="33"/>
  <c r="J305" i="33"/>
  <c r="J362" i="33"/>
  <c r="J563" i="33"/>
  <c r="J530" i="33"/>
  <c r="J64" i="33"/>
  <c r="J173" i="33"/>
  <c r="J437" i="33"/>
  <c r="J499" i="33"/>
  <c r="J462" i="33"/>
  <c r="J596" i="33"/>
  <c r="J73" i="33"/>
  <c r="J172" i="33"/>
  <c r="J311" i="33"/>
  <c r="J368" i="33"/>
  <c r="J567" i="33"/>
  <c r="J534" i="33"/>
  <c r="J46" i="33"/>
  <c r="J135" i="33"/>
  <c r="J407" i="33"/>
  <c r="J487" i="33"/>
  <c r="J439" i="33"/>
  <c r="J31" i="33"/>
  <c r="J8" i="33"/>
  <c r="J245" i="33"/>
  <c r="J332" i="33"/>
  <c r="J539" i="33"/>
  <c r="J506" i="33"/>
  <c r="J61" i="33"/>
  <c r="J158" i="33"/>
  <c r="J299" i="33"/>
  <c r="J358" i="33"/>
  <c r="J559" i="33"/>
  <c r="J526" i="33"/>
  <c r="J641" i="33"/>
  <c r="J111" i="33"/>
  <c r="J244" i="33"/>
  <c r="J347" i="33"/>
  <c r="J438" i="33"/>
  <c r="J593" i="33"/>
  <c r="J663" i="33"/>
  <c r="J218" i="33"/>
  <c r="J382" i="33"/>
  <c r="J546" i="33"/>
  <c r="J86" i="33"/>
  <c r="J217" i="33"/>
  <c r="J298" i="33"/>
  <c r="J517" i="33"/>
  <c r="J482" i="33"/>
  <c r="J422" i="33"/>
  <c r="J97" i="33"/>
  <c r="J230" i="33"/>
  <c r="J331" i="33"/>
  <c r="J404" i="33"/>
  <c r="J583" i="33"/>
  <c r="J550" i="33"/>
  <c r="J68" i="33"/>
  <c r="J185" i="33"/>
  <c r="J284" i="33"/>
  <c r="J503" i="33"/>
  <c r="J466" i="33"/>
  <c r="J57" i="33"/>
  <c r="J154" i="33"/>
  <c r="J295" i="33"/>
  <c r="J354" i="33"/>
  <c r="J555" i="33"/>
  <c r="J522" i="33"/>
  <c r="J89" i="33"/>
  <c r="J208" i="33"/>
  <c r="J321" i="33"/>
  <c r="J376" i="33"/>
  <c r="J575" i="33"/>
  <c r="J542" i="33"/>
  <c r="J659" i="33"/>
  <c r="B120" i="43" s="1"/>
  <c r="J36" i="33"/>
  <c r="J117" i="33"/>
  <c r="B154" i="43" s="1"/>
  <c r="J391" i="33"/>
  <c r="J473" i="33"/>
  <c r="J449" i="33"/>
  <c r="J711" i="33"/>
  <c r="J93" i="33"/>
  <c r="J325" i="33"/>
  <c r="J579" i="33"/>
  <c r="J11" i="33"/>
  <c r="J246" i="33"/>
  <c r="J349" i="33"/>
  <c r="J441" i="33"/>
  <c r="J597" i="33"/>
  <c r="B113" i="43" s="1"/>
  <c r="J25" i="33"/>
  <c r="J104" i="33"/>
  <c r="J235" i="33"/>
  <c r="J324" i="33"/>
  <c r="J533" i="33"/>
  <c r="J500" i="33"/>
  <c r="J615" i="33"/>
  <c r="J18" i="33"/>
  <c r="J262" i="33"/>
  <c r="J353" i="33"/>
  <c r="J455" i="33"/>
  <c r="J601" i="33"/>
  <c r="J566" i="33"/>
  <c r="J92" i="33"/>
  <c r="J221" i="33"/>
  <c r="J312" i="33"/>
  <c r="J521" i="33"/>
  <c r="J488" i="33"/>
  <c r="J79" i="33"/>
  <c r="J184" i="33"/>
  <c r="J317" i="33"/>
  <c r="J372" i="33"/>
  <c r="J571" i="33"/>
  <c r="J538" i="33"/>
  <c r="J107" i="33"/>
  <c r="J242" i="33"/>
  <c r="B138" i="43" s="1"/>
  <c r="J345" i="33"/>
  <c r="J426" i="33"/>
  <c r="J591" i="33"/>
  <c r="J558" i="33"/>
  <c r="J707" i="33"/>
  <c r="J56" i="33"/>
  <c r="J163" i="33"/>
  <c r="J433" i="33"/>
  <c r="J495" i="33"/>
  <c r="J474" i="33"/>
  <c r="J733" i="33"/>
  <c r="J447" i="33"/>
  <c r="J108" i="33"/>
  <c r="J328" i="33"/>
  <c r="J504" i="33"/>
  <c r="J101" i="33"/>
  <c r="J339" i="33"/>
  <c r="J587" i="33"/>
  <c r="J34" i="33"/>
  <c r="J389" i="33"/>
  <c r="J428" i="33"/>
  <c r="J731" i="33"/>
  <c r="B57" i="43" s="1"/>
  <c r="J213" i="33"/>
  <c r="J513" i="33"/>
  <c r="J485" i="33"/>
  <c r="J29" i="33"/>
  <c r="J241" i="33"/>
  <c r="J537" i="33"/>
  <c r="J236" i="33"/>
  <c r="J410" i="33"/>
  <c r="J554" i="33"/>
  <c r="J282" i="33"/>
  <c r="F288" i="36" s="1"/>
  <c r="J469" i="33"/>
  <c r="J574" i="33"/>
  <c r="J78" i="33"/>
  <c r="J294" i="33"/>
  <c r="J528" i="33"/>
  <c r="J58" i="33"/>
  <c r="J171" i="33"/>
  <c r="J435" i="33"/>
  <c r="J497" i="33"/>
  <c r="J458" i="33"/>
  <c r="J69" i="33"/>
  <c r="J166" i="33"/>
  <c r="J307" i="33"/>
  <c r="J366" i="33"/>
  <c r="J565" i="33"/>
  <c r="J532" i="33"/>
  <c r="J647" i="33"/>
  <c r="J66" i="33"/>
  <c r="J179" i="33"/>
  <c r="J275" i="33"/>
  <c r="J501" i="33"/>
  <c r="J464" i="33"/>
  <c r="J53" i="33"/>
  <c r="J152" i="33"/>
  <c r="J293" i="33"/>
  <c r="J352" i="33"/>
  <c r="J553" i="33"/>
  <c r="J520" i="33"/>
  <c r="J28" i="33"/>
  <c r="J270" i="33"/>
  <c r="J369" i="33"/>
  <c r="J461" i="33"/>
  <c r="J605" i="33"/>
  <c r="J570" i="33"/>
  <c r="J52" i="33"/>
  <c r="J157" i="33"/>
  <c r="J431" i="33"/>
  <c r="J493" i="33"/>
  <c r="J452" i="33"/>
  <c r="J590" i="33"/>
  <c r="J17" i="33"/>
  <c r="J100" i="33"/>
  <c r="J229" i="33"/>
  <c r="J320" i="33"/>
  <c r="J529" i="33"/>
  <c r="J544" i="33"/>
  <c r="J643" i="33"/>
  <c r="J454" i="33"/>
  <c r="J592" i="33"/>
  <c r="J496" i="33"/>
  <c r="J611" i="33"/>
  <c r="J512" i="33"/>
  <c r="J627" i="33"/>
  <c r="J508" i="33"/>
  <c r="J739" i="33"/>
  <c r="J785" i="33"/>
  <c r="J716" i="33"/>
  <c r="J556" i="33"/>
  <c r="J336" i="33"/>
  <c r="J424" i="33"/>
  <c r="J773" i="33"/>
  <c r="J640" i="33"/>
  <c r="J746" i="33"/>
  <c r="J779" i="33"/>
  <c r="J156" i="33"/>
  <c r="J610" i="33"/>
  <c r="J653" i="33"/>
  <c r="J600" i="33"/>
  <c r="J820" i="33"/>
  <c r="J12" i="33"/>
  <c r="J651" i="33"/>
  <c r="J714" i="33"/>
  <c r="J814" i="33"/>
  <c r="J446" i="33"/>
  <c r="J638" i="33"/>
  <c r="J781" i="33"/>
  <c r="J540" i="33"/>
  <c r="J608" i="33"/>
  <c r="J789" i="33"/>
  <c r="F795" i="36" s="1"/>
  <c r="J412" i="33"/>
  <c r="J745" i="33"/>
  <c r="J826" i="33"/>
  <c r="J784" i="33"/>
  <c r="J249" i="33"/>
  <c r="J713" i="33"/>
  <c r="J730" i="33"/>
  <c r="J59" i="33"/>
  <c r="F65" i="36" s="1"/>
  <c r="J629" i="33"/>
  <c r="J654" i="33"/>
  <c r="J798" i="33"/>
  <c r="J594" i="33"/>
  <c r="J624" i="33"/>
  <c r="J807" i="33"/>
  <c r="J589" i="33"/>
  <c r="J763" i="33"/>
  <c r="J276" i="33"/>
  <c r="J687" i="33"/>
  <c r="J541" i="33"/>
  <c r="J757" i="33"/>
  <c r="J762" i="33"/>
  <c r="J297" i="33"/>
  <c r="J719" i="33"/>
  <c r="J732" i="33"/>
  <c r="J87" i="33"/>
  <c r="J633" i="33"/>
  <c r="J656" i="33"/>
  <c r="J800" i="33"/>
  <c r="J598" i="33"/>
  <c r="J680" i="33"/>
  <c r="J613" i="33"/>
  <c r="J356" i="33"/>
  <c r="J741" i="33"/>
  <c r="J748" i="33"/>
  <c r="J204" i="33"/>
  <c r="J655" i="33"/>
  <c r="J718" i="33"/>
  <c r="J824" i="33"/>
  <c r="J444" i="33"/>
  <c r="J720" i="33"/>
  <c r="J681" i="33"/>
  <c r="B117" i="43" s="1"/>
  <c r="J584" i="33"/>
  <c r="J620" i="33"/>
  <c r="J803" i="33"/>
  <c r="J557" i="33"/>
  <c r="J759" i="33"/>
  <c r="J764" i="33"/>
  <c r="J319" i="33"/>
  <c r="J723" i="33"/>
  <c r="J734" i="33"/>
  <c r="J105" i="33"/>
  <c r="J635" i="33"/>
  <c r="J736" i="33"/>
  <c r="J628" i="33"/>
  <c r="J436" i="33"/>
  <c r="J636" i="33"/>
  <c r="J774" i="33"/>
  <c r="J524" i="33"/>
  <c r="J775" i="33"/>
  <c r="J787" i="33"/>
  <c r="J374" i="33"/>
  <c r="J743" i="33"/>
  <c r="J750" i="33"/>
  <c r="J240" i="33"/>
  <c r="J665" i="33"/>
  <c r="J752" i="33"/>
  <c r="J644" i="33"/>
  <c r="J35" i="33"/>
  <c r="J623" i="33"/>
  <c r="J652" i="33"/>
  <c r="J794" i="33"/>
  <c r="J588" i="33"/>
  <c r="J622" i="33"/>
  <c r="J805" i="33"/>
  <c r="J573" i="33"/>
  <c r="J761" i="33"/>
  <c r="J766" i="33"/>
  <c r="J343" i="33"/>
  <c r="J725" i="33"/>
  <c r="J802" i="33"/>
  <c r="J811" i="33"/>
  <c r="J626" i="33"/>
  <c r="J809" i="33"/>
  <c r="J607" i="33"/>
  <c r="J765" i="33"/>
  <c r="J780" i="33"/>
  <c r="J450" i="33"/>
  <c r="J642" i="33"/>
  <c r="J776" i="33"/>
  <c r="J562" i="33"/>
  <c r="J612" i="33"/>
  <c r="J795" i="33"/>
  <c r="J602" i="33"/>
  <c r="J30" i="33"/>
  <c r="J637" i="33"/>
  <c r="J704" i="33"/>
  <c r="J828" i="33"/>
  <c r="J722" i="33"/>
  <c r="J50" i="33"/>
  <c r="J768" i="33"/>
  <c r="J377" i="33"/>
  <c r="J727" i="33"/>
  <c r="J738" i="33"/>
  <c r="J147" i="33"/>
  <c r="J791" i="33"/>
  <c r="J463" i="33"/>
  <c r="J747" i="33"/>
  <c r="J754" i="33"/>
  <c r="J491" i="33"/>
  <c r="J729" i="33"/>
  <c r="J708" i="33"/>
  <c r="J804" i="33"/>
  <c r="J617" i="33"/>
  <c r="J639" i="33"/>
  <c r="J427" i="33"/>
  <c r="J751" i="33"/>
  <c r="F757" i="36" s="1"/>
  <c r="J767" i="33"/>
  <c r="J572" i="33"/>
  <c r="J614" i="33"/>
  <c r="J630" i="33"/>
  <c r="J646" i="33"/>
  <c r="J772" i="33"/>
  <c r="J758" i="33"/>
  <c r="J740" i="33"/>
  <c r="J756" i="33"/>
  <c r="B99" i="43" s="1"/>
  <c r="J797" i="33"/>
  <c r="J813" i="33"/>
  <c r="J806" i="33"/>
  <c r="J832" i="33"/>
  <c r="J724" i="33"/>
  <c r="J72" i="33"/>
  <c r="J207" i="33"/>
  <c r="J507" i="33"/>
  <c r="J470" i="33"/>
  <c r="J619" i="33"/>
  <c r="J578" i="33"/>
  <c r="J786" i="33"/>
  <c r="J604" i="33"/>
  <c r="J645" i="33"/>
  <c r="J616" i="33"/>
  <c r="J648" i="33"/>
  <c r="J735" i="33"/>
  <c r="J288" i="33"/>
  <c r="J753" i="33"/>
  <c r="J769" i="33"/>
  <c r="J632" i="33"/>
  <c r="J710" i="33"/>
  <c r="J697" i="33"/>
  <c r="J726" i="33"/>
  <c r="J742" i="33"/>
  <c r="J799" i="33"/>
  <c r="J823" i="33"/>
  <c r="J770" i="33"/>
  <c r="J778" i="33"/>
  <c r="J790" i="33"/>
  <c r="J21" i="33"/>
  <c r="J621" i="33"/>
  <c r="J650" i="33"/>
  <c r="J792" i="33"/>
  <c r="J96" i="33"/>
  <c r="J649" i="33"/>
  <c r="J712" i="33"/>
  <c r="J810" i="33"/>
  <c r="J225" i="33"/>
  <c r="J705" i="33"/>
  <c r="J728" i="33"/>
  <c r="J782" i="33"/>
  <c r="J316" i="33"/>
  <c r="J737" i="33"/>
  <c r="J744" i="33"/>
  <c r="J525" i="33"/>
  <c r="J755" i="33"/>
  <c r="J760" i="33"/>
  <c r="J492" i="33"/>
  <c r="J771" i="33"/>
  <c r="J783" i="33"/>
  <c r="J582" i="33"/>
  <c r="J618" i="33"/>
  <c r="J801" i="33"/>
  <c r="J448" i="33"/>
  <c r="J634" i="33"/>
  <c r="J825" i="33"/>
  <c r="L14" i="31" l="1"/>
  <c r="N5" i="36"/>
  <c r="F35" i="22" s="1"/>
  <c r="F49" i="22" s="1"/>
  <c r="F5" i="36"/>
  <c r="D35" i="22" s="1"/>
  <c r="W445" i="6"/>
  <c r="AD441" i="33" s="1"/>
  <c r="N447" i="38" s="1"/>
  <c r="J174" i="43"/>
  <c r="J127" i="43"/>
  <c r="B186" i="43"/>
  <c r="B118" i="43"/>
  <c r="B43" i="43"/>
  <c r="B127" i="43"/>
  <c r="B174" i="43"/>
  <c r="J103" i="43"/>
  <c r="J73" i="43"/>
  <c r="B64" i="43"/>
  <c r="B98" i="43"/>
  <c r="B73" i="43"/>
  <c r="J118" i="43"/>
  <c r="J182" i="43"/>
  <c r="B103" i="43"/>
  <c r="J186" i="43"/>
  <c r="J170" i="43"/>
  <c r="J98" i="43"/>
  <c r="B21" i="43"/>
  <c r="J64" i="43"/>
  <c r="B182" i="43"/>
  <c r="J43" i="43"/>
  <c r="B170" i="43"/>
  <c r="J21" i="43"/>
  <c r="W52" i="6"/>
  <c r="AD48" i="33" s="1"/>
  <c r="N210" i="36"/>
  <c r="N45" i="36"/>
  <c r="N255" i="36"/>
  <c r="N190" i="36"/>
  <c r="W183" i="6"/>
  <c r="AD179" i="33" s="1"/>
  <c r="N35" i="36"/>
  <c r="N36" i="36"/>
  <c r="N665" i="36"/>
  <c r="W211" i="6"/>
  <c r="AD207" i="33" s="1"/>
  <c r="W115" i="6"/>
  <c r="AD111" i="33" s="1"/>
  <c r="N301" i="36"/>
  <c r="N215" i="36"/>
  <c r="W724" i="6"/>
  <c r="AD720" i="33" s="1"/>
  <c r="N37" i="36"/>
  <c r="W440" i="6"/>
  <c r="AD436" i="33" s="1"/>
  <c r="N158" i="36"/>
  <c r="N432" i="36"/>
  <c r="N153" i="36"/>
  <c r="W222" i="6"/>
  <c r="AD218" i="33" s="1"/>
  <c r="N248" i="36"/>
  <c r="N123" i="36"/>
  <c r="W685" i="6"/>
  <c r="AD681" i="33" s="1"/>
  <c r="V117" i="43" s="1"/>
  <c r="N28" i="36"/>
  <c r="N260" i="36"/>
  <c r="N738" i="36"/>
  <c r="N594" i="36"/>
  <c r="W442" i="6"/>
  <c r="AD438" i="33" s="1"/>
  <c r="N535" i="36"/>
  <c r="W446" i="6"/>
  <c r="AD442" i="33" s="1"/>
  <c r="V164" i="43" s="1"/>
  <c r="W720" i="6"/>
  <c r="AD716" i="33" s="1"/>
  <c r="W235" i="6"/>
  <c r="AD231" i="33" s="1"/>
  <c r="V167" i="43" s="1"/>
  <c r="N17" i="36"/>
  <c r="W135" i="6"/>
  <c r="AD131" i="33" s="1"/>
  <c r="N737" i="36"/>
  <c r="W727" i="6"/>
  <c r="AD723" i="33" s="1"/>
  <c r="V43" i="43" s="1"/>
  <c r="N718" i="36"/>
  <c r="W760" i="6"/>
  <c r="AD756" i="33" s="1"/>
  <c r="V99" i="43" s="1"/>
  <c r="N388" i="36"/>
  <c r="W601" i="6"/>
  <c r="AD597" i="33" s="1"/>
  <c r="V113" i="43" s="1"/>
  <c r="N131" i="36"/>
  <c r="W274" i="6"/>
  <c r="AD270" i="33" s="1"/>
  <c r="N92" i="36"/>
  <c r="N686" i="36"/>
  <c r="F819" i="36"/>
  <c r="F620" i="36"/>
  <c r="O712" i="6"/>
  <c r="V708" i="33" s="1"/>
  <c r="F714" i="38" s="1"/>
  <c r="F744" i="36"/>
  <c r="F800" i="36"/>
  <c r="O754" i="6"/>
  <c r="V750" i="33" s="1"/>
  <c r="F756" i="38" s="1"/>
  <c r="F442" i="36"/>
  <c r="F450" i="36"/>
  <c r="F725" i="36"/>
  <c r="F736" i="36"/>
  <c r="F614" i="36"/>
  <c r="F18" i="36"/>
  <c r="F646" i="36"/>
  <c r="F514" i="36"/>
  <c r="F550" i="36"/>
  <c r="F499" i="36"/>
  <c r="F276" i="36"/>
  <c r="F470" i="36"/>
  <c r="F372" i="36"/>
  <c r="F64" i="36"/>
  <c r="F416" i="36"/>
  <c r="F737" i="36"/>
  <c r="F334" i="36"/>
  <c r="F62" i="36"/>
  <c r="O542" i="6"/>
  <c r="V538" i="33" s="1"/>
  <c r="F544" i="38" s="1"/>
  <c r="F24" i="36"/>
  <c r="F603" i="36"/>
  <c r="F717" i="36"/>
  <c r="F581" i="36"/>
  <c r="F301" i="36"/>
  <c r="F556" i="36"/>
  <c r="F523" i="36"/>
  <c r="F599" i="36"/>
  <c r="F364" i="36"/>
  <c r="F14" i="36"/>
  <c r="O571" i="6"/>
  <c r="V567" i="33" s="1"/>
  <c r="F573" i="38" s="1"/>
  <c r="F443" i="36"/>
  <c r="F71" i="36"/>
  <c r="F500" i="36"/>
  <c r="F292" i="36"/>
  <c r="F105" i="36"/>
  <c r="F605" i="36"/>
  <c r="O235" i="6"/>
  <c r="V231" i="33" s="1"/>
  <c r="N167" i="43" s="1"/>
  <c r="F525" i="36"/>
  <c r="F134" i="36"/>
  <c r="O449" i="6"/>
  <c r="V445" i="33" s="1"/>
  <c r="F451" i="38" s="1"/>
  <c r="F94" i="36"/>
  <c r="O224" i="6"/>
  <c r="V220" i="33" s="1"/>
  <c r="F226" i="38" s="1"/>
  <c r="O144" i="6"/>
  <c r="V140" i="33" s="1"/>
  <c r="F146" i="38" s="1"/>
  <c r="O46" i="6"/>
  <c r="V42" i="33" s="1"/>
  <c r="F48" i="38" s="1"/>
  <c r="F403" i="36"/>
  <c r="F637" i="36"/>
  <c r="F586" i="36"/>
  <c r="F118" i="36"/>
  <c r="F329" i="36"/>
  <c r="F476" i="36"/>
  <c r="F803" i="36"/>
  <c r="F578" i="36"/>
  <c r="F735" i="36"/>
  <c r="F786" i="36"/>
  <c r="F349" i="36"/>
  <c r="O656" i="6"/>
  <c r="V652" i="33" s="1"/>
  <c r="F658" i="38" s="1"/>
  <c r="F634" i="36"/>
  <c r="O684" i="6"/>
  <c r="V680" i="33" s="1"/>
  <c r="F813" i="36"/>
  <c r="O544" i="6"/>
  <c r="V540" i="33" s="1"/>
  <c r="F546" i="38" s="1"/>
  <c r="F779" i="36"/>
  <c r="F633" i="36"/>
  <c r="O533" i="6"/>
  <c r="V529" i="33" s="1"/>
  <c r="O435" i="6"/>
  <c r="V431" i="33" s="1"/>
  <c r="F437" i="38" s="1"/>
  <c r="F34" i="36"/>
  <c r="F507" i="36"/>
  <c r="O311" i="6"/>
  <c r="V307" i="33" s="1"/>
  <c r="F313" i="38" s="1"/>
  <c r="F534" i="36"/>
  <c r="F242" i="36"/>
  <c r="F434" i="36"/>
  <c r="O112" i="6"/>
  <c r="V108" i="33" s="1"/>
  <c r="F114" i="38" s="1"/>
  <c r="F713" i="36"/>
  <c r="O575" i="6"/>
  <c r="V571" i="33" s="1"/>
  <c r="F577" i="38" s="1"/>
  <c r="O225" i="6"/>
  <c r="V221" i="33" s="1"/>
  <c r="F227" i="38" s="1"/>
  <c r="F621" i="36"/>
  <c r="O445" i="6"/>
  <c r="V441" i="33" s="1"/>
  <c r="F447" i="38" s="1"/>
  <c r="F455" i="36"/>
  <c r="F382" i="36"/>
  <c r="F160" i="36"/>
  <c r="F589" i="36"/>
  <c r="F304" i="36"/>
  <c r="F444" i="36"/>
  <c r="F305" i="36"/>
  <c r="F37" i="36"/>
  <c r="F374" i="36"/>
  <c r="F179" i="36"/>
  <c r="O580" i="6"/>
  <c r="V576" i="33" s="1"/>
  <c r="F582" i="38" s="1"/>
  <c r="O531" i="6"/>
  <c r="V527" i="33" s="1"/>
  <c r="F533" i="38" s="1"/>
  <c r="F197" i="36"/>
  <c r="F508" i="36"/>
  <c r="F459" i="36"/>
  <c r="O106" i="6"/>
  <c r="V102" i="33" s="1"/>
  <c r="F108" i="38" s="1"/>
  <c r="F225" i="36"/>
  <c r="O43" i="6"/>
  <c r="V39" i="33" s="1"/>
  <c r="O413" i="6"/>
  <c r="V409" i="33" s="1"/>
  <c r="F415" i="38" s="1"/>
  <c r="F554" i="36"/>
  <c r="O551" i="6"/>
  <c r="V547" i="33" s="1"/>
  <c r="F553" i="38" s="1"/>
  <c r="F521" i="36"/>
  <c r="O481" i="6"/>
  <c r="V477" i="33" s="1"/>
  <c r="F483" i="38" s="1"/>
  <c r="F49" i="36"/>
  <c r="F335" i="36"/>
  <c r="F277" i="36"/>
  <c r="F609" i="36"/>
  <c r="F407" i="36"/>
  <c r="O511" i="6"/>
  <c r="V507" i="33" s="1"/>
  <c r="F513" i="38" s="1"/>
  <c r="F762" i="36"/>
  <c r="F773" i="36"/>
  <c r="F497" i="36"/>
  <c r="F383" i="36"/>
  <c r="F608" i="36"/>
  <c r="F771" i="36"/>
  <c r="F772" i="36"/>
  <c r="F629" i="36"/>
  <c r="F742" i="36"/>
  <c r="F563" i="36"/>
  <c r="F724" i="36"/>
  <c r="O602" i="6"/>
  <c r="V598" i="33" s="1"/>
  <c r="F604" i="38" s="1"/>
  <c r="F768" i="36"/>
  <c r="F630" i="36"/>
  <c r="F255" i="36"/>
  <c r="F430" i="36"/>
  <c r="F518" i="36"/>
  <c r="O324" i="6"/>
  <c r="V320" i="33" s="1"/>
  <c r="F326" i="38" s="1"/>
  <c r="O161" i="6"/>
  <c r="V157" i="33" s="1"/>
  <c r="F163" i="38" s="1"/>
  <c r="O524" i="6"/>
  <c r="V520" i="33" s="1"/>
  <c r="F526" i="38" s="1"/>
  <c r="F281" i="36"/>
  <c r="F172" i="36"/>
  <c r="F300" i="36"/>
  <c r="F543" i="36"/>
  <c r="F395" i="36"/>
  <c r="F453" i="36"/>
  <c r="O562" i="6"/>
  <c r="V558" i="33" s="1"/>
  <c r="F564" i="38" s="1"/>
  <c r="O376" i="6"/>
  <c r="V372" i="33" s="1"/>
  <c r="F378" i="38" s="1"/>
  <c r="O96" i="6"/>
  <c r="V92" i="33" s="1"/>
  <c r="F98" i="38" s="1"/>
  <c r="F506" i="36"/>
  <c r="O353" i="6"/>
  <c r="V349" i="33" s="1"/>
  <c r="F355" i="38" s="1"/>
  <c r="F479" i="36"/>
  <c r="F327" i="36"/>
  <c r="F63" i="36"/>
  <c r="F410" i="36"/>
  <c r="F223" i="36"/>
  <c r="F353" i="36"/>
  <c r="O162" i="6"/>
  <c r="V158" i="33" s="1"/>
  <c r="F164" i="38" s="1"/>
  <c r="O443" i="6"/>
  <c r="V439" i="33" s="1"/>
  <c r="F445" i="38" s="1"/>
  <c r="F317" i="36"/>
  <c r="F70" i="36"/>
  <c r="O565" i="6"/>
  <c r="V561" i="33" s="1"/>
  <c r="F567" i="38" s="1"/>
  <c r="F324" i="36"/>
  <c r="O74" i="6"/>
  <c r="V70" i="33" s="1"/>
  <c r="F76" i="38" s="1"/>
  <c r="O539" i="6"/>
  <c r="V535" i="33" s="1"/>
  <c r="F541" i="38" s="1"/>
  <c r="F357" i="36"/>
  <c r="F592" i="36"/>
  <c r="F673" i="36"/>
  <c r="O610" i="6"/>
  <c r="V606" i="33" s="1"/>
  <c r="F612" i="38" s="1"/>
  <c r="O52" i="6"/>
  <c r="V48" i="33" s="1"/>
  <c r="F406" i="36"/>
  <c r="O123" i="6"/>
  <c r="V119" i="33" s="1"/>
  <c r="F125" i="38" s="1"/>
  <c r="F144" i="36"/>
  <c r="F86" i="36"/>
  <c r="F302" i="36"/>
  <c r="O518" i="6"/>
  <c r="V514" i="33" s="1"/>
  <c r="F520" i="38" s="1"/>
  <c r="F484" i="36"/>
  <c r="F436" i="36"/>
  <c r="F221" i="36"/>
  <c r="O701" i="6"/>
  <c r="V697" i="33" s="1"/>
  <c r="F703" i="38" s="1"/>
  <c r="F213" i="36"/>
  <c r="O758" i="6"/>
  <c r="V754" i="33" s="1"/>
  <c r="F760" i="38" s="1"/>
  <c r="F801" i="36"/>
  <c r="F613" i="36"/>
  <c r="F767" i="36"/>
  <c r="F41" i="36"/>
  <c r="O807" i="6"/>
  <c r="V803" i="33" s="1"/>
  <c r="F809" i="38" s="1"/>
  <c r="F661" i="36"/>
  <c r="F763" i="36"/>
  <c r="F790" i="36"/>
  <c r="F659" i="36"/>
  <c r="O340" i="6"/>
  <c r="V336" i="33" s="1"/>
  <c r="F342" i="38" s="1"/>
  <c r="F617" i="36"/>
  <c r="O233" i="6"/>
  <c r="V229" i="33" s="1"/>
  <c r="F235" i="38" s="1"/>
  <c r="F58" i="36"/>
  <c r="F559" i="36"/>
  <c r="F185" i="36"/>
  <c r="F75" i="36"/>
  <c r="F84" i="36"/>
  <c r="O245" i="6"/>
  <c r="V241" i="33" s="1"/>
  <c r="F247" i="38" s="1"/>
  <c r="F40" i="36"/>
  <c r="F739" i="36"/>
  <c r="F597" i="36"/>
  <c r="O321" i="6"/>
  <c r="V317" i="33" s="1"/>
  <c r="F323" i="38" s="1"/>
  <c r="F572" i="36"/>
  <c r="F539" i="36"/>
  <c r="F252" i="36"/>
  <c r="F397" i="36"/>
  <c r="F214" i="36"/>
  <c r="O470" i="6"/>
  <c r="V466" i="33" s="1"/>
  <c r="F472" i="38" s="1"/>
  <c r="O335" i="6"/>
  <c r="V331" i="33" s="1"/>
  <c r="F337" i="38" s="1"/>
  <c r="F92" i="36"/>
  <c r="F250" i="36"/>
  <c r="F67" i="36"/>
  <c r="O491" i="6"/>
  <c r="V487" i="33" s="1"/>
  <c r="F493" i="38" s="1"/>
  <c r="F178" i="36"/>
  <c r="F536" i="36"/>
  <c r="F366" i="36"/>
  <c r="O231" i="6"/>
  <c r="V227" i="33" s="1"/>
  <c r="F233" i="38" s="1"/>
  <c r="O556" i="6"/>
  <c r="V552" i="33" s="1"/>
  <c r="F558" i="38" s="1"/>
  <c r="O330" i="6"/>
  <c r="V326" i="33" s="1"/>
  <c r="F332" i="38" s="1"/>
  <c r="F260" i="36"/>
  <c r="F495" i="36"/>
  <c r="O585" i="6"/>
  <c r="V581" i="33" s="1"/>
  <c r="F587" i="38" s="1"/>
  <c r="F478" i="36"/>
  <c r="F542" i="36"/>
  <c r="O218" i="6"/>
  <c r="V214" i="33" s="1"/>
  <c r="F220" i="38" s="1"/>
  <c r="F97" i="36"/>
  <c r="F631" i="36"/>
  <c r="F446" i="36"/>
  <c r="O45" i="6"/>
  <c r="V41" i="33" s="1"/>
  <c r="F47" i="38" s="1"/>
  <c r="O399" i="6"/>
  <c r="V395" i="33" s="1"/>
  <c r="F401" i="38" s="1"/>
  <c r="F267" i="36"/>
  <c r="F50" i="36"/>
  <c r="F320" i="36"/>
  <c r="O76" i="6"/>
  <c r="V72" i="33" s="1"/>
  <c r="F78" i="38" s="1"/>
  <c r="F433" i="36"/>
  <c r="F753" i="36"/>
  <c r="O616" i="6"/>
  <c r="V612" i="33" s="1"/>
  <c r="F618" i="38" s="1"/>
  <c r="F815" i="36"/>
  <c r="F579" i="36"/>
  <c r="F650" i="36"/>
  <c r="F111" i="36"/>
  <c r="O624" i="6"/>
  <c r="V620" i="33" s="1"/>
  <c r="F626" i="38" s="1"/>
  <c r="O208" i="6"/>
  <c r="V204" i="33" s="1"/>
  <c r="F662" i="36"/>
  <c r="O545" i="6"/>
  <c r="V541" i="33" s="1"/>
  <c r="F547" i="38" s="1"/>
  <c r="O830" i="6"/>
  <c r="V826" i="33" s="1"/>
  <c r="F832" i="38" s="1"/>
  <c r="F616" i="36"/>
  <c r="F562" i="36"/>
  <c r="F502" i="36"/>
  <c r="F106" i="36"/>
  <c r="O574" i="6"/>
  <c r="V570" i="33" s="1"/>
  <c r="F576" i="38" s="1"/>
  <c r="F358" i="36"/>
  <c r="O70" i="6"/>
  <c r="V66" i="33" s="1"/>
  <c r="F72" i="38" s="1"/>
  <c r="F464" i="36"/>
  <c r="F580" i="36"/>
  <c r="F35" i="36"/>
  <c r="F593" i="36"/>
  <c r="F480" i="36"/>
  <c r="F432" i="36"/>
  <c r="F190" i="36"/>
  <c r="O605" i="6"/>
  <c r="V601" i="33" s="1"/>
  <c r="F607" i="38" s="1"/>
  <c r="F330" i="36"/>
  <c r="F17" i="36"/>
  <c r="F123" i="36"/>
  <c r="F95" i="36"/>
  <c r="F509" i="36"/>
  <c r="F236" i="36"/>
  <c r="O550" i="6"/>
  <c r="V546" i="33" s="1"/>
  <c r="F552" i="38" s="1"/>
  <c r="O115" i="6"/>
  <c r="V111" i="33" s="1"/>
  <c r="F512" i="36"/>
  <c r="O411" i="6"/>
  <c r="V407" i="33" s="1"/>
  <c r="F413" i="38" s="1"/>
  <c r="F79" i="36"/>
  <c r="O567" i="6"/>
  <c r="V563" i="33" s="1"/>
  <c r="F569" i="38" s="1"/>
  <c r="O305" i="6"/>
  <c r="V301" i="33" s="1"/>
  <c r="F307" i="38" s="1"/>
  <c r="O102" i="6"/>
  <c r="V98" i="33" s="1"/>
  <c r="F104" i="38" s="1"/>
  <c r="O589" i="6"/>
  <c r="V585" i="33" s="1"/>
  <c r="F591" i="38" s="1"/>
  <c r="F243" i="36"/>
  <c r="F20" i="36"/>
  <c r="F143" i="36"/>
  <c r="O564" i="6"/>
  <c r="V560" i="33" s="1"/>
  <c r="F566" i="38" s="1"/>
  <c r="F515" i="36"/>
  <c r="F376" i="36"/>
  <c r="F43" i="36"/>
  <c r="F496" i="36"/>
  <c r="F529" i="36"/>
  <c r="F549" i="36"/>
  <c r="O581" i="6"/>
  <c r="V577" i="33" s="1"/>
  <c r="F583" i="38" s="1"/>
  <c r="F386" i="36"/>
  <c r="F522" i="36"/>
  <c r="F101" i="36"/>
  <c r="F610" i="36"/>
  <c r="F730" i="36"/>
  <c r="F645" i="36"/>
  <c r="O726" i="6"/>
  <c r="V722" i="33" s="1"/>
  <c r="F728" i="38" s="1"/>
  <c r="F568" i="36"/>
  <c r="F632" i="36"/>
  <c r="F530" i="36"/>
  <c r="F754" i="36"/>
  <c r="O637" i="6"/>
  <c r="V633" i="33" s="1"/>
  <c r="F639" i="38" s="1"/>
  <c r="F751" i="36"/>
  <c r="O818" i="6"/>
  <c r="V814" i="33" s="1"/>
  <c r="F820" i="38" s="1"/>
  <c r="O160" i="6"/>
  <c r="V156" i="33" s="1"/>
  <c r="F162" i="38" s="1"/>
  <c r="O596" i="6"/>
  <c r="V592" i="33" s="1"/>
  <c r="F598" i="38" s="1"/>
  <c r="F23" i="36"/>
  <c r="F611" i="36"/>
  <c r="F653" i="36"/>
  <c r="F475" i="36"/>
  <c r="F491" i="36"/>
  <c r="F345" i="36"/>
  <c r="F501" i="36"/>
  <c r="F351" i="36"/>
  <c r="F85" i="36"/>
  <c r="F461" i="36"/>
  <c r="F241" i="36"/>
  <c r="F585" i="36"/>
  <c r="F42" i="36"/>
  <c r="F528" i="36"/>
  <c r="O288" i="6"/>
  <c r="V284" i="33" s="1"/>
  <c r="F290" i="38" s="1"/>
  <c r="O101" i="6"/>
  <c r="V97" i="33" s="1"/>
  <c r="F103" i="38" s="1"/>
  <c r="O386" i="6"/>
  <c r="V382" i="33" s="1"/>
  <c r="F647" i="36"/>
  <c r="F545" i="36"/>
  <c r="F141" i="36"/>
  <c r="F602" i="36"/>
  <c r="F368" i="36"/>
  <c r="F168" i="36"/>
  <c r="O19" i="6"/>
  <c r="V15" i="33" s="1"/>
  <c r="F21" i="38" s="1"/>
  <c r="G124" i="22" s="1"/>
  <c r="G138" i="22" s="1"/>
  <c r="O410" i="6"/>
  <c r="V406" i="33" s="1"/>
  <c r="F412" i="38" s="1"/>
  <c r="F504" i="36"/>
  <c r="O573" i="6"/>
  <c r="V569" i="33" s="1"/>
  <c r="F575" i="38" s="1"/>
  <c r="F551" i="36"/>
  <c r="F298" i="36"/>
  <c r="O461" i="6"/>
  <c r="V457" i="33" s="1"/>
  <c r="F463" i="38" s="1"/>
  <c r="O367" i="6"/>
  <c r="V363" i="33" s="1"/>
  <c r="F369" i="38" s="1"/>
  <c r="O272" i="6"/>
  <c r="V268" i="33" s="1"/>
  <c r="F274" i="38" s="1"/>
  <c r="F229" i="36"/>
  <c r="F344" i="36"/>
  <c r="O261" i="6"/>
  <c r="V257" i="33" s="1"/>
  <c r="F263" i="38" s="1"/>
  <c r="F516" i="36"/>
  <c r="F28" i="36"/>
  <c r="O790" i="6"/>
  <c r="V786" i="33" s="1"/>
  <c r="F792" i="38" s="1"/>
  <c r="F652" i="36"/>
  <c r="F623" i="36"/>
  <c r="F834" i="36"/>
  <c r="F782" i="36"/>
  <c r="O815" i="6"/>
  <c r="V811" i="33" s="1"/>
  <c r="F817" i="38" s="1"/>
  <c r="O778" i="6"/>
  <c r="V774" i="33" s="1"/>
  <c r="F780" i="38" s="1"/>
  <c r="F729" i="36"/>
  <c r="F687" i="36"/>
  <c r="F93" i="36"/>
  <c r="O280" i="6"/>
  <c r="V276" i="33" s="1"/>
  <c r="F282" i="38" s="1"/>
  <c r="O416" i="6"/>
  <c r="V412" i="33" s="1"/>
  <c r="F418" i="38" s="1"/>
  <c r="F720" i="36"/>
  <c r="F785" i="36"/>
  <c r="F791" i="36"/>
  <c r="F460" i="36"/>
  <c r="O594" i="6"/>
  <c r="V590" i="33" s="1"/>
  <c r="F596" i="38" s="1"/>
  <c r="F467" i="36"/>
  <c r="O156" i="6"/>
  <c r="V152" i="33" s="1"/>
  <c r="F538" i="36"/>
  <c r="F441" i="36"/>
  <c r="F519" i="36"/>
  <c r="F107" i="36"/>
  <c r="F439" i="36"/>
  <c r="F248" i="36"/>
  <c r="O492" i="6"/>
  <c r="V488" i="33" s="1"/>
  <c r="F494" i="38" s="1"/>
  <c r="F359" i="36"/>
  <c r="F110" i="36"/>
  <c r="O329" i="6"/>
  <c r="V325" i="33" s="1"/>
  <c r="F331" i="38" s="1"/>
  <c r="F665" i="36"/>
  <c r="O559" i="6"/>
  <c r="V555" i="33" s="1"/>
  <c r="F561" i="38" s="1"/>
  <c r="F191" i="36"/>
  <c r="F428" i="36"/>
  <c r="F224" i="36"/>
  <c r="F532" i="36"/>
  <c r="F338" i="36"/>
  <c r="F52" i="36"/>
  <c r="F468" i="36"/>
  <c r="F311" i="36"/>
  <c r="F69" i="36"/>
  <c r="F474" i="36"/>
  <c r="F339" i="36"/>
  <c r="F33" i="36"/>
  <c r="O535" i="6"/>
  <c r="V531" i="33" s="1"/>
  <c r="F537" i="38" s="1"/>
  <c r="O317" i="6"/>
  <c r="V313" i="33" s="1"/>
  <c r="F319" i="38" s="1"/>
  <c r="F346" i="36"/>
  <c r="O213" i="6"/>
  <c r="V209" i="33" s="1"/>
  <c r="F492" i="36"/>
  <c r="F293" i="36"/>
  <c r="O135" i="6"/>
  <c r="V131" i="33" s="1"/>
  <c r="O146" i="6"/>
  <c r="V142" i="33" s="1"/>
  <c r="F148" i="38" s="1"/>
  <c r="F524" i="36"/>
  <c r="F100" i="36"/>
  <c r="F574" i="36"/>
  <c r="F354" i="36"/>
  <c r="O348" i="6"/>
  <c r="V344" i="33" s="1"/>
  <c r="F350" i="38" s="1"/>
  <c r="F814" i="36"/>
  <c r="F759" i="36"/>
  <c r="F636" i="36"/>
  <c r="O808" i="6"/>
  <c r="V804" i="33" s="1"/>
  <c r="F810" i="38" s="1"/>
  <c r="F153" i="36"/>
  <c r="F648" i="36"/>
  <c r="O806" i="6"/>
  <c r="V802" i="33" s="1"/>
  <c r="F808" i="38" s="1"/>
  <c r="F246" i="36"/>
  <c r="F642" i="36"/>
  <c r="O323" i="6"/>
  <c r="V319" i="33" s="1"/>
  <c r="F325" i="38" s="1"/>
  <c r="F362" i="36"/>
  <c r="F769" i="36"/>
  <c r="F752" i="36"/>
  <c r="O743" i="6"/>
  <c r="V739" i="33" s="1"/>
  <c r="F745" i="38" s="1"/>
  <c r="F649" i="36"/>
  <c r="F458" i="36"/>
  <c r="F375" i="36"/>
  <c r="O57" i="6"/>
  <c r="V53" i="33" s="1"/>
  <c r="F59" i="38" s="1"/>
  <c r="F571" i="36"/>
  <c r="F177" i="36"/>
  <c r="O558" i="6"/>
  <c r="V554" i="33" s="1"/>
  <c r="F560" i="38" s="1"/>
  <c r="F219" i="36"/>
  <c r="F510" i="36"/>
  <c r="F169" i="36"/>
  <c r="O111" i="6"/>
  <c r="V107" i="33" s="1"/>
  <c r="F113" i="38" s="1"/>
  <c r="O525" i="6"/>
  <c r="V521" i="33" s="1"/>
  <c r="F527" i="38" s="1"/>
  <c r="O266" i="6"/>
  <c r="V262" i="33" s="1"/>
  <c r="F268" i="38" s="1"/>
  <c r="O29" i="6"/>
  <c r="V25" i="33" s="1"/>
  <c r="F31" i="38" s="1"/>
  <c r="F99" i="36"/>
  <c r="O546" i="6"/>
  <c r="V542" i="33" s="1"/>
  <c r="F548" i="38" s="1"/>
  <c r="O358" i="6"/>
  <c r="V354" i="33" s="1"/>
  <c r="F360" i="38" s="1"/>
  <c r="O72" i="6"/>
  <c r="V68" i="33" s="1"/>
  <c r="F74" i="38" s="1"/>
  <c r="O486" i="6"/>
  <c r="V482" i="33" s="1"/>
  <c r="F488" i="38" s="1"/>
  <c r="F669" i="36"/>
  <c r="O563" i="6"/>
  <c r="V559" i="33" s="1"/>
  <c r="F565" i="38" s="1"/>
  <c r="O249" i="6"/>
  <c r="V245" i="33" s="1"/>
  <c r="F251" i="38" s="1"/>
  <c r="F540" i="36"/>
  <c r="O503" i="6"/>
  <c r="V499" i="33" s="1"/>
  <c r="F505" i="38" s="1"/>
  <c r="F170" i="36"/>
  <c r="O613" i="6"/>
  <c r="V609" i="33" s="1"/>
  <c r="F615" i="38" s="1"/>
  <c r="F511" i="36"/>
  <c r="F240" i="36"/>
  <c r="F570" i="36"/>
  <c r="O326" i="6"/>
  <c r="V322" i="33" s="1"/>
  <c r="F328" i="38" s="1"/>
  <c r="O79" i="6"/>
  <c r="V75" i="33" s="1"/>
  <c r="F81" i="38" s="1"/>
  <c r="F265" i="36"/>
  <c r="F80" i="36"/>
  <c r="F314" i="36"/>
  <c r="F448" i="36"/>
  <c r="F555" i="36"/>
  <c r="F485" i="36"/>
  <c r="O55" i="6"/>
  <c r="V51" i="33" s="1"/>
  <c r="F57" i="38" s="1"/>
  <c r="F557" i="36"/>
  <c r="F356" i="36"/>
  <c r="O129" i="6"/>
  <c r="V125" i="33" s="1"/>
  <c r="E9" i="40"/>
  <c r="E5" i="40" s="1"/>
  <c r="L25" i="31"/>
  <c r="W799" i="6"/>
  <c r="AD795" i="33" s="1"/>
  <c r="N801" i="38" s="1"/>
  <c r="G36" i="22"/>
  <c r="W773" i="6"/>
  <c r="AD769" i="33" s="1"/>
  <c r="N775" i="38" s="1"/>
  <c r="W434" i="6"/>
  <c r="AD430" i="33" s="1"/>
  <c r="N436" i="38" s="1"/>
  <c r="I620" i="4"/>
  <c r="I1065" i="4"/>
  <c r="I193" i="4"/>
  <c r="I59" i="4"/>
  <c r="I291" i="4"/>
  <c r="I840" i="4"/>
  <c r="O812" i="6"/>
  <c r="V808" i="33" s="1"/>
  <c r="F814" i="38" s="1"/>
  <c r="W151" i="6"/>
  <c r="AD147" i="33" s="1"/>
  <c r="W132" i="6"/>
  <c r="AD128" i="33" s="1"/>
  <c r="N134" i="38" s="1"/>
  <c r="W663" i="6"/>
  <c r="AD659" i="33" s="1"/>
  <c r="V120" i="43" s="1"/>
  <c r="N240" i="36"/>
  <c r="N759" i="36"/>
  <c r="W261" i="6"/>
  <c r="AD257" i="33" s="1"/>
  <c r="N263" i="38" s="1"/>
  <c r="W428" i="6"/>
  <c r="AD424" i="33" s="1"/>
  <c r="N430" i="38" s="1"/>
  <c r="N277" i="36"/>
  <c r="N270" i="33"/>
  <c r="R815" i="33"/>
  <c r="J68" i="43" s="1"/>
  <c r="W381" i="6"/>
  <c r="AD377" i="33" s="1"/>
  <c r="N383" i="38" s="1"/>
  <c r="W116" i="6"/>
  <c r="AD112" i="33" s="1"/>
  <c r="N118" i="38" s="1"/>
  <c r="W566" i="6"/>
  <c r="AD562" i="33" s="1"/>
  <c r="N568" i="38" s="1"/>
  <c r="J67" i="33"/>
  <c r="W784" i="6"/>
  <c r="AD780" i="33" s="1"/>
  <c r="N786" i="38" s="1"/>
  <c r="N444" i="36"/>
  <c r="W747" i="6"/>
  <c r="AD743" i="33" s="1"/>
  <c r="N749" i="38" s="1"/>
  <c r="N639" i="36"/>
  <c r="W349" i="6"/>
  <c r="AD345" i="33" s="1"/>
  <c r="N351" i="38" s="1"/>
  <c r="W543" i="6"/>
  <c r="AD539" i="33" s="1"/>
  <c r="N545" i="38" s="1"/>
  <c r="W507" i="6"/>
  <c r="AD503" i="33" s="1"/>
  <c r="N509" i="38" s="1"/>
  <c r="W512" i="6"/>
  <c r="AD508" i="33" s="1"/>
  <c r="N514" i="38" s="1"/>
  <c r="N575" i="36"/>
  <c r="W456" i="6"/>
  <c r="AD452" i="33" s="1"/>
  <c r="N458" i="38" s="1"/>
  <c r="N322" i="36"/>
  <c r="N598" i="36"/>
  <c r="W812" i="6"/>
  <c r="AD808" i="33" s="1"/>
  <c r="N814" i="38" s="1"/>
  <c r="N31" i="36"/>
  <c r="N812" i="36"/>
  <c r="N178" i="36"/>
  <c r="N125" i="36"/>
  <c r="N428" i="36"/>
  <c r="N330" i="36"/>
  <c r="W343" i="6"/>
  <c r="AD339" i="33" s="1"/>
  <c r="N345" i="38" s="1"/>
  <c r="N632" i="36"/>
  <c r="W645" i="6"/>
  <c r="AD641" i="33" s="1"/>
  <c r="N647" i="38" s="1"/>
  <c r="W750" i="6"/>
  <c r="AD746" i="33" s="1"/>
  <c r="N752" i="38" s="1"/>
  <c r="W556" i="6"/>
  <c r="AD552" i="33" s="1"/>
  <c r="N558" i="38" s="1"/>
  <c r="N454" i="36"/>
  <c r="N578" i="36"/>
  <c r="W321" i="6"/>
  <c r="AD317" i="33" s="1"/>
  <c r="N323" i="38" s="1"/>
  <c r="W508" i="6"/>
  <c r="AD504" i="33" s="1"/>
  <c r="N510" i="38" s="1"/>
  <c r="W528" i="6"/>
  <c r="AD524" i="33" s="1"/>
  <c r="N530" i="38" s="1"/>
  <c r="W758" i="6"/>
  <c r="AD754" i="33" s="1"/>
  <c r="N760" i="38" s="1"/>
  <c r="W492" i="6"/>
  <c r="AD488" i="33" s="1"/>
  <c r="N494" i="38" s="1"/>
  <c r="W829" i="6"/>
  <c r="AD825" i="33" s="1"/>
  <c r="N831" i="38" s="1"/>
  <c r="W509" i="6"/>
  <c r="AD505" i="33" s="1"/>
  <c r="N511" i="38" s="1"/>
  <c r="N729" i="36"/>
  <c r="W811" i="6"/>
  <c r="AD807" i="33" s="1"/>
  <c r="N813" i="38" s="1"/>
  <c r="W476" i="6"/>
  <c r="AD472" i="33" s="1"/>
  <c r="N478" i="38" s="1"/>
  <c r="W577" i="6"/>
  <c r="AD573" i="33" s="1"/>
  <c r="N579" i="38" s="1"/>
  <c r="W279" i="6"/>
  <c r="AD275" i="33" s="1"/>
  <c r="N281" i="38" s="1"/>
  <c r="N605" i="36"/>
  <c r="W15" i="6"/>
  <c r="AD11" i="33" s="1"/>
  <c r="W735" i="6"/>
  <c r="AD731" i="33" s="1"/>
  <c r="V57" i="43" s="1"/>
  <c r="W570" i="6"/>
  <c r="AD566" i="33" s="1"/>
  <c r="N572" i="38" s="1"/>
  <c r="N233" i="36"/>
  <c r="N160" i="36"/>
  <c r="N779" i="36"/>
  <c r="W333" i="6"/>
  <c r="AD329" i="33" s="1"/>
  <c r="N335" i="38" s="1"/>
  <c r="W728" i="6"/>
  <c r="AD724" i="33" s="1"/>
  <c r="N730" i="38" s="1"/>
  <c r="W763" i="6"/>
  <c r="AD759" i="33" s="1"/>
  <c r="N765" i="38" s="1"/>
  <c r="N736" i="36"/>
  <c r="W564" i="6"/>
  <c r="AD560" i="33" s="1"/>
  <c r="N566" i="38" s="1"/>
  <c r="W579" i="6"/>
  <c r="AD575" i="33" s="1"/>
  <c r="N581" i="38" s="1"/>
  <c r="O132" i="6"/>
  <c r="V128" i="33" s="1"/>
  <c r="F134" i="38" s="1"/>
  <c r="N673" i="36"/>
  <c r="N576" i="36"/>
  <c r="O26" i="6"/>
  <c r="V22" i="33" s="1"/>
  <c r="N137" i="43" s="1"/>
  <c r="J195" i="33"/>
  <c r="W635" i="6"/>
  <c r="AD631" i="33" s="1"/>
  <c r="N637" i="38" s="1"/>
  <c r="W453" i="6"/>
  <c r="AD449" i="33" s="1"/>
  <c r="N455" i="38" s="1"/>
  <c r="N756" i="36"/>
  <c r="N496" i="36"/>
  <c r="W562" i="6"/>
  <c r="AD558" i="33" s="1"/>
  <c r="N564" i="38" s="1"/>
  <c r="N380" i="36"/>
  <c r="F148" i="36"/>
  <c r="O344" i="6"/>
  <c r="V340" i="33" s="1"/>
  <c r="F346" i="38" s="1"/>
  <c r="O31" i="6"/>
  <c r="V27" i="33" s="1"/>
  <c r="F33" i="38" s="1"/>
  <c r="O337" i="6"/>
  <c r="V333" i="33" s="1"/>
  <c r="F339" i="38" s="1"/>
  <c r="W764" i="6"/>
  <c r="AD760" i="33" s="1"/>
  <c r="N766" i="38" s="1"/>
  <c r="N615" i="36"/>
  <c r="W374" i="6"/>
  <c r="AD370" i="33" s="1"/>
  <c r="N376" i="38" s="1"/>
  <c r="W600" i="6"/>
  <c r="AD596" i="33" s="1"/>
  <c r="N602" i="38" s="1"/>
  <c r="N464" i="36"/>
  <c r="N456" i="36"/>
  <c r="N548" i="36"/>
  <c r="W253" i="6"/>
  <c r="AD249" i="33" s="1"/>
  <c r="F215" i="36"/>
  <c r="O222" i="6"/>
  <c r="V218" i="33" s="1"/>
  <c r="W814" i="6"/>
  <c r="AD810" i="33" s="1"/>
  <c r="N816" i="38" s="1"/>
  <c r="W74" i="6"/>
  <c r="AD70" i="33" s="1"/>
  <c r="N76" i="38" s="1"/>
  <c r="W748" i="6"/>
  <c r="AD744" i="33" s="1"/>
  <c r="N750" i="38" s="1"/>
  <c r="W384" i="6"/>
  <c r="AD380" i="33" s="1"/>
  <c r="N386" i="38" s="1"/>
  <c r="W430" i="6"/>
  <c r="AD426" i="33" s="1"/>
  <c r="W701" i="6"/>
  <c r="AD697" i="33" s="1"/>
  <c r="N703" i="38" s="1"/>
  <c r="W584" i="6"/>
  <c r="AD580" i="33" s="1"/>
  <c r="N586" i="38" s="1"/>
  <c r="W756" i="6"/>
  <c r="AD752" i="33" s="1"/>
  <c r="N758" i="38" s="1"/>
  <c r="W99" i="6"/>
  <c r="AD95" i="33" s="1"/>
  <c r="N101" i="38" s="1"/>
  <c r="W139" i="6"/>
  <c r="AD135" i="33" s="1"/>
  <c r="N141" i="38" s="1"/>
  <c r="O645" i="6"/>
  <c r="V641" i="33" s="1"/>
  <c r="F647" i="38" s="1"/>
  <c r="W626" i="6"/>
  <c r="AD622" i="33" s="1"/>
  <c r="N628" i="38" s="1"/>
  <c r="W96" i="6"/>
  <c r="AD92" i="33" s="1"/>
  <c r="N98" i="38" s="1"/>
  <c r="O227" i="6"/>
  <c r="V223" i="33" s="1"/>
  <c r="F229" i="38" s="1"/>
  <c r="N319" i="36"/>
  <c r="W156" i="6"/>
  <c r="AD152" i="33" s="1"/>
  <c r="N241" i="36"/>
  <c r="N43" i="36"/>
  <c r="W46" i="6"/>
  <c r="AD42" i="33" s="1"/>
  <c r="N48" i="38" s="1"/>
  <c r="W769" i="6"/>
  <c r="AD765" i="33" s="1"/>
  <c r="N771" i="38" s="1"/>
  <c r="W448" i="6"/>
  <c r="AD444" i="33" s="1"/>
  <c r="N450" i="38" s="1"/>
  <c r="N722" i="36"/>
  <c r="W571" i="6"/>
  <c r="AD567" i="33" s="1"/>
  <c r="N573" i="38" s="1"/>
  <c r="W517" i="6"/>
  <c r="AD513" i="33" s="1"/>
  <c r="N519" i="38" s="1"/>
  <c r="W533" i="6"/>
  <c r="AD529" i="33" s="1"/>
  <c r="W521" i="6"/>
  <c r="AD517" i="33" s="1"/>
  <c r="N523" i="38" s="1"/>
  <c r="N659" i="36"/>
  <c r="O333" i="6"/>
  <c r="V329" i="33" s="1"/>
  <c r="F335" i="38" s="1"/>
  <c r="W112" i="6"/>
  <c r="AD108" i="33" s="1"/>
  <c r="N114" i="38" s="1"/>
  <c r="J7" i="36"/>
  <c r="W520" i="6"/>
  <c r="AD516" i="33" s="1"/>
  <c r="N522" i="38" s="1"/>
  <c r="N304" i="36"/>
  <c r="N106" i="36"/>
  <c r="W142" i="6"/>
  <c r="AD138" i="33" s="1"/>
  <c r="N144" i="38" s="1"/>
  <c r="W78" i="6"/>
  <c r="AD74" i="33" s="1"/>
  <c r="N80" i="38" s="1"/>
  <c r="O499" i="6"/>
  <c r="V495" i="33" s="1"/>
  <c r="F501" i="38" s="1"/>
  <c r="W684" i="6"/>
  <c r="AD680" i="33" s="1"/>
  <c r="N526" i="36"/>
  <c r="F615" i="36"/>
  <c r="N793" i="36"/>
  <c r="W640" i="6"/>
  <c r="AD636" i="33" s="1"/>
  <c r="N642" i="38" s="1"/>
  <c r="N622" i="36"/>
  <c r="N251" i="36"/>
  <c r="N252" i="36"/>
  <c r="W21" i="6"/>
  <c r="AD17" i="33" s="1"/>
  <c r="N23" i="38" s="1"/>
  <c r="O600" i="6"/>
  <c r="V596" i="33" s="1"/>
  <c r="F602" i="38" s="1"/>
  <c r="N21" i="36"/>
  <c r="W656" i="6"/>
  <c r="AD652" i="33" s="1"/>
  <c r="N658" i="38" s="1"/>
  <c r="W752" i="6"/>
  <c r="AD748" i="33" s="1"/>
  <c r="N754" i="38" s="1"/>
  <c r="O543" i="6"/>
  <c r="V539" i="33" s="1"/>
  <c r="F545" i="38" s="1"/>
  <c r="W212" i="6"/>
  <c r="AD208" i="33" s="1"/>
  <c r="N214" i="38" s="1"/>
  <c r="O366" i="6"/>
  <c r="V362" i="33" s="1"/>
  <c r="F368" i="38" s="1"/>
  <c r="W506" i="6"/>
  <c r="AD502" i="33" s="1"/>
  <c r="N508" i="38" s="1"/>
  <c r="N791" i="36"/>
  <c r="W587" i="6"/>
  <c r="AD583" i="33" s="1"/>
  <c r="N589" i="38" s="1"/>
  <c r="N416" i="36"/>
  <c r="W39" i="6"/>
  <c r="AD35" i="33" s="1"/>
  <c r="N41" i="38" s="1"/>
  <c r="F263" i="36"/>
  <c r="N235" i="36"/>
  <c r="W344" i="6"/>
  <c r="AD340" i="33" s="1"/>
  <c r="N346" i="38" s="1"/>
  <c r="W459" i="6"/>
  <c r="AD455" i="33" s="1"/>
  <c r="N461" i="38" s="1"/>
  <c r="N470" i="36"/>
  <c r="W62" i="6"/>
  <c r="AD58" i="33" s="1"/>
  <c r="N64" i="38" s="1"/>
  <c r="N554" i="36"/>
  <c r="W717" i="6"/>
  <c r="AD713" i="33" s="1"/>
  <c r="N719" i="38" s="1"/>
  <c r="N242" i="36"/>
  <c r="R255" i="33"/>
  <c r="W259" i="6" s="1"/>
  <c r="AD255" i="33" s="1"/>
  <c r="N261" i="38" s="1"/>
  <c r="R700" i="33"/>
  <c r="J61" i="43" s="1"/>
  <c r="W326" i="6"/>
  <c r="AD322" i="33" s="1"/>
  <c r="N328" i="38" s="1"/>
  <c r="N768" i="36"/>
  <c r="W470" i="6"/>
  <c r="AD466" i="33" s="1"/>
  <c r="N472" i="38" s="1"/>
  <c r="N137" i="36"/>
  <c r="O68" i="6"/>
  <c r="V64" i="33" s="1"/>
  <c r="F70" i="38" s="1"/>
  <c r="N757" i="36"/>
  <c r="W718" i="6"/>
  <c r="AD714" i="33" s="1"/>
  <c r="N720" i="38" s="1"/>
  <c r="F561" i="36"/>
  <c r="F350" i="36"/>
  <c r="W516" i="6"/>
  <c r="AD512" i="33" s="1"/>
  <c r="N518" i="38" s="1"/>
  <c r="R291" i="33"/>
  <c r="J105" i="43" s="1"/>
  <c r="O139" i="6"/>
  <c r="V135" i="33" s="1"/>
  <c r="F141" i="38" s="1"/>
  <c r="O22" i="6"/>
  <c r="V18" i="33" s="1"/>
  <c r="F24" i="38" s="1"/>
  <c r="O527" i="6"/>
  <c r="V523" i="33" s="1"/>
  <c r="F529" i="38" s="1"/>
  <c r="O327" i="6"/>
  <c r="V323" i="33" s="1"/>
  <c r="F329" i="38" s="1"/>
  <c r="O663" i="6"/>
  <c r="V659" i="33" s="1"/>
  <c r="N120" i="43" s="1"/>
  <c r="F566" i="36"/>
  <c r="O189" i="6"/>
  <c r="V185" i="33" s="1"/>
  <c r="F191" i="38" s="1"/>
  <c r="O426" i="6"/>
  <c r="V422" i="33" s="1"/>
  <c r="F428" i="38" s="1"/>
  <c r="O97" i="6"/>
  <c r="V93" i="33" s="1"/>
  <c r="F99" i="38" s="1"/>
  <c r="O274" i="6"/>
  <c r="V270" i="33" s="1"/>
  <c r="W188" i="6"/>
  <c r="AD184" i="33" s="1"/>
  <c r="W778" i="6"/>
  <c r="AD774" i="33" s="1"/>
  <c r="N780" i="38" s="1"/>
  <c r="W803" i="6"/>
  <c r="AD799" i="33" s="1"/>
  <c r="N805" i="38" s="1"/>
  <c r="N433" i="36"/>
  <c r="N539" i="36"/>
  <c r="W751" i="6"/>
  <c r="AD747" i="33" s="1"/>
  <c r="N753" i="38" s="1"/>
  <c r="W586" i="6"/>
  <c r="AD582" i="33" s="1"/>
  <c r="N588" i="38" s="1"/>
  <c r="N40" i="36"/>
  <c r="N611" i="36"/>
  <c r="N507" i="36"/>
  <c r="N103" i="36"/>
  <c r="W18" i="6"/>
  <c r="AD14" i="33" s="1"/>
  <c r="N20" i="38" s="1"/>
  <c r="W16" i="6"/>
  <c r="AD12" i="33" s="1"/>
  <c r="N18" i="38" s="1"/>
  <c r="W167" i="6"/>
  <c r="AD163" i="33" s="1"/>
  <c r="N169" i="38" s="1"/>
  <c r="W775" i="6"/>
  <c r="AD771" i="33" s="1"/>
  <c r="N777" i="38" s="1"/>
  <c r="R206" i="33"/>
  <c r="W210" i="6" s="1"/>
  <c r="AD206" i="33" s="1"/>
  <c r="N212" i="38" s="1"/>
  <c r="R683" i="33"/>
  <c r="J183" i="43" s="1"/>
  <c r="R678" i="33"/>
  <c r="W364" i="6"/>
  <c r="AD360" i="33" s="1"/>
  <c r="N366" i="38" s="1"/>
  <c r="O457" i="6"/>
  <c r="V453" i="33" s="1"/>
  <c r="F459" i="38" s="1"/>
  <c r="O48" i="6"/>
  <c r="V44" i="33" s="1"/>
  <c r="F50" i="38" s="1"/>
  <c r="R467" i="33"/>
  <c r="N473" i="36" s="1"/>
  <c r="R146" i="33"/>
  <c r="W150" i="6" s="1"/>
  <c r="AD146" i="33" s="1"/>
  <c r="N152" i="38" s="1"/>
  <c r="R694" i="33"/>
  <c r="R279" i="33"/>
  <c r="J37" i="43" s="1"/>
  <c r="O195" i="6"/>
  <c r="V191" i="33" s="1"/>
  <c r="F197" i="38" s="1"/>
  <c r="R688" i="33"/>
  <c r="J139" i="43" s="1"/>
  <c r="R203" i="33"/>
  <c r="J34" i="43" s="1"/>
  <c r="R134" i="33"/>
  <c r="N140" i="36" s="1"/>
  <c r="R421" i="33"/>
  <c r="J130" i="43" s="1"/>
  <c r="N515" i="36"/>
  <c r="N635" i="36"/>
  <c r="R662" i="33"/>
  <c r="N668" i="36" s="1"/>
  <c r="R169" i="33"/>
  <c r="J160" i="43" s="1"/>
  <c r="R379" i="33"/>
  <c r="J187" i="43" s="1"/>
  <c r="R167" i="33"/>
  <c r="N173" i="36" s="1"/>
  <c r="R480" i="33"/>
  <c r="J52" i="43" s="1"/>
  <c r="R197" i="33"/>
  <c r="J32" i="43" s="1"/>
  <c r="R411" i="33"/>
  <c r="J152" i="43" s="1"/>
  <c r="W654" i="6"/>
  <c r="AD650" i="33" s="1"/>
  <c r="N656" i="38" s="1"/>
  <c r="R830" i="33"/>
  <c r="W834" i="6" s="1"/>
  <c r="AD830" i="33" s="1"/>
  <c r="N836" i="38" s="1"/>
  <c r="F520" i="36"/>
  <c r="R280" i="33"/>
  <c r="W284" i="6" s="1"/>
  <c r="AD280" i="33" s="1"/>
  <c r="N286" i="38" s="1"/>
  <c r="R310" i="33"/>
  <c r="W314" i="6" s="1"/>
  <c r="AD310" i="33" s="1"/>
  <c r="N316" i="38" s="1"/>
  <c r="R465" i="33"/>
  <c r="J72" i="43" s="1"/>
  <c r="R702" i="33"/>
  <c r="J108" i="43" s="1"/>
  <c r="R168" i="33"/>
  <c r="N174" i="36" s="1"/>
  <c r="R337" i="33"/>
  <c r="W502" i="6"/>
  <c r="AD498" i="33" s="1"/>
  <c r="N504" i="38" s="1"/>
  <c r="W765" i="6"/>
  <c r="AD761" i="33" s="1"/>
  <c r="N767" i="38" s="1"/>
  <c r="R434" i="33"/>
  <c r="R342" i="33"/>
  <c r="R251" i="33"/>
  <c r="J48" i="43" s="1"/>
  <c r="W535" i="6"/>
  <c r="AD531" i="33" s="1"/>
  <c r="N537" i="38" s="1"/>
  <c r="R16" i="33"/>
  <c r="J5" i="43" s="1"/>
  <c r="R121" i="33"/>
  <c r="J38" i="43" s="1"/>
  <c r="R20" i="33"/>
  <c r="W669" i="6"/>
  <c r="AD665" i="33" s="1"/>
  <c r="N671" i="38" s="1"/>
  <c r="O78" i="6"/>
  <c r="V74" i="33" s="1"/>
  <c r="F80" i="38" s="1"/>
  <c r="O405" i="6"/>
  <c r="V401" i="33" s="1"/>
  <c r="F407" i="38" s="1"/>
  <c r="O446" i="6"/>
  <c r="V442" i="33" s="1"/>
  <c r="N164" i="43" s="1"/>
  <c r="J467" i="33"/>
  <c r="O553" i="6"/>
  <c r="V549" i="33" s="1"/>
  <c r="F555" i="38" s="1"/>
  <c r="O483" i="6"/>
  <c r="V479" i="33" s="1"/>
  <c r="F485" i="38" s="1"/>
  <c r="O263" i="6"/>
  <c r="V259" i="33" s="1"/>
  <c r="F265" i="38" s="1"/>
  <c r="F328" i="36"/>
  <c r="O312" i="6"/>
  <c r="V308" i="33" s="1"/>
  <c r="F314" i="38" s="1"/>
  <c r="O38" i="6"/>
  <c r="V34" i="33" s="1"/>
  <c r="F40" i="38" s="1"/>
  <c r="O238" i="6"/>
  <c r="V234" i="33" s="1"/>
  <c r="F240" i="38" s="1"/>
  <c r="J16" i="33"/>
  <c r="O414" i="6"/>
  <c r="V410" i="33" s="1"/>
  <c r="F416" i="38" s="1"/>
  <c r="O60" i="6"/>
  <c r="V56" i="33" s="1"/>
  <c r="F62" i="38" s="1"/>
  <c r="F544" i="36"/>
  <c r="O572" i="6"/>
  <c r="V568" i="33" s="1"/>
  <c r="F574" i="38" s="1"/>
  <c r="W370" i="6"/>
  <c r="AD366" i="33" s="1"/>
  <c r="N372" i="38" s="1"/>
  <c r="N502" i="36"/>
  <c r="F451" i="36"/>
  <c r="F226" i="36"/>
  <c r="O103" i="6"/>
  <c r="V99" i="33" s="1"/>
  <c r="F105" i="38" s="1"/>
  <c r="O523" i="6"/>
  <c r="V519" i="33" s="1"/>
  <c r="F525" i="38" s="1"/>
  <c r="W170" i="6"/>
  <c r="AD166" i="33" s="1"/>
  <c r="N172" i="38" s="1"/>
  <c r="W355" i="6"/>
  <c r="AD351" i="33" s="1"/>
  <c r="N357" i="38" s="1"/>
  <c r="W649" i="6"/>
  <c r="AD645" i="33" s="1"/>
  <c r="N651" i="38" s="1"/>
  <c r="N643" i="36"/>
  <c r="N382" i="36"/>
  <c r="W79" i="6"/>
  <c r="AD75" i="33" s="1"/>
  <c r="N81" i="38" s="1"/>
  <c r="N337" i="36"/>
  <c r="N726" i="36"/>
  <c r="N236" i="36"/>
  <c r="W315" i="6"/>
  <c r="AD311" i="33" s="1"/>
  <c r="N317" i="38" s="1"/>
  <c r="F146" i="36"/>
  <c r="N609" i="36"/>
  <c r="W514" i="6"/>
  <c r="AD510" i="33" s="1"/>
  <c r="N516" i="38" s="1"/>
  <c r="N339" i="36"/>
  <c r="N781" i="36"/>
  <c r="W497" i="6"/>
  <c r="AD493" i="33" s="1"/>
  <c r="N499" i="38" s="1"/>
  <c r="W35" i="6"/>
  <c r="AD31" i="33" s="1"/>
  <c r="N403" i="36"/>
  <c r="N418" i="36"/>
  <c r="N401" i="36"/>
  <c r="N424" i="33"/>
  <c r="S428" i="6" s="1"/>
  <c r="Z424" i="33" s="1"/>
  <c r="J430" i="38" s="1"/>
  <c r="W529" i="6"/>
  <c r="AD525" i="33" s="1"/>
  <c r="N531" i="38" s="1"/>
  <c r="N56" i="33"/>
  <c r="J62" i="36" s="1"/>
  <c r="W290" i="6"/>
  <c r="AD286" i="33" s="1"/>
  <c r="N292" i="38" s="1"/>
  <c r="N746" i="36"/>
  <c r="N600" i="36"/>
  <c r="W404" i="6"/>
  <c r="AD400" i="33" s="1"/>
  <c r="N406" i="38" s="1"/>
  <c r="N590" i="36"/>
  <c r="W347" i="6"/>
  <c r="AD343" i="33" s="1"/>
  <c r="N349" i="38" s="1"/>
  <c r="N467" i="36"/>
  <c r="N191" i="36"/>
  <c r="W643" i="6"/>
  <c r="AD639" i="33" s="1"/>
  <c r="N645" i="38" s="1"/>
  <c r="O290" i="6"/>
  <c r="V286" i="33" s="1"/>
  <c r="F292" i="38" s="1"/>
  <c r="F237" i="36"/>
  <c r="W300" i="6"/>
  <c r="AD296" i="33" s="1"/>
  <c r="N302" i="38" s="1"/>
  <c r="W622" i="6"/>
  <c r="AD618" i="33" s="1"/>
  <c r="N624" i="38" s="1"/>
  <c r="W366" i="6"/>
  <c r="AD362" i="33" s="1"/>
  <c r="N368" i="38" s="1"/>
  <c r="W450" i="6"/>
  <c r="AD446" i="33" s="1"/>
  <c r="N452" i="38" s="1"/>
  <c r="N712" i="33"/>
  <c r="N299" i="36"/>
  <c r="W461" i="6"/>
  <c r="AD457" i="33" s="1"/>
  <c r="N463" i="38" s="1"/>
  <c r="N267" i="36"/>
  <c r="O498" i="6"/>
  <c r="V494" i="33" s="1"/>
  <c r="F500" i="38" s="1"/>
  <c r="W828" i="6"/>
  <c r="AD824" i="33" s="1"/>
  <c r="N830" i="38" s="1"/>
  <c r="W213" i="6"/>
  <c r="AD209" i="33" s="1"/>
  <c r="W299" i="6"/>
  <c r="AD295" i="33" s="1"/>
  <c r="N790" i="36"/>
  <c r="N311" i="36"/>
  <c r="W386" i="6"/>
  <c r="AD382" i="33" s="1"/>
  <c r="O104" i="6"/>
  <c r="V100" i="33" s="1"/>
  <c r="F106" i="38" s="1"/>
  <c r="F72" i="36"/>
  <c r="W536" i="6"/>
  <c r="AD532" i="33" s="1"/>
  <c r="N538" i="38" s="1"/>
  <c r="N560" i="36"/>
  <c r="W539" i="6"/>
  <c r="AD535" i="33" s="1"/>
  <c r="N541" i="38" s="1"/>
  <c r="N359" i="36"/>
  <c r="F313" i="36"/>
  <c r="N653" i="36"/>
  <c r="F535" i="36"/>
  <c r="N71" i="36"/>
  <c r="N94" i="36"/>
  <c r="W65" i="6"/>
  <c r="AD61" i="33" s="1"/>
  <c r="N67" i="38" s="1"/>
  <c r="W606" i="6"/>
  <c r="AD602" i="33" s="1"/>
  <c r="N608" i="38" s="1"/>
  <c r="W449" i="6"/>
  <c r="AD445" i="33" s="1"/>
  <c r="N451" i="38" s="1"/>
  <c r="N491" i="36"/>
  <c r="N117" i="36"/>
  <c r="W486" i="6"/>
  <c r="AD482" i="33" s="1"/>
  <c r="N488" i="38" s="1"/>
  <c r="W762" i="6"/>
  <c r="AD758" i="33" s="1"/>
  <c r="N764" i="38" s="1"/>
  <c r="W329" i="6"/>
  <c r="AD325" i="33" s="1"/>
  <c r="N331" i="38" s="1"/>
  <c r="N164" i="36"/>
  <c r="N294" i="36"/>
  <c r="W25" i="6"/>
  <c r="AD21" i="33" s="1"/>
  <c r="N27" i="38" s="1"/>
  <c r="N621" i="36"/>
  <c r="N243" i="36"/>
  <c r="N501" i="36"/>
  <c r="N320" i="36"/>
  <c r="N300" i="36"/>
  <c r="N798" i="36"/>
  <c r="F331" i="36"/>
  <c r="W93" i="6"/>
  <c r="AD89" i="33" s="1"/>
  <c r="N95" i="38" s="1"/>
  <c r="W567" i="6"/>
  <c r="AD563" i="33" s="1"/>
  <c r="N569" i="38" s="1"/>
  <c r="W248" i="6"/>
  <c r="AD244" i="33" s="1"/>
  <c r="N250" i="38" s="1"/>
  <c r="W473" i="6"/>
  <c r="AD469" i="33" s="1"/>
  <c r="N475" i="38" s="1"/>
  <c r="W77" i="6"/>
  <c r="AD73" i="33" s="1"/>
  <c r="N79" i="38" s="1"/>
  <c r="W827" i="6"/>
  <c r="AD823" i="33" s="1"/>
  <c r="N829" i="38" s="1"/>
  <c r="O332" i="6"/>
  <c r="V328" i="33" s="1"/>
  <c r="F334" i="38" s="1"/>
  <c r="O735" i="6"/>
  <c r="V731" i="33" s="1"/>
  <c r="N57" i="43" s="1"/>
  <c r="O601" i="6"/>
  <c r="V597" i="33" s="1"/>
  <c r="N113" i="43" s="1"/>
  <c r="N713" i="36"/>
  <c r="O614" i="6"/>
  <c r="V610" i="33" s="1"/>
  <c r="F616" i="38" s="1"/>
  <c r="W408" i="6"/>
  <c r="AD404" i="33" s="1"/>
  <c r="N410" i="38" s="1"/>
  <c r="N627" i="36"/>
  <c r="N619" i="36"/>
  <c r="F247" i="36"/>
  <c r="N815" i="36"/>
  <c r="N221" i="36"/>
  <c r="O516" i="6"/>
  <c r="V512" i="33" s="1"/>
  <c r="F518" i="38" s="1"/>
  <c r="F31" i="36"/>
  <c r="N314" i="36"/>
  <c r="F268" i="36"/>
  <c r="W644" i="6"/>
  <c r="AD640" i="33" s="1"/>
  <c r="N646" i="38" s="1"/>
  <c r="N446" i="36"/>
  <c r="W393" i="6"/>
  <c r="AD389" i="33" s="1"/>
  <c r="N395" i="38" s="1"/>
  <c r="N521" i="36"/>
  <c r="N551" i="36"/>
  <c r="W33" i="6"/>
  <c r="AD29" i="33" s="1"/>
  <c r="N111" i="36"/>
  <c r="F113" i="36"/>
  <c r="W638" i="6"/>
  <c r="AD634" i="33" s="1"/>
  <c r="N640" i="38" s="1"/>
  <c r="N649" i="36"/>
  <c r="N739" i="36"/>
  <c r="W768" i="6"/>
  <c r="AD764" i="33" s="1"/>
  <c r="N770" i="38" s="1"/>
  <c r="W623" i="6"/>
  <c r="AD619" i="33" s="1"/>
  <c r="N625" i="38" s="1"/>
  <c r="W34" i="6"/>
  <c r="AD30" i="33" s="1"/>
  <c r="N185" i="36"/>
  <c r="N86" i="36"/>
  <c r="W790" i="6"/>
  <c r="AD786" i="33" s="1"/>
  <c r="N792" i="38" s="1"/>
  <c r="N44" i="36"/>
  <c r="N596" i="36"/>
  <c r="N56" i="36"/>
  <c r="N731" i="36"/>
  <c r="W57" i="6"/>
  <c r="AD53" i="33" s="1"/>
  <c r="N59" i="38" s="1"/>
  <c r="F164" i="36"/>
  <c r="N448" i="36"/>
  <c r="N497" i="36"/>
  <c r="W534" i="6"/>
  <c r="AD530" i="33" s="1"/>
  <c r="N536" i="38" s="1"/>
  <c r="N62" i="36"/>
  <c r="W709" i="6"/>
  <c r="AD705" i="33" s="1"/>
  <c r="N711" i="38" s="1"/>
  <c r="F598" i="36"/>
  <c r="O167" i="6"/>
  <c r="V163" i="33" s="1"/>
  <c r="F169" i="38" s="1"/>
  <c r="F527" i="36"/>
  <c r="N570" i="36"/>
  <c r="F533" i="36"/>
  <c r="N441" i="36"/>
  <c r="W770" i="6"/>
  <c r="AD766" i="33" s="1"/>
  <c r="N772" i="38" s="1"/>
  <c r="W716" i="6"/>
  <c r="AD712" i="33" s="1"/>
  <c r="N358" i="36"/>
  <c r="N534" i="36"/>
  <c r="N179" i="36"/>
  <c r="N762" i="36"/>
  <c r="W413" i="6"/>
  <c r="AD409" i="33" s="1"/>
  <c r="N415" i="38" s="1"/>
  <c r="W129" i="6"/>
  <c r="AD125" i="33" s="1"/>
  <c r="W31" i="6"/>
  <c r="AD27" i="33" s="1"/>
  <c r="N33" i="38" s="1"/>
  <c r="N603" i="36"/>
  <c r="N633" i="36"/>
  <c r="N743" i="36"/>
  <c r="N669" i="36"/>
  <c r="N773" i="36"/>
  <c r="N745" i="36"/>
  <c r="W221" i="6"/>
  <c r="AD217" i="33" s="1"/>
  <c r="N223" i="38" s="1"/>
  <c r="N550" i="36"/>
  <c r="O351" i="6"/>
  <c r="V347" i="33" s="1"/>
  <c r="F353" i="38" s="1"/>
  <c r="F445" i="36"/>
  <c r="W593" i="6"/>
  <c r="AD589" i="33" s="1"/>
  <c r="N595" i="38" s="1"/>
  <c r="N528" i="36"/>
  <c r="N480" i="36"/>
  <c r="W332" i="6"/>
  <c r="AD328" i="33" s="1"/>
  <c r="N334" i="38" s="1"/>
  <c r="W817" i="6"/>
  <c r="AD813" i="33" s="1"/>
  <c r="N819" i="38" s="1"/>
  <c r="W580" i="6"/>
  <c r="AD576" i="33" s="1"/>
  <c r="N582" i="38" s="1"/>
  <c r="N761" i="36"/>
  <c r="N732" i="36"/>
  <c r="N231" i="36"/>
  <c r="N524" i="36"/>
  <c r="N660" i="36"/>
  <c r="F582" i="36"/>
  <c r="O315" i="6"/>
  <c r="V311" i="33" s="1"/>
  <c r="F317" i="38" s="1"/>
  <c r="O506" i="6"/>
  <c r="V502" i="33" s="1"/>
  <c r="F508" i="38" s="1"/>
  <c r="F108" i="36"/>
  <c r="F483" i="36"/>
  <c r="W659" i="6"/>
  <c r="AD655" i="33" s="1"/>
  <c r="N661" i="38" s="1"/>
  <c r="W585" i="6"/>
  <c r="AD581" i="33" s="1"/>
  <c r="N587" i="38" s="1"/>
  <c r="N112" i="36"/>
  <c r="N648" i="36"/>
  <c r="W218" i="6"/>
  <c r="AD214" i="33" s="1"/>
  <c r="N220" i="38" s="1"/>
  <c r="W583" i="6"/>
  <c r="AD579" i="33" s="1"/>
  <c r="N585" i="38" s="1"/>
  <c r="N693" i="36"/>
  <c r="W325" i="6"/>
  <c r="AD321" i="33" s="1"/>
  <c r="N327" i="38" s="1"/>
  <c r="W807" i="6"/>
  <c r="AD803" i="33" s="1"/>
  <c r="N809" i="38" s="1"/>
  <c r="W589" i="6"/>
  <c r="AD585" i="33" s="1"/>
  <c r="N591" i="38" s="1"/>
  <c r="N276" i="36"/>
  <c r="W578" i="6"/>
  <c r="AD574" i="33" s="1"/>
  <c r="N580" i="38" s="1"/>
  <c r="N751" i="36"/>
  <c r="W801" i="6"/>
  <c r="AD797" i="33" s="1"/>
  <c r="N803" i="38" s="1"/>
  <c r="W90" i="6"/>
  <c r="AD86" i="33" s="1"/>
  <c r="O453" i="6"/>
  <c r="V449" i="33" s="1"/>
  <c r="F455" i="38" s="1"/>
  <c r="O158" i="6"/>
  <c r="V154" i="33" s="1"/>
  <c r="F160" i="38" s="1"/>
  <c r="O302" i="6"/>
  <c r="V298" i="33" s="1"/>
  <c r="F304" i="38" s="1"/>
  <c r="N328" i="33"/>
  <c r="J334" i="36" s="1"/>
  <c r="N622" i="33"/>
  <c r="S626" i="6" s="1"/>
  <c r="Z622" i="33" s="1"/>
  <c r="J628" i="38" s="1"/>
  <c r="N437" i="33"/>
  <c r="J443" i="36" s="1"/>
  <c r="W708" i="6"/>
  <c r="AD704" i="33" s="1"/>
  <c r="N710" i="38" s="1"/>
  <c r="N63" i="36"/>
  <c r="N563" i="36"/>
  <c r="N493" i="36"/>
  <c r="N442" i="36"/>
  <c r="W722" i="6"/>
  <c r="AD718" i="33" s="1"/>
  <c r="N724" i="38" s="1"/>
  <c r="W650" i="6"/>
  <c r="AD646" i="33" s="1"/>
  <c r="N652" i="38" s="1"/>
  <c r="N177" i="36"/>
  <c r="W474" i="6"/>
  <c r="AD470" i="33" s="1"/>
  <c r="N476" i="38" s="1"/>
  <c r="N610" i="36"/>
  <c r="N616" i="36"/>
  <c r="O444" i="6"/>
  <c r="V440" i="33" s="1"/>
  <c r="F446" i="38" s="1"/>
  <c r="W322" i="6"/>
  <c r="AD318" i="33" s="1"/>
  <c r="N324" i="38" s="1"/>
  <c r="F47" i="36"/>
  <c r="F235" i="36"/>
  <c r="N296" i="33"/>
  <c r="S300" i="6" s="1"/>
  <c r="Z296" i="33" s="1"/>
  <c r="J302" i="38" s="1"/>
  <c r="N43" i="33"/>
  <c r="J49" i="36" s="1"/>
  <c r="W590" i="6"/>
  <c r="AD586" i="33" s="1"/>
  <c r="N592" i="38" s="1"/>
  <c r="W195" i="6"/>
  <c r="AD191" i="33" s="1"/>
  <c r="N197" i="38" s="1"/>
  <c r="W809" i="6"/>
  <c r="AD805" i="33" s="1"/>
  <c r="N811" i="38" s="1"/>
  <c r="N503" i="33"/>
  <c r="J509" i="36" s="1"/>
  <c r="N426" i="33"/>
  <c r="N520" i="36"/>
  <c r="N100" i="36"/>
  <c r="N397" i="36"/>
  <c r="N162" i="36"/>
  <c r="O82" i="6"/>
  <c r="V78" i="33" s="1"/>
  <c r="F84" i="38" s="1"/>
  <c r="O380" i="6"/>
  <c r="V376" i="33" s="1"/>
  <c r="F382" i="38" s="1"/>
  <c r="O587" i="6"/>
  <c r="V583" i="33" s="1"/>
  <c r="F589" i="38" s="1"/>
  <c r="N546" i="33"/>
  <c r="J552" i="36" s="1"/>
  <c r="N271" i="33"/>
  <c r="J277" i="36" s="1"/>
  <c r="W280" i="6"/>
  <c r="AD276" i="33" s="1"/>
  <c r="N282" i="38" s="1"/>
  <c r="N219" i="36"/>
  <c r="N584" i="36"/>
  <c r="W538" i="6"/>
  <c r="AD534" i="33" s="1"/>
  <c r="N540" i="38" s="1"/>
  <c r="N788" i="36"/>
  <c r="O116" i="6"/>
  <c r="V112" i="33" s="1"/>
  <c r="F118" i="38" s="1"/>
  <c r="F274" i="36"/>
  <c r="W636" i="6"/>
  <c r="AD632" i="33" s="1"/>
  <c r="N638" i="38" s="1"/>
  <c r="N242" i="33"/>
  <c r="F138" i="43" s="1"/>
  <c r="N363" i="33"/>
  <c r="J369" i="36" s="1"/>
  <c r="N15" i="33"/>
  <c r="J21" i="36" s="1"/>
  <c r="N100" i="33"/>
  <c r="J106" i="36" s="1"/>
  <c r="W572" i="6"/>
  <c r="AD568" i="33" s="1"/>
  <c r="N574" i="38" s="1"/>
  <c r="N787" i="36"/>
  <c r="N557" i="36"/>
  <c r="N57" i="36"/>
  <c r="N795" i="36"/>
  <c r="N567" i="36"/>
  <c r="N301" i="33"/>
  <c r="J307" i="36" s="1"/>
  <c r="N619" i="33"/>
  <c r="S623" i="6" s="1"/>
  <c r="Z619" i="33" s="1"/>
  <c r="J625" i="38" s="1"/>
  <c r="N479" i="36"/>
  <c r="W805" i="6"/>
  <c r="AD801" i="33" s="1"/>
  <c r="N807" i="38" s="1"/>
  <c r="N785" i="36"/>
  <c r="W108" i="6"/>
  <c r="AD104" i="33" s="1"/>
  <c r="N110" i="38" s="1"/>
  <c r="N97" i="36"/>
  <c r="F576" i="36"/>
  <c r="O356" i="6"/>
  <c r="V352" i="33" s="1"/>
  <c r="F358" i="38" s="1"/>
  <c r="F437" i="36"/>
  <c r="O32" i="6"/>
  <c r="V28" i="33" s="1"/>
  <c r="F34" i="38" s="1"/>
  <c r="F117" i="36"/>
  <c r="W496" i="6"/>
  <c r="AD492" i="33" s="1"/>
  <c r="N498" i="38" s="1"/>
  <c r="O505" i="6"/>
  <c r="V501" i="33" s="1"/>
  <c r="F507" i="38" s="1"/>
  <c r="O298" i="6"/>
  <c r="V294" i="33" s="1"/>
  <c r="F300" i="38" s="1"/>
  <c r="O246" i="6"/>
  <c r="V242" i="33" s="1"/>
  <c r="N138" i="43" s="1"/>
  <c r="O603" i="6"/>
  <c r="V599" i="33" s="1"/>
  <c r="F605" i="38" s="1"/>
  <c r="O92" i="6"/>
  <c r="V88" i="33" s="1"/>
  <c r="F94" i="38" s="1"/>
  <c r="O211" i="6"/>
  <c r="V207" i="33" s="1"/>
  <c r="N650" i="36"/>
  <c r="W161" i="6"/>
  <c r="AD157" i="33" s="1"/>
  <c r="N163" i="38" s="1"/>
  <c r="W352" i="6"/>
  <c r="AD348" i="33" s="1"/>
  <c r="N354" i="38" s="1"/>
  <c r="N483" i="36"/>
  <c r="N108" i="36"/>
  <c r="N226" i="36"/>
  <c r="W739" i="6"/>
  <c r="AD735" i="33" s="1"/>
  <c r="N741" i="38" s="1"/>
  <c r="N838" i="36"/>
  <c r="N237" i="36"/>
  <c r="W660" i="6"/>
  <c r="AD656" i="33" s="1"/>
  <c r="N662" i="38" s="1"/>
  <c r="W73" i="6"/>
  <c r="AD69" i="33" s="1"/>
  <c r="N75" i="38" s="1"/>
  <c r="W772" i="6"/>
  <c r="AD768" i="33" s="1"/>
  <c r="N774" i="38" s="1"/>
  <c r="N265" i="36"/>
  <c r="W554" i="6"/>
  <c r="AD550" i="33" s="1"/>
  <c r="N556" i="38" s="1"/>
  <c r="F54" i="36"/>
  <c r="W498" i="6"/>
  <c r="AD494" i="33" s="1"/>
  <c r="N500" i="38" s="1"/>
  <c r="O760" i="6"/>
  <c r="V756" i="33" s="1"/>
  <c r="N99" i="43" s="1"/>
  <c r="R816" i="33"/>
  <c r="J33" i="43" s="1"/>
  <c r="R277" i="33"/>
  <c r="W281" i="6" s="1"/>
  <c r="AD277" i="33" s="1"/>
  <c r="N283" i="38" s="1"/>
  <c r="R471" i="33"/>
  <c r="W475" i="6" s="1"/>
  <c r="AD471" i="33" s="1"/>
  <c r="N477" i="38" s="1"/>
  <c r="R116" i="33"/>
  <c r="W120" i="6" s="1"/>
  <c r="AD116" i="33" s="1"/>
  <c r="N122" i="38" s="1"/>
  <c r="R396" i="33"/>
  <c r="N402" i="36" s="1"/>
  <c r="R263" i="33"/>
  <c r="W267" i="6" s="1"/>
  <c r="AD263" i="33" s="1"/>
  <c r="N269" i="38" s="1"/>
  <c r="R273" i="33"/>
  <c r="W277" i="6" s="1"/>
  <c r="AD273" i="33" s="1"/>
  <c r="N279" i="38" s="1"/>
  <c r="R819" i="33"/>
  <c r="R144" i="33"/>
  <c r="N150" i="36" s="1"/>
  <c r="R175" i="33"/>
  <c r="W179" i="6" s="1"/>
  <c r="AD175" i="33" s="1"/>
  <c r="N181" i="38" s="1"/>
  <c r="R141" i="33"/>
  <c r="J17" i="43" s="1"/>
  <c r="R177" i="33"/>
  <c r="J131" i="43" s="1"/>
  <c r="R33" i="33"/>
  <c r="J81" i="43" s="1"/>
  <c r="R334" i="33"/>
  <c r="W338" i="6" s="1"/>
  <c r="AD334" i="33" s="1"/>
  <c r="N340" i="38" s="1"/>
  <c r="R198" i="33"/>
  <c r="J11" i="43" s="1"/>
  <c r="R672" i="33"/>
  <c r="W676" i="6" s="1"/>
  <c r="AD672" i="33" s="1"/>
  <c r="N678" i="38" s="1"/>
  <c r="R160" i="33"/>
  <c r="N166" i="36" s="1"/>
  <c r="R822" i="33"/>
  <c r="N828" i="36" s="1"/>
  <c r="R148" i="33"/>
  <c r="J140" i="43" s="1"/>
  <c r="R6" i="33"/>
  <c r="N12" i="36" s="1"/>
  <c r="R247" i="33"/>
  <c r="J76" i="43" s="1"/>
  <c r="R174" i="33"/>
  <c r="N180" i="36" s="1"/>
  <c r="R303" i="33"/>
  <c r="N309" i="36" s="1"/>
  <c r="R417" i="33"/>
  <c r="J95" i="43" s="1"/>
  <c r="R110" i="33"/>
  <c r="J71" i="43" s="1"/>
  <c r="R195" i="33"/>
  <c r="W199" i="6" s="1"/>
  <c r="AD195" i="33" s="1"/>
  <c r="N201" i="38" s="1"/>
  <c r="R475" i="33"/>
  <c r="J15" i="43" s="1"/>
  <c r="R149" i="33"/>
  <c r="W153" i="6" s="1"/>
  <c r="AD149" i="33" s="1"/>
  <c r="N155" i="38" s="1"/>
  <c r="R375" i="33"/>
  <c r="W379" i="6" s="1"/>
  <c r="AD375" i="33" s="1"/>
  <c r="N381" i="38" s="1"/>
  <c r="R260" i="33"/>
  <c r="N266" i="36" s="1"/>
  <c r="R290" i="33"/>
  <c r="J135" i="43" s="1"/>
  <c r="R460" i="33"/>
  <c r="J159" i="43" s="1"/>
  <c r="R114" i="33"/>
  <c r="W118" i="6" s="1"/>
  <c r="AD114" i="33" s="1"/>
  <c r="N120" i="38" s="1"/>
  <c r="R222" i="33"/>
  <c r="N228" i="36" s="1"/>
  <c r="R90" i="33"/>
  <c r="W94" i="6" s="1"/>
  <c r="AD90" i="33" s="1"/>
  <c r="N96" i="38" s="1"/>
  <c r="R385" i="33"/>
  <c r="J51" i="43" s="1"/>
  <c r="N565" i="36"/>
  <c r="N654" i="36"/>
  <c r="W545" i="6"/>
  <c r="AD541" i="33" s="1"/>
  <c r="N547" i="38" s="1"/>
  <c r="R176" i="33"/>
  <c r="R250" i="33"/>
  <c r="N256" i="36" s="1"/>
  <c r="R484" i="33"/>
  <c r="J86" i="43" s="1"/>
  <c r="R429" i="33"/>
  <c r="R706" i="33"/>
  <c r="J10" i="43" s="1"/>
  <c r="R129" i="33"/>
  <c r="W133" i="6" s="1"/>
  <c r="AD129" i="33" s="1"/>
  <c r="N135" i="38" s="1"/>
  <c r="R54" i="33"/>
  <c r="R420" i="33"/>
  <c r="W424" i="6" s="1"/>
  <c r="AD420" i="33" s="1"/>
  <c r="N426" i="38" s="1"/>
  <c r="R408" i="33"/>
  <c r="J90" i="43" s="1"/>
  <c r="R384" i="33"/>
  <c r="W388" i="6" s="1"/>
  <c r="AD384" i="33" s="1"/>
  <c r="N390" i="38" s="1"/>
  <c r="R285" i="33"/>
  <c r="J111" i="43" s="1"/>
  <c r="R253" i="33"/>
  <c r="N259" i="36" s="1"/>
  <c r="R675" i="33"/>
  <c r="W679" i="6" s="1"/>
  <c r="AD675" i="33" s="1"/>
  <c r="N681" i="38" s="1"/>
  <c r="R676" i="33"/>
  <c r="J112" i="43" s="1"/>
  <c r="R289" i="33"/>
  <c r="W293" i="6" s="1"/>
  <c r="AD289" i="33" s="1"/>
  <c r="N295" i="38" s="1"/>
  <c r="R459" i="33"/>
  <c r="J175" i="43" s="1"/>
  <c r="R226" i="33"/>
  <c r="J155" i="43" s="1"/>
  <c r="R32" i="33"/>
  <c r="J84" i="43" s="1"/>
  <c r="R190" i="33"/>
  <c r="N196" i="36" s="1"/>
  <c r="R136" i="33"/>
  <c r="N142" i="36" s="1"/>
  <c r="R335" i="33"/>
  <c r="N341" i="36" s="1"/>
  <c r="R159" i="33"/>
  <c r="N165" i="36" s="1"/>
  <c r="R120" i="33"/>
  <c r="J179" i="43" s="1"/>
  <c r="R699" i="33"/>
  <c r="J60" i="43" s="1"/>
  <c r="R416" i="33"/>
  <c r="W420" i="6" s="1"/>
  <c r="AD416" i="33" s="1"/>
  <c r="N422" i="38" s="1"/>
  <c r="R403" i="33"/>
  <c r="J83" i="43" s="1"/>
  <c r="R47" i="33"/>
  <c r="J184" i="43" s="1"/>
  <c r="R657" i="33"/>
  <c r="R402" i="33"/>
  <c r="N408" i="36" s="1"/>
  <c r="R717" i="33"/>
  <c r="W721" i="6" s="1"/>
  <c r="AD717" i="33" s="1"/>
  <c r="N723" i="38" s="1"/>
  <c r="R267" i="33"/>
  <c r="W271" i="6" s="1"/>
  <c r="AD267" i="33" s="1"/>
  <c r="N273" i="38" s="1"/>
  <c r="R85" i="33"/>
  <c r="N91" i="36" s="1"/>
  <c r="R371" i="33"/>
  <c r="W375" i="6" s="1"/>
  <c r="AD371" i="33" s="1"/>
  <c r="N377" i="38" s="1"/>
  <c r="R123" i="33"/>
  <c r="R341" i="33"/>
  <c r="W345" i="6" s="1"/>
  <c r="AD341" i="33" s="1"/>
  <c r="N347" i="38" s="1"/>
  <c r="R265" i="33"/>
  <c r="W269" i="6" s="1"/>
  <c r="AD265" i="33" s="1"/>
  <c r="N271" i="38" s="1"/>
  <c r="W336" i="6"/>
  <c r="AD332" i="33" s="1"/>
  <c r="N338" i="38" s="1"/>
  <c r="N369" i="36"/>
  <c r="N305" i="36"/>
  <c r="R201" i="33"/>
  <c r="J27" i="43" s="1"/>
  <c r="R283" i="33"/>
  <c r="W287" i="6" s="1"/>
  <c r="AD283" i="33" s="1"/>
  <c r="N289" i="38" s="1"/>
  <c r="R677" i="33"/>
  <c r="J6" i="43" s="1"/>
  <c r="R346" i="33"/>
  <c r="N352" i="36" s="1"/>
  <c r="R399" i="33"/>
  <c r="R788" i="33"/>
  <c r="W792" i="6" s="1"/>
  <c r="AD788" i="33" s="1"/>
  <c r="N794" i="38" s="1"/>
  <c r="N374" i="36"/>
  <c r="N617" i="36"/>
  <c r="N107" i="36"/>
  <c r="N469" i="36"/>
  <c r="W111" i="6"/>
  <c r="AD107" i="33" s="1"/>
  <c r="N113" i="38" s="1"/>
  <c r="W208" i="6"/>
  <c r="AD204" i="33" s="1"/>
  <c r="R127" i="33"/>
  <c r="N133" i="36" s="1"/>
  <c r="R405" i="33"/>
  <c r="J26" i="43" s="1"/>
  <c r="R189" i="33"/>
  <c r="N195" i="36" s="1"/>
  <c r="R701" i="33"/>
  <c r="J96" i="43" s="1"/>
  <c r="R393" i="33"/>
  <c r="N399" i="36" s="1"/>
  <c r="R196" i="33"/>
  <c r="W200" i="6" s="1"/>
  <c r="AD196" i="33" s="1"/>
  <c r="N202" i="38" s="1"/>
  <c r="R398" i="33"/>
  <c r="R150" i="33"/>
  <c r="N156" i="36" s="1"/>
  <c r="R19" i="33"/>
  <c r="W23" i="6" s="1"/>
  <c r="AD19" i="33" s="1"/>
  <c r="N25" i="38" s="1"/>
  <c r="R443" i="33"/>
  <c r="W447" i="6" s="1"/>
  <c r="AD443" i="33" s="1"/>
  <c r="N449" i="38" s="1"/>
  <c r="R595" i="33"/>
  <c r="N601" i="36" s="1"/>
  <c r="R62" i="33"/>
  <c r="J146" i="43" s="1"/>
  <c r="R124" i="33"/>
  <c r="J142" i="43" s="1"/>
  <c r="R200" i="33"/>
  <c r="J31" i="43" s="1"/>
  <c r="R180" i="33"/>
  <c r="R668" i="33"/>
  <c r="J79" i="43" s="1"/>
  <c r="R84" i="33"/>
  <c r="W88" i="6" s="1"/>
  <c r="AD84" i="33" s="1"/>
  <c r="N90" i="38" s="1"/>
  <c r="R661" i="33"/>
  <c r="W665" i="6" s="1"/>
  <c r="AD661" i="33" s="1"/>
  <c r="N667" i="38" s="1"/>
  <c r="R684" i="33"/>
  <c r="N690" i="36" s="1"/>
  <c r="R71" i="33"/>
  <c r="W75" i="6" s="1"/>
  <c r="AD71" i="33" s="1"/>
  <c r="N77" i="38" s="1"/>
  <c r="R67" i="33"/>
  <c r="R183" i="33"/>
  <c r="W187" i="6" s="1"/>
  <c r="AD183" i="33" s="1"/>
  <c r="N189" i="38" s="1"/>
  <c r="R302" i="33"/>
  <c r="N308" i="36" s="1"/>
  <c r="R269" i="33"/>
  <c r="W273" i="6" s="1"/>
  <c r="AD269" i="33" s="1"/>
  <c r="N275" i="38" s="1"/>
  <c r="R392" i="33"/>
  <c r="N398" i="36" s="1"/>
  <c r="R666" i="33"/>
  <c r="W670" i="6" s="1"/>
  <c r="AD666" i="33" s="1"/>
  <c r="N672" i="38" s="1"/>
  <c r="R418" i="33"/>
  <c r="J133" i="43" s="1"/>
  <c r="R55" i="33"/>
  <c r="N61" i="36" s="1"/>
  <c r="R419" i="33"/>
  <c r="J177" i="43" s="1"/>
  <c r="R145" i="33"/>
  <c r="N151" i="36" s="1"/>
  <c r="R300" i="33"/>
  <c r="R252" i="33"/>
  <c r="N258" i="36" s="1"/>
  <c r="R777" i="33"/>
  <c r="N783" i="36" s="1"/>
  <c r="R133" i="33"/>
  <c r="J42" i="43" s="1"/>
  <c r="R414" i="33"/>
  <c r="J168" i="43" s="1"/>
  <c r="R202" i="33"/>
  <c r="N208" i="36" s="1"/>
  <c r="R483" i="33"/>
  <c r="J23" i="43" s="1"/>
  <c r="R122" i="33"/>
  <c r="J40" i="43" s="1"/>
  <c r="R709" i="33"/>
  <c r="J121" i="43" s="1"/>
  <c r="R456" i="33"/>
  <c r="J53" i="43" s="1"/>
  <c r="R670" i="33"/>
  <c r="W674" i="6" s="1"/>
  <c r="AD670" i="33" s="1"/>
  <c r="N676" i="38" s="1"/>
  <c r="R228" i="33"/>
  <c r="N234" i="36" s="1"/>
  <c r="R139" i="33"/>
  <c r="J104" i="43" s="1"/>
  <c r="R109" i="33"/>
  <c r="R281" i="33"/>
  <c r="W285" i="6" s="1"/>
  <c r="AD281" i="33" s="1"/>
  <c r="N287" i="38" s="1"/>
  <c r="R82" i="33"/>
  <c r="N88" i="36" s="1"/>
  <c r="R387" i="33"/>
  <c r="R130" i="33"/>
  <c r="J124" i="43" s="1"/>
  <c r="W815" i="6"/>
  <c r="AD811" i="33" s="1"/>
  <c r="N817" i="38" s="1"/>
  <c r="W642" i="6"/>
  <c r="AD638" i="33" s="1"/>
  <c r="N644" i="38" s="1"/>
  <c r="W525" i="6"/>
  <c r="AD521" i="33" s="1"/>
  <c r="N527" i="38" s="1"/>
  <c r="W348" i="6"/>
  <c r="AD344" i="33" s="1"/>
  <c r="N350" i="38" s="1"/>
  <c r="W324" i="6"/>
  <c r="AD320" i="33" s="1"/>
  <c r="N326" i="38" s="1"/>
  <c r="N826" i="36"/>
  <c r="R658" i="33"/>
  <c r="J65" i="43" s="1"/>
  <c r="R315" i="33"/>
  <c r="W319" i="6" s="1"/>
  <c r="AD315" i="33" s="1"/>
  <c r="N321" i="38" s="1"/>
  <c r="R390" i="33"/>
  <c r="W394" i="6" s="1"/>
  <c r="AD390" i="33" s="1"/>
  <c r="N396" i="38" s="1"/>
  <c r="R60" i="33"/>
  <c r="N66" i="36" s="1"/>
  <c r="R357" i="33"/>
  <c r="J56" i="43" s="1"/>
  <c r="R367" i="33"/>
  <c r="J109" i="43" s="1"/>
  <c r="R205" i="33"/>
  <c r="W209" i="6" s="1"/>
  <c r="AD205" i="33" s="1"/>
  <c r="N211" i="38" s="1"/>
  <c r="R181" i="33"/>
  <c r="W185" i="6" s="1"/>
  <c r="AD181" i="33" s="1"/>
  <c r="N187" i="38" s="1"/>
  <c r="R793" i="33"/>
  <c r="N799" i="36" s="1"/>
  <c r="R715" i="33"/>
  <c r="J18" i="43" s="1"/>
  <c r="R388" i="33"/>
  <c r="J158" i="43" s="1"/>
  <c r="R210" i="33"/>
  <c r="W214" i="6" s="1"/>
  <c r="AD210" i="33" s="1"/>
  <c r="N216" i="38" s="1"/>
  <c r="R511" i="33"/>
  <c r="N517" i="36" s="1"/>
  <c r="R330" i="33"/>
  <c r="J39" i="43" s="1"/>
  <c r="R364" i="33"/>
  <c r="N370" i="36" s="1"/>
  <c r="R232" i="33"/>
  <c r="N238" i="36" s="1"/>
  <c r="R178" i="33"/>
  <c r="R669" i="33"/>
  <c r="R664" i="33"/>
  <c r="N670" i="36" s="1"/>
  <c r="R45" i="33"/>
  <c r="R186" i="33"/>
  <c r="W190" i="6" s="1"/>
  <c r="AD186" i="33" s="1"/>
  <c r="N192" i="38" s="1"/>
  <c r="R188" i="33"/>
  <c r="W192" i="6" s="1"/>
  <c r="AD188" i="33" s="1"/>
  <c r="N194" i="38" s="1"/>
  <c r="R796" i="33"/>
  <c r="N802" i="36" s="1"/>
  <c r="R26" i="33"/>
  <c r="R679" i="33"/>
  <c r="W683" i="6" s="1"/>
  <c r="AD679" i="33" s="1"/>
  <c r="N685" i="38" s="1"/>
  <c r="R423" i="33"/>
  <c r="J7" i="43" s="1"/>
  <c r="R695" i="33"/>
  <c r="N701" i="36" s="1"/>
  <c r="R481" i="33"/>
  <c r="J94" i="43" s="1"/>
  <c r="R692" i="33"/>
  <c r="J128" i="43" s="1"/>
  <c r="R383" i="33"/>
  <c r="N389" i="36" s="1"/>
  <c r="W581" i="6"/>
  <c r="AD577" i="33" s="1"/>
  <c r="N583" i="38" s="1"/>
  <c r="N820" i="36"/>
  <c r="W634" i="6"/>
  <c r="AD630" i="33" s="1"/>
  <c r="N636" i="38" s="1"/>
  <c r="N782" i="36"/>
  <c r="N378" i="36"/>
  <c r="N543" i="36"/>
  <c r="W43" i="6"/>
  <c r="AD39" i="33" s="1"/>
  <c r="N784" i="36"/>
  <c r="N748" i="36"/>
  <c r="R674" i="33"/>
  <c r="J20" i="43" s="1"/>
  <c r="R132" i="33"/>
  <c r="R199" i="33"/>
  <c r="J77" i="43" s="1"/>
  <c r="R266" i="33"/>
  <c r="N272" i="36" s="1"/>
  <c r="R817" i="33"/>
  <c r="J9" i="43" s="1"/>
  <c r="R113" i="33"/>
  <c r="W117" i="6" s="1"/>
  <c r="AD113" i="33" s="1"/>
  <c r="N119" i="38" s="1"/>
  <c r="R224" i="33"/>
  <c r="J93" i="43" s="1"/>
  <c r="R194" i="33"/>
  <c r="J74" i="43" s="1"/>
  <c r="R233" i="33"/>
  <c r="N239" i="36" s="1"/>
  <c r="R278" i="33"/>
  <c r="J116" i="43" s="1"/>
  <c r="R327" i="33"/>
  <c r="N333" i="36" s="1"/>
  <c r="R248" i="33"/>
  <c r="W252" i="6" s="1"/>
  <c r="AD248" i="33" s="1"/>
  <c r="N254" i="38" s="1"/>
  <c r="R216" i="33"/>
  <c r="R378" i="33"/>
  <c r="R686" i="33"/>
  <c r="N692" i="36" s="1"/>
  <c r="R155" i="33"/>
  <c r="R812" i="33"/>
  <c r="W816" i="6" s="1"/>
  <c r="AD812" i="33" s="1"/>
  <c r="N818" i="38" s="1"/>
  <c r="R10" i="33"/>
  <c r="N16" i="36" s="1"/>
  <c r="R373" i="33"/>
  <c r="N379" i="36" s="1"/>
  <c r="R682" i="33"/>
  <c r="J85" i="43" s="1"/>
  <c r="R77" i="33"/>
  <c r="W81" i="6" s="1"/>
  <c r="AD77" i="33" s="1"/>
  <c r="N83" i="38" s="1"/>
  <c r="R394" i="33"/>
  <c r="N400" i="36" s="1"/>
  <c r="R272" i="33"/>
  <c r="W276" i="6" s="1"/>
  <c r="AD272" i="33" s="1"/>
  <c r="N278" i="38" s="1"/>
  <c r="R693" i="33"/>
  <c r="R432" i="33"/>
  <c r="J163" i="43" s="1"/>
  <c r="R721" i="33"/>
  <c r="N727" i="36" s="1"/>
  <c r="R81" i="33"/>
  <c r="W85" i="6" s="1"/>
  <c r="AD81" i="33" s="1"/>
  <c r="N87" i="38" s="1"/>
  <c r="R425" i="33"/>
  <c r="W429" i="6" s="1"/>
  <c r="AD425" i="33" s="1"/>
  <c r="N431" i="38" s="1"/>
  <c r="R831" i="33"/>
  <c r="J50" i="43" s="1"/>
  <c r="R256" i="33"/>
  <c r="J35" i="43" s="1"/>
  <c r="R413" i="33"/>
  <c r="N419" i="36" s="1"/>
  <c r="R274" i="33"/>
  <c r="R690" i="33"/>
  <c r="J59" i="43" s="1"/>
  <c r="R359" i="33"/>
  <c r="N365" i="36" s="1"/>
  <c r="R673" i="33"/>
  <c r="N679" i="36" s="1"/>
  <c r="R9" i="33"/>
  <c r="J80" i="43" s="1"/>
  <c r="R365" i="33"/>
  <c r="N371" i="36" s="1"/>
  <c r="R7" i="33"/>
  <c r="J82" i="43" s="1"/>
  <c r="R829" i="33"/>
  <c r="W833" i="6" s="1"/>
  <c r="AD829" i="33" s="1"/>
  <c r="N835" i="38" s="1"/>
  <c r="R49" i="33"/>
  <c r="J19" i="43" s="1"/>
  <c r="R243" i="33"/>
  <c r="W247" i="6" s="1"/>
  <c r="AD243" i="33" s="1"/>
  <c r="N249" i="38" s="1"/>
  <c r="R451" i="33"/>
  <c r="J122" i="43" s="1"/>
  <c r="R24" i="33"/>
  <c r="N30" i="36" s="1"/>
  <c r="R671" i="33"/>
  <c r="J69" i="43" s="1"/>
  <c r="N747" i="36"/>
  <c r="N532" i="36"/>
  <c r="R83" i="33"/>
  <c r="W87" i="6" s="1"/>
  <c r="AD83" i="33" s="1"/>
  <c r="N89" i="38" s="1"/>
  <c r="R361" i="33"/>
  <c r="J132" i="43" s="1"/>
  <c r="R698" i="33"/>
  <c r="W702" i="6" s="1"/>
  <c r="AD698" i="33" s="1"/>
  <c r="N704" i="38" s="1"/>
  <c r="R696" i="33"/>
  <c r="J46" i="43" s="1"/>
  <c r="R264" i="33"/>
  <c r="N270" i="36" s="1"/>
  <c r="R415" i="33"/>
  <c r="W419" i="6" s="1"/>
  <c r="AD415" i="33" s="1"/>
  <c r="N421" i="38" s="1"/>
  <c r="R476" i="33"/>
  <c r="W480" i="6" s="1"/>
  <c r="AD476" i="33" s="1"/>
  <c r="N482" i="38" s="1"/>
  <c r="R193" i="33"/>
  <c r="J188" i="43" s="1"/>
  <c r="F74" i="36"/>
  <c r="R40" i="33"/>
  <c r="N46" i="36" s="1"/>
  <c r="R187" i="33"/>
  <c r="W191" i="6" s="1"/>
  <c r="AD187" i="33" s="1"/>
  <c r="N193" i="38" s="1"/>
  <c r="R143" i="33"/>
  <c r="R161" i="33"/>
  <c r="N167" i="36" s="1"/>
  <c r="R76" i="33"/>
  <c r="O555" i="6"/>
  <c r="V551" i="33" s="1"/>
  <c r="F557" i="38" s="1"/>
  <c r="R23" i="33"/>
  <c r="W27" i="6" s="1"/>
  <c r="AD23" i="33" s="1"/>
  <c r="N29" i="38" s="1"/>
  <c r="R115" i="33"/>
  <c r="N121" i="36" s="1"/>
  <c r="R258" i="33"/>
  <c r="W262" i="6" s="1"/>
  <c r="AD258" i="33" s="1"/>
  <c r="N264" i="38" s="1"/>
  <c r="R239" i="33"/>
  <c r="J28" i="43" s="1"/>
  <c r="R309" i="33"/>
  <c r="W313" i="6" s="1"/>
  <c r="AD309" i="33" s="1"/>
  <c r="N315" i="38" s="1"/>
  <c r="R238" i="33"/>
  <c r="N244" i="36" s="1"/>
  <c r="R355" i="33"/>
  <c r="W359" i="6" s="1"/>
  <c r="AD355" i="33" s="1"/>
  <c r="N361" i="38" s="1"/>
  <c r="R691" i="33"/>
  <c r="W695" i="6" s="1"/>
  <c r="AD691" i="33" s="1"/>
  <c r="N697" i="38" s="1"/>
  <c r="R13" i="33"/>
  <c r="W17" i="6" s="1"/>
  <c r="AD13" i="33" s="1"/>
  <c r="N19" i="38" s="1"/>
  <c r="R211" i="33"/>
  <c r="J58" i="43" s="1"/>
  <c r="R381" i="33"/>
  <c r="R151" i="33"/>
  <c r="J75" i="43" s="1"/>
  <c r="R660" i="33"/>
  <c r="R165" i="33"/>
  <c r="W169" i="6" s="1"/>
  <c r="AD165" i="33" s="1"/>
  <c r="N171" i="38" s="1"/>
  <c r="R749" i="33"/>
  <c r="J70" i="43" s="1"/>
  <c r="R818" i="33"/>
  <c r="J55" i="43" s="1"/>
  <c r="R386" i="33"/>
  <c r="N392" i="36" s="1"/>
  <c r="R126" i="33"/>
  <c r="N132" i="36" s="1"/>
  <c r="R118" i="33"/>
  <c r="J30" i="43" s="1"/>
  <c r="R170" i="33"/>
  <c r="N176" i="36" s="1"/>
  <c r="R212" i="33"/>
  <c r="N218" i="36" s="1"/>
  <c r="R827" i="33"/>
  <c r="R685" i="33"/>
  <c r="N691" i="36" s="1"/>
  <c r="R703" i="33"/>
  <c r="J169" i="43" s="1"/>
  <c r="R153" i="33"/>
  <c r="J144" i="43" s="1"/>
  <c r="R306" i="33"/>
  <c r="R103" i="33"/>
  <c r="W107" i="6" s="1"/>
  <c r="AD103" i="33" s="1"/>
  <c r="N109" i="38" s="1"/>
  <c r="R192" i="33"/>
  <c r="J54" i="43" s="1"/>
  <c r="R689" i="33"/>
  <c r="R821" i="33"/>
  <c r="R304" i="33"/>
  <c r="W523" i="6"/>
  <c r="AD519" i="33" s="1"/>
  <c r="N525" i="38" s="1"/>
  <c r="N607" i="36"/>
  <c r="N629" i="36"/>
  <c r="N544" i="36"/>
  <c r="W100" i="6"/>
  <c r="AD96" i="33" s="1"/>
  <c r="N102" i="38" s="1"/>
  <c r="N93" i="36"/>
  <c r="W83" i="6"/>
  <c r="AD79" i="33" s="1"/>
  <c r="N85" i="38" s="1"/>
  <c r="N604" i="36"/>
  <c r="W830" i="6"/>
  <c r="AD826" i="33" s="1"/>
  <c r="N832" i="38" s="1"/>
  <c r="N143" i="36"/>
  <c r="N838" i="38"/>
  <c r="W291" i="6"/>
  <c r="AD287" i="33" s="1"/>
  <c r="N293" i="38" s="1"/>
  <c r="W550" i="6"/>
  <c r="AD546" i="33" s="1"/>
  <c r="N552" i="38" s="1"/>
  <c r="N362" i="36"/>
  <c r="F488" i="36"/>
  <c r="F326" i="36"/>
  <c r="F360" i="36"/>
  <c r="F548" i="36"/>
  <c r="N343" i="36"/>
  <c r="O248" i="6"/>
  <c r="V244" i="33" s="1"/>
  <c r="F250" i="38" s="1"/>
  <c r="F541" i="36"/>
  <c r="F612" i="36"/>
  <c r="W48" i="6"/>
  <c r="AD44" i="33" s="1"/>
  <c r="N50" i="38" s="1"/>
  <c r="N620" i="36"/>
  <c r="W559" i="6"/>
  <c r="AD555" i="33" s="1"/>
  <c r="N561" i="38" s="1"/>
  <c r="N495" i="36"/>
  <c r="W531" i="6"/>
  <c r="AD527" i="33" s="1"/>
  <c r="N533" i="38" s="1"/>
  <c r="N716" i="36"/>
  <c r="W624" i="6"/>
  <c r="AD620" i="33" s="1"/>
  <c r="N626" i="38" s="1"/>
  <c r="R5" i="33"/>
  <c r="N307" i="36"/>
  <c r="W544" i="6"/>
  <c r="AD540" i="33" s="1"/>
  <c r="N546" i="38" s="1"/>
  <c r="N58" i="36"/>
  <c r="N54" i="36"/>
  <c r="W595" i="6"/>
  <c r="AD591" i="33" s="1"/>
  <c r="N597" i="38" s="1"/>
  <c r="N24" i="36"/>
  <c r="W464" i="6"/>
  <c r="AD460" i="33" s="1"/>
  <c r="N505" i="36"/>
  <c r="W547" i="6"/>
  <c r="AD543" i="33" s="1"/>
  <c r="N549" i="38" s="1"/>
  <c r="W32" i="6"/>
  <c r="AD28" i="33" s="1"/>
  <c r="N34" i="38" s="1"/>
  <c r="W787" i="6"/>
  <c r="AD783" i="33" s="1"/>
  <c r="N789" i="38" s="1"/>
  <c r="N728" i="36"/>
  <c r="N460" i="36"/>
  <c r="N614" i="36"/>
  <c r="O634" i="6"/>
  <c r="V630" i="33" s="1"/>
  <c r="F636" i="38" s="1"/>
  <c r="W227" i="6"/>
  <c r="AD223" i="33" s="1"/>
  <c r="N229" i="38" s="1"/>
  <c r="N725" i="36"/>
  <c r="N714" i="36"/>
  <c r="N655" i="36"/>
  <c r="W311" i="6"/>
  <c r="AD307" i="33" s="1"/>
  <c r="N313" i="38" s="1"/>
  <c r="N542" i="36"/>
  <c r="N290" i="36"/>
  <c r="N800" i="36"/>
  <c r="N49" i="36"/>
  <c r="N325" i="36"/>
  <c r="N613" i="36"/>
  <c r="W76" i="6"/>
  <c r="AD72" i="33" s="1"/>
  <c r="N78" i="38" s="1"/>
  <c r="N492" i="36"/>
  <c r="N763" i="36"/>
  <c r="N599" i="36"/>
  <c r="W225" i="6"/>
  <c r="AD221" i="33" s="1"/>
  <c r="N227" i="38" s="1"/>
  <c r="N225" i="36"/>
  <c r="N170" i="36"/>
  <c r="W432" i="6"/>
  <c r="AD428" i="33" s="1"/>
  <c r="N434" i="38" s="1"/>
  <c r="W557" i="6"/>
  <c r="AD553" i="33" s="1"/>
  <c r="N559" i="38" s="1"/>
  <c r="N740" i="36"/>
  <c r="F658" i="36"/>
  <c r="O715" i="6"/>
  <c r="V711" i="33" s="1"/>
  <c r="F564" i="36"/>
  <c r="O557" i="6"/>
  <c r="V553" i="33" s="1"/>
  <c r="F559" i="38" s="1"/>
  <c r="O521" i="6"/>
  <c r="V517" i="33" s="1"/>
  <c r="F523" i="38" s="1"/>
  <c r="J315" i="33"/>
  <c r="F321" i="36" s="1"/>
  <c r="O554" i="6"/>
  <c r="V550" i="33" s="1"/>
  <c r="F556" i="38" s="1"/>
  <c r="O500" i="6"/>
  <c r="V496" i="33" s="1"/>
  <c r="F502" i="38" s="1"/>
  <c r="J247" i="33"/>
  <c r="B76" i="43" s="1"/>
  <c r="O299" i="6"/>
  <c r="V295" i="33" s="1"/>
  <c r="O635" i="6"/>
  <c r="V631" i="33" s="1"/>
  <c r="F637" i="38" s="1"/>
  <c r="O579" i="6"/>
  <c r="V575" i="33" s="1"/>
  <c r="F581" i="38" s="1"/>
  <c r="O73" i="6"/>
  <c r="V69" i="33" s="1"/>
  <c r="F75" i="38" s="1"/>
  <c r="F413" i="36"/>
  <c r="O510" i="6"/>
  <c r="V506" i="33" s="1"/>
  <c r="F512" i="38" s="1"/>
  <c r="O77" i="6"/>
  <c r="V73" i="33" s="1"/>
  <c r="F79" i="38" s="1"/>
  <c r="O384" i="6"/>
  <c r="V380" i="33" s="1"/>
  <c r="F386" i="38" s="1"/>
  <c r="O56" i="6"/>
  <c r="V52" i="33" s="1"/>
  <c r="F58" i="38" s="1"/>
  <c r="J7" i="33"/>
  <c r="B82" i="43" s="1"/>
  <c r="J49" i="33"/>
  <c r="B19" i="43" s="1"/>
  <c r="J196" i="33"/>
  <c r="F569" i="36"/>
  <c r="J417" i="33"/>
  <c r="B95" i="43" s="1"/>
  <c r="O183" i="6"/>
  <c r="V179" i="33" s="1"/>
  <c r="O393" i="6"/>
  <c r="V389" i="33" s="1"/>
  <c r="F395" i="38" s="1"/>
  <c r="O451" i="6"/>
  <c r="V447" i="33" s="1"/>
  <c r="F453" i="38" s="1"/>
  <c r="J9" i="33"/>
  <c r="B80" i="43" s="1"/>
  <c r="J165" i="33"/>
  <c r="F233" i="36"/>
  <c r="J54" i="33"/>
  <c r="J121" i="33"/>
  <c r="B38" i="43" s="1"/>
  <c r="J818" i="33"/>
  <c r="B55" i="43" s="1"/>
  <c r="N356" i="36"/>
  <c r="W358" i="6"/>
  <c r="AD354" i="33" s="1"/>
  <c r="N360" i="38" s="1"/>
  <c r="O373" i="6"/>
  <c r="V369" i="33" s="1"/>
  <c r="F375" i="38" s="1"/>
  <c r="O437" i="6"/>
  <c r="V433" i="33" s="1"/>
  <c r="F439" i="38" s="1"/>
  <c r="J32" i="33"/>
  <c r="B84" i="43" s="1"/>
  <c r="J40" i="33"/>
  <c r="O44" i="6" s="1"/>
  <c r="V40" i="33" s="1"/>
  <c r="F46" i="38" s="1"/>
  <c r="J6" i="33"/>
  <c r="J114" i="33"/>
  <c r="O118" i="6" s="1"/>
  <c r="V114" i="33" s="1"/>
  <c r="F120" i="38" s="1"/>
  <c r="F401" i="36"/>
  <c r="W628" i="6"/>
  <c r="AD624" i="33" s="1"/>
  <c r="N630" i="38" s="1"/>
  <c r="J76" i="33"/>
  <c r="J189" i="33"/>
  <c r="J145" i="33"/>
  <c r="J679" i="33"/>
  <c r="J413" i="33"/>
  <c r="J365" i="33"/>
  <c r="J120" i="33"/>
  <c r="B179" i="43" s="1"/>
  <c r="J386" i="33"/>
  <c r="J777" i="33"/>
  <c r="B157" i="43" s="1"/>
  <c r="J150" i="33"/>
  <c r="J132" i="33"/>
  <c r="W121" i="6"/>
  <c r="AD117" i="33" s="1"/>
  <c r="V154" i="43" s="1"/>
  <c r="W443" i="6"/>
  <c r="AD439" i="33" s="1"/>
  <c r="N445" i="38" s="1"/>
  <c r="J134" i="33"/>
  <c r="J55" i="33"/>
  <c r="F61" i="36" s="1"/>
  <c r="J193" i="33"/>
  <c r="B188" i="43" s="1"/>
  <c r="J658" i="33"/>
  <c r="B65" i="43" s="1"/>
  <c r="J388" i="33"/>
  <c r="B158" i="43" s="1"/>
  <c r="J390" i="33"/>
  <c r="J280" i="33"/>
  <c r="J190" i="33"/>
  <c r="O568" i="6"/>
  <c r="V564" i="33" s="1"/>
  <c r="F570" i="38" s="1"/>
  <c r="J122" i="33"/>
  <c r="B40" i="43" s="1"/>
  <c r="J82" i="33"/>
  <c r="J475" i="33"/>
  <c r="B15" i="43" s="1"/>
  <c r="J460" i="33"/>
  <c r="B159" i="43" s="1"/>
  <c r="J371" i="33"/>
  <c r="F377" i="36" s="1"/>
  <c r="J483" i="33"/>
  <c r="B23" i="43" s="1"/>
  <c r="F494" i="36"/>
  <c r="W510" i="6"/>
  <c r="AD506" i="33" s="1"/>
  <c r="N512" i="38" s="1"/>
  <c r="J110" i="33"/>
  <c r="B71" i="43" s="1"/>
  <c r="O354" i="6"/>
  <c r="V350" i="33" s="1"/>
  <c r="F356" i="38" s="1"/>
  <c r="F137" i="36"/>
  <c r="J186" i="33"/>
  <c r="J233" i="33"/>
  <c r="O631" i="6"/>
  <c r="V627" i="33" s="1"/>
  <c r="F633" i="38" s="1"/>
  <c r="J146" i="33"/>
  <c r="J148" i="33"/>
  <c r="B140" i="43" s="1"/>
  <c r="J81" i="33"/>
  <c r="B29" i="43" s="1"/>
  <c r="J202" i="33"/>
  <c r="F208" i="36" s="1"/>
  <c r="J136" i="33"/>
  <c r="J303" i="33"/>
  <c r="J192" i="33"/>
  <c r="B54" i="43" s="1"/>
  <c r="J685" i="33"/>
  <c r="J682" i="33"/>
  <c r="B85" i="43" s="1"/>
  <c r="J480" i="33"/>
  <c r="B52" i="43" s="1"/>
  <c r="J200" i="33"/>
  <c r="B31" i="43" s="1"/>
  <c r="J168" i="33"/>
  <c r="F174" i="36" s="1"/>
  <c r="J103" i="33"/>
  <c r="O547" i="6"/>
  <c r="V543" i="33" s="1"/>
  <c r="F549" i="38" s="1"/>
  <c r="O318" i="6"/>
  <c r="V314" i="33" s="1"/>
  <c r="F320" i="38" s="1"/>
  <c r="F44" i="36"/>
  <c r="O108" i="6"/>
  <c r="V104" i="33" s="1"/>
  <c r="F110" i="38" s="1"/>
  <c r="O583" i="6"/>
  <c r="V579" i="33" s="1"/>
  <c r="F585" i="38" s="1"/>
  <c r="O362" i="6"/>
  <c r="V358" i="33" s="1"/>
  <c r="F364" i="38" s="1"/>
  <c r="O291" i="6"/>
  <c r="V287" i="33" s="1"/>
  <c r="F293" i="38" s="1"/>
  <c r="J178" i="33"/>
  <c r="J23" i="33"/>
  <c r="J60" i="33"/>
  <c r="F66" i="36" s="1"/>
  <c r="J228" i="33"/>
  <c r="J188" i="33"/>
  <c r="B165" i="43" s="1"/>
  <c r="J357" i="33"/>
  <c r="B56" i="43" s="1"/>
  <c r="J248" i="33"/>
  <c r="F254" i="36" s="1"/>
  <c r="J678" i="33"/>
  <c r="J373" i="33"/>
  <c r="J595" i="33"/>
  <c r="B173" i="43" s="1"/>
  <c r="J690" i="33"/>
  <c r="B59" i="43" s="1"/>
  <c r="J90" i="33"/>
  <c r="J124" i="33"/>
  <c r="B142" i="43" s="1"/>
  <c r="F573" i="36"/>
  <c r="O509" i="6"/>
  <c r="V505" i="33" s="1"/>
  <c r="F511" i="38" s="1"/>
  <c r="O490" i="6"/>
  <c r="V486" i="33" s="1"/>
  <c r="F492" i="38" s="1"/>
  <c r="O357" i="6"/>
  <c r="V353" i="33" s="1"/>
  <c r="F359" i="38" s="1"/>
  <c r="J45" i="33"/>
  <c r="J260" i="33"/>
  <c r="F266" i="36" s="1"/>
  <c r="J405" i="33"/>
  <c r="B26" i="43" s="1"/>
  <c r="J151" i="33"/>
  <c r="B75" i="43" s="1"/>
  <c r="J194" i="33"/>
  <c r="B74" i="43" s="1"/>
  <c r="J123" i="33"/>
  <c r="N437" i="36"/>
  <c r="J33" i="33"/>
  <c r="B81" i="43" s="1"/>
  <c r="J19" i="33"/>
  <c r="J77" i="33"/>
  <c r="J232" i="33"/>
  <c r="B36" i="43" s="1"/>
  <c r="J71" i="33"/>
  <c r="B134" i="43" s="1"/>
  <c r="J13" i="33"/>
  <c r="J83" i="33"/>
  <c r="F89" i="36" s="1"/>
  <c r="J143" i="33"/>
  <c r="J264" i="33"/>
  <c r="J306" i="33"/>
  <c r="J243" i="33"/>
  <c r="J274" i="33"/>
  <c r="F342" i="36"/>
  <c r="J423" i="33"/>
  <c r="B7" i="43" s="1"/>
  <c r="J677" i="33"/>
  <c r="B6" i="43" s="1"/>
  <c r="F319" i="36"/>
  <c r="O65" i="6"/>
  <c r="V61" i="33" s="1"/>
  <c r="F67" i="38" s="1"/>
  <c r="J418" i="33"/>
  <c r="B133" i="43" s="1"/>
  <c r="J10" i="33"/>
  <c r="J175" i="33"/>
  <c r="F181" i="36" s="1"/>
  <c r="J281" i="33"/>
  <c r="J709" i="33"/>
  <c r="B121" i="43" s="1"/>
  <c r="J216" i="33"/>
  <c r="J273" i="33"/>
  <c r="F279" i="36" s="1"/>
  <c r="J416" i="33"/>
  <c r="J698" i="33"/>
  <c r="J222" i="33"/>
  <c r="F228" i="36" s="1"/>
  <c r="J139" i="33"/>
  <c r="B104" i="43" s="1"/>
  <c r="J393" i="33"/>
  <c r="J673" i="33"/>
  <c r="O677" i="6" s="1"/>
  <c r="V673" i="33" s="1"/>
  <c r="F679" i="38" s="1"/>
  <c r="J378" i="33"/>
  <c r="J180" i="33"/>
  <c r="J471" i="33"/>
  <c r="J278" i="33"/>
  <c r="B116" i="43" s="1"/>
  <c r="J671" i="33"/>
  <c r="B69" i="43" s="1"/>
  <c r="J113" i="33"/>
  <c r="J675" i="33"/>
  <c r="F681" i="36" s="1"/>
  <c r="J187" i="33"/>
  <c r="F193" i="36" s="1"/>
  <c r="J749" i="33"/>
  <c r="B70" i="43" s="1"/>
  <c r="J267" i="33"/>
  <c r="F273" i="36" s="1"/>
  <c r="J686" i="33"/>
  <c r="J141" i="33"/>
  <c r="B17" i="43" s="1"/>
  <c r="J283" i="33"/>
  <c r="J691" i="33"/>
  <c r="J238" i="33"/>
  <c r="J816" i="33"/>
  <c r="B33" i="43" s="1"/>
  <c r="W451" i="6"/>
  <c r="AD447" i="33" s="1"/>
  <c r="N453" i="38" s="1"/>
  <c r="W551" i="6"/>
  <c r="AD547" i="33" s="1"/>
  <c r="N553" i="38" s="1"/>
  <c r="N778" i="36"/>
  <c r="O615" i="6"/>
  <c r="V611" i="33" s="1"/>
  <c r="F617" i="38" s="1"/>
  <c r="O279" i="6"/>
  <c r="V275" i="33" s="1"/>
  <c r="F281" i="38" s="1"/>
  <c r="O170" i="6"/>
  <c r="V166" i="33" s="1"/>
  <c r="F172" i="38" s="1"/>
  <c r="J379" i="33"/>
  <c r="B187" i="43" s="1"/>
  <c r="J443" i="33"/>
  <c r="J160" i="33"/>
  <c r="J197" i="33"/>
  <c r="B32" i="43" s="1"/>
  <c r="J330" i="33"/>
  <c r="B39" i="43" s="1"/>
  <c r="J662" i="33"/>
  <c r="J250" i="33"/>
  <c r="F256" i="36" s="1"/>
  <c r="J327" i="33"/>
  <c r="O331" i="6" s="1"/>
  <c r="V327" i="33" s="1"/>
  <c r="F333" i="38" s="1"/>
  <c r="J481" i="33"/>
  <c r="B94" i="43" s="1"/>
  <c r="J24" i="33"/>
  <c r="J159" i="33"/>
  <c r="J419" i="33"/>
  <c r="B177" i="43" s="1"/>
  <c r="J693" i="33"/>
  <c r="J144" i="33"/>
  <c r="J465" i="33"/>
  <c r="B72" i="43" s="1"/>
  <c r="J266" i="33"/>
  <c r="J657" i="33"/>
  <c r="J169" i="33"/>
  <c r="B160" i="43" s="1"/>
  <c r="J717" i="33"/>
  <c r="F723" i="36" s="1"/>
  <c r="J181" i="33"/>
  <c r="F187" i="36" s="1"/>
  <c r="J721" i="33"/>
  <c r="J263" i="33"/>
  <c r="F269" i="36" s="1"/>
  <c r="J684" i="33"/>
  <c r="F690" i="36" s="1"/>
  <c r="J359" i="33"/>
  <c r="J831" i="33"/>
  <c r="B50" i="43" s="1"/>
  <c r="J277" i="33"/>
  <c r="J476" i="33"/>
  <c r="J812" i="33"/>
  <c r="F818" i="36" s="1"/>
  <c r="J695" i="33"/>
  <c r="N105" i="36"/>
  <c r="W258" i="6"/>
  <c r="AD254" i="33" s="1"/>
  <c r="W26" i="6"/>
  <c r="AD22" i="33" s="1"/>
  <c r="V137" i="43" s="1"/>
  <c r="J183" i="33"/>
  <c r="J300" i="33"/>
  <c r="J130" i="33"/>
  <c r="B124" i="43" s="1"/>
  <c r="J258" i="33"/>
  <c r="F264" i="36" s="1"/>
  <c r="J420" i="33"/>
  <c r="F426" i="36" s="1"/>
  <c r="J161" i="33"/>
  <c r="J703" i="33"/>
  <c r="B169" i="43" s="1"/>
  <c r="J251" i="33"/>
  <c r="B48" i="43" s="1"/>
  <c r="J672" i="33"/>
  <c r="J255" i="33"/>
  <c r="J676" i="33"/>
  <c r="B112" i="43" s="1"/>
  <c r="J355" i="33"/>
  <c r="J827" i="33"/>
  <c r="J411" i="33"/>
  <c r="B152" i="43" s="1"/>
  <c r="J796" i="33"/>
  <c r="B67" i="43" s="1"/>
  <c r="J688" i="33"/>
  <c r="B139" i="43" s="1"/>
  <c r="J793" i="33"/>
  <c r="N796" i="36"/>
  <c r="N806" i="36"/>
  <c r="N733" i="36"/>
  <c r="W736" i="6"/>
  <c r="AD732" i="33" s="1"/>
  <c r="N268" i="36"/>
  <c r="O176" i="6"/>
  <c r="V172" i="33" s="1"/>
  <c r="F178" i="38" s="1"/>
  <c r="F447" i="36"/>
  <c r="J167" i="33"/>
  <c r="F173" i="36" s="1"/>
  <c r="J425" i="33"/>
  <c r="F431" i="36" s="1"/>
  <c r="J701" i="33"/>
  <c r="B96" i="43" s="1"/>
  <c r="J212" i="33"/>
  <c r="J269" i="33"/>
  <c r="F275" i="36" s="1"/>
  <c r="J414" i="33"/>
  <c r="B168" i="43" s="1"/>
  <c r="J696" i="33"/>
  <c r="B46" i="43" s="1"/>
  <c r="J129" i="33"/>
  <c r="J385" i="33"/>
  <c r="B51" i="43" s="1"/>
  <c r="J669" i="33"/>
  <c r="J176" i="33"/>
  <c r="J203" i="33"/>
  <c r="B34" i="43" s="1"/>
  <c r="J346" i="33"/>
  <c r="J252" i="33"/>
  <c r="J155" i="33"/>
  <c r="J699" i="33"/>
  <c r="B60" i="43" s="1"/>
  <c r="J239" i="33"/>
  <c r="B28" i="43" s="1"/>
  <c r="J670" i="33"/>
  <c r="J335" i="33"/>
  <c r="J702" i="33"/>
  <c r="B108" i="43" s="1"/>
  <c r="J341" i="33"/>
  <c r="J706" i="33"/>
  <c r="B10" i="43" s="1"/>
  <c r="J403" i="33"/>
  <c r="B83" i="43" s="1"/>
  <c r="J788" i="33"/>
  <c r="J310" i="33"/>
  <c r="J84" i="33"/>
  <c r="J367" i="33"/>
  <c r="B109" i="43" s="1"/>
  <c r="J666" i="33"/>
  <c r="O532" i="6"/>
  <c r="V528" i="33" s="1"/>
  <c r="F534" i="38" s="1"/>
  <c r="J109" i="33"/>
  <c r="J153" i="33"/>
  <c r="J415" i="33"/>
  <c r="J689" i="33"/>
  <c r="J20" i="33"/>
  <c r="J198" i="33"/>
  <c r="B11" i="43" s="1"/>
  <c r="J253" i="33"/>
  <c r="J394" i="33"/>
  <c r="J149" i="33"/>
  <c r="B25" i="43" s="1"/>
  <c r="J211" i="33"/>
  <c r="B58" i="43" s="1"/>
  <c r="J668" i="33"/>
  <c r="B79" i="43" s="1"/>
  <c r="J309" i="33"/>
  <c r="F315" i="36" s="1"/>
  <c r="J700" i="33"/>
  <c r="B61" i="43" s="1"/>
  <c r="J387" i="33"/>
  <c r="J821" i="33"/>
  <c r="J399" i="33"/>
  <c r="J829" i="33"/>
  <c r="J304" i="33"/>
  <c r="J26" i="33"/>
  <c r="J408" i="33"/>
  <c r="B90" i="43" s="1"/>
  <c r="J342" i="33"/>
  <c r="J484" i="33"/>
  <c r="B86" i="43" s="1"/>
  <c r="J364" i="33"/>
  <c r="N104" i="36"/>
  <c r="N769" i="36"/>
  <c r="F114" i="36"/>
  <c r="O240" i="6"/>
  <c r="V236" i="33" s="1"/>
  <c r="F242" i="38" s="1"/>
  <c r="J384" i="33"/>
  <c r="J674" i="33"/>
  <c r="B20" i="43" s="1"/>
  <c r="J272" i="33"/>
  <c r="F278" i="36" s="1"/>
  <c r="J361" i="33"/>
  <c r="B132" i="43" s="1"/>
  <c r="J456" i="33"/>
  <c r="B53" i="43" s="1"/>
  <c r="J116" i="33"/>
  <c r="J177" i="33"/>
  <c r="B131" i="43" s="1"/>
  <c r="J279" i="33"/>
  <c r="B37" i="43" s="1"/>
  <c r="J715" i="33"/>
  <c r="B18" i="43" s="1"/>
  <c r="J118" i="33"/>
  <c r="B30" i="43" s="1"/>
  <c r="J224" i="33"/>
  <c r="B93" i="43" s="1"/>
  <c r="J285" i="33"/>
  <c r="B111" i="43" s="1"/>
  <c r="J451" i="33"/>
  <c r="B122" i="43" s="1"/>
  <c r="J205" i="33"/>
  <c r="J291" i="33"/>
  <c r="B105" i="43" s="1"/>
  <c r="J694" i="33"/>
  <c r="J381" i="33"/>
  <c r="J819" i="33"/>
  <c r="J290" i="33"/>
  <c r="B135" i="43" s="1"/>
  <c r="J830" i="33"/>
  <c r="J302" i="33"/>
  <c r="J85" i="33"/>
  <c r="F91" i="36" s="1"/>
  <c r="J398" i="33"/>
  <c r="J226" i="33"/>
  <c r="B155" i="43" s="1"/>
  <c r="J434" i="33"/>
  <c r="J660" i="33"/>
  <c r="J201" i="33"/>
  <c r="B27" i="43" s="1"/>
  <c r="J815" i="33"/>
  <c r="B68" i="43" s="1"/>
  <c r="J421" i="33"/>
  <c r="B130" i="43" s="1"/>
  <c r="W244" i="6"/>
  <c r="AD240" i="33" s="1"/>
  <c r="N246" i="38" s="1"/>
  <c r="W186" i="6"/>
  <c r="AD182" i="33" s="1"/>
  <c r="N188" i="38" s="1"/>
  <c r="W457" i="6"/>
  <c r="AD453" i="33" s="1"/>
  <c r="N459" i="38" s="1"/>
  <c r="N355" i="36"/>
  <c r="W144" i="6"/>
  <c r="AD140" i="33" s="1"/>
  <c r="N146" i="38" s="1"/>
  <c r="O432" i="6"/>
  <c r="V428" i="33" s="1"/>
  <c r="F434" i="38" s="1"/>
  <c r="O522" i="6"/>
  <c r="V518" i="33" s="1"/>
  <c r="F524" i="38" s="1"/>
  <c r="F163" i="36"/>
  <c r="J126" i="33"/>
  <c r="F132" i="36" s="1"/>
  <c r="J62" i="33"/>
  <c r="B146" i="43" s="1"/>
  <c r="J115" i="33"/>
  <c r="B13" i="43" s="1"/>
  <c r="J206" i="33"/>
  <c r="J265" i="33"/>
  <c r="J402" i="33"/>
  <c r="J692" i="33"/>
  <c r="B128" i="43" s="1"/>
  <c r="J127" i="33"/>
  <c r="B162" i="43" s="1"/>
  <c r="J383" i="33"/>
  <c r="J661" i="33"/>
  <c r="J170" i="33"/>
  <c r="O174" i="6" s="1"/>
  <c r="V170" i="33" s="1"/>
  <c r="F176" i="38" s="1"/>
  <c r="J199" i="33"/>
  <c r="B77" i="43" s="1"/>
  <c r="J334" i="33"/>
  <c r="J664" i="33"/>
  <c r="J174" i="33"/>
  <c r="J256" i="33"/>
  <c r="B35" i="43" s="1"/>
  <c r="J337" i="33"/>
  <c r="J511" i="33"/>
  <c r="B141" i="43" s="1"/>
  <c r="J289" i="33"/>
  <c r="F295" i="36" s="1"/>
  <c r="J375" i="33"/>
  <c r="J817" i="33"/>
  <c r="B9" i="43" s="1"/>
  <c r="J429" i="33"/>
  <c r="J822" i="33"/>
  <c r="J392" i="33"/>
  <c r="J47" i="33"/>
  <c r="B184" i="43" s="1"/>
  <c r="J396" i="33"/>
  <c r="F402" i="36" s="1"/>
  <c r="J210" i="33"/>
  <c r="J432" i="33"/>
  <c r="B163" i="43" s="1"/>
  <c r="J133" i="33"/>
  <c r="B42" i="43" s="1"/>
  <c r="J683" i="33"/>
  <c r="B183" i="43" s="1"/>
  <c r="J459" i="33"/>
  <c r="B175" i="43" s="1"/>
  <c r="W72" i="6"/>
  <c r="AD68" i="33" s="1"/>
  <c r="N74" i="38" s="1"/>
  <c r="W592" i="6"/>
  <c r="AD588" i="33" s="1"/>
  <c r="W501" i="6"/>
  <c r="AD497" i="33" s="1"/>
  <c r="N503" i="38" s="1"/>
  <c r="N14" i="36"/>
  <c r="N303" i="36"/>
  <c r="W472" i="6"/>
  <c r="AD468" i="33" s="1"/>
  <c r="N474" i="38" s="1"/>
  <c r="N474" i="36"/>
  <c r="N353" i="36"/>
  <c r="W351" i="6"/>
  <c r="AD347" i="33" s="1"/>
  <c r="N353" i="38" s="1"/>
  <c r="W166" i="6"/>
  <c r="AD162" i="33" s="1"/>
  <c r="N168" i="38" s="1"/>
  <c r="N65" i="36"/>
  <c r="N618" i="36"/>
  <c r="W410" i="6"/>
  <c r="AD406" i="33" s="1"/>
  <c r="N412" i="38" s="1"/>
  <c r="N412" i="36"/>
  <c r="N776" i="36"/>
  <c r="W806" i="6"/>
  <c r="AD802" i="33" s="1"/>
  <c r="N808" i="38" s="1"/>
  <c r="N555" i="36"/>
  <c r="N84" i="36"/>
  <c r="N529" i="36"/>
  <c r="W527" i="6"/>
  <c r="AD523" i="33" s="1"/>
  <c r="N529" i="38" s="1"/>
  <c r="N342" i="36"/>
  <c r="W340" i="6"/>
  <c r="AD336" i="33" s="1"/>
  <c r="N342" i="38" s="1"/>
  <c r="W272" i="6"/>
  <c r="AD268" i="33" s="1"/>
  <c r="N274" i="38" s="1"/>
  <c r="N274" i="36"/>
  <c r="N735" i="36"/>
  <c r="W286" i="6"/>
  <c r="AD282" i="33" s="1"/>
  <c r="N288" i="38" s="1"/>
  <c r="N288" i="36"/>
  <c r="N631" i="36"/>
  <c r="W629" i="6"/>
  <c r="AD625" i="33" s="1"/>
  <c r="N631" i="38" s="1"/>
  <c r="W246" i="6"/>
  <c r="AD242" i="33" s="1"/>
  <c r="V138" i="43" s="1"/>
  <c r="N742" i="36"/>
  <c r="W511" i="6"/>
  <c r="AD507" i="33" s="1"/>
  <c r="N513" i="38" s="1"/>
  <c r="N687" i="36"/>
  <c r="N298" i="36"/>
  <c r="W296" i="6"/>
  <c r="AD292" i="33" s="1"/>
  <c r="N485" i="36"/>
  <c r="W483" i="6"/>
  <c r="AD479" i="33" s="1"/>
  <c r="N485" i="38" s="1"/>
  <c r="W639" i="6"/>
  <c r="AD635" i="33" s="1"/>
  <c r="N641" i="38" s="1"/>
  <c r="N641" i="36"/>
  <c r="N407" i="36"/>
  <c r="N224" i="36"/>
  <c r="N47" i="36"/>
  <c r="N468" i="36"/>
  <c r="W466" i="6"/>
  <c r="AD462" i="33" s="1"/>
  <c r="N468" i="38" s="1"/>
  <c r="N52" i="36"/>
  <c r="W50" i="6"/>
  <c r="AD46" i="33" s="1"/>
  <c r="N834" i="36"/>
  <c r="N612" i="36"/>
  <c r="W68" i="6"/>
  <c r="AD64" i="33" s="1"/>
  <c r="N70" i="38" s="1"/>
  <c r="N329" i="36"/>
  <c r="W327" i="6"/>
  <c r="AD323" i="33" s="1"/>
  <c r="N329" i="38" s="1"/>
  <c r="W808" i="6"/>
  <c r="AD804" i="33" s="1"/>
  <c r="N810" i="38" s="1"/>
  <c r="N810" i="36"/>
  <c r="N213" i="36"/>
  <c r="N332" i="36"/>
  <c r="W330" i="6"/>
  <c r="AD326" i="33" s="1"/>
  <c r="N332" i="38" s="1"/>
  <c r="N797" i="36"/>
  <c r="W795" i="6"/>
  <c r="AD791" i="33" s="1"/>
  <c r="N797" i="38" s="1"/>
  <c r="F526" i="36"/>
  <c r="F493" i="36"/>
  <c r="O534" i="6"/>
  <c r="V530" i="33" s="1"/>
  <c r="F536" i="38" s="1"/>
  <c r="F639" i="36"/>
  <c r="F745" i="36"/>
  <c r="N606" i="36"/>
  <c r="O309" i="6"/>
  <c r="V305" i="33" s="1"/>
  <c r="F311" i="38" s="1"/>
  <c r="O99" i="6"/>
  <c r="V95" i="33" s="1"/>
  <c r="F101" i="38" s="1"/>
  <c r="O502" i="6"/>
  <c r="V498" i="33" s="1"/>
  <c r="F504" i="38" s="1"/>
  <c r="O219" i="6"/>
  <c r="V215" i="33" s="1"/>
  <c r="F221" i="38" s="1"/>
  <c r="O591" i="6"/>
  <c r="V587" i="33" s="1"/>
  <c r="F593" i="38" s="1"/>
  <c r="O513" i="6"/>
  <c r="V509" i="33" s="1"/>
  <c r="F515" i="38" s="1"/>
  <c r="O141" i="6"/>
  <c r="V137" i="33" s="1"/>
  <c r="F143" i="38" s="1"/>
  <c r="O578" i="6"/>
  <c r="V574" i="33" s="1"/>
  <c r="F580" i="38" s="1"/>
  <c r="O328" i="6"/>
  <c r="V324" i="33" s="1"/>
  <c r="F330" i="38" s="1"/>
  <c r="O723" i="6"/>
  <c r="V719" i="33" s="1"/>
  <c r="F725" i="38" s="1"/>
  <c r="O325" i="6"/>
  <c r="V321" i="33" s="1"/>
  <c r="F327" i="38" s="1"/>
  <c r="O478" i="6"/>
  <c r="V474" i="33" s="1"/>
  <c r="F480" i="38" s="1"/>
  <c r="F607" i="36"/>
  <c r="O629" i="6"/>
  <c r="V625" i="33" s="1"/>
  <c r="F631" i="38" s="1"/>
  <c r="O47" i="6"/>
  <c r="V43" i="33" s="1"/>
  <c r="F49" i="38" s="1"/>
  <c r="O430" i="6"/>
  <c r="V426" i="33" s="1"/>
  <c r="W575" i="6"/>
  <c r="AD571" i="33" s="1"/>
  <c r="N577" i="38" s="1"/>
  <c r="N577" i="36"/>
  <c r="F412" i="36"/>
  <c r="W715" i="6"/>
  <c r="AD711" i="33" s="1"/>
  <c r="N717" i="36"/>
  <c r="O61" i="6"/>
  <c r="V57" i="33" s="1"/>
  <c r="F63" i="38" s="1"/>
  <c r="O41" i="6"/>
  <c r="V37" i="33" s="1"/>
  <c r="F43" i="38" s="1"/>
  <c r="O514" i="6"/>
  <c r="V510" i="33" s="1"/>
  <c r="F516" i="38" s="1"/>
  <c r="F21" i="36"/>
  <c r="O609" i="6"/>
  <c r="V605" i="33" s="1"/>
  <c r="F611" i="38" s="1"/>
  <c r="N148" i="36"/>
  <c r="W146" i="6"/>
  <c r="AD142" i="33" s="1"/>
  <c r="N148" i="38" s="1"/>
  <c r="N623" i="36"/>
  <c r="W621" i="6"/>
  <c r="AD617" i="33" s="1"/>
  <c r="N623" i="38" s="1"/>
  <c r="O67" i="6"/>
  <c r="V63" i="33" s="1"/>
  <c r="F69" i="38" s="1"/>
  <c r="O349" i="6"/>
  <c r="V345" i="33" s="1"/>
  <c r="F351" i="38" s="1"/>
  <c r="O83" i="6"/>
  <c r="V79" i="33" s="1"/>
  <c r="F85" i="38" s="1"/>
  <c r="F369" i="36"/>
  <c r="F188" i="36"/>
  <c r="O90" i="6"/>
  <c r="V86" i="33" s="1"/>
  <c r="O472" i="6"/>
  <c r="V468" i="33" s="1"/>
  <c r="F474" i="38" s="1"/>
  <c r="O296" i="6"/>
  <c r="V292" i="33" s="1"/>
  <c r="O253" i="6"/>
  <c r="V249" i="33" s="1"/>
  <c r="F537" i="36"/>
  <c r="F575" i="36"/>
  <c r="O352" i="6"/>
  <c r="V348" i="33" s="1"/>
  <c r="F354" i="38" s="1"/>
  <c r="F626" i="36"/>
  <c r="O766" i="6"/>
  <c r="V762" i="33" s="1"/>
  <c r="F768" i="38" s="1"/>
  <c r="O300" i="6"/>
  <c r="V296" i="33" s="1"/>
  <c r="F302" i="38" s="1"/>
  <c r="O647" i="6"/>
  <c r="V643" i="33" s="1"/>
  <c r="F649" i="38" s="1"/>
  <c r="O459" i="6"/>
  <c r="V455" i="33" s="1"/>
  <c r="F461" i="38" s="1"/>
  <c r="O239" i="6"/>
  <c r="V235" i="33" s="1"/>
  <c r="F241" i="38" s="1"/>
  <c r="F463" i="36"/>
  <c r="O528" i="6"/>
  <c r="V524" i="33" s="1"/>
  <c r="F530" i="38" s="1"/>
  <c r="O395" i="6"/>
  <c r="V391" i="33" s="1"/>
  <c r="F397" i="38" s="1"/>
  <c r="F251" i="36"/>
  <c r="O549" i="6"/>
  <c r="V545" i="33" s="1"/>
  <c r="F551" i="38" s="1"/>
  <c r="W732" i="6"/>
  <c r="AD728" i="33" s="1"/>
  <c r="N734" i="36"/>
  <c r="O541" i="6"/>
  <c r="V537" i="33" s="1"/>
  <c r="F543" i="38" s="1"/>
  <c r="W802" i="6"/>
  <c r="AD798" i="33" s="1"/>
  <c r="N804" i="38" s="1"/>
  <c r="W67" i="6"/>
  <c r="AD63" i="33" s="1"/>
  <c r="N69" i="38" s="1"/>
  <c r="N69" i="36"/>
  <c r="N439" i="36"/>
  <c r="W342" i="6"/>
  <c r="AD338" i="33" s="1"/>
  <c r="N344" i="38" s="1"/>
  <c r="O530" i="6"/>
  <c r="V526" i="33" s="1"/>
  <c r="F532" i="38" s="1"/>
  <c r="O265" i="6"/>
  <c r="V261" i="33" s="1"/>
  <c r="F267" i="38" s="1"/>
  <c r="O166" i="6"/>
  <c r="V162" i="33" s="1"/>
  <c r="F168" i="38" s="1"/>
  <c r="O15" i="6"/>
  <c r="V11" i="33" s="1"/>
  <c r="O408" i="6"/>
  <c r="V404" i="33" s="1"/>
  <c r="F410" i="38" s="1"/>
  <c r="O466" i="6"/>
  <c r="V462" i="33" s="1"/>
  <c r="F468" i="38" s="1"/>
  <c r="O494" i="6"/>
  <c r="V490" i="33" s="1"/>
  <c r="F496" i="38" s="1"/>
  <c r="O188" i="6"/>
  <c r="V184" i="33" s="1"/>
  <c r="F809" i="36"/>
  <c r="O477" i="6"/>
  <c r="V473" i="33" s="1"/>
  <c r="F479" i="38" s="1"/>
  <c r="O110" i="6"/>
  <c r="V106" i="33" s="1"/>
  <c r="F112" i="38" s="1"/>
  <c r="O221" i="6"/>
  <c r="V217" i="33" s="1"/>
  <c r="F223" i="38" s="1"/>
  <c r="O336" i="6"/>
  <c r="V332" i="33" s="1"/>
  <c r="F338" i="38" s="1"/>
  <c r="O374" i="6"/>
  <c r="V370" i="33" s="1"/>
  <c r="F376" i="38" s="1"/>
  <c r="O21" i="6"/>
  <c r="V17" i="33" s="1"/>
  <c r="F23" i="38" s="1"/>
  <c r="O651" i="6"/>
  <c r="V647" i="33" s="1"/>
  <c r="F653" i="38" s="1"/>
  <c r="W40" i="6"/>
  <c r="AD36" i="33" s="1"/>
  <c r="N42" i="38" s="1"/>
  <c r="O458" i="6"/>
  <c r="V454" i="33" s="1"/>
  <c r="F460" i="38" s="1"/>
  <c r="F817" i="36"/>
  <c r="N321" i="33"/>
  <c r="J327" i="36" s="1"/>
  <c r="N326" i="33"/>
  <c r="J332" i="36" s="1"/>
  <c r="N94" i="33"/>
  <c r="S98" i="6" s="1"/>
  <c r="Z94" i="33" s="1"/>
  <c r="J100" i="38" s="1"/>
  <c r="N584" i="33"/>
  <c r="S588" i="6" s="1"/>
  <c r="Z584" i="33" s="1"/>
  <c r="J590" i="38" s="1"/>
  <c r="N294" i="33"/>
  <c r="N156" i="33"/>
  <c r="N354" i="33"/>
  <c r="J360" i="36" s="1"/>
  <c r="N800" i="33"/>
  <c r="J806" i="36" s="1"/>
  <c r="N99" i="33"/>
  <c r="J105" i="36" s="1"/>
  <c r="N376" i="33"/>
  <c r="J382" i="36" s="1"/>
  <c r="N639" i="33"/>
  <c r="N487" i="33"/>
  <c r="N748" i="33"/>
  <c r="J754" i="36" s="1"/>
  <c r="N820" i="33"/>
  <c r="S824" i="6" s="1"/>
  <c r="Z820" i="33" s="1"/>
  <c r="J826" i="38" s="1"/>
  <c r="N293" i="33"/>
  <c r="S297" i="6" s="1"/>
  <c r="Z293" i="33" s="1"/>
  <c r="J299" i="38" s="1"/>
  <c r="N42" i="33"/>
  <c r="J48" i="36" s="1"/>
  <c r="F456" i="36"/>
  <c r="O454" i="6"/>
  <c r="V450" i="33" s="1"/>
  <c r="F456" i="38" s="1"/>
  <c r="N567" i="33"/>
  <c r="S571" i="6" s="1"/>
  <c r="Z567" i="33" s="1"/>
  <c r="J573" i="38" s="1"/>
  <c r="N594" i="33"/>
  <c r="N107" i="33"/>
  <c r="N431" i="33"/>
  <c r="N528" i="33"/>
  <c r="N535" i="33"/>
  <c r="S539" i="6" s="1"/>
  <c r="Z535" i="33" s="1"/>
  <c r="J541" i="38" s="1"/>
  <c r="N494" i="33"/>
  <c r="N119" i="33"/>
  <c r="S123" i="6" s="1"/>
  <c r="Z119" i="33" s="1"/>
  <c r="J125" i="38" s="1"/>
  <c r="N500" i="33"/>
  <c r="S504" i="6" s="1"/>
  <c r="Z500" i="33" s="1"/>
  <c r="J506" i="38" s="1"/>
  <c r="N578" i="33"/>
  <c r="N347" i="33"/>
  <c r="N640" i="33"/>
  <c r="N740" i="33"/>
  <c r="S744" i="6" s="1"/>
  <c r="Z740" i="33" s="1"/>
  <c r="J746" i="38" s="1"/>
  <c r="N772" i="33"/>
  <c r="S776" i="6" s="1"/>
  <c r="Z772" i="33" s="1"/>
  <c r="J778" i="38" s="1"/>
  <c r="N761" i="33"/>
  <c r="N362" i="33"/>
  <c r="J368" i="36" s="1"/>
  <c r="N751" i="33"/>
  <c r="J757" i="36" s="1"/>
  <c r="N369" i="33"/>
  <c r="J375" i="36" s="1"/>
  <c r="N59" i="33"/>
  <c r="S63" i="6" s="1"/>
  <c r="Z59" i="33" s="1"/>
  <c r="J65" i="38" s="1"/>
  <c r="N763" i="33"/>
  <c r="N637" i="33"/>
  <c r="N767" i="33"/>
  <c r="N512" i="33"/>
  <c r="N602" i="33"/>
  <c r="S606" i="6" s="1"/>
  <c r="Z602" i="33" s="1"/>
  <c r="J608" i="38" s="1"/>
  <c r="N508" i="33"/>
  <c r="N317" i="33"/>
  <c r="S321" i="6" s="1"/>
  <c r="Z317" i="33" s="1"/>
  <c r="J323" i="38" s="1"/>
  <c r="N588" i="33"/>
  <c r="N809" i="33"/>
  <c r="J815" i="36" s="1"/>
  <c r="N152" i="33"/>
  <c r="N742" i="33"/>
  <c r="S746" i="6" s="1"/>
  <c r="Z742" i="33" s="1"/>
  <c r="J748" i="38" s="1"/>
  <c r="N490" i="33"/>
  <c r="N814" i="33"/>
  <c r="N633" i="33"/>
  <c r="N780" i="33"/>
  <c r="N245" i="33"/>
  <c r="J251" i="36" s="1"/>
  <c r="N154" i="33"/>
  <c r="S158" i="6" s="1"/>
  <c r="Z154" i="33" s="1"/>
  <c r="J160" i="38" s="1"/>
  <c r="N128" i="33"/>
  <c r="S132" i="6" s="1"/>
  <c r="Z128" i="33" s="1"/>
  <c r="J134" i="38" s="1"/>
  <c r="N117" i="33"/>
  <c r="F154" i="43" s="1"/>
  <c r="N624" i="33"/>
  <c r="N722" i="33"/>
  <c r="N730" i="33"/>
  <c r="N391" i="33"/>
  <c r="N776" i="33"/>
  <c r="N485" i="33"/>
  <c r="N604" i="33"/>
  <c r="N11" i="33"/>
  <c r="N711" i="33"/>
  <c r="N585" i="33"/>
  <c r="N655" i="33"/>
  <c r="N598" i="33"/>
  <c r="J604" i="36" s="1"/>
  <c r="N786" i="33"/>
  <c r="J792" i="36" s="1"/>
  <c r="N828" i="33"/>
  <c r="N745" i="33"/>
  <c r="N651" i="33"/>
  <c r="N493" i="33"/>
  <c r="N217" i="33"/>
  <c r="J223" i="36" s="1"/>
  <c r="N775" i="33"/>
  <c r="N758" i="33"/>
  <c r="J764" i="36" s="1"/>
  <c r="N339" i="33"/>
  <c r="J345" i="36" s="1"/>
  <c r="N313" i="33"/>
  <c r="J319" i="36" s="1"/>
  <c r="N799" i="33"/>
  <c r="J805" i="36" s="1"/>
  <c r="N733" i="33"/>
  <c r="J739" i="36" s="1"/>
  <c r="N600" i="33"/>
  <c r="J606" i="36" s="1"/>
  <c r="N643" i="33"/>
  <c r="S647" i="6" s="1"/>
  <c r="Z643" i="33" s="1"/>
  <c r="J649" i="38" s="1"/>
  <c r="N95" i="33"/>
  <c r="J101" i="36" s="1"/>
  <c r="N382" i="33"/>
  <c r="N521" i="33"/>
  <c r="N275" i="33"/>
  <c r="J281" i="36" s="1"/>
  <c r="N764" i="33"/>
  <c r="J770" i="36" s="1"/>
  <c r="N813" i="33"/>
  <c r="J819" i="36" s="1"/>
  <c r="N462" i="33"/>
  <c r="N39" i="33"/>
  <c r="N735" i="33"/>
  <c r="N727" i="33"/>
  <c r="N74" i="33"/>
  <c r="J80" i="36" s="1"/>
  <c r="N629" i="33"/>
  <c r="N57" i="33"/>
  <c r="S61" i="6" s="1"/>
  <c r="Z57" i="33" s="1"/>
  <c r="J63" i="38" s="1"/>
  <c r="N229" i="33"/>
  <c r="S233" i="6" s="1"/>
  <c r="Z229" i="33" s="1"/>
  <c r="J235" i="38" s="1"/>
  <c r="N336" i="33"/>
  <c r="S340" i="6" s="1"/>
  <c r="Z336" i="33" s="1"/>
  <c r="J342" i="38" s="1"/>
  <c r="N642" i="33"/>
  <c r="N806" i="33"/>
  <c r="N329" i="33"/>
  <c r="N527" i="33"/>
  <c r="S531" i="6" s="1"/>
  <c r="Z527" i="33" s="1"/>
  <c r="J533" i="38" s="1"/>
  <c r="N164" i="33"/>
  <c r="S168" i="6" s="1"/>
  <c r="Z164" i="33" s="1"/>
  <c r="J170" i="38" s="1"/>
  <c r="N501" i="33"/>
  <c r="S505" i="6" s="1"/>
  <c r="Z501" i="33" s="1"/>
  <c r="J507" i="38" s="1"/>
  <c r="N236" i="33"/>
  <c r="N557" i="33"/>
  <c r="N231" i="33"/>
  <c r="F167" i="43" s="1"/>
  <c r="N774" i="33"/>
  <c r="J780" i="36" s="1"/>
  <c r="N29" i="33"/>
  <c r="N707" i="33"/>
  <c r="S711" i="6" s="1"/>
  <c r="Z707" i="33" s="1"/>
  <c r="J713" i="38" s="1"/>
  <c r="N246" i="33"/>
  <c r="N803" i="33"/>
  <c r="S807" i="6" s="1"/>
  <c r="Z803" i="33" s="1"/>
  <c r="J809" i="38" s="1"/>
  <c r="N53" i="33"/>
  <c r="S57" i="6" s="1"/>
  <c r="Z53" i="33" s="1"/>
  <c r="J59" i="38" s="1"/>
  <c r="N623" i="33"/>
  <c r="J629" i="36" s="1"/>
  <c r="N105" i="33"/>
  <c r="N625" i="33"/>
  <c r="N543" i="33"/>
  <c r="N771" i="33"/>
  <c r="S775" i="6" s="1"/>
  <c r="Z771" i="33" s="1"/>
  <c r="J777" i="38" s="1"/>
  <c r="N344" i="33"/>
  <c r="N8" i="33"/>
  <c r="N51" i="33"/>
  <c r="N28" i="33"/>
  <c r="N241" i="33"/>
  <c r="N515" i="33"/>
  <c r="N63" i="33"/>
  <c r="S67" i="6" s="1"/>
  <c r="Z63" i="33" s="1"/>
  <c r="J69" i="38" s="1"/>
  <c r="N358" i="33"/>
  <c r="N787" i="33"/>
  <c r="N316" i="33"/>
  <c r="N454" i="33"/>
  <c r="N726" i="33"/>
  <c r="N784" i="33"/>
  <c r="N491" i="33"/>
  <c r="N648" i="33"/>
  <c r="N282" i="33"/>
  <c r="J288" i="36" s="1"/>
  <c r="N531" i="33"/>
  <c r="N558" i="33"/>
  <c r="J564" i="36" s="1"/>
  <c r="N185" i="33"/>
  <c r="N773" i="33"/>
  <c r="N307" i="33"/>
  <c r="J313" i="36" s="1"/>
  <c r="N646" i="33"/>
  <c r="S650" i="6" s="1"/>
  <c r="Z646" i="33" s="1"/>
  <c r="J652" i="38" s="1"/>
  <c r="N607" i="33"/>
  <c r="J613" i="36" s="1"/>
  <c r="N635" i="33"/>
  <c r="N173" i="33"/>
  <c r="N338" i="33"/>
  <c r="J344" i="36" s="1"/>
  <c r="N785" i="33"/>
  <c r="N446" i="33"/>
  <c r="J452" i="36" s="1"/>
  <c r="N166" i="33"/>
  <c r="N37" i="33"/>
  <c r="J43" i="36" s="1"/>
  <c r="N808" i="33"/>
  <c r="N654" i="33"/>
  <c r="N52" i="33"/>
  <c r="J58" i="36" s="1"/>
  <c r="N752" i="33"/>
  <c r="N750" i="33"/>
  <c r="N663" i="33"/>
  <c r="J669" i="36" s="1"/>
  <c r="N597" i="33"/>
  <c r="F113" i="43" s="1"/>
  <c r="N486" i="33"/>
  <c r="S490" i="6" s="1"/>
  <c r="Z486" i="33" s="1"/>
  <c r="J492" i="38" s="1"/>
  <c r="N790" i="33"/>
  <c r="N225" i="33"/>
  <c r="N466" i="33"/>
  <c r="N172" i="33"/>
  <c r="N561" i="33"/>
  <c r="N38" i="33"/>
  <c r="S42" i="6" s="1"/>
  <c r="Z38" i="33" s="1"/>
  <c r="J44" i="38" s="1"/>
  <c r="N31" i="33"/>
  <c r="N287" i="33"/>
  <c r="S291" i="6" s="1"/>
  <c r="Z287" i="33" s="1"/>
  <c r="J293" i="38" s="1"/>
  <c r="N736" i="33"/>
  <c r="N489" i="33"/>
  <c r="J495" i="36" s="1"/>
  <c r="N580" i="33"/>
  <c r="N438" i="33"/>
  <c r="N755" i="33"/>
  <c r="S759" i="6" s="1"/>
  <c r="Z755" i="33" s="1"/>
  <c r="J761" i="38" s="1"/>
  <c r="N12" i="33"/>
  <c r="J18" i="36" s="1"/>
  <c r="N526" i="33"/>
  <c r="J532" i="36" s="1"/>
  <c r="N569" i="33"/>
  <c r="N64" i="33"/>
  <c r="S68" i="6" s="1"/>
  <c r="Z64" i="33" s="1"/>
  <c r="J70" i="38" s="1"/>
  <c r="N191" i="33"/>
  <c r="J197" i="36" s="1"/>
  <c r="N723" i="33"/>
  <c r="N741" i="33"/>
  <c r="J747" i="36" s="1"/>
  <c r="N573" i="33"/>
  <c r="N445" i="33"/>
  <c r="S449" i="6" s="1"/>
  <c r="Z445" i="33" s="1"/>
  <c r="J451" i="38" s="1"/>
  <c r="N768" i="33"/>
  <c r="J774" i="36" s="1"/>
  <c r="N620" i="33"/>
  <c r="J626" i="36" s="1"/>
  <c r="N292" i="33"/>
  <c r="N473" i="33"/>
  <c r="N87" i="33"/>
  <c r="S91" i="6" s="1"/>
  <c r="Z87" i="33" s="1"/>
  <c r="J93" i="38" s="1"/>
  <c r="N18" i="33"/>
  <c r="J24" i="36" s="1"/>
  <c r="N125" i="33"/>
  <c r="N621" i="33"/>
  <c r="N305" i="33"/>
  <c r="N556" i="33"/>
  <c r="N798" i="33"/>
  <c r="N79" i="33"/>
  <c r="J85" i="36" s="1"/>
  <c r="N44" i="33"/>
  <c r="S48" i="6" s="1"/>
  <c r="Z44" i="33" s="1"/>
  <c r="J50" i="38" s="1"/>
  <c r="N297" i="33"/>
  <c r="N78" i="33"/>
  <c r="N66" i="33"/>
  <c r="N404" i="33"/>
  <c r="N412" i="33"/>
  <c r="N724" i="33"/>
  <c r="J730" i="36" s="1"/>
  <c r="N762" i="33"/>
  <c r="N589" i="33"/>
  <c r="N93" i="33"/>
  <c r="J99" i="36" s="1"/>
  <c r="N614" i="33"/>
  <c r="S618" i="6" s="1"/>
  <c r="Z614" i="33" s="1"/>
  <c r="J620" i="38" s="1"/>
  <c r="N135" i="33"/>
  <c r="J141" i="36" s="1"/>
  <c r="N112" i="33"/>
  <c r="N516" i="33"/>
  <c r="N576" i="33"/>
  <c r="J582" i="36" s="1"/>
  <c r="N514" i="33"/>
  <c r="J520" i="36" s="1"/>
  <c r="N75" i="33"/>
  <c r="N171" i="33"/>
  <c r="N98" i="33"/>
  <c r="J104" i="36" s="1"/>
  <c r="N72" i="33"/>
  <c r="J78" i="36" s="1"/>
  <c r="N789" i="33"/>
  <c r="S793" i="6" s="1"/>
  <c r="Z789" i="33" s="1"/>
  <c r="J795" i="38" s="1"/>
  <c r="N262" i="33"/>
  <c r="J268" i="36" s="1"/>
  <c r="N21" i="33"/>
  <c r="J27" i="36" s="1"/>
  <c r="N204" i="33"/>
  <c r="N314" i="33"/>
  <c r="J320" i="36" s="1"/>
  <c r="N579" i="33"/>
  <c r="S583" i="6" s="1"/>
  <c r="Z579" i="33" s="1"/>
  <c r="J585" i="38" s="1"/>
  <c r="N610" i="33"/>
  <c r="J616" i="36" s="1"/>
  <c r="N163" i="33"/>
  <c r="J169" i="36" s="1"/>
  <c r="N27" i="33"/>
  <c r="J33" i="36" s="1"/>
  <c r="N592" i="33"/>
  <c r="J598" i="36" s="1"/>
  <c r="N586" i="33"/>
  <c r="J592" i="36" s="1"/>
  <c r="N499" i="33"/>
  <c r="J505" i="36" s="1"/>
  <c r="N58" i="33"/>
  <c r="J64" i="36" s="1"/>
  <c r="N524" i="33"/>
  <c r="N409" i="33"/>
  <c r="J415" i="36" s="1"/>
  <c r="N537" i="33"/>
  <c r="N34" i="33"/>
  <c r="J40" i="36" s="1"/>
  <c r="N590" i="33"/>
  <c r="J596" i="36" s="1"/>
  <c r="N791" i="33"/>
  <c r="J797" i="36" s="1"/>
  <c r="N380" i="33"/>
  <c r="S384" i="6" s="1"/>
  <c r="Z380" i="33" s="1"/>
  <c r="J386" i="38" s="1"/>
  <c r="N288" i="33"/>
  <c r="J294" i="36" s="1"/>
  <c r="N548" i="33"/>
  <c r="J554" i="36" s="1"/>
  <c r="N68" i="33"/>
  <c r="S72" i="6" s="1"/>
  <c r="Z68" i="33" s="1"/>
  <c r="J74" i="38" s="1"/>
  <c r="N650" i="33"/>
  <c r="S654" i="6" s="1"/>
  <c r="Z650" i="33" s="1"/>
  <c r="J656" i="38" s="1"/>
  <c r="N743" i="33"/>
  <c r="J749" i="36" s="1"/>
  <c r="N659" i="33"/>
  <c r="F120" i="43" s="1"/>
  <c r="N261" i="33"/>
  <c r="S265" i="6" s="1"/>
  <c r="Z261" i="33" s="1"/>
  <c r="J267" i="38" s="1"/>
  <c r="N214" i="33"/>
  <c r="S218" i="6" s="1"/>
  <c r="Z214" i="33" s="1"/>
  <c r="J220" i="38" s="1"/>
  <c r="N88" i="33"/>
  <c r="J94" i="36" s="1"/>
  <c r="N575" i="33"/>
  <c r="J581" i="36" s="1"/>
  <c r="N221" i="33"/>
  <c r="S225" i="6" s="1"/>
  <c r="Z221" i="33" s="1"/>
  <c r="J227" i="38" s="1"/>
  <c r="N636" i="33"/>
  <c r="J642" i="36" s="1"/>
  <c r="N754" i="33"/>
  <c r="J760" i="36" s="1"/>
  <c r="N320" i="33"/>
  <c r="S324" i="6" s="1"/>
  <c r="Z320" i="33" s="1"/>
  <c r="J326" i="38" s="1"/>
  <c r="N587" i="33"/>
  <c r="S591" i="6" s="1"/>
  <c r="Z587" i="33" s="1"/>
  <c r="J593" i="38" s="1"/>
  <c r="N352" i="33"/>
  <c r="J358" i="36" s="1"/>
  <c r="N488" i="33"/>
  <c r="S492" i="6" s="1"/>
  <c r="Z488" i="33" s="1"/>
  <c r="J494" i="38" s="1"/>
  <c r="N259" i="33"/>
  <c r="S263" i="6" s="1"/>
  <c r="Z259" i="33" s="1"/>
  <c r="J265" i="38" s="1"/>
  <c r="N541" i="33"/>
  <c r="J547" i="36" s="1"/>
  <c r="N157" i="33"/>
  <c r="J163" i="36" s="1"/>
  <c r="N596" i="33"/>
  <c r="J602" i="36" s="1"/>
  <c r="N284" i="33"/>
  <c r="S288" i="6" s="1"/>
  <c r="Z284" i="33" s="1"/>
  <c r="J290" i="38" s="1"/>
  <c r="N801" i="33"/>
  <c r="J807" i="36" s="1"/>
  <c r="N530" i="33"/>
  <c r="J536" i="36" s="1"/>
  <c r="N507" i="33"/>
  <c r="J513" i="36" s="1"/>
  <c r="N142" i="33"/>
  <c r="J148" i="36" s="1"/>
  <c r="N400" i="33"/>
  <c r="J406" i="36" s="1"/>
  <c r="N665" i="33"/>
  <c r="J671" i="36" s="1"/>
  <c r="N718" i="33"/>
  <c r="S722" i="6" s="1"/>
  <c r="Z718" i="33" s="1"/>
  <c r="J724" i="38" s="1"/>
  <c r="N534" i="33"/>
  <c r="S538" i="6" s="1"/>
  <c r="Z534" i="33" s="1"/>
  <c r="J540" i="38" s="1"/>
  <c r="N538" i="33"/>
  <c r="S542" i="6" s="1"/>
  <c r="Z538" i="33" s="1"/>
  <c r="J544" i="38" s="1"/>
  <c r="N350" i="33"/>
  <c r="S354" i="6" s="1"/>
  <c r="Z350" i="33" s="1"/>
  <c r="J356" i="38" s="1"/>
  <c r="N91" i="33"/>
  <c r="J97" i="36" s="1"/>
  <c r="N555" i="33"/>
  <c r="J561" i="36" s="1"/>
  <c r="N513" i="33"/>
  <c r="S517" i="6" s="1"/>
  <c r="Z513" i="33" s="1"/>
  <c r="J519" i="38" s="1"/>
  <c r="N568" i="33"/>
  <c r="J574" i="36" s="1"/>
  <c r="N634" i="33"/>
  <c r="J640" i="36" s="1"/>
  <c r="N286" i="33"/>
  <c r="S290" i="6" s="1"/>
  <c r="Z286" i="33" s="1"/>
  <c r="J292" i="38" s="1"/>
  <c r="N681" i="33"/>
  <c r="F117" i="43" s="1"/>
  <c r="N559" i="33"/>
  <c r="J565" i="36" s="1"/>
  <c r="N422" i="33"/>
  <c r="J428" i="36" s="1"/>
  <c r="N680" i="33"/>
  <c r="N632" i="33"/>
  <c r="J638" i="36" s="1"/>
  <c r="N106" i="33"/>
  <c r="J112" i="36" s="1"/>
  <c r="N468" i="33"/>
  <c r="J474" i="36" s="1"/>
  <c r="N601" i="33"/>
  <c r="J607" i="36" s="1"/>
  <c r="N428" i="33"/>
  <c r="J434" i="36" s="1"/>
  <c r="N832" i="33"/>
  <c r="J838" i="38" s="1"/>
  <c r="N397" i="33"/>
  <c r="J403" i="36" s="1"/>
  <c r="N235" i="33"/>
  <c r="S239" i="6" s="1"/>
  <c r="Z235" i="33" s="1"/>
  <c r="J241" i="38" s="1"/>
  <c r="N647" i="33"/>
  <c r="J653" i="36" s="1"/>
  <c r="N368" i="33"/>
  <c r="J374" i="36" s="1"/>
  <c r="N234" i="33"/>
  <c r="J240" i="36" s="1"/>
  <c r="N356" i="33"/>
  <c r="J362" i="36" s="1"/>
  <c r="N606" i="33"/>
  <c r="J612" i="36" s="1"/>
  <c r="N48" i="33"/>
  <c r="N360" i="33"/>
  <c r="S364" i="6" s="1"/>
  <c r="Z360" i="33" s="1"/>
  <c r="J366" i="38" s="1"/>
  <c r="N518" i="33"/>
  <c r="J524" i="36" s="1"/>
  <c r="N725" i="33"/>
  <c r="S729" i="6" s="1"/>
  <c r="Z725" i="33" s="1"/>
  <c r="J731" i="38" s="1"/>
  <c r="N529" i="33"/>
  <c r="N583" i="33"/>
  <c r="S587" i="6" s="1"/>
  <c r="Z583" i="33" s="1"/>
  <c r="J589" i="38" s="1"/>
  <c r="N461" i="33"/>
  <c r="J467" i="36" s="1"/>
  <c r="N779" i="33"/>
  <c r="J785" i="36" s="1"/>
  <c r="N436" i="33"/>
  <c r="N46" i="33"/>
  <c r="N687" i="33"/>
  <c r="J693" i="36" s="1"/>
  <c r="N349" i="33"/>
  <c r="J355" i="36" s="1"/>
  <c r="N30" i="33"/>
  <c r="N734" i="33"/>
  <c r="J740" i="36" s="1"/>
  <c r="N506" i="33"/>
  <c r="J512" i="36" s="1"/>
  <c r="N781" i="33"/>
  <c r="J787" i="36" s="1"/>
  <c r="N504" i="33"/>
  <c r="J510" i="36" s="1"/>
  <c r="N630" i="33"/>
  <c r="S634" i="6" s="1"/>
  <c r="Z630" i="33" s="1"/>
  <c r="J636" i="38" s="1"/>
  <c r="N244" i="33"/>
  <c r="J250" i="36" s="1"/>
  <c r="N17" i="33"/>
  <c r="J23" i="36" s="1"/>
  <c r="N410" i="33"/>
  <c r="J416" i="36" s="1"/>
  <c r="N714" i="33"/>
  <c r="J720" i="36" s="1"/>
  <c r="N769" i="33"/>
  <c r="J775" i="36" s="1"/>
  <c r="N182" i="33"/>
  <c r="J188" i="36" s="1"/>
  <c r="N811" i="33"/>
  <c r="S815" i="6" s="1"/>
  <c r="Z811" i="33" s="1"/>
  <c r="J817" i="38" s="1"/>
  <c r="N802" i="33"/>
  <c r="J808" i="36" s="1"/>
  <c r="N495" i="33"/>
  <c r="J501" i="36" s="1"/>
  <c r="N366" i="33"/>
  <c r="S370" i="6" s="1"/>
  <c r="Z366" i="33" s="1"/>
  <c r="J372" i="38" s="1"/>
  <c r="N550" i="33"/>
  <c r="S554" i="6" s="1"/>
  <c r="Z550" i="33" s="1"/>
  <c r="J556" i="38" s="1"/>
  <c r="N319" i="33"/>
  <c r="J325" i="36" s="1"/>
  <c r="N220" i="33"/>
  <c r="J226" i="36" s="1"/>
  <c r="N720" i="33"/>
  <c r="N517" i="33"/>
  <c r="J523" i="36" s="1"/>
  <c r="N826" i="33"/>
  <c r="S830" i="6" s="1"/>
  <c r="Z826" i="33" s="1"/>
  <c r="J832" i="38" s="1"/>
  <c r="N254" i="33"/>
  <c r="N427" i="33"/>
  <c r="S431" i="6" s="1"/>
  <c r="Z427" i="33" s="1"/>
  <c r="J433" i="38" s="1"/>
  <c r="N729" i="33"/>
  <c r="J735" i="36" s="1"/>
  <c r="N61" i="33"/>
  <c r="S65" i="6" s="1"/>
  <c r="Z61" i="33" s="1"/>
  <c r="J67" i="38" s="1"/>
  <c r="N563" i="33"/>
  <c r="J569" i="36" s="1"/>
  <c r="N582" i="33"/>
  <c r="J588" i="36" s="1"/>
  <c r="N22" i="33"/>
  <c r="F137" i="43" s="1"/>
  <c r="N458" i="33"/>
  <c r="S462" i="6" s="1"/>
  <c r="Z458" i="33" s="1"/>
  <c r="J464" i="38" s="1"/>
  <c r="N477" i="33"/>
  <c r="S481" i="6" s="1"/>
  <c r="Z477" i="33" s="1"/>
  <c r="J483" i="38" s="1"/>
  <c r="N138" i="33"/>
  <c r="J144" i="36" s="1"/>
  <c r="N406" i="33"/>
  <c r="S410" i="6" s="1"/>
  <c r="Z406" i="33" s="1"/>
  <c r="J412" i="38" s="1"/>
  <c r="N581" i="33"/>
  <c r="J587" i="36" s="1"/>
  <c r="N652" i="33"/>
  <c r="J658" i="36" s="1"/>
  <c r="N162" i="33"/>
  <c r="J168" i="36" s="1"/>
  <c r="N765" i="33"/>
  <c r="J771" i="36" s="1"/>
  <c r="N577" i="33"/>
  <c r="J583" i="36" s="1"/>
  <c r="N782" i="33"/>
  <c r="S786" i="6" s="1"/>
  <c r="Z782" i="33" s="1"/>
  <c r="J788" i="38" s="1"/>
  <c r="N223" i="33"/>
  <c r="S227" i="6" s="1"/>
  <c r="Z223" i="33" s="1"/>
  <c r="J229" i="38" s="1"/>
  <c r="N794" i="33"/>
  <c r="J800" i="36" s="1"/>
  <c r="N615" i="33"/>
  <c r="S619" i="6" s="1"/>
  <c r="Z615" i="33" s="1"/>
  <c r="J621" i="38" s="1"/>
  <c r="N230" i="33"/>
  <c r="J236" i="36" s="1"/>
  <c r="N560" i="33"/>
  <c r="S564" i="6" s="1"/>
  <c r="Z560" i="33" s="1"/>
  <c r="J566" i="38" s="1"/>
  <c r="N96" i="33"/>
  <c r="S100" i="6" s="1"/>
  <c r="Z96" i="33" s="1"/>
  <c r="J102" i="38" s="1"/>
  <c r="N333" i="33"/>
  <c r="S337" i="6" s="1"/>
  <c r="Z333" i="33" s="1"/>
  <c r="J339" i="38" s="1"/>
  <c r="N97" i="33"/>
  <c r="J103" i="36" s="1"/>
  <c r="N111" i="33"/>
  <c r="N627" i="33"/>
  <c r="J633" i="36" s="1"/>
  <c r="N444" i="33"/>
  <c r="J450" i="36" s="1"/>
  <c r="N325" i="33"/>
  <c r="J331" i="36" s="1"/>
  <c r="N430" i="33"/>
  <c r="N552" i="33"/>
  <c r="J558" i="36" s="1"/>
  <c r="N36" i="33"/>
  <c r="J42" i="36" s="1"/>
  <c r="N249" i="33"/>
  <c r="N179" i="33"/>
  <c r="N237" i="33"/>
  <c r="S241" i="6" s="1"/>
  <c r="Z237" i="33" s="1"/>
  <c r="J243" i="38" s="1"/>
  <c r="N564" i="33"/>
  <c r="S568" i="6" s="1"/>
  <c r="Z564" i="33" s="1"/>
  <c r="J570" i="38" s="1"/>
  <c r="N401" i="33"/>
  <c r="N760" i="33"/>
  <c r="J766" i="36" s="1"/>
  <c r="N131" i="33"/>
  <c r="N70" i="33"/>
  <c r="J76" i="36" s="1"/>
  <c r="N295" i="33"/>
  <c r="N613" i="33"/>
  <c r="S617" i="6" s="1"/>
  <c r="Z613" i="33" s="1"/>
  <c r="J619" i="38" s="1"/>
  <c r="N389" i="33"/>
  <c r="J395" i="36" s="1"/>
  <c r="N525" i="33"/>
  <c r="J531" i="36" s="1"/>
  <c r="N213" i="33"/>
  <c r="J219" i="36" s="1"/>
  <c r="N605" i="33"/>
  <c r="J611" i="36" s="1"/>
  <c r="N208" i="33"/>
  <c r="J214" i="36" s="1"/>
  <c r="N545" i="33"/>
  <c r="S549" i="6" s="1"/>
  <c r="Z545" i="33" s="1"/>
  <c r="J551" i="38" s="1"/>
  <c r="N608" i="33"/>
  <c r="J614" i="36" s="1"/>
  <c r="N35" i="33"/>
  <c r="J41" i="36" s="1"/>
  <c r="N331" i="33"/>
  <c r="J337" i="36" s="1"/>
  <c r="N479" i="33"/>
  <c r="S483" i="6" s="1"/>
  <c r="Z479" i="33" s="1"/>
  <c r="J485" i="38" s="1"/>
  <c r="N783" i="33"/>
  <c r="J789" i="36" s="1"/>
  <c r="N539" i="33"/>
  <c r="J545" i="36" s="1"/>
  <c r="N276" i="33"/>
  <c r="S280" i="6" s="1"/>
  <c r="Z276" i="33" s="1"/>
  <c r="J282" i="38" s="1"/>
  <c r="N308" i="33"/>
  <c r="S312" i="6" s="1"/>
  <c r="Z308" i="33" s="1"/>
  <c r="J314" i="38" s="1"/>
  <c r="N240" i="33"/>
  <c r="J246" i="36" s="1"/>
  <c r="N332" i="33"/>
  <c r="S336" i="6" s="1"/>
  <c r="Z332" i="33" s="1"/>
  <c r="J338" i="38" s="1"/>
  <c r="N719" i="33"/>
  <c r="S723" i="6" s="1"/>
  <c r="Z719" i="33" s="1"/>
  <c r="J725" i="38" s="1"/>
  <c r="N478" i="33"/>
  <c r="S482" i="6" s="1"/>
  <c r="Z478" i="33" s="1"/>
  <c r="J484" i="38" s="1"/>
  <c r="N805" i="33"/>
  <c r="J811" i="36" s="1"/>
  <c r="N542" i="33"/>
  <c r="S546" i="6" s="1"/>
  <c r="Z542" i="33" s="1"/>
  <c r="J548" i="38" s="1"/>
  <c r="N215" i="33"/>
  <c r="S219" i="6" s="1"/>
  <c r="Z215" i="33" s="1"/>
  <c r="J221" i="38" s="1"/>
  <c r="N470" i="33"/>
  <c r="J476" i="36" s="1"/>
  <c r="N348" i="33"/>
  <c r="J354" i="36" s="1"/>
  <c r="N298" i="33"/>
  <c r="J304" i="36" s="1"/>
  <c r="N41" i="33"/>
  <c r="J47" i="36" s="1"/>
  <c r="N447" i="33"/>
  <c r="J453" i="36" s="1"/>
  <c r="N547" i="33"/>
  <c r="S551" i="6" s="1"/>
  <c r="Z547" i="33" s="1"/>
  <c r="J553" i="38" s="1"/>
  <c r="N184" i="33"/>
  <c r="N450" i="33"/>
  <c r="J456" i="36" s="1"/>
  <c r="N448" i="33"/>
  <c r="J454" i="36" s="1"/>
  <c r="N299" i="33"/>
  <c r="J305" i="36" s="1"/>
  <c r="N457" i="33"/>
  <c r="J463" i="36" s="1"/>
  <c r="N510" i="33"/>
  <c r="S514" i="6" s="1"/>
  <c r="Z510" i="33" s="1"/>
  <c r="J516" i="38" s="1"/>
  <c r="N770" i="33"/>
  <c r="J776" i="36" s="1"/>
  <c r="N14" i="33"/>
  <c r="J20" i="36" s="1"/>
  <c r="N554" i="33"/>
  <c r="S558" i="6" s="1"/>
  <c r="Z554" i="33" s="1"/>
  <c r="J560" i="38" s="1"/>
  <c r="N343" i="33"/>
  <c r="J349" i="36" s="1"/>
  <c r="N147" i="33"/>
  <c r="N65" i="33"/>
  <c r="J71" i="36" s="1"/>
  <c r="N497" i="33"/>
  <c r="J503" i="36" s="1"/>
  <c r="N377" i="33"/>
  <c r="J383" i="36" s="1"/>
  <c r="N522" i="33"/>
  <c r="J528" i="36" s="1"/>
  <c r="N797" i="33"/>
  <c r="J803" i="36" s="1"/>
  <c r="N571" i="33"/>
  <c r="J577" i="36" s="1"/>
  <c r="N551" i="33"/>
  <c r="N472" i="33"/>
  <c r="J478" i="36" s="1"/>
  <c r="N810" i="33"/>
  <c r="S814" i="6" s="1"/>
  <c r="Z810" i="33" s="1"/>
  <c r="J816" i="38" s="1"/>
  <c r="N108" i="33"/>
  <c r="S112" i="6" s="1"/>
  <c r="Z108" i="33" s="1"/>
  <c r="J114" i="38" s="1"/>
  <c r="N452" i="33"/>
  <c r="J458" i="36" s="1"/>
  <c r="N519" i="33"/>
  <c r="J525" i="36" s="1"/>
  <c r="N612" i="33"/>
  <c r="N463" i="33"/>
  <c r="J469" i="36" s="1"/>
  <c r="N591" i="33"/>
  <c r="S595" i="6" s="1"/>
  <c r="Z591" i="33" s="1"/>
  <c r="J597" i="38" s="1"/>
  <c r="N104" i="33"/>
  <c r="S108" i="6" s="1"/>
  <c r="Z104" i="33" s="1"/>
  <c r="J110" i="38" s="1"/>
  <c r="N440" i="33"/>
  <c r="J446" i="36" s="1"/>
  <c r="N628" i="33"/>
  <c r="S632" i="6" s="1"/>
  <c r="Z628" i="33" s="1"/>
  <c r="J634" i="38" s="1"/>
  <c r="N710" i="33"/>
  <c r="J716" i="36" s="1"/>
  <c r="N656" i="33"/>
  <c r="J662" i="36" s="1"/>
  <c r="N536" i="33"/>
  <c r="J542" i="36" s="1"/>
  <c r="N626" i="33"/>
  <c r="J632" i="36" s="1"/>
  <c r="N603" i="33"/>
  <c r="J609" i="36" s="1"/>
  <c r="N618" i="33"/>
  <c r="J624" i="36" s="1"/>
  <c r="N649" i="33"/>
  <c r="S653" i="6" s="1"/>
  <c r="Z649" i="33" s="1"/>
  <c r="J655" i="38" s="1"/>
  <c r="N101" i="33"/>
  <c r="S105" i="6" s="1"/>
  <c r="Z101" i="33" s="1"/>
  <c r="J107" i="38" s="1"/>
  <c r="N86" i="33"/>
  <c r="N653" i="33"/>
  <c r="J659" i="36" s="1"/>
  <c r="N756" i="33"/>
  <c r="F99" i="43" s="1"/>
  <c r="N732" i="33"/>
  <c r="N744" i="33"/>
  <c r="J750" i="36" s="1"/>
  <c r="N312" i="33"/>
  <c r="J318" i="36" s="1"/>
  <c r="N407" i="33"/>
  <c r="S411" i="6" s="1"/>
  <c r="Z407" i="33" s="1"/>
  <c r="J413" i="38" s="1"/>
  <c r="N616" i="33"/>
  <c r="J622" i="36" s="1"/>
  <c r="N370" i="33"/>
  <c r="S374" i="6" s="1"/>
  <c r="Z370" i="33" s="1"/>
  <c r="J376" i="38" s="1"/>
  <c r="N795" i="33"/>
  <c r="S799" i="6" s="1"/>
  <c r="Z795" i="33" s="1"/>
  <c r="J801" i="38" s="1"/>
  <c r="N638" i="33"/>
  <c r="N92" i="33"/>
  <c r="S96" i="6" s="1"/>
  <c r="Z92" i="33" s="1"/>
  <c r="J98" i="38" s="1"/>
  <c r="N645" i="33"/>
  <c r="J651" i="36" s="1"/>
  <c r="N716" i="33"/>
  <c r="N207" i="33"/>
  <c r="N753" i="33"/>
  <c r="S757" i="6" s="1"/>
  <c r="Z753" i="33" s="1"/>
  <c r="J759" i="38" s="1"/>
  <c r="N340" i="33"/>
  <c r="J346" i="36" s="1"/>
  <c r="N823" i="33"/>
  <c r="J829" i="36" s="1"/>
  <c r="N804" i="33"/>
  <c r="J810" i="36" s="1"/>
  <c r="N498" i="33"/>
  <c r="S502" i="6" s="1"/>
  <c r="Z498" i="33" s="1"/>
  <c r="J504" i="38" s="1"/>
  <c r="N69" i="33"/>
  <c r="J75" i="36" s="1"/>
  <c r="N441" i="33"/>
  <c r="J447" i="36" s="1"/>
  <c r="N570" i="33"/>
  <c r="J576" i="36" s="1"/>
  <c r="N533" i="33"/>
  <c r="S537" i="6" s="1"/>
  <c r="Z533" i="33" s="1"/>
  <c r="J539" i="38" s="1"/>
  <c r="N442" i="33"/>
  <c r="F164" i="43" s="1"/>
  <c r="N227" i="33"/>
  <c r="N599" i="33"/>
  <c r="S603" i="6" s="1"/>
  <c r="Z599" i="33" s="1"/>
  <c r="J605" i="38" s="1"/>
  <c r="N453" i="33"/>
  <c r="N807" i="33"/>
  <c r="F604" i="36"/>
  <c r="N502" i="33"/>
  <c r="J508" i="36" s="1"/>
  <c r="N609" i="33"/>
  <c r="S613" i="6" s="1"/>
  <c r="Z609" i="33" s="1"/>
  <c r="J615" i="38" s="1"/>
  <c r="N439" i="33"/>
  <c r="N824" i="33"/>
  <c r="J830" i="36" s="1"/>
  <c r="N89" i="33"/>
  <c r="S93" i="6" s="1"/>
  <c r="Z89" i="33" s="1"/>
  <c r="J95" i="38" s="1"/>
  <c r="N505" i="33"/>
  <c r="S509" i="6" s="1"/>
  <c r="Z505" i="33" s="1"/>
  <c r="J511" i="38" s="1"/>
  <c r="N617" i="33"/>
  <c r="J623" i="36" s="1"/>
  <c r="N140" i="33"/>
  <c r="J146" i="36" s="1"/>
  <c r="N395" i="33"/>
  <c r="J401" i="36" s="1"/>
  <c r="N566" i="33"/>
  <c r="J572" i="36" s="1"/>
  <c r="N641" i="33"/>
  <c r="S645" i="6" s="1"/>
  <c r="Z641" i="33" s="1"/>
  <c r="J647" i="38" s="1"/>
  <c r="N345" i="33"/>
  <c r="S349" i="6" s="1"/>
  <c r="Z345" i="33" s="1"/>
  <c r="J351" i="38" s="1"/>
  <c r="N778" i="33"/>
  <c r="J784" i="36" s="1"/>
  <c r="N631" i="33"/>
  <c r="S635" i="6" s="1"/>
  <c r="Z631" i="33" s="1"/>
  <c r="J637" i="38" s="1"/>
  <c r="N562" i="33"/>
  <c r="N747" i="33"/>
  <c r="J753" i="36" s="1"/>
  <c r="N322" i="33"/>
  <c r="N766" i="33"/>
  <c r="N523" i="33"/>
  <c r="S527" i="6" s="1"/>
  <c r="Z523" i="33" s="1"/>
  <c r="J529" i="38" s="1"/>
  <c r="N574" i="33"/>
  <c r="J580" i="36" s="1"/>
  <c r="N572" i="33"/>
  <c r="J578" i="36" s="1"/>
  <c r="N532" i="33"/>
  <c r="J538" i="36" s="1"/>
  <c r="N455" i="33"/>
  <c r="J461" i="36" s="1"/>
  <c r="N697" i="33"/>
  <c r="J703" i="36" s="1"/>
  <c r="N137" i="33"/>
  <c r="J143" i="36" s="1"/>
  <c r="N374" i="33"/>
  <c r="N553" i="33"/>
  <c r="S557" i="6" s="1"/>
  <c r="Z553" i="33" s="1"/>
  <c r="J559" i="38" s="1"/>
  <c r="N464" i="33"/>
  <c r="S468" i="6" s="1"/>
  <c r="Z464" i="33" s="1"/>
  <c r="J470" i="38" s="1"/>
  <c r="N324" i="33"/>
  <c r="S328" i="6" s="1"/>
  <c r="Z324" i="33" s="1"/>
  <c r="J330" i="38" s="1"/>
  <c r="N644" i="33"/>
  <c r="N549" i="33"/>
  <c r="J555" i="36" s="1"/>
  <c r="F318" i="36"/>
  <c r="O316" i="6"/>
  <c r="V312" i="33" s="1"/>
  <c r="F318" i="38" s="1"/>
  <c r="F760" i="36"/>
  <c r="N593" i="33"/>
  <c r="J599" i="36" s="1"/>
  <c r="N318" i="33"/>
  <c r="J324" i="36" s="1"/>
  <c r="N544" i="33"/>
  <c r="S548" i="6" s="1"/>
  <c r="Z544" i="33" s="1"/>
  <c r="J550" i="38" s="1"/>
  <c r="N737" i="33"/>
  <c r="N372" i="33"/>
  <c r="J378" i="36" s="1"/>
  <c r="N520" i="33"/>
  <c r="S524" i="6" s="1"/>
  <c r="Z520" i="33" s="1"/>
  <c r="J526" i="38" s="1"/>
  <c r="N728" i="33"/>
  <c r="N482" i="33"/>
  <c r="J488" i="36" s="1"/>
  <c r="N667" i="33"/>
  <c r="S671" i="6" s="1"/>
  <c r="Z667" i="33" s="1"/>
  <c r="J673" i="38" s="1"/>
  <c r="N351" i="33"/>
  <c r="J357" i="36" s="1"/>
  <c r="N509" i="33"/>
  <c r="S513" i="6" s="1"/>
  <c r="Z509" i="33" s="1"/>
  <c r="J515" i="38" s="1"/>
  <c r="N759" i="33"/>
  <c r="J765" i="36" s="1"/>
  <c r="N73" i="33"/>
  <c r="J79" i="36" s="1"/>
  <c r="N746" i="33"/>
  <c r="N496" i="33"/>
  <c r="J502" i="36" s="1"/>
  <c r="N268" i="33"/>
  <c r="S272" i="6" s="1"/>
  <c r="Z268" i="33" s="1"/>
  <c r="J274" i="38" s="1"/>
  <c r="N50" i="33"/>
  <c r="J56" i="36" s="1"/>
  <c r="N449" i="33"/>
  <c r="N102" i="33"/>
  <c r="S106" i="6" s="1"/>
  <c r="Z102" i="33" s="1"/>
  <c r="J108" i="38" s="1"/>
  <c r="N708" i="33"/>
  <c r="J714" i="36" s="1"/>
  <c r="N705" i="33"/>
  <c r="J711" i="36" s="1"/>
  <c r="N731" i="33"/>
  <c r="F57" i="43" s="1"/>
  <c r="N474" i="33"/>
  <c r="N825" i="33"/>
  <c r="S829" i="6" s="1"/>
  <c r="Z825" i="33" s="1"/>
  <c r="J831" i="38" s="1"/>
  <c r="N353" i="33"/>
  <c r="N757" i="33"/>
  <c r="J763" i="36" s="1"/>
  <c r="N158" i="33"/>
  <c r="J164" i="36" s="1"/>
  <c r="N611" i="33"/>
  <c r="S615" i="6" s="1"/>
  <c r="Z611" i="33" s="1"/>
  <c r="J617" i="38" s="1"/>
  <c r="N713" i="33"/>
  <c r="J719" i="36" s="1"/>
  <c r="N257" i="33"/>
  <c r="J263" i="36" s="1"/>
  <c r="N209" i="33"/>
  <c r="N792" i="33"/>
  <c r="N219" i="33"/>
  <c r="N80" i="33"/>
  <c r="J86" i="36" s="1"/>
  <c r="N25" i="33"/>
  <c r="J31" i="36" s="1"/>
  <c r="N492" i="33"/>
  <c r="S496" i="6" s="1"/>
  <c r="Z492" i="33" s="1"/>
  <c r="J498" i="38" s="1"/>
  <c r="O297" i="6"/>
  <c r="V293" i="33" s="1"/>
  <c r="F299" i="38" s="1"/>
  <c r="F299" i="36"/>
  <c r="O501" i="6"/>
  <c r="V497" i="33" s="1"/>
  <c r="F503" i="38" s="1"/>
  <c r="F503" i="36"/>
  <c r="N435" i="33"/>
  <c r="N657" i="36"/>
  <c r="W655" i="6"/>
  <c r="AD651" i="33" s="1"/>
  <c r="N657" i="38" s="1"/>
  <c r="W411" i="6"/>
  <c r="AD407" i="33" s="1"/>
  <c r="N413" i="38" s="1"/>
  <c r="N413" i="36"/>
  <c r="N739" i="33"/>
  <c r="N565" i="33"/>
  <c r="J571" i="36" s="1"/>
  <c r="O33" i="6"/>
  <c r="V29" i="33" s="1"/>
  <c r="F418" i="36"/>
  <c r="O50" i="6"/>
  <c r="V46" i="33" s="1"/>
  <c r="N323" i="33"/>
  <c r="J329" i="36" s="1"/>
  <c r="N738" i="33"/>
  <c r="J744" i="36" s="1"/>
  <c r="O718" i="6"/>
  <c r="V714" i="33" s="1"/>
  <c r="F720" i="38" s="1"/>
  <c r="N540" i="33"/>
  <c r="N469" i="33"/>
  <c r="N433" i="33"/>
  <c r="N311" i="33"/>
  <c r="N218" i="33"/>
  <c r="N704" i="33"/>
  <c r="N562" i="36"/>
  <c r="W362" i="6"/>
  <c r="AD358" i="33" s="1"/>
  <c r="N364" i="38" s="1"/>
  <c r="N364" i="36"/>
  <c r="W591" i="6"/>
  <c r="AD587" i="33" s="1"/>
  <c r="N593" i="38" s="1"/>
  <c r="N593" i="36"/>
  <c r="N375" i="36"/>
  <c r="W373" i="6"/>
  <c r="AD369" i="33" s="1"/>
  <c r="N375" i="38" s="1"/>
  <c r="W504" i="6"/>
  <c r="AD500" i="33" s="1"/>
  <c r="N506" i="38" s="1"/>
  <c r="N506" i="36"/>
  <c r="W482" i="6"/>
  <c r="AD478" i="33" s="1"/>
  <c r="N484" i="38" s="1"/>
  <c r="N484" i="36"/>
  <c r="W742" i="6"/>
  <c r="AD738" i="33" s="1"/>
  <c r="N744" i="38" s="1"/>
  <c r="N744" i="36"/>
  <c r="W569" i="6"/>
  <c r="AD565" i="33" s="1"/>
  <c r="N571" i="38" s="1"/>
  <c r="N99" i="36"/>
  <c r="F290" i="36"/>
  <c r="F104" i="36"/>
  <c r="F587" i="36"/>
  <c r="O595" i="6"/>
  <c r="V591" i="33" s="1"/>
  <c r="F597" i="38" s="1"/>
  <c r="F686" i="36"/>
  <c r="O657" i="6"/>
  <c r="V653" i="33" s="1"/>
  <c r="F659" i="38" s="1"/>
  <c r="O811" i="6"/>
  <c r="V807" i="33" s="1"/>
  <c r="F813" i="38" s="1"/>
  <c r="F546" i="36"/>
  <c r="F388" i="36"/>
  <c r="F323" i="36"/>
  <c r="F103" i="36"/>
  <c r="F131" i="36"/>
  <c r="F307" i="36"/>
  <c r="O648" i="6"/>
  <c r="V644" i="33" s="1"/>
  <c r="F650" i="38" s="1"/>
  <c r="O646" i="6"/>
  <c r="V642" i="33" s="1"/>
  <c r="F648" i="38" s="1"/>
  <c r="O722" i="6"/>
  <c r="V718" i="33" s="1"/>
  <c r="F724" i="38" s="1"/>
  <c r="F220" i="36"/>
  <c r="F560" i="36"/>
  <c r="O659" i="6"/>
  <c r="V655" i="33" s="1"/>
  <c r="F661" i="38" s="1"/>
  <c r="O560" i="6"/>
  <c r="V556" i="33" s="1"/>
  <c r="F562" i="38" s="1"/>
  <c r="O789" i="6"/>
  <c r="V785" i="33" s="1"/>
  <c r="F791" i="38" s="1"/>
  <c r="O473" i="6"/>
  <c r="V469" i="33" s="1"/>
  <c r="F475" i="38" s="1"/>
  <c r="O512" i="6"/>
  <c r="V508" i="33" s="1"/>
  <c r="F514" i="38" s="1"/>
  <c r="O109" i="6"/>
  <c r="V105" i="33" s="1"/>
  <c r="F111" i="38" s="1"/>
  <c r="O628" i="6"/>
  <c r="V624" i="33" s="1"/>
  <c r="F630" i="38" s="1"/>
  <c r="W245" i="6"/>
  <c r="AD241" i="33" s="1"/>
  <c r="N247" i="38" s="1"/>
  <c r="N247" i="36"/>
  <c r="W70" i="6"/>
  <c r="AD66" i="33" s="1"/>
  <c r="N72" i="38" s="1"/>
  <c r="N72" i="36"/>
  <c r="W632" i="6"/>
  <c r="AD628" i="33" s="1"/>
  <c r="N634" i="38" s="1"/>
  <c r="N634" i="36"/>
  <c r="N443" i="36"/>
  <c r="W441" i="6"/>
  <c r="AD437" i="33" s="1"/>
  <c r="N443" i="38" s="1"/>
  <c r="O360" i="6"/>
  <c r="V356" i="33" s="1"/>
  <c r="F362" i="38" s="1"/>
  <c r="O770" i="6"/>
  <c r="V766" i="33" s="1"/>
  <c r="F772" i="38" s="1"/>
  <c r="O627" i="6"/>
  <c r="V623" i="33" s="1"/>
  <c r="F629" i="38" s="1"/>
  <c r="F282" i="36"/>
  <c r="O590" i="6"/>
  <c r="V586" i="33" s="1"/>
  <c r="F592" i="38" s="1"/>
  <c r="O671" i="6"/>
  <c r="V667" i="33" s="1"/>
  <c r="F673" i="38" s="1"/>
  <c r="O105" i="6"/>
  <c r="V101" i="33" s="1"/>
  <c r="F107" i="38" s="1"/>
  <c r="O275" i="6"/>
  <c r="V271" i="33" s="1"/>
  <c r="F277" i="38" s="1"/>
  <c r="O142" i="6"/>
  <c r="V138" i="33" s="1"/>
  <c r="F144" i="38" s="1"/>
  <c r="F332" i="36"/>
  <c r="F125" i="36"/>
  <c r="F162" i="36"/>
  <c r="O93" i="6"/>
  <c r="V89" i="33" s="1"/>
  <c r="F95" i="38" s="1"/>
  <c r="F57" i="36"/>
  <c r="O364" i="6"/>
  <c r="V360" i="33" s="1"/>
  <c r="F366" i="38" s="1"/>
  <c r="O234" i="6"/>
  <c r="V230" i="33" s="1"/>
  <c r="F236" i="38" s="1"/>
  <c r="O441" i="6"/>
  <c r="V437" i="33" s="1"/>
  <c r="F443" i="38" s="1"/>
  <c r="F78" i="36"/>
  <c r="O597" i="6"/>
  <c r="V593" i="33" s="1"/>
  <c r="F599" i="38" s="1"/>
  <c r="O404" i="6"/>
  <c r="V400" i="33" s="1"/>
  <c r="F406" i="38" s="1"/>
  <c r="O175" i="6"/>
  <c r="V171" i="33" s="1"/>
  <c r="F177" i="38" s="1"/>
  <c r="F378" i="36"/>
  <c r="O504" i="6"/>
  <c r="V500" i="33" s="1"/>
  <c r="F506" i="38" s="1"/>
  <c r="O434" i="6"/>
  <c r="V430" i="33" s="1"/>
  <c r="F436" i="38" s="1"/>
  <c r="O517" i="6"/>
  <c r="V513" i="33" s="1"/>
  <c r="F519" i="38" s="1"/>
  <c r="O258" i="6"/>
  <c r="V254" i="33" s="1"/>
  <c r="O456" i="6"/>
  <c r="V452" i="33" s="1"/>
  <c r="F458" i="38" s="1"/>
  <c r="O507" i="6"/>
  <c r="V503" i="33" s="1"/>
  <c r="F509" i="38" s="1"/>
  <c r="O342" i="6"/>
  <c r="V338" i="33" s="1"/>
  <c r="F344" i="38" s="1"/>
  <c r="F355" i="36"/>
  <c r="O440" i="6"/>
  <c r="V436" i="33" s="1"/>
  <c r="O749" i="6"/>
  <c r="V745" i="33" s="1"/>
  <c r="F751" i="38" s="1"/>
  <c r="O121" i="6"/>
  <c r="V117" i="33" s="1"/>
  <c r="N154" i="43" s="1"/>
  <c r="O69" i="6"/>
  <c r="V65" i="33" s="1"/>
  <c r="F71" i="38" s="1"/>
  <c r="F552" i="36"/>
  <c r="O286" i="6"/>
  <c r="V282" i="33" s="1"/>
  <c r="F288" i="38" s="1"/>
  <c r="F337" i="36"/>
  <c r="F565" i="36"/>
  <c r="F505" i="36"/>
  <c r="F48" i="36"/>
  <c r="O322" i="6"/>
  <c r="V318" i="33" s="1"/>
  <c r="F324" i="38" s="1"/>
  <c r="F76" i="36"/>
  <c r="F45" i="36"/>
  <c r="F415" i="36"/>
  <c r="F596" i="36"/>
  <c r="F577" i="36"/>
  <c r="O630" i="6"/>
  <c r="V626" i="33" s="1"/>
  <c r="F632" i="38" s="1"/>
  <c r="O538" i="6"/>
  <c r="V534" i="33" s="1"/>
  <c r="F540" i="38" s="1"/>
  <c r="O552" i="6"/>
  <c r="V548" i="33" s="1"/>
  <c r="F554" i="38" s="1"/>
  <c r="O711" i="6"/>
  <c r="V707" i="33" s="1"/>
  <c r="F713" i="38" s="1"/>
  <c r="O619" i="6"/>
  <c r="V615" i="33" s="1"/>
  <c r="F621" i="38" s="1"/>
  <c r="F227" i="36"/>
  <c r="O667" i="6"/>
  <c r="V663" i="33" s="1"/>
  <c r="F669" i="38" s="1"/>
  <c r="O343" i="6"/>
  <c r="V339" i="33" s="1"/>
  <c r="F345" i="38" s="1"/>
  <c r="F158" i="36"/>
  <c r="F567" i="36"/>
  <c r="O355" i="6"/>
  <c r="V351" i="33" s="1"/>
  <c r="F357" i="38" s="1"/>
  <c r="O223" i="6"/>
  <c r="V219" i="33" s="1"/>
  <c r="F225" i="38" s="1"/>
  <c r="O489" i="6"/>
  <c r="V485" i="33" s="1"/>
  <c r="F491" i="38" s="1"/>
  <c r="O168" i="6"/>
  <c r="V164" i="33" s="1"/>
  <c r="F170" i="38" s="1"/>
  <c r="F472" i="36"/>
  <c r="O212" i="6"/>
  <c r="V208" i="33" s="1"/>
  <c r="F214" i="38" s="1"/>
  <c r="O519" i="6"/>
  <c r="V515" i="33" s="1"/>
  <c r="F521" i="38" s="1"/>
  <c r="O465" i="6"/>
  <c r="V461" i="33" s="1"/>
  <c r="F467" i="38" s="1"/>
  <c r="O536" i="6"/>
  <c r="V532" i="33" s="1"/>
  <c r="F538" i="38" s="1"/>
  <c r="O439" i="6"/>
  <c r="V435" i="33" s="1"/>
  <c r="F441" i="38" s="1"/>
  <c r="O520" i="6"/>
  <c r="V516" i="33" s="1"/>
  <c r="F522" i="38" s="1"/>
  <c r="F583" i="36"/>
  <c r="O584" i="6"/>
  <c r="V580" i="33" s="1"/>
  <c r="F586" i="38" s="1"/>
  <c r="F553" i="36"/>
  <c r="O607" i="6"/>
  <c r="V603" i="33" s="1"/>
  <c r="F609" i="38" s="1"/>
  <c r="O526" i="6"/>
  <c r="V522" i="33" s="1"/>
  <c r="F528" i="38" s="1"/>
  <c r="O372" i="6"/>
  <c r="V368" i="33" s="1"/>
  <c r="F374" i="38" s="1"/>
  <c r="O177" i="6"/>
  <c r="V173" i="33" s="1"/>
  <c r="F179" i="38" s="1"/>
  <c r="O497" i="6"/>
  <c r="V493" i="33" s="1"/>
  <c r="F499" i="38" s="1"/>
  <c r="O250" i="6"/>
  <c r="V246" i="33" s="1"/>
  <c r="F252" i="38" s="1"/>
  <c r="F591" i="36"/>
  <c r="O40" i="6"/>
  <c r="V36" i="33" s="1"/>
  <c r="F42" i="38" s="1"/>
  <c r="O35" i="6"/>
  <c r="V31" i="33" s="1"/>
  <c r="O548" i="6"/>
  <c r="V544" i="33" s="1"/>
  <c r="F550" i="38" s="1"/>
  <c r="O95" i="6"/>
  <c r="V91" i="33" s="1"/>
  <c r="F97" i="38" s="1"/>
  <c r="O98" i="6"/>
  <c r="V94" i="33" s="1"/>
  <c r="F100" i="38" s="1"/>
  <c r="O493" i="6"/>
  <c r="V489" i="33" s="1"/>
  <c r="F495" i="38" s="1"/>
  <c r="O370" i="6"/>
  <c r="V366" i="33" s="1"/>
  <c r="F372" i="38" s="1"/>
  <c r="O540" i="6"/>
  <c r="V536" i="33" s="1"/>
  <c r="F542" i="38" s="1"/>
  <c r="O442" i="6"/>
  <c r="V438" i="33" s="1"/>
  <c r="O303" i="6"/>
  <c r="V299" i="33" s="1"/>
  <c r="F305" i="38" s="1"/>
  <c r="O508" i="6"/>
  <c r="V504" i="33" s="1"/>
  <c r="F510" i="38" s="1"/>
  <c r="O476" i="6"/>
  <c r="V472" i="33" s="1"/>
  <c r="F478" i="38" s="1"/>
  <c r="O468" i="6"/>
  <c r="V464" i="33" s="1"/>
  <c r="F470" i="38" s="1"/>
  <c r="O737" i="6"/>
  <c r="V733" i="33" s="1"/>
  <c r="F739" i="38" s="1"/>
  <c r="O401" i="6"/>
  <c r="V397" i="33" s="1"/>
  <c r="F403" i="38" s="1"/>
  <c r="O241" i="6"/>
  <c r="V237" i="33" s="1"/>
  <c r="F243" i="38" s="1"/>
  <c r="O18" i="6"/>
  <c r="V14" i="33" s="1"/>
  <c r="F20" i="38" s="1"/>
  <c r="O84" i="6"/>
  <c r="V80" i="33" s="1"/>
  <c r="F86" i="38" s="1"/>
  <c r="O62" i="6"/>
  <c r="V58" i="33" s="1"/>
  <c r="F64" i="38" s="1"/>
  <c r="O570" i="6"/>
  <c r="V566" i="33" s="1"/>
  <c r="F572" i="38" s="1"/>
  <c r="O537" i="6"/>
  <c r="V533" i="33" s="1"/>
  <c r="F539" i="38" s="1"/>
  <c r="O482" i="6"/>
  <c r="V478" i="33" s="1"/>
  <c r="F484" i="38" s="1"/>
  <c r="O217" i="6"/>
  <c r="V213" i="33" s="1"/>
  <c r="F219" i="38" s="1"/>
  <c r="O12" i="6"/>
  <c r="V8" i="33" s="1"/>
  <c r="F14" i="38" s="1"/>
  <c r="O569" i="6"/>
  <c r="V565" i="33" s="1"/>
  <c r="F571" i="38" s="1"/>
  <c r="F98" i="36"/>
  <c r="F558" i="36"/>
  <c r="F59" i="36"/>
  <c r="O777" i="6"/>
  <c r="V773" i="33" s="1"/>
  <c r="F779" i="38" s="1"/>
  <c r="F547" i="36"/>
  <c r="F832" i="36"/>
  <c r="O244" i="6"/>
  <c r="V240" i="33" s="1"/>
  <c r="F246" i="38" s="1"/>
  <c r="O660" i="6"/>
  <c r="V656" i="33" s="1"/>
  <c r="F662" i="38" s="1"/>
  <c r="O643" i="6"/>
  <c r="V639" i="33" s="1"/>
  <c r="F645" i="38" s="1"/>
  <c r="O728" i="6"/>
  <c r="V724" i="33" s="1"/>
  <c r="F730" i="38" s="1"/>
  <c r="F808" i="36"/>
  <c r="O608" i="6"/>
  <c r="V604" i="33" s="1"/>
  <c r="F610" i="38" s="1"/>
  <c r="O431" i="6"/>
  <c r="V427" i="33" s="1"/>
  <c r="F433" i="38" s="1"/>
  <c r="O462" i="6"/>
  <c r="V458" i="33" s="1"/>
  <c r="F464" i="38" s="1"/>
  <c r="F81" i="36"/>
  <c r="O606" i="6"/>
  <c r="V602" i="33" s="1"/>
  <c r="F608" i="38" s="1"/>
  <c r="O798" i="6"/>
  <c r="V794" i="33" s="1"/>
  <c r="F800" i="38" s="1"/>
  <c r="O621" i="6"/>
  <c r="V617" i="33" s="1"/>
  <c r="F623" i="38" s="1"/>
  <c r="O750" i="6"/>
  <c r="V746" i="33" s="1"/>
  <c r="F752" i="38" s="1"/>
  <c r="O640" i="6"/>
  <c r="V636" i="33" s="1"/>
  <c r="F642" i="38" s="1"/>
  <c r="O727" i="6"/>
  <c r="V723" i="33" s="1"/>
  <c r="O752" i="6"/>
  <c r="V748" i="33" s="1"/>
  <c r="F754" i="38" s="1"/>
  <c r="O769" i="6"/>
  <c r="V765" i="33" s="1"/>
  <c r="F771" i="38" s="1"/>
  <c r="O347" i="6"/>
  <c r="V343" i="33" s="1"/>
  <c r="F349" i="38" s="1"/>
  <c r="F325" i="36"/>
  <c r="F820" i="36"/>
  <c r="O644" i="6"/>
  <c r="V640" i="33" s="1"/>
  <c r="F646" i="38" s="1"/>
  <c r="O650" i="6"/>
  <c r="V646" i="33" s="1"/>
  <c r="F652" i="38" s="1"/>
  <c r="O813" i="6"/>
  <c r="V809" i="33" s="1"/>
  <c r="F815" i="38" s="1"/>
  <c r="F513" i="36"/>
  <c r="F714" i="36"/>
  <c r="F703" i="36"/>
  <c r="F618" i="36"/>
  <c r="O151" i="6"/>
  <c r="V147" i="33" s="1"/>
  <c r="O474" i="6"/>
  <c r="V470" i="33" s="1"/>
  <c r="F476" i="38" s="1"/>
  <c r="F728" i="36"/>
  <c r="O618" i="6"/>
  <c r="V614" i="33" s="1"/>
  <c r="F620" i="38" s="1"/>
  <c r="O63" i="6"/>
  <c r="V59" i="33" s="1"/>
  <c r="F65" i="38" s="1"/>
  <c r="O765" i="6"/>
  <c r="V761" i="33" s="1"/>
  <c r="F767" i="38" s="1"/>
  <c r="O39" i="6"/>
  <c r="V35" i="33" s="1"/>
  <c r="F41" i="38" s="1"/>
  <c r="O832" i="6"/>
  <c r="V828" i="33" s="1"/>
  <c r="F834" i="38" s="1"/>
  <c r="O566" i="6"/>
  <c r="V562" i="33" s="1"/>
  <c r="F568" i="38" s="1"/>
  <c r="O767" i="6"/>
  <c r="V763" i="33" s="1"/>
  <c r="F769" i="38" s="1"/>
  <c r="O742" i="6"/>
  <c r="V738" i="33" s="1"/>
  <c r="F744" i="38" s="1"/>
  <c r="O428" i="6"/>
  <c r="V424" i="33" s="1"/>
  <c r="F430" i="38" s="1"/>
  <c r="O448" i="6"/>
  <c r="V444" i="33" s="1"/>
  <c r="F450" i="38" s="1"/>
  <c r="O817" i="6"/>
  <c r="V813" i="33" s="1"/>
  <c r="F819" i="38" s="1"/>
  <c r="O757" i="6"/>
  <c r="V753" i="33" s="1"/>
  <c r="F759" i="38" s="1"/>
  <c r="O793" i="6"/>
  <c r="V789" i="33" s="1"/>
  <c r="F795" i="38" s="1"/>
  <c r="O632" i="6"/>
  <c r="V628" i="33" s="1"/>
  <c r="F634" i="38" s="1"/>
  <c r="F780" i="36"/>
  <c r="F210" i="36"/>
  <c r="F792" i="36"/>
  <c r="O761" i="6"/>
  <c r="V757" i="33" s="1"/>
  <c r="F763" i="38" s="1"/>
  <c r="O783" i="6"/>
  <c r="V779" i="33" s="1"/>
  <c r="F785" i="38" s="1"/>
  <c r="O784" i="6"/>
  <c r="V780" i="33" s="1"/>
  <c r="F786" i="38" s="1"/>
  <c r="O788" i="6"/>
  <c r="V784" i="33" s="1"/>
  <c r="F790" i="38" s="1"/>
  <c r="O751" i="6"/>
  <c r="V747" i="33" s="1"/>
  <c r="F753" i="38" s="1"/>
  <c r="O755" i="6"/>
  <c r="V751" i="33" s="1"/>
  <c r="F757" i="38" s="1"/>
  <c r="O495" i="6"/>
  <c r="V491" i="33" s="1"/>
  <c r="F497" i="38" s="1"/>
  <c r="O381" i="6"/>
  <c r="V377" i="33" s="1"/>
  <c r="F383" i="38" s="1"/>
  <c r="O720" i="6"/>
  <c r="V716" i="33" s="1"/>
  <c r="F722" i="36"/>
  <c r="F756" i="36"/>
  <c r="F810" i="36"/>
  <c r="O685" i="6"/>
  <c r="V681" i="33" s="1"/>
  <c r="N117" i="43" s="1"/>
  <c r="O799" i="6"/>
  <c r="V795" i="33" s="1"/>
  <c r="F801" i="38" s="1"/>
  <c r="O611" i="6"/>
  <c r="V607" i="33" s="1"/>
  <c r="F613" i="38" s="1"/>
  <c r="O824" i="6"/>
  <c r="V820" i="33" s="1"/>
  <c r="F826" i="38" s="1"/>
  <c r="F826" i="36"/>
  <c r="F606" i="36"/>
  <c r="O604" i="6"/>
  <c r="V600" i="33" s="1"/>
  <c r="F606" i="38" s="1"/>
  <c r="O576" i="6"/>
  <c r="V572" i="33" s="1"/>
  <c r="F578" i="38" s="1"/>
  <c r="O612" i="6"/>
  <c r="V608" i="33" s="1"/>
  <c r="F614" i="38" s="1"/>
  <c r="O16" i="6"/>
  <c r="V12" i="33" s="1"/>
  <c r="F18" i="38" s="1"/>
  <c r="O771" i="6"/>
  <c r="V767" i="33" s="1"/>
  <c r="F773" i="38" s="1"/>
  <c r="O733" i="6"/>
  <c r="V729" i="33" s="1"/>
  <c r="F735" i="38" s="1"/>
  <c r="O561" i="6"/>
  <c r="V557" i="33" s="1"/>
  <c r="F563" i="38" s="1"/>
  <c r="O780" i="6"/>
  <c r="V776" i="33" s="1"/>
  <c r="F782" i="38" s="1"/>
  <c r="O801" i="6"/>
  <c r="V797" i="33" s="1"/>
  <c r="F803" i="38" s="1"/>
  <c r="O734" i="6"/>
  <c r="V730" i="33" s="1"/>
  <c r="F736" i="38" s="1"/>
  <c r="O577" i="6"/>
  <c r="V573" i="33" s="1"/>
  <c r="F579" i="38" s="1"/>
  <c r="O740" i="6"/>
  <c r="V736" i="33" s="1"/>
  <c r="F742" i="38" s="1"/>
  <c r="O91" i="6"/>
  <c r="V87" i="33" s="1"/>
  <c r="F93" i="38" s="1"/>
  <c r="O809" i="6"/>
  <c r="V805" i="33" s="1"/>
  <c r="F811" i="38" s="1"/>
  <c r="F811" i="36"/>
  <c r="O779" i="6"/>
  <c r="V775" i="33" s="1"/>
  <c r="F781" i="38" s="1"/>
  <c r="F781" i="36"/>
  <c r="O639" i="6"/>
  <c r="V635" i="33" s="1"/>
  <c r="F641" i="38" s="1"/>
  <c r="F641" i="36"/>
  <c r="F303" i="36"/>
  <c r="O301" i="6"/>
  <c r="V297" i="33" s="1"/>
  <c r="F303" i="38" s="1"/>
  <c r="O717" i="6"/>
  <c r="V713" i="33" s="1"/>
  <c r="F719" i="38" s="1"/>
  <c r="F719" i="36"/>
  <c r="O626" i="6"/>
  <c r="V622" i="33" s="1"/>
  <c r="F628" i="38" s="1"/>
  <c r="F628" i="36"/>
  <c r="O756" i="6"/>
  <c r="V752" i="33" s="1"/>
  <c r="F758" i="38" s="1"/>
  <c r="F758" i="36"/>
  <c r="O785" i="6"/>
  <c r="V781" i="33" s="1"/>
  <c r="F787" i="38" s="1"/>
  <c r="F787" i="36"/>
  <c r="F594" i="36"/>
  <c r="O592" i="6"/>
  <c r="V588" i="33" s="1"/>
  <c r="O669" i="6"/>
  <c r="V665" i="33" s="1"/>
  <c r="F671" i="38" s="1"/>
  <c r="F671" i="36"/>
  <c r="O738" i="6"/>
  <c r="V734" i="33" s="1"/>
  <c r="F740" i="38" s="1"/>
  <c r="F740" i="36"/>
  <c r="O588" i="6"/>
  <c r="V584" i="33" s="1"/>
  <c r="F590" i="38" s="1"/>
  <c r="F590" i="36"/>
  <c r="O804" i="6"/>
  <c r="V800" i="33" s="1"/>
  <c r="F806" i="38" s="1"/>
  <c r="F806" i="36"/>
  <c r="O598" i="6"/>
  <c r="V594" i="33" s="1"/>
  <c r="F600" i="38" s="1"/>
  <c r="F600" i="36"/>
  <c r="F644" i="36"/>
  <c r="O642" i="6"/>
  <c r="V638" i="33" s="1"/>
  <c r="F644" i="38" s="1"/>
  <c r="O729" i="6"/>
  <c r="V725" i="33" s="1"/>
  <c r="F731" i="38" s="1"/>
  <c r="F731" i="36"/>
  <c r="O802" i="6"/>
  <c r="V798" i="33" s="1"/>
  <c r="F804" i="38" s="1"/>
  <c r="F804" i="36"/>
  <c r="O450" i="6"/>
  <c r="V446" i="33" s="1"/>
  <c r="F452" i="38" s="1"/>
  <c r="F452" i="36"/>
  <c r="O745" i="6"/>
  <c r="V741" i="33" s="1"/>
  <c r="F747" i="38" s="1"/>
  <c r="F747" i="36"/>
  <c r="O691" i="6"/>
  <c r="V687" i="33" s="1"/>
  <c r="F693" i="38" s="1"/>
  <c r="F693" i="36"/>
  <c r="O658" i="6"/>
  <c r="V654" i="33" s="1"/>
  <c r="F660" i="38" s="1"/>
  <c r="F660" i="36"/>
  <c r="F749" i="36"/>
  <c r="O747" i="6"/>
  <c r="V743" i="33" s="1"/>
  <c r="F749" i="38" s="1"/>
  <c r="O768" i="6"/>
  <c r="V764" i="33" s="1"/>
  <c r="F770" i="38" s="1"/>
  <c r="F770" i="36"/>
  <c r="F726" i="36"/>
  <c r="O724" i="6"/>
  <c r="V720" i="33" s="1"/>
  <c r="O633" i="6"/>
  <c r="V629" i="33" s="1"/>
  <c r="F635" i="38" s="1"/>
  <c r="F635" i="36"/>
  <c r="O378" i="6"/>
  <c r="V374" i="33" s="1"/>
  <c r="F380" i="38" s="1"/>
  <c r="F380" i="36"/>
  <c r="O763" i="6"/>
  <c r="V759" i="33" s="1"/>
  <c r="F765" i="38" s="1"/>
  <c r="F765" i="36"/>
  <c r="O736" i="6"/>
  <c r="V732" i="33" s="1"/>
  <c r="F738" i="36"/>
  <c r="F657" i="36"/>
  <c r="O655" i="6"/>
  <c r="V651" i="33" s="1"/>
  <c r="F657" i="38" s="1"/>
  <c r="F793" i="36"/>
  <c r="O791" i="6"/>
  <c r="V787" i="33" s="1"/>
  <c r="F793" i="38" s="1"/>
  <c r="O828" i="6"/>
  <c r="V824" i="33" s="1"/>
  <c r="F830" i="38" s="1"/>
  <c r="F830" i="36"/>
  <c r="O617" i="6"/>
  <c r="V613" i="33" s="1"/>
  <c r="F619" i="38" s="1"/>
  <c r="F619" i="36"/>
  <c r="F595" i="36"/>
  <c r="O593" i="6"/>
  <c r="V589" i="33" s="1"/>
  <c r="F595" i="38" s="1"/>
  <c r="F774" i="36"/>
  <c r="O772" i="6"/>
  <c r="V768" i="33" s="1"/>
  <c r="F774" i="38" s="1"/>
  <c r="O34" i="6"/>
  <c r="V30" i="33" s="1"/>
  <c r="F36" i="36"/>
  <c r="O467" i="6"/>
  <c r="V463" i="33" s="1"/>
  <c r="F469" i="38" s="1"/>
  <c r="F469" i="36"/>
  <c r="O795" i="6"/>
  <c r="V791" i="33" s="1"/>
  <c r="F797" i="38" s="1"/>
  <c r="F797" i="36"/>
  <c r="F56" i="36"/>
  <c r="O54" i="6"/>
  <c r="V50" i="33" s="1"/>
  <c r="F56" i="38" s="1"/>
  <c r="F733" i="36"/>
  <c r="O731" i="6"/>
  <c r="V727" i="33" s="1"/>
  <c r="F733" i="38" s="1"/>
  <c r="O708" i="6"/>
  <c r="V704" i="33" s="1"/>
  <c r="F710" i="38" s="1"/>
  <c r="F710" i="36"/>
  <c r="F643" i="36"/>
  <c r="O641" i="6"/>
  <c r="V637" i="33" s="1"/>
  <c r="F643" i="38" s="1"/>
  <c r="O762" i="6"/>
  <c r="V758" i="33" s="1"/>
  <c r="F764" i="38" s="1"/>
  <c r="F764" i="36"/>
  <c r="O776" i="6"/>
  <c r="V772" i="33" s="1"/>
  <c r="F778" i="38" s="1"/>
  <c r="F778" i="36"/>
  <c r="O810" i="6"/>
  <c r="V806" i="33" s="1"/>
  <c r="F812" i="38" s="1"/>
  <c r="F812" i="36"/>
  <c r="F746" i="36"/>
  <c r="O744" i="6"/>
  <c r="V740" i="33" s="1"/>
  <c r="F746" i="38" s="1"/>
  <c r="F625" i="36"/>
  <c r="O623" i="6"/>
  <c r="V619" i="33" s="1"/>
  <c r="F625" i="38" s="1"/>
  <c r="O836" i="6"/>
  <c r="V832" i="33" s="1"/>
  <c r="F838" i="38"/>
  <c r="F838" i="36"/>
  <c r="O652" i="6"/>
  <c r="V648" i="33" s="1"/>
  <c r="F654" i="38" s="1"/>
  <c r="F654" i="36"/>
  <c r="O620" i="6"/>
  <c r="V616" i="33" s="1"/>
  <c r="F622" i="38" s="1"/>
  <c r="F622" i="36"/>
  <c r="O649" i="6"/>
  <c r="V645" i="33" s="1"/>
  <c r="F651" i="38" s="1"/>
  <c r="F651" i="36"/>
  <c r="O582" i="6"/>
  <c r="V578" i="33" s="1"/>
  <c r="F584" i="38" s="1"/>
  <c r="F584" i="36"/>
  <c r="O636" i="6"/>
  <c r="V632" i="33" s="1"/>
  <c r="F638" i="38" s="1"/>
  <c r="F638" i="36"/>
  <c r="F775" i="36"/>
  <c r="O773" i="6"/>
  <c r="V769" i="33" s="1"/>
  <c r="F775" i="38" s="1"/>
  <c r="O292" i="6"/>
  <c r="V288" i="33" s="1"/>
  <c r="F294" i="38" s="1"/>
  <c r="F294" i="36"/>
  <c r="F741" i="36"/>
  <c r="O739" i="6"/>
  <c r="V735" i="33" s="1"/>
  <c r="F741" i="38" s="1"/>
  <c r="O746" i="6"/>
  <c r="V742" i="33" s="1"/>
  <c r="F748" i="38" s="1"/>
  <c r="F748" i="36"/>
  <c r="O774" i="6"/>
  <c r="V770" i="33" s="1"/>
  <c r="F776" i="38" s="1"/>
  <c r="F776" i="36"/>
  <c r="O730" i="6"/>
  <c r="V726" i="33" s="1"/>
  <c r="F732" i="38" s="1"/>
  <c r="F732" i="36"/>
  <c r="F716" i="36"/>
  <c r="O714" i="6"/>
  <c r="V710" i="33" s="1"/>
  <c r="F716" i="38" s="1"/>
  <c r="O827" i="6"/>
  <c r="V823" i="33" s="1"/>
  <c r="F829" i="38" s="1"/>
  <c r="F829" i="36"/>
  <c r="F805" i="36"/>
  <c r="O803" i="6"/>
  <c r="V799" i="33" s="1"/>
  <c r="F805" i="38" s="1"/>
  <c r="O794" i="6"/>
  <c r="V790" i="33" s="1"/>
  <c r="F796" i="38" s="1"/>
  <c r="F796" i="36"/>
  <c r="O782" i="6"/>
  <c r="V778" i="33" s="1"/>
  <c r="F784" i="38" s="1"/>
  <c r="F784" i="36"/>
  <c r="E37" i="22"/>
  <c r="E51" i="22" s="1"/>
  <c r="G37" i="22"/>
  <c r="G51" i="22" s="1"/>
  <c r="F831" i="36"/>
  <c r="O829" i="6"/>
  <c r="V825" i="33" s="1"/>
  <c r="F831" i="38" s="1"/>
  <c r="F498" i="36"/>
  <c r="O496" i="6"/>
  <c r="V492" i="33" s="1"/>
  <c r="F498" i="38" s="1"/>
  <c r="F734" i="36"/>
  <c r="O732" i="6"/>
  <c r="V728" i="33" s="1"/>
  <c r="F656" i="36"/>
  <c r="O654" i="6"/>
  <c r="V650" i="33" s="1"/>
  <c r="F656" i="38" s="1"/>
  <c r="F640" i="36"/>
  <c r="O638" i="6"/>
  <c r="V634" i="33" s="1"/>
  <c r="F640" i="38" s="1"/>
  <c r="F766" i="36"/>
  <c r="O764" i="6"/>
  <c r="V760" i="33" s="1"/>
  <c r="F766" i="38" s="1"/>
  <c r="F711" i="36"/>
  <c r="O709" i="6"/>
  <c r="V705" i="33" s="1"/>
  <c r="F711" i="38" s="1"/>
  <c r="F627" i="36"/>
  <c r="O625" i="6"/>
  <c r="V621" i="33" s="1"/>
  <c r="F627" i="38" s="1"/>
  <c r="O452" i="6"/>
  <c r="V448" i="33" s="1"/>
  <c r="F454" i="38" s="1"/>
  <c r="F454" i="36"/>
  <c r="F761" i="36"/>
  <c r="O759" i="6"/>
  <c r="V755" i="33" s="1"/>
  <c r="F761" i="38" s="1"/>
  <c r="O229" i="6"/>
  <c r="V225" i="33" s="1"/>
  <c r="F231" i="38" s="1"/>
  <c r="F231" i="36"/>
  <c r="F27" i="36"/>
  <c r="O25" i="6"/>
  <c r="V21" i="33" s="1"/>
  <c r="F27" i="38" s="1"/>
  <c r="F807" i="36"/>
  <c r="O805" i="6"/>
  <c r="V801" i="33" s="1"/>
  <c r="F807" i="38" s="1"/>
  <c r="F531" i="36"/>
  <c r="O529" i="6"/>
  <c r="V525" i="33" s="1"/>
  <c r="F531" i="38" s="1"/>
  <c r="F816" i="36"/>
  <c r="O814" i="6"/>
  <c r="V810" i="33" s="1"/>
  <c r="F816" i="38" s="1"/>
  <c r="F624" i="36"/>
  <c r="O622" i="6"/>
  <c r="V618" i="33" s="1"/>
  <c r="F624" i="38" s="1"/>
  <c r="F750" i="36"/>
  <c r="O748" i="6"/>
  <c r="V744" i="33" s="1"/>
  <c r="F750" i="38" s="1"/>
  <c r="F718" i="36"/>
  <c r="O716" i="6"/>
  <c r="V712" i="33" s="1"/>
  <c r="F588" i="36"/>
  <c r="O586" i="6"/>
  <c r="V582" i="33" s="1"/>
  <c r="F588" i="38" s="1"/>
  <c r="F743" i="36"/>
  <c r="O741" i="6"/>
  <c r="V737" i="33" s="1"/>
  <c r="F743" i="38" s="1"/>
  <c r="F655" i="36"/>
  <c r="O653" i="6"/>
  <c r="V649" i="33" s="1"/>
  <c r="F655" i="38" s="1"/>
  <c r="F789" i="36"/>
  <c r="O787" i="6"/>
  <c r="V783" i="33" s="1"/>
  <c r="F789" i="38" s="1"/>
  <c r="F322" i="36"/>
  <c r="O320" i="6"/>
  <c r="V316" i="33" s="1"/>
  <c r="F322" i="38" s="1"/>
  <c r="F102" i="36"/>
  <c r="O100" i="6"/>
  <c r="V96" i="33" s="1"/>
  <c r="F102" i="38" s="1"/>
  <c r="F777" i="36"/>
  <c r="O775" i="6"/>
  <c r="V771" i="33" s="1"/>
  <c r="F777" i="38" s="1"/>
  <c r="O786" i="6"/>
  <c r="V782" i="33" s="1"/>
  <c r="F788" i="38" s="1"/>
  <c r="F788" i="36"/>
  <c r="F798" i="36"/>
  <c r="O796" i="6"/>
  <c r="V792" i="33" s="1"/>
  <c r="F798" i="38" s="1"/>
  <c r="D49" i="22" l="1"/>
  <c r="D12" i="35"/>
  <c r="E12" i="35" s="1"/>
  <c r="F12" i="35" s="1"/>
  <c r="G12" i="35" s="1"/>
  <c r="H12" i="35" s="1"/>
  <c r="D14" i="35"/>
  <c r="E14" i="35" s="1"/>
  <c r="F14" i="35" s="1"/>
  <c r="G14" i="35" s="1"/>
  <c r="H14" i="35" s="1"/>
  <c r="N5" i="33"/>
  <c r="J62" i="43"/>
  <c r="N182" i="43"/>
  <c r="J156" i="43"/>
  <c r="V182" i="43"/>
  <c r="J102" i="43"/>
  <c r="V174" i="43"/>
  <c r="N127" i="43"/>
  <c r="B115" i="43"/>
  <c r="B172" i="43"/>
  <c r="B144" i="43"/>
  <c r="B101" i="43"/>
  <c r="J185" i="43"/>
  <c r="B145" i="43"/>
  <c r="F64" i="43"/>
  <c r="B66" i="43"/>
  <c r="B119" i="43"/>
  <c r="J14" i="43"/>
  <c r="B110" i="43"/>
  <c r="J16" i="43"/>
  <c r="J49" i="43"/>
  <c r="B14" i="43"/>
  <c r="J119" i="43"/>
  <c r="J24" i="43"/>
  <c r="B8" i="43"/>
  <c r="J47" i="43"/>
  <c r="J114" i="43"/>
  <c r="J176" i="43"/>
  <c r="B16" i="43"/>
  <c r="B126" i="43"/>
  <c r="B47" i="43"/>
  <c r="J143" i="43"/>
  <c r="J123" i="43"/>
  <c r="J151" i="43"/>
  <c r="B88" i="43"/>
  <c r="B97" i="43"/>
  <c r="B100" i="43"/>
  <c r="B89" i="43"/>
  <c r="B148" i="43"/>
  <c r="B63" i="43"/>
  <c r="J178" i="43"/>
  <c r="J106" i="43"/>
  <c r="B49" i="43"/>
  <c r="B161" i="43"/>
  <c r="B149" i="43"/>
  <c r="B22" i="43"/>
  <c r="B125" i="43"/>
  <c r="B24" i="43"/>
  <c r="B87" i="43"/>
  <c r="J145" i="43"/>
  <c r="B78" i="43"/>
  <c r="B44" i="43"/>
  <c r="B150" i="43"/>
  <c r="J91" i="43"/>
  <c r="V186" i="43"/>
  <c r="J173" i="43"/>
  <c r="J149" i="43"/>
  <c r="B12" i="43"/>
  <c r="F127" i="43"/>
  <c r="F186" i="43"/>
  <c r="F103" i="43"/>
  <c r="B171" i="43"/>
  <c r="B45" i="43"/>
  <c r="J107" i="43"/>
  <c r="V73" i="43"/>
  <c r="V21" i="43"/>
  <c r="F21" i="43"/>
  <c r="V100" i="43"/>
  <c r="V127" i="43"/>
  <c r="J13" i="43"/>
  <c r="J165" i="43"/>
  <c r="N170" i="43"/>
  <c r="F170" i="43"/>
  <c r="B176" i="43"/>
  <c r="B91" i="43"/>
  <c r="J147" i="43"/>
  <c r="N64" i="43"/>
  <c r="V103" i="43"/>
  <c r="J115" i="43"/>
  <c r="J148" i="43"/>
  <c r="J89" i="43"/>
  <c r="N73" i="43"/>
  <c r="N21" i="43"/>
  <c r="N118" i="43"/>
  <c r="N186" i="43"/>
  <c r="F73" i="43"/>
  <c r="B166" i="43"/>
  <c r="B102" i="43"/>
  <c r="B41" i="43"/>
  <c r="J171" i="43"/>
  <c r="V89" i="43"/>
  <c r="J97" i="43"/>
  <c r="J141" i="43"/>
  <c r="J157" i="43"/>
  <c r="J161" i="43"/>
  <c r="B129" i="43"/>
  <c r="F118" i="43"/>
  <c r="F174" i="43"/>
  <c r="B181" i="43"/>
  <c r="B178" i="43"/>
  <c r="J41" i="43"/>
  <c r="J180" i="43"/>
  <c r="J45" i="43"/>
  <c r="J166" i="43"/>
  <c r="B153" i="43"/>
  <c r="V165" i="43"/>
  <c r="J100" i="43"/>
  <c r="J78" i="43"/>
  <c r="J25" i="43"/>
  <c r="J29" i="43"/>
  <c r="J67" i="43"/>
  <c r="B106" i="43"/>
  <c r="V170" i="43"/>
  <c r="B156" i="43"/>
  <c r="B92" i="43"/>
  <c r="B185" i="43"/>
  <c r="B62" i="43"/>
  <c r="V159" i="43"/>
  <c r="J129" i="43"/>
  <c r="J125" i="43"/>
  <c r="J136" i="43"/>
  <c r="N103" i="43"/>
  <c r="J162" i="43"/>
  <c r="J36" i="43"/>
  <c r="J88" i="43"/>
  <c r="N98" i="43"/>
  <c r="F98" i="43"/>
  <c r="B114" i="43"/>
  <c r="B123" i="43"/>
  <c r="B143" i="43"/>
  <c r="B136" i="43"/>
  <c r="N174" i="43"/>
  <c r="J172" i="43"/>
  <c r="J92" i="43"/>
  <c r="J153" i="43"/>
  <c r="V118" i="43"/>
  <c r="V134" i="43"/>
  <c r="V29" i="43"/>
  <c r="J8" i="43"/>
  <c r="V98" i="43"/>
  <c r="J126" i="43"/>
  <c r="J44" i="43"/>
  <c r="J22" i="43"/>
  <c r="J12" i="43"/>
  <c r="J87" i="43"/>
  <c r="J110" i="43"/>
  <c r="N43" i="43"/>
  <c r="F182" i="43"/>
  <c r="F43" i="43"/>
  <c r="B180" i="43"/>
  <c r="B107" i="43"/>
  <c r="B147" i="43"/>
  <c r="B151" i="43"/>
  <c r="J181" i="43"/>
  <c r="J150" i="43"/>
  <c r="J66" i="43"/>
  <c r="J101" i="43"/>
  <c r="V64" i="43"/>
  <c r="J63" i="43"/>
  <c r="J134" i="43"/>
  <c r="B5" i="43"/>
  <c r="F738" i="38"/>
  <c r="J36" i="36"/>
  <c r="J535" i="36"/>
  <c r="S715" i="6"/>
  <c r="Z711" i="33" s="1"/>
  <c r="J717" i="38" s="1"/>
  <c r="F17" i="38"/>
  <c r="N594" i="38"/>
  <c r="W693" i="6"/>
  <c r="AD689" i="33" s="1"/>
  <c r="V176" i="43" s="1"/>
  <c r="W664" i="6"/>
  <c r="AD660" i="33" s="1"/>
  <c r="W147" i="6"/>
  <c r="AD143" i="33" s="1"/>
  <c r="N702" i="36"/>
  <c r="W455" i="6"/>
  <c r="AD451" i="33" s="1"/>
  <c r="V122" i="43" s="1"/>
  <c r="W282" i="6"/>
  <c r="AD278" i="33" s="1"/>
  <c r="V116" i="43" s="1"/>
  <c r="W136" i="6"/>
  <c r="AD132" i="33" s="1"/>
  <c r="N184" i="36"/>
  <c r="W662" i="6"/>
  <c r="AD658" i="33" s="1"/>
  <c r="V65" i="43" s="1"/>
  <c r="W391" i="6"/>
  <c r="AD387" i="33" s="1"/>
  <c r="W713" i="6"/>
  <c r="AD709" i="33" s="1"/>
  <c r="V121" i="43" s="1"/>
  <c r="N306" i="36"/>
  <c r="W184" i="6"/>
  <c r="AD180" i="33" s="1"/>
  <c r="W402" i="6"/>
  <c r="AD398" i="33" s="1"/>
  <c r="V166" i="43" s="1"/>
  <c r="W681" i="6"/>
  <c r="AD677" i="33" s="1"/>
  <c r="V6" i="43" s="1"/>
  <c r="W127" i="6"/>
  <c r="AD123" i="33" s="1"/>
  <c r="V151" i="43" s="1"/>
  <c r="N409" i="36"/>
  <c r="N38" i="36"/>
  <c r="W114" i="6"/>
  <c r="AD110" i="33" s="1"/>
  <c r="V71" i="43" s="1"/>
  <c r="W820" i="6"/>
  <c r="AD816" i="33" s="1"/>
  <c r="V33" i="43" s="1"/>
  <c r="S430" i="6"/>
  <c r="Z426" i="33" s="1"/>
  <c r="N385" i="36"/>
  <c r="W692" i="6"/>
  <c r="AD688" i="33" s="1"/>
  <c r="V139" i="43" s="1"/>
  <c r="F665" i="38"/>
  <c r="W704" i="6"/>
  <c r="AD700" i="33" s="1"/>
  <c r="V61" i="43" s="1"/>
  <c r="N17" i="38"/>
  <c r="N729" i="38"/>
  <c r="N237" i="38"/>
  <c r="S90" i="6"/>
  <c r="Z86" i="33" s="1"/>
  <c r="F35" i="38"/>
  <c r="J185" i="36"/>
  <c r="J117" i="36"/>
  <c r="S15" i="6"/>
  <c r="Z11" i="33" s="1"/>
  <c r="F432" i="38"/>
  <c r="N738" i="38"/>
  <c r="N466" i="38"/>
  <c r="W196" i="6"/>
  <c r="AD192" i="33" s="1"/>
  <c r="V54" i="43" s="1"/>
  <c r="N157" i="36"/>
  <c r="W243" i="6"/>
  <c r="AD239" i="33" s="1"/>
  <c r="V28" i="43" s="1"/>
  <c r="N696" i="36"/>
  <c r="N438" i="36"/>
  <c r="N680" i="36"/>
  <c r="W30" i="6"/>
  <c r="AD26" i="33" s="1"/>
  <c r="N128" i="36"/>
  <c r="N206" i="36"/>
  <c r="N232" i="36"/>
  <c r="W412" i="6"/>
  <c r="AD408" i="33" s="1"/>
  <c r="V90" i="43" s="1"/>
  <c r="N182" i="36"/>
  <c r="N466" i="36"/>
  <c r="N423" i="36"/>
  <c r="W823" i="6"/>
  <c r="AD819" i="33" s="1"/>
  <c r="F762" i="38"/>
  <c r="W173" i="6"/>
  <c r="AD169" i="33" s="1"/>
  <c r="V160" i="43" s="1"/>
  <c r="N684" i="36"/>
  <c r="F28" i="38"/>
  <c r="F388" i="38"/>
  <c r="F54" i="38"/>
  <c r="N448" i="38"/>
  <c r="N444" i="38"/>
  <c r="N224" i="38"/>
  <c r="F123" i="38"/>
  <c r="F444" i="38"/>
  <c r="F594" i="38"/>
  <c r="F722" i="38"/>
  <c r="J734" i="36"/>
  <c r="S211" i="6"/>
  <c r="Z207" i="33" s="1"/>
  <c r="J260" i="36"/>
  <c r="J686" i="36"/>
  <c r="S156" i="6"/>
  <c r="Z152" i="33" s="1"/>
  <c r="F255" i="38"/>
  <c r="F301" i="38"/>
  <c r="F717" i="38"/>
  <c r="W122" i="6"/>
  <c r="AD118" i="33" s="1"/>
  <c r="V30" i="43" s="1"/>
  <c r="N387" i="36"/>
  <c r="W365" i="6"/>
  <c r="AD361" i="33" s="1"/>
  <c r="V132" i="43" s="1"/>
  <c r="N55" i="36"/>
  <c r="N280" i="36"/>
  <c r="W697" i="6"/>
  <c r="AD693" i="33" s="1"/>
  <c r="V92" i="43" s="1"/>
  <c r="W159" i="6"/>
  <c r="AD155" i="33" s="1"/>
  <c r="N200" i="36"/>
  <c r="N489" i="36"/>
  <c r="N425" i="36"/>
  <c r="W71" i="6"/>
  <c r="AD67" i="33" s="1"/>
  <c r="V153" i="43" s="1"/>
  <c r="W128" i="6"/>
  <c r="AD124" i="33" s="1"/>
  <c r="V142" i="43" s="1"/>
  <c r="W205" i="6"/>
  <c r="AD201" i="33" s="1"/>
  <c r="V27" i="43" s="1"/>
  <c r="W703" i="6"/>
  <c r="AD699" i="33" s="1"/>
  <c r="V60" i="43" s="1"/>
  <c r="W463" i="6"/>
  <c r="AD459" i="33" s="1"/>
  <c r="V175" i="43" s="1"/>
  <c r="N296" i="36"/>
  <c r="N204" i="36"/>
  <c r="F213" i="38"/>
  <c r="N36" i="38"/>
  <c r="N35" i="38"/>
  <c r="N388" i="38"/>
  <c r="N37" i="38"/>
  <c r="W24" i="6"/>
  <c r="AD20" i="33" s="1"/>
  <c r="N285" i="36"/>
  <c r="N689" i="36"/>
  <c r="N190" i="38"/>
  <c r="F158" i="38"/>
  <c r="F686" i="38"/>
  <c r="N185" i="38"/>
  <c r="N54" i="38"/>
  <c r="F729" i="38"/>
  <c r="S720" i="6"/>
  <c r="Z716" i="33" s="1"/>
  <c r="J153" i="36"/>
  <c r="J52" i="36"/>
  <c r="N734" i="38"/>
  <c r="F298" i="38"/>
  <c r="N52" i="38"/>
  <c r="N248" i="38"/>
  <c r="W310" i="6"/>
  <c r="AD306" i="33" s="1"/>
  <c r="V178" i="43" s="1"/>
  <c r="N217" i="36"/>
  <c r="N230" i="36"/>
  <c r="N336" i="36"/>
  <c r="W371" i="6"/>
  <c r="AD367" i="33" s="1"/>
  <c r="V109" i="43" s="1"/>
  <c r="N115" i="36"/>
  <c r="W66" i="6"/>
  <c r="AD62" i="33" s="1"/>
  <c r="V146" i="43" s="1"/>
  <c r="N707" i="36"/>
  <c r="N126" i="36"/>
  <c r="W58" i="6"/>
  <c r="AD54" i="33" s="1"/>
  <c r="V150" i="43" s="1"/>
  <c r="W125" i="6"/>
  <c r="AD121" i="33" s="1"/>
  <c r="V38" i="43" s="1"/>
  <c r="W341" i="6"/>
  <c r="AD337" i="33" s="1"/>
  <c r="V66" i="43" s="1"/>
  <c r="N700" i="36"/>
  <c r="F276" i="38"/>
  <c r="N535" i="38"/>
  <c r="F137" i="38"/>
  <c r="N603" i="38"/>
  <c r="N687" i="38"/>
  <c r="F726" i="38"/>
  <c r="F260" i="38"/>
  <c r="J137" i="36"/>
  <c r="J28" i="36"/>
  <c r="J442" i="36"/>
  <c r="J54" i="36"/>
  <c r="S208" i="6"/>
  <c r="Z204" i="33" s="1"/>
  <c r="S592" i="6"/>
  <c r="Z588" i="33" s="1"/>
  <c r="F190" i="38"/>
  <c r="F185" i="38"/>
  <c r="N159" i="36"/>
  <c r="N199" i="36"/>
  <c r="W11" i="6"/>
  <c r="AD7" i="33" s="1"/>
  <c r="V82" i="43" s="1"/>
  <c r="N262" i="36"/>
  <c r="N384" i="36"/>
  <c r="N45" i="38"/>
  <c r="W696" i="6"/>
  <c r="AD692" i="33" s="1"/>
  <c r="V128" i="43" s="1"/>
  <c r="W361" i="6"/>
  <c r="AD357" i="33" s="1"/>
  <c r="V56" i="43" s="1"/>
  <c r="N145" i="36"/>
  <c r="W418" i="6"/>
  <c r="AD414" i="33" s="1"/>
  <c r="V168" i="43" s="1"/>
  <c r="W422" i="6"/>
  <c r="AD418" i="33" s="1"/>
  <c r="V133" i="43" s="1"/>
  <c r="N682" i="36"/>
  <c r="N253" i="36"/>
  <c r="N39" i="36"/>
  <c r="N92" i="38"/>
  <c r="N718" i="38"/>
  <c r="F603" i="38"/>
  <c r="S716" i="6"/>
  <c r="Z712" i="33" s="1"/>
  <c r="N22" i="36"/>
  <c r="N417" i="36"/>
  <c r="N158" i="38"/>
  <c r="F224" i="38"/>
  <c r="N821" i="36"/>
  <c r="F117" i="38"/>
  <c r="N137" i="38"/>
  <c r="J190" i="36"/>
  <c r="S724" i="6"/>
  <c r="Z720" i="33" s="1"/>
  <c r="J687" i="36"/>
  <c r="J298" i="36"/>
  <c r="J388" i="36"/>
  <c r="F92" i="38"/>
  <c r="N717" i="38"/>
  <c r="W707" i="6"/>
  <c r="AD703" i="33" s="1"/>
  <c r="V169" i="43" s="1"/>
  <c r="N824" i="36"/>
  <c r="N837" i="36"/>
  <c r="W220" i="6"/>
  <c r="AD216" i="33" s="1"/>
  <c r="W821" i="6"/>
  <c r="AD817" i="33" s="1"/>
  <c r="V9" i="43" s="1"/>
  <c r="N487" i="36"/>
  <c r="W49" i="6"/>
  <c r="AD45" i="33" s="1"/>
  <c r="N139" i="36"/>
  <c r="W409" i="6"/>
  <c r="AD405" i="33" s="1"/>
  <c r="V26" i="43" s="1"/>
  <c r="N712" i="36"/>
  <c r="N391" i="36"/>
  <c r="N183" i="36"/>
  <c r="F248" i="38"/>
  <c r="F737" i="38"/>
  <c r="N301" i="38"/>
  <c r="W706" i="6"/>
  <c r="AD702" i="33" s="1"/>
  <c r="V108" i="43" s="1"/>
  <c r="N203" i="36"/>
  <c r="N427" i="36"/>
  <c r="N297" i="36"/>
  <c r="J276" i="36"/>
  <c r="N665" i="38"/>
  <c r="F535" i="38"/>
  <c r="N117" i="38"/>
  <c r="F687" i="38"/>
  <c r="J762" i="36"/>
  <c r="J665" i="36"/>
  <c r="N298" i="38"/>
  <c r="N28" i="38"/>
  <c r="N123" i="38"/>
  <c r="N310" i="36"/>
  <c r="W753" i="6"/>
  <c r="AD749" i="33" s="1"/>
  <c r="V70" i="43" s="1"/>
  <c r="W80" i="6"/>
  <c r="AD76" i="33" s="1"/>
  <c r="V62" i="43" s="1"/>
  <c r="W675" i="6"/>
  <c r="AD671" i="33" s="1"/>
  <c r="V69" i="43" s="1"/>
  <c r="W13" i="6"/>
  <c r="AD9" i="33" s="1"/>
  <c r="V80" i="43" s="1"/>
  <c r="W686" i="6"/>
  <c r="AD682" i="33" s="1"/>
  <c r="V85" i="43" s="1"/>
  <c r="N394" i="36"/>
  <c r="N405" i="36"/>
  <c r="W661" i="6"/>
  <c r="AD657" i="33" s="1"/>
  <c r="V91" i="43" s="1"/>
  <c r="N435" i="36"/>
  <c r="W479" i="6"/>
  <c r="AD475" i="33" s="1"/>
  <c r="V15" i="43" s="1"/>
  <c r="N154" i="36"/>
  <c r="N147" i="36"/>
  <c r="J248" i="36"/>
  <c r="N131" i="38"/>
  <c r="N215" i="38"/>
  <c r="F448" i="38"/>
  <c r="W255" i="6"/>
  <c r="AD251" i="33" s="1"/>
  <c r="V48" i="43" s="1"/>
  <c r="N471" i="36"/>
  <c r="N486" i="36"/>
  <c r="N255" i="38"/>
  <c r="F131" i="38"/>
  <c r="F215" i="38"/>
  <c r="F210" i="38"/>
  <c r="F45" i="38"/>
  <c r="F734" i="38"/>
  <c r="F718" i="38"/>
  <c r="F36" i="38"/>
  <c r="F37" i="38"/>
  <c r="F442" i="38"/>
  <c r="J224" i="36"/>
  <c r="F52" i="38"/>
  <c r="S35" i="6"/>
  <c r="Z31" i="33" s="1"/>
  <c r="J603" i="36"/>
  <c r="J237" i="36"/>
  <c r="N260" i="38"/>
  <c r="N827" i="36"/>
  <c r="N833" i="36"/>
  <c r="N205" i="36"/>
  <c r="W427" i="6"/>
  <c r="AD423" i="33" s="1"/>
  <c r="V7" i="43" s="1"/>
  <c r="N675" i="36"/>
  <c r="N721" i="36"/>
  <c r="N136" i="36"/>
  <c r="N462" i="36"/>
  <c r="N674" i="36"/>
  <c r="N210" i="38"/>
  <c r="W51" i="6"/>
  <c r="AD47" i="33" s="1"/>
  <c r="V184" i="43" s="1"/>
  <c r="N291" i="36"/>
  <c r="W488" i="6"/>
  <c r="AD484" i="33" s="1"/>
  <c r="V86" i="43" s="1"/>
  <c r="N348" i="36"/>
  <c r="W207" i="6"/>
  <c r="AD203" i="33" s="1"/>
  <c r="N686" i="38"/>
  <c r="N432" i="38"/>
  <c r="N737" i="38"/>
  <c r="N153" i="38"/>
  <c r="F237" i="38"/>
  <c r="N276" i="38"/>
  <c r="N762" i="38"/>
  <c r="N722" i="38"/>
  <c r="N442" i="38"/>
  <c r="N726" i="38"/>
  <c r="N213" i="38"/>
  <c r="W9" i="6"/>
  <c r="AD5" i="33" s="1"/>
  <c r="N11" i="38" s="1"/>
  <c r="F32" i="36"/>
  <c r="G5" i="34"/>
  <c r="F139" i="36"/>
  <c r="F823" i="36"/>
  <c r="F340" i="36"/>
  <c r="F271" i="36"/>
  <c r="F666" i="36"/>
  <c r="F825" i="36"/>
  <c r="O122" i="6"/>
  <c r="V118" i="33" s="1"/>
  <c r="N30" i="43" s="1"/>
  <c r="F680" i="36"/>
  <c r="F348" i="36"/>
  <c r="F706" i="36"/>
  <c r="F26" i="36"/>
  <c r="F90" i="36"/>
  <c r="F676" i="36"/>
  <c r="F675" i="36"/>
  <c r="F261" i="36"/>
  <c r="F306" i="36"/>
  <c r="F283" i="36"/>
  <c r="F175" i="36"/>
  <c r="O28" i="6"/>
  <c r="V24" i="33" s="1"/>
  <c r="F30" i="38" s="1"/>
  <c r="F449" i="36"/>
  <c r="F822" i="36"/>
  <c r="F715" i="36"/>
  <c r="F429" i="36"/>
  <c r="F19" i="36"/>
  <c r="F200" i="36"/>
  <c r="F363" i="36"/>
  <c r="F486" i="36"/>
  <c r="F154" i="36"/>
  <c r="F140" i="36"/>
  <c r="O369" i="6"/>
  <c r="V365" i="33" s="1"/>
  <c r="F371" i="38" s="1"/>
  <c r="F824" i="36"/>
  <c r="F438" i="36"/>
  <c r="F381" i="36"/>
  <c r="F205" i="36"/>
  <c r="F212" i="36"/>
  <c r="O438" i="6"/>
  <c r="V434" i="33" s="1"/>
  <c r="F440" i="38" s="1"/>
  <c r="F387" i="36"/>
  <c r="F721" i="36"/>
  <c r="F390" i="36"/>
  <c r="F414" i="36"/>
  <c r="F695" i="36"/>
  <c r="F316" i="36"/>
  <c r="F245" i="36"/>
  <c r="F391" i="36"/>
  <c r="F799" i="36"/>
  <c r="F678" i="36"/>
  <c r="F189" i="36"/>
  <c r="F837" i="36"/>
  <c r="F663" i="36"/>
  <c r="O485" i="6"/>
  <c r="V481" i="33" s="1"/>
  <c r="N94" i="43" s="1"/>
  <c r="F385" i="36"/>
  <c r="F244" i="36"/>
  <c r="O397" i="6"/>
  <c r="V393" i="33" s="1"/>
  <c r="F399" i="38" s="1"/>
  <c r="F287" i="36"/>
  <c r="O75" i="6"/>
  <c r="V71" i="33" s="1"/>
  <c r="F77" i="38" s="1"/>
  <c r="F157" i="36"/>
  <c r="O128" i="6"/>
  <c r="V124" i="33" s="1"/>
  <c r="N142" i="43" s="1"/>
  <c r="F194" i="36"/>
  <c r="F688" i="36"/>
  <c r="O150" i="6"/>
  <c r="V146" i="33" s="1"/>
  <c r="F152" i="38" s="1"/>
  <c r="F196" i="36"/>
  <c r="F419" i="36"/>
  <c r="F12" i="36"/>
  <c r="F127" i="36"/>
  <c r="F423" i="36"/>
  <c r="F473" i="36"/>
  <c r="F216" i="36"/>
  <c r="F121" i="36"/>
  <c r="F232" i="36"/>
  <c r="F700" i="36"/>
  <c r="F285" i="36"/>
  <c r="F674" i="36"/>
  <c r="O419" i="6"/>
  <c r="V415" i="33" s="1"/>
  <c r="F421" i="38" s="1"/>
  <c r="F794" i="36"/>
  <c r="F705" i="36"/>
  <c r="F135" i="36"/>
  <c r="F694" i="36"/>
  <c r="F257" i="36"/>
  <c r="O363" i="6"/>
  <c r="V359" i="33" s="1"/>
  <c r="F365" i="38" s="1"/>
  <c r="F272" i="36"/>
  <c r="F697" i="36"/>
  <c r="F119" i="36"/>
  <c r="O143" i="6"/>
  <c r="V139" i="33" s="1"/>
  <c r="N104" i="43" s="1"/>
  <c r="F280" i="36"/>
  <c r="F238" i="36"/>
  <c r="F411" i="36"/>
  <c r="O94" i="6"/>
  <c r="V90" i="33" s="1"/>
  <c r="F96" i="38" s="1"/>
  <c r="F234" i="36"/>
  <c r="F691" i="36"/>
  <c r="F489" i="36"/>
  <c r="O284" i="6"/>
  <c r="V280" i="33" s="1"/>
  <c r="F286" i="38" s="1"/>
  <c r="F685" i="36"/>
  <c r="F60" i="36"/>
  <c r="O515" i="6"/>
  <c r="V511" i="33" s="1"/>
  <c r="F517" i="38" s="1"/>
  <c r="O665" i="6"/>
  <c r="V661" i="33" s="1"/>
  <c r="F667" i="38" s="1"/>
  <c r="O66" i="6"/>
  <c r="V62" i="33" s="1"/>
  <c r="N146" i="43" s="1"/>
  <c r="F404" i="36"/>
  <c r="F297" i="36"/>
  <c r="O181" i="6"/>
  <c r="V177" i="33" s="1"/>
  <c r="N131" i="43" s="1"/>
  <c r="F310" i="36"/>
  <c r="F217" i="36"/>
  <c r="F159" i="36"/>
  <c r="F409" i="36"/>
  <c r="F161" i="36"/>
  <c r="F702" i="36"/>
  <c r="F802" i="36"/>
  <c r="F709" i="36"/>
  <c r="F471" i="36"/>
  <c r="F289" i="36"/>
  <c r="F677" i="36"/>
  <c r="F16" i="36"/>
  <c r="F249" i="36"/>
  <c r="F83" i="36"/>
  <c r="F696" i="36"/>
  <c r="F198" i="36"/>
  <c r="F239" i="36"/>
  <c r="F396" i="36"/>
  <c r="F138" i="36"/>
  <c r="F151" i="36"/>
  <c r="O36" i="6"/>
  <c r="V32" i="33" s="1"/>
  <c r="N84" i="43" s="1"/>
  <c r="F202" i="36"/>
  <c r="F53" i="36"/>
  <c r="O341" i="6"/>
  <c r="V337" i="33" s="1"/>
  <c r="O387" i="6"/>
  <c r="V383" i="33" s="1"/>
  <c r="F389" i="38" s="1"/>
  <c r="O209" i="6"/>
  <c r="V205" i="33" s="1"/>
  <c r="F211" i="38" s="1"/>
  <c r="F122" i="36"/>
  <c r="F835" i="36"/>
  <c r="F155" i="36"/>
  <c r="F115" i="36"/>
  <c r="F712" i="36"/>
  <c r="F258" i="36"/>
  <c r="F420" i="36"/>
  <c r="F417" i="36"/>
  <c r="F167" i="36"/>
  <c r="F150" i="36"/>
  <c r="F668" i="36"/>
  <c r="F147" i="36"/>
  <c r="F284" i="36"/>
  <c r="F704" i="36"/>
  <c r="F424" i="36"/>
  <c r="F312" i="36"/>
  <c r="F25" i="36"/>
  <c r="F51" i="36"/>
  <c r="F601" i="36"/>
  <c r="F29" i="36"/>
  <c r="F309" i="36"/>
  <c r="F192" i="36"/>
  <c r="F466" i="36"/>
  <c r="F394" i="36"/>
  <c r="F156" i="36"/>
  <c r="F195" i="36"/>
  <c r="F171" i="36"/>
  <c r="F55" i="36"/>
  <c r="F201" i="36"/>
  <c r="F73" i="36"/>
  <c r="O396" i="6"/>
  <c r="V392" i="33" s="1"/>
  <c r="F398" i="38" s="1"/>
  <c r="O260" i="6"/>
  <c r="V256" i="33" s="1"/>
  <c r="N35" i="43" s="1"/>
  <c r="F133" i="36"/>
  <c r="F427" i="36"/>
  <c r="F308" i="36"/>
  <c r="O455" i="6"/>
  <c r="V451" i="33" s="1"/>
  <c r="N122" i="43" s="1"/>
  <c r="F462" i="36"/>
  <c r="F405" i="36"/>
  <c r="F400" i="36"/>
  <c r="F347" i="36"/>
  <c r="O350" i="6"/>
  <c r="V346" i="33" s="1"/>
  <c r="F352" i="38" s="1"/>
  <c r="F833" i="36"/>
  <c r="F701" i="36"/>
  <c r="O725" i="6"/>
  <c r="V721" i="33" s="1"/>
  <c r="F727" i="38" s="1"/>
  <c r="O697" i="6"/>
  <c r="V693" i="33" s="1"/>
  <c r="O334" i="6"/>
  <c r="V330" i="33" s="1"/>
  <c r="N39" i="43" s="1"/>
  <c r="O690" i="6"/>
  <c r="V686" i="33" s="1"/>
  <c r="F692" i="38" s="1"/>
  <c r="F477" i="36"/>
  <c r="F422" i="36"/>
  <c r="F270" i="36"/>
  <c r="F39" i="36"/>
  <c r="O377" i="6"/>
  <c r="V373" i="33" s="1"/>
  <c r="F379" i="38" s="1"/>
  <c r="F184" i="36"/>
  <c r="F109" i="36"/>
  <c r="F142" i="36"/>
  <c r="F481" i="36"/>
  <c r="F664" i="36"/>
  <c r="F783" i="36"/>
  <c r="O80" i="6"/>
  <c r="V76" i="33" s="1"/>
  <c r="O13" i="6"/>
  <c r="V9" i="33" s="1"/>
  <c r="N80" i="43" s="1"/>
  <c r="F13" i="36"/>
  <c r="F465" i="36"/>
  <c r="F828" i="36"/>
  <c r="F180" i="36"/>
  <c r="F698" i="36"/>
  <c r="F821" i="36"/>
  <c r="F836" i="36"/>
  <c r="F291" i="36"/>
  <c r="F367" i="36"/>
  <c r="F370" i="36"/>
  <c r="O825" i="6"/>
  <c r="V821" i="33" s="1"/>
  <c r="F259" i="36"/>
  <c r="F672" i="36"/>
  <c r="F708" i="36"/>
  <c r="F209" i="36"/>
  <c r="O216" i="6"/>
  <c r="V212" i="33" s="1"/>
  <c r="F218" i="38" s="1"/>
  <c r="F361" i="36"/>
  <c r="O423" i="6"/>
  <c r="V419" i="33" s="1"/>
  <c r="N177" i="43" s="1"/>
  <c r="O201" i="6"/>
  <c r="V197" i="33" s="1"/>
  <c r="N32" i="43" s="1"/>
  <c r="O184" i="6"/>
  <c r="V180" i="33" s="1"/>
  <c r="F149" i="36"/>
  <c r="O682" i="6"/>
  <c r="V678" i="33" s="1"/>
  <c r="F199" i="36"/>
  <c r="F392" i="36"/>
  <c r="F689" i="36"/>
  <c r="F435" i="36"/>
  <c r="F408" i="36"/>
  <c r="F207" i="36"/>
  <c r="O294" i="6"/>
  <c r="V290" i="33" s="1"/>
  <c r="N135" i="43" s="1"/>
  <c r="F230" i="36"/>
  <c r="F490" i="36"/>
  <c r="F393" i="36"/>
  <c r="F204" i="36"/>
  <c r="F373" i="36"/>
  <c r="O339" i="6"/>
  <c r="V335" i="33" s="1"/>
  <c r="F341" i="38" s="1"/>
  <c r="F182" i="36"/>
  <c r="F707" i="36"/>
  <c r="F682" i="36"/>
  <c r="F136" i="36"/>
  <c r="O480" i="6"/>
  <c r="V476" i="33" s="1"/>
  <c r="F482" i="38" s="1"/>
  <c r="O163" i="6"/>
  <c r="V159" i="33" s="1"/>
  <c r="F165" i="38" s="1"/>
  <c r="F166" i="36"/>
  <c r="F755" i="36"/>
  <c r="F384" i="36"/>
  <c r="F683" i="36"/>
  <c r="F129" i="36"/>
  <c r="F206" i="36"/>
  <c r="F87" i="36"/>
  <c r="F116" i="36"/>
  <c r="O126" i="6"/>
  <c r="V122" i="33" s="1"/>
  <c r="N40" i="43" s="1"/>
  <c r="F126" i="36"/>
  <c r="F253" i="36"/>
  <c r="O20" i="6"/>
  <c r="V16" i="33" s="1"/>
  <c r="N5" i="43" s="1"/>
  <c r="F65" i="22"/>
  <c r="F75" i="22" s="1"/>
  <c r="W138" i="6"/>
  <c r="AD134" i="33" s="1"/>
  <c r="N140" i="38" s="1"/>
  <c r="W469" i="6"/>
  <c r="AD465" i="33" s="1"/>
  <c r="V72" i="43" s="1"/>
  <c r="J302" i="36"/>
  <c r="G50" i="22"/>
  <c r="J5" i="36"/>
  <c r="E35" i="22" s="1"/>
  <c r="E49" i="22" s="1"/>
  <c r="N422" i="36"/>
  <c r="O71" i="6"/>
  <c r="V67" i="33" s="1"/>
  <c r="W484" i="6"/>
  <c r="AD480" i="33" s="1"/>
  <c r="V52" i="43" s="1"/>
  <c r="W781" i="6"/>
  <c r="AD777" i="33" s="1"/>
  <c r="N783" i="38" s="1"/>
  <c r="W152" i="6"/>
  <c r="AD148" i="33" s="1"/>
  <c r="V140" i="43" s="1"/>
  <c r="W145" i="6"/>
  <c r="AD141" i="33" s="1"/>
  <c r="V17" i="43" s="1"/>
  <c r="N25" i="36"/>
  <c r="W392" i="6"/>
  <c r="AD388" i="33" s="1"/>
  <c r="V158" i="43" s="1"/>
  <c r="N477" i="36"/>
  <c r="I60" i="4"/>
  <c r="I194" i="4"/>
  <c r="I841" i="4"/>
  <c r="I1066" i="4"/>
  <c r="I292" i="4"/>
  <c r="I621" i="4"/>
  <c r="W171" i="6"/>
  <c r="AD167" i="33" s="1"/>
  <c r="N173" i="38" s="1"/>
  <c r="W194" i="6"/>
  <c r="AD190" i="33" s="1"/>
  <c r="N196" i="38" s="1"/>
  <c r="W131" i="6"/>
  <c r="AD127" i="33" s="1"/>
  <c r="N133" i="38" s="1"/>
  <c r="N257" i="36"/>
  <c r="S441" i="6"/>
  <c r="Z437" i="33" s="1"/>
  <c r="J443" i="38" s="1"/>
  <c r="S246" i="6"/>
  <c r="Z242" i="33" s="1"/>
  <c r="R138" i="43" s="1"/>
  <c r="N96" i="36"/>
  <c r="N481" i="36"/>
  <c r="J430" i="36"/>
  <c r="W826" i="6"/>
  <c r="AD822" i="33" s="1"/>
  <c r="N828" i="38" s="1"/>
  <c r="N275" i="36"/>
  <c r="W677" i="6"/>
  <c r="AD673" i="33" s="1"/>
  <c r="N679" i="38" s="1"/>
  <c r="N283" i="36"/>
  <c r="S507" i="6"/>
  <c r="Z503" i="33" s="1"/>
  <c r="J509" i="38" s="1"/>
  <c r="O11" i="6"/>
  <c r="V7" i="33" s="1"/>
  <c r="N82" i="43" s="1"/>
  <c r="N377" i="36"/>
  <c r="N189" i="36"/>
  <c r="O37" i="6"/>
  <c r="V33" i="33" s="1"/>
  <c r="N81" i="43" s="1"/>
  <c r="F15" i="36"/>
  <c r="O420" i="6"/>
  <c r="V416" i="33" s="1"/>
  <c r="F422" i="38" s="1"/>
  <c r="W236" i="6"/>
  <c r="AD232" i="33" s="1"/>
  <c r="N238" i="38" s="1"/>
  <c r="W180" i="6"/>
  <c r="AD176" i="33" s="1"/>
  <c r="V145" i="43" s="1"/>
  <c r="N175" i="36"/>
  <c r="N414" i="36"/>
  <c r="O230" i="6"/>
  <c r="V226" i="33" s="1"/>
  <c r="N155" i="43" s="1"/>
  <c r="O703" i="6"/>
  <c r="V699" i="33" s="1"/>
  <c r="N60" i="43" s="1"/>
  <c r="N271" i="36"/>
  <c r="O689" i="6"/>
  <c r="V685" i="33" s="1"/>
  <c r="F691" i="38" s="1"/>
  <c r="W140" i="6"/>
  <c r="AD136" i="33" s="1"/>
  <c r="N142" i="38" s="1"/>
  <c r="W433" i="6"/>
  <c r="AD429" i="33" s="1"/>
  <c r="S275" i="6"/>
  <c r="Z271" i="33" s="1"/>
  <c r="J277" i="38" s="1"/>
  <c r="S274" i="6"/>
  <c r="Z270" i="33" s="1"/>
  <c r="N708" i="36"/>
  <c r="W201" i="6"/>
  <c r="AD197" i="33" s="1"/>
  <c r="V32" i="43" s="1"/>
  <c r="F11" i="36"/>
  <c r="O107" i="6"/>
  <c r="V103" i="33" s="1"/>
  <c r="F109" i="38" s="1"/>
  <c r="N825" i="36"/>
  <c r="N704" i="36"/>
  <c r="N249" i="36"/>
  <c r="O479" i="6"/>
  <c r="V475" i="33" s="1"/>
  <c r="N15" i="43" s="1"/>
  <c r="W678" i="6"/>
  <c r="AD674" i="33" s="1"/>
  <c r="V20" i="43" s="1"/>
  <c r="N187" i="36"/>
  <c r="W230" i="6"/>
  <c r="AD226" i="33" s="1"/>
  <c r="V155" i="43" s="1"/>
  <c r="N32" i="36"/>
  <c r="N202" i="36"/>
  <c r="F82" i="36"/>
  <c r="W149" i="6"/>
  <c r="AD145" i="33" s="1"/>
  <c r="N151" i="38" s="1"/>
  <c r="W86" i="6"/>
  <c r="AD82" i="33" s="1"/>
  <c r="N88" i="38" s="1"/>
  <c r="F379" i="36"/>
  <c r="F699" i="36"/>
  <c r="O831" i="6"/>
  <c r="V827" i="33" s="1"/>
  <c r="F336" i="36"/>
  <c r="O781" i="6"/>
  <c r="V777" i="33" s="1"/>
  <c r="F783" i="38" s="1"/>
  <c r="N261" i="36"/>
  <c r="O475" i="6"/>
  <c r="V471" i="33" s="1"/>
  <c r="F477" i="38" s="1"/>
  <c r="O268" i="6"/>
  <c r="V264" i="33" s="1"/>
  <c r="F270" i="38" s="1"/>
  <c r="O140" i="6"/>
  <c r="V136" i="33" s="1"/>
  <c r="F142" i="38" s="1"/>
  <c r="W237" i="6"/>
  <c r="AD233" i="33" s="1"/>
  <c r="N239" i="38" s="1"/>
  <c r="W436" i="6"/>
  <c r="AD432" i="33" s="1"/>
  <c r="V163" i="43" s="1"/>
  <c r="W126" i="6"/>
  <c r="AD122" i="33" s="1"/>
  <c r="V40" i="43" s="1"/>
  <c r="N198" i="36"/>
  <c r="W682" i="6"/>
  <c r="AD678" i="33" s="1"/>
  <c r="V136" i="43" s="1"/>
  <c r="N678" i="36"/>
  <c r="N289" i="36"/>
  <c r="W204" i="6"/>
  <c r="AD200" i="33" s="1"/>
  <c r="V31" i="43" s="1"/>
  <c r="W174" i="6"/>
  <c r="AD170" i="33" s="1"/>
  <c r="N176" i="38" s="1"/>
  <c r="W421" i="6"/>
  <c r="AD417" i="33" s="1"/>
  <c r="V95" i="43" s="1"/>
  <c r="O39" i="34"/>
  <c r="W819" i="6"/>
  <c r="AD815" i="33" s="1"/>
  <c r="V68" i="43" s="1"/>
  <c r="F176" i="36"/>
  <c r="N688" i="36"/>
  <c r="F46" i="36"/>
  <c r="F421" i="36"/>
  <c r="N396" i="36"/>
  <c r="O133" i="6"/>
  <c r="V129" i="33" s="1"/>
  <c r="F135" i="38" s="1"/>
  <c r="W689" i="6"/>
  <c r="AD685" i="33" s="1"/>
  <c r="N691" i="38" s="1"/>
  <c r="N663" i="36"/>
  <c r="W257" i="6"/>
  <c r="AD253" i="33" s="1"/>
  <c r="N259" i="38" s="1"/>
  <c r="N361" i="36"/>
  <c r="O179" i="6"/>
  <c r="V175" i="33" s="1"/>
  <c r="F181" i="38" s="1"/>
  <c r="F365" i="36"/>
  <c r="W396" i="6"/>
  <c r="AD392" i="33" s="1"/>
  <c r="N398" i="38" s="1"/>
  <c r="O30" i="6"/>
  <c r="V26" i="33" s="1"/>
  <c r="O293" i="6"/>
  <c r="V289" i="33" s="1"/>
  <c r="F295" i="38" s="1"/>
  <c r="O119" i="6"/>
  <c r="V115" i="33" s="1"/>
  <c r="F121" i="38" s="1"/>
  <c r="J746" i="36"/>
  <c r="W172" i="6"/>
  <c r="AD168" i="33" s="1"/>
  <c r="N174" i="38" s="1"/>
  <c r="W254" i="6"/>
  <c r="AD250" i="33" s="1"/>
  <c r="N256" i="38" s="1"/>
  <c r="W256" i="6"/>
  <c r="AD252" i="33" s="1"/>
  <c r="N258" i="38" s="1"/>
  <c r="N53" i="36"/>
  <c r="J628" i="36"/>
  <c r="N429" i="36"/>
  <c r="W719" i="6"/>
  <c r="AD715" i="33" s="1"/>
  <c r="V18" i="43" s="1"/>
  <c r="O149" i="6"/>
  <c r="V145" i="33" s="1"/>
  <c r="F151" i="38" s="1"/>
  <c r="N181" i="36"/>
  <c r="N209" i="36"/>
  <c r="N316" i="36"/>
  <c r="W134" i="6"/>
  <c r="AD130" i="33" s="1"/>
  <c r="V124" i="43" s="1"/>
  <c r="W331" i="6"/>
  <c r="AD327" i="33" s="1"/>
  <c r="N333" i="38" s="1"/>
  <c r="N347" i="36"/>
  <c r="W350" i="6"/>
  <c r="AD346" i="33" s="1"/>
  <c r="N352" i="38" s="1"/>
  <c r="W226" i="6"/>
  <c r="AD222" i="33" s="1"/>
  <c r="N228" i="38" s="1"/>
  <c r="W346" i="6"/>
  <c r="AD342" i="33" s="1"/>
  <c r="W289" i="6"/>
  <c r="AD285" i="33" s="1"/>
  <c r="V111" i="43" s="1"/>
  <c r="J158" i="36"/>
  <c r="O136" i="6"/>
  <c r="V132" i="33" s="1"/>
  <c r="J299" i="36"/>
  <c r="W673" i="6"/>
  <c r="AD669" i="33" s="1"/>
  <c r="V171" i="43" s="1"/>
  <c r="W825" i="6"/>
  <c r="AD821" i="33" s="1"/>
  <c r="V114" i="43" s="1"/>
  <c r="N321" i="36"/>
  <c r="N490" i="36"/>
  <c r="O32" i="34"/>
  <c r="W672" i="6"/>
  <c r="AD668" i="33" s="1"/>
  <c r="V79" i="43" s="1"/>
  <c r="W28" i="6"/>
  <c r="AD24" i="33" s="1"/>
  <c r="N30" i="38" s="1"/>
  <c r="W154" i="6"/>
  <c r="AD150" i="33" s="1"/>
  <c r="N156" i="38" s="1"/>
  <c r="N201" i="36"/>
  <c r="O199" i="6"/>
  <c r="V195" i="33" s="1"/>
  <c r="F201" i="38" s="1"/>
  <c r="W407" i="6"/>
  <c r="AD403" i="33" s="1"/>
  <c r="V83" i="43" s="1"/>
  <c r="S550" i="6"/>
  <c r="Z546" i="33" s="1"/>
  <c r="J552" i="38" s="1"/>
  <c r="W148" i="6"/>
  <c r="AD144" i="33" s="1"/>
  <c r="N150" i="38" s="1"/>
  <c r="O20" i="34"/>
  <c r="W164" i="6"/>
  <c r="AD160" i="33" s="1"/>
  <c r="N166" i="38" s="1"/>
  <c r="N706" i="36"/>
  <c r="O310" i="6"/>
  <c r="V306" i="33" s="1"/>
  <c r="O53" i="6"/>
  <c r="V49" i="33" s="1"/>
  <c r="N19" i="43" s="1"/>
  <c r="N457" i="36"/>
  <c r="O267" i="6"/>
  <c r="V263" i="33" s="1"/>
  <c r="F269" i="38" s="1"/>
  <c r="S737" i="6"/>
  <c r="Z733" i="33" s="1"/>
  <c r="J739" i="38" s="1"/>
  <c r="W390" i="6"/>
  <c r="AD386" i="33" s="1"/>
  <c r="N392" i="38" s="1"/>
  <c r="O17" i="6"/>
  <c r="V13" i="33" s="1"/>
  <c r="F19" i="38" s="1"/>
  <c r="N119" i="36"/>
  <c r="W143" i="6"/>
  <c r="AD139" i="33" s="1"/>
  <c r="V104" i="43" s="1"/>
  <c r="N381" i="36"/>
  <c r="F120" i="36"/>
  <c r="W415" i="6"/>
  <c r="AD411" i="33" s="1"/>
  <c r="V152" i="43" s="1"/>
  <c r="W163" i="6"/>
  <c r="AD159" i="33" s="1"/>
  <c r="N165" i="38" s="1"/>
  <c r="N13" i="36"/>
  <c r="N192" i="36"/>
  <c r="W599" i="6"/>
  <c r="AD595" i="33" s="1"/>
  <c r="N601" i="38" s="1"/>
  <c r="N152" i="36"/>
  <c r="N29" i="36"/>
  <c r="J718" i="36"/>
  <c r="W515" i="6"/>
  <c r="AD511" i="33" s="1"/>
  <c r="N517" i="38" s="1"/>
  <c r="W20" i="6"/>
  <c r="AD16" i="33" s="1"/>
  <c r="V5" i="43" s="1"/>
  <c r="S60" i="6"/>
  <c r="Z56" i="33" s="1"/>
  <c r="J62" i="38" s="1"/>
  <c r="W206" i="6"/>
  <c r="AD202" i="33" s="1"/>
  <c r="N208" i="38" s="1"/>
  <c r="W389" i="6"/>
  <c r="AD385" i="33" s="1"/>
  <c r="V51" i="43" s="1"/>
  <c r="N222" i="36"/>
  <c r="N122" i="36"/>
  <c r="F22" i="36"/>
  <c r="O471" i="6"/>
  <c r="V467" i="33" s="1"/>
  <c r="F473" i="38" s="1"/>
  <c r="W10" i="6"/>
  <c r="AD6" i="33" s="1"/>
  <c r="N12" i="38" s="1"/>
  <c r="J625" i="36"/>
  <c r="N295" i="36"/>
  <c r="N89" i="36"/>
  <c r="N77" i="36"/>
  <c r="O59" i="6"/>
  <c r="V55" i="33" s="1"/>
  <c r="F61" i="38" s="1"/>
  <c r="N373" i="36"/>
  <c r="O87" i="6"/>
  <c r="V83" i="33" s="1"/>
  <c r="F89" i="38" s="1"/>
  <c r="O114" i="6"/>
  <c r="V110" i="33" s="1"/>
  <c r="N71" i="43" s="1"/>
  <c r="N212" i="36"/>
  <c r="W417" i="6"/>
  <c r="AD413" i="33" s="1"/>
  <c r="N419" i="38" s="1"/>
  <c r="N269" i="36"/>
  <c r="W215" i="6"/>
  <c r="AD211" i="33" s="1"/>
  <c r="V58" i="43" s="1"/>
  <c r="W690" i="6"/>
  <c r="AD686" i="33" s="1"/>
  <c r="N692" i="38" s="1"/>
  <c r="O251" i="6"/>
  <c r="V247" i="33" s="1"/>
  <c r="N76" i="43" s="1"/>
  <c r="N835" i="36"/>
  <c r="N68" i="36"/>
  <c r="W113" i="6"/>
  <c r="AD109" i="33" s="1"/>
  <c r="V181" i="43" s="1"/>
  <c r="N340" i="36"/>
  <c r="W59" i="6"/>
  <c r="AD55" i="33" s="1"/>
  <c r="N61" i="38" s="1"/>
  <c r="N127" i="36"/>
  <c r="N273" i="36"/>
  <c r="W228" i="6"/>
  <c r="AD224" i="33" s="1"/>
  <c r="V93" i="43" s="1"/>
  <c r="N194" i="36"/>
  <c r="W124" i="6"/>
  <c r="AD120" i="33" s="1"/>
  <c r="V179" i="43" s="1"/>
  <c r="N60" i="36"/>
  <c r="W130" i="6"/>
  <c r="AD126" i="33" s="1"/>
  <c r="N132" i="38" s="1"/>
  <c r="O124" i="6"/>
  <c r="V120" i="33" s="1"/>
  <c r="N179" i="43" s="1"/>
  <c r="N278" i="36"/>
  <c r="W264" i="6"/>
  <c r="AD260" i="33" s="1"/>
  <c r="N266" i="38" s="1"/>
  <c r="W119" i="6"/>
  <c r="AD115" i="33" s="1"/>
  <c r="N121" i="38" s="1"/>
  <c r="W705" i="6"/>
  <c r="AD701" i="33" s="1"/>
  <c r="V96" i="43" s="1"/>
  <c r="W334" i="6"/>
  <c r="AD330" i="33" s="1"/>
  <c r="V39" i="43" s="1"/>
  <c r="W698" i="6"/>
  <c r="AD694" i="33" s="1"/>
  <c r="W387" i="6"/>
  <c r="AD383" i="33" s="1"/>
  <c r="N389" i="38" s="1"/>
  <c r="W178" i="6"/>
  <c r="AD174" i="33" s="1"/>
  <c r="N180" i="38" s="1"/>
  <c r="W137" i="6"/>
  <c r="AD133" i="33" s="1"/>
  <c r="V42" i="43" s="1"/>
  <c r="N83" i="36"/>
  <c r="W181" i="6"/>
  <c r="AD177" i="33" s="1"/>
  <c r="V131" i="43" s="1"/>
  <c r="O661" i="6"/>
  <c r="V657" i="33" s="1"/>
  <c r="O36" i="34"/>
  <c r="N823" i="36"/>
  <c r="F130" i="36"/>
  <c r="F152" i="36"/>
  <c r="O12" i="34"/>
  <c r="O417" i="6"/>
  <c r="V413" i="33" s="1"/>
  <c r="F419" i="38" s="1"/>
  <c r="W339" i="6"/>
  <c r="AD335" i="33" s="1"/>
  <c r="N341" i="38" s="1"/>
  <c r="O285" i="6"/>
  <c r="V281" i="33" s="1"/>
  <c r="F287" i="38" s="1"/>
  <c r="F487" i="36"/>
  <c r="N155" i="36"/>
  <c r="W406" i="6"/>
  <c r="AD402" i="33" s="1"/>
  <c r="N408" i="38" s="1"/>
  <c r="F77" i="36"/>
  <c r="N411" i="36"/>
  <c r="W471" i="6"/>
  <c r="AD467" i="33" s="1"/>
  <c r="N473" i="38" s="1"/>
  <c r="O797" i="6"/>
  <c r="V793" i="33" s="1"/>
  <c r="F799" i="38" s="1"/>
  <c r="N482" i="36"/>
  <c r="W710" i="6"/>
  <c r="AD706" i="33" s="1"/>
  <c r="V10" i="43" s="1"/>
  <c r="W295" i="6"/>
  <c r="AD291" i="33" s="1"/>
  <c r="V105" i="43" s="1"/>
  <c r="W425" i="6"/>
  <c r="AD421" i="33" s="1"/>
  <c r="V130" i="43" s="1"/>
  <c r="O242" i="6"/>
  <c r="V238" i="33" s="1"/>
  <c r="F244" i="38" s="1"/>
  <c r="S47" i="6"/>
  <c r="Z43" i="33" s="1"/>
  <c r="J49" i="38" s="1"/>
  <c r="S367" i="6"/>
  <c r="Z363" i="33" s="1"/>
  <c r="J369" i="38" s="1"/>
  <c r="O192" i="6"/>
  <c r="V188" i="33" s="1"/>
  <c r="F194" i="38" s="1"/>
  <c r="O835" i="6"/>
  <c r="V831" i="33" s="1"/>
  <c r="N50" i="43" s="1"/>
  <c r="N681" i="36"/>
  <c r="W232" i="6"/>
  <c r="AD228" i="33" s="1"/>
  <c r="N234" i="38" s="1"/>
  <c r="N216" i="36"/>
  <c r="O662" i="6"/>
  <c r="V658" i="33" s="1"/>
  <c r="N65" i="43" s="1"/>
  <c r="W155" i="6"/>
  <c r="AD151" i="33" s="1"/>
  <c r="V75" i="43" s="1"/>
  <c r="W694" i="6"/>
  <c r="AD690" i="33" s="1"/>
  <c r="V59" i="43" s="1"/>
  <c r="N818" i="36"/>
  <c r="O182" i="6"/>
  <c r="V178" i="33" s="1"/>
  <c r="N193" i="36"/>
  <c r="F727" i="36"/>
  <c r="N245" i="36"/>
  <c r="O679" i="6"/>
  <c r="V675" i="33" s="1"/>
  <c r="F681" i="38" s="1"/>
  <c r="N709" i="36"/>
  <c r="O187" i="6"/>
  <c r="V183" i="33" s="1"/>
  <c r="F189" i="38" s="1"/>
  <c r="O676" i="6"/>
  <c r="V672" i="33" s="1"/>
  <c r="F678" i="38" s="1"/>
  <c r="O383" i="6"/>
  <c r="V379" i="33" s="1"/>
  <c r="N187" i="43" s="1"/>
  <c r="O194" i="6"/>
  <c r="V190" i="33" s="1"/>
  <c r="F196" i="38" s="1"/>
  <c r="W485" i="6"/>
  <c r="AD481" i="33" s="1"/>
  <c r="V94" i="43" s="1"/>
  <c r="O155" i="6"/>
  <c r="V151" i="33" s="1"/>
  <c r="N75" i="43" s="1"/>
  <c r="O686" i="6"/>
  <c r="V682" i="33" s="1"/>
  <c r="N85" i="43" s="1"/>
  <c r="N667" i="36"/>
  <c r="N449" i="36"/>
  <c r="O421" i="6"/>
  <c r="V417" i="33" s="1"/>
  <c r="N95" i="43" s="1"/>
  <c r="O10" i="6"/>
  <c r="V6" i="33" s="1"/>
  <c r="F12" i="38" s="1"/>
  <c r="O171" i="6"/>
  <c r="V167" i="33" s="1"/>
  <c r="F173" i="38" s="1"/>
  <c r="W822" i="6"/>
  <c r="AD818" i="33" s="1"/>
  <c r="V55" i="43" s="1"/>
  <c r="N672" i="36"/>
  <c r="N697" i="36"/>
  <c r="N794" i="36"/>
  <c r="O125" i="6"/>
  <c r="V121" i="33" s="1"/>
  <c r="N38" i="43" s="1"/>
  <c r="F399" i="36"/>
  <c r="W835" i="6"/>
  <c r="AD831" i="33" s="1"/>
  <c r="V50" i="43" s="1"/>
  <c r="N51" i="36"/>
  <c r="W369" i="6"/>
  <c r="AD365" i="33" s="1"/>
  <c r="N371" i="38" s="1"/>
  <c r="W64" i="6"/>
  <c r="AD60" i="33" s="1"/>
  <c r="N66" i="38" s="1"/>
  <c r="F30" i="36"/>
  <c r="F371" i="36"/>
  <c r="N135" i="36"/>
  <c r="W688" i="6"/>
  <c r="AD684" i="33" s="1"/>
  <c r="N690" i="38" s="1"/>
  <c r="O30" i="34"/>
  <c r="W197" i="6"/>
  <c r="AD193" i="33" s="1"/>
  <c r="V188" i="43" s="1"/>
  <c r="W382" i="6"/>
  <c r="AD378" i="33" s="1"/>
  <c r="O673" i="6"/>
  <c r="V669" i="33" s="1"/>
  <c r="W157" i="6"/>
  <c r="AD153" i="33" s="1"/>
  <c r="N420" i="36"/>
  <c r="N19" i="36"/>
  <c r="O822" i="6"/>
  <c r="V818" i="33" s="1"/>
  <c r="N55" i="43" s="1"/>
  <c r="W398" i="6"/>
  <c r="AD394" i="33" s="1"/>
  <c r="N400" i="38" s="1"/>
  <c r="S305" i="6"/>
  <c r="Z301" i="33" s="1"/>
  <c r="J307" i="38" s="1"/>
  <c r="O427" i="6"/>
  <c r="V423" i="33" s="1"/>
  <c r="N7" i="43" s="1"/>
  <c r="N424" i="36"/>
  <c r="N723" i="36"/>
  <c r="W251" i="6"/>
  <c r="AD247" i="33" s="1"/>
  <c r="V76" i="43" s="1"/>
  <c r="O198" i="6"/>
  <c r="V194" i="33" s="1"/>
  <c r="N74" i="43" s="1"/>
  <c r="O346" i="6"/>
  <c r="V342" i="33" s="1"/>
  <c r="S19" i="6"/>
  <c r="Z15" i="33" s="1"/>
  <c r="J21" i="38" s="1"/>
  <c r="O138" i="6"/>
  <c r="V134" i="33" s="1"/>
  <c r="F140" i="38" s="1"/>
  <c r="O447" i="6"/>
  <c r="V443" i="33" s="1"/>
  <c r="F449" i="38" s="1"/>
  <c r="W260" i="6"/>
  <c r="AD256" i="33" s="1"/>
  <c r="V35" i="43" s="1"/>
  <c r="N363" i="36"/>
  <c r="O152" i="6"/>
  <c r="V148" i="33" s="1"/>
  <c r="N140" i="43" s="1"/>
  <c r="O713" i="6"/>
  <c r="V709" i="33" s="1"/>
  <c r="N121" i="43" s="1"/>
  <c r="O823" i="6"/>
  <c r="V819" i="33" s="1"/>
  <c r="W193" i="6"/>
  <c r="AD189" i="33" s="1"/>
  <c r="N195" i="38" s="1"/>
  <c r="N698" i="36"/>
  <c r="W37" i="6"/>
  <c r="AD33" i="33" s="1"/>
  <c r="V81" i="43" s="1"/>
  <c r="W680" i="6"/>
  <c r="AD676" i="33" s="1"/>
  <c r="V112" i="43" s="1"/>
  <c r="W400" i="6"/>
  <c r="AD396" i="33" s="1"/>
  <c r="N402" i="38" s="1"/>
  <c r="O269" i="6"/>
  <c r="V265" i="33" s="1"/>
  <c r="F271" i="38" s="1"/>
  <c r="S235" i="6"/>
  <c r="Z231" i="33" s="1"/>
  <c r="R167" i="43" s="1"/>
  <c r="J125" i="36"/>
  <c r="O338" i="6"/>
  <c r="V334" i="33" s="1"/>
  <c r="F340" i="38" s="1"/>
  <c r="O424" i="6"/>
  <c r="V420" i="33" s="1"/>
  <c r="F426" i="38" s="1"/>
  <c r="O699" i="6"/>
  <c r="V695" i="33" s="1"/>
  <c r="F701" i="38" s="1"/>
  <c r="F692" i="36"/>
  <c r="O693" i="6"/>
  <c r="V689" i="33" s="1"/>
  <c r="F440" i="36"/>
  <c r="O719" i="6"/>
  <c r="V715" i="33" s="1"/>
  <c r="N18" i="43" s="1"/>
  <c r="O313" i="6"/>
  <c r="V309" i="33" s="1"/>
  <c r="F315" i="38" s="1"/>
  <c r="O314" i="6"/>
  <c r="V310" i="33" s="1"/>
  <c r="F316" i="38" s="1"/>
  <c r="O388" i="6"/>
  <c r="V384" i="33" s="1"/>
  <c r="F390" i="38" s="1"/>
  <c r="O203" i="6"/>
  <c r="V199" i="33" s="1"/>
  <c r="N77" i="43" s="1"/>
  <c r="O389" i="6"/>
  <c r="V385" i="33" s="1"/>
  <c r="N51" i="43" s="1"/>
  <c r="O412" i="6"/>
  <c r="V408" i="33" s="1"/>
  <c r="N90" i="43" s="1"/>
  <c r="O243" i="6"/>
  <c r="V239" i="33" s="1"/>
  <c r="N28" i="43" s="1"/>
  <c r="O210" i="6"/>
  <c r="V206" i="33" s="1"/>
  <c r="F212" i="38" s="1"/>
  <c r="F482" i="36"/>
  <c r="O204" i="6"/>
  <c r="V200" i="33" s="1"/>
  <c r="N31" i="43" s="1"/>
  <c r="F341" i="36"/>
  <c r="N312" i="36"/>
  <c r="O85" i="6"/>
  <c r="V81" i="33" s="1"/>
  <c r="F87" i="38" s="1"/>
  <c r="F128" i="36"/>
  <c r="O81" i="6"/>
  <c r="V77" i="33" s="1"/>
  <c r="F83" i="38" s="1"/>
  <c r="N87" i="36"/>
  <c r="S358" i="6"/>
  <c r="Z354" i="33" s="1"/>
  <c r="J360" i="38" s="1"/>
  <c r="O237" i="6"/>
  <c r="V233" i="33" s="1"/>
  <c r="F239" i="38" s="1"/>
  <c r="O375" i="6"/>
  <c r="V371" i="33" s="1"/>
  <c r="F377" i="38" s="1"/>
  <c r="W377" i="6"/>
  <c r="AD373" i="33" s="1"/>
  <c r="N379" i="38" s="1"/>
  <c r="N171" i="36"/>
  <c r="O264" i="6"/>
  <c r="V260" i="33" s="1"/>
  <c r="F266" i="38" s="1"/>
  <c r="O159" i="6"/>
  <c r="V155" i="33" s="1"/>
  <c r="F38" i="36"/>
  <c r="O16" i="34"/>
  <c r="O200" i="6"/>
  <c r="V196" i="33" s="1"/>
  <c r="F202" i="38" s="1"/>
  <c r="O394" i="6"/>
  <c r="V390" i="33" s="1"/>
  <c r="F396" i="38" s="1"/>
  <c r="W268" i="6"/>
  <c r="AD264" i="33" s="1"/>
  <c r="N270" i="38" s="1"/>
  <c r="W165" i="6"/>
  <c r="AD161" i="33" s="1"/>
  <c r="N167" i="38" s="1"/>
  <c r="W831" i="6"/>
  <c r="AD827" i="33" s="1"/>
  <c r="V156" i="43" s="1"/>
  <c r="W203" i="6"/>
  <c r="AD199" i="33" s="1"/>
  <c r="V77" i="43" s="1"/>
  <c r="W242" i="6"/>
  <c r="AD238" i="33" s="1"/>
  <c r="N244" i="38" s="1"/>
  <c r="O463" i="6"/>
  <c r="V459" i="33" s="1"/>
  <c r="N175" i="43" s="1"/>
  <c r="O206" i="6"/>
  <c r="V202" i="33" s="1"/>
  <c r="F208" i="38" s="1"/>
  <c r="O185" i="6"/>
  <c r="V181" i="33" s="1"/>
  <c r="F187" i="38" s="1"/>
  <c r="F203" i="36"/>
  <c r="O40" i="34"/>
  <c r="W687" i="6"/>
  <c r="AD683" i="33" s="1"/>
  <c r="V183" i="43" s="1"/>
  <c r="O816" i="6"/>
  <c r="V812" i="33" s="1"/>
  <c r="F818" i="38" s="1"/>
  <c r="S386" i="6"/>
  <c r="Z382" i="33" s="1"/>
  <c r="O257" i="6"/>
  <c r="V253" i="33" s="1"/>
  <c r="F259" i="38" s="1"/>
  <c r="F218" i="36"/>
  <c r="F186" i="36"/>
  <c r="O696" i="6"/>
  <c r="V692" i="33" s="1"/>
  <c r="N128" i="43" s="1"/>
  <c r="O359" i="6"/>
  <c r="V355" i="33" s="1"/>
  <c r="F361" i="38" s="1"/>
  <c r="O178" i="6"/>
  <c r="V174" i="33" s="1"/>
  <c r="F180" i="38" s="1"/>
  <c r="O834" i="6"/>
  <c r="V830" i="33" s="1"/>
  <c r="F836" i="38" s="1"/>
  <c r="N287" i="36"/>
  <c r="N279" i="36"/>
  <c r="O706" i="6"/>
  <c r="V702" i="33" s="1"/>
  <c r="N108" i="43" s="1"/>
  <c r="O277" i="6"/>
  <c r="V273" i="33" s="1"/>
  <c r="F279" i="38" s="1"/>
  <c r="F684" i="36"/>
  <c r="O368" i="6"/>
  <c r="V364" i="33" s="1"/>
  <c r="F370" i="38" s="1"/>
  <c r="O289" i="6"/>
  <c r="V285" i="33" s="1"/>
  <c r="N111" i="43" s="1"/>
  <c r="J63" i="36"/>
  <c r="O385" i="6"/>
  <c r="V381" i="33" s="1"/>
  <c r="F425" i="36"/>
  <c r="O15" i="34"/>
  <c r="G39" i="34"/>
  <c r="O271" i="6"/>
  <c r="V267" i="33" s="1"/>
  <c r="F273" i="38" s="1"/>
  <c r="S602" i="6"/>
  <c r="Z598" i="33" s="1"/>
  <c r="J604" i="38" s="1"/>
  <c r="O172" i="6"/>
  <c r="V168" i="33" s="1"/>
  <c r="F174" i="38" s="1"/>
  <c r="O365" i="6"/>
  <c r="V361" i="33" s="1"/>
  <c r="N132" i="43" s="1"/>
  <c r="N836" i="36"/>
  <c r="W202" i="6"/>
  <c r="AD198" i="33" s="1"/>
  <c r="V11" i="43" s="1"/>
  <c r="O670" i="6"/>
  <c r="V666" i="33" s="1"/>
  <c r="F672" i="38" s="1"/>
  <c r="O23" i="34"/>
  <c r="W283" i="6"/>
  <c r="AD279" i="33" s="1"/>
  <c r="V37" i="43" s="1"/>
  <c r="S373" i="6"/>
  <c r="Z369" i="33" s="1"/>
  <c r="J375" i="38" s="1"/>
  <c r="O262" i="6"/>
  <c r="V258" i="33" s="1"/>
  <c r="F264" i="38" s="1"/>
  <c r="O826" i="6"/>
  <c r="V822" i="33" s="1"/>
  <c r="F828" i="38" s="1"/>
  <c r="N426" i="36"/>
  <c r="W666" i="6"/>
  <c r="AD662" i="33" s="1"/>
  <c r="N668" i="38" s="1"/>
  <c r="F827" i="36"/>
  <c r="O819" i="6"/>
  <c r="V815" i="33" s="1"/>
  <c r="N68" i="43" s="1"/>
  <c r="O147" i="6"/>
  <c r="V143" i="33" s="1"/>
  <c r="J323" i="36"/>
  <c r="W89" i="6"/>
  <c r="AD85" i="33" s="1"/>
  <c r="N91" i="38" s="1"/>
  <c r="O6" i="34"/>
  <c r="O207" i="6"/>
  <c r="V203" i="33" s="1"/>
  <c r="N34" i="43" s="1"/>
  <c r="S762" i="6"/>
  <c r="Z758" i="33" s="1"/>
  <c r="J764" i="38" s="1"/>
  <c r="N26" i="36"/>
  <c r="O283" i="6"/>
  <c r="V279" i="33" s="1"/>
  <c r="N37" i="43" s="1"/>
  <c r="G32" i="34"/>
  <c r="O695" i="6"/>
  <c r="V691" i="33" s="1"/>
  <c r="F697" i="38" s="1"/>
  <c r="F333" i="36"/>
  <c r="O255" i="6"/>
  <c r="V251" i="33" s="1"/>
  <c r="N48" i="43" s="1"/>
  <c r="O236" i="6"/>
  <c r="V232" i="33" s="1"/>
  <c r="F238" i="38" s="1"/>
  <c r="O792" i="6"/>
  <c r="V788" i="33" s="1"/>
  <c r="F794" i="38" s="1"/>
  <c r="O214" i="6"/>
  <c r="V210" i="33" s="1"/>
  <c r="F216" i="38" s="1"/>
  <c r="O232" i="6"/>
  <c r="V228" i="33" s="1"/>
  <c r="F234" i="38" s="1"/>
  <c r="O672" i="6"/>
  <c r="V668" i="33" s="1"/>
  <c r="N79" i="43" s="1"/>
  <c r="F145" i="36"/>
  <c r="O698" i="6"/>
  <c r="V694" i="33" s="1"/>
  <c r="J748" i="36"/>
  <c r="S46" i="6"/>
  <c r="Z42" i="33" s="1"/>
  <c r="J48" i="38" s="1"/>
  <c r="J541" i="36"/>
  <c r="O692" i="6"/>
  <c r="V688" i="33" s="1"/>
  <c r="N139" i="43" s="1"/>
  <c r="F96" i="36"/>
  <c r="O683" i="6"/>
  <c r="V679" i="33" s="1"/>
  <c r="F685" i="38" s="1"/>
  <c r="O117" i="6"/>
  <c r="V113" i="33" s="1"/>
  <c r="F119" i="38" s="1"/>
  <c r="O409" i="6"/>
  <c r="V405" i="33" s="1"/>
  <c r="N26" i="43" s="1"/>
  <c r="O278" i="6"/>
  <c r="V274" i="33" s="1"/>
  <c r="O270" i="6"/>
  <c r="V266" i="33" s="1"/>
  <c r="F272" i="38" s="1"/>
  <c r="W308" i="6"/>
  <c r="AD304" i="33" s="1"/>
  <c r="O319" i="6"/>
  <c r="V315" i="33" s="1"/>
  <c r="F321" i="38" s="1"/>
  <c r="O28" i="34"/>
  <c r="O130" i="6"/>
  <c r="V126" i="33" s="1"/>
  <c r="F132" i="38" s="1"/>
  <c r="O23" i="6"/>
  <c r="V19" i="33" s="1"/>
  <c r="F25" i="38" s="1"/>
  <c r="O27" i="6"/>
  <c r="V23" i="33" s="1"/>
  <c r="F29" i="38" s="1"/>
  <c r="O22" i="34"/>
  <c r="W438" i="6"/>
  <c r="AD434" i="33" s="1"/>
  <c r="N440" i="38" s="1"/>
  <c r="O5" i="34"/>
  <c r="O282" i="6"/>
  <c r="V278" i="33" s="1"/>
  <c r="N116" i="43" s="1"/>
  <c r="G30" i="34"/>
  <c r="N440" i="36"/>
  <c r="O19" i="34"/>
  <c r="O37" i="34"/>
  <c r="O422" i="6"/>
  <c r="V418" i="33" s="1"/>
  <c r="N133" i="43" s="1"/>
  <c r="W306" i="6"/>
  <c r="AD302" i="33" s="1"/>
  <c r="N308" i="38" s="1"/>
  <c r="N694" i="36"/>
  <c r="N390" i="36"/>
  <c r="N120" i="36"/>
  <c r="N116" i="36"/>
  <c r="W304" i="6"/>
  <c r="AD300" i="33" s="1"/>
  <c r="W14" i="6"/>
  <c r="AD10" i="33" s="1"/>
  <c r="N16" i="38" s="1"/>
  <c r="N315" i="36"/>
  <c r="O392" i="6"/>
  <c r="V388" i="33" s="1"/>
  <c r="N158" i="43" s="1"/>
  <c r="O145" i="6"/>
  <c r="V141" i="33" s="1"/>
  <c r="N17" i="43" s="1"/>
  <c r="O307" i="6"/>
  <c r="V303" i="33" s="1"/>
  <c r="F309" i="38" s="1"/>
  <c r="O599" i="6"/>
  <c r="V595" i="33" s="1"/>
  <c r="F601" i="38" s="1"/>
  <c r="O193" i="6"/>
  <c r="V189" i="33" s="1"/>
  <c r="F195" i="38" s="1"/>
  <c r="N664" i="36"/>
  <c r="W216" i="6"/>
  <c r="AD212" i="33" s="1"/>
  <c r="N218" i="38" s="1"/>
  <c r="O10" i="34"/>
  <c r="O11" i="34"/>
  <c r="W36" i="6"/>
  <c r="AD32" i="33" s="1"/>
  <c r="V84" i="43" s="1"/>
  <c r="N695" i="36"/>
  <c r="S332" i="6"/>
  <c r="Z328" i="33" s="1"/>
  <c r="J334" i="38" s="1"/>
  <c r="N149" i="36"/>
  <c r="N685" i="36"/>
  <c r="O702" i="6"/>
  <c r="V698" i="33" s="1"/>
  <c r="F704" i="38" s="1"/>
  <c r="O464" i="6"/>
  <c r="V460" i="33" s="1"/>
  <c r="N159" i="43" s="1"/>
  <c r="N129" i="36"/>
  <c r="N404" i="36"/>
  <c r="W363" i="6"/>
  <c r="AD359" i="33" s="1"/>
  <c r="N365" i="38" s="1"/>
  <c r="N186" i="36"/>
  <c r="W797" i="6"/>
  <c r="AD793" i="33" s="1"/>
  <c r="N799" i="38" s="1"/>
  <c r="O154" i="6"/>
  <c r="V150" i="33" s="1"/>
  <c r="F156" i="38" s="1"/>
  <c r="O190" i="6"/>
  <c r="V186" i="33" s="1"/>
  <c r="F192" i="38" s="1"/>
  <c r="O169" i="6"/>
  <c r="V165" i="33" s="1"/>
  <c r="F171" i="38" s="1"/>
  <c r="W182" i="6"/>
  <c r="AD178" i="33" s="1"/>
  <c r="V185" i="43" s="1"/>
  <c r="O9" i="34"/>
  <c r="N683" i="36"/>
  <c r="N393" i="36"/>
  <c r="O113" i="6"/>
  <c r="V109" i="33" s="1"/>
  <c r="W725" i="6"/>
  <c r="AD721" i="33" s="1"/>
  <c r="N727" i="38" s="1"/>
  <c r="W700" i="6"/>
  <c r="AD696" i="33" s="1"/>
  <c r="V46" i="43" s="1"/>
  <c r="O49" i="6"/>
  <c r="V45" i="33" s="1"/>
  <c r="O35" i="34"/>
  <c r="N11" i="36"/>
  <c r="N822" i="36"/>
  <c r="N138" i="36"/>
  <c r="N286" i="36"/>
  <c r="N715" i="36"/>
  <c r="W383" i="6"/>
  <c r="AD379" i="33" s="1"/>
  <c r="V187" i="43" s="1"/>
  <c r="N284" i="36"/>
  <c r="J432" i="36"/>
  <c r="G12" i="34"/>
  <c r="S311" i="6"/>
  <c r="Z307" i="33" s="1"/>
  <c r="J313" i="38" s="1"/>
  <c r="F398" i="36"/>
  <c r="O460" i="6"/>
  <c r="V456" i="33" s="1"/>
  <c r="N53" i="43" s="1"/>
  <c r="O273" i="6"/>
  <c r="V269" i="33" s="1"/>
  <c r="F275" i="38" s="1"/>
  <c r="O398" i="6"/>
  <c r="V394" i="33" s="1"/>
  <c r="F400" i="38" s="1"/>
  <c r="F262" i="36"/>
  <c r="O131" i="6"/>
  <c r="V127" i="33" s="1"/>
  <c r="F133" i="38" s="1"/>
  <c r="F457" i="36"/>
  <c r="S578" i="6"/>
  <c r="Z574" i="33" s="1"/>
  <c r="J580" i="38" s="1"/>
  <c r="O14" i="6"/>
  <c r="V10" i="33" s="1"/>
  <c r="F16" i="38" s="1"/>
  <c r="G119" i="22" s="1"/>
  <c r="G133" i="22" s="1"/>
  <c r="O688" i="6"/>
  <c r="V684" i="33" s="1"/>
  <c r="F690" i="38" s="1"/>
  <c r="O400" i="6"/>
  <c r="V396" i="33" s="1"/>
  <c r="F402" i="38" s="1"/>
  <c r="O675" i="6"/>
  <c r="V671" i="33" s="1"/>
  <c r="N69" i="43" s="1"/>
  <c r="S803" i="6"/>
  <c r="Z799" i="33" s="1"/>
  <c r="J805" i="38" s="1"/>
  <c r="F517" i="36"/>
  <c r="J134" i="36"/>
  <c r="O254" i="6"/>
  <c r="V250" i="33" s="1"/>
  <c r="F256" i="38" s="1"/>
  <c r="S579" i="6"/>
  <c r="Z575" i="33" s="1"/>
  <c r="J581" i="38" s="1"/>
  <c r="S552" i="6"/>
  <c r="Z548" i="33" s="1"/>
  <c r="J554" i="38" s="1"/>
  <c r="S31" i="6"/>
  <c r="Z27" i="33" s="1"/>
  <c r="J33" i="38" s="1"/>
  <c r="S258" i="6"/>
  <c r="Z254" i="33" s="1"/>
  <c r="O403" i="6"/>
  <c r="V399" i="33" s="1"/>
  <c r="F352" i="36"/>
  <c r="O9" i="6"/>
  <c r="V5" i="33" s="1"/>
  <c r="O345" i="6"/>
  <c r="V341" i="33" s="1"/>
  <c r="F347" i="38" s="1"/>
  <c r="O425" i="6"/>
  <c r="V421" i="33" s="1"/>
  <c r="N130" i="43" s="1"/>
  <c r="O306" i="6"/>
  <c r="V302" i="33" s="1"/>
  <c r="F308" i="38" s="1"/>
  <c r="S244" i="6"/>
  <c r="Z240" i="33" s="1"/>
  <c r="J246" i="38" s="1"/>
  <c r="J788" i="36"/>
  <c r="J585" i="36"/>
  <c r="S22" i="6"/>
  <c r="Z18" i="33" s="1"/>
  <c r="J24" i="38" s="1"/>
  <c r="S559" i="6"/>
  <c r="Z555" i="33" s="1"/>
  <c r="J561" i="38" s="1"/>
  <c r="S146" i="6"/>
  <c r="Z142" i="33" s="1"/>
  <c r="J148" i="38" s="1"/>
  <c r="S562" i="6"/>
  <c r="Z558" i="33" s="1"/>
  <c r="J564" i="38" s="1"/>
  <c r="S684" i="6"/>
  <c r="Z680" i="33" s="1"/>
  <c r="S612" i="6"/>
  <c r="Z608" i="33" s="1"/>
  <c r="J614" i="38" s="1"/>
  <c r="S745" i="6"/>
  <c r="Z741" i="33" s="1"/>
  <c r="J747" i="38" s="1"/>
  <c r="S691" i="6"/>
  <c r="Z687" i="33" s="1"/>
  <c r="J693" i="38" s="1"/>
  <c r="S248" i="6"/>
  <c r="Z244" i="33" s="1"/>
  <c r="J250" i="38" s="1"/>
  <c r="S101" i="6"/>
  <c r="Z97" i="33" s="1"/>
  <c r="J103" i="38" s="1"/>
  <c r="J590" i="36"/>
  <c r="J265" i="36"/>
  <c r="O256" i="6"/>
  <c r="V252" i="33" s="1"/>
  <c r="F258" i="38" s="1"/>
  <c r="F211" i="36"/>
  <c r="G11" i="34"/>
  <c r="O89" i="6"/>
  <c r="V85" i="33" s="1"/>
  <c r="F91" i="38" s="1"/>
  <c r="O666" i="6"/>
  <c r="V662" i="33" s="1"/>
  <c r="F668" i="38" s="1"/>
  <c r="O153" i="6"/>
  <c r="V149" i="33" s="1"/>
  <c r="F155" i="38" s="1"/>
  <c r="O415" i="6"/>
  <c r="V411" i="33" s="1"/>
  <c r="N152" i="43" s="1"/>
  <c r="J93" i="36"/>
  <c r="O120" i="6"/>
  <c r="V116" i="33" s="1"/>
  <c r="F122" i="38" s="1"/>
  <c r="O51" i="6"/>
  <c r="V47" i="33" s="1"/>
  <c r="N184" i="43" s="1"/>
  <c r="F389" i="36"/>
  <c r="O165" i="6"/>
  <c r="V161" i="33" s="1"/>
  <c r="F167" i="38" s="1"/>
  <c r="O833" i="6"/>
  <c r="V829" i="33" s="1"/>
  <c r="F835" i="38" s="1"/>
  <c r="O148" i="6"/>
  <c r="V144" i="33" s="1"/>
  <c r="F150" i="38" s="1"/>
  <c r="O418" i="6"/>
  <c r="V414" i="33" s="1"/>
  <c r="N168" i="43" s="1"/>
  <c r="G18" i="34"/>
  <c r="O710" i="6"/>
  <c r="V706" i="33" s="1"/>
  <c r="N10" i="43" s="1"/>
  <c r="S352" i="6"/>
  <c r="Z348" i="33" s="1"/>
  <c r="J354" i="38" s="1"/>
  <c r="O379" i="6"/>
  <c r="V375" i="33" s="1"/>
  <c r="F381" i="38" s="1"/>
  <c r="O436" i="6"/>
  <c r="V432" i="33" s="1"/>
  <c r="N163" i="43" s="1"/>
  <c r="S580" i="6"/>
  <c r="Z576" i="33" s="1"/>
  <c r="J582" i="38" s="1"/>
  <c r="S590" i="6"/>
  <c r="Z586" i="33" s="1"/>
  <c r="J592" i="38" s="1"/>
  <c r="S728" i="6"/>
  <c r="Z724" i="33" s="1"/>
  <c r="J730" i="38" s="1"/>
  <c r="J69" i="36"/>
  <c r="S804" i="6"/>
  <c r="Z800" i="33" s="1"/>
  <c r="J806" i="38" s="1"/>
  <c r="J17" i="36"/>
  <c r="J778" i="36"/>
  <c r="G35" i="34"/>
  <c r="S62" i="6"/>
  <c r="Z58" i="33" s="1"/>
  <c r="J64" i="38" s="1"/>
  <c r="J65" i="36"/>
  <c r="S249" i="6"/>
  <c r="Z245" i="33" s="1"/>
  <c r="J251" i="38" s="1"/>
  <c r="S752" i="6"/>
  <c r="Z748" i="33" s="1"/>
  <c r="J754" i="38" s="1"/>
  <c r="S342" i="6"/>
  <c r="Z338" i="33" s="1"/>
  <c r="J344" i="38" s="1"/>
  <c r="S499" i="6"/>
  <c r="Z495" i="33" s="1"/>
  <c r="J501" i="38" s="1"/>
  <c r="S774" i="6"/>
  <c r="Z770" i="33" s="1"/>
  <c r="J776" i="38" s="1"/>
  <c r="S768" i="6"/>
  <c r="Z764" i="33" s="1"/>
  <c r="J770" i="38" s="1"/>
  <c r="J507" i="36"/>
  <c r="J483" i="36"/>
  <c r="J241" i="36"/>
  <c r="S97" i="6"/>
  <c r="Z93" i="33" s="1"/>
  <c r="J99" i="38" s="1"/>
  <c r="S522" i="6"/>
  <c r="Z518" i="33" s="1"/>
  <c r="J524" i="38" s="1"/>
  <c r="J809" i="36"/>
  <c r="J566" i="36"/>
  <c r="J544" i="36"/>
  <c r="J267" i="36"/>
  <c r="J560" i="36"/>
  <c r="S401" i="6"/>
  <c r="Z397" i="33" s="1"/>
  <c r="J403" i="38" s="1"/>
  <c r="G8" i="34"/>
  <c r="F124" i="36"/>
  <c r="O137" i="6"/>
  <c r="V133" i="33" s="1"/>
  <c r="N42" i="43" s="1"/>
  <c r="G27" i="34"/>
  <c r="G6" i="34"/>
  <c r="F679" i="36"/>
  <c r="O678" i="6"/>
  <c r="V674" i="33" s="1"/>
  <c r="N20" i="43" s="1"/>
  <c r="J589" i="36"/>
  <c r="O664" i="6"/>
  <c r="V660" i="33" s="1"/>
  <c r="S600" i="6"/>
  <c r="Z596" i="33" s="1"/>
  <c r="J602" i="38" s="1"/>
  <c r="S530" i="6"/>
  <c r="Z526" i="33" s="1"/>
  <c r="J532" i="38" s="1"/>
  <c r="S758" i="6"/>
  <c r="Z754" i="33" s="1"/>
  <c r="J760" i="38" s="1"/>
  <c r="O820" i="6"/>
  <c r="V816" i="33" s="1"/>
  <c r="N33" i="43" s="1"/>
  <c r="S330" i="6"/>
  <c r="Z326" i="33" s="1"/>
  <c r="J332" i="38" s="1"/>
  <c r="O88" i="6"/>
  <c r="V84" i="33" s="1"/>
  <c r="F90" i="38" s="1"/>
  <c r="O361" i="6"/>
  <c r="V357" i="33" s="1"/>
  <c r="N56" i="43" s="1"/>
  <c r="S738" i="6"/>
  <c r="Z734" i="33" s="1"/>
  <c r="J740" i="38" s="1"/>
  <c r="J213" i="36"/>
  <c r="J795" i="36"/>
  <c r="O191" i="6"/>
  <c r="V187" i="33" s="1"/>
  <c r="F193" i="38" s="1"/>
  <c r="O173" i="6"/>
  <c r="V169" i="33" s="1"/>
  <c r="N160" i="43" s="1"/>
  <c r="O484" i="6"/>
  <c r="V480" i="33" s="1"/>
  <c r="N52" i="43" s="1"/>
  <c r="O304" i="6"/>
  <c r="V300" i="33" s="1"/>
  <c r="J608" i="36"/>
  <c r="J649" i="36"/>
  <c r="S747" i="6"/>
  <c r="Z743" i="33" s="1"/>
  <c r="J749" i="38" s="1"/>
  <c r="O24" i="6"/>
  <c r="V20" i="33" s="1"/>
  <c r="O259" i="6"/>
  <c r="V255" i="33" s="1"/>
  <c r="F261" i="38" s="1"/>
  <c r="G37" i="34"/>
  <c r="S221" i="6"/>
  <c r="Z217" i="33" s="1"/>
  <c r="J223" i="38" s="1"/>
  <c r="O429" i="6"/>
  <c r="V425" i="33" s="1"/>
  <c r="F431" i="38" s="1"/>
  <c r="O281" i="6"/>
  <c r="V277" i="33" s="1"/>
  <c r="F283" i="38" s="1"/>
  <c r="O821" i="6"/>
  <c r="V817" i="33" s="1"/>
  <c r="N9" i="43" s="1"/>
  <c r="S772" i="6"/>
  <c r="Z768" i="33" s="1"/>
  <c r="J774" i="38" s="1"/>
  <c r="J37" i="36"/>
  <c r="S38" i="6"/>
  <c r="Z34" i="33" s="1"/>
  <c r="J40" i="38" s="1"/>
  <c r="G40" i="34"/>
  <c r="O704" i="6"/>
  <c r="V700" i="33" s="1"/>
  <c r="N61" i="43" s="1"/>
  <c r="O674" i="6"/>
  <c r="V670" i="33" s="1"/>
  <c r="F676" i="38" s="1"/>
  <c r="S601" i="6"/>
  <c r="Z597" i="33" s="1"/>
  <c r="R113" i="43" s="1"/>
  <c r="S366" i="6"/>
  <c r="Z362" i="33" s="1"/>
  <c r="J368" i="38" s="1"/>
  <c r="J485" i="36"/>
  <c r="S380" i="6"/>
  <c r="Z376" i="33" s="1"/>
  <c r="J382" i="38" s="1"/>
  <c r="J533" i="36"/>
  <c r="S78" i="6"/>
  <c r="Z74" i="33" s="1"/>
  <c r="J80" i="38" s="1"/>
  <c r="W460" i="6"/>
  <c r="AD456" i="33" s="1"/>
  <c r="V53" i="43" s="1"/>
  <c r="F343" i="36"/>
  <c r="J220" i="36"/>
  <c r="J464" i="36"/>
  <c r="J594" i="36"/>
  <c r="S69" i="6"/>
  <c r="Z65" i="33" s="1"/>
  <c r="J71" i="38" s="1"/>
  <c r="J70" i="36"/>
  <c r="S805" i="6"/>
  <c r="Z801" i="33" s="1"/>
  <c r="J807" i="38" s="1"/>
  <c r="S610" i="6"/>
  <c r="Z606" i="33" s="1"/>
  <c r="J612" i="38" s="1"/>
  <c r="S611" i="6"/>
  <c r="Z607" i="33" s="1"/>
  <c r="J613" i="38" s="1"/>
  <c r="J761" i="36"/>
  <c r="S104" i="6"/>
  <c r="Z100" i="33" s="1"/>
  <c r="J106" i="38" s="1"/>
  <c r="J235" i="36"/>
  <c r="S817" i="6"/>
  <c r="Z813" i="33" s="1"/>
  <c r="J819" i="38" s="1"/>
  <c r="S553" i="6"/>
  <c r="Z549" i="33" s="1"/>
  <c r="J555" i="38" s="1"/>
  <c r="S493" i="6"/>
  <c r="Z489" i="33" s="1"/>
  <c r="J495" i="38" s="1"/>
  <c r="S343" i="6"/>
  <c r="Z339" i="33" s="1"/>
  <c r="J345" i="38" s="1"/>
  <c r="S521" i="6"/>
  <c r="Z517" i="33" s="1"/>
  <c r="J523" i="38" s="1"/>
  <c r="J713" i="36"/>
  <c r="S526" i="6"/>
  <c r="Z522" i="33" s="1"/>
  <c r="J528" i="38" s="1"/>
  <c r="S790" i="6"/>
  <c r="Z786" i="33" s="1"/>
  <c r="J792" i="38" s="1"/>
  <c r="S518" i="6"/>
  <c r="Z514" i="33" s="1"/>
  <c r="J520" i="38" s="1"/>
  <c r="J801" i="36"/>
  <c r="S657" i="6"/>
  <c r="Z653" i="33" s="1"/>
  <c r="J659" i="38" s="1"/>
  <c r="J484" i="36"/>
  <c r="S448" i="6"/>
  <c r="Z444" i="33" s="1"/>
  <c r="J450" i="38" s="1"/>
  <c r="S574" i="6"/>
  <c r="Z570" i="33" s="1"/>
  <c r="J576" i="38" s="1"/>
  <c r="S621" i="6"/>
  <c r="Z617" i="33" s="1"/>
  <c r="J623" i="38" s="1"/>
  <c r="S660" i="6"/>
  <c r="Z656" i="33" s="1"/>
  <c r="J662" i="38" s="1"/>
  <c r="S472" i="6"/>
  <c r="Z468" i="33" s="1"/>
  <c r="J474" i="38" s="1"/>
  <c r="S323" i="6"/>
  <c r="Z319" i="33" s="1"/>
  <c r="J325" i="38" s="1"/>
  <c r="J570" i="36"/>
  <c r="S451" i="6"/>
  <c r="Z447" i="33" s="1"/>
  <c r="J453" i="38" s="1"/>
  <c r="J724" i="36"/>
  <c r="S459" i="6"/>
  <c r="Z455" i="33" s="1"/>
  <c r="J461" i="38" s="1"/>
  <c r="S638" i="6"/>
  <c r="Z634" i="33" s="1"/>
  <c r="J640" i="38" s="1"/>
  <c r="J67" i="36"/>
  <c r="S523" i="6"/>
  <c r="Z519" i="33" s="1"/>
  <c r="J525" i="38" s="1"/>
  <c r="J621" i="36"/>
  <c r="J108" i="36"/>
  <c r="S718" i="6"/>
  <c r="Z714" i="33" s="1"/>
  <c r="J720" i="38" s="1"/>
  <c r="S529" i="6"/>
  <c r="Z525" i="33" s="1"/>
  <c r="J531" i="38" s="1"/>
  <c r="S585" i="6"/>
  <c r="Z581" i="33" s="1"/>
  <c r="J587" i="38" s="1"/>
  <c r="S238" i="6"/>
  <c r="Z234" i="33" s="1"/>
  <c r="J240" i="38" s="1"/>
  <c r="O157" i="6"/>
  <c r="V153" i="33" s="1"/>
  <c r="G23" i="34"/>
  <c r="F183" i="36"/>
  <c r="O226" i="6"/>
  <c r="V222" i="33" s="1"/>
  <c r="F228" i="38" s="1"/>
  <c r="O700" i="6"/>
  <c r="V696" i="33" s="1"/>
  <c r="N46" i="43" s="1"/>
  <c r="O196" i="6"/>
  <c r="V192" i="33" s="1"/>
  <c r="N54" i="43" s="1"/>
  <c r="O287" i="6"/>
  <c r="V283" i="33" s="1"/>
  <c r="F289" i="38" s="1"/>
  <c r="O694" i="6"/>
  <c r="V690" i="33" s="1"/>
  <c r="N59" i="43" s="1"/>
  <c r="J652" i="36"/>
  <c r="J292" i="36"/>
  <c r="O800" i="6"/>
  <c r="V796" i="33" s="1"/>
  <c r="F802" i="38" s="1"/>
  <c r="F667" i="36"/>
  <c r="F68" i="36"/>
  <c r="O407" i="6"/>
  <c r="V403" i="33" s="1"/>
  <c r="N83" i="43" s="1"/>
  <c r="O33" i="34"/>
  <c r="O26" i="34"/>
  <c r="S755" i="6"/>
  <c r="Z751" i="33" s="1"/>
  <c r="J757" i="38" s="1"/>
  <c r="W699" i="6"/>
  <c r="AD695" i="33" s="1"/>
  <c r="N701" i="38" s="1"/>
  <c r="W403" i="6"/>
  <c r="AD399" i="33" s="1"/>
  <c r="N254" i="36"/>
  <c r="O64" i="6"/>
  <c r="V60" i="33" s="1"/>
  <c r="F66" i="38" s="1"/>
  <c r="O707" i="6"/>
  <c r="V703" i="33" s="1"/>
  <c r="N169" i="43" s="1"/>
  <c r="G38" i="34"/>
  <c r="S640" i="6"/>
  <c r="Z636" i="33" s="1"/>
  <c r="J642" i="38" s="1"/>
  <c r="W270" i="6"/>
  <c r="AD266" i="33" s="1"/>
  <c r="N272" i="38" s="1"/>
  <c r="N15" i="36"/>
  <c r="J293" i="36"/>
  <c r="N755" i="36"/>
  <c r="O308" i="6"/>
  <c r="V304" i="33" s="1"/>
  <c r="G21" i="34"/>
  <c r="F286" i="36"/>
  <c r="O34" i="34"/>
  <c r="O295" i="6"/>
  <c r="V291" i="33" s="1"/>
  <c r="N105" i="43" s="1"/>
  <c r="N677" i="36"/>
  <c r="J506" i="36"/>
  <c r="N82" i="36"/>
  <c r="O247" i="6"/>
  <c r="V243" i="33" s="1"/>
  <c r="F249" i="38" s="1"/>
  <c r="O487" i="6"/>
  <c r="V483" i="33" s="1"/>
  <c r="N23" i="43" s="1"/>
  <c r="W668" i="6"/>
  <c r="AD664" i="33" s="1"/>
  <c r="N670" i="38" s="1"/>
  <c r="O31" i="34"/>
  <c r="N421" i="36"/>
  <c r="O469" i="6"/>
  <c r="V465" i="33" s="1"/>
  <c r="N72" i="43" s="1"/>
  <c r="N90" i="36"/>
  <c r="N676" i="36"/>
  <c r="N431" i="36"/>
  <c r="N666" i="36"/>
  <c r="O402" i="6"/>
  <c r="V398" i="33" s="1"/>
  <c r="O215" i="6"/>
  <c r="V211" i="33" s="1"/>
  <c r="N58" i="43" s="1"/>
  <c r="O58" i="6"/>
  <c r="V54" i="33" s="1"/>
  <c r="J573" i="36"/>
  <c r="S614" i="6"/>
  <c r="Z610" i="33" s="1"/>
  <c r="J616" i="38" s="1"/>
  <c r="J59" i="36"/>
  <c r="J519" i="36"/>
  <c r="S795" i="6"/>
  <c r="Z791" i="33" s="1"/>
  <c r="J797" i="38" s="1"/>
  <c r="S685" i="6"/>
  <c r="Z681" i="33" s="1"/>
  <c r="R117" i="43" s="1"/>
  <c r="J548" i="36"/>
  <c r="S25" i="6"/>
  <c r="Z21" i="33" s="1"/>
  <c r="J27" i="38" s="1"/>
  <c r="J593" i="36"/>
  <c r="S783" i="6"/>
  <c r="Z779" i="33" s="1"/>
  <c r="J785" i="38" s="1"/>
  <c r="S586" i="6"/>
  <c r="Z582" i="33" s="1"/>
  <c r="J588" i="38" s="1"/>
  <c r="S186" i="6"/>
  <c r="Z182" i="33" s="1"/>
  <c r="J188" i="38" s="1"/>
  <c r="S432" i="6"/>
  <c r="Z428" i="33" s="1"/>
  <c r="J434" i="38" s="1"/>
  <c r="S296" i="6"/>
  <c r="Z292" i="33" s="1"/>
  <c r="S40" i="6"/>
  <c r="Z36" i="33" s="1"/>
  <c r="J42" i="38" s="1"/>
  <c r="J816" i="36"/>
  <c r="J655" i="36"/>
  <c r="S581" i="6"/>
  <c r="Z577" i="33" s="1"/>
  <c r="J583" i="38" s="1"/>
  <c r="S303" i="6"/>
  <c r="Z299" i="33" s="1"/>
  <c r="J305" i="38" s="1"/>
  <c r="S444" i="6"/>
  <c r="Z440" i="33" s="1"/>
  <c r="J446" i="38" s="1"/>
  <c r="G31" i="34"/>
  <c r="G22" i="34"/>
  <c r="G19" i="34"/>
  <c r="J833" i="33"/>
  <c r="G33" i="34"/>
  <c r="G26" i="34"/>
  <c r="O197" i="6"/>
  <c r="V193" i="33" s="1"/>
  <c r="N188" i="43" s="1"/>
  <c r="O164" i="6"/>
  <c r="V160" i="33" s="1"/>
  <c r="F166" i="38" s="1"/>
  <c r="J529" i="36"/>
  <c r="O27" i="34"/>
  <c r="N73" i="36"/>
  <c r="O202" i="6"/>
  <c r="V198" i="33" s="1"/>
  <c r="N11" i="43" s="1"/>
  <c r="S511" i="6"/>
  <c r="Z507" i="33" s="1"/>
  <c r="J513" i="38" s="1"/>
  <c r="N130" i="36"/>
  <c r="J826" i="36"/>
  <c r="J170" i="36"/>
  <c r="J494" i="36"/>
  <c r="S806" i="6"/>
  <c r="Z802" i="33" s="1"/>
  <c r="J808" i="38" s="1"/>
  <c r="W368" i="6"/>
  <c r="AD364" i="33" s="1"/>
  <c r="N370" i="38" s="1"/>
  <c r="N264" i="36"/>
  <c r="J551" i="36"/>
  <c r="S151" i="6"/>
  <c r="Z147" i="33" s="1"/>
  <c r="G9" i="34"/>
  <c r="O371" i="6"/>
  <c r="V367" i="33" s="1"/>
  <c r="N109" i="43" s="1"/>
  <c r="F165" i="36"/>
  <c r="O390" i="6"/>
  <c r="V386" i="33" s="1"/>
  <c r="F392" i="38" s="1"/>
  <c r="W423" i="6"/>
  <c r="AD419" i="33" s="1"/>
  <c r="V177" i="43" s="1"/>
  <c r="O228" i="6"/>
  <c r="V224" i="33" s="1"/>
  <c r="N93" i="43" s="1"/>
  <c r="S92" i="6"/>
  <c r="Z88" i="33" s="1"/>
  <c r="J94" i="38" s="1"/>
  <c r="O220" i="6"/>
  <c r="V216" i="33" s="1"/>
  <c r="N147" i="43" s="1"/>
  <c r="O668" i="6"/>
  <c r="V664" i="33" s="1"/>
  <c r="F670" i="38" s="1"/>
  <c r="O252" i="6"/>
  <c r="V248" i="33" s="1"/>
  <c r="F254" i="38" s="1"/>
  <c r="O753" i="6"/>
  <c r="V749" i="33" s="1"/>
  <c r="N70" i="43" s="1"/>
  <c r="G20" i="34"/>
  <c r="O680" i="6"/>
  <c r="V676" i="33" s="1"/>
  <c r="N112" i="43" s="1"/>
  <c r="N207" i="36"/>
  <c r="O13" i="34"/>
  <c r="O488" i="6"/>
  <c r="V484" i="33" s="1"/>
  <c r="N86" i="43" s="1"/>
  <c r="W44" i="6"/>
  <c r="AD40" i="33" s="1"/>
  <c r="N46" i="38" s="1"/>
  <c r="G29" i="34"/>
  <c r="N367" i="36"/>
  <c r="O29" i="34"/>
  <c r="N161" i="36"/>
  <c r="J636" i="36"/>
  <c r="J314" i="36"/>
  <c r="J605" i="36"/>
  <c r="S316" i="6"/>
  <c r="Z312" i="33" s="1"/>
  <c r="J318" i="38" s="1"/>
  <c r="W53" i="6"/>
  <c r="AD49" i="33" s="1"/>
  <c r="V19" i="43" s="1"/>
  <c r="S317" i="6"/>
  <c r="Z313" i="33" s="1"/>
  <c r="J319" i="38" s="1"/>
  <c r="S452" i="6"/>
  <c r="Z448" i="33" s="1"/>
  <c r="J454" i="38" s="1"/>
  <c r="S56" i="6"/>
  <c r="Z52" i="33" s="1"/>
  <c r="J58" i="38" s="1"/>
  <c r="W385" i="6"/>
  <c r="AD381" i="33" s="1"/>
  <c r="F88" i="36"/>
  <c r="O18" i="34"/>
  <c r="F222" i="36"/>
  <c r="F670" i="36"/>
  <c r="O205" i="6"/>
  <c r="V201" i="33" s="1"/>
  <c r="N27" i="43" s="1"/>
  <c r="O406" i="6"/>
  <c r="V402" i="33" s="1"/>
  <c r="F408" i="38" s="1"/>
  <c r="G15" i="34"/>
  <c r="G36" i="34"/>
  <c r="W487" i="6"/>
  <c r="AD483" i="33" s="1"/>
  <c r="V23" i="43" s="1"/>
  <c r="O687" i="6"/>
  <c r="V683" i="33" s="1"/>
  <c r="N183" i="43" s="1"/>
  <c r="N705" i="36"/>
  <c r="J832" i="36"/>
  <c r="N465" i="36"/>
  <c r="S426" i="6"/>
  <c r="Z422" i="33" s="1"/>
  <c r="J428" i="38" s="1"/>
  <c r="S74" i="6"/>
  <c r="Z70" i="33" s="1"/>
  <c r="J76" i="38" s="1"/>
  <c r="W307" i="6"/>
  <c r="AD303" i="33" s="1"/>
  <c r="N309" i="38" s="1"/>
  <c r="S50" i="6"/>
  <c r="Z46" i="33" s="1"/>
  <c r="S292" i="6"/>
  <c r="Z288" i="33" s="1"/>
  <c r="J294" i="38" s="1"/>
  <c r="W800" i="6"/>
  <c r="AD796" i="33" s="1"/>
  <c r="N802" i="38" s="1"/>
  <c r="S474" i="6"/>
  <c r="Z470" i="33" s="1"/>
  <c r="J476" i="38" s="1"/>
  <c r="S622" i="6"/>
  <c r="Z618" i="33" s="1"/>
  <c r="J624" i="38" s="1"/>
  <c r="O86" i="6"/>
  <c r="V82" i="33" s="1"/>
  <c r="F88" i="38" s="1"/>
  <c r="G25" i="34"/>
  <c r="J160" i="36"/>
  <c r="O391" i="6"/>
  <c r="V387" i="33" s="1"/>
  <c r="O8" i="34"/>
  <c r="O705" i="6"/>
  <c r="V701" i="33" s="1"/>
  <c r="N96" i="43" s="1"/>
  <c r="G10" i="34"/>
  <c r="G14" i="34"/>
  <c r="G34" i="34"/>
  <c r="O25" i="34"/>
  <c r="O681" i="6"/>
  <c r="V677" i="33" s="1"/>
  <c r="N6" i="43" s="1"/>
  <c r="O17" i="34"/>
  <c r="O21" i="34"/>
  <c r="S813" i="6"/>
  <c r="Z809" i="33" s="1"/>
  <c r="J815" i="38" s="1"/>
  <c r="W278" i="6"/>
  <c r="AD274" i="33" s="1"/>
  <c r="V24" i="43" s="1"/>
  <c r="J559" i="36"/>
  <c r="W397" i="6"/>
  <c r="AD393" i="33" s="1"/>
  <c r="N399" i="38" s="1"/>
  <c r="J50" i="36"/>
  <c r="S279" i="6"/>
  <c r="Z275" i="33" s="1"/>
  <c r="J281" i="38" s="1"/>
  <c r="F296" i="36"/>
  <c r="G7" i="34"/>
  <c r="O127" i="6"/>
  <c r="V123" i="33" s="1"/>
  <c r="O433" i="6"/>
  <c r="V429" i="33" s="1"/>
  <c r="G17" i="34"/>
  <c r="G24" i="34"/>
  <c r="O134" i="6"/>
  <c r="V130" i="33" s="1"/>
  <c r="N124" i="43" s="1"/>
  <c r="O721" i="6"/>
  <c r="V717" i="33" s="1"/>
  <c r="F723" i="38" s="1"/>
  <c r="O7" i="34"/>
  <c r="W198" i="6"/>
  <c r="AD194" i="33" s="1"/>
  <c r="V74" i="43" s="1"/>
  <c r="W294" i="6"/>
  <c r="AD290" i="33" s="1"/>
  <c r="V135" i="43" s="1"/>
  <c r="S95" i="6"/>
  <c r="Z91" i="33" s="1"/>
  <c r="J97" i="38" s="1"/>
  <c r="S476" i="6"/>
  <c r="Z472" i="33" s="1"/>
  <c r="J478" i="38" s="1"/>
  <c r="J339" i="36"/>
  <c r="N109" i="36"/>
  <c r="O382" i="6"/>
  <c r="V378" i="33" s="1"/>
  <c r="N124" i="36"/>
  <c r="O276" i="6"/>
  <c r="V272" i="33" s="1"/>
  <c r="F278" i="38" s="1"/>
  <c r="G28" i="34"/>
  <c r="G13" i="34"/>
  <c r="O180" i="6"/>
  <c r="V176" i="33" s="1"/>
  <c r="R833" i="33"/>
  <c r="O24" i="34"/>
  <c r="G16" i="34"/>
  <c r="N211" i="36"/>
  <c r="O14" i="34"/>
  <c r="O38" i="34"/>
  <c r="N699" i="36"/>
  <c r="S318" i="6"/>
  <c r="Z314" i="33" s="1"/>
  <c r="J320" i="38" s="1"/>
  <c r="J110" i="36"/>
  <c r="J366" i="36"/>
  <c r="S567" i="6"/>
  <c r="Z563" i="33" s="1"/>
  <c r="J569" i="38" s="1"/>
  <c r="S636" i="6"/>
  <c r="Z632" i="33" s="1"/>
  <c r="J638" i="38" s="1"/>
  <c r="J619" i="36"/>
  <c r="J620" i="36"/>
  <c r="S21" i="6"/>
  <c r="Z17" i="33" s="1"/>
  <c r="J23" i="38" s="1"/>
  <c r="J372" i="36"/>
  <c r="S413" i="6"/>
  <c r="Z409" i="33" s="1"/>
  <c r="J415" i="38" s="1"/>
  <c r="J114" i="36"/>
  <c r="J227" i="36"/>
  <c r="J338" i="36"/>
  <c r="S102" i="6"/>
  <c r="Z98" i="33" s="1"/>
  <c r="J104" i="38" s="1"/>
  <c r="S620" i="6"/>
  <c r="Z616" i="33" s="1"/>
  <c r="J622" i="38" s="1"/>
  <c r="S302" i="6"/>
  <c r="Z298" i="33" s="1"/>
  <c r="J304" i="38" s="1"/>
  <c r="S545" i="6"/>
  <c r="Z541" i="33" s="1"/>
  <c r="J547" i="38" s="1"/>
  <c r="J74" i="36"/>
  <c r="J433" i="36"/>
  <c r="S404" i="6"/>
  <c r="Z400" i="33" s="1"/>
  <c r="J406" i="38" s="1"/>
  <c r="S353" i="6"/>
  <c r="Z349" i="33" s="1"/>
  <c r="J355" i="38" s="1"/>
  <c r="S142" i="6"/>
  <c r="Z138" i="33" s="1"/>
  <c r="J144" i="38" s="1"/>
  <c r="S808" i="6"/>
  <c r="Z804" i="33" s="1"/>
  <c r="J810" i="38" s="1"/>
  <c r="J647" i="36"/>
  <c r="S166" i="6"/>
  <c r="Z162" i="33" s="1"/>
  <c r="J168" i="38" s="1"/>
  <c r="S764" i="6"/>
  <c r="Z760" i="33" s="1"/>
  <c r="J766" i="38" s="1"/>
  <c r="S188" i="6"/>
  <c r="Z184" i="33" s="1"/>
  <c r="S543" i="6"/>
  <c r="Z539" i="33" s="1"/>
  <c r="J545" i="38" s="1"/>
  <c r="S609" i="6"/>
  <c r="Z605" i="33" s="1"/>
  <c r="J611" i="38" s="1"/>
  <c r="J726" i="36"/>
  <c r="S785" i="6"/>
  <c r="Z781" i="33" s="1"/>
  <c r="J787" i="38" s="1"/>
  <c r="J504" i="36"/>
  <c r="J98" i="36"/>
  <c r="S630" i="6"/>
  <c r="Z626" i="33" s="1"/>
  <c r="J632" i="38" s="1"/>
  <c r="S344" i="6"/>
  <c r="Z340" i="33" s="1"/>
  <c r="J346" i="38" s="1"/>
  <c r="S467" i="6"/>
  <c r="Z463" i="33" s="1"/>
  <c r="J469" i="38" s="1"/>
  <c r="S575" i="6"/>
  <c r="Z571" i="33" s="1"/>
  <c r="J577" i="38" s="1"/>
  <c r="J221" i="36"/>
  <c r="S454" i="6"/>
  <c r="Z450" i="33" s="1"/>
  <c r="J456" i="38" s="1"/>
  <c r="S212" i="6"/>
  <c r="Z208" i="33" s="1"/>
  <c r="J214" i="38" s="1"/>
  <c r="S607" i="6"/>
  <c r="Z603" i="33" s="1"/>
  <c r="J609" i="38" s="1"/>
  <c r="J413" i="36"/>
  <c r="J274" i="36"/>
  <c r="J351" i="36"/>
  <c r="J470" i="36"/>
  <c r="S486" i="6"/>
  <c r="Z482" i="33" s="1"/>
  <c r="J488" i="38" s="1"/>
  <c r="S828" i="6"/>
  <c r="Z824" i="33" s="1"/>
  <c r="J830" i="38" s="1"/>
  <c r="S77" i="6"/>
  <c r="Z73" i="33" s="1"/>
  <c r="J79" i="38" s="1"/>
  <c r="J550" i="36"/>
  <c r="J515" i="36"/>
  <c r="S183" i="6"/>
  <c r="Z179" i="33" s="1"/>
  <c r="J107" i="36"/>
  <c r="J634" i="36"/>
  <c r="J229" i="36"/>
  <c r="S649" i="6"/>
  <c r="Z645" i="33" s="1"/>
  <c r="J651" i="38" s="1"/>
  <c r="S115" i="6"/>
  <c r="Z111" i="33" s="1"/>
  <c r="S501" i="6"/>
  <c r="Z497" i="33" s="1"/>
  <c r="J503" i="38" s="1"/>
  <c r="S651" i="6"/>
  <c r="Z647" i="33" s="1"/>
  <c r="J653" i="38" s="1"/>
  <c r="J95" i="36"/>
  <c r="S39" i="6"/>
  <c r="Z35" i="33" s="1"/>
  <c r="J41" i="38" s="1"/>
  <c r="S782" i="6"/>
  <c r="Z778" i="33" s="1"/>
  <c r="J784" i="38" s="1"/>
  <c r="S597" i="6"/>
  <c r="Z593" i="33" s="1"/>
  <c r="J599" i="38" s="1"/>
  <c r="J731" i="36"/>
  <c r="J330" i="36"/>
  <c r="S461" i="6"/>
  <c r="Z457" i="33" s="1"/>
  <c r="J463" i="38" s="1"/>
  <c r="S73" i="6"/>
  <c r="Z69" i="33" s="1"/>
  <c r="J75" i="38" s="1"/>
  <c r="S103" i="6"/>
  <c r="Z99" i="33" s="1"/>
  <c r="J105" i="38" s="1"/>
  <c r="S167" i="6"/>
  <c r="Z163" i="33" s="1"/>
  <c r="J169" i="38" s="1"/>
  <c r="J342" i="36"/>
  <c r="S139" i="6"/>
  <c r="Z135" i="33" s="1"/>
  <c r="J141" i="38" s="1"/>
  <c r="S733" i="6"/>
  <c r="Z729" i="33" s="1"/>
  <c r="J735" i="38" s="1"/>
  <c r="J725" i="36"/>
  <c r="S576" i="6"/>
  <c r="Z572" i="33" s="1"/>
  <c r="J578" i="38" s="1"/>
  <c r="S54" i="6"/>
  <c r="Z50" i="33" s="1"/>
  <c r="J56" i="38" s="1"/>
  <c r="J673" i="36"/>
  <c r="J539" i="36"/>
  <c r="S52" i="6"/>
  <c r="Z48" i="33" s="1"/>
  <c r="J838" i="36"/>
  <c r="S503" i="6"/>
  <c r="Z499" i="33" s="1"/>
  <c r="J505" i="38" s="1"/>
  <c r="S286" i="6"/>
  <c r="Z282" i="33" s="1"/>
  <c r="J288" i="38" s="1"/>
  <c r="J282" i="36"/>
  <c r="J526" i="36"/>
  <c r="S83" i="6"/>
  <c r="Z79" i="33" s="1"/>
  <c r="J85" i="38" s="1"/>
  <c r="S836" i="6"/>
  <c r="Z832" i="33" s="1"/>
  <c r="S376" i="6"/>
  <c r="Z372" i="33" s="1"/>
  <c r="J378" i="38" s="1"/>
  <c r="J210" i="36"/>
  <c r="S195" i="6"/>
  <c r="Z191" i="33" s="1"/>
  <c r="J197" i="38" s="1"/>
  <c r="J386" i="36"/>
  <c r="S135" i="6"/>
  <c r="Z131" i="33" s="1"/>
  <c r="S26" i="6"/>
  <c r="Z22" i="33" s="1"/>
  <c r="R137" i="43" s="1"/>
  <c r="S347" i="6"/>
  <c r="Z343" i="33" s="1"/>
  <c r="J349" i="38" s="1"/>
  <c r="J615" i="36"/>
  <c r="S534" i="6"/>
  <c r="Z530" i="33" s="1"/>
  <c r="J536" i="38" s="1"/>
  <c r="S261" i="6"/>
  <c r="Z257" i="33" s="1"/>
  <c r="J263" i="38" s="1"/>
  <c r="J356" i="36"/>
  <c r="S556" i="6"/>
  <c r="Z552" i="33" s="1"/>
  <c r="J558" i="38" s="1"/>
  <c r="J102" i="36"/>
  <c r="J777" i="36"/>
  <c r="S356" i="6"/>
  <c r="Z352" i="33" s="1"/>
  <c r="J358" i="38" s="1"/>
  <c r="J817" i="36"/>
  <c r="S748" i="6"/>
  <c r="Z744" i="33" s="1"/>
  <c r="J750" i="38" s="1"/>
  <c r="J597" i="36"/>
  <c r="S440" i="6"/>
  <c r="Z436" i="33" s="1"/>
  <c r="S563" i="6"/>
  <c r="Z559" i="33" s="1"/>
  <c r="J565" i="38" s="1"/>
  <c r="S508" i="6"/>
  <c r="Z504" i="33" s="1"/>
  <c r="J510" i="38" s="1"/>
  <c r="S570" i="6"/>
  <c r="Z566" i="33" s="1"/>
  <c r="J572" i="38" s="1"/>
  <c r="S769" i="6"/>
  <c r="Z765" i="33" s="1"/>
  <c r="J771" i="38" s="1"/>
  <c r="S827" i="6"/>
  <c r="Z823" i="33" s="1"/>
  <c r="J829" i="38" s="1"/>
  <c r="S45" i="6"/>
  <c r="Z41" i="33" s="1"/>
  <c r="J47" i="38" s="1"/>
  <c r="J92" i="36"/>
  <c r="S414" i="6"/>
  <c r="Z410" i="33" s="1"/>
  <c r="J416" i="38" s="1"/>
  <c r="J556" i="36"/>
  <c r="J44" i="36"/>
  <c r="J451" i="36"/>
  <c r="S572" i="6"/>
  <c r="Z568" i="33" s="1"/>
  <c r="J574" i="38" s="1"/>
  <c r="S393" i="6"/>
  <c r="Z389" i="33" s="1"/>
  <c r="J395" i="38" s="1"/>
  <c r="S16" i="6"/>
  <c r="Z12" i="33" s="1"/>
  <c r="J18" i="38" s="1"/>
  <c r="S798" i="6"/>
  <c r="Z794" i="33" s="1"/>
  <c r="J800" i="38" s="1"/>
  <c r="S604" i="6"/>
  <c r="Z600" i="33" s="1"/>
  <c r="J606" i="38" s="1"/>
  <c r="S161" i="6"/>
  <c r="Z157" i="33" s="1"/>
  <c r="J163" i="38" s="1"/>
  <c r="S335" i="6"/>
  <c r="Z331" i="33" s="1"/>
  <c r="J337" i="38" s="1"/>
  <c r="S445" i="6"/>
  <c r="Z441" i="33" s="1"/>
  <c r="J447" i="38" s="1"/>
  <c r="S110" i="6"/>
  <c r="Z106" i="33" s="1"/>
  <c r="J112" i="38" s="1"/>
  <c r="S84" i="6"/>
  <c r="Z80" i="33" s="1"/>
  <c r="J86" i="38" s="1"/>
  <c r="S325" i="6"/>
  <c r="Z321" i="33" s="1"/>
  <c r="J327" i="38" s="1"/>
  <c r="S627" i="6"/>
  <c r="Z623" i="33" s="1"/>
  <c r="J629" i="38" s="1"/>
  <c r="S381" i="6"/>
  <c r="Z377" i="33" s="1"/>
  <c r="J383" i="38" s="1"/>
  <c r="S450" i="6"/>
  <c r="Z446" i="33" s="1"/>
  <c r="J452" i="38" s="1"/>
  <c r="S34" i="6"/>
  <c r="Z30" i="33" s="1"/>
  <c r="S533" i="6"/>
  <c r="Z529" i="33" s="1"/>
  <c r="S372" i="6"/>
  <c r="Z368" i="33" s="1"/>
  <c r="J374" i="38" s="1"/>
  <c r="S667" i="6"/>
  <c r="Z663" i="33" s="1"/>
  <c r="J669" i="38" s="1"/>
  <c r="J243" i="36"/>
  <c r="J717" i="36"/>
  <c r="J376" i="36"/>
  <c r="J656" i="36"/>
  <c r="J516" i="36"/>
  <c r="J412" i="36"/>
  <c r="S76" i="6"/>
  <c r="Z72" i="33" s="1"/>
  <c r="J78" i="38" s="1"/>
  <c r="S669" i="6"/>
  <c r="Z665" i="33" s="1"/>
  <c r="J671" i="38" s="1"/>
  <c r="S631" i="6"/>
  <c r="Z627" i="33" s="1"/>
  <c r="J633" i="38" s="1"/>
  <c r="S569" i="6"/>
  <c r="Z565" i="33" s="1"/>
  <c r="J571" i="38" s="1"/>
  <c r="S500" i="6"/>
  <c r="Z496" i="33" s="1"/>
  <c r="J502" i="38" s="1"/>
  <c r="S732" i="6"/>
  <c r="Z728" i="33" s="1"/>
  <c r="J722" i="36"/>
  <c r="J511" i="36"/>
  <c r="S709" i="6"/>
  <c r="Z705" i="33" s="1"/>
  <c r="J711" i="38" s="1"/>
  <c r="S399" i="6"/>
  <c r="Z395" i="33" s="1"/>
  <c r="J401" i="38" s="1"/>
  <c r="S714" i="6"/>
  <c r="Z710" i="33" s="1"/>
  <c r="J716" i="38" s="1"/>
  <c r="S141" i="6"/>
  <c r="Z137" i="33" s="1"/>
  <c r="J143" i="38" s="1"/>
  <c r="S506" i="6"/>
  <c r="Z502" i="33" s="1"/>
  <c r="J508" i="38" s="1"/>
  <c r="S327" i="6"/>
  <c r="Z323" i="33" s="1"/>
  <c r="J329" i="38" s="1"/>
  <c r="S355" i="6"/>
  <c r="Z351" i="33" s="1"/>
  <c r="J357" i="38" s="1"/>
  <c r="J637" i="36"/>
  <c r="S456" i="6"/>
  <c r="Z452" i="33" s="1"/>
  <c r="J458" i="38" s="1"/>
  <c r="S322" i="6"/>
  <c r="Z318" i="33" s="1"/>
  <c r="J324" i="38" s="1"/>
  <c r="S536" i="6"/>
  <c r="Z532" i="33" s="1"/>
  <c r="J538" i="38" s="1"/>
  <c r="S29" i="6"/>
  <c r="Z25" i="33" s="1"/>
  <c r="J31" i="38" s="1"/>
  <c r="S717" i="6"/>
  <c r="Z713" i="33" s="1"/>
  <c r="J719" i="38" s="1"/>
  <c r="S162" i="6"/>
  <c r="Z158" i="33" s="1"/>
  <c r="J164" i="38" s="1"/>
  <c r="S761" i="6"/>
  <c r="Z757" i="33" s="1"/>
  <c r="J763" i="38" s="1"/>
  <c r="S560" i="6"/>
  <c r="Z556" i="33" s="1"/>
  <c r="J562" i="38" s="1"/>
  <c r="J562" i="36"/>
  <c r="J741" i="36"/>
  <c r="S739" i="6"/>
  <c r="Z735" i="33" s="1"/>
  <c r="J741" i="38" s="1"/>
  <c r="J736" i="36"/>
  <c r="S734" i="6"/>
  <c r="Z730" i="33" s="1"/>
  <c r="J736" i="38" s="1"/>
  <c r="J645" i="36"/>
  <c r="S643" i="6"/>
  <c r="Z639" i="33" s="1"/>
  <c r="J645" i="38" s="1"/>
  <c r="S712" i="6"/>
  <c r="Z708" i="33" s="1"/>
  <c r="J714" i="38" s="1"/>
  <c r="J759" i="36"/>
  <c r="S99" i="6"/>
  <c r="Z95" i="33" s="1"/>
  <c r="J101" i="38" s="1"/>
  <c r="S663" i="6"/>
  <c r="Z659" i="33" s="1"/>
  <c r="R120" i="43" s="1"/>
  <c r="S217" i="6"/>
  <c r="Z213" i="33" s="1"/>
  <c r="J219" i="38" s="1"/>
  <c r="J617" i="36"/>
  <c r="S566" i="6"/>
  <c r="Z562" i="33" s="1"/>
  <c r="J568" i="38" s="1"/>
  <c r="J568" i="36"/>
  <c r="S116" i="6"/>
  <c r="Z112" i="33" s="1"/>
  <c r="J118" i="38" s="1"/>
  <c r="J118" i="36"/>
  <c r="S408" i="6"/>
  <c r="Z404" i="33" s="1"/>
  <c r="J410" i="38" s="1"/>
  <c r="J410" i="36"/>
  <c r="J311" i="36"/>
  <c r="S309" i="6"/>
  <c r="Z305" i="33" s="1"/>
  <c r="J311" i="38" s="1"/>
  <c r="J172" i="36"/>
  <c r="S170" i="6"/>
  <c r="Z166" i="33" s="1"/>
  <c r="J172" i="38" s="1"/>
  <c r="S788" i="6"/>
  <c r="Z784" i="33" s="1"/>
  <c r="J790" i="38" s="1"/>
  <c r="J790" i="36"/>
  <c r="S245" i="6"/>
  <c r="Z241" i="33" s="1"/>
  <c r="J247" i="38" s="1"/>
  <c r="J247" i="36"/>
  <c r="J111" i="36"/>
  <c r="S109" i="6"/>
  <c r="Z105" i="33" s="1"/>
  <c r="J111" i="38" s="1"/>
  <c r="J648" i="36"/>
  <c r="S646" i="6"/>
  <c r="Z642" i="33" s="1"/>
  <c r="J648" i="38" s="1"/>
  <c r="J45" i="36"/>
  <c r="S43" i="6"/>
  <c r="Z39" i="33" s="1"/>
  <c r="J591" i="36"/>
  <c r="S589" i="6"/>
  <c r="Z585" i="33" s="1"/>
  <c r="J591" i="38" s="1"/>
  <c r="J728" i="36"/>
  <c r="S726" i="6"/>
  <c r="Z722" i="33" s="1"/>
  <c r="J728" i="38" s="1"/>
  <c r="J820" i="36"/>
  <c r="S818" i="6"/>
  <c r="Z814" i="33" s="1"/>
  <c r="J820" i="38" s="1"/>
  <c r="J521" i="36"/>
  <c r="S519" i="6"/>
  <c r="Z515" i="33" s="1"/>
  <c r="J521" i="38" s="1"/>
  <c r="J661" i="36"/>
  <c r="S659" i="6"/>
  <c r="Z655" i="33" s="1"/>
  <c r="J661" i="38" s="1"/>
  <c r="J639" i="36"/>
  <c r="S637" i="6"/>
  <c r="Z633" i="33" s="1"/>
  <c r="J639" i="38" s="1"/>
  <c r="S801" i="6"/>
  <c r="Z797" i="33" s="1"/>
  <c r="J803" i="38" s="1"/>
  <c r="S596" i="6"/>
  <c r="Z592" i="33" s="1"/>
  <c r="J598" i="38" s="1"/>
  <c r="S778" i="6"/>
  <c r="Z774" i="33" s="1"/>
  <c r="J780" i="38" s="1"/>
  <c r="S234" i="6"/>
  <c r="Z230" i="33" s="1"/>
  <c r="J236" i="38" s="1"/>
  <c r="S18" i="6"/>
  <c r="Z14" i="33" s="1"/>
  <c r="J20" i="38" s="1"/>
  <c r="S701" i="6"/>
  <c r="Z697" i="33" s="1"/>
  <c r="J703" i="38" s="1"/>
  <c r="S453" i="6"/>
  <c r="Z449" i="33" s="1"/>
  <c r="J455" i="38" s="1"/>
  <c r="J455" i="36"/>
  <c r="J650" i="36"/>
  <c r="S648" i="6"/>
  <c r="Z644" i="33" s="1"/>
  <c r="J650" i="38" s="1"/>
  <c r="S541" i="6"/>
  <c r="Z537" i="33" s="1"/>
  <c r="J543" i="38" s="1"/>
  <c r="J543" i="36"/>
  <c r="S70" i="6"/>
  <c r="Z66" i="33" s="1"/>
  <c r="J72" i="38" s="1"/>
  <c r="J72" i="36"/>
  <c r="S625" i="6"/>
  <c r="Z621" i="33" s="1"/>
  <c r="J627" i="38" s="1"/>
  <c r="J627" i="36"/>
  <c r="J779" i="36"/>
  <c r="S777" i="6"/>
  <c r="Z773" i="33" s="1"/>
  <c r="J779" i="38" s="1"/>
  <c r="J732" i="36"/>
  <c r="S730" i="6"/>
  <c r="Z726" i="33" s="1"/>
  <c r="J732" i="38" s="1"/>
  <c r="J34" i="36"/>
  <c r="S32" i="6"/>
  <c r="Z28" i="33" s="1"/>
  <c r="J34" i="38" s="1"/>
  <c r="J563" i="36"/>
  <c r="S561" i="6"/>
  <c r="Z557" i="33" s="1"/>
  <c r="J563" i="38" s="1"/>
  <c r="J468" i="36"/>
  <c r="S466" i="6"/>
  <c r="Z462" i="33" s="1"/>
  <c r="J468" i="38" s="1"/>
  <c r="J499" i="36"/>
  <c r="S497" i="6"/>
  <c r="Z493" i="33" s="1"/>
  <c r="J499" i="38" s="1"/>
  <c r="J630" i="36"/>
  <c r="S628" i="6"/>
  <c r="Z624" i="33" s="1"/>
  <c r="J630" i="38" s="1"/>
  <c r="J496" i="36"/>
  <c r="S494" i="6"/>
  <c r="Z490" i="33" s="1"/>
  <c r="J496" i="38" s="1"/>
  <c r="J518" i="36"/>
  <c r="S516" i="6"/>
  <c r="Z512" i="33" s="1"/>
  <c r="J518" i="38" s="1"/>
  <c r="J767" i="36"/>
  <c r="S765" i="6"/>
  <c r="Z761" i="33" s="1"/>
  <c r="J767" i="38" s="1"/>
  <c r="J500" i="36"/>
  <c r="S498" i="6"/>
  <c r="Z494" i="33" s="1"/>
  <c r="J500" i="38" s="1"/>
  <c r="S810" i="6"/>
  <c r="Z806" i="33" s="1"/>
  <c r="J812" i="38" s="1"/>
  <c r="J812" i="36"/>
  <c r="J326" i="36"/>
  <c r="S809" i="6"/>
  <c r="Z805" i="33" s="1"/>
  <c r="J811" i="38" s="1"/>
  <c r="S540" i="6"/>
  <c r="Z536" i="33" s="1"/>
  <c r="J542" i="38" s="1"/>
  <c r="S439" i="6"/>
  <c r="Z435" i="33" s="1"/>
  <c r="J441" i="38" s="1"/>
  <c r="J441" i="36"/>
  <c r="J225" i="36"/>
  <c r="S223" i="6"/>
  <c r="Z219" i="33" s="1"/>
  <c r="J225" i="38" s="1"/>
  <c r="S357" i="6"/>
  <c r="Z353" i="33" s="1"/>
  <c r="J359" i="38" s="1"/>
  <c r="J359" i="36"/>
  <c r="S811" i="6"/>
  <c r="Z807" i="33" s="1"/>
  <c r="J813" i="38" s="1"/>
  <c r="J813" i="36"/>
  <c r="J84" i="36"/>
  <c r="S82" i="6"/>
  <c r="Z78" i="33" s="1"/>
  <c r="J84" i="38" s="1"/>
  <c r="S129" i="6"/>
  <c r="Z125" i="33" s="1"/>
  <c r="J131" i="36"/>
  <c r="S577" i="6"/>
  <c r="Z573" i="33" s="1"/>
  <c r="J579" i="38" s="1"/>
  <c r="J579" i="36"/>
  <c r="S565" i="6"/>
  <c r="Z561" i="33" s="1"/>
  <c r="J567" i="38" s="1"/>
  <c r="J567" i="36"/>
  <c r="S754" i="6"/>
  <c r="Z750" i="33" s="1"/>
  <c r="J756" i="38" s="1"/>
  <c r="J756" i="36"/>
  <c r="J791" i="36"/>
  <c r="S789" i="6"/>
  <c r="Z785" i="33" s="1"/>
  <c r="J791" i="38" s="1"/>
  <c r="J191" i="36"/>
  <c r="S189" i="6"/>
  <c r="Z185" i="33" s="1"/>
  <c r="J191" i="38" s="1"/>
  <c r="S458" i="6"/>
  <c r="Z454" i="33" s="1"/>
  <c r="J460" i="38" s="1"/>
  <c r="J460" i="36"/>
  <c r="J57" i="36"/>
  <c r="S55" i="6"/>
  <c r="Z51" i="33" s="1"/>
  <c r="J57" i="38" s="1"/>
  <c r="J242" i="36"/>
  <c r="S240" i="6"/>
  <c r="Z236" i="33" s="1"/>
  <c r="J242" i="38" s="1"/>
  <c r="S655" i="6"/>
  <c r="Z651" i="33" s="1"/>
  <c r="J657" i="38" s="1"/>
  <c r="J657" i="36"/>
  <c r="J123" i="36"/>
  <c r="S121" i="6"/>
  <c r="Z117" i="33" s="1"/>
  <c r="R154" i="43" s="1"/>
  <c r="J773" i="36"/>
  <c r="S771" i="6"/>
  <c r="Z767" i="33" s="1"/>
  <c r="J773" i="38" s="1"/>
  <c r="S222" i="6"/>
  <c r="Z218" i="33" s="1"/>
  <c r="S520" i="6"/>
  <c r="Z516" i="33" s="1"/>
  <c r="J522" i="38" s="1"/>
  <c r="J522" i="36"/>
  <c r="S512" i="6"/>
  <c r="Z508" i="33" s="1"/>
  <c r="J514" i="38" s="1"/>
  <c r="J514" i="36"/>
  <c r="S41" i="6"/>
  <c r="Z37" i="33" s="1"/>
  <c r="J43" i="38" s="1"/>
  <c r="J553" i="36"/>
  <c r="J290" i="36"/>
  <c r="S510" i="6"/>
  <c r="Z506" i="33" s="1"/>
  <c r="J512" i="38" s="1"/>
  <c r="S656" i="6"/>
  <c r="Z652" i="33" s="1"/>
  <c r="J658" i="38" s="1"/>
  <c r="S624" i="6"/>
  <c r="Z620" i="33" s="1"/>
  <c r="J626" i="38" s="1"/>
  <c r="S796" i="6"/>
  <c r="Z792" i="33" s="1"/>
  <c r="J798" i="38" s="1"/>
  <c r="J798" i="36"/>
  <c r="J459" i="36"/>
  <c r="S457" i="6"/>
  <c r="Z453" i="33" s="1"/>
  <c r="J459" i="38" s="1"/>
  <c r="J301" i="36"/>
  <c r="S299" i="6"/>
  <c r="Z295" i="33" s="1"/>
  <c r="S253" i="6"/>
  <c r="Z249" i="33" s="1"/>
  <c r="J255" i="36"/>
  <c r="S528" i="6"/>
  <c r="Z524" i="33" s="1"/>
  <c r="J530" i="38" s="1"/>
  <c r="J530" i="36"/>
  <c r="J177" i="36"/>
  <c r="S175" i="6"/>
  <c r="Z171" i="33" s="1"/>
  <c r="J177" i="38" s="1"/>
  <c r="J303" i="36"/>
  <c r="S301" i="6"/>
  <c r="Z297" i="33" s="1"/>
  <c r="J303" i="38" s="1"/>
  <c r="J444" i="36"/>
  <c r="S442" i="6"/>
  <c r="Z438" i="33" s="1"/>
  <c r="S176" i="6"/>
  <c r="Z172" i="33" s="1"/>
  <c r="J178" i="38" s="1"/>
  <c r="J178" i="36"/>
  <c r="J758" i="36"/>
  <c r="S756" i="6"/>
  <c r="Z752" i="33" s="1"/>
  <c r="J758" i="38" s="1"/>
  <c r="J322" i="36"/>
  <c r="S320" i="6"/>
  <c r="Z316" i="33" s="1"/>
  <c r="J322" i="38" s="1"/>
  <c r="J14" i="36"/>
  <c r="S12" i="6"/>
  <c r="Z8" i="33" s="1"/>
  <c r="J14" i="38" s="1"/>
  <c r="J751" i="36"/>
  <c r="S749" i="6"/>
  <c r="Z745" i="33" s="1"/>
  <c r="J751" i="38" s="1"/>
  <c r="J610" i="36"/>
  <c r="S608" i="6"/>
  <c r="Z604" i="33" s="1"/>
  <c r="J610" i="38" s="1"/>
  <c r="J643" i="36"/>
  <c r="S641" i="6"/>
  <c r="Z637" i="33" s="1"/>
  <c r="J643" i="38" s="1"/>
  <c r="S532" i="6"/>
  <c r="Z528" i="33" s="1"/>
  <c r="J534" i="38" s="1"/>
  <c r="J534" i="36"/>
  <c r="J644" i="36"/>
  <c r="S642" i="6"/>
  <c r="Z638" i="33" s="1"/>
  <c r="J644" i="38" s="1"/>
  <c r="S416" i="6"/>
  <c r="Z412" i="33" s="1"/>
  <c r="J418" i="38" s="1"/>
  <c r="J418" i="36"/>
  <c r="S773" i="6"/>
  <c r="Z769" i="33" s="1"/>
  <c r="J775" i="38" s="1"/>
  <c r="S787" i="6"/>
  <c r="Z783" i="33" s="1"/>
  <c r="J789" i="38" s="1"/>
  <c r="S144" i="6"/>
  <c r="Z140" i="33" s="1"/>
  <c r="J146" i="38" s="1"/>
  <c r="S594" i="6"/>
  <c r="Z590" i="33" s="1"/>
  <c r="J596" i="38" s="1"/>
  <c r="S360" i="6"/>
  <c r="Z356" i="33" s="1"/>
  <c r="J362" i="38" s="1"/>
  <c r="S465" i="6"/>
  <c r="Z461" i="33" s="1"/>
  <c r="J467" i="38" s="1"/>
  <c r="J215" i="36"/>
  <c r="S213" i="6"/>
  <c r="Z209" i="33" s="1"/>
  <c r="S478" i="6"/>
  <c r="Z474" i="33" s="1"/>
  <c r="J480" i="38" s="1"/>
  <c r="J480" i="36"/>
  <c r="J445" i="36"/>
  <c r="S443" i="6"/>
  <c r="Z439" i="33" s="1"/>
  <c r="J445" i="38" s="1"/>
  <c r="J81" i="36"/>
  <c r="S79" i="6"/>
  <c r="Z75" i="33" s="1"/>
  <c r="J81" i="38" s="1"/>
  <c r="S593" i="6"/>
  <c r="Z589" i="33" s="1"/>
  <c r="J595" i="38" s="1"/>
  <c r="J595" i="36"/>
  <c r="J729" i="36"/>
  <c r="S727" i="6"/>
  <c r="Z723" i="33" s="1"/>
  <c r="S584" i="6"/>
  <c r="Z580" i="33" s="1"/>
  <c r="J586" i="38" s="1"/>
  <c r="J586" i="36"/>
  <c r="J472" i="36"/>
  <c r="S470" i="6"/>
  <c r="Z466" i="33" s="1"/>
  <c r="J472" i="38" s="1"/>
  <c r="J179" i="36"/>
  <c r="S177" i="6"/>
  <c r="Z173" i="33" s="1"/>
  <c r="J179" i="38" s="1"/>
  <c r="S535" i="6"/>
  <c r="Z531" i="33" s="1"/>
  <c r="J537" i="38" s="1"/>
  <c r="J537" i="36"/>
  <c r="S791" i="6"/>
  <c r="Z787" i="33" s="1"/>
  <c r="J793" i="38" s="1"/>
  <c r="J793" i="36"/>
  <c r="J350" i="36"/>
  <c r="S348" i="6"/>
  <c r="Z344" i="33" s="1"/>
  <c r="J350" i="38" s="1"/>
  <c r="S250" i="6"/>
  <c r="Z246" i="33" s="1"/>
  <c r="J252" i="38" s="1"/>
  <c r="J252" i="36"/>
  <c r="J635" i="36"/>
  <c r="S633" i="6"/>
  <c r="Z629" i="33" s="1"/>
  <c r="J635" i="38" s="1"/>
  <c r="S832" i="6"/>
  <c r="Z828" i="33" s="1"/>
  <c r="J834" i="38" s="1"/>
  <c r="J834" i="36"/>
  <c r="S489" i="6"/>
  <c r="Z485" i="33" s="1"/>
  <c r="J491" i="38" s="1"/>
  <c r="J491" i="36"/>
  <c r="S767" i="6"/>
  <c r="Z763" i="33" s="1"/>
  <c r="J769" i="38" s="1"/>
  <c r="J769" i="36"/>
  <c r="J646" i="36"/>
  <c r="S644" i="6"/>
  <c r="Z640" i="33" s="1"/>
  <c r="J646" i="38" s="1"/>
  <c r="J437" i="36"/>
  <c r="S435" i="6"/>
  <c r="Z431" i="33" s="1"/>
  <c r="J437" i="38" s="1"/>
  <c r="J162" i="36"/>
  <c r="S160" i="6"/>
  <c r="Z156" i="33" s="1"/>
  <c r="J162" i="38" s="1"/>
  <c r="J743" i="36"/>
  <c r="S741" i="6"/>
  <c r="Z737" i="33" s="1"/>
  <c r="J743" i="38" s="1"/>
  <c r="J407" i="36"/>
  <c r="S405" i="6"/>
  <c r="Z401" i="33" s="1"/>
  <c r="J407" i="38" s="1"/>
  <c r="J575" i="36"/>
  <c r="S573" i="6"/>
  <c r="Z569" i="33" s="1"/>
  <c r="J575" i="38" s="1"/>
  <c r="S495" i="6"/>
  <c r="Z491" i="33" s="1"/>
  <c r="J497" i="38" s="1"/>
  <c r="J497" i="36"/>
  <c r="S779" i="6"/>
  <c r="Z775" i="33" s="1"/>
  <c r="J781" i="38" s="1"/>
  <c r="J781" i="36"/>
  <c r="J100" i="36"/>
  <c r="S605" i="6"/>
  <c r="Z601" i="33" s="1"/>
  <c r="J607" i="38" s="1"/>
  <c r="S763" i="6"/>
  <c r="Z759" i="33" s="1"/>
  <c r="J765" i="38" s="1"/>
  <c r="J498" i="36"/>
  <c r="J492" i="36"/>
  <c r="S329" i="6"/>
  <c r="Z325" i="33" s="1"/>
  <c r="J331" i="38" s="1"/>
  <c r="S751" i="6"/>
  <c r="Z747" i="33" s="1"/>
  <c r="J753" i="38" s="1"/>
  <c r="J737" i="36"/>
  <c r="S735" i="6"/>
  <c r="Z731" i="33" s="1"/>
  <c r="R57" i="43" s="1"/>
  <c r="J752" i="36"/>
  <c r="S750" i="6"/>
  <c r="Z746" i="33" s="1"/>
  <c r="J752" i="38" s="1"/>
  <c r="S378" i="6"/>
  <c r="Z374" i="33" s="1"/>
  <c r="J380" i="38" s="1"/>
  <c r="J380" i="36"/>
  <c r="J772" i="36"/>
  <c r="S770" i="6"/>
  <c r="Z766" i="33" s="1"/>
  <c r="J772" i="38" s="1"/>
  <c r="J233" i="36"/>
  <c r="S231" i="6"/>
  <c r="Z227" i="33" s="1"/>
  <c r="J233" i="38" s="1"/>
  <c r="S555" i="6"/>
  <c r="Z551" i="33" s="1"/>
  <c r="J557" i="38" s="1"/>
  <c r="J557" i="36"/>
  <c r="J768" i="36"/>
  <c r="S766" i="6"/>
  <c r="Z762" i="33" s="1"/>
  <c r="J768" i="38" s="1"/>
  <c r="S477" i="6"/>
  <c r="Z473" i="33" s="1"/>
  <c r="J479" i="38" s="1"/>
  <c r="J479" i="36"/>
  <c r="S229" i="6"/>
  <c r="Z225" i="33" s="1"/>
  <c r="J231" i="38" s="1"/>
  <c r="J231" i="36"/>
  <c r="S658" i="6"/>
  <c r="Z654" i="33" s="1"/>
  <c r="J660" i="38" s="1"/>
  <c r="J660" i="36"/>
  <c r="S639" i="6"/>
  <c r="Z635" i="33" s="1"/>
  <c r="J641" i="38" s="1"/>
  <c r="J641" i="36"/>
  <c r="J364" i="36"/>
  <c r="S362" i="6"/>
  <c r="Z358" i="33" s="1"/>
  <c r="J364" i="38" s="1"/>
  <c r="J527" i="36"/>
  <c r="S525" i="6"/>
  <c r="Z521" i="33" s="1"/>
  <c r="J527" i="38" s="1"/>
  <c r="S780" i="6"/>
  <c r="Z776" i="33" s="1"/>
  <c r="J782" i="38" s="1"/>
  <c r="J782" i="36"/>
  <c r="J353" i="36"/>
  <c r="S351" i="6"/>
  <c r="Z347" i="33" s="1"/>
  <c r="J353" i="38" s="1"/>
  <c r="S111" i="6"/>
  <c r="Z107" i="33" s="1"/>
  <c r="J113" i="38" s="1"/>
  <c r="J113" i="36"/>
  <c r="J300" i="36"/>
  <c r="S298" i="6"/>
  <c r="Z294" i="33" s="1"/>
  <c r="J300" i="38" s="1"/>
  <c r="S616" i="6"/>
  <c r="Z612" i="33" s="1"/>
  <c r="J618" i="38" s="1"/>
  <c r="J618" i="36"/>
  <c r="J631" i="36"/>
  <c r="S629" i="6"/>
  <c r="Z625" i="33" s="1"/>
  <c r="J631" i="38" s="1"/>
  <c r="S266" i="6"/>
  <c r="Z262" i="33" s="1"/>
  <c r="J268" i="38" s="1"/>
  <c r="J540" i="36"/>
  <c r="S760" i="6"/>
  <c r="Z756" i="33" s="1"/>
  <c r="R99" i="43" s="1"/>
  <c r="S224" i="6"/>
  <c r="Z220" i="33" s="1"/>
  <c r="J226" i="38" s="1"/>
  <c r="J831" i="36"/>
  <c r="J328" i="36"/>
  <c r="S326" i="6"/>
  <c r="Z322" i="33" s="1"/>
  <c r="J328" i="38" s="1"/>
  <c r="J448" i="36"/>
  <c r="S446" i="6"/>
  <c r="Z442" i="33" s="1"/>
  <c r="R164" i="43" s="1"/>
  <c r="J738" i="36"/>
  <c r="S736" i="6"/>
  <c r="Z732" i="33" s="1"/>
  <c r="S434" i="6"/>
  <c r="Z430" i="33" s="1"/>
  <c r="J436" i="38" s="1"/>
  <c r="J436" i="36"/>
  <c r="J804" i="36"/>
  <c r="S802" i="6"/>
  <c r="Z798" i="33" s="1"/>
  <c r="J804" i="38" s="1"/>
  <c r="S740" i="6"/>
  <c r="Z736" i="33" s="1"/>
  <c r="J742" i="38" s="1"/>
  <c r="J742" i="36"/>
  <c r="J796" i="36"/>
  <c r="S794" i="6"/>
  <c r="Z790" i="33" s="1"/>
  <c r="J796" i="38" s="1"/>
  <c r="J814" i="36"/>
  <c r="S812" i="6"/>
  <c r="Z808" i="33" s="1"/>
  <c r="J814" i="38" s="1"/>
  <c r="S652" i="6"/>
  <c r="Z648" i="33" s="1"/>
  <c r="J654" i="38" s="1"/>
  <c r="J654" i="36"/>
  <c r="J549" i="36"/>
  <c r="S547" i="6"/>
  <c r="Z543" i="33" s="1"/>
  <c r="J549" i="38" s="1"/>
  <c r="J35" i="36"/>
  <c r="S33" i="6"/>
  <c r="Z29" i="33" s="1"/>
  <c r="J335" i="36"/>
  <c r="S333" i="6"/>
  <c r="Z329" i="33" s="1"/>
  <c r="J335" i="38" s="1"/>
  <c r="J733" i="36"/>
  <c r="S731" i="6"/>
  <c r="Z727" i="33" s="1"/>
  <c r="J733" i="38" s="1"/>
  <c r="S395" i="6"/>
  <c r="Z391" i="33" s="1"/>
  <c r="J397" i="38" s="1"/>
  <c r="J397" i="36"/>
  <c r="J786" i="36"/>
  <c r="S784" i="6"/>
  <c r="Z780" i="33" s="1"/>
  <c r="J786" i="38" s="1"/>
  <c r="S582" i="6"/>
  <c r="Z578" i="33" s="1"/>
  <c r="J584" i="38" s="1"/>
  <c r="J584" i="36"/>
  <c r="J600" i="36"/>
  <c r="S598" i="6"/>
  <c r="Z594" i="33" s="1"/>
  <c r="J600" i="38" s="1"/>
  <c r="S491" i="6"/>
  <c r="Z487" i="33" s="1"/>
  <c r="J493" i="38" s="1"/>
  <c r="J493" i="36"/>
  <c r="S742" i="6"/>
  <c r="Z738" i="33" s="1"/>
  <c r="J744" i="38" s="1"/>
  <c r="J710" i="36"/>
  <c r="S708" i="6"/>
  <c r="Z704" i="33" s="1"/>
  <c r="J710" i="38" s="1"/>
  <c r="J475" i="36"/>
  <c r="S473" i="6"/>
  <c r="Z469" i="33" s="1"/>
  <c r="J475" i="38" s="1"/>
  <c r="J546" i="36"/>
  <c r="S544" i="6"/>
  <c r="Z540" i="33" s="1"/>
  <c r="J546" i="38" s="1"/>
  <c r="J317" i="36"/>
  <c r="S315" i="6"/>
  <c r="Z311" i="33" s="1"/>
  <c r="J317" i="38" s="1"/>
  <c r="J439" i="36"/>
  <c r="S437" i="6"/>
  <c r="Z433" i="33" s="1"/>
  <c r="J439" i="38" s="1"/>
  <c r="J745" i="36"/>
  <c r="S743" i="6"/>
  <c r="Z739" i="33" s="1"/>
  <c r="J745" i="38" s="1"/>
  <c r="F153" i="38"/>
  <c r="N211" i="33"/>
  <c r="F58" i="43" s="1"/>
  <c r="N160" i="33"/>
  <c r="N60" i="33"/>
  <c r="N32" i="33"/>
  <c r="F84" i="43" s="1"/>
  <c r="N379" i="33"/>
  <c r="F187" i="43" s="1"/>
  <c r="N689" i="33"/>
  <c r="N302" i="33"/>
  <c r="N402" i="33"/>
  <c r="N365" i="33"/>
  <c r="N429" i="33"/>
  <c r="N692" i="33"/>
  <c r="F128" i="43" s="1"/>
  <c r="N357" i="33"/>
  <c r="F56" i="43" s="1"/>
  <c r="N717" i="33"/>
  <c r="N304" i="33"/>
  <c r="N346" i="33"/>
  <c r="N194" i="33"/>
  <c r="F74" i="43" s="1"/>
  <c r="N193" i="33"/>
  <c r="F188" i="43" s="1"/>
  <c r="N701" i="33"/>
  <c r="F96" i="43" s="1"/>
  <c r="N425" i="33"/>
  <c r="N315" i="33"/>
  <c r="N661" i="33"/>
  <c r="N411" i="33"/>
  <c r="F152" i="43" s="1"/>
  <c r="N216" i="33"/>
  <c r="N6" i="33"/>
  <c r="N476" i="33"/>
  <c r="N788" i="33"/>
  <c r="N20" i="33"/>
  <c r="N666" i="33"/>
  <c r="N266" i="33"/>
  <c r="N657" i="33"/>
  <c r="N703" i="33"/>
  <c r="F169" i="43" s="1"/>
  <c r="N161" i="33"/>
  <c r="N126" i="33"/>
  <c r="N148" i="33"/>
  <c r="F140" i="43" s="1"/>
  <c r="N679" i="33"/>
  <c r="N267" i="33"/>
  <c r="N82" i="33"/>
  <c r="N149" i="33"/>
  <c r="N81" i="33"/>
  <c r="F29" i="43" s="1"/>
  <c r="N203" i="33"/>
  <c r="F34" i="43" s="1"/>
  <c r="N793" i="33"/>
  <c r="N189" i="33"/>
  <c r="N676" i="33"/>
  <c r="F112" i="43" s="1"/>
  <c r="N341" i="33"/>
  <c r="N45" i="33"/>
  <c r="N399" i="33"/>
  <c r="N387" i="33"/>
  <c r="N334" i="33"/>
  <c r="N54" i="33"/>
  <c r="N688" i="33"/>
  <c r="F139" i="43" s="1"/>
  <c r="N181" i="33"/>
  <c r="N146" i="33"/>
  <c r="N423" i="33"/>
  <c r="F7" i="43" s="1"/>
  <c r="N378" i="33"/>
  <c r="N668" i="33"/>
  <c r="F79" i="43" s="1"/>
  <c r="N118" i="33"/>
  <c r="F30" i="43" s="1"/>
  <c r="N420" i="33"/>
  <c r="N830" i="33"/>
  <c r="N129" i="33"/>
  <c r="N195" i="33"/>
  <c r="N443" i="33"/>
  <c r="N192" i="33"/>
  <c r="F54" i="43" s="1"/>
  <c r="N709" i="33"/>
  <c r="F121" i="43" s="1"/>
  <c r="N467" i="33"/>
  <c r="N248" i="33"/>
  <c r="N417" i="33"/>
  <c r="F95" i="43" s="1"/>
  <c r="N250" i="33"/>
  <c r="N816" i="33"/>
  <c r="F33" i="43" s="1"/>
  <c r="N222" i="33"/>
  <c r="N375" i="33"/>
  <c r="N683" i="33"/>
  <c r="F183" i="43" s="1"/>
  <c r="N232" i="33"/>
  <c r="F36" i="43" s="1"/>
  <c r="N143" i="33"/>
  <c r="N200" i="33"/>
  <c r="F31" i="43" s="1"/>
  <c r="N19" i="33"/>
  <c r="N671" i="33"/>
  <c r="F69" i="43" s="1"/>
  <c r="N26" i="33"/>
  <c r="N136" i="33"/>
  <c r="N159" i="33"/>
  <c r="N178" i="33"/>
  <c r="N255" i="33"/>
  <c r="N310" i="33"/>
  <c r="N465" i="33"/>
  <c r="F72" i="43" s="1"/>
  <c r="N460" i="33"/>
  <c r="F159" i="43" s="1"/>
  <c r="N451" i="33"/>
  <c r="F122" i="43" s="1"/>
  <c r="N243" i="33"/>
  <c r="N265" i="33"/>
  <c r="N686" i="33"/>
  <c r="N674" i="33"/>
  <c r="F20" i="43" s="1"/>
  <c r="N272" i="33"/>
  <c r="N390" i="33"/>
  <c r="N183" i="33"/>
  <c r="N381" i="33"/>
  <c r="N695" i="33"/>
  <c r="N367" i="33"/>
  <c r="F109" i="43" s="1"/>
  <c r="N702" i="33"/>
  <c r="F108" i="43" s="1"/>
  <c r="N23" i="33"/>
  <c r="N414" i="33"/>
  <c r="F168" i="43" s="1"/>
  <c r="N699" i="33"/>
  <c r="F60" i="43" s="1"/>
  <c r="N386" i="33"/>
  <c r="N279" i="33"/>
  <c r="F37" i="43" s="1"/>
  <c r="N361" i="33"/>
  <c r="F132" i="43" s="1"/>
  <c r="N289" i="33"/>
  <c r="N359" i="33"/>
  <c r="N260" i="33"/>
  <c r="N280" i="33"/>
  <c r="N398" i="33"/>
  <c r="N337" i="33"/>
  <c r="N475" i="33"/>
  <c r="F15" i="43" s="1"/>
  <c r="N749" i="33"/>
  <c r="F70" i="43" s="1"/>
  <c r="N67" i="33"/>
  <c r="N721" i="33"/>
  <c r="N196" i="33"/>
  <c r="N145" i="33"/>
  <c r="N818" i="33"/>
  <c r="F55" i="43" s="1"/>
  <c r="N706" i="33"/>
  <c r="F10" i="43" s="1"/>
  <c r="N116" i="33"/>
  <c r="N480" i="33"/>
  <c r="F52" i="43" s="1"/>
  <c r="N150" i="33"/>
  <c r="N130" i="33"/>
  <c r="F124" i="43" s="1"/>
  <c r="N122" i="33"/>
  <c r="F40" i="43" s="1"/>
  <c r="N385" i="33"/>
  <c r="F51" i="43" s="1"/>
  <c r="N831" i="33"/>
  <c r="F50" i="43" s="1"/>
  <c r="N274" i="33"/>
  <c r="N371" i="33"/>
  <c r="N355" i="33"/>
  <c r="N55" i="33"/>
  <c r="N373" i="33"/>
  <c r="N677" i="33"/>
  <c r="F6" i="43" s="1"/>
  <c r="N691" i="33"/>
  <c r="N62" i="33"/>
  <c r="F146" i="43" s="1"/>
  <c r="N335" i="33"/>
  <c r="N664" i="33"/>
  <c r="N127" i="33"/>
  <c r="F162" i="43" s="1"/>
  <c r="N141" i="33"/>
  <c r="F17" i="43" s="1"/>
  <c r="N252" i="33"/>
  <c r="N290" i="33"/>
  <c r="F135" i="43" s="1"/>
  <c r="N251" i="33"/>
  <c r="F48" i="43" s="1"/>
  <c r="N405" i="33"/>
  <c r="F26" i="43" s="1"/>
  <c r="N283" i="33"/>
  <c r="N9" i="33"/>
  <c r="F80" i="43" s="1"/>
  <c r="N281" i="33"/>
  <c r="N419" i="33"/>
  <c r="F177" i="43" s="1"/>
  <c r="N434" i="33"/>
  <c r="N71" i="33"/>
  <c r="F134" i="43" s="1"/>
  <c r="N392" i="33"/>
  <c r="N796" i="33"/>
  <c r="F67" i="43" s="1"/>
  <c r="N306" i="33"/>
  <c r="N139" i="33"/>
  <c r="F104" i="43" s="1"/>
  <c r="N384" i="33"/>
  <c r="N110" i="33"/>
  <c r="F71" i="43" s="1"/>
  <c r="N198" i="33"/>
  <c r="F11" i="43" s="1"/>
  <c r="N413" i="33"/>
  <c r="N393" i="33"/>
  <c r="N330" i="33"/>
  <c r="F39" i="43" s="1"/>
  <c r="N239" i="33"/>
  <c r="F28" i="43" s="1"/>
  <c r="N670" i="33"/>
  <c r="N383" i="33"/>
  <c r="N202" i="33"/>
  <c r="N258" i="33"/>
  <c r="N696" i="33"/>
  <c r="F46" i="43" s="1"/>
  <c r="N40" i="33"/>
  <c r="N459" i="33"/>
  <c r="F175" i="43" s="1"/>
  <c r="N278" i="33"/>
  <c r="F116" i="43" s="1"/>
  <c r="N660" i="33"/>
  <c r="N197" i="33"/>
  <c r="F32" i="43" s="1"/>
  <c r="N24" i="33"/>
  <c r="N233" i="33"/>
  <c r="N114" i="33"/>
  <c r="N777" i="33"/>
  <c r="F157" i="43" s="1"/>
  <c r="N151" i="33"/>
  <c r="F75" i="43" s="1"/>
  <c r="N300" i="33"/>
  <c r="N673" i="33"/>
  <c r="N256" i="33"/>
  <c r="F35" i="43" s="1"/>
  <c r="N432" i="33"/>
  <c r="F163" i="43" s="1"/>
  <c r="N121" i="33"/>
  <c r="F38" i="43" s="1"/>
  <c r="N120" i="33"/>
  <c r="F179" i="43" s="1"/>
  <c r="N291" i="33"/>
  <c r="F105" i="43" s="1"/>
  <c r="N253" i="33"/>
  <c r="N113" i="33"/>
  <c r="N206" i="33"/>
  <c r="N49" i="33"/>
  <c r="F19" i="43" s="1"/>
  <c r="N263" i="33"/>
  <c r="N685" i="33"/>
  <c r="N303" i="33"/>
  <c r="N675" i="33"/>
  <c r="N170" i="33"/>
  <c r="N13" i="33"/>
  <c r="N658" i="33"/>
  <c r="F65" i="43" s="1"/>
  <c r="N364" i="33"/>
  <c r="N84" i="33"/>
  <c r="N76" i="33"/>
  <c r="N700" i="33"/>
  <c r="F61" i="43" s="1"/>
  <c r="N698" i="33"/>
  <c r="N190" i="33"/>
  <c r="N228" i="33"/>
  <c r="N169" i="33"/>
  <c r="F160" i="43" s="1"/>
  <c r="N690" i="33"/>
  <c r="F59" i="43" s="1"/>
  <c r="N285" i="33"/>
  <c r="F111" i="43" s="1"/>
  <c r="N819" i="33"/>
  <c r="N511" i="33"/>
  <c r="F141" i="43" s="1"/>
  <c r="N134" i="33"/>
  <c r="N115" i="33"/>
  <c r="F13" i="43" s="1"/>
  <c r="N693" i="33"/>
  <c r="N153" i="33"/>
  <c r="N277" i="33"/>
  <c r="N174" i="33"/>
  <c r="N682" i="33"/>
  <c r="F85" i="43" s="1"/>
  <c r="N408" i="33"/>
  <c r="F90" i="43" s="1"/>
  <c r="N684" i="33"/>
  <c r="N273" i="33"/>
  <c r="N168" i="33"/>
  <c r="N180" i="33"/>
  <c r="N421" i="33"/>
  <c r="F130" i="43" s="1"/>
  <c r="N124" i="33"/>
  <c r="F142" i="43" s="1"/>
  <c r="N33" i="33"/>
  <c r="F81" i="43" s="1"/>
  <c r="N247" i="33"/>
  <c r="F76" i="43" s="1"/>
  <c r="N187" i="33"/>
  <c r="N264" i="33"/>
  <c r="N483" i="33"/>
  <c r="F23" i="43" s="1"/>
  <c r="N85" i="33"/>
  <c r="N821" i="33"/>
  <c r="N662" i="33"/>
  <c r="N456" i="33"/>
  <c r="F53" i="43" s="1"/>
  <c r="N199" i="33"/>
  <c r="F77" i="43" s="1"/>
  <c r="N403" i="33"/>
  <c r="F83" i="43" s="1"/>
  <c r="N309" i="33"/>
  <c r="N484" i="33"/>
  <c r="F86" i="43" s="1"/>
  <c r="N132" i="33"/>
  <c r="N109" i="33"/>
  <c r="N415" i="33"/>
  <c r="N327" i="33"/>
  <c r="N10" i="33"/>
  <c r="N133" i="33"/>
  <c r="F42" i="43" s="1"/>
  <c r="N396" i="33"/>
  <c r="N238" i="33"/>
  <c r="N224" i="33"/>
  <c r="F93" i="43" s="1"/>
  <c r="N188" i="33"/>
  <c r="F165" i="43" s="1"/>
  <c r="N155" i="33"/>
  <c r="N167" i="33"/>
  <c r="N269" i="33"/>
  <c r="N416" i="33"/>
  <c r="N822" i="33"/>
  <c r="N201" i="33"/>
  <c r="F27" i="43" s="1"/>
  <c r="N342" i="33"/>
  <c r="N186" i="33"/>
  <c r="N77" i="33"/>
  <c r="N210" i="33"/>
  <c r="N394" i="33"/>
  <c r="N103" i="33"/>
  <c r="N388" i="33"/>
  <c r="F158" i="43" s="1"/>
  <c r="N672" i="33"/>
  <c r="N165" i="33"/>
  <c r="N212" i="33"/>
  <c r="N176" i="33"/>
  <c r="N715" i="33"/>
  <c r="F18" i="43" s="1"/>
  <c r="N144" i="33"/>
  <c r="N669" i="33"/>
  <c r="N205" i="33"/>
  <c r="N829" i="33"/>
  <c r="N123" i="33"/>
  <c r="N481" i="33"/>
  <c r="F94" i="43" s="1"/>
  <c r="N7" i="33"/>
  <c r="F82" i="43" s="1"/>
  <c r="N175" i="33"/>
  <c r="N226" i="33"/>
  <c r="F155" i="43" s="1"/>
  <c r="N678" i="33"/>
  <c r="N471" i="33"/>
  <c r="N83" i="33"/>
  <c r="N815" i="33"/>
  <c r="F68" i="43" s="1"/>
  <c r="N595" i="33"/>
  <c r="F173" i="43" s="1"/>
  <c r="N817" i="33"/>
  <c r="F9" i="43" s="1"/>
  <c r="N827" i="33"/>
  <c r="N90" i="33"/>
  <c r="N47" i="33"/>
  <c r="F184" i="43" s="1"/>
  <c r="N177" i="33"/>
  <c r="F131" i="43" s="1"/>
  <c r="N694" i="33"/>
  <c r="N812" i="33"/>
  <c r="N418" i="33"/>
  <c r="F133" i="43" s="1"/>
  <c r="N16" i="33"/>
  <c r="F5" i="43" s="1"/>
  <c r="V172" i="43" l="1"/>
  <c r="F115" i="43"/>
  <c r="F119" i="43"/>
  <c r="D13" i="35"/>
  <c r="E13" i="35" s="1"/>
  <c r="F13" i="35" s="1"/>
  <c r="G13" i="35" s="1"/>
  <c r="H13" i="35" s="1"/>
  <c r="D17" i="35"/>
  <c r="E17" i="35" s="1"/>
  <c r="F17" i="35" s="1"/>
  <c r="G17" i="35" s="1"/>
  <c r="H17" i="35" s="1"/>
  <c r="D15" i="35"/>
  <c r="E15" i="35" s="1"/>
  <c r="F15" i="35" s="1"/>
  <c r="G15" i="35" s="1"/>
  <c r="H15" i="35" s="1"/>
  <c r="F102" i="43"/>
  <c r="F101" i="43"/>
  <c r="N151" i="43"/>
  <c r="F151" i="43"/>
  <c r="N14" i="43"/>
  <c r="F87" i="43"/>
  <c r="F156" i="43"/>
  <c r="F123" i="43"/>
  <c r="F136" i="43"/>
  <c r="N47" i="43"/>
  <c r="N107" i="43"/>
  <c r="F178" i="43"/>
  <c r="N144" i="43"/>
  <c r="F88" i="43"/>
  <c r="N91" i="43"/>
  <c r="F145" i="43"/>
  <c r="F100" i="43"/>
  <c r="R98" i="43"/>
  <c r="F12" i="43"/>
  <c r="R43" i="43"/>
  <c r="N45" i="43"/>
  <c r="F89" i="43"/>
  <c r="N166" i="43"/>
  <c r="F181" i="43"/>
  <c r="V106" i="43"/>
  <c r="R186" i="43"/>
  <c r="N102" i="43"/>
  <c r="F106" i="43"/>
  <c r="N180" i="43"/>
  <c r="N8" i="43"/>
  <c r="F45" i="43"/>
  <c r="N49" i="43"/>
  <c r="N145" i="43"/>
  <c r="V47" i="43"/>
  <c r="F148" i="43"/>
  <c r="F149" i="43"/>
  <c r="J189" i="43"/>
  <c r="J190" i="43" s="1"/>
  <c r="F91" i="43"/>
  <c r="N185" i="43"/>
  <c r="N101" i="43"/>
  <c r="B189" i="43"/>
  <c r="B190" i="43" s="1"/>
  <c r="F161" i="43"/>
  <c r="N106" i="43"/>
  <c r="N119" i="43"/>
  <c r="N24" i="43"/>
  <c r="V14" i="43"/>
  <c r="F172" i="43"/>
  <c r="R73" i="43"/>
  <c r="F126" i="43"/>
  <c r="F25" i="43"/>
  <c r="F97" i="43"/>
  <c r="F41" i="43"/>
  <c r="F144" i="43"/>
  <c r="F92" i="43"/>
  <c r="F44" i="43"/>
  <c r="F63" i="43"/>
  <c r="N150" i="43"/>
  <c r="V107" i="43"/>
  <c r="R170" i="43"/>
  <c r="F22" i="43"/>
  <c r="F78" i="43"/>
  <c r="F110" i="43"/>
  <c r="F16" i="43"/>
  <c r="F49" i="43"/>
  <c r="F129" i="43"/>
  <c r="R103" i="43"/>
  <c r="R182" i="43"/>
  <c r="V45" i="43"/>
  <c r="N171" i="43"/>
  <c r="N41" i="43"/>
  <c r="V119" i="43"/>
  <c r="J17" i="38"/>
  <c r="V148" i="43"/>
  <c r="N110" i="43"/>
  <c r="N44" i="43"/>
  <c r="N29" i="43"/>
  <c r="N88" i="43"/>
  <c r="V22" i="43"/>
  <c r="F24" i="43"/>
  <c r="F66" i="43"/>
  <c r="N181" i="43"/>
  <c r="N143" i="43"/>
  <c r="V101" i="43"/>
  <c r="N156" i="43"/>
  <c r="N153" i="43"/>
  <c r="N62" i="43"/>
  <c r="V157" i="43"/>
  <c r="V78" i="43"/>
  <c r="N148" i="43"/>
  <c r="F166" i="43"/>
  <c r="F8" i="43"/>
  <c r="N136" i="43"/>
  <c r="V8" i="43"/>
  <c r="V102" i="43"/>
  <c r="V41" i="43"/>
  <c r="V13" i="43"/>
  <c r="N157" i="43"/>
  <c r="V25" i="43"/>
  <c r="F171" i="43"/>
  <c r="F14" i="43"/>
  <c r="R64" i="43"/>
  <c r="V97" i="43"/>
  <c r="V16" i="43"/>
  <c r="V147" i="43"/>
  <c r="R174" i="43"/>
  <c r="V126" i="43"/>
  <c r="N63" i="43"/>
  <c r="N173" i="43"/>
  <c r="N126" i="43"/>
  <c r="N12" i="43"/>
  <c r="V149" i="43"/>
  <c r="V63" i="43"/>
  <c r="V115" i="43"/>
  <c r="V141" i="43"/>
  <c r="F143" i="43"/>
  <c r="F150" i="43"/>
  <c r="R118" i="43"/>
  <c r="R127" i="43"/>
  <c r="N16" i="43"/>
  <c r="N125" i="43"/>
  <c r="N97" i="43"/>
  <c r="N123" i="43"/>
  <c r="J158" i="38"/>
  <c r="V123" i="43"/>
  <c r="N100" i="43"/>
  <c r="V36" i="43"/>
  <c r="N134" i="43"/>
  <c r="V87" i="43"/>
  <c r="V110" i="43"/>
  <c r="F125" i="43"/>
  <c r="F62" i="43"/>
  <c r="F185" i="43"/>
  <c r="N172" i="43"/>
  <c r="N114" i="43"/>
  <c r="R21" i="43"/>
  <c r="N161" i="43"/>
  <c r="V12" i="43"/>
  <c r="V88" i="43"/>
  <c r="V161" i="43"/>
  <c r="F153" i="43"/>
  <c r="F180" i="43"/>
  <c r="F147" i="43"/>
  <c r="N178" i="43"/>
  <c r="N66" i="43"/>
  <c r="V125" i="43"/>
  <c r="V129" i="43"/>
  <c r="V143" i="43"/>
  <c r="V67" i="43"/>
  <c r="N162" i="43"/>
  <c r="N87" i="43"/>
  <c r="N115" i="43"/>
  <c r="N89" i="43"/>
  <c r="N149" i="43"/>
  <c r="N25" i="43"/>
  <c r="N13" i="43"/>
  <c r="N165" i="43"/>
  <c r="F114" i="43"/>
  <c r="F107" i="43"/>
  <c r="F47" i="43"/>
  <c r="F176" i="43"/>
  <c r="N176" i="43"/>
  <c r="V144" i="43"/>
  <c r="N129" i="43"/>
  <c r="N92" i="43"/>
  <c r="AE18" i="34"/>
  <c r="V34" i="43"/>
  <c r="V180" i="43"/>
  <c r="V49" i="43"/>
  <c r="V162" i="43"/>
  <c r="N22" i="43"/>
  <c r="V44" i="43"/>
  <c r="V173" i="43"/>
  <c r="N141" i="43"/>
  <c r="N67" i="43"/>
  <c r="N36" i="43"/>
  <c r="N78" i="43"/>
  <c r="F296" i="38"/>
  <c r="N6" i="38"/>
  <c r="F115" i="22" s="1"/>
  <c r="F129" i="22" s="1"/>
  <c r="F490" i="38"/>
  <c r="N833" i="38"/>
  <c r="J737" i="38"/>
  <c r="F393" i="38"/>
  <c r="J52" i="38"/>
  <c r="N489" i="38"/>
  <c r="F471" i="38"/>
  <c r="F26" i="38"/>
  <c r="F139" i="38"/>
  <c r="F53" i="38"/>
  <c r="N306" i="38"/>
  <c r="F391" i="38"/>
  <c r="N682" i="38"/>
  <c r="N262" i="38"/>
  <c r="F675" i="38"/>
  <c r="F157" i="38"/>
  <c r="N427" i="38"/>
  <c r="F138" i="38"/>
  <c r="N136" i="38"/>
  <c r="N128" i="38"/>
  <c r="N486" i="38"/>
  <c r="N471" i="38"/>
  <c r="F699" i="38"/>
  <c r="F487" i="38"/>
  <c r="N481" i="38"/>
  <c r="N82" i="38"/>
  <c r="N424" i="38"/>
  <c r="N698" i="38"/>
  <c r="N13" i="38"/>
  <c r="N373" i="38"/>
  <c r="N312" i="38"/>
  <c r="N26" i="38"/>
  <c r="N465" i="38"/>
  <c r="N73" i="38"/>
  <c r="N161" i="38"/>
  <c r="N367" i="38"/>
  <c r="N706" i="38"/>
  <c r="J432" i="38"/>
  <c r="N186" i="38"/>
  <c r="N664" i="38"/>
  <c r="N457" i="38"/>
  <c r="N695" i="38"/>
  <c r="J131" i="38"/>
  <c r="J665" i="38"/>
  <c r="J54" i="38"/>
  <c r="F689" i="38"/>
  <c r="F222" i="38"/>
  <c r="N405" i="38"/>
  <c r="F677" i="38"/>
  <c r="N159" i="38"/>
  <c r="F145" i="38"/>
  <c r="F6" i="38"/>
  <c r="D115" i="22" s="1"/>
  <c r="D129" i="22" s="1"/>
  <c r="J35" i="38"/>
  <c r="J738" i="38"/>
  <c r="J762" i="38"/>
  <c r="J215" i="38"/>
  <c r="J45" i="38"/>
  <c r="J185" i="38"/>
  <c r="J190" i="38"/>
  <c r="F384" i="38"/>
  <c r="F683" i="38"/>
  <c r="N387" i="38"/>
  <c r="F230" i="38"/>
  <c r="F204" i="38"/>
  <c r="F60" i="38"/>
  <c r="F297" i="38"/>
  <c r="F159" i="38"/>
  <c r="F712" i="38"/>
  <c r="J686" i="38"/>
  <c r="F462" i="38"/>
  <c r="F115" i="38"/>
  <c r="W32" i="34"/>
  <c r="N285" i="38"/>
  <c r="F698" i="38"/>
  <c r="F205" i="38"/>
  <c r="N39" i="38"/>
  <c r="F429" i="38"/>
  <c r="N384" i="38"/>
  <c r="N824" i="38"/>
  <c r="N487" i="38"/>
  <c r="N297" i="38"/>
  <c r="N700" i="38"/>
  <c r="N115" i="38"/>
  <c r="N674" i="38"/>
  <c r="N423" i="38"/>
  <c r="N438" i="38"/>
  <c r="F833" i="38"/>
  <c r="N232" i="38"/>
  <c r="F73" i="38"/>
  <c r="F15" i="38"/>
  <c r="G118" i="22" s="1"/>
  <c r="G132" i="22" s="1"/>
  <c r="F457" i="38"/>
  <c r="F130" i="38"/>
  <c r="J726" i="38"/>
  <c r="J213" i="38"/>
  <c r="N825" i="38"/>
  <c r="N414" i="38"/>
  <c r="N32" i="38"/>
  <c r="N245" i="38"/>
  <c r="N821" i="38"/>
  <c r="F336" i="38"/>
  <c r="J123" i="38"/>
  <c r="J535" i="38"/>
  <c r="J28" i="38"/>
  <c r="F682" i="38"/>
  <c r="N425" i="38"/>
  <c r="F217" i="38"/>
  <c r="F696" i="38"/>
  <c r="F823" i="38"/>
  <c r="F666" i="38"/>
  <c r="F427" i="38"/>
  <c r="F285" i="38"/>
  <c r="W39" i="34"/>
  <c r="N199" i="38"/>
  <c r="N712" i="38"/>
  <c r="N336" i="38"/>
  <c r="N126" i="38"/>
  <c r="F116" i="38"/>
  <c r="N22" i="38"/>
  <c r="N291" i="38"/>
  <c r="N203" i="38"/>
  <c r="F705" i="38"/>
  <c r="F39" i="38"/>
  <c r="F82" i="38"/>
  <c r="F38" i="38"/>
  <c r="F68" i="38"/>
  <c r="N257" i="38"/>
  <c r="N688" i="38"/>
  <c r="N755" i="38"/>
  <c r="J718" i="38"/>
  <c r="N420" i="38"/>
  <c r="N343" i="38"/>
  <c r="N705" i="38"/>
  <c r="N699" i="38"/>
  <c r="N822" i="38"/>
  <c r="N129" i="38"/>
  <c r="F700" i="38"/>
  <c r="F291" i="38"/>
  <c r="F695" i="38"/>
  <c r="F664" i="38"/>
  <c r="F425" i="38"/>
  <c r="N51" i="38"/>
  <c r="J448" i="38"/>
  <c r="J36" i="38"/>
  <c r="J137" i="38"/>
  <c r="J298" i="38"/>
  <c r="J687" i="38"/>
  <c r="F404" i="38"/>
  <c r="J603" i="38"/>
  <c r="F363" i="38"/>
  <c r="F420" i="38"/>
  <c r="F417" i="38"/>
  <c r="F284" i="38"/>
  <c r="F694" i="38"/>
  <c r="F708" i="38"/>
  <c r="F206" i="38"/>
  <c r="N837" i="38"/>
  <c r="F385" i="38"/>
  <c r="F184" i="38"/>
  <c r="F837" i="38"/>
  <c r="F663" i="38"/>
  <c r="N707" i="38"/>
  <c r="N417" i="38"/>
  <c r="N348" i="38"/>
  <c r="N206" i="38"/>
  <c r="N680" i="38"/>
  <c r="F232" i="38"/>
  <c r="N394" i="38"/>
  <c r="F684" i="38"/>
  <c r="F124" i="38"/>
  <c r="N490" i="38"/>
  <c r="N411" i="38"/>
  <c r="N823" i="38"/>
  <c r="N709" i="38"/>
  <c r="J722" i="38"/>
  <c r="J92" i="38"/>
  <c r="J260" i="38"/>
  <c r="N702" i="38"/>
  <c r="N689" i="38"/>
  <c r="F414" i="38"/>
  <c r="F128" i="38"/>
  <c r="J734" i="38"/>
  <c r="J117" i="38"/>
  <c r="F182" i="38"/>
  <c r="F207" i="38"/>
  <c r="F755" i="38"/>
  <c r="F489" i="38"/>
  <c r="F409" i="38"/>
  <c r="F198" i="38"/>
  <c r="F306" i="38"/>
  <c r="F680" i="38"/>
  <c r="N38" i="38"/>
  <c r="F147" i="38"/>
  <c r="N310" i="38"/>
  <c r="AE15" i="34"/>
  <c r="F465" i="38"/>
  <c r="F825" i="38"/>
  <c r="F348" i="38"/>
  <c r="F824" i="38"/>
  <c r="F423" i="38"/>
  <c r="N183" i="38"/>
  <c r="N230" i="38"/>
  <c r="F253" i="38"/>
  <c r="N409" i="38"/>
  <c r="F481" i="38"/>
  <c r="J276" i="38"/>
  <c r="F22" i="38"/>
  <c r="G125" i="22" s="1"/>
  <c r="G139" i="22" s="1"/>
  <c r="N663" i="38"/>
  <c r="N15" i="38"/>
  <c r="J594" i="38"/>
  <c r="N127" i="38"/>
  <c r="N68" i="38"/>
  <c r="N207" i="38"/>
  <c r="N124" i="38"/>
  <c r="N694" i="38"/>
  <c r="N116" i="38"/>
  <c r="N683" i="38"/>
  <c r="N715" i="38"/>
  <c r="N138" i="38"/>
  <c r="N149" i="38"/>
  <c r="J729" i="38"/>
  <c r="J301" i="38"/>
  <c r="N200" i="38"/>
  <c r="N385" i="38"/>
  <c r="F411" i="38"/>
  <c r="F688" i="38"/>
  <c r="N391" i="38"/>
  <c r="F32" i="38"/>
  <c r="F343" i="38"/>
  <c r="F183" i="38"/>
  <c r="N53" i="38"/>
  <c r="J444" i="38"/>
  <c r="J442" i="38"/>
  <c r="F435" i="38"/>
  <c r="N280" i="38"/>
  <c r="N55" i="38"/>
  <c r="F373" i="38"/>
  <c r="F310" i="38"/>
  <c r="F702" i="38"/>
  <c r="N462" i="38"/>
  <c r="F706" i="38"/>
  <c r="F486" i="38"/>
  <c r="N184" i="38"/>
  <c r="F394" i="38"/>
  <c r="F209" i="38"/>
  <c r="F387" i="38"/>
  <c r="J388" i="38"/>
  <c r="F721" i="38"/>
  <c r="J237" i="38"/>
  <c r="F715" i="38"/>
  <c r="F200" i="38"/>
  <c r="F127" i="38"/>
  <c r="N696" i="38"/>
  <c r="F55" i="38"/>
  <c r="N827" i="38"/>
  <c r="N721" i="38"/>
  <c r="F13" i="38"/>
  <c r="N147" i="38"/>
  <c r="F186" i="38"/>
  <c r="F262" i="38"/>
  <c r="N429" i="38"/>
  <c r="N708" i="38"/>
  <c r="N222" i="38"/>
  <c r="N175" i="38"/>
  <c r="N198" i="38"/>
  <c r="J224" i="38"/>
  <c r="J153" i="38"/>
  <c r="F126" i="38"/>
  <c r="N209" i="38"/>
  <c r="J255" i="38"/>
  <c r="F129" i="38"/>
  <c r="F707" i="38"/>
  <c r="F199" i="38"/>
  <c r="F175" i="38"/>
  <c r="F822" i="38"/>
  <c r="F438" i="38"/>
  <c r="F405" i="38"/>
  <c r="F51" i="38"/>
  <c r="F466" i="38"/>
  <c r="F424" i="38"/>
  <c r="F280" i="38"/>
  <c r="F257" i="38"/>
  <c r="F367" i="38"/>
  <c r="N205" i="38"/>
  <c r="F161" i="38"/>
  <c r="F245" i="38"/>
  <c r="F154" i="38"/>
  <c r="N253" i="38"/>
  <c r="N157" i="38"/>
  <c r="N139" i="38"/>
  <c r="N217" i="38"/>
  <c r="N145" i="38"/>
  <c r="F312" i="38"/>
  <c r="N675" i="38"/>
  <c r="N684" i="38"/>
  <c r="N435" i="38"/>
  <c r="N182" i="38"/>
  <c r="J248" i="38"/>
  <c r="N154" i="38"/>
  <c r="F203" i="38"/>
  <c r="F827" i="38"/>
  <c r="J37" i="38"/>
  <c r="N677" i="38"/>
  <c r="N363" i="38"/>
  <c r="J210" i="38"/>
  <c r="N60" i="38"/>
  <c r="N130" i="38"/>
  <c r="N404" i="38"/>
  <c r="N393" i="38"/>
  <c r="N284" i="38"/>
  <c r="N666" i="38"/>
  <c r="E17" i="22"/>
  <c r="F72" i="22"/>
  <c r="E20" i="40"/>
  <c r="F20" i="40" s="1"/>
  <c r="AD833" i="33"/>
  <c r="F11" i="38"/>
  <c r="V833" i="33"/>
  <c r="R839" i="33"/>
  <c r="J839" i="33"/>
  <c r="O41" i="34"/>
  <c r="G41" i="34"/>
  <c r="I1067" i="4"/>
  <c r="I842" i="4"/>
  <c r="I195" i="4"/>
  <c r="I622" i="4"/>
  <c r="I293" i="4"/>
  <c r="I61" i="4"/>
  <c r="AE39" i="34"/>
  <c r="AE11" i="34"/>
  <c r="AE6" i="34"/>
  <c r="AE32" i="34"/>
  <c r="AE20" i="34"/>
  <c r="AE10" i="34"/>
  <c r="N204" i="38"/>
  <c r="AE17" i="34"/>
  <c r="AE12" i="34"/>
  <c r="AE16" i="34"/>
  <c r="AE30" i="34"/>
  <c r="AE37" i="34"/>
  <c r="AE9" i="34"/>
  <c r="AE36" i="34"/>
  <c r="AE8" i="34"/>
  <c r="AE23" i="34"/>
  <c r="AE33" i="34"/>
  <c r="F821" i="38"/>
  <c r="W16" i="34"/>
  <c r="W30" i="34"/>
  <c r="W5" i="34"/>
  <c r="AE13" i="34"/>
  <c r="W18" i="34"/>
  <c r="W12" i="34"/>
  <c r="W11" i="34"/>
  <c r="F149" i="38"/>
  <c r="F674" i="38"/>
  <c r="AE34" i="34"/>
  <c r="AE40" i="34"/>
  <c r="AE5" i="34"/>
  <c r="AE19" i="34"/>
  <c r="W10" i="34"/>
  <c r="AE26" i="34"/>
  <c r="W8" i="34"/>
  <c r="W37" i="34"/>
  <c r="F709" i="38"/>
  <c r="W6" i="34"/>
  <c r="F136" i="38"/>
  <c r="AE21" i="34"/>
  <c r="W23" i="34"/>
  <c r="AE35" i="34"/>
  <c r="AE29" i="34"/>
  <c r="AE27" i="34"/>
  <c r="W27" i="34"/>
  <c r="W40" i="34"/>
  <c r="W21" i="34"/>
  <c r="W20" i="34"/>
  <c r="AE22" i="34"/>
  <c r="W13" i="34"/>
  <c r="W24" i="34"/>
  <c r="W38" i="34"/>
  <c r="W28" i="34"/>
  <c r="AE14" i="34"/>
  <c r="W35" i="34"/>
  <c r="AE28" i="34"/>
  <c r="W33" i="34"/>
  <c r="W19" i="34"/>
  <c r="W22" i="34"/>
  <c r="W29" i="34"/>
  <c r="W17" i="34"/>
  <c r="AE31" i="34"/>
  <c r="G47" i="34"/>
  <c r="O47" i="34"/>
  <c r="W15" i="34"/>
  <c r="W25" i="34"/>
  <c r="W26" i="34"/>
  <c r="W7" i="34"/>
  <c r="N296" i="38"/>
  <c r="W9" i="34"/>
  <c r="W31" i="34"/>
  <c r="AE7" i="34"/>
  <c r="W36" i="34"/>
  <c r="W14" i="34"/>
  <c r="AE38" i="34"/>
  <c r="W34" i="34"/>
  <c r="AE24" i="34"/>
  <c r="AE25" i="34"/>
  <c r="J22" i="36"/>
  <c r="S20" i="6"/>
  <c r="Z16" i="33" s="1"/>
  <c r="R5" i="43" s="1"/>
  <c r="J823" i="36"/>
  <c r="S821" i="6"/>
  <c r="Z817" i="33" s="1"/>
  <c r="R9" i="43" s="1"/>
  <c r="J13" i="36"/>
  <c r="S11" i="6"/>
  <c r="Z7" i="33" s="1"/>
  <c r="R82" i="43" s="1"/>
  <c r="K14" i="34"/>
  <c r="J182" i="36"/>
  <c r="S180" i="6"/>
  <c r="Z176" i="33" s="1"/>
  <c r="S81" i="6"/>
  <c r="Z77" i="33" s="1"/>
  <c r="J83" i="38" s="1"/>
  <c r="J83" i="36"/>
  <c r="J173" i="36"/>
  <c r="S171" i="6"/>
  <c r="Z167" i="33" s="1"/>
  <c r="J173" i="38" s="1"/>
  <c r="J333" i="36"/>
  <c r="S331" i="6"/>
  <c r="Z327" i="33" s="1"/>
  <c r="J333" i="38" s="1"/>
  <c r="J462" i="36"/>
  <c r="S460" i="6"/>
  <c r="Z456" i="33" s="1"/>
  <c r="R53" i="43" s="1"/>
  <c r="J39" i="36"/>
  <c r="S37" i="6"/>
  <c r="Z33" i="33" s="1"/>
  <c r="R81" i="43" s="1"/>
  <c r="J688" i="36"/>
  <c r="S686" i="6"/>
  <c r="Z682" i="33" s="1"/>
  <c r="R85" i="43" s="1"/>
  <c r="J825" i="36"/>
  <c r="S823" i="6"/>
  <c r="Z819" i="33" s="1"/>
  <c r="J82" i="36"/>
  <c r="S80" i="6"/>
  <c r="Z76" i="33" s="1"/>
  <c r="J691" i="36"/>
  <c r="S689" i="6"/>
  <c r="Z685" i="33" s="1"/>
  <c r="J691" i="38" s="1"/>
  <c r="J127" i="36"/>
  <c r="S125" i="6"/>
  <c r="Z121" i="33" s="1"/>
  <c r="R38" i="43" s="1"/>
  <c r="S237" i="6"/>
  <c r="Z233" i="33" s="1"/>
  <c r="J239" i="38" s="1"/>
  <c r="J239" i="36"/>
  <c r="J264" i="36"/>
  <c r="S262" i="6"/>
  <c r="Z258" i="33" s="1"/>
  <c r="J264" i="38" s="1"/>
  <c r="J204" i="36"/>
  <c r="S202" i="6"/>
  <c r="Z198" i="33" s="1"/>
  <c r="R11" i="43" s="1"/>
  <c r="K15" i="34"/>
  <c r="S438" i="6"/>
  <c r="Z434" i="33" s="1"/>
  <c r="J440" i="38" s="1"/>
  <c r="J440" i="36"/>
  <c r="S256" i="6"/>
  <c r="Z252" i="33" s="1"/>
  <c r="J258" i="38" s="1"/>
  <c r="J258" i="36"/>
  <c r="J379" i="36"/>
  <c r="S377" i="6"/>
  <c r="Z373" i="33" s="1"/>
  <c r="J379" i="38" s="1"/>
  <c r="J136" i="36"/>
  <c r="S134" i="6"/>
  <c r="Z130" i="33" s="1"/>
  <c r="R124" i="43" s="1"/>
  <c r="K10" i="34"/>
  <c r="J727" i="36"/>
  <c r="S725" i="6"/>
  <c r="Z721" i="33" s="1"/>
  <c r="J727" i="38" s="1"/>
  <c r="S363" i="6"/>
  <c r="Z359" i="33" s="1"/>
  <c r="J365" i="38" s="1"/>
  <c r="J365" i="36"/>
  <c r="S706" i="6"/>
  <c r="Z702" i="33" s="1"/>
  <c r="R108" i="43" s="1"/>
  <c r="J708" i="36"/>
  <c r="S690" i="6"/>
  <c r="Z686" i="33" s="1"/>
  <c r="J692" i="38" s="1"/>
  <c r="J692" i="36"/>
  <c r="S182" i="6"/>
  <c r="Z178" i="33" s="1"/>
  <c r="J184" i="36"/>
  <c r="J238" i="36"/>
  <c r="S236" i="6"/>
  <c r="Z232" i="33" s="1"/>
  <c r="J238" i="38" s="1"/>
  <c r="S471" i="6"/>
  <c r="Z467" i="33" s="1"/>
  <c r="J473" i="38" s="1"/>
  <c r="J473" i="36"/>
  <c r="J124" i="36"/>
  <c r="S122" i="6"/>
  <c r="Z118" i="33" s="1"/>
  <c r="R30" i="43" s="1"/>
  <c r="S338" i="6"/>
  <c r="Z334" i="33" s="1"/>
  <c r="J340" i="38" s="1"/>
  <c r="J340" i="36"/>
  <c r="J209" i="36"/>
  <c r="S207" i="6"/>
  <c r="Z203" i="33" s="1"/>
  <c r="R34" i="43" s="1"/>
  <c r="K18" i="34"/>
  <c r="S165" i="6"/>
  <c r="Z161" i="33" s="1"/>
  <c r="J167" i="38" s="1"/>
  <c r="J167" i="36"/>
  <c r="J12" i="36"/>
  <c r="S10" i="6"/>
  <c r="Z6" i="33" s="1"/>
  <c r="J12" i="38" s="1"/>
  <c r="J200" i="36"/>
  <c r="S198" i="6"/>
  <c r="Z194" i="33" s="1"/>
  <c r="R74" i="43" s="1"/>
  <c r="J408" i="36"/>
  <c r="S406" i="6"/>
  <c r="Z402" i="33" s="1"/>
  <c r="J408" i="38" s="1"/>
  <c r="J424" i="36"/>
  <c r="S422" i="6"/>
  <c r="Z418" i="33" s="1"/>
  <c r="R133" i="43" s="1"/>
  <c r="K30" i="34"/>
  <c r="J601" i="36"/>
  <c r="S599" i="6"/>
  <c r="Z595" i="33" s="1"/>
  <c r="J601" i="38" s="1"/>
  <c r="J487" i="36"/>
  <c r="S485" i="6"/>
  <c r="Z481" i="33" s="1"/>
  <c r="R94" i="43" s="1"/>
  <c r="S216" i="6"/>
  <c r="Z212" i="33" s="1"/>
  <c r="J218" i="38" s="1"/>
  <c r="J218" i="36"/>
  <c r="S190" i="6"/>
  <c r="Z186" i="33" s="1"/>
  <c r="J192" i="38" s="1"/>
  <c r="J192" i="36"/>
  <c r="S159" i="6"/>
  <c r="Z155" i="33" s="1"/>
  <c r="J161" i="36"/>
  <c r="J421" i="36"/>
  <c r="S419" i="6"/>
  <c r="Z415" i="33" s="1"/>
  <c r="J421" i="38" s="1"/>
  <c r="S666" i="6"/>
  <c r="Z662" i="33" s="1"/>
  <c r="J668" i="38" s="1"/>
  <c r="J668" i="36"/>
  <c r="J130" i="36"/>
  <c r="S128" i="6"/>
  <c r="Z124" i="33" s="1"/>
  <c r="R142" i="43" s="1"/>
  <c r="J180" i="36"/>
  <c r="S178" i="6"/>
  <c r="Z174" i="33" s="1"/>
  <c r="J180" i="38" s="1"/>
  <c r="S289" i="6"/>
  <c r="Z285" i="33" s="1"/>
  <c r="R111" i="43" s="1"/>
  <c r="J291" i="36"/>
  <c r="S88" i="6"/>
  <c r="Z84" i="33" s="1"/>
  <c r="J90" i="38" s="1"/>
  <c r="J90" i="36"/>
  <c r="J269" i="36"/>
  <c r="S267" i="6"/>
  <c r="Z263" i="33" s="1"/>
  <c r="J269" i="38" s="1"/>
  <c r="S436" i="6"/>
  <c r="Z432" i="33" s="1"/>
  <c r="R163" i="43" s="1"/>
  <c r="J438" i="36"/>
  <c r="S28" i="6"/>
  <c r="Z24" i="33" s="1"/>
  <c r="J30" i="38" s="1"/>
  <c r="J30" i="36"/>
  <c r="J208" i="36"/>
  <c r="S206" i="6"/>
  <c r="Z202" i="33" s="1"/>
  <c r="J208" i="38" s="1"/>
  <c r="S114" i="6"/>
  <c r="Z110" i="33" s="1"/>
  <c r="R71" i="43" s="1"/>
  <c r="J116" i="36"/>
  <c r="J425" i="36"/>
  <c r="S423" i="6"/>
  <c r="Z419" i="33" s="1"/>
  <c r="R177" i="43" s="1"/>
  <c r="J147" i="36"/>
  <c r="S145" i="6"/>
  <c r="Z141" i="33" s="1"/>
  <c r="R17" i="43" s="1"/>
  <c r="J61" i="36"/>
  <c r="S59" i="6"/>
  <c r="Z55" i="33" s="1"/>
  <c r="J61" i="38" s="1"/>
  <c r="J156" i="36"/>
  <c r="S154" i="6"/>
  <c r="Z150" i="33" s="1"/>
  <c r="J156" i="38" s="1"/>
  <c r="J73" i="36"/>
  <c r="S71" i="6"/>
  <c r="Z67" i="33" s="1"/>
  <c r="J295" i="36"/>
  <c r="S293" i="6"/>
  <c r="Z289" i="33" s="1"/>
  <c r="J295" i="38" s="1"/>
  <c r="J373" i="36"/>
  <c r="S371" i="6"/>
  <c r="Z367" i="33" s="1"/>
  <c r="R109" i="43" s="1"/>
  <c r="S269" i="6"/>
  <c r="Z265" i="33" s="1"/>
  <c r="J271" i="38" s="1"/>
  <c r="J271" i="36"/>
  <c r="J165" i="36"/>
  <c r="S163" i="6"/>
  <c r="Z159" i="33" s="1"/>
  <c r="J165" i="38" s="1"/>
  <c r="J689" i="36"/>
  <c r="S687" i="6"/>
  <c r="Z683" i="33" s="1"/>
  <c r="R183" i="43" s="1"/>
  <c r="J715" i="36"/>
  <c r="S713" i="6"/>
  <c r="Z709" i="33" s="1"/>
  <c r="R121" i="43" s="1"/>
  <c r="J674" i="36"/>
  <c r="S672" i="6"/>
  <c r="Z668" i="33" s="1"/>
  <c r="R79" i="43" s="1"/>
  <c r="K32" i="34"/>
  <c r="S391" i="6"/>
  <c r="Z387" i="33" s="1"/>
  <c r="J393" i="36"/>
  <c r="J87" i="36"/>
  <c r="S85" i="6"/>
  <c r="Z81" i="33" s="1"/>
  <c r="J87" i="38" s="1"/>
  <c r="S707" i="6"/>
  <c r="Z703" i="33" s="1"/>
  <c r="R169" i="43" s="1"/>
  <c r="J709" i="36"/>
  <c r="K37" i="34"/>
  <c r="J222" i="36"/>
  <c r="S220" i="6"/>
  <c r="Z216" i="33" s="1"/>
  <c r="J352" i="36"/>
  <c r="S350" i="6"/>
  <c r="Z346" i="33" s="1"/>
  <c r="J352" i="38" s="1"/>
  <c r="J308" i="36"/>
  <c r="S306" i="6"/>
  <c r="Z302" i="33" s="1"/>
  <c r="J308" i="38" s="1"/>
  <c r="J818" i="36"/>
  <c r="S816" i="6"/>
  <c r="Z812" i="33" s="1"/>
  <c r="J818" i="38" s="1"/>
  <c r="J821" i="36"/>
  <c r="S819" i="6"/>
  <c r="Z815" i="33" s="1"/>
  <c r="R68" i="43" s="1"/>
  <c r="K39" i="34"/>
  <c r="S127" i="6"/>
  <c r="Z123" i="33" s="1"/>
  <c r="J129" i="36"/>
  <c r="J171" i="36"/>
  <c r="S169" i="6"/>
  <c r="Z165" i="33" s="1"/>
  <c r="J171" i="38" s="1"/>
  <c r="J348" i="36"/>
  <c r="S346" i="6"/>
  <c r="Z342" i="33" s="1"/>
  <c r="S192" i="6"/>
  <c r="Z188" i="33" s="1"/>
  <c r="J194" i="38" s="1"/>
  <c r="J194" i="36"/>
  <c r="K8" i="34"/>
  <c r="J115" i="36"/>
  <c r="S113" i="6"/>
  <c r="Z109" i="33" s="1"/>
  <c r="J827" i="36"/>
  <c r="S825" i="6"/>
  <c r="Z821" i="33" s="1"/>
  <c r="S425" i="6"/>
  <c r="Z421" i="33" s="1"/>
  <c r="R130" i="43" s="1"/>
  <c r="J427" i="36"/>
  <c r="S281" i="6"/>
  <c r="Z277" i="33" s="1"/>
  <c r="J283" i="38" s="1"/>
  <c r="J283" i="36"/>
  <c r="S694" i="6"/>
  <c r="Z690" i="33" s="1"/>
  <c r="R59" i="43" s="1"/>
  <c r="J696" i="36"/>
  <c r="S368" i="6"/>
  <c r="Z364" i="33" s="1"/>
  <c r="J370" i="38" s="1"/>
  <c r="J370" i="36"/>
  <c r="J55" i="36"/>
  <c r="S53" i="6"/>
  <c r="Z49" i="33" s="1"/>
  <c r="R19" i="43" s="1"/>
  <c r="S260" i="6"/>
  <c r="Z256" i="33" s="1"/>
  <c r="R35" i="43" s="1"/>
  <c r="J262" i="36"/>
  <c r="J203" i="36"/>
  <c r="S201" i="6"/>
  <c r="Z197" i="33" s="1"/>
  <c r="R32" i="43" s="1"/>
  <c r="J389" i="36"/>
  <c r="S387" i="6"/>
  <c r="Z383" i="33" s="1"/>
  <c r="J389" i="38" s="1"/>
  <c r="J390" i="36"/>
  <c r="S388" i="6"/>
  <c r="Z384" i="33" s="1"/>
  <c r="J390" i="38" s="1"/>
  <c r="J287" i="36"/>
  <c r="S285" i="6"/>
  <c r="Z281" i="33" s="1"/>
  <c r="J287" i="38" s="1"/>
  <c r="J133" i="36"/>
  <c r="S131" i="6"/>
  <c r="Z127" i="33" s="1"/>
  <c r="J133" i="38" s="1"/>
  <c r="J361" i="36"/>
  <c r="S359" i="6"/>
  <c r="Z355" i="33" s="1"/>
  <c r="J361" i="38" s="1"/>
  <c r="S484" i="6"/>
  <c r="Z480" i="33" s="1"/>
  <c r="R52" i="43" s="1"/>
  <c r="J486" i="36"/>
  <c r="J755" i="36"/>
  <c r="S753" i="6"/>
  <c r="Z749" i="33" s="1"/>
  <c r="R70" i="43" s="1"/>
  <c r="J367" i="36"/>
  <c r="S365" i="6"/>
  <c r="Z361" i="33" s="1"/>
  <c r="R132" i="43" s="1"/>
  <c r="S699" i="6"/>
  <c r="Z695" i="33" s="1"/>
  <c r="J701" i="38" s="1"/>
  <c r="J701" i="36"/>
  <c r="S247" i="6"/>
  <c r="Z243" i="33" s="1"/>
  <c r="J249" i="38" s="1"/>
  <c r="J249" i="36"/>
  <c r="S140" i="6"/>
  <c r="Z136" i="33" s="1"/>
  <c r="J142" i="38" s="1"/>
  <c r="J142" i="36"/>
  <c r="S379" i="6"/>
  <c r="Z375" i="33" s="1"/>
  <c r="J381" i="38" s="1"/>
  <c r="J381" i="36"/>
  <c r="S196" i="6"/>
  <c r="Z192" i="33" s="1"/>
  <c r="R54" i="43" s="1"/>
  <c r="J198" i="36"/>
  <c r="S382" i="6"/>
  <c r="Z378" i="33" s="1"/>
  <c r="K25" i="34"/>
  <c r="J384" i="36"/>
  <c r="J405" i="36"/>
  <c r="S403" i="6"/>
  <c r="Z399" i="33" s="1"/>
  <c r="J155" i="36"/>
  <c r="S153" i="6"/>
  <c r="Z149" i="33" s="1"/>
  <c r="J155" i="38" s="1"/>
  <c r="J663" i="36"/>
  <c r="S661" i="6"/>
  <c r="Z657" i="33" s="1"/>
  <c r="K31" i="34"/>
  <c r="S415" i="6"/>
  <c r="Z411" i="33" s="1"/>
  <c r="R152" i="43" s="1"/>
  <c r="J417" i="36"/>
  <c r="S308" i="6"/>
  <c r="Z304" i="33" s="1"/>
  <c r="J310" i="36"/>
  <c r="J695" i="36"/>
  <c r="S693" i="6"/>
  <c r="Z689" i="33" s="1"/>
  <c r="J700" i="36"/>
  <c r="S698" i="6"/>
  <c r="Z694" i="33" s="1"/>
  <c r="J89" i="36"/>
  <c r="S87" i="6"/>
  <c r="Z83" i="33" s="1"/>
  <c r="J89" i="38" s="1"/>
  <c r="J835" i="36"/>
  <c r="S833" i="6"/>
  <c r="Z829" i="33" s="1"/>
  <c r="J835" i="38" s="1"/>
  <c r="S676" i="6"/>
  <c r="Z672" i="33" s="1"/>
  <c r="J678" i="38" s="1"/>
  <c r="J678" i="36"/>
  <c r="S205" i="6"/>
  <c r="Z201" i="33" s="1"/>
  <c r="R27" i="43" s="1"/>
  <c r="K17" i="34"/>
  <c r="J207" i="36"/>
  <c r="S228" i="6"/>
  <c r="Z224" i="33" s="1"/>
  <c r="R93" i="43" s="1"/>
  <c r="J230" i="36"/>
  <c r="S136" i="6"/>
  <c r="Z132" i="33" s="1"/>
  <c r="J138" i="36"/>
  <c r="S89" i="6"/>
  <c r="Z85" i="33" s="1"/>
  <c r="J91" i="38" s="1"/>
  <c r="J91" i="36"/>
  <c r="J186" i="36"/>
  <c r="S184" i="6"/>
  <c r="Z180" i="33" s="1"/>
  <c r="S157" i="6"/>
  <c r="Z153" i="33" s="1"/>
  <c r="J159" i="36"/>
  <c r="K13" i="34"/>
  <c r="S173" i="6"/>
  <c r="Z169" i="33" s="1"/>
  <c r="R160" i="43" s="1"/>
  <c r="J175" i="36"/>
  <c r="J664" i="36"/>
  <c r="S662" i="6"/>
  <c r="Z658" i="33" s="1"/>
  <c r="R65" i="43" s="1"/>
  <c r="S210" i="6"/>
  <c r="Z206" i="33" s="1"/>
  <c r="J212" i="38" s="1"/>
  <c r="J212" i="36"/>
  <c r="J679" i="36"/>
  <c r="S677" i="6"/>
  <c r="Z673" i="33" s="1"/>
  <c r="J679" i="38" s="1"/>
  <c r="S664" i="6"/>
  <c r="Z660" i="33" s="1"/>
  <c r="J666" i="36"/>
  <c r="J676" i="36"/>
  <c r="S674" i="6"/>
  <c r="Z670" i="33" s="1"/>
  <c r="J676" i="38" s="1"/>
  <c r="J145" i="36"/>
  <c r="S143" i="6"/>
  <c r="Z139" i="33" s="1"/>
  <c r="R104" i="43" s="1"/>
  <c r="S13" i="6"/>
  <c r="Z9" i="33" s="1"/>
  <c r="R80" i="43" s="1"/>
  <c r="J15" i="36"/>
  <c r="S668" i="6"/>
  <c r="Z664" i="33" s="1"/>
  <c r="J670" i="38" s="1"/>
  <c r="J670" i="36"/>
  <c r="J377" i="36"/>
  <c r="S375" i="6"/>
  <c r="Z371" i="33" s="1"/>
  <c r="J377" i="38" s="1"/>
  <c r="S120" i="6"/>
  <c r="Z116" i="33" s="1"/>
  <c r="J122" i="38" s="1"/>
  <c r="J122" i="36"/>
  <c r="S479" i="6"/>
  <c r="Z475" i="33" s="1"/>
  <c r="R15" i="43" s="1"/>
  <c r="J481" i="36"/>
  <c r="J285" i="36"/>
  <c r="S283" i="6"/>
  <c r="Z279" i="33" s="1"/>
  <c r="R37" i="43" s="1"/>
  <c r="J387" i="36"/>
  <c r="S385" i="6"/>
  <c r="Z381" i="33" s="1"/>
  <c r="S455" i="6"/>
  <c r="Z451" i="33" s="1"/>
  <c r="R122" i="43" s="1"/>
  <c r="J457" i="36"/>
  <c r="J32" i="36"/>
  <c r="S30" i="6"/>
  <c r="Z26" i="33" s="1"/>
  <c r="S226" i="6"/>
  <c r="Z222" i="33" s="1"/>
  <c r="J228" i="38" s="1"/>
  <c r="J228" i="36"/>
  <c r="J449" i="36"/>
  <c r="S447" i="6"/>
  <c r="Z443" i="33" s="1"/>
  <c r="J449" i="38" s="1"/>
  <c r="J429" i="36"/>
  <c r="S427" i="6"/>
  <c r="Z423" i="33" s="1"/>
  <c r="R7" i="43" s="1"/>
  <c r="J51" i="36"/>
  <c r="S49" i="6"/>
  <c r="Z45" i="33" s="1"/>
  <c r="S86" i="6"/>
  <c r="Z82" i="33" s="1"/>
  <c r="J88" i="38" s="1"/>
  <c r="J88" i="36"/>
  <c r="J272" i="36"/>
  <c r="S270" i="6"/>
  <c r="Z266" i="33" s="1"/>
  <c r="J272" i="38" s="1"/>
  <c r="J667" i="36"/>
  <c r="S665" i="6"/>
  <c r="Z661" i="33" s="1"/>
  <c r="J667" i="38" s="1"/>
  <c r="S721" i="6"/>
  <c r="Z717" i="33" s="1"/>
  <c r="J723" i="38" s="1"/>
  <c r="J723" i="36"/>
  <c r="J385" i="36"/>
  <c r="S383" i="6"/>
  <c r="Z379" i="33" s="1"/>
  <c r="R187" i="43" s="1"/>
  <c r="J183" i="36"/>
  <c r="S181" i="6"/>
  <c r="Z177" i="33" s="1"/>
  <c r="R131" i="43" s="1"/>
  <c r="S475" i="6"/>
  <c r="Z471" i="33" s="1"/>
  <c r="J477" i="38" s="1"/>
  <c r="J477" i="36"/>
  <c r="S209" i="6"/>
  <c r="Z205" i="33" s="1"/>
  <c r="J211" i="38" s="1"/>
  <c r="J211" i="36"/>
  <c r="S392" i="6"/>
  <c r="Z388" i="33" s="1"/>
  <c r="R158" i="43" s="1"/>
  <c r="J394" i="36"/>
  <c r="J11" i="36"/>
  <c r="K5" i="34"/>
  <c r="S9" i="6"/>
  <c r="Z5" i="33" s="1"/>
  <c r="N833" i="33"/>
  <c r="J244" i="36"/>
  <c r="S242" i="6"/>
  <c r="Z238" i="33" s="1"/>
  <c r="J244" i="38" s="1"/>
  <c r="K29" i="34"/>
  <c r="S488" i="6"/>
  <c r="Z484" i="33" s="1"/>
  <c r="R86" i="43" s="1"/>
  <c r="J490" i="36"/>
  <c r="S487" i="6"/>
  <c r="Z483" i="33" s="1"/>
  <c r="R23" i="43" s="1"/>
  <c r="J489" i="36"/>
  <c r="S172" i="6"/>
  <c r="Z168" i="33" s="1"/>
  <c r="J174" i="38" s="1"/>
  <c r="J174" i="36"/>
  <c r="S697" i="6"/>
  <c r="Z693" i="33" s="1"/>
  <c r="J699" i="36"/>
  <c r="S232" i="6"/>
  <c r="Z228" i="33" s="1"/>
  <c r="J234" i="38" s="1"/>
  <c r="J234" i="36"/>
  <c r="J19" i="36"/>
  <c r="S17" i="6"/>
  <c r="Z13" i="33" s="1"/>
  <c r="K6" i="34"/>
  <c r="J119" i="36"/>
  <c r="S117" i="6"/>
  <c r="Z113" i="33" s="1"/>
  <c r="J119" i="38" s="1"/>
  <c r="S304" i="6"/>
  <c r="Z300" i="33" s="1"/>
  <c r="J306" i="36"/>
  <c r="K24" i="34"/>
  <c r="S282" i="6"/>
  <c r="Z278" i="33" s="1"/>
  <c r="R116" i="43" s="1"/>
  <c r="J284" i="36"/>
  <c r="J245" i="36"/>
  <c r="S243" i="6"/>
  <c r="Z239" i="33" s="1"/>
  <c r="R28" i="43" s="1"/>
  <c r="S310" i="6"/>
  <c r="Z306" i="33" s="1"/>
  <c r="J312" i="36"/>
  <c r="J289" i="36"/>
  <c r="S287" i="6"/>
  <c r="Z283" i="33" s="1"/>
  <c r="J289" i="38" s="1"/>
  <c r="J341" i="36"/>
  <c r="S339" i="6"/>
  <c r="Z335" i="33" s="1"/>
  <c r="J341" i="38" s="1"/>
  <c r="S278" i="6"/>
  <c r="Z274" i="33" s="1"/>
  <c r="J280" i="36"/>
  <c r="S710" i="6"/>
  <c r="Z706" i="33" s="1"/>
  <c r="R10" i="43" s="1"/>
  <c r="J712" i="36"/>
  <c r="S341" i="6"/>
  <c r="Z337" i="33" s="1"/>
  <c r="R66" i="43" s="1"/>
  <c r="J343" i="36"/>
  <c r="S390" i="6"/>
  <c r="Z386" i="33" s="1"/>
  <c r="J392" i="38" s="1"/>
  <c r="J392" i="36"/>
  <c r="J189" i="36"/>
  <c r="S187" i="6"/>
  <c r="Z183" i="33" s="1"/>
  <c r="J189" i="38" s="1"/>
  <c r="S464" i="6"/>
  <c r="Z460" i="33" s="1"/>
  <c r="R159" i="43" s="1"/>
  <c r="J466" i="36"/>
  <c r="J677" i="36"/>
  <c r="S675" i="6"/>
  <c r="Z671" i="33" s="1"/>
  <c r="R69" i="43" s="1"/>
  <c r="S820" i="6"/>
  <c r="Z816" i="33" s="1"/>
  <c r="R33" i="43" s="1"/>
  <c r="K40" i="34"/>
  <c r="J822" i="36"/>
  <c r="S199" i="6"/>
  <c r="Z195" i="33" s="1"/>
  <c r="J201" i="38" s="1"/>
  <c r="J201" i="36"/>
  <c r="S150" i="6"/>
  <c r="Z146" i="33" s="1"/>
  <c r="J152" i="38" s="1"/>
  <c r="J152" i="36"/>
  <c r="J347" i="36"/>
  <c r="S345" i="6"/>
  <c r="Z341" i="33" s="1"/>
  <c r="J347" i="38" s="1"/>
  <c r="J273" i="36"/>
  <c r="S271" i="6"/>
  <c r="Z267" i="33" s="1"/>
  <c r="J273" i="38" s="1"/>
  <c r="S670" i="6"/>
  <c r="Z666" i="33" s="1"/>
  <c r="J672" i="38" s="1"/>
  <c r="J672" i="36"/>
  <c r="J321" i="36"/>
  <c r="S319" i="6"/>
  <c r="Z315" i="33" s="1"/>
  <c r="J321" i="38" s="1"/>
  <c r="S361" i="6"/>
  <c r="Z357" i="33" s="1"/>
  <c r="R56" i="43" s="1"/>
  <c r="J363" i="36"/>
  <c r="J38" i="36"/>
  <c r="S36" i="6"/>
  <c r="Z32" i="33" s="1"/>
  <c r="R84" i="43" s="1"/>
  <c r="K7" i="34"/>
  <c r="J53" i="36"/>
  <c r="S51" i="6"/>
  <c r="Z47" i="33" s="1"/>
  <c r="R184" i="43" s="1"/>
  <c r="S682" i="6"/>
  <c r="Z678" i="33" s="1"/>
  <c r="J684" i="36"/>
  <c r="J675" i="36"/>
  <c r="K33" i="34"/>
  <c r="S673" i="6"/>
  <c r="Z669" i="33" s="1"/>
  <c r="S107" i="6"/>
  <c r="Z103" i="33" s="1"/>
  <c r="J109" i="38" s="1"/>
  <c r="J109" i="36"/>
  <c r="J828" i="36"/>
  <c r="S826" i="6"/>
  <c r="Z822" i="33" s="1"/>
  <c r="J828" i="38" s="1"/>
  <c r="J402" i="36"/>
  <c r="K26" i="34"/>
  <c r="S400" i="6"/>
  <c r="Z396" i="33" s="1"/>
  <c r="S313" i="6"/>
  <c r="Z309" i="33" s="1"/>
  <c r="J315" i="38" s="1"/>
  <c r="J315" i="36"/>
  <c r="S268" i="6"/>
  <c r="Z264" i="33" s="1"/>
  <c r="J270" i="38" s="1"/>
  <c r="J270" i="36"/>
  <c r="J279" i="36"/>
  <c r="S277" i="6"/>
  <c r="Z273" i="33" s="1"/>
  <c r="J279" i="38" s="1"/>
  <c r="J121" i="36"/>
  <c r="S119" i="6"/>
  <c r="Z115" i="33" s="1"/>
  <c r="J121" i="38" s="1"/>
  <c r="J196" i="36"/>
  <c r="S194" i="6"/>
  <c r="Z190" i="33" s="1"/>
  <c r="J196" i="38" s="1"/>
  <c r="J176" i="36"/>
  <c r="S174" i="6"/>
  <c r="Z170" i="33" s="1"/>
  <c r="J176" i="38" s="1"/>
  <c r="J259" i="36"/>
  <c r="S257" i="6"/>
  <c r="Z253" i="33" s="1"/>
  <c r="J259" i="38" s="1"/>
  <c r="S155" i="6"/>
  <c r="Z151" i="33" s="1"/>
  <c r="R75" i="43" s="1"/>
  <c r="J157" i="36"/>
  <c r="S463" i="6"/>
  <c r="Z459" i="33" s="1"/>
  <c r="R175" i="43" s="1"/>
  <c r="J465" i="36"/>
  <c r="J336" i="36"/>
  <c r="S334" i="6"/>
  <c r="Z330" i="33" s="1"/>
  <c r="R39" i="43" s="1"/>
  <c r="J802" i="36"/>
  <c r="S800" i="6"/>
  <c r="Z796" i="33" s="1"/>
  <c r="J802" i="38" s="1"/>
  <c r="S409" i="6"/>
  <c r="Z405" i="33" s="1"/>
  <c r="R26" i="43" s="1"/>
  <c r="J411" i="36"/>
  <c r="S66" i="6"/>
  <c r="Z62" i="33" s="1"/>
  <c r="R146" i="43" s="1"/>
  <c r="J68" i="36"/>
  <c r="J837" i="36"/>
  <c r="S835" i="6"/>
  <c r="Z831" i="33" s="1"/>
  <c r="R50" i="43" s="1"/>
  <c r="J824" i="36"/>
  <c r="S822" i="6"/>
  <c r="Z818" i="33" s="1"/>
  <c r="R55" i="43" s="1"/>
  <c r="J404" i="36"/>
  <c r="S402" i="6"/>
  <c r="Z398" i="33" s="1"/>
  <c r="S703" i="6"/>
  <c r="Z699" i="33" s="1"/>
  <c r="R60" i="43" s="1"/>
  <c r="J705" i="36"/>
  <c r="S394" i="6"/>
  <c r="Z390" i="33" s="1"/>
  <c r="J396" i="38" s="1"/>
  <c r="J396" i="36"/>
  <c r="J471" i="36"/>
  <c r="S469" i="6"/>
  <c r="Z465" i="33" s="1"/>
  <c r="R72" i="43" s="1"/>
  <c r="J25" i="36"/>
  <c r="S23" i="6"/>
  <c r="Z19" i="33" s="1"/>
  <c r="J25" i="38" s="1"/>
  <c r="J256" i="36"/>
  <c r="S254" i="6"/>
  <c r="Z250" i="33" s="1"/>
  <c r="J256" i="38" s="1"/>
  <c r="J135" i="36"/>
  <c r="S133" i="6"/>
  <c r="Z129" i="33" s="1"/>
  <c r="J135" i="38" s="1"/>
  <c r="S185" i="6"/>
  <c r="Z181" i="33" s="1"/>
  <c r="J187" i="38" s="1"/>
  <c r="J187" i="36"/>
  <c r="J682" i="36"/>
  <c r="S680" i="6"/>
  <c r="Z676" i="33" s="1"/>
  <c r="R112" i="43" s="1"/>
  <c r="J685" i="36"/>
  <c r="S683" i="6"/>
  <c r="Z679" i="33" s="1"/>
  <c r="J685" i="38" s="1"/>
  <c r="S24" i="6"/>
  <c r="Z20" i="33" s="1"/>
  <c r="J26" i="36"/>
  <c r="S429" i="6"/>
  <c r="Z425" i="33" s="1"/>
  <c r="J431" i="36"/>
  <c r="K28" i="34"/>
  <c r="S696" i="6"/>
  <c r="Z692" i="33" s="1"/>
  <c r="R128" i="43" s="1"/>
  <c r="J698" i="36"/>
  <c r="K35" i="34"/>
  <c r="J66" i="36"/>
  <c r="S64" i="6"/>
  <c r="Z60" i="33" s="1"/>
  <c r="J66" i="38" s="1"/>
  <c r="J96" i="36"/>
  <c r="S94" i="6"/>
  <c r="Z90" i="33" s="1"/>
  <c r="J96" i="38" s="1"/>
  <c r="J232" i="36"/>
  <c r="S230" i="6"/>
  <c r="Z226" i="33" s="1"/>
  <c r="R155" i="43" s="1"/>
  <c r="J150" i="36"/>
  <c r="S148" i="6"/>
  <c r="Z144" i="33" s="1"/>
  <c r="J150" i="38" s="1"/>
  <c r="J400" i="36"/>
  <c r="S398" i="6"/>
  <c r="Z394" i="33" s="1"/>
  <c r="J400" i="38" s="1"/>
  <c r="J422" i="36"/>
  <c r="S420" i="6"/>
  <c r="Z416" i="33" s="1"/>
  <c r="J422" i="38" s="1"/>
  <c r="J139" i="36"/>
  <c r="S137" i="6"/>
  <c r="Z133" i="33" s="1"/>
  <c r="R42" i="43" s="1"/>
  <c r="J409" i="36"/>
  <c r="S407" i="6"/>
  <c r="Z403" i="33" s="1"/>
  <c r="R83" i="43" s="1"/>
  <c r="S191" i="6"/>
  <c r="Z187" i="33" s="1"/>
  <c r="J193" i="38" s="1"/>
  <c r="J193" i="36"/>
  <c r="J690" i="36"/>
  <c r="S688" i="6"/>
  <c r="Z684" i="33" s="1"/>
  <c r="J690" i="38" s="1"/>
  <c r="J140" i="36"/>
  <c r="S138" i="6"/>
  <c r="Z134" i="33" s="1"/>
  <c r="J140" i="38" s="1"/>
  <c r="J704" i="36"/>
  <c r="S702" i="6"/>
  <c r="Z698" i="33" s="1"/>
  <c r="J704" i="38" s="1"/>
  <c r="J681" i="36"/>
  <c r="S679" i="6"/>
  <c r="Z675" i="33" s="1"/>
  <c r="J681" i="38" s="1"/>
  <c r="K23" i="34"/>
  <c r="S295" i="6"/>
  <c r="Z291" i="33" s="1"/>
  <c r="R105" i="43" s="1"/>
  <c r="J297" i="36"/>
  <c r="J783" i="36"/>
  <c r="S781" i="6"/>
  <c r="Z777" i="33" s="1"/>
  <c r="J783" i="38" s="1"/>
  <c r="J46" i="36"/>
  <c r="S44" i="6"/>
  <c r="Z40" i="33" s="1"/>
  <c r="J46" i="38" s="1"/>
  <c r="J399" i="36"/>
  <c r="S397" i="6"/>
  <c r="Z393" i="33" s="1"/>
  <c r="J399" i="38" s="1"/>
  <c r="J398" i="36"/>
  <c r="S396" i="6"/>
  <c r="Z392" i="33" s="1"/>
  <c r="J398" i="38" s="1"/>
  <c r="S255" i="6"/>
  <c r="Z251" i="33" s="1"/>
  <c r="R48" i="43" s="1"/>
  <c r="J257" i="36"/>
  <c r="J697" i="36"/>
  <c r="S695" i="6"/>
  <c r="Z691" i="33" s="1"/>
  <c r="J697" i="38" s="1"/>
  <c r="J391" i="36"/>
  <c r="S389" i="6"/>
  <c r="Z385" i="33" s="1"/>
  <c r="R51" i="43" s="1"/>
  <c r="J151" i="36"/>
  <c r="S149" i="6"/>
  <c r="Z145" i="33" s="1"/>
  <c r="J151" i="38" s="1"/>
  <c r="J286" i="36"/>
  <c r="S284" i="6"/>
  <c r="Z280" i="33" s="1"/>
  <c r="J286" i="38" s="1"/>
  <c r="S418" i="6"/>
  <c r="Z414" i="33" s="1"/>
  <c r="R168" i="43" s="1"/>
  <c r="J420" i="36"/>
  <c r="J278" i="36"/>
  <c r="S276" i="6"/>
  <c r="Z272" i="33" s="1"/>
  <c r="K22" i="34"/>
  <c r="J316" i="36"/>
  <c r="S314" i="6"/>
  <c r="Z310" i="33" s="1"/>
  <c r="J316" i="38" s="1"/>
  <c r="J206" i="36"/>
  <c r="S204" i="6"/>
  <c r="Z200" i="33" s="1"/>
  <c r="R31" i="43" s="1"/>
  <c r="J423" i="36"/>
  <c r="S421" i="6"/>
  <c r="Z417" i="33" s="1"/>
  <c r="R95" i="43" s="1"/>
  <c r="K27" i="34"/>
  <c r="J836" i="36"/>
  <c r="S834" i="6"/>
  <c r="Z830" i="33" s="1"/>
  <c r="J836" i="38" s="1"/>
  <c r="J694" i="36"/>
  <c r="S692" i="6"/>
  <c r="Z688" i="33" s="1"/>
  <c r="R139" i="43" s="1"/>
  <c r="J195" i="36"/>
  <c r="S193" i="6"/>
  <c r="Z189" i="33" s="1"/>
  <c r="J195" i="38" s="1"/>
  <c r="K12" i="34"/>
  <c r="J154" i="36"/>
  <c r="S152" i="6"/>
  <c r="Z148" i="33" s="1"/>
  <c r="R140" i="43" s="1"/>
  <c r="J794" i="36"/>
  <c r="S792" i="6"/>
  <c r="Z788" i="33" s="1"/>
  <c r="J794" i="38" s="1"/>
  <c r="J707" i="36"/>
  <c r="S705" i="6"/>
  <c r="Z701" i="33" s="1"/>
  <c r="R96" i="43" s="1"/>
  <c r="J435" i="36"/>
  <c r="S433" i="6"/>
  <c r="Z429" i="33" s="1"/>
  <c r="J166" i="36"/>
  <c r="S164" i="6"/>
  <c r="Z160" i="33" s="1"/>
  <c r="J166" i="38" s="1"/>
  <c r="J833" i="36"/>
  <c r="S831" i="6"/>
  <c r="Z827" i="33" s="1"/>
  <c r="J181" i="36"/>
  <c r="S179" i="6"/>
  <c r="Z175" i="33" s="1"/>
  <c r="J181" i="38" s="1"/>
  <c r="J721" i="36"/>
  <c r="S719" i="6"/>
  <c r="Z715" i="33" s="1"/>
  <c r="R18" i="43" s="1"/>
  <c r="K38" i="34"/>
  <c r="J216" i="36"/>
  <c r="S214" i="6"/>
  <c r="Z210" i="33" s="1"/>
  <c r="K19" i="34"/>
  <c r="J275" i="36"/>
  <c r="S273" i="6"/>
  <c r="Z269" i="33" s="1"/>
  <c r="J275" i="38" s="1"/>
  <c r="J16" i="36"/>
  <c r="S14" i="6"/>
  <c r="Z10" i="33" s="1"/>
  <c r="J16" i="38" s="1"/>
  <c r="J205" i="36"/>
  <c r="S203" i="6"/>
  <c r="Z199" i="33" s="1"/>
  <c r="R77" i="43" s="1"/>
  <c r="K16" i="34"/>
  <c r="S251" i="6"/>
  <c r="Z247" i="33" s="1"/>
  <c r="R76" i="43" s="1"/>
  <c r="J253" i="36"/>
  <c r="S412" i="6"/>
  <c r="Z408" i="33" s="1"/>
  <c r="R90" i="43" s="1"/>
  <c r="J414" i="36"/>
  <c r="J517" i="36"/>
  <c r="S515" i="6"/>
  <c r="Z511" i="33" s="1"/>
  <c r="R141" i="43" s="1"/>
  <c r="J706" i="36"/>
  <c r="S704" i="6"/>
  <c r="Z700" i="33" s="1"/>
  <c r="R61" i="43" s="1"/>
  <c r="K36" i="34"/>
  <c r="J309" i="36"/>
  <c r="S307" i="6"/>
  <c r="Z303" i="33" s="1"/>
  <c r="J309" i="38" s="1"/>
  <c r="K9" i="34"/>
  <c r="S124" i="6"/>
  <c r="Z120" i="33" s="1"/>
  <c r="R179" i="43" s="1"/>
  <c r="J126" i="36"/>
  <c r="J120" i="36"/>
  <c r="S118" i="6"/>
  <c r="Z114" i="33" s="1"/>
  <c r="J120" i="38" s="1"/>
  <c r="S700" i="6"/>
  <c r="Z696" i="33" s="1"/>
  <c r="R46" i="43" s="1"/>
  <c r="J702" i="36"/>
  <c r="S417" i="6"/>
  <c r="Z413" i="33" s="1"/>
  <c r="J419" i="38" s="1"/>
  <c r="J419" i="36"/>
  <c r="J77" i="36"/>
  <c r="S75" i="6"/>
  <c r="Z71" i="33" s="1"/>
  <c r="J77" i="38" s="1"/>
  <c r="J296" i="36"/>
  <c r="S294" i="6"/>
  <c r="Z290" i="33" s="1"/>
  <c r="R135" i="43" s="1"/>
  <c r="S681" i="6"/>
  <c r="Z677" i="33" s="1"/>
  <c r="R6" i="43" s="1"/>
  <c r="J683" i="36"/>
  <c r="K34" i="34"/>
  <c r="S126" i="6"/>
  <c r="Z122" i="33" s="1"/>
  <c r="R40" i="43" s="1"/>
  <c r="J128" i="36"/>
  <c r="J202" i="36"/>
  <c r="S200" i="6"/>
  <c r="Z196" i="33" s="1"/>
  <c r="J202" i="38" s="1"/>
  <c r="J266" i="36"/>
  <c r="S264" i="6"/>
  <c r="Z260" i="33" s="1"/>
  <c r="J266" i="38" s="1"/>
  <c r="J29" i="36"/>
  <c r="S27" i="6"/>
  <c r="Z23" i="33" s="1"/>
  <c r="J29" i="38" s="1"/>
  <c r="J680" i="36"/>
  <c r="S678" i="6"/>
  <c r="Z674" i="33" s="1"/>
  <c r="R20" i="43" s="1"/>
  <c r="J261" i="36"/>
  <c r="S259" i="6"/>
  <c r="Z255" i="33" s="1"/>
  <c r="K21" i="34"/>
  <c r="J149" i="36"/>
  <c r="S147" i="6"/>
  <c r="Z143" i="33" s="1"/>
  <c r="K11" i="34"/>
  <c r="J254" i="36"/>
  <c r="S252" i="6"/>
  <c r="Z248" i="33" s="1"/>
  <c r="K20" i="34"/>
  <c r="S424" i="6"/>
  <c r="Z420" i="33" s="1"/>
  <c r="J426" i="38" s="1"/>
  <c r="J426" i="36"/>
  <c r="S58" i="6"/>
  <c r="Z54" i="33" s="1"/>
  <c r="J60" i="36"/>
  <c r="S797" i="6"/>
  <c r="Z793" i="33" s="1"/>
  <c r="J799" i="38" s="1"/>
  <c r="J799" i="36"/>
  <c r="S130" i="6"/>
  <c r="Z126" i="33" s="1"/>
  <c r="J132" i="38" s="1"/>
  <c r="J132" i="36"/>
  <c r="J482" i="36"/>
  <c r="S480" i="6"/>
  <c r="Z476" i="33" s="1"/>
  <c r="J482" i="38" s="1"/>
  <c r="S197" i="6"/>
  <c r="Z193" i="33" s="1"/>
  <c r="R188" i="43" s="1"/>
  <c r="J199" i="36"/>
  <c r="J371" i="36"/>
  <c r="S369" i="6"/>
  <c r="Z365" i="33" s="1"/>
  <c r="J371" i="38" s="1"/>
  <c r="J217" i="36"/>
  <c r="S215" i="6"/>
  <c r="Z211" i="33" s="1"/>
  <c r="R58" i="43" s="1"/>
  <c r="R106" i="43" l="1"/>
  <c r="N18" i="35"/>
  <c r="N20" i="35"/>
  <c r="N19" i="35"/>
  <c r="D16" i="35"/>
  <c r="E16" i="35" s="1"/>
  <c r="F16" i="35" s="1"/>
  <c r="G16" i="35" s="1"/>
  <c r="H16" i="35" s="1"/>
  <c r="D20" i="35"/>
  <c r="D18" i="35"/>
  <c r="R115" i="43"/>
  <c r="R14" i="43"/>
  <c r="R150" i="43"/>
  <c r="R24" i="43"/>
  <c r="R49" i="43"/>
  <c r="R144" i="43"/>
  <c r="R156" i="43"/>
  <c r="R171" i="43"/>
  <c r="R166" i="43"/>
  <c r="R78" i="43"/>
  <c r="F189" i="43"/>
  <c r="F190" i="43" s="1"/>
  <c r="N189" i="43"/>
  <c r="N190" i="43" s="1"/>
  <c r="V189" i="43"/>
  <c r="V190" i="43" s="1"/>
  <c r="R136" i="43"/>
  <c r="R143" i="43"/>
  <c r="R44" i="43"/>
  <c r="R101" i="43"/>
  <c r="R8" i="43"/>
  <c r="R178" i="43"/>
  <c r="R92" i="43"/>
  <c r="R119" i="43"/>
  <c r="R129" i="43"/>
  <c r="R41" i="43"/>
  <c r="R181" i="43"/>
  <c r="R110" i="43"/>
  <c r="R148" i="43"/>
  <c r="R47" i="43"/>
  <c r="R149" i="43"/>
  <c r="R165" i="43"/>
  <c r="R157" i="43"/>
  <c r="R151" i="43"/>
  <c r="R62" i="43"/>
  <c r="R145" i="43"/>
  <c r="R12" i="43"/>
  <c r="R173" i="43"/>
  <c r="R87" i="43"/>
  <c r="R16" i="43"/>
  <c r="R123" i="43"/>
  <c r="R22" i="43"/>
  <c r="R134" i="43"/>
  <c r="R29" i="43"/>
  <c r="R162" i="43"/>
  <c r="R172" i="43"/>
  <c r="R147" i="43"/>
  <c r="R180" i="43"/>
  <c r="R153" i="43"/>
  <c r="R125" i="43"/>
  <c r="R126" i="43"/>
  <c r="R161" i="43"/>
  <c r="R36" i="43"/>
  <c r="R91" i="43"/>
  <c r="R107" i="43"/>
  <c r="R97" i="43"/>
  <c r="R102" i="43"/>
  <c r="R185" i="43"/>
  <c r="R88" i="43"/>
  <c r="R63" i="43"/>
  <c r="R176" i="43"/>
  <c r="R114" i="43"/>
  <c r="R13" i="43"/>
  <c r="R89" i="43"/>
  <c r="R45" i="43"/>
  <c r="R25" i="43"/>
  <c r="R67" i="43"/>
  <c r="R100" i="43"/>
  <c r="J6" i="38"/>
  <c r="E115" i="22" s="1"/>
  <c r="E129" i="22" s="1"/>
  <c r="J471" i="38"/>
  <c r="J486" i="38"/>
  <c r="J348" i="38"/>
  <c r="J13" i="38"/>
  <c r="J391" i="38"/>
  <c r="J343" i="38"/>
  <c r="J490" i="38"/>
  <c r="J124" i="38"/>
  <c r="J297" i="38"/>
  <c r="J217" i="38"/>
  <c r="J684" i="38"/>
  <c r="J385" i="38"/>
  <c r="J285" i="38"/>
  <c r="J695" i="38"/>
  <c r="J827" i="38"/>
  <c r="J130" i="38"/>
  <c r="J127" i="38"/>
  <c r="J688" i="38"/>
  <c r="J680" i="38"/>
  <c r="J435" i="38"/>
  <c r="J837" i="38"/>
  <c r="J336" i="38"/>
  <c r="J53" i="38"/>
  <c r="J394" i="38"/>
  <c r="J666" i="38"/>
  <c r="J175" i="38"/>
  <c r="J198" i="38"/>
  <c r="J116" i="38"/>
  <c r="J424" i="38"/>
  <c r="J823" i="38"/>
  <c r="J427" i="38"/>
  <c r="J161" i="38"/>
  <c r="J128" i="38"/>
  <c r="J26" i="38"/>
  <c r="J466" i="38"/>
  <c r="J712" i="38"/>
  <c r="J312" i="38"/>
  <c r="J699" i="38"/>
  <c r="J51" i="38"/>
  <c r="J32" i="38"/>
  <c r="J138" i="38"/>
  <c r="J39" i="38"/>
  <c r="J367" i="38"/>
  <c r="J203" i="38"/>
  <c r="J715" i="38"/>
  <c r="J373" i="38"/>
  <c r="J414" i="38"/>
  <c r="J707" i="38"/>
  <c r="J206" i="38"/>
  <c r="J420" i="38"/>
  <c r="J409" i="38"/>
  <c r="J245" i="38"/>
  <c r="J481" i="38"/>
  <c r="J15" i="38"/>
  <c r="J310" i="38"/>
  <c r="J405" i="38"/>
  <c r="J696" i="38"/>
  <c r="J708" i="38"/>
  <c r="J22" i="38"/>
  <c r="J824" i="38"/>
  <c r="J363" i="38"/>
  <c r="J677" i="38"/>
  <c r="J694" i="38"/>
  <c r="J68" i="38"/>
  <c r="J230" i="38"/>
  <c r="J755" i="38"/>
  <c r="J438" i="38"/>
  <c r="J184" i="38"/>
  <c r="J705" i="38"/>
  <c r="J465" i="38"/>
  <c r="J280" i="38"/>
  <c r="J429" i="38"/>
  <c r="J145" i="38"/>
  <c r="J129" i="38"/>
  <c r="J689" i="38"/>
  <c r="J147" i="38"/>
  <c r="J487" i="38"/>
  <c r="J82" i="38"/>
  <c r="J462" i="38"/>
  <c r="J199" i="38"/>
  <c r="J60" i="38"/>
  <c r="J702" i="38"/>
  <c r="J253" i="38"/>
  <c r="J833" i="38"/>
  <c r="J257" i="38"/>
  <c r="J139" i="38"/>
  <c r="J232" i="38"/>
  <c r="J682" i="38"/>
  <c r="J404" i="38"/>
  <c r="J457" i="38"/>
  <c r="J186" i="38"/>
  <c r="J417" i="38"/>
  <c r="J262" i="38"/>
  <c r="J291" i="38"/>
  <c r="J200" i="38"/>
  <c r="J411" i="38"/>
  <c r="J157" i="38"/>
  <c r="J284" i="38"/>
  <c r="J183" i="38"/>
  <c r="J387" i="38"/>
  <c r="J664" i="38"/>
  <c r="J700" i="38"/>
  <c r="J55" i="38"/>
  <c r="J222" i="38"/>
  <c r="J393" i="38"/>
  <c r="J73" i="38"/>
  <c r="J425" i="38"/>
  <c r="J825" i="38"/>
  <c r="F82" i="22"/>
  <c r="F13" i="22"/>
  <c r="F18" i="22" s="1"/>
  <c r="G121" i="22"/>
  <c r="G135" i="22" s="1"/>
  <c r="D17" i="22"/>
  <c r="Z833" i="33"/>
  <c r="N839" i="33"/>
  <c r="K41" i="34"/>
  <c r="AE41" i="34"/>
  <c r="W41" i="34"/>
  <c r="F7" i="38"/>
  <c r="D116" i="22" s="1"/>
  <c r="D130" i="22" s="1"/>
  <c r="N7" i="38"/>
  <c r="F116" i="22" s="1"/>
  <c r="F130" i="22" s="1"/>
  <c r="I623" i="4"/>
  <c r="I196" i="4"/>
  <c r="I62" i="4"/>
  <c r="I843" i="4"/>
  <c r="I1068" i="4"/>
  <c r="I294" i="4"/>
  <c r="N5" i="38"/>
  <c r="F114" i="22" s="1"/>
  <c r="F128" i="22" s="1"/>
  <c r="F5" i="38"/>
  <c r="D114" i="22" s="1"/>
  <c r="D128" i="22" s="1"/>
  <c r="J683" i="38"/>
  <c r="AA34" i="34"/>
  <c r="J698" i="38"/>
  <c r="AA35" i="34"/>
  <c r="J402" i="38"/>
  <c r="AA26" i="34"/>
  <c r="J19" i="38"/>
  <c r="AA6" i="34"/>
  <c r="AA5" i="34"/>
  <c r="J216" i="38"/>
  <c r="AA19" i="34"/>
  <c r="J822" i="38"/>
  <c r="AA40" i="34"/>
  <c r="J489" i="38"/>
  <c r="AA29" i="34"/>
  <c r="J821" i="38"/>
  <c r="AA39" i="34"/>
  <c r="J296" i="38"/>
  <c r="AA23" i="34"/>
  <c r="J706" i="38"/>
  <c r="AA36" i="34"/>
  <c r="J261" i="38"/>
  <c r="AA21" i="34"/>
  <c r="J205" i="38"/>
  <c r="AA16" i="34"/>
  <c r="J154" i="38"/>
  <c r="AA12" i="34"/>
  <c r="J207" i="38"/>
  <c r="AA17" i="34"/>
  <c r="J663" i="38"/>
  <c r="AA31" i="34"/>
  <c r="J384" i="38"/>
  <c r="AA25" i="34"/>
  <c r="J431" i="38"/>
  <c r="AA28" i="34"/>
  <c r="J674" i="38"/>
  <c r="AA32" i="34"/>
  <c r="J517" i="38"/>
  <c r="AA30" i="34"/>
  <c r="J278" i="38"/>
  <c r="AA22" i="34"/>
  <c r="J254" i="38"/>
  <c r="AA20" i="34"/>
  <c r="J126" i="38"/>
  <c r="AA9" i="34"/>
  <c r="J721" i="38"/>
  <c r="AA38" i="34"/>
  <c r="J423" i="38"/>
  <c r="AA27" i="34"/>
  <c r="J306" i="38"/>
  <c r="AA24" i="34"/>
  <c r="J136" i="38"/>
  <c r="AA10" i="34"/>
  <c r="J115" i="38"/>
  <c r="AA8" i="34"/>
  <c r="J709" i="38"/>
  <c r="AA37" i="34"/>
  <c r="J204" i="38"/>
  <c r="AA15" i="34"/>
  <c r="J149" i="38"/>
  <c r="AA11" i="34"/>
  <c r="J675" i="38"/>
  <c r="AA33" i="34"/>
  <c r="J38" i="38"/>
  <c r="AA7" i="34"/>
  <c r="J159" i="38"/>
  <c r="AA13" i="34"/>
  <c r="J209" i="38"/>
  <c r="AA18" i="34"/>
  <c r="J182" i="38"/>
  <c r="AA14" i="34"/>
  <c r="J11" i="38"/>
  <c r="K47" i="34"/>
  <c r="N23" i="35" l="1"/>
  <c r="O19" i="35"/>
  <c r="P19" i="35" s="1"/>
  <c r="Q19" i="35" s="1"/>
  <c r="R19" i="35" s="1"/>
  <c r="J19" i="35"/>
  <c r="K19" i="35" s="1"/>
  <c r="L19" i="35" s="1"/>
  <c r="M19" i="35" s="1"/>
  <c r="N24" i="35"/>
  <c r="O20" i="35"/>
  <c r="P20" i="35" s="1"/>
  <c r="Q20" i="35" s="1"/>
  <c r="R20" i="35" s="1"/>
  <c r="J20" i="35"/>
  <c r="K20" i="35" s="1"/>
  <c r="L20" i="35" s="1"/>
  <c r="M20" i="35" s="1"/>
  <c r="N22" i="35"/>
  <c r="O18" i="35"/>
  <c r="P18" i="35" s="1"/>
  <c r="Q18" i="35" s="1"/>
  <c r="R18" i="35" s="1"/>
  <c r="J18" i="35"/>
  <c r="K18" i="35" s="1"/>
  <c r="L18" i="35" s="1"/>
  <c r="M18" i="35" s="1"/>
  <c r="D22" i="35"/>
  <c r="E18" i="35"/>
  <c r="F18" i="35" s="1"/>
  <c r="G18" i="35" s="1"/>
  <c r="H18" i="35" s="1"/>
  <c r="D24" i="35"/>
  <c r="E20" i="35"/>
  <c r="F20" i="35" s="1"/>
  <c r="G20" i="35" s="1"/>
  <c r="H20" i="35" s="1"/>
  <c r="D19" i="35"/>
  <c r="R189" i="43"/>
  <c r="R190" i="43" s="1"/>
  <c r="G115" i="22"/>
  <c r="G129" i="22" s="1"/>
  <c r="C11" i="22"/>
  <c r="C16" i="22" s="1"/>
  <c r="C13" i="22"/>
  <c r="F17" i="22"/>
  <c r="E16" i="22"/>
  <c r="AA41" i="34"/>
  <c r="J7" i="38"/>
  <c r="E116" i="22" s="1"/>
  <c r="E130" i="22" s="1"/>
  <c r="I844" i="4"/>
  <c r="I63" i="4"/>
  <c r="I295" i="4"/>
  <c r="I197" i="4"/>
  <c r="I1069" i="4"/>
  <c r="I624" i="4"/>
  <c r="J5" i="38"/>
  <c r="E114" i="22" s="1"/>
  <c r="E128" i="22" s="1"/>
  <c r="C18" i="22" l="1"/>
  <c r="D23" i="35"/>
  <c r="E19" i="35"/>
  <c r="F19" i="35" s="1"/>
  <c r="G19" i="35" s="1"/>
  <c r="H19" i="35" s="1"/>
  <c r="O24" i="35"/>
  <c r="O23" i="35"/>
  <c r="O22" i="35"/>
  <c r="G122" i="22"/>
  <c r="G136" i="22" s="1"/>
  <c r="C12" i="22"/>
  <c r="C17" i="22" s="1"/>
  <c r="G114" i="22"/>
  <c r="G128" i="22" s="1"/>
  <c r="D16" i="22"/>
  <c r="G116" i="22"/>
  <c r="G130" i="22" s="1"/>
  <c r="I1070" i="4"/>
  <c r="I845" i="4"/>
  <c r="I625" i="4"/>
  <c r="I198" i="4"/>
  <c r="I296" i="4"/>
  <c r="I64" i="4"/>
  <c r="E22" i="35"/>
  <c r="E24" i="35"/>
  <c r="P24" i="35" l="1"/>
  <c r="P23" i="35"/>
  <c r="P22" i="35"/>
  <c r="F16" i="22"/>
  <c r="I65" i="4"/>
  <c r="I297" i="4"/>
  <c r="I1071" i="4"/>
  <c r="I199" i="4"/>
  <c r="I626" i="4"/>
  <c r="I846" i="4"/>
  <c r="E23" i="35"/>
  <c r="F22" i="35"/>
  <c r="G22" i="35"/>
  <c r="F24" i="35"/>
  <c r="G24" i="35"/>
  <c r="H24" i="35"/>
  <c r="H22" i="35"/>
  <c r="R24" i="35" l="1"/>
  <c r="Q24" i="35"/>
  <c r="R23" i="35"/>
  <c r="Q23" i="35"/>
  <c r="R22" i="35"/>
  <c r="Q22" i="35"/>
  <c r="I847" i="4"/>
  <c r="I298" i="4"/>
  <c r="I627" i="4"/>
  <c r="I66" i="4"/>
  <c r="I200" i="4"/>
  <c r="I1072" i="4"/>
  <c r="F23" i="35"/>
  <c r="I299" i="4" l="1"/>
  <c r="I201" i="4"/>
  <c r="I848" i="4"/>
  <c r="I1073" i="4"/>
  <c r="I67" i="4"/>
  <c r="I628" i="4"/>
  <c r="H23" i="35"/>
  <c r="G23" i="35"/>
  <c r="I68" i="4" l="1"/>
  <c r="I300" i="4"/>
  <c r="I629" i="4"/>
  <c r="I202" i="4"/>
  <c r="I1074" i="4"/>
  <c r="I849" i="4"/>
  <c r="J23" i="35"/>
  <c r="J22" i="35"/>
  <c r="J24" i="35"/>
  <c r="I301" i="4" l="1"/>
  <c r="I1075" i="4"/>
  <c r="I69" i="4"/>
  <c r="I850" i="4"/>
  <c r="I203" i="4"/>
  <c r="I630" i="4"/>
  <c r="K24" i="35"/>
  <c r="K22" i="35"/>
  <c r="K23" i="35"/>
  <c r="I631" i="4" l="1"/>
  <c r="I1076" i="4"/>
  <c r="I302" i="4"/>
  <c r="I204" i="4"/>
  <c r="I851" i="4"/>
  <c r="I70" i="4"/>
  <c r="M23" i="35"/>
  <c r="L23" i="35"/>
  <c r="M22" i="35"/>
  <c r="L22" i="35"/>
  <c r="M24" i="35"/>
  <c r="L24" i="35"/>
  <c r="I71" i="4" l="1"/>
  <c r="I205" i="4"/>
  <c r="I303" i="4"/>
  <c r="I1077" i="4"/>
  <c r="I852" i="4"/>
  <c r="I632" i="4"/>
  <c r="I1078" i="4" l="1"/>
  <c r="I304" i="4"/>
  <c r="I206" i="4"/>
  <c r="I633" i="4"/>
  <c r="I853" i="4"/>
  <c r="I72" i="4"/>
  <c r="I634" i="4" l="1"/>
  <c r="I207" i="4"/>
  <c r="I73" i="4"/>
  <c r="I305" i="4"/>
  <c r="I854" i="4"/>
  <c r="I1079" i="4"/>
  <c r="I306" i="4" l="1"/>
  <c r="I74" i="4"/>
  <c r="I208" i="4"/>
  <c r="I1080" i="4"/>
  <c r="I855" i="4"/>
  <c r="I635" i="4"/>
  <c r="I1081" i="4" l="1"/>
  <c r="I209" i="4"/>
  <c r="I636" i="4"/>
  <c r="I75" i="4"/>
  <c r="I856" i="4"/>
  <c r="I307" i="4"/>
  <c r="I76" i="4" l="1"/>
  <c r="I637" i="4"/>
  <c r="I210" i="4"/>
  <c r="I308" i="4"/>
  <c r="I857" i="4"/>
  <c r="I1082" i="4"/>
  <c r="I309" i="4" l="1"/>
  <c r="I211" i="4"/>
  <c r="I1083" i="4"/>
  <c r="I638" i="4"/>
  <c r="I858" i="4"/>
  <c r="I77" i="4"/>
  <c r="I639" i="4" l="1"/>
  <c r="I1084" i="4"/>
  <c r="I78" i="4"/>
  <c r="I212" i="4"/>
  <c r="I859" i="4"/>
  <c r="I310" i="4"/>
  <c r="I213" i="4" l="1"/>
  <c r="I79" i="4"/>
  <c r="I1085" i="4"/>
  <c r="I311" i="4"/>
  <c r="I640" i="4"/>
  <c r="I860" i="4"/>
  <c r="I312" i="4" l="1"/>
  <c r="I1086" i="4"/>
  <c r="I861" i="4"/>
  <c r="I80" i="4"/>
  <c r="I641" i="4"/>
  <c r="I214" i="4"/>
  <c r="I81" i="4" l="1"/>
  <c r="I862" i="4"/>
  <c r="I1087" i="4"/>
  <c r="I215" i="4"/>
  <c r="I642" i="4"/>
  <c r="I313" i="4"/>
  <c r="I216" i="4" l="1"/>
  <c r="I1088" i="4"/>
  <c r="I314" i="4"/>
  <c r="I863" i="4"/>
  <c r="I82" i="4"/>
  <c r="I643" i="4"/>
  <c r="I864" i="4" l="1"/>
  <c r="I315" i="4"/>
  <c r="I644" i="4"/>
  <c r="I1089" i="4"/>
  <c r="I217" i="4"/>
  <c r="I83" i="4"/>
  <c r="I1090" i="4" l="1"/>
  <c r="I645" i="4"/>
  <c r="I84" i="4"/>
  <c r="I316" i="4"/>
  <c r="I218" i="4"/>
  <c r="I865" i="4"/>
  <c r="I317" i="4" l="1"/>
  <c r="I85" i="4"/>
  <c r="I866" i="4"/>
  <c r="I646" i="4"/>
  <c r="I1091" i="4"/>
  <c r="I219" i="4"/>
  <c r="I647" i="4" l="1"/>
  <c r="I867" i="4"/>
  <c r="I86" i="4"/>
  <c r="I220" i="4"/>
  <c r="I1092" i="4"/>
  <c r="I318" i="4"/>
  <c r="I221" i="4" l="1"/>
  <c r="I87" i="4"/>
  <c r="I868" i="4"/>
  <c r="I319" i="4"/>
  <c r="I1093" i="4"/>
  <c r="I648" i="4"/>
  <c r="I320" i="4" l="1"/>
  <c r="I869" i="4"/>
  <c r="I649" i="4"/>
  <c r="I88" i="4"/>
  <c r="I222" i="4"/>
  <c r="I1094" i="4"/>
  <c r="I89" i="4" l="1"/>
  <c r="I650" i="4"/>
  <c r="I1095" i="4"/>
  <c r="I870" i="4"/>
  <c r="I321" i="4"/>
  <c r="I223" i="4"/>
  <c r="I871" i="4" l="1"/>
  <c r="I1096" i="4"/>
  <c r="I224" i="4"/>
  <c r="I651" i="4"/>
  <c r="I322" i="4"/>
  <c r="I90" i="4"/>
  <c r="I652" i="4" l="1"/>
  <c r="I225" i="4"/>
  <c r="I91" i="4"/>
  <c r="I1097" i="4"/>
  <c r="I323" i="4"/>
  <c r="I872" i="4"/>
  <c r="I1098" i="4" l="1"/>
  <c r="I92" i="4"/>
  <c r="I873" i="4"/>
  <c r="I226" i="4"/>
  <c r="I324" i="4"/>
  <c r="I653" i="4"/>
  <c r="I227" i="4" l="1"/>
  <c r="I874" i="4"/>
  <c r="I654" i="4"/>
  <c r="I93" i="4"/>
  <c r="I325" i="4"/>
  <c r="I1099" i="4"/>
  <c r="I94" i="4" l="1"/>
  <c r="I655" i="4"/>
  <c r="I1100" i="4"/>
  <c r="I875" i="4"/>
  <c r="I326" i="4"/>
  <c r="I228" i="4"/>
  <c r="I876" i="4" l="1"/>
  <c r="I1101" i="4"/>
  <c r="I229" i="4"/>
  <c r="I656" i="4"/>
  <c r="I327" i="4"/>
  <c r="I95" i="4"/>
  <c r="I657" i="4" l="1"/>
  <c r="I230" i="4"/>
  <c r="I96" i="4"/>
  <c r="I1102" i="4"/>
  <c r="I328" i="4"/>
  <c r="I877" i="4"/>
  <c r="I1103" i="4" l="1"/>
  <c r="I97" i="4"/>
  <c r="I878" i="4"/>
  <c r="I231" i="4"/>
  <c r="I329" i="4"/>
  <c r="I658" i="4"/>
  <c r="I232" i="4" l="1"/>
  <c r="I879" i="4"/>
  <c r="I98" i="4"/>
  <c r="I659" i="4"/>
  <c r="I330" i="4"/>
  <c r="I1104" i="4"/>
  <c r="I660" i="4" l="1"/>
  <c r="I99" i="4"/>
  <c r="I1105" i="4"/>
  <c r="I880" i="4"/>
  <c r="I331" i="4"/>
  <c r="I233" i="4"/>
  <c r="I881" i="4" l="1"/>
  <c r="I1106" i="4"/>
  <c r="I234" i="4"/>
  <c r="I100" i="4"/>
  <c r="I332" i="4"/>
  <c r="I661" i="4"/>
  <c r="I101" i="4" l="1"/>
  <c r="I235" i="4"/>
  <c r="I662" i="4"/>
  <c r="I1107" i="4"/>
  <c r="I333" i="4"/>
  <c r="I882" i="4"/>
  <c r="I1108" i="4" l="1"/>
  <c r="I663" i="4"/>
  <c r="I236" i="4"/>
  <c r="I883" i="4"/>
  <c r="I334" i="4"/>
  <c r="I102" i="4"/>
  <c r="I884" i="4" l="1"/>
  <c r="I237" i="4"/>
  <c r="I238" i="4"/>
  <c r="I103" i="4"/>
  <c r="I664" i="4"/>
  <c r="I335" i="4"/>
  <c r="I1109" i="4"/>
  <c r="I665" i="4" l="1"/>
  <c r="I104" i="4"/>
  <c r="I1110" i="4"/>
  <c r="I885" i="4"/>
  <c r="I336" i="4"/>
  <c r="I886" i="4" l="1"/>
  <c r="I1111" i="4"/>
  <c r="I105" i="4"/>
  <c r="I337" i="4"/>
  <c r="I666" i="4"/>
  <c r="I338" i="4" l="1"/>
  <c r="I106" i="4"/>
  <c r="I1112" i="4"/>
  <c r="I667" i="4"/>
  <c r="I887" i="4"/>
  <c r="I1113" i="4" l="1"/>
  <c r="I107" i="4"/>
  <c r="I668" i="4"/>
  <c r="I339" i="4"/>
  <c r="I888" i="4"/>
  <c r="I340" i="4" l="1"/>
  <c r="I669" i="4"/>
  <c r="I108" i="4"/>
  <c r="I889" i="4"/>
  <c r="I1114" i="4"/>
  <c r="I109" i="4" l="1"/>
  <c r="I670" i="4"/>
  <c r="I890" i="4"/>
  <c r="I1115" i="4"/>
  <c r="I341" i="4"/>
  <c r="I891" i="4" l="1"/>
  <c r="I1116" i="4"/>
  <c r="I671" i="4"/>
  <c r="I342" i="4"/>
  <c r="I110" i="4"/>
  <c r="I343" i="4" l="1"/>
  <c r="I672" i="4"/>
  <c r="I1117" i="4"/>
  <c r="I1118" i="4"/>
  <c r="I111" i="4"/>
  <c r="I892" i="4"/>
  <c r="I112" i="4" l="1"/>
  <c r="I673" i="4"/>
  <c r="I893" i="4"/>
  <c r="I344" i="4"/>
  <c r="I674" i="4" l="1"/>
  <c r="I345" i="4"/>
  <c r="I894" i="4"/>
  <c r="I113" i="4"/>
  <c r="I895" i="4" l="1"/>
  <c r="I346" i="4"/>
  <c r="I114" i="4"/>
  <c r="I675" i="4"/>
  <c r="I676" i="4" l="1"/>
  <c r="I115" i="4"/>
  <c r="I347" i="4"/>
  <c r="I896" i="4"/>
  <c r="I897" i="4" l="1"/>
  <c r="I348" i="4"/>
  <c r="I116" i="4"/>
  <c r="I677" i="4"/>
  <c r="I349" i="4" l="1"/>
  <c r="I678" i="4"/>
  <c r="I117" i="4"/>
  <c r="I898" i="4"/>
  <c r="I118" i="4" l="1"/>
  <c r="I679" i="4"/>
  <c r="I899" i="4"/>
  <c r="I350" i="4"/>
  <c r="I351" i="4" l="1"/>
  <c r="I680" i="4"/>
  <c r="I900" i="4"/>
  <c r="I119" i="4"/>
  <c r="I120" i="4" l="1"/>
  <c r="I901" i="4"/>
  <c r="I681" i="4"/>
  <c r="I352" i="4"/>
  <c r="I353" i="4" l="1"/>
  <c r="I682" i="4"/>
  <c r="I902" i="4"/>
  <c r="I121" i="4"/>
  <c r="I903" i="4" l="1"/>
  <c r="I683" i="4"/>
  <c r="I354" i="4"/>
  <c r="I122" i="4"/>
  <c r="I355" i="4" l="1"/>
  <c r="I684" i="4"/>
  <c r="I123" i="4"/>
  <c r="I904" i="4"/>
  <c r="I905" i="4" l="1"/>
  <c r="I124" i="4"/>
  <c r="I685" i="4"/>
  <c r="I356" i="4"/>
  <c r="I686" i="4" l="1"/>
  <c r="I125" i="4"/>
  <c r="I357" i="4"/>
  <c r="I906" i="4"/>
  <c r="I907" i="4" l="1"/>
  <c r="I126" i="4"/>
  <c r="I358" i="4"/>
  <c r="I687" i="4"/>
  <c r="I127" i="4" l="1"/>
  <c r="I688" i="4"/>
  <c r="I359" i="4"/>
  <c r="I908" i="4"/>
  <c r="I360" i="4" l="1"/>
  <c r="I689" i="4"/>
  <c r="I909" i="4"/>
  <c r="I128" i="4"/>
  <c r="I129" i="4" l="1"/>
  <c r="I910" i="4"/>
  <c r="I690" i="4"/>
  <c r="I361" i="4"/>
  <c r="I362" i="4" l="1"/>
  <c r="I911" i="4"/>
  <c r="I691" i="4"/>
  <c r="I130" i="4"/>
  <c r="I131" i="4" l="1"/>
  <c r="I912" i="4"/>
  <c r="I692" i="4"/>
  <c r="I363" i="4"/>
  <c r="I693" i="4" l="1"/>
  <c r="I913" i="4"/>
  <c r="I364" i="4"/>
  <c r="I132" i="4"/>
  <c r="I365" i="4" l="1"/>
  <c r="I914" i="4"/>
  <c r="I133" i="4"/>
  <c r="I694" i="4"/>
  <c r="I134" i="4" l="1"/>
  <c r="I915" i="4"/>
  <c r="I695" i="4"/>
  <c r="I366" i="4"/>
  <c r="I916" i="4" l="1"/>
  <c r="I367" i="4"/>
  <c r="I696" i="4"/>
  <c r="I135" i="4"/>
  <c r="I136" i="4" l="1"/>
  <c r="I368" i="4"/>
  <c r="I917" i="4"/>
  <c r="I697" i="4"/>
  <c r="I918" i="4" l="1"/>
  <c r="I369" i="4"/>
  <c r="I698" i="4"/>
  <c r="I137" i="4"/>
  <c r="I370" i="4" l="1"/>
  <c r="I699" i="4"/>
  <c r="I919" i="4"/>
  <c r="I139" i="4"/>
  <c r="I138" i="4"/>
  <c r="I700" i="4" l="1"/>
  <c r="I920" i="4"/>
  <c r="I371" i="4"/>
  <c r="I372" i="4" l="1"/>
  <c r="I921" i="4"/>
  <c r="I701" i="4"/>
  <c r="I922" i="4" l="1"/>
  <c r="I702" i="4"/>
  <c r="I373" i="4"/>
  <c r="I703" i="4" l="1"/>
  <c r="I374" i="4"/>
  <c r="I923" i="4"/>
  <c r="I375" i="4" l="1"/>
  <c r="I924" i="4"/>
  <c r="I704" i="4"/>
  <c r="I705" i="4" l="1"/>
  <c r="I925" i="4"/>
  <c r="I376" i="4"/>
  <c r="I926" i="4" l="1"/>
  <c r="I377" i="4"/>
  <c r="I706" i="4"/>
  <c r="I707" i="4" l="1"/>
  <c r="I378" i="4"/>
  <c r="I927" i="4"/>
  <c r="I379" i="4" l="1"/>
  <c r="I928" i="4"/>
  <c r="I708" i="4"/>
  <c r="I929" i="4" l="1"/>
  <c r="I709" i="4"/>
  <c r="I380" i="4"/>
  <c r="I710" i="4" l="1"/>
  <c r="I381" i="4"/>
  <c r="I930" i="4"/>
  <c r="I931" i="4" l="1"/>
  <c r="I382" i="4"/>
  <c r="I711" i="4"/>
  <c r="I383" i="4" l="1"/>
  <c r="I712" i="4"/>
  <c r="I932" i="4"/>
  <c r="I933" i="4" l="1"/>
  <c r="I713" i="4"/>
  <c r="I384" i="4"/>
  <c r="I714" i="4" l="1"/>
  <c r="I385" i="4"/>
  <c r="I934" i="4"/>
  <c r="I386" i="4" l="1"/>
  <c r="I935" i="4"/>
  <c r="I715" i="4"/>
  <c r="I936" i="4" l="1"/>
  <c r="I716" i="4"/>
  <c r="I387" i="4"/>
  <c r="I388" i="4" l="1"/>
  <c r="I717" i="4"/>
  <c r="I937" i="4"/>
  <c r="I718" i="4" l="1"/>
  <c r="I938" i="4"/>
  <c r="I389" i="4"/>
  <c r="I390" i="4" l="1"/>
  <c r="I939" i="4"/>
  <c r="I719" i="4"/>
  <c r="I720" i="4" l="1"/>
  <c r="I940" i="4"/>
  <c r="I391" i="4"/>
  <c r="I392" i="4" l="1"/>
  <c r="I941" i="4"/>
  <c r="I721" i="4"/>
  <c r="I722" i="4" l="1"/>
  <c r="I942" i="4"/>
  <c r="I393" i="4"/>
  <c r="I394" i="4" l="1"/>
  <c r="I943" i="4"/>
  <c r="I723" i="4"/>
  <c r="I724" i="4" l="1"/>
  <c r="I944" i="4"/>
  <c r="I395" i="4"/>
  <c r="I945" i="4" l="1"/>
  <c r="I396" i="4"/>
  <c r="I725" i="4"/>
  <c r="I397" i="4" l="1"/>
  <c r="I726" i="4"/>
  <c r="I946" i="4"/>
  <c r="I727" i="4" l="1"/>
  <c r="I947" i="4"/>
  <c r="I398" i="4"/>
  <c r="I948" i="4" l="1"/>
  <c r="I399" i="4"/>
  <c r="I728" i="4"/>
  <c r="I729" i="4" l="1"/>
  <c r="I400" i="4"/>
  <c r="I949" i="4"/>
  <c r="I401" i="4" l="1"/>
  <c r="I950" i="4"/>
  <c r="I730" i="4"/>
  <c r="I951" i="4" l="1"/>
  <c r="I731" i="4"/>
  <c r="I402" i="4"/>
  <c r="I403" i="4" l="1"/>
  <c r="I732" i="4"/>
  <c r="I952" i="4"/>
  <c r="I733" i="4" l="1"/>
  <c r="I953" i="4"/>
  <c r="I404" i="4"/>
  <c r="I405" i="4" l="1"/>
  <c r="I954" i="4"/>
  <c r="I734" i="4"/>
  <c r="I735" i="4" l="1"/>
  <c r="I955" i="4"/>
  <c r="I406" i="4"/>
  <c r="I956" i="4" l="1"/>
  <c r="I407" i="4"/>
  <c r="I736" i="4"/>
  <c r="I737" i="4" l="1"/>
  <c r="I408" i="4"/>
  <c r="I957" i="4"/>
  <c r="I958" i="4" l="1"/>
  <c r="I409" i="4"/>
  <c r="I738" i="4"/>
  <c r="I739" i="4" l="1"/>
  <c r="I410" i="4"/>
  <c r="I959" i="4"/>
  <c r="I411" i="4" l="1"/>
  <c r="I960" i="4"/>
  <c r="I740" i="4"/>
  <c r="I961" i="4" l="1"/>
  <c r="I741" i="4"/>
  <c r="I412" i="4"/>
  <c r="I413" i="4" l="1"/>
  <c r="I742" i="4"/>
  <c r="I962" i="4"/>
  <c r="I963" i="4" l="1"/>
  <c r="I743" i="4"/>
  <c r="I414" i="4"/>
  <c r="I415" i="4" l="1"/>
  <c r="I744" i="4"/>
  <c r="I964" i="4"/>
  <c r="I965" i="4" l="1"/>
  <c r="I745" i="4"/>
  <c r="I416" i="4"/>
  <c r="I417" i="4" l="1"/>
  <c r="I746" i="4"/>
  <c r="I966" i="4"/>
  <c r="I747" i="4" l="1"/>
  <c r="I967" i="4"/>
  <c r="I418" i="4"/>
  <c r="I968" i="4" l="1"/>
  <c r="I419" i="4"/>
  <c r="I748" i="4"/>
  <c r="I749" i="4" l="1"/>
  <c r="I420" i="4"/>
  <c r="I969" i="4"/>
  <c r="I970" i="4" l="1"/>
  <c r="I421" i="4"/>
  <c r="I750" i="4"/>
  <c r="I751" i="4" l="1"/>
  <c r="I422" i="4"/>
  <c r="I971" i="4"/>
  <c r="I972" i="4" l="1"/>
  <c r="I423" i="4"/>
  <c r="I752" i="4"/>
  <c r="I753" i="4" l="1"/>
  <c r="I424" i="4"/>
  <c r="I973" i="4"/>
  <c r="I974" i="4" l="1"/>
  <c r="I425" i="4"/>
  <c r="I754" i="4"/>
  <c r="I426" i="4" l="1"/>
  <c r="I755" i="4"/>
  <c r="I975" i="4"/>
  <c r="I976" i="4" l="1"/>
  <c r="I756" i="4"/>
  <c r="I427" i="4"/>
  <c r="I428" i="4" l="1"/>
  <c r="I757" i="4"/>
  <c r="I977" i="4"/>
  <c r="I978" i="4" l="1"/>
  <c r="I758" i="4"/>
  <c r="I429" i="4"/>
  <c r="I759" i="4" l="1"/>
  <c r="I430" i="4"/>
  <c r="I979" i="4"/>
  <c r="I431" i="4" l="1"/>
  <c r="I980" i="4"/>
  <c r="I760" i="4"/>
  <c r="I981" i="4" l="1"/>
  <c r="I761" i="4"/>
  <c r="I432" i="4"/>
  <c r="I433" i="4" l="1"/>
  <c r="I762" i="4"/>
  <c r="I982" i="4"/>
  <c r="I763" i="4" l="1"/>
  <c r="I983" i="4"/>
  <c r="I434" i="4"/>
  <c r="I984" i="4" l="1"/>
  <c r="I435" i="4"/>
  <c r="I764" i="4"/>
  <c r="I436" i="4" l="1"/>
  <c r="I765" i="4"/>
  <c r="I985" i="4"/>
  <c r="I766" i="4" l="1"/>
  <c r="I986" i="4"/>
  <c r="I437" i="4"/>
  <c r="I438" i="4" l="1"/>
  <c r="I987" i="4"/>
  <c r="I767" i="4"/>
  <c r="I988" i="4" l="1"/>
  <c r="I768" i="4"/>
  <c r="I439" i="4"/>
  <c r="I440" i="4" l="1"/>
  <c r="I769" i="4"/>
  <c r="I989" i="4"/>
  <c r="I770" i="4" l="1"/>
  <c r="I990" i="4"/>
  <c r="I441" i="4"/>
  <c r="I442" i="4" l="1"/>
  <c r="I991" i="4"/>
  <c r="I771" i="4"/>
  <c r="I992" i="4" l="1"/>
  <c r="I772" i="4"/>
  <c r="I443" i="4"/>
  <c r="I444" i="4" l="1"/>
  <c r="I773" i="4"/>
  <c r="I993" i="4"/>
  <c r="I774" i="4" l="1"/>
  <c r="I994" i="4"/>
  <c r="I445" i="4"/>
  <c r="I446" i="4" l="1"/>
  <c r="I995" i="4"/>
  <c r="I775" i="4"/>
  <c r="I996" i="4" l="1"/>
  <c r="I776" i="4"/>
  <c r="I447" i="4"/>
  <c r="I777" i="4" l="1"/>
  <c r="I448" i="4"/>
  <c r="I997" i="4"/>
  <c r="I998" i="4" l="1"/>
  <c r="I449" i="4"/>
  <c r="I778" i="4"/>
  <c r="I779" i="4" l="1"/>
  <c r="I450" i="4"/>
  <c r="I999" i="4"/>
  <c r="I1000" i="4" l="1"/>
  <c r="I451" i="4"/>
  <c r="I780" i="4"/>
  <c r="I781" i="4" l="1"/>
  <c r="I452" i="4"/>
  <c r="I1001" i="4"/>
  <c r="I1002" i="4" l="1"/>
  <c r="I453" i="4"/>
  <c r="I782" i="4"/>
  <c r="I783" i="4" l="1"/>
  <c r="I454" i="4"/>
  <c r="I1003" i="4"/>
  <c r="I1004" i="4" l="1"/>
  <c r="I455" i="4"/>
  <c r="I784" i="4"/>
  <c r="I786" i="4" l="1"/>
  <c r="I785" i="4"/>
  <c r="I456" i="4"/>
  <c r="I1005" i="4"/>
  <c r="I1006" i="4" l="1"/>
  <c r="I457" i="4"/>
  <c r="I458" i="4" l="1"/>
  <c r="I1008" i="4"/>
  <c r="I1007" i="4"/>
  <c r="I459" i="4" l="1"/>
  <c r="I460" i="4" l="1"/>
  <c r="I461" i="4" l="1"/>
  <c r="I462" i="4" l="1"/>
  <c r="I463" i="4" l="1"/>
  <c r="I464" i="4" l="1"/>
  <c r="I465" i="4" l="1"/>
  <c r="I466" i="4" l="1"/>
  <c r="I467" i="4" l="1"/>
  <c r="I468" i="4" l="1"/>
  <c r="I469" i="4" l="1"/>
  <c r="I470" i="4" l="1"/>
  <c r="I471" i="4" l="1"/>
  <c r="I472" i="4" l="1"/>
  <c r="I473" i="4" l="1"/>
  <c r="I474" i="4" l="1"/>
  <c r="I475" i="4" l="1"/>
  <c r="I476" i="4" l="1"/>
  <c r="I477" i="4" l="1"/>
  <c r="I478" i="4" l="1"/>
  <c r="I479" i="4" l="1"/>
  <c r="I480" i="4" l="1"/>
  <c r="I481" i="4" l="1"/>
  <c r="I482" i="4" l="1"/>
  <c r="I483" i="4" l="1"/>
  <c r="I484" i="4" l="1"/>
  <c r="I485" i="4" l="1"/>
  <c r="I486" i="4" l="1"/>
  <c r="I487" i="4" l="1"/>
  <c r="I488" i="4" l="1"/>
  <c r="I489" i="4" l="1"/>
  <c r="I490" i="4" l="1"/>
  <c r="I491" i="4" l="1"/>
  <c r="I492" i="4" l="1"/>
  <c r="I493" i="4" l="1"/>
  <c r="I494" i="4" l="1"/>
  <c r="I495" i="4" l="1"/>
  <c r="I496" i="4" l="1"/>
  <c r="I497" i="4" l="1"/>
  <c r="I498" i="4" l="1"/>
  <c r="I499" i="4" l="1"/>
  <c r="I500" i="4" l="1"/>
  <c r="I501" i="4" l="1"/>
  <c r="I502" i="4" l="1"/>
  <c r="I503" i="4" l="1"/>
  <c r="I504" i="4" l="1"/>
  <c r="I505" i="4" l="1"/>
  <c r="I506" i="4" l="1"/>
  <c r="I507" i="4" l="1"/>
  <c r="I508" i="4" l="1"/>
  <c r="I509" i="4" l="1"/>
  <c r="I510" i="4" l="1"/>
  <c r="I511" i="4" l="1"/>
  <c r="I512" i="4" l="1"/>
  <c r="I513" i="4" l="1"/>
  <c r="I514" i="4" l="1"/>
  <c r="I515" i="4" l="1"/>
  <c r="I516" i="4" l="1"/>
  <c r="I517" i="4" l="1"/>
  <c r="I518" i="4" l="1"/>
  <c r="I519" i="4" l="1"/>
  <c r="I520" i="4" l="1"/>
  <c r="I521" i="4" l="1"/>
  <c r="I522" i="4" l="1"/>
  <c r="I523" i="4" l="1"/>
  <c r="I524" i="4" l="1"/>
  <c r="I525" i="4" l="1"/>
  <c r="I526" i="4" l="1"/>
  <c r="I527" i="4" l="1"/>
  <c r="I528" i="4" l="1"/>
  <c r="I529" i="4" l="1"/>
  <c r="I530" i="4" l="1"/>
  <c r="I531" i="4" l="1"/>
  <c r="I532" i="4" l="1"/>
  <c r="I533" i="4" l="1"/>
  <c r="I534" i="4" l="1"/>
  <c r="I535" i="4" l="1"/>
  <c r="I536" i="4" l="1"/>
  <c r="I537" i="4" l="1"/>
  <c r="I538" i="4" l="1"/>
  <c r="I539" i="4" l="1"/>
  <c r="I540" i="4" l="1"/>
  <c r="I541" i="4" l="1"/>
  <c r="I542" i="4" l="1"/>
  <c r="I543" i="4" l="1"/>
  <c r="I544" i="4" l="1"/>
  <c r="I545" i="4" l="1"/>
  <c r="I546" i="4" l="1"/>
  <c r="I547" i="4" l="1"/>
  <c r="I548" i="4" l="1"/>
  <c r="I549" i="4" l="1"/>
  <c r="I550" i="4" l="1"/>
  <c r="I551" i="4" l="1"/>
  <c r="I552" i="4" l="1"/>
  <c r="I553" i="4" l="1"/>
  <c r="I554" i="4" l="1"/>
  <c r="I555" i="4" l="1"/>
  <c r="I556" i="4" l="1"/>
  <c r="I557" i="4" l="1"/>
  <c r="I558" i="4" l="1"/>
  <c r="I559" i="4" l="1"/>
  <c r="I560" i="4" l="1"/>
  <c r="I561" i="4" l="1"/>
  <c r="I562" i="4" l="1"/>
  <c r="I563" i="4" l="1"/>
  <c r="I564" i="4" l="1"/>
  <c r="I565" i="4" l="1"/>
  <c r="AJ682" i="4" l="1"/>
  <c r="I567" i="4"/>
  <c r="I566" i="4"/>
  <c r="AI731" i="4"/>
  <c r="AK375" i="4"/>
  <c r="AI958" i="4"/>
  <c r="AJ1034" i="4"/>
  <c r="AK980" i="4"/>
  <c r="AK833" i="4"/>
  <c r="AH943" i="4"/>
  <c r="AJ724" i="4"/>
  <c r="AI68" i="4"/>
  <c r="AH579" i="4"/>
  <c r="AJ594" i="4"/>
  <c r="AH111" i="4"/>
  <c r="AK362" i="4"/>
  <c r="AJ744" i="4"/>
  <c r="AK819" i="4"/>
  <c r="AK534" i="4"/>
  <c r="AH10" i="4"/>
  <c r="AK872" i="4"/>
  <c r="AK12" i="4"/>
  <c r="AH1029" i="4"/>
  <c r="AJ68" i="4"/>
  <c r="AH184" i="4"/>
  <c r="AH920" i="4"/>
  <c r="AH810" i="4"/>
  <c r="AK1033" i="4"/>
  <c r="AK230" i="4"/>
  <c r="AK514" i="4"/>
  <c r="AI322" i="4"/>
  <c r="AI598" i="4"/>
  <c r="AH233" i="4"/>
  <c r="AH720" i="4"/>
  <c r="AJ664" i="4"/>
  <c r="AK943" i="4"/>
  <c r="AK440" i="4"/>
  <c r="AK921" i="4"/>
  <c r="AK865" i="4"/>
  <c r="AI673" i="4"/>
  <c r="AK496" i="4"/>
  <c r="AK144" i="4"/>
  <c r="AK749" i="4"/>
  <c r="AI928" i="4"/>
  <c r="AI371" i="4"/>
  <c r="AH485" i="4"/>
  <c r="AI654" i="4"/>
  <c r="AJ1106" i="4"/>
  <c r="AK886" i="4"/>
  <c r="AJ46" i="4"/>
  <c r="AH999" i="4"/>
  <c r="AH724" i="4"/>
  <c r="AK326" i="4"/>
  <c r="AJ38" i="4"/>
  <c r="AK58" i="4"/>
  <c r="AK903" i="4"/>
  <c r="AH497" i="4"/>
  <c r="AH1099" i="4"/>
  <c r="AJ243" i="4"/>
  <c r="AJ845" i="4"/>
  <c r="AI921" i="4"/>
  <c r="AI30" i="4"/>
  <c r="AK743" i="4"/>
  <c r="AK200" i="4"/>
  <c r="AI687" i="4"/>
  <c r="AK764" i="4"/>
  <c r="AI694" i="4"/>
  <c r="AK484" i="4"/>
  <c r="AJ508" i="4"/>
  <c r="AH309" i="4"/>
  <c r="AJ485" i="4"/>
  <c r="AI135" i="4"/>
  <c r="AK565" i="4"/>
  <c r="AI565" i="4"/>
  <c r="AJ565" i="4"/>
  <c r="AH483" i="4"/>
  <c r="AJ465" i="4"/>
  <c r="AI533" i="4"/>
  <c r="AI478" i="4"/>
  <c r="AH518" i="4"/>
  <c r="AK499" i="4"/>
  <c r="AH530" i="4"/>
  <c r="AI500" i="4"/>
  <c r="AJ516" i="4"/>
  <c r="AJ548" i="4"/>
  <c r="AH555" i="4"/>
  <c r="AJ469" i="4"/>
  <c r="AH500" i="4"/>
  <c r="AI485" i="4"/>
  <c r="AI997" i="4"/>
  <c r="AK483" i="4"/>
  <c r="AH469" i="4"/>
  <c r="AK289" i="4"/>
  <c r="AH820" i="4"/>
  <c r="AH514" i="4"/>
  <c r="AJ1037" i="4"/>
  <c r="AH8" i="4"/>
  <c r="AK737" i="4"/>
  <c r="AI818" i="4"/>
  <c r="AI515" i="4"/>
  <c r="AI381" i="4"/>
  <c r="AK457" i="4"/>
  <c r="AI996" i="4"/>
  <c r="AH114" i="4"/>
  <c r="AH360" i="4"/>
  <c r="AH502" i="4"/>
  <c r="AJ500" i="4"/>
  <c r="AK195" i="4"/>
  <c r="AI393" i="4"/>
  <c r="AH1018" i="4"/>
  <c r="AH1105" i="4"/>
  <c r="AH564" i="4"/>
  <c r="AH503" i="4"/>
  <c r="AJ523" i="4"/>
  <c r="AK555" i="4"/>
  <c r="AI514" i="4"/>
  <c r="AH559" i="4"/>
  <c r="AI554" i="4"/>
  <c r="AJ1051" i="4"/>
  <c r="AK430" i="4"/>
  <c r="AK354" i="4"/>
  <c r="AJ1004" i="4"/>
  <c r="AJ783" i="4"/>
  <c r="AJ367" i="4"/>
  <c r="AK788" i="4"/>
  <c r="AJ121" i="4"/>
  <c r="AK68" i="4"/>
  <c r="AJ401" i="4"/>
  <c r="AJ271" i="4"/>
  <c r="AI1060" i="4"/>
  <c r="AJ345" i="4"/>
  <c r="AI155" i="4"/>
  <c r="AK923" i="4"/>
  <c r="AI198" i="4"/>
  <c r="AI935" i="4"/>
  <c r="AK540" i="4"/>
  <c r="AI475" i="4"/>
  <c r="AI482" i="4"/>
  <c r="AJ275" i="4"/>
  <c r="AJ895" i="4"/>
  <c r="AH132" i="4"/>
  <c r="AH954" i="4"/>
  <c r="AJ67" i="4"/>
  <c r="AK655" i="4"/>
  <c r="AJ123" i="4"/>
  <c r="AH792" i="4"/>
  <c r="AK452" i="4"/>
  <c r="AJ1059" i="4"/>
  <c r="AH749" i="4"/>
  <c r="AK876" i="4"/>
  <c r="AK398" i="4"/>
  <c r="AK233" i="4"/>
  <c r="AH1022" i="4"/>
  <c r="AI139" i="4"/>
  <c r="AH1114" i="4"/>
  <c r="AI825" i="4"/>
  <c r="AH459" i="4"/>
  <c r="AI512" i="4"/>
  <c r="AK488" i="4"/>
  <c r="AH387" i="4"/>
  <c r="AH562" i="4"/>
  <c r="AI109" i="4"/>
  <c r="AH786" i="4"/>
  <c r="AH1005" i="4"/>
  <c r="AK287" i="4"/>
  <c r="AH793" i="4"/>
  <c r="AI172" i="4"/>
  <c r="AK885" i="4"/>
  <c r="AH708" i="4"/>
  <c r="AI672" i="4"/>
  <c r="AK670" i="4"/>
  <c r="AH118" i="4"/>
  <c r="AI837" i="4"/>
  <c r="AH424" i="4"/>
  <c r="AJ652" i="4"/>
  <c r="AJ331" i="4"/>
  <c r="AJ398" i="4"/>
  <c r="AI480" i="4"/>
  <c r="AJ543" i="4"/>
  <c r="AJ522" i="4"/>
  <c r="AH561" i="4"/>
  <c r="AI680" i="4"/>
  <c r="AK1001" i="4"/>
  <c r="AJ931" i="4"/>
  <c r="AI242" i="4"/>
  <c r="AI682" i="4"/>
  <c r="AJ637" i="4"/>
  <c r="AH42" i="4"/>
  <c r="AI1003" i="4"/>
  <c r="AK140" i="4"/>
  <c r="AH336" i="4"/>
  <c r="AJ939" i="4"/>
  <c r="AK695" i="4"/>
  <c r="AH1104" i="4"/>
  <c r="AJ670" i="4"/>
  <c r="AJ677" i="4"/>
  <c r="AI982" i="4"/>
  <c r="AH192" i="4"/>
  <c r="AK881" i="4"/>
  <c r="AJ467" i="4"/>
  <c r="AJ506" i="4"/>
  <c r="AK504" i="4"/>
  <c r="AJ342" i="4"/>
  <c r="AH12" i="4"/>
  <c r="AH1058" i="4"/>
  <c r="AK856" i="4"/>
  <c r="AJ293" i="4"/>
  <c r="AH350" i="4"/>
  <c r="AJ1063" i="4"/>
  <c r="AI451" i="4"/>
  <c r="AI660" i="4"/>
  <c r="AI117" i="4"/>
  <c r="AK665" i="4"/>
  <c r="AI127" i="4"/>
  <c r="AK1014" i="4"/>
  <c r="AH45" i="4"/>
  <c r="AJ970" i="4"/>
  <c r="AI108" i="4"/>
  <c r="AI964" i="4"/>
  <c r="AK517" i="4"/>
  <c r="AJ538" i="4"/>
  <c r="AK558" i="4"/>
  <c r="AJ454" i="4"/>
  <c r="AK231" i="4"/>
  <c r="AH112" i="4"/>
  <c r="AH665" i="4"/>
  <c r="AJ30" i="4"/>
  <c r="AK599" i="4"/>
  <c r="AK771" i="4"/>
  <c r="AJ280" i="4"/>
  <c r="AK187" i="4"/>
  <c r="AI597" i="4"/>
  <c r="AK1063" i="4"/>
  <c r="AH85" i="4"/>
  <c r="AK341" i="4"/>
  <c r="AJ158" i="4"/>
  <c r="AH650" i="4"/>
  <c r="AK288" i="4"/>
  <c r="AH148" i="4"/>
  <c r="AI666" i="4"/>
  <c r="AK533" i="4"/>
  <c r="AH480" i="4"/>
  <c r="AI901" i="4"/>
  <c r="AI31" i="4"/>
  <c r="AH303" i="4"/>
  <c r="AI1116" i="4"/>
  <c r="AH1009" i="4"/>
  <c r="AH585" i="4"/>
  <c r="AH401" i="4"/>
  <c r="AH784" i="4"/>
  <c r="AK613" i="4"/>
  <c r="AK310" i="4"/>
  <c r="AJ936" i="4"/>
  <c r="AJ816" i="4"/>
  <c r="AK842" i="4"/>
  <c r="AH154" i="4"/>
  <c r="AK1020" i="4"/>
  <c r="AJ497" i="4"/>
  <c r="AI215" i="4"/>
  <c r="AH916" i="4"/>
  <c r="AK604" i="4"/>
  <c r="AI915" i="4"/>
  <c r="AJ322" i="4"/>
  <c r="AI519" i="4"/>
  <c r="AK726" i="4"/>
  <c r="AH1092" i="4"/>
  <c r="AJ195" i="4"/>
  <c r="AJ837" i="4"/>
  <c r="AJ842" i="4"/>
  <c r="AI516" i="4"/>
  <c r="AH484" i="4"/>
  <c r="AH906" i="4"/>
  <c r="AK775" i="4"/>
  <c r="AJ989" i="4"/>
  <c r="AH1031" i="4"/>
  <c r="AJ564" i="4"/>
  <c r="AH552" i="4"/>
  <c r="AJ558" i="4"/>
  <c r="AK515" i="4"/>
  <c r="AI496" i="4"/>
  <c r="AI524" i="4"/>
  <c r="AI563" i="4"/>
  <c r="AJ1118" i="4"/>
  <c r="AI1058" i="4"/>
  <c r="AJ310" i="4"/>
  <c r="AK243" i="4"/>
  <c r="AH641" i="4"/>
  <c r="AI607" i="4"/>
  <c r="AK416" i="4"/>
  <c r="AJ1032" i="4"/>
  <c r="AK453" i="4"/>
  <c r="AK559" i="4"/>
  <c r="AH622" i="4"/>
  <c r="AK647" i="4"/>
  <c r="AH917" i="4"/>
  <c r="AI184" i="4"/>
  <c r="AJ23" i="4"/>
  <c r="AI1096" i="4"/>
  <c r="AI940" i="4"/>
  <c r="AH528" i="4"/>
  <c r="AJ460" i="4"/>
  <c r="AJ104" i="4"/>
  <c r="AK1060" i="4"/>
  <c r="AI211" i="4"/>
  <c r="AK446" i="4"/>
  <c r="AJ216" i="4"/>
  <c r="AI204" i="4"/>
  <c r="AJ1062" i="4"/>
  <c r="AJ811" i="4"/>
  <c r="AI217" i="4"/>
  <c r="AJ982" i="4"/>
  <c r="AI236" i="4"/>
  <c r="AK317" i="4"/>
  <c r="AJ903" i="4"/>
  <c r="AI922" i="4"/>
  <c r="AK70" i="4"/>
  <c r="AJ162" i="4"/>
  <c r="AJ352" i="4"/>
  <c r="AI434" i="4"/>
  <c r="AI303" i="4"/>
  <c r="AJ526" i="4"/>
  <c r="AJ396" i="4"/>
  <c r="AJ990" i="4"/>
  <c r="AI443" i="4"/>
  <c r="AI190" i="4"/>
  <c r="AH782" i="4"/>
  <c r="AH821" i="4"/>
  <c r="AH195" i="4"/>
  <c r="AJ54" i="4"/>
  <c r="AJ562" i="4"/>
  <c r="AJ297" i="4"/>
  <c r="AH785" i="4"/>
  <c r="AH1004" i="4"/>
  <c r="AJ129" i="4"/>
  <c r="AJ628" i="4"/>
  <c r="AI727" i="4"/>
  <c r="AJ958" i="4"/>
  <c r="AH398" i="4"/>
  <c r="AK380" i="4"/>
  <c r="AI183" i="4"/>
  <c r="AI441" i="4"/>
  <c r="AK469" i="4"/>
  <c r="AK527" i="4"/>
  <c r="AK506" i="4"/>
  <c r="AI1011" i="4"/>
  <c r="AI400" i="4"/>
  <c r="AJ715" i="4"/>
  <c r="AK1108" i="4"/>
  <c r="AK835" i="4"/>
  <c r="AJ66" i="4"/>
  <c r="AH86" i="4"/>
  <c r="AH1002" i="4"/>
  <c r="AH693" i="4"/>
  <c r="AJ1006" i="4"/>
  <c r="AI785" i="4"/>
  <c r="AJ705" i="4"/>
  <c r="AI1023" i="4"/>
  <c r="AK611" i="4"/>
  <c r="AH580" i="4"/>
  <c r="AI641" i="4"/>
  <c r="AJ716" i="4"/>
  <c r="AH389" i="4"/>
  <c r="AH1025" i="4"/>
  <c r="AJ8" i="4"/>
  <c r="AH487" i="4"/>
  <c r="AK480" i="4"/>
  <c r="AJ785" i="4"/>
  <c r="AK1061" i="4"/>
  <c r="AK95" i="4"/>
  <c r="AI130" i="4"/>
  <c r="AJ227" i="4"/>
  <c r="AH589" i="4"/>
  <c r="AH323" i="4"/>
  <c r="AI289" i="4"/>
  <c r="AK174" i="4"/>
  <c r="AH24" i="4"/>
  <c r="AH844" i="4"/>
  <c r="AH767" i="4"/>
  <c r="AH997" i="4"/>
  <c r="AJ913" i="4"/>
  <c r="AJ1087" i="4"/>
  <c r="AI296" i="4"/>
  <c r="AI800" i="4"/>
  <c r="AJ477" i="4"/>
  <c r="AH523" i="4"/>
  <c r="AK521" i="4"/>
  <c r="AI581" i="4"/>
  <c r="AI786" i="4"/>
  <c r="AJ279" i="4"/>
  <c r="AJ379" i="4"/>
  <c r="AK629" i="4"/>
  <c r="AI780" i="4"/>
  <c r="AK133" i="4"/>
  <c r="AH1047" i="4"/>
  <c r="AI151" i="4"/>
  <c r="AJ966" i="4"/>
  <c r="AH264" i="4"/>
  <c r="AI1107" i="4"/>
  <c r="AI688" i="4"/>
  <c r="AH27" i="4"/>
  <c r="AI447" i="4"/>
  <c r="AH804" i="4"/>
  <c r="AH987" i="4"/>
  <c r="AK882" i="4"/>
  <c r="AH511" i="4"/>
  <c r="AI461" i="4"/>
  <c r="AJ554" i="4"/>
  <c r="AK247" i="4"/>
  <c r="AJ579" i="4"/>
  <c r="AJ631" i="4"/>
  <c r="AI932" i="4"/>
  <c r="AI405" i="4"/>
  <c r="AK887" i="4"/>
  <c r="AI629" i="4"/>
  <c r="AH1003" i="4"/>
  <c r="AK774" i="4"/>
  <c r="AH440" i="4"/>
  <c r="AI252" i="4"/>
  <c r="AI1066" i="4"/>
  <c r="AJ65" i="4"/>
  <c r="AJ1089" i="4"/>
  <c r="AK708" i="4"/>
  <c r="AK947" i="4"/>
  <c r="AI11" i="4"/>
  <c r="AJ1029" i="4"/>
  <c r="AJ530" i="4"/>
  <c r="AH477" i="4"/>
  <c r="AI501" i="4"/>
  <c r="AH183" i="4"/>
  <c r="AK607" i="4"/>
  <c r="AI191" i="4"/>
  <c r="AI367" i="4"/>
  <c r="AH22" i="4"/>
  <c r="AI534" i="4"/>
  <c r="AK1036" i="4"/>
  <c r="AH764" i="4"/>
  <c r="AJ480" i="4"/>
  <c r="AH366" i="4"/>
  <c r="AK1034" i="4"/>
  <c r="AI530" i="4"/>
  <c r="AI683" i="4"/>
  <c r="AK127" i="4"/>
  <c r="AK1051" i="4"/>
  <c r="AI410" i="4"/>
  <c r="AI46" i="4"/>
  <c r="AI564" i="4"/>
  <c r="AK486" i="4"/>
  <c r="AJ491" i="4"/>
  <c r="AH513" i="4"/>
  <c r="AH461" i="4"/>
  <c r="AH554" i="4"/>
  <c r="AK562" i="4"/>
  <c r="AH316" i="4"/>
  <c r="AI582" i="4"/>
  <c r="AH237" i="4"/>
  <c r="AH404" i="4"/>
  <c r="AK875" i="4"/>
  <c r="AH282" i="4"/>
  <c r="AK706" i="4"/>
  <c r="AK667" i="4"/>
  <c r="AI326" i="4"/>
  <c r="AK401" i="4"/>
  <c r="AI1022" i="4"/>
  <c r="AI1055" i="4"/>
  <c r="AJ448" i="4"/>
  <c r="AK377" i="4"/>
  <c r="AH949" i="4"/>
  <c r="AJ39" i="4"/>
  <c r="AI933" i="4"/>
  <c r="AJ514" i="4"/>
  <c r="AI560" i="4"/>
  <c r="AK550" i="4"/>
  <c r="AH779" i="4"/>
  <c r="AK409" i="4"/>
  <c r="AI456" i="4"/>
  <c r="AH1011" i="4"/>
  <c r="AK761" i="4"/>
  <c r="AJ1047" i="4"/>
  <c r="AJ759" i="4"/>
  <c r="AK285" i="4"/>
  <c r="AI429" i="4"/>
  <c r="AK659" i="4"/>
  <c r="AJ644" i="4"/>
  <c r="AK190" i="4"/>
  <c r="AH423" i="4"/>
  <c r="AI874" i="4"/>
  <c r="AI17" i="4"/>
  <c r="AK353" i="4"/>
  <c r="AJ743" i="4"/>
  <c r="AH889" i="4"/>
  <c r="AH512" i="4"/>
  <c r="AI558" i="4"/>
  <c r="AJ555" i="4"/>
  <c r="AJ667" i="4"/>
  <c r="AJ592" i="4"/>
  <c r="AJ194" i="4"/>
  <c r="AH242" i="4"/>
  <c r="AK970" i="4"/>
  <c r="AH431" i="4"/>
  <c r="AK340" i="4"/>
  <c r="AJ781" i="4"/>
  <c r="AH267" i="4"/>
  <c r="AH140" i="4"/>
  <c r="AJ184" i="4"/>
  <c r="AK300" i="4"/>
  <c r="AK580" i="4"/>
  <c r="AJ731" i="4"/>
  <c r="AK277" i="4"/>
  <c r="AI976" i="4"/>
  <c r="AH1093" i="4"/>
  <c r="AI1018" i="4"/>
  <c r="AJ943" i="4"/>
  <c r="AK509" i="4"/>
  <c r="AH490" i="4"/>
  <c r="AI1005" i="4"/>
  <c r="AK874" i="4"/>
  <c r="AK404" i="4"/>
  <c r="AJ33" i="4"/>
  <c r="AJ691" i="4"/>
  <c r="AJ769" i="4"/>
  <c r="AH715" i="4"/>
  <c r="AI86" i="4"/>
  <c r="AI759" i="4"/>
  <c r="AH386" i="4"/>
  <c r="AH322" i="4"/>
  <c r="AI1032" i="4"/>
  <c r="AJ176" i="4"/>
  <c r="AI32" i="4"/>
  <c r="AH991" i="4"/>
  <c r="AH774" i="4"/>
  <c r="AI245" i="4"/>
  <c r="AH1102" i="4"/>
  <c r="AI464" i="4"/>
  <c r="AH525" i="4"/>
  <c r="AJ504" i="4"/>
  <c r="AH557" i="4"/>
  <c r="AJ399" i="4"/>
  <c r="AJ456" i="4"/>
  <c r="AH621" i="4"/>
  <c r="AI435" i="4"/>
  <c r="AI18" i="4"/>
  <c r="AJ784" i="4"/>
  <c r="AH653" i="4"/>
  <c r="AI214" i="4"/>
  <c r="AH213" i="4"/>
  <c r="AI402" i="4"/>
  <c r="AK846" i="4"/>
  <c r="AJ231" i="4"/>
  <c r="AK929" i="4"/>
  <c r="AI158" i="4"/>
  <c r="AK637" i="4"/>
  <c r="AJ224" i="4"/>
  <c r="AK614" i="4"/>
  <c r="AH464" i="4"/>
  <c r="AK510" i="4"/>
  <c r="AI507" i="4"/>
  <c r="AJ788" i="4"/>
  <c r="AH1075" i="4"/>
  <c r="AJ955" i="4"/>
  <c r="AI1001" i="4"/>
  <c r="AH716" i="4"/>
  <c r="AK1101" i="4"/>
  <c r="AK781" i="4"/>
  <c r="AI298" i="4"/>
  <c r="AH572" i="4"/>
  <c r="AJ718" i="4"/>
  <c r="AJ695" i="4"/>
  <c r="AH167" i="4"/>
  <c r="AI865" i="4"/>
  <c r="AK1009" i="4"/>
  <c r="AJ444" i="4"/>
  <c r="AI363" i="4"/>
  <c r="AJ615" i="4"/>
  <c r="AJ857" i="4"/>
  <c r="AJ495" i="4"/>
  <c r="AI540" i="4"/>
  <c r="AK539" i="4"/>
  <c r="AK66" i="4"/>
  <c r="AK393" i="4"/>
  <c r="AH766" i="4"/>
  <c r="AH694" i="4"/>
  <c r="AJ381" i="4"/>
  <c r="AH903" i="4"/>
  <c r="AI1061" i="4"/>
  <c r="AK588" i="4"/>
  <c r="AH65" i="4"/>
  <c r="AH807" i="4"/>
  <c r="AJ948" i="4"/>
  <c r="AH448" i="4"/>
  <c r="AH587" i="4"/>
  <c r="AJ746" i="4"/>
  <c r="AH706" i="4"/>
  <c r="AJ334" i="4"/>
  <c r="AH312" i="4"/>
  <c r="AH806" i="4"/>
  <c r="AK516" i="4"/>
  <c r="AI313" i="4"/>
  <c r="AI150" i="4"/>
  <c r="AH494" i="4"/>
  <c r="AJ343" i="4"/>
  <c r="AK967" i="4"/>
  <c r="AJ550" i="4"/>
  <c r="AJ91" i="4"/>
  <c r="AK61" i="4"/>
  <c r="AK465" i="4"/>
  <c r="AI841" i="4"/>
  <c r="AH888" i="4"/>
  <c r="AH536" i="4"/>
  <c r="AJ34" i="4"/>
  <c r="AJ953" i="4"/>
  <c r="AK990" i="4"/>
  <c r="AJ607" i="4"/>
  <c r="AH1039" i="4"/>
  <c r="AK564" i="4"/>
  <c r="AK552" i="4"/>
  <c r="AJ539" i="4"/>
  <c r="AH499" i="4"/>
  <c r="AJ281" i="4"/>
  <c r="AH540" i="4"/>
  <c r="AJ430" i="4"/>
  <c r="AI781" i="4"/>
  <c r="AI114" i="4"/>
  <c r="AH36" i="4"/>
  <c r="AJ778" i="4"/>
  <c r="AI686" i="4"/>
  <c r="AJ753" i="4"/>
  <c r="AJ1033" i="4"/>
  <c r="AK314" i="4"/>
  <c r="AJ740" i="4"/>
  <c r="AJ950" i="4"/>
  <c r="AH777" i="4"/>
  <c r="AI728" i="4"/>
  <c r="AI943" i="4"/>
  <c r="AJ97" i="4"/>
  <c r="AI895" i="4"/>
  <c r="AH1008" i="4"/>
  <c r="AK728" i="4"/>
  <c r="AH493" i="4"/>
  <c r="AI543" i="4"/>
  <c r="AK536" i="4"/>
  <c r="AH311" i="4"/>
  <c r="AJ782" i="4"/>
  <c r="AJ971" i="4"/>
  <c r="AK158" i="4"/>
  <c r="AJ341" i="4"/>
  <c r="AJ1000" i="4"/>
  <c r="AK336" i="4"/>
  <c r="AK937" i="4"/>
  <c r="AH179" i="4"/>
  <c r="AH337" i="4"/>
  <c r="AI960" i="4"/>
  <c r="AJ229" i="4"/>
  <c r="AK46" i="4"/>
  <c r="AH863" i="4"/>
  <c r="AI366" i="4"/>
  <c r="AJ144" i="4"/>
  <c r="AI983" i="4"/>
  <c r="AK1111" i="4"/>
  <c r="AK497" i="4"/>
  <c r="AI539" i="4"/>
  <c r="AI538" i="4"/>
  <c r="AK1005" i="4"/>
  <c r="AK583" i="4"/>
  <c r="AJ868" i="4"/>
  <c r="AJ650" i="4"/>
  <c r="AK949" i="4"/>
  <c r="AJ941" i="4"/>
  <c r="AI269" i="4"/>
  <c r="AJ137" i="4"/>
  <c r="AI40" i="4"/>
  <c r="AJ694" i="4"/>
  <c r="AJ679" i="4"/>
  <c r="AH860" i="4"/>
  <c r="AK853" i="4"/>
  <c r="AK153" i="4"/>
  <c r="AJ699" i="4"/>
  <c r="AH926" i="4"/>
  <c r="AH1088" i="4"/>
  <c r="AI1062" i="4"/>
  <c r="AH548" i="4"/>
  <c r="AJ493" i="4"/>
  <c r="AK472" i="4"/>
  <c r="AJ672" i="4"/>
  <c r="AJ1005" i="4"/>
  <c r="AH588" i="4"/>
  <c r="AI796" i="4"/>
  <c r="AJ286" i="4"/>
  <c r="AH1001" i="4"/>
  <c r="AI589" i="4"/>
  <c r="AK859" i="4"/>
  <c r="AH815" i="4"/>
  <c r="AK581" i="4"/>
  <c r="AJ612" i="4"/>
  <c r="AJ877" i="4"/>
  <c r="AH377" i="4"/>
  <c r="AK911" i="4"/>
  <c r="AH998" i="4"/>
  <c r="AJ906" i="4"/>
  <c r="AJ83" i="4"/>
  <c r="AJ636" i="4"/>
  <c r="AI706" i="4"/>
  <c r="AJ512" i="4"/>
  <c r="AI491" i="4"/>
  <c r="AH1086" i="4"/>
  <c r="AJ909" i="4"/>
  <c r="AJ411" i="4"/>
  <c r="AI606" i="4"/>
  <c r="AH327" i="4"/>
  <c r="AI1103" i="4"/>
  <c r="AK1078" i="4"/>
  <c r="AI784" i="4"/>
  <c r="AI693" i="4"/>
  <c r="AH113" i="4"/>
  <c r="AI1102" i="4"/>
  <c r="AJ251" i="4"/>
  <c r="AH99" i="4"/>
  <c r="AJ623" i="4"/>
  <c r="AH825" i="4"/>
  <c r="AI601" i="4"/>
  <c r="AJ89" i="4"/>
  <c r="AI914" i="4"/>
  <c r="AH430" i="4"/>
  <c r="AK491" i="4"/>
  <c r="AK487" i="4"/>
  <c r="AJ107" i="4"/>
  <c r="AH445" i="4"/>
  <c r="AK258" i="4"/>
  <c r="AJ369" i="4"/>
  <c r="AH690" i="4"/>
  <c r="AK427" i="4"/>
  <c r="AJ618" i="4"/>
  <c r="AH783" i="4"/>
  <c r="AJ451" i="4"/>
  <c r="AH171" i="4"/>
  <c r="AH819" i="4"/>
  <c r="AK633" i="4"/>
  <c r="AJ573" i="4"/>
  <c r="AI312" i="4"/>
  <c r="AK246" i="4"/>
  <c r="AJ316" i="4"/>
  <c r="AJ793" i="4"/>
  <c r="AI1106" i="4"/>
  <c r="AK462" i="4"/>
  <c r="AH510" i="4"/>
  <c r="AK502" i="4"/>
  <c r="AH1098" i="4"/>
  <c r="AJ1096" i="4"/>
  <c r="AK77" i="4"/>
  <c r="AJ624" i="4"/>
  <c r="AK739" i="4"/>
  <c r="AI725" i="4"/>
  <c r="AH207" i="4"/>
  <c r="AJ725" i="4"/>
  <c r="AH223" i="4"/>
  <c r="AJ862" i="4"/>
  <c r="AJ683" i="4"/>
  <c r="AH62" i="4"/>
  <c r="AI715" i="4"/>
  <c r="AI185" i="4"/>
  <c r="AJ386" i="4"/>
  <c r="AK1048" i="4"/>
  <c r="AJ228" i="4"/>
  <c r="AH753" i="4"/>
  <c r="AJ496" i="4"/>
  <c r="AK557" i="4"/>
  <c r="AJ536" i="4"/>
  <c r="AH535" i="4"/>
  <c r="AJ315" i="4"/>
  <c r="AH61" i="4"/>
  <c r="AH482" i="4"/>
  <c r="AH278" i="4"/>
  <c r="AK10" i="4"/>
  <c r="AH701" i="4"/>
  <c r="AJ432" i="4"/>
  <c r="AI25" i="4"/>
  <c r="AK373" i="4"/>
  <c r="AJ88" i="4"/>
  <c r="AH274" i="4"/>
  <c r="AI549" i="4"/>
  <c r="AJ313" i="4"/>
  <c r="AJ333" i="4"/>
  <c r="AI463" i="4"/>
  <c r="AK992" i="4"/>
  <c r="AK804" i="4"/>
  <c r="AH546" i="4"/>
  <c r="AK459" i="4"/>
  <c r="AI557" i="4"/>
  <c r="AI483" i="4"/>
  <c r="AK542" i="4"/>
  <c r="AI521" i="4"/>
  <c r="AH618" i="4"/>
  <c r="AJ314" i="4"/>
  <c r="AK784" i="4"/>
  <c r="AJ1068" i="4"/>
  <c r="AH637" i="4"/>
  <c r="AJ348" i="4"/>
  <c r="AK1003" i="4"/>
  <c r="AJ307" i="4"/>
  <c r="AI656" i="4"/>
  <c r="AI455" i="4"/>
  <c r="AI1053" i="4"/>
  <c r="AJ159" i="4"/>
  <c r="AI851" i="4"/>
  <c r="AK968" i="4"/>
  <c r="AJ301" i="4"/>
  <c r="AH58" i="4"/>
  <c r="AK275" i="4"/>
  <c r="AI511" i="4"/>
  <c r="AI465" i="4"/>
  <c r="AH550" i="4"/>
  <c r="AH563" i="4"/>
  <c r="AH215" i="4"/>
  <c r="AK899" i="4"/>
  <c r="AJ42" i="4"/>
  <c r="AK1022" i="4"/>
  <c r="AH345" i="4"/>
  <c r="AK447" i="4"/>
  <c r="AH452" i="4"/>
  <c r="AK357" i="4"/>
  <c r="AK458" i="4"/>
  <c r="AH455" i="4"/>
  <c r="AH733" i="4"/>
  <c r="AI661" i="4"/>
  <c r="AK1068" i="4"/>
  <c r="AK346" i="4"/>
  <c r="AI1051" i="4"/>
  <c r="AH968" i="4"/>
  <c r="AJ742" i="4"/>
  <c r="AJ362" i="4"/>
  <c r="AH479" i="4"/>
  <c r="AH526" i="4"/>
  <c r="AJ520" i="4"/>
  <c r="AI952" i="4"/>
  <c r="AJ1067" i="4"/>
  <c r="AK451" i="4"/>
  <c r="AJ914" i="4"/>
  <c r="AK157" i="4"/>
  <c r="AI301" i="4"/>
  <c r="AH652" i="4"/>
  <c r="AJ1036" i="4"/>
  <c r="AK638" i="4"/>
  <c r="AK572" i="4"/>
  <c r="AJ703" i="4"/>
  <c r="AK683" i="4"/>
  <c r="AJ64" i="4"/>
  <c r="AK975" i="4"/>
  <c r="AK698" i="4"/>
  <c r="AK961" i="4"/>
  <c r="AJ335" i="4"/>
  <c r="AK437" i="4"/>
  <c r="AJ511" i="4"/>
  <c r="AJ556" i="4"/>
  <c r="AJ524" i="4"/>
  <c r="AJ102" i="4"/>
  <c r="AK146" i="4"/>
  <c r="AI187" i="4"/>
  <c r="AJ453" i="4"/>
  <c r="AK433" i="4"/>
  <c r="AJ794" i="4"/>
  <c r="AH456" i="4"/>
  <c r="AH878" i="4"/>
  <c r="AI220" i="4"/>
  <c r="AI989" i="4"/>
  <c r="AJ1065" i="4"/>
  <c r="AI123" i="4"/>
  <c r="AH590" i="4"/>
  <c r="AJ951" i="4"/>
  <c r="AI1024" i="4"/>
  <c r="AK407" i="4"/>
  <c r="AH408" i="4"/>
  <c r="AK930" i="4"/>
  <c r="AJ547" i="4"/>
  <c r="AI494" i="4"/>
  <c r="AI476" i="4"/>
  <c r="AJ617" i="4"/>
  <c r="AH72" i="4"/>
  <c r="AJ910" i="4"/>
  <c r="AJ412" i="4"/>
  <c r="AJ112" i="4"/>
  <c r="AJ855" i="4"/>
  <c r="AI917" i="4"/>
  <c r="AI292" i="4"/>
  <c r="AI1043" i="4"/>
  <c r="AI679" i="4"/>
  <c r="AI583" i="4"/>
  <c r="AK817" i="4"/>
  <c r="AK712" i="4"/>
  <c r="AK851" i="4"/>
  <c r="AI369" i="4"/>
  <c r="AH664" i="4"/>
  <c r="AK1015" i="4"/>
  <c r="AK1053" i="4"/>
  <c r="AJ545" i="4"/>
  <c r="AJ462" i="4"/>
  <c r="AK419" i="4"/>
  <c r="AI436" i="4"/>
  <c r="AK1088" i="4"/>
  <c r="AH1100" i="4"/>
  <c r="AJ889" i="4"/>
  <c r="AH577" i="4"/>
  <c r="AJ1017" i="4"/>
  <c r="AH92" i="4"/>
  <c r="AH77" i="4"/>
  <c r="AJ270" i="4"/>
  <c r="AK388" i="4"/>
  <c r="AJ347" i="4"/>
  <c r="AI877" i="4"/>
  <c r="AI268" i="4"/>
  <c r="AH393" i="4"/>
  <c r="AJ44" i="4"/>
  <c r="AJ589" i="4"/>
  <c r="AH623" i="4"/>
  <c r="AJ720" i="4"/>
  <c r="AI717" i="4"/>
  <c r="AK494" i="4"/>
  <c r="AI490" i="4"/>
  <c r="AJ551" i="4"/>
  <c r="AK1045" i="4"/>
  <c r="AK1106" i="4"/>
  <c r="AI467" i="4"/>
  <c r="AH117" i="4"/>
  <c r="AJ911" i="4"/>
  <c r="AI529" i="4"/>
  <c r="AI777" i="4"/>
  <c r="AI323" i="4"/>
  <c r="AI823" i="4"/>
  <c r="AH451" i="4"/>
  <c r="AJ499" i="4"/>
  <c r="AI614" i="4"/>
  <c r="AJ1057" i="4"/>
  <c r="AI1109" i="4"/>
  <c r="AH775" i="4"/>
  <c r="AI744" i="4"/>
  <c r="AJ143" i="4"/>
  <c r="AH470" i="4"/>
  <c r="AI508" i="4"/>
  <c r="AK543" i="4"/>
  <c r="AK554" i="4"/>
  <c r="AK490" i="4"/>
  <c r="AH507" i="4"/>
  <c r="AK223" i="4"/>
  <c r="AH31" i="4"/>
  <c r="AI1087" i="4"/>
  <c r="AJ96" i="4"/>
  <c r="AH300" i="4"/>
  <c r="AK733" i="4"/>
  <c r="AI48" i="4"/>
  <c r="AK785" i="4"/>
  <c r="AK1047" i="4"/>
  <c r="AK81" i="4"/>
  <c r="AJ581" i="4"/>
  <c r="AJ619" i="4"/>
  <c r="AH428" i="4"/>
  <c r="AH406" i="4"/>
  <c r="AK316" i="4"/>
  <c r="AH262" i="4"/>
  <c r="AK148" i="4"/>
  <c r="AK498" i="4"/>
  <c r="AH560" i="4"/>
  <c r="AK537" i="4"/>
  <c r="AK455" i="4"/>
  <c r="AH305" i="4"/>
  <c r="AJ659" i="4"/>
  <c r="AJ763" i="4"/>
  <c r="AI954" i="4"/>
  <c r="AK273" i="4"/>
  <c r="AK1118" i="4"/>
  <c r="AI116" i="4"/>
  <c r="AJ193" i="4"/>
  <c r="AK1075" i="4"/>
  <c r="AH842" i="4"/>
  <c r="AI1034" i="4"/>
  <c r="AJ960" i="4"/>
  <c r="AJ32" i="4"/>
  <c r="AJ73" i="4"/>
  <c r="AK303" i="4"/>
  <c r="AJ18" i="4"/>
  <c r="AJ864" i="4"/>
  <c r="AH496" i="4"/>
  <c r="AK548" i="4"/>
  <c r="AJ535" i="4"/>
  <c r="AK561" i="4"/>
  <c r="AJ916" i="4"/>
  <c r="AI950" i="4"/>
  <c r="AI574" i="4"/>
  <c r="AJ413" i="4"/>
  <c r="AK780" i="4"/>
  <c r="AH33" i="4"/>
  <c r="AK786" i="4"/>
  <c r="AK715" i="4"/>
  <c r="AJ222" i="4"/>
  <c r="AI159" i="4"/>
  <c r="AJ1073" i="4"/>
  <c r="AI1083" i="4"/>
  <c r="AH47" i="4"/>
  <c r="AK576" i="4"/>
  <c r="AJ105" i="4"/>
  <c r="AH116" i="4"/>
  <c r="AI938" i="4"/>
  <c r="AK161" i="4"/>
  <c r="AI498" i="4"/>
  <c r="AH543" i="4"/>
  <c r="AJ537" i="4"/>
  <c r="AH318" i="4"/>
  <c r="AH626" i="4"/>
  <c r="AJ686" i="4"/>
  <c r="AJ1082" i="4"/>
  <c r="AI49" i="4"/>
  <c r="AK648" i="4"/>
  <c r="AH180" i="4"/>
  <c r="AH771" i="4"/>
  <c r="AJ883" i="4"/>
  <c r="AI663" i="4"/>
  <c r="AK210" i="4"/>
  <c r="AJ79" i="4"/>
  <c r="AH75" i="4"/>
  <c r="AI422" i="4"/>
  <c r="AJ711" i="4"/>
  <c r="AI104" i="4"/>
  <c r="AH342" i="4"/>
  <c r="AI95" i="4"/>
  <c r="AI531" i="4"/>
  <c r="AK463" i="4"/>
  <c r="AJ459" i="4"/>
  <c r="AH886" i="4"/>
  <c r="AJ949" i="4"/>
  <c r="AI600" i="4"/>
  <c r="AH759" i="4"/>
  <c r="AI181" i="4"/>
  <c r="AJ639" i="4"/>
  <c r="AJ1022" i="4"/>
  <c r="AI420" i="4"/>
  <c r="AH1084" i="4"/>
  <c r="AI726" i="4"/>
  <c r="AK279" i="4"/>
  <c r="AI1014" i="4"/>
  <c r="AK191" i="4"/>
  <c r="AJ795" i="4"/>
  <c r="AH122" i="4"/>
  <c r="AJ179" i="4"/>
  <c r="AK248" i="4"/>
  <c r="AJ712" i="4"/>
  <c r="AI509" i="4"/>
  <c r="AK489" i="4"/>
  <c r="AK560" i="4"/>
  <c r="AK367" i="4"/>
  <c r="AJ455" i="4"/>
  <c r="AH780" i="4"/>
  <c r="AK206" i="4"/>
  <c r="AK821" i="4"/>
  <c r="AJ984" i="4"/>
  <c r="AK636" i="4"/>
  <c r="AJ1066" i="4"/>
  <c r="AI266" i="4"/>
  <c r="AH760" i="4"/>
  <c r="AI1016" i="4"/>
  <c r="AH979" i="4"/>
  <c r="AH402" i="4"/>
  <c r="AJ640" i="4"/>
  <c r="AK979" i="4"/>
  <c r="AK60" i="4"/>
  <c r="AH249" i="4"/>
  <c r="AH542" i="4"/>
  <c r="AK475" i="4"/>
  <c r="AK471" i="4"/>
  <c r="AI816" i="4"/>
  <c r="AH407" i="4"/>
  <c r="AK969" i="4"/>
  <c r="AK100" i="4"/>
  <c r="AI616" i="4"/>
  <c r="AI169" i="4"/>
  <c r="AI288" i="4"/>
  <c r="AI756" i="4"/>
  <c r="AI1006" i="4"/>
  <c r="AH454" i="4"/>
  <c r="AH450" i="4"/>
  <c r="AI99" i="4"/>
  <c r="AK808" i="4"/>
  <c r="AH648" i="4"/>
  <c r="AK1043" i="4"/>
  <c r="AH667" i="4"/>
  <c r="AH872" i="4"/>
  <c r="AJ113" i="4"/>
  <c r="AJ559" i="4"/>
  <c r="AI492" i="4"/>
  <c r="AJ544" i="4"/>
  <c r="AK432" i="4"/>
  <c r="AJ60" i="4"/>
  <c r="AK385" i="4"/>
  <c r="AJ684" i="4"/>
  <c r="AK461" i="4"/>
  <c r="AJ517" i="4"/>
  <c r="AH236" i="4"/>
  <c r="AJ329" i="4"/>
  <c r="AH361" i="4"/>
  <c r="AH629" i="4"/>
  <c r="AI1086" i="4"/>
  <c r="AI468" i="4"/>
  <c r="AI425" i="4"/>
  <c r="AI82" i="4"/>
  <c r="AJ187" i="4"/>
  <c r="AI119" i="4"/>
  <c r="AJ964" i="4"/>
  <c r="AJ519" i="4"/>
  <c r="AH556" i="4"/>
  <c r="AJ534" i="4"/>
  <c r="AI544" i="4"/>
  <c r="AJ475" i="4"/>
  <c r="AI473" i="4"/>
  <c r="AK57" i="4"/>
  <c r="AH261" i="4"/>
  <c r="AJ120" i="4"/>
  <c r="AI980" i="4"/>
  <c r="AJ336" i="4"/>
  <c r="AJ1026" i="4"/>
  <c r="AH726" i="4"/>
  <c r="AK149" i="4"/>
  <c r="AI984" i="4"/>
  <c r="AH115" i="4"/>
  <c r="AJ570" i="4"/>
  <c r="AI189" i="4"/>
  <c r="AJ721" i="4"/>
  <c r="AH151" i="4"/>
  <c r="AJ267" i="4"/>
  <c r="AJ580" i="4"/>
  <c r="AJ410" i="4"/>
  <c r="AJ483" i="4"/>
  <c r="AJ540" i="4"/>
  <c r="AK524" i="4"/>
  <c r="AJ856" i="4"/>
  <c r="AJ419" i="4"/>
  <c r="AI180" i="4"/>
  <c r="AI675" i="4"/>
  <c r="AH686" i="4"/>
  <c r="AK176" i="4"/>
  <c r="AI676" i="4"/>
  <c r="AK1007" i="4"/>
  <c r="AJ292" i="4"/>
  <c r="AH199" i="4"/>
  <c r="AI868" i="4"/>
  <c r="AI690" i="4"/>
  <c r="AK339" i="4"/>
  <c r="AI642" i="4"/>
  <c r="AK1105" i="4"/>
  <c r="AJ87" i="4"/>
  <c r="AK101" i="4"/>
  <c r="AK34" i="4"/>
  <c r="AK481" i="4"/>
  <c r="AI545" i="4"/>
  <c r="AK520" i="4"/>
  <c r="AK1025" i="4"/>
  <c r="AI657" i="4"/>
  <c r="AH258" i="4"/>
  <c r="AJ1076" i="4"/>
  <c r="AJ597" i="4"/>
  <c r="AH688" i="4"/>
  <c r="AK71" i="4"/>
  <c r="AI1019" i="4"/>
  <c r="AJ954" i="4"/>
  <c r="AJ780" i="4"/>
  <c r="AH1000" i="4"/>
  <c r="AH730" i="4"/>
  <c r="AJ661" i="4"/>
  <c r="AK729" i="4"/>
  <c r="AH1015" i="4"/>
  <c r="AH717" i="4"/>
  <c r="AK359" i="4"/>
  <c r="AI632" i="4"/>
  <c r="AK627" i="4"/>
  <c r="AI481" i="4"/>
  <c r="AI523" i="4"/>
  <c r="AH519" i="4"/>
  <c r="AI704" i="4"/>
  <c r="AH70" i="4"/>
  <c r="AH56" i="4"/>
  <c r="AI1028" i="4"/>
  <c r="AH932" i="4"/>
  <c r="AJ1117" i="4"/>
  <c r="AI293" i="4"/>
  <c r="AI394" i="4"/>
  <c r="AH963" i="4"/>
  <c r="AI262" i="4"/>
  <c r="AH1027" i="4"/>
  <c r="AK109" i="4"/>
  <c r="AH1042" i="4"/>
  <c r="AJ925" i="4"/>
  <c r="AJ1093" i="4"/>
  <c r="AK406" i="4"/>
  <c r="AK324" i="4"/>
  <c r="AK1087" i="4"/>
  <c r="AJ494" i="4"/>
  <c r="AJ541" i="4"/>
  <c r="AI535" i="4"/>
  <c r="AH60" i="4"/>
  <c r="AI384" i="4"/>
  <c r="AH1113" i="4"/>
  <c r="AJ912" i="4"/>
  <c r="AH123" i="4"/>
  <c r="AJ929" i="4"/>
  <c r="AH865" i="4"/>
  <c r="AH1103" i="4"/>
  <c r="AJ269" i="4"/>
  <c r="AK622" i="4"/>
  <c r="AI203" i="4"/>
  <c r="AI115" i="4"/>
  <c r="AI1081" i="4"/>
  <c r="AJ382" i="4"/>
  <c r="AI75" i="4"/>
  <c r="AK286" i="4"/>
  <c r="AH416" i="4"/>
  <c r="AJ549" i="4"/>
  <c r="AH495" i="4"/>
  <c r="AI474" i="4"/>
  <c r="AJ50" i="4"/>
  <c r="AI926" i="4"/>
  <c r="AH453" i="4"/>
  <c r="AK1010" i="4"/>
  <c r="AI819" i="4"/>
  <c r="AI1004" i="4"/>
  <c r="AI1112" i="4"/>
  <c r="AK135" i="4"/>
  <c r="AI782" i="4"/>
  <c r="AJ620" i="4"/>
  <c r="AH1013" i="4"/>
  <c r="AK871" i="4"/>
  <c r="AH34" i="4"/>
  <c r="AJ48" i="4"/>
  <c r="AH354" i="4"/>
  <c r="AK414" i="4"/>
  <c r="AK166" i="4"/>
  <c r="AI1009" i="4"/>
  <c r="AI118" i="4"/>
  <c r="AI528" i="4"/>
  <c r="AJ531" i="4"/>
  <c r="AJ563" i="4"/>
  <c r="AI838" i="4"/>
  <c r="AH918" i="4"/>
  <c r="AI638" i="4"/>
  <c r="AI320" i="4"/>
  <c r="AJ1108" i="4"/>
  <c r="AI235" i="4"/>
  <c r="AH359" i="4"/>
  <c r="AI84" i="4"/>
  <c r="AJ138" i="4"/>
  <c r="AJ646" i="4"/>
  <c r="AI603" i="4"/>
  <c r="AK768" i="4"/>
  <c r="AJ819" i="4"/>
  <c r="AJ57" i="4"/>
  <c r="AH84" i="4"/>
  <c r="AH930" i="4"/>
  <c r="AK988" i="4"/>
  <c r="AH619" i="4"/>
  <c r="AK547" i="4"/>
  <c r="AK477" i="4"/>
  <c r="AH474" i="4"/>
  <c r="AK531" i="4"/>
  <c r="AJ709" i="4"/>
  <c r="AJ888" i="4"/>
  <c r="AH613" i="4"/>
  <c r="AH835" i="4"/>
  <c r="AK756" i="4"/>
  <c r="AH498" i="4"/>
  <c r="AI934" i="4"/>
  <c r="AK1024" i="4"/>
  <c r="AJ439" i="4"/>
  <c r="AH397" i="4"/>
  <c r="AI484" i="4"/>
  <c r="AJ513" i="4"/>
  <c r="AK1072" i="4"/>
  <c r="AI736" i="4"/>
  <c r="AI713" i="4"/>
  <c r="AI282" i="4"/>
  <c r="AK464" i="4"/>
  <c r="AI162" i="4"/>
  <c r="AK476" i="4"/>
  <c r="AH529" i="4"/>
  <c r="AJ529" i="4"/>
  <c r="AI462" i="4"/>
  <c r="AI931" i="4"/>
  <c r="AK971" i="4"/>
  <c r="AJ1046" i="4"/>
  <c r="AK779" i="4"/>
  <c r="AH133" i="4"/>
  <c r="AJ361" i="4"/>
  <c r="AK456" i="4"/>
  <c r="AI62" i="4"/>
  <c r="AK954" i="4"/>
  <c r="AK983" i="4"/>
  <c r="AI33" i="4"/>
  <c r="AH908" i="4"/>
  <c r="AJ394" i="4"/>
  <c r="AJ923" i="4"/>
  <c r="AH849" i="4"/>
  <c r="AI1030" i="4"/>
  <c r="AI1059" i="4"/>
  <c r="AI748" i="4"/>
  <c r="AH467" i="4"/>
  <c r="AJ527" i="4"/>
  <c r="AJ507" i="4"/>
  <c r="AJ1002" i="4"/>
  <c r="AI355" i="4"/>
  <c r="AI757" i="4"/>
  <c r="AI1002" i="4"/>
  <c r="AJ723" i="4"/>
  <c r="AH592" i="4"/>
  <c r="AJ621" i="4"/>
  <c r="AI412" i="4"/>
  <c r="AK932" i="4"/>
  <c r="AH862" i="4"/>
  <c r="AI424" i="4"/>
  <c r="AI45" i="4"/>
  <c r="AH1035" i="4"/>
  <c r="AK747" i="4"/>
  <c r="AH960" i="4"/>
  <c r="AI354" i="4"/>
  <c r="AK175" i="4"/>
  <c r="AH921" i="4"/>
  <c r="AK466" i="4"/>
  <c r="AI525" i="4"/>
  <c r="AK507" i="4"/>
  <c r="AH924" i="4"/>
  <c r="AH885" i="4"/>
  <c r="AK203" i="4"/>
  <c r="AI1104" i="4"/>
  <c r="AJ874" i="4"/>
  <c r="AJ237" i="4"/>
  <c r="AK958" i="4"/>
  <c r="AJ657" i="4"/>
  <c r="AH1053" i="4"/>
  <c r="AJ789" i="4"/>
  <c r="AI913" i="4"/>
  <c r="AK426" i="4"/>
  <c r="AH201" i="4"/>
  <c r="AI708" i="4"/>
  <c r="AH662" i="4"/>
  <c r="AJ344" i="4"/>
  <c r="AH977" i="4"/>
  <c r="AH599" i="4"/>
  <c r="AI349" i="4"/>
  <c r="AH463" i="4"/>
  <c r="AI510" i="4"/>
  <c r="AI503" i="4"/>
  <c r="AJ1001" i="4"/>
  <c r="AI91" i="4"/>
  <c r="AK783" i="4"/>
  <c r="AH598" i="4"/>
  <c r="AJ674" i="4"/>
  <c r="AI637" i="4"/>
  <c r="AH950" i="4"/>
  <c r="AI380" i="4"/>
  <c r="AJ1104" i="4"/>
  <c r="AI407" i="4"/>
  <c r="AI166" i="4"/>
  <c r="AJ272" i="4"/>
  <c r="AI305" i="4"/>
  <c r="AJ568" i="4"/>
  <c r="AI685" i="4"/>
  <c r="AJ252" i="4"/>
  <c r="AJ404" i="4"/>
  <c r="AI9" i="4"/>
  <c r="AI479" i="4"/>
  <c r="AI526" i="4"/>
  <c r="AH520" i="4"/>
  <c r="AK171" i="4"/>
  <c r="AI307" i="4"/>
  <c r="AJ884" i="4"/>
  <c r="AK99" i="4"/>
  <c r="AK293" i="4"/>
  <c r="AJ350" i="4"/>
  <c r="AK318" i="4"/>
  <c r="AK376" i="4"/>
  <c r="AK1006" i="4"/>
  <c r="AK782" i="4"/>
  <c r="AJ710" i="4"/>
  <c r="AK720" i="4"/>
  <c r="AI386" i="4"/>
  <c r="AJ901" i="4"/>
  <c r="AJ771" i="4"/>
  <c r="AH899" i="4"/>
  <c r="AH106" i="4"/>
  <c r="AJ528" i="4"/>
  <c r="AK478" i="4"/>
  <c r="AK460" i="4"/>
  <c r="AH23" i="4"/>
  <c r="AK201" i="4"/>
  <c r="AI1069" i="4"/>
  <c r="AI991" i="4"/>
  <c r="AH253" i="4"/>
  <c r="AH18" i="4"/>
  <c r="AH176" i="4"/>
  <c r="AJ364" i="4"/>
  <c r="AH931" i="4"/>
  <c r="AH1108" i="4"/>
  <c r="AK1004" i="4"/>
  <c r="AK410" i="4"/>
  <c r="AK807" i="4"/>
  <c r="AI212" i="4"/>
  <c r="AK343" i="4"/>
  <c r="AK702" i="4"/>
  <c r="AI880" i="4"/>
  <c r="AJ851" i="4"/>
  <c r="AH545" i="4"/>
  <c r="AK495" i="4"/>
  <c r="AI471" i="4"/>
  <c r="AJ561" i="4"/>
  <c r="AI1000" i="4"/>
  <c r="AK239" i="4"/>
  <c r="AK920" i="4"/>
  <c r="AI457" i="4"/>
  <c r="AK436" i="4"/>
  <c r="AK1017" i="4"/>
  <c r="AI611" i="4"/>
  <c r="AI248" i="4"/>
  <c r="AI718" i="4"/>
  <c r="AJ1114" i="4"/>
  <c r="AJ82" i="4"/>
  <c r="AI893" i="4"/>
  <c r="AJ804" i="4"/>
  <c r="AK156" i="4"/>
  <c r="AK1080" i="4"/>
  <c r="AH586" i="4"/>
  <c r="AK630" i="4"/>
  <c r="AJ756" i="4"/>
  <c r="AH527" i="4"/>
  <c r="AH460" i="4"/>
  <c r="AH887" i="4"/>
  <c r="AI596" i="4"/>
  <c r="AJ75" i="4"/>
  <c r="AI472" i="4"/>
  <c r="AI488" i="4"/>
  <c r="AK91" i="4"/>
  <c r="AI454" i="4"/>
  <c r="AJ218" i="4"/>
  <c r="AJ791" i="4"/>
  <c r="AH737" i="4"/>
  <c r="AJ452" i="4"/>
  <c r="AK836" i="4"/>
  <c r="AH649" i="4"/>
  <c r="AJ1010" i="4"/>
  <c r="AH251" i="4"/>
  <c r="AJ770" i="4"/>
  <c r="AJ357" i="4"/>
  <c r="AK116" i="4"/>
  <c r="AH1033" i="4"/>
  <c r="AK42" i="4"/>
  <c r="AI419" i="4"/>
  <c r="AK105" i="4"/>
  <c r="AH735" i="4"/>
  <c r="AI284" i="4"/>
  <c r="AH149" i="4"/>
  <c r="AJ1012" i="4"/>
  <c r="AH283" i="4"/>
  <c r="AH1076" i="4"/>
  <c r="AK578" i="4"/>
  <c r="AI42" i="4"/>
  <c r="AJ878" i="4"/>
  <c r="AK758" i="4"/>
  <c r="AH698" i="4"/>
  <c r="AI832" i="4"/>
  <c r="AJ299" i="4"/>
  <c r="AH286" i="4"/>
  <c r="AJ996" i="4"/>
  <c r="AI579" i="4"/>
  <c r="AK892" i="4"/>
  <c r="AH35" i="4"/>
  <c r="AK760" i="4"/>
  <c r="AI207" i="4"/>
  <c r="AJ306" i="4"/>
  <c r="AK1083" i="4"/>
  <c r="AK989" i="4"/>
  <c r="AI202" i="4"/>
  <c r="AH304" i="4"/>
  <c r="AI1033" i="4"/>
  <c r="AH772" i="4"/>
  <c r="AJ930" i="4"/>
  <c r="AI971" i="4"/>
  <c r="AJ387" i="4"/>
  <c r="AJ148" i="4"/>
  <c r="AJ132" i="4"/>
  <c r="AK425" i="4"/>
  <c r="AK423" i="4"/>
  <c r="AH83" i="4"/>
  <c r="AK227" i="4"/>
  <c r="AJ199" i="4"/>
  <c r="AK994" i="4"/>
  <c r="AI1088" i="4"/>
  <c r="AH169" i="4"/>
  <c r="AI580" i="4"/>
  <c r="AH11" i="4"/>
  <c r="AI779" i="4"/>
  <c r="AI389" i="4"/>
  <c r="AI746" i="4"/>
  <c r="AJ440" i="4"/>
  <c r="AK844" i="4"/>
  <c r="AI345" i="4"/>
  <c r="AK691" i="4"/>
  <c r="AK308" i="4"/>
  <c r="AK37" i="4"/>
  <c r="AK85" i="4"/>
  <c r="AJ247" i="4"/>
  <c r="AI671" i="4"/>
  <c r="AI628" i="4"/>
  <c r="AJ81" i="4"/>
  <c r="AI36" i="4"/>
  <c r="AI1046" i="4"/>
  <c r="AK568" i="4"/>
  <c r="AH238" i="4"/>
  <c r="AJ242" i="4"/>
  <c r="AK183" i="4"/>
  <c r="AH788" i="4"/>
  <c r="AH13" i="4"/>
  <c r="AH696" i="4"/>
  <c r="AI149" i="4"/>
  <c r="AI175" i="4"/>
  <c r="AJ308" i="4"/>
  <c r="AH602" i="4"/>
  <c r="AH691" i="4"/>
  <c r="AH352" i="4"/>
  <c r="AK72" i="4"/>
  <c r="AI259" i="4"/>
  <c r="AK165" i="4"/>
  <c r="AK606" i="4"/>
  <c r="AH574" i="4"/>
  <c r="AK234" i="4"/>
  <c r="AK173" i="4"/>
  <c r="AJ641" i="4"/>
  <c r="AK381" i="4"/>
  <c r="AI662" i="4"/>
  <c r="AK368" i="4"/>
  <c r="AI845" i="4"/>
  <c r="AK926" i="4"/>
  <c r="AI633" i="4"/>
  <c r="AI148" i="4"/>
  <c r="AJ116" i="4"/>
  <c r="AK1049" i="4"/>
  <c r="AI905" i="4"/>
  <c r="AJ80" i="4"/>
  <c r="AK278" i="4"/>
  <c r="AJ169" i="4"/>
  <c r="AJ601" i="4"/>
  <c r="AK259" i="4"/>
  <c r="AJ969" i="4"/>
  <c r="AI644" i="4"/>
  <c r="AI766" i="4"/>
  <c r="AK666" i="4"/>
  <c r="AJ830" i="4"/>
  <c r="AI1007" i="4"/>
  <c r="AK643" i="4"/>
  <c r="AI194" i="4"/>
  <c r="AJ1070" i="4"/>
  <c r="AH634" i="4"/>
  <c r="AI358" i="4"/>
  <c r="AK719" i="4"/>
  <c r="AK51" i="4"/>
  <c r="AK904" i="4"/>
  <c r="AJ415" i="4"/>
  <c r="AK261" i="4"/>
  <c r="AK570" i="4"/>
  <c r="AJ812" i="4"/>
  <c r="AK21" i="4"/>
  <c r="AK605" i="4"/>
  <c r="AH160" i="4"/>
  <c r="AK75" i="4"/>
  <c r="AI721" i="4"/>
  <c r="AK256" i="4"/>
  <c r="AJ932" i="4"/>
  <c r="AI350" i="4"/>
  <c r="AH313" i="4"/>
  <c r="AK181" i="4"/>
  <c r="AI178" i="4"/>
  <c r="AJ1020" i="4"/>
  <c r="AH257" i="4"/>
  <c r="AI237" i="4"/>
  <c r="AJ849" i="4"/>
  <c r="AK938" i="4"/>
  <c r="AK123" i="4"/>
  <c r="AK639" i="4"/>
  <c r="AH82" i="4"/>
  <c r="AH871" i="4"/>
  <c r="AI196" i="4"/>
  <c r="AI385" i="4"/>
  <c r="AK952" i="4"/>
  <c r="AI599" i="4"/>
  <c r="AH101" i="4"/>
  <c r="AH356" i="4"/>
  <c r="AJ397" i="4"/>
  <c r="AH372" i="4"/>
  <c r="AK766" i="4"/>
  <c r="AJ255" i="4"/>
  <c r="AH121" i="4"/>
  <c r="AK513" i="4"/>
  <c r="AJ937" i="4"/>
  <c r="AH382" i="4"/>
  <c r="AH178" i="4"/>
  <c r="AJ707" i="4"/>
  <c r="AH100" i="4"/>
  <c r="AK345" i="4"/>
  <c r="AH54" i="4"/>
  <c r="AI452" i="4"/>
  <c r="AJ638" i="4"/>
  <c r="AI395" i="4"/>
  <c r="AK9" i="4"/>
  <c r="AI258" i="4"/>
  <c r="AJ946" i="4"/>
  <c r="AH443" i="4"/>
  <c r="AH371" i="4"/>
  <c r="AJ1095" i="4"/>
  <c r="AH317" i="4"/>
  <c r="AJ140" i="4"/>
  <c r="AK387" i="4"/>
  <c r="AI883" i="4"/>
  <c r="AH948" i="4"/>
  <c r="AH32" i="4"/>
  <c r="AI1092" i="4"/>
  <c r="AI92" i="4"/>
  <c r="AI723" i="4"/>
  <c r="AJ71" i="4"/>
  <c r="AJ262" i="4"/>
  <c r="AK347" i="4"/>
  <c r="AI811" i="4"/>
  <c r="AJ578" i="4"/>
  <c r="AK39" i="4"/>
  <c r="AI1010" i="4"/>
  <c r="AJ124" i="4"/>
  <c r="AH988" i="4"/>
  <c r="AJ156" i="4"/>
  <c r="AJ754" i="4"/>
  <c r="AI421" i="4"/>
  <c r="AI1049" i="4"/>
  <c r="AI749" i="4"/>
  <c r="AH248" i="4"/>
  <c r="AK1076" i="4"/>
  <c r="AH679" i="4"/>
  <c r="AI58" i="4"/>
  <c r="AI882" i="4"/>
  <c r="AI306" i="4"/>
  <c r="AH1046" i="4"/>
  <c r="AH969" i="4"/>
  <c r="AJ866" i="4"/>
  <c r="AH129" i="4"/>
  <c r="AJ294" i="4"/>
  <c r="AH913" i="4"/>
  <c r="AJ1009" i="4"/>
  <c r="AJ84" i="4"/>
  <c r="AI22" i="4"/>
  <c r="AJ400" i="4"/>
  <c r="AH1030" i="4"/>
  <c r="AK664" i="4"/>
  <c r="AH131" i="4"/>
  <c r="AI146" i="4"/>
  <c r="AJ797" i="4"/>
  <c r="AI348" i="4"/>
  <c r="AH289" i="4"/>
  <c r="AK762" i="4"/>
  <c r="AJ737" i="4"/>
  <c r="AH379" i="4"/>
  <c r="AJ98" i="4"/>
  <c r="AK686" i="4"/>
  <c r="AJ108" i="4"/>
  <c r="AK600" i="4"/>
  <c r="AI179" i="4"/>
  <c r="AK869" i="4"/>
  <c r="AH394" i="4"/>
  <c r="AK54" i="4"/>
  <c r="AI10" i="4"/>
  <c r="AJ111" i="4"/>
  <c r="AH1034" i="4"/>
  <c r="AK213" i="4"/>
  <c r="AK767" i="4"/>
  <c r="AI918" i="4"/>
  <c r="AJ366" i="4"/>
  <c r="AI745" i="4"/>
  <c r="AK180" i="4"/>
  <c r="AH48" i="4"/>
  <c r="AK1018" i="4"/>
  <c r="AK418" i="4"/>
  <c r="AI871" i="4"/>
  <c r="AH680" i="4"/>
  <c r="AK1077" i="4"/>
  <c r="AH854" i="4"/>
  <c r="AJ1039" i="4"/>
  <c r="AH859" i="4"/>
  <c r="AJ214" i="4"/>
  <c r="AK152" i="4"/>
  <c r="AI902" i="4"/>
  <c r="AK82" i="4"/>
  <c r="AK790" i="4"/>
  <c r="AJ446" i="4"/>
  <c r="AH770" i="4"/>
  <c r="AK122" i="4"/>
  <c r="AI573" i="4"/>
  <c r="AJ147" i="4"/>
  <c r="AH674" i="4"/>
  <c r="AK38" i="4"/>
  <c r="AJ979" i="4"/>
  <c r="AH444" i="4"/>
  <c r="AI290" i="4"/>
  <c r="AJ14" i="4"/>
  <c r="AI1094" i="4"/>
  <c r="AJ907" i="4"/>
  <c r="AJ259" i="4"/>
  <c r="AH168" i="4"/>
  <c r="AK941" i="4"/>
  <c r="AI942" i="4"/>
  <c r="AJ424" i="4"/>
  <c r="AK108" i="4"/>
  <c r="AK159" i="4"/>
  <c r="AJ133" i="4"/>
  <c r="AK995" i="4"/>
  <c r="AI100" i="4"/>
  <c r="AK1050" i="4"/>
  <c r="AJ908" i="4"/>
  <c r="AJ999" i="4"/>
  <c r="AI234" i="4"/>
  <c r="AK211" i="4"/>
  <c r="AH996" i="4"/>
  <c r="AK24" i="4"/>
  <c r="AJ177" i="4"/>
  <c r="AK624" i="4"/>
  <c r="AH856" i="4"/>
  <c r="AI316" i="4"/>
  <c r="AH723" i="4"/>
  <c r="AJ821" i="4"/>
  <c r="AJ264" i="4"/>
  <c r="AH1087" i="4"/>
  <c r="AK168" i="4"/>
  <c r="AJ896" i="4"/>
  <c r="AI265" i="4"/>
  <c r="AH840" i="4"/>
  <c r="AI23" i="4"/>
  <c r="AK816" i="4"/>
  <c r="AH702" i="4"/>
  <c r="AH1062" i="4"/>
  <c r="AJ393" i="4"/>
  <c r="AJ354" i="4"/>
  <c r="AK113" i="4"/>
  <c r="AK188" i="4"/>
  <c r="AH1012" i="4"/>
  <c r="AH612" i="4"/>
  <c r="AJ155" i="4"/>
  <c r="AK661" i="4"/>
  <c r="AI388" i="4"/>
  <c r="AH892" i="4"/>
  <c r="AH30" i="4"/>
  <c r="AH1065" i="4"/>
  <c r="AI1076" i="4"/>
  <c r="AH325" i="4"/>
  <c r="AI702" i="4"/>
  <c r="AK356" i="4"/>
  <c r="AK867" i="4"/>
  <c r="AH175" i="4"/>
  <c r="AJ134" i="4"/>
  <c r="AJ433" i="4"/>
  <c r="AI631" i="4"/>
  <c r="AK431" i="4"/>
  <c r="AI59" i="4"/>
  <c r="AH923" i="4"/>
  <c r="AK22" i="4"/>
  <c r="AJ434" i="4"/>
  <c r="AI377" i="4"/>
  <c r="AJ464" i="4"/>
  <c r="AK563" i="4"/>
  <c r="AI990" i="4"/>
  <c r="AH163" i="4"/>
  <c r="AJ774" i="4"/>
  <c r="AH1077" i="4"/>
  <c r="AI273" i="4"/>
  <c r="AH409" i="4"/>
  <c r="AK787" i="4"/>
  <c r="AJ1099" i="4"/>
  <c r="AJ876" i="4"/>
  <c r="AH96" i="4"/>
  <c r="AI221" i="4"/>
  <c r="AJ616" i="4"/>
  <c r="AH245" i="4"/>
  <c r="AH990" i="4"/>
  <c r="AI645" i="4"/>
  <c r="AK710" i="4"/>
  <c r="AI789" i="4"/>
  <c r="AK924" i="4"/>
  <c r="AK1021" i="4"/>
  <c r="AI945" i="4"/>
  <c r="AJ885" i="4"/>
  <c r="AJ1072" i="4"/>
  <c r="AH741" i="4"/>
  <c r="AJ627" i="4"/>
  <c r="AI283" i="4"/>
  <c r="AI449" i="4"/>
  <c r="AJ233" i="4"/>
  <c r="AJ182" i="4"/>
  <c r="AH907" i="4"/>
  <c r="AI972" i="4"/>
  <c r="AI1042" i="4"/>
  <c r="AK843" i="4"/>
  <c r="AI225" i="4"/>
  <c r="AH799" i="4"/>
  <c r="AJ697" i="4"/>
  <c r="AI227" i="4"/>
  <c r="AK936" i="4"/>
  <c r="AI50" i="4"/>
  <c r="AH829" i="4"/>
  <c r="AK1089" i="4"/>
  <c r="AJ983" i="4"/>
  <c r="AI974" i="4"/>
  <c r="AJ933" i="4"/>
  <c r="AJ745" i="4"/>
  <c r="AI813" i="4"/>
  <c r="AH982" i="4"/>
  <c r="AK681" i="4"/>
  <c r="AJ339" i="4"/>
  <c r="AH38" i="4"/>
  <c r="AK1027" i="4"/>
  <c r="AK773" i="4"/>
  <c r="AH1014" i="4"/>
  <c r="AJ375" i="4"/>
  <c r="AH1045" i="4"/>
  <c r="AH685" i="4"/>
  <c r="AK348" i="4"/>
  <c r="AK682" i="4"/>
  <c r="AI695" i="4"/>
  <c r="AI870" i="4"/>
  <c r="AI878" i="4"/>
  <c r="AH349" i="4"/>
  <c r="AK47" i="4"/>
  <c r="AK196" i="4"/>
  <c r="AH26" i="4"/>
  <c r="AK389" i="4"/>
  <c r="AI927" i="4"/>
  <c r="AH898" i="4"/>
  <c r="AK209" i="4"/>
  <c r="AI758" i="4"/>
  <c r="AI1085" i="4"/>
  <c r="AJ881" i="4"/>
  <c r="AJ1085" i="4"/>
  <c r="AK1032" i="4"/>
  <c r="AH911" i="4"/>
  <c r="AJ160" i="4"/>
  <c r="AJ917" i="4"/>
  <c r="AJ1007" i="4"/>
  <c r="AI1090" i="4"/>
  <c r="AK267" i="4"/>
  <c r="AI872" i="4"/>
  <c r="AJ755" i="4"/>
  <c r="AJ1115" i="4"/>
  <c r="AJ991" i="4"/>
  <c r="AI681" i="4"/>
  <c r="AK402" i="4"/>
  <c r="AH396" i="4"/>
  <c r="AJ860" i="4"/>
  <c r="AH143" i="4"/>
  <c r="AJ1081" i="4"/>
  <c r="AJ282" i="4"/>
  <c r="AH152" i="4"/>
  <c r="AJ326" i="4"/>
  <c r="AH831" i="4"/>
  <c r="AK1100" i="4"/>
  <c r="AI356" i="4"/>
  <c r="AK802" i="4"/>
  <c r="AI689" i="4"/>
  <c r="AJ1102" i="4"/>
  <c r="AJ854" i="4"/>
  <c r="AI73" i="4"/>
  <c r="AK854" i="4"/>
  <c r="AK959" i="4"/>
  <c r="AK117" i="4"/>
  <c r="AK584" i="4"/>
  <c r="AI232" i="4"/>
  <c r="AK868" i="4"/>
  <c r="AJ1094" i="4"/>
  <c r="AH635" i="4"/>
  <c r="AI735" i="4"/>
  <c r="AJ656" i="4"/>
  <c r="AH700" i="4"/>
  <c r="AK815" i="4"/>
  <c r="AJ17" i="4"/>
  <c r="AH405" i="4"/>
  <c r="AH869" i="4"/>
  <c r="AI136" i="4"/>
  <c r="AJ977" i="4"/>
  <c r="AI848" i="4"/>
  <c r="AH442" i="4"/>
  <c r="AJ27" i="4"/>
  <c r="AK616" i="4"/>
  <c r="AI373" i="4"/>
  <c r="AK569" i="4"/>
  <c r="AI163" i="4"/>
  <c r="AI978" i="4"/>
  <c r="AI448" i="4"/>
  <c r="AJ692" i="4"/>
  <c r="AJ805" i="4"/>
  <c r="AJ1071" i="4"/>
  <c r="AJ822" i="4"/>
  <c r="AJ801" i="4"/>
  <c r="AK809" i="4"/>
  <c r="AK251" i="4"/>
  <c r="AK1013" i="4"/>
  <c r="AI569" i="4"/>
  <c r="AJ285" i="4"/>
  <c r="AJ726" i="4"/>
  <c r="AJ457" i="4"/>
  <c r="AK449" i="4"/>
  <c r="AI1084" i="4"/>
  <c r="AH89" i="4"/>
  <c r="AI946" i="4"/>
  <c r="AK337" i="4"/>
  <c r="AH418" i="4"/>
  <c r="AK742" i="4"/>
  <c r="AJ287" i="4"/>
  <c r="AH281" i="4"/>
  <c r="AK335" i="4"/>
  <c r="AJ1056" i="4"/>
  <c r="AJ372" i="4"/>
  <c r="AK1037" i="4"/>
  <c r="AJ790" i="4"/>
  <c r="AJ183" i="4"/>
  <c r="AH811" i="4"/>
  <c r="AI760" i="4"/>
  <c r="AH671" i="4"/>
  <c r="AI330" i="4"/>
  <c r="AH1066" i="4"/>
  <c r="AI856" i="4"/>
  <c r="AK587" i="4"/>
  <c r="AK229" i="4"/>
  <c r="AH927" i="4"/>
  <c r="AJ265" i="4"/>
  <c r="AI1037" i="4"/>
  <c r="AK43" i="4"/>
  <c r="AK444" i="4"/>
  <c r="AH1006" i="4"/>
  <c r="AK723" i="4"/>
  <c r="AK254" i="4"/>
  <c r="AI506" i="4"/>
  <c r="AJ560" i="4"/>
  <c r="AI153" i="4"/>
  <c r="AH970" i="4"/>
  <c r="AI962" i="4"/>
  <c r="AH381" i="4"/>
  <c r="AJ197" i="4"/>
  <c r="AJ302" i="4"/>
  <c r="AJ587" i="4"/>
  <c r="AI98" i="4"/>
  <c r="AJ600" i="4"/>
  <c r="AH752" i="4"/>
  <c r="AI106" i="4"/>
  <c r="AH638" i="4"/>
  <c r="AJ9" i="4"/>
  <c r="AI1026" i="4"/>
  <c r="AK268" i="4"/>
  <c r="AI66" i="4"/>
  <c r="AH699" i="4"/>
  <c r="AH576" i="4"/>
  <c r="AH252" i="4"/>
  <c r="AI595" i="4"/>
  <c r="AI843" i="4"/>
  <c r="AI649" i="4"/>
  <c r="AH985" i="4"/>
  <c r="AH684" i="4"/>
  <c r="AI740" i="4"/>
  <c r="AJ605" i="4"/>
  <c r="AH130" i="4"/>
  <c r="AH755" i="4"/>
  <c r="AH891" i="4"/>
  <c r="AJ425" i="4"/>
  <c r="AJ698" i="4"/>
  <c r="AH314" i="4"/>
  <c r="AH584" i="4"/>
  <c r="AJ276" i="4"/>
  <c r="AJ239" i="4"/>
  <c r="AK136" i="4"/>
  <c r="AJ355" i="4"/>
  <c r="AJ591" i="4"/>
  <c r="AH678" i="4"/>
  <c r="AK45" i="4"/>
  <c r="AK922" i="4"/>
  <c r="AJ824" i="4"/>
  <c r="AH73" i="4"/>
  <c r="AK631" i="4"/>
  <c r="AI272" i="4"/>
  <c r="AI391" i="4"/>
  <c r="AH437" i="4"/>
  <c r="AK591" i="4"/>
  <c r="AK8" i="4"/>
  <c r="AK212" i="4"/>
  <c r="AH353" i="4"/>
  <c r="AJ150" i="4"/>
  <c r="AH581" i="4"/>
  <c r="AI357" i="4"/>
  <c r="AJ730" i="4"/>
  <c r="AH873" i="4"/>
  <c r="AH935" i="4"/>
  <c r="AJ12" i="4"/>
  <c r="AJ575" i="4"/>
  <c r="AK740" i="4"/>
  <c r="AH222" i="4"/>
  <c r="AJ391" i="4"/>
  <c r="AH814" i="4"/>
  <c r="AI1114" i="4"/>
  <c r="AJ809" i="4"/>
  <c r="AH904" i="4"/>
  <c r="AJ904" i="4"/>
  <c r="AK232" i="4"/>
  <c r="AI280" i="4"/>
  <c r="AK182" i="4"/>
  <c r="AK873" i="4"/>
  <c r="AI331" i="4"/>
  <c r="AI392" i="4"/>
  <c r="AK915" i="4"/>
  <c r="AI34" i="4"/>
  <c r="AI668" i="4"/>
  <c r="AH142" i="4"/>
  <c r="AK219" i="4"/>
  <c r="AH388" i="4"/>
  <c r="AI353" i="4"/>
  <c r="AK98" i="4"/>
  <c r="AI1031" i="4"/>
  <c r="AI724" i="4"/>
  <c r="AK713" i="4"/>
  <c r="AI993" i="4"/>
  <c r="AH374" i="4"/>
  <c r="AK984" i="4"/>
  <c r="AK709" i="4"/>
  <c r="AJ136" i="4"/>
  <c r="AK632" i="4"/>
  <c r="AI981" i="4"/>
  <c r="AJ403" i="4"/>
  <c r="AI250" i="4"/>
  <c r="AJ385" i="4"/>
  <c r="AI131" i="4"/>
  <c r="AK978" i="4"/>
  <c r="AH1028" i="4"/>
  <c r="AH413" i="4"/>
  <c r="AH794" i="4"/>
  <c r="AK628" i="4"/>
  <c r="AH989" i="4"/>
  <c r="AI87" i="4"/>
  <c r="AK646" i="4"/>
  <c r="AH933" i="4"/>
  <c r="AK1113" i="4"/>
  <c r="AK827" i="4"/>
  <c r="AJ304" i="4"/>
  <c r="AK415" i="4"/>
  <c r="AJ1090" i="4"/>
  <c r="AH740" i="4"/>
  <c r="AI1040" i="4"/>
  <c r="AI418" i="4"/>
  <c r="AI903" i="4"/>
  <c r="AJ327" i="4"/>
  <c r="AK948" i="4"/>
  <c r="AI999" i="4"/>
  <c r="AK772" i="4"/>
  <c r="AK951" i="4"/>
  <c r="AH725" i="4"/>
  <c r="AJ417" i="4"/>
  <c r="AJ378" i="4"/>
  <c r="AH384" i="4"/>
  <c r="AK687" i="4"/>
  <c r="AJ777" i="4"/>
  <c r="AK93" i="4"/>
  <c r="AH852" i="4"/>
  <c r="AJ141" i="4"/>
  <c r="AH307" i="4"/>
  <c r="AJ1109" i="4"/>
  <c r="AK956" i="4"/>
  <c r="AI753" i="4"/>
  <c r="AK88" i="4"/>
  <c r="AI1048" i="4"/>
  <c r="AH609" i="4"/>
  <c r="AK777" i="4"/>
  <c r="AH1044" i="4"/>
  <c r="AI379" i="4"/>
  <c r="AI76" i="4"/>
  <c r="AK852" i="4"/>
  <c r="AJ796" i="4"/>
  <c r="AH583" i="4"/>
  <c r="AI751" i="4"/>
  <c r="AH975" i="4"/>
  <c r="AK850" i="4"/>
  <c r="AJ249" i="4"/>
  <c r="AK744" i="4"/>
  <c r="AJ427" i="4"/>
  <c r="AH144" i="4"/>
  <c r="AI833" i="4"/>
  <c r="AK1040" i="4"/>
  <c r="AK1086" i="4"/>
  <c r="AH734" i="4"/>
  <c r="AH611" i="4"/>
  <c r="AJ1084" i="4"/>
  <c r="AH235" i="4"/>
  <c r="AJ873" i="4"/>
  <c r="AI776" i="4"/>
  <c r="AI858" i="4"/>
  <c r="AK718" i="4"/>
  <c r="AH940" i="4"/>
  <c r="AH593" i="4"/>
  <c r="AI79" i="4"/>
  <c r="AI937" i="4"/>
  <c r="AJ875" i="4"/>
  <c r="AI712" i="4"/>
  <c r="AH781" i="4"/>
  <c r="AJ211" i="4"/>
  <c r="AI697" i="4"/>
  <c r="AI555" i="4"/>
  <c r="AJ965" i="4"/>
  <c r="AH141" i="4"/>
  <c r="AJ29" i="4"/>
  <c r="AK454" i="4"/>
  <c r="AI453" i="4"/>
  <c r="AH190" i="4"/>
  <c r="AJ647" i="4"/>
  <c r="AK147" i="4"/>
  <c r="AH298" i="4"/>
  <c r="AH1096" i="4"/>
  <c r="AH1085" i="4"/>
  <c r="AI439" i="4"/>
  <c r="AI975" i="4"/>
  <c r="AK642" i="4"/>
  <c r="AH244" i="4"/>
  <c r="AI230" i="4"/>
  <c r="AK1104" i="4"/>
  <c r="AK198" i="4"/>
  <c r="AI137" i="4"/>
  <c r="AI714" i="4"/>
  <c r="AI423" i="4"/>
  <c r="AH1109" i="4"/>
  <c r="AK295" i="4"/>
  <c r="AK676" i="4"/>
  <c r="AH571" i="4"/>
  <c r="AK1116" i="4"/>
  <c r="AH212" i="4"/>
  <c r="AJ1107" i="4"/>
  <c r="AI985" i="4"/>
  <c r="AK366" i="4"/>
  <c r="AK603" i="4"/>
  <c r="AI89" i="4"/>
  <c r="AI986" i="4"/>
  <c r="AI1008" i="4"/>
  <c r="AI699" i="4"/>
  <c r="AJ800" i="4"/>
  <c r="AJ63" i="4"/>
  <c r="AK662" i="4"/>
  <c r="AH124" i="4"/>
  <c r="AK244" i="4"/>
  <c r="AH87" i="4"/>
  <c r="AI276" i="4"/>
  <c r="AI571" i="4"/>
  <c r="AJ924" i="4"/>
  <c r="AI835" i="4"/>
  <c r="AI887" i="4"/>
  <c r="AH1007" i="4"/>
  <c r="AI81" i="4"/>
  <c r="AK298" i="4"/>
  <c r="AK847" i="4"/>
  <c r="AH284" i="4"/>
  <c r="AH157" i="4"/>
  <c r="AJ428" i="4"/>
  <c r="AH719" i="4"/>
  <c r="AH972" i="4"/>
  <c r="AH216" i="4"/>
  <c r="AI1045" i="4"/>
  <c r="AH204" i="4"/>
  <c r="AJ968" i="4"/>
  <c r="AH232" i="4"/>
  <c r="AK137" i="4"/>
  <c r="AJ880" i="4"/>
  <c r="AH818" i="4"/>
  <c r="AI431" i="4"/>
  <c r="AJ31" i="4"/>
  <c r="AK80" i="4"/>
  <c r="AK139" i="4"/>
  <c r="AK838" i="4"/>
  <c r="AJ388" i="4"/>
  <c r="AH29" i="4"/>
  <c r="AH51" i="4"/>
  <c r="AH895" i="4"/>
  <c r="AJ253" i="4"/>
  <c r="AK1057" i="4"/>
  <c r="AI69" i="4"/>
  <c r="AI822" i="4"/>
  <c r="AK748" i="4"/>
  <c r="AK776" i="4"/>
  <c r="AJ114" i="4"/>
  <c r="AH874" i="4"/>
  <c r="AJ380" i="4"/>
  <c r="AH673" i="4"/>
  <c r="AJ351" i="4"/>
  <c r="AK1092" i="4"/>
  <c r="AI287" i="4"/>
  <c r="AK1117" i="4"/>
  <c r="AI445" i="4"/>
  <c r="AK1046" i="4"/>
  <c r="AI987" i="4"/>
  <c r="AH591" i="4"/>
  <c r="AI428" i="4"/>
  <c r="AI53" i="4"/>
  <c r="AJ599" i="4"/>
  <c r="AK112" i="4"/>
  <c r="AH287" i="4"/>
  <c r="AJ74" i="4"/>
  <c r="AI802" i="4"/>
  <c r="AI576" i="4"/>
  <c r="AI998" i="4"/>
  <c r="AK49" i="4"/>
  <c r="AI821" i="4"/>
  <c r="AI951" i="4"/>
  <c r="AH1038" i="4"/>
  <c r="AJ86" i="4"/>
  <c r="AH71" i="4"/>
  <c r="AH876" i="4"/>
  <c r="AI83" i="4"/>
  <c r="AI347" i="4"/>
  <c r="AH624" i="4"/>
  <c r="AI646" i="4"/>
  <c r="AJ161" i="4"/>
  <c r="AH837" i="4"/>
  <c r="AI1068" i="4"/>
  <c r="AI617" i="4"/>
  <c r="AK905" i="4"/>
  <c r="AI361" i="4"/>
  <c r="AJ127" i="4"/>
  <c r="AH942" i="4"/>
  <c r="AK115" i="4"/>
  <c r="AK1114" i="4"/>
  <c r="AI1075" i="4"/>
  <c r="AJ632" i="4"/>
  <c r="AK813" i="4"/>
  <c r="AI761" i="4"/>
  <c r="AK1103" i="4"/>
  <c r="AK450" i="4"/>
  <c r="AK350" i="4"/>
  <c r="AI752" i="4"/>
  <c r="AK697" i="4"/>
  <c r="AI408" i="4"/>
  <c r="AK610" i="4"/>
  <c r="AI824" i="4"/>
  <c r="AH227" i="4"/>
  <c r="AH1064" i="4"/>
  <c r="AH358" i="4"/>
  <c r="AI13" i="4"/>
  <c r="AH746" i="4"/>
  <c r="AK1091" i="4"/>
  <c r="AH25" i="4"/>
  <c r="AI77" i="4"/>
  <c r="AK315" i="4"/>
  <c r="AI101" i="4"/>
  <c r="AH845" i="4"/>
  <c r="AJ370" i="4"/>
  <c r="AH363" i="4"/>
  <c r="AH909" i="4"/>
  <c r="AI655" i="4"/>
  <c r="AK832" i="4"/>
  <c r="AI700" i="4"/>
  <c r="AH610" i="4"/>
  <c r="AH19" i="4"/>
  <c r="AH827" i="4"/>
  <c r="AJ732" i="4"/>
  <c r="AJ630" i="4"/>
  <c r="AK823" i="4"/>
  <c r="AK855" i="4"/>
  <c r="AH44" i="4"/>
  <c r="AH194" i="4"/>
  <c r="AJ115" i="4"/>
  <c r="AI121" i="4"/>
  <c r="AK374" i="4"/>
  <c r="AJ414" i="4"/>
  <c r="AH787" i="4"/>
  <c r="AJ779" i="4"/>
  <c r="AJ10" i="4"/>
  <c r="AK694" i="4"/>
  <c r="AI140" i="4"/>
  <c r="AK688" i="4"/>
  <c r="AK997" i="4"/>
  <c r="AI783" i="4"/>
  <c r="AJ128" i="4"/>
  <c r="AK421" i="4"/>
  <c r="AH732" i="4"/>
  <c r="AI319" i="4"/>
  <c r="AI834" i="4"/>
  <c r="AK649" i="4"/>
  <c r="AI440" i="4"/>
  <c r="AH1079" i="4"/>
  <c r="AH682" i="4"/>
  <c r="AH247" i="4"/>
  <c r="AI1091" i="4"/>
  <c r="AK1090" i="4"/>
  <c r="AK910" i="4"/>
  <c r="AH1041" i="4"/>
  <c r="AK114" i="4"/>
  <c r="AH582" i="4"/>
  <c r="AJ1054" i="4"/>
  <c r="AK23" i="4"/>
  <c r="AI365" i="4"/>
  <c r="AH425" i="4"/>
  <c r="AH310" i="4"/>
  <c r="AJ626" i="4"/>
  <c r="AI739" i="4"/>
  <c r="AI21" i="4"/>
  <c r="AJ995" i="4"/>
  <c r="AH881" i="4"/>
  <c r="AI1108" i="4"/>
  <c r="AI904" i="4"/>
  <c r="AI210" i="4"/>
  <c r="AK225" i="4"/>
  <c r="AI609" i="4"/>
  <c r="AI132" i="4"/>
  <c r="AK725" i="4"/>
  <c r="AJ752" i="4"/>
  <c r="AH293" i="4"/>
  <c r="AK620" i="4"/>
  <c r="AI102" i="4"/>
  <c r="AH712" i="4"/>
  <c r="AJ311" i="4"/>
  <c r="AJ122" i="4"/>
  <c r="AK20" i="4"/>
  <c r="AI919" i="4"/>
  <c r="AI426" i="4"/>
  <c r="AK64" i="4"/>
  <c r="AH600" i="4"/>
  <c r="AI304" i="4"/>
  <c r="AI362" i="4"/>
  <c r="AI329" i="4"/>
  <c r="AK935" i="4"/>
  <c r="AH568" i="4"/>
  <c r="AH458" i="4"/>
  <c r="AH697" i="4"/>
  <c r="AH974" i="4"/>
  <c r="AJ947" i="4"/>
  <c r="AH1101" i="4"/>
  <c r="AK699" i="4"/>
  <c r="AK369" i="4"/>
  <c r="AI701" i="4"/>
  <c r="AH324" i="4"/>
  <c r="AH367" i="4"/>
  <c r="AK236" i="4"/>
  <c r="AH21" i="4"/>
  <c r="AI208" i="4"/>
  <c r="AJ423" i="4"/>
  <c r="AK94" i="4"/>
  <c r="AH966" i="4"/>
  <c r="AH415" i="4"/>
  <c r="AJ90" i="4"/>
  <c r="AH41" i="4"/>
  <c r="AJ53" i="4"/>
  <c r="AH728" i="4"/>
  <c r="AH299" i="4"/>
  <c r="AH285" i="4"/>
  <c r="AH847" i="4"/>
  <c r="AI442" i="4"/>
  <c r="AK810" i="4"/>
  <c r="AI277" i="4"/>
  <c r="AJ69" i="4"/>
  <c r="AK945" i="4"/>
  <c r="AH211" i="4"/>
  <c r="AI908" i="4"/>
  <c r="AI967" i="4"/>
  <c r="AJ847" i="4"/>
  <c r="AI618" i="4"/>
  <c r="AJ189" i="4"/>
  <c r="AJ836" i="4"/>
  <c r="AH224" i="4"/>
  <c r="AI229" i="4"/>
  <c r="AJ131" i="4"/>
  <c r="AJ593" i="4"/>
  <c r="AJ844" i="4"/>
  <c r="AH722" i="4"/>
  <c r="AH1073" i="4"/>
  <c r="AH981" i="4"/>
  <c r="AJ595" i="4"/>
  <c r="AH816" i="4"/>
  <c r="AK179" i="4"/>
  <c r="AI621" i="4"/>
  <c r="AH1036" i="4"/>
  <c r="AK1044" i="4"/>
  <c r="AI160" i="4"/>
  <c r="AK265" i="4"/>
  <c r="AK663" i="4"/>
  <c r="AH1037" i="4"/>
  <c r="AJ37" i="4"/>
  <c r="AK226" i="4"/>
  <c r="AJ1055" i="4"/>
  <c r="AI1057" i="4"/>
  <c r="AK689" i="4"/>
  <c r="AI206" i="4"/>
  <c r="AH319" i="4"/>
  <c r="AI956" i="4"/>
  <c r="AI827" i="4"/>
  <c r="AH166" i="4"/>
  <c r="AH936" i="4"/>
  <c r="AK795" i="4"/>
  <c r="AJ45" i="4"/>
  <c r="AH1051" i="4"/>
  <c r="AI399" i="4"/>
  <c r="AJ24" i="4"/>
  <c r="AI593" i="4"/>
  <c r="AK574" i="4"/>
  <c r="AI51" i="4"/>
  <c r="AH1072" i="4"/>
  <c r="AI703" i="4"/>
  <c r="AJ714" i="4"/>
  <c r="AI65" i="4"/>
  <c r="AH165" i="4"/>
  <c r="AI78" i="4"/>
  <c r="AI1117" i="4"/>
  <c r="AI578" i="4"/>
  <c r="AH272" i="4"/>
  <c r="AI368" i="4"/>
  <c r="AI243" i="4"/>
  <c r="AI612" i="4"/>
  <c r="AJ319" i="4"/>
  <c r="AI709" i="4"/>
  <c r="AH789" i="4"/>
  <c r="AI771" i="4"/>
  <c r="AH411" i="4"/>
  <c r="AJ406" i="4"/>
  <c r="AJ349" i="4"/>
  <c r="AK582" i="4"/>
  <c r="AH203" i="4"/>
  <c r="AH447" i="4"/>
  <c r="AJ244" i="4"/>
  <c r="AH633" i="4"/>
  <c r="AI219" i="4"/>
  <c r="AK793" i="4"/>
  <c r="AK328" i="4"/>
  <c r="AJ1113" i="4"/>
  <c r="AH846" i="4"/>
  <c r="AJ28" i="4"/>
  <c r="AH315" i="4"/>
  <c r="AI623" i="4"/>
  <c r="AJ435" i="4"/>
  <c r="AH617" i="4"/>
  <c r="AJ230" i="4"/>
  <c r="AH890" i="4"/>
  <c r="AK138" i="4"/>
  <c r="AI556" i="4"/>
  <c r="AH797" i="4"/>
  <c r="AH657" i="4"/>
  <c r="AI594" i="4"/>
  <c r="AH826" i="4"/>
  <c r="AH595" i="4"/>
  <c r="AI141" i="4"/>
  <c r="AI170" i="4"/>
  <c r="AI562" i="4"/>
  <c r="AH805" i="4"/>
  <c r="AH941" i="4"/>
  <c r="AJ1003" i="4"/>
  <c r="AI57" i="4"/>
  <c r="AK145" i="4"/>
  <c r="AH1083" i="4"/>
  <c r="AH1026" i="4"/>
  <c r="AK640" i="4"/>
  <c r="AJ165" i="4"/>
  <c r="AK654" i="4"/>
  <c r="AI1077" i="4"/>
  <c r="AI264" i="4"/>
  <c r="AJ384" i="4"/>
  <c r="AH952" i="4"/>
  <c r="AH636" i="4"/>
  <c r="AK861" i="4"/>
  <c r="AJ798" i="4"/>
  <c r="AJ13" i="4"/>
  <c r="AK417" i="4"/>
  <c r="AJ1101" i="4"/>
  <c r="AJ882" i="4"/>
  <c r="AH210" i="4"/>
  <c r="AH676" i="4"/>
  <c r="AK1058" i="4"/>
  <c r="AH378" i="4"/>
  <c r="AJ944" i="4"/>
  <c r="AI610" i="4"/>
  <c r="AJ359" i="4"/>
  <c r="AH994" i="4"/>
  <c r="AK889" i="4"/>
  <c r="AJ850" i="4"/>
  <c r="AK163" i="4"/>
  <c r="AK820" i="4"/>
  <c r="AK919" i="4"/>
  <c r="AJ126" i="4"/>
  <c r="AK803" i="4"/>
  <c r="AK216" i="4"/>
  <c r="AK48" i="4"/>
  <c r="AK59" i="4"/>
  <c r="AJ119" i="4"/>
  <c r="AJ1016" i="4"/>
  <c r="AJ76" i="4"/>
  <c r="AJ569" i="4"/>
  <c r="AH429" i="4"/>
  <c r="AH1070" i="4"/>
  <c r="AK658" i="4"/>
  <c r="AI128" i="4"/>
  <c r="AH105" i="4"/>
  <c r="AI409" i="4"/>
  <c r="AK860" i="4"/>
  <c r="AI1021" i="4"/>
  <c r="AK14" i="4"/>
  <c r="AJ1080" i="4"/>
  <c r="AJ395" i="4"/>
  <c r="AJ135" i="4"/>
  <c r="AJ871" i="4"/>
  <c r="AH971" i="4"/>
  <c r="AJ902" i="4"/>
  <c r="AK386" i="4"/>
  <c r="AI437" i="4"/>
  <c r="AI97" i="4"/>
  <c r="AH156" i="4"/>
  <c r="AI228" i="4"/>
  <c r="AH843" i="4"/>
  <c r="AI70" i="4"/>
  <c r="AH102" i="4"/>
  <c r="AH432" i="4"/>
  <c r="AJ1110" i="4"/>
  <c r="AH1094" i="4"/>
  <c r="AI667" i="4"/>
  <c r="AK765" i="4"/>
  <c r="AJ841" i="4"/>
  <c r="AI669" i="4"/>
  <c r="AI404" i="4"/>
  <c r="AK76" i="4"/>
  <c r="AK379" i="4"/>
  <c r="AI586" i="4"/>
  <c r="AH79" i="4"/>
  <c r="AH332" i="4"/>
  <c r="AH817" i="4"/>
  <c r="AK67" i="4"/>
  <c r="AJ209" i="4"/>
  <c r="AJ1008" i="4"/>
  <c r="AI953" i="4"/>
  <c r="AH159" i="4"/>
  <c r="AJ332" i="4"/>
  <c r="AI743" i="4"/>
  <c r="AK130" i="4"/>
  <c r="AH219" i="4"/>
  <c r="AI778" i="4"/>
  <c r="AH776" i="4"/>
  <c r="AH1023" i="4"/>
  <c r="AK193" i="4"/>
  <c r="AK333" i="4"/>
  <c r="AH250" i="4"/>
  <c r="AK338" i="4"/>
  <c r="AH670" i="4"/>
  <c r="AK826" i="4"/>
  <c r="AH1055" i="4"/>
  <c r="AI1027" i="4"/>
  <c r="AI15" i="4"/>
  <c r="AH672" i="4"/>
  <c r="AJ596" i="4"/>
  <c r="AH965" i="4"/>
  <c r="AH403" i="4"/>
  <c r="AH1019" i="4"/>
  <c r="AH438" i="4"/>
  <c r="AI965" i="4"/>
  <c r="AK160" i="4"/>
  <c r="AK883" i="4"/>
  <c r="AI665" i="4"/>
  <c r="AJ1100" i="4"/>
  <c r="AJ810" i="4"/>
  <c r="AK31" i="4"/>
  <c r="AH368" i="4"/>
  <c r="AH763" i="4"/>
  <c r="AH615" i="4"/>
  <c r="AJ190" i="4"/>
  <c r="AI988" i="4"/>
  <c r="AH616" i="4"/>
  <c r="AK131" i="4"/>
  <c r="AI173" i="4"/>
  <c r="AH796" i="4"/>
  <c r="AH1020" i="4"/>
  <c r="AI613" i="4"/>
  <c r="AJ40" i="4"/>
  <c r="AK927" i="4"/>
  <c r="AJ19" i="4"/>
  <c r="AJ164" i="4"/>
  <c r="AJ246" i="4"/>
  <c r="AK986" i="4"/>
  <c r="AI1052" i="4"/>
  <c r="AH639" i="4"/>
  <c r="AK1085" i="4"/>
  <c r="AK705" i="4"/>
  <c r="AJ633" i="4"/>
  <c r="AH1021" i="4"/>
  <c r="AK106" i="4"/>
  <c r="AH798" i="4"/>
  <c r="AH120" i="4"/>
  <c r="AI144" i="4"/>
  <c r="AH654" i="4"/>
  <c r="AI209" i="4"/>
  <c r="AJ802" i="4"/>
  <c r="AJ168" i="4"/>
  <c r="AK41" i="4"/>
  <c r="AK1074" i="4"/>
  <c r="AH883" i="4"/>
  <c r="AK577" i="4"/>
  <c r="AH279" i="4"/>
  <c r="AI218" i="4"/>
  <c r="AI754" i="4"/>
  <c r="AJ402" i="4"/>
  <c r="AI630" i="4"/>
  <c r="AI37" i="4"/>
  <c r="AH376" i="4"/>
  <c r="AH202" i="4"/>
  <c r="AJ206" i="4"/>
  <c r="AH683" i="4"/>
  <c r="AK30" i="4"/>
  <c r="AH515" i="4"/>
  <c r="AK523" i="4"/>
  <c r="AK1002" i="4"/>
  <c r="AI842" i="4"/>
  <c r="AJ869" i="4"/>
  <c r="AK1110" i="4"/>
  <c r="AK953" i="4"/>
  <c r="AJ291" i="4"/>
  <c r="AH643" i="4"/>
  <c r="AI968" i="4"/>
  <c r="AK1026" i="4"/>
  <c r="AH1082" i="4"/>
  <c r="AJ346" i="4"/>
  <c r="AK586" i="4"/>
  <c r="AH594" i="4"/>
  <c r="AK877" i="4"/>
  <c r="AJ826" i="4"/>
  <c r="AI270" i="4"/>
  <c r="AK575" i="4"/>
  <c r="AI734" i="4"/>
  <c r="AJ651" i="4"/>
  <c r="AH259" i="4"/>
  <c r="AJ15" i="4"/>
  <c r="AH365" i="4"/>
  <c r="AH757" i="4"/>
  <c r="AK825" i="4"/>
  <c r="AI852" i="4"/>
  <c r="AI977" i="4"/>
  <c r="AH383" i="4"/>
  <c r="AH288" i="4"/>
  <c r="AJ219" i="4"/>
  <c r="AH80" i="4"/>
  <c r="AI1101" i="4"/>
  <c r="AK1000" i="4"/>
  <c r="AI374" i="4"/>
  <c r="AJ915" i="4"/>
  <c r="AH146" i="4"/>
  <c r="AI936" i="4"/>
  <c r="AK392" i="4"/>
  <c r="AJ832" i="4"/>
  <c r="AI604" i="4"/>
  <c r="AH187" i="4"/>
  <c r="AI651" i="4"/>
  <c r="AH69" i="4"/>
  <c r="AH709" i="4"/>
  <c r="AJ574" i="4"/>
  <c r="AJ727" i="4"/>
  <c r="AI577" i="4"/>
  <c r="AH1069" i="4"/>
  <c r="AH200" i="4"/>
  <c r="AJ635" i="4"/>
  <c r="AI286" i="4"/>
  <c r="AJ980" i="4"/>
  <c r="AK332" i="4"/>
  <c r="AK351" i="4"/>
  <c r="AI1056" i="4"/>
  <c r="AH687" i="4"/>
  <c r="AI35" i="4"/>
  <c r="AJ786" i="4"/>
  <c r="AJ238" i="4"/>
  <c r="AH692" i="4"/>
  <c r="AH606" i="4"/>
  <c r="AK1019" i="4"/>
  <c r="AJ662" i="4"/>
  <c r="AK625" i="4"/>
  <c r="AK1056" i="4"/>
  <c r="AI224" i="4"/>
  <c r="AK690" i="4"/>
  <c r="AK841" i="4"/>
  <c r="AI295" i="4"/>
  <c r="AK15" i="4"/>
  <c r="AH675" i="4"/>
  <c r="AJ696" i="4"/>
  <c r="AH439" i="4"/>
  <c r="AK363" i="4"/>
  <c r="AJ1044" i="4"/>
  <c r="AI626" i="4"/>
  <c r="AI741" i="4"/>
  <c r="AI47" i="4"/>
  <c r="AK218" i="4"/>
  <c r="AJ974" i="4"/>
  <c r="AK36" i="4"/>
  <c r="AH341" i="4"/>
  <c r="AJ738" i="4"/>
  <c r="AI344" i="4"/>
  <c r="AH569" i="4"/>
  <c r="AI12" i="4"/>
  <c r="AI590" i="4"/>
  <c r="AJ103" i="4"/>
  <c r="AH1010" i="4"/>
  <c r="AI72" i="4"/>
  <c r="AK1109" i="4"/>
  <c r="AJ663" i="4"/>
  <c r="AK789" i="4"/>
  <c r="AK238" i="4"/>
  <c r="AI414" i="4"/>
  <c r="AI648" i="4"/>
  <c r="AK822" i="4"/>
  <c r="AK612" i="4"/>
  <c r="AJ576" i="4"/>
  <c r="AK893" i="4"/>
  <c r="AI812" i="4"/>
  <c r="AJ51" i="4"/>
  <c r="AJ205" i="4"/>
  <c r="AH193" i="4"/>
  <c r="AH851" i="4"/>
  <c r="AK987" i="4"/>
  <c r="AJ278" i="4"/>
  <c r="AK28" i="4"/>
  <c r="AH934" i="4"/>
  <c r="AK1084" i="4"/>
  <c r="AK121" i="4"/>
  <c r="AK912" i="4"/>
  <c r="AH718" i="4"/>
  <c r="AH254" i="4"/>
  <c r="AH306" i="4"/>
  <c r="AJ673" i="4"/>
  <c r="AI387" i="4"/>
  <c r="AI390" i="4"/>
  <c r="AI300" i="4"/>
  <c r="AI1100" i="4"/>
  <c r="AK250" i="4"/>
  <c r="AJ610" i="4"/>
  <c r="AJ642" i="4"/>
  <c r="AH922" i="4"/>
  <c r="AJ383" i="4"/>
  <c r="AI963" i="4"/>
  <c r="AI911" i="4"/>
  <c r="AK309" i="4"/>
  <c r="AJ1077" i="4"/>
  <c r="AI85" i="4"/>
  <c r="AH838" i="4"/>
  <c r="AH395" i="4"/>
  <c r="AJ58" i="4"/>
  <c r="AH1071" i="4"/>
  <c r="AK395" i="4"/>
  <c r="AH744" i="4"/>
  <c r="AK1097" i="4"/>
  <c r="AI129" i="4"/>
  <c r="AH297" i="4"/>
  <c r="AJ905" i="4"/>
  <c r="AJ445" i="4"/>
  <c r="AJ713" i="4"/>
  <c r="AK307" i="4"/>
  <c r="AH145" i="4"/>
  <c r="AH721" i="4"/>
  <c r="AI1089" i="4"/>
  <c r="AK934" i="4"/>
  <c r="AJ223" i="4"/>
  <c r="AK442" i="4"/>
  <c r="AJ151" i="4"/>
  <c r="AK977" i="4"/>
  <c r="AJ981" i="4"/>
  <c r="AJ704" i="4"/>
  <c r="AI747" i="4"/>
  <c r="AK693" i="4"/>
  <c r="AI1047" i="4"/>
  <c r="AK1059" i="4"/>
  <c r="AI770" i="4"/>
  <c r="AJ747" i="4"/>
  <c r="AK360" i="4"/>
  <c r="AI719" i="4"/>
  <c r="AH573" i="4"/>
  <c r="AJ806" i="4"/>
  <c r="AK87" i="4"/>
  <c r="AH391" i="4"/>
  <c r="AJ867" i="4"/>
  <c r="AK221" i="4"/>
  <c r="AH762" i="4"/>
  <c r="AI1070" i="4"/>
  <c r="AH823" i="4"/>
  <c r="AJ11" i="4"/>
  <c r="AH813" i="4"/>
  <c r="AI343" i="4"/>
  <c r="AH39" i="4"/>
  <c r="AK382" i="4"/>
  <c r="AI615" i="4"/>
  <c r="AK1030" i="4"/>
  <c r="AI797" i="4"/>
  <c r="AK754" i="4"/>
  <c r="AK1079" i="4"/>
  <c r="AH182" i="4"/>
  <c r="AK674" i="4"/>
  <c r="AI359" i="4"/>
  <c r="AJ1097" i="4"/>
  <c r="AK1042" i="4"/>
  <c r="AH761" i="4"/>
  <c r="AI647" i="4"/>
  <c r="AJ622" i="4"/>
  <c r="AH91" i="4"/>
  <c r="AJ959" i="4"/>
  <c r="AJ892" i="4"/>
  <c r="AH812" i="4"/>
  <c r="AJ728" i="4"/>
  <c r="AJ172" i="4"/>
  <c r="AI285" i="4"/>
  <c r="AJ175" i="4"/>
  <c r="AK473" i="4"/>
  <c r="AJ992" i="4"/>
  <c r="AH894" i="4"/>
  <c r="AJ1079" i="4"/>
  <c r="AH858" i="4"/>
  <c r="AJ687" i="4"/>
  <c r="AK124" i="4"/>
  <c r="AH541" i="4"/>
  <c r="AI764" i="4"/>
  <c r="AJ973" i="4"/>
  <c r="AK215" i="4"/>
  <c r="AH275" i="4"/>
  <c r="AH614" i="4"/>
  <c r="AH758" i="4"/>
  <c r="AK329" i="4"/>
  <c r="AI923" i="4"/>
  <c r="AJ935" i="4"/>
  <c r="AJ36" i="4"/>
  <c r="AJ921" i="4"/>
  <c r="AH747" i="4"/>
  <c r="AJ470" i="4"/>
  <c r="AH1081" i="4"/>
  <c r="AI338" i="4"/>
  <c r="AI670" i="4"/>
  <c r="AI627" i="4"/>
  <c r="AH929" i="4"/>
  <c r="AI240" i="4"/>
  <c r="AI444" i="4"/>
  <c r="AJ542" i="4"/>
  <c r="AI291" i="4"/>
  <c r="AJ762" i="4"/>
  <c r="AI383" i="4"/>
  <c r="AH836" i="4"/>
  <c r="AI113" i="4"/>
  <c r="AH1110" i="4"/>
  <c r="AH329" i="4"/>
  <c r="AH946" i="4"/>
  <c r="AH910" i="4"/>
  <c r="AK579" i="4"/>
  <c r="AH756" i="4"/>
  <c r="AH328" i="4"/>
  <c r="AK845" i="4"/>
  <c r="AI624" i="4"/>
  <c r="AH884" i="4"/>
  <c r="AI174" i="4"/>
  <c r="AK26" i="4"/>
  <c r="AH476" i="4"/>
  <c r="AH390" i="4"/>
  <c r="AI337" i="4"/>
  <c r="AI321" i="4"/>
  <c r="AI67" i="4"/>
  <c r="AH1080" i="4"/>
  <c r="AI1115" i="4"/>
  <c r="AK839" i="4"/>
  <c r="AJ1015" i="4"/>
  <c r="AJ241" i="4"/>
  <c r="AK1065" i="4"/>
  <c r="AK291" i="4"/>
  <c r="AK902" i="4"/>
  <c r="AJ288" i="4"/>
  <c r="AK621" i="4"/>
  <c r="AH64" i="4"/>
  <c r="AK448" i="4"/>
  <c r="AK103" i="4"/>
  <c r="AK811" i="4"/>
  <c r="AJ325" i="4"/>
  <c r="AI382" i="4"/>
  <c r="AK493" i="4"/>
  <c r="AI200" i="4"/>
  <c r="AH795" i="4"/>
  <c r="AH1116" i="4"/>
  <c r="AI110" i="4"/>
  <c r="AI722" i="4"/>
  <c r="AJ870" i="4"/>
  <c r="AI192" i="4"/>
  <c r="AH707" i="4"/>
  <c r="AK722" i="4"/>
  <c r="AK1093" i="4"/>
  <c r="AK330" i="4"/>
  <c r="AH50" i="4"/>
  <c r="AI775" i="4"/>
  <c r="AH1118" i="4"/>
  <c r="AK685" i="4"/>
  <c r="AH538" i="4"/>
  <c r="AJ61" i="4"/>
  <c r="AH15" i="4"/>
  <c r="AJ208" i="4"/>
  <c r="AJ768" i="4"/>
  <c r="AK390" i="4"/>
  <c r="AK1071" i="4"/>
  <c r="AI897" i="4"/>
  <c r="AH491" i="4"/>
  <c r="AK237" i="4"/>
  <c r="AJ838" i="4"/>
  <c r="AK235" i="4"/>
  <c r="AI847" i="4"/>
  <c r="AK214" i="4"/>
  <c r="AH879" i="4"/>
  <c r="AH343" i="4"/>
  <c r="AJ232" i="4"/>
  <c r="AK169" i="4"/>
  <c r="AK126" i="4"/>
  <c r="AK731" i="4"/>
  <c r="AK294" i="4"/>
  <c r="AI71" i="4"/>
  <c r="AH134" i="4"/>
  <c r="AJ553" i="4"/>
  <c r="AK266" i="4"/>
  <c r="AJ409" i="4"/>
  <c r="AJ1086" i="4"/>
  <c r="AK305" i="4"/>
  <c r="AK119" i="4"/>
  <c r="AI863" i="4"/>
  <c r="AJ305" i="4"/>
  <c r="AK260" i="4"/>
  <c r="AH277" i="4"/>
  <c r="AJ78" i="4"/>
  <c r="AK74" i="4"/>
  <c r="AI246" i="4"/>
  <c r="AK25" i="4"/>
  <c r="AK657" i="4"/>
  <c r="AK482" i="4"/>
  <c r="AI587" i="4"/>
  <c r="AH335" i="4"/>
  <c r="AK862" i="4"/>
  <c r="AK880" i="4"/>
  <c r="AK553" i="4"/>
  <c r="AI309" i="4"/>
  <c r="AI896" i="4"/>
  <c r="AK424" i="4"/>
  <c r="AH1043" i="4"/>
  <c r="AJ604" i="4"/>
  <c r="AI55" i="4"/>
  <c r="AK829" i="4"/>
  <c r="AK492" i="4"/>
  <c r="AK272" i="4"/>
  <c r="AI1044" i="4"/>
  <c r="AK1016" i="4"/>
  <c r="AI223" i="4"/>
  <c r="AH433" i="4"/>
  <c r="AI635" i="4"/>
  <c r="AJ320" i="4"/>
  <c r="AK468" i="4"/>
  <c r="AH40" i="4"/>
  <c r="AJ207" i="4"/>
  <c r="AH104" i="4"/>
  <c r="AH265" i="4"/>
  <c r="AJ702" i="4"/>
  <c r="AK724" i="4"/>
  <c r="AK143" i="4"/>
  <c r="AI969" i="4"/>
  <c r="AI805" i="4"/>
  <c r="AK358" i="4"/>
  <c r="AH1078" i="4"/>
  <c r="AK738" i="4"/>
  <c r="AJ1050" i="4"/>
  <c r="AI924" i="4"/>
  <c r="AK270" i="4"/>
  <c r="AH344" i="4"/>
  <c r="AK371" i="4"/>
  <c r="AJ202" i="4"/>
  <c r="AI143" i="4"/>
  <c r="AH291" i="4"/>
  <c r="AH228" i="4"/>
  <c r="AK908" i="4"/>
  <c r="AI961" i="4"/>
  <c r="AI254" i="4"/>
  <c r="AJ373" i="4"/>
  <c r="AK241" i="4"/>
  <c r="AK644" i="4"/>
  <c r="AK154" i="4"/>
  <c r="AI167" i="4"/>
  <c r="AK890" i="4"/>
  <c r="AK18" i="4"/>
  <c r="AK864" i="4"/>
  <c r="AK197" i="4"/>
  <c r="AK485" i="4"/>
  <c r="AJ843" i="4"/>
  <c r="AI992" i="4"/>
  <c r="AH608" i="4"/>
  <c r="AK601" i="4"/>
  <c r="AH945" i="4"/>
  <c r="AH37" i="4"/>
  <c r="AI929" i="4"/>
  <c r="AI949" i="4"/>
  <c r="AI907" i="4"/>
  <c r="AI1063" i="4"/>
  <c r="AK189" i="4"/>
  <c r="AH627" i="4"/>
  <c r="AK107" i="4"/>
  <c r="AI894" i="4"/>
  <c r="AH136" i="4"/>
  <c r="AK1107" i="4"/>
  <c r="AK769" i="4"/>
  <c r="AJ298" i="4"/>
  <c r="AJ690" i="4"/>
  <c r="AK96" i="4"/>
  <c r="AI489" i="4"/>
  <c r="AK909" i="4"/>
  <c r="AI1095" i="4"/>
  <c r="AH1048" i="4"/>
  <c r="AH607" i="4"/>
  <c r="AI1111" i="4"/>
  <c r="AK177" i="4"/>
  <c r="AI317" i="4"/>
  <c r="AJ557" i="4"/>
  <c r="AI274" i="4"/>
  <c r="AK668" i="4"/>
  <c r="AJ736" i="4"/>
  <c r="AI691" i="4"/>
  <c r="AH49" i="4"/>
  <c r="AI774" i="4"/>
  <c r="AI249" i="4"/>
  <c r="AK957" i="4"/>
  <c r="AI161" i="4"/>
  <c r="AI517" i="4"/>
  <c r="AK322" i="4"/>
  <c r="AK1011" i="4"/>
  <c r="AI866" i="4"/>
  <c r="AK364" i="4"/>
  <c r="AK292" i="4"/>
  <c r="AI29" i="4"/>
  <c r="AI263" i="4"/>
  <c r="AH488" i="4"/>
  <c r="AJ1103" i="4"/>
  <c r="AI458" i="4"/>
  <c r="AJ648" i="4"/>
  <c r="AK403" i="4"/>
  <c r="AI527" i="4"/>
  <c r="AI653" i="4"/>
  <c r="AK594" i="4"/>
  <c r="AJ675" i="4"/>
  <c r="AK1008" i="4"/>
  <c r="AJ858" i="4"/>
  <c r="AH703" i="4"/>
  <c r="AH604" i="4"/>
  <c r="AI532" i="4"/>
  <c r="AK884" i="4"/>
  <c r="AK102" i="4"/>
  <c r="AH290" i="4"/>
  <c r="AH984" i="4"/>
  <c r="AK296" i="4"/>
  <c r="AJ163" i="4"/>
  <c r="AJ203" i="4"/>
  <c r="AJ505" i="4"/>
  <c r="AK750" i="4"/>
  <c r="AI909" i="4"/>
  <c r="AH268" i="4"/>
  <c r="AJ157" i="4"/>
  <c r="AI542" i="4"/>
  <c r="AH55" i="4"/>
  <c r="AK27" i="4"/>
  <c r="AK660" i="4"/>
  <c r="AJ1060" i="4"/>
  <c r="AH414" i="4"/>
  <c r="AJ993" i="4"/>
  <c r="AH973" i="4"/>
  <c r="AH158" i="4"/>
  <c r="AH214" i="4"/>
  <c r="AJ217" i="4"/>
  <c r="AK551" i="4"/>
  <c r="AK645" i="4"/>
  <c r="AH20" i="4"/>
  <c r="AJ945" i="4"/>
  <c r="AK118" i="4"/>
  <c r="AH489" i="4"/>
  <c r="AH953" i="4"/>
  <c r="AH964" i="4"/>
  <c r="AI1065" i="4"/>
  <c r="AH399" i="4"/>
  <c r="AH239" i="4"/>
  <c r="AI336" i="4"/>
  <c r="AK711" i="4"/>
  <c r="AK420" i="4"/>
  <c r="AJ1045" i="4"/>
  <c r="AI205" i="4"/>
  <c r="AJ861" i="4"/>
  <c r="AH882" i="4"/>
  <c r="AH704" i="4"/>
  <c r="AI888" i="4"/>
  <c r="AI294" i="4"/>
  <c r="AK1062" i="4"/>
  <c r="AK870" i="4"/>
  <c r="AK441" i="4"/>
  <c r="AJ803" i="4"/>
  <c r="AI138" i="4"/>
  <c r="AI427" i="4"/>
  <c r="AH208" i="4"/>
  <c r="AI477" i="4"/>
  <c r="AJ588" i="4"/>
  <c r="AI26" i="4"/>
  <c r="AK89" i="4"/>
  <c r="AI886" i="4"/>
  <c r="AH81" i="4"/>
  <c r="AJ994" i="4"/>
  <c r="AJ997" i="4"/>
  <c r="AH52" i="4"/>
  <c r="AK589" i="4"/>
  <c r="AH331" i="4"/>
  <c r="AH137" i="4"/>
  <c r="AI271" i="4"/>
  <c r="AH711" i="4"/>
  <c r="AK634" i="4"/>
  <c r="AK721" i="4"/>
  <c r="AH689" i="4"/>
  <c r="AH205" i="4"/>
  <c r="AK299" i="4"/>
  <c r="AI94" i="4"/>
  <c r="AI318" i="4"/>
  <c r="AH197" i="4"/>
  <c r="AH967" i="4"/>
  <c r="AH419" i="4"/>
  <c r="AJ846" i="4"/>
  <c r="AJ236" i="4"/>
  <c r="AH853" i="4"/>
  <c r="AI809" i="4"/>
  <c r="AJ1083" i="4"/>
  <c r="AJ149" i="4"/>
  <c r="AI876" i="4"/>
  <c r="AJ490" i="4"/>
  <c r="AI124" i="4"/>
  <c r="AH632" i="4"/>
  <c r="AJ669" i="4"/>
  <c r="AI8" i="4"/>
  <c r="AJ818" i="4"/>
  <c r="AK92" i="4"/>
  <c r="AH364" i="4"/>
  <c r="AK925" i="4"/>
  <c r="AI16" i="4"/>
  <c r="AJ62" i="4"/>
  <c r="AJ722" i="4"/>
  <c r="AJ975" i="4"/>
  <c r="AK297" i="4"/>
  <c r="AJ368" i="4"/>
  <c r="AI916" i="4"/>
  <c r="AJ678" i="4"/>
  <c r="AJ117" i="4"/>
  <c r="AK1012" i="4"/>
  <c r="AI900" i="4"/>
  <c r="AK220" i="4"/>
  <c r="AH339" i="4"/>
  <c r="AJ988" i="4"/>
  <c r="AK443" i="4"/>
  <c r="AJ41" i="4"/>
  <c r="AH893" i="4"/>
  <c r="AJ603" i="4"/>
  <c r="AI814" i="4"/>
  <c r="AI376" i="4"/>
  <c r="AK998" i="4"/>
  <c r="AJ660" i="4"/>
  <c r="AH1117" i="4"/>
  <c r="AK83" i="4"/>
  <c r="AI257" i="4"/>
  <c r="AI279" i="4"/>
  <c r="AJ1052" i="4"/>
  <c r="AK964" i="4"/>
  <c r="AI899" i="4"/>
  <c r="AH43" i="4"/>
  <c r="AH710" i="4"/>
  <c r="AH357" i="4"/>
  <c r="AK412" i="4"/>
  <c r="AJ25" i="4"/>
  <c r="AI890" i="4"/>
  <c r="AI397" i="4"/>
  <c r="AH218" i="4"/>
  <c r="AK331" i="4"/>
  <c r="AH553" i="4"/>
  <c r="AK1069" i="4"/>
  <c r="AH109" i="4"/>
  <c r="AH578" i="4"/>
  <c r="AH866" i="4"/>
  <c r="AI1099" i="4"/>
  <c r="AH902" i="4"/>
  <c r="AJ584" i="4"/>
  <c r="AJ750" i="4"/>
  <c r="AI570" i="4"/>
  <c r="AH848" i="4"/>
  <c r="AK814" i="4"/>
  <c r="AK439" i="4"/>
  <c r="AK623" i="4"/>
  <c r="AK435" i="4"/>
  <c r="AI244" i="4"/>
  <c r="AH501" i="4"/>
  <c r="AI1029" i="4"/>
  <c r="AI256" i="4"/>
  <c r="AJ77" i="4"/>
  <c r="AJ390" i="4"/>
  <c r="AI849" i="4"/>
  <c r="AJ767" i="4"/>
  <c r="AJ987" i="4"/>
  <c r="AI602" i="4"/>
  <c r="AK913" i="4"/>
  <c r="AJ961" i="4"/>
  <c r="AJ356" i="4"/>
  <c r="AJ976" i="4"/>
  <c r="AK290" i="4"/>
  <c r="AI112" i="4"/>
  <c r="AH1040" i="4"/>
  <c r="AI1039" i="4"/>
  <c r="AJ765" i="4"/>
  <c r="AK535" i="4"/>
  <c r="AK652" i="4"/>
  <c r="AK255" i="4"/>
  <c r="AJ20" i="4"/>
  <c r="AH153" i="4"/>
  <c r="AJ486" i="4"/>
  <c r="AK717" i="4"/>
  <c r="AK806" i="4"/>
  <c r="AI502" i="4"/>
  <c r="AI912" i="4"/>
  <c r="AI768" i="4"/>
  <c r="AH731" i="4"/>
  <c r="AJ583" i="4"/>
  <c r="AH544" i="4"/>
  <c r="AJ1049" i="4"/>
  <c r="AH108" i="4"/>
  <c r="AH743" i="4"/>
  <c r="AK973" i="4"/>
  <c r="AK141" i="4"/>
  <c r="AH727" i="4"/>
  <c r="AH841" i="4"/>
  <c r="AI551" i="4"/>
  <c r="AH663" i="4"/>
  <c r="AH877" i="4"/>
  <c r="AH348" i="4"/>
  <c r="AI738" i="4"/>
  <c r="AI505" i="4"/>
  <c r="AJ365" i="4"/>
  <c r="AI808" i="4"/>
  <c r="AI19" i="4"/>
  <c r="AJ890" i="4"/>
  <c r="AK619" i="4"/>
  <c r="AJ1091" i="4"/>
  <c r="AK770" i="4"/>
  <c r="AI561" i="4"/>
  <c r="AK824" i="4"/>
  <c r="AJ700" i="4"/>
  <c r="AJ693" i="4"/>
  <c r="AH1056" i="4"/>
  <c r="AI438" i="4"/>
  <c r="AK262" i="4"/>
  <c r="AJ689" i="4"/>
  <c r="AI199" i="4"/>
  <c r="AK301" i="4"/>
  <c r="AH375" i="4"/>
  <c r="AK205" i="4"/>
  <c r="AI327" i="4"/>
  <c r="AK840" i="4"/>
  <c r="AK434" i="4"/>
  <c r="AH660" i="4"/>
  <c r="AK508" i="4"/>
  <c r="AJ879" i="4"/>
  <c r="AI351" i="4"/>
  <c r="AI93" i="4"/>
  <c r="AK249" i="4"/>
  <c r="AI860" i="4"/>
  <c r="AI806" i="4"/>
  <c r="AI677" i="4"/>
  <c r="AH294" i="4"/>
  <c r="AJ840" i="4"/>
  <c r="AK408" i="4"/>
  <c r="AH196" i="4"/>
  <c r="AH661" i="4"/>
  <c r="AH28" i="4"/>
  <c r="AI684" i="4"/>
  <c r="AI536" i="4"/>
  <c r="AH74" i="4"/>
  <c r="AH449" i="4"/>
  <c r="AI80" i="4"/>
  <c r="AH1017" i="4"/>
  <c r="AJ734" i="4"/>
  <c r="AI1017" i="4"/>
  <c r="AK257" i="4"/>
  <c r="AI495" i="4"/>
  <c r="AJ586" i="4"/>
  <c r="AH714" i="4"/>
  <c r="AK397" i="4"/>
  <c r="AH421" i="4"/>
  <c r="AJ374" i="4"/>
  <c r="AH260" i="4"/>
  <c r="AJ1042" i="4"/>
  <c r="AH822" i="4"/>
  <c r="AJ145" i="4"/>
  <c r="AI341" i="4"/>
  <c r="AK86" i="4"/>
  <c r="AI401" i="4"/>
  <c r="AK13" i="4"/>
  <c r="AJ1098" i="4"/>
  <c r="AK470" i="4"/>
  <c r="AJ85" i="4"/>
  <c r="AJ613" i="4"/>
  <c r="AJ94" i="4"/>
  <c r="AK204" i="4"/>
  <c r="AH492" i="4"/>
  <c r="AI216" i="4"/>
  <c r="AJ658" i="4"/>
  <c r="AJ261" i="4"/>
  <c r="AJ95" i="4"/>
  <c r="AK1054" i="4"/>
  <c r="AJ284" i="4"/>
  <c r="AJ1116" i="4"/>
  <c r="AI750" i="4"/>
  <c r="AJ766" i="4"/>
  <c r="AJ221" i="4"/>
  <c r="AI830" i="4"/>
  <c r="AK763" i="4"/>
  <c r="AI853" i="4"/>
  <c r="AJ260" i="4"/>
  <c r="AJ701" i="4"/>
  <c r="AH276" i="4"/>
  <c r="AK438" i="4"/>
  <c r="AH198" i="4"/>
  <c r="AJ741" i="4"/>
  <c r="AI54" i="4"/>
  <c r="AH351" i="4"/>
  <c r="AH603" i="4"/>
  <c r="AI333" i="4"/>
  <c r="AH713" i="4"/>
  <c r="AK228" i="4"/>
  <c r="AI710" i="4"/>
  <c r="AH1068" i="4"/>
  <c r="AI133" i="4"/>
  <c r="AK162" i="4"/>
  <c r="AI213" i="4"/>
  <c r="AH939" i="4"/>
  <c r="AI315" i="4"/>
  <c r="AJ240" i="4"/>
  <c r="AJ1053" i="4"/>
  <c r="AI930" i="4"/>
  <c r="AH958" i="4"/>
  <c r="AK736" i="4"/>
  <c r="AI568" i="4"/>
  <c r="AI763" i="4"/>
  <c r="AK355" i="4"/>
  <c r="AJ761" i="4"/>
  <c r="AH646" i="4"/>
  <c r="AJ484" i="4"/>
  <c r="AK111" i="4"/>
  <c r="AJ897" i="4"/>
  <c r="AI1012" i="4"/>
  <c r="AI297" i="4"/>
  <c r="AH986" i="4"/>
  <c r="AK692" i="4"/>
  <c r="AJ191" i="4"/>
  <c r="AK727" i="4"/>
  <c r="AI260" i="4"/>
  <c r="AK378" i="4"/>
  <c r="AK129" i="4"/>
  <c r="AJ572" i="4"/>
  <c r="AI493" i="4"/>
  <c r="AK361" i="4"/>
  <c r="AK1023" i="4"/>
  <c r="AI620" i="4"/>
  <c r="AI20" i="4"/>
  <c r="AI125" i="4"/>
  <c r="AJ926" i="4"/>
  <c r="AI197" i="4"/>
  <c r="AI820" i="4"/>
  <c r="AK895" i="4"/>
  <c r="AK966" i="4"/>
  <c r="AI939" i="4"/>
  <c r="AK878" i="4"/>
  <c r="AJ309" i="4"/>
  <c r="AH188" i="4"/>
  <c r="AH1016" i="4"/>
  <c r="AH462" i="4"/>
  <c r="AK1039" i="4"/>
  <c r="AH919" i="4"/>
  <c r="AJ708" i="4"/>
  <c r="AJ318" i="4"/>
  <c r="AH765" i="4"/>
  <c r="AK982" i="4"/>
  <c r="AK184" i="4"/>
  <c r="AK635" i="4"/>
  <c r="AJ196" i="4"/>
  <c r="AI765" i="4"/>
  <c r="AI1038" i="4"/>
  <c r="AK866" i="4"/>
  <c r="AI979" i="4"/>
  <c r="AK422" i="4"/>
  <c r="AJ706" i="4"/>
  <c r="AJ1019" i="4"/>
  <c r="AJ416" i="4"/>
  <c r="AH506" i="4"/>
  <c r="AJ894" i="4"/>
  <c r="AJ154" i="4"/>
  <c r="AJ1078" i="4"/>
  <c r="AJ49" i="4"/>
  <c r="AH270" i="4"/>
  <c r="AH1063" i="4"/>
  <c r="AJ887" i="4"/>
  <c r="AI559" i="4"/>
  <c r="AH296" i="4"/>
  <c r="AI281" i="4"/>
  <c r="AH790" i="4"/>
  <c r="AI575" i="4"/>
  <c r="AH875" i="4"/>
  <c r="AK799" i="4"/>
  <c r="AH915" i="4"/>
  <c r="AI278" i="4"/>
  <c r="AJ142" i="4"/>
  <c r="AJ447" i="4"/>
  <c r="AI1035" i="4"/>
  <c r="AI1036" i="4"/>
  <c r="AI522" i="4"/>
  <c r="AH17" i="4"/>
  <c r="AJ431" i="4"/>
  <c r="AK411" i="4"/>
  <c r="AH905" i="4"/>
  <c r="AH95" i="4"/>
  <c r="AJ817" i="4"/>
  <c r="AI142" i="4"/>
  <c r="AH410" i="4"/>
  <c r="AK805" i="4"/>
  <c r="AI994" i="4"/>
  <c r="AI591" i="4"/>
  <c r="AH992" i="4"/>
  <c r="AI889" i="4"/>
  <c r="AK791" i="4"/>
  <c r="AI156" i="4"/>
  <c r="AI548" i="4"/>
  <c r="AJ653" i="4"/>
  <c r="AH677" i="4"/>
  <c r="AI585" i="4"/>
  <c r="AK944" i="4"/>
  <c r="AJ655" i="4"/>
  <c r="AJ571" i="4"/>
  <c r="AH695" i="4"/>
  <c r="AJ521" i="4"/>
  <c r="AI840" i="4"/>
  <c r="AK40" i="4"/>
  <c r="AI311" i="4"/>
  <c r="AJ1112" i="4"/>
  <c r="AI378" i="4"/>
  <c r="AK400" i="4"/>
  <c r="AJ1038" i="4"/>
  <c r="AK707" i="4"/>
  <c r="AH656" i="4"/>
  <c r="AK1041" i="4"/>
  <c r="AJ130" i="4"/>
  <c r="AJ289" i="4"/>
  <c r="AK626" i="4"/>
  <c r="AH834" i="4"/>
  <c r="AI552" i="4"/>
  <c r="AK311" i="4"/>
  <c r="AI678" i="4"/>
  <c r="AH221" i="4"/>
  <c r="AK898" i="4"/>
  <c r="AI592" i="4"/>
  <c r="AH326" i="4"/>
  <c r="AJ898" i="4"/>
  <c r="AI634" i="4"/>
  <c r="AI1013" i="4"/>
  <c r="AK993" i="4"/>
  <c r="AJ577" i="4"/>
  <c r="AJ808" i="4"/>
  <c r="AH861" i="4"/>
  <c r="AJ323" i="4"/>
  <c r="AJ807" i="4"/>
  <c r="AH302" i="4"/>
  <c r="AJ277" i="4"/>
  <c r="AJ1027" i="4"/>
  <c r="AK282" i="4"/>
  <c r="AI550" i="4"/>
  <c r="AI826" i="4"/>
  <c r="AK617" i="4"/>
  <c r="AJ55" i="4"/>
  <c r="AH292" i="4"/>
  <c r="AI733" i="4"/>
  <c r="AJ773" i="4"/>
  <c r="AH420" i="4"/>
  <c r="AK512" i="4"/>
  <c r="AI154" i="4"/>
  <c r="AH864" i="4"/>
  <c r="AK999" i="4"/>
  <c r="AJ317" i="4"/>
  <c r="AH139" i="4"/>
  <c r="AJ215" i="4"/>
  <c r="AI639" i="4"/>
  <c r="AK618" i="4"/>
  <c r="AH937" i="4"/>
  <c r="AJ865" i="4"/>
  <c r="AI650" i="4"/>
  <c r="AJ296" i="4"/>
  <c r="AI794" i="4"/>
  <c r="AI652" i="4"/>
  <c r="AI636" i="4"/>
  <c r="AI470" i="4"/>
  <c r="AH226" i="4"/>
  <c r="AI275" i="4"/>
  <c r="AK888" i="4"/>
  <c r="AK931" i="4"/>
  <c r="AH880" i="4"/>
  <c r="AH155" i="4"/>
  <c r="AJ606" i="4"/>
  <c r="AJ312" i="4"/>
  <c r="AJ441" i="4"/>
  <c r="AH269" i="4"/>
  <c r="AI415" i="4"/>
  <c r="AJ198" i="4"/>
  <c r="AK391" i="4"/>
  <c r="AK981" i="4"/>
  <c r="AJ21" i="4"/>
  <c r="AK735" i="4"/>
  <c r="AI1020" i="4"/>
  <c r="AK900" i="4"/>
  <c r="AH119" i="4"/>
  <c r="AK834" i="4"/>
  <c r="AJ614" i="4"/>
  <c r="AK755" i="4"/>
  <c r="AI864" i="4"/>
  <c r="AI755" i="4"/>
  <c r="AH839" i="4"/>
  <c r="AK199" i="4"/>
  <c r="AK323" i="4"/>
  <c r="AI398" i="4"/>
  <c r="AI403" i="4"/>
  <c r="AK1082" i="4"/>
  <c r="AK125" i="4"/>
  <c r="AJ668" i="4"/>
  <c r="AK73" i="4"/>
  <c r="AH412" i="4"/>
  <c r="AH1060" i="4"/>
  <c r="AK501" i="4"/>
  <c r="AK891" i="4"/>
  <c r="AI941" i="4"/>
  <c r="AH1111" i="4"/>
  <c r="AI807" i="4"/>
  <c r="AK974" i="4"/>
  <c r="AH273" i="4"/>
  <c r="AI959" i="4"/>
  <c r="AJ471" i="4"/>
  <c r="AJ602" i="4"/>
  <c r="AH333" i="4"/>
  <c r="AK372" i="4"/>
  <c r="AK598" i="4"/>
  <c r="AI513" i="4"/>
  <c r="AJ1028" i="4"/>
  <c r="AJ829" i="4"/>
  <c r="AJ942" i="4"/>
  <c r="AH993" i="4"/>
  <c r="AI88" i="4"/>
  <c r="AJ92" i="4"/>
  <c r="AK302" i="4"/>
  <c r="AK500" i="4"/>
  <c r="AJ839" i="4"/>
  <c r="AI829" i="4"/>
  <c r="AJ70" i="4"/>
  <c r="AJ47" i="4"/>
  <c r="AK863" i="4"/>
  <c r="AH628" i="4"/>
  <c r="AH857" i="4"/>
  <c r="AH473" i="4"/>
  <c r="AI177" i="4"/>
  <c r="AI1118" i="4"/>
  <c r="AK84" i="4"/>
  <c r="AK253" i="4"/>
  <c r="AJ509" i="4"/>
  <c r="AI152" i="4"/>
  <c r="AI859" i="4"/>
  <c r="AJ166" i="4"/>
  <c r="AH1074" i="4"/>
  <c r="AH912" i="4"/>
  <c r="AI1078" i="4"/>
  <c r="AI659" i="4"/>
  <c r="AI186" i="4"/>
  <c r="AK801" i="4"/>
  <c r="AH768" i="4"/>
  <c r="AK224" i="4"/>
  <c r="AJ666" i="4"/>
  <c r="AH522" i="4"/>
  <c r="AK17" i="4"/>
  <c r="AJ735" i="4"/>
  <c r="AJ928" i="4"/>
  <c r="AK207" i="4"/>
  <c r="AK186" i="4"/>
  <c r="AH1090" i="4"/>
  <c r="AK79" i="4"/>
  <c r="AJ1058" i="4"/>
  <c r="AK104" i="4"/>
  <c r="AK155" i="4"/>
  <c r="AI233" i="4"/>
  <c r="AJ173" i="4"/>
  <c r="AI342" i="4"/>
  <c r="AI854" i="4"/>
  <c r="AJ324" i="4"/>
  <c r="AH173" i="4"/>
  <c r="AJ1024" i="4"/>
  <c r="AK53" i="4"/>
  <c r="AK679" i="4"/>
  <c r="AI970" i="4"/>
  <c r="AH533" i="4"/>
  <c r="AK78" i="4"/>
  <c r="AJ1048" i="4"/>
  <c r="AK312" i="4"/>
  <c r="AK90" i="4"/>
  <c r="AK595" i="4"/>
  <c r="AI28" i="4"/>
  <c r="AH748" i="4"/>
  <c r="AI692" i="4"/>
  <c r="AI370" i="4"/>
  <c r="AK120" i="4"/>
  <c r="AH1024" i="4"/>
  <c r="AI957" i="4"/>
  <c r="AI955" i="4"/>
  <c r="AJ1111" i="4"/>
  <c r="AJ1040" i="4"/>
  <c r="AK732" i="4"/>
  <c r="AK1031" i="4"/>
  <c r="AH938" i="4"/>
  <c r="AJ210" i="4"/>
  <c r="AI1067" i="4"/>
  <c r="AI520" i="4"/>
  <c r="AI314" i="4"/>
  <c r="AK734" i="4"/>
  <c r="AH956" i="4"/>
  <c r="AJ235" i="4"/>
  <c r="AH110" i="4"/>
  <c r="AK280" i="4"/>
  <c r="AI658" i="4"/>
  <c r="AH947" i="4"/>
  <c r="AH434" i="4"/>
  <c r="AH301" i="4"/>
  <c r="AK202" i="4"/>
  <c r="AH914" i="4"/>
  <c r="AJ813" i="4"/>
  <c r="AH951" i="4"/>
  <c r="AJ22" i="4"/>
  <c r="AK264" i="4"/>
  <c r="AJ900" i="4"/>
  <c r="AJ418" i="4"/>
  <c r="AK281" i="4"/>
  <c r="AH400" i="4"/>
  <c r="AJ377" i="4"/>
  <c r="AI810" i="4"/>
  <c r="AH504" i="4"/>
  <c r="AK1064" i="4"/>
  <c r="AJ268" i="4"/>
  <c r="AJ934" i="4"/>
  <c r="AH867" i="4"/>
  <c r="AH370" i="4"/>
  <c r="AH426" i="4"/>
  <c r="AJ985" i="4"/>
  <c r="AJ799" i="4"/>
  <c r="AI716" i="4"/>
  <c r="AJ775" i="4"/>
  <c r="AI193" i="4"/>
  <c r="AJ363" i="4"/>
  <c r="AI261" i="4"/>
  <c r="AK590" i="4"/>
  <c r="AK965" i="4"/>
  <c r="AH295" i="4"/>
  <c r="AJ303" i="4"/>
  <c r="AI788" i="4"/>
  <c r="AK428" i="4"/>
  <c r="AH745" i="4"/>
  <c r="AI432" i="4"/>
  <c r="AH320" i="4"/>
  <c r="AK320" i="4"/>
  <c r="AH769" i="4"/>
  <c r="AI120" i="4"/>
  <c r="AH185" i="4"/>
  <c r="AH172" i="4"/>
  <c r="AK656" i="4"/>
  <c r="AI973" i="4"/>
  <c r="AJ582" i="4"/>
  <c r="AJ967" i="4"/>
  <c r="AJ43" i="4"/>
  <c r="AI698" i="4"/>
  <c r="AJ56" i="4"/>
  <c r="AK327" i="4"/>
  <c r="AH980" i="4"/>
  <c r="AK651" i="4"/>
  <c r="AJ823" i="4"/>
  <c r="AJ891" i="4"/>
  <c r="AK730" i="4"/>
  <c r="AK960" i="4"/>
  <c r="AK849" i="4"/>
  <c r="AH944" i="4"/>
  <c r="AH271" i="4"/>
  <c r="AI332" i="4"/>
  <c r="AJ859" i="4"/>
  <c r="AI90" i="4"/>
  <c r="AJ422" i="4"/>
  <c r="AJ717" i="4"/>
  <c r="AK906" i="4"/>
  <c r="AI103" i="4"/>
  <c r="AK653" i="4"/>
  <c r="AI27" i="4"/>
  <c r="AI873" i="4"/>
  <c r="AK178" i="4"/>
  <c r="AK11" i="4"/>
  <c r="AH135" i="4"/>
  <c r="AI762" i="4"/>
  <c r="AI107" i="4"/>
  <c r="AJ1011" i="4"/>
  <c r="AK1067" i="4"/>
  <c r="AJ478" i="4"/>
  <c r="AI879" i="4"/>
  <c r="AJ1023" i="4"/>
  <c r="AH961" i="4"/>
  <c r="AJ757" i="4"/>
  <c r="AI157" i="4"/>
  <c r="AH177" i="4"/>
  <c r="AH601" i="4"/>
  <c r="AK525" i="4"/>
  <c r="AJ956" i="4"/>
  <c r="AJ665" i="4"/>
  <c r="AK429" i="4"/>
  <c r="AJ443" i="4"/>
  <c r="AI875" i="4"/>
  <c r="AJ820" i="4"/>
  <c r="AJ764" i="4"/>
  <c r="AK518" i="4"/>
  <c r="AJ815" i="4"/>
  <c r="AK955" i="4"/>
  <c r="AI164" i="4"/>
  <c r="AJ1031" i="4"/>
  <c r="AJ473" i="4"/>
  <c r="AK151" i="4"/>
  <c r="AI188" i="4"/>
  <c r="AJ489" i="4"/>
  <c r="AJ340" i="4"/>
  <c r="AI742" i="4"/>
  <c r="AK44" i="4"/>
  <c r="AK741" i="4"/>
  <c r="AK528" i="4"/>
  <c r="AK1112" i="4"/>
  <c r="AJ212" i="4"/>
  <c r="AH441" i="4"/>
  <c r="AJ256" i="4"/>
  <c r="AI1082" i="4"/>
  <c r="AI910" i="4"/>
  <c r="AJ680" i="4"/>
  <c r="AK985" i="4"/>
  <c r="AI1050" i="4"/>
  <c r="AI487" i="4"/>
  <c r="AK916" i="4"/>
  <c r="AH57" i="4"/>
  <c r="AK914" i="4"/>
  <c r="AI732" i="4"/>
  <c r="AI176" i="4"/>
  <c r="AK571" i="4"/>
  <c r="AI168" i="4"/>
  <c r="AH558" i="4"/>
  <c r="AH605" i="4"/>
  <c r="AH738" i="4"/>
  <c r="AI674" i="4"/>
  <c r="AK831" i="4"/>
  <c r="AK701" i="4"/>
  <c r="AK991" i="4"/>
  <c r="AJ170" i="4"/>
  <c r="AJ645" i="4"/>
  <c r="AJ405" i="4"/>
  <c r="AI817" i="4"/>
  <c r="AK962" i="4"/>
  <c r="AK917" i="4"/>
  <c r="AJ502" i="4"/>
  <c r="AH705" i="4"/>
  <c r="AI238" i="4"/>
  <c r="AK976" i="4"/>
  <c r="AH596" i="4"/>
  <c r="AH754" i="4"/>
  <c r="AH446" i="4"/>
  <c r="AI1113" i="4"/>
  <c r="AJ463" i="4"/>
  <c r="AH1059" i="4"/>
  <c r="AI605" i="4"/>
  <c r="AI334" i="4"/>
  <c r="AH739" i="4"/>
  <c r="AK672" i="4"/>
  <c r="AH280" i="4"/>
  <c r="AJ899" i="4"/>
  <c r="AK585" i="4"/>
  <c r="AJ649" i="4"/>
  <c r="AJ1074" i="4"/>
  <c r="AH925" i="4"/>
  <c r="AJ421" i="4"/>
  <c r="AK263" i="4"/>
  <c r="AK894" i="4"/>
  <c r="AK185" i="4"/>
  <c r="AH539" i="4"/>
  <c r="AH340" i="4"/>
  <c r="AJ608" i="4"/>
  <c r="AJ438" i="4"/>
  <c r="AK596" i="4"/>
  <c r="AK274" i="4"/>
  <c r="AJ250" i="4"/>
  <c r="AH901" i="4"/>
  <c r="AI790" i="4"/>
  <c r="AI171" i="4"/>
  <c r="AK1102" i="4"/>
  <c r="AH803" i="4"/>
  <c r="AK794" i="4"/>
  <c r="AK1095" i="4"/>
  <c r="AI372" i="4"/>
  <c r="AJ835" i="4"/>
  <c r="AK399" i="4"/>
  <c r="AH830" i="4"/>
  <c r="AK752" i="4"/>
  <c r="AJ125" i="4"/>
  <c r="AH575" i="4"/>
  <c r="AI855" i="4"/>
  <c r="AK1098" i="4"/>
  <c r="AJ525" i="4"/>
  <c r="AH995" i="4"/>
  <c r="AH338" i="4"/>
  <c r="AJ226" i="4"/>
  <c r="AI767" i="4"/>
  <c r="AH957" i="4"/>
  <c r="AJ101" i="4"/>
  <c r="AJ957" i="4"/>
  <c r="AI416" i="4"/>
  <c r="AH1067" i="4"/>
  <c r="AI793" i="4"/>
  <c r="AH1032" i="4"/>
  <c r="AH978" i="4"/>
  <c r="AJ1018" i="4"/>
  <c r="AK445" i="4"/>
  <c r="AJ466" i="4"/>
  <c r="AI122" i="4"/>
  <c r="AJ872" i="4"/>
  <c r="AK907" i="4"/>
  <c r="AK283" i="4"/>
  <c r="AK522" i="4"/>
  <c r="AH832" i="4"/>
  <c r="AK1099" i="4"/>
  <c r="AK700" i="4"/>
  <c r="AI711" i="4"/>
  <c r="AI884" i="4"/>
  <c r="AK370" i="4"/>
  <c r="AJ180" i="4"/>
  <c r="AK897" i="4"/>
  <c r="AK704" i="4"/>
  <c r="AH103" i="4"/>
  <c r="AK97" i="4"/>
  <c r="AI867" i="4"/>
  <c r="AI201" i="4"/>
  <c r="AI195" i="4"/>
  <c r="AH631" i="4"/>
  <c r="AK918" i="4"/>
  <c r="AH231" i="4"/>
  <c r="AJ787" i="4"/>
  <c r="AK194" i="4"/>
  <c r="AI803" i="4"/>
  <c r="AJ598" i="4"/>
  <c r="AJ792" i="4"/>
  <c r="AJ376" i="4"/>
  <c r="AK529" i="4"/>
  <c r="AJ831" i="4"/>
  <c r="AK467" i="4"/>
  <c r="AH736" i="4"/>
  <c r="AH1112" i="4"/>
  <c r="AH570" i="4"/>
  <c r="AJ681" i="4"/>
  <c r="AK608" i="4"/>
  <c r="AJ590" i="4"/>
  <c r="AH778" i="4"/>
  <c r="AK110" i="4"/>
  <c r="AI44" i="4"/>
  <c r="AI346" i="4"/>
  <c r="AK792" i="4"/>
  <c r="AJ609" i="4"/>
  <c r="AI328" i="4"/>
  <c r="AH808" i="4"/>
  <c r="AH164" i="4"/>
  <c r="AH189" i="4"/>
  <c r="AJ358" i="4"/>
  <c r="AK677" i="4"/>
  <c r="AJ1064" i="4"/>
  <c r="AH162" i="4"/>
  <c r="AK132" i="4"/>
  <c r="AH850" i="4"/>
  <c r="AK383" i="4"/>
  <c r="AH422" i="4"/>
  <c r="AH597" i="4"/>
  <c r="AI799" i="4"/>
  <c r="AJ853" i="4"/>
  <c r="AI892" i="4"/>
  <c r="AI239" i="4"/>
  <c r="AJ188" i="4"/>
  <c r="AH630" i="4"/>
  <c r="AJ963" i="4"/>
  <c r="AH809" i="4"/>
  <c r="AI619" i="4"/>
  <c r="AJ488" i="4"/>
  <c r="AK641" i="4"/>
  <c r="AI622" i="4"/>
  <c r="AK69" i="4"/>
  <c r="AH243" i="4"/>
  <c r="AI1072" i="4"/>
  <c r="AI1110" i="4"/>
  <c r="AJ353" i="4"/>
  <c r="AI255" i="4"/>
  <c r="AI74" i="4"/>
  <c r="AH824" i="4"/>
  <c r="AK696" i="4"/>
  <c r="AJ729" i="4"/>
  <c r="AH88" i="4"/>
  <c r="AI339" i="4"/>
  <c r="AH206" i="4"/>
  <c r="AJ919" i="4"/>
  <c r="AJ449" i="4"/>
  <c r="AH659" i="4"/>
  <c r="AK573" i="4"/>
  <c r="AI608" i="4"/>
  <c r="AJ492" i="4"/>
  <c r="AJ234" i="4"/>
  <c r="AK1070" i="4"/>
  <c r="AI831" i="4"/>
  <c r="AJ1088" i="4"/>
  <c r="AH645" i="4"/>
  <c r="AI417" i="4"/>
  <c r="AK972" i="4"/>
  <c r="AK593" i="4"/>
  <c r="AH346" i="4"/>
  <c r="AJ337" i="4"/>
  <c r="AK680" i="4"/>
  <c r="AH751" i="4"/>
  <c r="AI625" i="4"/>
  <c r="AI450" i="4"/>
  <c r="AK56" i="4"/>
  <c r="AH369" i="4"/>
  <c r="AJ360" i="4"/>
  <c r="AI504" i="4"/>
  <c r="AI446" i="4"/>
  <c r="AH791" i="4"/>
  <c r="AJ192" i="4"/>
  <c r="AJ1092" i="4"/>
  <c r="AK757" i="4"/>
  <c r="AJ290" i="4"/>
  <c r="AK671" i="4"/>
  <c r="AK963" i="4"/>
  <c r="AI707" i="4"/>
  <c r="AJ171" i="4"/>
  <c r="AH63" i="4"/>
  <c r="AI1080" i="4"/>
  <c r="AK1096" i="4"/>
  <c r="AH1095" i="4"/>
  <c r="AK1094" i="4"/>
  <c r="AJ146" i="4"/>
  <c r="AI1098" i="4"/>
  <c r="AI906" i="4"/>
  <c r="AI769" i="4"/>
  <c r="AI360" i="4"/>
  <c r="AH521" i="4"/>
  <c r="AJ772" i="4"/>
  <c r="AK62" i="4"/>
  <c r="AH868" i="4"/>
  <c r="AI1105" i="4"/>
  <c r="AJ392" i="4"/>
  <c r="AI966" i="4"/>
  <c r="AH392" i="4"/>
  <c r="AJ476" i="4"/>
  <c r="AK150" i="4"/>
  <c r="AJ225" i="4"/>
  <c r="AK675" i="4"/>
  <c r="AI375" i="4"/>
  <c r="AI588" i="4"/>
  <c r="AJ671" i="4"/>
  <c r="AH76" i="4"/>
  <c r="AJ585" i="4"/>
  <c r="AH773" i="4"/>
  <c r="AK848" i="4"/>
  <c r="AI41" i="4"/>
  <c r="AJ654" i="4"/>
  <c r="AI147" i="4"/>
  <c r="AH625" i="4"/>
  <c r="AH147" i="4"/>
  <c r="AH551" i="4"/>
  <c r="AK245" i="4"/>
  <c r="AI324" i="4"/>
  <c r="AH1107" i="4"/>
  <c r="AJ834" i="4"/>
  <c r="AI460" i="4"/>
  <c r="AK1052" i="4"/>
  <c r="AH138" i="4"/>
  <c r="AK1066" i="4"/>
  <c r="AI267" i="4"/>
  <c r="AJ257" i="4"/>
  <c r="AJ1021" i="4"/>
  <c r="AH334" i="4"/>
  <c r="AK269" i="4"/>
  <c r="AH955" i="4"/>
  <c r="AJ100" i="4"/>
  <c r="AJ827" i="4"/>
  <c r="AI52" i="4"/>
  <c r="AK797" i="4"/>
  <c r="AJ300" i="4"/>
  <c r="AK928" i="4"/>
  <c r="AJ1069" i="4"/>
  <c r="AI352" i="4"/>
  <c r="AI537" i="4"/>
  <c r="AK1029" i="4"/>
  <c r="AK172" i="4"/>
  <c r="AH1089" i="4"/>
  <c r="AH209" i="4"/>
  <c r="AH928" i="4"/>
  <c r="AI1054" i="4"/>
  <c r="AI944" i="4"/>
  <c r="AJ258" i="4"/>
  <c r="AI1079" i="4"/>
  <c r="AH321" i="4"/>
  <c r="AK818" i="4"/>
  <c r="AK703" i="4"/>
  <c r="AH90" i="4"/>
  <c r="AH174" i="4"/>
  <c r="AH256" i="4"/>
  <c r="AH417" i="4"/>
  <c r="AH1057" i="4"/>
  <c r="AH127" i="4"/>
  <c r="AI861" i="4"/>
  <c r="AI541" i="4"/>
  <c r="AJ751" i="4"/>
  <c r="AH427" i="4"/>
  <c r="AJ814" i="4"/>
  <c r="AH217" i="4"/>
  <c r="AJ461" i="4"/>
  <c r="AJ758" i="4"/>
  <c r="AI839" i="4"/>
  <c r="AH191" i="4"/>
  <c r="AJ733" i="4"/>
  <c r="AI430" i="4"/>
  <c r="AJ110" i="4"/>
  <c r="AH220" i="4"/>
  <c r="AK798" i="4"/>
  <c r="AK1055" i="4"/>
  <c r="AK50" i="4"/>
  <c r="AI469" i="4"/>
  <c r="AH647" i="4"/>
  <c r="AH126" i="4"/>
  <c r="AK592" i="4"/>
  <c r="AI325" i="4"/>
  <c r="AK52" i="4"/>
  <c r="AH1052" i="4"/>
  <c r="AH655" i="4"/>
  <c r="AK830" i="4"/>
  <c r="AI61" i="4"/>
  <c r="AI396" i="4"/>
  <c r="AI737" i="4"/>
  <c r="AH800" i="4"/>
  <c r="AK405" i="4"/>
  <c r="AK678" i="4"/>
  <c r="AJ760" i="4"/>
  <c r="AH246" i="4"/>
  <c r="AI791" i="4"/>
  <c r="AJ739" i="4"/>
  <c r="AK858" i="4"/>
  <c r="AJ1025" i="4"/>
  <c r="AH959" i="4"/>
  <c r="AI891" i="4"/>
  <c r="AJ688" i="4"/>
  <c r="AI299" i="4"/>
  <c r="AH896" i="4"/>
  <c r="AJ371" i="4"/>
  <c r="AI1074" i="4"/>
  <c r="AH742" i="4"/>
  <c r="AK65" i="4"/>
  <c r="AK142" i="4"/>
  <c r="AI364" i="4"/>
  <c r="AK609" i="4"/>
  <c r="AJ927" i="4"/>
  <c r="AI231" i="4"/>
  <c r="AK714" i="4"/>
  <c r="AH1106" i="4"/>
  <c r="AK208" i="4"/>
  <c r="AI60" i="4"/>
  <c r="AH658" i="4"/>
  <c r="AJ429" i="4"/>
  <c r="AJ719" i="4"/>
  <c r="AK896" i="4"/>
  <c r="AJ501" i="4"/>
  <c r="AK1115" i="4"/>
  <c r="AK673" i="4"/>
  <c r="AH234" i="4"/>
  <c r="AI308" i="4"/>
  <c r="AH524" i="4"/>
  <c r="AH380" i="4"/>
  <c r="AK16" i="4"/>
  <c r="AI111" i="4"/>
  <c r="AH181" i="4"/>
  <c r="AI251" i="4"/>
  <c r="AH1054" i="4"/>
  <c r="AJ748" i="4"/>
  <c r="AH59" i="4"/>
  <c r="AK134" i="4"/>
  <c r="AI1071" i="4"/>
  <c r="AK170" i="4"/>
  <c r="AK800" i="4"/>
  <c r="AJ1043" i="4"/>
  <c r="AJ178" i="4"/>
  <c r="AK751" i="4"/>
  <c r="AK503" i="4"/>
  <c r="AI247" i="4"/>
  <c r="AJ273" i="4"/>
  <c r="AJ213" i="4"/>
  <c r="AJ952" i="4"/>
  <c r="AH46" i="4"/>
  <c r="AI925" i="4"/>
  <c r="AI182" i="4"/>
  <c r="AJ986" i="4"/>
  <c r="AK746" i="4"/>
  <c r="AJ186" i="4"/>
  <c r="AH897" i="4"/>
  <c r="AH330" i="4"/>
  <c r="AI14" i="4"/>
  <c r="AH1097" i="4"/>
  <c r="AI1093" i="4"/>
  <c r="AI640" i="4"/>
  <c r="AK55" i="4"/>
  <c r="AJ518" i="4"/>
  <c r="AJ863" i="4"/>
  <c r="AJ922" i="4"/>
  <c r="AK319" i="4"/>
  <c r="AI920" i="4"/>
  <c r="AJ408" i="4"/>
  <c r="AH150" i="4"/>
  <c r="AK857" i="4"/>
  <c r="AJ458" i="4"/>
  <c r="AI1041" i="4"/>
  <c r="AI222" i="4"/>
  <c r="AK344" i="4"/>
  <c r="AH750" i="4"/>
  <c r="AK759" i="4"/>
  <c r="AK306" i="4"/>
  <c r="AK901" i="4"/>
  <c r="AK342" i="4"/>
  <c r="AK252" i="4"/>
  <c r="AH833" i="4"/>
  <c r="AK63" i="4"/>
  <c r="AJ437" i="4"/>
  <c r="AJ533" i="4"/>
  <c r="AI798" i="4"/>
  <c r="AH161" i="4"/>
  <c r="AH263" i="4"/>
  <c r="AH78" i="4"/>
  <c r="AJ474" i="4"/>
  <c r="AH900" i="4"/>
  <c r="AI1097" i="4"/>
  <c r="AI24" i="4"/>
  <c r="AK745" i="4"/>
  <c r="AK940" i="4"/>
  <c r="AJ106" i="4"/>
  <c r="AH355" i="4"/>
  <c r="AH66" i="4"/>
  <c r="AH266" i="4"/>
  <c r="AI1015" i="4"/>
  <c r="AK217" i="4"/>
  <c r="AJ625" i="4"/>
  <c r="AJ263" i="4"/>
  <c r="AH976" i="4"/>
  <c r="AJ59" i="4"/>
  <c r="AI518" i="4"/>
  <c r="AJ426" i="4"/>
  <c r="AH385" i="4"/>
  <c r="AK240" i="4"/>
  <c r="AI145" i="4"/>
  <c r="AH230" i="4"/>
  <c r="AH14" i="4"/>
  <c r="AK1073" i="4"/>
  <c r="AK479" i="4"/>
  <c r="AI39" i="4"/>
  <c r="AJ1014" i="4"/>
  <c r="AJ185" i="4"/>
  <c r="AK597" i="4"/>
  <c r="AK879" i="4"/>
  <c r="AK33" i="4"/>
  <c r="AJ389" i="4"/>
  <c r="AJ72" i="4"/>
  <c r="AH98" i="4"/>
  <c r="AH466" i="4"/>
  <c r="AJ1061" i="4"/>
  <c r="AJ52" i="4"/>
  <c r="AH68" i="4"/>
  <c r="AJ643" i="4"/>
  <c r="AH537" i="4"/>
  <c r="AK684" i="4"/>
  <c r="AJ35" i="4"/>
  <c r="AK325" i="4"/>
  <c r="AJ918" i="4"/>
  <c r="AK284" i="4"/>
  <c r="AK32" i="4"/>
  <c r="AJ283" i="4"/>
  <c r="AH16" i="4"/>
  <c r="AK334" i="4"/>
  <c r="AK1038" i="4"/>
  <c r="AI729" i="4"/>
  <c r="AI253" i="4"/>
  <c r="AK946" i="4"/>
  <c r="AH436" i="4"/>
  <c r="AJ472" i="4"/>
  <c r="AI815" i="4"/>
  <c r="AH983" i="4"/>
  <c r="AJ893" i="4"/>
  <c r="AH801" i="4"/>
  <c r="AI846" i="4"/>
  <c r="AH347" i="4"/>
  <c r="AH67" i="4"/>
  <c r="AI553" i="4"/>
  <c r="AJ330" i="4"/>
  <c r="AJ1013" i="4"/>
  <c r="AK276" i="4"/>
  <c r="AK650" i="4"/>
  <c r="AH481" i="4"/>
  <c r="AK996" i="4"/>
  <c r="AH620" i="4"/>
  <c r="AJ118" i="4"/>
  <c r="AJ274" i="4"/>
  <c r="AK313" i="4"/>
  <c r="AJ852" i="4"/>
  <c r="AK222" i="4"/>
  <c r="AK394" i="4"/>
  <c r="AI862" i="4"/>
  <c r="AK349" i="4"/>
  <c r="AJ776" i="4"/>
  <c r="AK29" i="4"/>
  <c r="AH1050" i="4"/>
  <c r="AI1073" i="4"/>
  <c r="AJ1041" i="4"/>
  <c r="AK538" i="4"/>
  <c r="AJ201" i="4"/>
  <c r="AJ99" i="4"/>
  <c r="AH186" i="4"/>
  <c r="AJ552" i="4"/>
  <c r="AH1091" i="4"/>
  <c r="AJ245" i="4"/>
  <c r="AJ1035" i="4"/>
  <c r="AJ825" i="4"/>
  <c r="AH1049" i="4"/>
  <c r="AJ468" i="4"/>
  <c r="AJ321" i="4"/>
  <c r="AK556" i="4"/>
  <c r="AH225" i="4"/>
  <c r="AI38" i="4"/>
  <c r="AJ220" i="4"/>
  <c r="AJ7" i="4" l="1"/>
  <c r="AH7" i="4"/>
  <c r="AI7" i="4"/>
  <c r="AK7" i="4"/>
  <c r="AI828" i="4"/>
  <c r="AK828" i="4"/>
  <c r="AJ828" i="4"/>
  <c r="AH828" i="4"/>
  <c r="AH565" i="4"/>
  <c r="AJ566" i="4"/>
  <c r="AI566" i="4"/>
  <c r="AH566" i="4"/>
  <c r="AK566" i="4"/>
  <c r="AK950" i="4"/>
  <c r="AJ629" i="4"/>
  <c r="AJ26" i="4"/>
  <c r="AJ611" i="4"/>
  <c r="AI804" i="4"/>
  <c r="AH549" i="4"/>
  <c r="AH435" i="4"/>
  <c r="AK812" i="4"/>
  <c r="AI1064" i="4"/>
  <c r="AK1035" i="4"/>
  <c r="AI310" i="4"/>
  <c r="AH668" i="4"/>
  <c r="AJ532" i="4"/>
  <c r="AH229" i="4"/>
  <c r="AJ920" i="4"/>
  <c r="AI792" i="4"/>
  <c r="AI898" i="4"/>
  <c r="AH509" i="4"/>
  <c r="AH547" i="4"/>
  <c r="AK321" i="4"/>
  <c r="AH457" i="4"/>
  <c r="AH362" i="4"/>
  <c r="AK365" i="4"/>
  <c r="AI459" i="4"/>
  <c r="AJ848" i="4"/>
  <c r="AH1061" i="4"/>
  <c r="AK837" i="4"/>
  <c r="AI787" i="4"/>
  <c r="AH870" i="4"/>
  <c r="AI433" i="4"/>
  <c r="AK304" i="4"/>
  <c r="AK164" i="4"/>
  <c r="AI772" i="4"/>
  <c r="AK242" i="4"/>
  <c r="AJ407" i="4"/>
  <c r="AI547" i="4"/>
  <c r="AI869" i="4"/>
  <c r="AJ16" i="4"/>
  <c r="AI340" i="4"/>
  <c r="AJ254" i="4"/>
  <c r="AI56" i="4"/>
  <c r="AK716" i="4"/>
  <c r="AK532" i="4"/>
  <c r="AH107" i="4"/>
  <c r="AH128" i="4"/>
  <c r="AI801" i="4"/>
  <c r="AH640" i="4"/>
  <c r="AI165" i="4"/>
  <c r="AH471" i="4"/>
  <c r="AJ886" i="4"/>
  <c r="AH125" i="4"/>
  <c r="AK549" i="4"/>
  <c r="AJ634" i="4"/>
  <c r="AK778" i="4"/>
  <c r="AH508" i="4"/>
  <c r="AI795" i="4"/>
  <c r="AH97" i="4"/>
  <c r="AI96" i="4"/>
  <c r="AJ200" i="4"/>
  <c r="AK942" i="4"/>
  <c r="AK128" i="4"/>
  <c r="AK545" i="4"/>
  <c r="AI226" i="4"/>
  <c r="AJ676" i="4"/>
  <c r="AI773" i="4"/>
  <c r="AK192" i="4"/>
  <c r="AK753" i="4"/>
  <c r="AI406" i="4"/>
  <c r="AI885" i="4"/>
  <c r="AH170" i="4"/>
  <c r="AI705" i="4"/>
  <c r="AH651" i="4"/>
  <c r="AJ833" i="4"/>
  <c r="AJ204" i="4"/>
  <c r="AI486" i="4"/>
  <c r="AI696" i="4"/>
  <c r="AJ181" i="4"/>
  <c r="AH531" i="4"/>
  <c r="AJ972" i="4"/>
  <c r="AJ938" i="4"/>
  <c r="AH472" i="4"/>
  <c r="AH644" i="4"/>
  <c r="AJ338" i="4"/>
  <c r="AK544" i="4"/>
  <c r="AH9" i="4"/>
  <c r="AJ940" i="4"/>
  <c r="AI466" i="4"/>
  <c r="AH1115" i="4"/>
  <c r="AI134" i="4"/>
  <c r="AI643" i="4"/>
  <c r="AI850" i="4"/>
  <c r="AJ749" i="4"/>
  <c r="AJ479" i="4"/>
  <c r="AJ93" i="4"/>
  <c r="AI720" i="4"/>
  <c r="AI105" i="4"/>
  <c r="AJ152" i="4"/>
  <c r="AK167" i="4"/>
  <c r="AH962" i="4"/>
  <c r="AH475" i="4"/>
  <c r="AI499" i="4"/>
  <c r="AJ1075" i="4"/>
  <c r="AJ174" i="4"/>
  <c r="AJ450" i="4"/>
  <c r="AJ1105" i="4"/>
  <c r="AK474" i="4"/>
  <c r="AH486" i="4"/>
  <c r="AI947" i="4"/>
  <c r="AK271" i="4"/>
  <c r="AK530" i="4"/>
  <c r="AJ442" i="4"/>
  <c r="AH94" i="4"/>
  <c r="AJ153" i="4"/>
  <c r="AK384" i="4"/>
  <c r="AK352" i="4"/>
  <c r="AI730" i="4"/>
  <c r="AI836" i="4"/>
  <c r="AI64" i="4"/>
  <c r="AH505" i="4"/>
  <c r="AJ1030" i="4"/>
  <c r="AH255" i="4"/>
  <c r="AK511" i="4"/>
  <c r="AK35" i="4"/>
  <c r="AJ481" i="4"/>
  <c r="AK602" i="4"/>
  <c r="AI948" i="4"/>
  <c r="AK1081" i="4"/>
  <c r="AH241" i="4"/>
  <c r="AH478" i="4"/>
  <c r="AJ503" i="4"/>
  <c r="AI1025" i="4"/>
  <c r="AJ436" i="4"/>
  <c r="AJ510" i="4"/>
  <c r="AH681" i="4"/>
  <c r="AH93" i="4"/>
  <c r="AJ487" i="4"/>
  <c r="AJ328" i="4"/>
  <c r="AK396" i="4"/>
  <c r="AK526" i="4"/>
  <c r="AH855" i="4"/>
  <c r="AI584" i="4"/>
  <c r="AK519" i="4"/>
  <c r="AJ978" i="4"/>
  <c r="AK19" i="4"/>
  <c r="AJ498" i="4"/>
  <c r="AI43" i="4"/>
  <c r="AI664" i="4"/>
  <c r="AI63" i="4"/>
  <c r="AI546" i="4"/>
  <c r="AH468" i="4"/>
  <c r="AH729" i="4"/>
  <c r="AI335" i="4"/>
  <c r="AJ266" i="4"/>
  <c r="AI411" i="4"/>
  <c r="AK413" i="4"/>
  <c r="AH516" i="4"/>
  <c r="AJ420" i="4"/>
  <c r="AH373" i="4"/>
  <c r="AJ998" i="4"/>
  <c r="AI881" i="4"/>
  <c r="AK541" i="4"/>
  <c r="AK505" i="4"/>
  <c r="AI857" i="4"/>
  <c r="AJ167" i="4"/>
  <c r="AJ515" i="4"/>
  <c r="AI572" i="4"/>
  <c r="AH53" i="4"/>
  <c r="AH534" i="4"/>
  <c r="AK933" i="4"/>
  <c r="AH802" i="4"/>
  <c r="AJ482" i="4"/>
  <c r="AJ248" i="4"/>
  <c r="AH642" i="4"/>
  <c r="AJ685" i="4"/>
  <c r="AK615" i="4"/>
  <c r="AI241" i="4"/>
  <c r="AJ546" i="4"/>
  <c r="AH669" i="4"/>
  <c r="AJ295" i="4"/>
  <c r="AJ139" i="4"/>
  <c r="AK939" i="4"/>
  <c r="AK669" i="4"/>
  <c r="AI413" i="4"/>
  <c r="AI302" i="4"/>
  <c r="AH532" i="4"/>
  <c r="AH465" i="4"/>
  <c r="AJ109" i="4"/>
  <c r="AH240" i="4"/>
  <c r="AI126" i="4"/>
  <c r="AH308" i="4"/>
  <c r="AI844" i="4"/>
  <c r="AH517" i="4"/>
  <c r="AK796" i="4"/>
  <c r="AI995" i="4"/>
  <c r="AI497" i="4"/>
  <c r="AK1028" i="4"/>
  <c r="AJ962" i="4"/>
  <c r="AK546" i="4"/>
  <c r="AH666" i="4"/>
  <c r="AH567" i="4"/>
  <c r="AI567" i="4"/>
  <c r="AJ567" i="4"/>
  <c r="AK56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Aradhana Gahlaut</author>
  </authors>
  <commentList>
    <comment ref="D10" authorId="0" shapeId="0" xr:uid="{00000000-0006-0000-0400-000001000000}">
      <text>
        <r>
          <rPr>
            <b/>
            <sz val="9"/>
            <color indexed="81"/>
            <rFont val="Tahoma"/>
            <family val="2"/>
          </rPr>
          <t>To reset to default, please enter "=D11".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Aradhana Gahlaut</author>
  </authors>
  <commentList>
    <comment ref="Q3" authorId="0" shapeId="0" xr:uid="{00000000-0006-0000-1500-000001000000}">
      <text>
        <r>
          <rPr>
            <sz val="9"/>
            <color indexed="81"/>
            <rFont val="Tahoma"/>
            <family val="2"/>
          </rPr>
          <t>To be consistent with original TEINA modeling, we maintain a relative increase in corridor eLDV share to statewide EV share.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Ben Shapiro</author>
  </authors>
  <commentList>
    <comment ref="A4" authorId="0" shapeId="0" xr:uid="{00000000-0006-0000-1600-000001000000}">
      <text>
        <r>
          <rPr>
            <sz val="9"/>
            <color indexed="81"/>
            <rFont val="Tahoma"/>
            <family val="2"/>
          </rPr>
          <t>Assumption as to portion of vehicles that will charge at corridor DCFC stations in excess of the kWh required to complete their trip.</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<sst xmlns="http://schemas.openxmlformats.org/spreadsheetml/2006/main" count="9921" uniqueCount="738">
  <si>
    <t>Total LDV</t>
  </si>
  <si>
    <t>Urban</t>
  </si>
  <si>
    <t>Rural</t>
  </si>
  <si>
    <t>EV Target</t>
  </si>
  <si>
    <t>Intercept</t>
  </si>
  <si>
    <t>Number of EV</t>
  </si>
  <si>
    <t>Workplace L2</t>
  </si>
  <si>
    <t>Public L2</t>
  </si>
  <si>
    <t>DCFC</t>
  </si>
  <si>
    <t>Vehicle Mix</t>
  </si>
  <si>
    <t>Statewide Infrastructure Need (Regression)</t>
  </si>
  <si>
    <t>Statewide Infrastructure Need (Adjusted)</t>
  </si>
  <si>
    <t>PHEV (20 mile)</t>
  </si>
  <si>
    <t>PHEV (50 mile)</t>
  </si>
  <si>
    <t>BEV (100 mile)</t>
  </si>
  <si>
    <t>BEV (250 mile)</t>
  </si>
  <si>
    <t>Urban Infrastructure Need Adjusted</t>
  </si>
  <si>
    <t>Rural Infrastructure Need</t>
  </si>
  <si>
    <t>EV Adoption</t>
  </si>
  <si>
    <t>Total</t>
  </si>
  <si>
    <t>Year</t>
  </si>
  <si>
    <t>Statewide</t>
  </si>
  <si>
    <t>County ID</t>
  </si>
  <si>
    <t>County Name</t>
  </si>
  <si>
    <t>Population by County</t>
  </si>
  <si>
    <t>Passenger Vehicle Registration by County</t>
  </si>
  <si>
    <t>EV Registration by County (2020 Real)</t>
  </si>
  <si>
    <t>EV Registration by County (2020 Adjusted)</t>
  </si>
  <si>
    <t>Baker</t>
  </si>
  <si>
    <t>Benton</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</si>
  <si>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</si>
  <si>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</si>
  <si>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</si>
  <si>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</si>
  <si>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</si>
  <si>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</si>
  <si>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</si>
  <si>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</si>
  <si>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</si>
  <si>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</si>
  <si>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</si>
  <si>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</si>
  <si>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</si>
  <si>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</si>
  <si>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</si>
  <si>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</si>
  <si>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</si>
  <si>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</si>
  <si>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</si>
  <si>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</si>
  <si>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</si>
  <si>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</si>
  <si>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</si>
  <si>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</si>
  <si>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</si>
  <si>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</si>
  <si>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</si>
  <si>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</si>
  <si>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</si>
  <si>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</si>
  <si>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</si>
  <si>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</si>
  <si>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</si>
  <si>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Census Tract ID</t>
  </si>
  <si>
    <t>Population by Census Tract</t>
  </si>
  <si>
    <t>Transit Bus Stops by County</t>
  </si>
  <si>
    <t>Median Household Income</t>
  </si>
  <si>
    <t>Is Low Income</t>
  </si>
  <si>
    <t>Passenger Vehicle Registration by Census Tract</t>
  </si>
  <si>
    <t>EV Registration by Census Tract (2020 Adjusted)</t>
  </si>
  <si>
    <t>Adjustment factor</t>
  </si>
  <si>
    <t>Clackamas</t>
  </si>
  <si>
    <t>Medford</t>
  </si>
  <si>
    <t>Beaverton</t>
  </si>
  <si>
    <t>Is Disadvantaged Community</t>
  </si>
  <si>
    <t>LDV share</t>
  </si>
  <si>
    <t>eLDV share</t>
  </si>
  <si>
    <t>I-5</t>
  </si>
  <si>
    <t>PACIFIC</t>
  </si>
  <si>
    <t>MCNARY</t>
  </si>
  <si>
    <t>I-84</t>
  </si>
  <si>
    <t>OLD OREGON TRAIL</t>
  </si>
  <si>
    <t>CENTRAL OREGON</t>
  </si>
  <si>
    <t>OREGON COAST</t>
  </si>
  <si>
    <t>MT. HOOD</t>
  </si>
  <si>
    <t>SUNSET</t>
  </si>
  <si>
    <t>COLUMBIA RIVER</t>
  </si>
  <si>
    <t>MADRAS-PRINEVILLE</t>
  </si>
  <si>
    <t>OCHOCO</t>
  </si>
  <si>
    <t>WARM SPRINGS</t>
  </si>
  <si>
    <t>JOHN DAY</t>
  </si>
  <si>
    <t>THE DALLES-CALIFORNIA</t>
  </si>
  <si>
    <t>Input Variables</t>
  </si>
  <si>
    <t>Urban and Rural LDVs</t>
  </si>
  <si>
    <t>e-LDV Targets</t>
  </si>
  <si>
    <t>Disadvantaged Communities</t>
  </si>
  <si>
    <t>TNC</t>
  </si>
  <si>
    <t>LDV Corridors</t>
  </si>
  <si>
    <t>Introduction</t>
  </si>
  <si>
    <t>Supporting Data</t>
  </si>
  <si>
    <t>Assumptions</t>
  </si>
  <si>
    <t>Outputs</t>
  </si>
  <si>
    <t>Input Variables by Use Case</t>
  </si>
  <si>
    <t>Calculations</t>
  </si>
  <si>
    <t>Low-Income threshold</t>
  </si>
  <si>
    <t>Core County</t>
  </si>
  <si>
    <t>Closest City / Metro Area</t>
  </si>
  <si>
    <t>Population (2019)</t>
  </si>
  <si>
    <t>Area (Square Miles)</t>
  </si>
  <si>
    <t>Population Density</t>
  </si>
  <si>
    <t>Total Annual VMT (2019)</t>
  </si>
  <si>
    <t>% TNC VMT</t>
  </si>
  <si>
    <t>Annual TNC VMT (2019)</t>
  </si>
  <si>
    <t>Daily TNC VMT (2019)</t>
  </si>
  <si>
    <t>Daily TNC Vehicles (2019)</t>
  </si>
  <si>
    <t>-</t>
  </si>
  <si>
    <t>Corvallis</t>
  </si>
  <si>
    <t>Portland</t>
  </si>
  <si>
    <t xml:space="preserve">Clatsop </t>
  </si>
  <si>
    <t>Bend</t>
  </si>
  <si>
    <t>Roseberg</t>
  </si>
  <si>
    <t>Grants Pass</t>
  </si>
  <si>
    <t>Klamath Falls</t>
  </si>
  <si>
    <t>Eugene</t>
  </si>
  <si>
    <t>Newport</t>
  </si>
  <si>
    <t>Salem</t>
  </si>
  <si>
    <t>Pendelton</t>
  </si>
  <si>
    <t>TNC Full-Time</t>
  </si>
  <si>
    <t>TNC Part-Time</t>
  </si>
  <si>
    <t>Weighted Average</t>
  </si>
  <si>
    <t>Metro Area</t>
  </si>
  <si>
    <t>Private For-Hire Trips Linear Forecast</t>
  </si>
  <si>
    <t>VMT Scenario Projections</t>
  </si>
  <si>
    <t>Daily eTNC Vehicles</t>
  </si>
  <si>
    <t>eTNC VMT Projections</t>
  </si>
  <si>
    <t>Total SFD</t>
  </si>
  <si>
    <t>Total Multi-Unit (2-4 units)</t>
  </si>
  <si>
    <t>Total Apartment (5+ units)</t>
  </si>
  <si>
    <t>TNC SFD</t>
  </si>
  <si>
    <t>TNC Multi-Unit (2-4 units)</t>
  </si>
  <si>
    <t>TNC Apartment (5+ units)</t>
  </si>
  <si>
    <t>Theoretical TNC Home L2 Charging Access</t>
  </si>
  <si>
    <t>TNC Home L2 Charging Access (2020-2025)</t>
  </si>
  <si>
    <t>TNC Home L2 Charging Access (2025-2030)</t>
  </si>
  <si>
    <t>TNC Home L2 Charging Access (2030-2035)</t>
  </si>
  <si>
    <t>SFD</t>
  </si>
  <si>
    <t>MUD</t>
  </si>
  <si>
    <t>Apartment</t>
  </si>
  <si>
    <t>2020-2025</t>
  </si>
  <si>
    <t>2025-2030</t>
  </si>
  <si>
    <t>2030-2035</t>
  </si>
  <si>
    <t>Dedicated DCFC Capacity (W)</t>
  </si>
  <si>
    <t>Total Miles Electrified (mi/day)</t>
  </si>
  <si>
    <t>Total TNC Vehicles per day</t>
  </si>
  <si>
    <t>Vehicles per Plug</t>
  </si>
  <si>
    <t>Efficiency Loss</t>
  </si>
  <si>
    <t>County</t>
  </si>
  <si>
    <t>Power Level</t>
  </si>
  <si>
    <t>SANTIAM</t>
  </si>
  <si>
    <t>ALBANY-CORVALLIS</t>
  </si>
  <si>
    <t>CORVALLIS-NEWPORT</t>
  </si>
  <si>
    <t>MCKENZIE-BEND</t>
  </si>
  <si>
    <t>SHERMAN</t>
  </si>
  <si>
    <t>Median household Income by Census Tract (current)</t>
  </si>
  <si>
    <t>Oregon Opportunity Zones</t>
  </si>
  <si>
    <t>CARB Clean Miles Standard</t>
  </si>
  <si>
    <t>Utilization Rate</t>
  </si>
  <si>
    <t>Baker County</t>
  </si>
  <si>
    <t>Clackamas County</t>
  </si>
  <si>
    <t>Clatsop County</t>
  </si>
  <si>
    <t>Columbia County</t>
  </si>
  <si>
    <t>Coos County</t>
  </si>
  <si>
    <t>Crook County</t>
  </si>
  <si>
    <t>Curry County</t>
  </si>
  <si>
    <t>Deschutes County</t>
  </si>
  <si>
    <t>Douglas County</t>
  </si>
  <si>
    <t>Jackson County</t>
  </si>
  <si>
    <t>Jefferson County</t>
  </si>
  <si>
    <t>Josephine County</t>
  </si>
  <si>
    <t>Klamath County</t>
  </si>
  <si>
    <t>Lake County</t>
  </si>
  <si>
    <t>Lane County</t>
  </si>
  <si>
    <t>Lincoln County</t>
  </si>
  <si>
    <t>Linn County</t>
  </si>
  <si>
    <t>Malheur County</t>
  </si>
  <si>
    <t>Marion County</t>
  </si>
  <si>
    <t>Morrow County</t>
  </si>
  <si>
    <t>Multnomah County</t>
  </si>
  <si>
    <t>Polk County</t>
  </si>
  <si>
    <t>Tillamook County</t>
  </si>
  <si>
    <t>Umatilla County</t>
  </si>
  <si>
    <t>Wallowa County</t>
  </si>
  <si>
    <t>Wasco County</t>
  </si>
  <si>
    <t>Washington County</t>
  </si>
  <si>
    <t>Wheeler County</t>
  </si>
  <si>
    <t>Yamhill County</t>
  </si>
  <si>
    <t>Households</t>
  </si>
  <si>
    <t>Household Vehicles</t>
  </si>
  <si>
    <t>Use case</t>
  </si>
  <si>
    <t>Corridor LDV</t>
  </si>
  <si>
    <t>Local commercial and industrial vehicles</t>
  </si>
  <si>
    <t>TNCs</t>
  </si>
  <si>
    <t>Urban LDV and Rural LDV</t>
  </si>
  <si>
    <t xml:space="preserve"> - </t>
  </si>
  <si>
    <t>Total change</t>
  </si>
  <si>
    <t>Urban Tract</t>
  </si>
  <si>
    <t>Urban Passennger LDVs</t>
  </si>
  <si>
    <t>Rural Passennger LDVs</t>
  </si>
  <si>
    <t>Ratio</t>
  </si>
  <si>
    <t>Urban and Rural eLDVs</t>
  </si>
  <si>
    <t>Corridor LDVs</t>
  </si>
  <si>
    <t>Highway Corridor</t>
  </si>
  <si>
    <t>Urban Chargers</t>
  </si>
  <si>
    <t>Rural Chargers</t>
  </si>
  <si>
    <t>Urban Tract Designation</t>
  </si>
  <si>
    <t>Low income only</t>
  </si>
  <si>
    <t>Passenger Vehicles by Census Tract (adjusted)</t>
  </si>
  <si>
    <t>Passenger Vehicles by Census Tract (ACS)</t>
  </si>
  <si>
    <t>Vehicles by Census Tract (ACS 2019)</t>
  </si>
  <si>
    <t>County ID Map</t>
  </si>
  <si>
    <t>Urban/Rural Tract Map</t>
  </si>
  <si>
    <t>Urban Infrastructure Need (Regression)</t>
  </si>
  <si>
    <t>OR SB 1558 (proposed)</t>
  </si>
  <si>
    <t>OR SB 1558 (Proposed)</t>
  </si>
  <si>
    <t>Low-income Threshold</t>
  </si>
  <si>
    <t>eTNC Share of VMT</t>
  </si>
  <si>
    <t>Annual Increase</t>
  </si>
  <si>
    <t>Sumcheck &gt;&gt;</t>
  </si>
  <si>
    <t>Employment</t>
  </si>
  <si>
    <t>Employment by Census Tract</t>
  </si>
  <si>
    <t>Low Income and DAC</t>
  </si>
  <si>
    <t>DAC only</t>
  </si>
  <si>
    <t>DAC Classification (User Selected)</t>
  </si>
  <si>
    <t>Adjusted Cumulative Number of Chargers</t>
  </si>
  <si>
    <t>US 101</t>
  </si>
  <si>
    <t>US 26</t>
  </si>
  <si>
    <t>US 97</t>
  </si>
  <si>
    <t>Is DAC</t>
  </si>
  <si>
    <t>Census Tract</t>
  </si>
  <si>
    <t>User Input</t>
  </si>
  <si>
    <t>Home Charging Access (2035)</t>
  </si>
  <si>
    <t>Share of EVs (%)</t>
  </si>
  <si>
    <t>Urban/Rural Ratio</t>
  </si>
  <si>
    <t>(Geometric Progression)</t>
  </si>
  <si>
    <t>Total EVs</t>
  </si>
  <si>
    <t>Total LDVs</t>
  </si>
  <si>
    <t>Oregon Urban/Rural LDV Forecast</t>
  </si>
  <si>
    <t>Number of EVs</t>
  </si>
  <si>
    <t>% Home Charging</t>
  </si>
  <si>
    <t>NREL EVI Pro-Lite Urban Area Regression Results</t>
  </si>
  <si>
    <t>Home Charging</t>
  </si>
  <si>
    <t>YoY TNC VMT Growth</t>
  </si>
  <si>
    <t>Daily TNC VMT</t>
  </si>
  <si>
    <t>Daily eTNC VMT</t>
  </si>
  <si>
    <t>Target eTNC VMT Share</t>
  </si>
  <si>
    <t xml:space="preserve">Private for-Hire Trips </t>
  </si>
  <si>
    <t>eTNC # Vehicles Projections</t>
  </si>
  <si>
    <t>Active Trajectory &gt;&gt;</t>
  </si>
  <si>
    <t>Justice 40 Communities</t>
  </si>
  <si>
    <t>Is APP?</t>
  </si>
  <si>
    <t>Is HDC?</t>
  </si>
  <si>
    <t>Hood</t>
  </si>
  <si>
    <t>US DOT Areas of Persistent Poverty</t>
  </si>
  <si>
    <t>Meets Input Criteria</t>
  </si>
  <si>
    <t>Totals</t>
  </si>
  <si>
    <t>DAC Classification</t>
  </si>
  <si>
    <t>Geography</t>
  </si>
  <si>
    <t>State</t>
  </si>
  <si>
    <t>Oregon</t>
  </si>
  <si>
    <t>CensusTract</t>
  </si>
  <si>
    <t>Average YoY Growth</t>
  </si>
  <si>
    <t xml:space="preserve"> Growth in 5-Yr Period</t>
  </si>
  <si>
    <t>Highway Corridor LDVs</t>
  </si>
  <si>
    <t>Statewide Total</t>
  </si>
  <si>
    <t>Note:</t>
  </si>
  <si>
    <t>Results</t>
  </si>
  <si>
    <t>Optimized Results</t>
  </si>
  <si>
    <t>Home Charging Access (Theoretical)</t>
  </si>
  <si>
    <t>Home Charging Access (Actual)</t>
  </si>
  <si>
    <t>DACs</t>
  </si>
  <si>
    <t>City</t>
  </si>
  <si>
    <t>Adams</t>
  </si>
  <si>
    <t>Adrian</t>
  </si>
  <si>
    <t>Albany</t>
  </si>
  <si>
    <t>Amity</t>
  </si>
  <si>
    <t>Antelope</t>
  </si>
  <si>
    <t>Arlington</t>
  </si>
  <si>
    <t>Ashland</t>
  </si>
  <si>
    <t>Astoria</t>
  </si>
  <si>
    <t>Athena</t>
  </si>
  <si>
    <t>Aumsville</t>
  </si>
  <si>
    <t>Aurora</t>
  </si>
  <si>
    <t>Bandon</t>
  </si>
  <si>
    <t>Banks</t>
  </si>
  <si>
    <t>Barlow</t>
  </si>
  <si>
    <t>Boardman</t>
  </si>
  <si>
    <t>Bonanza</t>
  </si>
  <si>
    <t>Brookings</t>
  </si>
  <si>
    <t>Brownsville</t>
  </si>
  <si>
    <t>Burns</t>
  </si>
  <si>
    <t>Canby</t>
  </si>
  <si>
    <t>Canyonville</t>
  </si>
  <si>
    <t>Carlton</t>
  </si>
  <si>
    <t>Chiloquin</t>
  </si>
  <si>
    <t>Clatskanie</t>
  </si>
  <si>
    <t>Coburg</t>
  </si>
  <si>
    <t>Condon</t>
  </si>
  <si>
    <t>Coquille</t>
  </si>
  <si>
    <t>Cornelius</t>
  </si>
  <si>
    <t>Cove</t>
  </si>
  <si>
    <t>Creswell</t>
  </si>
  <si>
    <t>Culver</t>
  </si>
  <si>
    <t>Dallas</t>
  </si>
  <si>
    <t>Dayton</t>
  </si>
  <si>
    <t>Dayville</t>
  </si>
  <si>
    <t>Detroit</t>
  </si>
  <si>
    <t>Donald</t>
  </si>
  <si>
    <t>Drain</t>
  </si>
  <si>
    <t>Dufur</t>
  </si>
  <si>
    <t>Dundee</t>
  </si>
  <si>
    <t>Durham</t>
  </si>
  <si>
    <t>Echo</t>
  </si>
  <si>
    <t>Elgin</t>
  </si>
  <si>
    <t>Elkton</t>
  </si>
  <si>
    <t>Enterprise</t>
  </si>
  <si>
    <t>Estacada</t>
  </si>
  <si>
    <t>Fairview</t>
  </si>
  <si>
    <t>Florence</t>
  </si>
  <si>
    <t>Fossil</t>
  </si>
  <si>
    <t>Garibaldi</t>
  </si>
  <si>
    <t>Gaston</t>
  </si>
  <si>
    <t>Gates</t>
  </si>
  <si>
    <t>Gearhart</t>
  </si>
  <si>
    <t>Gervais</t>
  </si>
  <si>
    <t>Gladstone</t>
  </si>
  <si>
    <t>Glendale</t>
  </si>
  <si>
    <t>Granite</t>
  </si>
  <si>
    <t>Greenhorn</t>
  </si>
  <si>
    <t>Gresham</t>
  </si>
  <si>
    <t>Haines</t>
  </si>
  <si>
    <t>Halfway</t>
  </si>
  <si>
    <t>Halsey</t>
  </si>
  <si>
    <t>Harrisburg</t>
  </si>
  <si>
    <t>Helix</t>
  </si>
  <si>
    <t>Heppner</t>
  </si>
  <si>
    <t>Hermiston</t>
  </si>
  <si>
    <t>Hillsboro</t>
  </si>
  <si>
    <t>Hines</t>
  </si>
  <si>
    <t>Hubbard</t>
  </si>
  <si>
    <t>Huntington</t>
  </si>
  <si>
    <t>Idanha</t>
  </si>
  <si>
    <t>Imbler</t>
  </si>
  <si>
    <t>Independence</t>
  </si>
  <si>
    <t>Ione</t>
  </si>
  <si>
    <t>Irrigon</t>
  </si>
  <si>
    <t>Jacksonville</t>
  </si>
  <si>
    <t>Joseph</t>
  </si>
  <si>
    <t>Keizer</t>
  </si>
  <si>
    <t>Lafayette</t>
  </si>
  <si>
    <t>Lakeside</t>
  </si>
  <si>
    <t>Lakeview</t>
  </si>
  <si>
    <t>Lebanon</t>
  </si>
  <si>
    <t>Lexington</t>
  </si>
  <si>
    <t>Lonerock</t>
  </si>
  <si>
    <t>Lostine</t>
  </si>
  <si>
    <t>Lowell</t>
  </si>
  <si>
    <t>Lyons</t>
  </si>
  <si>
    <t>McMinnville</t>
  </si>
  <si>
    <t>Madras</t>
  </si>
  <si>
    <t>Malin</t>
  </si>
  <si>
    <t>Manzanita</t>
  </si>
  <si>
    <t>Maupin</t>
  </si>
  <si>
    <t>Merrill</t>
  </si>
  <si>
    <t>Metolius</t>
  </si>
  <si>
    <t>Millersburg</t>
  </si>
  <si>
    <t>Milton-Freewater</t>
  </si>
  <si>
    <t>Milwaukie</t>
  </si>
  <si>
    <t>Mitchell</t>
  </si>
  <si>
    <t>Molalla</t>
  </si>
  <si>
    <t>Monmouth</t>
  </si>
  <si>
    <t>Monroe</t>
  </si>
  <si>
    <t>Monument</t>
  </si>
  <si>
    <t>Moro</t>
  </si>
  <si>
    <t>Mosier</t>
  </si>
  <si>
    <t>Nehalem</t>
  </si>
  <si>
    <t>Newberg</t>
  </si>
  <si>
    <t>Nyssa</t>
  </si>
  <si>
    <t>Oakland</t>
  </si>
  <si>
    <t>Oakridge</t>
  </si>
  <si>
    <t>Ontario</t>
  </si>
  <si>
    <t>Paisley</t>
  </si>
  <si>
    <t>Pendleton</t>
  </si>
  <si>
    <t>Philomath</t>
  </si>
  <si>
    <t>Phoenix</t>
  </si>
  <si>
    <t>Powers</t>
  </si>
  <si>
    <t>Prescott</t>
  </si>
  <si>
    <t>Prineville</t>
  </si>
  <si>
    <t>Rainier</t>
  </si>
  <si>
    <t>Redmond</t>
  </si>
  <si>
    <t>Reedsport</t>
  </si>
  <si>
    <t>Richland</t>
  </si>
  <si>
    <t>Riddle</t>
  </si>
  <si>
    <t>Rivergrove</t>
  </si>
  <si>
    <t>Roseburg</t>
  </si>
  <si>
    <t>Rufus</t>
  </si>
  <si>
    <t>Sandy</t>
  </si>
  <si>
    <t>Scappoose</t>
  </si>
  <si>
    <t>Scio</t>
  </si>
  <si>
    <t>Seaside</t>
  </si>
  <si>
    <t>Seneca</t>
  </si>
  <si>
    <t>Shaniko</t>
  </si>
  <si>
    <t>Sheridan</t>
  </si>
  <si>
    <t>Sherwood</t>
  </si>
  <si>
    <t>Siletz</t>
  </si>
  <si>
    <t>Silverton</t>
  </si>
  <si>
    <t>Sisters</t>
  </si>
  <si>
    <t>Sodaville</t>
  </si>
  <si>
    <t>Spray</t>
  </si>
  <si>
    <t>Springfield</t>
  </si>
  <si>
    <t>Stanfield</t>
  </si>
  <si>
    <t>Stayton</t>
  </si>
  <si>
    <t>Sublimity</t>
  </si>
  <si>
    <t>Summerville</t>
  </si>
  <si>
    <t>Sumpter</t>
  </si>
  <si>
    <t>Sutherlin</t>
  </si>
  <si>
    <t>Talent</t>
  </si>
  <si>
    <t>Tangent</t>
  </si>
  <si>
    <t>Tigard</t>
  </si>
  <si>
    <t>Toledo</t>
  </si>
  <si>
    <t>Troutdale</t>
  </si>
  <si>
    <t>Tualatin</t>
  </si>
  <si>
    <t>Turner</t>
  </si>
  <si>
    <t>Ukiah</t>
  </si>
  <si>
    <t>Unity</t>
  </si>
  <si>
    <t>Vale</t>
  </si>
  <si>
    <t>Veneta</t>
  </si>
  <si>
    <t>Vernonia</t>
  </si>
  <si>
    <t>Waldport</t>
  </si>
  <si>
    <t>Warrenton</t>
  </si>
  <si>
    <t>Waterloo</t>
  </si>
  <si>
    <t>Westfir</t>
  </si>
  <si>
    <t>Weston</t>
  </si>
  <si>
    <t>Willamina</t>
  </si>
  <si>
    <t>Wilsonville</t>
  </si>
  <si>
    <t>Winston</t>
  </si>
  <si>
    <t>Woodburn</t>
  </si>
  <si>
    <t>Yachats</t>
  </si>
  <si>
    <t>Yoncalla</t>
  </si>
  <si>
    <t>Adair Village</t>
  </si>
  <si>
    <t>Baker City</t>
  </si>
  <si>
    <t>Bay City</t>
  </si>
  <si>
    <t>Butte Falls</t>
  </si>
  <si>
    <t>Cannon Beach</t>
  </si>
  <si>
    <t>Canyon City</t>
  </si>
  <si>
    <t>Cascade Locks</t>
  </si>
  <si>
    <t>Central Point</t>
  </si>
  <si>
    <t>Columbia City</t>
  </si>
  <si>
    <t>Coos Bay</t>
  </si>
  <si>
    <t>Cottage Grove</t>
  </si>
  <si>
    <t>Depoe Bay</t>
  </si>
  <si>
    <t>Dunes City</t>
  </si>
  <si>
    <t>Eagle Point</t>
  </si>
  <si>
    <t>Falls City</t>
  </si>
  <si>
    <t>Forest Grove</t>
  </si>
  <si>
    <t>Gold Beach</t>
  </si>
  <si>
    <t>Gold Hill</t>
  </si>
  <si>
    <t>Grass Valley</t>
  </si>
  <si>
    <t>Happy Valley</t>
  </si>
  <si>
    <t>Island City</t>
  </si>
  <si>
    <t>John Day</t>
  </si>
  <si>
    <t>Johnson City</t>
  </si>
  <si>
    <t>Jordan Valley</t>
  </si>
  <si>
    <t>Junction City</t>
  </si>
  <si>
    <t>King City</t>
  </si>
  <si>
    <t>La Grande</t>
  </si>
  <si>
    <t>Lake Oswego</t>
  </si>
  <si>
    <t>La Pine</t>
  </si>
  <si>
    <t>Lincoln City</t>
  </si>
  <si>
    <t>Long Creek</t>
  </si>
  <si>
    <t>Maywood Park</t>
  </si>
  <si>
    <t>Mill City</t>
  </si>
  <si>
    <t>Myrtle Creek</t>
  </si>
  <si>
    <t>Myrtle Point</t>
  </si>
  <si>
    <t>North Bend</t>
  </si>
  <si>
    <t>North Plains</t>
  </si>
  <si>
    <t>North Powder</t>
  </si>
  <si>
    <t>Oregon City</t>
  </si>
  <si>
    <t>Pilot Rock</t>
  </si>
  <si>
    <t>Port Orford</t>
  </si>
  <si>
    <t>Prairie City</t>
  </si>
  <si>
    <t>Rockaway Beach</t>
  </si>
  <si>
    <t>Rogue River</t>
  </si>
  <si>
    <t>St. Helens</t>
  </si>
  <si>
    <t>St. Paul</t>
  </si>
  <si>
    <t>Scotts Mills</t>
  </si>
  <si>
    <t>Shady Cove</t>
  </si>
  <si>
    <t>Sweet Home</t>
  </si>
  <si>
    <t>The Dalles</t>
  </si>
  <si>
    <t>West Linn</t>
  </si>
  <si>
    <t>Wood Village</t>
  </si>
  <si>
    <t>City Name</t>
  </si>
  <si>
    <t>Select relevant geography to filter outputs</t>
  </si>
  <si>
    <t>Select area within geography (Oregon for State)</t>
  </si>
  <si>
    <t>Total (excl. corridors)</t>
  </si>
  <si>
    <t>US 20</t>
  </si>
  <si>
    <t>US 82</t>
  </si>
  <si>
    <t>Consolidated Results</t>
  </si>
  <si>
    <t>Extra energy required&gt;&gt;</t>
  </si>
  <si>
    <t>Highway Corridors</t>
  </si>
  <si>
    <t>NAME</t>
  </si>
  <si>
    <t>Start Mile Point</t>
  </si>
  <si>
    <t>End Mile Point</t>
  </si>
  <si>
    <t>30-Mile Segment</t>
  </si>
  <si>
    <t>AADT By Segment</t>
  </si>
  <si>
    <t>AADT in Target Years</t>
  </si>
  <si>
    <t>2020 LDVs</t>
  </si>
  <si>
    <t>2025 LDVs</t>
  </si>
  <si>
    <t>2030 LDVs</t>
  </si>
  <si>
    <t>2035 LDVs</t>
  </si>
  <si>
    <t>2020 eLDVs</t>
  </si>
  <si>
    <t>TEINA Default Value</t>
  </si>
  <si>
    <t>2025 eLDVs</t>
  </si>
  <si>
    <t>2030 eLDVs</t>
  </si>
  <si>
    <t>2035 eLDVs</t>
  </si>
  <si>
    <t>2020 kWh Demand</t>
  </si>
  <si>
    <t>2025 kWh Demand</t>
  </si>
  <si>
    <t>2030 kWh Demand</t>
  </si>
  <si>
    <t>2035 kWh Demand</t>
  </si>
  <si>
    <t>2020 kW Capacity</t>
  </si>
  <si>
    <t>2025 kW Capacity</t>
  </si>
  <si>
    <t>2030 kW Capacity</t>
  </si>
  <si>
    <t>2035 kW Capacity</t>
  </si>
  <si>
    <t>Average Annual Daily eVMT</t>
  </si>
  <si>
    <t>Corridor Results (Consolidated)</t>
  </si>
  <si>
    <t>Results By Census Tract</t>
  </si>
  <si>
    <t>% Change (vs. Default)</t>
  </si>
  <si>
    <t>Statewide Results - User Input Values</t>
  </si>
  <si>
    <t>Statewide Results - Default TEINA Values</t>
  </si>
  <si>
    <t>TEINA Default Input Values</t>
  </si>
  <si>
    <t>Adjustment Factor</t>
  </si>
  <si>
    <r>
      <t xml:space="preserve">Regression results were compared to directly-generated NREL EVI-Pro results for OR (State) and Portland (Urban) to assess accuracy of the regression model. </t>
    </r>
    <r>
      <rPr>
        <b/>
        <i/>
        <sz val="11"/>
        <color theme="0" tint="-0.499984740745262"/>
        <rFont val="Calibri"/>
        <family val="2"/>
        <scheme val="minor"/>
      </rPr>
      <t>Adjustment factors</t>
    </r>
    <r>
      <rPr>
        <i/>
        <sz val="11"/>
        <color theme="0" tint="-0.499984740745262"/>
        <rFont val="Calibri"/>
        <family val="2"/>
        <scheme val="minor"/>
      </rPr>
      <t xml:space="preserve"> for Public L2 (statewide and urban) and DCFC (urban) were then applied to account for differences between the two methods.</t>
    </r>
  </si>
  <si>
    <t>Mt Hood (missing)</t>
  </si>
  <si>
    <t>NREL EVI Pro-Lite Statewide Regression Results</t>
  </si>
  <si>
    <t>Geography Selection</t>
  </si>
  <si>
    <t>Chart Labels (geographic selection)</t>
  </si>
  <si>
    <t>Results_Specific Geography</t>
  </si>
  <si>
    <t>Disadvantaged Communities (DACs)</t>
  </si>
  <si>
    <t>Transportation Network Companies (TNC)</t>
  </si>
  <si>
    <t>Results by Geography</t>
  </si>
  <si>
    <t>Data</t>
  </si>
  <si>
    <t>Inputs</t>
  </si>
  <si>
    <t>Tab section separator, intentionally blank.</t>
  </si>
  <si>
    <t>Charger Power (kW) and Cumulative DCFC by 30-mile segment</t>
  </si>
  <si>
    <t>Charger Power (kW) and Resulting Annual DCFC Need</t>
  </si>
  <si>
    <t>Length (miles)</t>
  </si>
  <si>
    <t>Distance (miles)</t>
  </si>
  <si>
    <t>Cumulative Distance (miles)</t>
  </si>
  <si>
    <t>YoY Growth</t>
  </si>
  <si>
    <t>Miles/day</t>
  </si>
  <si>
    <t>% of Total</t>
  </si>
  <si>
    <t>Average Daily Mileage of TNC Vehicles</t>
  </si>
  <si>
    <t>US DOT Historically Disadvantaged Community (HDC)</t>
  </si>
  <si>
    <t>US DOT Areas of Persistent Poverty (APP)</t>
  </si>
  <si>
    <t>TNC Drivers in Single Family Dwelling</t>
  </si>
  <si>
    <t>Increase corridor eLDV relative to statewide EV share</t>
  </si>
  <si>
    <t>1.</t>
  </si>
  <si>
    <t>2.</t>
  </si>
  <si>
    <t>Tab Index</t>
  </si>
  <si>
    <t>Section</t>
  </si>
  <si>
    <t>Tab</t>
  </si>
  <si>
    <t>Description</t>
  </si>
  <si>
    <t>Dashboard</t>
  </si>
  <si>
    <t>Results_TEINA Comparison</t>
  </si>
  <si>
    <t>Urban_Rural_LDVs</t>
  </si>
  <si>
    <t>Corridors</t>
  </si>
  <si>
    <t>Results_Selected Geography</t>
  </si>
  <si>
    <t>Cave Junction</t>
  </si>
  <si>
    <t>Mt. Angel</t>
  </si>
  <si>
    <t>Mt. Vernon</t>
  </si>
  <si>
    <t>Backend</t>
  </si>
  <si>
    <t>Urban and Rural LDV Model</t>
  </si>
  <si>
    <t>Corridor LDV Model</t>
  </si>
  <si>
    <t>DAC Adjustment</t>
  </si>
  <si>
    <t>TNC VMT Calc</t>
  </si>
  <si>
    <t>TNC VMT Growth</t>
  </si>
  <si>
    <t>TEINA Electric Vehicles and Charging Infrastructure Dashboard: Results by Selected Geography</t>
  </si>
  <si>
    <t>Optimization</t>
  </si>
  <si>
    <t>DAC Definition</t>
  </si>
  <si>
    <t>TNC Home Charging</t>
  </si>
  <si>
    <t>TNC Charger Ratios</t>
  </si>
  <si>
    <t>Lists</t>
  </si>
  <si>
    <t>Interface for user selection of alternative inputs across the different light-duty EV use cases.</t>
  </si>
  <si>
    <t>TEINA Electric Vehicles and Charging Infrastructure Dashboard: User Input Comparison</t>
  </si>
  <si>
    <t>TEINA Electric Vehicles and Charging Infrastructure Dashboard: User Inputs</t>
  </si>
  <si>
    <t>This tab; workbook introduction and table of contents.</t>
  </si>
  <si>
    <t>Not within city limits</t>
  </si>
  <si>
    <t>Results dashboard, displaying estimated charging needs for a user-selected geography of interest (statewide, by county, by municipality, or by census tract).</t>
  </si>
  <si>
    <t>Results dashboard, comparing estimated charging needs under default TEINA vs. user-selected inputs.</t>
  </si>
  <si>
    <t>DAC</t>
  </si>
  <si>
    <t>City Map</t>
  </si>
  <si>
    <t>LDV</t>
  </si>
  <si>
    <t>VMT</t>
  </si>
  <si>
    <t>TEINA</t>
  </si>
  <si>
    <t>Intro</t>
  </si>
  <si>
    <t>Glossary</t>
  </si>
  <si>
    <t>Charging Need</t>
  </si>
  <si>
    <t>ODOT</t>
  </si>
  <si>
    <t>Oregon Department of Transportation</t>
  </si>
  <si>
    <t>Term</t>
  </si>
  <si>
    <t>Definition</t>
  </si>
  <si>
    <t>Definition of key terms and/or acronyms.</t>
  </si>
  <si>
    <t>Milestone year</t>
  </si>
  <si>
    <t>Estimated urban and rural LDV charging needs by charger type, TEINA milestone year, and census tract.</t>
  </si>
  <si>
    <t>Estimated LDV corridor DCFC needs by alternative fuel corridor and TEINA milestone year.</t>
  </si>
  <si>
    <t>Estimated annual transportation network company DCFC needs, by county.</t>
  </si>
  <si>
    <t>AFC</t>
  </si>
  <si>
    <t>BEV</t>
  </si>
  <si>
    <t>PHEV</t>
  </si>
  <si>
    <t>Municipality</t>
  </si>
  <si>
    <t>ZEV</t>
  </si>
  <si>
    <r>
      <t>Estimated disadvantaged community charging needs by charger type, TEINA milestone year, and census tract;</t>
    </r>
    <r>
      <rPr>
        <u/>
        <sz val="11"/>
        <rFont val="Calibri"/>
        <family val="2"/>
        <scheme val="minor"/>
      </rPr>
      <t xml:space="preserve"> incremental to urban and rural results</t>
    </r>
    <r>
      <rPr>
        <sz val="11"/>
        <rFont val="Calibri"/>
        <family val="2"/>
        <scheme val="minor"/>
      </rPr>
      <t>.</t>
    </r>
  </si>
  <si>
    <t>Estimated charging needs by use case, charger type, TEINA milestone year, and census tract.</t>
  </si>
  <si>
    <t>Use Case</t>
  </si>
  <si>
    <t>EV</t>
  </si>
  <si>
    <t>Estimated charging needs by use case, charger type, TEINA milestone year, and county.</t>
  </si>
  <si>
    <t>Estimated charging needs by use case, charger type, TEINA milestone year, and municipality.</t>
  </si>
  <si>
    <t>Results by Use Case</t>
  </si>
  <si>
    <t>Statewide light-duty EV adoption forecast.</t>
  </si>
  <si>
    <t>NREL</t>
  </si>
  <si>
    <t>EVI Pro-lite</t>
  </si>
  <si>
    <t>National Renewable Energy Laboratory</t>
  </si>
  <si>
    <t>Estimated charging needs for LDVs along Oregon's alternative fuel corridors.</t>
  </si>
  <si>
    <t>Estimated charging needs for statewide, urban and rural LDVs.</t>
  </si>
  <si>
    <t>Intermediate outputs of corridor charging analysis, aggregating results for individual highway segements up to the respective alternative fuel corridor.</t>
  </si>
  <si>
    <t>Calculated adjustments to urban and rural LDV charging need results for specific, user-defined disadvantaged communities.</t>
  </si>
  <si>
    <t>Intermediate county-level outputs of TNC charging analysis.</t>
  </si>
  <si>
    <t xml:space="preserve">Last modified: </t>
  </si>
  <si>
    <t>Projected VMT of TNCs in milestone years and calculated eVMT share of total TNC VMT according to user-defined adoption scenario.</t>
  </si>
  <si>
    <t>Calculated VMT of TNCs in 2019 as a share of county-level total VMT.</t>
  </si>
  <si>
    <t>Values in grey italics show the default inputs used in the initial TEINA modeling.</t>
  </si>
  <si>
    <t>Optimization matrix used in output calculations for Corridor LDV and TNC charging analyses.</t>
  </si>
  <si>
    <t>Calculated eTNC-to-charger ratio from RMI's research used in the TNC charging analysis.</t>
  </si>
  <si>
    <t>Input Descriptions</t>
  </si>
  <si>
    <t>Census tracts classified as disadvantaged communities according to Oregon Opportunity Zones, Justice40 Communities, and US DOTs Areas of Persistent Poverty.</t>
  </si>
  <si>
    <t>Census tracts mapped to municipalities and counties in Oregon, and classified as Urban or Rural according to population and employment density.</t>
  </si>
  <si>
    <t>Basis of Definition</t>
  </si>
  <si>
    <t>Lists supporting dropdown options in the dashboard inputs and results tabs.</t>
  </si>
  <si>
    <t>DCFC Power Level (TNC)</t>
  </si>
  <si>
    <t>DCFC Power Level (Corridor)</t>
  </si>
  <si>
    <t>Calculated L2 home charging access for TNC charging analysis according to Single Family Dwelling, Multi-Unit Dwelling, and Apartment housing types.</t>
  </si>
  <si>
    <t>User Interface Overview</t>
  </si>
  <si>
    <t>Cell Color Key</t>
  </si>
  <si>
    <t>Definition used by multiple organizations to classify census tracts as disadvantaged communities.</t>
  </si>
  <si>
    <t>Criteria used to classify census tracts as disadvantaged based on low-income and/or organizational definition.</t>
  </si>
  <si>
    <t>Dispensing power level (kW) of DCFCs used in the TNC charging analysis.</t>
  </si>
  <si>
    <t>Scenario defining growth of VMT of electric TNCs as a share of total VMT.</t>
  </si>
  <si>
    <t>Dispensing power level (kW) of DCFCs used in the Corridor LDV charging analysis.</t>
  </si>
  <si>
    <t>Share of daily hours when a charger is in use.</t>
  </si>
  <si>
    <t>Estimated charging ports (plugs) required to meet anticipated EV charging demand</t>
  </si>
  <si>
    <t>Vehicle Miles Traveled</t>
  </si>
  <si>
    <t>Specific light-duty EV application for which charging needs are estimated: Urban, Rural, DAC, TNC, Corridor</t>
  </si>
  <si>
    <t>Transportation Network Company (also often referred to as ridehailing companies)</t>
  </si>
  <si>
    <t>Battery Electric Vehicle</t>
  </si>
  <si>
    <t>Direct Current Fast Charger / Charging</t>
  </si>
  <si>
    <t>Electric Vehicle</t>
  </si>
  <si>
    <t>Light-Duty Vehicle</t>
  </si>
  <si>
    <t>Plug-in Hybrid Electric Vehicle</t>
  </si>
  <si>
    <t>Undefined</t>
  </si>
  <si>
    <t>% undefined</t>
  </si>
  <si>
    <r>
      <rPr>
        <sz val="11"/>
        <rFont val="Calibri"/>
        <family val="2"/>
        <scheme val="minor"/>
      </rPr>
      <t xml:space="preserve">In June 2021, the Oregon Department of Transportation (ODOT) Climate Office released its Transportation Electrification Infrastructure Needs Analysis (TEINA), an assesement of the anticipated electric vehicle (EV) charging infrastructure required to support attainment of the state's Zero Emission Vehicle (ZEV) goals established through </t>
    </r>
    <r>
      <rPr>
        <u/>
        <sz val="11"/>
        <color theme="10"/>
        <rFont val="Calibri"/>
        <family val="2"/>
        <scheme val="minor"/>
      </rPr>
      <t>Senate Bill 1044</t>
    </r>
    <r>
      <rPr>
        <sz val="11"/>
        <color theme="10"/>
        <rFont val="Calibri"/>
        <family val="2"/>
        <scheme val="minor"/>
      </rPr>
      <t xml:space="preserve"> </t>
    </r>
    <r>
      <rPr>
        <sz val="11"/>
        <rFont val="Calibri"/>
        <family val="2"/>
        <scheme val="minor"/>
      </rPr>
      <t xml:space="preserve">(2019). As with any analysis, the estimated charging needs reported through TEINA rely upon various input assumptions, such as the growth of the EV share of total vehicles or the proportion of drivers with access to at-home charging. To support EV infrastructure planning efforts and to encourage stakeholder collaboration, ODOT and its contractor team have developed this workbook, an interactive user interface which includes the primary modeling that undergirds the TEINA findings. </t>
    </r>
    <r>
      <rPr>
        <i/>
        <sz val="11"/>
        <rFont val="Calibri"/>
        <family val="2"/>
        <scheme val="minor"/>
      </rPr>
      <t>Note: This workbook includes results for the TEINA light-duty use cases only.</t>
    </r>
  </si>
  <si>
    <t>Five-year increments used in initial TEINA study: 2020, 2025, 2030, 2035</t>
  </si>
  <si>
    <t>Transportation Electrification Infrastructure Needs Analysis</t>
  </si>
  <si>
    <t>Zero Emission Vehicle</t>
  </si>
  <si>
    <t>All cells that accept user input are highlighted in yellow.</t>
  </si>
  <si>
    <t>Percentage of total LDVs in Oregon electrified by a given year.</t>
  </si>
  <si>
    <t>Percentage of drivers assumed to have access to home charging in 2035 (the final target year). Interim year values are interpolated between the starting assumption (90% in 2020) and the user-input value for 2035.</t>
  </si>
  <si>
    <t>Note: Not all counties, municipalities and/or census tracts contain urban, rural, and disadvantaged communitity charging needs. TNC charging needs are only available at the State and County level. Blank charts for some user geography selections are expected.</t>
  </si>
  <si>
    <t>Results by Geography: Total and By Light-Duty Use Case</t>
  </si>
  <si>
    <t>% Change (vs. TEINA Default)</t>
  </si>
  <si>
    <t>OR SB 1558</t>
  </si>
  <si>
    <r>
      <t>Electric Vehicle Infrastructure Projection Tool;</t>
    </r>
    <r>
      <rPr>
        <sz val="11"/>
        <rFont val="Calibri"/>
        <family val="2"/>
        <scheme val="minor"/>
      </rPr>
      <t xml:space="preserve"> a publicly available, online model for estimating EV charging infrastructure needs in different U.S.  cities and states.</t>
    </r>
  </si>
  <si>
    <r>
      <t xml:space="preserve">Definition of communities </t>
    </r>
    <r>
      <rPr>
        <sz val="11"/>
        <rFont val="Calibri"/>
        <family val="2"/>
        <scheme val="minor"/>
      </rPr>
      <t>for the RAISE program to improve transit services in areas experiencing long-term economic distress. </t>
    </r>
  </si>
  <si>
    <t>This sheet enables the user to view number of chargers by power level within the selected geography, i.e., at the State, County, Census Tract, and Municipality Level.</t>
  </si>
  <si>
    <t>Navigate to:</t>
  </si>
  <si>
    <t>OR SB 1044</t>
  </si>
  <si>
    <r>
      <t>Alternative Fuel Corridor</t>
    </r>
    <r>
      <rPr>
        <sz val="11"/>
        <color theme="1"/>
        <rFont val="Calibri"/>
        <family val="2"/>
        <scheme val="minor"/>
      </rPr>
      <t>, nominated by ODOT and approved by U.S. Federal Highway Administration (FHWA)</t>
    </r>
  </si>
  <si>
    <t xml:space="preserve">Disadvantaged Community (based on one of several different user-selected definitions of "disadvantaged") Note: in TEINA, DAC is defined as communities with an annual median household income of $48,800 or below.  </t>
  </si>
  <si>
    <r>
      <t>White House Council on Environmental Quality (WHCEQ) initiative</t>
    </r>
    <r>
      <rPr>
        <sz val="11"/>
        <rFont val="Calibri"/>
        <family val="2"/>
        <scheme val="minor"/>
      </rPr>
      <t xml:space="preserve"> that aims to deliver 40% of benefits of federal investments in climate and clean energy to disadvantaged communities.</t>
    </r>
  </si>
  <si>
    <t>Economically-distressed communities defined by census tract, nominated by the state and designated by the U.S. Treasury to encourage long-term investments and spur job creation.</t>
  </si>
  <si>
    <r>
      <rPr>
        <u/>
        <sz val="11"/>
        <color rgb="FF0C71A4"/>
        <rFont val="Calibri"/>
        <family val="2"/>
        <scheme val="minor"/>
      </rPr>
      <t>Regulation</t>
    </r>
    <r>
      <rPr>
        <sz val="11"/>
        <rFont val="Calibri"/>
        <family val="2"/>
        <scheme val="minor"/>
      </rPr>
      <t xml:space="preserve"> adopted by the California Air Resources Board (CARB) as a result of CA SB 1014 that requires ride-sharing companies to transition to zero-emission fleets by 2030, through increasing electric miles.</t>
    </r>
  </si>
  <si>
    <r>
      <rPr>
        <u/>
        <sz val="11"/>
        <color rgb="FF0C71A4"/>
        <rFont val="Calibri"/>
        <family val="2"/>
        <scheme val="minor"/>
      </rPr>
      <t>Senate bill</t>
    </r>
    <r>
      <rPr>
        <sz val="11"/>
        <rFont val="Calibri"/>
        <family val="2"/>
        <scheme val="minor"/>
      </rPr>
      <t xml:space="preserve"> that established short, medium and long term zero emission vehicle goals for light-duty vehicles in Oregon.</t>
    </r>
  </si>
  <si>
    <t xml:space="preserve">This sheet enables the user to view the impact of the user inputs entered on the "Inputs" tab with the original TEINA modeling results.  </t>
  </si>
  <si>
    <t>Milestone Year Charger Increments</t>
  </si>
  <si>
    <t>Annual median household income threshold value used to classify a census tract as low-income. E.g., HUD defines low-income for a 2-person household in Bend-Redmond MSA as $49050, and Portland-Vancouver-Hillsboro MSA as $59000.</t>
  </si>
  <si>
    <t>Oregon Statewide LDV Charging Need Forecast Using Regression Results from EVI-Pro</t>
  </si>
  <si>
    <t>Highway Corridor LDV Charging Need Estimated Using AADT Forecast for 2020-2035</t>
  </si>
  <si>
    <t>TNC Charging Need Estimated for Oregon Counties</t>
  </si>
  <si>
    <t>TNC e-VMT Growth Calculated Using Selected Trajectory</t>
  </si>
  <si>
    <t>TNC VMT Calculated from Total Annual VMT</t>
  </si>
  <si>
    <t>Geography Identifiers</t>
  </si>
  <si>
    <t>Optimization Adjustments to Account for Overlapping Chargers</t>
  </si>
  <si>
    <t>Disadvantaged Community Definitions</t>
  </si>
  <si>
    <t>Residential L2 Charging Availability for TNC Drivers</t>
  </si>
  <si>
    <t>TNC Charger-to-Plug Ratio (RMI)</t>
  </si>
  <si>
    <t>Data Validation Lists for User Inputs</t>
  </si>
  <si>
    <t>Note: y-axes for the two symmetrical charts may differ as the left chart is dynamically updated based on user inputs.</t>
  </si>
  <si>
    <t>Modified inputs are highlighted in blue.</t>
  </si>
  <si>
    <t>Vehicle Efficiency (kWh/mile) and Average Daily Energy Demand</t>
  </si>
  <si>
    <t>Charger Utilization Rates and Average Daily Required Capacity</t>
  </si>
  <si>
    <t>TNC Results</t>
  </si>
  <si>
    <t>Corridor Results</t>
  </si>
  <si>
    <t>Adjustment in Charging Need Estimated for Disadvantaged Communities</t>
  </si>
  <si>
    <t>Impact</t>
  </si>
  <si>
    <t>Directly affects e-LDV share in OR.</t>
  </si>
  <si>
    <t>Used within EVI-Pro regression equation to forecast public charging need.</t>
  </si>
  <si>
    <t>Selects critieria for DAC adjustment.</t>
  </si>
  <si>
    <t>Designates census tracts to receive DAC adjustment.</t>
  </si>
  <si>
    <t>Selects an electric VMT growth scenario for TNCs according to state targets and forecasts.</t>
  </si>
  <si>
    <t>Directly influences number of Corridor DCFCs required.</t>
  </si>
  <si>
    <t>Directly influences number of TNC DCFCs required.</t>
  </si>
  <si>
    <t>Used to calculate Corridor charging capacity required.</t>
  </si>
  <si>
    <t>Urban and Rural e-LDV Adoption Forecast to 2035 to Meet State EV Targets</t>
  </si>
  <si>
    <r>
      <t>Senate bill</t>
    </r>
    <r>
      <rPr>
        <sz val="11"/>
        <rFont val="Calibri"/>
        <family val="2"/>
        <scheme val="minor"/>
      </rPr>
      <t xml:space="preserve"> requiring ride-sharing companies to meet or exceed specified targets for service miles provided by ZEVs, achieving 100% ZEV miles by 2032. Note: The final version of SB 1558 that passed in the 2022 Legislative session did not include ZEV targets for ridesharing companies. However, this proposal is an indicator of the targets Oregon may adopt in the future.</t>
    </r>
  </si>
  <si>
    <t>EV Targets</t>
  </si>
  <si>
    <t>Home Charging Access</t>
  </si>
  <si>
    <t>50 kW</t>
  </si>
  <si>
    <t>100 kW</t>
  </si>
  <si>
    <t>350 kW</t>
  </si>
  <si>
    <t>eTNC VMT Trajectory</t>
  </si>
  <si>
    <t>DCFC Power Level (Corridors)</t>
  </si>
  <si>
    <t>Utilization Rate (Corridor)</t>
  </si>
  <si>
    <t>Low-Income Threshold</t>
  </si>
  <si>
    <t xml:space="preserve">This sheet enables the user to change the assumptions underlying the TEINA study. User inputs to this tab will change the results displayed throughout the rest of this workbook.
Users can see how their inputs compare to the TEINA assumptions on the "Results_TEINA Comparison" tab. A sensitivity table has been provided to indicate the impact of each input. See Input Descriptions and the Glossary for more information on each input.  </t>
  </si>
  <si>
    <t>Sensitivity Table</t>
  </si>
  <si>
    <t>TEINA Default Results (2025)</t>
  </si>
  <si>
    <r>
      <t xml:space="preserve">This table illustrates the sensitivity of the model results to the inputs given above. 
</t>
    </r>
    <r>
      <rPr>
        <b/>
        <i/>
        <sz val="11"/>
        <color theme="4" tint="-0.249977111117893"/>
        <rFont val="Calibri"/>
        <family val="2"/>
        <scheme val="minor"/>
      </rPr>
      <t>Note: These results are for 2025 EV charging needs only, to give the user an idea of the impact of changing various assumptions.</t>
    </r>
  </si>
  <si>
    <t>July 26, 2023</t>
  </si>
  <si>
    <r>
      <t xml:space="preserve">This user interface allows interested stakeholders to vary certain TEINA modeling assumptions, and assess the impact on final charging infrastructure needs. Additionally, this workbook goes beyond the initial TEINA analysis by providing:
1. </t>
    </r>
    <r>
      <rPr>
        <u/>
        <sz val="11"/>
        <color theme="1"/>
        <rFont val="Calibri"/>
        <family val="2"/>
        <scheme val="minor"/>
      </rPr>
      <t>Annual</t>
    </r>
    <r>
      <rPr>
        <sz val="11"/>
        <color theme="1"/>
        <rFont val="Calibri"/>
        <family val="2"/>
        <scheme val="minor"/>
      </rPr>
      <t xml:space="preserve"> EV charging needs rather than being limited to milestone years (2025, 2030, and 2035).
2. Charging needs results by light-duty vehicle use case and by selected </t>
    </r>
    <r>
      <rPr>
        <u/>
        <sz val="11"/>
        <color theme="1"/>
        <rFont val="Calibri"/>
        <family val="2"/>
        <scheme val="minor"/>
      </rPr>
      <t>geographies of interest</t>
    </r>
    <r>
      <rPr>
        <sz val="11"/>
        <color theme="1"/>
        <rFont val="Calibri"/>
        <family val="2"/>
        <scheme val="minor"/>
      </rPr>
      <t xml:space="preserve"> i.e., at the statewide, county, municipality, and census tract level.
The model is divided into six different sections, as described below in the "Tab Index" table. Results are provided in a variety of segmentations and levels of geographic granularity, with the aim of providing different aggregations of charging needs that will be useful to different audiences.
-- The </t>
    </r>
    <r>
      <rPr>
        <b/>
        <sz val="11"/>
        <color rgb="FF00EEB0"/>
        <rFont val="Calibri"/>
        <family val="2"/>
        <scheme val="minor"/>
      </rPr>
      <t>Intro</t>
    </r>
    <r>
      <rPr>
        <sz val="11"/>
        <color theme="1"/>
        <rFont val="Calibri"/>
        <family val="2"/>
        <scheme val="minor"/>
      </rPr>
      <t xml:space="preserve"> section contains this </t>
    </r>
    <r>
      <rPr>
        <b/>
        <i/>
        <sz val="11"/>
        <color theme="1"/>
        <rFont val="Calibri"/>
        <family val="2"/>
        <scheme val="minor"/>
      </rPr>
      <t>Intro</t>
    </r>
    <r>
      <rPr>
        <sz val="11"/>
        <color theme="1"/>
        <rFont val="Calibri"/>
        <family val="2"/>
        <scheme val="minor"/>
      </rPr>
      <t xml:space="preserve"> tab, as well as a glossary of key terms.
-- The </t>
    </r>
    <r>
      <rPr>
        <b/>
        <sz val="11"/>
        <color theme="4"/>
        <rFont val="Calibri"/>
        <family val="2"/>
        <scheme val="minor"/>
      </rPr>
      <t>Dashboard</t>
    </r>
    <r>
      <rPr>
        <sz val="11"/>
        <color theme="1"/>
        <rFont val="Calibri"/>
        <family val="2"/>
        <scheme val="minor"/>
      </rPr>
      <t xml:space="preserve"> section contains the </t>
    </r>
    <r>
      <rPr>
        <b/>
        <i/>
        <sz val="11"/>
        <color theme="1"/>
        <rFont val="Calibri"/>
        <family val="2"/>
        <scheme val="minor"/>
      </rPr>
      <t>Inputs</t>
    </r>
    <r>
      <rPr>
        <sz val="11"/>
        <color theme="1"/>
        <rFont val="Calibri"/>
        <family val="2"/>
        <scheme val="minor"/>
      </rPr>
      <t xml:space="preserve"> tab, where users can select alternatives to default TEINA input values, as well as two results tabs that summarize the model's primary results.
-- The </t>
    </r>
    <r>
      <rPr>
        <b/>
        <sz val="11"/>
        <color theme="5"/>
        <rFont val="Calibri"/>
        <family val="2"/>
        <scheme val="minor"/>
      </rPr>
      <t>Results by Use Case</t>
    </r>
    <r>
      <rPr>
        <sz val="11"/>
        <color theme="1"/>
        <rFont val="Calibri"/>
        <family val="2"/>
        <scheme val="minor"/>
      </rPr>
      <t xml:space="preserve"> section contains four results tabs, which provide the modeled results specifically by light-duty vehicle use case.
-- The </t>
    </r>
    <r>
      <rPr>
        <b/>
        <sz val="11"/>
        <color theme="9"/>
        <rFont val="Calibri"/>
        <family val="2"/>
        <scheme val="minor"/>
      </rPr>
      <t>Results by Geography</t>
    </r>
    <r>
      <rPr>
        <sz val="11"/>
        <color theme="1"/>
        <rFont val="Calibri"/>
        <family val="2"/>
        <scheme val="minor"/>
      </rPr>
      <t xml:space="preserve"> section contains three results tabs for the three sub-statewide geographic segmentations.
-- The </t>
    </r>
    <r>
      <rPr>
        <b/>
        <sz val="11"/>
        <color theme="7"/>
        <rFont val="Calibri"/>
        <family val="2"/>
        <scheme val="minor"/>
      </rPr>
      <t>Backend</t>
    </r>
    <r>
      <rPr>
        <sz val="11"/>
        <color theme="1"/>
        <rFont val="Calibri"/>
        <family val="2"/>
        <scheme val="minor"/>
      </rPr>
      <t xml:space="preserve"> section contains the primary modeling which estimates charging needs based on user-selected inputs and other assumptions used in TEINA and described in the June 2021 report.
-- The </t>
    </r>
    <r>
      <rPr>
        <b/>
        <sz val="11"/>
        <color theme="8"/>
        <rFont val="Calibri"/>
        <family val="2"/>
        <scheme val="minor"/>
      </rPr>
      <t>Supporting Data</t>
    </r>
    <r>
      <rPr>
        <sz val="11"/>
        <color theme="1"/>
        <rFont val="Calibri"/>
        <family val="2"/>
        <scheme val="minor"/>
      </rPr>
      <t xml:space="preserve"> section contains background data and assumptions used for various parts of the modeling.
Please note that with the exception of the static "Statewide Results - Default TEINA Values" on the </t>
    </r>
    <r>
      <rPr>
        <b/>
        <i/>
        <sz val="11"/>
        <color theme="1"/>
        <rFont val="Calibri"/>
        <family val="2"/>
        <scheme val="minor"/>
      </rPr>
      <t>Results_TEINA Comparison</t>
    </r>
    <r>
      <rPr>
        <sz val="11"/>
        <color theme="1"/>
        <rFont val="Calibri"/>
        <family val="2"/>
        <scheme val="minor"/>
      </rPr>
      <t xml:space="preserve"> tab, all other outputs are dynamic and update based on the user selections on the </t>
    </r>
    <r>
      <rPr>
        <b/>
        <i/>
        <sz val="11"/>
        <color theme="1"/>
        <rFont val="Calibri"/>
        <family val="2"/>
        <scheme val="minor"/>
      </rPr>
      <t>Inputs</t>
    </r>
    <r>
      <rPr>
        <sz val="11"/>
        <color theme="1"/>
        <rFont val="Calibri"/>
        <family val="2"/>
        <scheme val="minor"/>
      </rPr>
      <t xml:space="preserve"> tab. On many of the results tabs, outputs are provided for the milestone years (five-year increments) used in the original TEINA analysis. However, annual results for all use cases can also be found on the </t>
    </r>
    <r>
      <rPr>
        <b/>
        <i/>
        <sz val="11"/>
        <color theme="1"/>
        <rFont val="Calibri"/>
        <family val="2"/>
        <scheme val="minor"/>
      </rPr>
      <t>Results_Selected Geography</t>
    </r>
    <r>
      <rPr>
        <sz val="11"/>
        <color theme="1"/>
        <rFont val="Calibri"/>
        <family val="2"/>
        <scheme val="minor"/>
      </rPr>
      <t xml:space="preserve"> tab. 
Cells within the Excel workbook that are not input cells are passwprd protected to prevent unintentional changes to the workbook features.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</si>
</sst>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 #,##0.0_);_(* \(#,##0.0\);_(* &quot;-&quot;??_);_(@_)"/>
    <numFmt numFmtId="167" formatCode="0.0"/>
    <numFmt numFmtId="168" formatCode="0.0000"/>
    <numFmt numFmtId="169" formatCode="0.0%"/>
    <numFmt numFmtId="170" formatCode="0.000000000"/>
    <numFmt numFmtId="171" formatCode="\+0;\-0;0"/>
    <numFmt numFmtId="172" formatCode="&quot;$&quot;#,##0"/>
  </numFmts>
  <fonts count="6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name val="Calibri"/>
      <family val="2"/>
      <scheme val="minor"/>
    </font>
    <font>
      <sz val="11"/>
      <color rgb="FFFF0000"/>
      <name val="Calibri"/>
      <family val="2"/>
      <scheme val="minor"/>
    </font>
    <font>
      <b/>
      <sz val="12"/>
      <color theme="0"/>
      <name val="Calibri"/>
      <family val="2"/>
      <scheme val="minor"/>
    </font>
    <font>
      <sz val="14"/>
      <color theme="1"/>
      <name val="Calibri"/>
      <family val="2"/>
      <scheme val="minor"/>
    </font>
    <font>
      <sz val="14"/>
      <color rgb="FFFF0000"/>
      <name val="Calibri"/>
      <family val="2"/>
      <scheme val="minor"/>
    </font>
    <font>
      <sz val="11"/>
      <color rgb="FF000000"/>
      <name val="Calibri"/>
      <family val="2"/>
      <scheme val="minor"/>
    </font>
    <font>
      <sz val="12"/>
      <color rgb="FFFF0000"/>
      <name val="Calibri"/>
      <family val="2"/>
      <scheme val="minor"/>
    </font>
    <font>
      <b/>
      <u/>
      <sz val="11"/>
      <color theme="1"/>
      <name val="Calibri"/>
      <family val="2"/>
      <scheme val="minor"/>
    </font>
    <font>
      <sz val="8"/>
      <name val="Calibri"/>
      <family val="2"/>
      <scheme val="minor"/>
    </font>
    <font>
      <b/>
      <sz val="11"/>
      <color theme="5"/>
      <name val="Calibri"/>
      <family val="2"/>
      <scheme val="minor"/>
    </font>
    <font>
      <b/>
      <sz val="12"/>
      <name val="Calibri"/>
      <family val="2"/>
      <scheme val="minor"/>
    </font>
    <font>
      <sz val="9"/>
      <color indexed="81"/>
      <name val="Tahoma"/>
      <family val="2"/>
    </font>
    <font>
      <b/>
      <sz val="11"/>
      <color rgb="FF000000"/>
      <name val="Calibri"/>
      <family val="2"/>
      <scheme val="minor"/>
    </font>
    <font>
      <b/>
      <sz val="14"/>
      <name val="Calibri"/>
      <family val="2"/>
      <scheme val="minor"/>
    </font>
    <font>
      <sz val="11"/>
      <color theme="4"/>
      <name val="Calibri"/>
      <family val="2"/>
      <scheme val="minor"/>
    </font>
    <font>
      <i/>
      <sz val="11"/>
      <color theme="0" tint="-0.499984740745262"/>
      <name val="Calibri"/>
      <family val="2"/>
      <scheme val="minor"/>
    </font>
    <font>
      <sz val="11"/>
      <color theme="5"/>
      <name val="Calibri"/>
      <family val="2"/>
      <scheme val="minor"/>
    </font>
    <font>
      <b/>
      <sz val="18"/>
      <color theme="0"/>
      <name val="Calibri"/>
      <family val="2"/>
      <scheme val="minor"/>
    </font>
    <font>
      <i/>
      <sz val="11"/>
      <color theme="5"/>
      <name val="Calibri"/>
      <family val="2"/>
      <scheme val="minor"/>
    </font>
    <font>
      <b/>
      <sz val="12"/>
      <color theme="5"/>
      <name val="Calibri"/>
      <family val="2"/>
      <scheme val="minor"/>
    </font>
    <font>
      <b/>
      <sz val="11"/>
      <color theme="0"/>
      <name val="Calibri"/>
      <family val="2"/>
      <scheme val="minor"/>
    </font>
    <font>
      <sz val="12"/>
      <name val="Calibri"/>
      <family val="2"/>
      <scheme val="minor"/>
    </font>
    <font>
      <b/>
      <i/>
      <sz val="11"/>
      <color theme="0" tint="-0.499984740745262"/>
      <name val="Calibri"/>
      <family val="2"/>
      <scheme val="minor"/>
    </font>
    <font>
      <sz val="18"/>
      <color theme="0"/>
      <name val="Calibri"/>
      <family val="2"/>
      <scheme val="minor"/>
    </font>
    <font>
      <sz val="14"/>
      <name val="Calibri"/>
      <family val="2"/>
      <scheme val="minor"/>
    </font>
    <font>
      <b/>
      <sz val="14"/>
      <color theme="1"/>
      <name val="Calibri"/>
      <family val="2"/>
      <scheme val="minor"/>
    </font>
    <font>
      <b/>
      <sz val="16"/>
      <color theme="0"/>
      <name val="Calibri"/>
      <family val="2"/>
      <scheme val="minor"/>
    </font>
    <font>
      <i/>
      <sz val="11"/>
      <color rgb="FF7F7F7F"/>
      <name val="Calibri"/>
      <family val="2"/>
      <scheme val="minor"/>
    </font>
    <font>
      <b/>
      <sz val="11"/>
      <name val="Calibri"/>
      <family val="2"/>
      <scheme val="minor"/>
    </font>
    <font>
      <b/>
      <sz val="12"/>
      <color rgb="FFFF0000"/>
      <name val="Calibri"/>
      <family val="2"/>
      <scheme val="minor"/>
    </font>
    <font>
      <sz val="18"/>
      <color theme="1"/>
      <name val="Calibri"/>
      <family val="2"/>
      <scheme val="minor"/>
    </font>
    <font>
      <sz val="14"/>
      <color theme="0"/>
      <name val="Calibri"/>
      <family val="2"/>
      <scheme val="minor"/>
    </font>
    <font>
      <b/>
      <sz val="16"/>
      <name val="Calibri"/>
      <family val="2"/>
      <scheme val="minor"/>
    </font>
    <font>
      <sz val="11"/>
      <color theme="0" tint="-0.499984740745262"/>
      <name val="Calibri"/>
      <family val="2"/>
      <scheme val="minor"/>
    </font>
    <font>
      <u/>
      <sz val="11"/>
      <color theme="1"/>
      <name val="Calibri"/>
      <family val="2"/>
      <scheme val="minor"/>
    </font>
    <font>
      <b/>
      <sz val="13"/>
      <name val="Calibri"/>
      <family val="2"/>
      <scheme val="minor"/>
    </font>
    <font>
      <sz val="13"/>
      <name val="Calibri"/>
      <family val="2"/>
      <scheme val="minor"/>
    </font>
    <font>
      <b/>
      <sz val="13"/>
      <color theme="0"/>
      <name val="Calibri"/>
      <family val="2"/>
      <scheme val="minor"/>
    </font>
    <font>
      <sz val="13"/>
      <color theme="0"/>
      <name val="Calibri"/>
      <family val="2"/>
      <scheme val="minor"/>
    </font>
    <font>
      <b/>
      <i/>
      <sz val="11"/>
      <color rgb="FFFF0000"/>
      <name val="Calibri"/>
      <family val="2"/>
      <scheme val="minor"/>
    </font>
    <font>
      <i/>
      <sz val="12"/>
      <color theme="5" tint="-0.249977111117893"/>
      <name val="Calibri"/>
      <family val="2"/>
      <scheme val="minor"/>
    </font>
    <font>
      <i/>
      <sz val="11"/>
      <name val="Calibri"/>
      <family val="2"/>
      <scheme val="minor"/>
    </font>
    <font>
      <i/>
      <sz val="11"/>
      <color theme="1"/>
      <name val="Calibri"/>
      <family val="2"/>
      <scheme val="minor"/>
    </font>
    <font>
      <u/>
      <sz val="11"/>
      <name val="Calibri"/>
      <family val="2"/>
      <scheme val="minor"/>
    </font>
    <font>
      <b/>
      <i/>
      <sz val="11"/>
      <color theme="1"/>
      <name val="Calibri"/>
      <family val="2"/>
      <scheme val="minor"/>
    </font>
    <font>
      <b/>
      <sz val="11"/>
      <color theme="4"/>
      <name val="Calibri"/>
      <family val="2"/>
      <scheme val="minor"/>
    </font>
    <font>
      <b/>
      <sz val="11"/>
      <color theme="9"/>
      <name val="Calibri"/>
      <family val="2"/>
      <scheme val="minor"/>
    </font>
    <font>
      <b/>
      <sz val="11"/>
      <color theme="7"/>
      <name val="Calibri"/>
      <family val="2"/>
      <scheme val="minor"/>
    </font>
    <font>
      <b/>
      <sz val="11"/>
      <color theme="8"/>
      <name val="Calibri"/>
      <family val="2"/>
      <scheme val="minor"/>
    </font>
    <font>
      <u/>
      <sz val="11"/>
      <color theme="10"/>
      <name val="Calibri"/>
      <family val="2"/>
      <scheme val="minor"/>
    </font>
    <font>
      <sz val="11"/>
      <color theme="10"/>
      <name val="Calibri"/>
      <family val="2"/>
      <scheme val="minor"/>
    </font>
    <font>
      <b/>
      <sz val="11"/>
      <color rgb="FF00EEB0"/>
      <name val="Calibri"/>
      <family val="2"/>
      <scheme val="minor"/>
    </font>
    <font>
      <u/>
      <sz val="11"/>
      <color rgb="FF0C71A4"/>
      <name val="Calibri"/>
      <family val="2"/>
      <scheme val="minor"/>
    </font>
    <font>
      <sz val="12"/>
      <color theme="0"/>
      <name val="Calibri"/>
      <family val="2"/>
      <scheme val="minor"/>
    </font>
    <font>
      <b/>
      <sz val="11"/>
      <color rgb="FF2251E6"/>
      <name val="Calibri"/>
      <family val="2"/>
      <scheme val="minor"/>
    </font>
    <font>
      <b/>
      <sz val="9"/>
      <color indexed="81"/>
      <name val="Tahoma"/>
      <family val="2"/>
    </font>
    <font>
      <i/>
      <sz val="11"/>
      <color theme="1" tint="0.499984740745262"/>
      <name val="Calibri"/>
      <family val="2"/>
      <scheme val="minor"/>
    </font>
    <font>
      <i/>
      <sz val="9"/>
      <color rgb="FF1F497D"/>
      <name val="Calibri"/>
      <family val="2"/>
      <scheme val="minor"/>
    </font>
    <font>
      <b/>
      <sz val="11"/>
      <color theme="4" tint="-0.249977111117893"/>
      <name val="Calibri"/>
      <family val="2"/>
      <scheme val="minor"/>
    </font>
    <font>
      <b/>
      <i/>
      <sz val="11"/>
      <color theme="4" tint="-0.249977111117893"/>
      <name val="Calibri"/>
      <family val="2"/>
      <scheme val="minor"/>
    </font>
  </fonts>
  <fills count="23">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CC"/>
      </patternFill>
    </fill>
    <fill>
      <patternFill patternType="solid">
        <fgColor theme="2" tint="-9.9978637043366805E-2"/>
        <bgColor indexed="64"/>
      </patternFill>
    </fill>
    <fill>
      <patternFill patternType="solid">
        <fgColor theme="0"/>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7"/>
        <bgColor indexed="64"/>
      </patternFill>
    </fill>
    <fill>
      <patternFill patternType="solid">
        <fgColor rgb="FF19FFC3"/>
        <bgColor indexed="64"/>
      </patternFill>
    </fill>
    <fill>
      <patternFill patternType="solid">
        <fgColor theme="8"/>
        <bgColor indexed="64"/>
      </patternFill>
    </fill>
    <fill>
      <patternFill patternType="solid">
        <fgColor theme="9"/>
        <bgColor indexed="64"/>
      </patternFill>
    </fill>
    <fill>
      <patternFill patternType="solid">
        <fgColor rgb="FF8CE4F6"/>
        <bgColor indexed="64"/>
      </patternFill>
    </fill>
  </fills>
  <borders count="10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theme="2"/>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indexed="64"/>
      </left>
      <right style="thin">
        <color rgb="FFB2B2B2"/>
      </right>
      <top style="thin">
        <color indexed="64"/>
      </top>
      <bottom style="thin">
        <color rgb="FFB2B2B2"/>
      </bottom>
      <diagonal/>
    </border>
    <border>
      <left style="thin">
        <color rgb="FFB2B2B2"/>
      </left>
      <right style="thin">
        <color rgb="FFB2B2B2"/>
      </right>
      <top style="thin">
        <color indexed="64"/>
      </top>
      <bottom style="thin">
        <color rgb="FFB2B2B2"/>
      </bottom>
      <diagonal/>
    </border>
    <border>
      <left/>
      <right style="thin">
        <color rgb="FFB2B2B2"/>
      </right>
      <top style="thin">
        <color indexed="64"/>
      </top>
      <bottom/>
      <diagonal/>
    </border>
    <border>
      <left style="thin">
        <color rgb="FFB2B2B2"/>
      </left>
      <right style="thin">
        <color indexed="64"/>
      </right>
      <top style="thin">
        <color indexed="64"/>
      </top>
      <bottom style="thin">
        <color rgb="FFB2B2B2"/>
      </bottom>
      <diagonal/>
    </border>
    <border>
      <left style="thin">
        <color rgb="FFB2B2B2"/>
      </left>
      <right style="thin">
        <color indexed="64"/>
      </right>
      <top style="thin">
        <color rgb="FFB2B2B2"/>
      </top>
      <bottom style="thin">
        <color indexed="64"/>
      </bottom>
      <diagonal/>
    </border>
    <border>
      <left/>
      <right style="thin">
        <color rgb="FFB2B2B2"/>
      </right>
      <top/>
      <bottom style="thin">
        <color indexed="64"/>
      </bottom>
      <diagonal/>
    </border>
    <border>
      <left style="thin">
        <color indexed="64"/>
      </left>
      <right/>
      <top style="thin">
        <color rgb="FFB2B2B2"/>
      </top>
      <bottom/>
      <diagonal/>
    </border>
    <border>
      <left style="thin">
        <color indexed="64"/>
      </left>
      <right style="thin">
        <color indexed="64"/>
      </right>
      <top style="thin">
        <color indexed="64"/>
      </top>
      <bottom style="thin">
        <color indexed="64"/>
      </bottom>
      <diagonal/>
    </border>
    <border>
      <left style="thin">
        <color rgb="FFB2B2B2"/>
      </left>
      <right/>
      <top style="thin">
        <color rgb="FFB2B2B2"/>
      </top>
      <bottom style="thin">
        <color indexed="64"/>
      </bottom>
      <diagonal/>
    </border>
    <border>
      <left style="thin">
        <color rgb="FFB2B2B2"/>
      </left>
      <right style="thin">
        <color rgb="FFB2B2B2"/>
      </right>
      <top style="thin">
        <color rgb="FFB2B2B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rgb="FFB2B2B2"/>
      </right>
      <top/>
      <bottom/>
      <diagonal/>
    </border>
    <border>
      <left style="thin">
        <color rgb="FFB2B2B2"/>
      </left>
      <right style="thin">
        <color indexed="64"/>
      </right>
      <top style="thin">
        <color rgb="FFB2B2B2"/>
      </top>
      <bottom style="thin">
        <color rgb="FFB2B2B2"/>
      </bottom>
      <diagonal/>
    </border>
    <border>
      <left style="thin">
        <color rgb="FFB2B2B2"/>
      </left>
      <right style="thin">
        <color rgb="FFB2B2B2"/>
      </right>
      <top style="thin">
        <color rgb="FFB2B2B2"/>
      </top>
      <bottom/>
      <diagonal/>
    </border>
    <border>
      <left style="thin">
        <color rgb="FFB2B2B2"/>
      </left>
      <right/>
      <top style="thin">
        <color rgb="FFB2B2B2"/>
      </top>
      <bottom/>
      <diagonal/>
    </border>
    <border>
      <left style="thin">
        <color indexed="64"/>
      </left>
      <right style="thin">
        <color rgb="FFB2B2B2"/>
      </right>
      <top style="thin">
        <color rgb="FFB2B2B2"/>
      </top>
      <bottom/>
      <diagonal/>
    </border>
    <border>
      <left style="thin">
        <color rgb="FFB2B2B2"/>
      </left>
      <right style="thin">
        <color indexed="64"/>
      </right>
      <top style="thin">
        <color rgb="FFB2B2B2"/>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rgb="FFB2B2B2"/>
      </right>
      <top style="thin">
        <color rgb="FFB2B2B2"/>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rgb="FFB2B2B2"/>
      </right>
      <top style="thin">
        <color rgb="FFB2B2B2"/>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right style="thin">
        <color theme="0" tint="-0.14996795556505021"/>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43" fontId="4" fillId="0" borderId="0" applyFont="0" applyFill="0" applyBorder="0" applyAlignment="0" applyProtection="0"/>
    <xf numFmtId="0" fontId="1" fillId="12" borderId="13" applyNumberFormat="0" applyFont="0" applyAlignment="0" applyProtection="0"/>
    <xf numFmtId="44" fontId="1" fillId="0" borderId="0" applyFont="0" applyFill="0" applyBorder="0" applyAlignment="0" applyProtection="0"/>
    <xf numFmtId="0" fontId="33" fillId="0" borderId="0" applyNumberFormat="0" applyFill="0" applyBorder="0" applyAlignment="0" applyProtection="0"/>
    <xf numFmtId="0" fontId="55" fillId="0" borderId="0" applyNumberFormat="0" applyFill="0" applyBorder="0" applyAlignment="0" applyProtection="0"/>
  </cellStyleXfs>
  <cellXfs count="770">
    <xf numFmtId="0" fontId="0" fillId="0" borderId="0" xfId="0"/>
    <xf numFmtId="1" fontId="0" fillId="0" borderId="0" xfId="0" applyNumberFormat="1"/>
    <xf numFmtId="0" fontId="0" fillId="0" borderId="4" xfId="0" applyBorder="1"/>
    <xf numFmtId="0" fontId="3" fillId="6" borderId="0" xfId="0" applyFont="1" applyFill="1"/>
    <xf numFmtId="0" fontId="0" fillId="7" borderId="0" xfId="0" applyFill="1"/>
    <xf numFmtId="0" fontId="0" fillId="10" borderId="0" xfId="0" applyFill="1"/>
    <xf numFmtId="0" fontId="2" fillId="7" borderId="0" xfId="0" applyFont="1" applyFill="1"/>
    <xf numFmtId="0" fontId="0" fillId="7" borderId="4" xfId="0" applyFill="1" applyBorder="1"/>
    <xf numFmtId="0" fontId="7" fillId="7" borderId="0" xfId="0" applyFont="1" applyFill="1"/>
    <xf numFmtId="0" fontId="7" fillId="7" borderId="4" xfId="0" applyFont="1" applyFill="1" applyBorder="1"/>
    <xf numFmtId="164" fontId="0" fillId="11" borderId="0" xfId="4" applyNumberFormat="1" applyFont="1" applyFill="1" applyBorder="1"/>
    <xf numFmtId="164" fontId="0" fillId="11" borderId="4" xfId="4" applyNumberFormat="1" applyFont="1" applyFill="1" applyBorder="1"/>
    <xf numFmtId="164" fontId="0" fillId="11" borderId="5" xfId="4" applyNumberFormat="1" applyFont="1" applyFill="1" applyBorder="1"/>
    <xf numFmtId="164" fontId="0" fillId="11" borderId="6" xfId="4" applyNumberFormat="1" applyFont="1" applyFill="1" applyBorder="1"/>
    <xf numFmtId="9" fontId="0" fillId="7" borderId="0" xfId="2" applyFont="1" applyFill="1"/>
    <xf numFmtId="164" fontId="0" fillId="7" borderId="0" xfId="4" applyNumberFormat="1" applyFont="1" applyFill="1"/>
    <xf numFmtId="43" fontId="0" fillId="7" borderId="0" xfId="0" applyNumberFormat="1" applyFill="1"/>
    <xf numFmtId="9" fontId="0" fillId="7" borderId="0" xfId="0" applyNumberFormat="1" applyFill="1"/>
    <xf numFmtId="164" fontId="0" fillId="7" borderId="0" xfId="0" applyNumberFormat="1" applyFill="1"/>
    <xf numFmtId="43" fontId="0" fillId="7" borderId="0" xfId="4" applyFont="1" applyFill="1"/>
    <xf numFmtId="0" fontId="9" fillId="7" borderId="0" xfId="0" applyFont="1" applyFill="1"/>
    <xf numFmtId="164" fontId="7" fillId="7" borderId="0" xfId="4" applyNumberFormat="1" applyFont="1" applyFill="1"/>
    <xf numFmtId="0" fontId="2" fillId="0" borderId="0" xfId="0" applyFont="1"/>
    <xf numFmtId="9" fontId="11" fillId="0" borderId="0" xfId="0" applyNumberFormat="1" applyFont="1"/>
    <xf numFmtId="0" fontId="4" fillId="0" borderId="0" xfId="0" applyFont="1"/>
    <xf numFmtId="1" fontId="0" fillId="7" borderId="0" xfId="0" applyNumberFormat="1" applyFill="1"/>
    <xf numFmtId="0" fontId="13" fillId="7" borderId="0" xfId="0" applyFont="1" applyFill="1"/>
    <xf numFmtId="0" fontId="3" fillId="7" borderId="0" xfId="0" applyFont="1" applyFill="1"/>
    <xf numFmtId="0" fontId="6" fillId="7" borderId="0" xfId="0" applyFont="1" applyFill="1"/>
    <xf numFmtId="1" fontId="0" fillId="2" borderId="0" xfId="0" applyNumberFormat="1" applyFill="1"/>
    <xf numFmtId="0" fontId="0" fillId="3" borderId="0" xfId="0" applyFill="1"/>
    <xf numFmtId="164" fontId="0" fillId="2" borderId="8" xfId="0" applyNumberFormat="1" applyFill="1" applyBorder="1"/>
    <xf numFmtId="0" fontId="0" fillId="7" borderId="8" xfId="0" applyFill="1" applyBorder="1"/>
    <xf numFmtId="1" fontId="0" fillId="3" borderId="8" xfId="0" applyNumberFormat="1" applyFill="1" applyBorder="1"/>
    <xf numFmtId="9" fontId="0" fillId="3" borderId="8" xfId="2" applyFont="1" applyFill="1" applyBorder="1"/>
    <xf numFmtId="0" fontId="0" fillId="7" borderId="0" xfId="0" applyFill="1" applyAlignment="1">
      <alignment wrapText="1"/>
    </xf>
    <xf numFmtId="0" fontId="2" fillId="7" borderId="4" xfId="0" applyFont="1" applyFill="1" applyBorder="1"/>
    <xf numFmtId="0" fontId="2" fillId="7" borderId="7" xfId="0" applyFont="1" applyFill="1" applyBorder="1"/>
    <xf numFmtId="0" fontId="2" fillId="7" borderId="5" xfId="0" applyFont="1" applyFill="1" applyBorder="1"/>
    <xf numFmtId="0" fontId="2" fillId="7" borderId="4" xfId="0" applyFont="1" applyFill="1" applyBorder="1" applyAlignment="1">
      <alignment wrapText="1"/>
    </xf>
    <xf numFmtId="0" fontId="0" fillId="0" borderId="12" xfId="0" applyBorder="1"/>
    <xf numFmtId="0" fontId="0" fillId="0" borderId="1" xfId="0" applyBorder="1"/>
    <xf numFmtId="0" fontId="0" fillId="0" borderId="2" xfId="0" applyBorder="1"/>
    <xf numFmtId="0" fontId="0" fillId="0" borderId="3" xfId="0" applyBorder="1"/>
    <xf numFmtId="0" fontId="0" fillId="0" borderId="10" xfId="0" applyBorder="1"/>
    <xf numFmtId="0" fontId="0" fillId="3" borderId="11" xfId="0" applyFill="1" applyBorder="1"/>
    <xf numFmtId="0" fontId="0" fillId="3" borderId="5" xfId="0" applyFill="1" applyBorder="1"/>
    <xf numFmtId="0" fontId="0" fillId="3" borderId="12" xfId="0" applyFill="1" applyBorder="1"/>
    <xf numFmtId="0" fontId="0" fillId="3" borderId="4" xfId="0" applyFill="1" applyBorder="1"/>
    <xf numFmtId="0" fontId="0" fillId="3" borderId="6" xfId="0" applyFill="1" applyBorder="1"/>
    <xf numFmtId="0" fontId="0" fillId="13" borderId="7" xfId="0" applyFill="1" applyBorder="1"/>
    <xf numFmtId="0" fontId="0" fillId="13" borderId="6" xfId="0" applyFill="1" applyBorder="1"/>
    <xf numFmtId="167" fontId="0" fillId="13" borderId="6" xfId="0" applyNumberFormat="1" applyFill="1" applyBorder="1"/>
    <xf numFmtId="0" fontId="4" fillId="7" borderId="0" xfId="3" applyFill="1"/>
    <xf numFmtId="0" fontId="15" fillId="4" borderId="0" xfId="0" applyFont="1" applyFill="1"/>
    <xf numFmtId="0" fontId="8" fillId="7" borderId="0" xfId="0" applyFont="1" applyFill="1"/>
    <xf numFmtId="9" fontId="11" fillId="7" borderId="0" xfId="0" applyNumberFormat="1" applyFont="1" applyFill="1"/>
    <xf numFmtId="164" fontId="0" fillId="2" borderId="4" xfId="4" applyNumberFormat="1" applyFont="1" applyFill="1" applyBorder="1"/>
    <xf numFmtId="1" fontId="0" fillId="2" borderId="4" xfId="0" applyNumberFormat="1" applyFill="1" applyBorder="1"/>
    <xf numFmtId="0" fontId="2" fillId="7" borderId="4" xfId="0" applyFont="1" applyFill="1" applyBorder="1" applyAlignment="1">
      <alignment horizontal="center"/>
    </xf>
    <xf numFmtId="3" fontId="0" fillId="7" borderId="0" xfId="0" applyNumberFormat="1" applyFill="1"/>
    <xf numFmtId="9" fontId="6" fillId="7" borderId="0" xfId="0" applyNumberFormat="1" applyFont="1" applyFill="1"/>
    <xf numFmtId="9" fontId="21" fillId="7" borderId="0" xfId="0" applyNumberFormat="1" applyFont="1" applyFill="1"/>
    <xf numFmtId="0" fontId="0" fillId="7" borderId="0" xfId="0" applyFill="1" applyAlignment="1">
      <alignment vertical="center"/>
    </xf>
    <xf numFmtId="9" fontId="0" fillId="7" borderId="0" xfId="2" applyFont="1" applyFill="1" applyBorder="1"/>
    <xf numFmtId="0" fontId="0" fillId="7" borderId="5" xfId="0" applyFill="1" applyBorder="1"/>
    <xf numFmtId="0" fontId="2" fillId="7" borderId="0" xfId="0" applyFont="1" applyFill="1" applyAlignment="1">
      <alignment horizontal="center" vertical="center"/>
    </xf>
    <xf numFmtId="0" fontId="2" fillId="7" borderId="4" xfId="0" applyFont="1" applyFill="1" applyBorder="1" applyAlignment="1">
      <alignment horizontal="center" vertical="center"/>
    </xf>
    <xf numFmtId="165" fontId="21" fillId="7" borderId="0" xfId="6" applyNumberFormat="1" applyFont="1" applyFill="1" applyBorder="1"/>
    <xf numFmtId="1" fontId="21" fillId="7" borderId="0" xfId="0" applyNumberFormat="1" applyFont="1" applyFill="1"/>
    <xf numFmtId="0" fontId="0" fillId="7" borderId="0" xfId="0" applyFill="1" applyAlignment="1">
      <alignment vertical="center" wrapText="1"/>
    </xf>
    <xf numFmtId="0" fontId="22" fillId="7" borderId="0" xfId="0" applyFont="1" applyFill="1"/>
    <xf numFmtId="0" fontId="15" fillId="12" borderId="13" xfId="5" applyFont="1" applyAlignment="1">
      <alignment vertical="center"/>
    </xf>
    <xf numFmtId="43" fontId="0" fillId="7" borderId="0" xfId="1" applyFont="1" applyFill="1" applyBorder="1"/>
    <xf numFmtId="9" fontId="0" fillId="7" borderId="8" xfId="2" applyFont="1" applyFill="1" applyBorder="1"/>
    <xf numFmtId="0" fontId="7" fillId="7" borderId="0" xfId="0" applyFont="1" applyFill="1" applyAlignment="1">
      <alignment horizontal="center" wrapText="1"/>
    </xf>
    <xf numFmtId="0" fontId="0" fillId="7" borderId="0" xfId="0" applyFill="1" applyAlignment="1">
      <alignment horizontal="center" wrapText="1"/>
    </xf>
    <xf numFmtId="10" fontId="15" fillId="12" borderId="15" xfId="5" applyNumberFormat="1" applyFont="1" applyBorder="1"/>
    <xf numFmtId="164" fontId="6" fillId="2" borderId="24" xfId="5" applyNumberFormat="1" applyFont="1" applyFill="1" applyBorder="1"/>
    <xf numFmtId="164" fontId="0" fillId="2" borderId="24" xfId="0" applyNumberFormat="1" applyFill="1" applyBorder="1"/>
    <xf numFmtId="0" fontId="0" fillId="7" borderId="11" xfId="0" applyFill="1" applyBorder="1"/>
    <xf numFmtId="10" fontId="0" fillId="7" borderId="0" xfId="2" applyNumberFormat="1" applyFont="1" applyFill="1" applyBorder="1"/>
    <xf numFmtId="0" fontId="0" fillId="7" borderId="12" xfId="0" applyFill="1" applyBorder="1"/>
    <xf numFmtId="43" fontId="0" fillId="7" borderId="4" xfId="1" applyFont="1" applyFill="1" applyBorder="1"/>
    <xf numFmtId="10" fontId="15" fillId="12" borderId="25" xfId="5" applyNumberFormat="1" applyFont="1" applyBorder="1"/>
    <xf numFmtId="0" fontId="23" fillId="6" borderId="0" xfId="0" applyFont="1" applyFill="1"/>
    <xf numFmtId="0" fontId="0" fillId="7" borderId="10" xfId="0" applyFill="1" applyBorder="1"/>
    <xf numFmtId="0" fontId="0" fillId="7" borderId="7" xfId="0" applyFill="1" applyBorder="1"/>
    <xf numFmtId="0" fontId="0" fillId="7" borderId="2" xfId="0" applyFill="1" applyBorder="1"/>
    <xf numFmtId="0" fontId="0" fillId="7" borderId="3" xfId="0" applyFill="1" applyBorder="1"/>
    <xf numFmtId="164" fontId="0" fillId="2" borderId="7" xfId="0" applyNumberFormat="1" applyFill="1" applyBorder="1"/>
    <xf numFmtId="1" fontId="0" fillId="3" borderId="0" xfId="0" applyNumberFormat="1" applyFill="1"/>
    <xf numFmtId="9" fontId="0" fillId="3" borderId="0" xfId="2" applyFont="1" applyFill="1" applyBorder="1"/>
    <xf numFmtId="164" fontId="0" fillId="2" borderId="0" xfId="0" applyNumberFormat="1" applyFill="1"/>
    <xf numFmtId="164" fontId="0" fillId="2" borderId="5" xfId="0" applyNumberFormat="1" applyFill="1" applyBorder="1"/>
    <xf numFmtId="1" fontId="0" fillId="3" borderId="4" xfId="0" applyNumberFormat="1" applyFill="1" applyBorder="1"/>
    <xf numFmtId="9" fontId="15" fillId="12" borderId="26" xfId="5" applyNumberFormat="1" applyFont="1" applyBorder="1"/>
    <xf numFmtId="164" fontId="0" fillId="2" borderId="4" xfId="0" applyNumberFormat="1" applyFill="1" applyBorder="1"/>
    <xf numFmtId="164" fontId="0" fillId="2" borderId="6" xfId="0" applyNumberFormat="1" applyFill="1" applyBorder="1"/>
    <xf numFmtId="0" fontId="7" fillId="7" borderId="5" xfId="0" applyFont="1" applyFill="1" applyBorder="1"/>
    <xf numFmtId="1" fontId="0" fillId="7" borderId="8" xfId="0" applyNumberFormat="1" applyFill="1" applyBorder="1"/>
    <xf numFmtId="1" fontId="0" fillId="7" borderId="4" xfId="0" applyNumberFormat="1" applyFill="1" applyBorder="1"/>
    <xf numFmtId="164" fontId="0" fillId="3" borderId="8" xfId="1" applyNumberFormat="1" applyFont="1" applyFill="1" applyBorder="1"/>
    <xf numFmtId="164" fontId="0" fillId="3" borderId="0" xfId="1" applyNumberFormat="1" applyFont="1" applyFill="1" applyBorder="1"/>
    <xf numFmtId="164" fontId="0" fillId="3" borderId="4" xfId="1" applyNumberFormat="1" applyFont="1" applyFill="1" applyBorder="1"/>
    <xf numFmtId="1" fontId="0" fillId="2" borderId="5" xfId="0" applyNumberFormat="1" applyFill="1" applyBorder="1"/>
    <xf numFmtId="0" fontId="2" fillId="0" borderId="24" xfId="0" applyFont="1" applyBorder="1" applyAlignment="1">
      <alignment horizontal="center"/>
    </xf>
    <xf numFmtId="0" fontId="2" fillId="0" borderId="24" xfId="0" applyFont="1" applyBorder="1" applyAlignment="1">
      <alignment horizontal="center" wrapText="1"/>
    </xf>
    <xf numFmtId="0" fontId="2" fillId="7" borderId="1" xfId="0" applyFont="1" applyFill="1" applyBorder="1"/>
    <xf numFmtId="0" fontId="2" fillId="7" borderId="24" xfId="0" applyFont="1" applyFill="1" applyBorder="1"/>
    <xf numFmtId="164" fontId="0" fillId="7" borderId="11" xfId="4" applyNumberFormat="1" applyFont="1" applyFill="1" applyBorder="1"/>
    <xf numFmtId="164" fontId="0" fillId="7" borderId="12" xfId="4" applyNumberFormat="1" applyFont="1" applyFill="1" applyBorder="1"/>
    <xf numFmtId="164" fontId="0" fillId="7" borderId="0" xfId="4" applyNumberFormat="1" applyFont="1" applyFill="1" applyBorder="1"/>
    <xf numFmtId="164" fontId="0" fillId="7" borderId="4" xfId="4" applyNumberFormat="1" applyFont="1" applyFill="1" applyBorder="1"/>
    <xf numFmtId="43" fontId="0" fillId="7" borderId="5" xfId="4" applyFont="1" applyFill="1" applyBorder="1"/>
    <xf numFmtId="10" fontId="0" fillId="7" borderId="5" xfId="2" applyNumberFormat="1" applyFont="1" applyFill="1" applyBorder="1"/>
    <xf numFmtId="10" fontId="0" fillId="7" borderId="6" xfId="2" applyNumberFormat="1" applyFont="1" applyFill="1" applyBorder="1"/>
    <xf numFmtId="164" fontId="0" fillId="7" borderId="5" xfId="4" applyNumberFormat="1" applyFont="1" applyFill="1" applyBorder="1"/>
    <xf numFmtId="164" fontId="0" fillId="7" borderId="6" xfId="4" applyNumberFormat="1" applyFont="1" applyFill="1" applyBorder="1"/>
    <xf numFmtId="0" fontId="0" fillId="7" borderId="28" xfId="4" applyNumberFormat="1" applyFont="1" applyFill="1" applyBorder="1"/>
    <xf numFmtId="0" fontId="0" fillId="7" borderId="29" xfId="4" applyNumberFormat="1" applyFont="1" applyFill="1" applyBorder="1"/>
    <xf numFmtId="9" fontId="0" fillId="7" borderId="4" xfId="0" applyNumberFormat="1" applyFill="1" applyBorder="1"/>
    <xf numFmtId="10" fontId="0" fillId="7" borderId="4" xfId="0" applyNumberFormat="1" applyFill="1" applyBorder="1"/>
    <xf numFmtId="9" fontId="0" fillId="7" borderId="6" xfId="0" applyNumberFormat="1" applyFill="1" applyBorder="1"/>
    <xf numFmtId="0" fontId="2" fillId="7" borderId="3" xfId="0" applyFont="1" applyFill="1" applyBorder="1"/>
    <xf numFmtId="9" fontId="0" fillId="7" borderId="10" xfId="2" applyFont="1" applyFill="1" applyBorder="1"/>
    <xf numFmtId="9" fontId="0" fillId="7" borderId="7" xfId="2" applyFont="1" applyFill="1" applyBorder="1"/>
    <xf numFmtId="9" fontId="11" fillId="7" borderId="12" xfId="0" applyNumberFormat="1" applyFont="1" applyFill="1" applyBorder="1"/>
    <xf numFmtId="9" fontId="11" fillId="7" borderId="4" xfId="0" applyNumberFormat="1" applyFont="1" applyFill="1" applyBorder="1"/>
    <xf numFmtId="9" fontId="11" fillId="7" borderId="6" xfId="0" applyNumberFormat="1" applyFont="1" applyFill="1" applyBorder="1"/>
    <xf numFmtId="9" fontId="15" fillId="7" borderId="1" xfId="2" applyFont="1" applyFill="1" applyBorder="1"/>
    <xf numFmtId="9" fontId="15" fillId="7" borderId="2" xfId="2" applyFont="1" applyFill="1" applyBorder="1"/>
    <xf numFmtId="9" fontId="15" fillId="7" borderId="3" xfId="2" applyFont="1" applyFill="1" applyBorder="1"/>
    <xf numFmtId="0" fontId="16" fillId="7" borderId="1" xfId="0" applyFont="1" applyFill="1" applyBorder="1"/>
    <xf numFmtId="0" fontId="16" fillId="7" borderId="2" xfId="0" applyFont="1" applyFill="1" applyBorder="1" applyAlignment="1">
      <alignment horizontal="center"/>
    </xf>
    <xf numFmtId="0" fontId="16" fillId="7" borderId="3" xfId="0" applyFont="1" applyFill="1" applyBorder="1" applyAlignment="1">
      <alignment horizontal="center"/>
    </xf>
    <xf numFmtId="0" fontId="16" fillId="7" borderId="1" xfId="0" applyFont="1" applyFill="1" applyBorder="1" applyAlignment="1">
      <alignment horizontal="center"/>
    </xf>
    <xf numFmtId="0" fontId="16" fillId="7" borderId="24" xfId="0" applyFont="1" applyFill="1" applyBorder="1"/>
    <xf numFmtId="0" fontId="0" fillId="7" borderId="28" xfId="0" applyFill="1" applyBorder="1"/>
    <xf numFmtId="0" fontId="16" fillId="7" borderId="24" xfId="0" applyFont="1" applyFill="1" applyBorder="1" applyAlignment="1">
      <alignment horizontal="center"/>
    </xf>
    <xf numFmtId="164" fontId="6" fillId="7" borderId="0" xfId="4" applyNumberFormat="1" applyFont="1" applyFill="1" applyAlignment="1">
      <alignment horizontal="center"/>
    </xf>
    <xf numFmtId="0" fontId="6" fillId="7" borderId="0" xfId="0" applyFont="1" applyFill="1" applyAlignment="1">
      <alignment horizontal="center"/>
    </xf>
    <xf numFmtId="0" fontId="16" fillId="7" borderId="0" xfId="0" applyFont="1" applyFill="1" applyAlignment="1">
      <alignment horizontal="center"/>
    </xf>
    <xf numFmtId="0" fontId="2" fillId="0" borderId="27" xfId="0" applyFont="1" applyBorder="1" applyAlignment="1">
      <alignment horizontal="center"/>
    </xf>
    <xf numFmtId="0" fontId="2" fillId="7" borderId="24" xfId="0" applyFont="1" applyFill="1" applyBorder="1" applyAlignment="1">
      <alignment horizontal="center"/>
    </xf>
    <xf numFmtId="0" fontId="16" fillId="7" borderId="9" xfId="0" applyFont="1" applyFill="1" applyBorder="1" applyAlignment="1">
      <alignment horizontal="center"/>
    </xf>
    <xf numFmtId="43" fontId="24" fillId="7" borderId="0" xfId="4" applyFont="1" applyFill="1" applyAlignment="1">
      <alignment horizontal="center"/>
    </xf>
    <xf numFmtId="0" fontId="15" fillId="12" borderId="24" xfId="5" applyFont="1" applyBorder="1"/>
    <xf numFmtId="0" fontId="11" fillId="7" borderId="0" xfId="0" applyFont="1" applyFill="1"/>
    <xf numFmtId="0" fontId="11" fillId="7" borderId="3" xfId="0" applyFont="1" applyFill="1" applyBorder="1" applyAlignment="1">
      <alignment horizontal="center"/>
    </xf>
    <xf numFmtId="0" fontId="11" fillId="7" borderId="24" xfId="0" applyFont="1" applyFill="1" applyBorder="1"/>
    <xf numFmtId="0" fontId="11" fillId="7" borderId="24" xfId="0" applyFont="1" applyFill="1" applyBorder="1" applyAlignment="1">
      <alignment horizontal="center"/>
    </xf>
    <xf numFmtId="0" fontId="11" fillId="7" borderId="28" xfId="0" applyFont="1" applyFill="1" applyBorder="1"/>
    <xf numFmtId="0" fontId="11" fillId="7" borderId="29" xfId="0" applyFont="1" applyFill="1" applyBorder="1"/>
    <xf numFmtId="0" fontId="11" fillId="7" borderId="27" xfId="0" applyFont="1" applyFill="1" applyBorder="1"/>
    <xf numFmtId="164" fontId="0" fillId="7" borderId="8" xfId="4" applyNumberFormat="1" applyFont="1" applyFill="1" applyBorder="1"/>
    <xf numFmtId="164" fontId="0" fillId="7" borderId="8" xfId="0" applyNumberFormat="1" applyFill="1" applyBorder="1"/>
    <xf numFmtId="10" fontId="0" fillId="7" borderId="8" xfId="2" applyNumberFormat="1" applyFont="1" applyFill="1" applyBorder="1"/>
    <xf numFmtId="164" fontId="0" fillId="7" borderId="4" xfId="0" applyNumberFormat="1" applyFill="1" applyBorder="1"/>
    <xf numFmtId="10" fontId="0" fillId="7" borderId="4" xfId="2" applyNumberFormat="1" applyFont="1" applyFill="1" applyBorder="1"/>
    <xf numFmtId="164" fontId="0" fillId="3" borderId="8" xfId="0" applyNumberFormat="1" applyFill="1" applyBorder="1"/>
    <xf numFmtId="164" fontId="0" fillId="3" borderId="0" xfId="0" applyNumberFormat="1" applyFill="1"/>
    <xf numFmtId="164" fontId="0" fillId="3" borderId="4" xfId="0" applyNumberFormat="1" applyFill="1" applyBorder="1"/>
    <xf numFmtId="164" fontId="0" fillId="3" borderId="7" xfId="0" applyNumberFormat="1" applyFill="1" applyBorder="1"/>
    <xf numFmtId="164" fontId="0" fillId="3" borderId="5" xfId="0" applyNumberFormat="1" applyFill="1" applyBorder="1"/>
    <xf numFmtId="164" fontId="0" fillId="3" borderId="6" xfId="0" applyNumberFormat="1" applyFill="1" applyBorder="1"/>
    <xf numFmtId="0" fontId="5" fillId="7" borderId="0" xfId="0" applyFont="1" applyFill="1"/>
    <xf numFmtId="0" fontId="21" fillId="7" borderId="0" xfId="0" applyFont="1" applyFill="1"/>
    <xf numFmtId="0" fontId="2" fillId="7" borderId="24" xfId="0" applyFont="1" applyFill="1" applyBorder="1" applyAlignment="1">
      <alignment wrapText="1"/>
    </xf>
    <xf numFmtId="0" fontId="19" fillId="7" borderId="10" xfId="0" applyFont="1" applyFill="1" applyBorder="1"/>
    <xf numFmtId="0" fontId="19" fillId="7" borderId="27" xfId="0" applyFont="1" applyFill="1" applyBorder="1"/>
    <xf numFmtId="0" fontId="4" fillId="7" borderId="0" xfId="3" applyFill="1" applyAlignment="1">
      <alignment horizontal="center"/>
    </xf>
    <xf numFmtId="0" fontId="4" fillId="3" borderId="0" xfId="0" applyFont="1" applyFill="1"/>
    <xf numFmtId="1" fontId="4" fillId="7" borderId="0" xfId="3" applyNumberFormat="1" applyFill="1"/>
    <xf numFmtId="9" fontId="21" fillId="7" borderId="23" xfId="2" applyFont="1" applyFill="1" applyBorder="1"/>
    <xf numFmtId="9" fontId="21" fillId="7" borderId="0" xfId="2" applyFont="1" applyFill="1" applyBorder="1"/>
    <xf numFmtId="9" fontId="21" fillId="7" borderId="0" xfId="2" applyFont="1" applyFill="1"/>
    <xf numFmtId="0" fontId="0" fillId="7" borderId="1" xfId="0" applyFill="1" applyBorder="1"/>
    <xf numFmtId="0" fontId="0" fillId="7" borderId="11" xfId="0" applyFill="1" applyBorder="1" applyAlignment="1">
      <alignment wrapText="1"/>
    </xf>
    <xf numFmtId="0" fontId="19" fillId="7" borderId="1" xfId="0" applyFont="1" applyFill="1" applyBorder="1"/>
    <xf numFmtId="0" fontId="0" fillId="0" borderId="24" xfId="0" applyBorder="1" applyAlignment="1">
      <alignment wrapText="1"/>
    </xf>
    <xf numFmtId="0" fontId="0" fillId="0" borderId="29" xfId="0" applyBorder="1" applyAlignment="1">
      <alignment wrapText="1"/>
    </xf>
    <xf numFmtId="0" fontId="2" fillId="7" borderId="3" xfId="0" applyFont="1" applyFill="1" applyBorder="1" applyAlignment="1">
      <alignment wrapText="1"/>
    </xf>
    <xf numFmtId="0" fontId="19" fillId="7" borderId="0" xfId="0" applyFont="1" applyFill="1" applyAlignment="1">
      <alignment wrapText="1"/>
    </xf>
    <xf numFmtId="0" fontId="19" fillId="7" borderId="24" xfId="0" applyFont="1" applyFill="1" applyBorder="1" applyAlignment="1">
      <alignment wrapText="1"/>
    </xf>
    <xf numFmtId="1" fontId="4" fillId="7" borderId="11" xfId="3" applyNumberFormat="1" applyFill="1" applyBorder="1"/>
    <xf numFmtId="1" fontId="4" fillId="7" borderId="12" xfId="3" applyNumberFormat="1" applyFill="1" applyBorder="1"/>
    <xf numFmtId="164" fontId="0" fillId="2" borderId="0" xfId="4" applyNumberFormat="1" applyFont="1" applyFill="1" applyBorder="1"/>
    <xf numFmtId="0" fontId="2" fillId="7" borderId="12" xfId="0" applyFont="1" applyFill="1" applyBorder="1"/>
    <xf numFmtId="164" fontId="2" fillId="2" borderId="4" xfId="0" applyNumberFormat="1" applyFont="1" applyFill="1" applyBorder="1"/>
    <xf numFmtId="164" fontId="2" fillId="2" borderId="2" xfId="4" applyNumberFormat="1" applyFont="1" applyFill="1" applyBorder="1"/>
    <xf numFmtId="164" fontId="2" fillId="2" borderId="3" xfId="4" applyNumberFormat="1" applyFont="1" applyFill="1" applyBorder="1"/>
    <xf numFmtId="0" fontId="4" fillId="7" borderId="0" xfId="0" applyFont="1" applyFill="1"/>
    <xf numFmtId="0" fontId="4" fillId="7" borderId="11" xfId="3" applyFill="1" applyBorder="1"/>
    <xf numFmtId="0" fontId="4" fillId="3" borderId="0" xfId="3" applyFill="1"/>
    <xf numFmtId="1" fontId="4" fillId="3" borderId="0" xfId="3" applyNumberFormat="1" applyFill="1"/>
    <xf numFmtId="1" fontId="4" fillId="2" borderId="0" xfId="0" applyNumberFormat="1" applyFont="1" applyFill="1"/>
    <xf numFmtId="1" fontId="4" fillId="2" borderId="5" xfId="0" applyNumberFormat="1" applyFont="1" applyFill="1" applyBorder="1"/>
    <xf numFmtId="0" fontId="4" fillId="7" borderId="12" xfId="3" applyFill="1" applyBorder="1"/>
    <xf numFmtId="0" fontId="4" fillId="7" borderId="4" xfId="3" applyFill="1" applyBorder="1"/>
    <xf numFmtId="1" fontId="4" fillId="7" borderId="4" xfId="3" applyNumberFormat="1" applyFill="1" applyBorder="1"/>
    <xf numFmtId="0" fontId="4" fillId="3" borderId="4" xfId="3" applyFill="1" applyBorder="1"/>
    <xf numFmtId="0" fontId="4" fillId="3" borderId="4" xfId="0" applyFont="1" applyFill="1" applyBorder="1"/>
    <xf numFmtId="1" fontId="4" fillId="3" borderId="4" xfId="3" applyNumberFormat="1" applyFill="1" applyBorder="1"/>
    <xf numFmtId="1" fontId="4" fillId="2" borderId="4" xfId="0" applyNumberFormat="1" applyFont="1" applyFill="1" applyBorder="1"/>
    <xf numFmtId="1" fontId="4" fillId="2" borderId="6" xfId="0" applyNumberFormat="1" applyFont="1" applyFill="1" applyBorder="1"/>
    <xf numFmtId="0" fontId="5" fillId="0" borderId="24" xfId="3" applyFont="1" applyBorder="1" applyAlignment="1">
      <alignment horizontal="center" vertical="center" wrapText="1"/>
    </xf>
    <xf numFmtId="0" fontId="5" fillId="0" borderId="24" xfId="0" applyFont="1" applyBorder="1" applyAlignment="1">
      <alignment horizontal="center" vertical="center" wrapText="1"/>
    </xf>
    <xf numFmtId="165" fontId="25" fillId="12" borderId="20" xfId="5" applyNumberFormat="1" applyFont="1" applyBorder="1"/>
    <xf numFmtId="0" fontId="4" fillId="7" borderId="0" xfId="0" quotePrefix="1" applyFont="1" applyFill="1"/>
    <xf numFmtId="0" fontId="12" fillId="7" borderId="0" xfId="0" applyFont="1" applyFill="1"/>
    <xf numFmtId="164" fontId="4" fillId="7" borderId="0" xfId="4" applyNumberFormat="1" applyFont="1" applyFill="1"/>
    <xf numFmtId="0" fontId="4" fillId="7" borderId="0" xfId="0" applyFont="1" applyFill="1" applyAlignment="1">
      <alignment wrapText="1"/>
    </xf>
    <xf numFmtId="165" fontId="25" fillId="12" borderId="21" xfId="5" applyNumberFormat="1" applyFont="1" applyBorder="1" applyAlignment="1">
      <alignment vertical="center" wrapText="1"/>
    </xf>
    <xf numFmtId="0" fontId="5" fillId="7" borderId="24" xfId="0" applyFont="1" applyFill="1" applyBorder="1" applyAlignment="1">
      <alignment horizontal="right" vertical="center" wrapText="1"/>
    </xf>
    <xf numFmtId="0" fontId="4" fillId="3" borderId="8" xfId="0" applyFont="1" applyFill="1" applyBorder="1"/>
    <xf numFmtId="0" fontId="2" fillId="0" borderId="24" xfId="0" applyFont="1" applyBorder="1" applyAlignment="1">
      <alignment horizontal="center" vertical="center" wrapText="1"/>
    </xf>
    <xf numFmtId="168" fontId="0" fillId="7" borderId="0" xfId="0" applyNumberFormat="1" applyFill="1"/>
    <xf numFmtId="10" fontId="0" fillId="7" borderId="0" xfId="0" applyNumberFormat="1" applyFill="1"/>
    <xf numFmtId="3" fontId="0" fillId="7" borderId="5" xfId="0" applyNumberFormat="1" applyFill="1" applyBorder="1"/>
    <xf numFmtId="37" fontId="0" fillId="7" borderId="0" xfId="1" applyNumberFormat="1" applyFont="1" applyFill="1" applyBorder="1"/>
    <xf numFmtId="37" fontId="0" fillId="14" borderId="0" xfId="1" applyNumberFormat="1" applyFont="1" applyFill="1" applyBorder="1"/>
    <xf numFmtId="37" fontId="0" fillId="14" borderId="4" xfId="1" applyNumberFormat="1" applyFont="1" applyFill="1" applyBorder="1"/>
    <xf numFmtId="169" fontId="0" fillId="7" borderId="0" xfId="2" applyNumberFormat="1" applyFont="1" applyFill="1"/>
    <xf numFmtId="10" fontId="0" fillId="7" borderId="0" xfId="2" applyNumberFormat="1" applyFont="1" applyFill="1"/>
    <xf numFmtId="10" fontId="0" fillId="3" borderId="0" xfId="2" applyNumberFormat="1" applyFont="1" applyFill="1" applyBorder="1"/>
    <xf numFmtId="3" fontId="0" fillId="2" borderId="0" xfId="0" applyNumberFormat="1" applyFill="1"/>
    <xf numFmtId="3" fontId="0" fillId="2" borderId="4" xfId="0" applyNumberFormat="1" applyFill="1" applyBorder="1"/>
    <xf numFmtId="3" fontId="0" fillId="3" borderId="5" xfId="0" applyNumberFormat="1" applyFill="1" applyBorder="1"/>
    <xf numFmtId="3" fontId="0" fillId="3" borderId="6" xfId="0" applyNumberFormat="1" applyFill="1" applyBorder="1"/>
    <xf numFmtId="3" fontId="0" fillId="3" borderId="0" xfId="0" applyNumberFormat="1" applyFill="1"/>
    <xf numFmtId="1" fontId="4" fillId="7" borderId="0" xfId="0" applyNumberFormat="1" applyFont="1" applyFill="1"/>
    <xf numFmtId="0" fontId="0" fillId="7" borderId="0" xfId="0" applyFill="1" applyAlignment="1">
      <alignment horizontal="center" vertical="center" wrapText="1"/>
    </xf>
    <xf numFmtId="0" fontId="0" fillId="7" borderId="0" xfId="1" applyNumberFormat="1" applyFont="1" applyFill="1" applyBorder="1"/>
    <xf numFmtId="0" fontId="0" fillId="7" borderId="4" xfId="1" applyNumberFormat="1" applyFont="1" applyFill="1" applyBorder="1"/>
    <xf numFmtId="0" fontId="4" fillId="7" borderId="4" xfId="3" applyFill="1" applyBorder="1" applyAlignment="1">
      <alignment horizontal="center"/>
    </xf>
    <xf numFmtId="1" fontId="0" fillId="2" borderId="6" xfId="0" applyNumberFormat="1" applyFill="1" applyBorder="1"/>
    <xf numFmtId="0" fontId="4" fillId="7" borderId="0" xfId="3" applyFill="1" applyAlignment="1">
      <alignment horizontal="center" vertical="center" wrapText="1"/>
    </xf>
    <xf numFmtId="0" fontId="16" fillId="7" borderId="0" xfId="3" applyFont="1" applyFill="1"/>
    <xf numFmtId="1" fontId="4" fillId="3" borderId="0" xfId="2" applyNumberFormat="1" applyFont="1" applyFill="1" applyBorder="1"/>
    <xf numFmtId="1" fontId="4" fillId="3" borderId="4" xfId="2" applyNumberFormat="1" applyFont="1" applyFill="1" applyBorder="1"/>
    <xf numFmtId="0" fontId="0" fillId="7" borderId="0" xfId="0" applyFill="1" applyAlignment="1">
      <alignment vertical="top" wrapText="1"/>
    </xf>
    <xf numFmtId="0" fontId="28" fillId="7" borderId="0" xfId="0" applyFont="1" applyFill="1"/>
    <xf numFmtId="0" fontId="4" fillId="7" borderId="28" xfId="3" applyFill="1" applyBorder="1" applyAlignment="1">
      <alignment horizontal="center" wrapText="1"/>
    </xf>
    <xf numFmtId="0" fontId="4" fillId="7" borderId="28" xfId="3" applyFill="1" applyBorder="1" applyAlignment="1">
      <alignment horizontal="center"/>
    </xf>
    <xf numFmtId="0" fontId="4" fillId="7" borderId="29" xfId="3" applyFill="1" applyBorder="1" applyAlignment="1">
      <alignment horizontal="center"/>
    </xf>
    <xf numFmtId="0" fontId="0" fillId="7" borderId="27" xfId="0" applyFill="1" applyBorder="1"/>
    <xf numFmtId="0" fontId="0" fillId="7" borderId="29" xfId="0" applyFill="1" applyBorder="1"/>
    <xf numFmtId="0" fontId="5" fillId="7" borderId="24" xfId="3" applyFont="1" applyFill="1" applyBorder="1" applyAlignment="1">
      <alignment horizontal="center"/>
    </xf>
    <xf numFmtId="0" fontId="5" fillId="7" borderId="24" xfId="3" applyFont="1" applyFill="1" applyBorder="1" applyAlignment="1">
      <alignment horizontal="center" vertical="center"/>
    </xf>
    <xf numFmtId="0" fontId="5" fillId="7" borderId="3" xfId="3" applyFont="1" applyFill="1" applyBorder="1" applyAlignment="1">
      <alignment horizontal="center" vertical="center"/>
    </xf>
    <xf numFmtId="0" fontId="5" fillId="7" borderId="24" xfId="3" applyFont="1" applyFill="1" applyBorder="1" applyAlignment="1">
      <alignment horizontal="center" wrapText="1"/>
    </xf>
    <xf numFmtId="0" fontId="23" fillId="7" borderId="0" xfId="0" applyFont="1" applyFill="1"/>
    <xf numFmtId="9" fontId="0" fillId="3" borderId="3" xfId="2" applyFont="1" applyFill="1" applyBorder="1" applyAlignment="1">
      <alignment horizontal="center" vertical="center"/>
    </xf>
    <xf numFmtId="10" fontId="2" fillId="7" borderId="27" xfId="2" applyNumberFormat="1" applyFont="1" applyFill="1" applyBorder="1" applyAlignment="1">
      <alignment horizontal="center" vertical="center"/>
    </xf>
    <xf numFmtId="0" fontId="5" fillId="7" borderId="0" xfId="3" applyFont="1" applyFill="1"/>
    <xf numFmtId="164" fontId="5" fillId="7" borderId="0" xfId="4" applyNumberFormat="1" applyFont="1" applyFill="1"/>
    <xf numFmtId="1" fontId="5" fillId="7" borderId="0" xfId="3" applyNumberFormat="1" applyFont="1" applyFill="1"/>
    <xf numFmtId="0" fontId="5" fillId="7" borderId="24" xfId="0" applyFont="1" applyFill="1" applyBorder="1" applyAlignment="1">
      <alignment horizontal="center" vertical="center" wrapText="1"/>
    </xf>
    <xf numFmtId="0" fontId="4" fillId="6" borderId="0" xfId="0" applyFont="1" applyFill="1"/>
    <xf numFmtId="0" fontId="29" fillId="6" borderId="0" xfId="0" applyFont="1" applyFill="1"/>
    <xf numFmtId="0" fontId="27" fillId="7" borderId="0" xfId="0" applyFont="1" applyFill="1" applyAlignment="1">
      <alignment horizontal="left"/>
    </xf>
    <xf numFmtId="0" fontId="30" fillId="7" borderId="0" xfId="0" applyFont="1" applyFill="1" applyAlignment="1">
      <alignment horizontal="center"/>
    </xf>
    <xf numFmtId="0" fontId="2" fillId="7" borderId="24" xfId="0" applyFont="1" applyFill="1" applyBorder="1" applyAlignment="1">
      <alignment horizontal="center" vertical="center"/>
    </xf>
    <xf numFmtId="0" fontId="5" fillId="7" borderId="24" xfId="0" applyFont="1" applyFill="1" applyBorder="1" applyAlignment="1">
      <alignment horizontal="center" vertical="center"/>
    </xf>
    <xf numFmtId="0" fontId="5" fillId="7" borderId="1" xfId="0" applyFont="1" applyFill="1" applyBorder="1" applyAlignment="1">
      <alignment horizontal="left"/>
    </xf>
    <xf numFmtId="0" fontId="31" fillId="7" borderId="3" xfId="0" applyFont="1" applyFill="1" applyBorder="1" applyAlignment="1">
      <alignment horizontal="center"/>
    </xf>
    <xf numFmtId="9" fontId="0" fillId="7" borderId="4" xfId="2" applyFont="1" applyFill="1" applyBorder="1"/>
    <xf numFmtId="9" fontId="0" fillId="3" borderId="4" xfId="2" applyFont="1" applyFill="1" applyBorder="1"/>
    <xf numFmtId="0" fontId="32" fillId="6" borderId="0" xfId="0" applyFont="1" applyFill="1"/>
    <xf numFmtId="9" fontId="21" fillId="7" borderId="5" xfId="0" applyNumberFormat="1" applyFont="1" applyFill="1" applyBorder="1"/>
    <xf numFmtId="0" fontId="6" fillId="7" borderId="4" xfId="0" applyFont="1" applyFill="1" applyBorder="1"/>
    <xf numFmtId="0" fontId="0" fillId="6" borderId="0" xfId="0" applyFill="1"/>
    <xf numFmtId="0" fontId="0" fillId="7" borderId="30" xfId="0" applyFill="1" applyBorder="1" applyAlignment="1">
      <alignment horizontal="center"/>
    </xf>
    <xf numFmtId="0" fontId="0" fillId="0" borderId="30" xfId="0" applyBorder="1" applyAlignment="1">
      <alignment horizontal="center"/>
    </xf>
    <xf numFmtId="164" fontId="0" fillId="7" borderId="0" xfId="1" applyNumberFormat="1" applyFont="1" applyFill="1"/>
    <xf numFmtId="1" fontId="7" fillId="7" borderId="0" xfId="0" applyNumberFormat="1" applyFont="1" applyFill="1"/>
    <xf numFmtId="9" fontId="7" fillId="7" borderId="0" xfId="2" applyFont="1" applyFill="1"/>
    <xf numFmtId="0" fontId="20" fillId="7" borderId="0" xfId="0" applyFont="1" applyFill="1"/>
    <xf numFmtId="1" fontId="0" fillId="2" borderId="28" xfId="0" applyNumberFormat="1" applyFill="1" applyBorder="1"/>
    <xf numFmtId="1" fontId="2" fillId="2" borderId="2" xfId="0" applyNumberFormat="1" applyFont="1" applyFill="1" applyBorder="1"/>
    <xf numFmtId="1" fontId="2" fillId="2" borderId="24" xfId="0" applyNumberFormat="1" applyFont="1" applyFill="1" applyBorder="1"/>
    <xf numFmtId="0" fontId="0" fillId="7" borderId="0" xfId="0" applyFill="1" applyAlignment="1">
      <alignment horizontal="right"/>
    </xf>
    <xf numFmtId="0" fontId="5" fillId="7" borderId="24" xfId="3" applyFont="1" applyFill="1" applyBorder="1" applyAlignment="1">
      <alignment horizontal="center" vertical="center" wrapText="1"/>
    </xf>
    <xf numFmtId="0" fontId="2" fillId="7" borderId="24" xfId="0" applyFont="1" applyFill="1" applyBorder="1" applyAlignment="1">
      <alignment horizontal="center" vertical="center" wrapText="1"/>
    </xf>
    <xf numFmtId="43" fontId="35" fillId="7" borderId="0" xfId="3" applyNumberFormat="1" applyFont="1" applyFill="1"/>
    <xf numFmtId="43" fontId="5" fillId="7" borderId="0" xfId="3" applyNumberFormat="1" applyFont="1" applyFill="1"/>
    <xf numFmtId="1" fontId="5" fillId="7" borderId="0" xfId="0" applyNumberFormat="1" applyFont="1" applyFill="1"/>
    <xf numFmtId="0" fontId="2" fillId="7" borderId="3" xfId="0" applyFont="1" applyFill="1" applyBorder="1" applyAlignment="1">
      <alignment horizontal="center" vertical="center"/>
    </xf>
    <xf numFmtId="0" fontId="2" fillId="7" borderId="1" xfId="0" applyFont="1" applyFill="1" applyBorder="1" applyAlignment="1">
      <alignment horizontal="center" vertical="center" wrapText="1"/>
    </xf>
    <xf numFmtId="1" fontId="15" fillId="12" borderId="34" xfId="5" applyNumberFormat="1" applyFont="1" applyBorder="1" applyAlignment="1">
      <alignment horizontal="center"/>
    </xf>
    <xf numFmtId="1" fontId="15" fillId="12" borderId="35" xfId="5" applyNumberFormat="1" applyFont="1" applyBorder="1" applyAlignment="1">
      <alignment horizontal="center"/>
    </xf>
    <xf numFmtId="0" fontId="15" fillId="12" borderId="36" xfId="5" applyFont="1" applyBorder="1" applyAlignment="1">
      <alignment horizontal="center"/>
    </xf>
    <xf numFmtId="0" fontId="15" fillId="12" borderId="34" xfId="5" applyFont="1" applyBorder="1" applyAlignment="1">
      <alignment horizontal="center"/>
    </xf>
    <xf numFmtId="0" fontId="15" fillId="12" borderId="37" xfId="5" applyFont="1" applyBorder="1" applyAlignment="1">
      <alignment horizontal="center"/>
    </xf>
    <xf numFmtId="0" fontId="2" fillId="7" borderId="39"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7" borderId="38" xfId="0" applyFont="1" applyFill="1" applyBorder="1" applyAlignment="1">
      <alignment horizontal="center" vertical="center"/>
    </xf>
    <xf numFmtId="0" fontId="2" fillId="7" borderId="27" xfId="0" applyFont="1" applyFill="1" applyBorder="1" applyAlignment="1">
      <alignment horizontal="center" vertical="center"/>
    </xf>
    <xf numFmtId="1" fontId="0" fillId="2" borderId="11" xfId="0" applyNumberFormat="1" applyFill="1" applyBorder="1"/>
    <xf numFmtId="1" fontId="0" fillId="2" borderId="12" xfId="0" applyNumberFormat="1" applyFill="1" applyBorder="1"/>
    <xf numFmtId="1" fontId="0" fillId="2" borderId="8" xfId="0" applyNumberFormat="1" applyFill="1" applyBorder="1"/>
    <xf numFmtId="1" fontId="0" fillId="2" borderId="7" xfId="0" applyNumberFormat="1" applyFill="1" applyBorder="1"/>
    <xf numFmtId="0" fontId="2" fillId="7" borderId="39" xfId="0" applyFont="1" applyFill="1" applyBorder="1" applyAlignment="1">
      <alignment horizontal="center" vertical="center"/>
    </xf>
    <xf numFmtId="0" fontId="26" fillId="7" borderId="0" xfId="0" applyFont="1" applyFill="1"/>
    <xf numFmtId="0" fontId="36" fillId="6" borderId="0" xfId="0" applyFont="1" applyFill="1"/>
    <xf numFmtId="0" fontId="16" fillId="7" borderId="24" xfId="3" applyFont="1" applyFill="1" applyBorder="1" applyAlignment="1">
      <alignment vertical="center"/>
    </xf>
    <xf numFmtId="0" fontId="37" fillId="6" borderId="0" xfId="0" applyFont="1" applyFill="1"/>
    <xf numFmtId="0" fontId="2" fillId="7" borderId="24" xfId="0" applyFont="1" applyFill="1" applyBorder="1" applyAlignment="1">
      <alignment vertical="center" wrapText="1"/>
    </xf>
    <xf numFmtId="1" fontId="0" fillId="2" borderId="2" xfId="0" applyNumberFormat="1" applyFill="1" applyBorder="1"/>
    <xf numFmtId="1" fontId="0" fillId="2" borderId="3" xfId="0" applyNumberFormat="1" applyFill="1" applyBorder="1"/>
    <xf numFmtId="0" fontId="32" fillId="6" borderId="0" xfId="3" applyFont="1" applyFill="1"/>
    <xf numFmtId="0" fontId="0" fillId="7" borderId="31" xfId="0" applyFill="1" applyBorder="1" applyAlignment="1">
      <alignment horizontal="right"/>
    </xf>
    <xf numFmtId="9" fontId="0" fillId="7" borderId="11" xfId="2" applyFont="1" applyFill="1" applyBorder="1"/>
    <xf numFmtId="0" fontId="2" fillId="7" borderId="27" xfId="0" applyFont="1" applyFill="1" applyBorder="1"/>
    <xf numFmtId="1" fontId="0" fillId="2" borderId="10" xfId="0" applyNumberFormat="1" applyFill="1" applyBorder="1"/>
    <xf numFmtId="1" fontId="0" fillId="2" borderId="2" xfId="0" applyNumberFormat="1" applyFill="1" applyBorder="1" applyAlignment="1">
      <alignment vertical="center" wrapText="1"/>
    </xf>
    <xf numFmtId="1" fontId="0" fillId="2" borderId="3" xfId="0" applyNumberFormat="1" applyFill="1" applyBorder="1" applyAlignment="1">
      <alignment vertical="center" wrapText="1"/>
    </xf>
    <xf numFmtId="0" fontId="7" fillId="7" borderId="0" xfId="0" applyFont="1" applyFill="1" applyAlignment="1">
      <alignment wrapText="1"/>
    </xf>
    <xf numFmtId="3" fontId="5" fillId="2" borderId="8" xfId="3" applyNumberFormat="1" applyFont="1" applyFill="1" applyBorder="1" applyAlignment="1">
      <alignment vertical="center"/>
    </xf>
    <xf numFmtId="3" fontId="5" fillId="2" borderId="7" xfId="3" applyNumberFormat="1" applyFont="1" applyFill="1" applyBorder="1" applyAlignment="1">
      <alignment vertical="center"/>
    </xf>
    <xf numFmtId="3" fontId="4" fillId="2" borderId="8" xfId="3" applyNumberFormat="1" applyFill="1" applyBorder="1" applyAlignment="1">
      <alignment vertical="center"/>
    </xf>
    <xf numFmtId="3" fontId="4" fillId="2" borderId="7" xfId="3" applyNumberFormat="1" applyFill="1" applyBorder="1" applyAlignment="1">
      <alignment vertical="center"/>
    </xf>
    <xf numFmtId="3" fontId="4" fillId="2" borderId="4" xfId="3" applyNumberFormat="1" applyFill="1" applyBorder="1" applyAlignment="1">
      <alignment vertical="center"/>
    </xf>
    <xf numFmtId="3" fontId="4" fillId="2" borderId="6" xfId="3" applyNumberFormat="1" applyFill="1" applyBorder="1" applyAlignment="1">
      <alignment vertical="center"/>
    </xf>
    <xf numFmtId="0" fontId="5" fillId="7" borderId="27" xfId="0" applyFont="1" applyFill="1" applyBorder="1" applyAlignment="1">
      <alignment vertical="center" wrapText="1"/>
    </xf>
    <xf numFmtId="3" fontId="2" fillId="2" borderId="8" xfId="0" applyNumberFormat="1" applyFont="1" applyFill="1" applyBorder="1"/>
    <xf numFmtId="3" fontId="2" fillId="2" borderId="7" xfId="0" applyNumberFormat="1" applyFont="1" applyFill="1" applyBorder="1"/>
    <xf numFmtId="3" fontId="0" fillId="2" borderId="10" xfId="0" applyNumberFormat="1" applyFill="1" applyBorder="1"/>
    <xf numFmtId="3" fontId="0" fillId="2" borderId="8" xfId="0" applyNumberFormat="1" applyFill="1" applyBorder="1"/>
    <xf numFmtId="3" fontId="0" fillId="2" borderId="7" xfId="0" applyNumberFormat="1" applyFill="1" applyBorder="1"/>
    <xf numFmtId="3" fontId="0" fillId="2" borderId="12" xfId="0" applyNumberFormat="1" applyFill="1" applyBorder="1"/>
    <xf numFmtId="3" fontId="0" fillId="2" borderId="6" xfId="0" applyNumberFormat="1" applyFill="1" applyBorder="1"/>
    <xf numFmtId="0" fontId="2" fillId="7" borderId="3" xfId="0" applyFont="1" applyFill="1" applyBorder="1" applyAlignment="1">
      <alignment horizontal="center" vertical="center" wrapText="1"/>
    </xf>
    <xf numFmtId="0" fontId="5" fillId="7" borderId="1" xfId="3" applyFont="1" applyFill="1" applyBorder="1" applyAlignment="1">
      <alignment horizontal="center" vertical="center" wrapText="1"/>
    </xf>
    <xf numFmtId="0" fontId="2" fillId="7" borderId="49" xfId="0" applyFont="1" applyFill="1" applyBorder="1" applyAlignment="1">
      <alignment horizontal="center" vertical="center" wrapText="1"/>
    </xf>
    <xf numFmtId="0" fontId="2" fillId="7" borderId="50" xfId="0" applyFont="1" applyFill="1" applyBorder="1" applyAlignment="1">
      <alignment horizontal="center" vertical="center" wrapText="1"/>
    </xf>
    <xf numFmtId="1" fontId="4" fillId="2" borderId="51" xfId="0" applyNumberFormat="1" applyFont="1" applyFill="1" applyBorder="1"/>
    <xf numFmtId="1" fontId="4" fillId="2" borderId="52" xfId="0" applyNumberFormat="1" applyFont="1" applyFill="1" applyBorder="1"/>
    <xf numFmtId="1" fontId="0" fillId="2" borderId="44" xfId="0" applyNumberFormat="1" applyFill="1" applyBorder="1"/>
    <xf numFmtId="1" fontId="0" fillId="2" borderId="30" xfId="0" applyNumberFormat="1" applyFill="1" applyBorder="1"/>
    <xf numFmtId="1" fontId="0" fillId="2" borderId="31" xfId="0" applyNumberFormat="1" applyFill="1" applyBorder="1"/>
    <xf numFmtId="1" fontId="0" fillId="2" borderId="45" xfId="0" applyNumberFormat="1" applyFill="1" applyBorder="1"/>
    <xf numFmtId="1" fontId="0" fillId="2" borderId="51" xfId="0" applyNumberFormat="1" applyFill="1" applyBorder="1"/>
    <xf numFmtId="1" fontId="0" fillId="2" borderId="52" xfId="0" applyNumberFormat="1" applyFill="1" applyBorder="1"/>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1" fontId="4" fillId="2" borderId="44" xfId="0" applyNumberFormat="1" applyFont="1" applyFill="1" applyBorder="1"/>
    <xf numFmtId="1" fontId="4" fillId="2" borderId="30" xfId="0" applyNumberFormat="1" applyFont="1" applyFill="1" applyBorder="1"/>
    <xf numFmtId="1" fontId="4" fillId="2" borderId="31" xfId="0" applyNumberFormat="1" applyFont="1" applyFill="1" applyBorder="1"/>
    <xf numFmtId="1" fontId="4" fillId="2" borderId="45" xfId="0" applyNumberFormat="1" applyFont="1" applyFill="1" applyBorder="1"/>
    <xf numFmtId="169" fontId="0" fillId="2" borderId="24" xfId="2" applyNumberFormat="1" applyFont="1" applyFill="1" applyBorder="1" applyAlignment="1">
      <alignment horizontal="center" vertical="center"/>
    </xf>
    <xf numFmtId="166" fontId="0" fillId="7" borderId="0" xfId="4" applyNumberFormat="1" applyFont="1" applyFill="1"/>
    <xf numFmtId="9" fontId="0" fillId="7" borderId="6" xfId="2" applyFont="1" applyFill="1" applyBorder="1"/>
    <xf numFmtId="0" fontId="6" fillId="7" borderId="11" xfId="0" applyFont="1" applyFill="1" applyBorder="1"/>
    <xf numFmtId="164" fontId="15" fillId="12" borderId="33" xfId="5" applyNumberFormat="1" applyFont="1" applyBorder="1"/>
    <xf numFmtId="0" fontId="2" fillId="0" borderId="3" xfId="0" applyFont="1" applyBorder="1" applyAlignment="1">
      <alignment horizontal="center"/>
    </xf>
    <xf numFmtId="1" fontId="0" fillId="3" borderId="5" xfId="0" applyNumberFormat="1" applyFill="1" applyBorder="1"/>
    <xf numFmtId="164" fontId="0" fillId="3" borderId="7" xfId="1" applyNumberFormat="1" applyFont="1" applyFill="1" applyBorder="1"/>
    <xf numFmtId="164" fontId="0" fillId="3" borderId="5" xfId="1" applyNumberFormat="1" applyFont="1" applyFill="1" applyBorder="1"/>
    <xf numFmtId="164" fontId="0" fillId="3" borderId="6" xfId="1" applyNumberFormat="1" applyFont="1" applyFill="1" applyBorder="1"/>
    <xf numFmtId="0" fontId="2" fillId="0" borderId="3" xfId="0" applyFont="1" applyBorder="1" applyAlignment="1">
      <alignment horizontal="center" wrapText="1"/>
    </xf>
    <xf numFmtId="9" fontId="0" fillId="7" borderId="5" xfId="0" applyNumberFormat="1" applyFill="1" applyBorder="1"/>
    <xf numFmtId="9" fontId="0" fillId="3" borderId="7" xfId="2" applyFont="1" applyFill="1" applyBorder="1"/>
    <xf numFmtId="9" fontId="0" fillId="3" borderId="5" xfId="2" applyFont="1" applyFill="1" applyBorder="1"/>
    <xf numFmtId="9" fontId="15" fillId="12" borderId="21" xfId="5" applyNumberFormat="1" applyFont="1" applyBorder="1"/>
    <xf numFmtId="9" fontId="15" fillId="12" borderId="55" xfId="5" applyNumberFormat="1" applyFont="1" applyBorder="1"/>
    <xf numFmtId="9" fontId="0" fillId="7" borderId="5" xfId="2" applyFont="1" applyFill="1" applyBorder="1"/>
    <xf numFmtId="3" fontId="0" fillId="2" borderId="11" xfId="0" applyNumberFormat="1" applyFill="1" applyBorder="1"/>
    <xf numFmtId="3" fontId="0" fillId="2" borderId="5" xfId="0" applyNumberFormat="1" applyFill="1" applyBorder="1"/>
    <xf numFmtId="164" fontId="0" fillId="2" borderId="0" xfId="4" applyNumberFormat="1" applyFont="1" applyFill="1"/>
    <xf numFmtId="0" fontId="16" fillId="7" borderId="3" xfId="0" applyFont="1" applyFill="1" applyBorder="1"/>
    <xf numFmtId="9" fontId="0" fillId="7" borderId="12" xfId="2" applyFont="1" applyFill="1" applyBorder="1"/>
    <xf numFmtId="0" fontId="0" fillId="7" borderId="0" xfId="0" applyFill="1" applyAlignment="1">
      <alignment horizontal="center"/>
    </xf>
    <xf numFmtId="3" fontId="0" fillId="2" borderId="27" xfId="0" applyNumberFormat="1" applyFill="1" applyBorder="1"/>
    <xf numFmtId="3" fontId="0" fillId="2" borderId="28" xfId="0" applyNumberFormat="1" applyFill="1" applyBorder="1"/>
    <xf numFmtId="3" fontId="0" fillId="2" borderId="29" xfId="0" applyNumberFormat="1" applyFill="1" applyBorder="1"/>
    <xf numFmtId="3" fontId="7" fillId="7" borderId="0" xfId="0" applyNumberFormat="1" applyFont="1" applyFill="1"/>
    <xf numFmtId="0" fontId="0" fillId="16" borderId="0" xfId="0" applyFill="1"/>
    <xf numFmtId="3" fontId="0" fillId="3" borderId="2" xfId="0" applyNumberFormat="1" applyFill="1" applyBorder="1"/>
    <xf numFmtId="3" fontId="2" fillId="3" borderId="3" xfId="0" applyNumberFormat="1" applyFont="1" applyFill="1" applyBorder="1"/>
    <xf numFmtId="164" fontId="0" fillId="16" borderId="24" xfId="1" applyNumberFormat="1" applyFont="1" applyFill="1" applyBorder="1"/>
    <xf numFmtId="43" fontId="0" fillId="16" borderId="24" xfId="1" applyFont="1" applyFill="1" applyBorder="1"/>
    <xf numFmtId="9" fontId="2" fillId="16" borderId="24" xfId="0" applyNumberFormat="1" applyFont="1" applyFill="1" applyBorder="1"/>
    <xf numFmtId="0" fontId="0" fillId="16" borderId="5" xfId="0" applyFill="1" applyBorder="1"/>
    <xf numFmtId="170" fontId="0" fillId="16" borderId="0" xfId="0" applyNumberFormat="1" applyFill="1"/>
    <xf numFmtId="0" fontId="0" fillId="16" borderId="4" xfId="0" applyFill="1" applyBorder="1"/>
    <xf numFmtId="0" fontId="0" fillId="16" borderId="6" xfId="0" applyFill="1" applyBorder="1"/>
    <xf numFmtId="0" fontId="2" fillId="7" borderId="11" xfId="0" applyFont="1" applyFill="1" applyBorder="1" applyAlignment="1">
      <alignment horizontal="center"/>
    </xf>
    <xf numFmtId="3" fontId="2" fillId="2" borderId="27" xfId="0" applyNumberFormat="1" applyFont="1" applyFill="1" applyBorder="1"/>
    <xf numFmtId="3" fontId="2" fillId="2" borderId="28" xfId="0" applyNumberFormat="1" applyFont="1" applyFill="1" applyBorder="1"/>
    <xf numFmtId="3" fontId="2" fillId="2" borderId="29" xfId="0" applyNumberFormat="1" applyFont="1" applyFill="1" applyBorder="1"/>
    <xf numFmtId="3" fontId="4" fillId="2" borderId="10" xfId="3" applyNumberFormat="1" applyFill="1" applyBorder="1" applyAlignment="1">
      <alignment horizontal="right"/>
    </xf>
    <xf numFmtId="3" fontId="4" fillId="2" borderId="8" xfId="3" applyNumberFormat="1" applyFill="1" applyBorder="1" applyAlignment="1">
      <alignment horizontal="right"/>
    </xf>
    <xf numFmtId="3" fontId="4" fillId="2" borderId="7" xfId="3" applyNumberFormat="1" applyFill="1" applyBorder="1" applyAlignment="1">
      <alignment horizontal="right"/>
    </xf>
    <xf numFmtId="0" fontId="2" fillId="16" borderId="24" xfId="0" applyFont="1" applyFill="1" applyBorder="1" applyAlignment="1">
      <alignment horizontal="center"/>
    </xf>
    <xf numFmtId="9" fontId="34" fillId="16" borderId="24" xfId="5" applyNumberFormat="1" applyFont="1" applyFill="1" applyBorder="1" applyAlignment="1">
      <alignment horizontal="center"/>
    </xf>
    <xf numFmtId="9" fontId="34" fillId="16" borderId="13" xfId="5" applyNumberFormat="1" applyFont="1" applyFill="1"/>
    <xf numFmtId="9" fontId="4" fillId="16" borderId="24" xfId="0" applyNumberFormat="1" applyFont="1" applyFill="1" applyBorder="1" applyAlignment="1">
      <alignment vertical="center" wrapText="1"/>
    </xf>
    <xf numFmtId="9" fontId="11" fillId="16" borderId="0" xfId="0" applyNumberFormat="1" applyFont="1" applyFill="1" applyAlignment="1">
      <alignment horizontal="center"/>
    </xf>
    <xf numFmtId="9" fontId="11" fillId="16" borderId="5" xfId="0" applyNumberFormat="1" applyFont="1" applyFill="1" applyBorder="1" applyAlignment="1">
      <alignment horizontal="center"/>
    </xf>
    <xf numFmtId="0" fontId="11" fillId="16" borderId="0" xfId="0" applyFont="1" applyFill="1" applyAlignment="1">
      <alignment horizontal="center"/>
    </xf>
    <xf numFmtId="9" fontId="11" fillId="16" borderId="4" xfId="0" applyNumberFormat="1" applyFont="1" applyFill="1" applyBorder="1" applyAlignment="1">
      <alignment horizontal="center"/>
    </xf>
    <xf numFmtId="9" fontId="11" fillId="16" borderId="6" xfId="0" applyNumberFormat="1" applyFont="1" applyFill="1" applyBorder="1" applyAlignment="1">
      <alignment horizontal="center"/>
    </xf>
    <xf numFmtId="0" fontId="0" fillId="16" borderId="0" xfId="0" applyFill="1" applyAlignment="1">
      <alignment wrapText="1"/>
    </xf>
    <xf numFmtId="9" fontId="0" fillId="16" borderId="12" xfId="0" applyNumberFormat="1" applyFill="1" applyBorder="1" applyAlignment="1">
      <alignment horizontal="center" vertical="center"/>
    </xf>
    <xf numFmtId="9" fontId="0" fillId="16" borderId="4" xfId="0" applyNumberFormat="1" applyFill="1" applyBorder="1" applyAlignment="1">
      <alignment horizontal="center" vertical="center"/>
    </xf>
    <xf numFmtId="9" fontId="0" fillId="16" borderId="6" xfId="0" applyNumberFormat="1" applyFill="1" applyBorder="1" applyAlignment="1">
      <alignment horizontal="center" vertical="center"/>
    </xf>
    <xf numFmtId="9" fontId="0" fillId="16" borderId="24" xfId="0" applyNumberFormat="1" applyFill="1" applyBorder="1"/>
    <xf numFmtId="164" fontId="0" fillId="16" borderId="7" xfId="4" applyNumberFormat="1" applyFont="1" applyFill="1" applyBorder="1"/>
    <xf numFmtId="164" fontId="0" fillId="16" borderId="5" xfId="4" applyNumberFormat="1" applyFont="1" applyFill="1" applyBorder="1"/>
    <xf numFmtId="9" fontId="0" fillId="16" borderId="6" xfId="2" applyFont="1" applyFill="1" applyBorder="1"/>
    <xf numFmtId="9" fontId="2" fillId="16" borderId="1" xfId="0" applyNumberFormat="1" applyFont="1" applyFill="1" applyBorder="1"/>
    <xf numFmtId="9" fontId="2" fillId="16" borderId="3" xfId="0" applyNumberFormat="1" applyFont="1" applyFill="1" applyBorder="1"/>
    <xf numFmtId="9" fontId="0" fillId="16" borderId="0" xfId="2" applyFont="1" applyFill="1"/>
    <xf numFmtId="9" fontId="0" fillId="3" borderId="6" xfId="2" applyFont="1" applyFill="1" applyBorder="1"/>
    <xf numFmtId="0" fontId="34" fillId="7" borderId="0" xfId="0" applyFont="1" applyFill="1"/>
    <xf numFmtId="0" fontId="38" fillId="7" borderId="4" xfId="0" applyFont="1" applyFill="1" applyBorder="1"/>
    <xf numFmtId="0" fontId="34" fillId="7" borderId="4" xfId="0" applyFont="1" applyFill="1" applyBorder="1"/>
    <xf numFmtId="2" fontId="0" fillId="7" borderId="0" xfId="2" applyNumberFormat="1" applyFont="1" applyFill="1"/>
    <xf numFmtId="169" fontId="0" fillId="7" borderId="0" xfId="0" applyNumberFormat="1" applyFill="1"/>
    <xf numFmtId="0" fontId="39" fillId="7" borderId="0" xfId="0" applyFont="1" applyFill="1" applyAlignment="1">
      <alignment horizontal="right"/>
    </xf>
    <xf numFmtId="9" fontId="2" fillId="3" borderId="24" xfId="0" applyNumberFormat="1" applyFont="1" applyFill="1" applyBorder="1" applyAlignment="1">
      <alignment horizontal="center"/>
    </xf>
    <xf numFmtId="0" fontId="40" fillId="7" borderId="0" xfId="0" applyFont="1" applyFill="1"/>
    <xf numFmtId="0" fontId="6" fillId="7" borderId="5" xfId="0" applyFont="1" applyFill="1" applyBorder="1" applyAlignment="1">
      <alignment horizontal="right"/>
    </xf>
    <xf numFmtId="0" fontId="0" fillId="7" borderId="11" xfId="0" applyFill="1" applyBorder="1" applyAlignment="1">
      <alignment horizontal="center"/>
    </xf>
    <xf numFmtId="9" fontId="0" fillId="7" borderId="27" xfId="2" applyFont="1" applyFill="1" applyBorder="1"/>
    <xf numFmtId="9" fontId="0" fillId="7" borderId="28" xfId="2" applyFont="1" applyFill="1" applyBorder="1"/>
    <xf numFmtId="9" fontId="0" fillId="7" borderId="29" xfId="2" applyFont="1" applyFill="1" applyBorder="1"/>
    <xf numFmtId="1" fontId="0" fillId="2" borderId="1" xfId="0" applyNumberFormat="1" applyFill="1" applyBorder="1"/>
    <xf numFmtId="0" fontId="45" fillId="7" borderId="0" xfId="0" applyFont="1" applyFill="1"/>
    <xf numFmtId="1" fontId="0" fillId="2" borderId="0" xfId="4" applyNumberFormat="1" applyFont="1" applyFill="1" applyBorder="1"/>
    <xf numFmtId="1" fontId="0" fillId="2" borderId="7" xfId="4" applyNumberFormat="1" applyFont="1" applyFill="1" applyBorder="1"/>
    <xf numFmtId="1" fontId="0" fillId="2" borderId="5" xfId="4" applyNumberFormat="1" applyFont="1" applyFill="1" applyBorder="1"/>
    <xf numFmtId="0" fontId="0" fillId="0" borderId="0" xfId="0" applyAlignment="1">
      <alignment vertical="center"/>
    </xf>
    <xf numFmtId="0" fontId="2" fillId="7" borderId="11" xfId="0" applyFont="1" applyFill="1" applyBorder="1" applyAlignment="1">
      <alignment vertical="center"/>
    </xf>
    <xf numFmtId="0" fontId="2" fillId="7" borderId="1" xfId="0" applyFont="1" applyFill="1" applyBorder="1" applyAlignment="1">
      <alignment horizontal="center" vertical="center"/>
    </xf>
    <xf numFmtId="0" fontId="2" fillId="7" borderId="8" xfId="0" applyFont="1" applyFill="1" applyBorder="1"/>
    <xf numFmtId="3" fontId="0" fillId="2" borderId="63" xfId="0" applyNumberFormat="1" applyFill="1" applyBorder="1"/>
    <xf numFmtId="3" fontId="0" fillId="3" borderId="42" xfId="0" applyNumberFormat="1" applyFill="1" applyBorder="1"/>
    <xf numFmtId="3" fontId="0" fillId="2" borderId="64" xfId="0" applyNumberFormat="1" applyFill="1" applyBorder="1"/>
    <xf numFmtId="3" fontId="0" fillId="3" borderId="30" xfId="0" applyNumberFormat="1" applyFill="1" applyBorder="1"/>
    <xf numFmtId="1" fontId="0" fillId="2" borderId="63" xfId="0" applyNumberFormat="1" applyFill="1" applyBorder="1"/>
    <xf numFmtId="0" fontId="2" fillId="7" borderId="65" xfId="0" applyFont="1" applyFill="1" applyBorder="1" applyAlignment="1">
      <alignment vertical="center"/>
    </xf>
    <xf numFmtId="0" fontId="2" fillId="7" borderId="62" xfId="0" applyFont="1" applyFill="1" applyBorder="1"/>
    <xf numFmtId="0" fontId="2" fillId="7" borderId="39" xfId="0" applyFont="1" applyFill="1" applyBorder="1"/>
    <xf numFmtId="0" fontId="2" fillId="7" borderId="66" xfId="0" applyFont="1" applyFill="1" applyBorder="1"/>
    <xf numFmtId="0" fontId="46" fillId="7" borderId="0" xfId="0" applyFont="1" applyFill="1"/>
    <xf numFmtId="0" fontId="46" fillId="7" borderId="0" xfId="0" quotePrefix="1" applyFont="1" applyFill="1" applyAlignment="1">
      <alignment horizontal="right"/>
    </xf>
    <xf numFmtId="0" fontId="4" fillId="7" borderId="0" xfId="0" applyFont="1" applyFill="1" applyAlignment="1">
      <alignment horizontal="right"/>
    </xf>
    <xf numFmtId="0" fontId="47" fillId="7" borderId="27" xfId="0" applyFont="1" applyFill="1" applyBorder="1"/>
    <xf numFmtId="0" fontId="2" fillId="7" borderId="56" xfId="0" applyFont="1" applyFill="1" applyBorder="1"/>
    <xf numFmtId="0" fontId="15" fillId="12" borderId="67" xfId="5" applyFont="1" applyBorder="1" applyAlignment="1">
      <alignment horizontal="left"/>
    </xf>
    <xf numFmtId="0" fontId="0" fillId="7" borderId="57" xfId="0" applyFill="1" applyBorder="1"/>
    <xf numFmtId="0" fontId="0" fillId="16" borderId="57" xfId="0" applyFill="1" applyBorder="1"/>
    <xf numFmtId="0" fontId="0" fillId="3" borderId="57" xfId="0" applyFill="1" applyBorder="1"/>
    <xf numFmtId="0" fontId="0" fillId="2" borderId="68" xfId="0" applyFill="1" applyBorder="1"/>
    <xf numFmtId="9" fontId="21" fillId="7" borderId="58" xfId="0" applyNumberFormat="1" applyFont="1" applyFill="1" applyBorder="1"/>
    <xf numFmtId="0" fontId="2" fillId="7" borderId="51" xfId="0" applyFont="1" applyFill="1" applyBorder="1"/>
    <xf numFmtId="0" fontId="2" fillId="7" borderId="52" xfId="0" applyFont="1" applyFill="1" applyBorder="1"/>
    <xf numFmtId="0" fontId="6" fillId="7" borderId="70" xfId="0" applyFont="1" applyFill="1" applyBorder="1"/>
    <xf numFmtId="0" fontId="6" fillId="7" borderId="52" xfId="0" applyFont="1" applyFill="1" applyBorder="1"/>
    <xf numFmtId="0" fontId="6" fillId="7" borderId="61" xfId="0" applyFont="1" applyFill="1" applyBorder="1"/>
    <xf numFmtId="0" fontId="6" fillId="7" borderId="45" xfId="0" applyFont="1" applyFill="1" applyBorder="1"/>
    <xf numFmtId="0" fontId="2" fillId="7" borderId="46" xfId="0" applyFont="1" applyFill="1" applyBorder="1"/>
    <xf numFmtId="0" fontId="0" fillId="7" borderId="47" xfId="0" applyFill="1" applyBorder="1"/>
    <xf numFmtId="0" fontId="0" fillId="7" borderId="48" xfId="0" applyFill="1" applyBorder="1"/>
    <xf numFmtId="0" fontId="2" fillId="7" borderId="10" xfId="0" applyFont="1" applyFill="1" applyBorder="1" applyAlignment="1">
      <alignment horizontal="center" vertical="center"/>
    </xf>
    <xf numFmtId="0" fontId="2" fillId="7" borderId="12" xfId="0" applyFont="1" applyFill="1" applyBorder="1" applyAlignment="1">
      <alignment horizontal="center" vertical="center"/>
    </xf>
    <xf numFmtId="0" fontId="2" fillId="0" borderId="1" xfId="0" applyFont="1" applyBorder="1" applyAlignment="1">
      <alignment horizontal="center"/>
    </xf>
    <xf numFmtId="9" fontId="15" fillId="12" borderId="25" xfId="5" applyNumberFormat="1" applyFont="1" applyBorder="1"/>
    <xf numFmtId="9" fontId="0" fillId="7" borderId="11" xfId="0" applyNumberFormat="1" applyFill="1" applyBorder="1"/>
    <xf numFmtId="9" fontId="0" fillId="3" borderId="10" xfId="2" applyFont="1" applyFill="1" applyBorder="1"/>
    <xf numFmtId="9" fontId="0" fillId="3" borderId="7" xfId="0" applyNumberFormat="1" applyFill="1" applyBorder="1"/>
    <xf numFmtId="9" fontId="0" fillId="3" borderId="11" xfId="2" applyFont="1" applyFill="1" applyBorder="1"/>
    <xf numFmtId="9" fontId="0" fillId="3" borderId="5" xfId="0" applyNumberFormat="1" applyFill="1" applyBorder="1"/>
    <xf numFmtId="9" fontId="15" fillId="12" borderId="74" xfId="5" applyNumberFormat="1" applyFont="1" applyBorder="1"/>
    <xf numFmtId="0" fontId="34" fillId="6" borderId="4" xfId="0" applyFont="1" applyFill="1" applyBorder="1"/>
    <xf numFmtId="0" fontId="0" fillId="6" borderId="4" xfId="0" applyFill="1" applyBorder="1"/>
    <xf numFmtId="0" fontId="2" fillId="7" borderId="0" xfId="0" applyFont="1" applyFill="1" applyAlignment="1">
      <alignment wrapText="1"/>
    </xf>
    <xf numFmtId="0" fontId="48" fillId="7" borderId="75" xfId="0" applyFont="1" applyFill="1" applyBorder="1"/>
    <xf numFmtId="49" fontId="48" fillId="5" borderId="76" xfId="0" applyNumberFormat="1" applyFont="1" applyFill="1" applyBorder="1"/>
    <xf numFmtId="0" fontId="0" fillId="0" borderId="5" xfId="0" applyBorder="1"/>
    <xf numFmtId="0" fontId="0" fillId="0" borderId="6" xfId="0" applyBorder="1"/>
    <xf numFmtId="0" fontId="26" fillId="8" borderId="10" xfId="0" applyFont="1" applyFill="1" applyBorder="1"/>
    <xf numFmtId="0" fontId="26" fillId="8" borderId="7" xfId="0" applyFont="1" applyFill="1" applyBorder="1"/>
    <xf numFmtId="0" fontId="7" fillId="5" borderId="0" xfId="0" applyFont="1" applyFill="1"/>
    <xf numFmtId="1" fontId="0" fillId="5" borderId="51" xfId="0" applyNumberFormat="1" applyFill="1" applyBorder="1"/>
    <xf numFmtId="1" fontId="0" fillId="5" borderId="0" xfId="0" applyNumberFormat="1" applyFill="1"/>
    <xf numFmtId="1" fontId="0" fillId="5" borderId="52" xfId="0" applyNumberFormat="1" applyFill="1" applyBorder="1"/>
    <xf numFmtId="0" fontId="0" fillId="5" borderId="0" xfId="0" applyFill="1"/>
    <xf numFmtId="9" fontId="0" fillId="0" borderId="0" xfId="2" applyFont="1"/>
    <xf numFmtId="0" fontId="55" fillId="0" borderId="5" xfId="8" applyBorder="1"/>
    <xf numFmtId="0" fontId="45" fillId="7" borderId="0" xfId="0" applyFont="1" applyFill="1" applyAlignment="1">
      <alignment vertical="center" wrapText="1"/>
    </xf>
    <xf numFmtId="0" fontId="19" fillId="7" borderId="4" xfId="0" applyFont="1" applyFill="1" applyBorder="1"/>
    <xf numFmtId="0" fontId="37" fillId="7" borderId="4" xfId="0" applyFont="1" applyFill="1" applyBorder="1"/>
    <xf numFmtId="0" fontId="37" fillId="6" borderId="4" xfId="0" applyFont="1" applyFill="1" applyBorder="1"/>
    <xf numFmtId="0" fontId="9" fillId="7" borderId="4" xfId="0" applyFont="1" applyFill="1" applyBorder="1"/>
    <xf numFmtId="0" fontId="9" fillId="6" borderId="4" xfId="0" applyFont="1" applyFill="1" applyBorder="1"/>
    <xf numFmtId="0" fontId="31" fillId="7" borderId="4" xfId="0" applyFont="1" applyFill="1" applyBorder="1"/>
    <xf numFmtId="0" fontId="10" fillId="7" borderId="4" xfId="0" applyFont="1" applyFill="1" applyBorder="1"/>
    <xf numFmtId="0" fontId="31" fillId="7" borderId="0" xfId="0" applyFont="1" applyFill="1"/>
    <xf numFmtId="0" fontId="9" fillId="6" borderId="0" xfId="0" applyFont="1" applyFill="1"/>
    <xf numFmtId="0" fontId="9" fillId="7" borderId="8" xfId="0" applyFont="1" applyFill="1" applyBorder="1"/>
    <xf numFmtId="0" fontId="32" fillId="7" borderId="0" xfId="0" applyFont="1" applyFill="1"/>
    <xf numFmtId="3" fontId="0" fillId="2" borderId="66" xfId="0" applyNumberFormat="1" applyFill="1" applyBorder="1"/>
    <xf numFmtId="3" fontId="0" fillId="2" borderId="80" xfId="0" applyNumberFormat="1" applyFill="1" applyBorder="1"/>
    <xf numFmtId="1" fontId="0" fillId="2" borderId="66" xfId="0" applyNumberFormat="1" applyFill="1" applyBorder="1"/>
    <xf numFmtId="3" fontId="0" fillId="3" borderId="41" xfId="0" applyNumberFormat="1" applyFill="1" applyBorder="1"/>
    <xf numFmtId="3" fontId="0" fillId="2" borderId="81" xfId="0" applyNumberFormat="1" applyFill="1" applyBorder="1"/>
    <xf numFmtId="3" fontId="0" fillId="3" borderId="51" xfId="0" applyNumberFormat="1" applyFill="1" applyBorder="1"/>
    <xf numFmtId="3" fontId="0" fillId="2" borderId="82" xfId="0" applyNumberFormat="1" applyFill="1" applyBorder="1"/>
    <xf numFmtId="3" fontId="0" fillId="3" borderId="44" xfId="0" applyNumberFormat="1" applyFill="1" applyBorder="1"/>
    <xf numFmtId="3" fontId="0" fillId="2" borderId="83" xfId="0" applyNumberFormat="1" applyFill="1" applyBorder="1"/>
    <xf numFmtId="1" fontId="0" fillId="2" borderId="81" xfId="0" applyNumberFormat="1" applyFill="1" applyBorder="1"/>
    <xf numFmtId="3" fontId="0" fillId="2" borderId="75" xfId="0" applyNumberFormat="1" applyFill="1" applyBorder="1"/>
    <xf numFmtId="3" fontId="0" fillId="2" borderId="84" xfId="0" applyNumberFormat="1" applyFill="1" applyBorder="1"/>
    <xf numFmtId="3" fontId="0" fillId="2" borderId="85" xfId="0" applyNumberFormat="1" applyFill="1" applyBorder="1"/>
    <xf numFmtId="3" fontId="0" fillId="2" borderId="86" xfId="0" applyNumberFormat="1" applyFill="1" applyBorder="1"/>
    <xf numFmtId="0" fontId="55" fillId="7" borderId="24" xfId="8" applyFill="1" applyBorder="1" applyAlignment="1">
      <alignment horizontal="center" vertical="center" wrapText="1"/>
    </xf>
    <xf numFmtId="0" fontId="55" fillId="7" borderId="24" xfId="8" applyFill="1" applyBorder="1" applyAlignment="1">
      <alignment horizontal="center" vertical="center"/>
    </xf>
    <xf numFmtId="0" fontId="55" fillId="7" borderId="29" xfId="8" applyFill="1" applyBorder="1"/>
    <xf numFmtId="0" fontId="55" fillId="7" borderId="28" xfId="8" applyFill="1" applyBorder="1"/>
    <xf numFmtId="0" fontId="55" fillId="7" borderId="27" xfId="8" applyFill="1" applyBorder="1"/>
    <xf numFmtId="0" fontId="55" fillId="7" borderId="64" xfId="8" applyFill="1" applyBorder="1"/>
    <xf numFmtId="0" fontId="0" fillId="7" borderId="11" xfId="0" applyFill="1" applyBorder="1" applyAlignment="1">
      <alignment vertical="center"/>
    </xf>
    <xf numFmtId="0" fontId="0" fillId="7" borderId="11" xfId="0" applyFill="1" applyBorder="1" applyAlignment="1">
      <alignment horizontal="left" vertical="center"/>
    </xf>
    <xf numFmtId="0" fontId="59" fillId="6" borderId="0" xfId="0" applyFont="1" applyFill="1"/>
    <xf numFmtId="0" fontId="59" fillId="7" borderId="0" xfId="0" applyFont="1" applyFill="1"/>
    <xf numFmtId="0" fontId="37" fillId="7" borderId="0" xfId="0" applyFont="1" applyFill="1" applyAlignment="1">
      <alignment horizontal="left" vertical="top" wrapText="1"/>
    </xf>
    <xf numFmtId="0" fontId="58" fillId="7" borderId="24" xfId="8" applyFont="1" applyFill="1" applyBorder="1" applyAlignment="1">
      <alignment horizontal="center" vertical="center" wrapText="1"/>
    </xf>
    <xf numFmtId="0" fontId="58" fillId="7" borderId="24" xfId="8" applyFont="1" applyFill="1" applyBorder="1" applyAlignment="1">
      <alignment horizontal="center" vertical="center"/>
    </xf>
    <xf numFmtId="0" fontId="55" fillId="7" borderId="0" xfId="8" applyFill="1" applyBorder="1" applyAlignment="1">
      <alignment horizontal="center" vertical="center" wrapText="1"/>
    </xf>
    <xf numFmtId="0" fontId="55" fillId="7" borderId="0" xfId="8" applyFill="1" applyBorder="1" applyAlignment="1">
      <alignment horizontal="center" vertical="center"/>
    </xf>
    <xf numFmtId="0" fontId="6" fillId="6" borderId="0" xfId="0" applyFont="1" applyFill="1" applyAlignment="1">
      <alignment horizontal="right"/>
    </xf>
    <xf numFmtId="0" fontId="58" fillId="6" borderId="0" xfId="8" applyFont="1" applyFill="1" applyBorder="1" applyAlignment="1">
      <alignment horizontal="center" vertical="center" wrapText="1"/>
    </xf>
    <xf numFmtId="0" fontId="58" fillId="6" borderId="0" xfId="8" applyFont="1" applyFill="1" applyBorder="1" applyAlignment="1">
      <alignment horizontal="center" vertical="center"/>
    </xf>
    <xf numFmtId="0" fontId="58" fillId="7" borderId="3" xfId="8" applyFont="1" applyFill="1" applyBorder="1" applyAlignment="1">
      <alignment horizontal="center" vertical="center" wrapText="1"/>
    </xf>
    <xf numFmtId="0" fontId="3" fillId="6" borderId="0" xfId="0" applyFont="1" applyFill="1" applyAlignment="1">
      <alignment horizontal="right"/>
    </xf>
    <xf numFmtId="0" fontId="55" fillId="7" borderId="5" xfId="8" applyFill="1" applyBorder="1"/>
    <xf numFmtId="0" fontId="55" fillId="7" borderId="5" xfId="8" applyFill="1" applyBorder="1" applyAlignment="1">
      <alignment wrapText="1"/>
    </xf>
    <xf numFmtId="0" fontId="0" fillId="7" borderId="5" xfId="0" applyFill="1" applyBorder="1" applyAlignment="1">
      <alignment wrapText="1"/>
    </xf>
    <xf numFmtId="0" fontId="6" fillId="7" borderId="5" xfId="8" applyFont="1" applyFill="1" applyBorder="1"/>
    <xf numFmtId="0" fontId="3" fillId="7" borderId="0" xfId="0" applyFont="1" applyFill="1" applyAlignment="1">
      <alignment horizontal="right"/>
    </xf>
    <xf numFmtId="0" fontId="55" fillId="6" borderId="0" xfId="8" applyFill="1" applyBorder="1" applyAlignment="1">
      <alignment horizontal="center" vertical="center" wrapText="1"/>
    </xf>
    <xf numFmtId="0" fontId="55" fillId="6" borderId="0" xfId="8" applyFill="1" applyBorder="1" applyAlignment="1">
      <alignment horizontal="center" vertical="center"/>
    </xf>
    <xf numFmtId="43" fontId="0" fillId="6" borderId="0" xfId="4" applyFont="1" applyFill="1"/>
    <xf numFmtId="0" fontId="0" fillId="7" borderId="24" xfId="0" applyFill="1" applyBorder="1"/>
    <xf numFmtId="0" fontId="0" fillId="0" borderId="27" xfId="0" applyBorder="1"/>
    <xf numFmtId="0" fontId="0" fillId="3" borderId="28" xfId="0" applyFill="1" applyBorder="1"/>
    <xf numFmtId="0" fontId="0" fillId="3" borderId="29" xfId="0" applyFill="1" applyBorder="1"/>
    <xf numFmtId="3" fontId="3" fillId="7" borderId="0" xfId="0" applyNumberFormat="1" applyFont="1" applyFill="1"/>
    <xf numFmtId="10" fontId="21" fillId="7" borderId="0" xfId="0" applyNumberFormat="1" applyFont="1" applyFill="1"/>
    <xf numFmtId="0" fontId="59" fillId="7" borderId="0" xfId="0" applyFont="1" applyFill="1" applyAlignment="1">
      <alignment horizontal="left" vertical="top" wrapText="1"/>
    </xf>
    <xf numFmtId="0" fontId="33" fillId="7" borderId="0" xfId="7" applyFill="1" applyBorder="1" applyAlignment="1">
      <alignment vertical="top"/>
    </xf>
    <xf numFmtId="0" fontId="60" fillId="22" borderId="0" xfId="0" applyFont="1" applyFill="1"/>
    <xf numFmtId="171" fontId="0" fillId="7" borderId="0" xfId="0" applyNumberFormat="1" applyFill="1"/>
    <xf numFmtId="0" fontId="2" fillId="7" borderId="24" xfId="0" applyFont="1" applyFill="1" applyBorder="1" applyAlignment="1">
      <alignment horizontal="right" vertical="center"/>
    </xf>
    <xf numFmtId="0" fontId="0" fillId="7" borderId="24" xfId="0" applyFill="1" applyBorder="1" applyAlignment="1">
      <alignment vertical="center" wrapText="1"/>
    </xf>
    <xf numFmtId="0" fontId="2" fillId="6" borderId="0" xfId="0" applyFont="1" applyFill="1"/>
    <xf numFmtId="0" fontId="3" fillId="6" borderId="0" xfId="0" applyFont="1" applyFill="1" applyAlignment="1">
      <alignment wrapText="1"/>
    </xf>
    <xf numFmtId="0" fontId="34" fillId="7" borderId="4" xfId="0" applyFont="1" applyFill="1" applyBorder="1" applyAlignment="1">
      <alignment wrapText="1"/>
    </xf>
    <xf numFmtId="0" fontId="0" fillId="7" borderId="3" xfId="0" applyFill="1" applyBorder="1" applyAlignment="1">
      <alignment horizontal="left" vertical="center" wrapText="1"/>
    </xf>
    <xf numFmtId="0" fontId="0" fillId="7" borderId="4" xfId="0" applyFill="1" applyBorder="1" applyAlignment="1">
      <alignment wrapText="1"/>
    </xf>
    <xf numFmtId="0" fontId="3" fillId="7" borderId="0" xfId="0" applyFont="1" applyFill="1" applyAlignment="1">
      <alignment wrapText="1"/>
    </xf>
    <xf numFmtId="0" fontId="34" fillId="7" borderId="0" xfId="0" applyFont="1" applyFill="1" applyAlignment="1">
      <alignment wrapText="1"/>
    </xf>
    <xf numFmtId="0" fontId="0" fillId="7" borderId="29" xfId="0" applyFill="1" applyBorder="1" applyAlignment="1">
      <alignment wrapText="1"/>
    </xf>
    <xf numFmtId="0" fontId="55" fillId="0" borderId="5" xfId="8" applyBorder="1" applyAlignment="1">
      <alignment wrapText="1"/>
    </xf>
    <xf numFmtId="0" fontId="2" fillId="7" borderId="0" xfId="0" applyFont="1" applyFill="1" applyAlignment="1">
      <alignment vertical="center" wrapText="1"/>
    </xf>
    <xf numFmtId="0" fontId="2" fillId="7" borderId="0" xfId="0" applyFont="1" applyFill="1" applyAlignment="1">
      <alignment vertical="center"/>
    </xf>
    <xf numFmtId="3" fontId="0" fillId="7" borderId="87" xfId="0" applyNumberFormat="1" applyFill="1" applyBorder="1" applyAlignment="1">
      <alignment vertical="center"/>
    </xf>
    <xf numFmtId="3" fontId="0" fillId="7" borderId="88" xfId="0" applyNumberFormat="1" applyFill="1" applyBorder="1" applyAlignment="1">
      <alignment vertical="center"/>
    </xf>
    <xf numFmtId="3" fontId="0" fillId="7" borderId="89" xfId="0" applyNumberFormat="1" applyFill="1" applyBorder="1" applyAlignment="1">
      <alignment vertical="center"/>
    </xf>
    <xf numFmtId="3" fontId="0" fillId="7" borderId="90" xfId="0" applyNumberFormat="1" applyFill="1" applyBorder="1" applyAlignment="1">
      <alignment vertical="center"/>
    </xf>
    <xf numFmtId="3" fontId="0" fillId="7" borderId="91" xfId="0" applyNumberFormat="1" applyFill="1" applyBorder="1" applyAlignment="1">
      <alignment vertical="center"/>
    </xf>
    <xf numFmtId="3" fontId="0" fillId="7" borderId="92" xfId="0" applyNumberFormat="1" applyFill="1" applyBorder="1" applyAlignment="1">
      <alignment vertical="center"/>
    </xf>
    <xf numFmtId="3" fontId="0" fillId="7" borderId="93" xfId="0" applyNumberFormat="1" applyFill="1" applyBorder="1" applyAlignment="1">
      <alignment vertical="center"/>
    </xf>
    <xf numFmtId="3" fontId="0" fillId="7" borderId="94" xfId="0" applyNumberFormat="1" applyFill="1" applyBorder="1" applyAlignment="1">
      <alignment vertical="center"/>
    </xf>
    <xf numFmtId="3" fontId="0" fillId="7" borderId="95" xfId="0" applyNumberFormat="1" applyFill="1" applyBorder="1" applyAlignment="1">
      <alignment vertical="center"/>
    </xf>
    <xf numFmtId="3" fontId="0" fillId="7" borderId="100" xfId="0" applyNumberFormat="1" applyFill="1" applyBorder="1" applyAlignment="1">
      <alignment vertical="center"/>
    </xf>
    <xf numFmtId="3" fontId="0" fillId="7" borderId="101" xfId="0" applyNumberFormat="1" applyFill="1" applyBorder="1" applyAlignment="1">
      <alignment vertical="center"/>
    </xf>
    <xf numFmtId="3" fontId="0" fillId="7" borderId="102" xfId="0" applyNumberFormat="1" applyFill="1" applyBorder="1" applyAlignment="1">
      <alignment vertical="center"/>
    </xf>
    <xf numFmtId="3" fontId="0" fillId="7" borderId="103" xfId="0" applyNumberFormat="1" applyFill="1" applyBorder="1" applyAlignment="1">
      <alignment vertical="center"/>
    </xf>
    <xf numFmtId="3" fontId="0" fillId="7" borderId="104" xfId="0" applyNumberFormat="1" applyFill="1" applyBorder="1" applyAlignment="1">
      <alignment vertical="center"/>
    </xf>
    <xf numFmtId="3" fontId="0" fillId="7" borderId="105" xfId="0" applyNumberFormat="1" applyFill="1" applyBorder="1" applyAlignment="1">
      <alignment vertical="center"/>
    </xf>
    <xf numFmtId="0" fontId="2" fillId="7" borderId="0" xfId="0" applyFont="1" applyFill="1" applyAlignment="1">
      <alignment horizontal="center" vertical="center" wrapText="1"/>
    </xf>
    <xf numFmtId="9" fontId="2" fillId="7" borderId="96" xfId="0" applyNumberFormat="1" applyFont="1" applyFill="1" applyBorder="1" applyAlignment="1">
      <alignment horizontal="center" vertical="center"/>
    </xf>
    <xf numFmtId="9" fontId="2" fillId="7" borderId="97" xfId="0" applyNumberFormat="1" applyFont="1" applyFill="1" applyBorder="1" applyAlignment="1">
      <alignment horizontal="center" vertical="center"/>
    </xf>
    <xf numFmtId="9" fontId="2" fillId="7" borderId="98" xfId="0" applyNumberFormat="1" applyFont="1" applyFill="1" applyBorder="1" applyAlignment="1">
      <alignment horizontal="center" vertical="center"/>
    </xf>
    <xf numFmtId="0" fontId="2" fillId="7" borderId="96" xfId="0" applyFont="1" applyFill="1" applyBorder="1" applyAlignment="1">
      <alignment horizontal="center" vertical="center"/>
    </xf>
    <xf numFmtId="0" fontId="2" fillId="7" borderId="97" xfId="0" applyFont="1" applyFill="1" applyBorder="1" applyAlignment="1">
      <alignment horizontal="center" vertical="center"/>
    </xf>
    <xf numFmtId="0" fontId="2" fillId="7" borderId="98" xfId="0" applyFont="1" applyFill="1" applyBorder="1" applyAlignment="1">
      <alignment horizontal="center" vertical="center"/>
    </xf>
    <xf numFmtId="172" fontId="2" fillId="7" borderId="96" xfId="6" applyNumberFormat="1" applyFont="1" applyFill="1" applyBorder="1" applyAlignment="1">
      <alignment horizontal="center" vertical="center"/>
    </xf>
    <xf numFmtId="172" fontId="2" fillId="7" borderId="97" xfId="6" applyNumberFormat="1" applyFont="1" applyFill="1" applyBorder="1" applyAlignment="1">
      <alignment horizontal="center" vertical="center"/>
    </xf>
    <xf numFmtId="172" fontId="2" fillId="7" borderId="98" xfId="6" applyNumberFormat="1" applyFont="1" applyFill="1" applyBorder="1" applyAlignment="1">
      <alignment horizontal="center" vertical="center"/>
    </xf>
    <xf numFmtId="0" fontId="0" fillId="6" borderId="27" xfId="0" applyFill="1" applyBorder="1"/>
    <xf numFmtId="0" fontId="0" fillId="6" borderId="28" xfId="0" applyFill="1" applyBorder="1"/>
    <xf numFmtId="0" fontId="0" fillId="6" borderId="29" xfId="0" applyFill="1" applyBorder="1"/>
    <xf numFmtId="0" fontId="2" fillId="7" borderId="29" xfId="0" applyFont="1" applyFill="1" applyBorder="1" applyAlignment="1">
      <alignment horizontal="center" vertical="center"/>
    </xf>
    <xf numFmtId="0" fontId="38" fillId="7" borderId="0" xfId="0" applyFont="1" applyFill="1"/>
    <xf numFmtId="0" fontId="63" fillId="7" borderId="0" xfId="0" applyFont="1" applyFill="1" applyAlignment="1">
      <alignment horizontal="left" wrapText="1"/>
    </xf>
    <xf numFmtId="0" fontId="2" fillId="7" borderId="24" xfId="0" applyFont="1" applyFill="1" applyBorder="1" applyAlignment="1">
      <alignment vertical="center"/>
    </xf>
    <xf numFmtId="0" fontId="0" fillId="6" borderId="6" xfId="0" applyFill="1" applyBorder="1"/>
    <xf numFmtId="0" fontId="0" fillId="6" borderId="24" xfId="0" applyFill="1" applyBorder="1"/>
    <xf numFmtId="3" fontId="62" fillId="2" borderId="99" xfId="0" applyNumberFormat="1" applyFont="1" applyFill="1" applyBorder="1" applyAlignment="1">
      <alignment vertical="center"/>
    </xf>
    <xf numFmtId="3" fontId="62" fillId="2" borderId="100" xfId="0" applyNumberFormat="1" applyFont="1" applyFill="1" applyBorder="1" applyAlignment="1">
      <alignment vertical="center"/>
    </xf>
    <xf numFmtId="3" fontId="62" fillId="2" borderId="101" xfId="0" applyNumberFormat="1" applyFont="1" applyFill="1" applyBorder="1" applyAlignment="1">
      <alignment vertical="center"/>
    </xf>
    <xf numFmtId="0" fontId="25" fillId="12" borderId="13" xfId="5" applyFont="1" applyAlignment="1" applyProtection="1">
      <alignment vertical="center" wrapText="1"/>
      <protection locked="0"/>
    </xf>
    <xf numFmtId="9" fontId="15" fillId="12" borderId="18" xfId="5" applyNumberFormat="1" applyFont="1" applyBorder="1" applyProtection="1">
      <protection locked="0"/>
    </xf>
    <xf numFmtId="9" fontId="15" fillId="12" borderId="17" xfId="5" applyNumberFormat="1" applyFont="1" applyBorder="1" applyAlignment="1" applyProtection="1">
      <alignment vertical="center"/>
      <protection locked="0"/>
    </xf>
    <xf numFmtId="165" fontId="15" fillId="12" borderId="13" xfId="5" applyNumberFormat="1" applyFont="1" applyAlignment="1" applyProtection="1">
      <alignment vertical="center"/>
      <protection locked="0"/>
    </xf>
    <xf numFmtId="0" fontId="15" fillId="12" borderId="14" xfId="5" applyFont="1" applyBorder="1" applyAlignment="1" applyProtection="1">
      <alignment vertical="center" wrapText="1"/>
      <protection locked="0"/>
    </xf>
    <xf numFmtId="0" fontId="15" fillId="12" borderId="13" xfId="5" applyFont="1" applyAlignment="1" applyProtection="1">
      <alignment vertical="center" wrapText="1"/>
      <protection locked="0"/>
    </xf>
    <xf numFmtId="0" fontId="15" fillId="12" borderId="13" xfId="5" applyFont="1" applyAlignment="1" applyProtection="1">
      <alignment vertical="center"/>
      <protection locked="0"/>
    </xf>
    <xf numFmtId="0" fontId="15" fillId="12" borderId="16" xfId="5" applyFont="1" applyBorder="1" applyProtection="1">
      <protection locked="0"/>
    </xf>
    <xf numFmtId="9" fontId="15" fillId="12" borderId="13" xfId="5" applyNumberFormat="1" applyFont="1" applyProtection="1">
      <protection locked="0"/>
    </xf>
    <xf numFmtId="0" fontId="21" fillId="7" borderId="4" xfId="0" applyFont="1" applyFill="1" applyBorder="1" applyAlignment="1">
      <alignment vertical="top"/>
    </xf>
    <xf numFmtId="0" fontId="0" fillId="7" borderId="0" xfId="0" applyFill="1" applyAlignment="1">
      <alignment horizontal="left" vertical="top" wrapText="1"/>
    </xf>
    <xf numFmtId="0" fontId="0" fillId="7" borderId="52" xfId="0" applyFill="1" applyBorder="1" applyAlignment="1">
      <alignment horizontal="left" vertical="top" wrapText="1"/>
    </xf>
    <xf numFmtId="0" fontId="0" fillId="7" borderId="30" xfId="0" applyFill="1" applyBorder="1" applyAlignment="1">
      <alignment horizontal="left" vertical="top" wrapText="1"/>
    </xf>
    <xf numFmtId="0" fontId="0" fillId="7" borderId="45" xfId="0" applyFill="1" applyBorder="1" applyAlignment="1">
      <alignment horizontal="left" vertical="top" wrapText="1"/>
    </xf>
    <xf numFmtId="0" fontId="2" fillId="7" borderId="65" xfId="0" applyFont="1" applyFill="1" applyBorder="1" applyAlignment="1">
      <alignment horizontal="center" vertical="center"/>
    </xf>
    <xf numFmtId="0" fontId="2" fillId="7" borderId="73" xfId="0" applyFont="1" applyFill="1" applyBorder="1" applyAlignment="1">
      <alignment horizontal="center" vertical="center"/>
    </xf>
    <xf numFmtId="0" fontId="2" fillId="7" borderId="60" xfId="0" applyFont="1" applyFill="1" applyBorder="1" applyAlignment="1">
      <alignment horizontal="center" vertical="center"/>
    </xf>
    <xf numFmtId="0" fontId="2" fillId="7" borderId="73" xfId="0" applyFont="1" applyFill="1" applyBorder="1" applyAlignment="1">
      <alignment horizontal="center" vertical="center" wrapText="1"/>
    </xf>
    <xf numFmtId="0" fontId="2" fillId="7" borderId="77" xfId="0" applyFont="1" applyFill="1" applyBorder="1" applyAlignment="1">
      <alignment horizontal="center" vertical="center" wrapText="1"/>
    </xf>
    <xf numFmtId="0" fontId="55" fillId="7" borderId="42" xfId="8" applyFill="1" applyBorder="1" applyAlignment="1">
      <alignment horizontal="left" vertical="top" wrapText="1"/>
    </xf>
    <xf numFmtId="0" fontId="55" fillId="7" borderId="43" xfId="8" applyFill="1" applyBorder="1" applyAlignment="1">
      <alignment horizontal="left" vertical="top" wrapText="1"/>
    </xf>
    <xf numFmtId="0" fontId="55" fillId="7" borderId="0" xfId="8" applyFill="1" applyBorder="1" applyAlignment="1">
      <alignment horizontal="left" vertical="top" wrapText="1"/>
    </xf>
    <xf numFmtId="0" fontId="55" fillId="7" borderId="52" xfId="8" applyFill="1" applyBorder="1" applyAlignment="1">
      <alignment horizontal="left" vertical="top" wrapText="1"/>
    </xf>
    <xf numFmtId="0" fontId="55" fillId="7" borderId="4" xfId="8" applyFill="1" applyBorder="1" applyAlignment="1">
      <alignment horizontal="left" vertical="top" wrapText="1"/>
    </xf>
    <xf numFmtId="0" fontId="55" fillId="7" borderId="61" xfId="8" applyFill="1" applyBorder="1" applyAlignment="1">
      <alignment horizontal="left" vertical="top" wrapText="1"/>
    </xf>
    <xf numFmtId="0" fontId="2" fillId="20" borderId="69" xfId="0" applyFont="1" applyFill="1" applyBorder="1" applyAlignment="1">
      <alignment horizontal="left" vertical="center"/>
    </xf>
    <xf numFmtId="0" fontId="2" fillId="20" borderId="51" xfId="0" applyFont="1" applyFill="1" applyBorder="1" applyAlignment="1">
      <alignment horizontal="left" vertical="center"/>
    </xf>
    <xf numFmtId="0" fontId="2" fillId="20" borderId="44" xfId="0" applyFont="1" applyFill="1" applyBorder="1" applyAlignment="1">
      <alignment horizontal="left" vertical="center"/>
    </xf>
    <xf numFmtId="0" fontId="2" fillId="19" borderId="72" xfId="0" applyFont="1" applyFill="1" applyBorder="1" applyAlignment="1">
      <alignment horizontal="left" vertical="center"/>
    </xf>
    <xf numFmtId="0" fontId="2" fillId="19" borderId="60" xfId="0" applyFont="1" applyFill="1" applyBorder="1" applyAlignment="1">
      <alignment horizontal="left" vertical="center"/>
    </xf>
    <xf numFmtId="0" fontId="26" fillId="8" borderId="51" xfId="0" applyFont="1" applyFill="1" applyBorder="1" applyAlignment="1">
      <alignment horizontal="left" vertical="center"/>
    </xf>
    <xf numFmtId="0" fontId="26" fillId="8" borderId="71" xfId="0" applyFont="1" applyFill="1" applyBorder="1" applyAlignment="1">
      <alignment horizontal="left" vertical="center"/>
    </xf>
    <xf numFmtId="0" fontId="34" fillId="9" borderId="69" xfId="0" applyFont="1" applyFill="1" applyBorder="1" applyAlignment="1">
      <alignment horizontal="left" vertical="center"/>
    </xf>
    <xf numFmtId="0" fontId="34" fillId="9" borderId="51" xfId="0" applyFont="1" applyFill="1" applyBorder="1" applyAlignment="1">
      <alignment horizontal="left" vertical="center"/>
    </xf>
    <xf numFmtId="0" fontId="34" fillId="9" borderId="71" xfId="0" applyFont="1" applyFill="1" applyBorder="1" applyAlignment="1">
      <alignment horizontal="left" vertical="center"/>
    </xf>
    <xf numFmtId="0" fontId="34" fillId="21" borderId="69" xfId="0" applyFont="1" applyFill="1" applyBorder="1" applyAlignment="1">
      <alignment horizontal="left" vertical="center"/>
    </xf>
    <xf numFmtId="0" fontId="34" fillId="21" borderId="51" xfId="0" applyFont="1" applyFill="1" applyBorder="1" applyAlignment="1">
      <alignment horizontal="left" vertical="center"/>
    </xf>
    <xf numFmtId="0" fontId="34" fillId="21" borderId="71" xfId="0" applyFont="1" applyFill="1" applyBorder="1" applyAlignment="1">
      <alignment horizontal="left" vertical="center"/>
    </xf>
    <xf numFmtId="0" fontId="34" fillId="18" borderId="69" xfId="0" applyFont="1" applyFill="1" applyBorder="1" applyAlignment="1">
      <alignment horizontal="left" vertical="center"/>
    </xf>
    <xf numFmtId="0" fontId="34" fillId="18" borderId="51" xfId="0" applyFont="1" applyFill="1" applyBorder="1" applyAlignment="1">
      <alignment horizontal="left" vertical="center"/>
    </xf>
    <xf numFmtId="0" fontId="34" fillId="18" borderId="71" xfId="0" applyFont="1" applyFill="1" applyBorder="1" applyAlignment="1">
      <alignment horizontal="left" vertical="center"/>
    </xf>
    <xf numFmtId="9" fontId="62" fillId="2" borderId="1" xfId="0" applyNumberFormat="1" applyFont="1" applyFill="1" applyBorder="1" applyAlignment="1">
      <alignment horizontal="center"/>
    </xf>
    <xf numFmtId="9" fontId="62" fillId="2" borderId="3" xfId="0" applyNumberFormat="1" applyFont="1" applyFill="1" applyBorder="1" applyAlignment="1">
      <alignment horizontal="center"/>
    </xf>
    <xf numFmtId="0" fontId="2" fillId="7" borderId="0" xfId="0" applyFont="1" applyFill="1" applyAlignment="1">
      <alignment horizontal="center" vertical="center" wrapText="1"/>
    </xf>
    <xf numFmtId="0" fontId="2" fillId="7" borderId="4" xfId="0" applyFont="1" applyFill="1" applyBorder="1" applyAlignment="1">
      <alignment horizontal="center" vertical="center" wrapText="1"/>
    </xf>
    <xf numFmtId="0" fontId="34" fillId="7" borderId="27" xfId="0" applyFont="1" applyFill="1" applyBorder="1" applyAlignment="1">
      <alignment horizontal="center" vertical="center" wrapText="1"/>
    </xf>
    <xf numFmtId="0" fontId="34" fillId="7" borderId="28" xfId="0" applyFont="1" applyFill="1" applyBorder="1" applyAlignment="1">
      <alignment horizontal="center" vertical="center" wrapText="1"/>
    </xf>
    <xf numFmtId="0" fontId="34" fillId="7" borderId="29"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34" fillId="7" borderId="0" xfId="0" applyFont="1" applyFill="1" applyAlignment="1">
      <alignment horizontal="center" vertical="center" wrapText="1"/>
    </xf>
    <xf numFmtId="0" fontId="0" fillId="7" borderId="7" xfId="0" applyFill="1" applyBorder="1" applyAlignment="1">
      <alignment horizontal="left" vertical="center" wrapText="1"/>
    </xf>
    <xf numFmtId="0" fontId="0" fillId="7" borderId="5" xfId="0" applyFill="1" applyBorder="1" applyAlignment="1">
      <alignment horizontal="left" vertical="center" wrapText="1"/>
    </xf>
    <xf numFmtId="0" fontId="0" fillId="7" borderId="24" xfId="0" applyFill="1" applyBorder="1" applyAlignment="1">
      <alignment horizontal="left" vertical="center" wrapText="1"/>
    </xf>
    <xf numFmtId="0" fontId="0" fillId="7" borderId="27" xfId="0" applyFill="1" applyBorder="1" applyAlignment="1">
      <alignment horizontal="left" vertical="center" wrapText="1"/>
    </xf>
    <xf numFmtId="0" fontId="2" fillId="7" borderId="27" xfId="0" applyFont="1" applyFill="1" applyBorder="1" applyAlignment="1">
      <alignment horizontal="right" vertical="center"/>
    </xf>
    <xf numFmtId="0" fontId="2" fillId="7" borderId="29" xfId="0" applyFont="1" applyFill="1" applyBorder="1" applyAlignment="1">
      <alignment horizontal="right" vertical="center"/>
    </xf>
    <xf numFmtId="0" fontId="0" fillId="7" borderId="29" xfId="0" applyFill="1" applyBorder="1" applyAlignment="1">
      <alignment horizontal="left" vertical="center" wrapText="1"/>
    </xf>
    <xf numFmtId="0" fontId="2" fillId="7" borderId="28" xfId="0" applyFont="1" applyFill="1" applyBorder="1" applyAlignment="1">
      <alignment horizontal="right" vertical="center"/>
    </xf>
    <xf numFmtId="0" fontId="0" fillId="7" borderId="28" xfId="0" applyFill="1" applyBorder="1" applyAlignment="1">
      <alignment horizontal="left" vertical="center" wrapText="1"/>
    </xf>
    <xf numFmtId="0" fontId="64" fillId="0" borderId="1" xfId="0" applyFont="1" applyBorder="1" applyAlignment="1">
      <alignment horizontal="left" wrapText="1"/>
    </xf>
    <xf numFmtId="0" fontId="64" fillId="0" borderId="2" xfId="0" applyFont="1" applyBorder="1" applyAlignment="1">
      <alignment horizontal="left" wrapText="1"/>
    </xf>
    <xf numFmtId="0" fontId="64" fillId="0" borderId="3" xfId="0" applyFont="1" applyBorder="1" applyAlignment="1">
      <alignment horizontal="left" wrapText="1"/>
    </xf>
    <xf numFmtId="0" fontId="59" fillId="6" borderId="0" xfId="0" applyFont="1" applyFill="1" applyAlignment="1">
      <alignment horizontal="left" vertical="top" wrapText="1"/>
    </xf>
    <xf numFmtId="0" fontId="16" fillId="7" borderId="7"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7" borderId="6" xfId="0" applyFont="1" applyFill="1" applyBorder="1" applyAlignment="1">
      <alignment horizontal="center" vertical="center" wrapText="1"/>
    </xf>
    <xf numFmtId="0" fontId="2" fillId="7" borderId="4" xfId="0" applyFont="1" applyFill="1" applyBorder="1" applyAlignment="1">
      <alignment horizontal="center"/>
    </xf>
    <xf numFmtId="0" fontId="2" fillId="7" borderId="27" xfId="0" applyFont="1" applyFill="1" applyBorder="1" applyAlignment="1">
      <alignment horizontal="right" vertical="center" wrapText="1"/>
    </xf>
    <xf numFmtId="0" fontId="2" fillId="7" borderId="28" xfId="0" applyFont="1" applyFill="1" applyBorder="1" applyAlignment="1">
      <alignment horizontal="right" vertical="center" wrapText="1"/>
    </xf>
    <xf numFmtId="0" fontId="2" fillId="7" borderId="29" xfId="0" applyFont="1" applyFill="1" applyBorder="1" applyAlignment="1">
      <alignment horizontal="right" vertical="center" wrapText="1"/>
    </xf>
    <xf numFmtId="0" fontId="2" fillId="7" borderId="53" xfId="0" applyFont="1" applyFill="1" applyBorder="1" applyAlignment="1">
      <alignment vertical="center" wrapText="1"/>
    </xf>
    <xf numFmtId="0" fontId="2" fillId="7" borderId="49" xfId="0" applyFont="1" applyFill="1" applyBorder="1" applyAlignment="1">
      <alignment vertical="center" wrapText="1"/>
    </xf>
    <xf numFmtId="0" fontId="2" fillId="7" borderId="59" xfId="0" applyFont="1" applyFill="1" applyBorder="1" applyAlignment="1">
      <alignment vertical="center" wrapText="1"/>
    </xf>
    <xf numFmtId="0" fontId="45" fillId="7" borderId="0" xfId="0" applyFont="1" applyFill="1" applyAlignment="1">
      <alignment horizontal="left" wrapText="1"/>
    </xf>
    <xf numFmtId="0" fontId="2" fillId="7" borderId="53" xfId="0" applyFont="1" applyFill="1" applyBorder="1" applyAlignment="1">
      <alignment vertical="center"/>
    </xf>
    <xf numFmtId="0" fontId="2" fillId="7" borderId="49" xfId="0" applyFont="1" applyFill="1" applyBorder="1" applyAlignment="1">
      <alignment vertical="center"/>
    </xf>
    <xf numFmtId="0" fontId="2" fillId="7" borderId="59" xfId="0" applyFont="1" applyFill="1" applyBorder="1" applyAlignment="1">
      <alignment vertical="center"/>
    </xf>
    <xf numFmtId="0" fontId="43" fillId="6" borderId="41" xfId="0" applyFont="1" applyFill="1" applyBorder="1" applyAlignment="1">
      <alignment horizontal="center" vertical="center"/>
    </xf>
    <xf numFmtId="0" fontId="44" fillId="6" borderId="42" xfId="0" applyFont="1" applyFill="1" applyBorder="1" applyAlignment="1">
      <alignment horizontal="center" vertical="center"/>
    </xf>
    <xf numFmtId="0" fontId="44" fillId="6" borderId="43" xfId="0" applyFont="1" applyFill="1" applyBorder="1" applyAlignment="1">
      <alignment horizontal="center" vertical="center"/>
    </xf>
    <xf numFmtId="0" fontId="44" fillId="6" borderId="44" xfId="0" applyFont="1" applyFill="1" applyBorder="1" applyAlignment="1">
      <alignment horizontal="center" vertical="center"/>
    </xf>
    <xf numFmtId="0" fontId="44" fillId="6" borderId="30" xfId="0" applyFont="1" applyFill="1" applyBorder="1" applyAlignment="1">
      <alignment horizontal="center" vertical="center"/>
    </xf>
    <xf numFmtId="0" fontId="44" fillId="6" borderId="45" xfId="0" applyFont="1" applyFill="1" applyBorder="1" applyAlignment="1">
      <alignment horizontal="center" vertical="center"/>
    </xf>
    <xf numFmtId="0" fontId="41" fillId="15" borderId="41" xfId="0" applyFont="1" applyFill="1" applyBorder="1" applyAlignment="1">
      <alignment horizontal="center" vertical="center"/>
    </xf>
    <xf numFmtId="0" fontId="42" fillId="15" borderId="42" xfId="0" applyFont="1" applyFill="1" applyBorder="1" applyAlignment="1">
      <alignment horizontal="center" vertical="center"/>
    </xf>
    <xf numFmtId="0" fontId="42" fillId="15" borderId="43" xfId="0" applyFont="1" applyFill="1" applyBorder="1" applyAlignment="1">
      <alignment horizontal="center" vertical="center"/>
    </xf>
    <xf numFmtId="0" fontId="42" fillId="15" borderId="44" xfId="0" applyFont="1" applyFill="1" applyBorder="1" applyAlignment="1">
      <alignment horizontal="center" vertical="center"/>
    </xf>
    <xf numFmtId="0" fontId="42" fillId="15" borderId="30" xfId="0" applyFont="1" applyFill="1" applyBorder="1" applyAlignment="1">
      <alignment horizontal="center" vertical="center"/>
    </xf>
    <xf numFmtId="0" fontId="42" fillId="15" borderId="45" xfId="0" applyFont="1" applyFill="1" applyBorder="1" applyAlignment="1">
      <alignment horizontal="center" vertical="center"/>
    </xf>
    <xf numFmtId="0" fontId="6" fillId="17" borderId="0" xfId="0" applyFont="1" applyFill="1" applyAlignment="1">
      <alignment horizontal="center" wrapText="1"/>
    </xf>
    <xf numFmtId="0" fontId="2" fillId="7"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7" xfId="0" applyFont="1" applyFill="1" applyBorder="1" applyAlignment="1">
      <alignment horizontal="center" vertical="center"/>
    </xf>
    <xf numFmtId="0" fontId="2" fillId="7" borderId="29" xfId="0" applyFont="1" applyFill="1" applyBorder="1" applyAlignment="1">
      <alignment horizontal="center" vertical="center"/>
    </xf>
    <xf numFmtId="0" fontId="5" fillId="7" borderId="27" xfId="3" applyFont="1" applyFill="1" applyBorder="1" applyAlignment="1">
      <alignment horizontal="center" vertical="center" wrapText="1"/>
    </xf>
    <xf numFmtId="0" fontId="5" fillId="7" borderId="29" xfId="3" applyFont="1" applyFill="1" applyBorder="1" applyAlignment="1">
      <alignment horizontal="center" vertical="center" wrapTex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41" xfId="0" applyFont="1" applyFill="1" applyBorder="1" applyAlignment="1">
      <alignment horizontal="center" vertical="center"/>
    </xf>
    <xf numFmtId="0" fontId="2" fillId="7" borderId="42" xfId="0" applyFont="1" applyFill="1" applyBorder="1" applyAlignment="1">
      <alignment horizontal="center" vertical="center"/>
    </xf>
    <xf numFmtId="0" fontId="2" fillId="7" borderId="43" xfId="0" applyFont="1" applyFill="1" applyBorder="1" applyAlignment="1">
      <alignment horizontal="center" vertical="center"/>
    </xf>
    <xf numFmtId="0" fontId="2" fillId="7" borderId="46" xfId="0" applyFont="1" applyFill="1" applyBorder="1" applyAlignment="1">
      <alignment horizontal="center" vertical="center"/>
    </xf>
    <xf numFmtId="0" fontId="2" fillId="7" borderId="47"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46" xfId="0" applyFont="1" applyFill="1" applyBorder="1" applyAlignment="1">
      <alignment horizontal="center" vertical="center" wrapText="1"/>
    </xf>
    <xf numFmtId="0" fontId="2" fillId="7" borderId="47" xfId="0" applyFont="1" applyFill="1" applyBorder="1" applyAlignment="1">
      <alignment horizontal="center" vertical="center" wrapText="1"/>
    </xf>
    <xf numFmtId="0" fontId="2" fillId="7" borderId="54" xfId="0" applyFont="1" applyFill="1" applyBorder="1" applyAlignment="1">
      <alignment horizontal="center" vertical="center" wrapText="1"/>
    </xf>
    <xf numFmtId="0" fontId="2" fillId="7" borderId="62" xfId="0" applyFont="1" applyFill="1" applyBorder="1" applyAlignment="1">
      <alignment horizontal="center" vertical="center" wrapText="1"/>
    </xf>
    <xf numFmtId="0" fontId="2" fillId="7" borderId="48" xfId="0" applyFont="1" applyFill="1" applyBorder="1" applyAlignment="1">
      <alignment horizontal="center" vertical="center" wrapText="1"/>
    </xf>
    <xf numFmtId="0" fontId="2" fillId="7" borderId="78" xfId="0" applyFont="1" applyFill="1" applyBorder="1" applyAlignment="1">
      <alignment horizontal="center" vertical="center" wrapText="1"/>
    </xf>
    <xf numFmtId="0" fontId="2" fillId="7" borderId="79" xfId="0" applyFont="1" applyFill="1" applyBorder="1" applyAlignment="1">
      <alignment horizontal="center" vertical="center" wrapText="1"/>
    </xf>
    <xf numFmtId="0" fontId="2" fillId="7" borderId="46" xfId="0" applyFont="1" applyFill="1" applyBorder="1" applyAlignment="1">
      <alignment horizontal="center"/>
    </xf>
    <xf numFmtId="0" fontId="2" fillId="7" borderId="47" xfId="0" applyFont="1" applyFill="1" applyBorder="1" applyAlignment="1">
      <alignment horizontal="center"/>
    </xf>
    <xf numFmtId="0" fontId="2" fillId="7" borderId="48" xfId="0" applyFont="1" applyFill="1" applyBorder="1" applyAlignment="1">
      <alignment horizontal="center"/>
    </xf>
    <xf numFmtId="0" fontId="2" fillId="7" borderId="78" xfId="0" applyFont="1" applyFill="1" applyBorder="1" applyAlignment="1">
      <alignment horizontal="center" vertical="center"/>
    </xf>
    <xf numFmtId="0" fontId="2" fillId="7" borderId="79" xfId="0" applyFont="1" applyFill="1" applyBorder="1" applyAlignment="1">
      <alignment horizontal="center" vertical="center"/>
    </xf>
    <xf numFmtId="0" fontId="2" fillId="0" borderId="24" xfId="0" applyFont="1" applyBorder="1" applyAlignment="1">
      <alignment horizontal="center" vertical="center" wrapText="1"/>
    </xf>
    <xf numFmtId="0" fontId="2" fillId="7" borderId="24" xfId="0" applyFont="1" applyFill="1" applyBorder="1" applyAlignment="1">
      <alignment horizontal="center" vertical="center"/>
    </xf>
    <xf numFmtId="0" fontId="21" fillId="7" borderId="0" xfId="0" applyFont="1" applyFill="1" applyAlignment="1">
      <alignment horizontal="left" vertical="center" wrapText="1"/>
    </xf>
    <xf numFmtId="0" fontId="2" fillId="0" borderId="24" xfId="0" applyFont="1" applyBorder="1" applyAlignment="1">
      <alignment horizontal="center"/>
    </xf>
    <xf numFmtId="0" fontId="2" fillId="0" borderId="24" xfId="0" applyFont="1" applyBorder="1" applyAlignment="1">
      <alignment horizontal="center" vertical="center"/>
    </xf>
    <xf numFmtId="0" fontId="2" fillId="0" borderId="3" xfId="0" applyFont="1" applyBorder="1" applyAlignment="1">
      <alignment horizontal="center" wrapText="1"/>
    </xf>
    <xf numFmtId="0" fontId="2" fillId="0" borderId="24" xfId="0" applyFont="1" applyBorder="1" applyAlignment="1">
      <alignment horizont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5" fillId="7" borderId="1" xfId="3" applyFont="1" applyFill="1" applyBorder="1" applyAlignment="1">
      <alignment horizontal="center"/>
    </xf>
    <xf numFmtId="0" fontId="5" fillId="7" borderId="2" xfId="3" applyFont="1" applyFill="1" applyBorder="1" applyAlignment="1">
      <alignment horizontal="center"/>
    </xf>
    <xf numFmtId="0" fontId="5" fillId="7" borderId="3" xfId="3" applyFont="1" applyFill="1" applyBorder="1" applyAlignment="1">
      <alignment horizontal="center"/>
    </xf>
    <xf numFmtId="0" fontId="2" fillId="7" borderId="24" xfId="0" applyFont="1" applyFill="1" applyBorder="1" applyAlignment="1">
      <alignment horizontal="center"/>
    </xf>
    <xf numFmtId="0" fontId="5" fillId="7" borderId="24" xfId="3" applyFont="1" applyFill="1" applyBorder="1" applyAlignment="1">
      <alignment horizontal="center"/>
    </xf>
    <xf numFmtId="0" fontId="2" fillId="7" borderId="1" xfId="0" applyFont="1" applyFill="1" applyBorder="1" applyAlignment="1">
      <alignment horizontal="center"/>
    </xf>
    <xf numFmtId="0" fontId="2" fillId="7" borderId="3" xfId="0" applyFont="1" applyFill="1" applyBorder="1" applyAlignment="1">
      <alignment horizontal="center"/>
    </xf>
    <xf numFmtId="0" fontId="2" fillId="7" borderId="2" xfId="0" applyFont="1" applyFill="1" applyBorder="1" applyAlignment="1">
      <alignment horizontal="center"/>
    </xf>
    <xf numFmtId="9" fontId="2" fillId="16" borderId="10" xfId="0" applyNumberFormat="1" applyFont="1" applyFill="1" applyBorder="1" applyAlignment="1">
      <alignment horizontal="center"/>
    </xf>
    <xf numFmtId="9" fontId="2" fillId="16" borderId="8" xfId="0" applyNumberFormat="1" applyFont="1" applyFill="1" applyBorder="1" applyAlignment="1">
      <alignment horizontal="center"/>
    </xf>
    <xf numFmtId="9" fontId="2" fillId="16" borderId="7" xfId="0" applyNumberFormat="1" applyFont="1" applyFill="1" applyBorder="1" applyAlignment="1">
      <alignment horizontal="center"/>
    </xf>
    <xf numFmtId="0" fontId="0" fillId="7" borderId="0" xfId="0" applyFill="1" applyAlignment="1">
      <alignment horizontal="right"/>
    </xf>
    <xf numFmtId="0" fontId="0" fillId="7" borderId="32" xfId="0" applyFill="1" applyBorder="1" applyAlignment="1">
      <alignment horizontal="right"/>
    </xf>
    <xf numFmtId="0" fontId="5" fillId="7" borderId="12" xfId="0" applyFont="1" applyFill="1" applyBorder="1" applyAlignment="1">
      <alignment horizontal="left" vertical="center"/>
    </xf>
    <xf numFmtId="0" fontId="5" fillId="7" borderId="22" xfId="0" applyFont="1" applyFill="1" applyBorder="1" applyAlignment="1">
      <alignment horizontal="left" vertical="center"/>
    </xf>
    <xf numFmtId="0" fontId="5" fillId="7" borderId="10" xfId="0" applyFont="1" applyFill="1" applyBorder="1" applyAlignment="1">
      <alignment horizontal="left" wrapText="1"/>
    </xf>
    <xf numFmtId="0" fontId="5" fillId="7" borderId="19" xfId="0" applyFont="1" applyFill="1" applyBorder="1" applyAlignment="1">
      <alignment horizontal="left" wrapText="1"/>
    </xf>
    <xf numFmtId="0" fontId="37" fillId="6" borderId="0" xfId="0" applyFont="1" applyFill="1" applyAlignment="1">
      <alignment horizontal="center"/>
    </xf>
    <xf numFmtId="0" fontId="16" fillId="7" borderId="2" xfId="0" applyFont="1" applyFill="1" applyBorder="1" applyAlignment="1">
      <alignment horizontal="center"/>
    </xf>
    <xf numFmtId="0" fontId="0" fillId="7" borderId="0" xfId="0" applyFill="1"/>
    <xf numFmtId="0" fontId="37" fillId="6" borderId="4" xfId="0" applyFont="1" applyFill="1" applyBorder="1" applyAlignment="1">
      <alignment horizontal="center"/>
    </xf>
    <xf numFmtId="0" fontId="16" fillId="7" borderId="1" xfId="0" applyFont="1" applyFill="1" applyBorder="1" applyAlignment="1">
      <alignment horizontal="center"/>
    </xf>
    <xf numFmtId="0" fontId="5" fillId="7" borderId="0" xfId="0" applyFont="1" applyFill="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7" xfId="0" applyBorder="1" applyAlignment="1">
      <alignment horizontal="center"/>
    </xf>
    <xf numFmtId="0" fontId="18" fillId="7" borderId="1" xfId="0" applyFont="1" applyFill="1" applyBorder="1" applyAlignment="1">
      <alignment horizontal="center"/>
    </xf>
    <xf numFmtId="0" fontId="18" fillId="7" borderId="2" xfId="0" applyFont="1" applyFill="1" applyBorder="1" applyAlignment="1">
      <alignment horizontal="center"/>
    </xf>
    <xf numFmtId="0" fontId="18" fillId="7" borderId="3" xfId="0" applyFont="1" applyFill="1" applyBorder="1" applyAlignment="1">
      <alignment horizontal="center"/>
    </xf>
    <xf numFmtId="0" fontId="2" fillId="7" borderId="0" xfId="0" applyFont="1" applyFill="1" applyAlignment="1">
      <alignment horizontal="center"/>
    </xf>
  </cellXfs>
  <cellStyles count="9">
    <cellStyle name="Comma" xfId="1" builtinId="3"/>
    <cellStyle name="Comma 2" xfId="4" xr:uid="{00000000-0005-0000-0000-000001000000}"/>
    <cellStyle name="Currency" xfId="6" builtinId="4"/>
    <cellStyle name="Explanatory Text" xfId="7" builtinId="53"/>
    <cellStyle name="Hyperlink" xfId="8" builtinId="8"/>
    <cellStyle name="Normal" xfId="0" builtinId="0"/>
    <cellStyle name="Normal 2" xfId="3" xr:uid="{00000000-0005-0000-0000-000006000000}"/>
    <cellStyle name="Note" xfId="5" builtinId="10"/>
    <cellStyle name="Percent" xfId="2" builtinId="5"/>
  </cellStyles>
  <dxfs count="25">
    <dxf>
      <font>
        <color rgb="FF9C0006"/>
      </font>
      <fill>
        <patternFill>
          <bgColor rgb="FFFFC7CE"/>
        </patternFill>
      </fill>
    </dxf>
    <dxf>
      <fill>
        <patternFill>
          <bgColor theme="0"/>
        </patternFill>
      </fill>
    </dxf>
    <dxf>
      <fill>
        <patternFill>
          <bgColor theme="0"/>
        </patternFill>
      </fill>
    </dxf>
    <dxf>
      <fill>
        <patternFill>
          <bgColor theme="0"/>
        </patternFill>
      </fill>
    </dxf>
    <dxf>
      <fill>
        <patternFill>
          <bgColor theme="0"/>
        </patternFill>
      </fill>
    </dxf>
    <dxf>
      <font>
        <color auto="1"/>
      </font>
      <fill>
        <patternFill patternType="solid">
          <bgColor theme="0"/>
        </patternFill>
      </fill>
    </dxf>
    <dxf>
      <fill>
        <patternFill>
          <bgColor theme="0" tint="-0.14996795556505021"/>
        </patternFill>
      </fill>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color theme="0" tint="-0.499984740745262"/>
      </font>
      <fill>
        <patternFill>
          <bgColor theme="0" tint="-0.14996795556505021"/>
        </patternFill>
      </fill>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color theme="0" tint="-0.499984740745262"/>
      </font>
      <fill>
        <patternFill>
          <bgColor theme="0" tint="-0.14996795556505021"/>
        </patternFill>
      </fill>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
      <font>
        <b/>
        <i val="0"/>
        <color rgb="FF2251E6"/>
      </font>
      <fill>
        <patternFill>
          <bgColor rgb="FF8CE4F6"/>
        </patternFill>
      </fill>
      <border>
        <left style="thin">
          <color theme="4"/>
        </left>
        <right style="thin">
          <color theme="4"/>
        </right>
        <top style="thin">
          <color theme="4"/>
        </top>
        <bottom style="thin">
          <color theme="4"/>
        </bottom>
        <vertical/>
        <horizontal/>
      </border>
    </dxf>
  </dxfs>
  <tableStyles count="1" defaultTableStyle="TableStyleMedium2" defaultPivotStyle="PivotStyleLight16">
    <tableStyle name="Table Style 1" pivot="0" count="0" xr9:uid="{00000000-0011-0000-FFFF-FFFF00000000}"/>
  </tableStyles>
  <colors>
    <mruColors>
      <color rgb="FF2251E6"/>
      <color rgb="FF8CE4F6"/>
      <color rgb="FFFF5050"/>
      <color rgb="FFFF6600"/>
      <color rgb="FF0C71A4"/>
      <color rgb="FF19FFC3"/>
      <color rgb="FF00EEB0"/>
      <color rgb="FFFF6801"/>
      <color rgb="FFFF82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Lists!$E$7</c:f>
          <c:strCache>
            <c:ptCount val="1"/>
            <c:pt idx="0">
              <c:v>Urban Charging Ports - Oregon</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'Results_Selected Geography'!$B$12:$C$12</c:f>
              <c:strCache>
                <c:ptCount val="2"/>
                <c:pt idx="0">
                  <c:v>Urban</c:v>
                </c:pt>
                <c:pt idx="1">
                  <c:v>Workplace L2</c:v>
                </c:pt>
              </c:strCache>
            </c:strRef>
          </c:tx>
          <c:spPr>
            <a:solidFill>
              <a:srgbClr val="0C71A4"/>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Geography'!$D$12:$S$12</c:f>
              <c:numCache>
                <c:formatCode>#,##0</c:formatCode>
                <c:ptCount val="16"/>
                <c:pt idx="0">
                  <c:v>793.70942653135853</c:v>
                </c:pt>
                <c:pt idx="1">
                  <c:v>1093.7682355487023</c:v>
                </c:pt>
                <c:pt idx="2">
                  <c:v>1507.2631281745973</c:v>
                </c:pt>
                <c:pt idx="3">
                  <c:v>2077.078181389109</c:v>
                </c:pt>
                <c:pt idx="4">
                  <c:v>2862.3096332407172</c:v>
                </c:pt>
                <c:pt idx="5">
                  <c:v>3944.3948282502342</c:v>
                </c:pt>
                <c:pt idx="6">
                  <c:v>5352.5173274591289</c:v>
                </c:pt>
                <c:pt idx="7">
                  <c:v>7263.3301148149367</c:v>
                </c:pt>
                <c:pt idx="8">
                  <c:v>9856.2902517162183</c:v>
                </c:pt>
                <c:pt idx="9">
                  <c:v>13374.919766888685</c:v>
                </c:pt>
                <c:pt idx="10">
                  <c:v>18149.676420046664</c:v>
                </c:pt>
                <c:pt idx="11">
                  <c:v>21195.225997461494</c:v>
                </c:pt>
                <c:pt idx="12">
                  <c:v>24751.824478108934</c:v>
                </c:pt>
                <c:pt idx="13">
                  <c:v>28905.226821761124</c:v>
                </c:pt>
                <c:pt idx="14">
                  <c:v>33755.577830491013</c:v>
                </c:pt>
                <c:pt idx="15">
                  <c:v>39419.826791067288</c:v>
                </c:pt>
              </c:numCache>
            </c:numRef>
          </c:val>
          <c:extLst>
            <c:ext xmlns:c16="http://schemas.microsoft.com/office/drawing/2014/chart" uri="{C3380CC4-5D6E-409C-BE32-E72D297353CC}">
              <c16:uniqueId val="{00000000-5CE0-476B-BC13-418EA53FA9BE}"/>
            </c:ext>
          </c:extLst>
        </c:ser>
        <c:ser>
          <c:idx val="1"/>
          <c:order val="1"/>
          <c:tx>
            <c:strRef>
              <c:f>'Results_Selected Geography'!$B$13:$C$13</c:f>
              <c:strCache>
                <c:ptCount val="2"/>
                <c:pt idx="0">
                  <c:v>Urban</c:v>
                </c:pt>
                <c:pt idx="1">
                  <c:v>Public L2</c:v>
                </c:pt>
              </c:strCache>
            </c:strRef>
          </c:tx>
          <c:spPr>
            <a:solidFill>
              <a:srgbClr val="FF6801"/>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Geography'!$D$13:$S$13</c:f>
              <c:numCache>
                <c:formatCode>#,##0</c:formatCode>
                <c:ptCount val="16"/>
                <c:pt idx="0">
                  <c:v>490.84384114216846</c:v>
                </c:pt>
                <c:pt idx="1">
                  <c:v>670.56197716214558</c:v>
                </c:pt>
                <c:pt idx="2">
                  <c:v>916.08232094607831</c:v>
                </c:pt>
                <c:pt idx="3">
                  <c:v>1251.4977695298535</c:v>
                </c:pt>
                <c:pt idx="4">
                  <c:v>1709.7226213476827</c:v>
                </c:pt>
                <c:pt idx="5">
                  <c:v>2335.7224544204523</c:v>
                </c:pt>
                <c:pt idx="6">
                  <c:v>3163.9474327684266</c:v>
                </c:pt>
                <c:pt idx="7">
                  <c:v>4285.8531151149864</c:v>
                </c:pt>
                <c:pt idx="8">
                  <c:v>5805.5758872923252</c:v>
                </c:pt>
                <c:pt idx="9">
                  <c:v>7864.1779076009689</c:v>
                </c:pt>
                <c:pt idx="10">
                  <c:v>10652.740634700984</c:v>
                </c:pt>
                <c:pt idx="11">
                  <c:v>12436.952275180196</c:v>
                </c:pt>
                <c:pt idx="12">
                  <c:v>14519.998862194354</c:v>
                </c:pt>
                <c:pt idx="13">
                  <c:v>16951.931815230084</c:v>
                </c:pt>
                <c:pt idx="14">
                  <c:v>19791.18559137277</c:v>
                </c:pt>
                <c:pt idx="15">
                  <c:v>23105.981747770784</c:v>
                </c:pt>
              </c:numCache>
            </c:numRef>
          </c:val>
          <c:extLst>
            <c:ext xmlns:c16="http://schemas.microsoft.com/office/drawing/2014/chart" uri="{C3380CC4-5D6E-409C-BE32-E72D297353CC}">
              <c16:uniqueId val="{00000001-5CE0-476B-BC13-418EA53FA9BE}"/>
            </c:ext>
          </c:extLst>
        </c:ser>
        <c:ser>
          <c:idx val="2"/>
          <c:order val="2"/>
          <c:tx>
            <c:strRef>
              <c:f>'Results_Selected Geography'!$B$14:$C$14</c:f>
              <c:strCache>
                <c:ptCount val="2"/>
                <c:pt idx="0">
                  <c:v>Urban</c:v>
                </c:pt>
                <c:pt idx="1">
                  <c:v>DCFC</c:v>
                </c:pt>
              </c:strCache>
            </c:strRef>
          </c:tx>
          <c:spPr>
            <a:solidFill>
              <a:srgbClr val="19FFC3"/>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Geography'!$D$14:$S$14</c:f>
              <c:numCache>
                <c:formatCode>#,##0</c:formatCode>
                <c:ptCount val="16"/>
                <c:pt idx="0">
                  <c:v>204.35467398208121</c:v>
                </c:pt>
                <c:pt idx="1">
                  <c:v>279.07810901395698</c:v>
                </c:pt>
                <c:pt idx="2">
                  <c:v>381.12458801718111</c:v>
                </c:pt>
                <c:pt idx="3">
                  <c:v>520.48493557766528</c:v>
                </c:pt>
                <c:pt idx="4">
                  <c:v>710.80317744042782</c:v>
                </c:pt>
                <c:pt idx="5">
                  <c:v>970.71235404471679</c:v>
                </c:pt>
                <c:pt idx="6">
                  <c:v>1304.7829275854274</c:v>
                </c:pt>
                <c:pt idx="7">
                  <c:v>1753.8238604100152</c:v>
                </c:pt>
                <c:pt idx="8">
                  <c:v>2357.4021918232843</c:v>
                </c:pt>
                <c:pt idx="9">
                  <c:v>3168.7019543194087</c:v>
                </c:pt>
                <c:pt idx="10">
                  <c:v>4259.2104606222883</c:v>
                </c:pt>
                <c:pt idx="11">
                  <c:v>4963.0451412196717</c:v>
                </c:pt>
                <c:pt idx="12">
                  <c:v>5783.1885279003991</c:v>
                </c:pt>
                <c:pt idx="13">
                  <c:v>6738.8606384949353</c:v>
                </c:pt>
                <c:pt idx="14">
                  <c:v>7852.4575994660499</c:v>
                </c:pt>
                <c:pt idx="15">
                  <c:v>9150.0764979736396</c:v>
                </c:pt>
              </c:numCache>
            </c:numRef>
          </c:val>
          <c:extLst>
            <c:ext xmlns:c16="http://schemas.microsoft.com/office/drawing/2014/chart" uri="{C3380CC4-5D6E-409C-BE32-E72D297353CC}">
              <c16:uniqueId val="{00000002-5CE0-476B-BC13-418EA53FA9BE}"/>
            </c:ext>
          </c:extLst>
        </c:ser>
        <c:dLbls>
          <c:showLegendKey val="0"/>
          <c:showVal val="0"/>
          <c:showCatName val="0"/>
          <c:showSerName val="0"/>
          <c:showPercent val="0"/>
          <c:showBubbleSize val="0"/>
        </c:dLbls>
        <c:gapWidth val="219"/>
        <c:overlap val="100"/>
        <c:axId val="596080175"/>
        <c:axId val="596069775"/>
      </c:barChart>
      <c:catAx>
        <c:axId val="59608017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69775"/>
        <c:crosses val="autoZero"/>
        <c:auto val="1"/>
        <c:lblAlgn val="ctr"/>
        <c:lblOffset val="100"/>
        <c:noMultiLvlLbl val="0"/>
      </c:catAx>
      <c:valAx>
        <c:axId val="5960697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80175"/>
        <c:crosses val="autoZero"/>
        <c:crossBetween val="between"/>
      </c:valAx>
      <c:spPr>
        <a:noFill/>
        <a:ln>
          <a:solidFill>
            <a:schemeClr val="tx1"/>
          </a:solidFill>
        </a:ln>
        <a:effectLst/>
      </c:spPr>
    </c:plotArea>
    <c:legend>
      <c:legendPos val="r"/>
      <c:layout>
        <c:manualLayout>
          <c:xMode val="edge"/>
          <c:yMode val="edge"/>
          <c:x val="0.14772286070469445"/>
          <c:y val="0.18823109972824209"/>
          <c:w val="0.3045535343260995"/>
          <c:h val="0.19873979998326524"/>
        </c:manualLayout>
      </c:layout>
      <c:overlay val="1"/>
      <c:spPr>
        <a:solidFill>
          <a:schemeClr val="bg1"/>
        </a:solidFill>
        <a:ln>
          <a:solidFill>
            <a:sysClr val="windowText" lastClr="000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LDV Charging Ports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'Results_TEINA Comparison'!$AE$11</c:f>
              <c:strCache>
                <c:ptCount val="1"/>
                <c:pt idx="0">
                  <c:v>Workplace L2</c:v>
                </c:pt>
              </c:strCache>
            </c:strRef>
          </c:tx>
          <c:spPr>
            <a:solidFill>
              <a:srgbClr val="0C71A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Comparison'!$AF$10:$AI$10</c:f>
              <c:numCache>
                <c:formatCode>General</c:formatCode>
                <c:ptCount val="4"/>
                <c:pt idx="0">
                  <c:v>2020</c:v>
                </c:pt>
                <c:pt idx="1">
                  <c:v>2025</c:v>
                </c:pt>
                <c:pt idx="2">
                  <c:v>2030</c:v>
                </c:pt>
                <c:pt idx="3">
                  <c:v>2035</c:v>
                </c:pt>
              </c:numCache>
            </c:numRef>
          </c:cat>
          <c:val>
            <c:numRef>
              <c:f>'Results_TEINA Comparison'!$AF$11:$AI$11</c:f>
              <c:numCache>
                <c:formatCode>#,##0</c:formatCode>
                <c:ptCount val="4"/>
                <c:pt idx="0">
                  <c:v>1446.0225818313124</c:v>
                </c:pt>
                <c:pt idx="1">
                  <c:v>7229.493965044564</c:v>
                </c:pt>
                <c:pt idx="2">
                  <c:v>33359.809061413362</c:v>
                </c:pt>
                <c:pt idx="3">
                  <c:v>72501.083210578465</c:v>
                </c:pt>
              </c:numCache>
            </c:numRef>
          </c:val>
          <c:extLst>
            <c:ext xmlns:c16="http://schemas.microsoft.com/office/drawing/2014/chart" uri="{C3380CC4-5D6E-409C-BE32-E72D297353CC}">
              <c16:uniqueId val="{00000000-B379-4F78-B3F4-0D6C6177E775}"/>
            </c:ext>
          </c:extLst>
        </c:ser>
        <c:ser>
          <c:idx val="1"/>
          <c:order val="1"/>
          <c:tx>
            <c:strRef>
              <c:f>'Results_TEINA Comparison'!$AE$12</c:f>
              <c:strCache>
                <c:ptCount val="1"/>
                <c:pt idx="0">
                  <c:v>Public L2</c:v>
                </c:pt>
              </c:strCache>
            </c:strRef>
          </c:tx>
          <c:spPr>
            <a:solidFill>
              <a:srgbClr val="FF680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Comparison'!$AF$10:$AI$10</c:f>
              <c:numCache>
                <c:formatCode>General</c:formatCode>
                <c:ptCount val="4"/>
                <c:pt idx="0">
                  <c:v>2020</c:v>
                </c:pt>
                <c:pt idx="1">
                  <c:v>2025</c:v>
                </c:pt>
                <c:pt idx="2">
                  <c:v>2030</c:v>
                </c:pt>
                <c:pt idx="3">
                  <c:v>2035</c:v>
                </c:pt>
              </c:numCache>
            </c:numRef>
          </c:cat>
          <c:val>
            <c:numRef>
              <c:f>'Results_TEINA Comparison'!$AF$12:$AI$12</c:f>
              <c:numCache>
                <c:formatCode>#,##0</c:formatCode>
                <c:ptCount val="4"/>
                <c:pt idx="0">
                  <c:v>909.82595491832774</c:v>
                </c:pt>
                <c:pt idx="1">
                  <c:v>4513.0631584219627</c:v>
                </c:pt>
                <c:pt idx="2">
                  <c:v>20797.601650176159</c:v>
                </c:pt>
                <c:pt idx="3">
                  <c:v>45191.398277276057</c:v>
                </c:pt>
              </c:numCache>
            </c:numRef>
          </c:val>
          <c:extLst>
            <c:ext xmlns:c16="http://schemas.microsoft.com/office/drawing/2014/chart" uri="{C3380CC4-5D6E-409C-BE32-E72D297353CC}">
              <c16:uniqueId val="{00000001-B379-4F78-B3F4-0D6C6177E775}"/>
            </c:ext>
          </c:extLst>
        </c:ser>
        <c:ser>
          <c:idx val="2"/>
          <c:order val="2"/>
          <c:tx>
            <c:strRef>
              <c:f>'Results_TEINA Comparison'!$AE$13</c:f>
              <c:strCache>
                <c:ptCount val="1"/>
                <c:pt idx="0">
                  <c:v>DCFC</c:v>
                </c:pt>
              </c:strCache>
            </c:strRef>
          </c:tx>
          <c:spPr>
            <a:solidFill>
              <a:srgbClr val="19FFC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Comparison'!$AF$10:$AI$10</c:f>
              <c:numCache>
                <c:formatCode>General</c:formatCode>
                <c:ptCount val="4"/>
                <c:pt idx="0">
                  <c:v>2020</c:v>
                </c:pt>
                <c:pt idx="1">
                  <c:v>2025</c:v>
                </c:pt>
                <c:pt idx="2">
                  <c:v>2030</c:v>
                </c:pt>
                <c:pt idx="3">
                  <c:v>2035</c:v>
                </c:pt>
              </c:numCache>
            </c:numRef>
          </c:cat>
          <c:val>
            <c:numRef>
              <c:f>'Results_TEINA Comparison'!$AF$13:$AI$13</c:f>
              <c:numCache>
                <c:formatCode>#,##0</c:formatCode>
                <c:ptCount val="4"/>
                <c:pt idx="0">
                  <c:v>888.93032424671628</c:v>
                </c:pt>
                <c:pt idx="1">
                  <c:v>4048.2926886947002</c:v>
                </c:pt>
                <c:pt idx="2">
                  <c:v>13172.084455089009</c:v>
                </c:pt>
                <c:pt idx="3">
                  <c:v>26464.084850737054</c:v>
                </c:pt>
              </c:numCache>
            </c:numRef>
          </c:val>
          <c:extLst>
            <c:ext xmlns:c16="http://schemas.microsoft.com/office/drawing/2014/chart" uri="{C3380CC4-5D6E-409C-BE32-E72D297353CC}">
              <c16:uniqueId val="{00000002-B379-4F78-B3F4-0D6C6177E775}"/>
            </c:ext>
          </c:extLst>
        </c:ser>
        <c:dLbls>
          <c:dLblPos val="ctr"/>
          <c:showLegendKey val="0"/>
          <c:showVal val="1"/>
          <c:showCatName val="0"/>
          <c:showSerName val="0"/>
          <c:showPercent val="0"/>
          <c:showBubbleSize val="0"/>
        </c:dLbls>
        <c:gapWidth val="219"/>
        <c:overlap val="-27"/>
        <c:axId val="32303263"/>
        <c:axId val="32304511"/>
      </c:barChart>
      <c:catAx>
        <c:axId val="32303263"/>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2304511"/>
        <c:crosses val="autoZero"/>
        <c:auto val="1"/>
        <c:lblAlgn val="ctr"/>
        <c:lblOffset val="100"/>
        <c:noMultiLvlLbl val="0"/>
      </c:catAx>
      <c:valAx>
        <c:axId val="323045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2303263"/>
        <c:crosses val="autoZero"/>
        <c:crossBetween val="between"/>
      </c:valAx>
      <c:spPr>
        <a:noFill/>
        <a:ln>
          <a:solidFill>
            <a:schemeClr val="tx1"/>
          </a:solid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Charging Ports for Urban and Rural eLDVs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'Results_TEINA Comparison'!$AG$34</c:f>
              <c:strCache>
                <c:ptCount val="1"/>
                <c:pt idx="0">
                  <c:v>Workplace L2</c:v>
                </c:pt>
              </c:strCache>
            </c:strRef>
          </c:tx>
          <c:spPr>
            <a:solidFill>
              <a:srgbClr val="0C71A4"/>
            </a:solidFill>
            <a:ln>
              <a:noFill/>
            </a:ln>
            <a:effectLst/>
          </c:spPr>
          <c:invertIfNegative val="0"/>
          <c:cat>
            <c:multiLvlStrRef>
              <c:extLst>
                <c:ext xmlns:c15="http://schemas.microsoft.com/office/drawing/2012/chart" uri="{02D57815-91ED-43cb-92C2-25804820EDAC}">
                  <c15:fullRef>
                    <c15:sqref>'Results_TEINA Comparison'!$AE$35:$AF$46</c15:sqref>
                  </c15:fullRef>
                </c:ext>
              </c:extLst>
              <c:f>('Results_TEINA Comparison'!$AE$36:$AF$37,'Results_TEINA Comparison'!$AE$39:$AF$40,'Results_TEINA Comparison'!$AE$42:$AF$43,'Results_TEINA Comparison'!$AE$45:$AF$46)</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Comparison'!$AG$35:$AG$46</c15:sqref>
                  </c15:fullRef>
                </c:ext>
              </c:extLst>
              <c:f>('Results_TEINA Comparison'!$AG$36:$AG$37,'Results_TEINA Comparison'!$AG$39:$AG$40,'Results_TEINA Comparison'!$AG$42:$AG$43,'Results_TEINA Comparison'!$AG$45:$AG$46)</c:f>
              <c:numCache>
                <c:formatCode>#,##0</c:formatCode>
                <c:ptCount val="8"/>
                <c:pt idx="0">
                  <c:v>793.70942653135853</c:v>
                </c:pt>
                <c:pt idx="1">
                  <c:v>550.02366251773765</c:v>
                </c:pt>
                <c:pt idx="2">
                  <c:v>3944.3948282502342</c:v>
                </c:pt>
                <c:pt idx="3">
                  <c:v>2774.5257779626254</c:v>
                </c:pt>
                <c:pt idx="4">
                  <c:v>18149.676420046664</c:v>
                </c:pt>
                <c:pt idx="5">
                  <c:v>12855.931422686186</c:v>
                </c:pt>
                <c:pt idx="6">
                  <c:v>39419.826791067288</c:v>
                </c:pt>
                <c:pt idx="7">
                  <c:v>27965.727084101411</c:v>
                </c:pt>
              </c:numCache>
            </c:numRef>
          </c:val>
          <c:extLst>
            <c:ext xmlns:c16="http://schemas.microsoft.com/office/drawing/2014/chart" uri="{C3380CC4-5D6E-409C-BE32-E72D297353CC}">
              <c16:uniqueId val="{00000000-41A4-4E18-A0FA-970533AF2672}"/>
            </c:ext>
          </c:extLst>
        </c:ser>
        <c:ser>
          <c:idx val="1"/>
          <c:order val="1"/>
          <c:tx>
            <c:strRef>
              <c:f>'Results_TEINA Comparison'!$AH$34</c:f>
              <c:strCache>
                <c:ptCount val="1"/>
                <c:pt idx="0">
                  <c:v>Public L2</c:v>
                </c:pt>
              </c:strCache>
            </c:strRef>
          </c:tx>
          <c:spPr>
            <a:solidFill>
              <a:srgbClr val="FF6801"/>
            </a:solidFill>
            <a:ln>
              <a:noFill/>
            </a:ln>
            <a:effectLst/>
          </c:spPr>
          <c:invertIfNegative val="0"/>
          <c:cat>
            <c:multiLvlStrRef>
              <c:extLst>
                <c:ext xmlns:c15="http://schemas.microsoft.com/office/drawing/2012/chart" uri="{02D57815-91ED-43cb-92C2-25804820EDAC}">
                  <c15:fullRef>
                    <c15:sqref>'Results_TEINA Comparison'!$AE$35:$AF$46</c15:sqref>
                  </c15:fullRef>
                </c:ext>
              </c:extLst>
              <c:f>('Results_TEINA Comparison'!$AE$36:$AF$37,'Results_TEINA Comparison'!$AE$39:$AF$40,'Results_TEINA Comparison'!$AE$42:$AF$43,'Results_TEINA Comparison'!$AE$45:$AF$46)</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Comparison'!$AH$35:$AH$46</c15:sqref>
                  </c15:fullRef>
                </c:ext>
              </c:extLst>
              <c:f>('Results_TEINA Comparison'!$AH$36:$AH$37,'Results_TEINA Comparison'!$AH$39:$AH$40,'Results_TEINA Comparison'!$AH$42:$AH$43,'Results_TEINA Comparison'!$AH$45:$AH$46)</c:f>
              <c:numCache>
                <c:formatCode>#,##0</c:formatCode>
                <c:ptCount val="8"/>
                <c:pt idx="0">
                  <c:v>490.84384114216846</c:v>
                </c:pt>
                <c:pt idx="1">
                  <c:v>371.91322448017763</c:v>
                </c:pt>
                <c:pt idx="2">
                  <c:v>2335.7224544204523</c:v>
                </c:pt>
                <c:pt idx="3">
                  <c:v>1943.9128029296849</c:v>
                </c:pt>
                <c:pt idx="4">
                  <c:v>10652.740634700984</c:v>
                </c:pt>
                <c:pt idx="5">
                  <c:v>9069.2092886569862</c:v>
                </c:pt>
                <c:pt idx="6">
                  <c:v>23105.981747770784</c:v>
                </c:pt>
                <c:pt idx="7">
                  <c:v>19748.139149948394</c:v>
                </c:pt>
              </c:numCache>
            </c:numRef>
          </c:val>
          <c:extLst>
            <c:ext xmlns:c16="http://schemas.microsoft.com/office/drawing/2014/chart" uri="{C3380CC4-5D6E-409C-BE32-E72D297353CC}">
              <c16:uniqueId val="{00000001-41A4-4E18-A0FA-970533AF2672}"/>
            </c:ext>
          </c:extLst>
        </c:ser>
        <c:ser>
          <c:idx val="2"/>
          <c:order val="2"/>
          <c:tx>
            <c:strRef>
              <c:f>'Results_TEINA Comparison'!$AI$34</c:f>
              <c:strCache>
                <c:ptCount val="1"/>
                <c:pt idx="0">
                  <c:v>DCFC</c:v>
                </c:pt>
              </c:strCache>
            </c:strRef>
          </c:tx>
          <c:spPr>
            <a:solidFill>
              <a:srgbClr val="19FFC3"/>
            </a:solidFill>
            <a:ln>
              <a:noFill/>
            </a:ln>
            <a:effectLst/>
          </c:spPr>
          <c:invertIfNegative val="0"/>
          <c:cat>
            <c:multiLvlStrRef>
              <c:extLst>
                <c:ext xmlns:c15="http://schemas.microsoft.com/office/drawing/2012/chart" uri="{02D57815-91ED-43cb-92C2-25804820EDAC}">
                  <c15:fullRef>
                    <c15:sqref>'Results_TEINA Comparison'!$AE$35:$AF$46</c15:sqref>
                  </c15:fullRef>
                </c:ext>
              </c:extLst>
              <c:f>('Results_TEINA Comparison'!$AE$36:$AF$37,'Results_TEINA Comparison'!$AE$39:$AF$40,'Results_TEINA Comparison'!$AE$42:$AF$43,'Results_TEINA Comparison'!$AE$45:$AF$46)</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Comparison'!$AI$35:$AI$46</c15:sqref>
                  </c15:fullRef>
                </c:ext>
              </c:extLst>
              <c:f>('Results_TEINA Comparison'!$AI$36:$AI$37,'Results_TEINA Comparison'!$AI$39:$AI$40,'Results_TEINA Comparison'!$AI$42:$AI$43,'Results_TEINA Comparison'!$AI$45:$AI$46)</c:f>
              <c:numCache>
                <c:formatCode>#,##0</c:formatCode>
                <c:ptCount val="8"/>
                <c:pt idx="0">
                  <c:v>204.35467398208121</c:v>
                </c:pt>
                <c:pt idx="1">
                  <c:v>253.99992222251316</c:v>
                </c:pt>
                <c:pt idx="2">
                  <c:v>970.71235404471679</c:v>
                </c:pt>
                <c:pt idx="3">
                  <c:v>1315.8290493123955</c:v>
                </c:pt>
                <c:pt idx="4">
                  <c:v>4259.2104606222883</c:v>
                </c:pt>
                <c:pt idx="5">
                  <c:v>6063.301662539875</c:v>
                </c:pt>
                <c:pt idx="6">
                  <c:v>9150.0764979736396</c:v>
                </c:pt>
                <c:pt idx="7">
                  <c:v>13178.072342872763</c:v>
                </c:pt>
              </c:numCache>
            </c:numRef>
          </c:val>
          <c:extLst>
            <c:ext xmlns:c16="http://schemas.microsoft.com/office/drawing/2014/chart" uri="{C3380CC4-5D6E-409C-BE32-E72D297353CC}">
              <c16:uniqueId val="{00000002-41A4-4E18-A0FA-970533AF2672}"/>
            </c:ext>
          </c:extLst>
        </c:ser>
        <c:dLbls>
          <c:showLegendKey val="0"/>
          <c:showVal val="0"/>
          <c:showCatName val="0"/>
          <c:showSerName val="0"/>
          <c:showPercent val="0"/>
          <c:showBubbleSize val="0"/>
        </c:dLbls>
        <c:gapWidth val="150"/>
        <c:overlap val="100"/>
        <c:axId val="46068655"/>
        <c:axId val="46069071"/>
        <c:extLst>
          <c:ext xmlns:c15="http://schemas.microsoft.com/office/drawing/2012/chart" uri="{02D57815-91ED-43cb-92C2-25804820EDAC}">
            <c15:filteredBarSeries>
              <c15:ser>
                <c:idx val="3"/>
                <c:order val="3"/>
                <c:tx>
                  <c:strRef>
                    <c:extLst>
                      <c:ext uri="{02D57815-91ED-43cb-92C2-25804820EDAC}">
                        <c15:formulaRef>
                          <c15:sqref>'Results_TEINA Comparison'!$AJ$34</c15:sqref>
                        </c15:formulaRef>
                      </c:ext>
                    </c:extLst>
                    <c:strCache>
                      <c:ptCount val="1"/>
                      <c:pt idx="0">
                        <c:v>Total</c:v>
                      </c:pt>
                    </c:strCache>
                  </c:strRef>
                </c:tx>
                <c:spPr>
                  <a:solidFill>
                    <a:schemeClr val="accent4"/>
                  </a:solidFill>
                  <a:ln>
                    <a:noFill/>
                  </a:ln>
                  <a:effectLst/>
                </c:spPr>
                <c:invertIfNegative val="0"/>
                <c:cat>
                  <c:multiLvlStrRef>
                    <c:extLst>
                      <c:ext uri="{02D57815-91ED-43cb-92C2-25804820EDAC}">
                        <c15:fullRef>
                          <c15:sqref>'Results_TEINA Comparison'!$AE$35:$AF$46</c15:sqref>
                        </c15:fullRef>
                        <c15:formulaRef>
                          <c15:sqref>('Results_TEINA Comparison'!$AE$36:$AF$37,'Results_TEINA Comparison'!$AE$39:$AF$40,'Results_TEINA Comparison'!$AE$42:$AF$43,'Results_TEINA Comparison'!$AE$45:$AF$46)</c15:sqref>
                        </c15:formulaRef>
                      </c:ext>
                    </c:extLst>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uri="{02D57815-91ED-43cb-92C2-25804820EDAC}">
                        <c15:fullRef>
                          <c15:sqref>'Results_TEINA Comparison'!$AJ$35:$AJ$46</c15:sqref>
                        </c15:fullRef>
                        <c15:formulaRef>
                          <c15:sqref>('Results_TEINA Comparison'!$AJ$36:$AJ$37,'Results_TEINA Comparison'!$AJ$39:$AJ$40,'Results_TEINA Comparison'!$AJ$42:$AJ$43,'Results_TEINA Comparison'!$AJ$45:$AJ$46)</c15:sqref>
                        </c15:formulaRef>
                      </c:ext>
                    </c:extLst>
                    <c:numCache>
                      <c:formatCode>#,##0</c:formatCode>
                      <c:ptCount val="8"/>
                      <c:pt idx="0">
                        <c:v>1488.9079416556083</c:v>
                      </c:pt>
                      <c:pt idx="1">
                        <c:v>1175.9368092204284</c:v>
                      </c:pt>
                      <c:pt idx="2">
                        <c:v>7250.8296367154026</c:v>
                      </c:pt>
                      <c:pt idx="3">
                        <c:v>6034.2676302047057</c:v>
                      </c:pt>
                      <c:pt idx="4">
                        <c:v>33061.627515369932</c:v>
                      </c:pt>
                      <c:pt idx="5">
                        <c:v>27988.442373883045</c:v>
                      </c:pt>
                      <c:pt idx="6">
                        <c:v>71675.885036811713</c:v>
                      </c:pt>
                      <c:pt idx="7">
                        <c:v>60891.93857692257</c:v>
                      </c:pt>
                    </c:numCache>
                  </c:numRef>
                </c:val>
                <c:extLst>
                  <c:ext xmlns:c16="http://schemas.microsoft.com/office/drawing/2014/chart" uri="{C3380CC4-5D6E-409C-BE32-E72D297353CC}">
                    <c16:uniqueId val="{00000003-41A4-4E18-A0FA-970533AF2672}"/>
                  </c:ext>
                </c:extLst>
              </c15:ser>
            </c15:filteredBarSeries>
          </c:ext>
        </c:extLst>
      </c:barChart>
      <c:catAx>
        <c:axId val="4606865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6069071"/>
        <c:crosses val="autoZero"/>
        <c:auto val="1"/>
        <c:lblAlgn val="ctr"/>
        <c:lblOffset val="100"/>
        <c:noMultiLvlLbl val="0"/>
      </c:catAx>
      <c:valAx>
        <c:axId val="460690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6068655"/>
        <c:crosses val="autoZero"/>
        <c:crossBetween val="between"/>
      </c:valAx>
      <c:dTable>
        <c:showHorzBorder val="0"/>
        <c:showVertBorder val="1"/>
        <c:showOutline val="0"/>
        <c:showKeys val="1"/>
        <c:spPr>
          <a:noFill/>
          <a:ln w="9525" cap="flat" cmpd="sng" algn="ctr">
            <a:solidFill>
              <a:schemeClr val="tx1"/>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n-US"/>
          </a:p>
        </c:txPr>
      </c:dTable>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DCFC Ports - Highway Corridors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'Results_TEINA Comparison'!$B$65</c:f>
              <c:strCache>
                <c:ptCount val="1"/>
                <c:pt idx="0">
                  <c:v>I-5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Comparison'!$AF$64:$AI$64</c:f>
              <c:numCache>
                <c:formatCode>General</c:formatCode>
                <c:ptCount val="4"/>
                <c:pt idx="0">
                  <c:v>2020</c:v>
                </c:pt>
                <c:pt idx="1">
                  <c:v>2025</c:v>
                </c:pt>
                <c:pt idx="2">
                  <c:v>2030</c:v>
                </c:pt>
                <c:pt idx="3">
                  <c:v>2035</c:v>
                </c:pt>
              </c:numCache>
            </c:numRef>
          </c:cat>
          <c:val>
            <c:numRef>
              <c:f>'Results_TEINA Comparison'!$AF$65:$AI$65</c:f>
              <c:numCache>
                <c:formatCode>#,##0</c:formatCode>
                <c:ptCount val="4"/>
                <c:pt idx="0">
                  <c:v>191.10000000000014</c:v>
                </c:pt>
                <c:pt idx="1">
                  <c:v>646.35999999999979</c:v>
                </c:pt>
                <c:pt idx="2">
                  <c:v>843.20600000000036</c:v>
                </c:pt>
                <c:pt idx="3">
                  <c:v>1102.1009999999994</c:v>
                </c:pt>
              </c:numCache>
            </c:numRef>
          </c:val>
          <c:extLst>
            <c:ext xmlns:c16="http://schemas.microsoft.com/office/drawing/2014/chart" uri="{C3380CC4-5D6E-409C-BE32-E72D297353CC}">
              <c16:uniqueId val="{00000000-B46D-436F-87D4-E46303917002}"/>
            </c:ext>
          </c:extLst>
        </c:ser>
        <c:ser>
          <c:idx val="2"/>
          <c:order val="2"/>
          <c:tx>
            <c:strRef>
              <c:f>'Results_TEINA Comparison'!$B$66</c:f>
              <c:strCache>
                <c:ptCount val="1"/>
                <c:pt idx="0">
                  <c:v>I-84</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Comparison'!$AF$64:$AI$64</c:f>
              <c:numCache>
                <c:formatCode>General</c:formatCode>
                <c:ptCount val="4"/>
                <c:pt idx="0">
                  <c:v>2020</c:v>
                </c:pt>
                <c:pt idx="1">
                  <c:v>2025</c:v>
                </c:pt>
                <c:pt idx="2">
                  <c:v>2030</c:v>
                </c:pt>
                <c:pt idx="3">
                  <c:v>2035</c:v>
                </c:pt>
              </c:numCache>
            </c:numRef>
          </c:cat>
          <c:val>
            <c:numRef>
              <c:f>'Results_TEINA Comparison'!$AF$66:$AI$66</c:f>
              <c:numCache>
                <c:formatCode>#,##0</c:formatCode>
                <c:ptCount val="4"/>
                <c:pt idx="0">
                  <c:v>103.99999999999986</c:v>
                </c:pt>
                <c:pt idx="1">
                  <c:v>324.8960000000003</c:v>
                </c:pt>
                <c:pt idx="2">
                  <c:v>416.80600000000021</c:v>
                </c:pt>
                <c:pt idx="3">
                  <c:v>533.53300000000002</c:v>
                </c:pt>
              </c:numCache>
            </c:numRef>
          </c:val>
          <c:extLst>
            <c:ext xmlns:c16="http://schemas.microsoft.com/office/drawing/2014/chart" uri="{C3380CC4-5D6E-409C-BE32-E72D297353CC}">
              <c16:uniqueId val="{00000001-B46D-436F-87D4-E46303917002}"/>
            </c:ext>
          </c:extLst>
        </c:ser>
        <c:ser>
          <c:idx val="3"/>
          <c:order val="3"/>
          <c:tx>
            <c:strRef>
              <c:f>'Results_TEINA Comparison'!$B$67</c:f>
              <c:strCache>
                <c:ptCount val="1"/>
                <c:pt idx="0">
                  <c:v>US 101</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Comparison'!$AF$64:$AI$64</c:f>
              <c:numCache>
                <c:formatCode>General</c:formatCode>
                <c:ptCount val="4"/>
                <c:pt idx="0">
                  <c:v>2020</c:v>
                </c:pt>
                <c:pt idx="1">
                  <c:v>2025</c:v>
                </c:pt>
                <c:pt idx="2">
                  <c:v>2030</c:v>
                </c:pt>
                <c:pt idx="3">
                  <c:v>2035</c:v>
                </c:pt>
              </c:numCache>
            </c:numRef>
          </c:cat>
          <c:val>
            <c:numRef>
              <c:f>'Results_TEINA Comparison'!$AF$67:$AI$67</c:f>
              <c:numCache>
                <c:formatCode>#,##0</c:formatCode>
                <c:ptCount val="4"/>
                <c:pt idx="0">
                  <c:v>11.700000000000001</c:v>
                </c:pt>
                <c:pt idx="1">
                  <c:v>168.16800000000023</c:v>
                </c:pt>
                <c:pt idx="2">
                  <c:v>222.79400000000061</c:v>
                </c:pt>
                <c:pt idx="3">
                  <c:v>278.27800000000093</c:v>
                </c:pt>
              </c:numCache>
            </c:numRef>
          </c:val>
          <c:extLst>
            <c:ext xmlns:c16="http://schemas.microsoft.com/office/drawing/2014/chart" uri="{C3380CC4-5D6E-409C-BE32-E72D297353CC}">
              <c16:uniqueId val="{00000002-B46D-436F-87D4-E46303917002}"/>
            </c:ext>
          </c:extLst>
        </c:ser>
        <c:ser>
          <c:idx val="4"/>
          <c:order val="4"/>
          <c:tx>
            <c:strRef>
              <c:f>'Results_TEINA Comparison'!$B$68</c:f>
              <c:strCache>
                <c:ptCount val="1"/>
                <c:pt idx="0">
                  <c:v>US 20</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Comparison'!$AF$64:$AI$64</c:f>
              <c:numCache>
                <c:formatCode>General</c:formatCode>
                <c:ptCount val="4"/>
                <c:pt idx="0">
                  <c:v>2020</c:v>
                </c:pt>
                <c:pt idx="1">
                  <c:v>2025</c:v>
                </c:pt>
                <c:pt idx="2">
                  <c:v>2030</c:v>
                </c:pt>
                <c:pt idx="3">
                  <c:v>2035</c:v>
                </c:pt>
              </c:numCache>
            </c:numRef>
          </c:cat>
          <c:val>
            <c:numRef>
              <c:f>'Results_TEINA Comparison'!$AF$68:$AI$68</c:f>
              <c:numCache>
                <c:formatCode>#,##0</c:formatCode>
                <c:ptCount val="4"/>
                <c:pt idx="0">
                  <c:v>16.900000000000002</c:v>
                </c:pt>
                <c:pt idx="1">
                  <c:v>125.83999999999997</c:v>
                </c:pt>
                <c:pt idx="2">
                  <c:v>163.0980000000001</c:v>
                </c:pt>
                <c:pt idx="3">
                  <c:v>200.20000000000027</c:v>
                </c:pt>
              </c:numCache>
            </c:numRef>
          </c:val>
          <c:extLst>
            <c:ext xmlns:c16="http://schemas.microsoft.com/office/drawing/2014/chart" uri="{C3380CC4-5D6E-409C-BE32-E72D297353CC}">
              <c16:uniqueId val="{00000003-B46D-436F-87D4-E46303917002}"/>
            </c:ext>
          </c:extLst>
        </c:ser>
        <c:ser>
          <c:idx val="5"/>
          <c:order val="5"/>
          <c:tx>
            <c:strRef>
              <c:f>'Results_TEINA Comparison'!$B$69</c:f>
              <c:strCache>
                <c:ptCount val="1"/>
                <c:pt idx="0">
                  <c:v>US 26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Comparison'!$AF$64:$AI$64</c:f>
              <c:numCache>
                <c:formatCode>General</c:formatCode>
                <c:ptCount val="4"/>
                <c:pt idx="0">
                  <c:v>2020</c:v>
                </c:pt>
                <c:pt idx="1">
                  <c:v>2025</c:v>
                </c:pt>
                <c:pt idx="2">
                  <c:v>2030</c:v>
                </c:pt>
                <c:pt idx="3">
                  <c:v>2035</c:v>
                </c:pt>
              </c:numCache>
            </c:numRef>
          </c:cat>
          <c:val>
            <c:numRef>
              <c:f>'Results_TEINA Comparison'!$AF$69:$AI$69</c:f>
              <c:numCache>
                <c:formatCode>#,##0</c:formatCode>
                <c:ptCount val="4"/>
                <c:pt idx="0">
                  <c:v>50.699999999999989</c:v>
                </c:pt>
                <c:pt idx="1">
                  <c:v>205.92</c:v>
                </c:pt>
                <c:pt idx="2">
                  <c:v>271.83000000000015</c:v>
                </c:pt>
                <c:pt idx="3">
                  <c:v>356.35600000000022</c:v>
                </c:pt>
              </c:numCache>
            </c:numRef>
          </c:val>
          <c:extLst>
            <c:ext xmlns:c16="http://schemas.microsoft.com/office/drawing/2014/chart" uri="{C3380CC4-5D6E-409C-BE32-E72D297353CC}">
              <c16:uniqueId val="{00000004-B46D-436F-87D4-E46303917002}"/>
            </c:ext>
          </c:extLst>
        </c:ser>
        <c:ser>
          <c:idx val="6"/>
          <c:order val="6"/>
          <c:tx>
            <c:strRef>
              <c:f>'Results_TEINA Comparison'!$B$70</c:f>
              <c:strCache>
                <c:ptCount val="1"/>
                <c:pt idx="0">
                  <c:v>US 82</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Comparison'!$AF$64:$AI$64</c:f>
              <c:numCache>
                <c:formatCode>General</c:formatCode>
                <c:ptCount val="4"/>
                <c:pt idx="0">
                  <c:v>2020</c:v>
                </c:pt>
                <c:pt idx="1">
                  <c:v>2025</c:v>
                </c:pt>
                <c:pt idx="2">
                  <c:v>2030</c:v>
                </c:pt>
                <c:pt idx="3">
                  <c:v>2035</c:v>
                </c:pt>
              </c:numCache>
            </c:numRef>
          </c:cat>
          <c:val>
            <c:numRef>
              <c:f>'Results_TEINA Comparison'!$AF$70:$AI$70</c:f>
              <c:numCache>
                <c:formatCode>#,##0</c:formatCode>
                <c:ptCount val="4"/>
                <c:pt idx="0">
                  <c:v>2.6</c:v>
                </c:pt>
                <c:pt idx="1">
                  <c:v>9.1520000000000028</c:v>
                </c:pt>
                <c:pt idx="2">
                  <c:v>13.858000000000002</c:v>
                </c:pt>
                <c:pt idx="3">
                  <c:v>18.018000000000001</c:v>
                </c:pt>
              </c:numCache>
            </c:numRef>
          </c:val>
          <c:extLst>
            <c:ext xmlns:c16="http://schemas.microsoft.com/office/drawing/2014/chart" uri="{C3380CC4-5D6E-409C-BE32-E72D297353CC}">
              <c16:uniqueId val="{00000005-B46D-436F-87D4-E46303917002}"/>
            </c:ext>
          </c:extLst>
        </c:ser>
        <c:ser>
          <c:idx val="7"/>
          <c:order val="7"/>
          <c:tx>
            <c:strRef>
              <c:f>'Results_TEINA Comparison'!$B$71</c:f>
              <c:strCache>
                <c:ptCount val="1"/>
                <c:pt idx="0">
                  <c:v>US 97</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Comparison'!$AF$64:$AI$64</c:f>
              <c:numCache>
                <c:formatCode>General</c:formatCode>
                <c:ptCount val="4"/>
                <c:pt idx="0">
                  <c:v>2020</c:v>
                </c:pt>
                <c:pt idx="1">
                  <c:v>2025</c:v>
                </c:pt>
                <c:pt idx="2">
                  <c:v>2030</c:v>
                </c:pt>
                <c:pt idx="3">
                  <c:v>2035</c:v>
                </c:pt>
              </c:numCache>
            </c:numRef>
          </c:cat>
          <c:val>
            <c:numRef>
              <c:f>'Results_TEINA Comparison'!$AF$71:$AI$71</c:f>
              <c:numCache>
                <c:formatCode>#,##0</c:formatCode>
                <c:ptCount val="4"/>
                <c:pt idx="0">
                  <c:v>28.600000000000009</c:v>
                </c:pt>
                <c:pt idx="1">
                  <c:v>133.84799999999998</c:v>
                </c:pt>
                <c:pt idx="2">
                  <c:v>172.69200000000001</c:v>
                </c:pt>
                <c:pt idx="3">
                  <c:v>224.22400000000016</c:v>
                </c:pt>
              </c:numCache>
            </c:numRef>
          </c:val>
          <c:extLst>
            <c:ext xmlns:c16="http://schemas.microsoft.com/office/drawing/2014/chart" uri="{C3380CC4-5D6E-409C-BE32-E72D297353CC}">
              <c16:uniqueId val="{00000006-B46D-436F-87D4-E46303917002}"/>
            </c:ext>
          </c:extLst>
        </c:ser>
        <c:dLbls>
          <c:showLegendKey val="0"/>
          <c:showVal val="1"/>
          <c:showCatName val="0"/>
          <c:showSerName val="0"/>
          <c:showPercent val="0"/>
          <c:showBubbleSize val="0"/>
        </c:dLbls>
        <c:gapWidth val="79"/>
        <c:overlap val="100"/>
        <c:axId val="19503343"/>
        <c:axId val="19503759"/>
        <c:extLst>
          <c:ext xmlns:c15="http://schemas.microsoft.com/office/drawing/2012/chart" uri="{02D57815-91ED-43cb-92C2-25804820EDAC}">
            <c15:filteredBarSeries>
              <c15:ser>
                <c:idx val="0"/>
                <c:order val="0"/>
                <c:tx>
                  <c:strRef>
                    <c:extLst>
                      <c:ext uri="{02D57815-91ED-43cb-92C2-25804820EDAC}">
                        <c15:formulaRef>
                          <c15:sqref>'Results_TEINA Comparison'!$B$64</c15:sqref>
                        </c15:formulaRef>
                      </c:ext>
                    </c:extLst>
                    <c:strCache>
                      <c:ptCount val="1"/>
                      <c:pt idx="0">
                        <c:v>Highway Corridor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'Results_TEINA Comparison'!$AF$64:$AI$64</c15:sqref>
                        </c15:formulaRef>
                      </c:ext>
                    </c:extLst>
                    <c:numCache>
                      <c:formatCode>General</c:formatCode>
                      <c:ptCount val="4"/>
                      <c:pt idx="0">
                        <c:v>2020</c:v>
                      </c:pt>
                      <c:pt idx="1">
                        <c:v>2025</c:v>
                      </c:pt>
                      <c:pt idx="2">
                        <c:v>2030</c:v>
                      </c:pt>
                      <c:pt idx="3">
                        <c:v>2035</c:v>
                      </c:pt>
                    </c:numCache>
                  </c:numRef>
                </c:cat>
                <c:val>
                  <c:numRef>
                    <c:extLst>
                      <c:ext uri="{02D57815-91ED-43cb-92C2-25804820EDAC}">
                        <c15:formulaRef>
                          <c15:sqref>'Results_TEINA Comparison'!$C$64:$F$64</c15:sqref>
                        </c15:formulaRef>
                      </c:ext>
                    </c:extLst>
                    <c:numCache>
                      <c:formatCode>General</c:formatCode>
                      <c:ptCount val="4"/>
                      <c:pt idx="0">
                        <c:v>2020</c:v>
                      </c:pt>
                      <c:pt idx="1">
                        <c:v>2025</c:v>
                      </c:pt>
                      <c:pt idx="2">
                        <c:v>2030</c:v>
                      </c:pt>
                      <c:pt idx="3">
                        <c:v>2035</c:v>
                      </c:pt>
                    </c:numCache>
                  </c:numRef>
                </c:val>
                <c:extLst>
                  <c:ext xmlns:c16="http://schemas.microsoft.com/office/drawing/2014/chart" uri="{C3380CC4-5D6E-409C-BE32-E72D297353CC}">
                    <c16:uniqueId val="{00000007-B46D-436F-87D4-E46303917002}"/>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'Results_TEINA Comparison'!$B$72</c15:sqref>
                        </c15:formulaRef>
                      </c:ext>
                    </c:extLst>
                    <c:strCache>
                      <c:ptCount val="1"/>
                      <c:pt idx="0">
                        <c:v>Total</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'Results_TEINA Comparison'!$AF$64:$AI$64</c15:sqref>
                        </c15:formulaRef>
                      </c:ext>
                    </c:extLst>
                    <c:numCache>
                      <c:formatCode>General</c:formatCode>
                      <c:ptCount val="4"/>
                      <c:pt idx="0">
                        <c:v>2020</c:v>
                      </c:pt>
                      <c:pt idx="1">
                        <c:v>2025</c:v>
                      </c:pt>
                      <c:pt idx="2">
                        <c:v>2030</c:v>
                      </c:pt>
                      <c:pt idx="3">
                        <c:v>2035</c:v>
                      </c:pt>
                    </c:numCache>
                  </c:numRef>
                </c:cat>
                <c:val>
                  <c:numRef>
                    <c:extLst xmlns:c15="http://schemas.microsoft.com/office/drawing/2012/chart">
                      <c:ext xmlns:c15="http://schemas.microsoft.com/office/drawing/2012/chart" uri="{02D57815-91ED-43cb-92C2-25804820EDAC}">
                        <c15:formulaRef>
                          <c15:sqref>'Results_TEINA Comparison'!$C$72:$F$72</c15:sqref>
                        </c15:formulaRef>
                      </c:ext>
                    </c:extLst>
                    <c:numCache>
                      <c:formatCode>#,##0</c:formatCode>
                      <c:ptCount val="4"/>
                      <c:pt idx="0">
                        <c:v>405.6</c:v>
                      </c:pt>
                      <c:pt idx="1">
                        <c:v>1614.1840000000004</c:v>
                      </c:pt>
                      <c:pt idx="2">
                        <c:v>2104.2840000000015</c:v>
                      </c:pt>
                      <c:pt idx="3">
                        <c:v>2712.7100000000014</c:v>
                      </c:pt>
                    </c:numCache>
                  </c:numRef>
                </c:val>
                <c:extLst xmlns:c15="http://schemas.microsoft.com/office/drawing/2012/chart">
                  <c:ext xmlns:c16="http://schemas.microsoft.com/office/drawing/2014/chart" uri="{C3380CC4-5D6E-409C-BE32-E72D297353CC}">
                    <c16:uniqueId val="{00000008-B46D-436F-87D4-E46303917002}"/>
                  </c:ext>
                </c:extLst>
              </c15:ser>
            </c15:filteredBarSeries>
          </c:ext>
        </c:extLst>
      </c:barChart>
      <c:catAx>
        <c:axId val="19503343"/>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9503759"/>
        <c:crosses val="autoZero"/>
        <c:auto val="1"/>
        <c:lblAlgn val="ctr"/>
        <c:lblOffset val="100"/>
        <c:noMultiLvlLbl val="0"/>
      </c:catAx>
      <c:valAx>
        <c:axId val="195037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9503343"/>
        <c:crosses val="autoZero"/>
        <c:crossBetween val="between"/>
      </c:valAx>
      <c:spPr>
        <a:noFill/>
        <a:ln>
          <a:solidFill>
            <a:schemeClr val="tx1"/>
          </a:solid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DCFC Ports - TNCs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19FFC3"/>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Comparison'!$W$87:$AK$87</c:f>
              <c:numCache>
                <c:formatCode>General</c:formatCod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numCache>
            </c:numRef>
          </c:cat>
          <c:val>
            <c:numRef>
              <c:f>'Results_TEINA Comparison'!$W$88:$AK$88</c:f>
              <c:numCache>
                <c:formatCode>0</c:formatCode>
                <c:ptCount val="15"/>
                <c:pt idx="0">
                  <c:v>2</c:v>
                </c:pt>
                <c:pt idx="1">
                  <c:v>2</c:v>
                </c:pt>
                <c:pt idx="2">
                  <c:v>3</c:v>
                </c:pt>
                <c:pt idx="3">
                  <c:v>8</c:v>
                </c:pt>
                <c:pt idx="4">
                  <c:v>23</c:v>
                </c:pt>
                <c:pt idx="5">
                  <c:v>49</c:v>
                </c:pt>
                <c:pt idx="6">
                  <c:v>87</c:v>
                </c:pt>
                <c:pt idx="7">
                  <c:v>122</c:v>
                </c:pt>
                <c:pt idx="8">
                  <c:v>156</c:v>
                </c:pt>
                <c:pt idx="9">
                  <c:v>183</c:v>
                </c:pt>
                <c:pt idx="10">
                  <c:v>183</c:v>
                </c:pt>
                <c:pt idx="11">
                  <c:v>183</c:v>
                </c:pt>
                <c:pt idx="12">
                  <c:v>190</c:v>
                </c:pt>
                <c:pt idx="13">
                  <c:v>198</c:v>
                </c:pt>
                <c:pt idx="14">
                  <c:v>207</c:v>
                </c:pt>
              </c:numCache>
            </c:numRef>
          </c:val>
          <c:extLst>
            <c:ext xmlns:c16="http://schemas.microsoft.com/office/drawing/2014/chart" uri="{C3380CC4-5D6E-409C-BE32-E72D297353CC}">
              <c16:uniqueId val="{00000000-014D-42C7-8D5B-B5713B69C6B0}"/>
            </c:ext>
          </c:extLst>
        </c:ser>
        <c:dLbls>
          <c:showLegendKey val="0"/>
          <c:showVal val="0"/>
          <c:showCatName val="0"/>
          <c:showSerName val="0"/>
          <c:showPercent val="0"/>
          <c:showBubbleSize val="0"/>
        </c:dLbls>
        <c:gapWidth val="150"/>
        <c:axId val="2129575184"/>
        <c:axId val="2129576432"/>
      </c:barChart>
      <c:catAx>
        <c:axId val="212957518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129576432"/>
        <c:crosses val="autoZero"/>
        <c:auto val="1"/>
        <c:lblAlgn val="ctr"/>
        <c:lblOffset val="100"/>
        <c:noMultiLvlLbl val="0"/>
      </c:catAx>
      <c:valAx>
        <c:axId val="21295764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129575184"/>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Additional Charging Ports for Disadvantaged</a:t>
            </a:r>
            <a:r>
              <a:rPr lang="en-US" baseline="0"/>
              <a:t> Communities</a:t>
            </a:r>
            <a:endParaRPr lang="en-US"/>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'Results_TEINA Comparison'!$D$113</c:f>
              <c:strCache>
                <c:ptCount val="1"/>
                <c:pt idx="0">
                  <c:v>Workplace L2</c:v>
                </c:pt>
              </c:strCache>
            </c:strRef>
          </c:tx>
          <c:spPr>
            <a:solidFill>
              <a:srgbClr val="0C71A4"/>
            </a:solidFill>
            <a:ln>
              <a:noFill/>
            </a:ln>
            <a:effectLst/>
          </c:spPr>
          <c:invertIfNegative val="0"/>
          <c:cat>
            <c:multiLvlStrRef>
              <c:extLst>
                <c:ext xmlns:c15="http://schemas.microsoft.com/office/drawing/2012/chart" uri="{02D57815-91ED-43cb-92C2-25804820EDAC}">
                  <c15:fullRef>
                    <c15:sqref>'Results_TEINA Comparison'!$B$114:$C$125</c15:sqref>
                  </c15:fullRef>
                </c:ext>
              </c:extLst>
              <c:f>('Results_TEINA Comparison'!$B$115:$C$116,'Results_TEINA Comparison'!$B$118:$C$119,'Results_TEINA Comparison'!$B$121:$C$122,'Results_TEINA Comparison'!$B$124:$C$125)</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Comparison'!$D$114:$D$125</c15:sqref>
                  </c15:fullRef>
                </c:ext>
              </c:extLst>
              <c:f>('Results_TEINA Comparison'!$D$115:$D$116,'Results_TEINA Comparison'!$D$118:$D$119,'Results_TEINA Comparison'!$D$121:$D$122,'Results_TEINA Comparison'!$D$124:$D$125)</c:f>
              <c:numCache>
                <c:formatCode>#,##0</c:formatCode>
                <c:ptCount val="8"/>
                <c:pt idx="0">
                  <c:v>72.364617982802372</c:v>
                </c:pt>
                <c:pt idx="1">
                  <c:v>29.924874799413811</c:v>
                </c:pt>
                <c:pt idx="2">
                  <c:v>359.62105951930823</c:v>
                </c:pt>
                <c:pt idx="3">
                  <c:v>150.95229931239595</c:v>
                </c:pt>
                <c:pt idx="4">
                  <c:v>1654.7546957932748</c:v>
                </c:pt>
                <c:pt idx="5">
                  <c:v>699.44652288723546</c:v>
                </c:pt>
                <c:pt idx="6">
                  <c:v>3594.0113740996599</c:v>
                </c:pt>
                <c:pt idx="7">
                  <c:v>1521.5179613101145</c:v>
                </c:pt>
              </c:numCache>
            </c:numRef>
          </c:val>
          <c:extLst>
            <c:ext xmlns:c16="http://schemas.microsoft.com/office/drawing/2014/chart" uri="{C3380CC4-5D6E-409C-BE32-E72D297353CC}">
              <c16:uniqueId val="{00000000-F778-4DAF-BAB8-49BAAD04CDBD}"/>
            </c:ext>
          </c:extLst>
        </c:ser>
        <c:ser>
          <c:idx val="1"/>
          <c:order val="1"/>
          <c:tx>
            <c:strRef>
              <c:f>'Results_TEINA Comparison'!$E$113</c:f>
              <c:strCache>
                <c:ptCount val="1"/>
                <c:pt idx="0">
                  <c:v>Public L2</c:v>
                </c:pt>
              </c:strCache>
            </c:strRef>
          </c:tx>
          <c:spPr>
            <a:solidFill>
              <a:srgbClr val="FF6801"/>
            </a:solidFill>
            <a:ln>
              <a:noFill/>
            </a:ln>
            <a:effectLst/>
          </c:spPr>
          <c:invertIfNegative val="0"/>
          <c:cat>
            <c:multiLvlStrRef>
              <c:extLst>
                <c:ext xmlns:c15="http://schemas.microsoft.com/office/drawing/2012/chart" uri="{02D57815-91ED-43cb-92C2-25804820EDAC}">
                  <c15:fullRef>
                    <c15:sqref>'Results_TEINA Comparison'!$B$114:$C$125</c15:sqref>
                  </c15:fullRef>
                </c:ext>
              </c:extLst>
              <c:f>('Results_TEINA Comparison'!$B$115:$C$116,'Results_TEINA Comparison'!$B$118:$C$119,'Results_TEINA Comparison'!$B$121:$C$122,'Results_TEINA Comparison'!$B$124:$C$125)</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Comparison'!$E$114:$E$125</c15:sqref>
                  </c15:fullRef>
                </c:ext>
              </c:extLst>
              <c:f>('Results_TEINA Comparison'!$E$115:$E$116,'Results_TEINA Comparison'!$E$118:$E$119,'Results_TEINA Comparison'!$E$121:$E$122,'Results_TEINA Comparison'!$E$124:$E$125)</c:f>
              <c:numCache>
                <c:formatCode>#,##0</c:formatCode>
                <c:ptCount val="8"/>
                <c:pt idx="0">
                  <c:v>26.892797188875171</c:v>
                </c:pt>
                <c:pt idx="1">
                  <c:v>20.176092107106491</c:v>
                </c:pt>
                <c:pt idx="2">
                  <c:v>127.97167854865148</c:v>
                </c:pt>
                <c:pt idx="3">
                  <c:v>105.45622252317422</c:v>
                </c:pt>
                <c:pt idx="4">
                  <c:v>583.6520077914679</c:v>
                </c:pt>
                <c:pt idx="5">
                  <c:v>491.99971902672075</c:v>
                </c:pt>
                <c:pt idx="6">
                  <c:v>1265.9514674702264</c:v>
                </c:pt>
                <c:pt idx="7">
                  <c:v>1071.3259120866528</c:v>
                </c:pt>
              </c:numCache>
            </c:numRef>
          </c:val>
          <c:extLst>
            <c:ext xmlns:c16="http://schemas.microsoft.com/office/drawing/2014/chart" uri="{C3380CC4-5D6E-409C-BE32-E72D297353CC}">
              <c16:uniqueId val="{00000001-F778-4DAF-BAB8-49BAAD04CDBD}"/>
            </c:ext>
          </c:extLst>
        </c:ser>
        <c:ser>
          <c:idx val="2"/>
          <c:order val="2"/>
          <c:tx>
            <c:strRef>
              <c:f>'Results_TEINA Comparison'!$F$113</c:f>
              <c:strCache>
                <c:ptCount val="1"/>
                <c:pt idx="0">
                  <c:v>DCFC</c:v>
                </c:pt>
              </c:strCache>
            </c:strRef>
          </c:tx>
          <c:spPr>
            <a:solidFill>
              <a:srgbClr val="19FFC3"/>
            </a:solidFill>
            <a:ln>
              <a:noFill/>
            </a:ln>
            <a:effectLst/>
          </c:spPr>
          <c:invertIfNegative val="0"/>
          <c:cat>
            <c:multiLvlStrRef>
              <c:extLst>
                <c:ext xmlns:c15="http://schemas.microsoft.com/office/drawing/2012/chart" uri="{02D57815-91ED-43cb-92C2-25804820EDAC}">
                  <c15:fullRef>
                    <c15:sqref>'Results_TEINA Comparison'!$B$114:$C$125</c15:sqref>
                  </c15:fullRef>
                </c:ext>
              </c:extLst>
              <c:f>('Results_TEINA Comparison'!$B$115:$C$116,'Results_TEINA Comparison'!$B$118:$C$119,'Results_TEINA Comparison'!$B$121:$C$122,'Results_TEINA Comparison'!$B$124:$C$125)</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Comparison'!$F$114:$F$125</c15:sqref>
                  </c15:fullRef>
                </c:ext>
              </c:extLst>
              <c:f>('Results_TEINA Comparison'!$F$115:$F$116,'Results_TEINA Comparison'!$F$118:$F$119,'Results_TEINA Comparison'!$F$121:$F$122,'Results_TEINA Comparison'!$F$124:$F$125)</c:f>
              <c:numCache>
                <c:formatCode>#,##0</c:formatCode>
                <c:ptCount val="8"/>
                <c:pt idx="0">
                  <c:v>11.196369071700429</c:v>
                </c:pt>
                <c:pt idx="1">
                  <c:v>13.779358970421477</c:v>
                </c:pt>
                <c:pt idx="2">
                  <c:v>53.184268147920029</c:v>
                </c:pt>
                <c:pt idx="3">
                  <c:v>71.383017189667683</c:v>
                </c:pt>
                <c:pt idx="4">
                  <c:v>233.35748256658806</c:v>
                </c:pt>
                <c:pt idx="5">
                  <c:v>328.93084936025605</c:v>
                </c:pt>
                <c:pt idx="6">
                  <c:v>501.32268330005587</c:v>
                </c:pt>
                <c:pt idx="7">
                  <c:v>714.90332659059425</c:v>
                </c:pt>
              </c:numCache>
            </c:numRef>
          </c:val>
          <c:extLst>
            <c:ext xmlns:c16="http://schemas.microsoft.com/office/drawing/2014/chart" uri="{C3380CC4-5D6E-409C-BE32-E72D297353CC}">
              <c16:uniqueId val="{00000002-F778-4DAF-BAB8-49BAAD04CDBD}"/>
            </c:ext>
          </c:extLst>
        </c:ser>
        <c:dLbls>
          <c:showLegendKey val="0"/>
          <c:showVal val="0"/>
          <c:showCatName val="0"/>
          <c:showSerName val="0"/>
          <c:showPercent val="0"/>
          <c:showBubbleSize val="0"/>
        </c:dLbls>
        <c:gapWidth val="150"/>
        <c:overlap val="100"/>
        <c:axId val="46068655"/>
        <c:axId val="46069071"/>
        <c:extLst>
          <c:ext xmlns:c15="http://schemas.microsoft.com/office/drawing/2012/chart" uri="{02D57815-91ED-43cb-92C2-25804820EDAC}">
            <c15:filteredBarSeries>
              <c15:ser>
                <c:idx val="3"/>
                <c:order val="3"/>
                <c:tx>
                  <c:strRef>
                    <c:extLst>
                      <c:ext uri="{02D57815-91ED-43cb-92C2-25804820EDAC}">
                        <c15:formulaRef>
                          <c15:sqref>'Results_TEINA Comparison'!$G$113</c15:sqref>
                        </c15:formulaRef>
                      </c:ext>
                    </c:extLst>
                    <c:strCache>
                      <c:ptCount val="1"/>
                      <c:pt idx="0">
                        <c:v>Total</c:v>
                      </c:pt>
                    </c:strCache>
                  </c:strRef>
                </c:tx>
                <c:spPr>
                  <a:solidFill>
                    <a:schemeClr val="accent4"/>
                  </a:solidFill>
                  <a:ln>
                    <a:noFill/>
                  </a:ln>
                  <a:effectLst/>
                </c:spPr>
                <c:invertIfNegative val="0"/>
                <c:cat>
                  <c:multiLvlStrRef>
                    <c:extLst>
                      <c:ext uri="{02D57815-91ED-43cb-92C2-25804820EDAC}">
                        <c15:fullRef>
                          <c15:sqref>'Results_TEINA Comparison'!$B$114:$C$125</c15:sqref>
                        </c15:fullRef>
                        <c15:formulaRef>
                          <c15:sqref>('Results_TEINA Comparison'!$B$115:$C$116,'Results_TEINA Comparison'!$B$118:$C$119,'Results_TEINA Comparison'!$B$121:$C$122,'Results_TEINA Comparison'!$B$124:$C$125)</c15:sqref>
                        </c15:formulaRef>
                      </c:ext>
                    </c:extLst>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uri="{02D57815-91ED-43cb-92C2-25804820EDAC}">
                        <c15:fullRef>
                          <c15:sqref>'Results_TEINA Comparison'!$G$114:$G$125</c15:sqref>
                        </c15:fullRef>
                        <c15:formulaRef>
                          <c15:sqref>('Results_TEINA Comparison'!$G$115:$G$116,'Results_TEINA Comparison'!$G$118:$G$119,'Results_TEINA Comparison'!$G$121:$G$122,'Results_TEINA Comparison'!$G$124:$G$125)</c15:sqref>
                        </c15:formulaRef>
                      </c:ext>
                    </c:extLst>
                    <c:numCache>
                      <c:formatCode>#,##0</c:formatCode>
                      <c:ptCount val="8"/>
                      <c:pt idx="0">
                        <c:v>110.45378424337797</c:v>
                      </c:pt>
                      <c:pt idx="1">
                        <c:v>63.880325876941775</c:v>
                      </c:pt>
                      <c:pt idx="2">
                        <c:v>540.77700621587974</c:v>
                      </c:pt>
                      <c:pt idx="3">
                        <c:v>327.79153902523785</c:v>
                      </c:pt>
                      <c:pt idx="4">
                        <c:v>2471.7641861513312</c:v>
                      </c:pt>
                      <c:pt idx="5">
                        <c:v>1520.3770912742125</c:v>
                      </c:pt>
                      <c:pt idx="6">
                        <c:v>5361.2855248699425</c:v>
                      </c:pt>
                      <c:pt idx="7">
                        <c:v>3307.7471999873615</c:v>
                      </c:pt>
                    </c:numCache>
                  </c:numRef>
                </c:val>
                <c:extLst>
                  <c:ext xmlns:c16="http://schemas.microsoft.com/office/drawing/2014/chart" uri="{C3380CC4-5D6E-409C-BE32-E72D297353CC}">
                    <c16:uniqueId val="{00000003-F778-4DAF-BAB8-49BAAD04CDBD}"/>
                  </c:ext>
                </c:extLst>
              </c15:ser>
            </c15:filteredBarSeries>
          </c:ext>
        </c:extLst>
      </c:barChart>
      <c:catAx>
        <c:axId val="4606865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6069071"/>
        <c:crosses val="autoZero"/>
        <c:auto val="1"/>
        <c:lblAlgn val="ctr"/>
        <c:lblOffset val="100"/>
        <c:noMultiLvlLbl val="0"/>
      </c:catAx>
      <c:valAx>
        <c:axId val="460690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6068655"/>
        <c:crosses val="autoZero"/>
        <c:crossBetween val="between"/>
      </c:valAx>
      <c:dTable>
        <c:showHorzBorder val="0"/>
        <c:showVertBorder val="1"/>
        <c:showOutline val="0"/>
        <c:showKeys val="1"/>
        <c:spPr>
          <a:noFill/>
          <a:ln w="9525" cap="flat" cmpd="sng" algn="ctr">
            <a:solidFill>
              <a:schemeClr val="tx1"/>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n-US"/>
          </a:p>
        </c:txPr>
      </c:dTable>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Additional Charging Ports for Disadvantaged</a:t>
            </a:r>
            <a:r>
              <a:rPr lang="en-US" baseline="0"/>
              <a:t> Communities</a:t>
            </a:r>
            <a:endParaRPr lang="en-US"/>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'Results_TEINA Comparison'!$AG$113</c:f>
              <c:strCache>
                <c:ptCount val="1"/>
                <c:pt idx="0">
                  <c:v>Workplace L2</c:v>
                </c:pt>
              </c:strCache>
            </c:strRef>
          </c:tx>
          <c:spPr>
            <a:solidFill>
              <a:srgbClr val="0C71A4"/>
            </a:solidFill>
            <a:ln>
              <a:noFill/>
            </a:ln>
            <a:effectLst/>
          </c:spPr>
          <c:invertIfNegative val="0"/>
          <c:cat>
            <c:multiLvlStrRef>
              <c:extLst>
                <c:ext xmlns:c15="http://schemas.microsoft.com/office/drawing/2012/chart" uri="{02D57815-91ED-43cb-92C2-25804820EDAC}">
                  <c15:fullRef>
                    <c15:sqref>'Results_TEINA Comparison'!$AE$114:$AF$125</c15:sqref>
                  </c15:fullRef>
                </c:ext>
              </c:extLst>
              <c:f>('Results_TEINA Comparison'!$AE$115:$AF$116,'Results_TEINA Comparison'!$AE$118:$AF$119,'Results_TEINA Comparison'!$AE$121:$AF$122,'Results_TEINA Comparison'!$AE$124:$AF$125)</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Comparison'!$AG$114:$AG$125</c15:sqref>
                  </c15:fullRef>
                </c:ext>
              </c:extLst>
              <c:f>('Results_TEINA Comparison'!$AG$115:$AG$116,'Results_TEINA Comparison'!$AG$118:$AG$119,'Results_TEINA Comparison'!$AG$121:$AG$122,'Results_TEINA Comparison'!$AG$124:$AG$125)</c:f>
              <c:numCache>
                <c:formatCode>#,##0</c:formatCode>
                <c:ptCount val="8"/>
                <c:pt idx="0">
                  <c:v>72.364617982802372</c:v>
                </c:pt>
                <c:pt idx="1">
                  <c:v>29.924874799413811</c:v>
                </c:pt>
                <c:pt idx="2">
                  <c:v>359.62105951930823</c:v>
                </c:pt>
                <c:pt idx="3">
                  <c:v>150.95229931239595</c:v>
                </c:pt>
                <c:pt idx="4">
                  <c:v>1654.7546957932748</c:v>
                </c:pt>
                <c:pt idx="5">
                  <c:v>699.44652288723546</c:v>
                </c:pt>
                <c:pt idx="6">
                  <c:v>3594.0113740996599</c:v>
                </c:pt>
                <c:pt idx="7">
                  <c:v>1521.5179613101145</c:v>
                </c:pt>
              </c:numCache>
            </c:numRef>
          </c:val>
          <c:extLst>
            <c:ext xmlns:c16="http://schemas.microsoft.com/office/drawing/2014/chart" uri="{C3380CC4-5D6E-409C-BE32-E72D297353CC}">
              <c16:uniqueId val="{00000000-4E4D-49FA-A207-DF7C2ABD46FD}"/>
            </c:ext>
          </c:extLst>
        </c:ser>
        <c:ser>
          <c:idx val="1"/>
          <c:order val="1"/>
          <c:tx>
            <c:strRef>
              <c:f>'Results_TEINA Comparison'!$AH$113</c:f>
              <c:strCache>
                <c:ptCount val="1"/>
                <c:pt idx="0">
                  <c:v>Public L2</c:v>
                </c:pt>
              </c:strCache>
            </c:strRef>
          </c:tx>
          <c:spPr>
            <a:solidFill>
              <a:srgbClr val="FF6801"/>
            </a:solidFill>
            <a:ln>
              <a:noFill/>
            </a:ln>
            <a:effectLst/>
          </c:spPr>
          <c:invertIfNegative val="0"/>
          <c:cat>
            <c:multiLvlStrRef>
              <c:extLst>
                <c:ext xmlns:c15="http://schemas.microsoft.com/office/drawing/2012/chart" uri="{02D57815-91ED-43cb-92C2-25804820EDAC}">
                  <c15:fullRef>
                    <c15:sqref>'Results_TEINA Comparison'!$AE$114:$AF$125</c15:sqref>
                  </c15:fullRef>
                </c:ext>
              </c:extLst>
              <c:f>('Results_TEINA Comparison'!$AE$115:$AF$116,'Results_TEINA Comparison'!$AE$118:$AF$119,'Results_TEINA Comparison'!$AE$121:$AF$122,'Results_TEINA Comparison'!$AE$124:$AF$125)</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Comparison'!$AH$114:$AH$125</c15:sqref>
                  </c15:fullRef>
                </c:ext>
              </c:extLst>
              <c:f>('Results_TEINA Comparison'!$AH$115:$AH$116,'Results_TEINA Comparison'!$AH$118:$AH$119,'Results_TEINA Comparison'!$AH$121:$AH$122,'Results_TEINA Comparison'!$AH$124:$AH$125)</c:f>
              <c:numCache>
                <c:formatCode>#,##0</c:formatCode>
                <c:ptCount val="8"/>
                <c:pt idx="0">
                  <c:v>26.892797188875171</c:v>
                </c:pt>
                <c:pt idx="1">
                  <c:v>20.176092107106491</c:v>
                </c:pt>
                <c:pt idx="2">
                  <c:v>127.97167854865148</c:v>
                </c:pt>
                <c:pt idx="3">
                  <c:v>105.45622252317422</c:v>
                </c:pt>
                <c:pt idx="4">
                  <c:v>583.6520077914679</c:v>
                </c:pt>
                <c:pt idx="5">
                  <c:v>491.99971902672075</c:v>
                </c:pt>
                <c:pt idx="6">
                  <c:v>1265.9514674702264</c:v>
                </c:pt>
                <c:pt idx="7">
                  <c:v>1071.3259120866528</c:v>
                </c:pt>
              </c:numCache>
            </c:numRef>
          </c:val>
          <c:extLst>
            <c:ext xmlns:c16="http://schemas.microsoft.com/office/drawing/2014/chart" uri="{C3380CC4-5D6E-409C-BE32-E72D297353CC}">
              <c16:uniqueId val="{00000001-4E4D-49FA-A207-DF7C2ABD46FD}"/>
            </c:ext>
          </c:extLst>
        </c:ser>
        <c:ser>
          <c:idx val="2"/>
          <c:order val="2"/>
          <c:tx>
            <c:strRef>
              <c:f>'Results_TEINA Comparison'!$AI$113</c:f>
              <c:strCache>
                <c:ptCount val="1"/>
                <c:pt idx="0">
                  <c:v>DCFC</c:v>
                </c:pt>
              </c:strCache>
            </c:strRef>
          </c:tx>
          <c:spPr>
            <a:solidFill>
              <a:srgbClr val="19FFC3"/>
            </a:solidFill>
            <a:ln>
              <a:noFill/>
            </a:ln>
            <a:effectLst/>
          </c:spPr>
          <c:invertIfNegative val="0"/>
          <c:cat>
            <c:multiLvlStrRef>
              <c:extLst>
                <c:ext xmlns:c15="http://schemas.microsoft.com/office/drawing/2012/chart" uri="{02D57815-91ED-43cb-92C2-25804820EDAC}">
                  <c15:fullRef>
                    <c15:sqref>'Results_TEINA Comparison'!$AE$114:$AF$125</c15:sqref>
                  </c15:fullRef>
                </c:ext>
              </c:extLst>
              <c:f>('Results_TEINA Comparison'!$AE$115:$AF$116,'Results_TEINA Comparison'!$AE$118:$AF$119,'Results_TEINA Comparison'!$AE$121:$AF$122,'Results_TEINA Comparison'!$AE$124:$AF$125)</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Comparison'!$AI$114:$AI$125</c15:sqref>
                  </c15:fullRef>
                </c:ext>
              </c:extLst>
              <c:f>('Results_TEINA Comparison'!$AI$115:$AI$116,'Results_TEINA Comparison'!$AI$118:$AI$119,'Results_TEINA Comparison'!$AI$121:$AI$122,'Results_TEINA Comparison'!$AI$124:$AI$125)</c:f>
              <c:numCache>
                <c:formatCode>#,##0</c:formatCode>
                <c:ptCount val="8"/>
                <c:pt idx="0">
                  <c:v>11.196369071700429</c:v>
                </c:pt>
                <c:pt idx="1">
                  <c:v>13.779358970421477</c:v>
                </c:pt>
                <c:pt idx="2">
                  <c:v>53.184268147920029</c:v>
                </c:pt>
                <c:pt idx="3">
                  <c:v>71.383017189667683</c:v>
                </c:pt>
                <c:pt idx="4">
                  <c:v>233.35748256658806</c:v>
                </c:pt>
                <c:pt idx="5">
                  <c:v>328.93084936025605</c:v>
                </c:pt>
                <c:pt idx="6">
                  <c:v>501.32268330005587</c:v>
                </c:pt>
                <c:pt idx="7">
                  <c:v>714.90332659059425</c:v>
                </c:pt>
              </c:numCache>
            </c:numRef>
          </c:val>
          <c:extLst>
            <c:ext xmlns:c16="http://schemas.microsoft.com/office/drawing/2014/chart" uri="{C3380CC4-5D6E-409C-BE32-E72D297353CC}">
              <c16:uniqueId val="{00000002-4E4D-49FA-A207-DF7C2ABD46FD}"/>
            </c:ext>
          </c:extLst>
        </c:ser>
        <c:dLbls>
          <c:showLegendKey val="0"/>
          <c:showVal val="0"/>
          <c:showCatName val="0"/>
          <c:showSerName val="0"/>
          <c:showPercent val="0"/>
          <c:showBubbleSize val="0"/>
        </c:dLbls>
        <c:gapWidth val="150"/>
        <c:overlap val="100"/>
        <c:axId val="46068655"/>
        <c:axId val="46069071"/>
        <c:extLst>
          <c:ext xmlns:c15="http://schemas.microsoft.com/office/drawing/2012/chart" uri="{02D57815-91ED-43cb-92C2-25804820EDAC}">
            <c15:filteredBarSeries>
              <c15:ser>
                <c:idx val="3"/>
                <c:order val="3"/>
                <c:tx>
                  <c:strRef>
                    <c:extLst>
                      <c:ext uri="{02D57815-91ED-43cb-92C2-25804820EDAC}">
                        <c15:formulaRef>
                          <c15:sqref>'Results_TEINA Comparison'!$AJ$113</c15:sqref>
                        </c15:formulaRef>
                      </c:ext>
                    </c:extLst>
                    <c:strCache>
                      <c:ptCount val="1"/>
                      <c:pt idx="0">
                        <c:v>Total</c:v>
                      </c:pt>
                    </c:strCache>
                  </c:strRef>
                </c:tx>
                <c:spPr>
                  <a:solidFill>
                    <a:schemeClr val="accent4"/>
                  </a:solidFill>
                  <a:ln>
                    <a:noFill/>
                  </a:ln>
                  <a:effectLst/>
                </c:spPr>
                <c:invertIfNegative val="0"/>
                <c:cat>
                  <c:multiLvlStrRef>
                    <c:extLst>
                      <c:ext uri="{02D57815-91ED-43cb-92C2-25804820EDAC}">
                        <c15:fullRef>
                          <c15:sqref>'Results_TEINA Comparison'!$AE$114:$AF$125</c15:sqref>
                        </c15:fullRef>
                        <c15:formulaRef>
                          <c15:sqref>('Results_TEINA Comparison'!$AE$115:$AF$116,'Results_TEINA Comparison'!$AE$118:$AF$119,'Results_TEINA Comparison'!$AE$121:$AF$122,'Results_TEINA Comparison'!$AE$124:$AF$125)</c15:sqref>
                        </c15:formulaRef>
                      </c:ext>
                    </c:extLst>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uri="{02D57815-91ED-43cb-92C2-25804820EDAC}">
                        <c15:fullRef>
                          <c15:sqref>'Results_TEINA Comparison'!$AJ$114:$AJ$125</c15:sqref>
                        </c15:fullRef>
                        <c15:formulaRef>
                          <c15:sqref>('Results_TEINA Comparison'!$AJ$115:$AJ$116,'Results_TEINA Comparison'!$AJ$118:$AJ$119,'Results_TEINA Comparison'!$AJ$121:$AJ$122,'Results_TEINA Comparison'!$AJ$124:$AJ$125)</c15:sqref>
                        </c15:formulaRef>
                      </c:ext>
                    </c:extLst>
                    <c:numCache>
                      <c:formatCode>#,##0</c:formatCode>
                      <c:ptCount val="8"/>
                      <c:pt idx="0">
                        <c:v>110.45378424337797</c:v>
                      </c:pt>
                      <c:pt idx="1">
                        <c:v>63.880325876941775</c:v>
                      </c:pt>
                      <c:pt idx="2">
                        <c:v>540.77700621587974</c:v>
                      </c:pt>
                      <c:pt idx="3">
                        <c:v>327.79153902523785</c:v>
                      </c:pt>
                      <c:pt idx="4">
                        <c:v>2471.7641861513312</c:v>
                      </c:pt>
                      <c:pt idx="5">
                        <c:v>1520.3770912742125</c:v>
                      </c:pt>
                      <c:pt idx="6">
                        <c:v>5361.2855248699425</c:v>
                      </c:pt>
                      <c:pt idx="7">
                        <c:v>3307.7471999873615</c:v>
                      </c:pt>
                    </c:numCache>
                  </c:numRef>
                </c:val>
                <c:extLst>
                  <c:ext xmlns:c16="http://schemas.microsoft.com/office/drawing/2014/chart" uri="{C3380CC4-5D6E-409C-BE32-E72D297353CC}">
                    <c16:uniqueId val="{00000003-4E4D-49FA-A207-DF7C2ABD46FD}"/>
                  </c:ext>
                </c:extLst>
              </c15:ser>
            </c15:filteredBarSeries>
          </c:ext>
        </c:extLst>
      </c:barChart>
      <c:catAx>
        <c:axId val="4606865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6069071"/>
        <c:crosses val="autoZero"/>
        <c:auto val="1"/>
        <c:lblAlgn val="ctr"/>
        <c:lblOffset val="100"/>
        <c:noMultiLvlLbl val="0"/>
      </c:catAx>
      <c:valAx>
        <c:axId val="460690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6068655"/>
        <c:crosses val="autoZero"/>
        <c:crossBetween val="between"/>
      </c:valAx>
      <c:dTable>
        <c:showHorzBorder val="0"/>
        <c:showVertBorder val="1"/>
        <c:showOutline val="0"/>
        <c:showKeys val="1"/>
        <c:spPr>
          <a:noFill/>
          <a:ln w="9525" cap="flat" cmpd="sng" algn="ctr">
            <a:solidFill>
              <a:schemeClr val="tx1"/>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n-US"/>
          </a:p>
        </c:txPr>
      </c:dTable>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Lists!$E$8</c:f>
          <c:strCache>
            <c:ptCount val="1"/>
            <c:pt idx="0">
              <c:v>Rural Charging Ports - Oregon</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'Results_Selected Geography'!$B$15:$C$15</c:f>
              <c:strCache>
                <c:ptCount val="2"/>
                <c:pt idx="0">
                  <c:v>Rural</c:v>
                </c:pt>
                <c:pt idx="1">
                  <c:v>Workplace L2</c:v>
                </c:pt>
              </c:strCache>
            </c:strRef>
          </c:tx>
          <c:spPr>
            <a:solidFill>
              <a:srgbClr val="0C71A4"/>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Geography'!$D$15:$S$15</c:f>
              <c:numCache>
                <c:formatCode>#,##0</c:formatCode>
                <c:ptCount val="16"/>
                <c:pt idx="0" formatCode="0">
                  <c:v>550.02366251773765</c:v>
                </c:pt>
                <c:pt idx="1">
                  <c:v>760.22623316349166</c:v>
                </c:pt>
                <c:pt idx="2">
                  <c:v>1050.7619307584125</c:v>
                </c:pt>
                <c:pt idx="3">
                  <c:v>1452.3316704511865</c:v>
                </c:pt>
                <c:pt idx="4">
                  <c:v>2007.3693376701606</c:v>
                </c:pt>
                <c:pt idx="5" formatCode="0">
                  <c:v>2774.5257779626254</c:v>
                </c:pt>
                <c:pt idx="6">
                  <c:v>3770.2636482881844</c:v>
                </c:pt>
                <c:pt idx="7">
                  <c:v>5123.3576889098249</c:v>
                </c:pt>
                <c:pt idx="8">
                  <c:v>6962.0579506234744</c:v>
                </c:pt>
                <c:pt idx="9">
                  <c:v>9460.6416047740931</c:v>
                </c:pt>
                <c:pt idx="10" formatCode="0">
                  <c:v>12855.931422686186</c:v>
                </c:pt>
                <c:pt idx="11">
                  <c:v>15017.860321112576</c:v>
                </c:pt>
                <c:pt idx="12">
                  <c:v>17543.35187464175</c:v>
                </c:pt>
                <c:pt idx="13">
                  <c:v>20493.544913640242</c:v>
                </c:pt>
                <c:pt idx="14">
                  <c:v>23939.859733102814</c:v>
                </c:pt>
                <c:pt idx="15" formatCode="0">
                  <c:v>27965.727084101411</c:v>
                </c:pt>
              </c:numCache>
            </c:numRef>
          </c:val>
          <c:extLst>
            <c:ext xmlns:c16="http://schemas.microsoft.com/office/drawing/2014/chart" uri="{C3380CC4-5D6E-409C-BE32-E72D297353CC}">
              <c16:uniqueId val="{00000000-4C5C-4458-9AE6-E50D3EDFE709}"/>
            </c:ext>
          </c:extLst>
        </c:ser>
        <c:ser>
          <c:idx val="1"/>
          <c:order val="1"/>
          <c:tx>
            <c:strRef>
              <c:f>'Results_Selected Geography'!$B$16:$C$16</c:f>
              <c:strCache>
                <c:ptCount val="2"/>
                <c:pt idx="0">
                  <c:v>Rural</c:v>
                </c:pt>
                <c:pt idx="1">
                  <c:v>Public L2</c:v>
                </c:pt>
              </c:strCache>
            </c:strRef>
          </c:tx>
          <c:spPr>
            <a:solidFill>
              <a:srgbClr val="FF6801"/>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Geography'!$D$16:$S$16</c:f>
              <c:numCache>
                <c:formatCode>#,##0</c:formatCode>
                <c:ptCount val="16"/>
                <c:pt idx="0">
                  <c:v>371.91322448017763</c:v>
                </c:pt>
                <c:pt idx="1">
                  <c:v>517.7125024152059</c:v>
                </c:pt>
                <c:pt idx="2">
                  <c:v>720.66874075702549</c:v>
                </c:pt>
                <c:pt idx="3">
                  <c:v>1003.1888963110009</c:v>
                </c:pt>
                <c:pt idx="4">
                  <c:v>1396.4640128896465</c:v>
                </c:pt>
                <c:pt idx="5">
                  <c:v>1943.9128029296849</c:v>
                </c:pt>
                <c:pt idx="6">
                  <c:v>2645.1804783716566</c:v>
                </c:pt>
                <c:pt idx="7">
                  <c:v>3599.430876021449</c:v>
                </c:pt>
                <c:pt idx="8">
                  <c:v>4897.9276602071568</c:v>
                </c:pt>
                <c:pt idx="9">
                  <c:v>6664.8579152987741</c:v>
                </c:pt>
                <c:pt idx="10">
                  <c:v>9069.2092886569862</c:v>
                </c:pt>
                <c:pt idx="11">
                  <c:v>10596.459316620732</c:v>
                </c:pt>
                <c:pt idx="12">
                  <c:v>12380.89743824029</c:v>
                </c:pt>
                <c:pt idx="13">
                  <c:v>14465.833991906355</c:v>
                </c:pt>
                <c:pt idx="14">
                  <c:v>16901.872753994459</c:v>
                </c:pt>
                <c:pt idx="15">
                  <c:v>19748.139149948394</c:v>
                </c:pt>
              </c:numCache>
            </c:numRef>
          </c:val>
          <c:extLst>
            <c:ext xmlns:c16="http://schemas.microsoft.com/office/drawing/2014/chart" uri="{C3380CC4-5D6E-409C-BE32-E72D297353CC}">
              <c16:uniqueId val="{00000001-4C5C-4458-9AE6-E50D3EDFE709}"/>
            </c:ext>
          </c:extLst>
        </c:ser>
        <c:ser>
          <c:idx val="2"/>
          <c:order val="2"/>
          <c:tx>
            <c:strRef>
              <c:f>'Results_Selected Geography'!$B$17:$C$17</c:f>
              <c:strCache>
                <c:ptCount val="2"/>
                <c:pt idx="0">
                  <c:v>Rural</c:v>
                </c:pt>
                <c:pt idx="1">
                  <c:v>DCFC</c:v>
                </c:pt>
              </c:strCache>
            </c:strRef>
          </c:tx>
          <c:spPr>
            <a:solidFill>
              <a:srgbClr val="19FFC3"/>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Geography'!$D$17:$S$17</c:f>
              <c:numCache>
                <c:formatCode>#,##0</c:formatCode>
                <c:ptCount val="16"/>
                <c:pt idx="0">
                  <c:v>253.99992222251316</c:v>
                </c:pt>
                <c:pt idx="1">
                  <c:v>352.94477819513742</c:v>
                </c:pt>
                <c:pt idx="2">
                  <c:v>490.43328582631176</c:v>
                </c:pt>
                <c:pt idx="3">
                  <c:v>681.48000113890498</c:v>
                </c:pt>
                <c:pt idx="4">
                  <c:v>946.94835235297569</c:v>
                </c:pt>
                <c:pt idx="5">
                  <c:v>1315.8290493123955</c:v>
                </c:pt>
                <c:pt idx="6">
                  <c:v>1786.0820718553887</c:v>
                </c:pt>
                <c:pt idx="7">
                  <c:v>2424.3948475451753</c:v>
                </c:pt>
                <c:pt idx="8">
                  <c:v>3290.8288311173892</c:v>
                </c:pt>
                <c:pt idx="9">
                  <c:v>4466.910332976051</c:v>
                </c:pt>
                <c:pt idx="10">
                  <c:v>6063.301662539875</c:v>
                </c:pt>
                <c:pt idx="11">
                  <c:v>7081.703151117511</c:v>
                </c:pt>
                <c:pt idx="12">
                  <c:v>8271.1569227020736</c:v>
                </c:pt>
                <c:pt idx="13">
                  <c:v>9660.3931822766172</c:v>
                </c:pt>
                <c:pt idx="14">
                  <c:v>11282.967704315921</c:v>
                </c:pt>
                <c:pt idx="15">
                  <c:v>13178.072342872763</c:v>
                </c:pt>
              </c:numCache>
            </c:numRef>
          </c:val>
          <c:extLst>
            <c:ext xmlns:c16="http://schemas.microsoft.com/office/drawing/2014/chart" uri="{C3380CC4-5D6E-409C-BE32-E72D297353CC}">
              <c16:uniqueId val="{00000002-4C5C-4458-9AE6-E50D3EDFE709}"/>
            </c:ext>
          </c:extLst>
        </c:ser>
        <c:dLbls>
          <c:showLegendKey val="0"/>
          <c:showVal val="0"/>
          <c:showCatName val="0"/>
          <c:showSerName val="0"/>
          <c:showPercent val="0"/>
          <c:showBubbleSize val="0"/>
        </c:dLbls>
        <c:gapWidth val="219"/>
        <c:overlap val="100"/>
        <c:axId val="596080175"/>
        <c:axId val="596069775"/>
      </c:barChart>
      <c:catAx>
        <c:axId val="59608017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69775"/>
        <c:crosses val="autoZero"/>
        <c:auto val="1"/>
        <c:lblAlgn val="ctr"/>
        <c:lblOffset val="100"/>
        <c:noMultiLvlLbl val="0"/>
      </c:catAx>
      <c:valAx>
        <c:axId val="5960697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80175"/>
        <c:crosses val="autoZero"/>
        <c:crossBetween val="between"/>
      </c:valAx>
      <c:spPr>
        <a:noFill/>
        <a:ln>
          <a:solidFill>
            <a:schemeClr val="tx1"/>
          </a:solidFill>
        </a:ln>
        <a:effectLst/>
      </c:spPr>
    </c:plotArea>
    <c:legend>
      <c:legendPos val="r"/>
      <c:layout>
        <c:manualLayout>
          <c:xMode val="edge"/>
          <c:yMode val="edge"/>
          <c:x val="0.14628123093191936"/>
          <c:y val="0.18820362135929916"/>
          <c:w val="0.32418750399372531"/>
          <c:h val="0.23570164591779613"/>
        </c:manualLayout>
      </c:layout>
      <c:overlay val="1"/>
      <c:spPr>
        <a:solidFill>
          <a:schemeClr val="bg1"/>
        </a:solidFill>
        <a:ln>
          <a:solidFill>
            <a:sysClr val="windowText" lastClr="000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Lists!$E$11</c:f>
          <c:strCache>
            <c:ptCount val="1"/>
            <c:pt idx="0">
              <c:v>Total Charging Ports - Oregon</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Total Workplace L2</c:v>
          </c:tx>
          <c:spPr>
            <a:solidFill>
              <a:srgbClr val="0C71A4"/>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Geography'!$D$22:$S$22</c:f>
              <c:numCache>
                <c:formatCode>#,##0</c:formatCode>
                <c:ptCount val="16"/>
                <c:pt idx="0">
                  <c:v>1446.0225818313124</c:v>
                </c:pt>
                <c:pt idx="1">
                  <c:v>1995.0780417983619</c:v>
                </c:pt>
                <c:pt idx="2">
                  <c:v>2752.6156669550751</c:v>
                </c:pt>
                <c:pt idx="3">
                  <c:v>3797.8004511290615</c:v>
                </c:pt>
                <c:pt idx="4">
                  <c:v>5239.8587782447185</c:v>
                </c:pt>
                <c:pt idx="5">
                  <c:v>7229.493965044564</c:v>
                </c:pt>
                <c:pt idx="6">
                  <c:v>9815.9118371278601</c:v>
                </c:pt>
                <c:pt idx="7">
                  <c:v>13327.65031711845</c:v>
                </c:pt>
                <c:pt idx="8">
                  <c:v>18095.7555447983</c:v>
                </c:pt>
                <c:pt idx="9">
                  <c:v>24569.710708475348</c:v>
                </c:pt>
                <c:pt idx="10">
                  <c:v>33359.809061413362</c:v>
                </c:pt>
                <c:pt idx="11">
                  <c:v>38962.581608540349</c:v>
                </c:pt>
                <c:pt idx="12">
                  <c:v>45506.339565801711</c:v>
                </c:pt>
                <c:pt idx="13">
                  <c:v>53149.121560870117</c:v>
                </c:pt>
                <c:pt idx="14">
                  <c:v>62075.508858702429</c:v>
                </c:pt>
                <c:pt idx="15">
                  <c:v>72501.083210578465</c:v>
                </c:pt>
              </c:numCache>
            </c:numRef>
          </c:val>
          <c:extLst>
            <c:ext xmlns:c16="http://schemas.microsoft.com/office/drawing/2014/chart" uri="{C3380CC4-5D6E-409C-BE32-E72D297353CC}">
              <c16:uniqueId val="{00000000-08D2-4F10-9D1D-B13F110DBE42}"/>
            </c:ext>
          </c:extLst>
        </c:ser>
        <c:ser>
          <c:idx val="1"/>
          <c:order val="1"/>
          <c:tx>
            <c:v>Total Public L2</c:v>
          </c:tx>
          <c:spPr>
            <a:solidFill>
              <a:srgbClr val="FF6801"/>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Geography'!$D$23:$S$23</c:f>
              <c:numCache>
                <c:formatCode>#,##0</c:formatCode>
                <c:ptCount val="16"/>
                <c:pt idx="0">
                  <c:v>909.82595491832774</c:v>
                </c:pt>
                <c:pt idx="1">
                  <c:v>1253.1107034491786</c:v>
                </c:pt>
                <c:pt idx="2">
                  <c:v>1726.0613468794436</c:v>
                </c:pt>
                <c:pt idx="3">
                  <c:v>2377.7093615186177</c:v>
                </c:pt>
                <c:pt idx="4">
                  <c:v>3275.6473365734705</c:v>
                </c:pt>
                <c:pt idx="5">
                  <c:v>4513.0631584219627</c:v>
                </c:pt>
                <c:pt idx="6">
                  <c:v>6125.9799804194354</c:v>
                </c:pt>
                <c:pt idx="7">
                  <c:v>8315.3749671749647</c:v>
                </c:pt>
                <c:pt idx="8">
                  <c:v>11287.303577874824</c:v>
                </c:pt>
                <c:pt idx="9">
                  <c:v>15321.478572118731</c:v>
                </c:pt>
                <c:pt idx="10">
                  <c:v>20797.601650176159</c:v>
                </c:pt>
                <c:pt idx="11">
                  <c:v>24289.67119369984</c:v>
                </c:pt>
                <c:pt idx="12">
                  <c:v>28368.088838703094</c:v>
                </c:pt>
                <c:pt idx="13">
                  <c:v>33131.308088601785</c:v>
                </c:pt>
                <c:pt idx="14">
                  <c:v>38694.313854637156</c:v>
                </c:pt>
                <c:pt idx="15">
                  <c:v>45191.398277276057</c:v>
                </c:pt>
              </c:numCache>
            </c:numRef>
          </c:val>
          <c:extLst>
            <c:ext xmlns:c16="http://schemas.microsoft.com/office/drawing/2014/chart" uri="{C3380CC4-5D6E-409C-BE32-E72D297353CC}">
              <c16:uniqueId val="{00000001-08D2-4F10-9D1D-B13F110DBE42}"/>
            </c:ext>
          </c:extLst>
        </c:ser>
        <c:ser>
          <c:idx val="2"/>
          <c:order val="2"/>
          <c:tx>
            <c:v>Total DCFC</c:v>
          </c:tx>
          <c:spPr>
            <a:solidFill>
              <a:srgbClr val="19FFC3"/>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Geography'!$D$24:$S$24</c:f>
              <c:numCache>
                <c:formatCode>#,##0</c:formatCode>
                <c:ptCount val="16"/>
                <c:pt idx="0">
                  <c:v>483.33032424671626</c:v>
                </c:pt>
                <c:pt idx="1">
                  <c:v>668.46543942048243</c:v>
                </c:pt>
                <c:pt idx="2">
                  <c:v>921.05556443467378</c:v>
                </c:pt>
                <c:pt idx="3">
                  <c:v>1270.4661979950429</c:v>
                </c:pt>
                <c:pt idx="4">
                  <c:v>1756.0804526456516</c:v>
                </c:pt>
                <c:pt idx="5">
                  <c:v>2434.1086886947</c:v>
                </c:pt>
                <c:pt idx="6">
                  <c:v>3308.2545021500482</c:v>
                </c:pt>
                <c:pt idx="7">
                  <c:v>4492.8468893498321</c:v>
                </c:pt>
                <c:pt idx="8">
                  <c:v>6077.9377869098225</c:v>
                </c:pt>
                <c:pt idx="9">
                  <c:v>8207.5689232983241</c:v>
                </c:pt>
                <c:pt idx="10">
                  <c:v>11067.800455089007</c:v>
                </c:pt>
                <c:pt idx="11">
                  <c:v>12883.848408434507</c:v>
                </c:pt>
                <c:pt idx="12">
                  <c:v>15002.908842017336</c:v>
                </c:pt>
                <c:pt idx="13">
                  <c:v>17482.543262268449</c:v>
                </c:pt>
                <c:pt idx="14">
                  <c:v>20375.750518438712</c:v>
                </c:pt>
                <c:pt idx="15">
                  <c:v>23751.374850737055</c:v>
                </c:pt>
              </c:numCache>
            </c:numRef>
          </c:val>
          <c:extLst>
            <c:ext xmlns:c16="http://schemas.microsoft.com/office/drawing/2014/chart" uri="{C3380CC4-5D6E-409C-BE32-E72D297353CC}">
              <c16:uniqueId val="{00000002-08D2-4F10-9D1D-B13F110DBE42}"/>
            </c:ext>
          </c:extLst>
        </c:ser>
        <c:dLbls>
          <c:showLegendKey val="0"/>
          <c:showVal val="0"/>
          <c:showCatName val="0"/>
          <c:showSerName val="0"/>
          <c:showPercent val="0"/>
          <c:showBubbleSize val="0"/>
        </c:dLbls>
        <c:gapWidth val="219"/>
        <c:overlap val="100"/>
        <c:axId val="596080175"/>
        <c:axId val="596069775"/>
      </c:barChart>
      <c:catAx>
        <c:axId val="59608017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69775"/>
        <c:crosses val="autoZero"/>
        <c:auto val="1"/>
        <c:lblAlgn val="ctr"/>
        <c:lblOffset val="100"/>
        <c:noMultiLvlLbl val="0"/>
      </c:catAx>
      <c:valAx>
        <c:axId val="5960697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80175"/>
        <c:crosses val="autoZero"/>
        <c:crossBetween val="between"/>
      </c:valAx>
      <c:spPr>
        <a:noFill/>
        <a:ln>
          <a:solidFill>
            <a:schemeClr val="tx1"/>
          </a:solidFill>
        </a:ln>
        <a:effectLst/>
      </c:spPr>
    </c:plotArea>
    <c:legend>
      <c:legendPos val="r"/>
      <c:layout>
        <c:manualLayout>
          <c:xMode val="edge"/>
          <c:yMode val="edge"/>
          <c:x val="0.13789761451289084"/>
          <c:y val="0.21343712713291732"/>
          <c:w val="0.25099125109361331"/>
          <c:h val="0.23570164591779613"/>
        </c:manualLayout>
      </c:layout>
      <c:overlay val="1"/>
      <c:spPr>
        <a:solidFill>
          <a:schemeClr val="bg1"/>
        </a:solidFill>
        <a:ln>
          <a:solidFill>
            <a:sysClr val="windowText" lastClr="000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Lists!$E$9</c:f>
          <c:strCache>
            <c:ptCount val="1"/>
            <c:pt idx="0">
              <c:v>DACs Incremental Charging Ports - Oregon</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'Results_Selected Geography'!$B$18:$C$18</c:f>
              <c:strCache>
                <c:ptCount val="2"/>
                <c:pt idx="0">
                  <c:v>DACs</c:v>
                </c:pt>
                <c:pt idx="1">
                  <c:v>Workplace L2</c:v>
                </c:pt>
              </c:strCache>
            </c:strRef>
          </c:tx>
          <c:spPr>
            <a:solidFill>
              <a:srgbClr val="0C71A4"/>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Geography'!$D$18:$S$18</c:f>
              <c:numCache>
                <c:formatCode>#,##0</c:formatCode>
                <c:ptCount val="16"/>
                <c:pt idx="0">
                  <c:v>102.28949278221626</c:v>
                </c:pt>
                <c:pt idx="1">
                  <c:v>141.08357308616806</c:v>
                </c:pt>
                <c:pt idx="2">
                  <c:v>194.59060802206534</c:v>
                </c:pt>
                <c:pt idx="3">
                  <c:v>268.39059928876611</c:v>
                </c:pt>
                <c:pt idx="4">
                  <c:v>370.17980733384047</c:v>
                </c:pt>
                <c:pt idx="5">
                  <c:v>510.57335883170396</c:v>
                </c:pt>
                <c:pt idx="6">
                  <c:v>693.13086138054587</c:v>
                </c:pt>
                <c:pt idx="7">
                  <c:v>940.96251339368803</c:v>
                </c:pt>
                <c:pt idx="8">
                  <c:v>1277.4073424586045</c:v>
                </c:pt>
                <c:pt idx="9">
                  <c:v>1734.1493368125714</c:v>
                </c:pt>
                <c:pt idx="10">
                  <c:v>2354.2012186805123</c:v>
                </c:pt>
                <c:pt idx="11">
                  <c:v>2749.4952899662799</c:v>
                </c:pt>
                <c:pt idx="12">
                  <c:v>3211.163213051027</c:v>
                </c:pt>
                <c:pt idx="13">
                  <c:v>3750.3498254687529</c:v>
                </c:pt>
                <c:pt idx="14">
                  <c:v>4380.0712951085998</c:v>
                </c:pt>
                <c:pt idx="15">
                  <c:v>5115.529335409773</c:v>
                </c:pt>
              </c:numCache>
            </c:numRef>
          </c:val>
          <c:extLst>
            <c:ext xmlns:c16="http://schemas.microsoft.com/office/drawing/2014/chart" uri="{C3380CC4-5D6E-409C-BE32-E72D297353CC}">
              <c16:uniqueId val="{00000000-CF0C-443B-8660-BF493AB50D89}"/>
            </c:ext>
          </c:extLst>
        </c:ser>
        <c:ser>
          <c:idx val="1"/>
          <c:order val="1"/>
          <c:tx>
            <c:strRef>
              <c:f>'Results_Selected Geography'!$B$19:$C$19</c:f>
              <c:strCache>
                <c:ptCount val="2"/>
                <c:pt idx="0">
                  <c:v>DACs</c:v>
                </c:pt>
                <c:pt idx="1">
                  <c:v>Public L2</c:v>
                </c:pt>
              </c:strCache>
            </c:strRef>
          </c:tx>
          <c:spPr>
            <a:solidFill>
              <a:srgbClr val="FF6801"/>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Geography'!$D$19:$S$19</c:f>
              <c:numCache>
                <c:formatCode>#,##0</c:formatCode>
                <c:ptCount val="16"/>
                <c:pt idx="0">
                  <c:v>47.068889295981634</c:v>
                </c:pt>
                <c:pt idx="1">
                  <c:v>64.83622387182713</c:v>
                </c:pt>
                <c:pt idx="2">
                  <c:v>89.310285176339761</c:v>
                </c:pt>
                <c:pt idx="3">
                  <c:v>123.02269567776351</c:v>
                </c:pt>
                <c:pt idx="4">
                  <c:v>169.46070233614137</c:v>
                </c:pt>
                <c:pt idx="5">
                  <c:v>233.42790107182569</c:v>
                </c:pt>
                <c:pt idx="6">
                  <c:v>316.8520692793515</c:v>
                </c:pt>
                <c:pt idx="7">
                  <c:v>430.09097603853013</c:v>
                </c:pt>
                <c:pt idx="8">
                  <c:v>583.80003037534243</c:v>
                </c:pt>
                <c:pt idx="9">
                  <c:v>792.44274921898807</c:v>
                </c:pt>
                <c:pt idx="10">
                  <c:v>1075.6517268181885</c:v>
                </c:pt>
                <c:pt idx="11">
                  <c:v>1256.2596018989136</c:v>
                </c:pt>
                <c:pt idx="12">
                  <c:v>1467.1925382684476</c:v>
                </c:pt>
                <c:pt idx="13">
                  <c:v>1713.5422814653448</c:v>
                </c:pt>
                <c:pt idx="14">
                  <c:v>2001.255509269927</c:v>
                </c:pt>
                <c:pt idx="15">
                  <c:v>2337.2773795568787</c:v>
                </c:pt>
              </c:numCache>
            </c:numRef>
          </c:val>
          <c:extLst>
            <c:ext xmlns:c16="http://schemas.microsoft.com/office/drawing/2014/chart" uri="{C3380CC4-5D6E-409C-BE32-E72D297353CC}">
              <c16:uniqueId val="{00000001-CF0C-443B-8660-BF493AB50D89}"/>
            </c:ext>
          </c:extLst>
        </c:ser>
        <c:ser>
          <c:idx val="2"/>
          <c:order val="2"/>
          <c:tx>
            <c:strRef>
              <c:f>'Results_Selected Geography'!$B$20:$C$20</c:f>
              <c:strCache>
                <c:ptCount val="2"/>
                <c:pt idx="0">
                  <c:v>DACs</c:v>
                </c:pt>
                <c:pt idx="1">
                  <c:v>DCFC</c:v>
                </c:pt>
              </c:strCache>
            </c:strRef>
          </c:tx>
          <c:spPr>
            <a:solidFill>
              <a:srgbClr val="19FFC3"/>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Geography'!$D$20:$S$20</c:f>
              <c:numCache>
                <c:formatCode>#,##0</c:formatCode>
                <c:ptCount val="16"/>
                <c:pt idx="0">
                  <c:v>24.97572804212189</c:v>
                </c:pt>
                <c:pt idx="1">
                  <c:v>34.442552211387977</c:v>
                </c:pt>
                <c:pt idx="2">
                  <c:v>47.497690591180934</c:v>
                </c:pt>
                <c:pt idx="3">
                  <c:v>65.501261278472597</c:v>
                </c:pt>
                <c:pt idx="4">
                  <c:v>90.328922852248112</c:v>
                </c:pt>
                <c:pt idx="5">
                  <c:v>124.56728533758778</c:v>
                </c:pt>
                <c:pt idx="6">
                  <c:v>168.38950270923229</c:v>
                </c:pt>
                <c:pt idx="7">
                  <c:v>227.6281813946419</c:v>
                </c:pt>
                <c:pt idx="8">
                  <c:v>307.70676396914831</c:v>
                </c:pt>
                <c:pt idx="9">
                  <c:v>415.9566360028648</c:v>
                </c:pt>
                <c:pt idx="10">
                  <c:v>562.28833192684476</c:v>
                </c:pt>
                <c:pt idx="11">
                  <c:v>656.10011609732419</c:v>
                </c:pt>
                <c:pt idx="12">
                  <c:v>765.56339141486455</c:v>
                </c:pt>
                <c:pt idx="13">
                  <c:v>893.28944149689858</c:v>
                </c:pt>
                <c:pt idx="14">
                  <c:v>1042.3252146567406</c:v>
                </c:pt>
                <c:pt idx="15">
                  <c:v>1216.2260098906499</c:v>
                </c:pt>
              </c:numCache>
            </c:numRef>
          </c:val>
          <c:extLst>
            <c:ext xmlns:c16="http://schemas.microsoft.com/office/drawing/2014/chart" uri="{C3380CC4-5D6E-409C-BE32-E72D297353CC}">
              <c16:uniqueId val="{00000002-CF0C-443B-8660-BF493AB50D89}"/>
            </c:ext>
          </c:extLst>
        </c:ser>
        <c:dLbls>
          <c:showLegendKey val="0"/>
          <c:showVal val="0"/>
          <c:showCatName val="0"/>
          <c:showSerName val="0"/>
          <c:showPercent val="0"/>
          <c:showBubbleSize val="0"/>
        </c:dLbls>
        <c:gapWidth val="219"/>
        <c:overlap val="100"/>
        <c:axId val="596080175"/>
        <c:axId val="596069775"/>
      </c:barChart>
      <c:catAx>
        <c:axId val="59608017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69775"/>
        <c:crosses val="autoZero"/>
        <c:auto val="1"/>
        <c:lblAlgn val="ctr"/>
        <c:lblOffset val="100"/>
        <c:noMultiLvlLbl val="0"/>
      </c:catAx>
      <c:valAx>
        <c:axId val="5960697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80175"/>
        <c:crosses val="autoZero"/>
        <c:crossBetween val="between"/>
      </c:valAx>
      <c:spPr>
        <a:noFill/>
        <a:ln>
          <a:solidFill>
            <a:schemeClr val="tx1"/>
          </a:solidFill>
        </a:ln>
        <a:effectLst/>
      </c:spPr>
    </c:plotArea>
    <c:legend>
      <c:legendPos val="r"/>
      <c:layout>
        <c:manualLayout>
          <c:xMode val="edge"/>
          <c:yMode val="edge"/>
          <c:x val="0.14014815501734493"/>
          <c:y val="0.19740042043403169"/>
          <c:w val="0.29438116422853117"/>
          <c:h val="0.23570164591779613"/>
        </c:manualLayout>
      </c:layout>
      <c:overlay val="1"/>
      <c:spPr>
        <a:solidFill>
          <a:schemeClr val="bg1"/>
        </a:solidFill>
        <a:ln>
          <a:solidFill>
            <a:sysClr val="windowText" lastClr="000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Lists!$E$10</c:f>
          <c:strCache>
            <c:ptCount val="1"/>
            <c:pt idx="0">
              <c:v>TNC DCFC Ports - Oregon</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'Results_Selected Geography'!$B$21:$C$21</c:f>
              <c:strCache>
                <c:ptCount val="2"/>
                <c:pt idx="0">
                  <c:v>TNCs</c:v>
                </c:pt>
                <c:pt idx="1">
                  <c:v>DCFC</c:v>
                </c:pt>
              </c:strCache>
            </c:strRef>
          </c:tx>
          <c:spPr>
            <a:solidFill>
              <a:srgbClr val="19FFC3"/>
            </a:solidFill>
            <a:ln>
              <a:noFill/>
            </a:ln>
            <a:effectLst/>
          </c:spPr>
          <c:invertIfNegative val="0"/>
          <c:cat>
            <c:numRef>
              <c:f>'Results_Selected Geography'!$D$11:$S$11</c:f>
              <c:numCache>
                <c:formatCode>General</c:formatCode>
                <c:ptCount val="16"/>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numCache>
            </c:numRef>
          </c:cat>
          <c:val>
            <c:numRef>
              <c:f>'Results_Selected Geography'!$D$21:$S$21</c:f>
              <c:numCache>
                <c:formatCode>#,##0</c:formatCode>
                <c:ptCount val="16"/>
                <c:pt idx="0">
                  <c:v>0</c:v>
                </c:pt>
                <c:pt idx="1">
                  <c:v>2</c:v>
                </c:pt>
                <c:pt idx="2">
                  <c:v>2</c:v>
                </c:pt>
                <c:pt idx="3">
                  <c:v>3</c:v>
                </c:pt>
                <c:pt idx="4">
                  <c:v>8</c:v>
                </c:pt>
                <c:pt idx="5">
                  <c:v>23</c:v>
                </c:pt>
                <c:pt idx="6">
                  <c:v>49</c:v>
                </c:pt>
                <c:pt idx="7">
                  <c:v>87</c:v>
                </c:pt>
                <c:pt idx="8">
                  <c:v>122</c:v>
                </c:pt>
                <c:pt idx="9">
                  <c:v>156</c:v>
                </c:pt>
                <c:pt idx="10">
                  <c:v>183</c:v>
                </c:pt>
                <c:pt idx="11">
                  <c:v>183</c:v>
                </c:pt>
                <c:pt idx="12">
                  <c:v>183</c:v>
                </c:pt>
                <c:pt idx="13">
                  <c:v>190</c:v>
                </c:pt>
                <c:pt idx="14">
                  <c:v>198</c:v>
                </c:pt>
                <c:pt idx="15">
                  <c:v>207</c:v>
                </c:pt>
              </c:numCache>
            </c:numRef>
          </c:val>
          <c:extLst>
            <c:ext xmlns:c16="http://schemas.microsoft.com/office/drawing/2014/chart" uri="{C3380CC4-5D6E-409C-BE32-E72D297353CC}">
              <c16:uniqueId val="{00000000-4395-42C8-A6A4-7CBF208FEB9A}"/>
            </c:ext>
          </c:extLst>
        </c:ser>
        <c:dLbls>
          <c:showLegendKey val="0"/>
          <c:showVal val="0"/>
          <c:showCatName val="0"/>
          <c:showSerName val="0"/>
          <c:showPercent val="0"/>
          <c:showBubbleSize val="0"/>
        </c:dLbls>
        <c:gapWidth val="219"/>
        <c:overlap val="100"/>
        <c:axId val="596080175"/>
        <c:axId val="596069775"/>
      </c:barChart>
      <c:catAx>
        <c:axId val="59608017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69775"/>
        <c:crosses val="autoZero"/>
        <c:auto val="1"/>
        <c:lblAlgn val="ctr"/>
        <c:lblOffset val="100"/>
        <c:noMultiLvlLbl val="0"/>
      </c:catAx>
      <c:valAx>
        <c:axId val="5960697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080175"/>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Charging Ports for Urban and Rural eLDVs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'Results_TEINA Comparison'!$D$34</c:f>
              <c:strCache>
                <c:ptCount val="1"/>
                <c:pt idx="0">
                  <c:v>Workplace L2</c:v>
                </c:pt>
              </c:strCache>
            </c:strRef>
          </c:tx>
          <c:spPr>
            <a:solidFill>
              <a:srgbClr val="0C71A4"/>
            </a:solidFill>
            <a:ln>
              <a:noFill/>
            </a:ln>
            <a:effectLst/>
          </c:spPr>
          <c:invertIfNegative val="0"/>
          <c:cat>
            <c:multiLvlStrRef>
              <c:extLst>
                <c:ext xmlns:c15="http://schemas.microsoft.com/office/drawing/2012/chart" uri="{02D57815-91ED-43cb-92C2-25804820EDAC}">
                  <c15:fullRef>
                    <c15:sqref>'Results_TEINA Comparison'!$B$35:$C$46</c15:sqref>
                  </c15:fullRef>
                </c:ext>
              </c:extLst>
              <c:f>('Results_TEINA Comparison'!$B$36:$C$37,'Results_TEINA Comparison'!$B$39:$C$40,'Results_TEINA Comparison'!$B$42:$C$43,'Results_TEINA Comparison'!$B$45:$C$46)</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Comparison'!$D$35:$D$46</c15:sqref>
                  </c15:fullRef>
                </c:ext>
              </c:extLst>
              <c:f>('Results_TEINA Comparison'!$D$36:$D$37,'Results_TEINA Comparison'!$D$39:$D$40,'Results_TEINA Comparison'!$D$42:$D$43,'Results_TEINA Comparison'!$D$45:$D$46)</c:f>
              <c:numCache>
                <c:formatCode>#,##0</c:formatCode>
                <c:ptCount val="8"/>
                <c:pt idx="0">
                  <c:v>793.70942653135853</c:v>
                </c:pt>
                <c:pt idx="1">
                  <c:v>550.02366251773765</c:v>
                </c:pt>
                <c:pt idx="2">
                  <c:v>3944.3948282502342</c:v>
                </c:pt>
                <c:pt idx="3">
                  <c:v>2774.5257779626254</c:v>
                </c:pt>
                <c:pt idx="4">
                  <c:v>18149.676420046664</c:v>
                </c:pt>
                <c:pt idx="5">
                  <c:v>12855.931422686186</c:v>
                </c:pt>
                <c:pt idx="6">
                  <c:v>39419.826791067288</c:v>
                </c:pt>
                <c:pt idx="7">
                  <c:v>27965.727084101411</c:v>
                </c:pt>
              </c:numCache>
            </c:numRef>
          </c:val>
          <c:extLst>
            <c:ext xmlns:c16="http://schemas.microsoft.com/office/drawing/2014/chart" uri="{C3380CC4-5D6E-409C-BE32-E72D297353CC}">
              <c16:uniqueId val="{00000000-D370-41AE-A70B-210EC6C089DB}"/>
            </c:ext>
          </c:extLst>
        </c:ser>
        <c:ser>
          <c:idx val="1"/>
          <c:order val="1"/>
          <c:tx>
            <c:strRef>
              <c:f>'Results_TEINA Comparison'!$E$34</c:f>
              <c:strCache>
                <c:ptCount val="1"/>
                <c:pt idx="0">
                  <c:v>Public L2</c:v>
                </c:pt>
              </c:strCache>
            </c:strRef>
          </c:tx>
          <c:spPr>
            <a:solidFill>
              <a:srgbClr val="FF6801"/>
            </a:solidFill>
            <a:ln>
              <a:noFill/>
            </a:ln>
            <a:effectLst/>
          </c:spPr>
          <c:invertIfNegative val="0"/>
          <c:cat>
            <c:multiLvlStrRef>
              <c:extLst>
                <c:ext xmlns:c15="http://schemas.microsoft.com/office/drawing/2012/chart" uri="{02D57815-91ED-43cb-92C2-25804820EDAC}">
                  <c15:fullRef>
                    <c15:sqref>'Results_TEINA Comparison'!$B$35:$C$46</c15:sqref>
                  </c15:fullRef>
                </c:ext>
              </c:extLst>
              <c:f>('Results_TEINA Comparison'!$B$36:$C$37,'Results_TEINA Comparison'!$B$39:$C$40,'Results_TEINA Comparison'!$B$42:$C$43,'Results_TEINA Comparison'!$B$45:$C$46)</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Comparison'!$E$35:$E$46</c15:sqref>
                  </c15:fullRef>
                </c:ext>
              </c:extLst>
              <c:f>('Results_TEINA Comparison'!$E$36:$E$37,'Results_TEINA Comparison'!$E$39:$E$40,'Results_TEINA Comparison'!$E$42:$E$43,'Results_TEINA Comparison'!$E$45:$E$46)</c:f>
              <c:numCache>
                <c:formatCode>#,##0</c:formatCode>
                <c:ptCount val="8"/>
                <c:pt idx="0">
                  <c:v>490.84384114216846</c:v>
                </c:pt>
                <c:pt idx="1">
                  <c:v>371.91322448017763</c:v>
                </c:pt>
                <c:pt idx="2">
                  <c:v>2335.7224544204523</c:v>
                </c:pt>
                <c:pt idx="3">
                  <c:v>1943.9128029296849</c:v>
                </c:pt>
                <c:pt idx="4">
                  <c:v>10652.740634700984</c:v>
                </c:pt>
                <c:pt idx="5">
                  <c:v>9069.2092886569862</c:v>
                </c:pt>
                <c:pt idx="6">
                  <c:v>23105.981747770784</c:v>
                </c:pt>
                <c:pt idx="7">
                  <c:v>19748.139149948394</c:v>
                </c:pt>
              </c:numCache>
            </c:numRef>
          </c:val>
          <c:extLst>
            <c:ext xmlns:c16="http://schemas.microsoft.com/office/drawing/2014/chart" uri="{C3380CC4-5D6E-409C-BE32-E72D297353CC}">
              <c16:uniqueId val="{00000001-D370-41AE-A70B-210EC6C089DB}"/>
            </c:ext>
          </c:extLst>
        </c:ser>
        <c:ser>
          <c:idx val="2"/>
          <c:order val="2"/>
          <c:tx>
            <c:strRef>
              <c:f>'Results_TEINA Comparison'!$F$34</c:f>
              <c:strCache>
                <c:ptCount val="1"/>
                <c:pt idx="0">
                  <c:v>DCFC</c:v>
                </c:pt>
              </c:strCache>
            </c:strRef>
          </c:tx>
          <c:spPr>
            <a:solidFill>
              <a:srgbClr val="19FFC3"/>
            </a:solidFill>
            <a:ln>
              <a:noFill/>
            </a:ln>
            <a:effectLst/>
          </c:spPr>
          <c:invertIfNegative val="0"/>
          <c:cat>
            <c:multiLvlStrRef>
              <c:extLst>
                <c:ext xmlns:c15="http://schemas.microsoft.com/office/drawing/2012/chart" uri="{02D57815-91ED-43cb-92C2-25804820EDAC}">
                  <c15:fullRef>
                    <c15:sqref>'Results_TEINA Comparison'!$B$35:$C$46</c15:sqref>
                  </c15:fullRef>
                </c:ext>
              </c:extLst>
              <c:f>('Results_TEINA Comparison'!$B$36:$C$37,'Results_TEINA Comparison'!$B$39:$C$40,'Results_TEINA Comparison'!$B$42:$C$43,'Results_TEINA Comparison'!$B$45:$C$46)</c:f>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xmlns:c15="http://schemas.microsoft.com/office/drawing/2012/chart" uri="{02D57815-91ED-43cb-92C2-25804820EDAC}">
                  <c15:fullRef>
                    <c15:sqref>'Results_TEINA Comparison'!$F$35:$F$46</c15:sqref>
                  </c15:fullRef>
                </c:ext>
              </c:extLst>
              <c:f>('Results_TEINA Comparison'!$F$36:$F$37,'Results_TEINA Comparison'!$F$39:$F$40,'Results_TEINA Comparison'!$F$42:$F$43,'Results_TEINA Comparison'!$F$45:$F$46)</c:f>
              <c:numCache>
                <c:formatCode>#,##0</c:formatCode>
                <c:ptCount val="8"/>
                <c:pt idx="0">
                  <c:v>204.35467398208121</c:v>
                </c:pt>
                <c:pt idx="1">
                  <c:v>253.99992222251316</c:v>
                </c:pt>
                <c:pt idx="2">
                  <c:v>970.71235404471679</c:v>
                </c:pt>
                <c:pt idx="3">
                  <c:v>1315.8290493123955</c:v>
                </c:pt>
                <c:pt idx="4">
                  <c:v>4259.2104606222883</c:v>
                </c:pt>
                <c:pt idx="5">
                  <c:v>6063.301662539875</c:v>
                </c:pt>
                <c:pt idx="6">
                  <c:v>9150.0764979736396</c:v>
                </c:pt>
                <c:pt idx="7">
                  <c:v>13178.072342872763</c:v>
                </c:pt>
              </c:numCache>
            </c:numRef>
          </c:val>
          <c:extLst>
            <c:ext xmlns:c16="http://schemas.microsoft.com/office/drawing/2014/chart" uri="{C3380CC4-5D6E-409C-BE32-E72D297353CC}">
              <c16:uniqueId val="{00000002-D370-41AE-A70B-210EC6C089DB}"/>
            </c:ext>
          </c:extLst>
        </c:ser>
        <c:dLbls>
          <c:showLegendKey val="0"/>
          <c:showVal val="0"/>
          <c:showCatName val="0"/>
          <c:showSerName val="0"/>
          <c:showPercent val="0"/>
          <c:showBubbleSize val="0"/>
        </c:dLbls>
        <c:gapWidth val="150"/>
        <c:overlap val="100"/>
        <c:axId val="46068655"/>
        <c:axId val="46069071"/>
        <c:extLst>
          <c:ext xmlns:c15="http://schemas.microsoft.com/office/drawing/2012/chart" uri="{02D57815-91ED-43cb-92C2-25804820EDAC}">
            <c15:filteredBarSeries>
              <c15:ser>
                <c:idx val="3"/>
                <c:order val="3"/>
                <c:tx>
                  <c:strRef>
                    <c:extLst>
                      <c:ext uri="{02D57815-91ED-43cb-92C2-25804820EDAC}">
                        <c15:formulaRef>
                          <c15:sqref>'Results_TEINA Comparison'!$G$34</c15:sqref>
                        </c15:formulaRef>
                      </c:ext>
                    </c:extLst>
                    <c:strCache>
                      <c:ptCount val="1"/>
                      <c:pt idx="0">
                        <c:v>Total</c:v>
                      </c:pt>
                    </c:strCache>
                  </c:strRef>
                </c:tx>
                <c:spPr>
                  <a:solidFill>
                    <a:schemeClr val="accent4"/>
                  </a:solidFill>
                  <a:ln>
                    <a:noFill/>
                  </a:ln>
                  <a:effectLst/>
                </c:spPr>
                <c:invertIfNegative val="0"/>
                <c:cat>
                  <c:multiLvlStrRef>
                    <c:extLst>
                      <c:ext uri="{02D57815-91ED-43cb-92C2-25804820EDAC}">
                        <c15:fullRef>
                          <c15:sqref>'Results_TEINA Comparison'!$B$35:$C$46</c15:sqref>
                        </c15:fullRef>
                        <c15:formulaRef>
                          <c15:sqref>('Results_TEINA Comparison'!$B$36:$C$37,'Results_TEINA Comparison'!$B$39:$C$40,'Results_TEINA Comparison'!$B$42:$C$43,'Results_TEINA Comparison'!$B$45:$C$46)</c15:sqref>
                        </c15:formulaRef>
                      </c:ext>
                    </c:extLst>
                    <c:multiLvlStrCache>
                      <c:ptCount val="8"/>
                      <c:lvl>
                        <c:pt idx="0">
                          <c:v>Urban</c:v>
                        </c:pt>
                        <c:pt idx="1">
                          <c:v>Rural</c:v>
                        </c:pt>
                        <c:pt idx="2">
                          <c:v>Urban</c:v>
                        </c:pt>
                        <c:pt idx="3">
                          <c:v>Rural</c:v>
                        </c:pt>
                        <c:pt idx="4">
                          <c:v>Urban</c:v>
                        </c:pt>
                        <c:pt idx="5">
                          <c:v>Rural</c:v>
                        </c:pt>
                        <c:pt idx="6">
                          <c:v>Urban</c:v>
                        </c:pt>
                        <c:pt idx="7">
                          <c:v>Rural</c:v>
                        </c:pt>
                      </c:lvl>
                      <c:lvl/>
                    </c:multiLvlStrCache>
                  </c:multiLvlStrRef>
                </c:cat>
                <c:val>
                  <c:numRef>
                    <c:extLst>
                      <c:ext uri="{02D57815-91ED-43cb-92C2-25804820EDAC}">
                        <c15:fullRef>
                          <c15:sqref>'Results_TEINA Comparison'!$G$35:$G$46</c15:sqref>
                        </c15:fullRef>
                        <c15:formulaRef>
                          <c15:sqref>('Results_TEINA Comparison'!$G$36:$G$37,'Results_TEINA Comparison'!$G$39:$G$40,'Results_TEINA Comparison'!$G$42:$G$43,'Results_TEINA Comparison'!$G$45:$G$46)</c15:sqref>
                        </c15:formulaRef>
                      </c:ext>
                    </c:extLst>
                    <c:numCache>
                      <c:formatCode>#,##0</c:formatCode>
                      <c:ptCount val="8"/>
                      <c:pt idx="0">
                        <c:v>1488.9079416556083</c:v>
                      </c:pt>
                      <c:pt idx="1">
                        <c:v>1175.9368092204284</c:v>
                      </c:pt>
                      <c:pt idx="2">
                        <c:v>7250.8296367154026</c:v>
                      </c:pt>
                      <c:pt idx="3">
                        <c:v>6034.2676302047057</c:v>
                      </c:pt>
                      <c:pt idx="4">
                        <c:v>33061.627515369932</c:v>
                      </c:pt>
                      <c:pt idx="5">
                        <c:v>27988.442373883045</c:v>
                      </c:pt>
                      <c:pt idx="6">
                        <c:v>71675.885036811713</c:v>
                      </c:pt>
                      <c:pt idx="7">
                        <c:v>60891.93857692257</c:v>
                      </c:pt>
                    </c:numCache>
                  </c:numRef>
                </c:val>
                <c:extLst>
                  <c:ext xmlns:c16="http://schemas.microsoft.com/office/drawing/2014/chart" uri="{C3380CC4-5D6E-409C-BE32-E72D297353CC}">
                    <c16:uniqueId val="{00000003-D370-41AE-A70B-210EC6C089DB}"/>
                  </c:ext>
                </c:extLst>
              </c15:ser>
            </c15:filteredBarSeries>
          </c:ext>
        </c:extLst>
      </c:barChart>
      <c:catAx>
        <c:axId val="4606865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6069071"/>
        <c:crosses val="autoZero"/>
        <c:auto val="1"/>
        <c:lblAlgn val="ctr"/>
        <c:lblOffset val="100"/>
        <c:noMultiLvlLbl val="0"/>
      </c:catAx>
      <c:valAx>
        <c:axId val="460690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6068655"/>
        <c:crosses val="autoZero"/>
        <c:crossBetween val="between"/>
      </c:valAx>
      <c:dTable>
        <c:showHorzBorder val="0"/>
        <c:showVertBorder val="1"/>
        <c:showOutline val="0"/>
        <c:showKeys val="1"/>
        <c:spPr>
          <a:noFill/>
          <a:ln w="9525" cap="flat" cmpd="sng" algn="ctr">
            <a:solidFill>
              <a:schemeClr val="tx1"/>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n-US"/>
          </a:p>
        </c:txPr>
      </c:dTable>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DCFC Ports - Highway Corridors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'Results_TEINA Comparison'!$B$65</c:f>
              <c:strCache>
                <c:ptCount val="1"/>
                <c:pt idx="0">
                  <c:v>I-5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Comparison'!$C$64:$F$64</c:f>
              <c:numCache>
                <c:formatCode>General</c:formatCode>
                <c:ptCount val="4"/>
                <c:pt idx="0">
                  <c:v>2020</c:v>
                </c:pt>
                <c:pt idx="1">
                  <c:v>2025</c:v>
                </c:pt>
                <c:pt idx="2">
                  <c:v>2030</c:v>
                </c:pt>
                <c:pt idx="3">
                  <c:v>2035</c:v>
                </c:pt>
              </c:numCache>
            </c:numRef>
          </c:cat>
          <c:val>
            <c:numRef>
              <c:f>'Results_TEINA Comparison'!$C$65:$F$65</c:f>
              <c:numCache>
                <c:formatCode>#,##0</c:formatCode>
                <c:ptCount val="4"/>
                <c:pt idx="0">
                  <c:v>191.10000000000014</c:v>
                </c:pt>
                <c:pt idx="1">
                  <c:v>646.35999999999979</c:v>
                </c:pt>
                <c:pt idx="2">
                  <c:v>843.20600000000036</c:v>
                </c:pt>
                <c:pt idx="3">
                  <c:v>1102.1009999999994</c:v>
                </c:pt>
              </c:numCache>
            </c:numRef>
          </c:val>
          <c:extLst>
            <c:ext xmlns:c16="http://schemas.microsoft.com/office/drawing/2014/chart" uri="{C3380CC4-5D6E-409C-BE32-E72D297353CC}">
              <c16:uniqueId val="{00000000-414C-4D17-AD6C-C687978DEB60}"/>
            </c:ext>
          </c:extLst>
        </c:ser>
        <c:ser>
          <c:idx val="2"/>
          <c:order val="2"/>
          <c:tx>
            <c:strRef>
              <c:f>'Results_TEINA Comparison'!$B$66</c:f>
              <c:strCache>
                <c:ptCount val="1"/>
                <c:pt idx="0">
                  <c:v>I-84</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Comparison'!$C$64:$F$64</c:f>
              <c:numCache>
                <c:formatCode>General</c:formatCode>
                <c:ptCount val="4"/>
                <c:pt idx="0">
                  <c:v>2020</c:v>
                </c:pt>
                <c:pt idx="1">
                  <c:v>2025</c:v>
                </c:pt>
                <c:pt idx="2">
                  <c:v>2030</c:v>
                </c:pt>
                <c:pt idx="3">
                  <c:v>2035</c:v>
                </c:pt>
              </c:numCache>
            </c:numRef>
          </c:cat>
          <c:val>
            <c:numRef>
              <c:f>'Results_TEINA Comparison'!$C$66:$F$66</c:f>
              <c:numCache>
                <c:formatCode>#,##0</c:formatCode>
                <c:ptCount val="4"/>
                <c:pt idx="0">
                  <c:v>103.99999999999986</c:v>
                </c:pt>
                <c:pt idx="1">
                  <c:v>324.8960000000003</c:v>
                </c:pt>
                <c:pt idx="2">
                  <c:v>416.80600000000021</c:v>
                </c:pt>
                <c:pt idx="3">
                  <c:v>533.53300000000002</c:v>
                </c:pt>
              </c:numCache>
            </c:numRef>
          </c:val>
          <c:extLst>
            <c:ext xmlns:c16="http://schemas.microsoft.com/office/drawing/2014/chart" uri="{C3380CC4-5D6E-409C-BE32-E72D297353CC}">
              <c16:uniqueId val="{00000001-414C-4D17-AD6C-C687978DEB60}"/>
            </c:ext>
          </c:extLst>
        </c:ser>
        <c:ser>
          <c:idx val="3"/>
          <c:order val="3"/>
          <c:tx>
            <c:strRef>
              <c:f>'Results_TEINA Comparison'!$B$67</c:f>
              <c:strCache>
                <c:ptCount val="1"/>
                <c:pt idx="0">
                  <c:v>US 101</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Comparison'!$C$64:$F$64</c:f>
              <c:numCache>
                <c:formatCode>General</c:formatCode>
                <c:ptCount val="4"/>
                <c:pt idx="0">
                  <c:v>2020</c:v>
                </c:pt>
                <c:pt idx="1">
                  <c:v>2025</c:v>
                </c:pt>
                <c:pt idx="2">
                  <c:v>2030</c:v>
                </c:pt>
                <c:pt idx="3">
                  <c:v>2035</c:v>
                </c:pt>
              </c:numCache>
            </c:numRef>
          </c:cat>
          <c:val>
            <c:numRef>
              <c:f>'Results_TEINA Comparison'!$C$67:$F$67</c:f>
              <c:numCache>
                <c:formatCode>#,##0</c:formatCode>
                <c:ptCount val="4"/>
                <c:pt idx="0">
                  <c:v>11.700000000000001</c:v>
                </c:pt>
                <c:pt idx="1">
                  <c:v>168.16800000000023</c:v>
                </c:pt>
                <c:pt idx="2">
                  <c:v>222.79400000000061</c:v>
                </c:pt>
                <c:pt idx="3">
                  <c:v>278.27800000000093</c:v>
                </c:pt>
              </c:numCache>
            </c:numRef>
          </c:val>
          <c:extLst>
            <c:ext xmlns:c16="http://schemas.microsoft.com/office/drawing/2014/chart" uri="{C3380CC4-5D6E-409C-BE32-E72D297353CC}">
              <c16:uniqueId val="{00000002-414C-4D17-AD6C-C687978DEB60}"/>
            </c:ext>
          </c:extLst>
        </c:ser>
        <c:ser>
          <c:idx val="4"/>
          <c:order val="4"/>
          <c:tx>
            <c:strRef>
              <c:f>'Results_TEINA Comparison'!$B$68</c:f>
              <c:strCache>
                <c:ptCount val="1"/>
                <c:pt idx="0">
                  <c:v>US 20</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Comparison'!$C$64:$F$64</c:f>
              <c:numCache>
                <c:formatCode>General</c:formatCode>
                <c:ptCount val="4"/>
                <c:pt idx="0">
                  <c:v>2020</c:v>
                </c:pt>
                <c:pt idx="1">
                  <c:v>2025</c:v>
                </c:pt>
                <c:pt idx="2">
                  <c:v>2030</c:v>
                </c:pt>
                <c:pt idx="3">
                  <c:v>2035</c:v>
                </c:pt>
              </c:numCache>
            </c:numRef>
          </c:cat>
          <c:val>
            <c:numRef>
              <c:f>'Results_TEINA Comparison'!$C$68:$F$68</c:f>
              <c:numCache>
                <c:formatCode>#,##0</c:formatCode>
                <c:ptCount val="4"/>
                <c:pt idx="0">
                  <c:v>16.900000000000002</c:v>
                </c:pt>
                <c:pt idx="1">
                  <c:v>125.83999999999997</c:v>
                </c:pt>
                <c:pt idx="2">
                  <c:v>163.0980000000001</c:v>
                </c:pt>
                <c:pt idx="3">
                  <c:v>200.20000000000027</c:v>
                </c:pt>
              </c:numCache>
            </c:numRef>
          </c:val>
          <c:extLst>
            <c:ext xmlns:c16="http://schemas.microsoft.com/office/drawing/2014/chart" uri="{C3380CC4-5D6E-409C-BE32-E72D297353CC}">
              <c16:uniqueId val="{00000003-414C-4D17-AD6C-C687978DEB60}"/>
            </c:ext>
          </c:extLst>
        </c:ser>
        <c:ser>
          <c:idx val="5"/>
          <c:order val="5"/>
          <c:tx>
            <c:strRef>
              <c:f>'Results_TEINA Comparison'!$B$69</c:f>
              <c:strCache>
                <c:ptCount val="1"/>
                <c:pt idx="0">
                  <c:v>US 26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Comparison'!$C$64:$F$64</c:f>
              <c:numCache>
                <c:formatCode>General</c:formatCode>
                <c:ptCount val="4"/>
                <c:pt idx="0">
                  <c:v>2020</c:v>
                </c:pt>
                <c:pt idx="1">
                  <c:v>2025</c:v>
                </c:pt>
                <c:pt idx="2">
                  <c:v>2030</c:v>
                </c:pt>
                <c:pt idx="3">
                  <c:v>2035</c:v>
                </c:pt>
              </c:numCache>
            </c:numRef>
          </c:cat>
          <c:val>
            <c:numRef>
              <c:f>'Results_TEINA Comparison'!$C$69:$F$69</c:f>
              <c:numCache>
                <c:formatCode>#,##0</c:formatCode>
                <c:ptCount val="4"/>
                <c:pt idx="0">
                  <c:v>50.699999999999989</c:v>
                </c:pt>
                <c:pt idx="1">
                  <c:v>205.92</c:v>
                </c:pt>
                <c:pt idx="2">
                  <c:v>271.83000000000015</c:v>
                </c:pt>
                <c:pt idx="3">
                  <c:v>356.35600000000022</c:v>
                </c:pt>
              </c:numCache>
            </c:numRef>
          </c:val>
          <c:extLst>
            <c:ext xmlns:c16="http://schemas.microsoft.com/office/drawing/2014/chart" uri="{C3380CC4-5D6E-409C-BE32-E72D297353CC}">
              <c16:uniqueId val="{00000004-414C-4D17-AD6C-C687978DEB60}"/>
            </c:ext>
          </c:extLst>
        </c:ser>
        <c:ser>
          <c:idx val="6"/>
          <c:order val="6"/>
          <c:tx>
            <c:strRef>
              <c:f>'Results_TEINA Comparison'!$B$70</c:f>
              <c:strCache>
                <c:ptCount val="1"/>
                <c:pt idx="0">
                  <c:v>US 82</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Comparison'!$C$64:$F$64</c:f>
              <c:numCache>
                <c:formatCode>General</c:formatCode>
                <c:ptCount val="4"/>
                <c:pt idx="0">
                  <c:v>2020</c:v>
                </c:pt>
                <c:pt idx="1">
                  <c:v>2025</c:v>
                </c:pt>
                <c:pt idx="2">
                  <c:v>2030</c:v>
                </c:pt>
                <c:pt idx="3">
                  <c:v>2035</c:v>
                </c:pt>
              </c:numCache>
            </c:numRef>
          </c:cat>
          <c:val>
            <c:numRef>
              <c:f>'Results_TEINA Comparison'!$C$70:$F$70</c:f>
              <c:numCache>
                <c:formatCode>#,##0</c:formatCode>
                <c:ptCount val="4"/>
                <c:pt idx="0">
                  <c:v>2.6</c:v>
                </c:pt>
                <c:pt idx="1">
                  <c:v>9.1520000000000028</c:v>
                </c:pt>
                <c:pt idx="2">
                  <c:v>13.858000000000002</c:v>
                </c:pt>
                <c:pt idx="3">
                  <c:v>18.018000000000001</c:v>
                </c:pt>
              </c:numCache>
            </c:numRef>
          </c:val>
          <c:extLst>
            <c:ext xmlns:c16="http://schemas.microsoft.com/office/drawing/2014/chart" uri="{C3380CC4-5D6E-409C-BE32-E72D297353CC}">
              <c16:uniqueId val="{00000005-414C-4D17-AD6C-C687978DEB60}"/>
            </c:ext>
          </c:extLst>
        </c:ser>
        <c:ser>
          <c:idx val="7"/>
          <c:order val="7"/>
          <c:tx>
            <c:strRef>
              <c:f>'Results_TEINA Comparison'!$B$71</c:f>
              <c:strCache>
                <c:ptCount val="1"/>
                <c:pt idx="0">
                  <c:v>US 97</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Comparison'!$C$64:$F$64</c:f>
              <c:numCache>
                <c:formatCode>General</c:formatCode>
                <c:ptCount val="4"/>
                <c:pt idx="0">
                  <c:v>2020</c:v>
                </c:pt>
                <c:pt idx="1">
                  <c:v>2025</c:v>
                </c:pt>
                <c:pt idx="2">
                  <c:v>2030</c:v>
                </c:pt>
                <c:pt idx="3">
                  <c:v>2035</c:v>
                </c:pt>
              </c:numCache>
            </c:numRef>
          </c:cat>
          <c:val>
            <c:numRef>
              <c:f>'Results_TEINA Comparison'!$C$71:$F$71</c:f>
              <c:numCache>
                <c:formatCode>#,##0</c:formatCode>
                <c:ptCount val="4"/>
                <c:pt idx="0">
                  <c:v>28.600000000000009</c:v>
                </c:pt>
                <c:pt idx="1">
                  <c:v>133.84799999999998</c:v>
                </c:pt>
                <c:pt idx="2">
                  <c:v>172.69200000000001</c:v>
                </c:pt>
                <c:pt idx="3">
                  <c:v>224.22400000000016</c:v>
                </c:pt>
              </c:numCache>
            </c:numRef>
          </c:val>
          <c:extLst>
            <c:ext xmlns:c16="http://schemas.microsoft.com/office/drawing/2014/chart" uri="{C3380CC4-5D6E-409C-BE32-E72D297353CC}">
              <c16:uniqueId val="{00000006-414C-4D17-AD6C-C687978DEB60}"/>
            </c:ext>
          </c:extLst>
        </c:ser>
        <c:dLbls>
          <c:showLegendKey val="0"/>
          <c:showVal val="1"/>
          <c:showCatName val="0"/>
          <c:showSerName val="0"/>
          <c:showPercent val="0"/>
          <c:showBubbleSize val="0"/>
        </c:dLbls>
        <c:gapWidth val="79"/>
        <c:overlap val="100"/>
        <c:axId val="19503343"/>
        <c:axId val="19503759"/>
        <c:extLst>
          <c:ext xmlns:c15="http://schemas.microsoft.com/office/drawing/2012/chart" uri="{02D57815-91ED-43cb-92C2-25804820EDAC}">
            <c15:filteredBarSeries>
              <c15:ser>
                <c:idx val="0"/>
                <c:order val="0"/>
                <c:tx>
                  <c:strRef>
                    <c:extLst>
                      <c:ext uri="{02D57815-91ED-43cb-92C2-25804820EDAC}">
                        <c15:formulaRef>
                          <c15:sqref>'Results_TEINA Comparison'!$B$64</c15:sqref>
                        </c15:formulaRef>
                      </c:ext>
                    </c:extLst>
                    <c:strCache>
                      <c:ptCount val="1"/>
                      <c:pt idx="0">
                        <c:v>Highway Corridor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'Results_TEINA Comparison'!$C$64:$F$64</c15:sqref>
                        </c15:formulaRef>
                      </c:ext>
                    </c:extLst>
                    <c:numCache>
                      <c:formatCode>General</c:formatCode>
                      <c:ptCount val="4"/>
                      <c:pt idx="0">
                        <c:v>2020</c:v>
                      </c:pt>
                      <c:pt idx="1">
                        <c:v>2025</c:v>
                      </c:pt>
                      <c:pt idx="2">
                        <c:v>2030</c:v>
                      </c:pt>
                      <c:pt idx="3">
                        <c:v>2035</c:v>
                      </c:pt>
                    </c:numCache>
                  </c:numRef>
                </c:cat>
                <c:val>
                  <c:numRef>
                    <c:extLst>
                      <c:ext uri="{02D57815-91ED-43cb-92C2-25804820EDAC}">
                        <c15:formulaRef>
                          <c15:sqref>'Results_TEINA Comparison'!$C$64:$F$64</c15:sqref>
                        </c15:formulaRef>
                      </c:ext>
                    </c:extLst>
                    <c:numCache>
                      <c:formatCode>General</c:formatCode>
                      <c:ptCount val="4"/>
                      <c:pt idx="0">
                        <c:v>2020</c:v>
                      </c:pt>
                      <c:pt idx="1">
                        <c:v>2025</c:v>
                      </c:pt>
                      <c:pt idx="2">
                        <c:v>2030</c:v>
                      </c:pt>
                      <c:pt idx="3">
                        <c:v>2035</c:v>
                      </c:pt>
                    </c:numCache>
                  </c:numRef>
                </c:val>
                <c:extLst>
                  <c:ext xmlns:c16="http://schemas.microsoft.com/office/drawing/2014/chart" uri="{C3380CC4-5D6E-409C-BE32-E72D297353CC}">
                    <c16:uniqueId val="{00000007-414C-4D17-AD6C-C687978DEB60}"/>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'Results_TEINA Comparison'!$B$72</c15:sqref>
                        </c15:formulaRef>
                      </c:ext>
                    </c:extLst>
                    <c:strCache>
                      <c:ptCount val="1"/>
                      <c:pt idx="0">
                        <c:v>Total</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'Results_TEINA Comparison'!$C$64:$F$64</c15:sqref>
                        </c15:formulaRef>
                      </c:ext>
                    </c:extLst>
                    <c:numCache>
                      <c:formatCode>General</c:formatCode>
                      <c:ptCount val="4"/>
                      <c:pt idx="0">
                        <c:v>2020</c:v>
                      </c:pt>
                      <c:pt idx="1">
                        <c:v>2025</c:v>
                      </c:pt>
                      <c:pt idx="2">
                        <c:v>2030</c:v>
                      </c:pt>
                      <c:pt idx="3">
                        <c:v>2035</c:v>
                      </c:pt>
                    </c:numCache>
                  </c:numRef>
                </c:cat>
                <c:val>
                  <c:numRef>
                    <c:extLst xmlns:c15="http://schemas.microsoft.com/office/drawing/2012/chart">
                      <c:ext xmlns:c15="http://schemas.microsoft.com/office/drawing/2012/chart" uri="{02D57815-91ED-43cb-92C2-25804820EDAC}">
                        <c15:formulaRef>
                          <c15:sqref>'Results_TEINA Comparison'!$C$72:$F$72</c15:sqref>
                        </c15:formulaRef>
                      </c:ext>
                    </c:extLst>
                    <c:numCache>
                      <c:formatCode>#,##0</c:formatCode>
                      <c:ptCount val="4"/>
                      <c:pt idx="0">
                        <c:v>405.6</c:v>
                      </c:pt>
                      <c:pt idx="1">
                        <c:v>1614.1840000000004</c:v>
                      </c:pt>
                      <c:pt idx="2">
                        <c:v>2104.2840000000015</c:v>
                      </c:pt>
                      <c:pt idx="3">
                        <c:v>2712.7100000000014</c:v>
                      </c:pt>
                    </c:numCache>
                  </c:numRef>
                </c:val>
                <c:extLst xmlns:c15="http://schemas.microsoft.com/office/drawing/2012/chart">
                  <c:ext xmlns:c16="http://schemas.microsoft.com/office/drawing/2014/chart" uri="{C3380CC4-5D6E-409C-BE32-E72D297353CC}">
                    <c16:uniqueId val="{00000008-414C-4D17-AD6C-C687978DEB60}"/>
                  </c:ext>
                </c:extLst>
              </c15:ser>
            </c15:filteredBarSeries>
          </c:ext>
        </c:extLst>
      </c:barChart>
      <c:catAx>
        <c:axId val="19503343"/>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9503759"/>
        <c:crosses val="autoZero"/>
        <c:auto val="1"/>
        <c:lblAlgn val="ctr"/>
        <c:lblOffset val="100"/>
        <c:noMultiLvlLbl val="0"/>
      </c:catAx>
      <c:valAx>
        <c:axId val="195037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9503343"/>
        <c:crosses val="autoZero"/>
        <c:crossBetween val="between"/>
      </c:valAx>
      <c:spPr>
        <a:noFill/>
        <a:ln>
          <a:solidFill>
            <a:schemeClr val="tx1"/>
          </a:solid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DCFC Ports - TNCs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19FFC3"/>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Comparison'!$C$87:$Q$87</c:f>
              <c:numCache>
                <c:formatCode>General</c:formatCod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numCache>
            </c:numRef>
          </c:cat>
          <c:val>
            <c:numRef>
              <c:f>'Results_TEINA Comparison'!$C$88:$Q$88</c:f>
              <c:numCache>
                <c:formatCode>0</c:formatCode>
                <c:ptCount val="15"/>
                <c:pt idx="0">
                  <c:v>2</c:v>
                </c:pt>
                <c:pt idx="1">
                  <c:v>2</c:v>
                </c:pt>
                <c:pt idx="2">
                  <c:v>3</c:v>
                </c:pt>
                <c:pt idx="3">
                  <c:v>8</c:v>
                </c:pt>
                <c:pt idx="4">
                  <c:v>23</c:v>
                </c:pt>
                <c:pt idx="5">
                  <c:v>49</c:v>
                </c:pt>
                <c:pt idx="6">
                  <c:v>87</c:v>
                </c:pt>
                <c:pt idx="7">
                  <c:v>122</c:v>
                </c:pt>
                <c:pt idx="8">
                  <c:v>156</c:v>
                </c:pt>
                <c:pt idx="9">
                  <c:v>183</c:v>
                </c:pt>
                <c:pt idx="10">
                  <c:v>183</c:v>
                </c:pt>
                <c:pt idx="11">
                  <c:v>183</c:v>
                </c:pt>
                <c:pt idx="12">
                  <c:v>190</c:v>
                </c:pt>
                <c:pt idx="13">
                  <c:v>198</c:v>
                </c:pt>
                <c:pt idx="14">
                  <c:v>207</c:v>
                </c:pt>
              </c:numCache>
            </c:numRef>
          </c:val>
          <c:extLst>
            <c:ext xmlns:c16="http://schemas.microsoft.com/office/drawing/2014/chart" uri="{C3380CC4-5D6E-409C-BE32-E72D297353CC}">
              <c16:uniqueId val="{00000000-C675-40C3-AC68-2185C265E375}"/>
            </c:ext>
          </c:extLst>
        </c:ser>
        <c:dLbls>
          <c:showLegendKey val="0"/>
          <c:showVal val="0"/>
          <c:showCatName val="0"/>
          <c:showSerName val="0"/>
          <c:showPercent val="0"/>
          <c:showBubbleSize val="0"/>
        </c:dLbls>
        <c:gapWidth val="150"/>
        <c:axId val="2129575184"/>
        <c:axId val="2129576432"/>
      </c:barChart>
      <c:catAx>
        <c:axId val="212957518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129576432"/>
        <c:crosses val="autoZero"/>
        <c:auto val="1"/>
        <c:lblAlgn val="ctr"/>
        <c:lblOffset val="100"/>
        <c:noMultiLvlLbl val="0"/>
      </c:catAx>
      <c:valAx>
        <c:axId val="21295764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129575184"/>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LDV Charging Ports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'Results_TEINA Comparison'!$B$11</c:f>
              <c:strCache>
                <c:ptCount val="1"/>
                <c:pt idx="0">
                  <c:v>Workplace L2</c:v>
                </c:pt>
              </c:strCache>
            </c:strRef>
          </c:tx>
          <c:spPr>
            <a:solidFill>
              <a:srgbClr val="0C71A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Comparison'!$C$10:$F$10</c:f>
              <c:numCache>
                <c:formatCode>General</c:formatCode>
                <c:ptCount val="4"/>
                <c:pt idx="0">
                  <c:v>2020</c:v>
                </c:pt>
                <c:pt idx="1">
                  <c:v>2025</c:v>
                </c:pt>
                <c:pt idx="2">
                  <c:v>2030</c:v>
                </c:pt>
                <c:pt idx="3">
                  <c:v>2035</c:v>
                </c:pt>
              </c:numCache>
            </c:numRef>
          </c:cat>
          <c:val>
            <c:numRef>
              <c:f>'Results_TEINA Comparison'!$C$11:$F$11</c:f>
              <c:numCache>
                <c:formatCode>#,##0</c:formatCode>
                <c:ptCount val="4"/>
                <c:pt idx="0">
                  <c:v>1446.0225818313124</c:v>
                </c:pt>
                <c:pt idx="1">
                  <c:v>7229.493965044564</c:v>
                </c:pt>
                <c:pt idx="2">
                  <c:v>33359.809061413362</c:v>
                </c:pt>
                <c:pt idx="3">
                  <c:v>72501.083210578465</c:v>
                </c:pt>
              </c:numCache>
            </c:numRef>
          </c:val>
          <c:extLst>
            <c:ext xmlns:c16="http://schemas.microsoft.com/office/drawing/2014/chart" uri="{C3380CC4-5D6E-409C-BE32-E72D297353CC}">
              <c16:uniqueId val="{00000000-5C10-4286-ADD8-62B39397388B}"/>
            </c:ext>
          </c:extLst>
        </c:ser>
        <c:ser>
          <c:idx val="1"/>
          <c:order val="1"/>
          <c:tx>
            <c:strRef>
              <c:f>'Results_TEINA Comparison'!$B$12</c:f>
              <c:strCache>
                <c:ptCount val="1"/>
                <c:pt idx="0">
                  <c:v>Public L2</c:v>
                </c:pt>
              </c:strCache>
            </c:strRef>
          </c:tx>
          <c:spPr>
            <a:solidFill>
              <a:srgbClr val="FF680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Comparison'!$C$10:$F$10</c:f>
              <c:numCache>
                <c:formatCode>General</c:formatCode>
                <c:ptCount val="4"/>
                <c:pt idx="0">
                  <c:v>2020</c:v>
                </c:pt>
                <c:pt idx="1">
                  <c:v>2025</c:v>
                </c:pt>
                <c:pt idx="2">
                  <c:v>2030</c:v>
                </c:pt>
                <c:pt idx="3">
                  <c:v>2035</c:v>
                </c:pt>
              </c:numCache>
            </c:numRef>
          </c:cat>
          <c:val>
            <c:numRef>
              <c:f>'Results_TEINA Comparison'!$C$12:$F$12</c:f>
              <c:numCache>
                <c:formatCode>#,##0</c:formatCode>
                <c:ptCount val="4"/>
                <c:pt idx="0">
                  <c:v>909.82595491832774</c:v>
                </c:pt>
                <c:pt idx="1">
                  <c:v>4513.0631584219627</c:v>
                </c:pt>
                <c:pt idx="2">
                  <c:v>20797.601650176159</c:v>
                </c:pt>
                <c:pt idx="3">
                  <c:v>45191.398277276057</c:v>
                </c:pt>
              </c:numCache>
            </c:numRef>
          </c:val>
          <c:extLst>
            <c:ext xmlns:c16="http://schemas.microsoft.com/office/drawing/2014/chart" uri="{C3380CC4-5D6E-409C-BE32-E72D297353CC}">
              <c16:uniqueId val="{00000001-5C10-4286-ADD8-62B39397388B}"/>
            </c:ext>
          </c:extLst>
        </c:ser>
        <c:ser>
          <c:idx val="2"/>
          <c:order val="2"/>
          <c:tx>
            <c:strRef>
              <c:f>'Results_TEINA Comparison'!$B$13</c:f>
              <c:strCache>
                <c:ptCount val="1"/>
                <c:pt idx="0">
                  <c:v>DCFC</c:v>
                </c:pt>
              </c:strCache>
            </c:strRef>
          </c:tx>
          <c:spPr>
            <a:solidFill>
              <a:srgbClr val="19FFC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'Results_TEINA Comparison'!$C$10:$F$10</c:f>
              <c:numCache>
                <c:formatCode>General</c:formatCode>
                <c:ptCount val="4"/>
                <c:pt idx="0">
                  <c:v>2020</c:v>
                </c:pt>
                <c:pt idx="1">
                  <c:v>2025</c:v>
                </c:pt>
                <c:pt idx="2">
                  <c:v>2030</c:v>
                </c:pt>
                <c:pt idx="3">
                  <c:v>2035</c:v>
                </c:pt>
              </c:numCache>
            </c:numRef>
          </c:cat>
          <c:val>
            <c:numRef>
              <c:f>'Results_TEINA Comparison'!$C$13:$F$13</c:f>
              <c:numCache>
                <c:formatCode>#,##0</c:formatCode>
                <c:ptCount val="4"/>
                <c:pt idx="0">
                  <c:v>888.93032424671628</c:v>
                </c:pt>
                <c:pt idx="1">
                  <c:v>4048.2926886947002</c:v>
                </c:pt>
                <c:pt idx="2">
                  <c:v>13172.084455089009</c:v>
                </c:pt>
                <c:pt idx="3">
                  <c:v>26464.084850737054</c:v>
                </c:pt>
              </c:numCache>
            </c:numRef>
          </c:val>
          <c:extLst>
            <c:ext xmlns:c16="http://schemas.microsoft.com/office/drawing/2014/chart" uri="{C3380CC4-5D6E-409C-BE32-E72D297353CC}">
              <c16:uniqueId val="{00000002-5C10-4286-ADD8-62B39397388B}"/>
            </c:ext>
          </c:extLst>
        </c:ser>
        <c:dLbls>
          <c:dLblPos val="ctr"/>
          <c:showLegendKey val="0"/>
          <c:showVal val="1"/>
          <c:showCatName val="0"/>
          <c:showSerName val="0"/>
          <c:showPercent val="0"/>
          <c:showBubbleSize val="0"/>
        </c:dLbls>
        <c:gapWidth val="219"/>
        <c:overlap val="-27"/>
        <c:axId val="32303263"/>
        <c:axId val="32304511"/>
      </c:barChart>
      <c:catAx>
        <c:axId val="32303263"/>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2304511"/>
        <c:crosses val="autoZero"/>
        <c:auto val="1"/>
        <c:lblAlgn val="ctr"/>
        <c:lblOffset val="100"/>
        <c:noMultiLvlLbl val="0"/>
      </c:catAx>
      <c:valAx>
        <c:axId val="323045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2303263"/>
        <c:crosses val="autoZero"/>
        <c:crossBetween val="between"/>
      </c:valAx>
      <c:spPr>
        <a:noFill/>
        <a:ln>
          <a:solidFill>
            <a:schemeClr val="tx1"/>
          </a:solid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_xlchart.v1.0</cx:f>
      </cx:strDim>
      <cx:numDim type="val">
        <cx:f dir="row">_xlchart.v1.2</cx:f>
      </cx:numDim>
    </cx:data>
  </cx:chartData>
  <cx:chart>
    <cx:title pos="t" align="ctr" overlay="0">
      <cx:tx>
        <cx:txData>
          <cx:v>DCFC Ports - Highway Corridors</cx:v>
        </cx:txData>
      </cx:tx>
      <cx:txPr>
        <a:bodyPr rot="0" spcFirstLastPara="1" vertOverflow="ellipsis" vert="horz" wrap="square" lIns="38100" tIns="19050" rIns="38100" bIns="19050" anchor="ctr" anchorCtr="1" compatLnSpc="0"/>
        <a:lstStyle/>
        <a:p>
          <a:pPr algn="ctr" rtl="0">
            <a:defRPr sz="1400" b="1" i="0" u="none" strike="noStrike" kern="1200" spc="0" baseline="0">
              <a:solidFill>
                <a:sysClr val="windowText" lastClr="000000">
                  <a:lumMod val="65000"/>
                  <a:lumOff val="35000"/>
                </a:sysClr>
              </a:solidFill>
              <a:latin typeface="+mn-lt"/>
              <a:ea typeface="+mn-ea"/>
              <a:cs typeface="+mn-cs"/>
            </a:defRPr>
          </a:pPr>
          <a:r>
            <a:rPr kumimoji="0" lang="en-US" sz="1400" b="1" i="0" u="none" strike="noStrike" kern="1200" cap="none" spc="0" normalizeH="0" baseline="0" noProof="0">
              <a:ln>
                <a:noFill/>
              </a:ln>
              <a:solidFill>
                <a:sysClr val="windowText" lastClr="000000">
                  <a:lumMod val="65000"/>
                  <a:lumOff val="35000"/>
                </a:sysClr>
              </a:solidFill>
              <a:effectLst/>
              <a:uLnTx/>
              <a:uFillTx/>
              <a:latin typeface="Calibri" panose="020F0502020204030204"/>
            </a:rPr>
            <a:t>DCFC Ports - Highway Corridors</a:t>
          </a:r>
        </a:p>
      </cx:txPr>
    </cx:title>
    <cx:plotArea>
      <cx:plotAreaRegion>
        <cx:plotSurface>
          <cx:spPr>
            <a:ln>
              <a:solidFill>
                <a:schemeClr val="tx1"/>
              </a:solidFill>
            </a:ln>
          </cx:spPr>
        </cx:plotSurface>
        <cx:series layoutId="waterfall" uniqueId="{C2F48793-0E45-41E7-AA92-295BA4C664F0}">
          <cx:tx>
            <cx:txData>
              <cx:f>_xlchart.v1.1</cx:f>
              <cx:v/>
            </cx:txData>
          </cx:tx>
          <cx:dataLabels>
            <cx:numFmt formatCode="+0;-0;0" sourceLinked="0"/>
            <cx:txPr>
              <a:bodyPr spcFirstLastPara="1" vertOverflow="ellipsis" horzOverflow="overflow" wrap="square" lIns="0" tIns="0" rIns="0" bIns="0" anchor="ctr" anchorCtr="1"/>
              <a:lstStyle/>
              <a:p>
                <a:pPr algn="ctr" rtl="0">
                  <a:defRPr b="1"/>
                </a:pPr>
                <a:endParaRPr lang="en-US" sz="900" b="1" i="0" u="none" strike="noStrike" kern="1200" baseline="0">
                  <a:solidFill>
                    <a:sysClr val="windowText" lastClr="000000">
                      <a:lumMod val="75000"/>
                      <a:lumOff val="25000"/>
                    </a:sysClr>
                  </a:solidFill>
                  <a:latin typeface="Calibri" panose="020F0502020204030204"/>
                </a:endParaRPr>
              </a:p>
            </cx:txPr>
            <cx:visibility seriesName="0" categoryName="0" value="1"/>
            <cx:separator> </cx:separator>
            <cx:dataLabel idx="1">
              <cx:visibility seriesName="0" categoryName="0" value="1"/>
              <cx:separator> </cx:separator>
            </cx:dataLabel>
            <cx:dataLabel idx="4">
              <cx:txPr>
                <a:bodyPr spcFirstLastPara="1" vertOverflow="ellipsis" horzOverflow="overflow" wrap="square" lIns="0" tIns="0" rIns="0" bIns="0" anchor="ctr" anchorCtr="1"/>
                <a:lstStyle/>
                <a:p>
                  <a:pPr algn="ctr" rtl="0">
                    <a:defRPr/>
                  </a:pPr>
                  <a:r>
                    <a:rPr lang="en-US" sz="900" b="1" i="0" u="none" strike="noStrike" kern="1200" baseline="0">
                      <a:solidFill>
                        <a:sysClr val="windowText" lastClr="000000">
                          <a:lumMod val="75000"/>
                          <a:lumOff val="25000"/>
                        </a:sysClr>
                      </a:solidFill>
                      <a:latin typeface="Calibri" panose="020F0502020204030204"/>
                    </a:rPr>
                    <a:t>+2713</a:t>
                  </a:r>
                </a:p>
              </cx:txPr>
              <cx:visibility seriesName="0" categoryName="0" value="1"/>
              <cx:separator> </cx:separator>
            </cx:dataLabel>
          </cx:dataLabels>
          <cx:dataId val="0"/>
          <cx:layoutPr>
            <cx:subtotals>
              <cx:idx val="4"/>
            </cx:subtotals>
          </cx:layoutPr>
        </cx:series>
      </cx:plotAreaRegion>
      <cx:axis id="0">
        <cx:catScaling/>
        <cx:majorTickMarks type="out"/>
        <cx:tickLabels/>
        <cx:txPr>
          <a:bodyPr spcFirstLastPara="1" vertOverflow="ellipsis" horzOverflow="overflow" wrap="square" lIns="0" tIns="0" rIns="0" bIns="0" anchor="ctr" anchorCtr="1"/>
          <a:lstStyle/>
          <a:p>
            <a:pPr algn="ctr" rtl="0">
              <a:defRPr b="1"/>
            </a:pPr>
            <a:endParaRPr lang="en-US" sz="900" b="1" i="0" u="none" strike="noStrike" kern="1200" baseline="0">
              <a:solidFill>
                <a:sysClr val="windowText" lastClr="000000">
                  <a:lumMod val="65000"/>
                  <a:lumOff val="35000"/>
                </a:sysClr>
              </a:solidFill>
              <a:latin typeface="Calibri" panose="020F0502020204030204"/>
            </a:endParaRPr>
          </a:p>
        </cx:txPr>
      </cx:axis>
      <cx:axis id="1">
        <cx:valScaling/>
        <cx:majorGridlines/>
        <cx:tickLabels/>
        <cx:numFmt formatCode="#,##0" sourceLinked="0"/>
        <cx:txPr>
          <a:bodyPr spcFirstLastPara="1" vertOverflow="ellipsis" horzOverflow="overflow" wrap="square" lIns="0" tIns="0" rIns="0" bIns="0" anchor="ctr" anchorCtr="1"/>
          <a:lstStyle/>
          <a:p>
            <a:pPr algn="ctr" rtl="0">
              <a:defRPr b="1"/>
            </a:pPr>
            <a:endParaRPr lang="en-US" sz="900" b="1" i="0" u="none" strike="noStrike" kern="1200" baseline="0">
              <a:solidFill>
                <a:sysClr val="windowText" lastClr="000000">
                  <a:lumMod val="65000"/>
                  <a:lumOff val="35000"/>
                </a:sysClr>
              </a:solidFill>
              <a:latin typeface="Calibri" panose="020F0502020204030204"/>
            </a:endParaRPr>
          </a:p>
        </cx:txPr>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10" Type="http://schemas.openxmlformats.org/officeDocument/2006/relationships/chart" Target="../charts/chart15.xml"/><Relationship Id="rId4" Type="http://schemas.openxmlformats.org/officeDocument/2006/relationships/chart" Target="../charts/chart9.xml"/><Relationship Id="rId9"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1582359</xdr:colOff>
      <xdr:row>4</xdr:row>
      <xdr:rowOff>121969</xdr:rowOff>
    </xdr:to>
    <xdr:pic>
      <xdr:nvPicPr>
        <xdr:cNvPr id="5" name="Picture 4">
          <a:extLst>
            <a:ext uri="{FF2B5EF4-FFF2-40B4-BE49-F238E27FC236}">
              <a16:creationId xmlns:a16="http://schemas.microsoft.com/office/drawing/2014/main" id="{EDBED2EB-A156-4F16-A05A-3E97C5F73E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381000"/>
          <a:ext cx="1654749" cy="502969"/>
        </a:xfrm>
        <a:prstGeom prst="rect">
          <a:avLst/>
        </a:prstGeom>
      </xdr:spPr>
    </xdr:pic>
    <xdr:clientData/>
  </xdr:twoCellAnchor>
  <xdr:twoCellAnchor editAs="oneCell">
    <xdr:from>
      <xdr:col>2</xdr:col>
      <xdr:colOff>103188</xdr:colOff>
      <xdr:row>1</xdr:row>
      <xdr:rowOff>39687</xdr:rowOff>
    </xdr:from>
    <xdr:to>
      <xdr:col>3</xdr:col>
      <xdr:colOff>777876</xdr:colOff>
      <xdr:row>4</xdr:row>
      <xdr:rowOff>144462</xdr:rowOff>
    </xdr:to>
    <xdr:pic>
      <xdr:nvPicPr>
        <xdr:cNvPr id="6" name="Picture 5">
          <a:extLst>
            <a:ext uri="{FF2B5EF4-FFF2-40B4-BE49-F238E27FC236}">
              <a16:creationId xmlns:a16="http://schemas.microsoft.com/office/drawing/2014/main" id="{3E1195F1-6179-4813-B3F6-E0A2A8FEBA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1251" y="230187"/>
          <a:ext cx="2381250"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507067</xdr:colOff>
      <xdr:row>27</xdr:row>
      <xdr:rowOff>5323</xdr:rowOff>
    </xdr:from>
    <xdr:to>
      <xdr:col>15</xdr:col>
      <xdr:colOff>107576</xdr:colOff>
      <xdr:row>42</xdr:row>
      <xdr:rowOff>134470</xdr:rowOff>
    </xdr:to>
    <xdr:graphicFrame macro="">
      <xdr:nvGraphicFramePr>
        <xdr:cNvPr id="19" name="Chart 3">
          <a:extLst>
            <a:ext uri="{FF2B5EF4-FFF2-40B4-BE49-F238E27FC236}">
              <a16:creationId xmlns:a16="http://schemas.microsoft.com/office/drawing/2014/main" id="{52E48547-3748-426C-BEB6-6FE7B36012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202232</xdr:colOff>
      <xdr:row>26</xdr:row>
      <xdr:rowOff>172854</xdr:rowOff>
    </xdr:from>
    <xdr:to>
      <xdr:col>23</xdr:col>
      <xdr:colOff>152400</xdr:colOff>
      <xdr:row>42</xdr:row>
      <xdr:rowOff>152400</xdr:rowOff>
    </xdr:to>
    <xdr:graphicFrame macro="">
      <xdr:nvGraphicFramePr>
        <xdr:cNvPr id="15" name="Chart 3">
          <a:extLst>
            <a:ext uri="{FF2B5EF4-FFF2-40B4-BE49-F238E27FC236}">
              <a16:creationId xmlns:a16="http://schemas.microsoft.com/office/drawing/2014/main" id="{FB287496-162E-46D9-9767-2E6486CA3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2613</xdr:colOff>
      <xdr:row>26</xdr:row>
      <xdr:rowOff>179293</xdr:rowOff>
    </xdr:from>
    <xdr:to>
      <xdr:col>6</xdr:col>
      <xdr:colOff>430306</xdr:colOff>
      <xdr:row>42</xdr:row>
      <xdr:rowOff>143435</xdr:rowOff>
    </xdr:to>
    <xdr:graphicFrame macro="">
      <xdr:nvGraphicFramePr>
        <xdr:cNvPr id="12" name="Chart 3">
          <a:extLst>
            <a:ext uri="{FF2B5EF4-FFF2-40B4-BE49-F238E27FC236}">
              <a16:creationId xmlns:a16="http://schemas.microsoft.com/office/drawing/2014/main" id="{C519EF57-E61F-4D26-92E5-26A9380733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447207</xdr:colOff>
      <xdr:row>42</xdr:row>
      <xdr:rowOff>174783</xdr:rowOff>
    </xdr:from>
    <xdr:to>
      <xdr:col>19</xdr:col>
      <xdr:colOff>448235</xdr:colOff>
      <xdr:row>58</xdr:row>
      <xdr:rowOff>62752</xdr:rowOff>
    </xdr:to>
    <xdr:graphicFrame macro="">
      <xdr:nvGraphicFramePr>
        <xdr:cNvPr id="4" name="Chart 3">
          <a:extLst>
            <a:ext uri="{FF2B5EF4-FFF2-40B4-BE49-F238E27FC236}">
              <a16:creationId xmlns:a16="http://schemas.microsoft.com/office/drawing/2014/main" id="{3C2ACB1B-33EB-42CF-A314-DFF9668CA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161366</xdr:colOff>
      <xdr:row>42</xdr:row>
      <xdr:rowOff>175932</xdr:rowOff>
    </xdr:from>
    <xdr:to>
      <xdr:col>10</xdr:col>
      <xdr:colOff>457200</xdr:colOff>
      <xdr:row>58</xdr:row>
      <xdr:rowOff>62754</xdr:rowOff>
    </xdr:to>
    <xdr:graphicFrame macro="">
      <xdr:nvGraphicFramePr>
        <xdr:cNvPr id="16" name="Chart 3">
          <a:extLst>
            <a:ext uri="{FF2B5EF4-FFF2-40B4-BE49-F238E27FC236}">
              <a16:creationId xmlns:a16="http://schemas.microsoft.com/office/drawing/2014/main" id="{DE81E69F-5425-4906-BE9A-9D4F01616B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454479</xdr:colOff>
      <xdr:row>32</xdr:row>
      <xdr:rowOff>103413</xdr:rowOff>
    </xdr:from>
    <xdr:to>
      <xdr:col>17</xdr:col>
      <xdr:colOff>333374</xdr:colOff>
      <xdr:row>49</xdr:row>
      <xdr:rowOff>180974</xdr:rowOff>
    </xdr:to>
    <xdr:graphicFrame macro="">
      <xdr:nvGraphicFramePr>
        <xdr:cNvPr id="4" name="Chart 14">
          <a:extLst>
            <a:ext uri="{FF2B5EF4-FFF2-40B4-BE49-F238E27FC236}">
              <a16:creationId xmlns:a16="http://schemas.microsoft.com/office/drawing/2014/main" id="{0CC43D2E-20EE-4264-BA7D-3E37F3C86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36740</xdr:colOff>
      <xdr:row>62</xdr:row>
      <xdr:rowOff>174171</xdr:rowOff>
    </xdr:from>
    <xdr:to>
      <xdr:col>17</xdr:col>
      <xdr:colOff>515711</xdr:colOff>
      <xdr:row>80</xdr:row>
      <xdr:rowOff>70758</xdr:rowOff>
    </xdr:to>
    <xdr:graphicFrame macro="">
      <xdr:nvGraphicFramePr>
        <xdr:cNvPr id="17" name="Chart 11">
          <a:extLst>
            <a:ext uri="{FF2B5EF4-FFF2-40B4-BE49-F238E27FC236}">
              <a16:creationId xmlns:a16="http://schemas.microsoft.com/office/drawing/2014/main" id="{3693D658-56A5-4E19-9724-0F2F01598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81641</xdr:colOff>
      <xdr:row>90</xdr:row>
      <xdr:rowOff>88446</xdr:rowOff>
    </xdr:from>
    <xdr:to>
      <xdr:col>17</xdr:col>
      <xdr:colOff>560612</xdr:colOff>
      <xdr:row>107</xdr:row>
      <xdr:rowOff>166006</xdr:rowOff>
    </xdr:to>
    <xdr:graphicFrame macro="">
      <xdr:nvGraphicFramePr>
        <xdr:cNvPr id="3" name="Chart 14">
          <a:extLst>
            <a:ext uri="{FF2B5EF4-FFF2-40B4-BE49-F238E27FC236}">
              <a16:creationId xmlns:a16="http://schemas.microsoft.com/office/drawing/2014/main" id="{396AFE28-9C19-43C6-BCCC-D38E9E3A10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34019</xdr:colOff>
      <xdr:row>9</xdr:row>
      <xdr:rowOff>163283</xdr:rowOff>
    </xdr:from>
    <xdr:to>
      <xdr:col>17</xdr:col>
      <xdr:colOff>512989</xdr:colOff>
      <xdr:row>27</xdr:row>
      <xdr:rowOff>57147</xdr:rowOff>
    </xdr:to>
    <xdr:graphicFrame macro="">
      <xdr:nvGraphicFramePr>
        <xdr:cNvPr id="8" name="Chart 11">
          <a:extLst>
            <a:ext uri="{FF2B5EF4-FFF2-40B4-BE49-F238E27FC236}">
              <a16:creationId xmlns:a16="http://schemas.microsoft.com/office/drawing/2014/main" id="{8C3A8CBB-FD9B-43F4-8370-3930BB715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551089</xdr:colOff>
      <xdr:row>9</xdr:row>
      <xdr:rowOff>142874</xdr:rowOff>
    </xdr:from>
    <xdr:to>
      <xdr:col>28</xdr:col>
      <xdr:colOff>404131</xdr:colOff>
      <xdr:row>27</xdr:row>
      <xdr:rowOff>36738</xdr:rowOff>
    </xdr:to>
    <xdr:graphicFrame macro="">
      <xdr:nvGraphicFramePr>
        <xdr:cNvPr id="9" name="Chart 18">
          <a:extLst>
            <a:ext uri="{FF2B5EF4-FFF2-40B4-BE49-F238E27FC236}">
              <a16:creationId xmlns:a16="http://schemas.microsoft.com/office/drawing/2014/main" id="{3DE2BF3B-EED7-4C08-9CF6-040464F98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201387</xdr:colOff>
      <xdr:row>32</xdr:row>
      <xdr:rowOff>123825</xdr:rowOff>
    </xdr:from>
    <xdr:to>
      <xdr:col>28</xdr:col>
      <xdr:colOff>54429</xdr:colOff>
      <xdr:row>50</xdr:row>
      <xdr:rowOff>20411</xdr:rowOff>
    </xdr:to>
    <xdr:graphicFrame macro="">
      <xdr:nvGraphicFramePr>
        <xdr:cNvPr id="21" name="Chart 14">
          <a:extLst>
            <a:ext uri="{FF2B5EF4-FFF2-40B4-BE49-F238E27FC236}">
              <a16:creationId xmlns:a16="http://schemas.microsoft.com/office/drawing/2014/main" id="{B54E6343-6B0D-40A0-928A-D8336948A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496661</xdr:colOff>
      <xdr:row>62</xdr:row>
      <xdr:rowOff>156483</xdr:rowOff>
    </xdr:from>
    <xdr:to>
      <xdr:col>28</xdr:col>
      <xdr:colOff>349704</xdr:colOff>
      <xdr:row>80</xdr:row>
      <xdr:rowOff>50349</xdr:rowOff>
    </xdr:to>
    <xdr:graphicFrame macro="">
      <xdr:nvGraphicFramePr>
        <xdr:cNvPr id="22" name="Chart 11">
          <a:extLst>
            <a:ext uri="{FF2B5EF4-FFF2-40B4-BE49-F238E27FC236}">
              <a16:creationId xmlns:a16="http://schemas.microsoft.com/office/drawing/2014/main" id="{63DCBEE5-4037-4374-99FC-0A140D4130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503464</xdr:colOff>
      <xdr:row>90</xdr:row>
      <xdr:rowOff>115660</xdr:rowOff>
    </xdr:from>
    <xdr:to>
      <xdr:col>28</xdr:col>
      <xdr:colOff>356507</xdr:colOff>
      <xdr:row>108</xdr:row>
      <xdr:rowOff>9524</xdr:rowOff>
    </xdr:to>
    <xdr:graphicFrame macro="">
      <xdr:nvGraphicFramePr>
        <xdr:cNvPr id="6" name="Chart 14">
          <a:extLst>
            <a:ext uri="{FF2B5EF4-FFF2-40B4-BE49-F238E27FC236}">
              <a16:creationId xmlns:a16="http://schemas.microsoft.com/office/drawing/2014/main" id="{7AA5E180-53C2-4A21-9708-D34FD2637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372267</xdr:colOff>
      <xdr:row>110</xdr:row>
      <xdr:rowOff>35719</xdr:rowOff>
    </xdr:from>
    <xdr:to>
      <xdr:col>17</xdr:col>
      <xdr:colOff>357187</xdr:colOff>
      <xdr:row>127</xdr:row>
      <xdr:rowOff>113280</xdr:rowOff>
    </xdr:to>
    <xdr:graphicFrame macro="">
      <xdr:nvGraphicFramePr>
        <xdr:cNvPr id="11" name="Chart 14">
          <a:extLst>
            <a:ext uri="{FF2B5EF4-FFF2-40B4-BE49-F238E27FC236}">
              <a16:creationId xmlns:a16="http://schemas.microsoft.com/office/drawing/2014/main" id="{63FA42BC-A6B3-4375-ADFB-320DD4AE2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520700</xdr:colOff>
      <xdr:row>110</xdr:row>
      <xdr:rowOff>15082</xdr:rowOff>
    </xdr:from>
    <xdr:to>
      <xdr:col>28</xdr:col>
      <xdr:colOff>502445</xdr:colOff>
      <xdr:row>127</xdr:row>
      <xdr:rowOff>89468</xdr:rowOff>
    </xdr:to>
    <xdr:graphicFrame macro="">
      <xdr:nvGraphicFramePr>
        <xdr:cNvPr id="12" name="Chart 14">
          <a:extLst>
            <a:ext uri="{FF2B5EF4-FFF2-40B4-BE49-F238E27FC236}">
              <a16:creationId xmlns:a16="http://schemas.microsoft.com/office/drawing/2014/main" id="{611A2386-4D39-4FF5-8F6B-998294EBB4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879566</xdr:colOff>
      <xdr:row>2</xdr:row>
      <xdr:rowOff>117566</xdr:rowOff>
    </xdr:from>
    <xdr:to>
      <xdr:col>13</xdr:col>
      <xdr:colOff>762816</xdr:colOff>
      <xdr:row>21</xdr:row>
      <xdr:rowOff>98515</xdr:rowOff>
    </xdr:to>
    <mc:AlternateContent xmlns:mc="http://schemas.openxmlformats.org/markup-compatibility/2006">
      <mc:Choice xmlns:cx1="http://schemas.microsoft.com/office/drawing/2015/9/8/chartex" Requires="cx1">
        <xdr:graphicFrame macro="">
          <xdr:nvGraphicFramePr>
            <xdr:cNvPr id="11" name="Chart 1">
              <a:extLst>
                <a:ext uri="{FF2B5EF4-FFF2-40B4-BE49-F238E27FC236}">
                  <a16:creationId xmlns:a16="http://schemas.microsoft.com/office/drawing/2014/main" id="{8DA68E96-0F2E-40AE-ABD7-8D2CE8A07756}"/>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080341" y="574766"/>
              <a:ext cx="6017350" cy="360044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lis.oregonlegislature.gov/liz/2019R1/Downloads/MeasureDocument/SB1044/Enrolle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oregon.gov/odot/Programs/Pages/TEINA.aspx" TargetMode="External"/><Relationship Id="rId3" Type="http://schemas.openxmlformats.org/officeDocument/2006/relationships/hyperlink" Target="https://ww2.arb.ca.gov/our-work/programs/clean-miles-standard/about" TargetMode="External"/><Relationship Id="rId7" Type="http://schemas.openxmlformats.org/officeDocument/2006/relationships/hyperlink" Target="https://olis.oregonlegislature.gov/liz/2019R1/Downloads/MeasureDocument/SB1044/Enrolled" TargetMode="External"/><Relationship Id="rId2" Type="http://schemas.openxmlformats.org/officeDocument/2006/relationships/hyperlink" Target="https://www.fhwa.dot.gov/environment/alternative_fuel_corridors/" TargetMode="External"/><Relationship Id="rId1" Type="http://schemas.openxmlformats.org/officeDocument/2006/relationships/hyperlink" Target="https://afdc.energy.gov/evi-pro-lite" TargetMode="External"/><Relationship Id="rId6" Type="http://schemas.openxmlformats.org/officeDocument/2006/relationships/hyperlink" Target="https://www.transportation.gov/RAISEgrants/raise-app-hdc" TargetMode="External"/><Relationship Id="rId5" Type="http://schemas.openxmlformats.org/officeDocument/2006/relationships/hyperlink" Target="https://olis.oregonlegislature.gov/liz/2022R1/Downloads/MeasureDocument/SB1558/Introduced" TargetMode="External"/><Relationship Id="rId4" Type="http://schemas.openxmlformats.org/officeDocument/2006/relationships/hyperlink" Target="https://screeningtool.geoplatform.gov/en/" TargetMode="External"/><Relationship Id="rId9"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19FFC3"/>
  </sheetPr>
  <dimension ref="B4:F57"/>
  <sheetViews>
    <sheetView tabSelected="1" zoomScale="80" zoomScaleNormal="80" workbookViewId="0">
      <selection activeCell="C13" sqref="C13:D28"/>
    </sheetView>
  </sheetViews>
  <sheetFormatPr defaultColWidth="8.7109375" defaultRowHeight="15" customHeight="1" x14ac:dyDescent="0.25"/>
  <cols>
    <col min="1" max="1" width="3.28515625" style="4" customWidth="1"/>
    <col min="2" max="2" width="25.140625" style="4" customWidth="1"/>
    <col min="3" max="3" width="24.42578125" style="4" bestFit="1" customWidth="1"/>
    <col min="4" max="4" width="165.85546875" style="4" customWidth="1"/>
    <col min="5" max="5" width="3.28515625" style="4" customWidth="1"/>
    <col min="6" max="6" width="25.5703125" style="4" customWidth="1"/>
    <col min="7" max="7" width="25.28515625" style="4" bestFit="1" customWidth="1"/>
    <col min="8" max="8" width="139.7109375" style="4" bestFit="1" customWidth="1"/>
    <col min="9" max="16384" width="8.7109375" style="4"/>
  </cols>
  <sheetData>
    <row r="4" spans="2:6" ht="15" customHeight="1" x14ac:dyDescent="0.25">
      <c r="D4" s="35"/>
    </row>
    <row r="5" spans="2:6" ht="15" customHeight="1" x14ac:dyDescent="0.25">
      <c r="D5" s="35"/>
    </row>
    <row r="6" spans="2:6" ht="15" customHeight="1" thickBot="1" x14ac:dyDescent="0.3">
      <c r="D6" s="35"/>
    </row>
    <row r="7" spans="2:6" ht="15" customHeight="1" thickBot="1" x14ac:dyDescent="0.3">
      <c r="B7" s="481" t="s">
        <v>636</v>
      </c>
      <c r="C7" s="482" t="s">
        <v>736</v>
      </c>
      <c r="D7" s="35"/>
    </row>
    <row r="8" spans="2:6" ht="15" customHeight="1" thickBot="1" x14ac:dyDescent="0.3">
      <c r="D8" s="35"/>
    </row>
    <row r="9" spans="2:6" ht="15" customHeight="1" x14ac:dyDescent="0.25">
      <c r="B9" s="622" t="s">
        <v>98</v>
      </c>
      <c r="C9" s="627" t="s">
        <v>669</v>
      </c>
      <c r="D9" s="628"/>
    </row>
    <row r="10" spans="2:6" ht="15" customHeight="1" x14ac:dyDescent="0.25">
      <c r="B10" s="623"/>
      <c r="C10" s="629"/>
      <c r="D10" s="630"/>
    </row>
    <row r="11" spans="2:6" ht="15" customHeight="1" x14ac:dyDescent="0.25">
      <c r="B11" s="623"/>
      <c r="C11" s="629"/>
      <c r="D11" s="630"/>
    </row>
    <row r="12" spans="2:6" ht="31.5" customHeight="1" x14ac:dyDescent="0.25">
      <c r="B12" s="624"/>
      <c r="C12" s="631"/>
      <c r="D12" s="632"/>
    </row>
    <row r="13" spans="2:6" ht="15" customHeight="1" x14ac:dyDescent="0.25">
      <c r="B13" s="625" t="s">
        <v>650</v>
      </c>
      <c r="C13" s="618" t="s">
        <v>737</v>
      </c>
      <c r="D13" s="619"/>
    </row>
    <row r="14" spans="2:6" ht="15" customHeight="1" thickBot="1" x14ac:dyDescent="0.3">
      <c r="B14" s="625"/>
      <c r="C14" s="618"/>
      <c r="D14" s="619"/>
    </row>
    <row r="15" spans="2:6" ht="15" customHeight="1" x14ac:dyDescent="0.25">
      <c r="B15" s="625"/>
      <c r="C15" s="618"/>
      <c r="D15" s="619"/>
      <c r="F15" s="452" t="s">
        <v>651</v>
      </c>
    </row>
    <row r="16" spans="2:6" ht="15" customHeight="1" x14ac:dyDescent="0.25">
      <c r="B16" s="625"/>
      <c r="C16" s="618"/>
      <c r="D16" s="619"/>
      <c r="F16" s="453" t="s">
        <v>92</v>
      </c>
    </row>
    <row r="17" spans="2:6" ht="15" customHeight="1" x14ac:dyDescent="0.25">
      <c r="B17" s="625"/>
      <c r="C17" s="618"/>
      <c r="D17" s="619"/>
      <c r="F17" s="454" t="s">
        <v>549</v>
      </c>
    </row>
    <row r="18" spans="2:6" ht="15" customHeight="1" x14ac:dyDescent="0.25">
      <c r="B18" s="625"/>
      <c r="C18" s="618"/>
      <c r="D18" s="619"/>
      <c r="F18" s="455" t="s">
        <v>100</v>
      </c>
    </row>
    <row r="19" spans="2:6" ht="15" customHeight="1" x14ac:dyDescent="0.25">
      <c r="B19" s="625"/>
      <c r="C19" s="618"/>
      <c r="D19" s="619"/>
      <c r="F19" s="456" t="s">
        <v>103</v>
      </c>
    </row>
    <row r="20" spans="2:6" ht="15" customHeight="1" x14ac:dyDescent="0.25">
      <c r="B20" s="625"/>
      <c r="C20" s="618"/>
      <c r="D20" s="619"/>
      <c r="F20" s="457" t="s">
        <v>101</v>
      </c>
    </row>
    <row r="21" spans="2:6" ht="15" customHeight="1" thickBot="1" x14ac:dyDescent="0.3">
      <c r="B21" s="625"/>
      <c r="C21" s="618"/>
      <c r="D21" s="619"/>
      <c r="F21" s="458" t="s">
        <v>538</v>
      </c>
    </row>
    <row r="22" spans="2:6" ht="15" customHeight="1" x14ac:dyDescent="0.25">
      <c r="B22" s="625"/>
      <c r="C22" s="618"/>
      <c r="D22" s="619"/>
    </row>
    <row r="23" spans="2:6" ht="15" customHeight="1" x14ac:dyDescent="0.25">
      <c r="B23" s="625"/>
      <c r="C23" s="618"/>
      <c r="D23" s="619"/>
    </row>
    <row r="24" spans="2:6" ht="15" customHeight="1" x14ac:dyDescent="0.25">
      <c r="B24" s="625"/>
      <c r="C24" s="618"/>
      <c r="D24" s="619"/>
    </row>
    <row r="25" spans="2:6" ht="15" customHeight="1" x14ac:dyDescent="0.25">
      <c r="B25" s="625"/>
      <c r="C25" s="618"/>
      <c r="D25" s="619"/>
    </row>
    <row r="26" spans="2:6" ht="15" customHeight="1" x14ac:dyDescent="0.25">
      <c r="B26" s="625"/>
      <c r="C26" s="618"/>
      <c r="D26" s="619"/>
    </row>
    <row r="27" spans="2:6" ht="15" customHeight="1" x14ac:dyDescent="0.25">
      <c r="B27" s="625"/>
      <c r="C27" s="618"/>
      <c r="D27" s="619"/>
    </row>
    <row r="28" spans="2:6" ht="87" customHeight="1" thickBot="1" x14ac:dyDescent="0.3">
      <c r="B28" s="626"/>
      <c r="C28" s="620"/>
      <c r="D28" s="621"/>
    </row>
    <row r="29" spans="2:6" ht="15" customHeight="1" thickBot="1" x14ac:dyDescent="0.3"/>
    <row r="30" spans="2:6" ht="15" customHeight="1" x14ac:dyDescent="0.25">
      <c r="B30" s="465" t="s">
        <v>567</v>
      </c>
      <c r="C30" s="466"/>
      <c r="D30" s="467"/>
    </row>
    <row r="31" spans="2:6" ht="15" customHeight="1" x14ac:dyDescent="0.25">
      <c r="B31" s="459" t="s">
        <v>568</v>
      </c>
      <c r="C31" s="6" t="s">
        <v>569</v>
      </c>
      <c r="D31" s="460" t="s">
        <v>570</v>
      </c>
    </row>
    <row r="32" spans="2:6" ht="15" customHeight="1" x14ac:dyDescent="0.25">
      <c r="B32" s="636" t="s">
        <v>603</v>
      </c>
      <c r="C32" s="451" t="s">
        <v>603</v>
      </c>
      <c r="D32" s="461" t="s">
        <v>594</v>
      </c>
    </row>
    <row r="33" spans="2:4" ht="15" customHeight="1" x14ac:dyDescent="0.25">
      <c r="B33" s="637"/>
      <c r="C33" s="522" t="s">
        <v>604</v>
      </c>
      <c r="D33" s="463" t="s">
        <v>610</v>
      </c>
    </row>
    <row r="34" spans="2:4" ht="15" customHeight="1" x14ac:dyDescent="0.25">
      <c r="B34" s="638" t="s">
        <v>571</v>
      </c>
      <c r="C34" s="523" t="s">
        <v>550</v>
      </c>
      <c r="D34" s="462" t="s">
        <v>591</v>
      </c>
    </row>
    <row r="35" spans="2:4" ht="15" customHeight="1" x14ac:dyDescent="0.25">
      <c r="B35" s="638"/>
      <c r="C35" s="523" t="s">
        <v>575</v>
      </c>
      <c r="D35" s="462" t="s">
        <v>596</v>
      </c>
    </row>
    <row r="36" spans="2:4" ht="15" customHeight="1" x14ac:dyDescent="0.25">
      <c r="B36" s="639"/>
      <c r="C36" s="522" t="s">
        <v>572</v>
      </c>
      <c r="D36" s="463" t="s">
        <v>597</v>
      </c>
    </row>
    <row r="37" spans="2:4" ht="15" customHeight="1" x14ac:dyDescent="0.25">
      <c r="B37" s="640" t="s">
        <v>626</v>
      </c>
      <c r="C37" s="524" t="s">
        <v>573</v>
      </c>
      <c r="D37" s="461" t="s">
        <v>612</v>
      </c>
    </row>
    <row r="38" spans="2:4" ht="15" customHeight="1" x14ac:dyDescent="0.25">
      <c r="B38" s="641"/>
      <c r="C38" s="523" t="s">
        <v>96</v>
      </c>
      <c r="D38" s="462" t="s">
        <v>614</v>
      </c>
    </row>
    <row r="39" spans="2:4" ht="15" customHeight="1" x14ac:dyDescent="0.25">
      <c r="B39" s="641"/>
      <c r="C39" s="523" t="s">
        <v>574</v>
      </c>
      <c r="D39" s="462" t="s">
        <v>613</v>
      </c>
    </row>
    <row r="40" spans="2:4" ht="15" customHeight="1" x14ac:dyDescent="0.25">
      <c r="B40" s="642"/>
      <c r="C40" s="522" t="s">
        <v>598</v>
      </c>
      <c r="D40" s="463" t="s">
        <v>620</v>
      </c>
    </row>
    <row r="41" spans="2:4" ht="15" customHeight="1" x14ac:dyDescent="0.25">
      <c r="B41" s="643" t="s">
        <v>548</v>
      </c>
      <c r="C41" s="524" t="s">
        <v>238</v>
      </c>
      <c r="D41" s="461" t="s">
        <v>621</v>
      </c>
    </row>
    <row r="42" spans="2:4" ht="15" customHeight="1" x14ac:dyDescent="0.25">
      <c r="B42" s="644"/>
      <c r="C42" s="523" t="s">
        <v>618</v>
      </c>
      <c r="D42" s="462" t="s">
        <v>625</v>
      </c>
    </row>
    <row r="43" spans="2:4" ht="15" customHeight="1" x14ac:dyDescent="0.25">
      <c r="B43" s="645"/>
      <c r="C43" s="522" t="s">
        <v>156</v>
      </c>
      <c r="D43" s="463" t="s">
        <v>624</v>
      </c>
    </row>
    <row r="44" spans="2:4" ht="15" customHeight="1" x14ac:dyDescent="0.25">
      <c r="B44" s="646" t="s">
        <v>579</v>
      </c>
      <c r="C44" s="524" t="s">
        <v>18</v>
      </c>
      <c r="D44" s="461" t="s">
        <v>627</v>
      </c>
    </row>
    <row r="45" spans="2:4" ht="15" customHeight="1" x14ac:dyDescent="0.25">
      <c r="B45" s="647"/>
      <c r="C45" s="523" t="s">
        <v>580</v>
      </c>
      <c r="D45" s="462" t="s">
        <v>632</v>
      </c>
    </row>
    <row r="46" spans="2:4" ht="15" customHeight="1" x14ac:dyDescent="0.25">
      <c r="B46" s="647"/>
      <c r="C46" s="523" t="s">
        <v>581</v>
      </c>
      <c r="D46" s="462" t="s">
        <v>631</v>
      </c>
    </row>
    <row r="47" spans="2:4" ht="15" customHeight="1" x14ac:dyDescent="0.25">
      <c r="B47" s="647"/>
      <c r="C47" s="523" t="s">
        <v>710</v>
      </c>
      <c r="D47" s="462" t="s">
        <v>633</v>
      </c>
    </row>
    <row r="48" spans="2:4" ht="15" customHeight="1" x14ac:dyDescent="0.25">
      <c r="B48" s="647"/>
      <c r="C48" s="523" t="s">
        <v>582</v>
      </c>
      <c r="D48" s="462" t="s">
        <v>634</v>
      </c>
    </row>
    <row r="49" spans="2:4" ht="15" customHeight="1" x14ac:dyDescent="0.25">
      <c r="B49" s="647"/>
      <c r="C49" s="523" t="s">
        <v>709</v>
      </c>
      <c r="D49" s="462" t="s">
        <v>635</v>
      </c>
    </row>
    <row r="50" spans="2:4" ht="15" customHeight="1" x14ac:dyDescent="0.25">
      <c r="B50" s="647"/>
      <c r="C50" s="523" t="s">
        <v>584</v>
      </c>
      <c r="D50" s="462" t="s">
        <v>637</v>
      </c>
    </row>
    <row r="51" spans="2:4" ht="15" customHeight="1" x14ac:dyDescent="0.25">
      <c r="B51" s="648"/>
      <c r="C51" s="522" t="s">
        <v>583</v>
      </c>
      <c r="D51" s="463" t="s">
        <v>638</v>
      </c>
    </row>
    <row r="52" spans="2:4" ht="15" customHeight="1" x14ac:dyDescent="0.25">
      <c r="B52" s="633" t="s">
        <v>99</v>
      </c>
      <c r="C52" s="524" t="s">
        <v>266</v>
      </c>
      <c r="D52" s="461" t="s">
        <v>644</v>
      </c>
    </row>
    <row r="53" spans="2:4" ht="15" customHeight="1" x14ac:dyDescent="0.25">
      <c r="B53" s="634"/>
      <c r="C53" s="523" t="s">
        <v>586</v>
      </c>
      <c r="D53" s="462" t="s">
        <v>640</v>
      </c>
    </row>
    <row r="54" spans="2:4" ht="15" customHeight="1" x14ac:dyDescent="0.25">
      <c r="B54" s="634"/>
      <c r="C54" s="523" t="s">
        <v>587</v>
      </c>
      <c r="D54" s="462" t="s">
        <v>643</v>
      </c>
    </row>
    <row r="55" spans="2:4" ht="15" customHeight="1" x14ac:dyDescent="0.25">
      <c r="B55" s="634"/>
      <c r="C55" s="523" t="s">
        <v>588</v>
      </c>
      <c r="D55" s="462" t="s">
        <v>649</v>
      </c>
    </row>
    <row r="56" spans="2:4" ht="15" customHeight="1" x14ac:dyDescent="0.25">
      <c r="B56" s="634"/>
      <c r="C56" s="523" t="s">
        <v>589</v>
      </c>
      <c r="D56" s="462" t="s">
        <v>641</v>
      </c>
    </row>
    <row r="57" spans="2:4" ht="15" customHeight="1" thickBot="1" x14ac:dyDescent="0.3">
      <c r="B57" s="635"/>
      <c r="C57" s="525" t="s">
        <v>590</v>
      </c>
      <c r="D57" s="464" t="s">
        <v>646</v>
      </c>
    </row>
  </sheetData>
  <mergeCells count="10">
    <mergeCell ref="C13:D28"/>
    <mergeCell ref="B9:B12"/>
    <mergeCell ref="B13:B28"/>
    <mergeCell ref="C9:D12"/>
    <mergeCell ref="B52:B57"/>
    <mergeCell ref="B32:B33"/>
    <mergeCell ref="B34:B36"/>
    <mergeCell ref="B37:B40"/>
    <mergeCell ref="B41:B43"/>
    <mergeCell ref="B44:B51"/>
  </mergeCells>
  <hyperlinks>
    <hyperlink ref="C9:D12" r:id="rId1" display="In June 2021, the Oregon Department of Transportation (ODOT) Climate Office released its Transportation Electrification Infrastructure Needs Analysis (TEINA), an assesement of the anticipated electric vehicle (EV) charging infrastructure required to support attainment of the state's Zero Emission Vehicle (ZEV) goals established through Senate Bill 1044 (2019). As with any analysis, the estimated charging needs reported through TEINA rely upon various input assumptions, such as the growth of the EV share of total vehicles or the proportion of drivers with access to at-home charging. To support EV infrastructure planning efforts and to encourage stakeholder collaboration, ODOT and its contractor team have developed this workbook, an interactive user interface which includes the primary modeling that undergirds the TEINA findings. Note: This workbook includes results for the TEINA light-duty use cases only." xr:uid="{00000000-0004-0000-0000-000000000000}"/>
    <hyperlink ref="C33" location="Glossary!A1" display="Glossary" xr:uid="{00000000-0004-0000-0000-000001000000}"/>
    <hyperlink ref="C34" location="Inputs!A1" display="Inputs" xr:uid="{00000000-0004-0000-0000-000002000000}"/>
    <hyperlink ref="C35" location="'Results_Selected Geography'!A1" display="Results_Selected Geography" xr:uid="{00000000-0004-0000-0000-000003000000}"/>
    <hyperlink ref="C36" location="'Results_TEINA Comparison'!A1" display="Results_TEINA Comparison" xr:uid="{00000000-0004-0000-0000-000004000000}"/>
    <hyperlink ref="C37" location="Urban_Rural_LDVs!A1" display="Urban_Rural_LDVs" xr:uid="{00000000-0004-0000-0000-000005000000}"/>
    <hyperlink ref="C38" location="TNC!A1" display="TNC" xr:uid="{00000000-0004-0000-0000-000006000000}"/>
    <hyperlink ref="C39" location="Corridors!A1" display="Corridors" xr:uid="{00000000-0004-0000-0000-000007000000}"/>
    <hyperlink ref="C40" location="DAC!A1" display="DAC" xr:uid="{00000000-0004-0000-0000-000008000000}"/>
    <hyperlink ref="C41" location="'Census Tract'!A1" display="Census Tract" xr:uid="{00000000-0004-0000-0000-000009000000}"/>
    <hyperlink ref="C42" location="Municipality!A1" display="Municipality" xr:uid="{00000000-0004-0000-0000-00000A000000}"/>
    <hyperlink ref="C43" location="County!A1" display="County" xr:uid="{00000000-0004-0000-0000-00000B000000}"/>
    <hyperlink ref="C44" location="'EV Adoption'!A1" display="EV Adoption" xr:uid="{00000000-0004-0000-0000-00000C000000}"/>
    <hyperlink ref="C45" location="'Urban_Rural LDV Model'!A1" display="Urban and Rural LDV Model" xr:uid="{00000000-0004-0000-0000-00000D000000}"/>
    <hyperlink ref="C46" location="'Corridor LDV Model'!A1" display="Corridor LDV Model" xr:uid="{00000000-0004-0000-0000-00000E000000}"/>
    <hyperlink ref="C47" location="'Corridor Outputs'!A1" display="Corridor Outputs" xr:uid="{00000000-0004-0000-0000-00000F000000}"/>
    <hyperlink ref="C48" location="'DAC Adjustment'!A1" display="DAC Adjustment" xr:uid="{00000000-0004-0000-0000-000010000000}"/>
    <hyperlink ref="C49" location="'TNC Build Out'!A1" display="TNC Buildout" xr:uid="{00000000-0004-0000-0000-000011000000}"/>
    <hyperlink ref="C50" location="'TNC VMT Growth'!A1" display="TNC VMT Growth" xr:uid="{00000000-0004-0000-0000-000012000000}"/>
    <hyperlink ref="C51" location="'TNC VMT Calc'!A1" display="TNC VMT Calc" xr:uid="{00000000-0004-0000-0000-000013000000}"/>
    <hyperlink ref="C52" location="Geography!A1" display="Geography" xr:uid="{00000000-0004-0000-0000-000014000000}"/>
    <hyperlink ref="C53" location="Optimization!A1" display="Optimization" xr:uid="{00000000-0004-0000-0000-000015000000}"/>
    <hyperlink ref="C54" location="'DAC Definition'!A1" display="DAC Definition" xr:uid="{00000000-0004-0000-0000-000016000000}"/>
    <hyperlink ref="C55" location="'TNC Home Charging'!A1" display="TNC Home Charging" xr:uid="{00000000-0004-0000-0000-000017000000}"/>
    <hyperlink ref="C56" location="'TNC Charger Ratios'!A1" display="TNC Charger Ratios" xr:uid="{00000000-0004-0000-0000-000018000000}"/>
    <hyperlink ref="C57" location="Lists!A1" display="Lists" xr:uid="{00000000-0004-0000-0000-000019000000}"/>
  </hyperlinks>
  <pageMargins left="0.7" right="0.7" top="0.75" bottom="0.75" header="0.3" footer="0.3"/>
  <pageSetup orientation="portrait" horizontalDpi="1200"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5"/>
  </sheetPr>
  <dimension ref="A1:Q839"/>
  <sheetViews>
    <sheetView zoomScale="70" zoomScaleNormal="70" workbookViewId="0">
      <pane ySplit="10" topLeftCell="A11" activePane="bottomLeft" state="frozen"/>
      <selection activeCell="M21" sqref="M21"/>
      <selection pane="bottomLeft" activeCell="M21" sqref="M21"/>
    </sheetView>
  </sheetViews>
  <sheetFormatPr defaultColWidth="8.7109375" defaultRowHeight="15" x14ac:dyDescent="0.25"/>
  <cols>
    <col min="1" max="3" width="13.28515625" style="4" customWidth="1"/>
    <col min="4" max="5" width="15.7109375" style="4" customWidth="1"/>
    <col min="6" max="6" width="13.140625" style="4" customWidth="1"/>
    <col min="7" max="7" width="12.85546875" style="4" customWidth="1"/>
    <col min="8" max="8" width="13.28515625" style="4" customWidth="1"/>
    <col min="9" max="9" width="13.7109375" style="4" customWidth="1"/>
    <col min="10" max="10" width="10" style="4" customWidth="1"/>
    <col min="11" max="11" width="10.28515625" style="4" customWidth="1"/>
    <col min="12" max="12" width="9.28515625" style="4" customWidth="1"/>
    <col min="13" max="16384" width="8.7109375" style="4"/>
  </cols>
  <sheetData>
    <row r="1" spans="1:17" s="269" customFormat="1" ht="21" x14ac:dyDescent="0.35">
      <c r="A1" s="269" t="s">
        <v>93</v>
      </c>
    </row>
    <row r="2" spans="1:17" s="505" customFormat="1" ht="12.6" customHeight="1" x14ac:dyDescent="0.35"/>
    <row r="3" spans="1:17" s="305" customFormat="1" x14ac:dyDescent="0.25">
      <c r="F3" s="700" t="s">
        <v>6</v>
      </c>
      <c r="G3" s="701"/>
      <c r="H3" s="701"/>
      <c r="I3" s="702"/>
      <c r="J3" s="700" t="s">
        <v>7</v>
      </c>
      <c r="K3" s="701"/>
      <c r="L3" s="701"/>
      <c r="M3" s="702"/>
      <c r="N3" s="700" t="s">
        <v>8</v>
      </c>
      <c r="O3" s="701"/>
      <c r="P3" s="701"/>
      <c r="Q3" s="702"/>
    </row>
    <row r="4" spans="1:17" s="305" customFormat="1" x14ac:dyDescent="0.25">
      <c r="F4" s="263">
        <v>2020</v>
      </c>
      <c r="G4" s="263">
        <v>2025</v>
      </c>
      <c r="H4" s="263">
        <v>2030</v>
      </c>
      <c r="I4" s="263">
        <v>2035</v>
      </c>
      <c r="J4" s="288">
        <v>2020</v>
      </c>
      <c r="K4" s="263">
        <v>2025</v>
      </c>
      <c r="L4" s="263">
        <v>2030</v>
      </c>
      <c r="M4" s="263">
        <v>2035</v>
      </c>
      <c r="N4" s="288">
        <v>2020</v>
      </c>
      <c r="O4" s="263">
        <v>2025</v>
      </c>
      <c r="P4" s="263">
        <v>2030</v>
      </c>
      <c r="Q4" s="263">
        <v>2035</v>
      </c>
    </row>
    <row r="5" spans="1:17" s="305" customFormat="1" ht="31.5" x14ac:dyDescent="0.25">
      <c r="E5" s="326" t="s">
        <v>273</v>
      </c>
      <c r="F5" s="320">
        <f ca="1">SUM(F6:F7)</f>
        <v>1343.7330890490962</v>
      </c>
      <c r="G5" s="320">
        <f t="shared" ref="G5:Q5" ca="1" si="0">SUM(G6:G7)</f>
        <v>6718.9206062128596</v>
      </c>
      <c r="H5" s="320">
        <f t="shared" ca="1" si="0"/>
        <v>31005.60784273285</v>
      </c>
      <c r="I5" s="321">
        <f t="shared" ca="1" si="0"/>
        <v>67385.553875168698</v>
      </c>
      <c r="J5" s="320">
        <f t="shared" ca="1" si="0"/>
        <v>862.75706562234609</v>
      </c>
      <c r="K5" s="320">
        <f t="shared" ca="1" si="0"/>
        <v>4279.6352573501372</v>
      </c>
      <c r="L5" s="320">
        <f t="shared" ca="1" si="0"/>
        <v>19721.94992335797</v>
      </c>
      <c r="M5" s="321">
        <f t="shared" ca="1" si="0"/>
        <v>42854.120897719178</v>
      </c>
      <c r="N5" s="320">
        <f t="shared" ca="1" si="0"/>
        <v>458.35459620459437</v>
      </c>
      <c r="O5" s="320">
        <f t="shared" ca="1" si="0"/>
        <v>2286.5414033571124</v>
      </c>
      <c r="P5" s="320">
        <f t="shared" ca="1" si="0"/>
        <v>10322.512123162163</v>
      </c>
      <c r="Q5" s="321">
        <f t="shared" ca="1" si="0"/>
        <v>22328.148840846403</v>
      </c>
    </row>
    <row r="6" spans="1:17" ht="15.75" x14ac:dyDescent="0.25">
      <c r="E6" s="307" t="s">
        <v>212</v>
      </c>
      <c r="F6" s="322">
        <f ca="1">'Urban_Rural LDV Model'!C95</f>
        <v>793.70942653135853</v>
      </c>
      <c r="G6" s="322">
        <f ca="1">'Urban_Rural LDV Model'!D95</f>
        <v>3944.3948282502342</v>
      </c>
      <c r="H6" s="322">
        <f ca="1">'Urban_Rural LDV Model'!E95</f>
        <v>18149.676420046664</v>
      </c>
      <c r="I6" s="323">
        <f ca="1">'Urban_Rural LDV Model'!F95</f>
        <v>39419.826791067288</v>
      </c>
      <c r="J6" s="322">
        <f ca="1">'Urban_Rural LDV Model'!G95</f>
        <v>490.84384114216846</v>
      </c>
      <c r="K6" s="322">
        <f ca="1">'Urban_Rural LDV Model'!H95</f>
        <v>2335.7224544204523</v>
      </c>
      <c r="L6" s="322">
        <f ca="1">'Urban_Rural LDV Model'!I95</f>
        <v>10652.740634700984</v>
      </c>
      <c r="M6" s="323">
        <f ca="1">'Urban_Rural LDV Model'!J95</f>
        <v>23105.981747770784</v>
      </c>
      <c r="N6" s="322">
        <f ca="1">'Urban_Rural LDV Model'!K95</f>
        <v>204.35467398208121</v>
      </c>
      <c r="O6" s="322">
        <f ca="1">'Urban_Rural LDV Model'!L95</f>
        <v>970.71235404471679</v>
      </c>
      <c r="P6" s="322">
        <f ca="1">'Urban_Rural LDV Model'!M95</f>
        <v>4259.2104606222883</v>
      </c>
      <c r="Q6" s="323">
        <f ca="1">'Urban_Rural LDV Model'!N95</f>
        <v>9150.0764979736396</v>
      </c>
    </row>
    <row r="7" spans="1:17" ht="15.75" x14ac:dyDescent="0.25">
      <c r="E7" s="307" t="s">
        <v>213</v>
      </c>
      <c r="F7" s="324">
        <f ca="1">'Urban_Rural LDV Model'!C96</f>
        <v>550.02366251773765</v>
      </c>
      <c r="G7" s="324">
        <f ca="1">'Urban_Rural LDV Model'!D96</f>
        <v>2774.5257779626254</v>
      </c>
      <c r="H7" s="324">
        <f ca="1">'Urban_Rural LDV Model'!E96</f>
        <v>12855.931422686186</v>
      </c>
      <c r="I7" s="325">
        <f ca="1">'Urban_Rural LDV Model'!F96</f>
        <v>27965.727084101411</v>
      </c>
      <c r="J7" s="324">
        <f ca="1">'Urban_Rural LDV Model'!G96</f>
        <v>371.91322448017763</v>
      </c>
      <c r="K7" s="324">
        <f ca="1">'Urban_Rural LDV Model'!H96</f>
        <v>1943.9128029296849</v>
      </c>
      <c r="L7" s="324">
        <f ca="1">'Urban_Rural LDV Model'!I96</f>
        <v>9069.2092886569862</v>
      </c>
      <c r="M7" s="325">
        <f ca="1">'Urban_Rural LDV Model'!J96</f>
        <v>19748.139149948394</v>
      </c>
      <c r="N7" s="324">
        <f ca="1">'Urban_Rural LDV Model'!K96</f>
        <v>253.99992222251316</v>
      </c>
      <c r="O7" s="324">
        <f ca="1">'Urban_Rural LDV Model'!L96</f>
        <v>1315.8290493123955</v>
      </c>
      <c r="P7" s="324">
        <f ca="1">'Urban_Rural LDV Model'!M96</f>
        <v>6063.301662539875</v>
      </c>
      <c r="Q7" s="325">
        <f ca="1">'Urban_Rural LDV Model'!N96</f>
        <v>13178.072342872763</v>
      </c>
    </row>
    <row r="9" spans="1:17" s="35" customFormat="1" x14ac:dyDescent="0.25">
      <c r="A9" s="703" t="s">
        <v>267</v>
      </c>
      <c r="B9" s="703" t="s">
        <v>156</v>
      </c>
      <c r="C9" s="299"/>
      <c r="D9" s="703" t="s">
        <v>238</v>
      </c>
      <c r="E9" s="705" t="s">
        <v>214</v>
      </c>
      <c r="F9" s="700" t="s">
        <v>6</v>
      </c>
      <c r="G9" s="701"/>
      <c r="H9" s="701"/>
      <c r="I9" s="702"/>
      <c r="J9" s="700" t="s">
        <v>7</v>
      </c>
      <c r="K9" s="701"/>
      <c r="L9" s="701"/>
      <c r="M9" s="702"/>
      <c r="N9" s="700" t="s">
        <v>8</v>
      </c>
      <c r="O9" s="701"/>
      <c r="P9" s="701"/>
      <c r="Q9" s="702"/>
    </row>
    <row r="10" spans="1:17" ht="31.9" customHeight="1" x14ac:dyDescent="0.25">
      <c r="A10" s="704"/>
      <c r="B10" s="704"/>
      <c r="C10" s="599" t="s">
        <v>280</v>
      </c>
      <c r="D10" s="704"/>
      <c r="E10" s="706"/>
      <c r="F10" s="263">
        <v>2020</v>
      </c>
      <c r="G10" s="263">
        <v>2025</v>
      </c>
      <c r="H10" s="263">
        <v>2030</v>
      </c>
      <c r="I10" s="263">
        <v>2035</v>
      </c>
      <c r="J10" s="288">
        <v>2020</v>
      </c>
      <c r="K10" s="263">
        <v>2025</v>
      </c>
      <c r="L10" s="263">
        <v>2030</v>
      </c>
      <c r="M10" s="263">
        <v>2035</v>
      </c>
      <c r="N10" s="288">
        <v>2020</v>
      </c>
      <c r="O10" s="263">
        <v>2025</v>
      </c>
      <c r="P10" s="263">
        <v>2030</v>
      </c>
      <c r="Q10" s="263">
        <v>2035</v>
      </c>
    </row>
    <row r="11" spans="1:17" x14ac:dyDescent="0.25">
      <c r="A11" s="80" t="s">
        <v>268</v>
      </c>
      <c r="B11" s="4" t="str">
        <f>'Census Tract'!A5</f>
        <v>Baker</v>
      </c>
      <c r="C11" s="4" t="str">
        <f>'Census Tract'!B5</f>
        <v>Baker City</v>
      </c>
      <c r="D11" s="4">
        <f>'Census Tract'!C5</f>
        <v>41001950200</v>
      </c>
      <c r="E11" s="4">
        <f>'Census Tract'!D5</f>
        <v>0</v>
      </c>
      <c r="F11" s="29">
        <f ca="1">'Census Tract'!J5</f>
        <v>2.5506882924238163</v>
      </c>
      <c r="G11" s="29">
        <f ca="1">'Census Tract'!K5</f>
        <v>12.866629021890718</v>
      </c>
      <c r="H11" s="29">
        <f ca="1">'Census Tract'!L5</f>
        <v>59.618296452821468</v>
      </c>
      <c r="I11" s="105">
        <f ca="1">'Census Tract'!M5</f>
        <v>129.68869800258224</v>
      </c>
      <c r="J11" s="29">
        <f ca="1">'Census Tract'!N5</f>
        <v>0.8919523664049146</v>
      </c>
      <c r="K11" s="29">
        <f ca="1">'Census Tract'!O5</f>
        <v>4.6620488612132043</v>
      </c>
      <c r="L11" s="29">
        <f ca="1">'Census Tract'!P5</f>
        <v>21.750511017040154</v>
      </c>
      <c r="M11" s="105">
        <f ca="1">'Census Tract'!Q5</f>
        <v>47.361584067115714</v>
      </c>
      <c r="N11" s="29">
        <f ca="1">'Census Tract'!R5</f>
        <v>0.60916315091965745</v>
      </c>
      <c r="O11" s="29">
        <f ca="1">'Census Tract'!S5</f>
        <v>3.1557276188792103</v>
      </c>
      <c r="P11" s="29">
        <f ca="1">'Census Tract'!T5</f>
        <v>14.541500302088725</v>
      </c>
      <c r="Q11" s="105">
        <f ca="1">'Census Tract'!U5</f>
        <v>31.604718620343114</v>
      </c>
    </row>
    <row r="12" spans="1:17" x14ac:dyDescent="0.25">
      <c r="A12" s="80" t="s">
        <v>268</v>
      </c>
      <c r="B12" s="28" t="str">
        <f>'Census Tract'!A6</f>
        <v>Baker</v>
      </c>
      <c r="C12" s="4" t="str">
        <f>'Census Tract'!B6</f>
        <v>Baker City</v>
      </c>
      <c r="D12" s="4">
        <f>'Census Tract'!C6</f>
        <v>41001950500</v>
      </c>
      <c r="E12" s="4">
        <f>'Census Tract'!D6</f>
        <v>0</v>
      </c>
      <c r="F12" s="29">
        <f ca="1">'Census Tract'!J6</f>
        <v>2.3770571014335204</v>
      </c>
      <c r="G12" s="29">
        <f ca="1">'Census Tract'!K6</f>
        <v>11.990768130641531</v>
      </c>
      <c r="H12" s="29">
        <f ca="1">'Census Tract'!L6</f>
        <v>55.559942537659524</v>
      </c>
      <c r="I12" s="105">
        <f ca="1">'Census Tract'!M6</f>
        <v>120.86049145180407</v>
      </c>
      <c r="J12" s="29">
        <f ca="1">'Census Tract'!N6</f>
        <v>0.69913476017556553</v>
      </c>
      <c r="K12" s="29">
        <f ca="1">'Census Tract'!O6</f>
        <v>3.6542314761138379</v>
      </c>
      <c r="L12" s="29">
        <f ca="1">'Census Tract'!P6</f>
        <v>17.048599091547381</v>
      </c>
      <c r="M12" s="105">
        <f ca="1">'Census Tract'!Q6</f>
        <v>37.12320406947169</v>
      </c>
      <c r="N12" s="29">
        <f ca="1">'Census Tract'!R6</f>
        <v>0.4774774410236487</v>
      </c>
      <c r="O12" s="29">
        <f ca="1">'Census Tract'!S6</f>
        <v>2.473538896361819</v>
      </c>
      <c r="P12" s="29">
        <f ca="1">'Census Tract'!T6</f>
        <v>11.397994679099824</v>
      </c>
      <c r="Q12" s="105">
        <f ca="1">'Census Tract'!U6</f>
        <v>24.772575537984544</v>
      </c>
    </row>
    <row r="13" spans="1:17" x14ac:dyDescent="0.25">
      <c r="A13" s="80" t="s">
        <v>268</v>
      </c>
      <c r="B13" s="28" t="str">
        <f>'Census Tract'!A7</f>
        <v>Baker</v>
      </c>
      <c r="C13" s="4" t="str">
        <f>'Census Tract'!B7</f>
        <v>Halfway</v>
      </c>
      <c r="D13" s="4">
        <f>'Census Tract'!C7</f>
        <v>41001950600</v>
      </c>
      <c r="E13" s="4">
        <f>'Census Tract'!D7</f>
        <v>0</v>
      </c>
      <c r="F13" s="29">
        <f ca="1">'Census Tract'!J7</f>
        <v>0.86508283652687268</v>
      </c>
      <c r="G13" s="29">
        <f ca="1">'Census Tract'!K7</f>
        <v>4.3638024935689605</v>
      </c>
      <c r="H13" s="29">
        <f ca="1">'Census Tract'!L7</f>
        <v>20.219940302974994</v>
      </c>
      <c r="I13" s="105">
        <f ca="1">'Census Tract'!M7</f>
        <v>43.984781310514343</v>
      </c>
      <c r="J13" s="29">
        <f ca="1">'Census Tract'!N7</f>
        <v>0.78460355726304298</v>
      </c>
      <c r="K13" s="29">
        <f ca="1">'Census Tract'!O7</f>
        <v>4.1009590404309328</v>
      </c>
      <c r="L13" s="29">
        <f ca="1">'Census Tract'!P7</f>
        <v>19.132779909584958</v>
      </c>
      <c r="M13" s="105">
        <f ca="1">'Census Tract'!Q7</f>
        <v>41.661493075519573</v>
      </c>
      <c r="N13" s="29">
        <f ca="1">'Census Tract'!R7</f>
        <v>0.53584876633216327</v>
      </c>
      <c r="O13" s="29">
        <f ca="1">'Census Tract'!S7</f>
        <v>2.7759275144989606</v>
      </c>
      <c r="P13" s="29">
        <f ca="1">'Census Tract'!T7</f>
        <v>12.791392561630365</v>
      </c>
      <c r="Q13" s="105">
        <f ca="1">'Census Tract'!U7</f>
        <v>27.801007755342066</v>
      </c>
    </row>
    <row r="14" spans="1:17" x14ac:dyDescent="0.25">
      <c r="A14" s="80" t="s">
        <v>268</v>
      </c>
      <c r="B14" s="4" t="str">
        <f>'Census Tract'!A8</f>
        <v>Baker</v>
      </c>
      <c r="C14" s="4" t="str">
        <f>'Census Tract'!B8</f>
        <v>Baker City</v>
      </c>
      <c r="D14" s="4">
        <f>'Census Tract'!C8</f>
        <v>41001950400</v>
      </c>
      <c r="E14" s="4">
        <f>'Census Tract'!D8</f>
        <v>1</v>
      </c>
      <c r="F14" s="29">
        <f ca="1">'Census Tract'!J8</f>
        <v>0.52833134584662789</v>
      </c>
      <c r="G14" s="29">
        <f ca="1">'Census Tract'!K8</f>
        <v>2.6255797883957608</v>
      </c>
      <c r="H14" s="29">
        <f ca="1">'Census Tract'!L8</f>
        <v>12.081301606294089</v>
      </c>
      <c r="I14" s="105">
        <f ca="1">'Census Tract'!M8</f>
        <v>26.239741453722925</v>
      </c>
      <c r="J14" s="29">
        <f ca="1">'Census Tract'!N8</f>
        <v>0.62116824914229585</v>
      </c>
      <c r="K14" s="29">
        <f ca="1">'Census Tract'!O8</f>
        <v>2.9558823109985095</v>
      </c>
      <c r="L14" s="29">
        <f ca="1">'Census Tract'!P8</f>
        <v>13.481159778283953</v>
      </c>
      <c r="M14" s="105">
        <f ca="1">'Census Tract'!Q8</f>
        <v>29.240872603349001</v>
      </c>
      <c r="N14" s="29">
        <f ca="1">'Census Tract'!R8</f>
        <v>0.25861307487553348</v>
      </c>
      <c r="O14" s="29">
        <f ca="1">'Census Tract'!S8</f>
        <v>1.2284471003642616</v>
      </c>
      <c r="P14" s="29">
        <f ca="1">'Census Tract'!T8</f>
        <v>5.3900774193212282</v>
      </c>
      <c r="Q14" s="105">
        <f ca="1">'Census Tract'!U8</f>
        <v>11.579521879175648</v>
      </c>
    </row>
    <row r="15" spans="1:17" x14ac:dyDescent="0.25">
      <c r="A15" s="80" t="s">
        <v>268</v>
      </c>
      <c r="B15" s="4" t="str">
        <f>'Census Tract'!A9</f>
        <v>Baker</v>
      </c>
      <c r="C15" s="4" t="str">
        <f>'Census Tract'!B9</f>
        <v>Greenhorn</v>
      </c>
      <c r="D15" s="4">
        <f>'Census Tract'!C9</f>
        <v>41001950100</v>
      </c>
      <c r="E15" s="4">
        <f>'Census Tract'!D9</f>
        <v>0</v>
      </c>
      <c r="F15" s="29">
        <f ca="1">'Census Tract'!J9</f>
        <v>0.53318604666931579</v>
      </c>
      <c r="G15" s="29">
        <f ca="1">'Census Tract'!K9</f>
        <v>2.6895905244554696</v>
      </c>
      <c r="H15" s="29">
        <f ca="1">'Census Tract'!L9</f>
        <v>12.46237883682473</v>
      </c>
      <c r="I15" s="105">
        <f ca="1">'Census Tract'!M9</f>
        <v>27.109625425840989</v>
      </c>
      <c r="J15" s="29">
        <f ca="1">'Census Tract'!N9</f>
        <v>0.95759240256809741</v>
      </c>
      <c r="K15" s="29">
        <f ca="1">'Census Tract'!O9</f>
        <v>5.0051356306087333</v>
      </c>
      <c r="L15" s="29">
        <f ca="1">'Census Tract'!P9</f>
        <v>23.351161885293013</v>
      </c>
      <c r="M15" s="105">
        <f ca="1">'Census Tract'!Q9</f>
        <v>50.84699002376049</v>
      </c>
      <c r="N15" s="29">
        <f ca="1">'Census Tract'!R9</f>
        <v>0.65399232875659663</v>
      </c>
      <c r="O15" s="29">
        <f ca="1">'Census Tract'!S9</f>
        <v>3.3879620776085355</v>
      </c>
      <c r="P15" s="29">
        <f ca="1">'Census Tract'!T9</f>
        <v>15.611629875872181</v>
      </c>
      <c r="Q15" s="105">
        <f ca="1">'Census Tract'!U9</f>
        <v>33.930554563273695</v>
      </c>
    </row>
    <row r="16" spans="1:17" x14ac:dyDescent="0.25">
      <c r="A16" s="80" t="s">
        <v>268</v>
      </c>
      <c r="B16" s="4" t="str">
        <f>'Census Tract'!A10</f>
        <v>Baker</v>
      </c>
      <c r="C16" s="4" t="str">
        <f>'Census Tract'!B10</f>
        <v>Baker City</v>
      </c>
      <c r="D16" s="4">
        <f>'Census Tract'!C10</f>
        <v>41001950300</v>
      </c>
      <c r="E16" s="4">
        <f>'Census Tract'!D10</f>
        <v>0</v>
      </c>
      <c r="F16" s="29">
        <f ca="1">'Census Tract'!J10</f>
        <v>0.68991508632427323</v>
      </c>
      <c r="G16" s="29">
        <f ca="1">'Census Tract'!K10</f>
        <v>3.480190620981285</v>
      </c>
      <c r="H16" s="29">
        <f ca="1">'Census Tract'!L10</f>
        <v>16.125671751395686</v>
      </c>
      <c r="I16" s="105">
        <f ca="1">'Census Tract'!M10</f>
        <v>35.07844903804785</v>
      </c>
      <c r="J16" s="29">
        <f ca="1">'Census Tract'!N10</f>
        <v>0.69058788046681774</v>
      </c>
      <c r="K16" s="29">
        <f ca="1">'Census Tract'!O10</f>
        <v>3.6095587196821284</v>
      </c>
      <c r="L16" s="29">
        <f ca="1">'Census Tract'!P10</f>
        <v>16.840181009743624</v>
      </c>
      <c r="M16" s="105">
        <f ca="1">'Census Tract'!Q10</f>
        <v>36.6693751688669</v>
      </c>
      <c r="N16" s="29">
        <f ca="1">'Census Tract'!R10</f>
        <v>0.47164030849279726</v>
      </c>
      <c r="O16" s="29">
        <f ca="1">'Census Tract'!S10</f>
        <v>2.4433000345481046</v>
      </c>
      <c r="P16" s="29">
        <f ca="1">'Census Tract'!T10</f>
        <v>11.258654890846771</v>
      </c>
      <c r="Q16" s="105">
        <f ca="1">'Census Tract'!U10</f>
        <v>24.469732316248791</v>
      </c>
    </row>
    <row r="17" spans="1:17" x14ac:dyDescent="0.25">
      <c r="A17" s="80" t="s">
        <v>268</v>
      </c>
      <c r="B17" s="4" t="str">
        <f>'Census Tract'!A11</f>
        <v>Benton</v>
      </c>
      <c r="C17" s="4" t="str">
        <f>'Census Tract'!B11</f>
        <v>Corvallis</v>
      </c>
      <c r="D17" s="4">
        <f>'Census Tract'!C11</f>
        <v>41003000202</v>
      </c>
      <c r="E17" s="4">
        <f>'Census Tract'!D11</f>
        <v>1</v>
      </c>
      <c r="F17" s="29">
        <f ca="1">'Census Tract'!J11</f>
        <v>1.0381335354882082</v>
      </c>
      <c r="G17" s="29">
        <f ca="1">'Census Tract'!K11</f>
        <v>5.1590776316060776</v>
      </c>
      <c r="H17" s="29">
        <f ca="1">'Census Tract'!L11</f>
        <v>23.738898796064117</v>
      </c>
      <c r="I17" s="105">
        <f ca="1">'Census Tract'!M11</f>
        <v>51.559226572102013</v>
      </c>
      <c r="J17" s="29">
        <f ca="1">'Census Tract'!N11</f>
        <v>0.94554856264863096</v>
      </c>
      <c r="K17" s="29">
        <f ca="1">'Census Tract'!O11</f>
        <v>4.4994738130649337</v>
      </c>
      <c r="L17" s="29">
        <f ca="1">'Census Tract'!P11</f>
        <v>20.521157140265956</v>
      </c>
      <c r="M17" s="105">
        <f ca="1">'Census Tract'!Q11</f>
        <v>44.510750668382414</v>
      </c>
      <c r="N17" s="29">
        <f ca="1">'Census Tract'!R11</f>
        <v>0.39366342624297068</v>
      </c>
      <c r="O17" s="29">
        <f ca="1">'Census Tract'!S11</f>
        <v>1.869954543947109</v>
      </c>
      <c r="P17" s="29">
        <f ca="1">'Census Tract'!T11</f>
        <v>8.2048301139688746</v>
      </c>
      <c r="Q17" s="105">
        <f ca="1">'Census Tract'!U11</f>
        <v>17.626464784913267</v>
      </c>
    </row>
    <row r="18" spans="1:17" x14ac:dyDescent="0.25">
      <c r="A18" s="80" t="s">
        <v>268</v>
      </c>
      <c r="B18" s="4" t="str">
        <f>'Census Tract'!A12</f>
        <v>Benton</v>
      </c>
      <c r="C18" s="4" t="str">
        <f>'Census Tract'!B12</f>
        <v>Corvallis</v>
      </c>
      <c r="D18" s="4">
        <f>'Census Tract'!C12</f>
        <v>41003001001</v>
      </c>
      <c r="E18" s="4">
        <f>'Census Tract'!D12</f>
        <v>1</v>
      </c>
      <c r="F18" s="29">
        <f ca="1">'Census Tract'!J12</f>
        <v>1.2434566177603574</v>
      </c>
      <c r="G18" s="29">
        <f ca="1">'Census Tract'!K12</f>
        <v>6.1794451323096435</v>
      </c>
      <c r="H18" s="29">
        <f ca="1">'Census Tract'!L12</f>
        <v>28.434001789979355</v>
      </c>
      <c r="I18" s="105">
        <f ca="1">'Census Tract'!M12</f>
        <v>61.756661639425609</v>
      </c>
      <c r="J18" s="29">
        <f ca="1">'Census Tract'!N12</f>
        <v>0.63266198774633431</v>
      </c>
      <c r="K18" s="29">
        <f ca="1">'Census Tract'!O12</f>
        <v>3.0105762504808147</v>
      </c>
      <c r="L18" s="29">
        <f ca="1">'Census Tract'!P12</f>
        <v>13.730607374462323</v>
      </c>
      <c r="M18" s="105">
        <f ca="1">'Census Tract'!Q12</f>
        <v>29.781928825589834</v>
      </c>
      <c r="N18" s="29">
        <f ca="1">'Census Tract'!R12</f>
        <v>0.2633983018833696</v>
      </c>
      <c r="O18" s="29">
        <f ca="1">'Census Tract'!S12</f>
        <v>1.2511775761733068</v>
      </c>
      <c r="P18" s="29">
        <f ca="1">'Census Tract'!T12</f>
        <v>5.4898122995227707</v>
      </c>
      <c r="Q18" s="105">
        <f ca="1">'Census Tract'!U12</f>
        <v>11.793782665722226</v>
      </c>
    </row>
    <row r="19" spans="1:17" x14ac:dyDescent="0.25">
      <c r="A19" s="80" t="s">
        <v>268</v>
      </c>
      <c r="B19" s="4" t="str">
        <f>'Census Tract'!A13</f>
        <v>Benton</v>
      </c>
      <c r="C19" s="4" t="str">
        <f>'Census Tract'!B13</f>
        <v>Corvallis</v>
      </c>
      <c r="D19" s="4">
        <f>'Census Tract'!C13</f>
        <v>41003000500</v>
      </c>
      <c r="E19" s="4">
        <f>'Census Tract'!D13</f>
        <v>0</v>
      </c>
      <c r="F19" s="29">
        <f ca="1">'Census Tract'!J13</f>
        <v>5.7436583355904975</v>
      </c>
      <c r="G19" s="29">
        <f ca="1">'Census Tract'!K13</f>
        <v>28.973168243269583</v>
      </c>
      <c r="H19" s="29">
        <f ca="1">'Census Tract'!L13</f>
        <v>134.2489109281004</v>
      </c>
      <c r="I19" s="105">
        <f ca="1">'Census Tract'!M13</f>
        <v>292.03394767087497</v>
      </c>
      <c r="J19" s="29">
        <f ca="1">'Census Tract'!N13</f>
        <v>0.83793243310006127</v>
      </c>
      <c r="K19" s="29">
        <f ca="1">'Census Tract'!O13</f>
        <v>4.3796979442446435</v>
      </c>
      <c r="L19" s="29">
        <f ca="1">'Census Tract'!P13</f>
        <v>20.433219647297211</v>
      </c>
      <c r="M19" s="105">
        <f ca="1">'Census Tract'!Q13</f>
        <v>44.493191416474609</v>
      </c>
      <c r="N19" s="29">
        <f ca="1">'Census Tract'!R13</f>
        <v>0.57226997811819003</v>
      </c>
      <c r="O19" s="29">
        <f ca="1">'Census Tract'!S13</f>
        <v>2.9646050859717183</v>
      </c>
      <c r="P19" s="29">
        <f ca="1">'Census Tract'!T13</f>
        <v>13.660813276572458</v>
      </c>
      <c r="Q19" s="105">
        <f ca="1">'Census Tract'!U13</f>
        <v>29.690620002194994</v>
      </c>
    </row>
    <row r="20" spans="1:17" x14ac:dyDescent="0.25">
      <c r="A20" s="80" t="s">
        <v>268</v>
      </c>
      <c r="B20" s="4" t="str">
        <f>'Census Tract'!A14</f>
        <v>Benton</v>
      </c>
      <c r="C20" s="4" t="str">
        <f>'Census Tract'!B14</f>
        <v>Corvallis</v>
      </c>
      <c r="D20" s="4">
        <f>'Census Tract'!C14</f>
        <v>41003000900</v>
      </c>
      <c r="E20" s="4">
        <f>'Census Tract'!D14</f>
        <v>1</v>
      </c>
      <c r="F20" s="29">
        <f ca="1">'Census Tract'!J14</f>
        <v>0.1096725732136602</v>
      </c>
      <c r="G20" s="29">
        <f ca="1">'Census Tract'!K14</f>
        <v>0.54502556744897779</v>
      </c>
      <c r="H20" s="29">
        <f ca="1">'Census Tract'!L14</f>
        <v>2.507872086993749</v>
      </c>
      <c r="I20" s="105">
        <f ca="1">'Census Tract'!M14</f>
        <v>5.4469226335216305</v>
      </c>
      <c r="J20" s="29">
        <f ca="1">'Census Tract'!N14</f>
        <v>0.91332657872758483</v>
      </c>
      <c r="K20" s="29">
        <f ca="1">'Census Tract'!O14</f>
        <v>4.3461427430544957</v>
      </c>
      <c r="L20" s="29">
        <f ca="1">'Census Tract'!P14</f>
        <v>19.821846262395557</v>
      </c>
      <c r="M20" s="105">
        <f ca="1">'Census Tract'!Q14</f>
        <v>42.993933078038012</v>
      </c>
      <c r="N20" s="29">
        <f ca="1">'Census Tract'!R14</f>
        <v>0.38024833886218795</v>
      </c>
      <c r="O20" s="29">
        <f ca="1">'Census Tract'!S14</f>
        <v>1.8062310636010857</v>
      </c>
      <c r="P20" s="29">
        <f ca="1">'Census Tract'!T14</f>
        <v>7.9252295577936724</v>
      </c>
      <c r="Q20" s="105">
        <f ca="1">'Census Tract'!U14</f>
        <v>17.02579794735453</v>
      </c>
    </row>
    <row r="21" spans="1:17" x14ac:dyDescent="0.25">
      <c r="A21" s="80" t="s">
        <v>268</v>
      </c>
      <c r="B21" s="4" t="str">
        <f>'Census Tract'!A15</f>
        <v>Benton</v>
      </c>
      <c r="C21" s="4" t="str">
        <f>'Census Tract'!B15</f>
        <v>Corvallis</v>
      </c>
      <c r="D21" s="4">
        <f>'Census Tract'!C15</f>
        <v>41003001102</v>
      </c>
      <c r="E21" s="4">
        <f>'Census Tract'!D15</f>
        <v>1</v>
      </c>
      <c r="F21" s="29">
        <f ca="1">'Census Tract'!J15</f>
        <v>1.0085870431612403</v>
      </c>
      <c r="G21" s="29">
        <f ca="1">'Census Tract'!K15</f>
        <v>5.0122442595536132</v>
      </c>
      <c r="H21" s="29">
        <f ca="1">'Census Tract'!L15</f>
        <v>23.063262023768996</v>
      </c>
      <c r="I21" s="105">
        <f ca="1">'Census Tract'!M15</f>
        <v>50.091790794121295</v>
      </c>
      <c r="J21" s="29">
        <f ca="1">'Census Tract'!N15</f>
        <v>0.6497729723113036</v>
      </c>
      <c r="K21" s="29">
        <f ca="1">'Census Tract'!O15</f>
        <v>3.0920003359346335</v>
      </c>
      <c r="L21" s="29">
        <f ca="1">'Census Tract'!P15</f>
        <v>14.101965564779709</v>
      </c>
      <c r="M21" s="105">
        <f ca="1">'Census Tract'!Q15</f>
        <v>30.587411270117553</v>
      </c>
      <c r="N21" s="29">
        <f ca="1">'Census Tract'!R15</f>
        <v>0.27052217587178529</v>
      </c>
      <c r="O21" s="29">
        <f ca="1">'Census Tract'!S15</f>
        <v>1.2850169415984365</v>
      </c>
      <c r="P21" s="29">
        <f ca="1">'Census Tract'!T15</f>
        <v>5.6382898362502916</v>
      </c>
      <c r="Q21" s="105">
        <f ca="1">'Census Tract'!U15</f>
        <v>12.112757469115486</v>
      </c>
    </row>
    <row r="22" spans="1:17" x14ac:dyDescent="0.25">
      <c r="A22" s="80" t="s">
        <v>268</v>
      </c>
      <c r="B22" s="4" t="str">
        <f>'Census Tract'!A16</f>
        <v>Benton</v>
      </c>
      <c r="C22" s="4" t="str">
        <f>'Census Tract'!B16</f>
        <v>Adair Village</v>
      </c>
      <c r="D22" s="4">
        <f>'Census Tract'!C16</f>
        <v>41003010200</v>
      </c>
      <c r="E22" s="4">
        <f>'Census Tract'!D16</f>
        <v>0</v>
      </c>
      <c r="F22" s="29">
        <f ca="1">'Census Tract'!J16</f>
        <v>1.0617624157017214</v>
      </c>
      <c r="G22" s="29">
        <f ca="1">'Census Tract'!K16</f>
        <v>5.3559281048954741</v>
      </c>
      <c r="H22" s="29">
        <f ca="1">'Census Tract'!L16</f>
        <v>24.817013764397373</v>
      </c>
      <c r="I22" s="105">
        <f ca="1">'Census Tract'!M16</f>
        <v>53.984873686617078</v>
      </c>
      <c r="J22" s="29">
        <f ca="1">'Census Tract'!N16</f>
        <v>1.1222519823059542</v>
      </c>
      <c r="K22" s="29">
        <f ca="1">'Census Tract'!O16</f>
        <v>5.8657768880547998</v>
      </c>
      <c r="L22" s="29">
        <f ca="1">'Census Tract'!P16</f>
        <v>27.36643236165791</v>
      </c>
      <c r="M22" s="105">
        <f ca="1">'Census Tract'!Q16</f>
        <v>59.590213117212308</v>
      </c>
      <c r="N22" s="29">
        <f ca="1">'Census Tract'!R16</f>
        <v>0.76644737927292073</v>
      </c>
      <c r="O22" s="29">
        <f ca="1">'Census Tract'!S16</f>
        <v>3.9705276977729524</v>
      </c>
      <c r="P22" s="29">
        <f ca="1">'Census Tract'!T16</f>
        <v>18.296075165423524</v>
      </c>
      <c r="Q22" s="105">
        <f ca="1">'Census Tract'!U16</f>
        <v>39.764968912925724</v>
      </c>
    </row>
    <row r="23" spans="1:17" x14ac:dyDescent="0.25">
      <c r="A23" s="80" t="s">
        <v>268</v>
      </c>
      <c r="B23" s="4" t="str">
        <f>'Census Tract'!A17</f>
        <v>Benton</v>
      </c>
      <c r="C23" s="4" t="str">
        <f>'Census Tract'!B17</f>
        <v>Corvallis</v>
      </c>
      <c r="D23" s="4">
        <f>'Census Tract'!C17</f>
        <v>41003010702</v>
      </c>
      <c r="E23" s="4">
        <f>'Census Tract'!D17</f>
        <v>1</v>
      </c>
      <c r="F23" s="29">
        <f ca="1">'Census Tract'!J17</f>
        <v>3.9437055436418902</v>
      </c>
      <c r="G23" s="29">
        <f ca="1">'Census Tract'!K17</f>
        <v>19.598522117172145</v>
      </c>
      <c r="H23" s="29">
        <f ca="1">'Census Tract'!L17</f>
        <v>90.180331895323164</v>
      </c>
      <c r="I23" s="105">
        <f ca="1">'Census Tract'!M17</f>
        <v>195.86536867115453</v>
      </c>
      <c r="J23" s="29">
        <f ca="1">'Census Tract'!N17</f>
        <v>0.37110836653894563</v>
      </c>
      <c r="K23" s="29">
        <f ca="1">'Census Tract'!O17</f>
        <v>1.7659509442581525</v>
      </c>
      <c r="L23" s="29">
        <f ca="1">'Census Tract'!P17</f>
        <v>8.0541321796108463</v>
      </c>
      <c r="M23" s="105">
        <f ca="1">'Census Tract'!Q17</f>
        <v>17.469554316380407</v>
      </c>
      <c r="N23" s="29">
        <f ca="1">'Census Tract'!R17</f>
        <v>0.15450479948901555</v>
      </c>
      <c r="O23" s="29">
        <f ca="1">'Census Tract'!S17</f>
        <v>0.73391870467489362</v>
      </c>
      <c r="P23" s="29">
        <f ca="1">'Census Tract'!T17</f>
        <v>3.2202270952592293</v>
      </c>
      <c r="Q23" s="105">
        <f ca="1">'Census Tract'!U17</f>
        <v>6.9180249567109646</v>
      </c>
    </row>
    <row r="24" spans="1:17" x14ac:dyDescent="0.25">
      <c r="A24" s="80" t="s">
        <v>268</v>
      </c>
      <c r="B24" s="4" t="str">
        <f>'Census Tract'!A18</f>
        <v>Benton</v>
      </c>
      <c r="C24" s="4" t="str">
        <f>'Census Tract'!B18</f>
        <v>Corvallis</v>
      </c>
      <c r="D24" s="4">
        <f>'Census Tract'!C18</f>
        <v>41003001002</v>
      </c>
      <c r="E24" s="4">
        <f>'Census Tract'!D18</f>
        <v>1</v>
      </c>
      <c r="F24" s="29">
        <f ca="1">'Census Tract'!J18</f>
        <v>0.33152165966868968</v>
      </c>
      <c r="G24" s="29">
        <f ca="1">'Census Tract'!K18</f>
        <v>1.6475202084530745</v>
      </c>
      <c r="H24" s="29">
        <f ca="1">'Census Tract'!L18</f>
        <v>7.5808736145655793</v>
      </c>
      <c r="I24" s="105">
        <f ca="1">'Census Tract'!M18</f>
        <v>16.465126864800546</v>
      </c>
      <c r="J24" s="29">
        <f ca="1">'Census Tract'!N18</f>
        <v>0.57021800511313447</v>
      </c>
      <c r="K24" s="29">
        <f ca="1">'Census Tract'!O18</f>
        <v>2.7134312113571371</v>
      </c>
      <c r="L24" s="29">
        <f ca="1">'Census Tract'!P18</f>
        <v>12.375391121485887</v>
      </c>
      <c r="M24" s="105">
        <f ca="1">'Census Tract'!Q18</f>
        <v>26.842440943612051</v>
      </c>
      <c r="N24" s="29">
        <f ca="1">'Census Tract'!R18</f>
        <v>0.23740078771785261</v>
      </c>
      <c r="O24" s="29">
        <f ca="1">'Census Tract'!S18</f>
        <v>1.1276858659854951</v>
      </c>
      <c r="P24" s="29">
        <f ca="1">'Census Tract'!T18</f>
        <v>4.947965704452205</v>
      </c>
      <c r="Q24" s="105">
        <f ca="1">'Census Tract'!U18</f>
        <v>10.629731759832536</v>
      </c>
    </row>
    <row r="25" spans="1:17" x14ac:dyDescent="0.25">
      <c r="A25" s="80" t="s">
        <v>268</v>
      </c>
      <c r="B25" s="4" t="str">
        <f>'Census Tract'!A19</f>
        <v>Benton</v>
      </c>
      <c r="C25" s="4" t="str">
        <f>'Census Tract'!B19</f>
        <v>Corvallis</v>
      </c>
      <c r="D25" s="4">
        <f>'Census Tract'!C19</f>
        <v>41003010400</v>
      </c>
      <c r="E25" s="4">
        <f>'Census Tract'!D19</f>
        <v>0</v>
      </c>
      <c r="F25" s="29">
        <f ca="1">'Census Tract'!J19</f>
        <v>1.5135108241189514</v>
      </c>
      <c r="G25" s="29">
        <f ca="1">'Census Tract'!K19</f>
        <v>7.6347166184110602</v>
      </c>
      <c r="H25" s="29">
        <f ca="1">'Census Tract'!L19</f>
        <v>35.3759168711019</v>
      </c>
      <c r="I25" s="105">
        <f ca="1">'Census Tract'!M19</f>
        <v>76.953835862978039</v>
      </c>
      <c r="J25" s="29">
        <f ca="1">'Census Tract'!N19</f>
        <v>1.1004492396725489</v>
      </c>
      <c r="K25" s="29">
        <f ca="1">'Census Tract'!O19</f>
        <v>5.7518185027263522</v>
      </c>
      <c r="L25" s="29">
        <f ca="1">'Census Tract'!P19</f>
        <v>26.834766308950456</v>
      </c>
      <c r="M25" s="105">
        <f ca="1">'Census Tract'!Q19</f>
        <v>58.432514043787862</v>
      </c>
      <c r="N25" s="29">
        <f ca="1">'Census Tract'!R19</f>
        <v>0.7515570915159776</v>
      </c>
      <c r="O25" s="29">
        <f ca="1">'Census Tract'!S19</f>
        <v>3.8933895907539977</v>
      </c>
      <c r="P25" s="29">
        <f ca="1">'Census Tract'!T19</f>
        <v>17.940625030941682</v>
      </c>
      <c r="Q25" s="105">
        <f ca="1">'Census Tract'!U19</f>
        <v>38.992428167439634</v>
      </c>
    </row>
    <row r="26" spans="1:17" x14ac:dyDescent="0.25">
      <c r="A26" s="80" t="s">
        <v>268</v>
      </c>
      <c r="B26" s="4" t="str">
        <f>'Census Tract'!A20</f>
        <v>Benton</v>
      </c>
      <c r="C26" s="4" t="str">
        <f>'Census Tract'!B20</f>
        <v>Albany</v>
      </c>
      <c r="D26" s="4">
        <f>'Census Tract'!C20</f>
        <v>41003010100</v>
      </c>
      <c r="E26" s="4">
        <f>'Census Tract'!D20</f>
        <v>0</v>
      </c>
      <c r="F26" s="29">
        <f ca="1">'Census Tract'!J20</f>
        <v>2.4047151672549836</v>
      </c>
      <c r="G26" s="29">
        <f ca="1">'Census Tract'!K20</f>
        <v>12.130285794734322</v>
      </c>
      <c r="H26" s="29">
        <f ca="1">'Census Tract'!L20</f>
        <v>56.206405993172048</v>
      </c>
      <c r="I26" s="105">
        <f ca="1">'Census Tract'!M20</f>
        <v>122.26675444219352</v>
      </c>
      <c r="J26" s="29">
        <f ca="1">'Census Tract'!N20</f>
        <v>2.4793253954068275</v>
      </c>
      <c r="K26" s="29">
        <f ca="1">'Census Tract'!O20</f>
        <v>12.958916385660578</v>
      </c>
      <c r="L26" s="29">
        <f ca="1">'Census Tract'!P20</f>
        <v>60.459051804502842</v>
      </c>
      <c r="M26" s="105">
        <f ca="1">'Census Tract'!Q20</f>
        <v>131.64915814684736</v>
      </c>
      <c r="N26" s="29">
        <f ca="1">'Census Tract'!R20</f>
        <v>1.6932671820902148</v>
      </c>
      <c r="O26" s="29">
        <f ca="1">'Census Tract'!S20</f>
        <v>8.771853656277079</v>
      </c>
      <c r="P26" s="29">
        <f ca="1">'Census Tract'!T20</f>
        <v>40.420444346820418</v>
      </c>
      <c r="Q26" s="105">
        <f ca="1">'Census Tract'!U20</f>
        <v>87.850410449532674</v>
      </c>
    </row>
    <row r="27" spans="1:17" x14ac:dyDescent="0.25">
      <c r="A27" s="80" t="s">
        <v>268</v>
      </c>
      <c r="B27" s="4" t="str">
        <f>'Census Tract'!A21</f>
        <v>Benton</v>
      </c>
      <c r="C27" s="4" t="str">
        <f>'Census Tract'!B21</f>
        <v>Corvallis</v>
      </c>
      <c r="D27" s="4">
        <f>'Census Tract'!C21</f>
        <v>41003010600</v>
      </c>
      <c r="E27" s="4">
        <f>'Census Tract'!D21</f>
        <v>1</v>
      </c>
      <c r="F27" s="29">
        <f ca="1">'Census Tract'!J21</f>
        <v>2.4173037027504005</v>
      </c>
      <c r="G27" s="29">
        <f ca="1">'Census Tract'!K21</f>
        <v>12.012960794868563</v>
      </c>
      <c r="H27" s="29">
        <f ca="1">'Census Tract'!L21</f>
        <v>55.276249150314271</v>
      </c>
      <c r="I27" s="105">
        <f ca="1">'Census Tract'!M21</f>
        <v>120.05614407310004</v>
      </c>
      <c r="J27" s="29">
        <f ca="1">'Census Tract'!N21</f>
        <v>0.53355160961677162</v>
      </c>
      <c r="K27" s="29">
        <f ca="1">'Census Tract'!O21</f>
        <v>2.5389510282418111</v>
      </c>
      <c r="L27" s="29">
        <f ca="1">'Census Tract'!P21</f>
        <v>11.579623570805774</v>
      </c>
      <c r="M27" s="105">
        <f ca="1">'Census Tract'!Q21</f>
        <v>25.116407133909796</v>
      </c>
      <c r="N27" s="29">
        <f ca="1">'Census Tract'!R21</f>
        <v>0.22213534345696187</v>
      </c>
      <c r="O27" s="29">
        <f ca="1">'Census Tract'!S21</f>
        <v>1.0551729400745029</v>
      </c>
      <c r="P27" s="29">
        <f ca="1">'Census Tract'!T21</f>
        <v>4.629799554321802</v>
      </c>
      <c r="Q27" s="105">
        <f ca="1">'Census Tract'!U21</f>
        <v>9.9462143239898371</v>
      </c>
    </row>
    <row r="28" spans="1:17" x14ac:dyDescent="0.25">
      <c r="A28" s="80" t="s">
        <v>268</v>
      </c>
      <c r="B28" s="4" t="str">
        <f>'Census Tract'!A22</f>
        <v>Benton</v>
      </c>
      <c r="C28" s="4" t="str">
        <f>'Census Tract'!B22</f>
        <v>Philomath</v>
      </c>
      <c r="D28" s="4">
        <f>'Census Tract'!C22</f>
        <v>41003010800</v>
      </c>
      <c r="E28" s="4">
        <f>'Census Tract'!D22</f>
        <v>1</v>
      </c>
      <c r="F28" s="29">
        <f ca="1">'Census Tract'!J22</f>
        <v>0.81878838906088758</v>
      </c>
      <c r="G28" s="29">
        <f ca="1">'Census Tract'!K22</f>
        <v>4.0690264967081218</v>
      </c>
      <c r="H28" s="29">
        <f ca="1">'Census Tract'!L22</f>
        <v>18.723154622076617</v>
      </c>
      <c r="I28" s="105">
        <f ca="1">'Census Tract'!M22</f>
        <v>40.665381305058744</v>
      </c>
      <c r="J28" s="29">
        <f ca="1">'Census Tract'!N22</f>
        <v>0.61910653244161828</v>
      </c>
      <c r="K28" s="29">
        <f ca="1">'Census Tract'!O22</f>
        <v>2.9460714555109058</v>
      </c>
      <c r="L28" s="29">
        <f ca="1">'Census Tract'!P22</f>
        <v>13.436414522392706</v>
      </c>
      <c r="M28" s="105">
        <f ca="1">'Census Tract'!Q22</f>
        <v>29.143819356548391</v>
      </c>
      <c r="N28" s="29">
        <f ca="1">'Census Tract'!R22</f>
        <v>0.25775471339904027</v>
      </c>
      <c r="O28" s="29">
        <f ca="1">'Census Tract'!S22</f>
        <v>1.2243697672001519</v>
      </c>
      <c r="P28" s="29">
        <f ca="1">'Census Tract'!T22</f>
        <v>5.3721872379594089</v>
      </c>
      <c r="Q28" s="105">
        <f ca="1">'Census Tract'!U22</f>
        <v>11.541088340956136</v>
      </c>
    </row>
    <row r="29" spans="1:17" x14ac:dyDescent="0.25">
      <c r="A29" s="80" t="s">
        <v>268</v>
      </c>
      <c r="B29" s="4" t="str">
        <f>'Census Tract'!A23</f>
        <v>Benton</v>
      </c>
      <c r="C29" s="4" t="str">
        <f>'Census Tract'!B23</f>
        <v>Corvallis</v>
      </c>
      <c r="D29" s="4">
        <f>'Census Tract'!C23</f>
        <v>41003010900</v>
      </c>
      <c r="E29" s="4">
        <f>'Census Tract'!D23</f>
        <v>0</v>
      </c>
      <c r="F29" s="29">
        <f ca="1">'Census Tract'!J23</f>
        <v>1.0402505867294722</v>
      </c>
      <c r="G29" s="29">
        <f ca="1">'Census Tract'!K23</f>
        <v>5.2474143661566366</v>
      </c>
      <c r="H29" s="29">
        <f ca="1">'Census Tract'!L23</f>
        <v>24.314208854554298</v>
      </c>
      <c r="I29" s="105">
        <f ca="1">'Census Tract'!M23</f>
        <v>52.891113582980836</v>
      </c>
      <c r="J29" s="29">
        <f ca="1">'Census Tract'!N23</f>
        <v>1.4139373229420513</v>
      </c>
      <c r="K29" s="29">
        <f ca="1">'Census Tract'!O23</f>
        <v>7.3903552863678081</v>
      </c>
      <c r="L29" s="29">
        <f ca="1">'Census Tract'!P23</f>
        <v>34.479261985717059</v>
      </c>
      <c r="M29" s="105">
        <f ca="1">'Census Tract'!Q23</f>
        <v>75.078349369782572</v>
      </c>
      <c r="N29" s="29">
        <f ca="1">'Census Tract'!R23</f>
        <v>0.96565528304823989</v>
      </c>
      <c r="O29" s="29">
        <f ca="1">'Census Tract'!S23</f>
        <v>5.0025104808643732</v>
      </c>
      <c r="P29" s="29">
        <f ca="1">'Census Tract'!T23</f>
        <v>23.0514215591671</v>
      </c>
      <c r="Q29" s="105">
        <f ca="1">'Census Tract'!U23</f>
        <v>50.100311318753086</v>
      </c>
    </row>
    <row r="30" spans="1:17" x14ac:dyDescent="0.25">
      <c r="A30" s="80" t="s">
        <v>268</v>
      </c>
      <c r="B30" s="4" t="str">
        <f>'Census Tract'!A24</f>
        <v>Benton</v>
      </c>
      <c r="C30" s="4" t="str">
        <f>'Census Tract'!B24</f>
        <v>Corvallis</v>
      </c>
      <c r="D30" s="4">
        <f>'Census Tract'!C24</f>
        <v>41003000600</v>
      </c>
      <c r="E30" s="4">
        <f>'Census Tract'!D24</f>
        <v>0</v>
      </c>
      <c r="F30" s="29">
        <f ca="1">'Census Tract'!J24</f>
        <v>6.413598152154826</v>
      </c>
      <c r="G30" s="29">
        <f ca="1">'Census Tract'!K24</f>
        <v>32.35259610685052</v>
      </c>
      <c r="H30" s="29">
        <f ca="1">'Census Tract'!L24</f>
        <v>149.9076924060704</v>
      </c>
      <c r="I30" s="105">
        <f ca="1">'Census Tract'!M24</f>
        <v>326.09676232697495</v>
      </c>
      <c r="J30" s="29">
        <f ca="1">'Census Tract'!N24</f>
        <v>0.97140057381536649</v>
      </c>
      <c r="K30" s="29">
        <f ca="1">'Census Tract'!O24</f>
        <v>5.0773080598363549</v>
      </c>
      <c r="L30" s="29">
        <f ca="1">'Census Tract'!P24</f>
        <v>23.687878051033376</v>
      </c>
      <c r="M30" s="105">
        <f ca="1">'Census Tract'!Q24</f>
        <v>51.580187095681012</v>
      </c>
      <c r="N30" s="29">
        <f ca="1">'Census Tract'!R24</f>
        <v>0.66342268560326056</v>
      </c>
      <c r="O30" s="29">
        <f ca="1">'Census Tract'!S24</f>
        <v>3.4368153897499143</v>
      </c>
      <c r="P30" s="29">
        <f ca="1">'Census Tract'!T24</f>
        <v>15.836744505224825</v>
      </c>
      <c r="Q30" s="105">
        <f ca="1">'Census Tract'!U24</f>
        <v>34.419822133346315</v>
      </c>
    </row>
    <row r="31" spans="1:17" x14ac:dyDescent="0.25">
      <c r="A31" s="80" t="s">
        <v>268</v>
      </c>
      <c r="B31" s="4" t="str">
        <f>'Census Tract'!A25</f>
        <v>Benton</v>
      </c>
      <c r="C31" s="4" t="str">
        <f>'Census Tract'!B25</f>
        <v>Corvallis</v>
      </c>
      <c r="D31" s="4">
        <f>'Census Tract'!C25</f>
        <v>41003001101</v>
      </c>
      <c r="E31" s="4">
        <f>'Census Tract'!D25</f>
        <v>1</v>
      </c>
      <c r="F31" s="29">
        <f ca="1">'Census Tract'!J25</f>
        <v>0.56088256620684662</v>
      </c>
      <c r="G31" s="29">
        <f ca="1">'Census Tract'!K25</f>
        <v>2.7873453677755942</v>
      </c>
      <c r="H31" s="29">
        <f ca="1">'Census Tract'!L25</f>
        <v>12.825647202890405</v>
      </c>
      <c r="I31" s="105">
        <f ca="1">'Census Tract'!M25</f>
        <v>27.856407988786419</v>
      </c>
      <c r="J31" s="29">
        <f ca="1">'Census Tract'!N25</f>
        <v>0.51288509579154884</v>
      </c>
      <c r="K31" s="29">
        <f ca="1">'Census Tract'!O25</f>
        <v>2.4406076523040818</v>
      </c>
      <c r="L31" s="29">
        <f ca="1">'Census Tract'!P25</f>
        <v>11.13110004224062</v>
      </c>
      <c r="M31" s="105">
        <f ca="1">'Census Tract'!Q25</f>
        <v>24.1435517138958</v>
      </c>
      <c r="N31" s="29">
        <f ca="1">'Census Tract'!R25</f>
        <v>0.21353118396445983</v>
      </c>
      <c r="O31" s="29">
        <f ca="1">'Census Tract'!S25</f>
        <v>1.0143020181973981</v>
      </c>
      <c r="P31" s="29">
        <f ca="1">'Census Tract'!T25</f>
        <v>4.4504695424301213</v>
      </c>
      <c r="Q31" s="105">
        <f ca="1">'Census Tract'!U25</f>
        <v>9.5609590419694062</v>
      </c>
    </row>
    <row r="32" spans="1:17" x14ac:dyDescent="0.25">
      <c r="A32" s="80" t="s">
        <v>268</v>
      </c>
      <c r="B32" s="4" t="str">
        <f>'Census Tract'!A26</f>
        <v>Benton</v>
      </c>
      <c r="C32" s="4" t="str">
        <f>'Census Tract'!B26</f>
        <v>Undefined</v>
      </c>
      <c r="D32" s="4">
        <f>'Census Tract'!C26</f>
        <v>41003010300</v>
      </c>
      <c r="E32" s="4">
        <f>'Census Tract'!D26</f>
        <v>0</v>
      </c>
      <c r="F32" s="29">
        <f ca="1">'Census Tract'!J26</f>
        <v>1.1293710210430754</v>
      </c>
      <c r="G32" s="29">
        <f ca="1">'Census Tract'!K26</f>
        <v>5.6969712837889634</v>
      </c>
      <c r="H32" s="29">
        <f ca="1">'Census Tract'!L26</f>
        <v>26.397257766761314</v>
      </c>
      <c r="I32" s="105">
        <f ca="1">'Census Tract'!M26</f>
        <v>57.422405440902388</v>
      </c>
      <c r="J32" s="29">
        <f ca="1">'Census Tract'!N26</f>
        <v>0.9448837246666304</v>
      </c>
      <c r="K32" s="29">
        <f ca="1">'Census Tract'!O26</f>
        <v>4.938710023626081</v>
      </c>
      <c r="L32" s="29">
        <f ca="1">'Census Tract'!P26</f>
        <v>23.041257176118908</v>
      </c>
      <c r="M32" s="105">
        <f ca="1">'Census Tract'!Q26</f>
        <v>50.17217470908372</v>
      </c>
      <c r="N32" s="29">
        <f ca="1">'Census Tract'!R26</f>
        <v>0.64531287616914068</v>
      </c>
      <c r="O32" s="29">
        <f ca="1">'Census Tract'!S26</f>
        <v>3.34299877310524</v>
      </c>
      <c r="P32" s="29">
        <f ca="1">'Census Tract'!T26</f>
        <v>15.404440287611774</v>
      </c>
      <c r="Q32" s="105">
        <f ca="1">'Census Tract'!U26</f>
        <v>33.480245550998369</v>
      </c>
    </row>
    <row r="33" spans="1:17" x14ac:dyDescent="0.25">
      <c r="A33" s="80" t="s">
        <v>268</v>
      </c>
      <c r="B33" s="4" t="str">
        <f>'Census Tract'!A27</f>
        <v>Benton</v>
      </c>
      <c r="C33" s="4" t="str">
        <f>'Census Tract'!B27</f>
        <v>Corvallis</v>
      </c>
      <c r="D33" s="4">
        <f>'Census Tract'!C27</f>
        <v>41003000400</v>
      </c>
      <c r="E33" s="4">
        <f>'Census Tract'!D27</f>
        <v>1</v>
      </c>
      <c r="F33" s="29">
        <f ca="1">'Census Tract'!J27</f>
        <v>0.96852400271789407</v>
      </c>
      <c r="G33" s="29">
        <f ca="1">'Census Tract'!K27</f>
        <v>4.8131481618553558</v>
      </c>
      <c r="H33" s="29">
        <f ca="1">'Census Tract'!L27</f>
        <v>22.147144366419681</v>
      </c>
      <c r="I33" s="105">
        <f ca="1">'Census Tract'!M27</f>
        <v>48.102047366350831</v>
      </c>
      <c r="J33" s="29">
        <f ca="1">'Census Tract'!N27</f>
        <v>1.349767795423686</v>
      </c>
      <c r="K33" s="29">
        <f ca="1">'Census Tract'!O27</f>
        <v>6.4229856499545015</v>
      </c>
      <c r="L33" s="29">
        <f ca="1">'Census Tract'!P27</f>
        <v>29.293891532309146</v>
      </c>
      <c r="M33" s="105">
        <f ca="1">'Census Tract'!Q27</f>
        <v>63.538965818978795</v>
      </c>
      <c r="N33" s="29">
        <f ca="1">'Census Tract'!R27</f>
        <v>0.56195338448879062</v>
      </c>
      <c r="O33" s="29">
        <f ca="1">'Census Tract'!S27</f>
        <v>2.6693546180810199</v>
      </c>
      <c r="P33" s="29">
        <f ca="1">'Census Tract'!T27</f>
        <v>11.712370884194346</v>
      </c>
      <c r="Q33" s="105">
        <f ca="1">'Census Tract'!U27</f>
        <v>25.161726698839757</v>
      </c>
    </row>
    <row r="34" spans="1:17" x14ac:dyDescent="0.25">
      <c r="A34" s="80" t="s">
        <v>268</v>
      </c>
      <c r="B34" s="4" t="str">
        <f>'Census Tract'!A28</f>
        <v>Benton</v>
      </c>
      <c r="C34" s="4" t="str">
        <f>'Census Tract'!B28</f>
        <v>Corvallis</v>
      </c>
      <c r="D34" s="4">
        <f>'Census Tract'!C28</f>
        <v>41003000100</v>
      </c>
      <c r="E34" s="4">
        <f>'Census Tract'!D28</f>
        <v>1</v>
      </c>
      <c r="F34" s="29">
        <f ca="1">'Census Tract'!J28</f>
        <v>0.82129232908859684</v>
      </c>
      <c r="G34" s="29">
        <f ca="1">'Census Tract'!K28</f>
        <v>4.081470002814263</v>
      </c>
      <c r="H34" s="29">
        <f ca="1">'Census Tract'!L28</f>
        <v>18.78041197566095</v>
      </c>
      <c r="I34" s="105">
        <f ca="1">'Census Tract'!M28</f>
        <v>40.789740269294398</v>
      </c>
      <c r="J34" s="29">
        <f ca="1">'Census Tract'!N28</f>
        <v>1.3197680172902984</v>
      </c>
      <c r="K34" s="29">
        <f ca="1">'Census Tract'!O28</f>
        <v>6.2802291364965077</v>
      </c>
      <c r="L34" s="29">
        <f ca="1">'Census Tract'!P28</f>
        <v>28.642808990843601</v>
      </c>
      <c r="M34" s="105">
        <f ca="1">'Census Tract'!Q28</f>
        <v>62.126756338313314</v>
      </c>
      <c r="N34" s="29">
        <f ca="1">'Census Tract'!R28</f>
        <v>0.54946347554806185</v>
      </c>
      <c r="O34" s="29">
        <f ca="1">'Census Tract'!S28</f>
        <v>2.6100258605174811</v>
      </c>
      <c r="P34" s="29">
        <f ca="1">'Census Tract'!T28</f>
        <v>11.452053124996743</v>
      </c>
      <c r="Q34" s="105">
        <f ca="1">'Census Tract'!U28</f>
        <v>24.602485160423004</v>
      </c>
    </row>
    <row r="35" spans="1:17" x14ac:dyDescent="0.25">
      <c r="A35" s="80" t="s">
        <v>268</v>
      </c>
      <c r="B35" s="4" t="str">
        <f>'Census Tract'!A29</f>
        <v>Clackamas</v>
      </c>
      <c r="C35" s="4" t="str">
        <f>'Census Tract'!B29</f>
        <v>Oregon City</v>
      </c>
      <c r="D35" s="4">
        <f>'Census Tract'!C29</f>
        <v>41005022602</v>
      </c>
      <c r="E35" s="4">
        <f>'Census Tract'!D29</f>
        <v>1</v>
      </c>
      <c r="F35" s="29">
        <f ca="1">'Census Tract'!J29</f>
        <v>0.15674664573459196</v>
      </c>
      <c r="G35" s="29">
        <f ca="1">'Census Tract'!K29</f>
        <v>0.77896348224442935</v>
      </c>
      <c r="H35" s="29">
        <f ca="1">'Census Tract'!L29</f>
        <v>3.5843103343791936</v>
      </c>
      <c r="I35" s="105">
        <f ca="1">'Census Tract'!M29</f>
        <v>7.7848711611519192</v>
      </c>
      <c r="J35" s="29">
        <f ca="1">'Census Tract'!N29</f>
        <v>0.94745207175067125</v>
      </c>
      <c r="K35" s="29">
        <f ca="1">'Census Tract'!O29</f>
        <v>4.5085318241453693</v>
      </c>
      <c r="L35" s="29">
        <f ca="1">'Census Tract'!P29</f>
        <v>20.562468830584091</v>
      </c>
      <c r="M35" s="105">
        <f ca="1">'Census Tract'!Q29</f>
        <v>44.600356451081275</v>
      </c>
      <c r="N35" s="29">
        <f ca="1">'Census Tract'!R29</f>
        <v>0.39445592061564982</v>
      </c>
      <c r="O35" s="29">
        <f ca="1">'Census Tract'!S29</f>
        <v>1.8737189994551735</v>
      </c>
      <c r="P35" s="29">
        <f ca="1">'Census Tract'!T29</f>
        <v>8.2213474769257662</v>
      </c>
      <c r="Q35" s="105">
        <f ca="1">'Census Tract'!U29</f>
        <v>17.66194909262655</v>
      </c>
    </row>
    <row r="36" spans="1:17" x14ac:dyDescent="0.25">
      <c r="A36" s="80" t="s">
        <v>268</v>
      </c>
      <c r="B36" s="4" t="str">
        <f>'Census Tract'!A30</f>
        <v>Clackamas</v>
      </c>
      <c r="C36" s="4" t="str">
        <f>'Census Tract'!B30</f>
        <v>Milwaukie</v>
      </c>
      <c r="D36" s="4">
        <f>'Census Tract'!C30</f>
        <v>41005021200</v>
      </c>
      <c r="E36" s="4">
        <f>'Census Tract'!D30</f>
        <v>1</v>
      </c>
      <c r="F36" s="29">
        <f ca="1">'Census Tract'!J30</f>
        <v>0.5463597140461337</v>
      </c>
      <c r="G36" s="29">
        <f ca="1">'Census Tract'!K30</f>
        <v>2.7151730323599761</v>
      </c>
      <c r="H36" s="29">
        <f ca="1">'Census Tract'!L30</f>
        <v>12.49355455210128</v>
      </c>
      <c r="I36" s="105">
        <f ca="1">'Census Tract'!M30</f>
        <v>27.135125996219632</v>
      </c>
      <c r="J36" s="29">
        <f ca="1">'Census Tract'!N30</f>
        <v>0.65552407586582007</v>
      </c>
      <c r="K36" s="29">
        <f ca="1">'Census Tract'!O30</f>
        <v>3.1193674547289194</v>
      </c>
      <c r="L36" s="29">
        <f ca="1">'Census Tract'!P30</f>
        <v>14.226781258477748</v>
      </c>
      <c r="M36" s="105">
        <f ca="1">'Census Tract'!Q30</f>
        <v>30.858138704429408</v>
      </c>
      <c r="N36" s="29">
        <f ca="1">'Census Tract'!R30</f>
        <v>0.27291655223634476</v>
      </c>
      <c r="O36" s="29">
        <f ca="1">'Census Tract'!S30</f>
        <v>1.2963905533295503</v>
      </c>
      <c r="P36" s="29">
        <f ca="1">'Census Tract'!T30</f>
        <v>5.688194018326854</v>
      </c>
      <c r="Q36" s="105">
        <f ca="1">'Census Tract'!U30</f>
        <v>12.219966795301879</v>
      </c>
    </row>
    <row r="37" spans="1:17" x14ac:dyDescent="0.25">
      <c r="A37" s="80" t="s">
        <v>268</v>
      </c>
      <c r="B37" s="4" t="str">
        <f>'Census Tract'!A31</f>
        <v>Clackamas</v>
      </c>
      <c r="C37" s="4" t="str">
        <f>'Census Tract'!B31</f>
        <v>Canby</v>
      </c>
      <c r="D37" s="4">
        <f>'Census Tract'!C31</f>
        <v>41005022907</v>
      </c>
      <c r="E37" s="4">
        <f>'Census Tract'!D31</f>
        <v>1</v>
      </c>
      <c r="F37" s="29">
        <f ca="1">'Census Tract'!J31</f>
        <v>0.86936797762061235</v>
      </c>
      <c r="G37" s="29">
        <f ca="1">'Census Tract'!K31</f>
        <v>4.3203853200521714</v>
      </c>
      <c r="H37" s="29">
        <f ca="1">'Census Tract'!L31</f>
        <v>19.879753164480128</v>
      </c>
      <c r="I37" s="105">
        <f ca="1">'Census Tract'!M31</f>
        <v>43.177432382618953</v>
      </c>
      <c r="J37" s="29">
        <f ca="1">'Census Tract'!N31</f>
        <v>0.64047377820563534</v>
      </c>
      <c r="K37" s="29">
        <f ca="1">'Census Tract'!O31</f>
        <v>3.0477493243907552</v>
      </c>
      <c r="L37" s="29">
        <f ca="1">'Census Tract'!P31</f>
        <v>13.900145974482085</v>
      </c>
      <c r="M37" s="105">
        <f ca="1">'Census Tract'!Q31</f>
        <v>30.149661030093018</v>
      </c>
      <c r="N37" s="29">
        <f ca="1">'Census Tract'!R31</f>
        <v>0.2666506109860205</v>
      </c>
      <c r="O37" s="29">
        <f ca="1">'Census Tract'!S31</f>
        <v>1.2666264845031066</v>
      </c>
      <c r="P37" s="29">
        <f ca="1">'Census Tract'!T31</f>
        <v>5.5575977270897576</v>
      </c>
      <c r="Q37" s="105">
        <f ca="1">'Census Tract'!U31</f>
        <v>11.939406333164845</v>
      </c>
    </row>
    <row r="38" spans="1:17" x14ac:dyDescent="0.25">
      <c r="A38" s="80" t="s">
        <v>268</v>
      </c>
      <c r="B38" s="4" t="str">
        <f>'Census Tract'!A32</f>
        <v>Clackamas</v>
      </c>
      <c r="C38" s="4" t="str">
        <f>'Census Tract'!B32</f>
        <v>Happy Valley</v>
      </c>
      <c r="D38" s="4">
        <f>'Census Tract'!C32</f>
        <v>41005023201</v>
      </c>
      <c r="E38" s="4">
        <f>'Census Tract'!D32</f>
        <v>0</v>
      </c>
      <c r="F38" s="29">
        <f ca="1">'Census Tract'!J32</f>
        <v>1.6809957782600333</v>
      </c>
      <c r="G38" s="29">
        <f ca="1">'Census Tract'!K32</f>
        <v>8.4795735843062943</v>
      </c>
      <c r="H38" s="29">
        <f ca="1">'Census Tract'!L32</f>
        <v>39.290612240594392</v>
      </c>
      <c r="I38" s="105">
        <f ca="1">'Census Tract'!M32</f>
        <v>85.469539527003008</v>
      </c>
      <c r="J38" s="29">
        <f ca="1">'Census Tract'!N32</f>
        <v>1.21658926849074</v>
      </c>
      <c r="K38" s="29">
        <f ca="1">'Census Tract'!O32</f>
        <v>6.3588581939550179</v>
      </c>
      <c r="L38" s="29">
        <f ca="1">'Census Tract'!P32</f>
        <v>29.666873797505136</v>
      </c>
      <c r="M38" s="105">
        <f ca="1">'Census Tract'!Q32</f>
        <v>64.599408090608449</v>
      </c>
      <c r="N38" s="29">
        <f ca="1">'Census Tract'!R32</f>
        <v>0.8308754817882581</v>
      </c>
      <c r="O38" s="29">
        <f ca="1">'Census Tract'!S32</f>
        <v>4.3042930317933727</v>
      </c>
      <c r="P38" s="29">
        <f ca="1">'Census Tract'!T32</f>
        <v>19.834056034383451</v>
      </c>
      <c r="Q38" s="105">
        <f ca="1">'Census Tract'!U32</f>
        <v>43.107639998932399</v>
      </c>
    </row>
    <row r="39" spans="1:17" x14ac:dyDescent="0.25">
      <c r="A39" s="80" t="s">
        <v>268</v>
      </c>
      <c r="B39" s="4" t="str">
        <f>'Census Tract'!A33</f>
        <v>Clackamas</v>
      </c>
      <c r="C39" s="4" t="str">
        <f>'Census Tract'!B33</f>
        <v>Gresham</v>
      </c>
      <c r="D39" s="4">
        <f>'Census Tract'!C33</f>
        <v>41005023300</v>
      </c>
      <c r="E39" s="4">
        <f>'Census Tract'!D33</f>
        <v>0</v>
      </c>
      <c r="F39" s="29">
        <f ca="1">'Census Tract'!J33</f>
        <v>2.664393674134276</v>
      </c>
      <c r="G39" s="29">
        <f ca="1">'Census Tract'!K33</f>
        <v>13.440201640938861</v>
      </c>
      <c r="H39" s="29">
        <f ca="1">'Census Tract'!L33</f>
        <v>62.275979547706292</v>
      </c>
      <c r="I39" s="105">
        <f ca="1">'Census Tract'!M33</f>
        <v>135.47000140751666</v>
      </c>
      <c r="J39" s="29">
        <f ca="1">'Census Tract'!N33</f>
        <v>1.6052263506147022</v>
      </c>
      <c r="K39" s="29">
        <f ca="1">'Census Tract'!O33</f>
        <v>8.3901831103785565</v>
      </c>
      <c r="L39" s="29">
        <f ca="1">'Census Tract'!P33</f>
        <v>39.143899090277543</v>
      </c>
      <c r="M39" s="105">
        <f ca="1">'Census Tract'!Q33</f>
        <v>85.235563708201937</v>
      </c>
      <c r="N39" s="29">
        <f ca="1">'Census Tract'!R33</f>
        <v>1.0962970428802115</v>
      </c>
      <c r="O39" s="29">
        <f ca="1">'Census Tract'!S33</f>
        <v>5.6792910921970359</v>
      </c>
      <c r="P39" s="29">
        <f ca="1">'Census Tract'!T33</f>
        <v>26.170006764450754</v>
      </c>
      <c r="Q39" s="105">
        <f ca="1">'Census Tract'!U33</f>
        <v>56.878291985053217</v>
      </c>
    </row>
    <row r="40" spans="1:17" x14ac:dyDescent="0.25">
      <c r="A40" s="80" t="s">
        <v>268</v>
      </c>
      <c r="B40" s="4" t="str">
        <f>'Census Tract'!A34</f>
        <v>Clackamas</v>
      </c>
      <c r="C40" s="4" t="str">
        <f>'Census Tract'!B34</f>
        <v>Canby</v>
      </c>
      <c r="D40" s="4">
        <f>'Census Tract'!C34</f>
        <v>41005022906</v>
      </c>
      <c r="E40" s="4">
        <f>'Census Tract'!D34</f>
        <v>1</v>
      </c>
      <c r="F40" s="29">
        <f ca="1">'Census Tract'!J34</f>
        <v>0.58992827052827268</v>
      </c>
      <c r="G40" s="29">
        <f ca="1">'Census Tract'!K34</f>
        <v>2.9316900386068303</v>
      </c>
      <c r="H40" s="29">
        <f ca="1">'Census Tract'!L34</f>
        <v>13.489832504468659</v>
      </c>
      <c r="I40" s="105">
        <f ca="1">'Census Tract'!M34</f>
        <v>29.298971973920004</v>
      </c>
      <c r="J40" s="29">
        <f ca="1">'Census Tract'!N34</f>
        <v>0.52795488617473119</v>
      </c>
      <c r="K40" s="29">
        <f ca="1">'Census Tract'!O34</f>
        <v>2.5123185404340056</v>
      </c>
      <c r="L40" s="29">
        <f ca="1">'Census Tract'!P34</f>
        <v>11.458158375085942</v>
      </c>
      <c r="M40" s="105">
        <f ca="1">'Census Tract'!Q34</f>
        <v>24.852946988625725</v>
      </c>
      <c r="N40" s="29">
        <f ca="1">'Census Tract'!R34</f>
        <v>0.21980524068597737</v>
      </c>
      <c r="O40" s="29">
        <f ca="1">'Census Tract'!S34</f>
        <v>1.0441046366101698</v>
      </c>
      <c r="P40" s="29">
        <f ca="1">'Census Tract'!T34</f>
        <v>4.5812349783171822</v>
      </c>
      <c r="Q40" s="105">
        <f ca="1">'Census Tract'!U34</f>
        <v>9.8418828781403622</v>
      </c>
    </row>
    <row r="41" spans="1:17" x14ac:dyDescent="0.25">
      <c r="A41" s="80" t="s">
        <v>268</v>
      </c>
      <c r="B41" s="4" t="str">
        <f>'Census Tract'!A35</f>
        <v>Clackamas</v>
      </c>
      <c r="C41" s="4" t="str">
        <f>'Census Tract'!B35</f>
        <v>Oregon City</v>
      </c>
      <c r="D41" s="4">
        <f>'Census Tract'!C35</f>
        <v>41005022606</v>
      </c>
      <c r="E41" s="4">
        <f>'Census Tract'!D35</f>
        <v>1</v>
      </c>
      <c r="F41" s="29">
        <f ca="1">'Census Tract'!J35</f>
        <v>9.9156025097281816E-2</v>
      </c>
      <c r="G41" s="29">
        <f ca="1">'Census Tract'!K35</f>
        <v>0.49276284180318536</v>
      </c>
      <c r="H41" s="29">
        <f ca="1">'Census Tract'!L35</f>
        <v>2.2673912019395539</v>
      </c>
      <c r="I41" s="105">
        <f ca="1">'Census Tract'!M35</f>
        <v>4.9246149837318853</v>
      </c>
      <c r="J41" s="29">
        <f ca="1">'Census Tract'!N35</f>
        <v>0.97516373093450337</v>
      </c>
      <c r="K41" s="29">
        <f ca="1">'Census Tract'!O35</f>
        <v>4.6404001276251634</v>
      </c>
      <c r="L41" s="29">
        <f ca="1">'Census Tract'!P35</f>
        <v>21.163892528099915</v>
      </c>
      <c r="M41" s="105">
        <f ca="1">'Census Tract'!Q35</f>
        <v>45.904855026049866</v>
      </c>
      <c r="N41" s="29">
        <f ca="1">'Census Tract'!R35</f>
        <v>0.40599320926704052</v>
      </c>
      <c r="O41" s="29">
        <f ca="1">'Census Tract'!S35</f>
        <v>1.9285226817387844</v>
      </c>
      <c r="P41" s="29">
        <f ca="1">'Census Tract'!T35</f>
        <v>8.4618104893623247</v>
      </c>
      <c r="Q41" s="105">
        <f ca="1">'Census Tract'!U35</f>
        <v>18.178536610212198</v>
      </c>
    </row>
    <row r="42" spans="1:17" x14ac:dyDescent="0.25">
      <c r="A42" s="80" t="s">
        <v>268</v>
      </c>
      <c r="B42" s="4" t="str">
        <f>'Census Tract'!A36</f>
        <v>Clackamas</v>
      </c>
      <c r="C42" s="4" t="str">
        <f>'Census Tract'!B36</f>
        <v>Happy Valley</v>
      </c>
      <c r="D42" s="4">
        <f>'Census Tract'!C36</f>
        <v>41005022107</v>
      </c>
      <c r="E42" s="4">
        <f>'Census Tract'!D36</f>
        <v>1</v>
      </c>
      <c r="F42" s="29">
        <f ca="1">'Census Tract'!J36</f>
        <v>6.6204174332629577</v>
      </c>
      <c r="G42" s="29">
        <f ca="1">'Census Tract'!K36</f>
        <v>32.900630144636928</v>
      </c>
      <c r="H42" s="29">
        <f ca="1">'Census Tract'!L36</f>
        <v>151.38844287697427</v>
      </c>
      <c r="I42" s="105">
        <f ca="1">'Census Tract'!M36</f>
        <v>328.80510143906832</v>
      </c>
      <c r="J42" s="29">
        <f ca="1">'Census Tract'!N36</f>
        <v>0.60774535313507505</v>
      </c>
      <c r="K42" s="29">
        <f ca="1">'Census Tract'!O36</f>
        <v>2.8920083107982397</v>
      </c>
      <c r="L42" s="29">
        <f ca="1">'Census Tract'!P36</f>
        <v>13.189843848967708</v>
      </c>
      <c r="M42" s="105">
        <f ca="1">'Census Tract'!Q36</f>
        <v>28.609003230345628</v>
      </c>
      <c r="N42" s="29">
        <f ca="1">'Census Tract'!R36</f>
        <v>0.25302467525118838</v>
      </c>
      <c r="O42" s="29">
        <f ca="1">'Census Tract'!S36</f>
        <v>1.2019014459440145</v>
      </c>
      <c r="P42" s="29">
        <f ca="1">'Census Tract'!T36</f>
        <v>5.2736026175741673</v>
      </c>
      <c r="Q42" s="105">
        <f ca="1">'Census Tract'!U36</f>
        <v>11.329298661533519</v>
      </c>
    </row>
    <row r="43" spans="1:17" x14ac:dyDescent="0.25">
      <c r="A43" s="80" t="s">
        <v>268</v>
      </c>
      <c r="B43" s="4" t="str">
        <f>'Census Tract'!A37</f>
        <v>Clackamas</v>
      </c>
      <c r="C43" s="4" t="str">
        <f>'Census Tract'!B37</f>
        <v>Canby</v>
      </c>
      <c r="D43" s="4">
        <f>'Census Tract'!C37</f>
        <v>41005022904</v>
      </c>
      <c r="E43" s="4">
        <f>'Census Tract'!D37</f>
        <v>1</v>
      </c>
      <c r="F43" s="29">
        <f ca="1">'Census Tract'!J37</f>
        <v>1.0857083960146816</v>
      </c>
      <c r="G43" s="29">
        <f ca="1">'Census Tract'!K37</f>
        <v>5.3955042476227568</v>
      </c>
      <c r="H43" s="29">
        <f ca="1">'Census Tract'!L37</f>
        <v>24.826788514166427</v>
      </c>
      <c r="I43" s="105">
        <f ca="1">'Census Tract'!M37</f>
        <v>53.922046892579431</v>
      </c>
      <c r="J43" s="29">
        <f ca="1">'Census Tract'!N37</f>
        <v>0.60153411918007826</v>
      </c>
      <c r="K43" s="29">
        <f ca="1">'Census Tract'!O37</f>
        <v>2.8624516220872516</v>
      </c>
      <c r="L43" s="29">
        <f ca="1">'Census Tract'!P37</f>
        <v>13.055041985731403</v>
      </c>
      <c r="M43" s="105">
        <f ca="1">'Census Tract'!Q37</f>
        <v>28.316615618714739</v>
      </c>
      <c r="N43" s="29">
        <f ca="1">'Census Tract'!R37</f>
        <v>0.25043873124311811</v>
      </c>
      <c r="O43" s="29">
        <f ca="1">'Census Tract'!S37</f>
        <v>1.1896178619838949</v>
      </c>
      <c r="P43" s="29">
        <f ca="1">'Census Tract'!T37</f>
        <v>5.2197057354763183</v>
      </c>
      <c r="Q43" s="105">
        <f ca="1">'Census Tract'!U37</f>
        <v>11.213511804143634</v>
      </c>
    </row>
    <row r="44" spans="1:17" x14ac:dyDescent="0.25">
      <c r="A44" s="80" t="s">
        <v>268</v>
      </c>
      <c r="B44" s="4" t="str">
        <f>'Census Tract'!A38</f>
        <v>Clackamas</v>
      </c>
      <c r="C44" s="4" t="str">
        <f>'Census Tract'!B38</f>
        <v>Undefined</v>
      </c>
      <c r="D44" s="4">
        <f>'Census Tract'!C38</f>
        <v>41005024303</v>
      </c>
      <c r="E44" s="4">
        <f>'Census Tract'!D38</f>
        <v>1</v>
      </c>
      <c r="F44" s="29">
        <f ca="1">'Census Tract'!J38</f>
        <v>0.31399407947472574</v>
      </c>
      <c r="G44" s="29">
        <f ca="1">'Census Tract'!K38</f>
        <v>1.5604156657100872</v>
      </c>
      <c r="H44" s="29">
        <f ca="1">'Census Tract'!L38</f>
        <v>7.1800721394752536</v>
      </c>
      <c r="I44" s="105">
        <f ca="1">'Census Tract'!M38</f>
        <v>15.59461411515097</v>
      </c>
      <c r="J44" s="29">
        <f ca="1">'Census Tract'!N38</f>
        <v>0.59986186388450224</v>
      </c>
      <c r="K44" s="29">
        <f ca="1">'Census Tract'!O38</f>
        <v>2.8544940520496778</v>
      </c>
      <c r="L44" s="29">
        <f ca="1">'Census Tract'!P38</f>
        <v>13.018749176398552</v>
      </c>
      <c r="M44" s="105">
        <f ca="1">'Census Tract'!Q38</f>
        <v>28.237895877121808</v>
      </c>
      <c r="N44" s="29">
        <f ca="1">'Census Tract'!R38</f>
        <v>0.24974251554863763</v>
      </c>
      <c r="O44" s="29">
        <f ca="1">'Census Tract'!S38</f>
        <v>1.1863107432254012</v>
      </c>
      <c r="P44" s="29">
        <f ca="1">'Census Tract'!T38</f>
        <v>5.2051950364499753</v>
      </c>
      <c r="Q44" s="105">
        <f ca="1">'Census Tract'!U38</f>
        <v>11.182338419461741</v>
      </c>
    </row>
    <row r="45" spans="1:17" x14ac:dyDescent="0.25">
      <c r="A45" s="80" t="s">
        <v>268</v>
      </c>
      <c r="B45" s="4" t="str">
        <f>'Census Tract'!A39</f>
        <v>Clackamas</v>
      </c>
      <c r="C45" s="4" t="str">
        <f>'Census Tract'!B39</f>
        <v>Gladstone</v>
      </c>
      <c r="D45" s="4">
        <f>'Census Tract'!C39</f>
        <v>41005022108</v>
      </c>
      <c r="E45" s="4">
        <f>'Census Tract'!D39</f>
        <v>1</v>
      </c>
      <c r="F45" s="29">
        <f ca="1">'Census Tract'!J39</f>
        <v>6.269365041378137</v>
      </c>
      <c r="G45" s="29">
        <f ca="1">'Census Tract'!K39</f>
        <v>31.156050588555949</v>
      </c>
      <c r="H45" s="29">
        <f ca="1">'Census Tract'!L39</f>
        <v>143.36096190445087</v>
      </c>
      <c r="I45" s="105">
        <f ca="1">'Census Tract'!M39</f>
        <v>311.36997465322963</v>
      </c>
      <c r="J45" s="29">
        <f ca="1">'Census Tract'!N39</f>
        <v>0.54921641778991259</v>
      </c>
      <c r="K45" s="29">
        <f ca="1">'Census Tract'!O39</f>
        <v>2.613493359483158</v>
      </c>
      <c r="L45" s="29">
        <f ca="1">'Census Tract'!P39</f>
        <v>11.919595522317909</v>
      </c>
      <c r="M45" s="105">
        <f ca="1">'Census Tract'!Q39</f>
        <v>25.853812274593007</v>
      </c>
      <c r="N45" s="29">
        <f ca="1">'Census Tract'!R39</f>
        <v>0.22865712594437193</v>
      </c>
      <c r="O45" s="29">
        <f ca="1">'Census Tract'!S39</f>
        <v>1.0861522893967333</v>
      </c>
      <c r="P45" s="29">
        <f ca="1">'Census Tract'!T39</f>
        <v>4.7657281516521275</v>
      </c>
      <c r="Q45" s="105">
        <f ca="1">'Census Tract'!U39</f>
        <v>10.238230197667281</v>
      </c>
    </row>
    <row r="46" spans="1:17" x14ac:dyDescent="0.25">
      <c r="A46" s="80" t="s">
        <v>268</v>
      </c>
      <c r="B46" s="4" t="str">
        <f>'Census Tract'!A40</f>
        <v>Clackamas</v>
      </c>
      <c r="C46" s="4" t="str">
        <f>'Census Tract'!B40</f>
        <v>Undefined</v>
      </c>
      <c r="D46" s="4">
        <f>'Census Tract'!C40</f>
        <v>41005023100</v>
      </c>
      <c r="E46" s="4">
        <f>'Census Tract'!D40</f>
        <v>0</v>
      </c>
      <c r="F46" s="29">
        <f ca="1">'Census Tract'!J40</f>
        <v>1.3076118896702817</v>
      </c>
      <c r="G46" s="29">
        <f ca="1">'Census Tract'!K40</f>
        <v>6.5960851190536163</v>
      </c>
      <c r="H46" s="29">
        <f ca="1">'Census Tract'!L40</f>
        <v>30.563355591175345</v>
      </c>
      <c r="I46" s="105">
        <f ca="1">'Census Tract'!M40</f>
        <v>66.484989156745485</v>
      </c>
      <c r="J46" s="29">
        <f ca="1">'Census Tract'!N40</f>
        <v>2.050876207622375</v>
      </c>
      <c r="K46" s="29">
        <f ca="1">'Census Tract'!O40</f>
        <v>10.71950190207205</v>
      </c>
      <c r="L46" s="29">
        <f ca="1">'Census Tract'!P40</f>
        <v>50.011197042136367</v>
      </c>
      <c r="M46" s="105">
        <f ca="1">'Census Tract'!Q40</f>
        <v>108.89902821835193</v>
      </c>
      <c r="N46" s="29">
        <f ca="1">'Census Tract'!R40</f>
        <v>1.4006557522986127</v>
      </c>
      <c r="O46" s="29">
        <f ca="1">'Census Tract'!S40</f>
        <v>7.2560003595058822</v>
      </c>
      <c r="P46" s="29">
        <f ca="1">'Census Tract'!T40</f>
        <v>33.435436819222303</v>
      </c>
      <c r="Q46" s="105">
        <f ca="1">'Census Tract'!U40</f>
        <v>72.669088516815222</v>
      </c>
    </row>
    <row r="47" spans="1:17" x14ac:dyDescent="0.25">
      <c r="A47" s="80" t="s">
        <v>268</v>
      </c>
      <c r="B47" s="4" t="str">
        <f>'Census Tract'!A41</f>
        <v>Clackamas</v>
      </c>
      <c r="C47" s="4" t="str">
        <f>'Census Tract'!B41</f>
        <v>Happy Valley</v>
      </c>
      <c r="D47" s="4">
        <f>'Census Tract'!C41</f>
        <v>41005022105</v>
      </c>
      <c r="E47" s="4">
        <f>'Census Tract'!D41</f>
        <v>1</v>
      </c>
      <c r="F47" s="29">
        <f ca="1">'Census Tract'!J41</f>
        <v>1.3866819873453198</v>
      </c>
      <c r="G47" s="29">
        <f ca="1">'Census Tract'!K41</f>
        <v>6.8912136815809104</v>
      </c>
      <c r="H47" s="29">
        <f ca="1">'Census Tract'!L41</f>
        <v>31.709122415003151</v>
      </c>
      <c r="I47" s="105">
        <f ca="1">'Census Tract'!M41</f>
        <v>68.869994393704999</v>
      </c>
      <c r="J47" s="29">
        <f ca="1">'Census Tract'!N41</f>
        <v>1.1299667925821169</v>
      </c>
      <c r="K47" s="29">
        <f ca="1">'Census Tract'!O41</f>
        <v>5.3770437539605638</v>
      </c>
      <c r="L47" s="29">
        <f ca="1">'Census Tract'!P41</f>
        <v>24.523569734912446</v>
      </c>
      <c r="M47" s="105">
        <f ca="1">'Census Tract'!Q41</f>
        <v>53.192053962081303</v>
      </c>
      <c r="N47" s="29">
        <f ca="1">'Census Tract'!R41</f>
        <v>0.47044289069894701</v>
      </c>
      <c r="O47" s="29">
        <f ca="1">'Census Tract'!S41</f>
        <v>2.2346673896679201</v>
      </c>
      <c r="P47" s="29">
        <f ca="1">'Census Tract'!T41</f>
        <v>9.8050866278010265</v>
      </c>
      <c r="Q47" s="105">
        <f ca="1">'Census Tract'!U41</f>
        <v>21.064301363621677</v>
      </c>
    </row>
    <row r="48" spans="1:17" x14ac:dyDescent="0.25">
      <c r="A48" s="80" t="s">
        <v>268</v>
      </c>
      <c r="B48" s="4" t="str">
        <f>'Census Tract'!A42</f>
        <v>Clackamas</v>
      </c>
      <c r="C48" s="4" t="str">
        <f>'Census Tract'!B42</f>
        <v>Happy Valley</v>
      </c>
      <c r="D48" s="4">
        <f>'Census Tract'!C42</f>
        <v>41005022208</v>
      </c>
      <c r="E48" s="4">
        <f>'Census Tract'!D42</f>
        <v>1</v>
      </c>
      <c r="F48" s="29">
        <f ca="1">'Census Tract'!J42</f>
        <v>0.77471904457320695</v>
      </c>
      <c r="G48" s="29">
        <f ca="1">'Census Tract'!K42</f>
        <v>3.8500207892400393</v>
      </c>
      <c r="H48" s="29">
        <f ca="1">'Census Tract'!L42</f>
        <v>17.715425198992374</v>
      </c>
      <c r="I48" s="105">
        <f ca="1">'Census Tract'!M42</f>
        <v>38.476663534511246</v>
      </c>
      <c r="J48" s="29">
        <f ca="1">'Census Tract'!N42</f>
        <v>1.3683826190085338</v>
      </c>
      <c r="K48" s="29">
        <f ca="1">'Census Tract'!O42</f>
        <v>6.5115658821746525</v>
      </c>
      <c r="L48" s="29">
        <f ca="1">'Census Tract'!P42</f>
        <v>29.697887408367539</v>
      </c>
      <c r="M48" s="105">
        <f ca="1">'Census Tract'!Q42</f>
        <v>64.415239977759342</v>
      </c>
      <c r="N48" s="29">
        <f ca="1">'Census Tract'!R42</f>
        <v>0.56970335685487694</v>
      </c>
      <c r="O48" s="29">
        <f ca="1">'Census Tract'!S42</f>
        <v>2.7061680355217432</v>
      </c>
      <c r="P48" s="29">
        <f ca="1">'Census Tract'!T42</f>
        <v>11.873897717556929</v>
      </c>
      <c r="Q48" s="105">
        <f ca="1">'Census Tract'!U42</f>
        <v>25.508735351125786</v>
      </c>
    </row>
    <row r="49" spans="1:17" x14ac:dyDescent="0.25">
      <c r="A49" s="80" t="s">
        <v>268</v>
      </c>
      <c r="B49" s="4" t="str">
        <f>'Census Tract'!A43</f>
        <v>Clackamas</v>
      </c>
      <c r="C49" s="4" t="str">
        <f>'Census Tract'!B43</f>
        <v>Milwaukie</v>
      </c>
      <c r="D49" s="4">
        <f>'Census Tract'!C43</f>
        <v>41005021100</v>
      </c>
      <c r="E49" s="4">
        <f>'Census Tract'!D43</f>
        <v>1</v>
      </c>
      <c r="F49" s="29">
        <f ca="1">'Census Tract'!J43</f>
        <v>0.38861149230045799</v>
      </c>
      <c r="G49" s="29">
        <f ca="1">'Census Tract'!K43</f>
        <v>1.93123214767309</v>
      </c>
      <c r="H49" s="29">
        <f ca="1">'Census Tract'!L43</f>
        <v>8.886341276288352</v>
      </c>
      <c r="I49" s="105">
        <f ca="1">'Census Tract'!M43</f>
        <v>19.300511249373447</v>
      </c>
      <c r="J49" s="29">
        <f ca="1">'Census Tract'!N43</f>
        <v>1.002158709277374</v>
      </c>
      <c r="K49" s="29">
        <f ca="1">'Census Tract'!O43</f>
        <v>4.768858043945996</v>
      </c>
      <c r="L49" s="29">
        <f ca="1">'Census Tract'!P43</f>
        <v>21.749762164473086</v>
      </c>
      <c r="M49" s="105">
        <f ca="1">'Census Tract'!Q43</f>
        <v>47.175616568907195</v>
      </c>
      <c r="N49" s="29">
        <f ca="1">'Census Tract'!R43</f>
        <v>0.41723211976365382</v>
      </c>
      <c r="O49" s="29">
        <f ca="1">'Census Tract'!S43</f>
        <v>1.9819090274116118</v>
      </c>
      <c r="P49" s="29">
        <f ca="1">'Census Tract'!T43</f>
        <v>8.6960546307875912</v>
      </c>
      <c r="Q49" s="105">
        <f ca="1">'Census Tract'!U43</f>
        <v>18.681764105791316</v>
      </c>
    </row>
    <row r="50" spans="1:17" x14ac:dyDescent="0.25">
      <c r="A50" s="80" t="s">
        <v>268</v>
      </c>
      <c r="B50" s="4" t="str">
        <f>'Census Tract'!A44</f>
        <v>Clackamas</v>
      </c>
      <c r="C50" s="4" t="str">
        <f>'Census Tract'!B44</f>
        <v>Oregon City</v>
      </c>
      <c r="D50" s="4">
        <f>'Census Tract'!C44</f>
        <v>41005022301</v>
      </c>
      <c r="E50" s="4">
        <f>'Census Tract'!D44</f>
        <v>1</v>
      </c>
      <c r="F50" s="29">
        <f ca="1">'Census Tract'!J44</f>
        <v>1.0301209273995389</v>
      </c>
      <c r="G50" s="29">
        <f ca="1">'Census Tract'!K44</f>
        <v>5.1192584120664257</v>
      </c>
      <c r="H50" s="29">
        <f ca="1">'Census Tract'!L44</f>
        <v>23.555675264594253</v>
      </c>
      <c r="I50" s="105">
        <f ca="1">'Census Tract'!M44</f>
        <v>51.161277886547914</v>
      </c>
      <c r="J50" s="29">
        <f ca="1">'Census Tract'!N44</f>
        <v>0.87960628547301356</v>
      </c>
      <c r="K50" s="29">
        <f ca="1">'Census Tract'!O44</f>
        <v>4.185681839763804</v>
      </c>
      <c r="L50" s="29">
        <f ca="1">'Census Tract'!P44</f>
        <v>19.090017709079834</v>
      </c>
      <c r="M50" s="105">
        <f ca="1">'Census Tract'!Q44</f>
        <v>41.406584077882314</v>
      </c>
      <c r="N50" s="29">
        <f ca="1">'Census Tract'!R44</f>
        <v>0.36620945529672788</v>
      </c>
      <c r="O50" s="29">
        <f ca="1">'Census Tract'!S44</f>
        <v>1.7395444669677129</v>
      </c>
      <c r="P50" s="29">
        <f ca="1">'Census Tract'!T44</f>
        <v>7.6326276878569512</v>
      </c>
      <c r="Q50" s="105">
        <f ca="1">'Census Tract'!U44</f>
        <v>16.397200342675479</v>
      </c>
    </row>
    <row r="51" spans="1:17" x14ac:dyDescent="0.25">
      <c r="A51" s="80" t="s">
        <v>268</v>
      </c>
      <c r="B51" s="4" t="str">
        <f>'Census Tract'!A45</f>
        <v>Clackamas</v>
      </c>
      <c r="C51" s="4" t="str">
        <f>'Census Tract'!B45</f>
        <v>Molalla</v>
      </c>
      <c r="D51" s="4">
        <f>'Census Tract'!C45</f>
        <v>41005023902</v>
      </c>
      <c r="E51" s="4">
        <f>'Census Tract'!D45</f>
        <v>0</v>
      </c>
      <c r="F51" s="29">
        <f ca="1">'Census Tract'!J45</f>
        <v>3.3281872538493897</v>
      </c>
      <c r="G51" s="29">
        <f ca="1">'Census Tract'!K45</f>
        <v>16.788625579165842</v>
      </c>
      <c r="H51" s="29">
        <f ca="1">'Census Tract'!L45</f>
        <v>77.791102480006813</v>
      </c>
      <c r="I51" s="105">
        <f ca="1">'Census Tract'!M45</f>
        <v>169.22031317686336</v>
      </c>
      <c r="J51" s="29">
        <f ca="1">'Census Tract'!N45</f>
        <v>1.2650501271418946</v>
      </c>
      <c r="K51" s="29">
        <f ca="1">'Census Tract'!O45</f>
        <v>6.6121529879344818</v>
      </c>
      <c r="L51" s="29">
        <f ca="1">'Census Tract'!P45</f>
        <v>30.848605557728597</v>
      </c>
      <c r="M51" s="105">
        <f ca="1">'Census Tract'!Q45</f>
        <v>67.172620649281484</v>
      </c>
      <c r="N51" s="29">
        <f ca="1">'Census Tract'!R45</f>
        <v>0.86397205786573894</v>
      </c>
      <c r="O51" s="29">
        <f ca="1">'Census Tract'!S45</f>
        <v>4.4757475576627792</v>
      </c>
      <c r="P51" s="29">
        <f ca="1">'Census Tract'!T45</f>
        <v>20.624113460382066</v>
      </c>
      <c r="Q51" s="105">
        <f ca="1">'Census Tract'!U45</f>
        <v>44.824762862727418</v>
      </c>
    </row>
    <row r="52" spans="1:17" x14ac:dyDescent="0.25">
      <c r="A52" s="80" t="s">
        <v>268</v>
      </c>
      <c r="B52" s="4" t="str">
        <f>'Census Tract'!A46</f>
        <v>Clackamas</v>
      </c>
      <c r="C52" s="4" t="str">
        <f>'Census Tract'!B46</f>
        <v>West Linn</v>
      </c>
      <c r="D52" s="4">
        <f>'Census Tract'!C46</f>
        <v>41005020501</v>
      </c>
      <c r="E52" s="4">
        <f>'Census Tract'!D46</f>
        <v>1</v>
      </c>
      <c r="F52" s="29">
        <f ca="1">'Census Tract'!J46</f>
        <v>0.8037647488946329</v>
      </c>
      <c r="G52" s="29">
        <f ca="1">'Census Tract'!K46</f>
        <v>3.9943654600712759</v>
      </c>
      <c r="H52" s="29">
        <f ca="1">'Census Tract'!L46</f>
        <v>18.379610500570628</v>
      </c>
      <c r="I52" s="105">
        <f ca="1">'Census Tract'!M46</f>
        <v>39.919227519644828</v>
      </c>
      <c r="J52" s="29">
        <f ca="1">'Census Tract'!N46</f>
        <v>1.3244261940962487</v>
      </c>
      <c r="K52" s="29">
        <f ca="1">'Census Tract'!O46</f>
        <v>6.3023954697584292</v>
      </c>
      <c r="L52" s="29">
        <f ca="1">'Census Tract'!P46</f>
        <v>28.743904991618312</v>
      </c>
      <c r="M52" s="105">
        <f ca="1">'Census Tract'!Q46</f>
        <v>62.346035341602281</v>
      </c>
      <c r="N52" s="29">
        <f ca="1">'Census Tract'!R46</f>
        <v>0.5514028300285333</v>
      </c>
      <c r="O52" s="29">
        <f ca="1">'Census Tract'!S46</f>
        <v>2.6192380567270508</v>
      </c>
      <c r="P52" s="29">
        <f ca="1">'Census Tract'!T46</f>
        <v>11.492473628864461</v>
      </c>
      <c r="Q52" s="105">
        <f ca="1">'Census Tract'!U46</f>
        <v>24.689320668058901</v>
      </c>
    </row>
    <row r="53" spans="1:17" x14ac:dyDescent="0.25">
      <c r="A53" s="80" t="s">
        <v>268</v>
      </c>
      <c r="B53" s="4" t="str">
        <f>'Census Tract'!A47</f>
        <v>Clackamas</v>
      </c>
      <c r="C53" s="4" t="str">
        <f>'Census Tract'!B47</f>
        <v>Wilsonville</v>
      </c>
      <c r="D53" s="4">
        <f>'Census Tract'!C47</f>
        <v>41005022708</v>
      </c>
      <c r="E53" s="4">
        <f>'Census Tract'!D47</f>
        <v>0</v>
      </c>
      <c r="F53" s="29">
        <f ca="1">'Census Tract'!J47</f>
        <v>2.1358173051018703</v>
      </c>
      <c r="G53" s="29">
        <f ca="1">'Census Tract'!K47</f>
        <v>10.773864060498855</v>
      </c>
      <c r="H53" s="29">
        <f ca="1">'Census Tract'!L47</f>
        <v>49.921344620133638</v>
      </c>
      <c r="I53" s="105">
        <f ca="1">'Census Tract'!M47</f>
        <v>108.59475314674056</v>
      </c>
      <c r="J53" s="29">
        <f ca="1">'Census Tract'!N47</f>
        <v>1.1009800305321045</v>
      </c>
      <c r="K53" s="29">
        <f ca="1">'Census Tract'!O47</f>
        <v>5.7545928357687179</v>
      </c>
      <c r="L53" s="29">
        <f ca="1">'Census Tract'!P47</f>
        <v>26.847709794357684</v>
      </c>
      <c r="M53" s="105">
        <f ca="1">'Census Tract'!Q47</f>
        <v>58.460698391813324</v>
      </c>
      <c r="N53" s="29">
        <f ca="1">'Census Tract'!R47</f>
        <v>0.7519195976818499</v>
      </c>
      <c r="O53" s="29">
        <f ca="1">'Census Tract'!S47</f>
        <v>3.8952675289023082</v>
      </c>
      <c r="P53" s="29">
        <f ca="1">'Census Tract'!T47</f>
        <v>17.949278514844281</v>
      </c>
      <c r="Q53" s="105">
        <f ca="1">'Census Tract'!U47</f>
        <v>39.011235781382197</v>
      </c>
    </row>
    <row r="54" spans="1:17" x14ac:dyDescent="0.25">
      <c r="A54" s="80" t="s">
        <v>268</v>
      </c>
      <c r="B54" s="4" t="str">
        <f>'Census Tract'!A48</f>
        <v>Clackamas</v>
      </c>
      <c r="C54" s="4" t="str">
        <f>'Census Tract'!B48</f>
        <v>Lake Oswego</v>
      </c>
      <c r="D54" s="4">
        <f>'Census Tract'!C48</f>
        <v>41005020200</v>
      </c>
      <c r="E54" s="4">
        <f>'Census Tract'!D48</f>
        <v>1</v>
      </c>
      <c r="F54" s="29">
        <f ca="1">'Census Tract'!J48</f>
        <v>1.8454038004216338</v>
      </c>
      <c r="G54" s="29">
        <f ca="1">'Census Tract'!K48</f>
        <v>9.1708640002259507</v>
      </c>
      <c r="H54" s="29">
        <f ca="1">'Census Tract'!L48</f>
        <v>42.198669591652809</v>
      </c>
      <c r="I54" s="105">
        <f ca="1">'Census Tract'!M48</f>
        <v>91.652556641676753</v>
      </c>
      <c r="J54" s="29">
        <f ca="1">'Census Tract'!N48</f>
        <v>1.3237095132552876</v>
      </c>
      <c r="K54" s="29">
        <f ca="1">'Census Tract'!O48</f>
        <v>6.2989850825994687</v>
      </c>
      <c r="L54" s="29">
        <f ca="1">'Census Tract'!P48</f>
        <v>28.72835093047566</v>
      </c>
      <c r="M54" s="105">
        <f ca="1">'Census Tract'!Q48</f>
        <v>62.31229830949102</v>
      </c>
      <c r="N54" s="29">
        <f ca="1">'Census Tract'!R48</f>
        <v>0.55110445187375601</v>
      </c>
      <c r="O54" s="29">
        <f ca="1">'Census Tract'!S48</f>
        <v>2.617820720116268</v>
      </c>
      <c r="P54" s="29">
        <f ca="1">'Census Tract'!T48</f>
        <v>11.486254757853171</v>
      </c>
      <c r="Q54" s="105">
        <f ca="1">'Census Tract'!U48</f>
        <v>24.675960646052374</v>
      </c>
    </row>
    <row r="55" spans="1:17" x14ac:dyDescent="0.25">
      <c r="A55" s="80" t="s">
        <v>268</v>
      </c>
      <c r="B55" s="4" t="str">
        <f>'Census Tract'!A49</f>
        <v>Clackamas</v>
      </c>
      <c r="C55" s="4" t="str">
        <f>'Census Tract'!B49</f>
        <v>Barlow</v>
      </c>
      <c r="D55" s="4">
        <f>'Census Tract'!C49</f>
        <v>41005022800</v>
      </c>
      <c r="E55" s="4">
        <f>'Census Tract'!D49</f>
        <v>0</v>
      </c>
      <c r="F55" s="29">
        <f ca="1">'Census Tract'!J49</f>
        <v>2.2264742986277772</v>
      </c>
      <c r="G55" s="29">
        <f ca="1">'Census Tract'!K49</f>
        <v>11.23117195946967</v>
      </c>
      <c r="H55" s="29">
        <f ca="1">'Census Tract'!L49</f>
        <v>52.040308168758017</v>
      </c>
      <c r="I55" s="105">
        <f ca="1">'Census Tract'!M49</f>
        <v>113.20417072635041</v>
      </c>
      <c r="J55" s="29">
        <f ca="1">'Census Tract'!N49</f>
        <v>1.113332798423575</v>
      </c>
      <c r="K55" s="29">
        <f ca="1">'Census Tract'!O49</f>
        <v>5.819158175410541</v>
      </c>
      <c r="L55" s="29">
        <f ca="1">'Census Tract'!P49</f>
        <v>27.148935537159741</v>
      </c>
      <c r="M55" s="105">
        <f ca="1">'Census Tract'!Q49</f>
        <v>59.116615318533896</v>
      </c>
      <c r="N55" s="29">
        <f ca="1">'Census Tract'!R49</f>
        <v>0.76035597981924685</v>
      </c>
      <c r="O55" s="29">
        <f ca="1">'Census Tract'!S49</f>
        <v>3.9389716237317645</v>
      </c>
      <c r="P55" s="29">
        <f ca="1">'Census Tract'!T49</f>
        <v>18.150665701863534</v>
      </c>
      <c r="Q55" s="105">
        <f ca="1">'Census Tract'!U49</f>
        <v>39.448933766271118</v>
      </c>
    </row>
    <row r="56" spans="1:17" x14ac:dyDescent="0.25">
      <c r="A56" s="80" t="s">
        <v>268</v>
      </c>
      <c r="B56" s="4" t="str">
        <f>'Census Tract'!A50</f>
        <v>Clackamas</v>
      </c>
      <c r="C56" s="4" t="str">
        <f>'Census Tract'!B50</f>
        <v>Gladstone</v>
      </c>
      <c r="D56" s="4">
        <f>'Census Tract'!C50</f>
        <v>41005022000</v>
      </c>
      <c r="E56" s="4">
        <f>'Census Tract'!D50</f>
        <v>1</v>
      </c>
      <c r="F56" s="29">
        <f ca="1">'Census Tract'!J50</f>
        <v>1.1327824685356134</v>
      </c>
      <c r="G56" s="29">
        <f ca="1">'Census Tract'!K50</f>
        <v>5.6294421624182087</v>
      </c>
      <c r="H56" s="29">
        <f ca="1">'Census Tract'!L50</f>
        <v>25.903226761551871</v>
      </c>
      <c r="I56" s="105">
        <f ca="1">'Census Tract'!M50</f>
        <v>56.259995420209712</v>
      </c>
      <c r="J56" s="29">
        <f ca="1">'Census Tract'!N50</f>
        <v>1.1727287494261338</v>
      </c>
      <c r="K56" s="29">
        <f ca="1">'Census Tract'!O50</f>
        <v>5.5805301877785229</v>
      </c>
      <c r="L56" s="29">
        <f ca="1">'Census Tract'!P50</f>
        <v>25.451628716423933</v>
      </c>
      <c r="M56" s="105">
        <f ca="1">'Census Tract'!Q50</f>
        <v>55.205030211386287</v>
      </c>
      <c r="N56" s="29">
        <f ca="1">'Census Tract'!R50</f>
        <v>0.48824612060066197</v>
      </c>
      <c r="O56" s="29">
        <f ca="1">'Census Tract'!S50</f>
        <v>2.319235140777975</v>
      </c>
      <c r="P56" s="29">
        <f ca="1">'Census Tract'!T50</f>
        <v>10.176145931474682</v>
      </c>
      <c r="Q56" s="105">
        <f ca="1">'Census Tract'!U50</f>
        <v>21.861449343344361</v>
      </c>
    </row>
    <row r="57" spans="1:17" x14ac:dyDescent="0.25">
      <c r="A57" s="80" t="s">
        <v>268</v>
      </c>
      <c r="B57" s="4" t="str">
        <f>'Census Tract'!A51</f>
        <v>Clackamas</v>
      </c>
      <c r="C57" s="4" t="str">
        <f>'Census Tract'!B51</f>
        <v>Wilsonville</v>
      </c>
      <c r="D57" s="4">
        <f>'Census Tract'!C51</f>
        <v>41005022707</v>
      </c>
      <c r="E57" s="4">
        <f>'Census Tract'!D51</f>
        <v>1</v>
      </c>
      <c r="F57" s="29">
        <f ca="1">'Census Tract'!J51</f>
        <v>3.3933395255514216</v>
      </c>
      <c r="G57" s="29">
        <f ca="1">'Census Tract'!K51</f>
        <v>16.863439475042345</v>
      </c>
      <c r="H57" s="29">
        <f ca="1">'Census Tract'!L51</f>
        <v>77.595165577486952</v>
      </c>
      <c r="I57" s="105">
        <f ca="1">'Census Tract'!M51</f>
        <v>168.53126833215782</v>
      </c>
      <c r="J57" s="29">
        <f ca="1">'Census Tract'!N51</f>
        <v>1.2673306204330084</v>
      </c>
      <c r="K57" s="29">
        <f ca="1">'Census Tract'!O51</f>
        <v>6.0307012927612664</v>
      </c>
      <c r="L57" s="29">
        <f ca="1">'Census Tract'!P51</f>
        <v>27.504764787253809</v>
      </c>
      <c r="M57" s="105">
        <f ca="1">'Census Tract'!Q51</f>
        <v>59.658318450072159</v>
      </c>
      <c r="N57" s="29">
        <f ca="1">'Census Tract'!R51</f>
        <v>0.52763203703127137</v>
      </c>
      <c r="O57" s="29">
        <f ca="1">'Census Tract'!S51</f>
        <v>2.5063235734013354</v>
      </c>
      <c r="P57" s="29">
        <f ca="1">'Census Tract'!T51</f>
        <v>10.997036904964999</v>
      </c>
      <c r="Q57" s="105">
        <f ca="1">'Census Tract'!U51</f>
        <v>23.624972248205708</v>
      </c>
    </row>
    <row r="58" spans="1:17" x14ac:dyDescent="0.25">
      <c r="A58" s="80" t="s">
        <v>268</v>
      </c>
      <c r="B58" s="4" t="str">
        <f>'Census Tract'!A52</f>
        <v>Clackamas</v>
      </c>
      <c r="C58" s="4" t="str">
        <f>'Census Tract'!B52</f>
        <v>Happy Valley</v>
      </c>
      <c r="D58" s="4">
        <f>'Census Tract'!C52</f>
        <v>41005022206</v>
      </c>
      <c r="E58" s="4">
        <f>'Census Tract'!D52</f>
        <v>1</v>
      </c>
      <c r="F58" s="29">
        <f ca="1">'Census Tract'!J52</f>
        <v>0.44570132493222631</v>
      </c>
      <c r="G58" s="29">
        <f ca="1">'Census Tract'!K52</f>
        <v>2.2149440868931061</v>
      </c>
      <c r="H58" s="29">
        <f ca="1">'Census Tract'!L52</f>
        <v>10.191808938011125</v>
      </c>
      <c r="I58" s="105">
        <f ca="1">'Census Tract'!M52</f>
        <v>22.135895633946351</v>
      </c>
      <c r="J58" s="29">
        <f ca="1">'Census Tract'!N52</f>
        <v>1.3131981942545237</v>
      </c>
      <c r="K58" s="29">
        <f ca="1">'Census Tract'!O52</f>
        <v>6.2489660709347197</v>
      </c>
      <c r="L58" s="29">
        <f ca="1">'Census Tract'!P52</f>
        <v>28.500224700383452</v>
      </c>
      <c r="M58" s="105">
        <f ca="1">'Census Tract'!Q52</f>
        <v>61.817488505192586</v>
      </c>
      <c r="N58" s="29">
        <f ca="1">'Census Tract'!R52</f>
        <v>0.5467282389370216</v>
      </c>
      <c r="O58" s="29">
        <f ca="1">'Census Tract'!S52</f>
        <v>2.59703311649145</v>
      </c>
      <c r="P58" s="29">
        <f ca="1">'Census Tract'!T52</f>
        <v>11.395044649687579</v>
      </c>
      <c r="Q58" s="105">
        <f ca="1">'Census Tract'!U52</f>
        <v>24.480013656623335</v>
      </c>
    </row>
    <row r="59" spans="1:17" x14ac:dyDescent="0.25">
      <c r="A59" s="80" t="s">
        <v>268</v>
      </c>
      <c r="B59" s="4" t="str">
        <f>'Census Tract'!A53</f>
        <v>Clackamas</v>
      </c>
      <c r="C59" s="4" t="str">
        <f>'Census Tract'!B53</f>
        <v>West Linn</v>
      </c>
      <c r="D59" s="4">
        <f>'Census Tract'!C53</f>
        <v>41005020700</v>
      </c>
      <c r="E59" s="4">
        <f>'Census Tract'!D53</f>
        <v>1</v>
      </c>
      <c r="F59" s="29">
        <f ca="1">'Census Tract'!J53</f>
        <v>0.60144639465573457</v>
      </c>
      <c r="G59" s="29">
        <f ca="1">'Census Tract'!K53</f>
        <v>2.9889301666950789</v>
      </c>
      <c r="H59" s="29">
        <f ca="1">'Census Tract'!L53</f>
        <v>13.753216330956585</v>
      </c>
      <c r="I59" s="105">
        <f ca="1">'Census Tract'!M53</f>
        <v>29.871023209404008</v>
      </c>
      <c r="J59" s="29">
        <f ca="1">'Census Tract'!N53</f>
        <v>0.75705386166865296</v>
      </c>
      <c r="K59" s="29">
        <f ca="1">'Census Tract'!O53</f>
        <v>3.6025056355816125</v>
      </c>
      <c r="L59" s="29">
        <f ca="1">'Census Tract'!P53</f>
        <v>16.430273253686583</v>
      </c>
      <c r="M59" s="105">
        <f ca="1">'Census Tract'!Q53</f>
        <v>35.637551586857434</v>
      </c>
      <c r="N59" s="29">
        <f ca="1">'Census Tract'!R53</f>
        <v>0.31518679082980194</v>
      </c>
      <c r="O59" s="29">
        <f ca="1">'Census Tract'!S53</f>
        <v>1.4971799065238138</v>
      </c>
      <c r="P59" s="29">
        <f ca="1">'Census Tract'!T53</f>
        <v>6.5692007449263121</v>
      </c>
      <c r="Q59" s="105">
        <f ca="1">'Census Tract'!U53</f>
        <v>14.112636579559641</v>
      </c>
    </row>
    <row r="60" spans="1:17" x14ac:dyDescent="0.25">
      <c r="A60" s="80" t="s">
        <v>268</v>
      </c>
      <c r="B60" s="4" t="str">
        <f>'Census Tract'!A54</f>
        <v>Clackamas</v>
      </c>
      <c r="C60" s="4" t="str">
        <f>'Census Tract'!B54</f>
        <v>Sandy</v>
      </c>
      <c r="D60" s="4">
        <f>'Census Tract'!C54</f>
        <v>41005024302</v>
      </c>
      <c r="E60" s="4">
        <f>'Census Tract'!D54</f>
        <v>0</v>
      </c>
      <c r="F60" s="29">
        <f ca="1">'Census Tract'!J54</f>
        <v>0.80669358645933953</v>
      </c>
      <c r="G60" s="29">
        <f ca="1">'Census Tract'!K54</f>
        <v>4.0692652027064016</v>
      </c>
      <c r="H60" s="29">
        <f ca="1">'Census Tract'!L54</f>
        <v>18.855184119115226</v>
      </c>
      <c r="I60" s="105">
        <f ca="1">'Census Tract'!M54</f>
        <v>41.016003886358845</v>
      </c>
      <c r="J60" s="29">
        <f ca="1">'Census Tract'!N54</f>
        <v>1.5222410893950789</v>
      </c>
      <c r="K60" s="29">
        <f ca="1">'Census Tract'!O54</f>
        <v>7.9564364697078416</v>
      </c>
      <c r="L60" s="29">
        <f ca="1">'Census Tract'!P54</f>
        <v>37.120279997607319</v>
      </c>
      <c r="M60" s="105">
        <f ca="1">'Census Tract'!Q54</f>
        <v>80.82914743125859</v>
      </c>
      <c r="N60" s="29">
        <f ca="1">'Census Tract'!R54</f>
        <v>1.0396218603161596</v>
      </c>
      <c r="O60" s="29">
        <f ca="1">'Census Tract'!S54</f>
        <v>5.3856892243683818</v>
      </c>
      <c r="P60" s="29">
        <f ca="1">'Census Tract'!T54</f>
        <v>24.817097969603459</v>
      </c>
      <c r="Q60" s="105">
        <f ca="1">'Census Tract'!U54</f>
        <v>53.937859368619925</v>
      </c>
    </row>
    <row r="61" spans="1:17" x14ac:dyDescent="0.25">
      <c r="A61" s="80" t="s">
        <v>268</v>
      </c>
      <c r="B61" s="4" t="str">
        <f>'Census Tract'!A55</f>
        <v>Clackamas</v>
      </c>
      <c r="C61" s="4" t="str">
        <f>'Census Tract'!B55</f>
        <v>Undefined</v>
      </c>
      <c r="D61" s="4">
        <f>'Census Tract'!C55</f>
        <v>41005023002</v>
      </c>
      <c r="E61" s="4">
        <f>'Census Tract'!D55</f>
        <v>0</v>
      </c>
      <c r="F61" s="29">
        <f ca="1">'Census Tract'!J55</f>
        <v>0.86200971810226568</v>
      </c>
      <c r="G61" s="29">
        <f ca="1">'Census Tract'!K55</f>
        <v>4.3483005308919838</v>
      </c>
      <c r="H61" s="29">
        <f ca="1">'Census Tract'!L55</f>
        <v>20.148111030140267</v>
      </c>
      <c r="I61" s="105">
        <f ca="1">'Census Tract'!M55</f>
        <v>43.828529867137739</v>
      </c>
      <c r="J61" s="29">
        <f ca="1">'Census Tract'!N55</f>
        <v>1.2292587740204539</v>
      </c>
      <c r="K61" s="29">
        <f ca="1">'Census Tract'!O55</f>
        <v>6.4250790551261208</v>
      </c>
      <c r="L61" s="29">
        <f ca="1">'Census Tract'!P55</f>
        <v>29.975823277302126</v>
      </c>
      <c r="M61" s="105">
        <f ca="1">'Census Tract'!Q55</f>
        <v>65.27214340006546</v>
      </c>
      <c r="N61" s="29">
        <f ca="1">'Census Tract'!R55</f>
        <v>0.83952818141635777</v>
      </c>
      <c r="O61" s="29">
        <f ca="1">'Census Tract'!S55</f>
        <v>4.3491177444389697</v>
      </c>
      <c r="P61" s="29">
        <f ca="1">'Census Tract'!T55</f>
        <v>20.040606995428845</v>
      </c>
      <c r="Q61" s="105">
        <f ca="1">'Census Tract'!U55</f>
        <v>43.55656100907489</v>
      </c>
    </row>
    <row r="62" spans="1:17" x14ac:dyDescent="0.25">
      <c r="A62" s="80" t="s">
        <v>268</v>
      </c>
      <c r="B62" s="4" t="str">
        <f>'Census Tract'!A56</f>
        <v>Clackamas</v>
      </c>
      <c r="C62" s="4" t="str">
        <f>'Census Tract'!B56</f>
        <v>Gladstone</v>
      </c>
      <c r="D62" s="4">
        <f>'Census Tract'!C56</f>
        <v>41005021801</v>
      </c>
      <c r="E62" s="4">
        <f>'Census Tract'!D56</f>
        <v>1</v>
      </c>
      <c r="F62" s="29">
        <f ca="1">'Census Tract'!J56</f>
        <v>0.34704608784048635</v>
      </c>
      <c r="G62" s="29">
        <f ca="1">'Census Tract'!K56</f>
        <v>1.7246699463111488</v>
      </c>
      <c r="H62" s="29">
        <f ca="1">'Census Tract'!L56</f>
        <v>7.9358692067884382</v>
      </c>
      <c r="I62" s="105">
        <f ca="1">'Census Tract'!M56</f>
        <v>17.236152443061599</v>
      </c>
      <c r="J62" s="29">
        <f ca="1">'Census Tract'!N56</f>
        <v>1.1990070469280434</v>
      </c>
      <c r="K62" s="29">
        <f ca="1">'Census Tract'!O56</f>
        <v>5.7055777169403958</v>
      </c>
      <c r="L62" s="29">
        <f ca="1">'Census Tract'!P56</f>
        <v>26.021944291654453</v>
      </c>
      <c r="M62" s="105">
        <f ca="1">'Census Tract'!Q56</f>
        <v>56.442054722132362</v>
      </c>
      <c r="N62" s="29">
        <f ca="1">'Census Tract'!R56</f>
        <v>0.49918665294249792</v>
      </c>
      <c r="O62" s="29">
        <f ca="1">'Census Tract'!S56</f>
        <v>2.3712041498400196</v>
      </c>
      <c r="P62" s="29">
        <f ca="1">'Census Tract'!T56</f>
        <v>10.404171201888659</v>
      </c>
      <c r="Q62" s="105">
        <f ca="1">'Census Tract'!U56</f>
        <v>22.35131681691696</v>
      </c>
    </row>
    <row r="63" spans="1:17" x14ac:dyDescent="0.25">
      <c r="A63" s="80" t="s">
        <v>268</v>
      </c>
      <c r="B63" s="4" t="str">
        <f>'Census Tract'!A57</f>
        <v>Clackamas</v>
      </c>
      <c r="C63" s="4" t="str">
        <f>'Census Tract'!B57</f>
        <v>Oregon City</v>
      </c>
      <c r="D63" s="4">
        <f>'Census Tract'!C57</f>
        <v>41005022302</v>
      </c>
      <c r="E63" s="4">
        <f>'Census Tract'!D57</f>
        <v>1</v>
      </c>
      <c r="F63" s="29">
        <f ca="1">'Census Tract'!J57</f>
        <v>0.28344601113667428</v>
      </c>
      <c r="G63" s="29">
        <f ca="1">'Census Tract'!K57</f>
        <v>1.4086048912151663</v>
      </c>
      <c r="H63" s="29">
        <f ca="1">'Census Tract'!L57</f>
        <v>6.4815324257464004</v>
      </c>
      <c r="I63" s="105">
        <f ca="1">'Census Tract'!M57</f>
        <v>14.077434751475993</v>
      </c>
      <c r="J63" s="29">
        <f ca="1">'Census Tract'!N57</f>
        <v>1.1416725796511493</v>
      </c>
      <c r="K63" s="29">
        <f ca="1">'Census Tract'!O57</f>
        <v>5.4327467442235795</v>
      </c>
      <c r="L63" s="29">
        <f ca="1">'Census Tract'!P57</f>
        <v>24.777619400242401</v>
      </c>
      <c r="M63" s="105">
        <f ca="1">'Census Tract'!Q57</f>
        <v>53.743092153231821</v>
      </c>
      <c r="N63" s="29">
        <f ca="1">'Census Tract'!R57</f>
        <v>0.47531640056031027</v>
      </c>
      <c r="O63" s="29">
        <f ca="1">'Census Tract'!S57</f>
        <v>2.2578172209773761</v>
      </c>
      <c r="P63" s="29">
        <f ca="1">'Census Tract'!T57</f>
        <v>9.9066615209854341</v>
      </c>
      <c r="Q63" s="105">
        <f ca="1">'Census Tract'!U57</f>
        <v>21.282515056394924</v>
      </c>
    </row>
    <row r="64" spans="1:17" x14ac:dyDescent="0.25">
      <c r="A64" s="80" t="s">
        <v>268</v>
      </c>
      <c r="B64" s="4" t="str">
        <f>'Census Tract'!A58</f>
        <v>Clackamas</v>
      </c>
      <c r="C64" s="4" t="str">
        <f>'Census Tract'!B58</f>
        <v>Happy Valley</v>
      </c>
      <c r="D64" s="4">
        <f>'Census Tract'!C58</f>
        <v>41005022205</v>
      </c>
      <c r="E64" s="4">
        <f>'Census Tract'!D58</f>
        <v>1</v>
      </c>
      <c r="F64" s="29">
        <f ca="1">'Census Tract'!J58</f>
        <v>0.98855552293956728</v>
      </c>
      <c r="G64" s="29">
        <f ca="1">'Census Tract'!K58</f>
        <v>4.9126962107044845</v>
      </c>
      <c r="H64" s="29">
        <f ca="1">'Census Tract'!L58</f>
        <v>22.60520319509434</v>
      </c>
      <c r="I64" s="105">
        <f ca="1">'Census Tract'!M58</f>
        <v>49.09691908023607</v>
      </c>
      <c r="J64" s="29">
        <f ca="1">'Census Tract'!N58</f>
        <v>0.72528101105270748</v>
      </c>
      <c r="K64" s="29">
        <f ca="1">'Census Tract'!O58</f>
        <v>3.4513118048677103</v>
      </c>
      <c r="L64" s="29">
        <f ca="1">'Census Tract'!P58</f>
        <v>15.740709876362406</v>
      </c>
      <c r="M64" s="105">
        <f ca="1">'Census Tract'!Q58</f>
        <v>34.141876496591713</v>
      </c>
      <c r="N64" s="29">
        <f ca="1">'Census Tract'!R58</f>
        <v>0.30195869263467295</v>
      </c>
      <c r="O64" s="29">
        <f ca="1">'Census Tract'!S58</f>
        <v>1.4343446501124324</v>
      </c>
      <c r="P64" s="29">
        <f ca="1">'Census Tract'!T58</f>
        <v>6.2934974634257754</v>
      </c>
      <c r="Q64" s="105">
        <f ca="1">'Census Tract'!U58</f>
        <v>13.520342270603681</v>
      </c>
    </row>
    <row r="65" spans="1:17" x14ac:dyDescent="0.25">
      <c r="A65" s="80" t="s">
        <v>268</v>
      </c>
      <c r="B65" s="4" t="str">
        <f>'Census Tract'!A59</f>
        <v>Clackamas</v>
      </c>
      <c r="C65" s="4" t="str">
        <f>'Census Tract'!B59</f>
        <v>Undefined</v>
      </c>
      <c r="D65" s="4">
        <f>'Census Tract'!C59</f>
        <v>41005022201</v>
      </c>
      <c r="E65" s="4">
        <f>'Census Tract'!D59</f>
        <v>1</v>
      </c>
      <c r="F65" s="29">
        <f ca="1">'Census Tract'!J59</f>
        <v>2.8715184237768381</v>
      </c>
      <c r="G65" s="29">
        <f ca="1">'Census Tract'!K59</f>
        <v>14.270212802522551</v>
      </c>
      <c r="H65" s="29">
        <f ca="1">'Census Tract'!L59</f>
        <v>65.662733090512134</v>
      </c>
      <c r="I65" s="105">
        <f ca="1">'Census Tract'!M59</f>
        <v>142.61486018544761</v>
      </c>
      <c r="J65" s="29">
        <f ca="1">'Census Tract'!N59</f>
        <v>0.80172696742189942</v>
      </c>
      <c r="K65" s="29">
        <f ca="1">'Census Tract'!O59</f>
        <v>3.8150864351567972</v>
      </c>
      <c r="L65" s="29">
        <f ca="1">'Census Tract'!P59</f>
        <v>17.399809731578468</v>
      </c>
      <c r="M65" s="105">
        <f ca="1">'Census Tract'!Q59</f>
        <v>37.740493255125763</v>
      </c>
      <c r="N65" s="29">
        <f ca="1">'Census Tract'!R59</f>
        <v>0.3337856958109231</v>
      </c>
      <c r="O65" s="29">
        <f ca="1">'Census Tract'!S59</f>
        <v>1.5855272219292897</v>
      </c>
      <c r="P65" s="29">
        <f ca="1">'Census Tract'!T59</f>
        <v>6.9568437046300735</v>
      </c>
      <c r="Q65" s="105">
        <f ca="1">'Census Tract'!U59</f>
        <v>14.945411284633055</v>
      </c>
    </row>
    <row r="66" spans="1:17" x14ac:dyDescent="0.25">
      <c r="A66" s="80" t="s">
        <v>268</v>
      </c>
      <c r="B66" s="4" t="str">
        <f>'Census Tract'!A60</f>
        <v>Clackamas</v>
      </c>
      <c r="C66" s="4" t="str">
        <f>'Census Tract'!B60</f>
        <v>Undefined</v>
      </c>
      <c r="D66" s="4">
        <f>'Census Tract'!C60</f>
        <v>41005980000</v>
      </c>
      <c r="E66" s="4">
        <f>'Census Tract'!D60</f>
        <v>0</v>
      </c>
      <c r="F66" s="29">
        <f ca="1">'Census Tract'!J60</f>
        <v>2.4584947396856061E-2</v>
      </c>
      <c r="G66" s="29">
        <f ca="1">'Census Tract'!K60</f>
        <v>0.12401570141581417</v>
      </c>
      <c r="H66" s="29">
        <f ca="1">'Census Tract'!L60</f>
        <v>0.57463418267779731</v>
      </c>
      <c r="I66" s="105">
        <f ca="1">'Census Tract'!M60</f>
        <v>1.250011547012841</v>
      </c>
      <c r="J66" s="29">
        <f ca="1">'Census Tract'!N60</f>
        <v>3.4841140206712169E-3</v>
      </c>
      <c r="K66" s="29">
        <f ca="1">'Census Tract'!O60</f>
        <v>1.8210736822052907E-2</v>
      </c>
      <c r="L66" s="29">
        <f ca="1">'Census Tract'!P60</f>
        <v>8.4961106944169903E-2</v>
      </c>
      <c r="M66" s="105">
        <f ca="1">'Census Tract'!Q60</f>
        <v>0.18500221010067511</v>
      </c>
      <c r="N66" s="29">
        <f ca="1">'Census Tract'!R60</f>
        <v>2.3794923977273731E-3</v>
      </c>
      <c r="O66" s="29">
        <f ca="1">'Census Tract'!S60</f>
        <v>1.2326795977538952E-2</v>
      </c>
      <c r="P66" s="29">
        <f ca="1">'Census Tract'!T60</f>
        <v>5.6801514287481911E-2</v>
      </c>
      <c r="Q66" s="105">
        <f ca="1">'Census Tract'!U60</f>
        <v>0.12345327778918418</v>
      </c>
    </row>
    <row r="67" spans="1:17" x14ac:dyDescent="0.25">
      <c r="A67" s="80" t="s">
        <v>268</v>
      </c>
      <c r="B67" s="4" t="str">
        <f>'Census Tract'!A61</f>
        <v>Clackamas</v>
      </c>
      <c r="C67" s="4" t="str">
        <f>'Census Tract'!B61</f>
        <v>Lake Oswego</v>
      </c>
      <c r="D67" s="4">
        <f>'Census Tract'!C61</f>
        <v>41005020403</v>
      </c>
      <c r="E67" s="4">
        <f>'Census Tract'!D61</f>
        <v>1</v>
      </c>
      <c r="F67" s="29">
        <f ca="1">'Census Tract'!J61</f>
        <v>0.13320960947412608</v>
      </c>
      <c r="G67" s="29">
        <f ca="1">'Census Tract'!K61</f>
        <v>0.66199452484670362</v>
      </c>
      <c r="H67" s="29">
        <f ca="1">'Census Tract'!L61</f>
        <v>3.0460912106864715</v>
      </c>
      <c r="I67" s="105">
        <f ca="1">'Census Tract'!M61</f>
        <v>6.6158968973367749</v>
      </c>
      <c r="J67" s="29">
        <f ca="1">'Census Tract'!N61</f>
        <v>0.72504211743905389</v>
      </c>
      <c r="K67" s="29">
        <f ca="1">'Census Tract'!O61</f>
        <v>3.4501750091480572</v>
      </c>
      <c r="L67" s="29">
        <f ca="1">'Census Tract'!P61</f>
        <v>15.735525189314856</v>
      </c>
      <c r="M67" s="105">
        <f ca="1">'Census Tract'!Q61</f>
        <v>34.130630819221302</v>
      </c>
      <c r="N67" s="29">
        <f ca="1">'Census Tract'!R61</f>
        <v>0.30185923324974717</v>
      </c>
      <c r="O67" s="29">
        <f ca="1">'Census Tract'!S61</f>
        <v>1.4338722045755048</v>
      </c>
      <c r="P67" s="29">
        <f ca="1">'Census Tract'!T61</f>
        <v>6.291424506422012</v>
      </c>
      <c r="Q67" s="105">
        <f ca="1">'Census Tract'!U61</f>
        <v>13.515888929934841</v>
      </c>
    </row>
    <row r="68" spans="1:17" x14ac:dyDescent="0.25">
      <c r="A68" s="80" t="s">
        <v>268</v>
      </c>
      <c r="B68" s="4" t="str">
        <f>'Census Tract'!A62</f>
        <v>Clackamas</v>
      </c>
      <c r="C68" s="4" t="str">
        <f>'Census Tract'!B62</f>
        <v>Rivergrove</v>
      </c>
      <c r="D68" s="4">
        <f>'Census Tract'!C62</f>
        <v>41005022702</v>
      </c>
      <c r="E68" s="4">
        <f>'Census Tract'!D62</f>
        <v>0</v>
      </c>
      <c r="F68" s="29">
        <f ca="1">'Census Tract'!J62</f>
        <v>4.9830615255002639</v>
      </c>
      <c r="G68" s="29">
        <f ca="1">'Census Tract'!K62</f>
        <v>25.136432480717836</v>
      </c>
      <c r="H68" s="29">
        <f ca="1">'Census Tract'!L62</f>
        <v>116.47116590150605</v>
      </c>
      <c r="I68" s="105">
        <f ca="1">'Census Tract'!M62</f>
        <v>253.36171543516525</v>
      </c>
      <c r="J68" s="29">
        <f ca="1">'Census Tract'!N62</f>
        <v>1.9558549161495236</v>
      </c>
      <c r="K68" s="29">
        <f ca="1">'Census Tract'!O62</f>
        <v>10.222845443288788</v>
      </c>
      <c r="L68" s="29">
        <f ca="1">'Census Tract'!P62</f>
        <v>47.694075943659001</v>
      </c>
      <c r="M68" s="105">
        <f ca="1">'Census Tract'!Q62</f>
        <v>103.85351339742441</v>
      </c>
      <c r="N68" s="29">
        <f ca="1">'Census Tract'!R62</f>
        <v>1.335760505087866</v>
      </c>
      <c r="O68" s="29">
        <f ca="1">'Census Tract'!S62</f>
        <v>6.9198150146639099</v>
      </c>
      <c r="P68" s="29">
        <f ca="1">'Census Tract'!T62</f>
        <v>31.886304611381885</v>
      </c>
      <c r="Q68" s="105">
        <f ca="1">'Census Tract'!U62</f>
        <v>69.302180940746567</v>
      </c>
    </row>
    <row r="69" spans="1:17" x14ac:dyDescent="0.25">
      <c r="A69" s="80" t="s">
        <v>268</v>
      </c>
      <c r="B69" s="4" t="str">
        <f>'Census Tract'!A63</f>
        <v>Clackamas</v>
      </c>
      <c r="C69" s="4" t="str">
        <f>'Census Tract'!B63</f>
        <v>Oregon City</v>
      </c>
      <c r="D69" s="4">
        <f>'Census Tract'!C63</f>
        <v>41005022400</v>
      </c>
      <c r="E69" s="4">
        <f>'Census Tract'!D63</f>
        <v>1</v>
      </c>
      <c r="F69" s="29">
        <f ca="1">'Census Tract'!J63</f>
        <v>1.78681160377324</v>
      </c>
      <c r="G69" s="29">
        <f ca="1">'Census Tract'!K63</f>
        <v>8.8796859573422502</v>
      </c>
      <c r="H69" s="29">
        <f ca="1">'Census Tract'!L63</f>
        <v>40.858847517779438</v>
      </c>
      <c r="I69" s="105">
        <f ca="1">'Census Tract'!M63</f>
        <v>88.742556878562453</v>
      </c>
      <c r="J69" s="29">
        <f ca="1">'Census Tract'!N63</f>
        <v>0.65624075670678128</v>
      </c>
      <c r="K69" s="29">
        <f ca="1">'Census Tract'!O63</f>
        <v>3.1227778418878795</v>
      </c>
      <c r="L69" s="29">
        <f ca="1">'Census Tract'!P63</f>
        <v>14.2423353196204</v>
      </c>
      <c r="M69" s="105">
        <f ca="1">'Census Tract'!Q63</f>
        <v>30.891875736540666</v>
      </c>
      <c r="N69" s="29">
        <f ca="1">'Census Tract'!R63</f>
        <v>0.2732149303911221</v>
      </c>
      <c r="O69" s="29">
        <f ca="1">'Census Tract'!S63</f>
        <v>1.2978078899403334</v>
      </c>
      <c r="P69" s="29">
        <f ca="1">'Census Tract'!T63</f>
        <v>5.6944128893381443</v>
      </c>
      <c r="Q69" s="105">
        <f ca="1">'Census Tract'!U63</f>
        <v>12.233326817308406</v>
      </c>
    </row>
    <row r="70" spans="1:17" x14ac:dyDescent="0.25">
      <c r="A70" s="80" t="s">
        <v>268</v>
      </c>
      <c r="B70" s="4" t="str">
        <f>'Census Tract'!A64</f>
        <v>Clackamas</v>
      </c>
      <c r="C70" s="4" t="str">
        <f>'Census Tract'!B64</f>
        <v>Lake Oswego</v>
      </c>
      <c r="D70" s="4">
        <f>'Census Tract'!C64</f>
        <v>41005021300</v>
      </c>
      <c r="E70" s="4">
        <f>'Census Tract'!D64</f>
        <v>1</v>
      </c>
      <c r="F70" s="29">
        <f ca="1">'Census Tract'!J64</f>
        <v>0.45371393302089558</v>
      </c>
      <c r="G70" s="29">
        <f ca="1">'Census Tract'!K64</f>
        <v>2.2547633064327575</v>
      </c>
      <c r="H70" s="29">
        <f ca="1">'Census Tract'!L64</f>
        <v>10.375032469480988</v>
      </c>
      <c r="I70" s="105">
        <f ca="1">'Census Tract'!M64</f>
        <v>22.533844319500442</v>
      </c>
      <c r="J70" s="29">
        <f ca="1">'Census Tract'!N64</f>
        <v>1.2336466209078332</v>
      </c>
      <c r="K70" s="29">
        <f ca="1">'Census Tract'!O64</f>
        <v>5.8704130962901377</v>
      </c>
      <c r="L70" s="29">
        <f ca="1">'Census Tract'!P64</f>
        <v>26.77372391354923</v>
      </c>
      <c r="M70" s="105">
        <f ca="1">'Census Tract'!Q64</f>
        <v>58.072677940843093</v>
      </c>
      <c r="N70" s="29">
        <f ca="1">'Census Tract'!R64</f>
        <v>0.51360826375673618</v>
      </c>
      <c r="O70" s="29">
        <f ca="1">'Census Tract'!S64</f>
        <v>2.4397087526945325</v>
      </c>
      <c r="P70" s="29">
        <f ca="1">'Census Tract'!T64</f>
        <v>10.704749967434356</v>
      </c>
      <c r="Q70" s="105">
        <f ca="1">'Census Tract'!U64</f>
        <v>22.997051213899017</v>
      </c>
    </row>
    <row r="71" spans="1:17" x14ac:dyDescent="0.25">
      <c r="A71" s="80" t="s">
        <v>268</v>
      </c>
      <c r="B71" s="4" t="str">
        <f>'Census Tract'!A65</f>
        <v>Clackamas</v>
      </c>
      <c r="C71" s="4" t="str">
        <f>'Census Tract'!B65</f>
        <v>Lake Oswego</v>
      </c>
      <c r="D71" s="4">
        <f>'Census Tract'!C65</f>
        <v>41005020505</v>
      </c>
      <c r="E71" s="4">
        <f>'Census Tract'!D65</f>
        <v>1</v>
      </c>
      <c r="F71" s="29">
        <f ca="1">'Census Tract'!J65</f>
        <v>0.61747161083307311</v>
      </c>
      <c r="G71" s="29">
        <f ca="1">'Census Tract'!K65</f>
        <v>3.0685686057743817</v>
      </c>
      <c r="H71" s="29">
        <f ca="1">'Census Tract'!L65</f>
        <v>14.119663393896312</v>
      </c>
      <c r="I71" s="105">
        <f ca="1">'Census Tract'!M65</f>
        <v>30.666920580512194</v>
      </c>
      <c r="J71" s="29">
        <f ca="1">'Census Tract'!N65</f>
        <v>0.44386433416862009</v>
      </c>
      <c r="K71" s="29">
        <f ca="1">'Census Tract'!O65</f>
        <v>2.1121664471160098</v>
      </c>
      <c r="L71" s="29">
        <f ca="1">'Census Tract'!P65</f>
        <v>9.6331485343482708</v>
      </c>
      <c r="M71" s="105">
        <f ca="1">'Census Tract'!Q65</f>
        <v>20.894468554238276</v>
      </c>
      <c r="N71" s="29">
        <f ca="1">'Census Tract'!R65</f>
        <v>0.1847955371921022</v>
      </c>
      <c r="O71" s="29">
        <f ca="1">'Census Tract'!S65</f>
        <v>0.87780380761162691</v>
      </c>
      <c r="P71" s="29">
        <f ca="1">'Census Tract'!T65</f>
        <v>3.8515541129924538</v>
      </c>
      <c r="Q71" s="105">
        <f ca="1">'Census Tract'!U65</f>
        <v>8.2743069627080494</v>
      </c>
    </row>
    <row r="72" spans="1:17" x14ac:dyDescent="0.25">
      <c r="A72" s="80" t="s">
        <v>268</v>
      </c>
      <c r="B72" s="4" t="str">
        <f>'Census Tract'!A66</f>
        <v>Clackamas</v>
      </c>
      <c r="C72" s="4" t="str">
        <f>'Census Tract'!B66</f>
        <v>Wilsonville</v>
      </c>
      <c r="D72" s="4">
        <f>'Census Tract'!C66</f>
        <v>41005024400</v>
      </c>
      <c r="E72" s="4">
        <f>'Census Tract'!D66</f>
        <v>1</v>
      </c>
      <c r="F72" s="29">
        <f ca="1">'Census Tract'!J66</f>
        <v>3.1123974544424566</v>
      </c>
      <c r="G72" s="29">
        <f ca="1">'Census Tract'!K66</f>
        <v>15.467278089933318</v>
      </c>
      <c r="H72" s="29">
        <f ca="1">'Census Tract'!L66</f>
        <v>71.170890505324877</v>
      </c>
      <c r="I72" s="105">
        <f ca="1">'Census Tract'!M66</f>
        <v>154.5781925449175</v>
      </c>
      <c r="J72" s="29">
        <f ca="1">'Census Tract'!N66</f>
        <v>1.3650381084173817</v>
      </c>
      <c r="K72" s="29">
        <f ca="1">'Census Tract'!O66</f>
        <v>6.4956507420995049</v>
      </c>
      <c r="L72" s="29">
        <f ca="1">'Census Tract'!P66</f>
        <v>29.62530178970184</v>
      </c>
      <c r="M72" s="105">
        <f ca="1">'Census Tract'!Q66</f>
        <v>64.257800494573473</v>
      </c>
      <c r="N72" s="29">
        <f ca="1">'Census Tract'!R66</f>
        <v>0.56831092546591611</v>
      </c>
      <c r="O72" s="29">
        <f ca="1">'Census Tract'!S66</f>
        <v>2.6995537980047559</v>
      </c>
      <c r="P72" s="29">
        <f ca="1">'Census Tract'!T66</f>
        <v>11.844876319504243</v>
      </c>
      <c r="Q72" s="105">
        <f ca="1">'Census Tract'!U66</f>
        <v>25.446388581762001</v>
      </c>
    </row>
    <row r="73" spans="1:17" x14ac:dyDescent="0.25">
      <c r="A73" s="80" t="s">
        <v>268</v>
      </c>
      <c r="B73" s="4" t="str">
        <f>'Census Tract'!A67</f>
        <v>Clackamas</v>
      </c>
      <c r="C73" s="4" t="str">
        <f>'Census Tract'!B67</f>
        <v>Scotts Mills</v>
      </c>
      <c r="D73" s="4">
        <f>'Census Tract'!C67</f>
        <v>41005024000</v>
      </c>
      <c r="E73" s="4">
        <f>'Census Tract'!D67</f>
        <v>0</v>
      </c>
      <c r="F73" s="29">
        <f ca="1">'Census Tract'!J67</f>
        <v>0.29962904639918325</v>
      </c>
      <c r="G73" s="29">
        <f ca="1">'Census Tract'!K67</f>
        <v>1.5114413610052351</v>
      </c>
      <c r="H73" s="29">
        <f ca="1">'Census Tract'!L67</f>
        <v>7.0033541013856544</v>
      </c>
      <c r="I73" s="105">
        <f ca="1">'Census Tract'!M67</f>
        <v>15.234515729219</v>
      </c>
      <c r="J73" s="29">
        <f ca="1">'Census Tract'!N67</f>
        <v>0.82668523581380682</v>
      </c>
      <c r="K73" s="29">
        <f ca="1">'Census Tract'!O67</f>
        <v>4.3209111914143703</v>
      </c>
      <c r="L73" s="29">
        <f ca="1">'Census Tract'!P67</f>
        <v>20.158953556753037</v>
      </c>
      <c r="M73" s="105">
        <f ca="1">'Census Tract'!Q67</f>
        <v>43.89597894206927</v>
      </c>
      <c r="N73" s="29">
        <f ca="1">'Census Tract'!R67</f>
        <v>0.56458865073349485</v>
      </c>
      <c r="O73" s="29">
        <f ca="1">'Census Tract'!S67</f>
        <v>2.9248125001251508</v>
      </c>
      <c r="P73" s="29">
        <f ca="1">'Census Tract'!T67</f>
        <v>13.477450208211616</v>
      </c>
      <c r="Q73" s="105">
        <f ca="1">'Census Tract'!U67</f>
        <v>29.292095911797336</v>
      </c>
    </row>
    <row r="74" spans="1:17" x14ac:dyDescent="0.25">
      <c r="A74" s="80" t="s">
        <v>268</v>
      </c>
      <c r="B74" s="4" t="str">
        <f>'Census Tract'!A68</f>
        <v>Clackamas</v>
      </c>
      <c r="C74" s="4" t="str">
        <f>'Census Tract'!B68</f>
        <v>Milwaukie</v>
      </c>
      <c r="D74" s="4">
        <f>'Census Tract'!C68</f>
        <v>41005021000</v>
      </c>
      <c r="E74" s="4">
        <f>'Census Tract'!D68</f>
        <v>1</v>
      </c>
      <c r="F74" s="29">
        <f ca="1">'Census Tract'!J68</f>
        <v>1.3356016107800535</v>
      </c>
      <c r="G74" s="29">
        <f ca="1">'Census Tract'!K68</f>
        <v>6.6373661570156335</v>
      </c>
      <c r="H74" s="29">
        <f ca="1">'Census Tract'!L68</f>
        <v>30.541072401882776</v>
      </c>
      <c r="I74" s="105">
        <f ca="1">'Census Tract'!M68</f>
        <v>66.333071523297662</v>
      </c>
      <c r="J74" s="29">
        <f ca="1">'Census Tract'!N68</f>
        <v>0.88868424279185521</v>
      </c>
      <c r="K74" s="29">
        <f ca="1">'Census Tract'!O68</f>
        <v>4.2288800771106345</v>
      </c>
      <c r="L74" s="29">
        <f ca="1">'Census Tract'!P68</f>
        <v>19.287035816886746</v>
      </c>
      <c r="M74" s="105">
        <f ca="1">'Census Tract'!Q68</f>
        <v>41.83391981795824</v>
      </c>
      <c r="N74" s="29">
        <f ca="1">'Census Tract'!R68</f>
        <v>0.36998891192390765</v>
      </c>
      <c r="O74" s="29">
        <f ca="1">'Census Tract'!S68</f>
        <v>1.7574973973709649</v>
      </c>
      <c r="P74" s="29">
        <f ca="1">'Census Tract'!T68</f>
        <v>7.711400053999963</v>
      </c>
      <c r="Q74" s="105">
        <f ca="1">'Census Tract'!U68</f>
        <v>16.566427288091468</v>
      </c>
    </row>
    <row r="75" spans="1:17" x14ac:dyDescent="0.25">
      <c r="A75" s="80" t="s">
        <v>268</v>
      </c>
      <c r="B75" s="4" t="str">
        <f>'Census Tract'!A69</f>
        <v>Clackamas</v>
      </c>
      <c r="C75" s="4" t="str">
        <f>'Census Tract'!B69</f>
        <v>Milwaukie</v>
      </c>
      <c r="D75" s="4">
        <f>'Census Tract'!C69</f>
        <v>41005020900</v>
      </c>
      <c r="E75" s="4">
        <f>'Census Tract'!D69</f>
        <v>1</v>
      </c>
      <c r="F75" s="29">
        <f ca="1">'Census Tract'!J69</f>
        <v>0.62898973496053512</v>
      </c>
      <c r="G75" s="29">
        <f ca="1">'Census Tract'!K69</f>
        <v>3.1258087338626304</v>
      </c>
      <c r="H75" s="29">
        <f ca="1">'Census Tract'!L69</f>
        <v>14.38304722038424</v>
      </c>
      <c r="I75" s="105">
        <f ca="1">'Census Tract'!M69</f>
        <v>31.238971815996202</v>
      </c>
      <c r="J75" s="29">
        <f ca="1">'Census Tract'!N69</f>
        <v>0.75920390419153638</v>
      </c>
      <c r="K75" s="29">
        <f ca="1">'Census Tract'!O69</f>
        <v>3.6127367970584925</v>
      </c>
      <c r="L75" s="29">
        <f ca="1">'Census Tract'!P69</f>
        <v>16.476935437114534</v>
      </c>
      <c r="M75" s="105">
        <f ca="1">'Census Tract'!Q69</f>
        <v>35.738762683191197</v>
      </c>
      <c r="N75" s="29">
        <f ca="1">'Census Tract'!R69</f>
        <v>0.31608192529413393</v>
      </c>
      <c r="O75" s="29">
        <f ca="1">'Census Tract'!S69</f>
        <v>1.5014319163561627</v>
      </c>
      <c r="P75" s="29">
        <f ca="1">'Census Tract'!T69</f>
        <v>6.587857357960182</v>
      </c>
      <c r="Q75" s="105">
        <f ca="1">'Census Tract'!U69</f>
        <v>14.152716645579215</v>
      </c>
    </row>
    <row r="76" spans="1:17" x14ac:dyDescent="0.25">
      <c r="A76" s="80" t="s">
        <v>268</v>
      </c>
      <c r="B76" s="4" t="str">
        <f>'Census Tract'!A70</f>
        <v>Clackamas</v>
      </c>
      <c r="C76" s="4" t="str">
        <f>'Census Tract'!B70</f>
        <v>Lake Oswego</v>
      </c>
      <c r="D76" s="4">
        <f>'Census Tract'!C70</f>
        <v>41005020302</v>
      </c>
      <c r="E76" s="4">
        <f>'Census Tract'!D70</f>
        <v>1</v>
      </c>
      <c r="F76" s="29">
        <f ca="1">'Census Tract'!J70</f>
        <v>4.8130735212625027</v>
      </c>
      <c r="G76" s="29">
        <f ca="1">'Census Tract'!K70</f>
        <v>23.918907437224316</v>
      </c>
      <c r="H76" s="29">
        <f ca="1">'Census Tract'!L70</f>
        <v>110.06008505980328</v>
      </c>
      <c r="I76" s="105">
        <f ca="1">'Census Tract'!M70</f>
        <v>239.04280105377347</v>
      </c>
      <c r="J76" s="29">
        <f ca="1">'Census Tract'!N70</f>
        <v>0.78404884001152386</v>
      </c>
      <c r="K76" s="29">
        <f ca="1">'Census Tract'!O70</f>
        <v>3.7309635519024464</v>
      </c>
      <c r="L76" s="29">
        <f ca="1">'Census Tract'!P70</f>
        <v>17.016142890059758</v>
      </c>
      <c r="M76" s="105">
        <f ca="1">'Census Tract'!Q70</f>
        <v>36.908313129714763</v>
      </c>
      <c r="N76" s="29">
        <f ca="1">'Census Tract'!R70</f>
        <v>0.32642570132641524</v>
      </c>
      <c r="O76" s="29">
        <f ca="1">'Census Tract'!S70</f>
        <v>1.5505662521966415</v>
      </c>
      <c r="P76" s="29">
        <f ca="1">'Census Tract'!T70</f>
        <v>6.8034448863515795</v>
      </c>
      <c r="Q76" s="105">
        <f ca="1">'Census Tract'!U70</f>
        <v>14.615864075138763</v>
      </c>
    </row>
    <row r="77" spans="1:17" x14ac:dyDescent="0.25">
      <c r="A77" s="80" t="s">
        <v>268</v>
      </c>
      <c r="B77" s="4" t="str">
        <f>'Census Tract'!A71</f>
        <v>Clackamas</v>
      </c>
      <c r="C77" s="4" t="str">
        <f>'Census Tract'!B71</f>
        <v>Oregon City</v>
      </c>
      <c r="D77" s="4">
        <f>'Census Tract'!C71</f>
        <v>41005023001</v>
      </c>
      <c r="E77" s="4">
        <f>'Census Tract'!D71</f>
        <v>0</v>
      </c>
      <c r="F77" s="29">
        <f ca="1">'Census Tract'!J71</f>
        <v>0.84357100755462366</v>
      </c>
      <c r="G77" s="29">
        <f ca="1">'Census Tract'!K71</f>
        <v>4.2552887548301239</v>
      </c>
      <c r="H77" s="29">
        <f ca="1">'Census Tract'!L71</f>
        <v>19.717135393131922</v>
      </c>
      <c r="I77" s="105">
        <f ca="1">'Census Tract'!M71</f>
        <v>42.891021206878115</v>
      </c>
      <c r="J77" s="29">
        <f ca="1">'Census Tract'!N71</f>
        <v>0.9993072486561535</v>
      </c>
      <c r="K77" s="29">
        <f ca="1">'Census Tract'!O71</f>
        <v>5.2231704248706281</v>
      </c>
      <c r="L77" s="29">
        <f ca="1">'Census Tract'!P71</f>
        <v>24.36839021898691</v>
      </c>
      <c r="M77" s="105">
        <f ca="1">'Census Tract'!Q71</f>
        <v>53.0619975334209</v>
      </c>
      <c r="N77" s="29">
        <f ca="1">'Census Tract'!R71</f>
        <v>0.68248168316635105</v>
      </c>
      <c r="O77" s="29">
        <f ca="1">'Census Tract'!S71</f>
        <v>3.535549209921399</v>
      </c>
      <c r="P77" s="29">
        <f ca="1">'Census Tract'!T71</f>
        <v>16.291707052455038</v>
      </c>
      <c r="Q77" s="105">
        <f ca="1">'Census Tract'!U71</f>
        <v>35.408644674988736</v>
      </c>
    </row>
    <row r="78" spans="1:17" x14ac:dyDescent="0.25">
      <c r="A78" s="80" t="s">
        <v>268</v>
      </c>
      <c r="B78" s="4" t="str">
        <f>'Census Tract'!A72</f>
        <v>Clackamas</v>
      </c>
      <c r="C78" s="4" t="str">
        <f>'Census Tract'!B72</f>
        <v>Gladstone</v>
      </c>
      <c r="D78" s="4">
        <f>'Census Tract'!C72</f>
        <v>41005022101</v>
      </c>
      <c r="E78" s="4">
        <f>'Census Tract'!D72</f>
        <v>1</v>
      </c>
      <c r="F78" s="29">
        <f ca="1">'Census Tract'!J72</f>
        <v>0.22585539049936415</v>
      </c>
      <c r="G78" s="29">
        <f ca="1">'Census Tract'!K72</f>
        <v>1.1224042507739223</v>
      </c>
      <c r="H78" s="29">
        <f ca="1">'Census Tract'!L72</f>
        <v>5.1646132933067612</v>
      </c>
      <c r="I78" s="105">
        <f ca="1">'Census Tract'!M72</f>
        <v>11.217178574055961</v>
      </c>
      <c r="J78" s="29">
        <f ca="1">'Census Tract'!N72</f>
        <v>1.3327874705741289</v>
      </c>
      <c r="K78" s="29">
        <f ca="1">'Census Tract'!O72</f>
        <v>6.3421833199462974</v>
      </c>
      <c r="L78" s="29">
        <f ca="1">'Census Tract'!P72</f>
        <v>28.925369038282565</v>
      </c>
      <c r="M78" s="105">
        <f ca="1">'Census Tract'!Q72</f>
        <v>62.739634049566931</v>
      </c>
      <c r="N78" s="29">
        <f ca="1">'Census Tract'!R72</f>
        <v>0.55488390850093561</v>
      </c>
      <c r="O78" s="29">
        <f ca="1">'Census Tract'!S72</f>
        <v>2.6357736505195195</v>
      </c>
      <c r="P78" s="29">
        <f ca="1">'Census Tract'!T72</f>
        <v>11.565027123996179</v>
      </c>
      <c r="Q78" s="105">
        <f ca="1">'Census Tract'!U72</f>
        <v>24.84518759146836</v>
      </c>
    </row>
    <row r="79" spans="1:17" x14ac:dyDescent="0.25">
      <c r="A79" s="80" t="s">
        <v>268</v>
      </c>
      <c r="B79" s="4" t="str">
        <f>'Census Tract'!A73</f>
        <v>Clackamas</v>
      </c>
      <c r="C79" s="4" t="str">
        <f>'Census Tract'!B73</f>
        <v>Milwaukie</v>
      </c>
      <c r="D79" s="4">
        <f>'Census Tract'!C73</f>
        <v>41005021500</v>
      </c>
      <c r="E79" s="4">
        <f>'Census Tract'!D73</f>
        <v>1</v>
      </c>
      <c r="F79" s="29">
        <f ca="1">'Census Tract'!J73</f>
        <v>5.2773040023997764</v>
      </c>
      <c r="G79" s="29">
        <f ca="1">'Census Tract'!K73</f>
        <v>26.225933469302866</v>
      </c>
      <c r="H79" s="29">
        <f ca="1">'Census Tract'!L73</f>
        <v>120.67559841433848</v>
      </c>
      <c r="I79" s="105">
        <f ca="1">'Census Tract'!M73</f>
        <v>262.09895302306364</v>
      </c>
      <c r="J79" s="29">
        <f ca="1">'Census Tract'!N73</f>
        <v>0.91329028499818876</v>
      </c>
      <c r="K79" s="29">
        <f ca="1">'Census Tract'!O73</f>
        <v>4.3459700362349336</v>
      </c>
      <c r="L79" s="29">
        <f ca="1">'Census Tract'!P73</f>
        <v>19.821058582784413</v>
      </c>
      <c r="M79" s="105">
        <f ca="1">'Census Tract'!Q73</f>
        <v>42.99222458711138</v>
      </c>
      <c r="N79" s="29">
        <f ca="1">'Census Tract'!R73</f>
        <v>0.38023322857126313</v>
      </c>
      <c r="O79" s="29">
        <f ca="1">'Census Tract'!S73</f>
        <v>1.8061592876745156</v>
      </c>
      <c r="P79" s="29">
        <f ca="1">'Census Tract'!T73</f>
        <v>7.9249146253875962</v>
      </c>
      <c r="Q79" s="105">
        <f ca="1">'Census Tract'!U73</f>
        <v>17.025121376982174</v>
      </c>
    </row>
    <row r="80" spans="1:17" x14ac:dyDescent="0.25">
      <c r="A80" s="80" t="s">
        <v>268</v>
      </c>
      <c r="B80" s="4" t="str">
        <f>'Census Tract'!A74</f>
        <v>Clackamas</v>
      </c>
      <c r="C80" s="4" t="str">
        <f>'Census Tract'!B74</f>
        <v>Milwaukie</v>
      </c>
      <c r="D80" s="4">
        <f>'Census Tract'!C74</f>
        <v>41005021400</v>
      </c>
      <c r="E80" s="4">
        <f>'Census Tract'!D74</f>
        <v>1</v>
      </c>
      <c r="F80" s="29">
        <f ca="1">'Census Tract'!J74</f>
        <v>0.6675504113872559</v>
      </c>
      <c r="G80" s="29">
        <f ca="1">'Census Tract'!K74</f>
        <v>3.3174387278972026</v>
      </c>
      <c r="H80" s="29">
        <f ca="1">'Census Tract'!L74</f>
        <v>15.264810465582956</v>
      </c>
      <c r="I80" s="105">
        <f ca="1">'Census Tract'!M74</f>
        <v>33.15409986522527</v>
      </c>
      <c r="J80" s="29">
        <f ca="1">'Census Tract'!N74</f>
        <v>0.87793403017743754</v>
      </c>
      <c r="K80" s="29">
        <f ca="1">'Census Tract'!O74</f>
        <v>4.1777242697262311</v>
      </c>
      <c r="L80" s="29">
        <f ca="1">'Census Tract'!P74</f>
        <v>19.053724899746985</v>
      </c>
      <c r="M80" s="105">
        <f ca="1">'Census Tract'!Q74</f>
        <v>41.32786433628938</v>
      </c>
      <c r="N80" s="29">
        <f ca="1">'Census Tract'!R74</f>
        <v>0.36551323960224741</v>
      </c>
      <c r="O80" s="29">
        <f ca="1">'Census Tract'!S74</f>
        <v>1.736237348209219</v>
      </c>
      <c r="P80" s="29">
        <f ca="1">'Census Tract'!T74</f>
        <v>7.6181169888306082</v>
      </c>
      <c r="Q80" s="105">
        <f ca="1">'Census Tract'!U74</f>
        <v>16.366026957993586</v>
      </c>
    </row>
    <row r="81" spans="1:17" x14ac:dyDescent="0.25">
      <c r="A81" s="80" t="s">
        <v>268</v>
      </c>
      <c r="B81" s="4" t="str">
        <f>'Census Tract'!A75</f>
        <v>Clackamas</v>
      </c>
      <c r="C81" s="4" t="str">
        <f>'Census Tract'!B75</f>
        <v>Lake Oswego</v>
      </c>
      <c r="D81" s="4">
        <f>'Census Tract'!C75</f>
        <v>41005020404</v>
      </c>
      <c r="E81" s="4">
        <f>'Census Tract'!D75</f>
        <v>1</v>
      </c>
      <c r="F81" s="29">
        <f ca="1">'Census Tract'!J75</f>
        <v>0.41264931656646575</v>
      </c>
      <c r="G81" s="29">
        <f ca="1">'Census Tract'!K75</f>
        <v>2.0506898062920444</v>
      </c>
      <c r="H81" s="29">
        <f ca="1">'Census Tract'!L75</f>
        <v>9.436011870697941</v>
      </c>
      <c r="I81" s="105">
        <f ca="1">'Census Tract'!M75</f>
        <v>20.494357306035724</v>
      </c>
      <c r="J81" s="29">
        <f ca="1">'Census Tract'!N75</f>
        <v>0.67057437352600469</v>
      </c>
      <c r="K81" s="29">
        <f ca="1">'Census Tract'!O75</f>
        <v>3.1909855850670827</v>
      </c>
      <c r="L81" s="29">
        <f ca="1">'Census Tract'!P75</f>
        <v>14.553416542473411</v>
      </c>
      <c r="M81" s="105">
        <f ca="1">'Census Tract'!Q75</f>
        <v>31.566616378765797</v>
      </c>
      <c r="N81" s="29">
        <f ca="1">'Census Tract'!R75</f>
        <v>0.27918249348666896</v>
      </c>
      <c r="O81" s="29">
        <f ca="1">'Census Tract'!S75</f>
        <v>1.3261546221559941</v>
      </c>
      <c r="P81" s="29">
        <f ca="1">'Census Tract'!T75</f>
        <v>5.8187903095639495</v>
      </c>
      <c r="Q81" s="105">
        <f ca="1">'Census Tract'!U75</f>
        <v>12.500527257438911</v>
      </c>
    </row>
    <row r="82" spans="1:17" x14ac:dyDescent="0.25">
      <c r="A82" s="80" t="s">
        <v>268</v>
      </c>
      <c r="B82" s="4" t="str">
        <f>'Census Tract'!A76</f>
        <v>Clackamas</v>
      </c>
      <c r="C82" s="4" t="str">
        <f>'Census Tract'!B76</f>
        <v>Estacada</v>
      </c>
      <c r="D82" s="4">
        <f>'Census Tract'!C76</f>
        <v>41005024200</v>
      </c>
      <c r="E82" s="4">
        <f>'Census Tract'!D76</f>
        <v>0</v>
      </c>
      <c r="F82" s="29">
        <f ca="1">'Census Tract'!J76</f>
        <v>2.2111087065047421</v>
      </c>
      <c r="G82" s="29">
        <f ca="1">'Census Tract'!K76</f>
        <v>11.153662146084786</v>
      </c>
      <c r="H82" s="29">
        <f ca="1">'Census Tract'!L76</f>
        <v>51.681161804584391</v>
      </c>
      <c r="I82" s="105">
        <f ca="1">'Census Tract'!M76</f>
        <v>112.42291350946739</v>
      </c>
      <c r="J82" s="29">
        <f ca="1">'Census Tract'!N76</f>
        <v>1.8858558980978568</v>
      </c>
      <c r="K82" s="29">
        <f ca="1">'Census Tract'!O76</f>
        <v>9.8569751853184542</v>
      </c>
      <c r="L82" s="29">
        <f ca="1">'Census Tract'!P76</f>
        <v>45.98713006778069</v>
      </c>
      <c r="M82" s="105">
        <f ca="1">'Census Tract'!Q76</f>
        <v>100.1366508126745</v>
      </c>
      <c r="N82" s="29">
        <f ca="1">'Census Tract'!R76</f>
        <v>1.2879543396426163</v>
      </c>
      <c r="O82" s="29">
        <f ca="1">'Census Tract'!S76</f>
        <v>6.6721584772969926</v>
      </c>
      <c r="P82" s="29">
        <f ca="1">'Census Tract'!T76</f>
        <v>30.745110551606118</v>
      </c>
      <c r="Q82" s="105">
        <f ca="1">'Census Tract'!U76</f>
        <v>66.821892359709324</v>
      </c>
    </row>
    <row r="83" spans="1:17" x14ac:dyDescent="0.25">
      <c r="A83" s="80" t="s">
        <v>268</v>
      </c>
      <c r="B83" s="4" t="str">
        <f>'Census Tract'!A77</f>
        <v>Clackamas</v>
      </c>
      <c r="C83" s="4" t="str">
        <f>'Census Tract'!B77</f>
        <v>Sandy</v>
      </c>
      <c r="D83" s="4">
        <f>'Census Tract'!C77</f>
        <v>41005023401</v>
      </c>
      <c r="E83" s="4">
        <f>'Census Tract'!D77</f>
        <v>0</v>
      </c>
      <c r="F83" s="29">
        <f ca="1">'Census Tract'!J77</f>
        <v>3.0638990693331865</v>
      </c>
      <c r="G83" s="29">
        <f ca="1">'Census Tract'!K77</f>
        <v>15.45545678894584</v>
      </c>
      <c r="H83" s="29">
        <f ca="1">'Census Tract'!L77</f>
        <v>71.61378501622049</v>
      </c>
      <c r="I83" s="105">
        <f ca="1">'Census Tract'!M77</f>
        <v>155.78268904647533</v>
      </c>
      <c r="J83" s="29">
        <f ca="1">'Census Tract'!N77</f>
        <v>1.5260419410539925</v>
      </c>
      <c r="K83" s="29">
        <f ca="1">'Census Tract'!O77</f>
        <v>7.9763027280591707</v>
      </c>
      <c r="L83" s="29">
        <f ca="1">'Census Tract'!P77</f>
        <v>37.212964841546409</v>
      </c>
      <c r="M83" s="105">
        <f ca="1">'Census Tract'!Q77</f>
        <v>81.030968024095671</v>
      </c>
      <c r="N83" s="29">
        <f ca="1">'Census Tract'!R77</f>
        <v>1.0422176702045893</v>
      </c>
      <c r="O83" s="29">
        <f ca="1">'Census Tract'!S77</f>
        <v>5.3991366381620596</v>
      </c>
      <c r="P83" s="29">
        <f ca="1">'Census Tract'!T77</f>
        <v>24.879063257917071</v>
      </c>
      <c r="Q83" s="105">
        <f ca="1">'Census Tract'!U77</f>
        <v>54.072535671662664</v>
      </c>
    </row>
    <row r="84" spans="1:17" x14ac:dyDescent="0.25">
      <c r="A84" s="80" t="s">
        <v>268</v>
      </c>
      <c r="B84" s="4" t="str">
        <f>'Census Tract'!A78</f>
        <v>Clackamas</v>
      </c>
      <c r="C84" s="4" t="str">
        <f>'Census Tract'!B78</f>
        <v>Lake Oswego</v>
      </c>
      <c r="D84" s="4">
        <f>'Census Tract'!C78</f>
        <v>41005020303</v>
      </c>
      <c r="E84" s="4">
        <f>'Census Tract'!D78</f>
        <v>1</v>
      </c>
      <c r="F84" s="29">
        <f ca="1">'Census Tract'!J78</f>
        <v>1.0286185633829132</v>
      </c>
      <c r="G84" s="29">
        <f ca="1">'Census Tract'!K78</f>
        <v>5.111792308402741</v>
      </c>
      <c r="H84" s="29">
        <f ca="1">'Census Tract'!L78</f>
        <v>23.521320852443651</v>
      </c>
      <c r="I84" s="105">
        <f ca="1">'Census Tract'!M78</f>
        <v>51.086662508006519</v>
      </c>
      <c r="J84" s="29">
        <f ca="1">'Census Tract'!N78</f>
        <v>1.0520874745310027</v>
      </c>
      <c r="K84" s="29">
        <f ca="1">'Census Tract'!O78</f>
        <v>5.0064483493535565</v>
      </c>
      <c r="L84" s="29">
        <f ca="1">'Census Tract'!P78</f>
        <v>22.83336175741108</v>
      </c>
      <c r="M84" s="105">
        <f ca="1">'Census Tract'!Q78</f>
        <v>49.525963139324745</v>
      </c>
      <c r="N84" s="29">
        <f ca="1">'Census Tract'!R78</f>
        <v>0.43801913121314223</v>
      </c>
      <c r="O84" s="29">
        <f ca="1">'Census Tract'!S78</f>
        <v>2.0806501446294972</v>
      </c>
      <c r="P84" s="29">
        <f ca="1">'Census Tract'!T78</f>
        <v>9.1293026445741496</v>
      </c>
      <c r="Q84" s="105">
        <f ca="1">'Census Tract'!U78</f>
        <v>19.612512305579255</v>
      </c>
    </row>
    <row r="85" spans="1:17" x14ac:dyDescent="0.25">
      <c r="A85" s="80" t="s">
        <v>268</v>
      </c>
      <c r="B85" s="4" t="str">
        <f>'Census Tract'!A79</f>
        <v>Clackamas</v>
      </c>
      <c r="C85" s="4" t="str">
        <f>'Census Tract'!B79</f>
        <v>Lake Oswego</v>
      </c>
      <c r="D85" s="4">
        <f>'Census Tract'!C79</f>
        <v>41005020503</v>
      </c>
      <c r="E85" s="4">
        <f>'Census Tract'!D79</f>
        <v>1</v>
      </c>
      <c r="F85" s="29">
        <f ca="1">'Census Tract'!J79</f>
        <v>0.15274034169025735</v>
      </c>
      <c r="G85" s="29">
        <f ca="1">'Census Tract'!K79</f>
        <v>0.75905387247460376</v>
      </c>
      <c r="H85" s="29">
        <f ca="1">'Census Tract'!L79</f>
        <v>3.4926985686442622</v>
      </c>
      <c r="I85" s="105">
        <f ca="1">'Census Tract'!M79</f>
        <v>7.5858968183748736</v>
      </c>
      <c r="J85" s="29">
        <f ca="1">'Census Tract'!N79</f>
        <v>0.44075871719112164</v>
      </c>
      <c r="K85" s="29">
        <f ca="1">'Census Tract'!O79</f>
        <v>2.0973881027605157</v>
      </c>
      <c r="L85" s="29">
        <f ca="1">'Census Tract'!P79</f>
        <v>9.5657476027301183</v>
      </c>
      <c r="M85" s="105">
        <f ca="1">'Census Tract'!Q79</f>
        <v>20.748274748422833</v>
      </c>
      <c r="N85" s="29">
        <f ca="1">'Census Tract'!R79</f>
        <v>0.18350256518806707</v>
      </c>
      <c r="O85" s="29">
        <f ca="1">'Census Tract'!S79</f>
        <v>0.87166201563156709</v>
      </c>
      <c r="P85" s="29">
        <f ca="1">'Census Tract'!T79</f>
        <v>3.8246056719435293</v>
      </c>
      <c r="Q85" s="105">
        <f ca="1">'Census Tract'!U79</f>
        <v>8.2164135340131068</v>
      </c>
    </row>
    <row r="86" spans="1:17" x14ac:dyDescent="0.25">
      <c r="A86" s="80" t="s">
        <v>268</v>
      </c>
      <c r="B86" s="4" t="str">
        <f>'Census Tract'!A80</f>
        <v>Clackamas</v>
      </c>
      <c r="C86" s="4" t="str">
        <f>'Census Tract'!B80</f>
        <v>Lake Oswego</v>
      </c>
      <c r="D86" s="4">
        <f>'Census Tract'!C80</f>
        <v>41005020304</v>
      </c>
      <c r="E86" s="4">
        <f>'Census Tract'!D80</f>
        <v>1</v>
      </c>
      <c r="F86" s="29">
        <f ca="1">'Census Tract'!J80</f>
        <v>1.2534723778711938</v>
      </c>
      <c r="G86" s="29">
        <f ca="1">'Census Tract'!K80</f>
        <v>6.2292191567342075</v>
      </c>
      <c r="H86" s="29">
        <f ca="1">'Census Tract'!L80</f>
        <v>28.663031204316685</v>
      </c>
      <c r="I86" s="105">
        <f ca="1">'Census Tract'!M80</f>
        <v>62.254097496368225</v>
      </c>
      <c r="J86" s="29">
        <f ca="1">'Census Tract'!N80</f>
        <v>0.99976977314083693</v>
      </c>
      <c r="K86" s="29">
        <f ca="1">'Census Tract'!O80</f>
        <v>4.7574900867494625</v>
      </c>
      <c r="L86" s="29">
        <f ca="1">'Census Tract'!P80</f>
        <v>21.697915293997585</v>
      </c>
      <c r="M86" s="105">
        <f ca="1">'Census Tract'!Q80</f>
        <v>47.063159795203006</v>
      </c>
      <c r="N86" s="29">
        <f ca="1">'Census Tract'!R80</f>
        <v>0.416237525914396</v>
      </c>
      <c r="O86" s="29">
        <f ca="1">'Census Tract'!S80</f>
        <v>1.9771845720423351</v>
      </c>
      <c r="P86" s="29">
        <f ca="1">'Census Tract'!T80</f>
        <v>8.675325060749957</v>
      </c>
      <c r="Q86" s="105">
        <f ca="1">'Census Tract'!U80</f>
        <v>18.637230699102901</v>
      </c>
    </row>
    <row r="87" spans="1:17" x14ac:dyDescent="0.25">
      <c r="A87" s="80" t="s">
        <v>268</v>
      </c>
      <c r="B87" s="4" t="str">
        <f>'Census Tract'!A81</f>
        <v>Clackamas</v>
      </c>
      <c r="C87" s="4" t="str">
        <f>'Census Tract'!B81</f>
        <v>Canby</v>
      </c>
      <c r="D87" s="4">
        <f>'Census Tract'!C81</f>
        <v>41005022901</v>
      </c>
      <c r="E87" s="4">
        <f>'Census Tract'!D81</f>
        <v>0</v>
      </c>
      <c r="F87" s="29">
        <f ca="1">'Census Tract'!J81</f>
        <v>3.2867001551171948</v>
      </c>
      <c r="G87" s="29">
        <f ca="1">'Census Tract'!K81</f>
        <v>16.579349083026656</v>
      </c>
      <c r="H87" s="29">
        <f ca="1">'Census Tract'!L81</f>
        <v>76.82140729673803</v>
      </c>
      <c r="I87" s="105">
        <f ca="1">'Census Tract'!M81</f>
        <v>167.11091869127918</v>
      </c>
      <c r="J87" s="29">
        <f ca="1">'Census Tract'!N81</f>
        <v>1.0056420014210103</v>
      </c>
      <c r="K87" s="29">
        <f ca="1">'Census Tract'!O81</f>
        <v>5.2562808554561791</v>
      </c>
      <c r="L87" s="29">
        <f ca="1">'Census Tract'!P81</f>
        <v>24.5228649588854</v>
      </c>
      <c r="M87" s="105">
        <f ca="1">'Census Tract'!Q81</f>
        <v>53.398365188149405</v>
      </c>
      <c r="N87" s="29">
        <f ca="1">'Census Tract'!R81</f>
        <v>0.68680803298040083</v>
      </c>
      <c r="O87" s="29">
        <f ca="1">'Census Tract'!S81</f>
        <v>3.5579615662441975</v>
      </c>
      <c r="P87" s="29">
        <f ca="1">'Census Tract'!T81</f>
        <v>16.394982532977732</v>
      </c>
      <c r="Q87" s="105">
        <f ca="1">'Census Tract'!U81</f>
        <v>35.633105180059978</v>
      </c>
    </row>
    <row r="88" spans="1:17" x14ac:dyDescent="0.25">
      <c r="A88" s="80" t="s">
        <v>268</v>
      </c>
      <c r="B88" s="4" t="str">
        <f>'Census Tract'!A82</f>
        <v>Clackamas</v>
      </c>
      <c r="C88" s="4" t="str">
        <f>'Census Tract'!B82</f>
        <v>Molalla</v>
      </c>
      <c r="D88" s="4">
        <f>'Census Tract'!C82</f>
        <v>41005023800</v>
      </c>
      <c r="E88" s="4">
        <f>'Census Tract'!D82</f>
        <v>0</v>
      </c>
      <c r="F88" s="29">
        <f ca="1">'Census Tract'!J82</f>
        <v>4.0165657809613595</v>
      </c>
      <c r="G88" s="29">
        <f ca="1">'Census Tract'!K82</f>
        <v>20.261065218808639</v>
      </c>
      <c r="H88" s="29">
        <f ca="1">'Census Tract'!L82</f>
        <v>93.880859594985139</v>
      </c>
      <c r="I88" s="105">
        <f ca="1">'Census Tract'!M82</f>
        <v>204.22063649322291</v>
      </c>
      <c r="J88" s="29">
        <f ca="1">'Census Tract'!N82</f>
        <v>1.9723252733381513</v>
      </c>
      <c r="K88" s="29">
        <f ca="1">'Census Tract'!O82</f>
        <v>10.30893256281122</v>
      </c>
      <c r="L88" s="29">
        <f ca="1">'Census Tract'!P82</f>
        <v>48.095710267395084</v>
      </c>
      <c r="M88" s="105">
        <f ca="1">'Census Tract'!Q82</f>
        <v>104.72806929971851</v>
      </c>
      <c r="N88" s="29">
        <f ca="1">'Census Tract'!R82</f>
        <v>1.3470090146043956</v>
      </c>
      <c r="O88" s="29">
        <f ca="1">'Census Tract'!S82</f>
        <v>6.9780871411031855</v>
      </c>
      <c r="P88" s="29">
        <f ca="1">'Census Tract'!T82</f>
        <v>32.154820860740891</v>
      </c>
      <c r="Q88" s="105">
        <f ca="1">'Census Tract'!U82</f>
        <v>69.885778253931804</v>
      </c>
    </row>
    <row r="89" spans="1:17" x14ac:dyDescent="0.25">
      <c r="A89" s="80" t="s">
        <v>268</v>
      </c>
      <c r="B89" s="4" t="str">
        <f>'Census Tract'!A83</f>
        <v>Clackamas</v>
      </c>
      <c r="C89" s="4" t="str">
        <f>'Census Tract'!B83</f>
        <v>Undefined</v>
      </c>
      <c r="D89" s="4">
        <f>'Census Tract'!C83</f>
        <v>41005023700</v>
      </c>
      <c r="E89" s="4">
        <f>'Census Tract'!D83</f>
        <v>0</v>
      </c>
      <c r="F89" s="29">
        <f ca="1">'Census Tract'!J83</f>
        <v>1.1093957512831298</v>
      </c>
      <c r="G89" s="29">
        <f ca="1">'Census Tract'!K83</f>
        <v>5.5962085263886143</v>
      </c>
      <c r="H89" s="29">
        <f ca="1">'Census Tract'!L83</f>
        <v>25.930367493335602</v>
      </c>
      <c r="I89" s="105">
        <f ca="1">'Census Tract'!M83</f>
        <v>56.406771058954455</v>
      </c>
      <c r="J89" s="29">
        <f ca="1">'Census Tract'!N83</f>
        <v>1.4851827857206665</v>
      </c>
      <c r="K89" s="29">
        <f ca="1">'Census Tract'!O83</f>
        <v>7.7627404507823687</v>
      </c>
      <c r="L89" s="29">
        <f ca="1">'Census Tract'!P83</f>
        <v>36.216602769201138</v>
      </c>
      <c r="M89" s="105">
        <f ca="1">'Census Tract'!Q83</f>
        <v>78.861396651096854</v>
      </c>
      <c r="N89" s="29">
        <f ca="1">'Census Tract'!R83</f>
        <v>1.0143127139039683</v>
      </c>
      <c r="O89" s="29">
        <f ca="1">'Census Tract'!S83</f>
        <v>5.2545769398800122</v>
      </c>
      <c r="P89" s="29">
        <f ca="1">'Census Tract'!T83</f>
        <v>24.212936408545691</v>
      </c>
      <c r="Q89" s="105">
        <f ca="1">'Census Tract'!U83</f>
        <v>52.624765413953135</v>
      </c>
    </row>
    <row r="90" spans="1:17" x14ac:dyDescent="0.25">
      <c r="A90" s="80" t="s">
        <v>268</v>
      </c>
      <c r="B90" s="4" t="str">
        <f>'Census Tract'!A84</f>
        <v>Clackamas</v>
      </c>
      <c r="C90" s="4" t="str">
        <f>'Census Tract'!B84</f>
        <v>Estacada</v>
      </c>
      <c r="D90" s="4">
        <f>'Census Tract'!C84</f>
        <v>41005023500</v>
      </c>
      <c r="E90" s="4">
        <f>'Census Tract'!D84</f>
        <v>0</v>
      </c>
      <c r="F90" s="29">
        <f ca="1">'Census Tract'!J84</f>
        <v>1.7870183639089749</v>
      </c>
      <c r="G90" s="29">
        <f ca="1">'Census Tract'!K84</f>
        <v>9.0143912966619908</v>
      </c>
      <c r="H90" s="29">
        <f ca="1">'Census Tract'!L84</f>
        <v>41.768722153392389</v>
      </c>
      <c r="I90" s="105">
        <f ca="1">'Census Tract'!M84</f>
        <v>90.860214323495882</v>
      </c>
      <c r="J90" s="29">
        <f ca="1">'Census Tract'!N84</f>
        <v>1.7746809870746205</v>
      </c>
      <c r="K90" s="29">
        <f ca="1">'Census Tract'!O84</f>
        <v>9.2758871285420383</v>
      </c>
      <c r="L90" s="29">
        <f ca="1">'Census Tract'!P84</f>
        <v>43.276098382562168</v>
      </c>
      <c r="M90" s="105">
        <f ca="1">'Census Tract'!Q84</f>
        <v>94.233398472189322</v>
      </c>
      <c r="N90" s="29">
        <f ca="1">'Census Tract'!R84</f>
        <v>1.2120269004060429</v>
      </c>
      <c r="O90" s="29">
        <f ca="1">'Census Tract'!S84</f>
        <v>6.2788216238318855</v>
      </c>
      <c r="P90" s="29">
        <f ca="1">'Census Tract'!T84</f>
        <v>28.932625868432829</v>
      </c>
      <c r="Q90" s="105">
        <f ca="1">'Census Tract'!U84</f>
        <v>62.882610495708988</v>
      </c>
    </row>
    <row r="91" spans="1:17" x14ac:dyDescent="0.25">
      <c r="A91" s="80" t="s">
        <v>268</v>
      </c>
      <c r="B91" s="4" t="str">
        <f>'Census Tract'!A85</f>
        <v>Clackamas</v>
      </c>
      <c r="C91" s="4" t="str">
        <f>'Census Tract'!B85</f>
        <v>Undefined</v>
      </c>
      <c r="D91" s="4">
        <f>'Census Tract'!C85</f>
        <v>41005024100</v>
      </c>
      <c r="E91" s="4">
        <f>'Census Tract'!D85</f>
        <v>0</v>
      </c>
      <c r="F91" s="29">
        <f ca="1">'Census Tract'!J85</f>
        <v>0.90349681683446026</v>
      </c>
      <c r="G91" s="29">
        <f ca="1">'Census Tract'!K85</f>
        <v>4.5575770270311704</v>
      </c>
      <c r="H91" s="29">
        <f ca="1">'Census Tract'!L85</f>
        <v>21.11780621340905</v>
      </c>
      <c r="I91" s="105">
        <f ca="1">'Census Tract'!M85</f>
        <v>45.937924352721907</v>
      </c>
      <c r="J91" s="29">
        <f ca="1">'Census Tract'!N85</f>
        <v>1.4620609381289396</v>
      </c>
      <c r="K91" s="29">
        <f ca="1">'Census Tract'!O85</f>
        <v>7.6418873791451096</v>
      </c>
      <c r="L91" s="29">
        <f ca="1">'Census Tract'!P85</f>
        <v>35.652769968571654</v>
      </c>
      <c r="M91" s="105">
        <f ca="1">'Census Tract'!Q85</f>
        <v>77.63365471133784</v>
      </c>
      <c r="N91" s="29">
        <f ca="1">'Census Tract'!R85</f>
        <v>0.99852153708268676</v>
      </c>
      <c r="O91" s="29">
        <f ca="1">'Census Tract'!S85</f>
        <v>5.1727718393017996</v>
      </c>
      <c r="P91" s="29">
        <f ca="1">'Census Tract'!T85</f>
        <v>23.835980904637861</v>
      </c>
      <c r="Q91" s="105">
        <f ca="1">'Census Tract'!U85</f>
        <v>51.805484570443106</v>
      </c>
    </row>
    <row r="92" spans="1:17" x14ac:dyDescent="0.25">
      <c r="A92" s="80" t="s">
        <v>268</v>
      </c>
      <c r="B92" s="4" t="str">
        <f>'Census Tract'!A86</f>
        <v>Clackamas</v>
      </c>
      <c r="C92" s="4" t="str">
        <f>'Census Tract'!B86</f>
        <v>Portland</v>
      </c>
      <c r="D92" s="4">
        <f>'Census Tract'!C86</f>
        <v>41005021601</v>
      </c>
      <c r="E92" s="4">
        <f>'Census Tract'!D86</f>
        <v>1</v>
      </c>
      <c r="F92" s="29">
        <f ca="1">'Census Tract'!J86</f>
        <v>1.2569778939099867</v>
      </c>
      <c r="G92" s="29">
        <f ca="1">'Census Tract'!K86</f>
        <v>6.2466400652828051</v>
      </c>
      <c r="H92" s="29">
        <f ca="1">'Census Tract'!L86</f>
        <v>28.743191499334749</v>
      </c>
      <c r="I92" s="105">
        <f ca="1">'Census Tract'!M86</f>
        <v>62.428200046298137</v>
      </c>
      <c r="J92" s="29">
        <f ca="1">'Census Tract'!N86</f>
        <v>1.044920666121391</v>
      </c>
      <c r="K92" s="29">
        <f ca="1">'Census Tract'!O86</f>
        <v>4.9723444777639552</v>
      </c>
      <c r="L92" s="29">
        <f ca="1">'Census Tract'!P86</f>
        <v>22.677821145984577</v>
      </c>
      <c r="M92" s="105">
        <f ca="1">'Census Tract'!Q86</f>
        <v>49.188592818212186</v>
      </c>
      <c r="N92" s="29">
        <f ca="1">'Census Tract'!R86</f>
        <v>0.43503534966536878</v>
      </c>
      <c r="O92" s="29">
        <f ca="1">'Census Tract'!S86</f>
        <v>2.0664767785216669</v>
      </c>
      <c r="P92" s="29">
        <f ca="1">'Census Tract'!T86</f>
        <v>9.067113934461247</v>
      </c>
      <c r="Q92" s="105">
        <f ca="1">'Census Tract'!U86</f>
        <v>19.478912085514004</v>
      </c>
    </row>
    <row r="93" spans="1:17" x14ac:dyDescent="0.25">
      <c r="A93" s="80" t="s">
        <v>268</v>
      </c>
      <c r="B93" s="4" t="str">
        <f>'Census Tract'!A87</f>
        <v>Clackamas</v>
      </c>
      <c r="C93" s="4" t="str">
        <f>'Census Tract'!B87</f>
        <v>Gladstone</v>
      </c>
      <c r="D93" s="4">
        <f>'Census Tract'!C87</f>
        <v>41005021900</v>
      </c>
      <c r="E93" s="4">
        <f>'Census Tract'!D87</f>
        <v>1</v>
      </c>
      <c r="F93" s="29">
        <f ca="1">'Census Tract'!J87</f>
        <v>0.40864301252213114</v>
      </c>
      <c r="G93" s="29">
        <f ca="1">'Census Tract'!K87</f>
        <v>2.0307801965222185</v>
      </c>
      <c r="H93" s="29">
        <f ca="1">'Census Tract'!L87</f>
        <v>9.3444001049630092</v>
      </c>
      <c r="I93" s="105">
        <f ca="1">'Census Tract'!M87</f>
        <v>20.295382963258678</v>
      </c>
      <c r="J93" s="29">
        <f ca="1">'Census Tract'!N87</f>
        <v>0.57071684301874781</v>
      </c>
      <c r="K93" s="29">
        <f ca="1">'Census Tract'!O87</f>
        <v>2.7158049742519634</v>
      </c>
      <c r="L93" s="29">
        <f ca="1">'Census Tract'!P87</f>
        <v>12.386217356597427</v>
      </c>
      <c r="M93" s="105">
        <f ca="1">'Census Tract'!Q87</f>
        <v>26.865923237930705</v>
      </c>
      <c r="N93" s="29">
        <f ca="1">'Census Tract'!R87</f>
        <v>0.23760847058769227</v>
      </c>
      <c r="O93" s="29">
        <f ca="1">'Census Tract'!S87</f>
        <v>1.1286723877202243</v>
      </c>
      <c r="P93" s="29">
        <f ca="1">'Census Tract'!T87</f>
        <v>4.9522942819908362</v>
      </c>
      <c r="Q93" s="105">
        <f ca="1">'Census Tract'!U87</f>
        <v>10.639030857863043</v>
      </c>
    </row>
    <row r="94" spans="1:17" x14ac:dyDescent="0.25">
      <c r="A94" s="80" t="s">
        <v>268</v>
      </c>
      <c r="B94" s="4" t="str">
        <f>'Census Tract'!A88</f>
        <v>Clackamas</v>
      </c>
      <c r="C94" s="4" t="str">
        <f>'Census Tract'!B88</f>
        <v>Happy Valley</v>
      </c>
      <c r="D94" s="4">
        <f>'Census Tract'!C88</f>
        <v>41005022207</v>
      </c>
      <c r="E94" s="4">
        <f>'Census Tract'!D88</f>
        <v>1</v>
      </c>
      <c r="F94" s="29">
        <f ca="1">'Census Tract'!J88</f>
        <v>0.28344601113667428</v>
      </c>
      <c r="G94" s="29">
        <f ca="1">'Census Tract'!K88</f>
        <v>1.4086048912151663</v>
      </c>
      <c r="H94" s="29">
        <f ca="1">'Census Tract'!L88</f>
        <v>6.4815324257464004</v>
      </c>
      <c r="I94" s="105">
        <f ca="1">'Census Tract'!M88</f>
        <v>14.077434751475993</v>
      </c>
      <c r="J94" s="29">
        <f ca="1">'Census Tract'!N88</f>
        <v>1.1302056861957706</v>
      </c>
      <c r="K94" s="29">
        <f ca="1">'Census Tract'!O88</f>
        <v>5.3781805496802164</v>
      </c>
      <c r="L94" s="29">
        <f ca="1">'Census Tract'!P88</f>
        <v>24.528754421959992</v>
      </c>
      <c r="M94" s="105">
        <f ca="1">'Census Tract'!Q88</f>
        <v>53.203299639451714</v>
      </c>
      <c r="N94" s="29">
        <f ca="1">'Census Tract'!R88</f>
        <v>0.47054235008387274</v>
      </c>
      <c r="O94" s="29">
        <f ca="1">'Census Tract'!S88</f>
        <v>2.2351398352048477</v>
      </c>
      <c r="P94" s="29">
        <f ca="1">'Census Tract'!T88</f>
        <v>9.8071595848047899</v>
      </c>
      <c r="Q94" s="105">
        <f ca="1">'Census Tract'!U88</f>
        <v>21.068754704290519</v>
      </c>
    </row>
    <row r="95" spans="1:17" x14ac:dyDescent="0.25">
      <c r="A95" s="80" t="s">
        <v>268</v>
      </c>
      <c r="B95" s="4" t="str">
        <f>'Census Tract'!A89</f>
        <v>Clackamas</v>
      </c>
      <c r="C95" s="4" t="str">
        <f>'Census Tract'!B89</f>
        <v>Canby</v>
      </c>
      <c r="D95" s="4">
        <f>'Census Tract'!C89</f>
        <v>41005022905</v>
      </c>
      <c r="E95" s="4">
        <f>'Census Tract'!D89</f>
        <v>1</v>
      </c>
      <c r="F95" s="29">
        <f ca="1">'Census Tract'!J89</f>
        <v>0.20582387027769103</v>
      </c>
      <c r="G95" s="29">
        <f ca="1">'Census Tract'!K89</f>
        <v>1.0228562019247938</v>
      </c>
      <c r="H95" s="29">
        <f ca="1">'Census Tract'!L89</f>
        <v>4.706554464632104</v>
      </c>
      <c r="I95" s="105">
        <f ca="1">'Census Tract'!M89</f>
        <v>10.222306860170731</v>
      </c>
      <c r="J95" s="29">
        <f ca="1">'Census Tract'!N89</f>
        <v>0.82585522240092557</v>
      </c>
      <c r="K95" s="29">
        <f ca="1">'Census Tract'!O89</f>
        <v>3.9299028028417902</v>
      </c>
      <c r="L95" s="29">
        <f ca="1">'Census Tract'!P89</f>
        <v>17.92346312338104</v>
      </c>
      <c r="M95" s="105">
        <f ca="1">'Census Tract'!Q89</f>
        <v>38.876306669538067</v>
      </c>
      <c r="N95" s="29">
        <f ca="1">'Census Tract'!R89</f>
        <v>0.34383109368842701</v>
      </c>
      <c r="O95" s="29">
        <f ca="1">'Census Tract'!S89</f>
        <v>1.633244221158985</v>
      </c>
      <c r="P95" s="29">
        <f ca="1">'Census Tract'!T89</f>
        <v>7.1662123620101799</v>
      </c>
      <c r="Q95" s="105">
        <f ca="1">'Census Tract'!U89</f>
        <v>15.395198692186076</v>
      </c>
    </row>
    <row r="96" spans="1:17" x14ac:dyDescent="0.25">
      <c r="A96" s="80" t="s">
        <v>268</v>
      </c>
      <c r="B96" s="4" t="str">
        <f>'Census Tract'!A90</f>
        <v>Clackamas</v>
      </c>
      <c r="C96" s="4" t="str">
        <f>'Census Tract'!B90</f>
        <v>Estacada</v>
      </c>
      <c r="D96" s="4">
        <f>'Census Tract'!C90</f>
        <v>41005023600</v>
      </c>
      <c r="E96" s="4">
        <f>'Census Tract'!D90</f>
        <v>0</v>
      </c>
      <c r="F96" s="29">
        <f ca="1">'Census Tract'!J90</f>
        <v>0.49784518478633527</v>
      </c>
      <c r="G96" s="29">
        <f ca="1">'Census Tract'!K90</f>
        <v>2.511317953670237</v>
      </c>
      <c r="H96" s="29">
        <f ca="1">'Census Tract'!L90</f>
        <v>11.636342199225396</v>
      </c>
      <c r="I96" s="105">
        <f ca="1">'Census Tract'!M90</f>
        <v>25.312733827010032</v>
      </c>
      <c r="J96" s="29">
        <f ca="1">'Census Tract'!N90</f>
        <v>1.1145997489765465</v>
      </c>
      <c r="K96" s="29">
        <f ca="1">'Census Tract'!O90</f>
        <v>5.8257802615276519</v>
      </c>
      <c r="L96" s="29">
        <f ca="1">'Census Tract'!P90</f>
        <v>27.179830485139441</v>
      </c>
      <c r="M96" s="105">
        <f ca="1">'Census Tract'!Q90</f>
        <v>59.183888849479601</v>
      </c>
      <c r="N96" s="29">
        <f ca="1">'Census Tract'!R90</f>
        <v>0.76122124978205685</v>
      </c>
      <c r="O96" s="29">
        <f ca="1">'Census Tract'!S90</f>
        <v>3.9434540949963242</v>
      </c>
      <c r="P96" s="29">
        <f ca="1">'Census Tract'!T90</f>
        <v>18.171320797968075</v>
      </c>
      <c r="Q96" s="105">
        <f ca="1">'Census Tract'!U90</f>
        <v>39.493825867285373</v>
      </c>
    </row>
    <row r="97" spans="1:17" x14ac:dyDescent="0.25">
      <c r="A97" s="80" t="s">
        <v>268</v>
      </c>
      <c r="B97" s="4" t="str">
        <f>'Census Tract'!A91</f>
        <v>Clackamas</v>
      </c>
      <c r="C97" s="4" t="str">
        <f>'Census Tract'!B91</f>
        <v>Oregon City</v>
      </c>
      <c r="D97" s="4">
        <f>'Census Tract'!C91</f>
        <v>41005022500</v>
      </c>
      <c r="E97" s="4">
        <f>'Census Tract'!D91</f>
        <v>1</v>
      </c>
      <c r="F97" s="29">
        <f ca="1">'Census Tract'!J91</f>
        <v>0.94598854246851183</v>
      </c>
      <c r="G97" s="29">
        <f ca="1">'Census Tract'!K91</f>
        <v>4.7011566069000867</v>
      </c>
      <c r="H97" s="29">
        <f ca="1">'Census Tract'!L91</f>
        <v>21.631828184160693</v>
      </c>
      <c r="I97" s="105">
        <f ca="1">'Census Tract'!M91</f>
        <v>46.982816688229953</v>
      </c>
      <c r="J97" s="29">
        <f ca="1">'Census Tract'!N91</f>
        <v>1.3640825339627669</v>
      </c>
      <c r="K97" s="29">
        <f ca="1">'Census Tract'!O91</f>
        <v>6.4911035592208917</v>
      </c>
      <c r="L97" s="29">
        <f ca="1">'Census Tract'!P91</f>
        <v>29.604563041511639</v>
      </c>
      <c r="M97" s="105">
        <f ca="1">'Census Tract'!Q91</f>
        <v>64.212817785091801</v>
      </c>
      <c r="N97" s="29">
        <f ca="1">'Census Tract'!R91</f>
        <v>0.56791308792621298</v>
      </c>
      <c r="O97" s="29">
        <f ca="1">'Census Tract'!S91</f>
        <v>2.6976640158570451</v>
      </c>
      <c r="P97" s="29">
        <f ca="1">'Census Tract'!T91</f>
        <v>11.836584491489189</v>
      </c>
      <c r="Q97" s="105">
        <f ca="1">'Census Tract'!U91</f>
        <v>25.428575219086635</v>
      </c>
    </row>
    <row r="98" spans="1:17" x14ac:dyDescent="0.25">
      <c r="A98" s="80" t="s">
        <v>268</v>
      </c>
      <c r="B98" s="4" t="str">
        <f>'Census Tract'!A92</f>
        <v>Clackamas</v>
      </c>
      <c r="C98" s="4" t="str">
        <f>'Census Tract'!B92</f>
        <v>Milwaukie</v>
      </c>
      <c r="D98" s="4">
        <f>'Census Tract'!C92</f>
        <v>41005020800</v>
      </c>
      <c r="E98" s="4">
        <f>'Census Tract'!D92</f>
        <v>1</v>
      </c>
      <c r="F98" s="29">
        <f ca="1">'Census Tract'!J92</f>
        <v>2.5965858087343747</v>
      </c>
      <c r="G98" s="29">
        <f ca="1">'Census Tract'!K92</f>
        <v>12.903915832068263</v>
      </c>
      <c r="H98" s="29">
        <f ca="1">'Census Tract'!L92</f>
        <v>59.375875666952453</v>
      </c>
      <c r="I98" s="105">
        <f ca="1">'Census Tract'!M92</f>
        <v>128.96024591237284</v>
      </c>
      <c r="J98" s="29">
        <f ca="1">'Census Tract'!N92</f>
        <v>0.70306390498291127</v>
      </c>
      <c r="K98" s="29">
        <f ca="1">'Census Tract'!O92</f>
        <v>3.3455898029399451</v>
      </c>
      <c r="L98" s="29">
        <f ca="1">'Census Tract'!P92</f>
        <v>15.258533980940239</v>
      </c>
      <c r="M98" s="105">
        <f ca="1">'Census Tract'!Q92</f>
        <v>33.096028501142769</v>
      </c>
      <c r="N98" s="29">
        <f ca="1">'Census Tract'!R92</f>
        <v>0.29270896983657529</v>
      </c>
      <c r="O98" s="29">
        <f ca="1">'Census Tract'!S92</f>
        <v>1.3904072151781586</v>
      </c>
      <c r="P98" s="29">
        <f ca="1">'Census Tract'!T92</f>
        <v>6.1007124620757773</v>
      </c>
      <c r="Q98" s="105">
        <f ca="1">'Census Tract'!U92</f>
        <v>13.106181588401396</v>
      </c>
    </row>
    <row r="99" spans="1:17" x14ac:dyDescent="0.25">
      <c r="A99" s="80" t="s">
        <v>268</v>
      </c>
      <c r="B99" s="4" t="str">
        <f>'Census Tract'!A93</f>
        <v>Clackamas</v>
      </c>
      <c r="C99" s="4" t="str">
        <f>'Census Tract'!B93</f>
        <v>Molalla</v>
      </c>
      <c r="D99" s="4">
        <f>'Census Tract'!C93</f>
        <v>41005023901</v>
      </c>
      <c r="E99" s="4">
        <f>'Census Tract'!D93</f>
        <v>1</v>
      </c>
      <c r="F99" s="29">
        <f ca="1">'Census Tract'!J93</f>
        <v>0.58592196648393802</v>
      </c>
      <c r="G99" s="29">
        <f ca="1">'Census Tract'!K93</f>
        <v>2.9117804288370044</v>
      </c>
      <c r="H99" s="29">
        <f ca="1">'Census Tract'!L93</f>
        <v>13.398220738733727</v>
      </c>
      <c r="I99" s="105">
        <f ca="1">'Census Tract'!M93</f>
        <v>29.099997631142958</v>
      </c>
      <c r="J99" s="29">
        <f ca="1">'Census Tract'!N93</f>
        <v>0.97492483732084967</v>
      </c>
      <c r="K99" s="29">
        <f ca="1">'Census Tract'!O93</f>
        <v>4.6392633319055099</v>
      </c>
      <c r="L99" s="29">
        <f ca="1">'Census Tract'!P93</f>
        <v>21.158707841052365</v>
      </c>
      <c r="M99" s="105">
        <f ca="1">'Census Tract'!Q93</f>
        <v>45.893609348679455</v>
      </c>
      <c r="N99" s="29">
        <f ca="1">'Census Tract'!R93</f>
        <v>0.4058937498821148</v>
      </c>
      <c r="O99" s="29">
        <f ca="1">'Census Tract'!S93</f>
        <v>1.9280502362018568</v>
      </c>
      <c r="P99" s="29">
        <f ca="1">'Census Tract'!T93</f>
        <v>8.4597375323585613</v>
      </c>
      <c r="Q99" s="105">
        <f ca="1">'Census Tract'!U93</f>
        <v>18.174083269543356</v>
      </c>
    </row>
    <row r="100" spans="1:17" x14ac:dyDescent="0.25">
      <c r="A100" s="80" t="s">
        <v>268</v>
      </c>
      <c r="B100" s="4" t="str">
        <f>'Census Tract'!A94</f>
        <v>Clackamas</v>
      </c>
      <c r="C100" s="4" t="str">
        <f>'Census Tract'!B94</f>
        <v>Milwaukie</v>
      </c>
      <c r="D100" s="4">
        <f>'Census Tract'!C94</f>
        <v>41005021602</v>
      </c>
      <c r="E100" s="4">
        <f>'Census Tract'!D94</f>
        <v>1</v>
      </c>
      <c r="F100" s="29">
        <f ca="1">'Census Tract'!J94</f>
        <v>0.88889870983674357</v>
      </c>
      <c r="G100" s="29">
        <f ca="1">'Census Tract'!K94</f>
        <v>4.4174446676800709</v>
      </c>
      <c r="H100" s="29">
        <f ca="1">'Census Tract'!L94</f>
        <v>20.32636052243792</v>
      </c>
      <c r="I100" s="105">
        <f ca="1">'Census Tract'!M94</f>
        <v>44.147432303657055</v>
      </c>
      <c r="J100" s="29">
        <f ca="1">'Census Tract'!N94</f>
        <v>0.9099457744070365</v>
      </c>
      <c r="K100" s="29">
        <f ca="1">'Census Tract'!O94</f>
        <v>4.3300548961597851</v>
      </c>
      <c r="L100" s="29">
        <f ca="1">'Census Tract'!P94</f>
        <v>19.748472964118708</v>
      </c>
      <c r="M100" s="105">
        <f ca="1">'Census Tract'!Q94</f>
        <v>42.834785103925512</v>
      </c>
      <c r="N100" s="29">
        <f ca="1">'Census Tract'!R94</f>
        <v>0.37884079718230212</v>
      </c>
      <c r="O100" s="29">
        <f ca="1">'Census Tract'!S94</f>
        <v>1.7995450501575279</v>
      </c>
      <c r="P100" s="29">
        <f ca="1">'Census Tract'!T94</f>
        <v>7.8958932273349065</v>
      </c>
      <c r="Q100" s="105">
        <f ca="1">'Census Tract'!U94</f>
        <v>16.962774607618385</v>
      </c>
    </row>
    <row r="101" spans="1:17" x14ac:dyDescent="0.25">
      <c r="A101" s="80" t="s">
        <v>268</v>
      </c>
      <c r="B101" s="4" t="str">
        <f>'Census Tract'!A95</f>
        <v>Clackamas</v>
      </c>
      <c r="C101" s="4" t="str">
        <f>'Census Tract'!B95</f>
        <v>West Linn</v>
      </c>
      <c r="D101" s="4">
        <f>'Census Tract'!C95</f>
        <v>41005020504</v>
      </c>
      <c r="E101" s="4">
        <f>'Census Tract'!D95</f>
        <v>1</v>
      </c>
      <c r="F101" s="29">
        <f ca="1">'Census Tract'!J95</f>
        <v>0.38160046022287242</v>
      </c>
      <c r="G101" s="29">
        <f ca="1">'Census Tract'!K95</f>
        <v>1.8963903305758953</v>
      </c>
      <c r="H101" s="29">
        <f ca="1">'Census Tract'!L95</f>
        <v>8.7260206862522214</v>
      </c>
      <c r="I101" s="105">
        <f ca="1">'Census Tract'!M95</f>
        <v>18.952306149513618</v>
      </c>
      <c r="J101" s="29">
        <f ca="1">'Census Tract'!N95</f>
        <v>1.2465468760451344</v>
      </c>
      <c r="K101" s="29">
        <f ca="1">'Census Tract'!O95</f>
        <v>5.9318000651514211</v>
      </c>
      <c r="L101" s="29">
        <f ca="1">'Census Tract'!P95</f>
        <v>27.053697014116942</v>
      </c>
      <c r="M101" s="105">
        <f ca="1">'Census Tract'!Q95</f>
        <v>58.679944518845716</v>
      </c>
      <c r="N101" s="29">
        <f ca="1">'Census Tract'!R95</f>
        <v>0.5189790705427284</v>
      </c>
      <c r="O101" s="29">
        <f ca="1">'Census Tract'!S95</f>
        <v>2.4652208116886274</v>
      </c>
      <c r="P101" s="29">
        <f ca="1">'Census Tract'!T95</f>
        <v>10.816689645637581</v>
      </c>
      <c r="Q101" s="105">
        <f ca="1">'Census Tract'!U95</f>
        <v>23.237531610016472</v>
      </c>
    </row>
    <row r="102" spans="1:17" x14ac:dyDescent="0.25">
      <c r="A102" s="80" t="s">
        <v>268</v>
      </c>
      <c r="B102" s="4" t="str">
        <f>'Census Tract'!A96</f>
        <v>Clackamas</v>
      </c>
      <c r="C102" s="4" t="str">
        <f>'Census Tract'!B96</f>
        <v>Sandy</v>
      </c>
      <c r="D102" s="4">
        <f>'Census Tract'!C96</f>
        <v>41005023403</v>
      </c>
      <c r="E102" s="4">
        <f>'Census Tract'!D96</f>
        <v>1</v>
      </c>
      <c r="F102" s="29">
        <f ca="1">'Census Tract'!J96</f>
        <v>9.6151297064030847E-2</v>
      </c>
      <c r="G102" s="29">
        <f ca="1">'Census Tract'!K96</f>
        <v>0.47783063447581609</v>
      </c>
      <c r="H102" s="29">
        <f ca="1">'Census Tract'!L96</f>
        <v>2.1986823776383551</v>
      </c>
      <c r="I102" s="105">
        <f ca="1">'Census Tract'!M96</f>
        <v>4.7753842266491002</v>
      </c>
      <c r="J102" s="29">
        <f ca="1">'Census Tract'!N96</f>
        <v>1.0198368366877499</v>
      </c>
      <c r="K102" s="29">
        <f ca="1">'Census Tract'!O96</f>
        <v>4.8529809272003481</v>
      </c>
      <c r="L102" s="29">
        <f ca="1">'Census Tract'!P96</f>
        <v>22.133429005991804</v>
      </c>
      <c r="M102" s="105">
        <f ca="1">'Census Tract'!Q96</f>
        <v>48.007796694318202</v>
      </c>
      <c r="N102" s="29">
        <f ca="1">'Census Tract'!R96</f>
        <v>0.42459211424816173</v>
      </c>
      <c r="O102" s="29">
        <f ca="1">'Census Tract'!S96</f>
        <v>2.0168699971442603</v>
      </c>
      <c r="P102" s="29">
        <f ca="1">'Census Tract'!T96</f>
        <v>8.8494534490660861</v>
      </c>
      <c r="Q102" s="105">
        <f ca="1">'Census Tract'!U96</f>
        <v>19.011311315285614</v>
      </c>
    </row>
    <row r="103" spans="1:17" x14ac:dyDescent="0.25">
      <c r="A103" s="80" t="s">
        <v>268</v>
      </c>
      <c r="B103" s="4" t="str">
        <f>'Census Tract'!A97</f>
        <v>Clackamas</v>
      </c>
      <c r="C103" s="4" t="str">
        <f>'Census Tract'!B97</f>
        <v>Wilsonville</v>
      </c>
      <c r="D103" s="4">
        <f>'Census Tract'!C97</f>
        <v>41005022710</v>
      </c>
      <c r="E103" s="4">
        <f>'Census Tract'!D97</f>
        <v>1</v>
      </c>
      <c r="F103" s="29">
        <f ca="1">'Census Tract'!J97</f>
        <v>0.43818950484909897</v>
      </c>
      <c r="G103" s="29">
        <f ca="1">'Census Tract'!K97</f>
        <v>2.1776135685746829</v>
      </c>
      <c r="H103" s="29">
        <f ca="1">'Census Tract'!L97</f>
        <v>10.02003687725813</v>
      </c>
      <c r="I103" s="105">
        <f ca="1">'Census Tract'!M97</f>
        <v>21.762818741239393</v>
      </c>
      <c r="J103" s="29">
        <f ca="1">'Census Tract'!N97</f>
        <v>0.49164305689936505</v>
      </c>
      <c r="K103" s="29">
        <f ca="1">'Census Tract'!O97</f>
        <v>2.3395255910466894</v>
      </c>
      <c r="L103" s="29">
        <f ca="1">'Census Tract'!P97</f>
        <v>10.670085943858311</v>
      </c>
      <c r="M103" s="105">
        <f ca="1">'Census Tract'!Q97</f>
        <v>23.143604028322056</v>
      </c>
      <c r="N103" s="29">
        <f ca="1">'Census Tract'!R97</f>
        <v>0.20468741417725855</v>
      </c>
      <c r="O103" s="29">
        <f ca="1">'Census Tract'!S97</f>
        <v>0.97229291499716275</v>
      </c>
      <c r="P103" s="29">
        <f ca="1">'Census Tract'!T97</f>
        <v>4.2661455137451405</v>
      </c>
      <c r="Q103" s="105">
        <f ca="1">'Census Tract'!U97</f>
        <v>9.1649750964764092</v>
      </c>
    </row>
    <row r="104" spans="1:17" x14ac:dyDescent="0.25">
      <c r="A104" s="80" t="s">
        <v>268</v>
      </c>
      <c r="B104" s="4" t="str">
        <f>'Census Tract'!A98</f>
        <v>Clackamas</v>
      </c>
      <c r="C104" s="4" t="str">
        <f>'Census Tract'!B98</f>
        <v>Oregon City</v>
      </c>
      <c r="D104" s="4">
        <f>'Census Tract'!C98</f>
        <v>41005022605</v>
      </c>
      <c r="E104" s="4">
        <f>'Census Tract'!D98</f>
        <v>1</v>
      </c>
      <c r="F104" s="29">
        <f ca="1">'Census Tract'!J98</f>
        <v>2.4473509830829103</v>
      </c>
      <c r="G104" s="29">
        <f ca="1">'Census Tract'!K98</f>
        <v>12.162282868142258</v>
      </c>
      <c r="H104" s="29">
        <f ca="1">'Census Tract'!L98</f>
        <v>55.963337393326256</v>
      </c>
      <c r="I104" s="105">
        <f ca="1">'Census Tract'!M98</f>
        <v>121.54845164392789</v>
      </c>
      <c r="J104" s="29">
        <f ca="1">'Census Tract'!N98</f>
        <v>1.3038813433220282</v>
      </c>
      <c r="K104" s="29">
        <f ca="1">'Census Tract'!O98</f>
        <v>6.2046310378682357</v>
      </c>
      <c r="L104" s="29">
        <f ca="1">'Census Tract'!P98</f>
        <v>28.298021905528991</v>
      </c>
      <c r="M104" s="105">
        <f ca="1">'Census Tract'!Q98</f>
        <v>61.378907087746242</v>
      </c>
      <c r="N104" s="29">
        <f ca="1">'Census Tract'!R98</f>
        <v>0.54284932292491606</v>
      </c>
      <c r="O104" s="29">
        <f ca="1">'Census Tract'!S98</f>
        <v>2.57860774055127</v>
      </c>
      <c r="P104" s="29">
        <f ca="1">'Census Tract'!T98</f>
        <v>11.314199326540804</v>
      </c>
      <c r="Q104" s="105">
        <f ca="1">'Census Tract'!U98</f>
        <v>24.306333370538503</v>
      </c>
    </row>
    <row r="105" spans="1:17" x14ac:dyDescent="0.25">
      <c r="A105" s="80" t="s">
        <v>268</v>
      </c>
      <c r="B105" s="4" t="str">
        <f>'Census Tract'!A99</f>
        <v>Clackamas</v>
      </c>
      <c r="C105" s="4" t="str">
        <f>'Census Tract'!B99</f>
        <v>Sandy</v>
      </c>
      <c r="D105" s="4">
        <f>'Census Tract'!C99</f>
        <v>41005023404</v>
      </c>
      <c r="E105" s="4">
        <f>'Census Tract'!D99</f>
        <v>1</v>
      </c>
      <c r="F105" s="29">
        <f ca="1">'Census Tract'!J99</f>
        <v>1.5394223290355771</v>
      </c>
      <c r="G105" s="29">
        <f ca="1">'Census Tract'!K99</f>
        <v>7.6502675540555138</v>
      </c>
      <c r="H105" s="29">
        <f ca="1">'Census Tract'!L99</f>
        <v>35.201820983647416</v>
      </c>
      <c r="I105" s="105">
        <f ca="1">'Census Tract'!M99</f>
        <v>76.455891212079862</v>
      </c>
      <c r="J105" s="29">
        <f ca="1">'Census Tract'!N99</f>
        <v>1.1789399833811305</v>
      </c>
      <c r="K105" s="29">
        <f ca="1">'Census Tract'!O99</f>
        <v>5.6100868764895111</v>
      </c>
      <c r="L105" s="29">
        <f ca="1">'Census Tract'!P99</f>
        <v>25.586430579660238</v>
      </c>
      <c r="M105" s="105">
        <f ca="1">'Census Tract'!Q99</f>
        <v>55.49741782301718</v>
      </c>
      <c r="N105" s="29">
        <f ca="1">'Census Tract'!R99</f>
        <v>0.4908320646087323</v>
      </c>
      <c r="O105" s="29">
        <f ca="1">'Census Tract'!S99</f>
        <v>2.3315187247380944</v>
      </c>
      <c r="P105" s="29">
        <f ca="1">'Census Tract'!T99</f>
        <v>10.230042813572531</v>
      </c>
      <c r="Q105" s="105">
        <f ca="1">'Census Tract'!U99</f>
        <v>21.97723620073425</v>
      </c>
    </row>
    <row r="106" spans="1:17" x14ac:dyDescent="0.25">
      <c r="A106" s="80" t="s">
        <v>268</v>
      </c>
      <c r="B106" s="4" t="str">
        <f>'Census Tract'!A100</f>
        <v>Clackamas</v>
      </c>
      <c r="C106" s="4" t="str">
        <f>'Census Tract'!B100</f>
        <v>Gladstone</v>
      </c>
      <c r="D106" s="4">
        <f>'Census Tract'!C100</f>
        <v>41005021700</v>
      </c>
      <c r="E106" s="4">
        <f>'Census Tract'!D100</f>
        <v>1</v>
      </c>
      <c r="F106" s="29">
        <f ca="1">'Census Tract'!J100</f>
        <v>1.0912170640756418</v>
      </c>
      <c r="G106" s="29">
        <f ca="1">'Census Tract'!K100</f>
        <v>5.4228799610562675</v>
      </c>
      <c r="H106" s="29">
        <f ca="1">'Census Tract'!L100</f>
        <v>24.952754692051958</v>
      </c>
      <c r="I106" s="105">
        <f ca="1">'Census Tract'!M100</f>
        <v>54.195636613897868</v>
      </c>
      <c r="J106" s="29">
        <f ca="1">'Census Tract'!N100</f>
        <v>1.1517061114246057</v>
      </c>
      <c r="K106" s="29">
        <f ca="1">'Census Tract'!O100</f>
        <v>5.4804921644490223</v>
      </c>
      <c r="L106" s="29">
        <f ca="1">'Census Tract'!P100</f>
        <v>24.99537625623951</v>
      </c>
      <c r="M106" s="105">
        <f ca="1">'Census Tract'!Q100</f>
        <v>54.215410602789412</v>
      </c>
      <c r="N106" s="29">
        <f ca="1">'Census Tract'!R100</f>
        <v>0.47949369472719311</v>
      </c>
      <c r="O106" s="29">
        <f ca="1">'Census Tract'!S100</f>
        <v>2.2776599335283385</v>
      </c>
      <c r="P106" s="29">
        <f ca="1">'Census Tract'!T100</f>
        <v>9.9937257151434977</v>
      </c>
      <c r="Q106" s="105">
        <f ca="1">'Census Tract'!U100</f>
        <v>21.469555364486279</v>
      </c>
    </row>
    <row r="107" spans="1:17" x14ac:dyDescent="0.25">
      <c r="A107" s="80" t="s">
        <v>268</v>
      </c>
      <c r="B107" s="4" t="str">
        <f>'Census Tract'!A101</f>
        <v>Clackamas</v>
      </c>
      <c r="C107" s="4" t="str">
        <f>'Census Tract'!B101</f>
        <v>Lake Oswego</v>
      </c>
      <c r="D107" s="4">
        <f>'Census Tract'!C101</f>
        <v>41005020401</v>
      </c>
      <c r="E107" s="4">
        <f>'Census Tract'!D101</f>
        <v>1</v>
      </c>
      <c r="F107" s="29">
        <f ca="1">'Census Tract'!J101</f>
        <v>1.3285905787024681</v>
      </c>
      <c r="G107" s="29">
        <f ca="1">'Census Tract'!K101</f>
        <v>6.602524339918439</v>
      </c>
      <c r="H107" s="29">
        <f ca="1">'Census Tract'!L101</f>
        <v>30.38075181184665</v>
      </c>
      <c r="I107" s="105">
        <f ca="1">'Census Tract'!M101</f>
        <v>65.984866423437836</v>
      </c>
      <c r="J107" s="29">
        <f ca="1">'Census Tract'!N101</f>
        <v>1.1758343664036321</v>
      </c>
      <c r="K107" s="29">
        <f ca="1">'Census Tract'!O101</f>
        <v>5.595308532134017</v>
      </c>
      <c r="L107" s="29">
        <f ca="1">'Census Tract'!P101</f>
        <v>25.519029648042086</v>
      </c>
      <c r="M107" s="105">
        <f ca="1">'Census Tract'!Q101</f>
        <v>55.351224017201737</v>
      </c>
      <c r="N107" s="29">
        <f ca="1">'Census Tract'!R101</f>
        <v>0.48953909260469713</v>
      </c>
      <c r="O107" s="29">
        <f ca="1">'Census Tract'!S101</f>
        <v>2.3253769327580347</v>
      </c>
      <c r="P107" s="29">
        <f ca="1">'Census Tract'!T101</f>
        <v>10.203094372523607</v>
      </c>
      <c r="Q107" s="105">
        <f ca="1">'Census Tract'!U101</f>
        <v>21.919342772039307</v>
      </c>
    </row>
    <row r="108" spans="1:17" x14ac:dyDescent="0.25">
      <c r="A108" s="80" t="s">
        <v>268</v>
      </c>
      <c r="B108" s="4" t="str">
        <f>'Census Tract'!A102</f>
        <v>Clackamas</v>
      </c>
      <c r="C108" s="4" t="str">
        <f>'Census Tract'!B102</f>
        <v>West Linn</v>
      </c>
      <c r="D108" s="4">
        <f>'Census Tract'!C102</f>
        <v>41005020600</v>
      </c>
      <c r="E108" s="4">
        <f>'Census Tract'!D102</f>
        <v>1</v>
      </c>
      <c r="F108" s="29">
        <f ca="1">'Census Tract'!J102</f>
        <v>0.68658035559784525</v>
      </c>
      <c r="G108" s="29">
        <f ca="1">'Census Tract'!K102</f>
        <v>3.4120093743038744</v>
      </c>
      <c r="H108" s="29">
        <f ca="1">'Census Tract'!L102</f>
        <v>15.69996635282388</v>
      </c>
      <c r="I108" s="105">
        <f ca="1">'Census Tract'!M102</f>
        <v>34.099227993416235</v>
      </c>
      <c r="J108" s="29">
        <f ca="1">'Census Tract'!N102</f>
        <v>1.5133910424963446</v>
      </c>
      <c r="K108" s="29">
        <f ca="1">'Census Tract'!O102</f>
        <v>7.2016008840042645</v>
      </c>
      <c r="L108" s="29">
        <f ca="1">'Census Tract'!P102</f>
        <v>32.844992446230513</v>
      </c>
      <c r="M108" s="105">
        <f ca="1">'Census Tract'!Q102</f>
        <v>71.241366141603606</v>
      </c>
      <c r="N108" s="29">
        <f ca="1">'Census Tract'!R102</f>
        <v>0.63007520350482649</v>
      </c>
      <c r="O108" s="29">
        <f ca="1">'Census Tract'!S102</f>
        <v>2.9929424764368444</v>
      </c>
      <c r="P108" s="29">
        <f ca="1">'Census Tract'!T102</f>
        <v>13.132182618841334</v>
      </c>
      <c r="Q108" s="105">
        <f ca="1">'Census Tract'!U102</f>
        <v>28.211913137112756</v>
      </c>
    </row>
    <row r="109" spans="1:17" x14ac:dyDescent="0.25">
      <c r="A109" s="80" t="s">
        <v>268</v>
      </c>
      <c r="B109" s="4" t="str">
        <f>'Census Tract'!A103</f>
        <v>Clackamas</v>
      </c>
      <c r="C109" s="4" t="str">
        <f>'Census Tract'!B103</f>
        <v>Sandy</v>
      </c>
      <c r="D109" s="4">
        <f>'Census Tract'!C103</f>
        <v>41005024304</v>
      </c>
      <c r="E109" s="4">
        <f>'Census Tract'!D103</f>
        <v>0</v>
      </c>
      <c r="F109" s="29">
        <f ca="1">'Census Tract'!J103</f>
        <v>1.6456549163770526</v>
      </c>
      <c r="G109" s="29">
        <f ca="1">'Census Tract'!K103</f>
        <v>8.3013010135210603</v>
      </c>
      <c r="H109" s="29">
        <f ca="1">'Census Tract'!L103</f>
        <v>38.464575602995062</v>
      </c>
      <c r="I109" s="105">
        <f ca="1">'Census Tract'!M103</f>
        <v>83.672647928172054</v>
      </c>
      <c r="J109" s="29">
        <f ca="1">'Census Tract'!N103</f>
        <v>0.73958238529702636</v>
      </c>
      <c r="K109" s="29">
        <f ca="1">'Census Tract'!O103</f>
        <v>3.8656427708630479</v>
      </c>
      <c r="L109" s="29">
        <f ca="1">'Census Tract'!P103</f>
        <v>18.034925883148791</v>
      </c>
      <c r="M109" s="105">
        <f ca="1">'Census Tract'!Q103</f>
        <v>39.27092368955239</v>
      </c>
      <c r="N109" s="29">
        <f ca="1">'Census Tract'!R103</f>
        <v>0.50510134079031055</v>
      </c>
      <c r="O109" s="29">
        <f ca="1">'Census Tract'!S103</f>
        <v>2.616642600686677</v>
      </c>
      <c r="P109" s="29">
        <f ca="1">'Census Tract'!T103</f>
        <v>12.057412351024567</v>
      </c>
      <c r="Q109" s="105">
        <f ca="1">'Census Tract'!U103</f>
        <v>26.205763967067728</v>
      </c>
    </row>
    <row r="110" spans="1:17" x14ac:dyDescent="0.25">
      <c r="A110" s="80" t="s">
        <v>268</v>
      </c>
      <c r="B110" s="4" t="str">
        <f>'Census Tract'!A104</f>
        <v>Clackamas</v>
      </c>
      <c r="C110" s="4" t="str">
        <f>'Census Tract'!B104</f>
        <v>Lake Oswego</v>
      </c>
      <c r="D110" s="4">
        <f>'Census Tract'!C104</f>
        <v>41005020100</v>
      </c>
      <c r="E110" s="4">
        <f>'Census Tract'!D104</f>
        <v>1</v>
      </c>
      <c r="F110" s="29">
        <f ca="1">'Census Tract'!J104</f>
        <v>0.96251454665139224</v>
      </c>
      <c r="G110" s="29">
        <f ca="1">'Census Tract'!K104</f>
        <v>4.7832837472006178</v>
      </c>
      <c r="H110" s="29">
        <f ca="1">'Census Tract'!L104</f>
        <v>22.009726717817287</v>
      </c>
      <c r="I110" s="105">
        <f ca="1">'Census Tract'!M104</f>
        <v>47.803585852185272</v>
      </c>
      <c r="J110" s="29">
        <f ca="1">'Census Tract'!N104</f>
        <v>0.79049896758017424</v>
      </c>
      <c r="K110" s="29">
        <f ca="1">'Census Tract'!O104</f>
        <v>3.7616570363330877</v>
      </c>
      <c r="L110" s="29">
        <f ca="1">'Census Tract'!P104</f>
        <v>17.156129440343609</v>
      </c>
      <c r="M110" s="105">
        <f ca="1">'Census Tract'!Q104</f>
        <v>37.211946418716067</v>
      </c>
      <c r="N110" s="29">
        <f ca="1">'Census Tract'!R104</f>
        <v>0.3291111047194113</v>
      </c>
      <c r="O110" s="29">
        <f ca="1">'Census Tract'!S104</f>
        <v>1.5633222816936887</v>
      </c>
      <c r="P110" s="29">
        <f ca="1">'Census Tract'!T104</f>
        <v>6.8594147254531919</v>
      </c>
      <c r="Q110" s="105">
        <f ca="1">'Census Tract'!U104</f>
        <v>14.73610427319749</v>
      </c>
    </row>
    <row r="111" spans="1:17" x14ac:dyDescent="0.25">
      <c r="A111" s="80" t="s">
        <v>268</v>
      </c>
      <c r="B111" s="4" t="str">
        <f>'Census Tract'!A105</f>
        <v>Clackamas</v>
      </c>
      <c r="C111" s="4" t="str">
        <f>'Census Tract'!B105</f>
        <v>Happy Valley</v>
      </c>
      <c r="D111" s="4">
        <f>'Census Tract'!C105</f>
        <v>41005022103</v>
      </c>
      <c r="E111" s="4">
        <f>'Census Tract'!D105</f>
        <v>1</v>
      </c>
      <c r="F111" s="29">
        <f ca="1">'Census Tract'!J105</f>
        <v>0.38310282423949793</v>
      </c>
      <c r="G111" s="29">
        <f ca="1">'Census Tract'!K105</f>
        <v>1.9038564342395801</v>
      </c>
      <c r="H111" s="29">
        <f ca="1">'Census Tract'!L105</f>
        <v>8.7603750984028217</v>
      </c>
      <c r="I111" s="105">
        <f ca="1">'Census Tract'!M105</f>
        <v>19.026921528055009</v>
      </c>
      <c r="J111" s="29">
        <f ca="1">'Census Tract'!N105</f>
        <v>1.3894052570100617</v>
      </c>
      <c r="K111" s="29">
        <f ca="1">'Census Tract'!O105</f>
        <v>6.6116039055041522</v>
      </c>
      <c r="L111" s="29">
        <f ca="1">'Census Tract'!P105</f>
        <v>30.154139868551965</v>
      </c>
      <c r="M111" s="105">
        <f ca="1">'Census Tract'!Q105</f>
        <v>65.40485958635621</v>
      </c>
      <c r="N111" s="29">
        <f ca="1">'Census Tract'!R105</f>
        <v>0.57845578272834586</v>
      </c>
      <c r="O111" s="29">
        <f ca="1">'Census Tract'!S105</f>
        <v>2.7477432427713793</v>
      </c>
      <c r="P111" s="29">
        <f ca="1">'Census Tract'!T105</f>
        <v>12.056317933888113</v>
      </c>
      <c r="Q111" s="105">
        <f ca="1">'Census Tract'!U105</f>
        <v>25.900629329983868</v>
      </c>
    </row>
    <row r="112" spans="1:17" x14ac:dyDescent="0.25">
      <c r="A112" s="80" t="s">
        <v>268</v>
      </c>
      <c r="B112" s="4" t="str">
        <f>'Census Tract'!A106</f>
        <v>Clackamas</v>
      </c>
      <c r="C112" s="4" t="str">
        <f>'Census Tract'!B106</f>
        <v>Undefined</v>
      </c>
      <c r="D112" s="4">
        <f>'Census Tract'!C106</f>
        <v>41005021802</v>
      </c>
      <c r="E112" s="4">
        <f>'Census Tract'!D106</f>
        <v>1</v>
      </c>
      <c r="F112" s="29">
        <f ca="1">'Census Tract'!J106</f>
        <v>0.53984946997408989</v>
      </c>
      <c r="G112" s="29">
        <f ca="1">'Census Tract'!K106</f>
        <v>2.6828199164840094</v>
      </c>
      <c r="H112" s="29">
        <f ca="1">'Census Tract'!L106</f>
        <v>12.344685432782015</v>
      </c>
      <c r="I112" s="105">
        <f ca="1">'Census Tract'!M106</f>
        <v>26.811792689206928</v>
      </c>
      <c r="J112" s="29">
        <f ca="1">'Census Tract'!N106</f>
        <v>0.68204126698138345</v>
      </c>
      <c r="K112" s="29">
        <f ca="1">'Census Tract'!O106</f>
        <v>3.2455517796104458</v>
      </c>
      <c r="L112" s="29">
        <f ca="1">'Census Tract'!P106</f>
        <v>14.80228152075582</v>
      </c>
      <c r="M112" s="105">
        <f ca="1">'Census Tract'!Q106</f>
        <v>32.1064088925459</v>
      </c>
      <c r="N112" s="29">
        <f ca="1">'Census Tract'!R106</f>
        <v>0.28395654396310649</v>
      </c>
      <c r="O112" s="29">
        <f ca="1">'Census Tract'!S106</f>
        <v>1.3488320079285225</v>
      </c>
      <c r="P112" s="29">
        <f ca="1">'Census Tract'!T106</f>
        <v>5.9182922457445946</v>
      </c>
      <c r="Q112" s="105">
        <f ca="1">'Census Tract'!U106</f>
        <v>12.714287609543318</v>
      </c>
    </row>
    <row r="113" spans="1:17" x14ac:dyDescent="0.25">
      <c r="A113" s="80" t="s">
        <v>268</v>
      </c>
      <c r="B113" s="4" t="str">
        <f>'Census Tract'!A107</f>
        <v>Clackamas</v>
      </c>
      <c r="C113" s="4" t="str">
        <f>'Census Tract'!B107</f>
        <v>Happy Valley</v>
      </c>
      <c r="D113" s="4">
        <f>'Census Tract'!C107</f>
        <v>41005023202</v>
      </c>
      <c r="E113" s="4">
        <f>'Census Tract'!D107</f>
        <v>1</v>
      </c>
      <c r="F113" s="29">
        <f ca="1">'Census Tract'!J107</f>
        <v>0.36357209202336666</v>
      </c>
      <c r="G113" s="29">
        <f ca="1">'Census Tract'!K107</f>
        <v>1.8067970866116798</v>
      </c>
      <c r="H113" s="29">
        <f ca="1">'Census Tract'!L107</f>
        <v>8.3137677404450301</v>
      </c>
      <c r="I113" s="105">
        <f ca="1">'Census Tract'!M107</f>
        <v>18.056921607016914</v>
      </c>
      <c r="J113" s="29">
        <f ca="1">'Census Tract'!N107</f>
        <v>1.6665218488483822</v>
      </c>
      <c r="K113" s="29">
        <f ca="1">'Census Tract'!O107</f>
        <v>7.9302869403020919</v>
      </c>
      <c r="L113" s="29">
        <f ca="1">'Census Tract'!P107</f>
        <v>36.168376843710192</v>
      </c>
      <c r="M113" s="105">
        <f ca="1">'Census Tract'!Q107</f>
        <v>78.449845336042102</v>
      </c>
      <c r="N113" s="29">
        <f ca="1">'Census Tract'!R107</f>
        <v>0.6938286692422525</v>
      </c>
      <c r="O113" s="29">
        <f ca="1">'Census Tract'!S107</f>
        <v>3.2957800656074867</v>
      </c>
      <c r="P113" s="29">
        <f ca="1">'Census Tract'!T107</f>
        <v>14.460948058253694</v>
      </c>
      <c r="Q113" s="105">
        <f ca="1">'Census Tract'!U107</f>
        <v>31.066504505840346</v>
      </c>
    </row>
    <row r="114" spans="1:17" x14ac:dyDescent="0.25">
      <c r="A114" s="80" t="s">
        <v>268</v>
      </c>
      <c r="B114" s="4" t="str">
        <f>'Census Tract'!A108</f>
        <v>Clackamas</v>
      </c>
      <c r="C114" s="4" t="str">
        <f>'Census Tract'!B108</f>
        <v>Oregon City</v>
      </c>
      <c r="D114" s="4">
        <f>'Census Tract'!C108</f>
        <v>41005022603</v>
      </c>
      <c r="E114" s="4">
        <f>'Census Tract'!D108</f>
        <v>1</v>
      </c>
      <c r="F114" s="29">
        <f ca="1">'Census Tract'!J108</f>
        <v>1.6581090863489902</v>
      </c>
      <c r="G114" s="29">
        <f ca="1">'Census Tract'!K108</f>
        <v>8.2400897434865996</v>
      </c>
      <c r="H114" s="29">
        <f ca="1">'Census Tract'!L108</f>
        <v>37.915819543544757</v>
      </c>
      <c r="I114" s="105">
        <f ca="1">'Census Tract'!M108</f>
        <v>82.350506116849843</v>
      </c>
      <c r="J114" s="29">
        <f ca="1">'Census Tract'!N108</f>
        <v>0.67296330966254192</v>
      </c>
      <c r="K114" s="29">
        <f ca="1">'Census Tract'!O108</f>
        <v>3.2023535422636171</v>
      </c>
      <c r="L114" s="29">
        <f ca="1">'Census Tract'!P108</f>
        <v>14.605263412948915</v>
      </c>
      <c r="M114" s="105">
        <f ca="1">'Census Tract'!Q108</f>
        <v>31.679073152469989</v>
      </c>
      <c r="N114" s="29">
        <f ca="1">'Census Tract'!R108</f>
        <v>0.28017708733592683</v>
      </c>
      <c r="O114" s="29">
        <f ca="1">'Census Tract'!S108</f>
        <v>1.330879077525271</v>
      </c>
      <c r="P114" s="29">
        <f ca="1">'Census Tract'!T108</f>
        <v>5.8395198796015846</v>
      </c>
      <c r="Q114" s="105">
        <f ca="1">'Census Tract'!U108</f>
        <v>12.54506066412733</v>
      </c>
    </row>
    <row r="115" spans="1:17" x14ac:dyDescent="0.25">
      <c r="A115" s="80" t="s">
        <v>268</v>
      </c>
      <c r="B115" s="4" t="str">
        <f>'Census Tract'!A109</f>
        <v>Clatsop</v>
      </c>
      <c r="C115" s="4" t="str">
        <f>'Census Tract'!B109</f>
        <v>Warrenton</v>
      </c>
      <c r="D115" s="4">
        <f>'Census Tract'!C109</f>
        <v>41007951300</v>
      </c>
      <c r="E115" s="4">
        <f>'Census Tract'!D109</f>
        <v>0</v>
      </c>
      <c r="F115" s="29">
        <f ca="1">'Census Tract'!J109</f>
        <v>0.48555271108790726</v>
      </c>
      <c r="G115" s="29">
        <f ca="1">'Census Tract'!K109</f>
        <v>2.4493101029623299</v>
      </c>
      <c r="H115" s="29">
        <f ca="1">'Census Tract'!L109</f>
        <v>11.349025107886497</v>
      </c>
      <c r="I115" s="105">
        <f ca="1">'Census Tract'!M109</f>
        <v>24.687728053503612</v>
      </c>
      <c r="J115" s="29">
        <f ca="1">'Census Tract'!N109</f>
        <v>0.82753601059944049</v>
      </c>
      <c r="K115" s="29">
        <f ca="1">'Census Tract'!O109</f>
        <v>4.3253580136550021</v>
      </c>
      <c r="L115" s="29">
        <f ca="1">'Census Tract'!P109</f>
        <v>20.179699940803268</v>
      </c>
      <c r="M115" s="105">
        <f ca="1">'Census Tract'!Q109</f>
        <v>43.941154046760545</v>
      </c>
      <c r="N115" s="29">
        <f ca="1">'Census Tract'!R109</f>
        <v>0.56516969145793239</v>
      </c>
      <c r="O115" s="29">
        <f ca="1">'Census Tract'!S109</f>
        <v>2.9278225414564969</v>
      </c>
      <c r="P115" s="29">
        <f ca="1">'Census Tract'!T109</f>
        <v>13.491320390374108</v>
      </c>
      <c r="Q115" s="105">
        <f ca="1">'Census Tract'!U109</f>
        <v>29.32224157733059</v>
      </c>
    </row>
    <row r="116" spans="1:17" x14ac:dyDescent="0.25">
      <c r="A116" s="80" t="s">
        <v>268</v>
      </c>
      <c r="B116" s="4" t="str">
        <f>'Census Tract'!A110</f>
        <v>Clatsop</v>
      </c>
      <c r="C116" s="4" t="str">
        <f>'Census Tract'!B110</f>
        <v>Gearhart</v>
      </c>
      <c r="D116" s="4">
        <f>'Census Tract'!C110</f>
        <v>41007950700</v>
      </c>
      <c r="E116" s="4">
        <f>'Census Tract'!D110</f>
        <v>0</v>
      </c>
      <c r="F116" s="29">
        <f ca="1">'Census Tract'!J110</f>
        <v>0.78671831669939396</v>
      </c>
      <c r="G116" s="29">
        <f ca="1">'Census Tract'!K110</f>
        <v>3.9685024453060533</v>
      </c>
      <c r="H116" s="29">
        <f ca="1">'Census Tract'!L110</f>
        <v>18.388293845689514</v>
      </c>
      <c r="I116" s="105">
        <f ca="1">'Census Tract'!M110</f>
        <v>40.000369504410912</v>
      </c>
      <c r="J116" s="29">
        <f ca="1">'Census Tract'!N110</f>
        <v>0.64696151743719754</v>
      </c>
      <c r="K116" s="29">
        <f ca="1">'Census Tract'!O110</f>
        <v>3.381532825316393</v>
      </c>
      <c r="L116" s="29">
        <f ca="1">'Census Tract'!P110</f>
        <v>15.776339794170926</v>
      </c>
      <c r="M116" s="105">
        <f ca="1">'Census Tract'!Q110</f>
        <v>34.352868438246396</v>
      </c>
      <c r="N116" s="29">
        <f ca="1">'Census Tract'!R110</f>
        <v>0.4418454744105656</v>
      </c>
      <c r="O116" s="29">
        <f ca="1">'Census Tract'!S110</f>
        <v>2.2889499549819443</v>
      </c>
      <c r="P116" s="29">
        <f ca="1">'Census Tract'!T110</f>
        <v>10.547414251695573</v>
      </c>
      <c r="Q116" s="105">
        <f ca="1">'Census Tract'!U110</f>
        <v>22.923911059517955</v>
      </c>
    </row>
    <row r="117" spans="1:17" x14ac:dyDescent="0.25">
      <c r="A117" s="80" t="s">
        <v>268</v>
      </c>
      <c r="B117" s="4" t="str">
        <f>'Census Tract'!A111</f>
        <v>Clatsop</v>
      </c>
      <c r="C117" s="4" t="str">
        <f>'Census Tract'!B111</f>
        <v>Astoria</v>
      </c>
      <c r="D117" s="4">
        <f>'Census Tract'!C111</f>
        <v>41007950100</v>
      </c>
      <c r="E117" s="4">
        <f>'Census Tract'!D111</f>
        <v>1</v>
      </c>
      <c r="F117" s="29">
        <f ca="1">'Census Tract'!J111</f>
        <v>0.5428541980073408</v>
      </c>
      <c r="G117" s="29">
        <f ca="1">'Census Tract'!K111</f>
        <v>2.6977521238113784</v>
      </c>
      <c r="H117" s="29">
        <f ca="1">'Census Tract'!L111</f>
        <v>12.413394257083214</v>
      </c>
      <c r="I117" s="105">
        <f ca="1">'Census Tract'!M111</f>
        <v>26.961023446289715</v>
      </c>
      <c r="J117" s="29">
        <f ca="1">'Census Tract'!N111</f>
        <v>0.71612227215611823</v>
      </c>
      <c r="K117" s="29">
        <f ca="1">'Census Tract'!O111</f>
        <v>3.4077291614649559</v>
      </c>
      <c r="L117" s="29">
        <f ca="1">'Census Tract'!P111</f>
        <v>15.541938573091526</v>
      </c>
      <c r="M117" s="105">
        <f ca="1">'Census Tract'!Q111</f>
        <v>33.710738044727357</v>
      </c>
      <c r="N117" s="29">
        <f ca="1">'Census Tract'!R111</f>
        <v>0.29814560394042688</v>
      </c>
      <c r="O117" s="29">
        <f ca="1">'Census Tract'!S111</f>
        <v>1.4162319628396303</v>
      </c>
      <c r="P117" s="29">
        <f ca="1">'Census Tract'!T111</f>
        <v>6.2140241294552618</v>
      </c>
      <c r="Q117" s="105">
        <f ca="1">'Census Tract'!U111</f>
        <v>13.349609433590278</v>
      </c>
    </row>
    <row r="118" spans="1:17" x14ac:dyDescent="0.25">
      <c r="A118" s="80" t="s">
        <v>268</v>
      </c>
      <c r="B118" s="4" t="str">
        <f>'Census Tract'!A112</f>
        <v>Clatsop</v>
      </c>
      <c r="C118" s="4" t="str">
        <f>'Census Tract'!B112</f>
        <v>Astoria</v>
      </c>
      <c r="D118" s="4">
        <f>'Census Tract'!C112</f>
        <v>41007950200</v>
      </c>
      <c r="E118" s="4">
        <f>'Census Tract'!D112</f>
        <v>1</v>
      </c>
      <c r="F118" s="29">
        <f ca="1">'Census Tract'!J112</f>
        <v>1.3105622105029622</v>
      </c>
      <c r="G118" s="29">
        <f ca="1">'Census Tract'!K112</f>
        <v>6.5129310959542224</v>
      </c>
      <c r="H118" s="29">
        <f ca="1">'Census Tract'!L112</f>
        <v>29.968498866039454</v>
      </c>
      <c r="I118" s="105">
        <f ca="1">'Census Tract'!M112</f>
        <v>65.089481880941122</v>
      </c>
      <c r="J118" s="29">
        <f ca="1">'Census Tract'!N112</f>
        <v>0.70177053745851103</v>
      </c>
      <c r="K118" s="29">
        <f ca="1">'Census Tract'!O112</f>
        <v>3.3394352028098302</v>
      </c>
      <c r="L118" s="29">
        <f ca="1">'Census Tract'!P112</f>
        <v>15.230464139520368</v>
      </c>
      <c r="M118" s="105">
        <f ca="1">'Census Tract'!Q112</f>
        <v>33.035144521540595</v>
      </c>
      <c r="N118" s="29">
        <f ca="1">'Census Tract'!R112</f>
        <v>0.29217049776738768</v>
      </c>
      <c r="O118" s="29">
        <f ca="1">'Census Tract'!S112</f>
        <v>1.3878493999851755</v>
      </c>
      <c r="P118" s="29">
        <f ca="1">'Census Tract'!T112</f>
        <v>6.0894894945500235</v>
      </c>
      <c r="Q118" s="105">
        <f ca="1">'Census Tract'!U112</f>
        <v>13.082071248622622</v>
      </c>
    </row>
    <row r="119" spans="1:17" x14ac:dyDescent="0.25">
      <c r="A119" s="80" t="s">
        <v>268</v>
      </c>
      <c r="B119" s="4" t="str">
        <f>'Census Tract'!A113</f>
        <v>Clatsop</v>
      </c>
      <c r="C119" s="4" t="str">
        <f>'Census Tract'!B113</f>
        <v>Warrenton</v>
      </c>
      <c r="D119" s="4">
        <f>'Census Tract'!C113</f>
        <v>41007950500</v>
      </c>
      <c r="E119" s="4">
        <f>'Census Tract'!D113</f>
        <v>0</v>
      </c>
      <c r="F119" s="29">
        <f ca="1">'Census Tract'!J113</f>
        <v>3.6462550107962146</v>
      </c>
      <c r="G119" s="29">
        <f ca="1">'Census Tract'!K113</f>
        <v>18.393078716232939</v>
      </c>
      <c r="H119" s="29">
        <f ca="1">'Census Tract'!L113</f>
        <v>85.225432218400812</v>
      </c>
      <c r="I119" s="105">
        <f ca="1">'Census Tract'!M113</f>
        <v>185.39233756634201</v>
      </c>
      <c r="J119" s="29">
        <f ca="1">'Census Tract'!N113</f>
        <v>1.3145046437724572</v>
      </c>
      <c r="K119" s="29">
        <f ca="1">'Census Tract'!O113</f>
        <v>6.8706414247875092</v>
      </c>
      <c r="L119" s="29">
        <f ca="1">'Census Tract'!P113</f>
        <v>32.054567949140804</v>
      </c>
      <c r="M119" s="105">
        <f ca="1">'Census Tract'!Q113</f>
        <v>69.798595236172901</v>
      </c>
      <c r="N119" s="29">
        <f ca="1">'Census Tract'!R113</f>
        <v>0.89774725743083106</v>
      </c>
      <c r="O119" s="29">
        <f ca="1">'Census Tract'!S113</f>
        <v>4.65071764562658</v>
      </c>
      <c r="P119" s="29">
        <f ca="1">'Census Tract'!T113</f>
        <v>21.430370493391063</v>
      </c>
      <c r="Q119" s="105">
        <f ca="1">'Census Tract'!U113</f>
        <v>46.57709419956079</v>
      </c>
    </row>
    <row r="120" spans="1:17" x14ac:dyDescent="0.25">
      <c r="A120" s="80" t="s">
        <v>268</v>
      </c>
      <c r="B120" s="4" t="str">
        <f>'Census Tract'!A114</f>
        <v>Clatsop</v>
      </c>
      <c r="C120" s="4" t="str">
        <f>'Census Tract'!B114</f>
        <v>Undefined</v>
      </c>
      <c r="D120" s="4">
        <f>'Census Tract'!C114</f>
        <v>41007951200</v>
      </c>
      <c r="E120" s="4">
        <f>'Census Tract'!D114</f>
        <v>0</v>
      </c>
      <c r="F120" s="29">
        <f ca="1">'Census Tract'!J114</f>
        <v>2.3540087132489678</v>
      </c>
      <c r="G120" s="29">
        <f ca="1">'Census Tract'!K114</f>
        <v>11.874503410564206</v>
      </c>
      <c r="H120" s="29">
        <f ca="1">'Census Tract'!L114</f>
        <v>55.021222991399092</v>
      </c>
      <c r="I120" s="105">
        <f ca="1">'Census Tract'!M114</f>
        <v>119.68860562647953</v>
      </c>
      <c r="J120" s="29">
        <f ca="1">'Census Tract'!N114</f>
        <v>1.0675253369957118</v>
      </c>
      <c r="K120" s="29">
        <f ca="1">'Census Tract'!O114</f>
        <v>5.57973213493083</v>
      </c>
      <c r="L120" s="29">
        <f ca="1">'Census Tract'!P114</f>
        <v>26.031907619553344</v>
      </c>
      <c r="M120" s="105">
        <f ca="1">'Census Tract'!Q114</f>
        <v>56.68429492001161</v>
      </c>
      <c r="N120" s="29">
        <f ca="1">'Census Tract'!R114</f>
        <v>0.7290715541144327</v>
      </c>
      <c r="O120" s="29">
        <f ca="1">'Census Tract'!S114</f>
        <v>3.7769048176742888</v>
      </c>
      <c r="P120" s="29">
        <f ca="1">'Census Tract'!T114</f>
        <v>17.403866613392033</v>
      </c>
      <c r="Q120" s="105">
        <f ca="1">'Census Tract'!U114</f>
        <v>37.825829233262219</v>
      </c>
    </row>
    <row r="121" spans="1:17" x14ac:dyDescent="0.25">
      <c r="A121" s="80" t="s">
        <v>268</v>
      </c>
      <c r="B121" s="4" t="str">
        <f>'Census Tract'!A115</f>
        <v>Clatsop</v>
      </c>
      <c r="C121" s="4" t="str">
        <f>'Census Tract'!B115</f>
        <v>Astoria</v>
      </c>
      <c r="D121" s="4">
        <f>'Census Tract'!C115</f>
        <v>41007950400</v>
      </c>
      <c r="E121" s="4">
        <f>'Census Tract'!D115</f>
        <v>0</v>
      </c>
      <c r="F121" s="29">
        <f ca="1">'Census Tract'!J115</f>
        <v>0.32114087537143232</v>
      </c>
      <c r="G121" s="29">
        <f ca="1">'Census Tract'!K115</f>
        <v>1.6199550997440724</v>
      </c>
      <c r="H121" s="29">
        <f ca="1">'Census Tract'!L115</f>
        <v>7.5061590112287275</v>
      </c>
      <c r="I121" s="105">
        <f ca="1">'Census Tract'!M115</f>
        <v>16.328275832855237</v>
      </c>
      <c r="J121" s="29">
        <f ca="1">'Census Tract'!N115</f>
        <v>1.2675164423259382</v>
      </c>
      <c r="K121" s="29">
        <f ca="1">'Census Tract'!O115</f>
        <v>6.6250439026606882</v>
      </c>
      <c r="L121" s="29">
        <f ca="1">'Census Tract'!P115</f>
        <v>30.908747351845079</v>
      </c>
      <c r="M121" s="105">
        <f ca="1">'Census Tract'!Q115</f>
        <v>67.303578981054173</v>
      </c>
      <c r="N121" s="29">
        <f ca="1">'Census Tract'!R115</f>
        <v>0.8656564396615164</v>
      </c>
      <c r="O121" s="29">
        <f ca="1">'Census Tract'!S115</f>
        <v>4.4844733811891162</v>
      </c>
      <c r="P121" s="29">
        <f ca="1">'Census Tract'!T115</f>
        <v>20.664321799240305</v>
      </c>
      <c r="Q121" s="105">
        <f ca="1">'Census Tract'!U115</f>
        <v>44.912152279871918</v>
      </c>
    </row>
    <row r="122" spans="1:17" x14ac:dyDescent="0.25">
      <c r="A122" s="80" t="s">
        <v>268</v>
      </c>
      <c r="B122" s="4" t="str">
        <f>'Census Tract'!A116</f>
        <v>Clatsop</v>
      </c>
      <c r="C122" s="4" t="str">
        <f>'Census Tract'!B116</f>
        <v>Warrenton</v>
      </c>
      <c r="D122" s="4">
        <f>'Census Tract'!C116</f>
        <v>41007950600</v>
      </c>
      <c r="E122" s="4">
        <f>'Census Tract'!D116</f>
        <v>0</v>
      </c>
      <c r="F122" s="29">
        <f ca="1">'Census Tract'!J116</f>
        <v>1.576509751823395</v>
      </c>
      <c r="G122" s="29">
        <f ca="1">'Census Tract'!K116</f>
        <v>7.9525068532890835</v>
      </c>
      <c r="H122" s="29">
        <f ca="1">'Census Tract'!L116</f>
        <v>36.848416964213754</v>
      </c>
      <c r="I122" s="105">
        <f ca="1">'Census Tract'!M116</f>
        <v>80.156990452198443</v>
      </c>
      <c r="J122" s="29">
        <f ca="1">'Census Tract'!N116</f>
        <v>0.95141399623117295</v>
      </c>
      <c r="K122" s="29">
        <f ca="1">'Census Tract'!O116</f>
        <v>4.9728423901711665</v>
      </c>
      <c r="L122" s="29">
        <f ca="1">'Census Tract'!P116</f>
        <v>23.200499697310189</v>
      </c>
      <c r="M122" s="105">
        <f ca="1">'Census Tract'!Q116</f>
        <v>50.518924173891769</v>
      </c>
      <c r="N122" s="29">
        <f ca="1">'Census Tract'!R116</f>
        <v>0.64977275648612598</v>
      </c>
      <c r="O122" s="29">
        <f ca="1">'Census Tract'!S116</f>
        <v>3.3661028749734481</v>
      </c>
      <c r="P122" s="29">
        <f ca="1">'Census Tract'!T116</f>
        <v>15.510903311317021</v>
      </c>
      <c r="Q122" s="105">
        <f ca="1">'Census Tract'!U116</f>
        <v>33.71163391105582</v>
      </c>
    </row>
    <row r="123" spans="1:17" x14ac:dyDescent="0.25">
      <c r="A123" s="80" t="s">
        <v>268</v>
      </c>
      <c r="B123" s="4" t="str">
        <f>'Census Tract'!A117</f>
        <v>Clatsop</v>
      </c>
      <c r="C123" s="4" t="str">
        <f>'Census Tract'!B117</f>
        <v>Seaside</v>
      </c>
      <c r="D123" s="4">
        <f>'Census Tract'!C117</f>
        <v>41007950900</v>
      </c>
      <c r="E123" s="4">
        <f>'Census Tract'!D117</f>
        <v>1</v>
      </c>
      <c r="F123" s="29">
        <f ca="1">'Census Tract'!J117</f>
        <v>1.5223955368471551</v>
      </c>
      <c r="G123" s="29">
        <f ca="1">'Census Tract'!K117</f>
        <v>7.5656517125337555</v>
      </c>
      <c r="H123" s="29">
        <f ca="1">'Census Tract'!L117</f>
        <v>34.812470979273961</v>
      </c>
      <c r="I123" s="105">
        <f ca="1">'Census Tract'!M117</f>
        <v>75.610250255277435</v>
      </c>
      <c r="J123" s="29">
        <f ca="1">'Census Tract'!N117</f>
        <v>0.91265316974988331</v>
      </c>
      <c r="K123" s="29">
        <f ca="1">'Census Tract'!O117</f>
        <v>4.3429382687627012</v>
      </c>
      <c r="L123" s="29">
        <f ca="1">'Census Tract'!P117</f>
        <v>19.807231326688427</v>
      </c>
      <c r="M123" s="105">
        <f ca="1">'Census Tract'!Q117</f>
        <v>42.962233025509391</v>
      </c>
      <c r="N123" s="29">
        <f ca="1">'Census Tract'!R117</f>
        <v>0.37996797622837231</v>
      </c>
      <c r="O123" s="29">
        <f ca="1">'Census Tract'!S117</f>
        <v>1.8048993031526741</v>
      </c>
      <c r="P123" s="29">
        <f ca="1">'Census Tract'!T117</f>
        <v>7.9193861707086288</v>
      </c>
      <c r="Q123" s="105">
        <f ca="1">'Census Tract'!U117</f>
        <v>17.013244578759636</v>
      </c>
    </row>
    <row r="124" spans="1:17" x14ac:dyDescent="0.25">
      <c r="A124" s="80" t="s">
        <v>268</v>
      </c>
      <c r="B124" s="4" t="str">
        <f>'Census Tract'!A118</f>
        <v>Clatsop</v>
      </c>
      <c r="C124" s="4" t="str">
        <f>'Census Tract'!B118</f>
        <v>Cannon Beach</v>
      </c>
      <c r="D124" s="4">
        <f>'Census Tract'!C118</f>
        <v>41007951100</v>
      </c>
      <c r="E124" s="4">
        <f>'Census Tract'!D118</f>
        <v>0</v>
      </c>
      <c r="F124" s="29">
        <f ca="1">'Census Tract'!J118</f>
        <v>3.3066754248771404</v>
      </c>
      <c r="G124" s="29">
        <f ca="1">'Census Tract'!K118</f>
        <v>16.680111840427006</v>
      </c>
      <c r="H124" s="29">
        <f ca="1">'Census Tract'!L118</f>
        <v>77.288297570163749</v>
      </c>
      <c r="I124" s="105">
        <f ca="1">'Census Tract'!M118</f>
        <v>168.12655307322711</v>
      </c>
      <c r="J124" s="29">
        <f ca="1">'Census Tract'!N118</f>
        <v>1.1789766908399351</v>
      </c>
      <c r="K124" s="29">
        <f ca="1">'Census Tract'!O118</f>
        <v>6.1622651006365956</v>
      </c>
      <c r="L124" s="29">
        <f ca="1">'Census Tract'!P118</f>
        <v>28.749680441238251</v>
      </c>
      <c r="M124" s="105">
        <f ca="1">'Census Tract'!Q118</f>
        <v>62.602226037524645</v>
      </c>
      <c r="N124" s="29">
        <f ca="1">'Census Tract'!R118</f>
        <v>0.80518779130280738</v>
      </c>
      <c r="O124" s="29">
        <f ca="1">'Census Tract'!S118</f>
        <v>4.1712197258854644</v>
      </c>
      <c r="P124" s="29">
        <f ca="1">'Census Tract'!T118</f>
        <v>19.220858144146312</v>
      </c>
      <c r="Q124" s="105">
        <f ca="1">'Census Tract'!U118</f>
        <v>41.77490634855733</v>
      </c>
    </row>
    <row r="125" spans="1:17" x14ac:dyDescent="0.25">
      <c r="A125" s="80" t="s">
        <v>268</v>
      </c>
      <c r="B125" s="4" t="str">
        <f>'Census Tract'!A119</f>
        <v>Clatsop</v>
      </c>
      <c r="C125" s="4" t="str">
        <f>'Census Tract'!B119</f>
        <v>Astoria</v>
      </c>
      <c r="D125" s="4">
        <f>'Census Tract'!C119</f>
        <v>41007950300</v>
      </c>
      <c r="E125" s="4">
        <f>'Census Tract'!D119</f>
        <v>1</v>
      </c>
      <c r="F125" s="29">
        <f ca="1">'Census Tract'!J119</f>
        <v>1.0791981519426379</v>
      </c>
      <c r="G125" s="29">
        <f ca="1">'Census Tract'!K119</f>
        <v>5.3631511317467906</v>
      </c>
      <c r="H125" s="29">
        <f ca="1">'Census Tract'!L119</f>
        <v>24.677919394847166</v>
      </c>
      <c r="I125" s="105">
        <f ca="1">'Census Tract'!M119</f>
        <v>53.598713585566735</v>
      </c>
      <c r="J125" s="29">
        <f ca="1">'Census Tract'!N119</f>
        <v>0.54770905886786958</v>
      </c>
      <c r="K125" s="29">
        <f ca="1">'Census Tract'!O119</f>
        <v>2.6063204629609271</v>
      </c>
      <c r="L125" s="29">
        <f ca="1">'Census Tract'!P119</f>
        <v>11.886881444450369</v>
      </c>
      <c r="M125" s="105">
        <f ca="1">'Census Tract'!Q119</f>
        <v>25.782854864474501</v>
      </c>
      <c r="N125" s="29">
        <f ca="1">'Census Tract'!R119</f>
        <v>0.22802956211394612</v>
      </c>
      <c r="O125" s="29">
        <f ca="1">'Census Tract'!S119</f>
        <v>1.083171276282253</v>
      </c>
      <c r="P125" s="29">
        <f ca="1">'Census Tract'!T119</f>
        <v>4.7526483116897094</v>
      </c>
      <c r="Q125" s="105">
        <f ca="1">'Census Tract'!U119</f>
        <v>10.21013073243919</v>
      </c>
    </row>
    <row r="126" spans="1:17" x14ac:dyDescent="0.25">
      <c r="A126" s="80" t="s">
        <v>268</v>
      </c>
      <c r="B126" s="4" t="str">
        <f>'Census Tract'!A120</f>
        <v>Columbia</v>
      </c>
      <c r="C126" s="4" t="str">
        <f>'Census Tract'!B120</f>
        <v>Vernonia</v>
      </c>
      <c r="D126" s="4">
        <f>'Census Tract'!C120</f>
        <v>41009971100</v>
      </c>
      <c r="E126" s="4">
        <f>'Census Tract'!D120</f>
        <v>0</v>
      </c>
      <c r="F126" s="29">
        <f ca="1">'Census Tract'!J120</f>
        <v>0.99108069193575998</v>
      </c>
      <c r="G126" s="29">
        <f ca="1">'Census Tract'!K120</f>
        <v>4.999382963325008</v>
      </c>
      <c r="H126" s="29">
        <f ca="1">'Census Tract'!L120</f>
        <v>23.164940489198706</v>
      </c>
      <c r="I126" s="105">
        <f ca="1">'Census Tract'!M120</f>
        <v>50.391090488955157</v>
      </c>
      <c r="J126" s="29">
        <f ca="1">'Census Tract'!N120</f>
        <v>1.1255423379707485</v>
      </c>
      <c r="K126" s="29">
        <f ca="1">'Census Tract'!O120</f>
        <v>5.8829748903896881</v>
      </c>
      <c r="L126" s="29">
        <f ca="1">'Census Tract'!P120</f>
        <v>27.446668616230053</v>
      </c>
      <c r="M126" s="105">
        <f ca="1">'Census Tract'!Q120</f>
        <v>59.764926994655092</v>
      </c>
      <c r="N126" s="29">
        <f ca="1">'Census Tract'!R120</f>
        <v>0.76869454347126365</v>
      </c>
      <c r="O126" s="29">
        <f ca="1">'Census Tract'!S120</f>
        <v>3.9821689766555668</v>
      </c>
      <c r="P126" s="29">
        <f ca="1">'Census Tract'!T120</f>
        <v>18.349717837045596</v>
      </c>
      <c r="Q126" s="105">
        <f ca="1">'Census Tract'!U120</f>
        <v>39.881556713870545</v>
      </c>
    </row>
    <row r="127" spans="1:17" x14ac:dyDescent="0.25">
      <c r="A127" s="80" t="s">
        <v>268</v>
      </c>
      <c r="B127" s="4" t="str">
        <f>'Census Tract'!A121</f>
        <v>Columbia</v>
      </c>
      <c r="C127" s="4" t="str">
        <f>'Census Tract'!B121</f>
        <v>Clatskanie</v>
      </c>
      <c r="D127" s="4">
        <f>'Census Tract'!C121</f>
        <v>41009970200</v>
      </c>
      <c r="E127" s="4">
        <f>'Census Tract'!D121</f>
        <v>0</v>
      </c>
      <c r="F127" s="29">
        <f ca="1">'Census Tract'!J121</f>
        <v>1.7378484691152629</v>
      </c>
      <c r="G127" s="29">
        <f ca="1">'Census Tract'!K121</f>
        <v>8.766359893830364</v>
      </c>
      <c r="H127" s="29">
        <f ca="1">'Census Tract'!L121</f>
        <v>40.6194537880368</v>
      </c>
      <c r="I127" s="105">
        <f ca="1">'Census Tract'!M121</f>
        <v>88.360191229470203</v>
      </c>
      <c r="J127" s="29">
        <f ca="1">'Census Tract'!N121</f>
        <v>1.882699354012717</v>
      </c>
      <c r="K127" s="29">
        <f ca="1">'Census Tract'!O121</f>
        <v>9.8404765881828151</v>
      </c>
      <c r="L127" s="29">
        <f ca="1">'Census Tract'!P121</f>
        <v>45.910156846468062</v>
      </c>
      <c r="M127" s="105">
        <f ca="1">'Census Tract'!Q121</f>
        <v>99.969042167100227</v>
      </c>
      <c r="N127" s="29">
        <f ca="1">'Census Tract'!R121</f>
        <v>1.2857985627050308</v>
      </c>
      <c r="O127" s="29">
        <f ca="1">'Census Tract'!S121</f>
        <v>6.6609906238051808</v>
      </c>
      <c r="P127" s="29">
        <f ca="1">'Census Tract'!T121</f>
        <v>30.693649410298065</v>
      </c>
      <c r="Q127" s="105">
        <f ca="1">'Census Tract'!U121</f>
        <v>66.710045930033218</v>
      </c>
    </row>
    <row r="128" spans="1:17" x14ac:dyDescent="0.25">
      <c r="A128" s="80" t="s">
        <v>268</v>
      </c>
      <c r="B128" s="4" t="str">
        <f>'Census Tract'!A122</f>
        <v>Columbia</v>
      </c>
      <c r="C128" s="4" t="str">
        <f>'Census Tract'!B122</f>
        <v>Columbia City</v>
      </c>
      <c r="D128" s="4">
        <f>'Census Tract'!C122</f>
        <v>41009970500</v>
      </c>
      <c r="E128" s="4">
        <f>'Census Tract'!D122</f>
        <v>0</v>
      </c>
      <c r="F128" s="29">
        <f ca="1">'Census Tract'!J122</f>
        <v>0.98954413272345654</v>
      </c>
      <c r="G128" s="29">
        <f ca="1">'Census Tract'!K122</f>
        <v>4.9916319819865196</v>
      </c>
      <c r="H128" s="29">
        <f ca="1">'Census Tract'!L122</f>
        <v>23.129025852781343</v>
      </c>
      <c r="I128" s="105">
        <f ca="1">'Census Tract'!M122</f>
        <v>50.312964767266855</v>
      </c>
      <c r="J128" s="29">
        <f ca="1">'Census Tract'!N122</f>
        <v>2.2646755907311027</v>
      </c>
      <c r="K128" s="29">
        <f ca="1">'Census Tract'!O122</f>
        <v>11.836986655846047</v>
      </c>
      <c r="L128" s="29">
        <f ca="1">'Census Tract'!P122</f>
        <v>55.224755537962729</v>
      </c>
      <c r="M128" s="105">
        <f ca="1">'Census Tract'!Q122</f>
        <v>120.25151500799367</v>
      </c>
      <c r="N128" s="29">
        <f ca="1">'Census Tract'!R122</f>
        <v>1.546671067448377</v>
      </c>
      <c r="O128" s="29">
        <f ca="1">'Census Tract'!S122</f>
        <v>8.0124226120696065</v>
      </c>
      <c r="P128" s="29">
        <f ca="1">'Census Tract'!T122</f>
        <v>36.921008371202007</v>
      </c>
      <c r="Q128" s="105">
        <f ca="1">'Census Tract'!U122</f>
        <v>80.244682908239056</v>
      </c>
    </row>
    <row r="129" spans="1:17" x14ac:dyDescent="0.25">
      <c r="A129" s="80" t="s">
        <v>268</v>
      </c>
      <c r="B129" s="4" t="str">
        <f>'Census Tract'!A123</f>
        <v>Columbia</v>
      </c>
      <c r="C129" s="4" t="str">
        <f>'Census Tract'!B123</f>
        <v>Scappoose</v>
      </c>
      <c r="D129" s="4">
        <f>'Census Tract'!C123</f>
        <v>41009971000</v>
      </c>
      <c r="E129" s="4">
        <f>'Census Tract'!D123</f>
        <v>0</v>
      </c>
      <c r="F129" s="29">
        <f ca="1">'Census Tract'!J123</f>
        <v>2.1312076274649598</v>
      </c>
      <c r="G129" s="29">
        <f ca="1">'Census Tract'!K123</f>
        <v>10.750611116483389</v>
      </c>
      <c r="H129" s="29">
        <f ca="1">'Census Tract'!L123</f>
        <v>49.813600710881552</v>
      </c>
      <c r="I129" s="105">
        <f ca="1">'Census Tract'!M123</f>
        <v>108.36037598167566</v>
      </c>
      <c r="J129" s="29">
        <f ca="1">'Census Tract'!N123</f>
        <v>1.4345568216080942</v>
      </c>
      <c r="K129" s="29">
        <f ca="1">'Census Tract'!O123</f>
        <v>7.4981291024318519</v>
      </c>
      <c r="L129" s="29">
        <f ca="1">'Census Tract'!P123</f>
        <v>34.982074299236963</v>
      </c>
      <c r="M129" s="105">
        <f ca="1">'Census Tract'!Q123</f>
        <v>76.173219629984601</v>
      </c>
      <c r="N129" s="29">
        <f ca="1">'Census Tract'!R123</f>
        <v>0.97973746865689182</v>
      </c>
      <c r="O129" s="29">
        <f ca="1">'Census Tract'!S123</f>
        <v>5.0754622705324044</v>
      </c>
      <c r="P129" s="29">
        <f ca="1">'Census Tract'!T123</f>
        <v>23.387581266091477</v>
      </c>
      <c r="Q129" s="105">
        <f ca="1">'Census Tract'!U123</f>
        <v>50.830925954666263</v>
      </c>
    </row>
    <row r="130" spans="1:17" x14ac:dyDescent="0.25">
      <c r="A130" s="80" t="s">
        <v>268</v>
      </c>
      <c r="B130" s="4" t="str">
        <f>'Census Tract'!A124</f>
        <v>Columbia</v>
      </c>
      <c r="C130" s="4" t="str">
        <f>'Census Tract'!B124</f>
        <v>Prescott</v>
      </c>
      <c r="D130" s="4">
        <f>'Census Tract'!C124</f>
        <v>41009970300</v>
      </c>
      <c r="E130" s="4">
        <f>'Census Tract'!D124</f>
        <v>0</v>
      </c>
      <c r="F130" s="29">
        <f ca="1">'Census Tract'!J124</f>
        <v>1.8884312719210061</v>
      </c>
      <c r="G130" s="29">
        <f ca="1">'Census Tract'!K124</f>
        <v>9.5259560650022248</v>
      </c>
      <c r="H130" s="29">
        <f ca="1">'Census Tract'!L124</f>
        <v>44.139088156938307</v>
      </c>
      <c r="I130" s="105">
        <f ca="1">'Census Tract'!M124</f>
        <v>96.016511954923857</v>
      </c>
      <c r="J130" s="29">
        <f ca="1">'Census Tract'!N124</f>
        <v>1.4363450998698843</v>
      </c>
      <c r="K130" s="29">
        <f ca="1">'Census Tract'!O124</f>
        <v>7.507476059677467</v>
      </c>
      <c r="L130" s="29">
        <f ca="1">'Census Tract'!P124</f>
        <v>35.025681971013633</v>
      </c>
      <c r="M130" s="105">
        <f ca="1">'Census Tract'!Q124</f>
        <v>76.268175027179808</v>
      </c>
      <c r="N130" s="29">
        <f ca="1">'Census Tract'!R124</f>
        <v>0.98095878188134578</v>
      </c>
      <c r="O130" s="29">
        <f ca="1">'Census Tract'!S124</f>
        <v>5.0817891993164146</v>
      </c>
      <c r="P130" s="29">
        <f ca="1">'Census Tract'!T124</f>
        <v>23.416735568342901</v>
      </c>
      <c r="Q130" s="105">
        <f ca="1">'Census Tract'!U124</f>
        <v>50.894290359994947</v>
      </c>
    </row>
    <row r="131" spans="1:17" x14ac:dyDescent="0.25">
      <c r="A131" s="80" t="s">
        <v>268</v>
      </c>
      <c r="B131" s="4" t="str">
        <f>'Census Tract'!A125</f>
        <v>Columbia</v>
      </c>
      <c r="C131" s="4" t="str">
        <f>'Census Tract'!B125</f>
        <v>St. Helens</v>
      </c>
      <c r="D131" s="4">
        <f>'Census Tract'!C125</f>
        <v>41009970800</v>
      </c>
      <c r="E131" s="4">
        <f>'Census Tract'!D125</f>
        <v>1</v>
      </c>
      <c r="F131" s="29">
        <f ca="1">'Census Tract'!J125</f>
        <v>1.1087446442696058</v>
      </c>
      <c r="G131" s="29">
        <f ca="1">'Census Tract'!K125</f>
        <v>5.509984503799255</v>
      </c>
      <c r="H131" s="29">
        <f ca="1">'Census Tract'!L125</f>
        <v>25.353556167142283</v>
      </c>
      <c r="I131" s="105">
        <f ca="1">'Census Tract'!M125</f>
        <v>55.066149363547446</v>
      </c>
      <c r="J131" s="29">
        <f ca="1">'Census Tract'!N125</f>
        <v>1.3903187284932161</v>
      </c>
      <c r="K131" s="29">
        <f ca="1">'Census Tract'!O125</f>
        <v>6.6159507377873314</v>
      </c>
      <c r="L131" s="29">
        <f ca="1">'Census Tract'!P125</f>
        <v>30.173964859662366</v>
      </c>
      <c r="M131" s="105">
        <f ca="1">'Census Tract'!Q125</f>
        <v>65.447860340664874</v>
      </c>
      <c r="N131" s="29">
        <f ca="1">'Census Tract'!R125</f>
        <v>0.57883609139575742</v>
      </c>
      <c r="O131" s="29">
        <f ca="1">'Census Tract'!S125</f>
        <v>2.7495497604037533</v>
      </c>
      <c r="P131" s="29">
        <f ca="1">'Census Tract'!T125</f>
        <v>12.064244420828395</v>
      </c>
      <c r="Q131" s="105">
        <f ca="1">'Census Tract'!U125</f>
        <v>25.917657829170349</v>
      </c>
    </row>
    <row r="132" spans="1:17" x14ac:dyDescent="0.25">
      <c r="A132" s="80" t="s">
        <v>268</v>
      </c>
      <c r="B132" s="4" t="str">
        <f>'Census Tract'!A126</f>
        <v>Columbia</v>
      </c>
      <c r="C132" s="4" t="str">
        <f>'Census Tract'!B126</f>
        <v>Undefined</v>
      </c>
      <c r="D132" s="4">
        <f>'Census Tract'!C126</f>
        <v>41009970400</v>
      </c>
      <c r="E132" s="4">
        <f>'Census Tract'!D126</f>
        <v>0</v>
      </c>
      <c r="F132" s="29">
        <f ca="1">'Census Tract'!J126</f>
        <v>0.2397032371193466</v>
      </c>
      <c r="G132" s="29">
        <f ca="1">'Census Tract'!K126</f>
        <v>1.2091530888041881</v>
      </c>
      <c r="H132" s="29">
        <f ca="1">'Census Tract'!L126</f>
        <v>5.6026832811085239</v>
      </c>
      <c r="I132" s="105">
        <f ca="1">'Census Tract'!M126</f>
        <v>12.1876125833752</v>
      </c>
      <c r="J132" s="29">
        <f ca="1">'Census Tract'!N126</f>
        <v>0.91595612568893758</v>
      </c>
      <c r="K132" s="29">
        <f ca="1">'Census Tract'!O126</f>
        <v>4.7875115012036824</v>
      </c>
      <c r="L132" s="29">
        <f ca="1">'Census Tract'!P126</f>
        <v>22.33584948400545</v>
      </c>
      <c r="M132" s="105">
        <f ca="1">'Census Tract'!Q126</f>
        <v>48.636154443378345</v>
      </c>
      <c r="N132" s="29">
        <f ca="1">'Census Tract'!R126</f>
        <v>0.62555663356527036</v>
      </c>
      <c r="O132" s="29">
        <f ca="1">'Census Tract'!S126</f>
        <v>3.2406529231696548</v>
      </c>
      <c r="P132" s="29">
        <f ca="1">'Census Tract'!T126</f>
        <v>14.932833613178824</v>
      </c>
      <c r="Q132" s="105">
        <f ca="1">'Census Tract'!U126</f>
        <v>32.455248409349359</v>
      </c>
    </row>
    <row r="133" spans="1:17" x14ac:dyDescent="0.25">
      <c r="A133" s="80" t="s">
        <v>268</v>
      </c>
      <c r="B133" s="4" t="str">
        <f>'Census Tract'!A127</f>
        <v>Columbia</v>
      </c>
      <c r="C133" s="4" t="str">
        <f>'Census Tract'!B127</f>
        <v>St. Helens</v>
      </c>
      <c r="D133" s="4">
        <f>'Census Tract'!C127</f>
        <v>41009970600</v>
      </c>
      <c r="E133" s="4">
        <f>'Census Tract'!D127</f>
        <v>0</v>
      </c>
      <c r="F133" s="29">
        <f ca="1">'Census Tract'!J127</f>
        <v>2.3386431211259331</v>
      </c>
      <c r="G133" s="29">
        <f ca="1">'Census Tract'!K127</f>
        <v>11.796993597179323</v>
      </c>
      <c r="H133" s="29">
        <f ca="1">'Census Tract'!L127</f>
        <v>54.662076627225474</v>
      </c>
      <c r="I133" s="105">
        <f ca="1">'Census Tract'!M127</f>
        <v>118.90734840959652</v>
      </c>
      <c r="J133" s="29">
        <f ca="1">'Census Tract'!N127</f>
        <v>1.9266909992527557</v>
      </c>
      <c r="K133" s="29">
        <f ca="1">'Census Tract'!O127</f>
        <v>10.070411736424928</v>
      </c>
      <c r="L133" s="29">
        <f ca="1">'Census Tract'!P127</f>
        <v>46.982905572173905</v>
      </c>
      <c r="M133" s="105">
        <f ca="1">'Census Tract'!Q127</f>
        <v>102.30494493810198</v>
      </c>
      <c r="N133" s="29">
        <f ca="1">'Census Tract'!R127</f>
        <v>1.3158428680265959</v>
      </c>
      <c r="O133" s="29">
        <f ca="1">'Census Tract'!S127</f>
        <v>6.8166330718918129</v>
      </c>
      <c r="P133" s="29">
        <f ca="1">'Census Tract'!T127</f>
        <v>31.410845245683067</v>
      </c>
      <c r="Q133" s="105">
        <f ca="1">'Census Tract'!U127</f>
        <v>68.26881030111872</v>
      </c>
    </row>
    <row r="134" spans="1:17" x14ac:dyDescent="0.25">
      <c r="A134" s="80" t="s">
        <v>268</v>
      </c>
      <c r="B134" s="4" t="str">
        <f>'Census Tract'!A128</f>
        <v>Columbia</v>
      </c>
      <c r="C134" s="4" t="str">
        <f>'Census Tract'!B128</f>
        <v>St. Helens</v>
      </c>
      <c r="D134" s="4">
        <f>'Census Tract'!C128</f>
        <v>41009970700</v>
      </c>
      <c r="E134" s="4">
        <f>'Census Tract'!D128</f>
        <v>1</v>
      </c>
      <c r="F134" s="29">
        <f ca="1">'Census Tract'!J128</f>
        <v>0.46773599717606668</v>
      </c>
      <c r="G134" s="29">
        <f ca="1">'Census Tract'!K128</f>
        <v>2.3244469406271469</v>
      </c>
      <c r="H134" s="29">
        <f ca="1">'Census Tract'!L128</f>
        <v>10.695673649553248</v>
      </c>
      <c r="I134" s="105">
        <f ca="1">'Census Tract'!M128</f>
        <v>23.230254519220104</v>
      </c>
      <c r="J134" s="29">
        <f ca="1">'Census Tract'!N128</f>
        <v>0.86645396894066928</v>
      </c>
      <c r="K134" s="29">
        <f ca="1">'Census Tract'!O128</f>
        <v>4.1230954151674242</v>
      </c>
      <c r="L134" s="29">
        <f ca="1">'Census Tract'!P128</f>
        <v>18.804574142265327</v>
      </c>
      <c r="M134" s="105">
        <f ca="1">'Census Tract'!Q128</f>
        <v>40.78745196240115</v>
      </c>
      <c r="N134" s="29">
        <f ca="1">'Census Tract'!R128</f>
        <v>0.36073370693891588</v>
      </c>
      <c r="O134" s="29">
        <f ca="1">'Census Tract'!S128</f>
        <v>1.7135339213071119</v>
      </c>
      <c r="P134" s="29">
        <f ca="1">'Census Tract'!T128</f>
        <v>7.5185007915601085</v>
      </c>
      <c r="Q134" s="105">
        <f ca="1">'Census Tract'!U128</f>
        <v>16.152021138396421</v>
      </c>
    </row>
    <row r="135" spans="1:17" x14ac:dyDescent="0.25">
      <c r="A135" s="80" t="s">
        <v>268</v>
      </c>
      <c r="B135" s="4" t="str">
        <f>'Census Tract'!A129</f>
        <v>Columbia</v>
      </c>
      <c r="C135" s="4" t="str">
        <f>'Census Tract'!B129</f>
        <v>Scappoose</v>
      </c>
      <c r="D135" s="4">
        <f>'Census Tract'!C129</f>
        <v>41009970900</v>
      </c>
      <c r="E135" s="4">
        <f>'Census Tract'!D129</f>
        <v>0</v>
      </c>
      <c r="F135" s="29">
        <f ca="1">'Census Tract'!J129</f>
        <v>2.1435001011633878</v>
      </c>
      <c r="G135" s="29">
        <f ca="1">'Census Tract'!K129</f>
        <v>10.812618967191296</v>
      </c>
      <c r="H135" s="29">
        <f ca="1">'Census Tract'!L129</f>
        <v>50.100917802220451</v>
      </c>
      <c r="I135" s="105">
        <f ca="1">'Census Tract'!M129</f>
        <v>108.98538175518208</v>
      </c>
      <c r="J135" s="29">
        <f ca="1">'Census Tract'!N129</f>
        <v>1.432768543346304</v>
      </c>
      <c r="K135" s="29">
        <f ca="1">'Census Tract'!O129</f>
        <v>7.4887821451862377</v>
      </c>
      <c r="L135" s="29">
        <f ca="1">'Census Tract'!P129</f>
        <v>34.938466627460308</v>
      </c>
      <c r="M135" s="105">
        <f ca="1">'Census Tract'!Q129</f>
        <v>76.078264232789408</v>
      </c>
      <c r="N135" s="29">
        <f ca="1">'Census Tract'!R129</f>
        <v>0.97851615543243797</v>
      </c>
      <c r="O135" s="29">
        <f ca="1">'Census Tract'!S129</f>
        <v>5.0691353417483951</v>
      </c>
      <c r="P135" s="29">
        <f ca="1">'Census Tract'!T129</f>
        <v>23.358426963840053</v>
      </c>
      <c r="Q135" s="105">
        <f ca="1">'Census Tract'!U129</f>
        <v>50.767561549337586</v>
      </c>
    </row>
    <row r="136" spans="1:17" x14ac:dyDescent="0.25">
      <c r="A136" s="80" t="s">
        <v>268</v>
      </c>
      <c r="B136" s="4" t="str">
        <f>'Census Tract'!A130</f>
        <v>Coos</v>
      </c>
      <c r="C136" s="4" t="str">
        <f>'Census Tract'!B130</f>
        <v>Myrtle Point</v>
      </c>
      <c r="D136" s="4">
        <f>'Census Tract'!C130</f>
        <v>41011001100</v>
      </c>
      <c r="E136" s="4">
        <f>'Census Tract'!D130</f>
        <v>0</v>
      </c>
      <c r="F136" s="29">
        <f ca="1">'Census Tract'!J130</f>
        <v>1.5903387847341266</v>
      </c>
      <c r="G136" s="29">
        <f ca="1">'Census Tract'!K130</f>
        <v>8.0222656853354799</v>
      </c>
      <c r="H136" s="29">
        <f ca="1">'Census Tract'!L130</f>
        <v>37.17164869197002</v>
      </c>
      <c r="I136" s="105">
        <f ca="1">'Census Tract'!M130</f>
        <v>80.860121947393168</v>
      </c>
      <c r="J136" s="29">
        <f ca="1">'Census Tract'!N130</f>
        <v>1.7486904010100452</v>
      </c>
      <c r="K136" s="29">
        <f ca="1">'Census Tract'!O130</f>
        <v>9.1400397596371281</v>
      </c>
      <c r="L136" s="29">
        <f ca="1">'Census Tract'!P130</f>
        <v>42.642310581969866</v>
      </c>
      <c r="M136" s="105">
        <f ca="1">'Census Tract'!Q130</f>
        <v>92.853330014259839</v>
      </c>
      <c r="N136" s="29">
        <f ca="1">'Census Tract'!R130</f>
        <v>1.1942765048718516</v>
      </c>
      <c r="O136" s="29">
        <f ca="1">'Census Tract'!S130</f>
        <v>6.1868669260654316</v>
      </c>
      <c r="P136" s="29">
        <f ca="1">'Census Tract'!T130</f>
        <v>28.50890131839569</v>
      </c>
      <c r="Q136" s="105">
        <f ca="1">'Census Tract'!U130</f>
        <v>61.96168109377296</v>
      </c>
    </row>
    <row r="137" spans="1:17" x14ac:dyDescent="0.25">
      <c r="A137" s="80" t="s">
        <v>268</v>
      </c>
      <c r="B137" s="4" t="str">
        <f>'Census Tract'!A131</f>
        <v>Coos</v>
      </c>
      <c r="C137" s="4" t="str">
        <f>'Census Tract'!B131</f>
        <v>North Bend</v>
      </c>
      <c r="D137" s="4">
        <f>'Census Tract'!C131</f>
        <v>41011000300</v>
      </c>
      <c r="E137" s="4">
        <f>'Census Tract'!D131</f>
        <v>1</v>
      </c>
      <c r="F137" s="29">
        <f ca="1">'Census Tract'!J131</f>
        <v>1.1272738004746534</v>
      </c>
      <c r="G137" s="29">
        <f ca="1">'Census Tract'!K131</f>
        <v>5.6020664489846981</v>
      </c>
      <c r="H137" s="29">
        <f ca="1">'Census Tract'!L131</f>
        <v>25.77726058366634</v>
      </c>
      <c r="I137" s="105">
        <f ca="1">'Census Tract'!M131</f>
        <v>55.986405698891275</v>
      </c>
      <c r="J137" s="29">
        <f ca="1">'Census Tract'!N131</f>
        <v>0.71364669041860518</v>
      </c>
      <c r="K137" s="29">
        <f ca="1">'Census Tract'!O131</f>
        <v>3.3959488937557643</v>
      </c>
      <c r="L137" s="29">
        <f ca="1">'Census Tract'!P131</f>
        <v>15.48821124077263</v>
      </c>
      <c r="M137" s="105">
        <f ca="1">'Census Tract'!Q131</f>
        <v>33.594202516219987</v>
      </c>
      <c r="N137" s="29">
        <f ca="1">'Census Tract'!R131</f>
        <v>0.29711493663550914</v>
      </c>
      <c r="O137" s="29">
        <f ca="1">'Census Tract'!S131</f>
        <v>1.4113361536746225</v>
      </c>
      <c r="P137" s="29">
        <f ca="1">'Census Tract'!T131</f>
        <v>6.1925427075675881</v>
      </c>
      <c r="Q137" s="105">
        <f ca="1">'Census Tract'!U131</f>
        <v>13.303460820983625</v>
      </c>
    </row>
    <row r="138" spans="1:17" x14ac:dyDescent="0.25">
      <c r="A138" s="80" t="s">
        <v>268</v>
      </c>
      <c r="B138" s="4" t="str">
        <f>'Census Tract'!A132</f>
        <v>Coos</v>
      </c>
      <c r="C138" s="4" t="str">
        <f>'Census Tract'!B132</f>
        <v>Coos Bay</v>
      </c>
      <c r="D138" s="4">
        <f>'Census Tract'!C132</f>
        <v>41011000800</v>
      </c>
      <c r="E138" s="4">
        <f>'Census Tract'!D132</f>
        <v>0</v>
      </c>
      <c r="F138" s="29">
        <f ca="1">'Census Tract'!J132</f>
        <v>1.0479333827909896</v>
      </c>
      <c r="G138" s="29">
        <f ca="1">'Census Tract'!K132</f>
        <v>5.2861692728490786</v>
      </c>
      <c r="H138" s="29">
        <f ca="1">'Census Tract'!L132</f>
        <v>24.493782036641111</v>
      </c>
      <c r="I138" s="105">
        <f ca="1">'Census Tract'!M132</f>
        <v>53.281742191422353</v>
      </c>
      <c r="J138" s="29">
        <f ca="1">'Census Tract'!N132</f>
        <v>0.96293063366348941</v>
      </c>
      <c r="K138" s="29">
        <f ca="1">'Census Tract'!O132</f>
        <v>5.0330374504104736</v>
      </c>
      <c r="L138" s="29">
        <f ca="1">'Census Tract'!P132</f>
        <v>23.481336162109859</v>
      </c>
      <c r="M138" s="105">
        <f ca="1">'Census Tract'!Q132</f>
        <v>51.130443591817205</v>
      </c>
      <c r="N138" s="29">
        <f ca="1">'Census Tract'!R132</f>
        <v>0.65763809931216244</v>
      </c>
      <c r="O138" s="29">
        <f ca="1">'Census Tract'!S132</f>
        <v>3.406848740101049</v>
      </c>
      <c r="P138" s="29">
        <f ca="1">'Census Tract'!T132</f>
        <v>15.698659062642704</v>
      </c>
      <c r="Q138" s="105">
        <f ca="1">'Census Tract'!U132</f>
        <v>34.119705125629672</v>
      </c>
    </row>
    <row r="139" spans="1:17" x14ac:dyDescent="0.25">
      <c r="A139" s="80" t="s">
        <v>268</v>
      </c>
      <c r="B139" s="4" t="str">
        <f>'Census Tract'!A133</f>
        <v>Coos</v>
      </c>
      <c r="C139" s="4" t="str">
        <f>'Census Tract'!B133</f>
        <v>Coquille</v>
      </c>
      <c r="D139" s="4">
        <f>'Census Tract'!C133</f>
        <v>41011000900</v>
      </c>
      <c r="E139" s="4">
        <f>'Census Tract'!D133</f>
        <v>0</v>
      </c>
      <c r="F139" s="29">
        <f ca="1">'Census Tract'!J133</f>
        <v>3.4526485500459732</v>
      </c>
      <c r="G139" s="29">
        <f ca="1">'Census Tract'!K133</f>
        <v>17.416455067583403</v>
      </c>
      <c r="H139" s="29">
        <f ca="1">'Census Tract'!L133</f>
        <v>80.700188029813162</v>
      </c>
      <c r="I139" s="105">
        <f ca="1">'Census Tract'!M133</f>
        <v>175.54849663361585</v>
      </c>
      <c r="J139" s="29">
        <f ca="1">'Census Tract'!N133</f>
        <v>2.0636220787348303</v>
      </c>
      <c r="K139" s="29">
        <f ca="1">'Census Tract'!O133</f>
        <v>10.786121910205999</v>
      </c>
      <c r="L139" s="29">
        <f ca="1">'Census Tract'!P133</f>
        <v>50.322008718291926</v>
      </c>
      <c r="M139" s="105">
        <f ca="1">'Census Tract'!Q133</f>
        <v>109.57581844722286</v>
      </c>
      <c r="N139" s="29">
        <f ca="1">'Census Tract'!R133</f>
        <v>1.4093606061680783</v>
      </c>
      <c r="O139" s="29">
        <f ca="1">'Census Tract'!S133</f>
        <v>7.3010952535957641</v>
      </c>
      <c r="P139" s="29">
        <f ca="1">'Census Tract'!T133</f>
        <v>33.643232768437834</v>
      </c>
      <c r="Q139" s="105">
        <f ca="1">'Census Tract'!U133</f>
        <v>73.120715403241846</v>
      </c>
    </row>
    <row r="140" spans="1:17" x14ac:dyDescent="0.25">
      <c r="A140" s="80" t="s">
        <v>268</v>
      </c>
      <c r="B140" s="4" t="str">
        <f>'Census Tract'!A134</f>
        <v>Coos</v>
      </c>
      <c r="C140" s="4" t="str">
        <f>'Census Tract'!B134</f>
        <v>Coos Bay</v>
      </c>
      <c r="D140" s="4">
        <f>'Census Tract'!C134</f>
        <v>41011000502</v>
      </c>
      <c r="E140" s="4">
        <f>'Census Tract'!D134</f>
        <v>0</v>
      </c>
      <c r="F140" s="29">
        <f ca="1">'Census Tract'!J134</f>
        <v>0.57006346776459993</v>
      </c>
      <c r="G140" s="29">
        <f ca="1">'Census Tract'!K134</f>
        <v>2.8756140765791911</v>
      </c>
      <c r="H140" s="29">
        <f ca="1">'Census Tract'!L134</f>
        <v>13.324330110841426</v>
      </c>
      <c r="I140" s="105">
        <f ca="1">'Census Tract'!M134</f>
        <v>28.984642746360255</v>
      </c>
      <c r="J140" s="29">
        <f ca="1">'Census Tract'!N134</f>
        <v>0.86353359252111539</v>
      </c>
      <c r="K140" s="29">
        <f ca="1">'Census Tract'!O134</f>
        <v>4.5135098613604967</v>
      </c>
      <c r="L140" s="29">
        <f ca="1">'Census Tract'!P134</f>
        <v>21.057511168918509</v>
      </c>
      <c r="M140" s="105">
        <f ca="1">'Census Tract'!Q134</f>
        <v>45.852581794038173</v>
      </c>
      <c r="N140" s="29">
        <f ca="1">'Census Tract'!R134</f>
        <v>0.58975441285654262</v>
      </c>
      <c r="O140" s="29">
        <f ca="1">'Census Tract'!S134</f>
        <v>3.0551819922094161</v>
      </c>
      <c r="P140" s="29">
        <f ca="1">'Census Tract'!T134</f>
        <v>14.078189003659302</v>
      </c>
      <c r="Q140" s="105">
        <f ca="1">'Census Tract'!U134</f>
        <v>30.597750775465069</v>
      </c>
    </row>
    <row r="141" spans="1:17" x14ac:dyDescent="0.25">
      <c r="A141" s="80" t="s">
        <v>268</v>
      </c>
      <c r="B141" s="4" t="str">
        <f>'Census Tract'!A135</f>
        <v>Coos</v>
      </c>
      <c r="C141" s="4" t="str">
        <f>'Census Tract'!B135</f>
        <v>Coos Bay</v>
      </c>
      <c r="D141" s="4">
        <f>'Census Tract'!C135</f>
        <v>41011000503</v>
      </c>
      <c r="E141" s="4">
        <f>'Census Tract'!D135</f>
        <v>1</v>
      </c>
      <c r="F141" s="29">
        <f ca="1">'Census Tract'!J135</f>
        <v>0.65553149925425203</v>
      </c>
      <c r="G141" s="29">
        <f ca="1">'Census Tract'!K135</f>
        <v>3.2577098985877257</v>
      </c>
      <c r="H141" s="29">
        <f ca="1">'Census Tract'!L135</f>
        <v>14.989975168378161</v>
      </c>
      <c r="I141" s="105">
        <f ca="1">'Census Tract'!M135</f>
        <v>32.557176836894129</v>
      </c>
      <c r="J141" s="29">
        <f ca="1">'Census Tract'!N135</f>
        <v>0.56555119218577254</v>
      </c>
      <c r="K141" s="29">
        <f ca="1">'Census Tract'!O135</f>
        <v>2.6912237823718734</v>
      </c>
      <c r="L141" s="29">
        <f ca="1">'Census Tract'!P135</f>
        <v>12.274107691729139</v>
      </c>
      <c r="M141" s="105">
        <f ca="1">'Census Tract'!Q135</f>
        <v>26.62275540356541</v>
      </c>
      <c r="N141" s="29">
        <f ca="1">'Census Tract'!R135</f>
        <v>0.23545783773178938</v>
      </c>
      <c r="O141" s="29">
        <f ca="1">'Census Tract'!S135</f>
        <v>1.1184565906378319</v>
      </c>
      <c r="P141" s="29">
        <f ca="1">'Census Tract'!T135</f>
        <v>4.9074702621711435</v>
      </c>
      <c r="Q141" s="105">
        <f ca="1">'Census Tract'!U135</f>
        <v>10.542735261745225</v>
      </c>
    </row>
    <row r="142" spans="1:17" x14ac:dyDescent="0.25">
      <c r="A142" s="80" t="s">
        <v>268</v>
      </c>
      <c r="B142" s="4" t="str">
        <f>'Census Tract'!A136</f>
        <v>Coos</v>
      </c>
      <c r="C142" s="4" t="str">
        <f>'Census Tract'!B136</f>
        <v>Coos Bay</v>
      </c>
      <c r="D142" s="4">
        <f>'Census Tract'!C136</f>
        <v>41011000200</v>
      </c>
      <c r="E142" s="4">
        <f>'Census Tract'!D136</f>
        <v>0</v>
      </c>
      <c r="F142" s="29">
        <f ca="1">'Census Tract'!J136</f>
        <v>0.3518720596175024</v>
      </c>
      <c r="G142" s="29">
        <f ca="1">'Census Tract'!K136</f>
        <v>1.7749747265138403</v>
      </c>
      <c r="H142" s="29">
        <f ca="1">'Census Tract'!L136</f>
        <v>8.224451739575974</v>
      </c>
      <c r="I142" s="105">
        <f ca="1">'Census Tract'!M136</f>
        <v>17.890790266621288</v>
      </c>
      <c r="J142" s="29">
        <f ca="1">'Census Tract'!N136</f>
        <v>0.90154860123872516</v>
      </c>
      <c r="K142" s="29">
        <f ca="1">'Census Tract'!O136</f>
        <v>4.712206377874347</v>
      </c>
      <c r="L142" s="29">
        <f ca="1">'Census Tract'!P136</f>
        <v>21.984517920700462</v>
      </c>
      <c r="M142" s="105">
        <f ca="1">'Census Tract'!Q136</f>
        <v>47.871132446522076</v>
      </c>
      <c r="N142" s="29">
        <f ca="1">'Census Tract'!R136</f>
        <v>0.61571694557114809</v>
      </c>
      <c r="O142" s="29">
        <f ca="1">'Census Tract'!S136</f>
        <v>3.1896790992977948</v>
      </c>
      <c r="P142" s="29">
        <f ca="1">'Census Tract'!T136</f>
        <v>14.697947727972251</v>
      </c>
      <c r="Q142" s="105">
        <f ca="1">'Census Tract'!U136</f>
        <v>31.944743842721003</v>
      </c>
    </row>
    <row r="143" spans="1:17" x14ac:dyDescent="0.25">
      <c r="A143" s="80" t="s">
        <v>268</v>
      </c>
      <c r="B143" s="4" t="str">
        <f>'Census Tract'!A137</f>
        <v>Coos</v>
      </c>
      <c r="C143" s="4" t="str">
        <f>'Census Tract'!B137</f>
        <v>Coos Bay</v>
      </c>
      <c r="D143" s="4">
        <f>'Census Tract'!C137</f>
        <v>41011000504</v>
      </c>
      <c r="E143" s="4">
        <f>'Census Tract'!D137</f>
        <v>1</v>
      </c>
      <c r="F143" s="29">
        <f ca="1">'Census Tract'!J137</f>
        <v>0.99406419100052734</v>
      </c>
      <c r="G143" s="29">
        <f ca="1">'Census Tract'!K137</f>
        <v>4.9400719241379951</v>
      </c>
      <c r="H143" s="29">
        <f ca="1">'Census Tract'!L137</f>
        <v>22.731169372979871</v>
      </c>
      <c r="I143" s="105">
        <f ca="1">'Census Tract'!M137</f>
        <v>49.370508801554507</v>
      </c>
      <c r="J143" s="29">
        <f ca="1">'Census Tract'!N137</f>
        <v>0.89409697778578634</v>
      </c>
      <c r="K143" s="29">
        <f ca="1">'Census Tract'!O137</f>
        <v>4.2546370401311613</v>
      </c>
      <c r="L143" s="29">
        <f ca="1">'Census Tract'!P137</f>
        <v>19.404507927528993</v>
      </c>
      <c r="M143" s="105">
        <f ca="1">'Census Tract'!Q137</f>
        <v>42.088718891497123</v>
      </c>
      <c r="N143" s="29">
        <f ca="1">'Census Tract'!R137</f>
        <v>0.37224241416295445</v>
      </c>
      <c r="O143" s="29">
        <f ca="1">'Census Tract'!S137</f>
        <v>1.7682018379432514</v>
      </c>
      <c r="P143" s="29">
        <f ca="1">'Census Tract'!T137</f>
        <v>7.7583681028463793</v>
      </c>
      <c r="Q143" s="105">
        <f ca="1">'Census Tract'!U137</f>
        <v>16.667328909149774</v>
      </c>
    </row>
    <row r="144" spans="1:17" x14ac:dyDescent="0.25">
      <c r="A144" s="80" t="s">
        <v>268</v>
      </c>
      <c r="B144" s="4" t="str">
        <f>'Census Tract'!A138</f>
        <v>Coos</v>
      </c>
      <c r="C144" s="4" t="str">
        <f>'Census Tract'!B138</f>
        <v>Coos Bay</v>
      </c>
      <c r="D144" s="4">
        <f>'Census Tract'!C138</f>
        <v>41011000700</v>
      </c>
      <c r="E144" s="4">
        <f>'Census Tract'!D138</f>
        <v>1</v>
      </c>
      <c r="F144" s="29">
        <f ca="1">'Census Tract'!J138</f>
        <v>2.2555491769603906</v>
      </c>
      <c r="G144" s="29">
        <f ca="1">'Census Tract'!K138</f>
        <v>11.209110300411854</v>
      </c>
      <c r="H144" s="29">
        <f ca="1">'Census Tract'!L138</f>
        <v>51.577424108766415</v>
      </c>
      <c r="I144" s="105">
        <f ca="1">'Census Tract'!M138</f>
        <v>112.02255498347682</v>
      </c>
      <c r="J144" s="29">
        <f ca="1">'Census Tract'!N138</f>
        <v>1.4183497805886909</v>
      </c>
      <c r="K144" s="29">
        <f ca="1">'Census Tract'!O138</f>
        <v>6.7493388997902981</v>
      </c>
      <c r="L144" s="29">
        <f ca="1">'Census Tract'!P138</f>
        <v>30.78232031339698</v>
      </c>
      <c r="M144" s="105">
        <f ca="1">'Census Tract'!Q138</f>
        <v>66.767394016755659</v>
      </c>
      <c r="N144" s="29">
        <f ca="1">'Census Tract'!R138</f>
        <v>0.59050635397665496</v>
      </c>
      <c r="O144" s="29">
        <f ca="1">'Census Tract'!S138</f>
        <v>2.8049850868461346</v>
      </c>
      <c r="P144" s="29">
        <f ca="1">'Census Tract'!T138</f>
        <v>12.307478908663629</v>
      </c>
      <c r="Q144" s="105">
        <f ca="1">'Census Tract'!U138</f>
        <v>26.440199316897786</v>
      </c>
    </row>
    <row r="145" spans="1:17" x14ac:dyDescent="0.25">
      <c r="A145" s="80" t="s">
        <v>268</v>
      </c>
      <c r="B145" s="4" t="str">
        <f>'Census Tract'!A139</f>
        <v>Coos</v>
      </c>
      <c r="C145" s="4" t="str">
        <f>'Census Tract'!B139</f>
        <v>Lakeside</v>
      </c>
      <c r="D145" s="4">
        <f>'Census Tract'!C139</f>
        <v>41011000100</v>
      </c>
      <c r="E145" s="4">
        <f>'Census Tract'!D139</f>
        <v>0</v>
      </c>
      <c r="F145" s="29">
        <f ca="1">'Census Tract'!J139</f>
        <v>1.0940301591600947</v>
      </c>
      <c r="G145" s="29">
        <f ca="1">'Census Tract'!K139</f>
        <v>5.5186987130037295</v>
      </c>
      <c r="H145" s="29">
        <f ca="1">'Census Tract'!L139</f>
        <v>25.57122112916198</v>
      </c>
      <c r="I145" s="105">
        <f ca="1">'Census Tract'!M139</f>
        <v>55.62551384207142</v>
      </c>
      <c r="J145" s="29">
        <f ca="1">'Census Tract'!N139</f>
        <v>1.7343911775474583</v>
      </c>
      <c r="K145" s="29">
        <f ca="1">'Census Tract'!O139</f>
        <v>9.0653007029667805</v>
      </c>
      <c r="L145" s="29">
        <f ca="1">'Census Tract'!P139</f>
        <v>42.293619968914271</v>
      </c>
      <c r="M145" s="105">
        <f ca="1">'Census Tract'!Q139</f>
        <v>92.094058667912677</v>
      </c>
      <c r="N145" s="29">
        <f ca="1">'Census Tract'!R139</f>
        <v>1.1845107815571834</v>
      </c>
      <c r="O145" s="29">
        <f ca="1">'Census Tract'!S139</f>
        <v>6.1362762711055829</v>
      </c>
      <c r="P145" s="29">
        <f ca="1">'Census Tract'!T139</f>
        <v>28.275781064296325</v>
      </c>
      <c r="Q145" s="105">
        <f ca="1">'Census Tract'!U139</f>
        <v>61.455013976731735</v>
      </c>
    </row>
    <row r="146" spans="1:17" x14ac:dyDescent="0.25">
      <c r="A146" s="80" t="s">
        <v>268</v>
      </c>
      <c r="B146" s="4" t="str">
        <f>'Census Tract'!A140</f>
        <v>Coos</v>
      </c>
      <c r="C146" s="4" t="str">
        <f>'Census Tract'!B140</f>
        <v>North Bend</v>
      </c>
      <c r="D146" s="4">
        <f>'Census Tract'!C140</f>
        <v>41011000400</v>
      </c>
      <c r="E146" s="4">
        <f>'Census Tract'!D140</f>
        <v>1</v>
      </c>
      <c r="F146" s="29">
        <f ca="1">'Census Tract'!J140</f>
        <v>1.0331256554327897</v>
      </c>
      <c r="G146" s="29">
        <f ca="1">'Census Tract'!K140</f>
        <v>5.1341906193937952</v>
      </c>
      <c r="H146" s="29">
        <f ca="1">'Census Tract'!L140</f>
        <v>23.62438408889545</v>
      </c>
      <c r="I146" s="105">
        <f ca="1">'Census Tract'!M140</f>
        <v>51.310508643630698</v>
      </c>
      <c r="J146" s="29">
        <f ca="1">'Census Tract'!N140</f>
        <v>1.1908140683837174</v>
      </c>
      <c r="K146" s="29">
        <f ca="1">'Census Tract'!O140</f>
        <v>5.6665907268825446</v>
      </c>
      <c r="L146" s="29">
        <f ca="1">'Census Tract'!P140</f>
        <v>25.844132800212932</v>
      </c>
      <c r="M146" s="105">
        <f ca="1">'Census Tract'!Q140</f>
        <v>56.056378470670055</v>
      </c>
      <c r="N146" s="29">
        <f ca="1">'Census Tract'!R140</f>
        <v>0.49577564251712114</v>
      </c>
      <c r="O146" s="29">
        <f ca="1">'Census Tract'!S140</f>
        <v>2.3550013887523091</v>
      </c>
      <c r="P146" s="29">
        <f ca="1">'Census Tract'!T140</f>
        <v>10.333078082255241</v>
      </c>
      <c r="Q146" s="105">
        <f ca="1">'Census Tract'!U140</f>
        <v>22.198587223218897</v>
      </c>
    </row>
    <row r="147" spans="1:17" x14ac:dyDescent="0.25">
      <c r="A147" s="80" t="s">
        <v>268</v>
      </c>
      <c r="B147" s="4" t="str">
        <f>'Census Tract'!A141</f>
        <v>Coos</v>
      </c>
      <c r="C147" s="4" t="str">
        <f>'Census Tract'!B141</f>
        <v>Bandon</v>
      </c>
      <c r="D147" s="4">
        <f>'Census Tract'!C141</f>
        <v>41011001000</v>
      </c>
      <c r="E147" s="4">
        <f>'Census Tract'!D141</f>
        <v>0</v>
      </c>
      <c r="F147" s="29">
        <f ca="1">'Census Tract'!J141</f>
        <v>4.1302711626718187</v>
      </c>
      <c r="G147" s="29">
        <f ca="1">'Census Tract'!K141</f>
        <v>20.834637837856778</v>
      </c>
      <c r="H147" s="29">
        <f ca="1">'Census Tract'!L141</f>
        <v>96.538542689869956</v>
      </c>
      <c r="I147" s="105">
        <f ca="1">'Census Tract'!M141</f>
        <v>210.0019398981573</v>
      </c>
      <c r="J147" s="29">
        <f ca="1">'Census Tract'!N141</f>
        <v>2.1166338340107633</v>
      </c>
      <c r="K147" s="29">
        <f ca="1">'Census Tract'!O141</f>
        <v>11.063203291032655</v>
      </c>
      <c r="L147" s="29">
        <f ca="1">'Census Tract'!P141</f>
        <v>51.614715381327315</v>
      </c>
      <c r="M147" s="105">
        <f ca="1">'Census Tract'!Q141</f>
        <v>112.39067807270503</v>
      </c>
      <c r="N147" s="29">
        <f ca="1">'Census Tract'!R141</f>
        <v>1.4455652389444091</v>
      </c>
      <c r="O147" s="29">
        <f ca="1">'Census Tract'!S141</f>
        <v>7.4886508524713022</v>
      </c>
      <c r="P147" s="29">
        <f ca="1">'Census Tract'!T141</f>
        <v>34.50748346656232</v>
      </c>
      <c r="Q147" s="105">
        <f ca="1">'Census Tract'!U141</f>
        <v>74.999091056662962</v>
      </c>
    </row>
    <row r="148" spans="1:17" x14ac:dyDescent="0.25">
      <c r="A148" s="80" t="s">
        <v>268</v>
      </c>
      <c r="B148" s="4" t="str">
        <f>'Census Tract'!A142</f>
        <v>Coos</v>
      </c>
      <c r="C148" s="4" t="str">
        <f>'Census Tract'!B142</f>
        <v>Coos Bay</v>
      </c>
      <c r="D148" s="4">
        <f>'Census Tract'!C142</f>
        <v>41011000600</v>
      </c>
      <c r="E148" s="4">
        <f>'Census Tract'!D142</f>
        <v>1</v>
      </c>
      <c r="F148" s="29">
        <f ca="1">'Census Tract'!J142</f>
        <v>1.3396079148243882</v>
      </c>
      <c r="G148" s="29">
        <f ca="1">'Census Tract'!K142</f>
        <v>6.6572757667854594</v>
      </c>
      <c r="H148" s="29">
        <f ca="1">'Census Tract'!L142</f>
        <v>30.632684167617711</v>
      </c>
      <c r="I148" s="105">
        <f ca="1">'Census Tract'!M142</f>
        <v>66.532045866074711</v>
      </c>
      <c r="J148" s="29">
        <f ca="1">'Census Tract'!N142</f>
        <v>0.53003983825782874</v>
      </c>
      <c r="K148" s="29">
        <f ca="1">'Census Tract'!O142</f>
        <v>2.5222399634787558</v>
      </c>
      <c r="L148" s="29">
        <f ca="1">'Census Tract'!P142</f>
        <v>11.503407906434518</v>
      </c>
      <c r="M148" s="105">
        <f ca="1">'Census Tract'!Q142</f>
        <v>24.951094017760141</v>
      </c>
      <c r="N148" s="29">
        <f ca="1">'Census Tract'!R142</f>
        <v>0.22067327582770027</v>
      </c>
      <c r="O148" s="29">
        <f ca="1">'Census Tract'!S142</f>
        <v>1.0482279209931309</v>
      </c>
      <c r="P148" s="29">
        <f ca="1">'Census Tract'!T142</f>
        <v>4.5993267805929561</v>
      </c>
      <c r="Q148" s="105">
        <f ca="1">'Census Tract'!U142</f>
        <v>9.8807495592635473</v>
      </c>
    </row>
    <row r="149" spans="1:17" x14ac:dyDescent="0.25">
      <c r="A149" s="80" t="s">
        <v>268</v>
      </c>
      <c r="B149" s="4" t="str">
        <f>'Census Tract'!A143</f>
        <v>Crook</v>
      </c>
      <c r="C149" s="4" t="str">
        <f>'Census Tract'!B143</f>
        <v>Prineville</v>
      </c>
      <c r="D149" s="4">
        <f>'Census Tract'!C143</f>
        <v>41013950100</v>
      </c>
      <c r="E149" s="4">
        <f>'Census Tract'!D143</f>
        <v>0</v>
      </c>
      <c r="F149" s="29">
        <f ca="1">'Census Tract'!J143</f>
        <v>2.3478624763997535</v>
      </c>
      <c r="G149" s="29">
        <f ca="1">'Census Tract'!K143</f>
        <v>11.843499485210252</v>
      </c>
      <c r="H149" s="29">
        <f ca="1">'Census Tract'!L143</f>
        <v>54.877564445729639</v>
      </c>
      <c r="I149" s="105">
        <f ca="1">'Census Tract'!M143</f>
        <v>119.37610273972631</v>
      </c>
      <c r="J149" s="29">
        <f ca="1">'Census Tract'!N143</f>
        <v>2.4851654772840304</v>
      </c>
      <c r="K149" s="29">
        <f ca="1">'Census Tract'!O143</f>
        <v>12.989441274758351</v>
      </c>
      <c r="L149" s="29">
        <f ca="1">'Census Tract'!P143</f>
        <v>60.601463854736537</v>
      </c>
      <c r="M149" s="105">
        <f ca="1">'Census Tract'!Q143</f>
        <v>131.95925938005652</v>
      </c>
      <c r="N149" s="29">
        <f ca="1">'Census Tract'!R143</f>
        <v>1.6972556940466152</v>
      </c>
      <c r="O149" s="29">
        <f ca="1">'Census Tract'!S143</f>
        <v>8.7925158669180892</v>
      </c>
      <c r="P149" s="29">
        <f ca="1">'Census Tract'!T143</f>
        <v>40.515655207377762</v>
      </c>
      <c r="Q149" s="105">
        <f ca="1">'Census Tract'!U143</f>
        <v>88.057343186527035</v>
      </c>
    </row>
    <row r="150" spans="1:17" x14ac:dyDescent="0.25">
      <c r="A150" s="80" t="s">
        <v>268</v>
      </c>
      <c r="B150" s="4" t="str">
        <f>'Census Tract'!A144</f>
        <v>Crook</v>
      </c>
      <c r="C150" s="4" t="str">
        <f>'Census Tract'!B144</f>
        <v>Prineville</v>
      </c>
      <c r="D150" s="4">
        <f>'Census Tract'!C144</f>
        <v>41013950300</v>
      </c>
      <c r="E150" s="4">
        <f>'Census Tract'!D144</f>
        <v>0</v>
      </c>
      <c r="F150" s="29">
        <f ca="1">'Census Tract'!J144</f>
        <v>4.852453992454465</v>
      </c>
      <c r="G150" s="29">
        <f ca="1">'Census Tract'!K144</f>
        <v>24.477599066946322</v>
      </c>
      <c r="H150" s="29">
        <f ca="1">'Census Tract'!L144</f>
        <v>113.41842180603025</v>
      </c>
      <c r="I150" s="105">
        <f ca="1">'Census Tract'!M144</f>
        <v>246.72102909165952</v>
      </c>
      <c r="J150" s="29">
        <f ca="1">'Census Tract'!N144</f>
        <v>2.0856802599615212</v>
      </c>
      <c r="K150" s="29">
        <f ca="1">'Census Tract'!O144</f>
        <v>10.901415419749361</v>
      </c>
      <c r="L150" s="29">
        <f ca="1">'Census Tract'!P144</f>
        <v>50.859903713425787</v>
      </c>
      <c r="M150" s="105">
        <f ca="1">'Census Tract'!Q144</f>
        <v>110.74708099877188</v>
      </c>
      <c r="N150" s="29">
        <f ca="1">'Census Tract'!R144</f>
        <v>1.4244253469386725</v>
      </c>
      <c r="O150" s="29">
        <f ca="1">'Census Tract'!S144</f>
        <v>7.3791371023997296</v>
      </c>
      <c r="P150" s="29">
        <f ca="1">'Census Tract'!T144</f>
        <v>34.002847318555908</v>
      </c>
      <c r="Q150" s="105">
        <f ca="1">'Census Tract'!U144</f>
        <v>73.902307153209378</v>
      </c>
    </row>
    <row r="151" spans="1:17" x14ac:dyDescent="0.25">
      <c r="A151" s="80" t="s">
        <v>268</v>
      </c>
      <c r="B151" s="4" t="str">
        <f>'Census Tract'!A145</f>
        <v>Crook</v>
      </c>
      <c r="C151" s="4" t="str">
        <f>'Census Tract'!B145</f>
        <v>Prineville</v>
      </c>
      <c r="D151" s="4">
        <f>'Census Tract'!C145</f>
        <v>41013950400</v>
      </c>
      <c r="E151" s="4">
        <f>'Census Tract'!D145</f>
        <v>0</v>
      </c>
      <c r="F151" s="29">
        <f ca="1">'Census Tract'!J145</f>
        <v>0.22433764499631156</v>
      </c>
      <c r="G151" s="29">
        <f ca="1">'Census Tract'!K145</f>
        <v>1.1316432754193042</v>
      </c>
      <c r="H151" s="29">
        <f ca="1">'Census Tract'!L145</f>
        <v>5.2435369169349002</v>
      </c>
      <c r="I151" s="105">
        <f ca="1">'Census Tract'!M145</f>
        <v>11.406355366492175</v>
      </c>
      <c r="J151" s="29">
        <f ca="1">'Census Tract'!N145</f>
        <v>1.4419651261875592</v>
      </c>
      <c r="K151" s="29">
        <f ca="1">'Census Tract'!O145</f>
        <v>7.536850764293038</v>
      </c>
      <c r="L151" s="29">
        <f ca="1">'Census Tract'!P145</f>
        <v>35.162727904118036</v>
      </c>
      <c r="M151" s="105">
        <f ca="1">'Census Tract'!Q145</f>
        <v>76.566591578252812</v>
      </c>
      <c r="N151" s="29">
        <f ca="1">'Census Tract'!R145</f>
        <v>0.98479700583687491</v>
      </c>
      <c r="O151" s="29">
        <f ca="1">'Census Tract'!S145</f>
        <v>5.1016728533516611</v>
      </c>
      <c r="P151" s="29">
        <f ca="1">'Census Tract'!T145</f>
        <v>23.508358862897978</v>
      </c>
      <c r="Q151" s="105">
        <f ca="1">'Census Tract'!U145</f>
        <v>51.093425826303474</v>
      </c>
    </row>
    <row r="152" spans="1:17" x14ac:dyDescent="0.25">
      <c r="A152" s="80" t="s">
        <v>268</v>
      </c>
      <c r="B152" s="4" t="str">
        <f>'Census Tract'!A146</f>
        <v>Crook</v>
      </c>
      <c r="C152" s="4" t="str">
        <f>'Census Tract'!B146</f>
        <v>Prineville</v>
      </c>
      <c r="D152" s="4">
        <f>'Census Tract'!C146</f>
        <v>41013950200</v>
      </c>
      <c r="E152" s="4">
        <f>'Census Tract'!D146</f>
        <v>0</v>
      </c>
      <c r="F152" s="29">
        <f ca="1">'Census Tract'!J146</f>
        <v>1.9391377259270219</v>
      </c>
      <c r="G152" s="29">
        <f ca="1">'Census Tract'!K146</f>
        <v>9.7817384491723427</v>
      </c>
      <c r="H152" s="29">
        <f ca="1">'Census Tract'!L146</f>
        <v>45.324271158711269</v>
      </c>
      <c r="I152" s="105">
        <f ca="1">'Census Tract'!M146</f>
        <v>98.594660770637844</v>
      </c>
      <c r="J152" s="29">
        <f ca="1">'Census Tract'!N146</f>
        <v>1.5835320246616318</v>
      </c>
      <c r="K152" s="29">
        <f ca="1">'Census Tract'!O146</f>
        <v>8.2767913964107418</v>
      </c>
      <c r="L152" s="29">
        <f ca="1">'Census Tract'!P146</f>
        <v>38.614876809018959</v>
      </c>
      <c r="M152" s="105">
        <f ca="1">'Census Tract'!Q146</f>
        <v>84.083621428428529</v>
      </c>
      <c r="N152" s="29">
        <f ca="1">'Census Tract'!R146</f>
        <v>1.0814807988156139</v>
      </c>
      <c r="O152" s="29">
        <f ca="1">'Census Tract'!S146</f>
        <v>5.6025365634109177</v>
      </c>
      <c r="P152" s="29">
        <f ca="1">'Census Tract'!T146</f>
        <v>25.81632414721447</v>
      </c>
      <c r="Q152" s="105">
        <f ca="1">'Census Tract'!U146</f>
        <v>56.109592788516139</v>
      </c>
    </row>
    <row r="153" spans="1:17" x14ac:dyDescent="0.25">
      <c r="A153" s="80" t="s">
        <v>268</v>
      </c>
      <c r="B153" s="4" t="str">
        <f>'Census Tract'!A147</f>
        <v>Curry</v>
      </c>
      <c r="C153" s="4" t="str">
        <f>'Census Tract'!B147</f>
        <v>Brookings</v>
      </c>
      <c r="D153" s="4">
        <f>'Census Tract'!C147</f>
        <v>41015950302</v>
      </c>
      <c r="E153" s="4">
        <f>'Census Tract'!D147</f>
        <v>1</v>
      </c>
      <c r="F153" s="29">
        <f ca="1">'Census Tract'!J147</f>
        <v>1.2910314782868308</v>
      </c>
      <c r="G153" s="29">
        <f ca="1">'Census Tract'!K147</f>
        <v>6.4158717483263228</v>
      </c>
      <c r="H153" s="29">
        <f ca="1">'Census Tract'!L147</f>
        <v>29.521891508081666</v>
      </c>
      <c r="I153" s="105">
        <f ca="1">'Census Tract'!M147</f>
        <v>64.119481959903027</v>
      </c>
      <c r="J153" s="29">
        <f ca="1">'Census Tract'!N147</f>
        <v>1.3412143083474313</v>
      </c>
      <c r="K153" s="29">
        <f ca="1">'Census Tract'!O147</f>
        <v>6.3822831491731646</v>
      </c>
      <c r="L153" s="29">
        <f ca="1">'Census Tract'!P147</f>
        <v>29.108255955964577</v>
      </c>
      <c r="M153" s="105">
        <f ca="1">'Census Tract'!Q147</f>
        <v>63.136318989787981</v>
      </c>
      <c r="N153" s="29">
        <f ca="1">'Census Tract'!R147</f>
        <v>0.55839228232886418</v>
      </c>
      <c r="O153" s="29">
        <f ca="1">'Census Tract'!S147</f>
        <v>2.6524389009442588</v>
      </c>
      <c r="P153" s="29">
        <f ca="1">'Census Tract'!T147</f>
        <v>11.63814951565235</v>
      </c>
      <c r="Q153" s="105">
        <f ca="1">'Census Tract'!U147</f>
        <v>25.002276677240136</v>
      </c>
    </row>
    <row r="154" spans="1:17" x14ac:dyDescent="0.25">
      <c r="A154" s="80" t="s">
        <v>268</v>
      </c>
      <c r="B154" s="4" t="str">
        <f>'Census Tract'!A148</f>
        <v>Curry</v>
      </c>
      <c r="C154" s="4" t="str">
        <f>'Census Tract'!B148</f>
        <v>Port Orford</v>
      </c>
      <c r="D154" s="4">
        <f>'Census Tract'!C148</f>
        <v>41015950100</v>
      </c>
      <c r="E154" s="4">
        <f>'Census Tract'!D148</f>
        <v>0</v>
      </c>
      <c r="F154" s="29">
        <f ca="1">'Census Tract'!J148</f>
        <v>0.75906025087793083</v>
      </c>
      <c r="G154" s="29">
        <f ca="1">'Census Tract'!K148</f>
        <v>3.8289847812132618</v>
      </c>
      <c r="H154" s="29">
        <f ca="1">'Census Tract'!L148</f>
        <v>17.74183039017699</v>
      </c>
      <c r="I154" s="105">
        <f ca="1">'Census Tract'!M148</f>
        <v>38.594106514021469</v>
      </c>
      <c r="J154" s="29">
        <f ca="1">'Census Tract'!N148</f>
        <v>1.2783723894708936</v>
      </c>
      <c r="K154" s="29">
        <f ca="1">'Census Tract'!O148</f>
        <v>6.681785672659597</v>
      </c>
      <c r="L154" s="29">
        <f ca="1">'Census Tract'!P148</f>
        <v>31.173472696908597</v>
      </c>
      <c r="M154" s="105">
        <f ca="1">'Census Tract'!Q148</f>
        <v>67.88001654958299</v>
      </c>
      <c r="N154" s="29">
        <f ca="1">'Census Tract'!R148</f>
        <v>0.87307056088381074</v>
      </c>
      <c r="O154" s="29">
        <f ca="1">'Census Tract'!S148</f>
        <v>4.5228817239714889</v>
      </c>
      <c r="P154" s="29">
        <f ca="1">'Census Tract'!T148</f>
        <v>20.841306316164797</v>
      </c>
      <c r="Q154" s="105">
        <f ca="1">'Census Tract'!U148</f>
        <v>45.296813129258439</v>
      </c>
    </row>
    <row r="155" spans="1:17" x14ac:dyDescent="0.25">
      <c r="A155" s="80" t="s">
        <v>268</v>
      </c>
      <c r="B155" s="4" t="str">
        <f>'Census Tract'!A149</f>
        <v>Curry</v>
      </c>
      <c r="C155" s="4" t="str">
        <f>'Census Tract'!B149</f>
        <v>Brookings</v>
      </c>
      <c r="D155" s="4">
        <f>'Census Tract'!C149</f>
        <v>41015950400</v>
      </c>
      <c r="E155" s="4">
        <f>'Census Tract'!D149</f>
        <v>0</v>
      </c>
      <c r="F155" s="29">
        <f ca="1">'Census Tract'!J149</f>
        <v>1.8592366468872399</v>
      </c>
      <c r="G155" s="29">
        <f ca="1">'Census Tract'!K149</f>
        <v>9.3786874195709462</v>
      </c>
      <c r="H155" s="29">
        <f ca="1">'Census Tract'!L149</f>
        <v>43.456710065008423</v>
      </c>
      <c r="I155" s="105">
        <f ca="1">'Census Tract'!M149</f>
        <v>94.532123242846112</v>
      </c>
      <c r="J155" s="29">
        <f ca="1">'Census Tract'!N149</f>
        <v>2.2309349043723894</v>
      </c>
      <c r="K155" s="29">
        <f ca="1">'Census Tract'!O149</f>
        <v>11.660631130215004</v>
      </c>
      <c r="L155" s="29">
        <f ca="1">'Census Tract'!P149</f>
        <v>54.401979347205319</v>
      </c>
      <c r="M155" s="105">
        <f ca="1">'Census Tract'!Q149</f>
        <v>118.45992566572721</v>
      </c>
      <c r="N155" s="29">
        <f ca="1">'Census Tract'!R149</f>
        <v>1.5236277037098978</v>
      </c>
      <c r="O155" s="29">
        <f ca="1">'Census Tract'!S149</f>
        <v>7.8930480581892288</v>
      </c>
      <c r="P155" s="29">
        <f ca="1">'Census Tract'!T149</f>
        <v>36.370933928487673</v>
      </c>
      <c r="Q155" s="105">
        <f ca="1">'Census Tract'!U149</f>
        <v>79.049142721802355</v>
      </c>
    </row>
    <row r="156" spans="1:17" x14ac:dyDescent="0.25">
      <c r="A156" s="80" t="s">
        <v>268</v>
      </c>
      <c r="B156" s="4" t="str">
        <f>'Census Tract'!A150</f>
        <v>Curry</v>
      </c>
      <c r="C156" s="4" t="str">
        <f>'Census Tract'!B150</f>
        <v>Brookings</v>
      </c>
      <c r="D156" s="4">
        <f>'Census Tract'!C150</f>
        <v>41015950301</v>
      </c>
      <c r="E156" s="4">
        <f>'Census Tract'!D150</f>
        <v>0</v>
      </c>
      <c r="F156" s="29">
        <f ca="1">'Census Tract'!J150</f>
        <v>0.78057207985017996</v>
      </c>
      <c r="G156" s="29">
        <f ca="1">'Census Tract'!K150</f>
        <v>3.9374985199520998</v>
      </c>
      <c r="H156" s="29">
        <f ca="1">'Census Tract'!L150</f>
        <v>18.244635300020065</v>
      </c>
      <c r="I156" s="105">
        <f ca="1">'Census Tract'!M150</f>
        <v>39.687866617657704</v>
      </c>
      <c r="J156" s="29">
        <f ca="1">'Census Tract'!N150</f>
        <v>2.3918098735912356</v>
      </c>
      <c r="K156" s="29">
        <f ca="1">'Census Tract'!O150</f>
        <v>12.501491018358353</v>
      </c>
      <c r="L156" s="29">
        <f ca="1">'Census Tract'!P150</f>
        <v>58.324961024426457</v>
      </c>
      <c r="M156" s="105">
        <f ca="1">'Census Tract'!Q150</f>
        <v>127.00219055108562</v>
      </c>
      <c r="N156" s="29">
        <f ca="1">'Census Tract'!R150</f>
        <v>1.6334980363022631</v>
      </c>
      <c r="O156" s="29">
        <f ca="1">'Census Tract'!S150</f>
        <v>8.4622237257156154</v>
      </c>
      <c r="P156" s="29">
        <f ca="1">'Census Tract'!T150</f>
        <v>38.993678709045142</v>
      </c>
      <c r="Q156" s="105">
        <f ca="1">'Census Tract'!U150</f>
        <v>84.749456243824966</v>
      </c>
    </row>
    <row r="157" spans="1:17" x14ac:dyDescent="0.25">
      <c r="A157" s="80" t="s">
        <v>268</v>
      </c>
      <c r="B157" s="4" t="str">
        <f>'Census Tract'!A151</f>
        <v>Curry</v>
      </c>
      <c r="C157" s="4" t="str">
        <f>'Census Tract'!B151</f>
        <v>Gold Beach</v>
      </c>
      <c r="D157" s="4">
        <f>'Census Tract'!C151</f>
        <v>41015950200</v>
      </c>
      <c r="E157" s="4">
        <f>'Census Tract'!D151</f>
        <v>0</v>
      </c>
      <c r="F157" s="29">
        <f ca="1">'Census Tract'!J151</f>
        <v>2.2510592460246333</v>
      </c>
      <c r="G157" s="29">
        <f ca="1">'Census Tract'!K151</f>
        <v>11.355187660885484</v>
      </c>
      <c r="H157" s="29">
        <f ca="1">'Census Tract'!L151</f>
        <v>52.614942351435815</v>
      </c>
      <c r="I157" s="105">
        <f ca="1">'Census Tract'!M151</f>
        <v>114.45418227336326</v>
      </c>
      <c r="J157" s="29">
        <f ca="1">'Census Tract'!N151</f>
        <v>2.2761016938376173</v>
      </c>
      <c r="K157" s="29">
        <f ca="1">'Census Tract'!O151</f>
        <v>11.896708512059666</v>
      </c>
      <c r="L157" s="29">
        <f ca="1">'Census Tract'!P151</f>
        <v>55.503384297592326</v>
      </c>
      <c r="M157" s="105">
        <f ca="1">'Census Tract'!Q151</f>
        <v>120.85822716350923</v>
      </c>
      <c r="N157" s="29">
        <f ca="1">'Census Tract'!R151</f>
        <v>1.5544745794219497</v>
      </c>
      <c r="O157" s="29">
        <f ca="1">'Census Tract'!S151</f>
        <v>8.0528481667376468</v>
      </c>
      <c r="P157" s="29">
        <f ca="1">'Census Tract'!T151</f>
        <v>37.107288141325576</v>
      </c>
      <c r="Q157" s="105">
        <f ca="1">'Census Tract'!U151</f>
        <v>80.649546202748752</v>
      </c>
    </row>
    <row r="158" spans="1:17" x14ac:dyDescent="0.25">
      <c r="A158" s="80" t="s">
        <v>268</v>
      </c>
      <c r="B158" s="4" t="str">
        <f>'Census Tract'!A152</f>
        <v>Deschutes</v>
      </c>
      <c r="C158" s="4" t="str">
        <f>'Census Tract'!B152</f>
        <v>Bend</v>
      </c>
      <c r="D158" s="4">
        <f>'Census Tract'!C152</f>
        <v>41017001800</v>
      </c>
      <c r="E158" s="4">
        <f>'Census Tract'!D152</f>
        <v>1</v>
      </c>
      <c r="F158" s="29">
        <f ca="1">'Census Tract'!J152</f>
        <v>2.2465349928606377</v>
      </c>
      <c r="G158" s="29">
        <f ca="1">'Census Tract'!K152</f>
        <v>11.164313678429746</v>
      </c>
      <c r="H158" s="29">
        <f ca="1">'Census Tract'!L152</f>
        <v>51.371297635862824</v>
      </c>
      <c r="I158" s="105">
        <f ca="1">'Census Tract'!M152</f>
        <v>111.57486271222847</v>
      </c>
      <c r="J158" s="29">
        <f ca="1">'Census Tract'!N152</f>
        <v>1.8713670844157742</v>
      </c>
      <c r="K158" s="29">
        <f ca="1">'Census Tract'!O152</f>
        <v>8.9050605368953573</v>
      </c>
      <c r="L158" s="29">
        <f ca="1">'Census Tract'!P152</f>
        <v>40.61411494174942</v>
      </c>
      <c r="M158" s="105">
        <f ca="1">'Census Tract'!Q152</f>
        <v>88.092729441757214</v>
      </c>
      <c r="N158" s="29">
        <f ca="1">'Census Tract'!R152</f>
        <v>0.77911257793661137</v>
      </c>
      <c r="O158" s="29">
        <f ca="1">'Census Tract'!S152</f>
        <v>3.700890172255181</v>
      </c>
      <c r="P158" s="29">
        <f ca="1">'Census Tract'!T152</f>
        <v>16.23845629408499</v>
      </c>
      <c r="Q158" s="105">
        <f ca="1">'Census Tract'!U152</f>
        <v>34.885131569237032</v>
      </c>
    </row>
    <row r="159" spans="1:17" x14ac:dyDescent="0.25">
      <c r="A159" s="80" t="s">
        <v>268</v>
      </c>
      <c r="B159" s="4" t="str">
        <f>'Census Tract'!A153</f>
        <v>Deschutes</v>
      </c>
      <c r="C159" s="4" t="str">
        <f>'Census Tract'!B153</f>
        <v>Redmond</v>
      </c>
      <c r="D159" s="4">
        <f>'Census Tract'!C153</f>
        <v>41017000700</v>
      </c>
      <c r="E159" s="4">
        <f>'Census Tract'!D153</f>
        <v>0</v>
      </c>
      <c r="F159" s="29">
        <f ca="1">'Census Tract'!J153</f>
        <v>3.7676431885681914</v>
      </c>
      <c r="G159" s="29">
        <f ca="1">'Census Tract'!K153</f>
        <v>19.005406241973521</v>
      </c>
      <c r="H159" s="29">
        <f ca="1">'Census Tract'!L153</f>
        <v>88.062688495372441</v>
      </c>
      <c r="I159" s="105">
        <f ca="1">'Census Tract'!M153</f>
        <v>191.56426957971789</v>
      </c>
      <c r="J159" s="29">
        <f ca="1">'Census Tract'!N153</f>
        <v>2.6929265628576511</v>
      </c>
      <c r="K159" s="29">
        <f ca="1">'Census Tract'!O153</f>
        <v>14.075365107559993</v>
      </c>
      <c r="L159" s="29">
        <f ca="1">'Census Tract'!P153</f>
        <v>65.667776755385134</v>
      </c>
      <c r="M159" s="105">
        <f ca="1">'Census Tract'!Q153</f>
        <v>142.99111992652354</v>
      </c>
      <c r="N159" s="29">
        <f ca="1">'Census Tract'!R153</f>
        <v>1.8391471249047757</v>
      </c>
      <c r="O159" s="29">
        <f ca="1">'Census Tract'!S153</f>
        <v>9.5275746218105759</v>
      </c>
      <c r="P159" s="29">
        <f ca="1">'Census Tract'!T153</f>
        <v>43.902784388735405</v>
      </c>
      <c r="Q159" s="105">
        <f ca="1">'Census Tract'!U153</f>
        <v>95.418981427677778</v>
      </c>
    </row>
    <row r="160" spans="1:17" x14ac:dyDescent="0.25">
      <c r="A160" s="80" t="s">
        <v>268</v>
      </c>
      <c r="B160" s="4" t="str">
        <f>'Census Tract'!A154</f>
        <v>Deschutes</v>
      </c>
      <c r="C160" s="4" t="str">
        <f>'Census Tract'!B154</f>
        <v>Bend</v>
      </c>
      <c r="D160" s="4">
        <f>'Census Tract'!C154</f>
        <v>41017001500</v>
      </c>
      <c r="E160" s="4">
        <f>'Census Tract'!D154</f>
        <v>1</v>
      </c>
      <c r="F160" s="29">
        <f ca="1">'Census Tract'!J154</f>
        <v>4.5421472102643738</v>
      </c>
      <c r="G160" s="29">
        <f ca="1">'Census Tract'!K154</f>
        <v>22.572520076539856</v>
      </c>
      <c r="H160" s="29">
        <f ca="1">'Census Tract'!L154</f>
        <v>103.86483940197856</v>
      </c>
      <c r="I160" s="105">
        <f ca="1">'Census Tract'!M154</f>
        <v>225.58716112347574</v>
      </c>
      <c r="J160" s="29">
        <f ca="1">'Census Tract'!N154</f>
        <v>1.4441471327756696</v>
      </c>
      <c r="K160" s="29">
        <f ca="1">'Census Tract'!O154</f>
        <v>6.8720978094824465</v>
      </c>
      <c r="L160" s="29">
        <f ca="1">'Census Tract'!P154</f>
        <v>31.342197974834978</v>
      </c>
      <c r="M160" s="105">
        <f ca="1">'Census Tract'!Q154</f>
        <v>67.981778508952033</v>
      </c>
      <c r="N160" s="29">
        <f ca="1">'Census Tract'!R154</f>
        <v>0.60124665273135414</v>
      </c>
      <c r="O160" s="29">
        <f ca="1">'Census Tract'!S154</f>
        <v>2.8560029592743019</v>
      </c>
      <c r="P160" s="29">
        <f ca="1">'Census Tract'!T154</f>
        <v>12.531330861324298</v>
      </c>
      <c r="Q160" s="105">
        <f ca="1">'Census Tract'!U154</f>
        <v>26.921101237571278</v>
      </c>
    </row>
    <row r="161" spans="1:17" x14ac:dyDescent="0.25">
      <c r="A161" s="80" t="s">
        <v>268</v>
      </c>
      <c r="B161" s="4" t="str">
        <f>'Census Tract'!A155</f>
        <v>Deschutes</v>
      </c>
      <c r="C161" s="4" t="str">
        <f>'Census Tract'!B155</f>
        <v>La Pine</v>
      </c>
      <c r="D161" s="4">
        <f>'Census Tract'!C155</f>
        <v>41017000200</v>
      </c>
      <c r="E161" s="4">
        <f>'Census Tract'!D155</f>
        <v>0</v>
      </c>
      <c r="F161" s="29">
        <f ca="1">'Census Tract'!J155</f>
        <v>2.1219882721911389</v>
      </c>
      <c r="G161" s="29">
        <f ca="1">'Census Tract'!K155</f>
        <v>10.704105228452461</v>
      </c>
      <c r="H161" s="29">
        <f ca="1">'Census Tract'!L155</f>
        <v>49.598112892377387</v>
      </c>
      <c r="I161" s="105">
        <f ca="1">'Census Tract'!M155</f>
        <v>107.89162165154585</v>
      </c>
      <c r="J161" s="29">
        <f ca="1">'Census Tract'!N155</f>
        <v>1.6945286194852567</v>
      </c>
      <c r="K161" s="29">
        <f ca="1">'Census Tract'!O155</f>
        <v>8.8569474316278853</v>
      </c>
      <c r="L161" s="29">
        <f ca="1">'Census Tract'!P155</f>
        <v>41.321560203218532</v>
      </c>
      <c r="M161" s="105">
        <f ca="1">'Census Tract'!Q155</f>
        <v>89.977405395941673</v>
      </c>
      <c r="N161" s="29">
        <f ca="1">'Census Tract'!R155</f>
        <v>1.1572864561475629</v>
      </c>
      <c r="O161" s="29">
        <f ca="1">'Census Tract'!S155</f>
        <v>5.9952425341325046</v>
      </c>
      <c r="P161" s="29">
        <f ca="1">'Census Tract'!T155</f>
        <v>27.625901741211052</v>
      </c>
      <c r="Q161" s="105">
        <f ca="1">'Census Tract'!U155</f>
        <v>60.042556340545538</v>
      </c>
    </row>
    <row r="162" spans="1:17" x14ac:dyDescent="0.25">
      <c r="A162" s="80" t="s">
        <v>268</v>
      </c>
      <c r="B162" s="4" t="str">
        <f>'Census Tract'!A156</f>
        <v>Deschutes</v>
      </c>
      <c r="C162" s="4" t="str">
        <f>'Census Tract'!B156</f>
        <v>Redmond</v>
      </c>
      <c r="D162" s="4">
        <f>'Census Tract'!C156</f>
        <v>41017000800</v>
      </c>
      <c r="E162" s="4">
        <f>'Census Tract'!D156</f>
        <v>1</v>
      </c>
      <c r="F162" s="29">
        <f ca="1">'Census Tract'!J156</f>
        <v>1.6130381658502257</v>
      </c>
      <c r="G162" s="29">
        <f ca="1">'Census Tract'!K156</f>
        <v>8.0161066335760616</v>
      </c>
      <c r="H162" s="29">
        <f ca="1">'Census Tract'!L156</f>
        <v>36.885187179026779</v>
      </c>
      <c r="I162" s="105">
        <f ca="1">'Census Tract'!M156</f>
        <v>80.112044760608086</v>
      </c>
      <c r="J162" s="29">
        <f ca="1">'Census Tract'!N156</f>
        <v>1.4582404170794507</v>
      </c>
      <c r="K162" s="29">
        <f ca="1">'Census Tract'!O156</f>
        <v>6.9391619098046071</v>
      </c>
      <c r="L162" s="29">
        <f ca="1">'Census Tract'!P156</f>
        <v>31.648063282281704</v>
      </c>
      <c r="M162" s="105">
        <f ca="1">'Census Tract'!Q156</f>
        <v>68.645205738947553</v>
      </c>
      <c r="N162" s="29">
        <f ca="1">'Census Tract'!R156</f>
        <v>0.60711415737913432</v>
      </c>
      <c r="O162" s="29">
        <f ca="1">'Census Tract'!S156</f>
        <v>2.8838744003234775</v>
      </c>
      <c r="P162" s="29">
        <f ca="1">'Census Tract'!T156</f>
        <v>12.653622838731025</v>
      </c>
      <c r="Q162" s="105">
        <f ca="1">'Census Tract'!U156</f>
        <v>27.18382151371291</v>
      </c>
    </row>
    <row r="163" spans="1:17" x14ac:dyDescent="0.25">
      <c r="A163" s="80" t="s">
        <v>268</v>
      </c>
      <c r="B163" s="4" t="str">
        <f>'Census Tract'!A157</f>
        <v>Deschutes</v>
      </c>
      <c r="C163" s="4" t="str">
        <f>'Census Tract'!B157</f>
        <v>Bend</v>
      </c>
      <c r="D163" s="4">
        <f>'Census Tract'!C157</f>
        <v>41017002000</v>
      </c>
      <c r="E163" s="4">
        <f>'Census Tract'!D157</f>
        <v>1</v>
      </c>
      <c r="F163" s="29">
        <f ca="1">'Census Tract'!J157</f>
        <v>1.1448013806686173</v>
      </c>
      <c r="G163" s="29">
        <f ca="1">'Census Tract'!K157</f>
        <v>5.6891709917276856</v>
      </c>
      <c r="H163" s="29">
        <f ca="1">'Census Tract'!L157</f>
        <v>26.178062058756666</v>
      </c>
      <c r="I163" s="105">
        <f ca="1">'Census Tract'!M157</f>
        <v>56.85691844854086</v>
      </c>
      <c r="J163" s="29">
        <f ca="1">'Census Tract'!N157</f>
        <v>2.0081548438348245</v>
      </c>
      <c r="K163" s="29">
        <f ca="1">'Census Tract'!O157</f>
        <v>9.5559768047280791</v>
      </c>
      <c r="L163" s="29">
        <f ca="1">'Census Tract'!P157</f>
        <v>43.582807631673511</v>
      </c>
      <c r="M163" s="105">
        <f ca="1">'Census Tract'!Q157</f>
        <v>94.531876085831314</v>
      </c>
      <c r="N163" s="29">
        <f ca="1">'Census Tract'!R157</f>
        <v>0.83606188775330093</v>
      </c>
      <c r="O163" s="29">
        <f ca="1">'Census Tract'!S157</f>
        <v>3.9714071000854099</v>
      </c>
      <c r="P163" s="29">
        <f ca="1">'Census Tract'!T157</f>
        <v>17.42540783950319</v>
      </c>
      <c r="Q163" s="105">
        <f ca="1">'Census Tract'!U157</f>
        <v>37.43506366119987</v>
      </c>
    </row>
    <row r="164" spans="1:17" x14ac:dyDescent="0.25">
      <c r="A164" s="80" t="s">
        <v>268</v>
      </c>
      <c r="B164" s="4" t="str">
        <f>'Census Tract'!A158</f>
        <v>Deschutes</v>
      </c>
      <c r="C164" s="4" t="str">
        <f>'Census Tract'!B158</f>
        <v>Bend</v>
      </c>
      <c r="D164" s="4">
        <f>'Census Tract'!C158</f>
        <v>41017001400</v>
      </c>
      <c r="E164" s="4">
        <f>'Census Tract'!D158</f>
        <v>1</v>
      </c>
      <c r="F164" s="29">
        <f ca="1">'Census Tract'!J158</f>
        <v>3.6732800206493037</v>
      </c>
      <c r="G164" s="29">
        <f ca="1">'Census Tract'!K158</f>
        <v>18.254623457708913</v>
      </c>
      <c r="H164" s="29">
        <f ca="1">'Census Tract'!L158</f>
        <v>83.9965377082153</v>
      </c>
      <c r="I164" s="105">
        <f ca="1">'Census Tract'!M158</f>
        <v>182.43460053370393</v>
      </c>
      <c r="J164" s="29">
        <f ca="1">'Census Tract'!N158</f>
        <v>1.4317118819193924</v>
      </c>
      <c r="K164" s="29">
        <f ca="1">'Census Tract'!O158</f>
        <v>6.8129236033158351</v>
      </c>
      <c r="L164" s="29">
        <f ca="1">'Census Tract'!P158</f>
        <v>31.072316821205511</v>
      </c>
      <c r="M164" s="105">
        <f ca="1">'Census Tract'!Q158</f>
        <v>67.396401541308933</v>
      </c>
      <c r="N164" s="29">
        <f ca="1">'Census Tract'!R158</f>
        <v>0.59606944274801865</v>
      </c>
      <c r="O164" s="29">
        <f ca="1">'Census Tract'!S158</f>
        <v>2.8314105112897354</v>
      </c>
      <c r="P164" s="29">
        <f ca="1">'Census Tract'!T158</f>
        <v>12.423426175377189</v>
      </c>
      <c r="Q164" s="105">
        <f ca="1">'Census Tract'!U158</f>
        <v>26.68928922921102</v>
      </c>
    </row>
    <row r="165" spans="1:17" x14ac:dyDescent="0.25">
      <c r="A165" s="80" t="s">
        <v>268</v>
      </c>
      <c r="B165" s="4" t="str">
        <f>'Census Tract'!A159</f>
        <v>Deschutes</v>
      </c>
      <c r="C165" s="4" t="str">
        <f>'Census Tract'!B159</f>
        <v>Redmond</v>
      </c>
      <c r="D165" s="4">
        <f>'Census Tract'!C159</f>
        <v>41017001001</v>
      </c>
      <c r="E165" s="4">
        <f>'Census Tract'!D159</f>
        <v>0</v>
      </c>
      <c r="F165" s="29">
        <f ca="1">'Census Tract'!J159</f>
        <v>2.2925463447568277</v>
      </c>
      <c r="G165" s="29">
        <f ca="1">'Census Tract'!K159</f>
        <v>11.564464157024672</v>
      </c>
      <c r="H165" s="29">
        <f ca="1">'Census Tract'!L159</f>
        <v>53.584637534704605</v>
      </c>
      <c r="I165" s="105">
        <f ca="1">'Census Tract'!M159</f>
        <v>116.56357675894743</v>
      </c>
      <c r="J165" s="29">
        <f ca="1">'Census Tract'!N159</f>
        <v>4.5131250886095975</v>
      </c>
      <c r="K165" s="29">
        <f ca="1">'Census Tract'!O159</f>
        <v>23.589162910874009</v>
      </c>
      <c r="L165" s="29">
        <f ca="1">'Census Tract'!P159</f>
        <v>110.0538332071883</v>
      </c>
      <c r="M165" s="105">
        <f ca="1">'Census Tract'!Q159</f>
        <v>239.64144425236961</v>
      </c>
      <c r="N165" s="29">
        <f ca="1">'Census Tract'!R159</f>
        <v>3.0822604468812278</v>
      </c>
      <c r="O165" s="29">
        <f ca="1">'Census Tract'!S159</f>
        <v>15.967437304960905</v>
      </c>
      <c r="P165" s="29">
        <f ca="1">'Census Tract'!T159</f>
        <v>73.577482734754099</v>
      </c>
      <c r="Q165" s="105">
        <f ca="1">'Census Tract'!U159</f>
        <v>159.9144235681816</v>
      </c>
    </row>
    <row r="166" spans="1:17" x14ac:dyDescent="0.25">
      <c r="A166" s="80" t="s">
        <v>268</v>
      </c>
      <c r="B166" s="4" t="str">
        <f>'Census Tract'!A160</f>
        <v>Deschutes</v>
      </c>
      <c r="C166" s="4" t="str">
        <f>'Census Tract'!B160</f>
        <v>Bend</v>
      </c>
      <c r="D166" s="4">
        <f>'Census Tract'!C160</f>
        <v>41017000401</v>
      </c>
      <c r="E166" s="4">
        <f>'Census Tract'!D160</f>
        <v>0</v>
      </c>
      <c r="F166" s="29">
        <f ca="1">'Census Tract'!J160</f>
        <v>0.7728892837886624</v>
      </c>
      <c r="G166" s="29">
        <f ca="1">'Census Tract'!K160</f>
        <v>3.8987436132596578</v>
      </c>
      <c r="H166" s="29">
        <f ca="1">'Census Tract'!L160</f>
        <v>18.065062117933252</v>
      </c>
      <c r="I166" s="105">
        <f ca="1">'Census Tract'!M160</f>
        <v>39.297238009216187</v>
      </c>
      <c r="J166" s="29">
        <f ca="1">'Census Tract'!N160</f>
        <v>1.8059095276633144</v>
      </c>
      <c r="K166" s="29">
        <f ca="1">'Census Tract'!O160</f>
        <v>9.4391121925392092</v>
      </c>
      <c r="L166" s="29">
        <f ca="1">'Census Tract'!P160</f>
        <v>44.037615187386841</v>
      </c>
      <c r="M166" s="105">
        <f ca="1">'Census Tract'!Q160</f>
        <v>95.891595934399234</v>
      </c>
      <c r="N166" s="29">
        <f ca="1">'Census Tract'!R160</f>
        <v>1.2333545821300187</v>
      </c>
      <c r="O166" s="29">
        <f ca="1">'Census Tract'!S160</f>
        <v>6.3893082055652135</v>
      </c>
      <c r="P166" s="29">
        <f ca="1">'Census Tract'!T160</f>
        <v>29.441744796200918</v>
      </c>
      <c r="Q166" s="105">
        <f ca="1">'Census Tract'!U160</f>
        <v>63.989137341091656</v>
      </c>
    </row>
    <row r="167" spans="1:17" x14ac:dyDescent="0.25">
      <c r="A167" s="80" t="s">
        <v>268</v>
      </c>
      <c r="B167" s="4" t="str">
        <f>'Census Tract'!A161</f>
        <v>Deschutes</v>
      </c>
      <c r="C167" s="4" t="str">
        <f>'Census Tract'!B161</f>
        <v>Bend</v>
      </c>
      <c r="D167" s="4">
        <f>'Census Tract'!C161</f>
        <v>41017001200</v>
      </c>
      <c r="E167" s="4">
        <f>'Census Tract'!D161</f>
        <v>0</v>
      </c>
      <c r="F167" s="29">
        <f ca="1">'Census Tract'!J161</f>
        <v>3.4449657539844556</v>
      </c>
      <c r="G167" s="29">
        <f ca="1">'Census Tract'!K161</f>
        <v>17.37770016089096</v>
      </c>
      <c r="H167" s="29">
        <f ca="1">'Census Tract'!L161</f>
        <v>80.52061484772635</v>
      </c>
      <c r="I167" s="105">
        <f ca="1">'Census Tract'!M161</f>
        <v>175.15786802517437</v>
      </c>
      <c r="J167" s="29">
        <f ca="1">'Census Tract'!N161</f>
        <v>2.7903848575134513</v>
      </c>
      <c r="K167" s="29">
        <f ca="1">'Census Tract'!O161</f>
        <v>14.584759273357399</v>
      </c>
      <c r="L167" s="29">
        <f ca="1">'Census Tract'!P161</f>
        <v>68.044324866532392</v>
      </c>
      <c r="M167" s="105">
        <f ca="1">'Census Tract'!Q161</f>
        <v>148.16603664767388</v>
      </c>
      <c r="N167" s="29">
        <f ca="1">'Census Tract'!R161</f>
        <v>1.9057067351394243</v>
      </c>
      <c r="O167" s="29">
        <f ca="1">'Census Tract'!S161</f>
        <v>9.8723820843141947</v>
      </c>
      <c r="P167" s="29">
        <f ca="1">'Census Tract'!T161</f>
        <v>45.491647061851531</v>
      </c>
      <c r="Q167" s="105">
        <f ca="1">'Census Tract'!U161</f>
        <v>98.872239803155622</v>
      </c>
    </row>
    <row r="168" spans="1:17" x14ac:dyDescent="0.25">
      <c r="A168" s="80" t="s">
        <v>268</v>
      </c>
      <c r="B168" s="4" t="str">
        <f>'Census Tract'!A162</f>
        <v>Deschutes</v>
      </c>
      <c r="C168" s="4" t="str">
        <f>'Census Tract'!B162</f>
        <v>Redmond</v>
      </c>
      <c r="D168" s="4">
        <f>'Census Tract'!C162</f>
        <v>41017000900</v>
      </c>
      <c r="E168" s="4">
        <f>'Census Tract'!D162</f>
        <v>1</v>
      </c>
      <c r="F168" s="29">
        <f ca="1">'Census Tract'!J162</f>
        <v>3.7654250136689997</v>
      </c>
      <c r="G168" s="29">
        <f ca="1">'Census Tract'!K162</f>
        <v>18.712544482414902</v>
      </c>
      <c r="H168" s="29">
        <f ca="1">'Census Tract'!L162</f>
        <v>86.10360832011871</v>
      </c>
      <c r="I168" s="105">
        <f ca="1">'Census Tract'!M162</f>
        <v>187.01101041757596</v>
      </c>
      <c r="J168" s="29">
        <f ca="1">'Census Tract'!N162</f>
        <v>1.3927480959030567</v>
      </c>
      <c r="K168" s="29">
        <f ca="1">'Census Tract'!O162</f>
        <v>6.6275110906604535</v>
      </c>
      <c r="L168" s="29">
        <f ca="1">'Census Tract'!P162</f>
        <v>30.226689206499863</v>
      </c>
      <c r="M168" s="105">
        <f ca="1">'Census Tract'!Q162</f>
        <v>65.562220376027213</v>
      </c>
      <c r="N168" s="29">
        <f ca="1">'Census Tract'!R162</f>
        <v>0.57984751813356772</v>
      </c>
      <c r="O168" s="29">
        <f ca="1">'Census Tract'!S162</f>
        <v>2.7543541742714277</v>
      </c>
      <c r="P168" s="29">
        <f ca="1">'Census Tract'!T162</f>
        <v>12.085324826076246</v>
      </c>
      <c r="Q168" s="105">
        <f ca="1">'Census Tract'!U162</f>
        <v>25.96294493634888</v>
      </c>
    </row>
    <row r="169" spans="1:17" x14ac:dyDescent="0.25">
      <c r="A169" s="80" t="s">
        <v>268</v>
      </c>
      <c r="B169" s="4" t="str">
        <f>'Census Tract'!A163</f>
        <v>Deschutes</v>
      </c>
      <c r="C169" s="4" t="str">
        <f>'Census Tract'!B163</f>
        <v>Bend</v>
      </c>
      <c r="D169" s="4">
        <f>'Census Tract'!C163</f>
        <v>41017001700</v>
      </c>
      <c r="E169" s="4">
        <f>'Census Tract'!D163</f>
        <v>1</v>
      </c>
      <c r="F169" s="29">
        <f ca="1">'Census Tract'!J163</f>
        <v>2.9236003763531881</v>
      </c>
      <c r="G169" s="29">
        <f ca="1">'Census Tract'!K163</f>
        <v>14.529037729530284</v>
      </c>
      <c r="H169" s="29">
        <f ca="1">'Census Tract'!L163</f>
        <v>66.85368604506624</v>
      </c>
      <c r="I169" s="105">
        <f ca="1">'Census Tract'!M163</f>
        <v>145.20152664154921</v>
      </c>
      <c r="J169" s="29">
        <f ca="1">'Census Tract'!N163</f>
        <v>1.8619715615465871</v>
      </c>
      <c r="K169" s="29">
        <f ca="1">'Census Tract'!O163</f>
        <v>8.8603511366805847</v>
      </c>
      <c r="L169" s="29">
        <f ca="1">'Census Tract'!P163</f>
        <v>40.410204736784941</v>
      </c>
      <c r="M169" s="105">
        <f ca="1">'Census Tract'!Q163</f>
        <v>87.650444621760215</v>
      </c>
      <c r="N169" s="29">
        <f ca="1">'Census Tract'!R163</f>
        <v>0.77520090817142462</v>
      </c>
      <c r="O169" s="29">
        <f ca="1">'Census Tract'!S163</f>
        <v>3.6823092115557308</v>
      </c>
      <c r="P169" s="29">
        <f ca="1">'Census Tract'!T163</f>
        <v>16.156928309147176</v>
      </c>
      <c r="Q169" s="105">
        <f ca="1">'Census Tract'!U163</f>
        <v>34.709984718475951</v>
      </c>
    </row>
    <row r="170" spans="1:17" x14ac:dyDescent="0.25">
      <c r="A170" s="80" t="s">
        <v>268</v>
      </c>
      <c r="B170" s="4" t="str">
        <f>'Census Tract'!A164</f>
        <v>Deschutes</v>
      </c>
      <c r="C170" s="4" t="str">
        <f>'Census Tract'!B164</f>
        <v>Bend</v>
      </c>
      <c r="D170" s="4">
        <f>'Census Tract'!C164</f>
        <v>41017001100</v>
      </c>
      <c r="E170" s="4">
        <f>'Census Tract'!D164</f>
        <v>1</v>
      </c>
      <c r="F170" s="29">
        <f ca="1">'Census Tract'!J164</f>
        <v>4.6668434236442886</v>
      </c>
      <c r="G170" s="29">
        <f ca="1">'Census Tract'!K164</f>
        <v>23.192206680625677</v>
      </c>
      <c r="H170" s="29">
        <f ca="1">'Census Tract'!L164</f>
        <v>106.71625561047829</v>
      </c>
      <c r="I170" s="105">
        <f ca="1">'Census Tract'!M164</f>
        <v>231.78023754241127</v>
      </c>
      <c r="J170" s="29">
        <f ca="1">'Census Tract'!N164</f>
        <v>2.8087086600711646</v>
      </c>
      <c r="K170" s="29">
        <f ca="1">'Census Tract'!O164</f>
        <v>13.365480699498582</v>
      </c>
      <c r="L170" s="29">
        <f ca="1">'Census Tract'!P164</f>
        <v>60.957156566441391</v>
      </c>
      <c r="M170" s="105">
        <f ca="1">'Census Tract'!Q164</f>
        <v>132.21714442498822</v>
      </c>
      <c r="N170" s="29">
        <f ca="1">'Census Tract'!R164</f>
        <v>1.1693591615693615</v>
      </c>
      <c r="O170" s="29">
        <f ca="1">'Census Tract'!S164</f>
        <v>5.5546142514473793</v>
      </c>
      <c r="P170" s="29">
        <f ca="1">'Census Tract'!T164</f>
        <v>24.372071732587099</v>
      </c>
      <c r="Q170" s="105">
        <f ca="1">'Census Tract'!U164</f>
        <v>52.358605621636912</v>
      </c>
    </row>
    <row r="171" spans="1:17" x14ac:dyDescent="0.25">
      <c r="A171" s="80" t="s">
        <v>268</v>
      </c>
      <c r="B171" s="4" t="str">
        <f>'Census Tract'!A165</f>
        <v>Deschutes</v>
      </c>
      <c r="C171" s="4" t="str">
        <f>'Census Tract'!B165</f>
        <v>Bend</v>
      </c>
      <c r="D171" s="4">
        <f>'Census Tract'!C165</f>
        <v>41017000100</v>
      </c>
      <c r="E171" s="4">
        <f>'Census Tract'!D165</f>
        <v>0</v>
      </c>
      <c r="F171" s="29">
        <f ca="1">'Census Tract'!J165</f>
        <v>0.36723765174053741</v>
      </c>
      <c r="G171" s="29">
        <f ca="1">'Census Tract'!K165</f>
        <v>1.852484539898724</v>
      </c>
      <c r="H171" s="29">
        <f ca="1">'Census Tract'!L165</f>
        <v>8.5835981037495976</v>
      </c>
      <c r="I171" s="105">
        <f ca="1">'Census Tract'!M165</f>
        <v>18.672047483504315</v>
      </c>
      <c r="J171" s="29">
        <f ca="1">'Census Tract'!N165</f>
        <v>0.82033504411405178</v>
      </c>
      <c r="K171" s="29">
        <f ca="1">'Census Tract'!O165</f>
        <v>4.2877200647383429</v>
      </c>
      <c r="L171" s="29">
        <f ca="1">'Census Tract'!P165</f>
        <v>20.004102334055414</v>
      </c>
      <c r="M171" s="105">
        <f ca="1">'Census Tract'!Q165</f>
        <v>43.558791498705602</v>
      </c>
      <c r="N171" s="29">
        <f ca="1">'Census Tract'!R165</f>
        <v>0.5602517568247336</v>
      </c>
      <c r="O171" s="29">
        <f ca="1">'Census Tract'!S165</f>
        <v>2.9023455208481463</v>
      </c>
      <c r="P171" s="29">
        <f ca="1">'Census Tract'!T165</f>
        <v>13.37392302671817</v>
      </c>
      <c r="Q171" s="105">
        <f ca="1">'Census Tract'!U165</f>
        <v>29.067088355995988</v>
      </c>
    </row>
    <row r="172" spans="1:17" x14ac:dyDescent="0.25">
      <c r="A172" s="80" t="s">
        <v>268</v>
      </c>
      <c r="B172" s="4" t="str">
        <f>'Census Tract'!A166</f>
        <v>Deschutes</v>
      </c>
      <c r="C172" s="4" t="str">
        <f>'Census Tract'!B166</f>
        <v>Bend</v>
      </c>
      <c r="D172" s="4">
        <f>'Census Tract'!C166</f>
        <v>41017001902</v>
      </c>
      <c r="E172" s="4">
        <f>'Census Tract'!D166</f>
        <v>1</v>
      </c>
      <c r="F172" s="29">
        <f ca="1">'Census Tract'!J166</f>
        <v>0.97353188277331237</v>
      </c>
      <c r="G172" s="29">
        <f ca="1">'Census Tract'!K166</f>
        <v>4.8380351740676382</v>
      </c>
      <c r="H172" s="29">
        <f ca="1">'Census Tract'!L166</f>
        <v>22.261659073588348</v>
      </c>
      <c r="I172" s="105">
        <f ca="1">'Census Tract'!M166</f>
        <v>48.350765294822146</v>
      </c>
      <c r="J172" s="29">
        <f ca="1">'Census Tract'!N166</f>
        <v>2.405530193419863</v>
      </c>
      <c r="K172" s="29">
        <f ca="1">'Census Tract'!O166</f>
        <v>11.446921437341121</v>
      </c>
      <c r="L172" s="29">
        <f ca="1">'Census Tract'!P166</f>
        <v>52.207009829877236</v>
      </c>
      <c r="M172" s="105">
        <f ca="1">'Census Tract'!Q166</f>
        <v>113.23792229629304</v>
      </c>
      <c r="N172" s="29">
        <f ca="1">'Census Tract'!R166</f>
        <v>1.001502508998553</v>
      </c>
      <c r="O172" s="29">
        <f ca="1">'Census Tract'!S166</f>
        <v>4.7572724379033291</v>
      </c>
      <c r="P172" s="29">
        <f ca="1">'Census Tract'!T166</f>
        <v>20.873562025990818</v>
      </c>
      <c r="Q172" s="105">
        <f ca="1">'Census Tract'!U166</f>
        <v>44.842745172800988</v>
      </c>
    </row>
    <row r="173" spans="1:17" x14ac:dyDescent="0.25">
      <c r="A173" s="80" t="s">
        <v>268</v>
      </c>
      <c r="B173" s="4" t="str">
        <f>'Census Tract'!A167</f>
        <v>Deschutes</v>
      </c>
      <c r="C173" s="4" t="str">
        <f>'Census Tract'!B167</f>
        <v>Undefined</v>
      </c>
      <c r="D173" s="4">
        <f>'Census Tract'!C167</f>
        <v>41017000600</v>
      </c>
      <c r="E173" s="4">
        <f>'Census Tract'!D167</f>
        <v>0</v>
      </c>
      <c r="F173" s="29">
        <f ca="1">'Census Tract'!J167</f>
        <v>2.6690033517711864</v>
      </c>
      <c r="G173" s="29">
        <f ca="1">'Census Tract'!K167</f>
        <v>13.463454584954325</v>
      </c>
      <c r="H173" s="29">
        <f ca="1">'Census Tract'!L167</f>
        <v>62.383723456958379</v>
      </c>
      <c r="I173" s="105">
        <f ca="1">'Census Tract'!M167</f>
        <v>135.70437857258156</v>
      </c>
      <c r="J173" s="29">
        <f ca="1">'Census Tract'!N167</f>
        <v>3.0659060514275951</v>
      </c>
      <c r="K173" s="29">
        <f ca="1">'Census Tract'!O167</f>
        <v>16.024851050348573</v>
      </c>
      <c r="L173" s="29">
        <f ca="1">'Census Tract'!P167</f>
        <v>74.762987195790842</v>
      </c>
      <c r="M173" s="105">
        <f ca="1">'Census Tract'!Q167</f>
        <v>162.79587640070051</v>
      </c>
      <c r="N173" s="29">
        <f ca="1">'Census Tract'!R167</f>
        <v>2.0938752573065527</v>
      </c>
      <c r="O173" s="29">
        <f ca="1">'Census Tract'!S167</f>
        <v>10.847176113647739</v>
      </c>
      <c r="P173" s="29">
        <f ca="1">'Census Tract'!T167</f>
        <v>49.983469355773849</v>
      </c>
      <c r="Q173" s="105">
        <f ca="1">'Census Tract'!U167</f>
        <v>108.63483490976974</v>
      </c>
    </row>
    <row r="174" spans="1:17" x14ac:dyDescent="0.25">
      <c r="A174" s="80" t="s">
        <v>268</v>
      </c>
      <c r="B174" s="4" t="str">
        <f>'Census Tract'!A168</f>
        <v>Deschutes</v>
      </c>
      <c r="C174" s="4" t="str">
        <f>'Census Tract'!B168</f>
        <v>Undefined</v>
      </c>
      <c r="D174" s="4">
        <f>'Census Tract'!C168</f>
        <v>41017001901</v>
      </c>
      <c r="E174" s="4">
        <f>'Census Tract'!D168</f>
        <v>0</v>
      </c>
      <c r="F174" s="29">
        <f ca="1">'Census Tract'!J168</f>
        <v>0.29962904639918325</v>
      </c>
      <c r="G174" s="29">
        <f ca="1">'Census Tract'!K168</f>
        <v>1.5114413610052351</v>
      </c>
      <c r="H174" s="29">
        <f ca="1">'Census Tract'!L168</f>
        <v>7.0033541013856544</v>
      </c>
      <c r="I174" s="105">
        <f ca="1">'Census Tract'!M168</f>
        <v>15.234515729219</v>
      </c>
      <c r="J174" s="29">
        <f ca="1">'Census Tract'!N168</f>
        <v>0.69356598414823578</v>
      </c>
      <c r="K174" s="29">
        <f ca="1">'Census Tract'!O168</f>
        <v>3.6251246460695321</v>
      </c>
      <c r="L174" s="29">
        <f ca="1">'Census Tract'!P168</f>
        <v>16.912802911284903</v>
      </c>
      <c r="M174" s="105">
        <f ca="1">'Census Tract'!Q168</f>
        <v>36.82750884638218</v>
      </c>
      <c r="N174" s="29">
        <f ca="1">'Census Tract'!R168</f>
        <v>0.47367421869996462</v>
      </c>
      <c r="O174" s="29">
        <f ca="1">'Census Tract'!S168</f>
        <v>2.4538365658622334</v>
      </c>
      <c r="P174" s="29">
        <f ca="1">'Census Tract'!T168</f>
        <v>11.307206918078382</v>
      </c>
      <c r="Q174" s="105">
        <f ca="1">'Census Tract'!U168</f>
        <v>24.575256033005989</v>
      </c>
    </row>
    <row r="175" spans="1:17" x14ac:dyDescent="0.25">
      <c r="A175" s="80" t="s">
        <v>268</v>
      </c>
      <c r="B175" s="4" t="str">
        <f>'Census Tract'!A169</f>
        <v>Deschutes</v>
      </c>
      <c r="C175" s="4" t="str">
        <f>'Census Tract'!B169</f>
        <v>Sisters</v>
      </c>
      <c r="D175" s="4">
        <f>'Census Tract'!C169</f>
        <v>41017000500</v>
      </c>
      <c r="E175" s="4">
        <f>'Census Tract'!D169</f>
        <v>0</v>
      </c>
      <c r="F175" s="29">
        <f ca="1">'Census Tract'!J169</f>
        <v>4.3146582681482393</v>
      </c>
      <c r="G175" s="29">
        <f ca="1">'Census Tract'!K169</f>
        <v>21.764755598475389</v>
      </c>
      <c r="H175" s="29">
        <f ca="1">'Census Tract'!L169</f>
        <v>100.84829905995345</v>
      </c>
      <c r="I175" s="105">
        <f ca="1">'Census Tract'!M169</f>
        <v>219.37702650075363</v>
      </c>
      <c r="J175" s="29">
        <f ca="1">'Census Tract'!N169</f>
        <v>2.2561961597384235</v>
      </c>
      <c r="K175" s="29">
        <f ca="1">'Census Tract'!O169</f>
        <v>11.792666439776111</v>
      </c>
      <c r="L175" s="29">
        <f ca="1">'Census Tract'!P169</f>
        <v>55.017982212198852</v>
      </c>
      <c r="M175" s="105">
        <f ca="1">'Census Tract'!Q169</f>
        <v>119.80126755204513</v>
      </c>
      <c r="N175" s="29">
        <f ca="1">'Census Tract'!R169</f>
        <v>1.5408799993419873</v>
      </c>
      <c r="O175" s="29">
        <f ca="1">'Census Tract'!S169</f>
        <v>7.9824223838244235</v>
      </c>
      <c r="P175" s="29">
        <f ca="1">'Census Tract'!T169</f>
        <v>36.782768199433001</v>
      </c>
      <c r="Q175" s="105">
        <f ca="1">'Census Tract'!U169</f>
        <v>79.944229609746898</v>
      </c>
    </row>
    <row r="176" spans="1:17" x14ac:dyDescent="0.25">
      <c r="A176" s="80" t="s">
        <v>268</v>
      </c>
      <c r="B176" s="4" t="str">
        <f>'Census Tract'!A170</f>
        <v>Deschutes</v>
      </c>
      <c r="C176" s="4" t="str">
        <f>'Census Tract'!B170</f>
        <v>Undefined</v>
      </c>
      <c r="D176" s="4">
        <f>'Census Tract'!C170</f>
        <v>41017001002</v>
      </c>
      <c r="E176" s="4">
        <f>'Census Tract'!D170</f>
        <v>0</v>
      </c>
      <c r="F176" s="29">
        <f ca="1">'Census Tract'!J170</f>
        <v>0.70528067844730835</v>
      </c>
      <c r="G176" s="29">
        <f ca="1">'Census Tract'!K170</f>
        <v>3.5577004343661689</v>
      </c>
      <c r="H176" s="29">
        <f ca="1">'Census Tract'!L170</f>
        <v>16.484818115569311</v>
      </c>
      <c r="I176" s="105">
        <f ca="1">'Census Tract'!M170</f>
        <v>35.859706254930877</v>
      </c>
      <c r="J176" s="29">
        <f ca="1">'Census Tract'!N170</f>
        <v>0.90936649374322309</v>
      </c>
      <c r="K176" s="29">
        <f ca="1">'Census Tract'!O170</f>
        <v>4.7530688703352242</v>
      </c>
      <c r="L176" s="29">
        <f ca="1">'Census Tract'!P170</f>
        <v>22.175159443111006</v>
      </c>
      <c r="M176" s="105">
        <f ca="1">'Census Tract'!Q170</f>
        <v>48.286253014643727</v>
      </c>
      <c r="N176" s="29">
        <f ca="1">'Census Tract'!R170</f>
        <v>0.62105621279097323</v>
      </c>
      <c r="O176" s="29">
        <f ca="1">'Census Tract'!S170</f>
        <v>3.2173388042631084</v>
      </c>
      <c r="P176" s="29">
        <f ca="1">'Census Tract'!T170</f>
        <v>14.82540283712126</v>
      </c>
      <c r="Q176" s="105">
        <f ca="1">'Census Tract'!U170</f>
        <v>32.221756721564113</v>
      </c>
    </row>
    <row r="177" spans="1:17" x14ac:dyDescent="0.25">
      <c r="A177" s="80" t="s">
        <v>268</v>
      </c>
      <c r="B177" s="4" t="str">
        <f>'Census Tract'!A171</f>
        <v>Deschutes</v>
      </c>
      <c r="C177" s="4" t="str">
        <f>'Census Tract'!B171</f>
        <v>Bend</v>
      </c>
      <c r="D177" s="4">
        <f>'Census Tract'!C171</f>
        <v>41017001300</v>
      </c>
      <c r="E177" s="4">
        <f>'Census Tract'!D171</f>
        <v>1</v>
      </c>
      <c r="F177" s="29">
        <f ca="1">'Census Tract'!J171</f>
        <v>1.852915620504761</v>
      </c>
      <c r="G177" s="29">
        <f ca="1">'Census Tract'!K171</f>
        <v>9.2081945185443725</v>
      </c>
      <c r="H177" s="29">
        <f ca="1">'Census Tract'!L171</f>
        <v>42.370441652405802</v>
      </c>
      <c r="I177" s="105">
        <f ca="1">'Census Tract'!M171</f>
        <v>92.025633534383701</v>
      </c>
      <c r="J177" s="29">
        <f ca="1">'Census Tract'!N171</f>
        <v>3.0648748277104771</v>
      </c>
      <c r="K177" s="29">
        <f ca="1">'Census Tract'!O171</f>
        <v>14.584469346530774</v>
      </c>
      <c r="L177" s="29">
        <f ca="1">'Census Tract'!P171</f>
        <v>66.516708331208335</v>
      </c>
      <c r="M177" s="105">
        <f ca="1">'Census Tract'!Q171</f>
        <v>144.2759099584361</v>
      </c>
      <c r="N177" s="29">
        <f ca="1">'Census Tract'!R171</f>
        <v>1.2760096872260716</v>
      </c>
      <c r="O177" s="29">
        <f ca="1">'Census Tract'!S171</f>
        <v>6.0612186799294463</v>
      </c>
      <c r="P177" s="29">
        <f ca="1">'Census Tract'!T171</f>
        <v>26.594908263097555</v>
      </c>
      <c r="Q177" s="105">
        <f ca="1">'Census Tract'!U171</f>
        <v>57.133932993858231</v>
      </c>
    </row>
    <row r="178" spans="1:17" x14ac:dyDescent="0.25">
      <c r="A178" s="80" t="s">
        <v>268</v>
      </c>
      <c r="B178" s="4" t="str">
        <f>'Census Tract'!A172</f>
        <v>Deschutes</v>
      </c>
      <c r="C178" s="4" t="str">
        <f>'Census Tract'!B172</f>
        <v>Bend</v>
      </c>
      <c r="D178" s="4">
        <f>'Census Tract'!C172</f>
        <v>41017002100</v>
      </c>
      <c r="E178" s="4">
        <f>'Census Tract'!D172</f>
        <v>1</v>
      </c>
      <c r="F178" s="29">
        <f ca="1">'Census Tract'!J172</f>
        <v>1.2579794699210702</v>
      </c>
      <c r="G178" s="29">
        <f ca="1">'Census Tract'!K172</f>
        <v>6.2516174677252607</v>
      </c>
      <c r="H178" s="29">
        <f ca="1">'Census Tract'!L172</f>
        <v>28.76609444076848</v>
      </c>
      <c r="I178" s="105">
        <f ca="1">'Census Tract'!M172</f>
        <v>62.477943631992403</v>
      </c>
      <c r="J178" s="29">
        <f ca="1">'Census Tract'!N172</f>
        <v>2.5439759862864171</v>
      </c>
      <c r="K178" s="29">
        <f ca="1">'Census Tract'!O172</f>
        <v>12.105727599329393</v>
      </c>
      <c r="L178" s="29">
        <f ca="1">'Census Tract'!P172</f>
        <v>55.211686673618601</v>
      </c>
      <c r="M178" s="105">
        <f ca="1">'Census Tract'!Q172</f>
        <v>119.75511920271957</v>
      </c>
      <c r="N178" s="29">
        <f ca="1">'Census Tract'!R172</f>
        <v>1.0591421134796875</v>
      </c>
      <c r="O178" s="29">
        <f ca="1">'Census Tract'!S172</f>
        <v>5.0310683587981684</v>
      </c>
      <c r="P178" s="29">
        <f ca="1">'Census Tract'!T172</f>
        <v>22.074900862868638</v>
      </c>
      <c r="Q178" s="105">
        <f ca="1">'Census Tract'!U172</f>
        <v>47.423585532545204</v>
      </c>
    </row>
    <row r="179" spans="1:17" x14ac:dyDescent="0.25">
      <c r="A179" s="80" t="s">
        <v>268</v>
      </c>
      <c r="B179" s="4" t="str">
        <f>'Census Tract'!A173</f>
        <v>Deschutes</v>
      </c>
      <c r="C179" s="4" t="str">
        <f>'Census Tract'!B173</f>
        <v>Bend</v>
      </c>
      <c r="D179" s="4">
        <f>'Census Tract'!C173</f>
        <v>41017001600</v>
      </c>
      <c r="E179" s="4">
        <f>'Census Tract'!D173</f>
        <v>1</v>
      </c>
      <c r="F179" s="29">
        <f ca="1">'Census Tract'!J173</f>
        <v>4.9798359271079304</v>
      </c>
      <c r="G179" s="29">
        <f ca="1">'Census Tract'!K173</f>
        <v>24.747644943893309</v>
      </c>
      <c r="H179" s="29">
        <f ca="1">'Census Tract'!L173</f>
        <v>113.8734248085198</v>
      </c>
      <c r="I179" s="105">
        <f ca="1">'Census Tract'!M173</f>
        <v>247.32510807186799</v>
      </c>
      <c r="J179" s="29">
        <f ca="1">'Census Tract'!N173</f>
        <v>1.2294318013239485</v>
      </c>
      <c r="K179" s="29">
        <f ca="1">'Census Tract'!O173</f>
        <v>5.8503565163389606</v>
      </c>
      <c r="L179" s="29">
        <f ca="1">'Census Tract'!P173</f>
        <v>26.682250055499583</v>
      </c>
      <c r="M179" s="105">
        <f ca="1">'Census Tract'!Q173</f>
        <v>57.874269534314514</v>
      </c>
      <c r="N179" s="29">
        <f ca="1">'Census Tract'!R173</f>
        <v>0.5118534936857625</v>
      </c>
      <c r="O179" s="29">
        <f ca="1">'Census Tract'!S173</f>
        <v>2.4313733574074572</v>
      </c>
      <c r="P179" s="29">
        <f ca="1">'Census Tract'!T173</f>
        <v>10.668176617304212</v>
      </c>
      <c r="Q179" s="105">
        <f ca="1">'Census Tract'!U173</f>
        <v>22.918480559884163</v>
      </c>
    </row>
    <row r="180" spans="1:17" x14ac:dyDescent="0.25">
      <c r="A180" s="80" t="s">
        <v>268</v>
      </c>
      <c r="B180" s="4" t="str">
        <f>'Census Tract'!A174</f>
        <v>Deschutes</v>
      </c>
      <c r="C180" s="4" t="str">
        <f>'Census Tract'!B174</f>
        <v>La Pine</v>
      </c>
      <c r="D180" s="4">
        <f>'Census Tract'!C174</f>
        <v>41017000300</v>
      </c>
      <c r="E180" s="4">
        <f>'Census Tract'!D174</f>
        <v>0</v>
      </c>
      <c r="F180" s="29">
        <f ca="1">'Census Tract'!J174</f>
        <v>1.1186151065569507</v>
      </c>
      <c r="G180" s="29">
        <f ca="1">'Census Tract'!K174</f>
        <v>5.6427144144195447</v>
      </c>
      <c r="H180" s="29">
        <f ca="1">'Census Tract'!L174</f>
        <v>26.145855311839778</v>
      </c>
      <c r="I180" s="105">
        <f ca="1">'Census Tract'!M174</f>
        <v>56.875525389084267</v>
      </c>
      <c r="J180" s="29">
        <f ca="1">'Census Tract'!N174</f>
        <v>3.1736231139419009</v>
      </c>
      <c r="K180" s="29">
        <f ca="1">'Census Tract'!O174</f>
        <v>16.587865654650972</v>
      </c>
      <c r="L180" s="29">
        <f ca="1">'Census Tract'!P174</f>
        <v>77.389698266006249</v>
      </c>
      <c r="M180" s="105">
        <f ca="1">'Census Tract'!Q174</f>
        <v>168.51552119776147</v>
      </c>
      <c r="N180" s="29">
        <f ca="1">'Census Tract'!R174</f>
        <v>2.1674411423027435</v>
      </c>
      <c r="O180" s="29">
        <f ca="1">'Census Tract'!S174</f>
        <v>11.228279098520163</v>
      </c>
      <c r="P180" s="29">
        <f ca="1">'Census Tract'!T174</f>
        <v>51.739580731323265</v>
      </c>
      <c r="Q180" s="105">
        <f ca="1">'Census Tract'!U174</f>
        <v>112.45159416687684</v>
      </c>
    </row>
    <row r="181" spans="1:17" x14ac:dyDescent="0.25">
      <c r="A181" s="80" t="s">
        <v>268</v>
      </c>
      <c r="B181" s="4" t="str">
        <f>'Census Tract'!A175</f>
        <v>Deschutes</v>
      </c>
      <c r="C181" s="4" t="str">
        <f>'Census Tract'!B175</f>
        <v>Undefined</v>
      </c>
      <c r="D181" s="4">
        <f>'Census Tract'!C175</f>
        <v>41017000402</v>
      </c>
      <c r="E181" s="4">
        <f>'Census Tract'!D175</f>
        <v>0</v>
      </c>
      <c r="F181" s="29">
        <f ca="1">'Census Tract'!J175</f>
        <v>2.2864001079076139</v>
      </c>
      <c r="G181" s="29">
        <f ca="1">'Census Tract'!K175</f>
        <v>11.533460231670718</v>
      </c>
      <c r="H181" s="29">
        <f ca="1">'Census Tract'!L175</f>
        <v>53.440978989035152</v>
      </c>
      <c r="I181" s="105">
        <f ca="1">'Census Tract'!M175</f>
        <v>116.25107387219423</v>
      </c>
      <c r="J181" s="29">
        <f ca="1">'Census Tract'!N175</f>
        <v>0.83572319590180988</v>
      </c>
      <c r="K181" s="29">
        <f ca="1">'Census Tract'!O175</f>
        <v>4.3681507224958285</v>
      </c>
      <c r="L181" s="29">
        <f ca="1">'Census Tract'!P175</f>
        <v>20.37934677265762</v>
      </c>
      <c r="M181" s="105">
        <f ca="1">'Census Tract'!Q175</f>
        <v>44.375883612571457</v>
      </c>
      <c r="N181" s="29">
        <f ca="1">'Census Tract'!R175</f>
        <v>0.57076116896704665</v>
      </c>
      <c r="O181" s="29">
        <f ca="1">'Census Tract'!S175</f>
        <v>2.9567888044013499</v>
      </c>
      <c r="P181" s="29">
        <f ca="1">'Census Tract'!T175</f>
        <v>13.624796080368089</v>
      </c>
      <c r="Q181" s="105">
        <f ca="1">'Census Tract'!U175</f>
        <v>29.612339678439866</v>
      </c>
    </row>
    <row r="182" spans="1:17" x14ac:dyDescent="0.25">
      <c r="A182" s="80" t="s">
        <v>268</v>
      </c>
      <c r="B182" s="4" t="str">
        <f>'Census Tract'!A176</f>
        <v>Douglas</v>
      </c>
      <c r="C182" s="4" t="str">
        <f>'Census Tract'!B176</f>
        <v>Reedsport</v>
      </c>
      <c r="D182" s="4">
        <f>'Census Tract'!C176</f>
        <v>41019020000</v>
      </c>
      <c r="E182" s="4">
        <f>'Census Tract'!D176</f>
        <v>0</v>
      </c>
      <c r="F182" s="29">
        <f ca="1">'Census Tract'!J176</f>
        <v>1.2092721000828575</v>
      </c>
      <c r="G182" s="29">
        <f ca="1">'Census Tract'!K176</f>
        <v>6.1000223133903591</v>
      </c>
      <c r="H182" s="29">
        <f ca="1">'Census Tract'!L176</f>
        <v>28.264818860464157</v>
      </c>
      <c r="I182" s="105">
        <f ca="1">'Census Tract'!M176</f>
        <v>61.484942968694121</v>
      </c>
      <c r="J182" s="29">
        <f ca="1">'Census Tract'!N176</f>
        <v>0.8654834802724779</v>
      </c>
      <c r="K182" s="29">
        <f ca="1">'Census Tract'!O176</f>
        <v>4.5237015176788411</v>
      </c>
      <c r="L182" s="29">
        <f ca="1">'Census Tract'!P176</f>
        <v>21.105059733859193</v>
      </c>
      <c r="M182" s="105">
        <f ca="1">'Census Tract'!Q176</f>
        <v>45.956118458254686</v>
      </c>
      <c r="N182" s="29">
        <f ca="1">'Census Tract'!R176</f>
        <v>0.59108609805779067</v>
      </c>
      <c r="O182" s="29">
        <f ca="1">'Census Tract'!S176</f>
        <v>3.0620806953940827</v>
      </c>
      <c r="P182" s="29">
        <f ca="1">'Census Tract'!T176</f>
        <v>14.109978025577323</v>
      </c>
      <c r="Q182" s="105">
        <f ca="1">'Census Tract'!U176</f>
        <v>30.666841520715796</v>
      </c>
    </row>
    <row r="183" spans="1:17" x14ac:dyDescent="0.25">
      <c r="A183" s="80" t="s">
        <v>268</v>
      </c>
      <c r="B183" s="4" t="str">
        <f>'Census Tract'!A177</f>
        <v>Douglas</v>
      </c>
      <c r="C183" s="4" t="str">
        <f>'Census Tract'!B177</f>
        <v>Oakland</v>
      </c>
      <c r="D183" s="4">
        <f>'Census Tract'!C177</f>
        <v>41019050001</v>
      </c>
      <c r="E183" s="4">
        <f>'Census Tract'!D177</f>
        <v>0</v>
      </c>
      <c r="F183" s="29">
        <f ca="1">'Census Tract'!J177</f>
        <v>0.95113015241586896</v>
      </c>
      <c r="G183" s="29">
        <f ca="1">'Census Tract'!K177</f>
        <v>4.7978574485243106</v>
      </c>
      <c r="H183" s="29">
        <f ca="1">'Census Tract'!L177</f>
        <v>22.231159942347283</v>
      </c>
      <c r="I183" s="105">
        <f ca="1">'Census Tract'!M177</f>
        <v>48.359821725059291</v>
      </c>
      <c r="J183" s="29">
        <f ca="1">'Census Tract'!N177</f>
        <v>1.4876851197290495</v>
      </c>
      <c r="K183" s="29">
        <f ca="1">'Census Tract'!O177</f>
        <v>7.7758196283859631</v>
      </c>
      <c r="L183" s="29">
        <f ca="1">'Census Tract'!P177</f>
        <v>36.277622892548109</v>
      </c>
      <c r="M183" s="105">
        <f ca="1">'Census Tract'!Q177</f>
        <v>78.994267538563307</v>
      </c>
      <c r="N183" s="29">
        <f ca="1">'Census Tract'!R177</f>
        <v>1.0160216949287553</v>
      </c>
      <c r="O183" s="29">
        <f ca="1">'Census Tract'!S177</f>
        <v>5.2634301980127782</v>
      </c>
      <c r="P183" s="29">
        <f ca="1">'Census Tract'!T177</f>
        <v>24.25373196233237</v>
      </c>
      <c r="Q183" s="105">
        <f ca="1">'Census Tract'!U177</f>
        <v>52.713431092982411</v>
      </c>
    </row>
    <row r="184" spans="1:17" x14ac:dyDescent="0.25">
      <c r="A184" s="80" t="s">
        <v>268</v>
      </c>
      <c r="B184" s="4" t="str">
        <f>'Census Tract'!A178</f>
        <v>Douglas</v>
      </c>
      <c r="C184" s="4" t="str">
        <f>'Census Tract'!B178</f>
        <v>Winston</v>
      </c>
      <c r="D184" s="4">
        <f>'Census Tract'!C178</f>
        <v>41019170000</v>
      </c>
      <c r="E184" s="4">
        <f>'Census Tract'!D178</f>
        <v>0</v>
      </c>
      <c r="F184" s="29">
        <f ca="1">'Census Tract'!J178</f>
        <v>0.38874948071278648</v>
      </c>
      <c r="G184" s="29">
        <f ca="1">'Census Tract'!K178</f>
        <v>1.9609982786375615</v>
      </c>
      <c r="H184" s="29">
        <f ca="1">'Census Tract'!L178</f>
        <v>9.0864030135926708</v>
      </c>
      <c r="I184" s="105">
        <f ca="1">'Census Tract'!M178</f>
        <v>19.76580758714055</v>
      </c>
      <c r="J184" s="29">
        <f ca="1">'Census Tract'!N178</f>
        <v>1.218075518057723</v>
      </c>
      <c r="K184" s="29">
        <f ca="1">'Census Tract'!O178</f>
        <v>6.3666265102488122</v>
      </c>
      <c r="L184" s="29">
        <f ca="1">'Census Tract'!P178</f>
        <v>29.703116414037485</v>
      </c>
      <c r="M184" s="105">
        <f ca="1">'Census Tract'!Q178</f>
        <v>64.678326132045001</v>
      </c>
      <c r="N184" s="29">
        <f ca="1">'Census Tract'!R178</f>
        <v>0.83189052306554678</v>
      </c>
      <c r="O184" s="29">
        <f ca="1">'Census Tract'!S178</f>
        <v>4.3095513830055339</v>
      </c>
      <c r="P184" s="29">
        <f ca="1">'Census Tract'!T178</f>
        <v>19.858286362527959</v>
      </c>
      <c r="Q184" s="105">
        <f ca="1">'Census Tract'!U178</f>
        <v>43.160302563810639</v>
      </c>
    </row>
    <row r="185" spans="1:17" x14ac:dyDescent="0.25">
      <c r="A185" s="80" t="s">
        <v>268</v>
      </c>
      <c r="B185" s="4" t="str">
        <f>'Census Tract'!A179</f>
        <v>Douglas</v>
      </c>
      <c r="C185" s="4" t="str">
        <f>'Census Tract'!B179</f>
        <v>Sutherlin</v>
      </c>
      <c r="D185" s="4">
        <f>'Census Tract'!C179</f>
        <v>41019050002</v>
      </c>
      <c r="E185" s="4">
        <f>'Census Tract'!D179</f>
        <v>1</v>
      </c>
      <c r="F185" s="29">
        <f ca="1">'Census Tract'!J179</f>
        <v>0.8518403974266483</v>
      </c>
      <c r="G185" s="29">
        <f ca="1">'Census Tract'!K179</f>
        <v>4.233280777309183</v>
      </c>
      <c r="H185" s="29">
        <f ca="1">'Census Tract'!L179</f>
        <v>19.478951689389802</v>
      </c>
      <c r="I185" s="105">
        <f ca="1">'Census Tract'!M179</f>
        <v>42.306919632969375</v>
      </c>
      <c r="J185" s="29">
        <f ca="1">'Census Tract'!N179</f>
        <v>1.4123773071579586</v>
      </c>
      <c r="K185" s="29">
        <f ca="1">'Census Tract'!O179</f>
        <v>6.7209183734817071</v>
      </c>
      <c r="L185" s="29">
        <f ca="1">'Census Tract'!P179</f>
        <v>30.652700248780938</v>
      </c>
      <c r="M185" s="105">
        <f ca="1">'Census Tract'!Q179</f>
        <v>66.486245817445621</v>
      </c>
      <c r="N185" s="29">
        <f ca="1">'Census Tract'!R179</f>
        <v>0.58801981394395564</v>
      </c>
      <c r="O185" s="29">
        <f ca="1">'Census Tract'!S179</f>
        <v>2.7931736852200593</v>
      </c>
      <c r="P185" s="29">
        <f ca="1">'Census Tract'!T179</f>
        <v>12.255653828709951</v>
      </c>
      <c r="Q185" s="105">
        <f ca="1">'Census Tract'!U179</f>
        <v>26.328863319187903</v>
      </c>
    </row>
    <row r="186" spans="1:17" x14ac:dyDescent="0.25">
      <c r="A186" s="80" t="s">
        <v>268</v>
      </c>
      <c r="B186" s="4" t="str">
        <f>'Census Tract'!A180</f>
        <v>Douglas</v>
      </c>
      <c r="C186" s="4" t="str">
        <f>'Census Tract'!B180</f>
        <v>Myrtle Creek</v>
      </c>
      <c r="D186" s="4">
        <f>'Census Tract'!C180</f>
        <v>41019180000</v>
      </c>
      <c r="E186" s="4">
        <f>'Census Tract'!D180</f>
        <v>0</v>
      </c>
      <c r="F186" s="29">
        <f ca="1">'Census Tract'!J180</f>
        <v>0.75598713245332394</v>
      </c>
      <c r="G186" s="29">
        <f ca="1">'Census Tract'!K180</f>
        <v>3.8134828185362859</v>
      </c>
      <c r="H186" s="29">
        <f ca="1">'Census Tract'!L180</f>
        <v>17.67000111734227</v>
      </c>
      <c r="I186" s="105">
        <f ca="1">'Census Tract'!M180</f>
        <v>38.437855070644865</v>
      </c>
      <c r="J186" s="29">
        <f ca="1">'Census Tract'!N180</f>
        <v>1.3543800014737584</v>
      </c>
      <c r="K186" s="29">
        <f ca="1">'Census Tract'!O180</f>
        <v>7.0790615971685833</v>
      </c>
      <c r="L186" s="29">
        <f ca="1">'Census Tract'!P180</f>
        <v>33.026939837660287</v>
      </c>
      <c r="M186" s="105">
        <f ca="1">'Census Tract'!Q180</f>
        <v>71.915928153387384</v>
      </c>
      <c r="N186" s="29">
        <f ca="1">'Census Tract'!R180</f>
        <v>0.92498032441542599</v>
      </c>
      <c r="O186" s="29">
        <f ca="1">'Census Tract'!S180</f>
        <v>4.7917966677248955</v>
      </c>
      <c r="P186" s="29">
        <f ca="1">'Census Tract'!T180</f>
        <v>22.0804584890051</v>
      </c>
      <c r="Q186" s="105">
        <f ca="1">'Census Tract'!U180</f>
        <v>47.990005367804777</v>
      </c>
    </row>
    <row r="187" spans="1:17" x14ac:dyDescent="0.25">
      <c r="A187" s="80" t="s">
        <v>268</v>
      </c>
      <c r="B187" s="4" t="str">
        <f>'Census Tract'!A181</f>
        <v>Douglas</v>
      </c>
      <c r="C187" s="4" t="str">
        <f>'Census Tract'!B181</f>
        <v>Undefined</v>
      </c>
      <c r="D187" s="4">
        <f>'Census Tract'!C181</f>
        <v>41019100000</v>
      </c>
      <c r="E187" s="4">
        <f>'Census Tract'!D181</f>
        <v>0</v>
      </c>
      <c r="F187" s="29">
        <f ca="1">'Census Tract'!J181</f>
        <v>1.1846871526860014</v>
      </c>
      <c r="G187" s="29">
        <f ca="1">'Census Tract'!K181</f>
        <v>5.9760066119745447</v>
      </c>
      <c r="H187" s="29">
        <f ca="1">'Census Tract'!L181</f>
        <v>27.690184677786355</v>
      </c>
      <c r="I187" s="105">
        <f ca="1">'Census Tract'!M181</f>
        <v>60.234931421681274</v>
      </c>
      <c r="J187" s="29">
        <f ca="1">'Census Tract'!N181</f>
        <v>0.87314852457215708</v>
      </c>
      <c r="K187" s="29">
        <f ca="1">'Census Tract'!O181</f>
        <v>4.5637651044738403</v>
      </c>
      <c r="L187" s="29">
        <f ca="1">'Census Tract'!P181</f>
        <v>21.291974009515243</v>
      </c>
      <c r="M187" s="105">
        <f ca="1">'Census Tract'!Q181</f>
        <v>46.363122972902303</v>
      </c>
      <c r="N187" s="29">
        <f ca="1">'Census Tract'!R181</f>
        <v>0.59632097686230712</v>
      </c>
      <c r="O187" s="29">
        <f ca="1">'Census Tract'!S181</f>
        <v>3.0891996233856363</v>
      </c>
      <c r="P187" s="29">
        <f ca="1">'Census Tract'!T181</f>
        <v>14.234941250293641</v>
      </c>
      <c r="Q187" s="105">
        <f ca="1">'Census Tract'!U181</f>
        <v>30.938438499913509</v>
      </c>
    </row>
    <row r="188" spans="1:17" x14ac:dyDescent="0.25">
      <c r="A188" s="80" t="s">
        <v>268</v>
      </c>
      <c r="B188" s="4" t="str">
        <f>'Census Tract'!A182</f>
        <v>Douglas</v>
      </c>
      <c r="C188" s="4" t="str">
        <f>'Census Tract'!B182</f>
        <v>Undefined</v>
      </c>
      <c r="D188" s="4">
        <f>'Census Tract'!C182</f>
        <v>41019150000</v>
      </c>
      <c r="E188" s="4">
        <f>'Census Tract'!D182</f>
        <v>1</v>
      </c>
      <c r="F188" s="29">
        <f ca="1">'Census Tract'!J182</f>
        <v>0.64000707108245536</v>
      </c>
      <c r="G188" s="29">
        <f ca="1">'Census Tract'!K182</f>
        <v>3.1805601607296508</v>
      </c>
      <c r="H188" s="29">
        <f ca="1">'Census Tract'!L182</f>
        <v>14.634979576155301</v>
      </c>
      <c r="I188" s="105">
        <f ca="1">'Census Tract'!M182</f>
        <v>31.786151258633073</v>
      </c>
      <c r="J188" s="29">
        <f ca="1">'Census Tract'!N182</f>
        <v>1.5496184549971195</v>
      </c>
      <c r="K188" s="29">
        <f ca="1">'Census Tract'!O182</f>
        <v>7.373992128940154</v>
      </c>
      <c r="L188" s="29">
        <f ca="1">'Census Tract'!P182</f>
        <v>33.631232787637387</v>
      </c>
      <c r="M188" s="105">
        <f ca="1">'Census Tract'!Q182</f>
        <v>72.946735266871727</v>
      </c>
      <c r="N188" s="29">
        <f ca="1">'Census Tract'!R182</f>
        <v>0.64515788449270095</v>
      </c>
      <c r="O188" s="29">
        <f ca="1">'Census Tract'!S182</f>
        <v>3.0645872520700599</v>
      </c>
      <c r="P188" s="29">
        <f ca="1">'Census Tract'!T182</f>
        <v>13.446539571809371</v>
      </c>
      <c r="Q188" s="105">
        <f ca="1">'Census Tract'!U182</f>
        <v>28.887247261575624</v>
      </c>
    </row>
    <row r="189" spans="1:17" x14ac:dyDescent="0.25">
      <c r="A189" s="80" t="s">
        <v>268</v>
      </c>
      <c r="B189" s="4" t="str">
        <f>'Census Tract'!A183</f>
        <v>Douglas</v>
      </c>
      <c r="C189" s="4" t="str">
        <f>'Census Tract'!B183</f>
        <v>Winston</v>
      </c>
      <c r="D189" s="4">
        <f>'Census Tract'!C183</f>
        <v>41019160000</v>
      </c>
      <c r="E189" s="4">
        <f>'Census Tract'!D183</f>
        <v>0</v>
      </c>
      <c r="F189" s="29">
        <f ca="1">'Census Tract'!J183</f>
        <v>3.9136163137370241</v>
      </c>
      <c r="G189" s="29">
        <f ca="1">'Census Tract'!K183</f>
        <v>19.741749469129918</v>
      </c>
      <c r="H189" s="29">
        <f ca="1">'Census Tract'!L183</f>
        <v>91.474578955021855</v>
      </c>
      <c r="I189" s="105">
        <f ca="1">'Census Tract'!M183</f>
        <v>198.98621314010663</v>
      </c>
      <c r="J189" s="29">
        <f ca="1">'Census Tract'!N183</f>
        <v>2.2325274679804887</v>
      </c>
      <c r="K189" s="29">
        <f ca="1">'Census Tract'!O183</f>
        <v>11.668955127813074</v>
      </c>
      <c r="L189" s="29">
        <f ca="1">'Census Tract'!P183</f>
        <v>54.440814461733822</v>
      </c>
      <c r="M189" s="105">
        <f ca="1">'Census Tract'!Q183</f>
        <v>118.54448885323377</v>
      </c>
      <c r="N189" s="29">
        <f ca="1">'Census Tract'!R183</f>
        <v>1.524715352671983</v>
      </c>
      <c r="O189" s="29">
        <f ca="1">'Census Tract'!S183</f>
        <v>7.8986825484963266</v>
      </c>
      <c r="P189" s="29">
        <f ca="1">'Census Tract'!T183</f>
        <v>36.396897494548512</v>
      </c>
      <c r="Q189" s="105">
        <f ca="1">'Census Tract'!U183</f>
        <v>79.105572332412436</v>
      </c>
    </row>
    <row r="190" spans="1:17" x14ac:dyDescent="0.25">
      <c r="A190" s="80" t="s">
        <v>268</v>
      </c>
      <c r="B190" s="4" t="str">
        <f>'Census Tract'!A184</f>
        <v>Douglas</v>
      </c>
      <c r="C190" s="4" t="str">
        <f>'Census Tract'!B184</f>
        <v>Roseburg</v>
      </c>
      <c r="D190" s="4">
        <f>'Census Tract'!C184</f>
        <v>41019140000</v>
      </c>
      <c r="E190" s="4">
        <f>'Census Tract'!D184</f>
        <v>1</v>
      </c>
      <c r="F190" s="29">
        <f ca="1">'Census Tract'!J184</f>
        <v>1.0551603276766301</v>
      </c>
      <c r="G190" s="29">
        <f ca="1">'Census Tract'!K184</f>
        <v>5.2436934731278368</v>
      </c>
      <c r="H190" s="29">
        <f ca="1">'Census Tract'!L184</f>
        <v>24.128248800437575</v>
      </c>
      <c r="I190" s="105">
        <f ca="1">'Census Tract'!M184</f>
        <v>52.404867528904454</v>
      </c>
      <c r="J190" s="29">
        <f ca="1">'Census Tract'!N184</f>
        <v>1.1389004411341361</v>
      </c>
      <c r="K190" s="29">
        <f ca="1">'Census Tract'!O184</f>
        <v>5.4195552856817253</v>
      </c>
      <c r="L190" s="29">
        <f ca="1">'Census Tract'!P184</f>
        <v>24.717455922268453</v>
      </c>
      <c r="M190" s="105">
        <f ca="1">'Census Tract'!Q184</f>
        <v>53.612596511629498</v>
      </c>
      <c r="N190" s="29">
        <f ca="1">'Census Tract'!R184</f>
        <v>0.47416226676989909</v>
      </c>
      <c r="O190" s="29">
        <f ca="1">'Census Tract'!S184</f>
        <v>2.2523349292991797</v>
      </c>
      <c r="P190" s="29">
        <f ca="1">'Census Tract'!T184</f>
        <v>9.8826067801894997</v>
      </c>
      <c r="Q190" s="105">
        <f ca="1">'Census Tract'!U184</f>
        <v>21.230838173917139</v>
      </c>
    </row>
    <row r="191" spans="1:17" x14ac:dyDescent="0.25">
      <c r="A191" s="80" t="s">
        <v>268</v>
      </c>
      <c r="B191" s="4" t="str">
        <f>'Census Tract'!A185</f>
        <v>Douglas</v>
      </c>
      <c r="C191" s="4" t="str">
        <f>'Census Tract'!B185</f>
        <v>Roseburg</v>
      </c>
      <c r="D191" s="4">
        <f>'Census Tract'!C185</f>
        <v>41019130000</v>
      </c>
      <c r="E191" s="4">
        <f>'Census Tract'!D185</f>
        <v>1</v>
      </c>
      <c r="F191" s="29">
        <f ca="1">'Census Tract'!J185</f>
        <v>1.8308809482609207</v>
      </c>
      <c r="G191" s="29">
        <f ca="1">'Census Tract'!K185</f>
        <v>9.0986916648103318</v>
      </c>
      <c r="H191" s="29">
        <f ca="1">'Census Tract'!L185</f>
        <v>41.866576940863681</v>
      </c>
      <c r="I191" s="105">
        <f ca="1">'Census Tract'!M185</f>
        <v>90.931274649109952</v>
      </c>
      <c r="J191" s="29">
        <f ca="1">'Census Tract'!N185</f>
        <v>0.95917989039237772</v>
      </c>
      <c r="K191" s="29">
        <f ca="1">'Census Tract'!O185</f>
        <v>4.564339653533759</v>
      </c>
      <c r="L191" s="29">
        <f ca="1">'Census Tract'!P185</f>
        <v>20.816996645194529</v>
      </c>
      <c r="M191" s="105">
        <f ca="1">'Census Tract'!Q185</f>
        <v>45.152431756428633</v>
      </c>
      <c r="N191" s="29">
        <f ca="1">'Census Tract'!R185</f>
        <v>0.39933860295606599</v>
      </c>
      <c r="O191" s="29">
        <f ca="1">'Census Tract'!S185</f>
        <v>1.8969124012813217</v>
      </c>
      <c r="P191" s="29">
        <f ca="1">'Census Tract'!T185</f>
        <v>8.3231135451783551</v>
      </c>
      <c r="Q191" s="105">
        <f ca="1">'Census Tract'!U185</f>
        <v>17.880573487457028</v>
      </c>
    </row>
    <row r="192" spans="1:17" x14ac:dyDescent="0.25">
      <c r="A192" s="80" t="s">
        <v>268</v>
      </c>
      <c r="B192" s="4" t="str">
        <f>'Census Tract'!A186</f>
        <v>Douglas</v>
      </c>
      <c r="C192" s="4" t="str">
        <f>'Census Tract'!B186</f>
        <v>Roseburg</v>
      </c>
      <c r="D192" s="4">
        <f>'Census Tract'!C186</f>
        <v>41019110000</v>
      </c>
      <c r="E192" s="4">
        <f>'Census Tract'!D186</f>
        <v>0</v>
      </c>
      <c r="F192" s="29">
        <f ca="1">'Census Tract'!J186</f>
        <v>1.2722710277873011</v>
      </c>
      <c r="G192" s="29">
        <f ca="1">'Census Tract'!K186</f>
        <v>6.4178125482683823</v>
      </c>
      <c r="H192" s="29">
        <f ca="1">'Census Tract'!L186</f>
        <v>29.737318953576011</v>
      </c>
      <c r="I192" s="105">
        <f ca="1">'Census Tract'!M186</f>
        <v>64.688097557914517</v>
      </c>
      <c r="J192" s="29">
        <f ca="1">'Census Tract'!N186</f>
        <v>0.94846591638639666</v>
      </c>
      <c r="K192" s="29">
        <f ca="1">'Census Tract'!O186</f>
        <v>4.9574333921116605</v>
      </c>
      <c r="L192" s="29">
        <f ca="1">'Census Tract'!P186</f>
        <v>23.12860993552686</v>
      </c>
      <c r="M192" s="105">
        <f ca="1">'Census Tract'!Q186</f>
        <v>50.362384725526695</v>
      </c>
      <c r="N192" s="29">
        <f ca="1">'Census Tract'!R186</f>
        <v>0.64775935120233818</v>
      </c>
      <c r="O192" s="29">
        <f ca="1">'Census Tract'!S186</f>
        <v>3.3556725679982899</v>
      </c>
      <c r="P192" s="29">
        <f ca="1">'Census Tract'!T186</f>
        <v>15.46284076272355</v>
      </c>
      <c r="Q192" s="105">
        <f ca="1">'Census Tract'!U186</f>
        <v>33.607174034638874</v>
      </c>
    </row>
    <row r="193" spans="1:17" x14ac:dyDescent="0.25">
      <c r="A193" s="80" t="s">
        <v>268</v>
      </c>
      <c r="B193" s="4" t="str">
        <f>'Census Tract'!A187</f>
        <v>Douglas</v>
      </c>
      <c r="C193" s="4" t="str">
        <f>'Census Tract'!B187</f>
        <v>Undefined</v>
      </c>
      <c r="D193" s="4">
        <f>'Census Tract'!C187</f>
        <v>41019070000</v>
      </c>
      <c r="E193" s="4">
        <f>'Census Tract'!D187</f>
        <v>0</v>
      </c>
      <c r="F193" s="29">
        <f ca="1">'Census Tract'!J187</f>
        <v>0.70220756002270135</v>
      </c>
      <c r="G193" s="29">
        <f ca="1">'Census Tract'!K187</f>
        <v>3.5421984716891921</v>
      </c>
      <c r="H193" s="29">
        <f ca="1">'Census Tract'!L187</f>
        <v>16.412988842734588</v>
      </c>
      <c r="I193" s="105">
        <f ca="1">'Census Tract'!M187</f>
        <v>35.703454811554273</v>
      </c>
      <c r="J193" s="29">
        <f ca="1">'Census Tract'!N187</f>
        <v>1.7502962026919731</v>
      </c>
      <c r="K193" s="29">
        <f ca="1">'Census Tract'!O187</f>
        <v>9.148432949884203</v>
      </c>
      <c r="L193" s="29">
        <f ca="1">'Census Tract'!P187</f>
        <v>42.681468510677121</v>
      </c>
      <c r="M193" s="105">
        <f ca="1">'Census Tract'!Q187</f>
        <v>92.938596127359872</v>
      </c>
      <c r="N193" s="29">
        <f ca="1">'Census Tract'!R187</f>
        <v>1.1953731948400141</v>
      </c>
      <c r="O193" s="29">
        <f ca="1">'Census Tract'!S187</f>
        <v>6.1925482526799085</v>
      </c>
      <c r="P193" s="29">
        <f ca="1">'Census Tract'!T187</f>
        <v>28.535080704787099</v>
      </c>
      <c r="Q193" s="105">
        <f ca="1">'Census Tract'!U187</f>
        <v>62.018579771582345</v>
      </c>
    </row>
    <row r="194" spans="1:17" x14ac:dyDescent="0.25">
      <c r="A194" s="80" t="s">
        <v>268</v>
      </c>
      <c r="B194" s="4" t="str">
        <f>'Census Tract'!A188</f>
        <v>Douglas</v>
      </c>
      <c r="C194" s="4" t="str">
        <f>'Census Tract'!B188</f>
        <v>Sutherlin</v>
      </c>
      <c r="D194" s="4">
        <f>'Census Tract'!C188</f>
        <v>41019060000</v>
      </c>
      <c r="E194" s="4">
        <f>'Census Tract'!D188</f>
        <v>0</v>
      </c>
      <c r="F194" s="29">
        <f ca="1">'Census Tract'!J188</f>
        <v>0.68223229026275567</v>
      </c>
      <c r="G194" s="29">
        <f ca="1">'Census Tract'!K188</f>
        <v>3.441435714288843</v>
      </c>
      <c r="H194" s="29">
        <f ca="1">'Census Tract'!L188</f>
        <v>15.946098569308875</v>
      </c>
      <c r="I194" s="105">
        <f ca="1">'Census Tract'!M188</f>
        <v>34.68782042960634</v>
      </c>
      <c r="J194" s="29">
        <f ca="1">'Census Tract'!N188</f>
        <v>1.2347386578396344</v>
      </c>
      <c r="K194" s="29">
        <f ca="1">'Census Tract'!O188</f>
        <v>6.4537212641509845</v>
      </c>
      <c r="L194" s="29">
        <f ca="1">'Census Tract'!P188</f>
        <v>30.109451795898462</v>
      </c>
      <c r="M194" s="105">
        <f ca="1">'Census Tract'!Q188</f>
        <v>65.563118555191991</v>
      </c>
      <c r="N194" s="29">
        <f ca="1">'Census Tract'!R188</f>
        <v>0.84327069437971292</v>
      </c>
      <c r="O194" s="29">
        <f ca="1">'Census Tract'!S188</f>
        <v>4.36850557429152</v>
      </c>
      <c r="P194" s="29">
        <f ca="1">'Census Tract'!T188</f>
        <v>20.129945546693868</v>
      </c>
      <c r="Q194" s="105">
        <f ca="1">'Census Tract'!U188</f>
        <v>43.750730779457847</v>
      </c>
    </row>
    <row r="195" spans="1:17" x14ac:dyDescent="0.25">
      <c r="A195" s="80" t="s">
        <v>268</v>
      </c>
      <c r="B195" s="4" t="str">
        <f>'Census Tract'!A189</f>
        <v>Douglas</v>
      </c>
      <c r="C195" s="4" t="str">
        <f>'Census Tract'!B189</f>
        <v>Myrtle Creek</v>
      </c>
      <c r="D195" s="4">
        <f>'Census Tract'!C189</f>
        <v>41019190000</v>
      </c>
      <c r="E195" s="4">
        <f>'Census Tract'!D189</f>
        <v>0</v>
      </c>
      <c r="F195" s="29">
        <f ca="1">'Census Tract'!J189</f>
        <v>1.2061989816582506</v>
      </c>
      <c r="G195" s="29">
        <f ca="1">'Census Tract'!K189</f>
        <v>6.0845203507133823</v>
      </c>
      <c r="H195" s="29">
        <f ca="1">'Census Tract'!L189</f>
        <v>28.19298958762943</v>
      </c>
      <c r="I195" s="105">
        <f ca="1">'Census Tract'!M189</f>
        <v>61.328691525317517</v>
      </c>
      <c r="J195" s="29">
        <f ca="1">'Census Tract'!N189</f>
        <v>1.2903935447112185</v>
      </c>
      <c r="K195" s="29">
        <f ca="1">'Census Tract'!O189</f>
        <v>6.744617742184241</v>
      </c>
      <c r="L195" s="29">
        <f ca="1">'Census Tract'!P189</f>
        <v>31.46661197131413</v>
      </c>
      <c r="M195" s="105">
        <f ca="1">'Census Tract'!Q189</f>
        <v>68.518325248502947</v>
      </c>
      <c r="N195" s="29">
        <f ca="1">'Census Tract'!R189</f>
        <v>0.88128046656902792</v>
      </c>
      <c r="O195" s="29">
        <f ca="1">'Census Tract'!S189</f>
        <v>4.5654125731867117</v>
      </c>
      <c r="P195" s="29">
        <f ca="1">'Census Tract'!T189</f>
        <v>21.037287221808008</v>
      </c>
      <c r="Q195" s="105">
        <f ca="1">'Census Tract'!U189</f>
        <v>45.722761019719506</v>
      </c>
    </row>
    <row r="196" spans="1:17" x14ac:dyDescent="0.25">
      <c r="A196" s="80" t="s">
        <v>268</v>
      </c>
      <c r="B196" s="4" t="str">
        <f>'Census Tract'!A190</f>
        <v>Douglas</v>
      </c>
      <c r="C196" s="4" t="str">
        <f>'Census Tract'!B190</f>
        <v>Roseburg</v>
      </c>
      <c r="D196" s="4">
        <f>'Census Tract'!C190</f>
        <v>41019120000</v>
      </c>
      <c r="E196" s="4">
        <f>'Census Tract'!D190</f>
        <v>0</v>
      </c>
      <c r="F196" s="29">
        <f ca="1">'Census Tract'!J190</f>
        <v>8.6200971810226577</v>
      </c>
      <c r="G196" s="29">
        <f ca="1">'Census Tract'!K190</f>
        <v>43.483005308919843</v>
      </c>
      <c r="H196" s="29">
        <f ca="1">'Census Tract'!L190</f>
        <v>201.48111030140271</v>
      </c>
      <c r="I196" s="105">
        <f ca="1">'Census Tract'!M190</f>
        <v>438.28529867137746</v>
      </c>
      <c r="J196" s="29">
        <f ca="1">'Census Tract'!N190</f>
        <v>1.8509415669747178</v>
      </c>
      <c r="K196" s="29">
        <f ca="1">'Census Tract'!O190</f>
        <v>9.6744852634533238</v>
      </c>
      <c r="L196" s="29">
        <f ca="1">'Census Tract'!P190</f>
        <v>45.135734217117424</v>
      </c>
      <c r="M196" s="105">
        <f ca="1">'Census Tract'!Q190</f>
        <v>98.282742363167699</v>
      </c>
      <c r="N196" s="29">
        <f ca="1">'Census Tract'!R190</f>
        <v>1.2641094295775777</v>
      </c>
      <c r="O196" s="29">
        <f ca="1">'Census Tract'!S190</f>
        <v>6.5486315680472611</v>
      </c>
      <c r="P196" s="29">
        <f ca="1">'Census Tract'!T190</f>
        <v>30.17590217714919</v>
      </c>
      <c r="Q196" s="105">
        <f ca="1">'Census Tract'!U190</f>
        <v>65.584766194091458</v>
      </c>
    </row>
    <row r="197" spans="1:17" x14ac:dyDescent="0.25">
      <c r="A197" s="80" t="s">
        <v>268</v>
      </c>
      <c r="B197" s="4" t="str">
        <f>'Census Tract'!A191</f>
        <v>Douglas</v>
      </c>
      <c r="C197" s="4" t="str">
        <f>'Census Tract'!B191</f>
        <v>Roseburg</v>
      </c>
      <c r="D197" s="4">
        <f>'Census Tract'!C191</f>
        <v>41019080000</v>
      </c>
      <c r="E197" s="4">
        <f>'Census Tract'!D191</f>
        <v>1</v>
      </c>
      <c r="F197" s="29">
        <f ca="1">'Census Tract'!J191</f>
        <v>3.8135006622010152</v>
      </c>
      <c r="G197" s="29">
        <f ca="1">'Census Tract'!K191</f>
        <v>18.951459799652813</v>
      </c>
      <c r="H197" s="29">
        <f ca="1">'Census Tract'!L191</f>
        <v>87.202949508937891</v>
      </c>
      <c r="I197" s="105">
        <f ca="1">'Census Tract'!M191</f>
        <v>189.39870253090055</v>
      </c>
      <c r="J197" s="29">
        <f ca="1">'Census Tract'!N191</f>
        <v>1.6481505611380558</v>
      </c>
      <c r="K197" s="29">
        <f ca="1">'Census Tract'!O191</f>
        <v>7.8428655943974999</v>
      </c>
      <c r="L197" s="29">
        <f ca="1">'Census Tract'!P191</f>
        <v>35.769666405277917</v>
      </c>
      <c r="M197" s="105">
        <f ca="1">'Census Tract'!Q191</f>
        <v>77.585035384408428</v>
      </c>
      <c r="N197" s="29">
        <f ca="1">'Census Tract'!R191</f>
        <v>0.68618008898923599</v>
      </c>
      <c r="O197" s="29">
        <f ca="1">'Census Tract'!S191</f>
        <v>3.2594482744239062</v>
      </c>
      <c r="P197" s="29">
        <f ca="1">'Census Tract'!T191</f>
        <v>14.301534464291004</v>
      </c>
      <c r="Q197" s="105">
        <f ca="1">'Census Tract'!U191</f>
        <v>30.724035733033475</v>
      </c>
    </row>
    <row r="198" spans="1:17" x14ac:dyDescent="0.25">
      <c r="A198" s="80" t="s">
        <v>268</v>
      </c>
      <c r="B198" s="4" t="str">
        <f>'Census Tract'!A192</f>
        <v>Douglas</v>
      </c>
      <c r="C198" s="4" t="str">
        <f>'Census Tract'!B192</f>
        <v>Drain</v>
      </c>
      <c r="D198" s="4">
        <f>'Census Tract'!C192</f>
        <v>41019030000</v>
      </c>
      <c r="E198" s="4">
        <f>'Census Tract'!D192</f>
        <v>0</v>
      </c>
      <c r="F198" s="29">
        <f ca="1">'Census Tract'!J192</f>
        <v>1.1032495144339158</v>
      </c>
      <c r="G198" s="29">
        <f ca="1">'Census Tract'!K192</f>
        <v>5.5652046010346599</v>
      </c>
      <c r="H198" s="29">
        <f ca="1">'Census Tract'!L192</f>
        <v>25.786708947666153</v>
      </c>
      <c r="I198" s="105">
        <f ca="1">'Census Tract'!M192</f>
        <v>56.09426817220124</v>
      </c>
      <c r="J198" s="29">
        <f ca="1">'Census Tract'!N192</f>
        <v>1.11709689097934</v>
      </c>
      <c r="K198" s="29">
        <f ca="1">'Census Tract'!O192</f>
        <v>5.8388323016016459</v>
      </c>
      <c r="L198" s="29">
        <f ca="1">'Census Tract'!P192</f>
        <v>27.240723999959958</v>
      </c>
      <c r="M198" s="105">
        <f ca="1">'Census Tract'!Q192</f>
        <v>59.316484047774239</v>
      </c>
      <c r="N198" s="29">
        <f ca="1">'Census Tract'!R192</f>
        <v>0.76292668490169979</v>
      </c>
      <c r="O198" s="29">
        <f ca="1">'Census Tract'!S192</f>
        <v>3.9522889838124624</v>
      </c>
      <c r="P198" s="29">
        <f ca="1">'Census Tract'!T192</f>
        <v>18.212031706482552</v>
      </c>
      <c r="Q198" s="105">
        <f ca="1">'Census Tract'!U192</f>
        <v>39.582307576988583</v>
      </c>
    </row>
    <row r="199" spans="1:17" x14ac:dyDescent="0.25">
      <c r="A199" s="80" t="s">
        <v>268</v>
      </c>
      <c r="B199" s="4" t="str">
        <f>'Census Tract'!A193</f>
        <v>Douglas</v>
      </c>
      <c r="C199" s="4" t="str">
        <f>'Census Tract'!B193</f>
        <v>Yoncalla</v>
      </c>
      <c r="D199" s="4">
        <f>'Census Tract'!C193</f>
        <v>41019040000</v>
      </c>
      <c r="E199" s="4">
        <f>'Census Tract'!D193</f>
        <v>0</v>
      </c>
      <c r="F199" s="29">
        <f ca="1">'Census Tract'!J193</f>
        <v>0.54086884273083347</v>
      </c>
      <c r="G199" s="29">
        <f ca="1">'Census Tract'!K193</f>
        <v>2.7283454311479121</v>
      </c>
      <c r="H199" s="29">
        <f ca="1">'Census Tract'!L193</f>
        <v>12.641952018911542</v>
      </c>
      <c r="I199" s="105">
        <f ca="1">'Census Tract'!M193</f>
        <v>27.500254034282506</v>
      </c>
      <c r="J199" s="29">
        <f ca="1">'Census Tract'!N193</f>
        <v>0.84848707769492826</v>
      </c>
      <c r="K199" s="29">
        <f ca="1">'Census Tract'!O193</f>
        <v>4.4348648686986252</v>
      </c>
      <c r="L199" s="29">
        <f ca="1">'Census Tract'!P193</f>
        <v>20.690597644360995</v>
      </c>
      <c r="M199" s="105">
        <f ca="1">'Census Tract'!Q193</f>
        <v>45.053630186644753</v>
      </c>
      <c r="N199" s="29">
        <f ca="1">'Census Tract'!R193</f>
        <v>0.57947832331734117</v>
      </c>
      <c r="O199" s="29">
        <f ca="1">'Census Tract'!S193</f>
        <v>3.0019474202823777</v>
      </c>
      <c r="P199" s="29">
        <f ca="1">'Census Tract'!T193</f>
        <v>13.832885657728095</v>
      </c>
      <c r="Q199" s="105">
        <f ca="1">'Census Tract'!U193</f>
        <v>30.064604740755648</v>
      </c>
    </row>
    <row r="200" spans="1:17" x14ac:dyDescent="0.25">
      <c r="A200" s="80" t="s">
        <v>268</v>
      </c>
      <c r="B200" s="4" t="str">
        <f>'Census Tract'!A194</f>
        <v>Douglas</v>
      </c>
      <c r="C200" s="4" t="str">
        <f>'Census Tract'!B194</f>
        <v>Glendale</v>
      </c>
      <c r="D200" s="4">
        <f>'Census Tract'!C194</f>
        <v>41019210000</v>
      </c>
      <c r="E200" s="4">
        <f>'Census Tract'!D194</f>
        <v>0</v>
      </c>
      <c r="F200" s="29">
        <f ca="1">'Census Tract'!J194</f>
        <v>1.38136673186085</v>
      </c>
      <c r="G200" s="29">
        <f ca="1">'Census Tract'!K194</f>
        <v>6.9681322233010583</v>
      </c>
      <c r="H200" s="29">
        <f ca="1">'Census Tract'!L194</f>
        <v>32.287258139208738</v>
      </c>
      <c r="I200" s="105">
        <f ca="1">'Census Tract'!M194</f>
        <v>70.23502379778401</v>
      </c>
      <c r="J200" s="29">
        <f ca="1">'Census Tract'!N194</f>
        <v>1.2833950260028157</v>
      </c>
      <c r="K200" s="29">
        <f ca="1">'Census Tract'!O194</f>
        <v>6.7080379455453283</v>
      </c>
      <c r="L200" s="29">
        <f ca="1">'Census Tract'!P194</f>
        <v>31.295951110932521</v>
      </c>
      <c r="M200" s="105">
        <f ca="1">'Census Tract'!Q194</f>
        <v>68.146712430781207</v>
      </c>
      <c r="N200" s="29">
        <f ca="1">'Census Tract'!R194</f>
        <v>0.87650079461707808</v>
      </c>
      <c r="O200" s="29">
        <f ca="1">'Census Tract'!S194</f>
        <v>4.5406518128465976</v>
      </c>
      <c r="P200" s="29">
        <f ca="1">'Census Tract'!T194</f>
        <v>20.923190364458325</v>
      </c>
      <c r="Q200" s="105">
        <f ca="1">'Census Tract'!U194</f>
        <v>45.474781169147683</v>
      </c>
    </row>
    <row r="201" spans="1:17" x14ac:dyDescent="0.25">
      <c r="A201" s="80" t="s">
        <v>268</v>
      </c>
      <c r="B201" s="4" t="str">
        <f>'Census Tract'!A195</f>
        <v>Douglas</v>
      </c>
      <c r="C201" s="4" t="str">
        <f>'Census Tract'!B195</f>
        <v>Reedsport</v>
      </c>
      <c r="D201" s="4">
        <f>'Census Tract'!C195</f>
        <v>41019010000</v>
      </c>
      <c r="E201" s="4">
        <f>'Census Tract'!D195</f>
        <v>0</v>
      </c>
      <c r="F201" s="29">
        <f ca="1">'Census Tract'!J195</f>
        <v>0.9526667116281724</v>
      </c>
      <c r="G201" s="29">
        <f ca="1">'Census Tract'!K195</f>
        <v>4.805608429862799</v>
      </c>
      <c r="H201" s="29">
        <f ca="1">'Census Tract'!L195</f>
        <v>22.267074578764646</v>
      </c>
      <c r="I201" s="105">
        <f ca="1">'Census Tract'!M195</f>
        <v>48.437947446747593</v>
      </c>
      <c r="J201" s="29">
        <f ca="1">'Census Tract'!N195</f>
        <v>0.68918746137985532</v>
      </c>
      <c r="K201" s="29">
        <f ca="1">'Census Tract'!O195</f>
        <v>3.6022390213938555</v>
      </c>
      <c r="L201" s="29">
        <f ca="1">'Census Tract'!P195</f>
        <v>16.806031393770045</v>
      </c>
      <c r="M201" s="105">
        <f ca="1">'Census Tract'!Q195</f>
        <v>36.595014621359525</v>
      </c>
      <c r="N201" s="29">
        <f ca="1">'Census Tract'!R195</f>
        <v>0.47068388555391261</v>
      </c>
      <c r="O201" s="29">
        <f ca="1">'Census Tract'!S195</f>
        <v>2.4383453515883571</v>
      </c>
      <c r="P201" s="29">
        <f ca="1">'Census Tract'!T195</f>
        <v>11.235823857102002</v>
      </c>
      <c r="Q201" s="105">
        <f ca="1">'Census Tract'!U195</f>
        <v>24.420110999168372</v>
      </c>
    </row>
    <row r="202" spans="1:17" x14ac:dyDescent="0.25">
      <c r="A202" s="80" t="s">
        <v>268</v>
      </c>
      <c r="B202" s="4" t="str">
        <f>'Census Tract'!A196</f>
        <v>Douglas</v>
      </c>
      <c r="C202" s="4" t="str">
        <f>'Census Tract'!B196</f>
        <v>Roseburg</v>
      </c>
      <c r="D202" s="4">
        <f>'Census Tract'!C196</f>
        <v>41019090000</v>
      </c>
      <c r="E202" s="4">
        <f>'Census Tract'!D196</f>
        <v>0</v>
      </c>
      <c r="F202" s="29">
        <f ca="1">'Census Tract'!J196</f>
        <v>3.2667248853572493</v>
      </c>
      <c r="G202" s="29">
        <f ca="1">'Census Tract'!K196</f>
        <v>16.478586325626306</v>
      </c>
      <c r="H202" s="29">
        <f ca="1">'Census Tract'!L196</f>
        <v>76.354517023312326</v>
      </c>
      <c r="I202" s="105">
        <f ca="1">'Census Tract'!M196</f>
        <v>166.09528430933125</v>
      </c>
      <c r="J202" s="29">
        <f ca="1">'Census Tract'!N196</f>
        <v>1.7426311583922935</v>
      </c>
      <c r="K202" s="29">
        <f ca="1">'Census Tract'!O196</f>
        <v>9.1083693630892029</v>
      </c>
      <c r="L202" s="29">
        <f ca="1">'Census Tract'!P196</f>
        <v>42.494554235021063</v>
      </c>
      <c r="M202" s="105">
        <f ca="1">'Census Tract'!Q196</f>
        <v>92.531591612712248</v>
      </c>
      <c r="N202" s="29">
        <f ca="1">'Census Tract'!R196</f>
        <v>1.1901383160354975</v>
      </c>
      <c r="O202" s="29">
        <f ca="1">'Census Tract'!S196</f>
        <v>6.1654293246883549</v>
      </c>
      <c r="P202" s="29">
        <f ca="1">'Census Tract'!T196</f>
        <v>28.410117480070777</v>
      </c>
      <c r="Q202" s="105">
        <f ca="1">'Census Tract'!U196</f>
        <v>61.746982792384628</v>
      </c>
    </row>
    <row r="203" spans="1:17" x14ac:dyDescent="0.25">
      <c r="A203" s="80" t="s">
        <v>268</v>
      </c>
      <c r="B203" s="4" t="str">
        <f>'Census Tract'!A197</f>
        <v>Douglas</v>
      </c>
      <c r="C203" s="4" t="str">
        <f>'Census Tract'!B197</f>
        <v>Canyonville</v>
      </c>
      <c r="D203" s="4">
        <f>'Census Tract'!C197</f>
        <v>41019200000</v>
      </c>
      <c r="E203" s="4">
        <f>'Census Tract'!D197</f>
        <v>0</v>
      </c>
      <c r="F203" s="29">
        <f ca="1">'Census Tract'!J197</f>
        <v>3.8383249123341527</v>
      </c>
      <c r="G203" s="29">
        <f ca="1">'Census Tract'!K197</f>
        <v>19.361951383543985</v>
      </c>
      <c r="H203" s="29">
        <f ca="1">'Census Tract'!L197</f>
        <v>89.714761770571116</v>
      </c>
      <c r="I203" s="105">
        <f ca="1">'Census Tract'!M197</f>
        <v>195.15805277737982</v>
      </c>
      <c r="J203" s="29">
        <f ca="1">'Census Tract'!N197</f>
        <v>1.2410706509567606</v>
      </c>
      <c r="K203" s="29">
        <f ca="1">'Census Tract'!O197</f>
        <v>6.4868172706338099</v>
      </c>
      <c r="L203" s="29">
        <f ca="1">'Census Tract'!P197</f>
        <v>30.263859241005633</v>
      </c>
      <c r="M203" s="105">
        <f ca="1">'Census Tract'!Q197</f>
        <v>65.899339675987846</v>
      </c>
      <c r="N203" s="29">
        <f ca="1">'Census Tract'!R197</f>
        <v>0.84759515947909603</v>
      </c>
      <c r="O203" s="29">
        <f ca="1">'Census Tract'!S197</f>
        <v>4.3909081669801937</v>
      </c>
      <c r="P203" s="29">
        <f ca="1">'Census Tract'!T197</f>
        <v>20.233176036676916</v>
      </c>
      <c r="Q203" s="105">
        <f ca="1">'Census Tract'!U197</f>
        <v>43.975093501403784</v>
      </c>
    </row>
    <row r="204" spans="1:17" x14ac:dyDescent="0.25">
      <c r="A204" s="80" t="s">
        <v>268</v>
      </c>
      <c r="B204" s="4" t="str">
        <f>'Census Tract'!A198</f>
        <v>Gilliam</v>
      </c>
      <c r="C204" s="4" t="str">
        <f>'Census Tract'!B198</f>
        <v>Arlington</v>
      </c>
      <c r="D204" s="4">
        <f>'Census Tract'!C198</f>
        <v>41021960100</v>
      </c>
      <c r="E204" s="4">
        <f>'Census Tract'!D198</f>
        <v>0</v>
      </c>
      <c r="F204" s="29">
        <f ca="1">'Census Tract'!J198</f>
        <v>1.2891731791226397</v>
      </c>
      <c r="G204" s="29">
        <f ca="1">'Census Tract'!K198</f>
        <v>6.5030733429917547</v>
      </c>
      <c r="H204" s="29">
        <f ca="1">'Census Tract'!L198</f>
        <v>30.132379954166996</v>
      </c>
      <c r="I204" s="105">
        <f ca="1">'Census Tract'!M198</f>
        <v>65.547480496485846</v>
      </c>
      <c r="J204" s="29">
        <f ca="1">'Census Tract'!N198</f>
        <v>0.65663627674627201</v>
      </c>
      <c r="K204" s="29">
        <f ca="1">'Census Tract'!O198</f>
        <v>3.4321007730210198</v>
      </c>
      <c r="L204" s="29">
        <f ca="1">'Census Tract'!P198</f>
        <v>16.012261539395276</v>
      </c>
      <c r="M204" s="105">
        <f ca="1">'Census Tract'!Q198</f>
        <v>34.866586371629651</v>
      </c>
      <c r="N204" s="29">
        <f ca="1">'Census Tract'!R198</f>
        <v>0.44845289772943558</v>
      </c>
      <c r="O204" s="29">
        <f ca="1">'Census Tract'!S198</f>
        <v>2.3231792550069135</v>
      </c>
      <c r="P204" s="29">
        <f ca="1">'Census Tract'!T198</f>
        <v>10.705141862176147</v>
      </c>
      <c r="Q204" s="105">
        <f ca="1">'Census Tract'!U198</f>
        <v>23.266718654631205</v>
      </c>
    </row>
    <row r="205" spans="1:17" x14ac:dyDescent="0.25">
      <c r="A205" s="80" t="s">
        <v>268</v>
      </c>
      <c r="B205" s="4" t="str">
        <f>'Census Tract'!A199</f>
        <v>Grant</v>
      </c>
      <c r="C205" s="4" t="str">
        <f>'Census Tract'!B199</f>
        <v>Granite</v>
      </c>
      <c r="D205" s="4">
        <f>'Census Tract'!C199</f>
        <v>41023960100</v>
      </c>
      <c r="E205" s="4">
        <f>'Census Tract'!D199</f>
        <v>0</v>
      </c>
      <c r="F205" s="29">
        <f ca="1">'Census Tract'!J199</f>
        <v>0.45635808605414069</v>
      </c>
      <c r="G205" s="29">
        <f ca="1">'Census Tract'!K199</f>
        <v>2.3020414575310504</v>
      </c>
      <c r="H205" s="29">
        <f ca="1">'Census Tract'!L199</f>
        <v>10.666647015956613</v>
      </c>
      <c r="I205" s="105">
        <f ca="1">'Census Tract'!M199</f>
        <v>23.203339341425863</v>
      </c>
      <c r="J205" s="29">
        <f ca="1">'Census Tract'!N199</f>
        <v>0.68307864092514659</v>
      </c>
      <c r="K205" s="29">
        <f ca="1">'Census Tract'!O199</f>
        <v>3.5703094918394691</v>
      </c>
      <c r="L205" s="29">
        <f ca="1">'Census Tract'!P199</f>
        <v>16.657066077228755</v>
      </c>
      <c r="M205" s="105">
        <f ca="1">'Census Tract'!Q199</f>
        <v>36.27064369706595</v>
      </c>
      <c r="N205" s="29">
        <f ca="1">'Census Tract'!R199</f>
        <v>0.4665118372957846</v>
      </c>
      <c r="O205" s="29">
        <f ca="1">'Census Tract'!S199</f>
        <v>2.4167323438159811</v>
      </c>
      <c r="P205" s="29">
        <f ca="1">'Census Tract'!T199</f>
        <v>11.13623175125268</v>
      </c>
      <c r="Q205" s="105">
        <f ca="1">'Census Tract'!U199</f>
        <v>24.203655996810525</v>
      </c>
    </row>
    <row r="206" spans="1:17" x14ac:dyDescent="0.25">
      <c r="A206" s="80" t="s">
        <v>268</v>
      </c>
      <c r="B206" s="4" t="str">
        <f>'Census Tract'!A200</f>
        <v>Grant</v>
      </c>
      <c r="C206" s="4" t="str">
        <f>'Census Tract'!B200</f>
        <v>Canyon City</v>
      </c>
      <c r="D206" s="4">
        <f>'Census Tract'!C200</f>
        <v>41023960200</v>
      </c>
      <c r="E206" s="4">
        <f>'Census Tract'!D200</f>
        <v>0</v>
      </c>
      <c r="F206" s="29">
        <f ca="1">'Census Tract'!J200</f>
        <v>3.0685087469700973</v>
      </c>
      <c r="G206" s="29">
        <f ca="1">'Census Tract'!K200</f>
        <v>15.478709732961304</v>
      </c>
      <c r="H206" s="29">
        <f ca="1">'Census Tract'!L200</f>
        <v>71.721528925472583</v>
      </c>
      <c r="I206" s="105">
        <f ca="1">'Census Tract'!M200</f>
        <v>156.01706621154023</v>
      </c>
      <c r="J206" s="29">
        <f ca="1">'Census Tract'!N200</f>
        <v>1.6177485963942206</v>
      </c>
      <c r="K206" s="29">
        <f ca="1">'Census Tract'!O200</f>
        <v>8.4556342755697393</v>
      </c>
      <c r="L206" s="29">
        <f ca="1">'Census Tract'!P200</f>
        <v>39.449257599368437</v>
      </c>
      <c r="M206" s="105">
        <f ca="1">'Census Tract'!Q200</f>
        <v>85.90047970431749</v>
      </c>
      <c r="N206" s="29">
        <f ca="1">'Census Tract'!R200</f>
        <v>1.104849170754918</v>
      </c>
      <c r="O206" s="29">
        <f ca="1">'Census Tract'!S200</f>
        <v>5.7235947998222487</v>
      </c>
      <c r="P206" s="29">
        <f ca="1">'Census Tract'!T200</f>
        <v>26.374156949644647</v>
      </c>
      <c r="Q206" s="105">
        <f ca="1">'Census Tract'!U200</f>
        <v>57.321995112330747</v>
      </c>
    </row>
    <row r="207" spans="1:17" x14ac:dyDescent="0.25">
      <c r="A207" s="80" t="s">
        <v>268</v>
      </c>
      <c r="B207" s="4" t="str">
        <f>'Census Tract'!A201</f>
        <v>Harney</v>
      </c>
      <c r="C207" s="4" t="str">
        <f>'Census Tract'!B201</f>
        <v>Burns</v>
      </c>
      <c r="D207" s="4">
        <f>'Census Tract'!C201</f>
        <v>41025960100</v>
      </c>
      <c r="E207" s="4">
        <f>'Census Tract'!D201</f>
        <v>0</v>
      </c>
      <c r="F207" s="29">
        <f ca="1">'Census Tract'!J201</f>
        <v>3.0316313258748133</v>
      </c>
      <c r="G207" s="29">
        <f ca="1">'Census Tract'!K201</f>
        <v>15.292686180837585</v>
      </c>
      <c r="H207" s="29">
        <f ca="1">'Census Tract'!L201</f>
        <v>70.859577651455893</v>
      </c>
      <c r="I207" s="105">
        <f ca="1">'Census Tract'!M201</f>
        <v>154.14204889102098</v>
      </c>
      <c r="J207" s="29">
        <f ca="1">'Census Tract'!N201</f>
        <v>1.5835903625537913</v>
      </c>
      <c r="K207" s="29">
        <f ca="1">'Census Tract'!O201</f>
        <v>8.2770963163974507</v>
      </c>
      <c r="L207" s="29">
        <f ca="1">'Census Tract'!P201</f>
        <v>38.616299395038034</v>
      </c>
      <c r="M207" s="105">
        <f ca="1">'Census Tract'!Q201</f>
        <v>84.086719099434163</v>
      </c>
      <c r="N207" s="29">
        <f ca="1">'Census Tract'!R201</f>
        <v>1.0815206409591458</v>
      </c>
      <c r="O207" s="29">
        <f ca="1">'Census Tract'!S201</f>
        <v>5.6027429628829628</v>
      </c>
      <c r="P207" s="29">
        <f ca="1">'Census Tract'!T201</f>
        <v>25.817275229927422</v>
      </c>
      <c r="Q207" s="105">
        <f ca="1">'Census Tract'!U201</f>
        <v>56.111659886195405</v>
      </c>
    </row>
    <row r="208" spans="1:17" x14ac:dyDescent="0.25">
      <c r="A208" s="80" t="s">
        <v>268</v>
      </c>
      <c r="B208" s="4" t="str">
        <f>'Census Tract'!A202</f>
        <v>Harney</v>
      </c>
      <c r="C208" s="4" t="str">
        <f>'Census Tract'!B202</f>
        <v>Undefined</v>
      </c>
      <c r="D208" s="4">
        <f>'Census Tract'!C202</f>
        <v>41025960200</v>
      </c>
      <c r="E208" s="4">
        <f>'Census Tract'!D202</f>
        <v>0</v>
      </c>
      <c r="F208" s="29">
        <f ca="1">'Census Tract'!J202</f>
        <v>0.72679250741955737</v>
      </c>
      <c r="G208" s="29">
        <f ca="1">'Census Tract'!K202</f>
        <v>3.666214173105006</v>
      </c>
      <c r="H208" s="29">
        <f ca="1">'Census Tract'!L202</f>
        <v>16.987623025412383</v>
      </c>
      <c r="I208" s="105">
        <f ca="1">'Census Tract'!M202</f>
        <v>36.953466358567113</v>
      </c>
      <c r="J208" s="29">
        <f ca="1">'Census Tract'!N202</f>
        <v>0.57080068966376063</v>
      </c>
      <c r="K208" s="29">
        <f ca="1">'Census Tract'!O202</f>
        <v>2.9834560739520497</v>
      </c>
      <c r="L208" s="29">
        <f ca="1">'Census Tract'!P202</f>
        <v>13.919136443469764</v>
      </c>
      <c r="M208" s="105">
        <f ca="1">'Census Tract'!Q202</f>
        <v>30.308821263674229</v>
      </c>
      <c r="N208" s="29">
        <f ca="1">'Census Tract'!R202</f>
        <v>0.38983107143284562</v>
      </c>
      <c r="O208" s="29">
        <f ca="1">'Census Tract'!S202</f>
        <v>2.0194929338070819</v>
      </c>
      <c r="P208" s="29">
        <f ca="1">'Census Tract'!T202</f>
        <v>9.3057642019977411</v>
      </c>
      <c r="Q208" s="105">
        <f ca="1">'Census Tract'!U202</f>
        <v>20.225289897298655</v>
      </c>
    </row>
    <row r="209" spans="1:17" x14ac:dyDescent="0.25">
      <c r="A209" s="80" t="s">
        <v>268</v>
      </c>
      <c r="B209" s="4" t="str">
        <f>'Census Tract'!A203</f>
        <v>Hood River</v>
      </c>
      <c r="C209" s="4" t="str">
        <f>'Census Tract'!B203</f>
        <v>Cascade Locks</v>
      </c>
      <c r="D209" s="4">
        <f>'Census Tract'!C203</f>
        <v>41027950100</v>
      </c>
      <c r="E209" s="4">
        <f>'Census Tract'!D203</f>
        <v>0</v>
      </c>
      <c r="F209" s="29">
        <f ca="1">'Census Tract'!J203</f>
        <v>3.0608259509085798</v>
      </c>
      <c r="G209" s="29">
        <f ca="1">'Census Tract'!K203</f>
        <v>15.439954826268863</v>
      </c>
      <c r="H209" s="29">
        <f ca="1">'Census Tract'!L203</f>
        <v>71.54195574338577</v>
      </c>
      <c r="I209" s="105">
        <f ca="1">'Census Tract'!M203</f>
        <v>155.62643760309871</v>
      </c>
      <c r="J209" s="29">
        <f ca="1">'Census Tract'!N203</f>
        <v>1.3388461985146596</v>
      </c>
      <c r="K209" s="29">
        <f ca="1">'Census Tract'!O203</f>
        <v>6.9978696511371288</v>
      </c>
      <c r="L209" s="29">
        <f ca="1">'Census Tract'!P203</f>
        <v>32.648143654002844</v>
      </c>
      <c r="M209" s="105">
        <f ca="1">'Census Tract'!Q203</f>
        <v>71.091102139757666</v>
      </c>
      <c r="N209" s="29">
        <f ca="1">'Census Tract'!R203</f>
        <v>0.91437143910637131</v>
      </c>
      <c r="O209" s="29">
        <f ca="1">'Census Tract'!S203</f>
        <v>4.73683807030356</v>
      </c>
      <c r="P209" s="29">
        <f ca="1">'Census Tract'!T203</f>
        <v>21.827210884166323</v>
      </c>
      <c r="Q209" s="105">
        <f ca="1">'Census Tract'!U203</f>
        <v>47.439593159577839</v>
      </c>
    </row>
    <row r="210" spans="1:17" x14ac:dyDescent="0.25">
      <c r="A210" s="80" t="s">
        <v>268</v>
      </c>
      <c r="B210" s="4" t="str">
        <f>'Census Tract'!A204</f>
        <v>Hood River</v>
      </c>
      <c r="C210" s="4" t="str">
        <f>'Census Tract'!B204</f>
        <v>Hood River</v>
      </c>
      <c r="D210" s="4">
        <f>'Census Tract'!C204</f>
        <v>41027950300</v>
      </c>
      <c r="E210" s="4">
        <f>'Census Tract'!D204</f>
        <v>1</v>
      </c>
      <c r="F210" s="29">
        <f ca="1">'Census Tract'!J204</f>
        <v>3.1464510388193014</v>
      </c>
      <c r="G210" s="29">
        <f ca="1">'Census Tract'!K204</f>
        <v>15.636509772976838</v>
      </c>
      <c r="H210" s="29">
        <f ca="1">'Census Tract'!L204</f>
        <v>71.949590514071801</v>
      </c>
      <c r="I210" s="105">
        <f ca="1">'Census Tract'!M204</f>
        <v>156.26947445852241</v>
      </c>
      <c r="J210" s="29">
        <f ca="1">'Census Tract'!N204</f>
        <v>1.3912020073585534</v>
      </c>
      <c r="K210" s="29">
        <f ca="1">'Census Tract'!O204</f>
        <v>6.6201538959129023</v>
      </c>
      <c r="L210" s="29">
        <f ca="1">'Census Tract'!P204</f>
        <v>30.193134583048636</v>
      </c>
      <c r="M210" s="105">
        <f ca="1">'Census Tract'!Q204</f>
        <v>65.489439807758075</v>
      </c>
      <c r="N210" s="29">
        <f ca="1">'Census Tract'!R204</f>
        <v>0.57920382986863139</v>
      </c>
      <c r="O210" s="29">
        <f ca="1">'Census Tract'!S204</f>
        <v>2.751296567911115</v>
      </c>
      <c r="P210" s="29">
        <f ca="1">'Census Tract'!T204</f>
        <v>12.071908916677293</v>
      </c>
      <c r="Q210" s="105">
        <f ca="1">'Census Tract'!U204</f>
        <v>25.934123491993116</v>
      </c>
    </row>
    <row r="211" spans="1:17" x14ac:dyDescent="0.25">
      <c r="A211" s="80" t="s">
        <v>268</v>
      </c>
      <c r="B211" s="4" t="str">
        <f>'Census Tract'!A205</f>
        <v>Hood River</v>
      </c>
      <c r="C211" s="4" t="str">
        <f>'Census Tract'!B205</f>
        <v>Hood River</v>
      </c>
      <c r="D211" s="4">
        <f>'Census Tract'!C205</f>
        <v>41027950200</v>
      </c>
      <c r="E211" s="4">
        <f>'Census Tract'!D205</f>
        <v>0</v>
      </c>
      <c r="F211" s="29">
        <f ca="1">'Census Tract'!J205</f>
        <v>3.4879894119289538</v>
      </c>
      <c r="G211" s="29">
        <f ca="1">'Census Tract'!K205</f>
        <v>17.594727638368635</v>
      </c>
      <c r="H211" s="29">
        <f ca="1">'Census Tract'!L205</f>
        <v>81.526224667412492</v>
      </c>
      <c r="I211" s="105">
        <f ca="1">'Census Tract'!M205</f>
        <v>177.34538823244682</v>
      </c>
      <c r="J211" s="29">
        <f ca="1">'Census Tract'!N205</f>
        <v>2.4084381557051509</v>
      </c>
      <c r="K211" s="29">
        <f ca="1">'Census Tract'!O205</f>
        <v>12.588403578504998</v>
      </c>
      <c r="L211" s="29">
        <f ca="1">'Census Tract'!P205</f>
        <v>58.730446392183161</v>
      </c>
      <c r="M211" s="105">
        <f ca="1">'Census Tract'!Q205</f>
        <v>127.88513207452611</v>
      </c>
      <c r="N211" s="29">
        <f ca="1">'Census Tract'!R205</f>
        <v>1.6448544014047188</v>
      </c>
      <c r="O211" s="29">
        <f ca="1">'Census Tract'!S205</f>
        <v>8.5210545905665018</v>
      </c>
      <c r="P211" s="29">
        <f ca="1">'Census Tract'!T205</f>
        <v>39.264769608615602</v>
      </c>
      <c r="Q211" s="105">
        <f ca="1">'Census Tract'!U205</f>
        <v>85.338649341061952</v>
      </c>
    </row>
    <row r="212" spans="1:17" x14ac:dyDescent="0.25">
      <c r="A212" s="80" t="s">
        <v>268</v>
      </c>
      <c r="B212" s="4" t="str">
        <f>'Census Tract'!A206</f>
        <v>Hood River</v>
      </c>
      <c r="C212" s="4" t="str">
        <f>'Census Tract'!B206</f>
        <v>Hood River</v>
      </c>
      <c r="D212" s="4">
        <f>'Census Tract'!C206</f>
        <v>41027950400</v>
      </c>
      <c r="E212" s="4">
        <f>'Census Tract'!D206</f>
        <v>0</v>
      </c>
      <c r="F212" s="29">
        <f ca="1">'Census Tract'!J206</f>
        <v>4.7341389331070953</v>
      </c>
      <c r="G212" s="29">
        <f ca="1">'Census Tract'!K206</f>
        <v>23.880773503882715</v>
      </c>
      <c r="H212" s="29">
        <f ca="1">'Census Tract'!L206</f>
        <v>110.65299480189334</v>
      </c>
      <c r="I212" s="105">
        <f ca="1">'Census Tract'!M206</f>
        <v>240.7053485216602</v>
      </c>
      <c r="J212" s="29">
        <f ca="1">'Census Tract'!N206</f>
        <v>1.7820019454836098</v>
      </c>
      <c r="K212" s="29">
        <f ca="1">'Census Tract'!O206</f>
        <v>9.3141522502000296</v>
      </c>
      <c r="L212" s="29">
        <f ca="1">'Census Tract'!P206</f>
        <v>43.454622026343536</v>
      </c>
      <c r="M212" s="105">
        <f ca="1">'Census Tract'!Q206</f>
        <v>94.622132445211605</v>
      </c>
      <c r="N212" s="29">
        <f ca="1">'Census Tract'!R206</f>
        <v>1.2170267840995486</v>
      </c>
      <c r="O212" s="29">
        <f ca="1">'Census Tract'!S206</f>
        <v>6.3047231758856483</v>
      </c>
      <c r="P212" s="29">
        <f ca="1">'Census Tract'!T206</f>
        <v>29.051979460536614</v>
      </c>
      <c r="Q212" s="105">
        <f ca="1">'Census Tract'!U206</f>
        <v>63.142015413798873</v>
      </c>
    </row>
    <row r="213" spans="1:17" x14ac:dyDescent="0.25">
      <c r="A213" s="80" t="s">
        <v>268</v>
      </c>
      <c r="B213" s="4" t="str">
        <f>'Census Tract'!A207</f>
        <v>Jackson</v>
      </c>
      <c r="C213" s="4" t="str">
        <f>'Census Tract'!B207</f>
        <v>Medford</v>
      </c>
      <c r="D213" s="4">
        <f>'Census Tract'!C207</f>
        <v>41029000403</v>
      </c>
      <c r="E213" s="4">
        <f>'Census Tract'!D207</f>
        <v>1</v>
      </c>
      <c r="F213" s="29">
        <f ca="1">'Census Tract'!J207</f>
        <v>0.20331993024998188</v>
      </c>
      <c r="G213" s="29">
        <f ca="1">'Census Tract'!K207</f>
        <v>1.0104126958186528</v>
      </c>
      <c r="H213" s="29">
        <f ca="1">'Census Tract'!L207</f>
        <v>4.6492971110477717</v>
      </c>
      <c r="I213" s="105">
        <f ca="1">'Census Tract'!M207</f>
        <v>10.097947895935077</v>
      </c>
      <c r="J213" s="29">
        <f ca="1">'Census Tract'!N207</f>
        <v>0.79364396558912831</v>
      </c>
      <c r="K213" s="29">
        <f ca="1">'Census Tract'!O207</f>
        <v>3.7766227786993936</v>
      </c>
      <c r="L213" s="29">
        <f ca="1">'Census Tract'!P207</f>
        <v>17.224385055017471</v>
      </c>
      <c r="M213" s="105">
        <f ca="1">'Census Tract'!Q207</f>
        <v>37.359994047107563</v>
      </c>
      <c r="N213" s="29">
        <f ca="1">'Census Tract'!R207</f>
        <v>0.33042047236126371</v>
      </c>
      <c r="O213" s="29">
        <f ca="1">'Census Tract'!S207</f>
        <v>1.5695419551719865</v>
      </c>
      <c r="P213" s="29">
        <f ca="1">'Census Tract'!T207</f>
        <v>6.8867048884247861</v>
      </c>
      <c r="Q213" s="105">
        <f ca="1">'Census Tract'!U207</f>
        <v>14.794731824275532</v>
      </c>
    </row>
    <row r="214" spans="1:17" x14ac:dyDescent="0.25">
      <c r="A214" s="80" t="s">
        <v>268</v>
      </c>
      <c r="B214" s="4" t="str">
        <f>'Census Tract'!A208</f>
        <v>Jackson</v>
      </c>
      <c r="C214" s="4" t="str">
        <f>'Census Tract'!B208</f>
        <v>Medford</v>
      </c>
      <c r="D214" s="4">
        <f>'Census Tract'!C208</f>
        <v>41029000201</v>
      </c>
      <c r="E214" s="4">
        <f>'Census Tract'!D208</f>
        <v>1</v>
      </c>
      <c r="F214" s="29">
        <f ca="1">'Census Tract'!J208</f>
        <v>0.83781833327147726</v>
      </c>
      <c r="G214" s="29">
        <f ca="1">'Census Tract'!K208</f>
        <v>4.163597143114794</v>
      </c>
      <c r="H214" s="29">
        <f ca="1">'Census Tract'!L208</f>
        <v>19.158310509317545</v>
      </c>
      <c r="I214" s="105">
        <f ca="1">'Census Tract'!M208</f>
        <v>41.610509433249717</v>
      </c>
      <c r="J214" s="29">
        <f ca="1">'Census Tract'!N208</f>
        <v>0.56237350532579822</v>
      </c>
      <c r="K214" s="29">
        <f ca="1">'Census Tract'!O208</f>
        <v>2.6761024873084827</v>
      </c>
      <c r="L214" s="29">
        <f ca="1">'Census Tract'!P208</f>
        <v>12.205142633801888</v>
      </c>
      <c r="M214" s="105">
        <f ca="1">'Census Tract'!Q208</f>
        <v>26.473168980282917</v>
      </c>
      <c r="N214" s="29">
        <f ca="1">'Census Tract'!R208</f>
        <v>0.23413486063020014</v>
      </c>
      <c r="O214" s="29">
        <f ca="1">'Census Tract'!S208</f>
        <v>1.1121722703841952</v>
      </c>
      <c r="P214" s="29">
        <f ca="1">'Census Tract'!T208</f>
        <v>4.8798964474868427</v>
      </c>
      <c r="Q214" s="105">
        <f ca="1">'Census Tract'!U208</f>
        <v>10.4834983407161</v>
      </c>
    </row>
    <row r="215" spans="1:17" x14ac:dyDescent="0.25">
      <c r="A215" s="80" t="s">
        <v>268</v>
      </c>
      <c r="B215" s="4" t="str">
        <f>'Census Tract'!A209</f>
        <v>Jackson</v>
      </c>
      <c r="C215" s="4" t="str">
        <f>'Census Tract'!B209</f>
        <v>Ashland</v>
      </c>
      <c r="D215" s="4">
        <f>'Census Tract'!C209</f>
        <v>41029002200</v>
      </c>
      <c r="E215" s="4">
        <f>'Census Tract'!D209</f>
        <v>1</v>
      </c>
      <c r="F215" s="29">
        <f ca="1">'Census Tract'!J209</f>
        <v>0.13671512551291887</v>
      </c>
      <c r="G215" s="29">
        <f ca="1">'Census Tract'!K209</f>
        <v>0.67941543339530108</v>
      </c>
      <c r="H215" s="29">
        <f ca="1">'Census Tract'!L209</f>
        <v>3.1262515057045364</v>
      </c>
      <c r="I215" s="105">
        <f ca="1">'Census Tract'!M209</f>
        <v>6.7899994472666902</v>
      </c>
      <c r="J215" s="29">
        <f ca="1">'Census Tract'!N209</f>
        <v>1.13051623037617</v>
      </c>
      <c r="K215" s="29">
        <f ca="1">'Census Tract'!O209</f>
        <v>5.3796583007579537</v>
      </c>
      <c r="L215" s="29">
        <f ca="1">'Census Tract'!P209</f>
        <v>24.535494134944294</v>
      </c>
      <c r="M215" s="105">
        <f ca="1">'Census Tract'!Q209</f>
        <v>53.217918195421554</v>
      </c>
      <c r="N215" s="29">
        <f ca="1">'Census Tract'!R209</f>
        <v>0.47067163999121864</v>
      </c>
      <c r="O215" s="29">
        <f ca="1">'Census Tract'!S209</f>
        <v>2.2357539797598429</v>
      </c>
      <c r="P215" s="29">
        <f ca="1">'Census Tract'!T209</f>
        <v>9.8098542769059769</v>
      </c>
      <c r="Q215" s="105">
        <f ca="1">'Census Tract'!U209</f>
        <v>21.074543720609931</v>
      </c>
    </row>
    <row r="216" spans="1:17" x14ac:dyDescent="0.25">
      <c r="A216" s="80" t="s">
        <v>268</v>
      </c>
      <c r="B216" s="4" t="str">
        <f>'Census Tract'!A210</f>
        <v>Jackson</v>
      </c>
      <c r="C216" s="4" t="str">
        <f>'Census Tract'!B210</f>
        <v>Medford</v>
      </c>
      <c r="D216" s="4">
        <f>'Census Tract'!C210</f>
        <v>41029001302</v>
      </c>
      <c r="E216" s="4">
        <f>'Census Tract'!D210</f>
        <v>0</v>
      </c>
      <c r="F216" s="29">
        <f ca="1">'Census Tract'!J210</f>
        <v>0.77135272457635895</v>
      </c>
      <c r="G216" s="29">
        <f ca="1">'Census Tract'!K210</f>
        <v>3.8909926319211694</v>
      </c>
      <c r="H216" s="29">
        <f ca="1">'Census Tract'!L210</f>
        <v>18.029147481515892</v>
      </c>
      <c r="I216" s="105">
        <f ca="1">'Census Tract'!M210</f>
        <v>39.219112287527885</v>
      </c>
      <c r="J216" s="29">
        <f ca="1">'Census Tract'!N210</f>
        <v>2.5697761259685366</v>
      </c>
      <c r="K216" s="29">
        <f ca="1">'Census Tract'!O210</f>
        <v>13.431683476475929</v>
      </c>
      <c r="L216" s="29">
        <f ca="1">'Census Tract'!P210</f>
        <v>62.664718480977221</v>
      </c>
      <c r="M216" s="105">
        <f ca="1">'Census Tract'!Q210</f>
        <v>136.45198175131515</v>
      </c>
      <c r="N216" s="29">
        <f ca="1">'Census Tract'!R210</f>
        <v>1.7550409427833307</v>
      </c>
      <c r="O216" s="29">
        <f ca="1">'Census Tract'!S210</f>
        <v>9.0918683558645341</v>
      </c>
      <c r="P216" s="29">
        <f ca="1">'Census Tract'!T210</f>
        <v>41.895062695655142</v>
      </c>
      <c r="Q216" s="105">
        <f ca="1">'Census Tract'!U210</f>
        <v>91.055368467559347</v>
      </c>
    </row>
    <row r="217" spans="1:17" x14ac:dyDescent="0.25">
      <c r="A217" s="80" t="s">
        <v>268</v>
      </c>
      <c r="B217" s="4" t="str">
        <f>'Census Tract'!A211</f>
        <v>Jackson</v>
      </c>
      <c r="C217" s="4" t="str">
        <f>'Census Tract'!B211</f>
        <v>Eagle Point</v>
      </c>
      <c r="D217" s="4">
        <f>'Census Tract'!C211</f>
        <v>41029001400</v>
      </c>
      <c r="E217" s="4">
        <f>'Census Tract'!D211</f>
        <v>0</v>
      </c>
      <c r="F217" s="29">
        <f ca="1">'Census Tract'!J211</f>
        <v>2.7565872268724858</v>
      </c>
      <c r="G217" s="29">
        <f ca="1">'Census Tract'!K211</f>
        <v>13.905260521248163</v>
      </c>
      <c r="H217" s="29">
        <f ca="1">'Census Tract'!L211</f>
        <v>64.430857732748024</v>
      </c>
      <c r="I217" s="105">
        <f ca="1">'Census Tract'!M211</f>
        <v>140.15754470881481</v>
      </c>
      <c r="J217" s="29">
        <f ca="1">'Census Tract'!N211</f>
        <v>3.4058596228864735</v>
      </c>
      <c r="K217" s="29">
        <f ca="1">'Census Tract'!O211</f>
        <v>17.801717417185191</v>
      </c>
      <c r="L217" s="29">
        <f ca="1">'Census Tract'!P211</f>
        <v>83.05285129593473</v>
      </c>
      <c r="M217" s="105">
        <f ca="1">'Census Tract'!Q211</f>
        <v>180.84699690891915</v>
      </c>
      <c r="N217" s="29">
        <f ca="1">'Census Tract'!R211</f>
        <v>2.3260481810591549</v>
      </c>
      <c r="O217" s="29">
        <f ca="1">'Census Tract'!S211</f>
        <v>12.049931905320136</v>
      </c>
      <c r="P217" s="29">
        <f ca="1">'Census Tract'!T211</f>
        <v>55.525732763841631</v>
      </c>
      <c r="Q217" s="105">
        <f ca="1">'Census Tract'!U211</f>
        <v>120.68047476074481</v>
      </c>
    </row>
    <row r="218" spans="1:17" x14ac:dyDescent="0.25">
      <c r="A218" s="80" t="s">
        <v>268</v>
      </c>
      <c r="B218" s="4" t="str">
        <f>'Census Tract'!A212</f>
        <v>Jackson</v>
      </c>
      <c r="C218" s="4" t="str">
        <f>'Census Tract'!B212</f>
        <v>Ashland</v>
      </c>
      <c r="D218" s="4">
        <f>'Census Tract'!C212</f>
        <v>41029002500</v>
      </c>
      <c r="E218" s="4">
        <f>'Census Tract'!D212</f>
        <v>0</v>
      </c>
      <c r="F218" s="29">
        <f ca="1">'Census Tract'!J212</f>
        <v>0.5992580927983665</v>
      </c>
      <c r="G218" s="29">
        <f ca="1">'Census Tract'!K212</f>
        <v>3.0228827220104701</v>
      </c>
      <c r="H218" s="29">
        <f ca="1">'Census Tract'!L212</f>
        <v>14.006708202771309</v>
      </c>
      <c r="I218" s="105">
        <f ca="1">'Census Tract'!M212</f>
        <v>30.469031458438</v>
      </c>
      <c r="J218" s="29">
        <f ca="1">'Census Tract'!N212</f>
        <v>0.747287039608037</v>
      </c>
      <c r="K218" s="29">
        <f ca="1">'Census Tract'!O212</f>
        <v>3.905913390920333</v>
      </c>
      <c r="L218" s="29">
        <f ca="1">'Census Tract'!P212</f>
        <v>18.222806060146993</v>
      </c>
      <c r="M218" s="105">
        <f ca="1">'Census Tract'!Q212</f>
        <v>39.680031447548231</v>
      </c>
      <c r="N218" s="29">
        <f ca="1">'Census Tract'!R212</f>
        <v>0.51036327144223426</v>
      </c>
      <c r="O218" s="29">
        <f ca="1">'Census Tract'!S212</f>
        <v>2.6439016689048285</v>
      </c>
      <c r="P218" s="29">
        <f ca="1">'Census Tract'!T212</f>
        <v>12.183021337794372</v>
      </c>
      <c r="Q218" s="105">
        <f ca="1">'Census Tract'!U212</f>
        <v>26.478764455365067</v>
      </c>
    </row>
    <row r="219" spans="1:17" x14ac:dyDescent="0.25">
      <c r="A219" s="80" t="s">
        <v>268</v>
      </c>
      <c r="B219" s="4" t="str">
        <f>'Census Tract'!A213</f>
        <v>Jackson</v>
      </c>
      <c r="C219" s="4" t="str">
        <f>'Census Tract'!B213</f>
        <v>Medford</v>
      </c>
      <c r="D219" s="4">
        <f>'Census Tract'!C213</f>
        <v>41029000700</v>
      </c>
      <c r="E219" s="4">
        <f>'Census Tract'!D213</f>
        <v>1</v>
      </c>
      <c r="F219" s="29">
        <f ca="1">'Census Tract'!J213</f>
        <v>1.5859956135509672</v>
      </c>
      <c r="G219" s="29">
        <f ca="1">'Census Tract'!K213</f>
        <v>7.8817167676297375</v>
      </c>
      <c r="H219" s="29">
        <f ca="1">'Census Tract'!L213</f>
        <v>36.266807760315992</v>
      </c>
      <c r="I219" s="105">
        <f ca="1">'Census Tract'!M213</f>
        <v>78.768967946863029</v>
      </c>
      <c r="J219" s="29">
        <f ca="1">'Census Tract'!N213</f>
        <v>1.8418861059800786</v>
      </c>
      <c r="K219" s="29">
        <f ca="1">'Census Tract'!O213</f>
        <v>8.7647727762293428</v>
      </c>
      <c r="L219" s="29">
        <f ca="1">'Census Tract'!P213</f>
        <v>39.974291864410013</v>
      </c>
      <c r="M219" s="105">
        <f ca="1">'Census Tract'!Q213</f>
        <v>86.704941936760676</v>
      </c>
      <c r="N219" s="29">
        <f ca="1">'Census Tract'!R213</f>
        <v>0.76683866262603018</v>
      </c>
      <c r="O219" s="29">
        <f ca="1">'Census Tract'!S213</f>
        <v>3.6425874136624192</v>
      </c>
      <c r="P219" s="29">
        <f ca="1">'Census Tract'!T213</f>
        <v>15.982640327339823</v>
      </c>
      <c r="Q219" s="105">
        <f ca="1">'Census Tract'!U213</f>
        <v>34.335561247046527</v>
      </c>
    </row>
    <row r="220" spans="1:17" x14ac:dyDescent="0.25">
      <c r="A220" s="80" t="s">
        <v>268</v>
      </c>
      <c r="B220" s="4" t="str">
        <f>'Census Tract'!A214</f>
        <v>Jackson</v>
      </c>
      <c r="C220" s="4" t="str">
        <f>'Census Tract'!B214</f>
        <v>Medford</v>
      </c>
      <c r="D220" s="4">
        <f>'Census Tract'!C214</f>
        <v>41029000300</v>
      </c>
      <c r="E220" s="4">
        <f>'Census Tract'!D214</f>
        <v>1</v>
      </c>
      <c r="F220" s="29">
        <f ca="1">'Census Tract'!J214</f>
        <v>1.2519700138545684</v>
      </c>
      <c r="G220" s="29">
        <f ca="1">'Census Tract'!K214</f>
        <v>6.2217530530705227</v>
      </c>
      <c r="H220" s="29">
        <f ca="1">'Census Tract'!L214</f>
        <v>28.628676792166083</v>
      </c>
      <c r="I220" s="105">
        <f ca="1">'Census Tract'!M214</f>
        <v>62.179482117826829</v>
      </c>
      <c r="J220" s="29">
        <f ca="1">'Census Tract'!N214</f>
        <v>1.0650481282842728</v>
      </c>
      <c r="K220" s="29">
        <f ca="1">'Census Tract'!O214</f>
        <v>5.0681227302015248</v>
      </c>
      <c r="L220" s="29">
        <f ca="1">'Census Tract'!P214</f>
        <v>23.114645683819276</v>
      </c>
      <c r="M220" s="105">
        <f ca="1">'Census Tract'!Q214</f>
        <v>50.13607292162412</v>
      </c>
      <c r="N220" s="29">
        <f ca="1">'Census Tract'!R214</f>
        <v>0.44341508395888929</v>
      </c>
      <c r="O220" s="29">
        <f ca="1">'Census Tract'!S214</f>
        <v>2.1062816503350992</v>
      </c>
      <c r="P220" s="29">
        <f ca="1">'Census Tract'!T214</f>
        <v>9.241766421065627</v>
      </c>
      <c r="Q220" s="105">
        <f ca="1">'Census Tract'!U214</f>
        <v>19.854118623853953</v>
      </c>
    </row>
    <row r="221" spans="1:17" x14ac:dyDescent="0.25">
      <c r="A221" s="80" t="s">
        <v>268</v>
      </c>
      <c r="B221" s="4" t="str">
        <f>'Census Tract'!A215</f>
        <v>Jackson</v>
      </c>
      <c r="C221" s="4" t="str">
        <f>'Census Tract'!B215</f>
        <v>Ashland</v>
      </c>
      <c r="D221" s="4">
        <f>'Census Tract'!C215</f>
        <v>41029002000</v>
      </c>
      <c r="E221" s="4">
        <f>'Census Tract'!D215</f>
        <v>1</v>
      </c>
      <c r="F221" s="29">
        <f ca="1">'Census Tract'!J215</f>
        <v>1.6515988422769465</v>
      </c>
      <c r="G221" s="29">
        <f ca="1">'Census Tract'!K215</f>
        <v>8.2077366276106325</v>
      </c>
      <c r="H221" s="29">
        <f ca="1">'Census Tract'!L215</f>
        <v>37.766950424225492</v>
      </c>
      <c r="I221" s="105">
        <f ca="1">'Census Tract'!M215</f>
        <v>82.027172809837154</v>
      </c>
      <c r="J221" s="29">
        <f ca="1">'Census Tract'!N215</f>
        <v>0.39907950355635374</v>
      </c>
      <c r="K221" s="29">
        <f ca="1">'Census Tract'!O215</f>
        <v>1.8990539952309529</v>
      </c>
      <c r="L221" s="29">
        <f ca="1">'Census Tract'!P215</f>
        <v>8.6611873016854606</v>
      </c>
      <c r="M221" s="105">
        <f ca="1">'Census Tract'!Q215</f>
        <v>18.786267550236452</v>
      </c>
      <c r="N221" s="29">
        <f ca="1">'Census Tract'!R215</f>
        <v>0.16615011742312599</v>
      </c>
      <c r="O221" s="29">
        <f ca="1">'Census Tract'!S215</f>
        <v>0.78923554066960511</v>
      </c>
      <c r="P221" s="29">
        <f ca="1">'Census Tract'!T215</f>
        <v>3.4629416806206814</v>
      </c>
      <c r="Q221" s="105">
        <f ca="1">'Census Tract'!U215</f>
        <v>7.439449536163834</v>
      </c>
    </row>
    <row r="222" spans="1:17" x14ac:dyDescent="0.25">
      <c r="A222" s="80" t="s">
        <v>268</v>
      </c>
      <c r="B222" s="4" t="str">
        <f>'Census Tract'!A216</f>
        <v>Jackson</v>
      </c>
      <c r="C222" s="4" t="str">
        <f>'Census Tract'!B216</f>
        <v>Rogue River</v>
      </c>
      <c r="D222" s="4">
        <f>'Census Tract'!C216</f>
        <v>41029003002</v>
      </c>
      <c r="E222" s="4">
        <f>'Census Tract'!D216</f>
        <v>0</v>
      </c>
      <c r="F222" s="29">
        <f ca="1">'Census Tract'!J216</f>
        <v>0.93115488265592339</v>
      </c>
      <c r="G222" s="29">
        <f ca="1">'Census Tract'!K216</f>
        <v>4.6970946911239615</v>
      </c>
      <c r="H222" s="29">
        <f ca="1">'Census Tract'!L216</f>
        <v>21.764269668921575</v>
      </c>
      <c r="I222" s="105">
        <f ca="1">'Census Tract'!M216</f>
        <v>47.344187343111358</v>
      </c>
      <c r="J222" s="29">
        <f ca="1">'Census Tract'!N216</f>
        <v>1.4436907160384906</v>
      </c>
      <c r="K222" s="29">
        <f ca="1">'Census Tract'!O216</f>
        <v>7.5458700622986941</v>
      </c>
      <c r="L222" s="29">
        <f ca="1">'Census Tract'!P216</f>
        <v>35.204806901245263</v>
      </c>
      <c r="M222" s="105">
        <f ca="1">'Census Tract'!Q216</f>
        <v>76.658218297199312</v>
      </c>
      <c r="N222" s="29">
        <f ca="1">'Census Tract'!R216</f>
        <v>0.98597550571016424</v>
      </c>
      <c r="O222" s="29">
        <f ca="1">'Census Tract'!S216</f>
        <v>5.1077779905277527</v>
      </c>
      <c r="P222" s="29">
        <f ca="1">'Census Tract'!T216</f>
        <v>23.536491155925841</v>
      </c>
      <c r="Q222" s="105">
        <f ca="1">'Census Tract'!U216</f>
        <v>51.15456898119259</v>
      </c>
    </row>
    <row r="223" spans="1:17" x14ac:dyDescent="0.25">
      <c r="A223" s="80" t="s">
        <v>268</v>
      </c>
      <c r="B223" s="4" t="str">
        <f>'Census Tract'!A217</f>
        <v>Jackson</v>
      </c>
      <c r="C223" s="4" t="str">
        <f>'Census Tract'!B217</f>
        <v>Medford</v>
      </c>
      <c r="D223" s="4">
        <f>'Census Tract'!C217</f>
        <v>41029000501</v>
      </c>
      <c r="E223" s="4">
        <f>'Census Tract'!D217</f>
        <v>1</v>
      </c>
      <c r="F223" s="29">
        <f ca="1">'Census Tract'!J217</f>
        <v>0.6475188911655827</v>
      </c>
      <c r="G223" s="29">
        <f ca="1">'Census Tract'!K217</f>
        <v>3.2178906790480744</v>
      </c>
      <c r="H223" s="29">
        <f ca="1">'Census Tract'!L217</f>
        <v>14.806751636908297</v>
      </c>
      <c r="I223" s="105">
        <f ca="1">'Census Tract'!M217</f>
        <v>32.159228151340038</v>
      </c>
      <c r="J223" s="29">
        <f ca="1">'Census Tract'!N217</f>
        <v>0.55961431328361111</v>
      </c>
      <c r="K223" s="29">
        <f ca="1">'Census Tract'!O217</f>
        <v>2.6629726356758368</v>
      </c>
      <c r="L223" s="29">
        <f ca="1">'Census Tract'!P217</f>
        <v>12.145260132030337</v>
      </c>
      <c r="M223" s="105">
        <f ca="1">'Census Tract'!Q217</f>
        <v>26.343282781004103</v>
      </c>
      <c r="N223" s="29">
        <f ca="1">'Census Tract'!R217</f>
        <v>0.23298611688937404</v>
      </c>
      <c r="O223" s="29">
        <f ca="1">'Census Tract'!S217</f>
        <v>1.1067155821708918</v>
      </c>
      <c r="P223" s="29">
        <f ca="1">'Census Tract'!T217</f>
        <v>4.8559540474322693</v>
      </c>
      <c r="Q223" s="105">
        <f ca="1">'Census Tract'!U217</f>
        <v>10.432062800239796</v>
      </c>
    </row>
    <row r="224" spans="1:17" x14ac:dyDescent="0.25">
      <c r="A224" s="80" t="s">
        <v>268</v>
      </c>
      <c r="B224" s="4" t="str">
        <f>'Census Tract'!A218</f>
        <v>Jackson</v>
      </c>
      <c r="C224" s="4" t="str">
        <f>'Census Tract'!B218</f>
        <v>Central Point</v>
      </c>
      <c r="D224" s="4">
        <f>'Census Tract'!C218</f>
        <v>41029001002</v>
      </c>
      <c r="E224" s="4">
        <f>'Census Tract'!D218</f>
        <v>1</v>
      </c>
      <c r="F224" s="29">
        <f ca="1">'Census Tract'!J218</f>
        <v>0.91143417008612582</v>
      </c>
      <c r="G224" s="29">
        <f ca="1">'Census Tract'!K218</f>
        <v>4.5294362226353408</v>
      </c>
      <c r="H224" s="29">
        <f ca="1">'Census Tract'!L218</f>
        <v>20.841676704696908</v>
      </c>
      <c r="I224" s="105">
        <f ca="1">'Census Tract'!M218</f>
        <v>45.266662981777934</v>
      </c>
      <c r="J224" s="29">
        <f ca="1">'Census Tract'!N218</f>
        <v>0.82274089985219367</v>
      </c>
      <c r="K224" s="29">
        <f ca="1">'Census Tract'!O218</f>
        <v>3.9150830322800281</v>
      </c>
      <c r="L224" s="29">
        <f ca="1">'Census Tract'!P218</f>
        <v>17.85587325551748</v>
      </c>
      <c r="M224" s="105">
        <f ca="1">'Census Tract'!Q218</f>
        <v>38.729703057684198</v>
      </c>
      <c r="N224" s="29">
        <f ca="1">'Census Tract'!R218</f>
        <v>0.34253449726452118</v>
      </c>
      <c r="O224" s="29">
        <f ca="1">'Census Tract'!S218</f>
        <v>1.6270852126940945</v>
      </c>
      <c r="P224" s="29">
        <f ca="1">'Census Tract'!T218</f>
        <v>7.1391883799093865</v>
      </c>
      <c r="Q224" s="105">
        <f ca="1">'Census Tract'!U218</f>
        <v>15.337142978389299</v>
      </c>
    </row>
    <row r="225" spans="1:17" x14ac:dyDescent="0.25">
      <c r="A225" s="80" t="s">
        <v>268</v>
      </c>
      <c r="B225" s="4" t="str">
        <f>'Census Tract'!A219</f>
        <v>Jackson</v>
      </c>
      <c r="C225" s="4" t="str">
        <f>'Census Tract'!B219</f>
        <v>Central Point</v>
      </c>
      <c r="D225" s="4">
        <f>'Census Tract'!C219</f>
        <v>41029000900</v>
      </c>
      <c r="E225" s="4">
        <f>'Census Tract'!D219</f>
        <v>1</v>
      </c>
      <c r="F225" s="29">
        <f ca="1">'Census Tract'!J219</f>
        <v>1.6250570779832298</v>
      </c>
      <c r="G225" s="29">
        <f ca="1">'Census Tract'!K219</f>
        <v>8.0758354628855376</v>
      </c>
      <c r="H225" s="29">
        <f ca="1">'Census Tract'!L219</f>
        <v>37.160022476231575</v>
      </c>
      <c r="I225" s="105">
        <f ca="1">'Census Tract'!M219</f>
        <v>80.708967788939233</v>
      </c>
      <c r="J225" s="29">
        <f ca="1">'Census Tract'!N219</f>
        <v>1.8659663274391673</v>
      </c>
      <c r="K225" s="29">
        <f ca="1">'Census Tract'!O219</f>
        <v>8.8793605722960773</v>
      </c>
      <c r="L225" s="29">
        <f ca="1">'Census Tract'!P219</f>
        <v>40.496902788961748</v>
      </c>
      <c r="M225" s="105">
        <f ca="1">'Census Tract'!Q219</f>
        <v>87.838494221375839</v>
      </c>
      <c r="N225" s="29">
        <f ca="1">'Census Tract'!R219</f>
        <v>0.7768640625459674</v>
      </c>
      <c r="O225" s="29">
        <f ca="1">'Census Tract'!S219</f>
        <v>3.6902094198876125</v>
      </c>
      <c r="P225" s="29">
        <f ca="1">'Census Tract'!T219</f>
        <v>16.191592182361564</v>
      </c>
      <c r="Q225" s="105">
        <f ca="1">'Census Tract'!U219</f>
        <v>34.784453236657924</v>
      </c>
    </row>
    <row r="226" spans="1:17" x14ac:dyDescent="0.25">
      <c r="A226" s="80" t="s">
        <v>268</v>
      </c>
      <c r="B226" s="4" t="str">
        <f>'Census Tract'!A220</f>
        <v>Jackson</v>
      </c>
      <c r="C226" s="4" t="str">
        <f>'Census Tract'!B220</f>
        <v>Medford</v>
      </c>
      <c r="D226" s="4">
        <f>'Census Tract'!C220</f>
        <v>41029000202</v>
      </c>
      <c r="E226" s="4">
        <f>'Census Tract'!D220</f>
        <v>1</v>
      </c>
      <c r="F226" s="29">
        <f ca="1">'Census Tract'!J220</f>
        <v>0.33052008365760605</v>
      </c>
      <c r="G226" s="29">
        <f ca="1">'Census Tract'!K220</f>
        <v>1.642542806010618</v>
      </c>
      <c r="H226" s="29">
        <f ca="1">'Census Tract'!L220</f>
        <v>7.5579706731318455</v>
      </c>
      <c r="I226" s="105">
        <f ca="1">'Census Tract'!M220</f>
        <v>16.415383279106283</v>
      </c>
      <c r="J226" s="29">
        <f ca="1">'Census Tract'!N220</f>
        <v>0.66045024064354463</v>
      </c>
      <c r="K226" s="29">
        <f ca="1">'Census Tract'!O220</f>
        <v>3.1428090317052795</v>
      </c>
      <c r="L226" s="29">
        <f ca="1">'Census Tract'!P220</f>
        <v>14.333693378590711</v>
      </c>
      <c r="M226" s="105">
        <f ca="1">'Census Tract'!Q220</f>
        <v>31.090032972830031</v>
      </c>
      <c r="N226" s="29">
        <f ca="1">'Census Tract'!R220</f>
        <v>0.27496747905411106</v>
      </c>
      <c r="O226" s="29">
        <f ca="1">'Census Tract'!S220</f>
        <v>1.3061327332388877</v>
      </c>
      <c r="P226" s="29">
        <f ca="1">'Census Tract'!T220</f>
        <v>5.7309399403357979</v>
      </c>
      <c r="Q226" s="105">
        <f ca="1">'Census Tract'!U220</f>
        <v>12.31179800673751</v>
      </c>
    </row>
    <row r="227" spans="1:17" x14ac:dyDescent="0.25">
      <c r="A227" s="80" t="s">
        <v>268</v>
      </c>
      <c r="B227" s="4" t="str">
        <f>'Census Tract'!A221</f>
        <v>Jackson</v>
      </c>
      <c r="C227" s="4" t="str">
        <f>'Census Tract'!B221</f>
        <v>Ashland</v>
      </c>
      <c r="D227" s="4">
        <f>'Census Tract'!C221</f>
        <v>41029001900</v>
      </c>
      <c r="E227" s="4">
        <f>'Census Tract'!D221</f>
        <v>1</v>
      </c>
      <c r="F227" s="29">
        <f ca="1">'Census Tract'!J221</f>
        <v>0.94348460244080268</v>
      </c>
      <c r="G227" s="29">
        <f ca="1">'Census Tract'!K221</f>
        <v>4.6887131007939455</v>
      </c>
      <c r="H227" s="29">
        <f ca="1">'Census Tract'!L221</f>
        <v>21.574570830576359</v>
      </c>
      <c r="I227" s="105">
        <f ca="1">'Census Tract'!M221</f>
        <v>46.858457723994299</v>
      </c>
      <c r="J227" s="29">
        <f ca="1">'Census Tract'!N221</f>
        <v>0.41588549144967596</v>
      </c>
      <c r="K227" s="29">
        <f ca="1">'Census Tract'!O221</f>
        <v>1.9790267279025267</v>
      </c>
      <c r="L227" s="29">
        <f ca="1">'Census Tract'!P221</f>
        <v>9.0259261761121898</v>
      </c>
      <c r="M227" s="105">
        <f ca="1">'Census Tract'!Q221</f>
        <v>19.577392582207437</v>
      </c>
      <c r="N227" s="29">
        <f ca="1">'Census Tract'!R221</f>
        <v>0.17314701111724881</v>
      </c>
      <c r="O227" s="29">
        <f ca="1">'Census Tract'!S221</f>
        <v>0.82247173251427097</v>
      </c>
      <c r="P227" s="29">
        <f ca="1">'Census Tract'!T221</f>
        <v>3.6087726627712691</v>
      </c>
      <c r="Q227" s="105">
        <f ca="1">'Census Tract'!U221</f>
        <v>7.7527387372467862</v>
      </c>
    </row>
    <row r="228" spans="1:17" x14ac:dyDescent="0.25">
      <c r="A228" s="80" t="s">
        <v>268</v>
      </c>
      <c r="B228" s="4" t="str">
        <f>'Census Tract'!A222</f>
        <v>Jackson</v>
      </c>
      <c r="C228" s="4" t="str">
        <f>'Census Tract'!B222</f>
        <v>Undefined</v>
      </c>
      <c r="D228" s="4">
        <f>'Census Tract'!C222</f>
        <v>41029003001</v>
      </c>
      <c r="E228" s="4">
        <f>'Census Tract'!D222</f>
        <v>0</v>
      </c>
      <c r="F228" s="29">
        <f ca="1">'Census Tract'!J222</f>
        <v>0.57620970461381404</v>
      </c>
      <c r="G228" s="29">
        <f ca="1">'Census Tract'!K222</f>
        <v>2.9066180019331447</v>
      </c>
      <c r="H228" s="29">
        <f ca="1">'Census Tract'!L222</f>
        <v>13.467988656510876</v>
      </c>
      <c r="I228" s="105">
        <f ca="1">'Census Tract'!M222</f>
        <v>29.297145633113466</v>
      </c>
      <c r="J228" s="29">
        <f ca="1">'Census Tract'!N222</f>
        <v>1.1866133321412886</v>
      </c>
      <c r="K228" s="29">
        <f ca="1">'Census Tract'!O222</f>
        <v>6.2021802308872926</v>
      </c>
      <c r="L228" s="29">
        <f ca="1">'Census Tract'!P222</f>
        <v>28.935902101737632</v>
      </c>
      <c r="M228" s="105">
        <f ca="1">'Census Tract'!Q222</f>
        <v>63.007722387562104</v>
      </c>
      <c r="N228" s="29">
        <f ca="1">'Census Tract'!R222</f>
        <v>0.81040327214325392</v>
      </c>
      <c r="O228" s="29">
        <f ca="1">'Census Tract'!S222</f>
        <v>4.198238164064275</v>
      </c>
      <c r="P228" s="29">
        <f ca="1">'Census Tract'!T222</f>
        <v>19.345358314753142</v>
      </c>
      <c r="Q228" s="105">
        <f ca="1">'Census Tract'!U222</f>
        <v>42.045496918888531</v>
      </c>
    </row>
    <row r="229" spans="1:17" x14ac:dyDescent="0.25">
      <c r="A229" s="80" t="s">
        <v>268</v>
      </c>
      <c r="B229" s="4" t="str">
        <f>'Census Tract'!A223</f>
        <v>Jackson</v>
      </c>
      <c r="C229" s="4" t="str">
        <f>'Census Tract'!B223</f>
        <v>Ashland</v>
      </c>
      <c r="D229" s="4">
        <f>'Census Tract'!C223</f>
        <v>41029001800</v>
      </c>
      <c r="E229" s="4">
        <f>'Census Tract'!D223</f>
        <v>1</v>
      </c>
      <c r="F229" s="29">
        <f ca="1">'Census Tract'!J223</f>
        <v>1.7267170431082206</v>
      </c>
      <c r="G229" s="29">
        <f ca="1">'Census Tract'!K223</f>
        <v>8.5810418107948649</v>
      </c>
      <c r="H229" s="29">
        <f ca="1">'Census Tract'!L223</f>
        <v>39.484671031755461</v>
      </c>
      <c r="I229" s="105">
        <f ca="1">'Census Tract'!M223</f>
        <v>85.757941736906758</v>
      </c>
      <c r="J229" s="29">
        <f ca="1">'Census Tract'!N223</f>
        <v>1.669812856803675</v>
      </c>
      <c r="K229" s="29">
        <f ca="1">'Census Tract'!O223</f>
        <v>7.9459474835024846</v>
      </c>
      <c r="L229" s="29">
        <f ca="1">'Census Tract'!P223</f>
        <v>36.239801299384105</v>
      </c>
      <c r="M229" s="105">
        <f ca="1">'Census Tract'!Q223</f>
        <v>78.60476623628162</v>
      </c>
      <c r="N229" s="29">
        <f ca="1">'Census Tract'!R223</f>
        <v>0.69519882569814562</v>
      </c>
      <c r="O229" s="29">
        <f ca="1">'Census Tract'!S223</f>
        <v>3.302288494178228</v>
      </c>
      <c r="P229" s="29">
        <f ca="1">'Census Tract'!T223</f>
        <v>14.489505196663655</v>
      </c>
      <c r="Q229" s="105">
        <f ca="1">'Census Tract'!U223</f>
        <v>31.127853904615112</v>
      </c>
    </row>
    <row r="230" spans="1:17" x14ac:dyDescent="0.25">
      <c r="A230" s="80" t="s">
        <v>268</v>
      </c>
      <c r="B230" s="4" t="str">
        <f>'Census Tract'!A224</f>
        <v>Jackson</v>
      </c>
      <c r="C230" s="4" t="str">
        <f>'Census Tract'!B224</f>
        <v>Jacksonville</v>
      </c>
      <c r="D230" s="4">
        <f>'Census Tract'!C224</f>
        <v>41029001500</v>
      </c>
      <c r="E230" s="4">
        <f>'Census Tract'!D224</f>
        <v>0</v>
      </c>
      <c r="F230" s="29">
        <f ca="1">'Census Tract'!J224</f>
        <v>2.0313312786652324</v>
      </c>
      <c r="G230" s="29">
        <f ca="1">'Census Tract'!K224</f>
        <v>10.246797329481646</v>
      </c>
      <c r="H230" s="29">
        <f ca="1">'Census Tract'!L224</f>
        <v>47.479149343753008</v>
      </c>
      <c r="I230" s="105">
        <f ca="1">'Census Tract'!M224</f>
        <v>103.28220407193599</v>
      </c>
      <c r="J230" s="29">
        <f ca="1">'Census Tract'!N224</f>
        <v>1.4689661121267021</v>
      </c>
      <c r="K230" s="29">
        <f ca="1">'Census Tract'!O224</f>
        <v>7.6779792824633351</v>
      </c>
      <c r="L230" s="29">
        <f ca="1">'Census Tract'!P224</f>
        <v>35.821154591753128</v>
      </c>
      <c r="M230" s="105">
        <f ca="1">'Census Tract'!Q224</f>
        <v>78.000311038638429</v>
      </c>
      <c r="N230" s="29">
        <f ca="1">'Census Tract'!R224</f>
        <v>1.0032374588163548</v>
      </c>
      <c r="O230" s="29">
        <f ca="1">'Census Tract'!S224</f>
        <v>5.1972023460403332</v>
      </c>
      <c r="P230" s="29">
        <f ca="1">'Census Tract'!T224</f>
        <v>23.948555963078658</v>
      </c>
      <c r="Q230" s="105">
        <f ca="1">'Census Tract'!U224</f>
        <v>52.05015692004784</v>
      </c>
    </row>
    <row r="231" spans="1:17" x14ac:dyDescent="0.25">
      <c r="A231" s="80" t="s">
        <v>268</v>
      </c>
      <c r="B231" s="4" t="str">
        <f>'Census Tract'!A225</f>
        <v>Jackson</v>
      </c>
      <c r="C231" s="4" t="str">
        <f>'Census Tract'!B225</f>
        <v>Central Point</v>
      </c>
      <c r="D231" s="4">
        <f>'Census Tract'!C225</f>
        <v>41029001001</v>
      </c>
      <c r="E231" s="4">
        <f>'Census Tract'!D225</f>
        <v>1</v>
      </c>
      <c r="F231" s="29">
        <f ca="1">'Census Tract'!J225</f>
        <v>0.82379626911630599</v>
      </c>
      <c r="G231" s="29">
        <f ca="1">'Census Tract'!K225</f>
        <v>4.0939135089204042</v>
      </c>
      <c r="H231" s="29">
        <f ca="1">'Census Tract'!L225</f>
        <v>18.837669329245283</v>
      </c>
      <c r="I231" s="105">
        <f ca="1">'Census Tract'!M225</f>
        <v>40.914099233530052</v>
      </c>
      <c r="J231" s="29">
        <f ca="1">'Census Tract'!N225</f>
        <v>1.2790109293738827</v>
      </c>
      <c r="K231" s="29">
        <f ca="1">'Census Tract'!O225</f>
        <v>6.0862830431694706</v>
      </c>
      <c r="L231" s="29">
        <f ca="1">'Census Tract'!P225</f>
        <v>27.758261503013301</v>
      </c>
      <c r="M231" s="105">
        <f ca="1">'Census Tract'!Q225</f>
        <v>60.208157283881619</v>
      </c>
      <c r="N231" s="29">
        <f ca="1">'Census Tract'!R225</f>
        <v>0.53249493949749793</v>
      </c>
      <c r="O231" s="29">
        <f ca="1">'Census Tract'!S225</f>
        <v>2.5294230181485329</v>
      </c>
      <c r="P231" s="29">
        <f ca="1">'Census Tract'!T225</f>
        <v>11.098390716206694</v>
      </c>
      <c r="Q231" s="105">
        <f ca="1">'Census Tract'!U225</f>
        <v>23.842710989880192</v>
      </c>
    </row>
    <row r="232" spans="1:17" x14ac:dyDescent="0.25">
      <c r="A232" s="80" t="s">
        <v>268</v>
      </c>
      <c r="B232" s="4" t="str">
        <f>'Census Tract'!A226</f>
        <v>Jackson</v>
      </c>
      <c r="C232" s="4" t="str">
        <f>'Census Tract'!B226</f>
        <v>Shady Cove</v>
      </c>
      <c r="D232" s="4">
        <f>'Census Tract'!C226</f>
        <v>41029002700</v>
      </c>
      <c r="E232" s="4">
        <f>'Census Tract'!D226</f>
        <v>0</v>
      </c>
      <c r="F232" s="29">
        <f ca="1">'Census Tract'!J226</f>
        <v>0.82513229700698165</v>
      </c>
      <c r="G232" s="29">
        <f ca="1">'Census Tract'!K226</f>
        <v>4.1622769787682632</v>
      </c>
      <c r="H232" s="29">
        <f ca="1">'Census Tract'!L226</f>
        <v>19.286159756123574</v>
      </c>
      <c r="I232" s="105">
        <f ca="1">'Census Tract'!M226</f>
        <v>41.953512546618477</v>
      </c>
      <c r="J232" s="29">
        <f ca="1">'Census Tract'!N226</f>
        <v>2.3958414923615035</v>
      </c>
      <c r="K232" s="29">
        <f ca="1">'Census Tract'!O226</f>
        <v>12.522563448237683</v>
      </c>
      <c r="L232" s="29">
        <f ca="1">'Census Tract'!P226</f>
        <v>58.423273189719147</v>
      </c>
      <c r="M232" s="105">
        <f ca="1">'Census Tract'!Q226</f>
        <v>127.21626459641183</v>
      </c>
      <c r="N232" s="29">
        <f ca="1">'Census Tract'!R226</f>
        <v>1.63625144969731</v>
      </c>
      <c r="O232" s="29">
        <f ca="1">'Census Tract'!S226</f>
        <v>8.4764875935871746</v>
      </c>
      <c r="P232" s="29">
        <f ca="1">'Census Tract'!T226</f>
        <v>39.059406193800911</v>
      </c>
      <c r="Q232" s="105">
        <f ca="1">'Census Tract'!U226</f>
        <v>84.892309362015979</v>
      </c>
    </row>
    <row r="233" spans="1:17" x14ac:dyDescent="0.25">
      <c r="A233" s="80" t="s">
        <v>268</v>
      </c>
      <c r="B233" s="4" t="str">
        <f>'Census Tract'!A227</f>
        <v>Jackson</v>
      </c>
      <c r="C233" s="4" t="str">
        <f>'Census Tract'!B227</f>
        <v>Medford</v>
      </c>
      <c r="D233" s="4">
        <f>'Census Tract'!C227</f>
        <v>41029000100</v>
      </c>
      <c r="E233" s="4">
        <f>'Census Tract'!D227</f>
        <v>1</v>
      </c>
      <c r="F233" s="29">
        <f ca="1">'Census Tract'!J227</f>
        <v>4.0058032563290764</v>
      </c>
      <c r="G233" s="29">
        <f ca="1">'Census Tract'!K227</f>
        <v>19.907121068604443</v>
      </c>
      <c r="H233" s="29">
        <f ca="1">'Census Tract'!L227</f>
        <v>91.600314264214589</v>
      </c>
      <c r="I233" s="105">
        <f ca="1">'Census Tract'!M227</f>
        <v>198.94947098419871</v>
      </c>
      <c r="J233" s="29">
        <f ca="1">'Census Tract'!N227</f>
        <v>0.21220695160821826</v>
      </c>
      <c r="K233" s="29">
        <f ca="1">'Census Tract'!O227</f>
        <v>1.0098049528380806</v>
      </c>
      <c r="L233" s="29">
        <f ca="1">'Census Tract'!P227</f>
        <v>4.6055087726121302</v>
      </c>
      <c r="M233" s="105">
        <f ca="1">'Census Tract'!Q227</f>
        <v>9.9894295081709856</v>
      </c>
      <c r="N233" s="29">
        <f ca="1">'Census Tract'!R227</f>
        <v>8.834883679444662E-2</v>
      </c>
      <c r="O233" s="29">
        <f ca="1">'Census Tract'!S227</f>
        <v>0.41966892985951343</v>
      </c>
      <c r="P233" s="29">
        <f ca="1">'Census Tract'!T227</f>
        <v>1.8413882223790674</v>
      </c>
      <c r="Q233" s="105">
        <f ca="1">'Census Tract'!U227</f>
        <v>3.9558606584504106</v>
      </c>
    </row>
    <row r="234" spans="1:17" x14ac:dyDescent="0.25">
      <c r="A234" s="80" t="s">
        <v>268</v>
      </c>
      <c r="B234" s="4" t="str">
        <f>'Census Tract'!A228</f>
        <v>Jackson</v>
      </c>
      <c r="C234" s="4" t="str">
        <f>'Census Tract'!B228</f>
        <v>Ashland</v>
      </c>
      <c r="D234" s="4">
        <f>'Census Tract'!C228</f>
        <v>41029002400</v>
      </c>
      <c r="E234" s="4">
        <f>'Census Tract'!D228</f>
        <v>0</v>
      </c>
      <c r="F234" s="29">
        <f ca="1">'Census Tract'!J228</f>
        <v>1.6149237321309826</v>
      </c>
      <c r="G234" s="29">
        <f ca="1">'Census Tract'!K228</f>
        <v>8.1462813867512924</v>
      </c>
      <c r="H234" s="29">
        <f ca="1">'Census Tract'!L228</f>
        <v>37.746282874647811</v>
      </c>
      <c r="I234" s="105">
        <f ca="1">'Census Tract'!M228</f>
        <v>82.110133494406</v>
      </c>
      <c r="J234" s="29">
        <f ca="1">'Census Tract'!N228</f>
        <v>0.55439585893484533</v>
      </c>
      <c r="K234" s="29">
        <f ca="1">'Census Tract'!O228</f>
        <v>2.897711447558609</v>
      </c>
      <c r="L234" s="29">
        <f ca="1">'Census Tract'!P228</f>
        <v>13.519100001008026</v>
      </c>
      <c r="M234" s="105">
        <f ca="1">'Census Tract'!Q228</f>
        <v>29.437744736565591</v>
      </c>
      <c r="N234" s="29">
        <f ca="1">'Census Tract'!R228</f>
        <v>0.37862731352657075</v>
      </c>
      <c r="O234" s="29">
        <f ca="1">'Census Tract'!S228</f>
        <v>1.9614526399930345</v>
      </c>
      <c r="P234" s="29">
        <f ca="1">'Census Tract'!T228</f>
        <v>9.0383162305755302</v>
      </c>
      <c r="Q234" s="105">
        <f ca="1">'Census Tract'!U228</f>
        <v>19.644014395680266</v>
      </c>
    </row>
    <row r="235" spans="1:17" x14ac:dyDescent="0.25">
      <c r="A235" s="80" t="s">
        <v>268</v>
      </c>
      <c r="B235" s="4" t="str">
        <f>'Census Tract'!A229</f>
        <v>Jackson</v>
      </c>
      <c r="C235" s="4" t="str">
        <f>'Census Tract'!B229</f>
        <v>Medford</v>
      </c>
      <c r="D235" s="4">
        <f>'Census Tract'!C229</f>
        <v>41029000406</v>
      </c>
      <c r="E235" s="4">
        <f>'Census Tract'!D229</f>
        <v>1</v>
      </c>
      <c r="F235" s="29">
        <f ca="1">'Census Tract'!J229</f>
        <v>1.8218667641611679</v>
      </c>
      <c r="G235" s="29">
        <f ca="1">'Census Tract'!K229</f>
        <v>9.0538950428282234</v>
      </c>
      <c r="H235" s="29">
        <f ca="1">'Census Tract'!L229</f>
        <v>41.660450467960082</v>
      </c>
      <c r="I235" s="105">
        <f ca="1">'Census Tract'!M229</f>
        <v>90.483582377861609</v>
      </c>
      <c r="J235" s="29">
        <f ca="1">'Census Tract'!N229</f>
        <v>0.85509869743784395</v>
      </c>
      <c r="K235" s="29">
        <f ca="1">'Census Tract'!O229</f>
        <v>4.0690603832446994</v>
      </c>
      <c r="L235" s="29">
        <f ca="1">'Census Tract'!P229</f>
        <v>18.558131685383866</v>
      </c>
      <c r="M235" s="105">
        <f ca="1">'Census Tract'!Q229</f>
        <v>40.252913940135798</v>
      </c>
      <c r="N235" s="29">
        <f ca="1">'Census Tract'!R229</f>
        <v>0.35600612840693674</v>
      </c>
      <c r="O235" s="29">
        <f ca="1">'Census Tract'!S229</f>
        <v>1.6910772835591974</v>
      </c>
      <c r="P235" s="29">
        <f ca="1">'Census Tract'!T229</f>
        <v>7.4199674350948461</v>
      </c>
      <c r="Q235" s="105">
        <f ca="1">'Census Tract'!U229</f>
        <v>15.940341589429607</v>
      </c>
    </row>
    <row r="236" spans="1:17" x14ac:dyDescent="0.25">
      <c r="A236" s="80" t="s">
        <v>268</v>
      </c>
      <c r="B236" s="4" t="str">
        <f>'Census Tract'!A230</f>
        <v>Jackson</v>
      </c>
      <c r="C236" s="4" t="str">
        <f>'Census Tract'!B230</f>
        <v>Medford</v>
      </c>
      <c r="D236" s="4">
        <f>'Census Tract'!C230</f>
        <v>41029000602</v>
      </c>
      <c r="E236" s="4">
        <f>'Census Tract'!D230</f>
        <v>1</v>
      </c>
      <c r="F236" s="29">
        <f ca="1">'Census Tract'!J230</f>
        <v>1.8544179845213866</v>
      </c>
      <c r="G236" s="29">
        <f ca="1">'Census Tract'!K230</f>
        <v>9.215660622208059</v>
      </c>
      <c r="H236" s="29">
        <f ca="1">'Census Tract'!L230</f>
        <v>42.404796064556407</v>
      </c>
      <c r="I236" s="105">
        <f ca="1">'Census Tract'!M230</f>
        <v>92.10024891292511</v>
      </c>
      <c r="J236" s="29">
        <f ca="1">'Census Tract'!N230</f>
        <v>1.048994647311547</v>
      </c>
      <c r="K236" s="29">
        <f ca="1">'Census Tract'!O230</f>
        <v>4.9917308661570363</v>
      </c>
      <c r="L236" s="29">
        <f ca="1">'Census Tract'!P230</f>
        <v>22.766238400784786</v>
      </c>
      <c r="M236" s="105">
        <f ca="1">'Census Tract'!Q230</f>
        <v>49.380371398547354</v>
      </c>
      <c r="N236" s="29">
        <f ca="1">'Census Tract'!R230</f>
        <v>0.43673148401226453</v>
      </c>
      <c r="O236" s="29">
        <f ca="1">'Census Tract'!S230</f>
        <v>2.0745336461849706</v>
      </c>
      <c r="P236" s="29">
        <f ca="1">'Census Tract'!T230</f>
        <v>9.1024651843844673</v>
      </c>
      <c r="Q236" s="105">
        <f ca="1">'Census Tract'!U230</f>
        <v>19.554857297446357</v>
      </c>
    </row>
    <row r="237" spans="1:17" x14ac:dyDescent="0.25">
      <c r="A237" s="80" t="s">
        <v>268</v>
      </c>
      <c r="B237" s="4" t="str">
        <f>'Census Tract'!A231</f>
        <v>Jackson</v>
      </c>
      <c r="C237" s="4" t="str">
        <f>'Census Tract'!B231</f>
        <v>Talent</v>
      </c>
      <c r="D237" s="4">
        <f>'Census Tract'!C231</f>
        <v>41029001700</v>
      </c>
      <c r="E237" s="4">
        <f>'Census Tract'!D231</f>
        <v>1</v>
      </c>
      <c r="F237" s="29">
        <f ca="1">'Census Tract'!J231</f>
        <v>0.93947829839646813</v>
      </c>
      <c r="G237" s="29">
        <f ca="1">'Census Tract'!K231</f>
        <v>4.6688034910241205</v>
      </c>
      <c r="H237" s="29">
        <f ca="1">'Census Tract'!L231</f>
        <v>21.482959064841427</v>
      </c>
      <c r="I237" s="105">
        <f ca="1">'Census Tract'!M231</f>
        <v>46.659483381217257</v>
      </c>
      <c r="J237" s="29">
        <f ca="1">'Census Tract'!N231</f>
        <v>1.4771710851309661</v>
      </c>
      <c r="K237" s="29">
        <f ca="1">'Census Tract'!O231</f>
        <v>7.0292451149686235</v>
      </c>
      <c r="L237" s="29">
        <f ca="1">'Census Tract'!P231</f>
        <v>32.058913902970254</v>
      </c>
      <c r="M237" s="105">
        <f ca="1">'Census Tract'!Q231</f>
        <v>69.536347959360427</v>
      </c>
      <c r="N237" s="29">
        <f ca="1">'Census Tract'!R231</f>
        <v>0.6149956263386479</v>
      </c>
      <c r="O237" s="29">
        <f ca="1">'Census Tract'!S231</f>
        <v>2.9213124443766838</v>
      </c>
      <c r="P237" s="29">
        <f ca="1">'Census Tract'!T231</f>
        <v>12.817890356489748</v>
      </c>
      <c r="Q237" s="105">
        <f ca="1">'Census Tract'!U231</f>
        <v>27.536717987723957</v>
      </c>
    </row>
    <row r="238" spans="1:17" x14ac:dyDescent="0.25">
      <c r="A238" s="80" t="s">
        <v>268</v>
      </c>
      <c r="B238" s="4" t="str">
        <f>'Census Tract'!A232</f>
        <v>Jackson</v>
      </c>
      <c r="C238" s="4" t="str">
        <f>'Census Tract'!B232</f>
        <v>Central Point</v>
      </c>
      <c r="D238" s="4">
        <f>'Census Tract'!C232</f>
        <v>41029001100</v>
      </c>
      <c r="E238" s="4">
        <f>'Census Tract'!D232</f>
        <v>0</v>
      </c>
      <c r="F238" s="29">
        <f ca="1">'Census Tract'!J232</f>
        <v>3.6339625370977866</v>
      </c>
      <c r="G238" s="29">
        <f ca="1">'Census Tract'!K232</f>
        <v>18.331070865525032</v>
      </c>
      <c r="H238" s="29">
        <f ca="1">'Census Tract'!L232</f>
        <v>84.93811512706192</v>
      </c>
      <c r="I238" s="105">
        <f ca="1">'Census Tract'!M232</f>
        <v>184.76733179283556</v>
      </c>
      <c r="J238" s="29">
        <f ca="1">'Census Tract'!N232</f>
        <v>1.6552058727766799</v>
      </c>
      <c r="K238" s="29">
        <f ca="1">'Census Tract'!O232</f>
        <v>8.6514156415712034</v>
      </c>
      <c r="L238" s="29">
        <f ca="1">'Census Tract'!P232</f>
        <v>40.36266389023212</v>
      </c>
      <c r="M238" s="105">
        <f ca="1">'Census Tract'!Q232</f>
        <v>87.889415449242335</v>
      </c>
      <c r="N238" s="29">
        <f ca="1">'Census Tract'!R232</f>
        <v>1.1304307974935468</v>
      </c>
      <c r="O238" s="29">
        <f ca="1">'Census Tract'!S232</f>
        <v>5.856118649817236</v>
      </c>
      <c r="P238" s="29">
        <f ca="1">'Census Tract'!T232</f>
        <v>26.984822963152016</v>
      </c>
      <c r="Q238" s="105">
        <f ca="1">'Census Tract'!U232</f>
        <v>58.649225943191773</v>
      </c>
    </row>
    <row r="239" spans="1:17" x14ac:dyDescent="0.25">
      <c r="A239" s="80" t="s">
        <v>268</v>
      </c>
      <c r="B239" s="4" t="str">
        <f>'Census Tract'!A233</f>
        <v>Jackson</v>
      </c>
      <c r="C239" s="4" t="str">
        <f>'Census Tract'!B233</f>
        <v>Medford</v>
      </c>
      <c r="D239" s="4">
        <f>'Census Tract'!C233</f>
        <v>41029001301</v>
      </c>
      <c r="E239" s="4">
        <f>'Census Tract'!D233</f>
        <v>0</v>
      </c>
      <c r="F239" s="29">
        <f ca="1">'Census Tract'!J233</f>
        <v>13.55552537094151</v>
      </c>
      <c r="G239" s="29">
        <f ca="1">'Census Tract'!K233</f>
        <v>68.379157368144533</v>
      </c>
      <c r="H239" s="29">
        <f ca="1">'Census Tract'!L233</f>
        <v>316.83892247397051</v>
      </c>
      <c r="I239" s="105">
        <f ca="1">'Census Tract'!M233</f>
        <v>689.22511673420524</v>
      </c>
      <c r="J239" s="29">
        <f ca="1">'Census Tract'!N233</f>
        <v>1.2833914934790451</v>
      </c>
      <c r="K239" s="29">
        <f ca="1">'Census Tract'!O233</f>
        <v>6.7080194817808474</v>
      </c>
      <c r="L239" s="29">
        <f ca="1">'Census Tract'!P233</f>
        <v>31.295864969340119</v>
      </c>
      <c r="M239" s="105">
        <f ca="1">'Census Tract'!Q233</f>
        <v>68.146524858072368</v>
      </c>
      <c r="N239" s="29">
        <f ca="1">'Census Tract'!R233</f>
        <v>0.87649838206300934</v>
      </c>
      <c r="O239" s="29">
        <f ca="1">'Census Tract'!S233</f>
        <v>4.5406393147769171</v>
      </c>
      <c r="P239" s="29">
        <f ca="1">'Census Tract'!T233</f>
        <v>20.923132773719839</v>
      </c>
      <c r="Q239" s="105">
        <f ca="1">'Census Tract'!U233</f>
        <v>45.474656000557978</v>
      </c>
    </row>
    <row r="240" spans="1:17" x14ac:dyDescent="0.25">
      <c r="A240" s="80" t="s">
        <v>268</v>
      </c>
      <c r="B240" s="4" t="str">
        <f>'Census Tract'!A234</f>
        <v>Jackson</v>
      </c>
      <c r="C240" s="4" t="str">
        <f>'Census Tract'!B234</f>
        <v>Ashland</v>
      </c>
      <c r="D240" s="4">
        <f>'Census Tract'!C234</f>
        <v>41029002100</v>
      </c>
      <c r="E240" s="4">
        <f>'Census Tract'!D234</f>
        <v>1</v>
      </c>
      <c r="F240" s="29">
        <f ca="1">'Census Tract'!J234</f>
        <v>0.47174230122040134</v>
      </c>
      <c r="G240" s="29">
        <f ca="1">'Census Tract'!K234</f>
        <v>2.3443565503969728</v>
      </c>
      <c r="H240" s="29">
        <f ca="1">'Census Tract'!L234</f>
        <v>10.78728541528818</v>
      </c>
      <c r="I240" s="105">
        <f ca="1">'Census Tract'!M234</f>
        <v>23.429228861997149</v>
      </c>
      <c r="J240" s="29">
        <f ca="1">'Census Tract'!N234</f>
        <v>0.70058394307535876</v>
      </c>
      <c r="K240" s="29">
        <f ca="1">'Census Tract'!O234</f>
        <v>3.3337886918164994</v>
      </c>
      <c r="L240" s="29">
        <f ca="1">'Census Tract'!P234</f>
        <v>15.204711586176927</v>
      </c>
      <c r="M240" s="105">
        <f ca="1">'Census Tract'!Q234</f>
        <v>32.979286780521939</v>
      </c>
      <c r="N240" s="29">
        <f ca="1">'Census Tract'!R234</f>
        <v>0.29167647892067305</v>
      </c>
      <c r="O240" s="29">
        <f ca="1">'Census Tract'!S234</f>
        <v>1.3855027436142091</v>
      </c>
      <c r="P240" s="29">
        <f ca="1">'Census Tract'!T234</f>
        <v>6.0791930320386935</v>
      </c>
      <c r="Q240" s="105">
        <f ca="1">'Census Tract'!U234</f>
        <v>13.059951322756497</v>
      </c>
    </row>
    <row r="241" spans="1:17" x14ac:dyDescent="0.25">
      <c r="A241" s="80" t="s">
        <v>268</v>
      </c>
      <c r="B241" s="4" t="str">
        <f>'Census Tract'!A235</f>
        <v>Jackson</v>
      </c>
      <c r="C241" s="4" t="str">
        <f>'Census Tract'!B235</f>
        <v>Medford</v>
      </c>
      <c r="D241" s="4">
        <f>'Census Tract'!C235</f>
        <v>41029000404</v>
      </c>
      <c r="E241" s="4">
        <f>'Census Tract'!D235</f>
        <v>1</v>
      </c>
      <c r="F241" s="29">
        <f ca="1">'Census Tract'!J235</f>
        <v>8.8639476980903437E-2</v>
      </c>
      <c r="G241" s="29">
        <f ca="1">'Census Tract'!K235</f>
        <v>0.44050011615739298</v>
      </c>
      <c r="H241" s="29">
        <f ca="1">'Census Tract'!L235</f>
        <v>2.0269103168853584</v>
      </c>
      <c r="I241" s="105">
        <f ca="1">'Census Tract'!M235</f>
        <v>4.4023073339421392</v>
      </c>
      <c r="J241" s="29">
        <f ca="1">'Census Tract'!N235</f>
        <v>0.95743963863897041</v>
      </c>
      <c r="K241" s="29">
        <f ca="1">'Census Tract'!O235</f>
        <v>4.5560585165283127</v>
      </c>
      <c r="L241" s="29">
        <f ca="1">'Census Tract'!P235</f>
        <v>20.779228114728724</v>
      </c>
      <c r="M241" s="105">
        <f ca="1">'Census Tract'!Q235</f>
        <v>45.070511149750175</v>
      </c>
      <c r="N241" s="29">
        <f ca="1">'Census Tract'!R235</f>
        <v>0.39861407806666987</v>
      </c>
      <c r="O241" s="29">
        <f ca="1">'Census Tract'!S235</f>
        <v>1.8934708100162678</v>
      </c>
      <c r="P241" s="29">
        <f ca="1">'Census Tract'!T235</f>
        <v>8.3080128189372342</v>
      </c>
      <c r="Q241" s="105">
        <f ca="1">'Census Tract'!U235</f>
        <v>17.848132545278034</v>
      </c>
    </row>
    <row r="242" spans="1:17" x14ac:dyDescent="0.25">
      <c r="A242" s="80" t="s">
        <v>268</v>
      </c>
      <c r="B242" s="4" t="str">
        <f>'Census Tract'!A236</f>
        <v>Jackson</v>
      </c>
      <c r="C242" s="4" t="str">
        <f>'Census Tract'!B236</f>
        <v>Medford</v>
      </c>
      <c r="D242" s="4">
        <f>'Census Tract'!C236</f>
        <v>41029000502</v>
      </c>
      <c r="E242" s="4">
        <f>'Census Tract'!D236</f>
        <v>1</v>
      </c>
      <c r="F242" s="29">
        <f ca="1">'Census Tract'!J236</f>
        <v>2.48841559953734</v>
      </c>
      <c r="G242" s="29">
        <f ca="1">'Census Tract'!K236</f>
        <v>12.36635636828297</v>
      </c>
      <c r="H242" s="29">
        <f ca="1">'Census Tract'!L236</f>
        <v>56.902357992109309</v>
      </c>
      <c r="I242" s="105">
        <f ca="1">'Census Tract'!M236</f>
        <v>123.58793865739261</v>
      </c>
      <c r="J242" s="29">
        <f ca="1">'Census Tract'!N236</f>
        <v>0.84506527182989044</v>
      </c>
      <c r="K242" s="29">
        <f ca="1">'Census Tract'!O236</f>
        <v>4.021315468216895</v>
      </c>
      <c r="L242" s="29">
        <f ca="1">'Census Tract'!P236</f>
        <v>18.340377133487316</v>
      </c>
      <c r="M242" s="105">
        <f ca="1">'Census Tract'!Q236</f>
        <v>39.780600488212826</v>
      </c>
      <c r="N242" s="29">
        <f ca="1">'Census Tract'!R236</f>
        <v>0.35182887844029631</v>
      </c>
      <c r="O242" s="29">
        <f ca="1">'Census Tract'!S236</f>
        <v>1.6712347809653674</v>
      </c>
      <c r="P242" s="29">
        <f ca="1">'Census Tract'!T236</f>
        <v>7.3329041621691236</v>
      </c>
      <c r="Q242" s="105">
        <f ca="1">'Census Tract'!U236</f>
        <v>15.753303260424863</v>
      </c>
    </row>
    <row r="243" spans="1:17" x14ac:dyDescent="0.25">
      <c r="A243" s="80" t="s">
        <v>268</v>
      </c>
      <c r="B243" s="4" t="str">
        <f>'Census Tract'!A237</f>
        <v>Jackson</v>
      </c>
      <c r="C243" s="4" t="str">
        <f>'Census Tract'!B237</f>
        <v>Medford</v>
      </c>
      <c r="D243" s="4">
        <f>'Census Tract'!C237</f>
        <v>41029000800</v>
      </c>
      <c r="E243" s="4">
        <f>'Census Tract'!D237</f>
        <v>1</v>
      </c>
      <c r="F243" s="29">
        <f ca="1">'Census Tract'!J237</f>
        <v>1.2549747418878194</v>
      </c>
      <c r="G243" s="29">
        <f ca="1">'Census Tract'!K237</f>
        <v>6.2366852603978922</v>
      </c>
      <c r="H243" s="29">
        <f ca="1">'Census Tract'!L237</f>
        <v>28.697385616467283</v>
      </c>
      <c r="I243" s="105">
        <f ca="1">'Census Tract'!M237</f>
        <v>62.32871287490962</v>
      </c>
      <c r="J243" s="29">
        <f ca="1">'Census Tract'!N237</f>
        <v>1.2115361421603952</v>
      </c>
      <c r="K243" s="29">
        <f ca="1">'Census Tract'!O237</f>
        <v>5.7651984896074815</v>
      </c>
      <c r="L243" s="29">
        <f ca="1">'Census Tract'!P237</f>
        <v>26.293862141508978</v>
      </c>
      <c r="M243" s="105">
        <f ca="1">'Census Tract'!Q237</f>
        <v>57.031849319699603</v>
      </c>
      <c r="N243" s="29">
        <f ca="1">'Census Tract'!R237</f>
        <v>0.50440293347184073</v>
      </c>
      <c r="O243" s="29">
        <f ca="1">'Census Tract'!S237</f>
        <v>2.3959821882050236</v>
      </c>
      <c r="P243" s="29">
        <f ca="1">'Census Tract'!T237</f>
        <v>10.512890205781202</v>
      </c>
      <c r="Q243" s="105">
        <f ca="1">'Census Tract'!U237</f>
        <v>22.584878227323269</v>
      </c>
    </row>
    <row r="244" spans="1:17" x14ac:dyDescent="0.25">
      <c r="A244" s="80" t="s">
        <v>268</v>
      </c>
      <c r="B244" s="4" t="str">
        <f>'Census Tract'!A238</f>
        <v>Jackson</v>
      </c>
      <c r="C244" s="4" t="str">
        <f>'Census Tract'!B238</f>
        <v>Rogue River</v>
      </c>
      <c r="D244" s="4">
        <f>'Census Tract'!C238</f>
        <v>41029002900</v>
      </c>
      <c r="E244" s="4">
        <f>'Census Tract'!D238</f>
        <v>0</v>
      </c>
      <c r="F244" s="29">
        <f ca="1">'Census Tract'!J238</f>
        <v>1.7608968572998156</v>
      </c>
      <c r="G244" s="29">
        <f ca="1">'Census Tract'!K238</f>
        <v>8.882624613907689</v>
      </c>
      <c r="H244" s="29">
        <f ca="1">'Census Tract'!L238</f>
        <v>41.158173334297238</v>
      </c>
      <c r="I244" s="105">
        <f ca="1">'Census Tract'!M238</f>
        <v>89.53207705479474</v>
      </c>
      <c r="J244" s="29">
        <f ca="1">'Census Tract'!N238</f>
        <v>2.1696932115722443</v>
      </c>
      <c r="K244" s="29">
        <f ca="1">'Census Tract'!O238</f>
        <v>11.340533583606698</v>
      </c>
      <c r="L244" s="29">
        <f ca="1">'Census Tract'!P238</f>
        <v>52.908583327280361</v>
      </c>
      <c r="M244" s="105">
        <f ca="1">'Census Tract'!Q238</f>
        <v>115.20806638353565</v>
      </c>
      <c r="N244" s="29">
        <f ca="1">'Census Tract'!R238</f>
        <v>1.4818023955892907</v>
      </c>
      <c r="O244" s="29">
        <f ca="1">'Census Tract'!S238</f>
        <v>7.6763749390009339</v>
      </c>
      <c r="P244" s="29">
        <f ca="1">'Census Tract'!T238</f>
        <v>35.372510550854685</v>
      </c>
      <c r="Q244" s="105">
        <f ca="1">'Census Tract'!U238</f>
        <v>76.879154119626904</v>
      </c>
    </row>
    <row r="245" spans="1:17" x14ac:dyDescent="0.25">
      <c r="A245" s="80" t="s">
        <v>268</v>
      </c>
      <c r="B245" s="4" t="str">
        <f>'Census Tract'!A239</f>
        <v>Jackson</v>
      </c>
      <c r="C245" s="4" t="str">
        <f>'Census Tract'!B239</f>
        <v>Butte Falls</v>
      </c>
      <c r="D245" s="4">
        <f>'Census Tract'!C239</f>
        <v>41029002600</v>
      </c>
      <c r="E245" s="4">
        <f>'Census Tract'!D239</f>
        <v>0</v>
      </c>
      <c r="F245" s="29">
        <f ca="1">'Census Tract'!J239</f>
        <v>0.5992580927983665</v>
      </c>
      <c r="G245" s="29">
        <f ca="1">'Census Tract'!K239</f>
        <v>3.0228827220104701</v>
      </c>
      <c r="H245" s="29">
        <f ca="1">'Census Tract'!L239</f>
        <v>14.006708202771309</v>
      </c>
      <c r="I245" s="105">
        <f ca="1">'Census Tract'!M239</f>
        <v>30.469031458438</v>
      </c>
      <c r="J245" s="29">
        <f ca="1">'Census Tract'!N239</f>
        <v>0.83076236089936628</v>
      </c>
      <c r="K245" s="29">
        <f ca="1">'Census Tract'!O239</f>
        <v>4.3422214733061812</v>
      </c>
      <c r="L245" s="29">
        <f ca="1">'Census Tract'!P239</f>
        <v>20.258375406429543</v>
      </c>
      <c r="M245" s="105">
        <f ca="1">'Census Tract'!Q239</f>
        <v>44.112469317301048</v>
      </c>
      <c r="N245" s="29">
        <f ca="1">'Census Tract'!R239</f>
        <v>0.56737314288504714</v>
      </c>
      <c r="O245" s="29">
        <f ca="1">'Census Tract'!S239</f>
        <v>2.9392373693476901</v>
      </c>
      <c r="P245" s="29">
        <f ca="1">'Census Tract'!T239</f>
        <v>13.543919582470108</v>
      </c>
      <c r="Q245" s="105">
        <f ca="1">'Census Tract'!U239</f>
        <v>29.436561463952788</v>
      </c>
    </row>
    <row r="246" spans="1:17" x14ac:dyDescent="0.25">
      <c r="A246" s="80" t="s">
        <v>268</v>
      </c>
      <c r="B246" s="4" t="str">
        <f>'Census Tract'!A240</f>
        <v>Jackson</v>
      </c>
      <c r="C246" s="4" t="str">
        <f>'Census Tract'!B240</f>
        <v>Medford</v>
      </c>
      <c r="D246" s="4">
        <f>'Census Tract'!C240</f>
        <v>41029000203</v>
      </c>
      <c r="E246" s="4">
        <f>'Census Tract'!D240</f>
        <v>1</v>
      </c>
      <c r="F246" s="29">
        <f ca="1">'Census Tract'!J240</f>
        <v>0.32000353554122768</v>
      </c>
      <c r="G246" s="29">
        <f ca="1">'Census Tract'!K240</f>
        <v>1.5902800803648254</v>
      </c>
      <c r="H246" s="29">
        <f ca="1">'Census Tract'!L240</f>
        <v>7.3174897880776504</v>
      </c>
      <c r="I246" s="105">
        <f ca="1">'Census Tract'!M240</f>
        <v>15.893075629316536</v>
      </c>
      <c r="J246" s="29">
        <f ca="1">'Census Tract'!N240</f>
        <v>0.74949689291413257</v>
      </c>
      <c r="K246" s="29">
        <f ca="1">'Census Tract'!O240</f>
        <v>3.5665451525770502</v>
      </c>
      <c r="L246" s="29">
        <f ca="1">'Census Tract'!P240</f>
        <v>16.266265026672631</v>
      </c>
      <c r="M246" s="105">
        <f ca="1">'Census Tract'!Q240</f>
        <v>35.281814858646456</v>
      </c>
      <c r="N246" s="29">
        <f ca="1">'Census Tract'!R240</f>
        <v>0.31204057250804551</v>
      </c>
      <c r="O246" s="29">
        <f ca="1">'Census Tract'!S240</f>
        <v>1.4822349437591325</v>
      </c>
      <c r="P246" s="29">
        <f ca="1">'Census Tract'!T240</f>
        <v>6.5036264875515997</v>
      </c>
      <c r="Q246" s="105">
        <f ca="1">'Census Tract'!U240</f>
        <v>13.971763176654642</v>
      </c>
    </row>
    <row r="247" spans="1:17" x14ac:dyDescent="0.25">
      <c r="A247" s="80" t="s">
        <v>268</v>
      </c>
      <c r="B247" s="4" t="str">
        <f>'Census Tract'!A241</f>
        <v>Jackson</v>
      </c>
      <c r="C247" s="4" t="str">
        <f>'Census Tract'!B241</f>
        <v>Medford</v>
      </c>
      <c r="D247" s="4">
        <f>'Census Tract'!C241</f>
        <v>41029001601</v>
      </c>
      <c r="E247" s="4">
        <f>'Census Tract'!D241</f>
        <v>1</v>
      </c>
      <c r="F247" s="29">
        <f ca="1">'Census Tract'!J241</f>
        <v>1.3170724545750059</v>
      </c>
      <c r="G247" s="29">
        <f ca="1">'Census Tract'!K241</f>
        <v>6.5452842118301895</v>
      </c>
      <c r="H247" s="29">
        <f ca="1">'Census Tract'!L241</f>
        <v>30.117367985358719</v>
      </c>
      <c r="I247" s="105">
        <f ca="1">'Census Tract'!M241</f>
        <v>65.412815187953825</v>
      </c>
      <c r="J247" s="29">
        <f ca="1">'Census Tract'!N241</f>
        <v>0.82700510573557395</v>
      </c>
      <c r="K247" s="29">
        <f ca="1">'Census Tract'!O241</f>
        <v>3.9353746211668454</v>
      </c>
      <c r="L247" s="29">
        <f ca="1">'Census Tract'!P241</f>
        <v>17.948418940073516</v>
      </c>
      <c r="M247" s="105">
        <f ca="1">'Census Tract'!Q241</f>
        <v>38.930436274751465</v>
      </c>
      <c r="N247" s="29">
        <f ca="1">'Census Tract'!R241</f>
        <v>0.34430982850034342</v>
      </c>
      <c r="O247" s="29">
        <f ca="1">'Census Tract'!S241</f>
        <v>1.6355182762964726</v>
      </c>
      <c r="P247" s="29">
        <f ca="1">'Census Tract'!T241</f>
        <v>7.1761902709028194</v>
      </c>
      <c r="Q247" s="105">
        <f ca="1">'Census Tract'!U241</f>
        <v>15.416634268216317</v>
      </c>
    </row>
    <row r="248" spans="1:17" x14ac:dyDescent="0.25">
      <c r="A248" s="80" t="s">
        <v>268</v>
      </c>
      <c r="B248" s="4" t="str">
        <f>'Census Tract'!A242</f>
        <v>Jackson</v>
      </c>
      <c r="C248" s="4" t="str">
        <f>'Census Tract'!B242</f>
        <v>Phoenix</v>
      </c>
      <c r="D248" s="4">
        <f>'Census Tract'!C242</f>
        <v>41029001602</v>
      </c>
      <c r="E248" s="4">
        <f>'Census Tract'!D242</f>
        <v>1</v>
      </c>
      <c r="F248" s="29">
        <f ca="1">'Census Tract'!J242</f>
        <v>0.56038177820130475</v>
      </c>
      <c r="G248" s="29">
        <f ca="1">'Census Tract'!K242</f>
        <v>2.7848566665543659</v>
      </c>
      <c r="H248" s="29">
        <f ca="1">'Census Tract'!L242</f>
        <v>12.814195732173539</v>
      </c>
      <c r="I248" s="105">
        <f ca="1">'Census Tract'!M242</f>
        <v>27.83153619593929</v>
      </c>
      <c r="J248" s="29">
        <f ca="1">'Census Tract'!N242</f>
        <v>1.24289059718525</v>
      </c>
      <c r="K248" s="29">
        <f ca="1">'Census Tract'!O242</f>
        <v>5.9144013490693723</v>
      </c>
      <c r="L248" s="29">
        <f ca="1">'Census Tract'!P242</f>
        <v>26.974345116185706</v>
      </c>
      <c r="M248" s="105">
        <f ca="1">'Census Tract'!Q242</f>
        <v>58.507828856958902</v>
      </c>
      <c r="N248" s="29">
        <f ca="1">'Census Tract'!R242</f>
        <v>0.51745683961759226</v>
      </c>
      <c r="O248" s="29">
        <f ca="1">'Census Tract'!S242</f>
        <v>2.4579900088107438</v>
      </c>
      <c r="P248" s="29">
        <f ca="1">'Census Tract'!T242</f>
        <v>10.784962933674089</v>
      </c>
      <c r="Q248" s="105">
        <f ca="1">'Census Tract'!U242</f>
        <v>23.169373005463104</v>
      </c>
    </row>
    <row r="249" spans="1:17" x14ac:dyDescent="0.25">
      <c r="A249" s="80" t="s">
        <v>268</v>
      </c>
      <c r="B249" s="4" t="str">
        <f>'Census Tract'!A243</f>
        <v>Jackson</v>
      </c>
      <c r="C249" s="4" t="str">
        <f>'Census Tract'!B243</f>
        <v>Ashland</v>
      </c>
      <c r="D249" s="4">
        <f>'Census Tract'!C243</f>
        <v>41029002300</v>
      </c>
      <c r="E249" s="4">
        <f>'Census Tract'!D243</f>
        <v>0</v>
      </c>
      <c r="F249" s="29">
        <f ca="1">'Census Tract'!J243</f>
        <v>0.27350753979002368</v>
      </c>
      <c r="G249" s="29">
        <f ca="1">'Census Tract'!K243</f>
        <v>1.3796746782509324</v>
      </c>
      <c r="H249" s="29">
        <f ca="1">'Census Tract'!L243</f>
        <v>6.3928052822904951</v>
      </c>
      <c r="I249" s="105">
        <f ca="1">'Census Tract'!M243</f>
        <v>13.906378460517855</v>
      </c>
      <c r="J249" s="29">
        <f ca="1">'Census Tract'!N243</f>
        <v>0.52945303384779463</v>
      </c>
      <c r="K249" s="29">
        <f ca="1">'Census Tract'!O243</f>
        <v>2.7673405066066619</v>
      </c>
      <c r="L249" s="29">
        <f ca="1">'Census Tract'!P243</f>
        <v>12.910862148533159</v>
      </c>
      <c r="M249" s="105">
        <f ca="1">'Census Tract'!Q243</f>
        <v>28.113311110145421</v>
      </c>
      <c r="N249" s="29">
        <f ca="1">'Census Tract'!R243</f>
        <v>0.36159249138230387</v>
      </c>
      <c r="O249" s="29">
        <f ca="1">'Census Tract'!S243</f>
        <v>1.8732049207371988</v>
      </c>
      <c r="P249" s="29">
        <f ca="1">'Census Tract'!T243</f>
        <v>8.6316733287799892</v>
      </c>
      <c r="Q249" s="105">
        <f ca="1">'Census Tract'!U243</f>
        <v>18.760210508652058</v>
      </c>
    </row>
    <row r="250" spans="1:17" x14ac:dyDescent="0.25">
      <c r="A250" s="80" t="s">
        <v>268</v>
      </c>
      <c r="B250" s="4" t="str">
        <f>'Census Tract'!A244</f>
        <v>Jackson</v>
      </c>
      <c r="C250" s="4" t="str">
        <f>'Census Tract'!B244</f>
        <v>Medford</v>
      </c>
      <c r="D250" s="4">
        <f>'Census Tract'!C244</f>
        <v>41029001200</v>
      </c>
      <c r="E250" s="4">
        <f>'Census Tract'!D244</f>
        <v>1</v>
      </c>
      <c r="F250" s="29">
        <f ca="1">'Census Tract'!J244</f>
        <v>4.1355073497644108</v>
      </c>
      <c r="G250" s="29">
        <f ca="1">'Census Tract'!K244</f>
        <v>20.55169468490255</v>
      </c>
      <c r="H250" s="29">
        <f ca="1">'Census Tract'!L244</f>
        <v>94.566245179883012</v>
      </c>
      <c r="I250" s="105">
        <f ca="1">'Census Tract'!M244</f>
        <v>205.39126533160561</v>
      </c>
      <c r="J250" s="29">
        <f ca="1">'Census Tract'!N244</f>
        <v>0.72466416453444749</v>
      </c>
      <c r="K250" s="29">
        <f ca="1">'Census Tract'!O244</f>
        <v>3.4483764878832321</v>
      </c>
      <c r="L250" s="29">
        <f ca="1">'Census Tract'!P244</f>
        <v>15.727322510728659</v>
      </c>
      <c r="M250" s="105">
        <f ca="1">'Census Tract'!Q244</f>
        <v>34.112839065137088</v>
      </c>
      <c r="N250" s="29">
        <f ca="1">'Census Tract'!R244</f>
        <v>0.30170187884061028</v>
      </c>
      <c r="O250" s="29">
        <f ca="1">'Census Tract'!S244</f>
        <v>1.4331247498394022</v>
      </c>
      <c r="P250" s="29">
        <f ca="1">'Census Tract'!T244</f>
        <v>6.2881448870604322</v>
      </c>
      <c r="Q250" s="105">
        <f ca="1">'Census Tract'!U244</f>
        <v>13.508843312367892</v>
      </c>
    </row>
    <row r="251" spans="1:17" x14ac:dyDescent="0.25">
      <c r="A251" s="80" t="s">
        <v>268</v>
      </c>
      <c r="B251" s="4" t="str">
        <f>'Census Tract'!A245</f>
        <v>Jackson</v>
      </c>
      <c r="C251" s="4" t="str">
        <f>'Census Tract'!B245</f>
        <v>Medford</v>
      </c>
      <c r="D251" s="4">
        <f>'Census Tract'!C245</f>
        <v>41029000601</v>
      </c>
      <c r="E251" s="4">
        <f>'Census Tract'!D245</f>
        <v>1</v>
      </c>
      <c r="F251" s="29">
        <f ca="1">'Census Tract'!J245</f>
        <v>2.6661953415046891</v>
      </c>
      <c r="G251" s="29">
        <f ca="1">'Census Tract'!K245</f>
        <v>13.249845301818986</v>
      </c>
      <c r="H251" s="29">
        <f ca="1">'Census Tract'!L245</f>
        <v>60.967630096596892</v>
      </c>
      <c r="I251" s="105">
        <f ca="1">'Census Tract'!M245</f>
        <v>132.41742511812402</v>
      </c>
      <c r="J251" s="29">
        <f ca="1">'Census Tract'!N245</f>
        <v>1.4247464363294087</v>
      </c>
      <c r="K251" s="29">
        <f ca="1">'Census Tract'!O245</f>
        <v>6.7797779339483419</v>
      </c>
      <c r="L251" s="29">
        <f ca="1">'Census Tract'!P245</f>
        <v>30.921146369310762</v>
      </c>
      <c r="M251" s="105">
        <f ca="1">'Census Tract'!Q245</f>
        <v>67.068510173062876</v>
      </c>
      <c r="N251" s="29">
        <f ca="1">'Census Tract'!R245</f>
        <v>0.59316949526295137</v>
      </c>
      <c r="O251" s="29">
        <f ca="1">'Census Tract'!S245</f>
        <v>2.8176353683239199</v>
      </c>
      <c r="P251" s="29">
        <f ca="1">'Census Tract'!T245</f>
        <v>12.362984755452841</v>
      </c>
      <c r="Q251" s="105">
        <f ca="1">'Census Tract'!U245</f>
        <v>26.559442718674152</v>
      </c>
    </row>
    <row r="252" spans="1:17" x14ac:dyDescent="0.25">
      <c r="A252" s="80" t="s">
        <v>268</v>
      </c>
      <c r="B252" s="4" t="str">
        <f>'Census Tract'!A246</f>
        <v>Jackson</v>
      </c>
      <c r="C252" s="4" t="str">
        <f>'Census Tract'!B246</f>
        <v>Medford</v>
      </c>
      <c r="D252" s="4">
        <f>'Census Tract'!C246</f>
        <v>41029000405</v>
      </c>
      <c r="E252" s="4">
        <f>'Census Tract'!D246</f>
        <v>1</v>
      </c>
      <c r="F252" s="29">
        <f ca="1">'Census Tract'!J246</f>
        <v>0.69759769171976549</v>
      </c>
      <c r="G252" s="29">
        <f ca="1">'Census Tract'!K246</f>
        <v>3.4667608011708952</v>
      </c>
      <c r="H252" s="29">
        <f ca="1">'Census Tract'!L246</f>
        <v>15.951898708594943</v>
      </c>
      <c r="I252" s="105">
        <f ca="1">'Census Tract'!M246</f>
        <v>34.64640743605311</v>
      </c>
      <c r="J252" s="29">
        <f ca="1">'Census Tract'!N246</f>
        <v>0.74347683754936034</v>
      </c>
      <c r="K252" s="29">
        <f ca="1">'Census Tract'!O246</f>
        <v>3.537898203560367</v>
      </c>
      <c r="L252" s="29">
        <f ca="1">'Census Tract'!P246</f>
        <v>16.135612295534699</v>
      </c>
      <c r="M252" s="105">
        <f ca="1">'Census Tract'!Q246</f>
        <v>34.998426787492669</v>
      </c>
      <c r="N252" s="29">
        <f ca="1">'Census Tract'!R246</f>
        <v>0.30953422252806118</v>
      </c>
      <c r="O252" s="29">
        <f ca="1">'Census Tract'!S246</f>
        <v>1.4703294422028341</v>
      </c>
      <c r="P252" s="29">
        <f ca="1">'Census Tract'!T246</f>
        <v>6.4513885237961643</v>
      </c>
      <c r="Q252" s="105">
        <f ca="1">'Census Tract'!U246</f>
        <v>13.859540179251793</v>
      </c>
    </row>
    <row r="253" spans="1:17" x14ac:dyDescent="0.25">
      <c r="A253" s="80" t="s">
        <v>268</v>
      </c>
      <c r="B253" s="4" t="str">
        <f>'Census Tract'!A247</f>
        <v>Jackson</v>
      </c>
      <c r="C253" s="4" t="str">
        <f>'Census Tract'!B247</f>
        <v>Gold Hill</v>
      </c>
      <c r="D253" s="4">
        <f>'Census Tract'!C247</f>
        <v>41029002800</v>
      </c>
      <c r="E253" s="4">
        <f>'Census Tract'!D247</f>
        <v>0</v>
      </c>
      <c r="F253" s="29">
        <f ca="1">'Census Tract'!J247</f>
        <v>1.0433237051540791</v>
      </c>
      <c r="G253" s="29">
        <f ca="1">'Census Tract'!K247</f>
        <v>5.2629163288336134</v>
      </c>
      <c r="H253" s="29">
        <f ca="1">'Census Tract'!L247</f>
        <v>24.386038127389025</v>
      </c>
      <c r="I253" s="105">
        <f ca="1">'Census Tract'!M247</f>
        <v>53.047365026357447</v>
      </c>
      <c r="J253" s="29">
        <f ca="1">'Census Tract'!N247</f>
        <v>1.4969020762241987</v>
      </c>
      <c r="K253" s="29">
        <f ca="1">'Census Tract'!O247</f>
        <v>7.8239947363295146</v>
      </c>
      <c r="L253" s="29">
        <f ca="1">'Census Tract'!P247</f>
        <v>36.502380986524976</v>
      </c>
      <c r="M253" s="105">
        <f ca="1">'Census Tract'!Q247</f>
        <v>79.483676700229012</v>
      </c>
      <c r="N253" s="29">
        <f ca="1">'Census Tract'!R247</f>
        <v>1.0223164596179335</v>
      </c>
      <c r="O253" s="29">
        <f ca="1">'Census Tract'!S247</f>
        <v>5.2960397916068684</v>
      </c>
      <c r="P253" s="29">
        <f ca="1">'Census Tract'!T247</f>
        <v>24.40399601308966</v>
      </c>
      <c r="Q253" s="105">
        <f ca="1">'Census Tract'!U247</f>
        <v>53.040017273519432</v>
      </c>
    </row>
    <row r="254" spans="1:17" x14ac:dyDescent="0.25">
      <c r="A254" s="80" t="s">
        <v>268</v>
      </c>
      <c r="B254" s="4" t="str">
        <f>'Census Tract'!A248</f>
        <v>Jefferson</v>
      </c>
      <c r="C254" s="4" t="str">
        <f>'Census Tract'!B248</f>
        <v>Undefined</v>
      </c>
      <c r="D254" s="4">
        <f>'Census Tract'!C248</f>
        <v>41031940000</v>
      </c>
      <c r="E254" s="4">
        <f>'Census Tract'!D248</f>
        <v>0</v>
      </c>
      <c r="F254" s="29">
        <f ca="1">'Census Tract'!J248</f>
        <v>1.8300420218534732</v>
      </c>
      <c r="G254" s="29">
        <f ca="1">'Census Tract'!K248</f>
        <v>9.2314187741396676</v>
      </c>
      <c r="H254" s="29">
        <f ca="1">'Census Tract'!L248</f>
        <v>42.774331973078539</v>
      </c>
      <c r="I254" s="105">
        <f ca="1">'Census Tract'!M248</f>
        <v>93.047734530768366</v>
      </c>
      <c r="J254" s="29">
        <f ca="1">'Census Tract'!N248</f>
        <v>0.69184987668540732</v>
      </c>
      <c r="K254" s="29">
        <f ca="1">'Census Tract'!O248</f>
        <v>3.616154910527436</v>
      </c>
      <c r="L254" s="29">
        <f ca="1">'Census Tract'!P248</f>
        <v>16.870955144876568</v>
      </c>
      <c r="M254" s="105">
        <f ca="1">'Census Tract'!Q248</f>
        <v>36.736385630692361</v>
      </c>
      <c r="N254" s="29">
        <f ca="1">'Census Tract'!R248</f>
        <v>0.47250219486915523</v>
      </c>
      <c r="O254" s="29">
        <f ca="1">'Census Tract'!S248</f>
        <v>2.4477649773768073</v>
      </c>
      <c r="P254" s="29">
        <f ca="1">'Census Tract'!T248</f>
        <v>11.279229216433036</v>
      </c>
      <c r="Q254" s="105">
        <f ca="1">'Census Tract'!U248</f>
        <v>24.514448869386285</v>
      </c>
    </row>
    <row r="255" spans="1:17" x14ac:dyDescent="0.25">
      <c r="A255" s="80" t="s">
        <v>268</v>
      </c>
      <c r="B255" s="4" t="str">
        <f>'Census Tract'!A249</f>
        <v>Jefferson</v>
      </c>
      <c r="C255" s="4" t="str">
        <f>'Census Tract'!B249</f>
        <v>Madras</v>
      </c>
      <c r="D255" s="4">
        <f>'Census Tract'!C249</f>
        <v>41031960201</v>
      </c>
      <c r="E255" s="4">
        <f>'Census Tract'!D249</f>
        <v>1</v>
      </c>
      <c r="F255" s="29">
        <f ca="1">'Census Tract'!J249</f>
        <v>0.40563828448888012</v>
      </c>
      <c r="G255" s="29">
        <f ca="1">'Census Tract'!K249</f>
        <v>2.0158479891948491</v>
      </c>
      <c r="H255" s="29">
        <f ca="1">'Census Tract'!L249</f>
        <v>9.2756912806618104</v>
      </c>
      <c r="I255" s="105">
        <f ca="1">'Census Tract'!M249</f>
        <v>20.146152206175891</v>
      </c>
      <c r="J255" s="29">
        <f ca="1">'Census Tract'!N249</f>
        <v>0.67767497586041703</v>
      </c>
      <c r="K255" s="29">
        <f ca="1">'Census Tract'!O249</f>
        <v>3.2247744093778961</v>
      </c>
      <c r="L255" s="29">
        <f ca="1">'Census Tract'!P249</f>
        <v>14.707520289283465</v>
      </c>
      <c r="M255" s="105">
        <f ca="1">'Census Tract'!Q249</f>
        <v>31.900870115260354</v>
      </c>
      <c r="N255" s="29">
        <f ca="1">'Census Tract'!R249</f>
        <v>0.2821387112355741</v>
      </c>
      <c r="O255" s="29">
        <f ca="1">'Census Tract'!S249</f>
        <v>1.3401970564893535</v>
      </c>
      <c r="P255" s="29">
        <f ca="1">'Census Tract'!T249</f>
        <v>5.8804045281901312</v>
      </c>
      <c r="Q255" s="105">
        <f ca="1">'Census Tract'!U249</f>
        <v>12.632893295465138</v>
      </c>
    </row>
    <row r="256" spans="1:17" x14ac:dyDescent="0.25">
      <c r="A256" s="80" t="s">
        <v>268</v>
      </c>
      <c r="B256" s="4" t="str">
        <f>'Census Tract'!A250</f>
        <v>Jefferson</v>
      </c>
      <c r="C256" s="4" t="str">
        <f>'Census Tract'!B250</f>
        <v>Undefined</v>
      </c>
      <c r="D256" s="4">
        <f>'Census Tract'!C250</f>
        <v>41031960301</v>
      </c>
      <c r="E256" s="4">
        <f>'Census Tract'!D250</f>
        <v>0</v>
      </c>
      <c r="F256" s="29">
        <f ca="1">'Census Tract'!J250</f>
        <v>0.25814194766698867</v>
      </c>
      <c r="G256" s="29">
        <f ca="1">'Census Tract'!K250</f>
        <v>1.3021648648660487</v>
      </c>
      <c r="H256" s="29">
        <f ca="1">'Census Tract'!L250</f>
        <v>6.0336589181168723</v>
      </c>
      <c r="I256" s="105">
        <f ca="1">'Census Tract'!M250</f>
        <v>13.125121243634831</v>
      </c>
      <c r="J256" s="29">
        <f ca="1">'Census Tract'!N250</f>
        <v>1.3764362376050885</v>
      </c>
      <c r="K256" s="29">
        <f ca="1">'Census Tract'!O250</f>
        <v>7.1943449401044521</v>
      </c>
      <c r="L256" s="29">
        <f ca="1">'Census Tract'!P250</f>
        <v>33.564787401093007</v>
      </c>
      <c r="M256" s="105">
        <f ca="1">'Census Tract'!Q250</f>
        <v>73.087087422742272</v>
      </c>
      <c r="N256" s="29">
        <f ca="1">'Census Tract'!R250</f>
        <v>0.94004373677380482</v>
      </c>
      <c r="O256" s="29">
        <f ca="1">'Census Tract'!S250</f>
        <v>4.8698316347811543</v>
      </c>
      <c r="P256" s="29">
        <f ca="1">'Census Tract'!T250</f>
        <v>22.440041328231601</v>
      </c>
      <c r="Q256" s="105">
        <f ca="1">'Census Tract'!U250</f>
        <v>48.771528196836748</v>
      </c>
    </row>
    <row r="257" spans="1:17" x14ac:dyDescent="0.25">
      <c r="A257" s="80" t="s">
        <v>268</v>
      </c>
      <c r="B257" s="4" t="str">
        <f>'Census Tract'!A251</f>
        <v>Jefferson</v>
      </c>
      <c r="C257" s="4" t="str">
        <f>'Census Tract'!B251</f>
        <v>Culver</v>
      </c>
      <c r="D257" s="4">
        <f>'Census Tract'!C251</f>
        <v>41031960302</v>
      </c>
      <c r="E257" s="4">
        <f>'Census Tract'!D251</f>
        <v>0</v>
      </c>
      <c r="F257" s="29">
        <f ca="1">'Census Tract'!J251</f>
        <v>1.198516185596733</v>
      </c>
      <c r="G257" s="29">
        <f ca="1">'Census Tract'!K251</f>
        <v>6.0457654440209403</v>
      </c>
      <c r="H257" s="29">
        <f ca="1">'Census Tract'!L251</f>
        <v>28.013416405542618</v>
      </c>
      <c r="I257" s="105">
        <f ca="1">'Census Tract'!M251</f>
        <v>60.938062916876</v>
      </c>
      <c r="J257" s="29">
        <f ca="1">'Census Tract'!N251</f>
        <v>1.4479818678974903</v>
      </c>
      <c r="K257" s="29">
        <f ca="1">'Census Tract'!O251</f>
        <v>7.5682990174660825</v>
      </c>
      <c r="L257" s="29">
        <f ca="1">'Census Tract'!P251</f>
        <v>35.309447854395209</v>
      </c>
      <c r="M257" s="105">
        <f ca="1">'Census Tract'!Q251</f>
        <v>76.886073233370311</v>
      </c>
      <c r="N257" s="29">
        <f ca="1">'Census Tract'!R251</f>
        <v>0.98890616847418478</v>
      </c>
      <c r="O257" s="29">
        <f ca="1">'Census Tract'!S251</f>
        <v>5.1229600865098854</v>
      </c>
      <c r="P257" s="29">
        <f ca="1">'Census Tract'!T251</f>
        <v>23.606449808881109</v>
      </c>
      <c r="Q257" s="105">
        <f ca="1">'Census Tract'!U251</f>
        <v>51.306618184904522</v>
      </c>
    </row>
    <row r="258" spans="1:17" x14ac:dyDescent="0.25">
      <c r="A258" s="80" t="s">
        <v>268</v>
      </c>
      <c r="B258" s="4" t="str">
        <f>'Census Tract'!A252</f>
        <v>Jefferson</v>
      </c>
      <c r="C258" s="4" t="str">
        <f>'Census Tract'!B252</f>
        <v>Madras</v>
      </c>
      <c r="D258" s="4">
        <f>'Census Tract'!C252</f>
        <v>41031960202</v>
      </c>
      <c r="E258" s="4">
        <f>'Census Tract'!D252</f>
        <v>0</v>
      </c>
      <c r="F258" s="29">
        <f ca="1">'Census Tract'!J252</f>
        <v>3.0208754113886886</v>
      </c>
      <c r="G258" s="29">
        <f ca="1">'Census Tract'!K252</f>
        <v>15.238429311468167</v>
      </c>
      <c r="H258" s="29">
        <f ca="1">'Census Tract'!L252</f>
        <v>70.608175196534347</v>
      </c>
      <c r="I258" s="105">
        <f ca="1">'Census Tract'!M252</f>
        <v>153.59516883920287</v>
      </c>
      <c r="J258" s="29">
        <f ca="1">'Census Tract'!N252</f>
        <v>1.5068163455998713</v>
      </c>
      <c r="K258" s="29">
        <f ca="1">'Census Tract'!O252</f>
        <v>7.8758145531644788</v>
      </c>
      <c r="L258" s="29">
        <f ca="1">'Census Tract'!P252</f>
        <v>36.744143252542194</v>
      </c>
      <c r="M258" s="105">
        <f ca="1">'Census Tract'!Q252</f>
        <v>80.01011232637407</v>
      </c>
      <c r="N258" s="29">
        <f ca="1">'Census Tract'!R252</f>
        <v>1.02908745748668</v>
      </c>
      <c r="O258" s="29">
        <f ca="1">'Census Tract'!S252</f>
        <v>5.3311164782868108</v>
      </c>
      <c r="P258" s="29">
        <f ca="1">'Census Tract'!T252</f>
        <v>24.565628356420294</v>
      </c>
      <c r="Q258" s="105">
        <f ca="1">'Census Tract'!U252</f>
        <v>53.391311474584612</v>
      </c>
    </row>
    <row r="259" spans="1:17" x14ac:dyDescent="0.25">
      <c r="A259" s="80" t="s">
        <v>268</v>
      </c>
      <c r="B259" s="4" t="str">
        <f>'Census Tract'!A253</f>
        <v>Jefferson</v>
      </c>
      <c r="C259" s="4" t="str">
        <f>'Census Tract'!B253</f>
        <v>Madras</v>
      </c>
      <c r="D259" s="4">
        <f>'Census Tract'!C253</f>
        <v>41031960100</v>
      </c>
      <c r="E259" s="4">
        <f>'Census Tract'!D253</f>
        <v>0</v>
      </c>
      <c r="F259" s="29">
        <f ca="1">'Census Tract'!J253</f>
        <v>2.516883989753139</v>
      </c>
      <c r="G259" s="29">
        <f ca="1">'Census Tract'!K253</f>
        <v>12.696107432443974</v>
      </c>
      <c r="H259" s="29">
        <f ca="1">'Census Tract'!L253</f>
        <v>58.828174451639498</v>
      </c>
      <c r="I259" s="105">
        <f ca="1">'Census Tract'!M253</f>
        <v>127.9699321254396</v>
      </c>
      <c r="J259" s="29">
        <f ca="1">'Census Tract'!N253</f>
        <v>0.50299846677652971</v>
      </c>
      <c r="K259" s="29">
        <f ca="1">'Census Tract'!O253</f>
        <v>2.629068005816535</v>
      </c>
      <c r="L259" s="29">
        <f ca="1">'Census Tract'!P253</f>
        <v>12.26576003971341</v>
      </c>
      <c r="M259" s="105">
        <f ca="1">'Census Tract'!Q253</f>
        <v>26.708605825988936</v>
      </c>
      <c r="N259" s="29">
        <f ca="1">'Census Tract'!R253</f>
        <v>0.34352521779201056</v>
      </c>
      <c r="O259" s="29">
        <f ca="1">'Census Tract'!S253</f>
        <v>1.7796086580928496</v>
      </c>
      <c r="P259" s="29">
        <f ca="1">'Census Tract'!T253</f>
        <v>8.2003844959368788</v>
      </c>
      <c r="Q259" s="105">
        <f ca="1">'Census Tract'!U253</f>
        <v>17.82284077905512</v>
      </c>
    </row>
    <row r="260" spans="1:17" x14ac:dyDescent="0.25">
      <c r="A260" s="80" t="s">
        <v>268</v>
      </c>
      <c r="B260" s="4" t="str">
        <f>'Census Tract'!A254</f>
        <v>Josephine</v>
      </c>
      <c r="C260" s="4" t="str">
        <f>'Census Tract'!B254</f>
        <v>Grants Pass</v>
      </c>
      <c r="D260" s="4">
        <f>'Census Tract'!C254</f>
        <v>41033360701</v>
      </c>
      <c r="E260" s="4">
        <f>'Census Tract'!D254</f>
        <v>1</v>
      </c>
      <c r="F260" s="29">
        <f ca="1">'Census Tract'!J254</f>
        <v>1.7392367432467666</v>
      </c>
      <c r="G260" s="29">
        <f ca="1">'Census Tract'!K254</f>
        <v>8.6432593413255709</v>
      </c>
      <c r="H260" s="29">
        <f ca="1">'Census Tract'!L254</f>
        <v>39.770957799677127</v>
      </c>
      <c r="I260" s="105">
        <f ca="1">'Census Tract'!M254</f>
        <v>86.379736558085042</v>
      </c>
      <c r="J260" s="29">
        <f ca="1">'Census Tract'!N254</f>
        <v>0.86477337323632442</v>
      </c>
      <c r="K260" s="29">
        <f ca="1">'Census Tract'!O254</f>
        <v>4.1150981565804434</v>
      </c>
      <c r="L260" s="29">
        <f ca="1">'Census Tract'!P254</f>
        <v>18.768100321775865</v>
      </c>
      <c r="M260" s="105">
        <f ca="1">'Census Tract'!Q254</f>
        <v>40.70833960442674</v>
      </c>
      <c r="N260" s="29">
        <f ca="1">'Census Tract'!R254</f>
        <v>0.36003401885388681</v>
      </c>
      <c r="O260" s="29">
        <f ca="1">'Census Tract'!S254</f>
        <v>1.7102103082236393</v>
      </c>
      <c r="P260" s="29">
        <f ca="1">'Census Tract'!T254</f>
        <v>7.5039177201144813</v>
      </c>
      <c r="Q260" s="105">
        <f ca="1">'Census Tract'!U254</f>
        <v>16.120692275796987</v>
      </c>
    </row>
    <row r="261" spans="1:17" x14ac:dyDescent="0.25">
      <c r="A261" s="80" t="s">
        <v>268</v>
      </c>
      <c r="B261" s="4" t="str">
        <f>'Census Tract'!A255</f>
        <v>Josephine</v>
      </c>
      <c r="C261" s="4" t="str">
        <f>'Census Tract'!B255</f>
        <v>Grants Pass</v>
      </c>
      <c r="D261" s="4">
        <f>'Census Tract'!C255</f>
        <v>41033360800</v>
      </c>
      <c r="E261" s="4">
        <f>'Census Tract'!D255</f>
        <v>0</v>
      </c>
      <c r="F261" s="29">
        <f ca="1">'Census Tract'!J255</f>
        <v>0.91425273132058482</v>
      </c>
      <c r="G261" s="29">
        <f ca="1">'Census Tract'!K255</f>
        <v>4.6118338964005892</v>
      </c>
      <c r="H261" s="29">
        <f ca="1">'Census Tract'!L255</f>
        <v>21.36920866833059</v>
      </c>
      <c r="I261" s="105">
        <f ca="1">'Census Tract'!M255</f>
        <v>46.484804404540029</v>
      </c>
      <c r="J261" s="29">
        <f ca="1">'Census Tract'!N255</f>
        <v>1.904429450842233</v>
      </c>
      <c r="K261" s="29">
        <f ca="1">'Census Tract'!O255</f>
        <v>9.9540552690561253</v>
      </c>
      <c r="L261" s="29">
        <f ca="1">'Census Tract'!P255</f>
        <v>46.440051410677533</v>
      </c>
      <c r="M261" s="105">
        <f ca="1">'Census Tract'!Q255</f>
        <v>101.12288383683629</v>
      </c>
      <c r="N261" s="29">
        <f ca="1">'Census Tract'!R255</f>
        <v>1.3006392366614337</v>
      </c>
      <c r="O261" s="29">
        <f ca="1">'Census Tract'!S255</f>
        <v>6.7378717099580401</v>
      </c>
      <c r="P261" s="29">
        <f ca="1">'Census Tract'!T255</f>
        <v>31.047915200168031</v>
      </c>
      <c r="Q261" s="105">
        <f ca="1">'Census Tract'!U255</f>
        <v>67.480012602869976</v>
      </c>
    </row>
    <row r="262" spans="1:17" x14ac:dyDescent="0.25">
      <c r="A262" s="80" t="s">
        <v>268</v>
      </c>
      <c r="B262" s="4" t="str">
        <f>'Census Tract'!A256</f>
        <v>Josephine</v>
      </c>
      <c r="C262" s="4" t="str">
        <f>'Census Tract'!B256</f>
        <v>Cave Junction</v>
      </c>
      <c r="D262" s="4">
        <f>'Census Tract'!C256</f>
        <v>41033361600</v>
      </c>
      <c r="E262" s="4">
        <f>'Census Tract'!D256</f>
        <v>0</v>
      </c>
      <c r="F262" s="29">
        <f ca="1">'Census Tract'!J256</f>
        <v>2.0344043970898391</v>
      </c>
      <c r="G262" s="29">
        <f ca="1">'Census Tract'!K256</f>
        <v>10.262299292158623</v>
      </c>
      <c r="H262" s="29">
        <f ca="1">'Census Tract'!L256</f>
        <v>47.550978616587734</v>
      </c>
      <c r="I262" s="105">
        <f ca="1">'Census Tract'!M256</f>
        <v>103.43845551531261</v>
      </c>
      <c r="J262" s="29">
        <f ca="1">'Census Tract'!N256</f>
        <v>2.2342200570571347</v>
      </c>
      <c r="K262" s="29">
        <f ca="1">'Census Tract'!O256</f>
        <v>11.677801937659082</v>
      </c>
      <c r="L262" s="29">
        <f ca="1">'Census Tract'!P256</f>
        <v>54.482088725635712</v>
      </c>
      <c r="M262" s="105">
        <f ca="1">'Census Tract'!Q256</f>
        <v>118.63436327126774</v>
      </c>
      <c r="N262" s="29">
        <f ca="1">'Census Tract'!R256</f>
        <v>1.5258713145080367</v>
      </c>
      <c r="O262" s="29">
        <f ca="1">'Census Tract'!S256</f>
        <v>7.9046709289275761</v>
      </c>
      <c r="P262" s="29">
        <f ca="1">'Census Tract'!T256</f>
        <v>36.42449177592092</v>
      </c>
      <c r="Q262" s="105">
        <f ca="1">'Census Tract'!U256</f>
        <v>79.165546164560993</v>
      </c>
    </row>
    <row r="263" spans="1:17" x14ac:dyDescent="0.25">
      <c r="A263" s="80" t="s">
        <v>268</v>
      </c>
      <c r="B263" s="4" t="str">
        <f>'Census Tract'!A257</f>
        <v>Josephine</v>
      </c>
      <c r="C263" s="4" t="str">
        <f>'Census Tract'!B257</f>
        <v>Grants Pass</v>
      </c>
      <c r="D263" s="4">
        <f>'Census Tract'!C257</f>
        <v>41033360600</v>
      </c>
      <c r="E263" s="4">
        <f>'Census Tract'!D257</f>
        <v>1</v>
      </c>
      <c r="F263" s="29">
        <f ca="1">'Census Tract'!J257</f>
        <v>2.3321697418082898</v>
      </c>
      <c r="G263" s="29">
        <f ca="1">'Census Tract'!K257</f>
        <v>11.58988158725977</v>
      </c>
      <c r="H263" s="29">
        <f ca="1">'Census Tract'!L257</f>
        <v>53.329499128446983</v>
      </c>
      <c r="I263" s="105">
        <f ca="1">'Census Tract'!M257</f>
        <v>115.82793928908782</v>
      </c>
      <c r="J263" s="29">
        <f ca="1">'Census Tract'!N257</f>
        <v>1.2090812903581944</v>
      </c>
      <c r="K263" s="29">
        <f ca="1">'Census Tract'!O257</f>
        <v>5.7535168670708057</v>
      </c>
      <c r="L263" s="29">
        <f ca="1">'Census Tract'!P257</f>
        <v>26.240584709149591</v>
      </c>
      <c r="M263" s="105">
        <f ca="1">'Census Tract'!Q257</f>
        <v>56.916289632115166</v>
      </c>
      <c r="N263" s="29">
        <f ca="1">'Census Tract'!R257</f>
        <v>0.50338089673089736</v>
      </c>
      <c r="O263" s="29">
        <f ca="1">'Census Tract'!S257</f>
        <v>2.391127375386755</v>
      </c>
      <c r="P263" s="29">
        <f ca="1">'Census Tract'!T257</f>
        <v>10.491588664234136</v>
      </c>
      <c r="Q263" s="105">
        <f ca="1">'Census Tract'!U257</f>
        <v>22.539116052271716</v>
      </c>
    </row>
    <row r="264" spans="1:17" x14ac:dyDescent="0.25">
      <c r="A264" s="80" t="s">
        <v>268</v>
      </c>
      <c r="B264" s="4" t="str">
        <f>'Census Tract'!A258</f>
        <v>Josephine</v>
      </c>
      <c r="C264" s="4" t="str">
        <f>'Census Tract'!B258</f>
        <v>Undefined</v>
      </c>
      <c r="D264" s="4">
        <f>'Census Tract'!C258</f>
        <v>41033360300</v>
      </c>
      <c r="E264" s="4">
        <f>'Census Tract'!D258</f>
        <v>0</v>
      </c>
      <c r="F264" s="29">
        <f ca="1">'Census Tract'!J258</f>
        <v>1.4858527582974883</v>
      </c>
      <c r="G264" s="29">
        <f ca="1">'Census Tract'!K258</f>
        <v>7.4951989543182691</v>
      </c>
      <c r="H264" s="29">
        <f ca="1">'Census Tract'!L258</f>
        <v>34.729453415589376</v>
      </c>
      <c r="I264" s="105">
        <f ca="1">'Census Tract'!M258</f>
        <v>75.547572872588589</v>
      </c>
      <c r="J264" s="29">
        <f ca="1">'Census Tract'!N258</f>
        <v>2.013332267847777</v>
      </c>
      <c r="K264" s="29">
        <f ca="1">'Census Tract'!O258</f>
        <v>10.523267564607258</v>
      </c>
      <c r="L264" s="29">
        <f ca="1">'Census Tract'!P258</f>
        <v>49.095677439916052</v>
      </c>
      <c r="M264" s="105">
        <f ca="1">'Census Tract'!Q258</f>
        <v>106.90549075287907</v>
      </c>
      <c r="N264" s="29">
        <f ca="1">'Census Tract'!R258</f>
        <v>1.3750149383802495</v>
      </c>
      <c r="O264" s="29">
        <f ca="1">'Census Tract'!S258</f>
        <v>7.1231698944152697</v>
      </c>
      <c r="P264" s="29">
        <f ca="1">'Census Tract'!T258</f>
        <v>32.82335793234811</v>
      </c>
      <c r="Q264" s="105">
        <f ca="1">'Census Tract'!U258</f>
        <v>71.338786925422141</v>
      </c>
    </row>
    <row r="265" spans="1:17" x14ac:dyDescent="0.25">
      <c r="A265" s="80" t="s">
        <v>268</v>
      </c>
      <c r="B265" s="4" t="str">
        <f>'Census Tract'!A259</f>
        <v>Josephine</v>
      </c>
      <c r="C265" s="4" t="str">
        <f>'Census Tract'!B259</f>
        <v>Grants Pass</v>
      </c>
      <c r="D265" s="4">
        <f>'Census Tract'!C259</f>
        <v>41033361100</v>
      </c>
      <c r="E265" s="4">
        <f>'Census Tract'!D259</f>
        <v>1</v>
      </c>
      <c r="F265" s="29">
        <f ca="1">'Census Tract'!J259</f>
        <v>0.68758193160892889</v>
      </c>
      <c r="G265" s="29">
        <f ca="1">'Census Tract'!K259</f>
        <v>3.4169867767463309</v>
      </c>
      <c r="H265" s="29">
        <f ca="1">'Census Tract'!L259</f>
        <v>15.722869294257611</v>
      </c>
      <c r="I265" s="105">
        <f ca="1">'Census Tract'!M259</f>
        <v>34.148971579110494</v>
      </c>
      <c r="J265" s="29">
        <f ca="1">'Census Tract'!N259</f>
        <v>2.024261925344407</v>
      </c>
      <c r="K265" s="29">
        <f ca="1">'Census Tract'!O259</f>
        <v>9.6326237315176044</v>
      </c>
      <c r="L265" s="29">
        <f ca="1">'Census Tract'!P259</f>
        <v>43.932378202436517</v>
      </c>
      <c r="M265" s="105">
        <f ca="1">'Census Tract'!Q259</f>
        <v>95.290100800445757</v>
      </c>
      <c r="N265" s="29">
        <f ca="1">'Census Tract'!R259</f>
        <v>0.84276780339244661</v>
      </c>
      <c r="O265" s="29">
        <f ca="1">'Census Tract'!S259</f>
        <v>4.0032611067947022</v>
      </c>
      <c r="P265" s="29">
        <f ca="1">'Census Tract'!T259</f>
        <v>17.565174185345636</v>
      </c>
      <c r="Q265" s="105">
        <f ca="1">'Census Tract'!U259</f>
        <v>37.735324183220129</v>
      </c>
    </row>
    <row r="266" spans="1:17" x14ac:dyDescent="0.25">
      <c r="A266" s="80" t="s">
        <v>268</v>
      </c>
      <c r="B266" s="4" t="str">
        <f>'Census Tract'!A260</f>
        <v>Josephine</v>
      </c>
      <c r="C266" s="4" t="str">
        <f>'Census Tract'!B260</f>
        <v>Undefined</v>
      </c>
      <c r="D266" s="4">
        <f>'Census Tract'!C260</f>
        <v>41033360100</v>
      </c>
      <c r="E266" s="4">
        <f>'Census Tract'!D260</f>
        <v>0</v>
      </c>
      <c r="F266" s="29">
        <f ca="1">'Census Tract'!J260</f>
        <v>0.16594839492877844</v>
      </c>
      <c r="G266" s="29">
        <f ca="1">'Census Tract'!K260</f>
        <v>0.83710598455674567</v>
      </c>
      <c r="H266" s="29">
        <f ca="1">'Census Tract'!L260</f>
        <v>3.878780733075132</v>
      </c>
      <c r="I266" s="105">
        <f ca="1">'Census Tract'!M260</f>
        <v>8.4375779423366772</v>
      </c>
      <c r="J266" s="29">
        <f ca="1">'Census Tract'!N260</f>
        <v>0.63629381759842985</v>
      </c>
      <c r="K266" s="29">
        <f ca="1">'Census Tract'!O260</f>
        <v>3.3257749846981262</v>
      </c>
      <c r="L266" s="29">
        <f ca="1">'Census Tract'!P260</f>
        <v>15.516204912972279</v>
      </c>
      <c r="M266" s="105">
        <f ca="1">'Census Tract'!Q260</f>
        <v>33.786426572350621</v>
      </c>
      <c r="N266" s="29">
        <f ca="1">'Census Tract'!R260</f>
        <v>0.43455991758981177</v>
      </c>
      <c r="O266" s="29">
        <f ca="1">'Census Tract'!S260</f>
        <v>2.2512076311997911</v>
      </c>
      <c r="P266" s="29">
        <f ca="1">'Census Tract'!T260</f>
        <v>10.373498730788024</v>
      </c>
      <c r="Q266" s="105">
        <f ca="1">'Census Tract'!U260</f>
        <v>22.545920412899189</v>
      </c>
    </row>
    <row r="267" spans="1:17" x14ac:dyDescent="0.25">
      <c r="A267" s="80" t="s">
        <v>268</v>
      </c>
      <c r="B267" s="4" t="str">
        <f>'Census Tract'!A261</f>
        <v>Josephine</v>
      </c>
      <c r="C267" s="4" t="str">
        <f>'Census Tract'!B261</f>
        <v>Grants Pass</v>
      </c>
      <c r="D267" s="4">
        <f>'Census Tract'!C261</f>
        <v>41033360702</v>
      </c>
      <c r="E267" s="4">
        <f>'Census Tract'!D261</f>
        <v>1</v>
      </c>
      <c r="F267" s="29">
        <f ca="1">'Census Tract'!J261</f>
        <v>0.7987568688392146</v>
      </c>
      <c r="G267" s="29">
        <f ca="1">'Census Tract'!K261</f>
        <v>3.9694784478589931</v>
      </c>
      <c r="H267" s="29">
        <f ca="1">'Census Tract'!L261</f>
        <v>18.265095793401962</v>
      </c>
      <c r="I267" s="105">
        <f ca="1">'Census Tract'!M261</f>
        <v>39.67050959117352</v>
      </c>
      <c r="J267" s="29">
        <f ca="1">'Census Tract'!N261</f>
        <v>1.2005575384714562</v>
      </c>
      <c r="K267" s="29">
        <f ca="1">'Census Tract'!O261</f>
        <v>5.7129558637353339</v>
      </c>
      <c r="L267" s="29">
        <f ca="1">'Census Tract'!P261</f>
        <v>26.055594473003048</v>
      </c>
      <c r="M267" s="105">
        <f ca="1">'Census Tract'!Q261</f>
        <v>56.515042557161124</v>
      </c>
      <c r="N267" s="29">
        <f ca="1">'Census Tract'!R261</f>
        <v>0.49983217432283922</v>
      </c>
      <c r="O267" s="29">
        <f ca="1">'Census Tract'!S261</f>
        <v>2.3742704637465573</v>
      </c>
      <c r="P267" s="29">
        <f ca="1">'Census Tract'!T261</f>
        <v>10.417625317530497</v>
      </c>
      <c r="Q267" s="105">
        <f ca="1">'Census Tract'!U261</f>
        <v>22.380220339875862</v>
      </c>
    </row>
    <row r="268" spans="1:17" x14ac:dyDescent="0.25">
      <c r="A268" s="80" t="s">
        <v>268</v>
      </c>
      <c r="B268" s="4" t="str">
        <f>'Census Tract'!A262</f>
        <v>Josephine</v>
      </c>
      <c r="C268" s="4" t="str">
        <f>'Census Tract'!B262</f>
        <v>Grants Pass</v>
      </c>
      <c r="D268" s="4">
        <f>'Census Tract'!C262</f>
        <v>41033360500</v>
      </c>
      <c r="E268" s="4">
        <f>'Census Tract'!D262</f>
        <v>1</v>
      </c>
      <c r="F268" s="29">
        <f ca="1">'Census Tract'!J262</f>
        <v>3.23659287981683</v>
      </c>
      <c r="G268" s="29">
        <f ca="1">'Census Tract'!K262</f>
        <v>16.084475992797916</v>
      </c>
      <c r="H268" s="29">
        <f ca="1">'Census Tract'!L262</f>
        <v>74.010855243107756</v>
      </c>
      <c r="I268" s="105">
        <f ca="1">'Census Tract'!M262</f>
        <v>160.74639717100592</v>
      </c>
      <c r="J268" s="29">
        <f ca="1">'Census Tract'!N262</f>
        <v>1.1158366106275155</v>
      </c>
      <c r="K268" s="29">
        <f ca="1">'Census Tract'!O262</f>
        <v>5.3098040730070242</v>
      </c>
      <c r="L268" s="29">
        <f ca="1">'Census Tract'!P262</f>
        <v>24.216903641001117</v>
      </c>
      <c r="M268" s="105">
        <f ca="1">'Census Tract'!Q262</f>
        <v>52.526889812163539</v>
      </c>
      <c r="N268" s="29">
        <f ca="1">'Census Tract'!R262</f>
        <v>0.46456002432759591</v>
      </c>
      <c r="O268" s="29">
        <f ca="1">'Census Tract'!S262</f>
        <v>2.2067229783530831</v>
      </c>
      <c r="P268" s="29">
        <f ca="1">'Census Tract'!T262</f>
        <v>9.682474477567073</v>
      </c>
      <c r="Q268" s="105">
        <f ca="1">'Census Tract'!U262</f>
        <v>20.800893259092888</v>
      </c>
    </row>
    <row r="269" spans="1:17" x14ac:dyDescent="0.25">
      <c r="A269" s="80" t="s">
        <v>268</v>
      </c>
      <c r="B269" s="4" t="str">
        <f>'Census Tract'!A263</f>
        <v>Josephine</v>
      </c>
      <c r="C269" s="4" t="str">
        <f>'Census Tract'!B263</f>
        <v>Undefined</v>
      </c>
      <c r="D269" s="4">
        <f>'Census Tract'!C263</f>
        <v>41033361400</v>
      </c>
      <c r="E269" s="4">
        <f>'Census Tract'!D263</f>
        <v>0</v>
      </c>
      <c r="F269" s="29">
        <f ca="1">'Census Tract'!J263</f>
        <v>1.2784172646365153</v>
      </c>
      <c r="G269" s="29">
        <f ca="1">'Census Tract'!K263</f>
        <v>6.4488164736223359</v>
      </c>
      <c r="H269" s="29">
        <f ca="1">'Census Tract'!L263</f>
        <v>29.880977499245461</v>
      </c>
      <c r="I269" s="105">
        <f ca="1">'Census Tract'!M263</f>
        <v>65.000600444667739</v>
      </c>
      <c r="J269" s="29">
        <f ca="1">'Census Tract'!N263</f>
        <v>0.91676994064101003</v>
      </c>
      <c r="K269" s="29">
        <f ca="1">'Census Tract'!O263</f>
        <v>4.791765142108118</v>
      </c>
      <c r="L269" s="29">
        <f ca="1">'Census Tract'!P263</f>
        <v>22.355694592048863</v>
      </c>
      <c r="M269" s="105">
        <f ca="1">'Census Tract'!Q263</f>
        <v>48.679367025932514</v>
      </c>
      <c r="N269" s="29">
        <f ca="1">'Census Tract'!R263</f>
        <v>0.62611243239393222</v>
      </c>
      <c r="O269" s="29">
        <f ca="1">'Census Tract'!S263</f>
        <v>3.2435322006037888</v>
      </c>
      <c r="P269" s="29">
        <f ca="1">'Census Tract'!T263</f>
        <v>14.94610123913861</v>
      </c>
      <c r="Q269" s="105">
        <f ca="1">'Census Tract'!U263</f>
        <v>32.484084470038283</v>
      </c>
    </row>
    <row r="270" spans="1:17" x14ac:dyDescent="0.25">
      <c r="A270" s="80" t="s">
        <v>268</v>
      </c>
      <c r="B270" s="4" t="str">
        <f>'Census Tract'!A264</f>
        <v>Josephine</v>
      </c>
      <c r="C270" s="4" t="str">
        <f>'Census Tract'!B264</f>
        <v>Grants Pass</v>
      </c>
      <c r="D270" s="4">
        <f>'Census Tract'!C264</f>
        <v>41033361000</v>
      </c>
      <c r="E270" s="4">
        <f>'Census Tract'!D264</f>
        <v>0</v>
      </c>
      <c r="F270" s="29">
        <f ca="1">'Census Tract'!J264</f>
        <v>0.8328150930684991</v>
      </c>
      <c r="G270" s="29">
        <f ca="1">'Census Tract'!K264</f>
        <v>4.2010318854607052</v>
      </c>
      <c r="H270" s="29">
        <f ca="1">'Census Tract'!L264</f>
        <v>19.465732938210387</v>
      </c>
      <c r="I270" s="105">
        <f ca="1">'Census Tract'!M264</f>
        <v>42.344141155059994</v>
      </c>
      <c r="J270" s="29">
        <f ca="1">'Census Tract'!N264</f>
        <v>1.6095699368743921</v>
      </c>
      <c r="K270" s="29">
        <f ca="1">'Census Tract'!O264</f>
        <v>8.4128861292148507</v>
      </c>
      <c r="L270" s="29">
        <f ca="1">'Census Tract'!P264</f>
        <v>39.249818671135479</v>
      </c>
      <c r="M270" s="105">
        <f ca="1">'Census Tract'!Q264</f>
        <v>85.466202847173264</v>
      </c>
      <c r="N270" s="29">
        <f ca="1">'Census Tract'!R264</f>
        <v>1.0992635159699222</v>
      </c>
      <c r="O270" s="29">
        <f ca="1">'Census Tract'!S264</f>
        <v>5.6946587010974259</v>
      </c>
      <c r="P270" s="29">
        <f ca="1">'Census Tract'!T264</f>
        <v>26.240820255491773</v>
      </c>
      <c r="Q270" s="105">
        <f ca="1">'Census Tract'!U264</f>
        <v>57.032199106903228</v>
      </c>
    </row>
    <row r="271" spans="1:17" x14ac:dyDescent="0.25">
      <c r="A271" s="80" t="s">
        <v>268</v>
      </c>
      <c r="B271" s="4" t="str">
        <f>'Census Tract'!A265</f>
        <v>Josephine</v>
      </c>
      <c r="C271" s="4" t="str">
        <f>'Census Tract'!B265</f>
        <v>Grants Pass</v>
      </c>
      <c r="D271" s="4">
        <f>'Census Tract'!C265</f>
        <v>41033360400</v>
      </c>
      <c r="E271" s="4">
        <f>'Census Tract'!D265</f>
        <v>0</v>
      </c>
      <c r="F271" s="29">
        <f ca="1">'Census Tract'!J265</f>
        <v>0.72064627057034325</v>
      </c>
      <c r="G271" s="29">
        <f ca="1">'Census Tract'!K265</f>
        <v>3.6352102477510524</v>
      </c>
      <c r="H271" s="29">
        <f ca="1">'Census Tract'!L265</f>
        <v>16.843964479742933</v>
      </c>
      <c r="I271" s="105">
        <f ca="1">'Census Tract'!M265</f>
        <v>36.640963471813905</v>
      </c>
      <c r="J271" s="29">
        <f ca="1">'Census Tract'!N265</f>
        <v>1.5397077523802696</v>
      </c>
      <c r="K271" s="29">
        <f ca="1">'Census Tract'!O265</f>
        <v>8.0477310716914836</v>
      </c>
      <c r="L271" s="29">
        <f ca="1">'Census Tract'!P265</f>
        <v>37.546209520303215</v>
      </c>
      <c r="M271" s="105">
        <f ca="1">'Census Tract'!Q265</f>
        <v>81.756605957636381</v>
      </c>
      <c r="N271" s="29">
        <f ca="1">'Census Tract'!R265</f>
        <v>1.0515508016597384</v>
      </c>
      <c r="O271" s="29">
        <f ca="1">'Census Tract'!S265</f>
        <v>5.4474862808795805</v>
      </c>
      <c r="P271" s="29">
        <f ca="1">'Census Tract'!T265</f>
        <v>25.101856993338512</v>
      </c>
      <c r="Q271" s="105">
        <f ca="1">'Census Tract'!U265</f>
        <v>54.556758975454663</v>
      </c>
    </row>
    <row r="272" spans="1:17" x14ac:dyDescent="0.25">
      <c r="A272" s="80" t="s">
        <v>268</v>
      </c>
      <c r="B272" s="4" t="str">
        <f>'Census Tract'!A266</f>
        <v>Josephine</v>
      </c>
      <c r="C272" s="4" t="str">
        <f>'Census Tract'!B266</f>
        <v>Grants Pass</v>
      </c>
      <c r="D272" s="4">
        <f>'Census Tract'!C266</f>
        <v>41033361300</v>
      </c>
      <c r="E272" s="4">
        <f>'Census Tract'!D266</f>
        <v>0</v>
      </c>
      <c r="F272" s="29">
        <f ca="1">'Census Tract'!J266</f>
        <v>1.6287527650417142</v>
      </c>
      <c r="G272" s="29">
        <f ca="1">'Census Tract'!K266</f>
        <v>8.2160402187976889</v>
      </c>
      <c r="H272" s="29">
        <f ca="1">'Census Tract'!L266</f>
        <v>38.06951460240407</v>
      </c>
      <c r="I272" s="105">
        <f ca="1">'Census Tract'!M266</f>
        <v>82.813264989600725</v>
      </c>
      <c r="J272" s="29">
        <f ca="1">'Census Tract'!N266</f>
        <v>2.4335327598786018</v>
      </c>
      <c r="K272" s="29">
        <f ca="1">'Census Tract'!O266</f>
        <v>12.719567837063984</v>
      </c>
      <c r="L272" s="29">
        <f ca="1">'Census Tract'!P266</f>
        <v>59.342385420657166</v>
      </c>
      <c r="M272" s="105">
        <f ca="1">'Census Tract'!Q266</f>
        <v>129.21762498553471</v>
      </c>
      <c r="N272" s="29">
        <f ca="1">'Census Tract'!R266</f>
        <v>1.6619928818047376</v>
      </c>
      <c r="O272" s="29">
        <f ca="1">'Census Tract'!S266</f>
        <v>8.6098393042549581</v>
      </c>
      <c r="P272" s="29">
        <f ca="1">'Census Tract'!T266</f>
        <v>39.673886965005217</v>
      </c>
      <c r="Q272" s="105">
        <f ca="1">'Census Tract'!U266</f>
        <v>86.227831245458361</v>
      </c>
    </row>
    <row r="273" spans="1:17" x14ac:dyDescent="0.25">
      <c r="A273" s="80" t="s">
        <v>268</v>
      </c>
      <c r="B273" s="4" t="str">
        <f>'Census Tract'!A267</f>
        <v>Josephine</v>
      </c>
      <c r="C273" s="4" t="str">
        <f>'Census Tract'!B267</f>
        <v>Undefined</v>
      </c>
      <c r="D273" s="4">
        <f>'Census Tract'!C267</f>
        <v>41033361500</v>
      </c>
      <c r="E273" s="4">
        <f>'Census Tract'!D267</f>
        <v>0</v>
      </c>
      <c r="F273" s="29">
        <f ca="1">'Census Tract'!J267</f>
        <v>0.26736130294080968</v>
      </c>
      <c r="G273" s="29">
        <f ca="1">'Census Tract'!K267</f>
        <v>1.348670752896979</v>
      </c>
      <c r="H273" s="29">
        <f ca="1">'Census Tract'!L267</f>
        <v>6.2491467366210456</v>
      </c>
      <c r="I273" s="105">
        <f ca="1">'Census Tract'!M267</f>
        <v>13.593875573764647</v>
      </c>
      <c r="J273" s="29">
        <f ca="1">'Census Tract'!N267</f>
        <v>0.95820780497330826</v>
      </c>
      <c r="K273" s="29">
        <f ca="1">'Census Tract'!O267</f>
        <v>5.008352210541096</v>
      </c>
      <c r="L273" s="29">
        <f ca="1">'Census Tract'!P267</f>
        <v>23.366168647199373</v>
      </c>
      <c r="M273" s="105">
        <f ca="1">'Census Tract'!Q267</f>
        <v>50.879667141785276</v>
      </c>
      <c r="N273" s="29">
        <f ca="1">'Census Tract'!R267</f>
        <v>0.65441262078379625</v>
      </c>
      <c r="O273" s="29">
        <f ca="1">'Census Tract'!S267</f>
        <v>3.3901393714192758</v>
      </c>
      <c r="P273" s="29">
        <f ca="1">'Census Tract'!T267</f>
        <v>15.621662781886377</v>
      </c>
      <c r="Q273" s="105">
        <f ca="1">'Census Tract'!U267</f>
        <v>33.952360234279837</v>
      </c>
    </row>
    <row r="274" spans="1:17" x14ac:dyDescent="0.25">
      <c r="A274" s="80" t="s">
        <v>268</v>
      </c>
      <c r="B274" s="4" t="str">
        <f>'Census Tract'!A268</f>
        <v>Josephine</v>
      </c>
      <c r="C274" s="4" t="str">
        <f>'Census Tract'!B268</f>
        <v>Grants Pass</v>
      </c>
      <c r="D274" s="4">
        <f>'Census Tract'!C268</f>
        <v>41033361200</v>
      </c>
      <c r="E274" s="4">
        <f>'Census Tract'!D268</f>
        <v>1</v>
      </c>
      <c r="F274" s="29">
        <f ca="1">'Census Tract'!J268</f>
        <v>1.8308809482609207</v>
      </c>
      <c r="G274" s="29">
        <f ca="1">'Census Tract'!K268</f>
        <v>9.0986916648103318</v>
      </c>
      <c r="H274" s="29">
        <f ca="1">'Census Tract'!L268</f>
        <v>41.866576940863681</v>
      </c>
      <c r="I274" s="105">
        <f ca="1">'Census Tract'!M268</f>
        <v>90.931274649109952</v>
      </c>
      <c r="J274" s="29">
        <f ca="1">'Census Tract'!N268</f>
        <v>1.4542037309798403</v>
      </c>
      <c r="K274" s="29">
        <f ca="1">'Census Tract'!O268</f>
        <v>6.919952993293875</v>
      </c>
      <c r="L274" s="29">
        <f ca="1">'Census Tract'!P268</f>
        <v>31.560455439545429</v>
      </c>
      <c r="M274" s="105">
        <f ca="1">'Census Tract'!Q268</f>
        <v>68.455182787611264</v>
      </c>
      <c r="N274" s="29">
        <f ca="1">'Census Tract'!R268</f>
        <v>0.60543355022323253</v>
      </c>
      <c r="O274" s="29">
        <f ca="1">'Census Tract'!S268</f>
        <v>2.8758912889184849</v>
      </c>
      <c r="P274" s="29">
        <f ca="1">'Census Tract'!T268</f>
        <v>12.618595210347827</v>
      </c>
      <c r="Q274" s="105">
        <f ca="1">'Census Tract'!U268</f>
        <v>27.10857153904929</v>
      </c>
    </row>
    <row r="275" spans="1:17" x14ac:dyDescent="0.25">
      <c r="A275" s="80" t="s">
        <v>268</v>
      </c>
      <c r="B275" s="4" t="str">
        <f>'Census Tract'!A269</f>
        <v>Josephine</v>
      </c>
      <c r="C275" s="4" t="str">
        <f>'Census Tract'!B269</f>
        <v>Undefined</v>
      </c>
      <c r="D275" s="4">
        <f>'Census Tract'!C269</f>
        <v>41033360900</v>
      </c>
      <c r="E275" s="4">
        <f>'Census Tract'!D269</f>
        <v>0</v>
      </c>
      <c r="F275" s="29">
        <f ca="1">'Census Tract'!J269</f>
        <v>0.26275162530389917</v>
      </c>
      <c r="G275" s="29">
        <f ca="1">'Census Tract'!K269</f>
        <v>1.3254178088815138</v>
      </c>
      <c r="H275" s="29">
        <f ca="1">'Census Tract'!L269</f>
        <v>6.1414028273689594</v>
      </c>
      <c r="I275" s="105">
        <f ca="1">'Census Tract'!M269</f>
        <v>13.359498408699739</v>
      </c>
      <c r="J275" s="29">
        <f ca="1">'Census Tract'!N269</f>
        <v>0.86677053409129501</v>
      </c>
      <c r="K275" s="29">
        <f ca="1">'Census Tract'!O269</f>
        <v>4.5304286793708055</v>
      </c>
      <c r="L275" s="29">
        <f ca="1">'Census Tract'!P269</f>
        <v>21.136444905668913</v>
      </c>
      <c r="M275" s="105">
        <f ca="1">'Census Tract'!Q269</f>
        <v>46.024459448126713</v>
      </c>
      <c r="N275" s="29">
        <f ca="1">'Census Tract'!R269</f>
        <v>0.59196509764252625</v>
      </c>
      <c r="O275" s="29">
        <f ca="1">'Census Tract'!S269</f>
        <v>3.0666342920165075</v>
      </c>
      <c r="P275" s="29">
        <f ca="1">'Census Tract'!T269</f>
        <v>14.130960865244612</v>
      </c>
      <c r="Q275" s="105">
        <f ca="1">'Census Tract'!U269</f>
        <v>30.712445944589803</v>
      </c>
    </row>
    <row r="276" spans="1:17" x14ac:dyDescent="0.25">
      <c r="A276" s="80" t="s">
        <v>268</v>
      </c>
      <c r="B276" s="4" t="str">
        <f>'Census Tract'!A270</f>
        <v>Klamath</v>
      </c>
      <c r="C276" s="4" t="str">
        <f>'Census Tract'!B270</f>
        <v>Klamath Falls</v>
      </c>
      <c r="D276" s="4">
        <f>'Census Tract'!C270</f>
        <v>41035971800</v>
      </c>
      <c r="E276" s="4">
        <f>'Census Tract'!D270</f>
        <v>1</v>
      </c>
      <c r="F276" s="29">
        <f ca="1">'Census Tract'!J270</f>
        <v>0.95450193856272292</v>
      </c>
      <c r="G276" s="29">
        <f ca="1">'Census Tract'!K270</f>
        <v>4.7434645276609668</v>
      </c>
      <c r="H276" s="29">
        <f ca="1">'Census Tract'!L270</f>
        <v>21.826503186347423</v>
      </c>
      <c r="I276" s="105">
        <f ca="1">'Census Tract'!M270</f>
        <v>47.40563716663118</v>
      </c>
      <c r="J276" s="29">
        <f ca="1">'Census Tract'!N270</f>
        <v>0.37779235106810272</v>
      </c>
      <c r="K276" s="29">
        <f ca="1">'Census Tract'!O270</f>
        <v>1.7977572570631026</v>
      </c>
      <c r="L276" s="29">
        <f ca="1">'Census Tract'!P270</f>
        <v>8.1991941069027909</v>
      </c>
      <c r="M276" s="105">
        <f ca="1">'Census Tract'!Q270</f>
        <v>17.784196187354507</v>
      </c>
      <c r="N276" s="29">
        <f ca="1">'Census Tract'!R270</f>
        <v>0.15728756534012367</v>
      </c>
      <c r="O276" s="29">
        <f ca="1">'Census Tract'!S270</f>
        <v>0.74713721902275376</v>
      </c>
      <c r="P276" s="29">
        <f ca="1">'Census Tract'!T270</f>
        <v>3.2782261866993472</v>
      </c>
      <c r="Q276" s="105">
        <f ca="1">'Census Tract'!U270</f>
        <v>7.0426246045556757</v>
      </c>
    </row>
    <row r="277" spans="1:17" x14ac:dyDescent="0.25">
      <c r="A277" s="80" t="s">
        <v>268</v>
      </c>
      <c r="B277" s="4" t="str">
        <f>'Census Tract'!A271</f>
        <v>Klamath</v>
      </c>
      <c r="C277" s="4" t="str">
        <f>'Census Tract'!B271</f>
        <v>Klamath Falls</v>
      </c>
      <c r="D277" s="4">
        <f>'Census Tract'!C271</f>
        <v>41035971500</v>
      </c>
      <c r="E277" s="4">
        <f>'Census Tract'!D271</f>
        <v>1</v>
      </c>
      <c r="F277" s="29">
        <f ca="1">'Census Tract'!J271</f>
        <v>1.6510980542714047</v>
      </c>
      <c r="G277" s="29">
        <f ca="1">'Census Tract'!K271</f>
        <v>8.2052479263894043</v>
      </c>
      <c r="H277" s="29">
        <f ca="1">'Census Tract'!L271</f>
        <v>37.755498953508628</v>
      </c>
      <c r="I277" s="105">
        <f ca="1">'Census Tract'!M271</f>
        <v>82.002301016990018</v>
      </c>
      <c r="J277" s="29">
        <f ca="1">'Census Tract'!N271</f>
        <v>0.8245549678625349</v>
      </c>
      <c r="K277" s="29">
        <f ca="1">'Census Tract'!O271</f>
        <v>3.9237154302657911</v>
      </c>
      <c r="L277" s="29">
        <f ca="1">'Census Tract'!P271</f>
        <v>17.895243813703367</v>
      </c>
      <c r="M277" s="105">
        <f ca="1">'Census Tract'!Q271</f>
        <v>38.815098490656567</v>
      </c>
      <c r="N277" s="29">
        <f ca="1">'Census Tract'!R271</f>
        <v>0.34328975432544706</v>
      </c>
      <c r="O277" s="29">
        <f ca="1">'Census Tract'!S271</f>
        <v>1.6306727859324954</v>
      </c>
      <c r="P277" s="29">
        <f ca="1">'Census Tract'!T271</f>
        <v>7.1549296336408101</v>
      </c>
      <c r="Q277" s="105">
        <f ca="1">'Census Tract'!U271</f>
        <v>15.370959967981189</v>
      </c>
    </row>
    <row r="278" spans="1:17" x14ac:dyDescent="0.25">
      <c r="A278" s="80" t="s">
        <v>268</v>
      </c>
      <c r="B278" s="4" t="str">
        <f>'Census Tract'!A272</f>
        <v>Klamath</v>
      </c>
      <c r="C278" s="4" t="str">
        <f>'Census Tract'!B272</f>
        <v>Undefined</v>
      </c>
      <c r="D278" s="4">
        <f>'Census Tract'!C272</f>
        <v>41035970100</v>
      </c>
      <c r="E278" s="4">
        <f>'Census Tract'!D272</f>
        <v>0</v>
      </c>
      <c r="F278" s="29">
        <f ca="1">'Census Tract'!J272</f>
        <v>0.72986562584416437</v>
      </c>
      <c r="G278" s="29">
        <f ca="1">'Census Tract'!K272</f>
        <v>3.6817161357819828</v>
      </c>
      <c r="H278" s="29">
        <f ca="1">'Census Tract'!L272</f>
        <v>17.059452298247109</v>
      </c>
      <c r="I278" s="105">
        <f ca="1">'Census Tract'!M272</f>
        <v>37.109717801943717</v>
      </c>
      <c r="J278" s="29">
        <f ca="1">'Census Tract'!N272</f>
        <v>1.0686709223434077</v>
      </c>
      <c r="K278" s="29">
        <f ca="1">'Census Tract'!O272</f>
        <v>5.5857198704499078</v>
      </c>
      <c r="L278" s="29">
        <f ca="1">'Census Tract'!P272</f>
        <v>26.059843042637034</v>
      </c>
      <c r="M278" s="105">
        <f ca="1">'Census Tract'!Q272</f>
        <v>56.745124106405996</v>
      </c>
      <c r="N278" s="29">
        <f ca="1">'Census Tract'!R272</f>
        <v>0.7298539371276227</v>
      </c>
      <c r="O278" s="29">
        <f ca="1">'Census Tract'!S272</f>
        <v>3.7809578988226447</v>
      </c>
      <c r="P278" s="29">
        <f ca="1">'Census Tract'!T272</f>
        <v>17.422543092436236</v>
      </c>
      <c r="Q278" s="105">
        <f ca="1">'Census Tract'!U272</f>
        <v>37.866420977769209</v>
      </c>
    </row>
    <row r="279" spans="1:17" x14ac:dyDescent="0.25">
      <c r="A279" s="80" t="s">
        <v>268</v>
      </c>
      <c r="B279" s="4" t="str">
        <f>'Census Tract'!A273</f>
        <v>Klamath</v>
      </c>
      <c r="C279" s="4" t="str">
        <f>'Census Tract'!B273</f>
        <v>Undefined</v>
      </c>
      <c r="D279" s="4">
        <f>'Census Tract'!C273</f>
        <v>41035970300</v>
      </c>
      <c r="E279" s="4">
        <f>'Census Tract'!D273</f>
        <v>0</v>
      </c>
      <c r="F279" s="29">
        <f ca="1">'Census Tract'!J273</f>
        <v>0.42562690180807056</v>
      </c>
      <c r="G279" s="29">
        <f ca="1">'Census Tract'!K273</f>
        <v>2.1470218307612825</v>
      </c>
      <c r="H279" s="29">
        <f ca="1">'Census Tract'!L273</f>
        <v>9.9483542876093658</v>
      </c>
      <c r="I279" s="105">
        <f ca="1">'Census Tract'!M273</f>
        <v>21.640824907659809</v>
      </c>
      <c r="J279" s="29">
        <f ca="1">'Census Tract'!N273</f>
        <v>1.0881199142251365</v>
      </c>
      <c r="K279" s="29">
        <f ca="1">'Census Tract'!O273</f>
        <v>5.6873756918469853</v>
      </c>
      <c r="L279" s="29">
        <f ca="1">'Census Tract'!P273</f>
        <v>26.534112216784646</v>
      </c>
      <c r="M279" s="105">
        <f ca="1">'Census Tract'!Q273</f>
        <v>57.777841882288861</v>
      </c>
      <c r="N279" s="29">
        <f ca="1">'Census Tract'!R273</f>
        <v>0.74313671950829785</v>
      </c>
      <c r="O279" s="29">
        <f ca="1">'Census Tract'!S273</f>
        <v>3.8497684352954709</v>
      </c>
      <c r="P279" s="29">
        <f ca="1">'Census Tract'!T273</f>
        <v>17.739620026110842</v>
      </c>
      <c r="Q279" s="105">
        <f ca="1">'Census Tract'!U273</f>
        <v>38.555560823150074</v>
      </c>
    </row>
    <row r="280" spans="1:17" x14ac:dyDescent="0.25">
      <c r="A280" s="80" t="s">
        <v>268</v>
      </c>
      <c r="B280" s="4" t="str">
        <f>'Census Tract'!A274</f>
        <v>Klamath</v>
      </c>
      <c r="C280" s="4" t="str">
        <f>'Census Tract'!B274</f>
        <v>Bonanza</v>
      </c>
      <c r="D280" s="4">
        <f>'Census Tract'!C274</f>
        <v>41035970400</v>
      </c>
      <c r="E280" s="4">
        <f>'Census Tract'!D274</f>
        <v>0</v>
      </c>
      <c r="F280" s="29">
        <f ca="1">'Census Tract'!J274</f>
        <v>0.39028603992508998</v>
      </c>
      <c r="G280" s="29">
        <f ca="1">'Census Tract'!K274</f>
        <v>1.9687492599760499</v>
      </c>
      <c r="H280" s="29">
        <f ca="1">'Census Tract'!L274</f>
        <v>9.1223176500100323</v>
      </c>
      <c r="I280" s="105">
        <f ca="1">'Census Tract'!M274</f>
        <v>19.843933308828852</v>
      </c>
      <c r="J280" s="29">
        <f ca="1">'Census Tract'!N274</f>
        <v>0.46097522863535889</v>
      </c>
      <c r="K280" s="29">
        <f ca="1">'Census Tract'!O274</f>
        <v>2.4094213106570326</v>
      </c>
      <c r="L280" s="29">
        <f ca="1">'Census Tract'!P274</f>
        <v>11.241011478481045</v>
      </c>
      <c r="M280" s="105">
        <f ca="1">'Census Tract'!Q274</f>
        <v>24.477223073995692</v>
      </c>
      <c r="N280" s="29">
        <f ca="1">'Census Tract'!R274</f>
        <v>0.31482524554898411</v>
      </c>
      <c r="O280" s="29">
        <f ca="1">'Census Tract'!S274</f>
        <v>1.6309304346454001</v>
      </c>
      <c r="P280" s="29">
        <f ca="1">'Census Tract'!T274</f>
        <v>7.515279603410395</v>
      </c>
      <c r="Q280" s="105">
        <f ca="1">'Census Tract'!U274</f>
        <v>16.333823352798916</v>
      </c>
    </row>
    <row r="281" spans="1:17" x14ac:dyDescent="0.25">
      <c r="A281" s="80" t="s">
        <v>268</v>
      </c>
      <c r="B281" s="4" t="str">
        <f>'Census Tract'!A275</f>
        <v>Klamath</v>
      </c>
      <c r="C281" s="4" t="str">
        <f>'Census Tract'!B275</f>
        <v>Klamath Falls</v>
      </c>
      <c r="D281" s="4">
        <f>'Census Tract'!C275</f>
        <v>41035971900</v>
      </c>
      <c r="E281" s="4">
        <f>'Census Tract'!D275</f>
        <v>1</v>
      </c>
      <c r="F281" s="29">
        <f ca="1">'Census Tract'!J275</f>
        <v>0.47624939327027777</v>
      </c>
      <c r="G281" s="29">
        <f ca="1">'Census Tract'!K275</f>
        <v>2.3667548613880265</v>
      </c>
      <c r="H281" s="29">
        <f ca="1">'Census Tract'!L275</f>
        <v>10.890348651739977</v>
      </c>
      <c r="I281" s="105">
        <f ca="1">'Census Tract'!M275</f>
        <v>23.653074997621324</v>
      </c>
      <c r="J281" s="29">
        <f ca="1">'Census Tract'!N275</f>
        <v>0.58727666562493908</v>
      </c>
      <c r="K281" s="29">
        <f ca="1">'Census Tract'!O275</f>
        <v>2.7946063083228889</v>
      </c>
      <c r="L281" s="29">
        <f ca="1">'Census Tract'!P275</f>
        <v>12.745613727487855</v>
      </c>
      <c r="M281" s="105">
        <f ca="1">'Census Tract'!Q275</f>
        <v>27.645460285792229</v>
      </c>
      <c r="N281" s="29">
        <f ca="1">'Census Tract'!R275</f>
        <v>0.24450287745651381</v>
      </c>
      <c r="O281" s="29">
        <f ca="1">'Census Tract'!S275</f>
        <v>1.1614217532765152</v>
      </c>
      <c r="P281" s="29">
        <f ca="1">'Census Tract'!T275</f>
        <v>5.0959892084795042</v>
      </c>
      <c r="Q281" s="105">
        <f ca="1">'Census Tract'!U275</f>
        <v>10.947731163212572</v>
      </c>
    </row>
    <row r="282" spans="1:17" x14ac:dyDescent="0.25">
      <c r="A282" s="80" t="s">
        <v>268</v>
      </c>
      <c r="B282" s="4" t="str">
        <f>'Census Tract'!A276</f>
        <v>Klamath</v>
      </c>
      <c r="C282" s="4" t="str">
        <f>'Census Tract'!B276</f>
        <v>Klamath Falls</v>
      </c>
      <c r="D282" s="4">
        <f>'Census Tract'!C276</f>
        <v>41035971600</v>
      </c>
      <c r="E282" s="4">
        <f>'Census Tract'!D276</f>
        <v>1</v>
      </c>
      <c r="F282" s="29">
        <f ca="1">'Census Tract'!J276</f>
        <v>1.2214219455165169</v>
      </c>
      <c r="G282" s="29">
        <f ca="1">'Census Tract'!K276</f>
        <v>6.0699422785756019</v>
      </c>
      <c r="H282" s="29">
        <f ca="1">'Census Tract'!L276</f>
        <v>27.93013707843723</v>
      </c>
      <c r="I282" s="105">
        <f ca="1">'Census Tract'!M276</f>
        <v>60.662302754151852</v>
      </c>
      <c r="J282" s="29">
        <f ca="1">'Census Tract'!N276</f>
        <v>0.53837983544582491</v>
      </c>
      <c r="K282" s="29">
        <f ca="1">'Census Tract'!O276</f>
        <v>2.5619265543433318</v>
      </c>
      <c r="L282" s="29">
        <f ca="1">'Census Tract'!P276</f>
        <v>11.684410130545395</v>
      </c>
      <c r="M282" s="105">
        <f ca="1">'Census Tract'!Q276</f>
        <v>25.343691024486127</v>
      </c>
      <c r="N282" s="29">
        <f ca="1">'Census Tract'!R276</f>
        <v>0.22414549502148415</v>
      </c>
      <c r="O282" s="29">
        <f ca="1">'Census Tract'!S276</f>
        <v>1.0647214320133522</v>
      </c>
      <c r="P282" s="29">
        <f ca="1">'Census Tract'!T276</f>
        <v>4.6716956284571083</v>
      </c>
      <c r="Q282" s="105">
        <f ca="1">'Census Tract'!U276</f>
        <v>10.036219804312312</v>
      </c>
    </row>
    <row r="283" spans="1:17" x14ac:dyDescent="0.25">
      <c r="A283" s="80" t="s">
        <v>268</v>
      </c>
      <c r="B283" s="4" t="str">
        <f>'Census Tract'!A277</f>
        <v>Klamath</v>
      </c>
      <c r="C283" s="4" t="str">
        <f>'Census Tract'!B277</f>
        <v>Klamath Falls</v>
      </c>
      <c r="D283" s="4">
        <f>'Census Tract'!C277</f>
        <v>41035971100</v>
      </c>
      <c r="E283" s="4">
        <f>'Census Tract'!D277</f>
        <v>0</v>
      </c>
      <c r="F283" s="29">
        <f ca="1">'Census Tract'!J277</f>
        <v>1.3368065147040484</v>
      </c>
      <c r="G283" s="29">
        <f ca="1">'Census Tract'!K277</f>
        <v>6.7433537644848958</v>
      </c>
      <c r="H283" s="29">
        <f ca="1">'Census Tract'!L277</f>
        <v>31.245733683105232</v>
      </c>
      <c r="I283" s="105">
        <f ca="1">'Census Tract'!M277</f>
        <v>67.969377868823244</v>
      </c>
      <c r="J283" s="29">
        <f ca="1">'Census Tract'!N277</f>
        <v>1.5572841920738549</v>
      </c>
      <c r="K283" s="29">
        <f ca="1">'Census Tract'!O277</f>
        <v>8.1395994536185778</v>
      </c>
      <c r="L283" s="29">
        <f ca="1">'Census Tract'!P277</f>
        <v>37.974815979117317</v>
      </c>
      <c r="M283" s="105">
        <f ca="1">'Census Tract'!Q277</f>
        <v>82.689893493498403</v>
      </c>
      <c r="N283" s="29">
        <f ca="1">'Census Tract'!R277</f>
        <v>1.0635547155333558</v>
      </c>
      <c r="O283" s="29">
        <f ca="1">'Census Tract'!S277</f>
        <v>5.5096717274031137</v>
      </c>
      <c r="P283" s="29">
        <f ca="1">'Census Tract'!T277</f>
        <v>25.388405706857917</v>
      </c>
      <c r="Q283" s="105">
        <f ca="1">'Census Tract'!U277</f>
        <v>55.179548321372515</v>
      </c>
    </row>
    <row r="284" spans="1:17" x14ac:dyDescent="0.25">
      <c r="A284" s="80" t="s">
        <v>268</v>
      </c>
      <c r="B284" s="4" t="str">
        <f>'Census Tract'!A278</f>
        <v>Klamath</v>
      </c>
      <c r="C284" s="4" t="str">
        <f>'Census Tract'!B278</f>
        <v>Merrill</v>
      </c>
      <c r="D284" s="4">
        <f>'Census Tract'!C278</f>
        <v>41035970700</v>
      </c>
      <c r="E284" s="4">
        <f>'Census Tract'!D278</f>
        <v>0</v>
      </c>
      <c r="F284" s="29">
        <f ca="1">'Census Tract'!J278</f>
        <v>0.66072046129050666</v>
      </c>
      <c r="G284" s="29">
        <f ca="1">'Census Tract'!K278</f>
        <v>3.3329219755500059</v>
      </c>
      <c r="H284" s="29">
        <f ca="1">'Census Tract'!L278</f>
        <v>15.443293659465803</v>
      </c>
      <c r="I284" s="105">
        <f ca="1">'Census Tract'!M278</f>
        <v>33.594060325970105</v>
      </c>
      <c r="J284" s="29">
        <f ca="1">'Census Tract'!N278</f>
        <v>0.64352278401649654</v>
      </c>
      <c r="K284" s="29">
        <f ca="1">'Census Tract'!O278</f>
        <v>3.36355928341907</v>
      </c>
      <c r="L284" s="29">
        <f ca="1">'Census Tract'!P278</f>
        <v>15.692485306006848</v>
      </c>
      <c r="M284" s="105">
        <f ca="1">'Census Tract'!Q278</f>
        <v>34.170275882720851</v>
      </c>
      <c r="N284" s="29">
        <f ca="1">'Census Tract'!R278</f>
        <v>0.43949697491146117</v>
      </c>
      <c r="O284" s="29">
        <f ca="1">'Census Tract'!S278</f>
        <v>2.2767837155745556</v>
      </c>
      <c r="P284" s="29">
        <f ca="1">'Census Tract'!T278</f>
        <v>10.491352577373801</v>
      </c>
      <c r="Q284" s="105">
        <f ca="1">'Census Tract'!U278</f>
        <v>22.802065761198193</v>
      </c>
    </row>
    <row r="285" spans="1:17" x14ac:dyDescent="0.25">
      <c r="A285" s="80" t="s">
        <v>268</v>
      </c>
      <c r="B285" s="4" t="str">
        <f>'Census Tract'!A279</f>
        <v>Klamath</v>
      </c>
      <c r="C285" s="4" t="str">
        <f>'Census Tract'!B279</f>
        <v>Chiloquin</v>
      </c>
      <c r="D285" s="4">
        <f>'Census Tract'!C279</f>
        <v>41035970200</v>
      </c>
      <c r="E285" s="4">
        <f>'Census Tract'!D279</f>
        <v>0</v>
      </c>
      <c r="F285" s="29">
        <f ca="1">'Census Tract'!J279</f>
        <v>1.0202753169695264</v>
      </c>
      <c r="G285" s="29">
        <f ca="1">'Census Tract'!K279</f>
        <v>5.1466516087562875</v>
      </c>
      <c r="H285" s="29">
        <f ca="1">'Census Tract'!L279</f>
        <v>23.847318581128587</v>
      </c>
      <c r="I285" s="105">
        <f ca="1">'Census Tract'!M279</f>
        <v>51.875479201032903</v>
      </c>
      <c r="J285" s="29">
        <f ca="1">'Census Tract'!N279</f>
        <v>1.6200669027096104</v>
      </c>
      <c r="K285" s="29">
        <f ca="1">'Census Tract'!O279</f>
        <v>8.4677515788301925</v>
      </c>
      <c r="L285" s="29">
        <f ca="1">'Census Tract'!P279</f>
        <v>39.5057901553131</v>
      </c>
      <c r="M285" s="105">
        <f ca="1">'Census Tract'!Q279</f>
        <v>86.023578945471158</v>
      </c>
      <c r="N285" s="29">
        <f ca="1">'Census Tract'!R279</f>
        <v>1.1064324691832543</v>
      </c>
      <c r="O285" s="29">
        <f ca="1">'Census Tract'!S279</f>
        <v>5.7317969679469725</v>
      </c>
      <c r="P285" s="29">
        <f ca="1">'Census Tract'!T279</f>
        <v>26.411952299772427</v>
      </c>
      <c r="Q285" s="105">
        <f ca="1">'Census Tract'!U279</f>
        <v>57.404140102952816</v>
      </c>
    </row>
    <row r="286" spans="1:17" x14ac:dyDescent="0.25">
      <c r="A286" s="80" t="s">
        <v>268</v>
      </c>
      <c r="B286" s="4" t="str">
        <f>'Census Tract'!A280</f>
        <v>Klamath</v>
      </c>
      <c r="C286" s="4" t="str">
        <f>'Census Tract'!B280</f>
        <v>Klamath Falls</v>
      </c>
      <c r="D286" s="4">
        <f>'Census Tract'!C280</f>
        <v>41035970800</v>
      </c>
      <c r="E286" s="4">
        <f>'Census Tract'!D280</f>
        <v>0</v>
      </c>
      <c r="F286" s="29">
        <f ca="1">'Census Tract'!J280</f>
        <v>0.80823014567164297</v>
      </c>
      <c r="G286" s="29">
        <f ca="1">'Census Tract'!K280</f>
        <v>4.0770161840448909</v>
      </c>
      <c r="H286" s="29">
        <f ca="1">'Census Tract'!L280</f>
        <v>18.891098755532585</v>
      </c>
      <c r="I286" s="105">
        <f ca="1">'Census Tract'!M280</f>
        <v>41.094129608047147</v>
      </c>
      <c r="J286" s="29">
        <f ca="1">'Census Tract'!N280</f>
        <v>0.70971759849115201</v>
      </c>
      <c r="K286" s="29">
        <f ca="1">'Census Tract'!O280</f>
        <v>3.7095457632617523</v>
      </c>
      <c r="L286" s="29">
        <f ca="1">'Census Tract'!P280</f>
        <v>17.306664600474146</v>
      </c>
      <c r="M286" s="105">
        <f ca="1">'Census Tract'!Q280</f>
        <v>37.685139891866051</v>
      </c>
      <c r="N286" s="29">
        <f ca="1">'Census Tract'!R280</f>
        <v>0.48470504125972386</v>
      </c>
      <c r="O286" s="29">
        <f ca="1">'Census Tract'!S280</f>
        <v>2.5109809800610159</v>
      </c>
      <c r="P286" s="29">
        <f ca="1">'Census Tract'!T280</f>
        <v>11.570526702511932</v>
      </c>
      <c r="Q286" s="105">
        <f ca="1">'Census Tract'!U280</f>
        <v>25.147559270038304</v>
      </c>
    </row>
    <row r="287" spans="1:17" x14ac:dyDescent="0.25">
      <c r="A287" s="80" t="s">
        <v>268</v>
      </c>
      <c r="B287" s="4" t="str">
        <f>'Census Tract'!A281</f>
        <v>Klamath</v>
      </c>
      <c r="C287" s="4" t="str">
        <f>'Census Tract'!B281</f>
        <v>Klamath Falls</v>
      </c>
      <c r="D287" s="4">
        <f>'Census Tract'!C281</f>
        <v>41035970900</v>
      </c>
      <c r="E287" s="4">
        <f>'Census Tract'!D281</f>
        <v>0</v>
      </c>
      <c r="F287" s="29">
        <f ca="1">'Census Tract'!J281</f>
        <v>2.9870711087180117</v>
      </c>
      <c r="G287" s="29">
        <f ca="1">'Census Tract'!K281</f>
        <v>15.067907722021422</v>
      </c>
      <c r="H287" s="29">
        <f ca="1">'Census Tract'!L281</f>
        <v>69.818053195352377</v>
      </c>
      <c r="I287" s="105">
        <f ca="1">'Census Tract'!M281</f>
        <v>151.87640296206018</v>
      </c>
      <c r="J287" s="29">
        <f ca="1">'Census Tract'!N281</f>
        <v>1.4474144484612823</v>
      </c>
      <c r="K287" s="29">
        <f ca="1">'Census Tract'!O281</f>
        <v>7.5653332344982474</v>
      </c>
      <c r="L287" s="29">
        <f ca="1">'Census Tract'!P281</f>
        <v>35.295611170774684</v>
      </c>
      <c r="M287" s="105">
        <f ca="1">'Census Tract'!Q281</f>
        <v>76.855943952546056</v>
      </c>
      <c r="N287" s="29">
        <f ca="1">'Census Tract'!R281</f>
        <v>0.98851864664603306</v>
      </c>
      <c r="O287" s="29">
        <f ca="1">'Census Tract'!S281</f>
        <v>5.1209525564513605</v>
      </c>
      <c r="P287" s="29">
        <f ca="1">'Census Tract'!T281</f>
        <v>23.597199169257507</v>
      </c>
      <c r="Q287" s="105">
        <f ca="1">'Census Tract'!U281</f>
        <v>51.286512703606959</v>
      </c>
    </row>
    <row r="288" spans="1:17" x14ac:dyDescent="0.25">
      <c r="A288" s="80" t="s">
        <v>268</v>
      </c>
      <c r="B288" s="4" t="str">
        <f>'Census Tract'!A282</f>
        <v>Klamath</v>
      </c>
      <c r="C288" s="4" t="str">
        <f>'Census Tract'!B282</f>
        <v>Undefined</v>
      </c>
      <c r="D288" s="4">
        <f>'Census Tract'!C282</f>
        <v>41035971300</v>
      </c>
      <c r="E288" s="4">
        <f>'Census Tract'!D282</f>
        <v>1</v>
      </c>
      <c r="F288" s="29">
        <f ca="1">'Census Tract'!J282</f>
        <v>0.51030297764712207</v>
      </c>
      <c r="G288" s="29">
        <f ca="1">'Census Tract'!K282</f>
        <v>2.535986544431545</v>
      </c>
      <c r="H288" s="29">
        <f ca="1">'Census Tract'!L282</f>
        <v>11.669048660486895</v>
      </c>
      <c r="I288" s="105">
        <f ca="1">'Census Tract'!M282</f>
        <v>25.344356911226214</v>
      </c>
      <c r="J288" s="29">
        <f ca="1">'Census Tract'!N282</f>
        <v>1.0651788426913331</v>
      </c>
      <c r="K288" s="29">
        <f ca="1">'Census Tract'!O282</f>
        <v>5.0687447459020314</v>
      </c>
      <c r="L288" s="29">
        <f ca="1">'Census Tract'!P282</f>
        <v>23.117482567078099</v>
      </c>
      <c r="M288" s="105">
        <f ca="1">'Census Tract'!Q282</f>
        <v>50.142226171294482</v>
      </c>
      <c r="N288" s="29">
        <f ca="1">'Census Tract'!R282</f>
        <v>0.4434695047294086</v>
      </c>
      <c r="O288" s="29">
        <f ca="1">'Census Tract'!S282</f>
        <v>2.1065401563591126</v>
      </c>
      <c r="P288" s="29">
        <f ca="1">'Census Tract'!T282</f>
        <v>9.2429006721720697</v>
      </c>
      <c r="Q288" s="105">
        <f ca="1">'Census Tract'!U282</f>
        <v>19.856555339411404</v>
      </c>
    </row>
    <row r="289" spans="1:17" x14ac:dyDescent="0.25">
      <c r="A289" s="80" t="s">
        <v>268</v>
      </c>
      <c r="B289" s="4" t="str">
        <f>'Census Tract'!A283</f>
        <v>Klamath</v>
      </c>
      <c r="C289" s="4" t="str">
        <f>'Census Tract'!B283</f>
        <v>Bonanza</v>
      </c>
      <c r="D289" s="4">
        <f>'Census Tract'!C283</f>
        <v>41035970500</v>
      </c>
      <c r="E289" s="4">
        <f>'Census Tract'!D283</f>
        <v>0</v>
      </c>
      <c r="F289" s="29">
        <f ca="1">'Census Tract'!J283</f>
        <v>0.23355700027013257</v>
      </c>
      <c r="G289" s="29">
        <f ca="1">'Census Tract'!K283</f>
        <v>1.1781491634502346</v>
      </c>
      <c r="H289" s="29">
        <f ca="1">'Census Tract'!L283</f>
        <v>5.4590247354390744</v>
      </c>
      <c r="I289" s="105">
        <f ca="1">'Census Tract'!M283</f>
        <v>11.87510969662199</v>
      </c>
      <c r="J289" s="29">
        <f ca="1">'Census Tract'!N283</f>
        <v>0.52239309773555465</v>
      </c>
      <c r="K289" s="29">
        <f ca="1">'Census Tract'!O283</f>
        <v>2.7304396940162228</v>
      </c>
      <c r="L289" s="29">
        <f ca="1">'Census Tract'!P283</f>
        <v>12.738703607368231</v>
      </c>
      <c r="M289" s="105">
        <f ca="1">'Census Tract'!Q283</f>
        <v>27.738437103099482</v>
      </c>
      <c r="N289" s="29">
        <f ca="1">'Census Tract'!R283</f>
        <v>0.35677087411953712</v>
      </c>
      <c r="O289" s="29">
        <f ca="1">'Census Tract'!S283</f>
        <v>1.8482268656122187</v>
      </c>
      <c r="P289" s="29">
        <f ca="1">'Census Tract'!T283</f>
        <v>8.5165751834354655</v>
      </c>
      <c r="Q289" s="105">
        <f ca="1">'Census Tract'!U283</f>
        <v>18.510054443475308</v>
      </c>
    </row>
    <row r="290" spans="1:17" x14ac:dyDescent="0.25">
      <c r="A290" s="80" t="s">
        <v>268</v>
      </c>
      <c r="B290" s="4" t="str">
        <f>'Census Tract'!A284</f>
        <v>Klamath</v>
      </c>
      <c r="C290" s="4" t="str">
        <f>'Census Tract'!B284</f>
        <v>Klamath Falls</v>
      </c>
      <c r="D290" s="4">
        <f>'Census Tract'!C284</f>
        <v>41035972000</v>
      </c>
      <c r="E290" s="4">
        <f>'Census Tract'!D284</f>
        <v>1</v>
      </c>
      <c r="F290" s="29">
        <f ca="1">'Census Tract'!J284</f>
        <v>2.3436878659357521</v>
      </c>
      <c r="G290" s="29">
        <f ca="1">'Census Tract'!K284</f>
        <v>11.647121715348018</v>
      </c>
      <c r="H290" s="29">
        <f ca="1">'Census Tract'!L284</f>
        <v>53.592882954934908</v>
      </c>
      <c r="I290" s="105">
        <f ca="1">'Census Tract'!M284</f>
        <v>116.39999052457183</v>
      </c>
      <c r="J290" s="29">
        <f ca="1">'Census Tract'!N284</f>
        <v>0.79907714582183853</v>
      </c>
      <c r="K290" s="29">
        <f ca="1">'Census Tract'!O284</f>
        <v>3.8024770321396009</v>
      </c>
      <c r="L290" s="29">
        <f ca="1">'Census Tract'!P284</f>
        <v>17.342300886875453</v>
      </c>
      <c r="M290" s="105">
        <f ca="1">'Census Tract'!Q284</f>
        <v>37.615755559765496</v>
      </c>
      <c r="N290" s="29">
        <f ca="1">'Census Tract'!R284</f>
        <v>0.33268248663561578</v>
      </c>
      <c r="O290" s="29">
        <f ca="1">'Census Tract'!S284</f>
        <v>1.5802868290637946</v>
      </c>
      <c r="P290" s="29">
        <f ca="1">'Census Tract'!T284</f>
        <v>6.9338503472080877</v>
      </c>
      <c r="Q290" s="105">
        <f ca="1">'Census Tract'!U284</f>
        <v>14.896014575712108</v>
      </c>
    </row>
    <row r="291" spans="1:17" x14ac:dyDescent="0.25">
      <c r="A291" s="80" t="s">
        <v>268</v>
      </c>
      <c r="B291" s="4" t="str">
        <f>'Census Tract'!A285</f>
        <v>Klamath</v>
      </c>
      <c r="C291" s="4" t="str">
        <f>'Census Tract'!B285</f>
        <v>Malin</v>
      </c>
      <c r="D291" s="4">
        <f>'Census Tract'!C285</f>
        <v>41035970600</v>
      </c>
      <c r="E291" s="4">
        <f>'Census Tract'!D285</f>
        <v>0</v>
      </c>
      <c r="F291" s="29">
        <f ca="1">'Census Tract'!J285</f>
        <v>0.84049788913001666</v>
      </c>
      <c r="G291" s="29">
        <f ca="1">'Census Tract'!K285</f>
        <v>4.2397867921531471</v>
      </c>
      <c r="H291" s="29">
        <f ca="1">'Census Tract'!L285</f>
        <v>19.645306120297196</v>
      </c>
      <c r="I291" s="105">
        <f ca="1">'Census Tract'!M285</f>
        <v>42.734769763501504</v>
      </c>
      <c r="J291" s="29">
        <f ca="1">'Census Tract'!N285</f>
        <v>0.52171067696777473</v>
      </c>
      <c r="K291" s="29">
        <f ca="1">'Census Tract'!O285</f>
        <v>2.7268728230900092</v>
      </c>
      <c r="L291" s="29">
        <f ca="1">'Census Tract'!P285</f>
        <v>12.722062583713928</v>
      </c>
      <c r="M291" s="105">
        <f ca="1">'Census Tract'!Q285</f>
        <v>27.702201391664993</v>
      </c>
      <c r="N291" s="29">
        <f ca="1">'Census Tract'!R285</f>
        <v>0.35630481157986432</v>
      </c>
      <c r="O291" s="29">
        <f ca="1">'Census Tract'!S285</f>
        <v>1.8458124608236985</v>
      </c>
      <c r="P291" s="29">
        <f ca="1">'Census Tract'!T285</f>
        <v>8.5054496769907413</v>
      </c>
      <c r="Q291" s="105">
        <f ca="1">'Census Tract'!U285</f>
        <v>18.485874098023348</v>
      </c>
    </row>
    <row r="292" spans="1:17" x14ac:dyDescent="0.25">
      <c r="A292" s="80" t="s">
        <v>268</v>
      </c>
      <c r="B292" s="4" t="str">
        <f>'Census Tract'!A286</f>
        <v>Klamath</v>
      </c>
      <c r="C292" s="4" t="str">
        <f>'Census Tract'!B286</f>
        <v>Klamath Falls</v>
      </c>
      <c r="D292" s="4">
        <f>'Census Tract'!C286</f>
        <v>41035971700</v>
      </c>
      <c r="E292" s="4">
        <f>'Census Tract'!D286</f>
        <v>1</v>
      </c>
      <c r="F292" s="29">
        <f ca="1">'Census Tract'!J286</f>
        <v>0.24238139468224443</v>
      </c>
      <c r="G292" s="29">
        <f ca="1">'Census Tract'!K286</f>
        <v>1.2045313910744531</v>
      </c>
      <c r="H292" s="29">
        <f ca="1">'Census Tract'!L286</f>
        <v>5.5425118269633531</v>
      </c>
      <c r="I292" s="105">
        <f ca="1">'Census Tract'!M286</f>
        <v>12.037947738011274</v>
      </c>
      <c r="J292" s="29">
        <f ca="1">'Census Tract'!N286</f>
        <v>0.60889421159886314</v>
      </c>
      <c r="K292" s="29">
        <f ca="1">'Census Tract'!O286</f>
        <v>2.8974752521875349</v>
      </c>
      <c r="L292" s="29">
        <f ca="1">'Census Tract'!P286</f>
        <v>13.214777422978205</v>
      </c>
      <c r="M292" s="105">
        <f ca="1">'Census Tract'!Q286</f>
        <v>28.663084590790714</v>
      </c>
      <c r="N292" s="29">
        <f ca="1">'Census Tract'!R286</f>
        <v>0.25350298337515847</v>
      </c>
      <c r="O292" s="29">
        <f ca="1">'Census Tract'!S286</f>
        <v>1.2041734742560188</v>
      </c>
      <c r="P292" s="29">
        <f ca="1">'Census Tract'!T286</f>
        <v>5.2835716333315093</v>
      </c>
      <c r="Q292" s="105">
        <f ca="1">'Census Tract'!U286</f>
        <v>11.350715132410579</v>
      </c>
    </row>
    <row r="293" spans="1:17" x14ac:dyDescent="0.25">
      <c r="A293" s="80" t="s">
        <v>268</v>
      </c>
      <c r="B293" s="4" t="str">
        <f>'Census Tract'!A287</f>
        <v>Klamath</v>
      </c>
      <c r="C293" s="4" t="str">
        <f>'Census Tract'!B287</f>
        <v>Klamath Falls</v>
      </c>
      <c r="D293" s="4">
        <f>'Census Tract'!C287</f>
        <v>41035971200</v>
      </c>
      <c r="E293" s="4">
        <f>'Census Tract'!D287</f>
        <v>1</v>
      </c>
      <c r="F293" s="29">
        <f ca="1">'Census Tract'!J287</f>
        <v>0.45221156900427012</v>
      </c>
      <c r="G293" s="29">
        <f ca="1">'Census Tract'!K287</f>
        <v>2.2472972027690727</v>
      </c>
      <c r="H293" s="29">
        <f ca="1">'Census Tract'!L287</f>
        <v>10.34067805733039</v>
      </c>
      <c r="I293" s="105">
        <f ca="1">'Census Tract'!M287</f>
        <v>22.459228940959051</v>
      </c>
      <c r="J293" s="29">
        <f ca="1">'Census Tract'!N287</f>
        <v>0.45036554112341948</v>
      </c>
      <c r="K293" s="29">
        <f ca="1">'Census Tract'!O287</f>
        <v>2.1431029971801294</v>
      </c>
      <c r="L293" s="29">
        <f ca="1">'Census Tract'!P287</f>
        <v>9.7742436560489683</v>
      </c>
      <c r="M293" s="105">
        <f ca="1">'Census Tract'!Q287</f>
        <v>21.20050635413514</v>
      </c>
      <c r="N293" s="29">
        <f ca="1">'Census Tract'!R287</f>
        <v>0.18750220663843081</v>
      </c>
      <c r="O293" s="29">
        <f ca="1">'Census Tract'!S287</f>
        <v>0.89066085373965875</v>
      </c>
      <c r="P293" s="29">
        <f ca="1">'Census Tract'!T287</f>
        <v>3.9079671844167967</v>
      </c>
      <c r="Q293" s="105">
        <f ca="1">'Census Tract'!U287</f>
        <v>8.3954993582918487</v>
      </c>
    </row>
    <row r="294" spans="1:17" x14ac:dyDescent="0.25">
      <c r="A294" s="80" t="s">
        <v>268</v>
      </c>
      <c r="B294" s="4" t="str">
        <f>'Census Tract'!A288</f>
        <v>Klamath</v>
      </c>
      <c r="C294" s="4" t="str">
        <f>'Census Tract'!B288</f>
        <v>Klamath Falls</v>
      </c>
      <c r="D294" s="4">
        <f>'Census Tract'!C288</f>
        <v>41035971400</v>
      </c>
      <c r="E294" s="4">
        <f>'Census Tract'!D288</f>
        <v>1</v>
      </c>
      <c r="F294" s="29">
        <f ca="1">'Census Tract'!J288</f>
        <v>0.20632465828323288</v>
      </c>
      <c r="G294" s="29">
        <f ca="1">'Census Tract'!K288</f>
        <v>1.0253449031460222</v>
      </c>
      <c r="H294" s="29">
        <f ca="1">'Census Tract'!L288</f>
        <v>4.7180059353489705</v>
      </c>
      <c r="I294" s="105">
        <f ca="1">'Census Tract'!M288</f>
        <v>10.247178653017862</v>
      </c>
      <c r="J294" s="29">
        <f ca="1">'Census Tract'!N288</f>
        <v>1.1140756728704473</v>
      </c>
      <c r="K294" s="29">
        <f ca="1">'Census Tract'!O288</f>
        <v>5.3014244998815885</v>
      </c>
      <c r="L294" s="29">
        <f ca="1">'Census Tract'!P288</f>
        <v>24.178686164020561</v>
      </c>
      <c r="M294" s="105">
        <f ca="1">'Census Tract'!Q288</f>
        <v>52.443995432600587</v>
      </c>
      <c r="N294" s="29">
        <f ca="1">'Census Tract'!R288</f>
        <v>0.46382688716443826</v>
      </c>
      <c r="O294" s="29">
        <f ca="1">'Census Tract'!S288</f>
        <v>2.203240477622276</v>
      </c>
      <c r="P294" s="29">
        <f ca="1">'Census Tract'!T288</f>
        <v>9.6671942521944647</v>
      </c>
      <c r="Q294" s="105">
        <f ca="1">'Census Tract'!U288</f>
        <v>20.768066698311664</v>
      </c>
    </row>
    <row r="295" spans="1:17" x14ac:dyDescent="0.25">
      <c r="A295" s="80" t="s">
        <v>268</v>
      </c>
      <c r="B295" s="4" t="str">
        <f>'Census Tract'!A289</f>
        <v>Klamath</v>
      </c>
      <c r="C295" s="4" t="str">
        <f>'Census Tract'!B289</f>
        <v>Undefined</v>
      </c>
      <c r="D295" s="4">
        <f>'Census Tract'!C289</f>
        <v>41035971000</v>
      </c>
      <c r="E295" s="4">
        <f>'Census Tract'!D289</f>
        <v>0</v>
      </c>
      <c r="F295" s="29">
        <f ca="1">'Census Tract'!J289</f>
        <v>0.39950539519891104</v>
      </c>
      <c r="G295" s="29">
        <f ca="1">'Census Tract'!K289</f>
        <v>2.0152551480069802</v>
      </c>
      <c r="H295" s="29">
        <f ca="1">'Census Tract'!L289</f>
        <v>9.3378054685142065</v>
      </c>
      <c r="I295" s="105">
        <f ca="1">'Census Tract'!M289</f>
        <v>20.312687638958668</v>
      </c>
      <c r="J295" s="29">
        <f ca="1">'Census Tract'!N289</f>
        <v>0.74486226803181976</v>
      </c>
      <c r="K295" s="29">
        <f ca="1">'Census Tract'!O289</f>
        <v>3.893239615961734</v>
      </c>
      <c r="L295" s="29">
        <f ca="1">'Census Tract'!P289</f>
        <v>18.163677318670707</v>
      </c>
      <c r="M295" s="105">
        <f ca="1">'Census Tract'!Q289</f>
        <v>39.551279030742108</v>
      </c>
      <c r="N295" s="29">
        <f ca="1">'Census Tract'!R289</f>
        <v>0.50870726205287364</v>
      </c>
      <c r="O295" s="29">
        <f ca="1">'Census Tract'!S289</f>
        <v>2.6353228266698068</v>
      </c>
      <c r="P295" s="29">
        <f ca="1">'Census Tract'!T289</f>
        <v>12.143490284415169</v>
      </c>
      <c r="Q295" s="105">
        <f ca="1">'Census Tract'!U289</f>
        <v>26.39284706081424</v>
      </c>
    </row>
    <row r="296" spans="1:17" x14ac:dyDescent="0.25">
      <c r="A296" s="80" t="s">
        <v>268</v>
      </c>
      <c r="B296" s="4" t="str">
        <f>'Census Tract'!A290</f>
        <v>Lake</v>
      </c>
      <c r="C296" s="4" t="str">
        <f>'Census Tract'!B290</f>
        <v>Paisley</v>
      </c>
      <c r="D296" s="4">
        <f>'Census Tract'!C290</f>
        <v>41037960100</v>
      </c>
      <c r="E296" s="4">
        <f>'Census Tract'!D290</f>
        <v>0</v>
      </c>
      <c r="F296" s="29">
        <f ca="1">'Census Tract'!J290</f>
        <v>0.97264198138811797</v>
      </c>
      <c r="G296" s="29">
        <f ca="1">'Census Tract'!K290</f>
        <v>4.9063711872631481</v>
      </c>
      <c r="H296" s="29">
        <f ca="1">'Census Tract'!L290</f>
        <v>22.733964852190358</v>
      </c>
      <c r="I296" s="105">
        <f ca="1">'Census Tract'!M290</f>
        <v>49.453581828695526</v>
      </c>
      <c r="J296" s="29">
        <f ca="1">'Census Tract'!N290</f>
        <v>1.0330857311296704</v>
      </c>
      <c r="K296" s="29">
        <f ca="1">'Census Tract'!O290</f>
        <v>5.3997235029053812</v>
      </c>
      <c r="L296" s="29">
        <f ca="1">'Census Tract'!P290</f>
        <v>25.192088078706025</v>
      </c>
      <c r="M296" s="105">
        <f ca="1">'Census Tract'!Q290</f>
        <v>54.855593803339659</v>
      </c>
      <c r="N296" s="29">
        <f ca="1">'Census Tract'!R290</f>
        <v>0.70555085994289535</v>
      </c>
      <c r="O296" s="29">
        <f ca="1">'Census Tract'!S290</f>
        <v>3.6550574864621601</v>
      </c>
      <c r="P296" s="29">
        <f ca="1">'Census Tract'!T290</f>
        <v>16.842397685265986</v>
      </c>
      <c r="Q296" s="105">
        <f ca="1">'Census Tract'!U290</f>
        <v>36.605524098382809</v>
      </c>
    </row>
    <row r="297" spans="1:17" x14ac:dyDescent="0.25">
      <c r="A297" s="80" t="s">
        <v>268</v>
      </c>
      <c r="B297" s="4" t="str">
        <f>'Census Tract'!A291</f>
        <v>Lake</v>
      </c>
      <c r="C297" s="4" t="str">
        <f>'Census Tract'!B291</f>
        <v>Lakeview</v>
      </c>
      <c r="D297" s="4">
        <f>'Census Tract'!C291</f>
        <v>41037960200</v>
      </c>
      <c r="E297" s="4">
        <f>'Census Tract'!D291</f>
        <v>0</v>
      </c>
      <c r="F297" s="29">
        <f ca="1">'Census Tract'!J291</f>
        <v>2.693588299168042</v>
      </c>
      <c r="G297" s="29">
        <f ca="1">'Census Tract'!K291</f>
        <v>13.587470286370138</v>
      </c>
      <c r="H297" s="29">
        <f ca="1">'Census Tract'!L291</f>
        <v>62.958357639636162</v>
      </c>
      <c r="I297" s="105">
        <f ca="1">'Census Tract'!M291</f>
        <v>136.95439011959439</v>
      </c>
      <c r="J297" s="29">
        <f ca="1">'Census Tract'!N291</f>
        <v>1.3646357296028613</v>
      </c>
      <c r="K297" s="29">
        <f ca="1">'Census Tract'!O291</f>
        <v>7.1326661476424045</v>
      </c>
      <c r="L297" s="29">
        <f ca="1">'Census Tract'!P291</f>
        <v>33.277028672066223</v>
      </c>
      <c r="M297" s="105">
        <f ca="1">'Census Tract'!Q291</f>
        <v>72.460494823369729</v>
      </c>
      <c r="N297" s="29">
        <f ca="1">'Census Tract'!R291</f>
        <v>0.93198452317917879</v>
      </c>
      <c r="O297" s="29">
        <f ca="1">'Census Tract'!S291</f>
        <v>4.8280814355305726</v>
      </c>
      <c r="P297" s="29">
        <f ca="1">'Census Tract'!T291</f>
        <v>22.247657634726956</v>
      </c>
      <c r="Q297" s="105">
        <f ca="1">'Census Tract'!U291</f>
        <v>48.353398542121319</v>
      </c>
    </row>
    <row r="298" spans="1:17" x14ac:dyDescent="0.25">
      <c r="A298" s="80" t="s">
        <v>268</v>
      </c>
      <c r="B298" s="4" t="str">
        <f>'Census Tract'!A292</f>
        <v>Lane</v>
      </c>
      <c r="C298" s="4" t="str">
        <f>'Census Tract'!B292</f>
        <v>Springfield</v>
      </c>
      <c r="D298" s="4">
        <f>'Census Tract'!C292</f>
        <v>41039003201</v>
      </c>
      <c r="E298" s="4">
        <f>'Census Tract'!D292</f>
        <v>1</v>
      </c>
      <c r="F298" s="29">
        <f ca="1">'Census Tract'!J292</f>
        <v>0.19480653415577082</v>
      </c>
      <c r="G298" s="29">
        <f ca="1">'Census Tract'!K292</f>
        <v>0.96810477505777326</v>
      </c>
      <c r="H298" s="29">
        <f ca="1">'Census Tract'!L292</f>
        <v>4.4546221088610425</v>
      </c>
      <c r="I298" s="105">
        <f ca="1">'Census Tract'!M292</f>
        <v>9.6751274175338544</v>
      </c>
      <c r="J298" s="29">
        <f ca="1">'Census Tract'!N292</f>
        <v>0.49451583208865901</v>
      </c>
      <c r="K298" s="29">
        <f ca="1">'Census Tract'!O292</f>
        <v>2.3531959378122149</v>
      </c>
      <c r="L298" s="29">
        <f ca="1">'Census Tract'!P292</f>
        <v>10.732433530663396</v>
      </c>
      <c r="M298" s="105">
        <f ca="1">'Census Tract'!Q292</f>
        <v>23.278837040383113</v>
      </c>
      <c r="N298" s="29">
        <f ca="1">'Census Tract'!R292</f>
        <v>0.2058834463732945</v>
      </c>
      <c r="O298" s="29">
        <f ca="1">'Census Tract'!S292</f>
        <v>0.97797422977163728</v>
      </c>
      <c r="P298" s="29">
        <f ca="1">'Census Tract'!T292</f>
        <v>4.2910735114333365</v>
      </c>
      <c r="Q298" s="105">
        <f ca="1">'Census Tract'!U292</f>
        <v>9.2185279997426584</v>
      </c>
    </row>
    <row r="299" spans="1:17" x14ac:dyDescent="0.25">
      <c r="A299" s="80" t="s">
        <v>268</v>
      </c>
      <c r="B299" s="4" t="str">
        <f>'Census Tract'!A293</f>
        <v>Lane</v>
      </c>
      <c r="C299" s="4" t="str">
        <f>'Census Tract'!B293</f>
        <v>Springfield</v>
      </c>
      <c r="D299" s="4">
        <f>'Census Tract'!C293</f>
        <v>41039001803</v>
      </c>
      <c r="E299" s="4">
        <f>'Census Tract'!D293</f>
        <v>1</v>
      </c>
      <c r="F299" s="29">
        <f ca="1">'Census Tract'!J293</f>
        <v>0.40313434446117097</v>
      </c>
      <c r="G299" s="29">
        <f ca="1">'Census Tract'!K293</f>
        <v>2.0034044830887079</v>
      </c>
      <c r="H299" s="29">
        <f ca="1">'Census Tract'!L293</f>
        <v>9.2184339270774771</v>
      </c>
      <c r="I299" s="105">
        <f ca="1">'Census Tract'!M293</f>
        <v>20.021793241940237</v>
      </c>
      <c r="J299" s="29">
        <f ca="1">'Census Tract'!N293</f>
        <v>0.78505329203724705</v>
      </c>
      <c r="K299" s="29">
        <f ca="1">'Census Tract'!O293</f>
        <v>3.7357433228891019</v>
      </c>
      <c r="L299" s="29">
        <f ca="1">'Census Tract'!P293</f>
        <v>17.037942423868984</v>
      </c>
      <c r="M299" s="105">
        <f ca="1">'Census Tract'!Q293</f>
        <v>36.955596701856301</v>
      </c>
      <c r="N299" s="29">
        <f ca="1">'Census Tract'!R293</f>
        <v>0.32684388823035943</v>
      </c>
      <c r="O299" s="29">
        <f ca="1">'Census Tract'!S293</f>
        <v>1.5525526965781091</v>
      </c>
      <c r="P299" s="29">
        <f ca="1">'Census Tract'!T293</f>
        <v>6.812160840829482</v>
      </c>
      <c r="Q299" s="105">
        <f ca="1">'Census Tract'!U293</f>
        <v>14.63458859015463</v>
      </c>
    </row>
    <row r="300" spans="1:17" x14ac:dyDescent="0.25">
      <c r="A300" s="80" t="s">
        <v>268</v>
      </c>
      <c r="B300" s="4" t="str">
        <f>'Census Tract'!A294</f>
        <v>Lane</v>
      </c>
      <c r="C300" s="4" t="str">
        <f>'Census Tract'!B294</f>
        <v>Springfield</v>
      </c>
      <c r="D300" s="4">
        <f>'Census Tract'!C294</f>
        <v>41039002101</v>
      </c>
      <c r="E300" s="4">
        <f>'Census Tract'!D294</f>
        <v>1</v>
      </c>
      <c r="F300" s="29">
        <f ca="1">'Census Tract'!J294</f>
        <v>2.0096622662393528</v>
      </c>
      <c r="G300" s="29">
        <f ca="1">'Census Tract'!K294</f>
        <v>9.9871580007888028</v>
      </c>
      <c r="H300" s="29">
        <f ca="1">'Census Tract'!L294</f>
        <v>45.954751986784991</v>
      </c>
      <c r="I300" s="105">
        <f ca="1">'Census Tract'!M294</f>
        <v>99.810504695535627</v>
      </c>
      <c r="J300" s="29">
        <f ca="1">'Census Tract'!N294</f>
        <v>0.47921118178048633</v>
      </c>
      <c r="K300" s="29">
        <f ca="1">'Census Tract'!O294</f>
        <v>2.2803674486155909</v>
      </c>
      <c r="L300" s="29">
        <f ca="1">'Census Tract'!P294</f>
        <v>10.400278053560164</v>
      </c>
      <c r="M300" s="105">
        <f ca="1">'Census Tract'!Q294</f>
        <v>22.558385970132797</v>
      </c>
      <c r="N300" s="29">
        <f ca="1">'Census Tract'!R294</f>
        <v>0.19951160962607428</v>
      </c>
      <c r="O300" s="29">
        <f ca="1">'Census Tract'!S294</f>
        <v>0.94770714300549308</v>
      </c>
      <c r="P300" s="29">
        <f ca="1">'Census Tract'!T294</f>
        <v>4.1582701201611725</v>
      </c>
      <c r="Q300" s="105">
        <f ca="1">'Census Tract'!U294</f>
        <v>8.9332260170007469</v>
      </c>
    </row>
    <row r="301" spans="1:17" x14ac:dyDescent="0.25">
      <c r="A301" s="80" t="s">
        <v>268</v>
      </c>
      <c r="B301" s="4" t="str">
        <f>'Census Tract'!A295</f>
        <v>Lane</v>
      </c>
      <c r="C301" s="4" t="str">
        <f>'Census Tract'!B295</f>
        <v>Eugene</v>
      </c>
      <c r="D301" s="4">
        <f>'Census Tract'!C295</f>
        <v>41039005400</v>
      </c>
      <c r="E301" s="4">
        <f>'Census Tract'!D295</f>
        <v>1</v>
      </c>
      <c r="F301" s="29">
        <f ca="1">'Census Tract'!J295</f>
        <v>0.28544916315884156</v>
      </c>
      <c r="G301" s="29">
        <f ca="1">'Census Tract'!K295</f>
        <v>1.418559696100079</v>
      </c>
      <c r="H301" s="29">
        <f ca="1">'Census Tract'!L295</f>
        <v>6.5273383086138663</v>
      </c>
      <c r="I301" s="105">
        <f ca="1">'Census Tract'!M295</f>
        <v>14.176921922864517</v>
      </c>
      <c r="J301" s="29">
        <f ca="1">'Census Tract'!N295</f>
        <v>1.0143721507531447</v>
      </c>
      <c r="K301" s="29">
        <f ca="1">'Census Tract'!O295</f>
        <v>4.8269767511794948</v>
      </c>
      <c r="L301" s="29">
        <f ca="1">'Census Tract'!P295</f>
        <v>22.014829408661647</v>
      </c>
      <c r="M301" s="105">
        <f ca="1">'Census Tract'!Q295</f>
        <v>47.75055208232822</v>
      </c>
      <c r="N301" s="29">
        <f ca="1">'Census Tract'!R295</f>
        <v>0.42231698309854365</v>
      </c>
      <c r="O301" s="29">
        <f ca="1">'Census Tract'!S295</f>
        <v>2.0060628163200045</v>
      </c>
      <c r="P301" s="29">
        <f ca="1">'Census Tract'!T295</f>
        <v>8.8020346051369742</v>
      </c>
      <c r="Q301" s="105">
        <f ca="1">'Census Tract'!U295</f>
        <v>18.909441249598967</v>
      </c>
    </row>
    <row r="302" spans="1:17" x14ac:dyDescent="0.25">
      <c r="A302" s="80" t="s">
        <v>268</v>
      </c>
      <c r="B302" s="4" t="str">
        <f>'Census Tract'!A296</f>
        <v>Lane</v>
      </c>
      <c r="C302" s="4" t="str">
        <f>'Census Tract'!B296</f>
        <v>Springfield</v>
      </c>
      <c r="D302" s="4">
        <f>'Census Tract'!C296</f>
        <v>41039003301</v>
      </c>
      <c r="E302" s="4">
        <f>'Census Tract'!D296</f>
        <v>1</v>
      </c>
      <c r="F302" s="29">
        <f ca="1">'Census Tract'!J296</f>
        <v>0.2599089748762084</v>
      </c>
      <c r="G302" s="29">
        <f ca="1">'Census Tract'!K296</f>
        <v>1.2916359338174406</v>
      </c>
      <c r="H302" s="29">
        <f ca="1">'Census Tract'!L296</f>
        <v>5.9433133020536797</v>
      </c>
      <c r="I302" s="105">
        <f ca="1">'Census Tract'!M296</f>
        <v>12.908460487660852</v>
      </c>
      <c r="J302" s="29">
        <f ca="1">'Census Tract'!N296</f>
        <v>0.53290290581243605</v>
      </c>
      <c r="K302" s="29">
        <f ca="1">'Census Tract'!O296</f>
        <v>2.5358641156332538</v>
      </c>
      <c r="L302" s="29">
        <f ca="1">'Census Tract'!P296</f>
        <v>11.565544809299366</v>
      </c>
      <c r="M302" s="105">
        <f ca="1">'Census Tract'!Q296</f>
        <v>25.085870052650293</v>
      </c>
      <c r="N302" s="29">
        <f ca="1">'Census Tract'!R296</f>
        <v>0.22186526641140406</v>
      </c>
      <c r="O302" s="29">
        <f ca="1">'Census Tract'!S296</f>
        <v>1.0538900375621294</v>
      </c>
      <c r="P302" s="29">
        <f ca="1">'Census Tract'!T296</f>
        <v>4.6241705420012202</v>
      </c>
      <c r="Q302" s="105">
        <f ca="1">'Census Tract'!U296</f>
        <v>9.9341214974395751</v>
      </c>
    </row>
    <row r="303" spans="1:17" x14ac:dyDescent="0.25">
      <c r="A303" s="80" t="s">
        <v>268</v>
      </c>
      <c r="B303" s="4" t="str">
        <f>'Census Tract'!A297</f>
        <v>Lane</v>
      </c>
      <c r="C303" s="4" t="str">
        <f>'Census Tract'!B297</f>
        <v>Eugene</v>
      </c>
      <c r="D303" s="4">
        <f>'Census Tract'!C297</f>
        <v>41039002404</v>
      </c>
      <c r="E303" s="4">
        <f>'Census Tract'!D297</f>
        <v>1</v>
      </c>
      <c r="F303" s="29">
        <f ca="1">'Census Tract'!J297</f>
        <v>0.28594995116438343</v>
      </c>
      <c r="G303" s="29">
        <f ca="1">'Census Tract'!K297</f>
        <v>1.4210483973213075</v>
      </c>
      <c r="H303" s="29">
        <f ca="1">'Census Tract'!L297</f>
        <v>6.5387897793307337</v>
      </c>
      <c r="I303" s="105">
        <f ca="1">'Census Tract'!M297</f>
        <v>14.201793715711649</v>
      </c>
      <c r="J303" s="29">
        <f ca="1">'Census Tract'!N297</f>
        <v>0.82770559617477724</v>
      </c>
      <c r="K303" s="29">
        <f ca="1">'Census Tract'!O297</f>
        <v>3.9387079649124792</v>
      </c>
      <c r="L303" s="29">
        <f ca="1">'Census Tract'!P297</f>
        <v>17.963621622353397</v>
      </c>
      <c r="M303" s="105">
        <f ca="1">'Census Tract'!Q297</f>
        <v>38.963411159930949</v>
      </c>
      <c r="N303" s="29">
        <f ca="1">'Census Tract'!R297</f>
        <v>0.34460146605048125</v>
      </c>
      <c r="O303" s="29">
        <f ca="1">'Census Tract'!S297</f>
        <v>1.6369035941231007</v>
      </c>
      <c r="P303" s="29">
        <f ca="1">'Census Tract'!T297</f>
        <v>7.182268652571576</v>
      </c>
      <c r="Q303" s="105">
        <f ca="1">'Census Tract'!U297</f>
        <v>15.42969247648454</v>
      </c>
    </row>
    <row r="304" spans="1:17" x14ac:dyDescent="0.25">
      <c r="A304" s="80" t="s">
        <v>268</v>
      </c>
      <c r="B304" s="4" t="str">
        <f>'Census Tract'!A298</f>
        <v>Lane</v>
      </c>
      <c r="C304" s="4" t="str">
        <f>'Census Tract'!B298</f>
        <v>Springfield</v>
      </c>
      <c r="D304" s="4">
        <f>'Census Tract'!C298</f>
        <v>41039003400</v>
      </c>
      <c r="E304" s="4">
        <f>'Census Tract'!D298</f>
        <v>1</v>
      </c>
      <c r="F304" s="29">
        <f ca="1">'Census Tract'!J298</f>
        <v>2.0482229426660736</v>
      </c>
      <c r="G304" s="29">
        <f ca="1">'Census Tract'!K298</f>
        <v>10.178787994823374</v>
      </c>
      <c r="H304" s="29">
        <f ca="1">'Census Tract'!L298</f>
        <v>46.836515231983711</v>
      </c>
      <c r="I304" s="105">
        <f ca="1">'Census Tract'!M298</f>
        <v>101.7256327447647</v>
      </c>
      <c r="J304" s="29">
        <f ca="1">'Census Tract'!N298</f>
        <v>0.84150487104280181</v>
      </c>
      <c r="K304" s="29">
        <f ca="1">'Census Tract'!O298</f>
        <v>4.0043729961553369</v>
      </c>
      <c r="L304" s="29">
        <f ca="1">'Census Tract'!P298</f>
        <v>18.263106068921882</v>
      </c>
      <c r="M304" s="105">
        <f ca="1">'Census Tract'!Q298</f>
        <v>39.612998190484511</v>
      </c>
      <c r="N304" s="29">
        <f ca="1">'Census Tract'!R298</f>
        <v>0.35034656475699122</v>
      </c>
      <c r="O304" s="29">
        <f ca="1">'Census Tract'!S298</f>
        <v>1.6641935903876568</v>
      </c>
      <c r="P304" s="29">
        <f ca="1">'Census Tract'!T298</f>
        <v>7.3020094151940178</v>
      </c>
      <c r="Q304" s="105">
        <f ca="1">'Census Tract'!U298</f>
        <v>15.686931969120687</v>
      </c>
    </row>
    <row r="305" spans="1:17" x14ac:dyDescent="0.25">
      <c r="A305" s="80" t="s">
        <v>268</v>
      </c>
      <c r="B305" s="4" t="str">
        <f>'Census Tract'!A299</f>
        <v>Lane</v>
      </c>
      <c r="C305" s="4" t="str">
        <f>'Census Tract'!B299</f>
        <v>Springfield</v>
      </c>
      <c r="D305" s="4">
        <f>'Census Tract'!C299</f>
        <v>41039001804</v>
      </c>
      <c r="E305" s="4">
        <f>'Census Tract'!D299</f>
        <v>1</v>
      </c>
      <c r="F305" s="29">
        <f ca="1">'Census Tract'!J299</f>
        <v>9.665208506957268E-2</v>
      </c>
      <c r="G305" s="29">
        <f ca="1">'Census Tract'!K299</f>
        <v>0.48031933569704433</v>
      </c>
      <c r="H305" s="29">
        <f ca="1">'Census Tract'!L299</f>
        <v>2.2101338483552215</v>
      </c>
      <c r="I305" s="105">
        <f ca="1">'Census Tract'!M299</f>
        <v>4.8002560194962314</v>
      </c>
      <c r="J305" s="29">
        <f ca="1">'Census Tract'!N299</f>
        <v>0.7795335820900372</v>
      </c>
      <c r="K305" s="29">
        <f ca="1">'Census Tract'!O299</f>
        <v>3.7094773103919585</v>
      </c>
      <c r="L305" s="29">
        <f ca="1">'Census Tract'!P299</f>
        <v>16.918148645241587</v>
      </c>
      <c r="M305" s="105">
        <f ca="1">'Census Tract'!Q299</f>
        <v>36.695761889634873</v>
      </c>
      <c r="N305" s="29">
        <f ca="1">'Census Tract'!R299</f>
        <v>0.32454584874775544</v>
      </c>
      <c r="O305" s="29">
        <f ca="1">'Census Tract'!S299</f>
        <v>1.5416366980722864</v>
      </c>
      <c r="P305" s="29">
        <f ca="1">'Census Tract'!T299</f>
        <v>6.7642645357805042</v>
      </c>
      <c r="Q305" s="105">
        <f ca="1">'Census Tract'!U299</f>
        <v>14.53169279310017</v>
      </c>
    </row>
    <row r="306" spans="1:17" x14ac:dyDescent="0.25">
      <c r="A306" s="80" t="s">
        <v>268</v>
      </c>
      <c r="B306" s="4" t="str">
        <f>'Census Tract'!A300</f>
        <v>Lane</v>
      </c>
      <c r="C306" s="4" t="str">
        <f>'Census Tract'!B300</f>
        <v>Cottage Grove</v>
      </c>
      <c r="D306" s="4">
        <f>'Census Tract'!C300</f>
        <v>41039001202</v>
      </c>
      <c r="E306" s="4">
        <f>'Census Tract'!D300</f>
        <v>0</v>
      </c>
      <c r="F306" s="29">
        <f ca="1">'Census Tract'!J300</f>
        <v>1.1293710210430754</v>
      </c>
      <c r="G306" s="29">
        <f ca="1">'Census Tract'!K300</f>
        <v>5.6969712837889634</v>
      </c>
      <c r="H306" s="29">
        <f ca="1">'Census Tract'!L300</f>
        <v>26.397257766761314</v>
      </c>
      <c r="I306" s="105">
        <f ca="1">'Census Tract'!M300</f>
        <v>57.422405440902388</v>
      </c>
      <c r="J306" s="29">
        <f ca="1">'Census Tract'!N300</f>
        <v>1.0185770730272696</v>
      </c>
      <c r="K306" s="29">
        <f ca="1">'Census Tract'!O300</f>
        <v>5.3238897750835052</v>
      </c>
      <c r="L306" s="29">
        <f ca="1">'Census Tract'!P300</f>
        <v>24.838290342655757</v>
      </c>
      <c r="M306" s="105">
        <f ca="1">'Census Tract'!Q300</f>
        <v>54.085201732754641</v>
      </c>
      <c r="N306" s="29">
        <f ca="1">'Census Tract'!R300</f>
        <v>0.69564210223546608</v>
      </c>
      <c r="O306" s="29">
        <f ca="1">'Census Tract'!S300</f>
        <v>3.6037258517122424</v>
      </c>
      <c r="P306" s="29">
        <f ca="1">'Census Tract'!T300</f>
        <v>16.605863018028849</v>
      </c>
      <c r="Q306" s="105">
        <f ca="1">'Census Tract'!U300</f>
        <v>36.091436043733289</v>
      </c>
    </row>
    <row r="307" spans="1:17" x14ac:dyDescent="0.25">
      <c r="A307" s="80" t="s">
        <v>268</v>
      </c>
      <c r="B307" s="4" t="str">
        <f>'Census Tract'!A301</f>
        <v>Lane</v>
      </c>
      <c r="C307" s="4" t="str">
        <f>'Census Tract'!B301</f>
        <v>Eugene</v>
      </c>
      <c r="D307" s="4">
        <f>'Census Tract'!C301</f>
        <v>41039002501</v>
      </c>
      <c r="E307" s="4">
        <f>'Census Tract'!D301</f>
        <v>1</v>
      </c>
      <c r="F307" s="29">
        <f ca="1">'Census Tract'!J301</f>
        <v>0.63800391906028808</v>
      </c>
      <c r="G307" s="29">
        <f ca="1">'Census Tract'!K301</f>
        <v>3.1706053558447382</v>
      </c>
      <c r="H307" s="29">
        <f ca="1">'Census Tract'!L301</f>
        <v>14.589173693287837</v>
      </c>
      <c r="I307" s="105">
        <f ca="1">'Census Tract'!M301</f>
        <v>31.686664087244555</v>
      </c>
      <c r="J307" s="29">
        <f ca="1">'Census Tract'!N301</f>
        <v>0.90297436818218346</v>
      </c>
      <c r="K307" s="29">
        <f ca="1">'Census Tract'!O301</f>
        <v>4.2968808626007915</v>
      </c>
      <c r="L307" s="29">
        <f ca="1">'Census Tract'!P301</f>
        <v>19.597173149090594</v>
      </c>
      <c r="M307" s="105">
        <f ca="1">'Census Tract'!Q301</f>
        <v>42.506613144768558</v>
      </c>
      <c r="N307" s="29">
        <f ca="1">'Census Tract'!R301</f>
        <v>0.37593836808599029</v>
      </c>
      <c r="O307" s="29">
        <f ca="1">'Census Tract'!S301</f>
        <v>1.7857581192024974</v>
      </c>
      <c r="P307" s="29">
        <f ca="1">'Census Tract'!T301</f>
        <v>7.835400085057624</v>
      </c>
      <c r="Q307" s="105">
        <f ca="1">'Census Tract'!U301</f>
        <v>16.832816981772616</v>
      </c>
    </row>
    <row r="308" spans="1:17" x14ac:dyDescent="0.25">
      <c r="A308" s="80" t="s">
        <v>268</v>
      </c>
      <c r="B308" s="4" t="str">
        <f>'Census Tract'!A302</f>
        <v>Lane</v>
      </c>
      <c r="C308" s="4" t="str">
        <f>'Census Tract'!B302</f>
        <v>Springfield</v>
      </c>
      <c r="D308" s="4">
        <f>'Census Tract'!C302</f>
        <v>41039000200</v>
      </c>
      <c r="E308" s="4">
        <f>'Census Tract'!D302</f>
        <v>0</v>
      </c>
      <c r="F308" s="29">
        <f ca="1">'Census Tract'!J302</f>
        <v>0.64228175074286464</v>
      </c>
      <c r="G308" s="29">
        <f ca="1">'Census Tract'!K302</f>
        <v>3.2399101994881447</v>
      </c>
      <c r="H308" s="29">
        <f ca="1">'Census Tract'!L302</f>
        <v>15.012318022457455</v>
      </c>
      <c r="I308" s="105">
        <f ca="1">'Census Tract'!M302</f>
        <v>32.656551665710474</v>
      </c>
      <c r="J308" s="29">
        <f ca="1">'Census Tract'!N302</f>
        <v>1.824922868265056</v>
      </c>
      <c r="K308" s="29">
        <f ca="1">'Census Tract'!O302</f>
        <v>9.538490955619892</v>
      </c>
      <c r="L308" s="29">
        <f ca="1">'Census Tract'!P302</f>
        <v>44.501260881714401</v>
      </c>
      <c r="M308" s="105">
        <f ca="1">'Census Tract'!Q302</f>
        <v>96.901181158031335</v>
      </c>
      <c r="N308" s="29">
        <f ca="1">'Census Tract'!R302</f>
        <v>1.246339834377455</v>
      </c>
      <c r="O308" s="29">
        <f ca="1">'Census Tract'!S302</f>
        <v>6.4565774077378721</v>
      </c>
      <c r="P308" s="29">
        <f ca="1">'Census Tract'!T302</f>
        <v>29.751719306631703</v>
      </c>
      <c r="Q308" s="105">
        <f ca="1">'Census Tract'!U302</f>
        <v>64.662840671430715</v>
      </c>
    </row>
    <row r="309" spans="1:17" x14ac:dyDescent="0.25">
      <c r="A309" s="80" t="s">
        <v>268</v>
      </c>
      <c r="B309" s="4" t="str">
        <f>'Census Tract'!A303</f>
        <v>Lane</v>
      </c>
      <c r="C309" s="4" t="str">
        <f>'Census Tract'!B303</f>
        <v>Springfield</v>
      </c>
      <c r="D309" s="4">
        <f>'Census Tract'!C303</f>
        <v>41039001700</v>
      </c>
      <c r="E309" s="4">
        <f>'Census Tract'!D303</f>
        <v>0</v>
      </c>
      <c r="F309" s="29">
        <f ca="1">'Census Tract'!J303</f>
        <v>2.4369829107133572</v>
      </c>
      <c r="G309" s="29">
        <f ca="1">'Census Tract'!K303</f>
        <v>12.293056402842579</v>
      </c>
      <c r="H309" s="29">
        <f ca="1">'Census Tract'!L303</f>
        <v>56.960613357936658</v>
      </c>
      <c r="I309" s="105">
        <f ca="1">'Census Tract'!M303</f>
        <v>123.90739459764788</v>
      </c>
      <c r="J309" s="29">
        <f ca="1">'Census Tract'!N303</f>
        <v>1.6492831900944491</v>
      </c>
      <c r="K309" s="29">
        <f ca="1">'Census Tract'!O303</f>
        <v>8.6204590153050358</v>
      </c>
      <c r="L309" s="29">
        <f ca="1">'Census Tract'!P303</f>
        <v>40.218237595978856</v>
      </c>
      <c r="M309" s="105">
        <f ca="1">'Census Tract'!Q303</f>
        <v>87.574928213911676</v>
      </c>
      <c r="N309" s="29">
        <f ca="1">'Census Tract'!R303</f>
        <v>1.1263858729207843</v>
      </c>
      <c r="O309" s="29">
        <f ca="1">'Census Tract'!S303</f>
        <v>5.8351641975144677</v>
      </c>
      <c r="P309" s="29">
        <f ca="1">'Census Tract'!T303</f>
        <v>26.888265461589498</v>
      </c>
      <c r="Q309" s="105">
        <f ca="1">'Census Tract'!U303</f>
        <v>58.439366396090684</v>
      </c>
    </row>
    <row r="310" spans="1:17" x14ac:dyDescent="0.25">
      <c r="A310" s="80" t="s">
        <v>268</v>
      </c>
      <c r="B310" s="4" t="str">
        <f>'Census Tract'!A304</f>
        <v>Lane</v>
      </c>
      <c r="C310" s="4" t="str">
        <f>'Census Tract'!B304</f>
        <v>Creswell</v>
      </c>
      <c r="D310" s="4">
        <f>'Census Tract'!C304</f>
        <v>41039001101</v>
      </c>
      <c r="E310" s="4">
        <f>'Census Tract'!D304</f>
        <v>0</v>
      </c>
      <c r="F310" s="29">
        <f ca="1">'Census Tract'!J304</f>
        <v>1.6548742716508738</v>
      </c>
      <c r="G310" s="29">
        <f ca="1">'Census Tract'!K304</f>
        <v>8.3478069015519907</v>
      </c>
      <c r="H310" s="29">
        <f ca="1">'Census Tract'!L304</f>
        <v>38.680063421499234</v>
      </c>
      <c r="I310" s="105">
        <f ca="1">'Census Tract'!M304</f>
        <v>84.141402258301866</v>
      </c>
      <c r="J310" s="29">
        <f ca="1">'Census Tract'!N304</f>
        <v>1.7111562585409128</v>
      </c>
      <c r="K310" s="29">
        <f ca="1">'Census Tract'!O304</f>
        <v>8.9438566306432232</v>
      </c>
      <c r="L310" s="29">
        <f ca="1">'Census Tract'!P304</f>
        <v>41.727029889817508</v>
      </c>
      <c r="M310" s="105">
        <f ca="1">'Census Tract'!Q304</f>
        <v>90.860312773771994</v>
      </c>
      <c r="N310" s="29">
        <f ca="1">'Census Tract'!R304</f>
        <v>1.1686423820702931</v>
      </c>
      <c r="O310" s="29">
        <f ca="1">'Census Tract'!S304</f>
        <v>6.0540711238431664</v>
      </c>
      <c r="P310" s="29">
        <f ca="1">'Census Tract'!T304</f>
        <v>27.896982157002089</v>
      </c>
      <c r="Q310" s="105">
        <f ca="1">'Census Tract'!U304</f>
        <v>60.631726652176368</v>
      </c>
    </row>
    <row r="311" spans="1:17" x14ac:dyDescent="0.25">
      <c r="A311" s="80" t="s">
        <v>268</v>
      </c>
      <c r="B311" s="4" t="str">
        <f>'Census Tract'!A305</f>
        <v>Lane</v>
      </c>
      <c r="C311" s="4" t="str">
        <f>'Census Tract'!B305</f>
        <v>Eugene</v>
      </c>
      <c r="D311" s="4">
        <f>'Census Tract'!C305</f>
        <v>41039004800</v>
      </c>
      <c r="E311" s="4">
        <f>'Census Tract'!D305</f>
        <v>1</v>
      </c>
      <c r="F311" s="29">
        <f ca="1">'Census Tract'!J305</f>
        <v>0.58892669451718904</v>
      </c>
      <c r="G311" s="29">
        <f ca="1">'Census Tract'!K305</f>
        <v>2.9267126361643738</v>
      </c>
      <c r="H311" s="29">
        <f ca="1">'Census Tract'!L305</f>
        <v>13.466929563034926</v>
      </c>
      <c r="I311" s="105">
        <f ca="1">'Census Tract'!M305</f>
        <v>29.249228388225742</v>
      </c>
      <c r="J311" s="29">
        <f ca="1">'Census Tract'!N305</f>
        <v>0.66637952817223656</v>
      </c>
      <c r="K311" s="29">
        <f ca="1">'Census Tract'!O305</f>
        <v>3.171024054200529</v>
      </c>
      <c r="L311" s="29">
        <f ca="1">'Census Tract'!P305</f>
        <v>14.46237618338</v>
      </c>
      <c r="M311" s="105">
        <f ca="1">'Census Tract'!Q305</f>
        <v>31.369148239095665</v>
      </c>
      <c r="N311" s="29">
        <f ca="1">'Census Tract'!R305</f>
        <v>0.2774360393543735</v>
      </c>
      <c r="O311" s="29">
        <f ca="1">'Census Tract'!S305</f>
        <v>1.3178587287029266</v>
      </c>
      <c r="P311" s="29">
        <f ca="1">'Census Tract'!T305</f>
        <v>5.7823902822764799</v>
      </c>
      <c r="Q311" s="105">
        <f ca="1">'Census Tract'!U305</f>
        <v>12.422328953483765</v>
      </c>
    </row>
    <row r="312" spans="1:17" x14ac:dyDescent="0.25">
      <c r="A312" s="80" t="s">
        <v>268</v>
      </c>
      <c r="B312" s="4" t="str">
        <f>'Census Tract'!A306</f>
        <v>Lane</v>
      </c>
      <c r="C312" s="4" t="str">
        <f>'Census Tract'!B306</f>
        <v>Veneta</v>
      </c>
      <c r="D312" s="4">
        <f>'Census Tract'!C306</f>
        <v>41039000903</v>
      </c>
      <c r="E312" s="4">
        <f>'Census Tract'!D306</f>
        <v>0</v>
      </c>
      <c r="F312" s="29">
        <f ca="1">'Census Tract'!J306</f>
        <v>0.78518175748709051</v>
      </c>
      <c r="G312" s="29">
        <f ca="1">'Census Tract'!K306</f>
        <v>3.9607514639675649</v>
      </c>
      <c r="H312" s="29">
        <f ca="1">'Census Tract'!L306</f>
        <v>18.352379209272154</v>
      </c>
      <c r="I312" s="105">
        <f ca="1">'Census Tract'!M306</f>
        <v>39.92224378272261</v>
      </c>
      <c r="J312" s="29">
        <f ca="1">'Census Tract'!N306</f>
        <v>1.6838788842795684</v>
      </c>
      <c r="K312" s="29">
        <f ca="1">'Census Tract'!O306</f>
        <v>8.8012834883973561</v>
      </c>
      <c r="L312" s="29">
        <f ca="1">'Census Tract'!P306</f>
        <v>41.061863394684337</v>
      </c>
      <c r="M312" s="105">
        <f ca="1">'Census Tract'!Q306</f>
        <v>89.411917430177652</v>
      </c>
      <c r="N312" s="29">
        <f ca="1">'Census Tract'!R306</f>
        <v>1.1500131683592194</v>
      </c>
      <c r="O312" s="29">
        <f ca="1">'Census Tract'!S306</f>
        <v>5.9575637692251373</v>
      </c>
      <c r="P312" s="29">
        <f ca="1">'Census Tract'!T306</f>
        <v>27.452279097734174</v>
      </c>
      <c r="Q312" s="105">
        <f ca="1">'Census Tract'!U306</f>
        <v>59.665202238203101</v>
      </c>
    </row>
    <row r="313" spans="1:17" x14ac:dyDescent="0.25">
      <c r="A313" s="80" t="s">
        <v>268</v>
      </c>
      <c r="B313" s="4" t="str">
        <f>'Census Tract'!A307</f>
        <v>Lane</v>
      </c>
      <c r="C313" s="4" t="str">
        <f>'Census Tract'!B307</f>
        <v>Eugene</v>
      </c>
      <c r="D313" s="4">
        <f>'Census Tract'!C307</f>
        <v>41039004200</v>
      </c>
      <c r="E313" s="4">
        <f>'Census Tract'!D307</f>
        <v>1</v>
      </c>
      <c r="F313" s="29">
        <f ca="1">'Census Tract'!J307</f>
        <v>2.0111646302559789</v>
      </c>
      <c r="G313" s="29">
        <f ca="1">'Census Tract'!K307</f>
        <v>9.9946241044524875</v>
      </c>
      <c r="H313" s="29">
        <f ca="1">'Census Tract'!L307</f>
        <v>45.989106398935597</v>
      </c>
      <c r="I313" s="105">
        <f ca="1">'Census Tract'!M307</f>
        <v>99.885120074077022</v>
      </c>
      <c r="J313" s="29">
        <f ca="1">'Census Tract'!N307</f>
        <v>0.43078827178905504</v>
      </c>
      <c r="K313" s="29">
        <f ca="1">'Census Tract'!O307</f>
        <v>2.0499428844361098</v>
      </c>
      <c r="L313" s="29">
        <f ca="1">'Census Tract'!P307</f>
        <v>9.3493599046925677</v>
      </c>
      <c r="M313" s="105">
        <f ca="1">'Census Tract'!Q307</f>
        <v>20.278926026553936</v>
      </c>
      <c r="N313" s="29">
        <f ca="1">'Census Tract'!R307</f>
        <v>0.17935153598323014</v>
      </c>
      <c r="O313" s="29">
        <f ca="1">'Census Tract'!S307</f>
        <v>0.85194406520441457</v>
      </c>
      <c r="P313" s="29">
        <f ca="1">'Census Tract'!T307</f>
        <v>3.7380888985951488</v>
      </c>
      <c r="Q313" s="105">
        <f ca="1">'Census Tract'!U307</f>
        <v>8.0305492519320865</v>
      </c>
    </row>
    <row r="314" spans="1:17" x14ac:dyDescent="0.25">
      <c r="A314" s="80" t="s">
        <v>268</v>
      </c>
      <c r="B314" s="4" t="str">
        <f>'Census Tract'!A308</f>
        <v>Lane</v>
      </c>
      <c r="C314" s="4" t="str">
        <f>'Census Tract'!B308</f>
        <v>Springfield</v>
      </c>
      <c r="D314" s="4">
        <f>'Census Tract'!C308</f>
        <v>41039001904</v>
      </c>
      <c r="E314" s="4">
        <f>'Census Tract'!D308</f>
        <v>1</v>
      </c>
      <c r="F314" s="29">
        <f ca="1">'Census Tract'!J308</f>
        <v>0.34153741977952623</v>
      </c>
      <c r="G314" s="29">
        <f ca="1">'Census Tract'!K308</f>
        <v>1.6972942328776384</v>
      </c>
      <c r="H314" s="29">
        <f ca="1">'Census Tract'!L308</f>
        <v>7.809903028902907</v>
      </c>
      <c r="I314" s="105">
        <f ca="1">'Census Tract'!M308</f>
        <v>16.962562721743158</v>
      </c>
      <c r="J314" s="29">
        <f ca="1">'Census Tract'!N308</f>
        <v>1.0231535074873419</v>
      </c>
      <c r="K314" s="29">
        <f ca="1">'Census Tract'!O308</f>
        <v>4.8687635892431302</v>
      </c>
      <c r="L314" s="29">
        <f ca="1">'Census Tract'!P308</f>
        <v>22.205410420114319</v>
      </c>
      <c r="M314" s="105">
        <f ca="1">'Census Tract'!Q308</f>
        <v>48.163925647225938</v>
      </c>
      <c r="N314" s="29">
        <f ca="1">'Census Tract'!R308</f>
        <v>0.42597295500268634</v>
      </c>
      <c r="O314" s="29">
        <f ca="1">'Census Tract'!S308</f>
        <v>2.0234291775792674</v>
      </c>
      <c r="P314" s="29">
        <f ca="1">'Census Tract'!T308</f>
        <v>8.8782332722603456</v>
      </c>
      <c r="Q314" s="105">
        <f ca="1">'Census Tract'!U308</f>
        <v>19.073139108549238</v>
      </c>
    </row>
    <row r="315" spans="1:17" x14ac:dyDescent="0.25">
      <c r="A315" s="80" t="s">
        <v>268</v>
      </c>
      <c r="B315" s="4" t="str">
        <f>'Census Tract'!A309</f>
        <v>Lane</v>
      </c>
      <c r="C315" s="4" t="str">
        <f>'Census Tract'!B309</f>
        <v>Undefined</v>
      </c>
      <c r="D315" s="4">
        <f>'Census Tract'!C309</f>
        <v>41039000800</v>
      </c>
      <c r="E315" s="4">
        <f>'Census Tract'!D309</f>
        <v>0</v>
      </c>
      <c r="F315" s="29">
        <f ca="1">'Census Tract'!J309</f>
        <v>0.45174840841723013</v>
      </c>
      <c r="G315" s="29">
        <f ca="1">'Census Tract'!K309</f>
        <v>2.2787885135155852</v>
      </c>
      <c r="H315" s="29">
        <f ca="1">'Census Tract'!L309</f>
        <v>10.558903106704525</v>
      </c>
      <c r="I315" s="105">
        <f ca="1">'Census Tract'!M309</f>
        <v>22.968962176360954</v>
      </c>
      <c r="J315" s="29">
        <f ca="1">'Census Tract'!N309</f>
        <v>0.50962118741926099</v>
      </c>
      <c r="K315" s="29">
        <f ca="1">'Census Tract'!O309</f>
        <v>2.6636835843984095</v>
      </c>
      <c r="L315" s="29">
        <f ca="1">'Census Tract'!P309</f>
        <v>12.427256957853894</v>
      </c>
      <c r="M315" s="105">
        <f ca="1">'Census Tract'!Q309</f>
        <v>27.060264224226032</v>
      </c>
      <c r="N315" s="29">
        <f ca="1">'Census Tract'!R309</f>
        <v>0.34804823665079498</v>
      </c>
      <c r="O315" s="29">
        <f ca="1">'Census Tract'!S309</f>
        <v>1.8030398448148779</v>
      </c>
      <c r="P315" s="29">
        <f ca="1">'Census Tract'!T309</f>
        <v>8.3083547170542786</v>
      </c>
      <c r="Q315" s="105">
        <f ca="1">'Census Tract'!U309</f>
        <v>18.057504904963881</v>
      </c>
    </row>
    <row r="316" spans="1:17" x14ac:dyDescent="0.25">
      <c r="A316" s="80" t="s">
        <v>268</v>
      </c>
      <c r="B316" s="4" t="str">
        <f>'Census Tract'!A310</f>
        <v>Lane</v>
      </c>
      <c r="C316" s="4" t="str">
        <f>'Census Tract'!B310</f>
        <v>Cottage Grove</v>
      </c>
      <c r="D316" s="4">
        <f>'Census Tract'!C310</f>
        <v>41039001301</v>
      </c>
      <c r="E316" s="4">
        <f>'Census Tract'!D310</f>
        <v>0</v>
      </c>
      <c r="F316" s="29">
        <f ca="1">'Census Tract'!J310</f>
        <v>1.9667957917484848</v>
      </c>
      <c r="G316" s="29">
        <f ca="1">'Census Tract'!K310</f>
        <v>9.921256113265132</v>
      </c>
      <c r="H316" s="29">
        <f ca="1">'Census Tract'!L310</f>
        <v>45.970734614223787</v>
      </c>
      <c r="I316" s="105">
        <f ca="1">'Census Tract'!M310</f>
        <v>100.00092376102728</v>
      </c>
      <c r="J316" s="29">
        <f ca="1">'Census Tract'!N310</f>
        <v>0.97034269171147802</v>
      </c>
      <c r="K316" s="29">
        <f ca="1">'Census Tract'!O310</f>
        <v>5.0717787308682514</v>
      </c>
      <c r="L316" s="29">
        <f ca="1">'Census Tract'!P310</f>
        <v>23.66208129638369</v>
      </c>
      <c r="M316" s="105">
        <f ca="1">'Census Tract'!Q310</f>
        <v>51.524014844691472</v>
      </c>
      <c r="N316" s="29">
        <f ca="1">'Census Tract'!R310</f>
        <v>0.66270019994149409</v>
      </c>
      <c r="O316" s="29">
        <f ca="1">'Census Tract'!S310</f>
        <v>3.4330726026925582</v>
      </c>
      <c r="P316" s="29">
        <f ca="1">'Census Tract'!T310</f>
        <v>15.819497852250215</v>
      </c>
      <c r="Q316" s="105">
        <f ca="1">'Census Tract'!U310</f>
        <v>34.382337994634234</v>
      </c>
    </row>
    <row r="317" spans="1:17" x14ac:dyDescent="0.25">
      <c r="A317" s="80" t="s">
        <v>268</v>
      </c>
      <c r="B317" s="4" t="str">
        <f>'Census Tract'!A311</f>
        <v>Lane</v>
      </c>
      <c r="C317" s="4" t="str">
        <f>'Census Tract'!B311</f>
        <v>Eugene</v>
      </c>
      <c r="D317" s="4">
        <f>'Census Tract'!C311</f>
        <v>41039003600</v>
      </c>
      <c r="E317" s="4">
        <f>'Census Tract'!D311</f>
        <v>1</v>
      </c>
      <c r="F317" s="29">
        <f ca="1">'Census Tract'!J311</f>
        <v>2.519965243886475</v>
      </c>
      <c r="G317" s="29">
        <f ca="1">'Census Tract'!K311</f>
        <v>12.523144545220347</v>
      </c>
      <c r="H317" s="29">
        <f ca="1">'Census Tract'!L311</f>
        <v>57.623800647271892</v>
      </c>
      <c r="I317" s="105">
        <f ca="1">'Census Tract'!M311</f>
        <v>125.15486160676184</v>
      </c>
      <c r="J317" s="29">
        <f ca="1">'Census Tract'!N311</f>
        <v>0.74691711422016116</v>
      </c>
      <c r="K317" s="29">
        <f ca="1">'Census Tract'!O311</f>
        <v>3.554269054727023</v>
      </c>
      <c r="L317" s="29">
        <f ca="1">'Census Tract'!P311</f>
        <v>16.2102763169888</v>
      </c>
      <c r="M317" s="105">
        <f ca="1">'Census Tract'!Q311</f>
        <v>35.160374362871906</v>
      </c>
      <c r="N317" s="29">
        <f ca="1">'Census Tract'!R311</f>
        <v>0.31096652453236817</v>
      </c>
      <c r="O317" s="29">
        <f ca="1">'Census Tract'!S311</f>
        <v>1.4771330705378811</v>
      </c>
      <c r="P317" s="29">
        <f ca="1">'Census Tract'!T311</f>
        <v>6.4812409150365502</v>
      </c>
      <c r="Q317" s="105">
        <f ca="1">'Census Tract'!U311</f>
        <v>13.923672174142004</v>
      </c>
    </row>
    <row r="318" spans="1:17" x14ac:dyDescent="0.25">
      <c r="A318" s="80" t="s">
        <v>268</v>
      </c>
      <c r="B318" s="4" t="str">
        <f>'Census Tract'!A312</f>
        <v>Lane</v>
      </c>
      <c r="C318" s="4" t="str">
        <f>'Census Tract'!B312</f>
        <v>Eugene</v>
      </c>
      <c r="D318" s="4">
        <f>'Census Tract'!C312</f>
        <v>41039002403</v>
      </c>
      <c r="E318" s="4">
        <f>'Census Tract'!D312</f>
        <v>1</v>
      </c>
      <c r="F318" s="29">
        <f ca="1">'Census Tract'!J312</f>
        <v>1.2219227335220588</v>
      </c>
      <c r="G318" s="29">
        <f ca="1">'Census Tract'!K312</f>
        <v>6.0724309797968301</v>
      </c>
      <c r="H318" s="29">
        <f ca="1">'Census Tract'!L312</f>
        <v>27.941588549154098</v>
      </c>
      <c r="I318" s="105">
        <f ca="1">'Census Tract'!M312</f>
        <v>60.687174546998989</v>
      </c>
      <c r="J318" s="29">
        <f ca="1">'Census Tract'!N312</f>
        <v>0.860823855858036</v>
      </c>
      <c r="K318" s="29">
        <f ca="1">'Census Tract'!O312</f>
        <v>4.0963040398953368</v>
      </c>
      <c r="L318" s="29">
        <f ca="1">'Census Tract'!P312</f>
        <v>18.682384294117764</v>
      </c>
      <c r="M318" s="105">
        <f ca="1">'Census Tract'!Q312</f>
        <v>40.522420033259493</v>
      </c>
      <c r="N318" s="29">
        <f ca="1">'Census Tract'!R312</f>
        <v>0.35838970294610523</v>
      </c>
      <c r="O318" s="29">
        <f ca="1">'Census Tract'!S312</f>
        <v>1.7023995851580351</v>
      </c>
      <c r="P318" s="29">
        <f ca="1">'Census Tract'!T312</f>
        <v>7.4696464828654365</v>
      </c>
      <c r="Q318" s="105">
        <f ca="1">'Census Tract'!U312</f>
        <v>16.047067258811293</v>
      </c>
    </row>
    <row r="319" spans="1:17" x14ac:dyDescent="0.25">
      <c r="A319" s="80" t="s">
        <v>268</v>
      </c>
      <c r="B319" s="4" t="str">
        <f>'Census Tract'!A313</f>
        <v>Lane</v>
      </c>
      <c r="C319" s="4" t="str">
        <f>'Census Tract'!B313</f>
        <v>Eugene</v>
      </c>
      <c r="D319" s="4">
        <f>'Census Tract'!C313</f>
        <v>41039003800</v>
      </c>
      <c r="E319" s="4">
        <f>'Census Tract'!D313</f>
        <v>1</v>
      </c>
      <c r="F319" s="29">
        <f ca="1">'Census Tract'!J313</f>
        <v>5.3529229912365928</v>
      </c>
      <c r="G319" s="29">
        <f ca="1">'Census Tract'!K313</f>
        <v>26.601727353708327</v>
      </c>
      <c r="H319" s="29">
        <f ca="1">'Census Tract'!L313</f>
        <v>122.4047704925853</v>
      </c>
      <c r="I319" s="105">
        <f ca="1">'Census Tract'!M313</f>
        <v>265.8545937429804</v>
      </c>
      <c r="J319" s="29">
        <f ca="1">'Census Tract'!N313</f>
        <v>1.1097125952958591</v>
      </c>
      <c r="K319" s="29">
        <f ca="1">'Census Tract'!O313</f>
        <v>5.2806624215846902</v>
      </c>
      <c r="L319" s="29">
        <f ca="1">'Census Tract'!P313</f>
        <v>24.083994675862098</v>
      </c>
      <c r="M319" s="105">
        <f ca="1">'Census Tract'!Q313</f>
        <v>52.238607929789197</v>
      </c>
      <c r="N319" s="29">
        <f ca="1">'Census Tract'!R313</f>
        <v>0.46201039234352176</v>
      </c>
      <c r="O319" s="29">
        <f ca="1">'Census Tract'!S313</f>
        <v>2.194611881420574</v>
      </c>
      <c r="P319" s="29">
        <f ca="1">'Census Tract'!T313</f>
        <v>9.6293344196193011</v>
      </c>
      <c r="Q319" s="105">
        <f ca="1">'Census Tract'!U313</f>
        <v>20.686732289630527</v>
      </c>
    </row>
    <row r="320" spans="1:17" x14ac:dyDescent="0.25">
      <c r="A320" s="80" t="s">
        <v>268</v>
      </c>
      <c r="B320" s="4" t="str">
        <f>'Census Tract'!A314</f>
        <v>Lane</v>
      </c>
      <c r="C320" s="4" t="str">
        <f>'Census Tract'!B314</f>
        <v>Eugene</v>
      </c>
      <c r="D320" s="4">
        <f>'Census Tract'!C314</f>
        <v>41039002503</v>
      </c>
      <c r="E320" s="4">
        <f>'Census Tract'!D314</f>
        <v>1</v>
      </c>
      <c r="F320" s="29">
        <f ca="1">'Census Tract'!J314</f>
        <v>0.41315010457200757</v>
      </c>
      <c r="G320" s="29">
        <f ca="1">'Census Tract'!K314</f>
        <v>2.0531785075132727</v>
      </c>
      <c r="H320" s="29">
        <f ca="1">'Census Tract'!L314</f>
        <v>9.4474633414148084</v>
      </c>
      <c r="I320" s="105">
        <f ca="1">'Census Tract'!M314</f>
        <v>20.519229098882857</v>
      </c>
      <c r="J320" s="29">
        <f ca="1">'Census Tract'!N314</f>
        <v>1.5405008670849143</v>
      </c>
      <c r="K320" s="29">
        <f ca="1">'Census Tract'!O314</f>
        <v>7.330605306020801</v>
      </c>
      <c r="L320" s="29">
        <f ca="1">'Census Tract'!P314</f>
        <v>33.433354580554671</v>
      </c>
      <c r="M320" s="105">
        <f ca="1">'Census Tract'!Q314</f>
        <v>72.517533956343129</v>
      </c>
      <c r="N320" s="29">
        <f ca="1">'Census Tract'!R314</f>
        <v>0.64136192832675198</v>
      </c>
      <c r="O320" s="29">
        <f ca="1">'Census Tract'!S314</f>
        <v>3.0465559466249887</v>
      </c>
      <c r="P320" s="29">
        <f ca="1">'Census Tract'!T314</f>
        <v>13.367423318214451</v>
      </c>
      <c r="Q320" s="105">
        <f ca="1">'Census Tract'!U314</f>
        <v>28.717281541562617</v>
      </c>
    </row>
    <row r="321" spans="1:17" x14ac:dyDescent="0.25">
      <c r="A321" s="80" t="s">
        <v>268</v>
      </c>
      <c r="B321" s="4" t="str">
        <f>'Census Tract'!A315</f>
        <v>Lane</v>
      </c>
      <c r="C321" s="4" t="str">
        <f>'Census Tract'!B315</f>
        <v>Undefined</v>
      </c>
      <c r="D321" s="4">
        <f>'Census Tract'!C315</f>
        <v>41039000500</v>
      </c>
      <c r="E321" s="4">
        <f>'Census Tract'!D315</f>
        <v>0</v>
      </c>
      <c r="F321" s="29">
        <f ca="1">'Census Tract'!J315</f>
        <v>0.42870002023267756</v>
      </c>
      <c r="G321" s="29">
        <f ca="1">'Census Tract'!K315</f>
        <v>2.1625237934382593</v>
      </c>
      <c r="H321" s="29">
        <f ca="1">'Census Tract'!L315</f>
        <v>10.020183560444091</v>
      </c>
      <c r="I321" s="105">
        <f ca="1">'Census Tract'!M315</f>
        <v>21.797076351036416</v>
      </c>
      <c r="J321" s="29">
        <f ca="1">'Census Tract'!N315</f>
        <v>0.62571635348278709</v>
      </c>
      <c r="K321" s="29">
        <f ca="1">'Census Tract'!O315</f>
        <v>3.2704887873716766</v>
      </c>
      <c r="L321" s="29">
        <f ca="1">'Census Tract'!P315</f>
        <v>15.25827045543288</v>
      </c>
      <c r="M321" s="105">
        <f ca="1">'Census Tract'!Q315</f>
        <v>33.224776113426344</v>
      </c>
      <c r="N321" s="29">
        <f ca="1">'Census Tract'!R315</f>
        <v>0.42733598768938991</v>
      </c>
      <c r="O321" s="29">
        <f ca="1">'Census Tract'!S315</f>
        <v>2.2137845614208778</v>
      </c>
      <c r="P321" s="29">
        <f ca="1">'Census Tract'!T315</f>
        <v>10.201054322962856</v>
      </c>
      <c r="Q321" s="105">
        <f ca="1">'Census Tract'!U315</f>
        <v>22.171127105898861</v>
      </c>
    </row>
    <row r="322" spans="1:17" x14ac:dyDescent="0.25">
      <c r="A322" s="80" t="s">
        <v>268</v>
      </c>
      <c r="B322" s="4" t="str">
        <f>'Census Tract'!A316</f>
        <v>Lane</v>
      </c>
      <c r="C322" s="4" t="str">
        <f>'Census Tract'!B316</f>
        <v>Springfield</v>
      </c>
      <c r="D322" s="4">
        <f>'Census Tract'!C316</f>
        <v>41039003202</v>
      </c>
      <c r="E322" s="4">
        <f>'Census Tract'!D316</f>
        <v>1</v>
      </c>
      <c r="F322" s="29">
        <f ca="1">'Census Tract'!J316</f>
        <v>0.29246019523642719</v>
      </c>
      <c r="G322" s="29">
        <f ca="1">'Census Tract'!K316</f>
        <v>1.4534015131972742</v>
      </c>
      <c r="H322" s="29">
        <f ca="1">'Census Tract'!L316</f>
        <v>6.687658898649997</v>
      </c>
      <c r="I322" s="105">
        <f ca="1">'Census Tract'!M316</f>
        <v>14.525127022724348</v>
      </c>
      <c r="J322" s="29">
        <f ca="1">'Census Tract'!N316</f>
        <v>0.73939023701942064</v>
      </c>
      <c r="K322" s="29">
        <f ca="1">'Census Tract'!O316</f>
        <v>3.5184517649581921</v>
      </c>
      <c r="L322" s="29">
        <f ca="1">'Census Tract'!P316</f>
        <v>16.046921164315084</v>
      </c>
      <c r="M322" s="105">
        <f ca="1">'Census Tract'!Q316</f>
        <v>34.806054164388144</v>
      </c>
      <c r="N322" s="29">
        <f ca="1">'Census Tract'!R316</f>
        <v>0.30783283432881731</v>
      </c>
      <c r="O322" s="29">
        <f ca="1">'Census Tract'!S316</f>
        <v>1.4622476180299415</v>
      </c>
      <c r="P322" s="29">
        <f ca="1">'Census Tract'!T316</f>
        <v>6.4159277717879464</v>
      </c>
      <c r="Q322" s="105">
        <f ca="1">'Census Tract'!U316</f>
        <v>13.783359723613199</v>
      </c>
    </row>
    <row r="323" spans="1:17" x14ac:dyDescent="0.25">
      <c r="A323" s="80" t="s">
        <v>268</v>
      </c>
      <c r="B323" s="4" t="str">
        <f>'Census Tract'!A317</f>
        <v>Lane</v>
      </c>
      <c r="C323" s="4" t="str">
        <f>'Census Tract'!B317</f>
        <v>Eugene</v>
      </c>
      <c r="D323" s="4">
        <f>'Census Tract'!C317</f>
        <v>41039002401</v>
      </c>
      <c r="E323" s="4">
        <f>'Census Tract'!D317</f>
        <v>1</v>
      </c>
      <c r="F323" s="29">
        <f ca="1">'Census Tract'!J317</f>
        <v>0.55186838210709377</v>
      </c>
      <c r="G323" s="29">
        <f ca="1">'Census Tract'!K317</f>
        <v>2.7425487457934863</v>
      </c>
      <c r="H323" s="29">
        <f ca="1">'Census Tract'!L317</f>
        <v>12.61952072998681</v>
      </c>
      <c r="I323" s="105">
        <f ca="1">'Census Tract'!M317</f>
        <v>27.408715717538069</v>
      </c>
      <c r="J323" s="29">
        <f ca="1">'Census Tract'!N317</f>
        <v>0.90598511906247958</v>
      </c>
      <c r="K323" s="29">
        <f ca="1">'Census Tract'!O317</f>
        <v>4.311207778508324</v>
      </c>
      <c r="L323" s="29">
        <f ca="1">'Census Tract'!P317</f>
        <v>19.66251521016008</v>
      </c>
      <c r="M323" s="105">
        <f ca="1">'Census Tract'!Q317</f>
        <v>42.648341224162053</v>
      </c>
      <c r="N323" s="29">
        <f ca="1">'Census Tract'!R317</f>
        <v>0.37719184416741058</v>
      </c>
      <c r="O323" s="29">
        <f ca="1">'Census Tract'!S317</f>
        <v>1.791712300205673</v>
      </c>
      <c r="P323" s="29">
        <f ca="1">'Census Tract'!T317</f>
        <v>7.8615253423570648</v>
      </c>
      <c r="Q323" s="105">
        <f ca="1">'Census Tract'!U317</f>
        <v>16.888941961984138</v>
      </c>
    </row>
    <row r="324" spans="1:17" x14ac:dyDescent="0.25">
      <c r="A324" s="80" t="s">
        <v>268</v>
      </c>
      <c r="B324" s="4" t="str">
        <f>'Census Tract'!A318</f>
        <v>Lane</v>
      </c>
      <c r="C324" s="4" t="str">
        <f>'Census Tract'!B318</f>
        <v>Springfield</v>
      </c>
      <c r="D324" s="4">
        <f>'Census Tract'!C318</f>
        <v>41039003500</v>
      </c>
      <c r="E324" s="4">
        <f>'Census Tract'!D318</f>
        <v>1</v>
      </c>
      <c r="F324" s="29">
        <f ca="1">'Census Tract'!J318</f>
        <v>0.56689202227334856</v>
      </c>
      <c r="G324" s="29">
        <f ca="1">'Census Tract'!K318</f>
        <v>2.8172097824303326</v>
      </c>
      <c r="H324" s="29">
        <f ca="1">'Census Tract'!L318</f>
        <v>12.963064851492801</v>
      </c>
      <c r="I324" s="105">
        <f ca="1">'Census Tract'!M318</f>
        <v>28.154869502951986</v>
      </c>
      <c r="J324" s="29">
        <f ca="1">'Census Tract'!N318</f>
        <v>0.90071630502196132</v>
      </c>
      <c r="K324" s="29">
        <f ca="1">'Census Tract'!O318</f>
        <v>4.2861356756701428</v>
      </c>
      <c r="L324" s="29">
        <f ca="1">'Census Tract'!P318</f>
        <v>19.548166603288479</v>
      </c>
      <c r="M324" s="105">
        <f ca="1">'Census Tract'!Q318</f>
        <v>42.400317085223428</v>
      </c>
      <c r="N324" s="29">
        <f ca="1">'Census Tract'!R318</f>
        <v>0.37499826102492501</v>
      </c>
      <c r="O324" s="29">
        <f ca="1">'Census Tract'!S318</f>
        <v>1.7812924834501156</v>
      </c>
      <c r="P324" s="29">
        <f ca="1">'Census Tract'!T318</f>
        <v>7.8158061420830425</v>
      </c>
      <c r="Q324" s="105">
        <f ca="1">'Census Tract'!U318</f>
        <v>16.790723246613975</v>
      </c>
    </row>
    <row r="325" spans="1:17" x14ac:dyDescent="0.25">
      <c r="A325" s="80" t="s">
        <v>268</v>
      </c>
      <c r="B325" s="4" t="str">
        <f>'Census Tract'!A319</f>
        <v>Lane</v>
      </c>
      <c r="C325" s="4" t="str">
        <f>'Census Tract'!B319</f>
        <v>Eugene</v>
      </c>
      <c r="D325" s="4">
        <f>'Census Tract'!C319</f>
        <v>41039004401</v>
      </c>
      <c r="E325" s="4">
        <f>'Census Tract'!D319</f>
        <v>1</v>
      </c>
      <c r="F325" s="29">
        <f ca="1">'Census Tract'!J319</f>
        <v>0.8252986331329315</v>
      </c>
      <c r="G325" s="29">
        <f ca="1">'Census Tract'!K319</f>
        <v>4.1013796125840889</v>
      </c>
      <c r="H325" s="29">
        <f ca="1">'Census Tract'!L319</f>
        <v>18.872023741395882</v>
      </c>
      <c r="I325" s="105">
        <f ca="1">'Census Tract'!M319</f>
        <v>40.988714612071448</v>
      </c>
      <c r="J325" s="29">
        <f ca="1">'Census Tract'!N319</f>
        <v>0.9027234722754921</v>
      </c>
      <c r="K325" s="29">
        <f ca="1">'Census Tract'!O319</f>
        <v>4.2956869529418302</v>
      </c>
      <c r="L325" s="29">
        <f ca="1">'Census Tract'!P319</f>
        <v>19.591727977334802</v>
      </c>
      <c r="M325" s="105">
        <f ca="1">'Census Tract'!Q319</f>
        <v>42.494802471485762</v>
      </c>
      <c r="N325" s="29">
        <f ca="1">'Census Tract'!R319</f>
        <v>0.37583391174587194</v>
      </c>
      <c r="O325" s="29">
        <f ca="1">'Census Tract'!S319</f>
        <v>1.7852619374522327</v>
      </c>
      <c r="P325" s="29">
        <f ca="1">'Census Tract'!T319</f>
        <v>7.8332229802826703</v>
      </c>
      <c r="Q325" s="105">
        <f ca="1">'Census Tract'!U319</f>
        <v>16.828139900088321</v>
      </c>
    </row>
    <row r="326" spans="1:17" x14ac:dyDescent="0.25">
      <c r="A326" s="80" t="s">
        <v>268</v>
      </c>
      <c r="B326" s="4" t="str">
        <f>'Census Tract'!A320</f>
        <v>Lane</v>
      </c>
      <c r="C326" s="4" t="str">
        <f>'Census Tract'!B320</f>
        <v>Eugene</v>
      </c>
      <c r="D326" s="4">
        <f>'Census Tract'!C320</f>
        <v>41039004600</v>
      </c>
      <c r="E326" s="4">
        <f>'Census Tract'!D320</f>
        <v>1</v>
      </c>
      <c r="F326" s="29">
        <f ca="1">'Census Tract'!J320</f>
        <v>0.25640345883741561</v>
      </c>
      <c r="G326" s="29">
        <f ca="1">'Census Tract'!K320</f>
        <v>1.2742150252688431</v>
      </c>
      <c r="H326" s="29">
        <f ca="1">'Census Tract'!L320</f>
        <v>5.8631530070356135</v>
      </c>
      <c r="I326" s="105">
        <f ca="1">'Census Tract'!M320</f>
        <v>12.734357937730936</v>
      </c>
      <c r="J326" s="29">
        <f ca="1">'Census Tract'!N320</f>
        <v>0.51358392099720185</v>
      </c>
      <c r="K326" s="29">
        <f ca="1">'Census Tract'!O320</f>
        <v>2.4439330718932539</v>
      </c>
      <c r="L326" s="29">
        <f ca="1">'Census Tract'!P320</f>
        <v>11.146266584103486</v>
      </c>
      <c r="M326" s="105">
        <f ca="1">'Census Tract'!Q320</f>
        <v>24.176448209875307</v>
      </c>
      <c r="N326" s="29">
        <f ca="1">'Census Tract'!R320</f>
        <v>0.2138221282222901</v>
      </c>
      <c r="O326" s="29">
        <f ca="1">'Census Tract'!S320</f>
        <v>1.0156840427917511</v>
      </c>
      <c r="P326" s="29">
        <f ca="1">'Census Tract'!T320</f>
        <v>4.4565334743298015</v>
      </c>
      <c r="Q326" s="105">
        <f ca="1">'Census Tract'!U320</f>
        <v>9.5739862077489697</v>
      </c>
    </row>
    <row r="327" spans="1:17" x14ac:dyDescent="0.25">
      <c r="A327" s="80" t="s">
        <v>268</v>
      </c>
      <c r="B327" s="4" t="str">
        <f>'Census Tract'!A321</f>
        <v>Lane</v>
      </c>
      <c r="C327" s="4" t="str">
        <f>'Census Tract'!B321</f>
        <v>Eugene</v>
      </c>
      <c r="D327" s="4">
        <f>'Census Tract'!C321</f>
        <v>41039003700</v>
      </c>
      <c r="E327" s="4">
        <f>'Census Tract'!D321</f>
        <v>1</v>
      </c>
      <c r="F327" s="29">
        <f ca="1">'Census Tract'!J321</f>
        <v>0.99256182698390183</v>
      </c>
      <c r="G327" s="29">
        <f ca="1">'Census Tract'!K321</f>
        <v>4.9326058204743104</v>
      </c>
      <c r="H327" s="29">
        <f ca="1">'Census Tract'!L321</f>
        <v>22.696814960829272</v>
      </c>
      <c r="I327" s="105">
        <f ca="1">'Census Tract'!M321</f>
        <v>49.295893423013112</v>
      </c>
      <c r="J327" s="29">
        <f ca="1">'Census Tract'!N321</f>
        <v>0.25039411487797142</v>
      </c>
      <c r="K327" s="29">
        <f ca="1">'Census Tract'!O321</f>
        <v>1.1915218396431204</v>
      </c>
      <c r="L327" s="29">
        <f ca="1">'Census Tract'!P321</f>
        <v>5.4342814122790815</v>
      </c>
      <c r="M327" s="105">
        <f ca="1">'Census Tract'!Q321</f>
        <v>11.787051936226458</v>
      </c>
      <c r="N327" s="29">
        <f ca="1">'Census Tract'!R321</f>
        <v>0.10424742743812679</v>
      </c>
      <c r="O327" s="29">
        <f ca="1">'Census Tract'!S321</f>
        <v>0.49518938676412683</v>
      </c>
      <c r="P327" s="29">
        <f ca="1">'Census Tract'!T321</f>
        <v>2.1727505654035868</v>
      </c>
      <c r="Q327" s="105">
        <f ca="1">'Census Tract'!U321</f>
        <v>4.6677275209249984</v>
      </c>
    </row>
    <row r="328" spans="1:17" x14ac:dyDescent="0.25">
      <c r="A328" s="80" t="s">
        <v>268</v>
      </c>
      <c r="B328" s="4" t="str">
        <f>'Census Tract'!A322</f>
        <v>Lane</v>
      </c>
      <c r="C328" s="4" t="str">
        <f>'Census Tract'!B322</f>
        <v>Eugene</v>
      </c>
      <c r="D328" s="4">
        <f>'Census Tract'!C322</f>
        <v>41039002902</v>
      </c>
      <c r="E328" s="4">
        <f>'Census Tract'!D322</f>
        <v>1</v>
      </c>
      <c r="F328" s="29">
        <f ca="1">'Census Tract'!J322</f>
        <v>0.75568910036261738</v>
      </c>
      <c r="G328" s="29">
        <f ca="1">'Census Tract'!K322</f>
        <v>3.7554501428333671</v>
      </c>
      <c r="H328" s="29">
        <f ca="1">'Census Tract'!L322</f>
        <v>17.280269311751447</v>
      </c>
      <c r="I328" s="105">
        <f ca="1">'Census Tract'!M322</f>
        <v>37.531535406320273</v>
      </c>
      <c r="J328" s="29">
        <f ca="1">'Census Tract'!N322</f>
        <v>0.66462325682539702</v>
      </c>
      <c r="K328" s="29">
        <f ca="1">'Census Tract'!O322</f>
        <v>3.1626666865878015</v>
      </c>
      <c r="L328" s="29">
        <f ca="1">'Census Tract'!P322</f>
        <v>14.424259981089465</v>
      </c>
      <c r="M328" s="105">
        <f ca="1">'Census Tract'!Q322</f>
        <v>31.286473526116115</v>
      </c>
      <c r="N328" s="29">
        <f ca="1">'Census Tract'!R322</f>
        <v>0.27670484497354492</v>
      </c>
      <c r="O328" s="29">
        <f ca="1">'Census Tract'!S322</f>
        <v>1.314385456451074</v>
      </c>
      <c r="P328" s="29">
        <f ca="1">'Census Tract'!T322</f>
        <v>5.7671505488518049</v>
      </c>
      <c r="Q328" s="105">
        <f ca="1">'Census Tract'!U322</f>
        <v>12.389589381693709</v>
      </c>
    </row>
    <row r="329" spans="1:17" x14ac:dyDescent="0.25">
      <c r="A329" s="80" t="s">
        <v>268</v>
      </c>
      <c r="B329" s="4" t="str">
        <f>'Census Tract'!A323</f>
        <v>Lane</v>
      </c>
      <c r="C329" s="4" t="str">
        <f>'Census Tract'!B323</f>
        <v>Eugene</v>
      </c>
      <c r="D329" s="4">
        <f>'Census Tract'!C323</f>
        <v>41039002700</v>
      </c>
      <c r="E329" s="4">
        <f>'Census Tract'!D323</f>
        <v>1</v>
      </c>
      <c r="F329" s="29">
        <f ca="1">'Census Tract'!J323</f>
        <v>0.35906499997349023</v>
      </c>
      <c r="G329" s="29">
        <f ca="1">'Census Tract'!K323</f>
        <v>1.7843987756206259</v>
      </c>
      <c r="H329" s="29">
        <f ca="1">'Census Tract'!L323</f>
        <v>8.2107045039932327</v>
      </c>
      <c r="I329" s="105">
        <f ca="1">'Census Tract'!M323</f>
        <v>17.833075471392736</v>
      </c>
      <c r="J329" s="29">
        <f ca="1">'Census Tract'!N323</f>
        <v>0.73663038204581577</v>
      </c>
      <c r="K329" s="29">
        <f ca="1">'Census Tract'!O323</f>
        <v>3.5053187587096208</v>
      </c>
      <c r="L329" s="29">
        <f ca="1">'Census Tract'!P323</f>
        <v>15.987024275001387</v>
      </c>
      <c r="M329" s="105">
        <f ca="1">'Census Tract'!Q323</f>
        <v>34.676136758277437</v>
      </c>
      <c r="N329" s="29">
        <f ca="1">'Census Tract'!R323</f>
        <v>0.30668381458751531</v>
      </c>
      <c r="O329" s="29">
        <f ca="1">'Census Tract'!S323</f>
        <v>1.4567896187770304</v>
      </c>
      <c r="P329" s="29">
        <f ca="1">'Census Tract'!T323</f>
        <v>6.3919796192634575</v>
      </c>
      <c r="Q329" s="105">
        <f ca="1">'Census Tract'!U323</f>
        <v>13.73191182508597</v>
      </c>
    </row>
    <row r="330" spans="1:17" x14ac:dyDescent="0.25">
      <c r="A330" s="80" t="s">
        <v>268</v>
      </c>
      <c r="B330" s="4" t="str">
        <f>'Census Tract'!A324</f>
        <v>Lane</v>
      </c>
      <c r="C330" s="4" t="str">
        <f>'Census Tract'!B324</f>
        <v>Eugene</v>
      </c>
      <c r="D330" s="4">
        <f>'Census Tract'!C324</f>
        <v>41039004000</v>
      </c>
      <c r="E330" s="4">
        <f>'Census Tract'!D324</f>
        <v>1</v>
      </c>
      <c r="F330" s="29">
        <f ca="1">'Census Tract'!J324</f>
        <v>1.3906882913896546</v>
      </c>
      <c r="G330" s="29">
        <f ca="1">'Census Tract'!K324</f>
        <v>6.9111232913507363</v>
      </c>
      <c r="H330" s="29">
        <f ca="1">'Census Tract'!L324</f>
        <v>31.800734180738086</v>
      </c>
      <c r="I330" s="105">
        <f ca="1">'Census Tract'!M324</f>
        <v>69.068968736482049</v>
      </c>
      <c r="J330" s="29">
        <f ca="1">'Census Tract'!N324</f>
        <v>0.35451591615488337</v>
      </c>
      <c r="K330" s="29">
        <f ca="1">'Census Tract'!O324</f>
        <v>1.6869943481119529</v>
      </c>
      <c r="L330" s="29">
        <f ca="1">'Census Tract'!P324</f>
        <v>7.6940276909322058</v>
      </c>
      <c r="M330" s="105">
        <f ca="1">'Census Tract'!Q324</f>
        <v>16.688481348585153</v>
      </c>
      <c r="N330" s="29">
        <f ca="1">'Census Tract'!R324</f>
        <v>0.14759680858724764</v>
      </c>
      <c r="O330" s="29">
        <f ca="1">'Census Tract'!S324</f>
        <v>0.701104813123959</v>
      </c>
      <c r="P330" s="29">
        <f ca="1">'Census Tract'!T324</f>
        <v>3.0762490470092865</v>
      </c>
      <c r="Q330" s="105">
        <f ca="1">'Census Tract'!U324</f>
        <v>6.6087164199068367</v>
      </c>
    </row>
    <row r="331" spans="1:17" x14ac:dyDescent="0.25">
      <c r="A331" s="80" t="s">
        <v>268</v>
      </c>
      <c r="B331" s="4" t="str">
        <f>'Census Tract'!A325</f>
        <v>Lane</v>
      </c>
      <c r="C331" s="4" t="str">
        <f>'Census Tract'!B325</f>
        <v>Eugene</v>
      </c>
      <c r="D331" s="4">
        <f>'Census Tract'!C325</f>
        <v>41039002301</v>
      </c>
      <c r="E331" s="4">
        <f>'Census Tract'!D325</f>
        <v>1</v>
      </c>
      <c r="F331" s="29">
        <f ca="1">'Census Tract'!J325</f>
        <v>0.71212054388047852</v>
      </c>
      <c r="G331" s="29">
        <f ca="1">'Census Tract'!K325</f>
        <v>3.5389331365865133</v>
      </c>
      <c r="H331" s="29">
        <f ca="1">'Census Tract'!L325</f>
        <v>16.283991359384068</v>
      </c>
      <c r="I331" s="105">
        <f ca="1">'Census Tract'!M325</f>
        <v>35.367689428619904</v>
      </c>
      <c r="J331" s="29">
        <f ca="1">'Census Tract'!N325</f>
        <v>0.87913925704650475</v>
      </c>
      <c r="K331" s="29">
        <f ca="1">'Census Tract'!O325</f>
        <v>4.1834594449994924</v>
      </c>
      <c r="L331" s="29">
        <f ca="1">'Census Tract'!P325</f>
        <v>19.079881832290479</v>
      </c>
      <c r="M331" s="105">
        <f ca="1">'Census Tract'!Q325</f>
        <v>41.384599182903308</v>
      </c>
      <c r="N331" s="29">
        <f ca="1">'Census Tract'!R325</f>
        <v>0.36601501577474571</v>
      </c>
      <c r="O331" s="29">
        <f ca="1">'Census Tract'!S325</f>
        <v>1.7386208529273548</v>
      </c>
      <c r="P331" s="29">
        <f ca="1">'Census Tract'!T325</f>
        <v>7.6285751314370414</v>
      </c>
      <c r="Q331" s="105">
        <f ca="1">'Census Tract'!U325</f>
        <v>16.388494221764724</v>
      </c>
    </row>
    <row r="332" spans="1:17" x14ac:dyDescent="0.25">
      <c r="A332" s="80" t="s">
        <v>268</v>
      </c>
      <c r="B332" s="4" t="str">
        <f>'Census Tract'!A326</f>
        <v>Lane</v>
      </c>
      <c r="C332" s="4" t="str">
        <f>'Census Tract'!B326</f>
        <v>Eugene</v>
      </c>
      <c r="D332" s="4">
        <f>'Census Tract'!C326</f>
        <v>41039002904</v>
      </c>
      <c r="E332" s="4">
        <f>'Census Tract'!D326</f>
        <v>1</v>
      </c>
      <c r="F332" s="29">
        <f ca="1">'Census Tract'!J326</f>
        <v>2.4768974754098778</v>
      </c>
      <c r="G332" s="29">
        <f ca="1">'Census Tract'!K326</f>
        <v>12.309116240194722</v>
      </c>
      <c r="H332" s="29">
        <f ca="1">'Census Tract'!L326</f>
        <v>56.638974165621377</v>
      </c>
      <c r="I332" s="105">
        <f ca="1">'Census Tract'!M326</f>
        <v>123.0158874219086</v>
      </c>
      <c r="J332" s="29">
        <f ca="1">'Census Tract'!N326</f>
        <v>0.66060892231833535</v>
      </c>
      <c r="K332" s="29">
        <f ca="1">'Census Tract'!O326</f>
        <v>3.1435641320444248</v>
      </c>
      <c r="L332" s="29">
        <f ca="1">'Census Tract'!P326</f>
        <v>14.337137232996813</v>
      </c>
      <c r="M332" s="105">
        <f ca="1">'Census Tract'!Q326</f>
        <v>31.097502753591442</v>
      </c>
      <c r="N332" s="29">
        <f ca="1">'Census Tract'!R326</f>
        <v>0.2750335435316511</v>
      </c>
      <c r="O332" s="29">
        <f ca="1">'Census Tract'!S326</f>
        <v>1.3064465484468395</v>
      </c>
      <c r="P332" s="29">
        <f ca="1">'Census Tract'!T326</f>
        <v>5.7323168724525484</v>
      </c>
      <c r="Q332" s="105">
        <f ca="1">'Census Tract'!U326</f>
        <v>12.314756074745011</v>
      </c>
    </row>
    <row r="333" spans="1:17" x14ac:dyDescent="0.25">
      <c r="A333" s="80" t="s">
        <v>268</v>
      </c>
      <c r="B333" s="4" t="str">
        <f>'Census Tract'!A327</f>
        <v>Lane</v>
      </c>
      <c r="C333" s="4" t="str">
        <f>'Census Tract'!B327</f>
        <v>Undefined</v>
      </c>
      <c r="D333" s="4">
        <f>'Census Tract'!C327</f>
        <v>41039000100</v>
      </c>
      <c r="E333" s="4">
        <f>'Census Tract'!D327</f>
        <v>0</v>
      </c>
      <c r="F333" s="29">
        <f ca="1">'Census Tract'!J327</f>
        <v>0.87583875101299724</v>
      </c>
      <c r="G333" s="29">
        <f ca="1">'Census Tract'!K327</f>
        <v>4.4180593629383793</v>
      </c>
      <c r="H333" s="29">
        <f ca="1">'Census Tract'!L327</f>
        <v>20.471342757896529</v>
      </c>
      <c r="I333" s="105">
        <f ca="1">'Census Tract'!M327</f>
        <v>44.531661362332464</v>
      </c>
      <c r="J333" s="29">
        <f ca="1">'Census Tract'!N327</f>
        <v>1.6615912736026164</v>
      </c>
      <c r="K333" s="29">
        <f ca="1">'Census Tract'!O327</f>
        <v>8.6847907990013411</v>
      </c>
      <c r="L333" s="29">
        <f ca="1">'Census Tract'!P327</f>
        <v>40.518373697441383</v>
      </c>
      <c r="M333" s="105">
        <f ca="1">'Census Tract'!Q327</f>
        <v>88.228472454313987</v>
      </c>
      <c r="N333" s="29">
        <f ca="1">'Census Tract'!R327</f>
        <v>1.1347917376440735</v>
      </c>
      <c r="O333" s="29">
        <f ca="1">'Census Tract'!S327</f>
        <v>5.8787101989884558</v>
      </c>
      <c r="P333" s="29">
        <f ca="1">'Census Tract'!T327</f>
        <v>27.088924159064042</v>
      </c>
      <c r="Q333" s="105">
        <f ca="1">'Census Tract'!U327</f>
        <v>58.875481070688366</v>
      </c>
    </row>
    <row r="334" spans="1:17" x14ac:dyDescent="0.25">
      <c r="A334" s="80" t="s">
        <v>268</v>
      </c>
      <c r="B334" s="4" t="str">
        <f>'Census Tract'!A328</f>
        <v>Lane</v>
      </c>
      <c r="C334" s="4" t="str">
        <f>'Census Tract'!B328</f>
        <v>Eugene</v>
      </c>
      <c r="D334" s="4">
        <f>'Census Tract'!C328</f>
        <v>41039005300</v>
      </c>
      <c r="E334" s="4">
        <f>'Census Tract'!D328</f>
        <v>1</v>
      </c>
      <c r="F334" s="29">
        <f ca="1">'Census Tract'!J328</f>
        <v>0.11568202928016211</v>
      </c>
      <c r="G334" s="29">
        <f ca="1">'Census Tract'!K328</f>
        <v>0.57488998210371622</v>
      </c>
      <c r="H334" s="29">
        <f ca="1">'Census Tract'!L328</f>
        <v>2.6452897355961458</v>
      </c>
      <c r="I334" s="105">
        <f ca="1">'Census Tract'!M328</f>
        <v>5.745384147687199</v>
      </c>
      <c r="J334" s="29">
        <f ca="1">'Census Tract'!N328</f>
        <v>0.52713229995853506</v>
      </c>
      <c r="K334" s="29">
        <f ca="1">'Census Tract'!O328</f>
        <v>2.5084041934771504</v>
      </c>
      <c r="L334" s="29">
        <f ca="1">'Census Tract'!P328</f>
        <v>11.440305858916183</v>
      </c>
      <c r="M334" s="105">
        <f ca="1">'Census Tract'!Q328</f>
        <v>24.814224567146081</v>
      </c>
      <c r="N334" s="29">
        <f ca="1">'Census Tract'!R328</f>
        <v>0.21946277058868177</v>
      </c>
      <c r="O334" s="29">
        <f ca="1">'Census Tract'!S328</f>
        <v>1.0424778573060427</v>
      </c>
      <c r="P334" s="29">
        <f ca="1">'Census Tract'!T328</f>
        <v>4.5740971321772905</v>
      </c>
      <c r="Q334" s="105">
        <f ca="1">'Census Tract'!U328</f>
        <v>9.8265486187008246</v>
      </c>
    </row>
    <row r="335" spans="1:17" x14ac:dyDescent="0.25">
      <c r="A335" s="80" t="s">
        <v>268</v>
      </c>
      <c r="B335" s="4" t="str">
        <f>'Census Tract'!A329</f>
        <v>Lane</v>
      </c>
      <c r="C335" s="4" t="str">
        <f>'Census Tract'!B329</f>
        <v>Springfield</v>
      </c>
      <c r="D335" s="4">
        <f>'Census Tract'!C329</f>
        <v>41039002002</v>
      </c>
      <c r="E335" s="4">
        <f>'Census Tract'!D329</f>
        <v>1</v>
      </c>
      <c r="F335" s="29">
        <f ca="1">'Census Tract'!J329</f>
        <v>0.3620697280067412</v>
      </c>
      <c r="G335" s="29">
        <f ca="1">'Census Tract'!K329</f>
        <v>1.7993309829479951</v>
      </c>
      <c r="H335" s="29">
        <f ca="1">'Census Tract'!L329</f>
        <v>8.2794133282944316</v>
      </c>
      <c r="I335" s="105">
        <f ca="1">'Census Tract'!M329</f>
        <v>17.982306228475519</v>
      </c>
      <c r="J335" s="29">
        <f ca="1">'Census Tract'!N329</f>
        <v>0.95641519630744187</v>
      </c>
      <c r="K335" s="29">
        <f ca="1">'Census Tract'!O329</f>
        <v>4.5511836199594935</v>
      </c>
      <c r="L335" s="29">
        <f ca="1">'Census Tract'!P329</f>
        <v>20.756994733074006</v>
      </c>
      <c r="M335" s="105">
        <f ca="1">'Census Tract'!Q329</f>
        <v>45.022286554003266</v>
      </c>
      <c r="N335" s="29">
        <f ca="1">'Census Tract'!R329</f>
        <v>0.39818756853120174</v>
      </c>
      <c r="O335" s="29">
        <f ca="1">'Census Tract'!S329</f>
        <v>1.8914448320088693</v>
      </c>
      <c r="P335" s="29">
        <f ca="1">'Census Tract'!T329</f>
        <v>8.2991234021227172</v>
      </c>
      <c r="Q335" s="105">
        <f ca="1">'Census Tract'!U329</f>
        <v>17.829035380527149</v>
      </c>
    </row>
    <row r="336" spans="1:17" x14ac:dyDescent="0.25">
      <c r="A336" s="80" t="s">
        <v>268</v>
      </c>
      <c r="B336" s="4" t="str">
        <f>'Census Tract'!A330</f>
        <v>Lane</v>
      </c>
      <c r="C336" s="4" t="str">
        <f>'Census Tract'!B330</f>
        <v>Coburg</v>
      </c>
      <c r="D336" s="4">
        <f>'Census Tract'!C330</f>
        <v>41039000300</v>
      </c>
      <c r="E336" s="4">
        <f>'Census Tract'!D330</f>
        <v>0</v>
      </c>
      <c r="F336" s="29">
        <f ca="1">'Census Tract'!J330</f>
        <v>3.4726238198059187</v>
      </c>
      <c r="G336" s="29">
        <f ca="1">'Census Tract'!K330</f>
        <v>17.517217824983749</v>
      </c>
      <c r="H336" s="29">
        <f ca="1">'Census Tract'!L330</f>
        <v>81.167078303238867</v>
      </c>
      <c r="I336" s="105">
        <f ca="1">'Census Tract'!M330</f>
        <v>176.56413101556382</v>
      </c>
      <c r="J336" s="29">
        <f ca="1">'Census Tract'!N330</f>
        <v>0.68559351649549405</v>
      </c>
      <c r="K336" s="29">
        <f ca="1">'Census Tract'!O330</f>
        <v>3.583454221569923</v>
      </c>
      <c r="L336" s="29">
        <f ca="1">'Census Tract'!P330</f>
        <v>16.718392030115453</v>
      </c>
      <c r="M336" s="105">
        <f ca="1">'Census Tract'!Q330</f>
        <v>36.404180526194416</v>
      </c>
      <c r="N336" s="29">
        <f ca="1">'Census Tract'!R330</f>
        <v>0.46822938364052763</v>
      </c>
      <c r="O336" s="29">
        <f ca="1">'Census Tract'!S330</f>
        <v>2.4256299739970384</v>
      </c>
      <c r="P336" s="29">
        <f ca="1">'Census Tract'!T330</f>
        <v>11.177231770136336</v>
      </c>
      <c r="Q336" s="105">
        <f ca="1">'Census Tract'!U330</f>
        <v>24.292766063401146</v>
      </c>
    </row>
    <row r="337" spans="1:17" x14ac:dyDescent="0.25">
      <c r="A337" s="80" t="s">
        <v>268</v>
      </c>
      <c r="B337" s="4" t="str">
        <f>'Census Tract'!A331</f>
        <v>Lane</v>
      </c>
      <c r="C337" s="4" t="str">
        <f>'Census Tract'!B331</f>
        <v>Eugene</v>
      </c>
      <c r="D337" s="4">
        <f>'Census Tract'!C331</f>
        <v>41039004403</v>
      </c>
      <c r="E337" s="4">
        <f>'Census Tract'!D331</f>
        <v>1</v>
      </c>
      <c r="F337" s="29">
        <f ca="1">'Census Tract'!J331</f>
        <v>1.3466189469019738</v>
      </c>
      <c r="G337" s="29">
        <f ca="1">'Census Tract'!K331</f>
        <v>6.6921175838826548</v>
      </c>
      <c r="H337" s="29">
        <f ca="1">'Census Tract'!L331</f>
        <v>30.79300475765384</v>
      </c>
      <c r="I337" s="105">
        <f ca="1">'Census Tract'!M331</f>
        <v>66.880250965934536</v>
      </c>
      <c r="J337" s="29">
        <f ca="1">'Census Tract'!N331</f>
        <v>0.74867338556700069</v>
      </c>
      <c r="K337" s="29">
        <f ca="1">'Census Tract'!O331</f>
        <v>3.5626264223397506</v>
      </c>
      <c r="L337" s="29">
        <f ca="1">'Census Tract'!P331</f>
        <v>16.248392519279335</v>
      </c>
      <c r="M337" s="105">
        <f ca="1">'Census Tract'!Q331</f>
        <v>35.243049075851452</v>
      </c>
      <c r="N337" s="29">
        <f ca="1">'Census Tract'!R331</f>
        <v>0.3116977189131967</v>
      </c>
      <c r="O337" s="29">
        <f ca="1">'Census Tract'!S331</f>
        <v>1.4806063427897338</v>
      </c>
      <c r="P337" s="29">
        <f ca="1">'Census Tract'!T331</f>
        <v>6.4964806484612252</v>
      </c>
      <c r="Q337" s="105">
        <f ca="1">'Census Tract'!U331</f>
        <v>13.95641174593206</v>
      </c>
    </row>
    <row r="338" spans="1:17" x14ac:dyDescent="0.25">
      <c r="A338" s="80" t="s">
        <v>268</v>
      </c>
      <c r="B338" s="4" t="str">
        <f>'Census Tract'!A332</f>
        <v>Lane</v>
      </c>
      <c r="C338" s="4" t="str">
        <f>'Census Tract'!B332</f>
        <v>Springfield</v>
      </c>
      <c r="D338" s="4">
        <f>'Census Tract'!C332</f>
        <v>41039003302</v>
      </c>
      <c r="E338" s="4">
        <f>'Census Tract'!D332</f>
        <v>1</v>
      </c>
      <c r="F338" s="29">
        <f ca="1">'Census Tract'!J332</f>
        <v>1.0842060319980562</v>
      </c>
      <c r="G338" s="29">
        <f ca="1">'Census Tract'!K332</f>
        <v>5.3880381439590721</v>
      </c>
      <c r="H338" s="29">
        <f ca="1">'Census Tract'!L332</f>
        <v>24.792434102015829</v>
      </c>
      <c r="I338" s="105">
        <f ca="1">'Census Tract'!M332</f>
        <v>53.847431514038036</v>
      </c>
      <c r="J338" s="29">
        <f ca="1">'Census Tract'!N332</f>
        <v>0.56200683098863324</v>
      </c>
      <c r="K338" s="29">
        <f ca="1">'Census Tract'!O332</f>
        <v>2.6743576360727355</v>
      </c>
      <c r="L338" s="29">
        <f ca="1">'Census Tract'!P332</f>
        <v>12.197184732971085</v>
      </c>
      <c r="M338" s="105">
        <f ca="1">'Census Tract'!Q332</f>
        <v>26.455908153454175</v>
      </c>
      <c r="N338" s="29">
        <f ca="1">'Census Tract'!R332</f>
        <v>0.2339822018651343</v>
      </c>
      <c r="O338" s="29">
        <f ca="1">'Census Tract'!S332</f>
        <v>1.1114471205928298</v>
      </c>
      <c r="P338" s="29">
        <f ca="1">'Census Tract'!T332</f>
        <v>4.8767146958958261</v>
      </c>
      <c r="Q338" s="105">
        <f ca="1">'Census Tract'!U332</f>
        <v>10.476662972817634</v>
      </c>
    </row>
    <row r="339" spans="1:17" x14ac:dyDescent="0.25">
      <c r="A339" s="80" t="s">
        <v>268</v>
      </c>
      <c r="B339" s="4" t="str">
        <f>'Census Tract'!A333</f>
        <v>Lane</v>
      </c>
      <c r="C339" s="4" t="str">
        <f>'Census Tract'!B333</f>
        <v>Springfield</v>
      </c>
      <c r="D339" s="4">
        <f>'Census Tract'!C333</f>
        <v>41039002102</v>
      </c>
      <c r="E339" s="4">
        <f>'Census Tract'!D333</f>
        <v>1</v>
      </c>
      <c r="F339" s="29">
        <f ca="1">'Census Tract'!J333</f>
        <v>2.9771846929461634</v>
      </c>
      <c r="G339" s="29">
        <f ca="1">'Census Tract'!K333</f>
        <v>14.795328760201702</v>
      </c>
      <c r="H339" s="29">
        <f ca="1">'Census Tract'!L333</f>
        <v>68.078993411770938</v>
      </c>
      <c r="I339" s="105">
        <f ca="1">'Census Tract'!M333</f>
        <v>147.86280847619219</v>
      </c>
      <c r="J339" s="29">
        <f ca="1">'Census Tract'!N333</f>
        <v>1.0392108455155888</v>
      </c>
      <c r="K339" s="29">
        <f ca="1">'Census Tract'!O333</f>
        <v>4.945173807416638</v>
      </c>
      <c r="L339" s="29">
        <f ca="1">'Census Tract'!P333</f>
        <v>22.553901412484926</v>
      </c>
      <c r="M339" s="105">
        <f ca="1">'Census Tract'!Q333</f>
        <v>48.919808737324637</v>
      </c>
      <c r="N339" s="29">
        <f ca="1">'Census Tract'!R333</f>
        <v>0.4326581607702617</v>
      </c>
      <c r="O339" s="29">
        <f ca="1">'Census Tract'!S333</f>
        <v>2.0551848095962058</v>
      </c>
      <c r="P339" s="29">
        <f ca="1">'Census Tract'!T333</f>
        <v>9.0175679778573716</v>
      </c>
      <c r="Q339" s="105">
        <f ca="1">'Census Tract'!U333</f>
        <v>19.372472336344035</v>
      </c>
    </row>
    <row r="340" spans="1:17" x14ac:dyDescent="0.25">
      <c r="A340" s="80" t="s">
        <v>268</v>
      </c>
      <c r="B340" s="4" t="str">
        <f>'Census Tract'!A334</f>
        <v>Lane</v>
      </c>
      <c r="C340" s="4" t="str">
        <f>'Census Tract'!B334</f>
        <v>Cottage Grove</v>
      </c>
      <c r="D340" s="4">
        <f>'Census Tract'!C334</f>
        <v>41039001302</v>
      </c>
      <c r="E340" s="4">
        <f>'Census Tract'!D334</f>
        <v>0</v>
      </c>
      <c r="F340" s="29">
        <f ca="1">'Census Tract'!J334</f>
        <v>1.7455312651767805</v>
      </c>
      <c r="G340" s="29">
        <f ca="1">'Census Tract'!K334</f>
        <v>8.805114800522805</v>
      </c>
      <c r="H340" s="29">
        <f ca="1">'Census Tract'!L334</f>
        <v>40.799026970123613</v>
      </c>
      <c r="I340" s="105">
        <f ca="1">'Census Tract'!M334</f>
        <v>88.75081983791172</v>
      </c>
      <c r="J340" s="29">
        <f ca="1">'Census Tract'!N334</f>
        <v>1.2244879836098563</v>
      </c>
      <c r="K340" s="29">
        <f ca="1">'Census Tract'!O334</f>
        <v>6.4001431293541424</v>
      </c>
      <c r="L340" s="29">
        <f ca="1">'Census Tract'!P334</f>
        <v>29.859486202258609</v>
      </c>
      <c r="M340" s="105">
        <f ca="1">'Census Tract'!Q334</f>
        <v>65.018820241107065</v>
      </c>
      <c r="N340" s="29">
        <f ca="1">'Census Tract'!R334</f>
        <v>0.83626994720076786</v>
      </c>
      <c r="O340" s="29">
        <f ca="1">'Census Tract'!S334</f>
        <v>4.3322386871824845</v>
      </c>
      <c r="P340" s="29">
        <f ca="1">'Census Tract'!T334</f>
        <v>19.96282879469765</v>
      </c>
      <c r="Q340" s="105">
        <f ca="1">'Census Tract'!U334</f>
        <v>43.387516680921699</v>
      </c>
    </row>
    <row r="341" spans="1:17" x14ac:dyDescent="0.25">
      <c r="A341" s="80" t="s">
        <v>268</v>
      </c>
      <c r="B341" s="4" t="str">
        <f>'Census Tract'!A335</f>
        <v>Lane</v>
      </c>
      <c r="C341" s="4" t="str">
        <f>'Census Tract'!B335</f>
        <v>Eugene</v>
      </c>
      <c r="D341" s="4">
        <f>'Census Tract'!C335</f>
        <v>41039001002</v>
      </c>
      <c r="E341" s="4">
        <f>'Census Tract'!D335</f>
        <v>0</v>
      </c>
      <c r="F341" s="29">
        <f ca="1">'Census Tract'!J335</f>
        <v>2.9240721810135679</v>
      </c>
      <c r="G341" s="29">
        <f ca="1">'Census Tract'!K335</f>
        <v>14.750117487143397</v>
      </c>
      <c r="H341" s="29">
        <f ca="1">'Census Tract'!L335</f>
        <v>68.345553102240515</v>
      </c>
      <c r="I341" s="105">
        <f ca="1">'Census Tract'!M335</f>
        <v>148.67324837283979</v>
      </c>
      <c r="J341" s="29">
        <f ca="1">'Census Tract'!N335</f>
        <v>1.1702658859927937</v>
      </c>
      <c r="K341" s="29">
        <f ca="1">'Census Tract'!O335</f>
        <v>6.1167355417190628</v>
      </c>
      <c r="L341" s="29">
        <f ca="1">'Census Tract'!P335</f>
        <v>28.537264998518275</v>
      </c>
      <c r="M341" s="105">
        <f ca="1">'Census Tract'!Q335</f>
        <v>62.139692911767085</v>
      </c>
      <c r="N341" s="29">
        <f ca="1">'Census Tract'!R335</f>
        <v>0.79923870531168184</v>
      </c>
      <c r="O341" s="29">
        <f ca="1">'Census Tract'!S335</f>
        <v>4.1404008969051826</v>
      </c>
      <c r="P341" s="29">
        <f ca="1">'Census Tract'!T335</f>
        <v>19.078845884201662</v>
      </c>
      <c r="Q341" s="105">
        <f ca="1">'Census Tract'!U335</f>
        <v>41.466254736072408</v>
      </c>
    </row>
    <row r="342" spans="1:17" x14ac:dyDescent="0.25">
      <c r="A342" s="80" t="s">
        <v>268</v>
      </c>
      <c r="B342" s="4" t="str">
        <f>'Census Tract'!A336</f>
        <v>Lane</v>
      </c>
      <c r="C342" s="4" t="str">
        <f>'Census Tract'!B336</f>
        <v>Eugene</v>
      </c>
      <c r="D342" s="4">
        <f>'Census Tract'!C336</f>
        <v>41039005200</v>
      </c>
      <c r="E342" s="4">
        <f>'Census Tract'!D336</f>
        <v>1</v>
      </c>
      <c r="F342" s="29">
        <f ca="1">'Census Tract'!J336</f>
        <v>0.1096725732136602</v>
      </c>
      <c r="G342" s="29">
        <f ca="1">'Census Tract'!K336</f>
        <v>0.54502556744897779</v>
      </c>
      <c r="H342" s="29">
        <f ca="1">'Census Tract'!L336</f>
        <v>2.507872086993749</v>
      </c>
      <c r="I342" s="105">
        <f ca="1">'Census Tract'!M336</f>
        <v>5.4469226335216305</v>
      </c>
      <c r="J342" s="29">
        <f ca="1">'Census Tract'!N336</f>
        <v>0.48096745312732586</v>
      </c>
      <c r="K342" s="29">
        <f ca="1">'Census Tract'!O336</f>
        <v>2.2887248162283185</v>
      </c>
      <c r="L342" s="29">
        <f ca="1">'Census Tract'!P336</f>
        <v>10.438394255850701</v>
      </c>
      <c r="M342" s="105">
        <f ca="1">'Census Tract'!Q336</f>
        <v>22.641060683112347</v>
      </c>
      <c r="N342" s="29">
        <f ca="1">'Census Tract'!R336</f>
        <v>0.20024280400690286</v>
      </c>
      <c r="O342" s="29">
        <f ca="1">'Census Tract'!S336</f>
        <v>0.95118041525734587</v>
      </c>
      <c r="P342" s="29">
        <f ca="1">'Census Tract'!T336</f>
        <v>4.1735098535858475</v>
      </c>
      <c r="Q342" s="105">
        <f ca="1">'Census Tract'!U336</f>
        <v>8.9659655887908052</v>
      </c>
    </row>
    <row r="343" spans="1:17" x14ac:dyDescent="0.25">
      <c r="A343" s="80" t="s">
        <v>268</v>
      </c>
      <c r="B343" s="4" t="str">
        <f>'Census Tract'!A337</f>
        <v>Lane</v>
      </c>
      <c r="C343" s="4" t="str">
        <f>'Census Tract'!B337</f>
        <v>Florence</v>
      </c>
      <c r="D343" s="4">
        <f>'Census Tract'!C337</f>
        <v>41039000706</v>
      </c>
      <c r="E343" s="4">
        <f>'Census Tract'!D337</f>
        <v>0</v>
      </c>
      <c r="F343" s="29">
        <f ca="1">'Census Tract'!J337</f>
        <v>0.58081938225072449</v>
      </c>
      <c r="G343" s="29">
        <f ca="1">'Census Tract'!K337</f>
        <v>2.9298709459486099</v>
      </c>
      <c r="H343" s="29">
        <f ca="1">'Census Tract'!L337</f>
        <v>13.575732565762964</v>
      </c>
      <c r="I343" s="105">
        <f ca="1">'Census Tract'!M337</f>
        <v>29.531522798178372</v>
      </c>
      <c r="J343" s="29">
        <f ca="1">'Census Tract'!N337</f>
        <v>0.77075214833578831</v>
      </c>
      <c r="K343" s="29">
        <f ca="1">'Census Tract'!O337</f>
        <v>4.0285606168740955</v>
      </c>
      <c r="L343" s="29">
        <f ca="1">'Census Tract'!P337</f>
        <v>18.795009380775113</v>
      </c>
      <c r="M343" s="105">
        <f ca="1">'Census Tract'!Q337</f>
        <v>40.926000135464569</v>
      </c>
      <c r="N343" s="29">
        <f ca="1">'Census Tract'!R337</f>
        <v>0.52638888010436813</v>
      </c>
      <c r="O343" s="29">
        <f ca="1">'Census Tract'!S337</f>
        <v>2.7269212274386891</v>
      </c>
      <c r="P343" s="29">
        <f ca="1">'Census Tract'!T337</f>
        <v>12.565573028338617</v>
      </c>
      <c r="Q343" s="105">
        <f ca="1">'Census Tract'!U337</f>
        <v>27.310208136293284</v>
      </c>
    </row>
    <row r="344" spans="1:17" x14ac:dyDescent="0.25">
      <c r="A344" s="80" t="s">
        <v>268</v>
      </c>
      <c r="B344" s="4" t="str">
        <f>'Census Tract'!A338</f>
        <v>Lane</v>
      </c>
      <c r="C344" s="4" t="str">
        <f>'Census Tract'!B338</f>
        <v>Eugene</v>
      </c>
      <c r="D344" s="4">
        <f>'Census Tract'!C338</f>
        <v>41039005100</v>
      </c>
      <c r="E344" s="4">
        <f>'Census Tract'!D338</f>
        <v>1</v>
      </c>
      <c r="F344" s="29">
        <f ca="1">'Census Tract'!J338</f>
        <v>0.281442859114507</v>
      </c>
      <c r="G344" s="29">
        <f ca="1">'Census Tract'!K338</f>
        <v>1.3986500863302536</v>
      </c>
      <c r="H344" s="29">
        <f ca="1">'Census Tract'!L338</f>
        <v>6.4357265428789363</v>
      </c>
      <c r="I344" s="105">
        <f ca="1">'Census Tract'!M338</f>
        <v>13.977947580087474</v>
      </c>
      <c r="J344" s="29">
        <f ca="1">'Census Tract'!N338</f>
        <v>0.56551937368231209</v>
      </c>
      <c r="K344" s="29">
        <f ca="1">'Census Tract'!O338</f>
        <v>2.6910723712981892</v>
      </c>
      <c r="L344" s="29">
        <f ca="1">'Census Tract'!P338</f>
        <v>12.273417137552153</v>
      </c>
      <c r="M344" s="105">
        <f ca="1">'Census Tract'!Q338</f>
        <v>26.62125757941326</v>
      </c>
      <c r="N344" s="29">
        <f ca="1">'Census Tract'!R338</f>
        <v>0.23544459062679135</v>
      </c>
      <c r="O344" s="29">
        <f ca="1">'Census Tract'!S338</f>
        <v>1.1183936650965347</v>
      </c>
      <c r="P344" s="29">
        <f ca="1">'Census Tract'!T338</f>
        <v>4.9071941627451743</v>
      </c>
      <c r="Q344" s="105">
        <f ca="1">'Census Tract'!U338</f>
        <v>10.542142116397741</v>
      </c>
    </row>
    <row r="345" spans="1:17" x14ac:dyDescent="0.25">
      <c r="A345" s="80" t="s">
        <v>268</v>
      </c>
      <c r="B345" s="4" t="str">
        <f>'Census Tract'!A339</f>
        <v>Lane</v>
      </c>
      <c r="C345" s="4" t="str">
        <f>'Census Tract'!B339</f>
        <v>Eugene</v>
      </c>
      <c r="D345" s="4">
        <f>'Census Tract'!C339</f>
        <v>41039003102</v>
      </c>
      <c r="E345" s="4">
        <f>'Census Tract'!D339</f>
        <v>1</v>
      </c>
      <c r="F345" s="29">
        <f ca="1">'Census Tract'!J339</f>
        <v>1.5529436051852066</v>
      </c>
      <c r="G345" s="29">
        <f ca="1">'Census Tract'!K339</f>
        <v>7.7174624870286763</v>
      </c>
      <c r="H345" s="29">
        <f ca="1">'Census Tract'!L339</f>
        <v>35.51101069300281</v>
      </c>
      <c r="I345" s="105">
        <f ca="1">'Census Tract'!M339</f>
        <v>77.127429618952405</v>
      </c>
      <c r="J345" s="29">
        <f ca="1">'Census Tract'!N339</f>
        <v>1.2886013767667948</v>
      </c>
      <c r="K345" s="29">
        <f ca="1">'Census Tract'!O339</f>
        <v>6.131920008423914</v>
      </c>
      <c r="L345" s="29">
        <f ca="1">'Census Tract'!P339</f>
        <v>27.966402137740843</v>
      </c>
      <c r="M345" s="105">
        <f ca="1">'Census Tract'!Q339</f>
        <v>60.659617980419924</v>
      </c>
      <c r="N345" s="29">
        <f ca="1">'Census Tract'!R339</f>
        <v>0.536487762847915</v>
      </c>
      <c r="O345" s="29">
        <f ca="1">'Census Tract'!S339</f>
        <v>2.5483894693592739</v>
      </c>
      <c r="P345" s="29">
        <f ca="1">'Census Tract'!T339</f>
        <v>11.181610124161143</v>
      </c>
      <c r="Q345" s="105">
        <f ca="1">'Census Tract'!U339</f>
        <v>24.021491530531858</v>
      </c>
    </row>
    <row r="346" spans="1:17" x14ac:dyDescent="0.25">
      <c r="A346" s="80" t="s">
        <v>268</v>
      </c>
      <c r="B346" s="4" t="str">
        <f>'Census Tract'!A340</f>
        <v>Lane</v>
      </c>
      <c r="C346" s="4" t="str">
        <f>'Census Tract'!B340</f>
        <v>Eugene</v>
      </c>
      <c r="D346" s="4">
        <f>'Census Tract'!C340</f>
        <v>41039002903</v>
      </c>
      <c r="E346" s="4">
        <f>'Census Tract'!D340</f>
        <v>1</v>
      </c>
      <c r="F346" s="29">
        <f ca="1">'Census Tract'!J340</f>
        <v>0.13170724545750059</v>
      </c>
      <c r="G346" s="29">
        <f ca="1">'Census Tract'!K340</f>
        <v>0.6545284211830189</v>
      </c>
      <c r="H346" s="29">
        <f ca="1">'Census Tract'!L340</f>
        <v>3.0117367985358721</v>
      </c>
      <c r="I346" s="105">
        <f ca="1">'Census Tract'!M340</f>
        <v>6.5412815187953823</v>
      </c>
      <c r="J346" s="29">
        <f ca="1">'Census Tract'!N340</f>
        <v>0.57379893860312681</v>
      </c>
      <c r="K346" s="29">
        <f ca="1">'Census Tract'!O340</f>
        <v>2.7304713900439039</v>
      </c>
      <c r="L346" s="29">
        <f ca="1">'Census Tract'!P340</f>
        <v>12.453107805493245</v>
      </c>
      <c r="M346" s="105">
        <f ca="1">'Census Tract'!Q340</f>
        <v>27.011009797745398</v>
      </c>
      <c r="N346" s="29">
        <f ca="1">'Census Tract'!R340</f>
        <v>0.23889164985069736</v>
      </c>
      <c r="O346" s="29">
        <f ca="1">'Census Tract'!S340</f>
        <v>1.1347676628552685</v>
      </c>
      <c r="P346" s="29">
        <f ca="1">'Census Tract'!T340</f>
        <v>4.9790386203186401</v>
      </c>
      <c r="Q346" s="105">
        <f ca="1">'Census Tract'!U340</f>
        <v>10.69648581197943</v>
      </c>
    </row>
    <row r="347" spans="1:17" x14ac:dyDescent="0.25">
      <c r="A347" s="80" t="s">
        <v>268</v>
      </c>
      <c r="B347" s="4" t="str">
        <f>'Census Tract'!A341</f>
        <v>Lane</v>
      </c>
      <c r="C347" s="4" t="str">
        <f>'Census Tract'!B341</f>
        <v>Veneta</v>
      </c>
      <c r="D347" s="4">
        <f>'Census Tract'!C341</f>
        <v>41039000902</v>
      </c>
      <c r="E347" s="4">
        <f>'Census Tract'!D341</f>
        <v>0</v>
      </c>
      <c r="F347" s="29">
        <f ca="1">'Census Tract'!J341</f>
        <v>1.1754677974121803</v>
      </c>
      <c r="G347" s="29">
        <f ca="1">'Census Tract'!K341</f>
        <v>5.9295007239436144</v>
      </c>
      <c r="H347" s="29">
        <f ca="1">'Census Tract'!L341</f>
        <v>27.474696859282183</v>
      </c>
      <c r="I347" s="105">
        <f ca="1">'Census Tract'!M341</f>
        <v>59.766177091551462</v>
      </c>
      <c r="J347" s="29">
        <f ca="1">'Census Tract'!N341</f>
        <v>1.5228758459565122</v>
      </c>
      <c r="K347" s="29">
        <f ca="1">'Census Tract'!O341</f>
        <v>7.9597542097754035</v>
      </c>
      <c r="L347" s="29">
        <f ca="1">'Census Tract'!P341</f>
        <v>37.13575871609342</v>
      </c>
      <c r="M347" s="105">
        <f ca="1">'Census Tract'!Q341</f>
        <v>80.862852231401277</v>
      </c>
      <c r="N347" s="29">
        <f ca="1">'Census Tract'!R341</f>
        <v>1.040055370357271</v>
      </c>
      <c r="O347" s="29">
        <f ca="1">'Census Tract'!S341</f>
        <v>5.3879349931870166</v>
      </c>
      <c r="P347" s="29">
        <f ca="1">'Census Tract'!T341</f>
        <v>24.827446406445482</v>
      </c>
      <c r="Q347" s="105">
        <f ca="1">'Census Tract'!U341</f>
        <v>53.960350819141404</v>
      </c>
    </row>
    <row r="348" spans="1:17" x14ac:dyDescent="0.25">
      <c r="A348" s="80" t="s">
        <v>268</v>
      </c>
      <c r="B348" s="4" t="str">
        <f>'Census Tract'!A342</f>
        <v>Lane</v>
      </c>
      <c r="C348" s="4" t="str">
        <f>'Census Tract'!B342</f>
        <v>Junction City</v>
      </c>
      <c r="D348" s="4">
        <f>'Census Tract'!C342</f>
        <v>41039000402</v>
      </c>
      <c r="E348" s="4">
        <f>'Census Tract'!D342</f>
        <v>0</v>
      </c>
      <c r="F348" s="29">
        <f ca="1">'Census Tract'!J342</f>
        <v>1.0003000472095811</v>
      </c>
      <c r="G348" s="29">
        <f ca="1">'Census Tract'!K342</f>
        <v>5.0458888513559392</v>
      </c>
      <c r="H348" s="29">
        <f ca="1">'Census Tract'!L342</f>
        <v>23.380428307702878</v>
      </c>
      <c r="I348" s="105">
        <f ca="1">'Census Tract'!M342</f>
        <v>50.859844819084969</v>
      </c>
      <c r="J348" s="29">
        <f ca="1">'Census Tract'!N342</f>
        <v>1.0721338688330797</v>
      </c>
      <c r="K348" s="29">
        <f ca="1">'Census Tract'!O342</f>
        <v>5.6038199690052695</v>
      </c>
      <c r="L348" s="29">
        <f ca="1">'Census Tract'!P342</f>
        <v>26.144287973344056</v>
      </c>
      <c r="M348" s="105">
        <f ca="1">'Census Tract'!Q342</f>
        <v>56.929002346397191</v>
      </c>
      <c r="N348" s="29">
        <f ca="1">'Census Tract'!R342</f>
        <v>0.7322189730584282</v>
      </c>
      <c r="O348" s="29">
        <f ca="1">'Census Tract'!S342</f>
        <v>3.7932098040720303</v>
      </c>
      <c r="P348" s="29">
        <f ca="1">'Census Tract'!T342</f>
        <v>17.478999512445128</v>
      </c>
      <c r="Q348" s="105">
        <f ca="1">'Census Tract'!U342</f>
        <v>37.989124222388106</v>
      </c>
    </row>
    <row r="349" spans="1:17" x14ac:dyDescent="0.25">
      <c r="A349" s="80" t="s">
        <v>268</v>
      </c>
      <c r="B349" s="4" t="str">
        <f>'Census Tract'!A343</f>
        <v>Lane</v>
      </c>
      <c r="C349" s="4" t="str">
        <f>'Census Tract'!B343</f>
        <v>Eugene</v>
      </c>
      <c r="D349" s="4">
        <f>'Census Tract'!C343</f>
        <v>41039002504</v>
      </c>
      <c r="E349" s="4">
        <f>'Census Tract'!D343</f>
        <v>1</v>
      </c>
      <c r="F349" s="29">
        <f ca="1">'Census Tract'!J343</f>
        <v>1.0516548116378375</v>
      </c>
      <c r="G349" s="29">
        <f ca="1">'Census Tract'!K343</f>
        <v>5.2262725645792392</v>
      </c>
      <c r="H349" s="29">
        <f ca="1">'Census Tract'!L343</f>
        <v>24.048088505419511</v>
      </c>
      <c r="I349" s="105">
        <f ca="1">'Census Tract'!M343</f>
        <v>52.230764978974541</v>
      </c>
      <c r="J349" s="29">
        <f ca="1">'Census Tract'!N343</f>
        <v>0.5293903631187572</v>
      </c>
      <c r="K349" s="29">
        <f ca="1">'Census Tract'!O343</f>
        <v>2.5191493804077996</v>
      </c>
      <c r="L349" s="29">
        <f ca="1">'Census Tract'!P343</f>
        <v>11.489312404718298</v>
      </c>
      <c r="M349" s="105">
        <f ca="1">'Census Tract'!Q343</f>
        <v>24.920520626691207</v>
      </c>
      <c r="N349" s="29">
        <f ca="1">'Census Tract'!R343</f>
        <v>0.22040287764974703</v>
      </c>
      <c r="O349" s="29">
        <f ca="1">'Census Tract'!S343</f>
        <v>1.0469434930584245</v>
      </c>
      <c r="P349" s="29">
        <f ca="1">'Census Tract'!T343</f>
        <v>4.593691075151872</v>
      </c>
      <c r="Q349" s="105">
        <f ca="1">'Census Tract'!U343</f>
        <v>9.8686423538594674</v>
      </c>
    </row>
    <row r="350" spans="1:17" x14ac:dyDescent="0.25">
      <c r="A350" s="80" t="s">
        <v>268</v>
      </c>
      <c r="B350" s="4" t="str">
        <f>'Census Tract'!A344</f>
        <v>Lane</v>
      </c>
      <c r="C350" s="4" t="str">
        <f>'Census Tract'!B344</f>
        <v>Eugene</v>
      </c>
      <c r="D350" s="4">
        <f>'Census Tract'!C344</f>
        <v>41039003101</v>
      </c>
      <c r="E350" s="4">
        <f>'Census Tract'!D344</f>
        <v>1</v>
      </c>
      <c r="F350" s="29">
        <f ca="1">'Census Tract'!J344</f>
        <v>0.54435656202396632</v>
      </c>
      <c r="G350" s="29">
        <f ca="1">'Census Tract'!K344</f>
        <v>2.7052182274750631</v>
      </c>
      <c r="H350" s="29">
        <f ca="1">'Census Tract'!L344</f>
        <v>12.447748669233812</v>
      </c>
      <c r="I350" s="105">
        <f ca="1">'Census Tract'!M344</f>
        <v>27.035638824831103</v>
      </c>
      <c r="J350" s="29">
        <f ca="1">'Census Tract'!N344</f>
        <v>1.1046946771620321</v>
      </c>
      <c r="K350" s="29">
        <f ca="1">'Census Tract'!O344</f>
        <v>5.2567842284054693</v>
      </c>
      <c r="L350" s="29">
        <f ca="1">'Census Tract'!P344</f>
        <v>23.975091240746288</v>
      </c>
      <c r="M350" s="105">
        <f ca="1">'Census Tract'!Q344</f>
        <v>52.002394464133353</v>
      </c>
      <c r="N350" s="29">
        <f ca="1">'Census Tract'!R344</f>
        <v>0.45992126554115453</v>
      </c>
      <c r="O350" s="29">
        <f ca="1">'Census Tract'!S344</f>
        <v>2.1846882464152806</v>
      </c>
      <c r="P350" s="29">
        <f ca="1">'Census Tract'!T344</f>
        <v>9.5857923241202325</v>
      </c>
      <c r="Q350" s="105">
        <f ca="1">'Census Tract'!U344</f>
        <v>20.593190655944657</v>
      </c>
    </row>
    <row r="351" spans="1:17" x14ac:dyDescent="0.25">
      <c r="A351" s="80" t="s">
        <v>268</v>
      </c>
      <c r="B351" s="4" t="str">
        <f>'Census Tract'!A345</f>
        <v>Lane</v>
      </c>
      <c r="C351" s="4" t="str">
        <f>'Census Tract'!B345</f>
        <v>Eugene</v>
      </c>
      <c r="D351" s="4">
        <f>'Census Tract'!C345</f>
        <v>41039004404</v>
      </c>
      <c r="E351" s="4">
        <f>'Census Tract'!D345</f>
        <v>1</v>
      </c>
      <c r="F351" s="29">
        <f ca="1">'Census Tract'!J345</f>
        <v>0.14172300556833714</v>
      </c>
      <c r="G351" s="29">
        <f ca="1">'Census Tract'!K345</f>
        <v>0.70430244560758315</v>
      </c>
      <c r="H351" s="29">
        <f ca="1">'Census Tract'!L345</f>
        <v>3.2407662128732002</v>
      </c>
      <c r="I351" s="105">
        <f ca="1">'Census Tract'!M345</f>
        <v>7.0387173757379964</v>
      </c>
      <c r="J351" s="29">
        <f ca="1">'Census Tract'!N345</f>
        <v>0.66537594454547111</v>
      </c>
      <c r="K351" s="29">
        <f ca="1">'Census Tract'!O345</f>
        <v>3.1662484155646844</v>
      </c>
      <c r="L351" s="29">
        <f ca="1">'Census Tract'!P345</f>
        <v>14.440595496356837</v>
      </c>
      <c r="M351" s="105">
        <f ca="1">'Census Tract'!Q345</f>
        <v>31.321905545964494</v>
      </c>
      <c r="N351" s="29">
        <f ca="1">'Census Tract'!R345</f>
        <v>0.27701821399390003</v>
      </c>
      <c r="O351" s="29">
        <f ca="1">'Census Tract'!S345</f>
        <v>1.315874001701868</v>
      </c>
      <c r="P351" s="29">
        <f ca="1">'Census Tract'!T345</f>
        <v>5.7736818631766651</v>
      </c>
      <c r="Q351" s="105">
        <f ca="1">'Census Tract'!U345</f>
        <v>12.403620626746589</v>
      </c>
    </row>
    <row r="352" spans="1:17" x14ac:dyDescent="0.25">
      <c r="A352" s="80" t="s">
        <v>268</v>
      </c>
      <c r="B352" s="4" t="str">
        <f>'Census Tract'!A346</f>
        <v>Lane</v>
      </c>
      <c r="C352" s="4" t="str">
        <f>'Census Tract'!B346</f>
        <v>Junction City</v>
      </c>
      <c r="D352" s="4">
        <f>'Census Tract'!C346</f>
        <v>41039000403</v>
      </c>
      <c r="E352" s="4">
        <f>'Census Tract'!D346</f>
        <v>0</v>
      </c>
      <c r="F352" s="29">
        <f ca="1">'Census Tract'!J346</f>
        <v>2.2602786012984541</v>
      </c>
      <c r="G352" s="29">
        <f ca="1">'Census Tract'!K346</f>
        <v>11.401693548916414</v>
      </c>
      <c r="H352" s="29">
        <f ca="1">'Census Tract'!L346</f>
        <v>52.830430169939994</v>
      </c>
      <c r="I352" s="105">
        <f ca="1">'Census Tract'!M346</f>
        <v>114.92293660349308</v>
      </c>
      <c r="J352" s="29">
        <f ca="1">'Census Tract'!N346</f>
        <v>1.3469035168802792</v>
      </c>
      <c r="K352" s="29">
        <f ca="1">'Census Tract'!O346</f>
        <v>7.0399835726038908</v>
      </c>
      <c r="L352" s="29">
        <f ca="1">'Census Tract'!P346</f>
        <v>32.844623643831866</v>
      </c>
      <c r="M352" s="105">
        <f ca="1">'Census Tract'!Q346</f>
        <v>71.518935929432899</v>
      </c>
      <c r="N352" s="29">
        <f ca="1">'Census Tract'!R346</f>
        <v>0.91987422336753843</v>
      </c>
      <c r="O352" s="29">
        <f ca="1">'Census Tract'!S346</f>
        <v>4.7653448640048568</v>
      </c>
      <c r="P352" s="29">
        <f ca="1">'Census Tract'!T346</f>
        <v>21.95856935336343</v>
      </c>
      <c r="Q352" s="105">
        <f ca="1">'Census Tract'!U346</f>
        <v>47.72508966070415</v>
      </c>
    </row>
    <row r="353" spans="1:17" x14ac:dyDescent="0.25">
      <c r="A353" s="80" t="s">
        <v>268</v>
      </c>
      <c r="B353" s="4" t="str">
        <f>'Census Tract'!A347</f>
        <v>Lane</v>
      </c>
      <c r="C353" s="4" t="str">
        <f>'Census Tract'!B347</f>
        <v>Eugene</v>
      </c>
      <c r="D353" s="4">
        <f>'Census Tract'!C347</f>
        <v>41039005000</v>
      </c>
      <c r="E353" s="4">
        <f>'Census Tract'!D347</f>
        <v>1</v>
      </c>
      <c r="F353" s="29">
        <f ca="1">'Census Tract'!J347</f>
        <v>0.23386799858803334</v>
      </c>
      <c r="G353" s="29">
        <f ca="1">'Census Tract'!K347</f>
        <v>1.1622234703135734</v>
      </c>
      <c r="H353" s="29">
        <f ca="1">'Census Tract'!L347</f>
        <v>5.3478368247766239</v>
      </c>
      <c r="I353" s="105">
        <f ca="1">'Census Tract'!M347</f>
        <v>11.615127259610052</v>
      </c>
      <c r="J353" s="29">
        <f ca="1">'Census Tract'!N347</f>
        <v>1.013870358939762</v>
      </c>
      <c r="K353" s="29">
        <f ca="1">'Census Tract'!O347</f>
        <v>4.8245889318615722</v>
      </c>
      <c r="L353" s="29">
        <f ca="1">'Census Tract'!P347</f>
        <v>22.003939065150067</v>
      </c>
      <c r="M353" s="105">
        <f ca="1">'Census Tract'!Q347</f>
        <v>47.726930735762636</v>
      </c>
      <c r="N353" s="29">
        <f ca="1">'Census Tract'!R347</f>
        <v>0.42210807041830695</v>
      </c>
      <c r="O353" s="29">
        <f ca="1">'Census Tract'!S347</f>
        <v>2.0050704528194752</v>
      </c>
      <c r="P353" s="29">
        <f ca="1">'Census Tract'!T347</f>
        <v>8.7976803955870668</v>
      </c>
      <c r="Q353" s="105">
        <f ca="1">'Census Tract'!U347</f>
        <v>18.900087086230378</v>
      </c>
    </row>
    <row r="354" spans="1:17" x14ac:dyDescent="0.25">
      <c r="A354" s="80" t="s">
        <v>268</v>
      </c>
      <c r="B354" s="4" t="str">
        <f>'Census Tract'!A348</f>
        <v>Lane</v>
      </c>
      <c r="C354" s="4" t="str">
        <f>'Census Tract'!B348</f>
        <v>Springfield</v>
      </c>
      <c r="D354" s="4">
        <f>'Census Tract'!C348</f>
        <v>41039001902</v>
      </c>
      <c r="E354" s="4">
        <f>'Census Tract'!D348</f>
        <v>1</v>
      </c>
      <c r="F354" s="29">
        <f ca="1">'Census Tract'!J348</f>
        <v>1.4232395117498733</v>
      </c>
      <c r="G354" s="29">
        <f ca="1">'Census Tract'!K348</f>
        <v>7.0728888707305702</v>
      </c>
      <c r="H354" s="29">
        <f ca="1">'Census Tract'!L348</f>
        <v>32.545079777334401</v>
      </c>
      <c r="I354" s="105">
        <f ca="1">'Census Tract'!M348</f>
        <v>70.685635271545536</v>
      </c>
      <c r="J354" s="29">
        <f ca="1">'Census Tract'!N348</f>
        <v>0.97272343024237995</v>
      </c>
      <c r="K354" s="29">
        <f ca="1">'Census Tract'!O348</f>
        <v>4.6287877477919617</v>
      </c>
      <c r="L354" s="29">
        <f ca="1">'Census Tract'!P348</f>
        <v>21.110930897200397</v>
      </c>
      <c r="M354" s="105">
        <f ca="1">'Census Tract'!Q348</f>
        <v>45.789980317384746</v>
      </c>
      <c r="N354" s="29">
        <f ca="1">'Census Tract'!R348</f>
        <v>0.40497723063889535</v>
      </c>
      <c r="O354" s="29">
        <f ca="1">'Census Tract'!S348</f>
        <v>1.9236966457760718</v>
      </c>
      <c r="P354" s="29">
        <f ca="1">'Census Tract'!T348</f>
        <v>8.4406352124946942</v>
      </c>
      <c r="Q354" s="105">
        <f ca="1">'Census Tract'!U348</f>
        <v>18.133045690006231</v>
      </c>
    </row>
    <row r="355" spans="1:17" x14ac:dyDescent="0.25">
      <c r="A355" s="80" t="s">
        <v>268</v>
      </c>
      <c r="B355" s="4" t="str">
        <f>'Census Tract'!A349</f>
        <v>Lane</v>
      </c>
      <c r="C355" s="4" t="str">
        <f>'Census Tract'!B349</f>
        <v>Eugene</v>
      </c>
      <c r="D355" s="4">
        <f>'Census Tract'!C349</f>
        <v>41039002302</v>
      </c>
      <c r="E355" s="4">
        <f>'Census Tract'!D349</f>
        <v>1</v>
      </c>
      <c r="F355" s="29">
        <f ca="1">'Census Tract'!J349</f>
        <v>0.16375767781217754</v>
      </c>
      <c r="G355" s="29">
        <f ca="1">'Census Tract'!K349</f>
        <v>0.81380529934162438</v>
      </c>
      <c r="H355" s="29">
        <f ca="1">'Census Tract'!L349</f>
        <v>3.7446309244153237</v>
      </c>
      <c r="I355" s="105">
        <f ca="1">'Census Tract'!M349</f>
        <v>8.13307626101175</v>
      </c>
      <c r="J355" s="29">
        <f ca="1">'Census Tract'!N349</f>
        <v>0.85856579269781386</v>
      </c>
      <c r="K355" s="29">
        <f ca="1">'Census Tract'!O349</f>
        <v>4.0855588529646871</v>
      </c>
      <c r="L355" s="29">
        <f ca="1">'Census Tract'!P349</f>
        <v>18.633377748315649</v>
      </c>
      <c r="M355" s="105">
        <f ca="1">'Census Tract'!Q349</f>
        <v>40.416123973714363</v>
      </c>
      <c r="N355" s="29">
        <f ca="1">'Census Tract'!R349</f>
        <v>0.35744959588503994</v>
      </c>
      <c r="O355" s="29">
        <f ca="1">'Census Tract'!S349</f>
        <v>1.6979339494056533</v>
      </c>
      <c r="P355" s="29">
        <f ca="1">'Census Tract'!T349</f>
        <v>7.4500525398908559</v>
      </c>
      <c r="Q355" s="105">
        <f ca="1">'Census Tract'!U349</f>
        <v>16.004973523652652</v>
      </c>
    </row>
    <row r="356" spans="1:17" x14ac:dyDescent="0.25">
      <c r="A356" s="80" t="s">
        <v>268</v>
      </c>
      <c r="B356" s="4" t="str">
        <f>'Census Tract'!A350</f>
        <v>Lane</v>
      </c>
      <c r="C356" s="4" t="str">
        <f>'Census Tract'!B350</f>
        <v>Florence</v>
      </c>
      <c r="D356" s="4">
        <f>'Census Tract'!C350</f>
        <v>41039000705</v>
      </c>
      <c r="E356" s="4">
        <f>'Census Tract'!D350</f>
        <v>1</v>
      </c>
      <c r="F356" s="29">
        <f ca="1">'Census Tract'!J350</f>
        <v>0.80276317288354926</v>
      </c>
      <c r="G356" s="29">
        <f ca="1">'Census Tract'!K350</f>
        <v>3.9893880576288194</v>
      </c>
      <c r="H356" s="29">
        <f ca="1">'Census Tract'!L350</f>
        <v>18.356707559136893</v>
      </c>
      <c r="I356" s="105">
        <f ca="1">'Census Tract'!M350</f>
        <v>39.869483933950569</v>
      </c>
      <c r="J356" s="29">
        <f ca="1">'Census Tract'!N350</f>
        <v>0.66788490361238462</v>
      </c>
      <c r="K356" s="29">
        <f ca="1">'Census Tract'!O350</f>
        <v>3.1781875121542948</v>
      </c>
      <c r="L356" s="29">
        <f ca="1">'Census Tract'!P350</f>
        <v>14.495047213914743</v>
      </c>
      <c r="M356" s="105">
        <f ca="1">'Census Tract'!Q350</f>
        <v>31.440012278792413</v>
      </c>
      <c r="N356" s="29">
        <f ca="1">'Census Tract'!R350</f>
        <v>0.27806277739508367</v>
      </c>
      <c r="O356" s="29">
        <f ca="1">'Census Tract'!S350</f>
        <v>1.3208358192045144</v>
      </c>
      <c r="P356" s="29">
        <f ca="1">'Census Tract'!T350</f>
        <v>5.7954529109262003</v>
      </c>
      <c r="Q356" s="105">
        <f ca="1">'Census Tract'!U350</f>
        <v>12.450391443589526</v>
      </c>
    </row>
    <row r="357" spans="1:17" x14ac:dyDescent="0.25">
      <c r="A357" s="80" t="s">
        <v>268</v>
      </c>
      <c r="B357" s="4" t="str">
        <f>'Census Tract'!A351</f>
        <v>Lane</v>
      </c>
      <c r="C357" s="4" t="str">
        <f>'Census Tract'!B351</f>
        <v>Eugene</v>
      </c>
      <c r="D357" s="4">
        <f>'Census Tract'!C351</f>
        <v>41039004405</v>
      </c>
      <c r="E357" s="4">
        <f>'Census Tract'!D351</f>
        <v>1</v>
      </c>
      <c r="F357" s="29">
        <f ca="1">'Census Tract'!J351</f>
        <v>0.28294522313113246</v>
      </c>
      <c r="G357" s="29">
        <f ca="1">'Census Tract'!K351</f>
        <v>1.4061161899939381</v>
      </c>
      <c r="H357" s="29">
        <f ca="1">'Census Tract'!L351</f>
        <v>6.4700809550295348</v>
      </c>
      <c r="I357" s="105">
        <f ca="1">'Census Tract'!M351</f>
        <v>14.052562958628863</v>
      </c>
      <c r="J357" s="29">
        <f ca="1">'Census Tract'!N351</f>
        <v>0.91602095533013383</v>
      </c>
      <c r="K357" s="29">
        <f ca="1">'Census Tract'!O351</f>
        <v>4.3589641648667659</v>
      </c>
      <c r="L357" s="29">
        <f ca="1">'Census Tract'!P351</f>
        <v>19.880322080391707</v>
      </c>
      <c r="M357" s="105">
        <f ca="1">'Census Tract'!Q351</f>
        <v>43.120768155473741</v>
      </c>
      <c r="N357" s="29">
        <f ca="1">'Census Tract'!R351</f>
        <v>0.3813700977721452</v>
      </c>
      <c r="O357" s="29">
        <f ca="1">'Census Tract'!S351</f>
        <v>1.8115595702162595</v>
      </c>
      <c r="P357" s="29">
        <f ca="1">'Census Tract'!T351</f>
        <v>7.9486095333552047</v>
      </c>
      <c r="Q357" s="105">
        <f ca="1">'Census Tract'!U351</f>
        <v>17.076025229355881</v>
      </c>
    </row>
    <row r="358" spans="1:17" x14ac:dyDescent="0.25">
      <c r="A358" s="80" t="s">
        <v>268</v>
      </c>
      <c r="B358" s="4" t="str">
        <f>'Census Tract'!A352</f>
        <v>Lane</v>
      </c>
      <c r="C358" s="4" t="str">
        <f>'Census Tract'!B352</f>
        <v>Eugene</v>
      </c>
      <c r="D358" s="4">
        <f>'Census Tract'!C352</f>
        <v>41039003000</v>
      </c>
      <c r="E358" s="4">
        <f>'Census Tract'!D352</f>
        <v>1</v>
      </c>
      <c r="F358" s="29">
        <f ca="1">'Census Tract'!J352</f>
        <v>3.0157453693728842</v>
      </c>
      <c r="G358" s="29">
        <f ca="1">'Census Tract'!K352</f>
        <v>14.986958754236275</v>
      </c>
      <c r="H358" s="29">
        <f ca="1">'Census Tract'!L352</f>
        <v>68.960756656969664</v>
      </c>
      <c r="I358" s="105">
        <f ca="1">'Census Tract'!M352</f>
        <v>149.77793652542127</v>
      </c>
      <c r="J358" s="29">
        <f ca="1">'Census Tract'!N352</f>
        <v>0.94462308869294831</v>
      </c>
      <c r="K358" s="29">
        <f ca="1">'Census Tract'!O352</f>
        <v>4.4950698659883255</v>
      </c>
      <c r="L358" s="29">
        <f ca="1">'Census Tract'!P352</f>
        <v>20.501071660551847</v>
      </c>
      <c r="M358" s="105">
        <f ca="1">'Census Tract'!Q352</f>
        <v>44.467184909712039</v>
      </c>
      <c r="N358" s="29">
        <f ca="1">'Census Tract'!R352</f>
        <v>0.39327812054563865</v>
      </c>
      <c r="O358" s="29">
        <f ca="1">'Census Tract'!S352</f>
        <v>1.8681242897464305</v>
      </c>
      <c r="P358" s="29">
        <f ca="1">'Census Tract'!T352</f>
        <v>8.1967994776999049</v>
      </c>
      <c r="Q358" s="105">
        <f ca="1">'Census Tract'!U352</f>
        <v>17.609212541365352</v>
      </c>
    </row>
    <row r="359" spans="1:17" x14ac:dyDescent="0.25">
      <c r="A359" s="80" t="s">
        <v>268</v>
      </c>
      <c r="B359" s="4" t="str">
        <f>'Census Tract'!A353</f>
        <v>Lane</v>
      </c>
      <c r="C359" s="4" t="str">
        <f>'Census Tract'!B353</f>
        <v>Springfield</v>
      </c>
      <c r="D359" s="4">
        <f>'Census Tract'!C353</f>
        <v>41039002001</v>
      </c>
      <c r="E359" s="4">
        <f>'Census Tract'!D353</f>
        <v>1</v>
      </c>
      <c r="F359" s="29">
        <f ca="1">'Census Tract'!J353</f>
        <v>0.7672072244900795</v>
      </c>
      <c r="G359" s="29">
        <f ca="1">'Census Tract'!K353</f>
        <v>3.8126902709216162</v>
      </c>
      <c r="H359" s="29">
        <f ca="1">'Census Tract'!L353</f>
        <v>17.543653138239375</v>
      </c>
      <c r="I359" s="105">
        <f ca="1">'Census Tract'!M353</f>
        <v>38.103586641804284</v>
      </c>
      <c r="J359" s="29">
        <f ca="1">'Census Tract'!N353</f>
        <v>0.68594940889416212</v>
      </c>
      <c r="K359" s="29">
        <f ca="1">'Census Tract'!O353</f>
        <v>3.2641490075994901</v>
      </c>
      <c r="L359" s="29">
        <f ca="1">'Census Tract'!P353</f>
        <v>14.887099580331672</v>
      </c>
      <c r="M359" s="105">
        <f ca="1">'Census Tract'!Q353</f>
        <v>32.290380755153443</v>
      </c>
      <c r="N359" s="29">
        <f ca="1">'Census Tract'!R353</f>
        <v>0.28558363388360586</v>
      </c>
      <c r="O359" s="29">
        <f ca="1">'Census Tract'!S353</f>
        <v>1.3565609052235699</v>
      </c>
      <c r="P359" s="29">
        <f ca="1">'Census Tract'!T353</f>
        <v>5.9522044547228514</v>
      </c>
      <c r="Q359" s="105">
        <f ca="1">'Census Tract'!U353</f>
        <v>12.787141324858665</v>
      </c>
    </row>
    <row r="360" spans="1:17" x14ac:dyDescent="0.25">
      <c r="A360" s="80" t="s">
        <v>268</v>
      </c>
      <c r="B360" s="4" t="str">
        <f>'Census Tract'!A354</f>
        <v>Lane</v>
      </c>
      <c r="C360" s="4" t="str">
        <f>'Census Tract'!B354</f>
        <v>Eugene</v>
      </c>
      <c r="D360" s="4">
        <f>'Census Tract'!C354</f>
        <v>41039002800</v>
      </c>
      <c r="E360" s="4">
        <f>'Census Tract'!D354</f>
        <v>1</v>
      </c>
      <c r="F360" s="29">
        <f ca="1">'Census Tract'!J354</f>
        <v>0.75368594834045022</v>
      </c>
      <c r="G360" s="29">
        <f ca="1">'Census Tract'!K354</f>
        <v>3.7454953379484546</v>
      </c>
      <c r="H360" s="29">
        <f ca="1">'Census Tract'!L354</f>
        <v>17.234463428883981</v>
      </c>
      <c r="I360" s="105">
        <f ca="1">'Census Tract'!M354</f>
        <v>37.432048234931756</v>
      </c>
      <c r="J360" s="29">
        <f ca="1">'Census Tract'!N354</f>
        <v>0.86358371083164087</v>
      </c>
      <c r="K360" s="29">
        <f ca="1">'Census Tract'!O354</f>
        <v>4.109437046143908</v>
      </c>
      <c r="L360" s="29">
        <f ca="1">'Census Tract'!P354</f>
        <v>18.742281183431459</v>
      </c>
      <c r="M360" s="105">
        <f ca="1">'Census Tract'!Q354</f>
        <v>40.652337439370207</v>
      </c>
      <c r="N360" s="29">
        <f ca="1">'Census Tract'!R354</f>
        <v>0.35953872268740722</v>
      </c>
      <c r="O360" s="29">
        <f ca="1">'Census Tract'!S354</f>
        <v>1.7078575844109463</v>
      </c>
      <c r="P360" s="29">
        <f ca="1">'Census Tract'!T354</f>
        <v>7.4935946353899245</v>
      </c>
      <c r="Q360" s="105">
        <f ca="1">'Census Tract'!U354</f>
        <v>16.098515157338522</v>
      </c>
    </row>
    <row r="361" spans="1:17" x14ac:dyDescent="0.25">
      <c r="A361" s="80" t="s">
        <v>268</v>
      </c>
      <c r="B361" s="4" t="str">
        <f>'Census Tract'!A355</f>
        <v>Lane</v>
      </c>
      <c r="C361" s="4" t="str">
        <f>'Census Tract'!B355</f>
        <v>Florence</v>
      </c>
      <c r="D361" s="4">
        <f>'Census Tract'!C355</f>
        <v>41039000708</v>
      </c>
      <c r="E361" s="4">
        <f>'Census Tract'!D355</f>
        <v>0</v>
      </c>
      <c r="F361" s="29">
        <f ca="1">'Census Tract'!J355</f>
        <v>0.41333442810964255</v>
      </c>
      <c r="G361" s="29">
        <f ca="1">'Census Tract'!K355</f>
        <v>2.0850139800533758</v>
      </c>
      <c r="H361" s="29">
        <f ca="1">'Census Tract'!L355</f>
        <v>9.6610371962704686</v>
      </c>
      <c r="I361" s="105">
        <f ca="1">'Census Tract'!M355</f>
        <v>21.015819134153389</v>
      </c>
      <c r="J361" s="29">
        <f ca="1">'Census Tract'!N355</f>
        <v>0.72650957788751047</v>
      </c>
      <c r="K361" s="29">
        <f ca="1">'Census Tract'!O355</f>
        <v>3.7973139349387255</v>
      </c>
      <c r="L361" s="29">
        <f ca="1">'Census Tract'!P355</f>
        <v>17.716141772815213</v>
      </c>
      <c r="M361" s="105">
        <f ca="1">'Census Tract'!Q355</f>
        <v>38.576773541585943</v>
      </c>
      <c r="N361" s="29">
        <f ca="1">'Census Tract'!R355</f>
        <v>0.49617320420713856</v>
      </c>
      <c r="O361" s="29">
        <f ca="1">'Census Tract'!S355</f>
        <v>2.570391005924082</v>
      </c>
      <c r="P361" s="29">
        <f ca="1">'Census Tract'!T355</f>
        <v>11.844286359038215</v>
      </c>
      <c r="Q361" s="105">
        <f ca="1">'Census Tract'!U355</f>
        <v>25.742552684361044</v>
      </c>
    </row>
    <row r="362" spans="1:17" x14ac:dyDescent="0.25">
      <c r="A362" s="80" t="s">
        <v>268</v>
      </c>
      <c r="B362" s="4" t="str">
        <f>'Census Tract'!A356</f>
        <v>Lane</v>
      </c>
      <c r="C362" s="4" t="str">
        <f>'Census Tract'!B356</f>
        <v>Eugene</v>
      </c>
      <c r="D362" s="4">
        <f>'Census Tract'!C356</f>
        <v>41039004501</v>
      </c>
      <c r="E362" s="4">
        <f>'Census Tract'!D356</f>
        <v>1</v>
      </c>
      <c r="F362" s="29">
        <f ca="1">'Census Tract'!J356</f>
        <v>3.2015377194289023</v>
      </c>
      <c r="G362" s="29">
        <f ca="1">'Census Tract'!K356</f>
        <v>15.910266907311941</v>
      </c>
      <c r="H362" s="29">
        <f ca="1">'Census Tract'!L356</f>
        <v>73.209252292927118</v>
      </c>
      <c r="I362" s="105">
        <f ca="1">'Census Tract'!M356</f>
        <v>159.0053716717068</v>
      </c>
      <c r="J362" s="29">
        <f ca="1">'Census Tract'!N356</f>
        <v>0.49426493618196765</v>
      </c>
      <c r="K362" s="29">
        <f ca="1">'Census Tract'!O356</f>
        <v>2.3520020281532537</v>
      </c>
      <c r="L362" s="29">
        <f ca="1">'Census Tract'!P356</f>
        <v>10.726988358907606</v>
      </c>
      <c r="M362" s="105">
        <f ca="1">'Census Tract'!Q356</f>
        <v>23.267026367100321</v>
      </c>
      <c r="N362" s="29">
        <f ca="1">'Census Tract'!R356</f>
        <v>0.20577899003317612</v>
      </c>
      <c r="O362" s="29">
        <f ca="1">'Census Tract'!S356</f>
        <v>0.97747804802137261</v>
      </c>
      <c r="P362" s="29">
        <f ca="1">'Census Tract'!T356</f>
        <v>4.2888964066583828</v>
      </c>
      <c r="Q362" s="105">
        <f ca="1">'Census Tract'!U356</f>
        <v>9.2138509180583643</v>
      </c>
    </row>
    <row r="363" spans="1:17" x14ac:dyDescent="0.25">
      <c r="A363" s="80" t="s">
        <v>268</v>
      </c>
      <c r="B363" s="4" t="str">
        <f>'Census Tract'!A357</f>
        <v>Lane</v>
      </c>
      <c r="C363" s="4" t="str">
        <f>'Census Tract'!B357</f>
        <v>Dunes City</v>
      </c>
      <c r="D363" s="4">
        <f>'Census Tract'!C357</f>
        <v>41039000702</v>
      </c>
      <c r="E363" s="4">
        <f>'Census Tract'!D357</f>
        <v>0</v>
      </c>
      <c r="F363" s="29">
        <f ca="1">'Census Tract'!J357</f>
        <v>0.52243013218319134</v>
      </c>
      <c r="G363" s="29">
        <f ca="1">'Census Tract'!K357</f>
        <v>2.6353336550860509</v>
      </c>
      <c r="H363" s="29">
        <f ca="1">'Census Tract'!L357</f>
        <v>12.210976381903194</v>
      </c>
      <c r="I363" s="105">
        <f ca="1">'Census Tract'!M357</f>
        <v>26.562745374022875</v>
      </c>
      <c r="J363" s="29">
        <f ca="1">'Census Tract'!N357</f>
        <v>0.75844406482762095</v>
      </c>
      <c r="K363" s="29">
        <f ca="1">'Census Tract'!O357</f>
        <v>3.9642288331777902</v>
      </c>
      <c r="L363" s="29">
        <f ca="1">'Census Tract'!P357</f>
        <v>18.494873279312586</v>
      </c>
      <c r="M363" s="105">
        <f ca="1">'Census Tract'!Q357</f>
        <v>40.272455895062244</v>
      </c>
      <c r="N363" s="29">
        <f ca="1">'Census Tract'!R357</f>
        <v>0.51798301538107872</v>
      </c>
      <c r="O363" s="29">
        <f ca="1">'Census Tract'!S357</f>
        <v>2.683375225964701</v>
      </c>
      <c r="P363" s="29">
        <f ca="1">'Census Tract'!T357</f>
        <v>12.364914330864071</v>
      </c>
      <c r="Q363" s="105">
        <f ca="1">'Census Tract'!U357</f>
        <v>26.874093461695594</v>
      </c>
    </row>
    <row r="364" spans="1:17" x14ac:dyDescent="0.25">
      <c r="A364" s="80" t="s">
        <v>268</v>
      </c>
      <c r="B364" s="4" t="str">
        <f>'Census Tract'!A358</f>
        <v>Lane</v>
      </c>
      <c r="C364" s="4" t="str">
        <f>'Census Tract'!B358</f>
        <v>Eugene</v>
      </c>
      <c r="D364" s="4">
        <f>'Census Tract'!C358</f>
        <v>41039004300</v>
      </c>
      <c r="E364" s="4">
        <f>'Census Tract'!D358</f>
        <v>1</v>
      </c>
      <c r="F364" s="29">
        <f ca="1">'Census Tract'!J358</f>
        <v>5.1380849368591486</v>
      </c>
      <c r="G364" s="29">
        <f ca="1">'Census Tract'!K358</f>
        <v>25.534074529801423</v>
      </c>
      <c r="H364" s="29">
        <f ca="1">'Census Tract'!L358</f>
        <v>117.4920895550496</v>
      </c>
      <c r="I364" s="105">
        <f ca="1">'Census Tract'!M358</f>
        <v>255.18459461156129</v>
      </c>
      <c r="J364" s="29">
        <f ca="1">'Census Tract'!N358</f>
        <v>1.2416838422155114</v>
      </c>
      <c r="K364" s="29">
        <f ca="1">'Census Tract'!O358</f>
        <v>5.9086589021981979</v>
      </c>
      <c r="L364" s="29">
        <f ca="1">'Census Tract'!P358</f>
        <v>26.948155019407984</v>
      </c>
      <c r="M364" s="105">
        <f ca="1">'Census Tract'!Q358</f>
        <v>58.451022076537804</v>
      </c>
      <c r="N364" s="29">
        <f ca="1">'Census Tract'!R358</f>
        <v>0.516954427245781</v>
      </c>
      <c r="O364" s="29">
        <f ca="1">'Census Tract'!S358</f>
        <v>2.4556034820597827</v>
      </c>
      <c r="P364" s="29">
        <f ca="1">'Census Tract'!T358</f>
        <v>10.774491531244839</v>
      </c>
      <c r="Q364" s="105">
        <f ca="1">'Census Tract'!U358</f>
        <v>23.146877255568953</v>
      </c>
    </row>
    <row r="365" spans="1:17" x14ac:dyDescent="0.25">
      <c r="A365" s="80" t="s">
        <v>268</v>
      </c>
      <c r="B365" s="4" t="str">
        <f>'Census Tract'!A359</f>
        <v>Lane</v>
      </c>
      <c r="C365" s="4" t="str">
        <f>'Census Tract'!B359</f>
        <v>Cottage Grove</v>
      </c>
      <c r="D365" s="4">
        <f>'Census Tract'!C359</f>
        <v>41039001201</v>
      </c>
      <c r="E365" s="4">
        <f>'Census Tract'!D359</f>
        <v>0</v>
      </c>
      <c r="F365" s="29">
        <f ca="1">'Census Tract'!J359</f>
        <v>1.5258032978173792</v>
      </c>
      <c r="G365" s="29">
        <f ca="1">'Census Tract'!K359</f>
        <v>7.6967244691189665</v>
      </c>
      <c r="H365" s="29">
        <f ca="1">'Census Tract'!L359</f>
        <v>35.663233962440792</v>
      </c>
      <c r="I365" s="105">
        <f ca="1">'Census Tract'!M359</f>
        <v>77.578841636484441</v>
      </c>
      <c r="J365" s="29">
        <f ca="1">'Census Tract'!N359</f>
        <v>1.0056036877078498</v>
      </c>
      <c r="K365" s="29">
        <f ca="1">'Census Tract'!O359</f>
        <v>5.2560805976738854</v>
      </c>
      <c r="L365" s="29">
        <f ca="1">'Census Tract'!P359</f>
        <v>24.521930668141202</v>
      </c>
      <c r="M365" s="105">
        <f ca="1">'Census Tract'!Q359</f>
        <v>53.396330776654892</v>
      </c>
      <c r="N365" s="29">
        <f ca="1">'Census Tract'!R359</f>
        <v>0.68678186644605299</v>
      </c>
      <c r="O365" s="29">
        <f ca="1">'Census Tract'!S359</f>
        <v>3.5578260123207412</v>
      </c>
      <c r="P365" s="29">
        <f ca="1">'Census Tract'!T359</f>
        <v>16.394357904474596</v>
      </c>
      <c r="Q365" s="105">
        <f ca="1">'Census Tract'!U359</f>
        <v>35.631747602941132</v>
      </c>
    </row>
    <row r="366" spans="1:17" x14ac:dyDescent="0.25">
      <c r="A366" s="80" t="s">
        <v>268</v>
      </c>
      <c r="B366" s="4" t="str">
        <f>'Census Tract'!A360</f>
        <v>Lane</v>
      </c>
      <c r="C366" s="4" t="str">
        <f>'Census Tract'!B360</f>
        <v>Florence</v>
      </c>
      <c r="D366" s="4">
        <f>'Census Tract'!C360</f>
        <v>41039000707</v>
      </c>
      <c r="E366" s="4">
        <f>'Census Tract'!D360</f>
        <v>1</v>
      </c>
      <c r="F366" s="29">
        <f ca="1">'Census Tract'!J360</f>
        <v>0.8418246373158117</v>
      </c>
      <c r="G366" s="29">
        <f ca="1">'Census Tract'!K360</f>
        <v>4.183506752884619</v>
      </c>
      <c r="H366" s="29">
        <f ca="1">'Census Tract'!L360</f>
        <v>19.249922275052473</v>
      </c>
      <c r="I366" s="105">
        <f ca="1">'Census Tract'!M360</f>
        <v>41.809483776026759</v>
      </c>
      <c r="J366" s="29">
        <f ca="1">'Census Tract'!N360</f>
        <v>0.85229339503053003</v>
      </c>
      <c r="K366" s="29">
        <f ca="1">'Census Tract'!O360</f>
        <v>4.0557111114906617</v>
      </c>
      <c r="L366" s="29">
        <f ca="1">'Census Tract'!P360</f>
        <v>18.49724845442088</v>
      </c>
      <c r="M366" s="105">
        <f ca="1">'Census Tract'!Q360</f>
        <v>40.120857141644564</v>
      </c>
      <c r="N366" s="29">
        <f ca="1">'Census Tract'!R360</f>
        <v>0.35483818738208089</v>
      </c>
      <c r="O366" s="29">
        <f ca="1">'Census Tract'!S360</f>
        <v>1.6855294056490369</v>
      </c>
      <c r="P366" s="29">
        <f ca="1">'Census Tract'!T360</f>
        <v>7.3956249205170188</v>
      </c>
      <c r="Q366" s="105">
        <f ca="1">'Census Tract'!U360</f>
        <v>15.888046481545311</v>
      </c>
    </row>
    <row r="367" spans="1:17" x14ac:dyDescent="0.25">
      <c r="A367" s="80" t="s">
        <v>268</v>
      </c>
      <c r="B367" s="4" t="str">
        <f>'Census Tract'!A361</f>
        <v>Lane</v>
      </c>
      <c r="C367" s="4" t="str">
        <f>'Census Tract'!B361</f>
        <v>Oakridge</v>
      </c>
      <c r="D367" s="4">
        <f>'Census Tract'!C361</f>
        <v>41039001500</v>
      </c>
      <c r="E367" s="4">
        <f>'Census Tract'!D361</f>
        <v>0</v>
      </c>
      <c r="F367" s="29">
        <f ca="1">'Census Tract'!J361</f>
        <v>1.0356409090925616</v>
      </c>
      <c r="G367" s="29">
        <f ca="1">'Census Tract'!K361</f>
        <v>5.2241614221411714</v>
      </c>
      <c r="H367" s="29">
        <f ca="1">'Census Tract'!L361</f>
        <v>24.206464945302212</v>
      </c>
      <c r="I367" s="105">
        <f ca="1">'Census Tract'!M361</f>
        <v>52.65673641791593</v>
      </c>
      <c r="J367" s="29">
        <f ca="1">'Census Tract'!N361</f>
        <v>1.155296595239617</v>
      </c>
      <c r="K367" s="29">
        <f ca="1">'Census Tract'!O361</f>
        <v>6.0384941831695018</v>
      </c>
      <c r="L367" s="29">
        <f ca="1">'Census Tract'!P361</f>
        <v>28.172234604847631</v>
      </c>
      <c r="M367" s="105">
        <f ca="1">'Census Tract'!Q361</f>
        <v>61.344841808575069</v>
      </c>
      <c r="N367" s="29">
        <f ca="1">'Census Tract'!R361</f>
        <v>0.78901535632389741</v>
      </c>
      <c r="O367" s="29">
        <f ca="1">'Census Tract'!S361</f>
        <v>4.0874395437611426</v>
      </c>
      <c r="P367" s="29">
        <f ca="1">'Census Tract'!T361</f>
        <v>18.834801522408295</v>
      </c>
      <c r="Q367" s="105">
        <f ca="1">'Census Tract'!U361</f>
        <v>40.935844996696837</v>
      </c>
    </row>
    <row r="368" spans="1:17" x14ac:dyDescent="0.25">
      <c r="A368" s="80" t="s">
        <v>268</v>
      </c>
      <c r="B368" s="4" t="str">
        <f>'Census Tract'!A362</f>
        <v>Lane</v>
      </c>
      <c r="C368" s="4" t="str">
        <f>'Census Tract'!B362</f>
        <v>Eugene</v>
      </c>
      <c r="D368" s="4">
        <f>'Census Tract'!C362</f>
        <v>41039004700</v>
      </c>
      <c r="E368" s="4">
        <f>'Census Tract'!D362</f>
        <v>1</v>
      </c>
      <c r="F368" s="29">
        <f ca="1">'Census Tract'!J362</f>
        <v>1.0506532356267537</v>
      </c>
      <c r="G368" s="29">
        <f ca="1">'Census Tract'!K362</f>
        <v>5.2212951621367827</v>
      </c>
      <c r="H368" s="29">
        <f ca="1">'Census Tract'!L362</f>
        <v>24.025185563985776</v>
      </c>
      <c r="I368" s="105">
        <f ca="1">'Census Tract'!M362</f>
        <v>52.181021393280275</v>
      </c>
      <c r="J368" s="29">
        <f ca="1">'Census Tract'!N362</f>
        <v>0.67290282174621163</v>
      </c>
      <c r="K368" s="29">
        <f ca="1">'Census Tract'!O362</f>
        <v>3.2020657053335153</v>
      </c>
      <c r="L368" s="29">
        <f ca="1">'Census Tract'!P362</f>
        <v>14.603950649030555</v>
      </c>
      <c r="M368" s="105">
        <f ca="1">'Census Tract'!Q362</f>
        <v>31.676225744448249</v>
      </c>
      <c r="N368" s="29">
        <f ca="1">'Census Tract'!R362</f>
        <v>0.2801519041974509</v>
      </c>
      <c r="O368" s="29">
        <f ca="1">'Census Tract'!S362</f>
        <v>1.3307594542098076</v>
      </c>
      <c r="P368" s="29">
        <f ca="1">'Census Tract'!T362</f>
        <v>5.8389950064252689</v>
      </c>
      <c r="Q368" s="105">
        <f ca="1">'Census Tract'!U362</f>
        <v>12.543933077275396</v>
      </c>
    </row>
    <row r="369" spans="1:17" x14ac:dyDescent="0.25">
      <c r="A369" s="80" t="s">
        <v>268</v>
      </c>
      <c r="B369" s="4" t="str">
        <f>'Census Tract'!A363</f>
        <v>Lane</v>
      </c>
      <c r="C369" s="4" t="str">
        <f>'Census Tract'!B363</f>
        <v>Eugene</v>
      </c>
      <c r="D369" s="4">
        <f>'Census Tract'!C363</f>
        <v>41039004502</v>
      </c>
      <c r="E369" s="4">
        <f>'Census Tract'!D363</f>
        <v>1</v>
      </c>
      <c r="F369" s="29">
        <f ca="1">'Census Tract'!J363</f>
        <v>0.3760917921619123</v>
      </c>
      <c r="G369" s="29">
        <f ca="1">'Census Tract'!K363</f>
        <v>1.8690146171423849</v>
      </c>
      <c r="H369" s="29">
        <f ca="1">'Census Tract'!L363</f>
        <v>8.6000545083666911</v>
      </c>
      <c r="I369" s="105">
        <f ca="1">'Census Tract'!M363</f>
        <v>18.67871642819518</v>
      </c>
      <c r="J369" s="29">
        <f ca="1">'Census Tract'!N363</f>
        <v>0.53440828125258433</v>
      </c>
      <c r="K369" s="29">
        <f ca="1">'Census Tract'!O363</f>
        <v>2.5430275735870209</v>
      </c>
      <c r="L369" s="29">
        <f ca="1">'Census Tract'!P363</f>
        <v>11.598215839834113</v>
      </c>
      <c r="M369" s="105">
        <f ca="1">'Census Tract'!Q363</f>
        <v>25.156734092347051</v>
      </c>
      <c r="N369" s="29">
        <f ca="1">'Census Tract'!R363</f>
        <v>0.22249200445211431</v>
      </c>
      <c r="O369" s="29">
        <f ca="1">'Census Tract'!S363</f>
        <v>1.0568671280637176</v>
      </c>
      <c r="P369" s="29">
        <f ca="1">'Census Tract'!T363</f>
        <v>4.6372331706509424</v>
      </c>
      <c r="Q369" s="105">
        <f ca="1">'Census Tract'!U363</f>
        <v>9.9621839875453393</v>
      </c>
    </row>
    <row r="370" spans="1:17" x14ac:dyDescent="0.25">
      <c r="A370" s="80" t="s">
        <v>268</v>
      </c>
      <c r="B370" s="4" t="str">
        <f>'Census Tract'!A364</f>
        <v>Lane</v>
      </c>
      <c r="C370" s="4" t="str">
        <f>'Census Tract'!B364</f>
        <v>Junction City</v>
      </c>
      <c r="D370" s="4">
        <f>'Census Tract'!C364</f>
        <v>41039000404</v>
      </c>
      <c r="E370" s="4">
        <f>'Census Tract'!D364</f>
        <v>0</v>
      </c>
      <c r="F370" s="29">
        <f ca="1">'Census Tract'!J364</f>
        <v>2.7304657202633265</v>
      </c>
      <c r="G370" s="29">
        <f ca="1">'Census Tract'!K364</f>
        <v>13.773493838493859</v>
      </c>
      <c r="H370" s="29">
        <f ca="1">'Census Tract'!L364</f>
        <v>63.820308913652866</v>
      </c>
      <c r="I370" s="105">
        <f ca="1">'Census Tract'!M364</f>
        <v>138.82940744011367</v>
      </c>
      <c r="J370" s="29">
        <f ca="1">'Census Tract'!N364</f>
        <v>0.97167329533398261</v>
      </c>
      <c r="K370" s="29">
        <f ca="1">'Census Tract'!O364</f>
        <v>5.0787335182948787</v>
      </c>
      <c r="L370" s="29">
        <f ca="1">'Census Tract'!P364</f>
        <v>23.694528442487744</v>
      </c>
      <c r="M370" s="105">
        <f ca="1">'Census Tract'!Q364</f>
        <v>51.594668276086317</v>
      </c>
      <c r="N370" s="29">
        <f ca="1">'Census Tract'!R364</f>
        <v>0.66360894207374155</v>
      </c>
      <c r="O370" s="29">
        <f ca="1">'Census Tract'!S364</f>
        <v>3.4377802785275837</v>
      </c>
      <c r="P370" s="29">
        <f ca="1">'Census Tract'!T364</f>
        <v>15.841190684409625</v>
      </c>
      <c r="Q370" s="105">
        <f ca="1">'Census Tract'!U364</f>
        <v>34.429485527023168</v>
      </c>
    </row>
    <row r="371" spans="1:17" x14ac:dyDescent="0.25">
      <c r="A371" s="80" t="s">
        <v>268</v>
      </c>
      <c r="B371" s="4" t="str">
        <f>'Census Tract'!A365</f>
        <v>Lane</v>
      </c>
      <c r="C371" s="4" t="str">
        <f>'Census Tract'!B365</f>
        <v>Creswell</v>
      </c>
      <c r="D371" s="4">
        <f>'Census Tract'!C365</f>
        <v>41039001102</v>
      </c>
      <c r="E371" s="4">
        <f>'Census Tract'!D365</f>
        <v>0</v>
      </c>
      <c r="F371" s="29">
        <f ca="1">'Census Tract'!J365</f>
        <v>1.0172021985449196</v>
      </c>
      <c r="G371" s="29">
        <f ca="1">'Census Tract'!K365</f>
        <v>5.1311496460793116</v>
      </c>
      <c r="H371" s="29">
        <f ca="1">'Census Tract'!L365</f>
        <v>23.775489308293867</v>
      </c>
      <c r="I371" s="105">
        <f ca="1">'Census Tract'!M365</f>
        <v>51.719227757656306</v>
      </c>
      <c r="J371" s="29">
        <f ca="1">'Census Tract'!N365</f>
        <v>1.0970826867550409</v>
      </c>
      <c r="K371" s="29">
        <f ca="1">'Census Tract'!O365</f>
        <v>5.7342222332545392</v>
      </c>
      <c r="L371" s="29">
        <f ca="1">'Census Tract'!P365</f>
        <v>26.75267196279513</v>
      </c>
      <c r="M371" s="105">
        <f ca="1">'Census Tract'!Q365</f>
        <v>58.253754185050553</v>
      </c>
      <c r="N371" s="29">
        <f ca="1">'Census Tract'!R365</f>
        <v>0.74925788803806903</v>
      </c>
      <c r="O371" s="29">
        <f ca="1">'Census Tract'!S365</f>
        <v>3.8814787259787642</v>
      </c>
      <c r="P371" s="29">
        <f ca="1">'Census Tract'!T365</f>
        <v>17.885740115434078</v>
      </c>
      <c r="Q371" s="105">
        <f ca="1">'Census Tract'!U365</f>
        <v>38.87314045468073</v>
      </c>
    </row>
    <row r="372" spans="1:17" x14ac:dyDescent="0.25">
      <c r="A372" s="80" t="s">
        <v>268</v>
      </c>
      <c r="B372" s="4" t="str">
        <f>'Census Tract'!A366</f>
        <v>Lane</v>
      </c>
      <c r="C372" s="4" t="str">
        <f>'Census Tract'!B366</f>
        <v>Eugene</v>
      </c>
      <c r="D372" s="4">
        <f>'Census Tract'!C366</f>
        <v>41039002201</v>
      </c>
      <c r="E372" s="4">
        <f>'Census Tract'!D366</f>
        <v>1</v>
      </c>
      <c r="F372" s="29">
        <f ca="1">'Census Tract'!J366</f>
        <v>0.9715287307511451</v>
      </c>
      <c r="G372" s="29">
        <f ca="1">'Census Tract'!K366</f>
        <v>4.8280803691827261</v>
      </c>
      <c r="H372" s="29">
        <f ca="1">'Census Tract'!L366</f>
        <v>22.215853190720882</v>
      </c>
      <c r="I372" s="105">
        <f ca="1">'Census Tract'!M366</f>
        <v>48.251278123433622</v>
      </c>
      <c r="J372" s="29">
        <f ca="1">'Census Tract'!N366</f>
        <v>0.68394224164063122</v>
      </c>
      <c r="K372" s="29">
        <f ca="1">'Census Tract'!O366</f>
        <v>3.2545977303278013</v>
      </c>
      <c r="L372" s="29">
        <f ca="1">'Census Tract'!P366</f>
        <v>14.843538206285345</v>
      </c>
      <c r="M372" s="105">
        <f ca="1">'Census Tract'!Q366</f>
        <v>32.195895368891101</v>
      </c>
      <c r="N372" s="29">
        <f ca="1">'Census Tract'!R366</f>
        <v>0.28474798316265892</v>
      </c>
      <c r="O372" s="29">
        <f ca="1">'Census Tract'!S366</f>
        <v>1.3525914512214525</v>
      </c>
      <c r="P372" s="29">
        <f ca="1">'Census Tract'!T366</f>
        <v>5.9347876165232227</v>
      </c>
      <c r="Q372" s="105">
        <f ca="1">'Census Tract'!U366</f>
        <v>12.749724671384314</v>
      </c>
    </row>
    <row r="373" spans="1:17" x14ac:dyDescent="0.25">
      <c r="A373" s="80" t="s">
        <v>268</v>
      </c>
      <c r="B373" s="4" t="str">
        <f>'Census Tract'!A367</f>
        <v>Lane</v>
      </c>
      <c r="C373" s="4" t="str">
        <f>'Census Tract'!B367</f>
        <v>Lowell</v>
      </c>
      <c r="D373" s="4">
        <f>'Census Tract'!C367</f>
        <v>41039001600</v>
      </c>
      <c r="E373" s="4">
        <f>'Census Tract'!D367</f>
        <v>0</v>
      </c>
      <c r="F373" s="29">
        <f ca="1">'Census Tract'!J367</f>
        <v>1.5104377056943443</v>
      </c>
      <c r="G373" s="29">
        <f ca="1">'Census Tract'!K367</f>
        <v>7.6192146557340834</v>
      </c>
      <c r="H373" s="29">
        <f ca="1">'Census Tract'!L367</f>
        <v>35.304087598267174</v>
      </c>
      <c r="I373" s="105">
        <f ca="1">'Census Tract'!M367</f>
        <v>76.797584419601435</v>
      </c>
      <c r="J373" s="29">
        <f ca="1">'Census Tract'!N367</f>
        <v>1.569114321838547</v>
      </c>
      <c r="K373" s="29">
        <f ca="1">'Census Tract'!O367</f>
        <v>8.2014330728507172</v>
      </c>
      <c r="L373" s="29">
        <f ca="1">'Census Tract'!P367</f>
        <v>38.263297043209413</v>
      </c>
      <c r="M373" s="105">
        <f ca="1">'Census Tract'!Q367</f>
        <v>83.318058972372185</v>
      </c>
      <c r="N373" s="29">
        <f ca="1">'Census Tract'!R367</f>
        <v>1.071634159452872</v>
      </c>
      <c r="O373" s="29">
        <f ca="1">'Census Tract'!S367</f>
        <v>5.5515267284541636</v>
      </c>
      <c r="P373" s="29">
        <f ca="1">'Census Tract'!T367</f>
        <v>25.581272323985008</v>
      </c>
      <c r="Q373" s="105">
        <f ca="1">'Census Tract'!U367</f>
        <v>55.598727569657065</v>
      </c>
    </row>
    <row r="374" spans="1:17" x14ac:dyDescent="0.25">
      <c r="A374" s="80" t="s">
        <v>268</v>
      </c>
      <c r="B374" s="4" t="str">
        <f>'Census Tract'!A368</f>
        <v>Lane</v>
      </c>
      <c r="C374" s="4" t="str">
        <f>'Census Tract'!B368</f>
        <v>Eugene</v>
      </c>
      <c r="D374" s="4">
        <f>'Census Tract'!C368</f>
        <v>41039002202</v>
      </c>
      <c r="E374" s="4">
        <f>'Census Tract'!D368</f>
        <v>1</v>
      </c>
      <c r="F374" s="29">
        <f ca="1">'Census Tract'!J368</f>
        <v>1.9916338980398474</v>
      </c>
      <c r="G374" s="29">
        <f ca="1">'Census Tract'!K368</f>
        <v>9.8975647568245861</v>
      </c>
      <c r="H374" s="29">
        <f ca="1">'Census Tract'!L368</f>
        <v>45.542499040977802</v>
      </c>
      <c r="I374" s="105">
        <f ca="1">'Census Tract'!M368</f>
        <v>98.915120153038913</v>
      </c>
      <c r="J374" s="29">
        <f ca="1">'Census Tract'!N368</f>
        <v>1.3422931007987444</v>
      </c>
      <c r="K374" s="29">
        <f ca="1">'Census Tract'!O368</f>
        <v>6.3874166754415764</v>
      </c>
      <c r="L374" s="29">
        <f ca="1">'Census Tract'!P368</f>
        <v>29.131668893480043</v>
      </c>
      <c r="M374" s="105">
        <f ca="1">'Census Tract'!Q368</f>
        <v>63.18710206293742</v>
      </c>
      <c r="N374" s="29">
        <f ca="1">'Census Tract'!R368</f>
        <v>0.55884141963324474</v>
      </c>
      <c r="O374" s="29">
        <f ca="1">'Census Tract'!S368</f>
        <v>2.6545723639159102</v>
      </c>
      <c r="P374" s="29">
        <f ca="1">'Census Tract'!T368</f>
        <v>11.647510546001191</v>
      </c>
      <c r="Q374" s="105">
        <f ca="1">'Census Tract'!U368</f>
        <v>25.022387010970682</v>
      </c>
    </row>
    <row r="375" spans="1:17" x14ac:dyDescent="0.25">
      <c r="A375" s="80" t="s">
        <v>268</v>
      </c>
      <c r="B375" s="4" t="str">
        <f>'Census Tract'!A369</f>
        <v>Lane</v>
      </c>
      <c r="C375" s="4" t="str">
        <f>'Census Tract'!B369</f>
        <v>Eugene</v>
      </c>
      <c r="D375" s="4">
        <f>'Census Tract'!C369</f>
        <v>41039004100</v>
      </c>
      <c r="E375" s="4">
        <f>'Census Tract'!D369</f>
        <v>1</v>
      </c>
      <c r="F375" s="29">
        <f ca="1">'Census Tract'!J369</f>
        <v>0.31599723149689307</v>
      </c>
      <c r="G375" s="29">
        <f ca="1">'Census Tract'!K369</f>
        <v>1.5703704705949999</v>
      </c>
      <c r="H375" s="29">
        <f ca="1">'Census Tract'!L369</f>
        <v>7.2258780223427195</v>
      </c>
      <c r="I375" s="105">
        <f ca="1">'Census Tract'!M369</f>
        <v>15.694101286539492</v>
      </c>
      <c r="J375" s="29">
        <f ca="1">'Census Tract'!N369</f>
        <v>0.83021455524169074</v>
      </c>
      <c r="K375" s="29">
        <f ca="1">'Census Tract'!O369</f>
        <v>3.9506470615020897</v>
      </c>
      <c r="L375" s="29">
        <f ca="1">'Census Tract'!P369</f>
        <v>18.018073339911304</v>
      </c>
      <c r="M375" s="105">
        <f ca="1">'Census Tract'!Q369</f>
        <v>39.081517892758868</v>
      </c>
      <c r="N375" s="29">
        <f ca="1">'Census Tract'!R369</f>
        <v>0.34564602945166489</v>
      </c>
      <c r="O375" s="29">
        <f ca="1">'Census Tract'!S369</f>
        <v>1.6418654116257472</v>
      </c>
      <c r="P375" s="29">
        <f ca="1">'Census Tract'!T369</f>
        <v>7.2040397003211103</v>
      </c>
      <c r="Q375" s="105">
        <f ca="1">'Census Tract'!U369</f>
        <v>15.476463293327475</v>
      </c>
    </row>
    <row r="376" spans="1:17" x14ac:dyDescent="0.25">
      <c r="A376" s="80" t="s">
        <v>268</v>
      </c>
      <c r="B376" s="4" t="str">
        <f>'Census Tract'!A370</f>
        <v>Lane</v>
      </c>
      <c r="C376" s="4" t="str">
        <f>'Census Tract'!B370</f>
        <v>Eugene</v>
      </c>
      <c r="D376" s="4">
        <f>'Census Tract'!C370</f>
        <v>41039003900</v>
      </c>
      <c r="E376" s="4">
        <f>'Census Tract'!D370</f>
        <v>1</v>
      </c>
      <c r="F376" s="29">
        <f ca="1">'Census Tract'!J370</f>
        <v>6.0925868754218717</v>
      </c>
      <c r="G376" s="29">
        <f ca="1">'Census Tract'!K370</f>
        <v>30.277539057462391</v>
      </c>
      <c r="H376" s="29">
        <f ca="1">'Census Tract'!L370</f>
        <v>139.31859274139703</v>
      </c>
      <c r="I376" s="105">
        <f ca="1">'Census Tract'!M370</f>
        <v>302.5902317781925</v>
      </c>
      <c r="J376" s="29">
        <f ca="1">'Census Tract'!N370</f>
        <v>0.4706807209529803</v>
      </c>
      <c r="K376" s="29">
        <f ca="1">'Census Tract'!O370</f>
        <v>2.2397745202109154</v>
      </c>
      <c r="L376" s="29">
        <f ca="1">'Census Tract'!P370</f>
        <v>10.215142213863283</v>
      </c>
      <c r="M376" s="105">
        <f ca="1">'Census Tract'!Q370</f>
        <v>22.156823078517871</v>
      </c>
      <c r="N376" s="29">
        <f ca="1">'Census Tract'!R370</f>
        <v>0.19596009406204995</v>
      </c>
      <c r="O376" s="29">
        <f ca="1">'Census Tract'!S370</f>
        <v>0.93083696349649481</v>
      </c>
      <c r="P376" s="29">
        <f ca="1">'Census Tract'!T370</f>
        <v>4.0842485578127539</v>
      </c>
      <c r="Q376" s="105">
        <f ca="1">'Census Tract'!U370</f>
        <v>8.7742052397347674</v>
      </c>
    </row>
    <row r="377" spans="1:17" x14ac:dyDescent="0.25">
      <c r="A377" s="80" t="s">
        <v>268</v>
      </c>
      <c r="B377" s="4" t="str">
        <f>'Census Tract'!A371</f>
        <v>Lane</v>
      </c>
      <c r="C377" s="4" t="str">
        <f>'Census Tract'!B371</f>
        <v>Undefined</v>
      </c>
      <c r="D377" s="4">
        <f>'Census Tract'!C371</f>
        <v>41039001400</v>
      </c>
      <c r="E377" s="4">
        <f>'Census Tract'!D371</f>
        <v>0</v>
      </c>
      <c r="F377" s="29">
        <f ca="1">'Census Tract'!J371</f>
        <v>0.27965377663923768</v>
      </c>
      <c r="G377" s="29">
        <f ca="1">'Census Tract'!K371</f>
        <v>1.4106786036048862</v>
      </c>
      <c r="H377" s="29">
        <f ca="1">'Census Tract'!L371</f>
        <v>6.5364638279599445</v>
      </c>
      <c r="I377" s="105">
        <f ca="1">'Census Tract'!M371</f>
        <v>14.218881347271067</v>
      </c>
      <c r="J377" s="29">
        <f ca="1">'Census Tract'!N371</f>
        <v>0.8156600205953185</v>
      </c>
      <c r="K377" s="29">
        <f ca="1">'Census Tract'!O371</f>
        <v>4.263284692522781</v>
      </c>
      <c r="L377" s="29">
        <f ca="1">'Census Tract'!P371</f>
        <v>19.89010056178704</v>
      </c>
      <c r="M377" s="105">
        <f ca="1">'Census Tract'!Q371</f>
        <v>43.310553445040618</v>
      </c>
      <c r="N377" s="29">
        <f ca="1">'Census Tract'!R371</f>
        <v>0.55705892706772142</v>
      </c>
      <c r="O377" s="29">
        <f ca="1">'Census Tract'!S371</f>
        <v>2.8858052868708093</v>
      </c>
      <c r="P377" s="29">
        <f ca="1">'Census Tract'!T371</f>
        <v>13.297706113718727</v>
      </c>
      <c r="Q377" s="105">
        <f ca="1">'Census Tract'!U371</f>
        <v>28.901437354419993</v>
      </c>
    </row>
    <row r="378" spans="1:17" x14ac:dyDescent="0.25">
      <c r="A378" s="80" t="s">
        <v>268</v>
      </c>
      <c r="B378" s="4" t="str">
        <f>'Census Tract'!A372</f>
        <v>Lane</v>
      </c>
      <c r="C378" s="4" t="str">
        <f>'Census Tract'!B372</f>
        <v>Eugene</v>
      </c>
      <c r="D378" s="4">
        <f>'Census Tract'!C372</f>
        <v>41039004900</v>
      </c>
      <c r="E378" s="4">
        <f>'Census Tract'!D372</f>
        <v>1</v>
      </c>
      <c r="F378" s="29">
        <f ca="1">'Census Tract'!J372</f>
        <v>0.16826476986205399</v>
      </c>
      <c r="G378" s="29">
        <f ca="1">'Census Tract'!K372</f>
        <v>0.8362036103326782</v>
      </c>
      <c r="H378" s="29">
        <f ca="1">'Census Tract'!L372</f>
        <v>3.8476941608671216</v>
      </c>
      <c r="I378" s="105">
        <f ca="1">'Census Tract'!M372</f>
        <v>8.3569223966359267</v>
      </c>
      <c r="J378" s="29">
        <f ca="1">'Census Tract'!N372</f>
        <v>0.80311779731902444</v>
      </c>
      <c r="K378" s="29">
        <f ca="1">'Census Tract'!O372</f>
        <v>3.8217048183342963</v>
      </c>
      <c r="L378" s="29">
        <f ca="1">'Census Tract'!P372</f>
        <v>17.42999479028591</v>
      </c>
      <c r="M378" s="105">
        <f ca="1">'Census Tract'!Q372</f>
        <v>37.80596517821732</v>
      </c>
      <c r="N378" s="29">
        <f ca="1">'Census Tract'!R372</f>
        <v>0.33436474471888156</v>
      </c>
      <c r="O378" s="29">
        <f ca="1">'Census Tract'!S372</f>
        <v>1.5882777825971641</v>
      </c>
      <c r="P378" s="29">
        <f ca="1">'Census Tract'!T372</f>
        <v>6.9689123846261323</v>
      </c>
      <c r="Q378" s="105">
        <f ca="1">'Census Tract'!U372</f>
        <v>14.971338471423767</v>
      </c>
    </row>
    <row r="379" spans="1:17" x14ac:dyDescent="0.25">
      <c r="A379" s="80" t="s">
        <v>268</v>
      </c>
      <c r="B379" s="4" t="str">
        <f>'Census Tract'!A373</f>
        <v>Lane</v>
      </c>
      <c r="C379" s="4" t="str">
        <f>'Census Tract'!B373</f>
        <v>Eugene</v>
      </c>
      <c r="D379" s="4">
        <f>'Census Tract'!C373</f>
        <v>41039001001</v>
      </c>
      <c r="E379" s="4">
        <f>'Census Tract'!D373</f>
        <v>0</v>
      </c>
      <c r="F379" s="29">
        <f ca="1">'Census Tract'!J373</f>
        <v>1.9913807391453411</v>
      </c>
      <c r="G379" s="29">
        <f ca="1">'Census Tract'!K373</f>
        <v>10.045271814680948</v>
      </c>
      <c r="H379" s="29">
        <f ca="1">'Census Tract'!L373</f>
        <v>46.545368796901585</v>
      </c>
      <c r="I379" s="105">
        <f ca="1">'Census Tract'!M373</f>
        <v>101.25093530804013</v>
      </c>
      <c r="J379" s="29">
        <f ca="1">'Census Tract'!N373</f>
        <v>0.88717996530494059</v>
      </c>
      <c r="K379" s="29">
        <f ca="1">'Census Tract'!O373</f>
        <v>4.6371045167040199</v>
      </c>
      <c r="L379" s="29">
        <f ca="1">'Census Tract'!P373</f>
        <v>21.634134664880115</v>
      </c>
      <c r="M379" s="105">
        <f ca="1">'Census Tract'!Q373</f>
        <v>47.108175382513593</v>
      </c>
      <c r="N379" s="29">
        <f ca="1">'Census Tract'!R373</f>
        <v>0.60590381667602489</v>
      </c>
      <c r="O379" s="29">
        <f ca="1">'Census Tract'!S373</f>
        <v>3.1388428630034459</v>
      </c>
      <c r="P379" s="29">
        <f ca="1">'Census Tract'!T373</f>
        <v>14.463695842287049</v>
      </c>
      <c r="Q379" s="105">
        <f ca="1">'Census Tract'!U373</f>
        <v>31.435617220325501</v>
      </c>
    </row>
    <row r="380" spans="1:17" x14ac:dyDescent="0.25">
      <c r="A380" s="80" t="s">
        <v>268</v>
      </c>
      <c r="B380" s="4" t="str">
        <f>'Census Tract'!A374</f>
        <v>Lane</v>
      </c>
      <c r="C380" s="4" t="str">
        <f>'Census Tract'!B374</f>
        <v>Springfield</v>
      </c>
      <c r="D380" s="4">
        <f>'Census Tract'!C374</f>
        <v>41039001903</v>
      </c>
      <c r="E380" s="4">
        <f>'Census Tract'!D374</f>
        <v>1</v>
      </c>
      <c r="F380" s="29">
        <f ca="1">'Census Tract'!J374</f>
        <v>0.55086680609601013</v>
      </c>
      <c r="G380" s="29">
        <f ca="1">'Census Tract'!K374</f>
        <v>2.7375713433510298</v>
      </c>
      <c r="H380" s="29">
        <f ca="1">'Census Tract'!L374</f>
        <v>12.596617788553077</v>
      </c>
      <c r="I380" s="105">
        <f ca="1">'Census Tract'!M374</f>
        <v>27.358972131843807</v>
      </c>
      <c r="J380" s="29">
        <f ca="1">'Census Tract'!N374</f>
        <v>0.58835090119122546</v>
      </c>
      <c r="K380" s="29">
        <f ca="1">'Census Tract'!O374</f>
        <v>2.7997181502636446</v>
      </c>
      <c r="L380" s="29">
        <f ca="1">'Census Tract'!P374</f>
        <v>12.768927767329103</v>
      </c>
      <c r="M380" s="105">
        <f ca="1">'Census Tract'!Q374</f>
        <v>27.696028848147336</v>
      </c>
      <c r="N380" s="29">
        <f ca="1">'Census Tract'!R374</f>
        <v>0.24495011757756244</v>
      </c>
      <c r="O380" s="29">
        <f ca="1">'Census Tract'!S374</f>
        <v>1.1635462043706186</v>
      </c>
      <c r="P380" s="29">
        <f ca="1">'Census Tract'!T374</f>
        <v>5.105310697265943</v>
      </c>
      <c r="Q380" s="105">
        <f ca="1">'Census Tract'!U374</f>
        <v>10.96775654966846</v>
      </c>
    </row>
    <row r="381" spans="1:17" x14ac:dyDescent="0.25">
      <c r="A381" s="80" t="s">
        <v>268</v>
      </c>
      <c r="B381" s="4" t="str">
        <f>'Census Tract'!A375</f>
        <v>Lane</v>
      </c>
      <c r="C381" s="4" t="str">
        <f>'Census Tract'!B375</f>
        <v>Veneta</v>
      </c>
      <c r="D381" s="4">
        <f>'Census Tract'!C375</f>
        <v>41039000904</v>
      </c>
      <c r="E381" s="4">
        <f>'Census Tract'!D375</f>
        <v>0</v>
      </c>
      <c r="F381" s="29">
        <f ca="1">'Census Tract'!J375</f>
        <v>1.3183678041564064</v>
      </c>
      <c r="G381" s="29">
        <f ca="1">'Census Tract'!K375</f>
        <v>6.650341988423035</v>
      </c>
      <c r="H381" s="29">
        <f ca="1">'Census Tract'!L375</f>
        <v>30.814758046096884</v>
      </c>
      <c r="I381" s="105">
        <f ca="1">'Census Tract'!M375</f>
        <v>67.031869208563606</v>
      </c>
      <c r="J381" s="29">
        <f ca="1">'Census Tract'!N375</f>
        <v>0.82763545319785992</v>
      </c>
      <c r="K381" s="29">
        <f ca="1">'Census Tract'!O375</f>
        <v>4.3258777793624308</v>
      </c>
      <c r="L381" s="29">
        <f ca="1">'Census Tract'!P375</f>
        <v>20.182124876723556</v>
      </c>
      <c r="M381" s="105">
        <f ca="1">'Census Tract'!Q375</f>
        <v>43.94643432759424</v>
      </c>
      <c r="N381" s="29">
        <f ca="1">'Census Tract'!R375</f>
        <v>0.56523760625794905</v>
      </c>
      <c r="O381" s="29">
        <f ca="1">'Census Tract'!S375</f>
        <v>2.928174369386042</v>
      </c>
      <c r="P381" s="29">
        <f ca="1">'Census Tract'!T375</f>
        <v>13.492941603153424</v>
      </c>
      <c r="Q381" s="105">
        <f ca="1">'Census Tract'!U375</f>
        <v>29.325765145920457</v>
      </c>
    </row>
    <row r="382" spans="1:17" x14ac:dyDescent="0.25">
      <c r="A382" s="80" t="s">
        <v>268</v>
      </c>
      <c r="B382" s="4" t="str">
        <f>'Census Tract'!A376</f>
        <v>Lane</v>
      </c>
      <c r="C382" s="4" t="str">
        <f>'Census Tract'!B376</f>
        <v>Springfield</v>
      </c>
      <c r="D382" s="4">
        <f>'Census Tract'!C376</f>
        <v>41039001801</v>
      </c>
      <c r="E382" s="4">
        <f>'Census Tract'!D376</f>
        <v>1</v>
      </c>
      <c r="F382" s="29">
        <f ca="1">'Census Tract'!J376</f>
        <v>0.29796886329738725</v>
      </c>
      <c r="G382" s="29">
        <f ca="1">'Census Tract'!K376</f>
        <v>1.4807772266307844</v>
      </c>
      <c r="H382" s="29">
        <f ca="1">'Census Tract'!L376</f>
        <v>6.8136250765355273</v>
      </c>
      <c r="I382" s="105">
        <f ca="1">'Census Tract'!M376</f>
        <v>14.798716744042785</v>
      </c>
      <c r="J382" s="29">
        <f ca="1">'Census Tract'!N376</f>
        <v>1.1398201040988216</v>
      </c>
      <c r="K382" s="29">
        <f ca="1">'Census Tract'!O376</f>
        <v>5.4239315806600157</v>
      </c>
      <c r="L382" s="29">
        <f ca="1">'Census Tract'!P376</f>
        <v>24.737415286556978</v>
      </c>
      <c r="M382" s="105">
        <f ca="1">'Census Tract'!Q376</f>
        <v>53.655888723724239</v>
      </c>
      <c r="N382" s="29">
        <f ca="1">'Census Tract'!R376</f>
        <v>0.47454515315772544</v>
      </c>
      <c r="O382" s="29">
        <f ca="1">'Census Tract'!S376</f>
        <v>2.2541536914523328</v>
      </c>
      <c r="P382" s="29">
        <f ca="1">'Census Tract'!T376</f>
        <v>9.8905869926137218</v>
      </c>
      <c r="Q382" s="105">
        <f ca="1">'Census Tract'!U376</f>
        <v>21.247982091745758</v>
      </c>
    </row>
    <row r="383" spans="1:17" x14ac:dyDescent="0.25">
      <c r="A383" s="80" t="s">
        <v>268</v>
      </c>
      <c r="B383" s="4" t="str">
        <f>'Census Tract'!A377</f>
        <v>Lane</v>
      </c>
      <c r="C383" s="4" t="str">
        <f>'Census Tract'!B377</f>
        <v>Eugene</v>
      </c>
      <c r="D383" s="4">
        <f>'Census Tract'!C377</f>
        <v>41039002600</v>
      </c>
      <c r="E383" s="4">
        <f>'Census Tract'!D377</f>
        <v>1</v>
      </c>
      <c r="F383" s="29">
        <f ca="1">'Census Tract'!J377</f>
        <v>0.94999484651284649</v>
      </c>
      <c r="G383" s="29">
        <f ca="1">'Census Tract'!K377</f>
        <v>4.7210662166699127</v>
      </c>
      <c r="H383" s="29">
        <f ca="1">'Census Tract'!L377</f>
        <v>21.723439949895624</v>
      </c>
      <c r="I383" s="105">
        <f ca="1">'Census Tract'!M377</f>
        <v>47.181791031007002</v>
      </c>
      <c r="J383" s="29">
        <f ca="1">'Census Tract'!N377</f>
        <v>1.1217555988170442</v>
      </c>
      <c r="K383" s="29">
        <f ca="1">'Census Tract'!O377</f>
        <v>5.3379700852148213</v>
      </c>
      <c r="L383" s="29">
        <f ca="1">'Census Tract'!P377</f>
        <v>24.345362920140055</v>
      </c>
      <c r="M383" s="105">
        <f ca="1">'Census Tract'!Q377</f>
        <v>52.805520247363219</v>
      </c>
      <c r="N383" s="29">
        <f ca="1">'Census Tract'!R377</f>
        <v>0.46702429666920331</v>
      </c>
      <c r="O383" s="29">
        <f ca="1">'Census Tract'!S377</f>
        <v>2.2184286054332776</v>
      </c>
      <c r="P383" s="29">
        <f ca="1">'Census Tract'!T377</f>
        <v>9.7338354488170697</v>
      </c>
      <c r="Q383" s="105">
        <f ca="1">'Census Tract'!U377</f>
        <v>20.911232210476623</v>
      </c>
    </row>
    <row r="384" spans="1:17" x14ac:dyDescent="0.25">
      <c r="A384" s="80" t="s">
        <v>268</v>
      </c>
      <c r="B384" s="4" t="str">
        <f>'Census Tract'!A378</f>
        <v>Lincoln</v>
      </c>
      <c r="C384" s="4" t="str">
        <f>'Census Tract'!B378</f>
        <v>Lincoln City</v>
      </c>
      <c r="D384" s="4">
        <f>'Census Tract'!C378</f>
        <v>41041950601</v>
      </c>
      <c r="E384" s="4">
        <f>'Census Tract'!D378</f>
        <v>0</v>
      </c>
      <c r="F384" s="29">
        <f ca="1">'Census Tract'!J378</f>
        <v>0.72986562584416437</v>
      </c>
      <c r="G384" s="29">
        <f ca="1">'Census Tract'!K378</f>
        <v>3.6817161357819828</v>
      </c>
      <c r="H384" s="29">
        <f ca="1">'Census Tract'!L378</f>
        <v>17.059452298247109</v>
      </c>
      <c r="I384" s="105">
        <f ca="1">'Census Tract'!M378</f>
        <v>37.109717801943717</v>
      </c>
      <c r="J384" s="29">
        <f ca="1">'Census Tract'!N378</f>
        <v>0.81057106872220219</v>
      </c>
      <c r="K384" s="29">
        <f ca="1">'Census Tract'!O378</f>
        <v>4.2366858031891992</v>
      </c>
      <c r="L384" s="29">
        <f ca="1">'Census Tract'!P378</f>
        <v>19.766005029390467</v>
      </c>
      <c r="M384" s="105">
        <f ca="1">'Census Tract'!Q378</f>
        <v>43.040336300011276</v>
      </c>
      <c r="N384" s="29">
        <f ca="1">'Census Tract'!R378</f>
        <v>0.55358340295380393</v>
      </c>
      <c r="O384" s="29">
        <f ca="1">'Census Tract'!S378</f>
        <v>2.8678005743076613</v>
      </c>
      <c r="P384" s="29">
        <f ca="1">'Census Tract'!T378</f>
        <v>13.214740926352833</v>
      </c>
      <c r="Q384" s="105">
        <f ca="1">'Census Tract'!U378</f>
        <v>28.721119550375629</v>
      </c>
    </row>
    <row r="385" spans="1:17" x14ac:dyDescent="0.25">
      <c r="A385" s="80" t="s">
        <v>268</v>
      </c>
      <c r="B385" s="4" t="str">
        <f>'Census Tract'!A379</f>
        <v>Lincoln</v>
      </c>
      <c r="C385" s="4" t="str">
        <f>'Census Tract'!B379</f>
        <v>Yachats</v>
      </c>
      <c r="D385" s="4">
        <f>'Census Tract'!C379</f>
        <v>41041951700</v>
      </c>
      <c r="E385" s="4">
        <f>'Census Tract'!D379</f>
        <v>0</v>
      </c>
      <c r="F385" s="29">
        <f ca="1">'Census Tract'!J379</f>
        <v>1.1078591920708263</v>
      </c>
      <c r="G385" s="29">
        <f ca="1">'Census Tract'!K379</f>
        <v>5.588457545050125</v>
      </c>
      <c r="H385" s="29">
        <f ca="1">'Census Tract'!L379</f>
        <v>25.894452856918242</v>
      </c>
      <c r="I385" s="105">
        <f ca="1">'Census Tract'!M379</f>
        <v>56.328645337266146</v>
      </c>
      <c r="J385" s="29">
        <f ca="1">'Census Tract'!N379</f>
        <v>0.58219442259610132</v>
      </c>
      <c r="K385" s="29">
        <f ca="1">'Census Tract'!O379</f>
        <v>3.0430087380211899</v>
      </c>
      <c r="L385" s="29">
        <f ca="1">'Census Tract'!P379</f>
        <v>14.196975847236297</v>
      </c>
      <c r="M385" s="105">
        <f ca="1">'Census Tract'!Q379</f>
        <v>30.913814602374956</v>
      </c>
      <c r="N385" s="29">
        <f ca="1">'Census Tract'!R379</f>
        <v>0.39761247604055644</v>
      </c>
      <c r="O385" s="29">
        <f ca="1">'Census Tract'!S379</f>
        <v>2.0598039627935769</v>
      </c>
      <c r="P385" s="29">
        <f ca="1">'Census Tract'!T379</f>
        <v>9.4915162411400846</v>
      </c>
      <c r="Q385" s="105">
        <f ca="1">'Census Tract'!U379</f>
        <v>20.629006213242029</v>
      </c>
    </row>
    <row r="386" spans="1:17" x14ac:dyDescent="0.25">
      <c r="A386" s="80" t="s">
        <v>268</v>
      </c>
      <c r="B386" s="4" t="str">
        <f>'Census Tract'!A380</f>
        <v>Lincoln</v>
      </c>
      <c r="C386" s="4" t="str">
        <f>'Census Tract'!B380</f>
        <v>Lincoln City</v>
      </c>
      <c r="D386" s="4">
        <f>'Census Tract'!C380</f>
        <v>41041950304</v>
      </c>
      <c r="E386" s="4">
        <f>'Census Tract'!D380</f>
        <v>1</v>
      </c>
      <c r="F386" s="29">
        <f ca="1">'Census Tract'!J380</f>
        <v>0.72163551598577313</v>
      </c>
      <c r="G386" s="29">
        <f ca="1">'Census Tract'!K380</f>
        <v>3.586218459789849</v>
      </c>
      <c r="H386" s="29">
        <f ca="1">'Census Tract'!L380</f>
        <v>16.50156930300453</v>
      </c>
      <c r="I386" s="105">
        <f ca="1">'Census Tract'!M380</f>
        <v>35.840253492715384</v>
      </c>
      <c r="J386" s="29">
        <f ca="1">'Census Tract'!N380</f>
        <v>0.66701245206953441</v>
      </c>
      <c r="K386" s="29">
        <f ca="1">'Census Tract'!O380</f>
        <v>3.1740358767700405</v>
      </c>
      <c r="L386" s="29">
        <f ca="1">'Census Tract'!P380</f>
        <v>14.476112474954382</v>
      </c>
      <c r="M386" s="105">
        <f ca="1">'Census Tract'!Q380</f>
        <v>31.398942497050825</v>
      </c>
      <c r="N386" s="29">
        <f ca="1">'Census Tract'!R380</f>
        <v>0.27769954669794494</v>
      </c>
      <c r="O386" s="29">
        <f ca="1">'Census Tract'!S380</f>
        <v>1.3191104242418734</v>
      </c>
      <c r="P386" s="29">
        <f ca="1">'Census Tract'!T380</f>
        <v>5.787882367249729</v>
      </c>
      <c r="Q386" s="105">
        <f ca="1">'Census Tract'!U380</f>
        <v>12.434127618542279</v>
      </c>
    </row>
    <row r="387" spans="1:17" x14ac:dyDescent="0.25">
      <c r="A387" s="80" t="s">
        <v>268</v>
      </c>
      <c r="B387" s="4" t="str">
        <f>'Census Tract'!A381</f>
        <v>Lincoln</v>
      </c>
      <c r="C387" s="4" t="str">
        <f>'Census Tract'!B381</f>
        <v>Toledo</v>
      </c>
      <c r="D387" s="4">
        <f>'Census Tract'!C381</f>
        <v>41041951300</v>
      </c>
      <c r="E387" s="4">
        <f>'Census Tract'!D381</f>
        <v>0</v>
      </c>
      <c r="F387" s="29">
        <f ca="1">'Census Tract'!J381</f>
        <v>1.1539559684399314</v>
      </c>
      <c r="G387" s="29">
        <f ca="1">'Census Tract'!K381</f>
        <v>5.8209869852047778</v>
      </c>
      <c r="H387" s="29">
        <f ca="1">'Census Tract'!L381</f>
        <v>26.971891949439115</v>
      </c>
      <c r="I387" s="105">
        <f ca="1">'Census Tract'!M381</f>
        <v>58.672416987915234</v>
      </c>
      <c r="J387" s="29">
        <f ca="1">'Census Tract'!N381</f>
        <v>0.84414501831424593</v>
      </c>
      <c r="K387" s="29">
        <f ca="1">'Census Tract'!O381</f>
        <v>4.4121698305402308</v>
      </c>
      <c r="L387" s="29">
        <f ca="1">'Census Tract'!P381</f>
        <v>20.58471529688001</v>
      </c>
      <c r="M387" s="105">
        <f ca="1">'Census Tract'!Q381</f>
        <v>44.823072123088657</v>
      </c>
      <c r="N387" s="29">
        <f ca="1">'Census Tract'!R381</f>
        <v>0.57651289301697928</v>
      </c>
      <c r="O387" s="29">
        <f ca="1">'Census Tract'!S381</f>
        <v>2.986585213480168</v>
      </c>
      <c r="P387" s="29">
        <f ca="1">'Census Tract'!T381</f>
        <v>13.762097059397032</v>
      </c>
      <c r="Q387" s="105">
        <f ca="1">'Census Tract'!U381</f>
        <v>29.910751721101246</v>
      </c>
    </row>
    <row r="388" spans="1:17" x14ac:dyDescent="0.25">
      <c r="A388" s="80" t="s">
        <v>268</v>
      </c>
      <c r="B388" s="4" t="str">
        <f>'Census Tract'!A382</f>
        <v>Lincoln</v>
      </c>
      <c r="C388" s="4" t="str">
        <f>'Census Tract'!B382</f>
        <v>Newport</v>
      </c>
      <c r="D388" s="4">
        <f>'Census Tract'!C382</f>
        <v>41041951000</v>
      </c>
      <c r="E388" s="4">
        <f>'Census Tract'!D382</f>
        <v>1</v>
      </c>
      <c r="F388" s="29">
        <f ca="1">'Census Tract'!J382</f>
        <v>0.94999484651284649</v>
      </c>
      <c r="G388" s="29">
        <f ca="1">'Census Tract'!K382</f>
        <v>4.7210662166699127</v>
      </c>
      <c r="H388" s="29">
        <f ca="1">'Census Tract'!L382</f>
        <v>21.723439949895624</v>
      </c>
      <c r="I388" s="105">
        <f ca="1">'Census Tract'!M382</f>
        <v>47.181791031007002</v>
      </c>
      <c r="J388" s="29">
        <f ca="1">'Census Tract'!N382</f>
        <v>0.35423731809950659</v>
      </c>
      <c r="K388" s="29">
        <f ca="1">'Census Tract'!O382</f>
        <v>1.6856686154060334</v>
      </c>
      <c r="L388" s="29">
        <f ca="1">'Census Tract'!P382</f>
        <v>7.6879813018844088</v>
      </c>
      <c r="M388" s="105">
        <f ca="1">'Census Tract'!Q382</f>
        <v>16.675366624424573</v>
      </c>
      <c r="N388" s="29">
        <f ca="1">'Census Tract'!R382</f>
        <v>0.14748081891801582</v>
      </c>
      <c r="O388" s="29">
        <f ca="1">'Census Tract'!S382</f>
        <v>0.70055384649975172</v>
      </c>
      <c r="P388" s="29">
        <f ca="1">'Census Tract'!T382</f>
        <v>3.0738315617475616</v>
      </c>
      <c r="Q388" s="105">
        <f ca="1">'Census Tract'!U382</f>
        <v>6.6035229279951277</v>
      </c>
    </row>
    <row r="389" spans="1:17" x14ac:dyDescent="0.25">
      <c r="A389" s="80" t="s">
        <v>268</v>
      </c>
      <c r="B389" s="4" t="str">
        <f>'Census Tract'!A383</f>
        <v>Lincoln</v>
      </c>
      <c r="C389" s="4" t="str">
        <f>'Census Tract'!B383</f>
        <v>Newport</v>
      </c>
      <c r="D389" s="4">
        <f>'Census Tract'!C383</f>
        <v>41041950800</v>
      </c>
      <c r="E389" s="4">
        <f>'Census Tract'!D383</f>
        <v>0</v>
      </c>
      <c r="F389" s="29">
        <f ca="1">'Census Tract'!J383</f>
        <v>0.82513229700698165</v>
      </c>
      <c r="G389" s="29">
        <f ca="1">'Census Tract'!K383</f>
        <v>4.1622769787682632</v>
      </c>
      <c r="H389" s="29">
        <f ca="1">'Census Tract'!L383</f>
        <v>19.286159756123574</v>
      </c>
      <c r="I389" s="105">
        <f ca="1">'Census Tract'!M383</f>
        <v>41.953512546618477</v>
      </c>
      <c r="J389" s="29">
        <f ca="1">'Census Tract'!N383</f>
        <v>0.92974014254890713</v>
      </c>
      <c r="K389" s="29">
        <f ca="1">'Census Tract'!O383</f>
        <v>4.8595576804901137</v>
      </c>
      <c r="L389" s="29">
        <f ca="1">'Census Tract'!P383</f>
        <v>22.671976638172037</v>
      </c>
      <c r="M389" s="105">
        <f ca="1">'Census Tract'!Q383</f>
        <v>49.368068946758484</v>
      </c>
      <c r="N389" s="29">
        <f ca="1">'Census Tract'!R383</f>
        <v>0.63497049405716233</v>
      </c>
      <c r="O389" s="29">
        <f ca="1">'Census Tract'!S383</f>
        <v>3.2894207770847999</v>
      </c>
      <c r="P389" s="29">
        <f ca="1">'Census Tract'!T383</f>
        <v>15.157554453531695</v>
      </c>
      <c r="Q389" s="105">
        <f ca="1">'Census Tract'!U383</f>
        <v>32.943660112401716</v>
      </c>
    </row>
    <row r="390" spans="1:17" x14ac:dyDescent="0.25">
      <c r="A390" s="80" t="s">
        <v>268</v>
      </c>
      <c r="B390" s="4" t="str">
        <f>'Census Tract'!A384</f>
        <v>Lincoln</v>
      </c>
      <c r="C390" s="4" t="str">
        <f>'Census Tract'!B384</f>
        <v>Newport</v>
      </c>
      <c r="D390" s="4">
        <f>'Census Tract'!C384</f>
        <v>41041951200</v>
      </c>
      <c r="E390" s="4">
        <f>'Census Tract'!D384</f>
        <v>0</v>
      </c>
      <c r="F390" s="29">
        <f ca="1">'Census Tract'!J384</f>
        <v>1.1969796263844295</v>
      </c>
      <c r="G390" s="29">
        <f ca="1">'Census Tract'!K384</f>
        <v>6.0380144626824519</v>
      </c>
      <c r="H390" s="29">
        <f ca="1">'Census Tract'!L384</f>
        <v>27.977501769125258</v>
      </c>
      <c r="I390" s="105">
        <f ca="1">'Census Tract'!M384</f>
        <v>60.859937195187698</v>
      </c>
      <c r="J390" s="29">
        <f ca="1">'Census Tract'!N384</f>
        <v>0.68217838237021011</v>
      </c>
      <c r="K390" s="29">
        <f ca="1">'Census Tract'!O384</f>
        <v>3.5656040282643731</v>
      </c>
      <c r="L390" s="29">
        <f ca="1">'Census Tract'!P384</f>
        <v>16.635113017452419</v>
      </c>
      <c r="M390" s="105">
        <f ca="1">'Census Tract'!Q384</f>
        <v>36.222841064506525</v>
      </c>
      <c r="N390" s="29">
        <f ca="1">'Census Tract'!R384</f>
        <v>0.46589700139352908</v>
      </c>
      <c r="O390" s="29">
        <f ca="1">'Census Tract'!S384</f>
        <v>2.4135472289007125</v>
      </c>
      <c r="P390" s="29">
        <f ca="1">'Census Tract'!T384</f>
        <v>11.121554835150835</v>
      </c>
      <c r="Q390" s="105">
        <f ca="1">'Census Tract'!U384</f>
        <v>24.171756963424912</v>
      </c>
    </row>
    <row r="391" spans="1:17" x14ac:dyDescent="0.25">
      <c r="A391" s="80" t="s">
        <v>268</v>
      </c>
      <c r="B391" s="4" t="str">
        <f>'Census Tract'!A385</f>
        <v>Lincoln</v>
      </c>
      <c r="C391" s="4" t="str">
        <f>'Census Tract'!B385</f>
        <v>Depoe Bay</v>
      </c>
      <c r="D391" s="4">
        <f>'Census Tract'!C385</f>
        <v>41041950602</v>
      </c>
      <c r="E391" s="4">
        <f>'Census Tract'!D385</f>
        <v>0</v>
      </c>
      <c r="F391" s="29">
        <f ca="1">'Census Tract'!J385</f>
        <v>0.84049788913001666</v>
      </c>
      <c r="G391" s="29">
        <f ca="1">'Census Tract'!K385</f>
        <v>4.2397867921531471</v>
      </c>
      <c r="H391" s="29">
        <f ca="1">'Census Tract'!L385</f>
        <v>19.645306120297196</v>
      </c>
      <c r="I391" s="105">
        <f ca="1">'Census Tract'!M385</f>
        <v>42.734769763501504</v>
      </c>
      <c r="J391" s="29">
        <f ca="1">'Census Tract'!N385</f>
        <v>0.73309272350979304</v>
      </c>
      <c r="K391" s="29">
        <f ca="1">'Census Tract'!O385</f>
        <v>3.8317226631483554</v>
      </c>
      <c r="L391" s="29">
        <f ca="1">'Census Tract'!P385</f>
        <v>17.876673642876124</v>
      </c>
      <c r="M391" s="105">
        <f ca="1">'Census Tract'!Q385</f>
        <v>38.926330554448057</v>
      </c>
      <c r="N391" s="29">
        <f ca="1">'Census Tract'!R385</f>
        <v>0.50066919511570696</v>
      </c>
      <c r="O391" s="29">
        <f ca="1">'Census Tract'!S385</f>
        <v>2.593682176217261</v>
      </c>
      <c r="P391" s="29">
        <f ca="1">'Census Tract'!T385</f>
        <v>11.951611388558522</v>
      </c>
      <c r="Q391" s="105">
        <f ca="1">'Census Tract'!U385</f>
        <v>25.975814541008813</v>
      </c>
    </row>
    <row r="392" spans="1:17" x14ac:dyDescent="0.25">
      <c r="A392" s="80" t="s">
        <v>268</v>
      </c>
      <c r="B392" s="4" t="str">
        <f>'Census Tract'!A386</f>
        <v>Lincoln</v>
      </c>
      <c r="C392" s="4" t="str">
        <f>'Census Tract'!B386</f>
        <v>Toledo</v>
      </c>
      <c r="D392" s="4">
        <f>'Census Tract'!C386</f>
        <v>41041951400</v>
      </c>
      <c r="E392" s="4">
        <f>'Census Tract'!D386</f>
        <v>0</v>
      </c>
      <c r="F392" s="29">
        <f ca="1">'Census Tract'!J386</f>
        <v>0.96649574453890397</v>
      </c>
      <c r="G392" s="29">
        <f ca="1">'Census Tract'!K386</f>
        <v>4.8753672619091946</v>
      </c>
      <c r="H392" s="29">
        <f ca="1">'Census Tract'!L386</f>
        <v>22.590306306520908</v>
      </c>
      <c r="I392" s="105">
        <f ca="1">'Census Tract'!M386</f>
        <v>49.141078941942318</v>
      </c>
      <c r="J392" s="29">
        <f ca="1">'Census Tract'!N386</f>
        <v>0.93195380955497609</v>
      </c>
      <c r="K392" s="29">
        <f ca="1">'Census Tract'!O386</f>
        <v>4.8711280559198524</v>
      </c>
      <c r="L392" s="29">
        <f ca="1">'Census Tract'!P386</f>
        <v>22.725957534929591</v>
      </c>
      <c r="M392" s="105">
        <f ca="1">'Census Tract'!Q386</f>
        <v>49.485611968060297</v>
      </c>
      <c r="N392" s="29">
        <f ca="1">'Census Tract'!R386</f>
        <v>0.6364823285668223</v>
      </c>
      <c r="O392" s="29">
        <f ca="1">'Census Tract'!S386</f>
        <v>3.2972527313159543</v>
      </c>
      <c r="P392" s="29">
        <f ca="1">'Census Tract'!T386</f>
        <v>15.193643868897247</v>
      </c>
      <c r="Q392" s="105">
        <f ca="1">'Census Tract'!U386</f>
        <v>33.022097398383629</v>
      </c>
    </row>
    <row r="393" spans="1:17" x14ac:dyDescent="0.25">
      <c r="A393" s="80" t="s">
        <v>268</v>
      </c>
      <c r="B393" s="4" t="str">
        <f>'Census Tract'!A387</f>
        <v>Lincoln</v>
      </c>
      <c r="C393" s="4" t="str">
        <f>'Census Tract'!B387</f>
        <v>Waldport</v>
      </c>
      <c r="D393" s="4">
        <f>'Census Tract'!C387</f>
        <v>41041951600</v>
      </c>
      <c r="E393" s="4">
        <f>'Census Tract'!D387</f>
        <v>0</v>
      </c>
      <c r="F393" s="29">
        <f ca="1">'Census Tract'!J387</f>
        <v>0.82052261937007109</v>
      </c>
      <c r="G393" s="29">
        <f ca="1">'Census Tract'!K387</f>
        <v>4.139024034752798</v>
      </c>
      <c r="H393" s="29">
        <f ca="1">'Census Tract'!L387</f>
        <v>19.178415846871484</v>
      </c>
      <c r="I393" s="105">
        <f ca="1">'Census Tract'!M387</f>
        <v>41.719135381553571</v>
      </c>
      <c r="J393" s="29">
        <f ca="1">'Census Tract'!N387</f>
        <v>0.97585820517534105</v>
      </c>
      <c r="K393" s="29">
        <f ca="1">'Census Tract'!O387</f>
        <v>5.1006071686096623</v>
      </c>
      <c r="L393" s="29">
        <f ca="1">'Census Tract'!P387</f>
        <v>23.796578653954377</v>
      </c>
      <c r="M393" s="105">
        <f ca="1">'Census Tract'!Q387</f>
        <v>51.816881890546107</v>
      </c>
      <c r="N393" s="29">
        <f ca="1">'Census Tract'!R387</f>
        <v>0.66646704634174381</v>
      </c>
      <c r="O393" s="29">
        <f ca="1">'Census Tract'!S387</f>
        <v>3.4525864902338474</v>
      </c>
      <c r="P393" s="29">
        <f ca="1">'Census Tract'!T387</f>
        <v>15.909417273647353</v>
      </c>
      <c r="Q393" s="105">
        <f ca="1">'Census Tract'!U387</f>
        <v>34.577770237024822</v>
      </c>
    </row>
    <row r="394" spans="1:17" x14ac:dyDescent="0.25">
      <c r="A394" s="80" t="s">
        <v>268</v>
      </c>
      <c r="B394" s="4" t="str">
        <f>'Census Tract'!A388</f>
        <v>Lincoln</v>
      </c>
      <c r="C394" s="4" t="str">
        <f>'Census Tract'!B388</f>
        <v>Siletz</v>
      </c>
      <c r="D394" s="4">
        <f>'Census Tract'!C388</f>
        <v>41041951800</v>
      </c>
      <c r="E394" s="4">
        <f>'Census Tract'!D388</f>
        <v>0</v>
      </c>
      <c r="F394" s="29">
        <f ca="1">'Census Tract'!J388</f>
        <v>0.80208390882242897</v>
      </c>
      <c r="G394" s="29">
        <f ca="1">'Census Tract'!K388</f>
        <v>4.0460122586909364</v>
      </c>
      <c r="H394" s="29">
        <f ca="1">'Census Tract'!L388</f>
        <v>18.747440209863136</v>
      </c>
      <c r="I394" s="105">
        <f ca="1">'Census Tract'!M388</f>
        <v>40.781626721293939</v>
      </c>
      <c r="J394" s="29">
        <f ca="1">'Census Tract'!N388</f>
        <v>1.1260186170870101</v>
      </c>
      <c r="K394" s="29">
        <f ca="1">'Census Tract'!O388</f>
        <v>5.8854643019269162</v>
      </c>
      <c r="L394" s="29">
        <f ca="1">'Census Tract'!P388</f>
        <v>27.458282817341694</v>
      </c>
      <c r="M394" s="105">
        <f ca="1">'Census Tract'!Q388</f>
        <v>59.790216835518621</v>
      </c>
      <c r="N394" s="29">
        <f ca="1">'Census Tract'!R388</f>
        <v>0.76901982058034124</v>
      </c>
      <c r="O394" s="29">
        <f ca="1">'Census Tract'!S388</f>
        <v>3.9838540522471475</v>
      </c>
      <c r="P394" s="29">
        <f ca="1">'Census Tract'!T388</f>
        <v>18.357482615943944</v>
      </c>
      <c r="Q394" s="105">
        <f ca="1">'Census Tract'!U388</f>
        <v>39.898432802797643</v>
      </c>
    </row>
    <row r="395" spans="1:17" x14ac:dyDescent="0.25">
      <c r="A395" s="80" t="s">
        <v>268</v>
      </c>
      <c r="B395" s="4" t="str">
        <f>'Census Tract'!A389</f>
        <v>Lincoln</v>
      </c>
      <c r="C395" s="4" t="str">
        <f>'Census Tract'!B389</f>
        <v>Newport</v>
      </c>
      <c r="D395" s="4">
        <f>'Census Tract'!C389</f>
        <v>41041950900</v>
      </c>
      <c r="E395" s="4">
        <f>'Census Tract'!D389</f>
        <v>1</v>
      </c>
      <c r="F395" s="29">
        <f ca="1">'Census Tract'!J389</f>
        <v>1.0937210041033509</v>
      </c>
      <c r="G395" s="29">
        <f ca="1">'Census Tract'!K389</f>
        <v>5.4353234671624087</v>
      </c>
      <c r="H395" s="29">
        <f ca="1">'Census Tract'!L389</f>
        <v>25.010012045636291</v>
      </c>
      <c r="I395" s="105">
        <f ca="1">'Census Tract'!M389</f>
        <v>54.319995578133522</v>
      </c>
      <c r="J395" s="29">
        <f ca="1">'Census Tract'!N389</f>
        <v>0.73880603264272593</v>
      </c>
      <c r="K395" s="29">
        <f ca="1">'Census Tract'!O389</f>
        <v>3.5156717783998577</v>
      </c>
      <c r="L395" s="29">
        <f ca="1">'Census Tract'!P389</f>
        <v>16.034242228203539</v>
      </c>
      <c r="M395" s="105">
        <f ca="1">'Census Tract'!Q389</f>
        <v>34.778553329023758</v>
      </c>
      <c r="N395" s="29">
        <f ca="1">'Census Tract'!R389</f>
        <v>0.30758961054778633</v>
      </c>
      <c r="O395" s="29">
        <f ca="1">'Census Tract'!S389</f>
        <v>1.4610922721577697</v>
      </c>
      <c r="P395" s="29">
        <f ca="1">'Census Tract'!T389</f>
        <v>6.41085844182229</v>
      </c>
      <c r="Q395" s="105">
        <f ca="1">'Census Tract'!U389</f>
        <v>13.772469264593138</v>
      </c>
    </row>
    <row r="396" spans="1:17" x14ac:dyDescent="0.25">
      <c r="A396" s="80" t="s">
        <v>268</v>
      </c>
      <c r="B396" s="4" t="str">
        <f>'Census Tract'!A390</f>
        <v>Lincoln</v>
      </c>
      <c r="C396" s="4" t="str">
        <f>'Census Tract'!B390</f>
        <v>Lincoln City</v>
      </c>
      <c r="D396" s="4">
        <f>'Census Tract'!C390</f>
        <v>41041950100</v>
      </c>
      <c r="E396" s="4">
        <f>'Census Tract'!D390</f>
        <v>0</v>
      </c>
      <c r="F396" s="29">
        <f ca="1">'Census Tract'!J390</f>
        <v>0.43791937550649862</v>
      </c>
      <c r="G396" s="29">
        <f ca="1">'Census Tract'!K390</f>
        <v>2.2090296814691897</v>
      </c>
      <c r="H396" s="29">
        <f ca="1">'Census Tract'!L390</f>
        <v>10.235671378948265</v>
      </c>
      <c r="I396" s="105">
        <f ca="1">'Census Tract'!M390</f>
        <v>22.265830681166232</v>
      </c>
      <c r="J396" s="29">
        <f ca="1">'Census Tract'!N390</f>
        <v>0.87070902238707182</v>
      </c>
      <c r="K396" s="29">
        <f ca="1">'Census Tract'!O390</f>
        <v>4.55101433569709</v>
      </c>
      <c r="L396" s="29">
        <f ca="1">'Census Tract'!P390</f>
        <v>21.232486057970636</v>
      </c>
      <c r="M396" s="105">
        <f ca="1">'Census Tract'!Q390</f>
        <v>46.23358837871033</v>
      </c>
      <c r="N396" s="29">
        <f ca="1">'Census Tract'!R390</f>
        <v>0.59465490713289815</v>
      </c>
      <c r="O396" s="29">
        <f ca="1">'Census Tract'!S390</f>
        <v>3.0805686642540189</v>
      </c>
      <c r="P396" s="29">
        <f ca="1">'Census Tract'!T390</f>
        <v>14.19517004378365</v>
      </c>
      <c r="Q396" s="105">
        <f ca="1">'Census Tract'!U390</f>
        <v>30.851999152884151</v>
      </c>
    </row>
    <row r="397" spans="1:17" x14ac:dyDescent="0.25">
      <c r="A397" s="80" t="s">
        <v>268</v>
      </c>
      <c r="B397" s="4" t="str">
        <f>'Census Tract'!A391</f>
        <v>Lincoln</v>
      </c>
      <c r="C397" s="4" t="str">
        <f>'Census Tract'!B391</f>
        <v>Lincoln City</v>
      </c>
      <c r="D397" s="4">
        <f>'Census Tract'!C391</f>
        <v>41041950400</v>
      </c>
      <c r="E397" s="4">
        <f>'Census Tract'!D391</f>
        <v>1</v>
      </c>
      <c r="F397" s="29">
        <f ca="1">'Census Tract'!J391</f>
        <v>1.2840204462092453</v>
      </c>
      <c r="G397" s="29">
        <f ca="1">'Census Tract'!K391</f>
        <v>6.3810299312291283</v>
      </c>
      <c r="H397" s="29">
        <f ca="1">'Census Tract'!L391</f>
        <v>29.361570918045537</v>
      </c>
      <c r="I397" s="105">
        <f ca="1">'Census Tract'!M391</f>
        <v>63.771276860043201</v>
      </c>
      <c r="J397" s="29">
        <f ca="1">'Census Tract'!N391</f>
        <v>0.66645591268524607</v>
      </c>
      <c r="K397" s="29">
        <f ca="1">'Census Tract'!O391</f>
        <v>3.171387536447329</v>
      </c>
      <c r="L397" s="29">
        <f ca="1">'Census Tract'!P391</f>
        <v>14.464033949735397</v>
      </c>
      <c r="M397" s="105">
        <f ca="1">'Census Tract'!Q391</f>
        <v>31.372743963469638</v>
      </c>
      <c r="N397" s="29">
        <f ca="1">'Census Tract'!R391</f>
        <v>0.27746784077662834</v>
      </c>
      <c r="O397" s="29">
        <f ca="1">'Census Tract'!S391</f>
        <v>1.3180097897619052</v>
      </c>
      <c r="P397" s="29">
        <f ca="1">'Census Tract'!T391</f>
        <v>5.7830530953538171</v>
      </c>
      <c r="Q397" s="105">
        <f ca="1">'Census Tract'!U391</f>
        <v>12.423752877100023</v>
      </c>
    </row>
    <row r="398" spans="1:17" x14ac:dyDescent="0.25">
      <c r="A398" s="80" t="s">
        <v>268</v>
      </c>
      <c r="B398" s="4" t="str">
        <f>'Census Tract'!A392</f>
        <v>Lincoln</v>
      </c>
      <c r="C398" s="4" t="str">
        <f>'Census Tract'!B392</f>
        <v>Waldport</v>
      </c>
      <c r="D398" s="4">
        <f>'Census Tract'!C392</f>
        <v>41041951500</v>
      </c>
      <c r="E398" s="4">
        <f>'Census Tract'!D392</f>
        <v>0</v>
      </c>
      <c r="F398" s="29">
        <f ca="1">'Census Tract'!J392</f>
        <v>0.24123979633165013</v>
      </c>
      <c r="G398" s="29">
        <f ca="1">'Census Tract'!K392</f>
        <v>1.2169040701426765</v>
      </c>
      <c r="H398" s="29">
        <f ca="1">'Census Tract'!L392</f>
        <v>5.6385979175258862</v>
      </c>
      <c r="I398" s="105">
        <f ca="1">'Census Tract'!M392</f>
        <v>12.265738305063504</v>
      </c>
      <c r="J398" s="29">
        <f ca="1">'Census Tract'!N392</f>
        <v>0.99910170873906368</v>
      </c>
      <c r="K398" s="29">
        <f ca="1">'Census Tract'!O392</f>
        <v>5.2220961106219157</v>
      </c>
      <c r="L398" s="29">
        <f ca="1">'Census Tract'!P392</f>
        <v>24.363378069908681</v>
      </c>
      <c r="M398" s="105">
        <f ca="1">'Census Tract'!Q392</f>
        <v>53.051083614215067</v>
      </c>
      <c r="N398" s="29">
        <f ca="1">'Census Tract'!R392</f>
        <v>0.68234130869317289</v>
      </c>
      <c r="O398" s="29">
        <f ca="1">'Census Tract'!S392</f>
        <v>3.5348220096609673</v>
      </c>
      <c r="P398" s="29">
        <f ca="1">'Census Tract'!T392</f>
        <v>16.288356134985644</v>
      </c>
      <c r="Q398" s="105">
        <f ca="1">'Census Tract'!U392</f>
        <v>35.401361739834861</v>
      </c>
    </row>
    <row r="399" spans="1:17" x14ac:dyDescent="0.25">
      <c r="A399" s="80" t="s">
        <v>268</v>
      </c>
      <c r="B399" s="4" t="str">
        <f>'Census Tract'!A393</f>
        <v>Lincoln</v>
      </c>
      <c r="C399" s="4" t="str">
        <f>'Census Tract'!B393</f>
        <v>Newport</v>
      </c>
      <c r="D399" s="4">
        <f>'Census Tract'!C393</f>
        <v>41041990100</v>
      </c>
      <c r="E399" s="4">
        <f>'Census Tract'!D393</f>
        <v>0</v>
      </c>
      <c r="F399" s="29">
        <f ca="1">'Census Tract'!J393</f>
        <v>0</v>
      </c>
      <c r="G399" s="29">
        <f ca="1">'Census Tract'!K393</f>
        <v>0</v>
      </c>
      <c r="H399" s="29">
        <f ca="1">'Census Tract'!L393</f>
        <v>0</v>
      </c>
      <c r="I399" s="105">
        <f ca="1">'Census Tract'!M393</f>
        <v>0</v>
      </c>
      <c r="J399" s="29">
        <f ca="1">'Census Tract'!N393</f>
        <v>0</v>
      </c>
      <c r="K399" s="29">
        <f ca="1">'Census Tract'!O393</f>
        <v>0</v>
      </c>
      <c r="L399" s="29">
        <f ca="1">'Census Tract'!P393</f>
        <v>0</v>
      </c>
      <c r="M399" s="105">
        <f ca="1">'Census Tract'!Q393</f>
        <v>0</v>
      </c>
      <c r="N399" s="29">
        <f ca="1">'Census Tract'!R393</f>
        <v>0</v>
      </c>
      <c r="O399" s="29">
        <f ca="1">'Census Tract'!S393</f>
        <v>0</v>
      </c>
      <c r="P399" s="29">
        <f ca="1">'Census Tract'!T393</f>
        <v>0</v>
      </c>
      <c r="Q399" s="105">
        <f ca="1">'Census Tract'!U393</f>
        <v>0</v>
      </c>
    </row>
    <row r="400" spans="1:17" x14ac:dyDescent="0.25">
      <c r="A400" s="80" t="s">
        <v>268</v>
      </c>
      <c r="B400" s="4" t="str">
        <f>'Census Tract'!A394</f>
        <v>Lincoln</v>
      </c>
      <c r="C400" s="4" t="str">
        <f>'Census Tract'!B394</f>
        <v>Lincoln City</v>
      </c>
      <c r="D400" s="4">
        <f>'Census Tract'!C394</f>
        <v>41041950303</v>
      </c>
      <c r="E400" s="4">
        <f>'Census Tract'!D394</f>
        <v>0</v>
      </c>
      <c r="F400" s="29">
        <f ca="1">'Census Tract'!J394</f>
        <v>1.753214061238298</v>
      </c>
      <c r="G400" s="29">
        <f ca="1">'Census Tract'!K394</f>
        <v>8.8438697072152479</v>
      </c>
      <c r="H400" s="29">
        <f ca="1">'Census Tract'!L394</f>
        <v>40.978600152210426</v>
      </c>
      <c r="I400" s="105">
        <f ca="1">'Census Tract'!M394</f>
        <v>89.141448446353238</v>
      </c>
      <c r="J400" s="29">
        <f ca="1">'Census Tract'!N394</f>
        <v>0.46929740528659125</v>
      </c>
      <c r="K400" s="29">
        <f ca="1">'Census Tract'!O394</f>
        <v>2.4529195911045334</v>
      </c>
      <c r="L400" s="29">
        <f ca="1">'Census Tract'!P394</f>
        <v>11.443950112601122</v>
      </c>
      <c r="M400" s="105">
        <f ca="1">'Census Tract'!Q394</f>
        <v>24.919120515982854</v>
      </c>
      <c r="N400" s="29">
        <f ca="1">'Census Tract'!R394</f>
        <v>0.32050891604790099</v>
      </c>
      <c r="O400" s="29">
        <f ca="1">'Census Tract'!S394</f>
        <v>1.6603742970047084</v>
      </c>
      <c r="P400" s="29">
        <f ca="1">'Census Tract'!T394</f>
        <v>7.6509560574969502</v>
      </c>
      <c r="Q400" s="105">
        <f ca="1">'Census Tract'!U394</f>
        <v>16.628704628164677</v>
      </c>
    </row>
    <row r="401" spans="1:17" x14ac:dyDescent="0.25">
      <c r="A401" s="80" t="s">
        <v>268</v>
      </c>
      <c r="B401" s="4" t="str">
        <f>'Census Tract'!A395</f>
        <v>Lincoln</v>
      </c>
      <c r="C401" s="4" t="str">
        <f>'Census Tract'!B395</f>
        <v>Newport</v>
      </c>
      <c r="D401" s="4">
        <f>'Census Tract'!C395</f>
        <v>41041951100</v>
      </c>
      <c r="E401" s="4">
        <f>'Census Tract'!D395</f>
        <v>1</v>
      </c>
      <c r="F401" s="29">
        <f ca="1">'Census Tract'!J395</f>
        <v>1.0917178520811837</v>
      </c>
      <c r="G401" s="29">
        <f ca="1">'Census Tract'!K395</f>
        <v>5.4253686622774957</v>
      </c>
      <c r="H401" s="29">
        <f ca="1">'Census Tract'!L395</f>
        <v>24.964206162768825</v>
      </c>
      <c r="I401" s="105">
        <f ca="1">'Census Tract'!M395</f>
        <v>54.220508406744997</v>
      </c>
      <c r="J401" s="29">
        <f ca="1">'Census Tract'!N395</f>
        <v>0.36175059978739871</v>
      </c>
      <c r="K401" s="29">
        <f ca="1">'Census Tract'!O395</f>
        <v>1.721421209762642</v>
      </c>
      <c r="L401" s="29">
        <f ca="1">'Census Tract'!P395</f>
        <v>7.8510413923407159</v>
      </c>
      <c r="M401" s="105">
        <f ca="1">'Census Tract'!Q395</f>
        <v>17.029046827770575</v>
      </c>
      <c r="N401" s="29">
        <f ca="1">'Census Tract'!R395</f>
        <v>0.1506088488557899</v>
      </c>
      <c r="O401" s="29">
        <f ca="1">'Census Tract'!S395</f>
        <v>0.71541241197932226</v>
      </c>
      <c r="P401" s="29">
        <f ca="1">'Census Tract'!T395</f>
        <v>3.139026732342364</v>
      </c>
      <c r="Q401" s="105">
        <f ca="1">'Census Tract'!U395</f>
        <v>6.7435819374655654</v>
      </c>
    </row>
    <row r="402" spans="1:17" x14ac:dyDescent="0.25">
      <c r="A402" s="80" t="s">
        <v>268</v>
      </c>
      <c r="B402" s="4" t="str">
        <f>'Census Tract'!A396</f>
        <v>Linn</v>
      </c>
      <c r="C402" s="4" t="str">
        <f>'Census Tract'!B396</f>
        <v>Undefined</v>
      </c>
      <c r="D402" s="4">
        <f>'Census Tract'!C396</f>
        <v>41043030300</v>
      </c>
      <c r="E402" s="4">
        <f>'Census Tract'!D396</f>
        <v>0</v>
      </c>
      <c r="F402" s="29">
        <f ca="1">'Census Tract'!J396</f>
        <v>0.3580182964667164</v>
      </c>
      <c r="G402" s="29">
        <f ca="1">'Census Tract'!K396</f>
        <v>1.8059786518677936</v>
      </c>
      <c r="H402" s="29">
        <f ca="1">'Census Tract'!L396</f>
        <v>8.3681102852454234</v>
      </c>
      <c r="I402" s="105">
        <f ca="1">'Census Tract'!M396</f>
        <v>18.203293153374496</v>
      </c>
      <c r="J402" s="29">
        <f ca="1">'Census Tract'!N396</f>
        <v>0.82359372787043772</v>
      </c>
      <c r="K402" s="29">
        <f ca="1">'Census Tract'!O396</f>
        <v>4.3047525246181753</v>
      </c>
      <c r="L402" s="29">
        <f ca="1">'Census Tract'!P396</f>
        <v>20.083566260172908</v>
      </c>
      <c r="M402" s="105">
        <f ca="1">'Census Tract'!Q396</f>
        <v>43.731823636395063</v>
      </c>
      <c r="N402" s="29">
        <f ca="1">'Census Tract'!R396</f>
        <v>0.56247729054117168</v>
      </c>
      <c r="O402" s="29">
        <f ca="1">'Census Tract'!S396</f>
        <v>2.9138747445136084</v>
      </c>
      <c r="P402" s="29">
        <f ca="1">'Census Tract'!T396</f>
        <v>13.427049351186474</v>
      </c>
      <c r="Q402" s="105">
        <f ca="1">'Census Tract'!U396</f>
        <v>29.18255392015876</v>
      </c>
    </row>
    <row r="403" spans="1:17" x14ac:dyDescent="0.25">
      <c r="A403" s="80" t="s">
        <v>268</v>
      </c>
      <c r="B403" s="4" t="str">
        <f>'Census Tract'!A397</f>
        <v>Linn</v>
      </c>
      <c r="C403" s="4" t="str">
        <f>'Census Tract'!B397</f>
        <v>Albany</v>
      </c>
      <c r="D403" s="4">
        <f>'Census Tract'!C397</f>
        <v>41043020400</v>
      </c>
      <c r="E403" s="4">
        <f>'Census Tract'!D397</f>
        <v>1</v>
      </c>
      <c r="F403" s="29">
        <f ca="1">'Census Tract'!J397</f>
        <v>2.0852812550761692</v>
      </c>
      <c r="G403" s="29">
        <f ca="1">'Census Tract'!K397</f>
        <v>10.362951885194262</v>
      </c>
      <c r="H403" s="29">
        <f ca="1">'Census Tract'!L397</f>
        <v>47.683924065031832</v>
      </c>
      <c r="I403" s="105">
        <f ca="1">'Census Tract'!M397</f>
        <v>103.56614541545237</v>
      </c>
      <c r="J403" s="29">
        <f ca="1">'Census Tract'!N397</f>
        <v>0.7583850215940704</v>
      </c>
      <c r="K403" s="29">
        <f ca="1">'Census Tract'!O397</f>
        <v>3.6088400740885462</v>
      </c>
      <c r="L403" s="29">
        <f ca="1">'Census Tract'!P397</f>
        <v>16.459163300255739</v>
      </c>
      <c r="M403" s="105">
        <f ca="1">'Census Tract'!Q397</f>
        <v>35.70021460585037</v>
      </c>
      <c r="N403" s="29">
        <f ca="1">'Census Tract'!R397</f>
        <v>0.31574099713693149</v>
      </c>
      <c r="O403" s="29">
        <f ca="1">'Census Tract'!S397</f>
        <v>1.4998124614761283</v>
      </c>
      <c r="P403" s="29">
        <f ca="1">'Census Tract'!T397</f>
        <v>6.58075164931559</v>
      </c>
      <c r="Q403" s="105">
        <f ca="1">'Census Tract'!U397</f>
        <v>14.137451427231486</v>
      </c>
    </row>
    <row r="404" spans="1:17" x14ac:dyDescent="0.25">
      <c r="A404" s="80" t="s">
        <v>268</v>
      </c>
      <c r="B404" s="4" t="str">
        <f>'Census Tract'!A398</f>
        <v>Linn</v>
      </c>
      <c r="C404" s="4" t="str">
        <f>'Census Tract'!B398</f>
        <v>Sweet Home</v>
      </c>
      <c r="D404" s="4">
        <f>'Census Tract'!C398</f>
        <v>41043030402</v>
      </c>
      <c r="E404" s="4">
        <f>'Census Tract'!D398</f>
        <v>0</v>
      </c>
      <c r="F404" s="29">
        <f ca="1">'Census Tract'!J398</f>
        <v>1.6809957782600333</v>
      </c>
      <c r="G404" s="29">
        <f ca="1">'Census Tract'!K398</f>
        <v>8.4795735843062943</v>
      </c>
      <c r="H404" s="29">
        <f ca="1">'Census Tract'!L398</f>
        <v>39.290612240594392</v>
      </c>
      <c r="I404" s="105">
        <f ca="1">'Census Tract'!M398</f>
        <v>85.469539527003008</v>
      </c>
      <c r="J404" s="29">
        <f ca="1">'Census Tract'!N398</f>
        <v>2.019953886225867</v>
      </c>
      <c r="K404" s="29">
        <f ca="1">'Census Tract'!O398</f>
        <v>10.557877381881905</v>
      </c>
      <c r="L404" s="29">
        <f ca="1">'Census Tract'!P398</f>
        <v>49.257147479021157</v>
      </c>
      <c r="M404" s="105">
        <f ca="1">'Census Tract'!Q398</f>
        <v>107.25709062220652</v>
      </c>
      <c r="N404" s="29">
        <f ca="1">'Census Tract'!R398</f>
        <v>1.3795372044421055</v>
      </c>
      <c r="O404" s="29">
        <f ca="1">'Census Tract'!S398</f>
        <v>7.1465971813248164</v>
      </c>
      <c r="P404" s="29">
        <f ca="1">'Census Tract'!T398</f>
        <v>32.931310183243987</v>
      </c>
      <c r="Q404" s="105">
        <f ca="1">'Census Tract'!U398</f>
        <v>71.57341199457727</v>
      </c>
    </row>
    <row r="405" spans="1:17" x14ac:dyDescent="0.25">
      <c r="A405" s="80" t="s">
        <v>268</v>
      </c>
      <c r="B405" s="4" t="str">
        <f>'Census Tract'!A399</f>
        <v>Linn</v>
      </c>
      <c r="C405" s="4" t="str">
        <f>'Census Tract'!B399</f>
        <v>Lebanon</v>
      </c>
      <c r="D405" s="4">
        <f>'Census Tract'!C399</f>
        <v>41043030902</v>
      </c>
      <c r="E405" s="4">
        <f>'Census Tract'!D399</f>
        <v>0</v>
      </c>
      <c r="F405" s="29">
        <f ca="1">'Census Tract'!J399</f>
        <v>1.8623097653118468</v>
      </c>
      <c r="G405" s="29">
        <f ca="1">'Census Tract'!K399</f>
        <v>9.394189382247923</v>
      </c>
      <c r="H405" s="29">
        <f ca="1">'Census Tract'!L399</f>
        <v>43.528539337843149</v>
      </c>
      <c r="I405" s="105">
        <f ca="1">'Census Tract'!M399</f>
        <v>94.688374686222716</v>
      </c>
      <c r="J405" s="29">
        <f ca="1">'Census Tract'!N399</f>
        <v>2.1667908473117445</v>
      </c>
      <c r="K405" s="29">
        <f ca="1">'Census Tract'!O399</f>
        <v>11.325363531364978</v>
      </c>
      <c r="L405" s="29">
        <f ca="1">'Census Tract'!P399</f>
        <v>52.837808352964302</v>
      </c>
      <c r="M405" s="105">
        <f ca="1">'Census Tract'!Q399</f>
        <v>115.0539543770043</v>
      </c>
      <c r="N405" s="29">
        <f ca="1">'Census Tract'!R399</f>
        <v>1.4798202119832662</v>
      </c>
      <c r="O405" s="29">
        <f ca="1">'Census Tract'!S399</f>
        <v>7.6661063737704573</v>
      </c>
      <c r="P405" s="29">
        <f ca="1">'Census Tract'!T399</f>
        <v>35.325193303476397</v>
      </c>
      <c r="Q405" s="105">
        <f ca="1">'Census Tract'!U399</f>
        <v>76.776314092242316</v>
      </c>
    </row>
    <row r="406" spans="1:17" x14ac:dyDescent="0.25">
      <c r="A406" s="80" t="s">
        <v>268</v>
      </c>
      <c r="B406" s="4" t="str">
        <f>'Census Tract'!A400</f>
        <v>Linn</v>
      </c>
      <c r="C406" s="4" t="str">
        <f>'Census Tract'!B400</f>
        <v>Albany</v>
      </c>
      <c r="D406" s="4">
        <f>'Census Tract'!C400</f>
        <v>41043020300</v>
      </c>
      <c r="E406" s="4">
        <f>'Census Tract'!D400</f>
        <v>1</v>
      </c>
      <c r="F406" s="29">
        <f ca="1">'Census Tract'!J400</f>
        <v>1.4062127195614511</v>
      </c>
      <c r="G406" s="29">
        <f ca="1">'Census Tract'!K400</f>
        <v>6.9882730292088109</v>
      </c>
      <c r="H406" s="29">
        <f ca="1">'Census Tract'!L400</f>
        <v>32.155729772960946</v>
      </c>
      <c r="I406" s="105">
        <f ca="1">'Census Tract'!M400</f>
        <v>69.839994314743095</v>
      </c>
      <c r="J406" s="29">
        <f ca="1">'Census Tract'!N400</f>
        <v>1.4843493428805963</v>
      </c>
      <c r="K406" s="29">
        <f ca="1">'Census Tract'!O400</f>
        <v>7.0634034692232373</v>
      </c>
      <c r="L406" s="29">
        <f ca="1">'Census Tract'!P400</f>
        <v>32.214702998414353</v>
      </c>
      <c r="M406" s="105">
        <f ca="1">'Census Tract'!Q400</f>
        <v>69.874257246676351</v>
      </c>
      <c r="N406" s="29">
        <f ca="1">'Census Tract'!R400</f>
        <v>0.61798417462881616</v>
      </c>
      <c r="O406" s="29">
        <f ca="1">'Census Tract'!S400</f>
        <v>2.9355084531559101</v>
      </c>
      <c r="P406" s="29">
        <f ca="1">'Census Tract'!T400</f>
        <v>12.880178416221995</v>
      </c>
      <c r="Q406" s="105">
        <f ca="1">'Census Tract'!U400</f>
        <v>27.670531640918529</v>
      </c>
    </row>
    <row r="407" spans="1:17" x14ac:dyDescent="0.25">
      <c r="A407" s="80" t="s">
        <v>268</v>
      </c>
      <c r="B407" s="4" t="str">
        <f>'Census Tract'!A401</f>
        <v>Linn</v>
      </c>
      <c r="C407" s="4" t="str">
        <f>'Census Tract'!B401</f>
        <v>Albany</v>
      </c>
      <c r="D407" s="4">
        <f>'Census Tract'!C401</f>
        <v>41043020802</v>
      </c>
      <c r="E407" s="4">
        <f>'Census Tract'!D401</f>
        <v>1</v>
      </c>
      <c r="F407" s="29">
        <f ca="1">'Census Tract'!J401</f>
        <v>1.3135669385362132</v>
      </c>
      <c r="G407" s="29">
        <f ca="1">'Census Tract'!K401</f>
        <v>6.5278633032815927</v>
      </c>
      <c r="H407" s="29">
        <f ca="1">'Census Tract'!L401</f>
        <v>30.037207690340654</v>
      </c>
      <c r="I407" s="105">
        <f ca="1">'Census Tract'!M401</f>
        <v>65.238712638023912</v>
      </c>
      <c r="J407" s="29">
        <f ca="1">'Census Tract'!N401</f>
        <v>1.0361655818291078</v>
      </c>
      <c r="K407" s="29">
        <f ca="1">'Census Tract'!O401</f>
        <v>4.9306826593651643</v>
      </c>
      <c r="L407" s="29">
        <f ca="1">'Census Tract'!P401</f>
        <v>22.487810323023826</v>
      </c>
      <c r="M407" s="105">
        <f ca="1">'Census Tract'!Q401</f>
        <v>48.77645600217928</v>
      </c>
      <c r="N407" s="29">
        <f ca="1">'Census Tract'!R401</f>
        <v>0.43139031585569126</v>
      </c>
      <c r="O407" s="29">
        <f ca="1">'Census Tract'!S401</f>
        <v>2.049162374691222</v>
      </c>
      <c r="P407" s="29">
        <f ca="1">'Census Tract'!T401</f>
        <v>8.991143241797463</v>
      </c>
      <c r="Q407" s="105">
        <f ca="1">'Census Tract'!U401</f>
        <v>19.315703984880226</v>
      </c>
    </row>
    <row r="408" spans="1:17" x14ac:dyDescent="0.25">
      <c r="A408" s="80" t="s">
        <v>268</v>
      </c>
      <c r="B408" s="4" t="str">
        <f>'Census Tract'!A402</f>
        <v>Linn</v>
      </c>
      <c r="C408" s="4" t="str">
        <f>'Census Tract'!B402</f>
        <v>Lebanon</v>
      </c>
      <c r="D408" s="4">
        <f>'Census Tract'!C402</f>
        <v>41043030800</v>
      </c>
      <c r="E408" s="4">
        <f>'Census Tract'!D402</f>
        <v>0</v>
      </c>
      <c r="F408" s="29">
        <f ca="1">'Census Tract'!J402</f>
        <v>7.2955831400170368</v>
      </c>
      <c r="G408" s="29">
        <f ca="1">'Census Tract'!K402</f>
        <v>36.801659395142856</v>
      </c>
      <c r="H408" s="29">
        <f ca="1">'Census Tract'!L402</f>
        <v>170.52269370963637</v>
      </c>
      <c r="I408" s="105">
        <f ca="1">'Census Tract'!M402</f>
        <v>370.94092657606058</v>
      </c>
      <c r="J408" s="29">
        <f ca="1">'Census Tract'!N402</f>
        <v>2.0883860999403625</v>
      </c>
      <c r="K408" s="29">
        <f ca="1">'Census Tract'!O402</f>
        <v>10.915558280587129</v>
      </c>
      <c r="L408" s="29">
        <f ca="1">'Census Tract'!P402</f>
        <v>50.925886387486457</v>
      </c>
      <c r="M408" s="105">
        <f ca="1">'Census Tract'!Q402</f>
        <v>110.89075780535583</v>
      </c>
      <c r="N408" s="29">
        <f ca="1">'Census Tract'!R402</f>
        <v>1.426273313343021</v>
      </c>
      <c r="O408" s="29">
        <f ca="1">'Census Tract'!S402</f>
        <v>7.3887103646894117</v>
      </c>
      <c r="P408" s="29">
        <f ca="1">'Census Tract'!T402</f>
        <v>34.046960630378059</v>
      </c>
      <c r="Q408" s="105">
        <f ca="1">'Census Tract'!U402</f>
        <v>73.998183698172923</v>
      </c>
    </row>
    <row r="409" spans="1:17" x14ac:dyDescent="0.25">
      <c r="A409" s="80" t="s">
        <v>268</v>
      </c>
      <c r="B409" s="4" t="str">
        <f>'Census Tract'!A403</f>
        <v>Linn</v>
      </c>
      <c r="C409" s="4" t="str">
        <f>'Census Tract'!B403</f>
        <v>Halsey</v>
      </c>
      <c r="D409" s="4">
        <f>'Census Tract'!C403</f>
        <v>41043030600</v>
      </c>
      <c r="E409" s="4">
        <f>'Census Tract'!D403</f>
        <v>0</v>
      </c>
      <c r="F409" s="29">
        <f ca="1">'Census Tract'!J403</f>
        <v>5.4240540194313684</v>
      </c>
      <c r="G409" s="29">
        <f ca="1">'Census Tract'!K403</f>
        <v>27.360964124863997</v>
      </c>
      <c r="H409" s="29">
        <f ca="1">'Census Tract'!L403</f>
        <v>126.77866655328903</v>
      </c>
      <c r="I409" s="105">
        <f ca="1">'Census Tract'!M403</f>
        <v>275.78379755970803</v>
      </c>
      <c r="J409" s="29">
        <f ca="1">'Census Tract'!N403</f>
        <v>1.9408613779126307</v>
      </c>
      <c r="K409" s="29">
        <f ca="1">'Census Tract'!O403</f>
        <v>10.144477348202496</v>
      </c>
      <c r="L409" s="29">
        <f ca="1">'Census Tract'!P403</f>
        <v>47.3284542682321</v>
      </c>
      <c r="M409" s="105">
        <f ca="1">'Census Tract'!Q403</f>
        <v>103.05737478238569</v>
      </c>
      <c r="N409" s="29">
        <f ca="1">'Census Tract'!R403</f>
        <v>1.325520596164665</v>
      </c>
      <c r="O409" s="29">
        <f ca="1">'Census Tract'!S403</f>
        <v>6.8667678739184987</v>
      </c>
      <c r="P409" s="29">
        <f ca="1">'Census Tract'!T403</f>
        <v>31.641864942837767</v>
      </c>
      <c r="Q409" s="105">
        <f ca="1">'Census Tract'!U403</f>
        <v>68.770912035647612</v>
      </c>
    </row>
    <row r="410" spans="1:17" x14ac:dyDescent="0.25">
      <c r="A410" s="80" t="s">
        <v>268</v>
      </c>
      <c r="B410" s="4" t="str">
        <f>'Census Tract'!A404</f>
        <v>Linn</v>
      </c>
      <c r="C410" s="4" t="str">
        <f>'Census Tract'!B404</f>
        <v>Albany</v>
      </c>
      <c r="D410" s="4">
        <f>'Census Tract'!C404</f>
        <v>41043020801</v>
      </c>
      <c r="E410" s="4">
        <f>'Census Tract'!D404</f>
        <v>1</v>
      </c>
      <c r="F410" s="29">
        <f ca="1">'Census Tract'!J404</f>
        <v>0.60294875867236009</v>
      </c>
      <c r="G410" s="29">
        <f ca="1">'Census Tract'!K404</f>
        <v>2.9963962703587637</v>
      </c>
      <c r="H410" s="29">
        <f ca="1">'Census Tract'!L404</f>
        <v>13.787570743107185</v>
      </c>
      <c r="I410" s="105">
        <f ca="1">'Census Tract'!M404</f>
        <v>29.945638587945403</v>
      </c>
      <c r="J410" s="29">
        <f ca="1">'Census Tract'!N404</f>
        <v>0.44870249225640962</v>
      </c>
      <c r="K410" s="29">
        <f ca="1">'Census Tract'!O404</f>
        <v>2.1351892367213354</v>
      </c>
      <c r="L410" s="29">
        <f ca="1">'Census Tract'!P404</f>
        <v>9.7381506530240856</v>
      </c>
      <c r="M410" s="105">
        <f ca="1">'Census Tract'!Q404</f>
        <v>21.122219995937463</v>
      </c>
      <c r="N410" s="29">
        <f ca="1">'Census Tract'!R404</f>
        <v>0.1868098238874458</v>
      </c>
      <c r="O410" s="29">
        <f ca="1">'Census Tract'!S404</f>
        <v>0.88737194198143032</v>
      </c>
      <c r="P410" s="29">
        <f ca="1">'Census Tract'!T404</f>
        <v>3.8935363725430818</v>
      </c>
      <c r="Q410" s="105">
        <f ca="1">'Census Tract'!U404</f>
        <v>8.3644975954550169</v>
      </c>
    </row>
    <row r="411" spans="1:17" x14ac:dyDescent="0.25">
      <c r="A411" s="80" t="s">
        <v>268</v>
      </c>
      <c r="B411" s="4" t="str">
        <f>'Census Tract'!A405</f>
        <v>Linn</v>
      </c>
      <c r="C411" s="4" t="str">
        <f>'Census Tract'!B405</f>
        <v>Brownsville</v>
      </c>
      <c r="D411" s="4">
        <f>'Census Tract'!C405</f>
        <v>41043030500</v>
      </c>
      <c r="E411" s="4">
        <f>'Census Tract'!D405</f>
        <v>0</v>
      </c>
      <c r="F411" s="29">
        <f ca="1">'Census Tract'!J405</f>
        <v>1.1447366131661105</v>
      </c>
      <c r="G411" s="29">
        <f ca="1">'Census Tract'!K405</f>
        <v>5.7744810971738474</v>
      </c>
      <c r="H411" s="29">
        <f ca="1">'Census Tract'!L405</f>
        <v>26.756404130934939</v>
      </c>
      <c r="I411" s="105">
        <f ca="1">'Census Tract'!M405</f>
        <v>58.203662657785415</v>
      </c>
      <c r="J411" s="29">
        <f ca="1">'Census Tract'!N405</f>
        <v>1.4394836513008988</v>
      </c>
      <c r="K411" s="29">
        <f ca="1">'Census Tract'!O405</f>
        <v>7.5238806129652112</v>
      </c>
      <c r="L411" s="29">
        <f ca="1">'Census Tract'!P405</f>
        <v>35.102216436360663</v>
      </c>
      <c r="M411" s="105">
        <f ca="1">'Census Tract'!Q405</f>
        <v>76.434828284738941</v>
      </c>
      <c r="N411" s="29">
        <f ca="1">'Census Tract'!R405</f>
        <v>0.98310227064941313</v>
      </c>
      <c r="O411" s="29">
        <f ca="1">'Census Tract'!S405</f>
        <v>5.0928933947949746</v>
      </c>
      <c r="P411" s="29">
        <f ca="1">'Census Tract'!T405</f>
        <v>23.467903375393146</v>
      </c>
      <c r="Q411" s="105">
        <f ca="1">'Census Tract'!U405</f>
        <v>51.005499252519655</v>
      </c>
    </row>
    <row r="412" spans="1:17" x14ac:dyDescent="0.25">
      <c r="A412" s="80" t="s">
        <v>268</v>
      </c>
      <c r="B412" s="4" t="str">
        <f>'Census Tract'!A406</f>
        <v>Linn</v>
      </c>
      <c r="C412" s="4" t="str">
        <f>'Census Tract'!B406</f>
        <v>Albany</v>
      </c>
      <c r="D412" s="4">
        <f>'Census Tract'!C406</f>
        <v>41043020700</v>
      </c>
      <c r="E412" s="4">
        <f>'Census Tract'!D406</f>
        <v>1</v>
      </c>
      <c r="F412" s="29">
        <f ca="1">'Census Tract'!J406</f>
        <v>0.45321314501535376</v>
      </c>
      <c r="G412" s="29">
        <f ca="1">'Census Tract'!K406</f>
        <v>2.2522746052115292</v>
      </c>
      <c r="H412" s="29">
        <f ca="1">'Census Tract'!L406</f>
        <v>10.363580998764121</v>
      </c>
      <c r="I412" s="105">
        <f ca="1">'Census Tract'!M406</f>
        <v>22.508972526653313</v>
      </c>
      <c r="J412" s="29">
        <f ca="1">'Census Tract'!N406</f>
        <v>1.0968571328048302</v>
      </c>
      <c r="K412" s="29">
        <f ca="1">'Census Tract'!O406</f>
        <v>5.2194886023667788</v>
      </c>
      <c r="L412" s="29">
        <f ca="1">'Census Tract'!P406</f>
        <v>23.804993706149631</v>
      </c>
      <c r="M412" s="105">
        <f ca="1">'Census Tract'!Q406</f>
        <v>51.633449920704933</v>
      </c>
      <c r="N412" s="29">
        <f ca="1">'Census Tract'!R406</f>
        <v>0.45665823423121865</v>
      </c>
      <c r="O412" s="29">
        <f ca="1">'Census Tract'!S406</f>
        <v>2.1691884061499818</v>
      </c>
      <c r="P412" s="29">
        <f ca="1">'Census Tract'!T406</f>
        <v>9.5177834216674526</v>
      </c>
      <c r="Q412" s="105">
        <f ca="1">'Census Tract'!U406</f>
        <v>20.447086896635415</v>
      </c>
    </row>
    <row r="413" spans="1:17" x14ac:dyDescent="0.25">
      <c r="A413" s="80" t="s">
        <v>268</v>
      </c>
      <c r="B413" s="4" t="str">
        <f>'Census Tract'!A407</f>
        <v>Linn</v>
      </c>
      <c r="C413" s="4" t="str">
        <f>'Census Tract'!B407</f>
        <v>Albany</v>
      </c>
      <c r="D413" s="4">
        <f>'Census Tract'!C407</f>
        <v>41043020600</v>
      </c>
      <c r="E413" s="4">
        <f>'Census Tract'!D407</f>
        <v>1</v>
      </c>
      <c r="F413" s="29">
        <f ca="1">'Census Tract'!J407</f>
        <v>0.66053937930967022</v>
      </c>
      <c r="G413" s="29">
        <f ca="1">'Census Tract'!K407</f>
        <v>3.2825969108000077</v>
      </c>
      <c r="H413" s="29">
        <f ca="1">'Census Tract'!L407</f>
        <v>15.104489875546825</v>
      </c>
      <c r="I413" s="105">
        <f ca="1">'Census Tract'!M407</f>
        <v>32.805894765365437</v>
      </c>
      <c r="J413" s="29">
        <f ca="1">'Census Tract'!N407</f>
        <v>1.6415248979715702</v>
      </c>
      <c r="K413" s="29">
        <f ca="1">'Census Tract'!O407</f>
        <v>7.8113368087915207</v>
      </c>
      <c r="L413" s="29">
        <f ca="1">'Census Tract'!P407</f>
        <v>35.625870221381177</v>
      </c>
      <c r="M413" s="105">
        <f ca="1">'Census Tract'!Q407</f>
        <v>77.273138933114566</v>
      </c>
      <c r="N413" s="29">
        <f ca="1">'Census Tract'!R407</f>
        <v>0.68342160426800247</v>
      </c>
      <c r="O413" s="29">
        <f ca="1">'Census Tract'!S407</f>
        <v>3.2463450987285967</v>
      </c>
      <c r="P413" s="29">
        <f ca="1">'Census Tract'!T407</f>
        <v>14.244041446141713</v>
      </c>
      <c r="Q413" s="105">
        <f ca="1">'Census Tract'!U407</f>
        <v>30.600523284181968</v>
      </c>
    </row>
    <row r="414" spans="1:17" x14ac:dyDescent="0.25">
      <c r="A414" s="80" t="s">
        <v>268</v>
      </c>
      <c r="B414" s="4" t="str">
        <f>'Census Tract'!A408</f>
        <v>Linn</v>
      </c>
      <c r="C414" s="4" t="str">
        <f>'Census Tract'!B408</f>
        <v>Idanha</v>
      </c>
      <c r="D414" s="4">
        <f>'Census Tract'!C408</f>
        <v>41043030200</v>
      </c>
      <c r="E414" s="4">
        <f>'Census Tract'!D408</f>
        <v>0</v>
      </c>
      <c r="F414" s="29">
        <f ca="1">'Census Tract'!J408</f>
        <v>2.3509355948243607</v>
      </c>
      <c r="G414" s="29">
        <f ca="1">'Census Tract'!K408</f>
        <v>11.859001447887229</v>
      </c>
      <c r="H414" s="29">
        <f ca="1">'Census Tract'!L408</f>
        <v>54.949393718564366</v>
      </c>
      <c r="I414" s="105">
        <f ca="1">'Census Tract'!M408</f>
        <v>119.53235418310292</v>
      </c>
      <c r="J414" s="29">
        <f ca="1">'Census Tract'!N408</f>
        <v>2.028550897999045</v>
      </c>
      <c r="K414" s="29">
        <f ca="1">'Census Tract'!O408</f>
        <v>10.602812168151406</v>
      </c>
      <c r="L414" s="29">
        <f ca="1">'Census Tract'!P408</f>
        <v>49.466788045411263</v>
      </c>
      <c r="M414" s="105">
        <f ca="1">'Census Tract'!Q408</f>
        <v>107.71358147436095</v>
      </c>
      <c r="N414" s="29">
        <f ca="1">'Census Tract'!R408</f>
        <v>1.3854085749070444</v>
      </c>
      <c r="O414" s="29">
        <f ca="1">'Census Tract'!S408</f>
        <v>7.1770134103907202</v>
      </c>
      <c r="P414" s="29">
        <f ca="1">'Census Tract'!T408</f>
        <v>33.071467274592486</v>
      </c>
      <c r="Q414" s="105">
        <f ca="1">'Census Tract'!U408</f>
        <v>71.878031555330494</v>
      </c>
    </row>
    <row r="415" spans="1:17" x14ac:dyDescent="0.25">
      <c r="A415" s="80" t="s">
        <v>268</v>
      </c>
      <c r="B415" s="4" t="str">
        <f>'Census Tract'!A409</f>
        <v>Linn</v>
      </c>
      <c r="C415" s="4" t="str">
        <f>'Census Tract'!B409</f>
        <v>Lebanon</v>
      </c>
      <c r="D415" s="4">
        <f>'Census Tract'!C409</f>
        <v>41043030904</v>
      </c>
      <c r="E415" s="4">
        <f>'Census Tract'!D409</f>
        <v>1</v>
      </c>
      <c r="F415" s="29">
        <f ca="1">'Census Tract'!J409</f>
        <v>0.37108391210649405</v>
      </c>
      <c r="G415" s="29">
        <f ca="1">'Census Tract'!K409</f>
        <v>1.8441276049301027</v>
      </c>
      <c r="H415" s="29">
        <f ca="1">'Census Tract'!L409</f>
        <v>8.4855398011980263</v>
      </c>
      <c r="I415" s="105">
        <f ca="1">'Census Tract'!M409</f>
        <v>18.429998499723872</v>
      </c>
      <c r="J415" s="29">
        <f ca="1">'Census Tract'!N409</f>
        <v>0.87432144589384775</v>
      </c>
      <c r="K415" s="29">
        <f ca="1">'Census Tract'!O409</f>
        <v>4.160533478027526</v>
      </c>
      <c r="L415" s="29">
        <f ca="1">'Census Tract'!P409</f>
        <v>18.97532130135502</v>
      </c>
      <c r="M415" s="105">
        <f ca="1">'Census Tract'!Q409</f>
        <v>41.15780555277756</v>
      </c>
      <c r="N415" s="29">
        <f ca="1">'Census Tract'!R409</f>
        <v>0.36400920018761829</v>
      </c>
      <c r="O415" s="29">
        <f ca="1">'Census Tract'!S409</f>
        <v>1.7290929574678617</v>
      </c>
      <c r="P415" s="29">
        <f ca="1">'Census Tract'!T409</f>
        <v>7.5867694288108245</v>
      </c>
      <c r="Q415" s="105">
        <f ca="1">'Census Tract'!U409</f>
        <v>16.298682886866391</v>
      </c>
    </row>
    <row r="416" spans="1:17" x14ac:dyDescent="0.25">
      <c r="A416" s="80" t="s">
        <v>268</v>
      </c>
      <c r="B416" s="4" t="str">
        <f>'Census Tract'!A410</f>
        <v>Linn</v>
      </c>
      <c r="C416" s="4" t="str">
        <f>'Census Tract'!B410</f>
        <v>Lebanon</v>
      </c>
      <c r="D416" s="4">
        <f>'Census Tract'!C410</f>
        <v>41043030903</v>
      </c>
      <c r="E416" s="4">
        <f>'Census Tract'!D410</f>
        <v>1</v>
      </c>
      <c r="F416" s="29">
        <f ca="1">'Census Tract'!J410</f>
        <v>0.80827184094450932</v>
      </c>
      <c r="G416" s="29">
        <f ca="1">'Census Tract'!K410</f>
        <v>4.0167637710623296</v>
      </c>
      <c r="H416" s="29">
        <f ca="1">'Census Tract'!L410</f>
        <v>18.482673737022424</v>
      </c>
      <c r="I416" s="105">
        <f ca="1">'Census Tract'!M410</f>
        <v>40.143073655269006</v>
      </c>
      <c r="J416" s="29">
        <f ca="1">'Census Tract'!N410</f>
        <v>1.1967128897520658</v>
      </c>
      <c r="K416" s="29">
        <f ca="1">'Census Tract'!O410</f>
        <v>5.6946607735446477</v>
      </c>
      <c r="L416" s="29">
        <f ca="1">'Census Tract'!P410</f>
        <v>25.972154400608741</v>
      </c>
      <c r="M416" s="105">
        <f ca="1">'Census Tract'!Q410</f>
        <v>56.334059572980024</v>
      </c>
      <c r="N416" s="29">
        <f ca="1">'Census Tract'!R410</f>
        <v>0.49823151873796229</v>
      </c>
      <c r="O416" s="29">
        <f ca="1">'Census Tract'!S410</f>
        <v>2.3666671331227276</v>
      </c>
      <c r="P416" s="29">
        <f ca="1">'Census Tract'!T410</f>
        <v>10.384264059487732</v>
      </c>
      <c r="Q416" s="105">
        <f ca="1">'Census Tract'!U410</f>
        <v>22.308550234352282</v>
      </c>
    </row>
    <row r="417" spans="1:17" x14ac:dyDescent="0.25">
      <c r="A417" s="80" t="s">
        <v>268</v>
      </c>
      <c r="B417" s="4" t="str">
        <f>'Census Tract'!A411</f>
        <v>Linn</v>
      </c>
      <c r="C417" s="4" t="str">
        <f>'Census Tract'!B411</f>
        <v>Scio</v>
      </c>
      <c r="D417" s="4">
        <f>'Census Tract'!C411</f>
        <v>41043030100</v>
      </c>
      <c r="E417" s="4">
        <f>'Census Tract'!D411</f>
        <v>0</v>
      </c>
      <c r="F417" s="29">
        <f ca="1">'Census Tract'!J411</f>
        <v>1.9329914890778079</v>
      </c>
      <c r="G417" s="29">
        <f ca="1">'Census Tract'!K411</f>
        <v>9.7507345238183891</v>
      </c>
      <c r="H417" s="29">
        <f ca="1">'Census Tract'!L411</f>
        <v>45.180612613041816</v>
      </c>
      <c r="I417" s="105">
        <f ca="1">'Census Tract'!M411</f>
        <v>98.282157883884636</v>
      </c>
      <c r="J417" s="29">
        <f ca="1">'Census Tract'!N411</f>
        <v>1.9415491388544848</v>
      </c>
      <c r="K417" s="29">
        <f ca="1">'Census Tract'!O411</f>
        <v>10.148072131104056</v>
      </c>
      <c r="L417" s="29">
        <f ca="1">'Census Tract'!P411</f>
        <v>47.345225513543312</v>
      </c>
      <c r="M417" s="105">
        <f ca="1">'Census Tract'!Q411</f>
        <v>103.09389405055805</v>
      </c>
      <c r="N417" s="29">
        <f ca="1">'Census Tract'!R411</f>
        <v>1.3259903058018601</v>
      </c>
      <c r="O417" s="29">
        <f ca="1">'Census Tract'!S411</f>
        <v>6.8692011722437707</v>
      </c>
      <c r="P417" s="29">
        <f ca="1">'Census Tract'!T411</f>
        <v>31.65307751014565</v>
      </c>
      <c r="Q417" s="105">
        <f ca="1">'Census Tract'!U411</f>
        <v>68.795281600507877</v>
      </c>
    </row>
    <row r="418" spans="1:17" x14ac:dyDescent="0.25">
      <c r="A418" s="80" t="s">
        <v>268</v>
      </c>
      <c r="B418" s="4" t="str">
        <f>'Census Tract'!A412</f>
        <v>Linn</v>
      </c>
      <c r="C418" s="4" t="str">
        <f>'Census Tract'!B412</f>
        <v>Albany</v>
      </c>
      <c r="D418" s="4">
        <f>'Census Tract'!C412</f>
        <v>41043020500</v>
      </c>
      <c r="E418" s="4">
        <f>'Census Tract'!D412</f>
        <v>1</v>
      </c>
      <c r="F418" s="29">
        <f ca="1">'Census Tract'!J412</f>
        <v>2.1488813317799811</v>
      </c>
      <c r="G418" s="29">
        <f ca="1">'Census Tract'!K412</f>
        <v>10.679016940290245</v>
      </c>
      <c r="H418" s="29">
        <f ca="1">'Census Tract'!L412</f>
        <v>49.138260846073869</v>
      </c>
      <c r="I418" s="105">
        <f ca="1">'Census Tract'!M412</f>
        <v>106.72486310703798</v>
      </c>
      <c r="J418" s="29">
        <f ca="1">'Census Tract'!N412</f>
        <v>0.71247730995858793</v>
      </c>
      <c r="K418" s="29">
        <f ca="1">'Census Tract'!O412</f>
        <v>3.3903842966898892</v>
      </c>
      <c r="L418" s="29">
        <f ca="1">'Census Tract'!P412</f>
        <v>15.462832279686221</v>
      </c>
      <c r="M418" s="105">
        <f ca="1">'Census Tract'!Q412</f>
        <v>33.53915510337584</v>
      </c>
      <c r="N418" s="29">
        <f ca="1">'Census Tract'!R412</f>
        <v>0.29662808451954542</v>
      </c>
      <c r="O418" s="29">
        <f ca="1">'Census Tract'!S412</f>
        <v>1.4090235402445022</v>
      </c>
      <c r="P418" s="29">
        <f ca="1">'Census Tract'!T412</f>
        <v>6.1823956158241877</v>
      </c>
      <c r="Q418" s="105">
        <f ca="1">'Census Tract'!U412</f>
        <v>13.281661788852562</v>
      </c>
    </row>
    <row r="419" spans="1:17" x14ac:dyDescent="0.25">
      <c r="A419" s="80" t="s">
        <v>268</v>
      </c>
      <c r="B419" s="4" t="str">
        <f>'Census Tract'!A413</f>
        <v>Linn</v>
      </c>
      <c r="C419" s="4" t="str">
        <f>'Census Tract'!B413</f>
        <v>Albany</v>
      </c>
      <c r="D419" s="4">
        <f>'Census Tract'!C413</f>
        <v>41043020100</v>
      </c>
      <c r="E419" s="4">
        <f>'Census Tract'!D413</f>
        <v>0</v>
      </c>
      <c r="F419" s="29">
        <f ca="1">'Census Tract'!J413</f>
        <v>9.926172511480635</v>
      </c>
      <c r="G419" s="29">
        <f ca="1">'Census Tract'!K413</f>
        <v>50.071339446634973</v>
      </c>
      <c r="H419" s="29">
        <f ca="1">'Census Tract'!L413</f>
        <v>232.0085512561607</v>
      </c>
      <c r="I419" s="105">
        <f ca="1">'Census Tract'!M413</f>
        <v>504.69216210643464</v>
      </c>
      <c r="J419" s="29">
        <f ca="1">'Census Tract'!N413</f>
        <v>3.1630125715875939</v>
      </c>
      <c r="K419" s="29">
        <f ca="1">'Census Tract'!O413</f>
        <v>16.53240656427473</v>
      </c>
      <c r="L419" s="29">
        <f ca="1">'Census Tract'!P413</f>
        <v>77.130957186250697</v>
      </c>
      <c r="M419" s="105">
        <f ca="1">'Census Tract'!Q413</f>
        <v>167.95211432466047</v>
      </c>
      <c r="N419" s="29">
        <f ca="1">'Census Tract'!R413</f>
        <v>2.1601946214604162</v>
      </c>
      <c r="O419" s="29">
        <f ca="1">'Census Tract'!S413</f>
        <v>11.19073899792742</v>
      </c>
      <c r="P419" s="29">
        <f ca="1">'Census Tract'!T413</f>
        <v>51.566597048940793</v>
      </c>
      <c r="Q419" s="105">
        <f ca="1">'Census Tract'!U413</f>
        <v>112.0756287923258</v>
      </c>
    </row>
    <row r="420" spans="1:17" x14ac:dyDescent="0.25">
      <c r="A420" s="80" t="s">
        <v>268</v>
      </c>
      <c r="B420" s="4" t="str">
        <f>'Census Tract'!A414</f>
        <v>Linn</v>
      </c>
      <c r="C420" s="4" t="str">
        <f>'Census Tract'!B414</f>
        <v>Tangent</v>
      </c>
      <c r="D420" s="4">
        <f>'Census Tract'!C414</f>
        <v>41043030700</v>
      </c>
      <c r="E420" s="4">
        <f>'Census Tract'!D414</f>
        <v>0</v>
      </c>
      <c r="F420" s="29">
        <f ca="1">'Census Tract'!J414</f>
        <v>4.0918571823642305</v>
      </c>
      <c r="G420" s="29">
        <f ca="1">'Census Tract'!K414</f>
        <v>20.640863304394568</v>
      </c>
      <c r="H420" s="29">
        <f ca="1">'Census Tract'!L414</f>
        <v>95.640676779435893</v>
      </c>
      <c r="I420" s="105">
        <f ca="1">'Census Tract'!M414</f>
        <v>208.04879685594972</v>
      </c>
      <c r="J420" s="29">
        <f ca="1">'Census Tract'!N414</f>
        <v>1.2462228266398607</v>
      </c>
      <c r="K420" s="29">
        <f ca="1">'Census Tract'!O414</f>
        <v>6.5137466176268335</v>
      </c>
      <c r="L420" s="29">
        <f ca="1">'Census Tract'!P414</f>
        <v>30.389496503910905</v>
      </c>
      <c r="M420" s="105">
        <f ca="1">'Census Tract'!Q414</f>
        <v>66.172913928307196</v>
      </c>
      <c r="N420" s="29">
        <f ca="1">'Census Tract'!R414</f>
        <v>0.85111386259758082</v>
      </c>
      <c r="O420" s="29">
        <f ca="1">'Census Tract'!S414</f>
        <v>4.4091365653934513</v>
      </c>
      <c r="P420" s="29">
        <f ca="1">'Census Tract'!T414</f>
        <v>20.317171961878824</v>
      </c>
      <c r="Q420" s="105">
        <f ca="1">'Census Tract'!U414</f>
        <v>44.157651526787205</v>
      </c>
    </row>
    <row r="421" spans="1:17" x14ac:dyDescent="0.25">
      <c r="A421" s="80" t="s">
        <v>268</v>
      </c>
      <c r="B421" s="4" t="str">
        <f>'Census Tract'!A415</f>
        <v>Linn</v>
      </c>
      <c r="C421" s="4" t="str">
        <f>'Census Tract'!B415</f>
        <v>Sweet Home</v>
      </c>
      <c r="D421" s="4">
        <f>'Census Tract'!C415</f>
        <v>41043030401</v>
      </c>
      <c r="E421" s="4">
        <f>'Census Tract'!D415</f>
        <v>0</v>
      </c>
      <c r="F421" s="29">
        <f ca="1">'Census Tract'!J415</f>
        <v>2.1911334367447965</v>
      </c>
      <c r="G421" s="29">
        <f ca="1">'Census Tract'!K415</f>
        <v>11.052899388684436</v>
      </c>
      <c r="H421" s="29">
        <f ca="1">'Census Tract'!L415</f>
        <v>51.21427153115868</v>
      </c>
      <c r="I421" s="105">
        <f ca="1">'Census Tract'!M415</f>
        <v>111.40727912751946</v>
      </c>
      <c r="J421" s="29">
        <f ca="1">'Census Tract'!N415</f>
        <v>2.0811646100508931</v>
      </c>
      <c r="K421" s="29">
        <f ca="1">'Census Tract'!O415</f>
        <v>10.877813060120751</v>
      </c>
      <c r="L421" s="29">
        <f ca="1">'Census Tract'!P415</f>
        <v>50.749788311718767</v>
      </c>
      <c r="M421" s="105">
        <f ca="1">'Census Tract'!Q415</f>
        <v>110.50730548954611</v>
      </c>
      <c r="N421" s="29">
        <f ca="1">'Census Tract'!R415</f>
        <v>1.4213413621524722</v>
      </c>
      <c r="O421" s="29">
        <f ca="1">'Census Tract'!S415</f>
        <v>7.3631607322740535</v>
      </c>
      <c r="P421" s="29">
        <f ca="1">'Census Tract'!T415</f>
        <v>33.929228673645319</v>
      </c>
      <c r="Q421" s="105">
        <f ca="1">'Census Tract'!U415</f>
        <v>73.742303267140215</v>
      </c>
    </row>
    <row r="422" spans="1:17" x14ac:dyDescent="0.25">
      <c r="A422" s="80" t="s">
        <v>268</v>
      </c>
      <c r="B422" s="4" t="str">
        <f>'Census Tract'!A416</f>
        <v>Linn</v>
      </c>
      <c r="C422" s="4" t="str">
        <f>'Census Tract'!B416</f>
        <v>Albany</v>
      </c>
      <c r="D422" s="4">
        <f>'Census Tract'!C416</f>
        <v>41043020200</v>
      </c>
      <c r="E422" s="4">
        <f>'Census Tract'!D416</f>
        <v>0</v>
      </c>
      <c r="F422" s="29">
        <f ca="1">'Census Tract'!J416</f>
        <v>3.9166894321616312</v>
      </c>
      <c r="G422" s="29">
        <f ca="1">'Census Tract'!K416</f>
        <v>19.757251431806893</v>
      </c>
      <c r="H422" s="29">
        <f ca="1">'Census Tract'!L416</f>
        <v>91.546408227856588</v>
      </c>
      <c r="I422" s="105">
        <f ca="1">'Census Tract'!M416</f>
        <v>199.14246458348325</v>
      </c>
      <c r="J422" s="29">
        <f ca="1">'Census Tract'!N416</f>
        <v>0.58184575680867667</v>
      </c>
      <c r="K422" s="29">
        <f ca="1">'Census Tract'!O416</f>
        <v>3.0411863347198129</v>
      </c>
      <c r="L422" s="29">
        <f ca="1">'Census Tract'!P416</f>
        <v>14.188473533282906</v>
      </c>
      <c r="M422" s="105">
        <f ca="1">'Census Tract'!Q416</f>
        <v>30.895300873812296</v>
      </c>
      <c r="N422" s="29">
        <f ca="1">'Census Tract'!R416</f>
        <v>0.39737435306708241</v>
      </c>
      <c r="O422" s="29">
        <f ca="1">'Census Tract'!S416</f>
        <v>2.0585703831803861</v>
      </c>
      <c r="P422" s="29">
        <f ca="1">'Census Tract'!T416</f>
        <v>9.4858319424666018</v>
      </c>
      <c r="Q422" s="105">
        <f ca="1">'Census Tract'!U416</f>
        <v>20.616651871778128</v>
      </c>
    </row>
    <row r="423" spans="1:17" x14ac:dyDescent="0.25">
      <c r="A423" s="80" t="s">
        <v>268</v>
      </c>
      <c r="B423" s="4" t="str">
        <f>'Census Tract'!A417</f>
        <v>Malheur</v>
      </c>
      <c r="C423" s="4" t="str">
        <f>'Census Tract'!B417</f>
        <v>Jordan Valley</v>
      </c>
      <c r="D423" s="4">
        <f>'Census Tract'!C417</f>
        <v>41045970900</v>
      </c>
      <c r="E423" s="4">
        <f>'Census Tract'!D417</f>
        <v>0</v>
      </c>
      <c r="F423" s="29">
        <f ca="1">'Census Tract'!J417</f>
        <v>2.4385194699256609</v>
      </c>
      <c r="G423" s="29">
        <f ca="1">'Census Tract'!K417</f>
        <v>12.300807384181068</v>
      </c>
      <c r="H423" s="29">
        <f ca="1">'Census Tract'!L417</f>
        <v>56.996527994354025</v>
      </c>
      <c r="I423" s="105">
        <f ca="1">'Census Tract'!M417</f>
        <v>123.98552031933617</v>
      </c>
      <c r="J423" s="29">
        <f ca="1">'Census Tract'!N417</f>
        <v>0.92308931599637378</v>
      </c>
      <c r="K423" s="29">
        <f ca="1">'Census Tract'!O417</f>
        <v>4.8247951981836437</v>
      </c>
      <c r="L423" s="29">
        <f ca="1">'Census Tract'!P417</f>
        <v>22.509794349462652</v>
      </c>
      <c r="M423" s="105">
        <f ca="1">'Census Tract'!Q417</f>
        <v>49.014918158949911</v>
      </c>
      <c r="N423" s="29">
        <f ca="1">'Census Tract'!R417</f>
        <v>0.63042828013234153</v>
      </c>
      <c r="O423" s="29">
        <f ca="1">'Census Tract'!S417</f>
        <v>3.2658901516492742</v>
      </c>
      <c r="P423" s="29">
        <f ca="1">'Census Tract'!T417</f>
        <v>15.049126021739296</v>
      </c>
      <c r="Q423" s="105">
        <f ca="1">'Census Tract'!U417</f>
        <v>32.708000104420861</v>
      </c>
    </row>
    <row r="424" spans="1:17" x14ac:dyDescent="0.25">
      <c r="A424" s="80" t="s">
        <v>268</v>
      </c>
      <c r="B424" s="4" t="str">
        <f>'Census Tract'!A418</f>
        <v>Malheur</v>
      </c>
      <c r="C424" s="4" t="str">
        <f>'Census Tract'!B418</f>
        <v>Ontario</v>
      </c>
      <c r="D424" s="4">
        <f>'Census Tract'!C418</f>
        <v>41045970200</v>
      </c>
      <c r="E424" s="4">
        <f>'Census Tract'!D418</f>
        <v>0</v>
      </c>
      <c r="F424" s="29">
        <f ca="1">'Census Tract'!J418</f>
        <v>1.9068699824686484</v>
      </c>
      <c r="G424" s="29">
        <f ca="1">'Census Tract'!K418</f>
        <v>9.6189678410640855</v>
      </c>
      <c r="H424" s="29">
        <f ca="1">'Census Tract'!L418</f>
        <v>44.570063793946659</v>
      </c>
      <c r="I424" s="105">
        <f ca="1">'Census Tract'!M418</f>
        <v>96.954020615183481</v>
      </c>
      <c r="J424" s="29">
        <f ca="1">'Census Tract'!N418</f>
        <v>1.3630700022684159</v>
      </c>
      <c r="K424" s="29">
        <f ca="1">'Census Tract'!O418</f>
        <v>7.1244824176457655</v>
      </c>
      <c r="L424" s="29">
        <f ca="1">'Census Tract'!P418</f>
        <v>33.238847967669649</v>
      </c>
      <c r="M424" s="105">
        <f ca="1">'Census Tract'!Q418</f>
        <v>72.377356609301856</v>
      </c>
      <c r="N424" s="29">
        <f ca="1">'Census Tract'!R418</f>
        <v>0.93091520217902723</v>
      </c>
      <c r="O424" s="29">
        <f ca="1">'Census Tract'!S418</f>
        <v>4.8225418919640717</v>
      </c>
      <c r="P424" s="29">
        <f ca="1">'Census Tract'!T418</f>
        <v>22.222131580461756</v>
      </c>
      <c r="Q424" s="105">
        <f ca="1">'Census Tract'!U418</f>
        <v>48.297919826323103</v>
      </c>
    </row>
    <row r="425" spans="1:17" x14ac:dyDescent="0.25">
      <c r="A425" s="80" t="s">
        <v>268</v>
      </c>
      <c r="B425" s="4" t="str">
        <f>'Census Tract'!A419</f>
        <v>Malheur</v>
      </c>
      <c r="C425" s="4" t="str">
        <f>'Census Tract'!B419</f>
        <v>Vale</v>
      </c>
      <c r="D425" s="4">
        <f>'Census Tract'!C419</f>
        <v>41045970600</v>
      </c>
      <c r="E425" s="4">
        <f>'Census Tract'!D419</f>
        <v>0</v>
      </c>
      <c r="F425" s="29">
        <f ca="1">'Census Tract'!J419</f>
        <v>2.277180752633793</v>
      </c>
      <c r="G425" s="29">
        <f ca="1">'Census Tract'!K419</f>
        <v>11.486954343639788</v>
      </c>
      <c r="H425" s="29">
        <f ca="1">'Census Tract'!L419</f>
        <v>53.225491170530979</v>
      </c>
      <c r="I425" s="105">
        <f ca="1">'Census Tract'!M419</f>
        <v>115.78231954206441</v>
      </c>
      <c r="J425" s="29">
        <f ca="1">'Census Tract'!N419</f>
        <v>1.2397392166066052</v>
      </c>
      <c r="K425" s="29">
        <f ca="1">'Census Tract'!O419</f>
        <v>6.4798581411671305</v>
      </c>
      <c r="L425" s="29">
        <f ca="1">'Census Tract'!P419</f>
        <v>30.231391837372584</v>
      </c>
      <c r="M425" s="105">
        <f ca="1">'Census Tract'!Q419</f>
        <v>65.828642133966738</v>
      </c>
      <c r="N425" s="29">
        <f ca="1">'Census Tract'!R419</f>
        <v>0.84668584999741103</v>
      </c>
      <c r="O425" s="29">
        <f ca="1">'Census Tract'!S419</f>
        <v>4.3861975520306027</v>
      </c>
      <c r="P425" s="29">
        <f ca="1">'Census Tract'!T419</f>
        <v>20.2114696611638</v>
      </c>
      <c r="Q425" s="105">
        <f ca="1">'Census Tract'!U419</f>
        <v>43.927916533683266</v>
      </c>
    </row>
    <row r="426" spans="1:17" x14ac:dyDescent="0.25">
      <c r="A426" s="80" t="s">
        <v>268</v>
      </c>
      <c r="B426" s="4" t="str">
        <f>'Census Tract'!A420</f>
        <v>Malheur</v>
      </c>
      <c r="C426" s="4" t="str">
        <f>'Census Tract'!B420</f>
        <v>Undefined</v>
      </c>
      <c r="D426" s="4">
        <f>'Census Tract'!C420</f>
        <v>41045940000</v>
      </c>
      <c r="E426" s="4">
        <f>'Census Tract'!D420</f>
        <v>0</v>
      </c>
      <c r="F426" s="29">
        <f ca="1">'Census Tract'!J420</f>
        <v>0</v>
      </c>
      <c r="G426" s="29">
        <f ca="1">'Census Tract'!K420</f>
        <v>0</v>
      </c>
      <c r="H426" s="29">
        <f ca="1">'Census Tract'!L420</f>
        <v>0</v>
      </c>
      <c r="I426" s="105">
        <f ca="1">'Census Tract'!M420</f>
        <v>0</v>
      </c>
      <c r="J426" s="29">
        <f ca="1">'Census Tract'!N420</f>
        <v>0</v>
      </c>
      <c r="K426" s="29">
        <f ca="1">'Census Tract'!O420</f>
        <v>0</v>
      </c>
      <c r="L426" s="29">
        <f ca="1">'Census Tract'!P420</f>
        <v>0</v>
      </c>
      <c r="M426" s="105">
        <f ca="1">'Census Tract'!Q420</f>
        <v>0</v>
      </c>
      <c r="N426" s="29">
        <f ca="1">'Census Tract'!R420</f>
        <v>0</v>
      </c>
      <c r="O426" s="29">
        <f ca="1">'Census Tract'!S420</f>
        <v>0</v>
      </c>
      <c r="P426" s="29">
        <f ca="1">'Census Tract'!T420</f>
        <v>0</v>
      </c>
      <c r="Q426" s="105">
        <f ca="1">'Census Tract'!U420</f>
        <v>0</v>
      </c>
    </row>
    <row r="427" spans="1:17" x14ac:dyDescent="0.25">
      <c r="A427" s="80" t="s">
        <v>268</v>
      </c>
      <c r="B427" s="4" t="str">
        <f>'Census Tract'!A421</f>
        <v>Malheur</v>
      </c>
      <c r="C427" s="4" t="str">
        <f>'Census Tract'!B421</f>
        <v>Nyssa</v>
      </c>
      <c r="D427" s="4">
        <f>'Census Tract'!C421</f>
        <v>41045970500</v>
      </c>
      <c r="E427" s="4">
        <f>'Census Tract'!D421</f>
        <v>0</v>
      </c>
      <c r="F427" s="29">
        <f ca="1">'Census Tract'!J421</f>
        <v>1.9591129956869673</v>
      </c>
      <c r="G427" s="29">
        <f ca="1">'Census Tract'!K421</f>
        <v>9.8825012065726909</v>
      </c>
      <c r="H427" s="29">
        <f ca="1">'Census Tract'!L421</f>
        <v>45.791161432136974</v>
      </c>
      <c r="I427" s="105">
        <f ca="1">'Census Tract'!M421</f>
        <v>99.610295152585763</v>
      </c>
      <c r="J427" s="29">
        <f ca="1">'Census Tract'!N421</f>
        <v>1.366474839909386</v>
      </c>
      <c r="K427" s="29">
        <f ca="1">'Census Tract'!O421</f>
        <v>7.1422787933767697</v>
      </c>
      <c r="L427" s="29">
        <f ca="1">'Census Tract'!P421</f>
        <v>33.321875897647168</v>
      </c>
      <c r="M427" s="105">
        <f ca="1">'Census Tract'!Q421</f>
        <v>72.558149340216019</v>
      </c>
      <c r="N427" s="29">
        <f ca="1">'Census Tract'!R421</f>
        <v>0.93324055239263004</v>
      </c>
      <c r="O427" s="29">
        <f ca="1">'Census Tract'!S421</f>
        <v>4.8345882080972036</v>
      </c>
      <c r="P427" s="29">
        <f ca="1">'Census Tract'!T421</f>
        <v>22.277640651853414</v>
      </c>
      <c r="Q427" s="105">
        <f ca="1">'Census Tract'!U421</f>
        <v>48.41856408900334</v>
      </c>
    </row>
    <row r="428" spans="1:17" x14ac:dyDescent="0.25">
      <c r="A428" s="80" t="s">
        <v>268</v>
      </c>
      <c r="B428" s="4" t="str">
        <f>'Census Tract'!A422</f>
        <v>Malheur</v>
      </c>
      <c r="C428" s="4" t="str">
        <f>'Census Tract'!B422</f>
        <v>Ontario</v>
      </c>
      <c r="D428" s="4">
        <f>'Census Tract'!C422</f>
        <v>41045970400</v>
      </c>
      <c r="E428" s="4">
        <f>'Census Tract'!D422</f>
        <v>1</v>
      </c>
      <c r="F428" s="29">
        <f ca="1">'Census Tract'!J422</f>
        <v>2.5750519244960763</v>
      </c>
      <c r="G428" s="29">
        <f ca="1">'Census Tract'!K422</f>
        <v>12.79690167955545</v>
      </c>
      <c r="H428" s="29">
        <f ca="1">'Census Tract'!L422</f>
        <v>58.883462426127203</v>
      </c>
      <c r="I428" s="105">
        <f ca="1">'Census Tract'!M422</f>
        <v>127.89075881994623</v>
      </c>
      <c r="J428" s="29">
        <f ca="1">'Census Tract'!N422</f>
        <v>0.71448495531577583</v>
      </c>
      <c r="K428" s="29">
        <f ca="1">'Census Tract'!O422</f>
        <v>3.3999378490587748</v>
      </c>
      <c r="L428" s="29">
        <f ca="1">'Census Tract'!P422</f>
        <v>15.506404029974087</v>
      </c>
      <c r="M428" s="105">
        <f ca="1">'Census Tract'!Q422</f>
        <v>33.633662995888535</v>
      </c>
      <c r="N428" s="29">
        <f ca="1">'Census Tract'!R422</f>
        <v>0.29746393429100243</v>
      </c>
      <c r="O428" s="29">
        <f ca="1">'Census Tract'!S422</f>
        <v>1.4129939397634774</v>
      </c>
      <c r="P428" s="29">
        <f ca="1">'Census Tract'!T422</f>
        <v>6.1998166026835859</v>
      </c>
      <c r="Q428" s="105">
        <f ca="1">'Census Tract'!U422</f>
        <v>13.31908735490698</v>
      </c>
    </row>
    <row r="429" spans="1:17" x14ac:dyDescent="0.25">
      <c r="A429" s="80" t="s">
        <v>268</v>
      </c>
      <c r="B429" s="4" t="str">
        <f>'Census Tract'!A423</f>
        <v>Malheur</v>
      </c>
      <c r="C429" s="4" t="str">
        <f>'Census Tract'!B423</f>
        <v>Adrian</v>
      </c>
      <c r="D429" s="4">
        <f>'Census Tract'!C423</f>
        <v>41045970700</v>
      </c>
      <c r="E429" s="4">
        <f>'Census Tract'!D423</f>
        <v>0</v>
      </c>
      <c r="F429" s="29">
        <f ca="1">'Census Tract'!J423</f>
        <v>0.46865055975256864</v>
      </c>
      <c r="G429" s="29">
        <f ca="1">'Census Tract'!K423</f>
        <v>2.3640493082389575</v>
      </c>
      <c r="H429" s="29">
        <f ca="1">'Census Tract'!L423</f>
        <v>10.95396410729551</v>
      </c>
      <c r="I429" s="105">
        <f ca="1">'Census Tract'!M423</f>
        <v>23.828345114932283</v>
      </c>
      <c r="J429" s="29">
        <f ca="1">'Census Tract'!N423</f>
        <v>0.56747294016170524</v>
      </c>
      <c r="K429" s="29">
        <f ca="1">'Census Tract'!O423</f>
        <v>2.9660626218342072</v>
      </c>
      <c r="L429" s="29">
        <f ca="1">'Census Tract'!P423</f>
        <v>13.837988329587695</v>
      </c>
      <c r="M429" s="105">
        <f ca="1">'Census Tract'!Q423</f>
        <v>30.132121819026587</v>
      </c>
      <c r="N429" s="29">
        <f ca="1">'Census Tract'!R423</f>
        <v>0.38755836893381646</v>
      </c>
      <c r="O429" s="29">
        <f ca="1">'Census Tract'!S423</f>
        <v>2.0077193555220947</v>
      </c>
      <c r="P429" s="29">
        <f ca="1">'Census Tract'!T423</f>
        <v>9.2515118986102234</v>
      </c>
      <c r="Q429" s="105">
        <f ca="1">'Census Tract'!U423</f>
        <v>20.107377113373481</v>
      </c>
    </row>
    <row r="430" spans="1:17" x14ac:dyDescent="0.25">
      <c r="A430" s="80" t="s">
        <v>268</v>
      </c>
      <c r="B430" s="4" t="str">
        <f>'Census Tract'!A424</f>
        <v>Malheur</v>
      </c>
      <c r="C430" s="4" t="str">
        <f>'Census Tract'!B424</f>
        <v>Ontario</v>
      </c>
      <c r="D430" s="4">
        <f>'Census Tract'!C424</f>
        <v>41045970300</v>
      </c>
      <c r="E430" s="4">
        <f>'Census Tract'!D424</f>
        <v>1</v>
      </c>
      <c r="F430" s="29">
        <f ca="1">'Census Tract'!J424</f>
        <v>1.3025496024142931</v>
      </c>
      <c r="G430" s="29">
        <f ca="1">'Census Tract'!K424</f>
        <v>6.4731118764145723</v>
      </c>
      <c r="H430" s="29">
        <f ca="1">'Census Tract'!L424</f>
        <v>29.785275334569594</v>
      </c>
      <c r="I430" s="105">
        <f ca="1">'Census Tract'!M424</f>
        <v>64.691533195387038</v>
      </c>
      <c r="J430" s="29">
        <f ca="1">'Census Tract'!N424</f>
        <v>0.82405453312777976</v>
      </c>
      <c r="K430" s="29">
        <f ca="1">'Census Tract'!O424</f>
        <v>3.9213340687227398</v>
      </c>
      <c r="L430" s="29">
        <f ca="1">'Census Tract'!P424</f>
        <v>17.884382922749666</v>
      </c>
      <c r="M430" s="105">
        <f ca="1">'Census Tract'!Q424</f>
        <v>38.791541027206897</v>
      </c>
      <c r="N430" s="29">
        <f ca="1">'Census Tract'!R424</f>
        <v>0.34308140664233827</v>
      </c>
      <c r="O430" s="29">
        <f ca="1">'Census Tract'!S424</f>
        <v>1.6296831062447774</v>
      </c>
      <c r="P430" s="29">
        <f ca="1">'Census Tract'!T424</f>
        <v>7.1505871999002384</v>
      </c>
      <c r="Q430" s="105">
        <f ca="1">'Census Tract'!U424</f>
        <v>15.361631102624344</v>
      </c>
    </row>
    <row r="431" spans="1:17" x14ac:dyDescent="0.25">
      <c r="A431" s="80" t="s">
        <v>268</v>
      </c>
      <c r="B431" s="4" t="str">
        <f>'Census Tract'!A425</f>
        <v>Marion</v>
      </c>
      <c r="C431" s="4" t="str">
        <f>'Census Tract'!B425</f>
        <v>Undefined</v>
      </c>
      <c r="D431" s="4">
        <f>'Census Tract'!C425</f>
        <v>41047002600</v>
      </c>
      <c r="E431" s="4">
        <f>'Census Tract'!D425</f>
        <v>0</v>
      </c>
      <c r="F431" s="29">
        <f ca="1">'Census Tract'!J425</f>
        <v>1.6932882519584611</v>
      </c>
      <c r="G431" s="29">
        <f ca="1">'Census Tract'!K425</f>
        <v>8.5415814350141996</v>
      </c>
      <c r="H431" s="29">
        <f ca="1">'Census Tract'!L425</f>
        <v>39.577929331933291</v>
      </c>
      <c r="I431" s="105">
        <f ca="1">'Census Tract'!M425</f>
        <v>86.094545300509424</v>
      </c>
      <c r="J431" s="29">
        <f ca="1">'Census Tract'!N425</f>
        <v>0.63909362458078423</v>
      </c>
      <c r="K431" s="29">
        <f ca="1">'Census Tract'!O425</f>
        <v>3.3404089914515502</v>
      </c>
      <c r="L431" s="29">
        <f ca="1">'Census Tract'!P425</f>
        <v>15.584478999020996</v>
      </c>
      <c r="M431" s="105">
        <f ca="1">'Census Tract'!Q425</f>
        <v>33.935092912349184</v>
      </c>
      <c r="N431" s="29">
        <f ca="1">'Census Tract'!R425</f>
        <v>0.43647205921034715</v>
      </c>
      <c r="O431" s="29">
        <f ca="1">'Census Tract'!S425</f>
        <v>2.2611133487633404</v>
      </c>
      <c r="P431" s="29">
        <f ca="1">'Census Tract'!T425</f>
        <v>10.419143986760375</v>
      </c>
      <c r="Q431" s="105">
        <f ca="1">'Census Tract'!U425</f>
        <v>22.64512650865208</v>
      </c>
    </row>
    <row r="432" spans="1:17" x14ac:dyDescent="0.25">
      <c r="A432" s="80" t="s">
        <v>268</v>
      </c>
      <c r="B432" s="4" t="str">
        <f>'Census Tract'!A426</f>
        <v>Marion</v>
      </c>
      <c r="C432" s="4" t="str">
        <f>'Census Tract'!B426</f>
        <v>Salem</v>
      </c>
      <c r="D432" s="4">
        <f>'Census Tract'!C426</f>
        <v>41047002202</v>
      </c>
      <c r="E432" s="4">
        <f>'Census Tract'!D426</f>
        <v>1</v>
      </c>
      <c r="F432" s="29">
        <f ca="1">'Census Tract'!J426</f>
        <v>0.44319738490451721</v>
      </c>
      <c r="G432" s="29">
        <f ca="1">'Census Tract'!K426</f>
        <v>2.2025005807869649</v>
      </c>
      <c r="H432" s="29">
        <f ca="1">'Census Tract'!L426</f>
        <v>10.134551584426793</v>
      </c>
      <c r="I432" s="105">
        <f ca="1">'Census Tract'!M426</f>
        <v>22.011536669710701</v>
      </c>
      <c r="J432" s="29">
        <f ca="1">'Census Tract'!N426</f>
        <v>1.3071296188937818</v>
      </c>
      <c r="K432" s="29">
        <f ca="1">'Census Tract'!O426</f>
        <v>6.2200882353619136</v>
      </c>
      <c r="L432" s="29">
        <f ca="1">'Census Tract'!P426</f>
        <v>28.368518944048216</v>
      </c>
      <c r="M432" s="105">
        <f ca="1">'Census Tract'!Q426</f>
        <v>61.531816403870117</v>
      </c>
      <c r="N432" s="29">
        <f ca="1">'Census Tract'!R426</f>
        <v>0.54420168846326122</v>
      </c>
      <c r="O432" s="29">
        <f ca="1">'Census Tract'!S426</f>
        <v>2.5850316598562482</v>
      </c>
      <c r="P432" s="29">
        <f ca="1">'Census Tract'!T426</f>
        <v>11.342385662264205</v>
      </c>
      <c r="Q432" s="105">
        <f ca="1">'Census Tract'!U426</f>
        <v>24.366886172624969</v>
      </c>
    </row>
    <row r="433" spans="1:17" x14ac:dyDescent="0.25">
      <c r="A433" s="80" t="s">
        <v>268</v>
      </c>
      <c r="B433" s="4" t="str">
        <f>'Census Tract'!A427</f>
        <v>Marion</v>
      </c>
      <c r="C433" s="4" t="str">
        <f>'Census Tract'!B427</f>
        <v>Salem</v>
      </c>
      <c r="D433" s="4">
        <f>'Census Tract'!C427</f>
        <v>41047001300</v>
      </c>
      <c r="E433" s="4">
        <f>'Census Tract'!D427</f>
        <v>1</v>
      </c>
      <c r="F433" s="29">
        <f ca="1">'Census Tract'!J427</f>
        <v>0.82730178515509878</v>
      </c>
      <c r="G433" s="29">
        <f ca="1">'Census Tract'!K427</f>
        <v>4.111334417469001</v>
      </c>
      <c r="H433" s="29">
        <f ca="1">'Census Tract'!L427</f>
        <v>18.917829624263348</v>
      </c>
      <c r="I433" s="105">
        <f ca="1">'Census Tract'!M427</f>
        <v>41.088201783459972</v>
      </c>
      <c r="J433" s="29">
        <f ca="1">'Census Tract'!N427</f>
        <v>0.89222921999723459</v>
      </c>
      <c r="K433" s="29">
        <f ca="1">'Census Tract'!O427</f>
        <v>4.2457491547377382</v>
      </c>
      <c r="L433" s="29">
        <f ca="1">'Census Tract'!P427</f>
        <v>19.363972144817353</v>
      </c>
      <c r="M433" s="105">
        <f ca="1">'Census Tract'!Q427</f>
        <v>42.000796066039825</v>
      </c>
      <c r="N433" s="29">
        <f ca="1">'Census Tract'!R427</f>
        <v>0.37146480425535361</v>
      </c>
      <c r="O433" s="29">
        <f ca="1">'Census Tract'!S427</f>
        <v>1.7645080856584279</v>
      </c>
      <c r="P433" s="29">
        <f ca="1">'Census Tract'!T427</f>
        <v>7.7421609655776358</v>
      </c>
      <c r="Q433" s="105">
        <f ca="1">'Census Tract'!U427</f>
        <v>16.632511060350517</v>
      </c>
    </row>
    <row r="434" spans="1:17" x14ac:dyDescent="0.25">
      <c r="A434" s="80" t="s">
        <v>268</v>
      </c>
      <c r="B434" s="4" t="str">
        <f>'Census Tract'!A428</f>
        <v>Marion</v>
      </c>
      <c r="C434" s="4" t="str">
        <f>'Census Tract'!B428</f>
        <v>Salem</v>
      </c>
      <c r="D434" s="4">
        <f>'Census Tract'!C428</f>
        <v>41047000701</v>
      </c>
      <c r="E434" s="4">
        <f>'Census Tract'!D428</f>
        <v>1</v>
      </c>
      <c r="F434" s="29">
        <f ca="1">'Census Tract'!J428</f>
        <v>3.1579691629467632</v>
      </c>
      <c r="G434" s="29">
        <f ca="1">'Census Tract'!K428</f>
        <v>15.693749901065084</v>
      </c>
      <c r="H434" s="29">
        <f ca="1">'Census Tract'!L428</f>
        <v>72.212974340559725</v>
      </c>
      <c r="I434" s="105">
        <f ca="1">'Census Tract'!M428</f>
        <v>156.84152569400638</v>
      </c>
      <c r="J434" s="29">
        <f ca="1">'Census Tract'!N428</f>
        <v>0.88090370977435961</v>
      </c>
      <c r="K434" s="29">
        <f ca="1">'Census Tract'!O428</f>
        <v>4.1918557444144424</v>
      </c>
      <c r="L434" s="29">
        <f ca="1">'Census Tract'!P428</f>
        <v>19.118175594372307</v>
      </c>
      <c r="M434" s="105">
        <f ca="1">'Census Tract'!Q428</f>
        <v>41.467659026192266</v>
      </c>
      <c r="N434" s="29">
        <f ca="1">'Census Tract'!R428</f>
        <v>0.36674961633756126</v>
      </c>
      <c r="O434" s="29">
        <f ca="1">'Census Tract'!S428</f>
        <v>1.7421103050045594</v>
      </c>
      <c r="P434" s="29">
        <f ca="1">'Census Tract'!T428</f>
        <v>7.6438858573458459</v>
      </c>
      <c r="Q434" s="105">
        <f ca="1">'Census Tract'!U428</f>
        <v>16.421386306952879</v>
      </c>
    </row>
    <row r="435" spans="1:17" x14ac:dyDescent="0.25">
      <c r="A435" s="80" t="s">
        <v>268</v>
      </c>
      <c r="B435" s="4" t="str">
        <f>'Census Tract'!A429</f>
        <v>Marion</v>
      </c>
      <c r="C435" s="4" t="str">
        <f>'Census Tract'!B429</f>
        <v>Aumsville</v>
      </c>
      <c r="D435" s="4">
        <f>'Census Tract'!C429</f>
        <v>41047010801</v>
      </c>
      <c r="E435" s="4">
        <f>'Census Tract'!D429</f>
        <v>0</v>
      </c>
      <c r="F435" s="29">
        <f ca="1">'Census Tract'!J429</f>
        <v>1.8131398705181345</v>
      </c>
      <c r="G435" s="29">
        <f ca="1">'Census Tract'!K429</f>
        <v>9.1461579794162944</v>
      </c>
      <c r="H435" s="29">
        <f ca="1">'Census Tract'!L429</f>
        <v>42.379270972487554</v>
      </c>
      <c r="I435" s="105">
        <f ca="1">'Census Tract'!M429</f>
        <v>92.188351592197023</v>
      </c>
      <c r="J435" s="29">
        <f ca="1">'Census Tract'!N429</f>
        <v>1.9623287338130897</v>
      </c>
      <c r="K435" s="29">
        <f ca="1">'Census Tract'!O429</f>
        <v>10.256682737075876</v>
      </c>
      <c r="L435" s="29">
        <f ca="1">'Census Tract'!P429</f>
        <v>47.851941820489678</v>
      </c>
      <c r="M435" s="105">
        <f ca="1">'Census Tract'!Q429</f>
        <v>104.19726522886356</v>
      </c>
      <c r="N435" s="29">
        <f ca="1">'Census Tract'!R429</f>
        <v>1.3401818299421431</v>
      </c>
      <c r="O435" s="29">
        <f ca="1">'Census Tract'!S429</f>
        <v>6.9427193826211893</v>
      </c>
      <c r="P435" s="29">
        <f ca="1">'Census Tract'!T429</f>
        <v>31.991847267084285</v>
      </c>
      <c r="Q435" s="105">
        <f ca="1">'Census Tract'!U429</f>
        <v>69.53156895894432</v>
      </c>
    </row>
    <row r="436" spans="1:17" x14ac:dyDescent="0.25">
      <c r="A436" s="80" t="s">
        <v>268</v>
      </c>
      <c r="B436" s="4" t="str">
        <f>'Census Tract'!A430</f>
        <v>Marion</v>
      </c>
      <c r="C436" s="4" t="str">
        <f>'Census Tract'!B430</f>
        <v>Salem</v>
      </c>
      <c r="D436" s="4">
        <f>'Census Tract'!C430</f>
        <v>41047002301</v>
      </c>
      <c r="E436" s="4">
        <f>'Census Tract'!D430</f>
        <v>1</v>
      </c>
      <c r="F436" s="29">
        <f ca="1">'Census Tract'!J430</f>
        <v>0.24588691072103722</v>
      </c>
      <c r="G436" s="29">
        <f ca="1">'Census Tract'!K430</f>
        <v>1.2219522996230505</v>
      </c>
      <c r="H436" s="29">
        <f ca="1">'Census Tract'!L430</f>
        <v>5.6226721219814184</v>
      </c>
      <c r="I436" s="105">
        <f ca="1">'Census Tract'!M430</f>
        <v>12.212050287941189</v>
      </c>
      <c r="J436" s="29">
        <f ca="1">'Census Tract'!N430</f>
        <v>0.78615614864152639</v>
      </c>
      <c r="K436" s="29">
        <f ca="1">'Census Tract'!O430</f>
        <v>3.7409913604902805</v>
      </c>
      <c r="L436" s="29">
        <f ca="1">'Census Tract'!P430</f>
        <v>17.061877623575914</v>
      </c>
      <c r="M436" s="105">
        <f ca="1">'Census Tract'!Q430</f>
        <v>37.007512570882156</v>
      </c>
      <c r="N436" s="29">
        <f ca="1">'Census Tract'!R430</f>
        <v>0.3273030442448101</v>
      </c>
      <c r="O436" s="29">
        <f ca="1">'Census Tract'!S430</f>
        <v>1.5547337497782929</v>
      </c>
      <c r="P436" s="29">
        <f ca="1">'Census Tract'!T430</f>
        <v>6.8217306836018441</v>
      </c>
      <c r="Q436" s="105">
        <f ca="1">'Census Tract'!U430</f>
        <v>14.655147516333615</v>
      </c>
    </row>
    <row r="437" spans="1:17" x14ac:dyDescent="0.25">
      <c r="A437" s="80" t="s">
        <v>268</v>
      </c>
      <c r="B437" s="4" t="str">
        <f>'Census Tract'!A431</f>
        <v>Marion</v>
      </c>
      <c r="C437" s="4" t="str">
        <f>'Census Tract'!B431</f>
        <v>Salem</v>
      </c>
      <c r="D437" s="4">
        <f>'Census Tract'!C431</f>
        <v>41047000200</v>
      </c>
      <c r="E437" s="4">
        <f>'Census Tract'!D431</f>
        <v>1</v>
      </c>
      <c r="F437" s="29">
        <f ca="1">'Census Tract'!J431</f>
        <v>15.935575124346487</v>
      </c>
      <c r="G437" s="29">
        <f ca="1">'Census Tract'!K431</f>
        <v>79.192961560702841</v>
      </c>
      <c r="H437" s="29">
        <f ca="1">'Census Tract'!L431</f>
        <v>364.39724968140678</v>
      </c>
      <c r="I437" s="105">
        <f ca="1">'Census Tract'!M431</f>
        <v>791.44532018854704</v>
      </c>
      <c r="J437" s="29">
        <f ca="1">'Census Tract'!N431</f>
        <v>0.46517461500784624</v>
      </c>
      <c r="K437" s="29">
        <f ca="1">'Census Tract'!O431</f>
        <v>2.2135732435227098</v>
      </c>
      <c r="L437" s="29">
        <f ca="1">'Census Tract'!P431</f>
        <v>10.09564368169425</v>
      </c>
      <c r="M437" s="105">
        <f ca="1">'Census Tract'!Q431</f>
        <v>21.897628661056061</v>
      </c>
      <c r="N437" s="29">
        <f ca="1">'Census Tract'!R431</f>
        <v>0.19366771837957139</v>
      </c>
      <c r="O437" s="29">
        <f ca="1">'Census Tract'!S431</f>
        <v>0.91994786880767587</v>
      </c>
      <c r="P437" s="29">
        <f ca="1">'Census Tract'!T431</f>
        <v>4.0364702990813441</v>
      </c>
      <c r="Q437" s="105">
        <f ca="1">'Census Tract'!U431</f>
        <v>8.6715630419907974</v>
      </c>
    </row>
    <row r="438" spans="1:17" x14ac:dyDescent="0.25">
      <c r="A438" s="80" t="s">
        <v>268</v>
      </c>
      <c r="B438" s="4" t="str">
        <f>'Census Tract'!A432</f>
        <v>Marion</v>
      </c>
      <c r="C438" s="4" t="str">
        <f>'Census Tract'!B432</f>
        <v>St. Paul</v>
      </c>
      <c r="D438" s="4">
        <f>'Census Tract'!C432</f>
        <v>41047010100</v>
      </c>
      <c r="E438" s="4">
        <f>'Census Tract'!D432</f>
        <v>0</v>
      </c>
      <c r="F438" s="29">
        <f ca="1">'Census Tract'!J432</f>
        <v>1.7194097585676209</v>
      </c>
      <c r="G438" s="29">
        <f ca="1">'Census Tract'!K432</f>
        <v>8.6733481177685032</v>
      </c>
      <c r="H438" s="29">
        <f ca="1">'Census Tract'!L432</f>
        <v>40.188478151028448</v>
      </c>
      <c r="I438" s="105">
        <f ca="1">'Census Tract'!M432</f>
        <v>87.422682569210565</v>
      </c>
      <c r="J438" s="29">
        <f ca="1">'Census Tract'!N432</f>
        <v>0.45963466982744083</v>
      </c>
      <c r="K438" s="29">
        <f ca="1">'Census Tract'!O432</f>
        <v>2.4024144895539803</v>
      </c>
      <c r="L438" s="29">
        <f ca="1">'Census Tract'!P432</f>
        <v>11.208321572361806</v>
      </c>
      <c r="M438" s="105">
        <f ca="1">'Census Tract'!Q432</f>
        <v>24.406041034382937</v>
      </c>
      <c r="N438" s="29">
        <f ca="1">'Census Tract'!R432</f>
        <v>0.31390970447506344</v>
      </c>
      <c r="O438" s="29">
        <f ca="1">'Census Tract'!S432</f>
        <v>1.6261875373627461</v>
      </c>
      <c r="P438" s="29">
        <f ca="1">'Census Tract'!T432</f>
        <v>7.4934244718534497</v>
      </c>
      <c r="Q438" s="105">
        <f ca="1">'Census Tract'!U432</f>
        <v>16.28632307642313</v>
      </c>
    </row>
    <row r="439" spans="1:17" x14ac:dyDescent="0.25">
      <c r="A439" s="80" t="s">
        <v>268</v>
      </c>
      <c r="B439" s="4" t="str">
        <f>'Census Tract'!A433</f>
        <v>Marion</v>
      </c>
      <c r="C439" s="4" t="str">
        <f>'Census Tract'!B433</f>
        <v>Salem</v>
      </c>
      <c r="D439" s="4">
        <f>'Census Tract'!C433</f>
        <v>41047001100</v>
      </c>
      <c r="E439" s="4">
        <f>'Census Tract'!D433</f>
        <v>1</v>
      </c>
      <c r="F439" s="29">
        <f ca="1">'Census Tract'!J433</f>
        <v>0.87687979770373969</v>
      </c>
      <c r="G439" s="29">
        <f ca="1">'Census Tract'!K433</f>
        <v>4.3577158383705941</v>
      </c>
      <c r="H439" s="29">
        <f ca="1">'Census Tract'!L433</f>
        <v>20.051525225233124</v>
      </c>
      <c r="I439" s="105">
        <f ca="1">'Census Tract'!M433</f>
        <v>43.550509275325908</v>
      </c>
      <c r="J439" s="29">
        <f ca="1">'Census Tract'!N433</f>
        <v>0.88670458086412485</v>
      </c>
      <c r="K439" s="29">
        <f ca="1">'Census Tract'!O433</f>
        <v>4.2194596862873501</v>
      </c>
      <c r="L439" s="29">
        <f ca="1">'Census Tract'!P433</f>
        <v>19.244071388502697</v>
      </c>
      <c r="M439" s="105">
        <f ca="1">'Census Tract'!Q433</f>
        <v>41.740729217333701</v>
      </c>
      <c r="N439" s="29">
        <f ca="1">'Census Tract'!R433</f>
        <v>0.36916471258813782</v>
      </c>
      <c r="O439" s="29">
        <f ca="1">'Census Tract'!S433</f>
        <v>1.7535823389980043</v>
      </c>
      <c r="P439" s="29">
        <f ca="1">'Census Tract'!T433</f>
        <v>7.6942218883913975</v>
      </c>
      <c r="Q439" s="105">
        <f ca="1">'Census Tract'!U433</f>
        <v>16.529523375766303</v>
      </c>
    </row>
    <row r="440" spans="1:17" x14ac:dyDescent="0.25">
      <c r="A440" s="80" t="s">
        <v>268</v>
      </c>
      <c r="B440" s="4" t="str">
        <f>'Census Tract'!A434</f>
        <v>Marion</v>
      </c>
      <c r="C440" s="4" t="str">
        <f>'Census Tract'!B434</f>
        <v>Salem</v>
      </c>
      <c r="D440" s="4">
        <f>'Census Tract'!C434</f>
        <v>41047002800</v>
      </c>
      <c r="E440" s="4">
        <f>'Census Tract'!D434</f>
        <v>0</v>
      </c>
      <c r="F440" s="29">
        <f ca="1">'Census Tract'!J434</f>
        <v>0.82820541543158865</v>
      </c>
      <c r="G440" s="29">
        <f ca="1">'Census Tract'!K434</f>
        <v>4.17777894144524</v>
      </c>
      <c r="H440" s="29">
        <f ca="1">'Census Tract'!L434</f>
        <v>19.357989028958297</v>
      </c>
      <c r="I440" s="105">
        <f ca="1">'Census Tract'!M434</f>
        <v>42.109763989995088</v>
      </c>
      <c r="J440" s="29">
        <f ca="1">'Census Tract'!N434</f>
        <v>1.3660855127142264</v>
      </c>
      <c r="K440" s="29">
        <f ca="1">'Census Tract'!O434</f>
        <v>7.1402438613835413</v>
      </c>
      <c r="L440" s="29">
        <f ca="1">'Census Tract'!P434</f>
        <v>33.312382043752613</v>
      </c>
      <c r="M440" s="105">
        <f ca="1">'Census Tract'!Q434</f>
        <v>72.537476540436927</v>
      </c>
      <c r="N440" s="29">
        <f ca="1">'Census Tract'!R434</f>
        <v>0.93297465951552705</v>
      </c>
      <c r="O440" s="29">
        <f ca="1">'Census Tract'!S434</f>
        <v>4.8332107684167669</v>
      </c>
      <c r="P440" s="29">
        <f ca="1">'Census Tract'!T434</f>
        <v>22.27129345020985</v>
      </c>
      <c r="Q440" s="105">
        <f ca="1">'Census Tract'!U434</f>
        <v>48.40476898411017</v>
      </c>
    </row>
    <row r="441" spans="1:17" x14ac:dyDescent="0.25">
      <c r="A441" s="80" t="s">
        <v>268</v>
      </c>
      <c r="B441" s="4" t="str">
        <f>'Census Tract'!A435</f>
        <v>Marion</v>
      </c>
      <c r="C441" s="4" t="str">
        <f>'Census Tract'!B435</f>
        <v>Salem</v>
      </c>
      <c r="D441" s="4">
        <f>'Census Tract'!C435</f>
        <v>41047002201</v>
      </c>
      <c r="E441" s="4">
        <f>'Census Tract'!D435</f>
        <v>1</v>
      </c>
      <c r="F441" s="29">
        <f ca="1">'Census Tract'!J435</f>
        <v>0.11518124127462029</v>
      </c>
      <c r="G441" s="29">
        <f ca="1">'Census Tract'!K435</f>
        <v>0.57240128088248809</v>
      </c>
      <c r="H441" s="29">
        <f ca="1">'Census Tract'!L435</f>
        <v>2.6338382648792797</v>
      </c>
      <c r="I441" s="105">
        <f ca="1">'Census Tract'!M435</f>
        <v>5.7205123548400687</v>
      </c>
      <c r="J441" s="29">
        <f ca="1">'Census Tract'!N435</f>
        <v>0.46296475935460224</v>
      </c>
      <c r="K441" s="29">
        <f ca="1">'Census Tract'!O435</f>
        <v>2.2030574561425542</v>
      </c>
      <c r="L441" s="29">
        <f ca="1">'Census Tract'!P435</f>
        <v>10.047683379168387</v>
      </c>
      <c r="M441" s="105">
        <f ca="1">'Census Tract'!Q435</f>
        <v>21.793601921573607</v>
      </c>
      <c r="N441" s="29">
        <f ca="1">'Census Tract'!R435</f>
        <v>0.19274768171268503</v>
      </c>
      <c r="O441" s="29">
        <f ca="1">'Census Tract'!S435</f>
        <v>0.91557757014350616</v>
      </c>
      <c r="P441" s="29">
        <f ca="1">'Census Tract'!T435</f>
        <v>4.0172946682068478</v>
      </c>
      <c r="Q441" s="105">
        <f ca="1">'Census Tract'!U435</f>
        <v>8.6303679681571097</v>
      </c>
    </row>
    <row r="442" spans="1:17" x14ac:dyDescent="0.25">
      <c r="A442" s="80" t="s">
        <v>268</v>
      </c>
      <c r="B442" s="4" t="str">
        <f>'Census Tract'!A436</f>
        <v>Marion</v>
      </c>
      <c r="C442" s="4" t="str">
        <f>'Census Tract'!B436</f>
        <v>Woodburn</v>
      </c>
      <c r="D442" s="4">
        <f>'Census Tract'!C436</f>
        <v>41047010306</v>
      </c>
      <c r="E442" s="4">
        <f>'Census Tract'!D436</f>
        <v>1</v>
      </c>
      <c r="F442" s="29">
        <f ca="1">'Census Tract'!J436</f>
        <v>0.99506576701161098</v>
      </c>
      <c r="G442" s="29">
        <f ca="1">'Census Tract'!K436</f>
        <v>4.9450493265804516</v>
      </c>
      <c r="H442" s="29">
        <f ca="1">'Census Tract'!L436</f>
        <v>22.754072314413602</v>
      </c>
      <c r="I442" s="105">
        <f ca="1">'Census Tract'!M436</f>
        <v>49.420252387248766</v>
      </c>
      <c r="J442" s="29">
        <f ca="1">'Census Tract'!N436</f>
        <v>1.5004919885526249</v>
      </c>
      <c r="K442" s="29">
        <f ca="1">'Census Tract'!O436</f>
        <v>7.1402196311255102</v>
      </c>
      <c r="L442" s="29">
        <f ca="1">'Census Tract'!P436</f>
        <v>32.565045415061263</v>
      </c>
      <c r="M442" s="105">
        <f ca="1">'Census Tract'!Q436</f>
        <v>70.634156108584634</v>
      </c>
      <c r="N442" s="29">
        <f ca="1">'Census Tract'!R436</f>
        <v>0.62470489681581454</v>
      </c>
      <c r="O442" s="29">
        <f ca="1">'Census Tract'!S436</f>
        <v>2.9674327929710773</v>
      </c>
      <c r="P442" s="29">
        <f ca="1">'Census Tract'!T436</f>
        <v>13.020253363782576</v>
      </c>
      <c r="Q442" s="105">
        <f ca="1">'Census Tract'!U436</f>
        <v>27.97145513307245</v>
      </c>
    </row>
    <row r="443" spans="1:17" x14ac:dyDescent="0.25">
      <c r="A443" s="80" t="s">
        <v>268</v>
      </c>
      <c r="B443" s="4" t="str">
        <f>'Census Tract'!A437</f>
        <v>Marion</v>
      </c>
      <c r="C443" s="4" t="str">
        <f>'Census Tract'!B437</f>
        <v>Salem</v>
      </c>
      <c r="D443" s="4">
        <f>'Census Tract'!C437</f>
        <v>41047000900</v>
      </c>
      <c r="E443" s="4">
        <f>'Census Tract'!D437</f>
        <v>1</v>
      </c>
      <c r="F443" s="29">
        <f ca="1">'Census Tract'!J437</f>
        <v>2.1433726637190209</v>
      </c>
      <c r="G443" s="29">
        <f ca="1">'Census Tract'!K437</f>
        <v>10.651641226856734</v>
      </c>
      <c r="H443" s="29">
        <f ca="1">'Census Tract'!L437</f>
        <v>49.012294668188332</v>
      </c>
      <c r="I443" s="105">
        <f ca="1">'Census Tract'!M437</f>
        <v>106.45127338571953</v>
      </c>
      <c r="J443" s="29">
        <f ca="1">'Census Tract'!N437</f>
        <v>0.97040286373073836</v>
      </c>
      <c r="K443" s="29">
        <f ca="1">'Census Tract'!O437</f>
        <v>4.6177451333107351</v>
      </c>
      <c r="L443" s="29">
        <f ca="1">'Census Tract'!P437</f>
        <v>21.060567846669773</v>
      </c>
      <c r="M443" s="105">
        <f ca="1">'Census Tract'!Q437</f>
        <v>45.680741975231548</v>
      </c>
      <c r="N443" s="29">
        <f ca="1">'Census Tract'!R437</f>
        <v>0.40401110134645735</v>
      </c>
      <c r="O443" s="29">
        <f ca="1">'Census Tract'!S437</f>
        <v>1.919107400903423</v>
      </c>
      <c r="P443" s="29">
        <f ca="1">'Census Tract'!T437</f>
        <v>8.4204989077629211</v>
      </c>
      <c r="Q443" s="105">
        <f ca="1">'Census Tract'!U437</f>
        <v>18.08978679721714</v>
      </c>
    </row>
    <row r="444" spans="1:17" x14ac:dyDescent="0.25">
      <c r="A444" s="80" t="s">
        <v>268</v>
      </c>
      <c r="B444" s="4" t="str">
        <f>'Census Tract'!A438</f>
        <v>Marion</v>
      </c>
      <c r="C444" s="4" t="str">
        <f>'Census Tract'!B438</f>
        <v>Keizer</v>
      </c>
      <c r="D444" s="4">
        <f>'Census Tract'!C438</f>
        <v>41047001503</v>
      </c>
      <c r="E444" s="4">
        <f>'Census Tract'!D438</f>
        <v>1</v>
      </c>
      <c r="F444" s="29">
        <f ca="1">'Census Tract'!J438</f>
        <v>0.61146215476657118</v>
      </c>
      <c r="G444" s="29">
        <f ca="1">'Census Tract'!K438</f>
        <v>3.0387041911196433</v>
      </c>
      <c r="H444" s="29">
        <f ca="1">'Census Tract'!L438</f>
        <v>13.982245745293916</v>
      </c>
      <c r="I444" s="105">
        <f ca="1">'Census Tract'!M438</f>
        <v>30.368459066346624</v>
      </c>
      <c r="J444" s="29">
        <f ca="1">'Census Tract'!N438</f>
        <v>0.79941528256098981</v>
      </c>
      <c r="K444" s="29">
        <f ca="1">'Census Tract'!O438</f>
        <v>3.8040860847712126</v>
      </c>
      <c r="L444" s="29">
        <f ca="1">'Census Tract'!P438</f>
        <v>17.349639438731092</v>
      </c>
      <c r="M444" s="105">
        <f ca="1">'Census Tract'!Q438</f>
        <v>37.631673007776861</v>
      </c>
      <c r="N444" s="29">
        <f ca="1">'Census Tract'!R438</f>
        <v>0.33282326424612801</v>
      </c>
      <c r="O444" s="29">
        <f ca="1">'Census Tract'!S438</f>
        <v>1.5809555417633099</v>
      </c>
      <c r="P444" s="29">
        <f ca="1">'Census Tract'!T438</f>
        <v>6.9367844688488178</v>
      </c>
      <c r="Q444" s="105">
        <f ca="1">'Census Tract'!U438</f>
        <v>14.902317959335727</v>
      </c>
    </row>
    <row r="445" spans="1:17" x14ac:dyDescent="0.25">
      <c r="A445" s="80" t="s">
        <v>268</v>
      </c>
      <c r="B445" s="4" t="str">
        <f>'Census Tract'!A439</f>
        <v>Marion</v>
      </c>
      <c r="C445" s="4" t="str">
        <f>'Census Tract'!B439</f>
        <v>Salem</v>
      </c>
      <c r="D445" s="4">
        <f>'Census Tract'!C439</f>
        <v>41047000600</v>
      </c>
      <c r="E445" s="4">
        <f>'Census Tract'!D439</f>
        <v>1</v>
      </c>
      <c r="F445" s="29">
        <f ca="1">'Census Tract'!J439</f>
        <v>0.94198223842417728</v>
      </c>
      <c r="G445" s="29">
        <f ca="1">'Census Tract'!K439</f>
        <v>4.6812469971302617</v>
      </c>
      <c r="H445" s="29">
        <f ca="1">'Census Tract'!L439</f>
        <v>21.540216418425761</v>
      </c>
      <c r="I445" s="105">
        <f ca="1">'Census Tract'!M439</f>
        <v>46.783842345452911</v>
      </c>
      <c r="J445" s="29">
        <f ca="1">'Census Tract'!N439</f>
        <v>0.91598516826960696</v>
      </c>
      <c r="K445" s="29">
        <f ca="1">'Census Tract'!O439</f>
        <v>4.3587938690744092</v>
      </c>
      <c r="L445" s="29">
        <f ca="1">'Census Tract'!P439</f>
        <v>19.879545396970389</v>
      </c>
      <c r="M445" s="105">
        <f ca="1">'Census Tract'!Q439</f>
        <v>43.119083515476184</v>
      </c>
      <c r="N445" s="29">
        <f ca="1">'Census Tract'!R439</f>
        <v>0.38135519842438165</v>
      </c>
      <c r="O445" s="29">
        <f ca="1">'Census Tract'!S439</f>
        <v>1.81148879629825</v>
      </c>
      <c r="P445" s="29">
        <f ca="1">'Census Tract'!T439</f>
        <v>7.9482989974784655</v>
      </c>
      <c r="Q445" s="105">
        <f ca="1">'Census Tract'!U439</f>
        <v>17.075358104062637</v>
      </c>
    </row>
    <row r="446" spans="1:17" x14ac:dyDescent="0.25">
      <c r="A446" s="80" t="s">
        <v>268</v>
      </c>
      <c r="B446" s="4" t="str">
        <f>'Census Tract'!A440</f>
        <v>Marion</v>
      </c>
      <c r="C446" s="4" t="str">
        <f>'Census Tract'!B440</f>
        <v>Salem</v>
      </c>
      <c r="D446" s="4">
        <f>'Census Tract'!C440</f>
        <v>41047001000</v>
      </c>
      <c r="E446" s="4">
        <f>'Census Tract'!D440</f>
        <v>1</v>
      </c>
      <c r="F446" s="29">
        <f ca="1">'Census Tract'!J440</f>
        <v>9.977199434409826</v>
      </c>
      <c r="G446" s="29">
        <f ca="1">'Census Tract'!K440</f>
        <v>49.582394430529611</v>
      </c>
      <c r="H446" s="29">
        <f ca="1">'Census Tract'!L440</f>
        <v>228.14765109212996</v>
      </c>
      <c r="I446" s="105">
        <f ca="1">'Census Tract'!M440</f>
        <v>495.52072889338558</v>
      </c>
      <c r="J446" s="29">
        <f ca="1">'Census Tract'!N440</f>
        <v>0.70963989664795546</v>
      </c>
      <c r="K446" s="29">
        <f ca="1">'Census Tract'!O440</f>
        <v>3.3768822224523998</v>
      </c>
      <c r="L446" s="29">
        <f ca="1">'Census Tract'!P440</f>
        <v>15.401252148617893</v>
      </c>
      <c r="M446" s="105">
        <f ca="1">'Census Tract'!Q440</f>
        <v>33.405586716302267</v>
      </c>
      <c r="N446" s="29">
        <f ca="1">'Census Tract'!R440</f>
        <v>0.29544677465387109</v>
      </c>
      <c r="O446" s="29">
        <f ca="1">'Census Tract'!S440</f>
        <v>1.4034121585314248</v>
      </c>
      <c r="P446" s="29">
        <f ca="1">'Census Tract'!T440</f>
        <v>6.1577744645724302</v>
      </c>
      <c r="Q446" s="105">
        <f ca="1">'Census Tract'!U440</f>
        <v>13.228768084842255</v>
      </c>
    </row>
    <row r="447" spans="1:17" x14ac:dyDescent="0.25">
      <c r="A447" s="80" t="s">
        <v>268</v>
      </c>
      <c r="B447" s="4" t="str">
        <f>'Census Tract'!A441</f>
        <v>Marion</v>
      </c>
      <c r="C447" s="4" t="str">
        <f>'Census Tract'!B441</f>
        <v>Keizer</v>
      </c>
      <c r="D447" s="4">
        <f>'Census Tract'!C441</f>
        <v>41047001502</v>
      </c>
      <c r="E447" s="4">
        <f>'Census Tract'!D441</f>
        <v>1</v>
      </c>
      <c r="F447" s="29">
        <f ca="1">'Census Tract'!J441</f>
        <v>0.4517107809987283</v>
      </c>
      <c r="G447" s="29">
        <f ca="1">'Census Tract'!K441</f>
        <v>2.2448085015478445</v>
      </c>
      <c r="H447" s="29">
        <f ca="1">'Census Tract'!L441</f>
        <v>10.329226586613522</v>
      </c>
      <c r="I447" s="105">
        <f ca="1">'Census Tract'!M441</f>
        <v>22.434357148111921</v>
      </c>
      <c r="J447" s="29">
        <f ca="1">'Census Tract'!N441</f>
        <v>0.99885475526625411</v>
      </c>
      <c r="K447" s="29">
        <f ca="1">'Census Tract'!O441</f>
        <v>4.753135895830237</v>
      </c>
      <c r="L447" s="29">
        <f ca="1">'Census Tract'!P441</f>
        <v>21.678056741690266</v>
      </c>
      <c r="M447" s="105">
        <f ca="1">'Census Tract'!Q441</f>
        <v>47.020086246068118</v>
      </c>
      <c r="N447" s="29">
        <f ca="1">'Census Tract'!R441</f>
        <v>0.41585657343261884</v>
      </c>
      <c r="O447" s="29">
        <f ca="1">'Census Tract'!S441</f>
        <v>1.9753749962046054</v>
      </c>
      <c r="P447" s="29">
        <f ca="1">'Census Tract'!T441</f>
        <v>8.6673851552720542</v>
      </c>
      <c r="Q447" s="105">
        <f ca="1">'Census Tract'!U441</f>
        <v>18.620173372825843</v>
      </c>
    </row>
    <row r="448" spans="1:17" x14ac:dyDescent="0.25">
      <c r="A448" s="80" t="s">
        <v>268</v>
      </c>
      <c r="B448" s="4" t="str">
        <f>'Census Tract'!A442</f>
        <v>Marion</v>
      </c>
      <c r="C448" s="4" t="str">
        <f>'Census Tract'!B442</f>
        <v>Stayton</v>
      </c>
      <c r="D448" s="4">
        <f>'Census Tract'!C442</f>
        <v>41047010701</v>
      </c>
      <c r="E448" s="4">
        <f>'Census Tract'!D442</f>
        <v>1</v>
      </c>
      <c r="F448" s="29">
        <f ca="1">'Census Tract'!J442</f>
        <v>1.7402383192578499</v>
      </c>
      <c r="G448" s="29">
        <f ca="1">'Census Tract'!K442</f>
        <v>8.6482367437680256</v>
      </c>
      <c r="H448" s="29">
        <f ca="1">'Census Tract'!L442</f>
        <v>39.793860741110855</v>
      </c>
      <c r="I448" s="105">
        <f ca="1">'Census Tract'!M442</f>
        <v>86.429480143779287</v>
      </c>
      <c r="J448" s="29">
        <f ca="1">'Census Tract'!N442</f>
        <v>1.5819804157659947</v>
      </c>
      <c r="K448" s="29">
        <f ca="1">'Census Tract'!O442</f>
        <v>7.5279892907687405</v>
      </c>
      <c r="L448" s="29">
        <f ca="1">'Census Tract'!P442</f>
        <v>34.333581570702478</v>
      </c>
      <c r="M448" s="105">
        <f ca="1">'Census Tract'!Q442</f>
        <v>74.470142127000031</v>
      </c>
      <c r="N448" s="29">
        <f ca="1">'Census Tract'!R442</f>
        <v>0.65863124890724778</v>
      </c>
      <c r="O448" s="29">
        <f ca="1">'Census Tract'!S442</f>
        <v>3.1285875562123273</v>
      </c>
      <c r="P448" s="29">
        <f ca="1">'Census Tract'!T442</f>
        <v>13.727354752279604</v>
      </c>
      <c r="Q448" s="105">
        <f ca="1">'Census Tract'!U442</f>
        <v>29.4905234806896</v>
      </c>
    </row>
    <row r="449" spans="1:17" x14ac:dyDescent="0.25">
      <c r="A449" s="80" t="s">
        <v>268</v>
      </c>
      <c r="B449" s="4" t="str">
        <f>'Census Tract'!A443</f>
        <v>Marion</v>
      </c>
      <c r="C449" s="4" t="str">
        <f>'Census Tract'!B443</f>
        <v>Salem</v>
      </c>
      <c r="D449" s="4">
        <f>'Census Tract'!C443</f>
        <v>41047002400</v>
      </c>
      <c r="E449" s="4">
        <f>'Census Tract'!D443</f>
        <v>0</v>
      </c>
      <c r="F449" s="29">
        <f ca="1">'Census Tract'!J443</f>
        <v>1.3890495279223676</v>
      </c>
      <c r="G449" s="29">
        <f ca="1">'Census Tract'!K443</f>
        <v>7.0068871299935003</v>
      </c>
      <c r="H449" s="29">
        <f ca="1">'Census Tract'!L443</f>
        <v>32.466831321295551</v>
      </c>
      <c r="I449" s="105">
        <f ca="1">'Census Tract'!M443</f>
        <v>70.625652406225527</v>
      </c>
      <c r="J449" s="29">
        <f ca="1">'Census Tract'!N443</f>
        <v>1.1888240145496995</v>
      </c>
      <c r="K449" s="29">
        <f ca="1">'Census Tract'!O443</f>
        <v>6.2137350064479833</v>
      </c>
      <c r="L449" s="29">
        <f ca="1">'Census Tract'!P443</f>
        <v>28.989810218236187</v>
      </c>
      <c r="M449" s="105">
        <f ca="1">'Census Tract'!Q443</f>
        <v>63.125106930364154</v>
      </c>
      <c r="N449" s="29">
        <f ca="1">'Census Tract'!R443</f>
        <v>0.81191306830761423</v>
      </c>
      <c r="O449" s="29">
        <f ca="1">'Census Tract'!S443</f>
        <v>4.2060595587884251</v>
      </c>
      <c r="P449" s="29">
        <f ca="1">'Census Tract'!T443</f>
        <v>19.381399072220155</v>
      </c>
      <c r="Q449" s="105">
        <f ca="1">'Census Tract'!U443</f>
        <v>42.123828451051374</v>
      </c>
    </row>
    <row r="450" spans="1:17" x14ac:dyDescent="0.25">
      <c r="A450" s="80" t="s">
        <v>268</v>
      </c>
      <c r="B450" s="4" t="str">
        <f>'Census Tract'!A444</f>
        <v>Marion</v>
      </c>
      <c r="C450" s="4" t="str">
        <f>'Census Tract'!B444</f>
        <v>Salem</v>
      </c>
      <c r="D450" s="4">
        <f>'Census Tract'!C444</f>
        <v>41047001803</v>
      </c>
      <c r="E450" s="4">
        <f>'Census Tract'!D444</f>
        <v>1</v>
      </c>
      <c r="F450" s="29">
        <f ca="1">'Census Tract'!J444</f>
        <v>1.7707863875959016</v>
      </c>
      <c r="G450" s="29">
        <f ca="1">'Census Tract'!K444</f>
        <v>8.8000475182629483</v>
      </c>
      <c r="H450" s="29">
        <f ca="1">'Census Tract'!L444</f>
        <v>40.492400454839711</v>
      </c>
      <c r="I450" s="105">
        <f ca="1">'Census Tract'!M444</f>
        <v>87.946659507454271</v>
      </c>
      <c r="J450" s="29">
        <f ca="1">'Census Tract'!N444</f>
        <v>0.48644447567031895</v>
      </c>
      <c r="K450" s="29">
        <f ca="1">'Census Tract'!O444</f>
        <v>2.3147876970567052</v>
      </c>
      <c r="L450" s="29">
        <f ca="1">'Census Tract'!P444</f>
        <v>10.557261593505686</v>
      </c>
      <c r="M450" s="105">
        <f ca="1">'Census Tract'!Q444</f>
        <v>22.898886028574655</v>
      </c>
      <c r="N450" s="29">
        <f ca="1">'Census Tract'!R444</f>
        <v>0.20252307129835226</v>
      </c>
      <c r="O450" s="29">
        <f ca="1">'Census Tract'!S444</f>
        <v>0.96201199345030697</v>
      </c>
      <c r="P450" s="29">
        <f ca="1">'Census Tract'!T444</f>
        <v>4.221035746248365</v>
      </c>
      <c r="Q450" s="105">
        <f ca="1">'Census Tract'!U444</f>
        <v>9.0680656276400189</v>
      </c>
    </row>
    <row r="451" spans="1:17" x14ac:dyDescent="0.25">
      <c r="A451" s="80" t="s">
        <v>268</v>
      </c>
      <c r="B451" s="4" t="str">
        <f>'Census Tract'!A445</f>
        <v>Marion</v>
      </c>
      <c r="C451" s="4" t="str">
        <f>'Census Tract'!B445</f>
        <v>Salem</v>
      </c>
      <c r="D451" s="4">
        <f>'Census Tract'!C445</f>
        <v>41047001602</v>
      </c>
      <c r="E451" s="4">
        <f>'Census Tract'!D445</f>
        <v>1</v>
      </c>
      <c r="F451" s="29">
        <f ca="1">'Census Tract'!J445</f>
        <v>0.83180887720497521</v>
      </c>
      <c r="G451" s="29">
        <f ca="1">'Census Tract'!K445</f>
        <v>4.1337327284600551</v>
      </c>
      <c r="H451" s="29">
        <f ca="1">'Census Tract'!L445</f>
        <v>19.020892860715147</v>
      </c>
      <c r="I451" s="105">
        <f ca="1">'Census Tract'!M445</f>
        <v>41.312047919084144</v>
      </c>
      <c r="J451" s="29">
        <f ca="1">'Census Tract'!N445</f>
        <v>1.5742459209796409</v>
      </c>
      <c r="K451" s="29">
        <f ca="1">'Census Tract'!O445</f>
        <v>7.491184034938196</v>
      </c>
      <c r="L451" s="29">
        <f ca="1">'Census Tract'!P445</f>
        <v>34.165720511861956</v>
      </c>
      <c r="M451" s="105">
        <f ca="1">'Census Tract'!Q445</f>
        <v>74.10604853881145</v>
      </c>
      <c r="N451" s="29">
        <f ca="1">'Census Tract'!R445</f>
        <v>0.65541112057314566</v>
      </c>
      <c r="O451" s="29">
        <f ca="1">'Census Tract'!S445</f>
        <v>3.1132915108877341</v>
      </c>
      <c r="P451" s="29">
        <f ca="1">'Census Tract'!T445</f>
        <v>13.66024004421887</v>
      </c>
      <c r="Q451" s="105">
        <f ca="1">'Census Tract'!U445</f>
        <v>29.346340722271702</v>
      </c>
    </row>
    <row r="452" spans="1:17" x14ac:dyDescent="0.25">
      <c r="A452" s="80" t="s">
        <v>268</v>
      </c>
      <c r="B452" s="4" t="str">
        <f>'Census Tract'!A446</f>
        <v>Marion</v>
      </c>
      <c r="C452" s="4" t="str">
        <f>'Census Tract'!B446</f>
        <v>Salem</v>
      </c>
      <c r="D452" s="4">
        <f>'Census Tract'!C446</f>
        <v>41047002000</v>
      </c>
      <c r="E452" s="4">
        <f>'Census Tract'!D446</f>
        <v>1</v>
      </c>
      <c r="F452" s="29">
        <f ca="1">'Census Tract'!J446</f>
        <v>1.165834476901374</v>
      </c>
      <c r="G452" s="29">
        <f ca="1">'Census Tract'!K446</f>
        <v>5.7936964430192708</v>
      </c>
      <c r="H452" s="29">
        <f ca="1">'Census Tract'!L446</f>
        <v>26.659023828865056</v>
      </c>
      <c r="I452" s="105">
        <f ca="1">'Census Tract'!M446</f>
        <v>57.901533748120343</v>
      </c>
      <c r="J452" s="29">
        <f ca="1">'Census Tract'!N446</f>
        <v>1.9391483357215444</v>
      </c>
      <c r="K452" s="29">
        <f ca="1">'Census Tract'!O446</f>
        <v>9.2276034260863558</v>
      </c>
      <c r="L452" s="29">
        <f ca="1">'Census Tract'!P446</f>
        <v>42.085165466445154</v>
      </c>
      <c r="M452" s="105">
        <f ca="1">'Census Tract'!Q446</f>
        <v>91.283463895851284</v>
      </c>
      <c r="N452" s="29">
        <f ca="1">'Census Tract'!R446</f>
        <v>0.80733217519275013</v>
      </c>
      <c r="O452" s="29">
        <f ca="1">'Census Tract'!S446</f>
        <v>3.83493707780872</v>
      </c>
      <c r="P452" s="29">
        <f ca="1">'Census Tract'!T446</f>
        <v>16.826616092369974</v>
      </c>
      <c r="Q452" s="105">
        <f ca="1">'Census Tract'!U446</f>
        <v>36.148677289059023</v>
      </c>
    </row>
    <row r="453" spans="1:17" x14ac:dyDescent="0.25">
      <c r="A453" s="80" t="s">
        <v>268</v>
      </c>
      <c r="B453" s="4" t="str">
        <f>'Census Tract'!A447</f>
        <v>Marion</v>
      </c>
      <c r="C453" s="4" t="str">
        <f>'Census Tract'!B447</f>
        <v>Woodburn</v>
      </c>
      <c r="D453" s="4">
        <f>'Census Tract'!C447</f>
        <v>41047010305</v>
      </c>
      <c r="E453" s="4">
        <f>'Census Tract'!D447</f>
        <v>1</v>
      </c>
      <c r="F453" s="29">
        <f ca="1">'Census Tract'!J447</f>
        <v>1.7101910389253403</v>
      </c>
      <c r="G453" s="29">
        <f ca="1">'Census Tract'!K447</f>
        <v>8.498914670494333</v>
      </c>
      <c r="H453" s="29">
        <f ca="1">'Census Tract'!L447</f>
        <v>39.106772498098863</v>
      </c>
      <c r="I453" s="105">
        <f ca="1">'Census Tract'!M447</f>
        <v>84.93717257295144</v>
      </c>
      <c r="J453" s="29">
        <f ca="1">'Census Tract'!N447</f>
        <v>0.74389265927323622</v>
      </c>
      <c r="K453" s="29">
        <f ca="1">'Census Tract'!O447</f>
        <v>3.539876926844808</v>
      </c>
      <c r="L453" s="29">
        <f ca="1">'Census Tract'!P447</f>
        <v>16.144636837768772</v>
      </c>
      <c r="M453" s="105">
        <f ca="1">'Census Tract'!Q447</f>
        <v>35.018001178280265</v>
      </c>
      <c r="N453" s="29">
        <f ca="1">'Census Tract'!R447</f>
        <v>0.30970734299060909</v>
      </c>
      <c r="O453" s="29">
        <f ca="1">'Census Tract'!S447</f>
        <v>1.4711517878260514</v>
      </c>
      <c r="P453" s="29">
        <f ca="1">'Census Tract'!T447</f>
        <v>6.4549967431271131</v>
      </c>
      <c r="Q453" s="105">
        <f ca="1">'Census Tract'!U447</f>
        <v>13.867291729264378</v>
      </c>
    </row>
    <row r="454" spans="1:17" x14ac:dyDescent="0.25">
      <c r="A454" s="80" t="s">
        <v>268</v>
      </c>
      <c r="B454" s="4" t="str">
        <f>'Census Tract'!A448</f>
        <v>Marion</v>
      </c>
      <c r="C454" s="4" t="str">
        <f>'Census Tract'!B448</f>
        <v>Salem</v>
      </c>
      <c r="D454" s="4">
        <f>'Census Tract'!C448</f>
        <v>41047001601</v>
      </c>
      <c r="E454" s="4">
        <f>'Census Tract'!D448</f>
        <v>1</v>
      </c>
      <c r="F454" s="29">
        <f ca="1">'Census Tract'!J448</f>
        <v>0.8252986331329315</v>
      </c>
      <c r="G454" s="29">
        <f ca="1">'Census Tract'!K448</f>
        <v>4.1013796125840889</v>
      </c>
      <c r="H454" s="29">
        <f ca="1">'Census Tract'!L448</f>
        <v>18.872023741395882</v>
      </c>
      <c r="I454" s="105">
        <f ca="1">'Census Tract'!M448</f>
        <v>40.988714612071448</v>
      </c>
      <c r="J454" s="29">
        <f ca="1">'Census Tract'!N448</f>
        <v>1.4734212568003868</v>
      </c>
      <c r="K454" s="29">
        <f ca="1">'Census Tract'!O448</f>
        <v>7.0114012357186066</v>
      </c>
      <c r="L454" s="29">
        <f ca="1">'Census Tract'!P448</f>
        <v>31.977531709119436</v>
      </c>
      <c r="M454" s="105">
        <f ca="1">'Census Tract'!Q448</f>
        <v>69.3598285499246</v>
      </c>
      <c r="N454" s="29">
        <f ca="1">'Census Tract'!R448</f>
        <v>0.61343444764645705</v>
      </c>
      <c r="O454" s="29">
        <f ca="1">'Census Tract'!S448</f>
        <v>2.9138966343350012</v>
      </c>
      <c r="P454" s="29">
        <f ca="1">'Census Tract'!T448</f>
        <v>12.785351885570003</v>
      </c>
      <c r="Q454" s="105">
        <f ca="1">'Census Tract'!U448</f>
        <v>27.466815478609803</v>
      </c>
    </row>
    <row r="455" spans="1:17" x14ac:dyDescent="0.25">
      <c r="A455" s="80" t="s">
        <v>268</v>
      </c>
      <c r="B455" s="4" t="str">
        <f>'Census Tract'!A449</f>
        <v>Marion</v>
      </c>
      <c r="C455" s="4" t="str">
        <f>'Census Tract'!B449</f>
        <v>Salem</v>
      </c>
      <c r="D455" s="4">
        <f>'Census Tract'!C449</f>
        <v>41047001604</v>
      </c>
      <c r="E455" s="4">
        <f>'Census Tract'!D449</f>
        <v>1</v>
      </c>
      <c r="F455" s="29">
        <f ca="1">'Census Tract'!J449</f>
        <v>2.209977468456084</v>
      </c>
      <c r="G455" s="29">
        <f ca="1">'Census Tract'!K449</f>
        <v>10.982638489280086</v>
      </c>
      <c r="H455" s="29">
        <f ca="1">'Census Tract'!L449</f>
        <v>50.535340273531574</v>
      </c>
      <c r="I455" s="105">
        <f ca="1">'Census Tract'!M449</f>
        <v>109.75922183438793</v>
      </c>
      <c r="J455" s="29">
        <f ca="1">'Census Tract'!N449</f>
        <v>1.4051919635064809</v>
      </c>
      <c r="K455" s="29">
        <f ca="1">'Census Tract'!O449</f>
        <v>6.6867263003563089</v>
      </c>
      <c r="L455" s="29">
        <f ca="1">'Census Tract'!P449</f>
        <v>30.496757368633403</v>
      </c>
      <c r="M455" s="105">
        <f ca="1">'Census Tract'!Q449</f>
        <v>66.148002968403901</v>
      </c>
      <c r="N455" s="29">
        <f ca="1">'Census Tract'!R449</f>
        <v>0.58502831555634183</v>
      </c>
      <c r="O455" s="29">
        <f ca="1">'Census Tract'!S449</f>
        <v>2.7789636630787689</v>
      </c>
      <c r="P455" s="29">
        <f ca="1">'Census Tract'!T449</f>
        <v>12.19330428231995</v>
      </c>
      <c r="Q455" s="105">
        <f ca="1">'Census Tract'!U449</f>
        <v>26.194917573994761</v>
      </c>
    </row>
    <row r="456" spans="1:17" x14ac:dyDescent="0.25">
      <c r="A456" s="80" t="s">
        <v>268</v>
      </c>
      <c r="B456" s="4" t="str">
        <f>'Census Tract'!A450</f>
        <v>Marion</v>
      </c>
      <c r="C456" s="4" t="str">
        <f>'Census Tract'!B450</f>
        <v>Salem</v>
      </c>
      <c r="D456" s="4">
        <f>'Census Tract'!C450</f>
        <v>41047000400</v>
      </c>
      <c r="E456" s="4">
        <f>'Census Tract'!D450</f>
        <v>1</v>
      </c>
      <c r="F456" s="29">
        <f ca="1">'Census Tract'!J450</f>
        <v>3.6437335283223358</v>
      </c>
      <c r="G456" s="29">
        <f ca="1">'Census Tract'!K450</f>
        <v>18.107790085656447</v>
      </c>
      <c r="H456" s="29">
        <f ca="1">'Census Tract'!L450</f>
        <v>83.320900935920164</v>
      </c>
      <c r="I456" s="105">
        <f ca="1">'Census Tract'!M450</f>
        <v>180.96716475572322</v>
      </c>
      <c r="J456" s="29">
        <f ca="1">'Census Tract'!N450</f>
        <v>0.74720744275310214</v>
      </c>
      <c r="K456" s="29">
        <f ca="1">'Census Tract'!O450</f>
        <v>3.5556506079150414</v>
      </c>
      <c r="L456" s="29">
        <f ca="1">'Census Tract'!P450</f>
        <v>16.21657729155757</v>
      </c>
      <c r="M456" s="105">
        <f ca="1">'Census Tract'!Q450</f>
        <v>35.174041287503947</v>
      </c>
      <c r="N456" s="29">
        <f ca="1">'Census Tract'!R450</f>
        <v>0.3110873979909386</v>
      </c>
      <c r="O456" s="29">
        <f ca="1">'Census Tract'!S450</f>
        <v>1.4777072358223058</v>
      </c>
      <c r="P456" s="29">
        <f ca="1">'Census Tract'!T450</f>
        <v>6.4837601894388568</v>
      </c>
      <c r="Q456" s="105">
        <f ca="1">'Census Tract'!U450</f>
        <v>13.929084340014908</v>
      </c>
    </row>
    <row r="457" spans="1:17" x14ac:dyDescent="0.25">
      <c r="A457" s="80" t="s">
        <v>268</v>
      </c>
      <c r="B457" s="4" t="str">
        <f>'Census Tract'!A451</f>
        <v>Marion</v>
      </c>
      <c r="C457" s="4" t="str">
        <f>'Census Tract'!B451</f>
        <v>Mt. Angel</v>
      </c>
      <c r="D457" s="4">
        <f>'Census Tract'!C451</f>
        <v>41047010400</v>
      </c>
      <c r="E457" s="4">
        <f>'Census Tract'!D451</f>
        <v>0</v>
      </c>
      <c r="F457" s="29">
        <f ca="1">'Census Tract'!J451</f>
        <v>3.6308894186731795</v>
      </c>
      <c r="G457" s="29">
        <f ca="1">'Census Tract'!K451</f>
        <v>18.315568902848053</v>
      </c>
      <c r="H457" s="29">
        <f ca="1">'Census Tract'!L451</f>
        <v>84.866285854227186</v>
      </c>
      <c r="I457" s="105">
        <f ca="1">'Census Tract'!M451</f>
        <v>184.61108034945897</v>
      </c>
      <c r="J457" s="29">
        <f ca="1">'Census Tract'!N451</f>
        <v>1.2404642443868861</v>
      </c>
      <c r="K457" s="29">
        <f ca="1">'Census Tract'!O451</f>
        <v>6.4836477100552434</v>
      </c>
      <c r="L457" s="29">
        <f ca="1">'Census Tract'!P451</f>
        <v>30.24907184509118</v>
      </c>
      <c r="M457" s="105">
        <f ca="1">'Census Tract'!Q451</f>
        <v>65.867140225860567</v>
      </c>
      <c r="N457" s="29">
        <f ca="1">'Census Tract'!R451</f>
        <v>0.84718101120082856</v>
      </c>
      <c r="O457" s="29">
        <f ca="1">'Census Tract'!S451</f>
        <v>4.3887627004363514</v>
      </c>
      <c r="P457" s="29">
        <f ca="1">'Census Tract'!T451</f>
        <v>20.223289789775006</v>
      </c>
      <c r="Q457" s="105">
        <f ca="1">'Census Tract'!U451</f>
        <v>43.953606581549906</v>
      </c>
    </row>
    <row r="458" spans="1:17" x14ac:dyDescent="0.25">
      <c r="A458" s="80" t="s">
        <v>268</v>
      </c>
      <c r="B458" s="4" t="str">
        <f>'Census Tract'!A452</f>
        <v>Marion</v>
      </c>
      <c r="C458" s="4" t="str">
        <f>'Census Tract'!B452</f>
        <v>Salem</v>
      </c>
      <c r="D458" s="4">
        <f>'Census Tract'!C452</f>
        <v>41047002304</v>
      </c>
      <c r="E458" s="4">
        <f>'Census Tract'!D452</f>
        <v>1</v>
      </c>
      <c r="F458" s="29">
        <f ca="1">'Census Tract'!J452</f>
        <v>0.23637193861574252</v>
      </c>
      <c r="G458" s="29">
        <f ca="1">'Census Tract'!K452</f>
        <v>1.1746669764197146</v>
      </c>
      <c r="H458" s="29">
        <f ca="1">'Census Tract'!L452</f>
        <v>5.4050941783609572</v>
      </c>
      <c r="I458" s="105">
        <f ca="1">'Census Tract'!M452</f>
        <v>11.739486223845706</v>
      </c>
      <c r="J458" s="29">
        <f ca="1">'Census Tract'!N452</f>
        <v>1.3071296188937818</v>
      </c>
      <c r="K458" s="29">
        <f ca="1">'Census Tract'!O452</f>
        <v>6.2200882353619136</v>
      </c>
      <c r="L458" s="29">
        <f ca="1">'Census Tract'!P452</f>
        <v>28.368518944048216</v>
      </c>
      <c r="M458" s="105">
        <f ca="1">'Census Tract'!Q452</f>
        <v>61.531816403870117</v>
      </c>
      <c r="N458" s="29">
        <f ca="1">'Census Tract'!R452</f>
        <v>0.54420168846326122</v>
      </c>
      <c r="O458" s="29">
        <f ca="1">'Census Tract'!S452</f>
        <v>2.5850316598562482</v>
      </c>
      <c r="P458" s="29">
        <f ca="1">'Census Tract'!T452</f>
        <v>11.342385662264205</v>
      </c>
      <c r="Q458" s="105">
        <f ca="1">'Census Tract'!U452</f>
        <v>24.366886172624969</v>
      </c>
    </row>
    <row r="459" spans="1:17" x14ac:dyDescent="0.25">
      <c r="A459" s="80" t="s">
        <v>268</v>
      </c>
      <c r="B459" s="4" t="str">
        <f>'Census Tract'!A453</f>
        <v>Marion</v>
      </c>
      <c r="C459" s="4" t="str">
        <f>'Census Tract'!B453</f>
        <v>Salem</v>
      </c>
      <c r="D459" s="4">
        <f>'Census Tract'!C453</f>
        <v>41047001703</v>
      </c>
      <c r="E459" s="4">
        <f>'Census Tract'!D453</f>
        <v>1</v>
      </c>
      <c r="F459" s="29">
        <f ca="1">'Census Tract'!J453</f>
        <v>0.25339873080416464</v>
      </c>
      <c r="G459" s="29">
        <f ca="1">'Census Tract'!K453</f>
        <v>1.2592828179414739</v>
      </c>
      <c r="H459" s="29">
        <f ca="1">'Census Tract'!L453</f>
        <v>5.7944441827344155</v>
      </c>
      <c r="I459" s="105">
        <f ca="1">'Census Tract'!M453</f>
        <v>12.585127180648152</v>
      </c>
      <c r="J459" s="29">
        <f ca="1">'Census Tract'!N453</f>
        <v>1.0126663530990287</v>
      </c>
      <c r="K459" s="29">
        <f ca="1">'Census Tract'!O453</f>
        <v>4.8188595669562089</v>
      </c>
      <c r="L459" s="29">
        <f ca="1">'Census Tract'!P453</f>
        <v>21.977808632476915</v>
      </c>
      <c r="M459" s="105">
        <f ca="1">'Census Tract'!Q453</f>
        <v>47.670253367833446</v>
      </c>
      <c r="N459" s="29">
        <f ca="1">'Census Tract'!R453</f>
        <v>0.42160680260065841</v>
      </c>
      <c r="O459" s="29">
        <f ca="1">'Census Tract'!S453</f>
        <v>2.0026893628556648</v>
      </c>
      <c r="P459" s="29">
        <f ca="1">'Census Tract'!T453</f>
        <v>8.7872328482376538</v>
      </c>
      <c r="Q459" s="105">
        <f ca="1">'Census Tract'!U453</f>
        <v>18.877642584286381</v>
      </c>
    </row>
    <row r="460" spans="1:17" x14ac:dyDescent="0.25">
      <c r="A460" s="80" t="s">
        <v>268</v>
      </c>
      <c r="B460" s="4" t="str">
        <f>'Census Tract'!A454</f>
        <v>Marion</v>
      </c>
      <c r="C460" s="4" t="str">
        <f>'Census Tract'!B454</f>
        <v>Salem</v>
      </c>
      <c r="D460" s="4">
        <f>'Census Tract'!C454</f>
        <v>41047001603</v>
      </c>
      <c r="E460" s="4">
        <f>'Census Tract'!D454</f>
        <v>1</v>
      </c>
      <c r="F460" s="29">
        <f ca="1">'Census Tract'!J454</f>
        <v>0.46723520917052486</v>
      </c>
      <c r="G460" s="29">
        <f ca="1">'Census Tract'!K454</f>
        <v>2.3219582394059191</v>
      </c>
      <c r="H460" s="29">
        <f ca="1">'Census Tract'!L454</f>
        <v>10.684222178836382</v>
      </c>
      <c r="I460" s="105">
        <f ca="1">'Census Tract'!M454</f>
        <v>23.205382726372971</v>
      </c>
      <c r="J460" s="29">
        <f ca="1">'Census Tract'!N454</f>
        <v>1.3753589121876879</v>
      </c>
      <c r="K460" s="29">
        <f ca="1">'Census Tract'!O454</f>
        <v>6.5447631707242113</v>
      </c>
      <c r="L460" s="29">
        <f ca="1">'Census Tract'!P454</f>
        <v>29.849293284534248</v>
      </c>
      <c r="M460" s="105">
        <f ca="1">'Census Tract'!Q454</f>
        <v>64.743641985390809</v>
      </c>
      <c r="N460" s="29">
        <f ca="1">'Census Tract'!R454</f>
        <v>0.57260782055337645</v>
      </c>
      <c r="O460" s="29">
        <f ca="1">'Census Tract'!S454</f>
        <v>2.719964631112481</v>
      </c>
      <c r="P460" s="29">
        <f ca="1">'Census Tract'!T454</f>
        <v>11.934433265514258</v>
      </c>
      <c r="Q460" s="105">
        <f ca="1">'Census Tract'!U454</f>
        <v>25.638784077240008</v>
      </c>
    </row>
    <row r="461" spans="1:17" x14ac:dyDescent="0.25">
      <c r="A461" s="80" t="s">
        <v>268</v>
      </c>
      <c r="B461" s="4" t="str">
        <f>'Census Tract'!A455</f>
        <v>Marion</v>
      </c>
      <c r="C461" s="4" t="str">
        <f>'Census Tract'!B455</f>
        <v>Salem</v>
      </c>
      <c r="D461" s="4">
        <f>'Census Tract'!C455</f>
        <v>41047002102</v>
      </c>
      <c r="E461" s="4">
        <f>'Census Tract'!D455</f>
        <v>1</v>
      </c>
      <c r="F461" s="29">
        <f ca="1">'Census Tract'!J455</f>
        <v>0.75919461640141028</v>
      </c>
      <c r="G461" s="29">
        <f ca="1">'Census Tract'!K455</f>
        <v>3.7728710513819648</v>
      </c>
      <c r="H461" s="29">
        <f ca="1">'Census Tract'!L455</f>
        <v>17.360429606769511</v>
      </c>
      <c r="I461" s="105">
        <f ca="1">'Census Tract'!M455</f>
        <v>37.705637956250193</v>
      </c>
      <c r="J461" s="29">
        <f ca="1">'Census Tract'!N455</f>
        <v>1.1585168262131276</v>
      </c>
      <c r="K461" s="29">
        <f ca="1">'Census Tract'!O455</f>
        <v>5.5129015340464633</v>
      </c>
      <c r="L461" s="29">
        <f ca="1">'Census Tract'!P455</f>
        <v>25.143188599183897</v>
      </c>
      <c r="M461" s="105">
        <f ca="1">'Census Tract'!Q455</f>
        <v>54.536018173675245</v>
      </c>
      <c r="N461" s="29">
        <f ca="1">'Census Tract'!R455</f>
        <v>0.48232922261515582</v>
      </c>
      <c r="O461" s="29">
        <f ca="1">'Census Tract'!S455</f>
        <v>2.2911290746908506</v>
      </c>
      <c r="P461" s="29">
        <f ca="1">'Census Tract'!T455</f>
        <v>10.052824485954368</v>
      </c>
      <c r="Q461" s="105">
        <f ca="1">'Census Tract'!U455</f>
        <v>21.59651745730962</v>
      </c>
    </row>
    <row r="462" spans="1:17" x14ac:dyDescent="0.25">
      <c r="A462" s="80" t="s">
        <v>268</v>
      </c>
      <c r="B462" s="4" t="str">
        <f>'Census Tract'!A456</f>
        <v>Marion</v>
      </c>
      <c r="C462" s="4" t="str">
        <f>'Census Tract'!B456</f>
        <v>Donald</v>
      </c>
      <c r="D462" s="4">
        <f>'Census Tract'!C456</f>
        <v>41047010201</v>
      </c>
      <c r="E462" s="4">
        <f>'Census Tract'!D456</f>
        <v>0</v>
      </c>
      <c r="F462" s="29">
        <f ca="1">'Census Tract'!J456</f>
        <v>2.1926699959570999</v>
      </c>
      <c r="G462" s="29">
        <f ca="1">'Census Tract'!K456</f>
        <v>11.060650370022925</v>
      </c>
      <c r="H462" s="29">
        <f ca="1">'Census Tract'!L456</f>
        <v>51.250186167576047</v>
      </c>
      <c r="I462" s="105">
        <f ca="1">'Census Tract'!M456</f>
        <v>111.48540484920775</v>
      </c>
      <c r="J462" s="29">
        <f ca="1">'Census Tract'!N456</f>
        <v>0.93062286536376659</v>
      </c>
      <c r="K462" s="29">
        <f ca="1">'Census Tract'!O456</f>
        <v>4.8641714884116833</v>
      </c>
      <c r="L462" s="29">
        <f ca="1">'Census Tract'!P456</f>
        <v>22.693502083961231</v>
      </c>
      <c r="M462" s="105">
        <f ca="1">'Census Tract'!Q456</f>
        <v>49.414940452882107</v>
      </c>
      <c r="N462" s="29">
        <f ca="1">'Census Tract'!R456</f>
        <v>0.63557335384154268</v>
      </c>
      <c r="O462" s="29">
        <f ca="1">'Census Tract'!S456</f>
        <v>3.2925438505487947</v>
      </c>
      <c r="P462" s="29">
        <f ca="1">'Census Tract'!T456</f>
        <v>15.171945484445908</v>
      </c>
      <c r="Q462" s="105">
        <f ca="1">'Census Tract'!U456</f>
        <v>32.974937798558699</v>
      </c>
    </row>
    <row r="463" spans="1:17" x14ac:dyDescent="0.25">
      <c r="A463" s="80" t="s">
        <v>268</v>
      </c>
      <c r="B463" s="4" t="str">
        <f>'Census Tract'!A457</f>
        <v>Marion</v>
      </c>
      <c r="C463" s="4" t="str">
        <f>'Census Tract'!B457</f>
        <v>Salem</v>
      </c>
      <c r="D463" s="4">
        <f>'Census Tract'!C457</f>
        <v>41047002101</v>
      </c>
      <c r="E463" s="4">
        <f>'Census Tract'!D457</f>
        <v>1</v>
      </c>
      <c r="F463" s="29">
        <f ca="1">'Census Tract'!J457</f>
        <v>0.48225884933677976</v>
      </c>
      <c r="G463" s="29">
        <f ca="1">'Census Tract'!K457</f>
        <v>2.3966192760427654</v>
      </c>
      <c r="H463" s="29">
        <f ca="1">'Census Tract'!L457</f>
        <v>11.027766300342375</v>
      </c>
      <c r="I463" s="105">
        <f ca="1">'Census Tract'!M457</f>
        <v>23.951536511786895</v>
      </c>
      <c r="J463" s="29">
        <f ca="1">'Census Tract'!N457</f>
        <v>0.45550649652490405</v>
      </c>
      <c r="K463" s="29">
        <f ca="1">'Census Tract'!O457</f>
        <v>2.1675666737345298</v>
      </c>
      <c r="L463" s="29">
        <f ca="1">'Census Tract'!P457</f>
        <v>9.8858173581435977</v>
      </c>
      <c r="M463" s="105">
        <f ca="1">'Census Tract'!Q457</f>
        <v>21.442511675820334</v>
      </c>
      <c r="N463" s="29">
        <f ca="1">'Census Tract'!R457</f>
        <v>0.18964255796194371</v>
      </c>
      <c r="O463" s="29">
        <f ca="1">'Census Tract'!S457</f>
        <v>0.9008278121519343</v>
      </c>
      <c r="P463" s="29">
        <f ca="1">'Census Tract'!T457</f>
        <v>3.9525769140054252</v>
      </c>
      <c r="Q463" s="105">
        <f ca="1">'Census Tract'!U457</f>
        <v>8.4913345939684231</v>
      </c>
    </row>
    <row r="464" spans="1:17" x14ac:dyDescent="0.25">
      <c r="A464" s="80" t="s">
        <v>268</v>
      </c>
      <c r="B464" s="4" t="str">
        <f>'Census Tract'!A458</f>
        <v>Marion</v>
      </c>
      <c r="C464" s="4" t="str">
        <f>'Census Tract'!B458</f>
        <v>Salem</v>
      </c>
      <c r="D464" s="4">
        <f>'Census Tract'!C458</f>
        <v>41047001200</v>
      </c>
      <c r="E464" s="4">
        <f>'Census Tract'!D458</f>
        <v>1</v>
      </c>
      <c r="F464" s="29">
        <f ca="1">'Census Tract'!J458</f>
        <v>1.0942217921088926</v>
      </c>
      <c r="G464" s="29">
        <f ca="1">'Census Tract'!K458</f>
        <v>5.437812168383636</v>
      </c>
      <c r="H464" s="29">
        <f ca="1">'Census Tract'!L458</f>
        <v>25.021463516353155</v>
      </c>
      <c r="I464" s="105">
        <f ca="1">'Census Tract'!M458</f>
        <v>54.344867370980644</v>
      </c>
      <c r="J464" s="29">
        <f ca="1">'Census Tract'!N458</f>
        <v>0.75991411275925469</v>
      </c>
      <c r="K464" s="29">
        <f ca="1">'Census Tract'!O458</f>
        <v>3.616116385350935</v>
      </c>
      <c r="L464" s="29">
        <f ca="1">'Census Tract'!P458</f>
        <v>16.492349031081286</v>
      </c>
      <c r="M464" s="105">
        <f ca="1">'Census Tract'!Q458</f>
        <v>35.772195039528043</v>
      </c>
      <c r="N464" s="29">
        <f ca="1">'Census Tract'!R458</f>
        <v>0.31637760882553495</v>
      </c>
      <c r="O464" s="29">
        <f ca="1">'Census Tract'!S458</f>
        <v>1.5028364531412803</v>
      </c>
      <c r="P464" s="29">
        <f ca="1">'Census Tract'!T458</f>
        <v>6.5940200669672073</v>
      </c>
      <c r="Q464" s="105">
        <f ca="1">'Census Tract'!U458</f>
        <v>14.165956014558599</v>
      </c>
    </row>
    <row r="465" spans="1:17" x14ac:dyDescent="0.25">
      <c r="A465" s="80" t="s">
        <v>268</v>
      </c>
      <c r="B465" s="4" t="str">
        <f>'Census Tract'!A459</f>
        <v>Marion</v>
      </c>
      <c r="C465" s="4" t="str">
        <f>'Census Tract'!B459</f>
        <v>Turner</v>
      </c>
      <c r="D465" s="4">
        <f>'Census Tract'!C459</f>
        <v>41047002700</v>
      </c>
      <c r="E465" s="4">
        <f>'Census Tract'!D459</f>
        <v>0</v>
      </c>
      <c r="F465" s="29">
        <f ca="1">'Census Tract'!J459</f>
        <v>3.5141109185381136</v>
      </c>
      <c r="G465" s="29">
        <f ca="1">'Census Tract'!K459</f>
        <v>17.726494321122939</v>
      </c>
      <c r="H465" s="29">
        <f ca="1">'Census Tract'!L459</f>
        <v>82.136773486507664</v>
      </c>
      <c r="I465" s="105">
        <f ca="1">'Census Tract'!M459</f>
        <v>178.67352550114799</v>
      </c>
      <c r="J465" s="29">
        <f ca="1">'Census Tract'!N459</f>
        <v>2.9738912501982622</v>
      </c>
      <c r="K465" s="29">
        <f ca="1">'Census Tract'!O459</f>
        <v>15.5439088885883</v>
      </c>
      <c r="L465" s="29">
        <f ca="1">'Census Tract'!P459</f>
        <v>72.519180213209438</v>
      </c>
      <c r="M465" s="105">
        <f ca="1">'Census Tract'!Q459</f>
        <v>157.91000254915491</v>
      </c>
      <c r="N465" s="29">
        <f ca="1">'Census Tract'!R459</f>
        <v>2.0310333070418443</v>
      </c>
      <c r="O465" s="29">
        <f ca="1">'Census Tract'!S459</f>
        <v>10.521627731781273</v>
      </c>
      <c r="P465" s="29">
        <f ca="1">'Census Tract'!T459</f>
        <v>48.483351961314746</v>
      </c>
      <c r="Q465" s="105">
        <f ca="1">'Census Tract'!U459</f>
        <v>105.37445687693689</v>
      </c>
    </row>
    <row r="466" spans="1:17" x14ac:dyDescent="0.25">
      <c r="A466" s="80" t="s">
        <v>268</v>
      </c>
      <c r="B466" s="4" t="str">
        <f>'Census Tract'!A460</f>
        <v>Marion</v>
      </c>
      <c r="C466" s="4" t="str">
        <f>'Census Tract'!B460</f>
        <v>Silverton</v>
      </c>
      <c r="D466" s="4">
        <f>'Census Tract'!C460</f>
        <v>41047010503</v>
      </c>
      <c r="E466" s="4">
        <f>'Census Tract'!D460</f>
        <v>0</v>
      </c>
      <c r="F466" s="29">
        <f ca="1">'Census Tract'!J460</f>
        <v>5.2780808942625361</v>
      </c>
      <c r="G466" s="29">
        <f ca="1">'Census Tract'!K460</f>
        <v>26.624620897707604</v>
      </c>
      <c r="H466" s="29">
        <f ca="1">'Census Tract'!L460</f>
        <v>123.36677609363961</v>
      </c>
      <c r="I466" s="105">
        <f ca="1">'Census Tract'!M460</f>
        <v>268.36185399931935</v>
      </c>
      <c r="J466" s="29">
        <f ca="1">'Census Tract'!N460</f>
        <v>1.1229003168852061</v>
      </c>
      <c r="K466" s="29">
        <f ca="1">'Census Tract'!O460</f>
        <v>5.8691655975876511</v>
      </c>
      <c r="L466" s="29">
        <f ca="1">'Census Tract'!P460</f>
        <v>27.38224218395322</v>
      </c>
      <c r="M466" s="105">
        <f ca="1">'Census Tract'!Q460</f>
        <v>59.624638893560224</v>
      </c>
      <c r="N466" s="29">
        <f ca="1">'Census Tract'!R460</f>
        <v>0.76689016248648956</v>
      </c>
      <c r="O466" s="29">
        <f ca="1">'Census Tract'!S460</f>
        <v>3.97282150562086</v>
      </c>
      <c r="P466" s="29">
        <f ca="1">'Census Tract'!T460</f>
        <v>18.306644964703327</v>
      </c>
      <c r="Q466" s="105">
        <f ca="1">'Census Tract'!U460</f>
        <v>39.787941475946859</v>
      </c>
    </row>
    <row r="467" spans="1:17" x14ac:dyDescent="0.25">
      <c r="A467" s="80" t="s">
        <v>268</v>
      </c>
      <c r="B467" s="4" t="str">
        <f>'Census Tract'!A461</f>
        <v>Marion</v>
      </c>
      <c r="C467" s="4" t="str">
        <f>'Census Tract'!B461</f>
        <v>Keizer</v>
      </c>
      <c r="D467" s="4">
        <f>'Census Tract'!C461</f>
        <v>41047002501</v>
      </c>
      <c r="E467" s="4">
        <f>'Census Tract'!D461</f>
        <v>1</v>
      </c>
      <c r="F467" s="29">
        <f ca="1">'Census Tract'!J461</f>
        <v>0.27843813108125598</v>
      </c>
      <c r="G467" s="29">
        <f ca="1">'Census Tract'!K461</f>
        <v>1.3837178790028841</v>
      </c>
      <c r="H467" s="29">
        <f ca="1">'Census Tract'!L461</f>
        <v>6.3670177185777366</v>
      </c>
      <c r="I467" s="105">
        <f ca="1">'Census Tract'!M461</f>
        <v>13.828716823004687</v>
      </c>
      <c r="J467" s="29">
        <f ca="1">'Census Tract'!N461</f>
        <v>1.9029619493996748</v>
      </c>
      <c r="K467" s="29">
        <f ca="1">'Census Tract'!O461</f>
        <v>9.0554074077363111</v>
      </c>
      <c r="L467" s="29">
        <f ca="1">'Census Tract'!P461</f>
        <v>41.299815512584139</v>
      </c>
      <c r="M467" s="105">
        <f ca="1">'Census Tract'!Q461</f>
        <v>89.580026036826126</v>
      </c>
      <c r="N467" s="29">
        <f ca="1">'Census Tract'!R461</f>
        <v>0.79226657477248652</v>
      </c>
      <c r="O467" s="29">
        <f ca="1">'Census Tract'!S461</f>
        <v>3.7633734371829446</v>
      </c>
      <c r="P467" s="29">
        <f ca="1">'Census Tract'!T461</f>
        <v>16.512615136800104</v>
      </c>
      <c r="Q467" s="105">
        <f ca="1">'Census Tract'!U461</f>
        <v>35.474107955032423</v>
      </c>
    </row>
    <row r="468" spans="1:17" x14ac:dyDescent="0.25">
      <c r="A468" s="80" t="s">
        <v>268</v>
      </c>
      <c r="B468" s="4" t="str">
        <f>'Census Tract'!A462</f>
        <v>Marion</v>
      </c>
      <c r="C468" s="4" t="str">
        <f>'Census Tract'!B462</f>
        <v>Keizer</v>
      </c>
      <c r="D468" s="4">
        <f>'Census Tract'!C462</f>
        <v>41047001401</v>
      </c>
      <c r="E468" s="4">
        <f>'Census Tract'!D462</f>
        <v>1</v>
      </c>
      <c r="F468" s="29">
        <f ca="1">'Census Tract'!J462</f>
        <v>0.72213630399131501</v>
      </c>
      <c r="G468" s="29">
        <f ca="1">'Census Tract'!K462</f>
        <v>3.5887071610110772</v>
      </c>
      <c r="H468" s="29">
        <f ca="1">'Census Tract'!L462</f>
        <v>16.513020773721397</v>
      </c>
      <c r="I468" s="105">
        <f ca="1">'Census Tract'!M462</f>
        <v>35.865125285562513</v>
      </c>
      <c r="J468" s="29">
        <f ca="1">'Census Tract'!N462</f>
        <v>1.2195640886339911</v>
      </c>
      <c r="K468" s="29">
        <f ca="1">'Census Tract'!O462</f>
        <v>5.8034001604232559</v>
      </c>
      <c r="L468" s="29">
        <f ca="1">'Census Tract'!P462</f>
        <v>26.468091956460874</v>
      </c>
      <c r="M468" s="105">
        <f ca="1">'Census Tract'!Q462</f>
        <v>57.409756851877972</v>
      </c>
      <c r="N468" s="29">
        <f ca="1">'Census Tract'!R462</f>
        <v>0.50774523553789053</v>
      </c>
      <c r="O468" s="29">
        <f ca="1">'Census Tract'!S462</f>
        <v>2.4118585752885324</v>
      </c>
      <c r="P468" s="29">
        <f ca="1">'Census Tract'!T462</f>
        <v>10.582551288862311</v>
      </c>
      <c r="Q468" s="105">
        <f ca="1">'Census Tract'!U462</f>
        <v>22.734531371965179</v>
      </c>
    </row>
    <row r="469" spans="1:17" x14ac:dyDescent="0.25">
      <c r="A469" s="80" t="s">
        <v>268</v>
      </c>
      <c r="B469" s="4" t="str">
        <f>'Census Tract'!A463</f>
        <v>Marion</v>
      </c>
      <c r="C469" s="4" t="str">
        <f>'Census Tract'!B463</f>
        <v>Salem</v>
      </c>
      <c r="D469" s="4">
        <f>'Census Tract'!C463</f>
        <v>41047001701</v>
      </c>
      <c r="E469" s="4">
        <f>'Census Tract'!D463</f>
        <v>1</v>
      </c>
      <c r="F469" s="29">
        <f ca="1">'Census Tract'!J463</f>
        <v>2.0817757390373761</v>
      </c>
      <c r="G469" s="29">
        <f ca="1">'Census Tract'!K463</f>
        <v>10.345530976645664</v>
      </c>
      <c r="H469" s="29">
        <f ca="1">'Census Tract'!L463</f>
        <v>47.603763770013757</v>
      </c>
      <c r="I469" s="105">
        <f ca="1">'Census Tract'!M463</f>
        <v>103.39204286552244</v>
      </c>
      <c r="J469" s="29">
        <f ca="1">'Census Tract'!N463</f>
        <v>1.0054843222259857</v>
      </c>
      <c r="K469" s="29">
        <f ca="1">'Census Tract'!O463</f>
        <v>4.7846832579707028</v>
      </c>
      <c r="L469" s="29">
        <f ca="1">'Census Tract'!P463</f>
        <v>21.821937649267856</v>
      </c>
      <c r="M469" s="105">
        <f ca="1">'Census Tract'!Q463</f>
        <v>47.332166464515474</v>
      </c>
      <c r="N469" s="29">
        <f ca="1">'Census Tract'!R463</f>
        <v>0.41861668343327779</v>
      </c>
      <c r="O469" s="29">
        <f ca="1">'Census Tract'!S463</f>
        <v>1.9884858921971138</v>
      </c>
      <c r="P469" s="29">
        <f ca="1">'Census Tract'!T463</f>
        <v>8.7249120478955415</v>
      </c>
      <c r="Q469" s="105">
        <f ca="1">'Census Tract'!U463</f>
        <v>18.743758594326899</v>
      </c>
    </row>
    <row r="470" spans="1:17" x14ac:dyDescent="0.25">
      <c r="A470" s="80" t="s">
        <v>268</v>
      </c>
      <c r="B470" s="4" t="str">
        <f>'Census Tract'!A464</f>
        <v>Marion</v>
      </c>
      <c r="C470" s="4" t="str">
        <f>'Census Tract'!B464</f>
        <v>Salem</v>
      </c>
      <c r="D470" s="4">
        <f>'Census Tract'!C464</f>
        <v>41047001702</v>
      </c>
      <c r="E470" s="4">
        <f>'Census Tract'!D464</f>
        <v>1</v>
      </c>
      <c r="F470" s="29">
        <f ca="1">'Census Tract'!J464</f>
        <v>0.51781479773024941</v>
      </c>
      <c r="G470" s="29">
        <f ca="1">'Census Tract'!K464</f>
        <v>2.5733170627499682</v>
      </c>
      <c r="H470" s="29">
        <f ca="1">'Census Tract'!L464</f>
        <v>11.840820721239892</v>
      </c>
      <c r="I470" s="105">
        <f ca="1">'Census Tract'!M464</f>
        <v>25.717433803933176</v>
      </c>
      <c r="J470" s="29">
        <f ca="1">'Census Tract'!N464</f>
        <v>0.97786112656043678</v>
      </c>
      <c r="K470" s="29">
        <f ca="1">'Census Tract'!O464</f>
        <v>4.6532359157187599</v>
      </c>
      <c r="L470" s="29">
        <f ca="1">'Census Tract'!P464</f>
        <v>21.222433867694562</v>
      </c>
      <c r="M470" s="105">
        <f ca="1">'Census Tract'!Q464</f>
        <v>46.031832220984825</v>
      </c>
      <c r="N470" s="29">
        <f ca="1">'Census Tract'!R464</f>
        <v>0.40711622509719875</v>
      </c>
      <c r="O470" s="29">
        <f ca="1">'Census Tract'!S464</f>
        <v>1.9338571588949953</v>
      </c>
      <c r="P470" s="29">
        <f ca="1">'Census Tract'!T464</f>
        <v>8.4852166619643441</v>
      </c>
      <c r="Q470" s="105">
        <f ca="1">'Census Tract'!U464</f>
        <v>18.228820171405829</v>
      </c>
    </row>
    <row r="471" spans="1:17" x14ac:dyDescent="0.25">
      <c r="A471" s="80" t="s">
        <v>268</v>
      </c>
      <c r="B471" s="4" t="str">
        <f>'Census Tract'!A465</f>
        <v>Marion</v>
      </c>
      <c r="C471" s="4" t="str">
        <f>'Census Tract'!B465</f>
        <v>Gervais</v>
      </c>
      <c r="D471" s="4">
        <f>'Census Tract'!C465</f>
        <v>41047010303</v>
      </c>
      <c r="E471" s="4">
        <f>'Census Tract'!D465</f>
        <v>0</v>
      </c>
      <c r="F471" s="29">
        <f ca="1">'Census Tract'!J465</f>
        <v>4.7679432357777722</v>
      </c>
      <c r="G471" s="29">
        <f ca="1">'Census Tract'!K465</f>
        <v>24.051295093329458</v>
      </c>
      <c r="H471" s="29">
        <f ca="1">'Census Tract'!L465</f>
        <v>111.44311680307531</v>
      </c>
      <c r="I471" s="105">
        <f ca="1">'Census Tract'!M465</f>
        <v>242.42411439880286</v>
      </c>
      <c r="J471" s="29">
        <f ca="1">'Census Tract'!N465</f>
        <v>1.1386487557717238</v>
      </c>
      <c r="K471" s="29">
        <f ca="1">'Census Tract'!O465</f>
        <v>5.9514794008153968</v>
      </c>
      <c r="L471" s="29">
        <f ca="1">'Census Tract'!P465</f>
        <v>27.766272325476372</v>
      </c>
      <c r="M471" s="105">
        <f ca="1">'Census Tract'!Q465</f>
        <v>60.460861813463382</v>
      </c>
      <c r="N471" s="29">
        <f ca="1">'Census Tract'!R465</f>
        <v>0.77764563443264711</v>
      </c>
      <c r="O471" s="29">
        <f ca="1">'Census Tract'!S465</f>
        <v>4.0285394849886673</v>
      </c>
      <c r="P471" s="29">
        <f ca="1">'Census Tract'!T465</f>
        <v>18.563391779276792</v>
      </c>
      <c r="Q471" s="105">
        <f ca="1">'Census Tract'!U465</f>
        <v>40.345958919999603</v>
      </c>
    </row>
    <row r="472" spans="1:17" x14ac:dyDescent="0.25">
      <c r="A472" s="80" t="s">
        <v>268</v>
      </c>
      <c r="B472" s="4" t="str">
        <f>'Census Tract'!A466</f>
        <v>Marion</v>
      </c>
      <c r="C472" s="4" t="str">
        <f>'Census Tract'!B466</f>
        <v>Woodburn</v>
      </c>
      <c r="D472" s="4">
        <f>'Census Tract'!C466</f>
        <v>41047010307</v>
      </c>
      <c r="E472" s="4">
        <f>'Census Tract'!D466</f>
        <v>1</v>
      </c>
      <c r="F472" s="29">
        <f ca="1">'Census Tract'!J466</f>
        <v>2.073763130948707</v>
      </c>
      <c r="G472" s="29">
        <f ca="1">'Census Tract'!K466</f>
        <v>10.305711757106014</v>
      </c>
      <c r="H472" s="29">
        <f ca="1">'Census Tract'!L466</f>
        <v>47.4205402385439</v>
      </c>
      <c r="I472" s="105">
        <f ca="1">'Census Tract'!M466</f>
        <v>102.99409417996836</v>
      </c>
      <c r="J472" s="29">
        <f ca="1">'Census Tract'!N466</f>
        <v>1.2364142379899761</v>
      </c>
      <c r="K472" s="29">
        <f ca="1">'Census Tract'!O466</f>
        <v>5.8835830391969415</v>
      </c>
      <c r="L472" s="29">
        <f ca="1">'Census Tract'!P466</f>
        <v>26.833789263220584</v>
      </c>
      <c r="M472" s="105">
        <f ca="1">'Census Tract'!Q466</f>
        <v>58.202960740431664</v>
      </c>
      <c r="N472" s="29">
        <f ca="1">'Census Tract'!R466</f>
        <v>0.51476051512289878</v>
      </c>
      <c r="O472" s="29">
        <f ca="1">'Census Tract'!S466</f>
        <v>2.4451821026028249</v>
      </c>
      <c r="P472" s="29">
        <f ca="1">'Census Tract'!T466</f>
        <v>10.728765474280342</v>
      </c>
      <c r="Q472" s="105">
        <f ca="1">'Census Tract'!U466</f>
        <v>23.048643809947034</v>
      </c>
    </row>
    <row r="473" spans="1:17" x14ac:dyDescent="0.25">
      <c r="A473" s="80" t="s">
        <v>268</v>
      </c>
      <c r="B473" s="4" t="str">
        <f>'Census Tract'!A467</f>
        <v>Marion</v>
      </c>
      <c r="C473" s="4" t="str">
        <f>'Census Tract'!B467</f>
        <v>Aumsville</v>
      </c>
      <c r="D473" s="4">
        <f>'Census Tract'!C467</f>
        <v>41047010702</v>
      </c>
      <c r="E473" s="4">
        <f>'Census Tract'!D467</f>
        <v>0</v>
      </c>
      <c r="F473" s="29">
        <f ca="1">'Census Tract'!J467</f>
        <v>2.1035495616434967</v>
      </c>
      <c r="G473" s="29">
        <f ca="1">'Census Tract'!K467</f>
        <v>10.6110934523906</v>
      </c>
      <c r="H473" s="29">
        <f ca="1">'Census Tract'!L467</f>
        <v>49.167137255369035</v>
      </c>
      <c r="I473" s="105">
        <f ca="1">'Census Tract'!M467</f>
        <v>106.95411299128622</v>
      </c>
      <c r="J473" s="29">
        <f ca="1">'Census Tract'!N467</f>
        <v>2.0128702353558681</v>
      </c>
      <c r="K473" s="29">
        <f ca="1">'Census Tract'!O467</f>
        <v>10.520852617202129</v>
      </c>
      <c r="L473" s="29">
        <f ca="1">'Census Tract'!P467</f>
        <v>49.084410646773286</v>
      </c>
      <c r="M473" s="105">
        <f ca="1">'Census Tract'!Q467</f>
        <v>106.88095739041323</v>
      </c>
      <c r="N473" s="29">
        <f ca="1">'Census Tract'!R467</f>
        <v>1.374699391071672</v>
      </c>
      <c r="O473" s="29">
        <f ca="1">'Census Tract'!S467</f>
        <v>7.1215352233829892</v>
      </c>
      <c r="P473" s="29">
        <f ca="1">'Census Tract'!T467</f>
        <v>32.815825416180523</v>
      </c>
      <c r="Q473" s="105">
        <f ca="1">'Census Tract'!U467</f>
        <v>71.322415639857766</v>
      </c>
    </row>
    <row r="474" spans="1:17" x14ac:dyDescent="0.25">
      <c r="A474" s="80" t="s">
        <v>268</v>
      </c>
      <c r="B474" s="4" t="str">
        <f>'Census Tract'!A468</f>
        <v>Marion</v>
      </c>
      <c r="C474" s="4" t="str">
        <f>'Census Tract'!B468</f>
        <v>Silverton</v>
      </c>
      <c r="D474" s="4">
        <f>'Census Tract'!C468</f>
        <v>41047010502</v>
      </c>
      <c r="E474" s="4">
        <f>'Census Tract'!D468</f>
        <v>1</v>
      </c>
      <c r="F474" s="29">
        <f ca="1">'Census Tract'!J468</f>
        <v>0.4782525452924451</v>
      </c>
      <c r="G474" s="29">
        <f ca="1">'Census Tract'!K468</f>
        <v>2.3767096662729394</v>
      </c>
      <c r="H474" s="29">
        <f ca="1">'Census Tract'!L468</f>
        <v>10.936154534607445</v>
      </c>
      <c r="I474" s="105">
        <f ca="1">'Census Tract'!M468</f>
        <v>23.752562169009849</v>
      </c>
      <c r="J474" s="29">
        <f ca="1">'Census Tract'!N468</f>
        <v>1.2347568462500429</v>
      </c>
      <c r="K474" s="29">
        <f ca="1">'Census Tract'!O468</f>
        <v>5.8756961986618244</v>
      </c>
      <c r="L474" s="29">
        <f ca="1">'Census Tract'!P468</f>
        <v>26.797819036326185</v>
      </c>
      <c r="M474" s="105">
        <f ca="1">'Census Tract'!Q468</f>
        <v>58.124940685819823</v>
      </c>
      <c r="N474" s="29">
        <f ca="1">'Census Tract'!R468</f>
        <v>0.514070487622734</v>
      </c>
      <c r="O474" s="29">
        <f ca="1">'Census Tract'!S468</f>
        <v>2.4419043786046974</v>
      </c>
      <c r="P474" s="29">
        <f ca="1">'Census Tract'!T468</f>
        <v>10.714383751124469</v>
      </c>
      <c r="Q474" s="105">
        <f ca="1">'Census Tract'!U468</f>
        <v>23.017747504571766</v>
      </c>
    </row>
    <row r="475" spans="1:17" x14ac:dyDescent="0.25">
      <c r="A475" s="80" t="s">
        <v>268</v>
      </c>
      <c r="B475" s="4" t="str">
        <f>'Census Tract'!A469</f>
        <v>Marion</v>
      </c>
      <c r="C475" s="4" t="str">
        <f>'Census Tract'!B469</f>
        <v>Salem</v>
      </c>
      <c r="D475" s="4">
        <f>'Census Tract'!C469</f>
        <v>41047002303</v>
      </c>
      <c r="E475" s="4">
        <f>'Census Tract'!D469</f>
        <v>1</v>
      </c>
      <c r="F475" s="29">
        <f ca="1">'Census Tract'!J469</f>
        <v>0.41865877263296764</v>
      </c>
      <c r="G475" s="29">
        <f ca="1">'Census Tract'!K469</f>
        <v>2.0805542209467829</v>
      </c>
      <c r="H475" s="29">
        <f ca="1">'Census Tract'!L469</f>
        <v>9.5734295193003387</v>
      </c>
      <c r="I475" s="105">
        <f ca="1">'Census Tract'!M469</f>
        <v>20.79281882020129</v>
      </c>
      <c r="J475" s="29">
        <f ca="1">'Census Tract'!N469</f>
        <v>1.4703827052771765</v>
      </c>
      <c r="K475" s="29">
        <f ca="1">'Census Tract'!O469</f>
        <v>6.9969420280708929</v>
      </c>
      <c r="L475" s="29">
        <f ca="1">'Census Tract'!P469</f>
        <v>31.911586293146375</v>
      </c>
      <c r="M475" s="105">
        <f ca="1">'Census Tract'!Q469</f>
        <v>69.21679178313623</v>
      </c>
      <c r="N475" s="29">
        <f ca="1">'Census Tract'!R469</f>
        <v>0.61216939722948838</v>
      </c>
      <c r="O475" s="29">
        <f ca="1">'Census Tract'!S469</f>
        <v>2.9078874736717686</v>
      </c>
      <c r="P475" s="29">
        <f ca="1">'Census Tract'!T469</f>
        <v>12.758985393117573</v>
      </c>
      <c r="Q475" s="105">
        <f ca="1">'Census Tract'!U469</f>
        <v>27.410172252088486</v>
      </c>
    </row>
    <row r="476" spans="1:17" x14ac:dyDescent="0.25">
      <c r="A476" s="80" t="s">
        <v>268</v>
      </c>
      <c r="B476" s="4" t="str">
        <f>'Census Tract'!A470</f>
        <v>Marion</v>
      </c>
      <c r="C476" s="4" t="str">
        <f>'Census Tract'!B470</f>
        <v>Salem</v>
      </c>
      <c r="D476" s="4">
        <f>'Census Tract'!C470</f>
        <v>41047001802</v>
      </c>
      <c r="E476" s="4">
        <f>'Census Tract'!D470</f>
        <v>1</v>
      </c>
      <c r="F476" s="29">
        <f ca="1">'Census Tract'!J470</f>
        <v>0.54836286606830087</v>
      </c>
      <c r="G476" s="29">
        <f ca="1">'Census Tract'!K470</f>
        <v>2.7251278372448886</v>
      </c>
      <c r="H476" s="29">
        <f ca="1">'Census Tract'!L470</f>
        <v>12.539360434968744</v>
      </c>
      <c r="I476" s="105">
        <f ca="1">'Census Tract'!M470</f>
        <v>27.234613167608153</v>
      </c>
      <c r="J476" s="29">
        <f ca="1">'Census Tract'!N470</f>
        <v>1.6538007244964221</v>
      </c>
      <c r="K476" s="29">
        <f ca="1">'Census Tract'!O470</f>
        <v>7.8697523806237903</v>
      </c>
      <c r="L476" s="29">
        <f ca="1">'Census Tract'!P470</f>
        <v>35.892291402793035</v>
      </c>
      <c r="M476" s="105">
        <f ca="1">'Census Tract'!Q470</f>
        <v>77.851011160179709</v>
      </c>
      <c r="N476" s="29">
        <f ca="1">'Census Tract'!R470</f>
        <v>0.68853244058105334</v>
      </c>
      <c r="O476" s="29">
        <f ca="1">'Census Tract'!S470</f>
        <v>3.270622262797835</v>
      </c>
      <c r="P476" s="29">
        <f ca="1">'Census Tract'!T470</f>
        <v>14.350562755700714</v>
      </c>
      <c r="Q476" s="105">
        <f ca="1">'Census Tract'!U470</f>
        <v>30.829363380284377</v>
      </c>
    </row>
    <row r="477" spans="1:17" x14ac:dyDescent="0.25">
      <c r="A477" s="80" t="s">
        <v>268</v>
      </c>
      <c r="B477" s="4" t="str">
        <f>'Census Tract'!A471</f>
        <v>Marion</v>
      </c>
      <c r="C477" s="4" t="str">
        <f>'Census Tract'!B471</f>
        <v>Scotts Mills</v>
      </c>
      <c r="D477" s="4">
        <f>'Census Tract'!C471</f>
        <v>41047010501</v>
      </c>
      <c r="E477" s="4">
        <f>'Census Tract'!D471</f>
        <v>0</v>
      </c>
      <c r="F477" s="29">
        <f ca="1">'Census Tract'!J471</f>
        <v>1.1247613434061647</v>
      </c>
      <c r="G477" s="29">
        <f ca="1">'Census Tract'!K471</f>
        <v>5.6737183397734983</v>
      </c>
      <c r="H477" s="29">
        <f ca="1">'Census Tract'!L471</f>
        <v>26.289513857509228</v>
      </c>
      <c r="I477" s="105">
        <f ca="1">'Census Tract'!M471</f>
        <v>57.188028275837482</v>
      </c>
      <c r="J477" s="29">
        <f ca="1">'Census Tract'!N471</f>
        <v>1.86747185772918</v>
      </c>
      <c r="K477" s="29">
        <f ca="1">'Census Tract'!O471</f>
        <v>9.7608856432157332</v>
      </c>
      <c r="L477" s="29">
        <f ca="1">'Census Tract'!P471</f>
        <v>45.538830037826969</v>
      </c>
      <c r="M477" s="105">
        <f ca="1">'Census Tract'!Q471</f>
        <v>99.160480664795699</v>
      </c>
      <c r="N477" s="29">
        <f ca="1">'Census Tract'!R471</f>
        <v>1.2753988710106363</v>
      </c>
      <c r="O477" s="29">
        <f ca="1">'Census Tract'!S471</f>
        <v>6.607115739452305</v>
      </c>
      <c r="P477" s="29">
        <f ca="1">'Census Tract'!T471</f>
        <v>30.445395523490632</v>
      </c>
      <c r="Q477" s="105">
        <f ca="1">'Census Tract'!U471</f>
        <v>66.17048714476617</v>
      </c>
    </row>
    <row r="478" spans="1:17" x14ac:dyDescent="0.25">
      <c r="A478" s="80" t="s">
        <v>268</v>
      </c>
      <c r="B478" s="4" t="str">
        <f>'Census Tract'!A472</f>
        <v>Marion</v>
      </c>
      <c r="C478" s="4" t="str">
        <f>'Census Tract'!B472</f>
        <v>Woodburn</v>
      </c>
      <c r="D478" s="4">
        <f>'Census Tract'!C472</f>
        <v>41047010304</v>
      </c>
      <c r="E478" s="4">
        <f>'Census Tract'!D472</f>
        <v>1</v>
      </c>
      <c r="F478" s="29">
        <f ca="1">'Census Tract'!J472</f>
        <v>0.38660834027829072</v>
      </c>
      <c r="G478" s="29">
        <f ca="1">'Census Tract'!K472</f>
        <v>1.9212773427881773</v>
      </c>
      <c r="H478" s="29">
        <f ca="1">'Census Tract'!L472</f>
        <v>8.8405353934208861</v>
      </c>
      <c r="I478" s="105">
        <f ca="1">'Census Tract'!M472</f>
        <v>19.201024077984925</v>
      </c>
      <c r="J478" s="29">
        <f ca="1">'Census Tract'!N472</f>
        <v>1.0151524407089279</v>
      </c>
      <c r="K478" s="29">
        <f ca="1">'Census Tract'!O472</f>
        <v>4.8306898277588814</v>
      </c>
      <c r="L478" s="29">
        <f ca="1">'Census Tract'!P472</f>
        <v>22.031763972818506</v>
      </c>
      <c r="M478" s="105">
        <f ca="1">'Census Tract'!Q472</f>
        <v>47.787283449751193</v>
      </c>
      <c r="N478" s="29">
        <f ca="1">'Census Tract'!R472</f>
        <v>0.42264184385090542</v>
      </c>
      <c r="O478" s="29">
        <f ca="1">'Census Tract'!S472</f>
        <v>2.0076059488528548</v>
      </c>
      <c r="P478" s="29">
        <f ca="1">'Census Tract'!T472</f>
        <v>8.8088054329714573</v>
      </c>
      <c r="Q478" s="105">
        <f ca="1">'Census Tract'!U472</f>
        <v>18.923987042349271</v>
      </c>
    </row>
    <row r="479" spans="1:17" x14ac:dyDescent="0.25">
      <c r="A479" s="80" t="s">
        <v>268</v>
      </c>
      <c r="B479" s="4" t="str">
        <f>'Census Tract'!A473</f>
        <v>Marion</v>
      </c>
      <c r="C479" s="4" t="str">
        <f>'Census Tract'!B473</f>
        <v>Keizer</v>
      </c>
      <c r="D479" s="4">
        <f>'Census Tract'!C473</f>
        <v>41047001402</v>
      </c>
      <c r="E479" s="4">
        <f>'Census Tract'!D473</f>
        <v>1</v>
      </c>
      <c r="F479" s="29">
        <f ca="1">'Census Tract'!J473</f>
        <v>0.56538965825672305</v>
      </c>
      <c r="G479" s="29">
        <f ca="1">'Census Tract'!K473</f>
        <v>2.8097436787666479</v>
      </c>
      <c r="H479" s="29">
        <f ca="1">'Census Tract'!L473</f>
        <v>12.928710439342202</v>
      </c>
      <c r="I479" s="105">
        <f ca="1">'Census Tract'!M473</f>
        <v>28.080254124410597</v>
      </c>
      <c r="J479" s="29">
        <f ca="1">'Census Tract'!N473</f>
        <v>1.2634849697422141</v>
      </c>
      <c r="K479" s="29">
        <f ca="1">'Census Tract'!O473</f>
        <v>6.0124014346038441</v>
      </c>
      <c r="L479" s="29">
        <f ca="1">'Census Tract'!P473</f>
        <v>27.421302969162412</v>
      </c>
      <c r="M479" s="105">
        <f ca="1">'Census Tract'!Q473</f>
        <v>59.477288299091697</v>
      </c>
      <c r="N479" s="29">
        <f ca="1">'Census Tract'!R473</f>
        <v>0.52603096429225626</v>
      </c>
      <c r="O479" s="29">
        <f ca="1">'Census Tract'!S473</f>
        <v>2.498718261238901</v>
      </c>
      <c r="P479" s="29">
        <f ca="1">'Census Tract'!T473</f>
        <v>10.963666952492913</v>
      </c>
      <c r="Q479" s="105">
        <f ca="1">'Census Tract'!U473</f>
        <v>23.553283464409681</v>
      </c>
    </row>
    <row r="480" spans="1:17" x14ac:dyDescent="0.25">
      <c r="A480" s="80" t="s">
        <v>268</v>
      </c>
      <c r="B480" s="4" t="str">
        <f>'Census Tract'!A474</f>
        <v>Marion</v>
      </c>
      <c r="C480" s="4" t="str">
        <f>'Census Tract'!B474</f>
        <v>Salem</v>
      </c>
      <c r="D480" s="4">
        <f>'Census Tract'!C474</f>
        <v>41047000300</v>
      </c>
      <c r="E480" s="4">
        <f>'Census Tract'!D474</f>
        <v>1</v>
      </c>
      <c r="F480" s="29">
        <f ca="1">'Census Tract'!J474</f>
        <v>1.3100614224974203</v>
      </c>
      <c r="G480" s="29">
        <f ca="1">'Census Tract'!K474</f>
        <v>6.510442394732995</v>
      </c>
      <c r="H480" s="29">
        <f ca="1">'Census Tract'!L474</f>
        <v>29.95704739532259</v>
      </c>
      <c r="I480" s="105">
        <f ca="1">'Census Tract'!M474</f>
        <v>65.064610088094</v>
      </c>
      <c r="J480" s="29">
        <f ca="1">'Census Tract'!N474</f>
        <v>0.8474796430190451</v>
      </c>
      <c r="K480" s="29">
        <f ca="1">'Census Tract'!O474</f>
        <v>4.0328044602895918</v>
      </c>
      <c r="L480" s="29">
        <f ca="1">'Census Tract'!P474</f>
        <v>18.39277601866862</v>
      </c>
      <c r="M480" s="105">
        <f ca="1">'Census Tract'!Q474</f>
        <v>39.89425459152018</v>
      </c>
      <c r="N480" s="29">
        <f ca="1">'Census Tract'!R474</f>
        <v>0.35283406175090554</v>
      </c>
      <c r="O480" s="29">
        <f ca="1">'Census Tract'!S474</f>
        <v>1.6760095377089959</v>
      </c>
      <c r="P480" s="29">
        <f ca="1">'Census Tract'!T474</f>
        <v>7.3538544403690986</v>
      </c>
      <c r="Q480" s="105">
        <f ca="1">'Census Tract'!U474</f>
        <v>15.798310815218386</v>
      </c>
    </row>
    <row r="481" spans="1:17" x14ac:dyDescent="0.25">
      <c r="A481" s="80" t="s">
        <v>268</v>
      </c>
      <c r="B481" s="4" t="str">
        <f>'Census Tract'!A475</f>
        <v>Marion</v>
      </c>
      <c r="C481" s="4" t="str">
        <f>'Census Tract'!B475</f>
        <v>Aurora</v>
      </c>
      <c r="D481" s="4">
        <f>'Census Tract'!C475</f>
        <v>41047010202</v>
      </c>
      <c r="E481" s="4">
        <f>'Census Tract'!D475</f>
        <v>0</v>
      </c>
      <c r="F481" s="29">
        <f ca="1">'Census Tract'!J475</f>
        <v>7.4261906730628349</v>
      </c>
      <c r="G481" s="29">
        <f ca="1">'Census Tract'!K475</f>
        <v>37.460492808914367</v>
      </c>
      <c r="H481" s="29">
        <f ca="1">'Census Tract'!L475</f>
        <v>173.57543780511216</v>
      </c>
      <c r="I481" s="105">
        <f ca="1">'Census Tract'!M475</f>
        <v>377.58161291956634</v>
      </c>
      <c r="J481" s="29">
        <f ca="1">'Census Tract'!N475</f>
        <v>2.1989215598756613</v>
      </c>
      <c r="K481" s="29">
        <f ca="1">'Census Tract'!O475</f>
        <v>11.493304059985734</v>
      </c>
      <c r="L481" s="29">
        <f ca="1">'Census Tract'!P475</f>
        <v>53.621324876860776</v>
      </c>
      <c r="M481" s="105">
        <f ca="1">'Census Tract'!Q475</f>
        <v>116.76005607205988</v>
      </c>
      <c r="N481" s="29">
        <f ca="1">'Census Tract'!R475</f>
        <v>1.5017640363890685</v>
      </c>
      <c r="O481" s="29">
        <f ca="1">'Census Tract'!S475</f>
        <v>7.7797848401003407</v>
      </c>
      <c r="P481" s="29">
        <f ca="1">'Census Tract'!T475</f>
        <v>35.849020341839136</v>
      </c>
      <c r="Q481" s="105">
        <f ca="1">'Census Tract'!U475</f>
        <v>77.914807769597189</v>
      </c>
    </row>
    <row r="482" spans="1:17" x14ac:dyDescent="0.25">
      <c r="A482" s="80" t="s">
        <v>268</v>
      </c>
      <c r="B482" s="4" t="str">
        <f>'Census Tract'!A476</f>
        <v>Marion</v>
      </c>
      <c r="C482" s="4" t="str">
        <f>'Census Tract'!B476</f>
        <v>Salem</v>
      </c>
      <c r="D482" s="4">
        <f>'Census Tract'!C476</f>
        <v>41047002502</v>
      </c>
      <c r="E482" s="4">
        <f>'Census Tract'!D476</f>
        <v>0</v>
      </c>
      <c r="F482" s="29">
        <f ca="1">'Census Tract'!J476</f>
        <v>6.2399669611645292</v>
      </c>
      <c r="G482" s="29">
        <f ca="1">'Census Tract'!K476</f>
        <v>31.476735215601334</v>
      </c>
      <c r="H482" s="29">
        <f ca="1">'Census Tract'!L476</f>
        <v>145.84933849090842</v>
      </c>
      <c r="I482" s="105">
        <f ca="1">'Census Tract'!M476</f>
        <v>317.26855577619671</v>
      </c>
      <c r="J482" s="29">
        <f ca="1">'Census Tract'!N476</f>
        <v>1.5638566057077066</v>
      </c>
      <c r="K482" s="29">
        <f ca="1">'Census Tract'!O476</f>
        <v>8.1739520879645351</v>
      </c>
      <c r="L482" s="29">
        <f ca="1">'Census Tract'!P476</f>
        <v>38.135086146601509</v>
      </c>
      <c r="M482" s="105">
        <f ca="1">'Census Tract'!Q476</f>
        <v>83.038880650848697</v>
      </c>
      <c r="N482" s="29">
        <f ca="1">'Census Tract'!R476</f>
        <v>1.0680433769789008</v>
      </c>
      <c r="O482" s="29">
        <f ca="1">'Census Tract'!S476</f>
        <v>5.5329249279194617</v>
      </c>
      <c r="P482" s="29">
        <f ca="1">'Census Tract'!T476</f>
        <v>25.495555772760337</v>
      </c>
      <c r="Q482" s="105">
        <f ca="1">'Census Tract'!U476</f>
        <v>55.4124299094237</v>
      </c>
    </row>
    <row r="483" spans="1:17" x14ac:dyDescent="0.25">
      <c r="A483" s="80" t="s">
        <v>268</v>
      </c>
      <c r="B483" s="4" t="str">
        <f>'Census Tract'!A477</f>
        <v>Marion</v>
      </c>
      <c r="C483" s="4" t="str">
        <f>'Census Tract'!B477</f>
        <v>Salem</v>
      </c>
      <c r="D483" s="4">
        <f>'Census Tract'!C477</f>
        <v>41047001801</v>
      </c>
      <c r="E483" s="4">
        <f>'Census Tract'!D477</f>
        <v>1</v>
      </c>
      <c r="F483" s="29">
        <f ca="1">'Census Tract'!J477</f>
        <v>1.5319105089524498</v>
      </c>
      <c r="G483" s="29">
        <f ca="1">'Census Tract'!K477</f>
        <v>7.6129370357370911</v>
      </c>
      <c r="H483" s="29">
        <f ca="1">'Census Tract'!L477</f>
        <v>35.030048922894416</v>
      </c>
      <c r="I483" s="105">
        <f ca="1">'Census Tract'!M477</f>
        <v>76.082814319372915</v>
      </c>
      <c r="J483" s="29">
        <f ca="1">'Census Tract'!N477</f>
        <v>1.2035426351479728</v>
      </c>
      <c r="K483" s="29">
        <f ca="1">'Census Tract'!O477</f>
        <v>5.7271607019171302</v>
      </c>
      <c r="L483" s="29">
        <f ca="1">'Census Tract'!P477</f>
        <v>26.120379763148367</v>
      </c>
      <c r="M483" s="105">
        <f ca="1">'Census Tract'!Q477</f>
        <v>56.655562990630202</v>
      </c>
      <c r="N483" s="29">
        <f ca="1">'Census Tract'!R477</f>
        <v>0.50107496970296472</v>
      </c>
      <c r="O483" s="29">
        <f ca="1">'Census Tract'!S477</f>
        <v>2.3801739099733039</v>
      </c>
      <c r="P483" s="29">
        <f ca="1">'Census Tract'!T477</f>
        <v>10.443527965022218</v>
      </c>
      <c r="Q483" s="105">
        <f ca="1">'Census Tract'!U477</f>
        <v>22.435867086670964</v>
      </c>
    </row>
    <row r="484" spans="1:17" x14ac:dyDescent="0.25">
      <c r="A484" s="80" t="s">
        <v>268</v>
      </c>
      <c r="B484" s="4" t="str">
        <f>'Census Tract'!A478</f>
        <v>Marion</v>
      </c>
      <c r="C484" s="4" t="str">
        <f>'Census Tract'!B478</f>
        <v>Salem</v>
      </c>
      <c r="D484" s="4">
        <f>'Census Tract'!C478</f>
        <v>41047000502</v>
      </c>
      <c r="E484" s="4">
        <f>'Census Tract'!D478</f>
        <v>1</v>
      </c>
      <c r="F484" s="29">
        <f ca="1">'Census Tract'!J478</f>
        <v>1.0852076080091397</v>
      </c>
      <c r="G484" s="29">
        <f ca="1">'Census Tract'!K478</f>
        <v>5.3930155464015286</v>
      </c>
      <c r="H484" s="29">
        <f ca="1">'Census Tract'!L478</f>
        <v>24.81533704344956</v>
      </c>
      <c r="I484" s="105">
        <f ca="1">'Census Tract'!M478</f>
        <v>53.897175099732294</v>
      </c>
      <c r="J484" s="29">
        <f ca="1">'Census Tract'!N478</f>
        <v>0.91598516826960696</v>
      </c>
      <c r="K484" s="29">
        <f ca="1">'Census Tract'!O478</f>
        <v>4.3587938690744092</v>
      </c>
      <c r="L484" s="29">
        <f ca="1">'Census Tract'!P478</f>
        <v>19.879545396970389</v>
      </c>
      <c r="M484" s="105">
        <f ca="1">'Census Tract'!Q478</f>
        <v>43.119083515476184</v>
      </c>
      <c r="N484" s="29">
        <f ca="1">'Census Tract'!R478</f>
        <v>0.38135519842438165</v>
      </c>
      <c r="O484" s="29">
        <f ca="1">'Census Tract'!S478</f>
        <v>1.81148879629825</v>
      </c>
      <c r="P484" s="29">
        <f ca="1">'Census Tract'!T478</f>
        <v>7.9482989974784655</v>
      </c>
      <c r="Q484" s="105">
        <f ca="1">'Census Tract'!U478</f>
        <v>17.075358104062637</v>
      </c>
    </row>
    <row r="485" spans="1:17" x14ac:dyDescent="0.25">
      <c r="A485" s="80" t="s">
        <v>268</v>
      </c>
      <c r="B485" s="4" t="str">
        <f>'Census Tract'!A479</f>
        <v>Marion</v>
      </c>
      <c r="C485" s="4" t="str">
        <f>'Census Tract'!B479</f>
        <v>Keizer</v>
      </c>
      <c r="D485" s="4">
        <f>'Census Tract'!C479</f>
        <v>41047001501</v>
      </c>
      <c r="E485" s="4">
        <f>'Census Tract'!D479</f>
        <v>1</v>
      </c>
      <c r="F485" s="29">
        <f ca="1">'Census Tract'!J479</f>
        <v>0.97453345878439601</v>
      </c>
      <c r="G485" s="29">
        <f ca="1">'Census Tract'!K479</f>
        <v>4.8430125765100946</v>
      </c>
      <c r="H485" s="29">
        <f ca="1">'Census Tract'!L479</f>
        <v>22.284562015022079</v>
      </c>
      <c r="I485" s="105">
        <f ca="1">'Census Tract'!M479</f>
        <v>48.400508880516405</v>
      </c>
      <c r="J485" s="29">
        <f ca="1">'Census Tract'!N479</f>
        <v>0.9331115495822474</v>
      </c>
      <c r="K485" s="29">
        <f ca="1">'Census Tract'!O479</f>
        <v>4.4402912212706145</v>
      </c>
      <c r="L485" s="29">
        <f ca="1">'Census Tract'!P479</f>
        <v>20.251237741545832</v>
      </c>
      <c r="M485" s="105">
        <f ca="1">'Census Tract'!Q479</f>
        <v>43.925290746465187</v>
      </c>
      <c r="N485" s="29">
        <f ca="1">'Census Tract'!R479</f>
        <v>0.38848548259275067</v>
      </c>
      <c r="O485" s="29">
        <f ca="1">'Census Tract'!S479</f>
        <v>1.8453586109455635</v>
      </c>
      <c r="P485" s="29">
        <f ca="1">'Census Tract'!T479</f>
        <v>8.0969101367558078</v>
      </c>
      <c r="Q485" s="105">
        <f ca="1">'Census Tract'!U479</f>
        <v>17.394619926273702</v>
      </c>
    </row>
    <row r="486" spans="1:17" x14ac:dyDescent="0.25">
      <c r="A486" s="80" t="s">
        <v>268</v>
      </c>
      <c r="B486" s="4" t="str">
        <f>'Census Tract'!A480</f>
        <v>Marion</v>
      </c>
      <c r="C486" s="4" t="str">
        <f>'Census Tract'!B480</f>
        <v>Detroit</v>
      </c>
      <c r="D486" s="4">
        <f>'Census Tract'!C480</f>
        <v>41047010600</v>
      </c>
      <c r="E486" s="4">
        <f>'Census Tract'!D480</f>
        <v>0</v>
      </c>
      <c r="F486" s="29">
        <f ca="1">'Census Tract'!J480</f>
        <v>0.73754842190568193</v>
      </c>
      <c r="G486" s="29">
        <f ca="1">'Census Tract'!K480</f>
        <v>3.7204710424744247</v>
      </c>
      <c r="H486" s="29">
        <f ca="1">'Census Tract'!L480</f>
        <v>17.239025480333922</v>
      </c>
      <c r="I486" s="105">
        <f ca="1">'Census Tract'!M480</f>
        <v>37.500346410385234</v>
      </c>
      <c r="J486" s="29">
        <f ca="1">'Census Tract'!N480</f>
        <v>0.80536783980122895</v>
      </c>
      <c r="K486" s="29">
        <f ca="1">'Census Tract'!O480</f>
        <v>4.2094896115770535</v>
      </c>
      <c r="L486" s="29">
        <f ca="1">'Census Tract'!P480</f>
        <v>19.639122818823591</v>
      </c>
      <c r="M486" s="105">
        <f ca="1">'Census Tract'!Q480</f>
        <v>42.764051182954638</v>
      </c>
      <c r="N486" s="29">
        <f ca="1">'Census Tract'!R480</f>
        <v>0.55002983278140594</v>
      </c>
      <c r="O486" s="29">
        <f ca="1">'Census Tract'!S480</f>
        <v>2.849391549530421</v>
      </c>
      <c r="P486" s="29">
        <f ca="1">'Census Tract'!T480</f>
        <v>13.129912680163931</v>
      </c>
      <c r="Q486" s="105">
        <f ca="1">'Census Tract'!U480</f>
        <v>28.536752545860125</v>
      </c>
    </row>
    <row r="487" spans="1:17" x14ac:dyDescent="0.25">
      <c r="A487" s="80" t="s">
        <v>268</v>
      </c>
      <c r="B487" s="4" t="str">
        <f>'Census Tract'!A481</f>
        <v>Marion</v>
      </c>
      <c r="C487" s="4" t="str">
        <f>'Census Tract'!B481</f>
        <v>Jefferson</v>
      </c>
      <c r="D487" s="4">
        <f>'Census Tract'!C481</f>
        <v>41047010802</v>
      </c>
      <c r="E487" s="4">
        <f>'Census Tract'!D481</f>
        <v>0</v>
      </c>
      <c r="F487" s="29">
        <f ca="1">'Census Tract'!J481</f>
        <v>1.4904624359343988</v>
      </c>
      <c r="G487" s="29">
        <f ca="1">'Census Tract'!K481</f>
        <v>7.5184518983337343</v>
      </c>
      <c r="H487" s="29">
        <f ca="1">'Census Tract'!L481</f>
        <v>34.837197324841462</v>
      </c>
      <c r="I487" s="105">
        <f ca="1">'Census Tract'!M481</f>
        <v>75.781950037653488</v>
      </c>
      <c r="J487" s="29">
        <f ca="1">'Census Tract'!N481</f>
        <v>1.923873243508802</v>
      </c>
      <c r="K487" s="29">
        <f ca="1">'Census Tract'!O481</f>
        <v>10.055683915240682</v>
      </c>
      <c r="L487" s="29">
        <f ca="1">'Census Tract'!P481</f>
        <v>46.914193800491276</v>
      </c>
      <c r="M487" s="105">
        <f ca="1">'Census Tract'!Q481</f>
        <v>102.15532554072794</v>
      </c>
      <c r="N487" s="29">
        <f ca="1">'Census Tract'!R481</f>
        <v>1.3139184682131539</v>
      </c>
      <c r="O487" s="29">
        <f ca="1">'Census Tract'!S481</f>
        <v>6.8066638516067766</v>
      </c>
      <c r="P487" s="29">
        <f ca="1">'Census Tract'!T481</f>
        <v>31.364907371032803</v>
      </c>
      <c r="Q487" s="105">
        <f ca="1">'Census Tract'!U481</f>
        <v>68.168968223466678</v>
      </c>
    </row>
    <row r="488" spans="1:17" x14ac:dyDescent="0.25">
      <c r="A488" s="80" t="s">
        <v>268</v>
      </c>
      <c r="B488" s="4" t="str">
        <f>'Census Tract'!A482</f>
        <v>Marion</v>
      </c>
      <c r="C488" s="4" t="str">
        <f>'Census Tract'!B482</f>
        <v>Salem</v>
      </c>
      <c r="D488" s="4">
        <f>'Census Tract'!C482</f>
        <v>41047000501</v>
      </c>
      <c r="E488" s="4">
        <f>'Census Tract'!D482</f>
        <v>1</v>
      </c>
      <c r="F488" s="29">
        <f ca="1">'Census Tract'!J482</f>
        <v>0.4226650766773023</v>
      </c>
      <c r="G488" s="29">
        <f ca="1">'Census Tract'!K482</f>
        <v>2.1004638307166084</v>
      </c>
      <c r="H488" s="29">
        <f ca="1">'Census Tract'!L482</f>
        <v>9.6650412850352687</v>
      </c>
      <c r="I488" s="105">
        <f ca="1">'Census Tract'!M482</f>
        <v>20.99179316297834</v>
      </c>
      <c r="J488" s="29">
        <f ca="1">'Census Tract'!N482</f>
        <v>0.6524598816202688</v>
      </c>
      <c r="K488" s="29">
        <f ca="1">'Census Tract'!O482</f>
        <v>3.104786223990879</v>
      </c>
      <c r="L488" s="29">
        <f ca="1">'Census Tract'!P482</f>
        <v>14.160279320761175</v>
      </c>
      <c r="M488" s="105">
        <f ca="1">'Census Tract'!Q482</f>
        <v>30.71389483219383</v>
      </c>
      <c r="N488" s="29">
        <f ca="1">'Census Tract'!R482</f>
        <v>0.27164082589818739</v>
      </c>
      <c r="O488" s="29">
        <f ca="1">'Census Tract'!S482</f>
        <v>1.2903306805960393</v>
      </c>
      <c r="P488" s="29">
        <f ca="1">'Census Tract'!T482</f>
        <v>5.6616050156948532</v>
      </c>
      <c r="Q488" s="105">
        <f ca="1">'Census Tract'!U482</f>
        <v>12.162845549395641</v>
      </c>
    </row>
    <row r="489" spans="1:17" x14ac:dyDescent="0.25">
      <c r="A489" s="80" t="s">
        <v>268</v>
      </c>
      <c r="B489" s="4" t="str">
        <f>'Census Tract'!A483</f>
        <v>Morrow</v>
      </c>
      <c r="C489" s="4" t="str">
        <f>'Census Tract'!B483</f>
        <v>Boardman</v>
      </c>
      <c r="D489" s="4">
        <f>'Census Tract'!C483</f>
        <v>41049970100</v>
      </c>
      <c r="E489" s="4">
        <f>'Census Tract'!D483</f>
        <v>0</v>
      </c>
      <c r="F489" s="29">
        <f ca="1">'Census Tract'!J483</f>
        <v>6.496572349619214</v>
      </c>
      <c r="G489" s="29">
        <f ca="1">'Census Tract'!K483</f>
        <v>32.771149099128891</v>
      </c>
      <c r="H489" s="29">
        <f ca="1">'Census Tract'!L483</f>
        <v>151.84708277260793</v>
      </c>
      <c r="I489" s="105">
        <f ca="1">'Census Tract'!M483</f>
        <v>330.31555129814325</v>
      </c>
      <c r="J489" s="29">
        <f ca="1">'Census Tract'!N483</f>
        <v>2.3926778069613661</v>
      </c>
      <c r="K489" s="29">
        <f ca="1">'Census Tract'!O483</f>
        <v>12.506027524939007</v>
      </c>
      <c r="L489" s="29">
        <f ca="1">'Census Tract'!P483</f>
        <v>58.346125825418206</v>
      </c>
      <c r="M489" s="105">
        <f ca="1">'Census Tract'!Q483</f>
        <v>127.04827675571086</v>
      </c>
      <c r="N489" s="29">
        <f ca="1">'Census Tract'!R483</f>
        <v>1.6340907955643615</v>
      </c>
      <c r="O489" s="29">
        <f ca="1">'Census Tract'!S483</f>
        <v>8.4652944741217286</v>
      </c>
      <c r="P489" s="29">
        <f ca="1">'Census Tract'!T483</f>
        <v>39.007828627627468</v>
      </c>
      <c r="Q489" s="105">
        <f ca="1">'Census Tract'!U483</f>
        <v>84.780209892761107</v>
      </c>
    </row>
    <row r="490" spans="1:17" x14ac:dyDescent="0.25">
      <c r="A490" s="80" t="s">
        <v>268</v>
      </c>
      <c r="B490" s="4" t="str">
        <f>'Census Tract'!A484</f>
        <v>Morrow</v>
      </c>
      <c r="C490" s="4" t="str">
        <f>'Census Tract'!B484</f>
        <v>Heppner</v>
      </c>
      <c r="D490" s="4">
        <f>'Census Tract'!C484</f>
        <v>41049970200</v>
      </c>
      <c r="E490" s="4">
        <f>'Census Tract'!D484</f>
        <v>0</v>
      </c>
      <c r="F490" s="29">
        <f ca="1">'Census Tract'!J484</f>
        <v>1.8838215942840957</v>
      </c>
      <c r="G490" s="29">
        <f ca="1">'Census Tract'!K484</f>
        <v>9.5027031209867605</v>
      </c>
      <c r="H490" s="29">
        <f ca="1">'Census Tract'!L484</f>
        <v>44.031344247686221</v>
      </c>
      <c r="I490" s="105">
        <f ca="1">'Census Tract'!M484</f>
        <v>95.782134789858944</v>
      </c>
      <c r="J490" s="29">
        <f ca="1">'Census Tract'!N484</f>
        <v>1.0196958746542126</v>
      </c>
      <c r="K490" s="29">
        <f ca="1">'Census Tract'!O484</f>
        <v>5.3297375176841957</v>
      </c>
      <c r="L490" s="29">
        <f ca="1">'Census Tract'!P484</f>
        <v>24.865572637124899</v>
      </c>
      <c r="M490" s="105">
        <f ca="1">'Census Tract'!Q484</f>
        <v>54.144608736205349</v>
      </c>
      <c r="N490" s="29">
        <f ca="1">'Census Tract'!R484</f>
        <v>0.69640619317797869</v>
      </c>
      <c r="O490" s="29">
        <f ca="1">'Census Tract'!S484</f>
        <v>3.6076841720521742</v>
      </c>
      <c r="P490" s="29">
        <f ca="1">'Census Tract'!T484</f>
        <v>16.624102842047414</v>
      </c>
      <c r="Q490" s="105">
        <f ca="1">'Census Tract'!U484</f>
        <v>36.131078755545396</v>
      </c>
    </row>
    <row r="491" spans="1:17" x14ac:dyDescent="0.25">
      <c r="A491" s="80" t="s">
        <v>268</v>
      </c>
      <c r="B491" s="4" t="str">
        <f>'Census Tract'!A485</f>
        <v>Multnomah</v>
      </c>
      <c r="C491" s="4" t="str">
        <f>'Census Tract'!B485</f>
        <v>Portland</v>
      </c>
      <c r="D491" s="4">
        <f>'Census Tract'!C485</f>
        <v>41051009302</v>
      </c>
      <c r="E491" s="4">
        <f>'Census Tract'!D485</f>
        <v>1</v>
      </c>
      <c r="F491" s="29">
        <f ca="1">'Census Tract'!J485</f>
        <v>0.41164774055538206</v>
      </c>
      <c r="G491" s="29">
        <f ca="1">'Census Tract'!K485</f>
        <v>2.0457124038495875</v>
      </c>
      <c r="H491" s="29">
        <f ca="1">'Census Tract'!L485</f>
        <v>9.4131089292642081</v>
      </c>
      <c r="I491" s="105">
        <f ca="1">'Census Tract'!M485</f>
        <v>20.444613720341462</v>
      </c>
      <c r="J491" s="29">
        <f ca="1">'Census Tract'!N485</f>
        <v>0.6385478285661057</v>
      </c>
      <c r="K491" s="29">
        <f ca="1">'Census Tract'!O485</f>
        <v>3.0385845280908472</v>
      </c>
      <c r="L491" s="29">
        <f ca="1">'Census Tract'!P485</f>
        <v>13.858347259156119</v>
      </c>
      <c r="M491" s="105">
        <f ca="1">'Census Tract'!Q485</f>
        <v>30.058998881588625</v>
      </c>
      <c r="N491" s="29">
        <f ca="1">'Census Tract'!R485</f>
        <v>0.26584877386858585</v>
      </c>
      <c r="O491" s="29">
        <f ca="1">'Census Tract'!S485</f>
        <v>1.2628176496932226</v>
      </c>
      <c r="P491" s="29">
        <f ca="1">'Census Tract'!T485</f>
        <v>5.5408856403449622</v>
      </c>
      <c r="Q491" s="105">
        <f ca="1">'Census Tract'!U485</f>
        <v>11.903503699667532</v>
      </c>
    </row>
    <row r="492" spans="1:17" x14ac:dyDescent="0.25">
      <c r="A492" s="80" t="s">
        <v>268</v>
      </c>
      <c r="B492" s="4" t="str">
        <f>'Census Tract'!A486</f>
        <v>Multnomah</v>
      </c>
      <c r="C492" s="4" t="str">
        <f>'Census Tract'!B486</f>
        <v>Portland</v>
      </c>
      <c r="D492" s="4">
        <f>'Census Tract'!C486</f>
        <v>41051001801</v>
      </c>
      <c r="E492" s="4">
        <f>'Census Tract'!D486</f>
        <v>1</v>
      </c>
      <c r="F492" s="29">
        <f ca="1">'Census Tract'!J486</f>
        <v>3.3227284167700244</v>
      </c>
      <c r="G492" s="29">
        <f ca="1">'Census Tract'!K486</f>
        <v>16.512532602849166</v>
      </c>
      <c r="H492" s="29">
        <f ca="1">'Census Tract'!L486</f>
        <v>75.980508206408786</v>
      </c>
      <c r="I492" s="105">
        <f ca="1">'Census Tract'!M486</f>
        <v>165.0243455407124</v>
      </c>
      <c r="J492" s="29">
        <f ca="1">'Census Tract'!N486</f>
        <v>0.61955049636629589</v>
      </c>
      <c r="K492" s="29">
        <f ca="1">'Census Tract'!O486</f>
        <v>2.9481840958679877</v>
      </c>
      <c r="L492" s="29">
        <f ca="1">'Census Tract'!P486</f>
        <v>13.446049832331093</v>
      </c>
      <c r="M492" s="105">
        <f ca="1">'Census Tract'!Q486</f>
        <v>29.164718513225999</v>
      </c>
      <c r="N492" s="29">
        <f ca="1">'Census Tract'!R486</f>
        <v>0.25793955039908534</v>
      </c>
      <c r="O492" s="29">
        <f ca="1">'Census Tract'!S486</f>
        <v>1.2252477679619256</v>
      </c>
      <c r="P492" s="29">
        <f ca="1">'Census Tract'!T486</f>
        <v>5.3760396562513968</v>
      </c>
      <c r="Q492" s="105">
        <f ca="1">'Census Tract'!U486</f>
        <v>11.549364504437555</v>
      </c>
    </row>
    <row r="493" spans="1:17" x14ac:dyDescent="0.25">
      <c r="A493" s="80" t="s">
        <v>268</v>
      </c>
      <c r="B493" s="4" t="str">
        <f>'Census Tract'!A487</f>
        <v>Multnomah</v>
      </c>
      <c r="C493" s="4" t="str">
        <f>'Census Tract'!B487</f>
        <v>Portland</v>
      </c>
      <c r="D493" s="4">
        <f>'Census Tract'!C487</f>
        <v>41051006001</v>
      </c>
      <c r="E493" s="4">
        <f>'Census Tract'!D487</f>
        <v>1</v>
      </c>
      <c r="F493" s="29">
        <f ca="1">'Census Tract'!J487</f>
        <v>0.14873403764592272</v>
      </c>
      <c r="G493" s="29">
        <f ca="1">'Census Tract'!K487</f>
        <v>0.73914426270477807</v>
      </c>
      <c r="H493" s="29">
        <f ca="1">'Census Tract'!L487</f>
        <v>3.4010868029093309</v>
      </c>
      <c r="I493" s="105">
        <f ca="1">'Census Tract'!M487</f>
        <v>7.386922475597828</v>
      </c>
      <c r="J493" s="29">
        <f ca="1">'Census Tract'!N487</f>
        <v>0.27474891693974868</v>
      </c>
      <c r="K493" s="29">
        <f ca="1">'Census Tract'!O487</f>
        <v>1.3074162510230978</v>
      </c>
      <c r="L493" s="29">
        <f ca="1">'Census Tract'!P487</f>
        <v>5.9628515354569087</v>
      </c>
      <c r="M493" s="105">
        <f ca="1">'Census Tract'!Q487</f>
        <v>12.933529827444417</v>
      </c>
      <c r="N493" s="29">
        <f ca="1">'Census Tract'!R487</f>
        <v>0.11438714442765109</v>
      </c>
      <c r="O493" s="29">
        <f ca="1">'Census Tract'!S487</f>
        <v>0.54335441453888378</v>
      </c>
      <c r="P493" s="29">
        <f ca="1">'Census Tract'!T487</f>
        <v>2.3840850449531876</v>
      </c>
      <c r="Q493" s="105">
        <f ca="1">'Census Tract'!U487</f>
        <v>5.1217381110135118</v>
      </c>
    </row>
    <row r="494" spans="1:17" x14ac:dyDescent="0.25">
      <c r="A494" s="80" t="s">
        <v>268</v>
      </c>
      <c r="B494" s="4" t="str">
        <f>'Census Tract'!A488</f>
        <v>Multnomah</v>
      </c>
      <c r="C494" s="4" t="str">
        <f>'Census Tract'!B488</f>
        <v>Portland</v>
      </c>
      <c r="D494" s="4">
        <f>'Census Tract'!C488</f>
        <v>41051003603</v>
      </c>
      <c r="E494" s="4">
        <f>'Census Tract'!D488</f>
        <v>1</v>
      </c>
      <c r="F494" s="29">
        <f ca="1">'Census Tract'!J488</f>
        <v>0.21634041839406939</v>
      </c>
      <c r="G494" s="29">
        <f ca="1">'Census Tract'!K488</f>
        <v>1.0751189275705861</v>
      </c>
      <c r="H494" s="29">
        <f ca="1">'Census Tract'!L488</f>
        <v>4.9470353496862991</v>
      </c>
      <c r="I494" s="105">
        <f ca="1">'Census Tract'!M488</f>
        <v>10.744614509960476</v>
      </c>
      <c r="J494" s="29">
        <f ca="1">'Census Tract'!N488</f>
        <v>0.26335051761986283</v>
      </c>
      <c r="K494" s="29">
        <f ca="1">'Census Tract'!O488</f>
        <v>1.2531759916893823</v>
      </c>
      <c r="L494" s="29">
        <f ca="1">'Census Tract'!P488</f>
        <v>5.7154730793618951</v>
      </c>
      <c r="M494" s="105">
        <f ca="1">'Census Tract'!Q488</f>
        <v>12.396961606426844</v>
      </c>
      <c r="N494" s="29">
        <f ca="1">'Census Tract'!R488</f>
        <v>0.1096416103459508</v>
      </c>
      <c r="O494" s="29">
        <f ca="1">'Census Tract'!S488</f>
        <v>0.5208124855001055</v>
      </c>
      <c r="P494" s="29">
        <f ca="1">'Census Tract'!T488</f>
        <v>2.2851774544970485</v>
      </c>
      <c r="Q494" s="105">
        <f ca="1">'Census Tract'!U488</f>
        <v>4.9092545938755272</v>
      </c>
    </row>
    <row r="495" spans="1:17" x14ac:dyDescent="0.25">
      <c r="A495" s="80" t="s">
        <v>268</v>
      </c>
      <c r="B495" s="4" t="str">
        <f>'Census Tract'!A489</f>
        <v>Multnomah</v>
      </c>
      <c r="C495" s="4" t="str">
        <f>'Census Tract'!B489</f>
        <v>Portland</v>
      </c>
      <c r="D495" s="4">
        <f>'Census Tract'!C489</f>
        <v>41051000502</v>
      </c>
      <c r="E495" s="4">
        <f>'Census Tract'!D489</f>
        <v>1</v>
      </c>
      <c r="F495" s="29">
        <f ca="1">'Census Tract'!J489</f>
        <v>0.57340226634539226</v>
      </c>
      <c r="G495" s="29">
        <f ca="1">'Census Tract'!K489</f>
        <v>2.8495628983062993</v>
      </c>
      <c r="H495" s="29">
        <f ca="1">'Census Tract'!L489</f>
        <v>13.111933970812066</v>
      </c>
      <c r="I495" s="105">
        <f ca="1">'Census Tract'!M489</f>
        <v>28.478202809964689</v>
      </c>
      <c r="J495" s="29">
        <f ca="1">'Census Tract'!N489</f>
        <v>0.76986688739729059</v>
      </c>
      <c r="K495" s="29">
        <f ca="1">'Census Tract'!O489</f>
        <v>3.6634775158313593</v>
      </c>
      <c r="L495" s="29">
        <f ca="1">'Census Tract'!P489</f>
        <v>16.708353222084096</v>
      </c>
      <c r="M495" s="105">
        <f ca="1">'Census Tract'!Q489</f>
        <v>36.240711927895241</v>
      </c>
      <c r="N495" s="29">
        <f ca="1">'Census Tract'!R489</f>
        <v>0.32052128110150807</v>
      </c>
      <c r="O495" s="29">
        <f ca="1">'Census Tract'!S489</f>
        <v>1.5225194571608134</v>
      </c>
      <c r="P495" s="29">
        <f ca="1">'Census Tract'!T489</f>
        <v>6.6803835053917311</v>
      </c>
      <c r="Q495" s="105">
        <f ca="1">'Census Tract'!U489</f>
        <v>14.351490886694732</v>
      </c>
    </row>
    <row r="496" spans="1:17" x14ac:dyDescent="0.25">
      <c r="A496" s="80" t="s">
        <v>268</v>
      </c>
      <c r="B496" s="4" t="str">
        <f>'Census Tract'!A490</f>
        <v>Multnomah</v>
      </c>
      <c r="C496" s="4" t="str">
        <f>'Census Tract'!B490</f>
        <v>Portland</v>
      </c>
      <c r="D496" s="4">
        <f>'Census Tract'!C490</f>
        <v>41051003100</v>
      </c>
      <c r="E496" s="4">
        <f>'Census Tract'!D490</f>
        <v>1</v>
      </c>
      <c r="F496" s="29">
        <f ca="1">'Census Tract'!J490</f>
        <v>0.41515325659417485</v>
      </c>
      <c r="G496" s="29">
        <f ca="1">'Census Tract'!K490</f>
        <v>2.0631333123981852</v>
      </c>
      <c r="H496" s="29">
        <f ca="1">'Census Tract'!L490</f>
        <v>9.4932692242822725</v>
      </c>
      <c r="I496" s="105">
        <f ca="1">'Census Tract'!M490</f>
        <v>20.618716270271378</v>
      </c>
      <c r="J496" s="29">
        <f ca="1">'Census Tract'!N490</f>
        <v>0.82614648403922708</v>
      </c>
      <c r="K496" s="29">
        <f ca="1">'Census Tract'!O490</f>
        <v>3.9312887962915792</v>
      </c>
      <c r="L496" s="29">
        <f ca="1">'Census Tract'!P490</f>
        <v>17.929784349053229</v>
      </c>
      <c r="M496" s="105">
        <f ca="1">'Census Tract'!Q490</f>
        <v>38.890017519169511</v>
      </c>
      <c r="N496" s="29">
        <f ca="1">'Census Tract'!R490</f>
        <v>0.34395235562990334</v>
      </c>
      <c r="O496" s="29">
        <f ca="1">'Census Tract'!S490</f>
        <v>1.6338202317897812</v>
      </c>
      <c r="P496" s="29">
        <f ca="1">'Census Tract'!T490</f>
        <v>7.1687397332689189</v>
      </c>
      <c r="Q496" s="105">
        <f ca="1">'Census Tract'!U490</f>
        <v>15.400628252563534</v>
      </c>
    </row>
    <row r="497" spans="1:17" x14ac:dyDescent="0.25">
      <c r="A497" s="80" t="s">
        <v>268</v>
      </c>
      <c r="B497" s="4" t="str">
        <f>'Census Tract'!A491</f>
        <v>Multnomah</v>
      </c>
      <c r="C497" s="4" t="str">
        <f>'Census Tract'!B491</f>
        <v>Portland</v>
      </c>
      <c r="D497" s="4">
        <f>'Census Tract'!C491</f>
        <v>41051007600</v>
      </c>
      <c r="E497" s="4">
        <f>'Census Tract'!D491</f>
        <v>1</v>
      </c>
      <c r="F497" s="29">
        <f ca="1">'Census Tract'!J491</f>
        <v>0.31449486748026756</v>
      </c>
      <c r="G497" s="29">
        <f ca="1">'Census Tract'!K491</f>
        <v>1.5629043669313152</v>
      </c>
      <c r="H497" s="29">
        <f ca="1">'Census Tract'!L491</f>
        <v>7.1915236101921201</v>
      </c>
      <c r="I497" s="105">
        <f ca="1">'Census Tract'!M491</f>
        <v>15.619485907998101</v>
      </c>
      <c r="J497" s="29">
        <f ca="1">'Census Tract'!N491</f>
        <v>0.49060610406008709</v>
      </c>
      <c r="K497" s="29">
        <f ca="1">'Census Tract'!O491</f>
        <v>2.3345911621553324</v>
      </c>
      <c r="L497" s="29">
        <f ca="1">'Census Tract'!P491</f>
        <v>10.647581047756244</v>
      </c>
      <c r="M497" s="105">
        <f ca="1">'Census Tract'!Q491</f>
        <v>23.094790512964703</v>
      </c>
      <c r="N497" s="29">
        <f ca="1">'Census Tract'!R491</f>
        <v>0.20425569609985061</v>
      </c>
      <c r="O497" s="29">
        <f ca="1">'Census Tract'!S491</f>
        <v>0.97024219571074666</v>
      </c>
      <c r="P497" s="29">
        <f ca="1">'Census Tract'!T491</f>
        <v>4.2571475392163221</v>
      </c>
      <c r="Q497" s="105">
        <f ca="1">'Census Tract'!U491</f>
        <v>9.1456447168141004</v>
      </c>
    </row>
    <row r="498" spans="1:17" x14ac:dyDescent="0.25">
      <c r="A498" s="80" t="s">
        <v>268</v>
      </c>
      <c r="B498" s="4" t="str">
        <f>'Census Tract'!A492</f>
        <v>Multnomah</v>
      </c>
      <c r="C498" s="4" t="str">
        <f>'Census Tract'!B492</f>
        <v>Portland</v>
      </c>
      <c r="D498" s="4">
        <f>'Census Tract'!C492</f>
        <v>41051002000</v>
      </c>
      <c r="E498" s="4">
        <f>'Census Tract'!D492</f>
        <v>1</v>
      </c>
      <c r="F498" s="29">
        <f ca="1">'Census Tract'!J492</f>
        <v>2.5334865200361043</v>
      </c>
      <c r="G498" s="29">
        <f ca="1">'Census Tract'!K492</f>
        <v>12.59033947819351</v>
      </c>
      <c r="H498" s="29">
        <f ca="1">'Census Tract'!L492</f>
        <v>57.932990356627286</v>
      </c>
      <c r="I498" s="105">
        <f ca="1">'Census Tract'!M492</f>
        <v>125.82640001363437</v>
      </c>
      <c r="J498" s="29">
        <f ca="1">'Census Tract'!N492</f>
        <v>0.95461594304044073</v>
      </c>
      <c r="K498" s="29">
        <f ca="1">'Census Tract'!O492</f>
        <v>4.5426217191986638</v>
      </c>
      <c r="L498" s="29">
        <f ca="1">'Census Tract'!P492</f>
        <v>20.717945697957457</v>
      </c>
      <c r="M498" s="105">
        <f ca="1">'Census Tract'!Q492</f>
        <v>44.937588510221744</v>
      </c>
      <c r="N498" s="29">
        <f ca="1">'Census Tract'!R492</f>
        <v>0.39743847934240056</v>
      </c>
      <c r="O498" s="29">
        <f ca="1">'Census Tract'!S492</f>
        <v>1.8878865569976777</v>
      </c>
      <c r="P498" s="29">
        <f ca="1">'Census Tract'!T492</f>
        <v>8.2835107007016546</v>
      </c>
      <c r="Q498" s="105">
        <f ca="1">'Census Tract'!U492</f>
        <v>17.795494560306242</v>
      </c>
    </row>
    <row r="499" spans="1:17" x14ac:dyDescent="0.25">
      <c r="A499" s="80" t="s">
        <v>268</v>
      </c>
      <c r="B499" s="4" t="str">
        <f>'Census Tract'!A493</f>
        <v>Multnomah</v>
      </c>
      <c r="C499" s="4" t="str">
        <f>'Census Tract'!B493</f>
        <v>Portland</v>
      </c>
      <c r="D499" s="4">
        <f>'Census Tract'!C493</f>
        <v>41051003401</v>
      </c>
      <c r="E499" s="4">
        <f>'Census Tract'!D493</f>
        <v>1</v>
      </c>
      <c r="F499" s="29">
        <f ca="1">'Census Tract'!J493</f>
        <v>0.92044835418587867</v>
      </c>
      <c r="G499" s="29">
        <f ca="1">'Census Tract'!K493</f>
        <v>4.5742328446174483</v>
      </c>
      <c r="H499" s="29">
        <f ca="1">'Census Tract'!L493</f>
        <v>21.047803177600507</v>
      </c>
      <c r="I499" s="105">
        <f ca="1">'Census Tract'!M493</f>
        <v>45.714355253026291</v>
      </c>
      <c r="J499" s="29">
        <f ca="1">'Census Tract'!N493</f>
        <v>0.58013103205169059</v>
      </c>
      <c r="K499" s="29">
        <f ca="1">'Census Tract'!O493</f>
        <v>2.7606031990055553</v>
      </c>
      <c r="L499" s="29">
        <f ca="1">'Census Tract'!P493</f>
        <v>12.590532671669168</v>
      </c>
      <c r="M499" s="105">
        <f ca="1">'Census Tract'!Q493</f>
        <v>27.309086748873558</v>
      </c>
      <c r="N499" s="29">
        <f ca="1">'Census Tract'!R493</f>
        <v>0.24152791169987173</v>
      </c>
      <c r="O499" s="29">
        <f ca="1">'Census Tract'!S493</f>
        <v>1.1472902633694839</v>
      </c>
      <c r="P499" s="29">
        <f ca="1">'Census Tract'!T493</f>
        <v>5.033984239257248</v>
      </c>
      <c r="Q499" s="105">
        <f ca="1">'Census Tract'!U493</f>
        <v>10.814525674335357</v>
      </c>
    </row>
    <row r="500" spans="1:17" x14ac:dyDescent="0.25">
      <c r="A500" s="80" t="s">
        <v>268</v>
      </c>
      <c r="B500" s="4" t="str">
        <f>'Census Tract'!A494</f>
        <v>Multnomah</v>
      </c>
      <c r="C500" s="4" t="str">
        <f>'Census Tract'!B494</f>
        <v>Portland</v>
      </c>
      <c r="D500" s="4">
        <f>'Census Tract'!C494</f>
        <v>41051008302</v>
      </c>
      <c r="E500" s="4">
        <f>'Census Tract'!D494</f>
        <v>1</v>
      </c>
      <c r="F500" s="29">
        <f ca="1">'Census Tract'!J494</f>
        <v>0.9665208506957268</v>
      </c>
      <c r="G500" s="29">
        <f ca="1">'Census Tract'!K494</f>
        <v>4.8031933569704437</v>
      </c>
      <c r="H500" s="29">
        <f ca="1">'Census Tract'!L494</f>
        <v>22.101338483552215</v>
      </c>
      <c r="I500" s="105">
        <f ca="1">'Census Tract'!M494</f>
        <v>48.002560194962314</v>
      </c>
      <c r="J500" s="29">
        <f ca="1">'Census Tract'!N494</f>
        <v>0.60838956369890762</v>
      </c>
      <c r="K500" s="29">
        <f ca="1">'Census Tract'!O494</f>
        <v>2.8950738419370583</v>
      </c>
      <c r="L500" s="29">
        <f ca="1">'Census Tract'!P494</f>
        <v>13.203825094071393</v>
      </c>
      <c r="M500" s="105">
        <f ca="1">'Census Tract'!Q494</f>
        <v>28.639328796812961</v>
      </c>
      <c r="N500" s="29">
        <f ca="1">'Census Tract'!R494</f>
        <v>0.25329288161075375</v>
      </c>
      <c r="O500" s="29">
        <f ca="1">'Census Tract'!S494</f>
        <v>1.2031754624447886</v>
      </c>
      <c r="P500" s="29">
        <f ca="1">'Census Tract'!T494</f>
        <v>5.2791926405964276</v>
      </c>
      <c r="Q500" s="105">
        <f ca="1">'Census Tract'!U494</f>
        <v>11.341307727239945</v>
      </c>
    </row>
    <row r="501" spans="1:17" x14ac:dyDescent="0.25">
      <c r="A501" s="80" t="s">
        <v>268</v>
      </c>
      <c r="B501" s="4" t="str">
        <f>'Census Tract'!A495</f>
        <v>Multnomah</v>
      </c>
      <c r="C501" s="4" t="str">
        <f>'Census Tract'!B495</f>
        <v>Portland</v>
      </c>
      <c r="D501" s="4">
        <f>'Census Tract'!C495</f>
        <v>41051008002</v>
      </c>
      <c r="E501" s="4">
        <f>'Census Tract'!D495</f>
        <v>1</v>
      </c>
      <c r="F501" s="29">
        <f ca="1">'Census Tract'!J495</f>
        <v>0.22785854252153145</v>
      </c>
      <c r="G501" s="29">
        <f ca="1">'Census Tract'!K495</f>
        <v>1.1323590556588352</v>
      </c>
      <c r="H501" s="29">
        <f ca="1">'Census Tract'!L495</f>
        <v>5.2104191761742271</v>
      </c>
      <c r="I501" s="105">
        <f ca="1">'Census Tract'!M495</f>
        <v>11.316665745444483</v>
      </c>
      <c r="J501" s="29">
        <f ca="1">'Census Tract'!N495</f>
        <v>0.48300717118016323</v>
      </c>
      <c r="K501" s="29">
        <f ca="1">'Census Tract'!O495</f>
        <v>2.2984309892661892</v>
      </c>
      <c r="L501" s="29">
        <f ca="1">'Census Tract'!P495</f>
        <v>10.482662077026234</v>
      </c>
      <c r="M501" s="105">
        <f ca="1">'Census Tract'!Q495</f>
        <v>22.737078365619656</v>
      </c>
      <c r="N501" s="29">
        <f ca="1">'Census Tract'!R495</f>
        <v>0.20109200671205041</v>
      </c>
      <c r="O501" s="29">
        <f ca="1">'Census Tract'!S495</f>
        <v>0.95521424301822777</v>
      </c>
      <c r="P501" s="29">
        <f ca="1">'Census Tract'!T495</f>
        <v>4.1912091455788962</v>
      </c>
      <c r="Q501" s="105">
        <f ca="1">'Census Tract'!U495</f>
        <v>9.0039890387221106</v>
      </c>
    </row>
    <row r="502" spans="1:17" x14ac:dyDescent="0.25">
      <c r="A502" s="80" t="s">
        <v>268</v>
      </c>
      <c r="B502" s="4" t="str">
        <f>'Census Tract'!A496</f>
        <v>Multnomah</v>
      </c>
      <c r="C502" s="4" t="str">
        <f>'Census Tract'!B496</f>
        <v>Portland</v>
      </c>
      <c r="D502" s="4">
        <f>'Census Tract'!C496</f>
        <v>41051010600</v>
      </c>
      <c r="E502" s="4">
        <f>'Census Tract'!D496</f>
        <v>1</v>
      </c>
      <c r="F502" s="29">
        <f ca="1">'Census Tract'!J496</f>
        <v>27.205308401059771</v>
      </c>
      <c r="G502" s="29">
        <f ca="1">'Census Tract'!K496</f>
        <v>135.19869384322246</v>
      </c>
      <c r="H502" s="29">
        <f ca="1">'Census Tract'!L496</f>
        <v>622.10114669376901</v>
      </c>
      <c r="I502" s="105">
        <f ca="1">'Census Tract'!M496</f>
        <v>1351.160146420377</v>
      </c>
      <c r="J502" s="29">
        <f ca="1">'Census Tract'!N496</f>
        <v>0.16622665674833539</v>
      </c>
      <c r="K502" s="29">
        <f ca="1">'Census Tract'!O496</f>
        <v>0.79100378195001586</v>
      </c>
      <c r="L502" s="29">
        <f ca="1">'Census Tract'!P496</f>
        <v>3.6076024847189592</v>
      </c>
      <c r="M502" s="105">
        <f ca="1">'Census Tract'!Q496</f>
        <v>7.8249532231729386</v>
      </c>
      <c r="N502" s="29">
        <f ca="1">'Census Tract'!R496</f>
        <v>6.9205705358129435E-2</v>
      </c>
      <c r="O502" s="29">
        <f ca="1">'Census Tract'!S496</f>
        <v>0.3287364651488493</v>
      </c>
      <c r="P502" s="29">
        <f ca="1">'Census Tract'!T496</f>
        <v>1.4424023608186958</v>
      </c>
      <c r="Q502" s="105">
        <f ca="1">'Census Tract'!U496</f>
        <v>3.0987179582622799</v>
      </c>
    </row>
    <row r="503" spans="1:17" x14ac:dyDescent="0.25">
      <c r="A503" s="80" t="s">
        <v>268</v>
      </c>
      <c r="B503" s="4" t="str">
        <f>'Census Tract'!A497</f>
        <v>Multnomah</v>
      </c>
      <c r="C503" s="4" t="str">
        <f>'Census Tract'!B497</f>
        <v>Portland</v>
      </c>
      <c r="D503" s="4">
        <f>'Census Tract'!C497</f>
        <v>41051004001</v>
      </c>
      <c r="E503" s="4">
        <f>'Census Tract'!D497</f>
        <v>1</v>
      </c>
      <c r="F503" s="29">
        <f ca="1">'Census Tract'!J497</f>
        <v>0.3154964434913512</v>
      </c>
      <c r="G503" s="29">
        <f ca="1">'Census Tract'!K497</f>
        <v>1.5678817693737717</v>
      </c>
      <c r="H503" s="29">
        <f ca="1">'Census Tract'!L497</f>
        <v>7.214426551625853</v>
      </c>
      <c r="I503" s="105">
        <f ca="1">'Census Tract'!M497</f>
        <v>15.669229493692361</v>
      </c>
      <c r="J503" s="29">
        <f ca="1">'Census Tract'!N497</f>
        <v>1.0158823393848271</v>
      </c>
      <c r="K503" s="29">
        <f ca="1">'Census Tract'!O497</f>
        <v>4.8341631131173832</v>
      </c>
      <c r="L503" s="29">
        <f ca="1">'Census Tract'!P497</f>
        <v>22.047604899468158</v>
      </c>
      <c r="M503" s="105">
        <f ca="1">'Census Tract'!Q497</f>
        <v>47.821642698191198</v>
      </c>
      <c r="N503" s="29">
        <f ca="1">'Census Tract'!R497</f>
        <v>0.42294572503153965</v>
      </c>
      <c r="O503" s="29">
        <f ca="1">'Census Tract'!S497</f>
        <v>2.0090494255811104</v>
      </c>
      <c r="P503" s="29">
        <f ca="1">'Census Tract'!T497</f>
        <v>8.815138999403402</v>
      </c>
      <c r="Q503" s="105">
        <f ca="1">'Census Tract'!U497</f>
        <v>18.937593464922909</v>
      </c>
    </row>
    <row r="504" spans="1:17" x14ac:dyDescent="0.25">
      <c r="A504" s="80" t="s">
        <v>268</v>
      </c>
      <c r="B504" s="4" t="str">
        <f>'Census Tract'!A498</f>
        <v>Multnomah</v>
      </c>
      <c r="C504" s="4" t="str">
        <f>'Census Tract'!B498</f>
        <v>Portland</v>
      </c>
      <c r="D504" s="4">
        <f>'Census Tract'!C498</f>
        <v>41051004102</v>
      </c>
      <c r="E504" s="4">
        <f>'Census Tract'!D498</f>
        <v>1</v>
      </c>
      <c r="F504" s="29">
        <f ca="1">'Census Tract'!J498</f>
        <v>0.49527933748086728</v>
      </c>
      <c r="G504" s="29">
        <f ca="1">'Census Tract'!K498</f>
        <v>2.4613255077946987</v>
      </c>
      <c r="H504" s="29">
        <f ca="1">'Census Tract'!L498</f>
        <v>11.325504538980903</v>
      </c>
      <c r="I504" s="105">
        <f ca="1">'Census Tract'!M498</f>
        <v>24.598203125812294</v>
      </c>
      <c r="J504" s="29">
        <f ca="1">'Census Tract'!N498</f>
        <v>0.86722821492131563</v>
      </c>
      <c r="K504" s="29">
        <f ca="1">'Census Tract'!O498</f>
        <v>4.126779730973511</v>
      </c>
      <c r="L504" s="29">
        <f ca="1">'Census Tract'!P498</f>
        <v>18.821377534562345</v>
      </c>
      <c r="M504" s="105">
        <f ca="1">'Census Tract'!Q498</f>
        <v>40.82389881575368</v>
      </c>
      <c r="N504" s="29">
        <f ca="1">'Census Tract'!R498</f>
        <v>0.3610560513826982</v>
      </c>
      <c r="O504" s="29">
        <f ca="1">'Census Tract'!S498</f>
        <v>1.715065101033711</v>
      </c>
      <c r="P504" s="29">
        <f ca="1">'Census Tract'!T498</f>
        <v>7.5252191738712533</v>
      </c>
      <c r="Q504" s="105">
        <f ca="1">'Census Tract'!U498</f>
        <v>16.166454262248354</v>
      </c>
    </row>
    <row r="505" spans="1:17" x14ac:dyDescent="0.25">
      <c r="A505" s="80" t="s">
        <v>268</v>
      </c>
      <c r="B505" s="4" t="str">
        <f>'Census Tract'!A499</f>
        <v>Multnomah</v>
      </c>
      <c r="C505" s="4" t="str">
        <f>'Census Tract'!B499</f>
        <v>Portland</v>
      </c>
      <c r="D505" s="4">
        <f>'Census Tract'!C499</f>
        <v>41051002903</v>
      </c>
      <c r="E505" s="4">
        <f>'Census Tract'!D499</f>
        <v>1</v>
      </c>
      <c r="F505" s="29">
        <f ca="1">'Census Tract'!J499</f>
        <v>0.54786207806275911</v>
      </c>
      <c r="G505" s="29">
        <f ca="1">'Census Tract'!K499</f>
        <v>2.7226391360236608</v>
      </c>
      <c r="H505" s="29">
        <f ca="1">'Census Tract'!L499</f>
        <v>12.527908964251878</v>
      </c>
      <c r="I505" s="105">
        <f ca="1">'Census Tract'!M499</f>
        <v>27.20974137476102</v>
      </c>
      <c r="J505" s="29">
        <f ca="1">'Census Tract'!N499</f>
        <v>0.84538128289153447</v>
      </c>
      <c r="K505" s="29">
        <f ca="1">'Census Tract'!O499</f>
        <v>4.0228192339172235</v>
      </c>
      <c r="L505" s="29">
        <f ca="1">'Census Tract'!P499</f>
        <v>18.347235493713566</v>
      </c>
      <c r="M505" s="105">
        <f ca="1">'Census Tract'!Q499</f>
        <v>39.795476392136663</v>
      </c>
      <c r="N505" s="29">
        <f ca="1">'Census Tract'!R499</f>
        <v>0.35196044439277263</v>
      </c>
      <c r="O505" s="29">
        <f ca="1">'Census Tract'!S499</f>
        <v>1.6718597370427195</v>
      </c>
      <c r="P505" s="29">
        <f ca="1">'Census Tract'!T499</f>
        <v>7.3356462921636538</v>
      </c>
      <c r="Q505" s="105">
        <f ca="1">'Census Tract'!U499</f>
        <v>15.759194187733883</v>
      </c>
    </row>
    <row r="506" spans="1:17" x14ac:dyDescent="0.25">
      <c r="A506" s="80" t="s">
        <v>268</v>
      </c>
      <c r="B506" s="4" t="str">
        <f>'Census Tract'!A500</f>
        <v>Multnomah</v>
      </c>
      <c r="C506" s="4" t="str">
        <f>'Census Tract'!B500</f>
        <v>Portland</v>
      </c>
      <c r="D506" s="4">
        <f>'Census Tract'!C500</f>
        <v>41051007400</v>
      </c>
      <c r="E506" s="4">
        <f>'Census Tract'!D500</f>
        <v>1</v>
      </c>
      <c r="F506" s="29">
        <f ca="1">'Census Tract'!J500</f>
        <v>0.22735775451598961</v>
      </c>
      <c r="G506" s="29">
        <f ca="1">'Census Tract'!K500</f>
        <v>1.1298703544376067</v>
      </c>
      <c r="H506" s="29">
        <f ca="1">'Census Tract'!L500</f>
        <v>5.1989677054573606</v>
      </c>
      <c r="I506" s="105">
        <f ca="1">'Census Tract'!M500</f>
        <v>11.291793952597352</v>
      </c>
      <c r="J506" s="29">
        <f ca="1">'Census Tract'!N500</f>
        <v>0.5169649024873233</v>
      </c>
      <c r="K506" s="29">
        <f ca="1">'Census Tract'!O500</f>
        <v>2.4600217618645499</v>
      </c>
      <c r="L506" s="29">
        <f ca="1">'Census Tract'!P500</f>
        <v>11.219643727475967</v>
      </c>
      <c r="M506" s="105">
        <f ca="1">'Census Tract'!Q500</f>
        <v>24.335604524067847</v>
      </c>
      <c r="N506" s="29">
        <f ca="1">'Census Tract'!R500</f>
        <v>0.21522974366378261</v>
      </c>
      <c r="O506" s="29">
        <f ca="1">'Census Tract'!S500</f>
        <v>1.0223704066129216</v>
      </c>
      <c r="P506" s="29">
        <f ca="1">'Census Tract'!T500</f>
        <v>4.4858713421461447</v>
      </c>
      <c r="Q506" s="105">
        <f ca="1">'Census Tract'!U500</f>
        <v>9.637012850195692</v>
      </c>
    </row>
    <row r="507" spans="1:17" x14ac:dyDescent="0.25">
      <c r="A507" s="80" t="s">
        <v>268</v>
      </c>
      <c r="B507" s="4" t="str">
        <f>'Census Tract'!A501</f>
        <v>Multnomah</v>
      </c>
      <c r="C507" s="4" t="str">
        <f>'Census Tract'!B501</f>
        <v>Portland</v>
      </c>
      <c r="D507" s="4">
        <f>'Census Tract'!C501</f>
        <v>41051002600</v>
      </c>
      <c r="E507" s="4">
        <f>'Census Tract'!D501</f>
        <v>1</v>
      </c>
      <c r="F507" s="29">
        <f ca="1">'Census Tract'!J501</f>
        <v>0.56038177820130475</v>
      </c>
      <c r="G507" s="29">
        <f ca="1">'Census Tract'!K501</f>
        <v>2.7848566665543659</v>
      </c>
      <c r="H507" s="29">
        <f ca="1">'Census Tract'!L501</f>
        <v>12.814195732173539</v>
      </c>
      <c r="I507" s="105">
        <f ca="1">'Census Tract'!M501</f>
        <v>27.83153619593929</v>
      </c>
      <c r="J507" s="29">
        <f ca="1">'Census Tract'!N501</f>
        <v>0.43765104055311743</v>
      </c>
      <c r="K507" s="29">
        <f ca="1">'Census Tract'!O501</f>
        <v>2.0825999573341134</v>
      </c>
      <c r="L507" s="29">
        <f ca="1">'Census Tract'!P501</f>
        <v>9.4983019704814904</v>
      </c>
      <c r="M507" s="105">
        <f ca="1">'Census Tract'!Q501</f>
        <v>20.601983986153897</v>
      </c>
      <c r="N507" s="29">
        <f ca="1">'Census Tract'!R501</f>
        <v>0.18220873567861795</v>
      </c>
      <c r="O507" s="29">
        <f ca="1">'Census Tract'!S501</f>
        <v>0.86551615038475616</v>
      </c>
      <c r="P507" s="29">
        <f ca="1">'Census Tract'!T501</f>
        <v>3.7976393585555095</v>
      </c>
      <c r="Q507" s="105">
        <f ca="1">'Census Tract'!U501</f>
        <v>8.1584817101105465</v>
      </c>
    </row>
    <row r="508" spans="1:17" x14ac:dyDescent="0.25">
      <c r="A508" s="80" t="s">
        <v>268</v>
      </c>
      <c r="B508" s="4" t="str">
        <f>'Census Tract'!A502</f>
        <v>Multnomah</v>
      </c>
      <c r="C508" s="4" t="str">
        <f>'Census Tract'!B502</f>
        <v>Portland</v>
      </c>
      <c r="D508" s="4">
        <f>'Census Tract'!C502</f>
        <v>41051009101</v>
      </c>
      <c r="E508" s="4">
        <f>'Census Tract'!D502</f>
        <v>1</v>
      </c>
      <c r="F508" s="29">
        <f ca="1">'Census Tract'!J502</f>
        <v>0.40063040443346187</v>
      </c>
      <c r="G508" s="29">
        <f ca="1">'Census Tract'!K502</f>
        <v>1.9909609769825674</v>
      </c>
      <c r="H508" s="29">
        <f ca="1">'Census Tract'!L502</f>
        <v>9.1611765734931474</v>
      </c>
      <c r="I508" s="105">
        <f ca="1">'Census Tract'!M502</f>
        <v>19.897434277704587</v>
      </c>
      <c r="J508" s="29">
        <f ca="1">'Census Tract'!N502</f>
        <v>0.748257422020007</v>
      </c>
      <c r="K508" s="29">
        <f ca="1">'Census Tract'!O502</f>
        <v>3.5606470241778569</v>
      </c>
      <c r="L508" s="29">
        <f ca="1">'Census Tract'!P502</f>
        <v>16.23936489907063</v>
      </c>
      <c r="M508" s="105">
        <f ca="1">'Census Tract'!Q502</f>
        <v>35.223468008882762</v>
      </c>
      <c r="N508" s="29">
        <f ca="1">'Census Tract'!R502</f>
        <v>0.31152453940495123</v>
      </c>
      <c r="O508" s="29">
        <f ca="1">'Census Tract'!S502</f>
        <v>1.4797837166914629</v>
      </c>
      <c r="P508" s="29">
        <f ca="1">'Census Tract'!T502</f>
        <v>6.4928711984853011</v>
      </c>
      <c r="Q508" s="105">
        <f ca="1">'Census Tract'!U502</f>
        <v>13.948657552120634</v>
      </c>
    </row>
    <row r="509" spans="1:17" x14ac:dyDescent="0.25">
      <c r="A509" s="80" t="s">
        <v>268</v>
      </c>
      <c r="B509" s="4" t="str">
        <f>'Census Tract'!A503</f>
        <v>Multnomah</v>
      </c>
      <c r="C509" s="4" t="str">
        <f>'Census Tract'!B503</f>
        <v>Portland</v>
      </c>
      <c r="D509" s="4">
        <f>'Census Tract'!C503</f>
        <v>41051008700</v>
      </c>
      <c r="E509" s="4">
        <f>'Census Tract'!D503</f>
        <v>1</v>
      </c>
      <c r="F509" s="29">
        <f ca="1">'Census Tract'!J503</f>
        <v>0.223351450471655</v>
      </c>
      <c r="G509" s="29">
        <f ca="1">'Census Tract'!K503</f>
        <v>1.1099607446677813</v>
      </c>
      <c r="H509" s="29">
        <f ca="1">'Census Tract'!L503</f>
        <v>5.1073559397224297</v>
      </c>
      <c r="I509" s="105">
        <f ca="1">'Census Tract'!M503</f>
        <v>11.092819609820307</v>
      </c>
      <c r="J509" s="29">
        <f ca="1">'Census Tract'!N503</f>
        <v>0.81094861827937914</v>
      </c>
      <c r="K509" s="29">
        <f ca="1">'Census Tract'!O503</f>
        <v>3.8589684505132915</v>
      </c>
      <c r="L509" s="29">
        <f ca="1">'Census Tract'!P503</f>
        <v>17.599946407593208</v>
      </c>
      <c r="M509" s="105">
        <f ca="1">'Census Tract'!Q503</f>
        <v>38.174593224479409</v>
      </c>
      <c r="N509" s="29">
        <f ca="1">'Census Tract'!R503</f>
        <v>0.33762497685430287</v>
      </c>
      <c r="O509" s="29">
        <f ca="1">'Census Tract'!S503</f>
        <v>1.6037643264047432</v>
      </c>
      <c r="P509" s="29">
        <f ca="1">'Census Tract'!T503</f>
        <v>7.0368629459940655</v>
      </c>
      <c r="Q509" s="105">
        <f ca="1">'Census Tract'!U503</f>
        <v>15.117316896379551</v>
      </c>
    </row>
    <row r="510" spans="1:17" x14ac:dyDescent="0.25">
      <c r="A510" s="80" t="s">
        <v>268</v>
      </c>
      <c r="B510" s="4" t="str">
        <f>'Census Tract'!A504</f>
        <v>Multnomah</v>
      </c>
      <c r="C510" s="4" t="str">
        <f>'Census Tract'!B504</f>
        <v>Portland</v>
      </c>
      <c r="D510" s="4">
        <f>'Census Tract'!C504</f>
        <v>41051005600</v>
      </c>
      <c r="E510" s="4">
        <f>'Census Tract'!D504</f>
        <v>1</v>
      </c>
      <c r="F510" s="29">
        <f ca="1">'Census Tract'!J504</f>
        <v>2.6697008575434817</v>
      </c>
      <c r="G510" s="29">
        <f ca="1">'Census Tract'!K504</f>
        <v>13.267266210367582</v>
      </c>
      <c r="H510" s="29">
        <f ca="1">'Census Tract'!L504</f>
        <v>61.047790391614953</v>
      </c>
      <c r="I510" s="105">
        <f ca="1">'Census Tract'!M504</f>
        <v>132.59152766805394</v>
      </c>
      <c r="J510" s="29">
        <f ca="1">'Census Tract'!N504</f>
        <v>0.37092291120128568</v>
      </c>
      <c r="K510" s="29">
        <f ca="1">'Census Tract'!O504</f>
        <v>1.7650684391513214</v>
      </c>
      <c r="L510" s="29">
        <f ca="1">'Census Tract'!P504</f>
        <v>8.0501072587585938</v>
      </c>
      <c r="M510" s="105">
        <f ca="1">'Census Tract'!Q504</f>
        <v>17.460824192280189</v>
      </c>
      <c r="N510" s="29">
        <f ca="1">'Census Tract'!R504</f>
        <v>0.15442758824199743</v>
      </c>
      <c r="O510" s="29">
        <f ca="1">'Census Tract'!S504</f>
        <v>0.73355194080357522</v>
      </c>
      <c r="P510" s="29">
        <f ca="1">'Census Tract'!T504</f>
        <v>3.2186178394268619</v>
      </c>
      <c r="Q510" s="105">
        <f ca="1">'Census Tract'!U504</f>
        <v>6.91456778686526</v>
      </c>
    </row>
    <row r="511" spans="1:17" x14ac:dyDescent="0.25">
      <c r="A511" s="80" t="s">
        <v>268</v>
      </c>
      <c r="B511" s="4" t="str">
        <f>'Census Tract'!A505</f>
        <v>Multnomah</v>
      </c>
      <c r="C511" s="4" t="str">
        <f>'Census Tract'!B505</f>
        <v>Portland</v>
      </c>
      <c r="D511" s="4">
        <f>'Census Tract'!C505</f>
        <v>41051001900</v>
      </c>
      <c r="E511" s="4">
        <f>'Census Tract'!D505</f>
        <v>1</v>
      </c>
      <c r="F511" s="29">
        <f ca="1">'Census Tract'!J505</f>
        <v>0.42717216872717872</v>
      </c>
      <c r="G511" s="29">
        <f ca="1">'Census Tract'!K505</f>
        <v>2.1228621417076621</v>
      </c>
      <c r="H511" s="29">
        <f ca="1">'Census Tract'!L505</f>
        <v>9.7681045214870679</v>
      </c>
      <c r="I511" s="105">
        <f ca="1">'Census Tract'!M505</f>
        <v>21.215639298602515</v>
      </c>
      <c r="J511" s="29">
        <f ca="1">'Census Tract'!N505</f>
        <v>0.85891688208389894</v>
      </c>
      <c r="K511" s="29">
        <f ca="1">'Census Tract'!O505</f>
        <v>4.0872295418760105</v>
      </c>
      <c r="L511" s="29">
        <f ca="1">'Census Tract'!P505</f>
        <v>18.640997410326396</v>
      </c>
      <c r="M511" s="105">
        <f ca="1">'Census Tract'!Q505</f>
        <v>40.432651154595035</v>
      </c>
      <c r="N511" s="29">
        <f ca="1">'Census Tract'!R505</f>
        <v>0.35759576611479171</v>
      </c>
      <c r="O511" s="29">
        <f ca="1">'Census Tract'!S505</f>
        <v>1.6986282777762685</v>
      </c>
      <c r="P511" s="29">
        <f ca="1">'Census Tract'!T505</f>
        <v>7.453099055830319</v>
      </c>
      <c r="Q511" s="105">
        <f ca="1">'Census Tract'!U505</f>
        <v>16.011518364335238</v>
      </c>
    </row>
    <row r="512" spans="1:17" x14ac:dyDescent="0.25">
      <c r="A512" s="80" t="s">
        <v>268</v>
      </c>
      <c r="B512" s="4" t="str">
        <f>'Census Tract'!A506</f>
        <v>Multnomah</v>
      </c>
      <c r="C512" s="4" t="str">
        <f>'Census Tract'!B506</f>
        <v>Portland</v>
      </c>
      <c r="D512" s="4">
        <f>'Census Tract'!C506</f>
        <v>41051001301</v>
      </c>
      <c r="E512" s="4">
        <f>'Census Tract'!D506</f>
        <v>1</v>
      </c>
      <c r="F512" s="29">
        <f ca="1">'Census Tract'!J506</f>
        <v>0.93747514637430085</v>
      </c>
      <c r="G512" s="29">
        <f ca="1">'Census Tract'!K506</f>
        <v>4.6588486861392076</v>
      </c>
      <c r="H512" s="29">
        <f ca="1">'Census Tract'!L506</f>
        <v>21.437153181973965</v>
      </c>
      <c r="I512" s="105">
        <f ca="1">'Census Tract'!M506</f>
        <v>46.559996209828732</v>
      </c>
      <c r="J512" s="29">
        <f ca="1">'Census Tract'!N506</f>
        <v>0.62738689589871732</v>
      </c>
      <c r="K512" s="29">
        <f ca="1">'Census Tract'!O506</f>
        <v>2.985474274159917</v>
      </c>
      <c r="L512" s="29">
        <f ca="1">'Census Tract'!P506</f>
        <v>13.616122520896415</v>
      </c>
      <c r="M512" s="105">
        <f ca="1">'Census Tract'!Q506</f>
        <v>29.53360916517558</v>
      </c>
      <c r="N512" s="29">
        <f ca="1">'Census Tract'!R506</f>
        <v>0.26120210508025427</v>
      </c>
      <c r="O512" s="29">
        <f ca="1">'Census Tract'!S506</f>
        <v>1.2407453441760854</v>
      </c>
      <c r="P512" s="29">
        <f ca="1">'Census Tract'!T506</f>
        <v>5.4440386246899921</v>
      </c>
      <c r="Q512" s="105">
        <f ca="1">'Census Tract'!U506</f>
        <v>11.69544692246992</v>
      </c>
    </row>
    <row r="513" spans="1:17" x14ac:dyDescent="0.25">
      <c r="A513" s="80" t="s">
        <v>268</v>
      </c>
      <c r="B513" s="4" t="str">
        <f>'Census Tract'!A507</f>
        <v>Multnomah</v>
      </c>
      <c r="C513" s="4" t="str">
        <f>'Census Tract'!B507</f>
        <v>Portland</v>
      </c>
      <c r="D513" s="4">
        <f>'Census Tract'!C507</f>
        <v>41051004900</v>
      </c>
      <c r="E513" s="4">
        <f>'Census Tract'!D507</f>
        <v>1</v>
      </c>
      <c r="F513" s="29">
        <f ca="1">'Census Tract'!J507</f>
        <v>2.442343103027492</v>
      </c>
      <c r="G513" s="29">
        <f ca="1">'Census Tract'!K507</f>
        <v>12.137395855929975</v>
      </c>
      <c r="H513" s="29">
        <f ca="1">'Census Tract'!L507</f>
        <v>55.84882268615759</v>
      </c>
      <c r="I513" s="105">
        <f ca="1">'Census Tract'!M507</f>
        <v>121.29973371545658</v>
      </c>
      <c r="J513" s="29">
        <f ca="1">'Census Tract'!N507</f>
        <v>0.6074396970889171</v>
      </c>
      <c r="K513" s="29">
        <f ca="1">'Census Tract'!O507</f>
        <v>2.8905538203259149</v>
      </c>
      <c r="L513" s="29">
        <f ca="1">'Census Tract'!P507</f>
        <v>13.183210222730141</v>
      </c>
      <c r="M513" s="105">
        <f ca="1">'Census Tract'!Q507</f>
        <v>28.594614778394828</v>
      </c>
      <c r="N513" s="29">
        <f ca="1">'Census Tract'!R507</f>
        <v>0.25289742043727875</v>
      </c>
      <c r="O513" s="29">
        <f ca="1">'Census Tract'!S507</f>
        <v>1.2012969683582235</v>
      </c>
      <c r="P513" s="29">
        <f ca="1">'Census Tract'!T507</f>
        <v>5.2709503413917487</v>
      </c>
      <c r="Q513" s="105">
        <f ca="1">'Census Tract'!U507</f>
        <v>11.323600767478446</v>
      </c>
    </row>
    <row r="514" spans="1:17" x14ac:dyDescent="0.25">
      <c r="A514" s="80" t="s">
        <v>268</v>
      </c>
      <c r="B514" s="4" t="str">
        <f>'Census Tract'!A508</f>
        <v>Multnomah</v>
      </c>
      <c r="C514" s="4" t="str">
        <f>'Census Tract'!B508</f>
        <v>Gresham</v>
      </c>
      <c r="D514" s="4">
        <f>'Census Tract'!C508</f>
        <v>41051009801</v>
      </c>
      <c r="E514" s="4">
        <f>'Census Tract'!D508</f>
        <v>1</v>
      </c>
      <c r="F514" s="29">
        <f ca="1">'Census Tract'!J508</f>
        <v>1.0661776637985503</v>
      </c>
      <c r="G514" s="29">
        <f ca="1">'Census Tract'!K508</f>
        <v>5.2984448999948572</v>
      </c>
      <c r="H514" s="29">
        <f ca="1">'Census Tract'!L508</f>
        <v>24.380181156208636</v>
      </c>
      <c r="I514" s="105">
        <f ca="1">'Census Tract'!M508</f>
        <v>52.952046971541328</v>
      </c>
      <c r="J514" s="29">
        <f ca="1">'Census Tract'!N508</f>
        <v>0.49250583728006808</v>
      </c>
      <c r="K514" s="29">
        <f ca="1">'Census Tract'!O508</f>
        <v>2.3436312053776183</v>
      </c>
      <c r="L514" s="29">
        <f ca="1">'Census Tract'!P508</f>
        <v>10.688810790438746</v>
      </c>
      <c r="M514" s="105">
        <f ca="1">'Census Tract'!Q508</f>
        <v>23.184218549800967</v>
      </c>
      <c r="N514" s="29">
        <f ca="1">'Census Tract'!R508</f>
        <v>0.20504661844680064</v>
      </c>
      <c r="O514" s="29">
        <f ca="1">'Census Tract'!S508</f>
        <v>0.9739991838838763</v>
      </c>
      <c r="P514" s="29">
        <f ca="1">'Census Tract'!T508</f>
        <v>4.273632137625679</v>
      </c>
      <c r="Q514" s="105">
        <f ca="1">'Census Tract'!U508</f>
        <v>9.1810586363370987</v>
      </c>
    </row>
    <row r="515" spans="1:17" x14ac:dyDescent="0.25">
      <c r="A515" s="80" t="s">
        <v>268</v>
      </c>
      <c r="B515" s="4" t="str">
        <f>'Census Tract'!A509</f>
        <v>Multnomah</v>
      </c>
      <c r="C515" s="4" t="str">
        <f>'Census Tract'!B509</f>
        <v>Portland</v>
      </c>
      <c r="D515" s="4">
        <f>'Census Tract'!C509</f>
        <v>41051002303</v>
      </c>
      <c r="E515" s="4">
        <f>'Census Tract'!D509</f>
        <v>1</v>
      </c>
      <c r="F515" s="29">
        <f ca="1">'Census Tract'!J509</f>
        <v>10.379332202859914</v>
      </c>
      <c r="G515" s="29">
        <f ca="1">'Census Tract'!K509</f>
        <v>51.580821511175863</v>
      </c>
      <c r="H515" s="29">
        <f ca="1">'Census Tract'!L509</f>
        <v>237.34318207777369</v>
      </c>
      <c r="I515" s="105">
        <f ca="1">'Census Tract'!M509</f>
        <v>515.49277854963157</v>
      </c>
      <c r="J515" s="29">
        <f ca="1">'Census Tract'!N509</f>
        <v>0.31274358133936819</v>
      </c>
      <c r="K515" s="29">
        <f ca="1">'Census Tract'!O509</f>
        <v>1.4882171154688155</v>
      </c>
      <c r="L515" s="29">
        <f ca="1">'Census Tract'!P509</f>
        <v>6.7874463891069565</v>
      </c>
      <c r="M515" s="105">
        <f ca="1">'Census Tract'!Q509</f>
        <v>14.72209056416966</v>
      </c>
      <c r="N515" s="29">
        <f ca="1">'Census Tract'!R509</f>
        <v>0.13020559136665211</v>
      </c>
      <c r="O515" s="29">
        <f ca="1">'Census Tract'!S509</f>
        <v>0.61849417800147788</v>
      </c>
      <c r="P515" s="29">
        <f ca="1">'Census Tract'!T509</f>
        <v>2.7137770131403181</v>
      </c>
      <c r="Q515" s="105">
        <f ca="1">'Census Tract'!U509</f>
        <v>5.8300165014734615</v>
      </c>
    </row>
    <row r="516" spans="1:17" x14ac:dyDescent="0.25">
      <c r="A516" s="80" t="s">
        <v>268</v>
      </c>
      <c r="B516" s="4" t="str">
        <f>'Census Tract'!A510</f>
        <v>Multnomah</v>
      </c>
      <c r="C516" s="4" t="str">
        <f>'Census Tract'!B510</f>
        <v>Portland</v>
      </c>
      <c r="D516" s="4">
        <f>'Census Tract'!C510</f>
        <v>41051006900</v>
      </c>
      <c r="E516" s="4">
        <f>'Census Tract'!D510</f>
        <v>1</v>
      </c>
      <c r="F516" s="29">
        <f ca="1">'Census Tract'!J510</f>
        <v>0.62398185490511693</v>
      </c>
      <c r="G516" s="29">
        <f ca="1">'Census Tract'!K510</f>
        <v>3.1009217216503484</v>
      </c>
      <c r="H516" s="29">
        <f ca="1">'Census Tract'!L510</f>
        <v>14.268532513215577</v>
      </c>
      <c r="I516" s="105">
        <f ca="1">'Census Tract'!M510</f>
        <v>30.990253887524894</v>
      </c>
      <c r="J516" s="29">
        <f ca="1">'Census Tract'!N510</f>
        <v>0.59224183132906938</v>
      </c>
      <c r="K516" s="29">
        <f ca="1">'Census Tract'!O510</f>
        <v>2.8182334745476281</v>
      </c>
      <c r="L516" s="29">
        <f ca="1">'Census Tract'!P510</f>
        <v>12.853372281270122</v>
      </c>
      <c r="M516" s="105">
        <f ca="1">'Census Tract'!Q510</f>
        <v>27.879190483704729</v>
      </c>
      <c r="N516" s="29">
        <f ca="1">'Census Tract'!R510</f>
        <v>0.24657004166167831</v>
      </c>
      <c r="O516" s="29">
        <f ca="1">'Census Tract'!S510</f>
        <v>1.171241062973186</v>
      </c>
      <c r="P516" s="29">
        <f ca="1">'Census Tract'!T510</f>
        <v>5.1390735541168961</v>
      </c>
      <c r="Q516" s="105">
        <f ca="1">'Census Tract'!U510</f>
        <v>11.040289411294467</v>
      </c>
    </row>
    <row r="517" spans="1:17" x14ac:dyDescent="0.25">
      <c r="A517" s="80" t="s">
        <v>268</v>
      </c>
      <c r="B517" s="4" t="str">
        <f>'Census Tract'!A511</f>
        <v>Multnomah</v>
      </c>
      <c r="C517" s="4" t="str">
        <f>'Census Tract'!B511</f>
        <v>Portland</v>
      </c>
      <c r="D517" s="4">
        <f>'Census Tract'!C511</f>
        <v>41051007100</v>
      </c>
      <c r="E517" s="4">
        <f>'Census Tract'!D511</f>
        <v>0</v>
      </c>
      <c r="F517" s="29">
        <f ca="1">'Census Tract'!J511</f>
        <v>0.99569036957267054</v>
      </c>
      <c r="G517" s="29">
        <f ca="1">'Census Tract'!K511</f>
        <v>5.022635907340474</v>
      </c>
      <c r="H517" s="29">
        <f ca="1">'Census Tract'!L511</f>
        <v>23.272684398450792</v>
      </c>
      <c r="I517" s="105">
        <f ca="1">'Census Tract'!M511</f>
        <v>50.625467654020063</v>
      </c>
      <c r="J517" s="29">
        <f ca="1">'Census Tract'!N511</f>
        <v>0.83937863237435018</v>
      </c>
      <c r="K517" s="29">
        <f ca="1">'Census Tract'!O511</f>
        <v>4.3872569260173595</v>
      </c>
      <c r="L517" s="29">
        <f ca="1">'Census Tract'!P511</f>
        <v>20.468485626101707</v>
      </c>
      <c r="M517" s="105">
        <f ca="1">'Census Tract'!Q511</f>
        <v>44.569982836158943</v>
      </c>
      <c r="N517" s="29">
        <f ca="1">'Census Tract'!R511</f>
        <v>0.57325766685580104</v>
      </c>
      <c r="O517" s="29">
        <f ca="1">'Census Tract'!S511</f>
        <v>2.9697217392417481</v>
      </c>
      <c r="P517" s="29">
        <f ca="1">'Census Tract'!T511</f>
        <v>13.684390664755995</v>
      </c>
      <c r="Q517" s="105">
        <f ca="1">'Census Tract'!U511</f>
        <v>29.741863457399973</v>
      </c>
    </row>
    <row r="518" spans="1:17" x14ac:dyDescent="0.25">
      <c r="A518" s="80" t="s">
        <v>268</v>
      </c>
      <c r="B518" s="4" t="str">
        <f>'Census Tract'!A512</f>
        <v>Multnomah</v>
      </c>
      <c r="C518" s="4" t="str">
        <f>'Census Tract'!B512</f>
        <v>Portland</v>
      </c>
      <c r="D518" s="4">
        <f>'Census Tract'!C512</f>
        <v>41051002901</v>
      </c>
      <c r="E518" s="4">
        <f>'Census Tract'!D512</f>
        <v>1</v>
      </c>
      <c r="F518" s="29">
        <f ca="1">'Census Tract'!J512</f>
        <v>0.39311858435033448</v>
      </c>
      <c r="G518" s="29">
        <f ca="1">'Census Tract'!K512</f>
        <v>1.953630458664144</v>
      </c>
      <c r="H518" s="29">
        <f ca="1">'Census Tract'!L512</f>
        <v>8.9894045127401494</v>
      </c>
      <c r="I518" s="105">
        <f ca="1">'Census Tract'!M512</f>
        <v>19.524357384997625</v>
      </c>
      <c r="J518" s="29">
        <f ca="1">'Census Tract'!N512</f>
        <v>0.76986688739729059</v>
      </c>
      <c r="K518" s="29">
        <f ca="1">'Census Tract'!O512</f>
        <v>3.6634775158313593</v>
      </c>
      <c r="L518" s="29">
        <f ca="1">'Census Tract'!P512</f>
        <v>16.708353222084096</v>
      </c>
      <c r="M518" s="105">
        <f ca="1">'Census Tract'!Q512</f>
        <v>36.240711927895241</v>
      </c>
      <c r="N518" s="29">
        <f ca="1">'Census Tract'!R512</f>
        <v>0.32052128110150807</v>
      </c>
      <c r="O518" s="29">
        <f ca="1">'Census Tract'!S512</f>
        <v>1.5225194571608134</v>
      </c>
      <c r="P518" s="29">
        <f ca="1">'Census Tract'!T512</f>
        <v>6.6803835053917311</v>
      </c>
      <c r="Q518" s="105">
        <f ca="1">'Census Tract'!U512</f>
        <v>14.351490886694732</v>
      </c>
    </row>
    <row r="519" spans="1:17" x14ac:dyDescent="0.25">
      <c r="A519" s="80" t="s">
        <v>268</v>
      </c>
      <c r="B519" s="4" t="str">
        <f>'Census Tract'!A513</f>
        <v>Multnomah</v>
      </c>
      <c r="C519" s="4" t="str">
        <f>'Census Tract'!B513</f>
        <v>Portland</v>
      </c>
      <c r="D519" s="4">
        <f>'Census Tract'!C513</f>
        <v>41051003802</v>
      </c>
      <c r="E519" s="4">
        <f>'Census Tract'!D513</f>
        <v>1</v>
      </c>
      <c r="F519" s="29">
        <f ca="1">'Census Tract'!J513</f>
        <v>0.45221156900427012</v>
      </c>
      <c r="G519" s="29">
        <f ca="1">'Census Tract'!K513</f>
        <v>2.2472972027690727</v>
      </c>
      <c r="H519" s="29">
        <f ca="1">'Census Tract'!L513</f>
        <v>10.34067805733039</v>
      </c>
      <c r="I519" s="105">
        <f ca="1">'Census Tract'!M513</f>
        <v>22.459228940959051</v>
      </c>
      <c r="J519" s="29">
        <f ca="1">'Census Tract'!N513</f>
        <v>0.49060610406008709</v>
      </c>
      <c r="K519" s="29">
        <f ca="1">'Census Tract'!O513</f>
        <v>2.3345911621553324</v>
      </c>
      <c r="L519" s="29">
        <f ca="1">'Census Tract'!P513</f>
        <v>10.647581047756244</v>
      </c>
      <c r="M519" s="105">
        <f ca="1">'Census Tract'!Q513</f>
        <v>23.094790512964703</v>
      </c>
      <c r="N519" s="29">
        <f ca="1">'Census Tract'!R513</f>
        <v>0.20425569609985061</v>
      </c>
      <c r="O519" s="29">
        <f ca="1">'Census Tract'!S513</f>
        <v>0.97024219571074666</v>
      </c>
      <c r="P519" s="29">
        <f ca="1">'Census Tract'!T513</f>
        <v>4.2571475392163221</v>
      </c>
      <c r="Q519" s="105">
        <f ca="1">'Census Tract'!U513</f>
        <v>9.1456447168141004</v>
      </c>
    </row>
    <row r="520" spans="1:17" x14ac:dyDescent="0.25">
      <c r="A520" s="80" t="s">
        <v>268</v>
      </c>
      <c r="B520" s="4" t="str">
        <f>'Census Tract'!A514</f>
        <v>Multnomah</v>
      </c>
      <c r="C520" s="4" t="str">
        <f>'Census Tract'!B514</f>
        <v>Portland</v>
      </c>
      <c r="D520" s="4">
        <f>'Census Tract'!C514</f>
        <v>41051001101</v>
      </c>
      <c r="E520" s="4">
        <f>'Census Tract'!D514</f>
        <v>1</v>
      </c>
      <c r="F520" s="29">
        <f ca="1">'Census Tract'!J514</f>
        <v>6.1111160316269189</v>
      </c>
      <c r="G520" s="29">
        <f ca="1">'Census Tract'!K514</f>
        <v>30.369621002647836</v>
      </c>
      <c r="H520" s="29">
        <f ca="1">'Census Tract'!L514</f>
        <v>139.74229715792109</v>
      </c>
      <c r="I520" s="105">
        <f ca="1">'Census Tract'!M514</f>
        <v>303.51048811353633</v>
      </c>
      <c r="J520" s="29">
        <f ca="1">'Census Tract'!N514</f>
        <v>0.31986758091429685</v>
      </c>
      <c r="K520" s="29">
        <f ca="1">'Census Tract'!O514</f>
        <v>1.5221172775523877</v>
      </c>
      <c r="L520" s="29">
        <f ca="1">'Census Tract'!P514</f>
        <v>6.94205792416634</v>
      </c>
      <c r="M520" s="105">
        <f ca="1">'Census Tract'!Q514</f>
        <v>15.057445702305641</v>
      </c>
      <c r="N520" s="29">
        <f ca="1">'Census Tract'!R514</f>
        <v>0.13317155016771479</v>
      </c>
      <c r="O520" s="29">
        <f ca="1">'Census Tract'!S514</f>
        <v>0.63258288365071424</v>
      </c>
      <c r="P520" s="29">
        <f ca="1">'Census Tract'!T514</f>
        <v>2.7755942571754044</v>
      </c>
      <c r="Q520" s="105">
        <f ca="1">'Census Tract'!U514</f>
        <v>5.9628186996847017</v>
      </c>
    </row>
    <row r="521" spans="1:17" x14ac:dyDescent="0.25">
      <c r="A521" s="80" t="s">
        <v>268</v>
      </c>
      <c r="B521" s="4" t="str">
        <f>'Census Tract'!A515</f>
        <v>Multnomah</v>
      </c>
      <c r="C521" s="4" t="str">
        <f>'Census Tract'!B515</f>
        <v>Portland</v>
      </c>
      <c r="D521" s="4">
        <f>'Census Tract'!C515</f>
        <v>41051008001</v>
      </c>
      <c r="E521" s="4">
        <f>'Census Tract'!D515</f>
        <v>1</v>
      </c>
      <c r="F521" s="29">
        <f ca="1">'Census Tract'!J515</f>
        <v>0.43268083678813879</v>
      </c>
      <c r="G521" s="29">
        <f ca="1">'Census Tract'!K515</f>
        <v>2.1502378551411723</v>
      </c>
      <c r="H521" s="29">
        <f ca="1">'Census Tract'!L515</f>
        <v>9.8940706993725982</v>
      </c>
      <c r="I521" s="105">
        <f ca="1">'Census Tract'!M515</f>
        <v>21.489229019920952</v>
      </c>
      <c r="J521" s="29">
        <f ca="1">'Census Tract'!N515</f>
        <v>0.51150316947987784</v>
      </c>
      <c r="K521" s="29">
        <f ca="1">'Census Tract'!O515</f>
        <v>2.4340316376004774</v>
      </c>
      <c r="L521" s="29">
        <f ca="1">'Census Tract'!P515</f>
        <v>11.10110821726377</v>
      </c>
      <c r="M521" s="105">
        <f ca="1">'Census Tract'!Q515</f>
        <v>24.078498918163589</v>
      </c>
      <c r="N521" s="29">
        <f ca="1">'Census Tract'!R515</f>
        <v>0.21295584191630118</v>
      </c>
      <c r="O521" s="29">
        <f ca="1">'Census Tract'!S515</f>
        <v>1.0115690656151735</v>
      </c>
      <c r="P521" s="29">
        <f ca="1">'Census Tract'!T515</f>
        <v>4.4384781217192444</v>
      </c>
      <c r="Q521" s="105">
        <f ca="1">'Census Tract'!U515</f>
        <v>9.5351978315670731</v>
      </c>
    </row>
    <row r="522" spans="1:17" x14ac:dyDescent="0.25">
      <c r="A522" s="80" t="s">
        <v>268</v>
      </c>
      <c r="B522" s="4" t="str">
        <f>'Census Tract'!A516</f>
        <v>Multnomah</v>
      </c>
      <c r="C522" s="4" t="str">
        <f>'Census Tract'!B516</f>
        <v>Portland</v>
      </c>
      <c r="D522" s="4">
        <f>'Census Tract'!C516</f>
        <v>41051980000</v>
      </c>
      <c r="E522" s="4">
        <f>'Census Tract'!D516</f>
        <v>1</v>
      </c>
      <c r="F522" s="29">
        <f ca="1">'Census Tract'!J516</f>
        <v>6.3399761501595346</v>
      </c>
      <c r="G522" s="29">
        <f ca="1">'Census Tract'!K516</f>
        <v>31.506957460749128</v>
      </c>
      <c r="H522" s="29">
        <f ca="1">'Census Tract'!L516</f>
        <v>144.97561927552906</v>
      </c>
      <c r="I522" s="105">
        <f ca="1">'Census Tract'!M516</f>
        <v>314.87689744467508</v>
      </c>
      <c r="J522" s="29">
        <f ca="1">'Census Tract'!N516</f>
        <v>0</v>
      </c>
      <c r="K522" s="29">
        <f ca="1">'Census Tract'!O516</f>
        <v>0</v>
      </c>
      <c r="L522" s="29">
        <f ca="1">'Census Tract'!P516</f>
        <v>0</v>
      </c>
      <c r="M522" s="105">
        <f ca="1">'Census Tract'!Q516</f>
        <v>0</v>
      </c>
      <c r="N522" s="29">
        <f ca="1">'Census Tract'!R516</f>
        <v>0</v>
      </c>
      <c r="O522" s="29">
        <f ca="1">'Census Tract'!S516</f>
        <v>0</v>
      </c>
      <c r="P522" s="29">
        <f ca="1">'Census Tract'!T516</f>
        <v>0</v>
      </c>
      <c r="Q522" s="105">
        <f ca="1">'Census Tract'!U516</f>
        <v>0</v>
      </c>
    </row>
    <row r="523" spans="1:17" x14ac:dyDescent="0.25">
      <c r="A523" s="80" t="s">
        <v>268</v>
      </c>
      <c r="B523" s="4" t="str">
        <f>'Census Tract'!A517</f>
        <v>Multnomah</v>
      </c>
      <c r="C523" s="4" t="str">
        <f>'Census Tract'!B517</f>
        <v>Portland</v>
      </c>
      <c r="D523" s="4">
        <f>'Census Tract'!C517</f>
        <v>41051006502</v>
      </c>
      <c r="E523" s="4">
        <f>'Census Tract'!D517</f>
        <v>1</v>
      </c>
      <c r="F523" s="29">
        <f ca="1">'Census Tract'!J517</f>
        <v>1.2785117781482853</v>
      </c>
      <c r="G523" s="29">
        <f ca="1">'Census Tract'!K517</f>
        <v>6.3536542177956177</v>
      </c>
      <c r="H523" s="29">
        <f ca="1">'Census Tract'!L517</f>
        <v>29.235604740160007</v>
      </c>
      <c r="I523" s="105">
        <f ca="1">'Census Tract'!M517</f>
        <v>63.497687138724764</v>
      </c>
      <c r="J523" s="29">
        <f ca="1">'Census Tract'!N517</f>
        <v>0.76108062125487863</v>
      </c>
      <c r="K523" s="29">
        <f ca="1">'Census Tract'!O517</f>
        <v>3.6216673159282871</v>
      </c>
      <c r="L523" s="29">
        <f ca="1">'Census Tract'!P517</f>
        <v>16.517665662177521</v>
      </c>
      <c r="M523" s="105">
        <f ca="1">'Census Tract'!Q517</f>
        <v>35.82710725752753</v>
      </c>
      <c r="N523" s="29">
        <f ca="1">'Census Tract'!R517</f>
        <v>0.31686326524686409</v>
      </c>
      <c r="O523" s="29">
        <f ca="1">'Census Tract'!S517</f>
        <v>1.5051433868600885</v>
      </c>
      <c r="P523" s="29">
        <f ca="1">'Census Tract'!T517</f>
        <v>6.6041422377484578</v>
      </c>
      <c r="Q523" s="105">
        <f ca="1">'Census Tract'!U517</f>
        <v>14.187701508900869</v>
      </c>
    </row>
    <row r="524" spans="1:17" x14ac:dyDescent="0.25">
      <c r="A524" s="80" t="s">
        <v>268</v>
      </c>
      <c r="B524" s="4" t="str">
        <f>'Census Tract'!A518</f>
        <v>Multnomah</v>
      </c>
      <c r="C524" s="4" t="str">
        <f>'Census Tract'!B518</f>
        <v>Gresham</v>
      </c>
      <c r="D524" s="4">
        <f>'Census Tract'!C518</f>
        <v>41051009603</v>
      </c>
      <c r="E524" s="4">
        <f>'Census Tract'!D518</f>
        <v>1</v>
      </c>
      <c r="F524" s="29">
        <f ca="1">'Census Tract'!J518</f>
        <v>0.80626868892234194</v>
      </c>
      <c r="G524" s="29">
        <f ca="1">'Census Tract'!K518</f>
        <v>4.0068089661774158</v>
      </c>
      <c r="H524" s="29">
        <f ca="1">'Census Tract'!L518</f>
        <v>18.436867854154954</v>
      </c>
      <c r="I524" s="105">
        <f ca="1">'Census Tract'!M518</f>
        <v>40.043586483880475</v>
      </c>
      <c r="J524" s="29">
        <f ca="1">'Census Tract'!N518</f>
        <v>0.57751889887421681</v>
      </c>
      <c r="K524" s="29">
        <f ca="1">'Census Tract'!O518</f>
        <v>2.7481731395749125</v>
      </c>
      <c r="L524" s="29">
        <f ca="1">'Census Tract'!P518</f>
        <v>12.533841775480729</v>
      </c>
      <c r="M524" s="105">
        <f ca="1">'Census Tract'!Q518</f>
        <v>27.186123198223701</v>
      </c>
      <c r="N524" s="29">
        <f ca="1">'Census Tract'!R518</f>
        <v>0.24044039347281543</v>
      </c>
      <c r="O524" s="29">
        <f ca="1">'Census Tract'!S518</f>
        <v>1.1421244046314307</v>
      </c>
      <c r="P524" s="29">
        <f ca="1">'Census Tract'!T518</f>
        <v>5.0113179164443835</v>
      </c>
      <c r="Q524" s="105">
        <f ca="1">'Census Tract'!U518</f>
        <v>10.765831534991236</v>
      </c>
    </row>
    <row r="525" spans="1:17" x14ac:dyDescent="0.25">
      <c r="A525" s="80" t="s">
        <v>268</v>
      </c>
      <c r="B525" s="4" t="str">
        <f>'Census Tract'!A519</f>
        <v>Multnomah</v>
      </c>
      <c r="C525" s="4" t="str">
        <f>'Census Tract'!B519</f>
        <v>Portland</v>
      </c>
      <c r="D525" s="4">
        <f>'Census Tract'!C519</f>
        <v>41051002100</v>
      </c>
      <c r="E525" s="4">
        <f>'Census Tract'!D519</f>
        <v>1</v>
      </c>
      <c r="F525" s="29">
        <f ca="1">'Census Tract'!J519</f>
        <v>5.3013418266657837</v>
      </c>
      <c r="G525" s="29">
        <f ca="1">'Census Tract'!K519</f>
        <v>26.345391127921818</v>
      </c>
      <c r="H525" s="29">
        <f ca="1">'Census Tract'!L519</f>
        <v>121.22526900874806</v>
      </c>
      <c r="I525" s="105">
        <f ca="1">'Census Tract'!M519</f>
        <v>263.29279907972591</v>
      </c>
      <c r="J525" s="29">
        <f ca="1">'Census Tract'!N519</f>
        <v>0.37163531115877851</v>
      </c>
      <c r="K525" s="29">
        <f ca="1">'Census Tract'!O519</f>
        <v>1.7684584553596785</v>
      </c>
      <c r="L525" s="29">
        <f ca="1">'Census Tract'!P519</f>
        <v>8.0655684122645308</v>
      </c>
      <c r="M525" s="105">
        <f ca="1">'Census Tract'!Q519</f>
        <v>17.494359706093789</v>
      </c>
      <c r="N525" s="29">
        <f ca="1">'Census Tract'!R519</f>
        <v>0.15472418412210368</v>
      </c>
      <c r="O525" s="29">
        <f ca="1">'Census Tract'!S519</f>
        <v>0.73496081136849878</v>
      </c>
      <c r="P525" s="29">
        <f ca="1">'Census Tract'!T519</f>
        <v>3.2247995638303704</v>
      </c>
      <c r="Q525" s="105">
        <f ca="1">'Census Tract'!U519</f>
        <v>6.9278480066863839</v>
      </c>
    </row>
    <row r="526" spans="1:17" x14ac:dyDescent="0.25">
      <c r="A526" s="80" t="s">
        <v>268</v>
      </c>
      <c r="B526" s="4" t="str">
        <f>'Census Tract'!A520</f>
        <v>Multnomah</v>
      </c>
      <c r="C526" s="4" t="str">
        <f>'Census Tract'!B520</f>
        <v>Portland</v>
      </c>
      <c r="D526" s="4">
        <f>'Census Tract'!C520</f>
        <v>41051008901</v>
      </c>
      <c r="E526" s="4">
        <f>'Census Tract'!D520</f>
        <v>1</v>
      </c>
      <c r="F526" s="29">
        <f ca="1">'Census Tract'!J520</f>
        <v>0.41465246858863303</v>
      </c>
      <c r="G526" s="29">
        <f ca="1">'Census Tract'!K520</f>
        <v>2.060644611176957</v>
      </c>
      <c r="H526" s="29">
        <f ca="1">'Census Tract'!L520</f>
        <v>9.4818177535654069</v>
      </c>
      <c r="I526" s="105">
        <f ca="1">'Census Tract'!M520</f>
        <v>20.593844477424245</v>
      </c>
      <c r="J526" s="29">
        <f ca="1">'Census Tract'!N520</f>
        <v>1.6655911006183208</v>
      </c>
      <c r="K526" s="29">
        <f ca="1">'Census Tract'!O520</f>
        <v>7.9258578951391589</v>
      </c>
      <c r="L526" s="29">
        <f ca="1">'Census Tract'!P520</f>
        <v>36.148176896883975</v>
      </c>
      <c r="M526" s="105">
        <f ca="1">'Census Tract'!Q520</f>
        <v>78.40603129619285</v>
      </c>
      <c r="N526" s="29">
        <f ca="1">'Census Tract'!R520</f>
        <v>0.69344116768845698</v>
      </c>
      <c r="O526" s="29">
        <f ca="1">'Census Tract'!S520</f>
        <v>3.2939393807914699</v>
      </c>
      <c r="P526" s="29">
        <f ca="1">'Census Tract'!T520</f>
        <v>14.452871655403333</v>
      </c>
      <c r="Q526" s="105">
        <f ca="1">'Census Tract'!U520</f>
        <v>31.049153941788049</v>
      </c>
    </row>
    <row r="527" spans="1:17" x14ac:dyDescent="0.25">
      <c r="A527" s="80" t="s">
        <v>268</v>
      </c>
      <c r="B527" s="4" t="str">
        <f>'Census Tract'!A521</f>
        <v>Multnomah</v>
      </c>
      <c r="C527" s="4" t="str">
        <f>'Census Tract'!B521</f>
        <v>Portland</v>
      </c>
      <c r="D527" s="4">
        <f>'Census Tract'!C521</f>
        <v>41051008100</v>
      </c>
      <c r="E527" s="4">
        <f>'Census Tract'!D521</f>
        <v>1</v>
      </c>
      <c r="F527" s="29">
        <f ca="1">'Census Tract'!J521</f>
        <v>2.6346456971555536</v>
      </c>
      <c r="G527" s="29">
        <f ca="1">'Census Tract'!K521</f>
        <v>13.093057124881607</v>
      </c>
      <c r="H527" s="29">
        <f ca="1">'Census Tract'!L521</f>
        <v>60.246187441434301</v>
      </c>
      <c r="I527" s="105">
        <f ca="1">'Census Tract'!M521</f>
        <v>130.85050216875479</v>
      </c>
      <c r="J527" s="29">
        <f ca="1">'Census Tract'!N521</f>
        <v>0.9895235409575911</v>
      </c>
      <c r="K527" s="29">
        <f ca="1">'Census Tract'!O521</f>
        <v>4.7087325134081661</v>
      </c>
      <c r="L527" s="29">
        <f ca="1">'Census Tract'!P521</f>
        <v>21.475542219748437</v>
      </c>
      <c r="M527" s="105">
        <f ca="1">'Census Tract'!Q521</f>
        <v>46.580828687088058</v>
      </c>
      <c r="N527" s="29">
        <f ca="1">'Census Tract'!R521</f>
        <v>0.41197167746760771</v>
      </c>
      <c r="O527" s="29">
        <f ca="1">'Census Tract'!S521</f>
        <v>1.9569212146789359</v>
      </c>
      <c r="P527" s="29">
        <f ca="1">'Census Tract'!T521</f>
        <v>8.5864151964735811</v>
      </c>
      <c r="Q527" s="105">
        <f ca="1">'Census Tract'!U521</f>
        <v>18.446225331541317</v>
      </c>
    </row>
    <row r="528" spans="1:17" x14ac:dyDescent="0.25">
      <c r="A528" s="80" t="s">
        <v>268</v>
      </c>
      <c r="B528" s="4" t="str">
        <f>'Census Tract'!A522</f>
        <v>Multnomah</v>
      </c>
      <c r="C528" s="4" t="str">
        <f>'Census Tract'!B522</f>
        <v>Gresham</v>
      </c>
      <c r="D528" s="4">
        <f>'Census Tract'!C522</f>
        <v>41051009906</v>
      </c>
      <c r="E528" s="4">
        <f>'Census Tract'!D522</f>
        <v>1</v>
      </c>
      <c r="F528" s="29">
        <f ca="1">'Census Tract'!J522</f>
        <v>0.10316232914161644</v>
      </c>
      <c r="G528" s="29">
        <f ca="1">'Census Tract'!K522</f>
        <v>0.51267245157301111</v>
      </c>
      <c r="H528" s="29">
        <f ca="1">'Census Tract'!L522</f>
        <v>2.3590029676744853</v>
      </c>
      <c r="I528" s="105">
        <f ca="1">'Census Tract'!M522</f>
        <v>5.123589326508931</v>
      </c>
      <c r="J528" s="29">
        <f ca="1">'Census Tract'!N522</f>
        <v>0.748257422020007</v>
      </c>
      <c r="K528" s="29">
        <f ca="1">'Census Tract'!O522</f>
        <v>3.5606470241778569</v>
      </c>
      <c r="L528" s="29">
        <f ca="1">'Census Tract'!P522</f>
        <v>16.23936489907063</v>
      </c>
      <c r="M528" s="105">
        <f ca="1">'Census Tract'!Q522</f>
        <v>35.223468008882762</v>
      </c>
      <c r="N528" s="29">
        <f ca="1">'Census Tract'!R522</f>
        <v>0.31152453940495123</v>
      </c>
      <c r="O528" s="29">
        <f ca="1">'Census Tract'!S522</f>
        <v>1.4797837166914629</v>
      </c>
      <c r="P528" s="29">
        <f ca="1">'Census Tract'!T522</f>
        <v>6.4928711984853011</v>
      </c>
      <c r="Q528" s="105">
        <f ca="1">'Census Tract'!U522</f>
        <v>13.948657552120634</v>
      </c>
    </row>
    <row r="529" spans="1:17" x14ac:dyDescent="0.25">
      <c r="A529" s="80" t="s">
        <v>268</v>
      </c>
      <c r="B529" s="4" t="str">
        <f>'Census Tract'!A523</f>
        <v>Multnomah</v>
      </c>
      <c r="C529" s="4" t="str">
        <f>'Census Tract'!B523</f>
        <v>Lake Oswego</v>
      </c>
      <c r="D529" s="4">
        <f>'Census Tract'!C523</f>
        <v>41051006404</v>
      </c>
      <c r="E529" s="4">
        <f>'Census Tract'!D523</f>
        <v>1</v>
      </c>
      <c r="F529" s="29">
        <f ca="1">'Census Tract'!J523</f>
        <v>1.098728884158769</v>
      </c>
      <c r="G529" s="29">
        <f ca="1">'Census Tract'!K523</f>
        <v>5.4602104793746902</v>
      </c>
      <c r="H529" s="29">
        <f ca="1">'Census Tract'!L523</f>
        <v>25.124526752804954</v>
      </c>
      <c r="I529" s="105">
        <f ca="1">'Census Tract'!M523</f>
        <v>54.568713506604823</v>
      </c>
      <c r="J529" s="29">
        <f ca="1">'Census Tract'!N523</f>
        <v>0.71168755753537327</v>
      </c>
      <c r="K529" s="29">
        <f ca="1">'Census Tract'!O523</f>
        <v>3.3866261921488539</v>
      </c>
      <c r="L529" s="29">
        <f ca="1">'Census Tract'!P523</f>
        <v>15.445692352432461</v>
      </c>
      <c r="M529" s="105">
        <f ca="1">'Census Tract'!Q523</f>
        <v>33.501978299784717</v>
      </c>
      <c r="N529" s="29">
        <f ca="1">'Census Tract'!R523</f>
        <v>0.29629928422616281</v>
      </c>
      <c r="O529" s="29">
        <f ca="1">'Census Tract'!S523</f>
        <v>1.4074616943587164</v>
      </c>
      <c r="P529" s="29">
        <f ca="1">'Census Tract'!T523</f>
        <v>6.1755426791051882</v>
      </c>
      <c r="Q529" s="105">
        <f ca="1">'Census Tract'!U523</f>
        <v>13.266939601302935</v>
      </c>
    </row>
    <row r="530" spans="1:17" x14ac:dyDescent="0.25">
      <c r="A530" s="80" t="s">
        <v>268</v>
      </c>
      <c r="B530" s="4" t="str">
        <f>'Census Tract'!A524</f>
        <v>Multnomah</v>
      </c>
      <c r="C530" s="4" t="str">
        <f>'Census Tract'!B524</f>
        <v>Portland</v>
      </c>
      <c r="D530" s="4">
        <f>'Census Tract'!C524</f>
        <v>41051004500</v>
      </c>
      <c r="E530" s="4">
        <f>'Census Tract'!D524</f>
        <v>1</v>
      </c>
      <c r="F530" s="29">
        <f ca="1">'Census Tract'!J524</f>
        <v>4.1049592814263587</v>
      </c>
      <c r="G530" s="29">
        <f ca="1">'Census Tract'!K524</f>
        <v>20.399883910407627</v>
      </c>
      <c r="H530" s="29">
        <f ca="1">'Census Tract'!L524</f>
        <v>93.867705466154149</v>
      </c>
      <c r="I530" s="105">
        <f ca="1">'Census Tract'!M524</f>
        <v>203.8740859679306</v>
      </c>
      <c r="J530" s="29">
        <f ca="1">'Census Tract'!N524</f>
        <v>0.46139770580287959</v>
      </c>
      <c r="K530" s="29">
        <f ca="1">'Census Tract'!O524</f>
        <v>2.1956004976126868</v>
      </c>
      <c r="L530" s="29">
        <f ca="1">'Census Tract'!P524</f>
        <v>10.013673754012769</v>
      </c>
      <c r="M530" s="105">
        <f ca="1">'Census Tract'!Q524</f>
        <v>21.719834446607173</v>
      </c>
      <c r="N530" s="29">
        <f ca="1">'Census Tract'!R524</f>
        <v>0.19209526501549357</v>
      </c>
      <c r="O530" s="29">
        <f ca="1">'Census Tract'!S524</f>
        <v>0.91247850254887741</v>
      </c>
      <c r="P530" s="29">
        <f ca="1">'Census Tract'!T524</f>
        <v>4.0036968386724663</v>
      </c>
      <c r="Q530" s="105">
        <f ca="1">'Census Tract'!U524</f>
        <v>8.6011557041480149</v>
      </c>
    </row>
    <row r="531" spans="1:17" x14ac:dyDescent="0.25">
      <c r="A531" s="80" t="s">
        <v>268</v>
      </c>
      <c r="B531" s="4" t="str">
        <f>'Census Tract'!A525</f>
        <v>Multnomah</v>
      </c>
      <c r="C531" s="4" t="str">
        <f>'Census Tract'!B525</f>
        <v>Portland</v>
      </c>
      <c r="D531" s="4">
        <f>'Census Tract'!C525</f>
        <v>41051006702</v>
      </c>
      <c r="E531" s="4">
        <f>'Census Tract'!D525</f>
        <v>1</v>
      </c>
      <c r="F531" s="29">
        <f ca="1">'Census Tract'!J525</f>
        <v>0.35505869592915562</v>
      </c>
      <c r="G531" s="29">
        <f ca="1">'Census Tract'!K525</f>
        <v>1.7644891658508002</v>
      </c>
      <c r="H531" s="29">
        <f ca="1">'Census Tract'!L525</f>
        <v>8.1190927382583009</v>
      </c>
      <c r="I531" s="105">
        <f ca="1">'Census Tract'!M525</f>
        <v>17.63410112861569</v>
      </c>
      <c r="J531" s="29">
        <f ca="1">'Census Tract'!N525</f>
        <v>0.56920756603680001</v>
      </c>
      <c r="K531" s="29">
        <f ca="1">'Census Tract'!O525</f>
        <v>2.7086229504774115</v>
      </c>
      <c r="L531" s="29">
        <f ca="1">'Census Tract'!P525</f>
        <v>12.353461651244782</v>
      </c>
      <c r="M531" s="105">
        <f ca="1">'Census Tract'!Q525</f>
        <v>26.794875537065053</v>
      </c>
      <c r="N531" s="29">
        <f ca="1">'Census Tract'!R525</f>
        <v>0.23698010820490897</v>
      </c>
      <c r="O531" s="29">
        <f ca="1">'Census Tract'!S525</f>
        <v>1.1256875813739884</v>
      </c>
      <c r="P531" s="29">
        <f ca="1">'Census Tract'!T525</f>
        <v>4.9391977984034492</v>
      </c>
      <c r="Q531" s="105">
        <f ca="1">'Census Tract'!U525</f>
        <v>10.610895637078123</v>
      </c>
    </row>
    <row r="532" spans="1:17" x14ac:dyDescent="0.25">
      <c r="A532" s="80" t="s">
        <v>268</v>
      </c>
      <c r="B532" s="4" t="str">
        <f>'Census Tract'!A526</f>
        <v>Multnomah</v>
      </c>
      <c r="C532" s="4" t="str">
        <f>'Census Tract'!B526</f>
        <v>Portland</v>
      </c>
      <c r="D532" s="4">
        <f>'Census Tract'!C526</f>
        <v>41051002702</v>
      </c>
      <c r="E532" s="4">
        <f>'Census Tract'!D526</f>
        <v>1</v>
      </c>
      <c r="F532" s="29">
        <f ca="1">'Census Tract'!J526</f>
        <v>5.8892669451718893</v>
      </c>
      <c r="G532" s="29">
        <f ca="1">'Census Tract'!K526</f>
        <v>29.26712636164374</v>
      </c>
      <c r="H532" s="29">
        <f ca="1">'Census Tract'!L526</f>
        <v>134.66929563034927</v>
      </c>
      <c r="I532" s="105">
        <f ca="1">'Census Tract'!M526</f>
        <v>292.49228388225742</v>
      </c>
      <c r="J532" s="29">
        <f ca="1">'Census Tract'!N526</f>
        <v>0.4535613062704581</v>
      </c>
      <c r="K532" s="29">
        <f ca="1">'Census Tract'!O526</f>
        <v>2.158310319320758</v>
      </c>
      <c r="L532" s="29">
        <f ca="1">'Census Tract'!P526</f>
        <v>9.843601065447448</v>
      </c>
      <c r="M532" s="105">
        <f ca="1">'Census Tract'!Q526</f>
        <v>21.350943794657596</v>
      </c>
      <c r="N532" s="29">
        <f ca="1">'Census Tract'!R526</f>
        <v>0.18883271033432464</v>
      </c>
      <c r="O532" s="29">
        <f ca="1">'Census Tract'!S526</f>
        <v>0.89698092633471749</v>
      </c>
      <c r="P532" s="29">
        <f ca="1">'Census Tract'!T526</f>
        <v>3.9356978702338705</v>
      </c>
      <c r="Q532" s="105">
        <f ca="1">'Census Tract'!U526</f>
        <v>8.4550732861156508</v>
      </c>
    </row>
    <row r="533" spans="1:17" x14ac:dyDescent="0.25">
      <c r="A533" s="80" t="s">
        <v>268</v>
      </c>
      <c r="B533" s="4" t="str">
        <f>'Census Tract'!A527</f>
        <v>Multnomah</v>
      </c>
      <c r="C533" s="4" t="str">
        <f>'Census Tract'!B527</f>
        <v>Portland</v>
      </c>
      <c r="D533" s="4">
        <f>'Census Tract'!C527</f>
        <v>41051000200</v>
      </c>
      <c r="E533" s="4">
        <f>'Census Tract'!D527</f>
        <v>1</v>
      </c>
      <c r="F533" s="29">
        <f ca="1">'Census Tract'!J527</f>
        <v>0.74867806828503192</v>
      </c>
      <c r="G533" s="29">
        <f ca="1">'Census Tract'!K527</f>
        <v>3.7206083257361726</v>
      </c>
      <c r="H533" s="29">
        <f ca="1">'Census Tract'!L527</f>
        <v>17.119948721715318</v>
      </c>
      <c r="I533" s="105">
        <f ca="1">'Census Tract'!M527</f>
        <v>37.183330306460448</v>
      </c>
      <c r="J533" s="29">
        <f ca="1">'Census Tract'!N527</f>
        <v>1.0218190056972676</v>
      </c>
      <c r="K533" s="29">
        <f ca="1">'Census Tract'!O527</f>
        <v>4.8624132481870257</v>
      </c>
      <c r="L533" s="29">
        <f ca="1">'Census Tract'!P527</f>
        <v>22.176447845350975</v>
      </c>
      <c r="M533" s="105">
        <f ca="1">'Census Tract'!Q527</f>
        <v>48.101105313304508</v>
      </c>
      <c r="N533" s="29">
        <f ca="1">'Census Tract'!R527</f>
        <v>0.42541735736575853</v>
      </c>
      <c r="O533" s="29">
        <f ca="1">'Census Tract'!S527</f>
        <v>2.0207900136221406</v>
      </c>
      <c r="P533" s="29">
        <f ca="1">'Census Tract'!T527</f>
        <v>8.8666533694326404</v>
      </c>
      <c r="Q533" s="105">
        <f ca="1">'Census Tract'!U527</f>
        <v>19.048261963432271</v>
      </c>
    </row>
    <row r="534" spans="1:17" x14ac:dyDescent="0.25">
      <c r="A534" s="80" t="s">
        <v>268</v>
      </c>
      <c r="B534" s="4" t="str">
        <f>'Census Tract'!A528</f>
        <v>Multnomah</v>
      </c>
      <c r="C534" s="4" t="str">
        <f>'Census Tract'!B528</f>
        <v>Portland</v>
      </c>
      <c r="D534" s="4">
        <f>'Census Tract'!C528</f>
        <v>41051003901</v>
      </c>
      <c r="E534" s="4">
        <f>'Census Tract'!D528</f>
        <v>1</v>
      </c>
      <c r="F534" s="29">
        <f ca="1">'Census Tract'!J528</f>
        <v>0.29045704321425986</v>
      </c>
      <c r="G534" s="29">
        <f ca="1">'Census Tract'!K528</f>
        <v>1.4434467083123612</v>
      </c>
      <c r="H534" s="29">
        <f ca="1">'Census Tract'!L528</f>
        <v>6.641853015782532</v>
      </c>
      <c r="I534" s="105">
        <f ca="1">'Census Tract'!M528</f>
        <v>14.425639851335825</v>
      </c>
      <c r="J534" s="29">
        <f ca="1">'Census Tract'!N528</f>
        <v>1.2106049944328772</v>
      </c>
      <c r="K534" s="29">
        <f ca="1">'Census Tract'!O528</f>
        <v>5.7607675434016876</v>
      </c>
      <c r="L534" s="29">
        <f ca="1">'Census Tract'!P528</f>
        <v>26.273653524424653</v>
      </c>
      <c r="M534" s="105">
        <f ca="1">'Census Tract'!Q528</f>
        <v>56.988016473908068</v>
      </c>
      <c r="N534" s="29">
        <f ca="1">'Census Tract'!R528</f>
        <v>0.50401526559391985</v>
      </c>
      <c r="O534" s="29">
        <f ca="1">'Census Tract'!S528</f>
        <v>2.3941407133269057</v>
      </c>
      <c r="P534" s="29">
        <f ca="1">'Census Tract'!T528</f>
        <v>10.504810336362446</v>
      </c>
      <c r="Q534" s="105">
        <f ca="1">'Census Tract'!U528</f>
        <v>22.56752021603015</v>
      </c>
    </row>
    <row r="535" spans="1:17" x14ac:dyDescent="0.25">
      <c r="A535" s="80" t="s">
        <v>268</v>
      </c>
      <c r="B535" s="4" t="str">
        <f>'Census Tract'!A529</f>
        <v>Multnomah</v>
      </c>
      <c r="C535" s="4" t="str">
        <f>'Census Tract'!B529</f>
        <v>Fairview</v>
      </c>
      <c r="D535" s="4">
        <f>'Census Tract'!C529</f>
        <v>41051010200</v>
      </c>
      <c r="E535" s="4">
        <f>'Census Tract'!D529</f>
        <v>1</v>
      </c>
      <c r="F535" s="29">
        <f ca="1">'Census Tract'!J529</f>
        <v>10.163993360476928</v>
      </c>
      <c r="G535" s="29">
        <f ca="1">'Census Tract'!K529</f>
        <v>50.510679986047734</v>
      </c>
      <c r="H535" s="29">
        <f ca="1">'Census Tract'!L529</f>
        <v>232.41904966952114</v>
      </c>
      <c r="I535" s="105">
        <f ca="1">'Census Tract'!M529</f>
        <v>504.79790762536538</v>
      </c>
      <c r="J535" s="29">
        <f ca="1">'Census Tract'!N529</f>
        <v>1.0612384700118729</v>
      </c>
      <c r="K535" s="29">
        <f ca="1">'Census Tract'!O529</f>
        <v>5.0499941450494585</v>
      </c>
      <c r="L535" s="29">
        <f ca="1">'Census Tract'!P529</f>
        <v>23.0319650060129</v>
      </c>
      <c r="M535" s="105">
        <f ca="1">'Census Tract'!Q529</f>
        <v>49.956737077656953</v>
      </c>
      <c r="N535" s="29">
        <f ca="1">'Census Tract'!R529</f>
        <v>0.44182899606497211</v>
      </c>
      <c r="O535" s="29">
        <f ca="1">'Census Tract'!S529</f>
        <v>2.0987475182145823</v>
      </c>
      <c r="P535" s="29">
        <f ca="1">'Census Tract'!T529</f>
        <v>9.2087087864267883</v>
      </c>
      <c r="Q535" s="105">
        <f ca="1">'Census Tract'!U529</f>
        <v>19.783100793534469</v>
      </c>
    </row>
    <row r="536" spans="1:17" x14ac:dyDescent="0.25">
      <c r="A536" s="80" t="s">
        <v>268</v>
      </c>
      <c r="B536" s="4" t="str">
        <f>'Census Tract'!A530</f>
        <v>Multnomah</v>
      </c>
      <c r="C536" s="4" t="str">
        <f>'Census Tract'!B530</f>
        <v>Portland</v>
      </c>
      <c r="D536" s="4">
        <f>'Census Tract'!C530</f>
        <v>41051004800</v>
      </c>
      <c r="E536" s="4">
        <f>'Census Tract'!D530</f>
        <v>1</v>
      </c>
      <c r="F536" s="29">
        <f ca="1">'Census Tract'!J530</f>
        <v>2.0442166386217391</v>
      </c>
      <c r="G536" s="29">
        <f ca="1">'Census Tract'!K530</f>
        <v>10.15887838505355</v>
      </c>
      <c r="H536" s="29">
        <f ca="1">'Census Tract'!L530</f>
        <v>46.744903466248779</v>
      </c>
      <c r="I536" s="105">
        <f ca="1">'Census Tract'!M530</f>
        <v>101.52665840198765</v>
      </c>
      <c r="J536" s="29">
        <f ca="1">'Census Tract'!N530</f>
        <v>0.32794144709921602</v>
      </c>
      <c r="K536" s="29">
        <f ca="1">'Census Tract'!O530</f>
        <v>1.5605374612471028</v>
      </c>
      <c r="L536" s="29">
        <f ca="1">'Census Tract'!P530</f>
        <v>7.1172843305669762</v>
      </c>
      <c r="M536" s="105">
        <f ca="1">'Census Tract'!Q530</f>
        <v>15.437514858859757</v>
      </c>
      <c r="N536" s="29">
        <f ca="1">'Census Tract'!R530</f>
        <v>0.13653297014225252</v>
      </c>
      <c r="O536" s="29">
        <f ca="1">'Census Tract'!S530</f>
        <v>0.64855008338651554</v>
      </c>
      <c r="P536" s="29">
        <f ca="1">'Census Tract'!T530</f>
        <v>2.8456538004151701</v>
      </c>
      <c r="Q536" s="105">
        <f ca="1">'Census Tract'!U530</f>
        <v>6.113327857657441</v>
      </c>
    </row>
    <row r="537" spans="1:17" x14ac:dyDescent="0.25">
      <c r="A537" s="80" t="s">
        <v>268</v>
      </c>
      <c r="B537" s="4" t="str">
        <f>'Census Tract'!A531</f>
        <v>Multnomah</v>
      </c>
      <c r="C537" s="4" t="str">
        <f>'Census Tract'!B531</f>
        <v>Portland</v>
      </c>
      <c r="D537" s="4">
        <f>'Census Tract'!C531</f>
        <v>41051002801</v>
      </c>
      <c r="E537" s="4">
        <f>'Census Tract'!D531</f>
        <v>1</v>
      </c>
      <c r="F537" s="29">
        <f ca="1">'Census Tract'!J531</f>
        <v>0.38510597626166526</v>
      </c>
      <c r="G537" s="29">
        <f ca="1">'Census Tract'!K531</f>
        <v>1.9138112391244928</v>
      </c>
      <c r="H537" s="29">
        <f ca="1">'Census Tract'!L531</f>
        <v>8.8061809812702876</v>
      </c>
      <c r="I537" s="105">
        <f ca="1">'Census Tract'!M531</f>
        <v>19.126408699443534</v>
      </c>
      <c r="J537" s="29">
        <f ca="1">'Census Tract'!N531</f>
        <v>0.5143527693098493</v>
      </c>
      <c r="K537" s="29">
        <f ca="1">'Census Tract'!O531</f>
        <v>2.4475917024339062</v>
      </c>
      <c r="L537" s="29">
        <f ca="1">'Census Tract'!P531</f>
        <v>11.162952831287525</v>
      </c>
      <c r="M537" s="105">
        <f ca="1">'Census Tract'!Q531</f>
        <v>24.212640973417983</v>
      </c>
      <c r="N537" s="29">
        <f ca="1">'Census Tract'!R531</f>
        <v>0.21414222543672626</v>
      </c>
      <c r="O537" s="29">
        <f ca="1">'Census Tract'!S531</f>
        <v>1.0172045478748681</v>
      </c>
      <c r="P537" s="29">
        <f ca="1">'Census Tract'!T531</f>
        <v>4.4632050193332793</v>
      </c>
      <c r="Q537" s="105">
        <f ca="1">'Census Tract'!U531</f>
        <v>9.5883187108515706</v>
      </c>
    </row>
    <row r="538" spans="1:17" x14ac:dyDescent="0.25">
      <c r="A538" s="80" t="s">
        <v>268</v>
      </c>
      <c r="B538" s="4" t="str">
        <f>'Census Tract'!A532</f>
        <v>Multnomah</v>
      </c>
      <c r="C538" s="4" t="str">
        <f>'Census Tract'!B532</f>
        <v>Portland</v>
      </c>
      <c r="D538" s="4">
        <f>'Census Tract'!C532</f>
        <v>41051004601</v>
      </c>
      <c r="E538" s="4">
        <f>'Census Tract'!D532</f>
        <v>1</v>
      </c>
      <c r="F538" s="29">
        <f ca="1">'Census Tract'!J532</f>
        <v>0.71712842393589671</v>
      </c>
      <c r="G538" s="29">
        <f ca="1">'Census Tract'!K532</f>
        <v>3.5638201487987953</v>
      </c>
      <c r="H538" s="29">
        <f ca="1">'Census Tract'!L532</f>
        <v>16.398506066552731</v>
      </c>
      <c r="I538" s="105">
        <f ca="1">'Census Tract'!M532</f>
        <v>35.616407357091205</v>
      </c>
      <c r="J538" s="29">
        <f ca="1">'Census Tract'!N532</f>
        <v>0.64424702822604862</v>
      </c>
      <c r="K538" s="29">
        <f ca="1">'Census Tract'!O532</f>
        <v>3.065704657757705</v>
      </c>
      <c r="L538" s="29">
        <f ca="1">'Census Tract'!P532</f>
        <v>13.982036487203628</v>
      </c>
      <c r="M538" s="105">
        <f ca="1">'Census Tract'!Q532</f>
        <v>30.327282992097413</v>
      </c>
      <c r="N538" s="29">
        <f ca="1">'Census Tract'!R532</f>
        <v>0.26822154090943601</v>
      </c>
      <c r="O538" s="29">
        <f ca="1">'Census Tract'!S532</f>
        <v>1.2740886142126118</v>
      </c>
      <c r="P538" s="29">
        <f ca="1">'Census Tract'!T532</f>
        <v>5.590339435573032</v>
      </c>
      <c r="Q538" s="105">
        <f ca="1">'Census Tract'!U532</f>
        <v>12.009745458236525</v>
      </c>
    </row>
    <row r="539" spans="1:17" x14ac:dyDescent="0.25">
      <c r="A539" s="80" t="s">
        <v>268</v>
      </c>
      <c r="B539" s="4" t="str">
        <f>'Census Tract'!A533</f>
        <v>Multnomah</v>
      </c>
      <c r="C539" s="4" t="str">
        <f>'Census Tract'!B533</f>
        <v>Portland</v>
      </c>
      <c r="D539" s="4">
        <f>'Census Tract'!C533</f>
        <v>41051009201</v>
      </c>
      <c r="E539" s="4">
        <f>'Census Tract'!D533</f>
        <v>1</v>
      </c>
      <c r="F539" s="29">
        <f ca="1">'Census Tract'!J533</f>
        <v>0.95550351457380656</v>
      </c>
      <c r="G539" s="29">
        <f ca="1">'Census Tract'!K533</f>
        <v>4.7484419301034233</v>
      </c>
      <c r="H539" s="29">
        <f ca="1">'Census Tract'!L533</f>
        <v>21.849406127781155</v>
      </c>
      <c r="I539" s="105">
        <f ca="1">'Census Tract'!M533</f>
        <v>47.455380752325439</v>
      </c>
      <c r="J539" s="29">
        <f ca="1">'Census Tract'!N533</f>
        <v>1.1222673997037618</v>
      </c>
      <c r="K539" s="29">
        <f ca="1">'Census Tract'!O533</f>
        <v>5.3404055335653933</v>
      </c>
      <c r="L539" s="29">
        <f ca="1">'Census Tract'!P533</f>
        <v>24.356470489688292</v>
      </c>
      <c r="M539" s="105">
        <f ca="1">'Census Tract'!Q533</f>
        <v>52.829612761021878</v>
      </c>
      <c r="N539" s="29">
        <f ca="1">'Census Tract'!R533</f>
        <v>0.46723737646074248</v>
      </c>
      <c r="O539" s="29">
        <f ca="1">'Census Tract'!S533</f>
        <v>2.2194407632763742</v>
      </c>
      <c r="P539" s="29">
        <f ca="1">'Census Tract'!T533</f>
        <v>9.738276510327367</v>
      </c>
      <c r="Q539" s="105">
        <f ca="1">'Census Tract'!U533</f>
        <v>20.920772958210765</v>
      </c>
    </row>
    <row r="540" spans="1:17" x14ac:dyDescent="0.25">
      <c r="A540" s="80" t="s">
        <v>268</v>
      </c>
      <c r="B540" s="4" t="str">
        <f>'Census Tract'!A534</f>
        <v>Multnomah</v>
      </c>
      <c r="C540" s="4" t="str">
        <f>'Census Tract'!B534</f>
        <v>Portland</v>
      </c>
      <c r="D540" s="4">
        <f>'Census Tract'!C534</f>
        <v>41051009701</v>
      </c>
      <c r="E540" s="4">
        <f>'Census Tract'!D534</f>
        <v>1</v>
      </c>
      <c r="F540" s="29">
        <f ca="1">'Census Tract'!J534</f>
        <v>0.27292946302029591</v>
      </c>
      <c r="G540" s="29">
        <f ca="1">'Census Tract'!K534</f>
        <v>1.3563421655693739</v>
      </c>
      <c r="H540" s="29">
        <f ca="1">'Census Tract'!L534</f>
        <v>6.2410515406922062</v>
      </c>
      <c r="I540" s="105">
        <f ca="1">'Census Tract'!M534</f>
        <v>13.555127101686249</v>
      </c>
      <c r="J540" s="29">
        <f ca="1">'Census Tract'!N534</f>
        <v>0.85606728225392748</v>
      </c>
      <c r="K540" s="29">
        <f ca="1">'Census Tract'!O534</f>
        <v>4.0736694770425821</v>
      </c>
      <c r="L540" s="29">
        <f ca="1">'Census Tract'!P534</f>
        <v>18.579152796302644</v>
      </c>
      <c r="M540" s="105">
        <f ca="1">'Census Tract'!Q534</f>
        <v>40.298509099340642</v>
      </c>
      <c r="N540" s="29">
        <f ca="1">'Census Tract'!R534</f>
        <v>0.35640938259436661</v>
      </c>
      <c r="O540" s="29">
        <f ca="1">'Census Tract'!S534</f>
        <v>1.692992795516574</v>
      </c>
      <c r="P540" s="29">
        <f ca="1">'Census Tract'!T534</f>
        <v>7.428372158216284</v>
      </c>
      <c r="Q540" s="105">
        <f ca="1">'Census Tract'!U534</f>
        <v>15.958397485050742</v>
      </c>
    </row>
    <row r="541" spans="1:17" x14ac:dyDescent="0.25">
      <c r="A541" s="80" t="s">
        <v>268</v>
      </c>
      <c r="B541" s="4" t="str">
        <f>'Census Tract'!A535</f>
        <v>Multnomah</v>
      </c>
      <c r="C541" s="4" t="str">
        <f>'Census Tract'!B535</f>
        <v>Portland</v>
      </c>
      <c r="D541" s="4">
        <f>'Census Tract'!C535</f>
        <v>41051001000</v>
      </c>
      <c r="E541" s="4">
        <f>'Census Tract'!D535</f>
        <v>1</v>
      </c>
      <c r="F541" s="29">
        <f ca="1">'Census Tract'!J535</f>
        <v>3.6878028728100163</v>
      </c>
      <c r="G541" s="29">
        <f ca="1">'Census Tract'!K535</f>
        <v>18.326795793124528</v>
      </c>
      <c r="H541" s="29">
        <f ca="1">'Census Tract'!L535</f>
        <v>84.328630359004407</v>
      </c>
      <c r="I541" s="105">
        <f ca="1">'Census Tract'!M535</f>
        <v>183.15588252627069</v>
      </c>
      <c r="J541" s="29">
        <f ca="1">'Census Tract'!N535</f>
        <v>0.87340234788625393</v>
      </c>
      <c r="K541" s="29">
        <f ca="1">'Census Tract'!O535</f>
        <v>4.1561598714459409</v>
      </c>
      <c r="L541" s="29">
        <f ca="1">'Census Tract'!P535</f>
        <v>18.955374198280477</v>
      </c>
      <c r="M541" s="105">
        <f ca="1">'Census Tract'!Q535</f>
        <v>41.114539935471534</v>
      </c>
      <c r="N541" s="29">
        <f ca="1">'Census Tract'!R535</f>
        <v>0.36362654901028585</v>
      </c>
      <c r="O541" s="29">
        <f ca="1">'Census Tract'!S535</f>
        <v>1.7272753125963827</v>
      </c>
      <c r="P541" s="29">
        <f ca="1">'Census Tract'!T535</f>
        <v>7.578794118701663</v>
      </c>
      <c r="Q541" s="105">
        <f ca="1">'Census Tract'!U535</f>
        <v>16.281549500698095</v>
      </c>
    </row>
    <row r="542" spans="1:17" x14ac:dyDescent="0.25">
      <c r="A542" s="80" t="s">
        <v>268</v>
      </c>
      <c r="B542" s="4" t="str">
        <f>'Census Tract'!A536</f>
        <v>Multnomah</v>
      </c>
      <c r="C542" s="4" t="str">
        <f>'Census Tract'!B536</f>
        <v>Portland</v>
      </c>
      <c r="D542" s="4">
        <f>'Census Tract'!C536</f>
        <v>41051000701</v>
      </c>
      <c r="E542" s="4">
        <f>'Census Tract'!D536</f>
        <v>1</v>
      </c>
      <c r="F542" s="29">
        <f ca="1">'Census Tract'!J536</f>
        <v>0.41164774055538206</v>
      </c>
      <c r="G542" s="29">
        <f ca="1">'Census Tract'!K536</f>
        <v>2.0457124038495875</v>
      </c>
      <c r="H542" s="29">
        <f ca="1">'Census Tract'!L536</f>
        <v>9.4131089292642081</v>
      </c>
      <c r="I542" s="105">
        <f ca="1">'Census Tract'!M536</f>
        <v>20.444613720341462</v>
      </c>
      <c r="J542" s="29">
        <f ca="1">'Census Tract'!N536</f>
        <v>0.70931289101039696</v>
      </c>
      <c r="K542" s="29">
        <f ca="1">'Census Tract'!O536</f>
        <v>3.3753261381209962</v>
      </c>
      <c r="L542" s="29">
        <f ca="1">'Census Tract'!P536</f>
        <v>15.39415517407933</v>
      </c>
      <c r="M542" s="105">
        <f ca="1">'Census Tract'!Q536</f>
        <v>33.390193253739383</v>
      </c>
      <c r="N542" s="29">
        <f ca="1">'Census Tract'!R536</f>
        <v>0.2953106312924752</v>
      </c>
      <c r="O542" s="29">
        <f ca="1">'Census Tract'!S536</f>
        <v>1.402765459142304</v>
      </c>
      <c r="P542" s="29">
        <f ca="1">'Census Tract'!T536</f>
        <v>6.1549369310934923</v>
      </c>
      <c r="Q542" s="105">
        <f ca="1">'Census Tract'!U536</f>
        <v>13.222672201899186</v>
      </c>
    </row>
    <row r="543" spans="1:17" x14ac:dyDescent="0.25">
      <c r="A543" s="80" t="s">
        <v>268</v>
      </c>
      <c r="B543" s="4" t="str">
        <f>'Census Tract'!A537</f>
        <v>Multnomah</v>
      </c>
      <c r="C543" s="4" t="str">
        <f>'Census Tract'!B537</f>
        <v>Portland</v>
      </c>
      <c r="D543" s="4">
        <f>'Census Tract'!C537</f>
        <v>41051002802</v>
      </c>
      <c r="E543" s="4">
        <f>'Census Tract'!D537</f>
        <v>1</v>
      </c>
      <c r="F543" s="29">
        <f ca="1">'Census Tract'!J537</f>
        <v>0.46022417709293933</v>
      </c>
      <c r="G543" s="29">
        <f ca="1">'Census Tract'!K537</f>
        <v>2.2871164223087241</v>
      </c>
      <c r="H543" s="29">
        <f ca="1">'Census Tract'!L537</f>
        <v>10.523901588800253</v>
      </c>
      <c r="I543" s="105">
        <f ca="1">'Census Tract'!M537</f>
        <v>22.857177626513145</v>
      </c>
      <c r="J543" s="29">
        <f ca="1">'Census Tract'!N537</f>
        <v>0.57965609874669544</v>
      </c>
      <c r="K543" s="29">
        <f ca="1">'Census Tract'!O537</f>
        <v>2.758343188199984</v>
      </c>
      <c r="L543" s="29">
        <f ca="1">'Census Tract'!P537</f>
        <v>12.580225235998544</v>
      </c>
      <c r="M543" s="105">
        <f ca="1">'Census Tract'!Q537</f>
        <v>27.286729739664494</v>
      </c>
      <c r="N543" s="29">
        <f ca="1">'Census Tract'!R537</f>
        <v>0.24133018111313426</v>
      </c>
      <c r="O543" s="29">
        <f ca="1">'Census Tract'!S537</f>
        <v>1.1463510163262018</v>
      </c>
      <c r="P543" s="29">
        <f ca="1">'Census Tract'!T537</f>
        <v>5.0298630896549099</v>
      </c>
      <c r="Q543" s="105">
        <f ca="1">'Census Tract'!U537</f>
        <v>10.80567219445461</v>
      </c>
    </row>
    <row r="544" spans="1:17" x14ac:dyDescent="0.25">
      <c r="A544" s="80" t="s">
        <v>268</v>
      </c>
      <c r="B544" s="4" t="str">
        <f>'Census Tract'!A538</f>
        <v>Multnomah</v>
      </c>
      <c r="C544" s="4" t="str">
        <f>'Census Tract'!B538</f>
        <v>Portland</v>
      </c>
      <c r="D544" s="4">
        <f>'Census Tract'!C538</f>
        <v>41051000601</v>
      </c>
      <c r="E544" s="4">
        <f>'Census Tract'!D538</f>
        <v>1</v>
      </c>
      <c r="F544" s="29">
        <f ca="1">'Census Tract'!J538</f>
        <v>0.48225884933677976</v>
      </c>
      <c r="G544" s="29">
        <f ca="1">'Census Tract'!K538</f>
        <v>2.3966192760427654</v>
      </c>
      <c r="H544" s="29">
        <f ca="1">'Census Tract'!L538</f>
        <v>11.027766300342375</v>
      </c>
      <c r="I544" s="105">
        <f ca="1">'Census Tract'!M538</f>
        <v>23.951536511786895</v>
      </c>
      <c r="J544" s="29">
        <f ca="1">'Census Tract'!N538</f>
        <v>0.84134434979907491</v>
      </c>
      <c r="K544" s="29">
        <f ca="1">'Census Tract'!O538</f>
        <v>4.0036091420698661</v>
      </c>
      <c r="L544" s="29">
        <f ca="1">'Census Tract'!P538</f>
        <v>18.259622290513249</v>
      </c>
      <c r="M544" s="105">
        <f ca="1">'Census Tract'!Q538</f>
        <v>39.605441813859606</v>
      </c>
      <c r="N544" s="29">
        <f ca="1">'Census Tract'!R538</f>
        <v>0.35027973440550375</v>
      </c>
      <c r="O544" s="29">
        <f ca="1">'Census Tract'!S538</f>
        <v>1.6638761371748187</v>
      </c>
      <c r="P544" s="29">
        <f ca="1">'Census Tract'!T538</f>
        <v>7.3006165205437714</v>
      </c>
      <c r="Q544" s="105">
        <f ca="1">'Census Tract'!U538</f>
        <v>15.683939608747513</v>
      </c>
    </row>
    <row r="545" spans="1:17" x14ac:dyDescent="0.25">
      <c r="A545" s="80" t="s">
        <v>268</v>
      </c>
      <c r="B545" s="4" t="str">
        <f>'Census Tract'!A539</f>
        <v>Multnomah</v>
      </c>
      <c r="C545" s="4" t="str">
        <f>'Census Tract'!B539</f>
        <v>Gresham</v>
      </c>
      <c r="D545" s="4">
        <f>'Census Tract'!C539</f>
        <v>41051009904</v>
      </c>
      <c r="E545" s="4">
        <f>'Census Tract'!D539</f>
        <v>1</v>
      </c>
      <c r="F545" s="29">
        <f ca="1">'Census Tract'!J539</f>
        <v>8.1127656897776027E-2</v>
      </c>
      <c r="G545" s="29">
        <f ca="1">'Census Tract'!K539</f>
        <v>0.40316959783896983</v>
      </c>
      <c r="H545" s="29">
        <f ca="1">'Census Tract'!L539</f>
        <v>1.8551382561323622</v>
      </c>
      <c r="I545" s="105">
        <f ca="1">'Census Tract'!M539</f>
        <v>4.0292304412351783</v>
      </c>
      <c r="J545" s="29">
        <f ca="1">'Census Tract'!N539</f>
        <v>0.61432623001134823</v>
      </c>
      <c r="K545" s="29">
        <f ca="1">'Census Tract'!O539</f>
        <v>2.9233239770067017</v>
      </c>
      <c r="L545" s="29">
        <f ca="1">'Census Tract'!P539</f>
        <v>13.332668039954212</v>
      </c>
      <c r="M545" s="105">
        <f ca="1">'Census Tract'!Q539</f>
        <v>28.918791411926279</v>
      </c>
      <c r="N545" s="29">
        <f ca="1">'Census Tract'!R539</f>
        <v>0.25576451394497268</v>
      </c>
      <c r="O545" s="29">
        <f ca="1">'Census Tract'!S539</f>
        <v>1.2149160504858187</v>
      </c>
      <c r="P545" s="29">
        <f ca="1">'Census Tract'!T539</f>
        <v>5.330707010625666</v>
      </c>
      <c r="Q545" s="105">
        <f ca="1">'Census Tract'!U539</f>
        <v>11.451976225749313</v>
      </c>
    </row>
    <row r="546" spans="1:17" x14ac:dyDescent="0.25">
      <c r="A546" s="80" t="s">
        <v>268</v>
      </c>
      <c r="B546" s="4" t="str">
        <f>'Census Tract'!A540</f>
        <v>Multnomah</v>
      </c>
      <c r="C546" s="4" t="str">
        <f>'Census Tract'!B540</f>
        <v>Portland</v>
      </c>
      <c r="D546" s="4">
        <f>'Census Tract'!C540</f>
        <v>41051005900</v>
      </c>
      <c r="E546" s="4">
        <f>'Census Tract'!D540</f>
        <v>1</v>
      </c>
      <c r="F546" s="29">
        <f ca="1">'Census Tract'!J540</f>
        <v>5.2036881655851284</v>
      </c>
      <c r="G546" s="29">
        <f ca="1">'Census Tract'!K540</f>
        <v>25.860094389782319</v>
      </c>
      <c r="H546" s="29">
        <f ca="1">'Census Tract'!L540</f>
        <v>118.9922322189591</v>
      </c>
      <c r="I546" s="105">
        <f ca="1">'Census Tract'!M540</f>
        <v>258.44279947453543</v>
      </c>
      <c r="J546" s="29">
        <f ca="1">'Census Tract'!N540</f>
        <v>1.4893908444650854</v>
      </c>
      <c r="K546" s="29">
        <f ca="1">'Census Tract'!O540</f>
        <v>7.0873938862721424</v>
      </c>
      <c r="L546" s="29">
        <f ca="1">'Census Tract'!P540</f>
        <v>32.324118263081878</v>
      </c>
      <c r="M546" s="105">
        <f ca="1">'Census Tract'!Q540</f>
        <v>70.111580879629543</v>
      </c>
      <c r="N546" s="29">
        <f ca="1">'Census Tract'!R540</f>
        <v>0.62008312000883981</v>
      </c>
      <c r="O546" s="29">
        <f ca="1">'Census Tract'!S540</f>
        <v>2.9454787277336898</v>
      </c>
      <c r="P546" s="29">
        <f ca="1">'Census Tract'!T540</f>
        <v>12.923925152935515</v>
      </c>
      <c r="Q546" s="105">
        <f ca="1">'Census Tract'!U540</f>
        <v>27.764512906030031</v>
      </c>
    </row>
    <row r="547" spans="1:17" x14ac:dyDescent="0.25">
      <c r="A547" s="80" t="s">
        <v>268</v>
      </c>
      <c r="B547" s="4" t="str">
        <f>'Census Tract'!A541</f>
        <v>Multnomah</v>
      </c>
      <c r="C547" s="4" t="str">
        <f>'Census Tract'!B541</f>
        <v>Portland</v>
      </c>
      <c r="D547" s="4">
        <f>'Census Tract'!C541</f>
        <v>41051001802</v>
      </c>
      <c r="E547" s="4">
        <f>'Census Tract'!D541</f>
        <v>1</v>
      </c>
      <c r="F547" s="29">
        <f ca="1">'Census Tract'!J541</f>
        <v>0.3976256764002109</v>
      </c>
      <c r="G547" s="29">
        <f ca="1">'Census Tract'!K541</f>
        <v>1.9760287696551979</v>
      </c>
      <c r="H547" s="29">
        <f ca="1">'Census Tract'!L541</f>
        <v>9.0924677491919468</v>
      </c>
      <c r="I547" s="105">
        <f ca="1">'Census Tract'!M541</f>
        <v>19.7482035206218</v>
      </c>
      <c r="J547" s="29">
        <f ca="1">'Census Tract'!N541</f>
        <v>0.62809929585621027</v>
      </c>
      <c r="K547" s="29">
        <f ca="1">'Census Tract'!O541</f>
        <v>2.9888642903682747</v>
      </c>
      <c r="L547" s="29">
        <f ca="1">'Census Tract'!P541</f>
        <v>13.631583674402355</v>
      </c>
      <c r="M547" s="105">
        <f ca="1">'Census Tract'!Q541</f>
        <v>29.56714467898918</v>
      </c>
      <c r="N547" s="29">
        <f ca="1">'Census Tract'!R541</f>
        <v>0.26149870096036054</v>
      </c>
      <c r="O547" s="29">
        <f ca="1">'Census Tract'!S541</f>
        <v>1.2421542147410092</v>
      </c>
      <c r="P547" s="29">
        <f ca="1">'Census Tract'!T541</f>
        <v>5.4502203490935015</v>
      </c>
      <c r="Q547" s="105">
        <f ca="1">'Census Tract'!U541</f>
        <v>11.708727142291046</v>
      </c>
    </row>
    <row r="548" spans="1:17" x14ac:dyDescent="0.25">
      <c r="A548" s="80" t="s">
        <v>268</v>
      </c>
      <c r="B548" s="4" t="str">
        <f>'Census Tract'!A542</f>
        <v>Multnomah</v>
      </c>
      <c r="C548" s="4" t="str">
        <f>'Census Tract'!B542</f>
        <v>Portland</v>
      </c>
      <c r="D548" s="4">
        <f>'Census Tract'!C542</f>
        <v>41051001602</v>
      </c>
      <c r="E548" s="4">
        <f>'Census Tract'!D542</f>
        <v>1</v>
      </c>
      <c r="F548" s="29">
        <f ca="1">'Census Tract'!J542</f>
        <v>0.48075648532015419</v>
      </c>
      <c r="G548" s="29">
        <f ca="1">'Census Tract'!K542</f>
        <v>2.3891531723790806</v>
      </c>
      <c r="H548" s="29">
        <f ca="1">'Census Tract'!L542</f>
        <v>10.993411888191774</v>
      </c>
      <c r="I548" s="105">
        <f ca="1">'Census Tract'!M542</f>
        <v>23.876921133245499</v>
      </c>
      <c r="J548" s="29">
        <f ca="1">'Census Tract'!N542</f>
        <v>0.66158209385837496</v>
      </c>
      <c r="K548" s="29">
        <f ca="1">'Census Tract'!O542</f>
        <v>3.1481950521610633</v>
      </c>
      <c r="L548" s="29">
        <f ca="1">'Census Tract'!P542</f>
        <v>14.358257889181459</v>
      </c>
      <c r="M548" s="105">
        <f ca="1">'Census Tract'!Q542</f>
        <v>31.143313828228301</v>
      </c>
      <c r="N548" s="29">
        <f ca="1">'Census Tract'!R542</f>
        <v>0.27543870732535519</v>
      </c>
      <c r="O548" s="29">
        <f ca="1">'Census Tract'!S542</f>
        <v>1.3083711312924202</v>
      </c>
      <c r="P548" s="29">
        <f ca="1">'Census Tract'!T542</f>
        <v>5.7407613960584101</v>
      </c>
      <c r="Q548" s="105">
        <f ca="1">'Census Tract'!U542</f>
        <v>12.332897473883875</v>
      </c>
    </row>
    <row r="549" spans="1:17" x14ac:dyDescent="0.25">
      <c r="A549" s="80" t="s">
        <v>268</v>
      </c>
      <c r="B549" s="4" t="str">
        <f>'Census Tract'!A543</f>
        <v>Multnomah</v>
      </c>
      <c r="C549" s="4" t="str">
        <f>'Census Tract'!B543</f>
        <v>Portland</v>
      </c>
      <c r="D549" s="4">
        <f>'Census Tract'!C543</f>
        <v>41051008400</v>
      </c>
      <c r="E549" s="4">
        <f>'Census Tract'!D543</f>
        <v>1</v>
      </c>
      <c r="F549" s="29">
        <f ca="1">'Census Tract'!J543</f>
        <v>0.31048856343593295</v>
      </c>
      <c r="G549" s="29">
        <f ca="1">'Census Tract'!K543</f>
        <v>1.5429947571614895</v>
      </c>
      <c r="H549" s="29">
        <f ca="1">'Census Tract'!L543</f>
        <v>7.0999118444571883</v>
      </c>
      <c r="I549" s="105">
        <f ca="1">'Census Tract'!M543</f>
        <v>15.420511565221053</v>
      </c>
      <c r="J549" s="29">
        <f ca="1">'Census Tract'!N543</f>
        <v>0.61313889674886013</v>
      </c>
      <c r="K549" s="29">
        <f ca="1">'Census Tract'!O543</f>
        <v>2.9176739499927731</v>
      </c>
      <c r="L549" s="29">
        <f ca="1">'Census Tract'!P543</f>
        <v>13.306899450777648</v>
      </c>
      <c r="M549" s="105">
        <f ca="1">'Census Tract'!Q543</f>
        <v>28.862898888903615</v>
      </c>
      <c r="N549" s="29">
        <f ca="1">'Census Tract'!R543</f>
        <v>0.25527018747812891</v>
      </c>
      <c r="O549" s="29">
        <f ca="1">'Census Tract'!S543</f>
        <v>1.2125679328776127</v>
      </c>
      <c r="P549" s="29">
        <f ca="1">'Census Tract'!T543</f>
        <v>5.3204041366198185</v>
      </c>
      <c r="Q549" s="105">
        <f ca="1">'Census Tract'!U543</f>
        <v>11.429842526047439</v>
      </c>
    </row>
    <row r="550" spans="1:17" x14ac:dyDescent="0.25">
      <c r="A550" s="80" t="s">
        <v>268</v>
      </c>
      <c r="B550" s="4" t="str">
        <f>'Census Tract'!A544</f>
        <v>Multnomah</v>
      </c>
      <c r="C550" s="4" t="str">
        <f>'Census Tract'!B544</f>
        <v>Portland</v>
      </c>
      <c r="D550" s="4">
        <f>'Census Tract'!C544</f>
        <v>41051003701</v>
      </c>
      <c r="E550" s="4">
        <f>'Census Tract'!D544</f>
        <v>1</v>
      </c>
      <c r="F550" s="29">
        <f ca="1">'Census Tract'!J544</f>
        <v>0.58642275448947978</v>
      </c>
      <c r="G550" s="29">
        <f ca="1">'Census Tract'!K544</f>
        <v>2.9142691300582326</v>
      </c>
      <c r="H550" s="29">
        <f ca="1">'Census Tract'!L544</f>
        <v>13.409672209450592</v>
      </c>
      <c r="I550" s="105">
        <f ca="1">'Census Tract'!M544</f>
        <v>29.124869423990088</v>
      </c>
      <c r="J550" s="29">
        <f ca="1">'Census Tract'!N544</f>
        <v>0.64472196153104377</v>
      </c>
      <c r="K550" s="29">
        <f ca="1">'Census Tract'!O544</f>
        <v>3.0679646685632758</v>
      </c>
      <c r="L550" s="29">
        <f ca="1">'Census Tract'!P544</f>
        <v>13.99234392287425</v>
      </c>
      <c r="M550" s="105">
        <f ca="1">'Census Tract'!Q544</f>
        <v>30.349640001306472</v>
      </c>
      <c r="N550" s="29">
        <f ca="1">'Census Tract'!R544</f>
        <v>0.26841927149617351</v>
      </c>
      <c r="O550" s="29">
        <f ca="1">'Census Tract'!S544</f>
        <v>1.2750278612558941</v>
      </c>
      <c r="P550" s="29">
        <f ca="1">'Census Tract'!T544</f>
        <v>5.5944605851753701</v>
      </c>
      <c r="Q550" s="105">
        <f ca="1">'Census Tract'!U544</f>
        <v>12.018598938117272</v>
      </c>
    </row>
    <row r="551" spans="1:17" x14ac:dyDescent="0.25">
      <c r="A551" s="80" t="s">
        <v>268</v>
      </c>
      <c r="B551" s="4" t="str">
        <f>'Census Tract'!A545</f>
        <v>Multnomah</v>
      </c>
      <c r="C551" s="4" t="str">
        <f>'Census Tract'!B545</f>
        <v>Portland</v>
      </c>
      <c r="D551" s="4">
        <f>'Census Tract'!C545</f>
        <v>41051009501</v>
      </c>
      <c r="E551" s="4">
        <f>'Census Tract'!D545</f>
        <v>1</v>
      </c>
      <c r="F551" s="29">
        <f ca="1">'Census Tract'!J545</f>
        <v>9.2144993019696225E-2</v>
      </c>
      <c r="G551" s="29">
        <f ca="1">'Census Tract'!K545</f>
        <v>0.45792102470599044</v>
      </c>
      <c r="H551" s="29">
        <f ca="1">'Census Tract'!L545</f>
        <v>2.1070706119034237</v>
      </c>
      <c r="I551" s="105">
        <f ca="1">'Census Tract'!M545</f>
        <v>4.5764098838720546</v>
      </c>
      <c r="J551" s="29">
        <f ca="1">'Census Tract'!N545</f>
        <v>0.72949755647269487</v>
      </c>
      <c r="K551" s="29">
        <f ca="1">'Census Tract'!O545</f>
        <v>3.4713765973577839</v>
      </c>
      <c r="L551" s="29">
        <f ca="1">'Census Tract'!P545</f>
        <v>15.83222119008092</v>
      </c>
      <c r="M551" s="105">
        <f ca="1">'Census Tract'!Q545</f>
        <v>34.340366145124669</v>
      </c>
      <c r="N551" s="29">
        <f ca="1">'Census Tract'!R545</f>
        <v>0.30371418122881949</v>
      </c>
      <c r="O551" s="29">
        <f ca="1">'Census Tract'!S545</f>
        <v>1.4426834584818071</v>
      </c>
      <c r="P551" s="29">
        <f ca="1">'Census Tract'!T545</f>
        <v>6.3300857891929052</v>
      </c>
      <c r="Q551" s="105">
        <f ca="1">'Census Tract'!U545</f>
        <v>13.598945096831034</v>
      </c>
    </row>
    <row r="552" spans="1:17" x14ac:dyDescent="0.25">
      <c r="A552" s="80" t="s">
        <v>268</v>
      </c>
      <c r="B552" s="4" t="str">
        <f>'Census Tract'!A546</f>
        <v>Multnomah</v>
      </c>
      <c r="C552" s="4" t="str">
        <f>'Census Tract'!B546</f>
        <v>Portland</v>
      </c>
      <c r="D552" s="4">
        <f>'Census Tract'!C546</f>
        <v>41051008301</v>
      </c>
      <c r="E552" s="4">
        <f>'Census Tract'!D546</f>
        <v>1</v>
      </c>
      <c r="F552" s="29">
        <f ca="1">'Census Tract'!J546</f>
        <v>1.639079142138401</v>
      </c>
      <c r="G552" s="29">
        <f ca="1">'Census Tract'!K546</f>
        <v>8.1455190970799283</v>
      </c>
      <c r="H552" s="29">
        <f ca="1">'Census Tract'!L546</f>
        <v>37.48066365630384</v>
      </c>
      <c r="I552" s="105">
        <f ca="1">'Census Tract'!M546</f>
        <v>81.405377988658884</v>
      </c>
      <c r="J552" s="29">
        <f ca="1">'Census Tract'!N546</f>
        <v>0.47849530478270841</v>
      </c>
      <c r="K552" s="29">
        <f ca="1">'Census Tract'!O546</f>
        <v>2.27696088661326</v>
      </c>
      <c r="L552" s="29">
        <f ca="1">'Census Tract'!P546</f>
        <v>10.384741438155292</v>
      </c>
      <c r="M552" s="105">
        <f ca="1">'Census Tract'!Q546</f>
        <v>22.524686778133535</v>
      </c>
      <c r="N552" s="29">
        <f ca="1">'Census Tract'!R546</f>
        <v>0.19921356613804406</v>
      </c>
      <c r="O552" s="29">
        <f ca="1">'Census Tract'!S546</f>
        <v>0.94629139610704482</v>
      </c>
      <c r="P552" s="29">
        <f ca="1">'Census Tract'!T546</f>
        <v>4.1520582243566748</v>
      </c>
      <c r="Q552" s="105">
        <f ca="1">'Census Tract'!U546</f>
        <v>8.9198809798549927</v>
      </c>
    </row>
    <row r="553" spans="1:17" x14ac:dyDescent="0.25">
      <c r="A553" s="80" t="s">
        <v>268</v>
      </c>
      <c r="B553" s="4" t="str">
        <f>'Census Tract'!A547</f>
        <v>Multnomah</v>
      </c>
      <c r="C553" s="4" t="str">
        <f>'Census Tract'!B547</f>
        <v>Portland</v>
      </c>
      <c r="D553" s="4">
        <f>'Census Tract'!C547</f>
        <v>41051001601</v>
      </c>
      <c r="E553" s="4">
        <f>'Census Tract'!D547</f>
        <v>1</v>
      </c>
      <c r="F553" s="29">
        <f ca="1">'Census Tract'!J547</f>
        <v>0.75168279631828283</v>
      </c>
      <c r="G553" s="29">
        <f ca="1">'Census Tract'!K547</f>
        <v>3.7355405330635416</v>
      </c>
      <c r="H553" s="29">
        <f ca="1">'Census Tract'!L547</f>
        <v>17.188657546016515</v>
      </c>
      <c r="I553" s="105">
        <f ca="1">'Census Tract'!M547</f>
        <v>37.332561063543231</v>
      </c>
      <c r="J553" s="29">
        <f ca="1">'Census Tract'!N547</f>
        <v>1.0004470069724816</v>
      </c>
      <c r="K553" s="29">
        <f ca="1">'Census Tract'!O547</f>
        <v>4.7607127619363094</v>
      </c>
      <c r="L553" s="29">
        <f ca="1">'Census Tract'!P547</f>
        <v>21.712613240172825</v>
      </c>
      <c r="M553" s="105">
        <f ca="1">'Census Tract'!Q547</f>
        <v>47.095039898896566</v>
      </c>
      <c r="N553" s="29">
        <f ca="1">'Census Tract'!R547</f>
        <v>0.41651948096257047</v>
      </c>
      <c r="O553" s="29">
        <f ca="1">'Census Tract'!S547</f>
        <v>1.9785238966744316</v>
      </c>
      <c r="P553" s="29">
        <f ca="1">'Census Tract'!T547</f>
        <v>8.6812016373273799</v>
      </c>
      <c r="Q553" s="105">
        <f ca="1">'Census Tract'!U547</f>
        <v>18.649855368798551</v>
      </c>
    </row>
    <row r="554" spans="1:17" x14ac:dyDescent="0.25">
      <c r="A554" s="80" t="s">
        <v>268</v>
      </c>
      <c r="B554" s="4" t="str">
        <f>'Census Tract'!A548</f>
        <v>Multnomah</v>
      </c>
      <c r="C554" s="4" t="str">
        <f>'Census Tract'!B548</f>
        <v>Portland</v>
      </c>
      <c r="D554" s="4">
        <f>'Census Tract'!C548</f>
        <v>41051000100</v>
      </c>
      <c r="E554" s="4">
        <f>'Census Tract'!D548</f>
        <v>1</v>
      </c>
      <c r="F554" s="29">
        <f ca="1">'Census Tract'!J548</f>
        <v>1.7848084517510725</v>
      </c>
      <c r="G554" s="29">
        <f ca="1">'Census Tract'!K548</f>
        <v>8.8697311524573355</v>
      </c>
      <c r="H554" s="29">
        <f ca="1">'Census Tract'!L548</f>
        <v>40.813041634911961</v>
      </c>
      <c r="I554" s="105">
        <f ca="1">'Census Tract'!M548</f>
        <v>88.643069707173922</v>
      </c>
      <c r="J554" s="29">
        <f ca="1">'Census Tract'!N548</f>
        <v>1.0947212680140375</v>
      </c>
      <c r="K554" s="29">
        <f ca="1">'Census Tract'!O548</f>
        <v>5.2093249068422471</v>
      </c>
      <c r="L554" s="29">
        <f ca="1">'Census Tract'!P548</f>
        <v>23.758639220792006</v>
      </c>
      <c r="M554" s="105">
        <f ca="1">'Census Tract'!Q548</f>
        <v>51.532906226896074</v>
      </c>
      <c r="N554" s="29">
        <f ca="1">'Census Tract'!R548</f>
        <v>0.45576900242996671</v>
      </c>
      <c r="O554" s="29">
        <f ca="1">'Census Tract'!S548</f>
        <v>2.1649644347659933</v>
      </c>
      <c r="P554" s="29">
        <f ca="1">'Census Tract'!T548</f>
        <v>9.4992498333916977</v>
      </c>
      <c r="Q554" s="105">
        <f ca="1">'Census Tract'!U548</f>
        <v>20.407271125127302</v>
      </c>
    </row>
    <row r="555" spans="1:17" x14ac:dyDescent="0.25">
      <c r="A555" s="80" t="s">
        <v>268</v>
      </c>
      <c r="B555" s="4" t="str">
        <f>'Census Tract'!A549</f>
        <v>Multnomah</v>
      </c>
      <c r="C555" s="4" t="str">
        <f>'Census Tract'!B549</f>
        <v>Portland</v>
      </c>
      <c r="D555" s="4">
        <f>'Census Tract'!C549</f>
        <v>41051000602</v>
      </c>
      <c r="E555" s="4">
        <f>'Census Tract'!D549</f>
        <v>1</v>
      </c>
      <c r="F555" s="29">
        <f ca="1">'Census Tract'!J549</f>
        <v>0.47775175728690328</v>
      </c>
      <c r="G555" s="29">
        <f ca="1">'Census Tract'!K549</f>
        <v>2.3742209650517117</v>
      </c>
      <c r="H555" s="29">
        <f ca="1">'Census Tract'!L549</f>
        <v>10.924703063890577</v>
      </c>
      <c r="I555" s="105">
        <f ca="1">'Census Tract'!M549</f>
        <v>23.72769037616272</v>
      </c>
      <c r="J555" s="29">
        <f ca="1">'Census Tract'!N549</f>
        <v>0.95319114312545494</v>
      </c>
      <c r="K555" s="29">
        <f ca="1">'Census Tract'!O549</f>
        <v>4.5358416867819482</v>
      </c>
      <c r="L555" s="29">
        <f ca="1">'Census Tract'!P549</f>
        <v>20.68702339094558</v>
      </c>
      <c r="M555" s="105">
        <f ca="1">'Census Tract'!Q549</f>
        <v>44.870517482594543</v>
      </c>
      <c r="N555" s="29">
        <f ca="1">'Census Tract'!R549</f>
        <v>0.39684528758218801</v>
      </c>
      <c r="O555" s="29">
        <f ca="1">'Census Tract'!S549</f>
        <v>1.8850688158678304</v>
      </c>
      <c r="P555" s="29">
        <f ca="1">'Census Tract'!T549</f>
        <v>8.2711472518946376</v>
      </c>
      <c r="Q555" s="105">
        <f ca="1">'Census Tract'!U549</f>
        <v>17.768934120663992</v>
      </c>
    </row>
    <row r="556" spans="1:17" x14ac:dyDescent="0.25">
      <c r="A556" s="80" t="s">
        <v>268</v>
      </c>
      <c r="B556" s="4" t="str">
        <f>'Census Tract'!A550</f>
        <v>Multnomah</v>
      </c>
      <c r="C556" s="4" t="str">
        <f>'Census Tract'!B550</f>
        <v>Portland</v>
      </c>
      <c r="D556" s="4">
        <f>'Census Tract'!C550</f>
        <v>41051004300</v>
      </c>
      <c r="E556" s="4">
        <f>'Census Tract'!D550</f>
        <v>1</v>
      </c>
      <c r="F556" s="29">
        <f ca="1">'Census Tract'!J550</f>
        <v>5.5297011571928572</v>
      </c>
      <c r="G556" s="29">
        <f ca="1">'Census Tract'!K550</f>
        <v>27.480238884801885</v>
      </c>
      <c r="H556" s="29">
        <f ca="1">'Census Tract'!L550</f>
        <v>126.44713965563915</v>
      </c>
      <c r="I556" s="105">
        <f ca="1">'Census Tract'!M550</f>
        <v>274.63433661801753</v>
      </c>
      <c r="J556" s="29">
        <f ca="1">'Census Tract'!N550</f>
        <v>0.20232158792797397</v>
      </c>
      <c r="K556" s="29">
        <f ca="1">'Census Tract'!O550</f>
        <v>0.96276460317344792</v>
      </c>
      <c r="L556" s="29">
        <f ca="1">'Census Tract'!P550</f>
        <v>4.3909675956865053</v>
      </c>
      <c r="M556" s="105">
        <f ca="1">'Census Tract'!Q550</f>
        <v>9.5240859230619215</v>
      </c>
      <c r="N556" s="29">
        <f ca="1">'Census Tract'!R550</f>
        <v>8.4233229950180413E-2</v>
      </c>
      <c r="O556" s="29">
        <f ca="1">'Census Tract'!S550</f>
        <v>0.40011924043831376</v>
      </c>
      <c r="P556" s="29">
        <f ca="1">'Census Tract'!T550</f>
        <v>1.75560973059647</v>
      </c>
      <c r="Q556" s="105">
        <f ca="1">'Census Tract'!U550</f>
        <v>3.7715824291992326</v>
      </c>
    </row>
    <row r="557" spans="1:17" x14ac:dyDescent="0.25">
      <c r="A557" s="80" t="s">
        <v>268</v>
      </c>
      <c r="B557" s="4" t="str">
        <f>'Census Tract'!A551</f>
        <v>Multnomah</v>
      </c>
      <c r="C557" s="4" t="str">
        <f>'Census Tract'!B551</f>
        <v>Gresham</v>
      </c>
      <c r="D557" s="4">
        <f>'Census Tract'!C551</f>
        <v>41051010409</v>
      </c>
      <c r="E557" s="4">
        <f>'Census Tract'!D551</f>
        <v>1</v>
      </c>
      <c r="F557" s="29">
        <f ca="1">'Census Tract'!J551</f>
        <v>0.2589073988651247</v>
      </c>
      <c r="G557" s="29">
        <f ca="1">'Census Tract'!K551</f>
        <v>1.2866585313749841</v>
      </c>
      <c r="H557" s="29">
        <f ca="1">'Census Tract'!L551</f>
        <v>5.9204103606199459</v>
      </c>
      <c r="I557" s="105">
        <f ca="1">'Census Tract'!M551</f>
        <v>12.858716901966588</v>
      </c>
      <c r="J557" s="29">
        <f ca="1">'Census Tract'!N551</f>
        <v>1.4673064457828067</v>
      </c>
      <c r="K557" s="29">
        <f ca="1">'Census Tract'!O551</f>
        <v>6.9823033838130693</v>
      </c>
      <c r="L557" s="29">
        <f ca="1">'Census Tract'!P551</f>
        <v>31.84482250439779</v>
      </c>
      <c r="M557" s="105">
        <f ca="1">'Census Tract'!Q551</f>
        <v>69.071979951407997</v>
      </c>
      <c r="N557" s="29">
        <f ca="1">'Census Tract'!R551</f>
        <v>0.61088864772554552</v>
      </c>
      <c r="O557" s="29">
        <f ca="1">'Census Tract'!S551</f>
        <v>2.901803740221057</v>
      </c>
      <c r="P557" s="29">
        <f ca="1">'Census Tract'!T551</f>
        <v>12.732291696426746</v>
      </c>
      <c r="Q557" s="105">
        <f ca="1">'Census Tract'!U551</f>
        <v>27.352826091575185</v>
      </c>
    </row>
    <row r="558" spans="1:17" x14ac:dyDescent="0.25">
      <c r="A558" s="80" t="s">
        <v>268</v>
      </c>
      <c r="B558" s="4" t="str">
        <f>'Census Tract'!A552</f>
        <v>Multnomah</v>
      </c>
      <c r="C558" s="4" t="str">
        <f>'Census Tract'!B552</f>
        <v>Gresham</v>
      </c>
      <c r="D558" s="4">
        <f>'Census Tract'!C552</f>
        <v>41051010002</v>
      </c>
      <c r="E558" s="4">
        <f>'Census Tract'!D552</f>
        <v>1</v>
      </c>
      <c r="F558" s="29">
        <f ca="1">'Census Tract'!J552</f>
        <v>0.35355633191253011</v>
      </c>
      <c r="G558" s="29">
        <f ca="1">'Census Tract'!K552</f>
        <v>1.7570230621871155</v>
      </c>
      <c r="H558" s="29">
        <f ca="1">'Census Tract'!L552</f>
        <v>8.0847383261077024</v>
      </c>
      <c r="I558" s="105">
        <f ca="1">'Census Tract'!M552</f>
        <v>17.559485750074298</v>
      </c>
      <c r="J558" s="29">
        <f ca="1">'Census Tract'!N552</f>
        <v>0.86105408195637745</v>
      </c>
      <c r="K558" s="29">
        <f ca="1">'Census Tract'!O552</f>
        <v>4.097399590501082</v>
      </c>
      <c r="L558" s="29">
        <f ca="1">'Census Tract'!P552</f>
        <v>18.687380870844208</v>
      </c>
      <c r="M558" s="105">
        <f ca="1">'Census Tract'!Q552</f>
        <v>40.533257696035825</v>
      </c>
      <c r="N558" s="29">
        <f ca="1">'Census Tract'!R552</f>
        <v>0.35848555375511049</v>
      </c>
      <c r="O558" s="29">
        <f ca="1">'Census Tract'!S552</f>
        <v>1.7028548894710394</v>
      </c>
      <c r="P558" s="29">
        <f ca="1">'Census Tract'!T552</f>
        <v>7.4716442290408445</v>
      </c>
      <c r="Q558" s="105">
        <f ca="1">'Census Tract'!U552</f>
        <v>16.051359023798611</v>
      </c>
    </row>
    <row r="559" spans="1:17" x14ac:dyDescent="0.25">
      <c r="A559" s="80" t="s">
        <v>268</v>
      </c>
      <c r="B559" s="4" t="str">
        <f>'Census Tract'!A553</f>
        <v>Multnomah</v>
      </c>
      <c r="C559" s="4" t="str">
        <f>'Census Tract'!B553</f>
        <v>Portland</v>
      </c>
      <c r="D559" s="4">
        <f>'Census Tract'!C553</f>
        <v>41051007700</v>
      </c>
      <c r="E559" s="4">
        <f>'Census Tract'!D553</f>
        <v>1</v>
      </c>
      <c r="F559" s="29">
        <f ca="1">'Census Tract'!J553</f>
        <v>0.38760991628937436</v>
      </c>
      <c r="G559" s="29">
        <f ca="1">'Census Tract'!K553</f>
        <v>1.9262547452306338</v>
      </c>
      <c r="H559" s="29">
        <f ca="1">'Census Tract'!L553</f>
        <v>8.8634383348546191</v>
      </c>
      <c r="I559" s="105">
        <f ca="1">'Census Tract'!M553</f>
        <v>19.250767663679188</v>
      </c>
      <c r="J559" s="29">
        <f ca="1">'Census Tract'!N553</f>
        <v>0.32532931392174219</v>
      </c>
      <c r="K559" s="29">
        <f ca="1">'Census Tract'!O553</f>
        <v>1.5481074018164596</v>
      </c>
      <c r="L559" s="29">
        <f ca="1">'Census Tract'!P553</f>
        <v>7.0605934343785348</v>
      </c>
      <c r="M559" s="105">
        <f ca="1">'Census Tract'!Q553</f>
        <v>15.314551308209897</v>
      </c>
      <c r="N559" s="29">
        <f ca="1">'Census Tract'!R553</f>
        <v>0.13544545191519619</v>
      </c>
      <c r="O559" s="29">
        <f ca="1">'Census Tract'!S553</f>
        <v>0.64338422464846223</v>
      </c>
      <c r="P559" s="29">
        <f ca="1">'Census Tract'!T553</f>
        <v>2.8229874776023047</v>
      </c>
      <c r="Q559" s="105">
        <f ca="1">'Census Tract'!U553</f>
        <v>6.0646337183133197</v>
      </c>
    </row>
    <row r="560" spans="1:17" x14ac:dyDescent="0.25">
      <c r="A560" s="80" t="s">
        <v>268</v>
      </c>
      <c r="B560" s="4" t="str">
        <f>'Census Tract'!A554</f>
        <v>Multnomah</v>
      </c>
      <c r="C560" s="4" t="str">
        <f>'Census Tract'!B554</f>
        <v>Portland</v>
      </c>
      <c r="D560" s="4">
        <f>'Census Tract'!C554</f>
        <v>41051002701</v>
      </c>
      <c r="E560" s="4">
        <f>'Census Tract'!D554</f>
        <v>1</v>
      </c>
      <c r="F560" s="29">
        <f ca="1">'Census Tract'!J554</f>
        <v>0.2183435704162367</v>
      </c>
      <c r="G560" s="29">
        <f ca="1">'Census Tract'!K554</f>
        <v>1.0850737324554991</v>
      </c>
      <c r="H560" s="29">
        <f ca="1">'Census Tract'!L554</f>
        <v>4.992841232553765</v>
      </c>
      <c r="I560" s="105">
        <f ca="1">'Census Tract'!M554</f>
        <v>10.844101681348999</v>
      </c>
      <c r="J560" s="29">
        <f ca="1">'Census Tract'!N554</f>
        <v>0.53928676782209961</v>
      </c>
      <c r="K560" s="29">
        <f ca="1">'Census Tract'!O554</f>
        <v>2.5662422697264087</v>
      </c>
      <c r="L560" s="29">
        <f ca="1">'Census Tract'!P554</f>
        <v>11.704093203995367</v>
      </c>
      <c r="M560" s="105">
        <f ca="1">'Census Tract'!Q554</f>
        <v>25.386383956893919</v>
      </c>
      <c r="N560" s="29">
        <f ca="1">'Census Tract'!R554</f>
        <v>0.22452308124044565</v>
      </c>
      <c r="O560" s="29">
        <f ca="1">'Census Tract'!S554</f>
        <v>1.0665150176471954</v>
      </c>
      <c r="P560" s="29">
        <f ca="1">'Census Tract'!T554</f>
        <v>4.6795653734560831</v>
      </c>
      <c r="Q560" s="105">
        <f ca="1">'Census Tract'!U554</f>
        <v>10.053126404590911</v>
      </c>
    </row>
    <row r="561" spans="1:17" x14ac:dyDescent="0.25">
      <c r="A561" s="80" t="s">
        <v>268</v>
      </c>
      <c r="B561" s="4" t="str">
        <f>'Census Tract'!A555</f>
        <v>Multnomah</v>
      </c>
      <c r="C561" s="4" t="str">
        <f>'Census Tract'!B555</f>
        <v>Portland</v>
      </c>
      <c r="D561" s="4">
        <f>'Census Tract'!C555</f>
        <v>41051001302</v>
      </c>
      <c r="E561" s="4">
        <f>'Census Tract'!D555</f>
        <v>1</v>
      </c>
      <c r="F561" s="29">
        <f ca="1">'Census Tract'!J555</f>
        <v>0.6360007670381207</v>
      </c>
      <c r="G561" s="29">
        <f ca="1">'Census Tract'!K555</f>
        <v>3.1606505509598253</v>
      </c>
      <c r="H561" s="29">
        <f ca="1">'Census Tract'!L555</f>
        <v>14.543367810420369</v>
      </c>
      <c r="I561" s="105">
        <f ca="1">'Census Tract'!M555</f>
        <v>31.587176915856027</v>
      </c>
      <c r="J561" s="29">
        <f ca="1">'Census Tract'!N555</f>
        <v>0.52717596854472093</v>
      </c>
      <c r="K561" s="29">
        <f ca="1">'Census Tract'!O555</f>
        <v>2.5086119941843363</v>
      </c>
      <c r="L561" s="29">
        <f ca="1">'Census Tract'!P555</f>
        <v>11.441253594394416</v>
      </c>
      <c r="M561" s="105">
        <f ca="1">'Census Tract'!Q555</f>
        <v>24.816280222062755</v>
      </c>
      <c r="N561" s="29">
        <f ca="1">'Census Tract'!R555</f>
        <v>0.21948095127863909</v>
      </c>
      <c r="O561" s="29">
        <f ca="1">'Census Tract'!S555</f>
        <v>1.0425642180434935</v>
      </c>
      <c r="P561" s="29">
        <f ca="1">'Census Tract'!T555</f>
        <v>4.5744760585964359</v>
      </c>
      <c r="Q561" s="105">
        <f ca="1">'Census Tract'!U555</f>
        <v>9.8273626676318031</v>
      </c>
    </row>
    <row r="562" spans="1:17" x14ac:dyDescent="0.25">
      <c r="A562" s="80" t="s">
        <v>268</v>
      </c>
      <c r="B562" s="4" t="str">
        <f>'Census Tract'!A556</f>
        <v>Multnomah</v>
      </c>
      <c r="C562" s="4" t="str">
        <f>'Census Tract'!B556</f>
        <v>Gresham</v>
      </c>
      <c r="D562" s="4">
        <f>'Census Tract'!C556</f>
        <v>41051009606</v>
      </c>
      <c r="E562" s="4">
        <f>'Census Tract'!D556</f>
        <v>1</v>
      </c>
      <c r="F562" s="29">
        <f ca="1">'Census Tract'!J556</f>
        <v>0.26141133889283386</v>
      </c>
      <c r="G562" s="29">
        <f ca="1">'Census Tract'!K556</f>
        <v>1.2991020374811251</v>
      </c>
      <c r="H562" s="29">
        <f ca="1">'Census Tract'!L556</f>
        <v>5.9776677142042782</v>
      </c>
      <c r="I562" s="105">
        <f ca="1">'Census Tract'!M556</f>
        <v>12.983075866202242</v>
      </c>
      <c r="J562" s="29">
        <f ca="1">'Census Tract'!N556</f>
        <v>0.65683276080842246</v>
      </c>
      <c r="K562" s="29">
        <f ca="1">'Census Tract'!O556</f>
        <v>3.1255949441053481</v>
      </c>
      <c r="L562" s="29">
        <f ca="1">'Census Tract'!P556</f>
        <v>14.255183532475202</v>
      </c>
      <c r="M562" s="105">
        <f ca="1">'Census Tract'!Q556</f>
        <v>30.91974373613764</v>
      </c>
      <c r="N562" s="29">
        <f ca="1">'Census Tract'!R556</f>
        <v>0.27346140145798004</v>
      </c>
      <c r="O562" s="29">
        <f ca="1">'Census Tract'!S556</f>
        <v>1.2989786608595959</v>
      </c>
      <c r="P562" s="29">
        <f ca="1">'Census Tract'!T556</f>
        <v>5.6995499000350174</v>
      </c>
      <c r="Q562" s="105">
        <f ca="1">'Census Tract'!U556</f>
        <v>12.244362675076379</v>
      </c>
    </row>
    <row r="563" spans="1:17" x14ac:dyDescent="0.25">
      <c r="A563" s="80" t="s">
        <v>268</v>
      </c>
      <c r="B563" s="4" t="str">
        <f>'Census Tract'!A557</f>
        <v>Multnomah</v>
      </c>
      <c r="C563" s="4" t="str">
        <f>'Census Tract'!B557</f>
        <v>Portland</v>
      </c>
      <c r="D563" s="4">
        <f>'Census Tract'!C557</f>
        <v>41051000302</v>
      </c>
      <c r="E563" s="4">
        <f>'Census Tract'!D557</f>
        <v>1</v>
      </c>
      <c r="F563" s="29">
        <f ca="1">'Census Tract'!J557</f>
        <v>0.46623363315944122</v>
      </c>
      <c r="G563" s="29">
        <f ca="1">'Census Tract'!K557</f>
        <v>2.3169808369634626</v>
      </c>
      <c r="H563" s="29">
        <f ca="1">'Census Tract'!L557</f>
        <v>10.661319237402649</v>
      </c>
      <c r="I563" s="105">
        <f ca="1">'Census Tract'!M557</f>
        <v>23.155639140678712</v>
      </c>
      <c r="J563" s="29">
        <f ca="1">'Census Tract'!N557</f>
        <v>1.2350640596401321</v>
      </c>
      <c r="K563" s="29">
        <f ca="1">'Census Tract'!O557</f>
        <v>5.8771580998886179</v>
      </c>
      <c r="L563" s="29">
        <f ca="1">'Census Tract'!P557</f>
        <v>26.80448646146187</v>
      </c>
      <c r="M563" s="105">
        <f ca="1">'Census Tract'!Q557</f>
        <v>58.139402448174941</v>
      </c>
      <c r="N563" s="29">
        <f ca="1">'Census Tract'!R557</f>
        <v>0.5141983908109018</v>
      </c>
      <c r="O563" s="29">
        <f ca="1">'Census Tract'!S557</f>
        <v>2.4425119360559502</v>
      </c>
      <c r="P563" s="29">
        <f ca="1">'Census Tract'!T557</f>
        <v>10.717049540882911</v>
      </c>
      <c r="Q563" s="105">
        <f ca="1">'Census Tract'!U557</f>
        <v>23.023474429888743</v>
      </c>
    </row>
    <row r="564" spans="1:17" x14ac:dyDescent="0.25">
      <c r="A564" s="80" t="s">
        <v>268</v>
      </c>
      <c r="B564" s="4" t="str">
        <f>'Census Tract'!A558</f>
        <v>Multnomah</v>
      </c>
      <c r="C564" s="4" t="str">
        <f>'Census Tract'!B558</f>
        <v>Portland</v>
      </c>
      <c r="D564" s="4">
        <f>'Census Tract'!C558</f>
        <v>41051008201</v>
      </c>
      <c r="E564" s="4">
        <f>'Census Tract'!D558</f>
        <v>1</v>
      </c>
      <c r="F564" s="29">
        <f ca="1">'Census Tract'!J558</f>
        <v>2.7798742187626835</v>
      </c>
      <c r="G564" s="29">
        <f ca="1">'Census Tract'!K558</f>
        <v>13.814780479037788</v>
      </c>
      <c r="H564" s="29">
        <f ca="1">'Census Tract'!L558</f>
        <v>63.567113949325567</v>
      </c>
      <c r="I564" s="105">
        <f ca="1">'Census Tract'!M558</f>
        <v>138.06332209442269</v>
      </c>
      <c r="J564" s="29">
        <f ca="1">'Census Tract'!N558</f>
        <v>0.4200785082682934</v>
      </c>
      <c r="K564" s="29">
        <f ca="1">'Census Tract'!O558</f>
        <v>1.9989795575279687</v>
      </c>
      <c r="L564" s="29">
        <f ca="1">'Census Tract'!P558</f>
        <v>9.1169268506683423</v>
      </c>
      <c r="M564" s="105">
        <f ca="1">'Census Tract'!Q558</f>
        <v>19.774774645418471</v>
      </c>
      <c r="N564" s="29">
        <f ca="1">'Census Tract'!R558</f>
        <v>0.17489270396932999</v>
      </c>
      <c r="O564" s="29">
        <f ca="1">'Census Tract'!S558</f>
        <v>0.83076400978330633</v>
      </c>
      <c r="P564" s="29">
        <f ca="1">'Census Tract'!T558</f>
        <v>3.6451568232689615</v>
      </c>
      <c r="Q564" s="105">
        <f ca="1">'Census Tract'!U558</f>
        <v>7.8309029545228199</v>
      </c>
    </row>
    <row r="565" spans="1:17" x14ac:dyDescent="0.25">
      <c r="A565" s="80" t="s">
        <v>268</v>
      </c>
      <c r="B565" s="4" t="str">
        <f>'Census Tract'!A559</f>
        <v>Multnomah</v>
      </c>
      <c r="C565" s="4" t="str">
        <f>'Census Tract'!B559</f>
        <v>Gresham</v>
      </c>
      <c r="D565" s="4">
        <f>'Census Tract'!C559</f>
        <v>41051010001</v>
      </c>
      <c r="E565" s="4">
        <f>'Census Tract'!D559</f>
        <v>1</v>
      </c>
      <c r="F565" s="29">
        <f ca="1">'Census Tract'!J559</f>
        <v>3.3337457528919447</v>
      </c>
      <c r="G565" s="29">
        <f ca="1">'Census Tract'!K559</f>
        <v>16.567284029716188</v>
      </c>
      <c r="H565" s="29">
        <f ca="1">'Census Tract'!L559</f>
        <v>76.23244056217986</v>
      </c>
      <c r="I565" s="105">
        <f ca="1">'Census Tract'!M559</f>
        <v>165.57152498334929</v>
      </c>
      <c r="J565" s="29">
        <f ca="1">'Census Tract'!N559</f>
        <v>0.76891702078730018</v>
      </c>
      <c r="K565" s="29">
        <f ca="1">'Census Tract'!O559</f>
        <v>3.6589574942202163</v>
      </c>
      <c r="L565" s="29">
        <f ca="1">'Census Tract'!P559</f>
        <v>16.687738350742844</v>
      </c>
      <c r="M565" s="105">
        <f ca="1">'Census Tract'!Q559</f>
        <v>36.195997909477114</v>
      </c>
      <c r="N565" s="29">
        <f ca="1">'Census Tract'!R559</f>
        <v>0.32012581992803307</v>
      </c>
      <c r="O565" s="29">
        <f ca="1">'Census Tract'!S559</f>
        <v>1.5206409630742488</v>
      </c>
      <c r="P565" s="29">
        <f ca="1">'Census Tract'!T559</f>
        <v>6.672141206187054</v>
      </c>
      <c r="Q565" s="105">
        <f ca="1">'Census Tract'!U559</f>
        <v>14.333783926933235</v>
      </c>
    </row>
    <row r="566" spans="1:17" x14ac:dyDescent="0.25">
      <c r="A566" s="80" t="s">
        <v>268</v>
      </c>
      <c r="B566" s="4" t="str">
        <f>'Census Tract'!A560</f>
        <v>Multnomah</v>
      </c>
      <c r="C566" s="4" t="str">
        <f>'Census Tract'!B560</f>
        <v>Gresham</v>
      </c>
      <c r="D566" s="4">
        <f>'Census Tract'!C560</f>
        <v>41051010408</v>
      </c>
      <c r="E566" s="4">
        <f>'Census Tract'!D560</f>
        <v>1</v>
      </c>
      <c r="F566" s="29">
        <f ca="1">'Census Tract'!J560</f>
        <v>0.73816152016865344</v>
      </c>
      <c r="G566" s="29">
        <f ca="1">'Census Tract'!K560</f>
        <v>3.66834560009038</v>
      </c>
      <c r="H566" s="29">
        <f ca="1">'Census Tract'!L560</f>
        <v>16.879467836661121</v>
      </c>
      <c r="I566" s="105">
        <f ca="1">'Census Tract'!M560</f>
        <v>36.661022656670696</v>
      </c>
      <c r="J566" s="29">
        <f ca="1">'Census Tract'!N560</f>
        <v>0.78221515332716696</v>
      </c>
      <c r="K566" s="29">
        <f ca="1">'Census Tract'!O560</f>
        <v>3.7222377967762172</v>
      </c>
      <c r="L566" s="29">
        <f ca="1">'Census Tract'!P560</f>
        <v>16.976346549520361</v>
      </c>
      <c r="M566" s="105">
        <f ca="1">'Census Tract'!Q560</f>
        <v>36.821994167330942</v>
      </c>
      <c r="N566" s="29">
        <f ca="1">'Census Tract'!R560</f>
        <v>0.32566227635668338</v>
      </c>
      <c r="O566" s="29">
        <f ca="1">'Census Tract'!S560</f>
        <v>1.5469398802861565</v>
      </c>
      <c r="P566" s="29">
        <f ca="1">'Census Tract'!T560</f>
        <v>6.7875333950525487</v>
      </c>
      <c r="Q566" s="105">
        <f ca="1">'Census Tract'!U560</f>
        <v>14.581681363594214</v>
      </c>
    </row>
    <row r="567" spans="1:17" x14ac:dyDescent="0.25">
      <c r="A567" s="80" t="s">
        <v>268</v>
      </c>
      <c r="B567" s="4" t="str">
        <f>'Census Tract'!A561</f>
        <v>Multnomah</v>
      </c>
      <c r="C567" s="4" t="str">
        <f>'Census Tract'!B561</f>
        <v>Portland</v>
      </c>
      <c r="D567" s="4">
        <f>'Census Tract'!C561</f>
        <v>41051000902</v>
      </c>
      <c r="E567" s="4">
        <f>'Census Tract'!D561</f>
        <v>1</v>
      </c>
      <c r="F567" s="29">
        <f ca="1">'Census Tract'!J561</f>
        <v>0.8052671129112583</v>
      </c>
      <c r="G567" s="29">
        <f ca="1">'Census Tract'!K561</f>
        <v>4.0018315637349602</v>
      </c>
      <c r="H567" s="29">
        <f ca="1">'Census Tract'!L561</f>
        <v>18.413964912721223</v>
      </c>
      <c r="I567" s="105">
        <f ca="1">'Census Tract'!M561</f>
        <v>39.993842898186216</v>
      </c>
      <c r="J567" s="29">
        <f ca="1">'Census Tract'!N561</f>
        <v>0.63593569538863182</v>
      </c>
      <c r="K567" s="29">
        <f ca="1">'Census Tract'!O561</f>
        <v>3.0261544686602035</v>
      </c>
      <c r="L567" s="29">
        <f ca="1">'Census Tract'!P561</f>
        <v>13.801656362967677</v>
      </c>
      <c r="M567" s="105">
        <f ca="1">'Census Tract'!Q561</f>
        <v>29.936035330938761</v>
      </c>
      <c r="N567" s="29">
        <f ca="1">'Census Tract'!R561</f>
        <v>0.26476125564152952</v>
      </c>
      <c r="O567" s="29">
        <f ca="1">'Census Tract'!S561</f>
        <v>1.2576517909551692</v>
      </c>
      <c r="P567" s="29">
        <f ca="1">'Census Tract'!T561</f>
        <v>5.5182193175320968</v>
      </c>
      <c r="Q567" s="105">
        <f ca="1">'Census Tract'!U561</f>
        <v>11.854809560323408</v>
      </c>
    </row>
    <row r="568" spans="1:17" x14ac:dyDescent="0.25">
      <c r="A568" s="80" t="s">
        <v>268</v>
      </c>
      <c r="B568" s="4" t="str">
        <f>'Census Tract'!A562</f>
        <v>Multnomah</v>
      </c>
      <c r="C568" s="4" t="str">
        <f>'Census Tract'!B562</f>
        <v>Portland</v>
      </c>
      <c r="D568" s="4">
        <f>'Census Tract'!C562</f>
        <v>41051006200</v>
      </c>
      <c r="E568" s="4">
        <f>'Census Tract'!D562</f>
        <v>1</v>
      </c>
      <c r="F568" s="29">
        <f ca="1">'Census Tract'!J562</f>
        <v>0.16926634587313763</v>
      </c>
      <c r="G568" s="29">
        <f ca="1">'Census Tract'!K562</f>
        <v>0.84118101277513468</v>
      </c>
      <c r="H568" s="29">
        <f ca="1">'Census Tract'!L562</f>
        <v>3.8705971023008545</v>
      </c>
      <c r="I568" s="105">
        <f ca="1">'Census Tract'!M562</f>
        <v>8.4066659823301872</v>
      </c>
      <c r="J568" s="29">
        <f ca="1">'Census Tract'!N562</f>
        <v>0.60411516395395037</v>
      </c>
      <c r="K568" s="29">
        <f ca="1">'Census Tract'!O562</f>
        <v>2.8747337446869148</v>
      </c>
      <c r="L568" s="29">
        <f ca="1">'Census Tract'!P562</f>
        <v>13.111058173035762</v>
      </c>
      <c r="M568" s="105">
        <f ca="1">'Census Tract'!Q562</f>
        <v>28.438115713931367</v>
      </c>
      <c r="N568" s="29">
        <f ca="1">'Census Tract'!R562</f>
        <v>0.25151330633011615</v>
      </c>
      <c r="O568" s="29">
        <f ca="1">'Census Tract'!S562</f>
        <v>1.1947222390552465</v>
      </c>
      <c r="P568" s="29">
        <f ca="1">'Census Tract'!T562</f>
        <v>5.2421022941753748</v>
      </c>
      <c r="Q568" s="105">
        <f ca="1">'Census Tract'!U562</f>
        <v>11.2616264083132</v>
      </c>
    </row>
    <row r="569" spans="1:17" x14ac:dyDescent="0.25">
      <c r="A569" s="80" t="s">
        <v>268</v>
      </c>
      <c r="B569" s="4" t="str">
        <f>'Census Tract'!A563</f>
        <v>Multnomah</v>
      </c>
      <c r="C569" s="4" t="str">
        <f>'Census Tract'!B563</f>
        <v>Portland</v>
      </c>
      <c r="D569" s="4">
        <f>'Census Tract'!C563</f>
        <v>41051009000</v>
      </c>
      <c r="E569" s="4">
        <f>'Census Tract'!D563</f>
        <v>1</v>
      </c>
      <c r="F569" s="29">
        <f ca="1">'Census Tract'!J563</f>
        <v>0.65803543928196118</v>
      </c>
      <c r="G569" s="29">
        <f ca="1">'Census Tract'!K563</f>
        <v>3.2701534046938669</v>
      </c>
      <c r="H569" s="29">
        <f ca="1">'Census Tract'!L563</f>
        <v>15.047232521962494</v>
      </c>
      <c r="I569" s="105">
        <f ca="1">'Census Tract'!M563</f>
        <v>32.681535801129783</v>
      </c>
      <c r="J569" s="29">
        <f ca="1">'Census Tract'!N563</f>
        <v>1.4236125817232441</v>
      </c>
      <c r="K569" s="29">
        <f ca="1">'Census Tract'!O563</f>
        <v>6.7743823897004942</v>
      </c>
      <c r="L569" s="29">
        <f ca="1">'Census Tract'!P563</f>
        <v>30.896538422700235</v>
      </c>
      <c r="M569" s="105">
        <f ca="1">'Census Tract'!Q563</f>
        <v>67.015135104173964</v>
      </c>
      <c r="N569" s="29">
        <f ca="1">'Census Tract'!R563</f>
        <v>0.59269743374569439</v>
      </c>
      <c r="O569" s="29">
        <f ca="1">'Census Tract'!S563</f>
        <v>2.815393012239074</v>
      </c>
      <c r="P569" s="29">
        <f ca="1">'Census Tract'!T563</f>
        <v>12.353145933011547</v>
      </c>
      <c r="Q569" s="105">
        <f ca="1">'Census Tract'!U563</f>
        <v>26.538305942546245</v>
      </c>
    </row>
    <row r="570" spans="1:17" x14ac:dyDescent="0.25">
      <c r="A570" s="80" t="s">
        <v>268</v>
      </c>
      <c r="B570" s="4" t="str">
        <f>'Census Tract'!A564</f>
        <v>Multnomah</v>
      </c>
      <c r="C570" s="4" t="str">
        <f>'Census Tract'!B564</f>
        <v>Portland</v>
      </c>
      <c r="D570" s="4">
        <f>'Census Tract'!C564</f>
        <v>41051001701</v>
      </c>
      <c r="E570" s="4">
        <f>'Census Tract'!D564</f>
        <v>1</v>
      </c>
      <c r="F570" s="29">
        <f ca="1">'Census Tract'!J564</f>
        <v>1.0236106833274952</v>
      </c>
      <c r="G570" s="29">
        <f ca="1">'Census Tract'!K564</f>
        <v>5.0869052961904595</v>
      </c>
      <c r="H570" s="29">
        <f ca="1">'Census Tract'!L564</f>
        <v>23.406806145274992</v>
      </c>
      <c r="I570" s="105">
        <f ca="1">'Census Tract'!M564</f>
        <v>50.837944579535218</v>
      </c>
      <c r="J570" s="29">
        <f ca="1">'Census Tract'!N564</f>
        <v>1.0591012701393943</v>
      </c>
      <c r="K570" s="29">
        <f ca="1">'Census Tract'!O564</f>
        <v>5.039824096424387</v>
      </c>
      <c r="L570" s="29">
        <f ca="1">'Census Tract'!P564</f>
        <v>22.985581545495087</v>
      </c>
      <c r="M570" s="105">
        <f ca="1">'Census Tract'!Q564</f>
        <v>49.856130536216163</v>
      </c>
      <c r="N570" s="29">
        <f ca="1">'Census Tract'!R564</f>
        <v>0.44093920842465334</v>
      </c>
      <c r="O570" s="29">
        <f ca="1">'Census Tract'!S564</f>
        <v>2.0945209065198114</v>
      </c>
      <c r="P570" s="29">
        <f ca="1">'Census Tract'!T564</f>
        <v>9.1901636132162636</v>
      </c>
      <c r="Q570" s="105">
        <f ca="1">'Census Tract'!U564</f>
        <v>19.7432601340711</v>
      </c>
    </row>
    <row r="571" spans="1:17" x14ac:dyDescent="0.25">
      <c r="A571" s="80" t="s">
        <v>268</v>
      </c>
      <c r="B571" s="4" t="str">
        <f>'Census Tract'!A565</f>
        <v>Multnomah</v>
      </c>
      <c r="C571" s="4" t="str">
        <f>'Census Tract'!B565</f>
        <v>Gresham</v>
      </c>
      <c r="D571" s="4">
        <f>'Census Tract'!C565</f>
        <v>41051009803</v>
      </c>
      <c r="E571" s="4">
        <f>'Census Tract'!D565</f>
        <v>1</v>
      </c>
      <c r="F571" s="29">
        <f ca="1">'Census Tract'!J565</f>
        <v>0.96802321471235231</v>
      </c>
      <c r="G571" s="29">
        <f ca="1">'Census Tract'!K565</f>
        <v>4.8106594606341284</v>
      </c>
      <c r="H571" s="29">
        <f ca="1">'Census Tract'!L565</f>
        <v>22.135692895702817</v>
      </c>
      <c r="I571" s="105">
        <f ca="1">'Census Tract'!M565</f>
        <v>48.077175573503709</v>
      </c>
      <c r="J571" s="29">
        <f ca="1">'Census Tract'!N565</f>
        <v>1.007808473199908</v>
      </c>
      <c r="K571" s="29">
        <f ca="1">'Census Tract'!O565</f>
        <v>4.7957429294226683</v>
      </c>
      <c r="L571" s="29">
        <f ca="1">'Census Tract'!P565</f>
        <v>21.872378493067522</v>
      </c>
      <c r="M571" s="105">
        <f ca="1">'Census Tract'!Q565</f>
        <v>47.441573541637084</v>
      </c>
      <c r="N571" s="29">
        <f ca="1">'Census Tract'!R565</f>
        <v>0.41958430505700195</v>
      </c>
      <c r="O571" s="29">
        <f ca="1">'Census Tract'!S565</f>
        <v>1.9930822258453094</v>
      </c>
      <c r="P571" s="29">
        <f ca="1">'Census Tract'!T565</f>
        <v>8.7450794561636371</v>
      </c>
      <c r="Q571" s="105">
        <f ca="1">'Census Tract'!U565</f>
        <v>18.787084306950167</v>
      </c>
    </row>
    <row r="572" spans="1:17" x14ac:dyDescent="0.25">
      <c r="A572" s="80" t="s">
        <v>268</v>
      </c>
      <c r="B572" s="4" t="str">
        <f>'Census Tract'!A566</f>
        <v>Multnomah</v>
      </c>
      <c r="C572" s="4" t="str">
        <f>'Census Tract'!B566</f>
        <v>Portland</v>
      </c>
      <c r="D572" s="4">
        <f>'Census Tract'!C566</f>
        <v>41051007000</v>
      </c>
      <c r="E572" s="4">
        <f>'Census Tract'!D566</f>
        <v>1</v>
      </c>
      <c r="F572" s="29">
        <f ca="1">'Census Tract'!J566</f>
        <v>0.29897043930847095</v>
      </c>
      <c r="G572" s="29">
        <f ca="1">'Census Tract'!K566</f>
        <v>1.4857546290732409</v>
      </c>
      <c r="H572" s="29">
        <f ca="1">'Census Tract'!L566</f>
        <v>6.8365280179692611</v>
      </c>
      <c r="I572" s="105">
        <f ca="1">'Census Tract'!M566</f>
        <v>14.848460329737048</v>
      </c>
      <c r="J572" s="29">
        <f ca="1">'Census Tract'!N566</f>
        <v>1.6667784338808092</v>
      </c>
      <c r="K572" s="29">
        <f ca="1">'Census Tract'!O566</f>
        <v>7.931507922153088</v>
      </c>
      <c r="L572" s="29">
        <f ca="1">'Census Tract'!P566</f>
        <v>36.173945486060539</v>
      </c>
      <c r="M572" s="105">
        <f ca="1">'Census Tract'!Q566</f>
        <v>78.461923819215528</v>
      </c>
      <c r="N572" s="29">
        <f ca="1">'Census Tract'!R566</f>
        <v>0.69393549415530087</v>
      </c>
      <c r="O572" s="29">
        <f ca="1">'Census Tract'!S566</f>
        <v>3.2962874983996762</v>
      </c>
      <c r="P572" s="29">
        <f ca="1">'Census Tract'!T566</f>
        <v>14.463174529409182</v>
      </c>
      <c r="Q572" s="105">
        <f ca="1">'Census Tract'!U566</f>
        <v>31.071287641489924</v>
      </c>
    </row>
    <row r="573" spans="1:17" x14ac:dyDescent="0.25">
      <c r="A573" s="80" t="s">
        <v>268</v>
      </c>
      <c r="B573" s="4" t="str">
        <f>'Census Tract'!A567</f>
        <v>Multnomah</v>
      </c>
      <c r="C573" s="4" t="str">
        <f>'Census Tract'!B567</f>
        <v>Portland</v>
      </c>
      <c r="D573" s="4">
        <f>'Census Tract'!C567</f>
        <v>41051003402</v>
      </c>
      <c r="E573" s="4">
        <f>'Census Tract'!D567</f>
        <v>1</v>
      </c>
      <c r="F573" s="29">
        <f ca="1">'Census Tract'!J567</f>
        <v>1.009588619172324</v>
      </c>
      <c r="G573" s="29">
        <f ca="1">'Census Tract'!K567</f>
        <v>5.0172216619960697</v>
      </c>
      <c r="H573" s="29">
        <f ca="1">'Census Tract'!L567</f>
        <v>23.08616496520273</v>
      </c>
      <c r="I573" s="105">
        <f ca="1">'Census Tract'!M567</f>
        <v>50.141534379815553</v>
      </c>
      <c r="J573" s="29">
        <f ca="1">'Census Tract'!N567</f>
        <v>0.67630502631322753</v>
      </c>
      <c r="K573" s="29">
        <f ca="1">'Census Tract'!O567</f>
        <v>3.2182553871337789</v>
      </c>
      <c r="L573" s="29">
        <f ca="1">'Census Tract'!P567</f>
        <v>14.677788394970852</v>
      </c>
      <c r="M573" s="105">
        <f ca="1">'Census Tract'!Q567</f>
        <v>31.836381113709333</v>
      </c>
      <c r="N573" s="29">
        <f ca="1">'Census Tract'!R567</f>
        <v>0.28156835551421805</v>
      </c>
      <c r="O573" s="29">
        <f ca="1">'Census Tract'!S567</f>
        <v>1.3374877896341755</v>
      </c>
      <c r="P573" s="29">
        <f ca="1">'Census Tract'!T567</f>
        <v>5.8685170337309227</v>
      </c>
      <c r="Q573" s="105">
        <f ca="1">'Census Tract'!U567</f>
        <v>12.607355350187106</v>
      </c>
    </row>
    <row r="574" spans="1:17" x14ac:dyDescent="0.25">
      <c r="A574" s="80" t="s">
        <v>268</v>
      </c>
      <c r="B574" s="4" t="str">
        <f>'Census Tract'!A568</f>
        <v>Multnomah</v>
      </c>
      <c r="C574" s="4" t="str">
        <f>'Census Tract'!B568</f>
        <v>Portland</v>
      </c>
      <c r="D574" s="4">
        <f>'Census Tract'!C568</f>
        <v>41051003902</v>
      </c>
      <c r="E574" s="4">
        <f>'Census Tract'!D568</f>
        <v>1</v>
      </c>
      <c r="F574" s="29">
        <f ca="1">'Census Tract'!J568</f>
        <v>0.27943970709233967</v>
      </c>
      <c r="G574" s="29">
        <f ca="1">'Census Tract'!K568</f>
        <v>1.3886952814453406</v>
      </c>
      <c r="H574" s="29">
        <f ca="1">'Census Tract'!L568</f>
        <v>6.3899206600114704</v>
      </c>
      <c r="I574" s="105">
        <f ca="1">'Census Tract'!M568</f>
        <v>13.878460408698949</v>
      </c>
      <c r="J574" s="29">
        <f ca="1">'Census Tract'!N568</f>
        <v>0.6003156975139885</v>
      </c>
      <c r="K574" s="29">
        <f ca="1">'Census Tract'!O568</f>
        <v>2.856653658242343</v>
      </c>
      <c r="L574" s="29">
        <f ca="1">'Census Tract'!P568</f>
        <v>13.028598687670756</v>
      </c>
      <c r="M574" s="105">
        <f ca="1">'Census Tract'!Q568</f>
        <v>28.259259640258847</v>
      </c>
      <c r="N574" s="29">
        <f ca="1">'Census Tract'!R568</f>
        <v>0.24993146163621605</v>
      </c>
      <c r="O574" s="29">
        <f ca="1">'Census Tract'!S568</f>
        <v>1.1872082627089873</v>
      </c>
      <c r="P574" s="29">
        <f ca="1">'Census Tract'!T568</f>
        <v>5.2091330973566619</v>
      </c>
      <c r="Q574" s="105">
        <f ca="1">'Census Tract'!U568</f>
        <v>11.190798569267207</v>
      </c>
    </row>
    <row r="575" spans="1:17" x14ac:dyDescent="0.25">
      <c r="A575" s="80" t="s">
        <v>268</v>
      </c>
      <c r="B575" s="4" t="str">
        <f>'Census Tract'!A569</f>
        <v>Multnomah</v>
      </c>
      <c r="C575" s="4" t="str">
        <f>'Census Tract'!B569</f>
        <v>Portland</v>
      </c>
      <c r="D575" s="4">
        <f>'Census Tract'!C569</f>
        <v>41051006002</v>
      </c>
      <c r="E575" s="4">
        <f>'Census Tract'!D569</f>
        <v>1</v>
      </c>
      <c r="F575" s="29">
        <f ca="1">'Census Tract'!J569</f>
        <v>0.32801614362989689</v>
      </c>
      <c r="G575" s="29">
        <f ca="1">'Census Tract'!K569</f>
        <v>1.6300992999044768</v>
      </c>
      <c r="H575" s="29">
        <f ca="1">'Census Tract'!L569</f>
        <v>7.500713319547514</v>
      </c>
      <c r="I575" s="105">
        <f ca="1">'Census Tract'!M569</f>
        <v>16.291024314870629</v>
      </c>
      <c r="J575" s="29">
        <f ca="1">'Census Tract'!N569</f>
        <v>0.39894397619600502</v>
      </c>
      <c r="K575" s="29">
        <f ca="1">'Census Tract'!O569</f>
        <v>1.8984090766800381</v>
      </c>
      <c r="L575" s="29">
        <f ca="1">'Census Tract'!P569</f>
        <v>8.658245963325502</v>
      </c>
      <c r="M575" s="105">
        <f ca="1">'Census Tract'!Q569</f>
        <v>18.779887735615056</v>
      </c>
      <c r="N575" s="29">
        <f ca="1">'Census Tract'!R569</f>
        <v>0.16609369285951064</v>
      </c>
      <c r="O575" s="29">
        <f ca="1">'Census Tract'!S569</f>
        <v>0.78896751635723827</v>
      </c>
      <c r="P575" s="29">
        <f ca="1">'Census Tract'!T569</f>
        <v>3.4617656659648701</v>
      </c>
      <c r="Q575" s="105">
        <f ca="1">'Census Tract'!U569</f>
        <v>7.436923099829472</v>
      </c>
    </row>
    <row r="576" spans="1:17" x14ac:dyDescent="0.25">
      <c r="A576" s="80" t="s">
        <v>268</v>
      </c>
      <c r="B576" s="4" t="str">
        <f>'Census Tract'!A570</f>
        <v>Multnomah</v>
      </c>
      <c r="C576" s="4" t="str">
        <f>'Census Tract'!B570</f>
        <v>Portland</v>
      </c>
      <c r="D576" s="4">
        <f>'Census Tract'!C570</f>
        <v>41051001400</v>
      </c>
      <c r="E576" s="4">
        <f>'Census Tract'!D570</f>
        <v>1</v>
      </c>
      <c r="F576" s="29">
        <f ca="1">'Census Tract'!J570</f>
        <v>1.0055823151279895</v>
      </c>
      <c r="G576" s="29">
        <f ca="1">'Census Tract'!K570</f>
        <v>4.9973120522262438</v>
      </c>
      <c r="H576" s="29">
        <f ca="1">'Census Tract'!L570</f>
        <v>22.994553199467799</v>
      </c>
      <c r="I576" s="105">
        <f ca="1">'Census Tract'!M570</f>
        <v>49.942560037038511</v>
      </c>
      <c r="J576" s="29">
        <f ca="1">'Census Tract'!N570</f>
        <v>0.79693808578201952</v>
      </c>
      <c r="K576" s="29">
        <f ca="1">'Census Tract'!O570</f>
        <v>3.7922981317489337</v>
      </c>
      <c r="L576" s="29">
        <f ca="1">'Census Tract'!P570</f>
        <v>17.295877055309756</v>
      </c>
      <c r="M576" s="105">
        <f ca="1">'Census Tract'!Q570</f>
        <v>37.515061452811985</v>
      </c>
      <c r="N576" s="29">
        <f ca="1">'Census Tract'!R570</f>
        <v>0.33179192454554629</v>
      </c>
      <c r="O576" s="29">
        <f ca="1">'Census Tract'!S570</f>
        <v>1.576056538627912</v>
      </c>
      <c r="P576" s="29">
        <f ca="1">'Census Tract'!T570</f>
        <v>6.9152890327250622</v>
      </c>
      <c r="Q576" s="105">
        <f ca="1">'Census Tract'!U570</f>
        <v>14.856139239897447</v>
      </c>
    </row>
    <row r="577" spans="1:17" x14ac:dyDescent="0.25">
      <c r="A577" s="80" t="s">
        <v>268</v>
      </c>
      <c r="B577" s="4" t="str">
        <f>'Census Tract'!A571</f>
        <v>Multnomah</v>
      </c>
      <c r="C577" s="4" t="str">
        <f>'Census Tract'!B571</f>
        <v>Portland</v>
      </c>
      <c r="D577" s="4">
        <f>'Census Tract'!C571</f>
        <v>41051001202</v>
      </c>
      <c r="E577" s="4">
        <f>'Census Tract'!D571</f>
        <v>1</v>
      </c>
      <c r="F577" s="29">
        <f ca="1">'Census Tract'!J571</f>
        <v>0.47925412130352874</v>
      </c>
      <c r="G577" s="29">
        <f ca="1">'Census Tract'!K571</f>
        <v>2.3816870687153959</v>
      </c>
      <c r="H577" s="29">
        <f ca="1">'Census Tract'!L571</f>
        <v>10.959057476041176</v>
      </c>
      <c r="I577" s="105">
        <f ca="1">'Census Tract'!M571</f>
        <v>23.802305754704111</v>
      </c>
      <c r="J577" s="29">
        <f ca="1">'Census Tract'!N571</f>
        <v>0.55685930010692364</v>
      </c>
      <c r="K577" s="29">
        <f ca="1">'Census Tract'!O571</f>
        <v>2.6498626695325531</v>
      </c>
      <c r="L577" s="29">
        <f ca="1">'Census Tract'!P571</f>
        <v>12.085468323808513</v>
      </c>
      <c r="M577" s="105">
        <f ca="1">'Census Tract'!Q571</f>
        <v>26.213593297629345</v>
      </c>
      <c r="N577" s="29">
        <f ca="1">'Census Tract'!R571</f>
        <v>0.23183911294973361</v>
      </c>
      <c r="O577" s="29">
        <f ca="1">'Census Tract'!S571</f>
        <v>1.1012671582486451</v>
      </c>
      <c r="P577" s="29">
        <f ca="1">'Census Tract'!T571</f>
        <v>4.8320479087426307</v>
      </c>
      <c r="Q577" s="105">
        <f ca="1">'Census Tract'!U571</f>
        <v>10.380705160178637</v>
      </c>
    </row>
    <row r="578" spans="1:17" x14ac:dyDescent="0.25">
      <c r="A578" s="80" t="s">
        <v>268</v>
      </c>
      <c r="B578" s="4" t="str">
        <f>'Census Tract'!A572</f>
        <v>Multnomah</v>
      </c>
      <c r="C578" s="4" t="str">
        <f>'Census Tract'!B572</f>
        <v>Gresham</v>
      </c>
      <c r="D578" s="4">
        <f>'Census Tract'!C572</f>
        <v>41051009905</v>
      </c>
      <c r="E578" s="4">
        <f>'Census Tract'!D572</f>
        <v>1</v>
      </c>
      <c r="F578" s="29">
        <f ca="1">'Census Tract'!J572</f>
        <v>3.555594839346974E-2</v>
      </c>
      <c r="G578" s="29">
        <f ca="1">'Census Tract'!K572</f>
        <v>0.17669778670720285</v>
      </c>
      <c r="H578" s="29">
        <f ca="1">'Census Tract'!L572</f>
        <v>0.81305442089751678</v>
      </c>
      <c r="I578" s="105">
        <f ca="1">'Census Tract'!M572</f>
        <v>1.7658972921462821</v>
      </c>
      <c r="J578" s="29">
        <f ca="1">'Census Tract'!N572</f>
        <v>0.61385129670635297</v>
      </c>
      <c r="K578" s="29">
        <f ca="1">'Census Tract'!O572</f>
        <v>2.92106396620113</v>
      </c>
      <c r="L578" s="29">
        <f ca="1">'Census Tract'!P572</f>
        <v>13.322360604283586</v>
      </c>
      <c r="M578" s="105">
        <f ca="1">'Census Tract'!Q572</f>
        <v>28.896434402717212</v>
      </c>
      <c r="N578" s="29">
        <f ca="1">'Census Tract'!R572</f>
        <v>0.25556678335823513</v>
      </c>
      <c r="O578" s="29">
        <f ca="1">'Census Tract'!S572</f>
        <v>1.2139768034425362</v>
      </c>
      <c r="P578" s="29">
        <f ca="1">'Census Tract'!T572</f>
        <v>5.326585861023327</v>
      </c>
      <c r="Q578" s="105">
        <f ca="1">'Census Tract'!U572</f>
        <v>11.443122745868562</v>
      </c>
    </row>
    <row r="579" spans="1:17" x14ac:dyDescent="0.25">
      <c r="A579" s="80" t="s">
        <v>268</v>
      </c>
      <c r="B579" s="4" t="str">
        <f>'Census Tract'!A573</f>
        <v>Multnomah</v>
      </c>
      <c r="C579" s="4" t="str">
        <f>'Census Tract'!B573</f>
        <v>Portland</v>
      </c>
      <c r="D579" s="4">
        <f>'Census Tract'!C573</f>
        <v>41051001102</v>
      </c>
      <c r="E579" s="4">
        <f>'Census Tract'!D573</f>
        <v>1</v>
      </c>
      <c r="F579" s="29">
        <f ca="1">'Census Tract'!J573</f>
        <v>2.1473789677633555</v>
      </c>
      <c r="G579" s="29">
        <f ca="1">'Census Tract'!K573</f>
        <v>10.67155083662656</v>
      </c>
      <c r="H579" s="29">
        <f ca="1">'Census Tract'!L573</f>
        <v>49.103906433923264</v>
      </c>
      <c r="I579" s="105">
        <f ca="1">'Census Tract'!M573</f>
        <v>106.65024772849657</v>
      </c>
      <c r="J579" s="29">
        <f ca="1">'Census Tract'!N573</f>
        <v>0.21799438699281704</v>
      </c>
      <c r="K579" s="29">
        <f ca="1">'Census Tract'!O573</f>
        <v>1.0373449597573066</v>
      </c>
      <c r="L579" s="29">
        <f ca="1">'Census Tract'!P573</f>
        <v>4.7311129728171508</v>
      </c>
      <c r="M579" s="105">
        <f ca="1">'Census Tract'!Q573</f>
        <v>10.261867226961085</v>
      </c>
      <c r="N579" s="29">
        <f ca="1">'Census Tract'!R573</f>
        <v>9.0758339312518338E-2</v>
      </c>
      <c r="O579" s="29">
        <f ca="1">'Census Tract'!S573</f>
        <v>0.43111439286663383</v>
      </c>
      <c r="P579" s="29">
        <f ca="1">'Census Tract'!T573</f>
        <v>1.8916076674736615</v>
      </c>
      <c r="Q579" s="105">
        <f ca="1">'Census Tract'!U573</f>
        <v>4.0637472652639621</v>
      </c>
    </row>
    <row r="580" spans="1:17" x14ac:dyDescent="0.25">
      <c r="A580" s="80" t="s">
        <v>268</v>
      </c>
      <c r="B580" s="4" t="str">
        <f>'Census Tract'!A574</f>
        <v>Multnomah</v>
      </c>
      <c r="C580" s="4" t="str">
        <f>'Census Tract'!B574</f>
        <v>Portland</v>
      </c>
      <c r="D580" s="4">
        <f>'Census Tract'!C574</f>
        <v>41051006602</v>
      </c>
      <c r="E580" s="4">
        <f>'Census Tract'!D574</f>
        <v>1</v>
      </c>
      <c r="F580" s="29">
        <f ca="1">'Census Tract'!J574</f>
        <v>1.0516548116378375</v>
      </c>
      <c r="G580" s="29">
        <f ca="1">'Census Tract'!K574</f>
        <v>5.2262725645792392</v>
      </c>
      <c r="H580" s="29">
        <f ca="1">'Census Tract'!L574</f>
        <v>24.048088505419511</v>
      </c>
      <c r="I580" s="105">
        <f ca="1">'Census Tract'!M574</f>
        <v>52.230764978974541</v>
      </c>
      <c r="J580" s="29">
        <f ca="1">'Census Tract'!N574</f>
        <v>0.86794061487880847</v>
      </c>
      <c r="K580" s="29">
        <f ca="1">'Census Tract'!O574</f>
        <v>4.1301697471818688</v>
      </c>
      <c r="L580" s="29">
        <f ca="1">'Census Tract'!P574</f>
        <v>18.83683868806828</v>
      </c>
      <c r="M580" s="105">
        <f ca="1">'Census Tract'!Q574</f>
        <v>40.857434329567276</v>
      </c>
      <c r="N580" s="29">
        <f ca="1">'Census Tract'!R574</f>
        <v>0.36135264726280442</v>
      </c>
      <c r="O580" s="29">
        <f ca="1">'Census Tract'!S574</f>
        <v>1.7164739715986346</v>
      </c>
      <c r="P580" s="29">
        <f ca="1">'Census Tract'!T574</f>
        <v>7.5314008982747618</v>
      </c>
      <c r="Q580" s="105">
        <f ca="1">'Census Tract'!U574</f>
        <v>16.179734482069478</v>
      </c>
    </row>
    <row r="581" spans="1:17" x14ac:dyDescent="0.25">
      <c r="A581" s="80" t="s">
        <v>268</v>
      </c>
      <c r="B581" s="4" t="str">
        <f>'Census Tract'!A575</f>
        <v>Multnomah</v>
      </c>
      <c r="C581" s="4" t="str">
        <f>'Census Tract'!B575</f>
        <v>Portland</v>
      </c>
      <c r="D581" s="4">
        <f>'Census Tract'!C575</f>
        <v>41051004002</v>
      </c>
      <c r="E581" s="4">
        <f>'Census Tract'!D575</f>
        <v>1</v>
      </c>
      <c r="F581" s="29">
        <f ca="1">'Census Tract'!J575</f>
        <v>0.96001060662368309</v>
      </c>
      <c r="G581" s="29">
        <f ca="1">'Census Tract'!K575</f>
        <v>4.7708402410944766</v>
      </c>
      <c r="H581" s="29">
        <f ca="1">'Census Tract'!L575</f>
        <v>21.952469364232954</v>
      </c>
      <c r="I581" s="105">
        <f ca="1">'Census Tract'!M575</f>
        <v>47.679226887949618</v>
      </c>
      <c r="J581" s="29">
        <f ca="1">'Census Tract'!N575</f>
        <v>0.7245107567702449</v>
      </c>
      <c r="K581" s="29">
        <f ca="1">'Census Tract'!O575</f>
        <v>3.4476464838992835</v>
      </c>
      <c r="L581" s="29">
        <f ca="1">'Census Tract'!P575</f>
        <v>15.723993115539352</v>
      </c>
      <c r="M581" s="105">
        <f ca="1">'Census Tract'!Q575</f>
        <v>34.105617548429485</v>
      </c>
      <c r="N581" s="29">
        <f ca="1">'Census Tract'!R575</f>
        <v>0.30163801006807561</v>
      </c>
      <c r="O581" s="29">
        <f ca="1">'Census Tract'!S575</f>
        <v>1.4328213645273418</v>
      </c>
      <c r="P581" s="29">
        <f ca="1">'Census Tract'!T575</f>
        <v>6.2868137183683448</v>
      </c>
      <c r="Q581" s="105">
        <f ca="1">'Census Tract'!U575</f>
        <v>13.505983558083168</v>
      </c>
    </row>
    <row r="582" spans="1:17" x14ac:dyDescent="0.25">
      <c r="A582" s="80" t="s">
        <v>268</v>
      </c>
      <c r="B582" s="4" t="str">
        <f>'Census Tract'!A576</f>
        <v>Multnomah</v>
      </c>
      <c r="C582" s="4" t="str">
        <f>'Census Tract'!B576</f>
        <v>Portland</v>
      </c>
      <c r="D582" s="4">
        <f>'Census Tract'!C576</f>
        <v>41051001201</v>
      </c>
      <c r="E582" s="4">
        <f>'Census Tract'!D576</f>
        <v>1</v>
      </c>
      <c r="F582" s="29">
        <f ca="1">'Census Tract'!J576</f>
        <v>0.80977420496113472</v>
      </c>
      <c r="G582" s="29">
        <f ca="1">'Census Tract'!K576</f>
        <v>4.0242298747260135</v>
      </c>
      <c r="H582" s="29">
        <f ca="1">'Census Tract'!L576</f>
        <v>18.517028149173022</v>
      </c>
      <c r="I582" s="105">
        <f ca="1">'Census Tract'!M576</f>
        <v>40.217689033810395</v>
      </c>
      <c r="J582" s="29">
        <f ca="1">'Census Tract'!N576</f>
        <v>0.80762408514441253</v>
      </c>
      <c r="K582" s="29">
        <f ca="1">'Census Tract'!O576</f>
        <v>3.8431483748742914</v>
      </c>
      <c r="L582" s="29">
        <f ca="1">'Census Tract'!P576</f>
        <v>17.527794357898831</v>
      </c>
      <c r="M582" s="105">
        <f ca="1">'Census Tract'!Q576</f>
        <v>38.018094160015956</v>
      </c>
      <c r="N582" s="29">
        <f ca="1">'Census Tract'!R576</f>
        <v>0.33624086274714032</v>
      </c>
      <c r="O582" s="29">
        <f ca="1">'Census Tract'!S576</f>
        <v>1.5971895971017664</v>
      </c>
      <c r="P582" s="29">
        <f ca="1">'Census Tract'!T576</f>
        <v>7.0080148987776925</v>
      </c>
      <c r="Q582" s="105">
        <f ca="1">'Census Tract'!U576</f>
        <v>15.055342537214306</v>
      </c>
    </row>
    <row r="583" spans="1:17" x14ac:dyDescent="0.25">
      <c r="A583" s="80" t="s">
        <v>268</v>
      </c>
      <c r="B583" s="4" t="str">
        <f>'Census Tract'!A577</f>
        <v>Multnomah</v>
      </c>
      <c r="C583" s="4" t="str">
        <f>'Census Tract'!B577</f>
        <v>Gresham</v>
      </c>
      <c r="D583" s="4">
        <f>'Census Tract'!C577</f>
        <v>41051009605</v>
      </c>
      <c r="E583" s="4">
        <f>'Census Tract'!D577</f>
        <v>1</v>
      </c>
      <c r="F583" s="29">
        <f ca="1">'Census Tract'!J577</f>
        <v>1.6671232704487431</v>
      </c>
      <c r="G583" s="29">
        <f ca="1">'Census Tract'!K577</f>
        <v>8.2848863654687079</v>
      </c>
      <c r="H583" s="29">
        <f ca="1">'Census Tract'!L577</f>
        <v>38.121946016448355</v>
      </c>
      <c r="I583" s="105">
        <f ca="1">'Census Tract'!M577</f>
        <v>82.7981983880982</v>
      </c>
      <c r="J583" s="29">
        <f ca="1">'Census Tract'!N577</f>
        <v>0.85393008238144885</v>
      </c>
      <c r="K583" s="29">
        <f ca="1">'Census Tract'!O577</f>
        <v>4.0634994284175106</v>
      </c>
      <c r="L583" s="29">
        <f ca="1">'Census Tract'!P577</f>
        <v>18.532769335784828</v>
      </c>
      <c r="M583" s="105">
        <f ca="1">'Census Tract'!Q577</f>
        <v>40.197902557899852</v>
      </c>
      <c r="N583" s="29">
        <f ca="1">'Census Tract'!R577</f>
        <v>0.35551959495404784</v>
      </c>
      <c r="O583" s="29">
        <f ca="1">'Census Tract'!S577</f>
        <v>1.6887661838218031</v>
      </c>
      <c r="P583" s="29">
        <f ca="1">'Census Tract'!T577</f>
        <v>7.4098269850057585</v>
      </c>
      <c r="Q583" s="105">
        <f ca="1">'Census Tract'!U577</f>
        <v>15.918556825587372</v>
      </c>
    </row>
    <row r="584" spans="1:17" x14ac:dyDescent="0.25">
      <c r="A584" s="80" t="s">
        <v>268</v>
      </c>
      <c r="B584" s="4" t="str">
        <f>'Census Tract'!A578</f>
        <v>Multnomah</v>
      </c>
      <c r="C584" s="4" t="str">
        <f>'Census Tract'!B578</f>
        <v>Portland</v>
      </c>
      <c r="D584" s="4">
        <f>'Census Tract'!C578</f>
        <v>41051009301</v>
      </c>
      <c r="E584" s="4">
        <f>'Census Tract'!D578</f>
        <v>1</v>
      </c>
      <c r="F584" s="29">
        <f ca="1">'Census Tract'!J578</f>
        <v>0.2453861227154954</v>
      </c>
      <c r="G584" s="29">
        <f ca="1">'Census Tract'!K578</f>
        <v>1.2194635984018225</v>
      </c>
      <c r="H584" s="29">
        <f ca="1">'Census Tract'!L578</f>
        <v>5.6112206512645528</v>
      </c>
      <c r="I584" s="105">
        <f ca="1">'Census Tract'!M578</f>
        <v>12.187178495094059</v>
      </c>
      <c r="J584" s="29">
        <f ca="1">'Census Tract'!N578</f>
        <v>0.83873221662160102</v>
      </c>
      <c r="K584" s="29">
        <f ca="1">'Census Tract'!O578</f>
        <v>3.9911790826392228</v>
      </c>
      <c r="L584" s="29">
        <f ca="1">'Census Tract'!P578</f>
        <v>18.202931394324807</v>
      </c>
      <c r="M584" s="105">
        <f ca="1">'Census Tract'!Q578</f>
        <v>39.48247826320975</v>
      </c>
      <c r="N584" s="29">
        <f ca="1">'Census Tract'!R578</f>
        <v>0.34919221617844742</v>
      </c>
      <c r="O584" s="29">
        <f ca="1">'Census Tract'!S578</f>
        <v>1.6587102784367653</v>
      </c>
      <c r="P584" s="29">
        <f ca="1">'Census Tract'!T578</f>
        <v>7.2779501977309051</v>
      </c>
      <c r="Q584" s="105">
        <f ca="1">'Census Tract'!U578</f>
        <v>15.63524546940339</v>
      </c>
    </row>
    <row r="585" spans="1:17" x14ac:dyDescent="0.25">
      <c r="A585" s="80" t="s">
        <v>268</v>
      </c>
      <c r="B585" s="4" t="str">
        <f>'Census Tract'!A579</f>
        <v>Multnomah</v>
      </c>
      <c r="C585" s="4" t="str">
        <f>'Census Tract'!B579</f>
        <v>Portland</v>
      </c>
      <c r="D585" s="4">
        <f>'Census Tract'!C579</f>
        <v>41051006701</v>
      </c>
      <c r="E585" s="4">
        <f>'Census Tract'!D579</f>
        <v>1</v>
      </c>
      <c r="F585" s="29">
        <f ca="1">'Census Tract'!J579</f>
        <v>0.44119423288234988</v>
      </c>
      <c r="G585" s="29">
        <f ca="1">'Census Tract'!K579</f>
        <v>2.1925457759020519</v>
      </c>
      <c r="H585" s="29">
        <f ca="1">'Census Tract'!L579</f>
        <v>10.088745701559327</v>
      </c>
      <c r="I585" s="105">
        <f ca="1">'Census Tract'!M579</f>
        <v>21.912049498322173</v>
      </c>
      <c r="J585" s="29">
        <f ca="1">'Census Tract'!N579</f>
        <v>0.52171423553727558</v>
      </c>
      <c r="K585" s="29">
        <f ca="1">'Census Tract'!O579</f>
        <v>2.4826218699202638</v>
      </c>
      <c r="L585" s="29">
        <f ca="1">'Census Tract'!P579</f>
        <v>11.32271808418222</v>
      </c>
      <c r="M585" s="105">
        <f ca="1">'Census Tract'!Q579</f>
        <v>24.559174616158497</v>
      </c>
      <c r="N585" s="29">
        <f ca="1">'Census Tract'!R579</f>
        <v>0.21720704953115769</v>
      </c>
      <c r="O585" s="29">
        <f ca="1">'Census Tract'!S579</f>
        <v>1.0317628770457454</v>
      </c>
      <c r="P585" s="29">
        <f ca="1">'Census Tract'!T579</f>
        <v>4.5270828381695356</v>
      </c>
      <c r="Q585" s="105">
        <f ca="1">'Census Tract'!U579</f>
        <v>9.7255476490031842</v>
      </c>
    </row>
    <row r="586" spans="1:17" x14ac:dyDescent="0.25">
      <c r="A586" s="80" t="s">
        <v>268</v>
      </c>
      <c r="B586" s="4" t="str">
        <f>'Census Tract'!A580</f>
        <v>Multnomah</v>
      </c>
      <c r="C586" s="4" t="str">
        <f>'Census Tract'!B580</f>
        <v>Portland</v>
      </c>
      <c r="D586" s="4">
        <f>'Census Tract'!C580</f>
        <v>41051009502</v>
      </c>
      <c r="E586" s="4">
        <f>'Census Tract'!D580</f>
        <v>1</v>
      </c>
      <c r="F586" s="29">
        <f ca="1">'Census Tract'!J580</f>
        <v>0.4957801254864091</v>
      </c>
      <c r="G586" s="29">
        <f ca="1">'Census Tract'!K580</f>
        <v>2.463814209015927</v>
      </c>
      <c r="H586" s="29">
        <f ca="1">'Census Tract'!L580</f>
        <v>11.336956009697769</v>
      </c>
      <c r="I586" s="105">
        <f ca="1">'Census Tract'!M580</f>
        <v>24.623074918659427</v>
      </c>
      <c r="J586" s="29">
        <f ca="1">'Census Tract'!N580</f>
        <v>0.6326111622536652</v>
      </c>
      <c r="K586" s="29">
        <f ca="1">'Census Tract'!O580</f>
        <v>3.0103343930212039</v>
      </c>
      <c r="L586" s="29">
        <f ca="1">'Census Tract'!P580</f>
        <v>13.729504313273299</v>
      </c>
      <c r="M586" s="105">
        <f ca="1">'Census Tract'!Q580</f>
        <v>29.779536266475304</v>
      </c>
      <c r="N586" s="29">
        <f ca="1">'Census Tract'!R580</f>
        <v>0.26337714153436692</v>
      </c>
      <c r="O586" s="29">
        <f ca="1">'Census Tract'!S580</f>
        <v>1.2510770616521925</v>
      </c>
      <c r="P586" s="29">
        <f ca="1">'Census Tract'!T580</f>
        <v>5.4893712703157238</v>
      </c>
      <c r="Q586" s="105">
        <f ca="1">'Census Tract'!U580</f>
        <v>11.792835201158164</v>
      </c>
    </row>
    <row r="587" spans="1:17" x14ac:dyDescent="0.25">
      <c r="A587" s="80" t="s">
        <v>268</v>
      </c>
      <c r="B587" s="4" t="str">
        <f>'Census Tract'!A581</f>
        <v>Multnomah</v>
      </c>
      <c r="C587" s="4" t="str">
        <f>'Census Tract'!B581</f>
        <v>Portland</v>
      </c>
      <c r="D587" s="4">
        <f>'Census Tract'!C581</f>
        <v>41051002203</v>
      </c>
      <c r="E587" s="4">
        <f>'Census Tract'!D581</f>
        <v>1</v>
      </c>
      <c r="F587" s="29">
        <f ca="1">'Census Tract'!J581</f>
        <v>3.801982538073553</v>
      </c>
      <c r="G587" s="29">
        <f ca="1">'Census Tract'!K581</f>
        <v>18.894219671564564</v>
      </c>
      <c r="H587" s="29">
        <f ca="1">'Census Tract'!L581</f>
        <v>86.939565682449953</v>
      </c>
      <c r="I587" s="105">
        <f ca="1">'Census Tract'!M581</f>
        <v>188.82665129541653</v>
      </c>
      <c r="J587" s="29">
        <f ca="1">'Census Tract'!N581</f>
        <v>0.58013103205169059</v>
      </c>
      <c r="K587" s="29">
        <f ca="1">'Census Tract'!O581</f>
        <v>2.7606031990055553</v>
      </c>
      <c r="L587" s="29">
        <f ca="1">'Census Tract'!P581</f>
        <v>12.590532671669168</v>
      </c>
      <c r="M587" s="105">
        <f ca="1">'Census Tract'!Q581</f>
        <v>27.309086748873558</v>
      </c>
      <c r="N587" s="29">
        <f ca="1">'Census Tract'!R581</f>
        <v>0.24152791169987173</v>
      </c>
      <c r="O587" s="29">
        <f ca="1">'Census Tract'!S581</f>
        <v>1.1472902633694839</v>
      </c>
      <c r="P587" s="29">
        <f ca="1">'Census Tract'!T581</f>
        <v>5.033984239257248</v>
      </c>
      <c r="Q587" s="105">
        <f ca="1">'Census Tract'!U581</f>
        <v>10.814525674335357</v>
      </c>
    </row>
    <row r="588" spans="1:17" x14ac:dyDescent="0.25">
      <c r="A588" s="80" t="s">
        <v>268</v>
      </c>
      <c r="B588" s="4" t="str">
        <f>'Census Tract'!A582</f>
        <v>Multnomah</v>
      </c>
      <c r="C588" s="4" t="str">
        <f>'Census Tract'!B582</f>
        <v>Portland</v>
      </c>
      <c r="D588" s="4">
        <f>'Census Tract'!C582</f>
        <v>41051005100</v>
      </c>
      <c r="E588" s="4">
        <f>'Census Tract'!D582</f>
        <v>1</v>
      </c>
      <c r="F588" s="29">
        <f ca="1">'Census Tract'!J582</f>
        <v>7.0015171054802883</v>
      </c>
      <c r="G588" s="29">
        <f ca="1">'Census Tract'!K582</f>
        <v>34.794531773991586</v>
      </c>
      <c r="H588" s="29">
        <f ca="1">'Census Tract'!L582</f>
        <v>160.1030120925096</v>
      </c>
      <c r="I588" s="105">
        <f ca="1">'Census Tract'!M582</f>
        <v>347.73253579573475</v>
      </c>
      <c r="J588" s="29">
        <f ca="1">'Census Tract'!N582</f>
        <v>0.93728087740811417</v>
      </c>
      <c r="K588" s="29">
        <f ca="1">'Census Tract'!O582</f>
        <v>4.4601313247953041</v>
      </c>
      <c r="L588" s="29">
        <f ca="1">'Census Tract'!P582</f>
        <v>20.341724295979621</v>
      </c>
      <c r="M588" s="105">
        <f ca="1">'Census Tract'!Q582</f>
        <v>44.121557674090845</v>
      </c>
      <c r="N588" s="29">
        <f ca="1">'Census Tract'!R582</f>
        <v>0.39022131292648132</v>
      </c>
      <c r="O588" s="29">
        <f ca="1">'Census Tract'!S582</f>
        <v>1.8536040399178688</v>
      </c>
      <c r="P588" s="29">
        <f ca="1">'Census Tract'!T582</f>
        <v>8.1330887402162748</v>
      </c>
      <c r="Q588" s="105">
        <f ca="1">'Census Tract'!U582</f>
        <v>17.472342544658886</v>
      </c>
    </row>
    <row r="589" spans="1:17" x14ac:dyDescent="0.25">
      <c r="A589" s="80" t="s">
        <v>268</v>
      </c>
      <c r="B589" s="4" t="str">
        <f>'Census Tract'!A583</f>
        <v>Multnomah</v>
      </c>
      <c r="C589" s="4" t="str">
        <f>'Census Tract'!B583</f>
        <v>Portland</v>
      </c>
      <c r="D589" s="4">
        <f>'Census Tract'!C583</f>
        <v>41051005200</v>
      </c>
      <c r="E589" s="4">
        <f>'Census Tract'!D583</f>
        <v>1</v>
      </c>
      <c r="F589" s="29">
        <f ca="1">'Census Tract'!J583</f>
        <v>3.2345897277946625</v>
      </c>
      <c r="G589" s="29">
        <f ca="1">'Census Tract'!K583</f>
        <v>16.074521187913</v>
      </c>
      <c r="H589" s="29">
        <f ca="1">'Census Tract'!L583</f>
        <v>73.965049360240286</v>
      </c>
      <c r="I589" s="105">
        <f ca="1">'Census Tract'!M583</f>
        <v>160.64690999961738</v>
      </c>
      <c r="J589" s="29">
        <f ca="1">'Census Tract'!N583</f>
        <v>0.49298077058506334</v>
      </c>
      <c r="K589" s="29">
        <f ca="1">'Census Tract'!O583</f>
        <v>2.34589121618319</v>
      </c>
      <c r="L589" s="29">
        <f ca="1">'Census Tract'!P583</f>
        <v>10.699118226109372</v>
      </c>
      <c r="M589" s="105">
        <f ca="1">'Census Tract'!Q583</f>
        <v>23.20657555901003</v>
      </c>
      <c r="N589" s="29">
        <f ca="1">'Census Tract'!R583</f>
        <v>0.20524434903353816</v>
      </c>
      <c r="O589" s="29">
        <f ca="1">'Census Tract'!S583</f>
        <v>0.97493843092715871</v>
      </c>
      <c r="P589" s="29">
        <f ca="1">'Census Tract'!T583</f>
        <v>4.277753287228018</v>
      </c>
      <c r="Q589" s="105">
        <f ca="1">'Census Tract'!U583</f>
        <v>9.1899121162178474</v>
      </c>
    </row>
    <row r="590" spans="1:17" x14ac:dyDescent="0.25">
      <c r="A590" s="80" t="s">
        <v>268</v>
      </c>
      <c r="B590" s="4" t="str">
        <f>'Census Tract'!A584</f>
        <v>Multnomah</v>
      </c>
      <c r="C590" s="4" t="str">
        <f>'Census Tract'!B584</f>
        <v>Portland</v>
      </c>
      <c r="D590" s="4">
        <f>'Census Tract'!C584</f>
        <v>41051000802</v>
      </c>
      <c r="E590" s="4">
        <f>'Census Tract'!D584</f>
        <v>1</v>
      </c>
      <c r="F590" s="29">
        <f ca="1">'Census Tract'!J584</f>
        <v>0.54335498601288268</v>
      </c>
      <c r="G590" s="29">
        <f ca="1">'Census Tract'!K584</f>
        <v>2.7002408250326067</v>
      </c>
      <c r="H590" s="29">
        <f ca="1">'Census Tract'!L584</f>
        <v>12.424845727800079</v>
      </c>
      <c r="I590" s="105">
        <f ca="1">'Census Tract'!M584</f>
        <v>26.985895239136845</v>
      </c>
      <c r="J590" s="29">
        <f ca="1">'Census Tract'!N584</f>
        <v>0.70480102461294225</v>
      </c>
      <c r="K590" s="29">
        <f ca="1">'Census Tract'!O584</f>
        <v>3.3538560354680675</v>
      </c>
      <c r="L590" s="29">
        <f ca="1">'Census Tract'!P584</f>
        <v>15.29623453520839</v>
      </c>
      <c r="M590" s="105">
        <f ca="1">'Census Tract'!Q584</f>
        <v>33.177801666253266</v>
      </c>
      <c r="N590" s="29">
        <f ca="1">'Census Tract'!R584</f>
        <v>0.29343219071846882</v>
      </c>
      <c r="O590" s="29">
        <f ca="1">'Census Tract'!S584</f>
        <v>1.3938426122311212</v>
      </c>
      <c r="P590" s="29">
        <f ca="1">'Census Tract'!T584</f>
        <v>6.1157860098712709</v>
      </c>
      <c r="Q590" s="105">
        <f ca="1">'Census Tract'!U584</f>
        <v>13.138564143032069</v>
      </c>
    </row>
    <row r="591" spans="1:17" x14ac:dyDescent="0.25">
      <c r="A591" s="80" t="s">
        <v>268</v>
      </c>
      <c r="B591" s="4" t="str">
        <f>'Census Tract'!A585</f>
        <v>Multnomah</v>
      </c>
      <c r="C591" s="4" t="str">
        <f>'Census Tract'!B585</f>
        <v>Gresham</v>
      </c>
      <c r="D591" s="4">
        <f>'Census Tract'!C585</f>
        <v>41051009604</v>
      </c>
      <c r="E591" s="4">
        <f>'Census Tract'!D585</f>
        <v>1</v>
      </c>
      <c r="F591" s="29">
        <f ca="1">'Census Tract'!J585</f>
        <v>0.93547199435213335</v>
      </c>
      <c r="G591" s="29">
        <f ca="1">'Census Tract'!K585</f>
        <v>4.6488938812542937</v>
      </c>
      <c r="H591" s="29">
        <f ca="1">'Census Tract'!L585</f>
        <v>21.391347299106496</v>
      </c>
      <c r="I591" s="105">
        <f ca="1">'Census Tract'!M585</f>
        <v>46.460509038440208</v>
      </c>
      <c r="J591" s="29">
        <f ca="1">'Census Tract'!N585</f>
        <v>0.6922152920305682</v>
      </c>
      <c r="K591" s="29">
        <f ca="1">'Census Tract'!O585</f>
        <v>3.2939657491204231</v>
      </c>
      <c r="L591" s="29">
        <f ca="1">'Census Tract'!P585</f>
        <v>15.02308748993681</v>
      </c>
      <c r="M591" s="105">
        <f ca="1">'Census Tract'!Q585</f>
        <v>32.585340922213028</v>
      </c>
      <c r="N591" s="29">
        <f ca="1">'Census Tract'!R585</f>
        <v>0.28819233016992474</v>
      </c>
      <c r="O591" s="29">
        <f ca="1">'Census Tract'!S585</f>
        <v>1.3689525655841366</v>
      </c>
      <c r="P591" s="29">
        <f ca="1">'Census Tract'!T585</f>
        <v>6.0065755454092837</v>
      </c>
      <c r="Q591" s="105">
        <f ca="1">'Census Tract'!U585</f>
        <v>12.903946926192209</v>
      </c>
    </row>
    <row r="592" spans="1:17" x14ac:dyDescent="0.25">
      <c r="A592" s="80" t="s">
        <v>268</v>
      </c>
      <c r="B592" s="4" t="str">
        <f>'Census Tract'!A586</f>
        <v>Multnomah</v>
      </c>
      <c r="C592" s="4" t="str">
        <f>'Census Tract'!B586</f>
        <v>Portland</v>
      </c>
      <c r="D592" s="4">
        <f>'Census Tract'!C586</f>
        <v>41051003200</v>
      </c>
      <c r="E592" s="4">
        <f>'Census Tract'!D586</f>
        <v>1</v>
      </c>
      <c r="F592" s="29">
        <f ca="1">'Census Tract'!J586</f>
        <v>0.67355986745375773</v>
      </c>
      <c r="G592" s="29">
        <f ca="1">'Census Tract'!K586</f>
        <v>3.3473031425519411</v>
      </c>
      <c r="H592" s="29">
        <f ca="1">'Census Tract'!L586</f>
        <v>15.402228114185352</v>
      </c>
      <c r="I592" s="105">
        <f ca="1">'Census Tract'!M586</f>
        <v>33.452561379390836</v>
      </c>
      <c r="J592" s="29">
        <f ca="1">'Census Tract'!N586</f>
        <v>0.70693822448542087</v>
      </c>
      <c r="K592" s="29">
        <f ca="1">'Census Tract'!O586</f>
        <v>3.3640260840931391</v>
      </c>
      <c r="L592" s="29">
        <f ca="1">'Census Tract'!P586</f>
        <v>15.342617995726204</v>
      </c>
      <c r="M592" s="105">
        <f ca="1">'Census Tract'!Q586</f>
        <v>33.278408207694063</v>
      </c>
      <c r="N592" s="29">
        <f ca="1">'Census Tract'!R586</f>
        <v>0.29432197835878765</v>
      </c>
      <c r="O592" s="29">
        <f ca="1">'Census Tract'!S586</f>
        <v>1.3980692239258921</v>
      </c>
      <c r="P592" s="29">
        <f ca="1">'Census Tract'!T586</f>
        <v>6.1343311830817973</v>
      </c>
      <c r="Q592" s="105">
        <f ca="1">'Census Tract'!U586</f>
        <v>13.178404802495441</v>
      </c>
    </row>
    <row r="593" spans="1:17" x14ac:dyDescent="0.25">
      <c r="A593" s="80" t="s">
        <v>268</v>
      </c>
      <c r="B593" s="4" t="str">
        <f>'Census Tract'!A587</f>
        <v>Multnomah</v>
      </c>
      <c r="C593" s="4" t="str">
        <f>'Census Tract'!B587</f>
        <v>Gresham</v>
      </c>
      <c r="D593" s="4">
        <f>'Census Tract'!C587</f>
        <v>41051009907</v>
      </c>
      <c r="E593" s="4">
        <f>'Census Tract'!D587</f>
        <v>1</v>
      </c>
      <c r="F593" s="29">
        <f ca="1">'Census Tract'!J587</f>
        <v>0.59293299856152348</v>
      </c>
      <c r="G593" s="29">
        <f ca="1">'Census Tract'!K587</f>
        <v>2.9466222459341993</v>
      </c>
      <c r="H593" s="29">
        <f ca="1">'Census Tract'!L587</f>
        <v>13.558541328769856</v>
      </c>
      <c r="I593" s="105">
        <f ca="1">'Census Tract'!M587</f>
        <v>29.448202731002784</v>
      </c>
      <c r="J593" s="29">
        <f ca="1">'Census Tract'!N587</f>
        <v>0.97670034172271947</v>
      </c>
      <c r="K593" s="29">
        <f ca="1">'Census Tract'!O587</f>
        <v>4.6477122216577369</v>
      </c>
      <c r="L593" s="29">
        <f ca="1">'Census Tract'!P587</f>
        <v>21.197241456641546</v>
      </c>
      <c r="M593" s="105">
        <f ca="1">'Census Tract'!Q587</f>
        <v>45.97718943844329</v>
      </c>
      <c r="N593" s="29">
        <f ca="1">'Census Tract'!R587</f>
        <v>0.40663295162569485</v>
      </c>
      <c r="O593" s="29">
        <f ca="1">'Census Tract'!S587</f>
        <v>1.9315615445103105</v>
      </c>
      <c r="P593" s="29">
        <f ca="1">'Census Tract'!T587</f>
        <v>8.4751441572104245</v>
      </c>
      <c r="Q593" s="105">
        <f ca="1">'Census Tract'!U587</f>
        <v>18.207181374761085</v>
      </c>
    </row>
    <row r="594" spans="1:17" x14ac:dyDescent="0.25">
      <c r="A594" s="80" t="s">
        <v>268</v>
      </c>
      <c r="B594" s="4" t="str">
        <f>'Census Tract'!A588</f>
        <v>Multnomah</v>
      </c>
      <c r="C594" s="4" t="str">
        <f>'Census Tract'!B588</f>
        <v>Troutdale</v>
      </c>
      <c r="D594" s="4">
        <f>'Census Tract'!C588</f>
        <v>41051010305</v>
      </c>
      <c r="E594" s="4">
        <f>'Census Tract'!D588</f>
        <v>1</v>
      </c>
      <c r="F594" s="29">
        <f ca="1">'Census Tract'!J588</f>
        <v>0.42767295673272054</v>
      </c>
      <c r="G594" s="29">
        <f ca="1">'Census Tract'!K588</f>
        <v>2.1253508429288903</v>
      </c>
      <c r="H594" s="29">
        <f ca="1">'Census Tract'!L588</f>
        <v>9.7795559922039335</v>
      </c>
      <c r="I594" s="105">
        <f ca="1">'Census Tract'!M588</f>
        <v>21.240511091449644</v>
      </c>
      <c r="J594" s="29">
        <f ca="1">'Census Tract'!N588</f>
        <v>0.71121262423037801</v>
      </c>
      <c r="K594" s="29">
        <f ca="1">'Census Tract'!O588</f>
        <v>3.3843661813432822</v>
      </c>
      <c r="L594" s="29">
        <f ca="1">'Census Tract'!P588</f>
        <v>15.435384916761835</v>
      </c>
      <c r="M594" s="105">
        <f ca="1">'Census Tract'!Q588</f>
        <v>33.479621290575651</v>
      </c>
      <c r="N594" s="29">
        <f ca="1">'Census Tract'!R588</f>
        <v>0.29610155363942525</v>
      </c>
      <c r="O594" s="29">
        <f ca="1">'Census Tract'!S588</f>
        <v>1.4065224473154339</v>
      </c>
      <c r="P594" s="29">
        <f ca="1">'Census Tract'!T588</f>
        <v>6.1714215295028492</v>
      </c>
      <c r="Q594" s="105">
        <f ca="1">'Census Tract'!U588</f>
        <v>13.258086121422185</v>
      </c>
    </row>
    <row r="595" spans="1:17" x14ac:dyDescent="0.25">
      <c r="A595" s="80" t="s">
        <v>268</v>
      </c>
      <c r="B595" s="4" t="str">
        <f>'Census Tract'!A589</f>
        <v>Multnomah</v>
      </c>
      <c r="C595" s="4" t="str">
        <f>'Census Tract'!B589</f>
        <v>Fairview</v>
      </c>
      <c r="D595" s="4">
        <f>'Census Tract'!C589</f>
        <v>41051010304</v>
      </c>
      <c r="E595" s="4">
        <f>'Census Tract'!D589</f>
        <v>1</v>
      </c>
      <c r="F595" s="29">
        <f ca="1">'Census Tract'!J589</f>
        <v>0.88539319379795078</v>
      </c>
      <c r="G595" s="29">
        <f ca="1">'Census Tract'!K589</f>
        <v>4.4000237591314741</v>
      </c>
      <c r="H595" s="29">
        <f ca="1">'Census Tract'!L589</f>
        <v>20.246200227419855</v>
      </c>
      <c r="I595" s="105">
        <f ca="1">'Census Tract'!M589</f>
        <v>43.973329753727135</v>
      </c>
      <c r="J595" s="29">
        <f ca="1">'Census Tract'!N589</f>
        <v>0.52836330180720903</v>
      </c>
      <c r="K595" s="29">
        <f ca="1">'Census Tract'!O589</f>
        <v>2.5142620211982649</v>
      </c>
      <c r="L595" s="29">
        <f ca="1">'Census Tract'!P589</f>
        <v>11.467022183570979</v>
      </c>
      <c r="M595" s="105">
        <f ca="1">'Census Tract'!Q589</f>
        <v>24.872172745085418</v>
      </c>
      <c r="N595" s="29">
        <f ca="1">'Census Tract'!R589</f>
        <v>0.21997527774548289</v>
      </c>
      <c r="O595" s="29">
        <f ca="1">'Census Tract'!S589</f>
        <v>1.0449123356516996</v>
      </c>
      <c r="P595" s="29">
        <f ca="1">'Census Tract'!T589</f>
        <v>4.5847789326022834</v>
      </c>
      <c r="Q595" s="105">
        <f ca="1">'Census Tract'!U589</f>
        <v>9.8494963673336766</v>
      </c>
    </row>
    <row r="596" spans="1:17" x14ac:dyDescent="0.25">
      <c r="A596" s="80" t="s">
        <v>268</v>
      </c>
      <c r="B596" s="4" t="str">
        <f>'Census Tract'!A590</f>
        <v>Multnomah</v>
      </c>
      <c r="C596" s="4" t="str">
        <f>'Census Tract'!B590</f>
        <v>Troutdale</v>
      </c>
      <c r="D596" s="4">
        <f>'Census Tract'!C590</f>
        <v>41051010306</v>
      </c>
      <c r="E596" s="4">
        <f>'Census Tract'!D590</f>
        <v>1</v>
      </c>
      <c r="F596" s="29">
        <f ca="1">'Census Tract'!J590</f>
        <v>0.20532308227214921</v>
      </c>
      <c r="G596" s="29">
        <f ca="1">'Census Tract'!K590</f>
        <v>1.0203675007035657</v>
      </c>
      <c r="H596" s="29">
        <f ca="1">'Census Tract'!L590</f>
        <v>4.6951029939152376</v>
      </c>
      <c r="I596" s="105">
        <f ca="1">'Census Tract'!M590</f>
        <v>10.1974350673236</v>
      </c>
      <c r="J596" s="29">
        <f ca="1">'Census Tract'!N590</f>
        <v>0.84039448318908438</v>
      </c>
      <c r="K596" s="29">
        <f ca="1">'Census Tract'!O590</f>
        <v>3.9990891204587231</v>
      </c>
      <c r="L596" s="29">
        <f ca="1">'Census Tract'!P590</f>
        <v>18.239007419171998</v>
      </c>
      <c r="M596" s="105">
        <f ca="1">'Census Tract'!Q590</f>
        <v>39.560727795441473</v>
      </c>
      <c r="N596" s="29">
        <f ca="1">'Census Tract'!R590</f>
        <v>0.3498842732320287</v>
      </c>
      <c r="O596" s="29">
        <f ca="1">'Census Tract'!S590</f>
        <v>1.6619976430882539</v>
      </c>
      <c r="P596" s="29">
        <f ca="1">'Census Tract'!T590</f>
        <v>7.2923742213390925</v>
      </c>
      <c r="Q596" s="105">
        <f ca="1">'Census Tract'!U590</f>
        <v>15.666232648986014</v>
      </c>
    </row>
    <row r="597" spans="1:17" x14ac:dyDescent="0.25">
      <c r="A597" s="80" t="s">
        <v>268</v>
      </c>
      <c r="B597" s="4" t="str">
        <f>'Census Tract'!A591</f>
        <v>Multnomah</v>
      </c>
      <c r="C597" s="4" t="str">
        <f>'Census Tract'!B591</f>
        <v>Portland</v>
      </c>
      <c r="D597" s="4">
        <f>'Census Tract'!C591</f>
        <v>41051005000</v>
      </c>
      <c r="E597" s="4">
        <f>'Census Tract'!D591</f>
        <v>1</v>
      </c>
      <c r="F597" s="29">
        <f ca="1">'Census Tract'!J591</f>
        <v>5.0549541279392054</v>
      </c>
      <c r="G597" s="29">
        <f ca="1">'Census Tract'!K591</f>
        <v>25.120950127077542</v>
      </c>
      <c r="H597" s="29">
        <f ca="1">'Census Tract'!L591</f>
        <v>115.59114541604978</v>
      </c>
      <c r="I597" s="105">
        <f ca="1">'Census Tract'!M591</f>
        <v>251.05587699893763</v>
      </c>
      <c r="J597" s="29">
        <f ca="1">'Census Tract'!N591</f>
        <v>0.50200450337997293</v>
      </c>
      <c r="K597" s="29">
        <f ca="1">'Census Tract'!O591</f>
        <v>2.3888314214890478</v>
      </c>
      <c r="L597" s="29">
        <f ca="1">'Census Tract'!P591</f>
        <v>10.894959503851256</v>
      </c>
      <c r="M597" s="105">
        <f ca="1">'Census Tract'!Q591</f>
        <v>23.631358733982275</v>
      </c>
      <c r="N597" s="29">
        <f ca="1">'Census Tract'!R591</f>
        <v>0.2090012301815509</v>
      </c>
      <c r="O597" s="29">
        <f ca="1">'Census Tract'!S591</f>
        <v>0.99278412474952482</v>
      </c>
      <c r="P597" s="29">
        <f ca="1">'Census Tract'!T591</f>
        <v>4.3560551296724608</v>
      </c>
      <c r="Q597" s="105">
        <f ca="1">'Census Tract'!U591</f>
        <v>9.358128233952085</v>
      </c>
    </row>
    <row r="598" spans="1:17" x14ac:dyDescent="0.25">
      <c r="A598" s="80" t="s">
        <v>268</v>
      </c>
      <c r="B598" s="4" t="str">
        <f>'Census Tract'!A592</f>
        <v>Multnomah</v>
      </c>
      <c r="C598" s="4" t="str">
        <f>'Census Tract'!B592</f>
        <v>Portland</v>
      </c>
      <c r="D598" s="4">
        <f>'Census Tract'!C592</f>
        <v>41051004101</v>
      </c>
      <c r="E598" s="4">
        <f>'Census Tract'!D592</f>
        <v>1</v>
      </c>
      <c r="F598" s="29">
        <f ca="1">'Census Tract'!J592</f>
        <v>1.2099038213890547</v>
      </c>
      <c r="G598" s="29">
        <f ca="1">'Census Tract'!K592</f>
        <v>6.0127021504873523</v>
      </c>
      <c r="H598" s="29">
        <f ca="1">'Census Tract'!L592</f>
        <v>27.666753251949302</v>
      </c>
      <c r="I598" s="105">
        <f ca="1">'Census Tract'!M592</f>
        <v>60.090251518667849</v>
      </c>
      <c r="J598" s="29">
        <f ca="1">'Census Tract'!N592</f>
        <v>1.1377027321161073</v>
      </c>
      <c r="K598" s="29">
        <f ca="1">'Census Tract'!O592</f>
        <v>5.4138558847464662</v>
      </c>
      <c r="L598" s="29">
        <f ca="1">'Census Tract'!P592</f>
        <v>24.691462148983625</v>
      </c>
      <c r="M598" s="105">
        <f ca="1">'Census Tract'!Q592</f>
        <v>53.55621556031651</v>
      </c>
      <c r="N598" s="29">
        <f ca="1">'Census Tract'!R592</f>
        <v>0.47366362052971167</v>
      </c>
      <c r="O598" s="29">
        <f ca="1">'Census Tract'!S592</f>
        <v>2.249966292183053</v>
      </c>
      <c r="P598" s="29">
        <f ca="1">'Census Tract'!T592</f>
        <v>9.872213872403389</v>
      </c>
      <c r="Q598" s="105">
        <f ca="1">'Census Tract'!U592</f>
        <v>21.208511054335123</v>
      </c>
    </row>
    <row r="599" spans="1:17" x14ac:dyDescent="0.25">
      <c r="A599" s="80" t="s">
        <v>268</v>
      </c>
      <c r="B599" s="4" t="str">
        <f>'Census Tract'!A593</f>
        <v>Multnomah</v>
      </c>
      <c r="C599" s="4" t="str">
        <f>'Census Tract'!B593</f>
        <v>Portland</v>
      </c>
      <c r="D599" s="4">
        <f>'Census Tract'!C593</f>
        <v>41051000402</v>
      </c>
      <c r="E599" s="4">
        <f>'Census Tract'!D593</f>
        <v>1</v>
      </c>
      <c r="F599" s="29">
        <f ca="1">'Census Tract'!J593</f>
        <v>0.19080023011143621</v>
      </c>
      <c r="G599" s="29">
        <f ca="1">'Census Tract'!K593</f>
        <v>0.94819516528794767</v>
      </c>
      <c r="H599" s="29">
        <f ca="1">'Census Tract'!L593</f>
        <v>4.3630103431261107</v>
      </c>
      <c r="I599" s="105">
        <f ca="1">'Census Tract'!M593</f>
        <v>9.4761530747568088</v>
      </c>
      <c r="J599" s="29">
        <f ca="1">'Census Tract'!N593</f>
        <v>0.5931916979390599</v>
      </c>
      <c r="K599" s="29">
        <f ca="1">'Census Tract'!O593</f>
        <v>2.822753496158771</v>
      </c>
      <c r="L599" s="29">
        <f ca="1">'Census Tract'!P593</f>
        <v>12.873987152611374</v>
      </c>
      <c r="M599" s="105">
        <f ca="1">'Census Tract'!Q593</f>
        <v>27.923904502122863</v>
      </c>
      <c r="N599" s="29">
        <f ca="1">'Census Tract'!R593</f>
        <v>0.24696550283515337</v>
      </c>
      <c r="O599" s="29">
        <f ca="1">'Census Tract'!S593</f>
        <v>1.1731195570597508</v>
      </c>
      <c r="P599" s="29">
        <f ca="1">'Census Tract'!T593</f>
        <v>5.147315853321575</v>
      </c>
      <c r="Q599" s="105">
        <f ca="1">'Census Tract'!U593</f>
        <v>11.057996371055966</v>
      </c>
    </row>
    <row r="600" spans="1:17" x14ac:dyDescent="0.25">
      <c r="A600" s="80" t="s">
        <v>268</v>
      </c>
      <c r="B600" s="4" t="str">
        <f>'Census Tract'!A594</f>
        <v>Multnomah</v>
      </c>
      <c r="C600" s="4" t="str">
        <f>'Census Tract'!B594</f>
        <v>Portland</v>
      </c>
      <c r="D600" s="4">
        <f>'Census Tract'!C594</f>
        <v>41051008600</v>
      </c>
      <c r="E600" s="4">
        <f>'Census Tract'!D594</f>
        <v>1</v>
      </c>
      <c r="F600" s="29">
        <f ca="1">'Census Tract'!J594</f>
        <v>0.21133253833865115</v>
      </c>
      <c r="G600" s="29">
        <f ca="1">'Census Tract'!K594</f>
        <v>1.0502319153583042</v>
      </c>
      <c r="H600" s="29">
        <f ca="1">'Census Tract'!L594</f>
        <v>4.8325206425176344</v>
      </c>
      <c r="I600" s="105">
        <f ca="1">'Census Tract'!M594</f>
        <v>10.49589658148917</v>
      </c>
      <c r="J600" s="29">
        <f ca="1">'Census Tract'!N594</f>
        <v>0.63902276187110085</v>
      </c>
      <c r="K600" s="29">
        <f ca="1">'Census Tract'!O594</f>
        <v>3.040844538896418</v>
      </c>
      <c r="L600" s="29">
        <f ca="1">'Census Tract'!P594</f>
        <v>13.868654694826743</v>
      </c>
      <c r="M600" s="105">
        <f ca="1">'Census Tract'!Q594</f>
        <v>30.081355890797685</v>
      </c>
      <c r="N600" s="29">
        <f ca="1">'Census Tract'!R594</f>
        <v>0.2660465044553233</v>
      </c>
      <c r="O600" s="29">
        <f ca="1">'Census Tract'!S594</f>
        <v>1.2637568967365049</v>
      </c>
      <c r="P600" s="29">
        <f ca="1">'Census Tract'!T594</f>
        <v>5.5450067899473012</v>
      </c>
      <c r="Q600" s="105">
        <f ca="1">'Census Tract'!U594</f>
        <v>11.91235717954828</v>
      </c>
    </row>
    <row r="601" spans="1:17" x14ac:dyDescent="0.25">
      <c r="A601" s="80" t="s">
        <v>268</v>
      </c>
      <c r="B601" s="4" t="str">
        <f>'Census Tract'!A595</f>
        <v>Multnomah</v>
      </c>
      <c r="C601" s="4" t="str">
        <f>'Census Tract'!B595</f>
        <v>Troutdale</v>
      </c>
      <c r="D601" s="4">
        <f>'Census Tract'!C595</f>
        <v>41051010500</v>
      </c>
      <c r="E601" s="4">
        <f>'Census Tract'!D595</f>
        <v>0</v>
      </c>
      <c r="F601" s="29">
        <f ca="1">'Census Tract'!J595</f>
        <v>1.1831505934736979</v>
      </c>
      <c r="G601" s="29">
        <f ca="1">'Census Tract'!K595</f>
        <v>5.9682556306360564</v>
      </c>
      <c r="H601" s="29">
        <f ca="1">'Census Tract'!L595</f>
        <v>27.654270041368996</v>
      </c>
      <c r="I601" s="105">
        <f ca="1">'Census Tract'!M595</f>
        <v>60.156805699992972</v>
      </c>
      <c r="J601" s="29">
        <f ca="1">'Census Tract'!N595</f>
        <v>1.2464741206189243</v>
      </c>
      <c r="K601" s="29">
        <f ca="1">'Census Tract'!O595</f>
        <v>6.5150600788082249</v>
      </c>
      <c r="L601" s="29">
        <f ca="1">'Census Tract'!P595</f>
        <v>30.395624378745936</v>
      </c>
      <c r="M601" s="105">
        <f ca="1">'Census Tract'!Q595</f>
        <v>66.186257332465587</v>
      </c>
      <c r="N601" s="29">
        <f ca="1">'Census Tract'!R595</f>
        <v>0.85128548502705026</v>
      </c>
      <c r="O601" s="29">
        <f ca="1">'Census Tract'!S595</f>
        <v>4.4100256435326637</v>
      </c>
      <c r="P601" s="29">
        <f ca="1">'Census Tract'!T595</f>
        <v>20.321268807865334</v>
      </c>
      <c r="Q601" s="105">
        <f ca="1">'Census Tract'!U595</f>
        <v>44.166555674361021</v>
      </c>
    </row>
    <row r="602" spans="1:17" x14ac:dyDescent="0.25">
      <c r="A602" s="80" t="s">
        <v>268</v>
      </c>
      <c r="B602" s="4" t="str">
        <f>'Census Tract'!A596</f>
        <v>Multnomah</v>
      </c>
      <c r="C602" s="4" t="str">
        <f>'Census Tract'!B596</f>
        <v>Portland</v>
      </c>
      <c r="D602" s="4">
        <f>'Census Tract'!C596</f>
        <v>41051000401</v>
      </c>
      <c r="E602" s="4">
        <f>'Census Tract'!D596</f>
        <v>1</v>
      </c>
      <c r="F602" s="29">
        <f ca="1">'Census Tract'!J596</f>
        <v>0.55437232213480292</v>
      </c>
      <c r="G602" s="29">
        <f ca="1">'Census Tract'!K596</f>
        <v>2.7549922518996275</v>
      </c>
      <c r="H602" s="29">
        <f ca="1">'Census Tract'!L596</f>
        <v>12.676778083571142</v>
      </c>
      <c r="I602" s="105">
        <f ca="1">'Census Tract'!M596</f>
        <v>27.533074681773723</v>
      </c>
      <c r="J602" s="29">
        <f ca="1">'Census Tract'!N596</f>
        <v>0.5813183653141788</v>
      </c>
      <c r="K602" s="29">
        <f ca="1">'Census Tract'!O596</f>
        <v>2.7662532260194843</v>
      </c>
      <c r="L602" s="29">
        <f ca="1">'Census Tract'!P596</f>
        <v>12.616301260845734</v>
      </c>
      <c r="M602" s="105">
        <f ca="1">'Census Tract'!Q596</f>
        <v>27.364979271896225</v>
      </c>
      <c r="N602" s="29">
        <f ca="1">'Census Tract'!R596</f>
        <v>0.24202223816671556</v>
      </c>
      <c r="O602" s="29">
        <f ca="1">'Census Tract'!S596</f>
        <v>1.1496383809776902</v>
      </c>
      <c r="P602" s="29">
        <f ca="1">'Census Tract'!T596</f>
        <v>5.0442871132630973</v>
      </c>
      <c r="Q602" s="105">
        <f ca="1">'Census Tract'!U596</f>
        <v>10.836659374037232</v>
      </c>
    </row>
    <row r="603" spans="1:17" x14ac:dyDescent="0.25">
      <c r="A603" s="80" t="s">
        <v>268</v>
      </c>
      <c r="B603" s="4" t="str">
        <f>'Census Tract'!A597</f>
        <v>Multnomah</v>
      </c>
      <c r="C603" s="4" t="str">
        <f>'Census Tract'!B597</f>
        <v>Maywood Park</v>
      </c>
      <c r="D603" s="4">
        <f>'Census Tract'!C597</f>
        <v>41051007800</v>
      </c>
      <c r="E603" s="4">
        <f>'Census Tract'!D597</f>
        <v>1</v>
      </c>
      <c r="F603" s="29">
        <f ca="1">'Census Tract'!J597</f>
        <v>0.20632465828323288</v>
      </c>
      <c r="G603" s="29">
        <f ca="1">'Census Tract'!K597</f>
        <v>1.0253449031460222</v>
      </c>
      <c r="H603" s="29">
        <f ca="1">'Census Tract'!L597</f>
        <v>4.7180059353489705</v>
      </c>
      <c r="I603" s="105">
        <f ca="1">'Census Tract'!M597</f>
        <v>10.247178653017862</v>
      </c>
      <c r="J603" s="29">
        <f ca="1">'Census Tract'!N597</f>
        <v>0.35097571239148534</v>
      </c>
      <c r="K603" s="29">
        <f ca="1">'Census Tract'!O597</f>
        <v>1.6701479853173193</v>
      </c>
      <c r="L603" s="29">
        <f ca="1">'Census Tract'!P597</f>
        <v>7.6171949605923173</v>
      </c>
      <c r="M603" s="105">
        <f ca="1">'Census Tract'!Q597</f>
        <v>16.521829805499436</v>
      </c>
      <c r="N603" s="29">
        <f ca="1">'Census Tract'!R597</f>
        <v>0.14612290359902189</v>
      </c>
      <c r="O603" s="29">
        <f ca="1">'Census Tract'!S597</f>
        <v>0.69410356498571324</v>
      </c>
      <c r="P603" s="29">
        <f ca="1">'Census Tract'!T597</f>
        <v>3.045529556128618</v>
      </c>
      <c r="Q603" s="105">
        <f ca="1">'Census Tract'!U597</f>
        <v>6.5427216318737855</v>
      </c>
    </row>
    <row r="604" spans="1:17" x14ac:dyDescent="0.25">
      <c r="A604" s="80" t="s">
        <v>268</v>
      </c>
      <c r="B604" s="4" t="str">
        <f>'Census Tract'!A598</f>
        <v>Multnomah</v>
      </c>
      <c r="C604" s="4" t="str">
        <f>'Census Tract'!B598</f>
        <v>Portland</v>
      </c>
      <c r="D604" s="4">
        <f>'Census Tract'!C598</f>
        <v>41051000702</v>
      </c>
      <c r="E604" s="4">
        <f>'Census Tract'!D598</f>
        <v>1</v>
      </c>
      <c r="F604" s="29">
        <f ca="1">'Census Tract'!J598</f>
        <v>0.35055160387927914</v>
      </c>
      <c r="G604" s="29">
        <f ca="1">'Census Tract'!K598</f>
        <v>1.7420908548597465</v>
      </c>
      <c r="H604" s="29">
        <f ca="1">'Census Tract'!L598</f>
        <v>8.0160295018065035</v>
      </c>
      <c r="I604" s="105">
        <f ca="1">'Census Tract'!M598</f>
        <v>17.410254992991515</v>
      </c>
      <c r="J604" s="29">
        <f ca="1">'Census Tract'!N598</f>
        <v>0.80548688527193391</v>
      </c>
      <c r="K604" s="29">
        <f ca="1">'Census Tract'!O598</f>
        <v>3.8329783262492199</v>
      </c>
      <c r="L604" s="29">
        <f ca="1">'Census Tract'!P598</f>
        <v>17.481410897381014</v>
      </c>
      <c r="M604" s="105">
        <f ca="1">'Census Tract'!Q598</f>
        <v>37.917487618575159</v>
      </c>
      <c r="N604" s="29">
        <f ca="1">'Census Tract'!R598</f>
        <v>0.33535107510682149</v>
      </c>
      <c r="O604" s="29">
        <f ca="1">'Census Tract'!S598</f>
        <v>1.5929629854069953</v>
      </c>
      <c r="P604" s="29">
        <f ca="1">'Census Tract'!T598</f>
        <v>6.9894697255671661</v>
      </c>
      <c r="Q604" s="105">
        <f ca="1">'Census Tract'!U598</f>
        <v>15.015501877750934</v>
      </c>
    </row>
    <row r="605" spans="1:17" x14ac:dyDescent="0.25">
      <c r="A605" s="80" t="s">
        <v>268</v>
      </c>
      <c r="B605" s="4" t="str">
        <f>'Census Tract'!A599</f>
        <v>Multnomah</v>
      </c>
      <c r="C605" s="4" t="str">
        <f>'Census Tract'!B599</f>
        <v>Portland</v>
      </c>
      <c r="D605" s="4">
        <f>'Census Tract'!C599</f>
        <v>41051006402</v>
      </c>
      <c r="E605" s="4">
        <f>'Census Tract'!D599</f>
        <v>1</v>
      </c>
      <c r="F605" s="29">
        <f ca="1">'Census Tract'!J599</f>
        <v>0.23937666664899346</v>
      </c>
      <c r="G605" s="29">
        <f ca="1">'Census Tract'!K599</f>
        <v>1.1895991837470838</v>
      </c>
      <c r="H605" s="29">
        <f ca="1">'Census Tract'!L599</f>
        <v>5.4738030026621551</v>
      </c>
      <c r="I605" s="105">
        <f ca="1">'Census Tract'!M599</f>
        <v>11.888716980928491</v>
      </c>
      <c r="J605" s="29">
        <f ca="1">'Census Tract'!N599</f>
        <v>1.02656833874722</v>
      </c>
      <c r="K605" s="29">
        <f ca="1">'Census Tract'!O599</f>
        <v>4.8850133562427409</v>
      </c>
      <c r="L605" s="29">
        <f ca="1">'Census Tract'!P599</f>
        <v>22.27952220205723</v>
      </c>
      <c r="M605" s="105">
        <f ca="1">'Census Tract'!Q599</f>
        <v>48.324675405395162</v>
      </c>
      <c r="N605" s="29">
        <f ca="1">'Census Tract'!R599</f>
        <v>0.42739466323313363</v>
      </c>
      <c r="O605" s="29">
        <f ca="1">'Census Tract'!S599</f>
        <v>2.0301824840549649</v>
      </c>
      <c r="P605" s="29">
        <f ca="1">'Census Tract'!T599</f>
        <v>8.9078648654560304</v>
      </c>
      <c r="Q605" s="105">
        <f ca="1">'Census Tract'!U599</f>
        <v>19.136796762239765</v>
      </c>
    </row>
    <row r="606" spans="1:17" x14ac:dyDescent="0.25">
      <c r="A606" s="80" t="s">
        <v>268</v>
      </c>
      <c r="B606" s="4" t="str">
        <f>'Census Tract'!A600</f>
        <v>Multnomah</v>
      </c>
      <c r="C606" s="4" t="str">
        <f>'Census Tract'!B600</f>
        <v>Gresham</v>
      </c>
      <c r="D606" s="4">
        <f>'Census Tract'!C600</f>
        <v>41051010402</v>
      </c>
      <c r="E606" s="4">
        <f>'Census Tract'!D600</f>
        <v>1</v>
      </c>
      <c r="F606" s="29">
        <f ca="1">'Census Tract'!J600</f>
        <v>0.87287349365940514</v>
      </c>
      <c r="G606" s="29">
        <f ca="1">'Census Tract'!K600</f>
        <v>4.3378062286007681</v>
      </c>
      <c r="H606" s="29">
        <f ca="1">'Census Tract'!L600</f>
        <v>19.959913459498193</v>
      </c>
      <c r="I606" s="105">
        <f ca="1">'Census Tract'!M600</f>
        <v>43.351534932548866</v>
      </c>
      <c r="J606" s="29">
        <f ca="1">'Census Tract'!N600</f>
        <v>1.3483356528814978</v>
      </c>
      <c r="K606" s="29">
        <f ca="1">'Census Tract'!O600</f>
        <v>6.4161706770174138</v>
      </c>
      <c r="L606" s="29">
        <f ca="1">'Census Tract'!P600</f>
        <v>29.262809868906075</v>
      </c>
      <c r="M606" s="105">
        <f ca="1">'Census Tract'!Q600</f>
        <v>63.471549144537072</v>
      </c>
      <c r="N606" s="29">
        <f ca="1">'Census Tract'!R600</f>
        <v>0.56135713574779855</v>
      </c>
      <c r="O606" s="29">
        <f ca="1">'Census Tract'!S600</f>
        <v>2.6665223558788087</v>
      </c>
      <c r="P606" s="29">
        <f ca="1">'Census Tract'!T600</f>
        <v>11.699943721040793</v>
      </c>
      <c r="Q606" s="105">
        <f ca="1">'Census Tract'!U600</f>
        <v>25.135029381447467</v>
      </c>
    </row>
    <row r="607" spans="1:17" x14ac:dyDescent="0.25">
      <c r="A607" s="80" t="s">
        <v>268</v>
      </c>
      <c r="B607" s="4" t="str">
        <f>'Census Tract'!A601</f>
        <v>Multnomah</v>
      </c>
      <c r="C607" s="4" t="str">
        <f>'Census Tract'!B601</f>
        <v>Portland</v>
      </c>
      <c r="D607" s="4">
        <f>'Census Tract'!C601</f>
        <v>41051003301</v>
      </c>
      <c r="E607" s="4">
        <f>'Census Tract'!D601</f>
        <v>1</v>
      </c>
      <c r="F607" s="29">
        <f ca="1">'Census Tract'!J601</f>
        <v>0.85584670147098296</v>
      </c>
      <c r="G607" s="29">
        <f ca="1">'Census Tract'!K601</f>
        <v>4.2531903870790098</v>
      </c>
      <c r="H607" s="29">
        <f ca="1">'Census Tract'!L601</f>
        <v>19.570563455124734</v>
      </c>
      <c r="I607" s="105">
        <f ca="1">'Census Tract'!M601</f>
        <v>42.505893975746424</v>
      </c>
      <c r="J607" s="29">
        <f ca="1">'Census Tract'!N601</f>
        <v>0.42886477441070542</v>
      </c>
      <c r="K607" s="29">
        <f ca="1">'Census Tract'!O601</f>
        <v>2.0407897574310412</v>
      </c>
      <c r="L607" s="29">
        <f ca="1">'Census Tract'!P601</f>
        <v>9.3076144105749155</v>
      </c>
      <c r="M607" s="105">
        <f ca="1">'Census Tract'!Q601</f>
        <v>20.188379315786186</v>
      </c>
      <c r="N607" s="29">
        <f ca="1">'Census Tract'!R601</f>
        <v>0.17855071982397397</v>
      </c>
      <c r="O607" s="29">
        <f ca="1">'Census Tract'!S601</f>
        <v>0.84814008008403119</v>
      </c>
      <c r="P607" s="29">
        <f ca="1">'Census Tract'!T601</f>
        <v>3.7213980909122357</v>
      </c>
      <c r="Q607" s="105">
        <f ca="1">'Census Tract'!U601</f>
        <v>7.9946923323166832</v>
      </c>
    </row>
    <row r="608" spans="1:17" x14ac:dyDescent="0.25">
      <c r="A608" s="80" t="s">
        <v>268</v>
      </c>
      <c r="B608" s="4" t="str">
        <f>'Census Tract'!A602</f>
        <v>Multnomah</v>
      </c>
      <c r="C608" s="4" t="str">
        <f>'Census Tract'!B602</f>
        <v>Portland</v>
      </c>
      <c r="D608" s="4">
        <f>'Census Tract'!C602</f>
        <v>41051006403</v>
      </c>
      <c r="E608" s="4">
        <f>'Census Tract'!D602</f>
        <v>1</v>
      </c>
      <c r="F608" s="29">
        <f ca="1">'Census Tract'!J602</f>
        <v>0.43067768476597151</v>
      </c>
      <c r="G608" s="29">
        <f ca="1">'Census Tract'!K602</f>
        <v>2.1402830502562598</v>
      </c>
      <c r="H608" s="29">
        <f ca="1">'Census Tract'!L602</f>
        <v>9.8482648165051323</v>
      </c>
      <c r="I608" s="105">
        <f ca="1">'Census Tract'!M602</f>
        <v>21.389741848532431</v>
      </c>
      <c r="J608" s="29">
        <f ca="1">'Census Tract'!N602</f>
        <v>0.6957772918180325</v>
      </c>
      <c r="K608" s="29">
        <f ca="1">'Census Tract'!O602</f>
        <v>3.3109158301622093</v>
      </c>
      <c r="L608" s="29">
        <f ca="1">'Census Tract'!P602</f>
        <v>15.100393257466502</v>
      </c>
      <c r="M608" s="105">
        <f ca="1">'Census Tract'!Q602</f>
        <v>32.753018491281018</v>
      </c>
      <c r="N608" s="29">
        <f ca="1">'Census Tract'!R602</f>
        <v>0.28967530957045606</v>
      </c>
      <c r="O608" s="29">
        <f ca="1">'Census Tract'!S602</f>
        <v>1.3759969184087548</v>
      </c>
      <c r="P608" s="29">
        <f ca="1">'Census Tract'!T602</f>
        <v>6.0374841674268271</v>
      </c>
      <c r="Q608" s="105">
        <f ca="1">'Census Tract'!U602</f>
        <v>12.970348025297829</v>
      </c>
    </row>
    <row r="609" spans="1:17" x14ac:dyDescent="0.25">
      <c r="A609" s="80" t="s">
        <v>268</v>
      </c>
      <c r="B609" s="4" t="str">
        <f>'Census Tract'!A603</f>
        <v>Multnomah</v>
      </c>
      <c r="C609" s="4" t="str">
        <f>'Census Tract'!B603</f>
        <v>Portland</v>
      </c>
      <c r="D609" s="4">
        <f>'Census Tract'!C603</f>
        <v>41051007900</v>
      </c>
      <c r="E609" s="4">
        <f>'Census Tract'!D603</f>
        <v>1</v>
      </c>
      <c r="F609" s="29">
        <f ca="1">'Census Tract'!J603</f>
        <v>0.59593772659477451</v>
      </c>
      <c r="G609" s="29">
        <f ca="1">'Census Tract'!K603</f>
        <v>2.9615544532615687</v>
      </c>
      <c r="H609" s="29">
        <f ca="1">'Census Tract'!L603</f>
        <v>13.627250153071055</v>
      </c>
      <c r="I609" s="105">
        <f ca="1">'Census Tract'!M603</f>
        <v>29.597433488085571</v>
      </c>
      <c r="J609" s="29">
        <f ca="1">'Census Tract'!N603</f>
        <v>0.71026275762038749</v>
      </c>
      <c r="K609" s="29">
        <f ca="1">'Census Tract'!O603</f>
        <v>3.3798461597321392</v>
      </c>
      <c r="L609" s="29">
        <f ca="1">'Census Tract'!P603</f>
        <v>15.414770045420584</v>
      </c>
      <c r="M609" s="105">
        <f ca="1">'Census Tract'!Q603</f>
        <v>33.434907272157517</v>
      </c>
      <c r="N609" s="29">
        <f ca="1">'Census Tract'!R603</f>
        <v>0.2957060924659502</v>
      </c>
      <c r="O609" s="29">
        <f ca="1">'Census Tract'!S603</f>
        <v>1.4046439532288688</v>
      </c>
      <c r="P609" s="29">
        <f ca="1">'Census Tract'!T603</f>
        <v>6.1631792302981703</v>
      </c>
      <c r="Q609" s="105">
        <f ca="1">'Census Tract'!U603</f>
        <v>13.240379161660686</v>
      </c>
    </row>
    <row r="610" spans="1:17" x14ac:dyDescent="0.25">
      <c r="A610" s="80" t="s">
        <v>268</v>
      </c>
      <c r="B610" s="4" t="str">
        <f>'Census Tract'!A604</f>
        <v>Multnomah</v>
      </c>
      <c r="C610" s="4" t="str">
        <f>'Census Tract'!B604</f>
        <v>Gresham</v>
      </c>
      <c r="D610" s="4">
        <f>'Census Tract'!C604</f>
        <v>41051010410</v>
      </c>
      <c r="E610" s="4">
        <f>'Census Tract'!D604</f>
        <v>1</v>
      </c>
      <c r="F610" s="29">
        <f ca="1">'Census Tract'!J604</f>
        <v>0.99105946296727621</v>
      </c>
      <c r="G610" s="29">
        <f ca="1">'Census Tract'!K604</f>
        <v>4.9251397168106257</v>
      </c>
      <c r="H610" s="29">
        <f ca="1">'Census Tract'!L604</f>
        <v>22.66246054867867</v>
      </c>
      <c r="I610" s="105">
        <f ca="1">'Census Tract'!M604</f>
        <v>49.221278044471717</v>
      </c>
      <c r="J610" s="29">
        <f ca="1">'Census Tract'!N604</f>
        <v>0.62643702928872691</v>
      </c>
      <c r="K610" s="29">
        <f ca="1">'Census Tract'!O604</f>
        <v>2.9809542525487744</v>
      </c>
      <c r="L610" s="29">
        <f ca="1">'Census Tract'!P604</f>
        <v>13.595507649555167</v>
      </c>
      <c r="M610" s="105">
        <f ca="1">'Census Tract'!Q604</f>
        <v>29.48889514675745</v>
      </c>
      <c r="N610" s="29">
        <f ca="1">'Census Tract'!R604</f>
        <v>0.26080664390677927</v>
      </c>
      <c r="O610" s="29">
        <f ca="1">'Census Tract'!S604</f>
        <v>1.2388668500895208</v>
      </c>
      <c r="P610" s="29">
        <f ca="1">'Census Tract'!T604</f>
        <v>5.4357963254853141</v>
      </c>
      <c r="Q610" s="105">
        <f ca="1">'Census Tract'!U604</f>
        <v>11.677739962708422</v>
      </c>
    </row>
    <row r="611" spans="1:17" x14ac:dyDescent="0.25">
      <c r="A611" s="80" t="s">
        <v>268</v>
      </c>
      <c r="B611" s="4" t="str">
        <f>'Census Tract'!A605</f>
        <v>Multnomah</v>
      </c>
      <c r="C611" s="4" t="str">
        <f>'Census Tract'!B605</f>
        <v>Portland</v>
      </c>
      <c r="D611" s="4">
        <f>'Census Tract'!C605</f>
        <v>41051009400</v>
      </c>
      <c r="E611" s="4">
        <f>'Census Tract'!D605</f>
        <v>1</v>
      </c>
      <c r="F611" s="29">
        <f ca="1">'Census Tract'!J605</f>
        <v>0.68607956759230349</v>
      </c>
      <c r="G611" s="29">
        <f ca="1">'Census Tract'!K605</f>
        <v>3.4095206730826462</v>
      </c>
      <c r="H611" s="29">
        <f ca="1">'Census Tract'!L605</f>
        <v>15.688514882107013</v>
      </c>
      <c r="I611" s="105">
        <f ca="1">'Census Tract'!M605</f>
        <v>34.074356200569106</v>
      </c>
      <c r="J611" s="29">
        <f ca="1">'Census Tract'!N605</f>
        <v>1.1519507312659645</v>
      </c>
      <c r="K611" s="29">
        <f ca="1">'Census Tract'!O605</f>
        <v>5.4816562089136101</v>
      </c>
      <c r="L611" s="29">
        <f ca="1">'Census Tract'!P605</f>
        <v>25.00068521910239</v>
      </c>
      <c r="M611" s="105">
        <f ca="1">'Census Tract'!Q605</f>
        <v>54.226925836588471</v>
      </c>
      <c r="N611" s="29">
        <f ca="1">'Census Tract'!R605</f>
        <v>0.47959553813183703</v>
      </c>
      <c r="O611" s="29">
        <f ca="1">'Census Tract'!S605</f>
        <v>2.278143703481526</v>
      </c>
      <c r="P611" s="29">
        <f ca="1">'Census Tract'!T605</f>
        <v>9.9958483604735626</v>
      </c>
      <c r="Q611" s="105">
        <f ca="1">'Census Tract'!U605</f>
        <v>21.474115450757601</v>
      </c>
    </row>
    <row r="612" spans="1:17" x14ac:dyDescent="0.25">
      <c r="A612" s="80" t="s">
        <v>268</v>
      </c>
      <c r="B612" s="4" t="str">
        <f>'Census Tract'!A606</f>
        <v>Multnomah</v>
      </c>
      <c r="C612" s="4" t="str">
        <f>'Census Tract'!B606</f>
        <v>Gresham</v>
      </c>
      <c r="D612" s="4">
        <f>'Census Tract'!C606</f>
        <v>41051009903</v>
      </c>
      <c r="E612" s="4">
        <f>'Census Tract'!D606</f>
        <v>1</v>
      </c>
      <c r="F612" s="29">
        <f ca="1">'Census Tract'!J606</f>
        <v>0.22785854252153145</v>
      </c>
      <c r="G612" s="29">
        <f ca="1">'Census Tract'!K606</f>
        <v>1.1323590556588352</v>
      </c>
      <c r="H612" s="29">
        <f ca="1">'Census Tract'!L606</f>
        <v>5.2104191761742271</v>
      </c>
      <c r="I612" s="105">
        <f ca="1">'Census Tract'!M606</f>
        <v>11.316665745444483</v>
      </c>
      <c r="J612" s="29">
        <f ca="1">'Census Tract'!N606</f>
        <v>1.2542988584924395</v>
      </c>
      <c r="K612" s="29">
        <f ca="1">'Census Tract'!O606</f>
        <v>5.9686885375142626</v>
      </c>
      <c r="L612" s="29">
        <f ca="1">'Census Tract'!P606</f>
        <v>27.221937606122207</v>
      </c>
      <c r="M612" s="105">
        <f ca="1">'Census Tract'!Q606</f>
        <v>59.044861321142101</v>
      </c>
      <c r="N612" s="29">
        <f ca="1">'Census Tract'!R606</f>
        <v>0.52220647957377098</v>
      </c>
      <c r="O612" s="29">
        <f ca="1">'Census Tract'!S606</f>
        <v>2.4805514413088887</v>
      </c>
      <c r="P612" s="29">
        <f ca="1">'Census Tract'!T606</f>
        <v>10.883956099777645</v>
      </c>
      <c r="Q612" s="105">
        <f ca="1">'Census Tract'!U606</f>
        <v>23.38204036505909</v>
      </c>
    </row>
    <row r="613" spans="1:17" x14ac:dyDescent="0.25">
      <c r="A613" s="80" t="s">
        <v>268</v>
      </c>
      <c r="B613" s="4" t="str">
        <f>'Census Tract'!A607</f>
        <v>Multnomah</v>
      </c>
      <c r="C613" s="4" t="str">
        <f>'Census Tract'!B607</f>
        <v>Portland</v>
      </c>
      <c r="D613" s="4">
        <f>'Census Tract'!C607</f>
        <v>41051000901</v>
      </c>
      <c r="E613" s="4">
        <f>'Census Tract'!D607</f>
        <v>1</v>
      </c>
      <c r="F613" s="29">
        <f ca="1">'Census Tract'!J607</f>
        <v>0.83881990928256089</v>
      </c>
      <c r="G613" s="29">
        <f ca="1">'Census Tract'!K607</f>
        <v>4.1685745455572505</v>
      </c>
      <c r="H613" s="29">
        <f ca="1">'Census Tract'!L607</f>
        <v>19.181213450751276</v>
      </c>
      <c r="I613" s="105">
        <f ca="1">'Census Tract'!M607</f>
        <v>41.660253018943976</v>
      </c>
      <c r="J613" s="29">
        <f ca="1">'Census Tract'!N607</f>
        <v>0.76298035447485968</v>
      </c>
      <c r="K613" s="29">
        <f ca="1">'Census Tract'!O607</f>
        <v>3.630707359150573</v>
      </c>
      <c r="L613" s="29">
        <f ca="1">'Census Tract'!P607</f>
        <v>16.558895404860024</v>
      </c>
      <c r="M613" s="105">
        <f ca="1">'Census Tract'!Q607</f>
        <v>35.916535294363797</v>
      </c>
      <c r="N613" s="29">
        <f ca="1">'Census Tract'!R607</f>
        <v>0.31765418759381414</v>
      </c>
      <c r="O613" s="29">
        <f ca="1">'Census Tract'!S607</f>
        <v>1.5089003750332184</v>
      </c>
      <c r="P613" s="29">
        <f ca="1">'Census Tract'!T607</f>
        <v>6.6206268361578147</v>
      </c>
      <c r="Q613" s="105">
        <f ca="1">'Census Tract'!U607</f>
        <v>14.223115428423867</v>
      </c>
    </row>
    <row r="614" spans="1:17" x14ac:dyDescent="0.25">
      <c r="A614" s="80" t="s">
        <v>268</v>
      </c>
      <c r="B614" s="4" t="str">
        <f>'Census Tract'!A608</f>
        <v>Multnomah</v>
      </c>
      <c r="C614" s="4" t="str">
        <f>'Census Tract'!B608</f>
        <v>Portland</v>
      </c>
      <c r="D614" s="4">
        <f>'Census Tract'!C608</f>
        <v>41051008902</v>
      </c>
      <c r="E614" s="4">
        <f>'Census Tract'!D608</f>
        <v>1</v>
      </c>
      <c r="F614" s="29">
        <f ca="1">'Census Tract'!J608</f>
        <v>0.34804766385156999</v>
      </c>
      <c r="G614" s="29">
        <f ca="1">'Census Tract'!K608</f>
        <v>1.7296473487536053</v>
      </c>
      <c r="H614" s="29">
        <f ca="1">'Census Tract'!L608</f>
        <v>7.9587721482221703</v>
      </c>
      <c r="I614" s="105">
        <f ca="1">'Census Tract'!M608</f>
        <v>17.285896028755857</v>
      </c>
      <c r="J614" s="29">
        <f ca="1">'Census Tract'!N608</f>
        <v>0.61076423022388393</v>
      </c>
      <c r="K614" s="29">
        <f ca="1">'Census Tract'!O608</f>
        <v>2.9063738959649155</v>
      </c>
      <c r="L614" s="29">
        <f ca="1">'Census Tract'!P608</f>
        <v>13.25536227242452</v>
      </c>
      <c r="M614" s="105">
        <f ca="1">'Census Tract'!Q608</f>
        <v>28.751113842858288</v>
      </c>
      <c r="N614" s="29">
        <f ca="1">'Census Tract'!R608</f>
        <v>0.25428153454444136</v>
      </c>
      <c r="O614" s="29">
        <f ca="1">'Census Tract'!S608</f>
        <v>1.2078716976612007</v>
      </c>
      <c r="P614" s="29">
        <f ca="1">'Census Tract'!T608</f>
        <v>5.2997983886081226</v>
      </c>
      <c r="Q614" s="105">
        <f ca="1">'Census Tract'!U608</f>
        <v>11.385575126643692</v>
      </c>
    </row>
    <row r="615" spans="1:17" x14ac:dyDescent="0.25">
      <c r="A615" s="80" t="s">
        <v>268</v>
      </c>
      <c r="B615" s="4" t="str">
        <f>'Census Tract'!A609</f>
        <v>Multnomah</v>
      </c>
      <c r="C615" s="4" t="str">
        <f>'Census Tract'!B609</f>
        <v>Portland</v>
      </c>
      <c r="D615" s="4">
        <f>'Census Tract'!C609</f>
        <v>41051004602</v>
      </c>
      <c r="E615" s="4">
        <f>'Census Tract'!D609</f>
        <v>1</v>
      </c>
      <c r="F615" s="29">
        <f ca="1">'Census Tract'!J609</f>
        <v>0.48125727332569612</v>
      </c>
      <c r="G615" s="29">
        <f ca="1">'Census Tract'!K609</f>
        <v>2.3916418736003089</v>
      </c>
      <c r="H615" s="29">
        <f ca="1">'Census Tract'!L609</f>
        <v>11.004863358908644</v>
      </c>
      <c r="I615" s="105">
        <f ca="1">'Census Tract'!M609</f>
        <v>23.901792926092636</v>
      </c>
      <c r="J615" s="29">
        <f ca="1">'Census Tract'!N609</f>
        <v>0.3968067763235264</v>
      </c>
      <c r="K615" s="29">
        <f ca="1">'Census Tract'!O609</f>
        <v>1.8882390280549666</v>
      </c>
      <c r="L615" s="29">
        <f ca="1">'Census Tract'!P609</f>
        <v>8.6118625028076874</v>
      </c>
      <c r="M615" s="105">
        <f ca="1">'Census Tract'!Q609</f>
        <v>18.679281194174262</v>
      </c>
      <c r="N615" s="29">
        <f ca="1">'Census Tract'!R609</f>
        <v>0.16520390521919184</v>
      </c>
      <c r="O615" s="29">
        <f ca="1">'Census Tract'!S609</f>
        <v>0.78474090466246738</v>
      </c>
      <c r="P615" s="29">
        <f ca="1">'Census Tract'!T609</f>
        <v>3.4432204927543442</v>
      </c>
      <c r="Q615" s="105">
        <f ca="1">'Census Tract'!U609</f>
        <v>7.3970824403661002</v>
      </c>
    </row>
    <row r="616" spans="1:17" x14ac:dyDescent="0.25">
      <c r="A616" s="80" t="s">
        <v>268</v>
      </c>
      <c r="B616" s="4" t="str">
        <f>'Census Tract'!A610</f>
        <v>Multnomah</v>
      </c>
      <c r="C616" s="4" t="str">
        <f>'Census Tract'!B610</f>
        <v>Portland</v>
      </c>
      <c r="D616" s="4">
        <f>'Census Tract'!C610</f>
        <v>41051005700</v>
      </c>
      <c r="E616" s="4">
        <f>'Census Tract'!D610</f>
        <v>1</v>
      </c>
      <c r="F616" s="29">
        <f ca="1">'Census Tract'!J610</f>
        <v>9.5355044135219345</v>
      </c>
      <c r="G616" s="29">
        <f ca="1">'Census Tract'!K610</f>
        <v>47.387359953406332</v>
      </c>
      <c r="H616" s="29">
        <f ca="1">'Census Tract'!L610</f>
        <v>218.04745391985378</v>
      </c>
      <c r="I616" s="105">
        <f ca="1">'Census Tract'!M610</f>
        <v>473.58380760221632</v>
      </c>
      <c r="J616" s="29">
        <f ca="1">'Census Tract'!N610</f>
        <v>0.60221543073396944</v>
      </c>
      <c r="K616" s="29">
        <f ca="1">'Census Tract'!O610</f>
        <v>2.8656937014646289</v>
      </c>
      <c r="L616" s="29">
        <f ca="1">'Census Tract'!P610</f>
        <v>13.06982843035326</v>
      </c>
      <c r="M616" s="105">
        <f ca="1">'Census Tract'!Q610</f>
        <v>28.348687677095107</v>
      </c>
      <c r="N616" s="29">
        <f ca="1">'Census Tract'!R610</f>
        <v>0.2507223839831661</v>
      </c>
      <c r="O616" s="29">
        <f ca="1">'Census Tract'!S610</f>
        <v>1.1909652508821169</v>
      </c>
      <c r="P616" s="29">
        <f ca="1">'Census Tract'!T610</f>
        <v>5.2256176957660179</v>
      </c>
      <c r="Q616" s="105">
        <f ca="1">'Census Tract'!U610</f>
        <v>11.226212488790203</v>
      </c>
    </row>
    <row r="617" spans="1:17" x14ac:dyDescent="0.25">
      <c r="A617" s="80" t="s">
        <v>268</v>
      </c>
      <c r="B617" s="4" t="str">
        <f>'Census Tract'!A611</f>
        <v>Multnomah</v>
      </c>
      <c r="C617" s="4" t="str">
        <f>'Census Tract'!B611</f>
        <v>Gresham</v>
      </c>
      <c r="D617" s="4">
        <f>'Census Tract'!C611</f>
        <v>41051010405</v>
      </c>
      <c r="E617" s="4">
        <f>'Census Tract'!D611</f>
        <v>1</v>
      </c>
      <c r="F617" s="29">
        <f ca="1">'Census Tract'!J611</f>
        <v>0.79775529282813096</v>
      </c>
      <c r="G617" s="29">
        <f ca="1">'Census Tract'!K611</f>
        <v>3.964501045416537</v>
      </c>
      <c r="H617" s="29">
        <f ca="1">'Census Tract'!L611</f>
        <v>18.242192851968227</v>
      </c>
      <c r="I617" s="105">
        <f ca="1">'Census Tract'!M611</f>
        <v>39.620766005479254</v>
      </c>
      <c r="J617" s="29">
        <f ca="1">'Census Tract'!N611</f>
        <v>0.94060541054308089</v>
      </c>
      <c r="K617" s="29">
        <f ca="1">'Census Tract'!O611</f>
        <v>4.4759514004343046</v>
      </c>
      <c r="L617" s="29">
        <f ca="1">'Census Tract'!P611</f>
        <v>20.413876345673998</v>
      </c>
      <c r="M617" s="105">
        <f ca="1">'Census Tract'!Q611</f>
        <v>44.278056738554305</v>
      </c>
      <c r="N617" s="29">
        <f ca="1">'Census Tract'!R611</f>
        <v>0.39160542703364393</v>
      </c>
      <c r="O617" s="29">
        <f ca="1">'Census Tract'!S611</f>
        <v>1.860178769220846</v>
      </c>
      <c r="P617" s="29">
        <f ca="1">'Census Tract'!T611</f>
        <v>8.1619367874326496</v>
      </c>
      <c r="Q617" s="105">
        <f ca="1">'Census Tract'!U611</f>
        <v>17.534316903824131</v>
      </c>
    </row>
    <row r="618" spans="1:17" x14ac:dyDescent="0.25">
      <c r="A618" s="80" t="s">
        <v>268</v>
      </c>
      <c r="B618" s="4" t="str">
        <f>'Census Tract'!A612</f>
        <v>Multnomah</v>
      </c>
      <c r="C618" s="4" t="str">
        <f>'Census Tract'!B612</f>
        <v>Portland</v>
      </c>
      <c r="D618" s="4">
        <f>'Census Tract'!C612</f>
        <v>41051007201</v>
      </c>
      <c r="E618" s="4">
        <f>'Census Tract'!D612</f>
        <v>1</v>
      </c>
      <c r="F618" s="29">
        <f ca="1">'Census Tract'!J612</f>
        <v>1.3466189469019738</v>
      </c>
      <c r="G618" s="29">
        <f ca="1">'Census Tract'!K612</f>
        <v>6.6921175838826548</v>
      </c>
      <c r="H618" s="29">
        <f ca="1">'Census Tract'!L612</f>
        <v>30.79300475765384</v>
      </c>
      <c r="I618" s="105">
        <f ca="1">'Census Tract'!M612</f>
        <v>66.880250965934536</v>
      </c>
      <c r="J618" s="29">
        <f ca="1">'Census Tract'!N612</f>
        <v>0.45237397300796994</v>
      </c>
      <c r="K618" s="29">
        <f ca="1">'Census Tract'!O612</f>
        <v>2.152660292306829</v>
      </c>
      <c r="L618" s="29">
        <f ca="1">'Census Tract'!P612</f>
        <v>9.8178324762708833</v>
      </c>
      <c r="M618" s="105">
        <f ca="1">'Census Tract'!Q612</f>
        <v>21.295051271634929</v>
      </c>
      <c r="N618" s="29">
        <f ca="1">'Census Tract'!R612</f>
        <v>0.18833838386748084</v>
      </c>
      <c r="O618" s="29">
        <f ca="1">'Census Tract'!S612</f>
        <v>0.8946328087265113</v>
      </c>
      <c r="P618" s="29">
        <f ca="1">'Census Tract'!T612</f>
        <v>3.9253949962280221</v>
      </c>
      <c r="Q618" s="105">
        <f ca="1">'Census Tract'!U612</f>
        <v>8.4329395864137773</v>
      </c>
    </row>
    <row r="619" spans="1:17" x14ac:dyDescent="0.25">
      <c r="A619" s="80" t="s">
        <v>268</v>
      </c>
      <c r="B619" s="4" t="str">
        <f>'Census Tract'!A613</f>
        <v>Multnomah</v>
      </c>
      <c r="C619" s="4" t="str">
        <f>'Census Tract'!B613</f>
        <v>Portland</v>
      </c>
      <c r="D619" s="4">
        <f>'Census Tract'!C613</f>
        <v>41051008500</v>
      </c>
      <c r="E619" s="4">
        <f>'Census Tract'!D613</f>
        <v>1</v>
      </c>
      <c r="F619" s="29">
        <f ca="1">'Census Tract'!J613</f>
        <v>0.49828406551411825</v>
      </c>
      <c r="G619" s="29">
        <f ca="1">'Census Tract'!K613</f>
        <v>2.4762577151220682</v>
      </c>
      <c r="H619" s="29">
        <f ca="1">'Census Tract'!L613</f>
        <v>11.394213363282102</v>
      </c>
      <c r="I619" s="105">
        <f ca="1">'Census Tract'!M613</f>
        <v>24.747433882895081</v>
      </c>
      <c r="J619" s="29">
        <f ca="1">'Census Tract'!N613</f>
        <v>0.76060568794988337</v>
      </c>
      <c r="K619" s="29">
        <f ca="1">'Census Tract'!O613</f>
        <v>3.6194073051227154</v>
      </c>
      <c r="L619" s="29">
        <f ca="1">'Census Tract'!P613</f>
        <v>16.507358226506895</v>
      </c>
      <c r="M619" s="105">
        <f ca="1">'Census Tract'!Q613</f>
        <v>35.804750248318463</v>
      </c>
      <c r="N619" s="29">
        <f ca="1">'Census Tract'!R613</f>
        <v>0.31666553466012654</v>
      </c>
      <c r="O619" s="29">
        <f ca="1">'Census Tract'!S613</f>
        <v>1.504204139816806</v>
      </c>
      <c r="P619" s="29">
        <f ca="1">'Census Tract'!T613</f>
        <v>6.6000210881461179</v>
      </c>
      <c r="Q619" s="105">
        <f ca="1">'Census Tract'!U613</f>
        <v>14.178848029020118</v>
      </c>
    </row>
    <row r="620" spans="1:17" x14ac:dyDescent="0.25">
      <c r="A620" s="80" t="s">
        <v>268</v>
      </c>
      <c r="B620" s="4" t="str">
        <f>'Census Tract'!A614</f>
        <v>Multnomah</v>
      </c>
      <c r="C620" s="4" t="str">
        <f>'Census Tract'!B614</f>
        <v>Portland</v>
      </c>
      <c r="D620" s="4">
        <f>'Census Tract'!C614</f>
        <v>41051003602</v>
      </c>
      <c r="E620" s="4">
        <f>'Census Tract'!D614</f>
        <v>1</v>
      </c>
      <c r="F620" s="29">
        <f ca="1">'Census Tract'!J614</f>
        <v>0.79925765684475647</v>
      </c>
      <c r="G620" s="29">
        <f ca="1">'Census Tract'!K614</f>
        <v>3.9719671490802217</v>
      </c>
      <c r="H620" s="29">
        <f ca="1">'Census Tract'!L614</f>
        <v>18.276547264118829</v>
      </c>
      <c r="I620" s="105">
        <f ca="1">'Census Tract'!M614</f>
        <v>39.695381384020649</v>
      </c>
      <c r="J620" s="29">
        <f ca="1">'Census Tract'!N614</f>
        <v>1.0491276707344941</v>
      </c>
      <c r="K620" s="29">
        <f ca="1">'Census Tract'!O614</f>
        <v>4.9923638695073853</v>
      </c>
      <c r="L620" s="29">
        <f ca="1">'Census Tract'!P614</f>
        <v>22.769125396411948</v>
      </c>
      <c r="M620" s="105">
        <f ca="1">'Census Tract'!Q614</f>
        <v>49.386633342825782</v>
      </c>
      <c r="N620" s="29">
        <f ca="1">'Census Tract'!R614</f>
        <v>0.43678686610316553</v>
      </c>
      <c r="O620" s="29">
        <f ca="1">'Census Tract'!S614</f>
        <v>2.0747967186108802</v>
      </c>
      <c r="P620" s="29">
        <f ca="1">'Census Tract'!T614</f>
        <v>9.103619471567141</v>
      </c>
      <c r="Q620" s="105">
        <f ca="1">'Census Tract'!U614</f>
        <v>19.55733705657536</v>
      </c>
    </row>
    <row r="621" spans="1:17" x14ac:dyDescent="0.25">
      <c r="A621" s="80" t="s">
        <v>268</v>
      </c>
      <c r="B621" s="4" t="str">
        <f>'Census Tract'!A615</f>
        <v>Multnomah</v>
      </c>
      <c r="C621" s="4" t="str">
        <f>'Census Tract'!B615</f>
        <v>Portland</v>
      </c>
      <c r="D621" s="4">
        <f>'Census Tract'!C615</f>
        <v>41051006300</v>
      </c>
      <c r="E621" s="4">
        <f>'Census Tract'!D615</f>
        <v>1</v>
      </c>
      <c r="F621" s="29">
        <f ca="1">'Census Tract'!J615</f>
        <v>0.52682898183000237</v>
      </c>
      <c r="G621" s="29">
        <f ca="1">'Census Tract'!K615</f>
        <v>2.6181136847320756</v>
      </c>
      <c r="H621" s="29">
        <f ca="1">'Census Tract'!L615</f>
        <v>12.046947194143488</v>
      </c>
      <c r="I621" s="105">
        <f ca="1">'Census Tract'!M615</f>
        <v>26.165126075181529</v>
      </c>
      <c r="J621" s="29">
        <f ca="1">'Census Tract'!N615</f>
        <v>0.91994581177578783</v>
      </c>
      <c r="K621" s="29">
        <f ca="1">'Census Tract'!O615</f>
        <v>4.3776409303919452</v>
      </c>
      <c r="L621" s="29">
        <f ca="1">'Census Tract'!P615</f>
        <v>19.965502894001787</v>
      </c>
      <c r="M621" s="105">
        <f ca="1">'Census Tract'!Q615</f>
        <v>43.30552683795996</v>
      </c>
      <c r="N621" s="29">
        <f ca="1">'Census Tract'!R615</f>
        <v>0.38300414651056214</v>
      </c>
      <c r="O621" s="29">
        <f ca="1">'Census Tract'!S615</f>
        <v>1.8193215228380604</v>
      </c>
      <c r="P621" s="29">
        <f ca="1">'Census Tract'!T615</f>
        <v>7.9826667797308977</v>
      </c>
      <c r="Q621" s="105">
        <f ca="1">'Census Tract'!U615</f>
        <v>17.149190529011534</v>
      </c>
    </row>
    <row r="622" spans="1:17" x14ac:dyDescent="0.25">
      <c r="A622" s="80" t="s">
        <v>268</v>
      </c>
      <c r="B622" s="4" t="str">
        <f>'Census Tract'!A616</f>
        <v>Multnomah</v>
      </c>
      <c r="C622" s="4" t="str">
        <f>'Census Tract'!B616</f>
        <v>Portland</v>
      </c>
      <c r="D622" s="4">
        <f>'Census Tract'!C616</f>
        <v>41051001500</v>
      </c>
      <c r="E622" s="4">
        <f>'Census Tract'!D616</f>
        <v>1</v>
      </c>
      <c r="F622" s="29">
        <f ca="1">'Census Tract'!J616</f>
        <v>0.21183332634419297</v>
      </c>
      <c r="G622" s="29">
        <f ca="1">'Census Tract'!K616</f>
        <v>1.0527206165795324</v>
      </c>
      <c r="H622" s="29">
        <f ca="1">'Census Tract'!L616</f>
        <v>4.8439721132345008</v>
      </c>
      <c r="I622" s="105">
        <f ca="1">'Census Tract'!M616</f>
        <v>10.520768374336299</v>
      </c>
      <c r="J622" s="29">
        <f ca="1">'Census Tract'!N616</f>
        <v>0.55970889993689521</v>
      </c>
      <c r="K622" s="29">
        <f ca="1">'Census Tract'!O616</f>
        <v>2.6634227343659824</v>
      </c>
      <c r="L622" s="29">
        <f ca="1">'Census Tract'!P616</f>
        <v>12.14731293783227</v>
      </c>
      <c r="M622" s="105">
        <f ca="1">'Census Tract'!Q616</f>
        <v>26.347735352883745</v>
      </c>
      <c r="N622" s="29">
        <f ca="1">'Census Tract'!R616</f>
        <v>0.23302549647015874</v>
      </c>
      <c r="O622" s="29">
        <f ca="1">'Census Tract'!S616</f>
        <v>1.1069026405083398</v>
      </c>
      <c r="P622" s="29">
        <f ca="1">'Census Tract'!T616</f>
        <v>4.8567748063566665</v>
      </c>
      <c r="Q622" s="105">
        <f ca="1">'Census Tract'!U616</f>
        <v>10.433826039463137</v>
      </c>
    </row>
    <row r="623" spans="1:17" x14ac:dyDescent="0.25">
      <c r="A623" s="80" t="s">
        <v>268</v>
      </c>
      <c r="B623" s="4" t="str">
        <f>'Census Tract'!A617</f>
        <v>Multnomah</v>
      </c>
      <c r="C623" s="4" t="str">
        <f>'Census Tract'!B617</f>
        <v>Portland</v>
      </c>
      <c r="D623" s="4">
        <f>'Census Tract'!C617</f>
        <v>41051005800</v>
      </c>
      <c r="E623" s="4">
        <f>'Census Tract'!D617</f>
        <v>1</v>
      </c>
      <c r="F623" s="29">
        <f ca="1">'Census Tract'!J617</f>
        <v>11.750990550038978</v>
      </c>
      <c r="G623" s="29">
        <f ca="1">'Census Tract'!K617</f>
        <v>58.397374156119923</v>
      </c>
      <c r="H623" s="29">
        <f ca="1">'Census Tract'!L617</f>
        <v>268.70876037127084</v>
      </c>
      <c r="I623" s="105">
        <f ca="1">'Census Tract'!M617</f>
        <v>583.61661915792263</v>
      </c>
      <c r="J623" s="29">
        <f ca="1">'Census Tract'!N617</f>
        <v>0.85155541585647265</v>
      </c>
      <c r="K623" s="29">
        <f ca="1">'Census Tract'!O617</f>
        <v>4.0521993743896534</v>
      </c>
      <c r="L623" s="29">
        <f ca="1">'Census Tract'!P617</f>
        <v>18.481232157431702</v>
      </c>
      <c r="M623" s="105">
        <f ca="1">'Census Tract'!Q617</f>
        <v>40.086117511854518</v>
      </c>
      <c r="N623" s="29">
        <f ca="1">'Census Tract'!R617</f>
        <v>0.35453094202036028</v>
      </c>
      <c r="O623" s="29">
        <f ca="1">'Census Tract'!S617</f>
        <v>1.6840699486053909</v>
      </c>
      <c r="P623" s="29">
        <f ca="1">'Census Tract'!T617</f>
        <v>7.3892212369940626</v>
      </c>
      <c r="Q623" s="105">
        <f ca="1">'Census Tract'!U617</f>
        <v>15.874289426183626</v>
      </c>
    </row>
    <row r="624" spans="1:17" x14ac:dyDescent="0.25">
      <c r="A624" s="80" t="s">
        <v>268</v>
      </c>
      <c r="B624" s="4" t="str">
        <f>'Census Tract'!A618</f>
        <v>Multnomah</v>
      </c>
      <c r="C624" s="4" t="str">
        <f>'Census Tract'!B618</f>
        <v>Portland</v>
      </c>
      <c r="D624" s="4">
        <f>'Census Tract'!C618</f>
        <v>41051008202</v>
      </c>
      <c r="E624" s="4">
        <f>'Census Tract'!D618</f>
        <v>1</v>
      </c>
      <c r="F624" s="29">
        <f ca="1">'Census Tract'!J618</f>
        <v>1.5955105856562619</v>
      </c>
      <c r="G624" s="29">
        <f ca="1">'Census Tract'!K618</f>
        <v>7.9290020908330741</v>
      </c>
      <c r="H624" s="29">
        <f ca="1">'Census Tract'!L618</f>
        <v>36.484385703936454</v>
      </c>
      <c r="I624" s="105">
        <f ca="1">'Census Tract'!M618</f>
        <v>79.241532010958508</v>
      </c>
      <c r="J624" s="29">
        <f ca="1">'Census Tract'!N618</f>
        <v>1.0897344683115877</v>
      </c>
      <c r="K624" s="29">
        <f ca="1">'Census Tract'!O618</f>
        <v>5.1855947933837472</v>
      </c>
      <c r="L624" s="29">
        <f ca="1">'Census Tract'!P618</f>
        <v>23.650411146250438</v>
      </c>
      <c r="M624" s="105">
        <f ca="1">'Census Tract'!Q618</f>
        <v>51.29815763020089</v>
      </c>
      <c r="N624" s="29">
        <f ca="1">'Census Tract'!R618</f>
        <v>0.45369283126922294</v>
      </c>
      <c r="O624" s="29">
        <f ca="1">'Census Tract'!S618</f>
        <v>2.1551023408115282</v>
      </c>
      <c r="P624" s="29">
        <f ca="1">'Census Tract'!T618</f>
        <v>9.4559777625671373</v>
      </c>
      <c r="Q624" s="105">
        <f ca="1">'Census Tract'!U618</f>
        <v>20.314309586379437</v>
      </c>
    </row>
    <row r="625" spans="1:17" x14ac:dyDescent="0.25">
      <c r="A625" s="80" t="s">
        <v>268</v>
      </c>
      <c r="B625" s="4" t="str">
        <f>'Census Tract'!A619</f>
        <v>Multnomah</v>
      </c>
      <c r="C625" s="4" t="str">
        <f>'Census Tract'!B619</f>
        <v>Fairview</v>
      </c>
      <c r="D625" s="4">
        <f>'Census Tract'!C619</f>
        <v>41051010100</v>
      </c>
      <c r="E625" s="4">
        <f>'Census Tract'!D619</f>
        <v>1</v>
      </c>
      <c r="F625" s="29">
        <f ca="1">'Census Tract'!J619</f>
        <v>1.5794853694789235</v>
      </c>
      <c r="G625" s="29">
        <f ca="1">'Census Tract'!K619</f>
        <v>7.8493636517537713</v>
      </c>
      <c r="H625" s="29">
        <f ca="1">'Census Tract'!L619</f>
        <v>36.117938640996726</v>
      </c>
      <c r="I625" s="105">
        <f ca="1">'Census Tract'!M619</f>
        <v>78.445634639850326</v>
      </c>
      <c r="J625" s="29">
        <f ca="1">'Census Tract'!N619</f>
        <v>1.4744304453577353</v>
      </c>
      <c r="K625" s="29">
        <f ca="1">'Census Tract'!O619</f>
        <v>7.0162035458966407</v>
      </c>
      <c r="L625" s="29">
        <f ca="1">'Census Tract'!P619</f>
        <v>31.999434039457174</v>
      </c>
      <c r="M625" s="105">
        <f ca="1">'Census Tract'!Q619</f>
        <v>69.407335089543977</v>
      </c>
      <c r="N625" s="29">
        <f ca="1">'Census Tract'!R619</f>
        <v>0.61385460652660817</v>
      </c>
      <c r="O625" s="29">
        <f ca="1">'Census Tract'!S619</f>
        <v>2.9158924458702935</v>
      </c>
      <c r="P625" s="29">
        <f ca="1">'Census Tract'!T619</f>
        <v>12.794108940461832</v>
      </c>
      <c r="Q625" s="105">
        <f ca="1">'Census Tract'!U619</f>
        <v>27.485628289786426</v>
      </c>
    </row>
    <row r="626" spans="1:17" x14ac:dyDescent="0.25">
      <c r="A626" s="80" t="s">
        <v>268</v>
      </c>
      <c r="B626" s="4" t="str">
        <f>'Census Tract'!A620</f>
        <v>Multnomah</v>
      </c>
      <c r="C626" s="4" t="str">
        <f>'Census Tract'!B620</f>
        <v>Portland</v>
      </c>
      <c r="D626" s="4">
        <f>'Census Tract'!C620</f>
        <v>41051002502</v>
      </c>
      <c r="E626" s="4">
        <f>'Census Tract'!D620</f>
        <v>1</v>
      </c>
      <c r="F626" s="29">
        <f ca="1">'Census Tract'!J620</f>
        <v>1.0241114713330368</v>
      </c>
      <c r="G626" s="29">
        <f ca="1">'Census Tract'!K620</f>
        <v>5.0893939974116869</v>
      </c>
      <c r="H626" s="29">
        <f ca="1">'Census Tract'!L620</f>
        <v>23.418257615991855</v>
      </c>
      <c r="I626" s="105">
        <f ca="1">'Census Tract'!M620</f>
        <v>50.862816372382348</v>
      </c>
      <c r="J626" s="29">
        <f ca="1">'Census Tract'!N620</f>
        <v>0.71216249084036853</v>
      </c>
      <c r="K626" s="29">
        <f ca="1">'Census Tract'!O620</f>
        <v>3.3888862029544256</v>
      </c>
      <c r="L626" s="29">
        <f ca="1">'Census Tract'!P620</f>
        <v>15.455999788103087</v>
      </c>
      <c r="M626" s="105">
        <f ca="1">'Census Tract'!Q620</f>
        <v>33.524335308993784</v>
      </c>
      <c r="N626" s="29">
        <f ca="1">'Census Tract'!R620</f>
        <v>0.29649701481290031</v>
      </c>
      <c r="O626" s="29">
        <f ca="1">'Census Tract'!S620</f>
        <v>1.4084009414019987</v>
      </c>
      <c r="P626" s="29">
        <f ca="1">'Census Tract'!T620</f>
        <v>6.1796638287075281</v>
      </c>
      <c r="Q626" s="105">
        <f ca="1">'Census Tract'!U620</f>
        <v>13.275793081183684</v>
      </c>
    </row>
    <row r="627" spans="1:17" x14ac:dyDescent="0.25">
      <c r="A627" s="80" t="s">
        <v>268</v>
      </c>
      <c r="B627" s="4" t="str">
        <f>'Census Tract'!A621</f>
        <v>Multnomah</v>
      </c>
      <c r="C627" s="4" t="str">
        <f>'Census Tract'!B621</f>
        <v>Portland</v>
      </c>
      <c r="D627" s="4">
        <f>'Census Tract'!C621</f>
        <v>41051006601</v>
      </c>
      <c r="E627" s="4">
        <f>'Census Tract'!D621</f>
        <v>1</v>
      </c>
      <c r="F627" s="29">
        <f ca="1">'Census Tract'!J621</f>
        <v>0.27493261504246325</v>
      </c>
      <c r="G627" s="29">
        <f ca="1">'Census Tract'!K621</f>
        <v>1.3662969704542869</v>
      </c>
      <c r="H627" s="29">
        <f ca="1">'Census Tract'!L621</f>
        <v>6.2868574235596721</v>
      </c>
      <c r="I627" s="105">
        <f ca="1">'Census Tract'!M621</f>
        <v>13.654614273074774</v>
      </c>
      <c r="J627" s="29">
        <f ca="1">'Census Tract'!N621</f>
        <v>0.46970903864029634</v>
      </c>
      <c r="K627" s="29">
        <f ca="1">'Census Tract'!O621</f>
        <v>2.2351506867101878</v>
      </c>
      <c r="L627" s="29">
        <f ca="1">'Census Tract'!P621</f>
        <v>10.194053878248717</v>
      </c>
      <c r="M627" s="105">
        <f ca="1">'Census Tract'!Q621</f>
        <v>22.111082107765821</v>
      </c>
      <c r="N627" s="29">
        <f ca="1">'Census Tract'!R621</f>
        <v>0.19555555028340005</v>
      </c>
      <c r="O627" s="29">
        <f ca="1">'Census Tract'!S621</f>
        <v>0.92891532580631986</v>
      </c>
      <c r="P627" s="29">
        <f ca="1">'Census Tract'!T621</f>
        <v>4.0758169567134006</v>
      </c>
      <c r="Q627" s="105">
        <f ca="1">'Census Tract'!U621</f>
        <v>8.7560916020611277</v>
      </c>
    </row>
    <row r="628" spans="1:17" x14ac:dyDescent="0.25">
      <c r="A628" s="80" t="s">
        <v>268</v>
      </c>
      <c r="B628" s="4" t="str">
        <f>'Census Tract'!A622</f>
        <v>Multnomah</v>
      </c>
      <c r="C628" s="4" t="str">
        <f>'Census Tract'!B622</f>
        <v>Portland</v>
      </c>
      <c r="D628" s="4">
        <f>'Census Tract'!C622</f>
        <v>41051003601</v>
      </c>
      <c r="E628" s="4">
        <f>'Census Tract'!D622</f>
        <v>1</v>
      </c>
      <c r="F628" s="29">
        <f ca="1">'Census Tract'!J622</f>
        <v>0.80226238487800738</v>
      </c>
      <c r="G628" s="29">
        <f ca="1">'Census Tract'!K622</f>
        <v>3.9868993564075907</v>
      </c>
      <c r="H628" s="29">
        <f ca="1">'Census Tract'!L622</f>
        <v>18.345256088420026</v>
      </c>
      <c r="I628" s="105">
        <f ca="1">'Census Tract'!M622</f>
        <v>39.844612141103433</v>
      </c>
      <c r="J628" s="29">
        <f ca="1">'Census Tract'!N622</f>
        <v>0.78340248658965517</v>
      </c>
      <c r="K628" s="29">
        <f ca="1">'Census Tract'!O622</f>
        <v>3.7278878237901467</v>
      </c>
      <c r="L628" s="29">
        <f ca="1">'Census Tract'!P622</f>
        <v>17.002115138696926</v>
      </c>
      <c r="M628" s="105">
        <f ca="1">'Census Tract'!Q622</f>
        <v>36.877886690353613</v>
      </c>
      <c r="N628" s="29">
        <f ca="1">'Census Tract'!R622</f>
        <v>0.32615660282352721</v>
      </c>
      <c r="O628" s="29">
        <f ca="1">'Census Tract'!S622</f>
        <v>1.5492879978943628</v>
      </c>
      <c r="P628" s="29">
        <f ca="1">'Census Tract'!T622</f>
        <v>6.7978362690583971</v>
      </c>
      <c r="Q628" s="105">
        <f ca="1">'Census Tract'!U622</f>
        <v>14.603815063296089</v>
      </c>
    </row>
    <row r="629" spans="1:17" x14ac:dyDescent="0.25">
      <c r="A629" s="80" t="s">
        <v>268</v>
      </c>
      <c r="B629" s="4" t="str">
        <f>'Census Tract'!A623</f>
        <v>Multnomah</v>
      </c>
      <c r="C629" s="4" t="str">
        <f>'Census Tract'!B623</f>
        <v>Portland</v>
      </c>
      <c r="D629" s="4">
        <f>'Census Tract'!C623</f>
        <v>41051000501</v>
      </c>
      <c r="E629" s="4">
        <f>'Census Tract'!D623</f>
        <v>1</v>
      </c>
      <c r="F629" s="29">
        <f ca="1">'Census Tract'!J623</f>
        <v>0.19580811016685451</v>
      </c>
      <c r="G629" s="29">
        <f ca="1">'Census Tract'!K623</f>
        <v>0.97308217750022974</v>
      </c>
      <c r="H629" s="29">
        <f ca="1">'Census Tract'!L623</f>
        <v>4.4775250502947754</v>
      </c>
      <c r="I629" s="105">
        <f ca="1">'Census Tract'!M623</f>
        <v>9.7248710032281167</v>
      </c>
      <c r="J629" s="29">
        <f ca="1">'Census Tract'!N623</f>
        <v>0.63807289526111044</v>
      </c>
      <c r="K629" s="29">
        <f ca="1">'Census Tract'!O623</f>
        <v>3.0363245172852755</v>
      </c>
      <c r="L629" s="29">
        <f ca="1">'Census Tract'!P623</f>
        <v>13.848039823485493</v>
      </c>
      <c r="M629" s="105">
        <f ca="1">'Census Tract'!Q623</f>
        <v>30.036641872379558</v>
      </c>
      <c r="N629" s="29">
        <f ca="1">'Census Tract'!R623</f>
        <v>0.2656510432818483</v>
      </c>
      <c r="O629" s="29">
        <f ca="1">'Census Tract'!S623</f>
        <v>1.2618784026499401</v>
      </c>
      <c r="P629" s="29">
        <f ca="1">'Census Tract'!T623</f>
        <v>5.5367644907426232</v>
      </c>
      <c r="Q629" s="105">
        <f ca="1">'Census Tract'!U623</f>
        <v>11.894650219786781</v>
      </c>
    </row>
    <row r="630" spans="1:17" x14ac:dyDescent="0.25">
      <c r="A630" s="80" t="s">
        <v>268</v>
      </c>
      <c r="B630" s="4" t="str">
        <f>'Census Tract'!A624</f>
        <v>Multnomah</v>
      </c>
      <c r="C630" s="4" t="str">
        <f>'Census Tract'!B624</f>
        <v>Portland</v>
      </c>
      <c r="D630" s="4">
        <f>'Census Tract'!C624</f>
        <v>41051003702</v>
      </c>
      <c r="E630" s="4">
        <f>'Census Tract'!D624</f>
        <v>1</v>
      </c>
      <c r="F630" s="29">
        <f ca="1">'Census Tract'!J624</f>
        <v>0.52432504180229322</v>
      </c>
      <c r="G630" s="29">
        <f ca="1">'Census Tract'!K624</f>
        <v>2.6056701786259349</v>
      </c>
      <c r="H630" s="29">
        <f ca="1">'Census Tract'!L624</f>
        <v>11.989689840559157</v>
      </c>
      <c r="I630" s="105">
        <f ca="1">'Census Tract'!M624</f>
        <v>26.040767110945879</v>
      </c>
      <c r="J630" s="29">
        <f ca="1">'Census Tract'!N624</f>
        <v>0.38588331030863582</v>
      </c>
      <c r="K630" s="29">
        <f ca="1">'Census Tract'!O624</f>
        <v>1.8362587795268228</v>
      </c>
      <c r="L630" s="29">
        <f ca="1">'Census Tract'!P624</f>
        <v>8.3747914823832996</v>
      </c>
      <c r="M630" s="105">
        <f ca="1">'Census Tract'!Q624</f>
        <v>18.165069982365754</v>
      </c>
      <c r="N630" s="29">
        <f ca="1">'Census Tract'!R624</f>
        <v>0.16065610172422906</v>
      </c>
      <c r="O630" s="29">
        <f ca="1">'Census Tract'!S624</f>
        <v>0.76313822266697162</v>
      </c>
      <c r="P630" s="29">
        <f ca="1">'Census Tract'!T624</f>
        <v>3.3484340519005444</v>
      </c>
      <c r="Q630" s="105">
        <f ca="1">'Census Tract'!U624</f>
        <v>7.1934524031088651</v>
      </c>
    </row>
    <row r="631" spans="1:17" x14ac:dyDescent="0.25">
      <c r="A631" s="80" t="s">
        <v>268</v>
      </c>
      <c r="B631" s="4" t="str">
        <f>'Census Tract'!A625</f>
        <v>Multnomah</v>
      </c>
      <c r="C631" s="4" t="str">
        <f>'Census Tract'!B625</f>
        <v>Gresham</v>
      </c>
      <c r="D631" s="4">
        <f>'Census Tract'!C625</f>
        <v>41051010411</v>
      </c>
      <c r="E631" s="4">
        <f>'Census Tract'!D625</f>
        <v>1</v>
      </c>
      <c r="F631" s="29">
        <f ca="1">'Census Tract'!J625</f>
        <v>0.65352834723208475</v>
      </c>
      <c r="G631" s="29">
        <f ca="1">'Census Tract'!K625</f>
        <v>3.2477550937028128</v>
      </c>
      <c r="H631" s="29">
        <f ca="1">'Census Tract'!L625</f>
        <v>14.944169285510696</v>
      </c>
      <c r="I631" s="105">
        <f ca="1">'Census Tract'!M625</f>
        <v>32.457689665505605</v>
      </c>
      <c r="J631" s="29">
        <f ca="1">'Census Tract'!N625</f>
        <v>0.5155401025723374</v>
      </c>
      <c r="K631" s="29">
        <f ca="1">'Census Tract'!O625</f>
        <v>2.4532417294478353</v>
      </c>
      <c r="L631" s="29">
        <f ca="1">'Census Tract'!P625</f>
        <v>11.188721420464088</v>
      </c>
      <c r="M631" s="105">
        <f ca="1">'Census Tract'!Q625</f>
        <v>24.268533496440647</v>
      </c>
      <c r="N631" s="29">
        <f ca="1">'Census Tract'!R625</f>
        <v>0.21463655190357003</v>
      </c>
      <c r="O631" s="29">
        <f ca="1">'Census Tract'!S625</f>
        <v>1.019552665483074</v>
      </c>
      <c r="P631" s="29">
        <f ca="1">'Census Tract'!T625</f>
        <v>4.4735078933391268</v>
      </c>
      <c r="Q631" s="105">
        <f ca="1">'Census Tract'!U625</f>
        <v>9.6104524105534441</v>
      </c>
    </row>
    <row r="632" spans="1:17" x14ac:dyDescent="0.25">
      <c r="A632" s="80" t="s">
        <v>268</v>
      </c>
      <c r="B632" s="4" t="str">
        <f>'Census Tract'!A626</f>
        <v>Multnomah</v>
      </c>
      <c r="C632" s="4" t="str">
        <f>'Census Tract'!B626</f>
        <v>Portland</v>
      </c>
      <c r="D632" s="4">
        <f>'Census Tract'!C626</f>
        <v>41051004700</v>
      </c>
      <c r="E632" s="4">
        <f>'Census Tract'!D626</f>
        <v>1</v>
      </c>
      <c r="F632" s="29">
        <f ca="1">'Census Tract'!J626</f>
        <v>1.1503100487295774</v>
      </c>
      <c r="G632" s="29">
        <f ca="1">'Census Tract'!K626</f>
        <v>5.7165467051611962</v>
      </c>
      <c r="H632" s="29">
        <f ca="1">'Census Tract'!L626</f>
        <v>26.304028236642196</v>
      </c>
      <c r="I632" s="105">
        <f ca="1">'Census Tract'!M626</f>
        <v>57.13050816985929</v>
      </c>
      <c r="J632" s="29">
        <f ca="1">'Census Tract'!N626</f>
        <v>0.76488008769484062</v>
      </c>
      <c r="K632" s="29">
        <f ca="1">'Census Tract'!O626</f>
        <v>3.6397474023728589</v>
      </c>
      <c r="L632" s="29">
        <f ca="1">'Census Tract'!P626</f>
        <v>16.600125147542528</v>
      </c>
      <c r="M632" s="105">
        <f ca="1">'Census Tract'!Q626</f>
        <v>36.005963331200057</v>
      </c>
      <c r="N632" s="29">
        <f ca="1">'Census Tract'!R626</f>
        <v>0.31844510994076419</v>
      </c>
      <c r="O632" s="29">
        <f ca="1">'Census Tract'!S626</f>
        <v>1.512657363206348</v>
      </c>
      <c r="P632" s="29">
        <f ca="1">'Census Tract'!T626</f>
        <v>6.6371114345671707</v>
      </c>
      <c r="Q632" s="105">
        <f ca="1">'Census Tract'!U626</f>
        <v>14.258529347946864</v>
      </c>
    </row>
    <row r="633" spans="1:17" x14ac:dyDescent="0.25">
      <c r="A633" s="80" t="s">
        <v>268</v>
      </c>
      <c r="B633" s="4" t="str">
        <f>'Census Tract'!A627</f>
        <v>Multnomah</v>
      </c>
      <c r="C633" s="4" t="str">
        <f>'Census Tract'!B627</f>
        <v>Portland</v>
      </c>
      <c r="D633" s="4">
        <f>'Census Tract'!C627</f>
        <v>41051009102</v>
      </c>
      <c r="E633" s="4">
        <f>'Census Tract'!D627</f>
        <v>1</v>
      </c>
      <c r="F633" s="29">
        <f ca="1">'Census Tract'!J627</f>
        <v>0.23637193861574252</v>
      </c>
      <c r="G633" s="29">
        <f ca="1">'Census Tract'!K627</f>
        <v>1.1746669764197146</v>
      </c>
      <c r="H633" s="29">
        <f ca="1">'Census Tract'!L627</f>
        <v>5.4050941783609572</v>
      </c>
      <c r="I633" s="105">
        <f ca="1">'Census Tract'!M627</f>
        <v>11.739486223845706</v>
      </c>
      <c r="J633" s="29">
        <f ca="1">'Census Tract'!N627</f>
        <v>0.97052620875778117</v>
      </c>
      <c r="K633" s="29">
        <f ca="1">'Census Tract'!O627</f>
        <v>4.618332081185307</v>
      </c>
      <c r="L633" s="29">
        <f ca="1">'Census Tract'!P627</f>
        <v>21.06324479292341</v>
      </c>
      <c r="M633" s="105">
        <f ca="1">'Census Tract'!Q627</f>
        <v>45.686548318725428</v>
      </c>
      <c r="N633" s="29">
        <f ca="1">'Census Tract'!R627</f>
        <v>0.40406245399810714</v>
      </c>
      <c r="O633" s="29">
        <f ca="1">'Census Tract'!S627</f>
        <v>1.9193513329476386</v>
      </c>
      <c r="P633" s="29">
        <f ca="1">'Census Tract'!T627</f>
        <v>8.4215692123800139</v>
      </c>
      <c r="Q633" s="105">
        <f ca="1">'Census Tract'!U627</f>
        <v>18.092086136311341</v>
      </c>
    </row>
    <row r="634" spans="1:17" x14ac:dyDescent="0.25">
      <c r="A634" s="80" t="s">
        <v>268</v>
      </c>
      <c r="B634" s="4" t="str">
        <f>'Census Tract'!A628</f>
        <v>Multnomah</v>
      </c>
      <c r="C634" s="4" t="str">
        <f>'Census Tract'!B628</f>
        <v>Portland</v>
      </c>
      <c r="D634" s="4">
        <f>'Census Tract'!C628</f>
        <v>41051003302</v>
      </c>
      <c r="E634" s="4">
        <f>'Census Tract'!D628</f>
        <v>1</v>
      </c>
      <c r="F634" s="29">
        <f ca="1">'Census Tract'!J628</f>
        <v>0.49177382144207443</v>
      </c>
      <c r="G634" s="29">
        <f ca="1">'Census Tract'!K628</f>
        <v>2.443904599246101</v>
      </c>
      <c r="H634" s="29">
        <f ca="1">'Census Tract'!L628</f>
        <v>11.245344243962837</v>
      </c>
      <c r="I634" s="105">
        <f ca="1">'Census Tract'!M628</f>
        <v>24.424100575882377</v>
      </c>
      <c r="J634" s="29">
        <f ca="1">'Census Tract'!N628</f>
        <v>0.45949797258289865</v>
      </c>
      <c r="K634" s="29">
        <f ca="1">'Census Tract'!O628</f>
        <v>2.1865604543904014</v>
      </c>
      <c r="L634" s="29">
        <f ca="1">'Census Tract'!P628</f>
        <v>9.9724440113302677</v>
      </c>
      <c r="M634" s="105">
        <f ca="1">'Census Tract'!Q628</f>
        <v>21.630406409770913</v>
      </c>
      <c r="N634" s="29">
        <f ca="1">'Census Tract'!R628</f>
        <v>0.19130434266854354</v>
      </c>
      <c r="O634" s="29">
        <f ca="1">'Census Tract'!S628</f>
        <v>0.90872151437574777</v>
      </c>
      <c r="P634" s="29">
        <f ca="1">'Census Tract'!T628</f>
        <v>3.9872122402631094</v>
      </c>
      <c r="Q634" s="105">
        <f ca="1">'Census Tract'!U628</f>
        <v>8.5657417846250183</v>
      </c>
    </row>
    <row r="635" spans="1:17" x14ac:dyDescent="0.25">
      <c r="A635" s="80" t="s">
        <v>268</v>
      </c>
      <c r="B635" s="4" t="str">
        <f>'Census Tract'!A629</f>
        <v>Multnomah</v>
      </c>
      <c r="C635" s="4" t="str">
        <f>'Census Tract'!B629</f>
        <v>Portland</v>
      </c>
      <c r="D635" s="4">
        <f>'Census Tract'!C629</f>
        <v>41051003801</v>
      </c>
      <c r="E635" s="4">
        <f>'Census Tract'!D629</f>
        <v>1</v>
      </c>
      <c r="F635" s="29">
        <f ca="1">'Census Tract'!J629</f>
        <v>0.56889517429551584</v>
      </c>
      <c r="G635" s="29">
        <f ca="1">'Census Tract'!K629</f>
        <v>2.8271645873152456</v>
      </c>
      <c r="H635" s="29">
        <f ca="1">'Census Tract'!L629</f>
        <v>13.008870734360269</v>
      </c>
      <c r="I635" s="105">
        <f ca="1">'Census Tract'!M629</f>
        <v>28.254356674340514</v>
      </c>
      <c r="J635" s="29">
        <f ca="1">'Census Tract'!N629</f>
        <v>0.46662197215782736</v>
      </c>
      <c r="K635" s="29">
        <f ca="1">'Census Tract'!O629</f>
        <v>2.2204606164739733</v>
      </c>
      <c r="L635" s="29">
        <f ca="1">'Census Tract'!P629</f>
        <v>10.127055546389652</v>
      </c>
      <c r="M635" s="105">
        <f ca="1">'Census Tract'!Q629</f>
        <v>21.965761547906897</v>
      </c>
      <c r="N635" s="29">
        <f ca="1">'Census Tract'!R629</f>
        <v>0.19427030146960625</v>
      </c>
      <c r="O635" s="29">
        <f ca="1">'Census Tract'!S629</f>
        <v>0.92281022002498425</v>
      </c>
      <c r="P635" s="29">
        <f ca="1">'Census Tract'!T629</f>
        <v>4.0490294842981971</v>
      </c>
      <c r="Q635" s="105">
        <f ca="1">'Census Tract'!U629</f>
        <v>8.6985439828362594</v>
      </c>
    </row>
    <row r="636" spans="1:17" x14ac:dyDescent="0.25">
      <c r="A636" s="80" t="s">
        <v>268</v>
      </c>
      <c r="B636" s="4" t="str">
        <f>'Census Tract'!A630</f>
        <v>Multnomah</v>
      </c>
      <c r="C636" s="4" t="str">
        <f>'Census Tract'!B630</f>
        <v>Gresham</v>
      </c>
      <c r="D636" s="4">
        <f>'Census Tract'!C630</f>
        <v>41051010303</v>
      </c>
      <c r="E636" s="4">
        <f>'Census Tract'!D630</f>
        <v>1</v>
      </c>
      <c r="F636" s="29">
        <f ca="1">'Census Tract'!J630</f>
        <v>1.760770627485065</v>
      </c>
      <c r="G636" s="29">
        <f ca="1">'Census Tract'!K630</f>
        <v>8.7502734938383835</v>
      </c>
      <c r="H636" s="29">
        <f ca="1">'Census Tract'!L630</f>
        <v>40.263371040502378</v>
      </c>
      <c r="I636" s="105">
        <f ca="1">'Census Tract'!M630</f>
        <v>87.449223650511655</v>
      </c>
      <c r="J636" s="29">
        <f ca="1">'Census Tract'!N630</f>
        <v>0.91947087847079245</v>
      </c>
      <c r="K636" s="29">
        <f ca="1">'Census Tract'!O630</f>
        <v>4.3753809195863731</v>
      </c>
      <c r="L636" s="29">
        <f ca="1">'Census Tract'!P630</f>
        <v>19.955195458331158</v>
      </c>
      <c r="M636" s="105">
        <f ca="1">'Census Tract'!Q630</f>
        <v>43.283169828750886</v>
      </c>
      <c r="N636" s="29">
        <f ca="1">'Census Tract'!R630</f>
        <v>0.38280641592382453</v>
      </c>
      <c r="O636" s="29">
        <f ca="1">'Census Tract'!S630</f>
        <v>1.8183822757947778</v>
      </c>
      <c r="P636" s="29">
        <f ca="1">'Census Tract'!T630</f>
        <v>7.9785456301285578</v>
      </c>
      <c r="Q636" s="105">
        <f ca="1">'Census Tract'!U630</f>
        <v>17.140337049130782</v>
      </c>
    </row>
    <row r="637" spans="1:17" x14ac:dyDescent="0.25">
      <c r="A637" s="80" t="s">
        <v>268</v>
      </c>
      <c r="B637" s="4" t="str">
        <f>'Census Tract'!A631</f>
        <v>Multnomah</v>
      </c>
      <c r="C637" s="4" t="str">
        <f>'Census Tract'!B631</f>
        <v>Portland</v>
      </c>
      <c r="D637" s="4">
        <f>'Census Tract'!C631</f>
        <v>41051003501</v>
      </c>
      <c r="E637" s="4">
        <f>'Census Tract'!D631</f>
        <v>1</v>
      </c>
      <c r="F637" s="29">
        <f ca="1">'Census Tract'!J631</f>
        <v>1.4958537725534382</v>
      </c>
      <c r="G637" s="29">
        <f ca="1">'Census Tract'!K631</f>
        <v>7.4337505478086605</v>
      </c>
      <c r="H637" s="29">
        <f ca="1">'Census Tract'!L631</f>
        <v>34.205543031280037</v>
      </c>
      <c r="I637" s="105">
        <f ca="1">'Census Tract'!M631</f>
        <v>74.292045234379501</v>
      </c>
      <c r="J637" s="29">
        <f ca="1">'Census Tract'!N631</f>
        <v>0.58060596535668585</v>
      </c>
      <c r="K637" s="29">
        <f ca="1">'Census Tract'!O631</f>
        <v>2.762863209811127</v>
      </c>
      <c r="L637" s="29">
        <f ca="1">'Census Tract'!P631</f>
        <v>12.600840107339794</v>
      </c>
      <c r="M637" s="105">
        <f ca="1">'Census Tract'!Q631</f>
        <v>27.331443758082624</v>
      </c>
      <c r="N637" s="29">
        <f ca="1">'Census Tract'!R631</f>
        <v>0.24172564228660925</v>
      </c>
      <c r="O637" s="29">
        <f ca="1">'Census Tract'!S631</f>
        <v>1.1482295104127664</v>
      </c>
      <c r="P637" s="29">
        <f ca="1">'Census Tract'!T631</f>
        <v>5.0381053888595879</v>
      </c>
      <c r="Q637" s="105">
        <f ca="1">'Census Tract'!U631</f>
        <v>10.823379154216108</v>
      </c>
    </row>
    <row r="638" spans="1:17" x14ac:dyDescent="0.25">
      <c r="A638" s="80" t="s">
        <v>268</v>
      </c>
      <c r="B638" s="4" t="str">
        <f>'Census Tract'!A632</f>
        <v>Multnomah</v>
      </c>
      <c r="C638" s="4" t="str">
        <f>'Census Tract'!B632</f>
        <v>Portland</v>
      </c>
      <c r="D638" s="4">
        <f>'Census Tract'!C632</f>
        <v>41051002401</v>
      </c>
      <c r="E638" s="4">
        <f>'Census Tract'!D632</f>
        <v>1</v>
      </c>
      <c r="F638" s="29">
        <f ca="1">'Census Tract'!J632</f>
        <v>0.22785854252153145</v>
      </c>
      <c r="G638" s="29">
        <f ca="1">'Census Tract'!K632</f>
        <v>1.1323590556588352</v>
      </c>
      <c r="H638" s="29">
        <f ca="1">'Census Tract'!L632</f>
        <v>5.2104191761742271</v>
      </c>
      <c r="I638" s="105">
        <f ca="1">'Census Tract'!M632</f>
        <v>11.316665745444483</v>
      </c>
      <c r="J638" s="29">
        <f ca="1">'Census Tract'!N632</f>
        <v>0.45047423978798901</v>
      </c>
      <c r="K638" s="29">
        <f ca="1">'Census Tract'!O632</f>
        <v>2.1436202490845431</v>
      </c>
      <c r="L638" s="29">
        <f ca="1">'Census Tract'!P632</f>
        <v>9.7766027335883816</v>
      </c>
      <c r="M638" s="105">
        <f ca="1">'Census Tract'!Q632</f>
        <v>21.205623234798669</v>
      </c>
      <c r="N638" s="29">
        <f ca="1">'Census Tract'!R632</f>
        <v>0.18754746152053078</v>
      </c>
      <c r="O638" s="29">
        <f ca="1">'Census Tract'!S632</f>
        <v>0.89087582055338166</v>
      </c>
      <c r="P638" s="29">
        <f ca="1">'Census Tract'!T632</f>
        <v>3.9089103978186661</v>
      </c>
      <c r="Q638" s="105">
        <f ca="1">'Census Tract'!U632</f>
        <v>8.397525666890779</v>
      </c>
    </row>
    <row r="639" spans="1:17" x14ac:dyDescent="0.25">
      <c r="A639" s="80" t="s">
        <v>268</v>
      </c>
      <c r="B639" s="4" t="str">
        <f>'Census Tract'!A633</f>
        <v>Multnomah</v>
      </c>
      <c r="C639" s="4" t="str">
        <f>'Census Tract'!B633</f>
        <v>Portland</v>
      </c>
      <c r="D639" s="4">
        <f>'Census Tract'!C633</f>
        <v>41051007202</v>
      </c>
      <c r="E639" s="4">
        <f>'Census Tract'!D633</f>
        <v>1</v>
      </c>
      <c r="F639" s="29">
        <f ca="1">'Census Tract'!J633</f>
        <v>8.4628165056513396</v>
      </c>
      <c r="G639" s="29">
        <f ca="1">'Census Tract'!K633</f>
        <v>42.056561937535506</v>
      </c>
      <c r="H639" s="29">
        <f ca="1">'Census Tract'!L633</f>
        <v>193.51840364432584</v>
      </c>
      <c r="I639" s="105">
        <f ca="1">'Census Tract'!M633</f>
        <v>420.30842732366227</v>
      </c>
      <c r="J639" s="29">
        <f ca="1">'Census Tract'!N633</f>
        <v>0.56564556624933571</v>
      </c>
      <c r="K639" s="29">
        <f ca="1">'Census Tract'!O633</f>
        <v>2.6916728694356258</v>
      </c>
      <c r="L639" s="29">
        <f ca="1">'Census Tract'!P633</f>
        <v>12.27615588371509</v>
      </c>
      <c r="M639" s="105">
        <f ca="1">'Census Tract'!Q633</f>
        <v>26.627197967997063</v>
      </c>
      <c r="N639" s="29">
        <f ca="1">'Census Tract'!R633</f>
        <v>0.23549712880437765</v>
      </c>
      <c r="O639" s="29">
        <f ca="1">'Census Tract'!S633</f>
        <v>1.1186432285493701</v>
      </c>
      <c r="P639" s="29">
        <f ca="1">'Census Tract'!T633</f>
        <v>4.9082891763859058</v>
      </c>
      <c r="Q639" s="105">
        <f ca="1">'Census Tract'!U633</f>
        <v>10.544494537972502</v>
      </c>
    </row>
    <row r="640" spans="1:17" x14ac:dyDescent="0.25">
      <c r="A640" s="80" t="s">
        <v>268</v>
      </c>
      <c r="B640" s="4" t="str">
        <f>'Census Tract'!A634</f>
        <v>Multnomah</v>
      </c>
      <c r="C640" s="4" t="str">
        <f>'Census Tract'!B634</f>
        <v>Portland</v>
      </c>
      <c r="D640" s="4">
        <f>'Census Tract'!C634</f>
        <v>41051009804</v>
      </c>
      <c r="E640" s="4">
        <f>'Census Tract'!D634</f>
        <v>1</v>
      </c>
      <c r="F640" s="29">
        <f ca="1">'Census Tract'!J634</f>
        <v>0.20231835423889824</v>
      </c>
      <c r="G640" s="29">
        <f ca="1">'Census Tract'!K634</f>
        <v>1.0054352933761965</v>
      </c>
      <c r="H640" s="29">
        <f ca="1">'Census Tract'!L634</f>
        <v>4.6263941696140396</v>
      </c>
      <c r="I640" s="105">
        <f ca="1">'Census Tract'!M634</f>
        <v>10.048204310240816</v>
      </c>
      <c r="J640" s="29">
        <f ca="1">'Census Tract'!N634</f>
        <v>0.46804677207281303</v>
      </c>
      <c r="K640" s="29">
        <f ca="1">'Census Tract'!O634</f>
        <v>2.2272406488906875</v>
      </c>
      <c r="L640" s="29">
        <f ca="1">'Census Tract'!P634</f>
        <v>10.157977853401528</v>
      </c>
      <c r="M640" s="105">
        <f ca="1">'Census Tract'!Q634</f>
        <v>22.032832575534091</v>
      </c>
      <c r="N640" s="29">
        <f ca="1">'Census Tract'!R634</f>
        <v>0.19486349322981877</v>
      </c>
      <c r="O640" s="29">
        <f ca="1">'Census Tract'!S634</f>
        <v>0.92562796115483137</v>
      </c>
      <c r="P640" s="29">
        <f ca="1">'Census Tract'!T634</f>
        <v>4.0613929331052141</v>
      </c>
      <c r="Q640" s="105">
        <f ca="1">'Census Tract'!U634</f>
        <v>8.7251044224785055</v>
      </c>
    </row>
    <row r="641" spans="1:17" x14ac:dyDescent="0.25">
      <c r="A641" s="80" t="s">
        <v>268</v>
      </c>
      <c r="B641" s="4" t="str">
        <f>'Census Tract'!A635</f>
        <v>Multnomah</v>
      </c>
      <c r="C641" s="4" t="str">
        <f>'Census Tract'!B635</f>
        <v>Portland</v>
      </c>
      <c r="D641" s="4">
        <f>'Census Tract'!C635</f>
        <v>41051007300</v>
      </c>
      <c r="E641" s="4">
        <f>'Census Tract'!D635</f>
        <v>1</v>
      </c>
      <c r="F641" s="29">
        <f ca="1">'Census Tract'!J635</f>
        <v>18.603773617873344</v>
      </c>
      <c r="G641" s="29">
        <f ca="1">'Census Tract'!K635</f>
        <v>92.452761667406733</v>
      </c>
      <c r="H641" s="29">
        <f ca="1">'Census Tract'!L635</f>
        <v>425.41068566087114</v>
      </c>
      <c r="I641" s="105">
        <f ca="1">'Census Tract'!M635</f>
        <v>923.9622324780596</v>
      </c>
      <c r="J641" s="29">
        <f ca="1">'Census Tract'!N635</f>
        <v>7.2427329011774719E-2</v>
      </c>
      <c r="K641" s="29">
        <f ca="1">'Census Tract'!O635</f>
        <v>0.34465164784964974</v>
      </c>
      <c r="L641" s="29">
        <f ca="1">'Census Tract'!P635</f>
        <v>1.5718839397704039</v>
      </c>
      <c r="M641" s="105">
        <f ca="1">'Census Tract'!Q635</f>
        <v>3.4094439043824951</v>
      </c>
      <c r="N641" s="29">
        <f ca="1">'Census Tract'!R635</f>
        <v>3.0153914477470685E-2</v>
      </c>
      <c r="O641" s="29">
        <f ca="1">'Census Tract'!S635</f>
        <v>0.14323517410057005</v>
      </c>
      <c r="P641" s="29">
        <f ca="1">'Census Tract'!T635</f>
        <v>0.62847531435671744</v>
      </c>
      <c r="Q641" s="105">
        <f ca="1">'Census Tract'!U635</f>
        <v>1.3501556818142793</v>
      </c>
    </row>
    <row r="642" spans="1:17" x14ac:dyDescent="0.25">
      <c r="A642" s="80" t="s">
        <v>268</v>
      </c>
      <c r="B642" s="4" t="str">
        <f>'Census Tract'!A636</f>
        <v>Multnomah</v>
      </c>
      <c r="C642" s="4" t="str">
        <f>'Census Tract'!B636</f>
        <v>Gresham</v>
      </c>
      <c r="D642" s="4">
        <f>'Census Tract'!C636</f>
        <v>41051009702</v>
      </c>
      <c r="E642" s="4">
        <f>'Census Tract'!D636</f>
        <v>1</v>
      </c>
      <c r="F642" s="29">
        <f ca="1">'Census Tract'!J636</f>
        <v>0.42967610875488788</v>
      </c>
      <c r="G642" s="29">
        <f ca="1">'Census Tract'!K636</f>
        <v>2.1353056478138033</v>
      </c>
      <c r="H642" s="29">
        <f ca="1">'Census Tract'!L636</f>
        <v>9.8253618750714011</v>
      </c>
      <c r="I642" s="105">
        <f ca="1">'Census Tract'!M636</f>
        <v>21.339998262838169</v>
      </c>
      <c r="J642" s="29">
        <f ca="1">'Census Tract'!N636</f>
        <v>1.1794968629556888</v>
      </c>
      <c r="K642" s="29">
        <f ca="1">'Census Tract'!O636</f>
        <v>5.6127368356367562</v>
      </c>
      <c r="L642" s="29">
        <f ca="1">'Census Tract'!P636</f>
        <v>25.59851648799868</v>
      </c>
      <c r="M642" s="105">
        <f ca="1">'Census Tract'!Q636</f>
        <v>55.523632370714282</v>
      </c>
      <c r="N642" s="29">
        <f ca="1">'Census Tract'!R636</f>
        <v>0.4910639121626128</v>
      </c>
      <c r="O642" s="29">
        <f ca="1">'Census Tract'!S636</f>
        <v>2.3326200319919068</v>
      </c>
      <c r="P642" s="29">
        <f ca="1">'Census Tract'!T636</f>
        <v>10.234875037409234</v>
      </c>
      <c r="Q642" s="105">
        <f ca="1">'Census Tract'!U636</f>
        <v>21.987617283841068</v>
      </c>
    </row>
    <row r="643" spans="1:17" x14ac:dyDescent="0.25">
      <c r="A643" s="80" t="s">
        <v>268</v>
      </c>
      <c r="B643" s="4" t="str">
        <f>'Census Tract'!A637</f>
        <v>Multnomah</v>
      </c>
      <c r="C643" s="4" t="str">
        <f>'Census Tract'!B637</f>
        <v>Portland</v>
      </c>
      <c r="D643" s="4">
        <f>'Census Tract'!C637</f>
        <v>41051008800</v>
      </c>
      <c r="E643" s="4">
        <f>'Census Tract'!D637</f>
        <v>1</v>
      </c>
      <c r="F643" s="29">
        <f ca="1">'Census Tract'!J637</f>
        <v>0.1702679218842213</v>
      </c>
      <c r="G643" s="29">
        <f ca="1">'Census Tract'!K637</f>
        <v>0.84615841521759105</v>
      </c>
      <c r="H643" s="29">
        <f ca="1">'Census Tract'!L637</f>
        <v>3.8935000437345875</v>
      </c>
      <c r="I643" s="105">
        <f ca="1">'Census Tract'!M637</f>
        <v>8.4564095680244495</v>
      </c>
      <c r="J643" s="29">
        <f ca="1">'Census Tract'!N637</f>
        <v>0.74398302227504987</v>
      </c>
      <c r="K643" s="29">
        <f ca="1">'Census Tract'!O637</f>
        <v>3.5403069269277139</v>
      </c>
      <c r="L643" s="29">
        <f ca="1">'Census Tract'!P637</f>
        <v>16.146597978035</v>
      </c>
      <c r="M643" s="105">
        <f ca="1">'Census Tract'!Q637</f>
        <v>35.022254926001175</v>
      </c>
      <c r="N643" s="29">
        <f ca="1">'Census Tract'!R637</f>
        <v>0.30974496412431363</v>
      </c>
      <c r="O643" s="29">
        <f ca="1">'Census Tract'!S637</f>
        <v>1.4713304933019213</v>
      </c>
      <c r="P643" s="29">
        <f ca="1">'Census Tract'!T637</f>
        <v>6.4557808520642492</v>
      </c>
      <c r="Q643" s="105">
        <f ca="1">'Census Tract'!U637</f>
        <v>13.868976233193891</v>
      </c>
    </row>
    <row r="644" spans="1:17" x14ac:dyDescent="0.25">
      <c r="A644" s="80" t="s">
        <v>268</v>
      </c>
      <c r="B644" s="4" t="str">
        <f>'Census Tract'!A638</f>
        <v>Multnomah</v>
      </c>
      <c r="C644" s="4" t="str">
        <f>'Census Tract'!B638</f>
        <v>Gresham</v>
      </c>
      <c r="D644" s="4">
        <f>'Census Tract'!C638</f>
        <v>41051010407</v>
      </c>
      <c r="E644" s="4">
        <f>'Census Tract'!D638</f>
        <v>1</v>
      </c>
      <c r="F644" s="29">
        <f ca="1">'Census Tract'!J638</f>
        <v>0.37659258016745417</v>
      </c>
      <c r="G644" s="29">
        <f ca="1">'Census Tract'!K638</f>
        <v>1.8715033183636132</v>
      </c>
      <c r="H644" s="29">
        <f ca="1">'Census Tract'!L638</f>
        <v>8.6115059790835584</v>
      </c>
      <c r="I644" s="105">
        <f ca="1">'Census Tract'!M638</f>
        <v>18.703588221042313</v>
      </c>
      <c r="J644" s="29">
        <f ca="1">'Census Tract'!N638</f>
        <v>0.90925981241339471</v>
      </c>
      <c r="K644" s="29">
        <f ca="1">'Census Tract'!O638</f>
        <v>4.3267906872665867</v>
      </c>
      <c r="L644" s="29">
        <f ca="1">'Census Tract'!P638</f>
        <v>19.733585591412709</v>
      </c>
      <c r="M644" s="105">
        <f ca="1">'Census Tract'!Q638</f>
        <v>42.802494130755981</v>
      </c>
      <c r="N644" s="29">
        <f ca="1">'Census Tract'!R638</f>
        <v>0.37855520830896805</v>
      </c>
      <c r="O644" s="29">
        <f ca="1">'Census Tract'!S638</f>
        <v>1.7981884643642057</v>
      </c>
      <c r="P644" s="29">
        <f ca="1">'Census Tract'!T638</f>
        <v>7.8899409136782666</v>
      </c>
      <c r="Q644" s="105">
        <f ca="1">'Census Tract'!U638</f>
        <v>16.949987231694674</v>
      </c>
    </row>
    <row r="645" spans="1:17" x14ac:dyDescent="0.25">
      <c r="A645" s="80" t="s">
        <v>268</v>
      </c>
      <c r="B645" s="4" t="str">
        <f>'Census Tract'!A639</f>
        <v>Multnomah</v>
      </c>
      <c r="C645" s="4" t="str">
        <f>'Census Tract'!B639</f>
        <v>Portland</v>
      </c>
      <c r="D645" s="4">
        <f>'Census Tract'!C639</f>
        <v>41051003502</v>
      </c>
      <c r="E645" s="4">
        <f>'Census Tract'!D639</f>
        <v>1</v>
      </c>
      <c r="F645" s="29">
        <f ca="1">'Census Tract'!J639</f>
        <v>0.99156025097281819</v>
      </c>
      <c r="G645" s="29">
        <f ca="1">'Census Tract'!K639</f>
        <v>4.9276284180318539</v>
      </c>
      <c r="H645" s="29">
        <f ca="1">'Census Tract'!L639</f>
        <v>22.673912019395537</v>
      </c>
      <c r="I645" s="105">
        <f ca="1">'Census Tract'!M639</f>
        <v>49.246149837318853</v>
      </c>
      <c r="J645" s="29">
        <f ca="1">'Census Tract'!N639</f>
        <v>0.4571233060579224</v>
      </c>
      <c r="K645" s="29">
        <f ca="1">'Census Tract'!O639</f>
        <v>2.1752604003625438</v>
      </c>
      <c r="L645" s="29">
        <f ca="1">'Census Tract'!P639</f>
        <v>9.9209068329771384</v>
      </c>
      <c r="M645" s="105">
        <f ca="1">'Census Tract'!Q639</f>
        <v>21.518621363725583</v>
      </c>
      <c r="N645" s="29">
        <f ca="1">'Census Tract'!R639</f>
        <v>0.19031568973485596</v>
      </c>
      <c r="O645" s="29">
        <f ca="1">'Census Tract'!S639</f>
        <v>0.9040252791593355</v>
      </c>
      <c r="P645" s="29">
        <f ca="1">'Census Tract'!T639</f>
        <v>3.9666064922514135</v>
      </c>
      <c r="Q645" s="105">
        <f ca="1">'Census Tract'!U639</f>
        <v>8.5214743852212695</v>
      </c>
    </row>
    <row r="646" spans="1:17" x14ac:dyDescent="0.25">
      <c r="A646" s="80" t="s">
        <v>268</v>
      </c>
      <c r="B646" s="4" t="str">
        <f>'Census Tract'!A640</f>
        <v>Multnomah</v>
      </c>
      <c r="C646" s="4" t="str">
        <f>'Census Tract'!B640</f>
        <v>Portland</v>
      </c>
      <c r="D646" s="4">
        <f>'Census Tract'!C640</f>
        <v>41051006100</v>
      </c>
      <c r="E646" s="4">
        <f>'Census Tract'!D640</f>
        <v>1</v>
      </c>
      <c r="F646" s="29">
        <f ca="1">'Census Tract'!J640</f>
        <v>0.32451062759110411</v>
      </c>
      <c r="G646" s="29">
        <f ca="1">'Census Tract'!K640</f>
        <v>1.6126783913558793</v>
      </c>
      <c r="H646" s="29">
        <f ca="1">'Census Tract'!L640</f>
        <v>7.4205530245294486</v>
      </c>
      <c r="I646" s="105">
        <f ca="1">'Census Tract'!M640</f>
        <v>16.116921764940713</v>
      </c>
      <c r="J646" s="29">
        <f ca="1">'Census Tract'!N640</f>
        <v>0.46828423872531061</v>
      </c>
      <c r="K646" s="29">
        <f ca="1">'Census Tract'!O640</f>
        <v>2.2283706542934731</v>
      </c>
      <c r="L646" s="29">
        <f ca="1">'Census Tract'!P640</f>
        <v>10.163131571236839</v>
      </c>
      <c r="M646" s="105">
        <f ca="1">'Census Tract'!Q640</f>
        <v>22.044011080138624</v>
      </c>
      <c r="N646" s="29">
        <f ca="1">'Census Tract'!R640</f>
        <v>0.1949623585231875</v>
      </c>
      <c r="O646" s="29">
        <f ca="1">'Census Tract'!S640</f>
        <v>0.92609758467647252</v>
      </c>
      <c r="P646" s="29">
        <f ca="1">'Census Tract'!T640</f>
        <v>4.0634535079063827</v>
      </c>
      <c r="Q646" s="105">
        <f ca="1">'Census Tract'!U640</f>
        <v>8.7295311624188798</v>
      </c>
    </row>
    <row r="647" spans="1:17" x14ac:dyDescent="0.25">
      <c r="A647" s="80" t="s">
        <v>268</v>
      </c>
      <c r="B647" s="4" t="str">
        <f>'Census Tract'!A641</f>
        <v>Multnomah</v>
      </c>
      <c r="C647" s="4" t="str">
        <f>'Census Tract'!B641</f>
        <v>Portland</v>
      </c>
      <c r="D647" s="4">
        <f>'Census Tract'!C641</f>
        <v>41051003000</v>
      </c>
      <c r="E647" s="4">
        <f>'Census Tract'!D641</f>
        <v>1</v>
      </c>
      <c r="F647" s="29">
        <f ca="1">'Census Tract'!J641</f>
        <v>0.5428541980073408</v>
      </c>
      <c r="G647" s="29">
        <f ca="1">'Census Tract'!K641</f>
        <v>2.6977521238113784</v>
      </c>
      <c r="H647" s="29">
        <f ca="1">'Census Tract'!L641</f>
        <v>12.413394257083214</v>
      </c>
      <c r="I647" s="105">
        <f ca="1">'Census Tract'!M641</f>
        <v>26.961023446289715</v>
      </c>
      <c r="J647" s="29">
        <f ca="1">'Census Tract'!N641</f>
        <v>0.85060554924648213</v>
      </c>
      <c r="K647" s="29">
        <f ca="1">'Census Tract'!O641</f>
        <v>4.04767935277851</v>
      </c>
      <c r="L647" s="29">
        <f ca="1">'Census Tract'!P641</f>
        <v>18.46061728609045</v>
      </c>
      <c r="M647" s="105">
        <f ca="1">'Census Tract'!Q641</f>
        <v>40.041403493436391</v>
      </c>
      <c r="N647" s="29">
        <f ca="1">'Census Tract'!R641</f>
        <v>0.35413548084688523</v>
      </c>
      <c r="O647" s="29">
        <f ca="1">'Census Tract'!S641</f>
        <v>1.6821914545188261</v>
      </c>
      <c r="P647" s="29">
        <f ca="1">'Census Tract'!T641</f>
        <v>7.3809789377893846</v>
      </c>
      <c r="Q647" s="105">
        <f ca="1">'Census Tract'!U641</f>
        <v>15.856582466422125</v>
      </c>
    </row>
    <row r="648" spans="1:17" x14ac:dyDescent="0.25">
      <c r="A648" s="80" t="s">
        <v>268</v>
      </c>
      <c r="B648" s="4" t="str">
        <f>'Census Tract'!A642</f>
        <v>Multnomah</v>
      </c>
      <c r="C648" s="4" t="str">
        <f>'Census Tract'!B642</f>
        <v>Portland</v>
      </c>
      <c r="D648" s="4">
        <f>'Census Tract'!C642</f>
        <v>41051005500</v>
      </c>
      <c r="E648" s="4">
        <f>'Census Tract'!D642</f>
        <v>1</v>
      </c>
      <c r="F648" s="29">
        <f ca="1">'Census Tract'!J642</f>
        <v>0.21684120639961127</v>
      </c>
      <c r="G648" s="29">
        <f ca="1">'Census Tract'!K642</f>
        <v>1.0776076287918146</v>
      </c>
      <c r="H648" s="29">
        <f ca="1">'Census Tract'!L642</f>
        <v>4.9584868204031656</v>
      </c>
      <c r="I648" s="105">
        <f ca="1">'Census Tract'!M642</f>
        <v>10.769486302807609</v>
      </c>
      <c r="J648" s="29">
        <f ca="1">'Census Tract'!N642</f>
        <v>0.28068558325218923</v>
      </c>
      <c r="K648" s="29">
        <f ca="1">'Census Tract'!O642</f>
        <v>1.3356663860927411</v>
      </c>
      <c r="L648" s="29">
        <f ca="1">'Census Tract'!P642</f>
        <v>6.0916944813397285</v>
      </c>
      <c r="M648" s="105">
        <f ca="1">'Census Tract'!Q642</f>
        <v>13.212992442557734</v>
      </c>
      <c r="N648" s="29">
        <f ca="1">'Census Tract'!R642</f>
        <v>0.11685877676187</v>
      </c>
      <c r="O648" s="29">
        <f ca="1">'Census Tract'!S642</f>
        <v>0.55509500257991407</v>
      </c>
      <c r="P648" s="29">
        <f ca="1">'Census Tract'!T642</f>
        <v>2.4355994149824265</v>
      </c>
      <c r="Q648" s="105">
        <f ca="1">'Census Tract'!U642</f>
        <v>5.2324066095228785</v>
      </c>
    </row>
    <row r="649" spans="1:17" x14ac:dyDescent="0.25">
      <c r="A649" s="80" t="s">
        <v>268</v>
      </c>
      <c r="B649" s="4" t="str">
        <f>'Census Tract'!A643</f>
        <v>Multnomah</v>
      </c>
      <c r="C649" s="4" t="str">
        <f>'Census Tract'!B643</f>
        <v>Portland</v>
      </c>
      <c r="D649" s="4">
        <f>'Census Tract'!C643</f>
        <v>41051002902</v>
      </c>
      <c r="E649" s="4">
        <f>'Census Tract'!D643</f>
        <v>1</v>
      </c>
      <c r="F649" s="29">
        <f ca="1">'Census Tract'!J643</f>
        <v>0.70110320775855828</v>
      </c>
      <c r="G649" s="29">
        <f ca="1">'Census Tract'!K643</f>
        <v>3.4841817097194929</v>
      </c>
      <c r="H649" s="29">
        <f ca="1">'Census Tract'!L643</f>
        <v>16.032059003613007</v>
      </c>
      <c r="I649" s="105">
        <f ca="1">'Census Tract'!M643</f>
        <v>34.82050998598303</v>
      </c>
      <c r="J649" s="29">
        <f ca="1">'Census Tract'!N643</f>
        <v>0.95532834299793346</v>
      </c>
      <c r="K649" s="29">
        <f ca="1">'Census Tract'!O643</f>
        <v>4.5460117354070197</v>
      </c>
      <c r="L649" s="29">
        <f ca="1">'Census Tract'!P643</f>
        <v>20.733406851463393</v>
      </c>
      <c r="M649" s="105">
        <f ca="1">'Census Tract'!Q643</f>
        <v>44.97112402403534</v>
      </c>
      <c r="N649" s="29">
        <f ca="1">'Census Tract'!R643</f>
        <v>0.39773507522250678</v>
      </c>
      <c r="O649" s="29">
        <f ca="1">'Census Tract'!S643</f>
        <v>1.889295427562601</v>
      </c>
      <c r="P649" s="29">
        <f ca="1">'Census Tract'!T643</f>
        <v>8.2896924251051622</v>
      </c>
      <c r="Q649" s="105">
        <f ca="1">'Census Tract'!U643</f>
        <v>17.808774780127361</v>
      </c>
    </row>
    <row r="650" spans="1:17" x14ac:dyDescent="0.25">
      <c r="A650" s="80" t="s">
        <v>268</v>
      </c>
      <c r="B650" s="4" t="str">
        <f>'Census Tract'!A644</f>
        <v>Multnomah</v>
      </c>
      <c r="C650" s="4" t="str">
        <f>'Census Tract'!B644</f>
        <v>Portland</v>
      </c>
      <c r="D650" s="4">
        <f>'Census Tract'!C644</f>
        <v>41051000801</v>
      </c>
      <c r="E650" s="4">
        <f>'Census Tract'!D644</f>
        <v>1</v>
      </c>
      <c r="F650" s="29">
        <f ca="1">'Census Tract'!J644</f>
        <v>0.62147791487740767</v>
      </c>
      <c r="G650" s="29">
        <f ca="1">'Census Tract'!K644</f>
        <v>3.0884782155442072</v>
      </c>
      <c r="H650" s="29">
        <f ca="1">'Census Tract'!L644</f>
        <v>14.211275159631244</v>
      </c>
      <c r="I650" s="105">
        <f ca="1">'Census Tract'!M644</f>
        <v>30.86589492328924</v>
      </c>
      <c r="J650" s="29">
        <f ca="1">'Census Tract'!N644</f>
        <v>0.83825728331660587</v>
      </c>
      <c r="K650" s="29">
        <f ca="1">'Census Tract'!O644</f>
        <v>3.988919071833652</v>
      </c>
      <c r="L650" s="29">
        <f ca="1">'Census Tract'!P644</f>
        <v>18.192623958654185</v>
      </c>
      <c r="M650" s="105">
        <f ca="1">'Census Tract'!Q644</f>
        <v>39.460121254000683</v>
      </c>
      <c r="N650" s="29">
        <f ca="1">'Census Tract'!R644</f>
        <v>0.34899448559170992</v>
      </c>
      <c r="O650" s="29">
        <f ca="1">'Census Tract'!S644</f>
        <v>1.657771031393483</v>
      </c>
      <c r="P650" s="29">
        <f ca="1">'Census Tract'!T644</f>
        <v>7.273829048128567</v>
      </c>
      <c r="Q650" s="105">
        <f ca="1">'Census Tract'!U644</f>
        <v>15.626391989522643</v>
      </c>
    </row>
    <row r="651" spans="1:17" x14ac:dyDescent="0.25">
      <c r="A651" s="80" t="s">
        <v>268</v>
      </c>
      <c r="B651" s="4" t="str">
        <f>'Census Tract'!A645</f>
        <v>Multnomah</v>
      </c>
      <c r="C651" s="4" t="str">
        <f>'Census Tract'!B645</f>
        <v>Portland</v>
      </c>
      <c r="D651" s="4">
        <f>'Census Tract'!C645</f>
        <v>41051006801</v>
      </c>
      <c r="E651" s="4">
        <f>'Census Tract'!D645</f>
        <v>1</v>
      </c>
      <c r="F651" s="29">
        <f ca="1">'Census Tract'!J645</f>
        <v>0.21083175033310933</v>
      </c>
      <c r="G651" s="29">
        <f ca="1">'Census Tract'!K645</f>
        <v>1.0477432141370759</v>
      </c>
      <c r="H651" s="29">
        <f ca="1">'Census Tract'!L645</f>
        <v>4.8210691718007688</v>
      </c>
      <c r="I651" s="105">
        <f ca="1">'Census Tract'!M645</f>
        <v>10.471024788642039</v>
      </c>
      <c r="J651" s="29">
        <f ca="1">'Census Tract'!N645</f>
        <v>0.37733451081872138</v>
      </c>
      <c r="K651" s="29">
        <f ca="1">'Census Tract'!O645</f>
        <v>1.795578585026536</v>
      </c>
      <c r="L651" s="29">
        <f ca="1">'Census Tract'!P645</f>
        <v>8.1892576403120376</v>
      </c>
      <c r="M651" s="105">
        <f ca="1">'Census Tract'!Q645</f>
        <v>17.762643816602573</v>
      </c>
      <c r="N651" s="29">
        <f ca="1">'Census Tract'!R645</f>
        <v>0.15709695116295383</v>
      </c>
      <c r="O651" s="29">
        <f ca="1">'Census Tract'!S645</f>
        <v>0.74623177588788792</v>
      </c>
      <c r="P651" s="29">
        <f ca="1">'Census Tract'!T645</f>
        <v>3.2742533590584397</v>
      </c>
      <c r="Q651" s="105">
        <f ca="1">'Census Tract'!U645</f>
        <v>7.0340897652553753</v>
      </c>
    </row>
    <row r="652" spans="1:17" x14ac:dyDescent="0.25">
      <c r="A652" s="80" t="s">
        <v>268</v>
      </c>
      <c r="B652" s="4" t="str">
        <f>'Census Tract'!A646</f>
        <v>Multnomah</v>
      </c>
      <c r="C652" s="4" t="str">
        <f>'Census Tract'!B646</f>
        <v>Portland</v>
      </c>
      <c r="D652" s="4">
        <f>'Census Tract'!C646</f>
        <v>41051009202</v>
      </c>
      <c r="E652" s="4">
        <f>'Census Tract'!D646</f>
        <v>1</v>
      </c>
      <c r="F652" s="29">
        <f ca="1">'Census Tract'!J646</f>
        <v>0.21433726637190209</v>
      </c>
      <c r="G652" s="29">
        <f ca="1">'Census Tract'!K646</f>
        <v>1.0651641226856734</v>
      </c>
      <c r="H652" s="29">
        <f ca="1">'Census Tract'!L646</f>
        <v>4.9012294668188332</v>
      </c>
      <c r="I652" s="105">
        <f ca="1">'Census Tract'!M646</f>
        <v>10.645127338571953</v>
      </c>
      <c r="J652" s="29">
        <f ca="1">'Census Tract'!N646</f>
        <v>0.74160835575007367</v>
      </c>
      <c r="K652" s="29">
        <f ca="1">'Census Tract'!O646</f>
        <v>3.5290068728998567</v>
      </c>
      <c r="L652" s="29">
        <f ca="1">'Census Tract'!P646</f>
        <v>16.095060799681875</v>
      </c>
      <c r="M652" s="105">
        <f ca="1">'Census Tract'!Q646</f>
        <v>34.910469879955848</v>
      </c>
      <c r="N652" s="29">
        <f ca="1">'Census Tract'!R646</f>
        <v>0.30875631119062608</v>
      </c>
      <c r="O652" s="29">
        <f ca="1">'Census Tract'!S646</f>
        <v>1.4666342580855092</v>
      </c>
      <c r="P652" s="29">
        <f ca="1">'Census Tract'!T646</f>
        <v>6.4351751040525533</v>
      </c>
      <c r="Q652" s="105">
        <f ca="1">'Census Tract'!U646</f>
        <v>13.824708833790144</v>
      </c>
    </row>
    <row r="653" spans="1:17" x14ac:dyDescent="0.25">
      <c r="A653" s="80" t="s">
        <v>268</v>
      </c>
      <c r="B653" s="4" t="str">
        <f>'Census Tract'!A647</f>
        <v>Multnomah</v>
      </c>
      <c r="C653" s="4" t="str">
        <f>'Census Tract'!B647</f>
        <v>Portland</v>
      </c>
      <c r="D653" s="4">
        <f>'Census Tract'!C647</f>
        <v>41051001702</v>
      </c>
      <c r="E653" s="4">
        <f>'Census Tract'!D647</f>
        <v>1</v>
      </c>
      <c r="F653" s="29">
        <f ca="1">'Census Tract'!J647</f>
        <v>0.39061464432262538</v>
      </c>
      <c r="G653" s="29">
        <f ca="1">'Census Tract'!K647</f>
        <v>1.9411869525580032</v>
      </c>
      <c r="H653" s="29">
        <f ca="1">'Census Tract'!L647</f>
        <v>8.9321471591558179</v>
      </c>
      <c r="I653" s="105">
        <f ca="1">'Census Tract'!M647</f>
        <v>19.399998420761975</v>
      </c>
      <c r="J653" s="29">
        <f ca="1">'Census Tract'!N647</f>
        <v>0.6074396970889171</v>
      </c>
      <c r="K653" s="29">
        <f ca="1">'Census Tract'!O647</f>
        <v>2.8905538203259149</v>
      </c>
      <c r="L653" s="29">
        <f ca="1">'Census Tract'!P647</f>
        <v>13.183210222730141</v>
      </c>
      <c r="M653" s="105">
        <f ca="1">'Census Tract'!Q647</f>
        <v>28.594614778394828</v>
      </c>
      <c r="N653" s="29">
        <f ca="1">'Census Tract'!R647</f>
        <v>0.25289742043727875</v>
      </c>
      <c r="O653" s="29">
        <f ca="1">'Census Tract'!S647</f>
        <v>1.2012969683582235</v>
      </c>
      <c r="P653" s="29">
        <f ca="1">'Census Tract'!T647</f>
        <v>5.2709503413917487</v>
      </c>
      <c r="Q653" s="105">
        <f ca="1">'Census Tract'!U647</f>
        <v>11.323600767478446</v>
      </c>
    </row>
    <row r="654" spans="1:17" x14ac:dyDescent="0.25">
      <c r="A654" s="80" t="s">
        <v>268</v>
      </c>
      <c r="B654" s="4" t="str">
        <f>'Census Tract'!A648</f>
        <v>Multnomah</v>
      </c>
      <c r="C654" s="4" t="str">
        <f>'Census Tract'!B648</f>
        <v>Portland</v>
      </c>
      <c r="D654" s="4">
        <f>'Census Tract'!C648</f>
        <v>41051006802</v>
      </c>
      <c r="E654" s="4">
        <f>'Census Tract'!D648</f>
        <v>1</v>
      </c>
      <c r="F654" s="29">
        <f ca="1">'Census Tract'!J648</f>
        <v>0.12169148534666405</v>
      </c>
      <c r="G654" s="29">
        <f ca="1">'Census Tract'!K648</f>
        <v>0.60475439675845477</v>
      </c>
      <c r="H654" s="29">
        <f ca="1">'Census Tract'!L648</f>
        <v>2.7827073841985435</v>
      </c>
      <c r="I654" s="105">
        <f ca="1">'Census Tract'!M648</f>
        <v>6.0438456618527683</v>
      </c>
      <c r="J654" s="29">
        <f ca="1">'Census Tract'!N648</f>
        <v>0.65683276080842246</v>
      </c>
      <c r="K654" s="29">
        <f ca="1">'Census Tract'!O648</f>
        <v>3.1255949441053481</v>
      </c>
      <c r="L654" s="29">
        <f ca="1">'Census Tract'!P648</f>
        <v>14.255183532475202</v>
      </c>
      <c r="M654" s="105">
        <f ca="1">'Census Tract'!Q648</f>
        <v>30.91974373613764</v>
      </c>
      <c r="N654" s="29">
        <f ca="1">'Census Tract'!R648</f>
        <v>0.27346140145798004</v>
      </c>
      <c r="O654" s="29">
        <f ca="1">'Census Tract'!S648</f>
        <v>1.2989786608595959</v>
      </c>
      <c r="P654" s="29">
        <f ca="1">'Census Tract'!T648</f>
        <v>5.6995499000350174</v>
      </c>
      <c r="Q654" s="105">
        <f ca="1">'Census Tract'!U648</f>
        <v>12.244362675076379</v>
      </c>
    </row>
    <row r="655" spans="1:17" x14ac:dyDescent="0.25">
      <c r="A655" s="80" t="s">
        <v>268</v>
      </c>
      <c r="B655" s="4" t="str">
        <f>'Census Tract'!A649</f>
        <v>Multnomah</v>
      </c>
      <c r="C655" s="4" t="str">
        <f>'Census Tract'!B649</f>
        <v>Portland</v>
      </c>
      <c r="D655" s="4">
        <f>'Census Tract'!C649</f>
        <v>41051007500</v>
      </c>
      <c r="E655" s="4">
        <f>'Census Tract'!D649</f>
        <v>1</v>
      </c>
      <c r="F655" s="29">
        <f ca="1">'Census Tract'!J649</f>
        <v>0.56138335421238839</v>
      </c>
      <c r="G655" s="29">
        <f ca="1">'Census Tract'!K649</f>
        <v>2.7898340689968224</v>
      </c>
      <c r="H655" s="29">
        <f ca="1">'Census Tract'!L649</f>
        <v>12.837098673607271</v>
      </c>
      <c r="I655" s="105">
        <f ca="1">'Census Tract'!M649</f>
        <v>27.881279781633552</v>
      </c>
      <c r="J655" s="29">
        <f ca="1">'Census Tract'!N649</f>
        <v>0.73210968965016876</v>
      </c>
      <c r="K655" s="29">
        <f ca="1">'Census Tract'!O649</f>
        <v>3.4838066567884272</v>
      </c>
      <c r="L655" s="29">
        <f ca="1">'Census Tract'!P649</f>
        <v>15.888912086269361</v>
      </c>
      <c r="M655" s="105">
        <f ca="1">'Census Tract'!Q649</f>
        <v>34.463329695774533</v>
      </c>
      <c r="N655" s="29">
        <f ca="1">'Census Tract'!R649</f>
        <v>0.30480169945587582</v>
      </c>
      <c r="O655" s="29">
        <f ca="1">'Census Tract'!S649</f>
        <v>1.4478493172198608</v>
      </c>
      <c r="P655" s="29">
        <f ca="1">'Census Tract'!T649</f>
        <v>6.3527521120057715</v>
      </c>
      <c r="Q655" s="105">
        <f ca="1">'Census Tract'!U649</f>
        <v>13.647639236175158</v>
      </c>
    </row>
    <row r="656" spans="1:17" x14ac:dyDescent="0.25">
      <c r="A656" s="80" t="s">
        <v>268</v>
      </c>
      <c r="B656" s="4" t="str">
        <f>'Census Tract'!A650</f>
        <v>Multnomah</v>
      </c>
      <c r="C656" s="4" t="str">
        <f>'Census Tract'!B650</f>
        <v>Portland</v>
      </c>
      <c r="D656" s="4">
        <f>'Census Tract'!C650</f>
        <v>41051000301</v>
      </c>
      <c r="E656" s="4">
        <f>'Census Tract'!D650</f>
        <v>1</v>
      </c>
      <c r="F656" s="29">
        <f ca="1">'Census Tract'!J650</f>
        <v>1.8879707808926891</v>
      </c>
      <c r="G656" s="29">
        <f ca="1">'Census Tract'!K650</f>
        <v>9.3824036040303476</v>
      </c>
      <c r="H656" s="29">
        <f ca="1">'Census Tract'!L650</f>
        <v>43.172044602586453</v>
      </c>
      <c r="I656" s="105">
        <f ca="1">'Census Tract'!M650</f>
        <v>93.766659033682856</v>
      </c>
      <c r="J656" s="29">
        <f ca="1">'Census Tract'!N650</f>
        <v>0.74873235532500226</v>
      </c>
      <c r="K656" s="29">
        <f ca="1">'Census Tract'!O650</f>
        <v>3.5629070349834286</v>
      </c>
      <c r="L656" s="29">
        <f ca="1">'Census Tract'!P650</f>
        <v>16.249672334741255</v>
      </c>
      <c r="M656" s="105">
        <f ca="1">'Census Tract'!Q650</f>
        <v>35.245825018091828</v>
      </c>
      <c r="N656" s="29">
        <f ca="1">'Census Tract'!R650</f>
        <v>0.31172226999168878</v>
      </c>
      <c r="O656" s="29">
        <f ca="1">'Census Tract'!S650</f>
        <v>1.4807229637347454</v>
      </c>
      <c r="P656" s="29">
        <f ca="1">'Census Tract'!T650</f>
        <v>6.4969923480876401</v>
      </c>
      <c r="Q656" s="105">
        <f ca="1">'Census Tract'!U650</f>
        <v>13.957511032001385</v>
      </c>
    </row>
    <row r="657" spans="1:17" x14ac:dyDescent="0.25">
      <c r="A657" s="80" t="s">
        <v>268</v>
      </c>
      <c r="B657" s="4" t="str">
        <f>'Census Tract'!A651</f>
        <v>Multnomah</v>
      </c>
      <c r="C657" s="4" t="str">
        <f>'Census Tract'!B651</f>
        <v>Portland</v>
      </c>
      <c r="D657" s="4">
        <f>'Census Tract'!C651</f>
        <v>41051004200</v>
      </c>
      <c r="E657" s="4">
        <f>'Census Tract'!D651</f>
        <v>1</v>
      </c>
      <c r="F657" s="29">
        <f ca="1">'Census Tract'!J651</f>
        <v>0.86936797762061235</v>
      </c>
      <c r="G657" s="29">
        <f ca="1">'Census Tract'!K651</f>
        <v>4.3203853200521714</v>
      </c>
      <c r="H657" s="29">
        <f ca="1">'Census Tract'!L651</f>
        <v>19.879753164480128</v>
      </c>
      <c r="I657" s="105">
        <f ca="1">'Census Tract'!M651</f>
        <v>43.177432382618953</v>
      </c>
      <c r="J657" s="29">
        <f ca="1">'Census Tract'!N651</f>
        <v>0.63451089547364614</v>
      </c>
      <c r="K657" s="29">
        <f ca="1">'Census Tract'!O651</f>
        <v>3.0193744362434893</v>
      </c>
      <c r="L657" s="29">
        <f ca="1">'Census Tract'!P651</f>
        <v>13.770734055955801</v>
      </c>
      <c r="M657" s="105">
        <f ca="1">'Census Tract'!Q651</f>
        <v>29.868964303311568</v>
      </c>
      <c r="N657" s="29">
        <f ca="1">'Census Tract'!R651</f>
        <v>0.26416806388131697</v>
      </c>
      <c r="O657" s="29">
        <f ca="1">'Census Tract'!S651</f>
        <v>1.2548340498253221</v>
      </c>
      <c r="P657" s="29">
        <f ca="1">'Census Tract'!T651</f>
        <v>5.5058558687250798</v>
      </c>
      <c r="Q657" s="105">
        <f ca="1">'Census Tract'!U651</f>
        <v>11.828249120681162</v>
      </c>
    </row>
    <row r="658" spans="1:17" x14ac:dyDescent="0.25">
      <c r="A658" s="80" t="s">
        <v>268</v>
      </c>
      <c r="B658" s="4" t="str">
        <f>'Census Tract'!A652</f>
        <v>Multnomah</v>
      </c>
      <c r="C658" s="4" t="str">
        <f>'Census Tract'!B652</f>
        <v>Portland</v>
      </c>
      <c r="D658" s="4">
        <f>'Census Tract'!C652</f>
        <v>41051002402</v>
      </c>
      <c r="E658" s="4">
        <f>'Census Tract'!D652</f>
        <v>1</v>
      </c>
      <c r="F658" s="29">
        <f ca="1">'Census Tract'!J652</f>
        <v>2.5550204042744031</v>
      </c>
      <c r="G658" s="29">
        <f ca="1">'Census Tract'!K652</f>
        <v>12.697353630706322</v>
      </c>
      <c r="H658" s="29">
        <f ca="1">'Census Tract'!L652</f>
        <v>58.425403597452544</v>
      </c>
      <c r="I658" s="105">
        <f ca="1">'Census Tract'!M652</f>
        <v>126.895887106061</v>
      </c>
      <c r="J658" s="29">
        <f ca="1">'Census Tract'!N652</f>
        <v>0.50817863634491112</v>
      </c>
      <c r="K658" s="29">
        <f ca="1">'Census Tract'!O652</f>
        <v>2.4182115619614772</v>
      </c>
      <c r="L658" s="29">
        <f ca="1">'Census Tract'!P652</f>
        <v>11.02895616756939</v>
      </c>
      <c r="M658" s="105">
        <f ca="1">'Census Tract'!Q652</f>
        <v>23.921999853700129</v>
      </c>
      <c r="N658" s="29">
        <f ca="1">'Census Tract'!R652</f>
        <v>0.21157172780913858</v>
      </c>
      <c r="O658" s="29">
        <f ca="1">'Census Tract'!S652</f>
        <v>1.0049943363121965</v>
      </c>
      <c r="P658" s="29">
        <f ca="1">'Census Tract'!T652</f>
        <v>4.4096300745028705</v>
      </c>
      <c r="Q658" s="105">
        <f ca="1">'Census Tract'!U652</f>
        <v>9.4732234724018269</v>
      </c>
    </row>
    <row r="659" spans="1:17" x14ac:dyDescent="0.25">
      <c r="A659" s="80" t="s">
        <v>268</v>
      </c>
      <c r="B659" s="4" t="str">
        <f>'Census Tract'!A653</f>
        <v>Multnomah</v>
      </c>
      <c r="C659" s="4" t="str">
        <f>'Census Tract'!B653</f>
        <v>Portland</v>
      </c>
      <c r="D659" s="4">
        <f>'Census Tract'!C653</f>
        <v>41051003803</v>
      </c>
      <c r="E659" s="4">
        <f>'Census Tract'!D653</f>
        <v>1</v>
      </c>
      <c r="F659" s="29">
        <f ca="1">'Census Tract'!J653</f>
        <v>0.37959730820070514</v>
      </c>
      <c r="G659" s="29">
        <f ca="1">'Census Tract'!K653</f>
        <v>1.8864355256909824</v>
      </c>
      <c r="H659" s="29">
        <f ca="1">'Census Tract'!L653</f>
        <v>8.6802148033847555</v>
      </c>
      <c r="I659" s="105">
        <f ca="1">'Census Tract'!M653</f>
        <v>18.852818978125097</v>
      </c>
      <c r="J659" s="29">
        <f ca="1">'Census Tract'!N653</f>
        <v>0.71216249084036853</v>
      </c>
      <c r="K659" s="29">
        <f ca="1">'Census Tract'!O653</f>
        <v>3.3888862029544256</v>
      </c>
      <c r="L659" s="29">
        <f ca="1">'Census Tract'!P653</f>
        <v>15.455999788103087</v>
      </c>
      <c r="M659" s="105">
        <f ca="1">'Census Tract'!Q653</f>
        <v>33.524335308993784</v>
      </c>
      <c r="N659" s="29">
        <f ca="1">'Census Tract'!R653</f>
        <v>0.29649701481290031</v>
      </c>
      <c r="O659" s="29">
        <f ca="1">'Census Tract'!S653</f>
        <v>1.4084009414019987</v>
      </c>
      <c r="P659" s="29">
        <f ca="1">'Census Tract'!T653</f>
        <v>6.1796638287075281</v>
      </c>
      <c r="Q659" s="105">
        <f ca="1">'Census Tract'!U653</f>
        <v>13.275793081183684</v>
      </c>
    </row>
    <row r="660" spans="1:17" x14ac:dyDescent="0.25">
      <c r="A660" s="80" t="s">
        <v>268</v>
      </c>
      <c r="B660" s="4" t="str">
        <f>'Census Tract'!A654</f>
        <v>Multnomah</v>
      </c>
      <c r="C660" s="4" t="str">
        <f>'Census Tract'!B654</f>
        <v>Portland</v>
      </c>
      <c r="D660" s="4">
        <f>'Census Tract'!C654</f>
        <v>41051006501</v>
      </c>
      <c r="E660" s="4">
        <f>'Census Tract'!D654</f>
        <v>1</v>
      </c>
      <c r="F660" s="29">
        <f ca="1">'Census Tract'!J654</f>
        <v>0.18328841002830881</v>
      </c>
      <c r="G660" s="29">
        <f ca="1">'Census Tract'!K654</f>
        <v>0.91086464696952452</v>
      </c>
      <c r="H660" s="29">
        <f ca="1">'Census Tract'!L654</f>
        <v>4.1912382823731145</v>
      </c>
      <c r="I660" s="105">
        <f ca="1">'Census Tract'!M654</f>
        <v>9.1030761820498487</v>
      </c>
      <c r="J660" s="29">
        <f ca="1">'Census Tract'!N654</f>
        <v>1.1885205957505984</v>
      </c>
      <c r="K660" s="29">
        <f ca="1">'Census Tract'!O654</f>
        <v>5.6556770409426145</v>
      </c>
      <c r="L660" s="29">
        <f ca="1">'Census Tract'!P654</f>
        <v>25.794357765740564</v>
      </c>
      <c r="M660" s="105">
        <f ca="1">'Census Tract'!Q654</f>
        <v>55.94841554568653</v>
      </c>
      <c r="N660" s="29">
        <f ca="1">'Census Tract'!R654</f>
        <v>0.49482079331062562</v>
      </c>
      <c r="O660" s="29">
        <f ca="1">'Census Tract'!S654</f>
        <v>2.3504657258142729</v>
      </c>
      <c r="P660" s="29">
        <f ca="1">'Census Tract'!T654</f>
        <v>10.313176879853678</v>
      </c>
      <c r="Q660" s="105">
        <f ca="1">'Census Tract'!U654</f>
        <v>22.155833401575308</v>
      </c>
    </row>
    <row r="661" spans="1:17" x14ac:dyDescent="0.25">
      <c r="A661" s="80" t="s">
        <v>268</v>
      </c>
      <c r="B661" s="4" t="str">
        <f>'Census Tract'!A655</f>
        <v>Multnomah</v>
      </c>
      <c r="C661" s="4" t="str">
        <f>'Census Tract'!B655</f>
        <v>Portland</v>
      </c>
      <c r="D661" s="4">
        <f>'Census Tract'!C655</f>
        <v>41051002501</v>
      </c>
      <c r="E661" s="4">
        <f>'Census Tract'!D655</f>
        <v>1</v>
      </c>
      <c r="F661" s="29">
        <f ca="1">'Census Tract'!J655</f>
        <v>0.25139557878199736</v>
      </c>
      <c r="G661" s="29">
        <f ca="1">'Census Tract'!K655</f>
        <v>1.2493280130565609</v>
      </c>
      <c r="H661" s="29">
        <f ca="1">'Census Tract'!L655</f>
        <v>5.7486382998669496</v>
      </c>
      <c r="I661" s="105">
        <f ca="1">'Census Tract'!M655</f>
        <v>12.485640009259628</v>
      </c>
      <c r="J661" s="29">
        <f ca="1">'Census Tract'!N655</f>
        <v>0.7912388861220766</v>
      </c>
      <c r="K661" s="29">
        <f ca="1">'Census Tract'!O655</f>
        <v>3.7651780020820755</v>
      </c>
      <c r="L661" s="29">
        <f ca="1">'Census Tract'!P655</f>
        <v>17.172187827262249</v>
      </c>
      <c r="M661" s="105">
        <f ca="1">'Census Tract'!Q655</f>
        <v>37.24677734230319</v>
      </c>
      <c r="N661" s="29">
        <f ca="1">'Census Tract'!R655</f>
        <v>0.32941915750469614</v>
      </c>
      <c r="O661" s="29">
        <f ca="1">'Census Tract'!S655</f>
        <v>1.5647855741085228</v>
      </c>
      <c r="P661" s="29">
        <f ca="1">'Census Tract'!T655</f>
        <v>6.8658352374969924</v>
      </c>
      <c r="Q661" s="105">
        <f ca="1">'Census Tract'!U655</f>
        <v>14.749897481328453</v>
      </c>
    </row>
    <row r="662" spans="1:17" x14ac:dyDescent="0.25">
      <c r="A662" s="80" t="s">
        <v>268</v>
      </c>
      <c r="B662" s="4" t="str">
        <f>'Census Tract'!A656</f>
        <v>Polk</v>
      </c>
      <c r="C662" s="4" t="str">
        <f>'Census Tract'!B656</f>
        <v>Salem</v>
      </c>
      <c r="D662" s="4">
        <f>'Census Tract'!C656</f>
        <v>41053005202</v>
      </c>
      <c r="E662" s="4">
        <f>'Census Tract'!D656</f>
        <v>1</v>
      </c>
      <c r="F662" s="29">
        <f ca="1">'Census Tract'!J656</f>
        <v>0.79174583676162902</v>
      </c>
      <c r="G662" s="29">
        <f ca="1">'Census Tract'!K656</f>
        <v>3.9346366307617981</v>
      </c>
      <c r="H662" s="29">
        <f ca="1">'Census Tract'!L656</f>
        <v>18.104775203365829</v>
      </c>
      <c r="I662" s="105">
        <f ca="1">'Census Tract'!M656</f>
        <v>39.322304491313687</v>
      </c>
      <c r="J662" s="29">
        <f ca="1">'Census Tract'!N656</f>
        <v>1.7933624805891357</v>
      </c>
      <c r="K662" s="29">
        <f ca="1">'Census Tract'!O656</f>
        <v>8.5338689491959219</v>
      </c>
      <c r="L662" s="29">
        <f ca="1">'Census Tract'!P656</f>
        <v>38.921187898101131</v>
      </c>
      <c r="M662" s="105">
        <f ca="1">'Census Tract'!Q656</f>
        <v>84.420740916717619</v>
      </c>
      <c r="N662" s="29">
        <f ca="1">'Census Tract'!R656</f>
        <v>0.74663665780078736</v>
      </c>
      <c r="O662" s="29">
        <f ca="1">'Census Tract'!S656</f>
        <v>3.5466251570709519</v>
      </c>
      <c r="P662" s="29">
        <f ca="1">'Census Tract'!T656</f>
        <v>15.561585165739944</v>
      </c>
      <c r="Q662" s="105">
        <f ca="1">'Census Tract'!U656</f>
        <v>33.431006993593961</v>
      </c>
    </row>
    <row r="663" spans="1:17" x14ac:dyDescent="0.25">
      <c r="A663" s="80" t="s">
        <v>268</v>
      </c>
      <c r="B663" s="4" t="str">
        <f>'Census Tract'!A657</f>
        <v>Polk</v>
      </c>
      <c r="C663" s="4" t="str">
        <f>'Census Tract'!B657</f>
        <v>Independence</v>
      </c>
      <c r="D663" s="4">
        <f>'Census Tract'!C657</f>
        <v>41053020302</v>
      </c>
      <c r="E663" s="4">
        <f>'Census Tract'!D657</f>
        <v>0</v>
      </c>
      <c r="F663" s="29">
        <f ca="1">'Census Tract'!J657</f>
        <v>4.5374593539322472</v>
      </c>
      <c r="G663" s="29">
        <f ca="1">'Census Tract'!K657</f>
        <v>22.8886478925562</v>
      </c>
      <c r="H663" s="29">
        <f ca="1">'Census Tract'!L657</f>
        <v>106.05592134047097</v>
      </c>
      <c r="I663" s="105">
        <f ca="1">'Census Tract'!M657</f>
        <v>230.70525614555748</v>
      </c>
      <c r="J663" s="29">
        <f ca="1">'Census Tract'!N657</f>
        <v>2.4229795101335605</v>
      </c>
      <c r="K663" s="29">
        <f ca="1">'Census Tract'!O657</f>
        <v>12.664408203198924</v>
      </c>
      <c r="L663" s="29">
        <f ca="1">'Census Tract'!P657</f>
        <v>59.085041437401337</v>
      </c>
      <c r="M663" s="105">
        <f ca="1">'Census Tract'!Q657</f>
        <v>128.65726028019108</v>
      </c>
      <c r="N663" s="29">
        <f ca="1">'Census Tract'!R657</f>
        <v>1.6547854892249716</v>
      </c>
      <c r="O663" s="29">
        <f ca="1">'Census Tract'!S657</f>
        <v>8.572501904923211</v>
      </c>
      <c r="P663" s="29">
        <f ca="1">'Census Tract'!T657</f>
        <v>39.501837324087653</v>
      </c>
      <c r="Q663" s="105">
        <f ca="1">'Census Tract'!U657</f>
        <v>85.853895930878082</v>
      </c>
    </row>
    <row r="664" spans="1:17" x14ac:dyDescent="0.25">
      <c r="A664" s="80" t="s">
        <v>268</v>
      </c>
      <c r="B664" s="4" t="str">
        <f>'Census Tract'!A658</f>
        <v>Polk</v>
      </c>
      <c r="C664" s="4" t="str">
        <f>'Census Tract'!B658</f>
        <v>Falls City</v>
      </c>
      <c r="D664" s="4">
        <f>'Census Tract'!C658</f>
        <v>41053020400</v>
      </c>
      <c r="E664" s="4">
        <f>'Census Tract'!D658</f>
        <v>0</v>
      </c>
      <c r="F664" s="29">
        <f ca="1">'Census Tract'!J658</f>
        <v>2.9978270232041364</v>
      </c>
      <c r="G664" s="29">
        <f ca="1">'Census Tract'!K658</f>
        <v>15.12216459139084</v>
      </c>
      <c r="H664" s="29">
        <f ca="1">'Census Tract'!L658</f>
        <v>70.069455650273909</v>
      </c>
      <c r="I664" s="105">
        <f ca="1">'Census Tract'!M658</f>
        <v>152.42328301387832</v>
      </c>
      <c r="J664" s="29">
        <f ca="1">'Census Tract'!N658</f>
        <v>1.8174841499189403</v>
      </c>
      <c r="K664" s="29">
        <f ca="1">'Census Tract'!O658</f>
        <v>9.4996103273480337</v>
      </c>
      <c r="L664" s="29">
        <f ca="1">'Census Tract'!P658</f>
        <v>44.319865628521697</v>
      </c>
      <c r="M664" s="105">
        <f ca="1">'Census Tract'!Q658</f>
        <v>96.506194275804475</v>
      </c>
      <c r="N664" s="29">
        <f ca="1">'Census Tract'!R658</f>
        <v>1.2412595259695209</v>
      </c>
      <c r="O664" s="29">
        <f ca="1">'Census Tract'!S658</f>
        <v>6.4302592210072094</v>
      </c>
      <c r="P664" s="29">
        <f ca="1">'Census Tract'!T658</f>
        <v>29.630445874157743</v>
      </c>
      <c r="Q664" s="105">
        <f ca="1">'Census Tract'!U658</f>
        <v>64.399263142988744</v>
      </c>
    </row>
    <row r="665" spans="1:17" x14ac:dyDescent="0.25">
      <c r="A665" s="80" t="s">
        <v>268</v>
      </c>
      <c r="B665" s="4" t="str">
        <f>'Census Tract'!A659</f>
        <v>Polk</v>
      </c>
      <c r="C665" s="4" t="str">
        <f>'Census Tract'!B659</f>
        <v>Monmouth</v>
      </c>
      <c r="D665" s="4">
        <f>'Census Tract'!C659</f>
        <v>41053020304</v>
      </c>
      <c r="E665" s="4">
        <f>'Census Tract'!D659</f>
        <v>1</v>
      </c>
      <c r="F665" s="29">
        <f ca="1">'Census Tract'!J659</f>
        <v>0.86636324958736122</v>
      </c>
      <c r="G665" s="29">
        <f ca="1">'Census Tract'!K659</f>
        <v>4.305453112724801</v>
      </c>
      <c r="H665" s="29">
        <f ca="1">'Census Tract'!L659</f>
        <v>19.811044340178928</v>
      </c>
      <c r="I665" s="105">
        <f ca="1">'Census Tract'!M659</f>
        <v>43.028201625536163</v>
      </c>
      <c r="J665" s="29">
        <f ca="1">'Census Tract'!N659</f>
        <v>1.2006771330095163</v>
      </c>
      <c r="K665" s="29">
        <f ca="1">'Census Tract'!O659</f>
        <v>5.7135249645868864</v>
      </c>
      <c r="L665" s="29">
        <f ca="1">'Census Tract'!P659</f>
        <v>26.058190022724762</v>
      </c>
      <c r="M665" s="105">
        <f ca="1">'Census Tract'!Q659</f>
        <v>56.520672350146043</v>
      </c>
      <c r="N665" s="29">
        <f ca="1">'Census Tract'!R659</f>
        <v>0.49988196552074537</v>
      </c>
      <c r="O665" s="29">
        <f ca="1">'Census Tract'!S659</f>
        <v>2.3745069786741997</v>
      </c>
      <c r="P665" s="29">
        <f ca="1">'Census Tract'!T659</f>
        <v>10.418663077943981</v>
      </c>
      <c r="Q665" s="105">
        <f ca="1">'Census Tract'!U659</f>
        <v>22.382449764145388</v>
      </c>
    </row>
    <row r="666" spans="1:17" x14ac:dyDescent="0.25">
      <c r="A666" s="80" t="s">
        <v>268</v>
      </c>
      <c r="B666" s="4" t="str">
        <f>'Census Tract'!A660</f>
        <v>Polk</v>
      </c>
      <c r="C666" s="4" t="str">
        <f>'Census Tract'!B660</f>
        <v>Dallas</v>
      </c>
      <c r="D666" s="4">
        <f>'Census Tract'!C660</f>
        <v>41053020202</v>
      </c>
      <c r="E666" s="4">
        <f>'Census Tract'!D660</f>
        <v>0</v>
      </c>
      <c r="F666" s="29">
        <f ca="1">'Census Tract'!J660</f>
        <v>2.6736130294080969</v>
      </c>
      <c r="G666" s="29">
        <f ca="1">'Census Tract'!K660</f>
        <v>13.486707528969792</v>
      </c>
      <c r="H666" s="29">
        <f ca="1">'Census Tract'!L660</f>
        <v>62.491467366210465</v>
      </c>
      <c r="I666" s="105">
        <f ca="1">'Census Tract'!M660</f>
        <v>135.93875573764649</v>
      </c>
      <c r="J666" s="29">
        <f ca="1">'Census Tract'!N660</f>
        <v>1.7719056530236639</v>
      </c>
      <c r="K666" s="29">
        <f ca="1">'Census Tract'!O660</f>
        <v>9.2613810366933222</v>
      </c>
      <c r="L666" s="29">
        <f ca="1">'Census Tract'!P660</f>
        <v>43.208421075875265</v>
      </c>
      <c r="M666" s="105">
        <f ca="1">'Census Tract'!Q660</f>
        <v>94.086031615034699</v>
      </c>
      <c r="N666" s="29">
        <f ca="1">'Census Tract'!R660</f>
        <v>1.2101314726915007</v>
      </c>
      <c r="O666" s="29">
        <f ca="1">'Census Tract'!S660</f>
        <v>6.2690024915036417</v>
      </c>
      <c r="P666" s="29">
        <f ca="1">'Census Tract'!T660</f>
        <v>28.887379594684997</v>
      </c>
      <c r="Q666" s="105">
        <f ca="1">'Census Tract'!U660</f>
        <v>62.78427155401026</v>
      </c>
    </row>
    <row r="667" spans="1:17" x14ac:dyDescent="0.25">
      <c r="A667" s="80" t="s">
        <v>268</v>
      </c>
      <c r="B667" s="4" t="str">
        <f>'Census Tract'!A661</f>
        <v>Polk</v>
      </c>
      <c r="C667" s="4" t="str">
        <f>'Census Tract'!B661</f>
        <v>Independence</v>
      </c>
      <c r="D667" s="4">
        <f>'Census Tract'!C661</f>
        <v>41053020303</v>
      </c>
      <c r="E667" s="4">
        <f>'Census Tract'!D661</f>
        <v>0</v>
      </c>
      <c r="F667" s="29">
        <f ca="1">'Census Tract'!J661</f>
        <v>0.71757315214573625</v>
      </c>
      <c r="G667" s="29">
        <f ca="1">'Census Tract'!K661</f>
        <v>3.6197082850740756</v>
      </c>
      <c r="H667" s="29">
        <f ca="1">'Census Tract'!L661</f>
        <v>16.77213520690821</v>
      </c>
      <c r="I667" s="105">
        <f ca="1">'Census Tract'!M661</f>
        <v>36.484712028437293</v>
      </c>
      <c r="J667" s="29">
        <f ca="1">'Census Tract'!N661</f>
        <v>0.95116001915032944</v>
      </c>
      <c r="K667" s="29">
        <f ca="1">'Census Tract'!O661</f>
        <v>4.9715149049767566</v>
      </c>
      <c r="L667" s="29">
        <f ca="1">'Census Tract'!P661</f>
        <v>23.194306394278513</v>
      </c>
      <c r="M667" s="105">
        <f ca="1">'Census Tract'!Q661</f>
        <v>50.505438300297449</v>
      </c>
      <c r="N667" s="29">
        <f ca="1">'Census Tract'!R661</f>
        <v>0.64959930161941415</v>
      </c>
      <c r="O667" s="29">
        <f ca="1">'Census Tract'!S661</f>
        <v>3.3652043040196977</v>
      </c>
      <c r="P667" s="29">
        <f ca="1">'Census Tract'!T661</f>
        <v>15.506762722719564</v>
      </c>
      <c r="Q667" s="105">
        <f ca="1">'Census Tract'!U661</f>
        <v>33.702634692623981</v>
      </c>
    </row>
    <row r="668" spans="1:17" x14ac:dyDescent="0.25">
      <c r="A668" s="80" t="s">
        <v>268</v>
      </c>
      <c r="B668" s="4" t="str">
        <f>'Census Tract'!A662</f>
        <v>Polk</v>
      </c>
      <c r="C668" s="4" t="str">
        <f>'Census Tract'!B662</f>
        <v>Dallas</v>
      </c>
      <c r="D668" s="4">
        <f>'Census Tract'!C662</f>
        <v>41053020500</v>
      </c>
      <c r="E668" s="4">
        <f>'Census Tract'!D662</f>
        <v>0</v>
      </c>
      <c r="F668" s="29">
        <f ca="1">'Census Tract'!J662</f>
        <v>3.2851635959048915</v>
      </c>
      <c r="G668" s="29">
        <f ca="1">'Census Tract'!K662</f>
        <v>16.571598101688167</v>
      </c>
      <c r="H668" s="29">
        <f ca="1">'Census Tract'!L662</f>
        <v>76.785492660320671</v>
      </c>
      <c r="I668" s="105">
        <f ca="1">'Census Tract'!M662</f>
        <v>167.0327929695909</v>
      </c>
      <c r="J668" s="29">
        <f ca="1">'Census Tract'!N662</f>
        <v>1.8963316226501847</v>
      </c>
      <c r="K668" s="29">
        <f ca="1">'Census Tract'!O662</f>
        <v>9.9117296111813644</v>
      </c>
      <c r="L668" s="29">
        <f ca="1">'Census Tract'!P662</f>
        <v>46.242583577260426</v>
      </c>
      <c r="M668" s="105">
        <f ca="1">'Census Tract'!Q662</f>
        <v>100.69289902472734</v>
      </c>
      <c r="N668" s="29">
        <f ca="1">'Census Tract'!R662</f>
        <v>1.2951087860198185</v>
      </c>
      <c r="O668" s="29">
        <f ca="1">'Census Tract'!S662</f>
        <v>6.7092215924841829</v>
      </c>
      <c r="P668" s="29">
        <f ca="1">'Census Tract'!T662</f>
        <v>30.915896299231033</v>
      </c>
      <c r="Q668" s="105">
        <f ca="1">'Census Tract'!U662</f>
        <v>67.19308070932378</v>
      </c>
    </row>
    <row r="669" spans="1:17" x14ac:dyDescent="0.25">
      <c r="A669" s="80" t="s">
        <v>268</v>
      </c>
      <c r="B669" s="4" t="str">
        <f>'Census Tract'!A663</f>
        <v>Polk</v>
      </c>
      <c r="C669" s="4" t="str">
        <f>'Census Tract'!B663</f>
        <v>Dallas</v>
      </c>
      <c r="D669" s="4">
        <f>'Census Tract'!C663</f>
        <v>41053020203</v>
      </c>
      <c r="E669" s="4">
        <f>'Census Tract'!D663</f>
        <v>1</v>
      </c>
      <c r="F669" s="29">
        <f ca="1">'Census Tract'!J663</f>
        <v>0.86786561360398673</v>
      </c>
      <c r="G669" s="29">
        <f ca="1">'Census Tract'!K663</f>
        <v>4.3129192163884857</v>
      </c>
      <c r="H669" s="29">
        <f ca="1">'Census Tract'!L663</f>
        <v>19.84539875232953</v>
      </c>
      <c r="I669" s="105">
        <f ca="1">'Census Tract'!M663</f>
        <v>43.102817004077558</v>
      </c>
      <c r="J669" s="29">
        <f ca="1">'Census Tract'!N663</f>
        <v>0.46019683635098291</v>
      </c>
      <c r="K669" s="29">
        <f ca="1">'Census Tract'!O663</f>
        <v>2.1898860574822052</v>
      </c>
      <c r="L669" s="29">
        <f ca="1">'Census Tract'!P663</f>
        <v>9.9876113901101817</v>
      </c>
      <c r="M669" s="105">
        <f ca="1">'Census Tract'!Q663</f>
        <v>21.663304721038216</v>
      </c>
      <c r="N669" s="29">
        <f ca="1">'Census Tract'!R663</f>
        <v>0.19159530298120106</v>
      </c>
      <c r="O669" s="29">
        <f ca="1">'Census Tract'!S663</f>
        <v>0.91010361523270267</v>
      </c>
      <c r="P669" s="29">
        <f ca="1">'Census Tract'!T663</f>
        <v>3.9932765067814548</v>
      </c>
      <c r="Q669" s="105">
        <f ca="1">'Census Tract'!U663</f>
        <v>8.578769669267011</v>
      </c>
    </row>
    <row r="670" spans="1:17" x14ac:dyDescent="0.25">
      <c r="A670" s="80" t="s">
        <v>268</v>
      </c>
      <c r="B670" s="4" t="str">
        <f>'Census Tract'!A664</f>
        <v>Polk</v>
      </c>
      <c r="C670" s="4" t="str">
        <f>'Census Tract'!B664</f>
        <v>Salem</v>
      </c>
      <c r="D670" s="4">
        <f>'Census Tract'!C664</f>
        <v>41053005300</v>
      </c>
      <c r="E670" s="4">
        <f>'Census Tract'!D664</f>
        <v>0</v>
      </c>
      <c r="F670" s="29">
        <f ca="1">'Census Tract'!J664</f>
        <v>2.4661775357471241</v>
      </c>
      <c r="G670" s="29">
        <f ca="1">'Census Tract'!K664</f>
        <v>12.440325048273859</v>
      </c>
      <c r="H670" s="29">
        <f ca="1">'Census Tract'!L664</f>
        <v>57.64299144986655</v>
      </c>
      <c r="I670" s="105">
        <f ca="1">'Census Tract'!M664</f>
        <v>125.39178330972562</v>
      </c>
      <c r="J670" s="29">
        <f ca="1">'Census Tract'!N664</f>
        <v>2.8867490332869568</v>
      </c>
      <c r="K670" s="29">
        <f ca="1">'Census Tract'!O664</f>
        <v>15.088434708108892</v>
      </c>
      <c r="L670" s="29">
        <f ca="1">'Census Tract'!P664</f>
        <v>70.394192578927843</v>
      </c>
      <c r="M670" s="105">
        <f ca="1">'Census Tract'!Q664</f>
        <v>153.28285698904546</v>
      </c>
      <c r="N670" s="29">
        <f ca="1">'Census Tract'!R664</f>
        <v>1.9715191116305202</v>
      </c>
      <c r="O670" s="29">
        <f ca="1">'Census Tract'!S664</f>
        <v>10.213318554032501</v>
      </c>
      <c r="P670" s="29">
        <f ca="1">'Census Tract'!T664</f>
        <v>47.062672313759244</v>
      </c>
      <c r="Q670" s="105">
        <f ca="1">'Census Tract'!U664</f>
        <v>102.2867300552285</v>
      </c>
    </row>
    <row r="671" spans="1:17" x14ac:dyDescent="0.25">
      <c r="A671" s="80" t="s">
        <v>268</v>
      </c>
      <c r="B671" s="4" t="str">
        <f>'Census Tract'!A665</f>
        <v>Polk</v>
      </c>
      <c r="C671" s="4" t="str">
        <f>'Census Tract'!B665</f>
        <v>Salem</v>
      </c>
      <c r="D671" s="4">
        <f>'Census Tract'!C665</f>
        <v>41053005100</v>
      </c>
      <c r="E671" s="4">
        <f>'Census Tract'!D665</f>
        <v>1</v>
      </c>
      <c r="F671" s="29">
        <f ca="1">'Census Tract'!J665</f>
        <v>0.63099288698270239</v>
      </c>
      <c r="G671" s="29">
        <f ca="1">'Census Tract'!K665</f>
        <v>3.1357635387475433</v>
      </c>
      <c r="H671" s="29">
        <f ca="1">'Census Tract'!L665</f>
        <v>14.428853103251706</v>
      </c>
      <c r="I671" s="105">
        <f ca="1">'Census Tract'!M665</f>
        <v>31.338458987384723</v>
      </c>
      <c r="J671" s="29">
        <f ca="1">'Census Tract'!N665</f>
        <v>0.3801516941503485</v>
      </c>
      <c r="K671" s="29">
        <f ca="1">'Census Tract'!O665</f>
        <v>1.8089843931764127</v>
      </c>
      <c r="L671" s="29">
        <f ca="1">'Census Tract'!P665</f>
        <v>8.2503987219285317</v>
      </c>
      <c r="M671" s="105">
        <f ca="1">'Census Tract'!Q665</f>
        <v>17.895259897695144</v>
      </c>
      <c r="N671" s="29">
        <f ca="1">'Census Tract'!R665</f>
        <v>0.15826983861315139</v>
      </c>
      <c r="O671" s="29">
        <f ca="1">'Census Tract'!S665</f>
        <v>0.75180314998775599</v>
      </c>
      <c r="P671" s="29">
        <f ca="1">'Census Tract'!T665</f>
        <v>3.2986989682518559</v>
      </c>
      <c r="Q671" s="105">
        <f ca="1">'Census Tract'!U665</f>
        <v>7.0866063516573181</v>
      </c>
    </row>
    <row r="672" spans="1:17" x14ac:dyDescent="0.25">
      <c r="A672" s="80" t="s">
        <v>268</v>
      </c>
      <c r="B672" s="4" t="str">
        <f>'Census Tract'!A666</f>
        <v>Polk</v>
      </c>
      <c r="C672" s="4" t="str">
        <f>'Census Tract'!B666</f>
        <v>Dallas</v>
      </c>
      <c r="D672" s="4">
        <f>'Census Tract'!C666</f>
        <v>41053020204</v>
      </c>
      <c r="E672" s="4">
        <f>'Census Tract'!D666</f>
        <v>0</v>
      </c>
      <c r="F672" s="29">
        <f ca="1">'Census Tract'!J666</f>
        <v>1.3905860871346711</v>
      </c>
      <c r="G672" s="29">
        <f ca="1">'Census Tract'!K666</f>
        <v>7.0146381113319887</v>
      </c>
      <c r="H672" s="29">
        <f ca="1">'Census Tract'!L666</f>
        <v>32.502745957712911</v>
      </c>
      <c r="I672" s="105">
        <f ca="1">'Census Tract'!M666</f>
        <v>70.703778127913822</v>
      </c>
      <c r="J672" s="29">
        <f ca="1">'Census Tract'!N666</f>
        <v>1.4195871989207614</v>
      </c>
      <c r="K672" s="29">
        <f ca="1">'Census Tract'!O666</f>
        <v>7.4198860089317336</v>
      </c>
      <c r="L672" s="29">
        <f ca="1">'Census Tract'!P666</f>
        <v>34.617035811257935</v>
      </c>
      <c r="M672" s="105">
        <f ca="1">'Census Tract'!Q666</f>
        <v>75.378350901493263</v>
      </c>
      <c r="N672" s="29">
        <f ca="1">'Census Tract'!R666</f>
        <v>0.96951389297308188</v>
      </c>
      <c r="O672" s="29">
        <f ca="1">'Census Tract'!S666</f>
        <v>5.0224997430052651</v>
      </c>
      <c r="P672" s="29">
        <f ca="1">'Census Tract'!T666</f>
        <v>23.143531492775235</v>
      </c>
      <c r="Q672" s="105">
        <f ca="1">'Census Tract'!U666</f>
        <v>50.300504453804322</v>
      </c>
    </row>
    <row r="673" spans="1:17" x14ac:dyDescent="0.25">
      <c r="A673" s="80" t="s">
        <v>268</v>
      </c>
      <c r="B673" s="4" t="str">
        <f>'Census Tract'!A667</f>
        <v>Polk</v>
      </c>
      <c r="C673" s="4" t="str">
        <f>'Census Tract'!B667</f>
        <v>Salem</v>
      </c>
      <c r="D673" s="4">
        <f>'Census Tract'!C667</f>
        <v>41053005201</v>
      </c>
      <c r="E673" s="4">
        <f>'Census Tract'!D667</f>
        <v>1</v>
      </c>
      <c r="F673" s="29">
        <f ca="1">'Census Tract'!J667</f>
        <v>0.75218358432382459</v>
      </c>
      <c r="G673" s="29">
        <f ca="1">'Census Tract'!K667</f>
        <v>3.7380292342847699</v>
      </c>
      <c r="H673" s="29">
        <f ca="1">'Census Tract'!L667</f>
        <v>17.200109016733382</v>
      </c>
      <c r="I673" s="105">
        <f ca="1">'Census Tract'!M667</f>
        <v>37.357432856390361</v>
      </c>
      <c r="J673" s="29">
        <f ca="1">'Census Tract'!N667</f>
        <v>1.7725356881043313</v>
      </c>
      <c r="K673" s="29">
        <f ca="1">'Census Tract'!O667</f>
        <v>8.4347628735301523</v>
      </c>
      <c r="L673" s="29">
        <f ca="1">'Census Tract'!P667</f>
        <v>38.469185855909672</v>
      </c>
      <c r="M673" s="105">
        <f ca="1">'Census Tract'!Q667</f>
        <v>83.440340539484168</v>
      </c>
      <c r="N673" s="29">
        <f ca="1">'Census Tract'!R667</f>
        <v>0.73796576895267418</v>
      </c>
      <c r="O673" s="29">
        <f ca="1">'Census Tract'!S667</f>
        <v>3.5054372617250884</v>
      </c>
      <c r="P673" s="29">
        <f ca="1">'Census Tract'!T667</f>
        <v>15.380864364178953</v>
      </c>
      <c r="Q673" s="105">
        <f ca="1">'Census Tract'!U667</f>
        <v>33.042763873338153</v>
      </c>
    </row>
    <row r="674" spans="1:17" x14ac:dyDescent="0.25">
      <c r="A674" s="80" t="s">
        <v>268</v>
      </c>
      <c r="B674" s="4" t="str">
        <f>'Census Tract'!A668</f>
        <v>Sherman</v>
      </c>
      <c r="C674" s="4" t="str">
        <f>'Census Tract'!B668</f>
        <v>Grass Valley</v>
      </c>
      <c r="D674" s="4">
        <f>'Census Tract'!C668</f>
        <v>41055950100</v>
      </c>
      <c r="E674" s="4">
        <f>'Census Tract'!D668</f>
        <v>0</v>
      </c>
      <c r="F674" s="29">
        <f ca="1">'Census Tract'!J668</f>
        <v>1.1339806986799859</v>
      </c>
      <c r="G674" s="29">
        <f ca="1">'Census Tract'!K668</f>
        <v>5.7202242278044286</v>
      </c>
      <c r="H674" s="29">
        <f ca="1">'Census Tract'!L668</f>
        <v>26.505001676013404</v>
      </c>
      <c r="I674" s="105">
        <f ca="1">'Census Tract'!M668</f>
        <v>57.656782605967294</v>
      </c>
      <c r="J674" s="29">
        <f ca="1">'Census Tract'!N668</f>
        <v>0.6777121389011127</v>
      </c>
      <c r="K674" s="29">
        <f ca="1">'Census Tract'!O668</f>
        <v>3.5422599057940998</v>
      </c>
      <c r="L674" s="29">
        <f ca="1">'Census Tract'!P668</f>
        <v>16.52620240581188</v>
      </c>
      <c r="M674" s="105">
        <f ca="1">'Census Tract'!Q668</f>
        <v>35.985688977138402</v>
      </c>
      <c r="N674" s="29">
        <f ca="1">'Census Tract'!R668</f>
        <v>0.46284675897377342</v>
      </c>
      <c r="O674" s="29">
        <f ca="1">'Census Tract'!S668</f>
        <v>2.3977456587732879</v>
      </c>
      <c r="P674" s="29">
        <f ca="1">'Census Tract'!T668</f>
        <v>11.048741663504853</v>
      </c>
      <c r="Q674" s="105">
        <f ca="1">'Census Tract'!U668</f>
        <v>24.013503705238378</v>
      </c>
    </row>
    <row r="675" spans="1:17" x14ac:dyDescent="0.25">
      <c r="A675" s="80" t="s">
        <v>268</v>
      </c>
      <c r="B675" s="4" t="str">
        <f>'Census Tract'!A669</f>
        <v>Tillamook</v>
      </c>
      <c r="C675" s="4" t="str">
        <f>'Census Tract'!B669</f>
        <v>Tillamook</v>
      </c>
      <c r="D675" s="4">
        <f>'Census Tract'!C669</f>
        <v>41057960500</v>
      </c>
      <c r="E675" s="4">
        <f>'Census Tract'!D669</f>
        <v>0</v>
      </c>
      <c r="F675" s="29">
        <f ca="1">'Census Tract'!J669</f>
        <v>3.2513592932342141</v>
      </c>
      <c r="G675" s="29">
        <f ca="1">'Census Tract'!K669</f>
        <v>16.401076512241424</v>
      </c>
      <c r="H675" s="29">
        <f ca="1">'Census Tract'!L669</f>
        <v>75.9953706591387</v>
      </c>
      <c r="I675" s="105">
        <f ca="1">'Census Tract'!M669</f>
        <v>165.31402709244821</v>
      </c>
      <c r="J675" s="29">
        <f ca="1">'Census Tract'!N669</f>
        <v>0.507666049306434</v>
      </c>
      <c r="K675" s="29">
        <f ca="1">'Census Tract'!O669</f>
        <v>2.6534644855364848</v>
      </c>
      <c r="L675" s="29">
        <f ca="1">'Census Tract'!P669</f>
        <v>12.379580361362223</v>
      </c>
      <c r="M675" s="105">
        <f ca="1">'Census Tract'!Q669</f>
        <v>26.956448772211814</v>
      </c>
      <c r="N675" s="29">
        <f ca="1">'Census Tract'!R669</f>
        <v>0.34671296568997761</v>
      </c>
      <c r="O675" s="29">
        <f ca="1">'Census Tract'!S669</f>
        <v>1.7961225658504867</v>
      </c>
      <c r="P675" s="29">
        <f ca="1">'Census Tract'!T669</f>
        <v>8.2764800984881646</v>
      </c>
      <c r="Q675" s="105">
        <f ca="1">'Census Tract'!U669</f>
        <v>17.988228122652217</v>
      </c>
    </row>
    <row r="676" spans="1:17" x14ac:dyDescent="0.25">
      <c r="A676" s="80" t="s">
        <v>268</v>
      </c>
      <c r="B676" s="4" t="str">
        <f>'Census Tract'!A670</f>
        <v>Tillamook</v>
      </c>
      <c r="C676" s="4" t="str">
        <f>'Census Tract'!B670</f>
        <v>Tillamook</v>
      </c>
      <c r="D676" s="4">
        <f>'Census Tract'!C670</f>
        <v>41057960600</v>
      </c>
      <c r="E676" s="4">
        <f>'Census Tract'!D670</f>
        <v>0</v>
      </c>
      <c r="F676" s="29">
        <f ca="1">'Census Tract'!J670</f>
        <v>0.39796883598660754</v>
      </c>
      <c r="G676" s="29">
        <f ca="1">'Census Tract'!K670</f>
        <v>2.0075041666684919</v>
      </c>
      <c r="H676" s="29">
        <f ca="1">'Census Tract'!L670</f>
        <v>9.301890832096845</v>
      </c>
      <c r="I676" s="105">
        <f ca="1">'Census Tract'!M670</f>
        <v>20.234561917270366</v>
      </c>
      <c r="J676" s="29">
        <f ca="1">'Census Tract'!N670</f>
        <v>0.89021440299640031</v>
      </c>
      <c r="K676" s="29">
        <f ca="1">'Census Tract'!O670</f>
        <v>4.6529648892045286</v>
      </c>
      <c r="L676" s="29">
        <f ca="1">'Census Tract'!P670</f>
        <v>21.708130287207613</v>
      </c>
      <c r="M676" s="105">
        <f ca="1">'Census Tract'!Q670</f>
        <v>47.269300327335202</v>
      </c>
      <c r="N676" s="29">
        <f ca="1">'Census Tract'!R670</f>
        <v>0.60797620046581102</v>
      </c>
      <c r="O676" s="29">
        <f ca="1">'Census Tract'!S670</f>
        <v>3.1495787040543575</v>
      </c>
      <c r="P676" s="29">
        <f ca="1">'Census Tract'!T670</f>
        <v>14.513166282939482</v>
      </c>
      <c r="Q676" s="105">
        <f ca="1">'Census Tract'!U670</f>
        <v>31.543137030824003</v>
      </c>
    </row>
    <row r="677" spans="1:17" x14ac:dyDescent="0.25">
      <c r="A677" s="80" t="s">
        <v>268</v>
      </c>
      <c r="B677" s="4" t="str">
        <f>'Census Tract'!A671</f>
        <v>Tillamook</v>
      </c>
      <c r="C677" s="4" t="str">
        <f>'Census Tract'!B671</f>
        <v>Garibaldi</v>
      </c>
      <c r="D677" s="4">
        <f>'Census Tract'!C671</f>
        <v>41057960200</v>
      </c>
      <c r="E677" s="4">
        <f>'Census Tract'!D671</f>
        <v>0</v>
      </c>
      <c r="F677" s="29">
        <f ca="1">'Census Tract'!J671</f>
        <v>1.2569054356642664</v>
      </c>
      <c r="G677" s="29">
        <f ca="1">'Census Tract'!K671</f>
        <v>6.3403027348834993</v>
      </c>
      <c r="H677" s="29">
        <f ca="1">'Census Tract'!L671</f>
        <v>29.378172589402393</v>
      </c>
      <c r="I677" s="105">
        <f ca="1">'Census Tract'!M671</f>
        <v>63.906840341031504</v>
      </c>
      <c r="J677" s="29">
        <f ca="1">'Census Tract'!N671</f>
        <v>0.6927443019275985</v>
      </c>
      <c r="K677" s="29">
        <f ca="1">'Census Tract'!O671</f>
        <v>3.6208298845942739</v>
      </c>
      <c r="L677" s="29">
        <f ca="1">'Census Tract'!P671</f>
        <v>16.892765957669866</v>
      </c>
      <c r="M677" s="105">
        <f ca="1">'Census Tract'!Q671</f>
        <v>36.783878521451236</v>
      </c>
      <c r="N677" s="29">
        <f ca="1">'Census Tract'!R671</f>
        <v>0.47311304688246547</v>
      </c>
      <c r="O677" s="29">
        <f ca="1">'Census Tract'!S671</f>
        <v>2.4509294540306246</v>
      </c>
      <c r="P677" s="29">
        <f ca="1">'Census Tract'!T671</f>
        <v>11.293811032031487</v>
      </c>
      <c r="Q677" s="105">
        <f ca="1">'Census Tract'!U671</f>
        <v>24.546141209886844</v>
      </c>
    </row>
    <row r="678" spans="1:17" x14ac:dyDescent="0.25">
      <c r="A678" s="80" t="s">
        <v>268</v>
      </c>
      <c r="B678" s="4" t="str">
        <f>'Census Tract'!A672</f>
        <v>Tillamook</v>
      </c>
      <c r="C678" s="4" t="str">
        <f>'Census Tract'!B672</f>
        <v>Tillamook</v>
      </c>
      <c r="D678" s="4">
        <f>'Census Tract'!C672</f>
        <v>41057960400</v>
      </c>
      <c r="E678" s="4">
        <f>'Census Tract'!D672</f>
        <v>0</v>
      </c>
      <c r="F678" s="29">
        <f ca="1">'Census Tract'!J672</f>
        <v>5.7329024211043729</v>
      </c>
      <c r="G678" s="29">
        <f ca="1">'Census Tract'!K672</f>
        <v>28.918911373900162</v>
      </c>
      <c r="H678" s="29">
        <f ca="1">'Census Tract'!L672</f>
        <v>133.99750847317887</v>
      </c>
      <c r="I678" s="105">
        <f ca="1">'Census Tract'!M672</f>
        <v>291.48706761905686</v>
      </c>
      <c r="J678" s="29">
        <f ca="1">'Census Tract'!N672</f>
        <v>2.3384617231831801</v>
      </c>
      <c r="K678" s="29">
        <f ca="1">'Census Tract'!O672</f>
        <v>12.222651370384595</v>
      </c>
      <c r="L678" s="29">
        <f ca="1">'Census Tract'!P672</f>
        <v>57.024051270841731</v>
      </c>
      <c r="M678" s="105">
        <f ca="1">'Census Tract'!Q672</f>
        <v>124.16946875388906</v>
      </c>
      <c r="N678" s="29">
        <f ca="1">'Census Tract'!R672</f>
        <v>1.5970636608554087</v>
      </c>
      <c r="O678" s="29">
        <f ca="1">'Census Tract'!S672</f>
        <v>8.2734779608073605</v>
      </c>
      <c r="P678" s="29">
        <f ca="1">'Census Tract'!T672</f>
        <v>38.123943760752567</v>
      </c>
      <c r="Q678" s="105">
        <f ca="1">'Census Tract'!U672</f>
        <v>82.859161037413756</v>
      </c>
    </row>
    <row r="679" spans="1:17" x14ac:dyDescent="0.25">
      <c r="A679" s="80" t="s">
        <v>268</v>
      </c>
      <c r="B679" s="4" t="str">
        <f>'Census Tract'!A673</f>
        <v>Tillamook</v>
      </c>
      <c r="C679" s="4" t="str">
        <f>'Census Tract'!B673</f>
        <v>Undefined</v>
      </c>
      <c r="D679" s="4">
        <f>'Census Tract'!C673</f>
        <v>41057960800</v>
      </c>
      <c r="E679" s="4">
        <f>'Census Tract'!D673</f>
        <v>0</v>
      </c>
      <c r="F679" s="29">
        <f ca="1">'Census Tract'!J673</f>
        <v>0.99876348799727754</v>
      </c>
      <c r="G679" s="29">
        <f ca="1">'Census Tract'!K673</f>
        <v>5.0381378700174508</v>
      </c>
      <c r="H679" s="29">
        <f ca="1">'Census Tract'!L673</f>
        <v>23.344513671285515</v>
      </c>
      <c r="I679" s="105">
        <f ca="1">'Census Tract'!M673</f>
        <v>50.781719097396667</v>
      </c>
      <c r="J679" s="29">
        <f ca="1">'Census Tract'!N673</f>
        <v>0.83105332008509947</v>
      </c>
      <c r="K679" s="29">
        <f ca="1">'Census Tract'!O673</f>
        <v>4.3437422562443722</v>
      </c>
      <c r="L679" s="29">
        <f ca="1">'Census Tract'!P673</f>
        <v>20.26547052856068</v>
      </c>
      <c r="M679" s="105">
        <f ca="1">'Census Tract'!Q673</f>
        <v>44.127918895612886</v>
      </c>
      <c r="N679" s="29">
        <f ca="1">'Census Tract'!R673</f>
        <v>0.56757185485784523</v>
      </c>
      <c r="O679" s="29">
        <f ca="1">'Census Tract'!S673</f>
        <v>2.9402667829946161</v>
      </c>
      <c r="P679" s="29">
        <f ca="1">'Census Tract'!T673</f>
        <v>13.54866309035976</v>
      </c>
      <c r="Q679" s="105">
        <f ca="1">'Census Tract'!U673</f>
        <v>29.446871076373199</v>
      </c>
    </row>
    <row r="680" spans="1:17" x14ac:dyDescent="0.25">
      <c r="A680" s="80" t="s">
        <v>268</v>
      </c>
      <c r="B680" s="4" t="str">
        <f>'Census Tract'!A674</f>
        <v>Tillamook</v>
      </c>
      <c r="C680" s="4" t="str">
        <f>'Census Tract'!B674</f>
        <v>Bay City</v>
      </c>
      <c r="D680" s="4">
        <f>'Census Tract'!C674</f>
        <v>41057960300</v>
      </c>
      <c r="E680" s="4">
        <f>'Census Tract'!D674</f>
        <v>0</v>
      </c>
      <c r="F680" s="29">
        <f ca="1">'Census Tract'!J674</f>
        <v>0.89735057998524625</v>
      </c>
      <c r="G680" s="29">
        <f ca="1">'Census Tract'!K674</f>
        <v>4.5265731016772168</v>
      </c>
      <c r="H680" s="29">
        <f ca="1">'Census Tract'!L674</f>
        <v>20.974147667739601</v>
      </c>
      <c r="I680" s="105">
        <f ca="1">'Census Tract'!M674</f>
        <v>45.625421465968699</v>
      </c>
      <c r="J680" s="29">
        <f ca="1">'Census Tract'!N674</f>
        <v>0.95936891207515074</v>
      </c>
      <c r="K680" s="29">
        <f ca="1">'Census Tract'!O674</f>
        <v>5.0144210750295768</v>
      </c>
      <c r="L680" s="29">
        <f ca="1">'Census Tract'!P674</f>
        <v>23.394482572653018</v>
      </c>
      <c r="M680" s="105">
        <f ca="1">'Census Tract'!Q674</f>
        <v>50.94132051441602</v>
      </c>
      <c r="N680" s="29">
        <f ca="1">'Census Tract'!R674</f>
        <v>0.65520560445350096</v>
      </c>
      <c r="O680" s="29">
        <f ca="1">'Census Tract'!S674</f>
        <v>3.3942473685363526</v>
      </c>
      <c r="P680" s="29">
        <f ca="1">'Census Tract'!T674</f>
        <v>15.640592312103617</v>
      </c>
      <c r="Q680" s="105">
        <f ca="1">'Census Tract'!U674</f>
        <v>33.993501964067178</v>
      </c>
    </row>
    <row r="681" spans="1:17" x14ac:dyDescent="0.25">
      <c r="A681" s="80" t="s">
        <v>268</v>
      </c>
      <c r="B681" s="4" t="str">
        <f>'Census Tract'!A675</f>
        <v>Tillamook</v>
      </c>
      <c r="C681" s="4" t="str">
        <f>'Census Tract'!B675</f>
        <v>Undefined</v>
      </c>
      <c r="D681" s="4">
        <f>'Census Tract'!C675</f>
        <v>41057960700</v>
      </c>
      <c r="E681" s="4">
        <f>'Census Tract'!D675</f>
        <v>0</v>
      </c>
      <c r="F681" s="29">
        <f ca="1">'Census Tract'!J675</f>
        <v>1.1078591920708263</v>
      </c>
      <c r="G681" s="29">
        <f ca="1">'Census Tract'!K675</f>
        <v>5.588457545050125</v>
      </c>
      <c r="H681" s="29">
        <f ca="1">'Census Tract'!L675</f>
        <v>25.894452856918242</v>
      </c>
      <c r="I681" s="105">
        <f ca="1">'Census Tract'!M675</f>
        <v>56.328645337266146</v>
      </c>
      <c r="J681" s="29">
        <f ca="1">'Census Tract'!N675</f>
        <v>0.78588303380822755</v>
      </c>
      <c r="K681" s="29">
        <f ca="1">'Census Tract'!O675</f>
        <v>4.1076465972950613</v>
      </c>
      <c r="L681" s="29">
        <f ca="1">'Census Tract'!P675</f>
        <v>19.163980307431594</v>
      </c>
      <c r="M681" s="105">
        <f ca="1">'Census Tract'!Q675</f>
        <v>41.729431721392451</v>
      </c>
      <c r="N681" s="29">
        <f ca="1">'Census Tract'!R675</f>
        <v>0.53672259098149278</v>
      </c>
      <c r="O681" s="29">
        <f ca="1">'Census Tract'!S675</f>
        <v>2.7804543027260284</v>
      </c>
      <c r="P681" s="29">
        <f ca="1">'Census Tract'!T675</f>
        <v>12.812251868998212</v>
      </c>
      <c r="Q681" s="105">
        <f ca="1">'Census Tract'!U675</f>
        <v>27.846343692231695</v>
      </c>
    </row>
    <row r="682" spans="1:17" x14ac:dyDescent="0.25">
      <c r="A682" s="80" t="s">
        <v>268</v>
      </c>
      <c r="B682" s="4" t="str">
        <f>'Census Tract'!A676</f>
        <v>Tillamook</v>
      </c>
      <c r="C682" s="4" t="str">
        <f>'Census Tract'!B676</f>
        <v>Manzanita</v>
      </c>
      <c r="D682" s="4">
        <f>'Census Tract'!C676</f>
        <v>41057960100</v>
      </c>
      <c r="E682" s="4">
        <f>'Census Tract'!D676</f>
        <v>0</v>
      </c>
      <c r="F682" s="29">
        <f ca="1">'Census Tract'!J676</f>
        <v>1.3076118896702817</v>
      </c>
      <c r="G682" s="29">
        <f ca="1">'Census Tract'!K676</f>
        <v>6.5960851190536163</v>
      </c>
      <c r="H682" s="29">
        <f ca="1">'Census Tract'!L676</f>
        <v>30.563355591175345</v>
      </c>
      <c r="I682" s="105">
        <f ca="1">'Census Tract'!M676</f>
        <v>66.484989156745485</v>
      </c>
      <c r="J682" s="29">
        <f ca="1">'Census Tract'!N676</f>
        <v>1.1816227100392274</v>
      </c>
      <c r="K682" s="29">
        <f ca="1">'Census Tract'!O676</f>
        <v>6.1760952907447626</v>
      </c>
      <c r="L682" s="29">
        <f ca="1">'Census Tract'!P676</f>
        <v>28.814204368650966</v>
      </c>
      <c r="M682" s="105">
        <f ca="1">'Census Tract'!Q676</f>
        <v>62.74272643358907</v>
      </c>
      <c r="N682" s="29">
        <f ca="1">'Census Tract'!R676</f>
        <v>0.80699490281856201</v>
      </c>
      <c r="O682" s="29">
        <f ca="1">'Census Tract'!S676</f>
        <v>4.1805813422472742</v>
      </c>
      <c r="P682" s="29">
        <f ca="1">'Census Tract'!T676</f>
        <v>19.263996197740955</v>
      </c>
      <c r="Q682" s="105">
        <f ca="1">'Census Tract'!U676</f>
        <v>41.868663252409412</v>
      </c>
    </row>
    <row r="683" spans="1:17" x14ac:dyDescent="0.25">
      <c r="A683" s="80" t="s">
        <v>268</v>
      </c>
      <c r="B683" s="4" t="str">
        <f>'Census Tract'!A677</f>
        <v>Umatilla</v>
      </c>
      <c r="C683" s="4" t="str">
        <f>'Census Tract'!B677</f>
        <v>Adams</v>
      </c>
      <c r="D683" s="4">
        <f>'Census Tract'!C677</f>
        <v>41059950300</v>
      </c>
      <c r="E683" s="4">
        <f>'Census Tract'!D677</f>
        <v>0</v>
      </c>
      <c r="F683" s="29">
        <f ca="1">'Census Tract'!J677</f>
        <v>0.69913444159809424</v>
      </c>
      <c r="G683" s="29">
        <f ca="1">'Census Tract'!K677</f>
        <v>3.5266965090122153</v>
      </c>
      <c r="H683" s="29">
        <f ca="1">'Census Tract'!L677</f>
        <v>16.341159569899862</v>
      </c>
      <c r="I683" s="105">
        <f ca="1">'Census Tract'!M677</f>
        <v>35.547203368177669</v>
      </c>
      <c r="J683" s="29">
        <f ca="1">'Census Tract'!N677</f>
        <v>0.98149185747824641</v>
      </c>
      <c r="K683" s="29">
        <f ca="1">'Census Tract'!O677</f>
        <v>5.1300530934061763</v>
      </c>
      <c r="L683" s="29">
        <f ca="1">'Census Tract'!P677</f>
        <v>23.933956860566919</v>
      </c>
      <c r="M683" s="105">
        <f ca="1">'Census Tract'!Q677</f>
        <v>52.11602196483549</v>
      </c>
      <c r="N683" s="29">
        <f ca="1">'Census Tract'!R677</f>
        <v>0.67031457622930479</v>
      </c>
      <c r="O683" s="29">
        <f ca="1">'Census Tract'!S677</f>
        <v>3.4725183530070782</v>
      </c>
      <c r="P683" s="29">
        <f ca="1">'Census Tract'!T677</f>
        <v>16.001262712652974</v>
      </c>
      <c r="Q683" s="105">
        <f ca="1">'Census Tract'!U677</f>
        <v>34.777388515471479</v>
      </c>
    </row>
    <row r="684" spans="1:17" x14ac:dyDescent="0.25">
      <c r="A684" s="80" t="s">
        <v>268</v>
      </c>
      <c r="B684" s="4" t="str">
        <f>'Census Tract'!A678</f>
        <v>Umatilla</v>
      </c>
      <c r="C684" s="4" t="str">
        <f>'Census Tract'!B678</f>
        <v>Pendleton</v>
      </c>
      <c r="D684" s="4">
        <f>'Census Tract'!C678</f>
        <v>41059950500</v>
      </c>
      <c r="E684" s="4">
        <f>'Census Tract'!D678</f>
        <v>0</v>
      </c>
      <c r="F684" s="29">
        <f ca="1">'Census Tract'!J678</f>
        <v>1.7608968572998156</v>
      </c>
      <c r="G684" s="29">
        <f ca="1">'Census Tract'!K678</f>
        <v>8.882624613907689</v>
      </c>
      <c r="H684" s="29">
        <f ca="1">'Census Tract'!L678</f>
        <v>41.158173334297238</v>
      </c>
      <c r="I684" s="105">
        <f ca="1">'Census Tract'!M678</f>
        <v>89.53207705479474</v>
      </c>
      <c r="J684" s="29">
        <f ca="1">'Census Tract'!N678</f>
        <v>1.2940780151557596</v>
      </c>
      <c r="K684" s="29">
        <f ca="1">'Census Tract'!O678</f>
        <v>6.7638757002177856</v>
      </c>
      <c r="L684" s="29">
        <f ca="1">'Census Tract'!P678</f>
        <v>31.556458826386628</v>
      </c>
      <c r="M684" s="105">
        <f ca="1">'Census Tract'!Q678</f>
        <v>68.713966140634085</v>
      </c>
      <c r="N684" s="29">
        <f ca="1">'Census Tract'!R678</f>
        <v>0.88379679334835304</v>
      </c>
      <c r="O684" s="29">
        <f ca="1">'Census Tract'!S678</f>
        <v>4.5784482302248186</v>
      </c>
      <c r="P684" s="29">
        <f ca="1">'Census Tract'!T678</f>
        <v>21.097355147069848</v>
      </c>
      <c r="Q684" s="105">
        <f ca="1">'Census Tract'!U678</f>
        <v>45.85331356495692</v>
      </c>
    </row>
    <row r="685" spans="1:17" x14ac:dyDescent="0.25">
      <c r="A685" s="80" t="s">
        <v>268</v>
      </c>
      <c r="B685" s="4" t="str">
        <f>'Census Tract'!A679</f>
        <v>Umatilla</v>
      </c>
      <c r="C685" s="4" t="str">
        <f>'Census Tract'!B679</f>
        <v>Pendleton</v>
      </c>
      <c r="D685" s="4">
        <f>'Census Tract'!C679</f>
        <v>41059950600</v>
      </c>
      <c r="E685" s="4">
        <f>'Census Tract'!D679</f>
        <v>0</v>
      </c>
      <c r="F685" s="29">
        <f ca="1">'Census Tract'!J679</f>
        <v>7.50762831131492</v>
      </c>
      <c r="G685" s="29">
        <f ca="1">'Census Tract'!K679</f>
        <v>37.871294819854249</v>
      </c>
      <c r="H685" s="29">
        <f ca="1">'Census Tract'!L679</f>
        <v>175.47891353523235</v>
      </c>
      <c r="I685" s="105">
        <f ca="1">'Census Tract'!M679</f>
        <v>381.72227616904632</v>
      </c>
      <c r="J685" s="29">
        <f ca="1">'Census Tract'!N679</f>
        <v>1.3718660842108288</v>
      </c>
      <c r="K685" s="29">
        <f ca="1">'Census Tract'!O679</f>
        <v>7.1704577021422331</v>
      </c>
      <c r="L685" s="29">
        <f ca="1">'Census Tract'!P679</f>
        <v>33.453342916504596</v>
      </c>
      <c r="M685" s="105">
        <f ca="1">'Census Tract'!Q679</f>
        <v>72.844417844932579</v>
      </c>
      <c r="N685" s="29">
        <f ca="1">'Census Tract'!R679</f>
        <v>0.93692252857178571</v>
      </c>
      <c r="O685" s="29">
        <f ca="1">'Census Tract'!S679</f>
        <v>4.8536624313214345</v>
      </c>
      <c r="P685" s="29">
        <f ca="1">'Census Tract'!T679</f>
        <v>22.365534112974043</v>
      </c>
      <c r="Q685" s="105">
        <f ca="1">'Census Tract'!U679</f>
        <v>48.609593078418314</v>
      </c>
    </row>
    <row r="686" spans="1:17" x14ac:dyDescent="0.25">
      <c r="A686" s="80" t="s">
        <v>268</v>
      </c>
      <c r="B686" s="4" t="str">
        <f>'Census Tract'!A680</f>
        <v>Umatilla</v>
      </c>
      <c r="C686" s="4" t="str">
        <f>'Census Tract'!B680</f>
        <v>Hermiston</v>
      </c>
      <c r="D686" s="4">
        <f>'Census Tract'!C680</f>
        <v>41059951200</v>
      </c>
      <c r="E686" s="4">
        <f>'Census Tract'!D680</f>
        <v>1</v>
      </c>
      <c r="F686" s="29">
        <f ca="1">'Census Tract'!J680</f>
        <v>1.6976713387867948</v>
      </c>
      <c r="G686" s="29">
        <f ca="1">'Census Tract'!K680</f>
        <v>8.4366971399636288</v>
      </c>
      <c r="H686" s="29">
        <f ca="1">'Census Tract'!L680</f>
        <v>38.820485730177211</v>
      </c>
      <c r="I686" s="105">
        <f ca="1">'Census Tract'!M680</f>
        <v>84.315377751773184</v>
      </c>
      <c r="J686" s="29">
        <f ca="1">'Census Tract'!N680</f>
        <v>1.8014737420743452</v>
      </c>
      <c r="K686" s="29">
        <f ca="1">'Census Tract'!O680</f>
        <v>8.5724670816296378</v>
      </c>
      <c r="L686" s="29">
        <f ca="1">'Census Tract'!P680</f>
        <v>39.097225891408961</v>
      </c>
      <c r="M686" s="105">
        <f ca="1">'Census Tract'!Q680</f>
        <v>84.802570419543883</v>
      </c>
      <c r="N686" s="29">
        <f ca="1">'Census Tract'!R680</f>
        <v>0.75001364668698045</v>
      </c>
      <c r="O686" s="29">
        <f ca="1">'Census Tract'!S680</f>
        <v>3.5626663112438521</v>
      </c>
      <c r="P686" s="29">
        <f ca="1">'Census Tract'!T680</f>
        <v>15.631969200072039</v>
      </c>
      <c r="Q686" s="105">
        <f ca="1">'Census Tract'!U680</f>
        <v>33.582213256897646</v>
      </c>
    </row>
    <row r="687" spans="1:17" x14ac:dyDescent="0.25">
      <c r="A687" s="80" t="s">
        <v>268</v>
      </c>
      <c r="B687" s="4" t="str">
        <f>'Census Tract'!A681</f>
        <v>Umatilla</v>
      </c>
      <c r="C687" s="4" t="str">
        <f>'Census Tract'!B681</f>
        <v>Milton-Freewater</v>
      </c>
      <c r="D687" s="4">
        <f>'Census Tract'!C681</f>
        <v>41059950200</v>
      </c>
      <c r="E687" s="4">
        <f>'Census Tract'!D681</f>
        <v>1</v>
      </c>
      <c r="F687" s="29">
        <f ca="1">'Census Tract'!J681</f>
        <v>0.93697435836875897</v>
      </c>
      <c r="G687" s="29">
        <f ca="1">'Census Tract'!K681</f>
        <v>4.6563599849179793</v>
      </c>
      <c r="H687" s="29">
        <f ca="1">'Census Tract'!L681</f>
        <v>21.425701711257094</v>
      </c>
      <c r="I687" s="105">
        <f ca="1">'Census Tract'!M681</f>
        <v>46.535124416981603</v>
      </c>
      <c r="J687" s="29">
        <f ca="1">'Census Tract'!N681</f>
        <v>1.4272819877548353</v>
      </c>
      <c r="K687" s="29">
        <f ca="1">'Census Tract'!O681</f>
        <v>6.7918435725533328</v>
      </c>
      <c r="L687" s="29">
        <f ca="1">'Census Tract'!P681</f>
        <v>30.97617521848235</v>
      </c>
      <c r="M687" s="105">
        <f ca="1">'Census Tract'!Q681</f>
        <v>67.187868714508795</v>
      </c>
      <c r="N687" s="29">
        <f ca="1">'Census Tract'!R681</f>
        <v>0.59422512995055821</v>
      </c>
      <c r="O687" s="29">
        <f ca="1">'Census Tract'!S681</f>
        <v>2.8226497759352083</v>
      </c>
      <c r="P687" s="29">
        <f ca="1">'Census Tract'!T681</f>
        <v>12.384986553681568</v>
      </c>
      <c r="Q687" s="105">
        <f ca="1">'Census Tract'!U681</f>
        <v>26.606709257566063</v>
      </c>
    </row>
    <row r="688" spans="1:17" x14ac:dyDescent="0.25">
      <c r="A688" s="80" t="s">
        <v>268</v>
      </c>
      <c r="B688" s="4" t="str">
        <f>'Census Tract'!A682</f>
        <v>Umatilla</v>
      </c>
      <c r="C688" s="4" t="str">
        <f>'Census Tract'!B682</f>
        <v>Helix</v>
      </c>
      <c r="D688" s="4">
        <f>'Census Tract'!C682</f>
        <v>41059950400</v>
      </c>
      <c r="E688" s="4">
        <f>'Census Tract'!D682</f>
        <v>0</v>
      </c>
      <c r="F688" s="29">
        <f ca="1">'Census Tract'!J682</f>
        <v>3.6646937213438568</v>
      </c>
      <c r="G688" s="29">
        <f ca="1">'Census Tract'!K682</f>
        <v>18.4860904922948</v>
      </c>
      <c r="H688" s="29">
        <f ca="1">'Census Tract'!L682</f>
        <v>85.656407855409171</v>
      </c>
      <c r="I688" s="105">
        <f ca="1">'Census Tract'!M682</f>
        <v>186.32984622660163</v>
      </c>
      <c r="J688" s="29">
        <f ca="1">'Census Tract'!N682</f>
        <v>1.1800844393054739</v>
      </c>
      <c r="K688" s="29">
        <f ca="1">'Census Tract'!O682</f>
        <v>6.1680550706695154</v>
      </c>
      <c r="L688" s="29">
        <f ca="1">'Census Tract'!P682</f>
        <v>28.776693201236778</v>
      </c>
      <c r="M688" s="105">
        <f ca="1">'Census Tract'!Q682</f>
        <v>62.661046131569918</v>
      </c>
      <c r="N688" s="29">
        <f ca="1">'Census Tract'!R682</f>
        <v>0.80594433343567262</v>
      </c>
      <c r="O688" s="29">
        <f ca="1">'Census Tract'!S682</f>
        <v>4.1751389401385328</v>
      </c>
      <c r="P688" s="29">
        <f ca="1">'Census Tract'!T682</f>
        <v>19.238917768463693</v>
      </c>
      <c r="Q688" s="105">
        <f ca="1">'Census Tract'!U682</f>
        <v>41.814157411589527</v>
      </c>
    </row>
    <row r="689" spans="1:17" x14ac:dyDescent="0.25">
      <c r="A689" s="80" t="s">
        <v>268</v>
      </c>
      <c r="B689" s="4" t="str">
        <f>'Census Tract'!A683</f>
        <v>Umatilla</v>
      </c>
      <c r="C689" s="4" t="str">
        <f>'Census Tract'!B683</f>
        <v>Weston</v>
      </c>
      <c r="D689" s="4">
        <f>'Census Tract'!C683</f>
        <v>41059950100</v>
      </c>
      <c r="E689" s="4">
        <f>'Census Tract'!D683</f>
        <v>0</v>
      </c>
      <c r="F689" s="29">
        <f ca="1">'Census Tract'!J683</f>
        <v>1.9591129956869673</v>
      </c>
      <c r="G689" s="29">
        <f ca="1">'Census Tract'!K683</f>
        <v>9.8825012065726909</v>
      </c>
      <c r="H689" s="29">
        <f ca="1">'Census Tract'!L683</f>
        <v>45.791161432136974</v>
      </c>
      <c r="I689" s="105">
        <f ca="1">'Census Tract'!M683</f>
        <v>99.610295152585763</v>
      </c>
      <c r="J689" s="29">
        <f ca="1">'Census Tract'!N683</f>
        <v>1.4317306350504442</v>
      </c>
      <c r="K689" s="29">
        <f ca="1">'Census Tract'!O683</f>
        <v>7.4833572151439984</v>
      </c>
      <c r="L689" s="29">
        <f ca="1">'Census Tract'!P683</f>
        <v>34.913156939775114</v>
      </c>
      <c r="M689" s="105">
        <f ca="1">'Census Tract'!Q683</f>
        <v>76.023152566673829</v>
      </c>
      <c r="N689" s="29">
        <f ca="1">'Census Tract'!R683</f>
        <v>0.97780731097875939</v>
      </c>
      <c r="O689" s="29">
        <f ca="1">'Census Tract'!S683</f>
        <v>5.0654632220271258</v>
      </c>
      <c r="P689" s="29">
        <f ca="1">'Census Tract'!T683</f>
        <v>23.341505943877277</v>
      </c>
      <c r="Q689" s="105">
        <f ca="1">'Census Tract'!U683</f>
        <v>50.730785146381699</v>
      </c>
    </row>
    <row r="690" spans="1:17" x14ac:dyDescent="0.25">
      <c r="A690" s="80" t="s">
        <v>268</v>
      </c>
      <c r="B690" s="4" t="str">
        <f>'Census Tract'!A684</f>
        <v>Umatilla</v>
      </c>
      <c r="C690" s="4" t="str">
        <f>'Census Tract'!B684</f>
        <v>Undefined</v>
      </c>
      <c r="D690" s="4">
        <f>'Census Tract'!C684</f>
        <v>41059940000</v>
      </c>
      <c r="E690" s="4">
        <f>'Census Tract'!D684</f>
        <v>0</v>
      </c>
      <c r="F690" s="29">
        <f ca="1">'Census Tract'!J684</f>
        <v>3.3097485433017475</v>
      </c>
      <c r="G690" s="29">
        <f ca="1">'Census Tract'!K684</f>
        <v>16.695613803103981</v>
      </c>
      <c r="H690" s="29">
        <f ca="1">'Census Tract'!L684</f>
        <v>77.360126842998469</v>
      </c>
      <c r="I690" s="105">
        <f ca="1">'Census Tract'!M684</f>
        <v>168.28280451660373</v>
      </c>
      <c r="J690" s="29">
        <f ca="1">'Census Tract'!N684</f>
        <v>0.8649889890777972</v>
      </c>
      <c r="K690" s="29">
        <f ca="1">'Census Tract'!O684</f>
        <v>4.5211169154087303</v>
      </c>
      <c r="L690" s="29">
        <f ca="1">'Census Tract'!P684</f>
        <v>21.093001426058429</v>
      </c>
      <c r="M690" s="105">
        <f ca="1">'Census Tract'!Q684</f>
        <v>45.929861578213306</v>
      </c>
      <c r="N690" s="29">
        <f ca="1">'Census Tract'!R684</f>
        <v>0.59074838292232013</v>
      </c>
      <c r="O690" s="29">
        <f ca="1">'Census Tract'!S684</f>
        <v>3.0603311854660631</v>
      </c>
      <c r="P690" s="29">
        <f ca="1">'Census Tract'!T684</f>
        <v>14.101916335146688</v>
      </c>
      <c r="Q690" s="105">
        <f ca="1">'Census Tract'!U684</f>
        <v>30.649320119734362</v>
      </c>
    </row>
    <row r="691" spans="1:17" x14ac:dyDescent="0.25">
      <c r="A691" s="80" t="s">
        <v>268</v>
      </c>
      <c r="B691" s="4" t="str">
        <f>'Census Tract'!A685</f>
        <v>Umatilla</v>
      </c>
      <c r="C691" s="4" t="str">
        <f>'Census Tract'!B685</f>
        <v>Hermiston</v>
      </c>
      <c r="D691" s="4">
        <f>'Census Tract'!C685</f>
        <v>41059951100</v>
      </c>
      <c r="E691" s="4">
        <f>'Census Tract'!D685</f>
        <v>0</v>
      </c>
      <c r="F691" s="29">
        <f ca="1">'Census Tract'!J685</f>
        <v>4.1271980442472112</v>
      </c>
      <c r="G691" s="29">
        <f ca="1">'Census Tract'!K685</f>
        <v>20.819135875179803</v>
      </c>
      <c r="H691" s="29">
        <f ca="1">'Census Tract'!L685</f>
        <v>96.466713417035223</v>
      </c>
      <c r="I691" s="105">
        <f ca="1">'Census Tract'!M685</f>
        <v>209.84568845478069</v>
      </c>
      <c r="J691" s="29">
        <f ca="1">'Census Tract'!N685</f>
        <v>1.3933743060693733</v>
      </c>
      <c r="K691" s="29">
        <f ca="1">'Census Tract'!O685</f>
        <v>7.2828766888494547</v>
      </c>
      <c r="L691" s="29">
        <f ca="1">'Census Tract'!P685</f>
        <v>33.977826996721554</v>
      </c>
      <c r="M691" s="105">
        <f ca="1">'Census Tract'!Q685</f>
        <v>73.986478224001303</v>
      </c>
      <c r="N691" s="29">
        <f ca="1">'Census Tract'!R685</f>
        <v>0.95161167195153684</v>
      </c>
      <c r="O691" s="29">
        <f ca="1">'Census Tract'!S685</f>
        <v>4.9297585237905457</v>
      </c>
      <c r="P691" s="29">
        <f ca="1">'Census Tract'!T685</f>
        <v>22.716182674975208</v>
      </c>
      <c r="Q691" s="105">
        <f ca="1">'Census Tract'!U685</f>
        <v>49.371698013015944</v>
      </c>
    </row>
    <row r="692" spans="1:17" x14ac:dyDescent="0.25">
      <c r="A692" s="80" t="s">
        <v>268</v>
      </c>
      <c r="B692" s="4" t="str">
        <f>'Census Tract'!A686</f>
        <v>Umatilla</v>
      </c>
      <c r="C692" s="4" t="str">
        <f>'Census Tract'!B686</f>
        <v>Hermiston</v>
      </c>
      <c r="D692" s="4">
        <f>'Census Tract'!C686</f>
        <v>41059951000</v>
      </c>
      <c r="E692" s="4">
        <f>'Census Tract'!D686</f>
        <v>0</v>
      </c>
      <c r="F692" s="29">
        <f ca="1">'Census Tract'!J686</f>
        <v>5.5039550984711507</v>
      </c>
      <c r="G692" s="29">
        <f ca="1">'Census Tract'!K686</f>
        <v>27.764015154465394</v>
      </c>
      <c r="H692" s="29">
        <f ca="1">'Census Tract'!L686</f>
        <v>128.64622764699189</v>
      </c>
      <c r="I692" s="105">
        <f ca="1">'Census Tract'!M686</f>
        <v>279.84633508749977</v>
      </c>
      <c r="J692" s="29">
        <f ca="1">'Census Tract'!N686</f>
        <v>1.5281591630495852</v>
      </c>
      <c r="K692" s="29">
        <f ca="1">'Census Tract'!O686</f>
        <v>7.9873690055480377</v>
      </c>
      <c r="L692" s="29">
        <f ca="1">'Census Tract'!P686</f>
        <v>37.26459389941445</v>
      </c>
      <c r="M692" s="105">
        <f ca="1">'Census Tract'!Q686</f>
        <v>81.14338993283188</v>
      </c>
      <c r="N692" s="29">
        <f ca="1">'Census Tract'!R686</f>
        <v>1.0436636371313097</v>
      </c>
      <c r="O692" s="29">
        <f ca="1">'Census Tract'!S686</f>
        <v>5.4066273699303045</v>
      </c>
      <c r="P692" s="29">
        <f ca="1">'Census Tract'!T686</f>
        <v>24.91358033018248</v>
      </c>
      <c r="Q692" s="105">
        <f ca="1">'Census Tract'!U686</f>
        <v>54.147555603161031</v>
      </c>
    </row>
    <row r="693" spans="1:17" x14ac:dyDescent="0.25">
      <c r="A693" s="80" t="s">
        <v>268</v>
      </c>
      <c r="B693" s="4" t="str">
        <f>'Census Tract'!A687</f>
        <v>Umatilla</v>
      </c>
      <c r="C693" s="4" t="str">
        <f>'Census Tract'!B687</f>
        <v>Pendleton</v>
      </c>
      <c r="D693" s="4">
        <f>'Census Tract'!C687</f>
        <v>41059950700</v>
      </c>
      <c r="E693" s="4">
        <f>'Census Tract'!D687</f>
        <v>1</v>
      </c>
      <c r="F693" s="29">
        <f ca="1">'Census Tract'!J687</f>
        <v>0.31800038351906035</v>
      </c>
      <c r="G693" s="29">
        <f ca="1">'Census Tract'!K687</f>
        <v>1.5803252754799126</v>
      </c>
      <c r="H693" s="29">
        <f ca="1">'Census Tract'!L687</f>
        <v>7.2716839052101845</v>
      </c>
      <c r="I693" s="105">
        <f ca="1">'Census Tract'!M687</f>
        <v>15.793588457928013</v>
      </c>
      <c r="J693" s="29">
        <f ca="1">'Census Tract'!N687</f>
        <v>0.49045075313265218</v>
      </c>
      <c r="K693" s="29">
        <f ca="1">'Census Tract'!O687</f>
        <v>2.3338519114627285</v>
      </c>
      <c r="L693" s="29">
        <f ca="1">'Census Tract'!P687</f>
        <v>10.644209480266523</v>
      </c>
      <c r="M693" s="105">
        <f ca="1">'Census Tract'!Q687</f>
        <v>23.087477523795975</v>
      </c>
      <c r="N693" s="29">
        <f ca="1">'Census Tract'!R687</f>
        <v>0.20419101832360531</v>
      </c>
      <c r="O693" s="29">
        <f ca="1">'Census Tract'!S687</f>
        <v>0.96993496752158881</v>
      </c>
      <c r="P693" s="29">
        <f ca="1">'Census Tract'!T687</f>
        <v>4.2557995090695888</v>
      </c>
      <c r="Q693" s="105">
        <f ca="1">'Census Tract'!U687</f>
        <v>9.1427487390083026</v>
      </c>
    </row>
    <row r="694" spans="1:17" x14ac:dyDescent="0.25">
      <c r="A694" s="80" t="s">
        <v>268</v>
      </c>
      <c r="B694" s="4" t="str">
        <f>'Census Tract'!A688</f>
        <v>Umatilla</v>
      </c>
      <c r="C694" s="4" t="str">
        <f>'Census Tract'!B688</f>
        <v>Pilot Rock</v>
      </c>
      <c r="D694" s="4">
        <f>'Census Tract'!C688</f>
        <v>41059951400</v>
      </c>
      <c r="E694" s="4">
        <f>'Census Tract'!D688</f>
        <v>0</v>
      </c>
      <c r="F694" s="29">
        <f ca="1">'Census Tract'!J688</f>
        <v>0.50399142163554933</v>
      </c>
      <c r="G694" s="29">
        <f ca="1">'Census Tract'!K688</f>
        <v>2.5423218790241906</v>
      </c>
      <c r="H694" s="29">
        <f ca="1">'Census Tract'!L688</f>
        <v>11.780000744894846</v>
      </c>
      <c r="I694" s="105">
        <f ca="1">'Census Tract'!M688</f>
        <v>25.625236713763243</v>
      </c>
      <c r="J694" s="29">
        <f ca="1">'Census Tract'!N688</f>
        <v>0.70224344368147729</v>
      </c>
      <c r="K694" s="29">
        <f ca="1">'Census Tract'!O688</f>
        <v>3.6704799159907595</v>
      </c>
      <c r="L694" s="29">
        <f ca="1">'Census Tract'!P688</f>
        <v>17.124405219083489</v>
      </c>
      <c r="M694" s="105">
        <f ca="1">'Census Tract'!Q688</f>
        <v>37.2882713765934</v>
      </c>
      <c r="N694" s="29">
        <f ca="1">'Census Tract'!R688</f>
        <v>0.47960053134887076</v>
      </c>
      <c r="O694" s="29">
        <f ca="1">'Census Tract'!S688</f>
        <v>2.4845374191164593</v>
      </c>
      <c r="P694" s="29">
        <f ca="1">'Census Tract'!T688</f>
        <v>11.448675549337903</v>
      </c>
      <c r="Q694" s="105">
        <f ca="1">'Census Tract'!U688</f>
        <v>24.882726114612353</v>
      </c>
    </row>
    <row r="695" spans="1:17" x14ac:dyDescent="0.25">
      <c r="A695" s="80" t="s">
        <v>268</v>
      </c>
      <c r="B695" s="4" t="str">
        <f>'Census Tract'!A689</f>
        <v>Umatilla</v>
      </c>
      <c r="C695" s="4" t="str">
        <f>'Census Tract'!B689</f>
        <v>Umatilla</v>
      </c>
      <c r="D695" s="4">
        <f>'Census Tract'!C689</f>
        <v>41059950900</v>
      </c>
      <c r="E695" s="4">
        <f>'Census Tract'!D689</f>
        <v>0</v>
      </c>
      <c r="F695" s="29">
        <f ca="1">'Census Tract'!J689</f>
        <v>3.7630335109312809</v>
      </c>
      <c r="G695" s="29">
        <f ca="1">'Census Tract'!K689</f>
        <v>18.982153297958053</v>
      </c>
      <c r="H695" s="29">
        <f ca="1">'Census Tract'!L689</f>
        <v>87.954944586120348</v>
      </c>
      <c r="I695" s="105">
        <f ca="1">'Census Tract'!M689</f>
        <v>191.32989241465299</v>
      </c>
      <c r="J695" s="29">
        <f ca="1">'Census Tract'!N689</f>
        <v>1.4173918204780813</v>
      </c>
      <c r="K695" s="29">
        <f ca="1">'Census Tract'!O689</f>
        <v>7.4084112240058522</v>
      </c>
      <c r="L695" s="29">
        <f ca="1">'Census Tract'!P689</f>
        <v>34.563500886297156</v>
      </c>
      <c r="M695" s="105">
        <f ca="1">'Census Tract'!Q689</f>
        <v>75.261778980628023</v>
      </c>
      <c r="N695" s="29">
        <f ca="1">'Census Tract'!R689</f>
        <v>0.96801454872559223</v>
      </c>
      <c r="O695" s="29">
        <f ca="1">'Census Tract'!S689</f>
        <v>5.0147324937143862</v>
      </c>
      <c r="P695" s="29">
        <f ca="1">'Census Tract'!T689</f>
        <v>23.107740235876506</v>
      </c>
      <c r="Q695" s="105">
        <f ca="1">'Census Tract'!U689</f>
        <v>50.22271518998329</v>
      </c>
    </row>
    <row r="696" spans="1:17" x14ac:dyDescent="0.25">
      <c r="A696" s="80" t="s">
        <v>268</v>
      </c>
      <c r="B696" s="4" t="str">
        <f>'Census Tract'!A690</f>
        <v>Umatilla</v>
      </c>
      <c r="C696" s="4" t="str">
        <f>'Census Tract'!B690</f>
        <v>Echo</v>
      </c>
      <c r="D696" s="4">
        <f>'Census Tract'!C690</f>
        <v>41059951300</v>
      </c>
      <c r="E696" s="4">
        <f>'Census Tract'!D690</f>
        <v>0</v>
      </c>
      <c r="F696" s="29">
        <f ca="1">'Census Tract'!J690</f>
        <v>2.7857818519062527</v>
      </c>
      <c r="G696" s="29">
        <f ca="1">'Census Tract'!K690</f>
        <v>14.052529166679443</v>
      </c>
      <c r="H696" s="29">
        <f ca="1">'Census Tract'!L690</f>
        <v>65.113235824677915</v>
      </c>
      <c r="I696" s="105">
        <f ca="1">'Census Tract'!M690</f>
        <v>141.64193342089257</v>
      </c>
      <c r="J696" s="29">
        <f ca="1">'Census Tract'!N690</f>
        <v>1.2686266192898155</v>
      </c>
      <c r="K696" s="29">
        <f ca="1">'Census Tract'!O690</f>
        <v>6.6308465659475742</v>
      </c>
      <c r="L696" s="29">
        <f ca="1">'Census Tract'!P690</f>
        <v>30.935819331463232</v>
      </c>
      <c r="M696" s="105">
        <f ca="1">'Census Tract'!Q690</f>
        <v>67.362528025402781</v>
      </c>
      <c r="N696" s="29">
        <f ca="1">'Census Tract'!R690</f>
        <v>0.86641464034898097</v>
      </c>
      <c r="O696" s="29">
        <f ca="1">'Census Tract'!S690</f>
        <v>4.4884011874697043</v>
      </c>
      <c r="P696" s="29">
        <f ca="1">'Census Tract'!T690</f>
        <v>20.682421015368472</v>
      </c>
      <c r="Q696" s="105">
        <f ca="1">'Census Tract'!U690</f>
        <v>44.951489392349735</v>
      </c>
    </row>
    <row r="697" spans="1:17" x14ac:dyDescent="0.25">
      <c r="A697" s="80" t="s">
        <v>268</v>
      </c>
      <c r="B697" s="4" t="str">
        <f>'Census Tract'!A691</f>
        <v>Umatilla</v>
      </c>
      <c r="C697" s="4" t="str">
        <f>'Census Tract'!B691</f>
        <v>Umatilla</v>
      </c>
      <c r="D697" s="4">
        <f>'Census Tract'!C691</f>
        <v>41059950800</v>
      </c>
      <c r="E697" s="4">
        <f>'Census Tract'!D691</f>
        <v>0</v>
      </c>
      <c r="F697" s="29">
        <f ca="1">'Census Tract'!J691</f>
        <v>2.5107377529039256</v>
      </c>
      <c r="G697" s="29">
        <f ca="1">'Census Tract'!K691</f>
        <v>12.665103507090022</v>
      </c>
      <c r="H697" s="29">
        <f ca="1">'Census Tract'!L691</f>
        <v>58.684515905970059</v>
      </c>
      <c r="I697" s="105">
        <f ca="1">'Census Tract'!M691</f>
        <v>127.6574292386864</v>
      </c>
      <c r="J697" s="29">
        <f ca="1">'Census Tract'!N691</f>
        <v>1.6582839052937797</v>
      </c>
      <c r="K697" s="29">
        <f ca="1">'Census Tract'!O691</f>
        <v>8.6675038751267248</v>
      </c>
      <c r="L697" s="29">
        <f ca="1">'Census Tract'!P691</f>
        <v>40.43772258472702</v>
      </c>
      <c r="M697" s="105">
        <f ca="1">'Census Tract'!Q691</f>
        <v>88.052855226197593</v>
      </c>
      <c r="N697" s="29">
        <f ca="1">'Census Tract'!R691</f>
        <v>1.1325329545788037</v>
      </c>
      <c r="O697" s="29">
        <f ca="1">'Census Tract'!S691</f>
        <v>5.8670087293684245</v>
      </c>
      <c r="P697" s="29">
        <f ca="1">'Census Tract'!T691</f>
        <v>27.035004130289508</v>
      </c>
      <c r="Q697" s="105">
        <f ca="1">'Census Tract'!U691</f>
        <v>58.758290457476654</v>
      </c>
    </row>
    <row r="698" spans="1:17" x14ac:dyDescent="0.25">
      <c r="A698" s="80" t="s">
        <v>268</v>
      </c>
      <c r="B698" s="4" t="str">
        <f>'Census Tract'!A692</f>
        <v>Union</v>
      </c>
      <c r="C698" s="4" t="str">
        <f>'Census Tract'!B692</f>
        <v>North Powder</v>
      </c>
      <c r="D698" s="4">
        <f>'Census Tract'!C692</f>
        <v>41061970200</v>
      </c>
      <c r="E698" s="4">
        <f>'Census Tract'!D692</f>
        <v>0</v>
      </c>
      <c r="F698" s="29">
        <f ca="1">'Census Tract'!J692</f>
        <v>0.97110542217581453</v>
      </c>
      <c r="G698" s="29">
        <f ca="1">'Census Tract'!K692</f>
        <v>4.8986202059246597</v>
      </c>
      <c r="H698" s="29">
        <f ca="1">'Census Tract'!L692</f>
        <v>22.698050215772994</v>
      </c>
      <c r="I698" s="105">
        <f ca="1">'Census Tract'!M692</f>
        <v>49.375456107007224</v>
      </c>
      <c r="J698" s="29">
        <f ca="1">'Census Tract'!N692</f>
        <v>1.0536017360918124</v>
      </c>
      <c r="K698" s="29">
        <f ca="1">'Census Tract'!O692</f>
        <v>5.5069563789791456</v>
      </c>
      <c r="L698" s="29">
        <f ca="1">'Census Tract'!P692</f>
        <v>25.692376668951376</v>
      </c>
      <c r="M698" s="105">
        <f ca="1">'Census Tract'!Q692</f>
        <v>55.94496867394205</v>
      </c>
      <c r="N698" s="29">
        <f ca="1">'Census Tract'!R692</f>
        <v>0.71956236402959262</v>
      </c>
      <c r="O698" s="29">
        <f ca="1">'Census Tract'!S692</f>
        <v>3.7276431153887875</v>
      </c>
      <c r="P698" s="29">
        <f ca="1">'Census Tract'!T692</f>
        <v>17.17687013423442</v>
      </c>
      <c r="Q698" s="105">
        <f ca="1">'Census Tract'!U692</f>
        <v>37.332471622111569</v>
      </c>
    </row>
    <row r="699" spans="1:17" x14ac:dyDescent="0.25">
      <c r="A699" s="80" t="s">
        <v>268</v>
      </c>
      <c r="B699" s="4" t="str">
        <f>'Census Tract'!A693</f>
        <v>Union</v>
      </c>
      <c r="C699" s="4" t="str">
        <f>'Census Tract'!B693</f>
        <v>Island City</v>
      </c>
      <c r="D699" s="4">
        <f>'Census Tract'!C693</f>
        <v>41061970400</v>
      </c>
      <c r="E699" s="4">
        <f>'Census Tract'!D693</f>
        <v>0</v>
      </c>
      <c r="F699" s="29">
        <f ca="1">'Census Tract'!J693</f>
        <v>2.2618151605107579</v>
      </c>
      <c r="G699" s="29">
        <f ca="1">'Census Tract'!K693</f>
        <v>11.409444530254904</v>
      </c>
      <c r="H699" s="29">
        <f ca="1">'Census Tract'!L693</f>
        <v>52.866344806357354</v>
      </c>
      <c r="I699" s="105">
        <f ca="1">'Census Tract'!M693</f>
        <v>115.00106232518138</v>
      </c>
      <c r="J699" s="29">
        <f ca="1">'Census Tract'!N693</f>
        <v>0.84910926019586941</v>
      </c>
      <c r="K699" s="29">
        <f ca="1">'Census Tract'!O693</f>
        <v>4.4381168867763066</v>
      </c>
      <c r="L699" s="29">
        <f ca="1">'Census Tract'!P693</f>
        <v>20.705769740821566</v>
      </c>
      <c r="M699" s="105">
        <f ca="1">'Census Tract'!Q693</f>
        <v>45.086667319493209</v>
      </c>
      <c r="N699" s="29">
        <f ca="1">'Census Tract'!R693</f>
        <v>0.57990324584347119</v>
      </c>
      <c r="O699" s="29">
        <f ca="1">'Census Tract'!S693</f>
        <v>3.0041487020729258</v>
      </c>
      <c r="P699" s="29">
        <f ca="1">'Census Tract'!T693</f>
        <v>13.843029099649614</v>
      </c>
      <c r="Q699" s="105">
        <f ca="1">'Census Tract'!U693</f>
        <v>30.086650652189238</v>
      </c>
    </row>
    <row r="700" spans="1:17" x14ac:dyDescent="0.25">
      <c r="A700" s="80" t="s">
        <v>268</v>
      </c>
      <c r="B700" s="4" t="str">
        <f>'Census Tract'!A694</f>
        <v>Union</v>
      </c>
      <c r="C700" s="4" t="str">
        <f>'Census Tract'!B694</f>
        <v>La Grande</v>
      </c>
      <c r="D700" s="4">
        <f>'Census Tract'!C694</f>
        <v>41061970500</v>
      </c>
      <c r="E700" s="4">
        <f>'Census Tract'!D694</f>
        <v>0</v>
      </c>
      <c r="F700" s="29">
        <f ca="1">'Census Tract'!J694</f>
        <v>0.9526667116281724</v>
      </c>
      <c r="G700" s="29">
        <f ca="1">'Census Tract'!K694</f>
        <v>4.805608429862799</v>
      </c>
      <c r="H700" s="29">
        <f ca="1">'Census Tract'!L694</f>
        <v>22.267074578764646</v>
      </c>
      <c r="I700" s="105">
        <f ca="1">'Census Tract'!M694</f>
        <v>48.437947446747593</v>
      </c>
      <c r="J700" s="29">
        <f ca="1">'Census Tract'!N694</f>
        <v>0.84300979859143799</v>
      </c>
      <c r="K700" s="29">
        <f ca="1">'Census Tract'!O694</f>
        <v>4.4062362739790482</v>
      </c>
      <c r="L700" s="29">
        <f ca="1">'Census Tract'!P694</f>
        <v>20.557032642494306</v>
      </c>
      <c r="M700" s="105">
        <f ca="1">'Census Tract'!Q694</f>
        <v>44.762793338748274</v>
      </c>
      <c r="N700" s="29">
        <f ca="1">'Census Tract'!R694</f>
        <v>0.57573758925707197</v>
      </c>
      <c r="O700" s="29">
        <f ca="1">'Census Tract'!S694</f>
        <v>2.9825688059143682</v>
      </c>
      <c r="P700" s="29">
        <f ca="1">'Census Tract'!T694</f>
        <v>13.743589571145517</v>
      </c>
      <c r="Q700" s="105">
        <f ca="1">'Census Tract'!U694</f>
        <v>29.870527263761421</v>
      </c>
    </row>
    <row r="701" spans="1:17" x14ac:dyDescent="0.25">
      <c r="A701" s="80" t="s">
        <v>268</v>
      </c>
      <c r="B701" s="4" t="str">
        <f>'Census Tract'!A695</f>
        <v>Union</v>
      </c>
      <c r="C701" s="4" t="str">
        <f>'Census Tract'!B695</f>
        <v>La Grande</v>
      </c>
      <c r="D701" s="4">
        <f>'Census Tract'!C695</f>
        <v>41061970600</v>
      </c>
      <c r="E701" s="4">
        <f>'Census Tract'!D695</f>
        <v>0</v>
      </c>
      <c r="F701" s="29">
        <f ca="1">'Census Tract'!J695</f>
        <v>2.2787173118460964</v>
      </c>
      <c r="G701" s="29">
        <f ca="1">'Census Tract'!K695</f>
        <v>11.494705324978275</v>
      </c>
      <c r="H701" s="29">
        <f ca="1">'Census Tract'!L695</f>
        <v>53.261405806948339</v>
      </c>
      <c r="I701" s="105">
        <f ca="1">'Census Tract'!M695</f>
        <v>115.86044526375271</v>
      </c>
      <c r="J701" s="29">
        <f ca="1">'Census Tract'!N695</f>
        <v>0.97366668664426159</v>
      </c>
      <c r="K701" s="29">
        <f ca="1">'Census Tract'!O695</f>
        <v>5.0891525586361199</v>
      </c>
      <c r="L701" s="29">
        <f ca="1">'Census Tract'!P695</f>
        <v>23.74313785403093</v>
      </c>
      <c r="M701" s="105">
        <f ca="1">'Census Tract'!Q695</f>
        <v>51.700514926284654</v>
      </c>
      <c r="N701" s="29">
        <f ca="1">'Census Tract'!R695</f>
        <v>0.66497033823941321</v>
      </c>
      <c r="O701" s="29">
        <f ca="1">'Census Tract'!S695</f>
        <v>3.4448328973108446</v>
      </c>
      <c r="P701" s="29">
        <f ca="1">'Census Tract'!T695</f>
        <v>15.873688944891223</v>
      </c>
      <c r="Q701" s="105">
        <f ca="1">'Census Tract'!U695</f>
        <v>34.500117742189026</v>
      </c>
    </row>
    <row r="702" spans="1:17" x14ac:dyDescent="0.25">
      <c r="A702" s="80" t="s">
        <v>268</v>
      </c>
      <c r="B702" s="4" t="str">
        <f>'Census Tract'!A696</f>
        <v>Union</v>
      </c>
      <c r="C702" s="4" t="str">
        <f>'Census Tract'!B696</f>
        <v>Cove</v>
      </c>
      <c r="D702" s="4">
        <f>'Census Tract'!C696</f>
        <v>41061970300</v>
      </c>
      <c r="E702" s="4">
        <f>'Census Tract'!D696</f>
        <v>0</v>
      </c>
      <c r="F702" s="29">
        <f ca="1">'Census Tract'!J696</f>
        <v>0.53472260588161935</v>
      </c>
      <c r="G702" s="29">
        <f ca="1">'Census Tract'!K696</f>
        <v>2.697341505793958</v>
      </c>
      <c r="H702" s="29">
        <f ca="1">'Census Tract'!L696</f>
        <v>12.498293473242091</v>
      </c>
      <c r="I702" s="105">
        <f ca="1">'Census Tract'!M696</f>
        <v>27.187751147529294</v>
      </c>
      <c r="J702" s="29">
        <f ca="1">'Census Tract'!N696</f>
        <v>0.75729631183442581</v>
      </c>
      <c r="K702" s="29">
        <f ca="1">'Census Tract'!O696</f>
        <v>3.9582297678280938</v>
      </c>
      <c r="L702" s="29">
        <f ca="1">'Census Tract'!P696</f>
        <v>18.466884997579616</v>
      </c>
      <c r="M702" s="105">
        <f ca="1">'Census Tract'!Q696</f>
        <v>40.211511609332511</v>
      </c>
      <c r="N702" s="29">
        <f ca="1">'Census Tract'!R696</f>
        <v>0.51719915196398814</v>
      </c>
      <c r="O702" s="29">
        <f ca="1">'Census Tract'!S696</f>
        <v>2.6793144756862128</v>
      </c>
      <c r="P702" s="29">
        <f ca="1">'Census Tract'!T696</f>
        <v>12.346202512693173</v>
      </c>
      <c r="Q702" s="105">
        <f ca="1">'Census Tract'!U696</f>
        <v>26.833424910591464</v>
      </c>
    </row>
    <row r="703" spans="1:17" x14ac:dyDescent="0.25">
      <c r="A703" s="80" t="s">
        <v>268</v>
      </c>
      <c r="B703" s="4" t="str">
        <f>'Census Tract'!A697</f>
        <v>Union</v>
      </c>
      <c r="C703" s="4" t="str">
        <f>'Census Tract'!B697</f>
        <v>La Grande</v>
      </c>
      <c r="D703" s="4">
        <f>'Census Tract'!C697</f>
        <v>41061970700</v>
      </c>
      <c r="E703" s="4">
        <f>'Census Tract'!D697</f>
        <v>1</v>
      </c>
      <c r="F703" s="29">
        <f ca="1">'Census Tract'!J697</f>
        <v>0.94498696645742819</v>
      </c>
      <c r="G703" s="29">
        <f ca="1">'Census Tract'!K697</f>
        <v>4.6961792044576303</v>
      </c>
      <c r="H703" s="29">
        <f ca="1">'Census Tract'!L697</f>
        <v>21.608925242726958</v>
      </c>
      <c r="I703" s="105">
        <f ca="1">'Census Tract'!M697</f>
        <v>46.933073102535694</v>
      </c>
      <c r="J703" s="29">
        <f ca="1">'Census Tract'!N697</f>
        <v>0.55108047542353988</v>
      </c>
      <c r="K703" s="29">
        <f ca="1">'Census Tract'!O697</f>
        <v>2.6223636373724877</v>
      </c>
      <c r="L703" s="29">
        <f ca="1">'Census Tract'!P697</f>
        <v>11.960051000893252</v>
      </c>
      <c r="M703" s="105">
        <f ca="1">'Census Tract'!Q697</f>
        <v>25.941560918966665</v>
      </c>
      <c r="N703" s="29">
        <f ca="1">'Census Tract'!R697</f>
        <v>0.22943319535397746</v>
      </c>
      <c r="O703" s="29">
        <f ca="1">'Census Tract'!S697</f>
        <v>1.0898387241076239</v>
      </c>
      <c r="P703" s="29">
        <f ca="1">'Census Tract'!T697</f>
        <v>4.7819031814821313</v>
      </c>
      <c r="Q703" s="105">
        <f ca="1">'Census Tract'!U697</f>
        <v>10.272979069945341</v>
      </c>
    </row>
    <row r="704" spans="1:17" x14ac:dyDescent="0.25">
      <c r="A704" s="80" t="s">
        <v>268</v>
      </c>
      <c r="B704" s="4" t="str">
        <f>'Census Tract'!A698</f>
        <v>Union</v>
      </c>
      <c r="C704" s="4" t="str">
        <f>'Census Tract'!B698</f>
        <v>Island City</v>
      </c>
      <c r="D704" s="4">
        <f>'Census Tract'!C698</f>
        <v>41061970800</v>
      </c>
      <c r="E704" s="4">
        <f>'Census Tract'!D698</f>
        <v>0</v>
      </c>
      <c r="F704" s="29">
        <f ca="1">'Census Tract'!J698</f>
        <v>5.1059862624845431</v>
      </c>
      <c r="G704" s="29">
        <f ca="1">'Census Tract'!K698</f>
        <v>25.756510987796904</v>
      </c>
      <c r="H704" s="29">
        <f ca="1">'Census Tract'!L698</f>
        <v>119.34433681489503</v>
      </c>
      <c r="I704" s="105">
        <f ca="1">'Census Tract'!M698</f>
        <v>259.61177317022941</v>
      </c>
      <c r="J704" s="29">
        <f ca="1">'Census Tract'!N698</f>
        <v>0.98458151267324456</v>
      </c>
      <c r="K704" s="29">
        <f ca="1">'Census Tract'!O698</f>
        <v>5.1462020762733207</v>
      </c>
      <c r="L704" s="29">
        <f ca="1">'Census Tract'!P698</f>
        <v>24.009298977353403</v>
      </c>
      <c r="M704" s="105">
        <f ca="1">'Census Tract'!Q698</f>
        <v>52.280078891828239</v>
      </c>
      <c r="N704" s="29">
        <f ca="1">'Census Tract'!R698</f>
        <v>0.672424671078233</v>
      </c>
      <c r="O704" s="29">
        <f ca="1">'Census Tract'!S698</f>
        <v>3.4834495535945802</v>
      </c>
      <c r="P704" s="29">
        <f ca="1">'Census Tract'!T698</f>
        <v>16.051633364319613</v>
      </c>
      <c r="Q704" s="105">
        <f ca="1">'Census Tract'!U698</f>
        <v>34.88686485832303</v>
      </c>
    </row>
    <row r="705" spans="1:17" x14ac:dyDescent="0.25">
      <c r="A705" s="80" t="s">
        <v>268</v>
      </c>
      <c r="B705" s="4" t="str">
        <f>'Census Tract'!A699</f>
        <v>Union</v>
      </c>
      <c r="C705" s="4" t="str">
        <f>'Census Tract'!B699</f>
        <v>Elgin</v>
      </c>
      <c r="D705" s="4">
        <f>'Census Tract'!C699</f>
        <v>41061970100</v>
      </c>
      <c r="E705" s="4">
        <f>'Census Tract'!D699</f>
        <v>0</v>
      </c>
      <c r="F705" s="29">
        <f ca="1">'Census Tract'!J699</f>
        <v>1.0586892972771142</v>
      </c>
      <c r="G705" s="29">
        <f ca="1">'Census Tract'!K699</f>
        <v>5.3404261422184973</v>
      </c>
      <c r="H705" s="29">
        <f ca="1">'Census Tract'!L699</f>
        <v>24.74518449156265</v>
      </c>
      <c r="I705" s="105">
        <f ca="1">'Census Tract'!M699</f>
        <v>53.828622243240474</v>
      </c>
      <c r="J705" s="29">
        <f ca="1">'Census Tract'!N699</f>
        <v>1.0048060432563599</v>
      </c>
      <c r="K705" s="29">
        <f ca="1">'Census Tract'!O699</f>
        <v>5.2519114766010748</v>
      </c>
      <c r="L705" s="29">
        <f ca="1">'Census Tract'!P699</f>
        <v>24.502479882333276</v>
      </c>
      <c r="M705" s="105">
        <f ca="1">'Census Tract'!Q699</f>
        <v>53.353976827982521</v>
      </c>
      <c r="N705" s="29">
        <f ca="1">'Census Tract'!R699</f>
        <v>0.68623711133839893</v>
      </c>
      <c r="O705" s="29">
        <f ca="1">'Census Tract'!S699</f>
        <v>3.5550039461203249</v>
      </c>
      <c r="P705" s="29">
        <f ca="1">'Census Tract'!T699</f>
        <v>16.381353906201628</v>
      </c>
      <c r="Q705" s="105">
        <f ca="1">'Census Tract'!U699</f>
        <v>35.603484514688979</v>
      </c>
    </row>
    <row r="706" spans="1:17" x14ac:dyDescent="0.25">
      <c r="A706" s="80" t="s">
        <v>268</v>
      </c>
      <c r="B706" s="4" t="str">
        <f>'Census Tract'!A700</f>
        <v>Wallowa</v>
      </c>
      <c r="C706" s="4" t="str">
        <f>'Census Tract'!B700</f>
        <v>Enterprise</v>
      </c>
      <c r="D706" s="4">
        <f>'Census Tract'!C700</f>
        <v>41063960300</v>
      </c>
      <c r="E706" s="4">
        <f>'Census Tract'!D700</f>
        <v>0</v>
      </c>
      <c r="F706" s="29">
        <f ca="1">'Census Tract'!J700</f>
        <v>2.7258560426264156</v>
      </c>
      <c r="G706" s="29">
        <f ca="1">'Census Tract'!K700</f>
        <v>13.750240894478395</v>
      </c>
      <c r="H706" s="29">
        <f ca="1">'Census Tract'!L700</f>
        <v>63.712565004400773</v>
      </c>
      <c r="I706" s="105">
        <f ca="1">'Census Tract'!M700</f>
        <v>138.59503027504874</v>
      </c>
      <c r="J706" s="29">
        <f ca="1">'Census Tract'!N700</f>
        <v>0.98261030828949136</v>
      </c>
      <c r="K706" s="29">
        <f ca="1">'Census Tract'!O700</f>
        <v>5.1358990023664317</v>
      </c>
      <c r="L706" s="29">
        <f ca="1">'Census Tract'!P700</f>
        <v>23.961230600295927</v>
      </c>
      <c r="M706" s="105">
        <f ca="1">'Census Tract'!Q700</f>
        <v>52.175410340399999</v>
      </c>
      <c r="N706" s="29">
        <f ca="1">'Census Tract'!R700</f>
        <v>0.67107842758055203</v>
      </c>
      <c r="O706" s="29">
        <f ca="1">'Census Tract'!S700</f>
        <v>3.4764754321610125</v>
      </c>
      <c r="P706" s="29">
        <f ca="1">'Census Tract'!T700</f>
        <v>16.019496817322871</v>
      </c>
      <c r="Q706" s="105">
        <f ca="1">'Census Tract'!U700</f>
        <v>34.817018796763925</v>
      </c>
    </row>
    <row r="707" spans="1:17" x14ac:dyDescent="0.25">
      <c r="A707" s="80" t="s">
        <v>268</v>
      </c>
      <c r="B707" s="4" t="str">
        <f>'Census Tract'!A701</f>
        <v>Wallowa</v>
      </c>
      <c r="C707" s="4" t="str">
        <f>'Census Tract'!B701</f>
        <v>Joseph</v>
      </c>
      <c r="D707" s="4">
        <f>'Census Tract'!C701</f>
        <v>41063960100</v>
      </c>
      <c r="E707" s="4">
        <f>'Census Tract'!D701</f>
        <v>0</v>
      </c>
      <c r="F707" s="29">
        <f ca="1">'Census Tract'!J701</f>
        <v>0.81744950094546409</v>
      </c>
      <c r="G707" s="29">
        <f ca="1">'Census Tract'!K701</f>
        <v>4.1235220720758212</v>
      </c>
      <c r="H707" s="29">
        <f ca="1">'Census Tract'!L701</f>
        <v>19.106586574036761</v>
      </c>
      <c r="I707" s="105">
        <f ca="1">'Census Tract'!M701</f>
        <v>41.562883938176967</v>
      </c>
      <c r="J707" s="29">
        <f ca="1">'Census Tract'!N701</f>
        <v>0.73181714555625588</v>
      </c>
      <c r="K707" s="29">
        <f ca="1">'Census Tract'!O701</f>
        <v>3.8250554834090988</v>
      </c>
      <c r="L707" s="29">
        <f ca="1">'Census Tract'!P701</f>
        <v>17.845568313290723</v>
      </c>
      <c r="M707" s="105">
        <f ca="1">'Census Tract'!Q701</f>
        <v>38.858598919042336</v>
      </c>
      <c r="N707" s="29">
        <f ca="1">'Census Tract'!R701</f>
        <v>0.49979803302826026</v>
      </c>
      <c r="O707" s="29">
        <f ca="1">'Census Tract'!S701</f>
        <v>2.5891691812080819</v>
      </c>
      <c r="P707" s="29">
        <f ca="1">'Census Tract'!T701</f>
        <v>11.930815639934119</v>
      </c>
      <c r="Q707" s="105">
        <f ca="1">'Census Tract'!U701</f>
        <v>25.930616743661918</v>
      </c>
    </row>
    <row r="708" spans="1:17" x14ac:dyDescent="0.25">
      <c r="A708" s="80" t="s">
        <v>268</v>
      </c>
      <c r="B708" s="4" t="str">
        <f>'Census Tract'!A702</f>
        <v>Wallowa</v>
      </c>
      <c r="C708" s="4" t="str">
        <f>'Census Tract'!B702</f>
        <v>Lostine</v>
      </c>
      <c r="D708" s="4">
        <f>'Census Tract'!C702</f>
        <v>41063960200</v>
      </c>
      <c r="E708" s="4">
        <f>'Census Tract'!D702</f>
        <v>0</v>
      </c>
      <c r="F708" s="29">
        <f ca="1">'Census Tract'!J702</f>
        <v>0.55469787564156492</v>
      </c>
      <c r="G708" s="29">
        <f ca="1">'Census Tract'!K702</f>
        <v>2.7981042631943072</v>
      </c>
      <c r="H708" s="29">
        <f ca="1">'Census Tract'!L702</f>
        <v>12.965183746667801</v>
      </c>
      <c r="I708" s="105">
        <f ca="1">'Census Tract'!M702</f>
        <v>28.203385529477227</v>
      </c>
      <c r="J708" s="29">
        <f ca="1">'Census Tract'!N702</f>
        <v>0.67754604448091849</v>
      </c>
      <c r="K708" s="29">
        <f ca="1">'Census Tract'!O702</f>
        <v>3.5413917649250521</v>
      </c>
      <c r="L708" s="29">
        <f ca="1">'Census Tract'!P702</f>
        <v>16.522152146344702</v>
      </c>
      <c r="M708" s="105">
        <f ca="1">'Census Tract'!Q702</f>
        <v>35.976869565764659</v>
      </c>
      <c r="N708" s="29">
        <f ca="1">'Census Tract'!R702</f>
        <v>0.46273332399207878</v>
      </c>
      <c r="O708" s="29">
        <f ca="1">'Census Tract'!S702</f>
        <v>2.3971580166873534</v>
      </c>
      <c r="P708" s="29">
        <f ca="1">'Census Tract'!T702</f>
        <v>11.046033826009937</v>
      </c>
      <c r="Q708" s="105">
        <f ca="1">'Census Tract'!U702</f>
        <v>24.007618449912687</v>
      </c>
    </row>
    <row r="709" spans="1:17" x14ac:dyDescent="0.25">
      <c r="A709" s="80" t="s">
        <v>268</v>
      </c>
      <c r="B709" s="4" t="str">
        <f>'Census Tract'!A703</f>
        <v>Wasco</v>
      </c>
      <c r="C709" s="4" t="str">
        <f>'Census Tract'!B703</f>
        <v>The Dalles</v>
      </c>
      <c r="D709" s="4">
        <f>'Census Tract'!C703</f>
        <v>41065970700</v>
      </c>
      <c r="E709" s="4">
        <f>'Census Tract'!D703</f>
        <v>0</v>
      </c>
      <c r="F709" s="29">
        <f ca="1">'Census Tract'!J703</f>
        <v>0.57313658618920693</v>
      </c>
      <c r="G709" s="29">
        <f ca="1">'Census Tract'!K703</f>
        <v>2.8911160392561679</v>
      </c>
      <c r="H709" s="29">
        <f ca="1">'Census Tract'!L703</f>
        <v>13.396159383676151</v>
      </c>
      <c r="I709" s="105">
        <f ca="1">'Census Tract'!M703</f>
        <v>29.140894189736859</v>
      </c>
      <c r="J709" s="29">
        <f ca="1">'Census Tract'!N703</f>
        <v>0.61269709322281352</v>
      </c>
      <c r="K709" s="29">
        <f ca="1">'Census Tract'!O703</f>
        <v>3.2024398312222688</v>
      </c>
      <c r="L709" s="29">
        <f ca="1">'Census Tract'!P703</f>
        <v>14.940792107503125</v>
      </c>
      <c r="M709" s="105">
        <f ca="1">'Census Tract'!Q703</f>
        <v>32.533469253868695</v>
      </c>
      <c r="N709" s="29">
        <f ca="1">'Census Tract'!R703</f>
        <v>0.41844442138907889</v>
      </c>
      <c r="O709" s="29">
        <f ca="1">'Census Tract'!S703</f>
        <v>2.1677224164821602</v>
      </c>
      <c r="P709" s="29">
        <f ca="1">'Census Tract'!T703</f>
        <v>9.9888013102078759</v>
      </c>
      <c r="Q709" s="105">
        <f ca="1">'Census Tract'!U703</f>
        <v>21.709813169572932</v>
      </c>
    </row>
    <row r="710" spans="1:17" x14ac:dyDescent="0.25">
      <c r="A710" s="80" t="s">
        <v>268</v>
      </c>
      <c r="B710" s="4" t="str">
        <f>'Census Tract'!A704</f>
        <v>Wasco</v>
      </c>
      <c r="C710" s="4" t="str">
        <f>'Census Tract'!B704</f>
        <v>The Dalles</v>
      </c>
      <c r="D710" s="4">
        <f>'Census Tract'!C704</f>
        <v>41065970500</v>
      </c>
      <c r="E710" s="4">
        <f>'Census Tract'!D704</f>
        <v>1</v>
      </c>
      <c r="F710" s="29">
        <f ca="1">'Census Tract'!J704</f>
        <v>0.7371599441575698</v>
      </c>
      <c r="G710" s="29">
        <f ca="1">'Census Tract'!K704</f>
        <v>3.6633681976479235</v>
      </c>
      <c r="H710" s="29">
        <f ca="1">'Census Tract'!L704</f>
        <v>16.85656489522739</v>
      </c>
      <c r="I710" s="105">
        <f ca="1">'Census Tract'!M704</f>
        <v>36.611279070976437</v>
      </c>
      <c r="J710" s="29">
        <f ca="1">'Census Tract'!N704</f>
        <v>0.74251897506101872</v>
      </c>
      <c r="K710" s="29">
        <f ca="1">'Census Tract'!O704</f>
        <v>3.5333401328773149</v>
      </c>
      <c r="L710" s="29">
        <f ca="1">'Census Tract'!P704</f>
        <v>16.114823890350131</v>
      </c>
      <c r="M710" s="105">
        <f ca="1">'Census Tract'!Q704</f>
        <v>34.953336371117075</v>
      </c>
      <c r="N710" s="29">
        <f ca="1">'Census Tract'!R704</f>
        <v>0.30913543240354979</v>
      </c>
      <c r="O710" s="29">
        <f ca="1">'Census Tract'!S704</f>
        <v>1.4684351351483835</v>
      </c>
      <c r="P710" s="29">
        <f ca="1">'Census Tract'!T704</f>
        <v>6.4430768417738555</v>
      </c>
      <c r="Q710" s="105">
        <f ca="1">'Census Tract'!U704</f>
        <v>13.841684164144276</v>
      </c>
    </row>
    <row r="711" spans="1:17" x14ac:dyDescent="0.25">
      <c r="A711" s="80" t="s">
        <v>268</v>
      </c>
      <c r="B711" s="4" t="str">
        <f>'Census Tract'!A705</f>
        <v>Wasco</v>
      </c>
      <c r="C711" s="4" t="str">
        <f>'Census Tract'!B705</f>
        <v>The Dalles</v>
      </c>
      <c r="D711" s="4">
        <f>'Census Tract'!C705</f>
        <v>41065970100</v>
      </c>
      <c r="E711" s="4">
        <f>'Census Tract'!D705</f>
        <v>1</v>
      </c>
      <c r="F711" s="29">
        <f ca="1">'Census Tract'!J705</f>
        <v>0.97703739881210516</v>
      </c>
      <c r="G711" s="29">
        <f ca="1">'Census Tract'!K705</f>
        <v>4.8554560826162358</v>
      </c>
      <c r="H711" s="29">
        <f ca="1">'Census Tract'!L705</f>
        <v>22.341819368606412</v>
      </c>
      <c r="I711" s="105">
        <f ca="1">'Census Tract'!M705</f>
        <v>48.524867844752059</v>
      </c>
      <c r="J711" s="29">
        <f ca="1">'Census Tract'!N705</f>
        <v>0.93027923421195369</v>
      </c>
      <c r="K711" s="29">
        <f ca="1">'Census Tract'!O705</f>
        <v>4.4268134060188196</v>
      </c>
      <c r="L711" s="29">
        <f ca="1">'Census Tract'!P705</f>
        <v>20.189768250627484</v>
      </c>
      <c r="M711" s="105">
        <f ca="1">'Census Tract'!Q705</f>
        <v>43.791962339822348</v>
      </c>
      <c r="N711" s="29">
        <f ca="1">'Census Tract'!R705</f>
        <v>0.38730629516979359</v>
      </c>
      <c r="O711" s="29">
        <f ca="1">'Census Tract'!S705</f>
        <v>1.8397573111225949</v>
      </c>
      <c r="P711" s="29">
        <f ca="1">'Census Tract'!T705</f>
        <v>8.0723332219780541</v>
      </c>
      <c r="Q711" s="105">
        <f ca="1">'Census Tract'!U705</f>
        <v>17.341821255632812</v>
      </c>
    </row>
    <row r="712" spans="1:17" x14ac:dyDescent="0.25">
      <c r="A712" s="80" t="s">
        <v>268</v>
      </c>
      <c r="B712" s="4" t="str">
        <f>'Census Tract'!A706</f>
        <v>Wasco</v>
      </c>
      <c r="C712" s="4" t="str">
        <f>'Census Tract'!B706</f>
        <v>Antelope</v>
      </c>
      <c r="D712" s="4">
        <f>'Census Tract'!C706</f>
        <v>41065970800</v>
      </c>
      <c r="E712" s="4">
        <f>'Census Tract'!D706</f>
        <v>0</v>
      </c>
      <c r="F712" s="29">
        <f ca="1">'Census Tract'!J706</f>
        <v>1.5073645872697374</v>
      </c>
      <c r="G712" s="29">
        <f ca="1">'Census Tract'!K706</f>
        <v>7.6037126930571066</v>
      </c>
      <c r="H712" s="29">
        <f ca="1">'Census Tract'!L706</f>
        <v>35.232258325432454</v>
      </c>
      <c r="I712" s="105">
        <f ca="1">'Census Tract'!M706</f>
        <v>76.641332976224817</v>
      </c>
      <c r="J712" s="29">
        <f ca="1">'Census Tract'!N706</f>
        <v>1.5242708172860238</v>
      </c>
      <c r="K712" s="29">
        <f ca="1">'Census Tract'!O706</f>
        <v>7.9670454337724737</v>
      </c>
      <c r="L712" s="29">
        <f ca="1">'Census Tract'!P706</f>
        <v>37.16977548695899</v>
      </c>
      <c r="M712" s="105">
        <f ca="1">'Census Tract'!Q706</f>
        <v>80.936923509624549</v>
      </c>
      <c r="N712" s="29">
        <f ca="1">'Census Tract'!R706</f>
        <v>1.0410080727240498</v>
      </c>
      <c r="O712" s="29">
        <f ca="1">'Census Tract'!S706</f>
        <v>5.3928704019800087</v>
      </c>
      <c r="P712" s="29">
        <f ca="1">'Census Tract'!T706</f>
        <v>24.850188625395202</v>
      </c>
      <c r="Q712" s="105">
        <f ca="1">'Census Tract'!U706</f>
        <v>54.009779104791193</v>
      </c>
    </row>
    <row r="713" spans="1:17" x14ac:dyDescent="0.25">
      <c r="A713" s="80" t="s">
        <v>268</v>
      </c>
      <c r="B713" s="4" t="str">
        <f>'Census Tract'!A707</f>
        <v>Wasco</v>
      </c>
      <c r="C713" s="4" t="str">
        <f>'Census Tract'!B707</f>
        <v>The Dalles</v>
      </c>
      <c r="D713" s="4">
        <f>'Census Tract'!C707</f>
        <v>41065970300</v>
      </c>
      <c r="E713" s="4">
        <f>'Census Tract'!D707</f>
        <v>1</v>
      </c>
      <c r="F713" s="29">
        <f ca="1">'Census Tract'!J707</f>
        <v>0.22184908645502951</v>
      </c>
      <c r="G713" s="29">
        <f ca="1">'Census Tract'!K707</f>
        <v>1.1024946410040966</v>
      </c>
      <c r="H713" s="29">
        <f ca="1">'Census Tract'!L707</f>
        <v>5.0730015275718303</v>
      </c>
      <c r="I713" s="105">
        <f ca="1">'Census Tract'!M707</f>
        <v>11.018204231278915</v>
      </c>
      <c r="J713" s="29">
        <f ca="1">'Census Tract'!N707</f>
        <v>0.59599449756841483</v>
      </c>
      <c r="K713" s="29">
        <f ca="1">'Census Tract'!O707</f>
        <v>2.8360908582295514</v>
      </c>
      <c r="L713" s="29">
        <f ca="1">'Census Tract'!P707</f>
        <v>12.934816066004842</v>
      </c>
      <c r="M713" s="105">
        <f ca="1">'Census Tract'!Q707</f>
        <v>28.055843484850726</v>
      </c>
      <c r="N713" s="29">
        <f ca="1">'Census Tract'!R707</f>
        <v>0.24813240187000962</v>
      </c>
      <c r="O713" s="29">
        <f ca="1">'Census Tract'!S707</f>
        <v>1.1786624853764143</v>
      </c>
      <c r="P713" s="29">
        <f ca="1">'Census Tract'!T707</f>
        <v>5.1716366504871223</v>
      </c>
      <c r="Q713" s="105">
        <f ca="1">'Census Tract'!U707</f>
        <v>11.110244823348681</v>
      </c>
    </row>
    <row r="714" spans="1:17" x14ac:dyDescent="0.25">
      <c r="A714" s="80" t="s">
        <v>268</v>
      </c>
      <c r="B714" s="4" t="str">
        <f>'Census Tract'!A708</f>
        <v>Wasco</v>
      </c>
      <c r="C714" s="4" t="str">
        <f>'Census Tract'!B708</f>
        <v>The Dalles</v>
      </c>
      <c r="D714" s="4">
        <f>'Census Tract'!C708</f>
        <v>41065970400</v>
      </c>
      <c r="E714" s="4">
        <f>'Census Tract'!D708</f>
        <v>1</v>
      </c>
      <c r="F714" s="29">
        <f ca="1">'Census Tract'!J708</f>
        <v>1.3491228869296827</v>
      </c>
      <c r="G714" s="29">
        <f ca="1">'Census Tract'!K708</f>
        <v>6.7045610899887951</v>
      </c>
      <c r="H714" s="29">
        <f ca="1">'Census Tract'!L708</f>
        <v>30.85026211123817</v>
      </c>
      <c r="I714" s="105">
        <f ca="1">'Census Tract'!M708</f>
        <v>67.00460993017019</v>
      </c>
      <c r="J714" s="29">
        <f ca="1">'Census Tract'!N708</f>
        <v>0.56602982956336079</v>
      </c>
      <c r="K714" s="29">
        <f ca="1">'Census Tract'!O708</f>
        <v>2.6935014193240989</v>
      </c>
      <c r="L714" s="29">
        <f ca="1">'Census Tract'!P708</f>
        <v>12.284495516560872</v>
      </c>
      <c r="M714" s="105">
        <f ca="1">'Census Tract'!Q708</f>
        <v>26.645286778278432</v>
      </c>
      <c r="N714" s="29">
        <f ca="1">'Census Tract'!R708</f>
        <v>0.23565711044757831</v>
      </c>
      <c r="O714" s="29">
        <f ca="1">'Census Tract'!S708</f>
        <v>1.1194031630027848</v>
      </c>
      <c r="P714" s="29">
        <f ca="1">'Census Tract'!T708</f>
        <v>4.9116235532070966</v>
      </c>
      <c r="Q714" s="105">
        <f ca="1">'Census Tract'!U708</f>
        <v>10.551657791178476</v>
      </c>
    </row>
    <row r="715" spans="1:17" x14ac:dyDescent="0.25">
      <c r="A715" s="80" t="s">
        <v>268</v>
      </c>
      <c r="B715" s="4" t="str">
        <f>'Census Tract'!A709</f>
        <v>Wasco</v>
      </c>
      <c r="C715" s="4" t="str">
        <f>'Census Tract'!B709</f>
        <v>Mosier</v>
      </c>
      <c r="D715" s="4">
        <f>'Census Tract'!C709</f>
        <v>41065970600</v>
      </c>
      <c r="E715" s="4">
        <f>'Census Tract'!D709</f>
        <v>0</v>
      </c>
      <c r="F715" s="29">
        <f ca="1">'Census Tract'!J709</f>
        <v>0.46250432290335469</v>
      </c>
      <c r="G715" s="29">
        <f ca="1">'Census Tract'!K709</f>
        <v>2.333045382885004</v>
      </c>
      <c r="H715" s="29">
        <f ca="1">'Census Tract'!L709</f>
        <v>10.810305561626063</v>
      </c>
      <c r="I715" s="105">
        <f ca="1">'Census Tract'!M709</f>
        <v>23.515842228179075</v>
      </c>
      <c r="J715" s="29">
        <f ca="1">'Census Tract'!N709</f>
        <v>0.92396616973220236</v>
      </c>
      <c r="K715" s="29">
        <f ca="1">'Census Tract'!O709</f>
        <v>4.8293783296540456</v>
      </c>
      <c r="L715" s="29">
        <f ca="1">'Census Tract'!P709</f>
        <v>22.531176676097807</v>
      </c>
      <c r="M715" s="105">
        <f ca="1">'Census Tract'!Q709</f>
        <v>49.061478024126785</v>
      </c>
      <c r="N715" s="29">
        <f ca="1">'Census Tract'!R709</f>
        <v>0.63102713160102009</v>
      </c>
      <c r="O715" s="29">
        <f ca="1">'Census Tract'!S709</f>
        <v>3.2689924603106939</v>
      </c>
      <c r="P715" s="29">
        <f ca="1">'Census Tract'!T709</f>
        <v>15.063421369052326</v>
      </c>
      <c r="Q715" s="105">
        <f ca="1">'Census Tract'!U709</f>
        <v>32.739069830379165</v>
      </c>
    </row>
    <row r="716" spans="1:17" x14ac:dyDescent="0.25">
      <c r="A716" s="80" t="s">
        <v>268</v>
      </c>
      <c r="B716" s="4" t="str">
        <f>'Census Tract'!A710</f>
        <v>Wasco</v>
      </c>
      <c r="C716" s="4" t="str">
        <f>'Census Tract'!B710</f>
        <v>The Dalles</v>
      </c>
      <c r="D716" s="4">
        <f>'Census Tract'!C710</f>
        <v>41065970200</v>
      </c>
      <c r="E716" s="4">
        <f>'Census Tract'!D710</f>
        <v>1</v>
      </c>
      <c r="F716" s="29">
        <f ca="1">'Census Tract'!J710</f>
        <v>0.90742786604179115</v>
      </c>
      <c r="G716" s="29">
        <f ca="1">'Census Tract'!K710</f>
        <v>4.5095266128655149</v>
      </c>
      <c r="H716" s="29">
        <f ca="1">'Census Tract'!L710</f>
        <v>20.750064938961977</v>
      </c>
      <c r="I716" s="105">
        <f ca="1">'Census Tract'!M710</f>
        <v>45.067688639000885</v>
      </c>
      <c r="J716" s="29">
        <f ca="1">'Census Tract'!N710</f>
        <v>0.61193899980963617</v>
      </c>
      <c r="K716" s="29">
        <f ca="1">'Census Tract'!O710</f>
        <v>2.9119641376471317</v>
      </c>
      <c r="L716" s="29">
        <f ca="1">'Census Tract'!P710</f>
        <v>13.280858193231909</v>
      </c>
      <c r="M716" s="105">
        <f ca="1">'Census Tract'!Q710</f>
        <v>28.806414943393779</v>
      </c>
      <c r="N716" s="29">
        <f ca="1">'Census Tract'!R710</f>
        <v>0.25477063033332165</v>
      </c>
      <c r="O716" s="29">
        <f ca="1">'Census Tract'!S710</f>
        <v>1.2101949688412814</v>
      </c>
      <c r="P716" s="29">
        <f ca="1">'Census Tract'!T710</f>
        <v>5.3099922435352092</v>
      </c>
      <c r="Q716" s="105">
        <f ca="1">'Census Tract'!U710</f>
        <v>11.407474620283287</v>
      </c>
    </row>
    <row r="717" spans="1:17" x14ac:dyDescent="0.25">
      <c r="A717" s="80" t="s">
        <v>268</v>
      </c>
      <c r="B717" s="4" t="str">
        <f>'Census Tract'!A711</f>
        <v>Washington</v>
      </c>
      <c r="C717" s="4" t="str">
        <f>'Census Tract'!B711</f>
        <v>Tualatin</v>
      </c>
      <c r="D717" s="4">
        <f>'Census Tract'!C711</f>
        <v>41067032109</v>
      </c>
      <c r="E717" s="4">
        <f>'Census Tract'!D711</f>
        <v>1</v>
      </c>
      <c r="F717" s="29">
        <f ca="1">'Census Tract'!J711</f>
        <v>0.23236563457140791</v>
      </c>
      <c r="G717" s="29">
        <f ca="1">'Census Tract'!K711</f>
        <v>1.1547573666498889</v>
      </c>
      <c r="H717" s="29">
        <f ca="1">'Census Tract'!L711</f>
        <v>5.3134824126260254</v>
      </c>
      <c r="I717" s="105">
        <f ca="1">'Census Tract'!M711</f>
        <v>11.54051188106866</v>
      </c>
      <c r="J717" s="29">
        <f ca="1">'Census Tract'!N711</f>
        <v>0.62054865863907238</v>
      </c>
      <c r="K717" s="29">
        <f ca="1">'Census Tract'!O711</f>
        <v>2.9529339365265859</v>
      </c>
      <c r="L717" s="29">
        <f ca="1">'Census Tract'!P711</f>
        <v>13.467712860186326</v>
      </c>
      <c r="M717" s="105">
        <f ca="1">'Census Tract'!Q711</f>
        <v>29.211706001553083</v>
      </c>
      <c r="N717" s="29">
        <f ca="1">'Census Tract'!R711</f>
        <v>0.25835511866894445</v>
      </c>
      <c r="O717" s="29">
        <f ca="1">'Census Tract'!S711</f>
        <v>1.2272217734771436</v>
      </c>
      <c r="P717" s="29">
        <f ca="1">'Census Tract'!T711</f>
        <v>5.3847010325125622</v>
      </c>
      <c r="Q717" s="105">
        <f ca="1">'Census Tract'!U711</f>
        <v>11.567971768882483</v>
      </c>
    </row>
    <row r="718" spans="1:17" x14ac:dyDescent="0.25">
      <c r="A718" s="80" t="s">
        <v>268</v>
      </c>
      <c r="B718" s="4" t="str">
        <f>'Census Tract'!A712</f>
        <v>Washington</v>
      </c>
      <c r="C718" s="4" t="str">
        <f>'Census Tract'!B712</f>
        <v>Beaverton</v>
      </c>
      <c r="D718" s="4">
        <f>'Census Tract'!C712</f>
        <v>41067031807</v>
      </c>
      <c r="E718" s="4">
        <f>'Census Tract'!D712</f>
        <v>1</v>
      </c>
      <c r="F718" s="29">
        <f ca="1">'Census Tract'!J712</f>
        <v>0.17828052997289054</v>
      </c>
      <c r="G718" s="29">
        <f ca="1">'Census Tract'!K712</f>
        <v>0.88597763475724234</v>
      </c>
      <c r="H718" s="29">
        <f ca="1">'Census Tract'!L712</f>
        <v>4.0767235752044497</v>
      </c>
      <c r="I718" s="105">
        <f ca="1">'Census Tract'!M712</f>
        <v>8.8543582535785408</v>
      </c>
      <c r="J718" s="29">
        <f ca="1">'Census Tract'!N712</f>
        <v>0.68135241833636861</v>
      </c>
      <c r="K718" s="29">
        <f ca="1">'Census Tract'!O712</f>
        <v>3.242273834339473</v>
      </c>
      <c r="L718" s="29">
        <f ca="1">'Census Tract'!P712</f>
        <v>14.787331499309422</v>
      </c>
      <c r="M718" s="105">
        <f ca="1">'Census Tract'!Q712</f>
        <v>32.073982033156874</v>
      </c>
      <c r="N718" s="29">
        <f ca="1">'Census Tract'!R712</f>
        <v>0.28366975328045796</v>
      </c>
      <c r="O718" s="29">
        <f ca="1">'Census Tract'!S712</f>
        <v>1.3474697133783315</v>
      </c>
      <c r="P718" s="29">
        <f ca="1">'Census Tract'!T712</f>
        <v>5.9123148836821402</v>
      </c>
      <c r="Q718" s="105">
        <f ca="1">'Census Tract'!U712</f>
        <v>12.701446422043146</v>
      </c>
    </row>
    <row r="719" spans="1:17" x14ac:dyDescent="0.25">
      <c r="A719" s="80" t="s">
        <v>268</v>
      </c>
      <c r="B719" s="4" t="str">
        <f>'Census Tract'!A713</f>
        <v>Washington</v>
      </c>
      <c r="C719" s="4" t="str">
        <f>'Census Tract'!B713</f>
        <v>Tualatin</v>
      </c>
      <c r="D719" s="4">
        <f>'Census Tract'!C713</f>
        <v>41067032001</v>
      </c>
      <c r="E719" s="4">
        <f>'Census Tract'!D713</f>
        <v>1</v>
      </c>
      <c r="F719" s="29">
        <f ca="1">'Census Tract'!J713</f>
        <v>4.2371673148894011</v>
      </c>
      <c r="G719" s="29">
        <f ca="1">'Census Tract'!K713</f>
        <v>21.056901032811876</v>
      </c>
      <c r="H719" s="29">
        <f ca="1">'Census Tract'!L713</f>
        <v>96.890893735406891</v>
      </c>
      <c r="I719" s="105">
        <f ca="1">'Census Tract'!M713</f>
        <v>210.44023927957312</v>
      </c>
      <c r="J719" s="29">
        <f ca="1">'Census Tract'!N713</f>
        <v>0.94783803182451865</v>
      </c>
      <c r="K719" s="29">
        <f ca="1">'Census Tract'!O713</f>
        <v>4.5103684482107687</v>
      </c>
      <c r="L719" s="29">
        <f ca="1">'Census Tract'!P713</f>
        <v>20.570845288058791</v>
      </c>
      <c r="M719" s="105">
        <f ca="1">'Census Tract'!Q713</f>
        <v>44.618525134630268</v>
      </c>
      <c r="N719" s="29">
        <f ca="1">'Census Tract'!R713</f>
        <v>0.39461660867659737</v>
      </c>
      <c r="O719" s="29">
        <f ca="1">'Census Tract'!S713</f>
        <v>1.8744822894884758</v>
      </c>
      <c r="P719" s="29">
        <f ca="1">'Census Tract'!T713</f>
        <v>8.2246965770796709</v>
      </c>
      <c r="Q719" s="105">
        <f ca="1">'Census Tract'!U713</f>
        <v>17.669143976018891</v>
      </c>
    </row>
    <row r="720" spans="1:17" x14ac:dyDescent="0.25">
      <c r="A720" s="80" t="s">
        <v>268</v>
      </c>
      <c r="B720" s="4" t="str">
        <f>'Census Tract'!A714</f>
        <v>Washington</v>
      </c>
      <c r="C720" s="4" t="str">
        <f>'Census Tract'!B714</f>
        <v>Beaverton</v>
      </c>
      <c r="D720" s="4">
        <f>'Census Tract'!C714</f>
        <v>41067030501</v>
      </c>
      <c r="E720" s="4">
        <f>'Census Tract'!D714</f>
        <v>1</v>
      </c>
      <c r="F720" s="29">
        <f ca="1">'Census Tract'!J714</f>
        <v>0.58492039047285438</v>
      </c>
      <c r="G720" s="29">
        <f ca="1">'Census Tract'!K714</f>
        <v>2.9068030263945484</v>
      </c>
      <c r="H720" s="29">
        <f ca="1">'Census Tract'!L714</f>
        <v>13.375317797299994</v>
      </c>
      <c r="I720" s="105">
        <f ca="1">'Census Tract'!M714</f>
        <v>29.050254045448696</v>
      </c>
      <c r="J720" s="29">
        <f ca="1">'Census Tract'!N714</f>
        <v>0.90329865229316586</v>
      </c>
      <c r="K720" s="29">
        <f ca="1">'Census Tract'!O714</f>
        <v>4.2984239963149093</v>
      </c>
      <c r="L720" s="29">
        <f ca="1">'Census Tract'!P714</f>
        <v>19.604211058577675</v>
      </c>
      <c r="M720" s="105">
        <f ca="1">'Census Tract'!Q714</f>
        <v>42.521878494196223</v>
      </c>
      <c r="N720" s="29">
        <f ca="1">'Census Tract'!R714</f>
        <v>0.37607337838503607</v>
      </c>
      <c r="O720" s="29">
        <f ca="1">'Census Tract'!S714</f>
        <v>1.7863994363921325</v>
      </c>
      <c r="P720" s="29">
        <f ca="1">'Census Tract'!T714</f>
        <v>7.8382140029719158</v>
      </c>
      <c r="Q720" s="105">
        <f ca="1">'Census Tract'!U714</f>
        <v>16.838862131316841</v>
      </c>
    </row>
    <row r="721" spans="1:17" x14ac:dyDescent="0.25">
      <c r="A721" s="80" t="s">
        <v>268</v>
      </c>
      <c r="B721" s="4" t="str">
        <f>'Census Tract'!A715</f>
        <v>Washington</v>
      </c>
      <c r="C721" s="4" t="str">
        <f>'Census Tract'!B715</f>
        <v>Banks</v>
      </c>
      <c r="D721" s="4">
        <f>'Census Tract'!C715</f>
        <v>41067033500</v>
      </c>
      <c r="E721" s="4">
        <f>'Census Tract'!D715</f>
        <v>0</v>
      </c>
      <c r="F721" s="29">
        <f ca="1">'Census Tract'!J715</f>
        <v>1.4213172713807412</v>
      </c>
      <c r="G721" s="29">
        <f ca="1">'Census Tract'!K715</f>
        <v>7.1696577381017566</v>
      </c>
      <c r="H721" s="29">
        <f ca="1">'Census Tract'!L715</f>
        <v>33.221038686060162</v>
      </c>
      <c r="I721" s="105">
        <f ca="1">'Census Tract'!M715</f>
        <v>72.266292561679876</v>
      </c>
      <c r="J721" s="29">
        <f ca="1">'Census Tract'!N715</f>
        <v>1.138587925033353</v>
      </c>
      <c r="K721" s="29">
        <f ca="1">'Census Tract'!O715</f>
        <v>5.9511614512418216</v>
      </c>
      <c r="L721" s="29">
        <f ca="1">'Census Tract'!P715</f>
        <v>27.764788950696573</v>
      </c>
      <c r="M721" s="105">
        <f ca="1">'Census Tract'!Q715</f>
        <v>60.457631775360767</v>
      </c>
      <c r="N721" s="29">
        <f ca="1">'Census Tract'!R715</f>
        <v>0.77760408978782714</v>
      </c>
      <c r="O721" s="29">
        <f ca="1">'Census Tract'!S715</f>
        <v>4.0283242658263179</v>
      </c>
      <c r="P721" s="29">
        <f ca="1">'Census Tract'!T715</f>
        <v>18.562400055689622</v>
      </c>
      <c r="Q721" s="105">
        <f ca="1">'Census Tract'!U715</f>
        <v>40.343803492824243</v>
      </c>
    </row>
    <row r="722" spans="1:17" x14ac:dyDescent="0.25">
      <c r="A722" s="80" t="s">
        <v>268</v>
      </c>
      <c r="B722" s="4" t="str">
        <f>'Census Tract'!A716</f>
        <v>Washington</v>
      </c>
      <c r="C722" s="4" t="str">
        <f>'Census Tract'!B716</f>
        <v>Sherwood</v>
      </c>
      <c r="D722" s="4">
        <f>'Census Tract'!C716</f>
        <v>41067032107</v>
      </c>
      <c r="E722" s="4">
        <f>'Census Tract'!D716</f>
        <v>1</v>
      </c>
      <c r="F722" s="29">
        <f ca="1">'Census Tract'!J716</f>
        <v>1.0721871198650523</v>
      </c>
      <c r="G722" s="29">
        <f ca="1">'Census Tract'!K716</f>
        <v>5.3283093146495952</v>
      </c>
      <c r="H722" s="29">
        <f ca="1">'Census Tract'!L716</f>
        <v>24.517598804811033</v>
      </c>
      <c r="I722" s="105">
        <f ca="1">'Census Tract'!M716</f>
        <v>53.250508485706902</v>
      </c>
      <c r="J722" s="29">
        <f ca="1">'Census Tract'!N716</f>
        <v>0.43463428228067286</v>
      </c>
      <c r="K722" s="29">
        <f ca="1">'Census Tract'!O716</f>
        <v>2.0682444547365644</v>
      </c>
      <c r="L722" s="29">
        <f ca="1">'Census Tract'!P716</f>
        <v>9.432829531509535</v>
      </c>
      <c r="M722" s="105">
        <f ca="1">'Census Tract'!Q716</f>
        <v>20.45997311479746</v>
      </c>
      <c r="N722" s="29">
        <f ca="1">'Census Tract'!R716</f>
        <v>0.18095275851933729</v>
      </c>
      <c r="O722" s="29">
        <f ca="1">'Census Tract'!S716</f>
        <v>0.85955008892330587</v>
      </c>
      <c r="P722" s="29">
        <f ca="1">'Census Tract'!T716</f>
        <v>3.7714619731751293</v>
      </c>
      <c r="Q722" s="105">
        <f ca="1">'Census Tract'!U716</f>
        <v>8.102244742963256</v>
      </c>
    </row>
    <row r="723" spans="1:17" x14ac:dyDescent="0.25">
      <c r="A723" s="80" t="s">
        <v>268</v>
      </c>
      <c r="B723" s="4" t="str">
        <f>'Census Tract'!A717</f>
        <v>Washington</v>
      </c>
      <c r="C723" s="4" t="str">
        <f>'Census Tract'!B717</f>
        <v>Undefined</v>
      </c>
      <c r="D723" s="4">
        <f>'Census Tract'!C717</f>
        <v>41067033600</v>
      </c>
      <c r="E723" s="4">
        <f>'Census Tract'!D717</f>
        <v>0</v>
      </c>
      <c r="F723" s="29">
        <f ca="1">'Census Tract'!J717</f>
        <v>0.99569036957267054</v>
      </c>
      <c r="G723" s="29">
        <f ca="1">'Census Tract'!K717</f>
        <v>5.022635907340474</v>
      </c>
      <c r="H723" s="29">
        <f ca="1">'Census Tract'!L717</f>
        <v>23.272684398450792</v>
      </c>
      <c r="I723" s="105">
        <f ca="1">'Census Tract'!M717</f>
        <v>50.625467654020063</v>
      </c>
      <c r="J723" s="29">
        <f ca="1">'Census Tract'!N717</f>
        <v>0.71792082452569217</v>
      </c>
      <c r="K723" s="29">
        <f ca="1">'Census Tract'!O717</f>
        <v>3.7524223136618007</v>
      </c>
      <c r="L723" s="29">
        <f ca="1">'Census Tract'!P717</f>
        <v>17.506702590124526</v>
      </c>
      <c r="M723" s="105">
        <f ca="1">'Census Tract'!Q717</f>
        <v>38.120721201014184</v>
      </c>
      <c r="N723" s="29">
        <f ca="1">'Census Tract'!R717</f>
        <v>0.49030747386388623</v>
      </c>
      <c r="O723" s="29">
        <f ca="1">'Census Tract'!S717</f>
        <v>2.5400039951189246</v>
      </c>
      <c r="P723" s="29">
        <f ca="1">'Census Tract'!T717</f>
        <v>11.704263904578188</v>
      </c>
      <c r="Q723" s="105">
        <f ca="1">'Census Tract'!U717</f>
        <v>25.438225745475425</v>
      </c>
    </row>
    <row r="724" spans="1:17" x14ac:dyDescent="0.25">
      <c r="A724" s="80" t="s">
        <v>268</v>
      </c>
      <c r="B724" s="4" t="str">
        <f>'Census Tract'!A718</f>
        <v>Washington</v>
      </c>
      <c r="C724" s="4" t="str">
        <f>'Census Tract'!B718</f>
        <v>Beaverton</v>
      </c>
      <c r="D724" s="4">
        <f>'Census Tract'!C718</f>
        <v>41067031507</v>
      </c>
      <c r="E724" s="4">
        <f>'Census Tract'!D718</f>
        <v>1</v>
      </c>
      <c r="F724" s="29">
        <f ca="1">'Census Tract'!J718</f>
        <v>2.691735529787322</v>
      </c>
      <c r="G724" s="29">
        <f ca="1">'Census Tract'!K718</f>
        <v>13.376769064101623</v>
      </c>
      <c r="H724" s="29">
        <f ca="1">'Census Tract'!L718</f>
        <v>61.551655103157074</v>
      </c>
      <c r="I724" s="105">
        <f ca="1">'Census Tract'!M718</f>
        <v>133.68588655332769</v>
      </c>
      <c r="J724" s="29">
        <f ca="1">'Census Tract'!N718</f>
        <v>1.0641909053193448</v>
      </c>
      <c r="K724" s="29">
        <f ca="1">'Census Tract'!O718</f>
        <v>5.0640435613095036</v>
      </c>
      <c r="L724" s="29">
        <f ca="1">'Census Tract'!P718</f>
        <v>23.096041449343726</v>
      </c>
      <c r="M724" s="105">
        <f ca="1">'Census Tract'!Q718</f>
        <v>50.095720009921472</v>
      </c>
      <c r="N724" s="29">
        <f ca="1">'Census Tract'!R718</f>
        <v>0.44305819342702446</v>
      </c>
      <c r="O724" s="29">
        <f ca="1">'Census Tract'!S718</f>
        <v>2.1045863720154405</v>
      </c>
      <c r="P724" s="29">
        <f ca="1">'Census Tract'!T718</f>
        <v>9.2343280206757772</v>
      </c>
      <c r="Q724" s="105">
        <f ca="1">'Census Tract'!U718</f>
        <v>19.838138682684356</v>
      </c>
    </row>
    <row r="725" spans="1:17" x14ac:dyDescent="0.25">
      <c r="A725" s="80" t="s">
        <v>268</v>
      </c>
      <c r="B725" s="4" t="str">
        <f>'Census Tract'!A719</f>
        <v>Washington</v>
      </c>
      <c r="C725" s="4" t="str">
        <f>'Census Tract'!B719</f>
        <v>Beaverton</v>
      </c>
      <c r="D725" s="4">
        <f>'Census Tract'!C719</f>
        <v>41067030101</v>
      </c>
      <c r="E725" s="4">
        <f>'Census Tract'!D719</f>
        <v>1</v>
      </c>
      <c r="F725" s="29">
        <f ca="1">'Census Tract'!J719</f>
        <v>4.8245916453899653</v>
      </c>
      <c r="G725" s="29">
        <f ca="1">'Census Tract'!K719</f>
        <v>23.976147565312566</v>
      </c>
      <c r="H725" s="29">
        <f ca="1">'Census Tract'!L719</f>
        <v>110.32346888629122</v>
      </c>
      <c r="I725" s="105">
        <f ca="1">'Census Tract'!M719</f>
        <v>239.6148522892575</v>
      </c>
      <c r="J725" s="29">
        <f ca="1">'Census Tract'!N719</f>
        <v>1.6687254050257958</v>
      </c>
      <c r="K725" s="29">
        <f ca="1">'Census Tract'!O719</f>
        <v>7.9407727510870165</v>
      </c>
      <c r="L725" s="29">
        <f ca="1">'Census Tract'!P719</f>
        <v>36.216200429267182</v>
      </c>
      <c r="M725" s="105">
        <f ca="1">'Census Tract'!Q719</f>
        <v>78.553575534015124</v>
      </c>
      <c r="N725" s="29">
        <f ca="1">'Census Tract'!R719</f>
        <v>0.69474608322709286</v>
      </c>
      <c r="O725" s="29">
        <f ca="1">'Census Tract'!S719</f>
        <v>3.3001379061770448</v>
      </c>
      <c r="P725" s="29">
        <f ca="1">'Census Tract'!T719</f>
        <v>14.480069026542854</v>
      </c>
      <c r="Q725" s="105">
        <f ca="1">'Census Tract'!U719</f>
        <v>31.107582147853741</v>
      </c>
    </row>
    <row r="726" spans="1:17" x14ac:dyDescent="0.25">
      <c r="A726" s="80" t="s">
        <v>268</v>
      </c>
      <c r="B726" s="4" t="str">
        <f>'Census Tract'!A720</f>
        <v>Washington</v>
      </c>
      <c r="C726" s="4" t="str">
        <f>'Census Tract'!B720</f>
        <v>Hillsboro</v>
      </c>
      <c r="D726" s="4">
        <f>'Census Tract'!C720</f>
        <v>41067032406</v>
      </c>
      <c r="E726" s="4">
        <f>'Census Tract'!D720</f>
        <v>1</v>
      </c>
      <c r="F726" s="29">
        <f ca="1">'Census Tract'!J720</f>
        <v>1.0075854671501567</v>
      </c>
      <c r="G726" s="29">
        <f ca="1">'Census Tract'!K720</f>
        <v>5.0072668571111567</v>
      </c>
      <c r="H726" s="29">
        <f ca="1">'Census Tract'!L720</f>
        <v>23.040359082335264</v>
      </c>
      <c r="I726" s="105">
        <f ca="1">'Census Tract'!M720</f>
        <v>50.042047208427036</v>
      </c>
      <c r="J726" s="29">
        <f ca="1">'Census Tract'!N720</f>
        <v>1.574392000063324</v>
      </c>
      <c r="K726" s="29">
        <f ca="1">'Census Tract'!O720</f>
        <v>7.4918791647682568</v>
      </c>
      <c r="L726" s="29">
        <f ca="1">'Census Tract'!P720</f>
        <v>34.16889085334369</v>
      </c>
      <c r="M726" s="105">
        <f ca="1">'Census Tract'!Q720</f>
        <v>74.112925065230641</v>
      </c>
      <c r="N726" s="29">
        <f ca="1">'Census Tract'!R720</f>
        <v>0.65547193817137028</v>
      </c>
      <c r="O726" s="29">
        <f ca="1">'Census Tract'!S720</f>
        <v>3.1135804027089464</v>
      </c>
      <c r="P726" s="29">
        <f ca="1">'Census Tract'!T720</f>
        <v>13.661507619584292</v>
      </c>
      <c r="Q726" s="105">
        <f ca="1">'Census Tract'!U720</f>
        <v>29.349063858793784</v>
      </c>
    </row>
    <row r="727" spans="1:17" x14ac:dyDescent="0.25">
      <c r="A727" s="80" t="s">
        <v>268</v>
      </c>
      <c r="B727" s="4" t="str">
        <f>'Census Tract'!A721</f>
        <v>Washington</v>
      </c>
      <c r="C727" s="4" t="str">
        <f>'Census Tract'!B721</f>
        <v>Hillsboro</v>
      </c>
      <c r="D727" s="4">
        <f>'Census Tract'!C721</f>
        <v>41067032300</v>
      </c>
      <c r="E727" s="4">
        <f>'Census Tract'!D721</f>
        <v>0</v>
      </c>
      <c r="F727" s="29">
        <f ca="1">'Census Tract'!J721</f>
        <v>4.1502464324317643</v>
      </c>
      <c r="G727" s="29">
        <f ca="1">'Census Tract'!K721</f>
        <v>20.935400595257128</v>
      </c>
      <c r="H727" s="29">
        <f ca="1">'Census Tract'!L721</f>
        <v>97.005432963295661</v>
      </c>
      <c r="I727" s="105">
        <f ca="1">'Census Tract'!M721</f>
        <v>211.01757428010524</v>
      </c>
      <c r="J727" s="29">
        <f ca="1">'Census Tract'!N721</f>
        <v>1.5068375161717626</v>
      </c>
      <c r="K727" s="29">
        <f ca="1">'Census Tract'!O721</f>
        <v>7.8759252073252775</v>
      </c>
      <c r="L727" s="29">
        <f ca="1">'Census Tract'!P721</f>
        <v>36.74465950293235</v>
      </c>
      <c r="M727" s="105">
        <f ca="1">'Census Tract'!Q721</f>
        <v>80.011236457951213</v>
      </c>
      <c r="N727" s="29">
        <f ca="1">'Census Tract'!R721</f>
        <v>1.0291019160303934</v>
      </c>
      <c r="O727" s="29">
        <f ca="1">'Census Tract'!S721</f>
        <v>5.3311913797736405</v>
      </c>
      <c r="P727" s="29">
        <f ca="1">'Census Tract'!T721</f>
        <v>24.565973500274552</v>
      </c>
      <c r="Q727" s="105">
        <f ca="1">'Census Tract'!U721</f>
        <v>53.392061615503408</v>
      </c>
    </row>
    <row r="728" spans="1:17" x14ac:dyDescent="0.25">
      <c r="A728" s="80" t="s">
        <v>268</v>
      </c>
      <c r="B728" s="4" t="str">
        <f>'Census Tract'!A722</f>
        <v>Washington</v>
      </c>
      <c r="C728" s="4" t="str">
        <f>'Census Tract'!B722</f>
        <v>Tualatin</v>
      </c>
      <c r="D728" s="4">
        <f>'Census Tract'!C722</f>
        <v>41067032003</v>
      </c>
      <c r="E728" s="4">
        <f>'Census Tract'!D722</f>
        <v>1</v>
      </c>
      <c r="F728" s="29">
        <f ca="1">'Census Tract'!J722</f>
        <v>5.0729824961387111</v>
      </c>
      <c r="G728" s="29">
        <f ca="1">'Census Tract'!K722</f>
        <v>25.210543371041759</v>
      </c>
      <c r="H728" s="29">
        <f ca="1">'Census Tract'!L722</f>
        <v>116.00339836185697</v>
      </c>
      <c r="I728" s="105">
        <f ca="1">'Census Tract'!M722</f>
        <v>251.95126154143432</v>
      </c>
      <c r="J728" s="29">
        <f ca="1">'Census Tract'!N722</f>
        <v>0.61754600383920588</v>
      </c>
      <c r="K728" s="29">
        <f ca="1">'Census Tract'!O722</f>
        <v>2.9386455465111347</v>
      </c>
      <c r="L728" s="29">
        <f ca="1">'Census Tract'!P722</f>
        <v>13.402546507637037</v>
      </c>
      <c r="M728" s="105">
        <f ca="1">'Census Tract'!Q722</f>
        <v>29.070359037029437</v>
      </c>
      <c r="N728" s="29">
        <f ca="1">'Census Tract'!R722</f>
        <v>0.25710501325603019</v>
      </c>
      <c r="O728" s="29">
        <f ca="1">'Census Tract'!S722</f>
        <v>1.2212836036054802</v>
      </c>
      <c r="P728" s="29">
        <f ca="1">'Census Tract'!T722</f>
        <v>5.3586460275165342</v>
      </c>
      <c r="Q728" s="105">
        <f ca="1">'Census Tract'!U722</f>
        <v>11.511997711936278</v>
      </c>
    </row>
    <row r="729" spans="1:17" x14ac:dyDescent="0.25">
      <c r="A729" s="80" t="s">
        <v>268</v>
      </c>
      <c r="B729" s="4" t="str">
        <f>'Census Tract'!A723</f>
        <v>Washington</v>
      </c>
      <c r="C729" s="4" t="str">
        <f>'Census Tract'!B723</f>
        <v>Cornelius</v>
      </c>
      <c r="D729" s="4">
        <f>'Census Tract'!C723</f>
        <v>41067032902</v>
      </c>
      <c r="E729" s="4">
        <f>'Census Tract'!D723</f>
        <v>1</v>
      </c>
      <c r="F729" s="29">
        <f ca="1">'Census Tract'!J723</f>
        <v>0.42366665268838594</v>
      </c>
      <c r="G729" s="29">
        <f ca="1">'Census Tract'!K723</f>
        <v>2.1054412331590648</v>
      </c>
      <c r="H729" s="29">
        <f ca="1">'Census Tract'!L723</f>
        <v>9.6879442264690017</v>
      </c>
      <c r="I729" s="105">
        <f ca="1">'Census Tract'!M723</f>
        <v>21.041536748672598</v>
      </c>
      <c r="J729" s="29">
        <f ca="1">'Census Tract'!N723</f>
        <v>1.2693723166435542</v>
      </c>
      <c r="K729" s="29">
        <f ca="1">'Census Tract'!O723</f>
        <v>6.0404168790320041</v>
      </c>
      <c r="L729" s="29">
        <f ca="1">'Census Tract'!P723</f>
        <v>27.549075540211788</v>
      </c>
      <c r="M729" s="105">
        <f ca="1">'Census Tract'!Q723</f>
        <v>59.754429252370485</v>
      </c>
      <c r="N729" s="29">
        <f ca="1">'Census Tract'!R723</f>
        <v>0.5284820633094981</v>
      </c>
      <c r="O729" s="29">
        <f ca="1">'Census Tract'!S723</f>
        <v>2.5103613132457867</v>
      </c>
      <c r="P729" s="29">
        <f ca="1">'Census Tract'!T723</f>
        <v>11.014753362071062</v>
      </c>
      <c r="Q729" s="105">
        <f ca="1">'Census Tract'!U723</f>
        <v>23.663032574008405</v>
      </c>
    </row>
    <row r="730" spans="1:17" x14ac:dyDescent="0.25">
      <c r="A730" s="80" t="s">
        <v>268</v>
      </c>
      <c r="B730" s="4" t="str">
        <f>'Census Tract'!A724</f>
        <v>Washington</v>
      </c>
      <c r="C730" s="4" t="str">
        <f>'Census Tract'!B724</f>
        <v>Beaverton</v>
      </c>
      <c r="D730" s="4">
        <f>'Census Tract'!C724</f>
        <v>41067030102</v>
      </c>
      <c r="E730" s="4">
        <f>'Census Tract'!D724</f>
        <v>1</v>
      </c>
      <c r="F730" s="29">
        <f ca="1">'Census Tract'!J724</f>
        <v>0.83481360523822612</v>
      </c>
      <c r="G730" s="29">
        <f ca="1">'Census Tract'!K724</f>
        <v>4.1486649357874246</v>
      </c>
      <c r="H730" s="29">
        <f ca="1">'Census Tract'!L724</f>
        <v>19.089601685016344</v>
      </c>
      <c r="I730" s="105">
        <f ca="1">'Census Tract'!M724</f>
        <v>41.461278676166927</v>
      </c>
      <c r="J730" s="29">
        <f ca="1">'Census Tract'!N724</f>
        <v>1.3451893503401826</v>
      </c>
      <c r="K730" s="29">
        <f ca="1">'Census Tract'!O724</f>
        <v>6.4011987269221464</v>
      </c>
      <c r="L730" s="29">
        <f ca="1">'Census Tract'!P724</f>
        <v>29.194525942081324</v>
      </c>
      <c r="M730" s="105">
        <f ca="1">'Census Tract'!Q724</f>
        <v>63.323440106592479</v>
      </c>
      <c r="N730" s="29">
        <f ca="1">'Census Tract'!R724</f>
        <v>0.56004722498558268</v>
      </c>
      <c r="O730" s="29">
        <f ca="1">'Census Tract'!S724</f>
        <v>2.6603001025052917</v>
      </c>
      <c r="P730" s="29">
        <f ca="1">'Census Tract'!T724</f>
        <v>11.67264223822078</v>
      </c>
      <c r="Q730" s="105">
        <f ca="1">'Census Tract'!U724</f>
        <v>25.076377511900091</v>
      </c>
    </row>
    <row r="731" spans="1:17" x14ac:dyDescent="0.25">
      <c r="A731" s="80" t="s">
        <v>268</v>
      </c>
      <c r="B731" s="4" t="str">
        <f>'Census Tract'!A725</f>
        <v>Washington</v>
      </c>
      <c r="C731" s="4" t="str">
        <f>'Census Tract'!B725</f>
        <v>Hillsboro</v>
      </c>
      <c r="D731" s="4">
        <f>'Census Tract'!C725</f>
        <v>41067031616</v>
      </c>
      <c r="E731" s="4">
        <f>'Census Tract'!D725</f>
        <v>1</v>
      </c>
      <c r="F731" s="29">
        <f ca="1">'Census Tract'!J725</f>
        <v>1.151311624740661</v>
      </c>
      <c r="G731" s="29">
        <f ca="1">'Census Tract'!K725</f>
        <v>5.7215241076036527</v>
      </c>
      <c r="H731" s="29">
        <f ca="1">'Census Tract'!L725</f>
        <v>26.326931178075931</v>
      </c>
      <c r="I731" s="105">
        <f ca="1">'Census Tract'!M725</f>
        <v>57.180251755553556</v>
      </c>
      <c r="J731" s="29">
        <f ca="1">'Census Tract'!N725</f>
        <v>0.54748405850898807</v>
      </c>
      <c r="K731" s="29">
        <f ca="1">'Census Tract'!O725</f>
        <v>2.6052497794839398</v>
      </c>
      <c r="L731" s="29">
        <f ca="1">'Census Tract'!P725</f>
        <v>11.881998281486968</v>
      </c>
      <c r="M731" s="105">
        <f ca="1">'Census Tract'!Q725</f>
        <v>25.772263198144415</v>
      </c>
      <c r="N731" s="29">
        <f ca="1">'Census Tract'!R725</f>
        <v>0.22793588695469777</v>
      </c>
      <c r="O731" s="29">
        <f ca="1">'Census Tract'!S725</f>
        <v>1.0827263065999961</v>
      </c>
      <c r="P731" s="29">
        <f ca="1">'Census Tract'!T725</f>
        <v>4.7506959109425351</v>
      </c>
      <c r="Q731" s="105">
        <f ca="1">'Census Tract'!U725</f>
        <v>10.205936383191482</v>
      </c>
    </row>
    <row r="732" spans="1:17" x14ac:dyDescent="0.25">
      <c r="A732" s="80" t="s">
        <v>268</v>
      </c>
      <c r="B732" s="4" t="str">
        <f>'Census Tract'!A726</f>
        <v>Washington</v>
      </c>
      <c r="C732" s="4" t="str">
        <f>'Census Tract'!B726</f>
        <v>Beaverton</v>
      </c>
      <c r="D732" s="4">
        <f>'Census Tract'!C726</f>
        <v>41067031404</v>
      </c>
      <c r="E732" s="4">
        <f>'Census Tract'!D726</f>
        <v>1</v>
      </c>
      <c r="F732" s="29">
        <f ca="1">'Census Tract'!J726</f>
        <v>0.73615836814648616</v>
      </c>
      <c r="G732" s="29">
        <f ca="1">'Census Tract'!K726</f>
        <v>3.6583907952054675</v>
      </c>
      <c r="H732" s="29">
        <f ca="1">'Census Tract'!L726</f>
        <v>16.833661953793658</v>
      </c>
      <c r="I732" s="105">
        <f ca="1">'Census Tract'!M726</f>
        <v>36.561535485282178</v>
      </c>
      <c r="J732" s="29">
        <f ca="1">'Census Tract'!N726</f>
        <v>0.9993836058888933</v>
      </c>
      <c r="K732" s="29">
        <f ca="1">'Census Tract'!O726</f>
        <v>4.7556524768093489</v>
      </c>
      <c r="L732" s="29">
        <f ca="1">'Census Tract'!P726</f>
        <v>21.689534340154914</v>
      </c>
      <c r="M732" s="105">
        <f ca="1">'Census Tract'!Q726</f>
        <v>47.044981358952832</v>
      </c>
      <c r="N732" s="29">
        <f ca="1">'Census Tract'!R726</f>
        <v>0.41607675159829199</v>
      </c>
      <c r="O732" s="29">
        <f ca="1">'Census Tract'!S726</f>
        <v>1.9764208722853678</v>
      </c>
      <c r="P732" s="29">
        <f ca="1">'Census Tract'!T726</f>
        <v>8.6719741628448297</v>
      </c>
      <c r="Q732" s="105">
        <f ca="1">'Census Tract'!U726</f>
        <v>18.63003195359542</v>
      </c>
    </row>
    <row r="733" spans="1:17" x14ac:dyDescent="0.25">
      <c r="A733" s="80" t="s">
        <v>268</v>
      </c>
      <c r="B733" s="4" t="str">
        <f>'Census Tract'!A727</f>
        <v>Washington</v>
      </c>
      <c r="C733" s="4" t="str">
        <f>'Census Tract'!B727</f>
        <v>Hillsboro</v>
      </c>
      <c r="D733" s="4">
        <f>'Census Tract'!C727</f>
        <v>41067032502</v>
      </c>
      <c r="E733" s="4">
        <f>'Census Tract'!D727</f>
        <v>1</v>
      </c>
      <c r="F733" s="29">
        <f ca="1">'Census Tract'!J727</f>
        <v>0.30247595534726368</v>
      </c>
      <c r="G733" s="29">
        <f ca="1">'Census Tract'!K727</f>
        <v>1.5031755376218381</v>
      </c>
      <c r="H733" s="29">
        <f ca="1">'Census Tract'!L727</f>
        <v>6.9166883129873256</v>
      </c>
      <c r="I733" s="105">
        <f ca="1">'Census Tract'!M727</f>
        <v>15.022562879666962</v>
      </c>
      <c r="J733" s="29">
        <f ca="1">'Census Tract'!N727</f>
        <v>0.4701656974124262</v>
      </c>
      <c r="K733" s="29">
        <f ca="1">'Census Tract'!O727</f>
        <v>2.2373237365860703</v>
      </c>
      <c r="L733" s="29">
        <f ca="1">'Census Tract'!P727</f>
        <v>10.203964703342784</v>
      </c>
      <c r="M733" s="105">
        <f ca="1">'Census Tract'!Q727</f>
        <v>22.13257886166058</v>
      </c>
      <c r="N733" s="29">
        <f ca="1">'Census Tract'!R727</f>
        <v>0.19574567257215586</v>
      </c>
      <c r="O733" s="29">
        <f ca="1">'Census Tract'!S727</f>
        <v>0.92981843240465845</v>
      </c>
      <c r="P733" s="29">
        <f ca="1">'Census Tract'!T727</f>
        <v>4.0797795322948005</v>
      </c>
      <c r="Q733" s="105">
        <f ca="1">'Census Tract'!U727</f>
        <v>8.7646044168266872</v>
      </c>
    </row>
    <row r="734" spans="1:17" x14ac:dyDescent="0.25">
      <c r="A734" s="80" t="s">
        <v>268</v>
      </c>
      <c r="B734" s="4" t="str">
        <f>'Census Tract'!A728</f>
        <v>Washington</v>
      </c>
      <c r="C734" s="4" t="str">
        <f>'Census Tract'!B728</f>
        <v>Forest Grove</v>
      </c>
      <c r="D734" s="4">
        <f>'Census Tract'!C728</f>
        <v>41067033301</v>
      </c>
      <c r="E734" s="4">
        <f>'Census Tract'!D728</f>
        <v>1</v>
      </c>
      <c r="F734" s="29">
        <f ca="1">'Census Tract'!J728</f>
        <v>0.33502717570748247</v>
      </c>
      <c r="G734" s="29">
        <f ca="1">'Census Tract'!K728</f>
        <v>1.6649411170016717</v>
      </c>
      <c r="H734" s="29">
        <f ca="1">'Census Tract'!L728</f>
        <v>7.6610339095836437</v>
      </c>
      <c r="I734" s="105">
        <f ca="1">'Census Tract'!M728</f>
        <v>16.639229414730458</v>
      </c>
      <c r="J734" s="29">
        <f ca="1">'Census Tract'!N728</f>
        <v>1.0654420114859557</v>
      </c>
      <c r="K734" s="29">
        <f ca="1">'Census Tract'!O728</f>
        <v>5.0699970571492745</v>
      </c>
      <c r="L734" s="29">
        <f ca="1">'Census Tract'!P728</f>
        <v>23.123194096239263</v>
      </c>
      <c r="M734" s="105">
        <f ca="1">'Census Tract'!Q728</f>
        <v>50.154614578472987</v>
      </c>
      <c r="N734" s="29">
        <f ca="1">'Census Tract'!R728</f>
        <v>0.44357907068240537</v>
      </c>
      <c r="O734" s="29">
        <f ca="1">'Census Tract'!S728</f>
        <v>2.1070606094619668</v>
      </c>
      <c r="P734" s="29">
        <f ca="1">'Census Tract'!T728</f>
        <v>9.2451842727574558</v>
      </c>
      <c r="Q734" s="105">
        <f ca="1">'Census Tract'!U728</f>
        <v>19.861461206411942</v>
      </c>
    </row>
    <row r="735" spans="1:17" x14ac:dyDescent="0.25">
      <c r="A735" s="80" t="s">
        <v>268</v>
      </c>
      <c r="B735" s="4" t="str">
        <f>'Census Tract'!A729</f>
        <v>Washington</v>
      </c>
      <c r="C735" s="4" t="str">
        <f>'Census Tract'!B729</f>
        <v>Beaverton</v>
      </c>
      <c r="D735" s="4">
        <f>'Census Tract'!C729</f>
        <v>41067031300</v>
      </c>
      <c r="E735" s="4">
        <f>'Census Tract'!D729</f>
        <v>1</v>
      </c>
      <c r="F735" s="29">
        <f ca="1">'Census Tract'!J729</f>
        <v>4.2056176705402661</v>
      </c>
      <c r="G735" s="29">
        <f ca="1">'Census Tract'!K729</f>
        <v>20.9001128558745</v>
      </c>
      <c r="H735" s="29">
        <f ca="1">'Census Tract'!L729</f>
        <v>96.169451080244301</v>
      </c>
      <c r="I735" s="105">
        <f ca="1">'Census Tract'!M729</f>
        <v>208.87331633020389</v>
      </c>
      <c r="J735" s="29">
        <f ca="1">'Census Tract'!N729</f>
        <v>1.0782032943853883</v>
      </c>
      <c r="K735" s="29">
        <f ca="1">'Census Tract'!O729</f>
        <v>5.1307227147149428</v>
      </c>
      <c r="L735" s="29">
        <f ca="1">'Census Tract'!P729</f>
        <v>23.40015109457374</v>
      </c>
      <c r="M735" s="105">
        <f ca="1">'Census Tract'!Q729</f>
        <v>50.755339177698474</v>
      </c>
      <c r="N735" s="29">
        <f ca="1">'Census Tract'!R729</f>
        <v>0.44889201868729095</v>
      </c>
      <c r="O735" s="29">
        <f ca="1">'Census Tract'!S729</f>
        <v>2.1322978314165368</v>
      </c>
      <c r="P735" s="29">
        <f ca="1">'Census Tract'!T729</f>
        <v>9.3559180439905774</v>
      </c>
      <c r="Q735" s="105">
        <f ca="1">'Census Tract'!U729</f>
        <v>20.099350948433312</v>
      </c>
    </row>
    <row r="736" spans="1:17" x14ac:dyDescent="0.25">
      <c r="A736" s="80" t="s">
        <v>268</v>
      </c>
      <c r="B736" s="4" t="str">
        <f>'Census Tract'!A730</f>
        <v>Washington</v>
      </c>
      <c r="C736" s="4" t="str">
        <f>'Census Tract'!B730</f>
        <v>Hillsboro</v>
      </c>
      <c r="D736" s="4">
        <f>'Census Tract'!C730</f>
        <v>41067032607</v>
      </c>
      <c r="E736" s="4">
        <f>'Census Tract'!D730</f>
        <v>1</v>
      </c>
      <c r="F736" s="29">
        <f ca="1">'Census Tract'!J730</f>
        <v>9.9236151178168495</v>
      </c>
      <c r="G736" s="29">
        <f ca="1">'Census Tract'!K730</f>
        <v>49.316103399858186</v>
      </c>
      <c r="H736" s="29">
        <f ca="1">'Census Tract'!L730</f>
        <v>226.92234372542524</v>
      </c>
      <c r="I736" s="105">
        <f ca="1">'Census Tract'!M730</f>
        <v>492.85944705874255</v>
      </c>
      <c r="J736" s="29">
        <f ca="1">'Census Tract'!N730</f>
        <v>0.86351347619493513</v>
      </c>
      <c r="K736" s="29">
        <f ca="1">'Census Tract'!O730</f>
        <v>4.1091028286101805</v>
      </c>
      <c r="L736" s="29">
        <f ca="1">'Census Tract'!P730</f>
        <v>18.740756887299604</v>
      </c>
      <c r="M736" s="105">
        <f ca="1">'Census Tract'!Q730</f>
        <v>40.649031214257938</v>
      </c>
      <c r="N736" s="29">
        <f ca="1">'Census Tract'!R730</f>
        <v>0.35950948166392233</v>
      </c>
      <c r="O736" s="29">
        <f ca="1">'Census Tract'!S730</f>
        <v>1.7077186855925901</v>
      </c>
      <c r="P736" s="29">
        <f ca="1">'Census Tract'!T730</f>
        <v>7.4929851867745381</v>
      </c>
      <c r="Q736" s="105">
        <f ca="1">'Census Tract'!U730</f>
        <v>16.097205876779618</v>
      </c>
    </row>
    <row r="737" spans="1:17" x14ac:dyDescent="0.25">
      <c r="A737" s="80" t="s">
        <v>268</v>
      </c>
      <c r="B737" s="4" t="str">
        <f>'Census Tract'!A731</f>
        <v>Washington</v>
      </c>
      <c r="C737" s="4" t="str">
        <f>'Census Tract'!B731</f>
        <v>Durham</v>
      </c>
      <c r="D737" s="4">
        <f>'Census Tract'!C731</f>
        <v>41067032005</v>
      </c>
      <c r="E737" s="4">
        <f>'Census Tract'!D731</f>
        <v>1</v>
      </c>
      <c r="F737" s="29">
        <f ca="1">'Census Tract'!J731</f>
        <v>5.8461991766952925</v>
      </c>
      <c r="G737" s="29">
        <f ca="1">'Census Tract'!K731</f>
        <v>29.053098056618111</v>
      </c>
      <c r="H737" s="29">
        <f ca="1">'Census Tract'!L731</f>
        <v>133.68446914869872</v>
      </c>
      <c r="I737" s="105">
        <f ca="1">'Census Tract'!M731</f>
        <v>290.35330969740414</v>
      </c>
      <c r="J737" s="29">
        <f ca="1">'Census Tract'!N731</f>
        <v>0.77143206233236306</v>
      </c>
      <c r="K737" s="29">
        <f ca="1">'Census Tract'!O731</f>
        <v>3.6709255348030099</v>
      </c>
      <c r="L737" s="29">
        <f ca="1">'Census Tract'!P731</f>
        <v>16.742322075788081</v>
      </c>
      <c r="M737" s="105">
        <f ca="1">'Census Tract'!Q731</f>
        <v>36.314390968866192</v>
      </c>
      <c r="N737" s="29">
        <f ca="1">'Census Tract'!R731</f>
        <v>0.32117291566788536</v>
      </c>
      <c r="O737" s="29">
        <f ca="1">'Census Tract'!S731</f>
        <v>1.5256148095282396</v>
      </c>
      <c r="P737" s="29">
        <f ca="1">'Census Tract'!T731</f>
        <v>6.6939650335629963</v>
      </c>
      <c r="Q737" s="105">
        <f ca="1">'Census Tract'!U731</f>
        <v>14.380668130429314</v>
      </c>
    </row>
    <row r="738" spans="1:17" x14ac:dyDescent="0.25">
      <c r="A738" s="80" t="s">
        <v>268</v>
      </c>
      <c r="B738" s="4" t="str">
        <f>'Census Tract'!A732</f>
        <v>Washington</v>
      </c>
      <c r="C738" s="4" t="str">
        <f>'Census Tract'!B732</f>
        <v>Tigard</v>
      </c>
      <c r="D738" s="4">
        <f>'Census Tract'!C732</f>
        <v>41067030801</v>
      </c>
      <c r="E738" s="4">
        <f>'Census Tract'!D732</f>
        <v>1</v>
      </c>
      <c r="F738" s="29">
        <f ca="1">'Census Tract'!J732</f>
        <v>1.2524708018601103</v>
      </c>
      <c r="G738" s="29">
        <f ca="1">'Census Tract'!K732</f>
        <v>6.224241754291751</v>
      </c>
      <c r="H738" s="29">
        <f ca="1">'Census Tract'!L732</f>
        <v>28.64012826288295</v>
      </c>
      <c r="I738" s="105">
        <f ca="1">'Census Tract'!M732</f>
        <v>62.204353910673966</v>
      </c>
      <c r="J738" s="29">
        <f ca="1">'Census Tract'!N732</f>
        <v>1.203814353513136</v>
      </c>
      <c r="K738" s="29">
        <f ca="1">'Census Tract'!O732</f>
        <v>5.7284536970279856</v>
      </c>
      <c r="L738" s="29">
        <f ca="1">'Census Tract'!P732</f>
        <v>26.126276842885652</v>
      </c>
      <c r="M738" s="105">
        <f ca="1">'Census Tract'!Q732</f>
        <v>56.668353860270919</v>
      </c>
      <c r="N738" s="29">
        <f ca="1">'Census Tract'!R732</f>
        <v>0.50118809512753693</v>
      </c>
      <c r="O738" s="29">
        <f ca="1">'Census Tract'!S732</f>
        <v>2.3807112710477978</v>
      </c>
      <c r="P738" s="29">
        <f ca="1">'Census Tract'!T732</f>
        <v>10.445885752991105</v>
      </c>
      <c r="Q738" s="105">
        <f ca="1">'Census Tract'!U732</f>
        <v>22.440932330682912</v>
      </c>
    </row>
    <row r="739" spans="1:17" x14ac:dyDescent="0.25">
      <c r="A739" s="80" t="s">
        <v>268</v>
      </c>
      <c r="B739" s="4" t="str">
        <f>'Census Tract'!A733</f>
        <v>Washington</v>
      </c>
      <c r="C739" s="4" t="str">
        <f>'Census Tract'!B733</f>
        <v>Beaverton</v>
      </c>
      <c r="D739" s="4">
        <f>'Census Tract'!C733</f>
        <v>41067031402</v>
      </c>
      <c r="E739" s="4">
        <f>'Census Tract'!D733</f>
        <v>1</v>
      </c>
      <c r="F739" s="29">
        <f ca="1">'Census Tract'!J733</f>
        <v>11.599251784359804</v>
      </c>
      <c r="G739" s="29">
        <f ca="1">'Census Tract'!K733</f>
        <v>57.64329768608777</v>
      </c>
      <c r="H739" s="29">
        <f ca="1">'Census Tract'!L733</f>
        <v>265.2389647440603</v>
      </c>
      <c r="I739" s="105">
        <f ca="1">'Census Tract'!M733</f>
        <v>576.08046592524204</v>
      </c>
      <c r="J739" s="29">
        <f ca="1">'Census Tract'!N733</f>
        <v>0.48467852894511421</v>
      </c>
      <c r="K739" s="29">
        <f ca="1">'Census Tract'!O733</f>
        <v>2.3063842883274179</v>
      </c>
      <c r="L739" s="29">
        <f ca="1">'Census Tract'!P733</f>
        <v>10.518935407331014</v>
      </c>
      <c r="M739" s="105">
        <f ca="1">'Census Tract'!Q733</f>
        <v>22.815755856858193</v>
      </c>
      <c r="N739" s="29">
        <f ca="1">'Census Tract'!R733</f>
        <v>0.20178784873457475</v>
      </c>
      <c r="O739" s="29">
        <f ca="1">'Census Tract'!S733</f>
        <v>0.95851958678436588</v>
      </c>
      <c r="P739" s="29">
        <f ca="1">'Census Tract'!T733</f>
        <v>4.2057120564422714</v>
      </c>
      <c r="Q739" s="105">
        <f ca="1">'Census Tract'!U733</f>
        <v>9.0351456920666813</v>
      </c>
    </row>
    <row r="740" spans="1:17" x14ac:dyDescent="0.25">
      <c r="A740" s="80" t="s">
        <v>268</v>
      </c>
      <c r="B740" s="4" t="str">
        <f>'Census Tract'!A734</f>
        <v>Washington</v>
      </c>
      <c r="C740" s="4" t="str">
        <f>'Census Tract'!B734</f>
        <v>Cornelius</v>
      </c>
      <c r="D740" s="4">
        <f>'Census Tract'!C734</f>
        <v>41067032901</v>
      </c>
      <c r="E740" s="4">
        <f>'Census Tract'!D734</f>
        <v>1</v>
      </c>
      <c r="F740" s="29">
        <f ca="1">'Census Tract'!J734</f>
        <v>1.0982280961532274</v>
      </c>
      <c r="G740" s="29">
        <f ca="1">'Census Tract'!K734</f>
        <v>5.4577217781534628</v>
      </c>
      <c r="H740" s="29">
        <f ca="1">'Census Tract'!L734</f>
        <v>25.11307528208809</v>
      </c>
      <c r="I740" s="105">
        <f ca="1">'Census Tract'!M734</f>
        <v>54.543841713757701</v>
      </c>
      <c r="J740" s="29">
        <f ca="1">'Census Tract'!N734</f>
        <v>1.0411705518537018</v>
      </c>
      <c r="K740" s="29">
        <f ca="1">'Census Tract'!O734</f>
        <v>4.9544992378577106</v>
      </c>
      <c r="L740" s="29">
        <f ca="1">'Census Tract'!P734</f>
        <v>22.596432746465847</v>
      </c>
      <c r="M740" s="105">
        <f ca="1">'Census Tract'!Q734</f>
        <v>49.012059948573537</v>
      </c>
      <c r="N740" s="29">
        <f ca="1">'Census Tract'!R734</f>
        <v>0.43347405192801525</v>
      </c>
      <c r="O740" s="29">
        <f ca="1">'Census Tract'!S734</f>
        <v>2.0590604029993527</v>
      </c>
      <c r="P740" s="29">
        <f ca="1">'Census Tract'!T734</f>
        <v>9.0345729823728931</v>
      </c>
      <c r="Q740" s="105">
        <f ca="1">'Census Tract'!U734</f>
        <v>19.409004246096778</v>
      </c>
    </row>
    <row r="741" spans="1:17" x14ac:dyDescent="0.25">
      <c r="A741" s="80" t="s">
        <v>268</v>
      </c>
      <c r="B741" s="4" t="str">
        <f>'Census Tract'!A735</f>
        <v>Washington</v>
      </c>
      <c r="C741" s="4" t="str">
        <f>'Census Tract'!B735</f>
        <v>Forest Grove</v>
      </c>
      <c r="D741" s="4">
        <f>'Census Tract'!C735</f>
        <v>41067033101</v>
      </c>
      <c r="E741" s="4">
        <f>'Census Tract'!D735</f>
        <v>1</v>
      </c>
      <c r="F741" s="29">
        <f ca="1">'Census Tract'!J735</f>
        <v>0.62348106689957505</v>
      </c>
      <c r="G741" s="29">
        <f ca="1">'Census Tract'!K735</f>
        <v>3.0984330204291206</v>
      </c>
      <c r="H741" s="29">
        <f ca="1">'Census Tract'!L735</f>
        <v>14.25708104249871</v>
      </c>
      <c r="I741" s="105">
        <f ca="1">'Census Tract'!M735</f>
        <v>30.965382094677764</v>
      </c>
      <c r="J741" s="29">
        <f ca="1">'Census Tract'!N735</f>
        <v>0.55198804070878771</v>
      </c>
      <c r="K741" s="29">
        <f ca="1">'Census Tract'!O735</f>
        <v>2.6266823645071162</v>
      </c>
      <c r="L741" s="29">
        <f ca="1">'Census Tract'!P735</f>
        <v>11.979747810310901</v>
      </c>
      <c r="M741" s="105">
        <f ca="1">'Census Tract'!Q735</f>
        <v>25.984283644929878</v>
      </c>
      <c r="N741" s="29">
        <f ca="1">'Census Tract'!R735</f>
        <v>0.2298110450740691</v>
      </c>
      <c r="O741" s="29">
        <f ca="1">'Census Tract'!S735</f>
        <v>1.0916335614074915</v>
      </c>
      <c r="P741" s="29">
        <f ca="1">'Census Tract'!T735</f>
        <v>4.7897784184365779</v>
      </c>
      <c r="Q741" s="105">
        <f ca="1">'Census Tract'!U735</f>
        <v>10.289897468610789</v>
      </c>
    </row>
    <row r="742" spans="1:17" x14ac:dyDescent="0.25">
      <c r="A742" s="80" t="s">
        <v>268</v>
      </c>
      <c r="B742" s="4" t="str">
        <f>'Census Tract'!A736</f>
        <v>Washington</v>
      </c>
      <c r="C742" s="4" t="str">
        <f>'Census Tract'!B736</f>
        <v>Tualatin</v>
      </c>
      <c r="D742" s="4">
        <f>'Census Tract'!C736</f>
        <v>41067032108</v>
      </c>
      <c r="E742" s="4">
        <f>'Census Tract'!D736</f>
        <v>1</v>
      </c>
      <c r="F742" s="29">
        <f ca="1">'Census Tract'!J736</f>
        <v>0.29897043930847095</v>
      </c>
      <c r="G742" s="29">
        <f ca="1">'Census Tract'!K736</f>
        <v>1.4857546290732409</v>
      </c>
      <c r="H742" s="29">
        <f ca="1">'Census Tract'!L736</f>
        <v>6.8365280179692611</v>
      </c>
      <c r="I742" s="105">
        <f ca="1">'Census Tract'!M736</f>
        <v>14.848460329737048</v>
      </c>
      <c r="J742" s="29">
        <f ca="1">'Census Tract'!N736</f>
        <v>0.86876812209470144</v>
      </c>
      <c r="K742" s="29">
        <f ca="1">'Census Tract'!O736</f>
        <v>4.1341075111372199</v>
      </c>
      <c r="L742" s="29">
        <f ca="1">'Census Tract'!P736</f>
        <v>18.854798004260857</v>
      </c>
      <c r="M742" s="105">
        <f ca="1">'Census Tract'!Q736</f>
        <v>40.896388402174317</v>
      </c>
      <c r="N742" s="29">
        <f ca="1">'Census Tract'!R736</f>
        <v>0.3616971661365222</v>
      </c>
      <c r="O742" s="29">
        <f ca="1">'Census Tract'!S736</f>
        <v>1.7181104828680012</v>
      </c>
      <c r="P742" s="29">
        <f ca="1">'Census Tract'!T736</f>
        <v>7.5385814455175879</v>
      </c>
      <c r="Q742" s="105">
        <f ca="1">'Census Tract'!U736</f>
        <v>16.195160476435476</v>
      </c>
    </row>
    <row r="743" spans="1:17" x14ac:dyDescent="0.25">
      <c r="A743" s="80" t="s">
        <v>268</v>
      </c>
      <c r="B743" s="4" t="str">
        <f>'Census Tract'!A737</f>
        <v>Washington</v>
      </c>
      <c r="C743" s="4" t="str">
        <f>'Census Tract'!B737</f>
        <v>Hillsboro</v>
      </c>
      <c r="D743" s="4">
        <f>'Census Tract'!C737</f>
        <v>41067031615</v>
      </c>
      <c r="E743" s="4">
        <f>'Census Tract'!D737</f>
        <v>1</v>
      </c>
      <c r="F743" s="29">
        <f ca="1">'Census Tract'!J737</f>
        <v>0.51180534166374758</v>
      </c>
      <c r="G743" s="29">
        <f ca="1">'Census Tract'!K737</f>
        <v>2.5434526480952298</v>
      </c>
      <c r="H743" s="29">
        <f ca="1">'Census Tract'!L737</f>
        <v>11.703403072637496</v>
      </c>
      <c r="I743" s="105">
        <f ca="1">'Census Tract'!M737</f>
        <v>25.418972289767609</v>
      </c>
      <c r="J743" s="29">
        <f ca="1">'Census Tract'!N737</f>
        <v>0.89354002419359979</v>
      </c>
      <c r="K743" s="29">
        <f ca="1">'Census Tract'!O737</f>
        <v>4.2519867287646926</v>
      </c>
      <c r="L743" s="29">
        <f ca="1">'Census Tract'!P737</f>
        <v>19.392420412792486</v>
      </c>
      <c r="M743" s="105">
        <f ca="1">'Census Tract'!Q737</f>
        <v>42.062500859494371</v>
      </c>
      <c r="N743" s="29">
        <f ca="1">'Census Tract'!R737</f>
        <v>0.3720105357930647</v>
      </c>
      <c r="O743" s="29">
        <f ca="1">'Census Tract'!S737</f>
        <v>1.7671003843092257</v>
      </c>
      <c r="P743" s="29">
        <f ca="1">'Census Tract'!T737</f>
        <v>7.7535352367348223</v>
      </c>
      <c r="Q743" s="105">
        <f ca="1">'Census Tract'!U737</f>
        <v>16.656946446241673</v>
      </c>
    </row>
    <row r="744" spans="1:17" x14ac:dyDescent="0.25">
      <c r="A744" s="80" t="s">
        <v>268</v>
      </c>
      <c r="B744" s="4" t="str">
        <f>'Census Tract'!A738</f>
        <v>Washington</v>
      </c>
      <c r="C744" s="4" t="str">
        <f>'Census Tract'!B738</f>
        <v>Beaverton</v>
      </c>
      <c r="D744" s="4">
        <f>'Census Tract'!C738</f>
        <v>41067031005</v>
      </c>
      <c r="E744" s="4">
        <f>'Census Tract'!D738</f>
        <v>1</v>
      </c>
      <c r="F744" s="29">
        <f ca="1">'Census Tract'!J738</f>
        <v>1.476823828342849</v>
      </c>
      <c r="G744" s="29">
        <f ca="1">'Census Tract'!K738</f>
        <v>7.3391799014019883</v>
      </c>
      <c r="H744" s="29">
        <f ca="1">'Census Tract'!L738</f>
        <v>33.770387144039113</v>
      </c>
      <c r="I744" s="105">
        <f ca="1">'Census Tract'!M738</f>
        <v>73.346917106188528</v>
      </c>
      <c r="J744" s="29">
        <f ca="1">'Census Tract'!N738</f>
        <v>0.81747276926364887</v>
      </c>
      <c r="K744" s="29">
        <f ca="1">'Census Tract'!O738</f>
        <v>3.8900141817065945</v>
      </c>
      <c r="L744" s="29">
        <f ca="1">'Census Tract'!P738</f>
        <v>17.741539481543839</v>
      </c>
      <c r="M744" s="105">
        <f ca="1">'Census Tract'!Q738</f>
        <v>38.481711091562055</v>
      </c>
      <c r="N744" s="29">
        <f ca="1">'Census Tract'!R738</f>
        <v>0.34034119866590379</v>
      </c>
      <c r="O744" s="29">
        <f ca="1">'Census Tract'!S738</f>
        <v>1.6166667475604144</v>
      </c>
      <c r="P744" s="29">
        <f ca="1">'Census Tract'!T738</f>
        <v>7.0934751101687663</v>
      </c>
      <c r="Q744" s="105">
        <f ca="1">'Census Tract'!U738</f>
        <v>15.238937003604462</v>
      </c>
    </row>
    <row r="745" spans="1:17" x14ac:dyDescent="0.25">
      <c r="A745" s="80" t="s">
        <v>268</v>
      </c>
      <c r="B745" s="4" t="str">
        <f>'Census Tract'!A739</f>
        <v>Washington</v>
      </c>
      <c r="C745" s="4" t="str">
        <f>'Census Tract'!B739</f>
        <v>Beaverton</v>
      </c>
      <c r="D745" s="4">
        <f>'Census Tract'!C739</f>
        <v>41067031612</v>
      </c>
      <c r="E745" s="4">
        <f>'Census Tract'!D739</f>
        <v>1</v>
      </c>
      <c r="F745" s="29">
        <f ca="1">'Census Tract'!J739</f>
        <v>0.16425846581771936</v>
      </c>
      <c r="G745" s="29">
        <f ca="1">'Census Tract'!K739</f>
        <v>0.81629400056285251</v>
      </c>
      <c r="H745" s="29">
        <f ca="1">'Census Tract'!L739</f>
        <v>3.7560823951321898</v>
      </c>
      <c r="I745" s="105">
        <f ca="1">'Census Tract'!M739</f>
        <v>8.1579480538588793</v>
      </c>
      <c r="J745" s="29">
        <f ca="1">'Census Tract'!N739</f>
        <v>0.6555796313041814</v>
      </c>
      <c r="K745" s="29">
        <f ca="1">'Census Tract'!O739</f>
        <v>3.1196318200401834</v>
      </c>
      <c r="L745" s="29">
        <f ca="1">'Census Tract'!P739</f>
        <v>14.227986973261361</v>
      </c>
      <c r="M745" s="105">
        <f ca="1">'Census Tract'!Q739</f>
        <v>30.860753920995595</v>
      </c>
      <c r="N745" s="29">
        <f ca="1">'Census Tract'!R739</f>
        <v>0.27293968181961065</v>
      </c>
      <c r="O745" s="29">
        <f ca="1">'Census Tract'!S739</f>
        <v>1.2965004219798857</v>
      </c>
      <c r="P745" s="29">
        <f ca="1">'Census Tract'!T739</f>
        <v>5.6886760907995626</v>
      </c>
      <c r="Q745" s="105">
        <f ca="1">'Census Tract'!U739</f>
        <v>12.221002433254883</v>
      </c>
    </row>
    <row r="746" spans="1:17" x14ac:dyDescent="0.25">
      <c r="A746" s="80" t="s">
        <v>268</v>
      </c>
      <c r="B746" s="4" t="str">
        <f>'Census Tract'!A740</f>
        <v>Washington</v>
      </c>
      <c r="C746" s="4" t="str">
        <f>'Census Tract'!B740</f>
        <v>Beaverton</v>
      </c>
      <c r="D746" s="4">
        <f>'Census Tract'!C740</f>
        <v>41067031100</v>
      </c>
      <c r="E746" s="4">
        <f>'Census Tract'!D740</f>
        <v>1</v>
      </c>
      <c r="F746" s="29">
        <f ca="1">'Census Tract'!J740</f>
        <v>0.55887941418467935</v>
      </c>
      <c r="G746" s="29">
        <f ca="1">'Census Tract'!K740</f>
        <v>2.7773905628906812</v>
      </c>
      <c r="H746" s="29">
        <f ca="1">'Census Tract'!L740</f>
        <v>12.779841320022941</v>
      </c>
      <c r="I746" s="105">
        <f ca="1">'Census Tract'!M740</f>
        <v>27.756920817397898</v>
      </c>
      <c r="J746" s="29">
        <f ca="1">'Census Tract'!N740</f>
        <v>0.47817277687873683</v>
      </c>
      <c r="K746" s="29">
        <f ca="1">'Census Tract'!O740</f>
        <v>2.2754261099606068</v>
      </c>
      <c r="L746" s="29">
        <f ca="1">'Census Tract'!P740</f>
        <v>10.377741643474222</v>
      </c>
      <c r="M746" s="105">
        <f ca="1">'Census Tract'!Q740</f>
        <v>22.509504100390298</v>
      </c>
      <c r="N746" s="29">
        <f ca="1">'Census Tract'!R740</f>
        <v>0.19907928700659386</v>
      </c>
      <c r="O746" s="29">
        <f ca="1">'Census Tract'!S740</f>
        <v>0.94565355206242796</v>
      </c>
      <c r="P746" s="29">
        <f ca="1">'Census Tract'!T740</f>
        <v>4.149259545617543</v>
      </c>
      <c r="Q746" s="105">
        <f ca="1">'Census Tract'!U740</f>
        <v>8.9138685686832364</v>
      </c>
    </row>
    <row r="747" spans="1:17" x14ac:dyDescent="0.25">
      <c r="A747" s="80" t="s">
        <v>268</v>
      </c>
      <c r="B747" s="4" t="str">
        <f>'Census Tract'!A741</f>
        <v>Washington</v>
      </c>
      <c r="C747" s="4" t="str">
        <f>'Census Tract'!B741</f>
        <v>Hillsboro</v>
      </c>
      <c r="D747" s="4">
        <f>'Census Tract'!C741</f>
        <v>41067032407</v>
      </c>
      <c r="E747" s="4">
        <f>'Census Tract'!D741</f>
        <v>1</v>
      </c>
      <c r="F747" s="29">
        <f ca="1">'Census Tract'!J741</f>
        <v>0.1282017294187078</v>
      </c>
      <c r="G747" s="29">
        <f ca="1">'Census Tract'!K741</f>
        <v>0.63710751263442156</v>
      </c>
      <c r="H747" s="29">
        <f ca="1">'Census Tract'!L741</f>
        <v>2.9315765035178067</v>
      </c>
      <c r="I747" s="105">
        <f ca="1">'Census Tract'!M741</f>
        <v>6.3671789688654679</v>
      </c>
      <c r="J747" s="29">
        <f ca="1">'Census Tract'!N741</f>
        <v>1.0321625874541023</v>
      </c>
      <c r="K747" s="29">
        <f ca="1">'Census Tract'!O741</f>
        <v>4.9116340678113568</v>
      </c>
      <c r="L747" s="29">
        <f ca="1">'Census Tract'!P741</f>
        <v>22.400933688817979</v>
      </c>
      <c r="M747" s="105">
        <f ca="1">'Census Tract'!Q741</f>
        <v>48.588019055002604</v>
      </c>
      <c r="N747" s="29">
        <f ca="1">'Census Tract'!R741</f>
        <v>0.42972373568927247</v>
      </c>
      <c r="O747" s="29">
        <f ca="1">'Census Tract'!S741</f>
        <v>2.041245893384362</v>
      </c>
      <c r="P747" s="29">
        <f ca="1">'Census Tract'!T741</f>
        <v>8.9564079673848056</v>
      </c>
      <c r="Q747" s="105">
        <f ca="1">'Census Tract'!U741</f>
        <v>19.241082075258163</v>
      </c>
    </row>
    <row r="748" spans="1:17" x14ac:dyDescent="0.25">
      <c r="A748" s="80" t="s">
        <v>268</v>
      </c>
      <c r="B748" s="4" t="str">
        <f>'Census Tract'!A742</f>
        <v>Washington</v>
      </c>
      <c r="C748" s="4" t="str">
        <f>'Census Tract'!B742</f>
        <v>Beaverton</v>
      </c>
      <c r="D748" s="4">
        <f>'Census Tract'!C742</f>
        <v>41067031812</v>
      </c>
      <c r="E748" s="4">
        <f>'Census Tract'!D742</f>
        <v>1</v>
      </c>
      <c r="F748" s="29">
        <f ca="1">'Census Tract'!J742</f>
        <v>0.5428541980073408</v>
      </c>
      <c r="G748" s="29">
        <f ca="1">'Census Tract'!K742</f>
        <v>2.6977521238113784</v>
      </c>
      <c r="H748" s="29">
        <f ca="1">'Census Tract'!L742</f>
        <v>12.413394257083214</v>
      </c>
      <c r="I748" s="105">
        <f ca="1">'Census Tract'!M742</f>
        <v>26.961023446289715</v>
      </c>
      <c r="J748" s="29">
        <f ca="1">'Census Tract'!N742</f>
        <v>1.0491776313200123</v>
      </c>
      <c r="K748" s="29">
        <f ca="1">'Census Tract'!O742</f>
        <v>4.9926016112322475</v>
      </c>
      <c r="L748" s="29">
        <f ca="1">'Census Tract'!P742</f>
        <v>22.770209686597283</v>
      </c>
      <c r="M748" s="105">
        <f ca="1">'Census Tract'!Q742</f>
        <v>49.388985187303255</v>
      </c>
      <c r="N748" s="29">
        <f ca="1">'Census Tract'!R742</f>
        <v>0.43680766636245322</v>
      </c>
      <c r="O748" s="29">
        <f ca="1">'Census Tract'!S742</f>
        <v>2.0748955226571222</v>
      </c>
      <c r="P748" s="29">
        <f ca="1">'Census Tract'!T742</f>
        <v>9.1040529956956355</v>
      </c>
      <c r="Q748" s="105">
        <f ca="1">'Census Tract'!U742</f>
        <v>19.558268397953327</v>
      </c>
    </row>
    <row r="749" spans="1:17" x14ac:dyDescent="0.25">
      <c r="A749" s="80" t="s">
        <v>268</v>
      </c>
      <c r="B749" s="4" t="str">
        <f>'Census Tract'!A743</f>
        <v>Washington</v>
      </c>
      <c r="C749" s="4" t="str">
        <f>'Census Tract'!B743</f>
        <v>Beaverton</v>
      </c>
      <c r="D749" s="4">
        <f>'Census Tract'!C743</f>
        <v>41067031806</v>
      </c>
      <c r="E749" s="4">
        <f>'Census Tract'!D743</f>
        <v>1</v>
      </c>
      <c r="F749" s="29">
        <f ca="1">'Census Tract'!J743</f>
        <v>0.16926634587313763</v>
      </c>
      <c r="G749" s="29">
        <f ca="1">'Census Tract'!K743</f>
        <v>0.84118101277513468</v>
      </c>
      <c r="H749" s="29">
        <f ca="1">'Census Tract'!L743</f>
        <v>3.8705971023008545</v>
      </c>
      <c r="I749" s="105">
        <f ca="1">'Census Tract'!M743</f>
        <v>8.4066659823301872</v>
      </c>
      <c r="J749" s="29">
        <f ca="1">'Census Tract'!N743</f>
        <v>1.0214030744212474</v>
      </c>
      <c r="K749" s="29">
        <f ca="1">'Census Tract'!O743</f>
        <v>4.8604340035893232</v>
      </c>
      <c r="L749" s="29">
        <f ca="1">'Census Tract'!P743</f>
        <v>22.167420925516364</v>
      </c>
      <c r="M749" s="105">
        <f ca="1">'Census Tract'!Q743</f>
        <v>48.081525765459546</v>
      </c>
      <c r="N749" s="29">
        <f ca="1">'Census Tract'!R743</f>
        <v>0.42524419129299645</v>
      </c>
      <c r="O749" s="29">
        <f ca="1">'Census Tract'!S743</f>
        <v>2.0199674513442338</v>
      </c>
      <c r="P749" s="29">
        <f ca="1">'Census Tract'!T743</f>
        <v>8.8630441994823705</v>
      </c>
      <c r="Q749" s="105">
        <f ca="1">'Census Tract'!U743</f>
        <v>19.040508371200925</v>
      </c>
    </row>
    <row r="750" spans="1:17" x14ac:dyDescent="0.25">
      <c r="A750" s="80" t="s">
        <v>268</v>
      </c>
      <c r="B750" s="4" t="str">
        <f>'Census Tract'!A744</f>
        <v>Washington</v>
      </c>
      <c r="C750" s="4" t="str">
        <f>'Census Tract'!B744</f>
        <v>Sherwood</v>
      </c>
      <c r="D750" s="4">
        <f>'Census Tract'!C744</f>
        <v>41067032104</v>
      </c>
      <c r="E750" s="4">
        <f>'Census Tract'!D744</f>
        <v>1</v>
      </c>
      <c r="F750" s="29">
        <f ca="1">'Census Tract'!J744</f>
        <v>0.62548421892174233</v>
      </c>
      <c r="G750" s="29">
        <f ca="1">'Census Tract'!K744</f>
        <v>3.1083878253140331</v>
      </c>
      <c r="H750" s="29">
        <f ca="1">'Census Tract'!L744</f>
        <v>14.302886925366176</v>
      </c>
      <c r="I750" s="105">
        <f ca="1">'Census Tract'!M744</f>
        <v>31.064869266066285</v>
      </c>
      <c r="J750" s="29">
        <f ca="1">'Census Tract'!N744</f>
        <v>0.94083183729149689</v>
      </c>
      <c r="K750" s="29">
        <f ca="1">'Census Tract'!O744</f>
        <v>4.4770288715080495</v>
      </c>
      <c r="L750" s="29">
        <f ca="1">'Census Tract'!P744</f>
        <v>20.418790465443784</v>
      </c>
      <c r="M750" s="105">
        <f ca="1">'Census Tract'!Q744</f>
        <v>44.28871555074177</v>
      </c>
      <c r="N750" s="29">
        <f ca="1">'Census Tract'!R744</f>
        <v>0.39169969604646415</v>
      </c>
      <c r="O750" s="29">
        <f ca="1">'Census Tract'!S744</f>
        <v>1.8606265597879275</v>
      </c>
      <c r="P750" s="29">
        <f ca="1">'Census Tract'!T744</f>
        <v>8.1639015654222717</v>
      </c>
      <c r="Q750" s="105">
        <f ca="1">'Census Tract'!U744</f>
        <v>17.538537843144411</v>
      </c>
    </row>
    <row r="751" spans="1:17" x14ac:dyDescent="0.25">
      <c r="A751" s="80" t="s">
        <v>268</v>
      </c>
      <c r="B751" s="4" t="str">
        <f>'Census Tract'!A745</f>
        <v>Washington</v>
      </c>
      <c r="C751" s="4" t="str">
        <f>'Census Tract'!B745</f>
        <v>Beaverton</v>
      </c>
      <c r="D751" s="4">
        <f>'Census Tract'!C745</f>
        <v>41067031804</v>
      </c>
      <c r="E751" s="4">
        <f>'Census Tract'!D745</f>
        <v>1</v>
      </c>
      <c r="F751" s="29">
        <f ca="1">'Census Tract'!J745</f>
        <v>0.20732623429431651</v>
      </c>
      <c r="G751" s="29">
        <f ca="1">'Census Tract'!K745</f>
        <v>1.0303223055884785</v>
      </c>
      <c r="H751" s="29">
        <f ca="1">'Census Tract'!L745</f>
        <v>4.7409088767827035</v>
      </c>
      <c r="I751" s="105">
        <f ca="1">'Census Tract'!M745</f>
        <v>10.296922238712122</v>
      </c>
      <c r="J751" s="29">
        <f ca="1">'Census Tract'!N745</f>
        <v>1.2268347069787791</v>
      </c>
      <c r="K751" s="29">
        <f ca="1">'Census Tract'!O745</f>
        <v>5.8379980204797777</v>
      </c>
      <c r="L751" s="29">
        <f ca="1">'Census Tract'!P745</f>
        <v>26.625885545763531</v>
      </c>
      <c r="M751" s="105">
        <f ca="1">'Census Tract'!Q745</f>
        <v>57.752013921618854</v>
      </c>
      <c r="N751" s="29">
        <f ca="1">'Census Tract'!R745</f>
        <v>0.51077223662654614</v>
      </c>
      <c r="O751" s="29">
        <f ca="1">'Census Tract'!S745</f>
        <v>2.4262372400638852</v>
      </c>
      <c r="P751" s="29">
        <f ca="1">'Census Tract'!T745</f>
        <v>10.645640791293989</v>
      </c>
      <c r="Q751" s="105">
        <f ca="1">'Census Tract'!U745</f>
        <v>22.87006676727049</v>
      </c>
    </row>
    <row r="752" spans="1:17" x14ac:dyDescent="0.25">
      <c r="A752" s="80" t="s">
        <v>268</v>
      </c>
      <c r="B752" s="4" t="str">
        <f>'Census Tract'!A746</f>
        <v>Washington</v>
      </c>
      <c r="C752" s="4" t="str">
        <f>'Census Tract'!B746</f>
        <v>Beaverton</v>
      </c>
      <c r="D752" s="4">
        <f>'Census Tract'!C746</f>
        <v>41067030402</v>
      </c>
      <c r="E752" s="4">
        <f>'Census Tract'!D746</f>
        <v>1</v>
      </c>
      <c r="F752" s="29">
        <f ca="1">'Census Tract'!J746</f>
        <v>0.71512527191372943</v>
      </c>
      <c r="G752" s="29">
        <f ca="1">'Census Tract'!K746</f>
        <v>3.5538653439138823</v>
      </c>
      <c r="H752" s="29">
        <f ca="1">'Census Tract'!L746</f>
        <v>16.352700183685268</v>
      </c>
      <c r="I752" s="105">
        <f ca="1">'Census Tract'!M746</f>
        <v>35.516920185702688</v>
      </c>
      <c r="J752" s="29">
        <f ca="1">'Census Tract'!N746</f>
        <v>0.88353117486071153</v>
      </c>
      <c r="K752" s="29">
        <f ca="1">'Census Tract'!O746</f>
        <v>4.2043587620465219</v>
      </c>
      <c r="L752" s="29">
        <f ca="1">'Census Tract'!P746</f>
        <v>19.175199237628192</v>
      </c>
      <c r="M752" s="105">
        <f ca="1">'Census Tract'!Q746</f>
        <v>41.591344311082231</v>
      </c>
      <c r="N752" s="29">
        <f ca="1">'Census Tract'!R746</f>
        <v>0.36784351775001728</v>
      </c>
      <c r="O752" s="29">
        <f ca="1">'Census Tract'!S746</f>
        <v>1.7473064847370139</v>
      </c>
      <c r="P752" s="29">
        <f ca="1">'Census Tract'!T746</f>
        <v>7.6666852200813942</v>
      </c>
      <c r="Q752" s="105">
        <f ca="1">'Census Tract'!U746</f>
        <v>16.470366256420988</v>
      </c>
    </row>
    <row r="753" spans="1:17" x14ac:dyDescent="0.25">
      <c r="A753" s="80" t="s">
        <v>268</v>
      </c>
      <c r="B753" s="4" t="str">
        <f>'Census Tract'!A747</f>
        <v>Washington</v>
      </c>
      <c r="C753" s="4" t="str">
        <f>'Census Tract'!B747</f>
        <v>Tualatin</v>
      </c>
      <c r="D753" s="4">
        <f>'Census Tract'!C747</f>
        <v>41067032004</v>
      </c>
      <c r="E753" s="4">
        <f>'Census Tract'!D747</f>
        <v>1</v>
      </c>
      <c r="F753" s="29">
        <f ca="1">'Census Tract'!J747</f>
        <v>0.38210124822841424</v>
      </c>
      <c r="G753" s="29">
        <f ca="1">'Census Tract'!K747</f>
        <v>1.8988790317971234</v>
      </c>
      <c r="H753" s="29">
        <f ca="1">'Census Tract'!L747</f>
        <v>8.7374721569690887</v>
      </c>
      <c r="I753" s="105">
        <f ca="1">'Census Tract'!M747</f>
        <v>18.977177942360747</v>
      </c>
      <c r="J753" s="29">
        <f ca="1">'Census Tract'!N747</f>
        <v>0.40360684934871927</v>
      </c>
      <c r="K753" s="29">
        <f ca="1">'Census Tract'!O747</f>
        <v>1.9205977579102349</v>
      </c>
      <c r="L753" s="29">
        <f ca="1">'Census Tract'!P747</f>
        <v>8.7594438885002184</v>
      </c>
      <c r="M753" s="105">
        <f ca="1">'Census Tract'!Q747</f>
        <v>18.999387814719807</v>
      </c>
      <c r="N753" s="29">
        <f ca="1">'Census Tract'!R747</f>
        <v>0.16803500258589008</v>
      </c>
      <c r="O753" s="29">
        <f ca="1">'Census Tract'!S747</f>
        <v>0.79818900024944861</v>
      </c>
      <c r="P753" s="29">
        <f ca="1">'Census Tract'!T747</f>
        <v>3.5022269215495014</v>
      </c>
      <c r="Q753" s="105">
        <f ca="1">'Census Tract'!U747</f>
        <v>7.5238461545191306</v>
      </c>
    </row>
    <row r="754" spans="1:17" x14ac:dyDescent="0.25">
      <c r="A754" s="80" t="s">
        <v>268</v>
      </c>
      <c r="B754" s="4" t="str">
        <f>'Census Tract'!A748</f>
        <v>Washington</v>
      </c>
      <c r="C754" s="4" t="str">
        <f>'Census Tract'!B748</f>
        <v>Beaverton</v>
      </c>
      <c r="D754" s="4">
        <f>'Census Tract'!C748</f>
        <v>41067031706</v>
      </c>
      <c r="E754" s="4">
        <f>'Census Tract'!D748</f>
        <v>1</v>
      </c>
      <c r="F754" s="29">
        <f ca="1">'Census Tract'!J748</f>
        <v>0.22585539049936415</v>
      </c>
      <c r="G754" s="29">
        <f ca="1">'Census Tract'!K748</f>
        <v>1.1224042507739223</v>
      </c>
      <c r="H754" s="29">
        <f ca="1">'Census Tract'!L748</f>
        <v>5.1646132933067612</v>
      </c>
      <c r="I754" s="105">
        <f ca="1">'Census Tract'!M748</f>
        <v>11.217178574055961</v>
      </c>
      <c r="J754" s="29">
        <f ca="1">'Census Tract'!N748</f>
        <v>0.828482503529826</v>
      </c>
      <c r="K754" s="29">
        <f ca="1">'Census Tract'!O748</f>
        <v>3.9424049450965826</v>
      </c>
      <c r="L754" s="29">
        <f ca="1">'Census Tract'!P748</f>
        <v>17.980482774224566</v>
      </c>
      <c r="M754" s="105">
        <f ca="1">'Census Tract'!Q748</f>
        <v>38.999983294815422</v>
      </c>
      <c r="N754" s="29">
        <f ca="1">'Census Tract'!R748</f>
        <v>0.34492491851325602</v>
      </c>
      <c r="O754" s="29">
        <f ca="1">'Census Tract'!S748</f>
        <v>1.6384400370898478</v>
      </c>
      <c r="P754" s="29">
        <f ca="1">'Census Tract'!T748</f>
        <v>7.1890101284875376</v>
      </c>
      <c r="Q754" s="105">
        <f ca="1">'Census Tract'!U748</f>
        <v>15.444175212407218</v>
      </c>
    </row>
    <row r="755" spans="1:17" x14ac:dyDescent="0.25">
      <c r="A755" s="80" t="s">
        <v>268</v>
      </c>
      <c r="B755" s="4" t="str">
        <f>'Census Tract'!A749</f>
        <v>Washington</v>
      </c>
      <c r="C755" s="4" t="str">
        <f>'Census Tract'!B749</f>
        <v>Gaston</v>
      </c>
      <c r="D755" s="4">
        <f>'Census Tract'!C749</f>
        <v>41067033000</v>
      </c>
      <c r="E755" s="4">
        <f>'Census Tract'!D749</f>
        <v>0</v>
      </c>
      <c r="F755" s="29">
        <f ca="1">'Census Tract'!J749</f>
        <v>2.1066226800681038</v>
      </c>
      <c r="G755" s="29">
        <f ca="1">'Census Tract'!K749</f>
        <v>10.626595415067577</v>
      </c>
      <c r="H755" s="29">
        <f ca="1">'Census Tract'!L749</f>
        <v>49.238966528203761</v>
      </c>
      <c r="I755" s="105">
        <f ca="1">'Census Tract'!M749</f>
        <v>107.11036443466283</v>
      </c>
      <c r="J755" s="29">
        <f ca="1">'Census Tract'!N749</f>
        <v>1.6305826490498048</v>
      </c>
      <c r="K755" s="29">
        <f ca="1">'Census Tract'!O749</f>
        <v>8.5227151902253926</v>
      </c>
      <c r="L755" s="29">
        <f ca="1">'Census Tract'!P749</f>
        <v>39.762219607422388</v>
      </c>
      <c r="M755" s="105">
        <f ca="1">'Census Tract'!Q749</f>
        <v>86.581952265704572</v>
      </c>
      <c r="N755" s="29">
        <f ca="1">'Census Tract'!R749</f>
        <v>1.1136142486326253</v>
      </c>
      <c r="O755" s="29">
        <f ca="1">'Census Tract'!S749</f>
        <v>5.769001680226209</v>
      </c>
      <c r="P755" s="29">
        <f ca="1">'Census Tract'!T749</f>
        <v>26.583390522644081</v>
      </c>
      <c r="Q755" s="105">
        <f ca="1">'Census Tract'!U749</f>
        <v>57.776746552223521</v>
      </c>
    </row>
    <row r="756" spans="1:17" x14ac:dyDescent="0.25">
      <c r="A756" s="80" t="s">
        <v>268</v>
      </c>
      <c r="B756" s="4" t="str">
        <f>'Census Tract'!A750</f>
        <v>Washington</v>
      </c>
      <c r="C756" s="4" t="str">
        <f>'Census Tract'!B750</f>
        <v>Hillsboro</v>
      </c>
      <c r="D756" s="4">
        <f>'Census Tract'!C750</f>
        <v>41067032404</v>
      </c>
      <c r="E756" s="4">
        <f>'Census Tract'!D750</f>
        <v>1</v>
      </c>
      <c r="F756" s="29">
        <f ca="1">'Census Tract'!J750</f>
        <v>0.16826476986205399</v>
      </c>
      <c r="G756" s="29">
        <f ca="1">'Census Tract'!K750</f>
        <v>0.8362036103326782</v>
      </c>
      <c r="H756" s="29">
        <f ca="1">'Census Tract'!L750</f>
        <v>3.8476941608671216</v>
      </c>
      <c r="I756" s="105">
        <f ca="1">'Census Tract'!M750</f>
        <v>8.3569223966359267</v>
      </c>
      <c r="J756" s="29">
        <f ca="1">'Census Tract'!N750</f>
        <v>1.4530347019020537</v>
      </c>
      <c r="K756" s="29">
        <f ca="1">'Census Tract'!O750</f>
        <v>6.9143900683104365</v>
      </c>
      <c r="L756" s="29">
        <f ca="1">'Census Tract'!P750</f>
        <v>31.53508410447661</v>
      </c>
      <c r="M756" s="105">
        <f ca="1">'Census Tract'!Q750</f>
        <v>68.40015191573336</v>
      </c>
      <c r="N756" s="29">
        <f ca="1">'Census Tract'!R750</f>
        <v>0.60494684439941948</v>
      </c>
      <c r="O756" s="29">
        <f ca="1">'Census Tract'!S750</f>
        <v>2.8735793703958761</v>
      </c>
      <c r="P756" s="29">
        <f ca="1">'Census Tract'!T750</f>
        <v>12.608451167661471</v>
      </c>
      <c r="Q756" s="105">
        <f ca="1">'Census Tract'!U750</f>
        <v>27.086779057217974</v>
      </c>
    </row>
    <row r="757" spans="1:17" x14ac:dyDescent="0.25">
      <c r="A757" s="80" t="s">
        <v>268</v>
      </c>
      <c r="B757" s="4" t="str">
        <f>'Census Tract'!A751</f>
        <v>Washington</v>
      </c>
      <c r="C757" s="4" t="str">
        <f>'Census Tract'!B751</f>
        <v>Undefined</v>
      </c>
      <c r="D757" s="4">
        <f>'Census Tract'!C751</f>
        <v>41067031514</v>
      </c>
      <c r="E757" s="4">
        <f>'Census Tract'!D751</f>
        <v>1</v>
      </c>
      <c r="F757" s="29">
        <f ca="1">'Census Tract'!J751</f>
        <v>0.43017689676042969</v>
      </c>
      <c r="G757" s="29">
        <f ca="1">'Census Tract'!K751</f>
        <v>2.1377943490350315</v>
      </c>
      <c r="H757" s="29">
        <f ca="1">'Census Tract'!L751</f>
        <v>9.8368133457882667</v>
      </c>
      <c r="I757" s="105">
        <f ca="1">'Census Tract'!M751</f>
        <v>21.364870055685302</v>
      </c>
      <c r="J757" s="29">
        <f ca="1">'Census Tract'!N751</f>
        <v>1.1842970973140039</v>
      </c>
      <c r="K757" s="29">
        <f ca="1">'Census Tract'!O751</f>
        <v>5.635579161927553</v>
      </c>
      <c r="L757" s="29">
        <f ca="1">'Census Tract'!P751</f>
        <v>25.702695551315276</v>
      </c>
      <c r="M757" s="105">
        <f ca="1">'Census Tract'!Q751</f>
        <v>55.74959859086723</v>
      </c>
      <c r="N757" s="29">
        <f ca="1">'Census Tract'!R751</f>
        <v>0.49306240994359435</v>
      </c>
      <c r="O757" s="29">
        <f ca="1">'Census Tract'!S751</f>
        <v>2.3421131668819841</v>
      </c>
      <c r="P757" s="29">
        <f ca="1">'Census Tract'!T751</f>
        <v>10.276528220516919</v>
      </c>
      <c r="Q757" s="105">
        <f ca="1">'Census Tract'!U751</f>
        <v>22.077100960532579</v>
      </c>
    </row>
    <row r="758" spans="1:17" x14ac:dyDescent="0.25">
      <c r="A758" s="80" t="s">
        <v>268</v>
      </c>
      <c r="B758" s="4" t="str">
        <f>'Census Tract'!A752</f>
        <v>Washington</v>
      </c>
      <c r="C758" s="4" t="str">
        <f>'Census Tract'!B752</f>
        <v>Beaverton</v>
      </c>
      <c r="D758" s="4">
        <f>'Census Tract'!C752</f>
        <v>41067031403</v>
      </c>
      <c r="E758" s="4">
        <f>'Census Tract'!D752</f>
        <v>1</v>
      </c>
      <c r="F758" s="29">
        <f ca="1">'Census Tract'!J752</f>
        <v>0.57690778238418516</v>
      </c>
      <c r="G758" s="29">
        <f ca="1">'Census Tract'!K752</f>
        <v>2.866983806854897</v>
      </c>
      <c r="H758" s="29">
        <f ca="1">'Census Tract'!L752</f>
        <v>13.192094265830132</v>
      </c>
      <c r="I758" s="105">
        <f ca="1">'Census Tract'!M752</f>
        <v>28.652305359894605</v>
      </c>
      <c r="J758" s="29">
        <f ca="1">'Census Tract'!N752</f>
        <v>0.8552561754953022</v>
      </c>
      <c r="K758" s="29">
        <f ca="1">'Census Tract'!O752</f>
        <v>4.0698097560676896</v>
      </c>
      <c r="L758" s="29">
        <f ca="1">'Census Tract'!P752</f>
        <v>18.561549417789056</v>
      </c>
      <c r="M758" s="105">
        <f ca="1">'Census Tract'!Q752</f>
        <v>40.260327061817911</v>
      </c>
      <c r="N758" s="29">
        <f ca="1">'Census Tract'!R752</f>
        <v>0.35607169177840808</v>
      </c>
      <c r="O758" s="29">
        <f ca="1">'Census Tract'!S752</f>
        <v>1.6913887184455147</v>
      </c>
      <c r="P758" s="29">
        <f ca="1">'Census Tract'!T752</f>
        <v>7.4213339230354585</v>
      </c>
      <c r="Q758" s="105">
        <f ca="1">'Census Tract'!U752</f>
        <v>15.943277220177551</v>
      </c>
    </row>
    <row r="759" spans="1:17" x14ac:dyDescent="0.25">
      <c r="A759" s="80" t="s">
        <v>268</v>
      </c>
      <c r="B759" s="4" t="str">
        <f>'Census Tract'!A753</f>
        <v>Washington</v>
      </c>
      <c r="C759" s="4" t="str">
        <f>'Census Tract'!B753</f>
        <v>Tigard</v>
      </c>
      <c r="D759" s="4">
        <f>'Census Tract'!C753</f>
        <v>41067031908</v>
      </c>
      <c r="E759" s="4">
        <f>'Census Tract'!D753</f>
        <v>1</v>
      </c>
      <c r="F759" s="29">
        <f ca="1">'Census Tract'!J753</f>
        <v>0.26591843094271028</v>
      </c>
      <c r="G759" s="29">
        <f ca="1">'Census Tract'!K753</f>
        <v>1.321500348472179</v>
      </c>
      <c r="H759" s="29">
        <f ca="1">'Census Tract'!L753</f>
        <v>6.0807309506560756</v>
      </c>
      <c r="I759" s="105">
        <f ca="1">'Census Tract'!M753</f>
        <v>13.206922001826419</v>
      </c>
      <c r="J759" s="29">
        <f ca="1">'Census Tract'!N753</f>
        <v>1.5801470884297346</v>
      </c>
      <c r="K759" s="29">
        <f ca="1">'Census Tract'!O753</f>
        <v>7.5192652456312041</v>
      </c>
      <c r="L759" s="29">
        <f ca="1">'Census Tract'!P753</f>
        <v>34.29379302906316</v>
      </c>
      <c r="M759" s="105">
        <f ca="1">'Census Tract'!Q753</f>
        <v>74.383840080567609</v>
      </c>
      <c r="N759" s="29">
        <f ca="1">'Census Tract'!R753</f>
        <v>0.65786797354612259</v>
      </c>
      <c r="O759" s="29">
        <f ca="1">'Census Tract'!S753</f>
        <v>3.1249618949629685</v>
      </c>
      <c r="P759" s="29">
        <f ca="1">'Census Tract'!T753</f>
        <v>13.711446379160012</v>
      </c>
      <c r="Q759" s="105">
        <f ca="1">'Census Tract'!U753</f>
        <v>29.456347467940674</v>
      </c>
    </row>
    <row r="760" spans="1:17" x14ac:dyDescent="0.25">
      <c r="A760" s="80" t="s">
        <v>268</v>
      </c>
      <c r="B760" s="4" t="str">
        <f>'Census Tract'!A754</f>
        <v>Washington</v>
      </c>
      <c r="C760" s="4" t="str">
        <f>'Census Tract'!B754</f>
        <v>Hillsboro</v>
      </c>
      <c r="D760" s="4">
        <f>'Census Tract'!C754</f>
        <v>41067031614</v>
      </c>
      <c r="E760" s="4">
        <f>'Census Tract'!D754</f>
        <v>1</v>
      </c>
      <c r="F760" s="29">
        <f ca="1">'Census Tract'!J754</f>
        <v>0.12068990933558039</v>
      </c>
      <c r="G760" s="29">
        <f ca="1">'Census Tract'!K754</f>
        <v>0.5997769943159984</v>
      </c>
      <c r="H760" s="29">
        <f ca="1">'Census Tract'!L754</f>
        <v>2.7598044427648105</v>
      </c>
      <c r="I760" s="105">
        <f ca="1">'Census Tract'!M754</f>
        <v>5.9941020761585069</v>
      </c>
      <c r="J760" s="29">
        <f ca="1">'Census Tract'!N754</f>
        <v>0.89679290022678848</v>
      </c>
      <c r="K760" s="29">
        <f ca="1">'Census Tract'!O754</f>
        <v>4.2674658179480982</v>
      </c>
      <c r="L760" s="29">
        <f ca="1">'Census Tract'!P754</f>
        <v>19.463017294720885</v>
      </c>
      <c r="M760" s="105">
        <f ca="1">'Census Tract'!Q754</f>
        <v>42.215626737728321</v>
      </c>
      <c r="N760" s="29">
        <f ca="1">'Census Tract'!R754</f>
        <v>0.37336481665705518</v>
      </c>
      <c r="O760" s="29">
        <f ca="1">'Census Tract'!S754</f>
        <v>1.7735334016701947</v>
      </c>
      <c r="P760" s="29">
        <f ca="1">'Census Tract'!T754</f>
        <v>7.7817614921471874</v>
      </c>
      <c r="Q760" s="105">
        <f ca="1">'Census Tract'!U754</f>
        <v>16.717585007933394</v>
      </c>
    </row>
    <row r="761" spans="1:17" x14ac:dyDescent="0.25">
      <c r="A761" s="80" t="s">
        <v>268</v>
      </c>
      <c r="B761" s="4" t="str">
        <f>'Census Tract'!A755</f>
        <v>Washington</v>
      </c>
      <c r="C761" s="4" t="str">
        <f>'Census Tract'!B755</f>
        <v>Tigard</v>
      </c>
      <c r="D761" s="4">
        <f>'Census Tract'!C755</f>
        <v>41067030900</v>
      </c>
      <c r="E761" s="4">
        <f>'Census Tract'!D755</f>
        <v>1</v>
      </c>
      <c r="F761" s="29">
        <f ca="1">'Census Tract'!J755</f>
        <v>5.9363410176928211</v>
      </c>
      <c r="G761" s="29">
        <f ca="1">'Census Tract'!K755</f>
        <v>29.501064276439187</v>
      </c>
      <c r="H761" s="29">
        <f ca="1">'Census Tract'!L755</f>
        <v>135.74573387773469</v>
      </c>
      <c r="I761" s="105">
        <f ca="1">'Census Tract'!M755</f>
        <v>294.83023240988769</v>
      </c>
      <c r="J761" s="29">
        <f ca="1">'Census Tract'!N755</f>
        <v>0.80646303499747185</v>
      </c>
      <c r="K761" s="29">
        <f ca="1">'Census Tract'!O755</f>
        <v>3.8376234183166069</v>
      </c>
      <c r="L761" s="29">
        <f ca="1">'Census Tract'!P755</f>
        <v>17.502596188863116</v>
      </c>
      <c r="M761" s="105">
        <f ca="1">'Census Tract'!Q755</f>
        <v>37.963438888308701</v>
      </c>
      <c r="N761" s="29">
        <f ca="1">'Census Tract'!R755</f>
        <v>0.33575747881855156</v>
      </c>
      <c r="O761" s="29">
        <f ca="1">'Census Tract'!S755</f>
        <v>1.5948934580309813</v>
      </c>
      <c r="P761" s="29">
        <f ca="1">'Census Tract'!T755</f>
        <v>6.997940091849995</v>
      </c>
      <c r="Q761" s="105">
        <f ca="1">'Census Tract'!U755</f>
        <v>15.03369879480171</v>
      </c>
    </row>
    <row r="762" spans="1:17" x14ac:dyDescent="0.25">
      <c r="A762" s="80" t="s">
        <v>268</v>
      </c>
      <c r="B762" s="4" t="str">
        <f>'Census Tract'!A756</f>
        <v>Washington</v>
      </c>
      <c r="C762" s="4" t="str">
        <f>'Census Tract'!B756</f>
        <v>King City</v>
      </c>
      <c r="D762" s="4">
        <f>'Census Tract'!C756</f>
        <v>41067031907</v>
      </c>
      <c r="E762" s="4">
        <f>'Census Tract'!D756</f>
        <v>1</v>
      </c>
      <c r="F762" s="29">
        <f ca="1">'Census Tract'!J756</f>
        <v>0.38760991628937436</v>
      </c>
      <c r="G762" s="29">
        <f ca="1">'Census Tract'!K756</f>
        <v>1.9262547452306338</v>
      </c>
      <c r="H762" s="29">
        <f ca="1">'Census Tract'!L756</f>
        <v>8.8634383348546191</v>
      </c>
      <c r="I762" s="105">
        <f ca="1">'Census Tract'!M756</f>
        <v>19.250767663679188</v>
      </c>
      <c r="J762" s="29">
        <f ca="1">'Census Tract'!N756</f>
        <v>1.0624393566860892</v>
      </c>
      <c r="K762" s="29">
        <f ca="1">'Census Tract'!O756</f>
        <v>5.0557086671338229</v>
      </c>
      <c r="L762" s="29">
        <f ca="1">'Census Tract'!P756</f>
        <v>23.058027743689973</v>
      </c>
      <c r="M762" s="105">
        <f ca="1">'Census Tract'!Q756</f>
        <v>50.013267613949338</v>
      </c>
      <c r="N762" s="29">
        <f ca="1">'Census Tract'!R756</f>
        <v>0.44232896526949111</v>
      </c>
      <c r="O762" s="29">
        <f ca="1">'Census Tract'!S756</f>
        <v>2.101122439590303</v>
      </c>
      <c r="P762" s="29">
        <f ca="1">'Census Tract'!T756</f>
        <v>9.219129267761426</v>
      </c>
      <c r="Q762" s="105">
        <f ca="1">'Census Tract'!U756</f>
        <v>19.805487149465733</v>
      </c>
    </row>
    <row r="763" spans="1:17" x14ac:dyDescent="0.25">
      <c r="A763" s="80" t="s">
        <v>268</v>
      </c>
      <c r="B763" s="4" t="str">
        <f>'Census Tract'!A757</f>
        <v>Washington</v>
      </c>
      <c r="C763" s="4" t="str">
        <f>'Census Tract'!B757</f>
        <v>Tigard</v>
      </c>
      <c r="D763" s="4">
        <f>'Census Tract'!C757</f>
        <v>41067030700</v>
      </c>
      <c r="E763" s="4">
        <f>'Census Tract'!D757</f>
        <v>1</v>
      </c>
      <c r="F763" s="29">
        <f ca="1">'Census Tract'!J757</f>
        <v>8.1242838139050644</v>
      </c>
      <c r="G763" s="29">
        <f ca="1">'Census Tract'!K757</f>
        <v>40.37419991198523</v>
      </c>
      <c r="H763" s="29">
        <f ca="1">'Census Tract'!L757</f>
        <v>185.77720943972415</v>
      </c>
      <c r="I763" s="105">
        <f ca="1">'Census Tract'!M757</f>
        <v>403.49509535900182</v>
      </c>
      <c r="J763" s="29">
        <f ca="1">'Census Tract'!N757</f>
        <v>0.2166915880570309</v>
      </c>
      <c r="K763" s="29">
        <f ca="1">'Census Tract'!O757</f>
        <v>1.0311454794483963</v>
      </c>
      <c r="L763" s="29">
        <f ca="1">'Census Tract'!P757</f>
        <v>4.7028384423069989</v>
      </c>
      <c r="M763" s="105">
        <f ca="1">'Census Tract'!Q757</f>
        <v>10.20053927312297</v>
      </c>
      <c r="N763" s="29">
        <f ca="1">'Census Tract'!R757</f>
        <v>9.0215940631978173E-2</v>
      </c>
      <c r="O763" s="29">
        <f ca="1">'Census Tract'!S757</f>
        <v>0.42853792573838967</v>
      </c>
      <c r="P763" s="29">
        <f ca="1">'Census Tract'!T757</f>
        <v>1.8803028605467254</v>
      </c>
      <c r="Q763" s="105">
        <f ca="1">'Census Tract'!U757</f>
        <v>4.039461109617835</v>
      </c>
    </row>
    <row r="764" spans="1:17" x14ac:dyDescent="0.25">
      <c r="A764" s="80" t="s">
        <v>268</v>
      </c>
      <c r="B764" s="4" t="str">
        <f>'Census Tract'!A758</f>
        <v>Washington</v>
      </c>
      <c r="C764" s="4" t="str">
        <f>'Census Tract'!B758</f>
        <v>Hillsboro</v>
      </c>
      <c r="D764" s="4">
        <f>'Census Tract'!C758</f>
        <v>41067031504</v>
      </c>
      <c r="E764" s="4">
        <f>'Census Tract'!D758</f>
        <v>1</v>
      </c>
      <c r="F764" s="29">
        <f ca="1">'Census Tract'!J758</f>
        <v>1.0546595396710883</v>
      </c>
      <c r="G764" s="29">
        <f ca="1">'Census Tract'!K758</f>
        <v>5.2412047719066077</v>
      </c>
      <c r="H764" s="29">
        <f ca="1">'Census Tract'!L758</f>
        <v>24.116797329720708</v>
      </c>
      <c r="I764" s="105">
        <f ca="1">'Census Tract'!M758</f>
        <v>52.379995736057317</v>
      </c>
      <c r="J764" s="29">
        <f ca="1">'Census Tract'!N758</f>
        <v>1.2903909002426195</v>
      </c>
      <c r="K764" s="29">
        <f ca="1">'Census Tract'!O758</f>
        <v>6.1404356091401624</v>
      </c>
      <c r="L764" s="29">
        <f ca="1">'Census Tract'!P758</f>
        <v>28.005240008056806</v>
      </c>
      <c r="M764" s="105">
        <f ca="1">'Census Tract'!Q758</f>
        <v>60.743858004035978</v>
      </c>
      <c r="N764" s="29">
        <f ca="1">'Census Tract'!R758</f>
        <v>0.53723280119989769</v>
      </c>
      <c r="O764" s="29">
        <f ca="1">'Census Tract'!S758</f>
        <v>2.5519285023474314</v>
      </c>
      <c r="P764" s="29">
        <f ca="1">'Census Tract'!T758</f>
        <v>11.197138397043259</v>
      </c>
      <c r="Q764" s="105">
        <f ca="1">'Census Tract'!U758</f>
        <v>24.05485097263184</v>
      </c>
    </row>
    <row r="765" spans="1:17" x14ac:dyDescent="0.25">
      <c r="A765" s="80" t="s">
        <v>268</v>
      </c>
      <c r="B765" s="4" t="str">
        <f>'Census Tract'!A759</f>
        <v>Washington</v>
      </c>
      <c r="C765" s="4" t="str">
        <f>'Census Tract'!B759</f>
        <v>Portland</v>
      </c>
      <c r="D765" s="4">
        <f>'Census Tract'!C759</f>
        <v>41067030502</v>
      </c>
      <c r="E765" s="4">
        <f>'Census Tract'!D759</f>
        <v>1</v>
      </c>
      <c r="F765" s="29">
        <f ca="1">'Census Tract'!J759</f>
        <v>0.40113119243900369</v>
      </c>
      <c r="G765" s="29">
        <f ca="1">'Census Tract'!K759</f>
        <v>1.9934496782037954</v>
      </c>
      <c r="H765" s="29">
        <f ca="1">'Census Tract'!L759</f>
        <v>9.172628044210013</v>
      </c>
      <c r="I765" s="105">
        <f ca="1">'Census Tract'!M759</f>
        <v>19.922306070551716</v>
      </c>
      <c r="J765" s="29">
        <f ca="1">'Census Tract'!N759</f>
        <v>0.75641878833303056</v>
      </c>
      <c r="K765" s="29">
        <f ca="1">'Census Tract'!O759</f>
        <v>3.5994835847257534</v>
      </c>
      <c r="L765" s="29">
        <f ca="1">'Census Tract'!P759</f>
        <v>16.416490313041638</v>
      </c>
      <c r="M765" s="105">
        <f ca="1">'Census Tract'!Q759</f>
        <v>35.607656146247969</v>
      </c>
      <c r="N765" s="29">
        <f ca="1">'Census Tract'!R759</f>
        <v>0.31492238860331412</v>
      </c>
      <c r="O765" s="29">
        <f ca="1">'Census Tract'!S759</f>
        <v>1.4959239601699215</v>
      </c>
      <c r="P765" s="29">
        <f ca="1">'Census Tract'!T759</f>
        <v>6.5636900085828529</v>
      </c>
      <c r="Q765" s="105">
        <f ca="1">'Census Tract'!U759</f>
        <v>14.100797845698285</v>
      </c>
    </row>
    <row r="766" spans="1:17" x14ac:dyDescent="0.25">
      <c r="A766" s="80" t="s">
        <v>268</v>
      </c>
      <c r="B766" s="4" t="str">
        <f>'Census Tract'!A760</f>
        <v>Washington</v>
      </c>
      <c r="C766" s="4" t="str">
        <f>'Census Tract'!B760</f>
        <v>Beaverton</v>
      </c>
      <c r="D766" s="4">
        <f>'Census Tract'!C760</f>
        <v>41067031200</v>
      </c>
      <c r="E766" s="4">
        <f>'Census Tract'!D760</f>
        <v>1</v>
      </c>
      <c r="F766" s="29">
        <f ca="1">'Census Tract'!J760</f>
        <v>1.3340992467634281</v>
      </c>
      <c r="G766" s="29">
        <f ca="1">'Census Tract'!K760</f>
        <v>6.6299000533519488</v>
      </c>
      <c r="H766" s="29">
        <f ca="1">'Census Tract'!L760</f>
        <v>30.506717989732181</v>
      </c>
      <c r="I766" s="105">
        <f ca="1">'Census Tract'!M760</f>
        <v>66.258456144756281</v>
      </c>
      <c r="J766" s="29">
        <f ca="1">'Census Tract'!N760</f>
        <v>1.0576851532529672</v>
      </c>
      <c r="K766" s="29">
        <f ca="1">'Census Tract'!O760</f>
        <v>5.0330853829426925</v>
      </c>
      <c r="L766" s="29">
        <f ca="1">'Census Tract'!P760</f>
        <v>22.954847685486932</v>
      </c>
      <c r="M766" s="105">
        <f ca="1">'Census Tract'!Q760</f>
        <v>49.78946825345357</v>
      </c>
      <c r="N766" s="29">
        <f ca="1">'Census Tract'!R760</f>
        <v>0.44034963169904356</v>
      </c>
      <c r="O766" s="29">
        <f ca="1">'Census Tract'!S760</f>
        <v>2.0917203372935025</v>
      </c>
      <c r="P766" s="29">
        <f ca="1">'Census Tract'!T760</f>
        <v>9.1778755098510487</v>
      </c>
      <c r="Q766" s="105">
        <f ca="1">'Census Tract'!U760</f>
        <v>19.716861559300909</v>
      </c>
    </row>
    <row r="767" spans="1:17" x14ac:dyDescent="0.25">
      <c r="A767" s="80" t="s">
        <v>268</v>
      </c>
      <c r="B767" s="4" t="str">
        <f>'Census Tract'!A761</f>
        <v>Washington</v>
      </c>
      <c r="C767" s="4" t="str">
        <f>'Census Tract'!B761</f>
        <v>Beaverton</v>
      </c>
      <c r="D767" s="4">
        <f>'Census Tract'!C761</f>
        <v>41067031814</v>
      </c>
      <c r="E767" s="4">
        <f>'Census Tract'!D761</f>
        <v>1</v>
      </c>
      <c r="F767" s="29">
        <f ca="1">'Census Tract'!J761</f>
        <v>0.19230259412806169</v>
      </c>
      <c r="G767" s="29">
        <f ca="1">'Census Tract'!K761</f>
        <v>0.95566126895163217</v>
      </c>
      <c r="H767" s="29">
        <f ca="1">'Census Tract'!L761</f>
        <v>4.3973647552767101</v>
      </c>
      <c r="I767" s="105">
        <f ca="1">'Census Tract'!M761</f>
        <v>9.5507684532982005</v>
      </c>
      <c r="J767" s="29">
        <f ca="1">'Census Tract'!N761</f>
        <v>0.80596259253082747</v>
      </c>
      <c r="K767" s="29">
        <f ca="1">'Census Tract'!O761</f>
        <v>3.8352420199806985</v>
      </c>
      <c r="L767" s="29">
        <f ca="1">'Census Tract'!P761</f>
        <v>17.491735130104903</v>
      </c>
      <c r="M767" s="105">
        <f ca="1">'Census Tract'!Q761</f>
        <v>37.939881060888098</v>
      </c>
      <c r="N767" s="29">
        <f ca="1">'Census Tract'!R761</f>
        <v>0.33554912791639918</v>
      </c>
      <c r="O767" s="29">
        <f ca="1">'Census Tract'!S761</f>
        <v>1.5939037630523709</v>
      </c>
      <c r="P767" s="29">
        <f ca="1">'Census Tract'!T761</f>
        <v>6.9935975910173243</v>
      </c>
      <c r="Q767" s="105">
        <f ca="1">'Census Tract'!U761</f>
        <v>15.024369785310677</v>
      </c>
    </row>
    <row r="768" spans="1:17" x14ac:dyDescent="0.25">
      <c r="A768" s="80" t="s">
        <v>268</v>
      </c>
      <c r="B768" s="4" t="str">
        <f>'Census Tract'!A762</f>
        <v>Washington</v>
      </c>
      <c r="C768" s="4" t="str">
        <f>'Census Tract'!B762</f>
        <v>Forest Grove</v>
      </c>
      <c r="D768" s="4">
        <f>'Census Tract'!C762</f>
        <v>41067033200</v>
      </c>
      <c r="E768" s="4">
        <f>'Census Tract'!D762</f>
        <v>1</v>
      </c>
      <c r="F768" s="29">
        <f ca="1">'Census Tract'!J762</f>
        <v>2.2891019733316926</v>
      </c>
      <c r="G768" s="29">
        <f ca="1">'Census Tract'!K762</f>
        <v>11.375853282234143</v>
      </c>
      <c r="H768" s="29">
        <f ca="1">'Census Tract'!L762</f>
        <v>52.344672646796468</v>
      </c>
      <c r="I768" s="105">
        <f ca="1">'Census Tract'!M762</f>
        <v>113.68896510423458</v>
      </c>
      <c r="J768" s="29">
        <f ca="1">'Census Tract'!N762</f>
        <v>1.0163986497548034</v>
      </c>
      <c r="K768" s="29">
        <f ca="1">'Census Tract'!O762</f>
        <v>4.8366200202302387</v>
      </c>
      <c r="L768" s="29">
        <f ca="1">'Census Tract'!P762</f>
        <v>22.058810337934219</v>
      </c>
      <c r="M768" s="105">
        <f ca="1">'Census Tract'!Q762</f>
        <v>47.845947491253476</v>
      </c>
      <c r="N768" s="29">
        <f ca="1">'Census Tract'!R762</f>
        <v>0.42316068227147274</v>
      </c>
      <c r="O768" s="29">
        <f ca="1">'Census Tract'!S762</f>
        <v>2.0100705015581282</v>
      </c>
      <c r="P768" s="29">
        <f ca="1">'Census Tract'!T762</f>
        <v>8.8196191911556578</v>
      </c>
      <c r="Q768" s="105">
        <f ca="1">'Census Tract'!U762</f>
        <v>18.947218276290585</v>
      </c>
    </row>
    <row r="769" spans="1:17" x14ac:dyDescent="0.25">
      <c r="A769" s="80" t="s">
        <v>268</v>
      </c>
      <c r="B769" s="4" t="str">
        <f>'Census Tract'!A763</f>
        <v>Washington</v>
      </c>
      <c r="C769" s="4" t="str">
        <f>'Census Tract'!B763</f>
        <v>Beaverton</v>
      </c>
      <c r="D769" s="4">
        <f>'Census Tract'!C763</f>
        <v>41067031813</v>
      </c>
      <c r="E769" s="4">
        <f>'Census Tract'!D763</f>
        <v>1</v>
      </c>
      <c r="F769" s="29">
        <f ca="1">'Census Tract'!J763</f>
        <v>1.1267730124691115</v>
      </c>
      <c r="G769" s="29">
        <f ca="1">'Census Tract'!K763</f>
        <v>5.5995777477634707</v>
      </c>
      <c r="H769" s="29">
        <f ca="1">'Census Tract'!L763</f>
        <v>25.765809112949476</v>
      </c>
      <c r="I769" s="105">
        <f ca="1">'Census Tract'!M763</f>
        <v>55.961533906044153</v>
      </c>
      <c r="J769" s="29">
        <f ca="1">'Census Tract'!N763</f>
        <v>1.0424216580203127</v>
      </c>
      <c r="K769" s="29">
        <f ca="1">'Census Tract'!O763</f>
        <v>4.9604527336974824</v>
      </c>
      <c r="L769" s="29">
        <f ca="1">'Census Tract'!P763</f>
        <v>22.623585393361385</v>
      </c>
      <c r="M769" s="105">
        <f ca="1">'Census Tract'!Q763</f>
        <v>49.070954517125053</v>
      </c>
      <c r="N769" s="29">
        <f ca="1">'Census Tract'!R763</f>
        <v>0.43399492918339616</v>
      </c>
      <c r="O769" s="29">
        <f ca="1">'Census Tract'!S763</f>
        <v>2.061534640445879</v>
      </c>
      <c r="P769" s="29">
        <f ca="1">'Census Tract'!T763</f>
        <v>9.0454292344545699</v>
      </c>
      <c r="Q769" s="105">
        <f ca="1">'Census Tract'!U763</f>
        <v>19.432326769824364</v>
      </c>
    </row>
    <row r="770" spans="1:17" x14ac:dyDescent="0.25">
      <c r="A770" s="80" t="s">
        <v>268</v>
      </c>
      <c r="B770" s="4" t="str">
        <f>'Census Tract'!A764</f>
        <v>Washington</v>
      </c>
      <c r="C770" s="4" t="str">
        <f>'Census Tract'!B764</f>
        <v>Beaverton</v>
      </c>
      <c r="D770" s="4">
        <f>'Census Tract'!C764</f>
        <v>41067031815</v>
      </c>
      <c r="E770" s="4">
        <f>'Census Tract'!D764</f>
        <v>1</v>
      </c>
      <c r="F770" s="29">
        <f ca="1">'Census Tract'!J764</f>
        <v>0.29195940723088531</v>
      </c>
      <c r="G770" s="29">
        <f ca="1">'Census Tract'!K764</f>
        <v>1.4509128119760457</v>
      </c>
      <c r="H770" s="29">
        <f ca="1">'Census Tract'!L764</f>
        <v>6.6762074279331305</v>
      </c>
      <c r="I770" s="105">
        <f ca="1">'Census Tract'!M764</f>
        <v>14.500255229877217</v>
      </c>
      <c r="J770" s="29">
        <f ca="1">'Census Tract'!N764</f>
        <v>1.2978975372422856</v>
      </c>
      <c r="K770" s="29">
        <f ca="1">'Census Tract'!O764</f>
        <v>6.1761565841787904</v>
      </c>
      <c r="L770" s="29">
        <f ca="1">'Census Tract'!P764</f>
        <v>28.168155889430029</v>
      </c>
      <c r="M770" s="105">
        <f ca="1">'Census Tract'!Q764</f>
        <v>61.097225415345093</v>
      </c>
      <c r="N770" s="29">
        <f ca="1">'Census Tract'!R764</f>
        <v>0.5403580647321834</v>
      </c>
      <c r="O770" s="29">
        <f ca="1">'Census Tract'!S764</f>
        <v>2.5667739270265901</v>
      </c>
      <c r="P770" s="29">
        <f ca="1">'Census Tract'!T764</f>
        <v>11.262275909533331</v>
      </c>
      <c r="Q770" s="105">
        <f ca="1">'Census Tract'!U764</f>
        <v>24.194786114997353</v>
      </c>
    </row>
    <row r="771" spans="1:17" x14ac:dyDescent="0.25">
      <c r="A771" s="80" t="s">
        <v>268</v>
      </c>
      <c r="B771" s="4" t="str">
        <f>'Census Tract'!A765</f>
        <v>Washington</v>
      </c>
      <c r="C771" s="4" t="str">
        <f>'Census Tract'!B765</f>
        <v>Hillsboro</v>
      </c>
      <c r="D771" s="4">
        <f>'Census Tract'!C765</f>
        <v>41067032409</v>
      </c>
      <c r="E771" s="4">
        <f>'Census Tract'!D765</f>
        <v>1</v>
      </c>
      <c r="F771" s="29">
        <f ca="1">'Census Tract'!J765</f>
        <v>0.2549010948207901</v>
      </c>
      <c r="G771" s="29">
        <f ca="1">'Census Tract'!K765</f>
        <v>1.2667489216051584</v>
      </c>
      <c r="H771" s="29">
        <f ca="1">'Census Tract'!L765</f>
        <v>5.8287985948850141</v>
      </c>
      <c r="I771" s="105">
        <f ca="1">'Census Tract'!M765</f>
        <v>12.659742559189542</v>
      </c>
      <c r="J771" s="29">
        <f ca="1">'Census Tract'!N765</f>
        <v>0.56875286334137565</v>
      </c>
      <c r="K771" s="29">
        <f ca="1">'Census Tract'!O765</f>
        <v>2.7064592087600521</v>
      </c>
      <c r="L771" s="29">
        <f ca="1">'Census Tract'!P765</f>
        <v>12.343593278711097</v>
      </c>
      <c r="M771" s="105">
        <f ca="1">'Census Tract'!Q765</f>
        <v>26.773470863520224</v>
      </c>
      <c r="N771" s="29">
        <f ca="1">'Census Tract'!R765</f>
        <v>0.23679080029617366</v>
      </c>
      <c r="O771" s="29">
        <f ca="1">'Census Tract'!S765</f>
        <v>1.1247883431909467</v>
      </c>
      <c r="P771" s="29">
        <f ca="1">'Census Tract'!T765</f>
        <v>4.9352521963310707</v>
      </c>
      <c r="Q771" s="105">
        <f ca="1">'Census Tract'!U765</f>
        <v>10.602419286560437</v>
      </c>
    </row>
    <row r="772" spans="1:17" x14ac:dyDescent="0.25">
      <c r="A772" s="80" t="s">
        <v>268</v>
      </c>
      <c r="B772" s="4" t="str">
        <f>'Census Tract'!A766</f>
        <v>Washington</v>
      </c>
      <c r="C772" s="4" t="str">
        <f>'Census Tract'!B766</f>
        <v>Tigard</v>
      </c>
      <c r="D772" s="4">
        <f>'Census Tract'!C766</f>
        <v>41067031909</v>
      </c>
      <c r="E772" s="4">
        <f>'Census Tract'!D766</f>
        <v>1</v>
      </c>
      <c r="F772" s="29">
        <f ca="1">'Census Tract'!J766</f>
        <v>0.14873403764592272</v>
      </c>
      <c r="G772" s="29">
        <f ca="1">'Census Tract'!K766</f>
        <v>0.73914426270477807</v>
      </c>
      <c r="H772" s="29">
        <f ca="1">'Census Tract'!L766</f>
        <v>3.4010868029093309</v>
      </c>
      <c r="I772" s="105">
        <f ca="1">'Census Tract'!M766</f>
        <v>7.386922475597828</v>
      </c>
      <c r="J772" s="29">
        <f ca="1">'Census Tract'!N766</f>
        <v>1.0086417915218149</v>
      </c>
      <c r="K772" s="29">
        <f ca="1">'Census Tract'!O766</f>
        <v>4.7997083460236558</v>
      </c>
      <c r="L772" s="29">
        <f ca="1">'Census Tract'!P766</f>
        <v>21.890463927181887</v>
      </c>
      <c r="M772" s="105">
        <f ca="1">'Census Tract'!Q766</f>
        <v>47.480801166234059</v>
      </c>
      <c r="N772" s="29">
        <f ca="1">'Census Tract'!R766</f>
        <v>0.41993124328811088</v>
      </c>
      <c r="O772" s="29">
        <f ca="1">'Census Tract'!S766</f>
        <v>1.9947302293896638</v>
      </c>
      <c r="P772" s="29">
        <f ca="1">'Census Tract'!T766</f>
        <v>8.7523104282492508</v>
      </c>
      <c r="Q772" s="105">
        <f ca="1">'Census Tract'!U766</f>
        <v>18.802618629179552</v>
      </c>
    </row>
    <row r="773" spans="1:17" x14ac:dyDescent="0.25">
      <c r="A773" s="80" t="s">
        <v>268</v>
      </c>
      <c r="B773" s="4" t="str">
        <f>'Census Tract'!A767</f>
        <v>Washington</v>
      </c>
      <c r="C773" s="4" t="str">
        <f>'Census Tract'!B767</f>
        <v>Hillsboro</v>
      </c>
      <c r="D773" s="4">
        <f>'Census Tract'!C767</f>
        <v>41067032503</v>
      </c>
      <c r="E773" s="4">
        <f>'Census Tract'!D767</f>
        <v>1</v>
      </c>
      <c r="F773" s="29">
        <f ca="1">'Census Tract'!J767</f>
        <v>0.45070920498764466</v>
      </c>
      <c r="G773" s="29">
        <f ca="1">'Census Tract'!K767</f>
        <v>2.2398310991053885</v>
      </c>
      <c r="H773" s="29">
        <f ca="1">'Census Tract'!L767</f>
        <v>10.306323645179791</v>
      </c>
      <c r="I773" s="105">
        <f ca="1">'Census Tract'!M767</f>
        <v>22.384613562417663</v>
      </c>
      <c r="J773" s="29">
        <f ca="1">'Census Tract'!N767</f>
        <v>0.73865308076715386</v>
      </c>
      <c r="K773" s="29">
        <f ca="1">'Census Tract'!O767</f>
        <v>3.5149439438010002</v>
      </c>
      <c r="L773" s="29">
        <f ca="1">'Census Tract'!P767</f>
        <v>16.030922727125013</v>
      </c>
      <c r="M773" s="105">
        <f ca="1">'Census Tract'!Q767</f>
        <v>34.771353272816405</v>
      </c>
      <c r="N773" s="29">
        <f ca="1">'Census Tract'!R767</f>
        <v>0.30752593157690478</v>
      </c>
      <c r="O773" s="29">
        <f ca="1">'Census Tract'!S767</f>
        <v>1.4607897884292451</v>
      </c>
      <c r="P773" s="29">
        <f ca="1">'Census Tract'!T767</f>
        <v>6.4095312290230178</v>
      </c>
      <c r="Q773" s="105">
        <f ca="1">'Census Tract'!U767</f>
        <v>13.769618008766567</v>
      </c>
    </row>
    <row r="774" spans="1:17" x14ac:dyDescent="0.25">
      <c r="A774" s="80" t="s">
        <v>268</v>
      </c>
      <c r="B774" s="4" t="str">
        <f>'Census Tract'!A768</f>
        <v>Washington</v>
      </c>
      <c r="C774" s="4" t="str">
        <f>'Census Tract'!B768</f>
        <v>Hillsboro</v>
      </c>
      <c r="D774" s="4">
        <f>'Census Tract'!C768</f>
        <v>41067031509</v>
      </c>
      <c r="E774" s="4">
        <f>'Census Tract'!D768</f>
        <v>1</v>
      </c>
      <c r="F774" s="29">
        <f ca="1">'Census Tract'!J768</f>
        <v>0.71111896786939488</v>
      </c>
      <c r="G774" s="29">
        <f ca="1">'Census Tract'!K768</f>
        <v>3.5339557341440568</v>
      </c>
      <c r="H774" s="29">
        <f ca="1">'Census Tract'!L768</f>
        <v>16.261088417950337</v>
      </c>
      <c r="I774" s="105">
        <f ca="1">'Census Tract'!M768</f>
        <v>35.317945842925639</v>
      </c>
      <c r="J774" s="29">
        <f ca="1">'Census Tract'!N768</f>
        <v>1.1277470985831852</v>
      </c>
      <c r="K774" s="29">
        <f ca="1">'Census Tract'!O768</f>
        <v>5.3664811499698875</v>
      </c>
      <c r="L774" s="29">
        <f ca="1">'Census Tract'!P768</f>
        <v>24.475395911637005</v>
      </c>
      <c r="M774" s="105">
        <f ca="1">'Census Tract'!Q768</f>
        <v>53.087564092338603</v>
      </c>
      <c r="N774" s="29">
        <f ca="1">'Census Tract'!R768</f>
        <v>0.46951875800037601</v>
      </c>
      <c r="O774" s="29">
        <f ca="1">'Census Tract'!S768</f>
        <v>2.2302776342989863</v>
      </c>
      <c r="P774" s="29">
        <f ca="1">'Census Tract'!T768</f>
        <v>9.7858256264250478</v>
      </c>
      <c r="Q774" s="105">
        <f ca="1">'Census Tract'!U768</f>
        <v>21.022922888045706</v>
      </c>
    </row>
    <row r="775" spans="1:17" x14ac:dyDescent="0.25">
      <c r="A775" s="80" t="s">
        <v>268</v>
      </c>
      <c r="B775" s="4" t="str">
        <f>'Census Tract'!A769</f>
        <v>Washington</v>
      </c>
      <c r="C775" s="4" t="str">
        <f>'Census Tract'!B769</f>
        <v>Sherwood</v>
      </c>
      <c r="D775" s="4">
        <f>'Census Tract'!C769</f>
        <v>41067032103</v>
      </c>
      <c r="E775" s="4">
        <f>'Census Tract'!D769</f>
        <v>1</v>
      </c>
      <c r="F775" s="29">
        <f ca="1">'Census Tract'!J769</f>
        <v>2.3712312062405525</v>
      </c>
      <c r="G775" s="29">
        <f ca="1">'Census Tract'!K769</f>
        <v>11.784000282515571</v>
      </c>
      <c r="H775" s="29">
        <f ca="1">'Census Tract'!L769</f>
        <v>54.222713844362566</v>
      </c>
      <c r="I775" s="105">
        <f ca="1">'Census Tract'!M769</f>
        <v>117.76793913116403</v>
      </c>
      <c r="J775" s="29">
        <f ca="1">'Census Tract'!N769</f>
        <v>1.7645601373882009</v>
      </c>
      <c r="K775" s="29">
        <f ca="1">'Census Tract'!O769</f>
        <v>8.3968105324135003</v>
      </c>
      <c r="L775" s="29">
        <f ca="1">'Census Tract'!P769</f>
        <v>38.296093181465309</v>
      </c>
      <c r="M775" s="105">
        <f ca="1">'Census Tract'!Q769</f>
        <v>83.064899485061417</v>
      </c>
      <c r="N775" s="29">
        <f ca="1">'Census Tract'!R769</f>
        <v>0.73464528098927262</v>
      </c>
      <c r="O775" s="29">
        <f ca="1">'Census Tract'!S769</f>
        <v>3.4896644945809743</v>
      </c>
      <c r="P775" s="29">
        <f ca="1">'Census Tract'!T769</f>
        <v>15.311657935999431</v>
      </c>
      <c r="Q775" s="105">
        <f ca="1">'Census Tract'!U769</f>
        <v>32.894087465386804</v>
      </c>
    </row>
    <row r="776" spans="1:17" x14ac:dyDescent="0.25">
      <c r="A776" s="80" t="s">
        <v>268</v>
      </c>
      <c r="B776" s="4" t="str">
        <f>'Census Tract'!A770</f>
        <v>Washington</v>
      </c>
      <c r="C776" s="4" t="str">
        <f>'Census Tract'!B770</f>
        <v>Beaverton</v>
      </c>
      <c r="D776" s="4">
        <f>'Census Tract'!C770</f>
        <v>41067031705</v>
      </c>
      <c r="E776" s="4">
        <f>'Census Tract'!D770</f>
        <v>1</v>
      </c>
      <c r="F776" s="29">
        <f ca="1">'Census Tract'!J770</f>
        <v>0.33652953972410798</v>
      </c>
      <c r="G776" s="29">
        <f ca="1">'Census Tract'!K770</f>
        <v>1.6724072206653564</v>
      </c>
      <c r="H776" s="29">
        <f ca="1">'Census Tract'!L770</f>
        <v>7.6953883217342431</v>
      </c>
      <c r="I776" s="105">
        <f ca="1">'Census Tract'!M770</f>
        <v>16.713844793271853</v>
      </c>
      <c r="J776" s="29">
        <f ca="1">'Census Tract'!N770</f>
        <v>0.85475573302865782</v>
      </c>
      <c r="K776" s="29">
        <f ca="1">'Census Tract'!O770</f>
        <v>4.0674283577317807</v>
      </c>
      <c r="L776" s="29">
        <f ca="1">'Census Tract'!P770</f>
        <v>18.550688359030843</v>
      </c>
      <c r="M776" s="105">
        <f ca="1">'Census Tract'!Q770</f>
        <v>40.236769234397308</v>
      </c>
      <c r="N776" s="29">
        <f ca="1">'Census Tract'!R770</f>
        <v>0.35586334087625571</v>
      </c>
      <c r="O776" s="29">
        <f ca="1">'Census Tract'!S770</f>
        <v>1.6903990234669044</v>
      </c>
      <c r="P776" s="29">
        <f ca="1">'Census Tract'!T770</f>
        <v>7.4169914222027877</v>
      </c>
      <c r="Q776" s="105">
        <f ca="1">'Census Tract'!U770</f>
        <v>15.933948210686518</v>
      </c>
    </row>
    <row r="777" spans="1:17" x14ac:dyDescent="0.25">
      <c r="A777" s="80" t="s">
        <v>268</v>
      </c>
      <c r="B777" s="4" t="str">
        <f>'Census Tract'!A771</f>
        <v>Washington</v>
      </c>
      <c r="C777" s="4" t="str">
        <f>'Census Tract'!B771</f>
        <v>Beaverton</v>
      </c>
      <c r="D777" s="4">
        <f>'Census Tract'!C771</f>
        <v>41067031003</v>
      </c>
      <c r="E777" s="4">
        <f>'Census Tract'!D771</f>
        <v>1</v>
      </c>
      <c r="F777" s="29">
        <f ca="1">'Census Tract'!J771</f>
        <v>0.46322890512619025</v>
      </c>
      <c r="G777" s="29">
        <f ca="1">'Census Tract'!K771</f>
        <v>2.3020486296360931</v>
      </c>
      <c r="H777" s="29">
        <f ca="1">'Census Tract'!L771</f>
        <v>10.59261041310145</v>
      </c>
      <c r="I777" s="105">
        <f ca="1">'Census Tract'!M771</f>
        <v>23.006408383595925</v>
      </c>
      <c r="J777" s="29">
        <f ca="1">'Census Tract'!N771</f>
        <v>1.4467791710689988</v>
      </c>
      <c r="K777" s="29">
        <f ca="1">'Census Tract'!O771</f>
        <v>6.8846225891115802</v>
      </c>
      <c r="L777" s="29">
        <f ca="1">'Census Tract'!P771</f>
        <v>31.399320869998927</v>
      </c>
      <c r="M777" s="105">
        <f ca="1">'Census Tract'!Q771</f>
        <v>68.105679072975775</v>
      </c>
      <c r="N777" s="29">
        <f ca="1">'Census Tract'!R771</f>
        <v>0.60234245812251486</v>
      </c>
      <c r="O777" s="29">
        <f ca="1">'Census Tract'!S771</f>
        <v>2.8612081831632441</v>
      </c>
      <c r="P777" s="29">
        <f ca="1">'Census Tract'!T771</f>
        <v>12.55416990725308</v>
      </c>
      <c r="Q777" s="105">
        <f ca="1">'Census Tract'!U771</f>
        <v>26.970166438580048</v>
      </c>
    </row>
    <row r="778" spans="1:17" x14ac:dyDescent="0.25">
      <c r="A778" s="80" t="s">
        <v>268</v>
      </c>
      <c r="B778" s="4" t="str">
        <f>'Census Tract'!A772</f>
        <v>Washington</v>
      </c>
      <c r="C778" s="4" t="str">
        <f>'Census Tract'!B772</f>
        <v>Hillsboro</v>
      </c>
      <c r="D778" s="4">
        <f>'Census Tract'!C772</f>
        <v>41067032410</v>
      </c>
      <c r="E778" s="4">
        <f>'Census Tract'!D772</f>
        <v>1</v>
      </c>
      <c r="F778" s="29">
        <f ca="1">'Census Tract'!J772</f>
        <v>0.84633172936568823</v>
      </c>
      <c r="G778" s="29">
        <f ca="1">'Census Tract'!K772</f>
        <v>4.2059050638756732</v>
      </c>
      <c r="H778" s="29">
        <f ca="1">'Census Tract'!L772</f>
        <v>19.352985511504272</v>
      </c>
      <c r="I778" s="105">
        <f ca="1">'Census Tract'!M772</f>
        <v>42.033329911650938</v>
      </c>
      <c r="J778" s="29">
        <f ca="1">'Census Tract'!N772</f>
        <v>0.64156724223813777</v>
      </c>
      <c r="K778" s="29">
        <f ca="1">'Census Tract'!O772</f>
        <v>3.0529526666347442</v>
      </c>
      <c r="L778" s="29">
        <f ca="1">'Census Tract'!P772</f>
        <v>13.923877328031347</v>
      </c>
      <c r="M778" s="105">
        <f ca="1">'Census Tract'!Q772</f>
        <v>30.201134753218589</v>
      </c>
      <c r="N778" s="29">
        <f ca="1">'Census Tract'!R772</f>
        <v>0.26710585655934416</v>
      </c>
      <c r="O778" s="29">
        <f ca="1">'Census Tract'!S772</f>
        <v>1.2687889625787889</v>
      </c>
      <c r="P778" s="29">
        <f ca="1">'Census Tract'!T772</f>
        <v>5.5670860674847624</v>
      </c>
      <c r="Q778" s="105">
        <f ca="1">'Census Tract'!U772</f>
        <v>11.959790167505922</v>
      </c>
    </row>
    <row r="779" spans="1:17" x14ac:dyDescent="0.25">
      <c r="A779" s="80" t="s">
        <v>268</v>
      </c>
      <c r="B779" s="4" t="str">
        <f>'Census Tract'!A773</f>
        <v>Washington</v>
      </c>
      <c r="C779" s="4" t="str">
        <f>'Census Tract'!B773</f>
        <v>Hillsboro</v>
      </c>
      <c r="D779" s="4">
        <f>'Census Tract'!C773</f>
        <v>41067032606</v>
      </c>
      <c r="E779" s="4">
        <f>'Census Tract'!D773</f>
        <v>1</v>
      </c>
      <c r="F779" s="29">
        <f ca="1">'Census Tract'!J773</f>
        <v>0.6890842956255544</v>
      </c>
      <c r="G779" s="29">
        <f ca="1">'Census Tract'!K773</f>
        <v>3.4244528804100156</v>
      </c>
      <c r="H779" s="29">
        <f ca="1">'Census Tract'!L773</f>
        <v>15.757223706408212</v>
      </c>
      <c r="I779" s="105">
        <f ca="1">'Census Tract'!M773</f>
        <v>34.223586957651889</v>
      </c>
      <c r="J779" s="29">
        <f ca="1">'Census Tract'!N773</f>
        <v>0.98236856202298317</v>
      </c>
      <c r="K779" s="29">
        <f ca="1">'Census Tract'!O773</f>
        <v>4.6746849333884581</v>
      </c>
      <c r="L779" s="29">
        <f ca="1">'Census Tract'!P773</f>
        <v>21.320258342375613</v>
      </c>
      <c r="M779" s="105">
        <f ca="1">'Census Tract'!Q773</f>
        <v>46.244015226652181</v>
      </c>
      <c r="N779" s="29">
        <f ca="1">'Census Tract'!R773</f>
        <v>0.40899282092511124</v>
      </c>
      <c r="O779" s="29">
        <f ca="1">'Census Tract'!S773</f>
        <v>1.9427712430126074</v>
      </c>
      <c r="P779" s="29">
        <f ca="1">'Census Tract'!T773</f>
        <v>8.5243291345340015</v>
      </c>
      <c r="Q779" s="105">
        <f ca="1">'Census Tract'!U773</f>
        <v>18.312845630900256</v>
      </c>
    </row>
    <row r="780" spans="1:17" x14ac:dyDescent="0.25">
      <c r="A780" s="80" t="s">
        <v>268</v>
      </c>
      <c r="B780" s="4" t="str">
        <f>'Census Tract'!A774</f>
        <v>Washington</v>
      </c>
      <c r="C780" s="4" t="str">
        <f>'Census Tract'!B774</f>
        <v>Beaverton</v>
      </c>
      <c r="D780" s="4">
        <f>'Census Tract'!C774</f>
        <v>41067030200</v>
      </c>
      <c r="E780" s="4">
        <f>'Census Tract'!D774</f>
        <v>1</v>
      </c>
      <c r="F780" s="29">
        <f ca="1">'Census Tract'!J774</f>
        <v>1.2985432983699583</v>
      </c>
      <c r="G780" s="29">
        <f ca="1">'Census Tract'!K774</f>
        <v>6.4532022666447455</v>
      </c>
      <c r="H780" s="29">
        <f ca="1">'Census Tract'!L774</f>
        <v>29.693663568834662</v>
      </c>
      <c r="I780" s="105">
        <f ca="1">'Census Tract'!M774</f>
        <v>64.492558852609989</v>
      </c>
      <c r="J780" s="29">
        <f ca="1">'Census Tract'!N774</f>
        <v>1.2451008570113</v>
      </c>
      <c r="K780" s="29">
        <f ca="1">'Census Tract'!O774</f>
        <v>5.9249190597404393</v>
      </c>
      <c r="L780" s="29">
        <f ca="1">'Census Tract'!P774</f>
        <v>27.022314190438369</v>
      </c>
      <c r="M780" s="105">
        <f ca="1">'Census Tract'!Q774</f>
        <v>58.611874622471021</v>
      </c>
      <c r="N780" s="29">
        <f ca="1">'Census Tract'!R774</f>
        <v>0.5183770445551078</v>
      </c>
      <c r="O780" s="29">
        <f ca="1">'Census Tract'!S774</f>
        <v>2.4623611067831721</v>
      </c>
      <c r="P780" s="29">
        <f ca="1">'Census Tract'!T774</f>
        <v>10.804142071686496</v>
      </c>
      <c r="Q780" s="105">
        <f ca="1">'Census Tract'!U774</f>
        <v>23.210575613693241</v>
      </c>
    </row>
    <row r="781" spans="1:17" x14ac:dyDescent="0.25">
      <c r="A781" s="80" t="s">
        <v>268</v>
      </c>
      <c r="B781" s="4" t="str">
        <f>'Census Tract'!A775</f>
        <v>Washington</v>
      </c>
      <c r="C781" s="4" t="str">
        <f>'Census Tract'!B775</f>
        <v>Tigard</v>
      </c>
      <c r="D781" s="4">
        <f>'Census Tract'!C775</f>
        <v>41067030600</v>
      </c>
      <c r="E781" s="4">
        <f>'Census Tract'!D775</f>
        <v>1</v>
      </c>
      <c r="F781" s="29">
        <f ca="1">'Census Tract'!J775</f>
        <v>0.72664339604119144</v>
      </c>
      <c r="G781" s="29">
        <f ca="1">'Census Tract'!K775</f>
        <v>3.6111054720021309</v>
      </c>
      <c r="H781" s="29">
        <f ca="1">'Census Tract'!L775</f>
        <v>16.616084010173193</v>
      </c>
      <c r="I781" s="105">
        <f ca="1">'Census Tract'!M775</f>
        <v>36.088971421186692</v>
      </c>
      <c r="J781" s="29">
        <f ca="1">'Census Tract'!N775</f>
        <v>1.0529309498198454</v>
      </c>
      <c r="K781" s="29">
        <f ca="1">'Census Tract'!O775</f>
        <v>5.0104620987515611</v>
      </c>
      <c r="L781" s="29">
        <f ca="1">'Census Tract'!P775</f>
        <v>22.851667627283891</v>
      </c>
      <c r="M781" s="105">
        <f ca="1">'Census Tract'!Q775</f>
        <v>49.565668892957802</v>
      </c>
      <c r="N781" s="29">
        <f ca="1">'Census Tract'!R775</f>
        <v>0.43837029812859596</v>
      </c>
      <c r="O781" s="29">
        <f ca="1">'Census Tract'!S775</f>
        <v>2.0823182349967015</v>
      </c>
      <c r="P781" s="29">
        <f ca="1">'Census Tract'!T775</f>
        <v>9.1366217519406696</v>
      </c>
      <c r="Q781" s="105">
        <f ca="1">'Census Tract'!U775</f>
        <v>19.628235969136082</v>
      </c>
    </row>
    <row r="782" spans="1:17" x14ac:dyDescent="0.25">
      <c r="A782" s="80" t="s">
        <v>268</v>
      </c>
      <c r="B782" s="4" t="str">
        <f>'Census Tract'!A776</f>
        <v>Washington</v>
      </c>
      <c r="C782" s="4" t="str">
        <f>'Census Tract'!B776</f>
        <v>Beaverton</v>
      </c>
      <c r="D782" s="4">
        <f>'Census Tract'!C776</f>
        <v>41067031006</v>
      </c>
      <c r="E782" s="4">
        <f>'Census Tract'!D776</f>
        <v>1</v>
      </c>
      <c r="F782" s="29">
        <f ca="1">'Census Tract'!J776</f>
        <v>3.3477678170471155</v>
      </c>
      <c r="G782" s="29">
        <f ca="1">'Census Tract'!K776</f>
        <v>16.636967663910575</v>
      </c>
      <c r="H782" s="29">
        <f ca="1">'Census Tract'!L776</f>
        <v>76.553081742252104</v>
      </c>
      <c r="I782" s="105">
        <f ca="1">'Census Tract'!M776</f>
        <v>166.26793518306894</v>
      </c>
      <c r="J782" s="29">
        <f ca="1">'Census Tract'!N776</f>
        <v>1.1562723191819166</v>
      </c>
      <c r="K782" s="29">
        <f ca="1">'Census Tract'!O776</f>
        <v>5.5022208551166747</v>
      </c>
      <c r="L782" s="29">
        <f ca="1">'Census Tract'!P776</f>
        <v>25.094476260855245</v>
      </c>
      <c r="M782" s="105">
        <f ca="1">'Census Tract'!Q776</f>
        <v>54.430360255313218</v>
      </c>
      <c r="N782" s="29">
        <f ca="1">'Census Tract'!R776</f>
        <v>0.48139475942306137</v>
      </c>
      <c r="O782" s="29">
        <f ca="1">'Census Tract'!S776</f>
        <v>2.2866902480797906</v>
      </c>
      <c r="P782" s="29">
        <f ca="1">'Census Tract'!T776</f>
        <v>10.033348173887319</v>
      </c>
      <c r="Q782" s="105">
        <f ca="1">'Census Tract'!U776</f>
        <v>21.554676429034657</v>
      </c>
    </row>
    <row r="783" spans="1:17" x14ac:dyDescent="0.25">
      <c r="A783" s="80" t="s">
        <v>268</v>
      </c>
      <c r="B783" s="4" t="str">
        <f>'Census Tract'!A777</f>
        <v>Washington</v>
      </c>
      <c r="C783" s="4" t="str">
        <f>'Census Tract'!B777</f>
        <v>Sherwood</v>
      </c>
      <c r="D783" s="4">
        <f>'Census Tract'!C777</f>
        <v>41067032200</v>
      </c>
      <c r="E783" s="4">
        <f>'Census Tract'!D777</f>
        <v>0</v>
      </c>
      <c r="F783" s="29">
        <f ca="1">'Census Tract'!J777</f>
        <v>2.7780990558447352</v>
      </c>
      <c r="G783" s="29">
        <f ca="1">'Census Tract'!K777</f>
        <v>14.013774259987001</v>
      </c>
      <c r="H783" s="29">
        <f ca="1">'Census Tract'!L777</f>
        <v>64.933662642591102</v>
      </c>
      <c r="I783" s="105">
        <f ca="1">'Census Tract'!M777</f>
        <v>141.25130481245105</v>
      </c>
      <c r="J783" s="29">
        <f ca="1">'Census Tract'!N777</f>
        <v>2.17300434410503</v>
      </c>
      <c r="K783" s="29">
        <f ca="1">'Census Tract'!O777</f>
        <v>11.35784018229427</v>
      </c>
      <c r="L783" s="29">
        <f ca="1">'Census Tract'!P777</f>
        <v>52.989326231661586</v>
      </c>
      <c r="M783" s="105">
        <f ca="1">'Census Tract'!Q777</f>
        <v>115.3838834873581</v>
      </c>
      <c r="N783" s="29">
        <f ca="1">'Census Tract'!R777</f>
        <v>1.4840637494493785</v>
      </c>
      <c r="O783" s="29">
        <f ca="1">'Census Tract'!S777</f>
        <v>7.6880897264459147</v>
      </c>
      <c r="P783" s="29">
        <f ca="1">'Census Tract'!T777</f>
        <v>35.426491947775943</v>
      </c>
      <c r="Q783" s="105">
        <f ca="1">'Census Tract'!U777</f>
        <v>76.996478111305009</v>
      </c>
    </row>
    <row r="784" spans="1:17" x14ac:dyDescent="0.25">
      <c r="A784" s="80" t="s">
        <v>268</v>
      </c>
      <c r="B784" s="4" t="str">
        <f>'Census Tract'!A778</f>
        <v>Washington</v>
      </c>
      <c r="C784" s="4" t="str">
        <f>'Census Tract'!B778</f>
        <v>Beaverton</v>
      </c>
      <c r="D784" s="4">
        <f>'Census Tract'!C778</f>
        <v>41067031610</v>
      </c>
      <c r="E784" s="4">
        <f>'Census Tract'!D778</f>
        <v>1</v>
      </c>
      <c r="F784" s="29">
        <f ca="1">'Census Tract'!J778</f>
        <v>1.3100614224974203</v>
      </c>
      <c r="G784" s="29">
        <f ca="1">'Census Tract'!K778</f>
        <v>6.510442394732995</v>
      </c>
      <c r="H784" s="29">
        <f ca="1">'Census Tract'!L778</f>
        <v>29.95704739532259</v>
      </c>
      <c r="I784" s="105">
        <f ca="1">'Census Tract'!M778</f>
        <v>65.064610088094</v>
      </c>
      <c r="J784" s="29">
        <f ca="1">'Census Tract'!N778</f>
        <v>1.3551981996730709</v>
      </c>
      <c r="K784" s="29">
        <f ca="1">'Census Tract'!O778</f>
        <v>6.4488266936403171</v>
      </c>
      <c r="L784" s="29">
        <f ca="1">'Census Tract'!P778</f>
        <v>29.411747117245618</v>
      </c>
      <c r="M784" s="105">
        <f ca="1">'Census Tract'!Q778</f>
        <v>63.794596655004625</v>
      </c>
      <c r="N784" s="29">
        <f ca="1">'Census Tract'!R778</f>
        <v>0.56421424302863021</v>
      </c>
      <c r="O784" s="29">
        <f ca="1">'Census Tract'!S778</f>
        <v>2.6800940020775039</v>
      </c>
      <c r="P784" s="29">
        <f ca="1">'Census Tract'!T778</f>
        <v>11.759492254874209</v>
      </c>
      <c r="Q784" s="105">
        <f ca="1">'Census Tract'!U778</f>
        <v>25.262957701720776</v>
      </c>
    </row>
    <row r="785" spans="1:17" x14ac:dyDescent="0.25">
      <c r="A785" s="80" t="s">
        <v>268</v>
      </c>
      <c r="B785" s="4" t="str">
        <f>'Census Tract'!A779</f>
        <v>Washington</v>
      </c>
      <c r="C785" s="4" t="str">
        <f>'Census Tract'!B779</f>
        <v>Beaverton</v>
      </c>
      <c r="D785" s="4">
        <f>'Census Tract'!C779</f>
        <v>41067031508</v>
      </c>
      <c r="E785" s="4">
        <f>'Census Tract'!D779</f>
        <v>1</v>
      </c>
      <c r="F785" s="29">
        <f ca="1">'Census Tract'!J779</f>
        <v>0.34704608784048635</v>
      </c>
      <c r="G785" s="29">
        <f ca="1">'Census Tract'!K779</f>
        <v>1.7246699463111488</v>
      </c>
      <c r="H785" s="29">
        <f ca="1">'Census Tract'!L779</f>
        <v>7.9358692067884382</v>
      </c>
      <c r="I785" s="105">
        <f ca="1">'Census Tract'!M779</f>
        <v>17.236152443061599</v>
      </c>
      <c r="J785" s="29">
        <f ca="1">'Census Tract'!N779</f>
        <v>1.6341948748273314</v>
      </c>
      <c r="K785" s="29">
        <f ca="1">'Census Tract'!O779</f>
        <v>7.776456265909327</v>
      </c>
      <c r="L785" s="29">
        <f ca="1">'Census Tract'!P779</f>
        <v>35.466787374950357</v>
      </c>
      <c r="M785" s="105">
        <f ca="1">'Census Tract'!Q779</f>
        <v>76.928085441993218</v>
      </c>
      <c r="N785" s="29">
        <f ca="1">'Census Tract'!R779</f>
        <v>0.68036987097857904</v>
      </c>
      <c r="O785" s="29">
        <f ca="1">'Census Tract'!S779</f>
        <v>3.2318489526529133</v>
      </c>
      <c r="P785" s="29">
        <f ca="1">'Census Tract'!T779</f>
        <v>14.180436469088527</v>
      </c>
      <c r="Q785" s="105">
        <f ca="1">'Census Tract'!U779</f>
        <v>30.463880492972379</v>
      </c>
    </row>
    <row r="786" spans="1:17" x14ac:dyDescent="0.25">
      <c r="A786" s="80" t="s">
        <v>268</v>
      </c>
      <c r="B786" s="4" t="str">
        <f>'Census Tract'!A780</f>
        <v>Washington</v>
      </c>
      <c r="C786" s="4" t="str">
        <f>'Census Tract'!B780</f>
        <v>Beaverton</v>
      </c>
      <c r="D786" s="4">
        <f>'Census Tract'!C780</f>
        <v>41067031506</v>
      </c>
      <c r="E786" s="4">
        <f>'Census Tract'!D780</f>
        <v>1</v>
      </c>
      <c r="F786" s="29">
        <f ca="1">'Census Tract'!J780</f>
        <v>0.29446334725859452</v>
      </c>
      <c r="G786" s="29">
        <f ca="1">'Census Tract'!K780</f>
        <v>1.4633563180821869</v>
      </c>
      <c r="H786" s="29">
        <f ca="1">'Census Tract'!L780</f>
        <v>6.7334647815174629</v>
      </c>
      <c r="I786" s="105">
        <f ca="1">'Census Tract'!M780</f>
        <v>14.624614194112871</v>
      </c>
      <c r="J786" s="29">
        <f ca="1">'Census Tract'!N780</f>
        <v>0.66033383473730323</v>
      </c>
      <c r="K786" s="29">
        <f ca="1">'Census Tract'!O780</f>
        <v>3.1422551042313143</v>
      </c>
      <c r="L786" s="29">
        <f ca="1">'Census Tract'!P780</f>
        <v>14.3311670314644</v>
      </c>
      <c r="M786" s="105">
        <f ca="1">'Census Tract'!Q780</f>
        <v>31.08455328149136</v>
      </c>
      <c r="N786" s="29">
        <f ca="1">'Census Tract'!R780</f>
        <v>0.2749190153900582</v>
      </c>
      <c r="O786" s="29">
        <f ca="1">'Census Tract'!S780</f>
        <v>1.3059025242766862</v>
      </c>
      <c r="P786" s="29">
        <f ca="1">'Census Tract'!T780</f>
        <v>5.7299298487099399</v>
      </c>
      <c r="Q786" s="105">
        <f ca="1">'Census Tract'!U780</f>
        <v>12.309628023419705</v>
      </c>
    </row>
    <row r="787" spans="1:17" x14ac:dyDescent="0.25">
      <c r="A787" s="80" t="s">
        <v>268</v>
      </c>
      <c r="B787" s="4" t="str">
        <f>'Census Tract'!A781</f>
        <v>Washington</v>
      </c>
      <c r="C787" s="4" t="str">
        <f>'Census Tract'!B781</f>
        <v>Hillsboro</v>
      </c>
      <c r="D787" s="4">
        <f>'Census Tract'!C781</f>
        <v>41067032604</v>
      </c>
      <c r="E787" s="4">
        <f>'Census Tract'!D781</f>
        <v>1</v>
      </c>
      <c r="F787" s="29">
        <f ca="1">'Census Tract'!J781</f>
        <v>2.0602418547990777</v>
      </c>
      <c r="G787" s="29">
        <f ca="1">'Census Tract'!K781</f>
        <v>10.238516824132851</v>
      </c>
      <c r="H787" s="29">
        <f ca="1">'Census Tract'!L781</f>
        <v>47.111350529188506</v>
      </c>
      <c r="I787" s="105">
        <f ca="1">'Census Tract'!M781</f>
        <v>102.32255577309583</v>
      </c>
      <c r="J787" s="29">
        <f ca="1">'Census Tract'!N781</f>
        <v>1.15777364658185</v>
      </c>
      <c r="K787" s="29">
        <f ca="1">'Census Tract'!O781</f>
        <v>5.5093650501244005</v>
      </c>
      <c r="L787" s="29">
        <f ca="1">'Census Tract'!P781</f>
        <v>25.127059437129891</v>
      </c>
      <c r="M787" s="105">
        <f ca="1">'Census Tract'!Q781</f>
        <v>54.501033737575042</v>
      </c>
      <c r="N787" s="29">
        <f ca="1">'Census Tract'!R781</f>
        <v>0.4820198121295185</v>
      </c>
      <c r="O787" s="29">
        <f ca="1">'Census Tract'!S781</f>
        <v>2.2896593330156225</v>
      </c>
      <c r="P787" s="29">
        <f ca="1">'Census Tract'!T781</f>
        <v>10.046375676385333</v>
      </c>
      <c r="Q787" s="105">
        <f ca="1">'Census Tract'!U781</f>
        <v>21.582663457507763</v>
      </c>
    </row>
    <row r="788" spans="1:17" x14ac:dyDescent="0.25">
      <c r="A788" s="80" t="s">
        <v>268</v>
      </c>
      <c r="B788" s="4" t="str">
        <f>'Census Tract'!A782</f>
        <v>Washington</v>
      </c>
      <c r="C788" s="4" t="str">
        <f>'Census Tract'!B782</f>
        <v>Hillsboro</v>
      </c>
      <c r="D788" s="4">
        <f>'Census Tract'!C782</f>
        <v>41067032609</v>
      </c>
      <c r="E788" s="4">
        <f>'Census Tract'!D782</f>
        <v>1</v>
      </c>
      <c r="F788" s="29">
        <f ca="1">'Census Tract'!J782</f>
        <v>4.0063040443346187E-2</v>
      </c>
      <c r="G788" s="29">
        <f ca="1">'Census Tract'!K782</f>
        <v>0.19909609769825673</v>
      </c>
      <c r="H788" s="29">
        <f ca="1">'Census Tract'!L782</f>
        <v>0.91611765734931472</v>
      </c>
      <c r="I788" s="105">
        <f ca="1">'Census Tract'!M782</f>
        <v>1.9897434277704587</v>
      </c>
      <c r="J788" s="29">
        <f ca="1">'Census Tract'!N782</f>
        <v>0.42737786651432891</v>
      </c>
      <c r="K788" s="29">
        <f ca="1">'Census Tract'!O782</f>
        <v>2.0337141788658903</v>
      </c>
      <c r="L788" s="29">
        <f ca="1">'Census Tract'!P782</f>
        <v>9.2753441795154217</v>
      </c>
      <c r="M788" s="105">
        <f ca="1">'Census Tract'!Q782</f>
        <v>20.118384617198654</v>
      </c>
      <c r="N788" s="29">
        <f ca="1">'Census Tract'!R782</f>
        <v>0.17793167043812785</v>
      </c>
      <c r="O788" s="29">
        <f ca="1">'Census Tract'!S782</f>
        <v>0.8451995117334522</v>
      </c>
      <c r="P788" s="29">
        <f ca="1">'Census Tract'!T782</f>
        <v>3.7084957111013939</v>
      </c>
      <c r="Q788" s="105">
        <f ca="1">'Census Tract'!U782</f>
        <v>7.966974105343259</v>
      </c>
    </row>
    <row r="789" spans="1:17" x14ac:dyDescent="0.25">
      <c r="A789" s="80" t="s">
        <v>268</v>
      </c>
      <c r="B789" s="4" t="str">
        <f>'Census Tract'!A783</f>
        <v>Washington</v>
      </c>
      <c r="C789" s="4" t="str">
        <f>'Census Tract'!B783</f>
        <v>Beaverton</v>
      </c>
      <c r="D789" s="4">
        <f>'Census Tract'!C783</f>
        <v>41067031613</v>
      </c>
      <c r="E789" s="4">
        <f>'Census Tract'!D783</f>
        <v>1</v>
      </c>
      <c r="F789" s="29">
        <f ca="1">'Census Tract'!J783</f>
        <v>2.3486957459911704</v>
      </c>
      <c r="G789" s="29">
        <f ca="1">'Census Tract'!K783</f>
        <v>11.6720087275603</v>
      </c>
      <c r="H789" s="29">
        <f ca="1">'Census Tract'!L783</f>
        <v>53.707397662103574</v>
      </c>
      <c r="I789" s="105">
        <f ca="1">'Census Tract'!M783</f>
        <v>116.64870845304314</v>
      </c>
      <c r="J789" s="29">
        <f ca="1">'Census Tract'!N783</f>
        <v>1.26436789197711</v>
      </c>
      <c r="K789" s="29">
        <f ca="1">'Census Tract'!O783</f>
        <v>6.0166028956729187</v>
      </c>
      <c r="L789" s="29">
        <f ca="1">'Census Tract'!P783</f>
        <v>27.44046495262964</v>
      </c>
      <c r="M789" s="105">
        <f ca="1">'Census Tract'!Q783</f>
        <v>59.518850978164409</v>
      </c>
      <c r="N789" s="29">
        <f ca="1">'Census Tract'!R783</f>
        <v>0.52639855428797433</v>
      </c>
      <c r="O789" s="29">
        <f ca="1">'Census Tract'!S783</f>
        <v>2.5004643634596802</v>
      </c>
      <c r="P789" s="29">
        <f ca="1">'Census Tract'!T783</f>
        <v>10.971328353744347</v>
      </c>
      <c r="Q789" s="105">
        <f ca="1">'Census Tract'!U783</f>
        <v>23.569742479098061</v>
      </c>
    </row>
    <row r="790" spans="1:17" x14ac:dyDescent="0.25">
      <c r="A790" s="80" t="s">
        <v>268</v>
      </c>
      <c r="B790" s="4" t="str">
        <f>'Census Tract'!A784</f>
        <v>Washington</v>
      </c>
      <c r="C790" s="4" t="str">
        <f>'Census Tract'!B784</f>
        <v>Tigard</v>
      </c>
      <c r="D790" s="4">
        <f>'Census Tract'!C784</f>
        <v>41067031904</v>
      </c>
      <c r="E790" s="4">
        <f>'Census Tract'!D784</f>
        <v>1</v>
      </c>
      <c r="F790" s="29">
        <f ca="1">'Census Tract'!J784</f>
        <v>0.30497989537497283</v>
      </c>
      <c r="G790" s="29">
        <f ca="1">'Census Tract'!K784</f>
        <v>1.5156190437279793</v>
      </c>
      <c r="H790" s="29">
        <f ca="1">'Census Tract'!L784</f>
        <v>6.973945666571657</v>
      </c>
      <c r="I790" s="105">
        <f ca="1">'Census Tract'!M784</f>
        <v>15.146921843902614</v>
      </c>
      <c r="J790" s="29">
        <f ca="1">'Census Tract'!N784</f>
        <v>0.58551768597396359</v>
      </c>
      <c r="K790" s="29">
        <f ca="1">'Census Tract'!O784</f>
        <v>2.7862360530129884</v>
      </c>
      <c r="L790" s="29">
        <f ca="1">'Census Tract'!P784</f>
        <v>12.707438747111294</v>
      </c>
      <c r="M790" s="105">
        <f ca="1">'Census Tract'!Q784</f>
        <v>27.562658082110573</v>
      </c>
      <c r="N790" s="29">
        <f ca="1">'Census Tract'!R784</f>
        <v>0.24377055551827825</v>
      </c>
      <c r="O790" s="29">
        <f ca="1">'Census Tract'!S784</f>
        <v>1.1579431249744019</v>
      </c>
      <c r="P790" s="29">
        <f ca="1">'Census Tract'!T784</f>
        <v>5.0807259742255635</v>
      </c>
      <c r="Q790" s="105">
        <f ca="1">'Census Tract'!U784</f>
        <v>10.914941104510087</v>
      </c>
    </row>
    <row r="791" spans="1:17" x14ac:dyDescent="0.25">
      <c r="A791" s="80" t="s">
        <v>268</v>
      </c>
      <c r="B791" s="4" t="str">
        <f>'Census Tract'!A785</f>
        <v>Washington</v>
      </c>
      <c r="C791" s="4" t="str">
        <f>'Census Tract'!B785</f>
        <v>Hillsboro</v>
      </c>
      <c r="D791" s="4">
        <f>'Census Tract'!C785</f>
        <v>41067032501</v>
      </c>
      <c r="E791" s="4">
        <f>'Census Tract'!D785</f>
        <v>1</v>
      </c>
      <c r="F791" s="29">
        <f ca="1">'Census Tract'!J785</f>
        <v>3.0968730262706603</v>
      </c>
      <c r="G791" s="29">
        <f ca="1">'Census Tract'!K785</f>
        <v>15.390128352075246</v>
      </c>
      <c r="H791" s="29">
        <f ca="1">'Census Tract'!L785</f>
        <v>70.815894913102028</v>
      </c>
      <c r="I791" s="105">
        <f ca="1">'Census Tract'!M785</f>
        <v>153.80716696665647</v>
      </c>
      <c r="J791" s="29">
        <f ca="1">'Census Tract'!N785</f>
        <v>0.37508162874998774</v>
      </c>
      <c r="K791" s="29">
        <f ca="1">'Census Tract'!O785</f>
        <v>1.7848580527634486</v>
      </c>
      <c r="L791" s="29">
        <f ca="1">'Census Tract'!P785</f>
        <v>8.140363539281978</v>
      </c>
      <c r="M791" s="105">
        <f ca="1">'Census Tract'!Q785</f>
        <v>17.656591651745192</v>
      </c>
      <c r="N791" s="29">
        <f ca="1">'Census Tract'!R785</f>
        <v>0.15615900116320472</v>
      </c>
      <c r="O791" s="29">
        <f ca="1">'Census Tract'!S785</f>
        <v>0.74177638646864452</v>
      </c>
      <c r="P791" s="29">
        <f ca="1">'Census Tract'!T785</f>
        <v>3.2547043740872303</v>
      </c>
      <c r="Q791" s="105">
        <f ca="1">'Census Tract'!U785</f>
        <v>6.9920926135301791</v>
      </c>
    </row>
    <row r="792" spans="1:17" x14ac:dyDescent="0.25">
      <c r="A792" s="80" t="s">
        <v>268</v>
      </c>
      <c r="B792" s="4" t="str">
        <f>'Census Tract'!A786</f>
        <v>Washington</v>
      </c>
      <c r="C792" s="4" t="str">
        <f>'Census Tract'!B786</f>
        <v>Tigard</v>
      </c>
      <c r="D792" s="4">
        <f>'Census Tract'!C786</f>
        <v>41067030805</v>
      </c>
      <c r="E792" s="4">
        <f>'Census Tract'!D786</f>
        <v>1</v>
      </c>
      <c r="F792" s="29">
        <f ca="1">'Census Tract'!J786</f>
        <v>0.43268083678813879</v>
      </c>
      <c r="G792" s="29">
        <f ca="1">'Census Tract'!K786</f>
        <v>2.1502378551411723</v>
      </c>
      <c r="H792" s="29">
        <f ca="1">'Census Tract'!L786</f>
        <v>9.8940706993725982</v>
      </c>
      <c r="I792" s="105">
        <f ca="1">'Census Tract'!M786</f>
        <v>21.489229019920952</v>
      </c>
      <c r="J792" s="29">
        <f ca="1">'Census Tract'!N786</f>
        <v>0.70137011700214513</v>
      </c>
      <c r="K792" s="29">
        <f ca="1">'Census Tract'!O786</f>
        <v>3.3375297677758144</v>
      </c>
      <c r="L792" s="29">
        <f ca="1">'Census Tract'!P786</f>
        <v>15.221773849638014</v>
      </c>
      <c r="M792" s="105">
        <f ca="1">'Census Tract'!Q786</f>
        <v>33.016295129981167</v>
      </c>
      <c r="N792" s="29">
        <f ca="1">'Census Tract'!R786</f>
        <v>0.29200378936655297</v>
      </c>
      <c r="O792" s="29">
        <f ca="1">'Census Tract'!S786</f>
        <v>1.3870575125227556</v>
      </c>
      <c r="P792" s="29">
        <f ca="1">'Census Tract'!T786</f>
        <v>6.0860149169889972</v>
      </c>
      <c r="Q792" s="105">
        <f ca="1">'Census Tract'!U786</f>
        <v>13.074606801684517</v>
      </c>
    </row>
    <row r="793" spans="1:17" x14ac:dyDescent="0.25">
      <c r="A793" s="80" t="s">
        <v>268</v>
      </c>
      <c r="B793" s="4" t="str">
        <f>'Census Tract'!A787</f>
        <v>Washington</v>
      </c>
      <c r="C793" s="4" t="str">
        <f>'Census Tract'!B787</f>
        <v>Hillsboro</v>
      </c>
      <c r="D793" s="4">
        <f>'Census Tract'!C787</f>
        <v>41067032603</v>
      </c>
      <c r="E793" s="4">
        <f>'Census Tract'!D787</f>
        <v>1</v>
      </c>
      <c r="F793" s="29">
        <f ca="1">'Census Tract'!J787</f>
        <v>0.67506223147038324</v>
      </c>
      <c r="G793" s="29">
        <f ca="1">'Census Tract'!K787</f>
        <v>3.3547692462156258</v>
      </c>
      <c r="H793" s="29">
        <f ca="1">'Census Tract'!L787</f>
        <v>15.436582526335952</v>
      </c>
      <c r="I793" s="105">
        <f ca="1">'Census Tract'!M787</f>
        <v>33.527176757932232</v>
      </c>
      <c r="J793" s="29">
        <f ca="1">'Census Tract'!N787</f>
        <v>1.3992371367377792</v>
      </c>
      <c r="K793" s="29">
        <f ca="1">'Census Tract'!O787</f>
        <v>6.6583897472002684</v>
      </c>
      <c r="L793" s="29">
        <f ca="1">'Census Tract'!P787</f>
        <v>30.367520287968517</v>
      </c>
      <c r="M793" s="105">
        <f ca="1">'Census Tract'!Q787</f>
        <v>65.867685468018067</v>
      </c>
      <c r="N793" s="29">
        <f ca="1">'Census Tract'!R787</f>
        <v>0.58254912241803913</v>
      </c>
      <c r="O793" s="29">
        <f ca="1">'Census Tract'!S787</f>
        <v>2.7671871601952365</v>
      </c>
      <c r="P793" s="29">
        <f ca="1">'Census Tract'!T787</f>
        <v>12.141632328149292</v>
      </c>
      <c r="Q793" s="105">
        <f ca="1">'Census Tract'!U787</f>
        <v>26.083910536931789</v>
      </c>
    </row>
    <row r="794" spans="1:17" x14ac:dyDescent="0.25">
      <c r="A794" s="80" t="s">
        <v>268</v>
      </c>
      <c r="B794" s="4" t="str">
        <f>'Census Tract'!A788</f>
        <v>Washington</v>
      </c>
      <c r="C794" s="4" t="str">
        <f>'Census Tract'!B788</f>
        <v>Hillsboro</v>
      </c>
      <c r="D794" s="4">
        <f>'Census Tract'!C788</f>
        <v>41067032700</v>
      </c>
      <c r="E794" s="4">
        <f>'Census Tract'!D788</f>
        <v>0</v>
      </c>
      <c r="F794" s="29">
        <f ca="1">'Census Tract'!J788</f>
        <v>6.2153820137676732</v>
      </c>
      <c r="G794" s="29">
        <f ca="1">'Census Tract'!K788</f>
        <v>31.35271951418552</v>
      </c>
      <c r="H794" s="29">
        <f ca="1">'Census Tract'!L788</f>
        <v>145.27470430823064</v>
      </c>
      <c r="I794" s="105">
        <f ca="1">'Census Tract'!M788</f>
        <v>316.01854422918387</v>
      </c>
      <c r="J794" s="29">
        <f ca="1">'Census Tract'!N788</f>
        <v>1.7082136439384425</v>
      </c>
      <c r="K794" s="29">
        <f ca="1">'Census Tract'!O788</f>
        <v>8.9284761982646099</v>
      </c>
      <c r="L794" s="29">
        <f ca="1">'Census Tract'!P788</f>
        <v>41.655273399515345</v>
      </c>
      <c r="M794" s="105">
        <f ca="1">'Census Tract'!Q788</f>
        <v>90.704063523115551</v>
      </c>
      <c r="N794" s="29">
        <f ca="1">'Census Tract'!R788</f>
        <v>1.1666327092999771</v>
      </c>
      <c r="O794" s="29">
        <f ca="1">'Census Tract'!S788</f>
        <v>6.0436601528961855</v>
      </c>
      <c r="P794" s="29">
        <f ca="1">'Census Tract'!T788</f>
        <v>27.849008708259284</v>
      </c>
      <c r="Q794" s="105">
        <f ca="1">'Census Tract'!U788</f>
        <v>60.527460426734272</v>
      </c>
    </row>
    <row r="795" spans="1:17" x14ac:dyDescent="0.25">
      <c r="A795" s="80" t="s">
        <v>268</v>
      </c>
      <c r="B795" s="4" t="str">
        <f>'Census Tract'!A789</f>
        <v>Washington</v>
      </c>
      <c r="C795" s="4" t="str">
        <f>'Census Tract'!B789</f>
        <v>Undefined</v>
      </c>
      <c r="D795" s="4">
        <f>'Census Tract'!C789</f>
        <v>41067031513</v>
      </c>
      <c r="E795" s="4">
        <f>'Census Tract'!D789</f>
        <v>1</v>
      </c>
      <c r="F795" s="29">
        <f ca="1">'Census Tract'!J789</f>
        <v>0.98655237091739978</v>
      </c>
      <c r="G795" s="29">
        <f ca="1">'Census Tract'!K789</f>
        <v>4.9027414058195715</v>
      </c>
      <c r="H795" s="29">
        <f ca="1">'Census Tract'!L789</f>
        <v>22.559397312226871</v>
      </c>
      <c r="I795" s="105">
        <f ca="1">'Census Tract'!M789</f>
        <v>48.997431908847538</v>
      </c>
      <c r="J795" s="29">
        <f ca="1">'Census Tract'!N789</f>
        <v>2.0976045989400576</v>
      </c>
      <c r="K795" s="29">
        <f ca="1">'Census Tract'!O789</f>
        <v>9.9816311249606304</v>
      </c>
      <c r="L795" s="29">
        <f ca="1">'Census Tract'!P789</f>
        <v>45.524127785057239</v>
      </c>
      <c r="M795" s="105">
        <f ca="1">'Census Tract'!Q789</f>
        <v>98.742633633475577</v>
      </c>
      <c r="N795" s="29">
        <f ca="1">'Census Tract'!R789</f>
        <v>0.87330280637167779</v>
      </c>
      <c r="O795" s="29">
        <f ca="1">'Census Tract'!S789</f>
        <v>4.148306502846328</v>
      </c>
      <c r="P795" s="29">
        <f ca="1">'Census Tract'!T789</f>
        <v>18.201592240142261</v>
      </c>
      <c r="Q795" s="105">
        <f ca="1">'Census Tract'!U789</f>
        <v>39.102543281670101</v>
      </c>
    </row>
    <row r="796" spans="1:17" x14ac:dyDescent="0.25">
      <c r="A796" s="80" t="s">
        <v>268</v>
      </c>
      <c r="B796" s="4" t="str">
        <f>'Census Tract'!A790</f>
        <v>Washington</v>
      </c>
      <c r="C796" s="4" t="str">
        <f>'Census Tract'!B790</f>
        <v>Beaverton</v>
      </c>
      <c r="D796" s="4">
        <f>'Census Tract'!C790</f>
        <v>41067031004</v>
      </c>
      <c r="E796" s="4">
        <f>'Census Tract'!D790</f>
        <v>1</v>
      </c>
      <c r="F796" s="29">
        <f ca="1">'Census Tract'!J790</f>
        <v>0.43418320080476436</v>
      </c>
      <c r="G796" s="29">
        <f ca="1">'Census Tract'!K790</f>
        <v>2.1577039588048574</v>
      </c>
      <c r="H796" s="29">
        <f ca="1">'Census Tract'!L790</f>
        <v>9.9284251115231985</v>
      </c>
      <c r="I796" s="105">
        <f ca="1">'Census Tract'!M790</f>
        <v>21.563844398462347</v>
      </c>
      <c r="J796" s="29">
        <f ca="1">'Census Tract'!N790</f>
        <v>1.3649568277726369</v>
      </c>
      <c r="K796" s="29">
        <f ca="1">'Census Tract'!O790</f>
        <v>6.4952639611905338</v>
      </c>
      <c r="L796" s="29">
        <f ca="1">'Census Tract'!P790</f>
        <v>29.623537763030807</v>
      </c>
      <c r="M796" s="105">
        <f ca="1">'Census Tract'!Q790</f>
        <v>64.253974289706477</v>
      </c>
      <c r="N796" s="29">
        <f ca="1">'Census Tract'!R790</f>
        <v>0.56827708562060153</v>
      </c>
      <c r="O796" s="29">
        <f ca="1">'Census Tract'!S790</f>
        <v>2.6993930541604105</v>
      </c>
      <c r="P796" s="29">
        <f ca="1">'Census Tract'!T790</f>
        <v>11.8441710211113</v>
      </c>
      <c r="Q796" s="105">
        <f ca="1">'Census Tract'!U790</f>
        <v>25.444873386795944</v>
      </c>
    </row>
    <row r="797" spans="1:17" x14ac:dyDescent="0.25">
      <c r="A797" s="80" t="s">
        <v>268</v>
      </c>
      <c r="B797" s="4" t="str">
        <f>'Census Tract'!A791</f>
        <v>Washington</v>
      </c>
      <c r="C797" s="4" t="str">
        <f>'Census Tract'!B791</f>
        <v>Tigard</v>
      </c>
      <c r="D797" s="4">
        <f>'Census Tract'!C791</f>
        <v>41067031910</v>
      </c>
      <c r="E797" s="4">
        <f>'Census Tract'!D791</f>
        <v>1</v>
      </c>
      <c r="F797" s="29">
        <f ca="1">'Census Tract'!J791</f>
        <v>0.26141133889283386</v>
      </c>
      <c r="G797" s="29">
        <f ca="1">'Census Tract'!K791</f>
        <v>1.2991020374811251</v>
      </c>
      <c r="H797" s="29">
        <f ca="1">'Census Tract'!L791</f>
        <v>5.9776677142042782</v>
      </c>
      <c r="I797" s="105">
        <f ca="1">'Census Tract'!M791</f>
        <v>12.983075866202242</v>
      </c>
      <c r="J797" s="29">
        <f ca="1">'Census Tract'!N791</f>
        <v>1.6962497406912385</v>
      </c>
      <c r="K797" s="29">
        <f ca="1">'Census Tract'!O791</f>
        <v>8.071749659561986</v>
      </c>
      <c r="L797" s="29">
        <f ca="1">'Census Tract'!P791</f>
        <v>36.813558660968994</v>
      </c>
      <c r="M797" s="105">
        <f ca="1">'Census Tract'!Q791</f>
        <v>79.849256042148511</v>
      </c>
      <c r="N797" s="29">
        <f ca="1">'Census Tract'!R791</f>
        <v>0.70620538284547352</v>
      </c>
      <c r="O797" s="29">
        <f ca="1">'Census Tract'!S791</f>
        <v>3.3545711300006276</v>
      </c>
      <c r="P797" s="29">
        <f ca="1">'Census Tract'!T791</f>
        <v>14.718906572339781</v>
      </c>
      <c r="Q797" s="105">
        <f ca="1">'Census Tract'!U791</f>
        <v>31.620677669860626</v>
      </c>
    </row>
    <row r="798" spans="1:17" x14ac:dyDescent="0.25">
      <c r="A798" s="80" t="s">
        <v>268</v>
      </c>
      <c r="B798" s="4" t="str">
        <f>'Census Tract'!A792</f>
        <v>Washington</v>
      </c>
      <c r="C798" s="4" t="str">
        <f>'Census Tract'!B792</f>
        <v>Tigard</v>
      </c>
      <c r="D798" s="4">
        <f>'Census Tract'!C792</f>
        <v>41067030806</v>
      </c>
      <c r="E798" s="4">
        <f>'Census Tract'!D792</f>
        <v>1</v>
      </c>
      <c r="F798" s="29">
        <f ca="1">'Census Tract'!J792</f>
        <v>2.8309545953279498</v>
      </c>
      <c r="G798" s="29">
        <f ca="1">'Census Tract'!K792</f>
        <v>14.068628003603065</v>
      </c>
      <c r="H798" s="29">
        <f ca="1">'Census Tract'!L792</f>
        <v>64.735163962445952</v>
      </c>
      <c r="I798" s="105">
        <f ca="1">'Census Tract'!M792</f>
        <v>140.60024496483004</v>
      </c>
      <c r="J798" s="29">
        <f ca="1">'Census Tract'!N792</f>
        <v>0.47191724604568158</v>
      </c>
      <c r="K798" s="29">
        <f ca="1">'Census Tract'!O792</f>
        <v>2.2456586307617501</v>
      </c>
      <c r="L798" s="29">
        <f ca="1">'Census Tract'!P792</f>
        <v>10.241978408996536</v>
      </c>
      <c r="M798" s="105">
        <f ca="1">'Census Tract'!Q792</f>
        <v>22.215031257632702</v>
      </c>
      <c r="N798" s="29">
        <f ca="1">'Census Tract'!R792</f>
        <v>0.19647490072968918</v>
      </c>
      <c r="O798" s="29">
        <f ca="1">'Census Tract'!S792</f>
        <v>0.93328236482979543</v>
      </c>
      <c r="P798" s="29">
        <f ca="1">'Census Tract'!T792</f>
        <v>4.0949782852091499</v>
      </c>
      <c r="Q798" s="105">
        <f ca="1">'Census Tract'!U792</f>
        <v>8.7972559500453062</v>
      </c>
    </row>
    <row r="799" spans="1:17" x14ac:dyDescent="0.25">
      <c r="A799" s="80" t="s">
        <v>268</v>
      </c>
      <c r="B799" s="4" t="str">
        <f>'Census Tract'!A793</f>
        <v>Washington</v>
      </c>
      <c r="C799" s="4" t="str">
        <f>'Census Tract'!B793</f>
        <v>Hillsboro</v>
      </c>
      <c r="D799" s="4">
        <f>'Census Tract'!C793</f>
        <v>41067032800</v>
      </c>
      <c r="E799" s="4">
        <f>'Census Tract'!D793</f>
        <v>0</v>
      </c>
      <c r="F799" s="29">
        <f ca="1">'Census Tract'!J793</f>
        <v>0.88813122471142536</v>
      </c>
      <c r="G799" s="29">
        <f ca="1">'Census Tract'!K793</f>
        <v>4.4800672136462873</v>
      </c>
      <c r="H799" s="29">
        <f ca="1">'Census Tract'!L793</f>
        <v>20.758659849235428</v>
      </c>
      <c r="I799" s="105">
        <f ca="1">'Census Tract'!M793</f>
        <v>45.156667135838887</v>
      </c>
      <c r="J799" s="29">
        <f ca="1">'Census Tract'!N793</f>
        <v>0.39147253832731838</v>
      </c>
      <c r="K799" s="29">
        <f ca="1">'Census Tract'!O793</f>
        <v>2.0461452542148453</v>
      </c>
      <c r="L799" s="29">
        <f ca="1">'Census Tract'!P793</f>
        <v>9.5461686951695679</v>
      </c>
      <c r="M799" s="105">
        <f ca="1">'Census Tract'!Q793</f>
        <v>20.786714887798865</v>
      </c>
      <c r="N799" s="29">
        <f ca="1">'Census Tract'!R793</f>
        <v>0.26735804951912467</v>
      </c>
      <c r="O799" s="29">
        <f ca="1">'Census Tract'!S793</f>
        <v>1.3850299049169741</v>
      </c>
      <c r="P799" s="29">
        <f ca="1">'Census Tract'!T793</f>
        <v>6.3821771753245207</v>
      </c>
      <c r="Q799" s="105">
        <f ca="1">'Census Tract'!U793</f>
        <v>13.871121247532811</v>
      </c>
    </row>
    <row r="800" spans="1:17" x14ac:dyDescent="0.25">
      <c r="A800" s="80" t="s">
        <v>268</v>
      </c>
      <c r="B800" s="4" t="str">
        <f>'Census Tract'!A794</f>
        <v>Washington</v>
      </c>
      <c r="C800" s="4" t="str">
        <f>'Census Tract'!B794</f>
        <v>Beaverton</v>
      </c>
      <c r="D800" s="4">
        <f>'Census Tract'!C794</f>
        <v>41067031611</v>
      </c>
      <c r="E800" s="4">
        <f>'Census Tract'!D794</f>
        <v>1</v>
      </c>
      <c r="F800" s="29">
        <f ca="1">'Census Tract'!J794</f>
        <v>4.386902928546407</v>
      </c>
      <c r="G800" s="29">
        <f ca="1">'Census Tract'!K794</f>
        <v>21.801022697959109</v>
      </c>
      <c r="H800" s="29">
        <f ca="1">'Census Tract'!L794</f>
        <v>100.31488347974995</v>
      </c>
      <c r="I800" s="105">
        <f ca="1">'Census Tract'!M794</f>
        <v>217.87690534086522</v>
      </c>
      <c r="J800" s="29">
        <f ca="1">'Census Tract'!N794</f>
        <v>1.1132342670504971</v>
      </c>
      <c r="K800" s="29">
        <f ca="1">'Census Tract'!O794</f>
        <v>5.2974205982285394</v>
      </c>
      <c r="L800" s="29">
        <f ca="1">'Census Tract'!P794</f>
        <v>24.160425207648771</v>
      </c>
      <c r="M800" s="105">
        <f ca="1">'Census Tract'!Q794</f>
        <v>52.404387097140983</v>
      </c>
      <c r="N800" s="29">
        <f ca="1">'Census Tract'!R794</f>
        <v>0.46347658183795709</v>
      </c>
      <c r="O800" s="29">
        <f ca="1">'Census Tract'!S794</f>
        <v>2.2015764799192787</v>
      </c>
      <c r="P800" s="29">
        <f ca="1">'Census Tract'!T794</f>
        <v>9.6598931022775751</v>
      </c>
      <c r="Q800" s="105">
        <f ca="1">'Census Tract'!U794</f>
        <v>20.75238161280571</v>
      </c>
    </row>
    <row r="801" spans="1:17" x14ac:dyDescent="0.25">
      <c r="A801" s="80" t="s">
        <v>268</v>
      </c>
      <c r="B801" s="4" t="str">
        <f>'Census Tract'!A795</f>
        <v>Washington</v>
      </c>
      <c r="C801" s="4" t="str">
        <f>'Census Tract'!B795</f>
        <v>Hillsboro</v>
      </c>
      <c r="D801" s="4">
        <f>'Census Tract'!C795</f>
        <v>41067031609</v>
      </c>
      <c r="E801" s="4">
        <f>'Census Tract'!D795</f>
        <v>1</v>
      </c>
      <c r="F801" s="29">
        <f ca="1">'Census Tract'!J795</f>
        <v>5.3013418266657837</v>
      </c>
      <c r="G801" s="29">
        <f ca="1">'Census Tract'!K795</f>
        <v>26.345391127921818</v>
      </c>
      <c r="H801" s="29">
        <f ca="1">'Census Tract'!L795</f>
        <v>121.22526900874806</v>
      </c>
      <c r="I801" s="105">
        <f ca="1">'Census Tract'!M795</f>
        <v>263.29279907972591</v>
      </c>
      <c r="J801" s="29">
        <f ca="1">'Census Tract'!N795</f>
        <v>2.0205364590768187</v>
      </c>
      <c r="K801" s="29">
        <f ca="1">'Census Tract'!O795</f>
        <v>9.6148957812307181</v>
      </c>
      <c r="L801" s="29">
        <f ca="1">'Census Tract'!P795</f>
        <v>43.851524736292177</v>
      </c>
      <c r="M801" s="105">
        <f ca="1">'Census Tract'!Q795</f>
        <v>95.114728210702083</v>
      </c>
      <c r="N801" s="29">
        <f ca="1">'Census Tract'!R795</f>
        <v>0.84121676744021234</v>
      </c>
      <c r="O801" s="29">
        <f ca="1">'Census Tract'!S795</f>
        <v>3.9958934761402967</v>
      </c>
      <c r="P801" s="29">
        <f ca="1">'Census Tract'!T795</f>
        <v>17.532847111910865</v>
      </c>
      <c r="Q801" s="105">
        <f ca="1">'Census Tract'!U795</f>
        <v>37.665875820050829</v>
      </c>
    </row>
    <row r="802" spans="1:17" x14ac:dyDescent="0.25">
      <c r="A802" s="80" t="s">
        <v>268</v>
      </c>
      <c r="B802" s="4" t="str">
        <f>'Census Tract'!A796</f>
        <v>Washington</v>
      </c>
      <c r="C802" s="4" t="str">
        <f>'Census Tract'!B796</f>
        <v>Forest Grove</v>
      </c>
      <c r="D802" s="4">
        <f>'Census Tract'!C796</f>
        <v>41067033302</v>
      </c>
      <c r="E802" s="4">
        <f>'Census Tract'!D796</f>
        <v>0</v>
      </c>
      <c r="F802" s="29">
        <f ca="1">'Census Tract'!J796</f>
        <v>1.0371774683048651</v>
      </c>
      <c r="G802" s="29">
        <f ca="1">'Census Tract'!K796</f>
        <v>5.2319124034796598</v>
      </c>
      <c r="H802" s="29">
        <f ca="1">'Census Tract'!L796</f>
        <v>24.242379581719575</v>
      </c>
      <c r="I802" s="105">
        <f ca="1">'Census Tract'!M796</f>
        <v>52.734862139604232</v>
      </c>
      <c r="J802" s="29">
        <f ca="1">'Census Tract'!N796</f>
        <v>1.5857955366140524</v>
      </c>
      <c r="K802" s="29">
        <f ca="1">'Census Tract'!O796</f>
        <v>8.2886223009720013</v>
      </c>
      <c r="L802" s="29">
        <f ca="1">'Census Tract'!P796</f>
        <v>38.670073188907232</v>
      </c>
      <c r="M802" s="105">
        <f ca="1">'Census Tract'!Q796</f>
        <v>84.203811155659807</v>
      </c>
      <c r="N802" s="29">
        <f ca="1">'Census Tract'!R796</f>
        <v>1.0830266751706916</v>
      </c>
      <c r="O802" s="29">
        <f ca="1">'Census Tract'!S796</f>
        <v>5.6105448690704538</v>
      </c>
      <c r="P802" s="29">
        <f ca="1">'Census Tract'!T796</f>
        <v>25.853226184789161</v>
      </c>
      <c r="Q802" s="105">
        <f ca="1">'Census Tract'!U796</f>
        <v>56.189796240005798</v>
      </c>
    </row>
    <row r="803" spans="1:17" x14ac:dyDescent="0.25">
      <c r="A803" s="80" t="s">
        <v>268</v>
      </c>
      <c r="B803" s="4" t="str">
        <f>'Census Tract'!A797</f>
        <v>Washington</v>
      </c>
      <c r="C803" s="4" t="str">
        <f>'Census Tract'!B797</f>
        <v>Hillsboro</v>
      </c>
      <c r="D803" s="4">
        <f>'Census Tract'!C797</f>
        <v>41067032610</v>
      </c>
      <c r="E803" s="4">
        <f>'Census Tract'!D797</f>
        <v>1</v>
      </c>
      <c r="F803" s="29">
        <f ca="1">'Census Tract'!J797</f>
        <v>3.2791598602878858</v>
      </c>
      <c r="G803" s="29">
        <f ca="1">'Census Tract'!K797</f>
        <v>16.296015596602313</v>
      </c>
      <c r="H803" s="29">
        <f ca="1">'Census Tract'!L797</f>
        <v>74.984230254041407</v>
      </c>
      <c r="I803" s="105">
        <f ca="1">'Census Tract'!M797</f>
        <v>162.86049956301204</v>
      </c>
      <c r="J803" s="29">
        <f ca="1">'Census Tract'!N797</f>
        <v>0.48617985634504751</v>
      </c>
      <c r="K803" s="29">
        <f ca="1">'Census Tract'!O797</f>
        <v>2.3135284833351437</v>
      </c>
      <c r="L803" s="29">
        <f ca="1">'Census Tract'!P797</f>
        <v>10.55151858360566</v>
      </c>
      <c r="M803" s="105">
        <f ca="1">'Census Tract'!Q797</f>
        <v>22.886429339120017</v>
      </c>
      <c r="N803" s="29">
        <f ca="1">'Census Tract'!R797</f>
        <v>0.20241290144103188</v>
      </c>
      <c r="O803" s="29">
        <f ca="1">'Census Tract'!S797</f>
        <v>0.9614886717201977</v>
      </c>
      <c r="P803" s="29">
        <f ca="1">'Census Tract'!T797</f>
        <v>4.2187395589402863</v>
      </c>
      <c r="Q803" s="105">
        <f ca="1">'Census Tract'!U797</f>
        <v>9.0631327205397856</v>
      </c>
    </row>
    <row r="804" spans="1:17" x14ac:dyDescent="0.25">
      <c r="A804" s="80" t="s">
        <v>268</v>
      </c>
      <c r="B804" s="4" t="str">
        <f>'Census Tract'!A798</f>
        <v>Washington</v>
      </c>
      <c r="C804" s="4" t="str">
        <f>'Census Tract'!B798</f>
        <v>Hillsboro</v>
      </c>
      <c r="D804" s="4">
        <f>'Census Tract'!C798</f>
        <v>41067032608</v>
      </c>
      <c r="E804" s="4">
        <f>'Census Tract'!D798</f>
        <v>1</v>
      </c>
      <c r="F804" s="29">
        <f ca="1">'Census Tract'!J798</f>
        <v>4.8711649299053548</v>
      </c>
      <c r="G804" s="29">
        <f ca="1">'Census Tract'!K798</f>
        <v>24.207596778886789</v>
      </c>
      <c r="H804" s="29">
        <f ca="1">'Census Tract'!L798</f>
        <v>111.38845566295979</v>
      </c>
      <c r="I804" s="105">
        <f ca="1">'Census Tract'!M798</f>
        <v>241.92792902404062</v>
      </c>
      <c r="J804" s="29">
        <f ca="1">'Census Tract'!N798</f>
        <v>0.42562631788107347</v>
      </c>
      <c r="K804" s="29">
        <f ca="1">'Census Tract'!O798</f>
        <v>2.025379284690211</v>
      </c>
      <c r="L804" s="29">
        <f ca="1">'Census Tract'!P798</f>
        <v>9.2373304738616699</v>
      </c>
      <c r="M804" s="105">
        <f ca="1">'Census Tract'!Q798</f>
        <v>20.035932221226531</v>
      </c>
      <c r="N804" s="29">
        <f ca="1">'Census Tract'!R798</f>
        <v>0.17720244228059456</v>
      </c>
      <c r="O804" s="29">
        <f ca="1">'Census Tract'!S798</f>
        <v>0.84173557930831511</v>
      </c>
      <c r="P804" s="29">
        <f ca="1">'Census Tract'!T798</f>
        <v>3.6932969581870441</v>
      </c>
      <c r="Q804" s="105">
        <f ca="1">'Census Tract'!U798</f>
        <v>7.9343225721246391</v>
      </c>
    </row>
    <row r="805" spans="1:17" x14ac:dyDescent="0.25">
      <c r="A805" s="80" t="s">
        <v>268</v>
      </c>
      <c r="B805" s="4" t="str">
        <f>'Census Tract'!A799</f>
        <v>Washington</v>
      </c>
      <c r="C805" s="4" t="str">
        <f>'Census Tract'!B799</f>
        <v>Beaverton</v>
      </c>
      <c r="D805" s="4">
        <f>'Census Tract'!C799</f>
        <v>41067031805</v>
      </c>
      <c r="E805" s="4">
        <f>'Census Tract'!D799</f>
        <v>1</v>
      </c>
      <c r="F805" s="29">
        <f ca="1">'Census Tract'!J799</f>
        <v>0.26291370290945937</v>
      </c>
      <c r="G805" s="29">
        <f ca="1">'Census Tract'!K799</f>
        <v>1.3065681411448098</v>
      </c>
      <c r="H805" s="29">
        <f ca="1">'Census Tract'!L799</f>
        <v>6.0120221263548776</v>
      </c>
      <c r="I805" s="105">
        <f ca="1">'Census Tract'!M799</f>
        <v>13.057691244743635</v>
      </c>
      <c r="J805" s="29">
        <f ca="1">'Census Tract'!N799</f>
        <v>1.3534466510398155</v>
      </c>
      <c r="K805" s="29">
        <f ca="1">'Census Tract'!O799</f>
        <v>6.4404917994646373</v>
      </c>
      <c r="L805" s="29">
        <f ca="1">'Census Tract'!P799</f>
        <v>29.373733411591868</v>
      </c>
      <c r="M805" s="105">
        <f ca="1">'Census Tract'!Q799</f>
        <v>63.712144259032506</v>
      </c>
      <c r="N805" s="29">
        <f ca="1">'Census Tract'!R799</f>
        <v>0.56348501487109692</v>
      </c>
      <c r="O805" s="29">
        <f ca="1">'Census Tract'!S799</f>
        <v>2.6766300696523668</v>
      </c>
      <c r="P805" s="29">
        <f ca="1">'Census Tract'!T799</f>
        <v>11.744293501959859</v>
      </c>
      <c r="Q805" s="105">
        <f ca="1">'Census Tract'!U799</f>
        <v>25.230306168502157</v>
      </c>
    </row>
    <row r="806" spans="1:17" x14ac:dyDescent="0.25">
      <c r="A806" s="80" t="s">
        <v>268</v>
      </c>
      <c r="B806" s="4" t="str">
        <f>'Census Tract'!A800</f>
        <v>Washington</v>
      </c>
      <c r="C806" s="4" t="str">
        <f>'Census Tract'!B800</f>
        <v>Beaverton</v>
      </c>
      <c r="D806" s="4">
        <f>'Census Tract'!C800</f>
        <v>41067031511</v>
      </c>
      <c r="E806" s="4">
        <f>'Census Tract'!D800</f>
        <v>1</v>
      </c>
      <c r="F806" s="29">
        <f ca="1">'Census Tract'!J800</f>
        <v>0.21934514642732039</v>
      </c>
      <c r="G806" s="29">
        <f ca="1">'Census Tract'!K800</f>
        <v>1.0900511348979556</v>
      </c>
      <c r="H806" s="29">
        <f ca="1">'Census Tract'!L800</f>
        <v>5.0157441739874979</v>
      </c>
      <c r="I806" s="105">
        <f ca="1">'Census Tract'!M800</f>
        <v>10.893845267043261</v>
      </c>
      <c r="J806" s="29">
        <f ca="1">'Census Tract'!N800</f>
        <v>0.58977144694044104</v>
      </c>
      <c r="K806" s="29">
        <f ca="1">'Census Tract'!O800</f>
        <v>2.8064779388682108</v>
      </c>
      <c r="L806" s="29">
        <f ca="1">'Census Tract'!P800</f>
        <v>12.799757746556118</v>
      </c>
      <c r="M806" s="105">
        <f ca="1">'Census Tract'!Q800</f>
        <v>27.762899615185731</v>
      </c>
      <c r="N806" s="29">
        <f ca="1">'Census Tract'!R800</f>
        <v>0.2455415381865734</v>
      </c>
      <c r="O806" s="29">
        <f ca="1">'Census Tract'!S800</f>
        <v>1.1663555322925918</v>
      </c>
      <c r="P806" s="29">
        <f ca="1">'Census Tract'!T800</f>
        <v>5.1176372313032701</v>
      </c>
      <c r="Q806" s="105">
        <f ca="1">'Census Tract'!U800</f>
        <v>10.994237685183876</v>
      </c>
    </row>
    <row r="807" spans="1:17" x14ac:dyDescent="0.25">
      <c r="A807" s="80" t="s">
        <v>268</v>
      </c>
      <c r="B807" s="4" t="str">
        <f>'Census Tract'!A801</f>
        <v>Washington</v>
      </c>
      <c r="C807" s="4" t="str">
        <f>'Census Tract'!B801</f>
        <v>Beaverton</v>
      </c>
      <c r="D807" s="4">
        <f>'Census Tract'!C801</f>
        <v>41067031512</v>
      </c>
      <c r="E807" s="4">
        <f>'Census Tract'!D801</f>
        <v>1</v>
      </c>
      <c r="F807" s="29">
        <f ca="1">'Census Tract'!J801</f>
        <v>0.16576082983434484</v>
      </c>
      <c r="G807" s="29">
        <f ca="1">'Census Tract'!K801</f>
        <v>0.82376010422653723</v>
      </c>
      <c r="H807" s="29">
        <f ca="1">'Census Tract'!L801</f>
        <v>3.7904368072827896</v>
      </c>
      <c r="I807" s="105">
        <f ca="1">'Census Tract'!M801</f>
        <v>8.2325634324002728</v>
      </c>
      <c r="J807" s="29">
        <f ca="1">'Census Tract'!N801</f>
        <v>1.2893900153093307</v>
      </c>
      <c r="K807" s="29">
        <f ca="1">'Census Tract'!O801</f>
        <v>6.1356728124683455</v>
      </c>
      <c r="L807" s="29">
        <f ca="1">'Census Tract'!P801</f>
        <v>27.98351789054038</v>
      </c>
      <c r="M807" s="105">
        <f ca="1">'Census Tract'!Q801</f>
        <v>60.696742349194771</v>
      </c>
      <c r="N807" s="29">
        <f ca="1">'Census Tract'!R801</f>
        <v>0.53681609939559305</v>
      </c>
      <c r="O807" s="29">
        <f ca="1">'Census Tract'!S801</f>
        <v>2.5499491123902103</v>
      </c>
      <c r="P807" s="29">
        <f ca="1">'Census Tract'!T801</f>
        <v>11.188453395377918</v>
      </c>
      <c r="Q807" s="105">
        <f ca="1">'Census Tract'!U801</f>
        <v>24.036192953649774</v>
      </c>
    </row>
    <row r="808" spans="1:17" x14ac:dyDescent="0.25">
      <c r="A808" s="80" t="s">
        <v>268</v>
      </c>
      <c r="B808" s="4" t="str">
        <f>'Census Tract'!A802</f>
        <v>Washington</v>
      </c>
      <c r="C808" s="4" t="str">
        <f>'Census Tract'!B802</f>
        <v>Beaverton</v>
      </c>
      <c r="D808" s="4">
        <f>'Census Tract'!C802</f>
        <v>41067030300</v>
      </c>
      <c r="E808" s="4">
        <f>'Census Tract'!D802</f>
        <v>1</v>
      </c>
      <c r="F808" s="29">
        <f ca="1">'Census Tract'!J802</f>
        <v>0.58341802645622887</v>
      </c>
      <c r="G808" s="29">
        <f ca="1">'Census Tract'!K802</f>
        <v>2.8993369227308632</v>
      </c>
      <c r="H808" s="29">
        <f ca="1">'Census Tract'!L802</f>
        <v>13.340963385149394</v>
      </c>
      <c r="I808" s="105">
        <f ca="1">'Census Tract'!M802</f>
        <v>28.975638666907301</v>
      </c>
      <c r="J808" s="29">
        <f ca="1">'Census Tract'!N802</f>
        <v>0.88853559952715555</v>
      </c>
      <c r="K808" s="29">
        <f ca="1">'Census Tract'!O802</f>
        <v>4.2281727454056064</v>
      </c>
      <c r="L808" s="29">
        <f ca="1">'Census Tract'!P802</f>
        <v>19.283809825210337</v>
      </c>
      <c r="M808" s="105">
        <f ca="1">'Census Tract'!Q802</f>
        <v>41.826922585288294</v>
      </c>
      <c r="N808" s="29">
        <f ca="1">'Census Tract'!R802</f>
        <v>0.36992702677154093</v>
      </c>
      <c r="O808" s="29">
        <f ca="1">'Census Tract'!S802</f>
        <v>1.7572034345231196</v>
      </c>
      <c r="P808" s="29">
        <f ca="1">'Census Tract'!T802</f>
        <v>7.7101102284081078</v>
      </c>
      <c r="Q808" s="105">
        <f ca="1">'Census Tract'!U802</f>
        <v>16.563656351331328</v>
      </c>
    </row>
    <row r="809" spans="1:17" x14ac:dyDescent="0.25">
      <c r="A809" s="80" t="s">
        <v>268</v>
      </c>
      <c r="B809" s="4" t="str">
        <f>'Census Tract'!A803</f>
        <v>Washington</v>
      </c>
      <c r="C809" s="4" t="str">
        <f>'Census Tract'!B803</f>
        <v>Hillsboro</v>
      </c>
      <c r="D809" s="4">
        <f>'Census Tract'!C803</f>
        <v>41067031606</v>
      </c>
      <c r="E809" s="4">
        <f>'Census Tract'!D803</f>
        <v>1</v>
      </c>
      <c r="F809" s="29">
        <f ca="1">'Census Tract'!J803</f>
        <v>0.42867453274380418</v>
      </c>
      <c r="G809" s="29">
        <f ca="1">'Census Tract'!K803</f>
        <v>2.1303282453713468</v>
      </c>
      <c r="H809" s="29">
        <f ca="1">'Census Tract'!L803</f>
        <v>9.8024589336376664</v>
      </c>
      <c r="I809" s="105">
        <f ca="1">'Census Tract'!M803</f>
        <v>21.290254677143906</v>
      </c>
      <c r="J809" s="29">
        <f ca="1">'Census Tract'!N803</f>
        <v>1.0854597101517323</v>
      </c>
      <c r="K809" s="29">
        <f ca="1">'Census Tract'!O803</f>
        <v>5.1652529905856168</v>
      </c>
      <c r="L809" s="29">
        <f ca="1">'Census Tract'!P803</f>
        <v>23.557636446567859</v>
      </c>
      <c r="M809" s="105">
        <f ca="1">'Census Tract'!Q803</f>
        <v>51.096927675297287</v>
      </c>
      <c r="N809" s="29">
        <f ca="1">'Census Tract'!R803</f>
        <v>0.45191310676850044</v>
      </c>
      <c r="O809" s="29">
        <f ca="1">'Census Tract'!S803</f>
        <v>2.1466484086063908</v>
      </c>
      <c r="P809" s="29">
        <f ca="1">'Census Tract'!T803</f>
        <v>9.4188843060643137</v>
      </c>
      <c r="Q809" s="105">
        <f ca="1">'Census Tract'!U803</f>
        <v>20.234621586053311</v>
      </c>
    </row>
    <row r="810" spans="1:17" x14ac:dyDescent="0.25">
      <c r="A810" s="80" t="s">
        <v>268</v>
      </c>
      <c r="B810" s="4" t="str">
        <f>'Census Tract'!A804</f>
        <v>Washington</v>
      </c>
      <c r="C810" s="4" t="str">
        <f>'Census Tract'!B804</f>
        <v>Tigard</v>
      </c>
      <c r="D810" s="4">
        <f>'Census Tract'!C804</f>
        <v>41067030803</v>
      </c>
      <c r="E810" s="4">
        <f>'Census Tract'!D804</f>
        <v>1</v>
      </c>
      <c r="F810" s="29">
        <f ca="1">'Census Tract'!J804</f>
        <v>0.46723520917052486</v>
      </c>
      <c r="G810" s="29">
        <f ca="1">'Census Tract'!K804</f>
        <v>2.3219582394059191</v>
      </c>
      <c r="H810" s="29">
        <f ca="1">'Census Tract'!L804</f>
        <v>10.684222178836382</v>
      </c>
      <c r="I810" s="105">
        <f ca="1">'Census Tract'!M804</f>
        <v>23.205382726372971</v>
      </c>
      <c r="J810" s="29">
        <f ca="1">'Census Tract'!N804</f>
        <v>0.95709621745744022</v>
      </c>
      <c r="K810" s="29">
        <f ca="1">'Census Tract'!O804</f>
        <v>4.5544243174250765</v>
      </c>
      <c r="L810" s="29">
        <f ca="1">'Census Tract'!P804</f>
        <v>20.771774875085761</v>
      </c>
      <c r="M810" s="105">
        <f ca="1">'Census Tract'!Q804</f>
        <v>45.054344941911502</v>
      </c>
      <c r="N810" s="29">
        <f ca="1">'Census Tract'!R804</f>
        <v>0.39847110036641625</v>
      </c>
      <c r="O810" s="29">
        <f ca="1">'Census Tract'!S804</f>
        <v>1.8927916465927717</v>
      </c>
      <c r="P810" s="29">
        <f ca="1">'Census Tract'!T804</f>
        <v>8.305032842484092</v>
      </c>
      <c r="Q810" s="105">
        <f ca="1">'Census Tract'!U804</f>
        <v>17.841730651603022</v>
      </c>
    </row>
    <row r="811" spans="1:17" x14ac:dyDescent="0.25">
      <c r="A811" s="80" t="s">
        <v>268</v>
      </c>
      <c r="B811" s="4" t="str">
        <f>'Census Tract'!A805</f>
        <v>Washington</v>
      </c>
      <c r="C811" s="4" t="str">
        <f>'Census Tract'!B805</f>
        <v>Forest Grove</v>
      </c>
      <c r="D811" s="4">
        <f>'Census Tract'!C805</f>
        <v>41067033102</v>
      </c>
      <c r="E811" s="4">
        <f>'Census Tract'!D805</f>
        <v>1</v>
      </c>
      <c r="F811" s="29">
        <f ca="1">'Census Tract'!J805</f>
        <v>0.8949081659032454</v>
      </c>
      <c r="G811" s="29">
        <f ca="1">'Census Tract'!K805</f>
        <v>4.4473090823348089</v>
      </c>
      <c r="H811" s="29">
        <f ca="1">'Census Tract'!L805</f>
        <v>20.463778171040314</v>
      </c>
      <c r="I811" s="105">
        <f ca="1">'Census Tract'!M805</f>
        <v>44.445893817822615</v>
      </c>
      <c r="J811" s="29">
        <f ca="1">'Census Tract'!N805</f>
        <v>0.57350706677449759</v>
      </c>
      <c r="K811" s="29">
        <f ca="1">'Census Tract'!O805</f>
        <v>2.7290824929511834</v>
      </c>
      <c r="L811" s="29">
        <f ca="1">'Census Tract'!P805</f>
        <v>12.446773336914138</v>
      </c>
      <c r="M811" s="105">
        <f ca="1">'Census Tract'!Q805</f>
        <v>26.997270224015995</v>
      </c>
      <c r="N811" s="29">
        <f ca="1">'Census Tract'!R805</f>
        <v>0.23877013386662124</v>
      </c>
      <c r="O811" s="29">
        <f ca="1">'Census Tract'!S805</f>
        <v>1.1341904454877474</v>
      </c>
      <c r="P811" s="29">
        <f ca="1">'Census Tract'!T805</f>
        <v>4.9765059542414489</v>
      </c>
      <c r="Q811" s="105">
        <f ca="1">'Census Tract'!U805</f>
        <v>10.691044876725263</v>
      </c>
    </row>
    <row r="812" spans="1:17" x14ac:dyDescent="0.25">
      <c r="A812" s="80" t="s">
        <v>268</v>
      </c>
      <c r="B812" s="4" t="str">
        <f>'Census Tract'!A806</f>
        <v>Washington</v>
      </c>
      <c r="C812" s="4" t="str">
        <f>'Census Tract'!B806</f>
        <v>Beaverton</v>
      </c>
      <c r="D812" s="4">
        <f>'Census Tract'!C806</f>
        <v>41067030401</v>
      </c>
      <c r="E812" s="4">
        <f>'Census Tract'!D806</f>
        <v>1</v>
      </c>
      <c r="F812" s="29">
        <f ca="1">'Census Tract'!J806</f>
        <v>4.8250924333955059</v>
      </c>
      <c r="G812" s="29">
        <f ca="1">'Census Tract'!K806</f>
        <v>23.97863626653379</v>
      </c>
      <c r="H812" s="29">
        <f ca="1">'Census Tract'!L806</f>
        <v>110.33492035700807</v>
      </c>
      <c r="I812" s="105">
        <f ca="1">'Census Tract'!M806</f>
        <v>239.63972408210458</v>
      </c>
      <c r="J812" s="29">
        <f ca="1">'Census Tract'!N806</f>
        <v>0.70262122316875619</v>
      </c>
      <c r="K812" s="29">
        <f ca="1">'Census Tract'!O806</f>
        <v>3.3434832636155858</v>
      </c>
      <c r="L812" s="29">
        <f ca="1">'Census Tract'!P806</f>
        <v>15.248926496533549</v>
      </c>
      <c r="M812" s="105">
        <f ca="1">'Census Tract'!Q806</f>
        <v>33.075189698532682</v>
      </c>
      <c r="N812" s="29">
        <f ca="1">'Census Tract'!R806</f>
        <v>0.29252466662193388</v>
      </c>
      <c r="O812" s="29">
        <f ca="1">'Census Tract'!S806</f>
        <v>1.3895317499692821</v>
      </c>
      <c r="P812" s="29">
        <f ca="1">'Census Tract'!T806</f>
        <v>6.0968711690706758</v>
      </c>
      <c r="Q812" s="105">
        <f ca="1">'Census Tract'!U806</f>
        <v>13.097929325412101</v>
      </c>
    </row>
    <row r="813" spans="1:17" x14ac:dyDescent="0.25">
      <c r="A813" s="80" t="s">
        <v>268</v>
      </c>
      <c r="B813" s="4" t="str">
        <f>'Census Tract'!A807</f>
        <v>Washington</v>
      </c>
      <c r="C813" s="4" t="str">
        <f>'Census Tract'!B807</f>
        <v>Tigard</v>
      </c>
      <c r="D813" s="4">
        <f>'Census Tract'!C807</f>
        <v>41067031911</v>
      </c>
      <c r="E813" s="4">
        <f>'Census Tract'!D807</f>
        <v>1</v>
      </c>
      <c r="F813" s="29">
        <f ca="1">'Census Tract'!J807</f>
        <v>0.45972338908739752</v>
      </c>
      <c r="G813" s="29">
        <f ca="1">'Census Tract'!K807</f>
        <v>2.2846277210874959</v>
      </c>
      <c r="H813" s="29">
        <f ca="1">'Census Tract'!L807</f>
        <v>10.512450118083386</v>
      </c>
      <c r="I813" s="105">
        <f ca="1">'Census Tract'!M807</f>
        <v>22.832305833666013</v>
      </c>
      <c r="J813" s="29">
        <f ca="1">'Census Tract'!N807</f>
        <v>1.046174976520146</v>
      </c>
      <c r="K813" s="29">
        <f ca="1">'Census Tract'!O807</f>
        <v>4.9783132212167969</v>
      </c>
      <c r="L813" s="29">
        <f ca="1">'Census Tract'!P807</f>
        <v>22.705043334047996</v>
      </c>
      <c r="M813" s="105">
        <f ca="1">'Census Tract'!Q807</f>
        <v>49.247638222779614</v>
      </c>
      <c r="N813" s="29">
        <f ca="1">'Census Tract'!R807</f>
        <v>0.43555756094953901</v>
      </c>
      <c r="O813" s="29">
        <f ca="1">'Census Tract'!S807</f>
        <v>2.0689573527854588</v>
      </c>
      <c r="P813" s="29">
        <f ca="1">'Census Tract'!T807</f>
        <v>9.0779979906996076</v>
      </c>
      <c r="Q813" s="105">
        <f ca="1">'Census Tract'!U807</f>
        <v>19.502294341007122</v>
      </c>
    </row>
    <row r="814" spans="1:17" x14ac:dyDescent="0.25">
      <c r="A814" s="80" t="s">
        <v>268</v>
      </c>
      <c r="B814" s="4" t="str">
        <f>'Census Tract'!A808</f>
        <v>Washington</v>
      </c>
      <c r="C814" s="4" t="str">
        <f>'Census Tract'!B808</f>
        <v>Tigard</v>
      </c>
      <c r="D814" s="4">
        <f>'Census Tract'!C808</f>
        <v>41067031912</v>
      </c>
      <c r="E814" s="4">
        <f>'Census Tract'!D808</f>
        <v>1</v>
      </c>
      <c r="F814" s="29">
        <f ca="1">'Census Tract'!J808</f>
        <v>0.928460962274548</v>
      </c>
      <c r="G814" s="29">
        <f ca="1">'Census Tract'!K808</f>
        <v>4.6140520641571001</v>
      </c>
      <c r="H814" s="29">
        <f ca="1">'Census Tract'!L808</f>
        <v>21.231026709070367</v>
      </c>
      <c r="I814" s="105">
        <f ca="1">'Census Tract'!M808</f>
        <v>46.112303938580382</v>
      </c>
      <c r="J814" s="29">
        <f ca="1">'Census Tract'!N808</f>
        <v>0.82773183982985954</v>
      </c>
      <c r="K814" s="29">
        <f ca="1">'Census Tract'!O808</f>
        <v>3.9388328475927201</v>
      </c>
      <c r="L814" s="29">
        <f ca="1">'Census Tract'!P808</f>
        <v>17.964191186087245</v>
      </c>
      <c r="M814" s="105">
        <f ca="1">'Census Tract'!Q808</f>
        <v>38.964646553684517</v>
      </c>
      <c r="N814" s="29">
        <f ca="1">'Census Tract'!R808</f>
        <v>0.34461239216002748</v>
      </c>
      <c r="O814" s="29">
        <f ca="1">'Census Tract'!S808</f>
        <v>1.636955494621932</v>
      </c>
      <c r="P814" s="29">
        <f ca="1">'Census Tract'!T808</f>
        <v>7.1824963772385315</v>
      </c>
      <c r="Q814" s="105">
        <f ca="1">'Census Tract'!U808</f>
        <v>15.430181698170667</v>
      </c>
    </row>
    <row r="815" spans="1:17" x14ac:dyDescent="0.25">
      <c r="A815" s="80" t="s">
        <v>268</v>
      </c>
      <c r="B815" s="4" t="str">
        <f>'Census Tract'!A809</f>
        <v>Washington</v>
      </c>
      <c r="C815" s="4" t="str">
        <f>'Census Tract'!B809</f>
        <v>Hillsboro</v>
      </c>
      <c r="D815" s="4">
        <f>'Census Tract'!C809</f>
        <v>41067031704</v>
      </c>
      <c r="E815" s="4">
        <f>'Census Tract'!D809</f>
        <v>1</v>
      </c>
      <c r="F815" s="29">
        <f ca="1">'Census Tract'!J809</f>
        <v>0.27192788700921222</v>
      </c>
      <c r="G815" s="29">
        <f ca="1">'Census Tract'!K809</f>
        <v>1.3513647631269174</v>
      </c>
      <c r="H815" s="29">
        <f ca="1">'Census Tract'!L809</f>
        <v>6.2181485992584733</v>
      </c>
      <c r="I815" s="105">
        <f ca="1">'Census Tract'!M809</f>
        <v>13.505383515991987</v>
      </c>
      <c r="J815" s="29">
        <f ca="1">'Census Tract'!N809</f>
        <v>1.6234353617944766</v>
      </c>
      <c r="K815" s="29">
        <f ca="1">'Census Tract'!O809</f>
        <v>7.7252562016872934</v>
      </c>
      <c r="L815" s="29">
        <f ca="1">'Census Tract'!P809</f>
        <v>35.233274611648746</v>
      </c>
      <c r="M815" s="105">
        <f ca="1">'Census Tract'!Q809</f>
        <v>76.42159215245016</v>
      </c>
      <c r="N815" s="29">
        <f ca="1">'Census Tract'!R809</f>
        <v>0.67589032658230297</v>
      </c>
      <c r="O815" s="29">
        <f ca="1">'Census Tract'!S809</f>
        <v>3.2105705106127855</v>
      </c>
      <c r="P815" s="29">
        <f ca="1">'Census Tract'!T809</f>
        <v>14.087072701186091</v>
      </c>
      <c r="Q815" s="105">
        <f ca="1">'Census Tract'!U809</f>
        <v>30.263306788915141</v>
      </c>
    </row>
    <row r="816" spans="1:17" x14ac:dyDescent="0.25">
      <c r="A816" s="80" t="s">
        <v>268</v>
      </c>
      <c r="B816" s="4" t="str">
        <f>'Census Tract'!A810</f>
        <v>Washington</v>
      </c>
      <c r="C816" s="4" t="str">
        <f>'Census Tract'!B810</f>
        <v>Tualatin</v>
      </c>
      <c r="D816" s="4">
        <f>'Census Tract'!C810</f>
        <v>41067032110</v>
      </c>
      <c r="E816" s="4">
        <f>'Census Tract'!D810</f>
        <v>1</v>
      </c>
      <c r="F816" s="29">
        <f ca="1">'Census Tract'!J810</f>
        <v>3.1539628589024287</v>
      </c>
      <c r="G816" s="29">
        <f ca="1">'Census Tract'!K810</f>
        <v>15.67384029129526</v>
      </c>
      <c r="H816" s="29">
        <f ca="1">'Census Tract'!L810</f>
        <v>72.121362574824786</v>
      </c>
      <c r="I816" s="105">
        <f ca="1">'Census Tract'!M810</f>
        <v>156.64255135122934</v>
      </c>
      <c r="J816" s="29">
        <f ca="1">'Census Tract'!N810</f>
        <v>0.49218516594478046</v>
      </c>
      <c r="K816" s="29">
        <f ca="1">'Census Tract'!O810</f>
        <v>2.342105263366046</v>
      </c>
      <c r="L816" s="29">
        <f ca="1">'Census Tract'!P810</f>
        <v>10.681851288704236</v>
      </c>
      <c r="M816" s="105">
        <f ca="1">'Census Tract'!Q810</f>
        <v>23.169123268167304</v>
      </c>
      <c r="N816" s="29">
        <f ca="1">'Census Tract'!R810</f>
        <v>0.20491311226686038</v>
      </c>
      <c r="O816" s="29">
        <f ca="1">'Census Tract'!S810</f>
        <v>0.97336501146352483</v>
      </c>
      <c r="P816" s="29">
        <f ca="1">'Census Tract'!T810</f>
        <v>4.2708495689323431</v>
      </c>
      <c r="Q816" s="105">
        <f ca="1">'Census Tract'!U810</f>
        <v>9.1750808344321957</v>
      </c>
    </row>
    <row r="817" spans="1:17" x14ac:dyDescent="0.25">
      <c r="A817" s="80" t="s">
        <v>268</v>
      </c>
      <c r="B817" s="4" t="str">
        <f>'Census Tract'!A811</f>
        <v>Washington</v>
      </c>
      <c r="C817" s="4" t="str">
        <f>'Census Tract'!B811</f>
        <v>Hillsboro</v>
      </c>
      <c r="D817" s="4">
        <f>'Census Tract'!C811</f>
        <v>41067031617</v>
      </c>
      <c r="E817" s="4">
        <f>'Census Tract'!D811</f>
        <v>1</v>
      </c>
      <c r="F817" s="29">
        <f ca="1">'Census Tract'!J811</f>
        <v>3.479475062504616</v>
      </c>
      <c r="G817" s="29">
        <f ca="1">'Census Tract'!K811</f>
        <v>17.291496085093595</v>
      </c>
      <c r="H817" s="29">
        <f ca="1">'Census Tract'!L811</f>
        <v>79.564818540787968</v>
      </c>
      <c r="I817" s="105">
        <f ca="1">'Census Tract'!M811</f>
        <v>172.80921670186433</v>
      </c>
      <c r="J817" s="29">
        <f ca="1">'Census Tract'!N811</f>
        <v>0.81547099939707135</v>
      </c>
      <c r="K817" s="29">
        <f ca="1">'Census Tract'!O811</f>
        <v>3.8804885883629607</v>
      </c>
      <c r="L817" s="29">
        <f ca="1">'Census Tract'!P811</f>
        <v>17.698095246510981</v>
      </c>
      <c r="M817" s="105">
        <f ca="1">'Census Tract'!Q811</f>
        <v>38.387479781879634</v>
      </c>
      <c r="N817" s="29">
        <f ca="1">'Census Tract'!R811</f>
        <v>0.33950779505729434</v>
      </c>
      <c r="O817" s="29">
        <f ca="1">'Census Tract'!S811</f>
        <v>1.6127079676459724</v>
      </c>
      <c r="P817" s="29">
        <f ca="1">'Census Tract'!T811</f>
        <v>7.0761051068380816</v>
      </c>
      <c r="Q817" s="105">
        <f ca="1">'Census Tract'!U811</f>
        <v>15.201620965640329</v>
      </c>
    </row>
    <row r="818" spans="1:17" x14ac:dyDescent="0.25">
      <c r="A818" s="80" t="s">
        <v>268</v>
      </c>
      <c r="B818" s="4" t="str">
        <f>'Census Tract'!A812</f>
        <v>Washington</v>
      </c>
      <c r="C818" s="4" t="str">
        <f>'Census Tract'!B812</f>
        <v>Undefined</v>
      </c>
      <c r="D818" s="4">
        <f>'Census Tract'!C812</f>
        <v>41067033400</v>
      </c>
      <c r="E818" s="4">
        <f>'Census Tract'!D812</f>
        <v>0</v>
      </c>
      <c r="F818" s="29">
        <f ca="1">'Census Tract'!J812</f>
        <v>0.35648173725441296</v>
      </c>
      <c r="G818" s="29">
        <f ca="1">'Census Tract'!K812</f>
        <v>1.7982276705293054</v>
      </c>
      <c r="H818" s="29">
        <f ca="1">'Census Tract'!L812</f>
        <v>8.332195648828062</v>
      </c>
      <c r="I818" s="105">
        <f ca="1">'Census Tract'!M812</f>
        <v>18.125167431686197</v>
      </c>
      <c r="J818" s="29">
        <f ca="1">'Census Tract'!N812</f>
        <v>0.68441342929598104</v>
      </c>
      <c r="K818" s="29">
        <f ca="1">'Census Tract'!O812</f>
        <v>3.5772861520722246</v>
      </c>
      <c r="L818" s="29">
        <f ca="1">'Census Tract'!P812</f>
        <v>16.689615269605774</v>
      </c>
      <c r="M818" s="105">
        <f ca="1">'Census Tract'!Q812</f>
        <v>36.341519333499193</v>
      </c>
      <c r="N818" s="29">
        <f ca="1">'Census Tract'!R812</f>
        <v>0.46742343742199499</v>
      </c>
      <c r="O818" s="29">
        <f ca="1">'Census Tract'!S812</f>
        <v>2.4214548252912853</v>
      </c>
      <c r="P818" s="29">
        <f ca="1">'Census Tract'!T812</f>
        <v>11.157992807368206</v>
      </c>
      <c r="Q818" s="105">
        <f ca="1">'Census Tract'!U812</f>
        <v>24.250951808186596</v>
      </c>
    </row>
    <row r="819" spans="1:17" x14ac:dyDescent="0.25">
      <c r="A819" s="80" t="s">
        <v>268</v>
      </c>
      <c r="B819" s="4" t="str">
        <f>'Census Tract'!A813</f>
        <v>Washington</v>
      </c>
      <c r="C819" s="4" t="str">
        <f>'Census Tract'!B813</f>
        <v>Hillsboro</v>
      </c>
      <c r="D819" s="4">
        <f>'Census Tract'!C813</f>
        <v>41067031703</v>
      </c>
      <c r="E819" s="4">
        <f>'Census Tract'!D813</f>
        <v>1</v>
      </c>
      <c r="F819" s="29">
        <f ca="1">'Census Tract'!J813</f>
        <v>1.6716303624986195</v>
      </c>
      <c r="G819" s="29">
        <f ca="1">'Census Tract'!K813</f>
        <v>8.3072846764597603</v>
      </c>
      <c r="H819" s="29">
        <f ca="1">'Census Tract'!L813</f>
        <v>38.225009252900151</v>
      </c>
      <c r="I819" s="105">
        <f ca="1">'Census Tract'!M813</f>
        <v>83.022044523722371</v>
      </c>
      <c r="J819" s="29">
        <f ca="1">'Census Tract'!N813</f>
        <v>0.91205639545944295</v>
      </c>
      <c r="K819" s="29">
        <f ca="1">'Census Tract'!O813</f>
        <v>4.3400984671933083</v>
      </c>
      <c r="L819" s="29">
        <f ca="1">'Census Tract'!P813</f>
        <v>19.794279586846432</v>
      </c>
      <c r="M819" s="105">
        <f ca="1">'Census Tract'!Q813</f>
        <v>42.934140474056839</v>
      </c>
      <c r="N819" s="29">
        <f ca="1">'Census Tract'!R813</f>
        <v>0.37971951917270258</v>
      </c>
      <c r="O819" s="29">
        <f ca="1">'Census Tract'!S813</f>
        <v>1.8037190985178178</v>
      </c>
      <c r="P819" s="29">
        <f ca="1">'Census Tract'!T813</f>
        <v>7.9142077675436644</v>
      </c>
      <c r="Q819" s="105">
        <f ca="1">'Census Tract'!U813</f>
        <v>17.002119797409939</v>
      </c>
    </row>
    <row r="820" spans="1:17" x14ac:dyDescent="0.25">
      <c r="A820" s="80" t="s">
        <v>268</v>
      </c>
      <c r="B820" s="4" t="str">
        <f>'Census Tract'!A814</f>
        <v>Washington</v>
      </c>
      <c r="C820" s="4" t="str">
        <f>'Census Tract'!B814</f>
        <v>Hillsboro</v>
      </c>
      <c r="D820" s="4">
        <f>'Census Tract'!C814</f>
        <v>41067032408</v>
      </c>
      <c r="E820" s="4">
        <f>'Census Tract'!D814</f>
        <v>1</v>
      </c>
      <c r="F820" s="29">
        <f ca="1">'Census Tract'!J814</f>
        <v>0.85234118543219017</v>
      </c>
      <c r="G820" s="29">
        <f ca="1">'Census Tract'!K814</f>
        <v>4.2357694785304121</v>
      </c>
      <c r="H820" s="29">
        <f ca="1">'Census Tract'!L814</f>
        <v>19.49040316010667</v>
      </c>
      <c r="I820" s="105">
        <f ca="1">'Census Tract'!M814</f>
        <v>42.331791425816505</v>
      </c>
      <c r="J820" s="29">
        <f ca="1">'Census Tract'!N814</f>
        <v>1.3429373592402829</v>
      </c>
      <c r="K820" s="29">
        <f ca="1">'Census Tract'!O814</f>
        <v>6.3904824344105586</v>
      </c>
      <c r="L820" s="29">
        <f ca="1">'Census Tract'!P814</f>
        <v>29.145651177669361</v>
      </c>
      <c r="M820" s="105">
        <f ca="1">'Census Tract'!Q814</f>
        <v>63.217429883199756</v>
      </c>
      <c r="N820" s="29">
        <f ca="1">'Census Tract'!R814</f>
        <v>0.55910964592589707</v>
      </c>
      <c r="O820" s="29">
        <f ca="1">'Census Tract'!S814</f>
        <v>2.6558464751015443</v>
      </c>
      <c r="P820" s="29">
        <f ca="1">'Census Tract'!T814</f>
        <v>11.65310098447376</v>
      </c>
      <c r="Q820" s="105">
        <f ca="1">'Census Tract'!U814</f>
        <v>25.034396969190439</v>
      </c>
    </row>
    <row r="821" spans="1:17" x14ac:dyDescent="0.25">
      <c r="A821" s="80" t="s">
        <v>268</v>
      </c>
      <c r="B821" s="4" t="str">
        <f>'Census Tract'!A815</f>
        <v>Wheeler</v>
      </c>
      <c r="C821" s="4" t="str">
        <f>'Census Tract'!B815</f>
        <v>Fossil</v>
      </c>
      <c r="D821" s="4">
        <f>'Census Tract'!C815</f>
        <v>41069960100</v>
      </c>
      <c r="E821" s="4">
        <f>'Census Tract'!D815</f>
        <v>0</v>
      </c>
      <c r="F821" s="29">
        <f ca="1">'Census Tract'!J815</f>
        <v>0.51935701375858434</v>
      </c>
      <c r="G821" s="29">
        <f ca="1">'Census Tract'!K815</f>
        <v>2.6198316924090741</v>
      </c>
      <c r="H821" s="29">
        <f ca="1">'Census Tract'!L815</f>
        <v>12.139147109068469</v>
      </c>
      <c r="I821" s="105">
        <f ca="1">'Census Tract'!M815</f>
        <v>26.406493930646267</v>
      </c>
      <c r="J821" s="29">
        <f ca="1">'Census Tract'!N815</f>
        <v>0.46996435480339688</v>
      </c>
      <c r="K821" s="29">
        <f ca="1">'Census Tract'!O815</f>
        <v>2.4564055970308845</v>
      </c>
      <c r="L821" s="29">
        <f ca="1">'Census Tract'!P815</f>
        <v>11.460213865419629</v>
      </c>
      <c r="M821" s="105">
        <f ca="1">'Census Tract'!Q815</f>
        <v>24.954534722837899</v>
      </c>
      <c r="N821" s="29">
        <f ca="1">'Census Tract'!R815</f>
        <v>0.32096441242244306</v>
      </c>
      <c r="O821" s="29">
        <f ca="1">'Census Tract'!S815</f>
        <v>1.6627339645047399</v>
      </c>
      <c r="P821" s="29">
        <f ca="1">'Census Tract'!T815</f>
        <v>7.6618293361219036</v>
      </c>
      <c r="Q821" s="105">
        <f ca="1">'Census Tract'!U815</f>
        <v>16.652336777824839</v>
      </c>
    </row>
    <row r="822" spans="1:17" x14ac:dyDescent="0.25">
      <c r="A822" s="80" t="s">
        <v>268</v>
      </c>
      <c r="B822" s="4" t="str">
        <f>'Census Tract'!A816</f>
        <v>Yamhill</v>
      </c>
      <c r="C822" s="4" t="str">
        <f>'Census Tract'!B816</f>
        <v>Carlton</v>
      </c>
      <c r="D822" s="4">
        <f>'Census Tract'!C816</f>
        <v>41071030400</v>
      </c>
      <c r="E822" s="4">
        <f>'Census Tract'!D816</f>
        <v>0</v>
      </c>
      <c r="F822" s="29">
        <f ca="1">'Census Tract'!J816</f>
        <v>3.2575055300834284</v>
      </c>
      <c r="G822" s="29">
        <f ca="1">'Census Tract'!K816</f>
        <v>16.432080437595378</v>
      </c>
      <c r="H822" s="29">
        <f ca="1">'Census Tract'!L816</f>
        <v>76.139029204808139</v>
      </c>
      <c r="I822" s="105">
        <f ca="1">'Census Tract'!M816</f>
        <v>165.62652997920145</v>
      </c>
      <c r="J822" s="29">
        <f ca="1">'Census Tract'!N816</f>
        <v>2.7196738730867378</v>
      </c>
      <c r="K822" s="29">
        <f ca="1">'Census Tract'!O816</f>
        <v>14.215167715738085</v>
      </c>
      <c r="L822" s="29">
        <f ca="1">'Census Tract'!P816</f>
        <v>66.320017489000534</v>
      </c>
      <c r="M822" s="105">
        <f ca="1">'Census Tract'!Q816</f>
        <v>144.41136951573648</v>
      </c>
      <c r="N822" s="29">
        <f ca="1">'Census Tract'!R816</f>
        <v>1.8574143288401697</v>
      </c>
      <c r="O822" s="29">
        <f ca="1">'Census Tract'!S816</f>
        <v>9.6222066097953913</v>
      </c>
      <c r="P822" s="29">
        <f ca="1">'Census Tract'!T816</f>
        <v>44.338845813566863</v>
      </c>
      <c r="Q822" s="105">
        <f ca="1">'Census Tract'!U816</f>
        <v>96.366723981518987</v>
      </c>
    </row>
    <row r="823" spans="1:17" x14ac:dyDescent="0.25">
      <c r="A823" s="80" t="s">
        <v>268</v>
      </c>
      <c r="B823" s="4" t="str">
        <f>'Census Tract'!A817</f>
        <v>Yamhill</v>
      </c>
      <c r="C823" s="4" t="str">
        <f>'Census Tract'!B817</f>
        <v>Amity</v>
      </c>
      <c r="D823" s="4">
        <f>'Census Tract'!C817</f>
        <v>41071031000</v>
      </c>
      <c r="E823" s="4">
        <f>'Census Tract'!D817</f>
        <v>0</v>
      </c>
      <c r="F823" s="29">
        <f ca="1">'Census Tract'!J817</f>
        <v>1.5626807189126635</v>
      </c>
      <c r="G823" s="29">
        <f ca="1">'Census Tract'!K817</f>
        <v>7.8827480212426879</v>
      </c>
      <c r="H823" s="29">
        <f ca="1">'Census Tract'!L817</f>
        <v>36.525185236457496</v>
      </c>
      <c r="I823" s="105">
        <f ca="1">'Census Tract'!M817</f>
        <v>79.453858957003717</v>
      </c>
      <c r="J823" s="29">
        <f ca="1">'Census Tract'!N817</f>
        <v>1.3739627903220575</v>
      </c>
      <c r="K823" s="29">
        <f ca="1">'Census Tract'!O817</f>
        <v>7.1814167473853683</v>
      </c>
      <c r="L823" s="29">
        <f ca="1">'Census Tract'!P817</f>
        <v>33.504471688723221</v>
      </c>
      <c r="M823" s="105">
        <f ca="1">'Census Tract'!Q817</f>
        <v>72.955750385201796</v>
      </c>
      <c r="N823" s="29">
        <f ca="1">'Census Tract'!R817</f>
        <v>0.93835448407678268</v>
      </c>
      <c r="O823" s="29">
        <f ca="1">'Census Tract'!S817</f>
        <v>4.8610805778874289</v>
      </c>
      <c r="P823" s="29">
        <f ca="1">'Census Tract'!T817</f>
        <v>22.399716714756593</v>
      </c>
      <c r="Q823" s="105">
        <f ca="1">'Census Tract'!U817</f>
        <v>48.683886066666133</v>
      </c>
    </row>
    <row r="824" spans="1:17" x14ac:dyDescent="0.25">
      <c r="A824" s="80" t="s">
        <v>268</v>
      </c>
      <c r="B824" s="4" t="str">
        <f>'Census Tract'!A818</f>
        <v>Yamhill</v>
      </c>
      <c r="C824" s="4" t="str">
        <f>'Census Tract'!B818</f>
        <v>Dundee</v>
      </c>
      <c r="D824" s="4">
        <f>'Census Tract'!C818</f>
        <v>41071030301</v>
      </c>
      <c r="E824" s="4">
        <f>'Census Tract'!D818</f>
        <v>0</v>
      </c>
      <c r="F824" s="29">
        <f ca="1">'Census Tract'!J818</f>
        <v>3.0039732600533502</v>
      </c>
      <c r="G824" s="29">
        <f ca="1">'Census Tract'!K818</f>
        <v>15.153168516744794</v>
      </c>
      <c r="H824" s="29">
        <f ca="1">'Census Tract'!L818</f>
        <v>70.213114195943362</v>
      </c>
      <c r="I824" s="105">
        <f ca="1">'Census Tract'!M818</f>
        <v>152.73578590063153</v>
      </c>
      <c r="J824" s="29">
        <f ca="1">'Census Tract'!N818</f>
        <v>2.9027735473826493</v>
      </c>
      <c r="K824" s="29">
        <f ca="1">'Census Tract'!O818</f>
        <v>15.172191498835769</v>
      </c>
      <c r="L824" s="29">
        <f ca="1">'Census Tract'!P818</f>
        <v>70.784954892599245</v>
      </c>
      <c r="M824" s="105">
        <f ca="1">'Census Tract'!Q818</f>
        <v>154.13373916623706</v>
      </c>
      <c r="N824" s="29">
        <f ca="1">'Census Tract'!R818</f>
        <v>1.9824631304662268</v>
      </c>
      <c r="O824" s="29">
        <f ca="1">'Census Tract'!S818</f>
        <v>10.270013287535724</v>
      </c>
      <c r="P824" s="29">
        <f ca="1">'Census Tract'!T818</f>
        <v>47.323919982737962</v>
      </c>
      <c r="Q824" s="105">
        <f ca="1">'Census Tract'!U818</f>
        <v>102.85452972491643</v>
      </c>
    </row>
    <row r="825" spans="1:17" x14ac:dyDescent="0.25">
      <c r="A825" s="80" t="s">
        <v>268</v>
      </c>
      <c r="B825" s="4" t="str">
        <f>'Census Tract'!A819</f>
        <v>Yamhill</v>
      </c>
      <c r="C825" s="4" t="str">
        <f>'Census Tract'!B819</f>
        <v>Newberg</v>
      </c>
      <c r="D825" s="4">
        <f>'Census Tract'!C819</f>
        <v>41071030101</v>
      </c>
      <c r="E825" s="4">
        <f>'Census Tract'!D819</f>
        <v>0</v>
      </c>
      <c r="F825" s="29">
        <f ca="1">'Census Tract'!J819</f>
        <v>1.5795828702480021</v>
      </c>
      <c r="G825" s="29">
        <f ca="1">'Census Tract'!K819</f>
        <v>7.9680088159660603</v>
      </c>
      <c r="H825" s="29">
        <f ca="1">'Census Tract'!L819</f>
        <v>36.920246237048481</v>
      </c>
      <c r="I825" s="105">
        <f ca="1">'Census Tract'!M819</f>
        <v>80.313241895575047</v>
      </c>
      <c r="J825" s="29">
        <f ca="1">'Census Tract'!N819</f>
        <v>1.760903898892715</v>
      </c>
      <c r="K825" s="29">
        <f ca="1">'Census Tract'!O819</f>
        <v>9.203877164009775</v>
      </c>
      <c r="L825" s="29">
        <f ca="1">'Census Tract'!P819</f>
        <v>42.94014018617208</v>
      </c>
      <c r="M825" s="105">
        <f ca="1">'Census Tract'!Q819</f>
        <v>93.501851873173777</v>
      </c>
      <c r="N825" s="29">
        <f ca="1">'Census Tract'!R819</f>
        <v>1.2026177718880995</v>
      </c>
      <c r="O825" s="29">
        <f ca="1">'Census Tract'!S819</f>
        <v>6.2300782835808697</v>
      </c>
      <c r="P825" s="29">
        <f ca="1">'Census Tract'!T819</f>
        <v>28.708017986325217</v>
      </c>
      <c r="Q825" s="105">
        <f ca="1">'Census Tract'!U819</f>
        <v>62.394444297830312</v>
      </c>
    </row>
    <row r="826" spans="1:17" x14ac:dyDescent="0.25">
      <c r="A826" s="80" t="s">
        <v>268</v>
      </c>
      <c r="B826" s="4" t="str">
        <f>'Census Tract'!A820</f>
        <v>Yamhill</v>
      </c>
      <c r="C826" s="4" t="str">
        <f>'Census Tract'!B820</f>
        <v>Newberg</v>
      </c>
      <c r="D826" s="4">
        <f>'Census Tract'!C820</f>
        <v>41071030201</v>
      </c>
      <c r="E826" s="4">
        <f>'Census Tract'!D820</f>
        <v>1</v>
      </c>
      <c r="F826" s="29">
        <f ca="1">'Census Tract'!J820</f>
        <v>2.532484944025021</v>
      </c>
      <c r="G826" s="29">
        <f ca="1">'Census Tract'!K820</f>
        <v>12.585362075751053</v>
      </c>
      <c r="H826" s="29">
        <f ca="1">'Census Tract'!L820</f>
        <v>57.910087415193559</v>
      </c>
      <c r="I826" s="105">
        <f ca="1">'Census Tract'!M820</f>
        <v>125.77665642794013</v>
      </c>
      <c r="J826" s="29">
        <f ca="1">'Census Tract'!N820</f>
        <v>0.99744597794413448</v>
      </c>
      <c r="K826" s="29">
        <f ca="1">'Census Tract'!O820</f>
        <v>4.7464321082938659</v>
      </c>
      <c r="L826" s="29">
        <f ca="1">'Census Tract'!P820</f>
        <v>21.64748217159957</v>
      </c>
      <c r="M826" s="105">
        <f ca="1">'Census Tract'!Q820</f>
        <v>46.953769465937349</v>
      </c>
      <c r="N826" s="29">
        <f ca="1">'Census Tract'!R820</f>
        <v>0.41527005241260317</v>
      </c>
      <c r="O826" s="29">
        <f ca="1">'Census Tract'!S820</f>
        <v>1.9725889419933571</v>
      </c>
      <c r="P826" s="29">
        <f ca="1">'Census Tract'!T820</f>
        <v>8.6551607396756456</v>
      </c>
      <c r="Q826" s="105">
        <f ca="1">'Census Tract'!U820</f>
        <v>18.59391161870867</v>
      </c>
    </row>
    <row r="827" spans="1:17" x14ac:dyDescent="0.25">
      <c r="A827" s="80" t="s">
        <v>268</v>
      </c>
      <c r="B827" s="4" t="str">
        <f>'Census Tract'!A821</f>
        <v>Yamhill</v>
      </c>
      <c r="C827" s="4" t="str">
        <f>'Census Tract'!B821</f>
        <v>McMinnville</v>
      </c>
      <c r="D827" s="4">
        <f>'Census Tract'!C821</f>
        <v>41071030602</v>
      </c>
      <c r="E827" s="4">
        <f>'Census Tract'!D821</f>
        <v>0</v>
      </c>
      <c r="F827" s="29">
        <f ca="1">'Census Tract'!J821</f>
        <v>1.9790882654469131</v>
      </c>
      <c r="G827" s="29">
        <f ca="1">'Census Tract'!K821</f>
        <v>9.9832639639730392</v>
      </c>
      <c r="H827" s="29">
        <f ca="1">'Census Tract'!L821</f>
        <v>46.258051705562686</v>
      </c>
      <c r="I827" s="105">
        <f ca="1">'Census Tract'!M821</f>
        <v>100.62592953453371</v>
      </c>
      <c r="J827" s="29">
        <f ca="1">'Census Tract'!N821</f>
        <v>1.7988112533367902</v>
      </c>
      <c r="K827" s="29">
        <f ca="1">'Census Tract'!O821</f>
        <v>9.4020109941042165</v>
      </c>
      <c r="L827" s="29">
        <f ca="1">'Census Tract'!P821</f>
        <v>43.864521758010873</v>
      </c>
      <c r="M827" s="105">
        <f ca="1">'Census Tract'!Q821</f>
        <v>95.514686214878964</v>
      </c>
      <c r="N827" s="29">
        <f ca="1">'Census Tract'!R821</f>
        <v>1.2285067815997439</v>
      </c>
      <c r="O827" s="29">
        <f ca="1">'Census Tract'!S821</f>
        <v>6.3641945098317976</v>
      </c>
      <c r="P827" s="29">
        <f ca="1">'Census Tract'!T821</f>
        <v>29.326021622911416</v>
      </c>
      <c r="Q827" s="105">
        <f ca="1">'Census Tract'!U821</f>
        <v>63.737622830643062</v>
      </c>
    </row>
    <row r="828" spans="1:17" x14ac:dyDescent="0.25">
      <c r="A828" s="80" t="s">
        <v>268</v>
      </c>
      <c r="B828" s="4" t="str">
        <f>'Census Tract'!A822</f>
        <v>Yamhill</v>
      </c>
      <c r="C828" s="4" t="str">
        <f>'Census Tract'!B822</f>
        <v>Newberg</v>
      </c>
      <c r="D828" s="4">
        <f>'Census Tract'!C822</f>
        <v>41071030302</v>
      </c>
      <c r="E828" s="4">
        <f>'Census Tract'!D822</f>
        <v>0</v>
      </c>
      <c r="F828" s="29">
        <f ca="1">'Census Tract'!J822</f>
        <v>0.87276563258839024</v>
      </c>
      <c r="G828" s="29">
        <f ca="1">'Census Tract'!K822</f>
        <v>4.4025574002614025</v>
      </c>
      <c r="H828" s="29">
        <f ca="1">'Census Tract'!L822</f>
        <v>20.399513485061807</v>
      </c>
      <c r="I828" s="105">
        <f ca="1">'Census Tract'!M822</f>
        <v>44.37540991895586</v>
      </c>
      <c r="J828" s="29">
        <f ca="1">'Census Tract'!N822</f>
        <v>0.7202397344374345</v>
      </c>
      <c r="K828" s="29">
        <f ca="1">'Census Tract'!O822</f>
        <v>3.7645427717944115</v>
      </c>
      <c r="L828" s="29">
        <f ca="1">'Census Tract'!P822</f>
        <v>17.563249864937156</v>
      </c>
      <c r="M828" s="105">
        <f ca="1">'Census Tract'!Q822</f>
        <v>38.243852492398851</v>
      </c>
      <c r="N828" s="29">
        <f ca="1">'Census Tract'!R822</f>
        <v>0.49189118452124936</v>
      </c>
      <c r="O828" s="29">
        <f ca="1">'Census Tract'!S822</f>
        <v>2.548208298767642</v>
      </c>
      <c r="P828" s="29">
        <f ca="1">'Census Tract'!T822</f>
        <v>11.742069095137891</v>
      </c>
      <c r="Q828" s="105">
        <f ca="1">'Census Tract'!U822</f>
        <v>25.52039212344237</v>
      </c>
    </row>
    <row r="829" spans="1:17" x14ac:dyDescent="0.25">
      <c r="A829" s="80" t="s">
        <v>268</v>
      </c>
      <c r="B829" s="4" t="str">
        <f>'Census Tract'!A823</f>
        <v>Yamhill</v>
      </c>
      <c r="C829" s="4" t="str">
        <f>'Census Tract'!B823</f>
        <v>McMinnville</v>
      </c>
      <c r="D829" s="4">
        <f>'Census Tract'!C823</f>
        <v>41071030701</v>
      </c>
      <c r="E829" s="4">
        <f>'Census Tract'!D823</f>
        <v>1</v>
      </c>
      <c r="F829" s="29">
        <f ca="1">'Census Tract'!J823</f>
        <v>0.71111896786939488</v>
      </c>
      <c r="G829" s="29">
        <f ca="1">'Census Tract'!K823</f>
        <v>3.5339557341440568</v>
      </c>
      <c r="H829" s="29">
        <f ca="1">'Census Tract'!L823</f>
        <v>16.261088417950337</v>
      </c>
      <c r="I829" s="105">
        <f ca="1">'Census Tract'!M823</f>
        <v>35.317945842925639</v>
      </c>
      <c r="J829" s="29">
        <f ca="1">'Census Tract'!N823</f>
        <v>1.7100615197852389</v>
      </c>
      <c r="K829" s="29">
        <f ca="1">'Census Tract'!O823</f>
        <v>8.1374741932350236</v>
      </c>
      <c r="L829" s="29">
        <f ca="1">'Census Tract'!P823</f>
        <v>37.113314485652054</v>
      </c>
      <c r="M829" s="105">
        <f ca="1">'Census Tract'!Q823</f>
        <v>80.499431696604333</v>
      </c>
      <c r="N829" s="29">
        <f ca="1">'Census Tract'!R823</f>
        <v>0.71195568747861127</v>
      </c>
      <c r="O829" s="29">
        <f ca="1">'Census Tract'!S823</f>
        <v>3.3818858551211153</v>
      </c>
      <c r="P829" s="29">
        <f ca="1">'Census Tract'!T823</f>
        <v>14.83875583816755</v>
      </c>
      <c r="Q829" s="105">
        <f ca="1">'Census Tract'!U823</f>
        <v>31.878150260306377</v>
      </c>
    </row>
    <row r="830" spans="1:17" x14ac:dyDescent="0.25">
      <c r="A830" s="80" t="s">
        <v>268</v>
      </c>
      <c r="B830" s="4" t="str">
        <f>'Census Tract'!A824</f>
        <v>Yamhill</v>
      </c>
      <c r="C830" s="4" t="str">
        <f>'Census Tract'!B824</f>
        <v>Newberg</v>
      </c>
      <c r="D830" s="4">
        <f>'Census Tract'!C824</f>
        <v>41071030102</v>
      </c>
      <c r="E830" s="4">
        <f>'Census Tract'!D824</f>
        <v>1</v>
      </c>
      <c r="F830" s="29">
        <f ca="1">'Census Tract'!J824</f>
        <v>0.48776751739773982</v>
      </c>
      <c r="G830" s="29">
        <f ca="1">'Census Tract'!K824</f>
        <v>2.4239949894762756</v>
      </c>
      <c r="H830" s="29">
        <f ca="1">'Census Tract'!L824</f>
        <v>11.153732478227905</v>
      </c>
      <c r="I830" s="105">
        <f ca="1">'Census Tract'!M824</f>
        <v>24.225126233105332</v>
      </c>
      <c r="J830" s="29">
        <f ca="1">'Census Tract'!N824</f>
        <v>1.6148483152924644</v>
      </c>
      <c r="K830" s="29">
        <f ca="1">'Census Tract'!O824</f>
        <v>7.6843940055044291</v>
      </c>
      <c r="L830" s="29">
        <f ca="1">'Census Tract'!P824</f>
        <v>35.04691069804398</v>
      </c>
      <c r="M830" s="105">
        <f ca="1">'Census Tract'!Q824</f>
        <v>76.017365546935352</v>
      </c>
      <c r="N830" s="29">
        <f ca="1">'Census Tract'!R824</f>
        <v>0.67231525251331947</v>
      </c>
      <c r="O830" s="29">
        <f ca="1">'Census Tract'!S824</f>
        <v>3.1935884250173685</v>
      </c>
      <c r="P830" s="29">
        <f ca="1">'Census Tract'!T824</f>
        <v>14.012560126673362</v>
      </c>
      <c r="Q830" s="105">
        <f ca="1">'Census Tract'!U824</f>
        <v>30.103231168525909</v>
      </c>
    </row>
    <row r="831" spans="1:17" x14ac:dyDescent="0.25">
      <c r="A831" s="80" t="s">
        <v>268</v>
      </c>
      <c r="B831" s="4" t="str">
        <f>'Census Tract'!A825</f>
        <v>Yamhill</v>
      </c>
      <c r="C831" s="4" t="str">
        <f>'Census Tract'!B825</f>
        <v>Newberg</v>
      </c>
      <c r="D831" s="4">
        <f>'Census Tract'!C825</f>
        <v>41071030202</v>
      </c>
      <c r="E831" s="4">
        <f>'Census Tract'!D825</f>
        <v>1</v>
      </c>
      <c r="F831" s="29">
        <f ca="1">'Census Tract'!J825</f>
        <v>1.5223955368471551</v>
      </c>
      <c r="G831" s="29">
        <f ca="1">'Census Tract'!K825</f>
        <v>7.5656517125337555</v>
      </c>
      <c r="H831" s="29">
        <f ca="1">'Census Tract'!L825</f>
        <v>34.812470979273961</v>
      </c>
      <c r="I831" s="105">
        <f ca="1">'Census Tract'!M825</f>
        <v>75.610250255277435</v>
      </c>
      <c r="J831" s="29">
        <f ca="1">'Census Tract'!N825</f>
        <v>1.1582025498356177</v>
      </c>
      <c r="K831" s="29">
        <f ca="1">'Census Tract'!O825</f>
        <v>5.5114060229891466</v>
      </c>
      <c r="L831" s="29">
        <f ca="1">'Census Tract'!P825</f>
        <v>25.136367886654558</v>
      </c>
      <c r="M831" s="105">
        <f ca="1">'Census Tract'!Q825</f>
        <v>54.521223928267979</v>
      </c>
      <c r="N831" s="29">
        <f ca="1">'Census Tract'!R825</f>
        <v>0.48219837886958306</v>
      </c>
      <c r="O831" s="29">
        <f ca="1">'Census Tract'!S825</f>
        <v>2.2905075491940172</v>
      </c>
      <c r="P831" s="29">
        <f ca="1">'Census Tract'!T825</f>
        <v>10.050097408374047</v>
      </c>
      <c r="Q831" s="105">
        <f ca="1">'Census Tract'!U825</f>
        <v>21.590658867153874</v>
      </c>
    </row>
    <row r="832" spans="1:17" x14ac:dyDescent="0.25">
      <c r="A832" s="80" t="s">
        <v>268</v>
      </c>
      <c r="B832" s="4" t="str">
        <f>'Census Tract'!A826</f>
        <v>Yamhill</v>
      </c>
      <c r="C832" s="4" t="str">
        <f>'Census Tract'!B826</f>
        <v>McMinnville</v>
      </c>
      <c r="D832" s="4">
        <f>'Census Tract'!C826</f>
        <v>41071030802</v>
      </c>
      <c r="E832" s="4">
        <f>'Census Tract'!D826</f>
        <v>1</v>
      </c>
      <c r="F832" s="29">
        <f ca="1">'Census Tract'!J826</f>
        <v>0.85434433745435745</v>
      </c>
      <c r="G832" s="29">
        <f ca="1">'Census Tract'!K826</f>
        <v>4.2457242834153242</v>
      </c>
      <c r="H832" s="29">
        <f ca="1">'Census Tract'!L826</f>
        <v>19.536209042974136</v>
      </c>
      <c r="I832" s="105">
        <f ca="1">'Census Tract'!M826</f>
        <v>42.431278597205029</v>
      </c>
      <c r="J832" s="29">
        <f ca="1">'Census Tract'!N826</f>
        <v>0.65974928665531452</v>
      </c>
      <c r="K832" s="29">
        <f ca="1">'Census Tract'!O826</f>
        <v>3.139473482121903</v>
      </c>
      <c r="L832" s="29">
        <f ca="1">'Census Tract'!P826</f>
        <v>14.318480635947147</v>
      </c>
      <c r="M832" s="105">
        <f ca="1">'Census Tract'!Q826</f>
        <v>31.057036266544824</v>
      </c>
      <c r="N832" s="29">
        <f ca="1">'Census Tract'!R826</f>
        <v>0.27467564851304149</v>
      </c>
      <c r="O832" s="29">
        <f ca="1">'Census Tract'!S826</f>
        <v>1.3047464986792188</v>
      </c>
      <c r="P832" s="29">
        <f ca="1">'Census Tract'!T826</f>
        <v>5.7248575363024958</v>
      </c>
      <c r="Q832" s="105">
        <f ca="1">'Census Tract'!U826</f>
        <v>12.298731157209682</v>
      </c>
    </row>
    <row r="833" spans="1:17" x14ac:dyDescent="0.25">
      <c r="A833" s="80" t="s">
        <v>268</v>
      </c>
      <c r="B833" s="4" t="str">
        <f>'Census Tract'!A827</f>
        <v>Yamhill</v>
      </c>
      <c r="C833" s="4" t="str">
        <f>'Census Tract'!B827</f>
        <v>Sheridan</v>
      </c>
      <c r="D833" s="4">
        <f>'Census Tract'!C827</f>
        <v>41071030502</v>
      </c>
      <c r="E833" s="4">
        <f>'Census Tract'!D827</f>
        <v>0</v>
      </c>
      <c r="F833" s="29">
        <f ca="1">'Census Tract'!J827</f>
        <v>1.4812430806605779</v>
      </c>
      <c r="G833" s="29">
        <f ca="1">'Census Tract'!K827</f>
        <v>7.471946010302803</v>
      </c>
      <c r="H833" s="29">
        <f ca="1">'Census Tract'!L827</f>
        <v>34.621709506337289</v>
      </c>
      <c r="I833" s="105">
        <f ca="1">'Census Tract'!M827</f>
        <v>75.313195707523676</v>
      </c>
      <c r="J833" s="29">
        <f ca="1">'Census Tract'!N827</f>
        <v>1.3571548124081749</v>
      </c>
      <c r="K833" s="29">
        <f ca="1">'Census Tract'!O827</f>
        <v>7.0935649547963227</v>
      </c>
      <c r="L833" s="29">
        <f ca="1">'Census Tract'!P827</f>
        <v>33.094604388002239</v>
      </c>
      <c r="M833" s="105">
        <f ca="1">'Census Tract'!Q827</f>
        <v>72.063267233690993</v>
      </c>
      <c r="N833" s="29">
        <f ca="1">'Census Tract'!R827</f>
        <v>0.92687539486501569</v>
      </c>
      <c r="O833" s="29">
        <f ca="1">'Census Tract'!S827</f>
        <v>4.8016139492667342</v>
      </c>
      <c r="P833" s="29">
        <f ca="1">'Census Tract'!T827</f>
        <v>22.125696234383465</v>
      </c>
      <c r="Q833" s="105">
        <f ca="1">'Census Tract'!U827</f>
        <v>48.088325773815193</v>
      </c>
    </row>
    <row r="834" spans="1:17" x14ac:dyDescent="0.25">
      <c r="A834" s="80" t="s">
        <v>268</v>
      </c>
      <c r="B834" s="4" t="str">
        <f>'Census Tract'!A828</f>
        <v>Yamhill</v>
      </c>
      <c r="C834" s="4" t="str">
        <f>'Census Tract'!B828</f>
        <v>McMinnville</v>
      </c>
      <c r="D834" s="4">
        <f>'Census Tract'!C828</f>
        <v>41071030702</v>
      </c>
      <c r="E834" s="4">
        <f>'Census Tract'!D828</f>
        <v>1</v>
      </c>
      <c r="F834" s="29">
        <f ca="1">'Census Tract'!J828</f>
        <v>0.45972338908739752</v>
      </c>
      <c r="G834" s="29">
        <f ca="1">'Census Tract'!K828</f>
        <v>2.2846277210874959</v>
      </c>
      <c r="H834" s="29">
        <f ca="1">'Census Tract'!L828</f>
        <v>10.512450118083386</v>
      </c>
      <c r="I834" s="105">
        <f ca="1">'Census Tract'!M828</f>
        <v>22.832305833666013</v>
      </c>
      <c r="J834" s="29">
        <f ca="1">'Census Tract'!N828</f>
        <v>1.4492366791492255</v>
      </c>
      <c r="K834" s="29">
        <f ca="1">'Census Tract'!O828</f>
        <v>6.8963168517747286</v>
      </c>
      <c r="L834" s="29">
        <f ca="1">'Census Tract'!P828</f>
        <v>31.452655951326257</v>
      </c>
      <c r="M834" s="105">
        <f ca="1">'Census Tract'!Q828</f>
        <v>68.221363802185351</v>
      </c>
      <c r="N834" s="29">
        <f ca="1">'Census Tract'!R828</f>
        <v>0.60336560076065904</v>
      </c>
      <c r="O834" s="29">
        <f ca="1">'Census Tract'!S828</f>
        <v>2.8660682491428635</v>
      </c>
      <c r="P834" s="29">
        <f ca="1">'Census Tract'!T828</f>
        <v>12.575494498182058</v>
      </c>
      <c r="Q834" s="105">
        <f ca="1">'Census Tract'!U828</f>
        <v>27.015978130698134</v>
      </c>
    </row>
    <row r="835" spans="1:17" x14ac:dyDescent="0.25">
      <c r="A835" s="80" t="s">
        <v>268</v>
      </c>
      <c r="B835" s="4" t="str">
        <f>'Census Tract'!A829</f>
        <v>Yamhill</v>
      </c>
      <c r="C835" s="4" t="str">
        <f>'Census Tract'!B829</f>
        <v>McMinnville</v>
      </c>
      <c r="D835" s="4">
        <f>'Census Tract'!C829</f>
        <v>41071030601</v>
      </c>
      <c r="E835" s="4">
        <f>'Census Tract'!D829</f>
        <v>0</v>
      </c>
      <c r="F835" s="29">
        <f ca="1">'Census Tract'!J829</f>
        <v>7.8548906932955118</v>
      </c>
      <c r="G835" s="29">
        <f ca="1">'Census Tract'!K829</f>
        <v>39.623016602352621</v>
      </c>
      <c r="H835" s="29">
        <f ca="1">'Census Tract'!L829</f>
        <v>183.59562136555624</v>
      </c>
      <c r="I835" s="105">
        <f ca="1">'Census Tract'!M829</f>
        <v>399.37868927060271</v>
      </c>
      <c r="J835" s="29">
        <f ca="1">'Census Tract'!N829</f>
        <v>0.8525578584403396</v>
      </c>
      <c r="K835" s="29">
        <f ca="1">'Census Tract'!O829</f>
        <v>4.4561419900485983</v>
      </c>
      <c r="L835" s="29">
        <f ca="1">'Census Tract'!P829</f>
        <v>20.789864785506545</v>
      </c>
      <c r="M835" s="105">
        <f ca="1">'Census Tract'!Q829</f>
        <v>45.26978368514343</v>
      </c>
      <c r="N835" s="29">
        <f ca="1">'Census Tract'!R829</f>
        <v>0.58225848257132995</v>
      </c>
      <c r="O835" s="29">
        <f ca="1">'Census Tract'!S829</f>
        <v>3.0163498432284301</v>
      </c>
      <c r="P835" s="29">
        <f ca="1">'Census Tract'!T829</f>
        <v>13.899251600202945</v>
      </c>
      <c r="Q835" s="105">
        <f ca="1">'Census Tract'!U829</f>
        <v>30.208845492694444</v>
      </c>
    </row>
    <row r="836" spans="1:17" x14ac:dyDescent="0.25">
      <c r="A836" s="80" t="s">
        <v>268</v>
      </c>
      <c r="B836" s="4" t="str">
        <f>'Census Tract'!A830</f>
        <v>Yamhill</v>
      </c>
      <c r="C836" s="4" t="str">
        <f>'Census Tract'!B830</f>
        <v>Sheridan</v>
      </c>
      <c r="D836" s="4">
        <f>'Census Tract'!C830</f>
        <v>41071030501</v>
      </c>
      <c r="E836" s="4">
        <f>'Census Tract'!D830</f>
        <v>0</v>
      </c>
      <c r="F836" s="29">
        <f ca="1">'Census Tract'!J830</f>
        <v>1.582655988672609</v>
      </c>
      <c r="G836" s="29">
        <f ca="1">'Census Tract'!K830</f>
        <v>7.983510778643037</v>
      </c>
      <c r="H836" s="29">
        <f ca="1">'Census Tract'!L830</f>
        <v>36.992075509883207</v>
      </c>
      <c r="I836" s="105">
        <f ca="1">'Census Tract'!M830</f>
        <v>80.469493338951651</v>
      </c>
      <c r="J836" s="29">
        <f ca="1">'Census Tract'!N830</f>
        <v>1.3210355407208951</v>
      </c>
      <c r="K836" s="29">
        <f ca="1">'Census Tract'!O830</f>
        <v>6.9047770600836929</v>
      </c>
      <c r="L836" s="29">
        <f ca="1">'Census Tract'!P830</f>
        <v>32.213825720495457</v>
      </c>
      <c r="M836" s="105">
        <f ca="1">'Census Tract'!Q830</f>
        <v>70.145377908103953</v>
      </c>
      <c r="N836" s="29">
        <f ca="1">'Census Tract'!R830</f>
        <v>0.90220756485675035</v>
      </c>
      <c r="O836" s="29">
        <f ca="1">'Census Tract'!S830</f>
        <v>4.6738239601031131</v>
      </c>
      <c r="P836" s="29">
        <f ca="1">'Census Tract'!T830</f>
        <v>21.536843712730569</v>
      </c>
      <c r="Q836" s="105">
        <f ca="1">'Census Tract'!U830</f>
        <v>46.808504718965303</v>
      </c>
    </row>
    <row r="837" spans="1:17" x14ac:dyDescent="0.25">
      <c r="A837" s="80" t="s">
        <v>268</v>
      </c>
      <c r="B837" s="4" t="str">
        <f>'Census Tract'!A831</f>
        <v>Yamhill</v>
      </c>
      <c r="C837" s="4" t="str">
        <f>'Census Tract'!B831</f>
        <v>Dayton</v>
      </c>
      <c r="D837" s="4">
        <f>'Census Tract'!C831</f>
        <v>41071030900</v>
      </c>
      <c r="E837" s="4">
        <f>'Census Tract'!D831</f>
        <v>0</v>
      </c>
      <c r="F837" s="29">
        <f ca="1">'Census Tract'!J831</f>
        <v>2.7734893782078247</v>
      </c>
      <c r="G837" s="29">
        <f ca="1">'Census Tract'!K831</f>
        <v>13.990521315971534</v>
      </c>
      <c r="H837" s="29">
        <f ca="1">'Census Tract'!L831</f>
        <v>64.825918733339009</v>
      </c>
      <c r="I837" s="105">
        <f ca="1">'Census Tract'!M831</f>
        <v>141.01692764738613</v>
      </c>
      <c r="J837" s="29">
        <f ca="1">'Census Tract'!N831</f>
        <v>1.2981480814339061</v>
      </c>
      <c r="K837" s="29">
        <f ca="1">'Census Tract'!O831</f>
        <v>6.7851490871964817</v>
      </c>
      <c r="L837" s="29">
        <f ca="1">'Census Tract'!P831</f>
        <v>31.655708545045616</v>
      </c>
      <c r="M837" s="105">
        <f ca="1">'Census Tract'!Q831</f>
        <v>68.930081701791366</v>
      </c>
      <c r="N837" s="29">
        <f ca="1">'Census Tract'!R831</f>
        <v>0.88657646465349316</v>
      </c>
      <c r="O837" s="29">
        <f ca="1">'Census Tract'!S831</f>
        <v>4.5928481253855713</v>
      </c>
      <c r="P837" s="29">
        <f ca="1">'Census Tract'!T831</f>
        <v>21.163709441584182</v>
      </c>
      <c r="Q837" s="105">
        <f ca="1">'Census Tract'!U831</f>
        <v>45.997529001040611</v>
      </c>
    </row>
    <row r="838" spans="1:17" x14ac:dyDescent="0.25">
      <c r="A838" s="82" t="s">
        <v>268</v>
      </c>
      <c r="B838" s="7" t="str">
        <f>'Census Tract'!A832</f>
        <v>Yamhill</v>
      </c>
      <c r="C838" s="4" t="str">
        <f>'Census Tract'!B832</f>
        <v>McMinnville</v>
      </c>
      <c r="D838" s="7">
        <f>'Census Tract'!C832</f>
        <v>41071030801</v>
      </c>
      <c r="E838" s="7">
        <f>'Census Tract'!D832</f>
        <v>1</v>
      </c>
      <c r="F838" s="58">
        <f ca="1">'Census Tract'!J832</f>
        <v>3.2736511922269256</v>
      </c>
      <c r="G838" s="58">
        <f ca="1">'Census Tract'!K832</f>
        <v>16.268639883168802</v>
      </c>
      <c r="H838" s="58">
        <f ca="1">'Census Tract'!L832</f>
        <v>74.858264076155876</v>
      </c>
      <c r="I838" s="236">
        <f ca="1">'Census Tract'!M832</f>
        <v>162.5869098416936</v>
      </c>
      <c r="J838" s="58">
        <f ca="1">'Census Tract'!N832</f>
        <v>0.84073529292911497</v>
      </c>
      <c r="K838" s="58">
        <f ca="1">'Census Tract'!O832</f>
        <v>4.0007108927939372</v>
      </c>
      <c r="L838" s="58">
        <f ca="1">'Census Tract'!P832</f>
        <v>18.246403982930193</v>
      </c>
      <c r="M838" s="236">
        <f ca="1">'Census Tract'!Q832</f>
        <v>39.576771072289539</v>
      </c>
      <c r="N838" s="58">
        <f ca="1">'Census Tract'!R832</f>
        <v>0.35002616370202383</v>
      </c>
      <c r="O838" s="58">
        <f ca="1">'Census Tract'!S832</f>
        <v>1.6626716420209016</v>
      </c>
      <c r="P838" s="58">
        <f ca="1">'Census Tract'!T832</f>
        <v>7.2953315374713323</v>
      </c>
      <c r="Q838" s="236">
        <f ca="1">'Census Tract'!U832</f>
        <v>15.672585861415609</v>
      </c>
    </row>
    <row r="839" spans="1:17" x14ac:dyDescent="0.25">
      <c r="F839" s="25"/>
      <c r="G839" s="25"/>
      <c r="H839" s="25"/>
      <c r="I839" s="25"/>
      <c r="J839" s="25"/>
      <c r="K839" s="25"/>
      <c r="L839" s="25"/>
      <c r="M839" s="25"/>
      <c r="N839" s="25"/>
      <c r="O839" s="25"/>
      <c r="P839" s="25"/>
      <c r="Q839" s="25"/>
    </row>
  </sheetData>
  <sheetProtection algorithmName="SHA-512" hashValue="bGwzHMUJJ0I6lLE3NS1bsVnsFm76TyPcNDwKnHMTMSZQeGIPMyWCEkB2n95G0v2DooQtRZqQql5TELH1/OuJNA==" saltValue="+U+4XXyti5gf9Tte5o4GAg==" spinCount="100000" sheet="1" objects="1" scenarios="1"/>
  <mergeCells count="10">
    <mergeCell ref="A9:A10"/>
    <mergeCell ref="B9:B10"/>
    <mergeCell ref="D9:D10"/>
    <mergeCell ref="E9:E10"/>
    <mergeCell ref="F9:I9"/>
    <mergeCell ref="J9:M9"/>
    <mergeCell ref="N9:Q9"/>
    <mergeCell ref="F3:I3"/>
    <mergeCell ref="J3:M3"/>
    <mergeCell ref="N3:Q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5"/>
  </sheetPr>
  <dimension ref="A1:AO51"/>
  <sheetViews>
    <sheetView zoomScaleNormal="100" workbookViewId="0">
      <selection activeCell="M21" sqref="M21"/>
    </sheetView>
  </sheetViews>
  <sheetFormatPr defaultColWidth="8.7109375" defaultRowHeight="15" x14ac:dyDescent="0.25"/>
  <cols>
    <col min="1" max="1" width="8.7109375" style="4"/>
    <col min="2" max="2" width="16.7109375" style="4" customWidth="1"/>
    <col min="3" max="7" width="10.85546875" style="4" customWidth="1"/>
    <col min="8" max="12" width="10.28515625" style="4" customWidth="1"/>
    <col min="13" max="17" width="10.85546875" style="4" customWidth="1"/>
    <col min="18" max="18" width="12.28515625" style="4" customWidth="1"/>
    <col min="19" max="33" width="12.5703125" style="4" customWidth="1"/>
    <col min="34" max="16384" width="8.7109375" style="4"/>
  </cols>
  <sheetData>
    <row r="1" spans="1:41" s="269" customFormat="1" ht="21" x14ac:dyDescent="0.35">
      <c r="A1" s="269" t="s">
        <v>201</v>
      </c>
    </row>
    <row r="2" spans="1:41" x14ac:dyDescent="0.25">
      <c r="AD2" s="8"/>
    </row>
    <row r="3" spans="1:41" x14ac:dyDescent="0.25">
      <c r="C3" s="707" t="s">
        <v>8</v>
      </c>
      <c r="D3" s="708"/>
      <c r="E3" s="708"/>
      <c r="F3" s="708"/>
      <c r="G3" s="708"/>
      <c r="H3" s="708"/>
      <c r="I3" s="708"/>
      <c r="J3" s="708"/>
      <c r="K3" s="708"/>
      <c r="L3" s="708"/>
      <c r="M3" s="708"/>
      <c r="N3" s="708"/>
      <c r="O3" s="708"/>
      <c r="P3" s="708"/>
      <c r="Q3" s="708"/>
      <c r="R3" s="709"/>
      <c r="AD3" s="8"/>
    </row>
    <row r="4" spans="1:41" x14ac:dyDescent="0.25">
      <c r="C4" s="299">
        <v>2020</v>
      </c>
      <c r="D4" s="263">
        <v>2021</v>
      </c>
      <c r="E4" s="263">
        <v>2022</v>
      </c>
      <c r="F4" s="263">
        <v>2023</v>
      </c>
      <c r="G4" s="263">
        <v>2024</v>
      </c>
      <c r="H4" s="263">
        <v>2025</v>
      </c>
      <c r="I4" s="263">
        <v>2026</v>
      </c>
      <c r="J4" s="263">
        <v>2027</v>
      </c>
      <c r="K4" s="263">
        <v>2028</v>
      </c>
      <c r="L4" s="263">
        <v>2029</v>
      </c>
      <c r="M4" s="263">
        <v>2030</v>
      </c>
      <c r="N4" s="263">
        <v>2031</v>
      </c>
      <c r="O4" s="263">
        <v>2032</v>
      </c>
      <c r="P4" s="263">
        <v>2033</v>
      </c>
      <c r="Q4" s="263">
        <v>2034</v>
      </c>
      <c r="R4" s="263">
        <v>2035</v>
      </c>
      <c r="AD4" s="8"/>
    </row>
    <row r="5" spans="1:41" s="35" customFormat="1" x14ac:dyDescent="0.25">
      <c r="B5" s="309" t="s">
        <v>273</v>
      </c>
      <c r="C5" s="317">
        <f>SUM(C9:C44)</f>
        <v>0</v>
      </c>
      <c r="D5" s="317">
        <f t="shared" ref="D5:R5" si="0">SUM(D9:D44)</f>
        <v>2</v>
      </c>
      <c r="E5" s="317">
        <f t="shared" si="0"/>
        <v>2</v>
      </c>
      <c r="F5" s="317">
        <f t="shared" si="0"/>
        <v>3</v>
      </c>
      <c r="G5" s="317">
        <f t="shared" si="0"/>
        <v>8</v>
      </c>
      <c r="H5" s="317">
        <f t="shared" si="0"/>
        <v>23</v>
      </c>
      <c r="I5" s="317">
        <f t="shared" si="0"/>
        <v>49</v>
      </c>
      <c r="J5" s="317">
        <f t="shared" si="0"/>
        <v>87</v>
      </c>
      <c r="K5" s="317">
        <f t="shared" si="0"/>
        <v>122</v>
      </c>
      <c r="L5" s="317">
        <f t="shared" si="0"/>
        <v>156</v>
      </c>
      <c r="M5" s="317">
        <f t="shared" si="0"/>
        <v>183</v>
      </c>
      <c r="N5" s="317">
        <f t="shared" si="0"/>
        <v>183</v>
      </c>
      <c r="O5" s="317">
        <f t="shared" si="0"/>
        <v>183</v>
      </c>
      <c r="P5" s="317">
        <f t="shared" si="0"/>
        <v>190</v>
      </c>
      <c r="Q5" s="317">
        <f t="shared" si="0"/>
        <v>198</v>
      </c>
      <c r="R5" s="318">
        <f t="shared" si="0"/>
        <v>207</v>
      </c>
      <c r="AD5" s="319"/>
    </row>
    <row r="6" spans="1:41" x14ac:dyDescent="0.25">
      <c r="AD6" s="8"/>
    </row>
    <row r="7" spans="1:41" x14ac:dyDescent="0.25">
      <c r="A7" s="656" t="s">
        <v>267</v>
      </c>
      <c r="B7" s="656" t="s">
        <v>156</v>
      </c>
      <c r="C7" s="707" t="s">
        <v>8</v>
      </c>
      <c r="D7" s="708"/>
      <c r="E7" s="708"/>
      <c r="F7" s="708"/>
      <c r="G7" s="708"/>
      <c r="H7" s="708"/>
      <c r="I7" s="708"/>
      <c r="J7" s="708"/>
      <c r="K7" s="708"/>
      <c r="L7" s="708"/>
      <c r="M7" s="708"/>
      <c r="N7" s="708"/>
      <c r="O7" s="708"/>
      <c r="P7" s="708"/>
      <c r="Q7" s="708"/>
      <c r="R7" s="709"/>
      <c r="AD7" s="8"/>
    </row>
    <row r="8" spans="1:41" s="232" customFormat="1" ht="15.75" x14ac:dyDescent="0.25">
      <c r="A8" s="658"/>
      <c r="B8" s="658"/>
      <c r="C8" s="299">
        <v>2020</v>
      </c>
      <c r="D8" s="263">
        <v>2021</v>
      </c>
      <c r="E8" s="263">
        <v>2022</v>
      </c>
      <c r="F8" s="263">
        <v>2023</v>
      </c>
      <c r="G8" s="263">
        <v>2024</v>
      </c>
      <c r="H8" s="263">
        <v>2025</v>
      </c>
      <c r="I8" s="263">
        <v>2026</v>
      </c>
      <c r="J8" s="263">
        <v>2027</v>
      </c>
      <c r="K8" s="263">
        <v>2028</v>
      </c>
      <c r="L8" s="263">
        <v>2029</v>
      </c>
      <c r="M8" s="263">
        <v>2030</v>
      </c>
      <c r="N8" s="263">
        <v>2031</v>
      </c>
      <c r="O8" s="263">
        <v>2032</v>
      </c>
      <c r="P8" s="263">
        <v>2033</v>
      </c>
      <c r="Q8" s="263">
        <v>2034</v>
      </c>
      <c r="R8" s="263">
        <v>2035</v>
      </c>
      <c r="S8" s="237"/>
      <c r="T8" s="237"/>
      <c r="U8" s="237"/>
      <c r="V8" s="237"/>
      <c r="W8" s="237"/>
      <c r="X8" s="237"/>
      <c r="Y8" s="237"/>
      <c r="Z8" s="237"/>
      <c r="AA8" s="237"/>
      <c r="AB8" s="237"/>
      <c r="AC8" s="237"/>
      <c r="AD8" s="237"/>
      <c r="AE8" s="237"/>
      <c r="AF8" s="237"/>
      <c r="AG8" s="237"/>
      <c r="AH8" s="237"/>
      <c r="AI8" s="237"/>
      <c r="AJ8" s="237"/>
      <c r="AK8" s="237"/>
      <c r="AL8" s="237"/>
      <c r="AM8" s="237"/>
      <c r="AN8" s="237"/>
      <c r="AO8" s="237"/>
    </row>
    <row r="9" spans="1:41" x14ac:dyDescent="0.25">
      <c r="A9" s="80" t="s">
        <v>268</v>
      </c>
      <c r="B9" s="4" t="s">
        <v>28</v>
      </c>
      <c r="C9" s="302">
        <v>0</v>
      </c>
      <c r="D9" s="302">
        <f>'TNC Results'!C46</f>
        <v>0</v>
      </c>
      <c r="E9" s="302">
        <f>'TNC Results'!D46</f>
        <v>0</v>
      </c>
      <c r="F9" s="302">
        <f>'TNC Results'!E46</f>
        <v>0</v>
      </c>
      <c r="G9" s="302">
        <f>'TNC Results'!F46</f>
        <v>0</v>
      </c>
      <c r="H9" s="302">
        <f>'TNC Results'!G46</f>
        <v>0</v>
      </c>
      <c r="I9" s="302">
        <f>'TNC Results'!H46</f>
        <v>0</v>
      </c>
      <c r="J9" s="302">
        <f>'TNC Results'!I46</f>
        <v>0</v>
      </c>
      <c r="K9" s="302">
        <f>'TNC Results'!J46</f>
        <v>0</v>
      </c>
      <c r="L9" s="302">
        <f>'TNC Results'!K46</f>
        <v>0</v>
      </c>
      <c r="M9" s="302">
        <f>'TNC Results'!L46</f>
        <v>0</v>
      </c>
      <c r="N9" s="302">
        <f>'TNC Results'!M46</f>
        <v>0</v>
      </c>
      <c r="O9" s="302">
        <f>'TNC Results'!N46</f>
        <v>0</v>
      </c>
      <c r="P9" s="302">
        <f>'TNC Results'!O46</f>
        <v>0</v>
      </c>
      <c r="Q9" s="302">
        <f>'TNC Results'!P46</f>
        <v>0</v>
      </c>
      <c r="R9" s="303">
        <f>'TNC Results'!Q46</f>
        <v>0</v>
      </c>
      <c r="S9" s="25"/>
      <c r="T9" s="25"/>
      <c r="U9" s="25"/>
      <c r="V9" s="25"/>
      <c r="W9" s="25"/>
      <c r="X9" s="25"/>
      <c r="Y9" s="25"/>
      <c r="Z9" s="25"/>
      <c r="AA9" s="25"/>
      <c r="AB9" s="25"/>
      <c r="AC9" s="25"/>
    </row>
    <row r="10" spans="1:41" x14ac:dyDescent="0.25">
      <c r="A10" s="80" t="s">
        <v>268</v>
      </c>
      <c r="B10" s="4" t="s">
        <v>29</v>
      </c>
      <c r="C10" s="29">
        <v>0</v>
      </c>
      <c r="D10" s="29">
        <f>'TNC Results'!C47</f>
        <v>0</v>
      </c>
      <c r="E10" s="29">
        <f>'TNC Results'!D47</f>
        <v>0</v>
      </c>
      <c r="F10" s="29">
        <f>'TNC Results'!E47</f>
        <v>0</v>
      </c>
      <c r="G10" s="29">
        <f>'TNC Results'!F47</f>
        <v>0</v>
      </c>
      <c r="H10" s="29">
        <f>'TNC Results'!G47</f>
        <v>0</v>
      </c>
      <c r="I10" s="29">
        <f>'TNC Results'!H47</f>
        <v>1</v>
      </c>
      <c r="J10" s="29">
        <f>'TNC Results'!I47</f>
        <v>1</v>
      </c>
      <c r="K10" s="29">
        <f>'TNC Results'!J47</f>
        <v>1</v>
      </c>
      <c r="L10" s="29">
        <f>'TNC Results'!K47</f>
        <v>1</v>
      </c>
      <c r="M10" s="29">
        <f>'TNC Results'!L47</f>
        <v>2</v>
      </c>
      <c r="N10" s="29">
        <f>'TNC Results'!M47</f>
        <v>2</v>
      </c>
      <c r="O10" s="29">
        <f>'TNC Results'!N47</f>
        <v>2</v>
      </c>
      <c r="P10" s="29">
        <f>'TNC Results'!O47</f>
        <v>2</v>
      </c>
      <c r="Q10" s="29">
        <f>'TNC Results'!P47</f>
        <v>2</v>
      </c>
      <c r="R10" s="105">
        <f>'TNC Results'!Q47</f>
        <v>2</v>
      </c>
      <c r="S10" s="25"/>
      <c r="T10" s="25"/>
      <c r="U10" s="25"/>
      <c r="V10" s="25"/>
      <c r="W10" s="25"/>
      <c r="X10" s="25"/>
      <c r="Y10" s="25"/>
      <c r="Z10" s="25"/>
      <c r="AA10" s="25"/>
      <c r="AB10" s="25"/>
      <c r="AC10" s="25"/>
    </row>
    <row r="11" spans="1:41" x14ac:dyDescent="0.25">
      <c r="A11" s="80" t="s">
        <v>268</v>
      </c>
      <c r="B11" s="4" t="s">
        <v>71</v>
      </c>
      <c r="C11" s="29">
        <v>0</v>
      </c>
      <c r="D11" s="29">
        <f>'TNC Results'!C48</f>
        <v>0</v>
      </c>
      <c r="E11" s="29">
        <f>'TNC Results'!D48</f>
        <v>0</v>
      </c>
      <c r="F11" s="29">
        <f>'TNC Results'!E48</f>
        <v>0</v>
      </c>
      <c r="G11" s="29">
        <f>'TNC Results'!F48</f>
        <v>1</v>
      </c>
      <c r="H11" s="29">
        <f>'TNC Results'!G48</f>
        <v>1</v>
      </c>
      <c r="I11" s="29">
        <f>'TNC Results'!H48</f>
        <v>2</v>
      </c>
      <c r="J11" s="29">
        <f>'TNC Results'!I48</f>
        <v>4</v>
      </c>
      <c r="K11" s="29">
        <f>'TNC Results'!J48</f>
        <v>6</v>
      </c>
      <c r="L11" s="29">
        <f>'TNC Results'!K48</f>
        <v>7</v>
      </c>
      <c r="M11" s="29">
        <f>'TNC Results'!L48</f>
        <v>8</v>
      </c>
      <c r="N11" s="29">
        <f>'TNC Results'!M48</f>
        <v>8</v>
      </c>
      <c r="O11" s="29">
        <f>'TNC Results'!N48</f>
        <v>8</v>
      </c>
      <c r="P11" s="29">
        <f>'TNC Results'!O48</f>
        <v>9</v>
      </c>
      <c r="Q11" s="29">
        <f>'TNC Results'!P48</f>
        <v>9</v>
      </c>
      <c r="R11" s="105">
        <f>'TNC Results'!Q48</f>
        <v>9</v>
      </c>
      <c r="S11" s="25"/>
      <c r="T11" s="25"/>
      <c r="U11" s="25"/>
      <c r="V11" s="25"/>
      <c r="W11" s="25"/>
      <c r="X11" s="25"/>
      <c r="Y11" s="25"/>
      <c r="Z11" s="25"/>
      <c r="AA11" s="25"/>
      <c r="AB11" s="25"/>
      <c r="AC11" s="25"/>
    </row>
    <row r="12" spans="1:41" x14ac:dyDescent="0.25">
      <c r="A12" s="80" t="s">
        <v>268</v>
      </c>
      <c r="B12" s="4" t="s">
        <v>30</v>
      </c>
      <c r="C12" s="29">
        <v>0</v>
      </c>
      <c r="D12" s="29">
        <f>'TNC Results'!C49</f>
        <v>0</v>
      </c>
      <c r="E12" s="29">
        <f>'TNC Results'!D49</f>
        <v>0</v>
      </c>
      <c r="F12" s="29">
        <f>'TNC Results'!E49</f>
        <v>0</v>
      </c>
      <c r="G12" s="29">
        <f>'TNC Results'!F49</f>
        <v>0</v>
      </c>
      <c r="H12" s="29">
        <f>'TNC Results'!G49</f>
        <v>0</v>
      </c>
      <c r="I12" s="29">
        <f>'TNC Results'!H49</f>
        <v>0</v>
      </c>
      <c r="J12" s="29">
        <f>'TNC Results'!I49</f>
        <v>0</v>
      </c>
      <c r="K12" s="29">
        <f>'TNC Results'!J49</f>
        <v>0</v>
      </c>
      <c r="L12" s="29">
        <f>'TNC Results'!K49</f>
        <v>1</v>
      </c>
      <c r="M12" s="29">
        <f>'TNC Results'!L49</f>
        <v>1</v>
      </c>
      <c r="N12" s="29">
        <f>'TNC Results'!M49</f>
        <v>1</v>
      </c>
      <c r="O12" s="29">
        <f>'TNC Results'!N49</f>
        <v>1</v>
      </c>
      <c r="P12" s="29">
        <f>'TNC Results'!O49</f>
        <v>1</v>
      </c>
      <c r="Q12" s="29">
        <f>'TNC Results'!P49</f>
        <v>1</v>
      </c>
      <c r="R12" s="105">
        <f>'TNC Results'!Q49</f>
        <v>1</v>
      </c>
      <c r="S12" s="25"/>
      <c r="T12" s="25"/>
      <c r="U12" s="25"/>
      <c r="V12" s="25"/>
      <c r="W12" s="25"/>
      <c r="X12" s="25"/>
      <c r="Y12" s="25"/>
      <c r="Z12" s="25"/>
      <c r="AA12" s="25"/>
      <c r="AB12" s="25"/>
      <c r="AC12" s="25"/>
    </row>
    <row r="13" spans="1:41" x14ac:dyDescent="0.25">
      <c r="A13" s="80" t="s">
        <v>268</v>
      </c>
      <c r="B13" s="4" t="s">
        <v>31</v>
      </c>
      <c r="C13" s="29">
        <v>0</v>
      </c>
      <c r="D13" s="29">
        <f>'TNC Results'!C50</f>
        <v>0</v>
      </c>
      <c r="E13" s="29">
        <f>'TNC Results'!D50</f>
        <v>0</v>
      </c>
      <c r="F13" s="29">
        <f>'TNC Results'!E50</f>
        <v>0</v>
      </c>
      <c r="G13" s="29">
        <f>'TNC Results'!F50</f>
        <v>0</v>
      </c>
      <c r="H13" s="29">
        <f>'TNC Results'!G50</f>
        <v>0</v>
      </c>
      <c r="I13" s="29">
        <f>'TNC Results'!H50</f>
        <v>0</v>
      </c>
      <c r="J13" s="29">
        <f>'TNC Results'!I50</f>
        <v>1</v>
      </c>
      <c r="K13" s="29">
        <f>'TNC Results'!J50</f>
        <v>1</v>
      </c>
      <c r="L13" s="29">
        <f>'TNC Results'!K50</f>
        <v>1</v>
      </c>
      <c r="M13" s="29">
        <f>'TNC Results'!L50</f>
        <v>1</v>
      </c>
      <c r="N13" s="29">
        <f>'TNC Results'!M50</f>
        <v>1</v>
      </c>
      <c r="O13" s="29">
        <f>'TNC Results'!N50</f>
        <v>1</v>
      </c>
      <c r="P13" s="29">
        <f>'TNC Results'!O50</f>
        <v>1</v>
      </c>
      <c r="Q13" s="29">
        <f>'TNC Results'!P50</f>
        <v>1</v>
      </c>
      <c r="R13" s="105">
        <f>'TNC Results'!Q50</f>
        <v>1</v>
      </c>
      <c r="S13" s="25"/>
      <c r="T13" s="25"/>
      <c r="U13" s="25"/>
      <c r="V13" s="25"/>
      <c r="W13" s="25"/>
      <c r="X13" s="25"/>
      <c r="Y13" s="25"/>
      <c r="Z13" s="25"/>
      <c r="AA13" s="25"/>
      <c r="AB13" s="25"/>
      <c r="AC13" s="25"/>
    </row>
    <row r="14" spans="1:41" x14ac:dyDescent="0.25">
      <c r="A14" s="80" t="s">
        <v>268</v>
      </c>
      <c r="B14" s="4" t="s">
        <v>32</v>
      </c>
      <c r="C14" s="29">
        <v>0</v>
      </c>
      <c r="D14" s="29">
        <f>'TNC Results'!C51</f>
        <v>0</v>
      </c>
      <c r="E14" s="29">
        <f>'TNC Results'!D51</f>
        <v>0</v>
      </c>
      <c r="F14" s="29">
        <f>'TNC Results'!E51</f>
        <v>0</v>
      </c>
      <c r="G14" s="29">
        <f>'TNC Results'!F51</f>
        <v>0</v>
      </c>
      <c r="H14" s="29">
        <f>'TNC Results'!G51</f>
        <v>0</v>
      </c>
      <c r="I14" s="29">
        <f>'TNC Results'!H51</f>
        <v>0</v>
      </c>
      <c r="J14" s="29">
        <f>'TNC Results'!I51</f>
        <v>0</v>
      </c>
      <c r="K14" s="29">
        <f>'TNC Results'!J51</f>
        <v>1</v>
      </c>
      <c r="L14" s="29">
        <f>'TNC Results'!K51</f>
        <v>1</v>
      </c>
      <c r="M14" s="29">
        <f>'TNC Results'!L51</f>
        <v>1</v>
      </c>
      <c r="N14" s="29">
        <f>'TNC Results'!M51</f>
        <v>1</v>
      </c>
      <c r="O14" s="29">
        <f>'TNC Results'!N51</f>
        <v>1</v>
      </c>
      <c r="P14" s="29">
        <f>'TNC Results'!O51</f>
        <v>1</v>
      </c>
      <c r="Q14" s="29">
        <f>'TNC Results'!P51</f>
        <v>1</v>
      </c>
      <c r="R14" s="105">
        <f>'TNC Results'!Q51</f>
        <v>1</v>
      </c>
      <c r="S14" s="25"/>
      <c r="T14" s="25"/>
      <c r="U14" s="25"/>
      <c r="V14" s="25"/>
      <c r="W14" s="25"/>
      <c r="X14" s="25"/>
      <c r="Y14" s="25"/>
      <c r="Z14" s="25"/>
      <c r="AA14" s="25"/>
      <c r="AB14" s="25"/>
      <c r="AC14" s="25"/>
    </row>
    <row r="15" spans="1:41" x14ac:dyDescent="0.25">
      <c r="A15" s="80" t="s">
        <v>268</v>
      </c>
      <c r="B15" s="4" t="s">
        <v>33</v>
      </c>
      <c r="C15" s="29">
        <v>0</v>
      </c>
      <c r="D15" s="29">
        <f>'TNC Results'!C52</f>
        <v>0</v>
      </c>
      <c r="E15" s="29">
        <f>'TNC Results'!D52</f>
        <v>0</v>
      </c>
      <c r="F15" s="29">
        <f>'TNC Results'!E52</f>
        <v>0</v>
      </c>
      <c r="G15" s="29">
        <f>'TNC Results'!F52</f>
        <v>0</v>
      </c>
      <c r="H15" s="29">
        <f>'TNC Results'!G52</f>
        <v>0</v>
      </c>
      <c r="I15" s="29">
        <f>'TNC Results'!H52</f>
        <v>0</v>
      </c>
      <c r="J15" s="29">
        <f>'TNC Results'!I52</f>
        <v>0</v>
      </c>
      <c r="K15" s="29">
        <f>'TNC Results'!J52</f>
        <v>0</v>
      </c>
      <c r="L15" s="29">
        <f>'TNC Results'!K52</f>
        <v>0</v>
      </c>
      <c r="M15" s="29">
        <f>'TNC Results'!L52</f>
        <v>0</v>
      </c>
      <c r="N15" s="29">
        <f>'TNC Results'!M52</f>
        <v>0</v>
      </c>
      <c r="O15" s="29">
        <f>'TNC Results'!N52</f>
        <v>0</v>
      </c>
      <c r="P15" s="29">
        <f>'TNC Results'!O52</f>
        <v>0</v>
      </c>
      <c r="Q15" s="29">
        <f>'TNC Results'!P52</f>
        <v>0</v>
      </c>
      <c r="R15" s="105">
        <f>'TNC Results'!Q52</f>
        <v>0</v>
      </c>
      <c r="S15" s="25"/>
      <c r="T15" s="25"/>
      <c r="U15" s="25"/>
      <c r="V15" s="25"/>
      <c r="W15" s="25"/>
      <c r="X15" s="25"/>
      <c r="Y15" s="25"/>
      <c r="Z15" s="25"/>
      <c r="AA15" s="25"/>
      <c r="AB15" s="25"/>
      <c r="AC15" s="25"/>
    </row>
    <row r="16" spans="1:41" x14ac:dyDescent="0.25">
      <c r="A16" s="80" t="s">
        <v>268</v>
      </c>
      <c r="B16" s="4" t="s">
        <v>34</v>
      </c>
      <c r="C16" s="29">
        <v>0</v>
      </c>
      <c r="D16" s="29">
        <f>'TNC Results'!C53</f>
        <v>0</v>
      </c>
      <c r="E16" s="29">
        <f>'TNC Results'!D53</f>
        <v>0</v>
      </c>
      <c r="F16" s="29">
        <f>'TNC Results'!E53</f>
        <v>0</v>
      </c>
      <c r="G16" s="29">
        <f>'TNC Results'!F53</f>
        <v>0</v>
      </c>
      <c r="H16" s="29">
        <f>'TNC Results'!G53</f>
        <v>0</v>
      </c>
      <c r="I16" s="29">
        <f>'TNC Results'!H53</f>
        <v>0</v>
      </c>
      <c r="J16" s="29">
        <f>'TNC Results'!I53</f>
        <v>0</v>
      </c>
      <c r="K16" s="29">
        <f>'TNC Results'!J53</f>
        <v>0</v>
      </c>
      <c r="L16" s="29">
        <f>'TNC Results'!K53</f>
        <v>0</v>
      </c>
      <c r="M16" s="29">
        <f>'TNC Results'!L53</f>
        <v>0</v>
      </c>
      <c r="N16" s="29">
        <f>'TNC Results'!M53</f>
        <v>0</v>
      </c>
      <c r="O16" s="29">
        <f>'TNC Results'!N53</f>
        <v>0</v>
      </c>
      <c r="P16" s="29">
        <f>'TNC Results'!O53</f>
        <v>0</v>
      </c>
      <c r="Q16" s="29">
        <f>'TNC Results'!P53</f>
        <v>0</v>
      </c>
      <c r="R16" s="105">
        <f>'TNC Results'!Q53</f>
        <v>0</v>
      </c>
      <c r="S16" s="25"/>
      <c r="T16" s="25"/>
      <c r="U16" s="25"/>
      <c r="V16" s="25"/>
      <c r="W16" s="25"/>
      <c r="X16" s="25"/>
      <c r="Y16" s="25"/>
      <c r="Z16" s="25"/>
      <c r="AA16" s="25"/>
      <c r="AB16" s="25"/>
      <c r="AC16" s="25"/>
    </row>
    <row r="17" spans="1:29" x14ac:dyDescent="0.25">
      <c r="A17" s="80" t="s">
        <v>268</v>
      </c>
      <c r="B17" s="4" t="s">
        <v>35</v>
      </c>
      <c r="C17" s="29">
        <v>0</v>
      </c>
      <c r="D17" s="29">
        <f>'TNC Results'!C54</f>
        <v>0</v>
      </c>
      <c r="E17" s="29">
        <f>'TNC Results'!D54</f>
        <v>0</v>
      </c>
      <c r="F17" s="29">
        <f>'TNC Results'!E54</f>
        <v>0</v>
      </c>
      <c r="G17" s="29">
        <f>'TNC Results'!F54</f>
        <v>0</v>
      </c>
      <c r="H17" s="29">
        <f>'TNC Results'!G54</f>
        <v>0</v>
      </c>
      <c r="I17" s="29">
        <f>'TNC Results'!H54</f>
        <v>1</v>
      </c>
      <c r="J17" s="29">
        <f>'TNC Results'!I54</f>
        <v>1</v>
      </c>
      <c r="K17" s="29">
        <f>'TNC Results'!J54</f>
        <v>1</v>
      </c>
      <c r="L17" s="29">
        <f>'TNC Results'!K54</f>
        <v>2</v>
      </c>
      <c r="M17" s="29">
        <f>'TNC Results'!L54</f>
        <v>2</v>
      </c>
      <c r="N17" s="29">
        <f>'TNC Results'!M54</f>
        <v>2</v>
      </c>
      <c r="O17" s="29">
        <f>'TNC Results'!N54</f>
        <v>2</v>
      </c>
      <c r="P17" s="29">
        <f>'TNC Results'!O54</f>
        <v>2</v>
      </c>
      <c r="Q17" s="29">
        <f>'TNC Results'!P54</f>
        <v>2</v>
      </c>
      <c r="R17" s="105">
        <f>'TNC Results'!Q54</f>
        <v>2</v>
      </c>
      <c r="S17" s="25"/>
      <c r="T17" s="25"/>
      <c r="U17" s="25"/>
      <c r="V17" s="25"/>
      <c r="W17" s="25"/>
      <c r="X17" s="25"/>
      <c r="Y17" s="25"/>
      <c r="Z17" s="25"/>
      <c r="AA17" s="25"/>
      <c r="AB17" s="25"/>
      <c r="AC17" s="25"/>
    </row>
    <row r="18" spans="1:29" x14ac:dyDescent="0.25">
      <c r="A18" s="80" t="s">
        <v>268</v>
      </c>
      <c r="B18" s="4" t="s">
        <v>36</v>
      </c>
      <c r="C18" s="29">
        <v>0</v>
      </c>
      <c r="D18" s="29">
        <f>'TNC Results'!C55</f>
        <v>0</v>
      </c>
      <c r="E18" s="29">
        <f>'TNC Results'!D55</f>
        <v>0</v>
      </c>
      <c r="F18" s="29">
        <f>'TNC Results'!E55</f>
        <v>0</v>
      </c>
      <c r="G18" s="29">
        <f>'TNC Results'!F55</f>
        <v>0</v>
      </c>
      <c r="H18" s="29">
        <f>'TNC Results'!G55</f>
        <v>0</v>
      </c>
      <c r="I18" s="29">
        <f>'TNC Results'!H55</f>
        <v>0</v>
      </c>
      <c r="J18" s="29">
        <f>'TNC Results'!I55</f>
        <v>1</v>
      </c>
      <c r="K18" s="29">
        <f>'TNC Results'!J55</f>
        <v>1</v>
      </c>
      <c r="L18" s="29">
        <f>'TNC Results'!K55</f>
        <v>1</v>
      </c>
      <c r="M18" s="29">
        <f>'TNC Results'!L55</f>
        <v>1</v>
      </c>
      <c r="N18" s="29">
        <f>'TNC Results'!M55</f>
        <v>1</v>
      </c>
      <c r="O18" s="29">
        <f>'TNC Results'!N55</f>
        <v>1</v>
      </c>
      <c r="P18" s="29">
        <f>'TNC Results'!O55</f>
        <v>1</v>
      </c>
      <c r="Q18" s="29">
        <f>'TNC Results'!P55</f>
        <v>1</v>
      </c>
      <c r="R18" s="105">
        <f>'TNC Results'!Q55</f>
        <v>1</v>
      </c>
      <c r="S18" s="25"/>
      <c r="T18" s="25"/>
      <c r="U18" s="25"/>
      <c r="V18" s="25"/>
      <c r="W18" s="25"/>
      <c r="X18" s="25"/>
      <c r="Y18" s="25"/>
      <c r="Z18" s="25"/>
      <c r="AA18" s="25"/>
      <c r="AB18" s="25"/>
      <c r="AC18" s="25"/>
    </row>
    <row r="19" spans="1:29" x14ac:dyDescent="0.25">
      <c r="A19" s="80" t="s">
        <v>268</v>
      </c>
      <c r="B19" s="4" t="s">
        <v>37</v>
      </c>
      <c r="C19" s="29">
        <v>0</v>
      </c>
      <c r="D19" s="29">
        <f>'TNC Results'!C56</f>
        <v>0</v>
      </c>
      <c r="E19" s="29">
        <f>'TNC Results'!D56</f>
        <v>0</v>
      </c>
      <c r="F19" s="29">
        <f>'TNC Results'!E56</f>
        <v>0</v>
      </c>
      <c r="G19" s="29">
        <f>'TNC Results'!F56</f>
        <v>0</v>
      </c>
      <c r="H19" s="29">
        <f>'TNC Results'!G56</f>
        <v>0</v>
      </c>
      <c r="I19" s="29">
        <f>'TNC Results'!H56</f>
        <v>0</v>
      </c>
      <c r="J19" s="29">
        <f>'TNC Results'!I56</f>
        <v>0</v>
      </c>
      <c r="K19" s="29">
        <f>'TNC Results'!J56</f>
        <v>0</v>
      </c>
      <c r="L19" s="29">
        <f>'TNC Results'!K56</f>
        <v>0</v>
      </c>
      <c r="M19" s="29">
        <f>'TNC Results'!L56</f>
        <v>0</v>
      </c>
      <c r="N19" s="29">
        <f>'TNC Results'!M56</f>
        <v>0</v>
      </c>
      <c r="O19" s="29">
        <f>'TNC Results'!N56</f>
        <v>0</v>
      </c>
      <c r="P19" s="29">
        <f>'TNC Results'!O56</f>
        <v>0</v>
      </c>
      <c r="Q19" s="29">
        <f>'TNC Results'!P56</f>
        <v>0</v>
      </c>
      <c r="R19" s="105">
        <f>'TNC Results'!Q56</f>
        <v>0</v>
      </c>
      <c r="S19" s="25"/>
      <c r="T19" s="25"/>
      <c r="U19" s="25"/>
      <c r="V19" s="25"/>
      <c r="W19" s="25"/>
      <c r="X19" s="25"/>
      <c r="Y19" s="25"/>
      <c r="Z19" s="25"/>
      <c r="AA19" s="25"/>
      <c r="AB19" s="25"/>
      <c r="AC19" s="25"/>
    </row>
    <row r="20" spans="1:29" x14ac:dyDescent="0.25">
      <c r="A20" s="80" t="s">
        <v>268</v>
      </c>
      <c r="B20" s="4" t="s">
        <v>38</v>
      </c>
      <c r="C20" s="29">
        <v>0</v>
      </c>
      <c r="D20" s="29">
        <f>'TNC Results'!C57</f>
        <v>0</v>
      </c>
      <c r="E20" s="29">
        <f>'TNC Results'!D57</f>
        <v>0</v>
      </c>
      <c r="F20" s="29">
        <f>'TNC Results'!E57</f>
        <v>0</v>
      </c>
      <c r="G20" s="29">
        <f>'TNC Results'!F57</f>
        <v>0</v>
      </c>
      <c r="H20" s="29">
        <f>'TNC Results'!G57</f>
        <v>0</v>
      </c>
      <c r="I20" s="29">
        <f>'TNC Results'!H57</f>
        <v>0</v>
      </c>
      <c r="J20" s="29">
        <f>'TNC Results'!I57</f>
        <v>0</v>
      </c>
      <c r="K20" s="29">
        <f>'TNC Results'!J57</f>
        <v>0</v>
      </c>
      <c r="L20" s="29">
        <f>'TNC Results'!K57</f>
        <v>0</v>
      </c>
      <c r="M20" s="29">
        <f>'TNC Results'!L57</f>
        <v>0</v>
      </c>
      <c r="N20" s="29">
        <f>'TNC Results'!M57</f>
        <v>0</v>
      </c>
      <c r="O20" s="29">
        <f>'TNC Results'!N57</f>
        <v>0</v>
      </c>
      <c r="P20" s="29">
        <f>'TNC Results'!O57</f>
        <v>0</v>
      </c>
      <c r="Q20" s="29">
        <f>'TNC Results'!P57</f>
        <v>0</v>
      </c>
      <c r="R20" s="105">
        <f>'TNC Results'!Q57</f>
        <v>0</v>
      </c>
      <c r="S20" s="25"/>
      <c r="T20" s="25"/>
      <c r="U20" s="25"/>
      <c r="V20" s="25"/>
      <c r="W20" s="25"/>
      <c r="X20" s="25"/>
      <c r="Y20" s="25"/>
      <c r="Z20" s="25"/>
      <c r="AA20" s="25"/>
      <c r="AB20" s="25"/>
      <c r="AC20" s="25"/>
    </row>
    <row r="21" spans="1:29" x14ac:dyDescent="0.25">
      <c r="A21" s="80" t="s">
        <v>268</v>
      </c>
      <c r="B21" s="4" t="s">
        <v>39</v>
      </c>
      <c r="C21" s="29">
        <v>0</v>
      </c>
      <c r="D21" s="29">
        <f>'TNC Results'!C58</f>
        <v>0</v>
      </c>
      <c r="E21" s="29">
        <f>'TNC Results'!D58</f>
        <v>0</v>
      </c>
      <c r="F21" s="29">
        <f>'TNC Results'!E58</f>
        <v>0</v>
      </c>
      <c r="G21" s="29">
        <f>'TNC Results'!F58</f>
        <v>0</v>
      </c>
      <c r="H21" s="29">
        <f>'TNC Results'!G58</f>
        <v>0</v>
      </c>
      <c r="I21" s="29">
        <f>'TNC Results'!H58</f>
        <v>0</v>
      </c>
      <c r="J21" s="29">
        <f>'TNC Results'!I58</f>
        <v>0</v>
      </c>
      <c r="K21" s="29">
        <f>'TNC Results'!J58</f>
        <v>0</v>
      </c>
      <c r="L21" s="29">
        <f>'TNC Results'!K58</f>
        <v>0</v>
      </c>
      <c r="M21" s="29">
        <f>'TNC Results'!L58</f>
        <v>0</v>
      </c>
      <c r="N21" s="29">
        <f>'TNC Results'!M58</f>
        <v>0</v>
      </c>
      <c r="O21" s="29">
        <f>'TNC Results'!N58</f>
        <v>0</v>
      </c>
      <c r="P21" s="29">
        <f>'TNC Results'!O58</f>
        <v>0</v>
      </c>
      <c r="Q21" s="29">
        <f>'TNC Results'!P58</f>
        <v>0</v>
      </c>
      <c r="R21" s="105">
        <f>'TNC Results'!Q58</f>
        <v>0</v>
      </c>
      <c r="S21" s="25"/>
      <c r="T21" s="25"/>
      <c r="U21" s="25"/>
      <c r="V21" s="25"/>
      <c r="W21" s="25"/>
      <c r="X21" s="25"/>
      <c r="Y21" s="25"/>
      <c r="Z21" s="25"/>
      <c r="AA21" s="25"/>
      <c r="AB21" s="25"/>
      <c r="AC21" s="25"/>
    </row>
    <row r="22" spans="1:29" x14ac:dyDescent="0.25">
      <c r="A22" s="80" t="s">
        <v>268</v>
      </c>
      <c r="B22" s="4" t="s">
        <v>40</v>
      </c>
      <c r="C22" s="29">
        <v>0</v>
      </c>
      <c r="D22" s="29">
        <f>'TNC Results'!C59</f>
        <v>0</v>
      </c>
      <c r="E22" s="29">
        <f>'TNC Results'!D59</f>
        <v>0</v>
      </c>
      <c r="F22" s="29">
        <f>'TNC Results'!E59</f>
        <v>0</v>
      </c>
      <c r="G22" s="29">
        <f>'TNC Results'!F59</f>
        <v>0</v>
      </c>
      <c r="H22" s="29">
        <f>'TNC Results'!G59</f>
        <v>0</v>
      </c>
      <c r="I22" s="29">
        <f>'TNC Results'!H59</f>
        <v>0</v>
      </c>
      <c r="J22" s="29">
        <f>'TNC Results'!I59</f>
        <v>0</v>
      </c>
      <c r="K22" s="29">
        <f>'TNC Results'!J59</f>
        <v>0</v>
      </c>
      <c r="L22" s="29">
        <f>'TNC Results'!K59</f>
        <v>0</v>
      </c>
      <c r="M22" s="29">
        <f>'TNC Results'!L59</f>
        <v>0</v>
      </c>
      <c r="N22" s="29">
        <f>'TNC Results'!M59</f>
        <v>0</v>
      </c>
      <c r="O22" s="29">
        <f>'TNC Results'!N59</f>
        <v>0</v>
      </c>
      <c r="P22" s="29">
        <f>'TNC Results'!O59</f>
        <v>0</v>
      </c>
      <c r="Q22" s="29">
        <f>'TNC Results'!P59</f>
        <v>0</v>
      </c>
      <c r="R22" s="105">
        <f>'TNC Results'!Q59</f>
        <v>0</v>
      </c>
      <c r="S22" s="25"/>
      <c r="T22" s="25"/>
      <c r="U22" s="25"/>
      <c r="V22" s="25"/>
      <c r="W22" s="25"/>
      <c r="X22" s="25"/>
      <c r="Y22" s="25"/>
      <c r="Z22" s="25"/>
      <c r="AA22" s="25"/>
      <c r="AB22" s="25"/>
      <c r="AC22" s="25"/>
    </row>
    <row r="23" spans="1:29" x14ac:dyDescent="0.25">
      <c r="A23" s="80" t="s">
        <v>268</v>
      </c>
      <c r="B23" s="4" t="s">
        <v>41</v>
      </c>
      <c r="C23" s="29">
        <v>0</v>
      </c>
      <c r="D23" s="29">
        <f>'TNC Results'!C60</f>
        <v>0</v>
      </c>
      <c r="E23" s="29">
        <f>'TNC Results'!D60</f>
        <v>0</v>
      </c>
      <c r="F23" s="29">
        <f>'TNC Results'!E60</f>
        <v>0</v>
      </c>
      <c r="G23" s="29">
        <f>'TNC Results'!F60</f>
        <v>0</v>
      </c>
      <c r="H23" s="29">
        <f>'TNC Results'!G60</f>
        <v>1</v>
      </c>
      <c r="I23" s="29">
        <f>'TNC Results'!H60</f>
        <v>1</v>
      </c>
      <c r="J23" s="29">
        <f>'TNC Results'!I60</f>
        <v>1</v>
      </c>
      <c r="K23" s="29">
        <f>'TNC Results'!J60</f>
        <v>2</v>
      </c>
      <c r="L23" s="29">
        <f>'TNC Results'!K60</f>
        <v>2</v>
      </c>
      <c r="M23" s="29">
        <f>'TNC Results'!L60</f>
        <v>3</v>
      </c>
      <c r="N23" s="29">
        <f>'TNC Results'!M60</f>
        <v>3</v>
      </c>
      <c r="O23" s="29">
        <f>'TNC Results'!N60</f>
        <v>3</v>
      </c>
      <c r="P23" s="29">
        <f>'TNC Results'!O60</f>
        <v>3</v>
      </c>
      <c r="Q23" s="29">
        <f>'TNC Results'!P60</f>
        <v>3</v>
      </c>
      <c r="R23" s="105">
        <f>'TNC Results'!Q60</f>
        <v>3</v>
      </c>
      <c r="S23" s="25"/>
      <c r="T23" s="25"/>
      <c r="U23" s="25"/>
      <c r="V23" s="25"/>
      <c r="W23" s="25"/>
      <c r="X23" s="25"/>
      <c r="Y23" s="25"/>
      <c r="Z23" s="25"/>
      <c r="AA23" s="25"/>
      <c r="AB23" s="25"/>
      <c r="AC23" s="25"/>
    </row>
    <row r="24" spans="1:29" x14ac:dyDescent="0.25">
      <c r="A24" s="80" t="s">
        <v>268</v>
      </c>
      <c r="B24" s="4" t="s">
        <v>42</v>
      </c>
      <c r="C24" s="29">
        <v>0</v>
      </c>
      <c r="D24" s="29">
        <f>'TNC Results'!C61</f>
        <v>0</v>
      </c>
      <c r="E24" s="29">
        <f>'TNC Results'!D61</f>
        <v>0</v>
      </c>
      <c r="F24" s="29">
        <f>'TNC Results'!E61</f>
        <v>0</v>
      </c>
      <c r="G24" s="29">
        <f>'TNC Results'!F61</f>
        <v>0</v>
      </c>
      <c r="H24" s="29">
        <f>'TNC Results'!G61</f>
        <v>0</v>
      </c>
      <c r="I24" s="29">
        <f>'TNC Results'!H61</f>
        <v>0</v>
      </c>
      <c r="J24" s="29">
        <f>'TNC Results'!I61</f>
        <v>0</v>
      </c>
      <c r="K24" s="29">
        <f>'TNC Results'!J61</f>
        <v>0</v>
      </c>
      <c r="L24" s="29">
        <f>'TNC Results'!K61</f>
        <v>0</v>
      </c>
      <c r="M24" s="29">
        <f>'TNC Results'!L61</f>
        <v>0</v>
      </c>
      <c r="N24" s="29">
        <f>'TNC Results'!M61</f>
        <v>0</v>
      </c>
      <c r="O24" s="29">
        <f>'TNC Results'!N61</f>
        <v>0</v>
      </c>
      <c r="P24" s="29">
        <f>'TNC Results'!O61</f>
        <v>0</v>
      </c>
      <c r="Q24" s="29">
        <f>'TNC Results'!P61</f>
        <v>0</v>
      </c>
      <c r="R24" s="105">
        <f>'TNC Results'!Q61</f>
        <v>0</v>
      </c>
      <c r="S24" s="25"/>
      <c r="T24" s="25"/>
      <c r="U24" s="25"/>
      <c r="V24" s="25"/>
      <c r="W24" s="25"/>
      <c r="X24" s="25"/>
      <c r="Y24" s="25"/>
      <c r="Z24" s="25"/>
      <c r="AA24" s="25"/>
      <c r="AB24" s="25"/>
      <c r="AC24" s="25"/>
    </row>
    <row r="25" spans="1:29" x14ac:dyDescent="0.25">
      <c r="A25" s="80" t="s">
        <v>268</v>
      </c>
      <c r="B25" s="4" t="s">
        <v>43</v>
      </c>
      <c r="C25" s="29">
        <v>0</v>
      </c>
      <c r="D25" s="29">
        <f>'TNC Results'!C62</f>
        <v>0</v>
      </c>
      <c r="E25" s="29">
        <f>'TNC Results'!D62</f>
        <v>0</v>
      </c>
      <c r="F25" s="29">
        <f>'TNC Results'!E62</f>
        <v>0</v>
      </c>
      <c r="G25" s="29">
        <f>'TNC Results'!F62</f>
        <v>0</v>
      </c>
      <c r="H25" s="29">
        <f>'TNC Results'!G62</f>
        <v>0</v>
      </c>
      <c r="I25" s="29">
        <f>'TNC Results'!H62</f>
        <v>0</v>
      </c>
      <c r="J25" s="29">
        <f>'TNC Results'!I62</f>
        <v>1</v>
      </c>
      <c r="K25" s="29">
        <f>'TNC Results'!J62</f>
        <v>1</v>
      </c>
      <c r="L25" s="29">
        <f>'TNC Results'!K62</f>
        <v>1</v>
      </c>
      <c r="M25" s="29">
        <f>'TNC Results'!L62</f>
        <v>1</v>
      </c>
      <c r="N25" s="29">
        <f>'TNC Results'!M62</f>
        <v>1</v>
      </c>
      <c r="O25" s="29">
        <f>'TNC Results'!N62</f>
        <v>1</v>
      </c>
      <c r="P25" s="29">
        <f>'TNC Results'!O62</f>
        <v>1</v>
      </c>
      <c r="Q25" s="29">
        <f>'TNC Results'!P62</f>
        <v>1</v>
      </c>
      <c r="R25" s="105">
        <f>'TNC Results'!Q62</f>
        <v>1</v>
      </c>
      <c r="S25" s="25"/>
      <c r="T25" s="25"/>
      <c r="U25" s="25"/>
      <c r="V25" s="25"/>
      <c r="W25" s="25"/>
      <c r="X25" s="25"/>
      <c r="Y25" s="25"/>
      <c r="Z25" s="25"/>
      <c r="AA25" s="25"/>
      <c r="AB25" s="25"/>
      <c r="AC25" s="25"/>
    </row>
    <row r="26" spans="1:29" x14ac:dyDescent="0.25">
      <c r="A26" s="80" t="s">
        <v>268</v>
      </c>
      <c r="B26" s="4" t="s">
        <v>44</v>
      </c>
      <c r="C26" s="29">
        <v>0</v>
      </c>
      <c r="D26" s="29">
        <f>'TNC Results'!C63</f>
        <v>0</v>
      </c>
      <c r="E26" s="29">
        <f>'TNC Results'!D63</f>
        <v>0</v>
      </c>
      <c r="F26" s="29">
        <f>'TNC Results'!E63</f>
        <v>0</v>
      </c>
      <c r="G26" s="29">
        <f>'TNC Results'!F63</f>
        <v>0</v>
      </c>
      <c r="H26" s="29">
        <f>'TNC Results'!G63</f>
        <v>0</v>
      </c>
      <c r="I26" s="29">
        <f>'TNC Results'!H63</f>
        <v>0</v>
      </c>
      <c r="J26" s="29">
        <f>'TNC Results'!I63</f>
        <v>0</v>
      </c>
      <c r="K26" s="29">
        <f>'TNC Results'!J63</f>
        <v>1</v>
      </c>
      <c r="L26" s="29">
        <f>'TNC Results'!K63</f>
        <v>1</v>
      </c>
      <c r="M26" s="29">
        <f>'TNC Results'!L63</f>
        <v>1</v>
      </c>
      <c r="N26" s="29">
        <f>'TNC Results'!M63</f>
        <v>1</v>
      </c>
      <c r="O26" s="29">
        <f>'TNC Results'!N63</f>
        <v>1</v>
      </c>
      <c r="P26" s="29">
        <f>'TNC Results'!O63</f>
        <v>1</v>
      </c>
      <c r="Q26" s="29">
        <f>'TNC Results'!P63</f>
        <v>1</v>
      </c>
      <c r="R26" s="105">
        <f>'TNC Results'!Q63</f>
        <v>1</v>
      </c>
      <c r="S26" s="25"/>
      <c r="T26" s="25"/>
      <c r="U26" s="25"/>
      <c r="V26" s="25"/>
      <c r="W26" s="25"/>
      <c r="X26" s="25"/>
      <c r="Y26" s="25"/>
      <c r="Z26" s="25"/>
      <c r="AA26" s="25"/>
      <c r="AB26" s="25"/>
      <c r="AC26" s="25"/>
    </row>
    <row r="27" spans="1:29" x14ac:dyDescent="0.25">
      <c r="A27" s="80" t="s">
        <v>268</v>
      </c>
      <c r="B27" s="4" t="s">
        <v>45</v>
      </c>
      <c r="C27" s="29">
        <v>0</v>
      </c>
      <c r="D27" s="29">
        <f>'TNC Results'!C64</f>
        <v>0</v>
      </c>
      <c r="E27" s="29">
        <f>'TNC Results'!D64</f>
        <v>0</v>
      </c>
      <c r="F27" s="29">
        <f>'TNC Results'!E64</f>
        <v>0</v>
      </c>
      <c r="G27" s="29">
        <f>'TNC Results'!F64</f>
        <v>0</v>
      </c>
      <c r="H27" s="29">
        <f>'TNC Results'!G64</f>
        <v>0</v>
      </c>
      <c r="I27" s="29">
        <f>'TNC Results'!H64</f>
        <v>0</v>
      </c>
      <c r="J27" s="29">
        <f>'TNC Results'!I64</f>
        <v>0</v>
      </c>
      <c r="K27" s="29">
        <f>'TNC Results'!J64</f>
        <v>0</v>
      </c>
      <c r="L27" s="29">
        <f>'TNC Results'!K64</f>
        <v>0</v>
      </c>
      <c r="M27" s="29">
        <f>'TNC Results'!L64</f>
        <v>0</v>
      </c>
      <c r="N27" s="29">
        <f>'TNC Results'!M64</f>
        <v>0</v>
      </c>
      <c r="O27" s="29">
        <f>'TNC Results'!N64</f>
        <v>0</v>
      </c>
      <c r="P27" s="29">
        <f>'TNC Results'!O64</f>
        <v>0</v>
      </c>
      <c r="Q27" s="29">
        <f>'TNC Results'!P64</f>
        <v>0</v>
      </c>
      <c r="R27" s="105">
        <f>'TNC Results'!Q64</f>
        <v>0</v>
      </c>
      <c r="S27" s="25"/>
      <c r="T27" s="25"/>
      <c r="U27" s="25"/>
      <c r="V27" s="25"/>
      <c r="W27" s="25"/>
      <c r="X27" s="25"/>
      <c r="Y27" s="25"/>
      <c r="Z27" s="25"/>
      <c r="AA27" s="25"/>
      <c r="AB27" s="25"/>
      <c r="AC27" s="25"/>
    </row>
    <row r="28" spans="1:29" x14ac:dyDescent="0.25">
      <c r="A28" s="80" t="s">
        <v>268</v>
      </c>
      <c r="B28" s="4" t="s">
        <v>46</v>
      </c>
      <c r="C28" s="29">
        <v>0</v>
      </c>
      <c r="D28" s="29">
        <f>'TNC Results'!C65</f>
        <v>0</v>
      </c>
      <c r="E28" s="29">
        <f>'TNC Results'!D65</f>
        <v>0</v>
      </c>
      <c r="F28" s="29">
        <f>'TNC Results'!E65</f>
        <v>0</v>
      </c>
      <c r="G28" s="29">
        <f>'TNC Results'!F65</f>
        <v>0</v>
      </c>
      <c r="H28" s="29">
        <f>'TNC Results'!G65</f>
        <v>1</v>
      </c>
      <c r="I28" s="29">
        <f>'TNC Results'!H65</f>
        <v>1</v>
      </c>
      <c r="J28" s="29">
        <f>'TNC Results'!I65</f>
        <v>2</v>
      </c>
      <c r="K28" s="29">
        <f>'TNC Results'!J65</f>
        <v>3</v>
      </c>
      <c r="L28" s="29">
        <f>'TNC Results'!K65</f>
        <v>4</v>
      </c>
      <c r="M28" s="29">
        <f>'TNC Results'!L65</f>
        <v>4</v>
      </c>
      <c r="N28" s="29">
        <f>'TNC Results'!M65</f>
        <v>4</v>
      </c>
      <c r="O28" s="29">
        <f>'TNC Results'!N65</f>
        <v>4</v>
      </c>
      <c r="P28" s="29">
        <f>'TNC Results'!O65</f>
        <v>4</v>
      </c>
      <c r="Q28" s="29">
        <f>'TNC Results'!P65</f>
        <v>5</v>
      </c>
      <c r="R28" s="105">
        <f>'TNC Results'!Q65</f>
        <v>5</v>
      </c>
      <c r="S28" s="25"/>
      <c r="T28" s="25"/>
      <c r="U28" s="25"/>
      <c r="V28" s="25"/>
      <c r="W28" s="25"/>
      <c r="X28" s="25"/>
      <c r="Y28" s="25"/>
      <c r="Z28" s="25"/>
      <c r="AA28" s="25"/>
      <c r="AB28" s="25"/>
      <c r="AC28" s="25"/>
    </row>
    <row r="29" spans="1:29" x14ac:dyDescent="0.25">
      <c r="A29" s="80" t="s">
        <v>268</v>
      </c>
      <c r="B29" s="4" t="s">
        <v>47</v>
      </c>
      <c r="C29" s="29">
        <v>0</v>
      </c>
      <c r="D29" s="29">
        <f>'TNC Results'!C66</f>
        <v>0</v>
      </c>
      <c r="E29" s="29">
        <f>'TNC Results'!D66</f>
        <v>0</v>
      </c>
      <c r="F29" s="29">
        <f>'TNC Results'!E66</f>
        <v>0</v>
      </c>
      <c r="G29" s="29">
        <f>'TNC Results'!F66</f>
        <v>0</v>
      </c>
      <c r="H29" s="29">
        <f>'TNC Results'!G66</f>
        <v>0</v>
      </c>
      <c r="I29" s="29">
        <f>'TNC Results'!H66</f>
        <v>0</v>
      </c>
      <c r="J29" s="29">
        <f>'TNC Results'!I66</f>
        <v>0</v>
      </c>
      <c r="K29" s="29">
        <f>'TNC Results'!J66</f>
        <v>1</v>
      </c>
      <c r="L29" s="29">
        <f>'TNC Results'!K66</f>
        <v>1</v>
      </c>
      <c r="M29" s="29">
        <f>'TNC Results'!L66</f>
        <v>1</v>
      </c>
      <c r="N29" s="29">
        <f>'TNC Results'!M66</f>
        <v>1</v>
      </c>
      <c r="O29" s="29">
        <f>'TNC Results'!N66</f>
        <v>1</v>
      </c>
      <c r="P29" s="29">
        <f>'TNC Results'!O66</f>
        <v>1</v>
      </c>
      <c r="Q29" s="29">
        <f>'TNC Results'!P66</f>
        <v>1</v>
      </c>
      <c r="R29" s="105">
        <f>'TNC Results'!Q66</f>
        <v>1</v>
      </c>
      <c r="S29" s="25"/>
      <c r="T29" s="25"/>
      <c r="U29" s="25"/>
      <c r="V29" s="25"/>
      <c r="W29" s="25"/>
      <c r="X29" s="25"/>
      <c r="Y29" s="25"/>
      <c r="Z29" s="25"/>
      <c r="AA29" s="25"/>
      <c r="AB29" s="25"/>
      <c r="AC29" s="25"/>
    </row>
    <row r="30" spans="1:29" x14ac:dyDescent="0.25">
      <c r="A30" s="80" t="s">
        <v>268</v>
      </c>
      <c r="B30" s="4" t="s">
        <v>48</v>
      </c>
      <c r="C30" s="29">
        <v>0</v>
      </c>
      <c r="D30" s="29">
        <f>'TNC Results'!C67</f>
        <v>0</v>
      </c>
      <c r="E30" s="29">
        <f>'TNC Results'!D67</f>
        <v>0</v>
      </c>
      <c r="F30" s="29">
        <f>'TNC Results'!E67</f>
        <v>0</v>
      </c>
      <c r="G30" s="29">
        <f>'TNC Results'!F67</f>
        <v>0</v>
      </c>
      <c r="H30" s="29">
        <f>'TNC Results'!G67</f>
        <v>0</v>
      </c>
      <c r="I30" s="29">
        <f>'TNC Results'!H67</f>
        <v>1</v>
      </c>
      <c r="J30" s="29">
        <f>'TNC Results'!I67</f>
        <v>1</v>
      </c>
      <c r="K30" s="29">
        <f>'TNC Results'!J67</f>
        <v>1</v>
      </c>
      <c r="L30" s="29">
        <f>'TNC Results'!K67</f>
        <v>1</v>
      </c>
      <c r="M30" s="29">
        <f>'TNC Results'!L67</f>
        <v>1</v>
      </c>
      <c r="N30" s="29">
        <f>'TNC Results'!M67</f>
        <v>1</v>
      </c>
      <c r="O30" s="29">
        <f>'TNC Results'!N67</f>
        <v>1</v>
      </c>
      <c r="P30" s="29">
        <f>'TNC Results'!O67</f>
        <v>1</v>
      </c>
      <c r="Q30" s="29">
        <f>'TNC Results'!P67</f>
        <v>1</v>
      </c>
      <c r="R30" s="105">
        <f>'TNC Results'!Q67</f>
        <v>2</v>
      </c>
      <c r="S30" s="25"/>
      <c r="T30" s="25"/>
      <c r="U30" s="25"/>
      <c r="V30" s="25"/>
      <c r="W30" s="25"/>
      <c r="X30" s="25"/>
      <c r="Y30" s="25"/>
      <c r="Z30" s="25"/>
      <c r="AA30" s="25"/>
      <c r="AB30" s="25"/>
      <c r="AC30" s="25"/>
    </row>
    <row r="31" spans="1:29" x14ac:dyDescent="0.25">
      <c r="A31" s="80" t="s">
        <v>268</v>
      </c>
      <c r="B31" s="4" t="s">
        <v>49</v>
      </c>
      <c r="C31" s="29">
        <v>0</v>
      </c>
      <c r="D31" s="29">
        <f>'TNC Results'!C68</f>
        <v>0</v>
      </c>
      <c r="E31" s="29">
        <f>'TNC Results'!D68</f>
        <v>0</v>
      </c>
      <c r="F31" s="29">
        <f>'TNC Results'!E68</f>
        <v>0</v>
      </c>
      <c r="G31" s="29">
        <f>'TNC Results'!F68</f>
        <v>0</v>
      </c>
      <c r="H31" s="29">
        <f>'TNC Results'!G68</f>
        <v>0</v>
      </c>
      <c r="I31" s="29">
        <f>'TNC Results'!H68</f>
        <v>0</v>
      </c>
      <c r="J31" s="29">
        <f>'TNC Results'!I68</f>
        <v>0</v>
      </c>
      <c r="K31" s="29">
        <f>'TNC Results'!J68</f>
        <v>0</v>
      </c>
      <c r="L31" s="29">
        <f>'TNC Results'!K68</f>
        <v>0</v>
      </c>
      <c r="M31" s="29">
        <f>'TNC Results'!L68</f>
        <v>0</v>
      </c>
      <c r="N31" s="29">
        <f>'TNC Results'!M68</f>
        <v>0</v>
      </c>
      <c r="O31" s="29">
        <f>'TNC Results'!N68</f>
        <v>0</v>
      </c>
      <c r="P31" s="29">
        <f>'TNC Results'!O68</f>
        <v>0</v>
      </c>
      <c r="Q31" s="29">
        <f>'TNC Results'!P68</f>
        <v>0</v>
      </c>
      <c r="R31" s="105">
        <f>'TNC Results'!Q68</f>
        <v>0</v>
      </c>
      <c r="S31" s="25"/>
      <c r="T31" s="25"/>
      <c r="U31" s="25"/>
      <c r="V31" s="25"/>
      <c r="W31" s="25"/>
      <c r="X31" s="25"/>
      <c r="Y31" s="25"/>
      <c r="Z31" s="25"/>
      <c r="AA31" s="25"/>
      <c r="AB31" s="25"/>
      <c r="AC31" s="25"/>
    </row>
    <row r="32" spans="1:29" x14ac:dyDescent="0.25">
      <c r="A32" s="80" t="s">
        <v>268</v>
      </c>
      <c r="B32" s="4" t="s">
        <v>50</v>
      </c>
      <c r="C32" s="29">
        <v>0</v>
      </c>
      <c r="D32" s="29">
        <f>'TNC Results'!C69</f>
        <v>0</v>
      </c>
      <c r="E32" s="29">
        <f>'TNC Results'!D69</f>
        <v>0</v>
      </c>
      <c r="F32" s="29">
        <f>'TNC Results'!E69</f>
        <v>0</v>
      </c>
      <c r="G32" s="29">
        <f>'TNC Results'!F69</f>
        <v>1</v>
      </c>
      <c r="H32" s="29">
        <f>'TNC Results'!G69</f>
        <v>1</v>
      </c>
      <c r="I32" s="29">
        <f>'TNC Results'!H69</f>
        <v>2</v>
      </c>
      <c r="J32" s="29">
        <f>'TNC Results'!I69</f>
        <v>4</v>
      </c>
      <c r="K32" s="29">
        <f>'TNC Results'!J69</f>
        <v>6</v>
      </c>
      <c r="L32" s="29">
        <f>'TNC Results'!K69</f>
        <v>7</v>
      </c>
      <c r="M32" s="29">
        <f>'TNC Results'!L69</f>
        <v>9</v>
      </c>
      <c r="N32" s="29">
        <f>'TNC Results'!M69</f>
        <v>9</v>
      </c>
      <c r="O32" s="29">
        <f>'TNC Results'!N69</f>
        <v>9</v>
      </c>
      <c r="P32" s="29">
        <f>'TNC Results'!O69</f>
        <v>9</v>
      </c>
      <c r="Q32" s="29">
        <f>'TNC Results'!P69</f>
        <v>9</v>
      </c>
      <c r="R32" s="105">
        <f>'TNC Results'!Q69</f>
        <v>10</v>
      </c>
      <c r="S32" s="25"/>
      <c r="T32" s="25"/>
      <c r="U32" s="25"/>
      <c r="V32" s="25"/>
      <c r="W32" s="25"/>
      <c r="X32" s="25"/>
      <c r="Y32" s="25"/>
      <c r="Z32" s="25"/>
      <c r="AA32" s="25"/>
      <c r="AB32" s="25"/>
      <c r="AC32" s="25"/>
    </row>
    <row r="33" spans="1:29" x14ac:dyDescent="0.25">
      <c r="A33" s="80" t="s">
        <v>268</v>
      </c>
      <c r="B33" s="4" t="s">
        <v>51</v>
      </c>
      <c r="C33" s="29">
        <v>0</v>
      </c>
      <c r="D33" s="29">
        <f>'TNC Results'!C70</f>
        <v>0</v>
      </c>
      <c r="E33" s="29">
        <f>'TNC Results'!D70</f>
        <v>0</v>
      </c>
      <c r="F33" s="29">
        <f>'TNC Results'!E70</f>
        <v>0</v>
      </c>
      <c r="G33" s="29">
        <f>'TNC Results'!F70</f>
        <v>0</v>
      </c>
      <c r="H33" s="29">
        <f>'TNC Results'!G70</f>
        <v>0</v>
      </c>
      <c r="I33" s="29">
        <f>'TNC Results'!H70</f>
        <v>0</v>
      </c>
      <c r="J33" s="29">
        <f>'TNC Results'!I70</f>
        <v>0</v>
      </c>
      <c r="K33" s="29">
        <f>'TNC Results'!J70</f>
        <v>0</v>
      </c>
      <c r="L33" s="29">
        <f>'TNC Results'!K70</f>
        <v>0</v>
      </c>
      <c r="M33" s="29">
        <f>'TNC Results'!L70</f>
        <v>0</v>
      </c>
      <c r="N33" s="29">
        <f>'TNC Results'!M70</f>
        <v>0</v>
      </c>
      <c r="O33" s="29">
        <f>'TNC Results'!N70</f>
        <v>0</v>
      </c>
      <c r="P33" s="29">
        <f>'TNC Results'!O70</f>
        <v>0</v>
      </c>
      <c r="Q33" s="29">
        <f>'TNC Results'!P70</f>
        <v>0</v>
      </c>
      <c r="R33" s="105">
        <f>'TNC Results'!Q70</f>
        <v>0</v>
      </c>
      <c r="S33" s="25"/>
      <c r="T33" s="25"/>
      <c r="U33" s="25"/>
      <c r="V33" s="25"/>
      <c r="W33" s="25"/>
      <c r="X33" s="25"/>
      <c r="Y33" s="25"/>
      <c r="Z33" s="25"/>
      <c r="AA33" s="25"/>
      <c r="AB33" s="25"/>
      <c r="AC33" s="25"/>
    </row>
    <row r="34" spans="1:29" x14ac:dyDescent="0.25">
      <c r="A34" s="80" t="s">
        <v>268</v>
      </c>
      <c r="B34" s="4" t="s">
        <v>52</v>
      </c>
      <c r="C34" s="29">
        <v>0</v>
      </c>
      <c r="D34" s="29">
        <f>'TNC Results'!C71</f>
        <v>1</v>
      </c>
      <c r="E34" s="29">
        <f>'TNC Results'!D71</f>
        <v>1</v>
      </c>
      <c r="F34" s="29">
        <f>'TNC Results'!E71</f>
        <v>2</v>
      </c>
      <c r="G34" s="29">
        <f>'TNC Results'!F71</f>
        <v>4</v>
      </c>
      <c r="H34" s="29">
        <f>'TNC Results'!G71</f>
        <v>14</v>
      </c>
      <c r="I34" s="29">
        <f>'TNC Results'!H71</f>
        <v>28</v>
      </c>
      <c r="J34" s="29">
        <f>'TNC Results'!I71</f>
        <v>50</v>
      </c>
      <c r="K34" s="29">
        <f>'TNC Results'!J71</f>
        <v>70</v>
      </c>
      <c r="L34" s="29">
        <f>'TNC Results'!K71</f>
        <v>91</v>
      </c>
      <c r="M34" s="29">
        <f>'TNC Results'!L71</f>
        <v>108</v>
      </c>
      <c r="N34" s="29">
        <f>'TNC Results'!M71</f>
        <v>108</v>
      </c>
      <c r="O34" s="29">
        <f>'TNC Results'!N71</f>
        <v>108</v>
      </c>
      <c r="P34" s="29">
        <f>'TNC Results'!O71</f>
        <v>113</v>
      </c>
      <c r="Q34" s="29">
        <f>'TNC Results'!P71</f>
        <v>118</v>
      </c>
      <c r="R34" s="105">
        <f>'TNC Results'!Q71</f>
        <v>123</v>
      </c>
      <c r="S34" s="25"/>
      <c r="T34" s="25"/>
      <c r="U34" s="25"/>
      <c r="V34" s="25"/>
      <c r="W34" s="25"/>
      <c r="X34" s="25"/>
      <c r="Y34" s="25"/>
      <c r="Z34" s="25"/>
      <c r="AA34" s="25"/>
      <c r="AB34" s="25"/>
      <c r="AC34" s="25"/>
    </row>
    <row r="35" spans="1:29" x14ac:dyDescent="0.25">
      <c r="A35" s="80" t="s">
        <v>268</v>
      </c>
      <c r="B35" s="4" t="s">
        <v>53</v>
      </c>
      <c r="C35" s="29">
        <v>0</v>
      </c>
      <c r="D35" s="29">
        <f>'TNC Results'!C72</f>
        <v>0</v>
      </c>
      <c r="E35" s="29">
        <f>'TNC Results'!D72</f>
        <v>0</v>
      </c>
      <c r="F35" s="29">
        <f>'TNC Results'!E72</f>
        <v>0</v>
      </c>
      <c r="G35" s="29">
        <f>'TNC Results'!F72</f>
        <v>0</v>
      </c>
      <c r="H35" s="29">
        <f>'TNC Results'!G72</f>
        <v>0</v>
      </c>
      <c r="I35" s="29">
        <f>'TNC Results'!H72</f>
        <v>1</v>
      </c>
      <c r="J35" s="29">
        <f>'TNC Results'!I72</f>
        <v>1</v>
      </c>
      <c r="K35" s="29">
        <f>'TNC Results'!J72</f>
        <v>1</v>
      </c>
      <c r="L35" s="29">
        <f>'TNC Results'!K72</f>
        <v>1</v>
      </c>
      <c r="M35" s="29">
        <f>'TNC Results'!L72</f>
        <v>1</v>
      </c>
      <c r="N35" s="29">
        <f>'TNC Results'!M72</f>
        <v>1</v>
      </c>
      <c r="O35" s="29">
        <f>'TNC Results'!N72</f>
        <v>1</v>
      </c>
      <c r="P35" s="29">
        <f>'TNC Results'!O72</f>
        <v>1</v>
      </c>
      <c r="Q35" s="29">
        <f>'TNC Results'!P72</f>
        <v>1</v>
      </c>
      <c r="R35" s="105">
        <f>'TNC Results'!Q72</f>
        <v>1</v>
      </c>
      <c r="S35" s="25"/>
      <c r="T35" s="25"/>
      <c r="U35" s="25"/>
      <c r="V35" s="25"/>
      <c r="W35" s="25"/>
      <c r="X35" s="25"/>
      <c r="Y35" s="25"/>
      <c r="Z35" s="25"/>
      <c r="AA35" s="25"/>
      <c r="AB35" s="25"/>
      <c r="AC35" s="25"/>
    </row>
    <row r="36" spans="1:29" x14ac:dyDescent="0.25">
      <c r="A36" s="80" t="s">
        <v>268</v>
      </c>
      <c r="B36" s="4" t="s">
        <v>54</v>
      </c>
      <c r="C36" s="29">
        <v>0</v>
      </c>
      <c r="D36" s="29">
        <f>'TNC Results'!C73</f>
        <v>0</v>
      </c>
      <c r="E36" s="29">
        <f>'TNC Results'!D73</f>
        <v>0</v>
      </c>
      <c r="F36" s="29">
        <f>'TNC Results'!E73</f>
        <v>0</v>
      </c>
      <c r="G36" s="29">
        <f>'TNC Results'!F73</f>
        <v>0</v>
      </c>
      <c r="H36" s="29">
        <f>'TNC Results'!G73</f>
        <v>0</v>
      </c>
      <c r="I36" s="29">
        <f>'TNC Results'!H73</f>
        <v>0</v>
      </c>
      <c r="J36" s="29">
        <f>'TNC Results'!I73</f>
        <v>0</v>
      </c>
      <c r="K36" s="29">
        <f>'TNC Results'!J73</f>
        <v>0</v>
      </c>
      <c r="L36" s="29">
        <f>'TNC Results'!K73</f>
        <v>0</v>
      </c>
      <c r="M36" s="29">
        <f>'TNC Results'!L73</f>
        <v>0</v>
      </c>
      <c r="N36" s="29">
        <f>'TNC Results'!M73</f>
        <v>0</v>
      </c>
      <c r="O36" s="29">
        <f>'TNC Results'!N73</f>
        <v>0</v>
      </c>
      <c r="P36" s="29">
        <f>'TNC Results'!O73</f>
        <v>0</v>
      </c>
      <c r="Q36" s="29">
        <f>'TNC Results'!P73</f>
        <v>0</v>
      </c>
      <c r="R36" s="105">
        <f>'TNC Results'!Q73</f>
        <v>0</v>
      </c>
      <c r="S36" s="25"/>
      <c r="T36" s="25"/>
      <c r="U36" s="25"/>
      <c r="V36" s="25"/>
      <c r="W36" s="25"/>
      <c r="X36" s="25"/>
      <c r="Y36" s="25"/>
      <c r="Z36" s="25"/>
      <c r="AA36" s="25"/>
      <c r="AB36" s="25"/>
      <c r="AC36" s="25"/>
    </row>
    <row r="37" spans="1:29" x14ac:dyDescent="0.25">
      <c r="A37" s="80" t="s">
        <v>268</v>
      </c>
      <c r="B37" s="4" t="s">
        <v>55</v>
      </c>
      <c r="C37" s="29">
        <v>0</v>
      </c>
      <c r="D37" s="29">
        <f>'TNC Results'!C74</f>
        <v>0</v>
      </c>
      <c r="E37" s="29">
        <f>'TNC Results'!D74</f>
        <v>0</v>
      </c>
      <c r="F37" s="29">
        <f>'TNC Results'!E74</f>
        <v>0</v>
      </c>
      <c r="G37" s="29">
        <f>'TNC Results'!F74</f>
        <v>0</v>
      </c>
      <c r="H37" s="29">
        <f>'TNC Results'!G74</f>
        <v>0</v>
      </c>
      <c r="I37" s="29">
        <f>'TNC Results'!H74</f>
        <v>0</v>
      </c>
      <c r="J37" s="29">
        <f>'TNC Results'!I74</f>
        <v>0</v>
      </c>
      <c r="K37" s="29">
        <f>'TNC Results'!J74</f>
        <v>0</v>
      </c>
      <c r="L37" s="29">
        <f>'TNC Results'!K74</f>
        <v>0</v>
      </c>
      <c r="M37" s="29">
        <f>'TNC Results'!L74</f>
        <v>0</v>
      </c>
      <c r="N37" s="29">
        <f>'TNC Results'!M74</f>
        <v>0</v>
      </c>
      <c r="O37" s="29">
        <f>'TNC Results'!N74</f>
        <v>0</v>
      </c>
      <c r="P37" s="29">
        <f>'TNC Results'!O74</f>
        <v>0</v>
      </c>
      <c r="Q37" s="29">
        <f>'TNC Results'!P74</f>
        <v>0</v>
      </c>
      <c r="R37" s="105">
        <f>'TNC Results'!Q74</f>
        <v>0</v>
      </c>
      <c r="S37" s="25"/>
      <c r="T37" s="25"/>
      <c r="U37" s="25"/>
      <c r="V37" s="25"/>
      <c r="W37" s="25"/>
      <c r="X37" s="25"/>
      <c r="Y37" s="25"/>
      <c r="Z37" s="25"/>
      <c r="AA37" s="25"/>
      <c r="AB37" s="25"/>
      <c r="AC37" s="25"/>
    </row>
    <row r="38" spans="1:29" x14ac:dyDescent="0.25">
      <c r="A38" s="80" t="s">
        <v>268</v>
      </c>
      <c r="B38" s="4" t="s">
        <v>56</v>
      </c>
      <c r="C38" s="29">
        <v>0</v>
      </c>
      <c r="D38" s="29">
        <f>'TNC Results'!C75</f>
        <v>0</v>
      </c>
      <c r="E38" s="29">
        <f>'TNC Results'!D75</f>
        <v>0</v>
      </c>
      <c r="F38" s="29">
        <f>'TNC Results'!E75</f>
        <v>0</v>
      </c>
      <c r="G38" s="29">
        <f>'TNC Results'!F75</f>
        <v>0</v>
      </c>
      <c r="H38" s="29">
        <f>'TNC Results'!G75</f>
        <v>0</v>
      </c>
      <c r="I38" s="29">
        <f>'TNC Results'!H75</f>
        <v>0</v>
      </c>
      <c r="J38" s="29">
        <f>'TNC Results'!I75</f>
        <v>1</v>
      </c>
      <c r="K38" s="29">
        <f>'TNC Results'!J75</f>
        <v>1</v>
      </c>
      <c r="L38" s="29">
        <f>'TNC Results'!K75</f>
        <v>1</v>
      </c>
      <c r="M38" s="29">
        <f>'TNC Results'!L75</f>
        <v>1</v>
      </c>
      <c r="N38" s="29">
        <f>'TNC Results'!M75</f>
        <v>1</v>
      </c>
      <c r="O38" s="29">
        <f>'TNC Results'!N75</f>
        <v>1</v>
      </c>
      <c r="P38" s="29">
        <f>'TNC Results'!O75</f>
        <v>1</v>
      </c>
      <c r="Q38" s="29">
        <f>'TNC Results'!P75</f>
        <v>1</v>
      </c>
      <c r="R38" s="105">
        <f>'TNC Results'!Q75</f>
        <v>1</v>
      </c>
      <c r="S38" s="25"/>
      <c r="T38" s="25"/>
      <c r="U38" s="25"/>
      <c r="V38" s="25"/>
      <c r="W38" s="25"/>
      <c r="X38" s="25"/>
      <c r="Y38" s="25"/>
      <c r="Z38" s="25"/>
      <c r="AA38" s="25"/>
      <c r="AB38" s="25"/>
      <c r="AC38" s="25"/>
    </row>
    <row r="39" spans="1:29" x14ac:dyDescent="0.25">
      <c r="A39" s="80" t="s">
        <v>268</v>
      </c>
      <c r="B39" s="4" t="s">
        <v>57</v>
      </c>
      <c r="C39" s="29">
        <v>0</v>
      </c>
      <c r="D39" s="29">
        <f>'TNC Results'!C76</f>
        <v>0</v>
      </c>
      <c r="E39" s="29">
        <f>'TNC Results'!D76</f>
        <v>0</v>
      </c>
      <c r="F39" s="29">
        <f>'TNC Results'!E76</f>
        <v>0</v>
      </c>
      <c r="G39" s="29">
        <f>'TNC Results'!F76</f>
        <v>0</v>
      </c>
      <c r="H39" s="29">
        <f>'TNC Results'!G76</f>
        <v>0</v>
      </c>
      <c r="I39" s="29">
        <f>'TNC Results'!H76</f>
        <v>0</v>
      </c>
      <c r="J39" s="29">
        <f>'TNC Results'!I76</f>
        <v>0</v>
      </c>
      <c r="K39" s="29">
        <f>'TNC Results'!J76</f>
        <v>0</v>
      </c>
      <c r="L39" s="29">
        <f>'TNC Results'!K76</f>
        <v>0</v>
      </c>
      <c r="M39" s="29">
        <f>'TNC Results'!L76</f>
        <v>0</v>
      </c>
      <c r="N39" s="29">
        <f>'TNC Results'!M76</f>
        <v>0</v>
      </c>
      <c r="O39" s="29">
        <f>'TNC Results'!N76</f>
        <v>0</v>
      </c>
      <c r="P39" s="29">
        <f>'TNC Results'!O76</f>
        <v>0</v>
      </c>
      <c r="Q39" s="29">
        <f>'TNC Results'!P76</f>
        <v>0</v>
      </c>
      <c r="R39" s="105">
        <f>'TNC Results'!Q76</f>
        <v>0</v>
      </c>
      <c r="S39" s="25"/>
      <c r="T39" s="25"/>
      <c r="U39" s="25"/>
      <c r="V39" s="25"/>
      <c r="W39" s="25"/>
      <c r="X39" s="25"/>
      <c r="Y39" s="25"/>
      <c r="Z39" s="25"/>
      <c r="AA39" s="25"/>
      <c r="AB39" s="25"/>
      <c r="AC39" s="25"/>
    </row>
    <row r="40" spans="1:29" x14ac:dyDescent="0.25">
      <c r="A40" s="80" t="s">
        <v>268</v>
      </c>
      <c r="B40" s="4" t="s">
        <v>58</v>
      </c>
      <c r="C40" s="29">
        <v>0</v>
      </c>
      <c r="D40" s="29">
        <f>'TNC Results'!C77</f>
        <v>0</v>
      </c>
      <c r="E40" s="29">
        <f>'TNC Results'!D77</f>
        <v>0</v>
      </c>
      <c r="F40" s="29">
        <f>'TNC Results'!E77</f>
        <v>0</v>
      </c>
      <c r="G40" s="29">
        <f>'TNC Results'!F77</f>
        <v>0</v>
      </c>
      <c r="H40" s="29">
        <f>'TNC Results'!G77</f>
        <v>0</v>
      </c>
      <c r="I40" s="29">
        <f>'TNC Results'!H77</f>
        <v>0</v>
      </c>
      <c r="J40" s="29">
        <f>'TNC Results'!I77</f>
        <v>0</v>
      </c>
      <c r="K40" s="29">
        <f>'TNC Results'!J77</f>
        <v>0</v>
      </c>
      <c r="L40" s="29">
        <f>'TNC Results'!K77</f>
        <v>0</v>
      </c>
      <c r="M40" s="29">
        <f>'TNC Results'!L77</f>
        <v>0</v>
      </c>
      <c r="N40" s="29">
        <f>'TNC Results'!M77</f>
        <v>0</v>
      </c>
      <c r="O40" s="29">
        <f>'TNC Results'!N77</f>
        <v>0</v>
      </c>
      <c r="P40" s="29">
        <f>'TNC Results'!O77</f>
        <v>0</v>
      </c>
      <c r="Q40" s="29">
        <f>'TNC Results'!P77</f>
        <v>0</v>
      </c>
      <c r="R40" s="105">
        <f>'TNC Results'!Q77</f>
        <v>0</v>
      </c>
      <c r="S40" s="25"/>
      <c r="T40" s="25"/>
      <c r="U40" s="25"/>
      <c r="V40" s="25"/>
      <c r="W40" s="25"/>
      <c r="X40" s="25"/>
      <c r="Y40" s="25"/>
      <c r="Z40" s="25"/>
      <c r="AA40" s="25"/>
      <c r="AB40" s="25"/>
      <c r="AC40" s="25"/>
    </row>
    <row r="41" spans="1:29" x14ac:dyDescent="0.25">
      <c r="A41" s="80" t="s">
        <v>268</v>
      </c>
      <c r="B41" s="4" t="s">
        <v>59</v>
      </c>
      <c r="C41" s="29">
        <v>0</v>
      </c>
      <c r="D41" s="29">
        <f>'TNC Results'!C78</f>
        <v>0</v>
      </c>
      <c r="E41" s="29">
        <f>'TNC Results'!D78</f>
        <v>0</v>
      </c>
      <c r="F41" s="29">
        <f>'TNC Results'!E78</f>
        <v>0</v>
      </c>
      <c r="G41" s="29">
        <f>'TNC Results'!F78</f>
        <v>0</v>
      </c>
      <c r="H41" s="29">
        <f>'TNC Results'!G78</f>
        <v>0</v>
      </c>
      <c r="I41" s="29">
        <f>'TNC Results'!H78</f>
        <v>0</v>
      </c>
      <c r="J41" s="29">
        <f>'TNC Results'!I78</f>
        <v>0</v>
      </c>
      <c r="K41" s="29">
        <f>'TNC Results'!J78</f>
        <v>0</v>
      </c>
      <c r="L41" s="29">
        <f>'TNC Results'!K78</f>
        <v>0</v>
      </c>
      <c r="M41" s="29">
        <f>'TNC Results'!L78</f>
        <v>0</v>
      </c>
      <c r="N41" s="29">
        <f>'TNC Results'!M78</f>
        <v>0</v>
      </c>
      <c r="O41" s="29">
        <f>'TNC Results'!N78</f>
        <v>0</v>
      </c>
      <c r="P41" s="29">
        <f>'TNC Results'!O78</f>
        <v>0</v>
      </c>
      <c r="Q41" s="29">
        <f>'TNC Results'!P78</f>
        <v>0</v>
      </c>
      <c r="R41" s="105">
        <f>'TNC Results'!Q78</f>
        <v>0</v>
      </c>
      <c r="S41" s="25"/>
      <c r="T41" s="25"/>
      <c r="U41" s="25"/>
      <c r="V41" s="25"/>
      <c r="W41" s="25"/>
      <c r="X41" s="25"/>
      <c r="Y41" s="25"/>
      <c r="Z41" s="25"/>
      <c r="AA41" s="25"/>
      <c r="AB41" s="25"/>
      <c r="AC41" s="25"/>
    </row>
    <row r="42" spans="1:29" x14ac:dyDescent="0.25">
      <c r="A42" s="80" t="s">
        <v>268</v>
      </c>
      <c r="B42" s="4" t="s">
        <v>60</v>
      </c>
      <c r="C42" s="29">
        <v>0</v>
      </c>
      <c r="D42" s="29">
        <f>'TNC Results'!C79</f>
        <v>1</v>
      </c>
      <c r="E42" s="29">
        <f>'TNC Results'!D79</f>
        <v>1</v>
      </c>
      <c r="F42" s="29">
        <f>'TNC Results'!E79</f>
        <v>1</v>
      </c>
      <c r="G42" s="29">
        <f>'TNC Results'!F79</f>
        <v>2</v>
      </c>
      <c r="H42" s="29">
        <f>'TNC Results'!G79</f>
        <v>5</v>
      </c>
      <c r="I42" s="29">
        <f>'TNC Results'!H79</f>
        <v>10</v>
      </c>
      <c r="J42" s="29">
        <f>'TNC Results'!I79</f>
        <v>17</v>
      </c>
      <c r="K42" s="29">
        <f>'TNC Results'!J79</f>
        <v>23</v>
      </c>
      <c r="L42" s="29">
        <f>'TNC Results'!K79</f>
        <v>31</v>
      </c>
      <c r="M42" s="29">
        <f>'TNC Results'!L79</f>
        <v>36</v>
      </c>
      <c r="N42" s="29">
        <f>'TNC Results'!M79</f>
        <v>36</v>
      </c>
      <c r="O42" s="29">
        <f>'TNC Results'!N79</f>
        <v>36</v>
      </c>
      <c r="P42" s="29">
        <f>'TNC Results'!O79</f>
        <v>37</v>
      </c>
      <c r="Q42" s="29">
        <f>'TNC Results'!P79</f>
        <v>39</v>
      </c>
      <c r="R42" s="105">
        <f>'TNC Results'!Q79</f>
        <v>41</v>
      </c>
      <c r="S42" s="25"/>
      <c r="T42" s="25"/>
      <c r="U42" s="25"/>
      <c r="V42" s="25"/>
      <c r="W42" s="25"/>
      <c r="X42" s="25"/>
      <c r="Y42" s="25"/>
      <c r="Z42" s="25"/>
      <c r="AA42" s="25"/>
      <c r="AB42" s="25"/>
      <c r="AC42" s="25"/>
    </row>
    <row r="43" spans="1:29" x14ac:dyDescent="0.25">
      <c r="A43" s="80" t="s">
        <v>268</v>
      </c>
      <c r="B43" s="4" t="s">
        <v>61</v>
      </c>
      <c r="C43" s="29">
        <v>0</v>
      </c>
      <c r="D43" s="29">
        <f>'TNC Results'!C80</f>
        <v>0</v>
      </c>
      <c r="E43" s="29">
        <f>'TNC Results'!D80</f>
        <v>0</v>
      </c>
      <c r="F43" s="29">
        <f>'TNC Results'!E80</f>
        <v>0</v>
      </c>
      <c r="G43" s="29">
        <f>'TNC Results'!F80</f>
        <v>0</v>
      </c>
      <c r="H43" s="29">
        <f>'TNC Results'!G80</f>
        <v>0</v>
      </c>
      <c r="I43" s="29">
        <f>'TNC Results'!H80</f>
        <v>0</v>
      </c>
      <c r="J43" s="29">
        <f>'TNC Results'!I80</f>
        <v>0</v>
      </c>
      <c r="K43" s="29">
        <f>'TNC Results'!J80</f>
        <v>0</v>
      </c>
      <c r="L43" s="29">
        <f>'TNC Results'!K80</f>
        <v>0</v>
      </c>
      <c r="M43" s="29">
        <f>'TNC Results'!L80</f>
        <v>0</v>
      </c>
      <c r="N43" s="29">
        <f>'TNC Results'!M80</f>
        <v>0</v>
      </c>
      <c r="O43" s="29">
        <f>'TNC Results'!N80</f>
        <v>0</v>
      </c>
      <c r="P43" s="29">
        <f>'TNC Results'!O80</f>
        <v>0</v>
      </c>
      <c r="Q43" s="29">
        <f>'TNC Results'!P80</f>
        <v>0</v>
      </c>
      <c r="R43" s="105">
        <f>'TNC Results'!Q80</f>
        <v>0</v>
      </c>
      <c r="S43" s="25"/>
      <c r="T43" s="25"/>
      <c r="U43" s="25"/>
      <c r="V43" s="25"/>
      <c r="W43" s="25"/>
      <c r="X43" s="25"/>
      <c r="Y43" s="25"/>
      <c r="Z43" s="25"/>
      <c r="AA43" s="25"/>
      <c r="AB43" s="25"/>
      <c r="AC43" s="25"/>
    </row>
    <row r="44" spans="1:29" x14ac:dyDescent="0.25">
      <c r="A44" s="82" t="s">
        <v>268</v>
      </c>
      <c r="B44" s="7" t="s">
        <v>62</v>
      </c>
      <c r="C44" s="58">
        <v>0</v>
      </c>
      <c r="D44" s="58">
        <f>'TNC Results'!C81</f>
        <v>0</v>
      </c>
      <c r="E44" s="58">
        <f>'TNC Results'!D81</f>
        <v>0</v>
      </c>
      <c r="F44" s="58">
        <f>'TNC Results'!E81</f>
        <v>0</v>
      </c>
      <c r="G44" s="58">
        <f>'TNC Results'!F81</f>
        <v>0</v>
      </c>
      <c r="H44" s="58">
        <f>'TNC Results'!G81</f>
        <v>0</v>
      </c>
      <c r="I44" s="58">
        <f>'TNC Results'!H81</f>
        <v>1</v>
      </c>
      <c r="J44" s="58">
        <f>'TNC Results'!I81</f>
        <v>1</v>
      </c>
      <c r="K44" s="58">
        <f>'TNC Results'!J81</f>
        <v>1</v>
      </c>
      <c r="L44" s="58">
        <f>'TNC Results'!K81</f>
        <v>1</v>
      </c>
      <c r="M44" s="58">
        <f>'TNC Results'!L81</f>
        <v>1</v>
      </c>
      <c r="N44" s="58">
        <f>'TNC Results'!M81</f>
        <v>1</v>
      </c>
      <c r="O44" s="58">
        <f>'TNC Results'!N81</f>
        <v>1</v>
      </c>
      <c r="P44" s="58">
        <f>'TNC Results'!O81</f>
        <v>1</v>
      </c>
      <c r="Q44" s="58">
        <f>'TNC Results'!P81</f>
        <v>1</v>
      </c>
      <c r="R44" s="236">
        <f>'TNC Results'!Q81</f>
        <v>1</v>
      </c>
      <c r="S44" s="25"/>
      <c r="T44" s="25"/>
      <c r="U44" s="25"/>
      <c r="V44" s="25"/>
      <c r="W44" s="25"/>
      <c r="X44" s="25"/>
      <c r="Y44" s="25"/>
      <c r="Z44" s="25"/>
      <c r="AA44" s="25"/>
      <c r="AB44" s="25"/>
      <c r="AC44" s="25"/>
    </row>
    <row r="45" spans="1:29" x14ac:dyDescent="0.25">
      <c r="AB45" s="25"/>
    </row>
    <row r="50" spans="3:18" x14ac:dyDescent="0.25">
      <c r="C50" s="25"/>
      <c r="D50" s="25"/>
      <c r="E50" s="25"/>
      <c r="F50" s="25"/>
      <c r="G50" s="25"/>
      <c r="H50" s="25"/>
      <c r="I50" s="25"/>
      <c r="J50" s="25"/>
      <c r="K50" s="25"/>
      <c r="L50" s="25"/>
      <c r="M50" s="25"/>
      <c r="N50" s="25"/>
      <c r="O50" s="25"/>
      <c r="P50" s="25"/>
      <c r="Q50" s="25"/>
      <c r="R50" s="25"/>
    </row>
    <row r="51" spans="3:18" x14ac:dyDescent="0.25">
      <c r="C51" s="217"/>
      <c r="D51" s="217"/>
      <c r="E51" s="217"/>
      <c r="F51" s="217"/>
      <c r="G51" s="217"/>
      <c r="H51" s="217"/>
      <c r="I51" s="217"/>
      <c r="J51" s="217"/>
      <c r="K51" s="217"/>
      <c r="L51" s="217"/>
      <c r="M51" s="217"/>
      <c r="N51" s="217"/>
      <c r="O51" s="217"/>
      <c r="P51" s="217"/>
      <c r="Q51" s="217"/>
      <c r="R51" s="217"/>
    </row>
  </sheetData>
  <sheetProtection algorithmName="SHA-512" hashValue="k6wCfZgiw8n4OywEnIyC9zk59cXrv4hfKnXWrloUomQ+Tmis6PFwx8vu/dMXj7JEnE3Gm/UN1Rz27Jf7znJg2w==" saltValue="aysEztmuqb3zB6ua7LFSMQ==" spinCount="100000" sheet="1" objects="1" scenarios="1"/>
  <mergeCells count="4">
    <mergeCell ref="A7:A8"/>
    <mergeCell ref="B7:B8"/>
    <mergeCell ref="C7:R7"/>
    <mergeCell ref="C3:R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5"/>
  </sheetPr>
  <dimension ref="A1:F20"/>
  <sheetViews>
    <sheetView workbookViewId="0">
      <selection activeCell="M21" sqref="M21"/>
    </sheetView>
  </sheetViews>
  <sheetFormatPr defaultColWidth="13.140625" defaultRowHeight="15" x14ac:dyDescent="0.25"/>
  <cols>
    <col min="1" max="1" width="32.140625" style="4" customWidth="1"/>
    <col min="2" max="2" width="8.28515625" style="4" customWidth="1"/>
    <col min="3" max="16384" width="13.140625" style="4"/>
  </cols>
  <sheetData>
    <row r="1" spans="1:6" s="269" customFormat="1" ht="21" x14ac:dyDescent="0.35">
      <c r="A1" s="269" t="s">
        <v>272</v>
      </c>
    </row>
    <row r="3" spans="1:6" x14ac:dyDescent="0.25">
      <c r="B3" s="707" t="s">
        <v>8</v>
      </c>
      <c r="C3" s="708"/>
      <c r="D3" s="708"/>
      <c r="E3" s="709"/>
    </row>
    <row r="4" spans="1:6" x14ac:dyDescent="0.25">
      <c r="B4" s="263">
        <v>2020</v>
      </c>
      <c r="C4" s="263">
        <v>2025</v>
      </c>
      <c r="D4" s="263">
        <v>2030</v>
      </c>
      <c r="E4" s="263">
        <v>2035</v>
      </c>
    </row>
    <row r="5" spans="1:6" x14ac:dyDescent="0.25">
      <c r="A5" s="109" t="s">
        <v>273</v>
      </c>
      <c r="B5" s="310">
        <f>SUM(B9:B15)</f>
        <v>405.6</v>
      </c>
      <c r="C5" s="310">
        <f>SUM(C9:C15)</f>
        <v>1614.1840000000004</v>
      </c>
      <c r="D5" s="310">
        <f>SUM(D9:D15)</f>
        <v>2104.2840000000015</v>
      </c>
      <c r="E5" s="311">
        <f>SUM(E9:E15)</f>
        <v>2712.7100000000014</v>
      </c>
    </row>
    <row r="7" spans="1:6" x14ac:dyDescent="0.25">
      <c r="A7" s="703" t="s">
        <v>211</v>
      </c>
      <c r="B7" s="707" t="s">
        <v>8</v>
      </c>
      <c r="C7" s="708"/>
      <c r="D7" s="708"/>
      <c r="E7" s="709"/>
    </row>
    <row r="8" spans="1:6" x14ac:dyDescent="0.25">
      <c r="A8" s="704"/>
      <c r="B8" s="263">
        <f>'Corridor Results'!I17</f>
        <v>2020</v>
      </c>
      <c r="C8" s="263">
        <f>'Corridor Results'!J17</f>
        <v>2025</v>
      </c>
      <c r="D8" s="263">
        <f>'Corridor Results'!K17</f>
        <v>2030</v>
      </c>
      <c r="E8" s="263">
        <f>'Corridor Results'!L17</f>
        <v>2035</v>
      </c>
    </row>
    <row r="9" spans="1:6" x14ac:dyDescent="0.25">
      <c r="A9" s="80" t="str">
        <f>'Corridor Results'!H18</f>
        <v>I-5</v>
      </c>
      <c r="B9" s="29">
        <f>'Corridor Results'!I18</f>
        <v>191.10000000000014</v>
      </c>
      <c r="C9" s="29">
        <f>'Corridor Results'!J18</f>
        <v>646.35999999999979</v>
      </c>
      <c r="D9" s="29">
        <f>'Corridor Results'!K18</f>
        <v>843.20600000000036</v>
      </c>
      <c r="E9" s="105">
        <f>'Corridor Results'!L18</f>
        <v>1102.1009999999994</v>
      </c>
      <c r="F9" s="557"/>
    </row>
    <row r="10" spans="1:6" x14ac:dyDescent="0.25">
      <c r="A10" s="80" t="str">
        <f>'Corridor Results'!H19</f>
        <v>I-84</v>
      </c>
      <c r="B10" s="29">
        <f>'Corridor Results'!I19</f>
        <v>103.99999999999986</v>
      </c>
      <c r="C10" s="29">
        <f>'Corridor Results'!J19</f>
        <v>324.8960000000003</v>
      </c>
      <c r="D10" s="29">
        <f>'Corridor Results'!K19</f>
        <v>416.80600000000021</v>
      </c>
      <c r="E10" s="105">
        <f>'Corridor Results'!L19</f>
        <v>533.53300000000002</v>
      </c>
    </row>
    <row r="11" spans="1:6" x14ac:dyDescent="0.25">
      <c r="A11" s="80" t="str">
        <f>'Corridor Results'!H20</f>
        <v>US 101</v>
      </c>
      <c r="B11" s="29">
        <f>'Corridor Results'!I20</f>
        <v>11.700000000000001</v>
      </c>
      <c r="C11" s="29">
        <f>'Corridor Results'!J20</f>
        <v>168.16800000000023</v>
      </c>
      <c r="D11" s="29">
        <f>'Corridor Results'!K20</f>
        <v>222.79400000000061</v>
      </c>
      <c r="E11" s="105">
        <f>'Corridor Results'!L20</f>
        <v>278.27800000000093</v>
      </c>
    </row>
    <row r="12" spans="1:6" x14ac:dyDescent="0.25">
      <c r="A12" s="80" t="str">
        <f>'Corridor Results'!H21</f>
        <v>US 20</v>
      </c>
      <c r="B12" s="29">
        <f>'Corridor Results'!I21</f>
        <v>16.900000000000002</v>
      </c>
      <c r="C12" s="29">
        <f>'Corridor Results'!J21</f>
        <v>125.83999999999997</v>
      </c>
      <c r="D12" s="29">
        <f>'Corridor Results'!K21</f>
        <v>163.0980000000001</v>
      </c>
      <c r="E12" s="105">
        <f>'Corridor Results'!L21</f>
        <v>200.20000000000027</v>
      </c>
    </row>
    <row r="13" spans="1:6" x14ac:dyDescent="0.25">
      <c r="A13" s="80" t="str">
        <f>'Corridor Results'!H22</f>
        <v>US 26</v>
      </c>
      <c r="B13" s="29">
        <f>'Corridor Results'!I22</f>
        <v>50.699999999999989</v>
      </c>
      <c r="C13" s="29">
        <f>'Corridor Results'!J22</f>
        <v>205.92</v>
      </c>
      <c r="D13" s="29">
        <f>'Corridor Results'!K22</f>
        <v>271.83000000000015</v>
      </c>
      <c r="E13" s="105">
        <f>'Corridor Results'!L22</f>
        <v>356.35600000000022</v>
      </c>
    </row>
    <row r="14" spans="1:6" x14ac:dyDescent="0.25">
      <c r="A14" s="80" t="str">
        <f>'Corridor Results'!H23</f>
        <v>US 82</v>
      </c>
      <c r="B14" s="29">
        <f>'Corridor Results'!I23</f>
        <v>2.6</v>
      </c>
      <c r="C14" s="29">
        <f>'Corridor Results'!J23</f>
        <v>9.1520000000000028</v>
      </c>
      <c r="D14" s="29">
        <f>'Corridor Results'!K23</f>
        <v>13.858000000000002</v>
      </c>
      <c r="E14" s="105">
        <f>'Corridor Results'!L23</f>
        <v>18.018000000000001</v>
      </c>
    </row>
    <row r="15" spans="1:6" x14ac:dyDescent="0.25">
      <c r="A15" s="82" t="str">
        <f>'Corridor Results'!H24</f>
        <v>US 97</v>
      </c>
      <c r="B15" s="58">
        <f>'Corridor Results'!I24</f>
        <v>28.600000000000009</v>
      </c>
      <c r="C15" s="58">
        <f>'Corridor Results'!J24</f>
        <v>133.84799999999998</v>
      </c>
      <c r="D15" s="58">
        <f>'Corridor Results'!K24</f>
        <v>172.69200000000001</v>
      </c>
      <c r="E15" s="236">
        <f>'Corridor Results'!L24</f>
        <v>224.22400000000016</v>
      </c>
    </row>
    <row r="19" spans="1:6" x14ac:dyDescent="0.25">
      <c r="A19" s="263" t="s">
        <v>692</v>
      </c>
      <c r="B19" s="263">
        <v>2020</v>
      </c>
      <c r="C19" s="263">
        <v>2025</v>
      </c>
      <c r="D19" s="263">
        <v>2030</v>
      </c>
      <c r="E19" s="263">
        <v>2035</v>
      </c>
      <c r="F19" s="263" t="s">
        <v>19</v>
      </c>
    </row>
    <row r="20" spans="1:6" x14ac:dyDescent="0.25">
      <c r="A20" s="177"/>
      <c r="B20" s="380">
        <f>B5</f>
        <v>405.6</v>
      </c>
      <c r="C20" s="380">
        <f>C5-B5</f>
        <v>1208.5840000000003</v>
      </c>
      <c r="D20" s="380">
        <f t="shared" ref="D20:E20" si="0">D5-C5</f>
        <v>490.10000000000105</v>
      </c>
      <c r="E20" s="380">
        <f t="shared" si="0"/>
        <v>608.42599999999993</v>
      </c>
      <c r="F20" s="381">
        <f>SUM(B20:E20)</f>
        <v>2712.7100000000014</v>
      </c>
    </row>
  </sheetData>
  <sheetProtection algorithmName="SHA-512" hashValue="+uKTaTupz+UNnpgmZSSyPMdS6gsIQcw2kuFoaZteyYECnMhly4PB4FSP6wnyDgUw1hb+1W5r8YzwgDkMqZ9LQQ==" saltValue="gCq2U9QMx43x7ViK5/rtkQ==" spinCount="100000" sheet="1" objects="1" scenarios="1"/>
  <mergeCells count="3">
    <mergeCell ref="A7:A8"/>
    <mergeCell ref="B7:E7"/>
    <mergeCell ref="B3:E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theme="5"/>
  </sheetPr>
  <dimension ref="A1:Q839"/>
  <sheetViews>
    <sheetView workbookViewId="0">
      <pane ySplit="10" topLeftCell="A11" activePane="bottomLeft" state="frozen"/>
      <selection activeCell="M21" sqref="M21"/>
      <selection pane="bottomLeft" activeCell="M21" sqref="M21"/>
    </sheetView>
  </sheetViews>
  <sheetFormatPr defaultColWidth="8.7109375" defaultRowHeight="15" x14ac:dyDescent="0.25"/>
  <cols>
    <col min="1" max="3" width="13.28515625" style="4" customWidth="1"/>
    <col min="4" max="5" width="15.7109375" style="4" customWidth="1"/>
    <col min="6" max="7" width="12.85546875" style="4" customWidth="1"/>
    <col min="8" max="8" width="13.140625" style="4" customWidth="1"/>
    <col min="9" max="9" width="12.7109375" style="4" customWidth="1"/>
    <col min="10" max="16384" width="8.7109375" style="4"/>
  </cols>
  <sheetData>
    <row r="1" spans="1:17" s="269" customFormat="1" ht="21" x14ac:dyDescent="0.35">
      <c r="A1" s="269" t="s">
        <v>95</v>
      </c>
    </row>
    <row r="3" spans="1:17" x14ac:dyDescent="0.25">
      <c r="F3" s="707" t="s">
        <v>6</v>
      </c>
      <c r="G3" s="708"/>
      <c r="H3" s="708"/>
      <c r="I3" s="709"/>
      <c r="J3" s="707" t="s">
        <v>7</v>
      </c>
      <c r="K3" s="708"/>
      <c r="L3" s="708"/>
      <c r="M3" s="709"/>
      <c r="N3" s="707" t="s">
        <v>8</v>
      </c>
      <c r="O3" s="708"/>
      <c r="P3" s="708"/>
      <c r="Q3" s="709"/>
    </row>
    <row r="4" spans="1:17" x14ac:dyDescent="0.25">
      <c r="F4" s="263">
        <v>2020</v>
      </c>
      <c r="G4" s="263">
        <v>2025</v>
      </c>
      <c r="H4" s="263">
        <v>2030</v>
      </c>
      <c r="I4" s="263">
        <v>2035</v>
      </c>
      <c r="J4" s="288">
        <v>2020</v>
      </c>
      <c r="K4" s="263">
        <v>2025</v>
      </c>
      <c r="L4" s="263">
        <v>2030</v>
      </c>
      <c r="M4" s="263">
        <v>2035</v>
      </c>
      <c r="N4" s="288">
        <v>2020</v>
      </c>
      <c r="O4" s="263">
        <v>2025</v>
      </c>
      <c r="P4" s="263">
        <v>2030</v>
      </c>
      <c r="Q4" s="263">
        <v>2035</v>
      </c>
    </row>
    <row r="5" spans="1:17" x14ac:dyDescent="0.25">
      <c r="E5" s="315" t="s">
        <v>273</v>
      </c>
      <c r="F5" s="327">
        <f ca="1">SUM(F11:F838)</f>
        <v>102.28949278221626</v>
      </c>
      <c r="G5" s="327">
        <f t="shared" ref="G5:Q5" ca="1" si="0">SUM(G11:G838)</f>
        <v>510.57335883170396</v>
      </c>
      <c r="H5" s="327">
        <f t="shared" ca="1" si="0"/>
        <v>2354.2012186805123</v>
      </c>
      <c r="I5" s="328">
        <f t="shared" ca="1" si="0"/>
        <v>5115.529335409773</v>
      </c>
      <c r="J5" s="327">
        <f t="shared" ca="1" si="0"/>
        <v>47.068889295981634</v>
      </c>
      <c r="K5" s="327">
        <f t="shared" ca="1" si="0"/>
        <v>233.42790107182569</v>
      </c>
      <c r="L5" s="327">
        <f t="shared" ca="1" si="0"/>
        <v>1075.6517268181885</v>
      </c>
      <c r="M5" s="328">
        <f t="shared" ca="1" si="0"/>
        <v>2337.2773795568787</v>
      </c>
      <c r="N5" s="327">
        <f t="shared" ca="1" si="0"/>
        <v>24.97572804212189</v>
      </c>
      <c r="O5" s="327">
        <f t="shared" ca="1" si="0"/>
        <v>124.56728533758778</v>
      </c>
      <c r="P5" s="327">
        <f t="shared" ca="1" si="0"/>
        <v>562.28833192684476</v>
      </c>
      <c r="Q5" s="328">
        <f t="shared" ca="1" si="0"/>
        <v>1216.2260098906499</v>
      </c>
    </row>
    <row r="6" spans="1:17" x14ac:dyDescent="0.25">
      <c r="E6" s="108" t="s">
        <v>212</v>
      </c>
      <c r="F6" s="329">
        <f t="shared" ref="F6:Q6" ca="1" si="1">SUMIF($E$11:$E$838,1,F$11:F$838)</f>
        <v>72.364617982802372</v>
      </c>
      <c r="G6" s="330">
        <f t="shared" ca="1" si="1"/>
        <v>359.62105951930823</v>
      </c>
      <c r="H6" s="330">
        <f t="shared" ca="1" si="1"/>
        <v>1654.7546957932748</v>
      </c>
      <c r="I6" s="331">
        <f t="shared" ca="1" si="1"/>
        <v>3594.0113740996599</v>
      </c>
      <c r="J6" s="330">
        <f t="shared" ca="1" si="1"/>
        <v>26.892797188875171</v>
      </c>
      <c r="K6" s="330">
        <f t="shared" ca="1" si="1"/>
        <v>127.97167854865148</v>
      </c>
      <c r="L6" s="330">
        <f t="shared" ca="1" si="1"/>
        <v>583.6520077914679</v>
      </c>
      <c r="M6" s="331">
        <f t="shared" ca="1" si="1"/>
        <v>1265.9514674702264</v>
      </c>
      <c r="N6" s="330">
        <f t="shared" ca="1" si="1"/>
        <v>11.196369071700429</v>
      </c>
      <c r="O6" s="330">
        <f t="shared" ca="1" si="1"/>
        <v>53.184268147920029</v>
      </c>
      <c r="P6" s="330">
        <f t="shared" ca="1" si="1"/>
        <v>233.35748256658806</v>
      </c>
      <c r="Q6" s="331">
        <f t="shared" ca="1" si="1"/>
        <v>501.32268330005587</v>
      </c>
    </row>
    <row r="7" spans="1:17" x14ac:dyDescent="0.25">
      <c r="E7" s="108" t="s">
        <v>213</v>
      </c>
      <c r="F7" s="332">
        <f t="shared" ref="F7:Q7" ca="1" si="2">SUMIF($E$11:$E$838,0,F$11:F$838)</f>
        <v>29.924874799413811</v>
      </c>
      <c r="G7" s="227">
        <f t="shared" ca="1" si="2"/>
        <v>150.95229931239595</v>
      </c>
      <c r="H7" s="227">
        <f t="shared" ca="1" si="2"/>
        <v>699.44652288723546</v>
      </c>
      <c r="I7" s="333">
        <f t="shared" ca="1" si="2"/>
        <v>1521.5179613101145</v>
      </c>
      <c r="J7" s="227">
        <f t="shared" ca="1" si="2"/>
        <v>20.176092107106491</v>
      </c>
      <c r="K7" s="227">
        <f t="shared" ca="1" si="2"/>
        <v>105.45622252317422</v>
      </c>
      <c r="L7" s="227">
        <f t="shared" ca="1" si="2"/>
        <v>491.99971902672075</v>
      </c>
      <c r="M7" s="333">
        <f t="shared" ca="1" si="2"/>
        <v>1071.3259120866528</v>
      </c>
      <c r="N7" s="227">
        <f t="shared" ca="1" si="2"/>
        <v>13.779358970421477</v>
      </c>
      <c r="O7" s="227">
        <f t="shared" ca="1" si="2"/>
        <v>71.383017189667683</v>
      </c>
      <c r="P7" s="227">
        <f t="shared" ca="1" si="2"/>
        <v>328.93084936025605</v>
      </c>
      <c r="Q7" s="333">
        <f t="shared" ca="1" si="2"/>
        <v>714.90332659059425</v>
      </c>
    </row>
    <row r="9" spans="1:17" ht="31.9" customHeight="1" x14ac:dyDescent="0.25">
      <c r="A9" s="703" t="s">
        <v>267</v>
      </c>
      <c r="B9" s="703" t="s">
        <v>156</v>
      </c>
      <c r="C9" s="468" t="s">
        <v>280</v>
      </c>
      <c r="D9" s="710" t="s">
        <v>238</v>
      </c>
      <c r="E9" s="705" t="str">
        <f>'Census Tract'!D4</f>
        <v>Urban Tract Designation</v>
      </c>
      <c r="F9" s="707" t="s">
        <v>6</v>
      </c>
      <c r="G9" s="708"/>
      <c r="H9" s="708"/>
      <c r="I9" s="709"/>
      <c r="J9" s="707" t="s">
        <v>7</v>
      </c>
      <c r="K9" s="708"/>
      <c r="L9" s="708"/>
      <c r="M9" s="709"/>
      <c r="N9" s="707" t="s">
        <v>8</v>
      </c>
      <c r="O9" s="708"/>
      <c r="P9" s="708"/>
      <c r="Q9" s="709"/>
    </row>
    <row r="10" spans="1:17" x14ac:dyDescent="0.25">
      <c r="A10" s="704"/>
      <c r="B10" s="704"/>
      <c r="C10" s="469"/>
      <c r="D10" s="711"/>
      <c r="E10" s="706"/>
      <c r="F10" s="288">
        <v>2020</v>
      </c>
      <c r="G10" s="263">
        <v>2025</v>
      </c>
      <c r="H10" s="263">
        <v>2030</v>
      </c>
      <c r="I10" s="263">
        <v>2035</v>
      </c>
      <c r="J10" s="288">
        <v>2020</v>
      </c>
      <c r="K10" s="263">
        <v>2025</v>
      </c>
      <c r="L10" s="263">
        <v>2030</v>
      </c>
      <c r="M10" s="263">
        <v>2035</v>
      </c>
      <c r="N10" s="288">
        <v>2020</v>
      </c>
      <c r="O10" s="263">
        <v>2025</v>
      </c>
      <c r="P10" s="263">
        <v>2030</v>
      </c>
      <c r="Q10" s="263">
        <v>2035</v>
      </c>
    </row>
    <row r="11" spans="1:17" ht="15.75" x14ac:dyDescent="0.25">
      <c r="A11" s="80" t="s">
        <v>268</v>
      </c>
      <c r="B11" s="4" t="str">
        <f>'Census Tract'!A5</f>
        <v>Baker</v>
      </c>
      <c r="C11" s="4" t="str">
        <f>'Census Tract'!B5</f>
        <v>Baker City</v>
      </c>
      <c r="D11" s="4">
        <f>'Census Tract'!C5</f>
        <v>41001950200</v>
      </c>
      <c r="E11" s="171">
        <f>'Census Tract'!D5</f>
        <v>0</v>
      </c>
      <c r="F11" s="29">
        <f ca="1">'Census Tract'!V5</f>
        <v>0</v>
      </c>
      <c r="G11" s="29">
        <f ca="1">'Census Tract'!W5</f>
        <v>0</v>
      </c>
      <c r="H11" s="29">
        <f ca="1">'Census Tract'!X5</f>
        <v>0</v>
      </c>
      <c r="I11" s="105">
        <f ca="1">'Census Tract'!Y5</f>
        <v>0</v>
      </c>
      <c r="J11" s="29">
        <f ca="1">'Census Tract'!Z5</f>
        <v>0</v>
      </c>
      <c r="K11" s="29">
        <f ca="1">'Census Tract'!AA5</f>
        <v>0</v>
      </c>
      <c r="L11" s="29">
        <f ca="1">'Census Tract'!AB5</f>
        <v>0</v>
      </c>
      <c r="M11" s="105">
        <f ca="1">'Census Tract'!AC5</f>
        <v>0</v>
      </c>
      <c r="N11" s="29">
        <f ca="1">'Census Tract'!AD5</f>
        <v>0</v>
      </c>
      <c r="O11" s="29">
        <f ca="1">'Census Tract'!AE5</f>
        <v>0</v>
      </c>
      <c r="P11" s="29">
        <f ca="1">'Census Tract'!AF5</f>
        <v>0</v>
      </c>
      <c r="Q11" s="105">
        <f ca="1">'Census Tract'!AG5</f>
        <v>0</v>
      </c>
    </row>
    <row r="12" spans="1:17" ht="15.75" x14ac:dyDescent="0.25">
      <c r="A12" s="80" t="s">
        <v>268</v>
      </c>
      <c r="B12" s="28" t="str">
        <f>'Census Tract'!A6</f>
        <v>Baker</v>
      </c>
      <c r="C12" s="4" t="str">
        <f>'Census Tract'!B6</f>
        <v>Baker City</v>
      </c>
      <c r="D12" s="4">
        <f>'Census Tract'!C6</f>
        <v>41001950500</v>
      </c>
      <c r="E12" s="171">
        <f>'Census Tract'!D6</f>
        <v>0</v>
      </c>
      <c r="F12" s="29">
        <f ca="1">'Census Tract'!V6</f>
        <v>0.59426427535838</v>
      </c>
      <c r="G12" s="29">
        <f ca="1">'Census Tract'!W6</f>
        <v>2.9976920326603818</v>
      </c>
      <c r="H12" s="29">
        <f ca="1">'Census Tract'!X6</f>
        <v>13.889985634414884</v>
      </c>
      <c r="I12" s="105">
        <f ca="1">'Census Tract'!Y6</f>
        <v>30.21512286295102</v>
      </c>
      <c r="J12" s="29">
        <f ca="1">'Census Tract'!Z6</f>
        <v>0.17478369004389138</v>
      </c>
      <c r="K12" s="29">
        <f ca="1">'Census Tract'!AA6</f>
        <v>0.91355786902845937</v>
      </c>
      <c r="L12" s="29">
        <f ca="1">'Census Tract'!AB6</f>
        <v>4.2621497728868434</v>
      </c>
      <c r="M12" s="105">
        <f ca="1">'Census Tract'!AC6</f>
        <v>9.2808010173679207</v>
      </c>
      <c r="N12" s="29">
        <f ca="1">'Census Tract'!AD6</f>
        <v>0.11936936025591222</v>
      </c>
      <c r="O12" s="29">
        <f ca="1">'Census Tract'!AE6</f>
        <v>0.61838472409045497</v>
      </c>
      <c r="P12" s="29">
        <f ca="1">'Census Tract'!AF6</f>
        <v>2.849498669774956</v>
      </c>
      <c r="Q12" s="105">
        <f ca="1">'Census Tract'!AG6</f>
        <v>6.1931438844961377</v>
      </c>
    </row>
    <row r="13" spans="1:17" ht="15.75" x14ac:dyDescent="0.25">
      <c r="A13" s="80" t="s">
        <v>268</v>
      </c>
      <c r="B13" s="28" t="str">
        <f>'Census Tract'!A7</f>
        <v>Baker</v>
      </c>
      <c r="C13" s="4" t="str">
        <f>'Census Tract'!B7</f>
        <v>Halfway</v>
      </c>
      <c r="D13" s="4">
        <f>'Census Tract'!C7</f>
        <v>41001950600</v>
      </c>
      <c r="E13" s="171">
        <f>'Census Tract'!D7</f>
        <v>0</v>
      </c>
      <c r="F13" s="29">
        <f ca="1">'Census Tract'!V7</f>
        <v>0.21627070913171809</v>
      </c>
      <c r="G13" s="29">
        <f ca="1">'Census Tract'!W7</f>
        <v>1.0909506233922404</v>
      </c>
      <c r="H13" s="29">
        <f ca="1">'Census Tract'!X7</f>
        <v>5.0549850757437476</v>
      </c>
      <c r="I13" s="105">
        <f ca="1">'Census Tract'!Y7</f>
        <v>10.996195327628584</v>
      </c>
      <c r="J13" s="29">
        <f ca="1">'Census Tract'!Z7</f>
        <v>0.19615088931576075</v>
      </c>
      <c r="K13" s="29">
        <f ca="1">'Census Tract'!AA7</f>
        <v>1.0252397601077332</v>
      </c>
      <c r="L13" s="29">
        <f ca="1">'Census Tract'!AB7</f>
        <v>4.7831949773962386</v>
      </c>
      <c r="M13" s="105">
        <f ca="1">'Census Tract'!AC7</f>
        <v>10.41537326887989</v>
      </c>
      <c r="N13" s="29">
        <f ca="1">'Census Tract'!AD7</f>
        <v>0.13396219158304079</v>
      </c>
      <c r="O13" s="29">
        <f ca="1">'Census Tract'!AE7</f>
        <v>0.69398187862474003</v>
      </c>
      <c r="P13" s="29">
        <f ca="1">'Census Tract'!AF7</f>
        <v>3.1978481404075918</v>
      </c>
      <c r="Q13" s="105">
        <f ca="1">'Census Tract'!AG7</f>
        <v>6.9502519388355175</v>
      </c>
    </row>
    <row r="14" spans="1:17" ht="15.75" x14ac:dyDescent="0.25">
      <c r="A14" s="80" t="s">
        <v>268</v>
      </c>
      <c r="B14" s="4" t="str">
        <f>'Census Tract'!A8</f>
        <v>Baker</v>
      </c>
      <c r="C14" s="4" t="str">
        <f>'Census Tract'!B8</f>
        <v>Baker City</v>
      </c>
      <c r="D14" s="4">
        <f>'Census Tract'!C8</f>
        <v>41001950400</v>
      </c>
      <c r="E14" s="171">
        <f>'Census Tract'!D8</f>
        <v>1</v>
      </c>
      <c r="F14" s="29">
        <f ca="1">'Census Tract'!V8</f>
        <v>0.13208283646165697</v>
      </c>
      <c r="G14" s="29">
        <f ca="1">'Census Tract'!W8</f>
        <v>0.65639494709894031</v>
      </c>
      <c r="H14" s="29">
        <f ca="1">'Census Tract'!X8</f>
        <v>3.0203254015735226</v>
      </c>
      <c r="I14" s="105">
        <f ca="1">'Census Tract'!Y8</f>
        <v>6.5599353634307285</v>
      </c>
      <c r="J14" s="29">
        <f ca="1">'Census Tract'!Z8</f>
        <v>0.15529206228557402</v>
      </c>
      <c r="K14" s="29">
        <f ca="1">'Census Tract'!AA8</f>
        <v>0.73897057774962738</v>
      </c>
      <c r="L14" s="29">
        <f ca="1">'Census Tract'!AB8</f>
        <v>3.3702899445709882</v>
      </c>
      <c r="M14" s="105">
        <f ca="1">'Census Tract'!AC8</f>
        <v>7.3102181508372475</v>
      </c>
      <c r="N14" s="29">
        <f ca="1">'Census Tract'!AD8</f>
        <v>6.4653268718883383E-2</v>
      </c>
      <c r="O14" s="29">
        <f ca="1">'Census Tract'!AE8</f>
        <v>0.30711177509106546</v>
      </c>
      <c r="P14" s="29">
        <f ca="1">'Census Tract'!AF8</f>
        <v>1.3475193548303075</v>
      </c>
      <c r="Q14" s="105">
        <f ca="1">'Census Tract'!AG8</f>
        <v>2.894880469793911</v>
      </c>
    </row>
    <row r="15" spans="1:17" ht="15.75" x14ac:dyDescent="0.25">
      <c r="A15" s="80" t="s">
        <v>268</v>
      </c>
      <c r="B15" s="4" t="str">
        <f>'Census Tract'!A9</f>
        <v>Baker</v>
      </c>
      <c r="C15" s="4" t="str">
        <f>'Census Tract'!B9</f>
        <v>Greenhorn</v>
      </c>
      <c r="D15" s="4">
        <f>'Census Tract'!C9</f>
        <v>41001950100</v>
      </c>
      <c r="E15" s="171">
        <f>'Census Tract'!D9</f>
        <v>0</v>
      </c>
      <c r="F15" s="29">
        <f ca="1">'Census Tract'!V9</f>
        <v>0</v>
      </c>
      <c r="G15" s="29">
        <f ca="1">'Census Tract'!W9</f>
        <v>0</v>
      </c>
      <c r="H15" s="29">
        <f ca="1">'Census Tract'!X9</f>
        <v>0</v>
      </c>
      <c r="I15" s="105">
        <f ca="1">'Census Tract'!Y9</f>
        <v>0</v>
      </c>
      <c r="J15" s="29">
        <f ca="1">'Census Tract'!Z9</f>
        <v>0</v>
      </c>
      <c r="K15" s="29">
        <f ca="1">'Census Tract'!AA9</f>
        <v>0</v>
      </c>
      <c r="L15" s="29">
        <f ca="1">'Census Tract'!AB9</f>
        <v>0</v>
      </c>
      <c r="M15" s="105">
        <f ca="1">'Census Tract'!AC9</f>
        <v>0</v>
      </c>
      <c r="N15" s="29">
        <f ca="1">'Census Tract'!AD9</f>
        <v>0</v>
      </c>
      <c r="O15" s="29">
        <f ca="1">'Census Tract'!AE9</f>
        <v>0</v>
      </c>
      <c r="P15" s="29">
        <f ca="1">'Census Tract'!AF9</f>
        <v>0</v>
      </c>
      <c r="Q15" s="105">
        <f ca="1">'Census Tract'!AG9</f>
        <v>0</v>
      </c>
    </row>
    <row r="16" spans="1:17" ht="15.75" x14ac:dyDescent="0.25">
      <c r="A16" s="80" t="s">
        <v>268</v>
      </c>
      <c r="B16" s="4" t="str">
        <f>'Census Tract'!A10</f>
        <v>Baker</v>
      </c>
      <c r="C16" s="4" t="str">
        <f>'Census Tract'!B10</f>
        <v>Baker City</v>
      </c>
      <c r="D16" s="4">
        <f>'Census Tract'!C10</f>
        <v>41001950300</v>
      </c>
      <c r="E16" s="171">
        <f>'Census Tract'!D10</f>
        <v>0</v>
      </c>
      <c r="F16" s="29">
        <f ca="1">'Census Tract'!V10</f>
        <v>0.17247877158106828</v>
      </c>
      <c r="G16" s="29">
        <f ca="1">'Census Tract'!W10</f>
        <v>0.87004765524532113</v>
      </c>
      <c r="H16" s="29">
        <f ca="1">'Census Tract'!X10</f>
        <v>4.0314179378489214</v>
      </c>
      <c r="I16" s="105">
        <f ca="1">'Census Tract'!Y10</f>
        <v>8.769612259511959</v>
      </c>
      <c r="J16" s="29">
        <f ca="1">'Census Tract'!Z10</f>
        <v>0.17264697011670438</v>
      </c>
      <c r="K16" s="29">
        <f ca="1">'Census Tract'!AA10</f>
        <v>0.90238967992053221</v>
      </c>
      <c r="L16" s="29">
        <f ca="1">'Census Tract'!AB10</f>
        <v>4.2100452524359042</v>
      </c>
      <c r="M16" s="105">
        <f ca="1">'Census Tract'!AC10</f>
        <v>9.1673437922167267</v>
      </c>
      <c r="N16" s="29">
        <f ca="1">'Census Tract'!AD10</f>
        <v>0.11791007712319934</v>
      </c>
      <c r="O16" s="29">
        <f ca="1">'Census Tract'!AE10</f>
        <v>0.61082500863702638</v>
      </c>
      <c r="P16" s="29">
        <f ca="1">'Census Tract'!AF10</f>
        <v>2.8146637227116926</v>
      </c>
      <c r="Q16" s="105">
        <f ca="1">'Census Tract'!AG10</f>
        <v>6.1174330790621987</v>
      </c>
    </row>
    <row r="17" spans="1:17" ht="15.75" x14ac:dyDescent="0.25">
      <c r="A17" s="80" t="s">
        <v>268</v>
      </c>
      <c r="B17" s="4" t="str">
        <f>'Census Tract'!A11</f>
        <v>Benton</v>
      </c>
      <c r="C17" s="4" t="str">
        <f>'Census Tract'!B11</f>
        <v>Corvallis</v>
      </c>
      <c r="D17" s="4">
        <f>'Census Tract'!C11</f>
        <v>41003000202</v>
      </c>
      <c r="E17" s="171">
        <f>'Census Tract'!D11</f>
        <v>1</v>
      </c>
      <c r="F17" s="29">
        <f ca="1">'Census Tract'!V11</f>
        <v>0</v>
      </c>
      <c r="G17" s="29">
        <f ca="1">'Census Tract'!W11</f>
        <v>0</v>
      </c>
      <c r="H17" s="29">
        <f ca="1">'Census Tract'!X11</f>
        <v>0</v>
      </c>
      <c r="I17" s="105">
        <f ca="1">'Census Tract'!Y11</f>
        <v>0</v>
      </c>
      <c r="J17" s="29">
        <f ca="1">'Census Tract'!Z11</f>
        <v>0</v>
      </c>
      <c r="K17" s="29">
        <f ca="1">'Census Tract'!AA11</f>
        <v>0</v>
      </c>
      <c r="L17" s="29">
        <f ca="1">'Census Tract'!AB11</f>
        <v>0</v>
      </c>
      <c r="M17" s="105">
        <f ca="1">'Census Tract'!AC11</f>
        <v>0</v>
      </c>
      <c r="N17" s="29">
        <f ca="1">'Census Tract'!AD11</f>
        <v>0</v>
      </c>
      <c r="O17" s="29">
        <f ca="1">'Census Tract'!AE11</f>
        <v>0</v>
      </c>
      <c r="P17" s="29">
        <f ca="1">'Census Tract'!AF11</f>
        <v>0</v>
      </c>
      <c r="Q17" s="105">
        <f ca="1">'Census Tract'!AG11</f>
        <v>0</v>
      </c>
    </row>
    <row r="18" spans="1:17" ht="15.75" x14ac:dyDescent="0.25">
      <c r="A18" s="80" t="s">
        <v>268</v>
      </c>
      <c r="B18" s="4" t="str">
        <f>'Census Tract'!A12</f>
        <v>Benton</v>
      </c>
      <c r="C18" s="4" t="str">
        <f>'Census Tract'!B12</f>
        <v>Corvallis</v>
      </c>
      <c r="D18" s="4">
        <f>'Census Tract'!C12</f>
        <v>41003001001</v>
      </c>
      <c r="E18" s="171">
        <f>'Census Tract'!D12</f>
        <v>1</v>
      </c>
      <c r="F18" s="29">
        <f ca="1">'Census Tract'!V12</f>
        <v>0.31086415444008941</v>
      </c>
      <c r="G18" s="29">
        <f ca="1">'Census Tract'!W12</f>
        <v>1.5448612830774113</v>
      </c>
      <c r="H18" s="29">
        <f ca="1">'Census Tract'!X12</f>
        <v>7.1085004474948406</v>
      </c>
      <c r="I18" s="105">
        <f ca="1">'Census Tract'!Y12</f>
        <v>15.439165409856408</v>
      </c>
      <c r="J18" s="29">
        <f ca="1">'Census Tract'!Z12</f>
        <v>0.15816549693658355</v>
      </c>
      <c r="K18" s="29">
        <f ca="1">'Census Tract'!AA12</f>
        <v>0.75264406262020378</v>
      </c>
      <c r="L18" s="29">
        <f ca="1">'Census Tract'!AB12</f>
        <v>3.4326518436155808</v>
      </c>
      <c r="M18" s="105">
        <f ca="1">'Census Tract'!AC12</f>
        <v>7.4454822063974611</v>
      </c>
      <c r="N18" s="29">
        <f ca="1">'Census Tract'!AD12</f>
        <v>6.5849575470842414E-2</v>
      </c>
      <c r="O18" s="29">
        <f ca="1">'Census Tract'!AE12</f>
        <v>0.31279439404332665</v>
      </c>
      <c r="P18" s="29">
        <f ca="1">'Census Tract'!AF12</f>
        <v>1.3724530748806929</v>
      </c>
      <c r="Q18" s="105">
        <f ca="1">'Census Tract'!AG12</f>
        <v>2.9484456664305565</v>
      </c>
    </row>
    <row r="19" spans="1:17" ht="15.75" x14ac:dyDescent="0.25">
      <c r="A19" s="80" t="s">
        <v>268</v>
      </c>
      <c r="B19" s="4" t="str">
        <f>'Census Tract'!A13</f>
        <v>Benton</v>
      </c>
      <c r="C19" s="4" t="str">
        <f>'Census Tract'!B13</f>
        <v>Corvallis</v>
      </c>
      <c r="D19" s="4">
        <f>'Census Tract'!C13</f>
        <v>41003000500</v>
      </c>
      <c r="E19" s="171">
        <f>'Census Tract'!D13</f>
        <v>0</v>
      </c>
      <c r="F19" s="29">
        <f ca="1">'Census Tract'!V13</f>
        <v>0</v>
      </c>
      <c r="G19" s="29">
        <f ca="1">'Census Tract'!W13</f>
        <v>0</v>
      </c>
      <c r="H19" s="29">
        <f ca="1">'Census Tract'!X13</f>
        <v>0</v>
      </c>
      <c r="I19" s="105">
        <f ca="1">'Census Tract'!Y13</f>
        <v>0</v>
      </c>
      <c r="J19" s="29">
        <f ca="1">'Census Tract'!Z13</f>
        <v>0</v>
      </c>
      <c r="K19" s="29">
        <f ca="1">'Census Tract'!AA13</f>
        <v>0</v>
      </c>
      <c r="L19" s="29">
        <f ca="1">'Census Tract'!AB13</f>
        <v>0</v>
      </c>
      <c r="M19" s="105">
        <f ca="1">'Census Tract'!AC13</f>
        <v>0</v>
      </c>
      <c r="N19" s="29">
        <f ca="1">'Census Tract'!AD13</f>
        <v>0</v>
      </c>
      <c r="O19" s="29">
        <f ca="1">'Census Tract'!AE13</f>
        <v>0</v>
      </c>
      <c r="P19" s="29">
        <f ca="1">'Census Tract'!AF13</f>
        <v>0</v>
      </c>
      <c r="Q19" s="105">
        <f ca="1">'Census Tract'!AG13</f>
        <v>0</v>
      </c>
    </row>
    <row r="20" spans="1:17" ht="15.75" x14ac:dyDescent="0.25">
      <c r="A20" s="80" t="s">
        <v>268</v>
      </c>
      <c r="B20" s="4" t="str">
        <f>'Census Tract'!A14</f>
        <v>Benton</v>
      </c>
      <c r="C20" s="4" t="str">
        <f>'Census Tract'!B14</f>
        <v>Corvallis</v>
      </c>
      <c r="D20" s="4">
        <f>'Census Tract'!C14</f>
        <v>41003000900</v>
      </c>
      <c r="E20" s="171">
        <f>'Census Tract'!D14</f>
        <v>1</v>
      </c>
      <c r="F20" s="29">
        <f ca="1">'Census Tract'!V14</f>
        <v>0</v>
      </c>
      <c r="G20" s="29">
        <f ca="1">'Census Tract'!W14</f>
        <v>0</v>
      </c>
      <c r="H20" s="29">
        <f ca="1">'Census Tract'!X14</f>
        <v>0</v>
      </c>
      <c r="I20" s="105">
        <f ca="1">'Census Tract'!Y14</f>
        <v>0</v>
      </c>
      <c r="J20" s="29">
        <f ca="1">'Census Tract'!Z14</f>
        <v>0</v>
      </c>
      <c r="K20" s="29">
        <f ca="1">'Census Tract'!AA14</f>
        <v>0</v>
      </c>
      <c r="L20" s="29">
        <f ca="1">'Census Tract'!AB14</f>
        <v>0</v>
      </c>
      <c r="M20" s="105">
        <f ca="1">'Census Tract'!AC14</f>
        <v>0</v>
      </c>
      <c r="N20" s="29">
        <f ca="1">'Census Tract'!AD14</f>
        <v>0</v>
      </c>
      <c r="O20" s="29">
        <f ca="1">'Census Tract'!AE14</f>
        <v>0</v>
      </c>
      <c r="P20" s="29">
        <f ca="1">'Census Tract'!AF14</f>
        <v>0</v>
      </c>
      <c r="Q20" s="105">
        <f ca="1">'Census Tract'!AG14</f>
        <v>0</v>
      </c>
    </row>
    <row r="21" spans="1:17" ht="15.75" x14ac:dyDescent="0.25">
      <c r="A21" s="80" t="s">
        <v>268</v>
      </c>
      <c r="B21" s="4" t="str">
        <f>'Census Tract'!A15</f>
        <v>Benton</v>
      </c>
      <c r="C21" s="4" t="str">
        <f>'Census Tract'!B15</f>
        <v>Corvallis</v>
      </c>
      <c r="D21" s="4">
        <f>'Census Tract'!C15</f>
        <v>41003001102</v>
      </c>
      <c r="E21" s="171">
        <f>'Census Tract'!D15</f>
        <v>1</v>
      </c>
      <c r="F21" s="29">
        <f ca="1">'Census Tract'!V15</f>
        <v>0.25214676079031006</v>
      </c>
      <c r="G21" s="29">
        <f ca="1">'Census Tract'!W15</f>
        <v>1.2530610648884029</v>
      </c>
      <c r="H21" s="29">
        <f ca="1">'Census Tract'!X15</f>
        <v>5.7658155059422498</v>
      </c>
      <c r="I21" s="105">
        <f ca="1">'Census Tract'!Y15</f>
        <v>12.522947698530324</v>
      </c>
      <c r="J21" s="29">
        <f ca="1">'Census Tract'!Z15</f>
        <v>0.16244324307782587</v>
      </c>
      <c r="K21" s="29">
        <f ca="1">'Census Tract'!AA15</f>
        <v>0.77300008398365838</v>
      </c>
      <c r="L21" s="29">
        <f ca="1">'Census Tract'!AB15</f>
        <v>3.5254913911949277</v>
      </c>
      <c r="M21" s="105">
        <f ca="1">'Census Tract'!AC15</f>
        <v>7.6468528175293891</v>
      </c>
      <c r="N21" s="29">
        <f ca="1">'Census Tract'!AD15</f>
        <v>6.7630543967946322E-2</v>
      </c>
      <c r="O21" s="29">
        <f ca="1">'Census Tract'!AE15</f>
        <v>0.32125423539960907</v>
      </c>
      <c r="P21" s="29">
        <f ca="1">'Census Tract'!AF15</f>
        <v>1.4095724590625727</v>
      </c>
      <c r="Q21" s="105">
        <f ca="1">'Census Tract'!AG15</f>
        <v>3.0281893672788716</v>
      </c>
    </row>
    <row r="22" spans="1:17" ht="15.75" x14ac:dyDescent="0.25">
      <c r="A22" s="80" t="s">
        <v>268</v>
      </c>
      <c r="B22" s="4" t="str">
        <f>'Census Tract'!A16</f>
        <v>Benton</v>
      </c>
      <c r="C22" s="4" t="str">
        <f>'Census Tract'!B16</f>
        <v>Adair Village</v>
      </c>
      <c r="D22" s="4">
        <f>'Census Tract'!C16</f>
        <v>41003010200</v>
      </c>
      <c r="E22" s="171">
        <f>'Census Tract'!D16</f>
        <v>0</v>
      </c>
      <c r="F22" s="29">
        <f ca="1">'Census Tract'!V16</f>
        <v>0</v>
      </c>
      <c r="G22" s="29">
        <f ca="1">'Census Tract'!W16</f>
        <v>0</v>
      </c>
      <c r="H22" s="29">
        <f ca="1">'Census Tract'!X16</f>
        <v>0</v>
      </c>
      <c r="I22" s="105">
        <f ca="1">'Census Tract'!Y16</f>
        <v>0</v>
      </c>
      <c r="J22" s="29">
        <f ca="1">'Census Tract'!Z16</f>
        <v>0</v>
      </c>
      <c r="K22" s="29">
        <f ca="1">'Census Tract'!AA16</f>
        <v>0</v>
      </c>
      <c r="L22" s="29">
        <f ca="1">'Census Tract'!AB16</f>
        <v>0</v>
      </c>
      <c r="M22" s="105">
        <f ca="1">'Census Tract'!AC16</f>
        <v>0</v>
      </c>
      <c r="N22" s="29">
        <f ca="1">'Census Tract'!AD16</f>
        <v>0</v>
      </c>
      <c r="O22" s="29">
        <f ca="1">'Census Tract'!AE16</f>
        <v>0</v>
      </c>
      <c r="P22" s="29">
        <f ca="1">'Census Tract'!AF16</f>
        <v>0</v>
      </c>
      <c r="Q22" s="105">
        <f ca="1">'Census Tract'!AG16</f>
        <v>0</v>
      </c>
    </row>
    <row r="23" spans="1:17" ht="15.75" x14ac:dyDescent="0.25">
      <c r="A23" s="80" t="s">
        <v>268</v>
      </c>
      <c r="B23" s="4" t="str">
        <f>'Census Tract'!A17</f>
        <v>Benton</v>
      </c>
      <c r="C23" s="4" t="str">
        <f>'Census Tract'!B17</f>
        <v>Corvallis</v>
      </c>
      <c r="D23" s="4">
        <f>'Census Tract'!C17</f>
        <v>41003010702</v>
      </c>
      <c r="E23" s="171">
        <f>'Census Tract'!D17</f>
        <v>1</v>
      </c>
      <c r="F23" s="29">
        <f ca="1">'Census Tract'!V17</f>
        <v>0.98592638591047255</v>
      </c>
      <c r="G23" s="29">
        <f ca="1">'Census Tract'!W17</f>
        <v>4.8996305292930344</v>
      </c>
      <c r="H23" s="29">
        <f ca="1">'Census Tract'!X17</f>
        <v>22.545082973830787</v>
      </c>
      <c r="I23" s="105">
        <f ca="1">'Census Tract'!Y17</f>
        <v>48.966342167788639</v>
      </c>
      <c r="J23" s="29">
        <f ca="1">'Census Tract'!Z17</f>
        <v>9.2777091634736408E-2</v>
      </c>
      <c r="K23" s="29">
        <f ca="1">'Census Tract'!AA17</f>
        <v>0.44148773606453795</v>
      </c>
      <c r="L23" s="29">
        <f ca="1">'Census Tract'!AB17</f>
        <v>2.0135330449027116</v>
      </c>
      <c r="M23" s="105">
        <f ca="1">'Census Tract'!AC17</f>
        <v>4.3673885790951026</v>
      </c>
      <c r="N23" s="29">
        <f ca="1">'Census Tract'!AD17</f>
        <v>3.862619987225388E-2</v>
      </c>
      <c r="O23" s="29">
        <f ca="1">'Census Tract'!AE17</f>
        <v>0.1834796761687234</v>
      </c>
      <c r="P23" s="29">
        <f ca="1">'Census Tract'!AF17</f>
        <v>0.80505677381480734</v>
      </c>
      <c r="Q23" s="105">
        <f ca="1">'Census Tract'!AG17</f>
        <v>1.7295062391777405</v>
      </c>
    </row>
    <row r="24" spans="1:17" ht="15.75" x14ac:dyDescent="0.25">
      <c r="A24" s="80" t="s">
        <v>268</v>
      </c>
      <c r="B24" s="4" t="str">
        <f>'Census Tract'!A18</f>
        <v>Benton</v>
      </c>
      <c r="C24" s="4" t="str">
        <f>'Census Tract'!B18</f>
        <v>Corvallis</v>
      </c>
      <c r="D24" s="4">
        <f>'Census Tract'!C18</f>
        <v>41003001002</v>
      </c>
      <c r="E24" s="171">
        <f>'Census Tract'!D18</f>
        <v>1</v>
      </c>
      <c r="F24" s="29">
        <f ca="1">'Census Tract'!V18</f>
        <v>0</v>
      </c>
      <c r="G24" s="29">
        <f ca="1">'Census Tract'!W18</f>
        <v>0</v>
      </c>
      <c r="H24" s="29">
        <f ca="1">'Census Tract'!X18</f>
        <v>0</v>
      </c>
      <c r="I24" s="105">
        <f ca="1">'Census Tract'!Y18</f>
        <v>0</v>
      </c>
      <c r="J24" s="29">
        <f ca="1">'Census Tract'!Z18</f>
        <v>0</v>
      </c>
      <c r="K24" s="29">
        <f ca="1">'Census Tract'!AA18</f>
        <v>0</v>
      </c>
      <c r="L24" s="29">
        <f ca="1">'Census Tract'!AB18</f>
        <v>0</v>
      </c>
      <c r="M24" s="105">
        <f ca="1">'Census Tract'!AC18</f>
        <v>0</v>
      </c>
      <c r="N24" s="29">
        <f ca="1">'Census Tract'!AD18</f>
        <v>0</v>
      </c>
      <c r="O24" s="29">
        <f ca="1">'Census Tract'!AE18</f>
        <v>0</v>
      </c>
      <c r="P24" s="29">
        <f ca="1">'Census Tract'!AF18</f>
        <v>0</v>
      </c>
      <c r="Q24" s="105">
        <f ca="1">'Census Tract'!AG18</f>
        <v>0</v>
      </c>
    </row>
    <row r="25" spans="1:17" ht="15.75" x14ac:dyDescent="0.25">
      <c r="A25" s="80" t="s">
        <v>268</v>
      </c>
      <c r="B25" s="4" t="str">
        <f>'Census Tract'!A19</f>
        <v>Benton</v>
      </c>
      <c r="C25" s="4" t="str">
        <f>'Census Tract'!B19</f>
        <v>Corvallis</v>
      </c>
      <c r="D25" s="4">
        <f>'Census Tract'!C19</f>
        <v>41003010400</v>
      </c>
      <c r="E25" s="171">
        <f>'Census Tract'!D19</f>
        <v>0</v>
      </c>
      <c r="F25" s="29">
        <f ca="1">'Census Tract'!V19</f>
        <v>0</v>
      </c>
      <c r="G25" s="29">
        <f ca="1">'Census Tract'!W19</f>
        <v>0</v>
      </c>
      <c r="H25" s="29">
        <f ca="1">'Census Tract'!X19</f>
        <v>0</v>
      </c>
      <c r="I25" s="105">
        <f ca="1">'Census Tract'!Y19</f>
        <v>0</v>
      </c>
      <c r="J25" s="29">
        <f ca="1">'Census Tract'!Z19</f>
        <v>0</v>
      </c>
      <c r="K25" s="29">
        <f ca="1">'Census Tract'!AA19</f>
        <v>0</v>
      </c>
      <c r="L25" s="29">
        <f ca="1">'Census Tract'!AB19</f>
        <v>0</v>
      </c>
      <c r="M25" s="105">
        <f ca="1">'Census Tract'!AC19</f>
        <v>0</v>
      </c>
      <c r="N25" s="29">
        <f ca="1">'Census Tract'!AD19</f>
        <v>0</v>
      </c>
      <c r="O25" s="29">
        <f ca="1">'Census Tract'!AE19</f>
        <v>0</v>
      </c>
      <c r="P25" s="29">
        <f ca="1">'Census Tract'!AF19</f>
        <v>0</v>
      </c>
      <c r="Q25" s="105">
        <f ca="1">'Census Tract'!AG19</f>
        <v>0</v>
      </c>
    </row>
    <row r="26" spans="1:17" ht="15.75" x14ac:dyDescent="0.25">
      <c r="A26" s="80" t="s">
        <v>268</v>
      </c>
      <c r="B26" s="4" t="str">
        <f>'Census Tract'!A20</f>
        <v>Benton</v>
      </c>
      <c r="C26" s="4" t="str">
        <f>'Census Tract'!B20</f>
        <v>Albany</v>
      </c>
      <c r="D26" s="4">
        <f>'Census Tract'!C20</f>
        <v>41003010100</v>
      </c>
      <c r="E26" s="171">
        <f>'Census Tract'!D20</f>
        <v>0</v>
      </c>
      <c r="F26" s="29">
        <f ca="1">'Census Tract'!V20</f>
        <v>0</v>
      </c>
      <c r="G26" s="29">
        <f ca="1">'Census Tract'!W20</f>
        <v>0</v>
      </c>
      <c r="H26" s="29">
        <f ca="1">'Census Tract'!X20</f>
        <v>0</v>
      </c>
      <c r="I26" s="105">
        <f ca="1">'Census Tract'!Y20</f>
        <v>0</v>
      </c>
      <c r="J26" s="29">
        <f ca="1">'Census Tract'!Z20</f>
        <v>0</v>
      </c>
      <c r="K26" s="29">
        <f ca="1">'Census Tract'!AA20</f>
        <v>0</v>
      </c>
      <c r="L26" s="29">
        <f ca="1">'Census Tract'!AB20</f>
        <v>0</v>
      </c>
      <c r="M26" s="105">
        <f ca="1">'Census Tract'!AC20</f>
        <v>0</v>
      </c>
      <c r="N26" s="29">
        <f ca="1">'Census Tract'!AD20</f>
        <v>0</v>
      </c>
      <c r="O26" s="29">
        <f ca="1">'Census Tract'!AE20</f>
        <v>0</v>
      </c>
      <c r="P26" s="29">
        <f ca="1">'Census Tract'!AF20</f>
        <v>0</v>
      </c>
      <c r="Q26" s="105">
        <f ca="1">'Census Tract'!AG20</f>
        <v>0</v>
      </c>
    </row>
    <row r="27" spans="1:17" ht="15.75" x14ac:dyDescent="0.25">
      <c r="A27" s="80" t="s">
        <v>268</v>
      </c>
      <c r="B27" s="4" t="str">
        <f>'Census Tract'!A21</f>
        <v>Benton</v>
      </c>
      <c r="C27" s="4" t="str">
        <f>'Census Tract'!B21</f>
        <v>Corvallis</v>
      </c>
      <c r="D27" s="4">
        <f>'Census Tract'!C21</f>
        <v>41003010600</v>
      </c>
      <c r="E27" s="171">
        <f>'Census Tract'!D21</f>
        <v>1</v>
      </c>
      <c r="F27" s="29">
        <f ca="1">'Census Tract'!V21</f>
        <v>0.60432592568760013</v>
      </c>
      <c r="G27" s="29">
        <f ca="1">'Census Tract'!W21</f>
        <v>3.0032401987171404</v>
      </c>
      <c r="H27" s="29">
        <f ca="1">'Census Tract'!X21</f>
        <v>13.819062287578561</v>
      </c>
      <c r="I27" s="105">
        <f ca="1">'Census Tract'!Y21</f>
        <v>30.014036018275007</v>
      </c>
      <c r="J27" s="29">
        <f ca="1">'Census Tract'!Z21</f>
        <v>0.13338790240419285</v>
      </c>
      <c r="K27" s="29">
        <f ca="1">'Census Tract'!AA21</f>
        <v>0.63473775706045288</v>
      </c>
      <c r="L27" s="29">
        <f ca="1">'Census Tract'!AB21</f>
        <v>2.8949058927014431</v>
      </c>
      <c r="M27" s="105">
        <f ca="1">'Census Tract'!AC21</f>
        <v>6.2791017834774507</v>
      </c>
      <c r="N27" s="29">
        <f ca="1">'Census Tract'!AD21</f>
        <v>5.5533835864240461E-2</v>
      </c>
      <c r="O27" s="29">
        <f ca="1">'Census Tract'!AE21</f>
        <v>0.26379323501862562</v>
      </c>
      <c r="P27" s="29">
        <f ca="1">'Census Tract'!AF21</f>
        <v>1.1574498885804507</v>
      </c>
      <c r="Q27" s="105">
        <f ca="1">'Census Tract'!AG21</f>
        <v>2.4865535809974588</v>
      </c>
    </row>
    <row r="28" spans="1:17" ht="15.75" x14ac:dyDescent="0.25">
      <c r="A28" s="80" t="s">
        <v>268</v>
      </c>
      <c r="B28" s="4" t="str">
        <f>'Census Tract'!A22</f>
        <v>Benton</v>
      </c>
      <c r="C28" s="4" t="str">
        <f>'Census Tract'!B22</f>
        <v>Philomath</v>
      </c>
      <c r="D28" s="4">
        <f>'Census Tract'!C22</f>
        <v>41003010800</v>
      </c>
      <c r="E28" s="171">
        <f>'Census Tract'!D22</f>
        <v>1</v>
      </c>
      <c r="F28" s="29">
        <f ca="1">'Census Tract'!V22</f>
        <v>0</v>
      </c>
      <c r="G28" s="29">
        <f ca="1">'Census Tract'!W22</f>
        <v>0</v>
      </c>
      <c r="H28" s="29">
        <f ca="1">'Census Tract'!X22</f>
        <v>0</v>
      </c>
      <c r="I28" s="105">
        <f ca="1">'Census Tract'!Y22</f>
        <v>0</v>
      </c>
      <c r="J28" s="29">
        <f ca="1">'Census Tract'!Z22</f>
        <v>0</v>
      </c>
      <c r="K28" s="29">
        <f ca="1">'Census Tract'!AA22</f>
        <v>0</v>
      </c>
      <c r="L28" s="29">
        <f ca="1">'Census Tract'!AB22</f>
        <v>0</v>
      </c>
      <c r="M28" s="105">
        <f ca="1">'Census Tract'!AC22</f>
        <v>0</v>
      </c>
      <c r="N28" s="29">
        <f ca="1">'Census Tract'!AD22</f>
        <v>0</v>
      </c>
      <c r="O28" s="29">
        <f ca="1">'Census Tract'!AE22</f>
        <v>0</v>
      </c>
      <c r="P28" s="29">
        <f ca="1">'Census Tract'!AF22</f>
        <v>0</v>
      </c>
      <c r="Q28" s="105">
        <f ca="1">'Census Tract'!AG22</f>
        <v>0</v>
      </c>
    </row>
    <row r="29" spans="1:17" ht="15.75" x14ac:dyDescent="0.25">
      <c r="A29" s="80" t="s">
        <v>268</v>
      </c>
      <c r="B29" s="4" t="str">
        <f>'Census Tract'!A23</f>
        <v>Benton</v>
      </c>
      <c r="C29" s="4" t="str">
        <f>'Census Tract'!B23</f>
        <v>Corvallis</v>
      </c>
      <c r="D29" s="4">
        <f>'Census Tract'!C23</f>
        <v>41003010900</v>
      </c>
      <c r="E29" s="171">
        <f>'Census Tract'!D23</f>
        <v>0</v>
      </c>
      <c r="F29" s="29">
        <f ca="1">'Census Tract'!V23</f>
        <v>0</v>
      </c>
      <c r="G29" s="29">
        <f ca="1">'Census Tract'!W23</f>
        <v>0</v>
      </c>
      <c r="H29" s="29">
        <f ca="1">'Census Tract'!X23</f>
        <v>0</v>
      </c>
      <c r="I29" s="105">
        <f ca="1">'Census Tract'!Y23</f>
        <v>0</v>
      </c>
      <c r="J29" s="29">
        <f ca="1">'Census Tract'!Z23</f>
        <v>0</v>
      </c>
      <c r="K29" s="29">
        <f ca="1">'Census Tract'!AA23</f>
        <v>0</v>
      </c>
      <c r="L29" s="29">
        <f ca="1">'Census Tract'!AB23</f>
        <v>0</v>
      </c>
      <c r="M29" s="105">
        <f ca="1">'Census Tract'!AC23</f>
        <v>0</v>
      </c>
      <c r="N29" s="29">
        <f ca="1">'Census Tract'!AD23</f>
        <v>0</v>
      </c>
      <c r="O29" s="29">
        <f ca="1">'Census Tract'!AE23</f>
        <v>0</v>
      </c>
      <c r="P29" s="29">
        <f ca="1">'Census Tract'!AF23</f>
        <v>0</v>
      </c>
      <c r="Q29" s="105">
        <f ca="1">'Census Tract'!AG23</f>
        <v>0</v>
      </c>
    </row>
    <row r="30" spans="1:17" ht="15.75" x14ac:dyDescent="0.25">
      <c r="A30" s="80" t="s">
        <v>268</v>
      </c>
      <c r="B30" s="4" t="str">
        <f>'Census Tract'!A24</f>
        <v>Benton</v>
      </c>
      <c r="C30" s="4" t="str">
        <f>'Census Tract'!B24</f>
        <v>Corvallis</v>
      </c>
      <c r="D30" s="4">
        <f>'Census Tract'!C24</f>
        <v>41003000600</v>
      </c>
      <c r="E30" s="171">
        <f>'Census Tract'!D24</f>
        <v>0</v>
      </c>
      <c r="F30" s="29">
        <f ca="1">'Census Tract'!V24</f>
        <v>1.6033995380387065</v>
      </c>
      <c r="G30" s="29">
        <f ca="1">'Census Tract'!W24</f>
        <v>8.0881490267126281</v>
      </c>
      <c r="H30" s="29">
        <f ca="1">'Census Tract'!X24</f>
        <v>37.476923101517599</v>
      </c>
      <c r="I30" s="105">
        <f ca="1">'Census Tract'!Y24</f>
        <v>81.52419058174371</v>
      </c>
      <c r="J30" s="29">
        <f ca="1">'Census Tract'!Z24</f>
        <v>0.24285014345384159</v>
      </c>
      <c r="K30" s="29">
        <f ca="1">'Census Tract'!AA24</f>
        <v>1.2693270149590887</v>
      </c>
      <c r="L30" s="29">
        <f ca="1">'Census Tract'!AB24</f>
        <v>5.9219695127583449</v>
      </c>
      <c r="M30" s="105">
        <f ca="1">'Census Tract'!AC24</f>
        <v>12.895046773920257</v>
      </c>
      <c r="N30" s="29">
        <f ca="1">'Census Tract'!AD24</f>
        <v>0.16585567140081514</v>
      </c>
      <c r="O30" s="29">
        <f ca="1">'Census Tract'!AE24</f>
        <v>0.85920384743747835</v>
      </c>
      <c r="P30" s="29">
        <f ca="1">'Census Tract'!AF24</f>
        <v>3.9591861263062071</v>
      </c>
      <c r="Q30" s="105">
        <f ca="1">'Census Tract'!AG24</f>
        <v>8.6049555333365788</v>
      </c>
    </row>
    <row r="31" spans="1:17" ht="15.75" x14ac:dyDescent="0.25">
      <c r="A31" s="80" t="s">
        <v>268</v>
      </c>
      <c r="B31" s="4" t="str">
        <f>'Census Tract'!A25</f>
        <v>Benton</v>
      </c>
      <c r="C31" s="4" t="str">
        <f>'Census Tract'!B25</f>
        <v>Corvallis</v>
      </c>
      <c r="D31" s="4">
        <f>'Census Tract'!C25</f>
        <v>41003001101</v>
      </c>
      <c r="E31" s="171">
        <f>'Census Tract'!D25</f>
        <v>1</v>
      </c>
      <c r="F31" s="29">
        <f ca="1">'Census Tract'!V25</f>
        <v>0.14022064155171166</v>
      </c>
      <c r="G31" s="29">
        <f ca="1">'Census Tract'!W25</f>
        <v>0.69683634194389832</v>
      </c>
      <c r="H31" s="29">
        <f ca="1">'Census Tract'!X25</f>
        <v>3.2064118007226021</v>
      </c>
      <c r="I31" s="105">
        <f ca="1">'Census Tract'!Y25</f>
        <v>6.9641019971966038</v>
      </c>
      <c r="J31" s="29">
        <f ca="1">'Census Tract'!Z25</f>
        <v>0.12822127394788718</v>
      </c>
      <c r="K31" s="29">
        <f ca="1">'Census Tract'!AA25</f>
        <v>0.61015191307602024</v>
      </c>
      <c r="L31" s="29">
        <f ca="1">'Census Tract'!AB25</f>
        <v>2.7827750105601545</v>
      </c>
      <c r="M31" s="105">
        <f ca="1">'Census Tract'!AC25</f>
        <v>6.0358879284739508</v>
      </c>
      <c r="N31" s="29">
        <f ca="1">'Census Tract'!AD25</f>
        <v>5.3382795991114979E-2</v>
      </c>
      <c r="O31" s="29">
        <f ca="1">'Census Tract'!AE25</f>
        <v>0.25357550454934952</v>
      </c>
      <c r="P31" s="29">
        <f ca="1">'Census Tract'!AF25</f>
        <v>1.1126173856075301</v>
      </c>
      <c r="Q31" s="105">
        <f ca="1">'Census Tract'!AG25</f>
        <v>2.3902397604923511</v>
      </c>
    </row>
    <row r="32" spans="1:17" ht="15.75" x14ac:dyDescent="0.25">
      <c r="A32" s="80" t="s">
        <v>268</v>
      </c>
      <c r="B32" s="4" t="str">
        <f>'Census Tract'!A26</f>
        <v>Benton</v>
      </c>
      <c r="C32" s="4" t="str">
        <f>'Census Tract'!B26</f>
        <v>Undefined</v>
      </c>
      <c r="D32" s="4">
        <f>'Census Tract'!C26</f>
        <v>41003010300</v>
      </c>
      <c r="E32" s="171">
        <f>'Census Tract'!D26</f>
        <v>0</v>
      </c>
      <c r="F32" s="29">
        <f ca="1">'Census Tract'!V26</f>
        <v>0</v>
      </c>
      <c r="G32" s="29">
        <f ca="1">'Census Tract'!W26</f>
        <v>0</v>
      </c>
      <c r="H32" s="29">
        <f ca="1">'Census Tract'!X26</f>
        <v>0</v>
      </c>
      <c r="I32" s="105">
        <f ca="1">'Census Tract'!Y26</f>
        <v>0</v>
      </c>
      <c r="J32" s="29">
        <f ca="1">'Census Tract'!Z26</f>
        <v>0</v>
      </c>
      <c r="K32" s="29">
        <f ca="1">'Census Tract'!AA26</f>
        <v>0</v>
      </c>
      <c r="L32" s="29">
        <f ca="1">'Census Tract'!AB26</f>
        <v>0</v>
      </c>
      <c r="M32" s="105">
        <f ca="1">'Census Tract'!AC26</f>
        <v>0</v>
      </c>
      <c r="N32" s="29">
        <f ca="1">'Census Tract'!AD26</f>
        <v>0</v>
      </c>
      <c r="O32" s="29">
        <f ca="1">'Census Tract'!AE26</f>
        <v>0</v>
      </c>
      <c r="P32" s="29">
        <f ca="1">'Census Tract'!AF26</f>
        <v>0</v>
      </c>
      <c r="Q32" s="105">
        <f ca="1">'Census Tract'!AG26</f>
        <v>0</v>
      </c>
    </row>
    <row r="33" spans="1:17" ht="15.75" x14ac:dyDescent="0.25">
      <c r="A33" s="80" t="s">
        <v>268</v>
      </c>
      <c r="B33" s="4" t="str">
        <f>'Census Tract'!A27</f>
        <v>Benton</v>
      </c>
      <c r="C33" s="4" t="str">
        <f>'Census Tract'!B27</f>
        <v>Corvallis</v>
      </c>
      <c r="D33" s="4">
        <f>'Census Tract'!C27</f>
        <v>41003000400</v>
      </c>
      <c r="E33" s="171">
        <f>'Census Tract'!D27</f>
        <v>1</v>
      </c>
      <c r="F33" s="29">
        <f ca="1">'Census Tract'!V27</f>
        <v>0</v>
      </c>
      <c r="G33" s="29">
        <f ca="1">'Census Tract'!W27</f>
        <v>0</v>
      </c>
      <c r="H33" s="29">
        <f ca="1">'Census Tract'!X27</f>
        <v>0</v>
      </c>
      <c r="I33" s="105">
        <f ca="1">'Census Tract'!Y27</f>
        <v>0</v>
      </c>
      <c r="J33" s="29">
        <f ca="1">'Census Tract'!Z27</f>
        <v>0</v>
      </c>
      <c r="K33" s="29">
        <f ca="1">'Census Tract'!AA27</f>
        <v>0</v>
      </c>
      <c r="L33" s="29">
        <f ca="1">'Census Tract'!AB27</f>
        <v>0</v>
      </c>
      <c r="M33" s="105">
        <f ca="1">'Census Tract'!AC27</f>
        <v>0</v>
      </c>
      <c r="N33" s="29">
        <f ca="1">'Census Tract'!AD27</f>
        <v>0</v>
      </c>
      <c r="O33" s="29">
        <f ca="1">'Census Tract'!AE27</f>
        <v>0</v>
      </c>
      <c r="P33" s="29">
        <f ca="1">'Census Tract'!AF27</f>
        <v>0</v>
      </c>
      <c r="Q33" s="105">
        <f ca="1">'Census Tract'!AG27</f>
        <v>0</v>
      </c>
    </row>
    <row r="34" spans="1:17" ht="15.75" x14ac:dyDescent="0.25">
      <c r="A34" s="80" t="s">
        <v>268</v>
      </c>
      <c r="B34" s="4" t="str">
        <f>'Census Tract'!A28</f>
        <v>Benton</v>
      </c>
      <c r="C34" s="4" t="str">
        <f>'Census Tract'!B28</f>
        <v>Corvallis</v>
      </c>
      <c r="D34" s="4">
        <f>'Census Tract'!C28</f>
        <v>41003000100</v>
      </c>
      <c r="E34" s="171">
        <f>'Census Tract'!D28</f>
        <v>1</v>
      </c>
      <c r="F34" s="29">
        <f ca="1">'Census Tract'!V28</f>
        <v>0</v>
      </c>
      <c r="G34" s="29">
        <f ca="1">'Census Tract'!W28</f>
        <v>0</v>
      </c>
      <c r="H34" s="29">
        <f ca="1">'Census Tract'!X28</f>
        <v>0</v>
      </c>
      <c r="I34" s="105">
        <f ca="1">'Census Tract'!Y28</f>
        <v>0</v>
      </c>
      <c r="J34" s="29">
        <f ca="1">'Census Tract'!Z28</f>
        <v>0</v>
      </c>
      <c r="K34" s="29">
        <f ca="1">'Census Tract'!AA28</f>
        <v>0</v>
      </c>
      <c r="L34" s="29">
        <f ca="1">'Census Tract'!AB28</f>
        <v>0</v>
      </c>
      <c r="M34" s="105">
        <f ca="1">'Census Tract'!AC28</f>
        <v>0</v>
      </c>
      <c r="N34" s="29">
        <f ca="1">'Census Tract'!AD28</f>
        <v>0</v>
      </c>
      <c r="O34" s="29">
        <f ca="1">'Census Tract'!AE28</f>
        <v>0</v>
      </c>
      <c r="P34" s="29">
        <f ca="1">'Census Tract'!AF28</f>
        <v>0</v>
      </c>
      <c r="Q34" s="105">
        <f ca="1">'Census Tract'!AG28</f>
        <v>0</v>
      </c>
    </row>
    <row r="35" spans="1:17" ht="15.75" x14ac:dyDescent="0.25">
      <c r="A35" s="80" t="s">
        <v>268</v>
      </c>
      <c r="B35" s="4" t="str">
        <f>'Census Tract'!A29</f>
        <v>Clackamas</v>
      </c>
      <c r="C35" s="4" t="str">
        <f>'Census Tract'!B29</f>
        <v>Oregon City</v>
      </c>
      <c r="D35" s="4">
        <f>'Census Tract'!C29</f>
        <v>41005022602</v>
      </c>
      <c r="E35" s="171">
        <f>'Census Tract'!D29</f>
        <v>1</v>
      </c>
      <c r="F35" s="29">
        <f ca="1">'Census Tract'!V29</f>
        <v>0</v>
      </c>
      <c r="G35" s="29">
        <f ca="1">'Census Tract'!W29</f>
        <v>0</v>
      </c>
      <c r="H35" s="29">
        <f ca="1">'Census Tract'!X29</f>
        <v>0</v>
      </c>
      <c r="I35" s="105">
        <f ca="1">'Census Tract'!Y29</f>
        <v>0</v>
      </c>
      <c r="J35" s="29">
        <f ca="1">'Census Tract'!Z29</f>
        <v>0</v>
      </c>
      <c r="K35" s="29">
        <f ca="1">'Census Tract'!AA29</f>
        <v>0</v>
      </c>
      <c r="L35" s="29">
        <f ca="1">'Census Tract'!AB29</f>
        <v>0</v>
      </c>
      <c r="M35" s="105">
        <f ca="1">'Census Tract'!AC29</f>
        <v>0</v>
      </c>
      <c r="N35" s="29">
        <f ca="1">'Census Tract'!AD29</f>
        <v>0</v>
      </c>
      <c r="O35" s="29">
        <f ca="1">'Census Tract'!AE29</f>
        <v>0</v>
      </c>
      <c r="P35" s="29">
        <f ca="1">'Census Tract'!AF29</f>
        <v>0</v>
      </c>
      <c r="Q35" s="105">
        <f ca="1">'Census Tract'!AG29</f>
        <v>0</v>
      </c>
    </row>
    <row r="36" spans="1:17" ht="15.75" x14ac:dyDescent="0.25">
      <c r="A36" s="80" t="s">
        <v>268</v>
      </c>
      <c r="B36" s="4" t="str">
        <f>'Census Tract'!A30</f>
        <v>Clackamas</v>
      </c>
      <c r="C36" s="4" t="str">
        <f>'Census Tract'!B30</f>
        <v>Milwaukie</v>
      </c>
      <c r="D36" s="4">
        <f>'Census Tract'!C30</f>
        <v>41005021200</v>
      </c>
      <c r="E36" s="171">
        <f>'Census Tract'!D30</f>
        <v>1</v>
      </c>
      <c r="F36" s="29">
        <f ca="1">'Census Tract'!V30</f>
        <v>0</v>
      </c>
      <c r="G36" s="29">
        <f ca="1">'Census Tract'!W30</f>
        <v>0</v>
      </c>
      <c r="H36" s="29">
        <f ca="1">'Census Tract'!X30</f>
        <v>0</v>
      </c>
      <c r="I36" s="105">
        <f ca="1">'Census Tract'!Y30</f>
        <v>0</v>
      </c>
      <c r="J36" s="29">
        <f ca="1">'Census Tract'!Z30</f>
        <v>0</v>
      </c>
      <c r="K36" s="29">
        <f ca="1">'Census Tract'!AA30</f>
        <v>0</v>
      </c>
      <c r="L36" s="29">
        <f ca="1">'Census Tract'!AB30</f>
        <v>0</v>
      </c>
      <c r="M36" s="105">
        <f ca="1">'Census Tract'!AC30</f>
        <v>0</v>
      </c>
      <c r="N36" s="29">
        <f ca="1">'Census Tract'!AD30</f>
        <v>0</v>
      </c>
      <c r="O36" s="29">
        <f ca="1">'Census Tract'!AE30</f>
        <v>0</v>
      </c>
      <c r="P36" s="29">
        <f ca="1">'Census Tract'!AF30</f>
        <v>0</v>
      </c>
      <c r="Q36" s="105">
        <f ca="1">'Census Tract'!AG30</f>
        <v>0</v>
      </c>
    </row>
    <row r="37" spans="1:17" ht="15.75" x14ac:dyDescent="0.25">
      <c r="A37" s="80" t="s">
        <v>268</v>
      </c>
      <c r="B37" s="4" t="str">
        <f>'Census Tract'!A31</f>
        <v>Clackamas</v>
      </c>
      <c r="C37" s="4" t="str">
        <f>'Census Tract'!B31</f>
        <v>Canby</v>
      </c>
      <c r="D37" s="4">
        <f>'Census Tract'!C31</f>
        <v>41005022907</v>
      </c>
      <c r="E37" s="171">
        <f>'Census Tract'!D31</f>
        <v>1</v>
      </c>
      <c r="F37" s="29">
        <f ca="1">'Census Tract'!V31</f>
        <v>0</v>
      </c>
      <c r="G37" s="29">
        <f ca="1">'Census Tract'!W31</f>
        <v>0</v>
      </c>
      <c r="H37" s="29">
        <f ca="1">'Census Tract'!X31</f>
        <v>0</v>
      </c>
      <c r="I37" s="105">
        <f ca="1">'Census Tract'!Y31</f>
        <v>0</v>
      </c>
      <c r="J37" s="29">
        <f ca="1">'Census Tract'!Z31</f>
        <v>0</v>
      </c>
      <c r="K37" s="29">
        <f ca="1">'Census Tract'!AA31</f>
        <v>0</v>
      </c>
      <c r="L37" s="29">
        <f ca="1">'Census Tract'!AB31</f>
        <v>0</v>
      </c>
      <c r="M37" s="105">
        <f ca="1">'Census Tract'!AC31</f>
        <v>0</v>
      </c>
      <c r="N37" s="29">
        <f ca="1">'Census Tract'!AD31</f>
        <v>0</v>
      </c>
      <c r="O37" s="29">
        <f ca="1">'Census Tract'!AE31</f>
        <v>0</v>
      </c>
      <c r="P37" s="29">
        <f ca="1">'Census Tract'!AF31</f>
        <v>0</v>
      </c>
      <c r="Q37" s="105">
        <f ca="1">'Census Tract'!AG31</f>
        <v>0</v>
      </c>
    </row>
    <row r="38" spans="1:17" ht="15.75" x14ac:dyDescent="0.25">
      <c r="A38" s="80" t="s">
        <v>268</v>
      </c>
      <c r="B38" s="4" t="str">
        <f>'Census Tract'!A32</f>
        <v>Clackamas</v>
      </c>
      <c r="C38" s="4" t="str">
        <f>'Census Tract'!B32</f>
        <v>Happy Valley</v>
      </c>
      <c r="D38" s="4">
        <f>'Census Tract'!C32</f>
        <v>41005023201</v>
      </c>
      <c r="E38" s="171">
        <f>'Census Tract'!D32</f>
        <v>0</v>
      </c>
      <c r="F38" s="29">
        <f ca="1">'Census Tract'!V32</f>
        <v>0</v>
      </c>
      <c r="G38" s="29">
        <f ca="1">'Census Tract'!W32</f>
        <v>0</v>
      </c>
      <c r="H38" s="29">
        <f ca="1">'Census Tract'!X32</f>
        <v>0</v>
      </c>
      <c r="I38" s="105">
        <f ca="1">'Census Tract'!Y32</f>
        <v>0</v>
      </c>
      <c r="J38" s="29">
        <f ca="1">'Census Tract'!Z32</f>
        <v>0</v>
      </c>
      <c r="K38" s="29">
        <f ca="1">'Census Tract'!AA32</f>
        <v>0</v>
      </c>
      <c r="L38" s="29">
        <f ca="1">'Census Tract'!AB32</f>
        <v>0</v>
      </c>
      <c r="M38" s="105">
        <f ca="1">'Census Tract'!AC32</f>
        <v>0</v>
      </c>
      <c r="N38" s="29">
        <f ca="1">'Census Tract'!AD32</f>
        <v>0</v>
      </c>
      <c r="O38" s="29">
        <f ca="1">'Census Tract'!AE32</f>
        <v>0</v>
      </c>
      <c r="P38" s="29">
        <f ca="1">'Census Tract'!AF32</f>
        <v>0</v>
      </c>
      <c r="Q38" s="105">
        <f ca="1">'Census Tract'!AG32</f>
        <v>0</v>
      </c>
    </row>
    <row r="39" spans="1:17" ht="15.75" x14ac:dyDescent="0.25">
      <c r="A39" s="80" t="s">
        <v>268</v>
      </c>
      <c r="B39" s="4" t="str">
        <f>'Census Tract'!A33</f>
        <v>Clackamas</v>
      </c>
      <c r="C39" s="4" t="str">
        <f>'Census Tract'!B33</f>
        <v>Gresham</v>
      </c>
      <c r="D39" s="4">
        <f>'Census Tract'!C33</f>
        <v>41005023300</v>
      </c>
      <c r="E39" s="171">
        <f>'Census Tract'!D33</f>
        <v>0</v>
      </c>
      <c r="F39" s="29">
        <f ca="1">'Census Tract'!V33</f>
        <v>0</v>
      </c>
      <c r="G39" s="29">
        <f ca="1">'Census Tract'!W33</f>
        <v>0</v>
      </c>
      <c r="H39" s="29">
        <f ca="1">'Census Tract'!X33</f>
        <v>0</v>
      </c>
      <c r="I39" s="105">
        <f ca="1">'Census Tract'!Y33</f>
        <v>0</v>
      </c>
      <c r="J39" s="29">
        <f ca="1">'Census Tract'!Z33</f>
        <v>0</v>
      </c>
      <c r="K39" s="29">
        <f ca="1">'Census Tract'!AA33</f>
        <v>0</v>
      </c>
      <c r="L39" s="29">
        <f ca="1">'Census Tract'!AB33</f>
        <v>0</v>
      </c>
      <c r="M39" s="105">
        <f ca="1">'Census Tract'!AC33</f>
        <v>0</v>
      </c>
      <c r="N39" s="29">
        <f ca="1">'Census Tract'!AD33</f>
        <v>0</v>
      </c>
      <c r="O39" s="29">
        <f ca="1">'Census Tract'!AE33</f>
        <v>0</v>
      </c>
      <c r="P39" s="29">
        <f ca="1">'Census Tract'!AF33</f>
        <v>0</v>
      </c>
      <c r="Q39" s="105">
        <f ca="1">'Census Tract'!AG33</f>
        <v>0</v>
      </c>
    </row>
    <row r="40" spans="1:17" ht="15.75" x14ac:dyDescent="0.25">
      <c r="A40" s="80" t="s">
        <v>268</v>
      </c>
      <c r="B40" s="4" t="str">
        <f>'Census Tract'!A34</f>
        <v>Clackamas</v>
      </c>
      <c r="C40" s="4" t="str">
        <f>'Census Tract'!B34</f>
        <v>Canby</v>
      </c>
      <c r="D40" s="4">
        <f>'Census Tract'!C34</f>
        <v>41005022906</v>
      </c>
      <c r="E40" s="171">
        <f>'Census Tract'!D34</f>
        <v>1</v>
      </c>
      <c r="F40" s="29">
        <f ca="1">'Census Tract'!V34</f>
        <v>0</v>
      </c>
      <c r="G40" s="29">
        <f ca="1">'Census Tract'!W34</f>
        <v>0</v>
      </c>
      <c r="H40" s="29">
        <f ca="1">'Census Tract'!X34</f>
        <v>0</v>
      </c>
      <c r="I40" s="105">
        <f ca="1">'Census Tract'!Y34</f>
        <v>0</v>
      </c>
      <c r="J40" s="29">
        <f ca="1">'Census Tract'!Z34</f>
        <v>0</v>
      </c>
      <c r="K40" s="29">
        <f ca="1">'Census Tract'!AA34</f>
        <v>0</v>
      </c>
      <c r="L40" s="29">
        <f ca="1">'Census Tract'!AB34</f>
        <v>0</v>
      </c>
      <c r="M40" s="105">
        <f ca="1">'Census Tract'!AC34</f>
        <v>0</v>
      </c>
      <c r="N40" s="29">
        <f ca="1">'Census Tract'!AD34</f>
        <v>0</v>
      </c>
      <c r="O40" s="29">
        <f ca="1">'Census Tract'!AE34</f>
        <v>0</v>
      </c>
      <c r="P40" s="29">
        <f ca="1">'Census Tract'!AF34</f>
        <v>0</v>
      </c>
      <c r="Q40" s="105">
        <f ca="1">'Census Tract'!AG34</f>
        <v>0</v>
      </c>
    </row>
    <row r="41" spans="1:17" ht="15.75" x14ac:dyDescent="0.25">
      <c r="A41" s="80" t="s">
        <v>268</v>
      </c>
      <c r="B41" s="4" t="str">
        <f>'Census Tract'!A35</f>
        <v>Clackamas</v>
      </c>
      <c r="C41" s="4" t="str">
        <f>'Census Tract'!B35</f>
        <v>Oregon City</v>
      </c>
      <c r="D41" s="4">
        <f>'Census Tract'!C35</f>
        <v>41005022606</v>
      </c>
      <c r="E41" s="171">
        <f>'Census Tract'!D35</f>
        <v>1</v>
      </c>
      <c r="F41" s="29">
        <f ca="1">'Census Tract'!V35</f>
        <v>0</v>
      </c>
      <c r="G41" s="29">
        <f ca="1">'Census Tract'!W35</f>
        <v>0</v>
      </c>
      <c r="H41" s="29">
        <f ca="1">'Census Tract'!X35</f>
        <v>0</v>
      </c>
      <c r="I41" s="105">
        <f ca="1">'Census Tract'!Y35</f>
        <v>0</v>
      </c>
      <c r="J41" s="29">
        <f ca="1">'Census Tract'!Z35</f>
        <v>0</v>
      </c>
      <c r="K41" s="29">
        <f ca="1">'Census Tract'!AA35</f>
        <v>0</v>
      </c>
      <c r="L41" s="29">
        <f ca="1">'Census Tract'!AB35</f>
        <v>0</v>
      </c>
      <c r="M41" s="105">
        <f ca="1">'Census Tract'!AC35</f>
        <v>0</v>
      </c>
      <c r="N41" s="29">
        <f ca="1">'Census Tract'!AD35</f>
        <v>0</v>
      </c>
      <c r="O41" s="29">
        <f ca="1">'Census Tract'!AE35</f>
        <v>0</v>
      </c>
      <c r="P41" s="29">
        <f ca="1">'Census Tract'!AF35</f>
        <v>0</v>
      </c>
      <c r="Q41" s="105">
        <f ca="1">'Census Tract'!AG35</f>
        <v>0</v>
      </c>
    </row>
    <row r="42" spans="1:17" ht="15.75" x14ac:dyDescent="0.25">
      <c r="A42" s="80" t="s">
        <v>268</v>
      </c>
      <c r="B42" s="4" t="str">
        <f>'Census Tract'!A36</f>
        <v>Clackamas</v>
      </c>
      <c r="C42" s="4" t="str">
        <f>'Census Tract'!B36</f>
        <v>Happy Valley</v>
      </c>
      <c r="D42" s="4">
        <f>'Census Tract'!C36</f>
        <v>41005022107</v>
      </c>
      <c r="E42" s="171">
        <f>'Census Tract'!D36</f>
        <v>1</v>
      </c>
      <c r="F42" s="29">
        <f ca="1">'Census Tract'!V36</f>
        <v>0</v>
      </c>
      <c r="G42" s="29">
        <f ca="1">'Census Tract'!W36</f>
        <v>0</v>
      </c>
      <c r="H42" s="29">
        <f ca="1">'Census Tract'!X36</f>
        <v>0</v>
      </c>
      <c r="I42" s="105">
        <f ca="1">'Census Tract'!Y36</f>
        <v>0</v>
      </c>
      <c r="J42" s="29">
        <f ca="1">'Census Tract'!Z36</f>
        <v>0</v>
      </c>
      <c r="K42" s="29">
        <f ca="1">'Census Tract'!AA36</f>
        <v>0</v>
      </c>
      <c r="L42" s="29">
        <f ca="1">'Census Tract'!AB36</f>
        <v>0</v>
      </c>
      <c r="M42" s="105">
        <f ca="1">'Census Tract'!AC36</f>
        <v>0</v>
      </c>
      <c r="N42" s="29">
        <f ca="1">'Census Tract'!AD36</f>
        <v>0</v>
      </c>
      <c r="O42" s="29">
        <f ca="1">'Census Tract'!AE36</f>
        <v>0</v>
      </c>
      <c r="P42" s="29">
        <f ca="1">'Census Tract'!AF36</f>
        <v>0</v>
      </c>
      <c r="Q42" s="105">
        <f ca="1">'Census Tract'!AG36</f>
        <v>0</v>
      </c>
    </row>
    <row r="43" spans="1:17" ht="15.75" x14ac:dyDescent="0.25">
      <c r="A43" s="80" t="s">
        <v>268</v>
      </c>
      <c r="B43" s="4" t="str">
        <f>'Census Tract'!A37</f>
        <v>Clackamas</v>
      </c>
      <c r="C43" s="4" t="str">
        <f>'Census Tract'!B37</f>
        <v>Canby</v>
      </c>
      <c r="D43" s="4">
        <f>'Census Tract'!C37</f>
        <v>41005022904</v>
      </c>
      <c r="E43" s="171">
        <f>'Census Tract'!D37</f>
        <v>1</v>
      </c>
      <c r="F43" s="29">
        <f ca="1">'Census Tract'!V37</f>
        <v>0</v>
      </c>
      <c r="G43" s="29">
        <f ca="1">'Census Tract'!W37</f>
        <v>0</v>
      </c>
      <c r="H43" s="29">
        <f ca="1">'Census Tract'!X37</f>
        <v>0</v>
      </c>
      <c r="I43" s="105">
        <f ca="1">'Census Tract'!Y37</f>
        <v>0</v>
      </c>
      <c r="J43" s="29">
        <f ca="1">'Census Tract'!Z37</f>
        <v>0</v>
      </c>
      <c r="K43" s="29">
        <f ca="1">'Census Tract'!AA37</f>
        <v>0</v>
      </c>
      <c r="L43" s="29">
        <f ca="1">'Census Tract'!AB37</f>
        <v>0</v>
      </c>
      <c r="M43" s="105">
        <f ca="1">'Census Tract'!AC37</f>
        <v>0</v>
      </c>
      <c r="N43" s="29">
        <f ca="1">'Census Tract'!AD37</f>
        <v>0</v>
      </c>
      <c r="O43" s="29">
        <f ca="1">'Census Tract'!AE37</f>
        <v>0</v>
      </c>
      <c r="P43" s="29">
        <f ca="1">'Census Tract'!AF37</f>
        <v>0</v>
      </c>
      <c r="Q43" s="105">
        <f ca="1">'Census Tract'!AG37</f>
        <v>0</v>
      </c>
    </row>
    <row r="44" spans="1:17" ht="15.75" x14ac:dyDescent="0.25">
      <c r="A44" s="80" t="s">
        <v>268</v>
      </c>
      <c r="B44" s="4" t="str">
        <f>'Census Tract'!A38</f>
        <v>Clackamas</v>
      </c>
      <c r="C44" s="4" t="str">
        <f>'Census Tract'!B38</f>
        <v>Undefined</v>
      </c>
      <c r="D44" s="4">
        <f>'Census Tract'!C38</f>
        <v>41005024303</v>
      </c>
      <c r="E44" s="171">
        <f>'Census Tract'!D38</f>
        <v>1</v>
      </c>
      <c r="F44" s="29">
        <f ca="1">'Census Tract'!V38</f>
        <v>0</v>
      </c>
      <c r="G44" s="29">
        <f ca="1">'Census Tract'!W38</f>
        <v>0</v>
      </c>
      <c r="H44" s="29">
        <f ca="1">'Census Tract'!X38</f>
        <v>0</v>
      </c>
      <c r="I44" s="105">
        <f ca="1">'Census Tract'!Y38</f>
        <v>0</v>
      </c>
      <c r="J44" s="29">
        <f ca="1">'Census Tract'!Z38</f>
        <v>0</v>
      </c>
      <c r="K44" s="29">
        <f ca="1">'Census Tract'!AA38</f>
        <v>0</v>
      </c>
      <c r="L44" s="29">
        <f ca="1">'Census Tract'!AB38</f>
        <v>0</v>
      </c>
      <c r="M44" s="105">
        <f ca="1">'Census Tract'!AC38</f>
        <v>0</v>
      </c>
      <c r="N44" s="29">
        <f ca="1">'Census Tract'!AD38</f>
        <v>0</v>
      </c>
      <c r="O44" s="29">
        <f ca="1">'Census Tract'!AE38</f>
        <v>0</v>
      </c>
      <c r="P44" s="29">
        <f ca="1">'Census Tract'!AF38</f>
        <v>0</v>
      </c>
      <c r="Q44" s="105">
        <f ca="1">'Census Tract'!AG38</f>
        <v>0</v>
      </c>
    </row>
    <row r="45" spans="1:17" ht="15.75" x14ac:dyDescent="0.25">
      <c r="A45" s="80" t="s">
        <v>268</v>
      </c>
      <c r="B45" s="4" t="str">
        <f>'Census Tract'!A39</f>
        <v>Clackamas</v>
      </c>
      <c r="C45" s="4" t="str">
        <f>'Census Tract'!B39</f>
        <v>Gladstone</v>
      </c>
      <c r="D45" s="4">
        <f>'Census Tract'!C39</f>
        <v>41005022108</v>
      </c>
      <c r="E45" s="171">
        <f>'Census Tract'!D39</f>
        <v>1</v>
      </c>
      <c r="F45" s="29">
        <f ca="1">'Census Tract'!V39</f>
        <v>0</v>
      </c>
      <c r="G45" s="29">
        <f ca="1">'Census Tract'!W39</f>
        <v>0</v>
      </c>
      <c r="H45" s="29">
        <f ca="1">'Census Tract'!X39</f>
        <v>0</v>
      </c>
      <c r="I45" s="105">
        <f ca="1">'Census Tract'!Y39</f>
        <v>0</v>
      </c>
      <c r="J45" s="29">
        <f ca="1">'Census Tract'!Z39</f>
        <v>0</v>
      </c>
      <c r="K45" s="29">
        <f ca="1">'Census Tract'!AA39</f>
        <v>0</v>
      </c>
      <c r="L45" s="29">
        <f ca="1">'Census Tract'!AB39</f>
        <v>0</v>
      </c>
      <c r="M45" s="105">
        <f ca="1">'Census Tract'!AC39</f>
        <v>0</v>
      </c>
      <c r="N45" s="29">
        <f ca="1">'Census Tract'!AD39</f>
        <v>0</v>
      </c>
      <c r="O45" s="29">
        <f ca="1">'Census Tract'!AE39</f>
        <v>0</v>
      </c>
      <c r="P45" s="29">
        <f ca="1">'Census Tract'!AF39</f>
        <v>0</v>
      </c>
      <c r="Q45" s="105">
        <f ca="1">'Census Tract'!AG39</f>
        <v>0</v>
      </c>
    </row>
    <row r="46" spans="1:17" ht="15.75" x14ac:dyDescent="0.25">
      <c r="A46" s="80" t="s">
        <v>268</v>
      </c>
      <c r="B46" s="4" t="str">
        <f>'Census Tract'!A40</f>
        <v>Clackamas</v>
      </c>
      <c r="C46" s="4" t="str">
        <f>'Census Tract'!B40</f>
        <v>Undefined</v>
      </c>
      <c r="D46" s="4">
        <f>'Census Tract'!C40</f>
        <v>41005023100</v>
      </c>
      <c r="E46" s="171">
        <f>'Census Tract'!D40</f>
        <v>0</v>
      </c>
      <c r="F46" s="29">
        <f ca="1">'Census Tract'!V40</f>
        <v>0</v>
      </c>
      <c r="G46" s="29">
        <f ca="1">'Census Tract'!W40</f>
        <v>0</v>
      </c>
      <c r="H46" s="29">
        <f ca="1">'Census Tract'!X40</f>
        <v>0</v>
      </c>
      <c r="I46" s="105">
        <f ca="1">'Census Tract'!Y40</f>
        <v>0</v>
      </c>
      <c r="J46" s="29">
        <f ca="1">'Census Tract'!Z40</f>
        <v>0</v>
      </c>
      <c r="K46" s="29">
        <f ca="1">'Census Tract'!AA40</f>
        <v>0</v>
      </c>
      <c r="L46" s="29">
        <f ca="1">'Census Tract'!AB40</f>
        <v>0</v>
      </c>
      <c r="M46" s="105">
        <f ca="1">'Census Tract'!AC40</f>
        <v>0</v>
      </c>
      <c r="N46" s="29">
        <f ca="1">'Census Tract'!AD40</f>
        <v>0</v>
      </c>
      <c r="O46" s="29">
        <f ca="1">'Census Tract'!AE40</f>
        <v>0</v>
      </c>
      <c r="P46" s="29">
        <f ca="1">'Census Tract'!AF40</f>
        <v>0</v>
      </c>
      <c r="Q46" s="105">
        <f ca="1">'Census Tract'!AG40</f>
        <v>0</v>
      </c>
    </row>
    <row r="47" spans="1:17" ht="15.75" x14ac:dyDescent="0.25">
      <c r="A47" s="80" t="s">
        <v>268</v>
      </c>
      <c r="B47" s="4" t="str">
        <f>'Census Tract'!A41</f>
        <v>Clackamas</v>
      </c>
      <c r="C47" s="4" t="str">
        <f>'Census Tract'!B41</f>
        <v>Happy Valley</v>
      </c>
      <c r="D47" s="4">
        <f>'Census Tract'!C41</f>
        <v>41005022105</v>
      </c>
      <c r="E47" s="171">
        <f>'Census Tract'!D41</f>
        <v>1</v>
      </c>
      <c r="F47" s="29">
        <f ca="1">'Census Tract'!V41</f>
        <v>0</v>
      </c>
      <c r="G47" s="29">
        <f ca="1">'Census Tract'!W41</f>
        <v>0</v>
      </c>
      <c r="H47" s="29">
        <f ca="1">'Census Tract'!X41</f>
        <v>0</v>
      </c>
      <c r="I47" s="105">
        <f ca="1">'Census Tract'!Y41</f>
        <v>0</v>
      </c>
      <c r="J47" s="29">
        <f ca="1">'Census Tract'!Z41</f>
        <v>0</v>
      </c>
      <c r="K47" s="29">
        <f ca="1">'Census Tract'!AA41</f>
        <v>0</v>
      </c>
      <c r="L47" s="29">
        <f ca="1">'Census Tract'!AB41</f>
        <v>0</v>
      </c>
      <c r="M47" s="105">
        <f ca="1">'Census Tract'!AC41</f>
        <v>0</v>
      </c>
      <c r="N47" s="29">
        <f ca="1">'Census Tract'!AD41</f>
        <v>0</v>
      </c>
      <c r="O47" s="29">
        <f ca="1">'Census Tract'!AE41</f>
        <v>0</v>
      </c>
      <c r="P47" s="29">
        <f ca="1">'Census Tract'!AF41</f>
        <v>0</v>
      </c>
      <c r="Q47" s="105">
        <f ca="1">'Census Tract'!AG41</f>
        <v>0</v>
      </c>
    </row>
    <row r="48" spans="1:17" ht="15.75" x14ac:dyDescent="0.25">
      <c r="A48" s="80" t="s">
        <v>268</v>
      </c>
      <c r="B48" s="4" t="str">
        <f>'Census Tract'!A42</f>
        <v>Clackamas</v>
      </c>
      <c r="C48" s="4" t="str">
        <f>'Census Tract'!B42</f>
        <v>Happy Valley</v>
      </c>
      <c r="D48" s="4">
        <f>'Census Tract'!C42</f>
        <v>41005022208</v>
      </c>
      <c r="E48" s="171">
        <f>'Census Tract'!D42</f>
        <v>1</v>
      </c>
      <c r="F48" s="29">
        <f ca="1">'Census Tract'!V42</f>
        <v>0</v>
      </c>
      <c r="G48" s="29">
        <f ca="1">'Census Tract'!W42</f>
        <v>0</v>
      </c>
      <c r="H48" s="29">
        <f ca="1">'Census Tract'!X42</f>
        <v>0</v>
      </c>
      <c r="I48" s="105">
        <f ca="1">'Census Tract'!Y42</f>
        <v>0</v>
      </c>
      <c r="J48" s="29">
        <f ca="1">'Census Tract'!Z42</f>
        <v>0</v>
      </c>
      <c r="K48" s="29">
        <f ca="1">'Census Tract'!AA42</f>
        <v>0</v>
      </c>
      <c r="L48" s="29">
        <f ca="1">'Census Tract'!AB42</f>
        <v>0</v>
      </c>
      <c r="M48" s="105">
        <f ca="1">'Census Tract'!AC42</f>
        <v>0</v>
      </c>
      <c r="N48" s="29">
        <f ca="1">'Census Tract'!AD42</f>
        <v>0</v>
      </c>
      <c r="O48" s="29">
        <f ca="1">'Census Tract'!AE42</f>
        <v>0</v>
      </c>
      <c r="P48" s="29">
        <f ca="1">'Census Tract'!AF42</f>
        <v>0</v>
      </c>
      <c r="Q48" s="105">
        <f ca="1">'Census Tract'!AG42</f>
        <v>0</v>
      </c>
    </row>
    <row r="49" spans="1:17" ht="15.75" x14ac:dyDescent="0.25">
      <c r="A49" s="80" t="s">
        <v>268</v>
      </c>
      <c r="B49" s="4" t="str">
        <f>'Census Tract'!A43</f>
        <v>Clackamas</v>
      </c>
      <c r="C49" s="4" t="str">
        <f>'Census Tract'!B43</f>
        <v>Milwaukie</v>
      </c>
      <c r="D49" s="4">
        <f>'Census Tract'!C43</f>
        <v>41005021100</v>
      </c>
      <c r="E49" s="171">
        <f>'Census Tract'!D43</f>
        <v>1</v>
      </c>
      <c r="F49" s="29">
        <f ca="1">'Census Tract'!V43</f>
        <v>0</v>
      </c>
      <c r="G49" s="29">
        <f ca="1">'Census Tract'!W43</f>
        <v>0</v>
      </c>
      <c r="H49" s="29">
        <f ca="1">'Census Tract'!X43</f>
        <v>0</v>
      </c>
      <c r="I49" s="105">
        <f ca="1">'Census Tract'!Y43</f>
        <v>0</v>
      </c>
      <c r="J49" s="29">
        <f ca="1">'Census Tract'!Z43</f>
        <v>0</v>
      </c>
      <c r="K49" s="29">
        <f ca="1">'Census Tract'!AA43</f>
        <v>0</v>
      </c>
      <c r="L49" s="29">
        <f ca="1">'Census Tract'!AB43</f>
        <v>0</v>
      </c>
      <c r="M49" s="105">
        <f ca="1">'Census Tract'!AC43</f>
        <v>0</v>
      </c>
      <c r="N49" s="29">
        <f ca="1">'Census Tract'!AD43</f>
        <v>0</v>
      </c>
      <c r="O49" s="29">
        <f ca="1">'Census Tract'!AE43</f>
        <v>0</v>
      </c>
      <c r="P49" s="29">
        <f ca="1">'Census Tract'!AF43</f>
        <v>0</v>
      </c>
      <c r="Q49" s="105">
        <f ca="1">'Census Tract'!AG43</f>
        <v>0</v>
      </c>
    </row>
    <row r="50" spans="1:17" ht="15.75" x14ac:dyDescent="0.25">
      <c r="A50" s="80" t="s">
        <v>268</v>
      </c>
      <c r="B50" s="4" t="str">
        <f>'Census Tract'!A44</f>
        <v>Clackamas</v>
      </c>
      <c r="C50" s="4" t="str">
        <f>'Census Tract'!B44</f>
        <v>Oregon City</v>
      </c>
      <c r="D50" s="4">
        <f>'Census Tract'!C44</f>
        <v>41005022301</v>
      </c>
      <c r="E50" s="171">
        <f>'Census Tract'!D44</f>
        <v>1</v>
      </c>
      <c r="F50" s="29">
        <f ca="1">'Census Tract'!V44</f>
        <v>0</v>
      </c>
      <c r="G50" s="29">
        <f ca="1">'Census Tract'!W44</f>
        <v>0</v>
      </c>
      <c r="H50" s="29">
        <f ca="1">'Census Tract'!X44</f>
        <v>0</v>
      </c>
      <c r="I50" s="105">
        <f ca="1">'Census Tract'!Y44</f>
        <v>0</v>
      </c>
      <c r="J50" s="29">
        <f ca="1">'Census Tract'!Z44</f>
        <v>0</v>
      </c>
      <c r="K50" s="29">
        <f ca="1">'Census Tract'!AA44</f>
        <v>0</v>
      </c>
      <c r="L50" s="29">
        <f ca="1">'Census Tract'!AB44</f>
        <v>0</v>
      </c>
      <c r="M50" s="105">
        <f ca="1">'Census Tract'!AC44</f>
        <v>0</v>
      </c>
      <c r="N50" s="29">
        <f ca="1">'Census Tract'!AD44</f>
        <v>0</v>
      </c>
      <c r="O50" s="29">
        <f ca="1">'Census Tract'!AE44</f>
        <v>0</v>
      </c>
      <c r="P50" s="29">
        <f ca="1">'Census Tract'!AF44</f>
        <v>0</v>
      </c>
      <c r="Q50" s="105">
        <f ca="1">'Census Tract'!AG44</f>
        <v>0</v>
      </c>
    </row>
    <row r="51" spans="1:17" ht="15.75" x14ac:dyDescent="0.25">
      <c r="A51" s="80" t="s">
        <v>268</v>
      </c>
      <c r="B51" s="4" t="str">
        <f>'Census Tract'!A45</f>
        <v>Clackamas</v>
      </c>
      <c r="C51" s="4" t="str">
        <f>'Census Tract'!B45</f>
        <v>Molalla</v>
      </c>
      <c r="D51" s="4">
        <f>'Census Tract'!C45</f>
        <v>41005023902</v>
      </c>
      <c r="E51" s="171">
        <f>'Census Tract'!D45</f>
        <v>0</v>
      </c>
      <c r="F51" s="29">
        <f ca="1">'Census Tract'!V45</f>
        <v>0</v>
      </c>
      <c r="G51" s="29">
        <f ca="1">'Census Tract'!W45</f>
        <v>0</v>
      </c>
      <c r="H51" s="29">
        <f ca="1">'Census Tract'!X45</f>
        <v>0</v>
      </c>
      <c r="I51" s="105">
        <f ca="1">'Census Tract'!Y45</f>
        <v>0</v>
      </c>
      <c r="J51" s="29">
        <f ca="1">'Census Tract'!Z45</f>
        <v>0</v>
      </c>
      <c r="K51" s="29">
        <f ca="1">'Census Tract'!AA45</f>
        <v>0</v>
      </c>
      <c r="L51" s="29">
        <f ca="1">'Census Tract'!AB45</f>
        <v>0</v>
      </c>
      <c r="M51" s="105">
        <f ca="1">'Census Tract'!AC45</f>
        <v>0</v>
      </c>
      <c r="N51" s="29">
        <f ca="1">'Census Tract'!AD45</f>
        <v>0</v>
      </c>
      <c r="O51" s="29">
        <f ca="1">'Census Tract'!AE45</f>
        <v>0</v>
      </c>
      <c r="P51" s="29">
        <f ca="1">'Census Tract'!AF45</f>
        <v>0</v>
      </c>
      <c r="Q51" s="105">
        <f ca="1">'Census Tract'!AG45</f>
        <v>0</v>
      </c>
    </row>
    <row r="52" spans="1:17" ht="15.75" x14ac:dyDescent="0.25">
      <c r="A52" s="80" t="s">
        <v>268</v>
      </c>
      <c r="B52" s="4" t="str">
        <f>'Census Tract'!A46</f>
        <v>Clackamas</v>
      </c>
      <c r="C52" s="4" t="str">
        <f>'Census Tract'!B46</f>
        <v>West Linn</v>
      </c>
      <c r="D52" s="4">
        <f>'Census Tract'!C46</f>
        <v>41005020501</v>
      </c>
      <c r="E52" s="171">
        <f>'Census Tract'!D46</f>
        <v>1</v>
      </c>
      <c r="F52" s="29">
        <f ca="1">'Census Tract'!V46</f>
        <v>0</v>
      </c>
      <c r="G52" s="29">
        <f ca="1">'Census Tract'!W46</f>
        <v>0</v>
      </c>
      <c r="H52" s="29">
        <f ca="1">'Census Tract'!X46</f>
        <v>0</v>
      </c>
      <c r="I52" s="105">
        <f ca="1">'Census Tract'!Y46</f>
        <v>0</v>
      </c>
      <c r="J52" s="29">
        <f ca="1">'Census Tract'!Z46</f>
        <v>0</v>
      </c>
      <c r="K52" s="29">
        <f ca="1">'Census Tract'!AA46</f>
        <v>0</v>
      </c>
      <c r="L52" s="29">
        <f ca="1">'Census Tract'!AB46</f>
        <v>0</v>
      </c>
      <c r="M52" s="105">
        <f ca="1">'Census Tract'!AC46</f>
        <v>0</v>
      </c>
      <c r="N52" s="29">
        <f ca="1">'Census Tract'!AD46</f>
        <v>0</v>
      </c>
      <c r="O52" s="29">
        <f ca="1">'Census Tract'!AE46</f>
        <v>0</v>
      </c>
      <c r="P52" s="29">
        <f ca="1">'Census Tract'!AF46</f>
        <v>0</v>
      </c>
      <c r="Q52" s="105">
        <f ca="1">'Census Tract'!AG46</f>
        <v>0</v>
      </c>
    </row>
    <row r="53" spans="1:17" ht="15.75" x14ac:dyDescent="0.25">
      <c r="A53" s="80" t="s">
        <v>268</v>
      </c>
      <c r="B53" s="4" t="str">
        <f>'Census Tract'!A47</f>
        <v>Clackamas</v>
      </c>
      <c r="C53" s="4" t="str">
        <f>'Census Tract'!B47</f>
        <v>Wilsonville</v>
      </c>
      <c r="D53" s="4">
        <f>'Census Tract'!C47</f>
        <v>41005022708</v>
      </c>
      <c r="E53" s="171">
        <f>'Census Tract'!D47</f>
        <v>0</v>
      </c>
      <c r="F53" s="29">
        <f ca="1">'Census Tract'!V47</f>
        <v>0</v>
      </c>
      <c r="G53" s="29">
        <f ca="1">'Census Tract'!W47</f>
        <v>0</v>
      </c>
      <c r="H53" s="29">
        <f ca="1">'Census Tract'!X47</f>
        <v>0</v>
      </c>
      <c r="I53" s="105">
        <f ca="1">'Census Tract'!Y47</f>
        <v>0</v>
      </c>
      <c r="J53" s="29">
        <f ca="1">'Census Tract'!Z47</f>
        <v>0</v>
      </c>
      <c r="K53" s="29">
        <f ca="1">'Census Tract'!AA47</f>
        <v>0</v>
      </c>
      <c r="L53" s="29">
        <f ca="1">'Census Tract'!AB47</f>
        <v>0</v>
      </c>
      <c r="M53" s="105">
        <f ca="1">'Census Tract'!AC47</f>
        <v>0</v>
      </c>
      <c r="N53" s="29">
        <f ca="1">'Census Tract'!AD47</f>
        <v>0</v>
      </c>
      <c r="O53" s="29">
        <f ca="1">'Census Tract'!AE47</f>
        <v>0</v>
      </c>
      <c r="P53" s="29">
        <f ca="1">'Census Tract'!AF47</f>
        <v>0</v>
      </c>
      <c r="Q53" s="105">
        <f ca="1">'Census Tract'!AG47</f>
        <v>0</v>
      </c>
    </row>
    <row r="54" spans="1:17" ht="15.75" x14ac:dyDescent="0.25">
      <c r="A54" s="80" t="s">
        <v>268</v>
      </c>
      <c r="B54" s="4" t="str">
        <f>'Census Tract'!A48</f>
        <v>Clackamas</v>
      </c>
      <c r="C54" s="4" t="str">
        <f>'Census Tract'!B48</f>
        <v>Lake Oswego</v>
      </c>
      <c r="D54" s="4">
        <f>'Census Tract'!C48</f>
        <v>41005020200</v>
      </c>
      <c r="E54" s="171">
        <f>'Census Tract'!D48</f>
        <v>1</v>
      </c>
      <c r="F54" s="29">
        <f ca="1">'Census Tract'!V48</f>
        <v>0</v>
      </c>
      <c r="G54" s="29">
        <f ca="1">'Census Tract'!W48</f>
        <v>0</v>
      </c>
      <c r="H54" s="29">
        <f ca="1">'Census Tract'!X48</f>
        <v>0</v>
      </c>
      <c r="I54" s="105">
        <f ca="1">'Census Tract'!Y48</f>
        <v>0</v>
      </c>
      <c r="J54" s="29">
        <f ca="1">'Census Tract'!Z48</f>
        <v>0</v>
      </c>
      <c r="K54" s="29">
        <f ca="1">'Census Tract'!AA48</f>
        <v>0</v>
      </c>
      <c r="L54" s="29">
        <f ca="1">'Census Tract'!AB48</f>
        <v>0</v>
      </c>
      <c r="M54" s="105">
        <f ca="1">'Census Tract'!AC48</f>
        <v>0</v>
      </c>
      <c r="N54" s="29">
        <f ca="1">'Census Tract'!AD48</f>
        <v>0</v>
      </c>
      <c r="O54" s="29">
        <f ca="1">'Census Tract'!AE48</f>
        <v>0</v>
      </c>
      <c r="P54" s="29">
        <f ca="1">'Census Tract'!AF48</f>
        <v>0</v>
      </c>
      <c r="Q54" s="105">
        <f ca="1">'Census Tract'!AG48</f>
        <v>0</v>
      </c>
    </row>
    <row r="55" spans="1:17" ht="15.75" x14ac:dyDescent="0.25">
      <c r="A55" s="80" t="s">
        <v>268</v>
      </c>
      <c r="B55" s="4" t="str">
        <f>'Census Tract'!A49</f>
        <v>Clackamas</v>
      </c>
      <c r="C55" s="4" t="str">
        <f>'Census Tract'!B49</f>
        <v>Barlow</v>
      </c>
      <c r="D55" s="4">
        <f>'Census Tract'!C49</f>
        <v>41005022800</v>
      </c>
      <c r="E55" s="171">
        <f>'Census Tract'!D49</f>
        <v>0</v>
      </c>
      <c r="F55" s="29">
        <f ca="1">'Census Tract'!V49</f>
        <v>0</v>
      </c>
      <c r="G55" s="29">
        <f ca="1">'Census Tract'!W49</f>
        <v>0</v>
      </c>
      <c r="H55" s="29">
        <f ca="1">'Census Tract'!X49</f>
        <v>0</v>
      </c>
      <c r="I55" s="105">
        <f ca="1">'Census Tract'!Y49</f>
        <v>0</v>
      </c>
      <c r="J55" s="29">
        <f ca="1">'Census Tract'!Z49</f>
        <v>0</v>
      </c>
      <c r="K55" s="29">
        <f ca="1">'Census Tract'!AA49</f>
        <v>0</v>
      </c>
      <c r="L55" s="29">
        <f ca="1">'Census Tract'!AB49</f>
        <v>0</v>
      </c>
      <c r="M55" s="105">
        <f ca="1">'Census Tract'!AC49</f>
        <v>0</v>
      </c>
      <c r="N55" s="29">
        <f ca="1">'Census Tract'!AD49</f>
        <v>0</v>
      </c>
      <c r="O55" s="29">
        <f ca="1">'Census Tract'!AE49</f>
        <v>0</v>
      </c>
      <c r="P55" s="29">
        <f ca="1">'Census Tract'!AF49</f>
        <v>0</v>
      </c>
      <c r="Q55" s="105">
        <f ca="1">'Census Tract'!AG49</f>
        <v>0</v>
      </c>
    </row>
    <row r="56" spans="1:17" ht="15.75" x14ac:dyDescent="0.25">
      <c r="A56" s="80" t="s">
        <v>268</v>
      </c>
      <c r="B56" s="4" t="str">
        <f>'Census Tract'!A50</f>
        <v>Clackamas</v>
      </c>
      <c r="C56" s="4" t="str">
        <f>'Census Tract'!B50</f>
        <v>Gladstone</v>
      </c>
      <c r="D56" s="4">
        <f>'Census Tract'!C50</f>
        <v>41005022000</v>
      </c>
      <c r="E56" s="171">
        <f>'Census Tract'!D50</f>
        <v>1</v>
      </c>
      <c r="F56" s="29">
        <f ca="1">'Census Tract'!V50</f>
        <v>0</v>
      </c>
      <c r="G56" s="29">
        <f ca="1">'Census Tract'!W50</f>
        <v>0</v>
      </c>
      <c r="H56" s="29">
        <f ca="1">'Census Tract'!X50</f>
        <v>0</v>
      </c>
      <c r="I56" s="105">
        <f ca="1">'Census Tract'!Y50</f>
        <v>0</v>
      </c>
      <c r="J56" s="29">
        <f ca="1">'Census Tract'!Z50</f>
        <v>0</v>
      </c>
      <c r="K56" s="29">
        <f ca="1">'Census Tract'!AA50</f>
        <v>0</v>
      </c>
      <c r="L56" s="29">
        <f ca="1">'Census Tract'!AB50</f>
        <v>0</v>
      </c>
      <c r="M56" s="105">
        <f ca="1">'Census Tract'!AC50</f>
        <v>0</v>
      </c>
      <c r="N56" s="29">
        <f ca="1">'Census Tract'!AD50</f>
        <v>0</v>
      </c>
      <c r="O56" s="29">
        <f ca="1">'Census Tract'!AE50</f>
        <v>0</v>
      </c>
      <c r="P56" s="29">
        <f ca="1">'Census Tract'!AF50</f>
        <v>0</v>
      </c>
      <c r="Q56" s="105">
        <f ca="1">'Census Tract'!AG50</f>
        <v>0</v>
      </c>
    </row>
    <row r="57" spans="1:17" ht="15.75" x14ac:dyDescent="0.25">
      <c r="A57" s="80" t="s">
        <v>268</v>
      </c>
      <c r="B57" s="4" t="str">
        <f>'Census Tract'!A51</f>
        <v>Clackamas</v>
      </c>
      <c r="C57" s="4" t="str">
        <f>'Census Tract'!B51</f>
        <v>Wilsonville</v>
      </c>
      <c r="D57" s="4">
        <f>'Census Tract'!C51</f>
        <v>41005022707</v>
      </c>
      <c r="E57" s="171">
        <f>'Census Tract'!D51</f>
        <v>1</v>
      </c>
      <c r="F57" s="29">
        <f ca="1">'Census Tract'!V51</f>
        <v>0</v>
      </c>
      <c r="G57" s="29">
        <f ca="1">'Census Tract'!W51</f>
        <v>0</v>
      </c>
      <c r="H57" s="29">
        <f ca="1">'Census Tract'!X51</f>
        <v>0</v>
      </c>
      <c r="I57" s="105">
        <f ca="1">'Census Tract'!Y51</f>
        <v>0</v>
      </c>
      <c r="J57" s="29">
        <f ca="1">'Census Tract'!Z51</f>
        <v>0</v>
      </c>
      <c r="K57" s="29">
        <f ca="1">'Census Tract'!AA51</f>
        <v>0</v>
      </c>
      <c r="L57" s="29">
        <f ca="1">'Census Tract'!AB51</f>
        <v>0</v>
      </c>
      <c r="M57" s="105">
        <f ca="1">'Census Tract'!AC51</f>
        <v>0</v>
      </c>
      <c r="N57" s="29">
        <f ca="1">'Census Tract'!AD51</f>
        <v>0</v>
      </c>
      <c r="O57" s="29">
        <f ca="1">'Census Tract'!AE51</f>
        <v>0</v>
      </c>
      <c r="P57" s="29">
        <f ca="1">'Census Tract'!AF51</f>
        <v>0</v>
      </c>
      <c r="Q57" s="105">
        <f ca="1">'Census Tract'!AG51</f>
        <v>0</v>
      </c>
    </row>
    <row r="58" spans="1:17" ht="15.75" x14ac:dyDescent="0.25">
      <c r="A58" s="80" t="s">
        <v>268</v>
      </c>
      <c r="B58" s="4" t="str">
        <f>'Census Tract'!A52</f>
        <v>Clackamas</v>
      </c>
      <c r="C58" s="4" t="str">
        <f>'Census Tract'!B52</f>
        <v>Happy Valley</v>
      </c>
      <c r="D58" s="4">
        <f>'Census Tract'!C52</f>
        <v>41005022206</v>
      </c>
      <c r="E58" s="171">
        <f>'Census Tract'!D52</f>
        <v>1</v>
      </c>
      <c r="F58" s="29">
        <f ca="1">'Census Tract'!V52</f>
        <v>0</v>
      </c>
      <c r="G58" s="29">
        <f ca="1">'Census Tract'!W52</f>
        <v>0</v>
      </c>
      <c r="H58" s="29">
        <f ca="1">'Census Tract'!X52</f>
        <v>0</v>
      </c>
      <c r="I58" s="105">
        <f ca="1">'Census Tract'!Y52</f>
        <v>0</v>
      </c>
      <c r="J58" s="29">
        <f ca="1">'Census Tract'!Z52</f>
        <v>0</v>
      </c>
      <c r="K58" s="29">
        <f ca="1">'Census Tract'!AA52</f>
        <v>0</v>
      </c>
      <c r="L58" s="29">
        <f ca="1">'Census Tract'!AB52</f>
        <v>0</v>
      </c>
      <c r="M58" s="105">
        <f ca="1">'Census Tract'!AC52</f>
        <v>0</v>
      </c>
      <c r="N58" s="29">
        <f ca="1">'Census Tract'!AD52</f>
        <v>0</v>
      </c>
      <c r="O58" s="29">
        <f ca="1">'Census Tract'!AE52</f>
        <v>0</v>
      </c>
      <c r="P58" s="29">
        <f ca="1">'Census Tract'!AF52</f>
        <v>0</v>
      </c>
      <c r="Q58" s="105">
        <f ca="1">'Census Tract'!AG52</f>
        <v>0</v>
      </c>
    </row>
    <row r="59" spans="1:17" ht="15.75" x14ac:dyDescent="0.25">
      <c r="A59" s="80" t="s">
        <v>268</v>
      </c>
      <c r="B59" s="4" t="str">
        <f>'Census Tract'!A53</f>
        <v>Clackamas</v>
      </c>
      <c r="C59" s="4" t="str">
        <f>'Census Tract'!B53</f>
        <v>West Linn</v>
      </c>
      <c r="D59" s="4">
        <f>'Census Tract'!C53</f>
        <v>41005020700</v>
      </c>
      <c r="E59" s="171">
        <f>'Census Tract'!D53</f>
        <v>1</v>
      </c>
      <c r="F59" s="29">
        <f ca="1">'Census Tract'!V53</f>
        <v>0</v>
      </c>
      <c r="G59" s="29">
        <f ca="1">'Census Tract'!W53</f>
        <v>0</v>
      </c>
      <c r="H59" s="29">
        <f ca="1">'Census Tract'!X53</f>
        <v>0</v>
      </c>
      <c r="I59" s="105">
        <f ca="1">'Census Tract'!Y53</f>
        <v>0</v>
      </c>
      <c r="J59" s="29">
        <f ca="1">'Census Tract'!Z53</f>
        <v>0</v>
      </c>
      <c r="K59" s="29">
        <f ca="1">'Census Tract'!AA53</f>
        <v>0</v>
      </c>
      <c r="L59" s="29">
        <f ca="1">'Census Tract'!AB53</f>
        <v>0</v>
      </c>
      <c r="M59" s="105">
        <f ca="1">'Census Tract'!AC53</f>
        <v>0</v>
      </c>
      <c r="N59" s="29">
        <f ca="1">'Census Tract'!AD53</f>
        <v>0</v>
      </c>
      <c r="O59" s="29">
        <f ca="1">'Census Tract'!AE53</f>
        <v>0</v>
      </c>
      <c r="P59" s="29">
        <f ca="1">'Census Tract'!AF53</f>
        <v>0</v>
      </c>
      <c r="Q59" s="105">
        <f ca="1">'Census Tract'!AG53</f>
        <v>0</v>
      </c>
    </row>
    <row r="60" spans="1:17" ht="15.75" x14ac:dyDescent="0.25">
      <c r="A60" s="80" t="s">
        <v>268</v>
      </c>
      <c r="B60" s="4" t="str">
        <f>'Census Tract'!A54</f>
        <v>Clackamas</v>
      </c>
      <c r="C60" s="4" t="str">
        <f>'Census Tract'!B54</f>
        <v>Sandy</v>
      </c>
      <c r="D60" s="4">
        <f>'Census Tract'!C54</f>
        <v>41005024302</v>
      </c>
      <c r="E60" s="171">
        <f>'Census Tract'!D54</f>
        <v>0</v>
      </c>
      <c r="F60" s="29">
        <f ca="1">'Census Tract'!V54</f>
        <v>0</v>
      </c>
      <c r="G60" s="29">
        <f ca="1">'Census Tract'!W54</f>
        <v>0</v>
      </c>
      <c r="H60" s="29">
        <f ca="1">'Census Tract'!X54</f>
        <v>0</v>
      </c>
      <c r="I60" s="105">
        <f ca="1">'Census Tract'!Y54</f>
        <v>0</v>
      </c>
      <c r="J60" s="29">
        <f ca="1">'Census Tract'!Z54</f>
        <v>0</v>
      </c>
      <c r="K60" s="29">
        <f ca="1">'Census Tract'!AA54</f>
        <v>0</v>
      </c>
      <c r="L60" s="29">
        <f ca="1">'Census Tract'!AB54</f>
        <v>0</v>
      </c>
      <c r="M60" s="105">
        <f ca="1">'Census Tract'!AC54</f>
        <v>0</v>
      </c>
      <c r="N60" s="29">
        <f ca="1">'Census Tract'!AD54</f>
        <v>0</v>
      </c>
      <c r="O60" s="29">
        <f ca="1">'Census Tract'!AE54</f>
        <v>0</v>
      </c>
      <c r="P60" s="29">
        <f ca="1">'Census Tract'!AF54</f>
        <v>0</v>
      </c>
      <c r="Q60" s="105">
        <f ca="1">'Census Tract'!AG54</f>
        <v>0</v>
      </c>
    </row>
    <row r="61" spans="1:17" ht="15.75" x14ac:dyDescent="0.25">
      <c r="A61" s="80" t="s">
        <v>268</v>
      </c>
      <c r="B61" s="4" t="str">
        <f>'Census Tract'!A55</f>
        <v>Clackamas</v>
      </c>
      <c r="C61" s="4" t="str">
        <f>'Census Tract'!B55</f>
        <v>Undefined</v>
      </c>
      <c r="D61" s="4">
        <f>'Census Tract'!C55</f>
        <v>41005023002</v>
      </c>
      <c r="E61" s="171">
        <f>'Census Tract'!D55</f>
        <v>0</v>
      </c>
      <c r="F61" s="29">
        <f ca="1">'Census Tract'!V55</f>
        <v>0</v>
      </c>
      <c r="G61" s="29">
        <f ca="1">'Census Tract'!W55</f>
        <v>0</v>
      </c>
      <c r="H61" s="29">
        <f ca="1">'Census Tract'!X55</f>
        <v>0</v>
      </c>
      <c r="I61" s="105">
        <f ca="1">'Census Tract'!Y55</f>
        <v>0</v>
      </c>
      <c r="J61" s="29">
        <f ca="1">'Census Tract'!Z55</f>
        <v>0</v>
      </c>
      <c r="K61" s="29">
        <f ca="1">'Census Tract'!AA55</f>
        <v>0</v>
      </c>
      <c r="L61" s="29">
        <f ca="1">'Census Tract'!AB55</f>
        <v>0</v>
      </c>
      <c r="M61" s="105">
        <f ca="1">'Census Tract'!AC55</f>
        <v>0</v>
      </c>
      <c r="N61" s="29">
        <f ca="1">'Census Tract'!AD55</f>
        <v>0</v>
      </c>
      <c r="O61" s="29">
        <f ca="1">'Census Tract'!AE55</f>
        <v>0</v>
      </c>
      <c r="P61" s="29">
        <f ca="1">'Census Tract'!AF55</f>
        <v>0</v>
      </c>
      <c r="Q61" s="105">
        <f ca="1">'Census Tract'!AG55</f>
        <v>0</v>
      </c>
    </row>
    <row r="62" spans="1:17" ht="15.75" x14ac:dyDescent="0.25">
      <c r="A62" s="80" t="s">
        <v>268</v>
      </c>
      <c r="B62" s="4" t="str">
        <f>'Census Tract'!A56</f>
        <v>Clackamas</v>
      </c>
      <c r="C62" s="4" t="str">
        <f>'Census Tract'!B56</f>
        <v>Gladstone</v>
      </c>
      <c r="D62" s="4">
        <f>'Census Tract'!C56</f>
        <v>41005021801</v>
      </c>
      <c r="E62" s="171">
        <f>'Census Tract'!D56</f>
        <v>1</v>
      </c>
      <c r="F62" s="29">
        <f ca="1">'Census Tract'!V56</f>
        <v>0</v>
      </c>
      <c r="G62" s="29">
        <f ca="1">'Census Tract'!W56</f>
        <v>0</v>
      </c>
      <c r="H62" s="29">
        <f ca="1">'Census Tract'!X56</f>
        <v>0</v>
      </c>
      <c r="I62" s="105">
        <f ca="1">'Census Tract'!Y56</f>
        <v>0</v>
      </c>
      <c r="J62" s="29">
        <f ca="1">'Census Tract'!Z56</f>
        <v>0</v>
      </c>
      <c r="K62" s="29">
        <f ca="1">'Census Tract'!AA56</f>
        <v>0</v>
      </c>
      <c r="L62" s="29">
        <f ca="1">'Census Tract'!AB56</f>
        <v>0</v>
      </c>
      <c r="M62" s="105">
        <f ca="1">'Census Tract'!AC56</f>
        <v>0</v>
      </c>
      <c r="N62" s="29">
        <f ca="1">'Census Tract'!AD56</f>
        <v>0</v>
      </c>
      <c r="O62" s="29">
        <f ca="1">'Census Tract'!AE56</f>
        <v>0</v>
      </c>
      <c r="P62" s="29">
        <f ca="1">'Census Tract'!AF56</f>
        <v>0</v>
      </c>
      <c r="Q62" s="105">
        <f ca="1">'Census Tract'!AG56</f>
        <v>0</v>
      </c>
    </row>
    <row r="63" spans="1:17" ht="15.75" x14ac:dyDescent="0.25">
      <c r="A63" s="80" t="s">
        <v>268</v>
      </c>
      <c r="B63" s="4" t="str">
        <f>'Census Tract'!A57</f>
        <v>Clackamas</v>
      </c>
      <c r="C63" s="4" t="str">
        <f>'Census Tract'!B57</f>
        <v>Oregon City</v>
      </c>
      <c r="D63" s="4">
        <f>'Census Tract'!C57</f>
        <v>41005022302</v>
      </c>
      <c r="E63" s="171">
        <f>'Census Tract'!D57</f>
        <v>1</v>
      </c>
      <c r="F63" s="29">
        <f ca="1">'Census Tract'!V57</f>
        <v>0</v>
      </c>
      <c r="G63" s="29">
        <f ca="1">'Census Tract'!W57</f>
        <v>0</v>
      </c>
      <c r="H63" s="29">
        <f ca="1">'Census Tract'!X57</f>
        <v>0</v>
      </c>
      <c r="I63" s="105">
        <f ca="1">'Census Tract'!Y57</f>
        <v>0</v>
      </c>
      <c r="J63" s="29">
        <f ca="1">'Census Tract'!Z57</f>
        <v>0</v>
      </c>
      <c r="K63" s="29">
        <f ca="1">'Census Tract'!AA57</f>
        <v>0</v>
      </c>
      <c r="L63" s="29">
        <f ca="1">'Census Tract'!AB57</f>
        <v>0</v>
      </c>
      <c r="M63" s="105">
        <f ca="1">'Census Tract'!AC57</f>
        <v>0</v>
      </c>
      <c r="N63" s="29">
        <f ca="1">'Census Tract'!AD57</f>
        <v>0</v>
      </c>
      <c r="O63" s="29">
        <f ca="1">'Census Tract'!AE57</f>
        <v>0</v>
      </c>
      <c r="P63" s="29">
        <f ca="1">'Census Tract'!AF57</f>
        <v>0</v>
      </c>
      <c r="Q63" s="105">
        <f ca="1">'Census Tract'!AG57</f>
        <v>0</v>
      </c>
    </row>
    <row r="64" spans="1:17" ht="15.75" x14ac:dyDescent="0.25">
      <c r="A64" s="80" t="s">
        <v>268</v>
      </c>
      <c r="B64" s="4" t="str">
        <f>'Census Tract'!A58</f>
        <v>Clackamas</v>
      </c>
      <c r="C64" s="4" t="str">
        <f>'Census Tract'!B58</f>
        <v>Happy Valley</v>
      </c>
      <c r="D64" s="4">
        <f>'Census Tract'!C58</f>
        <v>41005022205</v>
      </c>
      <c r="E64" s="171">
        <f>'Census Tract'!D58</f>
        <v>1</v>
      </c>
      <c r="F64" s="29">
        <f ca="1">'Census Tract'!V58</f>
        <v>0</v>
      </c>
      <c r="G64" s="29">
        <f ca="1">'Census Tract'!W58</f>
        <v>0</v>
      </c>
      <c r="H64" s="29">
        <f ca="1">'Census Tract'!X58</f>
        <v>0</v>
      </c>
      <c r="I64" s="105">
        <f ca="1">'Census Tract'!Y58</f>
        <v>0</v>
      </c>
      <c r="J64" s="29">
        <f ca="1">'Census Tract'!Z58</f>
        <v>0</v>
      </c>
      <c r="K64" s="29">
        <f ca="1">'Census Tract'!AA58</f>
        <v>0</v>
      </c>
      <c r="L64" s="29">
        <f ca="1">'Census Tract'!AB58</f>
        <v>0</v>
      </c>
      <c r="M64" s="105">
        <f ca="1">'Census Tract'!AC58</f>
        <v>0</v>
      </c>
      <c r="N64" s="29">
        <f ca="1">'Census Tract'!AD58</f>
        <v>0</v>
      </c>
      <c r="O64" s="29">
        <f ca="1">'Census Tract'!AE58</f>
        <v>0</v>
      </c>
      <c r="P64" s="29">
        <f ca="1">'Census Tract'!AF58</f>
        <v>0</v>
      </c>
      <c r="Q64" s="105">
        <f ca="1">'Census Tract'!AG58</f>
        <v>0</v>
      </c>
    </row>
    <row r="65" spans="1:17" ht="15.75" x14ac:dyDescent="0.25">
      <c r="A65" s="80" t="s">
        <v>268</v>
      </c>
      <c r="B65" s="4" t="str">
        <f>'Census Tract'!A59</f>
        <v>Clackamas</v>
      </c>
      <c r="C65" s="4" t="str">
        <f>'Census Tract'!B59</f>
        <v>Undefined</v>
      </c>
      <c r="D65" s="4">
        <f>'Census Tract'!C59</f>
        <v>41005022201</v>
      </c>
      <c r="E65" s="171">
        <f>'Census Tract'!D59</f>
        <v>1</v>
      </c>
      <c r="F65" s="29">
        <f ca="1">'Census Tract'!V59</f>
        <v>0.71787960594420941</v>
      </c>
      <c r="G65" s="29">
        <f ca="1">'Census Tract'!W59</f>
        <v>3.5675532006306376</v>
      </c>
      <c r="H65" s="29">
        <f ca="1">'Census Tract'!X59</f>
        <v>16.41568327262803</v>
      </c>
      <c r="I65" s="105">
        <f ca="1">'Census Tract'!Y59</f>
        <v>35.653715046361896</v>
      </c>
      <c r="J65" s="29">
        <f ca="1">'Census Tract'!Z59</f>
        <v>0.20043174185547485</v>
      </c>
      <c r="K65" s="29">
        <f ca="1">'Census Tract'!AA59</f>
        <v>0.95377160878919964</v>
      </c>
      <c r="L65" s="29">
        <f ca="1">'Census Tract'!AB59</f>
        <v>4.349952432894618</v>
      </c>
      <c r="M65" s="105">
        <f ca="1">'Census Tract'!AC59</f>
        <v>9.435123313781439</v>
      </c>
      <c r="N65" s="29">
        <f ca="1">'Census Tract'!AD59</f>
        <v>8.3446423952730775E-2</v>
      </c>
      <c r="O65" s="29">
        <f ca="1">'Census Tract'!AE59</f>
        <v>0.39638180548232249</v>
      </c>
      <c r="P65" s="29">
        <f ca="1">'Census Tract'!AF59</f>
        <v>1.7392109261575177</v>
      </c>
      <c r="Q65" s="105">
        <f ca="1">'Census Tract'!AG59</f>
        <v>3.7363528211582651</v>
      </c>
    </row>
    <row r="66" spans="1:17" ht="15.75" x14ac:dyDescent="0.25">
      <c r="A66" s="80" t="s">
        <v>268</v>
      </c>
      <c r="B66" s="4" t="str">
        <f>'Census Tract'!A60</f>
        <v>Clackamas</v>
      </c>
      <c r="C66" s="4" t="str">
        <f>'Census Tract'!B60</f>
        <v>Undefined</v>
      </c>
      <c r="D66" s="4">
        <f>'Census Tract'!C60</f>
        <v>41005980000</v>
      </c>
      <c r="E66" s="171">
        <f>'Census Tract'!D60</f>
        <v>0</v>
      </c>
      <c r="F66" s="29">
        <f ca="1">'Census Tract'!V60</f>
        <v>6.1462368492140144E-3</v>
      </c>
      <c r="G66" s="29">
        <f ca="1">'Census Tract'!W60</f>
        <v>3.1003925353953549E-2</v>
      </c>
      <c r="H66" s="29">
        <f ca="1">'Census Tract'!X60</f>
        <v>0.14365854566944936</v>
      </c>
      <c r="I66" s="105">
        <f ca="1">'Census Tract'!Y60</f>
        <v>0.31250288675321025</v>
      </c>
      <c r="J66" s="29">
        <f ca="1">'Census Tract'!Z60</f>
        <v>8.7102850516780411E-4</v>
      </c>
      <c r="K66" s="29">
        <f ca="1">'Census Tract'!AA60</f>
        <v>4.5526842055132258E-3</v>
      </c>
      <c r="L66" s="29">
        <f ca="1">'Census Tract'!AB60</f>
        <v>2.1240276736042479E-2</v>
      </c>
      <c r="M66" s="105">
        <f ca="1">'Census Tract'!AC60</f>
        <v>4.625055252516877E-2</v>
      </c>
      <c r="N66" s="29">
        <f ca="1">'Census Tract'!AD60</f>
        <v>5.9487309943184307E-4</v>
      </c>
      <c r="O66" s="29">
        <f ca="1">'Census Tract'!AE60</f>
        <v>3.0816989943847385E-3</v>
      </c>
      <c r="P66" s="29">
        <f ca="1">'Census Tract'!AF60</f>
        <v>1.4200378571870481E-2</v>
      </c>
      <c r="Q66" s="105">
        <f ca="1">'Census Tract'!AG60</f>
        <v>3.0863319447296048E-2</v>
      </c>
    </row>
    <row r="67" spans="1:17" ht="15.75" x14ac:dyDescent="0.25">
      <c r="A67" s="80" t="s">
        <v>268</v>
      </c>
      <c r="B67" s="4" t="str">
        <f>'Census Tract'!A61</f>
        <v>Clackamas</v>
      </c>
      <c r="C67" s="4" t="str">
        <f>'Census Tract'!B61</f>
        <v>Lake Oswego</v>
      </c>
      <c r="D67" s="4">
        <f>'Census Tract'!C61</f>
        <v>41005020403</v>
      </c>
      <c r="E67" s="171">
        <f>'Census Tract'!D61</f>
        <v>1</v>
      </c>
      <c r="F67" s="29">
        <f ca="1">'Census Tract'!V61</f>
        <v>0</v>
      </c>
      <c r="G67" s="29">
        <f ca="1">'Census Tract'!W61</f>
        <v>0</v>
      </c>
      <c r="H67" s="29">
        <f ca="1">'Census Tract'!X61</f>
        <v>0</v>
      </c>
      <c r="I67" s="105">
        <f ca="1">'Census Tract'!Y61</f>
        <v>0</v>
      </c>
      <c r="J67" s="29">
        <f ca="1">'Census Tract'!Z61</f>
        <v>0</v>
      </c>
      <c r="K67" s="29">
        <f ca="1">'Census Tract'!AA61</f>
        <v>0</v>
      </c>
      <c r="L67" s="29">
        <f ca="1">'Census Tract'!AB61</f>
        <v>0</v>
      </c>
      <c r="M67" s="105">
        <f ca="1">'Census Tract'!AC61</f>
        <v>0</v>
      </c>
      <c r="N67" s="29">
        <f ca="1">'Census Tract'!AD61</f>
        <v>0</v>
      </c>
      <c r="O67" s="29">
        <f ca="1">'Census Tract'!AE61</f>
        <v>0</v>
      </c>
      <c r="P67" s="29">
        <f ca="1">'Census Tract'!AF61</f>
        <v>0</v>
      </c>
      <c r="Q67" s="105">
        <f ca="1">'Census Tract'!AG61</f>
        <v>0</v>
      </c>
    </row>
    <row r="68" spans="1:17" ht="15.75" x14ac:dyDescent="0.25">
      <c r="A68" s="80" t="s">
        <v>268</v>
      </c>
      <c r="B68" s="4" t="str">
        <f>'Census Tract'!A62</f>
        <v>Clackamas</v>
      </c>
      <c r="C68" s="4" t="str">
        <f>'Census Tract'!B62</f>
        <v>Rivergrove</v>
      </c>
      <c r="D68" s="4">
        <f>'Census Tract'!C62</f>
        <v>41005022702</v>
      </c>
      <c r="E68" s="171">
        <f>'Census Tract'!D62</f>
        <v>0</v>
      </c>
      <c r="F68" s="29">
        <f ca="1">'Census Tract'!V62</f>
        <v>0</v>
      </c>
      <c r="G68" s="29">
        <f ca="1">'Census Tract'!W62</f>
        <v>0</v>
      </c>
      <c r="H68" s="29">
        <f ca="1">'Census Tract'!X62</f>
        <v>0</v>
      </c>
      <c r="I68" s="105">
        <f ca="1">'Census Tract'!Y62</f>
        <v>0</v>
      </c>
      <c r="J68" s="29">
        <f ca="1">'Census Tract'!Z62</f>
        <v>0</v>
      </c>
      <c r="K68" s="29">
        <f ca="1">'Census Tract'!AA62</f>
        <v>0</v>
      </c>
      <c r="L68" s="29">
        <f ca="1">'Census Tract'!AB62</f>
        <v>0</v>
      </c>
      <c r="M68" s="105">
        <f ca="1">'Census Tract'!AC62</f>
        <v>0</v>
      </c>
      <c r="N68" s="29">
        <f ca="1">'Census Tract'!AD62</f>
        <v>0</v>
      </c>
      <c r="O68" s="29">
        <f ca="1">'Census Tract'!AE62</f>
        <v>0</v>
      </c>
      <c r="P68" s="29">
        <f ca="1">'Census Tract'!AF62</f>
        <v>0</v>
      </c>
      <c r="Q68" s="105">
        <f ca="1">'Census Tract'!AG62</f>
        <v>0</v>
      </c>
    </row>
    <row r="69" spans="1:17" ht="15.75" x14ac:dyDescent="0.25">
      <c r="A69" s="80" t="s">
        <v>268</v>
      </c>
      <c r="B69" s="4" t="str">
        <f>'Census Tract'!A63</f>
        <v>Clackamas</v>
      </c>
      <c r="C69" s="4" t="str">
        <f>'Census Tract'!B63</f>
        <v>Oregon City</v>
      </c>
      <c r="D69" s="4">
        <f>'Census Tract'!C63</f>
        <v>41005022400</v>
      </c>
      <c r="E69" s="171">
        <f>'Census Tract'!D63</f>
        <v>1</v>
      </c>
      <c r="F69" s="29">
        <f ca="1">'Census Tract'!V63</f>
        <v>0</v>
      </c>
      <c r="G69" s="29">
        <f ca="1">'Census Tract'!W63</f>
        <v>0</v>
      </c>
      <c r="H69" s="29">
        <f ca="1">'Census Tract'!X63</f>
        <v>0</v>
      </c>
      <c r="I69" s="105">
        <f ca="1">'Census Tract'!Y63</f>
        <v>0</v>
      </c>
      <c r="J69" s="29">
        <f ca="1">'Census Tract'!Z63</f>
        <v>0</v>
      </c>
      <c r="K69" s="29">
        <f ca="1">'Census Tract'!AA63</f>
        <v>0</v>
      </c>
      <c r="L69" s="29">
        <f ca="1">'Census Tract'!AB63</f>
        <v>0</v>
      </c>
      <c r="M69" s="105">
        <f ca="1">'Census Tract'!AC63</f>
        <v>0</v>
      </c>
      <c r="N69" s="29">
        <f ca="1">'Census Tract'!AD63</f>
        <v>0</v>
      </c>
      <c r="O69" s="29">
        <f ca="1">'Census Tract'!AE63</f>
        <v>0</v>
      </c>
      <c r="P69" s="29">
        <f ca="1">'Census Tract'!AF63</f>
        <v>0</v>
      </c>
      <c r="Q69" s="105">
        <f ca="1">'Census Tract'!AG63</f>
        <v>0</v>
      </c>
    </row>
    <row r="70" spans="1:17" ht="15.75" x14ac:dyDescent="0.25">
      <c r="A70" s="80" t="s">
        <v>268</v>
      </c>
      <c r="B70" s="4" t="str">
        <f>'Census Tract'!A64</f>
        <v>Clackamas</v>
      </c>
      <c r="C70" s="4" t="str">
        <f>'Census Tract'!B64</f>
        <v>Lake Oswego</v>
      </c>
      <c r="D70" s="4">
        <f>'Census Tract'!C64</f>
        <v>41005021300</v>
      </c>
      <c r="E70" s="171">
        <f>'Census Tract'!D64</f>
        <v>1</v>
      </c>
      <c r="F70" s="29">
        <f ca="1">'Census Tract'!V64</f>
        <v>0</v>
      </c>
      <c r="G70" s="29">
        <f ca="1">'Census Tract'!W64</f>
        <v>0</v>
      </c>
      <c r="H70" s="29">
        <f ca="1">'Census Tract'!X64</f>
        <v>0</v>
      </c>
      <c r="I70" s="105">
        <f ca="1">'Census Tract'!Y64</f>
        <v>0</v>
      </c>
      <c r="J70" s="29">
        <f ca="1">'Census Tract'!Z64</f>
        <v>0</v>
      </c>
      <c r="K70" s="29">
        <f ca="1">'Census Tract'!AA64</f>
        <v>0</v>
      </c>
      <c r="L70" s="29">
        <f ca="1">'Census Tract'!AB64</f>
        <v>0</v>
      </c>
      <c r="M70" s="105">
        <f ca="1">'Census Tract'!AC64</f>
        <v>0</v>
      </c>
      <c r="N70" s="29">
        <f ca="1">'Census Tract'!AD64</f>
        <v>0</v>
      </c>
      <c r="O70" s="29">
        <f ca="1">'Census Tract'!AE64</f>
        <v>0</v>
      </c>
      <c r="P70" s="29">
        <f ca="1">'Census Tract'!AF64</f>
        <v>0</v>
      </c>
      <c r="Q70" s="105">
        <f ca="1">'Census Tract'!AG64</f>
        <v>0</v>
      </c>
    </row>
    <row r="71" spans="1:17" ht="15.75" x14ac:dyDescent="0.25">
      <c r="A71" s="80" t="s">
        <v>268</v>
      </c>
      <c r="B71" s="4" t="str">
        <f>'Census Tract'!A65</f>
        <v>Clackamas</v>
      </c>
      <c r="C71" s="4" t="str">
        <f>'Census Tract'!B65</f>
        <v>Lake Oswego</v>
      </c>
      <c r="D71" s="4">
        <f>'Census Tract'!C65</f>
        <v>41005020505</v>
      </c>
      <c r="E71" s="171">
        <f>'Census Tract'!D65</f>
        <v>1</v>
      </c>
      <c r="F71" s="29">
        <f ca="1">'Census Tract'!V65</f>
        <v>0</v>
      </c>
      <c r="G71" s="29">
        <f ca="1">'Census Tract'!W65</f>
        <v>0</v>
      </c>
      <c r="H71" s="29">
        <f ca="1">'Census Tract'!X65</f>
        <v>0</v>
      </c>
      <c r="I71" s="105">
        <f ca="1">'Census Tract'!Y65</f>
        <v>0</v>
      </c>
      <c r="J71" s="29">
        <f ca="1">'Census Tract'!Z65</f>
        <v>0</v>
      </c>
      <c r="K71" s="29">
        <f ca="1">'Census Tract'!AA65</f>
        <v>0</v>
      </c>
      <c r="L71" s="29">
        <f ca="1">'Census Tract'!AB65</f>
        <v>0</v>
      </c>
      <c r="M71" s="105">
        <f ca="1">'Census Tract'!AC65</f>
        <v>0</v>
      </c>
      <c r="N71" s="29">
        <f ca="1">'Census Tract'!AD65</f>
        <v>0</v>
      </c>
      <c r="O71" s="29">
        <f ca="1">'Census Tract'!AE65</f>
        <v>0</v>
      </c>
      <c r="P71" s="29">
        <f ca="1">'Census Tract'!AF65</f>
        <v>0</v>
      </c>
      <c r="Q71" s="105">
        <f ca="1">'Census Tract'!AG65</f>
        <v>0</v>
      </c>
    </row>
    <row r="72" spans="1:17" ht="15.75" x14ac:dyDescent="0.25">
      <c r="A72" s="80" t="s">
        <v>268</v>
      </c>
      <c r="B72" s="4" t="str">
        <f>'Census Tract'!A66</f>
        <v>Clackamas</v>
      </c>
      <c r="C72" s="4" t="str">
        <f>'Census Tract'!B66</f>
        <v>Wilsonville</v>
      </c>
      <c r="D72" s="4">
        <f>'Census Tract'!C66</f>
        <v>41005024400</v>
      </c>
      <c r="E72" s="171">
        <f>'Census Tract'!D66</f>
        <v>1</v>
      </c>
      <c r="F72" s="29">
        <f ca="1">'Census Tract'!V66</f>
        <v>0</v>
      </c>
      <c r="G72" s="29">
        <f ca="1">'Census Tract'!W66</f>
        <v>0</v>
      </c>
      <c r="H72" s="29">
        <f ca="1">'Census Tract'!X66</f>
        <v>0</v>
      </c>
      <c r="I72" s="105">
        <f ca="1">'Census Tract'!Y66</f>
        <v>0</v>
      </c>
      <c r="J72" s="29">
        <f ca="1">'Census Tract'!Z66</f>
        <v>0</v>
      </c>
      <c r="K72" s="29">
        <f ca="1">'Census Tract'!AA66</f>
        <v>0</v>
      </c>
      <c r="L72" s="29">
        <f ca="1">'Census Tract'!AB66</f>
        <v>0</v>
      </c>
      <c r="M72" s="105">
        <f ca="1">'Census Tract'!AC66</f>
        <v>0</v>
      </c>
      <c r="N72" s="29">
        <f ca="1">'Census Tract'!AD66</f>
        <v>0</v>
      </c>
      <c r="O72" s="29">
        <f ca="1">'Census Tract'!AE66</f>
        <v>0</v>
      </c>
      <c r="P72" s="29">
        <f ca="1">'Census Tract'!AF66</f>
        <v>0</v>
      </c>
      <c r="Q72" s="105">
        <f ca="1">'Census Tract'!AG66</f>
        <v>0</v>
      </c>
    </row>
    <row r="73" spans="1:17" ht="15.75" x14ac:dyDescent="0.25">
      <c r="A73" s="80" t="s">
        <v>268</v>
      </c>
      <c r="B73" s="4" t="str">
        <f>'Census Tract'!A67</f>
        <v>Clackamas</v>
      </c>
      <c r="C73" s="4" t="str">
        <f>'Census Tract'!B67</f>
        <v>Scotts Mills</v>
      </c>
      <c r="D73" s="4">
        <f>'Census Tract'!C67</f>
        <v>41005024000</v>
      </c>
      <c r="E73" s="171">
        <f>'Census Tract'!D67</f>
        <v>0</v>
      </c>
      <c r="F73" s="29">
        <f ca="1">'Census Tract'!V67</f>
        <v>0</v>
      </c>
      <c r="G73" s="29">
        <f ca="1">'Census Tract'!W67</f>
        <v>0</v>
      </c>
      <c r="H73" s="29">
        <f ca="1">'Census Tract'!X67</f>
        <v>0</v>
      </c>
      <c r="I73" s="105">
        <f ca="1">'Census Tract'!Y67</f>
        <v>0</v>
      </c>
      <c r="J73" s="29">
        <f ca="1">'Census Tract'!Z67</f>
        <v>0</v>
      </c>
      <c r="K73" s="29">
        <f ca="1">'Census Tract'!AA67</f>
        <v>0</v>
      </c>
      <c r="L73" s="29">
        <f ca="1">'Census Tract'!AB67</f>
        <v>0</v>
      </c>
      <c r="M73" s="105">
        <f ca="1">'Census Tract'!AC67</f>
        <v>0</v>
      </c>
      <c r="N73" s="29">
        <f ca="1">'Census Tract'!AD67</f>
        <v>0</v>
      </c>
      <c r="O73" s="29">
        <f ca="1">'Census Tract'!AE67</f>
        <v>0</v>
      </c>
      <c r="P73" s="29">
        <f ca="1">'Census Tract'!AF67</f>
        <v>0</v>
      </c>
      <c r="Q73" s="105">
        <f ca="1">'Census Tract'!AG67</f>
        <v>0</v>
      </c>
    </row>
    <row r="74" spans="1:17" ht="15.75" x14ac:dyDescent="0.25">
      <c r="A74" s="80" t="s">
        <v>268</v>
      </c>
      <c r="B74" s="4" t="str">
        <f>'Census Tract'!A68</f>
        <v>Clackamas</v>
      </c>
      <c r="C74" s="4" t="str">
        <f>'Census Tract'!B68</f>
        <v>Milwaukie</v>
      </c>
      <c r="D74" s="4">
        <f>'Census Tract'!C68</f>
        <v>41005021000</v>
      </c>
      <c r="E74" s="171">
        <f>'Census Tract'!D68</f>
        <v>1</v>
      </c>
      <c r="F74" s="29">
        <f ca="1">'Census Tract'!V68</f>
        <v>0</v>
      </c>
      <c r="G74" s="29">
        <f ca="1">'Census Tract'!W68</f>
        <v>0</v>
      </c>
      <c r="H74" s="29">
        <f ca="1">'Census Tract'!X68</f>
        <v>0</v>
      </c>
      <c r="I74" s="105">
        <f ca="1">'Census Tract'!Y68</f>
        <v>0</v>
      </c>
      <c r="J74" s="29">
        <f ca="1">'Census Tract'!Z68</f>
        <v>0</v>
      </c>
      <c r="K74" s="29">
        <f ca="1">'Census Tract'!AA68</f>
        <v>0</v>
      </c>
      <c r="L74" s="29">
        <f ca="1">'Census Tract'!AB68</f>
        <v>0</v>
      </c>
      <c r="M74" s="105">
        <f ca="1">'Census Tract'!AC68</f>
        <v>0</v>
      </c>
      <c r="N74" s="29">
        <f ca="1">'Census Tract'!AD68</f>
        <v>0</v>
      </c>
      <c r="O74" s="29">
        <f ca="1">'Census Tract'!AE68</f>
        <v>0</v>
      </c>
      <c r="P74" s="29">
        <f ca="1">'Census Tract'!AF68</f>
        <v>0</v>
      </c>
      <c r="Q74" s="105">
        <f ca="1">'Census Tract'!AG68</f>
        <v>0</v>
      </c>
    </row>
    <row r="75" spans="1:17" ht="15.75" x14ac:dyDescent="0.25">
      <c r="A75" s="80" t="s">
        <v>268</v>
      </c>
      <c r="B75" s="4" t="str">
        <f>'Census Tract'!A69</f>
        <v>Clackamas</v>
      </c>
      <c r="C75" s="4" t="str">
        <f>'Census Tract'!B69</f>
        <v>Milwaukie</v>
      </c>
      <c r="D75" s="4">
        <f>'Census Tract'!C69</f>
        <v>41005020900</v>
      </c>
      <c r="E75" s="171">
        <f>'Census Tract'!D69</f>
        <v>1</v>
      </c>
      <c r="F75" s="29">
        <f ca="1">'Census Tract'!V69</f>
        <v>0</v>
      </c>
      <c r="G75" s="29">
        <f ca="1">'Census Tract'!W69</f>
        <v>0</v>
      </c>
      <c r="H75" s="29">
        <f ca="1">'Census Tract'!X69</f>
        <v>0</v>
      </c>
      <c r="I75" s="105">
        <f ca="1">'Census Tract'!Y69</f>
        <v>0</v>
      </c>
      <c r="J75" s="29">
        <f ca="1">'Census Tract'!Z69</f>
        <v>0</v>
      </c>
      <c r="K75" s="29">
        <f ca="1">'Census Tract'!AA69</f>
        <v>0</v>
      </c>
      <c r="L75" s="29">
        <f ca="1">'Census Tract'!AB69</f>
        <v>0</v>
      </c>
      <c r="M75" s="105">
        <f ca="1">'Census Tract'!AC69</f>
        <v>0</v>
      </c>
      <c r="N75" s="29">
        <f ca="1">'Census Tract'!AD69</f>
        <v>0</v>
      </c>
      <c r="O75" s="29">
        <f ca="1">'Census Tract'!AE69</f>
        <v>0</v>
      </c>
      <c r="P75" s="29">
        <f ca="1">'Census Tract'!AF69</f>
        <v>0</v>
      </c>
      <c r="Q75" s="105">
        <f ca="1">'Census Tract'!AG69</f>
        <v>0</v>
      </c>
    </row>
    <row r="76" spans="1:17" ht="15.75" x14ac:dyDescent="0.25">
      <c r="A76" s="80" t="s">
        <v>268</v>
      </c>
      <c r="B76" s="4" t="str">
        <f>'Census Tract'!A70</f>
        <v>Clackamas</v>
      </c>
      <c r="C76" s="4" t="str">
        <f>'Census Tract'!B70</f>
        <v>Lake Oswego</v>
      </c>
      <c r="D76" s="4">
        <f>'Census Tract'!C70</f>
        <v>41005020302</v>
      </c>
      <c r="E76" s="171">
        <f>'Census Tract'!D70</f>
        <v>1</v>
      </c>
      <c r="F76" s="29">
        <f ca="1">'Census Tract'!V70</f>
        <v>0</v>
      </c>
      <c r="G76" s="29">
        <f ca="1">'Census Tract'!W70</f>
        <v>0</v>
      </c>
      <c r="H76" s="29">
        <f ca="1">'Census Tract'!X70</f>
        <v>0</v>
      </c>
      <c r="I76" s="105">
        <f ca="1">'Census Tract'!Y70</f>
        <v>0</v>
      </c>
      <c r="J76" s="29">
        <f ca="1">'Census Tract'!Z70</f>
        <v>0</v>
      </c>
      <c r="K76" s="29">
        <f ca="1">'Census Tract'!AA70</f>
        <v>0</v>
      </c>
      <c r="L76" s="29">
        <f ca="1">'Census Tract'!AB70</f>
        <v>0</v>
      </c>
      <c r="M76" s="105">
        <f ca="1">'Census Tract'!AC70</f>
        <v>0</v>
      </c>
      <c r="N76" s="29">
        <f ca="1">'Census Tract'!AD70</f>
        <v>0</v>
      </c>
      <c r="O76" s="29">
        <f ca="1">'Census Tract'!AE70</f>
        <v>0</v>
      </c>
      <c r="P76" s="29">
        <f ca="1">'Census Tract'!AF70</f>
        <v>0</v>
      </c>
      <c r="Q76" s="105">
        <f ca="1">'Census Tract'!AG70</f>
        <v>0</v>
      </c>
    </row>
    <row r="77" spans="1:17" ht="15.75" x14ac:dyDescent="0.25">
      <c r="A77" s="80" t="s">
        <v>268</v>
      </c>
      <c r="B77" s="4" t="str">
        <f>'Census Tract'!A71</f>
        <v>Clackamas</v>
      </c>
      <c r="C77" s="4" t="str">
        <f>'Census Tract'!B71</f>
        <v>Oregon City</v>
      </c>
      <c r="D77" s="4">
        <f>'Census Tract'!C71</f>
        <v>41005023001</v>
      </c>
      <c r="E77" s="171">
        <f>'Census Tract'!D71</f>
        <v>0</v>
      </c>
      <c r="F77" s="29">
        <f ca="1">'Census Tract'!V71</f>
        <v>0</v>
      </c>
      <c r="G77" s="29">
        <f ca="1">'Census Tract'!W71</f>
        <v>0</v>
      </c>
      <c r="H77" s="29">
        <f ca="1">'Census Tract'!X71</f>
        <v>0</v>
      </c>
      <c r="I77" s="105">
        <f ca="1">'Census Tract'!Y71</f>
        <v>0</v>
      </c>
      <c r="J77" s="29">
        <f ca="1">'Census Tract'!Z71</f>
        <v>0</v>
      </c>
      <c r="K77" s="29">
        <f ca="1">'Census Tract'!AA71</f>
        <v>0</v>
      </c>
      <c r="L77" s="29">
        <f ca="1">'Census Tract'!AB71</f>
        <v>0</v>
      </c>
      <c r="M77" s="105">
        <f ca="1">'Census Tract'!AC71</f>
        <v>0</v>
      </c>
      <c r="N77" s="29">
        <f ca="1">'Census Tract'!AD71</f>
        <v>0</v>
      </c>
      <c r="O77" s="29">
        <f ca="1">'Census Tract'!AE71</f>
        <v>0</v>
      </c>
      <c r="P77" s="29">
        <f ca="1">'Census Tract'!AF71</f>
        <v>0</v>
      </c>
      <c r="Q77" s="105">
        <f ca="1">'Census Tract'!AG71</f>
        <v>0</v>
      </c>
    </row>
    <row r="78" spans="1:17" ht="15.75" x14ac:dyDescent="0.25">
      <c r="A78" s="80" t="s">
        <v>268</v>
      </c>
      <c r="B78" s="4" t="str">
        <f>'Census Tract'!A72</f>
        <v>Clackamas</v>
      </c>
      <c r="C78" s="4" t="str">
        <f>'Census Tract'!B72</f>
        <v>Gladstone</v>
      </c>
      <c r="D78" s="4">
        <f>'Census Tract'!C72</f>
        <v>41005022101</v>
      </c>
      <c r="E78" s="171">
        <f>'Census Tract'!D72</f>
        <v>1</v>
      </c>
      <c r="F78" s="29">
        <f ca="1">'Census Tract'!V72</f>
        <v>0</v>
      </c>
      <c r="G78" s="29">
        <f ca="1">'Census Tract'!W72</f>
        <v>0</v>
      </c>
      <c r="H78" s="29">
        <f ca="1">'Census Tract'!X72</f>
        <v>0</v>
      </c>
      <c r="I78" s="105">
        <f ca="1">'Census Tract'!Y72</f>
        <v>0</v>
      </c>
      <c r="J78" s="29">
        <f ca="1">'Census Tract'!Z72</f>
        <v>0</v>
      </c>
      <c r="K78" s="29">
        <f ca="1">'Census Tract'!AA72</f>
        <v>0</v>
      </c>
      <c r="L78" s="29">
        <f ca="1">'Census Tract'!AB72</f>
        <v>0</v>
      </c>
      <c r="M78" s="105">
        <f ca="1">'Census Tract'!AC72</f>
        <v>0</v>
      </c>
      <c r="N78" s="29">
        <f ca="1">'Census Tract'!AD72</f>
        <v>0</v>
      </c>
      <c r="O78" s="29">
        <f ca="1">'Census Tract'!AE72</f>
        <v>0</v>
      </c>
      <c r="P78" s="29">
        <f ca="1">'Census Tract'!AF72</f>
        <v>0</v>
      </c>
      <c r="Q78" s="105">
        <f ca="1">'Census Tract'!AG72</f>
        <v>0</v>
      </c>
    </row>
    <row r="79" spans="1:17" ht="15.75" x14ac:dyDescent="0.25">
      <c r="A79" s="80" t="s">
        <v>268</v>
      </c>
      <c r="B79" s="4" t="str">
        <f>'Census Tract'!A73</f>
        <v>Clackamas</v>
      </c>
      <c r="C79" s="4" t="str">
        <f>'Census Tract'!B73</f>
        <v>Milwaukie</v>
      </c>
      <c r="D79" s="4">
        <f>'Census Tract'!C73</f>
        <v>41005021500</v>
      </c>
      <c r="E79" s="171">
        <f>'Census Tract'!D73</f>
        <v>1</v>
      </c>
      <c r="F79" s="29">
        <f ca="1">'Census Tract'!V73</f>
        <v>0</v>
      </c>
      <c r="G79" s="29">
        <f ca="1">'Census Tract'!W73</f>
        <v>0</v>
      </c>
      <c r="H79" s="29">
        <f ca="1">'Census Tract'!X73</f>
        <v>0</v>
      </c>
      <c r="I79" s="105">
        <f ca="1">'Census Tract'!Y73</f>
        <v>0</v>
      </c>
      <c r="J79" s="29">
        <f ca="1">'Census Tract'!Z73</f>
        <v>0</v>
      </c>
      <c r="K79" s="29">
        <f ca="1">'Census Tract'!AA73</f>
        <v>0</v>
      </c>
      <c r="L79" s="29">
        <f ca="1">'Census Tract'!AB73</f>
        <v>0</v>
      </c>
      <c r="M79" s="105">
        <f ca="1">'Census Tract'!AC73</f>
        <v>0</v>
      </c>
      <c r="N79" s="29">
        <f ca="1">'Census Tract'!AD73</f>
        <v>0</v>
      </c>
      <c r="O79" s="29">
        <f ca="1">'Census Tract'!AE73</f>
        <v>0</v>
      </c>
      <c r="P79" s="29">
        <f ca="1">'Census Tract'!AF73</f>
        <v>0</v>
      </c>
      <c r="Q79" s="105">
        <f ca="1">'Census Tract'!AG73</f>
        <v>0</v>
      </c>
    </row>
    <row r="80" spans="1:17" ht="15.75" x14ac:dyDescent="0.25">
      <c r="A80" s="80" t="s">
        <v>268</v>
      </c>
      <c r="B80" s="4" t="str">
        <f>'Census Tract'!A74</f>
        <v>Clackamas</v>
      </c>
      <c r="C80" s="4" t="str">
        <f>'Census Tract'!B74</f>
        <v>Milwaukie</v>
      </c>
      <c r="D80" s="4">
        <f>'Census Tract'!C74</f>
        <v>41005021400</v>
      </c>
      <c r="E80" s="171">
        <f>'Census Tract'!D74</f>
        <v>1</v>
      </c>
      <c r="F80" s="29">
        <f ca="1">'Census Tract'!V74</f>
        <v>0</v>
      </c>
      <c r="G80" s="29">
        <f ca="1">'Census Tract'!W74</f>
        <v>0</v>
      </c>
      <c r="H80" s="29">
        <f ca="1">'Census Tract'!X74</f>
        <v>0</v>
      </c>
      <c r="I80" s="105">
        <f ca="1">'Census Tract'!Y74</f>
        <v>0</v>
      </c>
      <c r="J80" s="29">
        <f ca="1">'Census Tract'!Z74</f>
        <v>0</v>
      </c>
      <c r="K80" s="29">
        <f ca="1">'Census Tract'!AA74</f>
        <v>0</v>
      </c>
      <c r="L80" s="29">
        <f ca="1">'Census Tract'!AB74</f>
        <v>0</v>
      </c>
      <c r="M80" s="105">
        <f ca="1">'Census Tract'!AC74</f>
        <v>0</v>
      </c>
      <c r="N80" s="29">
        <f ca="1">'Census Tract'!AD74</f>
        <v>0</v>
      </c>
      <c r="O80" s="29">
        <f ca="1">'Census Tract'!AE74</f>
        <v>0</v>
      </c>
      <c r="P80" s="29">
        <f ca="1">'Census Tract'!AF74</f>
        <v>0</v>
      </c>
      <c r="Q80" s="105">
        <f ca="1">'Census Tract'!AG74</f>
        <v>0</v>
      </c>
    </row>
    <row r="81" spans="1:17" ht="15.75" x14ac:dyDescent="0.25">
      <c r="A81" s="80" t="s">
        <v>268</v>
      </c>
      <c r="B81" s="4" t="str">
        <f>'Census Tract'!A75</f>
        <v>Clackamas</v>
      </c>
      <c r="C81" s="4" t="str">
        <f>'Census Tract'!B75</f>
        <v>Lake Oswego</v>
      </c>
      <c r="D81" s="4">
        <f>'Census Tract'!C75</f>
        <v>41005020404</v>
      </c>
      <c r="E81" s="171">
        <f>'Census Tract'!D75</f>
        <v>1</v>
      </c>
      <c r="F81" s="29">
        <f ca="1">'Census Tract'!V75</f>
        <v>0</v>
      </c>
      <c r="G81" s="29">
        <f ca="1">'Census Tract'!W75</f>
        <v>0</v>
      </c>
      <c r="H81" s="29">
        <f ca="1">'Census Tract'!X75</f>
        <v>0</v>
      </c>
      <c r="I81" s="105">
        <f ca="1">'Census Tract'!Y75</f>
        <v>0</v>
      </c>
      <c r="J81" s="29">
        <f ca="1">'Census Tract'!Z75</f>
        <v>0</v>
      </c>
      <c r="K81" s="29">
        <f ca="1">'Census Tract'!AA75</f>
        <v>0</v>
      </c>
      <c r="L81" s="29">
        <f ca="1">'Census Tract'!AB75</f>
        <v>0</v>
      </c>
      <c r="M81" s="105">
        <f ca="1">'Census Tract'!AC75</f>
        <v>0</v>
      </c>
      <c r="N81" s="29">
        <f ca="1">'Census Tract'!AD75</f>
        <v>0</v>
      </c>
      <c r="O81" s="29">
        <f ca="1">'Census Tract'!AE75</f>
        <v>0</v>
      </c>
      <c r="P81" s="29">
        <f ca="1">'Census Tract'!AF75</f>
        <v>0</v>
      </c>
      <c r="Q81" s="105">
        <f ca="1">'Census Tract'!AG75</f>
        <v>0</v>
      </c>
    </row>
    <row r="82" spans="1:17" ht="15.75" x14ac:dyDescent="0.25">
      <c r="A82" s="80" t="s">
        <v>268</v>
      </c>
      <c r="B82" s="4" t="str">
        <f>'Census Tract'!A76</f>
        <v>Clackamas</v>
      </c>
      <c r="C82" s="4" t="str">
        <f>'Census Tract'!B76</f>
        <v>Estacada</v>
      </c>
      <c r="D82" s="4">
        <f>'Census Tract'!C76</f>
        <v>41005024200</v>
      </c>
      <c r="E82" s="171">
        <f>'Census Tract'!D76</f>
        <v>0</v>
      </c>
      <c r="F82" s="29">
        <f ca="1">'Census Tract'!V76</f>
        <v>0</v>
      </c>
      <c r="G82" s="29">
        <f ca="1">'Census Tract'!W76</f>
        <v>0</v>
      </c>
      <c r="H82" s="29">
        <f ca="1">'Census Tract'!X76</f>
        <v>0</v>
      </c>
      <c r="I82" s="105">
        <f ca="1">'Census Tract'!Y76</f>
        <v>0</v>
      </c>
      <c r="J82" s="29">
        <f ca="1">'Census Tract'!Z76</f>
        <v>0</v>
      </c>
      <c r="K82" s="29">
        <f ca="1">'Census Tract'!AA76</f>
        <v>0</v>
      </c>
      <c r="L82" s="29">
        <f ca="1">'Census Tract'!AB76</f>
        <v>0</v>
      </c>
      <c r="M82" s="105">
        <f ca="1">'Census Tract'!AC76</f>
        <v>0</v>
      </c>
      <c r="N82" s="29">
        <f ca="1">'Census Tract'!AD76</f>
        <v>0</v>
      </c>
      <c r="O82" s="29">
        <f ca="1">'Census Tract'!AE76</f>
        <v>0</v>
      </c>
      <c r="P82" s="29">
        <f ca="1">'Census Tract'!AF76</f>
        <v>0</v>
      </c>
      <c r="Q82" s="105">
        <f ca="1">'Census Tract'!AG76</f>
        <v>0</v>
      </c>
    </row>
    <row r="83" spans="1:17" ht="15.75" x14ac:dyDescent="0.25">
      <c r="A83" s="80" t="s">
        <v>268</v>
      </c>
      <c r="B83" s="4" t="str">
        <f>'Census Tract'!A77</f>
        <v>Clackamas</v>
      </c>
      <c r="C83" s="4" t="str">
        <f>'Census Tract'!B77</f>
        <v>Sandy</v>
      </c>
      <c r="D83" s="4">
        <f>'Census Tract'!C77</f>
        <v>41005023401</v>
      </c>
      <c r="E83" s="171">
        <f>'Census Tract'!D77</f>
        <v>0</v>
      </c>
      <c r="F83" s="29">
        <f ca="1">'Census Tract'!V77</f>
        <v>0</v>
      </c>
      <c r="G83" s="29">
        <f ca="1">'Census Tract'!W77</f>
        <v>0</v>
      </c>
      <c r="H83" s="29">
        <f ca="1">'Census Tract'!X77</f>
        <v>0</v>
      </c>
      <c r="I83" s="105">
        <f ca="1">'Census Tract'!Y77</f>
        <v>0</v>
      </c>
      <c r="J83" s="29">
        <f ca="1">'Census Tract'!Z77</f>
        <v>0</v>
      </c>
      <c r="K83" s="29">
        <f ca="1">'Census Tract'!AA77</f>
        <v>0</v>
      </c>
      <c r="L83" s="29">
        <f ca="1">'Census Tract'!AB77</f>
        <v>0</v>
      </c>
      <c r="M83" s="105">
        <f ca="1">'Census Tract'!AC77</f>
        <v>0</v>
      </c>
      <c r="N83" s="29">
        <f ca="1">'Census Tract'!AD77</f>
        <v>0</v>
      </c>
      <c r="O83" s="29">
        <f ca="1">'Census Tract'!AE77</f>
        <v>0</v>
      </c>
      <c r="P83" s="29">
        <f ca="1">'Census Tract'!AF77</f>
        <v>0</v>
      </c>
      <c r="Q83" s="105">
        <f ca="1">'Census Tract'!AG77</f>
        <v>0</v>
      </c>
    </row>
    <row r="84" spans="1:17" ht="15.75" x14ac:dyDescent="0.25">
      <c r="A84" s="80" t="s">
        <v>268</v>
      </c>
      <c r="B84" s="4" t="str">
        <f>'Census Tract'!A78</f>
        <v>Clackamas</v>
      </c>
      <c r="C84" s="4" t="str">
        <f>'Census Tract'!B78</f>
        <v>Lake Oswego</v>
      </c>
      <c r="D84" s="4">
        <f>'Census Tract'!C78</f>
        <v>41005020303</v>
      </c>
      <c r="E84" s="171">
        <f>'Census Tract'!D78</f>
        <v>1</v>
      </c>
      <c r="F84" s="29">
        <f ca="1">'Census Tract'!V78</f>
        <v>0</v>
      </c>
      <c r="G84" s="29">
        <f ca="1">'Census Tract'!W78</f>
        <v>0</v>
      </c>
      <c r="H84" s="29">
        <f ca="1">'Census Tract'!X78</f>
        <v>0</v>
      </c>
      <c r="I84" s="105">
        <f ca="1">'Census Tract'!Y78</f>
        <v>0</v>
      </c>
      <c r="J84" s="29">
        <f ca="1">'Census Tract'!Z78</f>
        <v>0</v>
      </c>
      <c r="K84" s="29">
        <f ca="1">'Census Tract'!AA78</f>
        <v>0</v>
      </c>
      <c r="L84" s="29">
        <f ca="1">'Census Tract'!AB78</f>
        <v>0</v>
      </c>
      <c r="M84" s="105">
        <f ca="1">'Census Tract'!AC78</f>
        <v>0</v>
      </c>
      <c r="N84" s="29">
        <f ca="1">'Census Tract'!AD78</f>
        <v>0</v>
      </c>
      <c r="O84" s="29">
        <f ca="1">'Census Tract'!AE78</f>
        <v>0</v>
      </c>
      <c r="P84" s="29">
        <f ca="1">'Census Tract'!AF78</f>
        <v>0</v>
      </c>
      <c r="Q84" s="105">
        <f ca="1">'Census Tract'!AG78</f>
        <v>0</v>
      </c>
    </row>
    <row r="85" spans="1:17" ht="15.75" x14ac:dyDescent="0.25">
      <c r="A85" s="80" t="s">
        <v>268</v>
      </c>
      <c r="B85" s="4" t="str">
        <f>'Census Tract'!A79</f>
        <v>Clackamas</v>
      </c>
      <c r="C85" s="4" t="str">
        <f>'Census Tract'!B79</f>
        <v>Lake Oswego</v>
      </c>
      <c r="D85" s="4">
        <f>'Census Tract'!C79</f>
        <v>41005020503</v>
      </c>
      <c r="E85" s="171">
        <f>'Census Tract'!D79</f>
        <v>1</v>
      </c>
      <c r="F85" s="29">
        <f ca="1">'Census Tract'!V79</f>
        <v>0</v>
      </c>
      <c r="G85" s="29">
        <f ca="1">'Census Tract'!W79</f>
        <v>0</v>
      </c>
      <c r="H85" s="29">
        <f ca="1">'Census Tract'!X79</f>
        <v>0</v>
      </c>
      <c r="I85" s="105">
        <f ca="1">'Census Tract'!Y79</f>
        <v>0</v>
      </c>
      <c r="J85" s="29">
        <f ca="1">'Census Tract'!Z79</f>
        <v>0</v>
      </c>
      <c r="K85" s="29">
        <f ca="1">'Census Tract'!AA79</f>
        <v>0</v>
      </c>
      <c r="L85" s="29">
        <f ca="1">'Census Tract'!AB79</f>
        <v>0</v>
      </c>
      <c r="M85" s="105">
        <f ca="1">'Census Tract'!AC79</f>
        <v>0</v>
      </c>
      <c r="N85" s="29">
        <f ca="1">'Census Tract'!AD79</f>
        <v>0</v>
      </c>
      <c r="O85" s="29">
        <f ca="1">'Census Tract'!AE79</f>
        <v>0</v>
      </c>
      <c r="P85" s="29">
        <f ca="1">'Census Tract'!AF79</f>
        <v>0</v>
      </c>
      <c r="Q85" s="105">
        <f ca="1">'Census Tract'!AG79</f>
        <v>0</v>
      </c>
    </row>
    <row r="86" spans="1:17" ht="15.75" x14ac:dyDescent="0.25">
      <c r="A86" s="80" t="s">
        <v>268</v>
      </c>
      <c r="B86" s="4" t="str">
        <f>'Census Tract'!A80</f>
        <v>Clackamas</v>
      </c>
      <c r="C86" s="4" t="str">
        <f>'Census Tract'!B80</f>
        <v>Lake Oswego</v>
      </c>
      <c r="D86" s="4">
        <f>'Census Tract'!C80</f>
        <v>41005020304</v>
      </c>
      <c r="E86" s="171">
        <f>'Census Tract'!D80</f>
        <v>1</v>
      </c>
      <c r="F86" s="29">
        <f ca="1">'Census Tract'!V80</f>
        <v>0</v>
      </c>
      <c r="G86" s="29">
        <f ca="1">'Census Tract'!W80</f>
        <v>0</v>
      </c>
      <c r="H86" s="29">
        <f ca="1">'Census Tract'!X80</f>
        <v>0</v>
      </c>
      <c r="I86" s="105">
        <f ca="1">'Census Tract'!Y80</f>
        <v>0</v>
      </c>
      <c r="J86" s="29">
        <f ca="1">'Census Tract'!Z80</f>
        <v>0</v>
      </c>
      <c r="K86" s="29">
        <f ca="1">'Census Tract'!AA80</f>
        <v>0</v>
      </c>
      <c r="L86" s="29">
        <f ca="1">'Census Tract'!AB80</f>
        <v>0</v>
      </c>
      <c r="M86" s="105">
        <f ca="1">'Census Tract'!AC80</f>
        <v>0</v>
      </c>
      <c r="N86" s="29">
        <f ca="1">'Census Tract'!AD80</f>
        <v>0</v>
      </c>
      <c r="O86" s="29">
        <f ca="1">'Census Tract'!AE80</f>
        <v>0</v>
      </c>
      <c r="P86" s="29">
        <f ca="1">'Census Tract'!AF80</f>
        <v>0</v>
      </c>
      <c r="Q86" s="105">
        <f ca="1">'Census Tract'!AG80</f>
        <v>0</v>
      </c>
    </row>
    <row r="87" spans="1:17" ht="15.75" x14ac:dyDescent="0.25">
      <c r="A87" s="80" t="s">
        <v>268</v>
      </c>
      <c r="B87" s="4" t="str">
        <f>'Census Tract'!A81</f>
        <v>Clackamas</v>
      </c>
      <c r="C87" s="4" t="str">
        <f>'Census Tract'!B81</f>
        <v>Canby</v>
      </c>
      <c r="D87" s="4">
        <f>'Census Tract'!C81</f>
        <v>41005022901</v>
      </c>
      <c r="E87" s="171">
        <f>'Census Tract'!D81</f>
        <v>0</v>
      </c>
      <c r="F87" s="29">
        <f ca="1">'Census Tract'!V81</f>
        <v>0</v>
      </c>
      <c r="G87" s="29">
        <f ca="1">'Census Tract'!W81</f>
        <v>0</v>
      </c>
      <c r="H87" s="29">
        <f ca="1">'Census Tract'!X81</f>
        <v>0</v>
      </c>
      <c r="I87" s="105">
        <f ca="1">'Census Tract'!Y81</f>
        <v>0</v>
      </c>
      <c r="J87" s="29">
        <f ca="1">'Census Tract'!Z81</f>
        <v>0</v>
      </c>
      <c r="K87" s="29">
        <f ca="1">'Census Tract'!AA81</f>
        <v>0</v>
      </c>
      <c r="L87" s="29">
        <f ca="1">'Census Tract'!AB81</f>
        <v>0</v>
      </c>
      <c r="M87" s="105">
        <f ca="1">'Census Tract'!AC81</f>
        <v>0</v>
      </c>
      <c r="N87" s="29">
        <f ca="1">'Census Tract'!AD81</f>
        <v>0</v>
      </c>
      <c r="O87" s="29">
        <f ca="1">'Census Tract'!AE81</f>
        <v>0</v>
      </c>
      <c r="P87" s="29">
        <f ca="1">'Census Tract'!AF81</f>
        <v>0</v>
      </c>
      <c r="Q87" s="105">
        <f ca="1">'Census Tract'!AG81</f>
        <v>0</v>
      </c>
    </row>
    <row r="88" spans="1:17" ht="15.75" x14ac:dyDescent="0.25">
      <c r="A88" s="80" t="s">
        <v>268</v>
      </c>
      <c r="B88" s="4" t="str">
        <f>'Census Tract'!A82</f>
        <v>Clackamas</v>
      </c>
      <c r="C88" s="4" t="str">
        <f>'Census Tract'!B82</f>
        <v>Molalla</v>
      </c>
      <c r="D88" s="4">
        <f>'Census Tract'!C82</f>
        <v>41005023800</v>
      </c>
      <c r="E88" s="171">
        <f>'Census Tract'!D82</f>
        <v>0</v>
      </c>
      <c r="F88" s="29">
        <f ca="1">'Census Tract'!V82</f>
        <v>0</v>
      </c>
      <c r="G88" s="29">
        <f ca="1">'Census Tract'!W82</f>
        <v>0</v>
      </c>
      <c r="H88" s="29">
        <f ca="1">'Census Tract'!X82</f>
        <v>0</v>
      </c>
      <c r="I88" s="105">
        <f ca="1">'Census Tract'!Y82</f>
        <v>0</v>
      </c>
      <c r="J88" s="29">
        <f ca="1">'Census Tract'!Z82</f>
        <v>0</v>
      </c>
      <c r="K88" s="29">
        <f ca="1">'Census Tract'!AA82</f>
        <v>0</v>
      </c>
      <c r="L88" s="29">
        <f ca="1">'Census Tract'!AB82</f>
        <v>0</v>
      </c>
      <c r="M88" s="105">
        <f ca="1">'Census Tract'!AC82</f>
        <v>0</v>
      </c>
      <c r="N88" s="29">
        <f ca="1">'Census Tract'!AD82</f>
        <v>0</v>
      </c>
      <c r="O88" s="29">
        <f ca="1">'Census Tract'!AE82</f>
        <v>0</v>
      </c>
      <c r="P88" s="29">
        <f ca="1">'Census Tract'!AF82</f>
        <v>0</v>
      </c>
      <c r="Q88" s="105">
        <f ca="1">'Census Tract'!AG82</f>
        <v>0</v>
      </c>
    </row>
    <row r="89" spans="1:17" ht="15.75" x14ac:dyDescent="0.25">
      <c r="A89" s="80" t="s">
        <v>268</v>
      </c>
      <c r="B89" s="4" t="str">
        <f>'Census Tract'!A83</f>
        <v>Clackamas</v>
      </c>
      <c r="C89" s="4" t="str">
        <f>'Census Tract'!B83</f>
        <v>Undefined</v>
      </c>
      <c r="D89" s="4">
        <f>'Census Tract'!C83</f>
        <v>41005023700</v>
      </c>
      <c r="E89" s="171">
        <f>'Census Tract'!D83</f>
        <v>0</v>
      </c>
      <c r="F89" s="29">
        <f ca="1">'Census Tract'!V83</f>
        <v>0</v>
      </c>
      <c r="G89" s="29">
        <f ca="1">'Census Tract'!W83</f>
        <v>0</v>
      </c>
      <c r="H89" s="29">
        <f ca="1">'Census Tract'!X83</f>
        <v>0</v>
      </c>
      <c r="I89" s="105">
        <f ca="1">'Census Tract'!Y83</f>
        <v>0</v>
      </c>
      <c r="J89" s="29">
        <f ca="1">'Census Tract'!Z83</f>
        <v>0</v>
      </c>
      <c r="K89" s="29">
        <f ca="1">'Census Tract'!AA83</f>
        <v>0</v>
      </c>
      <c r="L89" s="29">
        <f ca="1">'Census Tract'!AB83</f>
        <v>0</v>
      </c>
      <c r="M89" s="105">
        <f ca="1">'Census Tract'!AC83</f>
        <v>0</v>
      </c>
      <c r="N89" s="29">
        <f ca="1">'Census Tract'!AD83</f>
        <v>0</v>
      </c>
      <c r="O89" s="29">
        <f ca="1">'Census Tract'!AE83</f>
        <v>0</v>
      </c>
      <c r="P89" s="29">
        <f ca="1">'Census Tract'!AF83</f>
        <v>0</v>
      </c>
      <c r="Q89" s="105">
        <f ca="1">'Census Tract'!AG83</f>
        <v>0</v>
      </c>
    </row>
    <row r="90" spans="1:17" ht="15.75" x14ac:dyDescent="0.25">
      <c r="A90" s="80" t="s">
        <v>268</v>
      </c>
      <c r="B90" s="4" t="str">
        <f>'Census Tract'!A84</f>
        <v>Clackamas</v>
      </c>
      <c r="C90" s="4" t="str">
        <f>'Census Tract'!B84</f>
        <v>Estacada</v>
      </c>
      <c r="D90" s="4">
        <f>'Census Tract'!C84</f>
        <v>41005023500</v>
      </c>
      <c r="E90" s="171">
        <f>'Census Tract'!D84</f>
        <v>0</v>
      </c>
      <c r="F90" s="29">
        <f ca="1">'Census Tract'!V84</f>
        <v>0</v>
      </c>
      <c r="G90" s="29">
        <f ca="1">'Census Tract'!W84</f>
        <v>0</v>
      </c>
      <c r="H90" s="29">
        <f ca="1">'Census Tract'!X84</f>
        <v>0</v>
      </c>
      <c r="I90" s="105">
        <f ca="1">'Census Tract'!Y84</f>
        <v>0</v>
      </c>
      <c r="J90" s="29">
        <f ca="1">'Census Tract'!Z84</f>
        <v>0</v>
      </c>
      <c r="K90" s="29">
        <f ca="1">'Census Tract'!AA84</f>
        <v>0</v>
      </c>
      <c r="L90" s="29">
        <f ca="1">'Census Tract'!AB84</f>
        <v>0</v>
      </c>
      <c r="M90" s="105">
        <f ca="1">'Census Tract'!AC84</f>
        <v>0</v>
      </c>
      <c r="N90" s="29">
        <f ca="1">'Census Tract'!AD84</f>
        <v>0</v>
      </c>
      <c r="O90" s="29">
        <f ca="1">'Census Tract'!AE84</f>
        <v>0</v>
      </c>
      <c r="P90" s="29">
        <f ca="1">'Census Tract'!AF84</f>
        <v>0</v>
      </c>
      <c r="Q90" s="105">
        <f ca="1">'Census Tract'!AG84</f>
        <v>0</v>
      </c>
    </row>
    <row r="91" spans="1:17" ht="15.75" x14ac:dyDescent="0.25">
      <c r="A91" s="80" t="s">
        <v>268</v>
      </c>
      <c r="B91" s="4" t="str">
        <f>'Census Tract'!A85</f>
        <v>Clackamas</v>
      </c>
      <c r="C91" s="4" t="str">
        <f>'Census Tract'!B85</f>
        <v>Undefined</v>
      </c>
      <c r="D91" s="4">
        <f>'Census Tract'!C85</f>
        <v>41005024100</v>
      </c>
      <c r="E91" s="171">
        <f>'Census Tract'!D85</f>
        <v>0</v>
      </c>
      <c r="F91" s="29">
        <f ca="1">'Census Tract'!V85</f>
        <v>0</v>
      </c>
      <c r="G91" s="29">
        <f ca="1">'Census Tract'!W85</f>
        <v>0</v>
      </c>
      <c r="H91" s="29">
        <f ca="1">'Census Tract'!X85</f>
        <v>0</v>
      </c>
      <c r="I91" s="105">
        <f ca="1">'Census Tract'!Y85</f>
        <v>0</v>
      </c>
      <c r="J91" s="29">
        <f ca="1">'Census Tract'!Z85</f>
        <v>0</v>
      </c>
      <c r="K91" s="29">
        <f ca="1">'Census Tract'!AA85</f>
        <v>0</v>
      </c>
      <c r="L91" s="29">
        <f ca="1">'Census Tract'!AB85</f>
        <v>0</v>
      </c>
      <c r="M91" s="105">
        <f ca="1">'Census Tract'!AC85</f>
        <v>0</v>
      </c>
      <c r="N91" s="29">
        <f ca="1">'Census Tract'!AD85</f>
        <v>0</v>
      </c>
      <c r="O91" s="29">
        <f ca="1">'Census Tract'!AE85</f>
        <v>0</v>
      </c>
      <c r="P91" s="29">
        <f ca="1">'Census Tract'!AF85</f>
        <v>0</v>
      </c>
      <c r="Q91" s="105">
        <f ca="1">'Census Tract'!AG85</f>
        <v>0</v>
      </c>
    </row>
    <row r="92" spans="1:17" ht="15.75" x14ac:dyDescent="0.25">
      <c r="A92" s="80" t="s">
        <v>268</v>
      </c>
      <c r="B92" s="4" t="str">
        <f>'Census Tract'!A86</f>
        <v>Clackamas</v>
      </c>
      <c r="C92" s="4" t="str">
        <f>'Census Tract'!B86</f>
        <v>Portland</v>
      </c>
      <c r="D92" s="4">
        <f>'Census Tract'!C86</f>
        <v>41005021601</v>
      </c>
      <c r="E92" s="171">
        <f>'Census Tract'!D86</f>
        <v>1</v>
      </c>
      <c r="F92" s="29">
        <f ca="1">'Census Tract'!V86</f>
        <v>0</v>
      </c>
      <c r="G92" s="29">
        <f ca="1">'Census Tract'!W86</f>
        <v>0</v>
      </c>
      <c r="H92" s="29">
        <f ca="1">'Census Tract'!X86</f>
        <v>0</v>
      </c>
      <c r="I92" s="105">
        <f ca="1">'Census Tract'!Y86</f>
        <v>0</v>
      </c>
      <c r="J92" s="29">
        <f ca="1">'Census Tract'!Z86</f>
        <v>0</v>
      </c>
      <c r="K92" s="29">
        <f ca="1">'Census Tract'!AA86</f>
        <v>0</v>
      </c>
      <c r="L92" s="29">
        <f ca="1">'Census Tract'!AB86</f>
        <v>0</v>
      </c>
      <c r="M92" s="105">
        <f ca="1">'Census Tract'!AC86</f>
        <v>0</v>
      </c>
      <c r="N92" s="29">
        <f ca="1">'Census Tract'!AD86</f>
        <v>0</v>
      </c>
      <c r="O92" s="29">
        <f ca="1">'Census Tract'!AE86</f>
        <v>0</v>
      </c>
      <c r="P92" s="29">
        <f ca="1">'Census Tract'!AF86</f>
        <v>0</v>
      </c>
      <c r="Q92" s="105">
        <f ca="1">'Census Tract'!AG86</f>
        <v>0</v>
      </c>
    </row>
    <row r="93" spans="1:17" ht="15.75" x14ac:dyDescent="0.25">
      <c r="A93" s="80" t="s">
        <v>268</v>
      </c>
      <c r="B93" s="4" t="str">
        <f>'Census Tract'!A87</f>
        <v>Clackamas</v>
      </c>
      <c r="C93" s="4" t="str">
        <f>'Census Tract'!B87</f>
        <v>Gladstone</v>
      </c>
      <c r="D93" s="4">
        <f>'Census Tract'!C87</f>
        <v>41005021900</v>
      </c>
      <c r="E93" s="171">
        <f>'Census Tract'!D87</f>
        <v>1</v>
      </c>
      <c r="F93" s="29">
        <f ca="1">'Census Tract'!V87</f>
        <v>0</v>
      </c>
      <c r="G93" s="29">
        <f ca="1">'Census Tract'!W87</f>
        <v>0</v>
      </c>
      <c r="H93" s="29">
        <f ca="1">'Census Tract'!X87</f>
        <v>0</v>
      </c>
      <c r="I93" s="105">
        <f ca="1">'Census Tract'!Y87</f>
        <v>0</v>
      </c>
      <c r="J93" s="29">
        <f ca="1">'Census Tract'!Z87</f>
        <v>0</v>
      </c>
      <c r="K93" s="29">
        <f ca="1">'Census Tract'!AA87</f>
        <v>0</v>
      </c>
      <c r="L93" s="29">
        <f ca="1">'Census Tract'!AB87</f>
        <v>0</v>
      </c>
      <c r="M93" s="105">
        <f ca="1">'Census Tract'!AC87</f>
        <v>0</v>
      </c>
      <c r="N93" s="29">
        <f ca="1">'Census Tract'!AD87</f>
        <v>0</v>
      </c>
      <c r="O93" s="29">
        <f ca="1">'Census Tract'!AE87</f>
        <v>0</v>
      </c>
      <c r="P93" s="29">
        <f ca="1">'Census Tract'!AF87</f>
        <v>0</v>
      </c>
      <c r="Q93" s="105">
        <f ca="1">'Census Tract'!AG87</f>
        <v>0</v>
      </c>
    </row>
    <row r="94" spans="1:17" ht="15.75" x14ac:dyDescent="0.25">
      <c r="A94" s="80" t="s">
        <v>268</v>
      </c>
      <c r="B94" s="4" t="str">
        <f>'Census Tract'!A88</f>
        <v>Clackamas</v>
      </c>
      <c r="C94" s="4" t="str">
        <f>'Census Tract'!B88</f>
        <v>Happy Valley</v>
      </c>
      <c r="D94" s="4">
        <f>'Census Tract'!C88</f>
        <v>41005022207</v>
      </c>
      <c r="E94" s="171">
        <f>'Census Tract'!D88</f>
        <v>1</v>
      </c>
      <c r="F94" s="29">
        <f ca="1">'Census Tract'!V88</f>
        <v>0</v>
      </c>
      <c r="G94" s="29">
        <f ca="1">'Census Tract'!W88</f>
        <v>0</v>
      </c>
      <c r="H94" s="29">
        <f ca="1">'Census Tract'!X88</f>
        <v>0</v>
      </c>
      <c r="I94" s="105">
        <f ca="1">'Census Tract'!Y88</f>
        <v>0</v>
      </c>
      <c r="J94" s="29">
        <f ca="1">'Census Tract'!Z88</f>
        <v>0</v>
      </c>
      <c r="K94" s="29">
        <f ca="1">'Census Tract'!AA88</f>
        <v>0</v>
      </c>
      <c r="L94" s="29">
        <f ca="1">'Census Tract'!AB88</f>
        <v>0</v>
      </c>
      <c r="M94" s="105">
        <f ca="1">'Census Tract'!AC88</f>
        <v>0</v>
      </c>
      <c r="N94" s="29">
        <f ca="1">'Census Tract'!AD88</f>
        <v>0</v>
      </c>
      <c r="O94" s="29">
        <f ca="1">'Census Tract'!AE88</f>
        <v>0</v>
      </c>
      <c r="P94" s="29">
        <f ca="1">'Census Tract'!AF88</f>
        <v>0</v>
      </c>
      <c r="Q94" s="105">
        <f ca="1">'Census Tract'!AG88</f>
        <v>0</v>
      </c>
    </row>
    <row r="95" spans="1:17" ht="15.75" x14ac:dyDescent="0.25">
      <c r="A95" s="80" t="s">
        <v>268</v>
      </c>
      <c r="B95" s="4" t="str">
        <f>'Census Tract'!A89</f>
        <v>Clackamas</v>
      </c>
      <c r="C95" s="4" t="str">
        <f>'Census Tract'!B89</f>
        <v>Canby</v>
      </c>
      <c r="D95" s="4">
        <f>'Census Tract'!C89</f>
        <v>41005022905</v>
      </c>
      <c r="E95" s="171">
        <f>'Census Tract'!D89</f>
        <v>1</v>
      </c>
      <c r="F95" s="29">
        <f ca="1">'Census Tract'!V89</f>
        <v>0</v>
      </c>
      <c r="G95" s="29">
        <f ca="1">'Census Tract'!W89</f>
        <v>0</v>
      </c>
      <c r="H95" s="29">
        <f ca="1">'Census Tract'!X89</f>
        <v>0</v>
      </c>
      <c r="I95" s="105">
        <f ca="1">'Census Tract'!Y89</f>
        <v>0</v>
      </c>
      <c r="J95" s="29">
        <f ca="1">'Census Tract'!Z89</f>
        <v>0</v>
      </c>
      <c r="K95" s="29">
        <f ca="1">'Census Tract'!AA89</f>
        <v>0</v>
      </c>
      <c r="L95" s="29">
        <f ca="1">'Census Tract'!AB89</f>
        <v>0</v>
      </c>
      <c r="M95" s="105">
        <f ca="1">'Census Tract'!AC89</f>
        <v>0</v>
      </c>
      <c r="N95" s="29">
        <f ca="1">'Census Tract'!AD89</f>
        <v>0</v>
      </c>
      <c r="O95" s="29">
        <f ca="1">'Census Tract'!AE89</f>
        <v>0</v>
      </c>
      <c r="P95" s="29">
        <f ca="1">'Census Tract'!AF89</f>
        <v>0</v>
      </c>
      <c r="Q95" s="105">
        <f ca="1">'Census Tract'!AG89</f>
        <v>0</v>
      </c>
    </row>
    <row r="96" spans="1:17" ht="15.75" x14ac:dyDescent="0.25">
      <c r="A96" s="80" t="s">
        <v>268</v>
      </c>
      <c r="B96" s="4" t="str">
        <f>'Census Tract'!A90</f>
        <v>Clackamas</v>
      </c>
      <c r="C96" s="4" t="str">
        <f>'Census Tract'!B90</f>
        <v>Estacada</v>
      </c>
      <c r="D96" s="4">
        <f>'Census Tract'!C90</f>
        <v>41005023600</v>
      </c>
      <c r="E96" s="171">
        <f>'Census Tract'!D90</f>
        <v>0</v>
      </c>
      <c r="F96" s="29">
        <f ca="1">'Census Tract'!V90</f>
        <v>0</v>
      </c>
      <c r="G96" s="29">
        <f ca="1">'Census Tract'!W90</f>
        <v>0</v>
      </c>
      <c r="H96" s="29">
        <f ca="1">'Census Tract'!X90</f>
        <v>0</v>
      </c>
      <c r="I96" s="105">
        <f ca="1">'Census Tract'!Y90</f>
        <v>0</v>
      </c>
      <c r="J96" s="29">
        <f ca="1">'Census Tract'!Z90</f>
        <v>0</v>
      </c>
      <c r="K96" s="29">
        <f ca="1">'Census Tract'!AA90</f>
        <v>0</v>
      </c>
      <c r="L96" s="29">
        <f ca="1">'Census Tract'!AB90</f>
        <v>0</v>
      </c>
      <c r="M96" s="105">
        <f ca="1">'Census Tract'!AC90</f>
        <v>0</v>
      </c>
      <c r="N96" s="29">
        <f ca="1">'Census Tract'!AD90</f>
        <v>0</v>
      </c>
      <c r="O96" s="29">
        <f ca="1">'Census Tract'!AE90</f>
        <v>0</v>
      </c>
      <c r="P96" s="29">
        <f ca="1">'Census Tract'!AF90</f>
        <v>0</v>
      </c>
      <c r="Q96" s="105">
        <f ca="1">'Census Tract'!AG90</f>
        <v>0</v>
      </c>
    </row>
    <row r="97" spans="1:17" ht="15.75" x14ac:dyDescent="0.25">
      <c r="A97" s="80" t="s">
        <v>268</v>
      </c>
      <c r="B97" s="4" t="str">
        <f>'Census Tract'!A91</f>
        <v>Clackamas</v>
      </c>
      <c r="C97" s="4" t="str">
        <f>'Census Tract'!B91</f>
        <v>Oregon City</v>
      </c>
      <c r="D97" s="4">
        <f>'Census Tract'!C91</f>
        <v>41005022500</v>
      </c>
      <c r="E97" s="171">
        <f>'Census Tract'!D91</f>
        <v>1</v>
      </c>
      <c r="F97" s="29">
        <f ca="1">'Census Tract'!V91</f>
        <v>0</v>
      </c>
      <c r="G97" s="29">
        <f ca="1">'Census Tract'!W91</f>
        <v>0</v>
      </c>
      <c r="H97" s="29">
        <f ca="1">'Census Tract'!X91</f>
        <v>0</v>
      </c>
      <c r="I97" s="105">
        <f ca="1">'Census Tract'!Y91</f>
        <v>0</v>
      </c>
      <c r="J97" s="29">
        <f ca="1">'Census Tract'!Z91</f>
        <v>0</v>
      </c>
      <c r="K97" s="29">
        <f ca="1">'Census Tract'!AA91</f>
        <v>0</v>
      </c>
      <c r="L97" s="29">
        <f ca="1">'Census Tract'!AB91</f>
        <v>0</v>
      </c>
      <c r="M97" s="105">
        <f ca="1">'Census Tract'!AC91</f>
        <v>0</v>
      </c>
      <c r="N97" s="29">
        <f ca="1">'Census Tract'!AD91</f>
        <v>0</v>
      </c>
      <c r="O97" s="29">
        <f ca="1">'Census Tract'!AE91</f>
        <v>0</v>
      </c>
      <c r="P97" s="29">
        <f ca="1">'Census Tract'!AF91</f>
        <v>0</v>
      </c>
      <c r="Q97" s="105">
        <f ca="1">'Census Tract'!AG91</f>
        <v>0</v>
      </c>
    </row>
    <row r="98" spans="1:17" ht="15.75" x14ac:dyDescent="0.25">
      <c r="A98" s="80" t="s">
        <v>268</v>
      </c>
      <c r="B98" s="4" t="str">
        <f>'Census Tract'!A92</f>
        <v>Clackamas</v>
      </c>
      <c r="C98" s="4" t="str">
        <f>'Census Tract'!B92</f>
        <v>Milwaukie</v>
      </c>
      <c r="D98" s="4">
        <f>'Census Tract'!C92</f>
        <v>41005020800</v>
      </c>
      <c r="E98" s="171">
        <f>'Census Tract'!D92</f>
        <v>1</v>
      </c>
      <c r="F98" s="29">
        <f ca="1">'Census Tract'!V92</f>
        <v>0</v>
      </c>
      <c r="G98" s="29">
        <f ca="1">'Census Tract'!W92</f>
        <v>0</v>
      </c>
      <c r="H98" s="29">
        <f ca="1">'Census Tract'!X92</f>
        <v>0</v>
      </c>
      <c r="I98" s="105">
        <f ca="1">'Census Tract'!Y92</f>
        <v>0</v>
      </c>
      <c r="J98" s="29">
        <f ca="1">'Census Tract'!Z92</f>
        <v>0</v>
      </c>
      <c r="K98" s="29">
        <f ca="1">'Census Tract'!AA92</f>
        <v>0</v>
      </c>
      <c r="L98" s="29">
        <f ca="1">'Census Tract'!AB92</f>
        <v>0</v>
      </c>
      <c r="M98" s="105">
        <f ca="1">'Census Tract'!AC92</f>
        <v>0</v>
      </c>
      <c r="N98" s="29">
        <f ca="1">'Census Tract'!AD92</f>
        <v>0</v>
      </c>
      <c r="O98" s="29">
        <f ca="1">'Census Tract'!AE92</f>
        <v>0</v>
      </c>
      <c r="P98" s="29">
        <f ca="1">'Census Tract'!AF92</f>
        <v>0</v>
      </c>
      <c r="Q98" s="105">
        <f ca="1">'Census Tract'!AG92</f>
        <v>0</v>
      </c>
    </row>
    <row r="99" spans="1:17" ht="15.75" x14ac:dyDescent="0.25">
      <c r="A99" s="80" t="s">
        <v>268</v>
      </c>
      <c r="B99" s="4" t="str">
        <f>'Census Tract'!A93</f>
        <v>Clackamas</v>
      </c>
      <c r="C99" s="4" t="str">
        <f>'Census Tract'!B93</f>
        <v>Molalla</v>
      </c>
      <c r="D99" s="4">
        <f>'Census Tract'!C93</f>
        <v>41005023901</v>
      </c>
      <c r="E99" s="171">
        <f>'Census Tract'!D93</f>
        <v>1</v>
      </c>
      <c r="F99" s="29">
        <f ca="1">'Census Tract'!V93</f>
        <v>0</v>
      </c>
      <c r="G99" s="29">
        <f ca="1">'Census Tract'!W93</f>
        <v>0</v>
      </c>
      <c r="H99" s="29">
        <f ca="1">'Census Tract'!X93</f>
        <v>0</v>
      </c>
      <c r="I99" s="105">
        <f ca="1">'Census Tract'!Y93</f>
        <v>0</v>
      </c>
      <c r="J99" s="29">
        <f ca="1">'Census Tract'!Z93</f>
        <v>0</v>
      </c>
      <c r="K99" s="29">
        <f ca="1">'Census Tract'!AA93</f>
        <v>0</v>
      </c>
      <c r="L99" s="29">
        <f ca="1">'Census Tract'!AB93</f>
        <v>0</v>
      </c>
      <c r="M99" s="105">
        <f ca="1">'Census Tract'!AC93</f>
        <v>0</v>
      </c>
      <c r="N99" s="29">
        <f ca="1">'Census Tract'!AD93</f>
        <v>0</v>
      </c>
      <c r="O99" s="29">
        <f ca="1">'Census Tract'!AE93</f>
        <v>0</v>
      </c>
      <c r="P99" s="29">
        <f ca="1">'Census Tract'!AF93</f>
        <v>0</v>
      </c>
      <c r="Q99" s="105">
        <f ca="1">'Census Tract'!AG93</f>
        <v>0</v>
      </c>
    </row>
    <row r="100" spans="1:17" ht="15.75" x14ac:dyDescent="0.25">
      <c r="A100" s="80" t="s">
        <v>268</v>
      </c>
      <c r="B100" s="4" t="str">
        <f>'Census Tract'!A94</f>
        <v>Clackamas</v>
      </c>
      <c r="C100" s="4" t="str">
        <f>'Census Tract'!B94</f>
        <v>Milwaukie</v>
      </c>
      <c r="D100" s="4">
        <f>'Census Tract'!C94</f>
        <v>41005021602</v>
      </c>
      <c r="E100" s="171">
        <f>'Census Tract'!D94</f>
        <v>1</v>
      </c>
      <c r="F100" s="29">
        <f ca="1">'Census Tract'!V94</f>
        <v>0</v>
      </c>
      <c r="G100" s="29">
        <f ca="1">'Census Tract'!W94</f>
        <v>0</v>
      </c>
      <c r="H100" s="29">
        <f ca="1">'Census Tract'!X94</f>
        <v>0</v>
      </c>
      <c r="I100" s="105">
        <f ca="1">'Census Tract'!Y94</f>
        <v>0</v>
      </c>
      <c r="J100" s="29">
        <f ca="1">'Census Tract'!Z94</f>
        <v>0</v>
      </c>
      <c r="K100" s="29">
        <f ca="1">'Census Tract'!AA94</f>
        <v>0</v>
      </c>
      <c r="L100" s="29">
        <f ca="1">'Census Tract'!AB94</f>
        <v>0</v>
      </c>
      <c r="M100" s="105">
        <f ca="1">'Census Tract'!AC94</f>
        <v>0</v>
      </c>
      <c r="N100" s="29">
        <f ca="1">'Census Tract'!AD94</f>
        <v>0</v>
      </c>
      <c r="O100" s="29">
        <f ca="1">'Census Tract'!AE94</f>
        <v>0</v>
      </c>
      <c r="P100" s="29">
        <f ca="1">'Census Tract'!AF94</f>
        <v>0</v>
      </c>
      <c r="Q100" s="105">
        <f ca="1">'Census Tract'!AG94</f>
        <v>0</v>
      </c>
    </row>
    <row r="101" spans="1:17" ht="15.75" x14ac:dyDescent="0.25">
      <c r="A101" s="80" t="s">
        <v>268</v>
      </c>
      <c r="B101" s="4" t="str">
        <f>'Census Tract'!A95</f>
        <v>Clackamas</v>
      </c>
      <c r="C101" s="4" t="str">
        <f>'Census Tract'!B95</f>
        <v>West Linn</v>
      </c>
      <c r="D101" s="4">
        <f>'Census Tract'!C95</f>
        <v>41005020504</v>
      </c>
      <c r="E101" s="171">
        <f>'Census Tract'!D95</f>
        <v>1</v>
      </c>
      <c r="F101" s="29">
        <f ca="1">'Census Tract'!V95</f>
        <v>0</v>
      </c>
      <c r="G101" s="29">
        <f ca="1">'Census Tract'!W95</f>
        <v>0</v>
      </c>
      <c r="H101" s="29">
        <f ca="1">'Census Tract'!X95</f>
        <v>0</v>
      </c>
      <c r="I101" s="105">
        <f ca="1">'Census Tract'!Y95</f>
        <v>0</v>
      </c>
      <c r="J101" s="29">
        <f ca="1">'Census Tract'!Z95</f>
        <v>0</v>
      </c>
      <c r="K101" s="29">
        <f ca="1">'Census Tract'!AA95</f>
        <v>0</v>
      </c>
      <c r="L101" s="29">
        <f ca="1">'Census Tract'!AB95</f>
        <v>0</v>
      </c>
      <c r="M101" s="105">
        <f ca="1">'Census Tract'!AC95</f>
        <v>0</v>
      </c>
      <c r="N101" s="29">
        <f ca="1">'Census Tract'!AD95</f>
        <v>0</v>
      </c>
      <c r="O101" s="29">
        <f ca="1">'Census Tract'!AE95</f>
        <v>0</v>
      </c>
      <c r="P101" s="29">
        <f ca="1">'Census Tract'!AF95</f>
        <v>0</v>
      </c>
      <c r="Q101" s="105">
        <f ca="1">'Census Tract'!AG95</f>
        <v>0</v>
      </c>
    </row>
    <row r="102" spans="1:17" ht="15.75" x14ac:dyDescent="0.25">
      <c r="A102" s="80" t="s">
        <v>268</v>
      </c>
      <c r="B102" s="4" t="str">
        <f>'Census Tract'!A96</f>
        <v>Clackamas</v>
      </c>
      <c r="C102" s="4" t="str">
        <f>'Census Tract'!B96</f>
        <v>Sandy</v>
      </c>
      <c r="D102" s="4">
        <f>'Census Tract'!C96</f>
        <v>41005023403</v>
      </c>
      <c r="E102" s="171">
        <f>'Census Tract'!D96</f>
        <v>1</v>
      </c>
      <c r="F102" s="29">
        <f ca="1">'Census Tract'!V96</f>
        <v>0</v>
      </c>
      <c r="G102" s="29">
        <f ca="1">'Census Tract'!W96</f>
        <v>0</v>
      </c>
      <c r="H102" s="29">
        <f ca="1">'Census Tract'!X96</f>
        <v>0</v>
      </c>
      <c r="I102" s="105">
        <f ca="1">'Census Tract'!Y96</f>
        <v>0</v>
      </c>
      <c r="J102" s="29">
        <f ca="1">'Census Tract'!Z96</f>
        <v>0</v>
      </c>
      <c r="K102" s="29">
        <f ca="1">'Census Tract'!AA96</f>
        <v>0</v>
      </c>
      <c r="L102" s="29">
        <f ca="1">'Census Tract'!AB96</f>
        <v>0</v>
      </c>
      <c r="M102" s="105">
        <f ca="1">'Census Tract'!AC96</f>
        <v>0</v>
      </c>
      <c r="N102" s="29">
        <f ca="1">'Census Tract'!AD96</f>
        <v>0</v>
      </c>
      <c r="O102" s="29">
        <f ca="1">'Census Tract'!AE96</f>
        <v>0</v>
      </c>
      <c r="P102" s="29">
        <f ca="1">'Census Tract'!AF96</f>
        <v>0</v>
      </c>
      <c r="Q102" s="105">
        <f ca="1">'Census Tract'!AG96</f>
        <v>0</v>
      </c>
    </row>
    <row r="103" spans="1:17" ht="15.75" x14ac:dyDescent="0.25">
      <c r="A103" s="80" t="s">
        <v>268</v>
      </c>
      <c r="B103" s="4" t="str">
        <f>'Census Tract'!A97</f>
        <v>Clackamas</v>
      </c>
      <c r="C103" s="4" t="str">
        <f>'Census Tract'!B97</f>
        <v>Wilsonville</v>
      </c>
      <c r="D103" s="4">
        <f>'Census Tract'!C97</f>
        <v>41005022710</v>
      </c>
      <c r="E103" s="171">
        <f>'Census Tract'!D97</f>
        <v>1</v>
      </c>
      <c r="F103" s="29">
        <f ca="1">'Census Tract'!V97</f>
        <v>0</v>
      </c>
      <c r="G103" s="29">
        <f ca="1">'Census Tract'!W97</f>
        <v>0</v>
      </c>
      <c r="H103" s="29">
        <f ca="1">'Census Tract'!X97</f>
        <v>0</v>
      </c>
      <c r="I103" s="105">
        <f ca="1">'Census Tract'!Y97</f>
        <v>0</v>
      </c>
      <c r="J103" s="29">
        <f ca="1">'Census Tract'!Z97</f>
        <v>0</v>
      </c>
      <c r="K103" s="29">
        <f ca="1">'Census Tract'!AA97</f>
        <v>0</v>
      </c>
      <c r="L103" s="29">
        <f ca="1">'Census Tract'!AB97</f>
        <v>0</v>
      </c>
      <c r="M103" s="105">
        <f ca="1">'Census Tract'!AC97</f>
        <v>0</v>
      </c>
      <c r="N103" s="29">
        <f ca="1">'Census Tract'!AD97</f>
        <v>0</v>
      </c>
      <c r="O103" s="29">
        <f ca="1">'Census Tract'!AE97</f>
        <v>0</v>
      </c>
      <c r="P103" s="29">
        <f ca="1">'Census Tract'!AF97</f>
        <v>0</v>
      </c>
      <c r="Q103" s="105">
        <f ca="1">'Census Tract'!AG97</f>
        <v>0</v>
      </c>
    </row>
    <row r="104" spans="1:17" ht="15.75" x14ac:dyDescent="0.25">
      <c r="A104" s="80" t="s">
        <v>268</v>
      </c>
      <c r="B104" s="4" t="str">
        <f>'Census Tract'!A98</f>
        <v>Clackamas</v>
      </c>
      <c r="C104" s="4" t="str">
        <f>'Census Tract'!B98</f>
        <v>Oregon City</v>
      </c>
      <c r="D104" s="4">
        <f>'Census Tract'!C98</f>
        <v>41005022605</v>
      </c>
      <c r="E104" s="171">
        <f>'Census Tract'!D98</f>
        <v>1</v>
      </c>
      <c r="F104" s="29">
        <f ca="1">'Census Tract'!V98</f>
        <v>0</v>
      </c>
      <c r="G104" s="29">
        <f ca="1">'Census Tract'!W98</f>
        <v>0</v>
      </c>
      <c r="H104" s="29">
        <f ca="1">'Census Tract'!X98</f>
        <v>0</v>
      </c>
      <c r="I104" s="105">
        <f ca="1">'Census Tract'!Y98</f>
        <v>0</v>
      </c>
      <c r="J104" s="29">
        <f ca="1">'Census Tract'!Z98</f>
        <v>0</v>
      </c>
      <c r="K104" s="29">
        <f ca="1">'Census Tract'!AA98</f>
        <v>0</v>
      </c>
      <c r="L104" s="29">
        <f ca="1">'Census Tract'!AB98</f>
        <v>0</v>
      </c>
      <c r="M104" s="105">
        <f ca="1">'Census Tract'!AC98</f>
        <v>0</v>
      </c>
      <c r="N104" s="29">
        <f ca="1">'Census Tract'!AD98</f>
        <v>0</v>
      </c>
      <c r="O104" s="29">
        <f ca="1">'Census Tract'!AE98</f>
        <v>0</v>
      </c>
      <c r="P104" s="29">
        <f ca="1">'Census Tract'!AF98</f>
        <v>0</v>
      </c>
      <c r="Q104" s="105">
        <f ca="1">'Census Tract'!AG98</f>
        <v>0</v>
      </c>
    </row>
    <row r="105" spans="1:17" ht="15.75" x14ac:dyDescent="0.25">
      <c r="A105" s="80" t="s">
        <v>268</v>
      </c>
      <c r="B105" s="4" t="str">
        <f>'Census Tract'!A99</f>
        <v>Clackamas</v>
      </c>
      <c r="C105" s="4" t="str">
        <f>'Census Tract'!B99</f>
        <v>Sandy</v>
      </c>
      <c r="D105" s="4">
        <f>'Census Tract'!C99</f>
        <v>41005023404</v>
      </c>
      <c r="E105" s="171">
        <f>'Census Tract'!D99</f>
        <v>1</v>
      </c>
      <c r="F105" s="29">
        <f ca="1">'Census Tract'!V99</f>
        <v>0</v>
      </c>
      <c r="G105" s="29">
        <f ca="1">'Census Tract'!W99</f>
        <v>0</v>
      </c>
      <c r="H105" s="29">
        <f ca="1">'Census Tract'!X99</f>
        <v>0</v>
      </c>
      <c r="I105" s="105">
        <f ca="1">'Census Tract'!Y99</f>
        <v>0</v>
      </c>
      <c r="J105" s="29">
        <f ca="1">'Census Tract'!Z99</f>
        <v>0</v>
      </c>
      <c r="K105" s="29">
        <f ca="1">'Census Tract'!AA99</f>
        <v>0</v>
      </c>
      <c r="L105" s="29">
        <f ca="1">'Census Tract'!AB99</f>
        <v>0</v>
      </c>
      <c r="M105" s="105">
        <f ca="1">'Census Tract'!AC99</f>
        <v>0</v>
      </c>
      <c r="N105" s="29">
        <f ca="1">'Census Tract'!AD99</f>
        <v>0</v>
      </c>
      <c r="O105" s="29">
        <f ca="1">'Census Tract'!AE99</f>
        <v>0</v>
      </c>
      <c r="P105" s="29">
        <f ca="1">'Census Tract'!AF99</f>
        <v>0</v>
      </c>
      <c r="Q105" s="105">
        <f ca="1">'Census Tract'!AG99</f>
        <v>0</v>
      </c>
    </row>
    <row r="106" spans="1:17" ht="15.75" x14ac:dyDescent="0.25">
      <c r="A106" s="80" t="s">
        <v>268</v>
      </c>
      <c r="B106" s="4" t="str">
        <f>'Census Tract'!A100</f>
        <v>Clackamas</v>
      </c>
      <c r="C106" s="4" t="str">
        <f>'Census Tract'!B100</f>
        <v>Gladstone</v>
      </c>
      <c r="D106" s="4">
        <f>'Census Tract'!C100</f>
        <v>41005021700</v>
      </c>
      <c r="E106" s="171">
        <f>'Census Tract'!D100</f>
        <v>1</v>
      </c>
      <c r="F106" s="29">
        <f ca="1">'Census Tract'!V100</f>
        <v>0</v>
      </c>
      <c r="G106" s="29">
        <f ca="1">'Census Tract'!W100</f>
        <v>0</v>
      </c>
      <c r="H106" s="29">
        <f ca="1">'Census Tract'!X100</f>
        <v>0</v>
      </c>
      <c r="I106" s="105">
        <f ca="1">'Census Tract'!Y100</f>
        <v>0</v>
      </c>
      <c r="J106" s="29">
        <f ca="1">'Census Tract'!Z100</f>
        <v>0</v>
      </c>
      <c r="K106" s="29">
        <f ca="1">'Census Tract'!AA100</f>
        <v>0</v>
      </c>
      <c r="L106" s="29">
        <f ca="1">'Census Tract'!AB100</f>
        <v>0</v>
      </c>
      <c r="M106" s="105">
        <f ca="1">'Census Tract'!AC100</f>
        <v>0</v>
      </c>
      <c r="N106" s="29">
        <f ca="1">'Census Tract'!AD100</f>
        <v>0</v>
      </c>
      <c r="O106" s="29">
        <f ca="1">'Census Tract'!AE100</f>
        <v>0</v>
      </c>
      <c r="P106" s="29">
        <f ca="1">'Census Tract'!AF100</f>
        <v>0</v>
      </c>
      <c r="Q106" s="105">
        <f ca="1">'Census Tract'!AG100</f>
        <v>0</v>
      </c>
    </row>
    <row r="107" spans="1:17" ht="15.75" x14ac:dyDescent="0.25">
      <c r="A107" s="80" t="s">
        <v>268</v>
      </c>
      <c r="B107" s="4" t="str">
        <f>'Census Tract'!A101</f>
        <v>Clackamas</v>
      </c>
      <c r="C107" s="4" t="str">
        <f>'Census Tract'!B101</f>
        <v>Lake Oswego</v>
      </c>
      <c r="D107" s="4">
        <f>'Census Tract'!C101</f>
        <v>41005020401</v>
      </c>
      <c r="E107" s="171">
        <f>'Census Tract'!D101</f>
        <v>1</v>
      </c>
      <c r="F107" s="29">
        <f ca="1">'Census Tract'!V101</f>
        <v>0</v>
      </c>
      <c r="G107" s="29">
        <f ca="1">'Census Tract'!W101</f>
        <v>0</v>
      </c>
      <c r="H107" s="29">
        <f ca="1">'Census Tract'!X101</f>
        <v>0</v>
      </c>
      <c r="I107" s="105">
        <f ca="1">'Census Tract'!Y101</f>
        <v>0</v>
      </c>
      <c r="J107" s="29">
        <f ca="1">'Census Tract'!Z101</f>
        <v>0</v>
      </c>
      <c r="K107" s="29">
        <f ca="1">'Census Tract'!AA101</f>
        <v>0</v>
      </c>
      <c r="L107" s="29">
        <f ca="1">'Census Tract'!AB101</f>
        <v>0</v>
      </c>
      <c r="M107" s="105">
        <f ca="1">'Census Tract'!AC101</f>
        <v>0</v>
      </c>
      <c r="N107" s="29">
        <f ca="1">'Census Tract'!AD101</f>
        <v>0</v>
      </c>
      <c r="O107" s="29">
        <f ca="1">'Census Tract'!AE101</f>
        <v>0</v>
      </c>
      <c r="P107" s="29">
        <f ca="1">'Census Tract'!AF101</f>
        <v>0</v>
      </c>
      <c r="Q107" s="105">
        <f ca="1">'Census Tract'!AG101</f>
        <v>0</v>
      </c>
    </row>
    <row r="108" spans="1:17" ht="15.75" x14ac:dyDescent="0.25">
      <c r="A108" s="80" t="s">
        <v>268</v>
      </c>
      <c r="B108" s="4" t="str">
        <f>'Census Tract'!A102</f>
        <v>Clackamas</v>
      </c>
      <c r="C108" s="4" t="str">
        <f>'Census Tract'!B102</f>
        <v>West Linn</v>
      </c>
      <c r="D108" s="4">
        <f>'Census Tract'!C102</f>
        <v>41005020600</v>
      </c>
      <c r="E108" s="171">
        <f>'Census Tract'!D102</f>
        <v>1</v>
      </c>
      <c r="F108" s="29">
        <f ca="1">'Census Tract'!V102</f>
        <v>0</v>
      </c>
      <c r="G108" s="29">
        <f ca="1">'Census Tract'!W102</f>
        <v>0</v>
      </c>
      <c r="H108" s="29">
        <f ca="1">'Census Tract'!X102</f>
        <v>0</v>
      </c>
      <c r="I108" s="105">
        <f ca="1">'Census Tract'!Y102</f>
        <v>0</v>
      </c>
      <c r="J108" s="29">
        <f ca="1">'Census Tract'!Z102</f>
        <v>0</v>
      </c>
      <c r="K108" s="29">
        <f ca="1">'Census Tract'!AA102</f>
        <v>0</v>
      </c>
      <c r="L108" s="29">
        <f ca="1">'Census Tract'!AB102</f>
        <v>0</v>
      </c>
      <c r="M108" s="105">
        <f ca="1">'Census Tract'!AC102</f>
        <v>0</v>
      </c>
      <c r="N108" s="29">
        <f ca="1">'Census Tract'!AD102</f>
        <v>0</v>
      </c>
      <c r="O108" s="29">
        <f ca="1">'Census Tract'!AE102</f>
        <v>0</v>
      </c>
      <c r="P108" s="29">
        <f ca="1">'Census Tract'!AF102</f>
        <v>0</v>
      </c>
      <c r="Q108" s="105">
        <f ca="1">'Census Tract'!AG102</f>
        <v>0</v>
      </c>
    </row>
    <row r="109" spans="1:17" ht="15.75" x14ac:dyDescent="0.25">
      <c r="A109" s="80" t="s">
        <v>268</v>
      </c>
      <c r="B109" s="4" t="str">
        <f>'Census Tract'!A103</f>
        <v>Clackamas</v>
      </c>
      <c r="C109" s="4" t="str">
        <f>'Census Tract'!B103</f>
        <v>Sandy</v>
      </c>
      <c r="D109" s="4">
        <f>'Census Tract'!C103</f>
        <v>41005024304</v>
      </c>
      <c r="E109" s="171">
        <f>'Census Tract'!D103</f>
        <v>0</v>
      </c>
      <c r="F109" s="29">
        <f ca="1">'Census Tract'!V103</f>
        <v>0</v>
      </c>
      <c r="G109" s="29">
        <f ca="1">'Census Tract'!W103</f>
        <v>0</v>
      </c>
      <c r="H109" s="29">
        <f ca="1">'Census Tract'!X103</f>
        <v>0</v>
      </c>
      <c r="I109" s="105">
        <f ca="1">'Census Tract'!Y103</f>
        <v>0</v>
      </c>
      <c r="J109" s="29">
        <f ca="1">'Census Tract'!Z103</f>
        <v>0</v>
      </c>
      <c r="K109" s="29">
        <f ca="1">'Census Tract'!AA103</f>
        <v>0</v>
      </c>
      <c r="L109" s="29">
        <f ca="1">'Census Tract'!AB103</f>
        <v>0</v>
      </c>
      <c r="M109" s="105">
        <f ca="1">'Census Tract'!AC103</f>
        <v>0</v>
      </c>
      <c r="N109" s="29">
        <f ca="1">'Census Tract'!AD103</f>
        <v>0</v>
      </c>
      <c r="O109" s="29">
        <f ca="1">'Census Tract'!AE103</f>
        <v>0</v>
      </c>
      <c r="P109" s="29">
        <f ca="1">'Census Tract'!AF103</f>
        <v>0</v>
      </c>
      <c r="Q109" s="105">
        <f ca="1">'Census Tract'!AG103</f>
        <v>0</v>
      </c>
    </row>
    <row r="110" spans="1:17" ht="15.75" x14ac:dyDescent="0.25">
      <c r="A110" s="80" t="s">
        <v>268</v>
      </c>
      <c r="B110" s="4" t="str">
        <f>'Census Tract'!A104</f>
        <v>Clackamas</v>
      </c>
      <c r="C110" s="4" t="str">
        <f>'Census Tract'!B104</f>
        <v>Lake Oswego</v>
      </c>
      <c r="D110" s="4">
        <f>'Census Tract'!C104</f>
        <v>41005020100</v>
      </c>
      <c r="E110" s="171">
        <f>'Census Tract'!D104</f>
        <v>1</v>
      </c>
      <c r="F110" s="29">
        <f ca="1">'Census Tract'!V104</f>
        <v>0</v>
      </c>
      <c r="G110" s="29">
        <f ca="1">'Census Tract'!W104</f>
        <v>0</v>
      </c>
      <c r="H110" s="29">
        <f ca="1">'Census Tract'!X104</f>
        <v>0</v>
      </c>
      <c r="I110" s="105">
        <f ca="1">'Census Tract'!Y104</f>
        <v>0</v>
      </c>
      <c r="J110" s="29">
        <f ca="1">'Census Tract'!Z104</f>
        <v>0</v>
      </c>
      <c r="K110" s="29">
        <f ca="1">'Census Tract'!AA104</f>
        <v>0</v>
      </c>
      <c r="L110" s="29">
        <f ca="1">'Census Tract'!AB104</f>
        <v>0</v>
      </c>
      <c r="M110" s="105">
        <f ca="1">'Census Tract'!AC104</f>
        <v>0</v>
      </c>
      <c r="N110" s="29">
        <f ca="1">'Census Tract'!AD104</f>
        <v>0</v>
      </c>
      <c r="O110" s="29">
        <f ca="1">'Census Tract'!AE104</f>
        <v>0</v>
      </c>
      <c r="P110" s="29">
        <f ca="1">'Census Tract'!AF104</f>
        <v>0</v>
      </c>
      <c r="Q110" s="105">
        <f ca="1">'Census Tract'!AG104</f>
        <v>0</v>
      </c>
    </row>
    <row r="111" spans="1:17" ht="15.75" x14ac:dyDescent="0.25">
      <c r="A111" s="80" t="s">
        <v>268</v>
      </c>
      <c r="B111" s="4" t="str">
        <f>'Census Tract'!A105</f>
        <v>Clackamas</v>
      </c>
      <c r="C111" s="4" t="str">
        <f>'Census Tract'!B105</f>
        <v>Happy Valley</v>
      </c>
      <c r="D111" s="4">
        <f>'Census Tract'!C105</f>
        <v>41005022103</v>
      </c>
      <c r="E111" s="171">
        <f>'Census Tract'!D105</f>
        <v>1</v>
      </c>
      <c r="F111" s="29">
        <f ca="1">'Census Tract'!V105</f>
        <v>0</v>
      </c>
      <c r="G111" s="29">
        <f ca="1">'Census Tract'!W105</f>
        <v>0</v>
      </c>
      <c r="H111" s="29">
        <f ca="1">'Census Tract'!X105</f>
        <v>0</v>
      </c>
      <c r="I111" s="105">
        <f ca="1">'Census Tract'!Y105</f>
        <v>0</v>
      </c>
      <c r="J111" s="29">
        <f ca="1">'Census Tract'!Z105</f>
        <v>0</v>
      </c>
      <c r="K111" s="29">
        <f ca="1">'Census Tract'!AA105</f>
        <v>0</v>
      </c>
      <c r="L111" s="29">
        <f ca="1">'Census Tract'!AB105</f>
        <v>0</v>
      </c>
      <c r="M111" s="105">
        <f ca="1">'Census Tract'!AC105</f>
        <v>0</v>
      </c>
      <c r="N111" s="29">
        <f ca="1">'Census Tract'!AD105</f>
        <v>0</v>
      </c>
      <c r="O111" s="29">
        <f ca="1">'Census Tract'!AE105</f>
        <v>0</v>
      </c>
      <c r="P111" s="29">
        <f ca="1">'Census Tract'!AF105</f>
        <v>0</v>
      </c>
      <c r="Q111" s="105">
        <f ca="1">'Census Tract'!AG105</f>
        <v>0</v>
      </c>
    </row>
    <row r="112" spans="1:17" ht="15.75" x14ac:dyDescent="0.25">
      <c r="A112" s="80" t="s">
        <v>268</v>
      </c>
      <c r="B112" s="4" t="str">
        <f>'Census Tract'!A106</f>
        <v>Clackamas</v>
      </c>
      <c r="C112" s="4" t="str">
        <f>'Census Tract'!B106</f>
        <v>Undefined</v>
      </c>
      <c r="D112" s="4">
        <f>'Census Tract'!C106</f>
        <v>41005021802</v>
      </c>
      <c r="E112" s="171">
        <f>'Census Tract'!D106</f>
        <v>1</v>
      </c>
      <c r="F112" s="29">
        <f ca="1">'Census Tract'!V106</f>
        <v>0</v>
      </c>
      <c r="G112" s="29">
        <f ca="1">'Census Tract'!W106</f>
        <v>0</v>
      </c>
      <c r="H112" s="29">
        <f ca="1">'Census Tract'!X106</f>
        <v>0</v>
      </c>
      <c r="I112" s="105">
        <f ca="1">'Census Tract'!Y106</f>
        <v>0</v>
      </c>
      <c r="J112" s="29">
        <f ca="1">'Census Tract'!Z106</f>
        <v>0</v>
      </c>
      <c r="K112" s="29">
        <f ca="1">'Census Tract'!AA106</f>
        <v>0</v>
      </c>
      <c r="L112" s="29">
        <f ca="1">'Census Tract'!AB106</f>
        <v>0</v>
      </c>
      <c r="M112" s="105">
        <f ca="1">'Census Tract'!AC106</f>
        <v>0</v>
      </c>
      <c r="N112" s="29">
        <f ca="1">'Census Tract'!AD106</f>
        <v>0</v>
      </c>
      <c r="O112" s="29">
        <f ca="1">'Census Tract'!AE106</f>
        <v>0</v>
      </c>
      <c r="P112" s="29">
        <f ca="1">'Census Tract'!AF106</f>
        <v>0</v>
      </c>
      <c r="Q112" s="105">
        <f ca="1">'Census Tract'!AG106</f>
        <v>0</v>
      </c>
    </row>
    <row r="113" spans="1:17" ht="15.75" x14ac:dyDescent="0.25">
      <c r="A113" s="80" t="s">
        <v>268</v>
      </c>
      <c r="B113" s="4" t="str">
        <f>'Census Tract'!A107</f>
        <v>Clackamas</v>
      </c>
      <c r="C113" s="4" t="str">
        <f>'Census Tract'!B107</f>
        <v>Happy Valley</v>
      </c>
      <c r="D113" s="4">
        <f>'Census Tract'!C107</f>
        <v>41005023202</v>
      </c>
      <c r="E113" s="171">
        <f>'Census Tract'!D107</f>
        <v>1</v>
      </c>
      <c r="F113" s="29">
        <f ca="1">'Census Tract'!V107</f>
        <v>0</v>
      </c>
      <c r="G113" s="29">
        <f ca="1">'Census Tract'!W107</f>
        <v>0</v>
      </c>
      <c r="H113" s="29">
        <f ca="1">'Census Tract'!X107</f>
        <v>0</v>
      </c>
      <c r="I113" s="105">
        <f ca="1">'Census Tract'!Y107</f>
        <v>0</v>
      </c>
      <c r="J113" s="29">
        <f ca="1">'Census Tract'!Z107</f>
        <v>0</v>
      </c>
      <c r="K113" s="29">
        <f ca="1">'Census Tract'!AA107</f>
        <v>0</v>
      </c>
      <c r="L113" s="29">
        <f ca="1">'Census Tract'!AB107</f>
        <v>0</v>
      </c>
      <c r="M113" s="105">
        <f ca="1">'Census Tract'!AC107</f>
        <v>0</v>
      </c>
      <c r="N113" s="29">
        <f ca="1">'Census Tract'!AD107</f>
        <v>0</v>
      </c>
      <c r="O113" s="29">
        <f ca="1">'Census Tract'!AE107</f>
        <v>0</v>
      </c>
      <c r="P113" s="29">
        <f ca="1">'Census Tract'!AF107</f>
        <v>0</v>
      </c>
      <c r="Q113" s="105">
        <f ca="1">'Census Tract'!AG107</f>
        <v>0</v>
      </c>
    </row>
    <row r="114" spans="1:17" ht="15.75" x14ac:dyDescent="0.25">
      <c r="A114" s="80" t="s">
        <v>268</v>
      </c>
      <c r="B114" s="4" t="str">
        <f>'Census Tract'!A108</f>
        <v>Clackamas</v>
      </c>
      <c r="C114" s="4" t="str">
        <f>'Census Tract'!B108</f>
        <v>Oregon City</v>
      </c>
      <c r="D114" s="4">
        <f>'Census Tract'!C108</f>
        <v>41005022603</v>
      </c>
      <c r="E114" s="171">
        <f>'Census Tract'!D108</f>
        <v>1</v>
      </c>
      <c r="F114" s="29">
        <f ca="1">'Census Tract'!V108</f>
        <v>0</v>
      </c>
      <c r="G114" s="29">
        <f ca="1">'Census Tract'!W108</f>
        <v>0</v>
      </c>
      <c r="H114" s="29">
        <f ca="1">'Census Tract'!X108</f>
        <v>0</v>
      </c>
      <c r="I114" s="105">
        <f ca="1">'Census Tract'!Y108</f>
        <v>0</v>
      </c>
      <c r="J114" s="29">
        <f ca="1">'Census Tract'!Z108</f>
        <v>0</v>
      </c>
      <c r="K114" s="29">
        <f ca="1">'Census Tract'!AA108</f>
        <v>0</v>
      </c>
      <c r="L114" s="29">
        <f ca="1">'Census Tract'!AB108</f>
        <v>0</v>
      </c>
      <c r="M114" s="105">
        <f ca="1">'Census Tract'!AC108</f>
        <v>0</v>
      </c>
      <c r="N114" s="29">
        <f ca="1">'Census Tract'!AD108</f>
        <v>0</v>
      </c>
      <c r="O114" s="29">
        <f ca="1">'Census Tract'!AE108</f>
        <v>0</v>
      </c>
      <c r="P114" s="29">
        <f ca="1">'Census Tract'!AF108</f>
        <v>0</v>
      </c>
      <c r="Q114" s="105">
        <f ca="1">'Census Tract'!AG108</f>
        <v>0</v>
      </c>
    </row>
    <row r="115" spans="1:17" ht="15.75" x14ac:dyDescent="0.25">
      <c r="A115" s="80" t="s">
        <v>268</v>
      </c>
      <c r="B115" s="4" t="str">
        <f>'Census Tract'!A109</f>
        <v>Clatsop</v>
      </c>
      <c r="C115" s="4" t="str">
        <f>'Census Tract'!B109</f>
        <v>Warrenton</v>
      </c>
      <c r="D115" s="4">
        <f>'Census Tract'!C109</f>
        <v>41007951300</v>
      </c>
      <c r="E115" s="171">
        <f>'Census Tract'!D109</f>
        <v>0</v>
      </c>
      <c r="F115" s="29">
        <f ca="1">'Census Tract'!V109</f>
        <v>0</v>
      </c>
      <c r="G115" s="29">
        <f ca="1">'Census Tract'!W109</f>
        <v>0</v>
      </c>
      <c r="H115" s="29">
        <f ca="1">'Census Tract'!X109</f>
        <v>0</v>
      </c>
      <c r="I115" s="105">
        <f ca="1">'Census Tract'!Y109</f>
        <v>0</v>
      </c>
      <c r="J115" s="29">
        <f ca="1">'Census Tract'!Z109</f>
        <v>0</v>
      </c>
      <c r="K115" s="29">
        <f ca="1">'Census Tract'!AA109</f>
        <v>0</v>
      </c>
      <c r="L115" s="29">
        <f ca="1">'Census Tract'!AB109</f>
        <v>0</v>
      </c>
      <c r="M115" s="105">
        <f ca="1">'Census Tract'!AC109</f>
        <v>0</v>
      </c>
      <c r="N115" s="29">
        <f ca="1">'Census Tract'!AD109</f>
        <v>0</v>
      </c>
      <c r="O115" s="29">
        <f ca="1">'Census Tract'!AE109</f>
        <v>0</v>
      </c>
      <c r="P115" s="29">
        <f ca="1">'Census Tract'!AF109</f>
        <v>0</v>
      </c>
      <c r="Q115" s="105">
        <f ca="1">'Census Tract'!AG109</f>
        <v>0</v>
      </c>
    </row>
    <row r="116" spans="1:17" ht="15.75" x14ac:dyDescent="0.25">
      <c r="A116" s="80" t="s">
        <v>268</v>
      </c>
      <c r="B116" s="4" t="str">
        <f>'Census Tract'!A110</f>
        <v>Clatsop</v>
      </c>
      <c r="C116" s="4" t="str">
        <f>'Census Tract'!B110</f>
        <v>Gearhart</v>
      </c>
      <c r="D116" s="4">
        <f>'Census Tract'!C110</f>
        <v>41007950700</v>
      </c>
      <c r="E116" s="171">
        <f>'Census Tract'!D110</f>
        <v>0</v>
      </c>
      <c r="F116" s="29">
        <f ca="1">'Census Tract'!V110</f>
        <v>0</v>
      </c>
      <c r="G116" s="29">
        <f ca="1">'Census Tract'!W110</f>
        <v>0</v>
      </c>
      <c r="H116" s="29">
        <f ca="1">'Census Tract'!X110</f>
        <v>0</v>
      </c>
      <c r="I116" s="105">
        <f ca="1">'Census Tract'!Y110</f>
        <v>0</v>
      </c>
      <c r="J116" s="29">
        <f ca="1">'Census Tract'!Z110</f>
        <v>0</v>
      </c>
      <c r="K116" s="29">
        <f ca="1">'Census Tract'!AA110</f>
        <v>0</v>
      </c>
      <c r="L116" s="29">
        <f ca="1">'Census Tract'!AB110</f>
        <v>0</v>
      </c>
      <c r="M116" s="105">
        <f ca="1">'Census Tract'!AC110</f>
        <v>0</v>
      </c>
      <c r="N116" s="29">
        <f ca="1">'Census Tract'!AD110</f>
        <v>0</v>
      </c>
      <c r="O116" s="29">
        <f ca="1">'Census Tract'!AE110</f>
        <v>0</v>
      </c>
      <c r="P116" s="29">
        <f ca="1">'Census Tract'!AF110</f>
        <v>0</v>
      </c>
      <c r="Q116" s="105">
        <f ca="1">'Census Tract'!AG110</f>
        <v>0</v>
      </c>
    </row>
    <row r="117" spans="1:17" ht="15.75" x14ac:dyDescent="0.25">
      <c r="A117" s="80" t="s">
        <v>268</v>
      </c>
      <c r="B117" s="4" t="str">
        <f>'Census Tract'!A111</f>
        <v>Clatsop</v>
      </c>
      <c r="C117" s="4" t="str">
        <f>'Census Tract'!B111</f>
        <v>Astoria</v>
      </c>
      <c r="D117" s="4">
        <f>'Census Tract'!C111</f>
        <v>41007950100</v>
      </c>
      <c r="E117" s="171">
        <f>'Census Tract'!D111</f>
        <v>1</v>
      </c>
      <c r="F117" s="29">
        <f ca="1">'Census Tract'!V111</f>
        <v>0</v>
      </c>
      <c r="G117" s="29">
        <f ca="1">'Census Tract'!W111</f>
        <v>0</v>
      </c>
      <c r="H117" s="29">
        <f ca="1">'Census Tract'!X111</f>
        <v>0</v>
      </c>
      <c r="I117" s="105">
        <f ca="1">'Census Tract'!Y111</f>
        <v>0</v>
      </c>
      <c r="J117" s="29">
        <f ca="1">'Census Tract'!Z111</f>
        <v>0</v>
      </c>
      <c r="K117" s="29">
        <f ca="1">'Census Tract'!AA111</f>
        <v>0</v>
      </c>
      <c r="L117" s="29">
        <f ca="1">'Census Tract'!AB111</f>
        <v>0</v>
      </c>
      <c r="M117" s="105">
        <f ca="1">'Census Tract'!AC111</f>
        <v>0</v>
      </c>
      <c r="N117" s="29">
        <f ca="1">'Census Tract'!AD111</f>
        <v>0</v>
      </c>
      <c r="O117" s="29">
        <f ca="1">'Census Tract'!AE111</f>
        <v>0</v>
      </c>
      <c r="P117" s="29">
        <f ca="1">'Census Tract'!AF111</f>
        <v>0</v>
      </c>
      <c r="Q117" s="105">
        <f ca="1">'Census Tract'!AG111</f>
        <v>0</v>
      </c>
    </row>
    <row r="118" spans="1:17" ht="15.75" x14ac:dyDescent="0.25">
      <c r="A118" s="80" t="s">
        <v>268</v>
      </c>
      <c r="B118" s="4" t="str">
        <f>'Census Tract'!A112</f>
        <v>Clatsop</v>
      </c>
      <c r="C118" s="4" t="str">
        <f>'Census Tract'!B112</f>
        <v>Astoria</v>
      </c>
      <c r="D118" s="4">
        <f>'Census Tract'!C112</f>
        <v>41007950200</v>
      </c>
      <c r="E118" s="171">
        <f>'Census Tract'!D112</f>
        <v>1</v>
      </c>
      <c r="F118" s="29">
        <f ca="1">'Census Tract'!V112</f>
        <v>0</v>
      </c>
      <c r="G118" s="29">
        <f ca="1">'Census Tract'!W112</f>
        <v>0</v>
      </c>
      <c r="H118" s="29">
        <f ca="1">'Census Tract'!X112</f>
        <v>0</v>
      </c>
      <c r="I118" s="105">
        <f ca="1">'Census Tract'!Y112</f>
        <v>0</v>
      </c>
      <c r="J118" s="29">
        <f ca="1">'Census Tract'!Z112</f>
        <v>0</v>
      </c>
      <c r="K118" s="29">
        <f ca="1">'Census Tract'!AA112</f>
        <v>0</v>
      </c>
      <c r="L118" s="29">
        <f ca="1">'Census Tract'!AB112</f>
        <v>0</v>
      </c>
      <c r="M118" s="105">
        <f ca="1">'Census Tract'!AC112</f>
        <v>0</v>
      </c>
      <c r="N118" s="29">
        <f ca="1">'Census Tract'!AD112</f>
        <v>0</v>
      </c>
      <c r="O118" s="29">
        <f ca="1">'Census Tract'!AE112</f>
        <v>0</v>
      </c>
      <c r="P118" s="29">
        <f ca="1">'Census Tract'!AF112</f>
        <v>0</v>
      </c>
      <c r="Q118" s="105">
        <f ca="1">'Census Tract'!AG112</f>
        <v>0</v>
      </c>
    </row>
    <row r="119" spans="1:17" ht="15.75" x14ac:dyDescent="0.25">
      <c r="A119" s="80" t="s">
        <v>268</v>
      </c>
      <c r="B119" s="4" t="str">
        <f>'Census Tract'!A113</f>
        <v>Clatsop</v>
      </c>
      <c r="C119" s="4" t="str">
        <f>'Census Tract'!B113</f>
        <v>Warrenton</v>
      </c>
      <c r="D119" s="4">
        <f>'Census Tract'!C113</f>
        <v>41007950500</v>
      </c>
      <c r="E119" s="171">
        <f>'Census Tract'!D113</f>
        <v>0</v>
      </c>
      <c r="F119" s="29">
        <f ca="1">'Census Tract'!V113</f>
        <v>0</v>
      </c>
      <c r="G119" s="29">
        <f ca="1">'Census Tract'!W113</f>
        <v>0</v>
      </c>
      <c r="H119" s="29">
        <f ca="1">'Census Tract'!X113</f>
        <v>0</v>
      </c>
      <c r="I119" s="105">
        <f ca="1">'Census Tract'!Y113</f>
        <v>0</v>
      </c>
      <c r="J119" s="29">
        <f ca="1">'Census Tract'!Z113</f>
        <v>0</v>
      </c>
      <c r="K119" s="29">
        <f ca="1">'Census Tract'!AA113</f>
        <v>0</v>
      </c>
      <c r="L119" s="29">
        <f ca="1">'Census Tract'!AB113</f>
        <v>0</v>
      </c>
      <c r="M119" s="105">
        <f ca="1">'Census Tract'!AC113</f>
        <v>0</v>
      </c>
      <c r="N119" s="29">
        <f ca="1">'Census Tract'!AD113</f>
        <v>0</v>
      </c>
      <c r="O119" s="29">
        <f ca="1">'Census Tract'!AE113</f>
        <v>0</v>
      </c>
      <c r="P119" s="29">
        <f ca="1">'Census Tract'!AF113</f>
        <v>0</v>
      </c>
      <c r="Q119" s="105">
        <f ca="1">'Census Tract'!AG113</f>
        <v>0</v>
      </c>
    </row>
    <row r="120" spans="1:17" ht="15.75" x14ac:dyDescent="0.25">
      <c r="A120" s="80" t="s">
        <v>268</v>
      </c>
      <c r="B120" s="4" t="str">
        <f>'Census Tract'!A114</f>
        <v>Clatsop</v>
      </c>
      <c r="C120" s="4" t="str">
        <f>'Census Tract'!B114</f>
        <v>Undefined</v>
      </c>
      <c r="D120" s="4">
        <f>'Census Tract'!C114</f>
        <v>41007951200</v>
      </c>
      <c r="E120" s="171">
        <f>'Census Tract'!D114</f>
        <v>0</v>
      </c>
      <c r="F120" s="29">
        <f ca="1">'Census Tract'!V114</f>
        <v>0</v>
      </c>
      <c r="G120" s="29">
        <f ca="1">'Census Tract'!W114</f>
        <v>0</v>
      </c>
      <c r="H120" s="29">
        <f ca="1">'Census Tract'!X114</f>
        <v>0</v>
      </c>
      <c r="I120" s="105">
        <f ca="1">'Census Tract'!Y114</f>
        <v>0</v>
      </c>
      <c r="J120" s="29">
        <f ca="1">'Census Tract'!Z114</f>
        <v>0</v>
      </c>
      <c r="K120" s="29">
        <f ca="1">'Census Tract'!AA114</f>
        <v>0</v>
      </c>
      <c r="L120" s="29">
        <f ca="1">'Census Tract'!AB114</f>
        <v>0</v>
      </c>
      <c r="M120" s="105">
        <f ca="1">'Census Tract'!AC114</f>
        <v>0</v>
      </c>
      <c r="N120" s="29">
        <f ca="1">'Census Tract'!AD114</f>
        <v>0</v>
      </c>
      <c r="O120" s="29">
        <f ca="1">'Census Tract'!AE114</f>
        <v>0</v>
      </c>
      <c r="P120" s="29">
        <f ca="1">'Census Tract'!AF114</f>
        <v>0</v>
      </c>
      <c r="Q120" s="105">
        <f ca="1">'Census Tract'!AG114</f>
        <v>0</v>
      </c>
    </row>
    <row r="121" spans="1:17" ht="15.75" x14ac:dyDescent="0.25">
      <c r="A121" s="80" t="s">
        <v>268</v>
      </c>
      <c r="B121" s="4" t="str">
        <f>'Census Tract'!A115</f>
        <v>Clatsop</v>
      </c>
      <c r="C121" s="4" t="str">
        <f>'Census Tract'!B115</f>
        <v>Astoria</v>
      </c>
      <c r="D121" s="4">
        <f>'Census Tract'!C115</f>
        <v>41007950400</v>
      </c>
      <c r="E121" s="171">
        <f>'Census Tract'!D115</f>
        <v>0</v>
      </c>
      <c r="F121" s="29">
        <f ca="1">'Census Tract'!V115</f>
        <v>0</v>
      </c>
      <c r="G121" s="29">
        <f ca="1">'Census Tract'!W115</f>
        <v>0</v>
      </c>
      <c r="H121" s="29">
        <f ca="1">'Census Tract'!X115</f>
        <v>0</v>
      </c>
      <c r="I121" s="105">
        <f ca="1">'Census Tract'!Y115</f>
        <v>0</v>
      </c>
      <c r="J121" s="29">
        <f ca="1">'Census Tract'!Z115</f>
        <v>0</v>
      </c>
      <c r="K121" s="29">
        <f ca="1">'Census Tract'!AA115</f>
        <v>0</v>
      </c>
      <c r="L121" s="29">
        <f ca="1">'Census Tract'!AB115</f>
        <v>0</v>
      </c>
      <c r="M121" s="105">
        <f ca="1">'Census Tract'!AC115</f>
        <v>0</v>
      </c>
      <c r="N121" s="29">
        <f ca="1">'Census Tract'!AD115</f>
        <v>0</v>
      </c>
      <c r="O121" s="29">
        <f ca="1">'Census Tract'!AE115</f>
        <v>0</v>
      </c>
      <c r="P121" s="29">
        <f ca="1">'Census Tract'!AF115</f>
        <v>0</v>
      </c>
      <c r="Q121" s="105">
        <f ca="1">'Census Tract'!AG115</f>
        <v>0</v>
      </c>
    </row>
    <row r="122" spans="1:17" ht="15.75" x14ac:dyDescent="0.25">
      <c r="A122" s="80" t="s">
        <v>268</v>
      </c>
      <c r="B122" s="4" t="str">
        <f>'Census Tract'!A116</f>
        <v>Clatsop</v>
      </c>
      <c r="C122" s="4" t="str">
        <f>'Census Tract'!B116</f>
        <v>Warrenton</v>
      </c>
      <c r="D122" s="4">
        <f>'Census Tract'!C116</f>
        <v>41007950600</v>
      </c>
      <c r="E122" s="171">
        <f>'Census Tract'!D116</f>
        <v>0</v>
      </c>
      <c r="F122" s="29">
        <f ca="1">'Census Tract'!V116</f>
        <v>0</v>
      </c>
      <c r="G122" s="29">
        <f ca="1">'Census Tract'!W116</f>
        <v>0</v>
      </c>
      <c r="H122" s="29">
        <f ca="1">'Census Tract'!X116</f>
        <v>0</v>
      </c>
      <c r="I122" s="105">
        <f ca="1">'Census Tract'!Y116</f>
        <v>0</v>
      </c>
      <c r="J122" s="29">
        <f ca="1">'Census Tract'!Z116</f>
        <v>0</v>
      </c>
      <c r="K122" s="29">
        <f ca="1">'Census Tract'!AA116</f>
        <v>0</v>
      </c>
      <c r="L122" s="29">
        <f ca="1">'Census Tract'!AB116</f>
        <v>0</v>
      </c>
      <c r="M122" s="105">
        <f ca="1">'Census Tract'!AC116</f>
        <v>0</v>
      </c>
      <c r="N122" s="29">
        <f ca="1">'Census Tract'!AD116</f>
        <v>0</v>
      </c>
      <c r="O122" s="29">
        <f ca="1">'Census Tract'!AE116</f>
        <v>0</v>
      </c>
      <c r="P122" s="29">
        <f ca="1">'Census Tract'!AF116</f>
        <v>0</v>
      </c>
      <c r="Q122" s="105">
        <f ca="1">'Census Tract'!AG116</f>
        <v>0</v>
      </c>
    </row>
    <row r="123" spans="1:17" ht="15.75" x14ac:dyDescent="0.25">
      <c r="A123" s="80" t="s">
        <v>268</v>
      </c>
      <c r="B123" s="4" t="str">
        <f>'Census Tract'!A117</f>
        <v>Clatsop</v>
      </c>
      <c r="C123" s="4" t="str">
        <f>'Census Tract'!B117</f>
        <v>Seaside</v>
      </c>
      <c r="D123" s="4">
        <f>'Census Tract'!C117</f>
        <v>41007950900</v>
      </c>
      <c r="E123" s="171">
        <f>'Census Tract'!D117</f>
        <v>1</v>
      </c>
      <c r="F123" s="29">
        <f ca="1">'Census Tract'!V117</f>
        <v>0.38059888421178867</v>
      </c>
      <c r="G123" s="29">
        <f ca="1">'Census Tract'!W117</f>
        <v>1.8914129281334393</v>
      </c>
      <c r="H123" s="29">
        <f ca="1">'Census Tract'!X117</f>
        <v>8.703117744818492</v>
      </c>
      <c r="I123" s="105">
        <f ca="1">'Census Tract'!Y117</f>
        <v>18.902562563819359</v>
      </c>
      <c r="J123" s="29">
        <f ca="1">'Census Tract'!Z117</f>
        <v>0.22816329243747091</v>
      </c>
      <c r="K123" s="29">
        <f ca="1">'Census Tract'!AA117</f>
        <v>1.0857345671906753</v>
      </c>
      <c r="L123" s="29">
        <f ca="1">'Census Tract'!AB117</f>
        <v>4.9518078316721059</v>
      </c>
      <c r="M123" s="105">
        <f ca="1">'Census Tract'!AC117</f>
        <v>10.740558256377348</v>
      </c>
      <c r="N123" s="29">
        <f ca="1">'Census Tract'!AD117</f>
        <v>9.4991994057093077E-2</v>
      </c>
      <c r="O123" s="29">
        <f ca="1">'Census Tract'!AE117</f>
        <v>0.45122482578816858</v>
      </c>
      <c r="P123" s="29">
        <f ca="1">'Census Tract'!AF117</f>
        <v>1.9798465426771568</v>
      </c>
      <c r="Q123" s="105">
        <f ca="1">'Census Tract'!AG117</f>
        <v>4.2533111446899099</v>
      </c>
    </row>
    <row r="124" spans="1:17" ht="15.75" x14ac:dyDescent="0.25">
      <c r="A124" s="80" t="s">
        <v>268</v>
      </c>
      <c r="B124" s="4" t="str">
        <f>'Census Tract'!A118</f>
        <v>Clatsop</v>
      </c>
      <c r="C124" s="4" t="str">
        <f>'Census Tract'!B118</f>
        <v>Cannon Beach</v>
      </c>
      <c r="D124" s="4">
        <f>'Census Tract'!C118</f>
        <v>41007951100</v>
      </c>
      <c r="E124" s="171">
        <f>'Census Tract'!D118</f>
        <v>0</v>
      </c>
      <c r="F124" s="29">
        <f ca="1">'Census Tract'!V118</f>
        <v>0</v>
      </c>
      <c r="G124" s="29">
        <f ca="1">'Census Tract'!W118</f>
        <v>0</v>
      </c>
      <c r="H124" s="29">
        <f ca="1">'Census Tract'!X118</f>
        <v>0</v>
      </c>
      <c r="I124" s="105">
        <f ca="1">'Census Tract'!Y118</f>
        <v>0</v>
      </c>
      <c r="J124" s="29">
        <f ca="1">'Census Tract'!Z118</f>
        <v>0</v>
      </c>
      <c r="K124" s="29">
        <f ca="1">'Census Tract'!AA118</f>
        <v>0</v>
      </c>
      <c r="L124" s="29">
        <f ca="1">'Census Tract'!AB118</f>
        <v>0</v>
      </c>
      <c r="M124" s="105">
        <f ca="1">'Census Tract'!AC118</f>
        <v>0</v>
      </c>
      <c r="N124" s="29">
        <f ca="1">'Census Tract'!AD118</f>
        <v>0</v>
      </c>
      <c r="O124" s="29">
        <f ca="1">'Census Tract'!AE118</f>
        <v>0</v>
      </c>
      <c r="P124" s="29">
        <f ca="1">'Census Tract'!AF118</f>
        <v>0</v>
      </c>
      <c r="Q124" s="105">
        <f ca="1">'Census Tract'!AG118</f>
        <v>0</v>
      </c>
    </row>
    <row r="125" spans="1:17" ht="15.75" x14ac:dyDescent="0.25">
      <c r="A125" s="80" t="s">
        <v>268</v>
      </c>
      <c r="B125" s="4" t="str">
        <f>'Census Tract'!A119</f>
        <v>Clatsop</v>
      </c>
      <c r="C125" s="4" t="str">
        <f>'Census Tract'!B119</f>
        <v>Astoria</v>
      </c>
      <c r="D125" s="4">
        <f>'Census Tract'!C119</f>
        <v>41007950300</v>
      </c>
      <c r="E125" s="171">
        <f>'Census Tract'!D119</f>
        <v>1</v>
      </c>
      <c r="F125" s="29">
        <f ca="1">'Census Tract'!V119</f>
        <v>0.26979953798565948</v>
      </c>
      <c r="G125" s="29">
        <f ca="1">'Census Tract'!W119</f>
        <v>1.3407877829366974</v>
      </c>
      <c r="H125" s="29">
        <f ca="1">'Census Tract'!X119</f>
        <v>6.1694798487117914</v>
      </c>
      <c r="I125" s="105">
        <f ca="1">'Census Tract'!Y119</f>
        <v>13.399678396391685</v>
      </c>
      <c r="J125" s="29">
        <f ca="1">'Census Tract'!Z119</f>
        <v>0.13692726471696737</v>
      </c>
      <c r="K125" s="29">
        <f ca="1">'Census Tract'!AA119</f>
        <v>0.65158011574023167</v>
      </c>
      <c r="L125" s="29">
        <f ca="1">'Census Tract'!AB119</f>
        <v>2.9717203611125917</v>
      </c>
      <c r="M125" s="105">
        <f ca="1">'Census Tract'!AC119</f>
        <v>6.4457137161186253</v>
      </c>
      <c r="N125" s="29">
        <f ca="1">'Census Tract'!AD119</f>
        <v>5.7007390528486551E-2</v>
      </c>
      <c r="O125" s="29">
        <f ca="1">'Census Tract'!AE119</f>
        <v>0.2707928190705633</v>
      </c>
      <c r="P125" s="29">
        <f ca="1">'Census Tract'!AF119</f>
        <v>1.1881620779224278</v>
      </c>
      <c r="Q125" s="105">
        <f ca="1">'Census Tract'!AG119</f>
        <v>2.5525326831097974</v>
      </c>
    </row>
    <row r="126" spans="1:17" ht="15.75" x14ac:dyDescent="0.25">
      <c r="A126" s="80" t="s">
        <v>268</v>
      </c>
      <c r="B126" s="4" t="str">
        <f>'Census Tract'!A120</f>
        <v>Columbia</v>
      </c>
      <c r="C126" s="4" t="str">
        <f>'Census Tract'!B120</f>
        <v>Vernonia</v>
      </c>
      <c r="D126" s="4">
        <f>'Census Tract'!C120</f>
        <v>41009971100</v>
      </c>
      <c r="E126" s="171">
        <f>'Census Tract'!D120</f>
        <v>0</v>
      </c>
      <c r="F126" s="29">
        <f ca="1">'Census Tract'!V120</f>
        <v>0</v>
      </c>
      <c r="G126" s="29">
        <f ca="1">'Census Tract'!W120</f>
        <v>0</v>
      </c>
      <c r="H126" s="29">
        <f ca="1">'Census Tract'!X120</f>
        <v>0</v>
      </c>
      <c r="I126" s="105">
        <f ca="1">'Census Tract'!Y120</f>
        <v>0</v>
      </c>
      <c r="J126" s="29">
        <f ca="1">'Census Tract'!Z120</f>
        <v>0</v>
      </c>
      <c r="K126" s="29">
        <f ca="1">'Census Tract'!AA120</f>
        <v>0</v>
      </c>
      <c r="L126" s="29">
        <f ca="1">'Census Tract'!AB120</f>
        <v>0</v>
      </c>
      <c r="M126" s="105">
        <f ca="1">'Census Tract'!AC120</f>
        <v>0</v>
      </c>
      <c r="N126" s="29">
        <f ca="1">'Census Tract'!AD120</f>
        <v>0</v>
      </c>
      <c r="O126" s="29">
        <f ca="1">'Census Tract'!AE120</f>
        <v>0</v>
      </c>
      <c r="P126" s="29">
        <f ca="1">'Census Tract'!AF120</f>
        <v>0</v>
      </c>
      <c r="Q126" s="105">
        <f ca="1">'Census Tract'!AG120</f>
        <v>0</v>
      </c>
    </row>
    <row r="127" spans="1:17" ht="15.75" x14ac:dyDescent="0.25">
      <c r="A127" s="80" t="s">
        <v>268</v>
      </c>
      <c r="B127" s="4" t="str">
        <f>'Census Tract'!A121</f>
        <v>Columbia</v>
      </c>
      <c r="C127" s="4" t="str">
        <f>'Census Tract'!B121</f>
        <v>Clatskanie</v>
      </c>
      <c r="D127" s="4">
        <f>'Census Tract'!C121</f>
        <v>41009970200</v>
      </c>
      <c r="E127" s="171">
        <f>'Census Tract'!D121</f>
        <v>0</v>
      </c>
      <c r="F127" s="29">
        <f ca="1">'Census Tract'!V121</f>
        <v>0.43446211727881567</v>
      </c>
      <c r="G127" s="29">
        <f ca="1">'Census Tract'!W121</f>
        <v>2.1915899734575905</v>
      </c>
      <c r="H127" s="29">
        <f ca="1">'Census Tract'!X121</f>
        <v>10.154863447009198</v>
      </c>
      <c r="I127" s="105">
        <f ca="1">'Census Tract'!Y121</f>
        <v>22.090047807367554</v>
      </c>
      <c r="J127" s="29">
        <f ca="1">'Census Tract'!Z121</f>
        <v>0.47067483850317915</v>
      </c>
      <c r="K127" s="29">
        <f ca="1">'Census Tract'!AA121</f>
        <v>2.4601191470457042</v>
      </c>
      <c r="L127" s="29">
        <f ca="1">'Census Tract'!AB121</f>
        <v>11.477539211617014</v>
      </c>
      <c r="M127" s="105">
        <f ca="1">'Census Tract'!AC121</f>
        <v>24.992260541775053</v>
      </c>
      <c r="N127" s="29">
        <f ca="1">'Census Tract'!AD121</f>
        <v>0.3214496406762577</v>
      </c>
      <c r="O127" s="29">
        <f ca="1">'Census Tract'!AE121</f>
        <v>1.665247655951295</v>
      </c>
      <c r="P127" s="29">
        <f ca="1">'Census Tract'!AF121</f>
        <v>7.6734123525745161</v>
      </c>
      <c r="Q127" s="105">
        <f ca="1">'Census Tract'!AG121</f>
        <v>16.677511482508308</v>
      </c>
    </row>
    <row r="128" spans="1:17" ht="15.75" x14ac:dyDescent="0.25">
      <c r="A128" s="80" t="s">
        <v>268</v>
      </c>
      <c r="B128" s="4" t="str">
        <f>'Census Tract'!A122</f>
        <v>Columbia</v>
      </c>
      <c r="C128" s="4" t="str">
        <f>'Census Tract'!B122</f>
        <v>Columbia City</v>
      </c>
      <c r="D128" s="4">
        <f>'Census Tract'!C122</f>
        <v>41009970500</v>
      </c>
      <c r="E128" s="171">
        <f>'Census Tract'!D122</f>
        <v>0</v>
      </c>
      <c r="F128" s="29">
        <f ca="1">'Census Tract'!V122</f>
        <v>0</v>
      </c>
      <c r="G128" s="29">
        <f ca="1">'Census Tract'!W122</f>
        <v>0</v>
      </c>
      <c r="H128" s="29">
        <f ca="1">'Census Tract'!X122</f>
        <v>0</v>
      </c>
      <c r="I128" s="105">
        <f ca="1">'Census Tract'!Y122</f>
        <v>0</v>
      </c>
      <c r="J128" s="29">
        <f ca="1">'Census Tract'!Z122</f>
        <v>0</v>
      </c>
      <c r="K128" s="29">
        <f ca="1">'Census Tract'!AA122</f>
        <v>0</v>
      </c>
      <c r="L128" s="29">
        <f ca="1">'Census Tract'!AB122</f>
        <v>0</v>
      </c>
      <c r="M128" s="105">
        <f ca="1">'Census Tract'!AC122</f>
        <v>0</v>
      </c>
      <c r="N128" s="29">
        <f ca="1">'Census Tract'!AD122</f>
        <v>0</v>
      </c>
      <c r="O128" s="29">
        <f ca="1">'Census Tract'!AE122</f>
        <v>0</v>
      </c>
      <c r="P128" s="29">
        <f ca="1">'Census Tract'!AF122</f>
        <v>0</v>
      </c>
      <c r="Q128" s="105">
        <f ca="1">'Census Tract'!AG122</f>
        <v>0</v>
      </c>
    </row>
    <row r="129" spans="1:17" ht="15.75" x14ac:dyDescent="0.25">
      <c r="A129" s="80" t="s">
        <v>268</v>
      </c>
      <c r="B129" s="4" t="str">
        <f>'Census Tract'!A123</f>
        <v>Columbia</v>
      </c>
      <c r="C129" s="4" t="str">
        <f>'Census Tract'!B123</f>
        <v>Scappoose</v>
      </c>
      <c r="D129" s="4">
        <f>'Census Tract'!C123</f>
        <v>41009971000</v>
      </c>
      <c r="E129" s="171">
        <f>'Census Tract'!D123</f>
        <v>0</v>
      </c>
      <c r="F129" s="29">
        <f ca="1">'Census Tract'!V123</f>
        <v>0</v>
      </c>
      <c r="G129" s="29">
        <f ca="1">'Census Tract'!W123</f>
        <v>0</v>
      </c>
      <c r="H129" s="29">
        <f ca="1">'Census Tract'!X123</f>
        <v>0</v>
      </c>
      <c r="I129" s="105">
        <f ca="1">'Census Tract'!Y123</f>
        <v>0</v>
      </c>
      <c r="J129" s="29">
        <f ca="1">'Census Tract'!Z123</f>
        <v>0</v>
      </c>
      <c r="K129" s="29">
        <f ca="1">'Census Tract'!AA123</f>
        <v>0</v>
      </c>
      <c r="L129" s="29">
        <f ca="1">'Census Tract'!AB123</f>
        <v>0</v>
      </c>
      <c r="M129" s="105">
        <f ca="1">'Census Tract'!AC123</f>
        <v>0</v>
      </c>
      <c r="N129" s="29">
        <f ca="1">'Census Tract'!AD123</f>
        <v>0</v>
      </c>
      <c r="O129" s="29">
        <f ca="1">'Census Tract'!AE123</f>
        <v>0</v>
      </c>
      <c r="P129" s="29">
        <f ca="1">'Census Tract'!AF123</f>
        <v>0</v>
      </c>
      <c r="Q129" s="105">
        <f ca="1">'Census Tract'!AG123</f>
        <v>0</v>
      </c>
    </row>
    <row r="130" spans="1:17" ht="15.75" x14ac:dyDescent="0.25">
      <c r="A130" s="80" t="s">
        <v>268</v>
      </c>
      <c r="B130" s="4" t="str">
        <f>'Census Tract'!A124</f>
        <v>Columbia</v>
      </c>
      <c r="C130" s="4" t="str">
        <f>'Census Tract'!B124</f>
        <v>Prescott</v>
      </c>
      <c r="D130" s="4">
        <f>'Census Tract'!C124</f>
        <v>41009970300</v>
      </c>
      <c r="E130" s="171">
        <f>'Census Tract'!D124</f>
        <v>0</v>
      </c>
      <c r="F130" s="29">
        <f ca="1">'Census Tract'!V124</f>
        <v>0</v>
      </c>
      <c r="G130" s="29">
        <f ca="1">'Census Tract'!W124</f>
        <v>0</v>
      </c>
      <c r="H130" s="29">
        <f ca="1">'Census Tract'!X124</f>
        <v>0</v>
      </c>
      <c r="I130" s="105">
        <f ca="1">'Census Tract'!Y124</f>
        <v>0</v>
      </c>
      <c r="J130" s="29">
        <f ca="1">'Census Tract'!Z124</f>
        <v>0</v>
      </c>
      <c r="K130" s="29">
        <f ca="1">'Census Tract'!AA124</f>
        <v>0</v>
      </c>
      <c r="L130" s="29">
        <f ca="1">'Census Tract'!AB124</f>
        <v>0</v>
      </c>
      <c r="M130" s="105">
        <f ca="1">'Census Tract'!AC124</f>
        <v>0</v>
      </c>
      <c r="N130" s="29">
        <f ca="1">'Census Tract'!AD124</f>
        <v>0</v>
      </c>
      <c r="O130" s="29">
        <f ca="1">'Census Tract'!AE124</f>
        <v>0</v>
      </c>
      <c r="P130" s="29">
        <f ca="1">'Census Tract'!AF124</f>
        <v>0</v>
      </c>
      <c r="Q130" s="105">
        <f ca="1">'Census Tract'!AG124</f>
        <v>0</v>
      </c>
    </row>
    <row r="131" spans="1:17" ht="15.75" x14ac:dyDescent="0.25">
      <c r="A131" s="80" t="s">
        <v>268</v>
      </c>
      <c r="B131" s="4" t="str">
        <f>'Census Tract'!A125</f>
        <v>Columbia</v>
      </c>
      <c r="C131" s="4" t="str">
        <f>'Census Tract'!B125</f>
        <v>St. Helens</v>
      </c>
      <c r="D131" s="4">
        <f>'Census Tract'!C125</f>
        <v>41009970800</v>
      </c>
      <c r="E131" s="171">
        <f>'Census Tract'!D125</f>
        <v>1</v>
      </c>
      <c r="F131" s="29">
        <f ca="1">'Census Tract'!V125</f>
        <v>0</v>
      </c>
      <c r="G131" s="29">
        <f ca="1">'Census Tract'!W125</f>
        <v>0</v>
      </c>
      <c r="H131" s="29">
        <f ca="1">'Census Tract'!X125</f>
        <v>0</v>
      </c>
      <c r="I131" s="105">
        <f ca="1">'Census Tract'!Y125</f>
        <v>0</v>
      </c>
      <c r="J131" s="29">
        <f ca="1">'Census Tract'!Z125</f>
        <v>0</v>
      </c>
      <c r="K131" s="29">
        <f ca="1">'Census Tract'!AA125</f>
        <v>0</v>
      </c>
      <c r="L131" s="29">
        <f ca="1">'Census Tract'!AB125</f>
        <v>0</v>
      </c>
      <c r="M131" s="105">
        <f ca="1">'Census Tract'!AC125</f>
        <v>0</v>
      </c>
      <c r="N131" s="29">
        <f ca="1">'Census Tract'!AD125</f>
        <v>0</v>
      </c>
      <c r="O131" s="29">
        <f ca="1">'Census Tract'!AE125</f>
        <v>0</v>
      </c>
      <c r="P131" s="29">
        <f ca="1">'Census Tract'!AF125</f>
        <v>0</v>
      </c>
      <c r="Q131" s="105">
        <f ca="1">'Census Tract'!AG125</f>
        <v>0</v>
      </c>
    </row>
    <row r="132" spans="1:17" ht="15.75" x14ac:dyDescent="0.25">
      <c r="A132" s="80" t="s">
        <v>268</v>
      </c>
      <c r="B132" s="4" t="str">
        <f>'Census Tract'!A126</f>
        <v>Columbia</v>
      </c>
      <c r="C132" s="4" t="str">
        <f>'Census Tract'!B126</f>
        <v>Undefined</v>
      </c>
      <c r="D132" s="4">
        <f>'Census Tract'!C126</f>
        <v>41009970400</v>
      </c>
      <c r="E132" s="171">
        <f>'Census Tract'!D126</f>
        <v>0</v>
      </c>
      <c r="F132" s="29">
        <f ca="1">'Census Tract'!V126</f>
        <v>0</v>
      </c>
      <c r="G132" s="29">
        <f ca="1">'Census Tract'!W126</f>
        <v>0</v>
      </c>
      <c r="H132" s="29">
        <f ca="1">'Census Tract'!X126</f>
        <v>0</v>
      </c>
      <c r="I132" s="105">
        <f ca="1">'Census Tract'!Y126</f>
        <v>0</v>
      </c>
      <c r="J132" s="29">
        <f ca="1">'Census Tract'!Z126</f>
        <v>0</v>
      </c>
      <c r="K132" s="29">
        <f ca="1">'Census Tract'!AA126</f>
        <v>0</v>
      </c>
      <c r="L132" s="29">
        <f ca="1">'Census Tract'!AB126</f>
        <v>0</v>
      </c>
      <c r="M132" s="105">
        <f ca="1">'Census Tract'!AC126</f>
        <v>0</v>
      </c>
      <c r="N132" s="29">
        <f ca="1">'Census Tract'!AD126</f>
        <v>0</v>
      </c>
      <c r="O132" s="29">
        <f ca="1">'Census Tract'!AE126</f>
        <v>0</v>
      </c>
      <c r="P132" s="29">
        <f ca="1">'Census Tract'!AF126</f>
        <v>0</v>
      </c>
      <c r="Q132" s="105">
        <f ca="1">'Census Tract'!AG126</f>
        <v>0</v>
      </c>
    </row>
    <row r="133" spans="1:17" ht="15.75" x14ac:dyDescent="0.25">
      <c r="A133" s="80" t="s">
        <v>268</v>
      </c>
      <c r="B133" s="4" t="str">
        <f>'Census Tract'!A127</f>
        <v>Columbia</v>
      </c>
      <c r="C133" s="4" t="str">
        <f>'Census Tract'!B127</f>
        <v>St. Helens</v>
      </c>
      <c r="D133" s="4">
        <f>'Census Tract'!C127</f>
        <v>41009970600</v>
      </c>
      <c r="E133" s="171">
        <f>'Census Tract'!D127</f>
        <v>0</v>
      </c>
      <c r="F133" s="29">
        <f ca="1">'Census Tract'!V127</f>
        <v>0</v>
      </c>
      <c r="G133" s="29">
        <f ca="1">'Census Tract'!W127</f>
        <v>0</v>
      </c>
      <c r="H133" s="29">
        <f ca="1">'Census Tract'!X127</f>
        <v>0</v>
      </c>
      <c r="I133" s="105">
        <f ca="1">'Census Tract'!Y127</f>
        <v>0</v>
      </c>
      <c r="J133" s="29">
        <f ca="1">'Census Tract'!Z127</f>
        <v>0</v>
      </c>
      <c r="K133" s="29">
        <f ca="1">'Census Tract'!AA127</f>
        <v>0</v>
      </c>
      <c r="L133" s="29">
        <f ca="1">'Census Tract'!AB127</f>
        <v>0</v>
      </c>
      <c r="M133" s="105">
        <f ca="1">'Census Tract'!AC127</f>
        <v>0</v>
      </c>
      <c r="N133" s="29">
        <f ca="1">'Census Tract'!AD127</f>
        <v>0</v>
      </c>
      <c r="O133" s="29">
        <f ca="1">'Census Tract'!AE127</f>
        <v>0</v>
      </c>
      <c r="P133" s="29">
        <f ca="1">'Census Tract'!AF127</f>
        <v>0</v>
      </c>
      <c r="Q133" s="105">
        <f ca="1">'Census Tract'!AG127</f>
        <v>0</v>
      </c>
    </row>
    <row r="134" spans="1:17" ht="15.75" x14ac:dyDescent="0.25">
      <c r="A134" s="80" t="s">
        <v>268</v>
      </c>
      <c r="B134" s="4" t="str">
        <f>'Census Tract'!A128</f>
        <v>Columbia</v>
      </c>
      <c r="C134" s="4" t="str">
        <f>'Census Tract'!B128</f>
        <v>St. Helens</v>
      </c>
      <c r="D134" s="4">
        <f>'Census Tract'!C128</f>
        <v>41009970700</v>
      </c>
      <c r="E134" s="171">
        <f>'Census Tract'!D128</f>
        <v>1</v>
      </c>
      <c r="F134" s="29">
        <f ca="1">'Census Tract'!V128</f>
        <v>0</v>
      </c>
      <c r="G134" s="29">
        <f ca="1">'Census Tract'!W128</f>
        <v>0</v>
      </c>
      <c r="H134" s="29">
        <f ca="1">'Census Tract'!X128</f>
        <v>0</v>
      </c>
      <c r="I134" s="105">
        <f ca="1">'Census Tract'!Y128</f>
        <v>0</v>
      </c>
      <c r="J134" s="29">
        <f ca="1">'Census Tract'!Z128</f>
        <v>0</v>
      </c>
      <c r="K134" s="29">
        <f ca="1">'Census Tract'!AA128</f>
        <v>0</v>
      </c>
      <c r="L134" s="29">
        <f ca="1">'Census Tract'!AB128</f>
        <v>0</v>
      </c>
      <c r="M134" s="105">
        <f ca="1">'Census Tract'!AC128</f>
        <v>0</v>
      </c>
      <c r="N134" s="29">
        <f ca="1">'Census Tract'!AD128</f>
        <v>0</v>
      </c>
      <c r="O134" s="29">
        <f ca="1">'Census Tract'!AE128</f>
        <v>0</v>
      </c>
      <c r="P134" s="29">
        <f ca="1">'Census Tract'!AF128</f>
        <v>0</v>
      </c>
      <c r="Q134" s="105">
        <f ca="1">'Census Tract'!AG128</f>
        <v>0</v>
      </c>
    </row>
    <row r="135" spans="1:17" ht="15.75" x14ac:dyDescent="0.25">
      <c r="A135" s="80" t="s">
        <v>268</v>
      </c>
      <c r="B135" s="4" t="str">
        <f>'Census Tract'!A129</f>
        <v>Columbia</v>
      </c>
      <c r="C135" s="4" t="str">
        <f>'Census Tract'!B129</f>
        <v>Scappoose</v>
      </c>
      <c r="D135" s="4">
        <f>'Census Tract'!C129</f>
        <v>41009970900</v>
      </c>
      <c r="E135" s="171">
        <f>'Census Tract'!D129</f>
        <v>0</v>
      </c>
      <c r="F135" s="29">
        <f ca="1">'Census Tract'!V129</f>
        <v>0</v>
      </c>
      <c r="G135" s="29">
        <f ca="1">'Census Tract'!W129</f>
        <v>0</v>
      </c>
      <c r="H135" s="29">
        <f ca="1">'Census Tract'!X129</f>
        <v>0</v>
      </c>
      <c r="I135" s="105">
        <f ca="1">'Census Tract'!Y129</f>
        <v>0</v>
      </c>
      <c r="J135" s="29">
        <f ca="1">'Census Tract'!Z129</f>
        <v>0</v>
      </c>
      <c r="K135" s="29">
        <f ca="1">'Census Tract'!AA129</f>
        <v>0</v>
      </c>
      <c r="L135" s="29">
        <f ca="1">'Census Tract'!AB129</f>
        <v>0</v>
      </c>
      <c r="M135" s="105">
        <f ca="1">'Census Tract'!AC129</f>
        <v>0</v>
      </c>
      <c r="N135" s="29">
        <f ca="1">'Census Tract'!AD129</f>
        <v>0</v>
      </c>
      <c r="O135" s="29">
        <f ca="1">'Census Tract'!AE129</f>
        <v>0</v>
      </c>
      <c r="P135" s="29">
        <f ca="1">'Census Tract'!AF129</f>
        <v>0</v>
      </c>
      <c r="Q135" s="105">
        <f ca="1">'Census Tract'!AG129</f>
        <v>0</v>
      </c>
    </row>
    <row r="136" spans="1:17" ht="15.75" x14ac:dyDescent="0.25">
      <c r="A136" s="80" t="s">
        <v>268</v>
      </c>
      <c r="B136" s="4" t="str">
        <f>'Census Tract'!A130</f>
        <v>Coos</v>
      </c>
      <c r="C136" s="4" t="str">
        <f>'Census Tract'!B130</f>
        <v>Myrtle Point</v>
      </c>
      <c r="D136" s="4">
        <f>'Census Tract'!C130</f>
        <v>41011001100</v>
      </c>
      <c r="E136" s="171">
        <f>'Census Tract'!D130</f>
        <v>0</v>
      </c>
      <c r="F136" s="29">
        <f ca="1">'Census Tract'!V130</f>
        <v>0.39758469618353165</v>
      </c>
      <c r="G136" s="29">
        <f ca="1">'Census Tract'!W130</f>
        <v>2.0055664213338709</v>
      </c>
      <c r="H136" s="29">
        <f ca="1">'Census Tract'!X130</f>
        <v>9.2929121729925015</v>
      </c>
      <c r="I136" s="105">
        <f ca="1">'Census Tract'!Y130</f>
        <v>20.215030486848292</v>
      </c>
      <c r="J136" s="29">
        <f ca="1">'Census Tract'!Z130</f>
        <v>0.43717260025251137</v>
      </c>
      <c r="K136" s="29">
        <f ca="1">'Census Tract'!AA130</f>
        <v>2.2850099399092816</v>
      </c>
      <c r="L136" s="29">
        <f ca="1">'Census Tract'!AB130</f>
        <v>10.660577645492467</v>
      </c>
      <c r="M136" s="105">
        <f ca="1">'Census Tract'!AC130</f>
        <v>23.213332503564956</v>
      </c>
      <c r="N136" s="29">
        <f ca="1">'Census Tract'!AD130</f>
        <v>0.29856912621796283</v>
      </c>
      <c r="O136" s="29">
        <f ca="1">'Census Tract'!AE130</f>
        <v>1.5467167315163577</v>
      </c>
      <c r="P136" s="29">
        <f ca="1">'Census Tract'!AF130</f>
        <v>7.1272253295989252</v>
      </c>
      <c r="Q136" s="105">
        <f ca="1">'Census Tract'!AG130</f>
        <v>15.490420273443242</v>
      </c>
    </row>
    <row r="137" spans="1:17" ht="15.75" x14ac:dyDescent="0.25">
      <c r="A137" s="80" t="s">
        <v>268</v>
      </c>
      <c r="B137" s="4" t="str">
        <f>'Census Tract'!A131</f>
        <v>Coos</v>
      </c>
      <c r="C137" s="4" t="str">
        <f>'Census Tract'!B131</f>
        <v>North Bend</v>
      </c>
      <c r="D137" s="4">
        <f>'Census Tract'!C131</f>
        <v>41011000300</v>
      </c>
      <c r="E137" s="171">
        <f>'Census Tract'!D131</f>
        <v>1</v>
      </c>
      <c r="F137" s="29">
        <f ca="1">'Census Tract'!V131</f>
        <v>0.28181845011866336</v>
      </c>
      <c r="G137" s="29">
        <f ca="1">'Census Tract'!W131</f>
        <v>1.4005166122461743</v>
      </c>
      <c r="H137" s="29">
        <f ca="1">'Census Tract'!X131</f>
        <v>6.4443151459165833</v>
      </c>
      <c r="I137" s="105">
        <f ca="1">'Census Tract'!Y131</f>
        <v>13.996601424722826</v>
      </c>
      <c r="J137" s="29">
        <f ca="1">'Census Tract'!Z131</f>
        <v>0.17841167260465129</v>
      </c>
      <c r="K137" s="29">
        <f ca="1">'Census Tract'!AA131</f>
        <v>0.84898722343894129</v>
      </c>
      <c r="L137" s="29">
        <f ca="1">'Census Tract'!AB131</f>
        <v>3.8720528101931588</v>
      </c>
      <c r="M137" s="105">
        <f ca="1">'Census Tract'!AC131</f>
        <v>8.3985506290549949</v>
      </c>
      <c r="N137" s="29">
        <f ca="1">'Census Tract'!AD131</f>
        <v>7.4278734158877313E-2</v>
      </c>
      <c r="O137" s="29">
        <f ca="1">'Census Tract'!AE131</f>
        <v>0.35283403841865568</v>
      </c>
      <c r="P137" s="29">
        <f ca="1">'Census Tract'!AF131</f>
        <v>1.5481356768918975</v>
      </c>
      <c r="Q137" s="105">
        <f ca="1">'Census Tract'!AG131</f>
        <v>3.3258652052459059</v>
      </c>
    </row>
    <row r="138" spans="1:17" ht="15.75" x14ac:dyDescent="0.25">
      <c r="A138" s="80" t="s">
        <v>268</v>
      </c>
      <c r="B138" s="4" t="str">
        <f>'Census Tract'!A132</f>
        <v>Coos</v>
      </c>
      <c r="C138" s="4" t="str">
        <f>'Census Tract'!B132</f>
        <v>Coos Bay</v>
      </c>
      <c r="D138" s="4">
        <f>'Census Tract'!C132</f>
        <v>41011000800</v>
      </c>
      <c r="E138" s="171">
        <f>'Census Tract'!D132</f>
        <v>0</v>
      </c>
      <c r="F138" s="29">
        <f ca="1">'Census Tract'!V132</f>
        <v>0</v>
      </c>
      <c r="G138" s="29">
        <f ca="1">'Census Tract'!W132</f>
        <v>0</v>
      </c>
      <c r="H138" s="29">
        <f ca="1">'Census Tract'!X132</f>
        <v>0</v>
      </c>
      <c r="I138" s="105">
        <f ca="1">'Census Tract'!Y132</f>
        <v>0</v>
      </c>
      <c r="J138" s="29">
        <f ca="1">'Census Tract'!Z132</f>
        <v>0</v>
      </c>
      <c r="K138" s="29">
        <f ca="1">'Census Tract'!AA132</f>
        <v>0</v>
      </c>
      <c r="L138" s="29">
        <f ca="1">'Census Tract'!AB132</f>
        <v>0</v>
      </c>
      <c r="M138" s="105">
        <f ca="1">'Census Tract'!AC132</f>
        <v>0</v>
      </c>
      <c r="N138" s="29">
        <f ca="1">'Census Tract'!AD132</f>
        <v>0</v>
      </c>
      <c r="O138" s="29">
        <f ca="1">'Census Tract'!AE132</f>
        <v>0</v>
      </c>
      <c r="P138" s="29">
        <f ca="1">'Census Tract'!AF132</f>
        <v>0</v>
      </c>
      <c r="Q138" s="105">
        <f ca="1">'Census Tract'!AG132</f>
        <v>0</v>
      </c>
    </row>
    <row r="139" spans="1:17" ht="15.75" x14ac:dyDescent="0.25">
      <c r="A139" s="80" t="s">
        <v>268</v>
      </c>
      <c r="B139" s="4" t="str">
        <f>'Census Tract'!A133</f>
        <v>Coos</v>
      </c>
      <c r="C139" s="4" t="str">
        <f>'Census Tract'!B133</f>
        <v>Coquille</v>
      </c>
      <c r="D139" s="4">
        <f>'Census Tract'!C133</f>
        <v>41011000900</v>
      </c>
      <c r="E139" s="171">
        <f>'Census Tract'!D133</f>
        <v>0</v>
      </c>
      <c r="F139" s="29">
        <f ca="1">'Census Tract'!V133</f>
        <v>0.86316213751149284</v>
      </c>
      <c r="G139" s="29">
        <f ca="1">'Census Tract'!W133</f>
        <v>4.3541137668958498</v>
      </c>
      <c r="H139" s="29">
        <f ca="1">'Census Tract'!X133</f>
        <v>20.175047007453287</v>
      </c>
      <c r="I139" s="105">
        <f ca="1">'Census Tract'!Y133</f>
        <v>43.887124158403964</v>
      </c>
      <c r="J139" s="29">
        <f ca="1">'Census Tract'!Z133</f>
        <v>0.51590551968370768</v>
      </c>
      <c r="K139" s="29">
        <f ca="1">'Census Tract'!AA133</f>
        <v>2.6965304775514998</v>
      </c>
      <c r="L139" s="29">
        <f ca="1">'Census Tract'!AB133</f>
        <v>12.580502179572981</v>
      </c>
      <c r="M139" s="105">
        <f ca="1">'Census Tract'!AC133</f>
        <v>27.393954611805711</v>
      </c>
      <c r="N139" s="29">
        <f ca="1">'Census Tract'!AD133</f>
        <v>0.3523401515420197</v>
      </c>
      <c r="O139" s="29">
        <f ca="1">'Census Tract'!AE133</f>
        <v>1.8252738133989412</v>
      </c>
      <c r="P139" s="29">
        <f ca="1">'Census Tract'!AF133</f>
        <v>8.4108081921094566</v>
      </c>
      <c r="Q139" s="105">
        <f ca="1">'Census Tract'!AG133</f>
        <v>18.280178850810458</v>
      </c>
    </row>
    <row r="140" spans="1:17" ht="15.75" x14ac:dyDescent="0.25">
      <c r="A140" s="80" t="s">
        <v>268</v>
      </c>
      <c r="B140" s="4" t="str">
        <f>'Census Tract'!A134</f>
        <v>Coos</v>
      </c>
      <c r="C140" s="4" t="str">
        <f>'Census Tract'!B134</f>
        <v>Coos Bay</v>
      </c>
      <c r="D140" s="4">
        <f>'Census Tract'!C134</f>
        <v>41011000502</v>
      </c>
      <c r="E140" s="171">
        <f>'Census Tract'!D134</f>
        <v>0</v>
      </c>
      <c r="F140" s="29">
        <f ca="1">'Census Tract'!V134</f>
        <v>0.14251586694114993</v>
      </c>
      <c r="G140" s="29">
        <f ca="1">'Census Tract'!W134</f>
        <v>0.71890351914479789</v>
      </c>
      <c r="H140" s="29">
        <f ca="1">'Census Tract'!X134</f>
        <v>3.3310825277103575</v>
      </c>
      <c r="I140" s="105">
        <f ca="1">'Census Tract'!Y134</f>
        <v>7.2461606865900627</v>
      </c>
      <c r="J140" s="29">
        <f ca="1">'Census Tract'!Z134</f>
        <v>0.21588339813027879</v>
      </c>
      <c r="K140" s="29">
        <f ca="1">'Census Tract'!AA134</f>
        <v>1.1283774653401242</v>
      </c>
      <c r="L140" s="29">
        <f ca="1">'Census Tract'!AB134</f>
        <v>5.2643777922296273</v>
      </c>
      <c r="M140" s="105">
        <f ca="1">'Census Tract'!AC134</f>
        <v>11.463145448509543</v>
      </c>
      <c r="N140" s="29">
        <f ca="1">'Census Tract'!AD134</f>
        <v>0.14743860321413571</v>
      </c>
      <c r="O140" s="29">
        <f ca="1">'Census Tract'!AE134</f>
        <v>0.76379549805235403</v>
      </c>
      <c r="P140" s="29">
        <f ca="1">'Census Tract'!AF134</f>
        <v>3.5195472509148242</v>
      </c>
      <c r="Q140" s="105">
        <f ca="1">'Census Tract'!AG134</f>
        <v>7.6494376938662647</v>
      </c>
    </row>
    <row r="141" spans="1:17" ht="15.75" x14ac:dyDescent="0.25">
      <c r="A141" s="80" t="s">
        <v>268</v>
      </c>
      <c r="B141" s="4" t="str">
        <f>'Census Tract'!A135</f>
        <v>Coos</v>
      </c>
      <c r="C141" s="4" t="str">
        <f>'Census Tract'!B135</f>
        <v>Coos Bay</v>
      </c>
      <c r="D141" s="4">
        <f>'Census Tract'!C135</f>
        <v>41011000503</v>
      </c>
      <c r="E141" s="171">
        <f>'Census Tract'!D135</f>
        <v>1</v>
      </c>
      <c r="F141" s="29">
        <f ca="1">'Census Tract'!V135</f>
        <v>0</v>
      </c>
      <c r="G141" s="29">
        <f ca="1">'Census Tract'!W135</f>
        <v>0</v>
      </c>
      <c r="H141" s="29">
        <f ca="1">'Census Tract'!X135</f>
        <v>0</v>
      </c>
      <c r="I141" s="105">
        <f ca="1">'Census Tract'!Y135</f>
        <v>0</v>
      </c>
      <c r="J141" s="29">
        <f ca="1">'Census Tract'!Z135</f>
        <v>0</v>
      </c>
      <c r="K141" s="29">
        <f ca="1">'Census Tract'!AA135</f>
        <v>0</v>
      </c>
      <c r="L141" s="29">
        <f ca="1">'Census Tract'!AB135</f>
        <v>0</v>
      </c>
      <c r="M141" s="105">
        <f ca="1">'Census Tract'!AC135</f>
        <v>0</v>
      </c>
      <c r="N141" s="29">
        <f ca="1">'Census Tract'!AD135</f>
        <v>0</v>
      </c>
      <c r="O141" s="29">
        <f ca="1">'Census Tract'!AE135</f>
        <v>0</v>
      </c>
      <c r="P141" s="29">
        <f ca="1">'Census Tract'!AF135</f>
        <v>0</v>
      </c>
      <c r="Q141" s="105">
        <f ca="1">'Census Tract'!AG135</f>
        <v>0</v>
      </c>
    </row>
    <row r="142" spans="1:17" ht="15.75" x14ac:dyDescent="0.25">
      <c r="A142" s="80" t="s">
        <v>268</v>
      </c>
      <c r="B142" s="4" t="str">
        <f>'Census Tract'!A136</f>
        <v>Coos</v>
      </c>
      <c r="C142" s="4" t="str">
        <f>'Census Tract'!B136</f>
        <v>Coos Bay</v>
      </c>
      <c r="D142" s="4">
        <f>'Census Tract'!C136</f>
        <v>41011000200</v>
      </c>
      <c r="E142" s="171">
        <f>'Census Tract'!D136</f>
        <v>0</v>
      </c>
      <c r="F142" s="29">
        <f ca="1">'Census Tract'!V136</f>
        <v>0</v>
      </c>
      <c r="G142" s="29">
        <f ca="1">'Census Tract'!W136</f>
        <v>0</v>
      </c>
      <c r="H142" s="29">
        <f ca="1">'Census Tract'!X136</f>
        <v>0</v>
      </c>
      <c r="I142" s="105">
        <f ca="1">'Census Tract'!Y136</f>
        <v>0</v>
      </c>
      <c r="J142" s="29">
        <f ca="1">'Census Tract'!Z136</f>
        <v>0</v>
      </c>
      <c r="K142" s="29">
        <f ca="1">'Census Tract'!AA136</f>
        <v>0</v>
      </c>
      <c r="L142" s="29">
        <f ca="1">'Census Tract'!AB136</f>
        <v>0</v>
      </c>
      <c r="M142" s="105">
        <f ca="1">'Census Tract'!AC136</f>
        <v>0</v>
      </c>
      <c r="N142" s="29">
        <f ca="1">'Census Tract'!AD136</f>
        <v>0</v>
      </c>
      <c r="O142" s="29">
        <f ca="1">'Census Tract'!AE136</f>
        <v>0</v>
      </c>
      <c r="P142" s="29">
        <f ca="1">'Census Tract'!AF136</f>
        <v>0</v>
      </c>
      <c r="Q142" s="105">
        <f ca="1">'Census Tract'!AG136</f>
        <v>0</v>
      </c>
    </row>
    <row r="143" spans="1:17" ht="15.75" x14ac:dyDescent="0.25">
      <c r="A143" s="80" t="s">
        <v>268</v>
      </c>
      <c r="B143" s="4" t="str">
        <f>'Census Tract'!A137</f>
        <v>Coos</v>
      </c>
      <c r="C143" s="4" t="str">
        <f>'Census Tract'!B137</f>
        <v>Coos Bay</v>
      </c>
      <c r="D143" s="4">
        <f>'Census Tract'!C137</f>
        <v>41011000504</v>
      </c>
      <c r="E143" s="171">
        <f>'Census Tract'!D137</f>
        <v>1</v>
      </c>
      <c r="F143" s="29">
        <f ca="1">'Census Tract'!V137</f>
        <v>0.24851604775013192</v>
      </c>
      <c r="G143" s="29">
        <f ca="1">'Census Tract'!W137</f>
        <v>1.235017981034499</v>
      </c>
      <c r="H143" s="29">
        <f ca="1">'Census Tract'!X137</f>
        <v>5.6827923432449694</v>
      </c>
      <c r="I143" s="105">
        <f ca="1">'Census Tract'!Y137</f>
        <v>12.342627200388627</v>
      </c>
      <c r="J143" s="29">
        <f ca="1">'Census Tract'!Z137</f>
        <v>0.22352424444644647</v>
      </c>
      <c r="K143" s="29">
        <f ca="1">'Census Tract'!AA137</f>
        <v>1.0636592600327903</v>
      </c>
      <c r="L143" s="29">
        <f ca="1">'Census Tract'!AB137</f>
        <v>4.8511269818822491</v>
      </c>
      <c r="M143" s="105">
        <f ca="1">'Census Tract'!AC137</f>
        <v>10.522179722874284</v>
      </c>
      <c r="N143" s="29">
        <f ca="1">'Census Tract'!AD137</f>
        <v>9.306060354073864E-2</v>
      </c>
      <c r="O143" s="29">
        <f ca="1">'Census Tract'!AE137</f>
        <v>0.44205045948581279</v>
      </c>
      <c r="P143" s="29">
        <f ca="1">'Census Tract'!AF137</f>
        <v>1.9395920257115939</v>
      </c>
      <c r="Q143" s="105">
        <f ca="1">'Census Tract'!AG137</f>
        <v>4.1668322272874434</v>
      </c>
    </row>
    <row r="144" spans="1:17" ht="15.75" x14ac:dyDescent="0.25">
      <c r="A144" s="80" t="s">
        <v>268</v>
      </c>
      <c r="B144" s="4" t="str">
        <f>'Census Tract'!A138</f>
        <v>Coos</v>
      </c>
      <c r="C144" s="4" t="str">
        <f>'Census Tract'!B138</f>
        <v>Coos Bay</v>
      </c>
      <c r="D144" s="4">
        <f>'Census Tract'!C138</f>
        <v>41011000700</v>
      </c>
      <c r="E144" s="171">
        <f>'Census Tract'!D138</f>
        <v>1</v>
      </c>
      <c r="F144" s="29">
        <f ca="1">'Census Tract'!V138</f>
        <v>0.56388729424009743</v>
      </c>
      <c r="G144" s="29">
        <f ca="1">'Census Tract'!W138</f>
        <v>2.8022775751029627</v>
      </c>
      <c r="H144" s="29">
        <f ca="1">'Census Tract'!X138</f>
        <v>12.894356027191598</v>
      </c>
      <c r="I144" s="105">
        <f ca="1">'Census Tract'!Y138</f>
        <v>28.005638745869192</v>
      </c>
      <c r="J144" s="29">
        <f ca="1">'Census Tract'!Z138</f>
        <v>0.35458744514717266</v>
      </c>
      <c r="K144" s="29">
        <f ca="1">'Census Tract'!AA138</f>
        <v>1.6873347249475747</v>
      </c>
      <c r="L144" s="29">
        <f ca="1">'Census Tract'!AB138</f>
        <v>7.695580078349245</v>
      </c>
      <c r="M144" s="105">
        <f ca="1">'Census Tract'!AC138</f>
        <v>16.691848504188911</v>
      </c>
      <c r="N144" s="29">
        <f ca="1">'Census Tract'!AD138</f>
        <v>0.14762658849416377</v>
      </c>
      <c r="O144" s="29">
        <f ca="1">'Census Tract'!AE138</f>
        <v>0.70124627171153353</v>
      </c>
      <c r="P144" s="29">
        <f ca="1">'Census Tract'!AF138</f>
        <v>3.0768697271659065</v>
      </c>
      <c r="Q144" s="105">
        <f ca="1">'Census Tract'!AG138</f>
        <v>6.6100498292244474</v>
      </c>
    </row>
    <row r="145" spans="1:17" ht="15.75" x14ac:dyDescent="0.25">
      <c r="A145" s="80" t="s">
        <v>268</v>
      </c>
      <c r="B145" s="4" t="str">
        <f>'Census Tract'!A139</f>
        <v>Coos</v>
      </c>
      <c r="C145" s="4" t="str">
        <f>'Census Tract'!B139</f>
        <v>Lakeside</v>
      </c>
      <c r="D145" s="4">
        <f>'Census Tract'!C139</f>
        <v>41011000100</v>
      </c>
      <c r="E145" s="171">
        <f>'Census Tract'!D139</f>
        <v>0</v>
      </c>
      <c r="F145" s="29">
        <f ca="1">'Census Tract'!V139</f>
        <v>0.27350753979002373</v>
      </c>
      <c r="G145" s="29">
        <f ca="1">'Census Tract'!W139</f>
        <v>1.3796746782509324</v>
      </c>
      <c r="H145" s="29">
        <f ca="1">'Census Tract'!X139</f>
        <v>6.3928052822904959</v>
      </c>
      <c r="I145" s="105">
        <f ca="1">'Census Tract'!Y139</f>
        <v>13.90637846051785</v>
      </c>
      <c r="J145" s="29">
        <f ca="1">'Census Tract'!Z139</f>
        <v>0.43359779438686474</v>
      </c>
      <c r="K145" s="29">
        <f ca="1">'Census Tract'!AA139</f>
        <v>2.2663251757416951</v>
      </c>
      <c r="L145" s="29">
        <f ca="1">'Census Tract'!AB139</f>
        <v>10.573404992228568</v>
      </c>
      <c r="M145" s="105">
        <f ca="1">'Census Tract'!AC139</f>
        <v>23.023514666978173</v>
      </c>
      <c r="N145" s="29">
        <f ca="1">'Census Tract'!AD139</f>
        <v>0.29612769538929573</v>
      </c>
      <c r="O145" s="29">
        <f ca="1">'Census Tract'!AE139</f>
        <v>1.5340690677763957</v>
      </c>
      <c r="P145" s="29">
        <f ca="1">'Census Tract'!AF139</f>
        <v>7.0689452660740812</v>
      </c>
      <c r="Q145" s="105">
        <f ca="1">'Census Tract'!AG139</f>
        <v>15.36375349418293</v>
      </c>
    </row>
    <row r="146" spans="1:17" ht="15.75" x14ac:dyDescent="0.25">
      <c r="A146" s="80" t="s">
        <v>268</v>
      </c>
      <c r="B146" s="4" t="str">
        <f>'Census Tract'!A140</f>
        <v>Coos</v>
      </c>
      <c r="C146" s="4" t="str">
        <f>'Census Tract'!B140</f>
        <v>North Bend</v>
      </c>
      <c r="D146" s="4">
        <f>'Census Tract'!C140</f>
        <v>41011000400</v>
      </c>
      <c r="E146" s="171">
        <f>'Census Tract'!D140</f>
        <v>1</v>
      </c>
      <c r="F146" s="29">
        <f ca="1">'Census Tract'!V140</f>
        <v>0</v>
      </c>
      <c r="G146" s="29">
        <f ca="1">'Census Tract'!W140</f>
        <v>0</v>
      </c>
      <c r="H146" s="29">
        <f ca="1">'Census Tract'!X140</f>
        <v>0</v>
      </c>
      <c r="I146" s="105">
        <f ca="1">'Census Tract'!Y140</f>
        <v>0</v>
      </c>
      <c r="J146" s="29">
        <f ca="1">'Census Tract'!Z140</f>
        <v>0</v>
      </c>
      <c r="K146" s="29">
        <f ca="1">'Census Tract'!AA140</f>
        <v>0</v>
      </c>
      <c r="L146" s="29">
        <f ca="1">'Census Tract'!AB140</f>
        <v>0</v>
      </c>
      <c r="M146" s="105">
        <f ca="1">'Census Tract'!AC140</f>
        <v>0</v>
      </c>
      <c r="N146" s="29">
        <f ca="1">'Census Tract'!AD140</f>
        <v>0</v>
      </c>
      <c r="O146" s="29">
        <f ca="1">'Census Tract'!AE140</f>
        <v>0</v>
      </c>
      <c r="P146" s="29">
        <f ca="1">'Census Tract'!AF140</f>
        <v>0</v>
      </c>
      <c r="Q146" s="105">
        <f ca="1">'Census Tract'!AG140</f>
        <v>0</v>
      </c>
    </row>
    <row r="147" spans="1:17" ht="15.75" x14ac:dyDescent="0.25">
      <c r="A147" s="80" t="s">
        <v>268</v>
      </c>
      <c r="B147" s="4" t="str">
        <f>'Census Tract'!A141</f>
        <v>Coos</v>
      </c>
      <c r="C147" s="4" t="str">
        <f>'Census Tract'!B141</f>
        <v>Bandon</v>
      </c>
      <c r="D147" s="4">
        <f>'Census Tract'!C141</f>
        <v>41011001000</v>
      </c>
      <c r="E147" s="171">
        <f>'Census Tract'!D141</f>
        <v>0</v>
      </c>
      <c r="F147" s="29">
        <f ca="1">'Census Tract'!V141</f>
        <v>1.0325677906679545</v>
      </c>
      <c r="G147" s="29">
        <f ca="1">'Census Tract'!W141</f>
        <v>5.2086594594641937</v>
      </c>
      <c r="H147" s="29">
        <f ca="1">'Census Tract'!X141</f>
        <v>24.134635672467482</v>
      </c>
      <c r="I147" s="105">
        <f ca="1">'Census Tract'!Y141</f>
        <v>52.500484974539319</v>
      </c>
      <c r="J147" s="29">
        <f ca="1">'Census Tract'!Z141</f>
        <v>0.52915845850269072</v>
      </c>
      <c r="K147" s="29">
        <f ca="1">'Census Tract'!AA141</f>
        <v>2.7658008227581643</v>
      </c>
      <c r="L147" s="29">
        <f ca="1">'Census Tract'!AB141</f>
        <v>12.903678845331825</v>
      </c>
      <c r="M147" s="105">
        <f ca="1">'Census Tract'!AC141</f>
        <v>28.097669518176261</v>
      </c>
      <c r="N147" s="29">
        <f ca="1">'Census Tract'!AD141</f>
        <v>0.36139130973610234</v>
      </c>
      <c r="O147" s="29">
        <f ca="1">'Census Tract'!AE141</f>
        <v>1.8721627131178256</v>
      </c>
      <c r="P147" s="29">
        <f ca="1">'Census Tract'!AF141</f>
        <v>8.62687086664058</v>
      </c>
      <c r="Q147" s="105">
        <f ca="1">'Census Tract'!AG141</f>
        <v>18.749772764165741</v>
      </c>
    </row>
    <row r="148" spans="1:17" ht="15.75" x14ac:dyDescent="0.25">
      <c r="A148" s="80" t="s">
        <v>268</v>
      </c>
      <c r="B148" s="4" t="str">
        <f>'Census Tract'!A142</f>
        <v>Coos</v>
      </c>
      <c r="C148" s="4" t="str">
        <f>'Census Tract'!B142</f>
        <v>Coos Bay</v>
      </c>
      <c r="D148" s="4">
        <f>'Census Tract'!C142</f>
        <v>41011000600</v>
      </c>
      <c r="E148" s="171">
        <f>'Census Tract'!D142</f>
        <v>1</v>
      </c>
      <c r="F148" s="29">
        <f ca="1">'Census Tract'!V142</f>
        <v>0</v>
      </c>
      <c r="G148" s="29">
        <f ca="1">'Census Tract'!W142</f>
        <v>0</v>
      </c>
      <c r="H148" s="29">
        <f ca="1">'Census Tract'!X142</f>
        <v>0</v>
      </c>
      <c r="I148" s="105">
        <f ca="1">'Census Tract'!Y142</f>
        <v>0</v>
      </c>
      <c r="J148" s="29">
        <f ca="1">'Census Tract'!Z142</f>
        <v>0</v>
      </c>
      <c r="K148" s="29">
        <f ca="1">'Census Tract'!AA142</f>
        <v>0</v>
      </c>
      <c r="L148" s="29">
        <f ca="1">'Census Tract'!AB142</f>
        <v>0</v>
      </c>
      <c r="M148" s="105">
        <f ca="1">'Census Tract'!AC142</f>
        <v>0</v>
      </c>
      <c r="N148" s="29">
        <f ca="1">'Census Tract'!AD142</f>
        <v>0</v>
      </c>
      <c r="O148" s="29">
        <f ca="1">'Census Tract'!AE142</f>
        <v>0</v>
      </c>
      <c r="P148" s="29">
        <f ca="1">'Census Tract'!AF142</f>
        <v>0</v>
      </c>
      <c r="Q148" s="105">
        <f ca="1">'Census Tract'!AG142</f>
        <v>0</v>
      </c>
    </row>
    <row r="149" spans="1:17" ht="15.75" x14ac:dyDescent="0.25">
      <c r="A149" s="80" t="s">
        <v>268</v>
      </c>
      <c r="B149" s="4" t="str">
        <f>'Census Tract'!A143</f>
        <v>Crook</v>
      </c>
      <c r="C149" s="4" t="str">
        <f>'Census Tract'!B143</f>
        <v>Prineville</v>
      </c>
      <c r="D149" s="4">
        <f>'Census Tract'!C143</f>
        <v>41013950100</v>
      </c>
      <c r="E149" s="171">
        <f>'Census Tract'!D143</f>
        <v>0</v>
      </c>
      <c r="F149" s="29">
        <f ca="1">'Census Tract'!V143</f>
        <v>0.58696561909993861</v>
      </c>
      <c r="G149" s="29">
        <f ca="1">'Census Tract'!W143</f>
        <v>2.960874871302563</v>
      </c>
      <c r="H149" s="29">
        <f ca="1">'Census Tract'!X143</f>
        <v>13.719391111432408</v>
      </c>
      <c r="I149" s="105">
        <f ca="1">'Census Tract'!Y143</f>
        <v>29.844025684931566</v>
      </c>
      <c r="J149" s="29">
        <f ca="1">'Census Tract'!Z143</f>
        <v>0.62129136932100781</v>
      </c>
      <c r="K149" s="29">
        <f ca="1">'Census Tract'!AA143</f>
        <v>3.247360318689589</v>
      </c>
      <c r="L149" s="29">
        <f ca="1">'Census Tract'!AB143</f>
        <v>15.150365963684138</v>
      </c>
      <c r="M149" s="105">
        <f ca="1">'Census Tract'!AC143</f>
        <v>32.989814845014138</v>
      </c>
      <c r="N149" s="29">
        <f ca="1">'Census Tract'!AD143</f>
        <v>0.42431392351165376</v>
      </c>
      <c r="O149" s="29">
        <f ca="1">'Census Tract'!AE143</f>
        <v>2.1981289667295218</v>
      </c>
      <c r="P149" s="29">
        <f ca="1">'Census Tract'!AF143</f>
        <v>10.12891380184444</v>
      </c>
      <c r="Q149" s="105">
        <f ca="1">'Census Tract'!AG143</f>
        <v>22.014335796631755</v>
      </c>
    </row>
    <row r="150" spans="1:17" ht="15.75" x14ac:dyDescent="0.25">
      <c r="A150" s="80" t="s">
        <v>268</v>
      </c>
      <c r="B150" s="4" t="str">
        <f>'Census Tract'!A144</f>
        <v>Crook</v>
      </c>
      <c r="C150" s="4" t="str">
        <f>'Census Tract'!B144</f>
        <v>Prineville</v>
      </c>
      <c r="D150" s="4">
        <f>'Census Tract'!C144</f>
        <v>41013950300</v>
      </c>
      <c r="E150" s="171">
        <f>'Census Tract'!D144</f>
        <v>0</v>
      </c>
      <c r="F150" s="29">
        <f ca="1">'Census Tract'!V144</f>
        <v>1.213113498113616</v>
      </c>
      <c r="G150" s="29">
        <f ca="1">'Census Tract'!W144</f>
        <v>6.1193997667365814</v>
      </c>
      <c r="H150" s="29">
        <f ca="1">'Census Tract'!X144</f>
        <v>28.354605451507567</v>
      </c>
      <c r="I150" s="105">
        <f ca="1">'Census Tract'!Y144</f>
        <v>61.680257272914872</v>
      </c>
      <c r="J150" s="29">
        <f ca="1">'Census Tract'!Z144</f>
        <v>0.52142006499038018</v>
      </c>
      <c r="K150" s="29">
        <f ca="1">'Census Tract'!AA144</f>
        <v>2.7253538549373406</v>
      </c>
      <c r="L150" s="29">
        <f ca="1">'Census Tract'!AB144</f>
        <v>12.714975928356445</v>
      </c>
      <c r="M150" s="105">
        <f ca="1">'Census Tract'!AC144</f>
        <v>27.686770249692984</v>
      </c>
      <c r="N150" s="29">
        <f ca="1">'Census Tract'!AD144</f>
        <v>0.35610633673466818</v>
      </c>
      <c r="O150" s="29">
        <f ca="1">'Census Tract'!AE144</f>
        <v>1.8447842755999329</v>
      </c>
      <c r="P150" s="29">
        <f ca="1">'Census Tract'!AF144</f>
        <v>8.5007118296389734</v>
      </c>
      <c r="Q150" s="105">
        <f ca="1">'Census Tract'!AG144</f>
        <v>18.475576788302348</v>
      </c>
    </row>
    <row r="151" spans="1:17" ht="15.75" x14ac:dyDescent="0.25">
      <c r="A151" s="80" t="s">
        <v>268</v>
      </c>
      <c r="B151" s="4" t="str">
        <f>'Census Tract'!A145</f>
        <v>Crook</v>
      </c>
      <c r="C151" s="4" t="str">
        <f>'Census Tract'!B145</f>
        <v>Prineville</v>
      </c>
      <c r="D151" s="4">
        <f>'Census Tract'!C145</f>
        <v>41013950400</v>
      </c>
      <c r="E151" s="171">
        <f>'Census Tract'!D145</f>
        <v>0</v>
      </c>
      <c r="F151" s="29">
        <f ca="1">'Census Tract'!V145</f>
        <v>0</v>
      </c>
      <c r="G151" s="29">
        <f ca="1">'Census Tract'!W145</f>
        <v>0</v>
      </c>
      <c r="H151" s="29">
        <f ca="1">'Census Tract'!X145</f>
        <v>0</v>
      </c>
      <c r="I151" s="105">
        <f ca="1">'Census Tract'!Y145</f>
        <v>0</v>
      </c>
      <c r="J151" s="29">
        <f ca="1">'Census Tract'!Z145</f>
        <v>0</v>
      </c>
      <c r="K151" s="29">
        <f ca="1">'Census Tract'!AA145</f>
        <v>0</v>
      </c>
      <c r="L151" s="29">
        <f ca="1">'Census Tract'!AB145</f>
        <v>0</v>
      </c>
      <c r="M151" s="105">
        <f ca="1">'Census Tract'!AC145</f>
        <v>0</v>
      </c>
      <c r="N151" s="29">
        <f ca="1">'Census Tract'!AD145</f>
        <v>0</v>
      </c>
      <c r="O151" s="29">
        <f ca="1">'Census Tract'!AE145</f>
        <v>0</v>
      </c>
      <c r="P151" s="29">
        <f ca="1">'Census Tract'!AF145</f>
        <v>0</v>
      </c>
      <c r="Q151" s="105">
        <f ca="1">'Census Tract'!AG145</f>
        <v>0</v>
      </c>
    </row>
    <row r="152" spans="1:17" ht="15.75" x14ac:dyDescent="0.25">
      <c r="A152" s="80" t="s">
        <v>268</v>
      </c>
      <c r="B152" s="4" t="str">
        <f>'Census Tract'!A146</f>
        <v>Crook</v>
      </c>
      <c r="C152" s="4" t="str">
        <f>'Census Tract'!B146</f>
        <v>Prineville</v>
      </c>
      <c r="D152" s="4">
        <f>'Census Tract'!C146</f>
        <v>41013950200</v>
      </c>
      <c r="E152" s="171">
        <f>'Census Tract'!D146</f>
        <v>0</v>
      </c>
      <c r="F152" s="29">
        <f ca="1">'Census Tract'!V146</f>
        <v>0</v>
      </c>
      <c r="G152" s="29">
        <f ca="1">'Census Tract'!W146</f>
        <v>0</v>
      </c>
      <c r="H152" s="29">
        <f ca="1">'Census Tract'!X146</f>
        <v>0</v>
      </c>
      <c r="I152" s="105">
        <f ca="1">'Census Tract'!Y146</f>
        <v>0</v>
      </c>
      <c r="J152" s="29">
        <f ca="1">'Census Tract'!Z146</f>
        <v>0</v>
      </c>
      <c r="K152" s="29">
        <f ca="1">'Census Tract'!AA146</f>
        <v>0</v>
      </c>
      <c r="L152" s="29">
        <f ca="1">'Census Tract'!AB146</f>
        <v>0</v>
      </c>
      <c r="M152" s="105">
        <f ca="1">'Census Tract'!AC146</f>
        <v>0</v>
      </c>
      <c r="N152" s="29">
        <f ca="1">'Census Tract'!AD146</f>
        <v>0</v>
      </c>
      <c r="O152" s="29">
        <f ca="1">'Census Tract'!AE146</f>
        <v>0</v>
      </c>
      <c r="P152" s="29">
        <f ca="1">'Census Tract'!AF146</f>
        <v>0</v>
      </c>
      <c r="Q152" s="105">
        <f ca="1">'Census Tract'!AG146</f>
        <v>0</v>
      </c>
    </row>
    <row r="153" spans="1:17" ht="15.75" x14ac:dyDescent="0.25">
      <c r="A153" s="80" t="s">
        <v>268</v>
      </c>
      <c r="B153" s="4" t="str">
        <f>'Census Tract'!A147</f>
        <v>Curry</v>
      </c>
      <c r="C153" s="4" t="str">
        <f>'Census Tract'!B147</f>
        <v>Brookings</v>
      </c>
      <c r="D153" s="4">
        <f>'Census Tract'!C147</f>
        <v>41015950302</v>
      </c>
      <c r="E153" s="171">
        <f>'Census Tract'!D147</f>
        <v>1</v>
      </c>
      <c r="F153" s="29">
        <f ca="1">'Census Tract'!V147</f>
        <v>0</v>
      </c>
      <c r="G153" s="29">
        <f ca="1">'Census Tract'!W147</f>
        <v>0</v>
      </c>
      <c r="H153" s="29">
        <f ca="1">'Census Tract'!X147</f>
        <v>0</v>
      </c>
      <c r="I153" s="105">
        <f ca="1">'Census Tract'!Y147</f>
        <v>0</v>
      </c>
      <c r="J153" s="29">
        <f ca="1">'Census Tract'!Z147</f>
        <v>0</v>
      </c>
      <c r="K153" s="29">
        <f ca="1">'Census Tract'!AA147</f>
        <v>0</v>
      </c>
      <c r="L153" s="29">
        <f ca="1">'Census Tract'!AB147</f>
        <v>0</v>
      </c>
      <c r="M153" s="105">
        <f ca="1">'Census Tract'!AC147</f>
        <v>0</v>
      </c>
      <c r="N153" s="29">
        <f ca="1">'Census Tract'!AD147</f>
        <v>0</v>
      </c>
      <c r="O153" s="29">
        <f ca="1">'Census Tract'!AE147</f>
        <v>0</v>
      </c>
      <c r="P153" s="29">
        <f ca="1">'Census Tract'!AF147</f>
        <v>0</v>
      </c>
      <c r="Q153" s="105">
        <f ca="1">'Census Tract'!AG147</f>
        <v>0</v>
      </c>
    </row>
    <row r="154" spans="1:17" ht="15.75" x14ac:dyDescent="0.25">
      <c r="A154" s="80" t="s">
        <v>268</v>
      </c>
      <c r="B154" s="4" t="str">
        <f>'Census Tract'!A148</f>
        <v>Curry</v>
      </c>
      <c r="C154" s="4" t="str">
        <f>'Census Tract'!B148</f>
        <v>Port Orford</v>
      </c>
      <c r="D154" s="4">
        <f>'Census Tract'!C148</f>
        <v>41015950100</v>
      </c>
      <c r="E154" s="171">
        <f>'Census Tract'!D148</f>
        <v>0</v>
      </c>
      <c r="F154" s="29">
        <f ca="1">'Census Tract'!V148</f>
        <v>0.18976506271948268</v>
      </c>
      <c r="G154" s="29">
        <f ca="1">'Census Tract'!W148</f>
        <v>0.95724619530331578</v>
      </c>
      <c r="H154" s="29">
        <f ca="1">'Census Tract'!X148</f>
        <v>4.4354575975442465</v>
      </c>
      <c r="I154" s="105">
        <f ca="1">'Census Tract'!Y148</f>
        <v>9.6485266285053655</v>
      </c>
      <c r="J154" s="29">
        <f ca="1">'Census Tract'!Z148</f>
        <v>0.31959309736772346</v>
      </c>
      <c r="K154" s="29">
        <f ca="1">'Census Tract'!AA148</f>
        <v>1.6704464181649001</v>
      </c>
      <c r="L154" s="29">
        <f ca="1">'Census Tract'!AB148</f>
        <v>7.7933681742271474</v>
      </c>
      <c r="M154" s="105">
        <f ca="1">'Census Tract'!AC148</f>
        <v>16.970004137395748</v>
      </c>
      <c r="N154" s="29">
        <f ca="1">'Census Tract'!AD148</f>
        <v>0.21826764022095269</v>
      </c>
      <c r="O154" s="29">
        <f ca="1">'Census Tract'!AE148</f>
        <v>1.1307204309928718</v>
      </c>
      <c r="P154" s="29">
        <f ca="1">'Census Tract'!AF148</f>
        <v>5.210326579041201</v>
      </c>
      <c r="Q154" s="105">
        <f ca="1">'Census Tract'!AG148</f>
        <v>11.324203282314613</v>
      </c>
    </row>
    <row r="155" spans="1:17" ht="15.75" x14ac:dyDescent="0.25">
      <c r="A155" s="80" t="s">
        <v>268</v>
      </c>
      <c r="B155" s="4" t="str">
        <f>'Census Tract'!A149</f>
        <v>Curry</v>
      </c>
      <c r="C155" s="4" t="str">
        <f>'Census Tract'!B149</f>
        <v>Brookings</v>
      </c>
      <c r="D155" s="4">
        <f>'Census Tract'!C149</f>
        <v>41015950400</v>
      </c>
      <c r="E155" s="171">
        <f>'Census Tract'!D149</f>
        <v>0</v>
      </c>
      <c r="F155" s="29">
        <f ca="1">'Census Tract'!V149</f>
        <v>0.46480916172180997</v>
      </c>
      <c r="G155" s="29">
        <f ca="1">'Census Tract'!W149</f>
        <v>2.3446718548927361</v>
      </c>
      <c r="H155" s="29">
        <f ca="1">'Census Tract'!X149</f>
        <v>10.864177516252106</v>
      </c>
      <c r="I155" s="105">
        <f ca="1">'Census Tract'!Y149</f>
        <v>23.633030810711531</v>
      </c>
      <c r="J155" s="29">
        <f ca="1">'Census Tract'!Z149</f>
        <v>0.55773372609309746</v>
      </c>
      <c r="K155" s="29">
        <f ca="1">'Census Tract'!AA149</f>
        <v>2.9151577825537505</v>
      </c>
      <c r="L155" s="29">
        <f ca="1">'Census Tract'!AB149</f>
        <v>13.600494836801325</v>
      </c>
      <c r="M155" s="105">
        <f ca="1">'Census Tract'!AC149</f>
        <v>29.614981416431817</v>
      </c>
      <c r="N155" s="29">
        <f ca="1">'Census Tract'!AD149</f>
        <v>0.38090692592747444</v>
      </c>
      <c r="O155" s="29">
        <f ca="1">'Census Tract'!AE149</f>
        <v>1.9732620145473065</v>
      </c>
      <c r="P155" s="29">
        <f ca="1">'Census Tract'!AF149</f>
        <v>9.0927334821219148</v>
      </c>
      <c r="Q155" s="105">
        <f ca="1">'Census Tract'!AG149</f>
        <v>19.762285680450589</v>
      </c>
    </row>
    <row r="156" spans="1:17" ht="15.75" x14ac:dyDescent="0.25">
      <c r="A156" s="80" t="s">
        <v>268</v>
      </c>
      <c r="B156" s="4" t="str">
        <f>'Census Tract'!A150</f>
        <v>Curry</v>
      </c>
      <c r="C156" s="4" t="str">
        <f>'Census Tract'!B150</f>
        <v>Brookings</v>
      </c>
      <c r="D156" s="4">
        <f>'Census Tract'!C150</f>
        <v>41015950301</v>
      </c>
      <c r="E156" s="171">
        <f>'Census Tract'!D150</f>
        <v>0</v>
      </c>
      <c r="F156" s="29">
        <f ca="1">'Census Tract'!V150</f>
        <v>0</v>
      </c>
      <c r="G156" s="29">
        <f ca="1">'Census Tract'!W150</f>
        <v>0</v>
      </c>
      <c r="H156" s="29">
        <f ca="1">'Census Tract'!X150</f>
        <v>0</v>
      </c>
      <c r="I156" s="105">
        <f ca="1">'Census Tract'!Y150</f>
        <v>0</v>
      </c>
      <c r="J156" s="29">
        <f ca="1">'Census Tract'!Z150</f>
        <v>0</v>
      </c>
      <c r="K156" s="29">
        <f ca="1">'Census Tract'!AA150</f>
        <v>0</v>
      </c>
      <c r="L156" s="29">
        <f ca="1">'Census Tract'!AB150</f>
        <v>0</v>
      </c>
      <c r="M156" s="105">
        <f ca="1">'Census Tract'!AC150</f>
        <v>0</v>
      </c>
      <c r="N156" s="29">
        <f ca="1">'Census Tract'!AD150</f>
        <v>0</v>
      </c>
      <c r="O156" s="29">
        <f ca="1">'Census Tract'!AE150</f>
        <v>0</v>
      </c>
      <c r="P156" s="29">
        <f ca="1">'Census Tract'!AF150</f>
        <v>0</v>
      </c>
      <c r="Q156" s="105">
        <f ca="1">'Census Tract'!AG150</f>
        <v>0</v>
      </c>
    </row>
    <row r="157" spans="1:17" ht="15.75" x14ac:dyDescent="0.25">
      <c r="A157" s="80" t="s">
        <v>268</v>
      </c>
      <c r="B157" s="4" t="str">
        <f>'Census Tract'!A151</f>
        <v>Curry</v>
      </c>
      <c r="C157" s="4" t="str">
        <f>'Census Tract'!B151</f>
        <v>Gold Beach</v>
      </c>
      <c r="D157" s="4">
        <f>'Census Tract'!C151</f>
        <v>41015950200</v>
      </c>
      <c r="E157" s="171">
        <f>'Census Tract'!D151</f>
        <v>0</v>
      </c>
      <c r="F157" s="29">
        <f ca="1">'Census Tract'!V151</f>
        <v>0</v>
      </c>
      <c r="G157" s="29">
        <f ca="1">'Census Tract'!W151</f>
        <v>0</v>
      </c>
      <c r="H157" s="29">
        <f ca="1">'Census Tract'!X151</f>
        <v>0</v>
      </c>
      <c r="I157" s="105">
        <f ca="1">'Census Tract'!Y151</f>
        <v>0</v>
      </c>
      <c r="J157" s="29">
        <f ca="1">'Census Tract'!Z151</f>
        <v>0</v>
      </c>
      <c r="K157" s="29">
        <f ca="1">'Census Tract'!AA151</f>
        <v>0</v>
      </c>
      <c r="L157" s="29">
        <f ca="1">'Census Tract'!AB151</f>
        <v>0</v>
      </c>
      <c r="M157" s="105">
        <f ca="1">'Census Tract'!AC151</f>
        <v>0</v>
      </c>
      <c r="N157" s="29">
        <f ca="1">'Census Tract'!AD151</f>
        <v>0</v>
      </c>
      <c r="O157" s="29">
        <f ca="1">'Census Tract'!AE151</f>
        <v>0</v>
      </c>
      <c r="P157" s="29">
        <f ca="1">'Census Tract'!AF151</f>
        <v>0</v>
      </c>
      <c r="Q157" s="105">
        <f ca="1">'Census Tract'!AG151</f>
        <v>0</v>
      </c>
    </row>
    <row r="158" spans="1:17" ht="15.75" x14ac:dyDescent="0.25">
      <c r="A158" s="80" t="s">
        <v>268</v>
      </c>
      <c r="B158" s="4" t="str">
        <f>'Census Tract'!A152</f>
        <v>Deschutes</v>
      </c>
      <c r="C158" s="4" t="str">
        <f>'Census Tract'!B152</f>
        <v>Bend</v>
      </c>
      <c r="D158" s="4">
        <f>'Census Tract'!C152</f>
        <v>41017001800</v>
      </c>
      <c r="E158" s="171">
        <f>'Census Tract'!D152</f>
        <v>1</v>
      </c>
      <c r="F158" s="29">
        <f ca="1">'Census Tract'!V152</f>
        <v>0.56163374821515966</v>
      </c>
      <c r="G158" s="29">
        <f ca="1">'Census Tract'!W152</f>
        <v>2.7910784196074374</v>
      </c>
      <c r="H158" s="29">
        <f ca="1">'Census Tract'!X152</f>
        <v>12.842824408965704</v>
      </c>
      <c r="I158" s="105">
        <f ca="1">'Census Tract'!Y152</f>
        <v>27.89371567805712</v>
      </c>
      <c r="J158" s="29">
        <f ca="1">'Census Tract'!Z152</f>
        <v>0.46784177110394332</v>
      </c>
      <c r="K158" s="29">
        <f ca="1">'Census Tract'!AA152</f>
        <v>2.2262651342238389</v>
      </c>
      <c r="L158" s="29">
        <f ca="1">'Census Tract'!AB152</f>
        <v>10.153528735437355</v>
      </c>
      <c r="M158" s="105">
        <f ca="1">'Census Tract'!AC152</f>
        <v>22.023182360439307</v>
      </c>
      <c r="N158" s="29">
        <f ca="1">'Census Tract'!AD152</f>
        <v>0.19477814448415287</v>
      </c>
      <c r="O158" s="29">
        <f ca="1">'Census Tract'!AE152</f>
        <v>0.92522254306379548</v>
      </c>
      <c r="P158" s="29">
        <f ca="1">'Census Tract'!AF152</f>
        <v>4.0596140735212458</v>
      </c>
      <c r="Q158" s="105">
        <f ca="1">'Census Tract'!AG152</f>
        <v>8.7212828923092616</v>
      </c>
    </row>
    <row r="159" spans="1:17" ht="15.75" x14ac:dyDescent="0.25">
      <c r="A159" s="80" t="s">
        <v>268</v>
      </c>
      <c r="B159" s="4" t="str">
        <f>'Census Tract'!A153</f>
        <v>Deschutes</v>
      </c>
      <c r="C159" s="4" t="str">
        <f>'Census Tract'!B153</f>
        <v>Redmond</v>
      </c>
      <c r="D159" s="4">
        <f>'Census Tract'!C153</f>
        <v>41017000700</v>
      </c>
      <c r="E159" s="171">
        <f>'Census Tract'!D153</f>
        <v>0</v>
      </c>
      <c r="F159" s="29">
        <f ca="1">'Census Tract'!V153</f>
        <v>0</v>
      </c>
      <c r="G159" s="29">
        <f ca="1">'Census Tract'!W153</f>
        <v>0</v>
      </c>
      <c r="H159" s="29">
        <f ca="1">'Census Tract'!X153</f>
        <v>0</v>
      </c>
      <c r="I159" s="105">
        <f ca="1">'Census Tract'!Y153</f>
        <v>0</v>
      </c>
      <c r="J159" s="29">
        <f ca="1">'Census Tract'!Z153</f>
        <v>0</v>
      </c>
      <c r="K159" s="29">
        <f ca="1">'Census Tract'!AA153</f>
        <v>0</v>
      </c>
      <c r="L159" s="29">
        <f ca="1">'Census Tract'!AB153</f>
        <v>0</v>
      </c>
      <c r="M159" s="105">
        <f ca="1">'Census Tract'!AC153</f>
        <v>0</v>
      </c>
      <c r="N159" s="29">
        <f ca="1">'Census Tract'!AD153</f>
        <v>0</v>
      </c>
      <c r="O159" s="29">
        <f ca="1">'Census Tract'!AE153</f>
        <v>0</v>
      </c>
      <c r="P159" s="29">
        <f ca="1">'Census Tract'!AF153</f>
        <v>0</v>
      </c>
      <c r="Q159" s="105">
        <f ca="1">'Census Tract'!AG153</f>
        <v>0</v>
      </c>
    </row>
    <row r="160" spans="1:17" ht="15.75" x14ac:dyDescent="0.25">
      <c r="A160" s="80" t="s">
        <v>268</v>
      </c>
      <c r="B160" s="4" t="str">
        <f>'Census Tract'!A154</f>
        <v>Deschutes</v>
      </c>
      <c r="C160" s="4" t="str">
        <f>'Census Tract'!B154</f>
        <v>Bend</v>
      </c>
      <c r="D160" s="4">
        <f>'Census Tract'!C154</f>
        <v>41017001500</v>
      </c>
      <c r="E160" s="171">
        <f>'Census Tract'!D154</f>
        <v>1</v>
      </c>
      <c r="F160" s="29">
        <f ca="1">'Census Tract'!V154</f>
        <v>0</v>
      </c>
      <c r="G160" s="29">
        <f ca="1">'Census Tract'!W154</f>
        <v>0</v>
      </c>
      <c r="H160" s="29">
        <f ca="1">'Census Tract'!X154</f>
        <v>0</v>
      </c>
      <c r="I160" s="105">
        <f ca="1">'Census Tract'!Y154</f>
        <v>0</v>
      </c>
      <c r="J160" s="29">
        <f ca="1">'Census Tract'!Z154</f>
        <v>0</v>
      </c>
      <c r="K160" s="29">
        <f ca="1">'Census Tract'!AA154</f>
        <v>0</v>
      </c>
      <c r="L160" s="29">
        <f ca="1">'Census Tract'!AB154</f>
        <v>0</v>
      </c>
      <c r="M160" s="105">
        <f ca="1">'Census Tract'!AC154</f>
        <v>0</v>
      </c>
      <c r="N160" s="29">
        <f ca="1">'Census Tract'!AD154</f>
        <v>0</v>
      </c>
      <c r="O160" s="29">
        <f ca="1">'Census Tract'!AE154</f>
        <v>0</v>
      </c>
      <c r="P160" s="29">
        <f ca="1">'Census Tract'!AF154</f>
        <v>0</v>
      </c>
      <c r="Q160" s="105">
        <f ca="1">'Census Tract'!AG154</f>
        <v>0</v>
      </c>
    </row>
    <row r="161" spans="1:17" ht="15.75" x14ac:dyDescent="0.25">
      <c r="A161" s="80" t="s">
        <v>268</v>
      </c>
      <c r="B161" s="4" t="str">
        <f>'Census Tract'!A155</f>
        <v>Deschutes</v>
      </c>
      <c r="C161" s="4" t="str">
        <f>'Census Tract'!B155</f>
        <v>La Pine</v>
      </c>
      <c r="D161" s="4">
        <f>'Census Tract'!C155</f>
        <v>41017000200</v>
      </c>
      <c r="E161" s="171">
        <f>'Census Tract'!D155</f>
        <v>0</v>
      </c>
      <c r="F161" s="29">
        <f ca="1">'Census Tract'!V155</f>
        <v>0.53049706804778474</v>
      </c>
      <c r="G161" s="29">
        <f ca="1">'Census Tract'!W155</f>
        <v>2.6760263071131156</v>
      </c>
      <c r="H161" s="29">
        <f ca="1">'Census Tract'!X155</f>
        <v>12.39952822309435</v>
      </c>
      <c r="I161" s="105">
        <f ca="1">'Census Tract'!Y155</f>
        <v>26.972905412886462</v>
      </c>
      <c r="J161" s="29">
        <f ca="1">'Census Tract'!Z155</f>
        <v>0.42363215487131423</v>
      </c>
      <c r="K161" s="29">
        <f ca="1">'Census Tract'!AA155</f>
        <v>2.2142368579069718</v>
      </c>
      <c r="L161" s="29">
        <f ca="1">'Census Tract'!AB155</f>
        <v>10.330390050804631</v>
      </c>
      <c r="M161" s="105">
        <f ca="1">'Census Tract'!AC155</f>
        <v>22.494351348985418</v>
      </c>
      <c r="N161" s="29">
        <f ca="1">'Census Tract'!AD155</f>
        <v>0.28932161403689083</v>
      </c>
      <c r="O161" s="29">
        <f ca="1">'Census Tract'!AE155</f>
        <v>1.4988106335331262</v>
      </c>
      <c r="P161" s="29">
        <f ca="1">'Census Tract'!AF155</f>
        <v>6.9064754353027666</v>
      </c>
      <c r="Q161" s="105">
        <f ca="1">'Census Tract'!AG155</f>
        <v>15.010639085136383</v>
      </c>
    </row>
    <row r="162" spans="1:17" ht="15.75" x14ac:dyDescent="0.25">
      <c r="A162" s="80" t="s">
        <v>268</v>
      </c>
      <c r="B162" s="4" t="str">
        <f>'Census Tract'!A156</f>
        <v>Deschutes</v>
      </c>
      <c r="C162" s="4" t="str">
        <f>'Census Tract'!B156</f>
        <v>Redmond</v>
      </c>
      <c r="D162" s="4">
        <f>'Census Tract'!C156</f>
        <v>41017000800</v>
      </c>
      <c r="E162" s="171">
        <f>'Census Tract'!D156</f>
        <v>1</v>
      </c>
      <c r="F162" s="29">
        <f ca="1">'Census Tract'!V156</f>
        <v>0</v>
      </c>
      <c r="G162" s="29">
        <f ca="1">'Census Tract'!W156</f>
        <v>0</v>
      </c>
      <c r="H162" s="29">
        <f ca="1">'Census Tract'!X156</f>
        <v>0</v>
      </c>
      <c r="I162" s="105">
        <f ca="1">'Census Tract'!Y156</f>
        <v>0</v>
      </c>
      <c r="J162" s="29">
        <f ca="1">'Census Tract'!Z156</f>
        <v>0</v>
      </c>
      <c r="K162" s="29">
        <f ca="1">'Census Tract'!AA156</f>
        <v>0</v>
      </c>
      <c r="L162" s="29">
        <f ca="1">'Census Tract'!AB156</f>
        <v>0</v>
      </c>
      <c r="M162" s="105">
        <f ca="1">'Census Tract'!AC156</f>
        <v>0</v>
      </c>
      <c r="N162" s="29">
        <f ca="1">'Census Tract'!AD156</f>
        <v>0</v>
      </c>
      <c r="O162" s="29">
        <f ca="1">'Census Tract'!AE156</f>
        <v>0</v>
      </c>
      <c r="P162" s="29">
        <f ca="1">'Census Tract'!AF156</f>
        <v>0</v>
      </c>
      <c r="Q162" s="105">
        <f ca="1">'Census Tract'!AG156</f>
        <v>0</v>
      </c>
    </row>
    <row r="163" spans="1:17" ht="15.75" x14ac:dyDescent="0.25">
      <c r="A163" s="80" t="s">
        <v>268</v>
      </c>
      <c r="B163" s="4" t="str">
        <f>'Census Tract'!A157</f>
        <v>Deschutes</v>
      </c>
      <c r="C163" s="4" t="str">
        <f>'Census Tract'!B157</f>
        <v>Bend</v>
      </c>
      <c r="D163" s="4">
        <f>'Census Tract'!C157</f>
        <v>41017002000</v>
      </c>
      <c r="E163" s="171">
        <f>'Census Tract'!D157</f>
        <v>1</v>
      </c>
      <c r="F163" s="29">
        <f ca="1">'Census Tract'!V157</f>
        <v>0</v>
      </c>
      <c r="G163" s="29">
        <f ca="1">'Census Tract'!W157</f>
        <v>0</v>
      </c>
      <c r="H163" s="29">
        <f ca="1">'Census Tract'!X157</f>
        <v>0</v>
      </c>
      <c r="I163" s="105">
        <f ca="1">'Census Tract'!Y157</f>
        <v>0</v>
      </c>
      <c r="J163" s="29">
        <f ca="1">'Census Tract'!Z157</f>
        <v>0</v>
      </c>
      <c r="K163" s="29">
        <f ca="1">'Census Tract'!AA157</f>
        <v>0</v>
      </c>
      <c r="L163" s="29">
        <f ca="1">'Census Tract'!AB157</f>
        <v>0</v>
      </c>
      <c r="M163" s="105">
        <f ca="1">'Census Tract'!AC157</f>
        <v>0</v>
      </c>
      <c r="N163" s="29">
        <f ca="1">'Census Tract'!AD157</f>
        <v>0</v>
      </c>
      <c r="O163" s="29">
        <f ca="1">'Census Tract'!AE157</f>
        <v>0</v>
      </c>
      <c r="P163" s="29">
        <f ca="1">'Census Tract'!AF157</f>
        <v>0</v>
      </c>
      <c r="Q163" s="105">
        <f ca="1">'Census Tract'!AG157</f>
        <v>0</v>
      </c>
    </row>
    <row r="164" spans="1:17" ht="15.75" x14ac:dyDescent="0.25">
      <c r="A164" s="80" t="s">
        <v>268</v>
      </c>
      <c r="B164" s="4" t="str">
        <f>'Census Tract'!A158</f>
        <v>Deschutes</v>
      </c>
      <c r="C164" s="4" t="str">
        <f>'Census Tract'!B158</f>
        <v>Bend</v>
      </c>
      <c r="D164" s="4">
        <f>'Census Tract'!C158</f>
        <v>41017001400</v>
      </c>
      <c r="E164" s="171">
        <f>'Census Tract'!D158</f>
        <v>1</v>
      </c>
      <c r="F164" s="29">
        <f ca="1">'Census Tract'!V158</f>
        <v>0</v>
      </c>
      <c r="G164" s="29">
        <f ca="1">'Census Tract'!W158</f>
        <v>0</v>
      </c>
      <c r="H164" s="29">
        <f ca="1">'Census Tract'!X158</f>
        <v>0</v>
      </c>
      <c r="I164" s="105">
        <f ca="1">'Census Tract'!Y158</f>
        <v>0</v>
      </c>
      <c r="J164" s="29">
        <f ca="1">'Census Tract'!Z158</f>
        <v>0</v>
      </c>
      <c r="K164" s="29">
        <f ca="1">'Census Tract'!AA158</f>
        <v>0</v>
      </c>
      <c r="L164" s="29">
        <f ca="1">'Census Tract'!AB158</f>
        <v>0</v>
      </c>
      <c r="M164" s="105">
        <f ca="1">'Census Tract'!AC158</f>
        <v>0</v>
      </c>
      <c r="N164" s="29">
        <f ca="1">'Census Tract'!AD158</f>
        <v>0</v>
      </c>
      <c r="O164" s="29">
        <f ca="1">'Census Tract'!AE158</f>
        <v>0</v>
      </c>
      <c r="P164" s="29">
        <f ca="1">'Census Tract'!AF158</f>
        <v>0</v>
      </c>
      <c r="Q164" s="105">
        <f ca="1">'Census Tract'!AG158</f>
        <v>0</v>
      </c>
    </row>
    <row r="165" spans="1:17" ht="15.75" x14ac:dyDescent="0.25">
      <c r="A165" s="80" t="s">
        <v>268</v>
      </c>
      <c r="B165" s="4" t="str">
        <f>'Census Tract'!A159</f>
        <v>Deschutes</v>
      </c>
      <c r="C165" s="4" t="str">
        <f>'Census Tract'!B159</f>
        <v>Redmond</v>
      </c>
      <c r="D165" s="4">
        <f>'Census Tract'!C159</f>
        <v>41017001001</v>
      </c>
      <c r="E165" s="171">
        <f>'Census Tract'!D159</f>
        <v>0</v>
      </c>
      <c r="F165" s="29">
        <f ca="1">'Census Tract'!V159</f>
        <v>0</v>
      </c>
      <c r="G165" s="29">
        <f ca="1">'Census Tract'!W159</f>
        <v>0</v>
      </c>
      <c r="H165" s="29">
        <f ca="1">'Census Tract'!X159</f>
        <v>0</v>
      </c>
      <c r="I165" s="105">
        <f ca="1">'Census Tract'!Y159</f>
        <v>0</v>
      </c>
      <c r="J165" s="29">
        <f ca="1">'Census Tract'!Z159</f>
        <v>0</v>
      </c>
      <c r="K165" s="29">
        <f ca="1">'Census Tract'!AA159</f>
        <v>0</v>
      </c>
      <c r="L165" s="29">
        <f ca="1">'Census Tract'!AB159</f>
        <v>0</v>
      </c>
      <c r="M165" s="105">
        <f ca="1">'Census Tract'!AC159</f>
        <v>0</v>
      </c>
      <c r="N165" s="29">
        <f ca="1">'Census Tract'!AD159</f>
        <v>0</v>
      </c>
      <c r="O165" s="29">
        <f ca="1">'Census Tract'!AE159</f>
        <v>0</v>
      </c>
      <c r="P165" s="29">
        <f ca="1">'Census Tract'!AF159</f>
        <v>0</v>
      </c>
      <c r="Q165" s="105">
        <f ca="1">'Census Tract'!AG159</f>
        <v>0</v>
      </c>
    </row>
    <row r="166" spans="1:17" ht="15.75" x14ac:dyDescent="0.25">
      <c r="A166" s="80" t="s">
        <v>268</v>
      </c>
      <c r="B166" s="4" t="str">
        <f>'Census Tract'!A160</f>
        <v>Deschutes</v>
      </c>
      <c r="C166" s="4" t="str">
        <f>'Census Tract'!B160</f>
        <v>Bend</v>
      </c>
      <c r="D166" s="4">
        <f>'Census Tract'!C160</f>
        <v>41017000401</v>
      </c>
      <c r="E166" s="171">
        <f>'Census Tract'!D160</f>
        <v>0</v>
      </c>
      <c r="F166" s="29">
        <f ca="1">'Census Tract'!V160</f>
        <v>0</v>
      </c>
      <c r="G166" s="29">
        <f ca="1">'Census Tract'!W160</f>
        <v>0</v>
      </c>
      <c r="H166" s="29">
        <f ca="1">'Census Tract'!X160</f>
        <v>0</v>
      </c>
      <c r="I166" s="105">
        <f ca="1">'Census Tract'!Y160</f>
        <v>0</v>
      </c>
      <c r="J166" s="29">
        <f ca="1">'Census Tract'!Z160</f>
        <v>0</v>
      </c>
      <c r="K166" s="29">
        <f ca="1">'Census Tract'!AA160</f>
        <v>0</v>
      </c>
      <c r="L166" s="29">
        <f ca="1">'Census Tract'!AB160</f>
        <v>0</v>
      </c>
      <c r="M166" s="105">
        <f ca="1">'Census Tract'!AC160</f>
        <v>0</v>
      </c>
      <c r="N166" s="29">
        <f ca="1">'Census Tract'!AD160</f>
        <v>0</v>
      </c>
      <c r="O166" s="29">
        <f ca="1">'Census Tract'!AE160</f>
        <v>0</v>
      </c>
      <c r="P166" s="29">
        <f ca="1">'Census Tract'!AF160</f>
        <v>0</v>
      </c>
      <c r="Q166" s="105">
        <f ca="1">'Census Tract'!AG160</f>
        <v>0</v>
      </c>
    </row>
    <row r="167" spans="1:17" ht="15.75" x14ac:dyDescent="0.25">
      <c r="A167" s="80" t="s">
        <v>268</v>
      </c>
      <c r="B167" s="4" t="str">
        <f>'Census Tract'!A161</f>
        <v>Deschutes</v>
      </c>
      <c r="C167" s="4" t="str">
        <f>'Census Tract'!B161</f>
        <v>Bend</v>
      </c>
      <c r="D167" s="4">
        <f>'Census Tract'!C161</f>
        <v>41017001200</v>
      </c>
      <c r="E167" s="171">
        <f>'Census Tract'!D161</f>
        <v>0</v>
      </c>
      <c r="F167" s="29">
        <f ca="1">'Census Tract'!V161</f>
        <v>0</v>
      </c>
      <c r="G167" s="29">
        <f ca="1">'Census Tract'!W161</f>
        <v>0</v>
      </c>
      <c r="H167" s="29">
        <f ca="1">'Census Tract'!X161</f>
        <v>0</v>
      </c>
      <c r="I167" s="105">
        <f ca="1">'Census Tract'!Y161</f>
        <v>0</v>
      </c>
      <c r="J167" s="29">
        <f ca="1">'Census Tract'!Z161</f>
        <v>0</v>
      </c>
      <c r="K167" s="29">
        <f ca="1">'Census Tract'!AA161</f>
        <v>0</v>
      </c>
      <c r="L167" s="29">
        <f ca="1">'Census Tract'!AB161</f>
        <v>0</v>
      </c>
      <c r="M167" s="105">
        <f ca="1">'Census Tract'!AC161</f>
        <v>0</v>
      </c>
      <c r="N167" s="29">
        <f ca="1">'Census Tract'!AD161</f>
        <v>0</v>
      </c>
      <c r="O167" s="29">
        <f ca="1">'Census Tract'!AE161</f>
        <v>0</v>
      </c>
      <c r="P167" s="29">
        <f ca="1">'Census Tract'!AF161</f>
        <v>0</v>
      </c>
      <c r="Q167" s="105">
        <f ca="1">'Census Tract'!AG161</f>
        <v>0</v>
      </c>
    </row>
    <row r="168" spans="1:17" ht="15.75" x14ac:dyDescent="0.25">
      <c r="A168" s="80" t="s">
        <v>268</v>
      </c>
      <c r="B168" s="4" t="str">
        <f>'Census Tract'!A162</f>
        <v>Deschutes</v>
      </c>
      <c r="C168" s="4" t="str">
        <f>'Census Tract'!B162</f>
        <v>Redmond</v>
      </c>
      <c r="D168" s="4">
        <f>'Census Tract'!C162</f>
        <v>41017000900</v>
      </c>
      <c r="E168" s="171">
        <f>'Census Tract'!D162</f>
        <v>1</v>
      </c>
      <c r="F168" s="29">
        <f ca="1">'Census Tract'!V162</f>
        <v>0</v>
      </c>
      <c r="G168" s="29">
        <f ca="1">'Census Tract'!W162</f>
        <v>0</v>
      </c>
      <c r="H168" s="29">
        <f ca="1">'Census Tract'!X162</f>
        <v>0</v>
      </c>
      <c r="I168" s="105">
        <f ca="1">'Census Tract'!Y162</f>
        <v>0</v>
      </c>
      <c r="J168" s="29">
        <f ca="1">'Census Tract'!Z162</f>
        <v>0</v>
      </c>
      <c r="K168" s="29">
        <f ca="1">'Census Tract'!AA162</f>
        <v>0</v>
      </c>
      <c r="L168" s="29">
        <f ca="1">'Census Tract'!AB162</f>
        <v>0</v>
      </c>
      <c r="M168" s="105">
        <f ca="1">'Census Tract'!AC162</f>
        <v>0</v>
      </c>
      <c r="N168" s="29">
        <f ca="1">'Census Tract'!AD162</f>
        <v>0</v>
      </c>
      <c r="O168" s="29">
        <f ca="1">'Census Tract'!AE162</f>
        <v>0</v>
      </c>
      <c r="P168" s="29">
        <f ca="1">'Census Tract'!AF162</f>
        <v>0</v>
      </c>
      <c r="Q168" s="105">
        <f ca="1">'Census Tract'!AG162</f>
        <v>0</v>
      </c>
    </row>
    <row r="169" spans="1:17" ht="15.75" x14ac:dyDescent="0.25">
      <c r="A169" s="80" t="s">
        <v>268</v>
      </c>
      <c r="B169" s="4" t="str">
        <f>'Census Tract'!A163</f>
        <v>Deschutes</v>
      </c>
      <c r="C169" s="4" t="str">
        <f>'Census Tract'!B163</f>
        <v>Bend</v>
      </c>
      <c r="D169" s="4">
        <f>'Census Tract'!C163</f>
        <v>41017001700</v>
      </c>
      <c r="E169" s="171">
        <f>'Census Tract'!D163</f>
        <v>1</v>
      </c>
      <c r="F169" s="29">
        <f ca="1">'Census Tract'!V163</f>
        <v>0</v>
      </c>
      <c r="G169" s="29">
        <f ca="1">'Census Tract'!W163</f>
        <v>0</v>
      </c>
      <c r="H169" s="29">
        <f ca="1">'Census Tract'!X163</f>
        <v>0</v>
      </c>
      <c r="I169" s="105">
        <f ca="1">'Census Tract'!Y163</f>
        <v>0</v>
      </c>
      <c r="J169" s="29">
        <f ca="1">'Census Tract'!Z163</f>
        <v>0</v>
      </c>
      <c r="K169" s="29">
        <f ca="1">'Census Tract'!AA163</f>
        <v>0</v>
      </c>
      <c r="L169" s="29">
        <f ca="1">'Census Tract'!AB163</f>
        <v>0</v>
      </c>
      <c r="M169" s="105">
        <f ca="1">'Census Tract'!AC163</f>
        <v>0</v>
      </c>
      <c r="N169" s="29">
        <f ca="1">'Census Tract'!AD163</f>
        <v>0</v>
      </c>
      <c r="O169" s="29">
        <f ca="1">'Census Tract'!AE163</f>
        <v>0</v>
      </c>
      <c r="P169" s="29">
        <f ca="1">'Census Tract'!AF163</f>
        <v>0</v>
      </c>
      <c r="Q169" s="105">
        <f ca="1">'Census Tract'!AG163</f>
        <v>0</v>
      </c>
    </row>
    <row r="170" spans="1:17" ht="15.75" x14ac:dyDescent="0.25">
      <c r="A170" s="80" t="s">
        <v>268</v>
      </c>
      <c r="B170" s="4" t="str">
        <f>'Census Tract'!A164</f>
        <v>Deschutes</v>
      </c>
      <c r="C170" s="4" t="str">
        <f>'Census Tract'!B164</f>
        <v>Bend</v>
      </c>
      <c r="D170" s="4">
        <f>'Census Tract'!C164</f>
        <v>41017001100</v>
      </c>
      <c r="E170" s="171">
        <f>'Census Tract'!D164</f>
        <v>1</v>
      </c>
      <c r="F170" s="29">
        <f ca="1">'Census Tract'!V164</f>
        <v>0</v>
      </c>
      <c r="G170" s="29">
        <f ca="1">'Census Tract'!W164</f>
        <v>0</v>
      </c>
      <c r="H170" s="29">
        <f ca="1">'Census Tract'!X164</f>
        <v>0</v>
      </c>
      <c r="I170" s="105">
        <f ca="1">'Census Tract'!Y164</f>
        <v>0</v>
      </c>
      <c r="J170" s="29">
        <f ca="1">'Census Tract'!Z164</f>
        <v>0</v>
      </c>
      <c r="K170" s="29">
        <f ca="1">'Census Tract'!AA164</f>
        <v>0</v>
      </c>
      <c r="L170" s="29">
        <f ca="1">'Census Tract'!AB164</f>
        <v>0</v>
      </c>
      <c r="M170" s="105">
        <f ca="1">'Census Tract'!AC164</f>
        <v>0</v>
      </c>
      <c r="N170" s="29">
        <f ca="1">'Census Tract'!AD164</f>
        <v>0</v>
      </c>
      <c r="O170" s="29">
        <f ca="1">'Census Tract'!AE164</f>
        <v>0</v>
      </c>
      <c r="P170" s="29">
        <f ca="1">'Census Tract'!AF164</f>
        <v>0</v>
      </c>
      <c r="Q170" s="105">
        <f ca="1">'Census Tract'!AG164</f>
        <v>0</v>
      </c>
    </row>
    <row r="171" spans="1:17" ht="15.75" x14ac:dyDescent="0.25">
      <c r="A171" s="80" t="s">
        <v>268</v>
      </c>
      <c r="B171" s="4" t="str">
        <f>'Census Tract'!A165</f>
        <v>Deschutes</v>
      </c>
      <c r="C171" s="4" t="str">
        <f>'Census Tract'!B165</f>
        <v>Bend</v>
      </c>
      <c r="D171" s="4">
        <f>'Census Tract'!C165</f>
        <v>41017000100</v>
      </c>
      <c r="E171" s="171">
        <f>'Census Tract'!D165</f>
        <v>0</v>
      </c>
      <c r="F171" s="29">
        <f ca="1">'Census Tract'!V165</f>
        <v>0</v>
      </c>
      <c r="G171" s="29">
        <f ca="1">'Census Tract'!W165</f>
        <v>0</v>
      </c>
      <c r="H171" s="29">
        <f ca="1">'Census Tract'!X165</f>
        <v>0</v>
      </c>
      <c r="I171" s="105">
        <f ca="1">'Census Tract'!Y165</f>
        <v>0</v>
      </c>
      <c r="J171" s="29">
        <f ca="1">'Census Tract'!Z165</f>
        <v>0</v>
      </c>
      <c r="K171" s="29">
        <f ca="1">'Census Tract'!AA165</f>
        <v>0</v>
      </c>
      <c r="L171" s="29">
        <f ca="1">'Census Tract'!AB165</f>
        <v>0</v>
      </c>
      <c r="M171" s="105">
        <f ca="1">'Census Tract'!AC165</f>
        <v>0</v>
      </c>
      <c r="N171" s="29">
        <f ca="1">'Census Tract'!AD165</f>
        <v>0</v>
      </c>
      <c r="O171" s="29">
        <f ca="1">'Census Tract'!AE165</f>
        <v>0</v>
      </c>
      <c r="P171" s="29">
        <f ca="1">'Census Tract'!AF165</f>
        <v>0</v>
      </c>
      <c r="Q171" s="105">
        <f ca="1">'Census Tract'!AG165</f>
        <v>0</v>
      </c>
    </row>
    <row r="172" spans="1:17" ht="15.75" x14ac:dyDescent="0.25">
      <c r="A172" s="80" t="s">
        <v>268</v>
      </c>
      <c r="B172" s="4" t="str">
        <f>'Census Tract'!A166</f>
        <v>Deschutes</v>
      </c>
      <c r="C172" s="4" t="str">
        <f>'Census Tract'!B166</f>
        <v>Bend</v>
      </c>
      <c r="D172" s="4">
        <f>'Census Tract'!C166</f>
        <v>41017001902</v>
      </c>
      <c r="E172" s="171">
        <f>'Census Tract'!D166</f>
        <v>1</v>
      </c>
      <c r="F172" s="29">
        <f ca="1">'Census Tract'!V166</f>
        <v>0</v>
      </c>
      <c r="G172" s="29">
        <f ca="1">'Census Tract'!W166</f>
        <v>0</v>
      </c>
      <c r="H172" s="29">
        <f ca="1">'Census Tract'!X166</f>
        <v>0</v>
      </c>
      <c r="I172" s="105">
        <f ca="1">'Census Tract'!Y166</f>
        <v>0</v>
      </c>
      <c r="J172" s="29">
        <f ca="1">'Census Tract'!Z166</f>
        <v>0</v>
      </c>
      <c r="K172" s="29">
        <f ca="1">'Census Tract'!AA166</f>
        <v>0</v>
      </c>
      <c r="L172" s="29">
        <f ca="1">'Census Tract'!AB166</f>
        <v>0</v>
      </c>
      <c r="M172" s="105">
        <f ca="1">'Census Tract'!AC166</f>
        <v>0</v>
      </c>
      <c r="N172" s="29">
        <f ca="1">'Census Tract'!AD166</f>
        <v>0</v>
      </c>
      <c r="O172" s="29">
        <f ca="1">'Census Tract'!AE166</f>
        <v>0</v>
      </c>
      <c r="P172" s="29">
        <f ca="1">'Census Tract'!AF166</f>
        <v>0</v>
      </c>
      <c r="Q172" s="105">
        <f ca="1">'Census Tract'!AG166</f>
        <v>0</v>
      </c>
    </row>
    <row r="173" spans="1:17" ht="15.75" x14ac:dyDescent="0.25">
      <c r="A173" s="80" t="s">
        <v>268</v>
      </c>
      <c r="B173" s="4" t="str">
        <f>'Census Tract'!A167</f>
        <v>Deschutes</v>
      </c>
      <c r="C173" s="4" t="str">
        <f>'Census Tract'!B167</f>
        <v>Undefined</v>
      </c>
      <c r="D173" s="4">
        <f>'Census Tract'!C167</f>
        <v>41017000600</v>
      </c>
      <c r="E173" s="171">
        <f>'Census Tract'!D167</f>
        <v>0</v>
      </c>
      <c r="F173" s="29">
        <f ca="1">'Census Tract'!V167</f>
        <v>0</v>
      </c>
      <c r="G173" s="29">
        <f ca="1">'Census Tract'!W167</f>
        <v>0</v>
      </c>
      <c r="H173" s="29">
        <f ca="1">'Census Tract'!X167</f>
        <v>0</v>
      </c>
      <c r="I173" s="105">
        <f ca="1">'Census Tract'!Y167</f>
        <v>0</v>
      </c>
      <c r="J173" s="29">
        <f ca="1">'Census Tract'!Z167</f>
        <v>0</v>
      </c>
      <c r="K173" s="29">
        <f ca="1">'Census Tract'!AA167</f>
        <v>0</v>
      </c>
      <c r="L173" s="29">
        <f ca="1">'Census Tract'!AB167</f>
        <v>0</v>
      </c>
      <c r="M173" s="105">
        <f ca="1">'Census Tract'!AC167</f>
        <v>0</v>
      </c>
      <c r="N173" s="29">
        <f ca="1">'Census Tract'!AD167</f>
        <v>0</v>
      </c>
      <c r="O173" s="29">
        <f ca="1">'Census Tract'!AE167</f>
        <v>0</v>
      </c>
      <c r="P173" s="29">
        <f ca="1">'Census Tract'!AF167</f>
        <v>0</v>
      </c>
      <c r="Q173" s="105">
        <f ca="1">'Census Tract'!AG167</f>
        <v>0</v>
      </c>
    </row>
    <row r="174" spans="1:17" ht="15.75" x14ac:dyDescent="0.25">
      <c r="A174" s="80" t="s">
        <v>268</v>
      </c>
      <c r="B174" s="4" t="str">
        <f>'Census Tract'!A168</f>
        <v>Deschutes</v>
      </c>
      <c r="C174" s="4" t="str">
        <f>'Census Tract'!B168</f>
        <v>Undefined</v>
      </c>
      <c r="D174" s="4">
        <f>'Census Tract'!C168</f>
        <v>41017001901</v>
      </c>
      <c r="E174" s="171">
        <f>'Census Tract'!D168</f>
        <v>0</v>
      </c>
      <c r="F174" s="29">
        <f ca="1">'Census Tract'!V168</f>
        <v>0</v>
      </c>
      <c r="G174" s="29">
        <f ca="1">'Census Tract'!W168</f>
        <v>0</v>
      </c>
      <c r="H174" s="29">
        <f ca="1">'Census Tract'!X168</f>
        <v>0</v>
      </c>
      <c r="I174" s="105">
        <f ca="1">'Census Tract'!Y168</f>
        <v>0</v>
      </c>
      <c r="J174" s="29">
        <f ca="1">'Census Tract'!Z168</f>
        <v>0</v>
      </c>
      <c r="K174" s="29">
        <f ca="1">'Census Tract'!AA168</f>
        <v>0</v>
      </c>
      <c r="L174" s="29">
        <f ca="1">'Census Tract'!AB168</f>
        <v>0</v>
      </c>
      <c r="M174" s="105">
        <f ca="1">'Census Tract'!AC168</f>
        <v>0</v>
      </c>
      <c r="N174" s="29">
        <f ca="1">'Census Tract'!AD168</f>
        <v>0</v>
      </c>
      <c r="O174" s="29">
        <f ca="1">'Census Tract'!AE168</f>
        <v>0</v>
      </c>
      <c r="P174" s="29">
        <f ca="1">'Census Tract'!AF168</f>
        <v>0</v>
      </c>
      <c r="Q174" s="105">
        <f ca="1">'Census Tract'!AG168</f>
        <v>0</v>
      </c>
    </row>
    <row r="175" spans="1:17" ht="15.75" x14ac:dyDescent="0.25">
      <c r="A175" s="80" t="s">
        <v>268</v>
      </c>
      <c r="B175" s="4" t="str">
        <f>'Census Tract'!A169</f>
        <v>Deschutes</v>
      </c>
      <c r="C175" s="4" t="str">
        <f>'Census Tract'!B169</f>
        <v>Sisters</v>
      </c>
      <c r="D175" s="4">
        <f>'Census Tract'!C169</f>
        <v>41017000500</v>
      </c>
      <c r="E175" s="171">
        <f>'Census Tract'!D169</f>
        <v>0</v>
      </c>
      <c r="F175" s="29">
        <f ca="1">'Census Tract'!V169</f>
        <v>0</v>
      </c>
      <c r="G175" s="29">
        <f ca="1">'Census Tract'!W169</f>
        <v>0</v>
      </c>
      <c r="H175" s="29">
        <f ca="1">'Census Tract'!X169</f>
        <v>0</v>
      </c>
      <c r="I175" s="105">
        <f ca="1">'Census Tract'!Y169</f>
        <v>0</v>
      </c>
      <c r="J175" s="29">
        <f ca="1">'Census Tract'!Z169</f>
        <v>0</v>
      </c>
      <c r="K175" s="29">
        <f ca="1">'Census Tract'!AA169</f>
        <v>0</v>
      </c>
      <c r="L175" s="29">
        <f ca="1">'Census Tract'!AB169</f>
        <v>0</v>
      </c>
      <c r="M175" s="105">
        <f ca="1">'Census Tract'!AC169</f>
        <v>0</v>
      </c>
      <c r="N175" s="29">
        <f ca="1">'Census Tract'!AD169</f>
        <v>0</v>
      </c>
      <c r="O175" s="29">
        <f ca="1">'Census Tract'!AE169</f>
        <v>0</v>
      </c>
      <c r="P175" s="29">
        <f ca="1">'Census Tract'!AF169</f>
        <v>0</v>
      </c>
      <c r="Q175" s="105">
        <f ca="1">'Census Tract'!AG169</f>
        <v>0</v>
      </c>
    </row>
    <row r="176" spans="1:17" ht="15.75" x14ac:dyDescent="0.25">
      <c r="A176" s="80" t="s">
        <v>268</v>
      </c>
      <c r="B176" s="4" t="str">
        <f>'Census Tract'!A170</f>
        <v>Deschutes</v>
      </c>
      <c r="C176" s="4" t="str">
        <f>'Census Tract'!B170</f>
        <v>Undefined</v>
      </c>
      <c r="D176" s="4">
        <f>'Census Tract'!C170</f>
        <v>41017001002</v>
      </c>
      <c r="E176" s="171">
        <f>'Census Tract'!D170</f>
        <v>0</v>
      </c>
      <c r="F176" s="29">
        <f ca="1">'Census Tract'!V170</f>
        <v>0</v>
      </c>
      <c r="G176" s="29">
        <f ca="1">'Census Tract'!W170</f>
        <v>0</v>
      </c>
      <c r="H176" s="29">
        <f ca="1">'Census Tract'!X170</f>
        <v>0</v>
      </c>
      <c r="I176" s="105">
        <f ca="1">'Census Tract'!Y170</f>
        <v>0</v>
      </c>
      <c r="J176" s="29">
        <f ca="1">'Census Tract'!Z170</f>
        <v>0</v>
      </c>
      <c r="K176" s="29">
        <f ca="1">'Census Tract'!AA170</f>
        <v>0</v>
      </c>
      <c r="L176" s="29">
        <f ca="1">'Census Tract'!AB170</f>
        <v>0</v>
      </c>
      <c r="M176" s="105">
        <f ca="1">'Census Tract'!AC170</f>
        <v>0</v>
      </c>
      <c r="N176" s="29">
        <f ca="1">'Census Tract'!AD170</f>
        <v>0</v>
      </c>
      <c r="O176" s="29">
        <f ca="1">'Census Tract'!AE170</f>
        <v>0</v>
      </c>
      <c r="P176" s="29">
        <f ca="1">'Census Tract'!AF170</f>
        <v>0</v>
      </c>
      <c r="Q176" s="105">
        <f ca="1">'Census Tract'!AG170</f>
        <v>0</v>
      </c>
    </row>
    <row r="177" spans="1:17" ht="15.75" x14ac:dyDescent="0.25">
      <c r="A177" s="80" t="s">
        <v>268</v>
      </c>
      <c r="B177" s="4" t="str">
        <f>'Census Tract'!A171</f>
        <v>Deschutes</v>
      </c>
      <c r="C177" s="4" t="str">
        <f>'Census Tract'!B171</f>
        <v>Bend</v>
      </c>
      <c r="D177" s="4">
        <f>'Census Tract'!C171</f>
        <v>41017001300</v>
      </c>
      <c r="E177" s="171">
        <f>'Census Tract'!D171</f>
        <v>1</v>
      </c>
      <c r="F177" s="29">
        <f ca="1">'Census Tract'!V171</f>
        <v>0</v>
      </c>
      <c r="G177" s="29">
        <f ca="1">'Census Tract'!W171</f>
        <v>0</v>
      </c>
      <c r="H177" s="29">
        <f ca="1">'Census Tract'!X171</f>
        <v>0</v>
      </c>
      <c r="I177" s="105">
        <f ca="1">'Census Tract'!Y171</f>
        <v>0</v>
      </c>
      <c r="J177" s="29">
        <f ca="1">'Census Tract'!Z171</f>
        <v>0</v>
      </c>
      <c r="K177" s="29">
        <f ca="1">'Census Tract'!AA171</f>
        <v>0</v>
      </c>
      <c r="L177" s="29">
        <f ca="1">'Census Tract'!AB171</f>
        <v>0</v>
      </c>
      <c r="M177" s="105">
        <f ca="1">'Census Tract'!AC171</f>
        <v>0</v>
      </c>
      <c r="N177" s="29">
        <f ca="1">'Census Tract'!AD171</f>
        <v>0</v>
      </c>
      <c r="O177" s="29">
        <f ca="1">'Census Tract'!AE171</f>
        <v>0</v>
      </c>
      <c r="P177" s="29">
        <f ca="1">'Census Tract'!AF171</f>
        <v>0</v>
      </c>
      <c r="Q177" s="105">
        <f ca="1">'Census Tract'!AG171</f>
        <v>0</v>
      </c>
    </row>
    <row r="178" spans="1:17" ht="15.75" x14ac:dyDescent="0.25">
      <c r="A178" s="80" t="s">
        <v>268</v>
      </c>
      <c r="B178" s="4" t="str">
        <f>'Census Tract'!A172</f>
        <v>Deschutes</v>
      </c>
      <c r="C178" s="4" t="str">
        <f>'Census Tract'!B172</f>
        <v>Bend</v>
      </c>
      <c r="D178" s="4">
        <f>'Census Tract'!C172</f>
        <v>41017002100</v>
      </c>
      <c r="E178" s="171">
        <f>'Census Tract'!D172</f>
        <v>1</v>
      </c>
      <c r="F178" s="29">
        <f ca="1">'Census Tract'!V172</f>
        <v>0</v>
      </c>
      <c r="G178" s="29">
        <f ca="1">'Census Tract'!W172</f>
        <v>0</v>
      </c>
      <c r="H178" s="29">
        <f ca="1">'Census Tract'!X172</f>
        <v>0</v>
      </c>
      <c r="I178" s="105">
        <f ca="1">'Census Tract'!Y172</f>
        <v>0</v>
      </c>
      <c r="J178" s="29">
        <f ca="1">'Census Tract'!Z172</f>
        <v>0</v>
      </c>
      <c r="K178" s="29">
        <f ca="1">'Census Tract'!AA172</f>
        <v>0</v>
      </c>
      <c r="L178" s="29">
        <f ca="1">'Census Tract'!AB172</f>
        <v>0</v>
      </c>
      <c r="M178" s="105">
        <f ca="1">'Census Tract'!AC172</f>
        <v>0</v>
      </c>
      <c r="N178" s="29">
        <f ca="1">'Census Tract'!AD172</f>
        <v>0</v>
      </c>
      <c r="O178" s="29">
        <f ca="1">'Census Tract'!AE172</f>
        <v>0</v>
      </c>
      <c r="P178" s="29">
        <f ca="1">'Census Tract'!AF172</f>
        <v>0</v>
      </c>
      <c r="Q178" s="105">
        <f ca="1">'Census Tract'!AG172</f>
        <v>0</v>
      </c>
    </row>
    <row r="179" spans="1:17" ht="15.75" x14ac:dyDescent="0.25">
      <c r="A179" s="80" t="s">
        <v>268</v>
      </c>
      <c r="B179" s="4" t="str">
        <f>'Census Tract'!A173</f>
        <v>Deschutes</v>
      </c>
      <c r="C179" s="4" t="str">
        <f>'Census Tract'!B173</f>
        <v>Bend</v>
      </c>
      <c r="D179" s="4">
        <f>'Census Tract'!C173</f>
        <v>41017001600</v>
      </c>
      <c r="E179" s="171">
        <f>'Census Tract'!D173</f>
        <v>1</v>
      </c>
      <c r="F179" s="29">
        <f ca="1">'Census Tract'!V173</f>
        <v>0</v>
      </c>
      <c r="G179" s="29">
        <f ca="1">'Census Tract'!W173</f>
        <v>0</v>
      </c>
      <c r="H179" s="29">
        <f ca="1">'Census Tract'!X173</f>
        <v>0</v>
      </c>
      <c r="I179" s="105">
        <f ca="1">'Census Tract'!Y173</f>
        <v>0</v>
      </c>
      <c r="J179" s="29">
        <f ca="1">'Census Tract'!Z173</f>
        <v>0</v>
      </c>
      <c r="K179" s="29">
        <f ca="1">'Census Tract'!AA173</f>
        <v>0</v>
      </c>
      <c r="L179" s="29">
        <f ca="1">'Census Tract'!AB173</f>
        <v>0</v>
      </c>
      <c r="M179" s="105">
        <f ca="1">'Census Tract'!AC173</f>
        <v>0</v>
      </c>
      <c r="N179" s="29">
        <f ca="1">'Census Tract'!AD173</f>
        <v>0</v>
      </c>
      <c r="O179" s="29">
        <f ca="1">'Census Tract'!AE173</f>
        <v>0</v>
      </c>
      <c r="P179" s="29">
        <f ca="1">'Census Tract'!AF173</f>
        <v>0</v>
      </c>
      <c r="Q179" s="105">
        <f ca="1">'Census Tract'!AG173</f>
        <v>0</v>
      </c>
    </row>
    <row r="180" spans="1:17" ht="15.75" x14ac:dyDescent="0.25">
      <c r="A180" s="80" t="s">
        <v>268</v>
      </c>
      <c r="B180" s="4" t="str">
        <f>'Census Tract'!A174</f>
        <v>Deschutes</v>
      </c>
      <c r="C180" s="4" t="str">
        <f>'Census Tract'!B174</f>
        <v>La Pine</v>
      </c>
      <c r="D180" s="4">
        <f>'Census Tract'!C174</f>
        <v>41017000300</v>
      </c>
      <c r="E180" s="171">
        <f>'Census Tract'!D174</f>
        <v>0</v>
      </c>
      <c r="F180" s="29">
        <f ca="1">'Census Tract'!V174</f>
        <v>0</v>
      </c>
      <c r="G180" s="29">
        <f ca="1">'Census Tract'!W174</f>
        <v>0</v>
      </c>
      <c r="H180" s="29">
        <f ca="1">'Census Tract'!X174</f>
        <v>0</v>
      </c>
      <c r="I180" s="105">
        <f ca="1">'Census Tract'!Y174</f>
        <v>0</v>
      </c>
      <c r="J180" s="29">
        <f ca="1">'Census Tract'!Z174</f>
        <v>0</v>
      </c>
      <c r="K180" s="29">
        <f ca="1">'Census Tract'!AA174</f>
        <v>0</v>
      </c>
      <c r="L180" s="29">
        <f ca="1">'Census Tract'!AB174</f>
        <v>0</v>
      </c>
      <c r="M180" s="105">
        <f ca="1">'Census Tract'!AC174</f>
        <v>0</v>
      </c>
      <c r="N180" s="29">
        <f ca="1">'Census Tract'!AD174</f>
        <v>0</v>
      </c>
      <c r="O180" s="29">
        <f ca="1">'Census Tract'!AE174</f>
        <v>0</v>
      </c>
      <c r="P180" s="29">
        <f ca="1">'Census Tract'!AF174</f>
        <v>0</v>
      </c>
      <c r="Q180" s="105">
        <f ca="1">'Census Tract'!AG174</f>
        <v>0</v>
      </c>
    </row>
    <row r="181" spans="1:17" ht="15.75" x14ac:dyDescent="0.25">
      <c r="A181" s="80" t="s">
        <v>268</v>
      </c>
      <c r="B181" s="4" t="str">
        <f>'Census Tract'!A175</f>
        <v>Deschutes</v>
      </c>
      <c r="C181" s="4" t="str">
        <f>'Census Tract'!B175</f>
        <v>Undefined</v>
      </c>
      <c r="D181" s="4">
        <f>'Census Tract'!C175</f>
        <v>41017000402</v>
      </c>
      <c r="E181" s="171">
        <f>'Census Tract'!D175</f>
        <v>0</v>
      </c>
      <c r="F181" s="29">
        <f ca="1">'Census Tract'!V175</f>
        <v>0</v>
      </c>
      <c r="G181" s="29">
        <f ca="1">'Census Tract'!W175</f>
        <v>0</v>
      </c>
      <c r="H181" s="29">
        <f ca="1">'Census Tract'!X175</f>
        <v>0</v>
      </c>
      <c r="I181" s="105">
        <f ca="1">'Census Tract'!Y175</f>
        <v>0</v>
      </c>
      <c r="J181" s="29">
        <f ca="1">'Census Tract'!Z175</f>
        <v>0</v>
      </c>
      <c r="K181" s="29">
        <f ca="1">'Census Tract'!AA175</f>
        <v>0</v>
      </c>
      <c r="L181" s="29">
        <f ca="1">'Census Tract'!AB175</f>
        <v>0</v>
      </c>
      <c r="M181" s="105">
        <f ca="1">'Census Tract'!AC175</f>
        <v>0</v>
      </c>
      <c r="N181" s="29">
        <f ca="1">'Census Tract'!AD175</f>
        <v>0</v>
      </c>
      <c r="O181" s="29">
        <f ca="1">'Census Tract'!AE175</f>
        <v>0</v>
      </c>
      <c r="P181" s="29">
        <f ca="1">'Census Tract'!AF175</f>
        <v>0</v>
      </c>
      <c r="Q181" s="105">
        <f ca="1">'Census Tract'!AG175</f>
        <v>0</v>
      </c>
    </row>
    <row r="182" spans="1:17" ht="15.75" x14ac:dyDescent="0.25">
      <c r="A182" s="80" t="s">
        <v>268</v>
      </c>
      <c r="B182" s="4" t="str">
        <f>'Census Tract'!A176</f>
        <v>Douglas</v>
      </c>
      <c r="C182" s="4" t="str">
        <f>'Census Tract'!B176</f>
        <v>Reedsport</v>
      </c>
      <c r="D182" s="4">
        <f>'Census Tract'!C176</f>
        <v>41019020000</v>
      </c>
      <c r="E182" s="171">
        <f>'Census Tract'!D176</f>
        <v>0</v>
      </c>
      <c r="F182" s="29">
        <f ca="1">'Census Tract'!V176</f>
        <v>0.30231802502071448</v>
      </c>
      <c r="G182" s="29">
        <f ca="1">'Census Tract'!W176</f>
        <v>1.5250055783475895</v>
      </c>
      <c r="H182" s="29">
        <f ca="1">'Census Tract'!X176</f>
        <v>7.0662047151160401</v>
      </c>
      <c r="I182" s="105">
        <f ca="1">'Census Tract'!Y176</f>
        <v>15.371235742173532</v>
      </c>
      <c r="J182" s="29">
        <f ca="1">'Census Tract'!Z176</f>
        <v>0.21637087006811939</v>
      </c>
      <c r="K182" s="29">
        <f ca="1">'Census Tract'!AA176</f>
        <v>1.1309253794197103</v>
      </c>
      <c r="L182" s="29">
        <f ca="1">'Census Tract'!AB176</f>
        <v>5.2762649334647982</v>
      </c>
      <c r="M182" s="105">
        <f ca="1">'Census Tract'!AC176</f>
        <v>11.48902961456367</v>
      </c>
      <c r="N182" s="29">
        <f ca="1">'Census Tract'!AD176</f>
        <v>0.14777152451444764</v>
      </c>
      <c r="O182" s="29">
        <f ca="1">'Census Tract'!AE176</f>
        <v>0.76552017384852089</v>
      </c>
      <c r="P182" s="29">
        <f ca="1">'Census Tract'!AF176</f>
        <v>3.5274945063943299</v>
      </c>
      <c r="Q182" s="105">
        <f ca="1">'Census Tract'!AG176</f>
        <v>7.6667103801789516</v>
      </c>
    </row>
    <row r="183" spans="1:17" ht="15.75" x14ac:dyDescent="0.25">
      <c r="A183" s="80" t="s">
        <v>268</v>
      </c>
      <c r="B183" s="4" t="str">
        <f>'Census Tract'!A177</f>
        <v>Douglas</v>
      </c>
      <c r="C183" s="4" t="str">
        <f>'Census Tract'!B177</f>
        <v>Oakland</v>
      </c>
      <c r="D183" s="4">
        <f>'Census Tract'!C177</f>
        <v>41019050001</v>
      </c>
      <c r="E183" s="171">
        <f>'Census Tract'!D177</f>
        <v>0</v>
      </c>
      <c r="F183" s="29">
        <f ca="1">'Census Tract'!V177</f>
        <v>0</v>
      </c>
      <c r="G183" s="29">
        <f ca="1">'Census Tract'!W177</f>
        <v>0</v>
      </c>
      <c r="H183" s="29">
        <f ca="1">'Census Tract'!X177</f>
        <v>0</v>
      </c>
      <c r="I183" s="105">
        <f ca="1">'Census Tract'!Y177</f>
        <v>0</v>
      </c>
      <c r="J183" s="29">
        <f ca="1">'Census Tract'!Z177</f>
        <v>0</v>
      </c>
      <c r="K183" s="29">
        <f ca="1">'Census Tract'!AA177</f>
        <v>0</v>
      </c>
      <c r="L183" s="29">
        <f ca="1">'Census Tract'!AB177</f>
        <v>0</v>
      </c>
      <c r="M183" s="105">
        <f ca="1">'Census Tract'!AC177</f>
        <v>0</v>
      </c>
      <c r="N183" s="29">
        <f ca="1">'Census Tract'!AD177</f>
        <v>0</v>
      </c>
      <c r="O183" s="29">
        <f ca="1">'Census Tract'!AE177</f>
        <v>0</v>
      </c>
      <c r="P183" s="29">
        <f ca="1">'Census Tract'!AF177</f>
        <v>0</v>
      </c>
      <c r="Q183" s="105">
        <f ca="1">'Census Tract'!AG177</f>
        <v>0</v>
      </c>
    </row>
    <row r="184" spans="1:17" ht="15.75" x14ac:dyDescent="0.25">
      <c r="A184" s="80" t="s">
        <v>268</v>
      </c>
      <c r="B184" s="4" t="str">
        <f>'Census Tract'!A178</f>
        <v>Douglas</v>
      </c>
      <c r="C184" s="4" t="str">
        <f>'Census Tract'!B178</f>
        <v>Winston</v>
      </c>
      <c r="D184" s="4">
        <f>'Census Tract'!C178</f>
        <v>41019170000</v>
      </c>
      <c r="E184" s="171">
        <f>'Census Tract'!D178</f>
        <v>0</v>
      </c>
      <c r="F184" s="29">
        <f ca="1">'Census Tract'!V178</f>
        <v>0</v>
      </c>
      <c r="G184" s="29">
        <f ca="1">'Census Tract'!W178</f>
        <v>0</v>
      </c>
      <c r="H184" s="29">
        <f ca="1">'Census Tract'!X178</f>
        <v>0</v>
      </c>
      <c r="I184" s="105">
        <f ca="1">'Census Tract'!Y178</f>
        <v>0</v>
      </c>
      <c r="J184" s="29">
        <f ca="1">'Census Tract'!Z178</f>
        <v>0</v>
      </c>
      <c r="K184" s="29">
        <f ca="1">'Census Tract'!AA178</f>
        <v>0</v>
      </c>
      <c r="L184" s="29">
        <f ca="1">'Census Tract'!AB178</f>
        <v>0</v>
      </c>
      <c r="M184" s="105">
        <f ca="1">'Census Tract'!AC178</f>
        <v>0</v>
      </c>
      <c r="N184" s="29">
        <f ca="1">'Census Tract'!AD178</f>
        <v>0</v>
      </c>
      <c r="O184" s="29">
        <f ca="1">'Census Tract'!AE178</f>
        <v>0</v>
      </c>
      <c r="P184" s="29">
        <f ca="1">'Census Tract'!AF178</f>
        <v>0</v>
      </c>
      <c r="Q184" s="105">
        <f ca="1">'Census Tract'!AG178</f>
        <v>0</v>
      </c>
    </row>
    <row r="185" spans="1:17" ht="15.75" x14ac:dyDescent="0.25">
      <c r="A185" s="80" t="s">
        <v>268</v>
      </c>
      <c r="B185" s="4" t="str">
        <f>'Census Tract'!A179</f>
        <v>Douglas</v>
      </c>
      <c r="C185" s="4" t="str">
        <f>'Census Tract'!B179</f>
        <v>Sutherlin</v>
      </c>
      <c r="D185" s="4">
        <f>'Census Tract'!C179</f>
        <v>41019050002</v>
      </c>
      <c r="E185" s="171">
        <f>'Census Tract'!D179</f>
        <v>1</v>
      </c>
      <c r="F185" s="29">
        <f ca="1">'Census Tract'!V179</f>
        <v>0.21296009935666216</v>
      </c>
      <c r="G185" s="29">
        <f ca="1">'Census Tract'!W179</f>
        <v>1.0583201943272957</v>
      </c>
      <c r="H185" s="29">
        <f ca="1">'Census Tract'!X179</f>
        <v>4.8697379223474506</v>
      </c>
      <c r="I185" s="105">
        <f ca="1">'Census Tract'!Y179</f>
        <v>10.576729908242342</v>
      </c>
      <c r="J185" s="29">
        <f ca="1">'Census Tract'!Z179</f>
        <v>0.35309432678948971</v>
      </c>
      <c r="K185" s="29">
        <f ca="1">'Census Tract'!AA179</f>
        <v>1.6802295933704272</v>
      </c>
      <c r="L185" s="29">
        <f ca="1">'Census Tract'!AB179</f>
        <v>7.6631750621952364</v>
      </c>
      <c r="M185" s="105">
        <f ca="1">'Census Tract'!AC179</f>
        <v>16.621561454361398</v>
      </c>
      <c r="N185" s="29">
        <f ca="1">'Census Tract'!AD179</f>
        <v>0.14700495348598897</v>
      </c>
      <c r="O185" s="29">
        <f ca="1">'Census Tract'!AE179</f>
        <v>0.69829342130501493</v>
      </c>
      <c r="P185" s="29">
        <f ca="1">'Census Tract'!AF179</f>
        <v>3.0639134571774882</v>
      </c>
      <c r="Q185" s="105">
        <f ca="1">'Census Tract'!AG179</f>
        <v>6.5822158297969793</v>
      </c>
    </row>
    <row r="186" spans="1:17" ht="15.75" x14ac:dyDescent="0.25">
      <c r="A186" s="80" t="s">
        <v>268</v>
      </c>
      <c r="B186" s="4" t="str">
        <f>'Census Tract'!A180</f>
        <v>Douglas</v>
      </c>
      <c r="C186" s="4" t="str">
        <f>'Census Tract'!B180</f>
        <v>Myrtle Creek</v>
      </c>
      <c r="D186" s="4">
        <f>'Census Tract'!C180</f>
        <v>41019180000</v>
      </c>
      <c r="E186" s="171">
        <f>'Census Tract'!D180</f>
        <v>0</v>
      </c>
      <c r="F186" s="29">
        <f ca="1">'Census Tract'!V180</f>
        <v>0</v>
      </c>
      <c r="G186" s="29">
        <f ca="1">'Census Tract'!W180</f>
        <v>0</v>
      </c>
      <c r="H186" s="29">
        <f ca="1">'Census Tract'!X180</f>
        <v>0</v>
      </c>
      <c r="I186" s="105">
        <f ca="1">'Census Tract'!Y180</f>
        <v>0</v>
      </c>
      <c r="J186" s="29">
        <f ca="1">'Census Tract'!Z180</f>
        <v>0</v>
      </c>
      <c r="K186" s="29">
        <f ca="1">'Census Tract'!AA180</f>
        <v>0</v>
      </c>
      <c r="L186" s="29">
        <f ca="1">'Census Tract'!AB180</f>
        <v>0</v>
      </c>
      <c r="M186" s="105">
        <f ca="1">'Census Tract'!AC180</f>
        <v>0</v>
      </c>
      <c r="N186" s="29">
        <f ca="1">'Census Tract'!AD180</f>
        <v>0</v>
      </c>
      <c r="O186" s="29">
        <f ca="1">'Census Tract'!AE180</f>
        <v>0</v>
      </c>
      <c r="P186" s="29">
        <f ca="1">'Census Tract'!AF180</f>
        <v>0</v>
      </c>
      <c r="Q186" s="105">
        <f ca="1">'Census Tract'!AG180</f>
        <v>0</v>
      </c>
    </row>
    <row r="187" spans="1:17" ht="15.75" x14ac:dyDescent="0.25">
      <c r="A187" s="80" t="s">
        <v>268</v>
      </c>
      <c r="B187" s="4" t="str">
        <f>'Census Tract'!A181</f>
        <v>Douglas</v>
      </c>
      <c r="C187" s="4" t="str">
        <f>'Census Tract'!B181</f>
        <v>Undefined</v>
      </c>
      <c r="D187" s="4">
        <f>'Census Tract'!C181</f>
        <v>41019100000</v>
      </c>
      <c r="E187" s="171">
        <f>'Census Tract'!D181</f>
        <v>0</v>
      </c>
      <c r="F187" s="29">
        <f ca="1">'Census Tract'!V181</f>
        <v>0.29617178817150025</v>
      </c>
      <c r="G187" s="29">
        <f ca="1">'Census Tract'!W181</f>
        <v>1.494001652993636</v>
      </c>
      <c r="H187" s="29">
        <f ca="1">'Census Tract'!X181</f>
        <v>6.9225461694465906</v>
      </c>
      <c r="I187" s="105">
        <f ca="1">'Census Tract'!Y181</f>
        <v>15.058732855420324</v>
      </c>
      <c r="J187" s="29">
        <f ca="1">'Census Tract'!Z181</f>
        <v>0.21828713114303921</v>
      </c>
      <c r="K187" s="29">
        <f ca="1">'Census Tract'!AA181</f>
        <v>1.1409412761184603</v>
      </c>
      <c r="L187" s="29">
        <f ca="1">'Census Tract'!AB181</f>
        <v>5.3229935023788109</v>
      </c>
      <c r="M187" s="105">
        <f ca="1">'Census Tract'!AC181</f>
        <v>11.590780743225579</v>
      </c>
      <c r="N187" s="29">
        <f ca="1">'Census Tract'!AD181</f>
        <v>0.14908024421557675</v>
      </c>
      <c r="O187" s="29">
        <f ca="1">'Census Tract'!AE181</f>
        <v>0.77229990584640884</v>
      </c>
      <c r="P187" s="29">
        <f ca="1">'Census Tract'!AF181</f>
        <v>3.5587353125734111</v>
      </c>
      <c r="Q187" s="105">
        <f ca="1">'Census Tract'!AG181</f>
        <v>7.7346096249783756</v>
      </c>
    </row>
    <row r="188" spans="1:17" ht="15.75" x14ac:dyDescent="0.25">
      <c r="A188" s="80" t="s">
        <v>268</v>
      </c>
      <c r="B188" s="4" t="str">
        <f>'Census Tract'!A182</f>
        <v>Douglas</v>
      </c>
      <c r="C188" s="4" t="str">
        <f>'Census Tract'!B182</f>
        <v>Undefined</v>
      </c>
      <c r="D188" s="4">
        <f>'Census Tract'!C182</f>
        <v>41019150000</v>
      </c>
      <c r="E188" s="171">
        <f>'Census Tract'!D182</f>
        <v>1</v>
      </c>
      <c r="F188" s="29">
        <f ca="1">'Census Tract'!V182</f>
        <v>0</v>
      </c>
      <c r="G188" s="29">
        <f ca="1">'Census Tract'!W182</f>
        <v>0</v>
      </c>
      <c r="H188" s="29">
        <f ca="1">'Census Tract'!X182</f>
        <v>0</v>
      </c>
      <c r="I188" s="105">
        <f ca="1">'Census Tract'!Y182</f>
        <v>0</v>
      </c>
      <c r="J188" s="29">
        <f ca="1">'Census Tract'!Z182</f>
        <v>0</v>
      </c>
      <c r="K188" s="29">
        <f ca="1">'Census Tract'!AA182</f>
        <v>0</v>
      </c>
      <c r="L188" s="29">
        <f ca="1">'Census Tract'!AB182</f>
        <v>0</v>
      </c>
      <c r="M188" s="105">
        <f ca="1">'Census Tract'!AC182</f>
        <v>0</v>
      </c>
      <c r="N188" s="29">
        <f ca="1">'Census Tract'!AD182</f>
        <v>0</v>
      </c>
      <c r="O188" s="29">
        <f ca="1">'Census Tract'!AE182</f>
        <v>0</v>
      </c>
      <c r="P188" s="29">
        <f ca="1">'Census Tract'!AF182</f>
        <v>0</v>
      </c>
      <c r="Q188" s="105">
        <f ca="1">'Census Tract'!AG182</f>
        <v>0</v>
      </c>
    </row>
    <row r="189" spans="1:17" ht="15.75" x14ac:dyDescent="0.25">
      <c r="A189" s="80" t="s">
        <v>268</v>
      </c>
      <c r="B189" s="4" t="str">
        <f>'Census Tract'!A183</f>
        <v>Douglas</v>
      </c>
      <c r="C189" s="4" t="str">
        <f>'Census Tract'!B183</f>
        <v>Winston</v>
      </c>
      <c r="D189" s="4">
        <f>'Census Tract'!C183</f>
        <v>41019160000</v>
      </c>
      <c r="E189" s="171">
        <f>'Census Tract'!D183</f>
        <v>0</v>
      </c>
      <c r="F189" s="29">
        <f ca="1">'Census Tract'!V183</f>
        <v>0.97840407843425581</v>
      </c>
      <c r="G189" s="29">
        <f ca="1">'Census Tract'!W183</f>
        <v>4.9354373672824785</v>
      </c>
      <c r="H189" s="29">
        <f ca="1">'Census Tract'!X183</f>
        <v>22.868644738755464</v>
      </c>
      <c r="I189" s="105">
        <f ca="1">'Census Tract'!Y183</f>
        <v>49.746553285026664</v>
      </c>
      <c r="J189" s="29">
        <f ca="1">'Census Tract'!Z183</f>
        <v>0.55813186699512229</v>
      </c>
      <c r="K189" s="29">
        <f ca="1">'Census Tract'!AA183</f>
        <v>2.9172387819532695</v>
      </c>
      <c r="L189" s="29">
        <f ca="1">'Census Tract'!AB183</f>
        <v>13.610203615433448</v>
      </c>
      <c r="M189" s="105">
        <f ca="1">'Census Tract'!AC183</f>
        <v>29.63612221330844</v>
      </c>
      <c r="N189" s="29">
        <f ca="1">'Census Tract'!AD183</f>
        <v>0.38117883816799569</v>
      </c>
      <c r="O189" s="29">
        <f ca="1">'Census Tract'!AE183</f>
        <v>1.9746706371240812</v>
      </c>
      <c r="P189" s="29">
        <f ca="1">'Census Tract'!AF183</f>
        <v>9.0992243736371279</v>
      </c>
      <c r="Q189" s="105">
        <f ca="1">'Census Tract'!AG183</f>
        <v>19.776393083103102</v>
      </c>
    </row>
    <row r="190" spans="1:17" ht="15.75" x14ac:dyDescent="0.25">
      <c r="A190" s="80" t="s">
        <v>268</v>
      </c>
      <c r="B190" s="4" t="str">
        <f>'Census Tract'!A184</f>
        <v>Douglas</v>
      </c>
      <c r="C190" s="4" t="str">
        <f>'Census Tract'!B184</f>
        <v>Roseburg</v>
      </c>
      <c r="D190" s="4">
        <f>'Census Tract'!C184</f>
        <v>41019140000</v>
      </c>
      <c r="E190" s="171">
        <f>'Census Tract'!D184</f>
        <v>1</v>
      </c>
      <c r="F190" s="29">
        <f ca="1">'Census Tract'!V184</f>
        <v>0.26379008191915743</v>
      </c>
      <c r="G190" s="29">
        <f ca="1">'Census Tract'!W184</f>
        <v>1.3109233682819594</v>
      </c>
      <c r="H190" s="29">
        <f ca="1">'Census Tract'!X184</f>
        <v>6.0320622001093938</v>
      </c>
      <c r="I190" s="105">
        <f ca="1">'Census Tract'!Y184</f>
        <v>13.101216882226119</v>
      </c>
      <c r="J190" s="29">
        <f ca="1">'Census Tract'!Z184</f>
        <v>0.28472511028353398</v>
      </c>
      <c r="K190" s="29">
        <f ca="1">'Census Tract'!AA184</f>
        <v>1.3548888214204311</v>
      </c>
      <c r="L190" s="29">
        <f ca="1">'Census Tract'!AB184</f>
        <v>6.1793639805671141</v>
      </c>
      <c r="M190" s="105">
        <f ca="1">'Census Tract'!AC184</f>
        <v>13.403149127907376</v>
      </c>
      <c r="N190" s="29">
        <f ca="1">'Census Tract'!AD184</f>
        <v>0.11854056669247476</v>
      </c>
      <c r="O190" s="29">
        <f ca="1">'Census Tract'!AE184</f>
        <v>0.56308373232479481</v>
      </c>
      <c r="P190" s="29">
        <f ca="1">'Census Tract'!AF184</f>
        <v>2.4706516950473745</v>
      </c>
      <c r="Q190" s="105">
        <f ca="1">'Census Tract'!AG184</f>
        <v>5.3077095434792838</v>
      </c>
    </row>
    <row r="191" spans="1:17" ht="15.75" x14ac:dyDescent="0.25">
      <c r="A191" s="80" t="s">
        <v>268</v>
      </c>
      <c r="B191" s="4" t="str">
        <f>'Census Tract'!A185</f>
        <v>Douglas</v>
      </c>
      <c r="C191" s="4" t="str">
        <f>'Census Tract'!B185</f>
        <v>Roseburg</v>
      </c>
      <c r="D191" s="4">
        <f>'Census Tract'!C185</f>
        <v>41019130000</v>
      </c>
      <c r="E191" s="171">
        <f>'Census Tract'!D185</f>
        <v>1</v>
      </c>
      <c r="F191" s="29">
        <f ca="1">'Census Tract'!V185</f>
        <v>0.45772023706523002</v>
      </c>
      <c r="G191" s="29">
        <f ca="1">'Census Tract'!W185</f>
        <v>2.2746729162025829</v>
      </c>
      <c r="H191" s="29">
        <f ca="1">'Census Tract'!X185</f>
        <v>10.466644235215924</v>
      </c>
      <c r="I191" s="105">
        <f ca="1">'Census Tract'!Y185</f>
        <v>22.732818662277481</v>
      </c>
      <c r="J191" s="29">
        <f ca="1">'Census Tract'!Z185</f>
        <v>0.23979497259809446</v>
      </c>
      <c r="K191" s="29">
        <f ca="1">'Census Tract'!AA185</f>
        <v>1.1410849133834393</v>
      </c>
      <c r="L191" s="29">
        <f ca="1">'Census Tract'!AB185</f>
        <v>5.2042491612986339</v>
      </c>
      <c r="M191" s="105">
        <f ca="1">'Census Tract'!AC185</f>
        <v>11.288107939107157</v>
      </c>
      <c r="N191" s="29">
        <f ca="1">'Census Tract'!AD185</f>
        <v>9.9834650739016484E-2</v>
      </c>
      <c r="O191" s="29">
        <f ca="1">'Census Tract'!AE185</f>
        <v>0.47422810032033058</v>
      </c>
      <c r="P191" s="29">
        <f ca="1">'Census Tract'!AF185</f>
        <v>2.0807783862945897</v>
      </c>
      <c r="Q191" s="105">
        <f ca="1">'Census Tract'!AG185</f>
        <v>4.4701433718642569</v>
      </c>
    </row>
    <row r="192" spans="1:17" ht="15.75" x14ac:dyDescent="0.25">
      <c r="A192" s="80" t="s">
        <v>268</v>
      </c>
      <c r="B192" s="4" t="str">
        <f>'Census Tract'!A186</f>
        <v>Douglas</v>
      </c>
      <c r="C192" s="4" t="str">
        <f>'Census Tract'!B186</f>
        <v>Roseburg</v>
      </c>
      <c r="D192" s="4">
        <f>'Census Tract'!C186</f>
        <v>41019110000</v>
      </c>
      <c r="E192" s="171">
        <f>'Census Tract'!D186</f>
        <v>0</v>
      </c>
      <c r="F192" s="29">
        <f ca="1">'Census Tract'!V186</f>
        <v>0</v>
      </c>
      <c r="G192" s="29">
        <f ca="1">'Census Tract'!W186</f>
        <v>0</v>
      </c>
      <c r="H192" s="29">
        <f ca="1">'Census Tract'!X186</f>
        <v>0</v>
      </c>
      <c r="I192" s="105">
        <f ca="1">'Census Tract'!Y186</f>
        <v>0</v>
      </c>
      <c r="J192" s="29">
        <f ca="1">'Census Tract'!Z186</f>
        <v>0</v>
      </c>
      <c r="K192" s="29">
        <f ca="1">'Census Tract'!AA186</f>
        <v>0</v>
      </c>
      <c r="L192" s="29">
        <f ca="1">'Census Tract'!AB186</f>
        <v>0</v>
      </c>
      <c r="M192" s="105">
        <f ca="1">'Census Tract'!AC186</f>
        <v>0</v>
      </c>
      <c r="N192" s="29">
        <f ca="1">'Census Tract'!AD186</f>
        <v>0</v>
      </c>
      <c r="O192" s="29">
        <f ca="1">'Census Tract'!AE186</f>
        <v>0</v>
      </c>
      <c r="P192" s="29">
        <f ca="1">'Census Tract'!AF186</f>
        <v>0</v>
      </c>
      <c r="Q192" s="105">
        <f ca="1">'Census Tract'!AG186</f>
        <v>0</v>
      </c>
    </row>
    <row r="193" spans="1:17" ht="15.75" x14ac:dyDescent="0.25">
      <c r="A193" s="80" t="s">
        <v>268</v>
      </c>
      <c r="B193" s="4" t="str">
        <f>'Census Tract'!A187</f>
        <v>Douglas</v>
      </c>
      <c r="C193" s="4" t="str">
        <f>'Census Tract'!B187</f>
        <v>Undefined</v>
      </c>
      <c r="D193" s="4">
        <f>'Census Tract'!C187</f>
        <v>41019070000</v>
      </c>
      <c r="E193" s="171">
        <f>'Census Tract'!D187</f>
        <v>0</v>
      </c>
      <c r="F193" s="29">
        <f ca="1">'Census Tract'!V187</f>
        <v>0</v>
      </c>
      <c r="G193" s="29">
        <f ca="1">'Census Tract'!W187</f>
        <v>0</v>
      </c>
      <c r="H193" s="29">
        <f ca="1">'Census Tract'!X187</f>
        <v>0</v>
      </c>
      <c r="I193" s="105">
        <f ca="1">'Census Tract'!Y187</f>
        <v>0</v>
      </c>
      <c r="J193" s="29">
        <f ca="1">'Census Tract'!Z187</f>
        <v>0</v>
      </c>
      <c r="K193" s="29">
        <f ca="1">'Census Tract'!AA187</f>
        <v>0</v>
      </c>
      <c r="L193" s="29">
        <f ca="1">'Census Tract'!AB187</f>
        <v>0</v>
      </c>
      <c r="M193" s="105">
        <f ca="1">'Census Tract'!AC187</f>
        <v>0</v>
      </c>
      <c r="N193" s="29">
        <f ca="1">'Census Tract'!AD187</f>
        <v>0</v>
      </c>
      <c r="O193" s="29">
        <f ca="1">'Census Tract'!AE187</f>
        <v>0</v>
      </c>
      <c r="P193" s="29">
        <f ca="1">'Census Tract'!AF187</f>
        <v>0</v>
      </c>
      <c r="Q193" s="105">
        <f ca="1">'Census Tract'!AG187</f>
        <v>0</v>
      </c>
    </row>
    <row r="194" spans="1:17" ht="15.75" x14ac:dyDescent="0.25">
      <c r="A194" s="80" t="s">
        <v>268</v>
      </c>
      <c r="B194" s="4" t="str">
        <f>'Census Tract'!A188</f>
        <v>Douglas</v>
      </c>
      <c r="C194" s="4" t="str">
        <f>'Census Tract'!B188</f>
        <v>Sutherlin</v>
      </c>
      <c r="D194" s="4">
        <f>'Census Tract'!C188</f>
        <v>41019060000</v>
      </c>
      <c r="E194" s="171">
        <f>'Census Tract'!D188</f>
        <v>0</v>
      </c>
      <c r="F194" s="29">
        <f ca="1">'Census Tract'!V188</f>
        <v>0</v>
      </c>
      <c r="G194" s="29">
        <f ca="1">'Census Tract'!W188</f>
        <v>0</v>
      </c>
      <c r="H194" s="29">
        <f ca="1">'Census Tract'!X188</f>
        <v>0</v>
      </c>
      <c r="I194" s="105">
        <f ca="1">'Census Tract'!Y188</f>
        <v>0</v>
      </c>
      <c r="J194" s="29">
        <f ca="1">'Census Tract'!Z188</f>
        <v>0</v>
      </c>
      <c r="K194" s="29">
        <f ca="1">'Census Tract'!AA188</f>
        <v>0</v>
      </c>
      <c r="L194" s="29">
        <f ca="1">'Census Tract'!AB188</f>
        <v>0</v>
      </c>
      <c r="M194" s="105">
        <f ca="1">'Census Tract'!AC188</f>
        <v>0</v>
      </c>
      <c r="N194" s="29">
        <f ca="1">'Census Tract'!AD188</f>
        <v>0</v>
      </c>
      <c r="O194" s="29">
        <f ca="1">'Census Tract'!AE188</f>
        <v>0</v>
      </c>
      <c r="P194" s="29">
        <f ca="1">'Census Tract'!AF188</f>
        <v>0</v>
      </c>
      <c r="Q194" s="105">
        <f ca="1">'Census Tract'!AG188</f>
        <v>0</v>
      </c>
    </row>
    <row r="195" spans="1:17" ht="15.75" x14ac:dyDescent="0.25">
      <c r="A195" s="80" t="s">
        <v>268</v>
      </c>
      <c r="B195" s="4" t="str">
        <f>'Census Tract'!A189</f>
        <v>Douglas</v>
      </c>
      <c r="C195" s="4" t="str">
        <f>'Census Tract'!B189</f>
        <v>Myrtle Creek</v>
      </c>
      <c r="D195" s="4">
        <f>'Census Tract'!C189</f>
        <v>41019190000</v>
      </c>
      <c r="E195" s="171">
        <f>'Census Tract'!D189</f>
        <v>0</v>
      </c>
      <c r="F195" s="29">
        <f ca="1">'Census Tract'!V189</f>
        <v>0.30154974541456259</v>
      </c>
      <c r="G195" s="29">
        <f ca="1">'Census Tract'!W189</f>
        <v>1.5211300876783458</v>
      </c>
      <c r="H195" s="29">
        <f ca="1">'Census Tract'!X189</f>
        <v>7.0482473969073602</v>
      </c>
      <c r="I195" s="105">
        <f ca="1">'Census Tract'!Y189</f>
        <v>15.332172881329377</v>
      </c>
      <c r="J195" s="29">
        <f ca="1">'Census Tract'!Z189</f>
        <v>0.32259838617780456</v>
      </c>
      <c r="K195" s="29">
        <f ca="1">'Census Tract'!AA189</f>
        <v>1.6861544355460598</v>
      </c>
      <c r="L195" s="29">
        <f ca="1">'Census Tract'!AB189</f>
        <v>7.8666529928285343</v>
      </c>
      <c r="M195" s="105">
        <f ca="1">'Census Tract'!AC189</f>
        <v>17.129581312125737</v>
      </c>
      <c r="N195" s="29">
        <f ca="1">'Census Tract'!AD189</f>
        <v>0.22032011664225704</v>
      </c>
      <c r="O195" s="29">
        <f ca="1">'Census Tract'!AE189</f>
        <v>1.1413531432966781</v>
      </c>
      <c r="P195" s="29">
        <f ca="1">'Census Tract'!AF189</f>
        <v>5.2593218054520037</v>
      </c>
      <c r="Q195" s="105">
        <f ca="1">'Census Tract'!AG189</f>
        <v>11.430690254929878</v>
      </c>
    </row>
    <row r="196" spans="1:17" ht="15.75" x14ac:dyDescent="0.25">
      <c r="A196" s="80" t="s">
        <v>268</v>
      </c>
      <c r="B196" s="4" t="str">
        <f>'Census Tract'!A190</f>
        <v>Douglas</v>
      </c>
      <c r="C196" s="4" t="str">
        <f>'Census Tract'!B190</f>
        <v>Roseburg</v>
      </c>
      <c r="D196" s="4">
        <f>'Census Tract'!C190</f>
        <v>41019120000</v>
      </c>
      <c r="E196" s="171">
        <f>'Census Tract'!D190</f>
        <v>0</v>
      </c>
      <c r="F196" s="29">
        <f ca="1">'Census Tract'!V190</f>
        <v>2.1550242952556644</v>
      </c>
      <c r="G196" s="29">
        <f ca="1">'Census Tract'!W190</f>
        <v>10.870751327229961</v>
      </c>
      <c r="H196" s="29">
        <f ca="1">'Census Tract'!X190</f>
        <v>50.370277575350684</v>
      </c>
      <c r="I196" s="105">
        <f ca="1">'Census Tract'!Y190</f>
        <v>109.57132466784441</v>
      </c>
      <c r="J196" s="29">
        <f ca="1">'Census Tract'!Z190</f>
        <v>0.46273539174367939</v>
      </c>
      <c r="K196" s="29">
        <f ca="1">'Census Tract'!AA190</f>
        <v>2.4186213158633301</v>
      </c>
      <c r="L196" s="29">
        <f ca="1">'Census Tract'!AB190</f>
        <v>11.283933554279358</v>
      </c>
      <c r="M196" s="105">
        <f ca="1">'Census Tract'!AC190</f>
        <v>24.570685590791925</v>
      </c>
      <c r="N196" s="29">
        <f ca="1">'Census Tract'!AD190</f>
        <v>0.31602735739439436</v>
      </c>
      <c r="O196" s="29">
        <f ca="1">'Census Tract'!AE190</f>
        <v>1.6371578920118157</v>
      </c>
      <c r="P196" s="29">
        <f ca="1">'Census Tract'!AF190</f>
        <v>7.5439755442872993</v>
      </c>
      <c r="Q196" s="105">
        <f ca="1">'Census Tract'!AG190</f>
        <v>16.396191548522864</v>
      </c>
    </row>
    <row r="197" spans="1:17" ht="15.75" x14ac:dyDescent="0.25">
      <c r="A197" s="80" t="s">
        <v>268</v>
      </c>
      <c r="B197" s="4" t="str">
        <f>'Census Tract'!A191</f>
        <v>Douglas</v>
      </c>
      <c r="C197" s="4" t="str">
        <f>'Census Tract'!B191</f>
        <v>Roseburg</v>
      </c>
      <c r="D197" s="4">
        <f>'Census Tract'!C191</f>
        <v>41019080000</v>
      </c>
      <c r="E197" s="171">
        <f>'Census Tract'!D191</f>
        <v>1</v>
      </c>
      <c r="F197" s="29">
        <f ca="1">'Census Tract'!V191</f>
        <v>0</v>
      </c>
      <c r="G197" s="29">
        <f ca="1">'Census Tract'!W191</f>
        <v>0</v>
      </c>
      <c r="H197" s="29">
        <f ca="1">'Census Tract'!X191</f>
        <v>0</v>
      </c>
      <c r="I197" s="105">
        <f ca="1">'Census Tract'!Y191</f>
        <v>0</v>
      </c>
      <c r="J197" s="29">
        <f ca="1">'Census Tract'!Z191</f>
        <v>0</v>
      </c>
      <c r="K197" s="29">
        <f ca="1">'Census Tract'!AA191</f>
        <v>0</v>
      </c>
      <c r="L197" s="29">
        <f ca="1">'Census Tract'!AB191</f>
        <v>0</v>
      </c>
      <c r="M197" s="105">
        <f ca="1">'Census Tract'!AC191</f>
        <v>0</v>
      </c>
      <c r="N197" s="29">
        <f ca="1">'Census Tract'!AD191</f>
        <v>0</v>
      </c>
      <c r="O197" s="29">
        <f ca="1">'Census Tract'!AE191</f>
        <v>0</v>
      </c>
      <c r="P197" s="29">
        <f ca="1">'Census Tract'!AF191</f>
        <v>0</v>
      </c>
      <c r="Q197" s="105">
        <f ca="1">'Census Tract'!AG191</f>
        <v>0</v>
      </c>
    </row>
    <row r="198" spans="1:17" ht="15.75" x14ac:dyDescent="0.25">
      <c r="A198" s="80" t="s">
        <v>268</v>
      </c>
      <c r="B198" s="4" t="str">
        <f>'Census Tract'!A192</f>
        <v>Douglas</v>
      </c>
      <c r="C198" s="4" t="str">
        <f>'Census Tract'!B192</f>
        <v>Drain</v>
      </c>
      <c r="D198" s="4">
        <f>'Census Tract'!C192</f>
        <v>41019030000</v>
      </c>
      <c r="E198" s="171">
        <f>'Census Tract'!D192</f>
        <v>0</v>
      </c>
      <c r="F198" s="29">
        <f ca="1">'Census Tract'!V192</f>
        <v>0.27581237860847896</v>
      </c>
      <c r="G198" s="29">
        <f ca="1">'Census Tract'!W192</f>
        <v>1.3913011502586645</v>
      </c>
      <c r="H198" s="29">
        <f ca="1">'Census Tract'!X192</f>
        <v>6.446677236916539</v>
      </c>
      <c r="I198" s="105">
        <f ca="1">'Census Tract'!Y192</f>
        <v>14.023567043050306</v>
      </c>
      <c r="J198" s="29">
        <f ca="1">'Census Tract'!Z192</f>
        <v>0.27927422274483504</v>
      </c>
      <c r="K198" s="29">
        <f ca="1">'Census Tract'!AA192</f>
        <v>1.4597080754004113</v>
      </c>
      <c r="L198" s="29">
        <f ca="1">'Census Tract'!AB192</f>
        <v>6.810180999989992</v>
      </c>
      <c r="M198" s="105">
        <f ca="1">'Census Tract'!AC192</f>
        <v>14.829121011943556</v>
      </c>
      <c r="N198" s="29">
        <f ca="1">'Census Tract'!AD192</f>
        <v>0.190731671225425</v>
      </c>
      <c r="O198" s="29">
        <f ca="1">'Census Tract'!AE192</f>
        <v>0.98807224595311594</v>
      </c>
      <c r="P198" s="29">
        <f ca="1">'Census Tract'!AF192</f>
        <v>4.5530079266206371</v>
      </c>
      <c r="Q198" s="105">
        <f ca="1">'Census Tract'!AG192</f>
        <v>9.8955768942471423</v>
      </c>
    </row>
    <row r="199" spans="1:17" ht="15.75" x14ac:dyDescent="0.25">
      <c r="A199" s="80" t="s">
        <v>268</v>
      </c>
      <c r="B199" s="4" t="str">
        <f>'Census Tract'!A193</f>
        <v>Douglas</v>
      </c>
      <c r="C199" s="4" t="str">
        <f>'Census Tract'!B193</f>
        <v>Yoncalla</v>
      </c>
      <c r="D199" s="4">
        <f>'Census Tract'!C193</f>
        <v>41019040000</v>
      </c>
      <c r="E199" s="171">
        <f>'Census Tract'!D193</f>
        <v>0</v>
      </c>
      <c r="F199" s="29">
        <f ca="1">'Census Tract'!V193</f>
        <v>0.13521721068270831</v>
      </c>
      <c r="G199" s="29">
        <f ca="1">'Census Tract'!W193</f>
        <v>0.68208635778697779</v>
      </c>
      <c r="H199" s="29">
        <f ca="1">'Census Tract'!X193</f>
        <v>3.1604880047278847</v>
      </c>
      <c r="I199" s="105">
        <f ca="1">'Census Tract'!Y193</f>
        <v>6.8750635085706264</v>
      </c>
      <c r="J199" s="29">
        <f ca="1">'Census Tract'!Z193</f>
        <v>0.21212176942373207</v>
      </c>
      <c r="K199" s="29">
        <f ca="1">'Census Tract'!AA193</f>
        <v>1.1087162171746563</v>
      </c>
      <c r="L199" s="29">
        <f ca="1">'Census Tract'!AB193</f>
        <v>5.1726494110902479</v>
      </c>
      <c r="M199" s="105">
        <f ca="1">'Census Tract'!AC193</f>
        <v>11.263407546661185</v>
      </c>
      <c r="N199" s="29">
        <f ca="1">'Census Tract'!AD193</f>
        <v>0.14486958082933532</v>
      </c>
      <c r="O199" s="29">
        <f ca="1">'Census Tract'!AE193</f>
        <v>0.75048685507059432</v>
      </c>
      <c r="P199" s="29">
        <f ca="1">'Census Tract'!AF193</f>
        <v>3.4582214144320247</v>
      </c>
      <c r="Q199" s="105">
        <f ca="1">'Census Tract'!AG193</f>
        <v>7.5161511851889102</v>
      </c>
    </row>
    <row r="200" spans="1:17" ht="15.75" x14ac:dyDescent="0.25">
      <c r="A200" s="80" t="s">
        <v>268</v>
      </c>
      <c r="B200" s="4" t="str">
        <f>'Census Tract'!A194</f>
        <v>Douglas</v>
      </c>
      <c r="C200" s="4" t="str">
        <f>'Census Tract'!B194</f>
        <v>Glendale</v>
      </c>
      <c r="D200" s="4">
        <f>'Census Tract'!C194</f>
        <v>41019210000</v>
      </c>
      <c r="E200" s="171">
        <f>'Census Tract'!D194</f>
        <v>0</v>
      </c>
      <c r="F200" s="29">
        <f ca="1">'Census Tract'!V194</f>
        <v>0.3453416829652125</v>
      </c>
      <c r="G200" s="29">
        <f ca="1">'Census Tract'!W194</f>
        <v>1.7420330558252637</v>
      </c>
      <c r="H200" s="29">
        <f ca="1">'Census Tract'!X194</f>
        <v>8.0718145348021864</v>
      </c>
      <c r="I200" s="105">
        <f ca="1">'Census Tract'!Y194</f>
        <v>17.558755949446009</v>
      </c>
      <c r="J200" s="29">
        <f ca="1">'Census Tract'!Z194</f>
        <v>0.32084875650070388</v>
      </c>
      <c r="K200" s="29">
        <f ca="1">'Census Tract'!AA194</f>
        <v>1.6770094863863321</v>
      </c>
      <c r="L200" s="29">
        <f ca="1">'Census Tract'!AB194</f>
        <v>7.8239877777331301</v>
      </c>
      <c r="M200" s="105">
        <f ca="1">'Census Tract'!AC194</f>
        <v>17.036678107695309</v>
      </c>
      <c r="N200" s="29">
        <f ca="1">'Census Tract'!AD194</f>
        <v>0.2191251986542696</v>
      </c>
      <c r="O200" s="29">
        <f ca="1">'Census Tract'!AE194</f>
        <v>1.1351629532116494</v>
      </c>
      <c r="P200" s="29">
        <f ca="1">'Census Tract'!AF194</f>
        <v>5.2307975911145803</v>
      </c>
      <c r="Q200" s="105">
        <f ca="1">'Census Tract'!AG194</f>
        <v>11.368695292286922</v>
      </c>
    </row>
    <row r="201" spans="1:17" ht="15.75" x14ac:dyDescent="0.25">
      <c r="A201" s="80" t="s">
        <v>268</v>
      </c>
      <c r="B201" s="4" t="str">
        <f>'Census Tract'!A195</f>
        <v>Douglas</v>
      </c>
      <c r="C201" s="4" t="str">
        <f>'Census Tract'!B195</f>
        <v>Reedsport</v>
      </c>
      <c r="D201" s="4">
        <f>'Census Tract'!C195</f>
        <v>41019010000</v>
      </c>
      <c r="E201" s="171">
        <f>'Census Tract'!D195</f>
        <v>0</v>
      </c>
      <c r="F201" s="29">
        <f ca="1">'Census Tract'!V195</f>
        <v>0.23816667790704305</v>
      </c>
      <c r="G201" s="29">
        <f ca="1">'Census Tract'!W195</f>
        <v>1.2014021074657002</v>
      </c>
      <c r="H201" s="29">
        <f ca="1">'Census Tract'!X195</f>
        <v>5.5667686446911624</v>
      </c>
      <c r="I201" s="105">
        <f ca="1">'Census Tract'!Y195</f>
        <v>12.109486861686896</v>
      </c>
      <c r="J201" s="29">
        <f ca="1">'Census Tract'!Z195</f>
        <v>0.1722968653449638</v>
      </c>
      <c r="K201" s="29">
        <f ca="1">'Census Tract'!AA195</f>
        <v>0.90055975534846411</v>
      </c>
      <c r="L201" s="29">
        <f ca="1">'Census Tract'!AB195</f>
        <v>4.2015078484425104</v>
      </c>
      <c r="M201" s="105">
        <f ca="1">'Census Tract'!AC195</f>
        <v>9.1487536553398812</v>
      </c>
      <c r="N201" s="29">
        <f ca="1">'Census Tract'!AD195</f>
        <v>0.11767097138847815</v>
      </c>
      <c r="O201" s="29">
        <f ca="1">'Census Tract'!AE195</f>
        <v>0.60958633789708916</v>
      </c>
      <c r="P201" s="29">
        <f ca="1">'Census Tract'!AF195</f>
        <v>2.8089559642755013</v>
      </c>
      <c r="Q201" s="105">
        <f ca="1">'Census Tract'!AG195</f>
        <v>6.1050277497920931</v>
      </c>
    </row>
    <row r="202" spans="1:17" ht="15.75" x14ac:dyDescent="0.25">
      <c r="A202" s="80" t="s">
        <v>268</v>
      </c>
      <c r="B202" s="4" t="str">
        <f>'Census Tract'!A196</f>
        <v>Douglas</v>
      </c>
      <c r="C202" s="4" t="str">
        <f>'Census Tract'!B196</f>
        <v>Roseburg</v>
      </c>
      <c r="D202" s="4">
        <f>'Census Tract'!C196</f>
        <v>41019090000</v>
      </c>
      <c r="E202" s="171">
        <f>'Census Tract'!D196</f>
        <v>0</v>
      </c>
      <c r="F202" s="29">
        <f ca="1">'Census Tract'!V196</f>
        <v>0</v>
      </c>
      <c r="G202" s="29">
        <f ca="1">'Census Tract'!W196</f>
        <v>0</v>
      </c>
      <c r="H202" s="29">
        <f ca="1">'Census Tract'!X196</f>
        <v>0</v>
      </c>
      <c r="I202" s="105">
        <f ca="1">'Census Tract'!Y196</f>
        <v>0</v>
      </c>
      <c r="J202" s="29">
        <f ca="1">'Census Tract'!Z196</f>
        <v>0</v>
      </c>
      <c r="K202" s="29">
        <f ca="1">'Census Tract'!AA196</f>
        <v>0</v>
      </c>
      <c r="L202" s="29">
        <f ca="1">'Census Tract'!AB196</f>
        <v>0</v>
      </c>
      <c r="M202" s="105">
        <f ca="1">'Census Tract'!AC196</f>
        <v>0</v>
      </c>
      <c r="N202" s="29">
        <f ca="1">'Census Tract'!AD196</f>
        <v>0</v>
      </c>
      <c r="O202" s="29">
        <f ca="1">'Census Tract'!AE196</f>
        <v>0</v>
      </c>
      <c r="P202" s="29">
        <f ca="1">'Census Tract'!AF196</f>
        <v>0</v>
      </c>
      <c r="Q202" s="105">
        <f ca="1">'Census Tract'!AG196</f>
        <v>0</v>
      </c>
    </row>
    <row r="203" spans="1:17" ht="15.75" x14ac:dyDescent="0.25">
      <c r="A203" s="80" t="s">
        <v>268</v>
      </c>
      <c r="B203" s="4" t="str">
        <f>'Census Tract'!A197</f>
        <v>Douglas</v>
      </c>
      <c r="C203" s="4" t="str">
        <f>'Census Tract'!B197</f>
        <v>Canyonville</v>
      </c>
      <c r="D203" s="4">
        <f>'Census Tract'!C197</f>
        <v>41019200000</v>
      </c>
      <c r="E203" s="171">
        <f>'Census Tract'!D197</f>
        <v>0</v>
      </c>
      <c r="F203" s="29">
        <f ca="1">'Census Tract'!V197</f>
        <v>0.9595812280835383</v>
      </c>
      <c r="G203" s="29">
        <f ca="1">'Census Tract'!W197</f>
        <v>4.8404878458859955</v>
      </c>
      <c r="H203" s="29">
        <f ca="1">'Census Tract'!X197</f>
        <v>22.428690442642775</v>
      </c>
      <c r="I203" s="105">
        <f ca="1">'Census Tract'!Y197</f>
        <v>48.789513194344948</v>
      </c>
      <c r="J203" s="29">
        <f ca="1">'Census Tract'!Z197</f>
        <v>0.31026766273919026</v>
      </c>
      <c r="K203" s="29">
        <f ca="1">'Census Tract'!AA197</f>
        <v>1.6217043176584527</v>
      </c>
      <c r="L203" s="29">
        <f ca="1">'Census Tract'!AB197</f>
        <v>7.5659648102514083</v>
      </c>
      <c r="M203" s="105">
        <f ca="1">'Census Tract'!AC197</f>
        <v>16.474834918996962</v>
      </c>
      <c r="N203" s="29">
        <f ca="1">'Census Tract'!AD197</f>
        <v>0.21189878986977395</v>
      </c>
      <c r="O203" s="29">
        <f ca="1">'Census Tract'!AE197</f>
        <v>1.0977270417450482</v>
      </c>
      <c r="P203" s="29">
        <f ca="1">'Census Tract'!AF197</f>
        <v>5.0582940091692308</v>
      </c>
      <c r="Q203" s="105">
        <f ca="1">'Census Tract'!AG197</f>
        <v>10.993773375350948</v>
      </c>
    </row>
    <row r="204" spans="1:17" ht="15.75" x14ac:dyDescent="0.25">
      <c r="A204" s="80" t="s">
        <v>268</v>
      </c>
      <c r="B204" s="4" t="str">
        <f>'Census Tract'!A198</f>
        <v>Gilliam</v>
      </c>
      <c r="C204" s="4" t="str">
        <f>'Census Tract'!B198</f>
        <v>Arlington</v>
      </c>
      <c r="D204" s="4">
        <f>'Census Tract'!C198</f>
        <v>41021960100</v>
      </c>
      <c r="E204" s="171">
        <f>'Census Tract'!D198</f>
        <v>0</v>
      </c>
      <c r="F204" s="29">
        <f ca="1">'Census Tract'!V198</f>
        <v>0.32229329478066004</v>
      </c>
      <c r="G204" s="29">
        <f ca="1">'Census Tract'!W198</f>
        <v>1.6257683357479387</v>
      </c>
      <c r="H204" s="29">
        <f ca="1">'Census Tract'!X198</f>
        <v>7.5330949885417517</v>
      </c>
      <c r="I204" s="105">
        <f ca="1">'Census Tract'!Y198</f>
        <v>16.386870124121458</v>
      </c>
      <c r="J204" s="29">
        <f ca="1">'Census Tract'!Z198</f>
        <v>0.16415906918656797</v>
      </c>
      <c r="K204" s="29">
        <f ca="1">'Census Tract'!AA198</f>
        <v>0.85802519325525495</v>
      </c>
      <c r="L204" s="29">
        <f ca="1">'Census Tract'!AB198</f>
        <v>4.0030653848488171</v>
      </c>
      <c r="M204" s="105">
        <f ca="1">'Census Tract'!AC198</f>
        <v>8.7166465929074093</v>
      </c>
      <c r="N204" s="29">
        <f ca="1">'Census Tract'!AD198</f>
        <v>0.11211322443235888</v>
      </c>
      <c r="O204" s="29">
        <f ca="1">'Census Tract'!AE198</f>
        <v>0.58079481375172826</v>
      </c>
      <c r="P204" s="29">
        <f ca="1">'Census Tract'!AF198</f>
        <v>2.6762854655440371</v>
      </c>
      <c r="Q204" s="105">
        <f ca="1">'Census Tract'!AG198</f>
        <v>5.8166796636578013</v>
      </c>
    </row>
    <row r="205" spans="1:17" ht="15.75" x14ac:dyDescent="0.25">
      <c r="A205" s="80" t="s">
        <v>268</v>
      </c>
      <c r="B205" s="4" t="str">
        <f>'Census Tract'!A199</f>
        <v>Grant</v>
      </c>
      <c r="C205" s="4" t="str">
        <f>'Census Tract'!B199</f>
        <v>Granite</v>
      </c>
      <c r="D205" s="4">
        <f>'Census Tract'!C199</f>
        <v>41023960100</v>
      </c>
      <c r="E205" s="171">
        <f>'Census Tract'!D199</f>
        <v>0</v>
      </c>
      <c r="F205" s="29">
        <f ca="1">'Census Tract'!V199</f>
        <v>0</v>
      </c>
      <c r="G205" s="29">
        <f ca="1">'Census Tract'!W199</f>
        <v>0</v>
      </c>
      <c r="H205" s="29">
        <f ca="1">'Census Tract'!X199</f>
        <v>0</v>
      </c>
      <c r="I205" s="105">
        <f ca="1">'Census Tract'!Y199</f>
        <v>0</v>
      </c>
      <c r="J205" s="29">
        <f ca="1">'Census Tract'!Z199</f>
        <v>0</v>
      </c>
      <c r="K205" s="29">
        <f ca="1">'Census Tract'!AA199</f>
        <v>0</v>
      </c>
      <c r="L205" s="29">
        <f ca="1">'Census Tract'!AB199</f>
        <v>0</v>
      </c>
      <c r="M205" s="105">
        <f ca="1">'Census Tract'!AC199</f>
        <v>0</v>
      </c>
      <c r="N205" s="29">
        <f ca="1">'Census Tract'!AD199</f>
        <v>0</v>
      </c>
      <c r="O205" s="29">
        <f ca="1">'Census Tract'!AE199</f>
        <v>0</v>
      </c>
      <c r="P205" s="29">
        <f ca="1">'Census Tract'!AF199</f>
        <v>0</v>
      </c>
      <c r="Q205" s="105">
        <f ca="1">'Census Tract'!AG199</f>
        <v>0</v>
      </c>
    </row>
    <row r="206" spans="1:17" ht="15.75" x14ac:dyDescent="0.25">
      <c r="A206" s="80" t="s">
        <v>268</v>
      </c>
      <c r="B206" s="4" t="str">
        <f>'Census Tract'!A200</f>
        <v>Grant</v>
      </c>
      <c r="C206" s="4" t="str">
        <f>'Census Tract'!B200</f>
        <v>Canyon City</v>
      </c>
      <c r="D206" s="4">
        <f>'Census Tract'!C200</f>
        <v>41023960200</v>
      </c>
      <c r="E206" s="171">
        <f>'Census Tract'!D200</f>
        <v>0</v>
      </c>
      <c r="F206" s="29">
        <f ca="1">'Census Tract'!V200</f>
        <v>0.76712718674252445</v>
      </c>
      <c r="G206" s="29">
        <f ca="1">'Census Tract'!W200</f>
        <v>3.8696774332403248</v>
      </c>
      <c r="H206" s="29">
        <f ca="1">'Census Tract'!X200</f>
        <v>17.930382231368142</v>
      </c>
      <c r="I206" s="105">
        <f ca="1">'Census Tract'!Y200</f>
        <v>39.004266552885042</v>
      </c>
      <c r="J206" s="29">
        <f ca="1">'Census Tract'!Z200</f>
        <v>0.40443714909855522</v>
      </c>
      <c r="K206" s="29">
        <f ca="1">'Census Tract'!AA200</f>
        <v>2.1139085688924339</v>
      </c>
      <c r="L206" s="29">
        <f ca="1">'Census Tract'!AB200</f>
        <v>9.8623143998421057</v>
      </c>
      <c r="M206" s="105">
        <f ca="1">'Census Tract'!AC200</f>
        <v>21.475119926079373</v>
      </c>
      <c r="N206" s="29">
        <f ca="1">'Census Tract'!AD200</f>
        <v>0.27621229268872938</v>
      </c>
      <c r="O206" s="29">
        <f ca="1">'Census Tract'!AE200</f>
        <v>1.430898699955562</v>
      </c>
      <c r="P206" s="29">
        <f ca="1">'Census Tract'!AF200</f>
        <v>6.5935392374111608</v>
      </c>
      <c r="Q206" s="105">
        <f ca="1">'Census Tract'!AG200</f>
        <v>14.330498778082692</v>
      </c>
    </row>
    <row r="207" spans="1:17" ht="15.75" x14ac:dyDescent="0.25">
      <c r="A207" s="80" t="s">
        <v>268</v>
      </c>
      <c r="B207" s="4" t="str">
        <f>'Census Tract'!A201</f>
        <v>Harney</v>
      </c>
      <c r="C207" s="4" t="str">
        <f>'Census Tract'!B201</f>
        <v>Burns</v>
      </c>
      <c r="D207" s="4">
        <f>'Census Tract'!C201</f>
        <v>41025960100</v>
      </c>
      <c r="E207" s="171">
        <f>'Census Tract'!D201</f>
        <v>0</v>
      </c>
      <c r="F207" s="29">
        <f ca="1">'Census Tract'!V201</f>
        <v>0.75790783146870311</v>
      </c>
      <c r="G207" s="29">
        <f ca="1">'Census Tract'!W201</f>
        <v>3.8231715452093979</v>
      </c>
      <c r="H207" s="29">
        <f ca="1">'Census Tract'!X201</f>
        <v>17.71489441286397</v>
      </c>
      <c r="I207" s="105">
        <f ca="1">'Census Tract'!Y201</f>
        <v>38.535512222755244</v>
      </c>
      <c r="J207" s="29">
        <f ca="1">'Census Tract'!Z201</f>
        <v>0.39589759063844787</v>
      </c>
      <c r="K207" s="29">
        <f ca="1">'Census Tract'!AA201</f>
        <v>2.0692740790993618</v>
      </c>
      <c r="L207" s="29">
        <f ca="1">'Census Tract'!AB201</f>
        <v>9.6540748487595067</v>
      </c>
      <c r="M207" s="105">
        <f ca="1">'Census Tract'!AC201</f>
        <v>21.021679774858541</v>
      </c>
      <c r="N207" s="29">
        <f ca="1">'Census Tract'!AD201</f>
        <v>0.27038016023978639</v>
      </c>
      <c r="O207" s="29">
        <f ca="1">'Census Tract'!AE201</f>
        <v>1.4006857407207409</v>
      </c>
      <c r="P207" s="29">
        <f ca="1">'Census Tract'!AF201</f>
        <v>6.454318807481858</v>
      </c>
      <c r="Q207" s="105">
        <f ca="1">'Census Tract'!AG201</f>
        <v>14.027914971548846</v>
      </c>
    </row>
    <row r="208" spans="1:17" ht="15.75" x14ac:dyDescent="0.25">
      <c r="A208" s="80" t="s">
        <v>268</v>
      </c>
      <c r="B208" s="4" t="str">
        <f>'Census Tract'!A202</f>
        <v>Harney</v>
      </c>
      <c r="C208" s="4" t="str">
        <f>'Census Tract'!B202</f>
        <v>Undefined</v>
      </c>
      <c r="D208" s="4">
        <f>'Census Tract'!C202</f>
        <v>41025960200</v>
      </c>
      <c r="E208" s="171">
        <f>'Census Tract'!D202</f>
        <v>0</v>
      </c>
      <c r="F208" s="29">
        <f ca="1">'Census Tract'!V202</f>
        <v>0</v>
      </c>
      <c r="G208" s="29">
        <f ca="1">'Census Tract'!W202</f>
        <v>0</v>
      </c>
      <c r="H208" s="29">
        <f ca="1">'Census Tract'!X202</f>
        <v>0</v>
      </c>
      <c r="I208" s="105">
        <f ca="1">'Census Tract'!Y202</f>
        <v>0</v>
      </c>
      <c r="J208" s="29">
        <f ca="1">'Census Tract'!Z202</f>
        <v>0</v>
      </c>
      <c r="K208" s="29">
        <f ca="1">'Census Tract'!AA202</f>
        <v>0</v>
      </c>
      <c r="L208" s="29">
        <f ca="1">'Census Tract'!AB202</f>
        <v>0</v>
      </c>
      <c r="M208" s="105">
        <f ca="1">'Census Tract'!AC202</f>
        <v>0</v>
      </c>
      <c r="N208" s="29">
        <f ca="1">'Census Tract'!AD202</f>
        <v>0</v>
      </c>
      <c r="O208" s="29">
        <f ca="1">'Census Tract'!AE202</f>
        <v>0</v>
      </c>
      <c r="P208" s="29">
        <f ca="1">'Census Tract'!AF202</f>
        <v>0</v>
      </c>
      <c r="Q208" s="105">
        <f ca="1">'Census Tract'!AG202</f>
        <v>0</v>
      </c>
    </row>
    <row r="209" spans="1:17" ht="15.75" x14ac:dyDescent="0.25">
      <c r="A209" s="80" t="s">
        <v>268</v>
      </c>
      <c r="B209" s="4" t="str">
        <f>'Census Tract'!A203</f>
        <v>Hood River</v>
      </c>
      <c r="C209" s="4" t="str">
        <f>'Census Tract'!B203</f>
        <v>Cascade Locks</v>
      </c>
      <c r="D209" s="4">
        <f>'Census Tract'!C203</f>
        <v>41027950100</v>
      </c>
      <c r="E209" s="171">
        <f>'Census Tract'!D203</f>
        <v>0</v>
      </c>
      <c r="F209" s="29">
        <f ca="1">'Census Tract'!V203</f>
        <v>0</v>
      </c>
      <c r="G209" s="29">
        <f ca="1">'Census Tract'!W203</f>
        <v>0</v>
      </c>
      <c r="H209" s="29">
        <f ca="1">'Census Tract'!X203</f>
        <v>0</v>
      </c>
      <c r="I209" s="105">
        <f ca="1">'Census Tract'!Y203</f>
        <v>0</v>
      </c>
      <c r="J209" s="29">
        <f ca="1">'Census Tract'!Z203</f>
        <v>0</v>
      </c>
      <c r="K209" s="29">
        <f ca="1">'Census Tract'!AA203</f>
        <v>0</v>
      </c>
      <c r="L209" s="29">
        <f ca="1">'Census Tract'!AB203</f>
        <v>0</v>
      </c>
      <c r="M209" s="105">
        <f ca="1">'Census Tract'!AC203</f>
        <v>0</v>
      </c>
      <c r="N209" s="29">
        <f ca="1">'Census Tract'!AD203</f>
        <v>0</v>
      </c>
      <c r="O209" s="29">
        <f ca="1">'Census Tract'!AE203</f>
        <v>0</v>
      </c>
      <c r="P209" s="29">
        <f ca="1">'Census Tract'!AF203</f>
        <v>0</v>
      </c>
      <c r="Q209" s="105">
        <f ca="1">'Census Tract'!AG203</f>
        <v>0</v>
      </c>
    </row>
    <row r="210" spans="1:17" ht="15.75" x14ac:dyDescent="0.25">
      <c r="A210" s="80" t="s">
        <v>268</v>
      </c>
      <c r="B210" s="4" t="str">
        <f>'Census Tract'!A204</f>
        <v>Hood River</v>
      </c>
      <c r="C210" s="4" t="str">
        <f>'Census Tract'!B204</f>
        <v>Hood River</v>
      </c>
      <c r="D210" s="4">
        <f>'Census Tract'!C204</f>
        <v>41027950300</v>
      </c>
      <c r="E210" s="171">
        <f>'Census Tract'!D204</f>
        <v>1</v>
      </c>
      <c r="F210" s="29">
        <f ca="1">'Census Tract'!V204</f>
        <v>0</v>
      </c>
      <c r="G210" s="29">
        <f ca="1">'Census Tract'!W204</f>
        <v>0</v>
      </c>
      <c r="H210" s="29">
        <f ca="1">'Census Tract'!X204</f>
        <v>0</v>
      </c>
      <c r="I210" s="105">
        <f ca="1">'Census Tract'!Y204</f>
        <v>0</v>
      </c>
      <c r="J210" s="29">
        <f ca="1">'Census Tract'!Z204</f>
        <v>0</v>
      </c>
      <c r="K210" s="29">
        <f ca="1">'Census Tract'!AA204</f>
        <v>0</v>
      </c>
      <c r="L210" s="29">
        <f ca="1">'Census Tract'!AB204</f>
        <v>0</v>
      </c>
      <c r="M210" s="105">
        <f ca="1">'Census Tract'!AC204</f>
        <v>0</v>
      </c>
      <c r="N210" s="29">
        <f ca="1">'Census Tract'!AD204</f>
        <v>0</v>
      </c>
      <c r="O210" s="29">
        <f ca="1">'Census Tract'!AE204</f>
        <v>0</v>
      </c>
      <c r="P210" s="29">
        <f ca="1">'Census Tract'!AF204</f>
        <v>0</v>
      </c>
      <c r="Q210" s="105">
        <f ca="1">'Census Tract'!AG204</f>
        <v>0</v>
      </c>
    </row>
    <row r="211" spans="1:17" ht="15.75" x14ac:dyDescent="0.25">
      <c r="A211" s="80" t="s">
        <v>268</v>
      </c>
      <c r="B211" s="4" t="str">
        <f>'Census Tract'!A205</f>
        <v>Hood River</v>
      </c>
      <c r="C211" s="4" t="str">
        <f>'Census Tract'!B205</f>
        <v>Hood River</v>
      </c>
      <c r="D211" s="4">
        <f>'Census Tract'!C205</f>
        <v>41027950200</v>
      </c>
      <c r="E211" s="171">
        <f>'Census Tract'!D205</f>
        <v>0</v>
      </c>
      <c r="F211" s="29">
        <f ca="1">'Census Tract'!V205</f>
        <v>0</v>
      </c>
      <c r="G211" s="29">
        <f ca="1">'Census Tract'!W205</f>
        <v>0</v>
      </c>
      <c r="H211" s="29">
        <f ca="1">'Census Tract'!X205</f>
        <v>0</v>
      </c>
      <c r="I211" s="105">
        <f ca="1">'Census Tract'!Y205</f>
        <v>0</v>
      </c>
      <c r="J211" s="29">
        <f ca="1">'Census Tract'!Z205</f>
        <v>0</v>
      </c>
      <c r="K211" s="29">
        <f ca="1">'Census Tract'!AA205</f>
        <v>0</v>
      </c>
      <c r="L211" s="29">
        <f ca="1">'Census Tract'!AB205</f>
        <v>0</v>
      </c>
      <c r="M211" s="105">
        <f ca="1">'Census Tract'!AC205</f>
        <v>0</v>
      </c>
      <c r="N211" s="29">
        <f ca="1">'Census Tract'!AD205</f>
        <v>0</v>
      </c>
      <c r="O211" s="29">
        <f ca="1">'Census Tract'!AE205</f>
        <v>0</v>
      </c>
      <c r="P211" s="29">
        <f ca="1">'Census Tract'!AF205</f>
        <v>0</v>
      </c>
      <c r="Q211" s="105">
        <f ca="1">'Census Tract'!AG205</f>
        <v>0</v>
      </c>
    </row>
    <row r="212" spans="1:17" ht="15.75" x14ac:dyDescent="0.25">
      <c r="A212" s="80" t="s">
        <v>268</v>
      </c>
      <c r="B212" s="4" t="str">
        <f>'Census Tract'!A206</f>
        <v>Hood River</v>
      </c>
      <c r="C212" s="4" t="str">
        <f>'Census Tract'!B206</f>
        <v>Hood River</v>
      </c>
      <c r="D212" s="4">
        <f>'Census Tract'!C206</f>
        <v>41027950400</v>
      </c>
      <c r="E212" s="171">
        <f>'Census Tract'!D206</f>
        <v>0</v>
      </c>
      <c r="F212" s="29">
        <f ca="1">'Census Tract'!V206</f>
        <v>0</v>
      </c>
      <c r="G212" s="29">
        <f ca="1">'Census Tract'!W206</f>
        <v>0</v>
      </c>
      <c r="H212" s="29">
        <f ca="1">'Census Tract'!X206</f>
        <v>0</v>
      </c>
      <c r="I212" s="105">
        <f ca="1">'Census Tract'!Y206</f>
        <v>0</v>
      </c>
      <c r="J212" s="29">
        <f ca="1">'Census Tract'!Z206</f>
        <v>0</v>
      </c>
      <c r="K212" s="29">
        <f ca="1">'Census Tract'!AA206</f>
        <v>0</v>
      </c>
      <c r="L212" s="29">
        <f ca="1">'Census Tract'!AB206</f>
        <v>0</v>
      </c>
      <c r="M212" s="105">
        <f ca="1">'Census Tract'!AC206</f>
        <v>0</v>
      </c>
      <c r="N212" s="29">
        <f ca="1">'Census Tract'!AD206</f>
        <v>0</v>
      </c>
      <c r="O212" s="29">
        <f ca="1">'Census Tract'!AE206</f>
        <v>0</v>
      </c>
      <c r="P212" s="29">
        <f ca="1">'Census Tract'!AF206</f>
        <v>0</v>
      </c>
      <c r="Q212" s="105">
        <f ca="1">'Census Tract'!AG206</f>
        <v>0</v>
      </c>
    </row>
    <row r="213" spans="1:17" ht="15.75" x14ac:dyDescent="0.25">
      <c r="A213" s="80" t="s">
        <v>268</v>
      </c>
      <c r="B213" s="4" t="str">
        <f>'Census Tract'!A207</f>
        <v>Jackson</v>
      </c>
      <c r="C213" s="4" t="str">
        <f>'Census Tract'!B207</f>
        <v>Medford</v>
      </c>
      <c r="D213" s="4">
        <f>'Census Tract'!C207</f>
        <v>41029000403</v>
      </c>
      <c r="E213" s="171">
        <f>'Census Tract'!D207</f>
        <v>1</v>
      </c>
      <c r="F213" s="29">
        <f ca="1">'Census Tract'!V207</f>
        <v>0</v>
      </c>
      <c r="G213" s="29">
        <f ca="1">'Census Tract'!W207</f>
        <v>0</v>
      </c>
      <c r="H213" s="29">
        <f ca="1">'Census Tract'!X207</f>
        <v>0</v>
      </c>
      <c r="I213" s="105">
        <f ca="1">'Census Tract'!Y207</f>
        <v>0</v>
      </c>
      <c r="J213" s="29">
        <f ca="1">'Census Tract'!Z207</f>
        <v>0</v>
      </c>
      <c r="K213" s="29">
        <f ca="1">'Census Tract'!AA207</f>
        <v>0</v>
      </c>
      <c r="L213" s="29">
        <f ca="1">'Census Tract'!AB207</f>
        <v>0</v>
      </c>
      <c r="M213" s="105">
        <f ca="1">'Census Tract'!AC207</f>
        <v>0</v>
      </c>
      <c r="N213" s="29">
        <f ca="1">'Census Tract'!AD207</f>
        <v>0</v>
      </c>
      <c r="O213" s="29">
        <f ca="1">'Census Tract'!AE207</f>
        <v>0</v>
      </c>
      <c r="P213" s="29">
        <f ca="1">'Census Tract'!AF207</f>
        <v>0</v>
      </c>
      <c r="Q213" s="105">
        <f ca="1">'Census Tract'!AG207</f>
        <v>0</v>
      </c>
    </row>
    <row r="214" spans="1:17" ht="15.75" x14ac:dyDescent="0.25">
      <c r="A214" s="80" t="s">
        <v>268</v>
      </c>
      <c r="B214" s="4" t="str">
        <f>'Census Tract'!A208</f>
        <v>Jackson</v>
      </c>
      <c r="C214" s="4" t="str">
        <f>'Census Tract'!B208</f>
        <v>Medford</v>
      </c>
      <c r="D214" s="4">
        <f>'Census Tract'!C208</f>
        <v>41029000201</v>
      </c>
      <c r="E214" s="171">
        <f>'Census Tract'!D208</f>
        <v>1</v>
      </c>
      <c r="F214" s="29">
        <f ca="1">'Census Tract'!V208</f>
        <v>0.20945458331786937</v>
      </c>
      <c r="G214" s="29">
        <f ca="1">'Census Tract'!W208</f>
        <v>1.0408992857786981</v>
      </c>
      <c r="H214" s="29">
        <f ca="1">'Census Tract'!X208</f>
        <v>4.7895776273293862</v>
      </c>
      <c r="I214" s="105">
        <f ca="1">'Census Tract'!Y208</f>
        <v>10.402627358312429</v>
      </c>
      <c r="J214" s="29">
        <f ca="1">'Census Tract'!Z208</f>
        <v>0.14059337633144953</v>
      </c>
      <c r="K214" s="29">
        <f ca="1">'Census Tract'!AA208</f>
        <v>0.66902562182712089</v>
      </c>
      <c r="L214" s="29">
        <f ca="1">'Census Tract'!AB208</f>
        <v>3.0512856584504711</v>
      </c>
      <c r="M214" s="105">
        <f ca="1">'Census Tract'!AC208</f>
        <v>6.6182922450707302</v>
      </c>
      <c r="N214" s="29">
        <f ca="1">'Census Tract'!AD208</f>
        <v>5.8533715157550043E-2</v>
      </c>
      <c r="O214" s="29">
        <f ca="1">'Census Tract'!AE208</f>
        <v>0.2780430675960488</v>
      </c>
      <c r="P214" s="29">
        <f ca="1">'Census Tract'!AF208</f>
        <v>1.2199741118717107</v>
      </c>
      <c r="Q214" s="105">
        <f ca="1">'Census Tract'!AG208</f>
        <v>2.6208745851790241</v>
      </c>
    </row>
    <row r="215" spans="1:17" ht="15.75" x14ac:dyDescent="0.25">
      <c r="A215" s="80" t="s">
        <v>268</v>
      </c>
      <c r="B215" s="4" t="str">
        <f>'Census Tract'!A209</f>
        <v>Jackson</v>
      </c>
      <c r="C215" s="4" t="str">
        <f>'Census Tract'!B209</f>
        <v>Ashland</v>
      </c>
      <c r="D215" s="4">
        <f>'Census Tract'!C209</f>
        <v>41029002200</v>
      </c>
      <c r="E215" s="171">
        <f>'Census Tract'!D209</f>
        <v>1</v>
      </c>
      <c r="F215" s="29">
        <f ca="1">'Census Tract'!V209</f>
        <v>0</v>
      </c>
      <c r="G215" s="29">
        <f ca="1">'Census Tract'!W209</f>
        <v>0</v>
      </c>
      <c r="H215" s="29">
        <f ca="1">'Census Tract'!X209</f>
        <v>0</v>
      </c>
      <c r="I215" s="105">
        <f ca="1">'Census Tract'!Y209</f>
        <v>0</v>
      </c>
      <c r="J215" s="29">
        <f ca="1">'Census Tract'!Z209</f>
        <v>0</v>
      </c>
      <c r="K215" s="29">
        <f ca="1">'Census Tract'!AA209</f>
        <v>0</v>
      </c>
      <c r="L215" s="29">
        <f ca="1">'Census Tract'!AB209</f>
        <v>0</v>
      </c>
      <c r="M215" s="105">
        <f ca="1">'Census Tract'!AC209</f>
        <v>0</v>
      </c>
      <c r="N215" s="29">
        <f ca="1">'Census Tract'!AD209</f>
        <v>0</v>
      </c>
      <c r="O215" s="29">
        <f ca="1">'Census Tract'!AE209</f>
        <v>0</v>
      </c>
      <c r="P215" s="29">
        <f ca="1">'Census Tract'!AF209</f>
        <v>0</v>
      </c>
      <c r="Q215" s="105">
        <f ca="1">'Census Tract'!AG209</f>
        <v>0</v>
      </c>
    </row>
    <row r="216" spans="1:17" ht="15.75" x14ac:dyDescent="0.25">
      <c r="A216" s="80" t="s">
        <v>268</v>
      </c>
      <c r="B216" s="4" t="str">
        <f>'Census Tract'!A210</f>
        <v>Jackson</v>
      </c>
      <c r="C216" s="4" t="str">
        <f>'Census Tract'!B210</f>
        <v>Medford</v>
      </c>
      <c r="D216" s="4">
        <f>'Census Tract'!C210</f>
        <v>41029001302</v>
      </c>
      <c r="E216" s="171">
        <f>'Census Tract'!D210</f>
        <v>0</v>
      </c>
      <c r="F216" s="29">
        <f ca="1">'Census Tract'!V210</f>
        <v>0</v>
      </c>
      <c r="G216" s="29">
        <f ca="1">'Census Tract'!W210</f>
        <v>0</v>
      </c>
      <c r="H216" s="29">
        <f ca="1">'Census Tract'!X210</f>
        <v>0</v>
      </c>
      <c r="I216" s="105">
        <f ca="1">'Census Tract'!Y210</f>
        <v>0</v>
      </c>
      <c r="J216" s="29">
        <f ca="1">'Census Tract'!Z210</f>
        <v>0</v>
      </c>
      <c r="K216" s="29">
        <f ca="1">'Census Tract'!AA210</f>
        <v>0</v>
      </c>
      <c r="L216" s="29">
        <f ca="1">'Census Tract'!AB210</f>
        <v>0</v>
      </c>
      <c r="M216" s="105">
        <f ca="1">'Census Tract'!AC210</f>
        <v>0</v>
      </c>
      <c r="N216" s="29">
        <f ca="1">'Census Tract'!AD210</f>
        <v>0</v>
      </c>
      <c r="O216" s="29">
        <f ca="1">'Census Tract'!AE210</f>
        <v>0</v>
      </c>
      <c r="P216" s="29">
        <f ca="1">'Census Tract'!AF210</f>
        <v>0</v>
      </c>
      <c r="Q216" s="105">
        <f ca="1">'Census Tract'!AG210</f>
        <v>0</v>
      </c>
    </row>
    <row r="217" spans="1:17" ht="15.75" x14ac:dyDescent="0.25">
      <c r="A217" s="80" t="s">
        <v>268</v>
      </c>
      <c r="B217" s="4" t="str">
        <f>'Census Tract'!A211</f>
        <v>Jackson</v>
      </c>
      <c r="C217" s="4" t="str">
        <f>'Census Tract'!B211</f>
        <v>Eagle Point</v>
      </c>
      <c r="D217" s="4">
        <f>'Census Tract'!C211</f>
        <v>41029001400</v>
      </c>
      <c r="E217" s="171">
        <f>'Census Tract'!D211</f>
        <v>0</v>
      </c>
      <c r="F217" s="29">
        <f ca="1">'Census Tract'!V211</f>
        <v>0</v>
      </c>
      <c r="G217" s="29">
        <f ca="1">'Census Tract'!W211</f>
        <v>0</v>
      </c>
      <c r="H217" s="29">
        <f ca="1">'Census Tract'!X211</f>
        <v>0</v>
      </c>
      <c r="I217" s="105">
        <f ca="1">'Census Tract'!Y211</f>
        <v>0</v>
      </c>
      <c r="J217" s="29">
        <f ca="1">'Census Tract'!Z211</f>
        <v>0</v>
      </c>
      <c r="K217" s="29">
        <f ca="1">'Census Tract'!AA211</f>
        <v>0</v>
      </c>
      <c r="L217" s="29">
        <f ca="1">'Census Tract'!AB211</f>
        <v>0</v>
      </c>
      <c r="M217" s="105">
        <f ca="1">'Census Tract'!AC211</f>
        <v>0</v>
      </c>
      <c r="N217" s="29">
        <f ca="1">'Census Tract'!AD211</f>
        <v>0</v>
      </c>
      <c r="O217" s="29">
        <f ca="1">'Census Tract'!AE211</f>
        <v>0</v>
      </c>
      <c r="P217" s="29">
        <f ca="1">'Census Tract'!AF211</f>
        <v>0</v>
      </c>
      <c r="Q217" s="105">
        <f ca="1">'Census Tract'!AG211</f>
        <v>0</v>
      </c>
    </row>
    <row r="218" spans="1:17" ht="15.75" x14ac:dyDescent="0.25">
      <c r="A218" s="80" t="s">
        <v>268</v>
      </c>
      <c r="B218" s="4" t="str">
        <f>'Census Tract'!A212</f>
        <v>Jackson</v>
      </c>
      <c r="C218" s="4" t="str">
        <f>'Census Tract'!B212</f>
        <v>Ashland</v>
      </c>
      <c r="D218" s="4">
        <f>'Census Tract'!C212</f>
        <v>41029002500</v>
      </c>
      <c r="E218" s="171">
        <f>'Census Tract'!D212</f>
        <v>0</v>
      </c>
      <c r="F218" s="29">
        <f ca="1">'Census Tract'!V212</f>
        <v>0</v>
      </c>
      <c r="G218" s="29">
        <f ca="1">'Census Tract'!W212</f>
        <v>0</v>
      </c>
      <c r="H218" s="29">
        <f ca="1">'Census Tract'!X212</f>
        <v>0</v>
      </c>
      <c r="I218" s="105">
        <f ca="1">'Census Tract'!Y212</f>
        <v>0</v>
      </c>
      <c r="J218" s="29">
        <f ca="1">'Census Tract'!Z212</f>
        <v>0</v>
      </c>
      <c r="K218" s="29">
        <f ca="1">'Census Tract'!AA212</f>
        <v>0</v>
      </c>
      <c r="L218" s="29">
        <f ca="1">'Census Tract'!AB212</f>
        <v>0</v>
      </c>
      <c r="M218" s="105">
        <f ca="1">'Census Tract'!AC212</f>
        <v>0</v>
      </c>
      <c r="N218" s="29">
        <f ca="1">'Census Tract'!AD212</f>
        <v>0</v>
      </c>
      <c r="O218" s="29">
        <f ca="1">'Census Tract'!AE212</f>
        <v>0</v>
      </c>
      <c r="P218" s="29">
        <f ca="1">'Census Tract'!AF212</f>
        <v>0</v>
      </c>
      <c r="Q218" s="105">
        <f ca="1">'Census Tract'!AG212</f>
        <v>0</v>
      </c>
    </row>
    <row r="219" spans="1:17" ht="15.75" x14ac:dyDescent="0.25">
      <c r="A219" s="80" t="s">
        <v>268</v>
      </c>
      <c r="B219" s="4" t="str">
        <f>'Census Tract'!A213</f>
        <v>Jackson</v>
      </c>
      <c r="C219" s="4" t="str">
        <f>'Census Tract'!B213</f>
        <v>Medford</v>
      </c>
      <c r="D219" s="4">
        <f>'Census Tract'!C213</f>
        <v>41029000700</v>
      </c>
      <c r="E219" s="171">
        <f>'Census Tract'!D213</f>
        <v>1</v>
      </c>
      <c r="F219" s="29">
        <f ca="1">'Census Tract'!V213</f>
        <v>0</v>
      </c>
      <c r="G219" s="29">
        <f ca="1">'Census Tract'!W213</f>
        <v>0</v>
      </c>
      <c r="H219" s="29">
        <f ca="1">'Census Tract'!X213</f>
        <v>0</v>
      </c>
      <c r="I219" s="105">
        <f ca="1">'Census Tract'!Y213</f>
        <v>0</v>
      </c>
      <c r="J219" s="29">
        <f ca="1">'Census Tract'!Z213</f>
        <v>0</v>
      </c>
      <c r="K219" s="29">
        <f ca="1">'Census Tract'!AA213</f>
        <v>0</v>
      </c>
      <c r="L219" s="29">
        <f ca="1">'Census Tract'!AB213</f>
        <v>0</v>
      </c>
      <c r="M219" s="105">
        <f ca="1">'Census Tract'!AC213</f>
        <v>0</v>
      </c>
      <c r="N219" s="29">
        <f ca="1">'Census Tract'!AD213</f>
        <v>0</v>
      </c>
      <c r="O219" s="29">
        <f ca="1">'Census Tract'!AE213</f>
        <v>0</v>
      </c>
      <c r="P219" s="29">
        <f ca="1">'Census Tract'!AF213</f>
        <v>0</v>
      </c>
      <c r="Q219" s="105">
        <f ca="1">'Census Tract'!AG213</f>
        <v>0</v>
      </c>
    </row>
    <row r="220" spans="1:17" ht="15.75" x14ac:dyDescent="0.25">
      <c r="A220" s="80" t="s">
        <v>268</v>
      </c>
      <c r="B220" s="4" t="str">
        <f>'Census Tract'!A214</f>
        <v>Jackson</v>
      </c>
      <c r="C220" s="4" t="str">
        <f>'Census Tract'!B214</f>
        <v>Medford</v>
      </c>
      <c r="D220" s="4">
        <f>'Census Tract'!C214</f>
        <v>41029000300</v>
      </c>
      <c r="E220" s="171">
        <f>'Census Tract'!D214</f>
        <v>1</v>
      </c>
      <c r="F220" s="29">
        <f ca="1">'Census Tract'!V214</f>
        <v>0.31299250346364205</v>
      </c>
      <c r="G220" s="29">
        <f ca="1">'Census Tract'!W214</f>
        <v>1.5554382632676305</v>
      </c>
      <c r="H220" s="29">
        <f ca="1">'Census Tract'!X214</f>
        <v>7.1571691980415224</v>
      </c>
      <c r="I220" s="105">
        <f ca="1">'Census Tract'!Y214</f>
        <v>15.544870529456709</v>
      </c>
      <c r="J220" s="29">
        <f ca="1">'Census Tract'!Z214</f>
        <v>0.26626203207106824</v>
      </c>
      <c r="K220" s="29">
        <f ca="1">'Census Tract'!AA214</f>
        <v>1.2670306825503808</v>
      </c>
      <c r="L220" s="29">
        <f ca="1">'Census Tract'!AB214</f>
        <v>5.7786614209548191</v>
      </c>
      <c r="M220" s="105">
        <f ca="1">'Census Tract'!AC214</f>
        <v>12.534018230406033</v>
      </c>
      <c r="N220" s="29">
        <f ca="1">'Census Tract'!AD214</f>
        <v>0.11085377098972238</v>
      </c>
      <c r="O220" s="29">
        <f ca="1">'Census Tract'!AE214</f>
        <v>0.52657041258377468</v>
      </c>
      <c r="P220" s="29">
        <f ca="1">'Census Tract'!AF214</f>
        <v>2.3104416052664067</v>
      </c>
      <c r="Q220" s="105">
        <f ca="1">'Census Tract'!AG214</f>
        <v>4.9635296559634874</v>
      </c>
    </row>
    <row r="221" spans="1:17" ht="15.75" x14ac:dyDescent="0.25">
      <c r="A221" s="80" t="s">
        <v>268</v>
      </c>
      <c r="B221" s="4" t="str">
        <f>'Census Tract'!A215</f>
        <v>Jackson</v>
      </c>
      <c r="C221" s="4" t="str">
        <f>'Census Tract'!B215</f>
        <v>Ashland</v>
      </c>
      <c r="D221" s="4">
        <f>'Census Tract'!C215</f>
        <v>41029002000</v>
      </c>
      <c r="E221" s="171">
        <f>'Census Tract'!D215</f>
        <v>1</v>
      </c>
      <c r="F221" s="29">
        <f ca="1">'Census Tract'!V215</f>
        <v>0.41289971056923647</v>
      </c>
      <c r="G221" s="29">
        <f ca="1">'Census Tract'!W215</f>
        <v>2.0519341569026572</v>
      </c>
      <c r="H221" s="29">
        <f ca="1">'Census Tract'!X215</f>
        <v>9.4417376060563711</v>
      </c>
      <c r="I221" s="105">
        <f ca="1">'Census Tract'!Y215</f>
        <v>20.506793202459292</v>
      </c>
      <c r="J221" s="29">
        <f ca="1">'Census Tract'!Z215</f>
        <v>9.9769875889088422E-2</v>
      </c>
      <c r="K221" s="29">
        <f ca="1">'Census Tract'!AA215</f>
        <v>0.47476349880773827</v>
      </c>
      <c r="L221" s="29">
        <f ca="1">'Census Tract'!AB215</f>
        <v>2.1652968254213647</v>
      </c>
      <c r="M221" s="105">
        <f ca="1">'Census Tract'!AC215</f>
        <v>4.6965668875591149</v>
      </c>
      <c r="N221" s="29">
        <f ca="1">'Census Tract'!AD215</f>
        <v>4.1537529355781505E-2</v>
      </c>
      <c r="O221" s="29">
        <f ca="1">'Census Tract'!AE215</f>
        <v>0.1973088851674013</v>
      </c>
      <c r="P221" s="29">
        <f ca="1">'Census Tract'!AF215</f>
        <v>0.86573542015517013</v>
      </c>
      <c r="Q221" s="105">
        <f ca="1">'Census Tract'!AG215</f>
        <v>1.8598623840409578</v>
      </c>
    </row>
    <row r="222" spans="1:17" ht="15.75" x14ac:dyDescent="0.25">
      <c r="A222" s="80" t="s">
        <v>268</v>
      </c>
      <c r="B222" s="4" t="str">
        <f>'Census Tract'!A216</f>
        <v>Jackson</v>
      </c>
      <c r="C222" s="4" t="str">
        <f>'Census Tract'!B216</f>
        <v>Rogue River</v>
      </c>
      <c r="D222" s="4">
        <f>'Census Tract'!C216</f>
        <v>41029003002</v>
      </c>
      <c r="E222" s="171">
        <f>'Census Tract'!D216</f>
        <v>0</v>
      </c>
      <c r="F222" s="29">
        <f ca="1">'Census Tract'!V216</f>
        <v>0</v>
      </c>
      <c r="G222" s="29">
        <f ca="1">'Census Tract'!W216</f>
        <v>0</v>
      </c>
      <c r="H222" s="29">
        <f ca="1">'Census Tract'!X216</f>
        <v>0</v>
      </c>
      <c r="I222" s="105">
        <f ca="1">'Census Tract'!Y216</f>
        <v>0</v>
      </c>
      <c r="J222" s="29">
        <f ca="1">'Census Tract'!Z216</f>
        <v>0</v>
      </c>
      <c r="K222" s="29">
        <f ca="1">'Census Tract'!AA216</f>
        <v>0</v>
      </c>
      <c r="L222" s="29">
        <f ca="1">'Census Tract'!AB216</f>
        <v>0</v>
      </c>
      <c r="M222" s="105">
        <f ca="1">'Census Tract'!AC216</f>
        <v>0</v>
      </c>
      <c r="N222" s="29">
        <f ca="1">'Census Tract'!AD216</f>
        <v>0</v>
      </c>
      <c r="O222" s="29">
        <f ca="1">'Census Tract'!AE216</f>
        <v>0</v>
      </c>
      <c r="P222" s="29">
        <f ca="1">'Census Tract'!AF216</f>
        <v>0</v>
      </c>
      <c r="Q222" s="105">
        <f ca="1">'Census Tract'!AG216</f>
        <v>0</v>
      </c>
    </row>
    <row r="223" spans="1:17" ht="15.75" x14ac:dyDescent="0.25">
      <c r="A223" s="80" t="s">
        <v>268</v>
      </c>
      <c r="B223" s="4" t="str">
        <f>'Census Tract'!A217</f>
        <v>Jackson</v>
      </c>
      <c r="C223" s="4" t="str">
        <f>'Census Tract'!B217</f>
        <v>Medford</v>
      </c>
      <c r="D223" s="4">
        <f>'Census Tract'!C217</f>
        <v>41029000501</v>
      </c>
      <c r="E223" s="171">
        <f>'Census Tract'!D217</f>
        <v>1</v>
      </c>
      <c r="F223" s="29">
        <f ca="1">'Census Tract'!V217</f>
        <v>0.16187972279139573</v>
      </c>
      <c r="G223" s="29">
        <f ca="1">'Census Tract'!W217</f>
        <v>0.80447266976201881</v>
      </c>
      <c r="H223" s="29">
        <f ca="1">'Census Tract'!X217</f>
        <v>3.7016879092270738</v>
      </c>
      <c r="I223" s="105">
        <f ca="1">'Census Tract'!Y217</f>
        <v>8.0398070378350113</v>
      </c>
      <c r="J223" s="29">
        <f ca="1">'Census Tract'!Z217</f>
        <v>0.13990357832090283</v>
      </c>
      <c r="K223" s="29">
        <f ca="1">'Census Tract'!AA217</f>
        <v>0.6657431589189593</v>
      </c>
      <c r="L223" s="29">
        <f ca="1">'Census Tract'!AB217</f>
        <v>3.0363150330075843</v>
      </c>
      <c r="M223" s="105">
        <f ca="1">'Census Tract'!AC217</f>
        <v>6.5858206952510265</v>
      </c>
      <c r="N223" s="29">
        <f ca="1">'Census Tract'!AD217</f>
        <v>5.8246529222343524E-2</v>
      </c>
      <c r="O223" s="29">
        <f ca="1">'Census Tract'!AE217</f>
        <v>0.27667889554272307</v>
      </c>
      <c r="P223" s="29">
        <f ca="1">'Census Tract'!AF217</f>
        <v>1.2139885118580676</v>
      </c>
      <c r="Q223" s="105">
        <f ca="1">'Census Tract'!AG217</f>
        <v>2.6080157000599495</v>
      </c>
    </row>
    <row r="224" spans="1:17" ht="15.75" x14ac:dyDescent="0.25">
      <c r="A224" s="80" t="s">
        <v>268</v>
      </c>
      <c r="B224" s="4" t="str">
        <f>'Census Tract'!A218</f>
        <v>Jackson</v>
      </c>
      <c r="C224" s="4" t="str">
        <f>'Census Tract'!B218</f>
        <v>Central Point</v>
      </c>
      <c r="D224" s="4">
        <f>'Census Tract'!C218</f>
        <v>41029001002</v>
      </c>
      <c r="E224" s="171">
        <f>'Census Tract'!D218</f>
        <v>1</v>
      </c>
      <c r="F224" s="29">
        <f ca="1">'Census Tract'!V218</f>
        <v>0</v>
      </c>
      <c r="G224" s="29">
        <f ca="1">'Census Tract'!W218</f>
        <v>0</v>
      </c>
      <c r="H224" s="29">
        <f ca="1">'Census Tract'!X218</f>
        <v>0</v>
      </c>
      <c r="I224" s="105">
        <f ca="1">'Census Tract'!Y218</f>
        <v>0</v>
      </c>
      <c r="J224" s="29">
        <f ca="1">'Census Tract'!Z218</f>
        <v>0</v>
      </c>
      <c r="K224" s="29">
        <f ca="1">'Census Tract'!AA218</f>
        <v>0</v>
      </c>
      <c r="L224" s="29">
        <f ca="1">'Census Tract'!AB218</f>
        <v>0</v>
      </c>
      <c r="M224" s="105">
        <f ca="1">'Census Tract'!AC218</f>
        <v>0</v>
      </c>
      <c r="N224" s="29">
        <f ca="1">'Census Tract'!AD218</f>
        <v>0</v>
      </c>
      <c r="O224" s="29">
        <f ca="1">'Census Tract'!AE218</f>
        <v>0</v>
      </c>
      <c r="P224" s="29">
        <f ca="1">'Census Tract'!AF218</f>
        <v>0</v>
      </c>
      <c r="Q224" s="105">
        <f ca="1">'Census Tract'!AG218</f>
        <v>0</v>
      </c>
    </row>
    <row r="225" spans="1:17" ht="15.75" x14ac:dyDescent="0.25">
      <c r="A225" s="80" t="s">
        <v>268</v>
      </c>
      <c r="B225" s="4" t="str">
        <f>'Census Tract'!A219</f>
        <v>Jackson</v>
      </c>
      <c r="C225" s="4" t="str">
        <f>'Census Tract'!B219</f>
        <v>Central Point</v>
      </c>
      <c r="D225" s="4">
        <f>'Census Tract'!C219</f>
        <v>41029000900</v>
      </c>
      <c r="E225" s="171">
        <f>'Census Tract'!D219</f>
        <v>1</v>
      </c>
      <c r="F225" s="29">
        <f ca="1">'Census Tract'!V219</f>
        <v>0</v>
      </c>
      <c r="G225" s="29">
        <f ca="1">'Census Tract'!W219</f>
        <v>0</v>
      </c>
      <c r="H225" s="29">
        <f ca="1">'Census Tract'!X219</f>
        <v>0</v>
      </c>
      <c r="I225" s="105">
        <f ca="1">'Census Tract'!Y219</f>
        <v>0</v>
      </c>
      <c r="J225" s="29">
        <f ca="1">'Census Tract'!Z219</f>
        <v>0</v>
      </c>
      <c r="K225" s="29">
        <f ca="1">'Census Tract'!AA219</f>
        <v>0</v>
      </c>
      <c r="L225" s="29">
        <f ca="1">'Census Tract'!AB219</f>
        <v>0</v>
      </c>
      <c r="M225" s="105">
        <f ca="1">'Census Tract'!AC219</f>
        <v>0</v>
      </c>
      <c r="N225" s="29">
        <f ca="1">'Census Tract'!AD219</f>
        <v>0</v>
      </c>
      <c r="O225" s="29">
        <f ca="1">'Census Tract'!AE219</f>
        <v>0</v>
      </c>
      <c r="P225" s="29">
        <f ca="1">'Census Tract'!AF219</f>
        <v>0</v>
      </c>
      <c r="Q225" s="105">
        <f ca="1">'Census Tract'!AG219</f>
        <v>0</v>
      </c>
    </row>
    <row r="226" spans="1:17" ht="15.75" x14ac:dyDescent="0.25">
      <c r="A226" s="80" t="s">
        <v>268</v>
      </c>
      <c r="B226" s="4" t="str">
        <f>'Census Tract'!A220</f>
        <v>Jackson</v>
      </c>
      <c r="C226" s="4" t="str">
        <f>'Census Tract'!B220</f>
        <v>Medford</v>
      </c>
      <c r="D226" s="4">
        <f>'Census Tract'!C220</f>
        <v>41029000202</v>
      </c>
      <c r="E226" s="171">
        <f>'Census Tract'!D220</f>
        <v>1</v>
      </c>
      <c r="F226" s="29">
        <f ca="1">'Census Tract'!V220</f>
        <v>8.2630020914401525E-2</v>
      </c>
      <c r="G226" s="29">
        <f ca="1">'Census Tract'!W220</f>
        <v>0.41063570150265427</v>
      </c>
      <c r="H226" s="29">
        <f ca="1">'Census Tract'!X220</f>
        <v>1.8894926682829611</v>
      </c>
      <c r="I226" s="105">
        <f ca="1">'Census Tract'!Y220</f>
        <v>4.1038458197765699</v>
      </c>
      <c r="J226" s="29">
        <f ca="1">'Census Tract'!Z220</f>
        <v>0.16511256016088616</v>
      </c>
      <c r="K226" s="29">
        <f ca="1">'Census Tract'!AA220</f>
        <v>0.78570225792631998</v>
      </c>
      <c r="L226" s="29">
        <f ca="1">'Census Tract'!AB220</f>
        <v>3.5834233446476791</v>
      </c>
      <c r="M226" s="105">
        <f ca="1">'Census Tract'!AC220</f>
        <v>7.7725082432075112</v>
      </c>
      <c r="N226" s="29">
        <f ca="1">'Census Tract'!AD220</f>
        <v>6.8741869763527752E-2</v>
      </c>
      <c r="O226" s="29">
        <f ca="1">'Census Tract'!AE220</f>
        <v>0.32653318330972203</v>
      </c>
      <c r="P226" s="29">
        <f ca="1">'Census Tract'!AF220</f>
        <v>1.4327349850839495</v>
      </c>
      <c r="Q226" s="105">
        <f ca="1">'Census Tract'!AG220</f>
        <v>3.0779495016843779</v>
      </c>
    </row>
    <row r="227" spans="1:17" ht="15.75" x14ac:dyDescent="0.25">
      <c r="A227" s="80" t="s">
        <v>268</v>
      </c>
      <c r="B227" s="4" t="str">
        <f>'Census Tract'!A221</f>
        <v>Jackson</v>
      </c>
      <c r="C227" s="4" t="str">
        <f>'Census Tract'!B221</f>
        <v>Ashland</v>
      </c>
      <c r="D227" s="4">
        <f>'Census Tract'!C221</f>
        <v>41029001900</v>
      </c>
      <c r="E227" s="171">
        <f>'Census Tract'!D221</f>
        <v>1</v>
      </c>
      <c r="F227" s="29">
        <f ca="1">'Census Tract'!V221</f>
        <v>0.23587115061020059</v>
      </c>
      <c r="G227" s="29">
        <f ca="1">'Census Tract'!W221</f>
        <v>1.1721782751984868</v>
      </c>
      <c r="H227" s="29">
        <f ca="1">'Census Tract'!X221</f>
        <v>5.3936427076440907</v>
      </c>
      <c r="I227" s="105">
        <f ca="1">'Census Tract'!Y221</f>
        <v>11.714614430998573</v>
      </c>
      <c r="J227" s="29">
        <f ca="1">'Census Tract'!Z221</f>
        <v>0.10397137286241903</v>
      </c>
      <c r="K227" s="29">
        <f ca="1">'Census Tract'!AA221</f>
        <v>0.4947566819756315</v>
      </c>
      <c r="L227" s="29">
        <f ca="1">'Census Tract'!AB221</f>
        <v>2.2564815440280483</v>
      </c>
      <c r="M227" s="105">
        <f ca="1">'Census Tract'!AC221</f>
        <v>4.8943481455518594</v>
      </c>
      <c r="N227" s="29">
        <f ca="1">'Census Tract'!AD221</f>
        <v>4.328675277931221E-2</v>
      </c>
      <c r="O227" s="29">
        <f ca="1">'Census Tract'!AE221</f>
        <v>0.20561793312856769</v>
      </c>
      <c r="P227" s="29">
        <f ca="1">'Census Tract'!AF221</f>
        <v>0.90219316569281727</v>
      </c>
      <c r="Q227" s="105">
        <f ca="1">'Census Tract'!AG221</f>
        <v>1.9381846843116959</v>
      </c>
    </row>
    <row r="228" spans="1:17" ht="15.75" x14ac:dyDescent="0.25">
      <c r="A228" s="80" t="s">
        <v>268</v>
      </c>
      <c r="B228" s="4" t="str">
        <f>'Census Tract'!A222</f>
        <v>Jackson</v>
      </c>
      <c r="C228" s="4" t="str">
        <f>'Census Tract'!B222</f>
        <v>Undefined</v>
      </c>
      <c r="D228" s="4">
        <f>'Census Tract'!C222</f>
        <v>41029003001</v>
      </c>
      <c r="E228" s="171">
        <f>'Census Tract'!D222</f>
        <v>0</v>
      </c>
      <c r="F228" s="29">
        <f ca="1">'Census Tract'!V222</f>
        <v>0</v>
      </c>
      <c r="G228" s="29">
        <f ca="1">'Census Tract'!W222</f>
        <v>0</v>
      </c>
      <c r="H228" s="29">
        <f ca="1">'Census Tract'!X222</f>
        <v>0</v>
      </c>
      <c r="I228" s="105">
        <f ca="1">'Census Tract'!Y222</f>
        <v>0</v>
      </c>
      <c r="J228" s="29">
        <f ca="1">'Census Tract'!Z222</f>
        <v>0</v>
      </c>
      <c r="K228" s="29">
        <f ca="1">'Census Tract'!AA222</f>
        <v>0</v>
      </c>
      <c r="L228" s="29">
        <f ca="1">'Census Tract'!AB222</f>
        <v>0</v>
      </c>
      <c r="M228" s="105">
        <f ca="1">'Census Tract'!AC222</f>
        <v>0</v>
      </c>
      <c r="N228" s="29">
        <f ca="1">'Census Tract'!AD222</f>
        <v>0</v>
      </c>
      <c r="O228" s="29">
        <f ca="1">'Census Tract'!AE222</f>
        <v>0</v>
      </c>
      <c r="P228" s="29">
        <f ca="1">'Census Tract'!AF222</f>
        <v>0</v>
      </c>
      <c r="Q228" s="105">
        <f ca="1">'Census Tract'!AG222</f>
        <v>0</v>
      </c>
    </row>
    <row r="229" spans="1:17" ht="15.75" x14ac:dyDescent="0.25">
      <c r="A229" s="80" t="s">
        <v>268</v>
      </c>
      <c r="B229" s="4" t="str">
        <f>'Census Tract'!A223</f>
        <v>Jackson</v>
      </c>
      <c r="C229" s="4" t="str">
        <f>'Census Tract'!B223</f>
        <v>Ashland</v>
      </c>
      <c r="D229" s="4">
        <f>'Census Tract'!C223</f>
        <v>41029001800</v>
      </c>
      <c r="E229" s="171">
        <f>'Census Tract'!D223</f>
        <v>1</v>
      </c>
      <c r="F229" s="29">
        <f ca="1">'Census Tract'!V223</f>
        <v>0</v>
      </c>
      <c r="G229" s="29">
        <f ca="1">'Census Tract'!W223</f>
        <v>0</v>
      </c>
      <c r="H229" s="29">
        <f ca="1">'Census Tract'!X223</f>
        <v>0</v>
      </c>
      <c r="I229" s="105">
        <f ca="1">'Census Tract'!Y223</f>
        <v>0</v>
      </c>
      <c r="J229" s="29">
        <f ca="1">'Census Tract'!Z223</f>
        <v>0</v>
      </c>
      <c r="K229" s="29">
        <f ca="1">'Census Tract'!AA223</f>
        <v>0</v>
      </c>
      <c r="L229" s="29">
        <f ca="1">'Census Tract'!AB223</f>
        <v>0</v>
      </c>
      <c r="M229" s="105">
        <f ca="1">'Census Tract'!AC223</f>
        <v>0</v>
      </c>
      <c r="N229" s="29">
        <f ca="1">'Census Tract'!AD223</f>
        <v>0</v>
      </c>
      <c r="O229" s="29">
        <f ca="1">'Census Tract'!AE223</f>
        <v>0</v>
      </c>
      <c r="P229" s="29">
        <f ca="1">'Census Tract'!AF223</f>
        <v>0</v>
      </c>
      <c r="Q229" s="105">
        <f ca="1">'Census Tract'!AG223</f>
        <v>0</v>
      </c>
    </row>
    <row r="230" spans="1:17" ht="15.75" x14ac:dyDescent="0.25">
      <c r="A230" s="80" t="s">
        <v>268</v>
      </c>
      <c r="B230" s="4" t="str">
        <f>'Census Tract'!A224</f>
        <v>Jackson</v>
      </c>
      <c r="C230" s="4" t="str">
        <f>'Census Tract'!B224</f>
        <v>Jacksonville</v>
      </c>
      <c r="D230" s="4">
        <f>'Census Tract'!C224</f>
        <v>41029001500</v>
      </c>
      <c r="E230" s="171">
        <f>'Census Tract'!D224</f>
        <v>0</v>
      </c>
      <c r="F230" s="29">
        <f ca="1">'Census Tract'!V224</f>
        <v>0</v>
      </c>
      <c r="G230" s="29">
        <f ca="1">'Census Tract'!W224</f>
        <v>0</v>
      </c>
      <c r="H230" s="29">
        <f ca="1">'Census Tract'!X224</f>
        <v>0</v>
      </c>
      <c r="I230" s="105">
        <f ca="1">'Census Tract'!Y224</f>
        <v>0</v>
      </c>
      <c r="J230" s="29">
        <f ca="1">'Census Tract'!Z224</f>
        <v>0</v>
      </c>
      <c r="K230" s="29">
        <f ca="1">'Census Tract'!AA224</f>
        <v>0</v>
      </c>
      <c r="L230" s="29">
        <f ca="1">'Census Tract'!AB224</f>
        <v>0</v>
      </c>
      <c r="M230" s="105">
        <f ca="1">'Census Tract'!AC224</f>
        <v>0</v>
      </c>
      <c r="N230" s="29">
        <f ca="1">'Census Tract'!AD224</f>
        <v>0</v>
      </c>
      <c r="O230" s="29">
        <f ca="1">'Census Tract'!AE224</f>
        <v>0</v>
      </c>
      <c r="P230" s="29">
        <f ca="1">'Census Tract'!AF224</f>
        <v>0</v>
      </c>
      <c r="Q230" s="105">
        <f ca="1">'Census Tract'!AG224</f>
        <v>0</v>
      </c>
    </row>
    <row r="231" spans="1:17" ht="15.75" x14ac:dyDescent="0.25">
      <c r="A231" s="80" t="s">
        <v>268</v>
      </c>
      <c r="B231" s="4" t="str">
        <f>'Census Tract'!A225</f>
        <v>Jackson</v>
      </c>
      <c r="C231" s="4" t="str">
        <f>'Census Tract'!B225</f>
        <v>Central Point</v>
      </c>
      <c r="D231" s="4">
        <f>'Census Tract'!C225</f>
        <v>41029001001</v>
      </c>
      <c r="E231" s="171">
        <f>'Census Tract'!D225</f>
        <v>1</v>
      </c>
      <c r="F231" s="29">
        <f ca="1">'Census Tract'!V225</f>
        <v>0</v>
      </c>
      <c r="G231" s="29">
        <f ca="1">'Census Tract'!W225</f>
        <v>0</v>
      </c>
      <c r="H231" s="29">
        <f ca="1">'Census Tract'!X225</f>
        <v>0</v>
      </c>
      <c r="I231" s="105">
        <f ca="1">'Census Tract'!Y225</f>
        <v>0</v>
      </c>
      <c r="J231" s="29">
        <f ca="1">'Census Tract'!Z225</f>
        <v>0</v>
      </c>
      <c r="K231" s="29">
        <f ca="1">'Census Tract'!AA225</f>
        <v>0</v>
      </c>
      <c r="L231" s="29">
        <f ca="1">'Census Tract'!AB225</f>
        <v>0</v>
      </c>
      <c r="M231" s="105">
        <f ca="1">'Census Tract'!AC225</f>
        <v>0</v>
      </c>
      <c r="N231" s="29">
        <f ca="1">'Census Tract'!AD225</f>
        <v>0</v>
      </c>
      <c r="O231" s="29">
        <f ca="1">'Census Tract'!AE225</f>
        <v>0</v>
      </c>
      <c r="P231" s="29">
        <f ca="1">'Census Tract'!AF225</f>
        <v>0</v>
      </c>
      <c r="Q231" s="105">
        <f ca="1">'Census Tract'!AG225</f>
        <v>0</v>
      </c>
    </row>
    <row r="232" spans="1:17" ht="15.75" x14ac:dyDescent="0.25">
      <c r="A232" s="80" t="s">
        <v>268</v>
      </c>
      <c r="B232" s="4" t="str">
        <f>'Census Tract'!A226</f>
        <v>Jackson</v>
      </c>
      <c r="C232" s="4" t="str">
        <f>'Census Tract'!B226</f>
        <v>Shady Cove</v>
      </c>
      <c r="D232" s="4">
        <f>'Census Tract'!C226</f>
        <v>41029002700</v>
      </c>
      <c r="E232" s="171">
        <f>'Census Tract'!D226</f>
        <v>0</v>
      </c>
      <c r="F232" s="29">
        <f ca="1">'Census Tract'!V226</f>
        <v>0</v>
      </c>
      <c r="G232" s="29">
        <f ca="1">'Census Tract'!W226</f>
        <v>0</v>
      </c>
      <c r="H232" s="29">
        <f ca="1">'Census Tract'!X226</f>
        <v>0</v>
      </c>
      <c r="I232" s="105">
        <f ca="1">'Census Tract'!Y226</f>
        <v>0</v>
      </c>
      <c r="J232" s="29">
        <f ca="1">'Census Tract'!Z226</f>
        <v>0</v>
      </c>
      <c r="K232" s="29">
        <f ca="1">'Census Tract'!AA226</f>
        <v>0</v>
      </c>
      <c r="L232" s="29">
        <f ca="1">'Census Tract'!AB226</f>
        <v>0</v>
      </c>
      <c r="M232" s="105">
        <f ca="1">'Census Tract'!AC226</f>
        <v>0</v>
      </c>
      <c r="N232" s="29">
        <f ca="1">'Census Tract'!AD226</f>
        <v>0</v>
      </c>
      <c r="O232" s="29">
        <f ca="1">'Census Tract'!AE226</f>
        <v>0</v>
      </c>
      <c r="P232" s="29">
        <f ca="1">'Census Tract'!AF226</f>
        <v>0</v>
      </c>
      <c r="Q232" s="105">
        <f ca="1">'Census Tract'!AG226</f>
        <v>0</v>
      </c>
    </row>
    <row r="233" spans="1:17" ht="15.75" x14ac:dyDescent="0.25">
      <c r="A233" s="80" t="s">
        <v>268</v>
      </c>
      <c r="B233" s="4" t="str">
        <f>'Census Tract'!A227</f>
        <v>Jackson</v>
      </c>
      <c r="C233" s="4" t="str">
        <f>'Census Tract'!B227</f>
        <v>Medford</v>
      </c>
      <c r="D233" s="4">
        <f>'Census Tract'!C227</f>
        <v>41029000100</v>
      </c>
      <c r="E233" s="171">
        <f>'Census Tract'!D227</f>
        <v>1</v>
      </c>
      <c r="F233" s="29">
        <f ca="1">'Census Tract'!V227</f>
        <v>1.0014508140822693</v>
      </c>
      <c r="G233" s="29">
        <f ca="1">'Census Tract'!W227</f>
        <v>4.9767802671511099</v>
      </c>
      <c r="H233" s="29">
        <f ca="1">'Census Tract'!X227</f>
        <v>22.900078566053651</v>
      </c>
      <c r="I233" s="105">
        <f ca="1">'Census Tract'!Y227</f>
        <v>49.737367746049671</v>
      </c>
      <c r="J233" s="29">
        <f ca="1">'Census Tract'!Z227</f>
        <v>5.3051737902054558E-2</v>
      </c>
      <c r="K233" s="29">
        <f ca="1">'Census Tract'!AA227</f>
        <v>0.25245123820952009</v>
      </c>
      <c r="L233" s="29">
        <f ca="1">'Census Tract'!AB227</f>
        <v>1.1513771931530323</v>
      </c>
      <c r="M233" s="105">
        <f ca="1">'Census Tract'!AC227</f>
        <v>2.4973573770427464</v>
      </c>
      <c r="N233" s="29">
        <f ca="1">'Census Tract'!AD227</f>
        <v>2.2087209198611651E-2</v>
      </c>
      <c r="O233" s="29">
        <f ca="1">'Census Tract'!AE227</f>
        <v>0.10491723246487838</v>
      </c>
      <c r="P233" s="29">
        <f ca="1">'Census Tract'!AF227</f>
        <v>0.46034705559476663</v>
      </c>
      <c r="Q233" s="105">
        <f ca="1">'Census Tract'!AG227</f>
        <v>0.98896516461260253</v>
      </c>
    </row>
    <row r="234" spans="1:17" ht="15.75" x14ac:dyDescent="0.25">
      <c r="A234" s="80" t="s">
        <v>268</v>
      </c>
      <c r="B234" s="4" t="str">
        <f>'Census Tract'!A228</f>
        <v>Jackson</v>
      </c>
      <c r="C234" s="4" t="str">
        <f>'Census Tract'!B228</f>
        <v>Ashland</v>
      </c>
      <c r="D234" s="4">
        <f>'Census Tract'!C228</f>
        <v>41029002400</v>
      </c>
      <c r="E234" s="171">
        <f>'Census Tract'!D228</f>
        <v>0</v>
      </c>
      <c r="F234" s="29">
        <f ca="1">'Census Tract'!V228</f>
        <v>0</v>
      </c>
      <c r="G234" s="29">
        <f ca="1">'Census Tract'!W228</f>
        <v>0</v>
      </c>
      <c r="H234" s="29">
        <f ca="1">'Census Tract'!X228</f>
        <v>0</v>
      </c>
      <c r="I234" s="105">
        <f ca="1">'Census Tract'!Y228</f>
        <v>0</v>
      </c>
      <c r="J234" s="29">
        <f ca="1">'Census Tract'!Z228</f>
        <v>0</v>
      </c>
      <c r="K234" s="29">
        <f ca="1">'Census Tract'!AA228</f>
        <v>0</v>
      </c>
      <c r="L234" s="29">
        <f ca="1">'Census Tract'!AB228</f>
        <v>0</v>
      </c>
      <c r="M234" s="105">
        <f ca="1">'Census Tract'!AC228</f>
        <v>0</v>
      </c>
      <c r="N234" s="29">
        <f ca="1">'Census Tract'!AD228</f>
        <v>0</v>
      </c>
      <c r="O234" s="29">
        <f ca="1">'Census Tract'!AE228</f>
        <v>0</v>
      </c>
      <c r="P234" s="29">
        <f ca="1">'Census Tract'!AF228</f>
        <v>0</v>
      </c>
      <c r="Q234" s="105">
        <f ca="1">'Census Tract'!AG228</f>
        <v>0</v>
      </c>
    </row>
    <row r="235" spans="1:17" ht="15.75" x14ac:dyDescent="0.25">
      <c r="A235" s="80" t="s">
        <v>268</v>
      </c>
      <c r="B235" s="4" t="str">
        <f>'Census Tract'!A229</f>
        <v>Jackson</v>
      </c>
      <c r="C235" s="4" t="str">
        <f>'Census Tract'!B229</f>
        <v>Medford</v>
      </c>
      <c r="D235" s="4">
        <f>'Census Tract'!C229</f>
        <v>41029000406</v>
      </c>
      <c r="E235" s="171">
        <f>'Census Tract'!D229</f>
        <v>1</v>
      </c>
      <c r="F235" s="29">
        <f ca="1">'Census Tract'!V229</f>
        <v>0</v>
      </c>
      <c r="G235" s="29">
        <f ca="1">'Census Tract'!W229</f>
        <v>0</v>
      </c>
      <c r="H235" s="29">
        <f ca="1">'Census Tract'!X229</f>
        <v>0</v>
      </c>
      <c r="I235" s="105">
        <f ca="1">'Census Tract'!Y229</f>
        <v>0</v>
      </c>
      <c r="J235" s="29">
        <f ca="1">'Census Tract'!Z229</f>
        <v>0</v>
      </c>
      <c r="K235" s="29">
        <f ca="1">'Census Tract'!AA229</f>
        <v>0</v>
      </c>
      <c r="L235" s="29">
        <f ca="1">'Census Tract'!AB229</f>
        <v>0</v>
      </c>
      <c r="M235" s="105">
        <f ca="1">'Census Tract'!AC229</f>
        <v>0</v>
      </c>
      <c r="N235" s="29">
        <f ca="1">'Census Tract'!AD229</f>
        <v>0</v>
      </c>
      <c r="O235" s="29">
        <f ca="1">'Census Tract'!AE229</f>
        <v>0</v>
      </c>
      <c r="P235" s="29">
        <f ca="1">'Census Tract'!AF229</f>
        <v>0</v>
      </c>
      <c r="Q235" s="105">
        <f ca="1">'Census Tract'!AG229</f>
        <v>0</v>
      </c>
    </row>
    <row r="236" spans="1:17" ht="15.75" x14ac:dyDescent="0.25">
      <c r="A236" s="80" t="s">
        <v>268</v>
      </c>
      <c r="B236" s="4" t="str">
        <f>'Census Tract'!A230</f>
        <v>Jackson</v>
      </c>
      <c r="C236" s="4" t="str">
        <f>'Census Tract'!B230</f>
        <v>Medford</v>
      </c>
      <c r="D236" s="4">
        <f>'Census Tract'!C230</f>
        <v>41029000602</v>
      </c>
      <c r="E236" s="171">
        <f>'Census Tract'!D230</f>
        <v>1</v>
      </c>
      <c r="F236" s="29">
        <f ca="1">'Census Tract'!V230</f>
        <v>0</v>
      </c>
      <c r="G236" s="29">
        <f ca="1">'Census Tract'!W230</f>
        <v>0</v>
      </c>
      <c r="H236" s="29">
        <f ca="1">'Census Tract'!X230</f>
        <v>0</v>
      </c>
      <c r="I236" s="105">
        <f ca="1">'Census Tract'!Y230</f>
        <v>0</v>
      </c>
      <c r="J236" s="29">
        <f ca="1">'Census Tract'!Z230</f>
        <v>0</v>
      </c>
      <c r="K236" s="29">
        <f ca="1">'Census Tract'!AA230</f>
        <v>0</v>
      </c>
      <c r="L236" s="29">
        <f ca="1">'Census Tract'!AB230</f>
        <v>0</v>
      </c>
      <c r="M236" s="105">
        <f ca="1">'Census Tract'!AC230</f>
        <v>0</v>
      </c>
      <c r="N236" s="29">
        <f ca="1">'Census Tract'!AD230</f>
        <v>0</v>
      </c>
      <c r="O236" s="29">
        <f ca="1">'Census Tract'!AE230</f>
        <v>0</v>
      </c>
      <c r="P236" s="29">
        <f ca="1">'Census Tract'!AF230</f>
        <v>0</v>
      </c>
      <c r="Q236" s="105">
        <f ca="1">'Census Tract'!AG230</f>
        <v>0</v>
      </c>
    </row>
    <row r="237" spans="1:17" ht="15.75" x14ac:dyDescent="0.25">
      <c r="A237" s="80" t="s">
        <v>268</v>
      </c>
      <c r="B237" s="4" t="str">
        <f>'Census Tract'!A231</f>
        <v>Jackson</v>
      </c>
      <c r="C237" s="4" t="str">
        <f>'Census Tract'!B231</f>
        <v>Talent</v>
      </c>
      <c r="D237" s="4">
        <f>'Census Tract'!C231</f>
        <v>41029001700</v>
      </c>
      <c r="E237" s="171">
        <f>'Census Tract'!D231</f>
        <v>1</v>
      </c>
      <c r="F237" s="29">
        <f ca="1">'Census Tract'!V231</f>
        <v>0.23486957459911706</v>
      </c>
      <c r="G237" s="29">
        <f ca="1">'Census Tract'!W231</f>
        <v>1.1672008727560303</v>
      </c>
      <c r="H237" s="29">
        <f ca="1">'Census Tract'!X231</f>
        <v>5.370739766210356</v>
      </c>
      <c r="I237" s="105">
        <f ca="1">'Census Tract'!Y231</f>
        <v>11.664870845304314</v>
      </c>
      <c r="J237" s="29">
        <f ca="1">'Census Tract'!Z231</f>
        <v>0.36929277128274141</v>
      </c>
      <c r="K237" s="29">
        <f ca="1">'Census Tract'!AA231</f>
        <v>1.7573112787421552</v>
      </c>
      <c r="L237" s="29">
        <f ca="1">'Census Tract'!AB231</f>
        <v>8.0147284757425652</v>
      </c>
      <c r="M237" s="105">
        <f ca="1">'Census Tract'!AC231</f>
        <v>17.384086989840114</v>
      </c>
      <c r="N237" s="29">
        <f ca="1">'Census Tract'!AD231</f>
        <v>0.153748906584662</v>
      </c>
      <c r="O237" s="29">
        <f ca="1">'Census Tract'!AE231</f>
        <v>0.73032811109417084</v>
      </c>
      <c r="P237" s="29">
        <f ca="1">'Census Tract'!AF231</f>
        <v>3.2044725891224388</v>
      </c>
      <c r="Q237" s="105">
        <f ca="1">'Census Tract'!AG231</f>
        <v>6.8841794969309866</v>
      </c>
    </row>
    <row r="238" spans="1:17" ht="15.75" x14ac:dyDescent="0.25">
      <c r="A238" s="80" t="s">
        <v>268</v>
      </c>
      <c r="B238" s="4" t="str">
        <f>'Census Tract'!A232</f>
        <v>Jackson</v>
      </c>
      <c r="C238" s="4" t="str">
        <f>'Census Tract'!B232</f>
        <v>Central Point</v>
      </c>
      <c r="D238" s="4">
        <f>'Census Tract'!C232</f>
        <v>41029001100</v>
      </c>
      <c r="E238" s="171">
        <f>'Census Tract'!D232</f>
        <v>0</v>
      </c>
      <c r="F238" s="29">
        <f ca="1">'Census Tract'!V232</f>
        <v>0</v>
      </c>
      <c r="G238" s="29">
        <f ca="1">'Census Tract'!W232</f>
        <v>0</v>
      </c>
      <c r="H238" s="29">
        <f ca="1">'Census Tract'!X232</f>
        <v>0</v>
      </c>
      <c r="I238" s="105">
        <f ca="1">'Census Tract'!Y232</f>
        <v>0</v>
      </c>
      <c r="J238" s="29">
        <f ca="1">'Census Tract'!Z232</f>
        <v>0</v>
      </c>
      <c r="K238" s="29">
        <f ca="1">'Census Tract'!AA232</f>
        <v>0</v>
      </c>
      <c r="L238" s="29">
        <f ca="1">'Census Tract'!AB232</f>
        <v>0</v>
      </c>
      <c r="M238" s="105">
        <f ca="1">'Census Tract'!AC232</f>
        <v>0</v>
      </c>
      <c r="N238" s="29">
        <f ca="1">'Census Tract'!AD232</f>
        <v>0</v>
      </c>
      <c r="O238" s="29">
        <f ca="1">'Census Tract'!AE232</f>
        <v>0</v>
      </c>
      <c r="P238" s="29">
        <f ca="1">'Census Tract'!AF232</f>
        <v>0</v>
      </c>
      <c r="Q238" s="105">
        <f ca="1">'Census Tract'!AG232</f>
        <v>0</v>
      </c>
    </row>
    <row r="239" spans="1:17" ht="15.75" x14ac:dyDescent="0.25">
      <c r="A239" s="80" t="s">
        <v>268</v>
      </c>
      <c r="B239" s="4" t="str">
        <f>'Census Tract'!A233</f>
        <v>Jackson</v>
      </c>
      <c r="C239" s="4" t="str">
        <f>'Census Tract'!B233</f>
        <v>Medford</v>
      </c>
      <c r="D239" s="4">
        <f>'Census Tract'!C233</f>
        <v>41029001301</v>
      </c>
      <c r="E239" s="171">
        <f>'Census Tract'!D233</f>
        <v>0</v>
      </c>
      <c r="F239" s="29">
        <f ca="1">'Census Tract'!V233</f>
        <v>0</v>
      </c>
      <c r="G239" s="29">
        <f ca="1">'Census Tract'!W233</f>
        <v>0</v>
      </c>
      <c r="H239" s="29">
        <f ca="1">'Census Tract'!X233</f>
        <v>0</v>
      </c>
      <c r="I239" s="105">
        <f ca="1">'Census Tract'!Y233</f>
        <v>0</v>
      </c>
      <c r="J239" s="29">
        <f ca="1">'Census Tract'!Z233</f>
        <v>0</v>
      </c>
      <c r="K239" s="29">
        <f ca="1">'Census Tract'!AA233</f>
        <v>0</v>
      </c>
      <c r="L239" s="29">
        <f ca="1">'Census Tract'!AB233</f>
        <v>0</v>
      </c>
      <c r="M239" s="105">
        <f ca="1">'Census Tract'!AC233</f>
        <v>0</v>
      </c>
      <c r="N239" s="29">
        <f ca="1">'Census Tract'!AD233</f>
        <v>0</v>
      </c>
      <c r="O239" s="29">
        <f ca="1">'Census Tract'!AE233</f>
        <v>0</v>
      </c>
      <c r="P239" s="29">
        <f ca="1">'Census Tract'!AF233</f>
        <v>0</v>
      </c>
      <c r="Q239" s="105">
        <f ca="1">'Census Tract'!AG233</f>
        <v>0</v>
      </c>
    </row>
    <row r="240" spans="1:17" ht="15.75" x14ac:dyDescent="0.25">
      <c r="A240" s="80" t="s">
        <v>268</v>
      </c>
      <c r="B240" s="4" t="str">
        <f>'Census Tract'!A234</f>
        <v>Jackson</v>
      </c>
      <c r="C240" s="4" t="str">
        <f>'Census Tract'!B234</f>
        <v>Ashland</v>
      </c>
      <c r="D240" s="4">
        <f>'Census Tract'!C234</f>
        <v>41029002100</v>
      </c>
      <c r="E240" s="171">
        <f>'Census Tract'!D234</f>
        <v>1</v>
      </c>
      <c r="F240" s="29">
        <f ca="1">'Census Tract'!V234</f>
        <v>0</v>
      </c>
      <c r="G240" s="29">
        <f ca="1">'Census Tract'!W234</f>
        <v>0</v>
      </c>
      <c r="H240" s="29">
        <f ca="1">'Census Tract'!X234</f>
        <v>0</v>
      </c>
      <c r="I240" s="105">
        <f ca="1">'Census Tract'!Y234</f>
        <v>0</v>
      </c>
      <c r="J240" s="29">
        <f ca="1">'Census Tract'!Z234</f>
        <v>0</v>
      </c>
      <c r="K240" s="29">
        <f ca="1">'Census Tract'!AA234</f>
        <v>0</v>
      </c>
      <c r="L240" s="29">
        <f ca="1">'Census Tract'!AB234</f>
        <v>0</v>
      </c>
      <c r="M240" s="105">
        <f ca="1">'Census Tract'!AC234</f>
        <v>0</v>
      </c>
      <c r="N240" s="29">
        <f ca="1">'Census Tract'!AD234</f>
        <v>0</v>
      </c>
      <c r="O240" s="29">
        <f ca="1">'Census Tract'!AE234</f>
        <v>0</v>
      </c>
      <c r="P240" s="29">
        <f ca="1">'Census Tract'!AF234</f>
        <v>0</v>
      </c>
      <c r="Q240" s="105">
        <f ca="1">'Census Tract'!AG234</f>
        <v>0</v>
      </c>
    </row>
    <row r="241" spans="1:17" ht="15.75" x14ac:dyDescent="0.25">
      <c r="A241" s="80" t="s">
        <v>268</v>
      </c>
      <c r="B241" s="4" t="str">
        <f>'Census Tract'!A235</f>
        <v>Jackson</v>
      </c>
      <c r="C241" s="4" t="str">
        <f>'Census Tract'!B235</f>
        <v>Medford</v>
      </c>
      <c r="D241" s="4">
        <f>'Census Tract'!C235</f>
        <v>41029000404</v>
      </c>
      <c r="E241" s="171">
        <f>'Census Tract'!D235</f>
        <v>1</v>
      </c>
      <c r="F241" s="29">
        <f ca="1">'Census Tract'!V235</f>
        <v>0</v>
      </c>
      <c r="G241" s="29">
        <f ca="1">'Census Tract'!W235</f>
        <v>0</v>
      </c>
      <c r="H241" s="29">
        <f ca="1">'Census Tract'!X235</f>
        <v>0</v>
      </c>
      <c r="I241" s="105">
        <f ca="1">'Census Tract'!Y235</f>
        <v>0</v>
      </c>
      <c r="J241" s="29">
        <f ca="1">'Census Tract'!Z235</f>
        <v>0</v>
      </c>
      <c r="K241" s="29">
        <f ca="1">'Census Tract'!AA235</f>
        <v>0</v>
      </c>
      <c r="L241" s="29">
        <f ca="1">'Census Tract'!AB235</f>
        <v>0</v>
      </c>
      <c r="M241" s="105">
        <f ca="1">'Census Tract'!AC235</f>
        <v>0</v>
      </c>
      <c r="N241" s="29">
        <f ca="1">'Census Tract'!AD235</f>
        <v>0</v>
      </c>
      <c r="O241" s="29">
        <f ca="1">'Census Tract'!AE235</f>
        <v>0</v>
      </c>
      <c r="P241" s="29">
        <f ca="1">'Census Tract'!AF235</f>
        <v>0</v>
      </c>
      <c r="Q241" s="105">
        <f ca="1">'Census Tract'!AG235</f>
        <v>0</v>
      </c>
    </row>
    <row r="242" spans="1:17" ht="15.75" x14ac:dyDescent="0.25">
      <c r="A242" s="80" t="s">
        <v>268</v>
      </c>
      <c r="B242" s="4" t="str">
        <f>'Census Tract'!A236</f>
        <v>Jackson</v>
      </c>
      <c r="C242" s="4" t="str">
        <f>'Census Tract'!B236</f>
        <v>Medford</v>
      </c>
      <c r="D242" s="4">
        <f>'Census Tract'!C236</f>
        <v>41029000502</v>
      </c>
      <c r="E242" s="171">
        <f>'Census Tract'!D236</f>
        <v>1</v>
      </c>
      <c r="F242" s="29">
        <f ca="1">'Census Tract'!V236</f>
        <v>0.62210389988433512</v>
      </c>
      <c r="G242" s="29">
        <f ca="1">'Census Tract'!W236</f>
        <v>3.091589092070743</v>
      </c>
      <c r="H242" s="29">
        <f ca="1">'Census Tract'!X236</f>
        <v>14.225589498027325</v>
      </c>
      <c r="I242" s="105">
        <f ca="1">'Census Tract'!Y236</f>
        <v>30.896984664348167</v>
      </c>
      <c r="J242" s="29">
        <f ca="1">'Census Tract'!Z236</f>
        <v>0.21126631795747264</v>
      </c>
      <c r="K242" s="29">
        <f ca="1">'Census Tract'!AA236</f>
        <v>1.0053288670542235</v>
      </c>
      <c r="L242" s="29">
        <f ca="1">'Census Tract'!AB236</f>
        <v>4.5850942833718307</v>
      </c>
      <c r="M242" s="105">
        <f ca="1">'Census Tract'!AC236</f>
        <v>9.9451501220532066</v>
      </c>
      <c r="N242" s="29">
        <f ca="1">'Census Tract'!AD236</f>
        <v>8.7957219610074078E-2</v>
      </c>
      <c r="O242" s="29">
        <f ca="1">'Census Tract'!AE236</f>
        <v>0.41780869524134201</v>
      </c>
      <c r="P242" s="29">
        <f ca="1">'Census Tract'!AF236</f>
        <v>1.8332260405422804</v>
      </c>
      <c r="Q242" s="105">
        <f ca="1">'Census Tract'!AG236</f>
        <v>3.9383258151062162</v>
      </c>
    </row>
    <row r="243" spans="1:17" ht="15.75" x14ac:dyDescent="0.25">
      <c r="A243" s="80" t="s">
        <v>268</v>
      </c>
      <c r="B243" s="4" t="str">
        <f>'Census Tract'!A237</f>
        <v>Jackson</v>
      </c>
      <c r="C243" s="4" t="str">
        <f>'Census Tract'!B237</f>
        <v>Medford</v>
      </c>
      <c r="D243" s="4">
        <f>'Census Tract'!C237</f>
        <v>41029000800</v>
      </c>
      <c r="E243" s="171">
        <f>'Census Tract'!D237</f>
        <v>1</v>
      </c>
      <c r="F243" s="29">
        <f ca="1">'Census Tract'!V237</f>
        <v>0</v>
      </c>
      <c r="G243" s="29">
        <f ca="1">'Census Tract'!W237</f>
        <v>0</v>
      </c>
      <c r="H243" s="29">
        <f ca="1">'Census Tract'!X237</f>
        <v>0</v>
      </c>
      <c r="I243" s="105">
        <f ca="1">'Census Tract'!Y237</f>
        <v>0</v>
      </c>
      <c r="J243" s="29">
        <f ca="1">'Census Tract'!Z237</f>
        <v>0</v>
      </c>
      <c r="K243" s="29">
        <f ca="1">'Census Tract'!AA237</f>
        <v>0</v>
      </c>
      <c r="L243" s="29">
        <f ca="1">'Census Tract'!AB237</f>
        <v>0</v>
      </c>
      <c r="M243" s="105">
        <f ca="1">'Census Tract'!AC237</f>
        <v>0</v>
      </c>
      <c r="N243" s="29">
        <f ca="1">'Census Tract'!AD237</f>
        <v>0</v>
      </c>
      <c r="O243" s="29">
        <f ca="1">'Census Tract'!AE237</f>
        <v>0</v>
      </c>
      <c r="P243" s="29">
        <f ca="1">'Census Tract'!AF237</f>
        <v>0</v>
      </c>
      <c r="Q243" s="105">
        <f ca="1">'Census Tract'!AG237</f>
        <v>0</v>
      </c>
    </row>
    <row r="244" spans="1:17" ht="15.75" x14ac:dyDescent="0.25">
      <c r="A244" s="80" t="s">
        <v>268</v>
      </c>
      <c r="B244" s="4" t="str">
        <f>'Census Tract'!A238</f>
        <v>Jackson</v>
      </c>
      <c r="C244" s="4" t="str">
        <f>'Census Tract'!B238</f>
        <v>Rogue River</v>
      </c>
      <c r="D244" s="4">
        <f>'Census Tract'!C238</f>
        <v>41029002900</v>
      </c>
      <c r="E244" s="171">
        <f>'Census Tract'!D238</f>
        <v>0</v>
      </c>
      <c r="F244" s="29">
        <f ca="1">'Census Tract'!V238</f>
        <v>0</v>
      </c>
      <c r="G244" s="29">
        <f ca="1">'Census Tract'!W238</f>
        <v>0</v>
      </c>
      <c r="H244" s="29">
        <f ca="1">'Census Tract'!X238</f>
        <v>0</v>
      </c>
      <c r="I244" s="105">
        <f ca="1">'Census Tract'!Y238</f>
        <v>0</v>
      </c>
      <c r="J244" s="29">
        <f ca="1">'Census Tract'!Z238</f>
        <v>0</v>
      </c>
      <c r="K244" s="29">
        <f ca="1">'Census Tract'!AA238</f>
        <v>0</v>
      </c>
      <c r="L244" s="29">
        <f ca="1">'Census Tract'!AB238</f>
        <v>0</v>
      </c>
      <c r="M244" s="105">
        <f ca="1">'Census Tract'!AC238</f>
        <v>0</v>
      </c>
      <c r="N244" s="29">
        <f ca="1">'Census Tract'!AD238</f>
        <v>0</v>
      </c>
      <c r="O244" s="29">
        <f ca="1">'Census Tract'!AE238</f>
        <v>0</v>
      </c>
      <c r="P244" s="29">
        <f ca="1">'Census Tract'!AF238</f>
        <v>0</v>
      </c>
      <c r="Q244" s="105">
        <f ca="1">'Census Tract'!AG238</f>
        <v>0</v>
      </c>
    </row>
    <row r="245" spans="1:17" ht="15.75" x14ac:dyDescent="0.25">
      <c r="A245" s="80" t="s">
        <v>268</v>
      </c>
      <c r="B245" s="4" t="str">
        <f>'Census Tract'!A239</f>
        <v>Jackson</v>
      </c>
      <c r="C245" s="4" t="str">
        <f>'Census Tract'!B239</f>
        <v>Butte Falls</v>
      </c>
      <c r="D245" s="4">
        <f>'Census Tract'!C239</f>
        <v>41029002600</v>
      </c>
      <c r="E245" s="171">
        <f>'Census Tract'!D239</f>
        <v>0</v>
      </c>
      <c r="F245" s="29">
        <f ca="1">'Census Tract'!V239</f>
        <v>0.14981452319959165</v>
      </c>
      <c r="G245" s="29">
        <f ca="1">'Census Tract'!W239</f>
        <v>0.75572068050261754</v>
      </c>
      <c r="H245" s="29">
        <f ca="1">'Census Tract'!X239</f>
        <v>3.5016770506928285</v>
      </c>
      <c r="I245" s="105">
        <f ca="1">'Census Tract'!Y239</f>
        <v>7.6172578646095026</v>
      </c>
      <c r="J245" s="29">
        <f ca="1">'Census Tract'!Z239</f>
        <v>0.20769059022484149</v>
      </c>
      <c r="K245" s="29">
        <f ca="1">'Census Tract'!AA239</f>
        <v>1.0855553683265455</v>
      </c>
      <c r="L245" s="29">
        <f ca="1">'Census Tract'!AB239</f>
        <v>5.0645938516073841</v>
      </c>
      <c r="M245" s="105">
        <f ca="1">'Census Tract'!AC239</f>
        <v>11.028117329325262</v>
      </c>
      <c r="N245" s="29">
        <f ca="1">'Census Tract'!AD239</f>
        <v>0.14184328572126181</v>
      </c>
      <c r="O245" s="29">
        <f ca="1">'Census Tract'!AE239</f>
        <v>0.73480934233692263</v>
      </c>
      <c r="P245" s="29">
        <f ca="1">'Census Tract'!AF239</f>
        <v>3.3859798956175258</v>
      </c>
      <c r="Q245" s="105">
        <f ca="1">'Census Tract'!AG239</f>
        <v>7.3591403659881998</v>
      </c>
    </row>
    <row r="246" spans="1:17" ht="15.75" x14ac:dyDescent="0.25">
      <c r="A246" s="80" t="s">
        <v>268</v>
      </c>
      <c r="B246" s="4" t="str">
        <f>'Census Tract'!A240</f>
        <v>Jackson</v>
      </c>
      <c r="C246" s="4" t="str">
        <f>'Census Tract'!B240</f>
        <v>Medford</v>
      </c>
      <c r="D246" s="4">
        <f>'Census Tract'!C240</f>
        <v>41029000203</v>
      </c>
      <c r="E246" s="171">
        <f>'Census Tract'!D240</f>
        <v>1</v>
      </c>
      <c r="F246" s="29">
        <f ca="1">'Census Tract'!V240</f>
        <v>8.0000883885306906E-2</v>
      </c>
      <c r="G246" s="29">
        <f ca="1">'Census Tract'!W240</f>
        <v>0.39757002009120646</v>
      </c>
      <c r="H246" s="29">
        <f ca="1">'Census Tract'!X240</f>
        <v>1.8293724470194119</v>
      </c>
      <c r="I246" s="105">
        <f ca="1">'Census Tract'!Y240</f>
        <v>3.9732689073291336</v>
      </c>
      <c r="J246" s="29">
        <f ca="1">'Census Tract'!Z240</f>
        <v>0.18737422322853314</v>
      </c>
      <c r="K246" s="29">
        <f ca="1">'Census Tract'!AA240</f>
        <v>0.89163628814426232</v>
      </c>
      <c r="L246" s="29">
        <f ca="1">'Census Tract'!AB240</f>
        <v>4.0665662566681569</v>
      </c>
      <c r="M246" s="105">
        <f ca="1">'Census Tract'!AC240</f>
        <v>8.8204537146616104</v>
      </c>
      <c r="N246" s="29">
        <f ca="1">'Census Tract'!AD240</f>
        <v>7.8010143127011378E-2</v>
      </c>
      <c r="O246" s="29">
        <f ca="1">'Census Tract'!AE240</f>
        <v>0.37055873593978306</v>
      </c>
      <c r="P246" s="29">
        <f ca="1">'Census Tract'!AF240</f>
        <v>1.6259066218878999</v>
      </c>
      <c r="Q246" s="105">
        <f ca="1">'Census Tract'!AG240</f>
        <v>3.4929407941636601</v>
      </c>
    </row>
    <row r="247" spans="1:17" ht="15.75" x14ac:dyDescent="0.25">
      <c r="A247" s="80" t="s">
        <v>268</v>
      </c>
      <c r="B247" s="4" t="str">
        <f>'Census Tract'!A241</f>
        <v>Jackson</v>
      </c>
      <c r="C247" s="4" t="str">
        <f>'Census Tract'!B241</f>
        <v>Medford</v>
      </c>
      <c r="D247" s="4">
        <f>'Census Tract'!C241</f>
        <v>41029001601</v>
      </c>
      <c r="E247" s="171">
        <f>'Census Tract'!D241</f>
        <v>1</v>
      </c>
      <c r="F247" s="29">
        <f ca="1">'Census Tract'!V241</f>
        <v>0.32926811364375141</v>
      </c>
      <c r="G247" s="29">
        <f ca="1">'Census Tract'!W241</f>
        <v>1.6363210529575483</v>
      </c>
      <c r="H247" s="29">
        <f ca="1">'Census Tract'!X241</f>
        <v>7.5293419963396815</v>
      </c>
      <c r="I247" s="105">
        <f ca="1">'Census Tract'!Y241</f>
        <v>16.353203796988453</v>
      </c>
      <c r="J247" s="29">
        <f ca="1">'Census Tract'!Z241</f>
        <v>0.20675127643389357</v>
      </c>
      <c r="K247" s="29">
        <f ca="1">'Census Tract'!AA241</f>
        <v>0.98384365529171092</v>
      </c>
      <c r="L247" s="29">
        <f ca="1">'Census Tract'!AB241</f>
        <v>4.4871047350183773</v>
      </c>
      <c r="M247" s="105">
        <f ca="1">'Census Tract'!AC241</f>
        <v>9.7326090686878644</v>
      </c>
      <c r="N247" s="29">
        <f ca="1">'Census Tract'!AD241</f>
        <v>8.6077457125085854E-2</v>
      </c>
      <c r="O247" s="29">
        <f ca="1">'Census Tract'!AE241</f>
        <v>0.40887956907411827</v>
      </c>
      <c r="P247" s="29">
        <f ca="1">'Census Tract'!AF241</f>
        <v>1.7940475677257046</v>
      </c>
      <c r="Q247" s="105">
        <f ca="1">'Census Tract'!AG241</f>
        <v>3.8541585670540783</v>
      </c>
    </row>
    <row r="248" spans="1:17" ht="15.75" x14ac:dyDescent="0.25">
      <c r="A248" s="80" t="s">
        <v>268</v>
      </c>
      <c r="B248" s="4" t="str">
        <f>'Census Tract'!A242</f>
        <v>Jackson</v>
      </c>
      <c r="C248" s="4" t="str">
        <f>'Census Tract'!B242</f>
        <v>Phoenix</v>
      </c>
      <c r="D248" s="4">
        <f>'Census Tract'!C242</f>
        <v>41029001602</v>
      </c>
      <c r="E248" s="171">
        <f>'Census Tract'!D242</f>
        <v>1</v>
      </c>
      <c r="F248" s="29">
        <f ca="1">'Census Tract'!V242</f>
        <v>0.14009544455032619</v>
      </c>
      <c r="G248" s="29">
        <f ca="1">'Census Tract'!W242</f>
        <v>0.69621416663859126</v>
      </c>
      <c r="H248" s="29">
        <f ca="1">'Census Tract'!X242</f>
        <v>3.2035489330433844</v>
      </c>
      <c r="I248" s="105">
        <f ca="1">'Census Tract'!Y242</f>
        <v>6.9578840489848197</v>
      </c>
      <c r="J248" s="29">
        <f ca="1">'Census Tract'!Z242</f>
        <v>0.31072264929631244</v>
      </c>
      <c r="K248" s="29">
        <f ca="1">'Census Tract'!AA242</f>
        <v>1.4786003372673431</v>
      </c>
      <c r="L248" s="29">
        <f ca="1">'Census Tract'!AB242</f>
        <v>6.7435862790464292</v>
      </c>
      <c r="M248" s="105">
        <f ca="1">'Census Tract'!AC242</f>
        <v>14.626957214239731</v>
      </c>
      <c r="N248" s="29">
        <f ca="1">'Census Tract'!AD242</f>
        <v>0.12936420990439812</v>
      </c>
      <c r="O248" s="29">
        <f ca="1">'Census Tract'!AE242</f>
        <v>0.61449750220268573</v>
      </c>
      <c r="P248" s="29">
        <f ca="1">'Census Tract'!AF242</f>
        <v>2.6962407334185219</v>
      </c>
      <c r="Q248" s="105">
        <f ca="1">'Census Tract'!AG242</f>
        <v>5.7923432513657751</v>
      </c>
    </row>
    <row r="249" spans="1:17" ht="15.75" x14ac:dyDescent="0.25">
      <c r="A249" s="80" t="s">
        <v>268</v>
      </c>
      <c r="B249" s="4" t="str">
        <f>'Census Tract'!A243</f>
        <v>Jackson</v>
      </c>
      <c r="C249" s="4" t="str">
        <f>'Census Tract'!B243</f>
        <v>Ashland</v>
      </c>
      <c r="D249" s="4">
        <f>'Census Tract'!C243</f>
        <v>41029002300</v>
      </c>
      <c r="E249" s="171">
        <f>'Census Tract'!D243</f>
        <v>0</v>
      </c>
      <c r="F249" s="29">
        <f ca="1">'Census Tract'!V243</f>
        <v>0</v>
      </c>
      <c r="G249" s="29">
        <f ca="1">'Census Tract'!W243</f>
        <v>0</v>
      </c>
      <c r="H249" s="29">
        <f ca="1">'Census Tract'!X243</f>
        <v>0</v>
      </c>
      <c r="I249" s="105">
        <f ca="1">'Census Tract'!Y243</f>
        <v>0</v>
      </c>
      <c r="J249" s="29">
        <f ca="1">'Census Tract'!Z243</f>
        <v>0</v>
      </c>
      <c r="K249" s="29">
        <f ca="1">'Census Tract'!AA243</f>
        <v>0</v>
      </c>
      <c r="L249" s="29">
        <f ca="1">'Census Tract'!AB243</f>
        <v>0</v>
      </c>
      <c r="M249" s="105">
        <f ca="1">'Census Tract'!AC243</f>
        <v>0</v>
      </c>
      <c r="N249" s="29">
        <f ca="1">'Census Tract'!AD243</f>
        <v>0</v>
      </c>
      <c r="O249" s="29">
        <f ca="1">'Census Tract'!AE243</f>
        <v>0</v>
      </c>
      <c r="P249" s="29">
        <f ca="1">'Census Tract'!AF243</f>
        <v>0</v>
      </c>
      <c r="Q249" s="105">
        <f ca="1">'Census Tract'!AG243</f>
        <v>0</v>
      </c>
    </row>
    <row r="250" spans="1:17" ht="15.75" x14ac:dyDescent="0.25">
      <c r="A250" s="80" t="s">
        <v>268</v>
      </c>
      <c r="B250" s="4" t="str">
        <f>'Census Tract'!A244</f>
        <v>Jackson</v>
      </c>
      <c r="C250" s="4" t="str">
        <f>'Census Tract'!B244</f>
        <v>Medford</v>
      </c>
      <c r="D250" s="4">
        <f>'Census Tract'!C244</f>
        <v>41029001200</v>
      </c>
      <c r="E250" s="171">
        <f>'Census Tract'!D244</f>
        <v>1</v>
      </c>
      <c r="F250" s="29">
        <f ca="1">'Census Tract'!V244</f>
        <v>0</v>
      </c>
      <c r="G250" s="29">
        <f ca="1">'Census Tract'!W244</f>
        <v>0</v>
      </c>
      <c r="H250" s="29">
        <f ca="1">'Census Tract'!X244</f>
        <v>0</v>
      </c>
      <c r="I250" s="105">
        <f ca="1">'Census Tract'!Y244</f>
        <v>0</v>
      </c>
      <c r="J250" s="29">
        <f ca="1">'Census Tract'!Z244</f>
        <v>0</v>
      </c>
      <c r="K250" s="29">
        <f ca="1">'Census Tract'!AA244</f>
        <v>0</v>
      </c>
      <c r="L250" s="29">
        <f ca="1">'Census Tract'!AB244</f>
        <v>0</v>
      </c>
      <c r="M250" s="105">
        <f ca="1">'Census Tract'!AC244</f>
        <v>0</v>
      </c>
      <c r="N250" s="29">
        <f ca="1">'Census Tract'!AD244</f>
        <v>0</v>
      </c>
      <c r="O250" s="29">
        <f ca="1">'Census Tract'!AE244</f>
        <v>0</v>
      </c>
      <c r="P250" s="29">
        <f ca="1">'Census Tract'!AF244</f>
        <v>0</v>
      </c>
      <c r="Q250" s="105">
        <f ca="1">'Census Tract'!AG244</f>
        <v>0</v>
      </c>
    </row>
    <row r="251" spans="1:17" ht="15.75" x14ac:dyDescent="0.25">
      <c r="A251" s="80" t="s">
        <v>268</v>
      </c>
      <c r="B251" s="4" t="str">
        <f>'Census Tract'!A245</f>
        <v>Jackson</v>
      </c>
      <c r="C251" s="4" t="str">
        <f>'Census Tract'!B245</f>
        <v>Medford</v>
      </c>
      <c r="D251" s="4">
        <f>'Census Tract'!C245</f>
        <v>41029000601</v>
      </c>
      <c r="E251" s="171">
        <f>'Census Tract'!D245</f>
        <v>1</v>
      </c>
      <c r="F251" s="29">
        <f ca="1">'Census Tract'!V245</f>
        <v>0</v>
      </c>
      <c r="G251" s="29">
        <f ca="1">'Census Tract'!W245</f>
        <v>0</v>
      </c>
      <c r="H251" s="29">
        <f ca="1">'Census Tract'!X245</f>
        <v>0</v>
      </c>
      <c r="I251" s="105">
        <f ca="1">'Census Tract'!Y245</f>
        <v>0</v>
      </c>
      <c r="J251" s="29">
        <f ca="1">'Census Tract'!Z245</f>
        <v>0</v>
      </c>
      <c r="K251" s="29">
        <f ca="1">'Census Tract'!AA245</f>
        <v>0</v>
      </c>
      <c r="L251" s="29">
        <f ca="1">'Census Tract'!AB245</f>
        <v>0</v>
      </c>
      <c r="M251" s="105">
        <f ca="1">'Census Tract'!AC245</f>
        <v>0</v>
      </c>
      <c r="N251" s="29">
        <f ca="1">'Census Tract'!AD245</f>
        <v>0</v>
      </c>
      <c r="O251" s="29">
        <f ca="1">'Census Tract'!AE245</f>
        <v>0</v>
      </c>
      <c r="P251" s="29">
        <f ca="1">'Census Tract'!AF245</f>
        <v>0</v>
      </c>
      <c r="Q251" s="105">
        <f ca="1">'Census Tract'!AG245</f>
        <v>0</v>
      </c>
    </row>
    <row r="252" spans="1:17" ht="15.75" x14ac:dyDescent="0.25">
      <c r="A252" s="80" t="s">
        <v>268</v>
      </c>
      <c r="B252" s="4" t="str">
        <f>'Census Tract'!A246</f>
        <v>Jackson</v>
      </c>
      <c r="C252" s="4" t="str">
        <f>'Census Tract'!B246</f>
        <v>Medford</v>
      </c>
      <c r="D252" s="4">
        <f>'Census Tract'!C246</f>
        <v>41029000405</v>
      </c>
      <c r="E252" s="171">
        <f>'Census Tract'!D246</f>
        <v>1</v>
      </c>
      <c r="F252" s="29">
        <f ca="1">'Census Tract'!V246</f>
        <v>0.17439942292994137</v>
      </c>
      <c r="G252" s="29">
        <f ca="1">'Census Tract'!W246</f>
        <v>0.86669020029272348</v>
      </c>
      <c r="H252" s="29">
        <f ca="1">'Census Tract'!X246</f>
        <v>3.9879746771487348</v>
      </c>
      <c r="I252" s="105">
        <f ca="1">'Census Tract'!Y246</f>
        <v>8.661601859013274</v>
      </c>
      <c r="J252" s="29">
        <f ca="1">'Census Tract'!Z246</f>
        <v>0.18586920938734008</v>
      </c>
      <c r="K252" s="29">
        <f ca="1">'Census Tract'!AA246</f>
        <v>0.88447455089009175</v>
      </c>
      <c r="L252" s="29">
        <f ca="1">'Census Tract'!AB246</f>
        <v>4.0339030738836748</v>
      </c>
      <c r="M252" s="105">
        <f ca="1">'Census Tract'!AC246</f>
        <v>8.7496066968731654</v>
      </c>
      <c r="N252" s="29">
        <f ca="1">'Census Tract'!AD246</f>
        <v>7.7383555632015266E-2</v>
      </c>
      <c r="O252" s="29">
        <f ca="1">'Census Tract'!AE246</f>
        <v>0.36758236055070848</v>
      </c>
      <c r="P252" s="29">
        <f ca="1">'Census Tract'!AF246</f>
        <v>1.6128471309490413</v>
      </c>
      <c r="Q252" s="105">
        <f ca="1">'Census Tract'!AG246</f>
        <v>3.4648850448129469</v>
      </c>
    </row>
    <row r="253" spans="1:17" ht="15.75" x14ac:dyDescent="0.25">
      <c r="A253" s="80" t="s">
        <v>268</v>
      </c>
      <c r="B253" s="4" t="str">
        <f>'Census Tract'!A247</f>
        <v>Jackson</v>
      </c>
      <c r="C253" s="4" t="str">
        <f>'Census Tract'!B247</f>
        <v>Gold Hill</v>
      </c>
      <c r="D253" s="4">
        <f>'Census Tract'!C247</f>
        <v>41029002800</v>
      </c>
      <c r="E253" s="171">
        <f>'Census Tract'!D247</f>
        <v>0</v>
      </c>
      <c r="F253" s="29">
        <f ca="1">'Census Tract'!V247</f>
        <v>0</v>
      </c>
      <c r="G253" s="29">
        <f ca="1">'Census Tract'!W247</f>
        <v>0</v>
      </c>
      <c r="H253" s="29">
        <f ca="1">'Census Tract'!X247</f>
        <v>0</v>
      </c>
      <c r="I253" s="105">
        <f ca="1">'Census Tract'!Y247</f>
        <v>0</v>
      </c>
      <c r="J253" s="29">
        <f ca="1">'Census Tract'!Z247</f>
        <v>0</v>
      </c>
      <c r="K253" s="29">
        <f ca="1">'Census Tract'!AA247</f>
        <v>0</v>
      </c>
      <c r="L253" s="29">
        <f ca="1">'Census Tract'!AB247</f>
        <v>0</v>
      </c>
      <c r="M253" s="105">
        <f ca="1">'Census Tract'!AC247</f>
        <v>0</v>
      </c>
      <c r="N253" s="29">
        <f ca="1">'Census Tract'!AD247</f>
        <v>0</v>
      </c>
      <c r="O253" s="29">
        <f ca="1">'Census Tract'!AE247</f>
        <v>0</v>
      </c>
      <c r="P253" s="29">
        <f ca="1">'Census Tract'!AF247</f>
        <v>0</v>
      </c>
      <c r="Q253" s="105">
        <f ca="1">'Census Tract'!AG247</f>
        <v>0</v>
      </c>
    </row>
    <row r="254" spans="1:17" ht="15.75" x14ac:dyDescent="0.25">
      <c r="A254" s="80" t="s">
        <v>268</v>
      </c>
      <c r="B254" s="4" t="str">
        <f>'Census Tract'!A248</f>
        <v>Jefferson</v>
      </c>
      <c r="C254" s="4" t="str">
        <f>'Census Tract'!B248</f>
        <v>Undefined</v>
      </c>
      <c r="D254" s="4">
        <f>'Census Tract'!C248</f>
        <v>41031940000</v>
      </c>
      <c r="E254" s="171">
        <f>'Census Tract'!D248</f>
        <v>0</v>
      </c>
      <c r="F254" s="29">
        <f ca="1">'Census Tract'!V248</f>
        <v>0.45751050546336836</v>
      </c>
      <c r="G254" s="29">
        <f ca="1">'Census Tract'!W248</f>
        <v>2.3078546935349173</v>
      </c>
      <c r="H254" s="29">
        <f ca="1">'Census Tract'!X248</f>
        <v>10.693582993269636</v>
      </c>
      <c r="I254" s="105">
        <f ca="1">'Census Tract'!Y248</f>
        <v>23.261933632692092</v>
      </c>
      <c r="J254" s="29">
        <f ca="1">'Census Tract'!Z248</f>
        <v>0.17296246917135183</v>
      </c>
      <c r="K254" s="29">
        <f ca="1">'Census Tract'!AA248</f>
        <v>0.90403872763185911</v>
      </c>
      <c r="L254" s="29">
        <f ca="1">'Census Tract'!AB248</f>
        <v>4.2177387862191438</v>
      </c>
      <c r="M254" s="105">
        <f ca="1">'Census Tract'!AC248</f>
        <v>9.1840964076730884</v>
      </c>
      <c r="N254" s="29">
        <f ca="1">'Census Tract'!AD248</f>
        <v>0.11812554871728875</v>
      </c>
      <c r="O254" s="29">
        <f ca="1">'Census Tract'!AE248</f>
        <v>0.61194124434420161</v>
      </c>
      <c r="P254" s="29">
        <f ca="1">'Census Tract'!AF248</f>
        <v>2.8198073041082594</v>
      </c>
      <c r="Q254" s="105">
        <f ca="1">'Census Tract'!AG248</f>
        <v>6.1286122173465714</v>
      </c>
    </row>
    <row r="255" spans="1:17" ht="15.75" x14ac:dyDescent="0.25">
      <c r="A255" s="80" t="s">
        <v>268</v>
      </c>
      <c r="B255" s="4" t="str">
        <f>'Census Tract'!A249</f>
        <v>Jefferson</v>
      </c>
      <c r="C255" s="4" t="str">
        <f>'Census Tract'!B249</f>
        <v>Madras</v>
      </c>
      <c r="D255" s="4">
        <f>'Census Tract'!C249</f>
        <v>41031960201</v>
      </c>
      <c r="E255" s="171">
        <f>'Census Tract'!D249</f>
        <v>1</v>
      </c>
      <c r="F255" s="29">
        <f ca="1">'Census Tract'!V249</f>
        <v>0.10140957112221999</v>
      </c>
      <c r="G255" s="29">
        <f ca="1">'Census Tract'!W249</f>
        <v>0.50396199729871238</v>
      </c>
      <c r="H255" s="29">
        <f ca="1">'Census Tract'!X249</f>
        <v>2.3189228201654526</v>
      </c>
      <c r="I255" s="105">
        <f ca="1">'Census Tract'!Y249</f>
        <v>5.0365380515439711</v>
      </c>
      <c r="J255" s="29">
        <f ca="1">'Census Tract'!Z249</f>
        <v>0.16941874396510426</v>
      </c>
      <c r="K255" s="29">
        <f ca="1">'Census Tract'!AA249</f>
        <v>0.80619360234447424</v>
      </c>
      <c r="L255" s="29">
        <f ca="1">'Census Tract'!AB249</f>
        <v>3.6768800723208663</v>
      </c>
      <c r="M255" s="105">
        <f ca="1">'Census Tract'!AC249</f>
        <v>7.9752175288150866</v>
      </c>
      <c r="N255" s="29">
        <f ca="1">'Census Tract'!AD249</f>
        <v>7.0534677808893553E-2</v>
      </c>
      <c r="O255" s="29">
        <f ca="1">'Census Tract'!AE249</f>
        <v>0.33504926412233837</v>
      </c>
      <c r="P255" s="29">
        <f ca="1">'Census Tract'!AF249</f>
        <v>1.4701011320475326</v>
      </c>
      <c r="Q255" s="105">
        <f ca="1">'Census Tract'!AG249</f>
        <v>3.1582233238662845</v>
      </c>
    </row>
    <row r="256" spans="1:17" ht="15.75" x14ac:dyDescent="0.25">
      <c r="A256" s="80" t="s">
        <v>268</v>
      </c>
      <c r="B256" s="4" t="str">
        <f>'Census Tract'!A250</f>
        <v>Jefferson</v>
      </c>
      <c r="C256" s="4" t="str">
        <f>'Census Tract'!B250</f>
        <v>Undefined</v>
      </c>
      <c r="D256" s="4">
        <f>'Census Tract'!C250</f>
        <v>41031960301</v>
      </c>
      <c r="E256" s="171">
        <f>'Census Tract'!D250</f>
        <v>0</v>
      </c>
      <c r="F256" s="29">
        <f ca="1">'Census Tract'!V250</f>
        <v>0</v>
      </c>
      <c r="G256" s="29">
        <f ca="1">'Census Tract'!W250</f>
        <v>0</v>
      </c>
      <c r="H256" s="29">
        <f ca="1">'Census Tract'!X250</f>
        <v>0</v>
      </c>
      <c r="I256" s="105">
        <f ca="1">'Census Tract'!Y250</f>
        <v>0</v>
      </c>
      <c r="J256" s="29">
        <f ca="1">'Census Tract'!Z250</f>
        <v>0</v>
      </c>
      <c r="K256" s="29">
        <f ca="1">'Census Tract'!AA250</f>
        <v>0</v>
      </c>
      <c r="L256" s="29">
        <f ca="1">'Census Tract'!AB250</f>
        <v>0</v>
      </c>
      <c r="M256" s="105">
        <f ca="1">'Census Tract'!AC250</f>
        <v>0</v>
      </c>
      <c r="N256" s="29">
        <f ca="1">'Census Tract'!AD250</f>
        <v>0</v>
      </c>
      <c r="O256" s="29">
        <f ca="1">'Census Tract'!AE250</f>
        <v>0</v>
      </c>
      <c r="P256" s="29">
        <f ca="1">'Census Tract'!AF250</f>
        <v>0</v>
      </c>
      <c r="Q256" s="105">
        <f ca="1">'Census Tract'!AG250</f>
        <v>0</v>
      </c>
    </row>
    <row r="257" spans="1:17" ht="15.75" x14ac:dyDescent="0.25">
      <c r="A257" s="80" t="s">
        <v>268</v>
      </c>
      <c r="B257" s="4" t="str">
        <f>'Census Tract'!A251</f>
        <v>Jefferson</v>
      </c>
      <c r="C257" s="4" t="str">
        <f>'Census Tract'!B251</f>
        <v>Culver</v>
      </c>
      <c r="D257" s="4">
        <f>'Census Tract'!C251</f>
        <v>41031960302</v>
      </c>
      <c r="E257" s="171">
        <f>'Census Tract'!D251</f>
        <v>0</v>
      </c>
      <c r="F257" s="29">
        <f ca="1">'Census Tract'!V251</f>
        <v>0</v>
      </c>
      <c r="G257" s="29">
        <f ca="1">'Census Tract'!W251</f>
        <v>0</v>
      </c>
      <c r="H257" s="29">
        <f ca="1">'Census Tract'!X251</f>
        <v>0</v>
      </c>
      <c r="I257" s="105">
        <f ca="1">'Census Tract'!Y251</f>
        <v>0</v>
      </c>
      <c r="J257" s="29">
        <f ca="1">'Census Tract'!Z251</f>
        <v>0</v>
      </c>
      <c r="K257" s="29">
        <f ca="1">'Census Tract'!AA251</f>
        <v>0</v>
      </c>
      <c r="L257" s="29">
        <f ca="1">'Census Tract'!AB251</f>
        <v>0</v>
      </c>
      <c r="M257" s="105">
        <f ca="1">'Census Tract'!AC251</f>
        <v>0</v>
      </c>
      <c r="N257" s="29">
        <f ca="1">'Census Tract'!AD251</f>
        <v>0</v>
      </c>
      <c r="O257" s="29">
        <f ca="1">'Census Tract'!AE251</f>
        <v>0</v>
      </c>
      <c r="P257" s="29">
        <f ca="1">'Census Tract'!AF251</f>
        <v>0</v>
      </c>
      <c r="Q257" s="105">
        <f ca="1">'Census Tract'!AG251</f>
        <v>0</v>
      </c>
    </row>
    <row r="258" spans="1:17" ht="15.75" x14ac:dyDescent="0.25">
      <c r="A258" s="80" t="s">
        <v>268</v>
      </c>
      <c r="B258" s="4" t="str">
        <f>'Census Tract'!A252</f>
        <v>Jefferson</v>
      </c>
      <c r="C258" s="4" t="str">
        <f>'Census Tract'!B252</f>
        <v>Madras</v>
      </c>
      <c r="D258" s="4">
        <f>'Census Tract'!C252</f>
        <v>41031960202</v>
      </c>
      <c r="E258" s="171">
        <f>'Census Tract'!D252</f>
        <v>0</v>
      </c>
      <c r="F258" s="29">
        <f ca="1">'Census Tract'!V252</f>
        <v>0</v>
      </c>
      <c r="G258" s="29">
        <f ca="1">'Census Tract'!W252</f>
        <v>0</v>
      </c>
      <c r="H258" s="29">
        <f ca="1">'Census Tract'!X252</f>
        <v>0</v>
      </c>
      <c r="I258" s="105">
        <f ca="1">'Census Tract'!Y252</f>
        <v>0</v>
      </c>
      <c r="J258" s="29">
        <f ca="1">'Census Tract'!Z252</f>
        <v>0</v>
      </c>
      <c r="K258" s="29">
        <f ca="1">'Census Tract'!AA252</f>
        <v>0</v>
      </c>
      <c r="L258" s="29">
        <f ca="1">'Census Tract'!AB252</f>
        <v>0</v>
      </c>
      <c r="M258" s="105">
        <f ca="1">'Census Tract'!AC252</f>
        <v>0</v>
      </c>
      <c r="N258" s="29">
        <f ca="1">'Census Tract'!AD252</f>
        <v>0</v>
      </c>
      <c r="O258" s="29">
        <f ca="1">'Census Tract'!AE252</f>
        <v>0</v>
      </c>
      <c r="P258" s="29">
        <f ca="1">'Census Tract'!AF252</f>
        <v>0</v>
      </c>
      <c r="Q258" s="105">
        <f ca="1">'Census Tract'!AG252</f>
        <v>0</v>
      </c>
    </row>
    <row r="259" spans="1:17" ht="15.75" x14ac:dyDescent="0.25">
      <c r="A259" s="80" t="s">
        <v>268</v>
      </c>
      <c r="B259" s="4" t="str">
        <f>'Census Tract'!A253</f>
        <v>Jefferson</v>
      </c>
      <c r="C259" s="4" t="str">
        <f>'Census Tract'!B253</f>
        <v>Madras</v>
      </c>
      <c r="D259" s="4">
        <f>'Census Tract'!C253</f>
        <v>41031960100</v>
      </c>
      <c r="E259" s="171">
        <f>'Census Tract'!D253</f>
        <v>0</v>
      </c>
      <c r="F259" s="29">
        <f ca="1">'Census Tract'!V253</f>
        <v>0</v>
      </c>
      <c r="G259" s="29">
        <f ca="1">'Census Tract'!W253</f>
        <v>0</v>
      </c>
      <c r="H259" s="29">
        <f ca="1">'Census Tract'!X253</f>
        <v>0</v>
      </c>
      <c r="I259" s="105">
        <f ca="1">'Census Tract'!Y253</f>
        <v>0</v>
      </c>
      <c r="J259" s="29">
        <f ca="1">'Census Tract'!Z253</f>
        <v>0</v>
      </c>
      <c r="K259" s="29">
        <f ca="1">'Census Tract'!AA253</f>
        <v>0</v>
      </c>
      <c r="L259" s="29">
        <f ca="1">'Census Tract'!AB253</f>
        <v>0</v>
      </c>
      <c r="M259" s="105">
        <f ca="1">'Census Tract'!AC253</f>
        <v>0</v>
      </c>
      <c r="N259" s="29">
        <f ca="1">'Census Tract'!AD253</f>
        <v>0</v>
      </c>
      <c r="O259" s="29">
        <f ca="1">'Census Tract'!AE253</f>
        <v>0</v>
      </c>
      <c r="P259" s="29">
        <f ca="1">'Census Tract'!AF253</f>
        <v>0</v>
      </c>
      <c r="Q259" s="105">
        <f ca="1">'Census Tract'!AG253</f>
        <v>0</v>
      </c>
    </row>
    <row r="260" spans="1:17" ht="15.75" x14ac:dyDescent="0.25">
      <c r="A260" s="80" t="s">
        <v>268</v>
      </c>
      <c r="B260" s="4" t="str">
        <f>'Census Tract'!A254</f>
        <v>Josephine</v>
      </c>
      <c r="C260" s="4" t="str">
        <f>'Census Tract'!B254</f>
        <v>Grants Pass</v>
      </c>
      <c r="D260" s="4">
        <f>'Census Tract'!C254</f>
        <v>41033360701</v>
      </c>
      <c r="E260" s="171">
        <f>'Census Tract'!D254</f>
        <v>1</v>
      </c>
      <c r="F260" s="29">
        <f ca="1">'Census Tract'!V254</f>
        <v>0.43480918581169159</v>
      </c>
      <c r="G260" s="29">
        <f ca="1">'Census Tract'!W254</f>
        <v>2.1608148353313936</v>
      </c>
      <c r="H260" s="29">
        <f ca="1">'Census Tract'!X254</f>
        <v>9.94273944991928</v>
      </c>
      <c r="I260" s="105">
        <f ca="1">'Census Tract'!Y254</f>
        <v>21.594934139521257</v>
      </c>
      <c r="J260" s="29">
        <f ca="1">'Census Tract'!Z254</f>
        <v>0.21619334330908113</v>
      </c>
      <c r="K260" s="29">
        <f ca="1">'Census Tract'!AA254</f>
        <v>1.0287745391451111</v>
      </c>
      <c r="L260" s="29">
        <f ca="1">'Census Tract'!AB254</f>
        <v>4.6920250804439654</v>
      </c>
      <c r="M260" s="105">
        <f ca="1">'Census Tract'!AC254</f>
        <v>10.177084901106682</v>
      </c>
      <c r="N260" s="29">
        <f ca="1">'Census Tract'!AD254</f>
        <v>9.0008504713471715E-2</v>
      </c>
      <c r="O260" s="29">
        <f ca="1">'Census Tract'!AE254</f>
        <v>0.42755257705590988</v>
      </c>
      <c r="P260" s="29">
        <f ca="1">'Census Tract'!AF254</f>
        <v>1.8759794300286199</v>
      </c>
      <c r="Q260" s="105">
        <f ca="1">'Census Tract'!AG254</f>
        <v>4.0301730689492459</v>
      </c>
    </row>
    <row r="261" spans="1:17" ht="15.75" x14ac:dyDescent="0.25">
      <c r="A261" s="80" t="s">
        <v>268</v>
      </c>
      <c r="B261" s="4" t="str">
        <f>'Census Tract'!A255</f>
        <v>Josephine</v>
      </c>
      <c r="C261" s="4" t="str">
        <f>'Census Tract'!B255</f>
        <v>Grants Pass</v>
      </c>
      <c r="D261" s="4">
        <f>'Census Tract'!C255</f>
        <v>41033360800</v>
      </c>
      <c r="E261" s="171">
        <f>'Census Tract'!D255</f>
        <v>0</v>
      </c>
      <c r="F261" s="29">
        <f ca="1">'Census Tract'!V255</f>
        <v>0</v>
      </c>
      <c r="G261" s="29">
        <f ca="1">'Census Tract'!W255</f>
        <v>0</v>
      </c>
      <c r="H261" s="29">
        <f ca="1">'Census Tract'!X255</f>
        <v>0</v>
      </c>
      <c r="I261" s="105">
        <f ca="1">'Census Tract'!Y255</f>
        <v>0</v>
      </c>
      <c r="J261" s="29">
        <f ca="1">'Census Tract'!Z255</f>
        <v>0</v>
      </c>
      <c r="K261" s="29">
        <f ca="1">'Census Tract'!AA255</f>
        <v>0</v>
      </c>
      <c r="L261" s="29">
        <f ca="1">'Census Tract'!AB255</f>
        <v>0</v>
      </c>
      <c r="M261" s="105">
        <f ca="1">'Census Tract'!AC255</f>
        <v>0</v>
      </c>
      <c r="N261" s="29">
        <f ca="1">'Census Tract'!AD255</f>
        <v>0</v>
      </c>
      <c r="O261" s="29">
        <f ca="1">'Census Tract'!AE255</f>
        <v>0</v>
      </c>
      <c r="P261" s="29">
        <f ca="1">'Census Tract'!AF255</f>
        <v>0</v>
      </c>
      <c r="Q261" s="105">
        <f ca="1">'Census Tract'!AG255</f>
        <v>0</v>
      </c>
    </row>
    <row r="262" spans="1:17" ht="15.75" x14ac:dyDescent="0.25">
      <c r="A262" s="80" t="s">
        <v>268</v>
      </c>
      <c r="B262" s="4" t="str">
        <f>'Census Tract'!A256</f>
        <v>Josephine</v>
      </c>
      <c r="C262" s="4" t="str">
        <f>'Census Tract'!B256</f>
        <v>Cave Junction</v>
      </c>
      <c r="D262" s="4">
        <f>'Census Tract'!C256</f>
        <v>41033361600</v>
      </c>
      <c r="E262" s="171">
        <f>'Census Tract'!D256</f>
        <v>0</v>
      </c>
      <c r="F262" s="29">
        <f ca="1">'Census Tract'!V256</f>
        <v>0.50860109927245967</v>
      </c>
      <c r="G262" s="29">
        <f ca="1">'Census Tract'!W256</f>
        <v>2.5655748230396558</v>
      </c>
      <c r="H262" s="29">
        <f ca="1">'Census Tract'!X256</f>
        <v>11.887744654146935</v>
      </c>
      <c r="I262" s="105">
        <f ca="1">'Census Tract'!Y256</f>
        <v>25.859613878828142</v>
      </c>
      <c r="J262" s="29">
        <f ca="1">'Census Tract'!Z256</f>
        <v>0.55855501426428367</v>
      </c>
      <c r="K262" s="29">
        <f ca="1">'Census Tract'!AA256</f>
        <v>2.9194504844147708</v>
      </c>
      <c r="L262" s="29">
        <f ca="1">'Census Tract'!AB256</f>
        <v>13.620522181408923</v>
      </c>
      <c r="M262" s="105">
        <f ca="1">'Census Tract'!AC256</f>
        <v>29.658590817816929</v>
      </c>
      <c r="N262" s="29">
        <f ca="1">'Census Tract'!AD256</f>
        <v>0.38146782862700923</v>
      </c>
      <c r="O262" s="29">
        <f ca="1">'Census Tract'!AE256</f>
        <v>1.9761677322318931</v>
      </c>
      <c r="P262" s="29">
        <f ca="1">'Census Tract'!AF256</f>
        <v>9.1061229439802318</v>
      </c>
      <c r="Q262" s="105">
        <f ca="1">'Census Tract'!AG256</f>
        <v>19.791386541140241</v>
      </c>
    </row>
    <row r="263" spans="1:17" ht="15.75" x14ac:dyDescent="0.25">
      <c r="A263" s="80" t="s">
        <v>268</v>
      </c>
      <c r="B263" s="4" t="str">
        <f>'Census Tract'!A257</f>
        <v>Josephine</v>
      </c>
      <c r="C263" s="4" t="str">
        <f>'Census Tract'!B257</f>
        <v>Grants Pass</v>
      </c>
      <c r="D263" s="4">
        <f>'Census Tract'!C257</f>
        <v>41033360600</v>
      </c>
      <c r="E263" s="171">
        <f>'Census Tract'!D257</f>
        <v>1</v>
      </c>
      <c r="F263" s="29">
        <f ca="1">'Census Tract'!V257</f>
        <v>0.58304243545207246</v>
      </c>
      <c r="G263" s="29">
        <f ca="1">'Census Tract'!W257</f>
        <v>2.897470396814942</v>
      </c>
      <c r="H263" s="29">
        <f ca="1">'Census Tract'!X257</f>
        <v>13.332374782111742</v>
      </c>
      <c r="I263" s="105">
        <f ca="1">'Census Tract'!Y257</f>
        <v>28.956984822271949</v>
      </c>
      <c r="J263" s="29">
        <f ca="1">'Census Tract'!Z257</f>
        <v>0.30227032258954867</v>
      </c>
      <c r="K263" s="29">
        <f ca="1">'Census Tract'!AA257</f>
        <v>1.4383792167677019</v>
      </c>
      <c r="L263" s="29">
        <f ca="1">'Census Tract'!AB257</f>
        <v>6.5601461772873968</v>
      </c>
      <c r="M263" s="105">
        <f ca="1">'Census Tract'!AC257</f>
        <v>14.229072408028799</v>
      </c>
      <c r="N263" s="29">
        <f ca="1">'Census Tract'!AD257</f>
        <v>0.12584522418272437</v>
      </c>
      <c r="O263" s="29">
        <f ca="1">'Census Tract'!AE257</f>
        <v>0.59778184384668887</v>
      </c>
      <c r="P263" s="29">
        <f ca="1">'Census Tract'!AF257</f>
        <v>2.6228971660585341</v>
      </c>
      <c r="Q263" s="105">
        <f ca="1">'Census Tract'!AG257</f>
        <v>5.6347790130679272</v>
      </c>
    </row>
    <row r="264" spans="1:17" ht="15.75" x14ac:dyDescent="0.25">
      <c r="A264" s="80" t="s">
        <v>268</v>
      </c>
      <c r="B264" s="4" t="str">
        <f>'Census Tract'!A258</f>
        <v>Josephine</v>
      </c>
      <c r="C264" s="4" t="str">
        <f>'Census Tract'!B258</f>
        <v>Undefined</v>
      </c>
      <c r="D264" s="4">
        <f>'Census Tract'!C258</f>
        <v>41033360300</v>
      </c>
      <c r="E264" s="171">
        <f>'Census Tract'!D258</f>
        <v>0</v>
      </c>
      <c r="F264" s="29">
        <f ca="1">'Census Tract'!V258</f>
        <v>0</v>
      </c>
      <c r="G264" s="29">
        <f ca="1">'Census Tract'!W258</f>
        <v>0</v>
      </c>
      <c r="H264" s="29">
        <f ca="1">'Census Tract'!X258</f>
        <v>0</v>
      </c>
      <c r="I264" s="105">
        <f ca="1">'Census Tract'!Y258</f>
        <v>0</v>
      </c>
      <c r="J264" s="29">
        <f ca="1">'Census Tract'!Z258</f>
        <v>0</v>
      </c>
      <c r="K264" s="29">
        <f ca="1">'Census Tract'!AA258</f>
        <v>0</v>
      </c>
      <c r="L264" s="29">
        <f ca="1">'Census Tract'!AB258</f>
        <v>0</v>
      </c>
      <c r="M264" s="105">
        <f ca="1">'Census Tract'!AC258</f>
        <v>0</v>
      </c>
      <c r="N264" s="29">
        <f ca="1">'Census Tract'!AD258</f>
        <v>0</v>
      </c>
      <c r="O264" s="29">
        <f ca="1">'Census Tract'!AE258</f>
        <v>0</v>
      </c>
      <c r="P264" s="29">
        <f ca="1">'Census Tract'!AF258</f>
        <v>0</v>
      </c>
      <c r="Q264" s="105">
        <f ca="1">'Census Tract'!AG258</f>
        <v>0</v>
      </c>
    </row>
    <row r="265" spans="1:17" ht="15.75" x14ac:dyDescent="0.25">
      <c r="A265" s="80" t="s">
        <v>268</v>
      </c>
      <c r="B265" s="4" t="str">
        <f>'Census Tract'!A259</f>
        <v>Josephine</v>
      </c>
      <c r="C265" s="4" t="str">
        <f>'Census Tract'!B259</f>
        <v>Grants Pass</v>
      </c>
      <c r="D265" s="4">
        <f>'Census Tract'!C259</f>
        <v>41033361100</v>
      </c>
      <c r="E265" s="171">
        <f>'Census Tract'!D259</f>
        <v>1</v>
      </c>
      <c r="F265" s="29">
        <f ca="1">'Census Tract'!V259</f>
        <v>0.17189548290223222</v>
      </c>
      <c r="G265" s="29">
        <f ca="1">'Census Tract'!W259</f>
        <v>0.85424669418658272</v>
      </c>
      <c r="H265" s="29">
        <f ca="1">'Census Tract'!X259</f>
        <v>3.9307173235644033</v>
      </c>
      <c r="I265" s="105">
        <f ca="1">'Census Tract'!Y259</f>
        <v>8.53724289477762</v>
      </c>
      <c r="J265" s="29">
        <f ca="1">'Census Tract'!Z259</f>
        <v>0.50606548133610163</v>
      </c>
      <c r="K265" s="29">
        <f ca="1">'Census Tract'!AA259</f>
        <v>2.4081559328794011</v>
      </c>
      <c r="L265" s="29">
        <f ca="1">'Census Tract'!AB259</f>
        <v>10.983094550609131</v>
      </c>
      <c r="M265" s="105">
        <f ca="1">'Census Tract'!AC259</f>
        <v>23.822525200111443</v>
      </c>
      <c r="N265" s="29">
        <f ca="1">'Census Tract'!AD259</f>
        <v>0.21069195084811154</v>
      </c>
      <c r="O265" s="29">
        <f ca="1">'Census Tract'!AE259</f>
        <v>1.0008152766986758</v>
      </c>
      <c r="P265" s="29">
        <f ca="1">'Census Tract'!AF259</f>
        <v>4.39129354633641</v>
      </c>
      <c r="Q265" s="105">
        <f ca="1">'Census Tract'!AG259</f>
        <v>9.4338310458050358</v>
      </c>
    </row>
    <row r="266" spans="1:17" ht="15.75" x14ac:dyDescent="0.25">
      <c r="A266" s="80" t="s">
        <v>268</v>
      </c>
      <c r="B266" s="4" t="str">
        <f>'Census Tract'!A260</f>
        <v>Josephine</v>
      </c>
      <c r="C266" s="4" t="str">
        <f>'Census Tract'!B260</f>
        <v>Undefined</v>
      </c>
      <c r="D266" s="4">
        <f>'Census Tract'!C260</f>
        <v>41033360100</v>
      </c>
      <c r="E266" s="171">
        <f>'Census Tract'!D260</f>
        <v>0</v>
      </c>
      <c r="F266" s="29">
        <f ca="1">'Census Tract'!V260</f>
        <v>4.1487098732194611E-2</v>
      </c>
      <c r="G266" s="29">
        <f ca="1">'Census Tract'!W260</f>
        <v>0.20927649613918642</v>
      </c>
      <c r="H266" s="29">
        <f ca="1">'Census Tract'!X260</f>
        <v>0.96969518326878301</v>
      </c>
      <c r="I266" s="105">
        <f ca="1">'Census Tract'!Y260</f>
        <v>2.1093944855841684</v>
      </c>
      <c r="J266" s="29">
        <f ca="1">'Census Tract'!Z260</f>
        <v>0.15907345439960752</v>
      </c>
      <c r="K266" s="29">
        <f ca="1">'Census Tract'!AA260</f>
        <v>0.83144374617453165</v>
      </c>
      <c r="L266" s="29">
        <f ca="1">'Census Tract'!AB260</f>
        <v>3.8790512282430694</v>
      </c>
      <c r="M266" s="105">
        <f ca="1">'Census Tract'!AC260</f>
        <v>8.4466066430876552</v>
      </c>
      <c r="N266" s="29">
        <f ca="1">'Census Tract'!AD260</f>
        <v>0.1086399793974529</v>
      </c>
      <c r="O266" s="29">
        <f ca="1">'Census Tract'!AE260</f>
        <v>0.56280190779994754</v>
      </c>
      <c r="P266" s="29">
        <f ca="1">'Census Tract'!AF260</f>
        <v>2.5933746826970054</v>
      </c>
      <c r="Q266" s="105">
        <f ca="1">'Census Tract'!AG260</f>
        <v>5.6364801032247982</v>
      </c>
    </row>
    <row r="267" spans="1:17" ht="15.75" x14ac:dyDescent="0.25">
      <c r="A267" s="80" t="s">
        <v>268</v>
      </c>
      <c r="B267" s="4" t="str">
        <f>'Census Tract'!A261</f>
        <v>Josephine</v>
      </c>
      <c r="C267" s="4" t="str">
        <f>'Census Tract'!B261</f>
        <v>Grants Pass</v>
      </c>
      <c r="D267" s="4">
        <f>'Census Tract'!C261</f>
        <v>41033360702</v>
      </c>
      <c r="E267" s="171">
        <f>'Census Tract'!D261</f>
        <v>1</v>
      </c>
      <c r="F267" s="29">
        <f ca="1">'Census Tract'!V261</f>
        <v>0.1996892172098037</v>
      </c>
      <c r="G267" s="29">
        <f ca="1">'Census Tract'!W261</f>
        <v>0.99236961196474827</v>
      </c>
      <c r="H267" s="29">
        <f ca="1">'Census Tract'!X261</f>
        <v>4.5662739483504922</v>
      </c>
      <c r="I267" s="105">
        <f ca="1">'Census Tract'!Y261</f>
        <v>9.9176273977933818</v>
      </c>
      <c r="J267" s="29">
        <f ca="1">'Census Tract'!Z261</f>
        <v>0.30013938461786394</v>
      </c>
      <c r="K267" s="29">
        <f ca="1">'Census Tract'!AA261</f>
        <v>1.4282389659338337</v>
      </c>
      <c r="L267" s="29">
        <f ca="1">'Census Tract'!AB261</f>
        <v>6.5138986182507637</v>
      </c>
      <c r="M267" s="105">
        <f ca="1">'Census Tract'!AC261</f>
        <v>14.128760639290277</v>
      </c>
      <c r="N267" s="29">
        <f ca="1">'Census Tract'!AD261</f>
        <v>0.12495804358070983</v>
      </c>
      <c r="O267" s="29">
        <f ca="1">'Census Tract'!AE261</f>
        <v>0.5935676159366392</v>
      </c>
      <c r="P267" s="29">
        <f ca="1">'Census Tract'!AF261</f>
        <v>2.6044063293826234</v>
      </c>
      <c r="Q267" s="105">
        <f ca="1">'Census Tract'!AG261</f>
        <v>5.5950550849689655</v>
      </c>
    </row>
    <row r="268" spans="1:17" ht="15.75" x14ac:dyDescent="0.25">
      <c r="A268" s="80" t="s">
        <v>268</v>
      </c>
      <c r="B268" s="4" t="str">
        <f>'Census Tract'!A262</f>
        <v>Josephine</v>
      </c>
      <c r="C268" s="4" t="str">
        <f>'Census Tract'!B262</f>
        <v>Grants Pass</v>
      </c>
      <c r="D268" s="4">
        <f>'Census Tract'!C262</f>
        <v>41033360500</v>
      </c>
      <c r="E268" s="171">
        <f>'Census Tract'!D262</f>
        <v>1</v>
      </c>
      <c r="F268" s="29">
        <f ca="1">'Census Tract'!V262</f>
        <v>0.80914821995420727</v>
      </c>
      <c r="G268" s="29">
        <f ca="1">'Census Tract'!W262</f>
        <v>4.0211189981994799</v>
      </c>
      <c r="H268" s="29">
        <f ca="1">'Census Tract'!X262</f>
        <v>18.502713810776939</v>
      </c>
      <c r="I268" s="105">
        <f ca="1">'Census Tract'!Y262</f>
        <v>40.186599292751481</v>
      </c>
      <c r="J268" s="29">
        <f ca="1">'Census Tract'!Z262</f>
        <v>0.27895915265687887</v>
      </c>
      <c r="K268" s="29">
        <f ca="1">'Census Tract'!AA262</f>
        <v>1.3274510182517556</v>
      </c>
      <c r="L268" s="29">
        <f ca="1">'Census Tract'!AB262</f>
        <v>6.0542259102502811</v>
      </c>
      <c r="M268" s="105">
        <f ca="1">'Census Tract'!AC262</f>
        <v>13.131722453040886</v>
      </c>
      <c r="N268" s="29">
        <f ca="1">'Census Tract'!AD262</f>
        <v>0.11614000608189901</v>
      </c>
      <c r="O268" s="29">
        <f ca="1">'Census Tract'!AE262</f>
        <v>0.55168074458827077</v>
      </c>
      <c r="P268" s="29">
        <f ca="1">'Census Tract'!AF262</f>
        <v>2.4206186193917674</v>
      </c>
      <c r="Q268" s="105">
        <f ca="1">'Census Tract'!AG262</f>
        <v>5.200223314773222</v>
      </c>
    </row>
    <row r="269" spans="1:17" ht="15.75" x14ac:dyDescent="0.25">
      <c r="A269" s="80" t="s">
        <v>268</v>
      </c>
      <c r="B269" s="4" t="str">
        <f>'Census Tract'!A263</f>
        <v>Josephine</v>
      </c>
      <c r="C269" s="4" t="str">
        <f>'Census Tract'!B263</f>
        <v>Undefined</v>
      </c>
      <c r="D269" s="4">
        <f>'Census Tract'!C263</f>
        <v>41033361400</v>
      </c>
      <c r="E269" s="171">
        <f>'Census Tract'!D263</f>
        <v>0</v>
      </c>
      <c r="F269" s="29">
        <f ca="1">'Census Tract'!V263</f>
        <v>0.31960431615912888</v>
      </c>
      <c r="G269" s="29">
        <f ca="1">'Census Tract'!W263</f>
        <v>1.6122041184055833</v>
      </c>
      <c r="H269" s="29">
        <f ca="1">'Census Tract'!X263</f>
        <v>7.4702443748113652</v>
      </c>
      <c r="I269" s="105">
        <f ca="1">'Census Tract'!Y263</f>
        <v>16.250150111166931</v>
      </c>
      <c r="J269" s="29">
        <f ca="1">'Census Tract'!Z263</f>
        <v>0.22919248516025259</v>
      </c>
      <c r="K269" s="29">
        <f ca="1">'Census Tract'!AA263</f>
        <v>1.1979412855270297</v>
      </c>
      <c r="L269" s="29">
        <f ca="1">'Census Tract'!AB263</f>
        <v>5.5889236480122158</v>
      </c>
      <c r="M269" s="105">
        <f ca="1">'Census Tract'!AC263</f>
        <v>12.16984175648313</v>
      </c>
      <c r="N269" s="29">
        <f ca="1">'Census Tract'!AD263</f>
        <v>0.15652810809848305</v>
      </c>
      <c r="O269" s="29">
        <f ca="1">'Census Tract'!AE263</f>
        <v>0.81088305015094697</v>
      </c>
      <c r="P269" s="29">
        <f ca="1">'Census Tract'!AF263</f>
        <v>3.7365253097846534</v>
      </c>
      <c r="Q269" s="105">
        <f ca="1">'Census Tract'!AG263</f>
        <v>8.1210211175095708</v>
      </c>
    </row>
    <row r="270" spans="1:17" ht="15.75" x14ac:dyDescent="0.25">
      <c r="A270" s="80" t="s">
        <v>268</v>
      </c>
      <c r="B270" s="4" t="str">
        <f>'Census Tract'!A264</f>
        <v>Josephine</v>
      </c>
      <c r="C270" s="4" t="str">
        <f>'Census Tract'!B264</f>
        <v>Grants Pass</v>
      </c>
      <c r="D270" s="4">
        <f>'Census Tract'!C264</f>
        <v>41033361000</v>
      </c>
      <c r="E270" s="171">
        <f>'Census Tract'!D264</f>
        <v>0</v>
      </c>
      <c r="F270" s="29">
        <f ca="1">'Census Tract'!V264</f>
        <v>0</v>
      </c>
      <c r="G270" s="29">
        <f ca="1">'Census Tract'!W264</f>
        <v>0</v>
      </c>
      <c r="H270" s="29">
        <f ca="1">'Census Tract'!X264</f>
        <v>0</v>
      </c>
      <c r="I270" s="105">
        <f ca="1">'Census Tract'!Y264</f>
        <v>0</v>
      </c>
      <c r="J270" s="29">
        <f ca="1">'Census Tract'!Z264</f>
        <v>0</v>
      </c>
      <c r="K270" s="29">
        <f ca="1">'Census Tract'!AA264</f>
        <v>0</v>
      </c>
      <c r="L270" s="29">
        <f ca="1">'Census Tract'!AB264</f>
        <v>0</v>
      </c>
      <c r="M270" s="105">
        <f ca="1">'Census Tract'!AC264</f>
        <v>0</v>
      </c>
      <c r="N270" s="29">
        <f ca="1">'Census Tract'!AD264</f>
        <v>0</v>
      </c>
      <c r="O270" s="29">
        <f ca="1">'Census Tract'!AE264</f>
        <v>0</v>
      </c>
      <c r="P270" s="29">
        <f ca="1">'Census Tract'!AF264</f>
        <v>0</v>
      </c>
      <c r="Q270" s="105">
        <f ca="1">'Census Tract'!AG264</f>
        <v>0</v>
      </c>
    </row>
    <row r="271" spans="1:17" ht="15.75" x14ac:dyDescent="0.25">
      <c r="A271" s="80" t="s">
        <v>268</v>
      </c>
      <c r="B271" s="4" t="str">
        <f>'Census Tract'!A265</f>
        <v>Josephine</v>
      </c>
      <c r="C271" s="4" t="str">
        <f>'Census Tract'!B265</f>
        <v>Grants Pass</v>
      </c>
      <c r="D271" s="4">
        <f>'Census Tract'!C265</f>
        <v>41033360400</v>
      </c>
      <c r="E271" s="171">
        <f>'Census Tract'!D265</f>
        <v>0</v>
      </c>
      <c r="F271" s="29">
        <f ca="1">'Census Tract'!V265</f>
        <v>0</v>
      </c>
      <c r="G271" s="29">
        <f ca="1">'Census Tract'!W265</f>
        <v>0</v>
      </c>
      <c r="H271" s="29">
        <f ca="1">'Census Tract'!X265</f>
        <v>0</v>
      </c>
      <c r="I271" s="105">
        <f ca="1">'Census Tract'!Y265</f>
        <v>0</v>
      </c>
      <c r="J271" s="29">
        <f ca="1">'Census Tract'!Z265</f>
        <v>0</v>
      </c>
      <c r="K271" s="29">
        <f ca="1">'Census Tract'!AA265</f>
        <v>0</v>
      </c>
      <c r="L271" s="29">
        <f ca="1">'Census Tract'!AB265</f>
        <v>0</v>
      </c>
      <c r="M271" s="105">
        <f ca="1">'Census Tract'!AC265</f>
        <v>0</v>
      </c>
      <c r="N271" s="29">
        <f ca="1">'Census Tract'!AD265</f>
        <v>0</v>
      </c>
      <c r="O271" s="29">
        <f ca="1">'Census Tract'!AE265</f>
        <v>0</v>
      </c>
      <c r="P271" s="29">
        <f ca="1">'Census Tract'!AF265</f>
        <v>0</v>
      </c>
      <c r="Q271" s="105">
        <f ca="1">'Census Tract'!AG265</f>
        <v>0</v>
      </c>
    </row>
    <row r="272" spans="1:17" ht="15.75" x14ac:dyDescent="0.25">
      <c r="A272" s="80" t="s">
        <v>268</v>
      </c>
      <c r="B272" s="4" t="str">
        <f>'Census Tract'!A266</f>
        <v>Josephine</v>
      </c>
      <c r="C272" s="4" t="str">
        <f>'Census Tract'!B266</f>
        <v>Grants Pass</v>
      </c>
      <c r="D272" s="4">
        <f>'Census Tract'!C266</f>
        <v>41033361300</v>
      </c>
      <c r="E272" s="171">
        <f>'Census Tract'!D266</f>
        <v>0</v>
      </c>
      <c r="F272" s="29">
        <f ca="1">'Census Tract'!V266</f>
        <v>0</v>
      </c>
      <c r="G272" s="29">
        <f ca="1">'Census Tract'!W266</f>
        <v>0</v>
      </c>
      <c r="H272" s="29">
        <f ca="1">'Census Tract'!X266</f>
        <v>0</v>
      </c>
      <c r="I272" s="105">
        <f ca="1">'Census Tract'!Y266</f>
        <v>0</v>
      </c>
      <c r="J272" s="29">
        <f ca="1">'Census Tract'!Z266</f>
        <v>0</v>
      </c>
      <c r="K272" s="29">
        <f ca="1">'Census Tract'!AA266</f>
        <v>0</v>
      </c>
      <c r="L272" s="29">
        <f ca="1">'Census Tract'!AB266</f>
        <v>0</v>
      </c>
      <c r="M272" s="105">
        <f ca="1">'Census Tract'!AC266</f>
        <v>0</v>
      </c>
      <c r="N272" s="29">
        <f ca="1">'Census Tract'!AD266</f>
        <v>0</v>
      </c>
      <c r="O272" s="29">
        <f ca="1">'Census Tract'!AE266</f>
        <v>0</v>
      </c>
      <c r="P272" s="29">
        <f ca="1">'Census Tract'!AF266</f>
        <v>0</v>
      </c>
      <c r="Q272" s="105">
        <f ca="1">'Census Tract'!AG266</f>
        <v>0</v>
      </c>
    </row>
    <row r="273" spans="1:17" ht="15.75" x14ac:dyDescent="0.25">
      <c r="A273" s="80" t="s">
        <v>268</v>
      </c>
      <c r="B273" s="4" t="str">
        <f>'Census Tract'!A267</f>
        <v>Josephine</v>
      </c>
      <c r="C273" s="4" t="str">
        <f>'Census Tract'!B267</f>
        <v>Undefined</v>
      </c>
      <c r="D273" s="4">
        <f>'Census Tract'!C267</f>
        <v>41033361500</v>
      </c>
      <c r="E273" s="171">
        <f>'Census Tract'!D267</f>
        <v>0</v>
      </c>
      <c r="F273" s="29">
        <f ca="1">'Census Tract'!V267</f>
        <v>0</v>
      </c>
      <c r="G273" s="29">
        <f ca="1">'Census Tract'!W267</f>
        <v>0</v>
      </c>
      <c r="H273" s="29">
        <f ca="1">'Census Tract'!X267</f>
        <v>0</v>
      </c>
      <c r="I273" s="105">
        <f ca="1">'Census Tract'!Y267</f>
        <v>0</v>
      </c>
      <c r="J273" s="29">
        <f ca="1">'Census Tract'!Z267</f>
        <v>0</v>
      </c>
      <c r="K273" s="29">
        <f ca="1">'Census Tract'!AA267</f>
        <v>0</v>
      </c>
      <c r="L273" s="29">
        <f ca="1">'Census Tract'!AB267</f>
        <v>0</v>
      </c>
      <c r="M273" s="105">
        <f ca="1">'Census Tract'!AC267</f>
        <v>0</v>
      </c>
      <c r="N273" s="29">
        <f ca="1">'Census Tract'!AD267</f>
        <v>0</v>
      </c>
      <c r="O273" s="29">
        <f ca="1">'Census Tract'!AE267</f>
        <v>0</v>
      </c>
      <c r="P273" s="29">
        <f ca="1">'Census Tract'!AF267</f>
        <v>0</v>
      </c>
      <c r="Q273" s="105">
        <f ca="1">'Census Tract'!AG267</f>
        <v>0</v>
      </c>
    </row>
    <row r="274" spans="1:17" ht="15.75" x14ac:dyDescent="0.25">
      <c r="A274" s="80" t="s">
        <v>268</v>
      </c>
      <c r="B274" s="4" t="str">
        <f>'Census Tract'!A268</f>
        <v>Josephine</v>
      </c>
      <c r="C274" s="4" t="str">
        <f>'Census Tract'!B268</f>
        <v>Grants Pass</v>
      </c>
      <c r="D274" s="4">
        <f>'Census Tract'!C268</f>
        <v>41033361200</v>
      </c>
      <c r="E274" s="171">
        <f>'Census Tract'!D268</f>
        <v>1</v>
      </c>
      <c r="F274" s="29">
        <f ca="1">'Census Tract'!V268</f>
        <v>0.45772023706523002</v>
      </c>
      <c r="G274" s="29">
        <f ca="1">'Census Tract'!W268</f>
        <v>2.2746729162025829</v>
      </c>
      <c r="H274" s="29">
        <f ca="1">'Census Tract'!X268</f>
        <v>10.466644235215924</v>
      </c>
      <c r="I274" s="105">
        <f ca="1">'Census Tract'!Y268</f>
        <v>22.732818662277481</v>
      </c>
      <c r="J274" s="29">
        <f ca="1">'Census Tract'!Z268</f>
        <v>0.36355093274495998</v>
      </c>
      <c r="K274" s="29">
        <f ca="1">'Census Tract'!AA268</f>
        <v>1.7299882483234681</v>
      </c>
      <c r="L274" s="29">
        <f ca="1">'Census Tract'!AB268</f>
        <v>7.8901138598863554</v>
      </c>
      <c r="M274" s="105">
        <f ca="1">'Census Tract'!AC268</f>
        <v>17.113795696902812</v>
      </c>
      <c r="N274" s="29">
        <f ca="1">'Census Tract'!AD268</f>
        <v>0.1513583875558081</v>
      </c>
      <c r="O274" s="29">
        <f ca="1">'Census Tract'!AE268</f>
        <v>0.71897282222962122</v>
      </c>
      <c r="P274" s="29">
        <f ca="1">'Census Tract'!AF268</f>
        <v>3.1546488025869568</v>
      </c>
      <c r="Q274" s="105">
        <f ca="1">'Census Tract'!AG268</f>
        <v>6.7771428847623234</v>
      </c>
    </row>
    <row r="275" spans="1:17" ht="15.75" x14ac:dyDescent="0.25">
      <c r="A275" s="80" t="s">
        <v>268</v>
      </c>
      <c r="B275" s="4" t="str">
        <f>'Census Tract'!A269</f>
        <v>Josephine</v>
      </c>
      <c r="C275" s="4" t="str">
        <f>'Census Tract'!B269</f>
        <v>Undefined</v>
      </c>
      <c r="D275" s="4">
        <f>'Census Tract'!C269</f>
        <v>41033360900</v>
      </c>
      <c r="E275" s="171">
        <f>'Census Tract'!D269</f>
        <v>0</v>
      </c>
      <c r="F275" s="29">
        <f ca="1">'Census Tract'!V269</f>
        <v>6.5687906325974765E-2</v>
      </c>
      <c r="G275" s="29">
        <f ca="1">'Census Tract'!W269</f>
        <v>0.3313544522203784</v>
      </c>
      <c r="H275" s="29">
        <f ca="1">'Census Tract'!X269</f>
        <v>1.5353507068422401</v>
      </c>
      <c r="I275" s="105">
        <f ca="1">'Census Tract'!Y269</f>
        <v>3.3398746021749339</v>
      </c>
      <c r="J275" s="29">
        <f ca="1">'Census Tract'!Z269</f>
        <v>0.21669263352282364</v>
      </c>
      <c r="K275" s="29">
        <f ca="1">'Census Tract'!AA269</f>
        <v>1.1326071698427018</v>
      </c>
      <c r="L275" s="29">
        <f ca="1">'Census Tract'!AB269</f>
        <v>5.2841112264172274</v>
      </c>
      <c r="M275" s="105">
        <f ca="1">'Census Tract'!AC269</f>
        <v>11.50611486203168</v>
      </c>
      <c r="N275" s="29">
        <f ca="1">'Census Tract'!AD269</f>
        <v>0.14799127441063153</v>
      </c>
      <c r="O275" s="29">
        <f ca="1">'Census Tract'!AE269</f>
        <v>0.76665857300412688</v>
      </c>
      <c r="P275" s="29">
        <f ca="1">'Census Tract'!AF269</f>
        <v>3.5327402163111525</v>
      </c>
      <c r="Q275" s="105">
        <f ca="1">'Census Tract'!AG269</f>
        <v>7.6781114861474506</v>
      </c>
    </row>
    <row r="276" spans="1:17" ht="15.75" x14ac:dyDescent="0.25">
      <c r="A276" s="80" t="s">
        <v>268</v>
      </c>
      <c r="B276" s="4" t="str">
        <f>'Census Tract'!A270</f>
        <v>Klamath</v>
      </c>
      <c r="C276" s="4" t="str">
        <f>'Census Tract'!B270</f>
        <v>Klamath Falls</v>
      </c>
      <c r="D276" s="4">
        <f>'Census Tract'!C270</f>
        <v>41035971800</v>
      </c>
      <c r="E276" s="171">
        <f>'Census Tract'!D270</f>
        <v>1</v>
      </c>
      <c r="F276" s="29">
        <f ca="1">'Census Tract'!V270</f>
        <v>0.23862548464068079</v>
      </c>
      <c r="G276" s="29">
        <f ca="1">'Census Tract'!W270</f>
        <v>1.1858661319152421</v>
      </c>
      <c r="H276" s="29">
        <f ca="1">'Census Tract'!X270</f>
        <v>5.4566257965868559</v>
      </c>
      <c r="I276" s="105">
        <f ca="1">'Census Tract'!Y270</f>
        <v>11.851409291657795</v>
      </c>
      <c r="J276" s="29">
        <f ca="1">'Census Tract'!Z270</f>
        <v>9.4448087767025679E-2</v>
      </c>
      <c r="K276" s="29">
        <f ca="1">'Census Tract'!AA270</f>
        <v>0.44943931426577555</v>
      </c>
      <c r="L276" s="29">
        <f ca="1">'Census Tract'!AB270</f>
        <v>2.0497985267256986</v>
      </c>
      <c r="M276" s="105">
        <f ca="1">'Census Tract'!AC270</f>
        <v>4.4460490468386276</v>
      </c>
      <c r="N276" s="29">
        <f ca="1">'Census Tract'!AD270</f>
        <v>3.9321891335030917E-2</v>
      </c>
      <c r="O276" s="29">
        <f ca="1">'Census Tract'!AE270</f>
        <v>0.18678430475568841</v>
      </c>
      <c r="P276" s="29">
        <f ca="1">'Census Tract'!AF270</f>
        <v>0.81955654667483691</v>
      </c>
      <c r="Q276" s="105">
        <f ca="1">'Census Tract'!AG270</f>
        <v>1.7606561511389183</v>
      </c>
    </row>
    <row r="277" spans="1:17" ht="15.75" x14ac:dyDescent="0.25">
      <c r="A277" s="80" t="s">
        <v>268</v>
      </c>
      <c r="B277" s="4" t="str">
        <f>'Census Tract'!A271</f>
        <v>Klamath</v>
      </c>
      <c r="C277" s="4" t="str">
        <f>'Census Tract'!B271</f>
        <v>Klamath Falls</v>
      </c>
      <c r="D277" s="4">
        <f>'Census Tract'!C271</f>
        <v>41035971500</v>
      </c>
      <c r="E277" s="171">
        <f>'Census Tract'!D271</f>
        <v>1</v>
      </c>
      <c r="F277" s="29">
        <f ca="1">'Census Tract'!V271</f>
        <v>0.41277451356785133</v>
      </c>
      <c r="G277" s="29">
        <f ca="1">'Census Tract'!W271</f>
        <v>2.0513119815973511</v>
      </c>
      <c r="H277" s="29">
        <f ca="1">'Census Tract'!X271</f>
        <v>9.4388747383771587</v>
      </c>
      <c r="I277" s="105">
        <f ca="1">'Census Tract'!Y271</f>
        <v>20.500575254247508</v>
      </c>
      <c r="J277" s="29">
        <f ca="1">'Census Tract'!Z271</f>
        <v>0.20613874196563364</v>
      </c>
      <c r="K277" s="29">
        <f ca="1">'Census Tract'!AA271</f>
        <v>0.9809288575664481</v>
      </c>
      <c r="L277" s="29">
        <f ca="1">'Census Tract'!AB271</f>
        <v>4.4738109534258399</v>
      </c>
      <c r="M277" s="105">
        <f ca="1">'Census Tract'!AC271</f>
        <v>9.7037746226641417</v>
      </c>
      <c r="N277" s="29">
        <f ca="1">'Census Tract'!AD271</f>
        <v>8.5822438581361737E-2</v>
      </c>
      <c r="O277" s="29">
        <f ca="1">'Census Tract'!AE271</f>
        <v>0.40766819648312391</v>
      </c>
      <c r="P277" s="29">
        <f ca="1">'Census Tract'!AF271</f>
        <v>1.788732408410203</v>
      </c>
      <c r="Q277" s="105">
        <f ca="1">'Census Tract'!AG271</f>
        <v>3.8427399919952983</v>
      </c>
    </row>
    <row r="278" spans="1:17" ht="15.75" x14ac:dyDescent="0.25">
      <c r="A278" s="80" t="s">
        <v>268</v>
      </c>
      <c r="B278" s="4" t="str">
        <f>'Census Tract'!A272</f>
        <v>Klamath</v>
      </c>
      <c r="C278" s="4" t="str">
        <f>'Census Tract'!B272</f>
        <v>Undefined</v>
      </c>
      <c r="D278" s="4">
        <f>'Census Tract'!C272</f>
        <v>41035970100</v>
      </c>
      <c r="E278" s="171">
        <f>'Census Tract'!D272</f>
        <v>0</v>
      </c>
      <c r="F278" s="29">
        <f ca="1">'Census Tract'!V272</f>
        <v>0.18246640646104106</v>
      </c>
      <c r="G278" s="29">
        <f ca="1">'Census Tract'!W272</f>
        <v>0.92042903394549569</v>
      </c>
      <c r="H278" s="29">
        <f ca="1">'Census Tract'!X272</f>
        <v>4.2648630745617773</v>
      </c>
      <c r="I278" s="105">
        <f ca="1">'Census Tract'!Y272</f>
        <v>9.2774294504859256</v>
      </c>
      <c r="J278" s="29">
        <f ca="1">'Census Tract'!Z272</f>
        <v>0.26716773058585197</v>
      </c>
      <c r="K278" s="29">
        <f ca="1">'Census Tract'!AA272</f>
        <v>1.3964299676124767</v>
      </c>
      <c r="L278" s="29">
        <f ca="1">'Census Tract'!AB272</f>
        <v>6.5149607606592568</v>
      </c>
      <c r="M278" s="105">
        <f ca="1">'Census Tract'!AC272</f>
        <v>14.186281026601506</v>
      </c>
      <c r="N278" s="29">
        <f ca="1">'Census Tract'!AD272</f>
        <v>0.18246348428190573</v>
      </c>
      <c r="O278" s="29">
        <f ca="1">'Census Tract'!AE272</f>
        <v>0.94523947470566139</v>
      </c>
      <c r="P278" s="29">
        <f ca="1">'Census Tract'!AF272</f>
        <v>4.3556357731090571</v>
      </c>
      <c r="Q278" s="105">
        <f ca="1">'Census Tract'!AG272</f>
        <v>9.4666052444423059</v>
      </c>
    </row>
    <row r="279" spans="1:17" ht="15.75" x14ac:dyDescent="0.25">
      <c r="A279" s="80" t="s">
        <v>268</v>
      </c>
      <c r="B279" s="4" t="str">
        <f>'Census Tract'!A273</f>
        <v>Klamath</v>
      </c>
      <c r="C279" s="4" t="str">
        <f>'Census Tract'!B273</f>
        <v>Undefined</v>
      </c>
      <c r="D279" s="4">
        <f>'Census Tract'!C273</f>
        <v>41035970300</v>
      </c>
      <c r="E279" s="171">
        <f>'Census Tract'!D273</f>
        <v>0</v>
      </c>
      <c r="F279" s="29">
        <f ca="1">'Census Tract'!V273</f>
        <v>0</v>
      </c>
      <c r="G279" s="29">
        <f ca="1">'Census Tract'!W273</f>
        <v>0</v>
      </c>
      <c r="H279" s="29">
        <f ca="1">'Census Tract'!X273</f>
        <v>0</v>
      </c>
      <c r="I279" s="105">
        <f ca="1">'Census Tract'!Y273</f>
        <v>0</v>
      </c>
      <c r="J279" s="29">
        <f ca="1">'Census Tract'!Z273</f>
        <v>0</v>
      </c>
      <c r="K279" s="29">
        <f ca="1">'Census Tract'!AA273</f>
        <v>0</v>
      </c>
      <c r="L279" s="29">
        <f ca="1">'Census Tract'!AB273</f>
        <v>0</v>
      </c>
      <c r="M279" s="105">
        <f ca="1">'Census Tract'!AC273</f>
        <v>0</v>
      </c>
      <c r="N279" s="29">
        <f ca="1">'Census Tract'!AD273</f>
        <v>0</v>
      </c>
      <c r="O279" s="29">
        <f ca="1">'Census Tract'!AE273</f>
        <v>0</v>
      </c>
      <c r="P279" s="29">
        <f ca="1">'Census Tract'!AF273</f>
        <v>0</v>
      </c>
      <c r="Q279" s="105">
        <f ca="1">'Census Tract'!AG273</f>
        <v>0</v>
      </c>
    </row>
    <row r="280" spans="1:17" ht="15.75" x14ac:dyDescent="0.25">
      <c r="A280" s="80" t="s">
        <v>268</v>
      </c>
      <c r="B280" s="4" t="str">
        <f>'Census Tract'!A274</f>
        <v>Klamath</v>
      </c>
      <c r="C280" s="4" t="str">
        <f>'Census Tract'!B274</f>
        <v>Bonanza</v>
      </c>
      <c r="D280" s="4">
        <f>'Census Tract'!C274</f>
        <v>41035970400</v>
      </c>
      <c r="E280" s="171">
        <f>'Census Tract'!D274</f>
        <v>0</v>
      </c>
      <c r="F280" s="29">
        <f ca="1">'Census Tract'!V274</f>
        <v>0</v>
      </c>
      <c r="G280" s="29">
        <f ca="1">'Census Tract'!W274</f>
        <v>0</v>
      </c>
      <c r="H280" s="29">
        <f ca="1">'Census Tract'!X274</f>
        <v>0</v>
      </c>
      <c r="I280" s="105">
        <f ca="1">'Census Tract'!Y274</f>
        <v>0</v>
      </c>
      <c r="J280" s="29">
        <f ca="1">'Census Tract'!Z274</f>
        <v>0</v>
      </c>
      <c r="K280" s="29">
        <f ca="1">'Census Tract'!AA274</f>
        <v>0</v>
      </c>
      <c r="L280" s="29">
        <f ca="1">'Census Tract'!AB274</f>
        <v>0</v>
      </c>
      <c r="M280" s="105">
        <f ca="1">'Census Tract'!AC274</f>
        <v>0</v>
      </c>
      <c r="N280" s="29">
        <f ca="1">'Census Tract'!AD274</f>
        <v>0</v>
      </c>
      <c r="O280" s="29">
        <f ca="1">'Census Tract'!AE274</f>
        <v>0</v>
      </c>
      <c r="P280" s="29">
        <f ca="1">'Census Tract'!AF274</f>
        <v>0</v>
      </c>
      <c r="Q280" s="105">
        <f ca="1">'Census Tract'!AG274</f>
        <v>0</v>
      </c>
    </row>
    <row r="281" spans="1:17" ht="15.75" x14ac:dyDescent="0.25">
      <c r="A281" s="80" t="s">
        <v>268</v>
      </c>
      <c r="B281" s="4" t="str">
        <f>'Census Tract'!A275</f>
        <v>Klamath</v>
      </c>
      <c r="C281" s="4" t="str">
        <f>'Census Tract'!B275</f>
        <v>Klamath Falls</v>
      </c>
      <c r="D281" s="4">
        <f>'Census Tract'!C275</f>
        <v>41035971900</v>
      </c>
      <c r="E281" s="171">
        <f>'Census Tract'!D275</f>
        <v>1</v>
      </c>
      <c r="F281" s="29">
        <f ca="1">'Census Tract'!V275</f>
        <v>0.1190623483175694</v>
      </c>
      <c r="G281" s="29">
        <f ca="1">'Census Tract'!W275</f>
        <v>0.59168871534700651</v>
      </c>
      <c r="H281" s="29">
        <f ca="1">'Census Tract'!X275</f>
        <v>2.7225871629349943</v>
      </c>
      <c r="I281" s="105">
        <f ca="1">'Census Tract'!Y275</f>
        <v>5.9132687494053329</v>
      </c>
      <c r="J281" s="29">
        <f ca="1">'Census Tract'!Z275</f>
        <v>0.14681916640623482</v>
      </c>
      <c r="K281" s="29">
        <f ca="1">'Census Tract'!AA275</f>
        <v>0.69865157708072223</v>
      </c>
      <c r="L281" s="29">
        <f ca="1">'Census Tract'!AB275</f>
        <v>3.1864034318719643</v>
      </c>
      <c r="M281" s="105">
        <f ca="1">'Census Tract'!AC275</f>
        <v>6.9113650714480563</v>
      </c>
      <c r="N281" s="29">
        <f ca="1">'Census Tract'!AD275</f>
        <v>6.1125719364128445E-2</v>
      </c>
      <c r="O281" s="29">
        <f ca="1">'Census Tract'!AE275</f>
        <v>0.29035543831912891</v>
      </c>
      <c r="P281" s="29">
        <f ca="1">'Census Tract'!AF275</f>
        <v>1.2739973021198763</v>
      </c>
      <c r="Q281" s="105">
        <f ca="1">'Census Tract'!AG275</f>
        <v>2.7369327908031433</v>
      </c>
    </row>
    <row r="282" spans="1:17" ht="15.75" x14ac:dyDescent="0.25">
      <c r="A282" s="80" t="s">
        <v>268</v>
      </c>
      <c r="B282" s="4" t="str">
        <f>'Census Tract'!A276</f>
        <v>Klamath</v>
      </c>
      <c r="C282" s="4" t="str">
        <f>'Census Tract'!B276</f>
        <v>Klamath Falls</v>
      </c>
      <c r="D282" s="4">
        <f>'Census Tract'!C276</f>
        <v>41035971600</v>
      </c>
      <c r="E282" s="171">
        <f>'Census Tract'!D276</f>
        <v>1</v>
      </c>
      <c r="F282" s="29">
        <f ca="1">'Census Tract'!V276</f>
        <v>0.30535548637912924</v>
      </c>
      <c r="G282" s="29">
        <f ca="1">'Census Tract'!W276</f>
        <v>1.5174855696439007</v>
      </c>
      <c r="H282" s="29">
        <f ca="1">'Census Tract'!X276</f>
        <v>6.9825342696093067</v>
      </c>
      <c r="I282" s="105">
        <f ca="1">'Census Tract'!Y276</f>
        <v>15.165575688537956</v>
      </c>
      <c r="J282" s="29">
        <f ca="1">'Census Tract'!Z276</f>
        <v>0.13459495886145623</v>
      </c>
      <c r="K282" s="29">
        <f ca="1">'Census Tract'!AA276</f>
        <v>0.64048163858583296</v>
      </c>
      <c r="L282" s="29">
        <f ca="1">'Census Tract'!AB276</f>
        <v>2.9211025326363487</v>
      </c>
      <c r="M282" s="105">
        <f ca="1">'Census Tract'!AC276</f>
        <v>6.3359227561215334</v>
      </c>
      <c r="N282" s="29">
        <f ca="1">'Census Tract'!AD276</f>
        <v>5.6036373755371044E-2</v>
      </c>
      <c r="O282" s="29">
        <f ca="1">'Census Tract'!AE276</f>
        <v>0.26618035800333795</v>
      </c>
      <c r="P282" s="29">
        <f ca="1">'Census Tract'!AF276</f>
        <v>1.1679239071142771</v>
      </c>
      <c r="Q282" s="105">
        <f ca="1">'Census Tract'!AG276</f>
        <v>2.5090549510780775</v>
      </c>
    </row>
    <row r="283" spans="1:17" ht="15.75" x14ac:dyDescent="0.25">
      <c r="A283" s="80" t="s">
        <v>268</v>
      </c>
      <c r="B283" s="4" t="str">
        <f>'Census Tract'!A277</f>
        <v>Klamath</v>
      </c>
      <c r="C283" s="4" t="str">
        <f>'Census Tract'!B277</f>
        <v>Klamath Falls</v>
      </c>
      <c r="D283" s="4">
        <f>'Census Tract'!C277</f>
        <v>41035971100</v>
      </c>
      <c r="E283" s="171">
        <f>'Census Tract'!D277</f>
        <v>0</v>
      </c>
      <c r="F283" s="29">
        <f ca="1">'Census Tract'!V277</f>
        <v>0</v>
      </c>
      <c r="G283" s="29">
        <f ca="1">'Census Tract'!W277</f>
        <v>0</v>
      </c>
      <c r="H283" s="29">
        <f ca="1">'Census Tract'!X277</f>
        <v>0</v>
      </c>
      <c r="I283" s="105">
        <f ca="1">'Census Tract'!Y277</f>
        <v>0</v>
      </c>
      <c r="J283" s="29">
        <f ca="1">'Census Tract'!Z277</f>
        <v>0</v>
      </c>
      <c r="K283" s="29">
        <f ca="1">'Census Tract'!AA277</f>
        <v>0</v>
      </c>
      <c r="L283" s="29">
        <f ca="1">'Census Tract'!AB277</f>
        <v>0</v>
      </c>
      <c r="M283" s="105">
        <f ca="1">'Census Tract'!AC277</f>
        <v>0</v>
      </c>
      <c r="N283" s="29">
        <f ca="1">'Census Tract'!AD277</f>
        <v>0</v>
      </c>
      <c r="O283" s="29">
        <f ca="1">'Census Tract'!AE277</f>
        <v>0</v>
      </c>
      <c r="P283" s="29">
        <f ca="1">'Census Tract'!AF277</f>
        <v>0</v>
      </c>
      <c r="Q283" s="105">
        <f ca="1">'Census Tract'!AG277</f>
        <v>0</v>
      </c>
    </row>
    <row r="284" spans="1:17" ht="15.75" x14ac:dyDescent="0.25">
      <c r="A284" s="80" t="s">
        <v>268</v>
      </c>
      <c r="B284" s="4" t="str">
        <f>'Census Tract'!A278</f>
        <v>Klamath</v>
      </c>
      <c r="C284" s="4" t="str">
        <f>'Census Tract'!B278</f>
        <v>Merrill</v>
      </c>
      <c r="D284" s="4">
        <f>'Census Tract'!C278</f>
        <v>41035970700</v>
      </c>
      <c r="E284" s="171">
        <f>'Census Tract'!D278</f>
        <v>0</v>
      </c>
      <c r="F284" s="29">
        <f ca="1">'Census Tract'!V278</f>
        <v>0</v>
      </c>
      <c r="G284" s="29">
        <f ca="1">'Census Tract'!W278</f>
        <v>0</v>
      </c>
      <c r="H284" s="29">
        <f ca="1">'Census Tract'!X278</f>
        <v>0</v>
      </c>
      <c r="I284" s="105">
        <f ca="1">'Census Tract'!Y278</f>
        <v>0</v>
      </c>
      <c r="J284" s="29">
        <f ca="1">'Census Tract'!Z278</f>
        <v>0</v>
      </c>
      <c r="K284" s="29">
        <f ca="1">'Census Tract'!AA278</f>
        <v>0</v>
      </c>
      <c r="L284" s="29">
        <f ca="1">'Census Tract'!AB278</f>
        <v>0</v>
      </c>
      <c r="M284" s="105">
        <f ca="1">'Census Tract'!AC278</f>
        <v>0</v>
      </c>
      <c r="N284" s="29">
        <f ca="1">'Census Tract'!AD278</f>
        <v>0</v>
      </c>
      <c r="O284" s="29">
        <f ca="1">'Census Tract'!AE278</f>
        <v>0</v>
      </c>
      <c r="P284" s="29">
        <f ca="1">'Census Tract'!AF278</f>
        <v>0</v>
      </c>
      <c r="Q284" s="105">
        <f ca="1">'Census Tract'!AG278</f>
        <v>0</v>
      </c>
    </row>
    <row r="285" spans="1:17" ht="15.75" x14ac:dyDescent="0.25">
      <c r="A285" s="80" t="s">
        <v>268</v>
      </c>
      <c r="B285" s="4" t="str">
        <f>'Census Tract'!A279</f>
        <v>Klamath</v>
      </c>
      <c r="C285" s="4" t="str">
        <f>'Census Tract'!B279</f>
        <v>Chiloquin</v>
      </c>
      <c r="D285" s="4">
        <f>'Census Tract'!C279</f>
        <v>41035970200</v>
      </c>
      <c r="E285" s="171">
        <f>'Census Tract'!D279</f>
        <v>0</v>
      </c>
      <c r="F285" s="29">
        <f ca="1">'Census Tract'!V279</f>
        <v>0.2550688292423815</v>
      </c>
      <c r="G285" s="29">
        <f ca="1">'Census Tract'!W279</f>
        <v>1.2866629021890716</v>
      </c>
      <c r="H285" s="29">
        <f ca="1">'Census Tract'!X279</f>
        <v>5.9618296452821475</v>
      </c>
      <c r="I285" s="105">
        <f ca="1">'Census Tract'!Y279</f>
        <v>12.968869800258233</v>
      </c>
      <c r="J285" s="29">
        <f ca="1">'Census Tract'!Z279</f>
        <v>0.40501672567740266</v>
      </c>
      <c r="K285" s="29">
        <f ca="1">'Census Tract'!AA279</f>
        <v>2.1169378947075472</v>
      </c>
      <c r="L285" s="29">
        <f ca="1">'Census Tract'!AB279</f>
        <v>9.8764475388282733</v>
      </c>
      <c r="M285" s="105">
        <f ca="1">'Census Tract'!AC279</f>
        <v>21.505894736367793</v>
      </c>
      <c r="N285" s="29">
        <f ca="1">'Census Tract'!AD279</f>
        <v>0.27660811729581347</v>
      </c>
      <c r="O285" s="29">
        <f ca="1">'Census Tract'!AE279</f>
        <v>1.4329492419867433</v>
      </c>
      <c r="P285" s="29">
        <f ca="1">'Census Tract'!AF279</f>
        <v>6.6029880749431094</v>
      </c>
      <c r="Q285" s="105">
        <f ca="1">'Census Tract'!AG279</f>
        <v>14.351035025738206</v>
      </c>
    </row>
    <row r="286" spans="1:17" ht="15.75" x14ac:dyDescent="0.25">
      <c r="A286" s="80" t="s">
        <v>268</v>
      </c>
      <c r="B286" s="4" t="str">
        <f>'Census Tract'!A280</f>
        <v>Klamath</v>
      </c>
      <c r="C286" s="4" t="str">
        <f>'Census Tract'!B280</f>
        <v>Klamath Falls</v>
      </c>
      <c r="D286" s="4">
        <f>'Census Tract'!C280</f>
        <v>41035970800</v>
      </c>
      <c r="E286" s="171">
        <f>'Census Tract'!D280</f>
        <v>0</v>
      </c>
      <c r="F286" s="29">
        <f ca="1">'Census Tract'!V280</f>
        <v>0</v>
      </c>
      <c r="G286" s="29">
        <f ca="1">'Census Tract'!W280</f>
        <v>0</v>
      </c>
      <c r="H286" s="29">
        <f ca="1">'Census Tract'!X280</f>
        <v>0</v>
      </c>
      <c r="I286" s="105">
        <f ca="1">'Census Tract'!Y280</f>
        <v>0</v>
      </c>
      <c r="J286" s="29">
        <f ca="1">'Census Tract'!Z280</f>
        <v>0</v>
      </c>
      <c r="K286" s="29">
        <f ca="1">'Census Tract'!AA280</f>
        <v>0</v>
      </c>
      <c r="L286" s="29">
        <f ca="1">'Census Tract'!AB280</f>
        <v>0</v>
      </c>
      <c r="M286" s="105">
        <f ca="1">'Census Tract'!AC280</f>
        <v>0</v>
      </c>
      <c r="N286" s="29">
        <f ca="1">'Census Tract'!AD280</f>
        <v>0</v>
      </c>
      <c r="O286" s="29">
        <f ca="1">'Census Tract'!AE280</f>
        <v>0</v>
      </c>
      <c r="P286" s="29">
        <f ca="1">'Census Tract'!AF280</f>
        <v>0</v>
      </c>
      <c r="Q286" s="105">
        <f ca="1">'Census Tract'!AG280</f>
        <v>0</v>
      </c>
    </row>
    <row r="287" spans="1:17" ht="15.75" x14ac:dyDescent="0.25">
      <c r="A287" s="80" t="s">
        <v>268</v>
      </c>
      <c r="B287" s="4" t="str">
        <f>'Census Tract'!A281</f>
        <v>Klamath</v>
      </c>
      <c r="C287" s="4" t="str">
        <f>'Census Tract'!B281</f>
        <v>Klamath Falls</v>
      </c>
      <c r="D287" s="4">
        <f>'Census Tract'!C281</f>
        <v>41035970900</v>
      </c>
      <c r="E287" s="171">
        <f>'Census Tract'!D281</f>
        <v>0</v>
      </c>
      <c r="F287" s="29">
        <f ca="1">'Census Tract'!V281</f>
        <v>0</v>
      </c>
      <c r="G287" s="29">
        <f ca="1">'Census Tract'!W281</f>
        <v>0</v>
      </c>
      <c r="H287" s="29">
        <f ca="1">'Census Tract'!X281</f>
        <v>0</v>
      </c>
      <c r="I287" s="105">
        <f ca="1">'Census Tract'!Y281</f>
        <v>0</v>
      </c>
      <c r="J287" s="29">
        <f ca="1">'Census Tract'!Z281</f>
        <v>0</v>
      </c>
      <c r="K287" s="29">
        <f ca="1">'Census Tract'!AA281</f>
        <v>0</v>
      </c>
      <c r="L287" s="29">
        <f ca="1">'Census Tract'!AB281</f>
        <v>0</v>
      </c>
      <c r="M287" s="105">
        <f ca="1">'Census Tract'!AC281</f>
        <v>0</v>
      </c>
      <c r="N287" s="29">
        <f ca="1">'Census Tract'!AD281</f>
        <v>0</v>
      </c>
      <c r="O287" s="29">
        <f ca="1">'Census Tract'!AE281</f>
        <v>0</v>
      </c>
      <c r="P287" s="29">
        <f ca="1">'Census Tract'!AF281</f>
        <v>0</v>
      </c>
      <c r="Q287" s="105">
        <f ca="1">'Census Tract'!AG281</f>
        <v>0</v>
      </c>
    </row>
    <row r="288" spans="1:17" ht="15.75" x14ac:dyDescent="0.25">
      <c r="A288" s="80" t="s">
        <v>268</v>
      </c>
      <c r="B288" s="4" t="str">
        <f>'Census Tract'!A282</f>
        <v>Klamath</v>
      </c>
      <c r="C288" s="4" t="str">
        <f>'Census Tract'!B282</f>
        <v>Undefined</v>
      </c>
      <c r="D288" s="4">
        <f>'Census Tract'!C282</f>
        <v>41035971300</v>
      </c>
      <c r="E288" s="171">
        <f>'Census Tract'!D282</f>
        <v>1</v>
      </c>
      <c r="F288" s="29">
        <f ca="1">'Census Tract'!V282</f>
        <v>0.12757574441178055</v>
      </c>
      <c r="G288" s="29">
        <f ca="1">'Census Tract'!W282</f>
        <v>0.63399663610788615</v>
      </c>
      <c r="H288" s="29">
        <f ca="1">'Census Tract'!X282</f>
        <v>2.9172621651217234</v>
      </c>
      <c r="I288" s="105">
        <f ca="1">'Census Tract'!Y282</f>
        <v>6.3360892278065535</v>
      </c>
      <c r="J288" s="29">
        <f ca="1">'Census Tract'!Z282</f>
        <v>0.26629471067283328</v>
      </c>
      <c r="K288" s="29">
        <f ca="1">'Census Tract'!AA282</f>
        <v>1.2671861864755076</v>
      </c>
      <c r="L288" s="29">
        <f ca="1">'Census Tract'!AB282</f>
        <v>5.7793706417695248</v>
      </c>
      <c r="M288" s="105">
        <f ca="1">'Census Tract'!AC282</f>
        <v>12.53555654282362</v>
      </c>
      <c r="N288" s="29">
        <f ca="1">'Census Tract'!AD282</f>
        <v>0.11086737618235221</v>
      </c>
      <c r="O288" s="29">
        <f ca="1">'Census Tract'!AE282</f>
        <v>0.52663503908977827</v>
      </c>
      <c r="P288" s="29">
        <f ca="1">'Census Tract'!AF282</f>
        <v>2.3107251680430174</v>
      </c>
      <c r="Q288" s="105">
        <f ca="1">'Census Tract'!AG282</f>
        <v>4.9641388348528501</v>
      </c>
    </row>
    <row r="289" spans="1:17" ht="15.75" x14ac:dyDescent="0.25">
      <c r="A289" s="80" t="s">
        <v>268</v>
      </c>
      <c r="B289" s="4" t="str">
        <f>'Census Tract'!A283</f>
        <v>Klamath</v>
      </c>
      <c r="C289" s="4" t="str">
        <f>'Census Tract'!B283</f>
        <v>Bonanza</v>
      </c>
      <c r="D289" s="4">
        <f>'Census Tract'!C283</f>
        <v>41035970500</v>
      </c>
      <c r="E289" s="171">
        <f>'Census Tract'!D283</f>
        <v>0</v>
      </c>
      <c r="F289" s="29">
        <f ca="1">'Census Tract'!V283</f>
        <v>5.8389250067533122E-2</v>
      </c>
      <c r="G289" s="29">
        <f ca="1">'Census Tract'!W283</f>
        <v>0.29453729086255853</v>
      </c>
      <c r="H289" s="29">
        <f ca="1">'Census Tract'!X283</f>
        <v>1.3647561838597682</v>
      </c>
      <c r="I289" s="105">
        <f ca="1">'Census Tract'!Y283</f>
        <v>2.9687774241554976</v>
      </c>
      <c r="J289" s="29">
        <f ca="1">'Census Tract'!Z283</f>
        <v>0.13059827443388872</v>
      </c>
      <c r="K289" s="29">
        <f ca="1">'Census Tract'!AA283</f>
        <v>0.68260992350405569</v>
      </c>
      <c r="L289" s="29">
        <f ca="1">'Census Tract'!AB283</f>
        <v>3.1846759018420574</v>
      </c>
      <c r="M289" s="105">
        <f ca="1">'Census Tract'!AC283</f>
        <v>6.9346092757748714</v>
      </c>
      <c r="N289" s="29">
        <f ca="1">'Census Tract'!AD283</f>
        <v>8.9192718529884307E-2</v>
      </c>
      <c r="O289" s="29">
        <f ca="1">'Census Tract'!AE283</f>
        <v>0.46205671640305468</v>
      </c>
      <c r="P289" s="29">
        <f ca="1">'Census Tract'!AF283</f>
        <v>2.1291437958588659</v>
      </c>
      <c r="Q289" s="105">
        <f ca="1">'Census Tract'!AG283</f>
        <v>4.627513610868828</v>
      </c>
    </row>
    <row r="290" spans="1:17" ht="15.75" x14ac:dyDescent="0.25">
      <c r="A290" s="80" t="s">
        <v>268</v>
      </c>
      <c r="B290" s="4" t="str">
        <f>'Census Tract'!A284</f>
        <v>Klamath</v>
      </c>
      <c r="C290" s="4" t="str">
        <f>'Census Tract'!B284</f>
        <v>Klamath Falls</v>
      </c>
      <c r="D290" s="4">
        <f>'Census Tract'!C284</f>
        <v>41035972000</v>
      </c>
      <c r="E290" s="171">
        <f>'Census Tract'!D284</f>
        <v>1</v>
      </c>
      <c r="F290" s="29">
        <f ca="1">'Census Tract'!V284</f>
        <v>0</v>
      </c>
      <c r="G290" s="29">
        <f ca="1">'Census Tract'!W284</f>
        <v>0</v>
      </c>
      <c r="H290" s="29">
        <f ca="1">'Census Tract'!X284</f>
        <v>0</v>
      </c>
      <c r="I290" s="105">
        <f ca="1">'Census Tract'!Y284</f>
        <v>0</v>
      </c>
      <c r="J290" s="29">
        <f ca="1">'Census Tract'!Z284</f>
        <v>0</v>
      </c>
      <c r="K290" s="29">
        <f ca="1">'Census Tract'!AA284</f>
        <v>0</v>
      </c>
      <c r="L290" s="29">
        <f ca="1">'Census Tract'!AB284</f>
        <v>0</v>
      </c>
      <c r="M290" s="105">
        <f ca="1">'Census Tract'!AC284</f>
        <v>0</v>
      </c>
      <c r="N290" s="29">
        <f ca="1">'Census Tract'!AD284</f>
        <v>0</v>
      </c>
      <c r="O290" s="29">
        <f ca="1">'Census Tract'!AE284</f>
        <v>0</v>
      </c>
      <c r="P290" s="29">
        <f ca="1">'Census Tract'!AF284</f>
        <v>0</v>
      </c>
      <c r="Q290" s="105">
        <f ca="1">'Census Tract'!AG284</f>
        <v>0</v>
      </c>
    </row>
    <row r="291" spans="1:17" ht="15.75" x14ac:dyDescent="0.25">
      <c r="A291" s="80" t="s">
        <v>268</v>
      </c>
      <c r="B291" s="4" t="str">
        <f>'Census Tract'!A285</f>
        <v>Klamath</v>
      </c>
      <c r="C291" s="4" t="str">
        <f>'Census Tract'!B285</f>
        <v>Malin</v>
      </c>
      <c r="D291" s="4">
        <f>'Census Tract'!C285</f>
        <v>41035970600</v>
      </c>
      <c r="E291" s="171">
        <f>'Census Tract'!D285</f>
        <v>0</v>
      </c>
      <c r="F291" s="29">
        <f ca="1">'Census Tract'!V285</f>
        <v>0</v>
      </c>
      <c r="G291" s="29">
        <f ca="1">'Census Tract'!W285</f>
        <v>0</v>
      </c>
      <c r="H291" s="29">
        <f ca="1">'Census Tract'!X285</f>
        <v>0</v>
      </c>
      <c r="I291" s="105">
        <f ca="1">'Census Tract'!Y285</f>
        <v>0</v>
      </c>
      <c r="J291" s="29">
        <f ca="1">'Census Tract'!Z285</f>
        <v>0</v>
      </c>
      <c r="K291" s="29">
        <f ca="1">'Census Tract'!AA285</f>
        <v>0</v>
      </c>
      <c r="L291" s="29">
        <f ca="1">'Census Tract'!AB285</f>
        <v>0</v>
      </c>
      <c r="M291" s="105">
        <f ca="1">'Census Tract'!AC285</f>
        <v>0</v>
      </c>
      <c r="N291" s="29">
        <f ca="1">'Census Tract'!AD285</f>
        <v>0</v>
      </c>
      <c r="O291" s="29">
        <f ca="1">'Census Tract'!AE285</f>
        <v>0</v>
      </c>
      <c r="P291" s="29">
        <f ca="1">'Census Tract'!AF285</f>
        <v>0</v>
      </c>
      <c r="Q291" s="105">
        <f ca="1">'Census Tract'!AG285</f>
        <v>0</v>
      </c>
    </row>
    <row r="292" spans="1:17" ht="15.75" x14ac:dyDescent="0.25">
      <c r="A292" s="80" t="s">
        <v>268</v>
      </c>
      <c r="B292" s="4" t="str">
        <f>'Census Tract'!A286</f>
        <v>Klamath</v>
      </c>
      <c r="C292" s="4" t="str">
        <f>'Census Tract'!B286</f>
        <v>Klamath Falls</v>
      </c>
      <c r="D292" s="4">
        <f>'Census Tract'!C286</f>
        <v>41035971700</v>
      </c>
      <c r="E292" s="171">
        <f>'Census Tract'!D286</f>
        <v>1</v>
      </c>
      <c r="F292" s="29">
        <f ca="1">'Census Tract'!V286</f>
        <v>6.0595348670561128E-2</v>
      </c>
      <c r="G292" s="29">
        <f ca="1">'Census Tract'!W286</f>
        <v>0.30113284776861327</v>
      </c>
      <c r="H292" s="29">
        <f ca="1">'Census Tract'!X286</f>
        <v>1.3856279567408381</v>
      </c>
      <c r="I292" s="105">
        <f ca="1">'Census Tract'!Y286</f>
        <v>3.009486934502819</v>
      </c>
      <c r="J292" s="29">
        <f ca="1">'Census Tract'!Z286</f>
        <v>0.15222355289971579</v>
      </c>
      <c r="K292" s="29">
        <f ca="1">'Census Tract'!AA286</f>
        <v>0.72436881304688372</v>
      </c>
      <c r="L292" s="29">
        <f ca="1">'Census Tract'!AB286</f>
        <v>3.3036943557445504</v>
      </c>
      <c r="M292" s="105">
        <f ca="1">'Census Tract'!AC286</f>
        <v>7.1657711476976793</v>
      </c>
      <c r="N292" s="29">
        <f ca="1">'Census Tract'!AD286</f>
        <v>6.3375745843789633E-2</v>
      </c>
      <c r="O292" s="29">
        <f ca="1">'Census Tract'!AE286</f>
        <v>0.3010433685640046</v>
      </c>
      <c r="P292" s="29">
        <f ca="1">'Census Tract'!AF286</f>
        <v>1.3208929083328771</v>
      </c>
      <c r="Q292" s="105">
        <f ca="1">'Census Tract'!AG286</f>
        <v>2.8376787831026444</v>
      </c>
    </row>
    <row r="293" spans="1:17" ht="15.75" x14ac:dyDescent="0.25">
      <c r="A293" s="80" t="s">
        <v>268</v>
      </c>
      <c r="B293" s="4" t="str">
        <f>'Census Tract'!A287</f>
        <v>Klamath</v>
      </c>
      <c r="C293" s="4" t="str">
        <f>'Census Tract'!B287</f>
        <v>Klamath Falls</v>
      </c>
      <c r="D293" s="4">
        <f>'Census Tract'!C287</f>
        <v>41035971200</v>
      </c>
      <c r="E293" s="171">
        <f>'Census Tract'!D287</f>
        <v>1</v>
      </c>
      <c r="F293" s="29">
        <f ca="1">'Census Tract'!V287</f>
        <v>0.11305289225106757</v>
      </c>
      <c r="G293" s="29">
        <f ca="1">'Census Tract'!W287</f>
        <v>0.56182430069226807</v>
      </c>
      <c r="H293" s="29">
        <f ca="1">'Census Tract'!X287</f>
        <v>2.5851695143325983</v>
      </c>
      <c r="I293" s="105">
        <f ca="1">'Census Tract'!Y287</f>
        <v>5.6148072352397627</v>
      </c>
      <c r="J293" s="29">
        <f ca="1">'Census Tract'!Z287</f>
        <v>0.11259138528085483</v>
      </c>
      <c r="K293" s="29">
        <f ca="1">'Census Tract'!AA287</f>
        <v>0.53577574929503236</v>
      </c>
      <c r="L293" s="29">
        <f ca="1">'Census Tract'!AB287</f>
        <v>2.4435609140122416</v>
      </c>
      <c r="M293" s="105">
        <f ca="1">'Census Tract'!AC287</f>
        <v>5.3001265885337858</v>
      </c>
      <c r="N293" s="29">
        <f ca="1">'Census Tract'!AD287</f>
        <v>4.6875551659607717E-2</v>
      </c>
      <c r="O293" s="29">
        <f ca="1">'Census Tract'!AE287</f>
        <v>0.22266521343491474</v>
      </c>
      <c r="P293" s="29">
        <f ca="1">'Census Tract'!AF287</f>
        <v>0.97699179610419939</v>
      </c>
      <c r="Q293" s="105">
        <f ca="1">'Census Tract'!AG287</f>
        <v>2.0988748395729626</v>
      </c>
    </row>
    <row r="294" spans="1:17" ht="15.75" x14ac:dyDescent="0.25">
      <c r="A294" s="80" t="s">
        <v>268</v>
      </c>
      <c r="B294" s="4" t="str">
        <f>'Census Tract'!A288</f>
        <v>Klamath</v>
      </c>
      <c r="C294" s="4" t="str">
        <f>'Census Tract'!B288</f>
        <v>Klamath Falls</v>
      </c>
      <c r="D294" s="4">
        <f>'Census Tract'!C288</f>
        <v>41035971400</v>
      </c>
      <c r="E294" s="171">
        <f>'Census Tract'!D288</f>
        <v>1</v>
      </c>
      <c r="F294" s="29">
        <f ca="1">'Census Tract'!V288</f>
        <v>0</v>
      </c>
      <c r="G294" s="29">
        <f ca="1">'Census Tract'!W288</f>
        <v>0</v>
      </c>
      <c r="H294" s="29">
        <f ca="1">'Census Tract'!X288</f>
        <v>0</v>
      </c>
      <c r="I294" s="105">
        <f ca="1">'Census Tract'!Y288</f>
        <v>0</v>
      </c>
      <c r="J294" s="29">
        <f ca="1">'Census Tract'!Z288</f>
        <v>0</v>
      </c>
      <c r="K294" s="29">
        <f ca="1">'Census Tract'!AA288</f>
        <v>0</v>
      </c>
      <c r="L294" s="29">
        <f ca="1">'Census Tract'!AB288</f>
        <v>0</v>
      </c>
      <c r="M294" s="105">
        <f ca="1">'Census Tract'!AC288</f>
        <v>0</v>
      </c>
      <c r="N294" s="29">
        <f ca="1">'Census Tract'!AD288</f>
        <v>0</v>
      </c>
      <c r="O294" s="29">
        <f ca="1">'Census Tract'!AE288</f>
        <v>0</v>
      </c>
      <c r="P294" s="29">
        <f ca="1">'Census Tract'!AF288</f>
        <v>0</v>
      </c>
      <c r="Q294" s="105">
        <f ca="1">'Census Tract'!AG288</f>
        <v>0</v>
      </c>
    </row>
    <row r="295" spans="1:17" ht="15.75" x14ac:dyDescent="0.25">
      <c r="A295" s="80" t="s">
        <v>268</v>
      </c>
      <c r="B295" s="4" t="str">
        <f>'Census Tract'!A289</f>
        <v>Klamath</v>
      </c>
      <c r="C295" s="4" t="str">
        <f>'Census Tract'!B289</f>
        <v>Undefined</v>
      </c>
      <c r="D295" s="4">
        <f>'Census Tract'!C289</f>
        <v>41035971000</v>
      </c>
      <c r="E295" s="171">
        <f>'Census Tract'!D289</f>
        <v>0</v>
      </c>
      <c r="F295" s="29">
        <f ca="1">'Census Tract'!V289</f>
        <v>0</v>
      </c>
      <c r="G295" s="29">
        <f ca="1">'Census Tract'!W289</f>
        <v>0</v>
      </c>
      <c r="H295" s="29">
        <f ca="1">'Census Tract'!X289</f>
        <v>0</v>
      </c>
      <c r="I295" s="105">
        <f ca="1">'Census Tract'!Y289</f>
        <v>0</v>
      </c>
      <c r="J295" s="29">
        <f ca="1">'Census Tract'!Z289</f>
        <v>0</v>
      </c>
      <c r="K295" s="29">
        <f ca="1">'Census Tract'!AA289</f>
        <v>0</v>
      </c>
      <c r="L295" s="29">
        <f ca="1">'Census Tract'!AB289</f>
        <v>0</v>
      </c>
      <c r="M295" s="105">
        <f ca="1">'Census Tract'!AC289</f>
        <v>0</v>
      </c>
      <c r="N295" s="29">
        <f ca="1">'Census Tract'!AD289</f>
        <v>0</v>
      </c>
      <c r="O295" s="29">
        <f ca="1">'Census Tract'!AE289</f>
        <v>0</v>
      </c>
      <c r="P295" s="29">
        <f ca="1">'Census Tract'!AF289</f>
        <v>0</v>
      </c>
      <c r="Q295" s="105">
        <f ca="1">'Census Tract'!AG289</f>
        <v>0</v>
      </c>
    </row>
    <row r="296" spans="1:17" ht="15.75" x14ac:dyDescent="0.25">
      <c r="A296" s="80" t="s">
        <v>268</v>
      </c>
      <c r="B296" s="4" t="str">
        <f>'Census Tract'!A290</f>
        <v>Lake</v>
      </c>
      <c r="C296" s="4" t="str">
        <f>'Census Tract'!B290</f>
        <v>Paisley</v>
      </c>
      <c r="D296" s="4">
        <f>'Census Tract'!C290</f>
        <v>41037960100</v>
      </c>
      <c r="E296" s="171">
        <f>'Census Tract'!D290</f>
        <v>0</v>
      </c>
      <c r="F296" s="29">
        <f ca="1">'Census Tract'!V290</f>
        <v>0.24316049534702944</v>
      </c>
      <c r="G296" s="29">
        <f ca="1">'Census Tract'!W290</f>
        <v>1.2265927968157868</v>
      </c>
      <c r="H296" s="29">
        <f ca="1">'Census Tract'!X290</f>
        <v>5.6834912130475885</v>
      </c>
      <c r="I296" s="105">
        <f ca="1">'Census Tract'!Y290</f>
        <v>12.36339545717388</v>
      </c>
      <c r="J296" s="29">
        <f ca="1">'Census Tract'!Z290</f>
        <v>0.2582714327824176</v>
      </c>
      <c r="K296" s="29">
        <f ca="1">'Census Tract'!AA290</f>
        <v>1.3499308757263453</v>
      </c>
      <c r="L296" s="29">
        <f ca="1">'Census Tract'!AB290</f>
        <v>6.2980220196765053</v>
      </c>
      <c r="M296" s="105">
        <f ca="1">'Census Tract'!AC290</f>
        <v>13.713898450834918</v>
      </c>
      <c r="N296" s="29">
        <f ca="1">'Census Tract'!AD290</f>
        <v>0.17638771498572381</v>
      </c>
      <c r="O296" s="29">
        <f ca="1">'Census Tract'!AE290</f>
        <v>0.91376437161554014</v>
      </c>
      <c r="P296" s="29">
        <f ca="1">'Census Tract'!AF290</f>
        <v>4.2105994213164948</v>
      </c>
      <c r="Q296" s="105">
        <f ca="1">'Census Tract'!AG290</f>
        <v>9.1513810245957004</v>
      </c>
    </row>
    <row r="297" spans="1:17" ht="15.75" x14ac:dyDescent="0.25">
      <c r="A297" s="80" t="s">
        <v>268</v>
      </c>
      <c r="B297" s="4" t="str">
        <f>'Census Tract'!A291</f>
        <v>Lake</v>
      </c>
      <c r="C297" s="4" t="str">
        <f>'Census Tract'!B291</f>
        <v>Lakeview</v>
      </c>
      <c r="D297" s="4">
        <f>'Census Tract'!C291</f>
        <v>41037960200</v>
      </c>
      <c r="E297" s="171">
        <f>'Census Tract'!D291</f>
        <v>0</v>
      </c>
      <c r="F297" s="29">
        <f ca="1">'Census Tract'!V291</f>
        <v>0.67339707479201039</v>
      </c>
      <c r="G297" s="29">
        <f ca="1">'Census Tract'!W291</f>
        <v>3.3968675715925336</v>
      </c>
      <c r="H297" s="29">
        <f ca="1">'Census Tract'!X291</f>
        <v>15.739589409909044</v>
      </c>
      <c r="I297" s="105">
        <f ca="1">'Census Tract'!Y291</f>
        <v>34.238597529898584</v>
      </c>
      <c r="J297" s="29">
        <f ca="1">'Census Tract'!Z291</f>
        <v>0.34115893240071538</v>
      </c>
      <c r="K297" s="29">
        <f ca="1">'Census Tract'!AA291</f>
        <v>1.7831665369106018</v>
      </c>
      <c r="L297" s="29">
        <f ca="1">'Census Tract'!AB291</f>
        <v>8.3192571680165557</v>
      </c>
      <c r="M297" s="105">
        <f ca="1">'Census Tract'!AC291</f>
        <v>18.115123705842436</v>
      </c>
      <c r="N297" s="29">
        <f ca="1">'Census Tract'!AD291</f>
        <v>0.23299613079479475</v>
      </c>
      <c r="O297" s="29">
        <f ca="1">'Census Tract'!AE291</f>
        <v>1.2070203588826427</v>
      </c>
      <c r="P297" s="29">
        <f ca="1">'Census Tract'!AF291</f>
        <v>5.5619144086817371</v>
      </c>
      <c r="Q297" s="105">
        <f ca="1">'Census Tract'!AG291</f>
        <v>12.088349635530328</v>
      </c>
    </row>
    <row r="298" spans="1:17" ht="15.75" x14ac:dyDescent="0.25">
      <c r="A298" s="80" t="s">
        <v>268</v>
      </c>
      <c r="B298" s="4" t="str">
        <f>'Census Tract'!A292</f>
        <v>Lane</v>
      </c>
      <c r="C298" s="4" t="str">
        <f>'Census Tract'!B292</f>
        <v>Springfield</v>
      </c>
      <c r="D298" s="4">
        <f>'Census Tract'!C292</f>
        <v>41039003201</v>
      </c>
      <c r="E298" s="171">
        <f>'Census Tract'!D292</f>
        <v>1</v>
      </c>
      <c r="F298" s="29">
        <f ca="1">'Census Tract'!V292</f>
        <v>4.870163353894269E-2</v>
      </c>
      <c r="G298" s="29">
        <f ca="1">'Census Tract'!W292</f>
        <v>0.24202619376444334</v>
      </c>
      <c r="H298" s="29">
        <f ca="1">'Census Tract'!X292</f>
        <v>1.1136555272152604</v>
      </c>
      <c r="I298" s="105">
        <f ca="1">'Census Tract'!Y292</f>
        <v>2.4187818543834645</v>
      </c>
      <c r="J298" s="29">
        <f ca="1">'Census Tract'!Z292</f>
        <v>0.12362895802216478</v>
      </c>
      <c r="K298" s="29">
        <f ca="1">'Census Tract'!AA292</f>
        <v>0.58829898445305373</v>
      </c>
      <c r="L298" s="29">
        <f ca="1">'Census Tract'!AB292</f>
        <v>2.6831083826658499</v>
      </c>
      <c r="M298" s="105">
        <f ca="1">'Census Tract'!AC292</f>
        <v>5.8197092600957774</v>
      </c>
      <c r="N298" s="29">
        <f ca="1">'Census Tract'!AD292</f>
        <v>5.1470861593323619E-2</v>
      </c>
      <c r="O298" s="29">
        <f ca="1">'Census Tract'!AE292</f>
        <v>0.24449355744290935</v>
      </c>
      <c r="P298" s="29">
        <f ca="1">'Census Tract'!AF292</f>
        <v>1.0727683778583339</v>
      </c>
      <c r="Q298" s="105">
        <f ca="1">'Census Tract'!AG292</f>
        <v>2.3046319999356655</v>
      </c>
    </row>
    <row r="299" spans="1:17" ht="15.75" x14ac:dyDescent="0.25">
      <c r="A299" s="80" t="s">
        <v>268</v>
      </c>
      <c r="B299" s="4" t="str">
        <f>'Census Tract'!A293</f>
        <v>Lane</v>
      </c>
      <c r="C299" s="4" t="str">
        <f>'Census Tract'!B293</f>
        <v>Springfield</v>
      </c>
      <c r="D299" s="4">
        <f>'Census Tract'!C293</f>
        <v>41039001803</v>
      </c>
      <c r="E299" s="171">
        <f>'Census Tract'!D293</f>
        <v>1</v>
      </c>
      <c r="F299" s="29">
        <f ca="1">'Census Tract'!V293</f>
        <v>0</v>
      </c>
      <c r="G299" s="29">
        <f ca="1">'Census Tract'!W293</f>
        <v>0</v>
      </c>
      <c r="H299" s="29">
        <f ca="1">'Census Tract'!X293</f>
        <v>0</v>
      </c>
      <c r="I299" s="105">
        <f ca="1">'Census Tract'!Y293</f>
        <v>0</v>
      </c>
      <c r="J299" s="29">
        <f ca="1">'Census Tract'!Z293</f>
        <v>0</v>
      </c>
      <c r="K299" s="29">
        <f ca="1">'Census Tract'!AA293</f>
        <v>0</v>
      </c>
      <c r="L299" s="29">
        <f ca="1">'Census Tract'!AB293</f>
        <v>0</v>
      </c>
      <c r="M299" s="105">
        <f ca="1">'Census Tract'!AC293</f>
        <v>0</v>
      </c>
      <c r="N299" s="29">
        <f ca="1">'Census Tract'!AD293</f>
        <v>0</v>
      </c>
      <c r="O299" s="29">
        <f ca="1">'Census Tract'!AE293</f>
        <v>0</v>
      </c>
      <c r="P299" s="29">
        <f ca="1">'Census Tract'!AF293</f>
        <v>0</v>
      </c>
      <c r="Q299" s="105">
        <f ca="1">'Census Tract'!AG293</f>
        <v>0</v>
      </c>
    </row>
    <row r="300" spans="1:17" ht="15.75" x14ac:dyDescent="0.25">
      <c r="A300" s="80" t="s">
        <v>268</v>
      </c>
      <c r="B300" s="4" t="str">
        <f>'Census Tract'!A294</f>
        <v>Lane</v>
      </c>
      <c r="C300" s="4" t="str">
        <f>'Census Tract'!B294</f>
        <v>Springfield</v>
      </c>
      <c r="D300" s="4">
        <f>'Census Tract'!C294</f>
        <v>41039002101</v>
      </c>
      <c r="E300" s="171">
        <f>'Census Tract'!D294</f>
        <v>1</v>
      </c>
      <c r="F300" s="29">
        <f ca="1">'Census Tract'!V294</f>
        <v>0.50241556655983821</v>
      </c>
      <c r="G300" s="29">
        <f ca="1">'Census Tract'!W294</f>
        <v>2.4967895001972007</v>
      </c>
      <c r="H300" s="29">
        <f ca="1">'Census Tract'!X294</f>
        <v>11.48868799669625</v>
      </c>
      <c r="I300" s="105">
        <f ca="1">'Census Tract'!Y294</f>
        <v>24.952626173883914</v>
      </c>
      <c r="J300" s="29">
        <f ca="1">'Census Tract'!Z294</f>
        <v>0.11980279544512157</v>
      </c>
      <c r="K300" s="29">
        <f ca="1">'Census Tract'!AA294</f>
        <v>0.57009186215389773</v>
      </c>
      <c r="L300" s="29">
        <f ca="1">'Census Tract'!AB294</f>
        <v>2.6000695133900411</v>
      </c>
      <c r="M300" s="105">
        <f ca="1">'Census Tract'!AC294</f>
        <v>5.6395964925332009</v>
      </c>
      <c r="N300" s="29">
        <f ca="1">'Census Tract'!AD294</f>
        <v>4.9877902406518571E-2</v>
      </c>
      <c r="O300" s="29">
        <f ca="1">'Census Tract'!AE294</f>
        <v>0.23692678575137327</v>
      </c>
      <c r="P300" s="29">
        <f ca="1">'Census Tract'!AF294</f>
        <v>1.0395675300402933</v>
      </c>
      <c r="Q300" s="105">
        <f ca="1">'Census Tract'!AG294</f>
        <v>2.2333065042501872</v>
      </c>
    </row>
    <row r="301" spans="1:17" ht="15.75" x14ac:dyDescent="0.25">
      <c r="A301" s="80" t="s">
        <v>268</v>
      </c>
      <c r="B301" s="4" t="str">
        <f>'Census Tract'!A295</f>
        <v>Lane</v>
      </c>
      <c r="C301" s="4" t="str">
        <f>'Census Tract'!B295</f>
        <v>Eugene</v>
      </c>
      <c r="D301" s="4">
        <f>'Census Tract'!C295</f>
        <v>41039005400</v>
      </c>
      <c r="E301" s="171">
        <f>'Census Tract'!D295</f>
        <v>1</v>
      </c>
      <c r="F301" s="29">
        <f ca="1">'Census Tract'!V295</f>
        <v>0</v>
      </c>
      <c r="G301" s="29">
        <f ca="1">'Census Tract'!W295</f>
        <v>0</v>
      </c>
      <c r="H301" s="29">
        <f ca="1">'Census Tract'!X295</f>
        <v>0</v>
      </c>
      <c r="I301" s="105">
        <f ca="1">'Census Tract'!Y295</f>
        <v>0</v>
      </c>
      <c r="J301" s="29">
        <f ca="1">'Census Tract'!Z295</f>
        <v>0</v>
      </c>
      <c r="K301" s="29">
        <f ca="1">'Census Tract'!AA295</f>
        <v>0</v>
      </c>
      <c r="L301" s="29">
        <f ca="1">'Census Tract'!AB295</f>
        <v>0</v>
      </c>
      <c r="M301" s="105">
        <f ca="1">'Census Tract'!AC295</f>
        <v>0</v>
      </c>
      <c r="N301" s="29">
        <f ca="1">'Census Tract'!AD295</f>
        <v>0</v>
      </c>
      <c r="O301" s="29">
        <f ca="1">'Census Tract'!AE295</f>
        <v>0</v>
      </c>
      <c r="P301" s="29">
        <f ca="1">'Census Tract'!AF295</f>
        <v>0</v>
      </c>
      <c r="Q301" s="105">
        <f ca="1">'Census Tract'!AG295</f>
        <v>0</v>
      </c>
    </row>
    <row r="302" spans="1:17" ht="15.75" x14ac:dyDescent="0.25">
      <c r="A302" s="80" t="s">
        <v>268</v>
      </c>
      <c r="B302" s="4" t="str">
        <f>'Census Tract'!A296</f>
        <v>Lane</v>
      </c>
      <c r="C302" s="4" t="str">
        <f>'Census Tract'!B296</f>
        <v>Springfield</v>
      </c>
      <c r="D302" s="4">
        <f>'Census Tract'!C296</f>
        <v>41039003301</v>
      </c>
      <c r="E302" s="171">
        <f>'Census Tract'!D296</f>
        <v>1</v>
      </c>
      <c r="F302" s="29">
        <f ca="1">'Census Tract'!V296</f>
        <v>6.4977243719052113E-2</v>
      </c>
      <c r="G302" s="29">
        <f ca="1">'Census Tract'!W296</f>
        <v>0.32290898345436014</v>
      </c>
      <c r="H302" s="29">
        <f ca="1">'Census Tract'!X296</f>
        <v>1.4858283255134204</v>
      </c>
      <c r="I302" s="105">
        <f ca="1">'Census Tract'!Y296</f>
        <v>3.2271151219152134</v>
      </c>
      <c r="J302" s="29">
        <f ca="1">'Census Tract'!Z296</f>
        <v>0.13322572645310904</v>
      </c>
      <c r="K302" s="29">
        <f ca="1">'Census Tract'!AA296</f>
        <v>0.63396602890831355</v>
      </c>
      <c r="L302" s="29">
        <f ca="1">'Census Tract'!AB296</f>
        <v>2.891386202324842</v>
      </c>
      <c r="M302" s="105">
        <f ca="1">'Census Tract'!AC296</f>
        <v>6.2714675131625732</v>
      </c>
      <c r="N302" s="29">
        <f ca="1">'Census Tract'!AD296</f>
        <v>5.5466316602851035E-2</v>
      </c>
      <c r="O302" s="29">
        <f ca="1">'Census Tract'!AE296</f>
        <v>0.26347250939053235</v>
      </c>
      <c r="P302" s="29">
        <f ca="1">'Census Tract'!AF296</f>
        <v>1.1560426355003051</v>
      </c>
      <c r="Q302" s="105">
        <f ca="1">'Census Tract'!AG296</f>
        <v>2.4835303743598942</v>
      </c>
    </row>
    <row r="303" spans="1:17" ht="15.75" x14ac:dyDescent="0.25">
      <c r="A303" s="80" t="s">
        <v>268</v>
      </c>
      <c r="B303" s="4" t="str">
        <f>'Census Tract'!A297</f>
        <v>Lane</v>
      </c>
      <c r="C303" s="4" t="str">
        <f>'Census Tract'!B297</f>
        <v>Eugene</v>
      </c>
      <c r="D303" s="4">
        <f>'Census Tract'!C297</f>
        <v>41039002404</v>
      </c>
      <c r="E303" s="171">
        <f>'Census Tract'!D297</f>
        <v>1</v>
      </c>
      <c r="F303" s="29">
        <f ca="1">'Census Tract'!V297</f>
        <v>0</v>
      </c>
      <c r="G303" s="29">
        <f ca="1">'Census Tract'!W297</f>
        <v>0</v>
      </c>
      <c r="H303" s="29">
        <f ca="1">'Census Tract'!X297</f>
        <v>0</v>
      </c>
      <c r="I303" s="105">
        <f ca="1">'Census Tract'!Y297</f>
        <v>0</v>
      </c>
      <c r="J303" s="29">
        <f ca="1">'Census Tract'!Z297</f>
        <v>0</v>
      </c>
      <c r="K303" s="29">
        <f ca="1">'Census Tract'!AA297</f>
        <v>0</v>
      </c>
      <c r="L303" s="29">
        <f ca="1">'Census Tract'!AB297</f>
        <v>0</v>
      </c>
      <c r="M303" s="105">
        <f ca="1">'Census Tract'!AC297</f>
        <v>0</v>
      </c>
      <c r="N303" s="29">
        <f ca="1">'Census Tract'!AD297</f>
        <v>0</v>
      </c>
      <c r="O303" s="29">
        <f ca="1">'Census Tract'!AE297</f>
        <v>0</v>
      </c>
      <c r="P303" s="29">
        <f ca="1">'Census Tract'!AF297</f>
        <v>0</v>
      </c>
      <c r="Q303" s="105">
        <f ca="1">'Census Tract'!AG297</f>
        <v>0</v>
      </c>
    </row>
    <row r="304" spans="1:17" ht="15.75" x14ac:dyDescent="0.25">
      <c r="A304" s="80" t="s">
        <v>268</v>
      </c>
      <c r="B304" s="4" t="str">
        <f>'Census Tract'!A298</f>
        <v>Lane</v>
      </c>
      <c r="C304" s="4" t="str">
        <f>'Census Tract'!B298</f>
        <v>Springfield</v>
      </c>
      <c r="D304" s="4">
        <f>'Census Tract'!C298</f>
        <v>41039003400</v>
      </c>
      <c r="E304" s="171">
        <f>'Census Tract'!D298</f>
        <v>1</v>
      </c>
      <c r="F304" s="29">
        <f ca="1">'Census Tract'!V298</f>
        <v>0.51205573566651852</v>
      </c>
      <c r="G304" s="29">
        <f ca="1">'Census Tract'!W298</f>
        <v>2.5446969987058434</v>
      </c>
      <c r="H304" s="29">
        <f ca="1">'Census Tract'!X298</f>
        <v>11.709128807995924</v>
      </c>
      <c r="I304" s="105">
        <f ca="1">'Census Tract'!Y298</f>
        <v>25.431408186191177</v>
      </c>
      <c r="J304" s="29">
        <f ca="1">'Census Tract'!Z298</f>
        <v>0.21037621776070037</v>
      </c>
      <c r="K304" s="29">
        <f ca="1">'Census Tract'!AA298</f>
        <v>1.001093249038834</v>
      </c>
      <c r="L304" s="29">
        <f ca="1">'Census Tract'!AB298</f>
        <v>4.5657765172304714</v>
      </c>
      <c r="M304" s="105">
        <f ca="1">'Census Tract'!AC298</f>
        <v>9.9032495476211295</v>
      </c>
      <c r="N304" s="29">
        <f ca="1">'Census Tract'!AD298</f>
        <v>8.7586641189247805E-2</v>
      </c>
      <c r="O304" s="29">
        <f ca="1">'Census Tract'!AE298</f>
        <v>0.41604839759691425</v>
      </c>
      <c r="P304" s="29">
        <f ca="1">'Census Tract'!AF298</f>
        <v>1.8255023537985053</v>
      </c>
      <c r="Q304" s="105">
        <f ca="1">'Census Tract'!AG298</f>
        <v>3.9217329922801714</v>
      </c>
    </row>
    <row r="305" spans="1:17" ht="15.75" x14ac:dyDescent="0.25">
      <c r="A305" s="80" t="s">
        <v>268</v>
      </c>
      <c r="B305" s="4" t="str">
        <f>'Census Tract'!A299</f>
        <v>Lane</v>
      </c>
      <c r="C305" s="4" t="str">
        <f>'Census Tract'!B299</f>
        <v>Springfield</v>
      </c>
      <c r="D305" s="4">
        <f>'Census Tract'!C299</f>
        <v>41039001804</v>
      </c>
      <c r="E305" s="171">
        <f>'Census Tract'!D299</f>
        <v>1</v>
      </c>
      <c r="F305" s="29">
        <f ca="1">'Census Tract'!V299</f>
        <v>0</v>
      </c>
      <c r="G305" s="29">
        <f ca="1">'Census Tract'!W299</f>
        <v>0</v>
      </c>
      <c r="H305" s="29">
        <f ca="1">'Census Tract'!X299</f>
        <v>0</v>
      </c>
      <c r="I305" s="105">
        <f ca="1">'Census Tract'!Y299</f>
        <v>0</v>
      </c>
      <c r="J305" s="29">
        <f ca="1">'Census Tract'!Z299</f>
        <v>0</v>
      </c>
      <c r="K305" s="29">
        <f ca="1">'Census Tract'!AA299</f>
        <v>0</v>
      </c>
      <c r="L305" s="29">
        <f ca="1">'Census Tract'!AB299</f>
        <v>0</v>
      </c>
      <c r="M305" s="105">
        <f ca="1">'Census Tract'!AC299</f>
        <v>0</v>
      </c>
      <c r="N305" s="29">
        <f ca="1">'Census Tract'!AD299</f>
        <v>0</v>
      </c>
      <c r="O305" s="29">
        <f ca="1">'Census Tract'!AE299</f>
        <v>0</v>
      </c>
      <c r="P305" s="29">
        <f ca="1">'Census Tract'!AF299</f>
        <v>0</v>
      </c>
      <c r="Q305" s="105">
        <f ca="1">'Census Tract'!AG299</f>
        <v>0</v>
      </c>
    </row>
    <row r="306" spans="1:17" ht="15.75" x14ac:dyDescent="0.25">
      <c r="A306" s="80" t="s">
        <v>268</v>
      </c>
      <c r="B306" s="4" t="str">
        <f>'Census Tract'!A300</f>
        <v>Lane</v>
      </c>
      <c r="C306" s="4" t="str">
        <f>'Census Tract'!B300</f>
        <v>Cottage Grove</v>
      </c>
      <c r="D306" s="4">
        <f>'Census Tract'!C300</f>
        <v>41039001202</v>
      </c>
      <c r="E306" s="171">
        <f>'Census Tract'!D300</f>
        <v>0</v>
      </c>
      <c r="F306" s="29">
        <f ca="1">'Census Tract'!V300</f>
        <v>0.28234275526076891</v>
      </c>
      <c r="G306" s="29">
        <f ca="1">'Census Tract'!W300</f>
        <v>1.4242428209472404</v>
      </c>
      <c r="H306" s="29">
        <f ca="1">'Census Tract'!X300</f>
        <v>6.5993144416903249</v>
      </c>
      <c r="I306" s="105">
        <f ca="1">'Census Tract'!Y300</f>
        <v>14.355601360225599</v>
      </c>
      <c r="J306" s="29">
        <f ca="1">'Census Tract'!Z300</f>
        <v>0.25464426825681752</v>
      </c>
      <c r="K306" s="29">
        <f ca="1">'Census Tract'!AA300</f>
        <v>1.3309724437708761</v>
      </c>
      <c r="L306" s="29">
        <f ca="1">'Census Tract'!AB300</f>
        <v>6.2095725856639383</v>
      </c>
      <c r="M306" s="105">
        <f ca="1">'Census Tract'!AC300</f>
        <v>13.521300433188657</v>
      </c>
      <c r="N306" s="29">
        <f ca="1">'Census Tract'!AD300</f>
        <v>0.17391052555886655</v>
      </c>
      <c r="O306" s="29">
        <f ca="1">'Census Tract'!AE300</f>
        <v>0.9009314629280607</v>
      </c>
      <c r="P306" s="29">
        <f ca="1">'Census Tract'!AF300</f>
        <v>4.151465754507214</v>
      </c>
      <c r="Q306" s="105">
        <f ca="1">'Census Tract'!AG300</f>
        <v>9.022859010933324</v>
      </c>
    </row>
    <row r="307" spans="1:17" ht="15.75" x14ac:dyDescent="0.25">
      <c r="A307" s="80" t="s">
        <v>268</v>
      </c>
      <c r="B307" s="4" t="str">
        <f>'Census Tract'!A301</f>
        <v>Lane</v>
      </c>
      <c r="C307" s="4" t="str">
        <f>'Census Tract'!B301</f>
        <v>Eugene</v>
      </c>
      <c r="D307" s="4">
        <f>'Census Tract'!C301</f>
        <v>41039002501</v>
      </c>
      <c r="E307" s="171">
        <f>'Census Tract'!D301</f>
        <v>1</v>
      </c>
      <c r="F307" s="29">
        <f ca="1">'Census Tract'!V301</f>
        <v>0</v>
      </c>
      <c r="G307" s="29">
        <f ca="1">'Census Tract'!W301</f>
        <v>0</v>
      </c>
      <c r="H307" s="29">
        <f ca="1">'Census Tract'!X301</f>
        <v>0</v>
      </c>
      <c r="I307" s="105">
        <f ca="1">'Census Tract'!Y301</f>
        <v>0</v>
      </c>
      <c r="J307" s="29">
        <f ca="1">'Census Tract'!Z301</f>
        <v>0</v>
      </c>
      <c r="K307" s="29">
        <f ca="1">'Census Tract'!AA301</f>
        <v>0</v>
      </c>
      <c r="L307" s="29">
        <f ca="1">'Census Tract'!AB301</f>
        <v>0</v>
      </c>
      <c r="M307" s="105">
        <f ca="1">'Census Tract'!AC301</f>
        <v>0</v>
      </c>
      <c r="N307" s="29">
        <f ca="1">'Census Tract'!AD301</f>
        <v>0</v>
      </c>
      <c r="O307" s="29">
        <f ca="1">'Census Tract'!AE301</f>
        <v>0</v>
      </c>
      <c r="P307" s="29">
        <f ca="1">'Census Tract'!AF301</f>
        <v>0</v>
      </c>
      <c r="Q307" s="105">
        <f ca="1">'Census Tract'!AG301</f>
        <v>0</v>
      </c>
    </row>
    <row r="308" spans="1:17" ht="15.75" x14ac:dyDescent="0.25">
      <c r="A308" s="80" t="s">
        <v>268</v>
      </c>
      <c r="B308" s="4" t="str">
        <f>'Census Tract'!A302</f>
        <v>Lane</v>
      </c>
      <c r="C308" s="4" t="str">
        <f>'Census Tract'!B302</f>
        <v>Springfield</v>
      </c>
      <c r="D308" s="4">
        <f>'Census Tract'!C302</f>
        <v>41039000200</v>
      </c>
      <c r="E308" s="171">
        <f>'Census Tract'!D302</f>
        <v>0</v>
      </c>
      <c r="F308" s="29">
        <f ca="1">'Census Tract'!V302</f>
        <v>0</v>
      </c>
      <c r="G308" s="29">
        <f ca="1">'Census Tract'!W302</f>
        <v>0</v>
      </c>
      <c r="H308" s="29">
        <f ca="1">'Census Tract'!X302</f>
        <v>0</v>
      </c>
      <c r="I308" s="105">
        <f ca="1">'Census Tract'!Y302</f>
        <v>0</v>
      </c>
      <c r="J308" s="29">
        <f ca="1">'Census Tract'!Z302</f>
        <v>0</v>
      </c>
      <c r="K308" s="29">
        <f ca="1">'Census Tract'!AA302</f>
        <v>0</v>
      </c>
      <c r="L308" s="29">
        <f ca="1">'Census Tract'!AB302</f>
        <v>0</v>
      </c>
      <c r="M308" s="105">
        <f ca="1">'Census Tract'!AC302</f>
        <v>0</v>
      </c>
      <c r="N308" s="29">
        <f ca="1">'Census Tract'!AD302</f>
        <v>0</v>
      </c>
      <c r="O308" s="29">
        <f ca="1">'Census Tract'!AE302</f>
        <v>0</v>
      </c>
      <c r="P308" s="29">
        <f ca="1">'Census Tract'!AF302</f>
        <v>0</v>
      </c>
      <c r="Q308" s="105">
        <f ca="1">'Census Tract'!AG302</f>
        <v>0</v>
      </c>
    </row>
    <row r="309" spans="1:17" ht="15.75" x14ac:dyDescent="0.25">
      <c r="A309" s="80" t="s">
        <v>268</v>
      </c>
      <c r="B309" s="4" t="str">
        <f>'Census Tract'!A303</f>
        <v>Lane</v>
      </c>
      <c r="C309" s="4" t="str">
        <f>'Census Tract'!B303</f>
        <v>Springfield</v>
      </c>
      <c r="D309" s="4">
        <f>'Census Tract'!C303</f>
        <v>41039001700</v>
      </c>
      <c r="E309" s="171">
        <f>'Census Tract'!D303</f>
        <v>0</v>
      </c>
      <c r="F309" s="29">
        <f ca="1">'Census Tract'!V303</f>
        <v>0</v>
      </c>
      <c r="G309" s="29">
        <f ca="1">'Census Tract'!W303</f>
        <v>0</v>
      </c>
      <c r="H309" s="29">
        <f ca="1">'Census Tract'!X303</f>
        <v>0</v>
      </c>
      <c r="I309" s="105">
        <f ca="1">'Census Tract'!Y303</f>
        <v>0</v>
      </c>
      <c r="J309" s="29">
        <f ca="1">'Census Tract'!Z303</f>
        <v>0</v>
      </c>
      <c r="K309" s="29">
        <f ca="1">'Census Tract'!AA303</f>
        <v>0</v>
      </c>
      <c r="L309" s="29">
        <f ca="1">'Census Tract'!AB303</f>
        <v>0</v>
      </c>
      <c r="M309" s="105">
        <f ca="1">'Census Tract'!AC303</f>
        <v>0</v>
      </c>
      <c r="N309" s="29">
        <f ca="1">'Census Tract'!AD303</f>
        <v>0</v>
      </c>
      <c r="O309" s="29">
        <f ca="1">'Census Tract'!AE303</f>
        <v>0</v>
      </c>
      <c r="P309" s="29">
        <f ca="1">'Census Tract'!AF303</f>
        <v>0</v>
      </c>
      <c r="Q309" s="105">
        <f ca="1">'Census Tract'!AG303</f>
        <v>0</v>
      </c>
    </row>
    <row r="310" spans="1:17" ht="15.75" x14ac:dyDescent="0.25">
      <c r="A310" s="80" t="s">
        <v>268</v>
      </c>
      <c r="B310" s="4" t="str">
        <f>'Census Tract'!A304</f>
        <v>Lane</v>
      </c>
      <c r="C310" s="4" t="str">
        <f>'Census Tract'!B304</f>
        <v>Creswell</v>
      </c>
      <c r="D310" s="4">
        <f>'Census Tract'!C304</f>
        <v>41039001101</v>
      </c>
      <c r="E310" s="171">
        <f>'Census Tract'!D304</f>
        <v>0</v>
      </c>
      <c r="F310" s="29">
        <f ca="1">'Census Tract'!V304</f>
        <v>0</v>
      </c>
      <c r="G310" s="29">
        <f ca="1">'Census Tract'!W304</f>
        <v>0</v>
      </c>
      <c r="H310" s="29">
        <f ca="1">'Census Tract'!X304</f>
        <v>0</v>
      </c>
      <c r="I310" s="105">
        <f ca="1">'Census Tract'!Y304</f>
        <v>0</v>
      </c>
      <c r="J310" s="29">
        <f ca="1">'Census Tract'!Z304</f>
        <v>0</v>
      </c>
      <c r="K310" s="29">
        <f ca="1">'Census Tract'!AA304</f>
        <v>0</v>
      </c>
      <c r="L310" s="29">
        <f ca="1">'Census Tract'!AB304</f>
        <v>0</v>
      </c>
      <c r="M310" s="105">
        <f ca="1">'Census Tract'!AC304</f>
        <v>0</v>
      </c>
      <c r="N310" s="29">
        <f ca="1">'Census Tract'!AD304</f>
        <v>0</v>
      </c>
      <c r="O310" s="29">
        <f ca="1">'Census Tract'!AE304</f>
        <v>0</v>
      </c>
      <c r="P310" s="29">
        <f ca="1">'Census Tract'!AF304</f>
        <v>0</v>
      </c>
      <c r="Q310" s="105">
        <f ca="1">'Census Tract'!AG304</f>
        <v>0</v>
      </c>
    </row>
    <row r="311" spans="1:17" ht="15.75" x14ac:dyDescent="0.25">
      <c r="A311" s="80" t="s">
        <v>268</v>
      </c>
      <c r="B311" s="4" t="str">
        <f>'Census Tract'!A305</f>
        <v>Lane</v>
      </c>
      <c r="C311" s="4" t="str">
        <f>'Census Tract'!B305</f>
        <v>Eugene</v>
      </c>
      <c r="D311" s="4">
        <f>'Census Tract'!C305</f>
        <v>41039004800</v>
      </c>
      <c r="E311" s="171">
        <f>'Census Tract'!D305</f>
        <v>1</v>
      </c>
      <c r="F311" s="29">
        <f ca="1">'Census Tract'!V305</f>
        <v>0.14723167362929723</v>
      </c>
      <c r="G311" s="29">
        <f ca="1">'Census Tract'!W305</f>
        <v>0.73167815904109368</v>
      </c>
      <c r="H311" s="29">
        <f ca="1">'Census Tract'!X305</f>
        <v>3.3667323907587328</v>
      </c>
      <c r="I311" s="105">
        <f ca="1">'Census Tract'!Y305</f>
        <v>7.3123070970564363</v>
      </c>
      <c r="J311" s="29">
        <f ca="1">'Census Tract'!Z305</f>
        <v>0.16659488204305917</v>
      </c>
      <c r="K311" s="29">
        <f ca="1">'Census Tract'!AA305</f>
        <v>0.79275601355013237</v>
      </c>
      <c r="L311" s="29">
        <f ca="1">'Census Tract'!AB305</f>
        <v>3.6155940458449987</v>
      </c>
      <c r="M311" s="105">
        <f ca="1">'Census Tract'!AC305</f>
        <v>7.8422870597739163</v>
      </c>
      <c r="N311" s="29">
        <f ca="1">'Census Tract'!AD305</f>
        <v>6.9359009838593388E-2</v>
      </c>
      <c r="O311" s="29">
        <f ca="1">'Census Tract'!AE305</f>
        <v>0.32946468217573166</v>
      </c>
      <c r="P311" s="29">
        <f ca="1">'Census Tract'!AF305</f>
        <v>1.4455975705691202</v>
      </c>
      <c r="Q311" s="105">
        <f ca="1">'Census Tract'!AG305</f>
        <v>3.1055822383709408</v>
      </c>
    </row>
    <row r="312" spans="1:17" ht="15.75" x14ac:dyDescent="0.25">
      <c r="A312" s="80" t="s">
        <v>268</v>
      </c>
      <c r="B312" s="4" t="str">
        <f>'Census Tract'!A306</f>
        <v>Lane</v>
      </c>
      <c r="C312" s="4" t="str">
        <f>'Census Tract'!B306</f>
        <v>Veneta</v>
      </c>
      <c r="D312" s="4">
        <f>'Census Tract'!C306</f>
        <v>41039000903</v>
      </c>
      <c r="E312" s="171">
        <f>'Census Tract'!D306</f>
        <v>0</v>
      </c>
      <c r="F312" s="29">
        <f ca="1">'Census Tract'!V306</f>
        <v>0</v>
      </c>
      <c r="G312" s="29">
        <f ca="1">'Census Tract'!W306</f>
        <v>0</v>
      </c>
      <c r="H312" s="29">
        <f ca="1">'Census Tract'!X306</f>
        <v>0</v>
      </c>
      <c r="I312" s="105">
        <f ca="1">'Census Tract'!Y306</f>
        <v>0</v>
      </c>
      <c r="J312" s="29">
        <f ca="1">'Census Tract'!Z306</f>
        <v>0</v>
      </c>
      <c r="K312" s="29">
        <f ca="1">'Census Tract'!AA306</f>
        <v>0</v>
      </c>
      <c r="L312" s="29">
        <f ca="1">'Census Tract'!AB306</f>
        <v>0</v>
      </c>
      <c r="M312" s="105">
        <f ca="1">'Census Tract'!AC306</f>
        <v>0</v>
      </c>
      <c r="N312" s="29">
        <f ca="1">'Census Tract'!AD306</f>
        <v>0</v>
      </c>
      <c r="O312" s="29">
        <f ca="1">'Census Tract'!AE306</f>
        <v>0</v>
      </c>
      <c r="P312" s="29">
        <f ca="1">'Census Tract'!AF306</f>
        <v>0</v>
      </c>
      <c r="Q312" s="105">
        <f ca="1">'Census Tract'!AG306</f>
        <v>0</v>
      </c>
    </row>
    <row r="313" spans="1:17" ht="15.75" x14ac:dyDescent="0.25">
      <c r="A313" s="80" t="s">
        <v>268</v>
      </c>
      <c r="B313" s="4" t="str">
        <f>'Census Tract'!A307</f>
        <v>Lane</v>
      </c>
      <c r="C313" s="4" t="str">
        <f>'Census Tract'!B307</f>
        <v>Eugene</v>
      </c>
      <c r="D313" s="4">
        <f>'Census Tract'!C307</f>
        <v>41039004200</v>
      </c>
      <c r="E313" s="171">
        <f>'Census Tract'!D307</f>
        <v>1</v>
      </c>
      <c r="F313" s="29">
        <f ca="1">'Census Tract'!V307</f>
        <v>0.50279115756399495</v>
      </c>
      <c r="G313" s="29">
        <f ca="1">'Census Tract'!W307</f>
        <v>2.498656026113121</v>
      </c>
      <c r="H313" s="29">
        <f ca="1">'Census Tract'!X307</f>
        <v>11.497276599733901</v>
      </c>
      <c r="I313" s="105">
        <f ca="1">'Census Tract'!Y307</f>
        <v>24.971280018519252</v>
      </c>
      <c r="J313" s="29">
        <f ca="1">'Census Tract'!Z307</f>
        <v>0.1076970679472638</v>
      </c>
      <c r="K313" s="29">
        <f ca="1">'Census Tract'!AA307</f>
        <v>0.51248572110902746</v>
      </c>
      <c r="L313" s="29">
        <f ca="1">'Census Tract'!AB307</f>
        <v>2.3373399761731424</v>
      </c>
      <c r="M313" s="105">
        <f ca="1">'Census Tract'!AC307</f>
        <v>5.0697315066384832</v>
      </c>
      <c r="N313" s="29">
        <f ca="1">'Census Tract'!AD307</f>
        <v>4.4837883995807543E-2</v>
      </c>
      <c r="O313" s="29">
        <f ca="1">'Census Tract'!AE307</f>
        <v>0.2129860163011037</v>
      </c>
      <c r="P313" s="29">
        <f ca="1">'Census Tract'!AF307</f>
        <v>0.93452222464878698</v>
      </c>
      <c r="Q313" s="105">
        <f ca="1">'Census Tract'!AG307</f>
        <v>2.0076373129830216</v>
      </c>
    </row>
    <row r="314" spans="1:17" ht="15.75" x14ac:dyDescent="0.25">
      <c r="A314" s="80" t="s">
        <v>268</v>
      </c>
      <c r="B314" s="4" t="str">
        <f>'Census Tract'!A308</f>
        <v>Lane</v>
      </c>
      <c r="C314" s="4" t="str">
        <f>'Census Tract'!B308</f>
        <v>Springfield</v>
      </c>
      <c r="D314" s="4">
        <f>'Census Tract'!C308</f>
        <v>41039001904</v>
      </c>
      <c r="E314" s="171">
        <f>'Census Tract'!D308</f>
        <v>1</v>
      </c>
      <c r="F314" s="29">
        <f ca="1">'Census Tract'!V308</f>
        <v>8.5384354944881558E-2</v>
      </c>
      <c r="G314" s="29">
        <f ca="1">'Census Tract'!W308</f>
        <v>0.42432355821940959</v>
      </c>
      <c r="H314" s="29">
        <f ca="1">'Census Tract'!X308</f>
        <v>1.9524757572257272</v>
      </c>
      <c r="I314" s="105">
        <f ca="1">'Census Tract'!Y308</f>
        <v>4.2406406804357886</v>
      </c>
      <c r="J314" s="29">
        <f ca="1">'Census Tract'!Z308</f>
        <v>0.25578837687183542</v>
      </c>
      <c r="K314" s="29">
        <f ca="1">'Census Tract'!AA308</f>
        <v>1.2171908973107826</v>
      </c>
      <c r="L314" s="29">
        <f ca="1">'Census Tract'!AB308</f>
        <v>5.5513526050285797</v>
      </c>
      <c r="M314" s="105">
        <f ca="1">'Census Tract'!AC308</f>
        <v>12.040981411806484</v>
      </c>
      <c r="N314" s="29">
        <f ca="1">'Census Tract'!AD308</f>
        <v>0.10649323875067157</v>
      </c>
      <c r="O314" s="29">
        <f ca="1">'Census Tract'!AE308</f>
        <v>0.50585729439481675</v>
      </c>
      <c r="P314" s="29">
        <f ca="1">'Census Tract'!AF308</f>
        <v>2.2195583180650864</v>
      </c>
      <c r="Q314" s="105">
        <f ca="1">'Census Tract'!AG308</f>
        <v>4.7682847771373105</v>
      </c>
    </row>
    <row r="315" spans="1:17" ht="15.75" x14ac:dyDescent="0.25">
      <c r="A315" s="80" t="s">
        <v>268</v>
      </c>
      <c r="B315" s="4" t="str">
        <f>'Census Tract'!A309</f>
        <v>Lane</v>
      </c>
      <c r="C315" s="4" t="str">
        <f>'Census Tract'!B309</f>
        <v>Undefined</v>
      </c>
      <c r="D315" s="4">
        <f>'Census Tract'!C309</f>
        <v>41039000800</v>
      </c>
      <c r="E315" s="171">
        <f>'Census Tract'!D309</f>
        <v>0</v>
      </c>
      <c r="F315" s="29">
        <f ca="1">'Census Tract'!V309</f>
        <v>0</v>
      </c>
      <c r="G315" s="29">
        <f ca="1">'Census Tract'!W309</f>
        <v>0</v>
      </c>
      <c r="H315" s="29">
        <f ca="1">'Census Tract'!X309</f>
        <v>0</v>
      </c>
      <c r="I315" s="105">
        <f ca="1">'Census Tract'!Y309</f>
        <v>0</v>
      </c>
      <c r="J315" s="29">
        <f ca="1">'Census Tract'!Z309</f>
        <v>0</v>
      </c>
      <c r="K315" s="29">
        <f ca="1">'Census Tract'!AA309</f>
        <v>0</v>
      </c>
      <c r="L315" s="29">
        <f ca="1">'Census Tract'!AB309</f>
        <v>0</v>
      </c>
      <c r="M315" s="105">
        <f ca="1">'Census Tract'!AC309</f>
        <v>0</v>
      </c>
      <c r="N315" s="29">
        <f ca="1">'Census Tract'!AD309</f>
        <v>0</v>
      </c>
      <c r="O315" s="29">
        <f ca="1">'Census Tract'!AE309</f>
        <v>0</v>
      </c>
      <c r="P315" s="29">
        <f ca="1">'Census Tract'!AF309</f>
        <v>0</v>
      </c>
      <c r="Q315" s="105">
        <f ca="1">'Census Tract'!AG309</f>
        <v>0</v>
      </c>
    </row>
    <row r="316" spans="1:17" ht="15.75" x14ac:dyDescent="0.25">
      <c r="A316" s="80" t="s">
        <v>268</v>
      </c>
      <c r="B316" s="4" t="str">
        <f>'Census Tract'!A310</f>
        <v>Lane</v>
      </c>
      <c r="C316" s="4" t="str">
        <f>'Census Tract'!B310</f>
        <v>Cottage Grove</v>
      </c>
      <c r="D316" s="4">
        <f>'Census Tract'!C310</f>
        <v>41039001301</v>
      </c>
      <c r="E316" s="171">
        <f>'Census Tract'!D310</f>
        <v>0</v>
      </c>
      <c r="F316" s="29">
        <f ca="1">'Census Tract'!V310</f>
        <v>0.49169894793712121</v>
      </c>
      <c r="G316" s="29">
        <f ca="1">'Census Tract'!W310</f>
        <v>2.4803140283162826</v>
      </c>
      <c r="H316" s="29">
        <f ca="1">'Census Tract'!X310</f>
        <v>11.492683653555943</v>
      </c>
      <c r="I316" s="105">
        <f ca="1">'Census Tract'!Y310</f>
        <v>25.000230940256813</v>
      </c>
      <c r="J316" s="29">
        <f ca="1">'Census Tract'!Z310</f>
        <v>0.24258567292786959</v>
      </c>
      <c r="K316" s="29">
        <f ca="1">'Census Tract'!AA310</f>
        <v>1.2679446827170633</v>
      </c>
      <c r="L316" s="29">
        <f ca="1">'Census Tract'!AB310</f>
        <v>5.9155203240959224</v>
      </c>
      <c r="M316" s="105">
        <f ca="1">'Census Tract'!AC310</f>
        <v>12.881003711172873</v>
      </c>
      <c r="N316" s="29">
        <f ca="1">'Census Tract'!AD310</f>
        <v>0.16567504998537352</v>
      </c>
      <c r="O316" s="29">
        <f ca="1">'Census Tract'!AE310</f>
        <v>0.85826815067313955</v>
      </c>
      <c r="P316" s="29">
        <f ca="1">'Census Tract'!AF310</f>
        <v>3.9548744630625521</v>
      </c>
      <c r="Q316" s="105">
        <f ca="1">'Census Tract'!AG310</f>
        <v>8.5955844986585603</v>
      </c>
    </row>
    <row r="317" spans="1:17" ht="15.75" x14ac:dyDescent="0.25">
      <c r="A317" s="80" t="s">
        <v>268</v>
      </c>
      <c r="B317" s="4" t="str">
        <f>'Census Tract'!A311</f>
        <v>Lane</v>
      </c>
      <c r="C317" s="4" t="str">
        <f>'Census Tract'!B311</f>
        <v>Eugene</v>
      </c>
      <c r="D317" s="4">
        <f>'Census Tract'!C311</f>
        <v>41039003600</v>
      </c>
      <c r="E317" s="171">
        <f>'Census Tract'!D311</f>
        <v>1</v>
      </c>
      <c r="F317" s="29">
        <f ca="1">'Census Tract'!V311</f>
        <v>0</v>
      </c>
      <c r="G317" s="29">
        <f ca="1">'Census Tract'!W311</f>
        <v>0</v>
      </c>
      <c r="H317" s="29">
        <f ca="1">'Census Tract'!X311</f>
        <v>0</v>
      </c>
      <c r="I317" s="105">
        <f ca="1">'Census Tract'!Y311</f>
        <v>0</v>
      </c>
      <c r="J317" s="29">
        <f ca="1">'Census Tract'!Z311</f>
        <v>0</v>
      </c>
      <c r="K317" s="29">
        <f ca="1">'Census Tract'!AA311</f>
        <v>0</v>
      </c>
      <c r="L317" s="29">
        <f ca="1">'Census Tract'!AB311</f>
        <v>0</v>
      </c>
      <c r="M317" s="105">
        <f ca="1">'Census Tract'!AC311</f>
        <v>0</v>
      </c>
      <c r="N317" s="29">
        <f ca="1">'Census Tract'!AD311</f>
        <v>0</v>
      </c>
      <c r="O317" s="29">
        <f ca="1">'Census Tract'!AE311</f>
        <v>0</v>
      </c>
      <c r="P317" s="29">
        <f ca="1">'Census Tract'!AF311</f>
        <v>0</v>
      </c>
      <c r="Q317" s="105">
        <f ca="1">'Census Tract'!AG311</f>
        <v>0</v>
      </c>
    </row>
    <row r="318" spans="1:17" ht="15.75" x14ac:dyDescent="0.25">
      <c r="A318" s="80" t="s">
        <v>268</v>
      </c>
      <c r="B318" s="4" t="str">
        <f>'Census Tract'!A312</f>
        <v>Lane</v>
      </c>
      <c r="C318" s="4" t="str">
        <f>'Census Tract'!B312</f>
        <v>Eugene</v>
      </c>
      <c r="D318" s="4">
        <f>'Census Tract'!C312</f>
        <v>41039002403</v>
      </c>
      <c r="E318" s="171">
        <f>'Census Tract'!D312</f>
        <v>1</v>
      </c>
      <c r="F318" s="29">
        <f ca="1">'Census Tract'!V312</f>
        <v>0</v>
      </c>
      <c r="G318" s="29">
        <f ca="1">'Census Tract'!W312</f>
        <v>0</v>
      </c>
      <c r="H318" s="29">
        <f ca="1">'Census Tract'!X312</f>
        <v>0</v>
      </c>
      <c r="I318" s="105">
        <f ca="1">'Census Tract'!Y312</f>
        <v>0</v>
      </c>
      <c r="J318" s="29">
        <f ca="1">'Census Tract'!Z312</f>
        <v>0</v>
      </c>
      <c r="K318" s="29">
        <f ca="1">'Census Tract'!AA312</f>
        <v>0</v>
      </c>
      <c r="L318" s="29">
        <f ca="1">'Census Tract'!AB312</f>
        <v>0</v>
      </c>
      <c r="M318" s="105">
        <f ca="1">'Census Tract'!AC312</f>
        <v>0</v>
      </c>
      <c r="N318" s="29">
        <f ca="1">'Census Tract'!AD312</f>
        <v>0</v>
      </c>
      <c r="O318" s="29">
        <f ca="1">'Census Tract'!AE312</f>
        <v>0</v>
      </c>
      <c r="P318" s="29">
        <f ca="1">'Census Tract'!AF312</f>
        <v>0</v>
      </c>
      <c r="Q318" s="105">
        <f ca="1">'Census Tract'!AG312</f>
        <v>0</v>
      </c>
    </row>
    <row r="319" spans="1:17" ht="15.75" x14ac:dyDescent="0.25">
      <c r="A319" s="80" t="s">
        <v>268</v>
      </c>
      <c r="B319" s="4" t="str">
        <f>'Census Tract'!A313</f>
        <v>Lane</v>
      </c>
      <c r="C319" s="4" t="str">
        <f>'Census Tract'!B313</f>
        <v>Eugene</v>
      </c>
      <c r="D319" s="4">
        <f>'Census Tract'!C313</f>
        <v>41039003800</v>
      </c>
      <c r="E319" s="171">
        <f>'Census Tract'!D313</f>
        <v>1</v>
      </c>
      <c r="F319" s="29">
        <f ca="1">'Census Tract'!V313</f>
        <v>1.3382307478091482</v>
      </c>
      <c r="G319" s="29">
        <f ca="1">'Census Tract'!W313</f>
        <v>6.6504318384270817</v>
      </c>
      <c r="H319" s="29">
        <f ca="1">'Census Tract'!X313</f>
        <v>30.601192623146318</v>
      </c>
      <c r="I319" s="105">
        <f ca="1">'Census Tract'!Y313</f>
        <v>66.463648435745085</v>
      </c>
      <c r="J319" s="29">
        <f ca="1">'Census Tract'!Z313</f>
        <v>0.27742814882396472</v>
      </c>
      <c r="K319" s="29">
        <f ca="1">'Census Tract'!AA313</f>
        <v>1.3201656053961726</v>
      </c>
      <c r="L319" s="29">
        <f ca="1">'Census Tract'!AB313</f>
        <v>6.0209986689655253</v>
      </c>
      <c r="M319" s="105">
        <f ca="1">'Census Tract'!AC313</f>
        <v>13.059651982447292</v>
      </c>
      <c r="N319" s="29">
        <f ca="1">'Census Tract'!AD313</f>
        <v>0.11550259808588043</v>
      </c>
      <c r="O319" s="29">
        <f ca="1">'Census Tract'!AE313</f>
        <v>0.54865297035514349</v>
      </c>
      <c r="P319" s="29">
        <f ca="1">'Census Tract'!AF313</f>
        <v>2.4073336049048244</v>
      </c>
      <c r="Q319" s="105">
        <f ca="1">'Census Tract'!AG313</f>
        <v>5.1716830724076317</v>
      </c>
    </row>
    <row r="320" spans="1:17" ht="15.75" x14ac:dyDescent="0.25">
      <c r="A320" s="80" t="s">
        <v>268</v>
      </c>
      <c r="B320" s="4" t="str">
        <f>'Census Tract'!A314</f>
        <v>Lane</v>
      </c>
      <c r="C320" s="4" t="str">
        <f>'Census Tract'!B314</f>
        <v>Eugene</v>
      </c>
      <c r="D320" s="4">
        <f>'Census Tract'!C314</f>
        <v>41039002503</v>
      </c>
      <c r="E320" s="171">
        <f>'Census Tract'!D314</f>
        <v>1</v>
      </c>
      <c r="F320" s="29">
        <f ca="1">'Census Tract'!V314</f>
        <v>0</v>
      </c>
      <c r="G320" s="29">
        <f ca="1">'Census Tract'!W314</f>
        <v>0</v>
      </c>
      <c r="H320" s="29">
        <f ca="1">'Census Tract'!X314</f>
        <v>0</v>
      </c>
      <c r="I320" s="105">
        <f ca="1">'Census Tract'!Y314</f>
        <v>0</v>
      </c>
      <c r="J320" s="29">
        <f ca="1">'Census Tract'!Z314</f>
        <v>0</v>
      </c>
      <c r="K320" s="29">
        <f ca="1">'Census Tract'!AA314</f>
        <v>0</v>
      </c>
      <c r="L320" s="29">
        <f ca="1">'Census Tract'!AB314</f>
        <v>0</v>
      </c>
      <c r="M320" s="105">
        <f ca="1">'Census Tract'!AC314</f>
        <v>0</v>
      </c>
      <c r="N320" s="29">
        <f ca="1">'Census Tract'!AD314</f>
        <v>0</v>
      </c>
      <c r="O320" s="29">
        <f ca="1">'Census Tract'!AE314</f>
        <v>0</v>
      </c>
      <c r="P320" s="29">
        <f ca="1">'Census Tract'!AF314</f>
        <v>0</v>
      </c>
      <c r="Q320" s="105">
        <f ca="1">'Census Tract'!AG314</f>
        <v>0</v>
      </c>
    </row>
    <row r="321" spans="1:17" ht="15.75" x14ac:dyDescent="0.25">
      <c r="A321" s="80" t="s">
        <v>268</v>
      </c>
      <c r="B321" s="4" t="str">
        <f>'Census Tract'!A315</f>
        <v>Lane</v>
      </c>
      <c r="C321" s="4" t="str">
        <f>'Census Tract'!B315</f>
        <v>Undefined</v>
      </c>
      <c r="D321" s="4">
        <f>'Census Tract'!C315</f>
        <v>41039000500</v>
      </c>
      <c r="E321" s="171">
        <f>'Census Tract'!D315</f>
        <v>0</v>
      </c>
      <c r="F321" s="29">
        <f ca="1">'Census Tract'!V315</f>
        <v>0.1071750050581694</v>
      </c>
      <c r="G321" s="29">
        <f ca="1">'Census Tract'!W315</f>
        <v>0.54063094835956482</v>
      </c>
      <c r="H321" s="29">
        <f ca="1">'Census Tract'!X315</f>
        <v>2.5050458901110222</v>
      </c>
      <c r="I321" s="105">
        <f ca="1">'Census Tract'!Y315</f>
        <v>5.4492690877591059</v>
      </c>
      <c r="J321" s="29">
        <f ca="1">'Census Tract'!Z315</f>
        <v>0.1564290883706968</v>
      </c>
      <c r="K321" s="29">
        <f ca="1">'Census Tract'!AA315</f>
        <v>0.81762219684291892</v>
      </c>
      <c r="L321" s="29">
        <f ca="1">'Census Tract'!AB315</f>
        <v>3.8145676138582214</v>
      </c>
      <c r="M321" s="105">
        <f ca="1">'Census Tract'!AC315</f>
        <v>8.306194028356586</v>
      </c>
      <c r="N321" s="29">
        <f ca="1">'Census Tract'!AD315</f>
        <v>0.10683399692234746</v>
      </c>
      <c r="O321" s="29">
        <f ca="1">'Census Tract'!AE315</f>
        <v>0.55344614035521955</v>
      </c>
      <c r="P321" s="29">
        <f ca="1">'Census Tract'!AF315</f>
        <v>2.5502635807407135</v>
      </c>
      <c r="Q321" s="105">
        <f ca="1">'Census Tract'!AG315</f>
        <v>5.5427817764747154</v>
      </c>
    </row>
    <row r="322" spans="1:17" ht="15.75" x14ac:dyDescent="0.25">
      <c r="A322" s="80" t="s">
        <v>268</v>
      </c>
      <c r="B322" s="4" t="str">
        <f>'Census Tract'!A316</f>
        <v>Lane</v>
      </c>
      <c r="C322" s="4" t="str">
        <f>'Census Tract'!B316</f>
        <v>Springfield</v>
      </c>
      <c r="D322" s="4">
        <f>'Census Tract'!C316</f>
        <v>41039003202</v>
      </c>
      <c r="E322" s="171">
        <f>'Census Tract'!D316</f>
        <v>1</v>
      </c>
      <c r="F322" s="29">
        <f ca="1">'Census Tract'!V316</f>
        <v>7.3115048809106797E-2</v>
      </c>
      <c r="G322" s="29">
        <f ca="1">'Census Tract'!W316</f>
        <v>0.3633503782993186</v>
      </c>
      <c r="H322" s="29">
        <f ca="1">'Census Tract'!X316</f>
        <v>1.671914724662499</v>
      </c>
      <c r="I322" s="105">
        <f ca="1">'Census Tract'!Y316</f>
        <v>3.631281755681087</v>
      </c>
      <c r="J322" s="29">
        <f ca="1">'Census Tract'!Z316</f>
        <v>0.18484755925485519</v>
      </c>
      <c r="K322" s="29">
        <f ca="1">'Census Tract'!AA316</f>
        <v>0.87961294123954792</v>
      </c>
      <c r="L322" s="29">
        <f ca="1">'Census Tract'!AB316</f>
        <v>4.01173029107877</v>
      </c>
      <c r="M322" s="105">
        <f ca="1">'Census Tract'!AC316</f>
        <v>8.7015135410970359</v>
      </c>
      <c r="N322" s="29">
        <f ca="1">'Census Tract'!AD316</f>
        <v>7.6958208582204313E-2</v>
      </c>
      <c r="O322" s="29">
        <f ca="1">'Census Tract'!AE316</f>
        <v>0.36556190450748538</v>
      </c>
      <c r="P322" s="29">
        <f ca="1">'Census Tract'!AF316</f>
        <v>1.6039819429469864</v>
      </c>
      <c r="Q322" s="105">
        <f ca="1">'Census Tract'!AG316</f>
        <v>3.4458399309033005</v>
      </c>
    </row>
    <row r="323" spans="1:17" ht="15.75" x14ac:dyDescent="0.25">
      <c r="A323" s="80" t="s">
        <v>268</v>
      </c>
      <c r="B323" s="4" t="str">
        <f>'Census Tract'!A317</f>
        <v>Lane</v>
      </c>
      <c r="C323" s="4" t="str">
        <f>'Census Tract'!B317</f>
        <v>Eugene</v>
      </c>
      <c r="D323" s="4">
        <f>'Census Tract'!C317</f>
        <v>41039002401</v>
      </c>
      <c r="E323" s="171">
        <f>'Census Tract'!D317</f>
        <v>1</v>
      </c>
      <c r="F323" s="29">
        <f ca="1">'Census Tract'!V317</f>
        <v>0</v>
      </c>
      <c r="G323" s="29">
        <f ca="1">'Census Tract'!W317</f>
        <v>0</v>
      </c>
      <c r="H323" s="29">
        <f ca="1">'Census Tract'!X317</f>
        <v>0</v>
      </c>
      <c r="I323" s="105">
        <f ca="1">'Census Tract'!Y317</f>
        <v>0</v>
      </c>
      <c r="J323" s="29">
        <f ca="1">'Census Tract'!Z317</f>
        <v>0</v>
      </c>
      <c r="K323" s="29">
        <f ca="1">'Census Tract'!AA317</f>
        <v>0</v>
      </c>
      <c r="L323" s="29">
        <f ca="1">'Census Tract'!AB317</f>
        <v>0</v>
      </c>
      <c r="M323" s="105">
        <f ca="1">'Census Tract'!AC317</f>
        <v>0</v>
      </c>
      <c r="N323" s="29">
        <f ca="1">'Census Tract'!AD317</f>
        <v>0</v>
      </c>
      <c r="O323" s="29">
        <f ca="1">'Census Tract'!AE317</f>
        <v>0</v>
      </c>
      <c r="P323" s="29">
        <f ca="1">'Census Tract'!AF317</f>
        <v>0</v>
      </c>
      <c r="Q323" s="105">
        <f ca="1">'Census Tract'!AG317</f>
        <v>0</v>
      </c>
    </row>
    <row r="324" spans="1:17" ht="15.75" x14ac:dyDescent="0.25">
      <c r="A324" s="80" t="s">
        <v>268</v>
      </c>
      <c r="B324" s="4" t="str">
        <f>'Census Tract'!A318</f>
        <v>Lane</v>
      </c>
      <c r="C324" s="4" t="str">
        <f>'Census Tract'!B318</f>
        <v>Springfield</v>
      </c>
      <c r="D324" s="4">
        <f>'Census Tract'!C318</f>
        <v>41039003500</v>
      </c>
      <c r="E324" s="171">
        <f>'Census Tract'!D318</f>
        <v>1</v>
      </c>
      <c r="F324" s="29">
        <f ca="1">'Census Tract'!V318</f>
        <v>0</v>
      </c>
      <c r="G324" s="29">
        <f ca="1">'Census Tract'!W318</f>
        <v>0</v>
      </c>
      <c r="H324" s="29">
        <f ca="1">'Census Tract'!X318</f>
        <v>0</v>
      </c>
      <c r="I324" s="105">
        <f ca="1">'Census Tract'!Y318</f>
        <v>0</v>
      </c>
      <c r="J324" s="29">
        <f ca="1">'Census Tract'!Z318</f>
        <v>0</v>
      </c>
      <c r="K324" s="29">
        <f ca="1">'Census Tract'!AA318</f>
        <v>0</v>
      </c>
      <c r="L324" s="29">
        <f ca="1">'Census Tract'!AB318</f>
        <v>0</v>
      </c>
      <c r="M324" s="105">
        <f ca="1">'Census Tract'!AC318</f>
        <v>0</v>
      </c>
      <c r="N324" s="29">
        <f ca="1">'Census Tract'!AD318</f>
        <v>0</v>
      </c>
      <c r="O324" s="29">
        <f ca="1">'Census Tract'!AE318</f>
        <v>0</v>
      </c>
      <c r="P324" s="29">
        <f ca="1">'Census Tract'!AF318</f>
        <v>0</v>
      </c>
      <c r="Q324" s="105">
        <f ca="1">'Census Tract'!AG318</f>
        <v>0</v>
      </c>
    </row>
    <row r="325" spans="1:17" ht="15.75" x14ac:dyDescent="0.25">
      <c r="A325" s="80" t="s">
        <v>268</v>
      </c>
      <c r="B325" s="4" t="str">
        <f>'Census Tract'!A319</f>
        <v>Lane</v>
      </c>
      <c r="C325" s="4" t="str">
        <f>'Census Tract'!B319</f>
        <v>Eugene</v>
      </c>
      <c r="D325" s="4">
        <f>'Census Tract'!C319</f>
        <v>41039004401</v>
      </c>
      <c r="E325" s="171">
        <f>'Census Tract'!D319</f>
        <v>1</v>
      </c>
      <c r="F325" s="29">
        <f ca="1">'Census Tract'!V319</f>
        <v>0.20632465828323276</v>
      </c>
      <c r="G325" s="29">
        <f ca="1">'Census Tract'!W319</f>
        <v>1.0253449031460224</v>
      </c>
      <c r="H325" s="29">
        <f ca="1">'Census Tract'!X319</f>
        <v>4.7180059353489696</v>
      </c>
      <c r="I325" s="105">
        <f ca="1">'Census Tract'!Y319</f>
        <v>10.247178653017862</v>
      </c>
      <c r="J325" s="29">
        <f ca="1">'Census Tract'!Z319</f>
        <v>0.225680868068873</v>
      </c>
      <c r="K325" s="29">
        <f ca="1">'Census Tract'!AA319</f>
        <v>1.0739217382354571</v>
      </c>
      <c r="L325" s="29">
        <f ca="1">'Census Tract'!AB319</f>
        <v>4.8979319943336996</v>
      </c>
      <c r="M325" s="105">
        <f ca="1">'Census Tract'!AC319</f>
        <v>10.623700617871442</v>
      </c>
      <c r="N325" s="29">
        <f ca="1">'Census Tract'!AD319</f>
        <v>9.3958477936467999E-2</v>
      </c>
      <c r="O325" s="29">
        <f ca="1">'Census Tract'!AE319</f>
        <v>0.44631548436305812</v>
      </c>
      <c r="P325" s="29">
        <f ca="1">'Census Tract'!AF319</f>
        <v>1.9583057450706676</v>
      </c>
      <c r="Q325" s="105">
        <f ca="1">'Census Tract'!AG319</f>
        <v>4.2070349750220792</v>
      </c>
    </row>
    <row r="326" spans="1:17" ht="15.75" x14ac:dyDescent="0.25">
      <c r="A326" s="80" t="s">
        <v>268</v>
      </c>
      <c r="B326" s="4" t="str">
        <f>'Census Tract'!A320</f>
        <v>Lane</v>
      </c>
      <c r="C326" s="4" t="str">
        <f>'Census Tract'!B320</f>
        <v>Eugene</v>
      </c>
      <c r="D326" s="4">
        <f>'Census Tract'!C320</f>
        <v>41039004600</v>
      </c>
      <c r="E326" s="171">
        <f>'Census Tract'!D320</f>
        <v>1</v>
      </c>
      <c r="F326" s="29">
        <f ca="1">'Census Tract'!V320</f>
        <v>0</v>
      </c>
      <c r="G326" s="29">
        <f ca="1">'Census Tract'!W320</f>
        <v>0</v>
      </c>
      <c r="H326" s="29">
        <f ca="1">'Census Tract'!X320</f>
        <v>0</v>
      </c>
      <c r="I326" s="105">
        <f ca="1">'Census Tract'!Y320</f>
        <v>0</v>
      </c>
      <c r="J326" s="29">
        <f ca="1">'Census Tract'!Z320</f>
        <v>0</v>
      </c>
      <c r="K326" s="29">
        <f ca="1">'Census Tract'!AA320</f>
        <v>0</v>
      </c>
      <c r="L326" s="29">
        <f ca="1">'Census Tract'!AB320</f>
        <v>0</v>
      </c>
      <c r="M326" s="105">
        <f ca="1">'Census Tract'!AC320</f>
        <v>0</v>
      </c>
      <c r="N326" s="29">
        <f ca="1">'Census Tract'!AD320</f>
        <v>0</v>
      </c>
      <c r="O326" s="29">
        <f ca="1">'Census Tract'!AE320</f>
        <v>0</v>
      </c>
      <c r="P326" s="29">
        <f ca="1">'Census Tract'!AF320</f>
        <v>0</v>
      </c>
      <c r="Q326" s="105">
        <f ca="1">'Census Tract'!AG320</f>
        <v>0</v>
      </c>
    </row>
    <row r="327" spans="1:17" ht="15.75" x14ac:dyDescent="0.25">
      <c r="A327" s="80" t="s">
        <v>268</v>
      </c>
      <c r="B327" s="4" t="str">
        <f>'Census Tract'!A321</f>
        <v>Lane</v>
      </c>
      <c r="C327" s="4" t="str">
        <f>'Census Tract'!B321</f>
        <v>Eugene</v>
      </c>
      <c r="D327" s="4">
        <f>'Census Tract'!C321</f>
        <v>41039003700</v>
      </c>
      <c r="E327" s="171">
        <f>'Census Tract'!D321</f>
        <v>1</v>
      </c>
      <c r="F327" s="29">
        <f ca="1">'Census Tract'!V321</f>
        <v>0.24814045674597551</v>
      </c>
      <c r="G327" s="29">
        <f ca="1">'Census Tract'!W321</f>
        <v>1.2331514551185778</v>
      </c>
      <c r="H327" s="29">
        <f ca="1">'Census Tract'!X321</f>
        <v>5.674203740207318</v>
      </c>
      <c r="I327" s="105">
        <f ca="1">'Census Tract'!Y321</f>
        <v>12.323973355753282</v>
      </c>
      <c r="J327" s="29">
        <f ca="1">'Census Tract'!Z321</f>
        <v>6.2598528719492841E-2</v>
      </c>
      <c r="K327" s="29">
        <f ca="1">'Census Tract'!AA321</f>
        <v>0.29788045991078005</v>
      </c>
      <c r="L327" s="29">
        <f ca="1">'Census Tract'!AB321</f>
        <v>1.3585703530697701</v>
      </c>
      <c r="M327" s="105">
        <f ca="1">'Census Tract'!AC321</f>
        <v>2.9467629840566154</v>
      </c>
      <c r="N327" s="29">
        <f ca="1">'Census Tract'!AD321</f>
        <v>2.606185685953169E-2</v>
      </c>
      <c r="O327" s="29">
        <f ca="1">'Census Tract'!AE321</f>
        <v>0.12379734669103171</v>
      </c>
      <c r="P327" s="29">
        <f ca="1">'Census Tract'!AF321</f>
        <v>0.54318764135089648</v>
      </c>
      <c r="Q327" s="105">
        <f ca="1">'Census Tract'!AG321</f>
        <v>1.1669318802312496</v>
      </c>
    </row>
    <row r="328" spans="1:17" ht="15.75" x14ac:dyDescent="0.25">
      <c r="A328" s="80" t="s">
        <v>268</v>
      </c>
      <c r="B328" s="4" t="str">
        <f>'Census Tract'!A322</f>
        <v>Lane</v>
      </c>
      <c r="C328" s="4" t="str">
        <f>'Census Tract'!B322</f>
        <v>Eugene</v>
      </c>
      <c r="D328" s="4">
        <f>'Census Tract'!C322</f>
        <v>41039002902</v>
      </c>
      <c r="E328" s="171">
        <f>'Census Tract'!D322</f>
        <v>1</v>
      </c>
      <c r="F328" s="29">
        <f ca="1">'Census Tract'!V322</f>
        <v>0</v>
      </c>
      <c r="G328" s="29">
        <f ca="1">'Census Tract'!W322</f>
        <v>0</v>
      </c>
      <c r="H328" s="29">
        <f ca="1">'Census Tract'!X322</f>
        <v>0</v>
      </c>
      <c r="I328" s="105">
        <f ca="1">'Census Tract'!Y322</f>
        <v>0</v>
      </c>
      <c r="J328" s="29">
        <f ca="1">'Census Tract'!Z322</f>
        <v>0</v>
      </c>
      <c r="K328" s="29">
        <f ca="1">'Census Tract'!AA322</f>
        <v>0</v>
      </c>
      <c r="L328" s="29">
        <f ca="1">'Census Tract'!AB322</f>
        <v>0</v>
      </c>
      <c r="M328" s="105">
        <f ca="1">'Census Tract'!AC322</f>
        <v>0</v>
      </c>
      <c r="N328" s="29">
        <f ca="1">'Census Tract'!AD322</f>
        <v>0</v>
      </c>
      <c r="O328" s="29">
        <f ca="1">'Census Tract'!AE322</f>
        <v>0</v>
      </c>
      <c r="P328" s="29">
        <f ca="1">'Census Tract'!AF322</f>
        <v>0</v>
      </c>
      <c r="Q328" s="105">
        <f ca="1">'Census Tract'!AG322</f>
        <v>0</v>
      </c>
    </row>
    <row r="329" spans="1:17" ht="15.75" x14ac:dyDescent="0.25">
      <c r="A329" s="80" t="s">
        <v>268</v>
      </c>
      <c r="B329" s="4" t="str">
        <f>'Census Tract'!A323</f>
        <v>Lane</v>
      </c>
      <c r="C329" s="4" t="str">
        <f>'Census Tract'!B323</f>
        <v>Eugene</v>
      </c>
      <c r="D329" s="4">
        <f>'Census Tract'!C323</f>
        <v>41039002700</v>
      </c>
      <c r="E329" s="171">
        <f>'Census Tract'!D323</f>
        <v>1</v>
      </c>
      <c r="F329" s="29">
        <f ca="1">'Census Tract'!V323</f>
        <v>0</v>
      </c>
      <c r="G329" s="29">
        <f ca="1">'Census Tract'!W323</f>
        <v>0</v>
      </c>
      <c r="H329" s="29">
        <f ca="1">'Census Tract'!X323</f>
        <v>0</v>
      </c>
      <c r="I329" s="105">
        <f ca="1">'Census Tract'!Y323</f>
        <v>0</v>
      </c>
      <c r="J329" s="29">
        <f ca="1">'Census Tract'!Z323</f>
        <v>0</v>
      </c>
      <c r="K329" s="29">
        <f ca="1">'Census Tract'!AA323</f>
        <v>0</v>
      </c>
      <c r="L329" s="29">
        <f ca="1">'Census Tract'!AB323</f>
        <v>0</v>
      </c>
      <c r="M329" s="105">
        <f ca="1">'Census Tract'!AC323</f>
        <v>0</v>
      </c>
      <c r="N329" s="29">
        <f ca="1">'Census Tract'!AD323</f>
        <v>0</v>
      </c>
      <c r="O329" s="29">
        <f ca="1">'Census Tract'!AE323</f>
        <v>0</v>
      </c>
      <c r="P329" s="29">
        <f ca="1">'Census Tract'!AF323</f>
        <v>0</v>
      </c>
      <c r="Q329" s="105">
        <f ca="1">'Census Tract'!AG323</f>
        <v>0</v>
      </c>
    </row>
    <row r="330" spans="1:17" ht="15.75" x14ac:dyDescent="0.25">
      <c r="A330" s="80" t="s">
        <v>268</v>
      </c>
      <c r="B330" s="4" t="str">
        <f>'Census Tract'!A324</f>
        <v>Lane</v>
      </c>
      <c r="C330" s="4" t="str">
        <f>'Census Tract'!B324</f>
        <v>Eugene</v>
      </c>
      <c r="D330" s="4">
        <f>'Census Tract'!C324</f>
        <v>41039004000</v>
      </c>
      <c r="E330" s="171">
        <f>'Census Tract'!D324</f>
        <v>1</v>
      </c>
      <c r="F330" s="29">
        <f ca="1">'Census Tract'!V324</f>
        <v>0.34767207284741364</v>
      </c>
      <c r="G330" s="29">
        <f ca="1">'Census Tract'!W324</f>
        <v>1.7277808228376843</v>
      </c>
      <c r="H330" s="29">
        <f ca="1">'Census Tract'!X324</f>
        <v>7.9501835451845189</v>
      </c>
      <c r="I330" s="105">
        <f ca="1">'Census Tract'!Y324</f>
        <v>17.267242184120505</v>
      </c>
      <c r="J330" s="29">
        <f ca="1">'Census Tract'!Z324</f>
        <v>8.8628979038720856E-2</v>
      </c>
      <c r="K330" s="29">
        <f ca="1">'Census Tract'!AA324</f>
        <v>0.42174858702798801</v>
      </c>
      <c r="L330" s="29">
        <f ca="1">'Census Tract'!AB324</f>
        <v>1.9235069227330506</v>
      </c>
      <c r="M330" s="105">
        <f ca="1">'Census Tract'!AC324</f>
        <v>4.1721203371462892</v>
      </c>
      <c r="N330" s="29">
        <f ca="1">'Census Tract'!AD324</f>
        <v>3.6899202146811916E-2</v>
      </c>
      <c r="O330" s="29">
        <f ca="1">'Census Tract'!AE324</f>
        <v>0.17527620328098981</v>
      </c>
      <c r="P330" s="29">
        <f ca="1">'Census Tract'!AF324</f>
        <v>0.76906226175232151</v>
      </c>
      <c r="Q330" s="105">
        <f ca="1">'Census Tract'!AG324</f>
        <v>1.6521791049767094</v>
      </c>
    </row>
    <row r="331" spans="1:17" ht="15.75" x14ac:dyDescent="0.25">
      <c r="A331" s="80" t="s">
        <v>268</v>
      </c>
      <c r="B331" s="4" t="str">
        <f>'Census Tract'!A325</f>
        <v>Lane</v>
      </c>
      <c r="C331" s="4" t="str">
        <f>'Census Tract'!B325</f>
        <v>Eugene</v>
      </c>
      <c r="D331" s="4">
        <f>'Census Tract'!C325</f>
        <v>41039002301</v>
      </c>
      <c r="E331" s="171">
        <f>'Census Tract'!D325</f>
        <v>1</v>
      </c>
      <c r="F331" s="29">
        <f ca="1">'Census Tract'!V325</f>
        <v>0</v>
      </c>
      <c r="G331" s="29">
        <f ca="1">'Census Tract'!W325</f>
        <v>0</v>
      </c>
      <c r="H331" s="29">
        <f ca="1">'Census Tract'!X325</f>
        <v>0</v>
      </c>
      <c r="I331" s="105">
        <f ca="1">'Census Tract'!Y325</f>
        <v>0</v>
      </c>
      <c r="J331" s="29">
        <f ca="1">'Census Tract'!Z325</f>
        <v>0</v>
      </c>
      <c r="K331" s="29">
        <f ca="1">'Census Tract'!AA325</f>
        <v>0</v>
      </c>
      <c r="L331" s="29">
        <f ca="1">'Census Tract'!AB325</f>
        <v>0</v>
      </c>
      <c r="M331" s="105">
        <f ca="1">'Census Tract'!AC325</f>
        <v>0</v>
      </c>
      <c r="N331" s="29">
        <f ca="1">'Census Tract'!AD325</f>
        <v>0</v>
      </c>
      <c r="O331" s="29">
        <f ca="1">'Census Tract'!AE325</f>
        <v>0</v>
      </c>
      <c r="P331" s="29">
        <f ca="1">'Census Tract'!AF325</f>
        <v>0</v>
      </c>
      <c r="Q331" s="105">
        <f ca="1">'Census Tract'!AG325</f>
        <v>0</v>
      </c>
    </row>
    <row r="332" spans="1:17" ht="15.75" x14ac:dyDescent="0.25">
      <c r="A332" s="80" t="s">
        <v>268</v>
      </c>
      <c r="B332" s="4" t="str">
        <f>'Census Tract'!A326</f>
        <v>Lane</v>
      </c>
      <c r="C332" s="4" t="str">
        <f>'Census Tract'!B326</f>
        <v>Eugene</v>
      </c>
      <c r="D332" s="4">
        <f>'Census Tract'!C326</f>
        <v>41039002904</v>
      </c>
      <c r="E332" s="171">
        <f>'Census Tract'!D326</f>
        <v>1</v>
      </c>
      <c r="F332" s="29">
        <f ca="1">'Census Tract'!V326</f>
        <v>0</v>
      </c>
      <c r="G332" s="29">
        <f ca="1">'Census Tract'!W326</f>
        <v>0</v>
      </c>
      <c r="H332" s="29">
        <f ca="1">'Census Tract'!X326</f>
        <v>0</v>
      </c>
      <c r="I332" s="105">
        <f ca="1">'Census Tract'!Y326</f>
        <v>0</v>
      </c>
      <c r="J332" s="29">
        <f ca="1">'Census Tract'!Z326</f>
        <v>0</v>
      </c>
      <c r="K332" s="29">
        <f ca="1">'Census Tract'!AA326</f>
        <v>0</v>
      </c>
      <c r="L332" s="29">
        <f ca="1">'Census Tract'!AB326</f>
        <v>0</v>
      </c>
      <c r="M332" s="105">
        <f ca="1">'Census Tract'!AC326</f>
        <v>0</v>
      </c>
      <c r="N332" s="29">
        <f ca="1">'Census Tract'!AD326</f>
        <v>0</v>
      </c>
      <c r="O332" s="29">
        <f ca="1">'Census Tract'!AE326</f>
        <v>0</v>
      </c>
      <c r="P332" s="29">
        <f ca="1">'Census Tract'!AF326</f>
        <v>0</v>
      </c>
      <c r="Q332" s="105">
        <f ca="1">'Census Tract'!AG326</f>
        <v>0</v>
      </c>
    </row>
    <row r="333" spans="1:17" ht="15.75" x14ac:dyDescent="0.25">
      <c r="A333" s="80" t="s">
        <v>268</v>
      </c>
      <c r="B333" s="4" t="str">
        <f>'Census Tract'!A327</f>
        <v>Lane</v>
      </c>
      <c r="C333" s="4" t="str">
        <f>'Census Tract'!B327</f>
        <v>Undefined</v>
      </c>
      <c r="D333" s="4">
        <f>'Census Tract'!C327</f>
        <v>41039000100</v>
      </c>
      <c r="E333" s="171">
        <f>'Census Tract'!D327</f>
        <v>0</v>
      </c>
      <c r="F333" s="29">
        <f ca="1">'Census Tract'!V327</f>
        <v>0</v>
      </c>
      <c r="G333" s="29">
        <f ca="1">'Census Tract'!W327</f>
        <v>0</v>
      </c>
      <c r="H333" s="29">
        <f ca="1">'Census Tract'!X327</f>
        <v>0</v>
      </c>
      <c r="I333" s="105">
        <f ca="1">'Census Tract'!Y327</f>
        <v>0</v>
      </c>
      <c r="J333" s="29">
        <f ca="1">'Census Tract'!Z327</f>
        <v>0</v>
      </c>
      <c r="K333" s="29">
        <f ca="1">'Census Tract'!AA327</f>
        <v>0</v>
      </c>
      <c r="L333" s="29">
        <f ca="1">'Census Tract'!AB327</f>
        <v>0</v>
      </c>
      <c r="M333" s="105">
        <f ca="1">'Census Tract'!AC327</f>
        <v>0</v>
      </c>
      <c r="N333" s="29">
        <f ca="1">'Census Tract'!AD327</f>
        <v>0</v>
      </c>
      <c r="O333" s="29">
        <f ca="1">'Census Tract'!AE327</f>
        <v>0</v>
      </c>
      <c r="P333" s="29">
        <f ca="1">'Census Tract'!AF327</f>
        <v>0</v>
      </c>
      <c r="Q333" s="105">
        <f ca="1">'Census Tract'!AG327</f>
        <v>0</v>
      </c>
    </row>
    <row r="334" spans="1:17" ht="15.75" x14ac:dyDescent="0.25">
      <c r="A334" s="80" t="s">
        <v>268</v>
      </c>
      <c r="B334" s="4" t="str">
        <f>'Census Tract'!A328</f>
        <v>Lane</v>
      </c>
      <c r="C334" s="4" t="str">
        <f>'Census Tract'!B328</f>
        <v>Eugene</v>
      </c>
      <c r="D334" s="4">
        <f>'Census Tract'!C328</f>
        <v>41039005300</v>
      </c>
      <c r="E334" s="171">
        <f>'Census Tract'!D328</f>
        <v>1</v>
      </c>
      <c r="F334" s="29">
        <f ca="1">'Census Tract'!V328</f>
        <v>0</v>
      </c>
      <c r="G334" s="29">
        <f ca="1">'Census Tract'!W328</f>
        <v>0</v>
      </c>
      <c r="H334" s="29">
        <f ca="1">'Census Tract'!X328</f>
        <v>0</v>
      </c>
      <c r="I334" s="105">
        <f ca="1">'Census Tract'!Y328</f>
        <v>0</v>
      </c>
      <c r="J334" s="29">
        <f ca="1">'Census Tract'!Z328</f>
        <v>0</v>
      </c>
      <c r="K334" s="29">
        <f ca="1">'Census Tract'!AA328</f>
        <v>0</v>
      </c>
      <c r="L334" s="29">
        <f ca="1">'Census Tract'!AB328</f>
        <v>0</v>
      </c>
      <c r="M334" s="105">
        <f ca="1">'Census Tract'!AC328</f>
        <v>0</v>
      </c>
      <c r="N334" s="29">
        <f ca="1">'Census Tract'!AD328</f>
        <v>0</v>
      </c>
      <c r="O334" s="29">
        <f ca="1">'Census Tract'!AE328</f>
        <v>0</v>
      </c>
      <c r="P334" s="29">
        <f ca="1">'Census Tract'!AF328</f>
        <v>0</v>
      </c>
      <c r="Q334" s="105">
        <f ca="1">'Census Tract'!AG328</f>
        <v>0</v>
      </c>
    </row>
    <row r="335" spans="1:17" ht="15.75" x14ac:dyDescent="0.25">
      <c r="A335" s="80" t="s">
        <v>268</v>
      </c>
      <c r="B335" s="4" t="str">
        <f>'Census Tract'!A329</f>
        <v>Lane</v>
      </c>
      <c r="C335" s="4" t="str">
        <f>'Census Tract'!B329</f>
        <v>Springfield</v>
      </c>
      <c r="D335" s="4">
        <f>'Census Tract'!C329</f>
        <v>41039002002</v>
      </c>
      <c r="E335" s="171">
        <f>'Census Tract'!D329</f>
        <v>1</v>
      </c>
      <c r="F335" s="29">
        <f ca="1">'Census Tract'!V329</f>
        <v>0</v>
      </c>
      <c r="G335" s="29">
        <f ca="1">'Census Tract'!W329</f>
        <v>0</v>
      </c>
      <c r="H335" s="29">
        <f ca="1">'Census Tract'!X329</f>
        <v>0</v>
      </c>
      <c r="I335" s="105">
        <f ca="1">'Census Tract'!Y329</f>
        <v>0</v>
      </c>
      <c r="J335" s="29">
        <f ca="1">'Census Tract'!Z329</f>
        <v>0</v>
      </c>
      <c r="K335" s="29">
        <f ca="1">'Census Tract'!AA329</f>
        <v>0</v>
      </c>
      <c r="L335" s="29">
        <f ca="1">'Census Tract'!AB329</f>
        <v>0</v>
      </c>
      <c r="M335" s="105">
        <f ca="1">'Census Tract'!AC329</f>
        <v>0</v>
      </c>
      <c r="N335" s="29">
        <f ca="1">'Census Tract'!AD329</f>
        <v>0</v>
      </c>
      <c r="O335" s="29">
        <f ca="1">'Census Tract'!AE329</f>
        <v>0</v>
      </c>
      <c r="P335" s="29">
        <f ca="1">'Census Tract'!AF329</f>
        <v>0</v>
      </c>
      <c r="Q335" s="105">
        <f ca="1">'Census Tract'!AG329</f>
        <v>0</v>
      </c>
    </row>
    <row r="336" spans="1:17" ht="15.75" x14ac:dyDescent="0.25">
      <c r="A336" s="80" t="s">
        <v>268</v>
      </c>
      <c r="B336" s="4" t="str">
        <f>'Census Tract'!A330</f>
        <v>Lane</v>
      </c>
      <c r="C336" s="4" t="str">
        <f>'Census Tract'!B330</f>
        <v>Coburg</v>
      </c>
      <c r="D336" s="4">
        <f>'Census Tract'!C330</f>
        <v>41039000300</v>
      </c>
      <c r="E336" s="171">
        <f>'Census Tract'!D330</f>
        <v>0</v>
      </c>
      <c r="F336" s="29">
        <f ca="1">'Census Tract'!V330</f>
        <v>0</v>
      </c>
      <c r="G336" s="29">
        <f ca="1">'Census Tract'!W330</f>
        <v>0</v>
      </c>
      <c r="H336" s="29">
        <f ca="1">'Census Tract'!X330</f>
        <v>0</v>
      </c>
      <c r="I336" s="105">
        <f ca="1">'Census Tract'!Y330</f>
        <v>0</v>
      </c>
      <c r="J336" s="29">
        <f ca="1">'Census Tract'!Z330</f>
        <v>0</v>
      </c>
      <c r="K336" s="29">
        <f ca="1">'Census Tract'!AA330</f>
        <v>0</v>
      </c>
      <c r="L336" s="29">
        <f ca="1">'Census Tract'!AB330</f>
        <v>0</v>
      </c>
      <c r="M336" s="105">
        <f ca="1">'Census Tract'!AC330</f>
        <v>0</v>
      </c>
      <c r="N336" s="29">
        <f ca="1">'Census Tract'!AD330</f>
        <v>0</v>
      </c>
      <c r="O336" s="29">
        <f ca="1">'Census Tract'!AE330</f>
        <v>0</v>
      </c>
      <c r="P336" s="29">
        <f ca="1">'Census Tract'!AF330</f>
        <v>0</v>
      </c>
      <c r="Q336" s="105">
        <f ca="1">'Census Tract'!AG330</f>
        <v>0</v>
      </c>
    </row>
    <row r="337" spans="1:17" ht="15.75" x14ac:dyDescent="0.25">
      <c r="A337" s="80" t="s">
        <v>268</v>
      </c>
      <c r="B337" s="4" t="str">
        <f>'Census Tract'!A331</f>
        <v>Lane</v>
      </c>
      <c r="C337" s="4" t="str">
        <f>'Census Tract'!B331</f>
        <v>Eugene</v>
      </c>
      <c r="D337" s="4">
        <f>'Census Tract'!C331</f>
        <v>41039004403</v>
      </c>
      <c r="E337" s="171">
        <f>'Census Tract'!D331</f>
        <v>1</v>
      </c>
      <c r="F337" s="29">
        <f ca="1">'Census Tract'!V331</f>
        <v>0.33665473672549351</v>
      </c>
      <c r="G337" s="29">
        <f ca="1">'Census Tract'!W331</f>
        <v>1.673029395970663</v>
      </c>
      <c r="H337" s="29">
        <f ca="1">'Census Tract'!X331</f>
        <v>7.6982511894134618</v>
      </c>
      <c r="I337" s="105">
        <f ca="1">'Census Tract'!Y331</f>
        <v>16.72006274148363</v>
      </c>
      <c r="J337" s="29">
        <f ca="1">'Census Tract'!Z331</f>
        <v>0.18716834639175017</v>
      </c>
      <c r="K337" s="29">
        <f ca="1">'Census Tract'!AA331</f>
        <v>0.89065660558493764</v>
      </c>
      <c r="L337" s="29">
        <f ca="1">'Census Tract'!AB331</f>
        <v>4.0620981298198338</v>
      </c>
      <c r="M337" s="105">
        <f ca="1">'Census Tract'!AC331</f>
        <v>8.8107622689628613</v>
      </c>
      <c r="N337" s="29">
        <f ca="1">'Census Tract'!AD331</f>
        <v>7.792442972829916E-2</v>
      </c>
      <c r="O337" s="29">
        <f ca="1">'Census Tract'!AE331</f>
        <v>0.37015158569743356</v>
      </c>
      <c r="P337" s="29">
        <f ca="1">'Census Tract'!AF331</f>
        <v>1.6241201621153065</v>
      </c>
      <c r="Q337" s="105">
        <f ca="1">'Census Tract'!AG331</f>
        <v>3.4891029364830164</v>
      </c>
    </row>
    <row r="338" spans="1:17" ht="15.75" x14ac:dyDescent="0.25">
      <c r="A338" s="80" t="s">
        <v>268</v>
      </c>
      <c r="B338" s="4" t="str">
        <f>'Census Tract'!A332</f>
        <v>Lane</v>
      </c>
      <c r="C338" s="4" t="str">
        <f>'Census Tract'!B332</f>
        <v>Springfield</v>
      </c>
      <c r="D338" s="4">
        <f>'Census Tract'!C332</f>
        <v>41039003302</v>
      </c>
      <c r="E338" s="171">
        <f>'Census Tract'!D332</f>
        <v>1</v>
      </c>
      <c r="F338" s="29">
        <f ca="1">'Census Tract'!V332</f>
        <v>0.27105150799951394</v>
      </c>
      <c r="G338" s="29">
        <f ca="1">'Census Tract'!W332</f>
        <v>1.347009535989768</v>
      </c>
      <c r="H338" s="29">
        <f ca="1">'Census Tract'!X332</f>
        <v>6.1981085255039581</v>
      </c>
      <c r="I338" s="105">
        <f ca="1">'Census Tract'!Y332</f>
        <v>13.461857878509505</v>
      </c>
      <c r="J338" s="29">
        <f ca="1">'Census Tract'!Z332</f>
        <v>0.14050170774715831</v>
      </c>
      <c r="K338" s="29">
        <f ca="1">'Census Tract'!AA332</f>
        <v>0.66858940901818364</v>
      </c>
      <c r="L338" s="29">
        <f ca="1">'Census Tract'!AB332</f>
        <v>3.0492961832427703</v>
      </c>
      <c r="M338" s="105">
        <f ca="1">'Census Tract'!AC332</f>
        <v>6.6139770383635437</v>
      </c>
      <c r="N338" s="29">
        <f ca="1">'Census Tract'!AD332</f>
        <v>5.8495550466283575E-2</v>
      </c>
      <c r="O338" s="29">
        <f ca="1">'Census Tract'!AE332</f>
        <v>0.2778617801482075</v>
      </c>
      <c r="P338" s="29">
        <f ca="1">'Census Tract'!AF332</f>
        <v>1.219178673973957</v>
      </c>
      <c r="Q338" s="105">
        <f ca="1">'Census Tract'!AG332</f>
        <v>2.6191657432044089</v>
      </c>
    </row>
    <row r="339" spans="1:17" ht="15.75" x14ac:dyDescent="0.25">
      <c r="A339" s="80" t="s">
        <v>268</v>
      </c>
      <c r="B339" s="4" t="str">
        <f>'Census Tract'!A333</f>
        <v>Lane</v>
      </c>
      <c r="C339" s="4" t="str">
        <f>'Census Tract'!B333</f>
        <v>Springfield</v>
      </c>
      <c r="D339" s="4">
        <f>'Census Tract'!C333</f>
        <v>41039002102</v>
      </c>
      <c r="E339" s="171">
        <f>'Census Tract'!D333</f>
        <v>1</v>
      </c>
      <c r="F339" s="29">
        <f ca="1">'Census Tract'!V333</f>
        <v>0.74429617323654096</v>
      </c>
      <c r="G339" s="29">
        <f ca="1">'Census Tract'!W333</f>
        <v>3.6988321900504246</v>
      </c>
      <c r="H339" s="29">
        <f ca="1">'Census Tract'!X333</f>
        <v>17.019748352942742</v>
      </c>
      <c r="I339" s="105">
        <f ca="1">'Census Tract'!Y333</f>
        <v>36.965702119048046</v>
      </c>
      <c r="J339" s="29">
        <f ca="1">'Census Tract'!Z333</f>
        <v>0.25980271137889721</v>
      </c>
      <c r="K339" s="29">
        <f ca="1">'Census Tract'!AA333</f>
        <v>1.2362934518541593</v>
      </c>
      <c r="L339" s="29">
        <f ca="1">'Census Tract'!AB333</f>
        <v>5.6384753531212297</v>
      </c>
      <c r="M339" s="105">
        <f ca="1">'Census Tract'!AC333</f>
        <v>12.229952184331161</v>
      </c>
      <c r="N339" s="29">
        <f ca="1">'Census Tract'!AD333</f>
        <v>0.10816454019256544</v>
      </c>
      <c r="O339" s="29">
        <f ca="1">'Census Tract'!AE333</f>
        <v>0.51379620239905144</v>
      </c>
      <c r="P339" s="29">
        <f ca="1">'Census Tract'!AF333</f>
        <v>2.254391994464342</v>
      </c>
      <c r="Q339" s="105">
        <f ca="1">'Census Tract'!AG333</f>
        <v>4.843118084086008</v>
      </c>
    </row>
    <row r="340" spans="1:17" ht="15.75" x14ac:dyDescent="0.25">
      <c r="A340" s="80" t="s">
        <v>268</v>
      </c>
      <c r="B340" s="4" t="str">
        <f>'Census Tract'!A334</f>
        <v>Lane</v>
      </c>
      <c r="C340" s="4" t="str">
        <f>'Census Tract'!B334</f>
        <v>Cottage Grove</v>
      </c>
      <c r="D340" s="4">
        <f>'Census Tract'!C334</f>
        <v>41039001302</v>
      </c>
      <c r="E340" s="171">
        <f>'Census Tract'!D334</f>
        <v>0</v>
      </c>
      <c r="F340" s="29">
        <f ca="1">'Census Tract'!V334</f>
        <v>0.43638281629419517</v>
      </c>
      <c r="G340" s="29">
        <f ca="1">'Census Tract'!W334</f>
        <v>2.2012787001307004</v>
      </c>
      <c r="H340" s="29">
        <f ca="1">'Census Tract'!X334</f>
        <v>10.199756742530901</v>
      </c>
      <c r="I340" s="105">
        <f ca="1">'Census Tract'!Y334</f>
        <v>22.187704959477927</v>
      </c>
      <c r="J340" s="29">
        <f ca="1">'Census Tract'!Z334</f>
        <v>0.30612199590246414</v>
      </c>
      <c r="K340" s="29">
        <f ca="1">'Census Tract'!AA334</f>
        <v>1.6000357823385363</v>
      </c>
      <c r="L340" s="29">
        <f ca="1">'Census Tract'!AB334</f>
        <v>7.4648715505646521</v>
      </c>
      <c r="M340" s="105">
        <f ca="1">'Census Tract'!AC334</f>
        <v>16.254705060276763</v>
      </c>
      <c r="N340" s="29">
        <f ca="1">'Census Tract'!AD334</f>
        <v>0.20906748680019194</v>
      </c>
      <c r="O340" s="29">
        <f ca="1">'Census Tract'!AE334</f>
        <v>1.0830596717956213</v>
      </c>
      <c r="P340" s="29">
        <f ca="1">'Census Tract'!AF334</f>
        <v>4.9907071986744143</v>
      </c>
      <c r="Q340" s="105">
        <f ca="1">'Census Tract'!AG334</f>
        <v>10.846879170230423</v>
      </c>
    </row>
    <row r="341" spans="1:17" ht="15.75" x14ac:dyDescent="0.25">
      <c r="A341" s="80" t="s">
        <v>268</v>
      </c>
      <c r="B341" s="4" t="str">
        <f>'Census Tract'!A335</f>
        <v>Lane</v>
      </c>
      <c r="C341" s="4" t="str">
        <f>'Census Tract'!B335</f>
        <v>Eugene</v>
      </c>
      <c r="D341" s="4">
        <f>'Census Tract'!C335</f>
        <v>41039001002</v>
      </c>
      <c r="E341" s="171">
        <f>'Census Tract'!D335</f>
        <v>0</v>
      </c>
      <c r="F341" s="29">
        <f ca="1">'Census Tract'!V335</f>
        <v>0</v>
      </c>
      <c r="G341" s="29">
        <f ca="1">'Census Tract'!W335</f>
        <v>0</v>
      </c>
      <c r="H341" s="29">
        <f ca="1">'Census Tract'!X335</f>
        <v>0</v>
      </c>
      <c r="I341" s="105">
        <f ca="1">'Census Tract'!Y335</f>
        <v>0</v>
      </c>
      <c r="J341" s="29">
        <f ca="1">'Census Tract'!Z335</f>
        <v>0</v>
      </c>
      <c r="K341" s="29">
        <f ca="1">'Census Tract'!AA335</f>
        <v>0</v>
      </c>
      <c r="L341" s="29">
        <f ca="1">'Census Tract'!AB335</f>
        <v>0</v>
      </c>
      <c r="M341" s="105">
        <f ca="1">'Census Tract'!AC335</f>
        <v>0</v>
      </c>
      <c r="N341" s="29">
        <f ca="1">'Census Tract'!AD335</f>
        <v>0</v>
      </c>
      <c r="O341" s="29">
        <f ca="1">'Census Tract'!AE335</f>
        <v>0</v>
      </c>
      <c r="P341" s="29">
        <f ca="1">'Census Tract'!AF335</f>
        <v>0</v>
      </c>
      <c r="Q341" s="105">
        <f ca="1">'Census Tract'!AG335</f>
        <v>0</v>
      </c>
    </row>
    <row r="342" spans="1:17" ht="15.75" x14ac:dyDescent="0.25">
      <c r="A342" s="80" t="s">
        <v>268</v>
      </c>
      <c r="B342" s="4" t="str">
        <f>'Census Tract'!A336</f>
        <v>Lane</v>
      </c>
      <c r="C342" s="4" t="str">
        <f>'Census Tract'!B336</f>
        <v>Eugene</v>
      </c>
      <c r="D342" s="4">
        <f>'Census Tract'!C336</f>
        <v>41039005200</v>
      </c>
      <c r="E342" s="171">
        <f>'Census Tract'!D336</f>
        <v>1</v>
      </c>
      <c r="F342" s="29">
        <f ca="1">'Census Tract'!V336</f>
        <v>0</v>
      </c>
      <c r="G342" s="29">
        <f ca="1">'Census Tract'!W336</f>
        <v>0</v>
      </c>
      <c r="H342" s="29">
        <f ca="1">'Census Tract'!X336</f>
        <v>0</v>
      </c>
      <c r="I342" s="105">
        <f ca="1">'Census Tract'!Y336</f>
        <v>0</v>
      </c>
      <c r="J342" s="29">
        <f ca="1">'Census Tract'!Z336</f>
        <v>0</v>
      </c>
      <c r="K342" s="29">
        <f ca="1">'Census Tract'!AA336</f>
        <v>0</v>
      </c>
      <c r="L342" s="29">
        <f ca="1">'Census Tract'!AB336</f>
        <v>0</v>
      </c>
      <c r="M342" s="105">
        <f ca="1">'Census Tract'!AC336</f>
        <v>0</v>
      </c>
      <c r="N342" s="29">
        <f ca="1">'Census Tract'!AD336</f>
        <v>0</v>
      </c>
      <c r="O342" s="29">
        <f ca="1">'Census Tract'!AE336</f>
        <v>0</v>
      </c>
      <c r="P342" s="29">
        <f ca="1">'Census Tract'!AF336</f>
        <v>0</v>
      </c>
      <c r="Q342" s="105">
        <f ca="1">'Census Tract'!AG336</f>
        <v>0</v>
      </c>
    </row>
    <row r="343" spans="1:17" ht="15.75" x14ac:dyDescent="0.25">
      <c r="A343" s="80" t="s">
        <v>268</v>
      </c>
      <c r="B343" s="4" t="str">
        <f>'Census Tract'!A337</f>
        <v>Lane</v>
      </c>
      <c r="C343" s="4" t="str">
        <f>'Census Tract'!B337</f>
        <v>Florence</v>
      </c>
      <c r="D343" s="4">
        <f>'Census Tract'!C337</f>
        <v>41039000706</v>
      </c>
      <c r="E343" s="171">
        <f>'Census Tract'!D337</f>
        <v>0</v>
      </c>
      <c r="F343" s="29">
        <f ca="1">'Census Tract'!V337</f>
        <v>0</v>
      </c>
      <c r="G343" s="29">
        <f ca="1">'Census Tract'!W337</f>
        <v>0</v>
      </c>
      <c r="H343" s="29">
        <f ca="1">'Census Tract'!X337</f>
        <v>0</v>
      </c>
      <c r="I343" s="105">
        <f ca="1">'Census Tract'!Y337</f>
        <v>0</v>
      </c>
      <c r="J343" s="29">
        <f ca="1">'Census Tract'!Z337</f>
        <v>0</v>
      </c>
      <c r="K343" s="29">
        <f ca="1">'Census Tract'!AA337</f>
        <v>0</v>
      </c>
      <c r="L343" s="29">
        <f ca="1">'Census Tract'!AB337</f>
        <v>0</v>
      </c>
      <c r="M343" s="105">
        <f ca="1">'Census Tract'!AC337</f>
        <v>0</v>
      </c>
      <c r="N343" s="29">
        <f ca="1">'Census Tract'!AD337</f>
        <v>0</v>
      </c>
      <c r="O343" s="29">
        <f ca="1">'Census Tract'!AE337</f>
        <v>0</v>
      </c>
      <c r="P343" s="29">
        <f ca="1">'Census Tract'!AF337</f>
        <v>0</v>
      </c>
      <c r="Q343" s="105">
        <f ca="1">'Census Tract'!AG337</f>
        <v>0</v>
      </c>
    </row>
    <row r="344" spans="1:17" ht="15.75" x14ac:dyDescent="0.25">
      <c r="A344" s="80" t="s">
        <v>268</v>
      </c>
      <c r="B344" s="4" t="str">
        <f>'Census Tract'!A338</f>
        <v>Lane</v>
      </c>
      <c r="C344" s="4" t="str">
        <f>'Census Tract'!B338</f>
        <v>Eugene</v>
      </c>
      <c r="D344" s="4">
        <f>'Census Tract'!C338</f>
        <v>41039005100</v>
      </c>
      <c r="E344" s="171">
        <f>'Census Tract'!D338</f>
        <v>1</v>
      </c>
      <c r="F344" s="29">
        <f ca="1">'Census Tract'!V338</f>
        <v>7.0360714778626765E-2</v>
      </c>
      <c r="G344" s="29">
        <f ca="1">'Census Tract'!W338</f>
        <v>0.34966252158256328</v>
      </c>
      <c r="H344" s="29">
        <f ca="1">'Census Tract'!X338</f>
        <v>1.6089316357197339</v>
      </c>
      <c r="I344" s="105">
        <f ca="1">'Census Tract'!Y338</f>
        <v>3.4944868950218684</v>
      </c>
      <c r="J344" s="29">
        <f ca="1">'Census Tract'!Z338</f>
        <v>0.14137984342057797</v>
      </c>
      <c r="K344" s="29">
        <f ca="1">'Census Tract'!AA338</f>
        <v>0.67276809282454719</v>
      </c>
      <c r="L344" s="29">
        <f ca="1">'Census Tract'!AB338</f>
        <v>3.0683542843880378</v>
      </c>
      <c r="M344" s="105">
        <f ca="1">'Census Tract'!AC338</f>
        <v>6.6553143948533133</v>
      </c>
      <c r="N344" s="29">
        <f ca="1">'Census Tract'!AD338</f>
        <v>5.886114765669781E-2</v>
      </c>
      <c r="O344" s="29">
        <f ca="1">'Census Tract'!AE338</f>
        <v>0.27959841627413362</v>
      </c>
      <c r="P344" s="29">
        <f ca="1">'Census Tract'!AF338</f>
        <v>1.2267985406862936</v>
      </c>
      <c r="Q344" s="105">
        <f ca="1">'Census Tract'!AG338</f>
        <v>2.6355355290994353</v>
      </c>
    </row>
    <row r="345" spans="1:17" ht="15.75" x14ac:dyDescent="0.25">
      <c r="A345" s="80" t="s">
        <v>268</v>
      </c>
      <c r="B345" s="4" t="str">
        <f>'Census Tract'!A339</f>
        <v>Lane</v>
      </c>
      <c r="C345" s="4" t="str">
        <f>'Census Tract'!B339</f>
        <v>Eugene</v>
      </c>
      <c r="D345" s="4">
        <f>'Census Tract'!C339</f>
        <v>41039003102</v>
      </c>
      <c r="E345" s="171">
        <f>'Census Tract'!D339</f>
        <v>1</v>
      </c>
      <c r="F345" s="29">
        <f ca="1">'Census Tract'!V339</f>
        <v>0.3882359012963017</v>
      </c>
      <c r="G345" s="29">
        <f ca="1">'Census Tract'!W339</f>
        <v>1.9293656217571691</v>
      </c>
      <c r="H345" s="29">
        <f ca="1">'Census Tract'!X339</f>
        <v>8.8777526732507042</v>
      </c>
      <c r="I345" s="105">
        <f ca="1">'Census Tract'!Y339</f>
        <v>19.281857404738105</v>
      </c>
      <c r="J345" s="29">
        <f ca="1">'Census Tract'!Z339</f>
        <v>0.32215034419169863</v>
      </c>
      <c r="K345" s="29">
        <f ca="1">'Census Tract'!AA339</f>
        <v>1.5329800021059787</v>
      </c>
      <c r="L345" s="29">
        <f ca="1">'Census Tract'!AB339</f>
        <v>6.9916005344352072</v>
      </c>
      <c r="M345" s="105">
        <f ca="1">'Census Tract'!AC339</f>
        <v>15.164904495104977</v>
      </c>
      <c r="N345" s="29">
        <f ca="1">'Census Tract'!AD339</f>
        <v>0.13412194071197869</v>
      </c>
      <c r="O345" s="29">
        <f ca="1">'Census Tract'!AE339</f>
        <v>0.63709736733981837</v>
      </c>
      <c r="P345" s="29">
        <f ca="1">'Census Tract'!AF339</f>
        <v>2.7954025310402848</v>
      </c>
      <c r="Q345" s="105">
        <f ca="1">'Census Tract'!AG339</f>
        <v>6.0053728826329653</v>
      </c>
    </row>
    <row r="346" spans="1:17" ht="15.75" x14ac:dyDescent="0.25">
      <c r="A346" s="80" t="s">
        <v>268</v>
      </c>
      <c r="B346" s="4" t="str">
        <f>'Census Tract'!A340</f>
        <v>Lane</v>
      </c>
      <c r="C346" s="4" t="str">
        <f>'Census Tract'!B340</f>
        <v>Eugene</v>
      </c>
      <c r="D346" s="4">
        <f>'Census Tract'!C340</f>
        <v>41039002903</v>
      </c>
      <c r="E346" s="171">
        <f>'Census Tract'!D340</f>
        <v>1</v>
      </c>
      <c r="F346" s="29">
        <f ca="1">'Census Tract'!V340</f>
        <v>0</v>
      </c>
      <c r="G346" s="29">
        <f ca="1">'Census Tract'!W340</f>
        <v>0</v>
      </c>
      <c r="H346" s="29">
        <f ca="1">'Census Tract'!X340</f>
        <v>0</v>
      </c>
      <c r="I346" s="105">
        <f ca="1">'Census Tract'!Y340</f>
        <v>0</v>
      </c>
      <c r="J346" s="29">
        <f ca="1">'Census Tract'!Z340</f>
        <v>0</v>
      </c>
      <c r="K346" s="29">
        <f ca="1">'Census Tract'!AA340</f>
        <v>0</v>
      </c>
      <c r="L346" s="29">
        <f ca="1">'Census Tract'!AB340</f>
        <v>0</v>
      </c>
      <c r="M346" s="105">
        <f ca="1">'Census Tract'!AC340</f>
        <v>0</v>
      </c>
      <c r="N346" s="29">
        <f ca="1">'Census Tract'!AD340</f>
        <v>0</v>
      </c>
      <c r="O346" s="29">
        <f ca="1">'Census Tract'!AE340</f>
        <v>0</v>
      </c>
      <c r="P346" s="29">
        <f ca="1">'Census Tract'!AF340</f>
        <v>0</v>
      </c>
      <c r="Q346" s="105">
        <f ca="1">'Census Tract'!AG340</f>
        <v>0</v>
      </c>
    </row>
    <row r="347" spans="1:17" ht="15.75" x14ac:dyDescent="0.25">
      <c r="A347" s="80" t="s">
        <v>268</v>
      </c>
      <c r="B347" s="4" t="str">
        <f>'Census Tract'!A341</f>
        <v>Lane</v>
      </c>
      <c r="C347" s="4" t="str">
        <f>'Census Tract'!B341</f>
        <v>Veneta</v>
      </c>
      <c r="D347" s="4">
        <f>'Census Tract'!C341</f>
        <v>41039000902</v>
      </c>
      <c r="E347" s="171">
        <f>'Census Tract'!D341</f>
        <v>0</v>
      </c>
      <c r="F347" s="29">
        <f ca="1">'Census Tract'!V341</f>
        <v>0</v>
      </c>
      <c r="G347" s="29">
        <f ca="1">'Census Tract'!W341</f>
        <v>0</v>
      </c>
      <c r="H347" s="29">
        <f ca="1">'Census Tract'!X341</f>
        <v>0</v>
      </c>
      <c r="I347" s="105">
        <f ca="1">'Census Tract'!Y341</f>
        <v>0</v>
      </c>
      <c r="J347" s="29">
        <f ca="1">'Census Tract'!Z341</f>
        <v>0</v>
      </c>
      <c r="K347" s="29">
        <f ca="1">'Census Tract'!AA341</f>
        <v>0</v>
      </c>
      <c r="L347" s="29">
        <f ca="1">'Census Tract'!AB341</f>
        <v>0</v>
      </c>
      <c r="M347" s="105">
        <f ca="1">'Census Tract'!AC341</f>
        <v>0</v>
      </c>
      <c r="N347" s="29">
        <f ca="1">'Census Tract'!AD341</f>
        <v>0</v>
      </c>
      <c r="O347" s="29">
        <f ca="1">'Census Tract'!AE341</f>
        <v>0</v>
      </c>
      <c r="P347" s="29">
        <f ca="1">'Census Tract'!AF341</f>
        <v>0</v>
      </c>
      <c r="Q347" s="105">
        <f ca="1">'Census Tract'!AG341</f>
        <v>0</v>
      </c>
    </row>
    <row r="348" spans="1:17" ht="15.75" x14ac:dyDescent="0.25">
      <c r="A348" s="80" t="s">
        <v>268</v>
      </c>
      <c r="B348" s="4" t="str">
        <f>'Census Tract'!A342</f>
        <v>Lane</v>
      </c>
      <c r="C348" s="4" t="str">
        <f>'Census Tract'!B342</f>
        <v>Junction City</v>
      </c>
      <c r="D348" s="4">
        <f>'Census Tract'!C342</f>
        <v>41039000402</v>
      </c>
      <c r="E348" s="171">
        <f>'Census Tract'!D342</f>
        <v>0</v>
      </c>
      <c r="F348" s="29">
        <f ca="1">'Census Tract'!V342</f>
        <v>0</v>
      </c>
      <c r="G348" s="29">
        <f ca="1">'Census Tract'!W342</f>
        <v>0</v>
      </c>
      <c r="H348" s="29">
        <f ca="1">'Census Tract'!X342</f>
        <v>0</v>
      </c>
      <c r="I348" s="105">
        <f ca="1">'Census Tract'!Y342</f>
        <v>0</v>
      </c>
      <c r="J348" s="29">
        <f ca="1">'Census Tract'!Z342</f>
        <v>0</v>
      </c>
      <c r="K348" s="29">
        <f ca="1">'Census Tract'!AA342</f>
        <v>0</v>
      </c>
      <c r="L348" s="29">
        <f ca="1">'Census Tract'!AB342</f>
        <v>0</v>
      </c>
      <c r="M348" s="105">
        <f ca="1">'Census Tract'!AC342</f>
        <v>0</v>
      </c>
      <c r="N348" s="29">
        <f ca="1">'Census Tract'!AD342</f>
        <v>0</v>
      </c>
      <c r="O348" s="29">
        <f ca="1">'Census Tract'!AE342</f>
        <v>0</v>
      </c>
      <c r="P348" s="29">
        <f ca="1">'Census Tract'!AF342</f>
        <v>0</v>
      </c>
      <c r="Q348" s="105">
        <f ca="1">'Census Tract'!AG342</f>
        <v>0</v>
      </c>
    </row>
    <row r="349" spans="1:17" ht="15.75" x14ac:dyDescent="0.25">
      <c r="A349" s="80" t="s">
        <v>268</v>
      </c>
      <c r="B349" s="4" t="str">
        <f>'Census Tract'!A343</f>
        <v>Lane</v>
      </c>
      <c r="C349" s="4" t="str">
        <f>'Census Tract'!B343</f>
        <v>Eugene</v>
      </c>
      <c r="D349" s="4">
        <f>'Census Tract'!C343</f>
        <v>41039002504</v>
      </c>
      <c r="E349" s="171">
        <f>'Census Tract'!D343</f>
        <v>1</v>
      </c>
      <c r="F349" s="29">
        <f ca="1">'Census Tract'!V343</f>
        <v>0</v>
      </c>
      <c r="G349" s="29">
        <f ca="1">'Census Tract'!W343</f>
        <v>0</v>
      </c>
      <c r="H349" s="29">
        <f ca="1">'Census Tract'!X343</f>
        <v>0</v>
      </c>
      <c r="I349" s="105">
        <f ca="1">'Census Tract'!Y343</f>
        <v>0</v>
      </c>
      <c r="J349" s="29">
        <f ca="1">'Census Tract'!Z343</f>
        <v>0</v>
      </c>
      <c r="K349" s="29">
        <f ca="1">'Census Tract'!AA343</f>
        <v>0</v>
      </c>
      <c r="L349" s="29">
        <f ca="1">'Census Tract'!AB343</f>
        <v>0</v>
      </c>
      <c r="M349" s="105">
        <f ca="1">'Census Tract'!AC343</f>
        <v>0</v>
      </c>
      <c r="N349" s="29">
        <f ca="1">'Census Tract'!AD343</f>
        <v>0</v>
      </c>
      <c r="O349" s="29">
        <f ca="1">'Census Tract'!AE343</f>
        <v>0</v>
      </c>
      <c r="P349" s="29">
        <f ca="1">'Census Tract'!AF343</f>
        <v>0</v>
      </c>
      <c r="Q349" s="105">
        <f ca="1">'Census Tract'!AG343</f>
        <v>0</v>
      </c>
    </row>
    <row r="350" spans="1:17" ht="15.75" x14ac:dyDescent="0.25">
      <c r="A350" s="80" t="s">
        <v>268</v>
      </c>
      <c r="B350" s="4" t="str">
        <f>'Census Tract'!A344</f>
        <v>Lane</v>
      </c>
      <c r="C350" s="4" t="str">
        <f>'Census Tract'!B344</f>
        <v>Eugene</v>
      </c>
      <c r="D350" s="4">
        <f>'Census Tract'!C344</f>
        <v>41039003101</v>
      </c>
      <c r="E350" s="171">
        <f>'Census Tract'!D344</f>
        <v>1</v>
      </c>
      <c r="F350" s="29">
        <f ca="1">'Census Tract'!V344</f>
        <v>0</v>
      </c>
      <c r="G350" s="29">
        <f ca="1">'Census Tract'!W344</f>
        <v>0</v>
      </c>
      <c r="H350" s="29">
        <f ca="1">'Census Tract'!X344</f>
        <v>0</v>
      </c>
      <c r="I350" s="105">
        <f ca="1">'Census Tract'!Y344</f>
        <v>0</v>
      </c>
      <c r="J350" s="29">
        <f ca="1">'Census Tract'!Z344</f>
        <v>0</v>
      </c>
      <c r="K350" s="29">
        <f ca="1">'Census Tract'!AA344</f>
        <v>0</v>
      </c>
      <c r="L350" s="29">
        <f ca="1">'Census Tract'!AB344</f>
        <v>0</v>
      </c>
      <c r="M350" s="105">
        <f ca="1">'Census Tract'!AC344</f>
        <v>0</v>
      </c>
      <c r="N350" s="29">
        <f ca="1">'Census Tract'!AD344</f>
        <v>0</v>
      </c>
      <c r="O350" s="29">
        <f ca="1">'Census Tract'!AE344</f>
        <v>0</v>
      </c>
      <c r="P350" s="29">
        <f ca="1">'Census Tract'!AF344</f>
        <v>0</v>
      </c>
      <c r="Q350" s="105">
        <f ca="1">'Census Tract'!AG344</f>
        <v>0</v>
      </c>
    </row>
    <row r="351" spans="1:17" ht="15.75" x14ac:dyDescent="0.25">
      <c r="A351" s="80" t="s">
        <v>268</v>
      </c>
      <c r="B351" s="4" t="str">
        <f>'Census Tract'!A345</f>
        <v>Lane</v>
      </c>
      <c r="C351" s="4" t="str">
        <f>'Census Tract'!B345</f>
        <v>Eugene</v>
      </c>
      <c r="D351" s="4">
        <f>'Census Tract'!C345</f>
        <v>41039004404</v>
      </c>
      <c r="E351" s="171">
        <f>'Census Tract'!D345</f>
        <v>1</v>
      </c>
      <c r="F351" s="29">
        <f ca="1">'Census Tract'!V345</f>
        <v>0</v>
      </c>
      <c r="G351" s="29">
        <f ca="1">'Census Tract'!W345</f>
        <v>0</v>
      </c>
      <c r="H351" s="29">
        <f ca="1">'Census Tract'!X345</f>
        <v>0</v>
      </c>
      <c r="I351" s="105">
        <f ca="1">'Census Tract'!Y345</f>
        <v>0</v>
      </c>
      <c r="J351" s="29">
        <f ca="1">'Census Tract'!Z345</f>
        <v>0</v>
      </c>
      <c r="K351" s="29">
        <f ca="1">'Census Tract'!AA345</f>
        <v>0</v>
      </c>
      <c r="L351" s="29">
        <f ca="1">'Census Tract'!AB345</f>
        <v>0</v>
      </c>
      <c r="M351" s="105">
        <f ca="1">'Census Tract'!AC345</f>
        <v>0</v>
      </c>
      <c r="N351" s="29">
        <f ca="1">'Census Tract'!AD345</f>
        <v>0</v>
      </c>
      <c r="O351" s="29">
        <f ca="1">'Census Tract'!AE345</f>
        <v>0</v>
      </c>
      <c r="P351" s="29">
        <f ca="1">'Census Tract'!AF345</f>
        <v>0</v>
      </c>
      <c r="Q351" s="105">
        <f ca="1">'Census Tract'!AG345</f>
        <v>0</v>
      </c>
    </row>
    <row r="352" spans="1:17" ht="15.75" x14ac:dyDescent="0.25">
      <c r="A352" s="80" t="s">
        <v>268</v>
      </c>
      <c r="B352" s="4" t="str">
        <f>'Census Tract'!A346</f>
        <v>Lane</v>
      </c>
      <c r="C352" s="4" t="str">
        <f>'Census Tract'!B346</f>
        <v>Junction City</v>
      </c>
      <c r="D352" s="4">
        <f>'Census Tract'!C346</f>
        <v>41039000403</v>
      </c>
      <c r="E352" s="171">
        <f>'Census Tract'!D346</f>
        <v>0</v>
      </c>
      <c r="F352" s="29">
        <f ca="1">'Census Tract'!V346</f>
        <v>0</v>
      </c>
      <c r="G352" s="29">
        <f ca="1">'Census Tract'!W346</f>
        <v>0</v>
      </c>
      <c r="H352" s="29">
        <f ca="1">'Census Tract'!X346</f>
        <v>0</v>
      </c>
      <c r="I352" s="105">
        <f ca="1">'Census Tract'!Y346</f>
        <v>0</v>
      </c>
      <c r="J352" s="29">
        <f ca="1">'Census Tract'!Z346</f>
        <v>0</v>
      </c>
      <c r="K352" s="29">
        <f ca="1">'Census Tract'!AA346</f>
        <v>0</v>
      </c>
      <c r="L352" s="29">
        <f ca="1">'Census Tract'!AB346</f>
        <v>0</v>
      </c>
      <c r="M352" s="105">
        <f ca="1">'Census Tract'!AC346</f>
        <v>0</v>
      </c>
      <c r="N352" s="29">
        <f ca="1">'Census Tract'!AD346</f>
        <v>0</v>
      </c>
      <c r="O352" s="29">
        <f ca="1">'Census Tract'!AE346</f>
        <v>0</v>
      </c>
      <c r="P352" s="29">
        <f ca="1">'Census Tract'!AF346</f>
        <v>0</v>
      </c>
      <c r="Q352" s="105">
        <f ca="1">'Census Tract'!AG346</f>
        <v>0</v>
      </c>
    </row>
    <row r="353" spans="1:17" ht="15.75" x14ac:dyDescent="0.25">
      <c r="A353" s="80" t="s">
        <v>268</v>
      </c>
      <c r="B353" s="4" t="str">
        <f>'Census Tract'!A347</f>
        <v>Lane</v>
      </c>
      <c r="C353" s="4" t="str">
        <f>'Census Tract'!B347</f>
        <v>Eugene</v>
      </c>
      <c r="D353" s="4">
        <f>'Census Tract'!C347</f>
        <v>41039005000</v>
      </c>
      <c r="E353" s="171">
        <f>'Census Tract'!D347</f>
        <v>1</v>
      </c>
      <c r="F353" s="29">
        <f ca="1">'Census Tract'!V347</f>
        <v>0</v>
      </c>
      <c r="G353" s="29">
        <f ca="1">'Census Tract'!W347</f>
        <v>0</v>
      </c>
      <c r="H353" s="29">
        <f ca="1">'Census Tract'!X347</f>
        <v>0</v>
      </c>
      <c r="I353" s="105">
        <f ca="1">'Census Tract'!Y347</f>
        <v>0</v>
      </c>
      <c r="J353" s="29">
        <f ca="1">'Census Tract'!Z347</f>
        <v>0</v>
      </c>
      <c r="K353" s="29">
        <f ca="1">'Census Tract'!AA347</f>
        <v>0</v>
      </c>
      <c r="L353" s="29">
        <f ca="1">'Census Tract'!AB347</f>
        <v>0</v>
      </c>
      <c r="M353" s="105">
        <f ca="1">'Census Tract'!AC347</f>
        <v>0</v>
      </c>
      <c r="N353" s="29">
        <f ca="1">'Census Tract'!AD347</f>
        <v>0</v>
      </c>
      <c r="O353" s="29">
        <f ca="1">'Census Tract'!AE347</f>
        <v>0</v>
      </c>
      <c r="P353" s="29">
        <f ca="1">'Census Tract'!AF347</f>
        <v>0</v>
      </c>
      <c r="Q353" s="105">
        <f ca="1">'Census Tract'!AG347</f>
        <v>0</v>
      </c>
    </row>
    <row r="354" spans="1:17" ht="15.75" x14ac:dyDescent="0.25">
      <c r="A354" s="80" t="s">
        <v>268</v>
      </c>
      <c r="B354" s="4" t="str">
        <f>'Census Tract'!A348</f>
        <v>Lane</v>
      </c>
      <c r="C354" s="4" t="str">
        <f>'Census Tract'!B348</f>
        <v>Springfield</v>
      </c>
      <c r="D354" s="4">
        <f>'Census Tract'!C348</f>
        <v>41039001902</v>
      </c>
      <c r="E354" s="171">
        <f>'Census Tract'!D348</f>
        <v>1</v>
      </c>
      <c r="F354" s="29">
        <f ca="1">'Census Tract'!V348</f>
        <v>0.35580987793746832</v>
      </c>
      <c r="G354" s="29">
        <f ca="1">'Census Tract'!W348</f>
        <v>1.7682222176826423</v>
      </c>
      <c r="H354" s="29">
        <f ca="1">'Census Tract'!X348</f>
        <v>8.1362699443335984</v>
      </c>
      <c r="I354" s="105">
        <f ca="1">'Census Tract'!Y348</f>
        <v>17.671408817886388</v>
      </c>
      <c r="J354" s="29">
        <f ca="1">'Census Tract'!Z348</f>
        <v>0.24318085756059493</v>
      </c>
      <c r="K354" s="29">
        <f ca="1">'Census Tract'!AA348</f>
        <v>1.1571969369479902</v>
      </c>
      <c r="L354" s="29">
        <f ca="1">'Census Tract'!AB348</f>
        <v>5.2777327243001011</v>
      </c>
      <c r="M354" s="105">
        <f ca="1">'Census Tract'!AC348</f>
        <v>11.447495079346183</v>
      </c>
      <c r="N354" s="29">
        <f ca="1">'Census Tract'!AD348</f>
        <v>0.10124430765972381</v>
      </c>
      <c r="O354" s="29">
        <f ca="1">'Census Tract'!AE348</f>
        <v>0.48092416144401806</v>
      </c>
      <c r="P354" s="29">
        <f ca="1">'Census Tract'!AF348</f>
        <v>2.1101588031236744</v>
      </c>
      <c r="Q354" s="105">
        <f ca="1">'Census Tract'!AG348</f>
        <v>4.5332614225015568</v>
      </c>
    </row>
    <row r="355" spans="1:17" ht="15.75" x14ac:dyDescent="0.25">
      <c r="A355" s="80" t="s">
        <v>268</v>
      </c>
      <c r="B355" s="4" t="str">
        <f>'Census Tract'!A349</f>
        <v>Lane</v>
      </c>
      <c r="C355" s="4" t="str">
        <f>'Census Tract'!B349</f>
        <v>Eugene</v>
      </c>
      <c r="D355" s="4">
        <f>'Census Tract'!C349</f>
        <v>41039002302</v>
      </c>
      <c r="E355" s="171">
        <f>'Census Tract'!D349</f>
        <v>1</v>
      </c>
      <c r="F355" s="29">
        <f ca="1">'Census Tract'!V349</f>
        <v>0</v>
      </c>
      <c r="G355" s="29">
        <f ca="1">'Census Tract'!W349</f>
        <v>0</v>
      </c>
      <c r="H355" s="29">
        <f ca="1">'Census Tract'!X349</f>
        <v>0</v>
      </c>
      <c r="I355" s="105">
        <f ca="1">'Census Tract'!Y349</f>
        <v>0</v>
      </c>
      <c r="J355" s="29">
        <f ca="1">'Census Tract'!Z349</f>
        <v>0</v>
      </c>
      <c r="K355" s="29">
        <f ca="1">'Census Tract'!AA349</f>
        <v>0</v>
      </c>
      <c r="L355" s="29">
        <f ca="1">'Census Tract'!AB349</f>
        <v>0</v>
      </c>
      <c r="M355" s="105">
        <f ca="1">'Census Tract'!AC349</f>
        <v>0</v>
      </c>
      <c r="N355" s="29">
        <f ca="1">'Census Tract'!AD349</f>
        <v>0</v>
      </c>
      <c r="O355" s="29">
        <f ca="1">'Census Tract'!AE349</f>
        <v>0</v>
      </c>
      <c r="P355" s="29">
        <f ca="1">'Census Tract'!AF349</f>
        <v>0</v>
      </c>
      <c r="Q355" s="105">
        <f ca="1">'Census Tract'!AG349</f>
        <v>0</v>
      </c>
    </row>
    <row r="356" spans="1:17" ht="15.75" x14ac:dyDescent="0.25">
      <c r="A356" s="80" t="s">
        <v>268</v>
      </c>
      <c r="B356" s="4" t="str">
        <f>'Census Tract'!A350</f>
        <v>Lane</v>
      </c>
      <c r="C356" s="4" t="str">
        <f>'Census Tract'!B350</f>
        <v>Florence</v>
      </c>
      <c r="D356" s="4">
        <f>'Census Tract'!C350</f>
        <v>41039000705</v>
      </c>
      <c r="E356" s="171">
        <f>'Census Tract'!D350</f>
        <v>1</v>
      </c>
      <c r="F356" s="29">
        <f ca="1">'Census Tract'!V350</f>
        <v>0.20069079322088734</v>
      </c>
      <c r="G356" s="29">
        <f ca="1">'Census Tract'!W350</f>
        <v>0.99734701440720519</v>
      </c>
      <c r="H356" s="29">
        <f ca="1">'Census Tract'!X350</f>
        <v>4.5891768897842233</v>
      </c>
      <c r="I356" s="105">
        <f ca="1">'Census Tract'!Y350</f>
        <v>9.9673709834876405</v>
      </c>
      <c r="J356" s="29">
        <f ca="1">'Census Tract'!Z350</f>
        <v>0.16697122590309621</v>
      </c>
      <c r="K356" s="29">
        <f ca="1">'Census Tract'!AA350</f>
        <v>0.79454687803857382</v>
      </c>
      <c r="L356" s="29">
        <f ca="1">'Census Tract'!AB350</f>
        <v>3.6237618034786845</v>
      </c>
      <c r="M356" s="105">
        <f ca="1">'Census Tract'!AC350</f>
        <v>7.8600030696981058</v>
      </c>
      <c r="N356" s="29">
        <f ca="1">'Census Tract'!AD350</f>
        <v>6.9515694348770918E-2</v>
      </c>
      <c r="O356" s="29">
        <f ca="1">'Census Tract'!AE350</f>
        <v>0.33020895480112866</v>
      </c>
      <c r="P356" s="29">
        <f ca="1">'Census Tract'!AF350</f>
        <v>1.4488632277315503</v>
      </c>
      <c r="Q356" s="105">
        <f ca="1">'Census Tract'!AG350</f>
        <v>3.112597860897381</v>
      </c>
    </row>
    <row r="357" spans="1:17" ht="15.75" x14ac:dyDescent="0.25">
      <c r="A357" s="80" t="s">
        <v>268</v>
      </c>
      <c r="B357" s="4" t="str">
        <f>'Census Tract'!A351</f>
        <v>Lane</v>
      </c>
      <c r="C357" s="4" t="str">
        <f>'Census Tract'!B351</f>
        <v>Eugene</v>
      </c>
      <c r="D357" s="4">
        <f>'Census Tract'!C351</f>
        <v>41039004405</v>
      </c>
      <c r="E357" s="171">
        <f>'Census Tract'!D351</f>
        <v>1</v>
      </c>
      <c r="F357" s="29">
        <f ca="1">'Census Tract'!V351</f>
        <v>0</v>
      </c>
      <c r="G357" s="29">
        <f ca="1">'Census Tract'!W351</f>
        <v>0</v>
      </c>
      <c r="H357" s="29">
        <f ca="1">'Census Tract'!X351</f>
        <v>0</v>
      </c>
      <c r="I357" s="105">
        <f ca="1">'Census Tract'!Y351</f>
        <v>0</v>
      </c>
      <c r="J357" s="29">
        <f ca="1">'Census Tract'!Z351</f>
        <v>0</v>
      </c>
      <c r="K357" s="29">
        <f ca="1">'Census Tract'!AA351</f>
        <v>0</v>
      </c>
      <c r="L357" s="29">
        <f ca="1">'Census Tract'!AB351</f>
        <v>0</v>
      </c>
      <c r="M357" s="105">
        <f ca="1">'Census Tract'!AC351</f>
        <v>0</v>
      </c>
      <c r="N357" s="29">
        <f ca="1">'Census Tract'!AD351</f>
        <v>0</v>
      </c>
      <c r="O357" s="29">
        <f ca="1">'Census Tract'!AE351</f>
        <v>0</v>
      </c>
      <c r="P357" s="29">
        <f ca="1">'Census Tract'!AF351</f>
        <v>0</v>
      </c>
      <c r="Q357" s="105">
        <f ca="1">'Census Tract'!AG351</f>
        <v>0</v>
      </c>
    </row>
    <row r="358" spans="1:17" ht="15.75" x14ac:dyDescent="0.25">
      <c r="A358" s="80" t="s">
        <v>268</v>
      </c>
      <c r="B358" s="4" t="str">
        <f>'Census Tract'!A352</f>
        <v>Lane</v>
      </c>
      <c r="C358" s="4" t="str">
        <f>'Census Tract'!B352</f>
        <v>Eugene</v>
      </c>
      <c r="D358" s="4">
        <f>'Census Tract'!C352</f>
        <v>41039003000</v>
      </c>
      <c r="E358" s="171">
        <f>'Census Tract'!D352</f>
        <v>1</v>
      </c>
      <c r="F358" s="29">
        <f ca="1">'Census Tract'!V352</f>
        <v>0</v>
      </c>
      <c r="G358" s="29">
        <f ca="1">'Census Tract'!W352</f>
        <v>0</v>
      </c>
      <c r="H358" s="29">
        <f ca="1">'Census Tract'!X352</f>
        <v>0</v>
      </c>
      <c r="I358" s="105">
        <f ca="1">'Census Tract'!Y352</f>
        <v>0</v>
      </c>
      <c r="J358" s="29">
        <f ca="1">'Census Tract'!Z352</f>
        <v>0</v>
      </c>
      <c r="K358" s="29">
        <f ca="1">'Census Tract'!AA352</f>
        <v>0</v>
      </c>
      <c r="L358" s="29">
        <f ca="1">'Census Tract'!AB352</f>
        <v>0</v>
      </c>
      <c r="M358" s="105">
        <f ca="1">'Census Tract'!AC352</f>
        <v>0</v>
      </c>
      <c r="N358" s="29">
        <f ca="1">'Census Tract'!AD352</f>
        <v>0</v>
      </c>
      <c r="O358" s="29">
        <f ca="1">'Census Tract'!AE352</f>
        <v>0</v>
      </c>
      <c r="P358" s="29">
        <f ca="1">'Census Tract'!AF352</f>
        <v>0</v>
      </c>
      <c r="Q358" s="105">
        <f ca="1">'Census Tract'!AG352</f>
        <v>0</v>
      </c>
    </row>
    <row r="359" spans="1:17" ht="15.75" x14ac:dyDescent="0.25">
      <c r="A359" s="80" t="s">
        <v>268</v>
      </c>
      <c r="B359" s="4" t="str">
        <f>'Census Tract'!A353</f>
        <v>Lane</v>
      </c>
      <c r="C359" s="4" t="str">
        <f>'Census Tract'!B353</f>
        <v>Springfield</v>
      </c>
      <c r="D359" s="4">
        <f>'Census Tract'!C353</f>
        <v>41039002001</v>
      </c>
      <c r="E359" s="171">
        <f>'Census Tract'!D353</f>
        <v>1</v>
      </c>
      <c r="F359" s="29">
        <f ca="1">'Census Tract'!V353</f>
        <v>0</v>
      </c>
      <c r="G359" s="29">
        <f ca="1">'Census Tract'!W353</f>
        <v>0</v>
      </c>
      <c r="H359" s="29">
        <f ca="1">'Census Tract'!X353</f>
        <v>0</v>
      </c>
      <c r="I359" s="105">
        <f ca="1">'Census Tract'!Y353</f>
        <v>0</v>
      </c>
      <c r="J359" s="29">
        <f ca="1">'Census Tract'!Z353</f>
        <v>0</v>
      </c>
      <c r="K359" s="29">
        <f ca="1">'Census Tract'!AA353</f>
        <v>0</v>
      </c>
      <c r="L359" s="29">
        <f ca="1">'Census Tract'!AB353</f>
        <v>0</v>
      </c>
      <c r="M359" s="105">
        <f ca="1">'Census Tract'!AC353</f>
        <v>0</v>
      </c>
      <c r="N359" s="29">
        <f ca="1">'Census Tract'!AD353</f>
        <v>0</v>
      </c>
      <c r="O359" s="29">
        <f ca="1">'Census Tract'!AE353</f>
        <v>0</v>
      </c>
      <c r="P359" s="29">
        <f ca="1">'Census Tract'!AF353</f>
        <v>0</v>
      </c>
      <c r="Q359" s="105">
        <f ca="1">'Census Tract'!AG353</f>
        <v>0</v>
      </c>
    </row>
    <row r="360" spans="1:17" ht="15.75" x14ac:dyDescent="0.25">
      <c r="A360" s="80" t="s">
        <v>268</v>
      </c>
      <c r="B360" s="4" t="str">
        <f>'Census Tract'!A354</f>
        <v>Lane</v>
      </c>
      <c r="C360" s="4" t="str">
        <f>'Census Tract'!B354</f>
        <v>Eugene</v>
      </c>
      <c r="D360" s="4">
        <f>'Census Tract'!C354</f>
        <v>41039002800</v>
      </c>
      <c r="E360" s="171">
        <f>'Census Tract'!D354</f>
        <v>1</v>
      </c>
      <c r="F360" s="29">
        <f ca="1">'Census Tract'!V354</f>
        <v>0</v>
      </c>
      <c r="G360" s="29">
        <f ca="1">'Census Tract'!W354</f>
        <v>0</v>
      </c>
      <c r="H360" s="29">
        <f ca="1">'Census Tract'!X354</f>
        <v>0</v>
      </c>
      <c r="I360" s="105">
        <f ca="1">'Census Tract'!Y354</f>
        <v>0</v>
      </c>
      <c r="J360" s="29">
        <f ca="1">'Census Tract'!Z354</f>
        <v>0</v>
      </c>
      <c r="K360" s="29">
        <f ca="1">'Census Tract'!AA354</f>
        <v>0</v>
      </c>
      <c r="L360" s="29">
        <f ca="1">'Census Tract'!AB354</f>
        <v>0</v>
      </c>
      <c r="M360" s="105">
        <f ca="1">'Census Tract'!AC354</f>
        <v>0</v>
      </c>
      <c r="N360" s="29">
        <f ca="1">'Census Tract'!AD354</f>
        <v>0</v>
      </c>
      <c r="O360" s="29">
        <f ca="1">'Census Tract'!AE354</f>
        <v>0</v>
      </c>
      <c r="P360" s="29">
        <f ca="1">'Census Tract'!AF354</f>
        <v>0</v>
      </c>
      <c r="Q360" s="105">
        <f ca="1">'Census Tract'!AG354</f>
        <v>0</v>
      </c>
    </row>
    <row r="361" spans="1:17" ht="15.75" x14ac:dyDescent="0.25">
      <c r="A361" s="80" t="s">
        <v>268</v>
      </c>
      <c r="B361" s="4" t="str">
        <f>'Census Tract'!A355</f>
        <v>Lane</v>
      </c>
      <c r="C361" s="4" t="str">
        <f>'Census Tract'!B355</f>
        <v>Florence</v>
      </c>
      <c r="D361" s="4">
        <f>'Census Tract'!C355</f>
        <v>41039000708</v>
      </c>
      <c r="E361" s="171">
        <f>'Census Tract'!D355</f>
        <v>0</v>
      </c>
      <c r="F361" s="29">
        <f ca="1">'Census Tract'!V355</f>
        <v>0</v>
      </c>
      <c r="G361" s="29">
        <f ca="1">'Census Tract'!W355</f>
        <v>0</v>
      </c>
      <c r="H361" s="29">
        <f ca="1">'Census Tract'!X355</f>
        <v>0</v>
      </c>
      <c r="I361" s="105">
        <f ca="1">'Census Tract'!Y355</f>
        <v>0</v>
      </c>
      <c r="J361" s="29">
        <f ca="1">'Census Tract'!Z355</f>
        <v>0</v>
      </c>
      <c r="K361" s="29">
        <f ca="1">'Census Tract'!AA355</f>
        <v>0</v>
      </c>
      <c r="L361" s="29">
        <f ca="1">'Census Tract'!AB355</f>
        <v>0</v>
      </c>
      <c r="M361" s="105">
        <f ca="1">'Census Tract'!AC355</f>
        <v>0</v>
      </c>
      <c r="N361" s="29">
        <f ca="1">'Census Tract'!AD355</f>
        <v>0</v>
      </c>
      <c r="O361" s="29">
        <f ca="1">'Census Tract'!AE355</f>
        <v>0</v>
      </c>
      <c r="P361" s="29">
        <f ca="1">'Census Tract'!AF355</f>
        <v>0</v>
      </c>
      <c r="Q361" s="105">
        <f ca="1">'Census Tract'!AG355</f>
        <v>0</v>
      </c>
    </row>
    <row r="362" spans="1:17" ht="15.75" x14ac:dyDescent="0.25">
      <c r="A362" s="80" t="s">
        <v>268</v>
      </c>
      <c r="B362" s="4" t="str">
        <f>'Census Tract'!A356</f>
        <v>Lane</v>
      </c>
      <c r="C362" s="4" t="str">
        <f>'Census Tract'!B356</f>
        <v>Eugene</v>
      </c>
      <c r="D362" s="4">
        <f>'Census Tract'!C356</f>
        <v>41039004501</v>
      </c>
      <c r="E362" s="171">
        <f>'Census Tract'!D356</f>
        <v>1</v>
      </c>
      <c r="F362" s="29">
        <f ca="1">'Census Tract'!V356</f>
        <v>0.80038442985722558</v>
      </c>
      <c r="G362" s="29">
        <f ca="1">'Census Tract'!W356</f>
        <v>3.9775667268279857</v>
      </c>
      <c r="H362" s="29">
        <f ca="1">'Census Tract'!X356</f>
        <v>18.302313073231772</v>
      </c>
      <c r="I362" s="105">
        <f ca="1">'Census Tract'!Y356</f>
        <v>39.751342917926706</v>
      </c>
      <c r="J362" s="29">
        <f ca="1">'Census Tract'!Z356</f>
        <v>0.12356623404549194</v>
      </c>
      <c r="K362" s="29">
        <f ca="1">'Census Tract'!AA356</f>
        <v>0.58800050703831364</v>
      </c>
      <c r="L362" s="29">
        <f ca="1">'Census Tract'!AB356</f>
        <v>2.6817470897269011</v>
      </c>
      <c r="M362" s="105">
        <f ca="1">'Census Tract'!AC356</f>
        <v>5.8167565917750821</v>
      </c>
      <c r="N362" s="29">
        <f ca="1">'Census Tract'!AD356</f>
        <v>5.1444747508294031E-2</v>
      </c>
      <c r="O362" s="29">
        <f ca="1">'Census Tract'!AE356</f>
        <v>0.24436951200534318</v>
      </c>
      <c r="P362" s="29">
        <f ca="1">'Census Tract'!AF356</f>
        <v>1.0722241016645953</v>
      </c>
      <c r="Q362" s="105">
        <f ca="1">'Census Tract'!AG356</f>
        <v>2.3034627295145906</v>
      </c>
    </row>
    <row r="363" spans="1:17" ht="15.75" x14ac:dyDescent="0.25">
      <c r="A363" s="80" t="s">
        <v>268</v>
      </c>
      <c r="B363" s="4" t="str">
        <f>'Census Tract'!A357</f>
        <v>Lane</v>
      </c>
      <c r="C363" s="4" t="str">
        <f>'Census Tract'!B357</f>
        <v>Dunes City</v>
      </c>
      <c r="D363" s="4">
        <f>'Census Tract'!C357</f>
        <v>41039000702</v>
      </c>
      <c r="E363" s="171">
        <f>'Census Tract'!D357</f>
        <v>0</v>
      </c>
      <c r="F363" s="29">
        <f ca="1">'Census Tract'!V357</f>
        <v>0</v>
      </c>
      <c r="G363" s="29">
        <f ca="1">'Census Tract'!W357</f>
        <v>0</v>
      </c>
      <c r="H363" s="29">
        <f ca="1">'Census Tract'!X357</f>
        <v>0</v>
      </c>
      <c r="I363" s="105">
        <f ca="1">'Census Tract'!Y357</f>
        <v>0</v>
      </c>
      <c r="J363" s="29">
        <f ca="1">'Census Tract'!Z357</f>
        <v>0</v>
      </c>
      <c r="K363" s="29">
        <f ca="1">'Census Tract'!AA357</f>
        <v>0</v>
      </c>
      <c r="L363" s="29">
        <f ca="1">'Census Tract'!AB357</f>
        <v>0</v>
      </c>
      <c r="M363" s="105">
        <f ca="1">'Census Tract'!AC357</f>
        <v>0</v>
      </c>
      <c r="N363" s="29">
        <f ca="1">'Census Tract'!AD357</f>
        <v>0</v>
      </c>
      <c r="O363" s="29">
        <f ca="1">'Census Tract'!AE357</f>
        <v>0</v>
      </c>
      <c r="P363" s="29">
        <f ca="1">'Census Tract'!AF357</f>
        <v>0</v>
      </c>
      <c r="Q363" s="105">
        <f ca="1">'Census Tract'!AG357</f>
        <v>0</v>
      </c>
    </row>
    <row r="364" spans="1:17" ht="15.75" x14ac:dyDescent="0.25">
      <c r="A364" s="80" t="s">
        <v>268</v>
      </c>
      <c r="B364" s="4" t="str">
        <f>'Census Tract'!A358</f>
        <v>Lane</v>
      </c>
      <c r="C364" s="4" t="str">
        <f>'Census Tract'!B358</f>
        <v>Eugene</v>
      </c>
      <c r="D364" s="4">
        <f>'Census Tract'!C358</f>
        <v>41039004300</v>
      </c>
      <c r="E364" s="171">
        <f>'Census Tract'!D358</f>
        <v>1</v>
      </c>
      <c r="F364" s="29">
        <f ca="1">'Census Tract'!V358</f>
        <v>1.2845212342147869</v>
      </c>
      <c r="G364" s="29">
        <f ca="1">'Census Tract'!W358</f>
        <v>6.3835186324503539</v>
      </c>
      <c r="H364" s="29">
        <f ca="1">'Census Tract'!X358</f>
        <v>29.373022388762394</v>
      </c>
      <c r="I364" s="105">
        <f ca="1">'Census Tract'!Y358</f>
        <v>63.796148652890338</v>
      </c>
      <c r="J364" s="29">
        <f ca="1">'Census Tract'!Z358</f>
        <v>0.31042096055387791</v>
      </c>
      <c r="K364" s="29">
        <f ca="1">'Census Tract'!AA358</f>
        <v>1.4771647255495495</v>
      </c>
      <c r="L364" s="29">
        <f ca="1">'Census Tract'!AB358</f>
        <v>6.7370387548519943</v>
      </c>
      <c r="M364" s="105">
        <f ca="1">'Census Tract'!AC358</f>
        <v>14.612755519134446</v>
      </c>
      <c r="N364" s="29">
        <f ca="1">'Census Tract'!AD358</f>
        <v>0.12923860681144528</v>
      </c>
      <c r="O364" s="29">
        <f ca="1">'Census Tract'!AE358</f>
        <v>0.61390087051494557</v>
      </c>
      <c r="P364" s="29">
        <f ca="1">'Census Tract'!AF358</f>
        <v>2.6936228828112103</v>
      </c>
      <c r="Q364" s="105">
        <f ca="1">'Census Tract'!AG358</f>
        <v>5.7867193138922381</v>
      </c>
    </row>
    <row r="365" spans="1:17" ht="15.75" x14ac:dyDescent="0.25">
      <c r="A365" s="80" t="s">
        <v>268</v>
      </c>
      <c r="B365" s="4" t="str">
        <f>'Census Tract'!A359</f>
        <v>Lane</v>
      </c>
      <c r="C365" s="4" t="str">
        <f>'Census Tract'!B359</f>
        <v>Cottage Grove</v>
      </c>
      <c r="D365" s="4">
        <f>'Census Tract'!C359</f>
        <v>41039001201</v>
      </c>
      <c r="E365" s="171">
        <f>'Census Tract'!D359</f>
        <v>0</v>
      </c>
      <c r="F365" s="29">
        <f ca="1">'Census Tract'!V359</f>
        <v>0</v>
      </c>
      <c r="G365" s="29">
        <f ca="1">'Census Tract'!W359</f>
        <v>0</v>
      </c>
      <c r="H365" s="29">
        <f ca="1">'Census Tract'!X359</f>
        <v>0</v>
      </c>
      <c r="I365" s="105">
        <f ca="1">'Census Tract'!Y359</f>
        <v>0</v>
      </c>
      <c r="J365" s="29">
        <f ca="1">'Census Tract'!Z359</f>
        <v>0</v>
      </c>
      <c r="K365" s="29">
        <f ca="1">'Census Tract'!AA359</f>
        <v>0</v>
      </c>
      <c r="L365" s="29">
        <f ca="1">'Census Tract'!AB359</f>
        <v>0</v>
      </c>
      <c r="M365" s="105">
        <f ca="1">'Census Tract'!AC359</f>
        <v>0</v>
      </c>
      <c r="N365" s="29">
        <f ca="1">'Census Tract'!AD359</f>
        <v>0</v>
      </c>
      <c r="O365" s="29">
        <f ca="1">'Census Tract'!AE359</f>
        <v>0</v>
      </c>
      <c r="P365" s="29">
        <f ca="1">'Census Tract'!AF359</f>
        <v>0</v>
      </c>
      <c r="Q365" s="105">
        <f ca="1">'Census Tract'!AG359</f>
        <v>0</v>
      </c>
    </row>
    <row r="366" spans="1:17" ht="15.75" x14ac:dyDescent="0.25">
      <c r="A366" s="80" t="s">
        <v>268</v>
      </c>
      <c r="B366" s="4" t="str">
        <f>'Census Tract'!A360</f>
        <v>Lane</v>
      </c>
      <c r="C366" s="4" t="str">
        <f>'Census Tract'!B360</f>
        <v>Florence</v>
      </c>
      <c r="D366" s="4">
        <f>'Census Tract'!C360</f>
        <v>41039000707</v>
      </c>
      <c r="E366" s="171">
        <f>'Census Tract'!D360</f>
        <v>1</v>
      </c>
      <c r="F366" s="29">
        <f ca="1">'Census Tract'!V360</f>
        <v>0.21045615932895301</v>
      </c>
      <c r="G366" s="29">
        <f ca="1">'Census Tract'!W360</f>
        <v>1.0458766882211545</v>
      </c>
      <c r="H366" s="29">
        <f ca="1">'Census Tract'!X360</f>
        <v>4.8124805687631174</v>
      </c>
      <c r="I366" s="105">
        <f ca="1">'Census Tract'!Y360</f>
        <v>10.452370944006688</v>
      </c>
      <c r="J366" s="29">
        <f ca="1">'Census Tract'!Z360</f>
        <v>0.21307334875763262</v>
      </c>
      <c r="K366" s="29">
        <f ca="1">'Census Tract'!AA360</f>
        <v>1.0139277778726656</v>
      </c>
      <c r="L366" s="29">
        <f ca="1">'Census Tract'!AB360</f>
        <v>4.624312113605221</v>
      </c>
      <c r="M366" s="105">
        <f ca="1">'Census Tract'!AC360</f>
        <v>10.030214285411141</v>
      </c>
      <c r="N366" s="29">
        <f ca="1">'Census Tract'!AD360</f>
        <v>8.8709546845520237E-2</v>
      </c>
      <c r="O366" s="29">
        <f ca="1">'Census Tract'!AE360</f>
        <v>0.42138235141225922</v>
      </c>
      <c r="P366" s="29">
        <f ca="1">'Census Tract'!AF360</f>
        <v>1.8489062301292556</v>
      </c>
      <c r="Q366" s="105">
        <f ca="1">'Census Tract'!AG360</f>
        <v>3.9720116203863274</v>
      </c>
    </row>
    <row r="367" spans="1:17" ht="15.75" x14ac:dyDescent="0.25">
      <c r="A367" s="80" t="s">
        <v>268</v>
      </c>
      <c r="B367" s="4" t="str">
        <f>'Census Tract'!A361</f>
        <v>Lane</v>
      </c>
      <c r="C367" s="4" t="str">
        <f>'Census Tract'!B361</f>
        <v>Oakridge</v>
      </c>
      <c r="D367" s="4">
        <f>'Census Tract'!C361</f>
        <v>41039001500</v>
      </c>
      <c r="E367" s="171">
        <f>'Census Tract'!D361</f>
        <v>0</v>
      </c>
      <c r="F367" s="29">
        <f ca="1">'Census Tract'!V361</f>
        <v>0.2589102272731405</v>
      </c>
      <c r="G367" s="29">
        <f ca="1">'Census Tract'!W361</f>
        <v>1.3060403555352931</v>
      </c>
      <c r="H367" s="29">
        <f ca="1">'Census Tract'!X361</f>
        <v>6.0516162363255539</v>
      </c>
      <c r="I367" s="105">
        <f ca="1">'Census Tract'!Y361</f>
        <v>13.164184104478984</v>
      </c>
      <c r="J367" s="29">
        <f ca="1">'Census Tract'!Z361</f>
        <v>0.28882414880990437</v>
      </c>
      <c r="K367" s="29">
        <f ca="1">'Census Tract'!AA361</f>
        <v>1.5096235457923752</v>
      </c>
      <c r="L367" s="29">
        <f ca="1">'Census Tract'!AB361</f>
        <v>7.0430586512119078</v>
      </c>
      <c r="M367" s="105">
        <f ca="1">'Census Tract'!AC361</f>
        <v>15.336210452143774</v>
      </c>
      <c r="N367" s="29">
        <f ca="1">'Census Tract'!AD361</f>
        <v>0.19725383908097438</v>
      </c>
      <c r="O367" s="29">
        <f ca="1">'Census Tract'!AE361</f>
        <v>1.0218598859402857</v>
      </c>
      <c r="P367" s="29">
        <f ca="1">'Census Tract'!AF361</f>
        <v>4.7087003806020746</v>
      </c>
      <c r="Q367" s="105">
        <f ca="1">'Census Tract'!AG361</f>
        <v>10.233961249174207</v>
      </c>
    </row>
    <row r="368" spans="1:17" ht="15.75" x14ac:dyDescent="0.25">
      <c r="A368" s="80" t="s">
        <v>268</v>
      </c>
      <c r="B368" s="4" t="str">
        <f>'Census Tract'!A362</f>
        <v>Lane</v>
      </c>
      <c r="C368" s="4" t="str">
        <f>'Census Tract'!B362</f>
        <v>Eugene</v>
      </c>
      <c r="D368" s="4">
        <f>'Census Tract'!C362</f>
        <v>41039004700</v>
      </c>
      <c r="E368" s="171">
        <f>'Census Tract'!D362</f>
        <v>1</v>
      </c>
      <c r="F368" s="29">
        <f ca="1">'Census Tract'!V362</f>
        <v>0</v>
      </c>
      <c r="G368" s="29">
        <f ca="1">'Census Tract'!W362</f>
        <v>0</v>
      </c>
      <c r="H368" s="29">
        <f ca="1">'Census Tract'!X362</f>
        <v>0</v>
      </c>
      <c r="I368" s="105">
        <f ca="1">'Census Tract'!Y362</f>
        <v>0</v>
      </c>
      <c r="J368" s="29">
        <f ca="1">'Census Tract'!Z362</f>
        <v>0</v>
      </c>
      <c r="K368" s="29">
        <f ca="1">'Census Tract'!AA362</f>
        <v>0</v>
      </c>
      <c r="L368" s="29">
        <f ca="1">'Census Tract'!AB362</f>
        <v>0</v>
      </c>
      <c r="M368" s="105">
        <f ca="1">'Census Tract'!AC362</f>
        <v>0</v>
      </c>
      <c r="N368" s="29">
        <f ca="1">'Census Tract'!AD362</f>
        <v>0</v>
      </c>
      <c r="O368" s="29">
        <f ca="1">'Census Tract'!AE362</f>
        <v>0</v>
      </c>
      <c r="P368" s="29">
        <f ca="1">'Census Tract'!AF362</f>
        <v>0</v>
      </c>
      <c r="Q368" s="105">
        <f ca="1">'Census Tract'!AG362</f>
        <v>0</v>
      </c>
    </row>
    <row r="369" spans="1:17" ht="15.75" x14ac:dyDescent="0.25">
      <c r="A369" s="80" t="s">
        <v>268</v>
      </c>
      <c r="B369" s="4" t="str">
        <f>'Census Tract'!A363</f>
        <v>Lane</v>
      </c>
      <c r="C369" s="4" t="str">
        <f>'Census Tract'!B363</f>
        <v>Eugene</v>
      </c>
      <c r="D369" s="4">
        <f>'Census Tract'!C363</f>
        <v>41039004502</v>
      </c>
      <c r="E369" s="171">
        <f>'Census Tract'!D363</f>
        <v>1</v>
      </c>
      <c r="F369" s="29">
        <f ca="1">'Census Tract'!V363</f>
        <v>9.402294804047806E-2</v>
      </c>
      <c r="G369" s="29">
        <f ca="1">'Census Tract'!W363</f>
        <v>0.46725365428559607</v>
      </c>
      <c r="H369" s="29">
        <f ca="1">'Census Tract'!X363</f>
        <v>2.1500136270916723</v>
      </c>
      <c r="I369" s="105">
        <f ca="1">'Census Tract'!Y363</f>
        <v>4.6696791070487933</v>
      </c>
      <c r="J369" s="29">
        <f ca="1">'Census Tract'!Z363</f>
        <v>0.13360207031314608</v>
      </c>
      <c r="K369" s="29">
        <f ca="1">'Census Tract'!AA363</f>
        <v>0.63575689339675545</v>
      </c>
      <c r="L369" s="29">
        <f ca="1">'Census Tract'!AB363</f>
        <v>2.8995539599585278</v>
      </c>
      <c r="M369" s="105">
        <f ca="1">'Census Tract'!AC363</f>
        <v>6.2891835230867628</v>
      </c>
      <c r="N369" s="29">
        <f ca="1">'Census Tract'!AD363</f>
        <v>5.5623001113028592E-2</v>
      </c>
      <c r="O369" s="29">
        <f ca="1">'Census Tract'!AE363</f>
        <v>0.26421678201592935</v>
      </c>
      <c r="P369" s="29">
        <f ca="1">'Census Tract'!AF363</f>
        <v>1.1593082926627361</v>
      </c>
      <c r="Q369" s="105">
        <f ca="1">'Census Tract'!AG363</f>
        <v>2.4905459968863344</v>
      </c>
    </row>
    <row r="370" spans="1:17" ht="15.75" x14ac:dyDescent="0.25">
      <c r="A370" s="80" t="s">
        <v>268</v>
      </c>
      <c r="B370" s="4" t="str">
        <f>'Census Tract'!A364</f>
        <v>Lane</v>
      </c>
      <c r="C370" s="4" t="str">
        <f>'Census Tract'!B364</f>
        <v>Junction City</v>
      </c>
      <c r="D370" s="4">
        <f>'Census Tract'!C364</f>
        <v>41039000404</v>
      </c>
      <c r="E370" s="171">
        <f>'Census Tract'!D364</f>
        <v>0</v>
      </c>
      <c r="F370" s="29">
        <f ca="1">'Census Tract'!V364</f>
        <v>0</v>
      </c>
      <c r="G370" s="29">
        <f ca="1">'Census Tract'!W364</f>
        <v>0</v>
      </c>
      <c r="H370" s="29">
        <f ca="1">'Census Tract'!X364</f>
        <v>0</v>
      </c>
      <c r="I370" s="105">
        <f ca="1">'Census Tract'!Y364</f>
        <v>0</v>
      </c>
      <c r="J370" s="29">
        <f ca="1">'Census Tract'!Z364</f>
        <v>0</v>
      </c>
      <c r="K370" s="29">
        <f ca="1">'Census Tract'!AA364</f>
        <v>0</v>
      </c>
      <c r="L370" s="29">
        <f ca="1">'Census Tract'!AB364</f>
        <v>0</v>
      </c>
      <c r="M370" s="105">
        <f ca="1">'Census Tract'!AC364</f>
        <v>0</v>
      </c>
      <c r="N370" s="29">
        <f ca="1">'Census Tract'!AD364</f>
        <v>0</v>
      </c>
      <c r="O370" s="29">
        <f ca="1">'Census Tract'!AE364</f>
        <v>0</v>
      </c>
      <c r="P370" s="29">
        <f ca="1">'Census Tract'!AF364</f>
        <v>0</v>
      </c>
      <c r="Q370" s="105">
        <f ca="1">'Census Tract'!AG364</f>
        <v>0</v>
      </c>
    </row>
    <row r="371" spans="1:17" ht="15.75" x14ac:dyDescent="0.25">
      <c r="A371" s="80" t="s">
        <v>268</v>
      </c>
      <c r="B371" s="4" t="str">
        <f>'Census Tract'!A365</f>
        <v>Lane</v>
      </c>
      <c r="C371" s="4" t="str">
        <f>'Census Tract'!B365</f>
        <v>Creswell</v>
      </c>
      <c r="D371" s="4">
        <f>'Census Tract'!C365</f>
        <v>41039001102</v>
      </c>
      <c r="E371" s="171">
        <f>'Census Tract'!D365</f>
        <v>0</v>
      </c>
      <c r="F371" s="29">
        <f ca="1">'Census Tract'!V365</f>
        <v>0</v>
      </c>
      <c r="G371" s="29">
        <f ca="1">'Census Tract'!W365</f>
        <v>0</v>
      </c>
      <c r="H371" s="29">
        <f ca="1">'Census Tract'!X365</f>
        <v>0</v>
      </c>
      <c r="I371" s="105">
        <f ca="1">'Census Tract'!Y365</f>
        <v>0</v>
      </c>
      <c r="J371" s="29">
        <f ca="1">'Census Tract'!Z365</f>
        <v>0</v>
      </c>
      <c r="K371" s="29">
        <f ca="1">'Census Tract'!AA365</f>
        <v>0</v>
      </c>
      <c r="L371" s="29">
        <f ca="1">'Census Tract'!AB365</f>
        <v>0</v>
      </c>
      <c r="M371" s="105">
        <f ca="1">'Census Tract'!AC365</f>
        <v>0</v>
      </c>
      <c r="N371" s="29">
        <f ca="1">'Census Tract'!AD365</f>
        <v>0</v>
      </c>
      <c r="O371" s="29">
        <f ca="1">'Census Tract'!AE365</f>
        <v>0</v>
      </c>
      <c r="P371" s="29">
        <f ca="1">'Census Tract'!AF365</f>
        <v>0</v>
      </c>
      <c r="Q371" s="105">
        <f ca="1">'Census Tract'!AG365</f>
        <v>0</v>
      </c>
    </row>
    <row r="372" spans="1:17" ht="15.75" x14ac:dyDescent="0.25">
      <c r="A372" s="80" t="s">
        <v>268</v>
      </c>
      <c r="B372" s="4" t="str">
        <f>'Census Tract'!A366</f>
        <v>Lane</v>
      </c>
      <c r="C372" s="4" t="str">
        <f>'Census Tract'!B366</f>
        <v>Eugene</v>
      </c>
      <c r="D372" s="4">
        <f>'Census Tract'!C366</f>
        <v>41039002201</v>
      </c>
      <c r="E372" s="171">
        <f>'Census Tract'!D366</f>
        <v>1</v>
      </c>
      <c r="F372" s="29">
        <f ca="1">'Census Tract'!V366</f>
        <v>0</v>
      </c>
      <c r="G372" s="29">
        <f ca="1">'Census Tract'!W366</f>
        <v>0</v>
      </c>
      <c r="H372" s="29">
        <f ca="1">'Census Tract'!X366</f>
        <v>0</v>
      </c>
      <c r="I372" s="105">
        <f ca="1">'Census Tract'!Y366</f>
        <v>0</v>
      </c>
      <c r="J372" s="29">
        <f ca="1">'Census Tract'!Z366</f>
        <v>0</v>
      </c>
      <c r="K372" s="29">
        <f ca="1">'Census Tract'!AA366</f>
        <v>0</v>
      </c>
      <c r="L372" s="29">
        <f ca="1">'Census Tract'!AB366</f>
        <v>0</v>
      </c>
      <c r="M372" s="105">
        <f ca="1">'Census Tract'!AC366</f>
        <v>0</v>
      </c>
      <c r="N372" s="29">
        <f ca="1">'Census Tract'!AD366</f>
        <v>0</v>
      </c>
      <c r="O372" s="29">
        <f ca="1">'Census Tract'!AE366</f>
        <v>0</v>
      </c>
      <c r="P372" s="29">
        <f ca="1">'Census Tract'!AF366</f>
        <v>0</v>
      </c>
      <c r="Q372" s="105">
        <f ca="1">'Census Tract'!AG366</f>
        <v>0</v>
      </c>
    </row>
    <row r="373" spans="1:17" ht="15.75" x14ac:dyDescent="0.25">
      <c r="A373" s="80" t="s">
        <v>268</v>
      </c>
      <c r="B373" s="4" t="str">
        <f>'Census Tract'!A367</f>
        <v>Lane</v>
      </c>
      <c r="C373" s="4" t="str">
        <f>'Census Tract'!B367</f>
        <v>Lowell</v>
      </c>
      <c r="D373" s="4">
        <f>'Census Tract'!C367</f>
        <v>41039001600</v>
      </c>
      <c r="E373" s="171">
        <f>'Census Tract'!D367</f>
        <v>0</v>
      </c>
      <c r="F373" s="29">
        <f ca="1">'Census Tract'!V367</f>
        <v>0</v>
      </c>
      <c r="G373" s="29">
        <f ca="1">'Census Tract'!W367</f>
        <v>0</v>
      </c>
      <c r="H373" s="29">
        <f ca="1">'Census Tract'!X367</f>
        <v>0</v>
      </c>
      <c r="I373" s="105">
        <f ca="1">'Census Tract'!Y367</f>
        <v>0</v>
      </c>
      <c r="J373" s="29">
        <f ca="1">'Census Tract'!Z367</f>
        <v>0</v>
      </c>
      <c r="K373" s="29">
        <f ca="1">'Census Tract'!AA367</f>
        <v>0</v>
      </c>
      <c r="L373" s="29">
        <f ca="1">'Census Tract'!AB367</f>
        <v>0</v>
      </c>
      <c r="M373" s="105">
        <f ca="1">'Census Tract'!AC367</f>
        <v>0</v>
      </c>
      <c r="N373" s="29">
        <f ca="1">'Census Tract'!AD367</f>
        <v>0</v>
      </c>
      <c r="O373" s="29">
        <f ca="1">'Census Tract'!AE367</f>
        <v>0</v>
      </c>
      <c r="P373" s="29">
        <f ca="1">'Census Tract'!AF367</f>
        <v>0</v>
      </c>
      <c r="Q373" s="105">
        <f ca="1">'Census Tract'!AG367</f>
        <v>0</v>
      </c>
    </row>
    <row r="374" spans="1:17" ht="15.75" x14ac:dyDescent="0.25">
      <c r="A374" s="80" t="s">
        <v>268</v>
      </c>
      <c r="B374" s="4" t="str">
        <f>'Census Tract'!A368</f>
        <v>Lane</v>
      </c>
      <c r="C374" s="4" t="str">
        <f>'Census Tract'!B368</f>
        <v>Eugene</v>
      </c>
      <c r="D374" s="4">
        <f>'Census Tract'!C368</f>
        <v>41039002202</v>
      </c>
      <c r="E374" s="171">
        <f>'Census Tract'!D368</f>
        <v>1</v>
      </c>
      <c r="F374" s="29">
        <f ca="1">'Census Tract'!V368</f>
        <v>0</v>
      </c>
      <c r="G374" s="29">
        <f ca="1">'Census Tract'!W368</f>
        <v>0</v>
      </c>
      <c r="H374" s="29">
        <f ca="1">'Census Tract'!X368</f>
        <v>0</v>
      </c>
      <c r="I374" s="105">
        <f ca="1">'Census Tract'!Y368</f>
        <v>0</v>
      </c>
      <c r="J374" s="29">
        <f ca="1">'Census Tract'!Z368</f>
        <v>0</v>
      </c>
      <c r="K374" s="29">
        <f ca="1">'Census Tract'!AA368</f>
        <v>0</v>
      </c>
      <c r="L374" s="29">
        <f ca="1">'Census Tract'!AB368</f>
        <v>0</v>
      </c>
      <c r="M374" s="105">
        <f ca="1">'Census Tract'!AC368</f>
        <v>0</v>
      </c>
      <c r="N374" s="29">
        <f ca="1">'Census Tract'!AD368</f>
        <v>0</v>
      </c>
      <c r="O374" s="29">
        <f ca="1">'Census Tract'!AE368</f>
        <v>0</v>
      </c>
      <c r="P374" s="29">
        <f ca="1">'Census Tract'!AF368</f>
        <v>0</v>
      </c>
      <c r="Q374" s="105">
        <f ca="1">'Census Tract'!AG368</f>
        <v>0</v>
      </c>
    </row>
    <row r="375" spans="1:17" ht="15.75" x14ac:dyDescent="0.25">
      <c r="A375" s="80" t="s">
        <v>268</v>
      </c>
      <c r="B375" s="4" t="str">
        <f>'Census Tract'!A369</f>
        <v>Lane</v>
      </c>
      <c r="C375" s="4" t="str">
        <f>'Census Tract'!B369</f>
        <v>Eugene</v>
      </c>
      <c r="D375" s="4">
        <f>'Census Tract'!C369</f>
        <v>41039004100</v>
      </c>
      <c r="E375" s="171">
        <f>'Census Tract'!D369</f>
        <v>1</v>
      </c>
      <c r="F375" s="29">
        <f ca="1">'Census Tract'!V369</f>
        <v>0</v>
      </c>
      <c r="G375" s="29">
        <f ca="1">'Census Tract'!W369</f>
        <v>0</v>
      </c>
      <c r="H375" s="29">
        <f ca="1">'Census Tract'!X369</f>
        <v>0</v>
      </c>
      <c r="I375" s="105">
        <f ca="1">'Census Tract'!Y369</f>
        <v>0</v>
      </c>
      <c r="J375" s="29">
        <f ca="1">'Census Tract'!Z369</f>
        <v>0</v>
      </c>
      <c r="K375" s="29">
        <f ca="1">'Census Tract'!AA369</f>
        <v>0</v>
      </c>
      <c r="L375" s="29">
        <f ca="1">'Census Tract'!AB369</f>
        <v>0</v>
      </c>
      <c r="M375" s="105">
        <f ca="1">'Census Tract'!AC369</f>
        <v>0</v>
      </c>
      <c r="N375" s="29">
        <f ca="1">'Census Tract'!AD369</f>
        <v>0</v>
      </c>
      <c r="O375" s="29">
        <f ca="1">'Census Tract'!AE369</f>
        <v>0</v>
      </c>
      <c r="P375" s="29">
        <f ca="1">'Census Tract'!AF369</f>
        <v>0</v>
      </c>
      <c r="Q375" s="105">
        <f ca="1">'Census Tract'!AG369</f>
        <v>0</v>
      </c>
    </row>
    <row r="376" spans="1:17" ht="15.75" x14ac:dyDescent="0.25">
      <c r="A376" s="80" t="s">
        <v>268</v>
      </c>
      <c r="B376" s="4" t="str">
        <f>'Census Tract'!A370</f>
        <v>Lane</v>
      </c>
      <c r="C376" s="4" t="str">
        <f>'Census Tract'!B370</f>
        <v>Eugene</v>
      </c>
      <c r="D376" s="4">
        <f>'Census Tract'!C370</f>
        <v>41039003900</v>
      </c>
      <c r="E376" s="171">
        <f>'Census Tract'!D370</f>
        <v>1</v>
      </c>
      <c r="F376" s="29">
        <f ca="1">'Census Tract'!V370</f>
        <v>1.5231467188554682</v>
      </c>
      <c r="G376" s="29">
        <f ca="1">'Census Tract'!W370</f>
        <v>7.5693847643655943</v>
      </c>
      <c r="H376" s="29">
        <f ca="1">'Census Tract'!X370</f>
        <v>34.829648185349242</v>
      </c>
      <c r="I376" s="105">
        <f ca="1">'Census Tract'!Y370</f>
        <v>75.647557944548112</v>
      </c>
      <c r="J376" s="29">
        <f ca="1">'Census Tract'!Z370</f>
        <v>0.11767018023824505</v>
      </c>
      <c r="K376" s="29">
        <f ca="1">'Census Tract'!AA370</f>
        <v>0.55994363005272874</v>
      </c>
      <c r="L376" s="29">
        <f ca="1">'Census Tract'!AB370</f>
        <v>2.5537855534658203</v>
      </c>
      <c r="M376" s="105">
        <f ca="1">'Census Tract'!AC370</f>
        <v>5.5392057696294685</v>
      </c>
      <c r="N376" s="29">
        <f ca="1">'Census Tract'!AD370</f>
        <v>4.8990023515512487E-2</v>
      </c>
      <c r="O376" s="29">
        <f ca="1">'Census Tract'!AE370</f>
        <v>0.23270924087412359</v>
      </c>
      <c r="P376" s="29">
        <f ca="1">'Census Tract'!AF370</f>
        <v>1.0210621394531882</v>
      </c>
      <c r="Q376" s="105">
        <f ca="1">'Census Tract'!AG370</f>
        <v>2.1935513099336923</v>
      </c>
    </row>
    <row r="377" spans="1:17" ht="15.75" x14ac:dyDescent="0.25">
      <c r="A377" s="80" t="s">
        <v>268</v>
      </c>
      <c r="B377" s="4" t="str">
        <f>'Census Tract'!A371</f>
        <v>Lane</v>
      </c>
      <c r="C377" s="4" t="str">
        <f>'Census Tract'!B371</f>
        <v>Undefined</v>
      </c>
      <c r="D377" s="4">
        <f>'Census Tract'!C371</f>
        <v>41039001400</v>
      </c>
      <c r="E377" s="171">
        <f>'Census Tract'!D371</f>
        <v>0</v>
      </c>
      <c r="F377" s="29">
        <f ca="1">'Census Tract'!V371</f>
        <v>0</v>
      </c>
      <c r="G377" s="29">
        <f ca="1">'Census Tract'!W371</f>
        <v>0</v>
      </c>
      <c r="H377" s="29">
        <f ca="1">'Census Tract'!X371</f>
        <v>0</v>
      </c>
      <c r="I377" s="105">
        <f ca="1">'Census Tract'!Y371</f>
        <v>0</v>
      </c>
      <c r="J377" s="29">
        <f ca="1">'Census Tract'!Z371</f>
        <v>0</v>
      </c>
      <c r="K377" s="29">
        <f ca="1">'Census Tract'!AA371</f>
        <v>0</v>
      </c>
      <c r="L377" s="29">
        <f ca="1">'Census Tract'!AB371</f>
        <v>0</v>
      </c>
      <c r="M377" s="105">
        <f ca="1">'Census Tract'!AC371</f>
        <v>0</v>
      </c>
      <c r="N377" s="29">
        <f ca="1">'Census Tract'!AD371</f>
        <v>0</v>
      </c>
      <c r="O377" s="29">
        <f ca="1">'Census Tract'!AE371</f>
        <v>0</v>
      </c>
      <c r="P377" s="29">
        <f ca="1">'Census Tract'!AF371</f>
        <v>0</v>
      </c>
      <c r="Q377" s="105">
        <f ca="1">'Census Tract'!AG371</f>
        <v>0</v>
      </c>
    </row>
    <row r="378" spans="1:17" ht="15.75" x14ac:dyDescent="0.25">
      <c r="A378" s="80" t="s">
        <v>268</v>
      </c>
      <c r="B378" s="4" t="str">
        <f>'Census Tract'!A372</f>
        <v>Lane</v>
      </c>
      <c r="C378" s="4" t="str">
        <f>'Census Tract'!B372</f>
        <v>Eugene</v>
      </c>
      <c r="D378" s="4">
        <f>'Census Tract'!C372</f>
        <v>41039004900</v>
      </c>
      <c r="E378" s="171">
        <f>'Census Tract'!D372</f>
        <v>1</v>
      </c>
      <c r="F378" s="29">
        <f ca="1">'Census Tract'!V372</f>
        <v>0</v>
      </c>
      <c r="G378" s="29">
        <f ca="1">'Census Tract'!W372</f>
        <v>0</v>
      </c>
      <c r="H378" s="29">
        <f ca="1">'Census Tract'!X372</f>
        <v>0</v>
      </c>
      <c r="I378" s="105">
        <f ca="1">'Census Tract'!Y372</f>
        <v>0</v>
      </c>
      <c r="J378" s="29">
        <f ca="1">'Census Tract'!Z372</f>
        <v>0</v>
      </c>
      <c r="K378" s="29">
        <f ca="1">'Census Tract'!AA372</f>
        <v>0</v>
      </c>
      <c r="L378" s="29">
        <f ca="1">'Census Tract'!AB372</f>
        <v>0</v>
      </c>
      <c r="M378" s="105">
        <f ca="1">'Census Tract'!AC372</f>
        <v>0</v>
      </c>
      <c r="N378" s="29">
        <f ca="1">'Census Tract'!AD372</f>
        <v>0</v>
      </c>
      <c r="O378" s="29">
        <f ca="1">'Census Tract'!AE372</f>
        <v>0</v>
      </c>
      <c r="P378" s="29">
        <f ca="1">'Census Tract'!AF372</f>
        <v>0</v>
      </c>
      <c r="Q378" s="105">
        <f ca="1">'Census Tract'!AG372</f>
        <v>0</v>
      </c>
    </row>
    <row r="379" spans="1:17" ht="15.75" x14ac:dyDescent="0.25">
      <c r="A379" s="80" t="s">
        <v>268</v>
      </c>
      <c r="B379" s="4" t="str">
        <f>'Census Tract'!A373</f>
        <v>Lane</v>
      </c>
      <c r="C379" s="4" t="str">
        <f>'Census Tract'!B373</f>
        <v>Eugene</v>
      </c>
      <c r="D379" s="4">
        <f>'Census Tract'!C373</f>
        <v>41039001001</v>
      </c>
      <c r="E379" s="171">
        <f>'Census Tract'!D373</f>
        <v>0</v>
      </c>
      <c r="F379" s="29">
        <f ca="1">'Census Tract'!V373</f>
        <v>0</v>
      </c>
      <c r="G379" s="29">
        <f ca="1">'Census Tract'!W373</f>
        <v>0</v>
      </c>
      <c r="H379" s="29">
        <f ca="1">'Census Tract'!X373</f>
        <v>0</v>
      </c>
      <c r="I379" s="105">
        <f ca="1">'Census Tract'!Y373</f>
        <v>0</v>
      </c>
      <c r="J379" s="29">
        <f ca="1">'Census Tract'!Z373</f>
        <v>0</v>
      </c>
      <c r="K379" s="29">
        <f ca="1">'Census Tract'!AA373</f>
        <v>0</v>
      </c>
      <c r="L379" s="29">
        <f ca="1">'Census Tract'!AB373</f>
        <v>0</v>
      </c>
      <c r="M379" s="105">
        <f ca="1">'Census Tract'!AC373</f>
        <v>0</v>
      </c>
      <c r="N379" s="29">
        <f ca="1">'Census Tract'!AD373</f>
        <v>0</v>
      </c>
      <c r="O379" s="29">
        <f ca="1">'Census Tract'!AE373</f>
        <v>0</v>
      </c>
      <c r="P379" s="29">
        <f ca="1">'Census Tract'!AF373</f>
        <v>0</v>
      </c>
      <c r="Q379" s="105">
        <f ca="1">'Census Tract'!AG373</f>
        <v>0</v>
      </c>
    </row>
    <row r="380" spans="1:17" ht="15.75" x14ac:dyDescent="0.25">
      <c r="A380" s="80" t="s">
        <v>268</v>
      </c>
      <c r="B380" s="4" t="str">
        <f>'Census Tract'!A374</f>
        <v>Lane</v>
      </c>
      <c r="C380" s="4" t="str">
        <f>'Census Tract'!B374</f>
        <v>Springfield</v>
      </c>
      <c r="D380" s="4">
        <f>'Census Tract'!C374</f>
        <v>41039001903</v>
      </c>
      <c r="E380" s="171">
        <f>'Census Tract'!D374</f>
        <v>1</v>
      </c>
      <c r="F380" s="29">
        <f ca="1">'Census Tract'!V374</f>
        <v>0</v>
      </c>
      <c r="G380" s="29">
        <f ca="1">'Census Tract'!W374</f>
        <v>0</v>
      </c>
      <c r="H380" s="29">
        <f ca="1">'Census Tract'!X374</f>
        <v>0</v>
      </c>
      <c r="I380" s="105">
        <f ca="1">'Census Tract'!Y374</f>
        <v>0</v>
      </c>
      <c r="J380" s="29">
        <f ca="1">'Census Tract'!Z374</f>
        <v>0</v>
      </c>
      <c r="K380" s="29">
        <f ca="1">'Census Tract'!AA374</f>
        <v>0</v>
      </c>
      <c r="L380" s="29">
        <f ca="1">'Census Tract'!AB374</f>
        <v>0</v>
      </c>
      <c r="M380" s="105">
        <f ca="1">'Census Tract'!AC374</f>
        <v>0</v>
      </c>
      <c r="N380" s="29">
        <f ca="1">'Census Tract'!AD374</f>
        <v>0</v>
      </c>
      <c r="O380" s="29">
        <f ca="1">'Census Tract'!AE374</f>
        <v>0</v>
      </c>
      <c r="P380" s="29">
        <f ca="1">'Census Tract'!AF374</f>
        <v>0</v>
      </c>
      <c r="Q380" s="105">
        <f ca="1">'Census Tract'!AG374</f>
        <v>0</v>
      </c>
    </row>
    <row r="381" spans="1:17" ht="15.75" x14ac:dyDescent="0.25">
      <c r="A381" s="80" t="s">
        <v>268</v>
      </c>
      <c r="B381" s="4" t="str">
        <f>'Census Tract'!A375</f>
        <v>Lane</v>
      </c>
      <c r="C381" s="4" t="str">
        <f>'Census Tract'!B375</f>
        <v>Veneta</v>
      </c>
      <c r="D381" s="4">
        <f>'Census Tract'!C375</f>
        <v>41039000904</v>
      </c>
      <c r="E381" s="171">
        <f>'Census Tract'!D375</f>
        <v>0</v>
      </c>
      <c r="F381" s="29">
        <f ca="1">'Census Tract'!V375</f>
        <v>0.32959195103910166</v>
      </c>
      <c r="G381" s="29">
        <f ca="1">'Census Tract'!W375</f>
        <v>1.6625854971057592</v>
      </c>
      <c r="H381" s="29">
        <f ca="1">'Census Tract'!X375</f>
        <v>7.7036895115242174</v>
      </c>
      <c r="I381" s="105">
        <f ca="1">'Census Tract'!Y375</f>
        <v>16.757967302140898</v>
      </c>
      <c r="J381" s="29">
        <f ca="1">'Census Tract'!Z375</f>
        <v>0.20690886329946501</v>
      </c>
      <c r="K381" s="29">
        <f ca="1">'Census Tract'!AA375</f>
        <v>1.0814694448406073</v>
      </c>
      <c r="L381" s="29">
        <f ca="1">'Census Tract'!AB375</f>
        <v>5.0455312191808872</v>
      </c>
      <c r="M381" s="105">
        <f ca="1">'Census Tract'!AC375</f>
        <v>10.986608581898558</v>
      </c>
      <c r="N381" s="29">
        <f ca="1">'Census Tract'!AD375</f>
        <v>0.14130940156448724</v>
      </c>
      <c r="O381" s="29">
        <f ca="1">'Census Tract'!AE375</f>
        <v>0.73204359234651051</v>
      </c>
      <c r="P381" s="29">
        <f ca="1">'Census Tract'!AF375</f>
        <v>3.3732354007883547</v>
      </c>
      <c r="Q381" s="105">
        <f ca="1">'Census Tract'!AG375</f>
        <v>7.3314412864801142</v>
      </c>
    </row>
    <row r="382" spans="1:17" ht="15.75" x14ac:dyDescent="0.25">
      <c r="A382" s="80" t="s">
        <v>268</v>
      </c>
      <c r="B382" s="4" t="str">
        <f>'Census Tract'!A376</f>
        <v>Lane</v>
      </c>
      <c r="C382" s="4" t="str">
        <f>'Census Tract'!B376</f>
        <v>Springfield</v>
      </c>
      <c r="D382" s="4">
        <f>'Census Tract'!C376</f>
        <v>41039001801</v>
      </c>
      <c r="E382" s="171">
        <f>'Census Tract'!D376</f>
        <v>1</v>
      </c>
      <c r="F382" s="29">
        <f ca="1">'Census Tract'!V376</f>
        <v>0</v>
      </c>
      <c r="G382" s="29">
        <f ca="1">'Census Tract'!W376</f>
        <v>0</v>
      </c>
      <c r="H382" s="29">
        <f ca="1">'Census Tract'!X376</f>
        <v>0</v>
      </c>
      <c r="I382" s="105">
        <f ca="1">'Census Tract'!Y376</f>
        <v>0</v>
      </c>
      <c r="J382" s="29">
        <f ca="1">'Census Tract'!Z376</f>
        <v>0</v>
      </c>
      <c r="K382" s="29">
        <f ca="1">'Census Tract'!AA376</f>
        <v>0</v>
      </c>
      <c r="L382" s="29">
        <f ca="1">'Census Tract'!AB376</f>
        <v>0</v>
      </c>
      <c r="M382" s="105">
        <f ca="1">'Census Tract'!AC376</f>
        <v>0</v>
      </c>
      <c r="N382" s="29">
        <f ca="1">'Census Tract'!AD376</f>
        <v>0</v>
      </c>
      <c r="O382" s="29">
        <f ca="1">'Census Tract'!AE376</f>
        <v>0</v>
      </c>
      <c r="P382" s="29">
        <f ca="1">'Census Tract'!AF376</f>
        <v>0</v>
      </c>
      <c r="Q382" s="105">
        <f ca="1">'Census Tract'!AG376</f>
        <v>0</v>
      </c>
    </row>
    <row r="383" spans="1:17" ht="15.75" x14ac:dyDescent="0.25">
      <c r="A383" s="80" t="s">
        <v>268</v>
      </c>
      <c r="B383" s="4" t="str">
        <f>'Census Tract'!A377</f>
        <v>Lane</v>
      </c>
      <c r="C383" s="4" t="str">
        <f>'Census Tract'!B377</f>
        <v>Eugene</v>
      </c>
      <c r="D383" s="4">
        <f>'Census Tract'!C377</f>
        <v>41039002600</v>
      </c>
      <c r="E383" s="171">
        <f>'Census Tract'!D377</f>
        <v>1</v>
      </c>
      <c r="F383" s="29">
        <f ca="1">'Census Tract'!V377</f>
        <v>0</v>
      </c>
      <c r="G383" s="29">
        <f ca="1">'Census Tract'!W377</f>
        <v>0</v>
      </c>
      <c r="H383" s="29">
        <f ca="1">'Census Tract'!X377</f>
        <v>0</v>
      </c>
      <c r="I383" s="105">
        <f ca="1">'Census Tract'!Y377</f>
        <v>0</v>
      </c>
      <c r="J383" s="29">
        <f ca="1">'Census Tract'!Z377</f>
        <v>0</v>
      </c>
      <c r="K383" s="29">
        <f ca="1">'Census Tract'!AA377</f>
        <v>0</v>
      </c>
      <c r="L383" s="29">
        <f ca="1">'Census Tract'!AB377</f>
        <v>0</v>
      </c>
      <c r="M383" s="105">
        <f ca="1">'Census Tract'!AC377</f>
        <v>0</v>
      </c>
      <c r="N383" s="29">
        <f ca="1">'Census Tract'!AD377</f>
        <v>0</v>
      </c>
      <c r="O383" s="29">
        <f ca="1">'Census Tract'!AE377</f>
        <v>0</v>
      </c>
      <c r="P383" s="29">
        <f ca="1">'Census Tract'!AF377</f>
        <v>0</v>
      </c>
      <c r="Q383" s="105">
        <f ca="1">'Census Tract'!AG377</f>
        <v>0</v>
      </c>
    </row>
    <row r="384" spans="1:17" ht="15.75" x14ac:dyDescent="0.25">
      <c r="A384" s="80" t="s">
        <v>268</v>
      </c>
      <c r="B384" s="4" t="str">
        <f>'Census Tract'!A378</f>
        <v>Lincoln</v>
      </c>
      <c r="C384" s="4" t="str">
        <f>'Census Tract'!B378</f>
        <v>Lincoln City</v>
      </c>
      <c r="D384" s="4">
        <f>'Census Tract'!C378</f>
        <v>41041950601</v>
      </c>
      <c r="E384" s="171">
        <f>'Census Tract'!D378</f>
        <v>0</v>
      </c>
      <c r="F384" s="29">
        <f ca="1">'Census Tract'!V378</f>
        <v>0</v>
      </c>
      <c r="G384" s="29">
        <f ca="1">'Census Tract'!W378</f>
        <v>0</v>
      </c>
      <c r="H384" s="29">
        <f ca="1">'Census Tract'!X378</f>
        <v>0</v>
      </c>
      <c r="I384" s="105">
        <f ca="1">'Census Tract'!Y378</f>
        <v>0</v>
      </c>
      <c r="J384" s="29">
        <f ca="1">'Census Tract'!Z378</f>
        <v>0</v>
      </c>
      <c r="K384" s="29">
        <f ca="1">'Census Tract'!AA378</f>
        <v>0</v>
      </c>
      <c r="L384" s="29">
        <f ca="1">'Census Tract'!AB378</f>
        <v>0</v>
      </c>
      <c r="M384" s="105">
        <f ca="1">'Census Tract'!AC378</f>
        <v>0</v>
      </c>
      <c r="N384" s="29">
        <f ca="1">'Census Tract'!AD378</f>
        <v>0</v>
      </c>
      <c r="O384" s="29">
        <f ca="1">'Census Tract'!AE378</f>
        <v>0</v>
      </c>
      <c r="P384" s="29">
        <f ca="1">'Census Tract'!AF378</f>
        <v>0</v>
      </c>
      <c r="Q384" s="105">
        <f ca="1">'Census Tract'!AG378</f>
        <v>0</v>
      </c>
    </row>
    <row r="385" spans="1:17" ht="15.75" x14ac:dyDescent="0.25">
      <c r="A385" s="80" t="s">
        <v>268</v>
      </c>
      <c r="B385" s="4" t="str">
        <f>'Census Tract'!A379</f>
        <v>Lincoln</v>
      </c>
      <c r="C385" s="4" t="str">
        <f>'Census Tract'!B379</f>
        <v>Yachats</v>
      </c>
      <c r="D385" s="4">
        <f>'Census Tract'!C379</f>
        <v>41041951700</v>
      </c>
      <c r="E385" s="171">
        <f>'Census Tract'!D379</f>
        <v>0</v>
      </c>
      <c r="F385" s="29">
        <f ca="1">'Census Tract'!V379</f>
        <v>0</v>
      </c>
      <c r="G385" s="29">
        <f ca="1">'Census Tract'!W379</f>
        <v>0</v>
      </c>
      <c r="H385" s="29">
        <f ca="1">'Census Tract'!X379</f>
        <v>0</v>
      </c>
      <c r="I385" s="105">
        <f ca="1">'Census Tract'!Y379</f>
        <v>0</v>
      </c>
      <c r="J385" s="29">
        <f ca="1">'Census Tract'!Z379</f>
        <v>0</v>
      </c>
      <c r="K385" s="29">
        <f ca="1">'Census Tract'!AA379</f>
        <v>0</v>
      </c>
      <c r="L385" s="29">
        <f ca="1">'Census Tract'!AB379</f>
        <v>0</v>
      </c>
      <c r="M385" s="105">
        <f ca="1">'Census Tract'!AC379</f>
        <v>0</v>
      </c>
      <c r="N385" s="29">
        <f ca="1">'Census Tract'!AD379</f>
        <v>0</v>
      </c>
      <c r="O385" s="29">
        <f ca="1">'Census Tract'!AE379</f>
        <v>0</v>
      </c>
      <c r="P385" s="29">
        <f ca="1">'Census Tract'!AF379</f>
        <v>0</v>
      </c>
      <c r="Q385" s="105">
        <f ca="1">'Census Tract'!AG379</f>
        <v>0</v>
      </c>
    </row>
    <row r="386" spans="1:17" ht="15.75" x14ac:dyDescent="0.25">
      <c r="A386" s="80" t="s">
        <v>268</v>
      </c>
      <c r="B386" s="4" t="str">
        <f>'Census Tract'!A380</f>
        <v>Lincoln</v>
      </c>
      <c r="C386" s="4" t="str">
        <f>'Census Tract'!B380</f>
        <v>Lincoln City</v>
      </c>
      <c r="D386" s="4">
        <f>'Census Tract'!C380</f>
        <v>41041950304</v>
      </c>
      <c r="E386" s="171">
        <f>'Census Tract'!D380</f>
        <v>1</v>
      </c>
      <c r="F386" s="29">
        <f ca="1">'Census Tract'!V380</f>
        <v>0.18040887899644331</v>
      </c>
      <c r="G386" s="29">
        <f ca="1">'Census Tract'!W380</f>
        <v>0.89655461494746236</v>
      </c>
      <c r="H386" s="29">
        <f ca="1">'Census Tract'!X380</f>
        <v>4.1253923257511325</v>
      </c>
      <c r="I386" s="105">
        <f ca="1">'Census Tract'!Y380</f>
        <v>8.9600633731788477</v>
      </c>
      <c r="J386" s="29">
        <f ca="1">'Census Tract'!Z380</f>
        <v>0.1667531130173836</v>
      </c>
      <c r="K386" s="29">
        <f ca="1">'Census Tract'!AA380</f>
        <v>0.79350896919251035</v>
      </c>
      <c r="L386" s="29">
        <f ca="1">'Census Tract'!AB380</f>
        <v>3.619028118738596</v>
      </c>
      <c r="M386" s="105">
        <f ca="1">'Census Tract'!AC380</f>
        <v>7.8497356242627063</v>
      </c>
      <c r="N386" s="29">
        <f ca="1">'Census Tract'!AD380</f>
        <v>6.9424886674486208E-2</v>
      </c>
      <c r="O386" s="29">
        <f ca="1">'Census Tract'!AE380</f>
        <v>0.32977760606046846</v>
      </c>
      <c r="P386" s="29">
        <f ca="1">'Census Tract'!AF380</f>
        <v>1.4469705918124323</v>
      </c>
      <c r="Q386" s="105">
        <f ca="1">'Census Tract'!AG380</f>
        <v>3.1085319046355693</v>
      </c>
    </row>
    <row r="387" spans="1:17" ht="15.75" x14ac:dyDescent="0.25">
      <c r="A387" s="80" t="s">
        <v>268</v>
      </c>
      <c r="B387" s="4" t="str">
        <f>'Census Tract'!A381</f>
        <v>Lincoln</v>
      </c>
      <c r="C387" s="4" t="str">
        <f>'Census Tract'!B381</f>
        <v>Toledo</v>
      </c>
      <c r="D387" s="4">
        <f>'Census Tract'!C381</f>
        <v>41041951300</v>
      </c>
      <c r="E387" s="171">
        <f>'Census Tract'!D381</f>
        <v>0</v>
      </c>
      <c r="F387" s="29">
        <f ca="1">'Census Tract'!V381</f>
        <v>0</v>
      </c>
      <c r="G387" s="29">
        <f ca="1">'Census Tract'!W381</f>
        <v>0</v>
      </c>
      <c r="H387" s="29">
        <f ca="1">'Census Tract'!X381</f>
        <v>0</v>
      </c>
      <c r="I387" s="105">
        <f ca="1">'Census Tract'!Y381</f>
        <v>0</v>
      </c>
      <c r="J387" s="29">
        <f ca="1">'Census Tract'!Z381</f>
        <v>0</v>
      </c>
      <c r="K387" s="29">
        <f ca="1">'Census Tract'!AA381</f>
        <v>0</v>
      </c>
      <c r="L387" s="29">
        <f ca="1">'Census Tract'!AB381</f>
        <v>0</v>
      </c>
      <c r="M387" s="105">
        <f ca="1">'Census Tract'!AC381</f>
        <v>0</v>
      </c>
      <c r="N387" s="29">
        <f ca="1">'Census Tract'!AD381</f>
        <v>0</v>
      </c>
      <c r="O387" s="29">
        <f ca="1">'Census Tract'!AE381</f>
        <v>0</v>
      </c>
      <c r="P387" s="29">
        <f ca="1">'Census Tract'!AF381</f>
        <v>0</v>
      </c>
      <c r="Q387" s="105">
        <f ca="1">'Census Tract'!AG381</f>
        <v>0</v>
      </c>
    </row>
    <row r="388" spans="1:17" ht="15.75" x14ac:dyDescent="0.25">
      <c r="A388" s="80" t="s">
        <v>268</v>
      </c>
      <c r="B388" s="4" t="str">
        <f>'Census Tract'!A382</f>
        <v>Lincoln</v>
      </c>
      <c r="C388" s="4" t="str">
        <f>'Census Tract'!B382</f>
        <v>Newport</v>
      </c>
      <c r="D388" s="4">
        <f>'Census Tract'!C382</f>
        <v>41041951000</v>
      </c>
      <c r="E388" s="171">
        <f>'Census Tract'!D382</f>
        <v>1</v>
      </c>
      <c r="F388" s="29">
        <f ca="1">'Census Tract'!V382</f>
        <v>0.23749871162821168</v>
      </c>
      <c r="G388" s="29">
        <f ca="1">'Census Tract'!W382</f>
        <v>1.1802665541674777</v>
      </c>
      <c r="H388" s="29">
        <f ca="1">'Census Tract'!X382</f>
        <v>5.4308599874739052</v>
      </c>
      <c r="I388" s="105">
        <f ca="1">'Census Tract'!Y382</f>
        <v>11.795447757751752</v>
      </c>
      <c r="J388" s="29">
        <f ca="1">'Census Tract'!Z382</f>
        <v>8.8559329524876662E-2</v>
      </c>
      <c r="K388" s="29">
        <f ca="1">'Census Tract'!AA382</f>
        <v>0.42141715385150835</v>
      </c>
      <c r="L388" s="29">
        <f ca="1">'Census Tract'!AB382</f>
        <v>1.9219953254711024</v>
      </c>
      <c r="M388" s="105">
        <f ca="1">'Census Tract'!AC382</f>
        <v>4.1688416561061423</v>
      </c>
      <c r="N388" s="29">
        <f ca="1">'Census Tract'!AD382</f>
        <v>3.6870204729503947E-2</v>
      </c>
      <c r="O388" s="29">
        <f ca="1">'Census Tract'!AE382</f>
        <v>0.17513846162493796</v>
      </c>
      <c r="P388" s="29">
        <f ca="1">'Census Tract'!AF382</f>
        <v>0.76845789043689017</v>
      </c>
      <c r="Q388" s="105">
        <f ca="1">'Census Tract'!AG382</f>
        <v>1.6508807319987824</v>
      </c>
    </row>
    <row r="389" spans="1:17" ht="15.75" x14ac:dyDescent="0.25">
      <c r="A389" s="80" t="s">
        <v>268</v>
      </c>
      <c r="B389" s="4" t="str">
        <f>'Census Tract'!A383</f>
        <v>Lincoln</v>
      </c>
      <c r="C389" s="4" t="str">
        <f>'Census Tract'!B383</f>
        <v>Newport</v>
      </c>
      <c r="D389" s="4">
        <f>'Census Tract'!C383</f>
        <v>41041950800</v>
      </c>
      <c r="E389" s="171">
        <f>'Census Tract'!D383</f>
        <v>0</v>
      </c>
      <c r="F389" s="29">
        <f ca="1">'Census Tract'!V383</f>
        <v>0.20628307425174541</v>
      </c>
      <c r="G389" s="29">
        <f ca="1">'Census Tract'!W383</f>
        <v>1.0405692446920654</v>
      </c>
      <c r="H389" s="29">
        <f ca="1">'Census Tract'!X383</f>
        <v>4.8215399390308917</v>
      </c>
      <c r="I389" s="105">
        <f ca="1">'Census Tract'!Y383</f>
        <v>10.488378136654617</v>
      </c>
      <c r="J389" s="29">
        <f ca="1">'Census Tract'!Z383</f>
        <v>0.23243503563722667</v>
      </c>
      <c r="K389" s="29">
        <f ca="1">'Census Tract'!AA383</f>
        <v>1.2148894201225282</v>
      </c>
      <c r="L389" s="29">
        <f ca="1">'Census Tract'!AB383</f>
        <v>5.6679941595430101</v>
      </c>
      <c r="M389" s="105">
        <f ca="1">'Census Tract'!AC383</f>
        <v>12.342017236689621</v>
      </c>
      <c r="N389" s="29">
        <f ca="1">'Census Tract'!AD383</f>
        <v>0.15874262351429058</v>
      </c>
      <c r="O389" s="29">
        <f ca="1">'Census Tract'!AE383</f>
        <v>0.82235519427119996</v>
      </c>
      <c r="P389" s="29">
        <f ca="1">'Census Tract'!AF383</f>
        <v>3.7893886133829255</v>
      </c>
      <c r="Q389" s="105">
        <f ca="1">'Census Tract'!AG383</f>
        <v>8.235915028100429</v>
      </c>
    </row>
    <row r="390" spans="1:17" ht="15.75" x14ac:dyDescent="0.25">
      <c r="A390" s="80" t="s">
        <v>268</v>
      </c>
      <c r="B390" s="4" t="str">
        <f>'Census Tract'!A384</f>
        <v>Lincoln</v>
      </c>
      <c r="C390" s="4" t="str">
        <f>'Census Tract'!B384</f>
        <v>Newport</v>
      </c>
      <c r="D390" s="4">
        <f>'Census Tract'!C384</f>
        <v>41041951200</v>
      </c>
      <c r="E390" s="171">
        <f>'Census Tract'!D384</f>
        <v>0</v>
      </c>
      <c r="F390" s="29">
        <f ca="1">'Census Tract'!V384</f>
        <v>0</v>
      </c>
      <c r="G390" s="29">
        <f ca="1">'Census Tract'!W384</f>
        <v>0</v>
      </c>
      <c r="H390" s="29">
        <f ca="1">'Census Tract'!X384</f>
        <v>0</v>
      </c>
      <c r="I390" s="105">
        <f ca="1">'Census Tract'!Y384</f>
        <v>0</v>
      </c>
      <c r="J390" s="29">
        <f ca="1">'Census Tract'!Z384</f>
        <v>0</v>
      </c>
      <c r="K390" s="29">
        <f ca="1">'Census Tract'!AA384</f>
        <v>0</v>
      </c>
      <c r="L390" s="29">
        <f ca="1">'Census Tract'!AB384</f>
        <v>0</v>
      </c>
      <c r="M390" s="105">
        <f ca="1">'Census Tract'!AC384</f>
        <v>0</v>
      </c>
      <c r="N390" s="29">
        <f ca="1">'Census Tract'!AD384</f>
        <v>0</v>
      </c>
      <c r="O390" s="29">
        <f ca="1">'Census Tract'!AE384</f>
        <v>0</v>
      </c>
      <c r="P390" s="29">
        <f ca="1">'Census Tract'!AF384</f>
        <v>0</v>
      </c>
      <c r="Q390" s="105">
        <f ca="1">'Census Tract'!AG384</f>
        <v>0</v>
      </c>
    </row>
    <row r="391" spans="1:17" ht="15.75" x14ac:dyDescent="0.25">
      <c r="A391" s="80" t="s">
        <v>268</v>
      </c>
      <c r="B391" s="4" t="str">
        <f>'Census Tract'!A385</f>
        <v>Lincoln</v>
      </c>
      <c r="C391" s="4" t="str">
        <f>'Census Tract'!B385</f>
        <v>Depoe Bay</v>
      </c>
      <c r="D391" s="4">
        <f>'Census Tract'!C385</f>
        <v>41041950602</v>
      </c>
      <c r="E391" s="171">
        <f>'Census Tract'!D385</f>
        <v>0</v>
      </c>
      <c r="F391" s="29">
        <f ca="1">'Census Tract'!V385</f>
        <v>0.21012447228250408</v>
      </c>
      <c r="G391" s="29">
        <f ca="1">'Census Tract'!W385</f>
        <v>1.0599466980382868</v>
      </c>
      <c r="H391" s="29">
        <f ca="1">'Census Tract'!X385</f>
        <v>4.9113265300742981</v>
      </c>
      <c r="I391" s="105">
        <f ca="1">'Census Tract'!Y385</f>
        <v>10.683692440875376</v>
      </c>
      <c r="J391" s="29">
        <f ca="1">'Census Tract'!Z385</f>
        <v>0.18327318087744826</v>
      </c>
      <c r="K391" s="29">
        <f ca="1">'Census Tract'!AA385</f>
        <v>0.95793066578708919</v>
      </c>
      <c r="L391" s="29">
        <f ca="1">'Census Tract'!AB385</f>
        <v>4.4691684107190319</v>
      </c>
      <c r="M391" s="105">
        <f ca="1">'Census Tract'!AC385</f>
        <v>9.7315826386120108</v>
      </c>
      <c r="N391" s="29">
        <f ca="1">'Census Tract'!AD385</f>
        <v>0.12516729877892674</v>
      </c>
      <c r="O391" s="29">
        <f ca="1">'Census Tract'!AE385</f>
        <v>0.64842054405431515</v>
      </c>
      <c r="P391" s="29">
        <f ca="1">'Census Tract'!AF385</f>
        <v>2.9879028471396296</v>
      </c>
      <c r="Q391" s="105">
        <f ca="1">'Census Tract'!AG385</f>
        <v>6.4939536352522005</v>
      </c>
    </row>
    <row r="392" spans="1:17" ht="15.75" x14ac:dyDescent="0.25">
      <c r="A392" s="80" t="s">
        <v>268</v>
      </c>
      <c r="B392" s="4" t="str">
        <f>'Census Tract'!A386</f>
        <v>Lincoln</v>
      </c>
      <c r="C392" s="4" t="str">
        <f>'Census Tract'!B386</f>
        <v>Toledo</v>
      </c>
      <c r="D392" s="4">
        <f>'Census Tract'!C386</f>
        <v>41041951400</v>
      </c>
      <c r="E392" s="171">
        <f>'Census Tract'!D386</f>
        <v>0</v>
      </c>
      <c r="F392" s="29">
        <f ca="1">'Census Tract'!V386</f>
        <v>0</v>
      </c>
      <c r="G392" s="29">
        <f ca="1">'Census Tract'!W386</f>
        <v>0</v>
      </c>
      <c r="H392" s="29">
        <f ca="1">'Census Tract'!X386</f>
        <v>0</v>
      </c>
      <c r="I392" s="105">
        <f ca="1">'Census Tract'!Y386</f>
        <v>0</v>
      </c>
      <c r="J392" s="29">
        <f ca="1">'Census Tract'!Z386</f>
        <v>0</v>
      </c>
      <c r="K392" s="29">
        <f ca="1">'Census Tract'!AA386</f>
        <v>0</v>
      </c>
      <c r="L392" s="29">
        <f ca="1">'Census Tract'!AB386</f>
        <v>0</v>
      </c>
      <c r="M392" s="105">
        <f ca="1">'Census Tract'!AC386</f>
        <v>0</v>
      </c>
      <c r="N392" s="29">
        <f ca="1">'Census Tract'!AD386</f>
        <v>0</v>
      </c>
      <c r="O392" s="29">
        <f ca="1">'Census Tract'!AE386</f>
        <v>0</v>
      </c>
      <c r="P392" s="29">
        <f ca="1">'Census Tract'!AF386</f>
        <v>0</v>
      </c>
      <c r="Q392" s="105">
        <f ca="1">'Census Tract'!AG386</f>
        <v>0</v>
      </c>
    </row>
    <row r="393" spans="1:17" ht="15.75" x14ac:dyDescent="0.25">
      <c r="A393" s="80" t="s">
        <v>268</v>
      </c>
      <c r="B393" s="4" t="str">
        <f>'Census Tract'!A387</f>
        <v>Lincoln</v>
      </c>
      <c r="C393" s="4" t="str">
        <f>'Census Tract'!B387</f>
        <v>Waldport</v>
      </c>
      <c r="D393" s="4">
        <f>'Census Tract'!C387</f>
        <v>41041951600</v>
      </c>
      <c r="E393" s="171">
        <f>'Census Tract'!D387</f>
        <v>0</v>
      </c>
      <c r="F393" s="29">
        <f ca="1">'Census Tract'!V387</f>
        <v>0.20513065484251769</v>
      </c>
      <c r="G393" s="29">
        <f ca="1">'Census Tract'!W387</f>
        <v>1.0347560086881993</v>
      </c>
      <c r="H393" s="29">
        <f ca="1">'Census Tract'!X387</f>
        <v>4.794603961717872</v>
      </c>
      <c r="I393" s="105">
        <f ca="1">'Census Tract'!Y387</f>
        <v>10.429783845388393</v>
      </c>
      <c r="J393" s="29">
        <f ca="1">'Census Tract'!Z387</f>
        <v>0.24396455129383532</v>
      </c>
      <c r="K393" s="29">
        <f ca="1">'Census Tract'!AA387</f>
        <v>1.2751517921524158</v>
      </c>
      <c r="L393" s="29">
        <f ca="1">'Census Tract'!AB387</f>
        <v>5.9491446634885961</v>
      </c>
      <c r="M393" s="105">
        <f ca="1">'Census Tract'!AC387</f>
        <v>12.954220472636528</v>
      </c>
      <c r="N393" s="29">
        <f ca="1">'Census Tract'!AD387</f>
        <v>0.16661676158543592</v>
      </c>
      <c r="O393" s="29">
        <f ca="1">'Census Tract'!AE387</f>
        <v>0.86314662255846208</v>
      </c>
      <c r="P393" s="29">
        <f ca="1">'Census Tract'!AF387</f>
        <v>3.9773543184118374</v>
      </c>
      <c r="Q393" s="105">
        <f ca="1">'Census Tract'!AG387</f>
        <v>8.6444425592562055</v>
      </c>
    </row>
    <row r="394" spans="1:17" ht="15.75" x14ac:dyDescent="0.25">
      <c r="A394" s="80" t="s">
        <v>268</v>
      </c>
      <c r="B394" s="4" t="str">
        <f>'Census Tract'!A388</f>
        <v>Lincoln</v>
      </c>
      <c r="C394" s="4" t="str">
        <f>'Census Tract'!B388</f>
        <v>Siletz</v>
      </c>
      <c r="D394" s="4">
        <f>'Census Tract'!C388</f>
        <v>41041951800</v>
      </c>
      <c r="E394" s="171">
        <f>'Census Tract'!D388</f>
        <v>0</v>
      </c>
      <c r="F394" s="29">
        <f ca="1">'Census Tract'!V388</f>
        <v>0.20052097720560713</v>
      </c>
      <c r="G394" s="29">
        <f ca="1">'Census Tract'!W388</f>
        <v>1.0115030646727341</v>
      </c>
      <c r="H394" s="29">
        <f ca="1">'Census Tract'!X388</f>
        <v>4.6868600524657822</v>
      </c>
      <c r="I394" s="105">
        <f ca="1">'Census Tract'!Y388</f>
        <v>10.195406680323487</v>
      </c>
      <c r="J394" s="29">
        <f ca="1">'Census Tract'!Z388</f>
        <v>0.28150465427175253</v>
      </c>
      <c r="K394" s="29">
        <f ca="1">'Census Tract'!AA388</f>
        <v>1.471366075481729</v>
      </c>
      <c r="L394" s="29">
        <f ca="1">'Census Tract'!AB388</f>
        <v>6.8645707043354243</v>
      </c>
      <c r="M394" s="105">
        <f ca="1">'Census Tract'!AC388</f>
        <v>14.947554208879652</v>
      </c>
      <c r="N394" s="29">
        <f ca="1">'Census Tract'!AD388</f>
        <v>0.19225495514508528</v>
      </c>
      <c r="O394" s="29">
        <f ca="1">'Census Tract'!AE388</f>
        <v>0.99596351306178699</v>
      </c>
      <c r="P394" s="29">
        <f ca="1">'Census Tract'!AF388</f>
        <v>4.5893706539859878</v>
      </c>
      <c r="Q394" s="105">
        <f ca="1">'Census Tract'!AG388</f>
        <v>9.9746082006994072</v>
      </c>
    </row>
    <row r="395" spans="1:17" ht="15.75" x14ac:dyDescent="0.25">
      <c r="A395" s="80" t="s">
        <v>268</v>
      </c>
      <c r="B395" s="4" t="str">
        <f>'Census Tract'!A389</f>
        <v>Lincoln</v>
      </c>
      <c r="C395" s="4" t="str">
        <f>'Census Tract'!B389</f>
        <v>Newport</v>
      </c>
      <c r="D395" s="4">
        <f>'Census Tract'!C389</f>
        <v>41041950900</v>
      </c>
      <c r="E395" s="171">
        <f>'Census Tract'!D389</f>
        <v>1</v>
      </c>
      <c r="F395" s="29">
        <f ca="1">'Census Tract'!V389</f>
        <v>0</v>
      </c>
      <c r="G395" s="29">
        <f ca="1">'Census Tract'!W389</f>
        <v>0</v>
      </c>
      <c r="H395" s="29">
        <f ca="1">'Census Tract'!X389</f>
        <v>0</v>
      </c>
      <c r="I395" s="105">
        <f ca="1">'Census Tract'!Y389</f>
        <v>0</v>
      </c>
      <c r="J395" s="29">
        <f ca="1">'Census Tract'!Z389</f>
        <v>0</v>
      </c>
      <c r="K395" s="29">
        <f ca="1">'Census Tract'!AA389</f>
        <v>0</v>
      </c>
      <c r="L395" s="29">
        <f ca="1">'Census Tract'!AB389</f>
        <v>0</v>
      </c>
      <c r="M395" s="105">
        <f ca="1">'Census Tract'!AC389</f>
        <v>0</v>
      </c>
      <c r="N395" s="29">
        <f ca="1">'Census Tract'!AD389</f>
        <v>0</v>
      </c>
      <c r="O395" s="29">
        <f ca="1">'Census Tract'!AE389</f>
        <v>0</v>
      </c>
      <c r="P395" s="29">
        <f ca="1">'Census Tract'!AF389</f>
        <v>0</v>
      </c>
      <c r="Q395" s="105">
        <f ca="1">'Census Tract'!AG389</f>
        <v>0</v>
      </c>
    </row>
    <row r="396" spans="1:17" ht="15.75" x14ac:dyDescent="0.25">
      <c r="A396" s="80" t="s">
        <v>268</v>
      </c>
      <c r="B396" s="4" t="str">
        <f>'Census Tract'!A390</f>
        <v>Lincoln</v>
      </c>
      <c r="C396" s="4" t="str">
        <f>'Census Tract'!B390</f>
        <v>Lincoln City</v>
      </c>
      <c r="D396" s="4">
        <f>'Census Tract'!C390</f>
        <v>41041950100</v>
      </c>
      <c r="E396" s="171">
        <f>'Census Tract'!D390</f>
        <v>0</v>
      </c>
      <c r="F396" s="29">
        <f ca="1">'Census Tract'!V390</f>
        <v>0.10947984387662468</v>
      </c>
      <c r="G396" s="29">
        <f ca="1">'Census Tract'!W390</f>
        <v>0.55225742036729741</v>
      </c>
      <c r="H396" s="29">
        <f ca="1">'Census Tract'!X390</f>
        <v>2.5589178447370671</v>
      </c>
      <c r="I396" s="105">
        <f ca="1">'Census Tract'!Y390</f>
        <v>5.5664576702915589</v>
      </c>
      <c r="J396" s="29">
        <f ca="1">'Census Tract'!Z390</f>
        <v>0.21767725559676798</v>
      </c>
      <c r="K396" s="29">
        <f ca="1">'Census Tract'!AA390</f>
        <v>1.1377535839242725</v>
      </c>
      <c r="L396" s="29">
        <f ca="1">'Census Tract'!AB390</f>
        <v>5.3081215144926581</v>
      </c>
      <c r="M396" s="105">
        <f ca="1">'Census Tract'!AC390</f>
        <v>11.558397094677581</v>
      </c>
      <c r="N396" s="29">
        <f ca="1">'Census Tract'!AD390</f>
        <v>0.14866372678322448</v>
      </c>
      <c r="O396" s="29">
        <f ca="1">'Census Tract'!AE390</f>
        <v>0.77014216606350461</v>
      </c>
      <c r="P396" s="29">
        <f ca="1">'Census Tract'!AF390</f>
        <v>3.5487925109459137</v>
      </c>
      <c r="Q396" s="105">
        <f ca="1">'Census Tract'!AG390</f>
        <v>7.7129997882210368</v>
      </c>
    </row>
    <row r="397" spans="1:17" ht="15.75" x14ac:dyDescent="0.25">
      <c r="A397" s="80" t="s">
        <v>268</v>
      </c>
      <c r="B397" s="4" t="str">
        <f>'Census Tract'!A391</f>
        <v>Lincoln</v>
      </c>
      <c r="C397" s="4" t="str">
        <f>'Census Tract'!B391</f>
        <v>Lincoln City</v>
      </c>
      <c r="D397" s="4">
        <f>'Census Tract'!C391</f>
        <v>41041950400</v>
      </c>
      <c r="E397" s="171">
        <f>'Census Tract'!D391</f>
        <v>1</v>
      </c>
      <c r="F397" s="29">
        <f ca="1">'Census Tract'!V391</f>
        <v>0.32100511155231137</v>
      </c>
      <c r="G397" s="29">
        <f ca="1">'Census Tract'!W391</f>
        <v>1.5952574828072823</v>
      </c>
      <c r="H397" s="29">
        <f ca="1">'Census Tract'!X391</f>
        <v>7.340392729511386</v>
      </c>
      <c r="I397" s="105">
        <f ca="1">'Census Tract'!Y391</f>
        <v>15.9428192150108</v>
      </c>
      <c r="J397" s="29">
        <f ca="1">'Census Tract'!Z391</f>
        <v>0.16661397817131152</v>
      </c>
      <c r="K397" s="29">
        <f ca="1">'Census Tract'!AA391</f>
        <v>0.79284688411183213</v>
      </c>
      <c r="L397" s="29">
        <f ca="1">'Census Tract'!AB391</f>
        <v>3.6160084874338505</v>
      </c>
      <c r="M397" s="105">
        <f ca="1">'Census Tract'!AC391</f>
        <v>7.8431859908674113</v>
      </c>
      <c r="N397" s="29">
        <f ca="1">'Census Tract'!AD391</f>
        <v>6.9366960194157112E-2</v>
      </c>
      <c r="O397" s="29">
        <f ca="1">'Census Tract'!AE391</f>
        <v>0.32950244744047641</v>
      </c>
      <c r="P397" s="29">
        <f ca="1">'Census Tract'!AF391</f>
        <v>1.4457632738384545</v>
      </c>
      <c r="Q397" s="105">
        <f ca="1">'Census Tract'!AG391</f>
        <v>3.1059382192750054</v>
      </c>
    </row>
    <row r="398" spans="1:17" ht="15.75" x14ac:dyDescent="0.25">
      <c r="A398" s="80" t="s">
        <v>268</v>
      </c>
      <c r="B398" s="4" t="str">
        <f>'Census Tract'!A392</f>
        <v>Lincoln</v>
      </c>
      <c r="C398" s="4" t="str">
        <f>'Census Tract'!B392</f>
        <v>Waldport</v>
      </c>
      <c r="D398" s="4">
        <f>'Census Tract'!C392</f>
        <v>41041951500</v>
      </c>
      <c r="E398" s="171">
        <f>'Census Tract'!D392</f>
        <v>0</v>
      </c>
      <c r="F398" s="29">
        <f ca="1">'Census Tract'!V392</f>
        <v>6.0309949082912512E-2</v>
      </c>
      <c r="G398" s="29">
        <f ca="1">'Census Tract'!W392</f>
        <v>0.30422601753566925</v>
      </c>
      <c r="H398" s="29">
        <f ca="1">'Census Tract'!X392</f>
        <v>1.4096494793814713</v>
      </c>
      <c r="I398" s="105">
        <f ca="1">'Census Tract'!Y392</f>
        <v>3.0664345762658769</v>
      </c>
      <c r="J398" s="29">
        <f ca="1">'Census Tract'!Z392</f>
        <v>0.24977542718476586</v>
      </c>
      <c r="K398" s="29">
        <f ca="1">'Census Tract'!AA392</f>
        <v>1.3055240276554789</v>
      </c>
      <c r="L398" s="29">
        <f ca="1">'Census Tract'!AB392</f>
        <v>6.0908445174771693</v>
      </c>
      <c r="M398" s="105">
        <f ca="1">'Census Tract'!AC392</f>
        <v>13.262770903553765</v>
      </c>
      <c r="N398" s="29">
        <f ca="1">'Census Tract'!AD392</f>
        <v>0.17058532717329322</v>
      </c>
      <c r="O398" s="29">
        <f ca="1">'Census Tract'!AE392</f>
        <v>0.88370550241524182</v>
      </c>
      <c r="P398" s="29">
        <f ca="1">'Census Tract'!AF392</f>
        <v>4.072089033746412</v>
      </c>
      <c r="Q398" s="105">
        <f ca="1">'Census Tract'!AG392</f>
        <v>8.8503404349587171</v>
      </c>
    </row>
    <row r="399" spans="1:17" ht="15.75" x14ac:dyDescent="0.25">
      <c r="A399" s="80" t="s">
        <v>268</v>
      </c>
      <c r="B399" s="4" t="str">
        <f>'Census Tract'!A393</f>
        <v>Lincoln</v>
      </c>
      <c r="C399" s="4" t="str">
        <f>'Census Tract'!B393</f>
        <v>Newport</v>
      </c>
      <c r="D399" s="4">
        <f>'Census Tract'!C393</f>
        <v>41041990100</v>
      </c>
      <c r="E399" s="171">
        <f>'Census Tract'!D393</f>
        <v>0</v>
      </c>
      <c r="F399" s="29">
        <f ca="1">'Census Tract'!V393</f>
        <v>0</v>
      </c>
      <c r="G399" s="29">
        <f ca="1">'Census Tract'!W393</f>
        <v>0</v>
      </c>
      <c r="H399" s="29">
        <f ca="1">'Census Tract'!X393</f>
        <v>0</v>
      </c>
      <c r="I399" s="105">
        <f ca="1">'Census Tract'!Y393</f>
        <v>0</v>
      </c>
      <c r="J399" s="29">
        <f ca="1">'Census Tract'!Z393</f>
        <v>0</v>
      </c>
      <c r="K399" s="29">
        <f ca="1">'Census Tract'!AA393</f>
        <v>0</v>
      </c>
      <c r="L399" s="29">
        <f ca="1">'Census Tract'!AB393</f>
        <v>0</v>
      </c>
      <c r="M399" s="105">
        <f ca="1">'Census Tract'!AC393</f>
        <v>0</v>
      </c>
      <c r="N399" s="29">
        <f ca="1">'Census Tract'!AD393</f>
        <v>0</v>
      </c>
      <c r="O399" s="29">
        <f ca="1">'Census Tract'!AE393</f>
        <v>0</v>
      </c>
      <c r="P399" s="29">
        <f ca="1">'Census Tract'!AF393</f>
        <v>0</v>
      </c>
      <c r="Q399" s="105">
        <f ca="1">'Census Tract'!AG393</f>
        <v>0</v>
      </c>
    </row>
    <row r="400" spans="1:17" ht="15.75" x14ac:dyDescent="0.25">
      <c r="A400" s="80" t="s">
        <v>268</v>
      </c>
      <c r="B400" s="4" t="str">
        <f>'Census Tract'!A394</f>
        <v>Lincoln</v>
      </c>
      <c r="C400" s="4" t="str">
        <f>'Census Tract'!B394</f>
        <v>Lincoln City</v>
      </c>
      <c r="D400" s="4">
        <f>'Census Tract'!C394</f>
        <v>41041950303</v>
      </c>
      <c r="E400" s="171">
        <f>'Census Tract'!D394</f>
        <v>0</v>
      </c>
      <c r="F400" s="29">
        <f ca="1">'Census Tract'!V394</f>
        <v>0</v>
      </c>
      <c r="G400" s="29">
        <f ca="1">'Census Tract'!W394</f>
        <v>0</v>
      </c>
      <c r="H400" s="29">
        <f ca="1">'Census Tract'!X394</f>
        <v>0</v>
      </c>
      <c r="I400" s="105">
        <f ca="1">'Census Tract'!Y394</f>
        <v>0</v>
      </c>
      <c r="J400" s="29">
        <f ca="1">'Census Tract'!Z394</f>
        <v>0</v>
      </c>
      <c r="K400" s="29">
        <f ca="1">'Census Tract'!AA394</f>
        <v>0</v>
      </c>
      <c r="L400" s="29">
        <f ca="1">'Census Tract'!AB394</f>
        <v>0</v>
      </c>
      <c r="M400" s="105">
        <f ca="1">'Census Tract'!AC394</f>
        <v>0</v>
      </c>
      <c r="N400" s="29">
        <f ca="1">'Census Tract'!AD394</f>
        <v>0</v>
      </c>
      <c r="O400" s="29">
        <f ca="1">'Census Tract'!AE394</f>
        <v>0</v>
      </c>
      <c r="P400" s="29">
        <f ca="1">'Census Tract'!AF394</f>
        <v>0</v>
      </c>
      <c r="Q400" s="105">
        <f ca="1">'Census Tract'!AG394</f>
        <v>0</v>
      </c>
    </row>
    <row r="401" spans="1:17" ht="15.75" x14ac:dyDescent="0.25">
      <c r="A401" s="80" t="s">
        <v>268</v>
      </c>
      <c r="B401" s="4" t="str">
        <f>'Census Tract'!A395</f>
        <v>Lincoln</v>
      </c>
      <c r="C401" s="4" t="str">
        <f>'Census Tract'!B395</f>
        <v>Newport</v>
      </c>
      <c r="D401" s="4">
        <f>'Census Tract'!C395</f>
        <v>41041951100</v>
      </c>
      <c r="E401" s="171">
        <f>'Census Tract'!D395</f>
        <v>1</v>
      </c>
      <c r="F401" s="29">
        <f ca="1">'Census Tract'!V395</f>
        <v>0.27292946302029586</v>
      </c>
      <c r="G401" s="29">
        <f ca="1">'Census Tract'!W395</f>
        <v>1.3563421655693739</v>
      </c>
      <c r="H401" s="29">
        <f ca="1">'Census Tract'!X395</f>
        <v>6.2410515406922045</v>
      </c>
      <c r="I401" s="105">
        <f ca="1">'Census Tract'!Y395</f>
        <v>13.555127101686253</v>
      </c>
      <c r="J401" s="29">
        <f ca="1">'Census Tract'!Z395</f>
        <v>9.0437649946849663E-2</v>
      </c>
      <c r="K401" s="29">
        <f ca="1">'Census Tract'!AA395</f>
        <v>0.43035530244066034</v>
      </c>
      <c r="L401" s="29">
        <f ca="1">'Census Tract'!AB395</f>
        <v>1.9627603480851787</v>
      </c>
      <c r="M401" s="105">
        <f ca="1">'Census Tract'!AC395</f>
        <v>4.2572617069426428</v>
      </c>
      <c r="N401" s="29">
        <f ca="1">'Census Tract'!AD395</f>
        <v>3.7652212213947489E-2</v>
      </c>
      <c r="O401" s="29">
        <f ca="1">'Census Tract'!AE395</f>
        <v>0.17885310299483059</v>
      </c>
      <c r="P401" s="29">
        <f ca="1">'Census Tract'!AF395</f>
        <v>0.78475668308559099</v>
      </c>
      <c r="Q401" s="105">
        <f ca="1">'Census Tract'!AG395</f>
        <v>1.6858954843663909</v>
      </c>
    </row>
    <row r="402" spans="1:17" ht="15.75" x14ac:dyDescent="0.25">
      <c r="A402" s="80" t="s">
        <v>268</v>
      </c>
      <c r="B402" s="4" t="str">
        <f>'Census Tract'!A396</f>
        <v>Linn</v>
      </c>
      <c r="C402" s="4" t="str">
        <f>'Census Tract'!B396</f>
        <v>Undefined</v>
      </c>
      <c r="D402" s="4">
        <f>'Census Tract'!C396</f>
        <v>41043030300</v>
      </c>
      <c r="E402" s="171">
        <f>'Census Tract'!D396</f>
        <v>0</v>
      </c>
      <c r="F402" s="29">
        <f ca="1">'Census Tract'!V396</f>
        <v>0</v>
      </c>
      <c r="G402" s="29">
        <f ca="1">'Census Tract'!W396</f>
        <v>0</v>
      </c>
      <c r="H402" s="29">
        <f ca="1">'Census Tract'!X396</f>
        <v>0</v>
      </c>
      <c r="I402" s="105">
        <f ca="1">'Census Tract'!Y396</f>
        <v>0</v>
      </c>
      <c r="J402" s="29">
        <f ca="1">'Census Tract'!Z396</f>
        <v>0</v>
      </c>
      <c r="K402" s="29">
        <f ca="1">'Census Tract'!AA396</f>
        <v>0</v>
      </c>
      <c r="L402" s="29">
        <f ca="1">'Census Tract'!AB396</f>
        <v>0</v>
      </c>
      <c r="M402" s="105">
        <f ca="1">'Census Tract'!AC396</f>
        <v>0</v>
      </c>
      <c r="N402" s="29">
        <f ca="1">'Census Tract'!AD396</f>
        <v>0</v>
      </c>
      <c r="O402" s="29">
        <f ca="1">'Census Tract'!AE396</f>
        <v>0</v>
      </c>
      <c r="P402" s="29">
        <f ca="1">'Census Tract'!AF396</f>
        <v>0</v>
      </c>
      <c r="Q402" s="105">
        <f ca="1">'Census Tract'!AG396</f>
        <v>0</v>
      </c>
    </row>
    <row r="403" spans="1:17" ht="15.75" x14ac:dyDescent="0.25">
      <c r="A403" s="80" t="s">
        <v>268</v>
      </c>
      <c r="B403" s="4" t="str">
        <f>'Census Tract'!A397</f>
        <v>Linn</v>
      </c>
      <c r="C403" s="4" t="str">
        <f>'Census Tract'!B397</f>
        <v>Albany</v>
      </c>
      <c r="D403" s="4">
        <f>'Census Tract'!C397</f>
        <v>41043020400</v>
      </c>
      <c r="E403" s="171">
        <f>'Census Tract'!D397</f>
        <v>1</v>
      </c>
      <c r="F403" s="29">
        <f ca="1">'Census Tract'!V397</f>
        <v>0.52132031376904209</v>
      </c>
      <c r="G403" s="29">
        <f ca="1">'Census Tract'!W397</f>
        <v>2.5907379712985659</v>
      </c>
      <c r="H403" s="29">
        <f ca="1">'Census Tract'!X397</f>
        <v>11.920981016257954</v>
      </c>
      <c r="I403" s="105">
        <f ca="1">'Census Tract'!Y397</f>
        <v>25.891536353863088</v>
      </c>
      <c r="J403" s="29">
        <f ca="1">'Census Tract'!Z397</f>
        <v>0.18959625539851754</v>
      </c>
      <c r="K403" s="29">
        <f ca="1">'Census Tract'!AA397</f>
        <v>0.90221001852213645</v>
      </c>
      <c r="L403" s="29">
        <f ca="1">'Census Tract'!AB397</f>
        <v>4.1147908250639347</v>
      </c>
      <c r="M403" s="105">
        <f ca="1">'Census Tract'!AC397</f>
        <v>8.9250536514625907</v>
      </c>
      <c r="N403" s="29">
        <f ca="1">'Census Tract'!AD397</f>
        <v>7.89352492842329E-2</v>
      </c>
      <c r="O403" s="29">
        <f ca="1">'Census Tract'!AE397</f>
        <v>0.3749531153690322</v>
      </c>
      <c r="P403" s="29">
        <f ca="1">'Census Tract'!AF397</f>
        <v>1.6451879123288977</v>
      </c>
      <c r="Q403" s="105">
        <f ca="1">'Census Tract'!AG397</f>
        <v>3.5343628568078707</v>
      </c>
    </row>
    <row r="404" spans="1:17" ht="15.75" x14ac:dyDescent="0.25">
      <c r="A404" s="80" t="s">
        <v>268</v>
      </c>
      <c r="B404" s="4" t="str">
        <f>'Census Tract'!A398</f>
        <v>Linn</v>
      </c>
      <c r="C404" s="4" t="str">
        <f>'Census Tract'!B398</f>
        <v>Sweet Home</v>
      </c>
      <c r="D404" s="4">
        <f>'Census Tract'!C398</f>
        <v>41043030402</v>
      </c>
      <c r="E404" s="171">
        <f>'Census Tract'!D398</f>
        <v>0</v>
      </c>
      <c r="F404" s="29">
        <f ca="1">'Census Tract'!V398</f>
        <v>0.42024894456500816</v>
      </c>
      <c r="G404" s="29">
        <f ca="1">'Census Tract'!W398</f>
        <v>2.1198933960765736</v>
      </c>
      <c r="H404" s="29">
        <f ca="1">'Census Tract'!X398</f>
        <v>9.8226530601485962</v>
      </c>
      <c r="I404" s="105">
        <f ca="1">'Census Tract'!Y398</f>
        <v>21.367384881750752</v>
      </c>
      <c r="J404" s="29">
        <f ca="1">'Census Tract'!Z398</f>
        <v>0.50498847155646676</v>
      </c>
      <c r="K404" s="29">
        <f ca="1">'Census Tract'!AA398</f>
        <v>2.6394693454704772</v>
      </c>
      <c r="L404" s="29">
        <f ca="1">'Census Tract'!AB398</f>
        <v>12.314286869755293</v>
      </c>
      <c r="M404" s="105">
        <f ca="1">'Census Tract'!AC398</f>
        <v>26.814272655551619</v>
      </c>
      <c r="N404" s="29">
        <f ca="1">'Census Tract'!AD398</f>
        <v>0.34488430111052626</v>
      </c>
      <c r="O404" s="29">
        <f ca="1">'Census Tract'!AE398</f>
        <v>1.7866492953312036</v>
      </c>
      <c r="P404" s="29">
        <f ca="1">'Census Tract'!AF398</f>
        <v>8.2328275458109985</v>
      </c>
      <c r="Q404" s="105">
        <f ca="1">'Census Tract'!AG398</f>
        <v>17.893352998644318</v>
      </c>
    </row>
    <row r="405" spans="1:17" ht="15.75" x14ac:dyDescent="0.25">
      <c r="A405" s="80" t="s">
        <v>268</v>
      </c>
      <c r="B405" s="4" t="str">
        <f>'Census Tract'!A399</f>
        <v>Linn</v>
      </c>
      <c r="C405" s="4" t="str">
        <f>'Census Tract'!B399</f>
        <v>Lebanon</v>
      </c>
      <c r="D405" s="4">
        <f>'Census Tract'!C399</f>
        <v>41043030902</v>
      </c>
      <c r="E405" s="171">
        <f>'Census Tract'!D399</f>
        <v>0</v>
      </c>
      <c r="F405" s="29">
        <f ca="1">'Census Tract'!V399</f>
        <v>0</v>
      </c>
      <c r="G405" s="29">
        <f ca="1">'Census Tract'!W399</f>
        <v>0</v>
      </c>
      <c r="H405" s="29">
        <f ca="1">'Census Tract'!X399</f>
        <v>0</v>
      </c>
      <c r="I405" s="105">
        <f ca="1">'Census Tract'!Y399</f>
        <v>0</v>
      </c>
      <c r="J405" s="29">
        <f ca="1">'Census Tract'!Z399</f>
        <v>0</v>
      </c>
      <c r="K405" s="29">
        <f ca="1">'Census Tract'!AA399</f>
        <v>0</v>
      </c>
      <c r="L405" s="29">
        <f ca="1">'Census Tract'!AB399</f>
        <v>0</v>
      </c>
      <c r="M405" s="105">
        <f ca="1">'Census Tract'!AC399</f>
        <v>0</v>
      </c>
      <c r="N405" s="29">
        <f ca="1">'Census Tract'!AD399</f>
        <v>0</v>
      </c>
      <c r="O405" s="29">
        <f ca="1">'Census Tract'!AE399</f>
        <v>0</v>
      </c>
      <c r="P405" s="29">
        <f ca="1">'Census Tract'!AF399</f>
        <v>0</v>
      </c>
      <c r="Q405" s="105">
        <f ca="1">'Census Tract'!AG399</f>
        <v>0</v>
      </c>
    </row>
    <row r="406" spans="1:17" ht="15.75" x14ac:dyDescent="0.25">
      <c r="A406" s="80" t="s">
        <v>268</v>
      </c>
      <c r="B406" s="4" t="str">
        <f>'Census Tract'!A400</f>
        <v>Linn</v>
      </c>
      <c r="C406" s="4" t="str">
        <f>'Census Tract'!B400</f>
        <v>Albany</v>
      </c>
      <c r="D406" s="4">
        <f>'Census Tract'!C400</f>
        <v>41043020300</v>
      </c>
      <c r="E406" s="171">
        <f>'Census Tract'!D400</f>
        <v>1</v>
      </c>
      <c r="F406" s="29">
        <f ca="1">'Census Tract'!V400</f>
        <v>0</v>
      </c>
      <c r="G406" s="29">
        <f ca="1">'Census Tract'!W400</f>
        <v>0</v>
      </c>
      <c r="H406" s="29">
        <f ca="1">'Census Tract'!X400</f>
        <v>0</v>
      </c>
      <c r="I406" s="105">
        <f ca="1">'Census Tract'!Y400</f>
        <v>0</v>
      </c>
      <c r="J406" s="29">
        <f ca="1">'Census Tract'!Z400</f>
        <v>0</v>
      </c>
      <c r="K406" s="29">
        <f ca="1">'Census Tract'!AA400</f>
        <v>0</v>
      </c>
      <c r="L406" s="29">
        <f ca="1">'Census Tract'!AB400</f>
        <v>0</v>
      </c>
      <c r="M406" s="105">
        <f ca="1">'Census Tract'!AC400</f>
        <v>0</v>
      </c>
      <c r="N406" s="29">
        <f ca="1">'Census Tract'!AD400</f>
        <v>0</v>
      </c>
      <c r="O406" s="29">
        <f ca="1">'Census Tract'!AE400</f>
        <v>0</v>
      </c>
      <c r="P406" s="29">
        <f ca="1">'Census Tract'!AF400</f>
        <v>0</v>
      </c>
      <c r="Q406" s="105">
        <f ca="1">'Census Tract'!AG400</f>
        <v>0</v>
      </c>
    </row>
    <row r="407" spans="1:17" ht="15.75" x14ac:dyDescent="0.25">
      <c r="A407" s="80" t="s">
        <v>268</v>
      </c>
      <c r="B407" s="4" t="str">
        <f>'Census Tract'!A401</f>
        <v>Linn</v>
      </c>
      <c r="C407" s="4" t="str">
        <f>'Census Tract'!B401</f>
        <v>Albany</v>
      </c>
      <c r="D407" s="4">
        <f>'Census Tract'!C401</f>
        <v>41043020802</v>
      </c>
      <c r="E407" s="171">
        <f>'Census Tract'!D401</f>
        <v>1</v>
      </c>
      <c r="F407" s="29">
        <f ca="1">'Census Tract'!V401</f>
        <v>0</v>
      </c>
      <c r="G407" s="29">
        <f ca="1">'Census Tract'!W401</f>
        <v>0</v>
      </c>
      <c r="H407" s="29">
        <f ca="1">'Census Tract'!X401</f>
        <v>0</v>
      </c>
      <c r="I407" s="105">
        <f ca="1">'Census Tract'!Y401</f>
        <v>0</v>
      </c>
      <c r="J407" s="29">
        <f ca="1">'Census Tract'!Z401</f>
        <v>0</v>
      </c>
      <c r="K407" s="29">
        <f ca="1">'Census Tract'!AA401</f>
        <v>0</v>
      </c>
      <c r="L407" s="29">
        <f ca="1">'Census Tract'!AB401</f>
        <v>0</v>
      </c>
      <c r="M407" s="105">
        <f ca="1">'Census Tract'!AC401</f>
        <v>0</v>
      </c>
      <c r="N407" s="29">
        <f ca="1">'Census Tract'!AD401</f>
        <v>0</v>
      </c>
      <c r="O407" s="29">
        <f ca="1">'Census Tract'!AE401</f>
        <v>0</v>
      </c>
      <c r="P407" s="29">
        <f ca="1">'Census Tract'!AF401</f>
        <v>0</v>
      </c>
      <c r="Q407" s="105">
        <f ca="1">'Census Tract'!AG401</f>
        <v>0</v>
      </c>
    </row>
    <row r="408" spans="1:17" ht="15.75" x14ac:dyDescent="0.25">
      <c r="A408" s="80" t="s">
        <v>268</v>
      </c>
      <c r="B408" s="4" t="str">
        <f>'Census Tract'!A402</f>
        <v>Linn</v>
      </c>
      <c r="C408" s="4" t="str">
        <f>'Census Tract'!B402</f>
        <v>Lebanon</v>
      </c>
      <c r="D408" s="4">
        <f>'Census Tract'!C402</f>
        <v>41043030800</v>
      </c>
      <c r="E408" s="171">
        <f>'Census Tract'!D402</f>
        <v>0</v>
      </c>
      <c r="F408" s="29">
        <f ca="1">'Census Tract'!V402</f>
        <v>0</v>
      </c>
      <c r="G408" s="29">
        <f ca="1">'Census Tract'!W402</f>
        <v>0</v>
      </c>
      <c r="H408" s="29">
        <f ca="1">'Census Tract'!X402</f>
        <v>0</v>
      </c>
      <c r="I408" s="105">
        <f ca="1">'Census Tract'!Y402</f>
        <v>0</v>
      </c>
      <c r="J408" s="29">
        <f ca="1">'Census Tract'!Z402</f>
        <v>0</v>
      </c>
      <c r="K408" s="29">
        <f ca="1">'Census Tract'!AA402</f>
        <v>0</v>
      </c>
      <c r="L408" s="29">
        <f ca="1">'Census Tract'!AB402</f>
        <v>0</v>
      </c>
      <c r="M408" s="105">
        <f ca="1">'Census Tract'!AC402</f>
        <v>0</v>
      </c>
      <c r="N408" s="29">
        <f ca="1">'Census Tract'!AD402</f>
        <v>0</v>
      </c>
      <c r="O408" s="29">
        <f ca="1">'Census Tract'!AE402</f>
        <v>0</v>
      </c>
      <c r="P408" s="29">
        <f ca="1">'Census Tract'!AF402</f>
        <v>0</v>
      </c>
      <c r="Q408" s="105">
        <f ca="1">'Census Tract'!AG402</f>
        <v>0</v>
      </c>
    </row>
    <row r="409" spans="1:17" ht="15.75" x14ac:dyDescent="0.25">
      <c r="A409" s="80" t="s">
        <v>268</v>
      </c>
      <c r="B409" s="4" t="str">
        <f>'Census Tract'!A403</f>
        <v>Linn</v>
      </c>
      <c r="C409" s="4" t="str">
        <f>'Census Tract'!B403</f>
        <v>Halsey</v>
      </c>
      <c r="D409" s="4">
        <f>'Census Tract'!C403</f>
        <v>41043030600</v>
      </c>
      <c r="E409" s="171">
        <f>'Census Tract'!D403</f>
        <v>0</v>
      </c>
      <c r="F409" s="29">
        <f ca="1">'Census Tract'!V403</f>
        <v>0</v>
      </c>
      <c r="G409" s="29">
        <f ca="1">'Census Tract'!W403</f>
        <v>0</v>
      </c>
      <c r="H409" s="29">
        <f ca="1">'Census Tract'!X403</f>
        <v>0</v>
      </c>
      <c r="I409" s="105">
        <f ca="1">'Census Tract'!Y403</f>
        <v>0</v>
      </c>
      <c r="J409" s="29">
        <f ca="1">'Census Tract'!Z403</f>
        <v>0</v>
      </c>
      <c r="K409" s="29">
        <f ca="1">'Census Tract'!AA403</f>
        <v>0</v>
      </c>
      <c r="L409" s="29">
        <f ca="1">'Census Tract'!AB403</f>
        <v>0</v>
      </c>
      <c r="M409" s="105">
        <f ca="1">'Census Tract'!AC403</f>
        <v>0</v>
      </c>
      <c r="N409" s="29">
        <f ca="1">'Census Tract'!AD403</f>
        <v>0</v>
      </c>
      <c r="O409" s="29">
        <f ca="1">'Census Tract'!AE403</f>
        <v>0</v>
      </c>
      <c r="P409" s="29">
        <f ca="1">'Census Tract'!AF403</f>
        <v>0</v>
      </c>
      <c r="Q409" s="105">
        <f ca="1">'Census Tract'!AG403</f>
        <v>0</v>
      </c>
    </row>
    <row r="410" spans="1:17" ht="15.75" x14ac:dyDescent="0.25">
      <c r="A410" s="80" t="s">
        <v>268</v>
      </c>
      <c r="B410" s="4" t="str">
        <f>'Census Tract'!A404</f>
        <v>Linn</v>
      </c>
      <c r="C410" s="4" t="str">
        <f>'Census Tract'!B404</f>
        <v>Albany</v>
      </c>
      <c r="D410" s="4">
        <f>'Census Tract'!C404</f>
        <v>41043020801</v>
      </c>
      <c r="E410" s="171">
        <f>'Census Tract'!D404</f>
        <v>1</v>
      </c>
      <c r="F410" s="29">
        <f ca="1">'Census Tract'!V404</f>
        <v>0.15073718966809002</v>
      </c>
      <c r="G410" s="29">
        <f ca="1">'Census Tract'!W404</f>
        <v>0.74909906758969091</v>
      </c>
      <c r="H410" s="29">
        <f ca="1">'Census Tract'!X404</f>
        <v>3.4468926857767954</v>
      </c>
      <c r="I410" s="105">
        <f ca="1">'Census Tract'!Y404</f>
        <v>7.4864096469863526</v>
      </c>
      <c r="J410" s="29">
        <f ca="1">'Census Tract'!Z404</f>
        <v>0.11217562306410239</v>
      </c>
      <c r="K410" s="29">
        <f ca="1">'Census Tract'!AA404</f>
        <v>0.53379730918033363</v>
      </c>
      <c r="L410" s="29">
        <f ca="1">'Census Tract'!AB404</f>
        <v>2.4345376632560214</v>
      </c>
      <c r="M410" s="105">
        <f ca="1">'Census Tract'!AC404</f>
        <v>5.2805549989843641</v>
      </c>
      <c r="N410" s="29">
        <f ca="1">'Census Tract'!AD404</f>
        <v>4.6702455971861456E-2</v>
      </c>
      <c r="O410" s="29">
        <f ca="1">'Census Tract'!AE404</f>
        <v>0.22184298549535764</v>
      </c>
      <c r="P410" s="29">
        <f ca="1">'Census Tract'!AF404</f>
        <v>0.97338409313577046</v>
      </c>
      <c r="Q410" s="105">
        <f ca="1">'Census Tract'!AG404</f>
        <v>2.0911243988637551</v>
      </c>
    </row>
    <row r="411" spans="1:17" ht="15.75" x14ac:dyDescent="0.25">
      <c r="A411" s="80" t="s">
        <v>268</v>
      </c>
      <c r="B411" s="4" t="str">
        <f>'Census Tract'!A405</f>
        <v>Linn</v>
      </c>
      <c r="C411" s="4" t="str">
        <f>'Census Tract'!B405</f>
        <v>Brownsville</v>
      </c>
      <c r="D411" s="4">
        <f>'Census Tract'!C405</f>
        <v>41043030500</v>
      </c>
      <c r="E411" s="171">
        <f>'Census Tract'!D405</f>
        <v>0</v>
      </c>
      <c r="F411" s="29">
        <f ca="1">'Census Tract'!V405</f>
        <v>0</v>
      </c>
      <c r="G411" s="29">
        <f ca="1">'Census Tract'!W405</f>
        <v>0</v>
      </c>
      <c r="H411" s="29">
        <f ca="1">'Census Tract'!X405</f>
        <v>0</v>
      </c>
      <c r="I411" s="105">
        <f ca="1">'Census Tract'!Y405</f>
        <v>0</v>
      </c>
      <c r="J411" s="29">
        <f ca="1">'Census Tract'!Z405</f>
        <v>0</v>
      </c>
      <c r="K411" s="29">
        <f ca="1">'Census Tract'!AA405</f>
        <v>0</v>
      </c>
      <c r="L411" s="29">
        <f ca="1">'Census Tract'!AB405</f>
        <v>0</v>
      </c>
      <c r="M411" s="105">
        <f ca="1">'Census Tract'!AC405</f>
        <v>0</v>
      </c>
      <c r="N411" s="29">
        <f ca="1">'Census Tract'!AD405</f>
        <v>0</v>
      </c>
      <c r="O411" s="29">
        <f ca="1">'Census Tract'!AE405</f>
        <v>0</v>
      </c>
      <c r="P411" s="29">
        <f ca="1">'Census Tract'!AF405</f>
        <v>0</v>
      </c>
      <c r="Q411" s="105">
        <f ca="1">'Census Tract'!AG405</f>
        <v>0</v>
      </c>
    </row>
    <row r="412" spans="1:17" ht="15.75" x14ac:dyDescent="0.25">
      <c r="A412" s="80" t="s">
        <v>268</v>
      </c>
      <c r="B412" s="4" t="str">
        <f>'Census Tract'!A406</f>
        <v>Linn</v>
      </c>
      <c r="C412" s="4" t="str">
        <f>'Census Tract'!B406</f>
        <v>Albany</v>
      </c>
      <c r="D412" s="4">
        <f>'Census Tract'!C406</f>
        <v>41043020700</v>
      </c>
      <c r="E412" s="171">
        <f>'Census Tract'!D406</f>
        <v>1</v>
      </c>
      <c r="F412" s="29">
        <f ca="1">'Census Tract'!V406</f>
        <v>0</v>
      </c>
      <c r="G412" s="29">
        <f ca="1">'Census Tract'!W406</f>
        <v>0</v>
      </c>
      <c r="H412" s="29">
        <f ca="1">'Census Tract'!X406</f>
        <v>0</v>
      </c>
      <c r="I412" s="105">
        <f ca="1">'Census Tract'!Y406</f>
        <v>0</v>
      </c>
      <c r="J412" s="29">
        <f ca="1">'Census Tract'!Z406</f>
        <v>0</v>
      </c>
      <c r="K412" s="29">
        <f ca="1">'Census Tract'!AA406</f>
        <v>0</v>
      </c>
      <c r="L412" s="29">
        <f ca="1">'Census Tract'!AB406</f>
        <v>0</v>
      </c>
      <c r="M412" s="105">
        <f ca="1">'Census Tract'!AC406</f>
        <v>0</v>
      </c>
      <c r="N412" s="29">
        <f ca="1">'Census Tract'!AD406</f>
        <v>0</v>
      </c>
      <c r="O412" s="29">
        <f ca="1">'Census Tract'!AE406</f>
        <v>0</v>
      </c>
      <c r="P412" s="29">
        <f ca="1">'Census Tract'!AF406</f>
        <v>0</v>
      </c>
      <c r="Q412" s="105">
        <f ca="1">'Census Tract'!AG406</f>
        <v>0</v>
      </c>
    </row>
    <row r="413" spans="1:17" ht="15.75" x14ac:dyDescent="0.25">
      <c r="A413" s="80" t="s">
        <v>268</v>
      </c>
      <c r="B413" s="4" t="str">
        <f>'Census Tract'!A407</f>
        <v>Linn</v>
      </c>
      <c r="C413" s="4" t="str">
        <f>'Census Tract'!B407</f>
        <v>Albany</v>
      </c>
      <c r="D413" s="4">
        <f>'Census Tract'!C407</f>
        <v>41043020600</v>
      </c>
      <c r="E413" s="171">
        <f>'Census Tract'!D407</f>
        <v>1</v>
      </c>
      <c r="F413" s="29">
        <f ca="1">'Census Tract'!V407</f>
        <v>0</v>
      </c>
      <c r="G413" s="29">
        <f ca="1">'Census Tract'!W407</f>
        <v>0</v>
      </c>
      <c r="H413" s="29">
        <f ca="1">'Census Tract'!X407</f>
        <v>0</v>
      </c>
      <c r="I413" s="105">
        <f ca="1">'Census Tract'!Y407</f>
        <v>0</v>
      </c>
      <c r="J413" s="29">
        <f ca="1">'Census Tract'!Z407</f>
        <v>0</v>
      </c>
      <c r="K413" s="29">
        <f ca="1">'Census Tract'!AA407</f>
        <v>0</v>
      </c>
      <c r="L413" s="29">
        <f ca="1">'Census Tract'!AB407</f>
        <v>0</v>
      </c>
      <c r="M413" s="105">
        <f ca="1">'Census Tract'!AC407</f>
        <v>0</v>
      </c>
      <c r="N413" s="29">
        <f ca="1">'Census Tract'!AD407</f>
        <v>0</v>
      </c>
      <c r="O413" s="29">
        <f ca="1">'Census Tract'!AE407</f>
        <v>0</v>
      </c>
      <c r="P413" s="29">
        <f ca="1">'Census Tract'!AF407</f>
        <v>0</v>
      </c>
      <c r="Q413" s="105">
        <f ca="1">'Census Tract'!AG407</f>
        <v>0</v>
      </c>
    </row>
    <row r="414" spans="1:17" ht="15.75" x14ac:dyDescent="0.25">
      <c r="A414" s="80" t="s">
        <v>268</v>
      </c>
      <c r="B414" s="4" t="str">
        <f>'Census Tract'!A408</f>
        <v>Linn</v>
      </c>
      <c r="C414" s="4" t="str">
        <f>'Census Tract'!B408</f>
        <v>Idanha</v>
      </c>
      <c r="D414" s="4">
        <f>'Census Tract'!C408</f>
        <v>41043030200</v>
      </c>
      <c r="E414" s="171">
        <f>'Census Tract'!D408</f>
        <v>0</v>
      </c>
      <c r="F414" s="29">
        <f ca="1">'Census Tract'!V408</f>
        <v>0</v>
      </c>
      <c r="G414" s="29">
        <f ca="1">'Census Tract'!W408</f>
        <v>0</v>
      </c>
      <c r="H414" s="29">
        <f ca="1">'Census Tract'!X408</f>
        <v>0</v>
      </c>
      <c r="I414" s="105">
        <f ca="1">'Census Tract'!Y408</f>
        <v>0</v>
      </c>
      <c r="J414" s="29">
        <f ca="1">'Census Tract'!Z408</f>
        <v>0</v>
      </c>
      <c r="K414" s="29">
        <f ca="1">'Census Tract'!AA408</f>
        <v>0</v>
      </c>
      <c r="L414" s="29">
        <f ca="1">'Census Tract'!AB408</f>
        <v>0</v>
      </c>
      <c r="M414" s="105">
        <f ca="1">'Census Tract'!AC408</f>
        <v>0</v>
      </c>
      <c r="N414" s="29">
        <f ca="1">'Census Tract'!AD408</f>
        <v>0</v>
      </c>
      <c r="O414" s="29">
        <f ca="1">'Census Tract'!AE408</f>
        <v>0</v>
      </c>
      <c r="P414" s="29">
        <f ca="1">'Census Tract'!AF408</f>
        <v>0</v>
      </c>
      <c r="Q414" s="105">
        <f ca="1">'Census Tract'!AG408</f>
        <v>0</v>
      </c>
    </row>
    <row r="415" spans="1:17" ht="15.75" x14ac:dyDescent="0.25">
      <c r="A415" s="80" t="s">
        <v>268</v>
      </c>
      <c r="B415" s="4" t="str">
        <f>'Census Tract'!A409</f>
        <v>Linn</v>
      </c>
      <c r="C415" s="4" t="str">
        <f>'Census Tract'!B409</f>
        <v>Lebanon</v>
      </c>
      <c r="D415" s="4">
        <f>'Census Tract'!C409</f>
        <v>41043030904</v>
      </c>
      <c r="E415" s="171">
        <f>'Census Tract'!D409</f>
        <v>1</v>
      </c>
      <c r="F415" s="29">
        <f ca="1">'Census Tract'!V409</f>
        <v>0</v>
      </c>
      <c r="G415" s="29">
        <f ca="1">'Census Tract'!W409</f>
        <v>0</v>
      </c>
      <c r="H415" s="29">
        <f ca="1">'Census Tract'!X409</f>
        <v>0</v>
      </c>
      <c r="I415" s="105">
        <f ca="1">'Census Tract'!Y409</f>
        <v>0</v>
      </c>
      <c r="J415" s="29">
        <f ca="1">'Census Tract'!Z409</f>
        <v>0</v>
      </c>
      <c r="K415" s="29">
        <f ca="1">'Census Tract'!AA409</f>
        <v>0</v>
      </c>
      <c r="L415" s="29">
        <f ca="1">'Census Tract'!AB409</f>
        <v>0</v>
      </c>
      <c r="M415" s="105">
        <f ca="1">'Census Tract'!AC409</f>
        <v>0</v>
      </c>
      <c r="N415" s="29">
        <f ca="1">'Census Tract'!AD409</f>
        <v>0</v>
      </c>
      <c r="O415" s="29">
        <f ca="1">'Census Tract'!AE409</f>
        <v>0</v>
      </c>
      <c r="P415" s="29">
        <f ca="1">'Census Tract'!AF409</f>
        <v>0</v>
      </c>
      <c r="Q415" s="105">
        <f ca="1">'Census Tract'!AG409</f>
        <v>0</v>
      </c>
    </row>
    <row r="416" spans="1:17" ht="15.75" x14ac:dyDescent="0.25">
      <c r="A416" s="80" t="s">
        <v>268</v>
      </c>
      <c r="B416" s="4" t="str">
        <f>'Census Tract'!A410</f>
        <v>Linn</v>
      </c>
      <c r="C416" s="4" t="str">
        <f>'Census Tract'!B410</f>
        <v>Lebanon</v>
      </c>
      <c r="D416" s="4">
        <f>'Census Tract'!C410</f>
        <v>41043030903</v>
      </c>
      <c r="E416" s="171">
        <f>'Census Tract'!D410</f>
        <v>1</v>
      </c>
      <c r="F416" s="29">
        <f ca="1">'Census Tract'!V410</f>
        <v>0.20206796023612728</v>
      </c>
      <c r="G416" s="29">
        <f ca="1">'Census Tract'!W410</f>
        <v>1.0041909427655824</v>
      </c>
      <c r="H416" s="29">
        <f ca="1">'Census Tract'!X410</f>
        <v>4.6206684342556059</v>
      </c>
      <c r="I416" s="105">
        <f ca="1">'Census Tract'!Y410</f>
        <v>10.035768413817252</v>
      </c>
      <c r="J416" s="29">
        <f ca="1">'Census Tract'!Z410</f>
        <v>0.29917822243801639</v>
      </c>
      <c r="K416" s="29">
        <f ca="1">'Census Tract'!AA410</f>
        <v>1.4236651933861619</v>
      </c>
      <c r="L416" s="29">
        <f ca="1">'Census Tract'!AB410</f>
        <v>6.493038600152186</v>
      </c>
      <c r="M416" s="105">
        <f ca="1">'Census Tract'!AC410</f>
        <v>14.08351489324501</v>
      </c>
      <c r="N416" s="29">
        <f ca="1">'Census Tract'!AD410</f>
        <v>0.12455787968449056</v>
      </c>
      <c r="O416" s="29">
        <f ca="1">'Census Tract'!AE410</f>
        <v>0.59166678328068212</v>
      </c>
      <c r="P416" s="29">
        <f ca="1">'Census Tract'!AF410</f>
        <v>2.5960660148719334</v>
      </c>
      <c r="Q416" s="105">
        <f ca="1">'Census Tract'!AG410</f>
        <v>5.5771375585880705</v>
      </c>
    </row>
    <row r="417" spans="1:17" ht="15.75" x14ac:dyDescent="0.25">
      <c r="A417" s="80" t="s">
        <v>268</v>
      </c>
      <c r="B417" s="4" t="str">
        <f>'Census Tract'!A411</f>
        <v>Linn</v>
      </c>
      <c r="C417" s="4" t="str">
        <f>'Census Tract'!B411</f>
        <v>Scio</v>
      </c>
      <c r="D417" s="4">
        <f>'Census Tract'!C411</f>
        <v>41043030100</v>
      </c>
      <c r="E417" s="171">
        <f>'Census Tract'!D411</f>
        <v>0</v>
      </c>
      <c r="F417" s="29">
        <f ca="1">'Census Tract'!V411</f>
        <v>0</v>
      </c>
      <c r="G417" s="29">
        <f ca="1">'Census Tract'!W411</f>
        <v>0</v>
      </c>
      <c r="H417" s="29">
        <f ca="1">'Census Tract'!X411</f>
        <v>0</v>
      </c>
      <c r="I417" s="105">
        <f ca="1">'Census Tract'!Y411</f>
        <v>0</v>
      </c>
      <c r="J417" s="29">
        <f ca="1">'Census Tract'!Z411</f>
        <v>0</v>
      </c>
      <c r="K417" s="29">
        <f ca="1">'Census Tract'!AA411</f>
        <v>0</v>
      </c>
      <c r="L417" s="29">
        <f ca="1">'Census Tract'!AB411</f>
        <v>0</v>
      </c>
      <c r="M417" s="105">
        <f ca="1">'Census Tract'!AC411</f>
        <v>0</v>
      </c>
      <c r="N417" s="29">
        <f ca="1">'Census Tract'!AD411</f>
        <v>0</v>
      </c>
      <c r="O417" s="29">
        <f ca="1">'Census Tract'!AE411</f>
        <v>0</v>
      </c>
      <c r="P417" s="29">
        <f ca="1">'Census Tract'!AF411</f>
        <v>0</v>
      </c>
      <c r="Q417" s="105">
        <f ca="1">'Census Tract'!AG411</f>
        <v>0</v>
      </c>
    </row>
    <row r="418" spans="1:17" ht="15.75" x14ac:dyDescent="0.25">
      <c r="A418" s="80" t="s">
        <v>268</v>
      </c>
      <c r="B418" s="4" t="str">
        <f>'Census Tract'!A412</f>
        <v>Linn</v>
      </c>
      <c r="C418" s="4" t="str">
        <f>'Census Tract'!B412</f>
        <v>Albany</v>
      </c>
      <c r="D418" s="4">
        <f>'Census Tract'!C412</f>
        <v>41043020500</v>
      </c>
      <c r="E418" s="171">
        <f>'Census Tract'!D412</f>
        <v>1</v>
      </c>
      <c r="F418" s="29">
        <f ca="1">'Census Tract'!V412</f>
        <v>0.53722033294499516</v>
      </c>
      <c r="G418" s="29">
        <f ca="1">'Census Tract'!W412</f>
        <v>2.6697542350725616</v>
      </c>
      <c r="H418" s="29">
        <f ca="1">'Census Tract'!X412</f>
        <v>12.284565211518469</v>
      </c>
      <c r="I418" s="105">
        <f ca="1">'Census Tract'!Y412</f>
        <v>26.681215776759501</v>
      </c>
      <c r="J418" s="29">
        <f ca="1">'Census Tract'!Z412</f>
        <v>0.17811932748964698</v>
      </c>
      <c r="K418" s="29">
        <f ca="1">'Census Tract'!AA412</f>
        <v>0.8475960741724724</v>
      </c>
      <c r="L418" s="29">
        <f ca="1">'Census Tract'!AB412</f>
        <v>3.8657080699215562</v>
      </c>
      <c r="M418" s="105">
        <f ca="1">'Census Tract'!AC412</f>
        <v>8.3847887758439583</v>
      </c>
      <c r="N418" s="29">
        <f ca="1">'Census Tract'!AD412</f>
        <v>7.4157021129886369E-2</v>
      </c>
      <c r="O418" s="29">
        <f ca="1">'Census Tract'!AE412</f>
        <v>0.35225588506112548</v>
      </c>
      <c r="P418" s="29">
        <f ca="1">'Census Tract'!AF412</f>
        <v>1.5455989039560469</v>
      </c>
      <c r="Q418" s="105">
        <f ca="1">'Census Tract'!AG412</f>
        <v>3.3204154472131417</v>
      </c>
    </row>
    <row r="419" spans="1:17" ht="15.75" x14ac:dyDescent="0.25">
      <c r="A419" s="80" t="s">
        <v>268</v>
      </c>
      <c r="B419" s="4" t="str">
        <f>'Census Tract'!A413</f>
        <v>Linn</v>
      </c>
      <c r="C419" s="4" t="str">
        <f>'Census Tract'!B413</f>
        <v>Albany</v>
      </c>
      <c r="D419" s="4">
        <f>'Census Tract'!C413</f>
        <v>41043020100</v>
      </c>
      <c r="E419" s="171">
        <f>'Census Tract'!D413</f>
        <v>0</v>
      </c>
      <c r="F419" s="29">
        <f ca="1">'Census Tract'!V413</f>
        <v>0</v>
      </c>
      <c r="G419" s="29">
        <f ca="1">'Census Tract'!W413</f>
        <v>0</v>
      </c>
      <c r="H419" s="29">
        <f ca="1">'Census Tract'!X413</f>
        <v>0</v>
      </c>
      <c r="I419" s="105">
        <f ca="1">'Census Tract'!Y413</f>
        <v>0</v>
      </c>
      <c r="J419" s="29">
        <f ca="1">'Census Tract'!Z413</f>
        <v>0</v>
      </c>
      <c r="K419" s="29">
        <f ca="1">'Census Tract'!AA413</f>
        <v>0</v>
      </c>
      <c r="L419" s="29">
        <f ca="1">'Census Tract'!AB413</f>
        <v>0</v>
      </c>
      <c r="M419" s="105">
        <f ca="1">'Census Tract'!AC413</f>
        <v>0</v>
      </c>
      <c r="N419" s="29">
        <f ca="1">'Census Tract'!AD413</f>
        <v>0</v>
      </c>
      <c r="O419" s="29">
        <f ca="1">'Census Tract'!AE413</f>
        <v>0</v>
      </c>
      <c r="P419" s="29">
        <f ca="1">'Census Tract'!AF413</f>
        <v>0</v>
      </c>
      <c r="Q419" s="105">
        <f ca="1">'Census Tract'!AG413</f>
        <v>0</v>
      </c>
    </row>
    <row r="420" spans="1:17" ht="15.75" x14ac:dyDescent="0.25">
      <c r="A420" s="80" t="s">
        <v>268</v>
      </c>
      <c r="B420" s="4" t="str">
        <f>'Census Tract'!A414</f>
        <v>Linn</v>
      </c>
      <c r="C420" s="4" t="str">
        <f>'Census Tract'!B414</f>
        <v>Tangent</v>
      </c>
      <c r="D420" s="4">
        <f>'Census Tract'!C414</f>
        <v>41043030700</v>
      </c>
      <c r="E420" s="171">
        <f>'Census Tract'!D414</f>
        <v>0</v>
      </c>
      <c r="F420" s="29">
        <f ca="1">'Census Tract'!V414</f>
        <v>0</v>
      </c>
      <c r="G420" s="29">
        <f ca="1">'Census Tract'!W414</f>
        <v>0</v>
      </c>
      <c r="H420" s="29">
        <f ca="1">'Census Tract'!X414</f>
        <v>0</v>
      </c>
      <c r="I420" s="105">
        <f ca="1">'Census Tract'!Y414</f>
        <v>0</v>
      </c>
      <c r="J420" s="29">
        <f ca="1">'Census Tract'!Z414</f>
        <v>0</v>
      </c>
      <c r="K420" s="29">
        <f ca="1">'Census Tract'!AA414</f>
        <v>0</v>
      </c>
      <c r="L420" s="29">
        <f ca="1">'Census Tract'!AB414</f>
        <v>0</v>
      </c>
      <c r="M420" s="105">
        <f ca="1">'Census Tract'!AC414</f>
        <v>0</v>
      </c>
      <c r="N420" s="29">
        <f ca="1">'Census Tract'!AD414</f>
        <v>0</v>
      </c>
      <c r="O420" s="29">
        <f ca="1">'Census Tract'!AE414</f>
        <v>0</v>
      </c>
      <c r="P420" s="29">
        <f ca="1">'Census Tract'!AF414</f>
        <v>0</v>
      </c>
      <c r="Q420" s="105">
        <f ca="1">'Census Tract'!AG414</f>
        <v>0</v>
      </c>
    </row>
    <row r="421" spans="1:17" ht="15.75" x14ac:dyDescent="0.25">
      <c r="A421" s="80" t="s">
        <v>268</v>
      </c>
      <c r="B421" s="4" t="str">
        <f>'Census Tract'!A415</f>
        <v>Linn</v>
      </c>
      <c r="C421" s="4" t="str">
        <f>'Census Tract'!B415</f>
        <v>Sweet Home</v>
      </c>
      <c r="D421" s="4">
        <f>'Census Tract'!C415</f>
        <v>41043030401</v>
      </c>
      <c r="E421" s="171">
        <f>'Census Tract'!D415</f>
        <v>0</v>
      </c>
      <c r="F421" s="29">
        <f ca="1">'Census Tract'!V415</f>
        <v>0.54778335918619891</v>
      </c>
      <c r="G421" s="29">
        <f ca="1">'Census Tract'!W415</f>
        <v>2.7632248471711094</v>
      </c>
      <c r="H421" s="29">
        <f ca="1">'Census Tract'!X415</f>
        <v>12.803567882789672</v>
      </c>
      <c r="I421" s="105">
        <f ca="1">'Census Tract'!Y415</f>
        <v>27.851819781879854</v>
      </c>
      <c r="J421" s="29">
        <f ca="1">'Census Tract'!Z415</f>
        <v>0.52029115251272318</v>
      </c>
      <c r="K421" s="29">
        <f ca="1">'Census Tract'!AA415</f>
        <v>2.7194532650301877</v>
      </c>
      <c r="L421" s="29">
        <f ca="1">'Census Tract'!AB415</f>
        <v>12.68744707792969</v>
      </c>
      <c r="M421" s="105">
        <f ca="1">'Census Tract'!AC415</f>
        <v>27.626826372386532</v>
      </c>
      <c r="N421" s="29">
        <f ca="1">'Census Tract'!AD415</f>
        <v>0.35533534053811811</v>
      </c>
      <c r="O421" s="29">
        <f ca="1">'Census Tract'!AE415</f>
        <v>1.8407901830685134</v>
      </c>
      <c r="P421" s="29">
        <f ca="1">'Census Tract'!AF415</f>
        <v>8.4823071684113316</v>
      </c>
      <c r="Q421" s="105">
        <f ca="1">'Census Tract'!AG415</f>
        <v>18.435575816785047</v>
      </c>
    </row>
    <row r="422" spans="1:17" ht="15.75" x14ac:dyDescent="0.25">
      <c r="A422" s="80" t="s">
        <v>268</v>
      </c>
      <c r="B422" s="4" t="str">
        <f>'Census Tract'!A416</f>
        <v>Linn</v>
      </c>
      <c r="C422" s="4" t="str">
        <f>'Census Tract'!B416</f>
        <v>Albany</v>
      </c>
      <c r="D422" s="4">
        <f>'Census Tract'!C416</f>
        <v>41043020200</v>
      </c>
      <c r="E422" s="171">
        <f>'Census Tract'!D416</f>
        <v>0</v>
      </c>
      <c r="F422" s="29">
        <f ca="1">'Census Tract'!V416</f>
        <v>0</v>
      </c>
      <c r="G422" s="29">
        <f ca="1">'Census Tract'!W416</f>
        <v>0</v>
      </c>
      <c r="H422" s="29">
        <f ca="1">'Census Tract'!X416</f>
        <v>0</v>
      </c>
      <c r="I422" s="105">
        <f ca="1">'Census Tract'!Y416</f>
        <v>0</v>
      </c>
      <c r="J422" s="29">
        <f ca="1">'Census Tract'!Z416</f>
        <v>0</v>
      </c>
      <c r="K422" s="29">
        <f ca="1">'Census Tract'!AA416</f>
        <v>0</v>
      </c>
      <c r="L422" s="29">
        <f ca="1">'Census Tract'!AB416</f>
        <v>0</v>
      </c>
      <c r="M422" s="105">
        <f ca="1">'Census Tract'!AC416</f>
        <v>0</v>
      </c>
      <c r="N422" s="29">
        <f ca="1">'Census Tract'!AD416</f>
        <v>0</v>
      </c>
      <c r="O422" s="29">
        <f ca="1">'Census Tract'!AE416</f>
        <v>0</v>
      </c>
      <c r="P422" s="29">
        <f ca="1">'Census Tract'!AF416</f>
        <v>0</v>
      </c>
      <c r="Q422" s="105">
        <f ca="1">'Census Tract'!AG416</f>
        <v>0</v>
      </c>
    </row>
    <row r="423" spans="1:17" ht="15.75" x14ac:dyDescent="0.25">
      <c r="A423" s="80" t="s">
        <v>268</v>
      </c>
      <c r="B423" s="4" t="str">
        <f>'Census Tract'!A417</f>
        <v>Malheur</v>
      </c>
      <c r="C423" s="4" t="str">
        <f>'Census Tract'!B417</f>
        <v>Jordan Valley</v>
      </c>
      <c r="D423" s="4">
        <f>'Census Tract'!C417</f>
        <v>41045970900</v>
      </c>
      <c r="E423" s="171">
        <f>'Census Tract'!D417</f>
        <v>0</v>
      </c>
      <c r="F423" s="29">
        <f ca="1">'Census Tract'!V417</f>
        <v>0</v>
      </c>
      <c r="G423" s="29">
        <f ca="1">'Census Tract'!W417</f>
        <v>0</v>
      </c>
      <c r="H423" s="29">
        <f ca="1">'Census Tract'!X417</f>
        <v>0</v>
      </c>
      <c r="I423" s="105">
        <f ca="1">'Census Tract'!Y417</f>
        <v>0</v>
      </c>
      <c r="J423" s="29">
        <f ca="1">'Census Tract'!Z417</f>
        <v>0</v>
      </c>
      <c r="K423" s="29">
        <f ca="1">'Census Tract'!AA417</f>
        <v>0</v>
      </c>
      <c r="L423" s="29">
        <f ca="1">'Census Tract'!AB417</f>
        <v>0</v>
      </c>
      <c r="M423" s="105">
        <f ca="1">'Census Tract'!AC417</f>
        <v>0</v>
      </c>
      <c r="N423" s="29">
        <f ca="1">'Census Tract'!AD417</f>
        <v>0</v>
      </c>
      <c r="O423" s="29">
        <f ca="1">'Census Tract'!AE417</f>
        <v>0</v>
      </c>
      <c r="P423" s="29">
        <f ca="1">'Census Tract'!AF417</f>
        <v>0</v>
      </c>
      <c r="Q423" s="105">
        <f ca="1">'Census Tract'!AG417</f>
        <v>0</v>
      </c>
    </row>
    <row r="424" spans="1:17" ht="15.75" x14ac:dyDescent="0.25">
      <c r="A424" s="80" t="s">
        <v>268</v>
      </c>
      <c r="B424" s="4" t="str">
        <f>'Census Tract'!A418</f>
        <v>Malheur</v>
      </c>
      <c r="C424" s="4" t="str">
        <f>'Census Tract'!B418</f>
        <v>Ontario</v>
      </c>
      <c r="D424" s="4">
        <f>'Census Tract'!C418</f>
        <v>41045970200</v>
      </c>
      <c r="E424" s="171">
        <f>'Census Tract'!D418</f>
        <v>0</v>
      </c>
      <c r="F424" s="29">
        <f ca="1">'Census Tract'!V418</f>
        <v>0.47671749561716203</v>
      </c>
      <c r="G424" s="29">
        <f ca="1">'Census Tract'!W418</f>
        <v>2.4047419602660209</v>
      </c>
      <c r="H424" s="29">
        <f ca="1">'Census Tract'!X418</f>
        <v>11.142515948486661</v>
      </c>
      <c r="I424" s="105">
        <f ca="1">'Census Tract'!Y418</f>
        <v>24.23850515379587</v>
      </c>
      <c r="J424" s="29">
        <f ca="1">'Census Tract'!Z418</f>
        <v>0.34076750056710403</v>
      </c>
      <c r="K424" s="29">
        <f ca="1">'Census Tract'!AA418</f>
        <v>1.7811206044114414</v>
      </c>
      <c r="L424" s="29">
        <f ca="1">'Census Tract'!AB418</f>
        <v>8.3097119919174105</v>
      </c>
      <c r="M424" s="105">
        <f ca="1">'Census Tract'!AC418</f>
        <v>18.09433915232546</v>
      </c>
      <c r="N424" s="29">
        <f ca="1">'Census Tract'!AD418</f>
        <v>0.23272880054475675</v>
      </c>
      <c r="O424" s="29">
        <f ca="1">'Census Tract'!AE418</f>
        <v>1.2056354729910179</v>
      </c>
      <c r="P424" s="29">
        <f ca="1">'Census Tract'!AF418</f>
        <v>5.5555328951154408</v>
      </c>
      <c r="Q424" s="105">
        <f ca="1">'Census Tract'!AG418</f>
        <v>12.074479956580774</v>
      </c>
    </row>
    <row r="425" spans="1:17" ht="15.75" x14ac:dyDescent="0.25">
      <c r="A425" s="80" t="s">
        <v>268</v>
      </c>
      <c r="B425" s="4" t="str">
        <f>'Census Tract'!A419</f>
        <v>Malheur</v>
      </c>
      <c r="C425" s="4" t="str">
        <f>'Census Tract'!B419</f>
        <v>Vale</v>
      </c>
      <c r="D425" s="4">
        <f>'Census Tract'!C419</f>
        <v>41045970600</v>
      </c>
      <c r="E425" s="171">
        <f>'Census Tract'!D419</f>
        <v>0</v>
      </c>
      <c r="F425" s="29">
        <f ca="1">'Census Tract'!V419</f>
        <v>0.56929518815844826</v>
      </c>
      <c r="G425" s="29">
        <f ca="1">'Census Tract'!W419</f>
        <v>2.8717385859099469</v>
      </c>
      <c r="H425" s="29">
        <f ca="1">'Census Tract'!X419</f>
        <v>13.30637279263275</v>
      </c>
      <c r="I425" s="105">
        <f ca="1">'Census Tract'!Y419</f>
        <v>28.945579885516111</v>
      </c>
      <c r="J425" s="29">
        <f ca="1">'Census Tract'!Z419</f>
        <v>0.3099348041516512</v>
      </c>
      <c r="K425" s="29">
        <f ca="1">'Census Tract'!AA419</f>
        <v>1.6199645352917829</v>
      </c>
      <c r="L425" s="29">
        <f ca="1">'Census Tract'!AB419</f>
        <v>7.5578479593431496</v>
      </c>
      <c r="M425" s="105">
        <f ca="1">'Census Tract'!AC419</f>
        <v>16.457160533491688</v>
      </c>
      <c r="N425" s="29">
        <f ca="1">'Census Tract'!AD419</f>
        <v>0.21167146249935276</v>
      </c>
      <c r="O425" s="29">
        <f ca="1">'Census Tract'!AE419</f>
        <v>1.0965493880076504</v>
      </c>
      <c r="P425" s="29">
        <f ca="1">'Census Tract'!AF419</f>
        <v>5.052867415290951</v>
      </c>
      <c r="Q425" s="105">
        <f ca="1">'Census Tract'!AG419</f>
        <v>10.981979133420815</v>
      </c>
    </row>
    <row r="426" spans="1:17" ht="15.75" x14ac:dyDescent="0.25">
      <c r="A426" s="80" t="s">
        <v>268</v>
      </c>
      <c r="B426" s="4" t="str">
        <f>'Census Tract'!A420</f>
        <v>Malheur</v>
      </c>
      <c r="C426" s="4" t="str">
        <f>'Census Tract'!B420</f>
        <v>Undefined</v>
      </c>
      <c r="D426" s="4">
        <f>'Census Tract'!C420</f>
        <v>41045940000</v>
      </c>
      <c r="E426" s="171">
        <f>'Census Tract'!D420</f>
        <v>0</v>
      </c>
      <c r="F426" s="29">
        <f ca="1">'Census Tract'!V420</f>
        <v>0</v>
      </c>
      <c r="G426" s="29">
        <f ca="1">'Census Tract'!W420</f>
        <v>0</v>
      </c>
      <c r="H426" s="29">
        <f ca="1">'Census Tract'!X420</f>
        <v>0</v>
      </c>
      <c r="I426" s="105">
        <f ca="1">'Census Tract'!Y420</f>
        <v>0</v>
      </c>
      <c r="J426" s="29">
        <f ca="1">'Census Tract'!Z420</f>
        <v>0</v>
      </c>
      <c r="K426" s="29">
        <f ca="1">'Census Tract'!AA420</f>
        <v>0</v>
      </c>
      <c r="L426" s="29">
        <f ca="1">'Census Tract'!AB420</f>
        <v>0</v>
      </c>
      <c r="M426" s="105">
        <f ca="1">'Census Tract'!AC420</f>
        <v>0</v>
      </c>
      <c r="N426" s="29">
        <f ca="1">'Census Tract'!AD420</f>
        <v>0</v>
      </c>
      <c r="O426" s="29">
        <f ca="1">'Census Tract'!AE420</f>
        <v>0</v>
      </c>
      <c r="P426" s="29">
        <f ca="1">'Census Tract'!AF420</f>
        <v>0</v>
      </c>
      <c r="Q426" s="105">
        <f ca="1">'Census Tract'!AG420</f>
        <v>0</v>
      </c>
    </row>
    <row r="427" spans="1:17" ht="15.75" x14ac:dyDescent="0.25">
      <c r="A427" s="80" t="s">
        <v>268</v>
      </c>
      <c r="B427" s="4" t="str">
        <f>'Census Tract'!A421</f>
        <v>Malheur</v>
      </c>
      <c r="C427" s="4" t="str">
        <f>'Census Tract'!B421</f>
        <v>Nyssa</v>
      </c>
      <c r="D427" s="4">
        <f>'Census Tract'!C421</f>
        <v>41045970500</v>
      </c>
      <c r="E427" s="171">
        <f>'Census Tract'!D421</f>
        <v>0</v>
      </c>
      <c r="F427" s="29">
        <f ca="1">'Census Tract'!V421</f>
        <v>0.48977824892174171</v>
      </c>
      <c r="G427" s="29">
        <f ca="1">'Census Tract'!W421</f>
        <v>2.4706253016431727</v>
      </c>
      <c r="H427" s="29">
        <f ca="1">'Census Tract'!X421</f>
        <v>11.44779035803424</v>
      </c>
      <c r="I427" s="105">
        <f ca="1">'Census Tract'!Y421</f>
        <v>24.902573788146441</v>
      </c>
      <c r="J427" s="29">
        <f ca="1">'Census Tract'!Z421</f>
        <v>0.34161870997734645</v>
      </c>
      <c r="K427" s="29">
        <f ca="1">'Census Tract'!AA421</f>
        <v>1.785569698344192</v>
      </c>
      <c r="L427" s="29">
        <f ca="1">'Census Tract'!AB421</f>
        <v>8.3304689744117937</v>
      </c>
      <c r="M427" s="105">
        <f ca="1">'Census Tract'!AC421</f>
        <v>18.139537335054001</v>
      </c>
      <c r="N427" s="29">
        <f ca="1">'Census Tract'!AD421</f>
        <v>0.23331013809815759</v>
      </c>
      <c r="O427" s="29">
        <f ca="1">'Census Tract'!AE421</f>
        <v>1.2086470520243005</v>
      </c>
      <c r="P427" s="29">
        <f ca="1">'Census Tract'!AF421</f>
        <v>5.5694101629633543</v>
      </c>
      <c r="Q427" s="105">
        <f ca="1">'Census Tract'!AG421</f>
        <v>12.104641022250831</v>
      </c>
    </row>
    <row r="428" spans="1:17" ht="15.75" x14ac:dyDescent="0.25">
      <c r="A428" s="80" t="s">
        <v>268</v>
      </c>
      <c r="B428" s="4" t="str">
        <f>'Census Tract'!A422</f>
        <v>Malheur</v>
      </c>
      <c r="C428" s="4" t="str">
        <f>'Census Tract'!B422</f>
        <v>Ontario</v>
      </c>
      <c r="D428" s="4">
        <f>'Census Tract'!C422</f>
        <v>41045970400</v>
      </c>
      <c r="E428" s="171">
        <f>'Census Tract'!D422</f>
        <v>1</v>
      </c>
      <c r="F428" s="29">
        <f ca="1">'Census Tract'!V422</f>
        <v>0.64376298112401908</v>
      </c>
      <c r="G428" s="29">
        <f ca="1">'Census Tract'!W422</f>
        <v>3.1992254198888617</v>
      </c>
      <c r="H428" s="29">
        <f ca="1">'Census Tract'!X422</f>
        <v>14.720865606531795</v>
      </c>
      <c r="I428" s="105">
        <f ca="1">'Census Tract'!Y422</f>
        <v>31.97268970498655</v>
      </c>
      <c r="J428" s="29">
        <f ca="1">'Census Tract'!Z422</f>
        <v>0.17862123882894398</v>
      </c>
      <c r="K428" s="29">
        <f ca="1">'Census Tract'!AA422</f>
        <v>0.84998446226469326</v>
      </c>
      <c r="L428" s="29">
        <f ca="1">'Census Tract'!AB422</f>
        <v>3.8766010074935213</v>
      </c>
      <c r="M428" s="105">
        <f ca="1">'Census Tract'!AC422</f>
        <v>8.4084157489721321</v>
      </c>
      <c r="N428" s="29">
        <f ca="1">'Census Tract'!AD422</f>
        <v>7.4365983572750594E-2</v>
      </c>
      <c r="O428" s="29">
        <f ca="1">'Census Tract'!AE422</f>
        <v>0.35324848494086947</v>
      </c>
      <c r="P428" s="29">
        <f ca="1">'Census Tract'!AF422</f>
        <v>1.5499541506708967</v>
      </c>
      <c r="Q428" s="105">
        <f ca="1">'Census Tract'!AG422</f>
        <v>3.3297718387267459</v>
      </c>
    </row>
    <row r="429" spans="1:17" ht="15.75" x14ac:dyDescent="0.25">
      <c r="A429" s="80" t="s">
        <v>268</v>
      </c>
      <c r="B429" s="4" t="str">
        <f>'Census Tract'!A423</f>
        <v>Malheur</v>
      </c>
      <c r="C429" s="4" t="str">
        <f>'Census Tract'!B423</f>
        <v>Adrian</v>
      </c>
      <c r="D429" s="4">
        <f>'Census Tract'!C423</f>
        <v>41045970700</v>
      </c>
      <c r="E429" s="171">
        <f>'Census Tract'!D423</f>
        <v>0</v>
      </c>
      <c r="F429" s="29">
        <f ca="1">'Census Tract'!V423</f>
        <v>0.11716263993814213</v>
      </c>
      <c r="G429" s="29">
        <f ca="1">'Census Tract'!W423</f>
        <v>0.59101232705973938</v>
      </c>
      <c r="H429" s="29">
        <f ca="1">'Census Tract'!X423</f>
        <v>2.738491026823878</v>
      </c>
      <c r="I429" s="105">
        <f ca="1">'Census Tract'!Y423</f>
        <v>5.9570862787330725</v>
      </c>
      <c r="J429" s="29">
        <f ca="1">'Census Tract'!Z423</f>
        <v>0.14186823504042634</v>
      </c>
      <c r="K429" s="29">
        <f ca="1">'Census Tract'!AA423</f>
        <v>0.74151565545855203</v>
      </c>
      <c r="L429" s="29">
        <f ca="1">'Census Tract'!AB423</f>
        <v>3.459497082396922</v>
      </c>
      <c r="M429" s="105">
        <f ca="1">'Census Tract'!AC423</f>
        <v>7.5330304547566485</v>
      </c>
      <c r="N429" s="29">
        <f ca="1">'Census Tract'!AD423</f>
        <v>9.6889592233454114E-2</v>
      </c>
      <c r="O429" s="29">
        <f ca="1">'Census Tract'!AE423</f>
        <v>0.50192983888052378</v>
      </c>
      <c r="P429" s="29">
        <f ca="1">'Census Tract'!AF423</f>
        <v>2.3128779746525563</v>
      </c>
      <c r="Q429" s="105">
        <f ca="1">'Census Tract'!AG423</f>
        <v>5.0268442783433684</v>
      </c>
    </row>
    <row r="430" spans="1:17" ht="15.75" x14ac:dyDescent="0.25">
      <c r="A430" s="80" t="s">
        <v>268</v>
      </c>
      <c r="B430" s="4" t="str">
        <f>'Census Tract'!A424</f>
        <v>Malheur</v>
      </c>
      <c r="C430" s="4" t="str">
        <f>'Census Tract'!B424</f>
        <v>Ontario</v>
      </c>
      <c r="D430" s="4">
        <f>'Census Tract'!C424</f>
        <v>41045970300</v>
      </c>
      <c r="E430" s="171">
        <f>'Census Tract'!D424</f>
        <v>1</v>
      </c>
      <c r="F430" s="29">
        <f ca="1">'Census Tract'!V424</f>
        <v>0.32563740060357338</v>
      </c>
      <c r="G430" s="29">
        <f ca="1">'Census Tract'!W424</f>
        <v>1.6182779691036426</v>
      </c>
      <c r="H430" s="29">
        <f ca="1">'Census Tract'!X424</f>
        <v>7.4463188336423975</v>
      </c>
      <c r="I430" s="105">
        <f ca="1">'Census Tract'!Y424</f>
        <v>16.172883298846756</v>
      </c>
      <c r="J430" s="29">
        <f ca="1">'Census Tract'!Z424</f>
        <v>0.20601363328194489</v>
      </c>
      <c r="K430" s="29">
        <f ca="1">'Census Tract'!AA424</f>
        <v>0.98033351718068529</v>
      </c>
      <c r="L430" s="29">
        <f ca="1">'Census Tract'!AB424</f>
        <v>4.4710957306874164</v>
      </c>
      <c r="M430" s="105">
        <f ca="1">'Census Tract'!AC424</f>
        <v>9.697885256801726</v>
      </c>
      <c r="N430" s="29">
        <f ca="1">'Census Tract'!AD424</f>
        <v>8.5770351660584554E-2</v>
      </c>
      <c r="O430" s="29">
        <f ca="1">'Census Tract'!AE424</f>
        <v>0.40742077656119413</v>
      </c>
      <c r="P430" s="29">
        <f ca="1">'Census Tract'!AF424</f>
        <v>1.7876467999750592</v>
      </c>
      <c r="Q430" s="105">
        <f ca="1">'Census Tract'!AG424</f>
        <v>3.8404077756560859</v>
      </c>
    </row>
    <row r="431" spans="1:17" ht="15.75" x14ac:dyDescent="0.25">
      <c r="A431" s="80" t="s">
        <v>268</v>
      </c>
      <c r="B431" s="4" t="str">
        <f>'Census Tract'!A425</f>
        <v>Marion</v>
      </c>
      <c r="C431" s="4" t="str">
        <f>'Census Tract'!B425</f>
        <v>Undefined</v>
      </c>
      <c r="D431" s="4">
        <f>'Census Tract'!C425</f>
        <v>41047002600</v>
      </c>
      <c r="E431" s="171">
        <f>'Census Tract'!D425</f>
        <v>0</v>
      </c>
      <c r="F431" s="29">
        <f ca="1">'Census Tract'!V425</f>
        <v>0</v>
      </c>
      <c r="G431" s="29">
        <f ca="1">'Census Tract'!W425</f>
        <v>0</v>
      </c>
      <c r="H431" s="29">
        <f ca="1">'Census Tract'!X425</f>
        <v>0</v>
      </c>
      <c r="I431" s="105">
        <f ca="1">'Census Tract'!Y425</f>
        <v>0</v>
      </c>
      <c r="J431" s="29">
        <f ca="1">'Census Tract'!Z425</f>
        <v>0</v>
      </c>
      <c r="K431" s="29">
        <f ca="1">'Census Tract'!AA425</f>
        <v>0</v>
      </c>
      <c r="L431" s="29">
        <f ca="1">'Census Tract'!AB425</f>
        <v>0</v>
      </c>
      <c r="M431" s="105">
        <f ca="1">'Census Tract'!AC425</f>
        <v>0</v>
      </c>
      <c r="N431" s="29">
        <f ca="1">'Census Tract'!AD425</f>
        <v>0</v>
      </c>
      <c r="O431" s="29">
        <f ca="1">'Census Tract'!AE425</f>
        <v>0</v>
      </c>
      <c r="P431" s="29">
        <f ca="1">'Census Tract'!AF425</f>
        <v>0</v>
      </c>
      <c r="Q431" s="105">
        <f ca="1">'Census Tract'!AG425</f>
        <v>0</v>
      </c>
    </row>
    <row r="432" spans="1:17" ht="15.75" x14ac:dyDescent="0.25">
      <c r="A432" s="80" t="s">
        <v>268</v>
      </c>
      <c r="B432" s="4" t="str">
        <f>'Census Tract'!A426</f>
        <v>Marion</v>
      </c>
      <c r="C432" s="4" t="str">
        <f>'Census Tract'!B426</f>
        <v>Salem</v>
      </c>
      <c r="D432" s="4">
        <f>'Census Tract'!C426</f>
        <v>41047002202</v>
      </c>
      <c r="E432" s="171">
        <f>'Census Tract'!D426</f>
        <v>1</v>
      </c>
      <c r="F432" s="29">
        <f ca="1">'Census Tract'!V426</f>
        <v>0</v>
      </c>
      <c r="G432" s="29">
        <f ca="1">'Census Tract'!W426</f>
        <v>0</v>
      </c>
      <c r="H432" s="29">
        <f ca="1">'Census Tract'!X426</f>
        <v>0</v>
      </c>
      <c r="I432" s="105">
        <f ca="1">'Census Tract'!Y426</f>
        <v>0</v>
      </c>
      <c r="J432" s="29">
        <f ca="1">'Census Tract'!Z426</f>
        <v>0</v>
      </c>
      <c r="K432" s="29">
        <f ca="1">'Census Tract'!AA426</f>
        <v>0</v>
      </c>
      <c r="L432" s="29">
        <f ca="1">'Census Tract'!AB426</f>
        <v>0</v>
      </c>
      <c r="M432" s="105">
        <f ca="1">'Census Tract'!AC426</f>
        <v>0</v>
      </c>
      <c r="N432" s="29">
        <f ca="1">'Census Tract'!AD426</f>
        <v>0</v>
      </c>
      <c r="O432" s="29">
        <f ca="1">'Census Tract'!AE426</f>
        <v>0</v>
      </c>
      <c r="P432" s="29">
        <f ca="1">'Census Tract'!AF426</f>
        <v>0</v>
      </c>
      <c r="Q432" s="105">
        <f ca="1">'Census Tract'!AG426</f>
        <v>0</v>
      </c>
    </row>
    <row r="433" spans="1:17" ht="15.75" x14ac:dyDescent="0.25">
      <c r="A433" s="80" t="s">
        <v>268</v>
      </c>
      <c r="B433" s="4" t="str">
        <f>'Census Tract'!A427</f>
        <v>Marion</v>
      </c>
      <c r="C433" s="4" t="str">
        <f>'Census Tract'!B427</f>
        <v>Salem</v>
      </c>
      <c r="D433" s="4">
        <f>'Census Tract'!C427</f>
        <v>41047001300</v>
      </c>
      <c r="E433" s="171">
        <f>'Census Tract'!D427</f>
        <v>1</v>
      </c>
      <c r="F433" s="29">
        <f ca="1">'Census Tract'!V427</f>
        <v>0</v>
      </c>
      <c r="G433" s="29">
        <f ca="1">'Census Tract'!W427</f>
        <v>0</v>
      </c>
      <c r="H433" s="29">
        <f ca="1">'Census Tract'!X427</f>
        <v>0</v>
      </c>
      <c r="I433" s="105">
        <f ca="1">'Census Tract'!Y427</f>
        <v>0</v>
      </c>
      <c r="J433" s="29">
        <f ca="1">'Census Tract'!Z427</f>
        <v>0</v>
      </c>
      <c r="K433" s="29">
        <f ca="1">'Census Tract'!AA427</f>
        <v>0</v>
      </c>
      <c r="L433" s="29">
        <f ca="1">'Census Tract'!AB427</f>
        <v>0</v>
      </c>
      <c r="M433" s="105">
        <f ca="1">'Census Tract'!AC427</f>
        <v>0</v>
      </c>
      <c r="N433" s="29">
        <f ca="1">'Census Tract'!AD427</f>
        <v>0</v>
      </c>
      <c r="O433" s="29">
        <f ca="1">'Census Tract'!AE427</f>
        <v>0</v>
      </c>
      <c r="P433" s="29">
        <f ca="1">'Census Tract'!AF427</f>
        <v>0</v>
      </c>
      <c r="Q433" s="105">
        <f ca="1">'Census Tract'!AG427</f>
        <v>0</v>
      </c>
    </row>
    <row r="434" spans="1:17" ht="15.75" x14ac:dyDescent="0.25">
      <c r="A434" s="80" t="s">
        <v>268</v>
      </c>
      <c r="B434" s="4" t="str">
        <f>'Census Tract'!A428</f>
        <v>Marion</v>
      </c>
      <c r="C434" s="4" t="str">
        <f>'Census Tract'!B428</f>
        <v>Salem</v>
      </c>
      <c r="D434" s="4">
        <f>'Census Tract'!C428</f>
        <v>41047000701</v>
      </c>
      <c r="E434" s="171">
        <f>'Census Tract'!D428</f>
        <v>1</v>
      </c>
      <c r="F434" s="29">
        <f ca="1">'Census Tract'!V428</f>
        <v>0.7894922907366908</v>
      </c>
      <c r="G434" s="29">
        <f ca="1">'Census Tract'!W428</f>
        <v>3.9234374752662706</v>
      </c>
      <c r="H434" s="29">
        <f ca="1">'Census Tract'!X428</f>
        <v>18.053243585139938</v>
      </c>
      <c r="I434" s="105">
        <f ca="1">'Census Tract'!Y428</f>
        <v>39.210381423501588</v>
      </c>
      <c r="J434" s="29">
        <f ca="1">'Census Tract'!Z428</f>
        <v>0.22022592744358993</v>
      </c>
      <c r="K434" s="29">
        <f ca="1">'Census Tract'!AA428</f>
        <v>1.0479639361036108</v>
      </c>
      <c r="L434" s="29">
        <f ca="1">'Census Tract'!AB428</f>
        <v>4.7795438985930758</v>
      </c>
      <c r="M434" s="105">
        <f ca="1">'Census Tract'!AC428</f>
        <v>10.36691475654807</v>
      </c>
      <c r="N434" s="29">
        <f ca="1">'Census Tract'!AD428</f>
        <v>9.16874040843903E-2</v>
      </c>
      <c r="O434" s="29">
        <f ca="1">'Census Tract'!AE428</f>
        <v>0.43552757625113991</v>
      </c>
      <c r="P434" s="29">
        <f ca="1">'Census Tract'!AF428</f>
        <v>1.9109714643364617</v>
      </c>
      <c r="Q434" s="105">
        <f ca="1">'Census Tract'!AG428</f>
        <v>4.1053465767382207</v>
      </c>
    </row>
    <row r="435" spans="1:17" ht="15.75" x14ac:dyDescent="0.25">
      <c r="A435" s="80" t="s">
        <v>268</v>
      </c>
      <c r="B435" s="4" t="str">
        <f>'Census Tract'!A429</f>
        <v>Marion</v>
      </c>
      <c r="C435" s="4" t="str">
        <f>'Census Tract'!B429</f>
        <v>Aumsville</v>
      </c>
      <c r="D435" s="4">
        <f>'Census Tract'!C429</f>
        <v>41047010801</v>
      </c>
      <c r="E435" s="171">
        <f>'Census Tract'!D429</f>
        <v>0</v>
      </c>
      <c r="F435" s="29">
        <f ca="1">'Census Tract'!V429</f>
        <v>0</v>
      </c>
      <c r="G435" s="29">
        <f ca="1">'Census Tract'!W429</f>
        <v>0</v>
      </c>
      <c r="H435" s="29">
        <f ca="1">'Census Tract'!X429</f>
        <v>0</v>
      </c>
      <c r="I435" s="105">
        <f ca="1">'Census Tract'!Y429</f>
        <v>0</v>
      </c>
      <c r="J435" s="29">
        <f ca="1">'Census Tract'!Z429</f>
        <v>0</v>
      </c>
      <c r="K435" s="29">
        <f ca="1">'Census Tract'!AA429</f>
        <v>0</v>
      </c>
      <c r="L435" s="29">
        <f ca="1">'Census Tract'!AB429</f>
        <v>0</v>
      </c>
      <c r="M435" s="105">
        <f ca="1">'Census Tract'!AC429</f>
        <v>0</v>
      </c>
      <c r="N435" s="29">
        <f ca="1">'Census Tract'!AD429</f>
        <v>0</v>
      </c>
      <c r="O435" s="29">
        <f ca="1">'Census Tract'!AE429</f>
        <v>0</v>
      </c>
      <c r="P435" s="29">
        <f ca="1">'Census Tract'!AF429</f>
        <v>0</v>
      </c>
      <c r="Q435" s="105">
        <f ca="1">'Census Tract'!AG429</f>
        <v>0</v>
      </c>
    </row>
    <row r="436" spans="1:17" ht="15.75" x14ac:dyDescent="0.25">
      <c r="A436" s="80" t="s">
        <v>268</v>
      </c>
      <c r="B436" s="4" t="str">
        <f>'Census Tract'!A430</f>
        <v>Marion</v>
      </c>
      <c r="C436" s="4" t="str">
        <f>'Census Tract'!B430</f>
        <v>Salem</v>
      </c>
      <c r="D436" s="4">
        <f>'Census Tract'!C430</f>
        <v>41047002301</v>
      </c>
      <c r="E436" s="171">
        <f>'Census Tract'!D430</f>
        <v>1</v>
      </c>
      <c r="F436" s="29">
        <f ca="1">'Census Tract'!V430</f>
        <v>0</v>
      </c>
      <c r="G436" s="29">
        <f ca="1">'Census Tract'!W430</f>
        <v>0</v>
      </c>
      <c r="H436" s="29">
        <f ca="1">'Census Tract'!X430</f>
        <v>0</v>
      </c>
      <c r="I436" s="105">
        <f ca="1">'Census Tract'!Y430</f>
        <v>0</v>
      </c>
      <c r="J436" s="29">
        <f ca="1">'Census Tract'!Z430</f>
        <v>0</v>
      </c>
      <c r="K436" s="29">
        <f ca="1">'Census Tract'!AA430</f>
        <v>0</v>
      </c>
      <c r="L436" s="29">
        <f ca="1">'Census Tract'!AB430</f>
        <v>0</v>
      </c>
      <c r="M436" s="105">
        <f ca="1">'Census Tract'!AC430</f>
        <v>0</v>
      </c>
      <c r="N436" s="29">
        <f ca="1">'Census Tract'!AD430</f>
        <v>0</v>
      </c>
      <c r="O436" s="29">
        <f ca="1">'Census Tract'!AE430</f>
        <v>0</v>
      </c>
      <c r="P436" s="29">
        <f ca="1">'Census Tract'!AF430</f>
        <v>0</v>
      </c>
      <c r="Q436" s="105">
        <f ca="1">'Census Tract'!AG430</f>
        <v>0</v>
      </c>
    </row>
    <row r="437" spans="1:17" ht="15.75" x14ac:dyDescent="0.25">
      <c r="A437" s="80" t="s">
        <v>268</v>
      </c>
      <c r="B437" s="4" t="str">
        <f>'Census Tract'!A431</f>
        <v>Marion</v>
      </c>
      <c r="C437" s="4" t="str">
        <f>'Census Tract'!B431</f>
        <v>Salem</v>
      </c>
      <c r="D437" s="4">
        <f>'Census Tract'!C431</f>
        <v>41047000200</v>
      </c>
      <c r="E437" s="171">
        <f>'Census Tract'!D431</f>
        <v>1</v>
      </c>
      <c r="F437" s="29">
        <f ca="1">'Census Tract'!V431</f>
        <v>0</v>
      </c>
      <c r="G437" s="29">
        <f ca="1">'Census Tract'!W431</f>
        <v>0</v>
      </c>
      <c r="H437" s="29">
        <f ca="1">'Census Tract'!X431</f>
        <v>0</v>
      </c>
      <c r="I437" s="105">
        <f ca="1">'Census Tract'!Y431</f>
        <v>0</v>
      </c>
      <c r="J437" s="29">
        <f ca="1">'Census Tract'!Z431</f>
        <v>0</v>
      </c>
      <c r="K437" s="29">
        <f ca="1">'Census Tract'!AA431</f>
        <v>0</v>
      </c>
      <c r="L437" s="29">
        <f ca="1">'Census Tract'!AB431</f>
        <v>0</v>
      </c>
      <c r="M437" s="105">
        <f ca="1">'Census Tract'!AC431</f>
        <v>0</v>
      </c>
      <c r="N437" s="29">
        <f ca="1">'Census Tract'!AD431</f>
        <v>0</v>
      </c>
      <c r="O437" s="29">
        <f ca="1">'Census Tract'!AE431</f>
        <v>0</v>
      </c>
      <c r="P437" s="29">
        <f ca="1">'Census Tract'!AF431</f>
        <v>0</v>
      </c>
      <c r="Q437" s="105">
        <f ca="1">'Census Tract'!AG431</f>
        <v>0</v>
      </c>
    </row>
    <row r="438" spans="1:17" ht="15.75" x14ac:dyDescent="0.25">
      <c r="A438" s="80" t="s">
        <v>268</v>
      </c>
      <c r="B438" s="4" t="str">
        <f>'Census Tract'!A432</f>
        <v>Marion</v>
      </c>
      <c r="C438" s="4" t="str">
        <f>'Census Tract'!B432</f>
        <v>St. Paul</v>
      </c>
      <c r="D438" s="4">
        <f>'Census Tract'!C432</f>
        <v>41047010100</v>
      </c>
      <c r="E438" s="171">
        <f>'Census Tract'!D432</f>
        <v>0</v>
      </c>
      <c r="F438" s="29">
        <f ca="1">'Census Tract'!V432</f>
        <v>0</v>
      </c>
      <c r="G438" s="29">
        <f ca="1">'Census Tract'!W432</f>
        <v>0</v>
      </c>
      <c r="H438" s="29">
        <f ca="1">'Census Tract'!X432</f>
        <v>0</v>
      </c>
      <c r="I438" s="105">
        <f ca="1">'Census Tract'!Y432</f>
        <v>0</v>
      </c>
      <c r="J438" s="29">
        <f ca="1">'Census Tract'!Z432</f>
        <v>0</v>
      </c>
      <c r="K438" s="29">
        <f ca="1">'Census Tract'!AA432</f>
        <v>0</v>
      </c>
      <c r="L438" s="29">
        <f ca="1">'Census Tract'!AB432</f>
        <v>0</v>
      </c>
      <c r="M438" s="105">
        <f ca="1">'Census Tract'!AC432</f>
        <v>0</v>
      </c>
      <c r="N438" s="29">
        <f ca="1">'Census Tract'!AD432</f>
        <v>0</v>
      </c>
      <c r="O438" s="29">
        <f ca="1">'Census Tract'!AE432</f>
        <v>0</v>
      </c>
      <c r="P438" s="29">
        <f ca="1">'Census Tract'!AF432</f>
        <v>0</v>
      </c>
      <c r="Q438" s="105">
        <f ca="1">'Census Tract'!AG432</f>
        <v>0</v>
      </c>
    </row>
    <row r="439" spans="1:17" ht="15.75" x14ac:dyDescent="0.25">
      <c r="A439" s="80" t="s">
        <v>268</v>
      </c>
      <c r="B439" s="4" t="str">
        <f>'Census Tract'!A433</f>
        <v>Marion</v>
      </c>
      <c r="C439" s="4" t="str">
        <f>'Census Tract'!B433</f>
        <v>Salem</v>
      </c>
      <c r="D439" s="4">
        <f>'Census Tract'!C433</f>
        <v>41047001100</v>
      </c>
      <c r="E439" s="171">
        <f>'Census Tract'!D433</f>
        <v>1</v>
      </c>
      <c r="F439" s="29">
        <f ca="1">'Census Tract'!V433</f>
        <v>0</v>
      </c>
      <c r="G439" s="29">
        <f ca="1">'Census Tract'!W433</f>
        <v>0</v>
      </c>
      <c r="H439" s="29">
        <f ca="1">'Census Tract'!X433</f>
        <v>0</v>
      </c>
      <c r="I439" s="105">
        <f ca="1">'Census Tract'!Y433</f>
        <v>0</v>
      </c>
      <c r="J439" s="29">
        <f ca="1">'Census Tract'!Z433</f>
        <v>0</v>
      </c>
      <c r="K439" s="29">
        <f ca="1">'Census Tract'!AA433</f>
        <v>0</v>
      </c>
      <c r="L439" s="29">
        <f ca="1">'Census Tract'!AB433</f>
        <v>0</v>
      </c>
      <c r="M439" s="105">
        <f ca="1">'Census Tract'!AC433</f>
        <v>0</v>
      </c>
      <c r="N439" s="29">
        <f ca="1">'Census Tract'!AD433</f>
        <v>0</v>
      </c>
      <c r="O439" s="29">
        <f ca="1">'Census Tract'!AE433</f>
        <v>0</v>
      </c>
      <c r="P439" s="29">
        <f ca="1">'Census Tract'!AF433</f>
        <v>0</v>
      </c>
      <c r="Q439" s="105">
        <f ca="1">'Census Tract'!AG433</f>
        <v>0</v>
      </c>
    </row>
    <row r="440" spans="1:17" ht="15.75" x14ac:dyDescent="0.25">
      <c r="A440" s="80" t="s">
        <v>268</v>
      </c>
      <c r="B440" s="4" t="str">
        <f>'Census Tract'!A434</f>
        <v>Marion</v>
      </c>
      <c r="C440" s="4" t="str">
        <f>'Census Tract'!B434</f>
        <v>Salem</v>
      </c>
      <c r="D440" s="4">
        <f>'Census Tract'!C434</f>
        <v>41047002800</v>
      </c>
      <c r="E440" s="171">
        <f>'Census Tract'!D434</f>
        <v>0</v>
      </c>
      <c r="F440" s="29">
        <f ca="1">'Census Tract'!V434</f>
        <v>0</v>
      </c>
      <c r="G440" s="29">
        <f ca="1">'Census Tract'!W434</f>
        <v>0</v>
      </c>
      <c r="H440" s="29">
        <f ca="1">'Census Tract'!X434</f>
        <v>0</v>
      </c>
      <c r="I440" s="105">
        <f ca="1">'Census Tract'!Y434</f>
        <v>0</v>
      </c>
      <c r="J440" s="29">
        <f ca="1">'Census Tract'!Z434</f>
        <v>0</v>
      </c>
      <c r="K440" s="29">
        <f ca="1">'Census Tract'!AA434</f>
        <v>0</v>
      </c>
      <c r="L440" s="29">
        <f ca="1">'Census Tract'!AB434</f>
        <v>0</v>
      </c>
      <c r="M440" s="105">
        <f ca="1">'Census Tract'!AC434</f>
        <v>0</v>
      </c>
      <c r="N440" s="29">
        <f ca="1">'Census Tract'!AD434</f>
        <v>0</v>
      </c>
      <c r="O440" s="29">
        <f ca="1">'Census Tract'!AE434</f>
        <v>0</v>
      </c>
      <c r="P440" s="29">
        <f ca="1">'Census Tract'!AF434</f>
        <v>0</v>
      </c>
      <c r="Q440" s="105">
        <f ca="1">'Census Tract'!AG434</f>
        <v>0</v>
      </c>
    </row>
    <row r="441" spans="1:17" ht="15.75" x14ac:dyDescent="0.25">
      <c r="A441" s="80" t="s">
        <v>268</v>
      </c>
      <c r="B441" s="4" t="str">
        <f>'Census Tract'!A435</f>
        <v>Marion</v>
      </c>
      <c r="C441" s="4" t="str">
        <f>'Census Tract'!B435</f>
        <v>Salem</v>
      </c>
      <c r="D441" s="4">
        <f>'Census Tract'!C435</f>
        <v>41047002201</v>
      </c>
      <c r="E441" s="171">
        <f>'Census Tract'!D435</f>
        <v>1</v>
      </c>
      <c r="F441" s="29">
        <f ca="1">'Census Tract'!V435</f>
        <v>0</v>
      </c>
      <c r="G441" s="29">
        <f ca="1">'Census Tract'!W435</f>
        <v>0</v>
      </c>
      <c r="H441" s="29">
        <f ca="1">'Census Tract'!X435</f>
        <v>0</v>
      </c>
      <c r="I441" s="105">
        <f ca="1">'Census Tract'!Y435</f>
        <v>0</v>
      </c>
      <c r="J441" s="29">
        <f ca="1">'Census Tract'!Z435</f>
        <v>0</v>
      </c>
      <c r="K441" s="29">
        <f ca="1">'Census Tract'!AA435</f>
        <v>0</v>
      </c>
      <c r="L441" s="29">
        <f ca="1">'Census Tract'!AB435</f>
        <v>0</v>
      </c>
      <c r="M441" s="105">
        <f ca="1">'Census Tract'!AC435</f>
        <v>0</v>
      </c>
      <c r="N441" s="29">
        <f ca="1">'Census Tract'!AD435</f>
        <v>0</v>
      </c>
      <c r="O441" s="29">
        <f ca="1">'Census Tract'!AE435</f>
        <v>0</v>
      </c>
      <c r="P441" s="29">
        <f ca="1">'Census Tract'!AF435</f>
        <v>0</v>
      </c>
      <c r="Q441" s="105">
        <f ca="1">'Census Tract'!AG435</f>
        <v>0</v>
      </c>
    </row>
    <row r="442" spans="1:17" ht="15.75" x14ac:dyDescent="0.25">
      <c r="A442" s="80" t="s">
        <v>268</v>
      </c>
      <c r="B442" s="4" t="str">
        <f>'Census Tract'!A436</f>
        <v>Marion</v>
      </c>
      <c r="C442" s="4" t="str">
        <f>'Census Tract'!B436</f>
        <v>Woodburn</v>
      </c>
      <c r="D442" s="4">
        <f>'Census Tract'!C436</f>
        <v>41047010306</v>
      </c>
      <c r="E442" s="171">
        <f>'Census Tract'!D436</f>
        <v>1</v>
      </c>
      <c r="F442" s="29">
        <f ca="1">'Census Tract'!V436</f>
        <v>0.24876644175290274</v>
      </c>
      <c r="G442" s="29">
        <f ca="1">'Census Tract'!W436</f>
        <v>1.2362623316451131</v>
      </c>
      <c r="H442" s="29">
        <f ca="1">'Census Tract'!X436</f>
        <v>5.6885180786034013</v>
      </c>
      <c r="I442" s="105">
        <f ca="1">'Census Tract'!Y436</f>
        <v>12.355063096812188</v>
      </c>
      <c r="J442" s="29">
        <f ca="1">'Census Tract'!Z436</f>
        <v>0.37512299713815622</v>
      </c>
      <c r="K442" s="29">
        <f ca="1">'Census Tract'!AA436</f>
        <v>1.7850549077813769</v>
      </c>
      <c r="L442" s="29">
        <f ca="1">'Census Tract'!AB436</f>
        <v>8.1412613537653158</v>
      </c>
      <c r="M442" s="105">
        <f ca="1">'Census Tract'!AC436</f>
        <v>17.658539027146162</v>
      </c>
      <c r="N442" s="29">
        <f ca="1">'Census Tract'!AD436</f>
        <v>0.15617622420395361</v>
      </c>
      <c r="O442" s="29">
        <f ca="1">'Census Tract'!AE436</f>
        <v>0.74185819824276944</v>
      </c>
      <c r="P442" s="29">
        <f ca="1">'Census Tract'!AF436</f>
        <v>3.2550633409456431</v>
      </c>
      <c r="Q442" s="105">
        <f ca="1">'Census Tract'!AG436</f>
        <v>6.9928637832681098</v>
      </c>
    </row>
    <row r="443" spans="1:17" ht="15.75" x14ac:dyDescent="0.25">
      <c r="A443" s="80" t="s">
        <v>268</v>
      </c>
      <c r="B443" s="4" t="str">
        <f>'Census Tract'!A437</f>
        <v>Marion</v>
      </c>
      <c r="C443" s="4" t="str">
        <f>'Census Tract'!B437</f>
        <v>Salem</v>
      </c>
      <c r="D443" s="4">
        <f>'Census Tract'!C437</f>
        <v>41047000900</v>
      </c>
      <c r="E443" s="171">
        <f>'Census Tract'!D437</f>
        <v>1</v>
      </c>
      <c r="F443" s="29">
        <f ca="1">'Census Tract'!V437</f>
        <v>0.53584316592975512</v>
      </c>
      <c r="G443" s="29">
        <f ca="1">'Census Tract'!W437</f>
        <v>2.6629103067141831</v>
      </c>
      <c r="H443" s="29">
        <f ca="1">'Census Tract'!X437</f>
        <v>12.253073667047083</v>
      </c>
      <c r="I443" s="105">
        <f ca="1">'Census Tract'!Y437</f>
        <v>26.61281834642989</v>
      </c>
      <c r="J443" s="29">
        <f ca="1">'Census Tract'!Z437</f>
        <v>0.24260071593268451</v>
      </c>
      <c r="K443" s="29">
        <f ca="1">'Census Tract'!AA437</f>
        <v>1.1544362833276836</v>
      </c>
      <c r="L443" s="29">
        <f ca="1">'Census Tract'!AB437</f>
        <v>5.2651419616674424</v>
      </c>
      <c r="M443" s="105">
        <f ca="1">'Census Tract'!AC437</f>
        <v>11.420185493807885</v>
      </c>
      <c r="N443" s="29">
        <f ca="1">'Census Tract'!AD437</f>
        <v>0.10100277533661428</v>
      </c>
      <c r="O443" s="29">
        <f ca="1">'Census Tract'!AE437</f>
        <v>0.47977685022585592</v>
      </c>
      <c r="P443" s="29">
        <f ca="1">'Census Tract'!AF437</f>
        <v>2.1051247269407298</v>
      </c>
      <c r="Q443" s="105">
        <f ca="1">'Census Tract'!AG437</f>
        <v>4.522446699304286</v>
      </c>
    </row>
    <row r="444" spans="1:17" ht="15.75" x14ac:dyDescent="0.25">
      <c r="A444" s="80" t="s">
        <v>268</v>
      </c>
      <c r="B444" s="4" t="str">
        <f>'Census Tract'!A438</f>
        <v>Marion</v>
      </c>
      <c r="C444" s="4" t="str">
        <f>'Census Tract'!B438</f>
        <v>Keizer</v>
      </c>
      <c r="D444" s="4">
        <f>'Census Tract'!C438</f>
        <v>41047001503</v>
      </c>
      <c r="E444" s="171">
        <f>'Census Tract'!D438</f>
        <v>1</v>
      </c>
      <c r="F444" s="29">
        <f ca="1">'Census Tract'!V438</f>
        <v>0.15286553869164277</v>
      </c>
      <c r="G444" s="29">
        <f ca="1">'Census Tract'!W438</f>
        <v>0.75967604777991093</v>
      </c>
      <c r="H444" s="29">
        <f ca="1">'Census Tract'!X438</f>
        <v>3.4955614363234773</v>
      </c>
      <c r="I444" s="105">
        <f ca="1">'Census Tract'!Y438</f>
        <v>7.5921147665866542</v>
      </c>
      <c r="J444" s="29">
        <f ca="1">'Census Tract'!Z438</f>
        <v>0.19985382064024748</v>
      </c>
      <c r="K444" s="29">
        <f ca="1">'Census Tract'!AA438</f>
        <v>0.95102152119280303</v>
      </c>
      <c r="L444" s="29">
        <f ca="1">'Census Tract'!AB438</f>
        <v>4.3374098596827722</v>
      </c>
      <c r="M444" s="105">
        <f ca="1">'Census Tract'!AC438</f>
        <v>9.407918251944217</v>
      </c>
      <c r="N444" s="29">
        <f ca="1">'Census Tract'!AD438</f>
        <v>8.320581606153199E-2</v>
      </c>
      <c r="O444" s="29">
        <f ca="1">'Census Tract'!AE438</f>
        <v>0.39523888544082753</v>
      </c>
      <c r="P444" s="29">
        <f ca="1">'Census Tract'!AF438</f>
        <v>1.7341961172122042</v>
      </c>
      <c r="Q444" s="105">
        <f ca="1">'Census Tract'!AG438</f>
        <v>3.7255794898339314</v>
      </c>
    </row>
    <row r="445" spans="1:17" ht="15.75" x14ac:dyDescent="0.25">
      <c r="A445" s="80" t="s">
        <v>268</v>
      </c>
      <c r="B445" s="4" t="str">
        <f>'Census Tract'!A439</f>
        <v>Marion</v>
      </c>
      <c r="C445" s="4" t="str">
        <f>'Census Tract'!B439</f>
        <v>Salem</v>
      </c>
      <c r="D445" s="4">
        <f>'Census Tract'!C439</f>
        <v>41047000600</v>
      </c>
      <c r="E445" s="171">
        <f>'Census Tract'!D439</f>
        <v>1</v>
      </c>
      <c r="F445" s="29">
        <f ca="1">'Census Tract'!V439</f>
        <v>0.23549555960604429</v>
      </c>
      <c r="G445" s="29">
        <f ca="1">'Census Tract'!W439</f>
        <v>1.1703117492825656</v>
      </c>
      <c r="H445" s="29">
        <f ca="1">'Census Tract'!X439</f>
        <v>5.3850541046064393</v>
      </c>
      <c r="I445" s="105">
        <f ca="1">'Census Tract'!Y439</f>
        <v>11.695960586363228</v>
      </c>
      <c r="J445" s="29">
        <f ca="1">'Census Tract'!Z439</f>
        <v>0.2289962920674018</v>
      </c>
      <c r="K445" s="29">
        <f ca="1">'Census Tract'!AA439</f>
        <v>1.0896984672686028</v>
      </c>
      <c r="L445" s="29">
        <f ca="1">'Census Tract'!AB439</f>
        <v>4.9698863492425964</v>
      </c>
      <c r="M445" s="105">
        <f ca="1">'Census Tract'!AC439</f>
        <v>10.779770878869044</v>
      </c>
      <c r="N445" s="29">
        <f ca="1">'Census Tract'!AD439</f>
        <v>9.5338799606095426E-2</v>
      </c>
      <c r="O445" s="29">
        <f ca="1">'Census Tract'!AE439</f>
        <v>0.45287219907456255</v>
      </c>
      <c r="P445" s="29">
        <f ca="1">'Census Tract'!AF439</f>
        <v>1.9870747493696168</v>
      </c>
      <c r="Q445" s="105">
        <f ca="1">'Census Tract'!AG439</f>
        <v>4.2688395260156611</v>
      </c>
    </row>
    <row r="446" spans="1:17" ht="15.75" x14ac:dyDescent="0.25">
      <c r="A446" s="80" t="s">
        <v>268</v>
      </c>
      <c r="B446" s="4" t="str">
        <f>'Census Tract'!A440</f>
        <v>Marion</v>
      </c>
      <c r="C446" s="4" t="str">
        <f>'Census Tract'!B440</f>
        <v>Salem</v>
      </c>
      <c r="D446" s="4">
        <f>'Census Tract'!C440</f>
        <v>41047001000</v>
      </c>
      <c r="E446" s="171">
        <f>'Census Tract'!D440</f>
        <v>1</v>
      </c>
      <c r="F446" s="29">
        <f ca="1">'Census Tract'!V440</f>
        <v>2.4942998586024565</v>
      </c>
      <c r="G446" s="29">
        <f ca="1">'Census Tract'!W440</f>
        <v>12.395598607632401</v>
      </c>
      <c r="H446" s="29">
        <f ca="1">'Census Tract'!X440</f>
        <v>57.036912773032469</v>
      </c>
      <c r="I446" s="105">
        <f ca="1">'Census Tract'!Y440</f>
        <v>123.88018222334642</v>
      </c>
      <c r="J446" s="29">
        <f ca="1">'Census Tract'!Z440</f>
        <v>0.17740997416198889</v>
      </c>
      <c r="K446" s="29">
        <f ca="1">'Census Tract'!AA440</f>
        <v>0.84422055561310039</v>
      </c>
      <c r="L446" s="29">
        <f ca="1">'Census Tract'!AB440</f>
        <v>3.8503130371544714</v>
      </c>
      <c r="M446" s="105">
        <f ca="1">'Census Tract'!AC440</f>
        <v>8.3513966790755632</v>
      </c>
      <c r="N446" s="29">
        <f ca="1">'Census Tract'!AD440</f>
        <v>7.3861693663467787E-2</v>
      </c>
      <c r="O446" s="29">
        <f ca="1">'Census Tract'!AE440</f>
        <v>0.35085303963285619</v>
      </c>
      <c r="P446" s="29">
        <f ca="1">'Census Tract'!AF440</f>
        <v>1.5394436161431075</v>
      </c>
      <c r="Q446" s="105">
        <f ca="1">'Census Tract'!AG440</f>
        <v>3.3071920212105645</v>
      </c>
    </row>
    <row r="447" spans="1:17" ht="15.75" x14ac:dyDescent="0.25">
      <c r="A447" s="80" t="s">
        <v>268</v>
      </c>
      <c r="B447" s="4" t="str">
        <f>'Census Tract'!A441</f>
        <v>Marion</v>
      </c>
      <c r="C447" s="4" t="str">
        <f>'Census Tract'!B441</f>
        <v>Keizer</v>
      </c>
      <c r="D447" s="4">
        <f>'Census Tract'!C441</f>
        <v>41047001502</v>
      </c>
      <c r="E447" s="171">
        <f>'Census Tract'!D441</f>
        <v>1</v>
      </c>
      <c r="F447" s="29">
        <f ca="1">'Census Tract'!V441</f>
        <v>0</v>
      </c>
      <c r="G447" s="29">
        <f ca="1">'Census Tract'!W441</f>
        <v>0</v>
      </c>
      <c r="H447" s="29">
        <f ca="1">'Census Tract'!X441</f>
        <v>0</v>
      </c>
      <c r="I447" s="105">
        <f ca="1">'Census Tract'!Y441</f>
        <v>0</v>
      </c>
      <c r="J447" s="29">
        <f ca="1">'Census Tract'!Z441</f>
        <v>0</v>
      </c>
      <c r="K447" s="29">
        <f ca="1">'Census Tract'!AA441</f>
        <v>0</v>
      </c>
      <c r="L447" s="29">
        <f ca="1">'Census Tract'!AB441</f>
        <v>0</v>
      </c>
      <c r="M447" s="105">
        <f ca="1">'Census Tract'!AC441</f>
        <v>0</v>
      </c>
      <c r="N447" s="29">
        <f ca="1">'Census Tract'!AD441</f>
        <v>0</v>
      </c>
      <c r="O447" s="29">
        <f ca="1">'Census Tract'!AE441</f>
        <v>0</v>
      </c>
      <c r="P447" s="29">
        <f ca="1">'Census Tract'!AF441</f>
        <v>0</v>
      </c>
      <c r="Q447" s="105">
        <f ca="1">'Census Tract'!AG441</f>
        <v>0</v>
      </c>
    </row>
    <row r="448" spans="1:17" ht="15.75" x14ac:dyDescent="0.25">
      <c r="A448" s="80" t="s">
        <v>268</v>
      </c>
      <c r="B448" s="4" t="str">
        <f>'Census Tract'!A442</f>
        <v>Marion</v>
      </c>
      <c r="C448" s="4" t="str">
        <f>'Census Tract'!B442</f>
        <v>Stayton</v>
      </c>
      <c r="D448" s="4">
        <f>'Census Tract'!C442</f>
        <v>41047010701</v>
      </c>
      <c r="E448" s="171">
        <f>'Census Tract'!D442</f>
        <v>1</v>
      </c>
      <c r="F448" s="29">
        <f ca="1">'Census Tract'!V442</f>
        <v>0</v>
      </c>
      <c r="G448" s="29">
        <f ca="1">'Census Tract'!W442</f>
        <v>0</v>
      </c>
      <c r="H448" s="29">
        <f ca="1">'Census Tract'!X442</f>
        <v>0</v>
      </c>
      <c r="I448" s="105">
        <f ca="1">'Census Tract'!Y442</f>
        <v>0</v>
      </c>
      <c r="J448" s="29">
        <f ca="1">'Census Tract'!Z442</f>
        <v>0</v>
      </c>
      <c r="K448" s="29">
        <f ca="1">'Census Tract'!AA442</f>
        <v>0</v>
      </c>
      <c r="L448" s="29">
        <f ca="1">'Census Tract'!AB442</f>
        <v>0</v>
      </c>
      <c r="M448" s="105">
        <f ca="1">'Census Tract'!AC442</f>
        <v>0</v>
      </c>
      <c r="N448" s="29">
        <f ca="1">'Census Tract'!AD442</f>
        <v>0</v>
      </c>
      <c r="O448" s="29">
        <f ca="1">'Census Tract'!AE442</f>
        <v>0</v>
      </c>
      <c r="P448" s="29">
        <f ca="1">'Census Tract'!AF442</f>
        <v>0</v>
      </c>
      <c r="Q448" s="105">
        <f ca="1">'Census Tract'!AG442</f>
        <v>0</v>
      </c>
    </row>
    <row r="449" spans="1:17" ht="15.75" x14ac:dyDescent="0.25">
      <c r="A449" s="80" t="s">
        <v>268</v>
      </c>
      <c r="B449" s="4" t="str">
        <f>'Census Tract'!A443</f>
        <v>Marion</v>
      </c>
      <c r="C449" s="4" t="str">
        <f>'Census Tract'!B443</f>
        <v>Salem</v>
      </c>
      <c r="D449" s="4">
        <f>'Census Tract'!C443</f>
        <v>41047002400</v>
      </c>
      <c r="E449" s="171">
        <f>'Census Tract'!D443</f>
        <v>0</v>
      </c>
      <c r="F449" s="29">
        <f ca="1">'Census Tract'!V443</f>
        <v>0</v>
      </c>
      <c r="G449" s="29">
        <f ca="1">'Census Tract'!W443</f>
        <v>0</v>
      </c>
      <c r="H449" s="29">
        <f ca="1">'Census Tract'!X443</f>
        <v>0</v>
      </c>
      <c r="I449" s="105">
        <f ca="1">'Census Tract'!Y443</f>
        <v>0</v>
      </c>
      <c r="J449" s="29">
        <f ca="1">'Census Tract'!Z443</f>
        <v>0</v>
      </c>
      <c r="K449" s="29">
        <f ca="1">'Census Tract'!AA443</f>
        <v>0</v>
      </c>
      <c r="L449" s="29">
        <f ca="1">'Census Tract'!AB443</f>
        <v>0</v>
      </c>
      <c r="M449" s="105">
        <f ca="1">'Census Tract'!AC443</f>
        <v>0</v>
      </c>
      <c r="N449" s="29">
        <f ca="1">'Census Tract'!AD443</f>
        <v>0</v>
      </c>
      <c r="O449" s="29">
        <f ca="1">'Census Tract'!AE443</f>
        <v>0</v>
      </c>
      <c r="P449" s="29">
        <f ca="1">'Census Tract'!AF443</f>
        <v>0</v>
      </c>
      <c r="Q449" s="105">
        <f ca="1">'Census Tract'!AG443</f>
        <v>0</v>
      </c>
    </row>
    <row r="450" spans="1:17" ht="15.75" x14ac:dyDescent="0.25">
      <c r="A450" s="80" t="s">
        <v>268</v>
      </c>
      <c r="B450" s="4" t="str">
        <f>'Census Tract'!A444</f>
        <v>Marion</v>
      </c>
      <c r="C450" s="4" t="str">
        <f>'Census Tract'!B444</f>
        <v>Salem</v>
      </c>
      <c r="D450" s="4">
        <f>'Census Tract'!C444</f>
        <v>41047001803</v>
      </c>
      <c r="E450" s="171">
        <f>'Census Tract'!D444</f>
        <v>1</v>
      </c>
      <c r="F450" s="29">
        <f ca="1">'Census Tract'!V444</f>
        <v>0.44269659689897556</v>
      </c>
      <c r="G450" s="29">
        <f ca="1">'Census Tract'!W444</f>
        <v>2.2000118795657375</v>
      </c>
      <c r="H450" s="29">
        <f ca="1">'Census Tract'!X444</f>
        <v>10.123100113709924</v>
      </c>
      <c r="I450" s="105">
        <f ca="1">'Census Tract'!Y444</f>
        <v>21.986664876863571</v>
      </c>
      <c r="J450" s="29">
        <f ca="1">'Census Tract'!Z444</f>
        <v>0.12161111891757975</v>
      </c>
      <c r="K450" s="29">
        <f ca="1">'Census Tract'!AA444</f>
        <v>0.57869692426417618</v>
      </c>
      <c r="L450" s="29">
        <f ca="1">'Census Tract'!AB444</f>
        <v>2.6393153983764215</v>
      </c>
      <c r="M450" s="105">
        <f ca="1">'Census Tract'!AC444</f>
        <v>5.7247215071436628</v>
      </c>
      <c r="N450" s="29">
        <f ca="1">'Census Tract'!AD444</f>
        <v>5.0630767824588058E-2</v>
      </c>
      <c r="O450" s="29">
        <f ca="1">'Census Tract'!AE444</f>
        <v>0.24050299836257671</v>
      </c>
      <c r="P450" s="29">
        <f ca="1">'Census Tract'!AF444</f>
        <v>1.0552589365620912</v>
      </c>
      <c r="Q450" s="105">
        <f ca="1">'Census Tract'!AG444</f>
        <v>2.2670164069100043</v>
      </c>
    </row>
    <row r="451" spans="1:17" ht="15.75" x14ac:dyDescent="0.25">
      <c r="A451" s="80" t="s">
        <v>268</v>
      </c>
      <c r="B451" s="4" t="str">
        <f>'Census Tract'!A445</f>
        <v>Marion</v>
      </c>
      <c r="C451" s="4" t="str">
        <f>'Census Tract'!B445</f>
        <v>Salem</v>
      </c>
      <c r="D451" s="4">
        <f>'Census Tract'!C445</f>
        <v>41047001602</v>
      </c>
      <c r="E451" s="171">
        <f>'Census Tract'!D445</f>
        <v>1</v>
      </c>
      <c r="F451" s="29">
        <f ca="1">'Census Tract'!V445</f>
        <v>0.20795221930124375</v>
      </c>
      <c r="G451" s="29">
        <f ca="1">'Census Tract'!W445</f>
        <v>1.0334331821150133</v>
      </c>
      <c r="H451" s="29">
        <f ca="1">'Census Tract'!X445</f>
        <v>4.7552232151787877</v>
      </c>
      <c r="I451" s="105">
        <f ca="1">'Census Tract'!Y445</f>
        <v>10.328011979771034</v>
      </c>
      <c r="J451" s="29">
        <f ca="1">'Census Tract'!Z445</f>
        <v>0.39356148024491011</v>
      </c>
      <c r="K451" s="29">
        <f ca="1">'Census Tract'!AA445</f>
        <v>1.8727960087345492</v>
      </c>
      <c r="L451" s="29">
        <f ca="1">'Census Tract'!AB445</f>
        <v>8.5414301279654907</v>
      </c>
      <c r="M451" s="105">
        <f ca="1">'Census Tract'!AC445</f>
        <v>18.52651213470287</v>
      </c>
      <c r="N451" s="29">
        <f ca="1">'Census Tract'!AD445</f>
        <v>0.16385278014328641</v>
      </c>
      <c r="O451" s="29">
        <f ca="1">'Census Tract'!AE445</f>
        <v>0.77832287772193354</v>
      </c>
      <c r="P451" s="29">
        <f ca="1">'Census Tract'!AF445</f>
        <v>3.4150600110547167</v>
      </c>
      <c r="Q451" s="105">
        <f ca="1">'Census Tract'!AG445</f>
        <v>7.3365851805679263</v>
      </c>
    </row>
    <row r="452" spans="1:17" ht="15.75" x14ac:dyDescent="0.25">
      <c r="A452" s="80" t="s">
        <v>268</v>
      </c>
      <c r="B452" s="4" t="str">
        <f>'Census Tract'!A446</f>
        <v>Marion</v>
      </c>
      <c r="C452" s="4" t="str">
        <f>'Census Tract'!B446</f>
        <v>Salem</v>
      </c>
      <c r="D452" s="4">
        <f>'Census Tract'!C446</f>
        <v>41047002000</v>
      </c>
      <c r="E452" s="171">
        <f>'Census Tract'!D446</f>
        <v>1</v>
      </c>
      <c r="F452" s="29">
        <f ca="1">'Census Tract'!V446</f>
        <v>0</v>
      </c>
      <c r="G452" s="29">
        <f ca="1">'Census Tract'!W446</f>
        <v>0</v>
      </c>
      <c r="H452" s="29">
        <f ca="1">'Census Tract'!X446</f>
        <v>0</v>
      </c>
      <c r="I452" s="105">
        <f ca="1">'Census Tract'!Y446</f>
        <v>0</v>
      </c>
      <c r="J452" s="29">
        <f ca="1">'Census Tract'!Z446</f>
        <v>0</v>
      </c>
      <c r="K452" s="29">
        <f ca="1">'Census Tract'!AA446</f>
        <v>0</v>
      </c>
      <c r="L452" s="29">
        <f ca="1">'Census Tract'!AB446</f>
        <v>0</v>
      </c>
      <c r="M452" s="105">
        <f ca="1">'Census Tract'!AC446</f>
        <v>0</v>
      </c>
      <c r="N452" s="29">
        <f ca="1">'Census Tract'!AD446</f>
        <v>0</v>
      </c>
      <c r="O452" s="29">
        <f ca="1">'Census Tract'!AE446</f>
        <v>0</v>
      </c>
      <c r="P452" s="29">
        <f ca="1">'Census Tract'!AF446</f>
        <v>0</v>
      </c>
      <c r="Q452" s="105">
        <f ca="1">'Census Tract'!AG446</f>
        <v>0</v>
      </c>
    </row>
    <row r="453" spans="1:17" ht="15.75" x14ac:dyDescent="0.25">
      <c r="A453" s="80" t="s">
        <v>268</v>
      </c>
      <c r="B453" s="4" t="str">
        <f>'Census Tract'!A447</f>
        <v>Marion</v>
      </c>
      <c r="C453" s="4" t="str">
        <f>'Census Tract'!B447</f>
        <v>Woodburn</v>
      </c>
      <c r="D453" s="4">
        <f>'Census Tract'!C447</f>
        <v>41047010305</v>
      </c>
      <c r="E453" s="171">
        <f>'Census Tract'!D447</f>
        <v>1</v>
      </c>
      <c r="F453" s="29">
        <f ca="1">'Census Tract'!V447</f>
        <v>0.4275477597313353</v>
      </c>
      <c r="G453" s="29">
        <f ca="1">'Census Tract'!W447</f>
        <v>2.1247286676235824</v>
      </c>
      <c r="H453" s="29">
        <f ca="1">'Census Tract'!X447</f>
        <v>9.7766931245247122</v>
      </c>
      <c r="I453" s="105">
        <f ca="1">'Census Tract'!Y447</f>
        <v>21.234293143237863</v>
      </c>
      <c r="J453" s="29">
        <f ca="1">'Census Tract'!Z447</f>
        <v>0.18597316481830906</v>
      </c>
      <c r="K453" s="29">
        <f ca="1">'Census Tract'!AA447</f>
        <v>0.88496923171120168</v>
      </c>
      <c r="L453" s="29">
        <f ca="1">'Census Tract'!AB447</f>
        <v>4.036159209442193</v>
      </c>
      <c r="M453" s="105">
        <f ca="1">'Census Tract'!AC447</f>
        <v>8.7545002945700645</v>
      </c>
      <c r="N453" s="29">
        <f ca="1">'Census Tract'!AD447</f>
        <v>7.7426835747652301E-2</v>
      </c>
      <c r="O453" s="29">
        <f ca="1">'Census Tract'!AE447</f>
        <v>0.36778794695651285</v>
      </c>
      <c r="P453" s="29">
        <f ca="1">'Census Tract'!AF447</f>
        <v>1.6137491857817778</v>
      </c>
      <c r="Q453" s="105">
        <f ca="1">'Census Tract'!AG447</f>
        <v>3.4668229323160933</v>
      </c>
    </row>
    <row r="454" spans="1:17" ht="15.75" x14ac:dyDescent="0.25">
      <c r="A454" s="80" t="s">
        <v>268</v>
      </c>
      <c r="B454" s="4" t="str">
        <f>'Census Tract'!A448</f>
        <v>Marion</v>
      </c>
      <c r="C454" s="4" t="str">
        <f>'Census Tract'!B448</f>
        <v>Salem</v>
      </c>
      <c r="D454" s="4">
        <f>'Census Tract'!C448</f>
        <v>41047001601</v>
      </c>
      <c r="E454" s="171">
        <f>'Census Tract'!D448</f>
        <v>1</v>
      </c>
      <c r="F454" s="29">
        <f ca="1">'Census Tract'!V448</f>
        <v>0</v>
      </c>
      <c r="G454" s="29">
        <f ca="1">'Census Tract'!W448</f>
        <v>0</v>
      </c>
      <c r="H454" s="29">
        <f ca="1">'Census Tract'!X448</f>
        <v>0</v>
      </c>
      <c r="I454" s="105">
        <f ca="1">'Census Tract'!Y448</f>
        <v>0</v>
      </c>
      <c r="J454" s="29">
        <f ca="1">'Census Tract'!Z448</f>
        <v>0</v>
      </c>
      <c r="K454" s="29">
        <f ca="1">'Census Tract'!AA448</f>
        <v>0</v>
      </c>
      <c r="L454" s="29">
        <f ca="1">'Census Tract'!AB448</f>
        <v>0</v>
      </c>
      <c r="M454" s="105">
        <f ca="1">'Census Tract'!AC448</f>
        <v>0</v>
      </c>
      <c r="N454" s="29">
        <f ca="1">'Census Tract'!AD448</f>
        <v>0</v>
      </c>
      <c r="O454" s="29">
        <f ca="1">'Census Tract'!AE448</f>
        <v>0</v>
      </c>
      <c r="P454" s="29">
        <f ca="1">'Census Tract'!AF448</f>
        <v>0</v>
      </c>
      <c r="Q454" s="105">
        <f ca="1">'Census Tract'!AG448</f>
        <v>0</v>
      </c>
    </row>
    <row r="455" spans="1:17" ht="15.75" x14ac:dyDescent="0.25">
      <c r="A455" s="80" t="s">
        <v>268</v>
      </c>
      <c r="B455" s="4" t="str">
        <f>'Census Tract'!A449</f>
        <v>Marion</v>
      </c>
      <c r="C455" s="4" t="str">
        <f>'Census Tract'!B449</f>
        <v>Salem</v>
      </c>
      <c r="D455" s="4">
        <f>'Census Tract'!C449</f>
        <v>41047001604</v>
      </c>
      <c r="E455" s="171">
        <f>'Census Tract'!D449</f>
        <v>1</v>
      </c>
      <c r="F455" s="29">
        <f ca="1">'Census Tract'!V449</f>
        <v>0.55249436711402122</v>
      </c>
      <c r="G455" s="29">
        <f ca="1">'Census Tract'!W449</f>
        <v>2.7456596223200211</v>
      </c>
      <c r="H455" s="29">
        <f ca="1">'Census Tract'!X449</f>
        <v>12.633835068382893</v>
      </c>
      <c r="I455" s="105">
        <f ca="1">'Census Tract'!Y449</f>
        <v>27.439805458596979</v>
      </c>
      <c r="J455" s="29">
        <f ca="1">'Census Tract'!Z449</f>
        <v>0.35129799087662028</v>
      </c>
      <c r="K455" s="29">
        <f ca="1">'Census Tract'!AA449</f>
        <v>1.6716815750890781</v>
      </c>
      <c r="L455" s="29">
        <f ca="1">'Census Tract'!AB449</f>
        <v>7.6241893421583526</v>
      </c>
      <c r="M455" s="105">
        <f ca="1">'Census Tract'!AC449</f>
        <v>16.537000742100972</v>
      </c>
      <c r="N455" s="29">
        <f ca="1">'Census Tract'!AD449</f>
        <v>0.14625707888908546</v>
      </c>
      <c r="O455" s="29">
        <f ca="1">'Census Tract'!AE449</f>
        <v>0.69474091576969244</v>
      </c>
      <c r="P455" s="29">
        <f ca="1">'Census Tract'!AF449</f>
        <v>3.0483260705799875</v>
      </c>
      <c r="Q455" s="105">
        <f ca="1">'Census Tract'!AG449</f>
        <v>6.548729393498693</v>
      </c>
    </row>
    <row r="456" spans="1:17" ht="15.75" x14ac:dyDescent="0.25">
      <c r="A456" s="80" t="s">
        <v>268</v>
      </c>
      <c r="B456" s="4" t="str">
        <f>'Census Tract'!A450</f>
        <v>Marion</v>
      </c>
      <c r="C456" s="4" t="str">
        <f>'Census Tract'!B450</f>
        <v>Salem</v>
      </c>
      <c r="D456" s="4">
        <f>'Census Tract'!C450</f>
        <v>41047000400</v>
      </c>
      <c r="E456" s="171">
        <f>'Census Tract'!D450</f>
        <v>1</v>
      </c>
      <c r="F456" s="29">
        <f ca="1">'Census Tract'!V450</f>
        <v>0.91093338208058361</v>
      </c>
      <c r="G456" s="29">
        <f ca="1">'Census Tract'!W450</f>
        <v>4.5269475214141117</v>
      </c>
      <c r="H456" s="29">
        <f ca="1">'Census Tract'!X450</f>
        <v>20.830225233980045</v>
      </c>
      <c r="I456" s="105">
        <f ca="1">'Census Tract'!Y450</f>
        <v>45.24179118893079</v>
      </c>
      <c r="J456" s="29">
        <f ca="1">'Census Tract'!Z450</f>
        <v>0.18680186068827553</v>
      </c>
      <c r="K456" s="29">
        <f ca="1">'Census Tract'!AA450</f>
        <v>0.88891265197876068</v>
      </c>
      <c r="L456" s="29">
        <f ca="1">'Census Tract'!AB450</f>
        <v>4.0541443228893925</v>
      </c>
      <c r="M456" s="105">
        <f ca="1">'Census Tract'!AC450</f>
        <v>8.7935103218759849</v>
      </c>
      <c r="N456" s="29">
        <f ca="1">'Census Tract'!AD450</f>
        <v>7.7771849497734635E-2</v>
      </c>
      <c r="O456" s="29">
        <f ca="1">'Census Tract'!AE450</f>
        <v>0.36942680895557656</v>
      </c>
      <c r="P456" s="29">
        <f ca="1">'Census Tract'!AF450</f>
        <v>1.6209400473597144</v>
      </c>
      <c r="Q456" s="105">
        <f ca="1">'Census Tract'!AG450</f>
        <v>3.4822710850037257</v>
      </c>
    </row>
    <row r="457" spans="1:17" ht="15.75" x14ac:dyDescent="0.25">
      <c r="A457" s="80" t="s">
        <v>268</v>
      </c>
      <c r="B457" s="4" t="str">
        <f>'Census Tract'!A451</f>
        <v>Marion</v>
      </c>
      <c r="C457" s="4" t="str">
        <f>'Census Tract'!B451</f>
        <v>Mt. Angel</v>
      </c>
      <c r="D457" s="4">
        <f>'Census Tract'!C451</f>
        <v>41047010400</v>
      </c>
      <c r="E457" s="171">
        <f>'Census Tract'!D451</f>
        <v>0</v>
      </c>
      <c r="F457" s="29">
        <f ca="1">'Census Tract'!V451</f>
        <v>0.90772235466829443</v>
      </c>
      <c r="G457" s="29">
        <f ca="1">'Census Tract'!W451</f>
        <v>4.5788922257120142</v>
      </c>
      <c r="H457" s="29">
        <f ca="1">'Census Tract'!X451</f>
        <v>21.216571463556789</v>
      </c>
      <c r="I457" s="105">
        <f ca="1">'Census Tract'!Y451</f>
        <v>46.152770087364729</v>
      </c>
      <c r="J457" s="29">
        <f ca="1">'Census Tract'!Z451</f>
        <v>0.31011606109672152</v>
      </c>
      <c r="K457" s="29">
        <f ca="1">'Census Tract'!AA451</f>
        <v>1.6209119275138102</v>
      </c>
      <c r="L457" s="29">
        <f ca="1">'Census Tract'!AB451</f>
        <v>7.562267961272795</v>
      </c>
      <c r="M457" s="105">
        <f ca="1">'Census Tract'!AC451</f>
        <v>16.466785056465142</v>
      </c>
      <c r="N457" s="29">
        <f ca="1">'Census Tract'!AD451</f>
        <v>0.21179525280020706</v>
      </c>
      <c r="O457" s="29">
        <f ca="1">'Census Tract'!AE451</f>
        <v>1.0971906751090881</v>
      </c>
      <c r="P457" s="29">
        <f ca="1">'Census Tract'!AF451</f>
        <v>5.0558224474437523</v>
      </c>
      <c r="Q457" s="105">
        <f ca="1">'Census Tract'!AG451</f>
        <v>10.988401645387476</v>
      </c>
    </row>
    <row r="458" spans="1:17" ht="15.75" x14ac:dyDescent="0.25">
      <c r="A458" s="80" t="s">
        <v>268</v>
      </c>
      <c r="B458" s="4" t="str">
        <f>'Census Tract'!A452</f>
        <v>Marion</v>
      </c>
      <c r="C458" s="4" t="str">
        <f>'Census Tract'!B452</f>
        <v>Salem</v>
      </c>
      <c r="D458" s="4">
        <f>'Census Tract'!C452</f>
        <v>41047002304</v>
      </c>
      <c r="E458" s="171">
        <f>'Census Tract'!D452</f>
        <v>1</v>
      </c>
      <c r="F458" s="29">
        <f ca="1">'Census Tract'!V452</f>
        <v>0</v>
      </c>
      <c r="G458" s="29">
        <f ca="1">'Census Tract'!W452</f>
        <v>0</v>
      </c>
      <c r="H458" s="29">
        <f ca="1">'Census Tract'!X452</f>
        <v>0</v>
      </c>
      <c r="I458" s="105">
        <f ca="1">'Census Tract'!Y452</f>
        <v>0</v>
      </c>
      <c r="J458" s="29">
        <f ca="1">'Census Tract'!Z452</f>
        <v>0</v>
      </c>
      <c r="K458" s="29">
        <f ca="1">'Census Tract'!AA452</f>
        <v>0</v>
      </c>
      <c r="L458" s="29">
        <f ca="1">'Census Tract'!AB452</f>
        <v>0</v>
      </c>
      <c r="M458" s="105">
        <f ca="1">'Census Tract'!AC452</f>
        <v>0</v>
      </c>
      <c r="N458" s="29">
        <f ca="1">'Census Tract'!AD452</f>
        <v>0</v>
      </c>
      <c r="O458" s="29">
        <f ca="1">'Census Tract'!AE452</f>
        <v>0</v>
      </c>
      <c r="P458" s="29">
        <f ca="1">'Census Tract'!AF452</f>
        <v>0</v>
      </c>
      <c r="Q458" s="105">
        <f ca="1">'Census Tract'!AG452</f>
        <v>0</v>
      </c>
    </row>
    <row r="459" spans="1:17" ht="15.75" x14ac:dyDescent="0.25">
      <c r="A459" s="80" t="s">
        <v>268</v>
      </c>
      <c r="B459" s="4" t="str">
        <f>'Census Tract'!A453</f>
        <v>Marion</v>
      </c>
      <c r="C459" s="4" t="str">
        <f>'Census Tract'!B453</f>
        <v>Salem</v>
      </c>
      <c r="D459" s="4">
        <f>'Census Tract'!C453</f>
        <v>41047001703</v>
      </c>
      <c r="E459" s="171">
        <f>'Census Tract'!D453</f>
        <v>1</v>
      </c>
      <c r="F459" s="29">
        <f ca="1">'Census Tract'!V453</f>
        <v>0</v>
      </c>
      <c r="G459" s="29">
        <f ca="1">'Census Tract'!W453</f>
        <v>0</v>
      </c>
      <c r="H459" s="29">
        <f ca="1">'Census Tract'!X453</f>
        <v>0</v>
      </c>
      <c r="I459" s="105">
        <f ca="1">'Census Tract'!Y453</f>
        <v>0</v>
      </c>
      <c r="J459" s="29">
        <f ca="1">'Census Tract'!Z453</f>
        <v>0</v>
      </c>
      <c r="K459" s="29">
        <f ca="1">'Census Tract'!AA453</f>
        <v>0</v>
      </c>
      <c r="L459" s="29">
        <f ca="1">'Census Tract'!AB453</f>
        <v>0</v>
      </c>
      <c r="M459" s="105">
        <f ca="1">'Census Tract'!AC453</f>
        <v>0</v>
      </c>
      <c r="N459" s="29">
        <f ca="1">'Census Tract'!AD453</f>
        <v>0</v>
      </c>
      <c r="O459" s="29">
        <f ca="1">'Census Tract'!AE453</f>
        <v>0</v>
      </c>
      <c r="P459" s="29">
        <f ca="1">'Census Tract'!AF453</f>
        <v>0</v>
      </c>
      <c r="Q459" s="105">
        <f ca="1">'Census Tract'!AG453</f>
        <v>0</v>
      </c>
    </row>
    <row r="460" spans="1:17" ht="15.75" x14ac:dyDescent="0.25">
      <c r="A460" s="80" t="s">
        <v>268</v>
      </c>
      <c r="B460" s="4" t="str">
        <f>'Census Tract'!A454</f>
        <v>Marion</v>
      </c>
      <c r="C460" s="4" t="str">
        <f>'Census Tract'!B454</f>
        <v>Salem</v>
      </c>
      <c r="D460" s="4">
        <f>'Census Tract'!C454</f>
        <v>41047001603</v>
      </c>
      <c r="E460" s="171">
        <f>'Census Tract'!D454</f>
        <v>1</v>
      </c>
      <c r="F460" s="29">
        <f ca="1">'Census Tract'!V454</f>
        <v>0</v>
      </c>
      <c r="G460" s="29">
        <f ca="1">'Census Tract'!W454</f>
        <v>0</v>
      </c>
      <c r="H460" s="29">
        <f ca="1">'Census Tract'!X454</f>
        <v>0</v>
      </c>
      <c r="I460" s="105">
        <f ca="1">'Census Tract'!Y454</f>
        <v>0</v>
      </c>
      <c r="J460" s="29">
        <f ca="1">'Census Tract'!Z454</f>
        <v>0</v>
      </c>
      <c r="K460" s="29">
        <f ca="1">'Census Tract'!AA454</f>
        <v>0</v>
      </c>
      <c r="L460" s="29">
        <f ca="1">'Census Tract'!AB454</f>
        <v>0</v>
      </c>
      <c r="M460" s="105">
        <f ca="1">'Census Tract'!AC454</f>
        <v>0</v>
      </c>
      <c r="N460" s="29">
        <f ca="1">'Census Tract'!AD454</f>
        <v>0</v>
      </c>
      <c r="O460" s="29">
        <f ca="1">'Census Tract'!AE454</f>
        <v>0</v>
      </c>
      <c r="P460" s="29">
        <f ca="1">'Census Tract'!AF454</f>
        <v>0</v>
      </c>
      <c r="Q460" s="105">
        <f ca="1">'Census Tract'!AG454</f>
        <v>0</v>
      </c>
    </row>
    <row r="461" spans="1:17" ht="15.75" x14ac:dyDescent="0.25">
      <c r="A461" s="80" t="s">
        <v>268</v>
      </c>
      <c r="B461" s="4" t="str">
        <f>'Census Tract'!A455</f>
        <v>Marion</v>
      </c>
      <c r="C461" s="4" t="str">
        <f>'Census Tract'!B455</f>
        <v>Salem</v>
      </c>
      <c r="D461" s="4">
        <f>'Census Tract'!C455</f>
        <v>41047002102</v>
      </c>
      <c r="E461" s="171">
        <f>'Census Tract'!D455</f>
        <v>1</v>
      </c>
      <c r="F461" s="29">
        <f ca="1">'Census Tract'!V455</f>
        <v>0</v>
      </c>
      <c r="G461" s="29">
        <f ca="1">'Census Tract'!W455</f>
        <v>0</v>
      </c>
      <c r="H461" s="29">
        <f ca="1">'Census Tract'!X455</f>
        <v>0</v>
      </c>
      <c r="I461" s="105">
        <f ca="1">'Census Tract'!Y455</f>
        <v>0</v>
      </c>
      <c r="J461" s="29">
        <f ca="1">'Census Tract'!Z455</f>
        <v>0</v>
      </c>
      <c r="K461" s="29">
        <f ca="1">'Census Tract'!AA455</f>
        <v>0</v>
      </c>
      <c r="L461" s="29">
        <f ca="1">'Census Tract'!AB455</f>
        <v>0</v>
      </c>
      <c r="M461" s="105">
        <f ca="1">'Census Tract'!AC455</f>
        <v>0</v>
      </c>
      <c r="N461" s="29">
        <f ca="1">'Census Tract'!AD455</f>
        <v>0</v>
      </c>
      <c r="O461" s="29">
        <f ca="1">'Census Tract'!AE455</f>
        <v>0</v>
      </c>
      <c r="P461" s="29">
        <f ca="1">'Census Tract'!AF455</f>
        <v>0</v>
      </c>
      <c r="Q461" s="105">
        <f ca="1">'Census Tract'!AG455</f>
        <v>0</v>
      </c>
    </row>
    <row r="462" spans="1:17" ht="15.75" x14ac:dyDescent="0.25">
      <c r="A462" s="80" t="s">
        <v>268</v>
      </c>
      <c r="B462" s="4" t="str">
        <f>'Census Tract'!A456</f>
        <v>Marion</v>
      </c>
      <c r="C462" s="4" t="str">
        <f>'Census Tract'!B456</f>
        <v>Donald</v>
      </c>
      <c r="D462" s="4">
        <f>'Census Tract'!C456</f>
        <v>41047010201</v>
      </c>
      <c r="E462" s="171">
        <f>'Census Tract'!D456</f>
        <v>0</v>
      </c>
      <c r="F462" s="29">
        <f ca="1">'Census Tract'!V456</f>
        <v>0</v>
      </c>
      <c r="G462" s="29">
        <f ca="1">'Census Tract'!W456</f>
        <v>0</v>
      </c>
      <c r="H462" s="29">
        <f ca="1">'Census Tract'!X456</f>
        <v>0</v>
      </c>
      <c r="I462" s="105">
        <f ca="1">'Census Tract'!Y456</f>
        <v>0</v>
      </c>
      <c r="J462" s="29">
        <f ca="1">'Census Tract'!Z456</f>
        <v>0</v>
      </c>
      <c r="K462" s="29">
        <f ca="1">'Census Tract'!AA456</f>
        <v>0</v>
      </c>
      <c r="L462" s="29">
        <f ca="1">'Census Tract'!AB456</f>
        <v>0</v>
      </c>
      <c r="M462" s="105">
        <f ca="1">'Census Tract'!AC456</f>
        <v>0</v>
      </c>
      <c r="N462" s="29">
        <f ca="1">'Census Tract'!AD456</f>
        <v>0</v>
      </c>
      <c r="O462" s="29">
        <f ca="1">'Census Tract'!AE456</f>
        <v>0</v>
      </c>
      <c r="P462" s="29">
        <f ca="1">'Census Tract'!AF456</f>
        <v>0</v>
      </c>
      <c r="Q462" s="105">
        <f ca="1">'Census Tract'!AG456</f>
        <v>0</v>
      </c>
    </row>
    <row r="463" spans="1:17" ht="15.75" x14ac:dyDescent="0.25">
      <c r="A463" s="80" t="s">
        <v>268</v>
      </c>
      <c r="B463" s="4" t="str">
        <f>'Census Tract'!A457</f>
        <v>Marion</v>
      </c>
      <c r="C463" s="4" t="str">
        <f>'Census Tract'!B457</f>
        <v>Salem</v>
      </c>
      <c r="D463" s="4">
        <f>'Census Tract'!C457</f>
        <v>41047002101</v>
      </c>
      <c r="E463" s="171">
        <f>'Census Tract'!D457</f>
        <v>1</v>
      </c>
      <c r="F463" s="29">
        <f ca="1">'Census Tract'!V457</f>
        <v>0.12056471233419497</v>
      </c>
      <c r="G463" s="29">
        <f ca="1">'Census Tract'!W457</f>
        <v>0.59915481901069123</v>
      </c>
      <c r="H463" s="29">
        <f ca="1">'Census Tract'!X457</f>
        <v>2.7569415750855946</v>
      </c>
      <c r="I463" s="105">
        <f ca="1">'Census Tract'!Y457</f>
        <v>5.9878841279467245</v>
      </c>
      <c r="J463" s="29">
        <f ca="1">'Census Tract'!Z457</f>
        <v>0.11387662413122601</v>
      </c>
      <c r="K463" s="29">
        <f ca="1">'Census Tract'!AA457</f>
        <v>0.54189166843363257</v>
      </c>
      <c r="L463" s="29">
        <f ca="1">'Census Tract'!AB457</f>
        <v>2.4714543395358994</v>
      </c>
      <c r="M463" s="105">
        <f ca="1">'Census Tract'!AC457</f>
        <v>5.3606279189550818</v>
      </c>
      <c r="N463" s="29">
        <f ca="1">'Census Tract'!AD457</f>
        <v>4.7410639490485934E-2</v>
      </c>
      <c r="O463" s="29">
        <f ca="1">'Census Tract'!AE457</f>
        <v>0.22520695303798355</v>
      </c>
      <c r="P463" s="29">
        <f ca="1">'Census Tract'!AF457</f>
        <v>0.98814422850135619</v>
      </c>
      <c r="Q463" s="105">
        <f ca="1">'Census Tract'!AG457</f>
        <v>2.1228336484921062</v>
      </c>
    </row>
    <row r="464" spans="1:17" ht="15.75" x14ac:dyDescent="0.25">
      <c r="A464" s="80" t="s">
        <v>268</v>
      </c>
      <c r="B464" s="4" t="str">
        <f>'Census Tract'!A458</f>
        <v>Marion</v>
      </c>
      <c r="C464" s="4" t="str">
        <f>'Census Tract'!B458</f>
        <v>Salem</v>
      </c>
      <c r="D464" s="4">
        <f>'Census Tract'!C458</f>
        <v>41047001200</v>
      </c>
      <c r="E464" s="171">
        <f>'Census Tract'!D458</f>
        <v>1</v>
      </c>
      <c r="F464" s="29">
        <f ca="1">'Census Tract'!V458</f>
        <v>0</v>
      </c>
      <c r="G464" s="29">
        <f ca="1">'Census Tract'!W458</f>
        <v>0</v>
      </c>
      <c r="H464" s="29">
        <f ca="1">'Census Tract'!X458</f>
        <v>0</v>
      </c>
      <c r="I464" s="105">
        <f ca="1">'Census Tract'!Y458</f>
        <v>0</v>
      </c>
      <c r="J464" s="29">
        <f ca="1">'Census Tract'!Z458</f>
        <v>0</v>
      </c>
      <c r="K464" s="29">
        <f ca="1">'Census Tract'!AA458</f>
        <v>0</v>
      </c>
      <c r="L464" s="29">
        <f ca="1">'Census Tract'!AB458</f>
        <v>0</v>
      </c>
      <c r="M464" s="105">
        <f ca="1">'Census Tract'!AC458</f>
        <v>0</v>
      </c>
      <c r="N464" s="29">
        <f ca="1">'Census Tract'!AD458</f>
        <v>0</v>
      </c>
      <c r="O464" s="29">
        <f ca="1">'Census Tract'!AE458</f>
        <v>0</v>
      </c>
      <c r="P464" s="29">
        <f ca="1">'Census Tract'!AF458</f>
        <v>0</v>
      </c>
      <c r="Q464" s="105">
        <f ca="1">'Census Tract'!AG458</f>
        <v>0</v>
      </c>
    </row>
    <row r="465" spans="1:17" ht="15.75" x14ac:dyDescent="0.25">
      <c r="A465" s="80" t="s">
        <v>268</v>
      </c>
      <c r="B465" s="4" t="str">
        <f>'Census Tract'!A459</f>
        <v>Marion</v>
      </c>
      <c r="C465" s="4" t="str">
        <f>'Census Tract'!B459</f>
        <v>Turner</v>
      </c>
      <c r="D465" s="4">
        <f>'Census Tract'!C459</f>
        <v>41047002700</v>
      </c>
      <c r="E465" s="171">
        <f>'Census Tract'!D459</f>
        <v>0</v>
      </c>
      <c r="F465" s="29">
        <f ca="1">'Census Tract'!V459</f>
        <v>0</v>
      </c>
      <c r="G465" s="29">
        <f ca="1">'Census Tract'!W459</f>
        <v>0</v>
      </c>
      <c r="H465" s="29">
        <f ca="1">'Census Tract'!X459</f>
        <v>0</v>
      </c>
      <c r="I465" s="105">
        <f ca="1">'Census Tract'!Y459</f>
        <v>0</v>
      </c>
      <c r="J465" s="29">
        <f ca="1">'Census Tract'!Z459</f>
        <v>0</v>
      </c>
      <c r="K465" s="29">
        <f ca="1">'Census Tract'!AA459</f>
        <v>0</v>
      </c>
      <c r="L465" s="29">
        <f ca="1">'Census Tract'!AB459</f>
        <v>0</v>
      </c>
      <c r="M465" s="105">
        <f ca="1">'Census Tract'!AC459</f>
        <v>0</v>
      </c>
      <c r="N465" s="29">
        <f ca="1">'Census Tract'!AD459</f>
        <v>0</v>
      </c>
      <c r="O465" s="29">
        <f ca="1">'Census Tract'!AE459</f>
        <v>0</v>
      </c>
      <c r="P465" s="29">
        <f ca="1">'Census Tract'!AF459</f>
        <v>0</v>
      </c>
      <c r="Q465" s="105">
        <f ca="1">'Census Tract'!AG459</f>
        <v>0</v>
      </c>
    </row>
    <row r="466" spans="1:17" ht="15.75" x14ac:dyDescent="0.25">
      <c r="A466" s="80" t="s">
        <v>268</v>
      </c>
      <c r="B466" s="4" t="str">
        <f>'Census Tract'!A460</f>
        <v>Marion</v>
      </c>
      <c r="C466" s="4" t="str">
        <f>'Census Tract'!B460</f>
        <v>Silverton</v>
      </c>
      <c r="D466" s="4">
        <f>'Census Tract'!C460</f>
        <v>41047010503</v>
      </c>
      <c r="E466" s="171">
        <f>'Census Tract'!D460</f>
        <v>0</v>
      </c>
      <c r="F466" s="29">
        <f ca="1">'Census Tract'!V460</f>
        <v>0</v>
      </c>
      <c r="G466" s="29">
        <f ca="1">'Census Tract'!W460</f>
        <v>0</v>
      </c>
      <c r="H466" s="29">
        <f ca="1">'Census Tract'!X460</f>
        <v>0</v>
      </c>
      <c r="I466" s="105">
        <f ca="1">'Census Tract'!Y460</f>
        <v>0</v>
      </c>
      <c r="J466" s="29">
        <f ca="1">'Census Tract'!Z460</f>
        <v>0</v>
      </c>
      <c r="K466" s="29">
        <f ca="1">'Census Tract'!AA460</f>
        <v>0</v>
      </c>
      <c r="L466" s="29">
        <f ca="1">'Census Tract'!AB460</f>
        <v>0</v>
      </c>
      <c r="M466" s="105">
        <f ca="1">'Census Tract'!AC460</f>
        <v>0</v>
      </c>
      <c r="N466" s="29">
        <f ca="1">'Census Tract'!AD460</f>
        <v>0</v>
      </c>
      <c r="O466" s="29">
        <f ca="1">'Census Tract'!AE460</f>
        <v>0</v>
      </c>
      <c r="P466" s="29">
        <f ca="1">'Census Tract'!AF460</f>
        <v>0</v>
      </c>
      <c r="Q466" s="105">
        <f ca="1">'Census Tract'!AG460</f>
        <v>0</v>
      </c>
    </row>
    <row r="467" spans="1:17" ht="15.75" x14ac:dyDescent="0.25">
      <c r="A467" s="80" t="s">
        <v>268</v>
      </c>
      <c r="B467" s="4" t="str">
        <f>'Census Tract'!A461</f>
        <v>Marion</v>
      </c>
      <c r="C467" s="4" t="str">
        <f>'Census Tract'!B461</f>
        <v>Keizer</v>
      </c>
      <c r="D467" s="4">
        <f>'Census Tract'!C461</f>
        <v>41047002501</v>
      </c>
      <c r="E467" s="171">
        <f>'Census Tract'!D461</f>
        <v>1</v>
      </c>
      <c r="F467" s="29">
        <f ca="1">'Census Tract'!V461</f>
        <v>0</v>
      </c>
      <c r="G467" s="29">
        <f ca="1">'Census Tract'!W461</f>
        <v>0</v>
      </c>
      <c r="H467" s="29">
        <f ca="1">'Census Tract'!X461</f>
        <v>0</v>
      </c>
      <c r="I467" s="105">
        <f ca="1">'Census Tract'!Y461</f>
        <v>0</v>
      </c>
      <c r="J467" s="29">
        <f ca="1">'Census Tract'!Z461</f>
        <v>0</v>
      </c>
      <c r="K467" s="29">
        <f ca="1">'Census Tract'!AA461</f>
        <v>0</v>
      </c>
      <c r="L467" s="29">
        <f ca="1">'Census Tract'!AB461</f>
        <v>0</v>
      </c>
      <c r="M467" s="105">
        <f ca="1">'Census Tract'!AC461</f>
        <v>0</v>
      </c>
      <c r="N467" s="29">
        <f ca="1">'Census Tract'!AD461</f>
        <v>0</v>
      </c>
      <c r="O467" s="29">
        <f ca="1">'Census Tract'!AE461</f>
        <v>0</v>
      </c>
      <c r="P467" s="29">
        <f ca="1">'Census Tract'!AF461</f>
        <v>0</v>
      </c>
      <c r="Q467" s="105">
        <f ca="1">'Census Tract'!AG461</f>
        <v>0</v>
      </c>
    </row>
    <row r="468" spans="1:17" ht="15.75" x14ac:dyDescent="0.25">
      <c r="A468" s="80" t="s">
        <v>268</v>
      </c>
      <c r="B468" s="4" t="str">
        <f>'Census Tract'!A462</f>
        <v>Marion</v>
      </c>
      <c r="C468" s="4" t="str">
        <f>'Census Tract'!B462</f>
        <v>Keizer</v>
      </c>
      <c r="D468" s="4">
        <f>'Census Tract'!C462</f>
        <v>41047001401</v>
      </c>
      <c r="E468" s="171">
        <f>'Census Tract'!D462</f>
        <v>1</v>
      </c>
      <c r="F468" s="29">
        <f ca="1">'Census Tract'!V462</f>
        <v>0</v>
      </c>
      <c r="G468" s="29">
        <f ca="1">'Census Tract'!W462</f>
        <v>0</v>
      </c>
      <c r="H468" s="29">
        <f ca="1">'Census Tract'!X462</f>
        <v>0</v>
      </c>
      <c r="I468" s="105">
        <f ca="1">'Census Tract'!Y462</f>
        <v>0</v>
      </c>
      <c r="J468" s="29">
        <f ca="1">'Census Tract'!Z462</f>
        <v>0</v>
      </c>
      <c r="K468" s="29">
        <f ca="1">'Census Tract'!AA462</f>
        <v>0</v>
      </c>
      <c r="L468" s="29">
        <f ca="1">'Census Tract'!AB462</f>
        <v>0</v>
      </c>
      <c r="M468" s="105">
        <f ca="1">'Census Tract'!AC462</f>
        <v>0</v>
      </c>
      <c r="N468" s="29">
        <f ca="1">'Census Tract'!AD462</f>
        <v>0</v>
      </c>
      <c r="O468" s="29">
        <f ca="1">'Census Tract'!AE462</f>
        <v>0</v>
      </c>
      <c r="P468" s="29">
        <f ca="1">'Census Tract'!AF462</f>
        <v>0</v>
      </c>
      <c r="Q468" s="105">
        <f ca="1">'Census Tract'!AG462</f>
        <v>0</v>
      </c>
    </row>
    <row r="469" spans="1:17" ht="15.75" x14ac:dyDescent="0.25">
      <c r="A469" s="80" t="s">
        <v>268</v>
      </c>
      <c r="B469" s="4" t="str">
        <f>'Census Tract'!A463</f>
        <v>Marion</v>
      </c>
      <c r="C469" s="4" t="str">
        <f>'Census Tract'!B463</f>
        <v>Salem</v>
      </c>
      <c r="D469" s="4">
        <f>'Census Tract'!C463</f>
        <v>41047001701</v>
      </c>
      <c r="E469" s="171">
        <f>'Census Tract'!D463</f>
        <v>1</v>
      </c>
      <c r="F469" s="29">
        <f ca="1">'Census Tract'!V463</f>
        <v>0.52044393475934392</v>
      </c>
      <c r="G469" s="29">
        <f ca="1">'Census Tract'!W463</f>
        <v>2.5863827441614156</v>
      </c>
      <c r="H469" s="29">
        <f ca="1">'Census Tract'!X463</f>
        <v>11.900940942503439</v>
      </c>
      <c r="I469" s="105">
        <f ca="1">'Census Tract'!Y463</f>
        <v>25.848010716380614</v>
      </c>
      <c r="J469" s="29">
        <f ca="1">'Census Tract'!Z463</f>
        <v>0.25137108055649637</v>
      </c>
      <c r="K469" s="29">
        <f ca="1">'Census Tract'!AA463</f>
        <v>1.1961708144926755</v>
      </c>
      <c r="L469" s="29">
        <f ca="1">'Census Tract'!AB463</f>
        <v>5.455484412316963</v>
      </c>
      <c r="M469" s="105">
        <f ca="1">'Census Tract'!AC463</f>
        <v>11.833041616128867</v>
      </c>
      <c r="N469" s="29">
        <f ca="1">'Census Tract'!AD463</f>
        <v>0.10465417085831946</v>
      </c>
      <c r="O469" s="29">
        <f ca="1">'Census Tract'!AE463</f>
        <v>0.49712147304927834</v>
      </c>
      <c r="P469" s="29">
        <f ca="1">'Census Tract'!AF463</f>
        <v>2.1812280119738858</v>
      </c>
      <c r="Q469" s="105">
        <f ca="1">'Census Tract'!AG463</f>
        <v>4.6859396485817228</v>
      </c>
    </row>
    <row r="470" spans="1:17" ht="15.75" x14ac:dyDescent="0.25">
      <c r="A470" s="80" t="s">
        <v>268</v>
      </c>
      <c r="B470" s="4" t="str">
        <f>'Census Tract'!A464</f>
        <v>Marion</v>
      </c>
      <c r="C470" s="4" t="str">
        <f>'Census Tract'!B464</f>
        <v>Salem</v>
      </c>
      <c r="D470" s="4">
        <f>'Census Tract'!C464</f>
        <v>41047001702</v>
      </c>
      <c r="E470" s="171">
        <f>'Census Tract'!D464</f>
        <v>1</v>
      </c>
      <c r="F470" s="29">
        <f ca="1">'Census Tract'!V464</f>
        <v>0</v>
      </c>
      <c r="G470" s="29">
        <f ca="1">'Census Tract'!W464</f>
        <v>0</v>
      </c>
      <c r="H470" s="29">
        <f ca="1">'Census Tract'!X464</f>
        <v>0</v>
      </c>
      <c r="I470" s="105">
        <f ca="1">'Census Tract'!Y464</f>
        <v>0</v>
      </c>
      <c r="J470" s="29">
        <f ca="1">'Census Tract'!Z464</f>
        <v>0</v>
      </c>
      <c r="K470" s="29">
        <f ca="1">'Census Tract'!AA464</f>
        <v>0</v>
      </c>
      <c r="L470" s="29">
        <f ca="1">'Census Tract'!AB464</f>
        <v>0</v>
      </c>
      <c r="M470" s="105">
        <f ca="1">'Census Tract'!AC464</f>
        <v>0</v>
      </c>
      <c r="N470" s="29">
        <f ca="1">'Census Tract'!AD464</f>
        <v>0</v>
      </c>
      <c r="O470" s="29">
        <f ca="1">'Census Tract'!AE464</f>
        <v>0</v>
      </c>
      <c r="P470" s="29">
        <f ca="1">'Census Tract'!AF464</f>
        <v>0</v>
      </c>
      <c r="Q470" s="105">
        <f ca="1">'Census Tract'!AG464</f>
        <v>0</v>
      </c>
    </row>
    <row r="471" spans="1:17" ht="15.75" x14ac:dyDescent="0.25">
      <c r="A471" s="80" t="s">
        <v>268</v>
      </c>
      <c r="B471" s="4" t="str">
        <f>'Census Tract'!A465</f>
        <v>Marion</v>
      </c>
      <c r="C471" s="4" t="str">
        <f>'Census Tract'!B465</f>
        <v>Gervais</v>
      </c>
      <c r="D471" s="4">
        <f>'Census Tract'!C465</f>
        <v>41047010303</v>
      </c>
      <c r="E471" s="171">
        <f>'Census Tract'!D465</f>
        <v>0</v>
      </c>
      <c r="F471" s="29">
        <f ca="1">'Census Tract'!V465</f>
        <v>0</v>
      </c>
      <c r="G471" s="29">
        <f ca="1">'Census Tract'!W465</f>
        <v>0</v>
      </c>
      <c r="H471" s="29">
        <f ca="1">'Census Tract'!X465</f>
        <v>0</v>
      </c>
      <c r="I471" s="105">
        <f ca="1">'Census Tract'!Y465</f>
        <v>0</v>
      </c>
      <c r="J471" s="29">
        <f ca="1">'Census Tract'!Z465</f>
        <v>0</v>
      </c>
      <c r="K471" s="29">
        <f ca="1">'Census Tract'!AA465</f>
        <v>0</v>
      </c>
      <c r="L471" s="29">
        <f ca="1">'Census Tract'!AB465</f>
        <v>0</v>
      </c>
      <c r="M471" s="105">
        <f ca="1">'Census Tract'!AC465</f>
        <v>0</v>
      </c>
      <c r="N471" s="29">
        <f ca="1">'Census Tract'!AD465</f>
        <v>0</v>
      </c>
      <c r="O471" s="29">
        <f ca="1">'Census Tract'!AE465</f>
        <v>0</v>
      </c>
      <c r="P471" s="29">
        <f ca="1">'Census Tract'!AF465</f>
        <v>0</v>
      </c>
      <c r="Q471" s="105">
        <f ca="1">'Census Tract'!AG465</f>
        <v>0</v>
      </c>
    </row>
    <row r="472" spans="1:17" ht="15.75" x14ac:dyDescent="0.25">
      <c r="A472" s="80" t="s">
        <v>268</v>
      </c>
      <c r="B472" s="4" t="str">
        <f>'Census Tract'!A466</f>
        <v>Marion</v>
      </c>
      <c r="C472" s="4" t="str">
        <f>'Census Tract'!B466</f>
        <v>Woodburn</v>
      </c>
      <c r="D472" s="4">
        <f>'Census Tract'!C466</f>
        <v>41047010307</v>
      </c>
      <c r="E472" s="171">
        <f>'Census Tract'!D466</f>
        <v>1</v>
      </c>
      <c r="F472" s="29">
        <f ca="1">'Census Tract'!V466</f>
        <v>0</v>
      </c>
      <c r="G472" s="29">
        <f ca="1">'Census Tract'!W466</f>
        <v>0</v>
      </c>
      <c r="H472" s="29">
        <f ca="1">'Census Tract'!X466</f>
        <v>0</v>
      </c>
      <c r="I472" s="105">
        <f ca="1">'Census Tract'!Y466</f>
        <v>0</v>
      </c>
      <c r="J472" s="29">
        <f ca="1">'Census Tract'!Z466</f>
        <v>0</v>
      </c>
      <c r="K472" s="29">
        <f ca="1">'Census Tract'!AA466</f>
        <v>0</v>
      </c>
      <c r="L472" s="29">
        <f ca="1">'Census Tract'!AB466</f>
        <v>0</v>
      </c>
      <c r="M472" s="105">
        <f ca="1">'Census Tract'!AC466</f>
        <v>0</v>
      </c>
      <c r="N472" s="29">
        <f ca="1">'Census Tract'!AD466</f>
        <v>0</v>
      </c>
      <c r="O472" s="29">
        <f ca="1">'Census Tract'!AE466</f>
        <v>0</v>
      </c>
      <c r="P472" s="29">
        <f ca="1">'Census Tract'!AF466</f>
        <v>0</v>
      </c>
      <c r="Q472" s="105">
        <f ca="1">'Census Tract'!AG466</f>
        <v>0</v>
      </c>
    </row>
    <row r="473" spans="1:17" ht="15.75" x14ac:dyDescent="0.25">
      <c r="A473" s="80" t="s">
        <v>268</v>
      </c>
      <c r="B473" s="4" t="str">
        <f>'Census Tract'!A467</f>
        <v>Marion</v>
      </c>
      <c r="C473" s="4" t="str">
        <f>'Census Tract'!B467</f>
        <v>Aumsville</v>
      </c>
      <c r="D473" s="4">
        <f>'Census Tract'!C467</f>
        <v>41047010702</v>
      </c>
      <c r="E473" s="171">
        <f>'Census Tract'!D467</f>
        <v>0</v>
      </c>
      <c r="F473" s="29">
        <f ca="1">'Census Tract'!V467</f>
        <v>0</v>
      </c>
      <c r="G473" s="29">
        <f ca="1">'Census Tract'!W467</f>
        <v>0</v>
      </c>
      <c r="H473" s="29">
        <f ca="1">'Census Tract'!X467</f>
        <v>0</v>
      </c>
      <c r="I473" s="105">
        <f ca="1">'Census Tract'!Y467</f>
        <v>0</v>
      </c>
      <c r="J473" s="29">
        <f ca="1">'Census Tract'!Z467</f>
        <v>0</v>
      </c>
      <c r="K473" s="29">
        <f ca="1">'Census Tract'!AA467</f>
        <v>0</v>
      </c>
      <c r="L473" s="29">
        <f ca="1">'Census Tract'!AB467</f>
        <v>0</v>
      </c>
      <c r="M473" s="105">
        <f ca="1">'Census Tract'!AC467</f>
        <v>0</v>
      </c>
      <c r="N473" s="29">
        <f ca="1">'Census Tract'!AD467</f>
        <v>0</v>
      </c>
      <c r="O473" s="29">
        <f ca="1">'Census Tract'!AE467</f>
        <v>0</v>
      </c>
      <c r="P473" s="29">
        <f ca="1">'Census Tract'!AF467</f>
        <v>0</v>
      </c>
      <c r="Q473" s="105">
        <f ca="1">'Census Tract'!AG467</f>
        <v>0</v>
      </c>
    </row>
    <row r="474" spans="1:17" ht="15.75" x14ac:dyDescent="0.25">
      <c r="A474" s="80" t="s">
        <v>268</v>
      </c>
      <c r="B474" s="4" t="str">
        <f>'Census Tract'!A468</f>
        <v>Marion</v>
      </c>
      <c r="C474" s="4" t="str">
        <f>'Census Tract'!B468</f>
        <v>Silverton</v>
      </c>
      <c r="D474" s="4">
        <f>'Census Tract'!C468</f>
        <v>41047010502</v>
      </c>
      <c r="E474" s="171">
        <f>'Census Tract'!D468</f>
        <v>1</v>
      </c>
      <c r="F474" s="29">
        <f ca="1">'Census Tract'!V468</f>
        <v>0</v>
      </c>
      <c r="G474" s="29">
        <f ca="1">'Census Tract'!W468</f>
        <v>0</v>
      </c>
      <c r="H474" s="29">
        <f ca="1">'Census Tract'!X468</f>
        <v>0</v>
      </c>
      <c r="I474" s="105">
        <f ca="1">'Census Tract'!Y468</f>
        <v>0</v>
      </c>
      <c r="J474" s="29">
        <f ca="1">'Census Tract'!Z468</f>
        <v>0</v>
      </c>
      <c r="K474" s="29">
        <f ca="1">'Census Tract'!AA468</f>
        <v>0</v>
      </c>
      <c r="L474" s="29">
        <f ca="1">'Census Tract'!AB468</f>
        <v>0</v>
      </c>
      <c r="M474" s="105">
        <f ca="1">'Census Tract'!AC468</f>
        <v>0</v>
      </c>
      <c r="N474" s="29">
        <f ca="1">'Census Tract'!AD468</f>
        <v>0</v>
      </c>
      <c r="O474" s="29">
        <f ca="1">'Census Tract'!AE468</f>
        <v>0</v>
      </c>
      <c r="P474" s="29">
        <f ca="1">'Census Tract'!AF468</f>
        <v>0</v>
      </c>
      <c r="Q474" s="105">
        <f ca="1">'Census Tract'!AG468</f>
        <v>0</v>
      </c>
    </row>
    <row r="475" spans="1:17" ht="15.75" x14ac:dyDescent="0.25">
      <c r="A475" s="80" t="s">
        <v>268</v>
      </c>
      <c r="B475" s="4" t="str">
        <f>'Census Tract'!A469</f>
        <v>Marion</v>
      </c>
      <c r="C475" s="4" t="str">
        <f>'Census Tract'!B469</f>
        <v>Salem</v>
      </c>
      <c r="D475" s="4">
        <f>'Census Tract'!C469</f>
        <v>41047002303</v>
      </c>
      <c r="E475" s="171">
        <f>'Census Tract'!D469</f>
        <v>1</v>
      </c>
      <c r="F475" s="29">
        <f ca="1">'Census Tract'!V469</f>
        <v>0</v>
      </c>
      <c r="G475" s="29">
        <f ca="1">'Census Tract'!W469</f>
        <v>0</v>
      </c>
      <c r="H475" s="29">
        <f ca="1">'Census Tract'!X469</f>
        <v>0</v>
      </c>
      <c r="I475" s="105">
        <f ca="1">'Census Tract'!Y469</f>
        <v>0</v>
      </c>
      <c r="J475" s="29">
        <f ca="1">'Census Tract'!Z469</f>
        <v>0</v>
      </c>
      <c r="K475" s="29">
        <f ca="1">'Census Tract'!AA469</f>
        <v>0</v>
      </c>
      <c r="L475" s="29">
        <f ca="1">'Census Tract'!AB469</f>
        <v>0</v>
      </c>
      <c r="M475" s="105">
        <f ca="1">'Census Tract'!AC469</f>
        <v>0</v>
      </c>
      <c r="N475" s="29">
        <f ca="1">'Census Tract'!AD469</f>
        <v>0</v>
      </c>
      <c r="O475" s="29">
        <f ca="1">'Census Tract'!AE469</f>
        <v>0</v>
      </c>
      <c r="P475" s="29">
        <f ca="1">'Census Tract'!AF469</f>
        <v>0</v>
      </c>
      <c r="Q475" s="105">
        <f ca="1">'Census Tract'!AG469</f>
        <v>0</v>
      </c>
    </row>
    <row r="476" spans="1:17" ht="15.75" x14ac:dyDescent="0.25">
      <c r="A476" s="80" t="s">
        <v>268</v>
      </c>
      <c r="B476" s="4" t="str">
        <f>'Census Tract'!A470</f>
        <v>Marion</v>
      </c>
      <c r="C476" s="4" t="str">
        <f>'Census Tract'!B470</f>
        <v>Salem</v>
      </c>
      <c r="D476" s="4">
        <f>'Census Tract'!C470</f>
        <v>41047001802</v>
      </c>
      <c r="E476" s="171">
        <f>'Census Tract'!D470</f>
        <v>1</v>
      </c>
      <c r="F476" s="29">
        <f ca="1">'Census Tract'!V470</f>
        <v>0</v>
      </c>
      <c r="G476" s="29">
        <f ca="1">'Census Tract'!W470</f>
        <v>0</v>
      </c>
      <c r="H476" s="29">
        <f ca="1">'Census Tract'!X470</f>
        <v>0</v>
      </c>
      <c r="I476" s="105">
        <f ca="1">'Census Tract'!Y470</f>
        <v>0</v>
      </c>
      <c r="J476" s="29">
        <f ca="1">'Census Tract'!Z470</f>
        <v>0</v>
      </c>
      <c r="K476" s="29">
        <f ca="1">'Census Tract'!AA470</f>
        <v>0</v>
      </c>
      <c r="L476" s="29">
        <f ca="1">'Census Tract'!AB470</f>
        <v>0</v>
      </c>
      <c r="M476" s="105">
        <f ca="1">'Census Tract'!AC470</f>
        <v>0</v>
      </c>
      <c r="N476" s="29">
        <f ca="1">'Census Tract'!AD470</f>
        <v>0</v>
      </c>
      <c r="O476" s="29">
        <f ca="1">'Census Tract'!AE470</f>
        <v>0</v>
      </c>
      <c r="P476" s="29">
        <f ca="1">'Census Tract'!AF470</f>
        <v>0</v>
      </c>
      <c r="Q476" s="105">
        <f ca="1">'Census Tract'!AG470</f>
        <v>0</v>
      </c>
    </row>
    <row r="477" spans="1:17" ht="15.75" x14ac:dyDescent="0.25">
      <c r="A477" s="80" t="s">
        <v>268</v>
      </c>
      <c r="B477" s="4" t="str">
        <f>'Census Tract'!A471</f>
        <v>Marion</v>
      </c>
      <c r="C477" s="4" t="str">
        <f>'Census Tract'!B471</f>
        <v>Scotts Mills</v>
      </c>
      <c r="D477" s="4">
        <f>'Census Tract'!C471</f>
        <v>41047010501</v>
      </c>
      <c r="E477" s="171">
        <f>'Census Tract'!D471</f>
        <v>0</v>
      </c>
      <c r="F477" s="29">
        <f ca="1">'Census Tract'!V471</f>
        <v>0</v>
      </c>
      <c r="G477" s="29">
        <f ca="1">'Census Tract'!W471</f>
        <v>0</v>
      </c>
      <c r="H477" s="29">
        <f ca="1">'Census Tract'!X471</f>
        <v>0</v>
      </c>
      <c r="I477" s="105">
        <f ca="1">'Census Tract'!Y471</f>
        <v>0</v>
      </c>
      <c r="J477" s="29">
        <f ca="1">'Census Tract'!Z471</f>
        <v>0</v>
      </c>
      <c r="K477" s="29">
        <f ca="1">'Census Tract'!AA471</f>
        <v>0</v>
      </c>
      <c r="L477" s="29">
        <f ca="1">'Census Tract'!AB471</f>
        <v>0</v>
      </c>
      <c r="M477" s="105">
        <f ca="1">'Census Tract'!AC471</f>
        <v>0</v>
      </c>
      <c r="N477" s="29">
        <f ca="1">'Census Tract'!AD471</f>
        <v>0</v>
      </c>
      <c r="O477" s="29">
        <f ca="1">'Census Tract'!AE471</f>
        <v>0</v>
      </c>
      <c r="P477" s="29">
        <f ca="1">'Census Tract'!AF471</f>
        <v>0</v>
      </c>
      <c r="Q477" s="105">
        <f ca="1">'Census Tract'!AG471</f>
        <v>0</v>
      </c>
    </row>
    <row r="478" spans="1:17" ht="15.75" x14ac:dyDescent="0.25">
      <c r="A478" s="80" t="s">
        <v>268</v>
      </c>
      <c r="B478" s="4" t="str">
        <f>'Census Tract'!A472</f>
        <v>Marion</v>
      </c>
      <c r="C478" s="4" t="str">
        <f>'Census Tract'!B472</f>
        <v>Woodburn</v>
      </c>
      <c r="D478" s="4">
        <f>'Census Tract'!C472</f>
        <v>41047010304</v>
      </c>
      <c r="E478" s="171">
        <f>'Census Tract'!D472</f>
        <v>1</v>
      </c>
      <c r="F478" s="29">
        <f ca="1">'Census Tract'!V472</f>
        <v>0</v>
      </c>
      <c r="G478" s="29">
        <f ca="1">'Census Tract'!W472</f>
        <v>0</v>
      </c>
      <c r="H478" s="29">
        <f ca="1">'Census Tract'!X472</f>
        <v>0</v>
      </c>
      <c r="I478" s="105">
        <f ca="1">'Census Tract'!Y472</f>
        <v>0</v>
      </c>
      <c r="J478" s="29">
        <f ca="1">'Census Tract'!Z472</f>
        <v>0</v>
      </c>
      <c r="K478" s="29">
        <f ca="1">'Census Tract'!AA472</f>
        <v>0</v>
      </c>
      <c r="L478" s="29">
        <f ca="1">'Census Tract'!AB472</f>
        <v>0</v>
      </c>
      <c r="M478" s="105">
        <f ca="1">'Census Tract'!AC472</f>
        <v>0</v>
      </c>
      <c r="N478" s="29">
        <f ca="1">'Census Tract'!AD472</f>
        <v>0</v>
      </c>
      <c r="O478" s="29">
        <f ca="1">'Census Tract'!AE472</f>
        <v>0</v>
      </c>
      <c r="P478" s="29">
        <f ca="1">'Census Tract'!AF472</f>
        <v>0</v>
      </c>
      <c r="Q478" s="105">
        <f ca="1">'Census Tract'!AG472</f>
        <v>0</v>
      </c>
    </row>
    <row r="479" spans="1:17" ht="15.75" x14ac:dyDescent="0.25">
      <c r="A479" s="80" t="s">
        <v>268</v>
      </c>
      <c r="B479" s="4" t="str">
        <f>'Census Tract'!A473</f>
        <v>Marion</v>
      </c>
      <c r="C479" s="4" t="str">
        <f>'Census Tract'!B473</f>
        <v>Keizer</v>
      </c>
      <c r="D479" s="4">
        <f>'Census Tract'!C473</f>
        <v>41047001402</v>
      </c>
      <c r="E479" s="171">
        <f>'Census Tract'!D473</f>
        <v>1</v>
      </c>
      <c r="F479" s="29">
        <f ca="1">'Census Tract'!V473</f>
        <v>0</v>
      </c>
      <c r="G479" s="29">
        <f ca="1">'Census Tract'!W473</f>
        <v>0</v>
      </c>
      <c r="H479" s="29">
        <f ca="1">'Census Tract'!X473</f>
        <v>0</v>
      </c>
      <c r="I479" s="105">
        <f ca="1">'Census Tract'!Y473</f>
        <v>0</v>
      </c>
      <c r="J479" s="29">
        <f ca="1">'Census Tract'!Z473</f>
        <v>0</v>
      </c>
      <c r="K479" s="29">
        <f ca="1">'Census Tract'!AA473</f>
        <v>0</v>
      </c>
      <c r="L479" s="29">
        <f ca="1">'Census Tract'!AB473</f>
        <v>0</v>
      </c>
      <c r="M479" s="105">
        <f ca="1">'Census Tract'!AC473</f>
        <v>0</v>
      </c>
      <c r="N479" s="29">
        <f ca="1">'Census Tract'!AD473</f>
        <v>0</v>
      </c>
      <c r="O479" s="29">
        <f ca="1">'Census Tract'!AE473</f>
        <v>0</v>
      </c>
      <c r="P479" s="29">
        <f ca="1">'Census Tract'!AF473</f>
        <v>0</v>
      </c>
      <c r="Q479" s="105">
        <f ca="1">'Census Tract'!AG473</f>
        <v>0</v>
      </c>
    </row>
    <row r="480" spans="1:17" ht="15.75" x14ac:dyDescent="0.25">
      <c r="A480" s="80" t="s">
        <v>268</v>
      </c>
      <c r="B480" s="4" t="str">
        <f>'Census Tract'!A474</f>
        <v>Marion</v>
      </c>
      <c r="C480" s="4" t="str">
        <f>'Census Tract'!B474</f>
        <v>Salem</v>
      </c>
      <c r="D480" s="4">
        <f>'Census Tract'!C474</f>
        <v>41047000300</v>
      </c>
      <c r="E480" s="171">
        <f>'Census Tract'!D474</f>
        <v>1</v>
      </c>
      <c r="F480" s="29">
        <f ca="1">'Census Tract'!V474</f>
        <v>0.32751535562435508</v>
      </c>
      <c r="G480" s="29">
        <f ca="1">'Census Tract'!W474</f>
        <v>1.6276105986832485</v>
      </c>
      <c r="H480" s="29">
        <f ca="1">'Census Tract'!X474</f>
        <v>7.489261848830651</v>
      </c>
      <c r="I480" s="105">
        <f ca="1">'Census Tract'!Y474</f>
        <v>16.266152522023503</v>
      </c>
      <c r="J480" s="29">
        <f ca="1">'Census Tract'!Z474</f>
        <v>0.21186991075476136</v>
      </c>
      <c r="K480" s="29">
        <f ca="1">'Census Tract'!AA474</f>
        <v>1.0082011150723975</v>
      </c>
      <c r="L480" s="29">
        <f ca="1">'Census Tract'!AB474</f>
        <v>4.5981940046671568</v>
      </c>
      <c r="M480" s="105">
        <f ca="1">'Census Tract'!AC474</f>
        <v>9.9735636478800416</v>
      </c>
      <c r="N480" s="29">
        <f ca="1">'Census Tract'!AD474</f>
        <v>8.8208515437726398E-2</v>
      </c>
      <c r="O480" s="29">
        <f ca="1">'Census Tract'!AE474</f>
        <v>0.4190023844272488</v>
      </c>
      <c r="P480" s="29">
        <f ca="1">'Census Tract'!AF474</f>
        <v>1.8384636100922753</v>
      </c>
      <c r="Q480" s="105">
        <f ca="1">'Census Tract'!AG474</f>
        <v>3.9495777038045965</v>
      </c>
    </row>
    <row r="481" spans="1:17" ht="15.75" x14ac:dyDescent="0.25">
      <c r="A481" s="80" t="s">
        <v>268</v>
      </c>
      <c r="B481" s="4" t="str">
        <f>'Census Tract'!A475</f>
        <v>Marion</v>
      </c>
      <c r="C481" s="4" t="str">
        <f>'Census Tract'!B475</f>
        <v>Aurora</v>
      </c>
      <c r="D481" s="4">
        <f>'Census Tract'!C475</f>
        <v>41047010202</v>
      </c>
      <c r="E481" s="171">
        <f>'Census Tract'!D475</f>
        <v>0</v>
      </c>
      <c r="F481" s="29">
        <f ca="1">'Census Tract'!V475</f>
        <v>0</v>
      </c>
      <c r="G481" s="29">
        <f ca="1">'Census Tract'!W475</f>
        <v>0</v>
      </c>
      <c r="H481" s="29">
        <f ca="1">'Census Tract'!X475</f>
        <v>0</v>
      </c>
      <c r="I481" s="105">
        <f ca="1">'Census Tract'!Y475</f>
        <v>0</v>
      </c>
      <c r="J481" s="29">
        <f ca="1">'Census Tract'!Z475</f>
        <v>0</v>
      </c>
      <c r="K481" s="29">
        <f ca="1">'Census Tract'!AA475</f>
        <v>0</v>
      </c>
      <c r="L481" s="29">
        <f ca="1">'Census Tract'!AB475</f>
        <v>0</v>
      </c>
      <c r="M481" s="105">
        <f ca="1">'Census Tract'!AC475</f>
        <v>0</v>
      </c>
      <c r="N481" s="29">
        <f ca="1">'Census Tract'!AD475</f>
        <v>0</v>
      </c>
      <c r="O481" s="29">
        <f ca="1">'Census Tract'!AE475</f>
        <v>0</v>
      </c>
      <c r="P481" s="29">
        <f ca="1">'Census Tract'!AF475</f>
        <v>0</v>
      </c>
      <c r="Q481" s="105">
        <f ca="1">'Census Tract'!AG475</f>
        <v>0</v>
      </c>
    </row>
    <row r="482" spans="1:17" ht="15.75" x14ac:dyDescent="0.25">
      <c r="A482" s="80" t="s">
        <v>268</v>
      </c>
      <c r="B482" s="4" t="str">
        <f>'Census Tract'!A476</f>
        <v>Marion</v>
      </c>
      <c r="C482" s="4" t="str">
        <f>'Census Tract'!B476</f>
        <v>Salem</v>
      </c>
      <c r="D482" s="4">
        <f>'Census Tract'!C476</f>
        <v>41047002502</v>
      </c>
      <c r="E482" s="171">
        <f>'Census Tract'!D476</f>
        <v>0</v>
      </c>
      <c r="F482" s="29">
        <f ca="1">'Census Tract'!V476</f>
        <v>0</v>
      </c>
      <c r="G482" s="29">
        <f ca="1">'Census Tract'!W476</f>
        <v>0</v>
      </c>
      <c r="H482" s="29">
        <f ca="1">'Census Tract'!X476</f>
        <v>0</v>
      </c>
      <c r="I482" s="105">
        <f ca="1">'Census Tract'!Y476</f>
        <v>0</v>
      </c>
      <c r="J482" s="29">
        <f ca="1">'Census Tract'!Z476</f>
        <v>0</v>
      </c>
      <c r="K482" s="29">
        <f ca="1">'Census Tract'!AA476</f>
        <v>0</v>
      </c>
      <c r="L482" s="29">
        <f ca="1">'Census Tract'!AB476</f>
        <v>0</v>
      </c>
      <c r="M482" s="105">
        <f ca="1">'Census Tract'!AC476</f>
        <v>0</v>
      </c>
      <c r="N482" s="29">
        <f ca="1">'Census Tract'!AD476</f>
        <v>0</v>
      </c>
      <c r="O482" s="29">
        <f ca="1">'Census Tract'!AE476</f>
        <v>0</v>
      </c>
      <c r="P482" s="29">
        <f ca="1">'Census Tract'!AF476</f>
        <v>0</v>
      </c>
      <c r="Q482" s="105">
        <f ca="1">'Census Tract'!AG476</f>
        <v>0</v>
      </c>
    </row>
    <row r="483" spans="1:17" ht="15.75" x14ac:dyDescent="0.25">
      <c r="A483" s="80" t="s">
        <v>268</v>
      </c>
      <c r="B483" s="4" t="str">
        <f>'Census Tract'!A477</f>
        <v>Marion</v>
      </c>
      <c r="C483" s="4" t="str">
        <f>'Census Tract'!B477</f>
        <v>Salem</v>
      </c>
      <c r="D483" s="4">
        <f>'Census Tract'!C477</f>
        <v>41047001801</v>
      </c>
      <c r="E483" s="171">
        <f>'Census Tract'!D477</f>
        <v>1</v>
      </c>
      <c r="F483" s="29">
        <f ca="1">'Census Tract'!V477</f>
        <v>0.38297762723811246</v>
      </c>
      <c r="G483" s="29">
        <f ca="1">'Census Tract'!W477</f>
        <v>1.9032342589342734</v>
      </c>
      <c r="H483" s="29">
        <f ca="1">'Census Tract'!X477</f>
        <v>8.7575122307236057</v>
      </c>
      <c r="I483" s="105">
        <f ca="1">'Census Tract'!Y477</f>
        <v>19.020703579843229</v>
      </c>
      <c r="J483" s="29">
        <f ca="1">'Census Tract'!Z477</f>
        <v>0.30088565878699325</v>
      </c>
      <c r="K483" s="29">
        <f ca="1">'Census Tract'!AA477</f>
        <v>1.4317901754792821</v>
      </c>
      <c r="L483" s="29">
        <f ca="1">'Census Tract'!AB477</f>
        <v>6.530094940787091</v>
      </c>
      <c r="M483" s="105">
        <f ca="1">'Census Tract'!AC477</f>
        <v>14.163890747657547</v>
      </c>
      <c r="N483" s="29">
        <f ca="1">'Census Tract'!AD477</f>
        <v>0.12526874242574115</v>
      </c>
      <c r="O483" s="29">
        <f ca="1">'Census Tract'!AE477</f>
        <v>0.5950434774933262</v>
      </c>
      <c r="P483" s="29">
        <f ca="1">'Census Tract'!AF477</f>
        <v>2.610881991255555</v>
      </c>
      <c r="Q483" s="105">
        <f ca="1">'Census Tract'!AG477</f>
        <v>5.6089667716677418</v>
      </c>
    </row>
    <row r="484" spans="1:17" ht="15.75" x14ac:dyDescent="0.25">
      <c r="A484" s="80" t="s">
        <v>268</v>
      </c>
      <c r="B484" s="4" t="str">
        <f>'Census Tract'!A478</f>
        <v>Marion</v>
      </c>
      <c r="C484" s="4" t="str">
        <f>'Census Tract'!B478</f>
        <v>Salem</v>
      </c>
      <c r="D484" s="4">
        <f>'Census Tract'!C478</f>
        <v>41047000502</v>
      </c>
      <c r="E484" s="171">
        <f>'Census Tract'!D478</f>
        <v>1</v>
      </c>
      <c r="F484" s="29">
        <f ca="1">'Census Tract'!V478</f>
        <v>0.27130190200228488</v>
      </c>
      <c r="G484" s="29">
        <f ca="1">'Census Tract'!W478</f>
        <v>1.3482538866003821</v>
      </c>
      <c r="H484" s="29">
        <f ca="1">'Census Tract'!X478</f>
        <v>6.20383426086239</v>
      </c>
      <c r="I484" s="105">
        <f ca="1">'Census Tract'!Y478</f>
        <v>13.474293774933074</v>
      </c>
      <c r="J484" s="29">
        <f ca="1">'Census Tract'!Z478</f>
        <v>0.2289962920674018</v>
      </c>
      <c r="K484" s="29">
        <f ca="1">'Census Tract'!AA478</f>
        <v>1.0896984672686028</v>
      </c>
      <c r="L484" s="29">
        <f ca="1">'Census Tract'!AB478</f>
        <v>4.9698863492425964</v>
      </c>
      <c r="M484" s="105">
        <f ca="1">'Census Tract'!AC478</f>
        <v>10.779770878869044</v>
      </c>
      <c r="N484" s="29">
        <f ca="1">'Census Tract'!AD478</f>
        <v>9.5338799606095426E-2</v>
      </c>
      <c r="O484" s="29">
        <f ca="1">'Census Tract'!AE478</f>
        <v>0.45287219907456255</v>
      </c>
      <c r="P484" s="29">
        <f ca="1">'Census Tract'!AF478</f>
        <v>1.9870747493696168</v>
      </c>
      <c r="Q484" s="105">
        <f ca="1">'Census Tract'!AG478</f>
        <v>4.2688395260156611</v>
      </c>
    </row>
    <row r="485" spans="1:17" ht="15.75" x14ac:dyDescent="0.25">
      <c r="A485" s="80" t="s">
        <v>268</v>
      </c>
      <c r="B485" s="4" t="str">
        <f>'Census Tract'!A479</f>
        <v>Marion</v>
      </c>
      <c r="C485" s="4" t="str">
        <f>'Census Tract'!B479</f>
        <v>Keizer</v>
      </c>
      <c r="D485" s="4">
        <f>'Census Tract'!C479</f>
        <v>41047001501</v>
      </c>
      <c r="E485" s="171">
        <f>'Census Tract'!D479</f>
        <v>1</v>
      </c>
      <c r="F485" s="29">
        <f ca="1">'Census Tract'!V479</f>
        <v>0</v>
      </c>
      <c r="G485" s="29">
        <f ca="1">'Census Tract'!W479</f>
        <v>0</v>
      </c>
      <c r="H485" s="29">
        <f ca="1">'Census Tract'!X479</f>
        <v>0</v>
      </c>
      <c r="I485" s="105">
        <f ca="1">'Census Tract'!Y479</f>
        <v>0</v>
      </c>
      <c r="J485" s="29">
        <f ca="1">'Census Tract'!Z479</f>
        <v>0</v>
      </c>
      <c r="K485" s="29">
        <f ca="1">'Census Tract'!AA479</f>
        <v>0</v>
      </c>
      <c r="L485" s="29">
        <f ca="1">'Census Tract'!AB479</f>
        <v>0</v>
      </c>
      <c r="M485" s="105">
        <f ca="1">'Census Tract'!AC479</f>
        <v>0</v>
      </c>
      <c r="N485" s="29">
        <f ca="1">'Census Tract'!AD479</f>
        <v>0</v>
      </c>
      <c r="O485" s="29">
        <f ca="1">'Census Tract'!AE479</f>
        <v>0</v>
      </c>
      <c r="P485" s="29">
        <f ca="1">'Census Tract'!AF479</f>
        <v>0</v>
      </c>
      <c r="Q485" s="105">
        <f ca="1">'Census Tract'!AG479</f>
        <v>0</v>
      </c>
    </row>
    <row r="486" spans="1:17" ht="15.75" x14ac:dyDescent="0.25">
      <c r="A486" s="80" t="s">
        <v>268</v>
      </c>
      <c r="B486" s="4" t="str">
        <f>'Census Tract'!A480</f>
        <v>Marion</v>
      </c>
      <c r="C486" s="4" t="str">
        <f>'Census Tract'!B480</f>
        <v>Detroit</v>
      </c>
      <c r="D486" s="4">
        <f>'Census Tract'!C480</f>
        <v>41047010600</v>
      </c>
      <c r="E486" s="171">
        <f>'Census Tract'!D480</f>
        <v>0</v>
      </c>
      <c r="F486" s="29">
        <f ca="1">'Census Tract'!V480</f>
        <v>0</v>
      </c>
      <c r="G486" s="29">
        <f ca="1">'Census Tract'!W480</f>
        <v>0</v>
      </c>
      <c r="H486" s="29">
        <f ca="1">'Census Tract'!X480</f>
        <v>0</v>
      </c>
      <c r="I486" s="105">
        <f ca="1">'Census Tract'!Y480</f>
        <v>0</v>
      </c>
      <c r="J486" s="29">
        <f ca="1">'Census Tract'!Z480</f>
        <v>0</v>
      </c>
      <c r="K486" s="29">
        <f ca="1">'Census Tract'!AA480</f>
        <v>0</v>
      </c>
      <c r="L486" s="29">
        <f ca="1">'Census Tract'!AB480</f>
        <v>0</v>
      </c>
      <c r="M486" s="105">
        <f ca="1">'Census Tract'!AC480</f>
        <v>0</v>
      </c>
      <c r="N486" s="29">
        <f ca="1">'Census Tract'!AD480</f>
        <v>0</v>
      </c>
      <c r="O486" s="29">
        <f ca="1">'Census Tract'!AE480</f>
        <v>0</v>
      </c>
      <c r="P486" s="29">
        <f ca="1">'Census Tract'!AF480</f>
        <v>0</v>
      </c>
      <c r="Q486" s="105">
        <f ca="1">'Census Tract'!AG480</f>
        <v>0</v>
      </c>
    </row>
    <row r="487" spans="1:17" ht="15.75" x14ac:dyDescent="0.25">
      <c r="A487" s="80" t="s">
        <v>268</v>
      </c>
      <c r="B487" s="4" t="str">
        <f>'Census Tract'!A481</f>
        <v>Marion</v>
      </c>
      <c r="C487" s="4" t="str">
        <f>'Census Tract'!B481</f>
        <v>Jefferson</v>
      </c>
      <c r="D487" s="4">
        <f>'Census Tract'!C481</f>
        <v>41047010802</v>
      </c>
      <c r="E487" s="171">
        <f>'Census Tract'!D481</f>
        <v>0</v>
      </c>
      <c r="F487" s="29">
        <f ca="1">'Census Tract'!V481</f>
        <v>0</v>
      </c>
      <c r="G487" s="29">
        <f ca="1">'Census Tract'!W481</f>
        <v>0</v>
      </c>
      <c r="H487" s="29">
        <f ca="1">'Census Tract'!X481</f>
        <v>0</v>
      </c>
      <c r="I487" s="105">
        <f ca="1">'Census Tract'!Y481</f>
        <v>0</v>
      </c>
      <c r="J487" s="29">
        <f ca="1">'Census Tract'!Z481</f>
        <v>0</v>
      </c>
      <c r="K487" s="29">
        <f ca="1">'Census Tract'!AA481</f>
        <v>0</v>
      </c>
      <c r="L487" s="29">
        <f ca="1">'Census Tract'!AB481</f>
        <v>0</v>
      </c>
      <c r="M487" s="105">
        <f ca="1">'Census Tract'!AC481</f>
        <v>0</v>
      </c>
      <c r="N487" s="29">
        <f ca="1">'Census Tract'!AD481</f>
        <v>0</v>
      </c>
      <c r="O487" s="29">
        <f ca="1">'Census Tract'!AE481</f>
        <v>0</v>
      </c>
      <c r="P487" s="29">
        <f ca="1">'Census Tract'!AF481</f>
        <v>0</v>
      </c>
      <c r="Q487" s="105">
        <f ca="1">'Census Tract'!AG481</f>
        <v>0</v>
      </c>
    </row>
    <row r="488" spans="1:17" ht="15.75" x14ac:dyDescent="0.25">
      <c r="A488" s="80" t="s">
        <v>268</v>
      </c>
      <c r="B488" s="4" t="str">
        <f>'Census Tract'!A482</f>
        <v>Marion</v>
      </c>
      <c r="C488" s="4" t="str">
        <f>'Census Tract'!B482</f>
        <v>Salem</v>
      </c>
      <c r="D488" s="4">
        <f>'Census Tract'!C482</f>
        <v>41047000501</v>
      </c>
      <c r="E488" s="171">
        <f>'Census Tract'!D482</f>
        <v>1</v>
      </c>
      <c r="F488" s="29">
        <f ca="1">'Census Tract'!V482</f>
        <v>0</v>
      </c>
      <c r="G488" s="29">
        <f ca="1">'Census Tract'!W482</f>
        <v>0</v>
      </c>
      <c r="H488" s="29">
        <f ca="1">'Census Tract'!X482</f>
        <v>0</v>
      </c>
      <c r="I488" s="105">
        <f ca="1">'Census Tract'!Y482</f>
        <v>0</v>
      </c>
      <c r="J488" s="29">
        <f ca="1">'Census Tract'!Z482</f>
        <v>0</v>
      </c>
      <c r="K488" s="29">
        <f ca="1">'Census Tract'!AA482</f>
        <v>0</v>
      </c>
      <c r="L488" s="29">
        <f ca="1">'Census Tract'!AB482</f>
        <v>0</v>
      </c>
      <c r="M488" s="105">
        <f ca="1">'Census Tract'!AC482</f>
        <v>0</v>
      </c>
      <c r="N488" s="29">
        <f ca="1">'Census Tract'!AD482</f>
        <v>0</v>
      </c>
      <c r="O488" s="29">
        <f ca="1">'Census Tract'!AE482</f>
        <v>0</v>
      </c>
      <c r="P488" s="29">
        <f ca="1">'Census Tract'!AF482</f>
        <v>0</v>
      </c>
      <c r="Q488" s="105">
        <f ca="1">'Census Tract'!AG482</f>
        <v>0</v>
      </c>
    </row>
    <row r="489" spans="1:17" ht="15.75" x14ac:dyDescent="0.25">
      <c r="A489" s="80" t="s">
        <v>268</v>
      </c>
      <c r="B489" s="4" t="str">
        <f>'Census Tract'!A483</f>
        <v>Morrow</v>
      </c>
      <c r="C489" s="4" t="str">
        <f>'Census Tract'!B483</f>
        <v>Boardman</v>
      </c>
      <c r="D489" s="4">
        <f>'Census Tract'!C483</f>
        <v>41049970100</v>
      </c>
      <c r="E489" s="171">
        <f>'Census Tract'!D483</f>
        <v>0</v>
      </c>
      <c r="F489" s="29">
        <f ca="1">'Census Tract'!V483</f>
        <v>0</v>
      </c>
      <c r="G489" s="29">
        <f ca="1">'Census Tract'!W483</f>
        <v>0</v>
      </c>
      <c r="H489" s="29">
        <f ca="1">'Census Tract'!X483</f>
        <v>0</v>
      </c>
      <c r="I489" s="105">
        <f ca="1">'Census Tract'!Y483</f>
        <v>0</v>
      </c>
      <c r="J489" s="29">
        <f ca="1">'Census Tract'!Z483</f>
        <v>0</v>
      </c>
      <c r="K489" s="29">
        <f ca="1">'Census Tract'!AA483</f>
        <v>0</v>
      </c>
      <c r="L489" s="29">
        <f ca="1">'Census Tract'!AB483</f>
        <v>0</v>
      </c>
      <c r="M489" s="105">
        <f ca="1">'Census Tract'!AC483</f>
        <v>0</v>
      </c>
      <c r="N489" s="29">
        <f ca="1">'Census Tract'!AD483</f>
        <v>0</v>
      </c>
      <c r="O489" s="29">
        <f ca="1">'Census Tract'!AE483</f>
        <v>0</v>
      </c>
      <c r="P489" s="29">
        <f ca="1">'Census Tract'!AF483</f>
        <v>0</v>
      </c>
      <c r="Q489" s="105">
        <f ca="1">'Census Tract'!AG483</f>
        <v>0</v>
      </c>
    </row>
    <row r="490" spans="1:17" ht="15.75" x14ac:dyDescent="0.25">
      <c r="A490" s="80" t="s">
        <v>268</v>
      </c>
      <c r="B490" s="4" t="str">
        <f>'Census Tract'!A484</f>
        <v>Morrow</v>
      </c>
      <c r="C490" s="4" t="str">
        <f>'Census Tract'!B484</f>
        <v>Heppner</v>
      </c>
      <c r="D490" s="4">
        <f>'Census Tract'!C484</f>
        <v>41049970200</v>
      </c>
      <c r="E490" s="171">
        <f>'Census Tract'!D484</f>
        <v>0</v>
      </c>
      <c r="F490" s="29">
        <f ca="1">'Census Tract'!V484</f>
        <v>0</v>
      </c>
      <c r="G490" s="29">
        <f ca="1">'Census Tract'!W484</f>
        <v>0</v>
      </c>
      <c r="H490" s="29">
        <f ca="1">'Census Tract'!X484</f>
        <v>0</v>
      </c>
      <c r="I490" s="105">
        <f ca="1">'Census Tract'!Y484</f>
        <v>0</v>
      </c>
      <c r="J490" s="29">
        <f ca="1">'Census Tract'!Z484</f>
        <v>0</v>
      </c>
      <c r="K490" s="29">
        <f ca="1">'Census Tract'!AA484</f>
        <v>0</v>
      </c>
      <c r="L490" s="29">
        <f ca="1">'Census Tract'!AB484</f>
        <v>0</v>
      </c>
      <c r="M490" s="105">
        <f ca="1">'Census Tract'!AC484</f>
        <v>0</v>
      </c>
      <c r="N490" s="29">
        <f ca="1">'Census Tract'!AD484</f>
        <v>0</v>
      </c>
      <c r="O490" s="29">
        <f ca="1">'Census Tract'!AE484</f>
        <v>0</v>
      </c>
      <c r="P490" s="29">
        <f ca="1">'Census Tract'!AF484</f>
        <v>0</v>
      </c>
      <c r="Q490" s="105">
        <f ca="1">'Census Tract'!AG484</f>
        <v>0</v>
      </c>
    </row>
    <row r="491" spans="1:17" ht="15.75" x14ac:dyDescent="0.25">
      <c r="A491" s="80" t="s">
        <v>268</v>
      </c>
      <c r="B491" s="4" t="str">
        <f>'Census Tract'!A485</f>
        <v>Multnomah</v>
      </c>
      <c r="C491" s="4" t="str">
        <f>'Census Tract'!B485</f>
        <v>Portland</v>
      </c>
      <c r="D491" s="4">
        <f>'Census Tract'!C485</f>
        <v>41051009302</v>
      </c>
      <c r="E491" s="171">
        <f>'Census Tract'!D485</f>
        <v>1</v>
      </c>
      <c r="F491" s="29">
        <f ca="1">'Census Tract'!V485</f>
        <v>0</v>
      </c>
      <c r="G491" s="29">
        <f ca="1">'Census Tract'!W485</f>
        <v>0</v>
      </c>
      <c r="H491" s="29">
        <f ca="1">'Census Tract'!X485</f>
        <v>0</v>
      </c>
      <c r="I491" s="105">
        <f ca="1">'Census Tract'!Y485</f>
        <v>0</v>
      </c>
      <c r="J491" s="29">
        <f ca="1">'Census Tract'!Z485</f>
        <v>0</v>
      </c>
      <c r="K491" s="29">
        <f ca="1">'Census Tract'!AA485</f>
        <v>0</v>
      </c>
      <c r="L491" s="29">
        <f ca="1">'Census Tract'!AB485</f>
        <v>0</v>
      </c>
      <c r="M491" s="105">
        <f ca="1">'Census Tract'!AC485</f>
        <v>0</v>
      </c>
      <c r="N491" s="29">
        <f ca="1">'Census Tract'!AD485</f>
        <v>0</v>
      </c>
      <c r="O491" s="29">
        <f ca="1">'Census Tract'!AE485</f>
        <v>0</v>
      </c>
      <c r="P491" s="29">
        <f ca="1">'Census Tract'!AF485</f>
        <v>0</v>
      </c>
      <c r="Q491" s="105">
        <f ca="1">'Census Tract'!AG485</f>
        <v>0</v>
      </c>
    </row>
    <row r="492" spans="1:17" ht="15.75" x14ac:dyDescent="0.25">
      <c r="A492" s="80" t="s">
        <v>268</v>
      </c>
      <c r="B492" s="4" t="str">
        <f>'Census Tract'!A486</f>
        <v>Multnomah</v>
      </c>
      <c r="C492" s="4" t="str">
        <f>'Census Tract'!B486</f>
        <v>Portland</v>
      </c>
      <c r="D492" s="4">
        <f>'Census Tract'!C486</f>
        <v>41051001801</v>
      </c>
      <c r="E492" s="171">
        <f>'Census Tract'!D486</f>
        <v>1</v>
      </c>
      <c r="F492" s="29">
        <f ca="1">'Census Tract'!V486</f>
        <v>0</v>
      </c>
      <c r="G492" s="29">
        <f ca="1">'Census Tract'!W486</f>
        <v>0</v>
      </c>
      <c r="H492" s="29">
        <f ca="1">'Census Tract'!X486</f>
        <v>0</v>
      </c>
      <c r="I492" s="105">
        <f ca="1">'Census Tract'!Y486</f>
        <v>0</v>
      </c>
      <c r="J492" s="29">
        <f ca="1">'Census Tract'!Z486</f>
        <v>0</v>
      </c>
      <c r="K492" s="29">
        <f ca="1">'Census Tract'!AA486</f>
        <v>0</v>
      </c>
      <c r="L492" s="29">
        <f ca="1">'Census Tract'!AB486</f>
        <v>0</v>
      </c>
      <c r="M492" s="105">
        <f ca="1">'Census Tract'!AC486</f>
        <v>0</v>
      </c>
      <c r="N492" s="29">
        <f ca="1">'Census Tract'!AD486</f>
        <v>0</v>
      </c>
      <c r="O492" s="29">
        <f ca="1">'Census Tract'!AE486</f>
        <v>0</v>
      </c>
      <c r="P492" s="29">
        <f ca="1">'Census Tract'!AF486</f>
        <v>0</v>
      </c>
      <c r="Q492" s="105">
        <f ca="1">'Census Tract'!AG486</f>
        <v>0</v>
      </c>
    </row>
    <row r="493" spans="1:17" ht="15.75" x14ac:dyDescent="0.25">
      <c r="A493" s="80" t="s">
        <v>268</v>
      </c>
      <c r="B493" s="4" t="str">
        <f>'Census Tract'!A487</f>
        <v>Multnomah</v>
      </c>
      <c r="C493" s="4" t="str">
        <f>'Census Tract'!B487</f>
        <v>Portland</v>
      </c>
      <c r="D493" s="4">
        <f>'Census Tract'!C487</f>
        <v>41051006001</v>
      </c>
      <c r="E493" s="171">
        <f>'Census Tract'!D487</f>
        <v>1</v>
      </c>
      <c r="F493" s="29">
        <f ca="1">'Census Tract'!V487</f>
        <v>0</v>
      </c>
      <c r="G493" s="29">
        <f ca="1">'Census Tract'!W487</f>
        <v>0</v>
      </c>
      <c r="H493" s="29">
        <f ca="1">'Census Tract'!X487</f>
        <v>0</v>
      </c>
      <c r="I493" s="105">
        <f ca="1">'Census Tract'!Y487</f>
        <v>0</v>
      </c>
      <c r="J493" s="29">
        <f ca="1">'Census Tract'!Z487</f>
        <v>0</v>
      </c>
      <c r="K493" s="29">
        <f ca="1">'Census Tract'!AA487</f>
        <v>0</v>
      </c>
      <c r="L493" s="29">
        <f ca="1">'Census Tract'!AB487</f>
        <v>0</v>
      </c>
      <c r="M493" s="105">
        <f ca="1">'Census Tract'!AC487</f>
        <v>0</v>
      </c>
      <c r="N493" s="29">
        <f ca="1">'Census Tract'!AD487</f>
        <v>0</v>
      </c>
      <c r="O493" s="29">
        <f ca="1">'Census Tract'!AE487</f>
        <v>0</v>
      </c>
      <c r="P493" s="29">
        <f ca="1">'Census Tract'!AF487</f>
        <v>0</v>
      </c>
      <c r="Q493" s="105">
        <f ca="1">'Census Tract'!AG487</f>
        <v>0</v>
      </c>
    </row>
    <row r="494" spans="1:17" ht="15.75" x14ac:dyDescent="0.25">
      <c r="A494" s="80" t="s">
        <v>268</v>
      </c>
      <c r="B494" s="4" t="str">
        <f>'Census Tract'!A488</f>
        <v>Multnomah</v>
      </c>
      <c r="C494" s="4" t="str">
        <f>'Census Tract'!B488</f>
        <v>Portland</v>
      </c>
      <c r="D494" s="4">
        <f>'Census Tract'!C488</f>
        <v>41051003603</v>
      </c>
      <c r="E494" s="171">
        <f>'Census Tract'!D488</f>
        <v>1</v>
      </c>
      <c r="F494" s="29">
        <f ca="1">'Census Tract'!V488</f>
        <v>0</v>
      </c>
      <c r="G494" s="29">
        <f ca="1">'Census Tract'!W488</f>
        <v>0</v>
      </c>
      <c r="H494" s="29">
        <f ca="1">'Census Tract'!X488</f>
        <v>0</v>
      </c>
      <c r="I494" s="105">
        <f ca="1">'Census Tract'!Y488</f>
        <v>0</v>
      </c>
      <c r="J494" s="29">
        <f ca="1">'Census Tract'!Z488</f>
        <v>0</v>
      </c>
      <c r="K494" s="29">
        <f ca="1">'Census Tract'!AA488</f>
        <v>0</v>
      </c>
      <c r="L494" s="29">
        <f ca="1">'Census Tract'!AB488</f>
        <v>0</v>
      </c>
      <c r="M494" s="105">
        <f ca="1">'Census Tract'!AC488</f>
        <v>0</v>
      </c>
      <c r="N494" s="29">
        <f ca="1">'Census Tract'!AD488</f>
        <v>0</v>
      </c>
      <c r="O494" s="29">
        <f ca="1">'Census Tract'!AE488</f>
        <v>0</v>
      </c>
      <c r="P494" s="29">
        <f ca="1">'Census Tract'!AF488</f>
        <v>0</v>
      </c>
      <c r="Q494" s="105">
        <f ca="1">'Census Tract'!AG488</f>
        <v>0</v>
      </c>
    </row>
    <row r="495" spans="1:17" ht="15.75" x14ac:dyDescent="0.25">
      <c r="A495" s="80" t="s">
        <v>268</v>
      </c>
      <c r="B495" s="4" t="str">
        <f>'Census Tract'!A489</f>
        <v>Multnomah</v>
      </c>
      <c r="C495" s="4" t="str">
        <f>'Census Tract'!B489</f>
        <v>Portland</v>
      </c>
      <c r="D495" s="4">
        <f>'Census Tract'!C489</f>
        <v>41051000502</v>
      </c>
      <c r="E495" s="171">
        <f>'Census Tract'!D489</f>
        <v>1</v>
      </c>
      <c r="F495" s="29">
        <f ca="1">'Census Tract'!V489</f>
        <v>0</v>
      </c>
      <c r="G495" s="29">
        <f ca="1">'Census Tract'!W489</f>
        <v>0</v>
      </c>
      <c r="H495" s="29">
        <f ca="1">'Census Tract'!X489</f>
        <v>0</v>
      </c>
      <c r="I495" s="105">
        <f ca="1">'Census Tract'!Y489</f>
        <v>0</v>
      </c>
      <c r="J495" s="29">
        <f ca="1">'Census Tract'!Z489</f>
        <v>0</v>
      </c>
      <c r="K495" s="29">
        <f ca="1">'Census Tract'!AA489</f>
        <v>0</v>
      </c>
      <c r="L495" s="29">
        <f ca="1">'Census Tract'!AB489</f>
        <v>0</v>
      </c>
      <c r="M495" s="105">
        <f ca="1">'Census Tract'!AC489</f>
        <v>0</v>
      </c>
      <c r="N495" s="29">
        <f ca="1">'Census Tract'!AD489</f>
        <v>0</v>
      </c>
      <c r="O495" s="29">
        <f ca="1">'Census Tract'!AE489</f>
        <v>0</v>
      </c>
      <c r="P495" s="29">
        <f ca="1">'Census Tract'!AF489</f>
        <v>0</v>
      </c>
      <c r="Q495" s="105">
        <f ca="1">'Census Tract'!AG489</f>
        <v>0</v>
      </c>
    </row>
    <row r="496" spans="1:17" ht="15.75" x14ac:dyDescent="0.25">
      <c r="A496" s="80" t="s">
        <v>268</v>
      </c>
      <c r="B496" s="4" t="str">
        <f>'Census Tract'!A490</f>
        <v>Multnomah</v>
      </c>
      <c r="C496" s="4" t="str">
        <f>'Census Tract'!B490</f>
        <v>Portland</v>
      </c>
      <c r="D496" s="4">
        <f>'Census Tract'!C490</f>
        <v>41051003100</v>
      </c>
      <c r="E496" s="171">
        <f>'Census Tract'!D490</f>
        <v>1</v>
      </c>
      <c r="F496" s="29">
        <f ca="1">'Census Tract'!V490</f>
        <v>0</v>
      </c>
      <c r="G496" s="29">
        <f ca="1">'Census Tract'!W490</f>
        <v>0</v>
      </c>
      <c r="H496" s="29">
        <f ca="1">'Census Tract'!X490</f>
        <v>0</v>
      </c>
      <c r="I496" s="105">
        <f ca="1">'Census Tract'!Y490</f>
        <v>0</v>
      </c>
      <c r="J496" s="29">
        <f ca="1">'Census Tract'!Z490</f>
        <v>0</v>
      </c>
      <c r="K496" s="29">
        <f ca="1">'Census Tract'!AA490</f>
        <v>0</v>
      </c>
      <c r="L496" s="29">
        <f ca="1">'Census Tract'!AB490</f>
        <v>0</v>
      </c>
      <c r="M496" s="105">
        <f ca="1">'Census Tract'!AC490</f>
        <v>0</v>
      </c>
      <c r="N496" s="29">
        <f ca="1">'Census Tract'!AD490</f>
        <v>0</v>
      </c>
      <c r="O496" s="29">
        <f ca="1">'Census Tract'!AE490</f>
        <v>0</v>
      </c>
      <c r="P496" s="29">
        <f ca="1">'Census Tract'!AF490</f>
        <v>0</v>
      </c>
      <c r="Q496" s="105">
        <f ca="1">'Census Tract'!AG490</f>
        <v>0</v>
      </c>
    </row>
    <row r="497" spans="1:17" ht="15.75" x14ac:dyDescent="0.25">
      <c r="A497" s="80" t="s">
        <v>268</v>
      </c>
      <c r="B497" s="4" t="str">
        <f>'Census Tract'!A491</f>
        <v>Multnomah</v>
      </c>
      <c r="C497" s="4" t="str">
        <f>'Census Tract'!B491</f>
        <v>Portland</v>
      </c>
      <c r="D497" s="4">
        <f>'Census Tract'!C491</f>
        <v>41051007600</v>
      </c>
      <c r="E497" s="171">
        <f>'Census Tract'!D491</f>
        <v>1</v>
      </c>
      <c r="F497" s="29">
        <f ca="1">'Census Tract'!V491</f>
        <v>7.8623716870066862E-2</v>
      </c>
      <c r="G497" s="29">
        <f ca="1">'Census Tract'!W491</f>
        <v>0.3907260917328288</v>
      </c>
      <c r="H497" s="29">
        <f ca="1">'Census Tract'!X491</f>
        <v>1.7978809025480293</v>
      </c>
      <c r="I497" s="105">
        <f ca="1">'Census Tract'!Y491</f>
        <v>3.9048714769995243</v>
      </c>
      <c r="J497" s="29">
        <f ca="1">'Census Tract'!Z491</f>
        <v>0.12265152601502183</v>
      </c>
      <c r="K497" s="29">
        <f ca="1">'Census Tract'!AA491</f>
        <v>0.58364779053883309</v>
      </c>
      <c r="L497" s="29">
        <f ca="1">'Census Tract'!AB491</f>
        <v>2.6618952619390619</v>
      </c>
      <c r="M497" s="105">
        <f ca="1">'Census Tract'!AC491</f>
        <v>5.7736976282411767</v>
      </c>
      <c r="N497" s="29">
        <f ca="1">'Census Tract'!AD491</f>
        <v>5.1063924024962626E-2</v>
      </c>
      <c r="O497" s="29">
        <f ca="1">'Census Tract'!AE491</f>
        <v>0.24256054892768664</v>
      </c>
      <c r="P497" s="29">
        <f ca="1">'Census Tract'!AF491</f>
        <v>1.0642868848040807</v>
      </c>
      <c r="Q497" s="105">
        <f ca="1">'Census Tract'!AG491</f>
        <v>2.286411179203526</v>
      </c>
    </row>
    <row r="498" spans="1:17" ht="15.75" x14ac:dyDescent="0.25">
      <c r="A498" s="80" t="s">
        <v>268</v>
      </c>
      <c r="B498" s="4" t="str">
        <f>'Census Tract'!A492</f>
        <v>Multnomah</v>
      </c>
      <c r="C498" s="4" t="str">
        <f>'Census Tract'!B492</f>
        <v>Portland</v>
      </c>
      <c r="D498" s="4">
        <f>'Census Tract'!C492</f>
        <v>41051002000</v>
      </c>
      <c r="E498" s="171">
        <f>'Census Tract'!D492</f>
        <v>1</v>
      </c>
      <c r="F498" s="29">
        <f ca="1">'Census Tract'!V492</f>
        <v>0</v>
      </c>
      <c r="G498" s="29">
        <f ca="1">'Census Tract'!W492</f>
        <v>0</v>
      </c>
      <c r="H498" s="29">
        <f ca="1">'Census Tract'!X492</f>
        <v>0</v>
      </c>
      <c r="I498" s="105">
        <f ca="1">'Census Tract'!Y492</f>
        <v>0</v>
      </c>
      <c r="J498" s="29">
        <f ca="1">'Census Tract'!Z492</f>
        <v>0</v>
      </c>
      <c r="K498" s="29">
        <f ca="1">'Census Tract'!AA492</f>
        <v>0</v>
      </c>
      <c r="L498" s="29">
        <f ca="1">'Census Tract'!AB492</f>
        <v>0</v>
      </c>
      <c r="M498" s="105">
        <f ca="1">'Census Tract'!AC492</f>
        <v>0</v>
      </c>
      <c r="N498" s="29">
        <f ca="1">'Census Tract'!AD492</f>
        <v>0</v>
      </c>
      <c r="O498" s="29">
        <f ca="1">'Census Tract'!AE492</f>
        <v>0</v>
      </c>
      <c r="P498" s="29">
        <f ca="1">'Census Tract'!AF492</f>
        <v>0</v>
      </c>
      <c r="Q498" s="105">
        <f ca="1">'Census Tract'!AG492</f>
        <v>0</v>
      </c>
    </row>
    <row r="499" spans="1:17" ht="15.75" x14ac:dyDescent="0.25">
      <c r="A499" s="80" t="s">
        <v>268</v>
      </c>
      <c r="B499" s="4" t="str">
        <f>'Census Tract'!A493</f>
        <v>Multnomah</v>
      </c>
      <c r="C499" s="4" t="str">
        <f>'Census Tract'!B493</f>
        <v>Portland</v>
      </c>
      <c r="D499" s="4">
        <f>'Census Tract'!C493</f>
        <v>41051003401</v>
      </c>
      <c r="E499" s="171">
        <f>'Census Tract'!D493</f>
        <v>1</v>
      </c>
      <c r="F499" s="29">
        <f ca="1">'Census Tract'!V493</f>
        <v>0</v>
      </c>
      <c r="G499" s="29">
        <f ca="1">'Census Tract'!W493</f>
        <v>0</v>
      </c>
      <c r="H499" s="29">
        <f ca="1">'Census Tract'!X493</f>
        <v>0</v>
      </c>
      <c r="I499" s="105">
        <f ca="1">'Census Tract'!Y493</f>
        <v>0</v>
      </c>
      <c r="J499" s="29">
        <f ca="1">'Census Tract'!Z493</f>
        <v>0</v>
      </c>
      <c r="K499" s="29">
        <f ca="1">'Census Tract'!AA493</f>
        <v>0</v>
      </c>
      <c r="L499" s="29">
        <f ca="1">'Census Tract'!AB493</f>
        <v>0</v>
      </c>
      <c r="M499" s="105">
        <f ca="1">'Census Tract'!AC493</f>
        <v>0</v>
      </c>
      <c r="N499" s="29">
        <f ca="1">'Census Tract'!AD493</f>
        <v>0</v>
      </c>
      <c r="O499" s="29">
        <f ca="1">'Census Tract'!AE493</f>
        <v>0</v>
      </c>
      <c r="P499" s="29">
        <f ca="1">'Census Tract'!AF493</f>
        <v>0</v>
      </c>
      <c r="Q499" s="105">
        <f ca="1">'Census Tract'!AG493</f>
        <v>0</v>
      </c>
    </row>
    <row r="500" spans="1:17" ht="15.75" x14ac:dyDescent="0.25">
      <c r="A500" s="80" t="s">
        <v>268</v>
      </c>
      <c r="B500" s="4" t="str">
        <f>'Census Tract'!A494</f>
        <v>Multnomah</v>
      </c>
      <c r="C500" s="4" t="str">
        <f>'Census Tract'!B494</f>
        <v>Portland</v>
      </c>
      <c r="D500" s="4">
        <f>'Census Tract'!C494</f>
        <v>41051008302</v>
      </c>
      <c r="E500" s="171">
        <f>'Census Tract'!D494</f>
        <v>1</v>
      </c>
      <c r="F500" s="29">
        <f ca="1">'Census Tract'!V494</f>
        <v>0.24163021267393159</v>
      </c>
      <c r="G500" s="29">
        <f ca="1">'Census Tract'!W494</f>
        <v>1.2007983392426107</v>
      </c>
      <c r="H500" s="29">
        <f ca="1">'Census Tract'!X494</f>
        <v>5.5253346208880529</v>
      </c>
      <c r="I500" s="105">
        <f ca="1">'Census Tract'!Y494</f>
        <v>12.000640048740578</v>
      </c>
      <c r="J500" s="29">
        <f ca="1">'Census Tract'!Z494</f>
        <v>0.15209739092472696</v>
      </c>
      <c r="K500" s="29">
        <f ca="1">'Census Tract'!AA494</f>
        <v>0.72376846048426469</v>
      </c>
      <c r="L500" s="29">
        <f ca="1">'Census Tract'!AB494</f>
        <v>3.3009562735178495</v>
      </c>
      <c r="M500" s="105">
        <f ca="1">'Census Tract'!AC494</f>
        <v>7.1598321992032368</v>
      </c>
      <c r="N500" s="29">
        <f ca="1">'Census Tract'!AD494</f>
        <v>6.3323220402688452E-2</v>
      </c>
      <c r="O500" s="29">
        <f ca="1">'Census Tract'!AE494</f>
        <v>0.30079386561119703</v>
      </c>
      <c r="P500" s="29">
        <f ca="1">'Census Tract'!AF494</f>
        <v>1.3197981601491069</v>
      </c>
      <c r="Q500" s="105">
        <f ca="1">'Census Tract'!AG494</f>
        <v>2.8353269318099859</v>
      </c>
    </row>
    <row r="501" spans="1:17" ht="15.75" x14ac:dyDescent="0.25">
      <c r="A501" s="80" t="s">
        <v>268</v>
      </c>
      <c r="B501" s="4" t="str">
        <f>'Census Tract'!A495</f>
        <v>Multnomah</v>
      </c>
      <c r="C501" s="4" t="str">
        <f>'Census Tract'!B495</f>
        <v>Portland</v>
      </c>
      <c r="D501" s="4">
        <f>'Census Tract'!C495</f>
        <v>41051008002</v>
      </c>
      <c r="E501" s="171">
        <f>'Census Tract'!D495</f>
        <v>1</v>
      </c>
      <c r="F501" s="29">
        <f ca="1">'Census Tract'!V495</f>
        <v>0</v>
      </c>
      <c r="G501" s="29">
        <f ca="1">'Census Tract'!W495</f>
        <v>0</v>
      </c>
      <c r="H501" s="29">
        <f ca="1">'Census Tract'!X495</f>
        <v>0</v>
      </c>
      <c r="I501" s="105">
        <f ca="1">'Census Tract'!Y495</f>
        <v>0</v>
      </c>
      <c r="J501" s="29">
        <f ca="1">'Census Tract'!Z495</f>
        <v>0</v>
      </c>
      <c r="K501" s="29">
        <f ca="1">'Census Tract'!AA495</f>
        <v>0</v>
      </c>
      <c r="L501" s="29">
        <f ca="1">'Census Tract'!AB495</f>
        <v>0</v>
      </c>
      <c r="M501" s="105">
        <f ca="1">'Census Tract'!AC495</f>
        <v>0</v>
      </c>
      <c r="N501" s="29">
        <f ca="1">'Census Tract'!AD495</f>
        <v>0</v>
      </c>
      <c r="O501" s="29">
        <f ca="1">'Census Tract'!AE495</f>
        <v>0</v>
      </c>
      <c r="P501" s="29">
        <f ca="1">'Census Tract'!AF495</f>
        <v>0</v>
      </c>
      <c r="Q501" s="105">
        <f ca="1">'Census Tract'!AG495</f>
        <v>0</v>
      </c>
    </row>
    <row r="502" spans="1:17" ht="15.75" x14ac:dyDescent="0.25">
      <c r="A502" s="80" t="s">
        <v>268</v>
      </c>
      <c r="B502" s="4" t="str">
        <f>'Census Tract'!A496</f>
        <v>Multnomah</v>
      </c>
      <c r="C502" s="4" t="str">
        <f>'Census Tract'!B496</f>
        <v>Portland</v>
      </c>
      <c r="D502" s="4">
        <f>'Census Tract'!C496</f>
        <v>41051010600</v>
      </c>
      <c r="E502" s="171">
        <f>'Census Tract'!D496</f>
        <v>1</v>
      </c>
      <c r="F502" s="29">
        <f ca="1">'Census Tract'!V496</f>
        <v>6.8013271002649454</v>
      </c>
      <c r="G502" s="29">
        <f ca="1">'Census Tract'!W496</f>
        <v>33.799673460805622</v>
      </c>
      <c r="H502" s="29">
        <f ca="1">'Census Tract'!X496</f>
        <v>155.52528667344222</v>
      </c>
      <c r="I502" s="105">
        <f ca="1">'Census Tract'!Y496</f>
        <v>337.7900366050942</v>
      </c>
      <c r="J502" s="29">
        <f ca="1">'Census Tract'!Z496</f>
        <v>4.1556664187083842E-2</v>
      </c>
      <c r="K502" s="29">
        <f ca="1">'Census Tract'!AA496</f>
        <v>0.19775094548750394</v>
      </c>
      <c r="L502" s="29">
        <f ca="1">'Census Tract'!AB496</f>
        <v>0.90190062117974001</v>
      </c>
      <c r="M502" s="105">
        <f ca="1">'Census Tract'!AC496</f>
        <v>1.9562383057932351</v>
      </c>
      <c r="N502" s="29">
        <f ca="1">'Census Tract'!AD496</f>
        <v>1.7301426339532355E-2</v>
      </c>
      <c r="O502" s="29">
        <f ca="1">'Census Tract'!AE496</f>
        <v>8.2184116287212339E-2</v>
      </c>
      <c r="P502" s="29">
        <f ca="1">'Census Tract'!AF496</f>
        <v>0.36060059020467383</v>
      </c>
      <c r="Q502" s="105">
        <f ca="1">'Census Tract'!AG496</f>
        <v>0.7746794895655702</v>
      </c>
    </row>
    <row r="503" spans="1:17" ht="15.75" x14ac:dyDescent="0.25">
      <c r="A503" s="80" t="s">
        <v>268</v>
      </c>
      <c r="B503" s="4" t="str">
        <f>'Census Tract'!A497</f>
        <v>Multnomah</v>
      </c>
      <c r="C503" s="4" t="str">
        <f>'Census Tract'!B497</f>
        <v>Portland</v>
      </c>
      <c r="D503" s="4">
        <f>'Census Tract'!C497</f>
        <v>41051004001</v>
      </c>
      <c r="E503" s="171">
        <f>'Census Tract'!D497</f>
        <v>1</v>
      </c>
      <c r="F503" s="29">
        <f ca="1">'Census Tract'!V497</f>
        <v>0</v>
      </c>
      <c r="G503" s="29">
        <f ca="1">'Census Tract'!W497</f>
        <v>0</v>
      </c>
      <c r="H503" s="29">
        <f ca="1">'Census Tract'!X497</f>
        <v>0</v>
      </c>
      <c r="I503" s="105">
        <f ca="1">'Census Tract'!Y497</f>
        <v>0</v>
      </c>
      <c r="J503" s="29">
        <f ca="1">'Census Tract'!Z497</f>
        <v>0</v>
      </c>
      <c r="K503" s="29">
        <f ca="1">'Census Tract'!AA497</f>
        <v>0</v>
      </c>
      <c r="L503" s="29">
        <f ca="1">'Census Tract'!AB497</f>
        <v>0</v>
      </c>
      <c r="M503" s="105">
        <f ca="1">'Census Tract'!AC497</f>
        <v>0</v>
      </c>
      <c r="N503" s="29">
        <f ca="1">'Census Tract'!AD497</f>
        <v>0</v>
      </c>
      <c r="O503" s="29">
        <f ca="1">'Census Tract'!AE497</f>
        <v>0</v>
      </c>
      <c r="P503" s="29">
        <f ca="1">'Census Tract'!AF497</f>
        <v>0</v>
      </c>
      <c r="Q503" s="105">
        <f ca="1">'Census Tract'!AG497</f>
        <v>0</v>
      </c>
    </row>
    <row r="504" spans="1:17" ht="15.75" x14ac:dyDescent="0.25">
      <c r="A504" s="80" t="s">
        <v>268</v>
      </c>
      <c r="B504" s="4" t="str">
        <f>'Census Tract'!A498</f>
        <v>Multnomah</v>
      </c>
      <c r="C504" s="4" t="str">
        <f>'Census Tract'!B498</f>
        <v>Portland</v>
      </c>
      <c r="D504" s="4">
        <f>'Census Tract'!C498</f>
        <v>41051004102</v>
      </c>
      <c r="E504" s="171">
        <f>'Census Tract'!D498</f>
        <v>1</v>
      </c>
      <c r="F504" s="29">
        <f ca="1">'Census Tract'!V498</f>
        <v>0</v>
      </c>
      <c r="G504" s="29">
        <f ca="1">'Census Tract'!W498</f>
        <v>0</v>
      </c>
      <c r="H504" s="29">
        <f ca="1">'Census Tract'!X498</f>
        <v>0</v>
      </c>
      <c r="I504" s="105">
        <f ca="1">'Census Tract'!Y498</f>
        <v>0</v>
      </c>
      <c r="J504" s="29">
        <f ca="1">'Census Tract'!Z498</f>
        <v>0</v>
      </c>
      <c r="K504" s="29">
        <f ca="1">'Census Tract'!AA498</f>
        <v>0</v>
      </c>
      <c r="L504" s="29">
        <f ca="1">'Census Tract'!AB498</f>
        <v>0</v>
      </c>
      <c r="M504" s="105">
        <f ca="1">'Census Tract'!AC498</f>
        <v>0</v>
      </c>
      <c r="N504" s="29">
        <f ca="1">'Census Tract'!AD498</f>
        <v>0</v>
      </c>
      <c r="O504" s="29">
        <f ca="1">'Census Tract'!AE498</f>
        <v>0</v>
      </c>
      <c r="P504" s="29">
        <f ca="1">'Census Tract'!AF498</f>
        <v>0</v>
      </c>
      <c r="Q504" s="105">
        <f ca="1">'Census Tract'!AG498</f>
        <v>0</v>
      </c>
    </row>
    <row r="505" spans="1:17" ht="15.75" x14ac:dyDescent="0.25">
      <c r="A505" s="80" t="s">
        <v>268</v>
      </c>
      <c r="B505" s="4" t="str">
        <f>'Census Tract'!A499</f>
        <v>Multnomah</v>
      </c>
      <c r="C505" s="4" t="str">
        <f>'Census Tract'!B499</f>
        <v>Portland</v>
      </c>
      <c r="D505" s="4">
        <f>'Census Tract'!C499</f>
        <v>41051002903</v>
      </c>
      <c r="E505" s="171">
        <f>'Census Tract'!D499</f>
        <v>1</v>
      </c>
      <c r="F505" s="29">
        <f ca="1">'Census Tract'!V499</f>
        <v>0</v>
      </c>
      <c r="G505" s="29">
        <f ca="1">'Census Tract'!W499</f>
        <v>0</v>
      </c>
      <c r="H505" s="29">
        <f ca="1">'Census Tract'!X499</f>
        <v>0</v>
      </c>
      <c r="I505" s="105">
        <f ca="1">'Census Tract'!Y499</f>
        <v>0</v>
      </c>
      <c r="J505" s="29">
        <f ca="1">'Census Tract'!Z499</f>
        <v>0</v>
      </c>
      <c r="K505" s="29">
        <f ca="1">'Census Tract'!AA499</f>
        <v>0</v>
      </c>
      <c r="L505" s="29">
        <f ca="1">'Census Tract'!AB499</f>
        <v>0</v>
      </c>
      <c r="M505" s="105">
        <f ca="1">'Census Tract'!AC499</f>
        <v>0</v>
      </c>
      <c r="N505" s="29">
        <f ca="1">'Census Tract'!AD499</f>
        <v>0</v>
      </c>
      <c r="O505" s="29">
        <f ca="1">'Census Tract'!AE499</f>
        <v>0</v>
      </c>
      <c r="P505" s="29">
        <f ca="1">'Census Tract'!AF499</f>
        <v>0</v>
      </c>
      <c r="Q505" s="105">
        <f ca="1">'Census Tract'!AG499</f>
        <v>0</v>
      </c>
    </row>
    <row r="506" spans="1:17" ht="15.75" x14ac:dyDescent="0.25">
      <c r="A506" s="80" t="s">
        <v>268</v>
      </c>
      <c r="B506" s="4" t="str">
        <f>'Census Tract'!A500</f>
        <v>Multnomah</v>
      </c>
      <c r="C506" s="4" t="str">
        <f>'Census Tract'!B500</f>
        <v>Portland</v>
      </c>
      <c r="D506" s="4">
        <f>'Census Tract'!C500</f>
        <v>41051007400</v>
      </c>
      <c r="E506" s="171">
        <f>'Census Tract'!D500</f>
        <v>1</v>
      </c>
      <c r="F506" s="29">
        <f ca="1">'Census Tract'!V500</f>
        <v>0</v>
      </c>
      <c r="G506" s="29">
        <f ca="1">'Census Tract'!W500</f>
        <v>0</v>
      </c>
      <c r="H506" s="29">
        <f ca="1">'Census Tract'!X500</f>
        <v>0</v>
      </c>
      <c r="I506" s="105">
        <f ca="1">'Census Tract'!Y500</f>
        <v>0</v>
      </c>
      <c r="J506" s="29">
        <f ca="1">'Census Tract'!Z500</f>
        <v>0</v>
      </c>
      <c r="K506" s="29">
        <f ca="1">'Census Tract'!AA500</f>
        <v>0</v>
      </c>
      <c r="L506" s="29">
        <f ca="1">'Census Tract'!AB500</f>
        <v>0</v>
      </c>
      <c r="M506" s="105">
        <f ca="1">'Census Tract'!AC500</f>
        <v>0</v>
      </c>
      <c r="N506" s="29">
        <f ca="1">'Census Tract'!AD500</f>
        <v>0</v>
      </c>
      <c r="O506" s="29">
        <f ca="1">'Census Tract'!AE500</f>
        <v>0</v>
      </c>
      <c r="P506" s="29">
        <f ca="1">'Census Tract'!AF500</f>
        <v>0</v>
      </c>
      <c r="Q506" s="105">
        <f ca="1">'Census Tract'!AG500</f>
        <v>0</v>
      </c>
    </row>
    <row r="507" spans="1:17" ht="15.75" x14ac:dyDescent="0.25">
      <c r="A507" s="80" t="s">
        <v>268</v>
      </c>
      <c r="B507" s="4" t="str">
        <f>'Census Tract'!A501</f>
        <v>Multnomah</v>
      </c>
      <c r="C507" s="4" t="str">
        <f>'Census Tract'!B501</f>
        <v>Portland</v>
      </c>
      <c r="D507" s="4">
        <f>'Census Tract'!C501</f>
        <v>41051002600</v>
      </c>
      <c r="E507" s="171">
        <f>'Census Tract'!D501</f>
        <v>1</v>
      </c>
      <c r="F507" s="29">
        <f ca="1">'Census Tract'!V501</f>
        <v>0</v>
      </c>
      <c r="G507" s="29">
        <f ca="1">'Census Tract'!W501</f>
        <v>0</v>
      </c>
      <c r="H507" s="29">
        <f ca="1">'Census Tract'!X501</f>
        <v>0</v>
      </c>
      <c r="I507" s="105">
        <f ca="1">'Census Tract'!Y501</f>
        <v>0</v>
      </c>
      <c r="J507" s="29">
        <f ca="1">'Census Tract'!Z501</f>
        <v>0</v>
      </c>
      <c r="K507" s="29">
        <f ca="1">'Census Tract'!AA501</f>
        <v>0</v>
      </c>
      <c r="L507" s="29">
        <f ca="1">'Census Tract'!AB501</f>
        <v>0</v>
      </c>
      <c r="M507" s="105">
        <f ca="1">'Census Tract'!AC501</f>
        <v>0</v>
      </c>
      <c r="N507" s="29">
        <f ca="1">'Census Tract'!AD501</f>
        <v>0</v>
      </c>
      <c r="O507" s="29">
        <f ca="1">'Census Tract'!AE501</f>
        <v>0</v>
      </c>
      <c r="P507" s="29">
        <f ca="1">'Census Tract'!AF501</f>
        <v>0</v>
      </c>
      <c r="Q507" s="105">
        <f ca="1">'Census Tract'!AG501</f>
        <v>0</v>
      </c>
    </row>
    <row r="508" spans="1:17" ht="15.75" x14ac:dyDescent="0.25">
      <c r="A508" s="80" t="s">
        <v>268</v>
      </c>
      <c r="B508" s="4" t="str">
        <f>'Census Tract'!A502</f>
        <v>Multnomah</v>
      </c>
      <c r="C508" s="4" t="str">
        <f>'Census Tract'!B502</f>
        <v>Portland</v>
      </c>
      <c r="D508" s="4">
        <f>'Census Tract'!C502</f>
        <v>41051009101</v>
      </c>
      <c r="E508" s="171">
        <f>'Census Tract'!D502</f>
        <v>1</v>
      </c>
      <c r="F508" s="29">
        <f ca="1">'Census Tract'!V502</f>
        <v>0.10015760110836547</v>
      </c>
      <c r="G508" s="29">
        <f ca="1">'Census Tract'!W502</f>
        <v>0.49774024424564201</v>
      </c>
      <c r="H508" s="29">
        <f ca="1">'Census Tract'!X502</f>
        <v>2.2902941433732877</v>
      </c>
      <c r="I508" s="105">
        <f ca="1">'Census Tract'!Y502</f>
        <v>4.9743585694261476</v>
      </c>
      <c r="J508" s="29">
        <f ca="1">'Census Tract'!Z502</f>
        <v>0.18706435550500178</v>
      </c>
      <c r="K508" s="29">
        <f ca="1">'Census Tract'!AA502</f>
        <v>0.8901617560444639</v>
      </c>
      <c r="L508" s="29">
        <f ca="1">'Census Tract'!AB502</f>
        <v>4.0598412247676592</v>
      </c>
      <c r="M508" s="105">
        <f ca="1">'Census Tract'!AC502</f>
        <v>8.805867002220694</v>
      </c>
      <c r="N508" s="29">
        <f ca="1">'Census Tract'!AD502</f>
        <v>7.7881134851237821E-2</v>
      </c>
      <c r="O508" s="29">
        <f ca="1">'Census Tract'!AE502</f>
        <v>0.36994592917286573</v>
      </c>
      <c r="P508" s="29">
        <f ca="1">'Census Tract'!AF502</f>
        <v>1.6232177996213251</v>
      </c>
      <c r="Q508" s="105">
        <f ca="1">'Census Tract'!AG502</f>
        <v>3.4871643880301573</v>
      </c>
    </row>
    <row r="509" spans="1:17" ht="15.75" x14ac:dyDescent="0.25">
      <c r="A509" s="80" t="s">
        <v>268</v>
      </c>
      <c r="B509" s="4" t="str">
        <f>'Census Tract'!A503</f>
        <v>Multnomah</v>
      </c>
      <c r="C509" s="4" t="str">
        <f>'Census Tract'!B503</f>
        <v>Portland</v>
      </c>
      <c r="D509" s="4">
        <f>'Census Tract'!C503</f>
        <v>41051008700</v>
      </c>
      <c r="E509" s="171">
        <f>'Census Tract'!D503</f>
        <v>1</v>
      </c>
      <c r="F509" s="29">
        <f ca="1">'Census Tract'!V503</f>
        <v>0</v>
      </c>
      <c r="G509" s="29">
        <f ca="1">'Census Tract'!W503</f>
        <v>0</v>
      </c>
      <c r="H509" s="29">
        <f ca="1">'Census Tract'!X503</f>
        <v>0</v>
      </c>
      <c r="I509" s="105">
        <f ca="1">'Census Tract'!Y503</f>
        <v>0</v>
      </c>
      <c r="J509" s="29">
        <f ca="1">'Census Tract'!Z503</f>
        <v>0</v>
      </c>
      <c r="K509" s="29">
        <f ca="1">'Census Tract'!AA503</f>
        <v>0</v>
      </c>
      <c r="L509" s="29">
        <f ca="1">'Census Tract'!AB503</f>
        <v>0</v>
      </c>
      <c r="M509" s="105">
        <f ca="1">'Census Tract'!AC503</f>
        <v>0</v>
      </c>
      <c r="N509" s="29">
        <f ca="1">'Census Tract'!AD503</f>
        <v>0</v>
      </c>
      <c r="O509" s="29">
        <f ca="1">'Census Tract'!AE503</f>
        <v>0</v>
      </c>
      <c r="P509" s="29">
        <f ca="1">'Census Tract'!AF503</f>
        <v>0</v>
      </c>
      <c r="Q509" s="105">
        <f ca="1">'Census Tract'!AG503</f>
        <v>0</v>
      </c>
    </row>
    <row r="510" spans="1:17" ht="15.75" x14ac:dyDescent="0.25">
      <c r="A510" s="80" t="s">
        <v>268</v>
      </c>
      <c r="B510" s="4" t="str">
        <f>'Census Tract'!A504</f>
        <v>Multnomah</v>
      </c>
      <c r="C510" s="4" t="str">
        <f>'Census Tract'!B504</f>
        <v>Portland</v>
      </c>
      <c r="D510" s="4">
        <f>'Census Tract'!C504</f>
        <v>41051005600</v>
      </c>
      <c r="E510" s="171">
        <f>'Census Tract'!D504</f>
        <v>1</v>
      </c>
      <c r="F510" s="29">
        <f ca="1">'Census Tract'!V504</f>
        <v>0.66742521438587055</v>
      </c>
      <c r="G510" s="29">
        <f ca="1">'Census Tract'!W504</f>
        <v>3.3168165525918969</v>
      </c>
      <c r="H510" s="29">
        <f ca="1">'Census Tract'!X504</f>
        <v>15.261947597903742</v>
      </c>
      <c r="I510" s="105">
        <f ca="1">'Census Tract'!Y504</f>
        <v>33.147881917013478</v>
      </c>
      <c r="J510" s="29">
        <f ca="1">'Census Tract'!Z504</f>
        <v>9.2730727800321433E-2</v>
      </c>
      <c r="K510" s="29">
        <f ca="1">'Census Tract'!AA504</f>
        <v>0.44126710978783024</v>
      </c>
      <c r="L510" s="29">
        <f ca="1">'Census Tract'!AB504</f>
        <v>2.0125268146896484</v>
      </c>
      <c r="M510" s="105">
        <f ca="1">'Census Tract'!AC504</f>
        <v>4.3652060480700463</v>
      </c>
      <c r="N510" s="29">
        <f ca="1">'Census Tract'!AD504</f>
        <v>3.8606897060499357E-2</v>
      </c>
      <c r="O510" s="29">
        <f ca="1">'Census Tract'!AE504</f>
        <v>0.18338798520089383</v>
      </c>
      <c r="P510" s="29">
        <f ca="1">'Census Tract'!AF504</f>
        <v>0.80465445985671513</v>
      </c>
      <c r="Q510" s="105">
        <f ca="1">'Census Tract'!AG504</f>
        <v>1.7286419467163148</v>
      </c>
    </row>
    <row r="511" spans="1:17" ht="15.75" x14ac:dyDescent="0.25">
      <c r="A511" s="80" t="s">
        <v>268</v>
      </c>
      <c r="B511" s="4" t="str">
        <f>'Census Tract'!A505</f>
        <v>Multnomah</v>
      </c>
      <c r="C511" s="4" t="str">
        <f>'Census Tract'!B505</f>
        <v>Portland</v>
      </c>
      <c r="D511" s="4">
        <f>'Census Tract'!C505</f>
        <v>41051001900</v>
      </c>
      <c r="E511" s="171">
        <f>'Census Tract'!D505</f>
        <v>1</v>
      </c>
      <c r="F511" s="29">
        <f ca="1">'Census Tract'!V505</f>
        <v>0</v>
      </c>
      <c r="G511" s="29">
        <f ca="1">'Census Tract'!W505</f>
        <v>0</v>
      </c>
      <c r="H511" s="29">
        <f ca="1">'Census Tract'!X505</f>
        <v>0</v>
      </c>
      <c r="I511" s="105">
        <f ca="1">'Census Tract'!Y505</f>
        <v>0</v>
      </c>
      <c r="J511" s="29">
        <f ca="1">'Census Tract'!Z505</f>
        <v>0</v>
      </c>
      <c r="K511" s="29">
        <f ca="1">'Census Tract'!AA505</f>
        <v>0</v>
      </c>
      <c r="L511" s="29">
        <f ca="1">'Census Tract'!AB505</f>
        <v>0</v>
      </c>
      <c r="M511" s="105">
        <f ca="1">'Census Tract'!AC505</f>
        <v>0</v>
      </c>
      <c r="N511" s="29">
        <f ca="1">'Census Tract'!AD505</f>
        <v>0</v>
      </c>
      <c r="O511" s="29">
        <f ca="1">'Census Tract'!AE505</f>
        <v>0</v>
      </c>
      <c r="P511" s="29">
        <f ca="1">'Census Tract'!AF505</f>
        <v>0</v>
      </c>
      <c r="Q511" s="105">
        <f ca="1">'Census Tract'!AG505</f>
        <v>0</v>
      </c>
    </row>
    <row r="512" spans="1:17" ht="15.75" x14ac:dyDescent="0.25">
      <c r="A512" s="80" t="s">
        <v>268</v>
      </c>
      <c r="B512" s="4" t="str">
        <f>'Census Tract'!A506</f>
        <v>Multnomah</v>
      </c>
      <c r="C512" s="4" t="str">
        <f>'Census Tract'!B506</f>
        <v>Portland</v>
      </c>
      <c r="D512" s="4">
        <f>'Census Tract'!C506</f>
        <v>41051001301</v>
      </c>
      <c r="E512" s="171">
        <f>'Census Tract'!D506</f>
        <v>1</v>
      </c>
      <c r="F512" s="29">
        <f ca="1">'Census Tract'!V506</f>
        <v>0</v>
      </c>
      <c r="G512" s="29">
        <f ca="1">'Census Tract'!W506</f>
        <v>0</v>
      </c>
      <c r="H512" s="29">
        <f ca="1">'Census Tract'!X506</f>
        <v>0</v>
      </c>
      <c r="I512" s="105">
        <f ca="1">'Census Tract'!Y506</f>
        <v>0</v>
      </c>
      <c r="J512" s="29">
        <f ca="1">'Census Tract'!Z506</f>
        <v>0</v>
      </c>
      <c r="K512" s="29">
        <f ca="1">'Census Tract'!AA506</f>
        <v>0</v>
      </c>
      <c r="L512" s="29">
        <f ca="1">'Census Tract'!AB506</f>
        <v>0</v>
      </c>
      <c r="M512" s="105">
        <f ca="1">'Census Tract'!AC506</f>
        <v>0</v>
      </c>
      <c r="N512" s="29">
        <f ca="1">'Census Tract'!AD506</f>
        <v>0</v>
      </c>
      <c r="O512" s="29">
        <f ca="1">'Census Tract'!AE506</f>
        <v>0</v>
      </c>
      <c r="P512" s="29">
        <f ca="1">'Census Tract'!AF506</f>
        <v>0</v>
      </c>
      <c r="Q512" s="105">
        <f ca="1">'Census Tract'!AG506</f>
        <v>0</v>
      </c>
    </row>
    <row r="513" spans="1:17" ht="15.75" x14ac:dyDescent="0.25">
      <c r="A513" s="80" t="s">
        <v>268</v>
      </c>
      <c r="B513" s="4" t="str">
        <f>'Census Tract'!A507</f>
        <v>Multnomah</v>
      </c>
      <c r="C513" s="4" t="str">
        <f>'Census Tract'!B507</f>
        <v>Portland</v>
      </c>
      <c r="D513" s="4">
        <f>'Census Tract'!C507</f>
        <v>41051004900</v>
      </c>
      <c r="E513" s="171">
        <f>'Census Tract'!D507</f>
        <v>1</v>
      </c>
      <c r="F513" s="29">
        <f ca="1">'Census Tract'!V507</f>
        <v>0</v>
      </c>
      <c r="G513" s="29">
        <f ca="1">'Census Tract'!W507</f>
        <v>0</v>
      </c>
      <c r="H513" s="29">
        <f ca="1">'Census Tract'!X507</f>
        <v>0</v>
      </c>
      <c r="I513" s="105">
        <f ca="1">'Census Tract'!Y507</f>
        <v>0</v>
      </c>
      <c r="J513" s="29">
        <f ca="1">'Census Tract'!Z507</f>
        <v>0</v>
      </c>
      <c r="K513" s="29">
        <f ca="1">'Census Tract'!AA507</f>
        <v>0</v>
      </c>
      <c r="L513" s="29">
        <f ca="1">'Census Tract'!AB507</f>
        <v>0</v>
      </c>
      <c r="M513" s="105">
        <f ca="1">'Census Tract'!AC507</f>
        <v>0</v>
      </c>
      <c r="N513" s="29">
        <f ca="1">'Census Tract'!AD507</f>
        <v>0</v>
      </c>
      <c r="O513" s="29">
        <f ca="1">'Census Tract'!AE507</f>
        <v>0</v>
      </c>
      <c r="P513" s="29">
        <f ca="1">'Census Tract'!AF507</f>
        <v>0</v>
      </c>
      <c r="Q513" s="105">
        <f ca="1">'Census Tract'!AG507</f>
        <v>0</v>
      </c>
    </row>
    <row r="514" spans="1:17" ht="15.75" x14ac:dyDescent="0.25">
      <c r="A514" s="80" t="s">
        <v>268</v>
      </c>
      <c r="B514" s="4" t="str">
        <f>'Census Tract'!A508</f>
        <v>Multnomah</v>
      </c>
      <c r="C514" s="4" t="str">
        <f>'Census Tract'!B508</f>
        <v>Gresham</v>
      </c>
      <c r="D514" s="4">
        <f>'Census Tract'!C508</f>
        <v>41051009801</v>
      </c>
      <c r="E514" s="171">
        <f>'Census Tract'!D508</f>
        <v>1</v>
      </c>
      <c r="F514" s="29">
        <f ca="1">'Census Tract'!V508</f>
        <v>0.26654441594963751</v>
      </c>
      <c r="G514" s="29">
        <f ca="1">'Census Tract'!W508</f>
        <v>1.3246112249987139</v>
      </c>
      <c r="H514" s="29">
        <f ca="1">'Census Tract'!X508</f>
        <v>6.0950452890521589</v>
      </c>
      <c r="I514" s="105">
        <f ca="1">'Census Tract'!Y508</f>
        <v>13.238011742885327</v>
      </c>
      <c r="J514" s="29">
        <f ca="1">'Census Tract'!Z508</f>
        <v>0.12312645932001703</v>
      </c>
      <c r="K514" s="29">
        <f ca="1">'Census Tract'!AA508</f>
        <v>0.58590780134440479</v>
      </c>
      <c r="L514" s="29">
        <f ca="1">'Census Tract'!AB508</f>
        <v>2.672202697609686</v>
      </c>
      <c r="M514" s="105">
        <f ca="1">'Census Tract'!AC508</f>
        <v>5.79605463745024</v>
      </c>
      <c r="N514" s="29">
        <f ca="1">'Census Tract'!AD508</f>
        <v>5.1261654611700153E-2</v>
      </c>
      <c r="O514" s="29">
        <f ca="1">'Census Tract'!AE508</f>
        <v>0.24349979597096916</v>
      </c>
      <c r="P514" s="29">
        <f ca="1">'Census Tract'!AF508</f>
        <v>1.0684080344064197</v>
      </c>
      <c r="Q514" s="105">
        <f ca="1">'Census Tract'!AG508</f>
        <v>2.2952646590842747</v>
      </c>
    </row>
    <row r="515" spans="1:17" ht="15.75" x14ac:dyDescent="0.25">
      <c r="A515" s="80" t="s">
        <v>268</v>
      </c>
      <c r="B515" s="4" t="str">
        <f>'Census Tract'!A509</f>
        <v>Multnomah</v>
      </c>
      <c r="C515" s="4" t="str">
        <f>'Census Tract'!B509</f>
        <v>Portland</v>
      </c>
      <c r="D515" s="4">
        <f>'Census Tract'!C509</f>
        <v>41051002303</v>
      </c>
      <c r="E515" s="171">
        <f>'Census Tract'!D509</f>
        <v>1</v>
      </c>
      <c r="F515" s="29">
        <f ca="1">'Census Tract'!V509</f>
        <v>0</v>
      </c>
      <c r="G515" s="29">
        <f ca="1">'Census Tract'!W509</f>
        <v>0</v>
      </c>
      <c r="H515" s="29">
        <f ca="1">'Census Tract'!X509</f>
        <v>0</v>
      </c>
      <c r="I515" s="105">
        <f ca="1">'Census Tract'!Y509</f>
        <v>0</v>
      </c>
      <c r="J515" s="29">
        <f ca="1">'Census Tract'!Z509</f>
        <v>0</v>
      </c>
      <c r="K515" s="29">
        <f ca="1">'Census Tract'!AA509</f>
        <v>0</v>
      </c>
      <c r="L515" s="29">
        <f ca="1">'Census Tract'!AB509</f>
        <v>0</v>
      </c>
      <c r="M515" s="105">
        <f ca="1">'Census Tract'!AC509</f>
        <v>0</v>
      </c>
      <c r="N515" s="29">
        <f ca="1">'Census Tract'!AD509</f>
        <v>0</v>
      </c>
      <c r="O515" s="29">
        <f ca="1">'Census Tract'!AE509</f>
        <v>0</v>
      </c>
      <c r="P515" s="29">
        <f ca="1">'Census Tract'!AF509</f>
        <v>0</v>
      </c>
      <c r="Q515" s="105">
        <f ca="1">'Census Tract'!AG509</f>
        <v>0</v>
      </c>
    </row>
    <row r="516" spans="1:17" ht="15.75" x14ac:dyDescent="0.25">
      <c r="A516" s="80" t="s">
        <v>268</v>
      </c>
      <c r="B516" s="4" t="str">
        <f>'Census Tract'!A510</f>
        <v>Multnomah</v>
      </c>
      <c r="C516" s="4" t="str">
        <f>'Census Tract'!B510</f>
        <v>Portland</v>
      </c>
      <c r="D516" s="4">
        <f>'Census Tract'!C510</f>
        <v>41051006900</v>
      </c>
      <c r="E516" s="171">
        <f>'Census Tract'!D510</f>
        <v>1</v>
      </c>
      <c r="F516" s="29">
        <f ca="1">'Census Tract'!V510</f>
        <v>0</v>
      </c>
      <c r="G516" s="29">
        <f ca="1">'Census Tract'!W510</f>
        <v>0</v>
      </c>
      <c r="H516" s="29">
        <f ca="1">'Census Tract'!X510</f>
        <v>0</v>
      </c>
      <c r="I516" s="105">
        <f ca="1">'Census Tract'!Y510</f>
        <v>0</v>
      </c>
      <c r="J516" s="29">
        <f ca="1">'Census Tract'!Z510</f>
        <v>0</v>
      </c>
      <c r="K516" s="29">
        <f ca="1">'Census Tract'!AA510</f>
        <v>0</v>
      </c>
      <c r="L516" s="29">
        <f ca="1">'Census Tract'!AB510</f>
        <v>0</v>
      </c>
      <c r="M516" s="105">
        <f ca="1">'Census Tract'!AC510</f>
        <v>0</v>
      </c>
      <c r="N516" s="29">
        <f ca="1">'Census Tract'!AD510</f>
        <v>0</v>
      </c>
      <c r="O516" s="29">
        <f ca="1">'Census Tract'!AE510</f>
        <v>0</v>
      </c>
      <c r="P516" s="29">
        <f ca="1">'Census Tract'!AF510</f>
        <v>0</v>
      </c>
      <c r="Q516" s="105">
        <f ca="1">'Census Tract'!AG510</f>
        <v>0</v>
      </c>
    </row>
    <row r="517" spans="1:17" ht="15.75" x14ac:dyDescent="0.25">
      <c r="A517" s="80" t="s">
        <v>268</v>
      </c>
      <c r="B517" s="4" t="str">
        <f>'Census Tract'!A511</f>
        <v>Multnomah</v>
      </c>
      <c r="C517" s="4" t="str">
        <f>'Census Tract'!B511</f>
        <v>Portland</v>
      </c>
      <c r="D517" s="4">
        <f>'Census Tract'!C511</f>
        <v>41051007100</v>
      </c>
      <c r="E517" s="171">
        <f>'Census Tract'!D511</f>
        <v>0</v>
      </c>
      <c r="F517" s="29">
        <f ca="1">'Census Tract'!V511</f>
        <v>0</v>
      </c>
      <c r="G517" s="29">
        <f ca="1">'Census Tract'!W511</f>
        <v>0</v>
      </c>
      <c r="H517" s="29">
        <f ca="1">'Census Tract'!X511</f>
        <v>0</v>
      </c>
      <c r="I517" s="105">
        <f ca="1">'Census Tract'!Y511</f>
        <v>0</v>
      </c>
      <c r="J517" s="29">
        <f ca="1">'Census Tract'!Z511</f>
        <v>0</v>
      </c>
      <c r="K517" s="29">
        <f ca="1">'Census Tract'!AA511</f>
        <v>0</v>
      </c>
      <c r="L517" s="29">
        <f ca="1">'Census Tract'!AB511</f>
        <v>0</v>
      </c>
      <c r="M517" s="105">
        <f ca="1">'Census Tract'!AC511</f>
        <v>0</v>
      </c>
      <c r="N517" s="29">
        <f ca="1">'Census Tract'!AD511</f>
        <v>0</v>
      </c>
      <c r="O517" s="29">
        <f ca="1">'Census Tract'!AE511</f>
        <v>0</v>
      </c>
      <c r="P517" s="29">
        <f ca="1">'Census Tract'!AF511</f>
        <v>0</v>
      </c>
      <c r="Q517" s="105">
        <f ca="1">'Census Tract'!AG511</f>
        <v>0</v>
      </c>
    </row>
    <row r="518" spans="1:17" ht="15.75" x14ac:dyDescent="0.25">
      <c r="A518" s="80" t="s">
        <v>268</v>
      </c>
      <c r="B518" s="4" t="str">
        <f>'Census Tract'!A512</f>
        <v>Multnomah</v>
      </c>
      <c r="C518" s="4" t="str">
        <f>'Census Tract'!B512</f>
        <v>Portland</v>
      </c>
      <c r="D518" s="4">
        <f>'Census Tract'!C512</f>
        <v>41051002901</v>
      </c>
      <c r="E518" s="171">
        <f>'Census Tract'!D512</f>
        <v>1</v>
      </c>
      <c r="F518" s="29">
        <f ca="1">'Census Tract'!V512</f>
        <v>0</v>
      </c>
      <c r="G518" s="29">
        <f ca="1">'Census Tract'!W512</f>
        <v>0</v>
      </c>
      <c r="H518" s="29">
        <f ca="1">'Census Tract'!X512</f>
        <v>0</v>
      </c>
      <c r="I518" s="105">
        <f ca="1">'Census Tract'!Y512</f>
        <v>0</v>
      </c>
      <c r="J518" s="29">
        <f ca="1">'Census Tract'!Z512</f>
        <v>0</v>
      </c>
      <c r="K518" s="29">
        <f ca="1">'Census Tract'!AA512</f>
        <v>0</v>
      </c>
      <c r="L518" s="29">
        <f ca="1">'Census Tract'!AB512</f>
        <v>0</v>
      </c>
      <c r="M518" s="105">
        <f ca="1">'Census Tract'!AC512</f>
        <v>0</v>
      </c>
      <c r="N518" s="29">
        <f ca="1">'Census Tract'!AD512</f>
        <v>0</v>
      </c>
      <c r="O518" s="29">
        <f ca="1">'Census Tract'!AE512</f>
        <v>0</v>
      </c>
      <c r="P518" s="29">
        <f ca="1">'Census Tract'!AF512</f>
        <v>0</v>
      </c>
      <c r="Q518" s="105">
        <f ca="1">'Census Tract'!AG512</f>
        <v>0</v>
      </c>
    </row>
    <row r="519" spans="1:17" ht="15.75" x14ac:dyDescent="0.25">
      <c r="A519" s="80" t="s">
        <v>268</v>
      </c>
      <c r="B519" s="4" t="str">
        <f>'Census Tract'!A513</f>
        <v>Multnomah</v>
      </c>
      <c r="C519" s="4" t="str">
        <f>'Census Tract'!B513</f>
        <v>Portland</v>
      </c>
      <c r="D519" s="4">
        <f>'Census Tract'!C513</f>
        <v>41051003802</v>
      </c>
      <c r="E519" s="171">
        <f>'Census Tract'!D513</f>
        <v>1</v>
      </c>
      <c r="F519" s="29">
        <f ca="1">'Census Tract'!V513</f>
        <v>0</v>
      </c>
      <c r="G519" s="29">
        <f ca="1">'Census Tract'!W513</f>
        <v>0</v>
      </c>
      <c r="H519" s="29">
        <f ca="1">'Census Tract'!X513</f>
        <v>0</v>
      </c>
      <c r="I519" s="105">
        <f ca="1">'Census Tract'!Y513</f>
        <v>0</v>
      </c>
      <c r="J519" s="29">
        <f ca="1">'Census Tract'!Z513</f>
        <v>0</v>
      </c>
      <c r="K519" s="29">
        <f ca="1">'Census Tract'!AA513</f>
        <v>0</v>
      </c>
      <c r="L519" s="29">
        <f ca="1">'Census Tract'!AB513</f>
        <v>0</v>
      </c>
      <c r="M519" s="105">
        <f ca="1">'Census Tract'!AC513</f>
        <v>0</v>
      </c>
      <c r="N519" s="29">
        <f ca="1">'Census Tract'!AD513</f>
        <v>0</v>
      </c>
      <c r="O519" s="29">
        <f ca="1">'Census Tract'!AE513</f>
        <v>0</v>
      </c>
      <c r="P519" s="29">
        <f ca="1">'Census Tract'!AF513</f>
        <v>0</v>
      </c>
      <c r="Q519" s="105">
        <f ca="1">'Census Tract'!AG513</f>
        <v>0</v>
      </c>
    </row>
    <row r="520" spans="1:17" ht="15.75" x14ac:dyDescent="0.25">
      <c r="A520" s="80" t="s">
        <v>268</v>
      </c>
      <c r="B520" s="4" t="str">
        <f>'Census Tract'!A514</f>
        <v>Multnomah</v>
      </c>
      <c r="C520" s="4" t="str">
        <f>'Census Tract'!B514</f>
        <v>Portland</v>
      </c>
      <c r="D520" s="4">
        <f>'Census Tract'!C514</f>
        <v>41051001101</v>
      </c>
      <c r="E520" s="171">
        <f>'Census Tract'!D514</f>
        <v>1</v>
      </c>
      <c r="F520" s="29">
        <f ca="1">'Census Tract'!V514</f>
        <v>1.5277790079067302</v>
      </c>
      <c r="G520" s="29">
        <f ca="1">'Census Tract'!W514</f>
        <v>7.5924052506619581</v>
      </c>
      <c r="H520" s="29">
        <f ca="1">'Census Tract'!X514</f>
        <v>34.935574289480257</v>
      </c>
      <c r="I520" s="105">
        <f ca="1">'Census Tract'!Y514</f>
        <v>75.877622028384053</v>
      </c>
      <c r="J520" s="29">
        <f ca="1">'Census Tract'!Z514</f>
        <v>7.9966895228574197E-2</v>
      </c>
      <c r="K520" s="29">
        <f ca="1">'Census Tract'!AA514</f>
        <v>0.38052931938809698</v>
      </c>
      <c r="L520" s="29">
        <f ca="1">'Census Tract'!AB514</f>
        <v>1.7355144810415855</v>
      </c>
      <c r="M520" s="105">
        <f ca="1">'Census Tract'!AC514</f>
        <v>3.7643614255764088</v>
      </c>
      <c r="N520" s="29">
        <f ca="1">'Census Tract'!AD514</f>
        <v>3.329288754192869E-2</v>
      </c>
      <c r="O520" s="29">
        <f ca="1">'Census Tract'!AE514</f>
        <v>0.15814572091267853</v>
      </c>
      <c r="P520" s="29">
        <f ca="1">'Census Tract'!AF514</f>
        <v>0.69389856429385111</v>
      </c>
      <c r="Q520" s="105">
        <f ca="1">'Census Tract'!AG514</f>
        <v>1.4907046749211759</v>
      </c>
    </row>
    <row r="521" spans="1:17" ht="15.75" x14ac:dyDescent="0.25">
      <c r="A521" s="80" t="s">
        <v>268</v>
      </c>
      <c r="B521" s="4" t="str">
        <f>'Census Tract'!A515</f>
        <v>Multnomah</v>
      </c>
      <c r="C521" s="4" t="str">
        <f>'Census Tract'!B515</f>
        <v>Portland</v>
      </c>
      <c r="D521" s="4">
        <f>'Census Tract'!C515</f>
        <v>41051008001</v>
      </c>
      <c r="E521" s="171">
        <f>'Census Tract'!D515</f>
        <v>1</v>
      </c>
      <c r="F521" s="29">
        <f ca="1">'Census Tract'!V515</f>
        <v>0</v>
      </c>
      <c r="G521" s="29">
        <f ca="1">'Census Tract'!W515</f>
        <v>0</v>
      </c>
      <c r="H521" s="29">
        <f ca="1">'Census Tract'!X515</f>
        <v>0</v>
      </c>
      <c r="I521" s="105">
        <f ca="1">'Census Tract'!Y515</f>
        <v>0</v>
      </c>
      <c r="J521" s="29">
        <f ca="1">'Census Tract'!Z515</f>
        <v>0</v>
      </c>
      <c r="K521" s="29">
        <f ca="1">'Census Tract'!AA515</f>
        <v>0</v>
      </c>
      <c r="L521" s="29">
        <f ca="1">'Census Tract'!AB515</f>
        <v>0</v>
      </c>
      <c r="M521" s="105">
        <f ca="1">'Census Tract'!AC515</f>
        <v>0</v>
      </c>
      <c r="N521" s="29">
        <f ca="1">'Census Tract'!AD515</f>
        <v>0</v>
      </c>
      <c r="O521" s="29">
        <f ca="1">'Census Tract'!AE515</f>
        <v>0</v>
      </c>
      <c r="P521" s="29">
        <f ca="1">'Census Tract'!AF515</f>
        <v>0</v>
      </c>
      <c r="Q521" s="105">
        <f ca="1">'Census Tract'!AG515</f>
        <v>0</v>
      </c>
    </row>
    <row r="522" spans="1:17" ht="15.75" x14ac:dyDescent="0.25">
      <c r="A522" s="80" t="s">
        <v>268</v>
      </c>
      <c r="B522" s="4" t="str">
        <f>'Census Tract'!A516</f>
        <v>Multnomah</v>
      </c>
      <c r="C522" s="4" t="str">
        <f>'Census Tract'!B516</f>
        <v>Portland</v>
      </c>
      <c r="D522" s="4">
        <f>'Census Tract'!C516</f>
        <v>41051980000</v>
      </c>
      <c r="E522" s="171">
        <f>'Census Tract'!D516</f>
        <v>1</v>
      </c>
      <c r="F522" s="29">
        <f ca="1">'Census Tract'!V516</f>
        <v>1.5849940375398841</v>
      </c>
      <c r="G522" s="29">
        <f ca="1">'Census Tract'!W516</f>
        <v>7.8767393651872837</v>
      </c>
      <c r="H522" s="29">
        <f ca="1">'Census Tract'!X516</f>
        <v>36.243904818882271</v>
      </c>
      <c r="I522" s="105">
        <f ca="1">'Census Tract'!Y516</f>
        <v>78.719224361168756</v>
      </c>
      <c r="J522" s="29">
        <f ca="1">'Census Tract'!Z516</f>
        <v>0</v>
      </c>
      <c r="K522" s="29">
        <f ca="1">'Census Tract'!AA516</f>
        <v>0</v>
      </c>
      <c r="L522" s="29">
        <f ca="1">'Census Tract'!AB516</f>
        <v>0</v>
      </c>
      <c r="M522" s="105">
        <f ca="1">'Census Tract'!AC516</f>
        <v>0</v>
      </c>
      <c r="N522" s="29">
        <f ca="1">'Census Tract'!AD516</f>
        <v>0</v>
      </c>
      <c r="O522" s="29">
        <f ca="1">'Census Tract'!AE516</f>
        <v>0</v>
      </c>
      <c r="P522" s="29">
        <f ca="1">'Census Tract'!AF516</f>
        <v>0</v>
      </c>
      <c r="Q522" s="105">
        <f ca="1">'Census Tract'!AG516</f>
        <v>0</v>
      </c>
    </row>
    <row r="523" spans="1:17" ht="15.75" x14ac:dyDescent="0.25">
      <c r="A523" s="80" t="s">
        <v>268</v>
      </c>
      <c r="B523" s="4" t="str">
        <f>'Census Tract'!A517</f>
        <v>Multnomah</v>
      </c>
      <c r="C523" s="4" t="str">
        <f>'Census Tract'!B517</f>
        <v>Portland</v>
      </c>
      <c r="D523" s="4">
        <f>'Census Tract'!C517</f>
        <v>41051006502</v>
      </c>
      <c r="E523" s="171">
        <f>'Census Tract'!D517</f>
        <v>1</v>
      </c>
      <c r="F523" s="29">
        <f ca="1">'Census Tract'!V517</f>
        <v>0</v>
      </c>
      <c r="G523" s="29">
        <f ca="1">'Census Tract'!W517</f>
        <v>0</v>
      </c>
      <c r="H523" s="29">
        <f ca="1">'Census Tract'!X517</f>
        <v>0</v>
      </c>
      <c r="I523" s="105">
        <f ca="1">'Census Tract'!Y517</f>
        <v>0</v>
      </c>
      <c r="J523" s="29">
        <f ca="1">'Census Tract'!Z517</f>
        <v>0</v>
      </c>
      <c r="K523" s="29">
        <f ca="1">'Census Tract'!AA517</f>
        <v>0</v>
      </c>
      <c r="L523" s="29">
        <f ca="1">'Census Tract'!AB517</f>
        <v>0</v>
      </c>
      <c r="M523" s="105">
        <f ca="1">'Census Tract'!AC517</f>
        <v>0</v>
      </c>
      <c r="N523" s="29">
        <f ca="1">'Census Tract'!AD517</f>
        <v>0</v>
      </c>
      <c r="O523" s="29">
        <f ca="1">'Census Tract'!AE517</f>
        <v>0</v>
      </c>
      <c r="P523" s="29">
        <f ca="1">'Census Tract'!AF517</f>
        <v>0</v>
      </c>
      <c r="Q523" s="105">
        <f ca="1">'Census Tract'!AG517</f>
        <v>0</v>
      </c>
    </row>
    <row r="524" spans="1:17" ht="15.75" x14ac:dyDescent="0.25">
      <c r="A524" s="80" t="s">
        <v>268</v>
      </c>
      <c r="B524" s="4" t="str">
        <f>'Census Tract'!A518</f>
        <v>Multnomah</v>
      </c>
      <c r="C524" s="4" t="str">
        <f>'Census Tract'!B518</f>
        <v>Gresham</v>
      </c>
      <c r="D524" s="4">
        <f>'Census Tract'!C518</f>
        <v>41051009603</v>
      </c>
      <c r="E524" s="171">
        <f>'Census Tract'!D518</f>
        <v>1</v>
      </c>
      <c r="F524" s="29">
        <f ca="1">'Census Tract'!V518</f>
        <v>0.20156717223058551</v>
      </c>
      <c r="G524" s="29">
        <f ca="1">'Census Tract'!W518</f>
        <v>1.0017022415443542</v>
      </c>
      <c r="H524" s="29">
        <f ca="1">'Census Tract'!X518</f>
        <v>4.6092169635387386</v>
      </c>
      <c r="I524" s="105">
        <f ca="1">'Census Tract'!Y518</f>
        <v>10.010896620970115</v>
      </c>
      <c r="J524" s="29">
        <f ca="1">'Census Tract'!Z518</f>
        <v>0.1443797247185542</v>
      </c>
      <c r="K524" s="29">
        <f ca="1">'Census Tract'!AA518</f>
        <v>0.68704328489372823</v>
      </c>
      <c r="L524" s="29">
        <f ca="1">'Census Tract'!AB518</f>
        <v>3.1334604438701827</v>
      </c>
      <c r="M524" s="105">
        <f ca="1">'Census Tract'!AC518</f>
        <v>6.7965307995559279</v>
      </c>
      <c r="N524" s="29">
        <f ca="1">'Census Tract'!AD518</f>
        <v>6.0110098368203857E-2</v>
      </c>
      <c r="O524" s="29">
        <f ca="1">'Census Tract'!AE518</f>
        <v>0.28553110115785763</v>
      </c>
      <c r="P524" s="29">
        <f ca="1">'Census Tract'!AF518</f>
        <v>1.2528294791110959</v>
      </c>
      <c r="Q524" s="105">
        <f ca="1">'Census Tract'!AG518</f>
        <v>2.6914578837478089</v>
      </c>
    </row>
    <row r="525" spans="1:17" ht="15.75" x14ac:dyDescent="0.25">
      <c r="A525" s="80" t="s">
        <v>268</v>
      </c>
      <c r="B525" s="4" t="str">
        <f>'Census Tract'!A519</f>
        <v>Multnomah</v>
      </c>
      <c r="C525" s="4" t="str">
        <f>'Census Tract'!B519</f>
        <v>Portland</v>
      </c>
      <c r="D525" s="4">
        <f>'Census Tract'!C519</f>
        <v>41051002100</v>
      </c>
      <c r="E525" s="171">
        <f>'Census Tract'!D519</f>
        <v>1</v>
      </c>
      <c r="F525" s="29">
        <f ca="1">'Census Tract'!V519</f>
        <v>1.3253354566664459</v>
      </c>
      <c r="G525" s="29">
        <f ca="1">'Census Tract'!W519</f>
        <v>6.5863477819804537</v>
      </c>
      <c r="H525" s="29">
        <f ca="1">'Census Tract'!X519</f>
        <v>30.306317252187</v>
      </c>
      <c r="I525" s="105">
        <f ca="1">'Census Tract'!Y519</f>
        <v>65.823199769931477</v>
      </c>
      <c r="J525" s="29">
        <f ca="1">'Census Tract'!Z519</f>
        <v>9.2908827789694615E-2</v>
      </c>
      <c r="K525" s="29">
        <f ca="1">'Census Tract'!AA519</f>
        <v>0.44211461383991968</v>
      </c>
      <c r="L525" s="29">
        <f ca="1">'Census Tract'!AB519</f>
        <v>2.0163921030661331</v>
      </c>
      <c r="M525" s="105">
        <f ca="1">'Census Tract'!AC519</f>
        <v>4.3735899265234472</v>
      </c>
      <c r="N525" s="29">
        <f ca="1">'Census Tract'!AD519</f>
        <v>3.8681046030525912E-2</v>
      </c>
      <c r="O525" s="29">
        <f ca="1">'Census Tract'!AE519</f>
        <v>0.18374020284212467</v>
      </c>
      <c r="P525" s="29">
        <f ca="1">'Census Tract'!AF519</f>
        <v>0.80619989095759292</v>
      </c>
      <c r="Q525" s="105">
        <f ca="1">'Census Tract'!AG519</f>
        <v>1.7319620016715955</v>
      </c>
    </row>
    <row r="526" spans="1:17" ht="15.75" x14ac:dyDescent="0.25">
      <c r="A526" s="80" t="s">
        <v>268</v>
      </c>
      <c r="B526" s="4" t="str">
        <f>'Census Tract'!A520</f>
        <v>Multnomah</v>
      </c>
      <c r="C526" s="4" t="str">
        <f>'Census Tract'!B520</f>
        <v>Portland</v>
      </c>
      <c r="D526" s="4">
        <f>'Census Tract'!C520</f>
        <v>41051008901</v>
      </c>
      <c r="E526" s="171">
        <f>'Census Tract'!D520</f>
        <v>1</v>
      </c>
      <c r="F526" s="29">
        <f ca="1">'Census Tract'!V520</f>
        <v>0</v>
      </c>
      <c r="G526" s="29">
        <f ca="1">'Census Tract'!W520</f>
        <v>0</v>
      </c>
      <c r="H526" s="29">
        <f ca="1">'Census Tract'!X520</f>
        <v>0</v>
      </c>
      <c r="I526" s="105">
        <f ca="1">'Census Tract'!Y520</f>
        <v>0</v>
      </c>
      <c r="J526" s="29">
        <f ca="1">'Census Tract'!Z520</f>
        <v>0</v>
      </c>
      <c r="K526" s="29">
        <f ca="1">'Census Tract'!AA520</f>
        <v>0</v>
      </c>
      <c r="L526" s="29">
        <f ca="1">'Census Tract'!AB520</f>
        <v>0</v>
      </c>
      <c r="M526" s="105">
        <f ca="1">'Census Tract'!AC520</f>
        <v>0</v>
      </c>
      <c r="N526" s="29">
        <f ca="1">'Census Tract'!AD520</f>
        <v>0</v>
      </c>
      <c r="O526" s="29">
        <f ca="1">'Census Tract'!AE520</f>
        <v>0</v>
      </c>
      <c r="P526" s="29">
        <f ca="1">'Census Tract'!AF520</f>
        <v>0</v>
      </c>
      <c r="Q526" s="105">
        <f ca="1">'Census Tract'!AG520</f>
        <v>0</v>
      </c>
    </row>
    <row r="527" spans="1:17" ht="15.75" x14ac:dyDescent="0.25">
      <c r="A527" s="80" t="s">
        <v>268</v>
      </c>
      <c r="B527" s="4" t="str">
        <f>'Census Tract'!A521</f>
        <v>Multnomah</v>
      </c>
      <c r="C527" s="4" t="str">
        <f>'Census Tract'!B521</f>
        <v>Portland</v>
      </c>
      <c r="D527" s="4">
        <f>'Census Tract'!C521</f>
        <v>41051008100</v>
      </c>
      <c r="E527" s="171">
        <f>'Census Tract'!D521</f>
        <v>1</v>
      </c>
      <c r="F527" s="29">
        <f ca="1">'Census Tract'!V521</f>
        <v>0.65866142428888841</v>
      </c>
      <c r="G527" s="29">
        <f ca="1">'Census Tract'!W521</f>
        <v>3.2732642812204027</v>
      </c>
      <c r="H527" s="29">
        <f ca="1">'Census Tract'!X521</f>
        <v>15.061546860358575</v>
      </c>
      <c r="I527" s="105">
        <f ca="1">'Census Tract'!Y521</f>
        <v>32.712625542188704</v>
      </c>
      <c r="J527" s="29">
        <f ca="1">'Census Tract'!Z521</f>
        <v>0.24738088523939772</v>
      </c>
      <c r="K527" s="29">
        <f ca="1">'Census Tract'!AA521</f>
        <v>1.1771831283520413</v>
      </c>
      <c r="L527" s="29">
        <f ca="1">'Census Tract'!AB521</f>
        <v>5.3688855549371084</v>
      </c>
      <c r="M527" s="105">
        <f ca="1">'Census Tract'!AC521</f>
        <v>11.645207171772014</v>
      </c>
      <c r="N527" s="29">
        <f ca="1">'Census Tract'!AD521</f>
        <v>0.10299291936690197</v>
      </c>
      <c r="O527" s="29">
        <f ca="1">'Census Tract'!AE521</f>
        <v>0.48923030366973386</v>
      </c>
      <c r="P527" s="29">
        <f ca="1">'Census Tract'!AF521</f>
        <v>2.1466037991183953</v>
      </c>
      <c r="Q527" s="105">
        <f ca="1">'Census Tract'!AG521</f>
        <v>4.6115563328853284</v>
      </c>
    </row>
    <row r="528" spans="1:17" ht="15.75" x14ac:dyDescent="0.25">
      <c r="A528" s="80" t="s">
        <v>268</v>
      </c>
      <c r="B528" s="4" t="str">
        <f>'Census Tract'!A522</f>
        <v>Multnomah</v>
      </c>
      <c r="C528" s="4" t="str">
        <f>'Census Tract'!B522</f>
        <v>Gresham</v>
      </c>
      <c r="D528" s="4">
        <f>'Census Tract'!C522</f>
        <v>41051009906</v>
      </c>
      <c r="E528" s="171">
        <f>'Census Tract'!D522</f>
        <v>1</v>
      </c>
      <c r="F528" s="29">
        <f ca="1">'Census Tract'!V522</f>
        <v>0</v>
      </c>
      <c r="G528" s="29">
        <f ca="1">'Census Tract'!W522</f>
        <v>0</v>
      </c>
      <c r="H528" s="29">
        <f ca="1">'Census Tract'!X522</f>
        <v>0</v>
      </c>
      <c r="I528" s="105">
        <f ca="1">'Census Tract'!Y522</f>
        <v>0</v>
      </c>
      <c r="J528" s="29">
        <f ca="1">'Census Tract'!Z522</f>
        <v>0</v>
      </c>
      <c r="K528" s="29">
        <f ca="1">'Census Tract'!AA522</f>
        <v>0</v>
      </c>
      <c r="L528" s="29">
        <f ca="1">'Census Tract'!AB522</f>
        <v>0</v>
      </c>
      <c r="M528" s="105">
        <f ca="1">'Census Tract'!AC522</f>
        <v>0</v>
      </c>
      <c r="N528" s="29">
        <f ca="1">'Census Tract'!AD522</f>
        <v>0</v>
      </c>
      <c r="O528" s="29">
        <f ca="1">'Census Tract'!AE522</f>
        <v>0</v>
      </c>
      <c r="P528" s="29">
        <f ca="1">'Census Tract'!AF522</f>
        <v>0</v>
      </c>
      <c r="Q528" s="105">
        <f ca="1">'Census Tract'!AG522</f>
        <v>0</v>
      </c>
    </row>
    <row r="529" spans="1:17" ht="15.75" x14ac:dyDescent="0.25">
      <c r="A529" s="80" t="s">
        <v>268</v>
      </c>
      <c r="B529" s="4" t="str">
        <f>'Census Tract'!A523</f>
        <v>Multnomah</v>
      </c>
      <c r="C529" s="4" t="str">
        <f>'Census Tract'!B523</f>
        <v>Lake Oswego</v>
      </c>
      <c r="D529" s="4">
        <f>'Census Tract'!C523</f>
        <v>41051006404</v>
      </c>
      <c r="E529" s="171">
        <f>'Census Tract'!D523</f>
        <v>1</v>
      </c>
      <c r="F529" s="29">
        <f ca="1">'Census Tract'!V523</f>
        <v>0</v>
      </c>
      <c r="G529" s="29">
        <f ca="1">'Census Tract'!W523</f>
        <v>0</v>
      </c>
      <c r="H529" s="29">
        <f ca="1">'Census Tract'!X523</f>
        <v>0</v>
      </c>
      <c r="I529" s="105">
        <f ca="1">'Census Tract'!Y523</f>
        <v>0</v>
      </c>
      <c r="J529" s="29">
        <f ca="1">'Census Tract'!Z523</f>
        <v>0</v>
      </c>
      <c r="K529" s="29">
        <f ca="1">'Census Tract'!AA523</f>
        <v>0</v>
      </c>
      <c r="L529" s="29">
        <f ca="1">'Census Tract'!AB523</f>
        <v>0</v>
      </c>
      <c r="M529" s="105">
        <f ca="1">'Census Tract'!AC523</f>
        <v>0</v>
      </c>
      <c r="N529" s="29">
        <f ca="1">'Census Tract'!AD523</f>
        <v>0</v>
      </c>
      <c r="O529" s="29">
        <f ca="1">'Census Tract'!AE523</f>
        <v>0</v>
      </c>
      <c r="P529" s="29">
        <f ca="1">'Census Tract'!AF523</f>
        <v>0</v>
      </c>
      <c r="Q529" s="105">
        <f ca="1">'Census Tract'!AG523</f>
        <v>0</v>
      </c>
    </row>
    <row r="530" spans="1:17" ht="15.75" x14ac:dyDescent="0.25">
      <c r="A530" s="80" t="s">
        <v>268</v>
      </c>
      <c r="B530" s="4" t="str">
        <f>'Census Tract'!A524</f>
        <v>Multnomah</v>
      </c>
      <c r="C530" s="4" t="str">
        <f>'Census Tract'!B524</f>
        <v>Portland</v>
      </c>
      <c r="D530" s="4">
        <f>'Census Tract'!C524</f>
        <v>41051004500</v>
      </c>
      <c r="E530" s="171">
        <f>'Census Tract'!D524</f>
        <v>1</v>
      </c>
      <c r="F530" s="29">
        <f ca="1">'Census Tract'!V524</f>
        <v>0</v>
      </c>
      <c r="G530" s="29">
        <f ca="1">'Census Tract'!W524</f>
        <v>0</v>
      </c>
      <c r="H530" s="29">
        <f ca="1">'Census Tract'!X524</f>
        <v>0</v>
      </c>
      <c r="I530" s="105">
        <f ca="1">'Census Tract'!Y524</f>
        <v>0</v>
      </c>
      <c r="J530" s="29">
        <f ca="1">'Census Tract'!Z524</f>
        <v>0</v>
      </c>
      <c r="K530" s="29">
        <f ca="1">'Census Tract'!AA524</f>
        <v>0</v>
      </c>
      <c r="L530" s="29">
        <f ca="1">'Census Tract'!AB524</f>
        <v>0</v>
      </c>
      <c r="M530" s="105">
        <f ca="1">'Census Tract'!AC524</f>
        <v>0</v>
      </c>
      <c r="N530" s="29">
        <f ca="1">'Census Tract'!AD524</f>
        <v>0</v>
      </c>
      <c r="O530" s="29">
        <f ca="1">'Census Tract'!AE524</f>
        <v>0</v>
      </c>
      <c r="P530" s="29">
        <f ca="1">'Census Tract'!AF524</f>
        <v>0</v>
      </c>
      <c r="Q530" s="105">
        <f ca="1">'Census Tract'!AG524</f>
        <v>0</v>
      </c>
    </row>
    <row r="531" spans="1:17" ht="15.75" x14ac:dyDescent="0.25">
      <c r="A531" s="80" t="s">
        <v>268</v>
      </c>
      <c r="B531" s="4" t="str">
        <f>'Census Tract'!A525</f>
        <v>Multnomah</v>
      </c>
      <c r="C531" s="4" t="str">
        <f>'Census Tract'!B525</f>
        <v>Portland</v>
      </c>
      <c r="D531" s="4">
        <f>'Census Tract'!C525</f>
        <v>41051006702</v>
      </c>
      <c r="E531" s="171">
        <f>'Census Tract'!D525</f>
        <v>1</v>
      </c>
      <c r="F531" s="29">
        <f ca="1">'Census Tract'!V525</f>
        <v>0</v>
      </c>
      <c r="G531" s="29">
        <f ca="1">'Census Tract'!W525</f>
        <v>0</v>
      </c>
      <c r="H531" s="29">
        <f ca="1">'Census Tract'!X525</f>
        <v>0</v>
      </c>
      <c r="I531" s="105">
        <f ca="1">'Census Tract'!Y525</f>
        <v>0</v>
      </c>
      <c r="J531" s="29">
        <f ca="1">'Census Tract'!Z525</f>
        <v>0</v>
      </c>
      <c r="K531" s="29">
        <f ca="1">'Census Tract'!AA525</f>
        <v>0</v>
      </c>
      <c r="L531" s="29">
        <f ca="1">'Census Tract'!AB525</f>
        <v>0</v>
      </c>
      <c r="M531" s="105">
        <f ca="1">'Census Tract'!AC525</f>
        <v>0</v>
      </c>
      <c r="N531" s="29">
        <f ca="1">'Census Tract'!AD525</f>
        <v>0</v>
      </c>
      <c r="O531" s="29">
        <f ca="1">'Census Tract'!AE525</f>
        <v>0</v>
      </c>
      <c r="P531" s="29">
        <f ca="1">'Census Tract'!AF525</f>
        <v>0</v>
      </c>
      <c r="Q531" s="105">
        <f ca="1">'Census Tract'!AG525</f>
        <v>0</v>
      </c>
    </row>
    <row r="532" spans="1:17" ht="15.75" x14ac:dyDescent="0.25">
      <c r="A532" s="80" t="s">
        <v>268</v>
      </c>
      <c r="B532" s="4" t="str">
        <f>'Census Tract'!A526</f>
        <v>Multnomah</v>
      </c>
      <c r="C532" s="4" t="str">
        <f>'Census Tract'!B526</f>
        <v>Portland</v>
      </c>
      <c r="D532" s="4">
        <f>'Census Tract'!C526</f>
        <v>41051002702</v>
      </c>
      <c r="E532" s="171">
        <f>'Census Tract'!D526</f>
        <v>1</v>
      </c>
      <c r="F532" s="29">
        <f ca="1">'Census Tract'!V526</f>
        <v>1.4723167362929725</v>
      </c>
      <c r="G532" s="29">
        <f ca="1">'Census Tract'!W526</f>
        <v>7.3167815904109332</v>
      </c>
      <c r="H532" s="29">
        <f ca="1">'Census Tract'!X526</f>
        <v>33.667323907587331</v>
      </c>
      <c r="I532" s="105">
        <f ca="1">'Census Tract'!Y526</f>
        <v>73.123070970564356</v>
      </c>
      <c r="J532" s="29">
        <f ca="1">'Census Tract'!Z526</f>
        <v>0.1133903265676145</v>
      </c>
      <c r="K532" s="29">
        <f ca="1">'Census Tract'!AA526</f>
        <v>0.53957757983018961</v>
      </c>
      <c r="L532" s="29">
        <f ca="1">'Census Tract'!AB526</f>
        <v>2.4609002663618611</v>
      </c>
      <c r="M532" s="105">
        <f ca="1">'Census Tract'!AC526</f>
        <v>5.3377359486643989</v>
      </c>
      <c r="N532" s="29">
        <f ca="1">'Census Tract'!AD526</f>
        <v>4.7208177583581146E-2</v>
      </c>
      <c r="O532" s="29">
        <f ca="1">'Census Tract'!AE526</f>
        <v>0.22424523158367937</v>
      </c>
      <c r="P532" s="29">
        <f ca="1">'Census Tract'!AF526</f>
        <v>0.98392446755846796</v>
      </c>
      <c r="Q532" s="105">
        <f ca="1">'Census Tract'!AG526</f>
        <v>2.1137683215289123</v>
      </c>
    </row>
    <row r="533" spans="1:17" ht="15.75" x14ac:dyDescent="0.25">
      <c r="A533" s="80" t="s">
        <v>268</v>
      </c>
      <c r="B533" s="4" t="str">
        <f>'Census Tract'!A527</f>
        <v>Multnomah</v>
      </c>
      <c r="C533" s="4" t="str">
        <f>'Census Tract'!B527</f>
        <v>Portland</v>
      </c>
      <c r="D533" s="4">
        <f>'Census Tract'!C527</f>
        <v>41051000200</v>
      </c>
      <c r="E533" s="171">
        <f>'Census Tract'!D527</f>
        <v>1</v>
      </c>
      <c r="F533" s="29">
        <f ca="1">'Census Tract'!V527</f>
        <v>0</v>
      </c>
      <c r="G533" s="29">
        <f ca="1">'Census Tract'!W527</f>
        <v>0</v>
      </c>
      <c r="H533" s="29">
        <f ca="1">'Census Tract'!X527</f>
        <v>0</v>
      </c>
      <c r="I533" s="105">
        <f ca="1">'Census Tract'!Y527</f>
        <v>0</v>
      </c>
      <c r="J533" s="29">
        <f ca="1">'Census Tract'!Z527</f>
        <v>0</v>
      </c>
      <c r="K533" s="29">
        <f ca="1">'Census Tract'!AA527</f>
        <v>0</v>
      </c>
      <c r="L533" s="29">
        <f ca="1">'Census Tract'!AB527</f>
        <v>0</v>
      </c>
      <c r="M533" s="105">
        <f ca="1">'Census Tract'!AC527</f>
        <v>0</v>
      </c>
      <c r="N533" s="29">
        <f ca="1">'Census Tract'!AD527</f>
        <v>0</v>
      </c>
      <c r="O533" s="29">
        <f ca="1">'Census Tract'!AE527</f>
        <v>0</v>
      </c>
      <c r="P533" s="29">
        <f ca="1">'Census Tract'!AF527</f>
        <v>0</v>
      </c>
      <c r="Q533" s="105">
        <f ca="1">'Census Tract'!AG527</f>
        <v>0</v>
      </c>
    </row>
    <row r="534" spans="1:17" ht="15.75" x14ac:dyDescent="0.25">
      <c r="A534" s="80" t="s">
        <v>268</v>
      </c>
      <c r="B534" s="4" t="str">
        <f>'Census Tract'!A528</f>
        <v>Multnomah</v>
      </c>
      <c r="C534" s="4" t="str">
        <f>'Census Tract'!B528</f>
        <v>Portland</v>
      </c>
      <c r="D534" s="4">
        <f>'Census Tract'!C528</f>
        <v>41051003901</v>
      </c>
      <c r="E534" s="171">
        <f>'Census Tract'!D528</f>
        <v>1</v>
      </c>
      <c r="F534" s="29">
        <f ca="1">'Census Tract'!V528</f>
        <v>0</v>
      </c>
      <c r="G534" s="29">
        <f ca="1">'Census Tract'!W528</f>
        <v>0</v>
      </c>
      <c r="H534" s="29">
        <f ca="1">'Census Tract'!X528</f>
        <v>0</v>
      </c>
      <c r="I534" s="105">
        <f ca="1">'Census Tract'!Y528</f>
        <v>0</v>
      </c>
      <c r="J534" s="29">
        <f ca="1">'Census Tract'!Z528</f>
        <v>0</v>
      </c>
      <c r="K534" s="29">
        <f ca="1">'Census Tract'!AA528</f>
        <v>0</v>
      </c>
      <c r="L534" s="29">
        <f ca="1">'Census Tract'!AB528</f>
        <v>0</v>
      </c>
      <c r="M534" s="105">
        <f ca="1">'Census Tract'!AC528</f>
        <v>0</v>
      </c>
      <c r="N534" s="29">
        <f ca="1">'Census Tract'!AD528</f>
        <v>0</v>
      </c>
      <c r="O534" s="29">
        <f ca="1">'Census Tract'!AE528</f>
        <v>0</v>
      </c>
      <c r="P534" s="29">
        <f ca="1">'Census Tract'!AF528</f>
        <v>0</v>
      </c>
      <c r="Q534" s="105">
        <f ca="1">'Census Tract'!AG528</f>
        <v>0</v>
      </c>
    </row>
    <row r="535" spans="1:17" ht="15.75" x14ac:dyDescent="0.25">
      <c r="A535" s="80" t="s">
        <v>268</v>
      </c>
      <c r="B535" s="4" t="str">
        <f>'Census Tract'!A529</f>
        <v>Multnomah</v>
      </c>
      <c r="C535" s="4" t="str">
        <f>'Census Tract'!B529</f>
        <v>Fairview</v>
      </c>
      <c r="D535" s="4">
        <f>'Census Tract'!C529</f>
        <v>41051010200</v>
      </c>
      <c r="E535" s="171">
        <f>'Census Tract'!D529</f>
        <v>1</v>
      </c>
      <c r="F535" s="29">
        <f ca="1">'Census Tract'!V529</f>
        <v>0</v>
      </c>
      <c r="G535" s="29">
        <f ca="1">'Census Tract'!W529</f>
        <v>0</v>
      </c>
      <c r="H535" s="29">
        <f ca="1">'Census Tract'!X529</f>
        <v>0</v>
      </c>
      <c r="I535" s="105">
        <f ca="1">'Census Tract'!Y529</f>
        <v>0</v>
      </c>
      <c r="J535" s="29">
        <f ca="1">'Census Tract'!Z529</f>
        <v>0</v>
      </c>
      <c r="K535" s="29">
        <f ca="1">'Census Tract'!AA529</f>
        <v>0</v>
      </c>
      <c r="L535" s="29">
        <f ca="1">'Census Tract'!AB529</f>
        <v>0</v>
      </c>
      <c r="M535" s="105">
        <f ca="1">'Census Tract'!AC529</f>
        <v>0</v>
      </c>
      <c r="N535" s="29">
        <f ca="1">'Census Tract'!AD529</f>
        <v>0</v>
      </c>
      <c r="O535" s="29">
        <f ca="1">'Census Tract'!AE529</f>
        <v>0</v>
      </c>
      <c r="P535" s="29">
        <f ca="1">'Census Tract'!AF529</f>
        <v>0</v>
      </c>
      <c r="Q535" s="105">
        <f ca="1">'Census Tract'!AG529</f>
        <v>0</v>
      </c>
    </row>
    <row r="536" spans="1:17" ht="15.75" x14ac:dyDescent="0.25">
      <c r="A536" s="80" t="s">
        <v>268</v>
      </c>
      <c r="B536" s="4" t="str">
        <f>'Census Tract'!A530</f>
        <v>Multnomah</v>
      </c>
      <c r="C536" s="4" t="str">
        <f>'Census Tract'!B530</f>
        <v>Portland</v>
      </c>
      <c r="D536" s="4">
        <f>'Census Tract'!C530</f>
        <v>41051004800</v>
      </c>
      <c r="E536" s="171">
        <f>'Census Tract'!D530</f>
        <v>1</v>
      </c>
      <c r="F536" s="29">
        <f ca="1">'Census Tract'!V530</f>
        <v>0</v>
      </c>
      <c r="G536" s="29">
        <f ca="1">'Census Tract'!W530</f>
        <v>0</v>
      </c>
      <c r="H536" s="29">
        <f ca="1">'Census Tract'!X530</f>
        <v>0</v>
      </c>
      <c r="I536" s="105">
        <f ca="1">'Census Tract'!Y530</f>
        <v>0</v>
      </c>
      <c r="J536" s="29">
        <f ca="1">'Census Tract'!Z530</f>
        <v>0</v>
      </c>
      <c r="K536" s="29">
        <f ca="1">'Census Tract'!AA530</f>
        <v>0</v>
      </c>
      <c r="L536" s="29">
        <f ca="1">'Census Tract'!AB530</f>
        <v>0</v>
      </c>
      <c r="M536" s="105">
        <f ca="1">'Census Tract'!AC530</f>
        <v>0</v>
      </c>
      <c r="N536" s="29">
        <f ca="1">'Census Tract'!AD530</f>
        <v>0</v>
      </c>
      <c r="O536" s="29">
        <f ca="1">'Census Tract'!AE530</f>
        <v>0</v>
      </c>
      <c r="P536" s="29">
        <f ca="1">'Census Tract'!AF530</f>
        <v>0</v>
      </c>
      <c r="Q536" s="105">
        <f ca="1">'Census Tract'!AG530</f>
        <v>0</v>
      </c>
    </row>
    <row r="537" spans="1:17" ht="15.75" x14ac:dyDescent="0.25">
      <c r="A537" s="80" t="s">
        <v>268</v>
      </c>
      <c r="B537" s="4" t="str">
        <f>'Census Tract'!A531</f>
        <v>Multnomah</v>
      </c>
      <c r="C537" s="4" t="str">
        <f>'Census Tract'!B531</f>
        <v>Portland</v>
      </c>
      <c r="D537" s="4">
        <f>'Census Tract'!C531</f>
        <v>41051002801</v>
      </c>
      <c r="E537" s="171">
        <f>'Census Tract'!D531</f>
        <v>1</v>
      </c>
      <c r="F537" s="29">
        <f ca="1">'Census Tract'!V531</f>
        <v>0</v>
      </c>
      <c r="G537" s="29">
        <f ca="1">'Census Tract'!W531</f>
        <v>0</v>
      </c>
      <c r="H537" s="29">
        <f ca="1">'Census Tract'!X531</f>
        <v>0</v>
      </c>
      <c r="I537" s="105">
        <f ca="1">'Census Tract'!Y531</f>
        <v>0</v>
      </c>
      <c r="J537" s="29">
        <f ca="1">'Census Tract'!Z531</f>
        <v>0</v>
      </c>
      <c r="K537" s="29">
        <f ca="1">'Census Tract'!AA531</f>
        <v>0</v>
      </c>
      <c r="L537" s="29">
        <f ca="1">'Census Tract'!AB531</f>
        <v>0</v>
      </c>
      <c r="M537" s="105">
        <f ca="1">'Census Tract'!AC531</f>
        <v>0</v>
      </c>
      <c r="N537" s="29">
        <f ca="1">'Census Tract'!AD531</f>
        <v>0</v>
      </c>
      <c r="O537" s="29">
        <f ca="1">'Census Tract'!AE531</f>
        <v>0</v>
      </c>
      <c r="P537" s="29">
        <f ca="1">'Census Tract'!AF531</f>
        <v>0</v>
      </c>
      <c r="Q537" s="105">
        <f ca="1">'Census Tract'!AG531</f>
        <v>0</v>
      </c>
    </row>
    <row r="538" spans="1:17" ht="15.75" x14ac:dyDescent="0.25">
      <c r="A538" s="80" t="s">
        <v>268</v>
      </c>
      <c r="B538" s="4" t="str">
        <f>'Census Tract'!A532</f>
        <v>Multnomah</v>
      </c>
      <c r="C538" s="4" t="str">
        <f>'Census Tract'!B532</f>
        <v>Portland</v>
      </c>
      <c r="D538" s="4">
        <f>'Census Tract'!C532</f>
        <v>41051004601</v>
      </c>
      <c r="E538" s="171">
        <f>'Census Tract'!D532</f>
        <v>1</v>
      </c>
      <c r="F538" s="29">
        <f ca="1">'Census Tract'!V532</f>
        <v>0</v>
      </c>
      <c r="G538" s="29">
        <f ca="1">'Census Tract'!W532</f>
        <v>0</v>
      </c>
      <c r="H538" s="29">
        <f ca="1">'Census Tract'!X532</f>
        <v>0</v>
      </c>
      <c r="I538" s="105">
        <f ca="1">'Census Tract'!Y532</f>
        <v>0</v>
      </c>
      <c r="J538" s="29">
        <f ca="1">'Census Tract'!Z532</f>
        <v>0</v>
      </c>
      <c r="K538" s="29">
        <f ca="1">'Census Tract'!AA532</f>
        <v>0</v>
      </c>
      <c r="L538" s="29">
        <f ca="1">'Census Tract'!AB532</f>
        <v>0</v>
      </c>
      <c r="M538" s="105">
        <f ca="1">'Census Tract'!AC532</f>
        <v>0</v>
      </c>
      <c r="N538" s="29">
        <f ca="1">'Census Tract'!AD532</f>
        <v>0</v>
      </c>
      <c r="O538" s="29">
        <f ca="1">'Census Tract'!AE532</f>
        <v>0</v>
      </c>
      <c r="P538" s="29">
        <f ca="1">'Census Tract'!AF532</f>
        <v>0</v>
      </c>
      <c r="Q538" s="105">
        <f ca="1">'Census Tract'!AG532</f>
        <v>0</v>
      </c>
    </row>
    <row r="539" spans="1:17" ht="15.75" x14ac:dyDescent="0.25">
      <c r="A539" s="80" t="s">
        <v>268</v>
      </c>
      <c r="B539" s="4" t="str">
        <f>'Census Tract'!A533</f>
        <v>Multnomah</v>
      </c>
      <c r="C539" s="4" t="str">
        <f>'Census Tract'!B533</f>
        <v>Portland</v>
      </c>
      <c r="D539" s="4">
        <f>'Census Tract'!C533</f>
        <v>41051009201</v>
      </c>
      <c r="E539" s="171">
        <f>'Census Tract'!D533</f>
        <v>1</v>
      </c>
      <c r="F539" s="29">
        <f ca="1">'Census Tract'!V533</f>
        <v>0</v>
      </c>
      <c r="G539" s="29">
        <f ca="1">'Census Tract'!W533</f>
        <v>0</v>
      </c>
      <c r="H539" s="29">
        <f ca="1">'Census Tract'!X533</f>
        <v>0</v>
      </c>
      <c r="I539" s="105">
        <f ca="1">'Census Tract'!Y533</f>
        <v>0</v>
      </c>
      <c r="J539" s="29">
        <f ca="1">'Census Tract'!Z533</f>
        <v>0</v>
      </c>
      <c r="K539" s="29">
        <f ca="1">'Census Tract'!AA533</f>
        <v>0</v>
      </c>
      <c r="L539" s="29">
        <f ca="1">'Census Tract'!AB533</f>
        <v>0</v>
      </c>
      <c r="M539" s="105">
        <f ca="1">'Census Tract'!AC533</f>
        <v>0</v>
      </c>
      <c r="N539" s="29">
        <f ca="1">'Census Tract'!AD533</f>
        <v>0</v>
      </c>
      <c r="O539" s="29">
        <f ca="1">'Census Tract'!AE533</f>
        <v>0</v>
      </c>
      <c r="P539" s="29">
        <f ca="1">'Census Tract'!AF533</f>
        <v>0</v>
      </c>
      <c r="Q539" s="105">
        <f ca="1">'Census Tract'!AG533</f>
        <v>0</v>
      </c>
    </row>
    <row r="540" spans="1:17" ht="15.75" x14ac:dyDescent="0.25">
      <c r="A540" s="80" t="s">
        <v>268</v>
      </c>
      <c r="B540" s="4" t="str">
        <f>'Census Tract'!A534</f>
        <v>Multnomah</v>
      </c>
      <c r="C540" s="4" t="str">
        <f>'Census Tract'!B534</f>
        <v>Portland</v>
      </c>
      <c r="D540" s="4">
        <f>'Census Tract'!C534</f>
        <v>41051009701</v>
      </c>
      <c r="E540" s="171">
        <f>'Census Tract'!D534</f>
        <v>1</v>
      </c>
      <c r="F540" s="29">
        <f ca="1">'Census Tract'!V534</f>
        <v>6.8232365755073965E-2</v>
      </c>
      <c r="G540" s="29">
        <f ca="1">'Census Tract'!W534</f>
        <v>0.33908554139234348</v>
      </c>
      <c r="H540" s="29">
        <f ca="1">'Census Tract'!X534</f>
        <v>1.5602628851730511</v>
      </c>
      <c r="I540" s="105">
        <f ca="1">'Census Tract'!Y534</f>
        <v>3.3887817754215632</v>
      </c>
      <c r="J540" s="29">
        <f ca="1">'Census Tract'!Z534</f>
        <v>0.21401682056348181</v>
      </c>
      <c r="K540" s="29">
        <f ca="1">'Census Tract'!AA534</f>
        <v>1.0184173692606455</v>
      </c>
      <c r="L540" s="29">
        <f ca="1">'Census Tract'!AB534</f>
        <v>4.6447881990756628</v>
      </c>
      <c r="M540" s="105">
        <f ca="1">'Census Tract'!AC534</f>
        <v>10.074627274835159</v>
      </c>
      <c r="N540" s="29">
        <f ca="1">'Census Tract'!AD534</f>
        <v>8.9102345648591652E-2</v>
      </c>
      <c r="O540" s="29">
        <f ca="1">'Census Tract'!AE534</f>
        <v>0.42324819887914367</v>
      </c>
      <c r="P540" s="29">
        <f ca="1">'Census Tract'!AF534</f>
        <v>1.857093039554071</v>
      </c>
      <c r="Q540" s="105">
        <f ca="1">'Census Tract'!AG534</f>
        <v>3.9895993712626847</v>
      </c>
    </row>
    <row r="541" spans="1:17" ht="15.75" x14ac:dyDescent="0.25">
      <c r="A541" s="80" t="s">
        <v>268</v>
      </c>
      <c r="B541" s="4" t="str">
        <f>'Census Tract'!A535</f>
        <v>Multnomah</v>
      </c>
      <c r="C541" s="4" t="str">
        <f>'Census Tract'!B535</f>
        <v>Portland</v>
      </c>
      <c r="D541" s="4">
        <f>'Census Tract'!C535</f>
        <v>41051001000</v>
      </c>
      <c r="E541" s="171">
        <f>'Census Tract'!D535</f>
        <v>1</v>
      </c>
      <c r="F541" s="29">
        <f ca="1">'Census Tract'!V535</f>
        <v>0</v>
      </c>
      <c r="G541" s="29">
        <f ca="1">'Census Tract'!W535</f>
        <v>0</v>
      </c>
      <c r="H541" s="29">
        <f ca="1">'Census Tract'!X535</f>
        <v>0</v>
      </c>
      <c r="I541" s="105">
        <f ca="1">'Census Tract'!Y535</f>
        <v>0</v>
      </c>
      <c r="J541" s="29">
        <f ca="1">'Census Tract'!Z535</f>
        <v>0</v>
      </c>
      <c r="K541" s="29">
        <f ca="1">'Census Tract'!AA535</f>
        <v>0</v>
      </c>
      <c r="L541" s="29">
        <f ca="1">'Census Tract'!AB535</f>
        <v>0</v>
      </c>
      <c r="M541" s="105">
        <f ca="1">'Census Tract'!AC535</f>
        <v>0</v>
      </c>
      <c r="N541" s="29">
        <f ca="1">'Census Tract'!AD535</f>
        <v>0</v>
      </c>
      <c r="O541" s="29">
        <f ca="1">'Census Tract'!AE535</f>
        <v>0</v>
      </c>
      <c r="P541" s="29">
        <f ca="1">'Census Tract'!AF535</f>
        <v>0</v>
      </c>
      <c r="Q541" s="105">
        <f ca="1">'Census Tract'!AG535</f>
        <v>0</v>
      </c>
    </row>
    <row r="542" spans="1:17" ht="15.75" x14ac:dyDescent="0.25">
      <c r="A542" s="80" t="s">
        <v>268</v>
      </c>
      <c r="B542" s="4" t="str">
        <f>'Census Tract'!A536</f>
        <v>Multnomah</v>
      </c>
      <c r="C542" s="4" t="str">
        <f>'Census Tract'!B536</f>
        <v>Portland</v>
      </c>
      <c r="D542" s="4">
        <f>'Census Tract'!C536</f>
        <v>41051000701</v>
      </c>
      <c r="E542" s="171">
        <f>'Census Tract'!D536</f>
        <v>1</v>
      </c>
      <c r="F542" s="29">
        <f ca="1">'Census Tract'!V536</f>
        <v>0</v>
      </c>
      <c r="G542" s="29">
        <f ca="1">'Census Tract'!W536</f>
        <v>0</v>
      </c>
      <c r="H542" s="29">
        <f ca="1">'Census Tract'!X536</f>
        <v>0</v>
      </c>
      <c r="I542" s="105">
        <f ca="1">'Census Tract'!Y536</f>
        <v>0</v>
      </c>
      <c r="J542" s="29">
        <f ca="1">'Census Tract'!Z536</f>
        <v>0</v>
      </c>
      <c r="K542" s="29">
        <f ca="1">'Census Tract'!AA536</f>
        <v>0</v>
      </c>
      <c r="L542" s="29">
        <f ca="1">'Census Tract'!AB536</f>
        <v>0</v>
      </c>
      <c r="M542" s="105">
        <f ca="1">'Census Tract'!AC536</f>
        <v>0</v>
      </c>
      <c r="N542" s="29">
        <f ca="1">'Census Tract'!AD536</f>
        <v>0</v>
      </c>
      <c r="O542" s="29">
        <f ca="1">'Census Tract'!AE536</f>
        <v>0</v>
      </c>
      <c r="P542" s="29">
        <f ca="1">'Census Tract'!AF536</f>
        <v>0</v>
      </c>
      <c r="Q542" s="105">
        <f ca="1">'Census Tract'!AG536</f>
        <v>0</v>
      </c>
    </row>
    <row r="543" spans="1:17" ht="15.75" x14ac:dyDescent="0.25">
      <c r="A543" s="80" t="s">
        <v>268</v>
      </c>
      <c r="B543" s="4" t="str">
        <f>'Census Tract'!A537</f>
        <v>Multnomah</v>
      </c>
      <c r="C543" s="4" t="str">
        <f>'Census Tract'!B537</f>
        <v>Portland</v>
      </c>
      <c r="D543" s="4">
        <f>'Census Tract'!C537</f>
        <v>41051002802</v>
      </c>
      <c r="E543" s="171">
        <f>'Census Tract'!D537</f>
        <v>1</v>
      </c>
      <c r="F543" s="29">
        <f ca="1">'Census Tract'!V537</f>
        <v>0</v>
      </c>
      <c r="G543" s="29">
        <f ca="1">'Census Tract'!W537</f>
        <v>0</v>
      </c>
      <c r="H543" s="29">
        <f ca="1">'Census Tract'!X537</f>
        <v>0</v>
      </c>
      <c r="I543" s="105">
        <f ca="1">'Census Tract'!Y537</f>
        <v>0</v>
      </c>
      <c r="J543" s="29">
        <f ca="1">'Census Tract'!Z537</f>
        <v>0</v>
      </c>
      <c r="K543" s="29">
        <f ca="1">'Census Tract'!AA537</f>
        <v>0</v>
      </c>
      <c r="L543" s="29">
        <f ca="1">'Census Tract'!AB537</f>
        <v>0</v>
      </c>
      <c r="M543" s="105">
        <f ca="1">'Census Tract'!AC537</f>
        <v>0</v>
      </c>
      <c r="N543" s="29">
        <f ca="1">'Census Tract'!AD537</f>
        <v>0</v>
      </c>
      <c r="O543" s="29">
        <f ca="1">'Census Tract'!AE537</f>
        <v>0</v>
      </c>
      <c r="P543" s="29">
        <f ca="1">'Census Tract'!AF537</f>
        <v>0</v>
      </c>
      <c r="Q543" s="105">
        <f ca="1">'Census Tract'!AG537</f>
        <v>0</v>
      </c>
    </row>
    <row r="544" spans="1:17" ht="15.75" x14ac:dyDescent="0.25">
      <c r="A544" s="80" t="s">
        <v>268</v>
      </c>
      <c r="B544" s="4" t="str">
        <f>'Census Tract'!A538</f>
        <v>Multnomah</v>
      </c>
      <c r="C544" s="4" t="str">
        <f>'Census Tract'!B538</f>
        <v>Portland</v>
      </c>
      <c r="D544" s="4">
        <f>'Census Tract'!C538</f>
        <v>41051000601</v>
      </c>
      <c r="E544" s="171">
        <f>'Census Tract'!D538</f>
        <v>1</v>
      </c>
      <c r="F544" s="29">
        <f ca="1">'Census Tract'!V538</f>
        <v>0</v>
      </c>
      <c r="G544" s="29">
        <f ca="1">'Census Tract'!W538</f>
        <v>0</v>
      </c>
      <c r="H544" s="29">
        <f ca="1">'Census Tract'!X538</f>
        <v>0</v>
      </c>
      <c r="I544" s="105">
        <f ca="1">'Census Tract'!Y538</f>
        <v>0</v>
      </c>
      <c r="J544" s="29">
        <f ca="1">'Census Tract'!Z538</f>
        <v>0</v>
      </c>
      <c r="K544" s="29">
        <f ca="1">'Census Tract'!AA538</f>
        <v>0</v>
      </c>
      <c r="L544" s="29">
        <f ca="1">'Census Tract'!AB538</f>
        <v>0</v>
      </c>
      <c r="M544" s="105">
        <f ca="1">'Census Tract'!AC538</f>
        <v>0</v>
      </c>
      <c r="N544" s="29">
        <f ca="1">'Census Tract'!AD538</f>
        <v>0</v>
      </c>
      <c r="O544" s="29">
        <f ca="1">'Census Tract'!AE538</f>
        <v>0</v>
      </c>
      <c r="P544" s="29">
        <f ca="1">'Census Tract'!AF538</f>
        <v>0</v>
      </c>
      <c r="Q544" s="105">
        <f ca="1">'Census Tract'!AG538</f>
        <v>0</v>
      </c>
    </row>
    <row r="545" spans="1:17" ht="15.75" x14ac:dyDescent="0.25">
      <c r="A545" s="80" t="s">
        <v>268</v>
      </c>
      <c r="B545" s="4" t="str">
        <f>'Census Tract'!A539</f>
        <v>Multnomah</v>
      </c>
      <c r="C545" s="4" t="str">
        <f>'Census Tract'!B539</f>
        <v>Gresham</v>
      </c>
      <c r="D545" s="4">
        <f>'Census Tract'!C539</f>
        <v>41051009904</v>
      </c>
      <c r="E545" s="171">
        <f>'Census Tract'!D539</f>
        <v>1</v>
      </c>
      <c r="F545" s="29">
        <f ca="1">'Census Tract'!V539</f>
        <v>0</v>
      </c>
      <c r="G545" s="29">
        <f ca="1">'Census Tract'!W539</f>
        <v>0</v>
      </c>
      <c r="H545" s="29">
        <f ca="1">'Census Tract'!X539</f>
        <v>0</v>
      </c>
      <c r="I545" s="105">
        <f ca="1">'Census Tract'!Y539</f>
        <v>0</v>
      </c>
      <c r="J545" s="29">
        <f ca="1">'Census Tract'!Z539</f>
        <v>0</v>
      </c>
      <c r="K545" s="29">
        <f ca="1">'Census Tract'!AA539</f>
        <v>0</v>
      </c>
      <c r="L545" s="29">
        <f ca="1">'Census Tract'!AB539</f>
        <v>0</v>
      </c>
      <c r="M545" s="105">
        <f ca="1">'Census Tract'!AC539</f>
        <v>0</v>
      </c>
      <c r="N545" s="29">
        <f ca="1">'Census Tract'!AD539</f>
        <v>0</v>
      </c>
      <c r="O545" s="29">
        <f ca="1">'Census Tract'!AE539</f>
        <v>0</v>
      </c>
      <c r="P545" s="29">
        <f ca="1">'Census Tract'!AF539</f>
        <v>0</v>
      </c>
      <c r="Q545" s="105">
        <f ca="1">'Census Tract'!AG539</f>
        <v>0</v>
      </c>
    </row>
    <row r="546" spans="1:17" ht="15.75" x14ac:dyDescent="0.25">
      <c r="A546" s="80" t="s">
        <v>268</v>
      </c>
      <c r="B546" s="4" t="str">
        <f>'Census Tract'!A540</f>
        <v>Multnomah</v>
      </c>
      <c r="C546" s="4" t="str">
        <f>'Census Tract'!B540</f>
        <v>Portland</v>
      </c>
      <c r="D546" s="4">
        <f>'Census Tract'!C540</f>
        <v>41051005900</v>
      </c>
      <c r="E546" s="171">
        <f>'Census Tract'!D540</f>
        <v>1</v>
      </c>
      <c r="F546" s="29">
        <f ca="1">'Census Tract'!V540</f>
        <v>0</v>
      </c>
      <c r="G546" s="29">
        <f ca="1">'Census Tract'!W540</f>
        <v>0</v>
      </c>
      <c r="H546" s="29">
        <f ca="1">'Census Tract'!X540</f>
        <v>0</v>
      </c>
      <c r="I546" s="105">
        <f ca="1">'Census Tract'!Y540</f>
        <v>0</v>
      </c>
      <c r="J546" s="29">
        <f ca="1">'Census Tract'!Z540</f>
        <v>0</v>
      </c>
      <c r="K546" s="29">
        <f ca="1">'Census Tract'!AA540</f>
        <v>0</v>
      </c>
      <c r="L546" s="29">
        <f ca="1">'Census Tract'!AB540</f>
        <v>0</v>
      </c>
      <c r="M546" s="105">
        <f ca="1">'Census Tract'!AC540</f>
        <v>0</v>
      </c>
      <c r="N546" s="29">
        <f ca="1">'Census Tract'!AD540</f>
        <v>0</v>
      </c>
      <c r="O546" s="29">
        <f ca="1">'Census Tract'!AE540</f>
        <v>0</v>
      </c>
      <c r="P546" s="29">
        <f ca="1">'Census Tract'!AF540</f>
        <v>0</v>
      </c>
      <c r="Q546" s="105">
        <f ca="1">'Census Tract'!AG540</f>
        <v>0</v>
      </c>
    </row>
    <row r="547" spans="1:17" ht="15.75" x14ac:dyDescent="0.25">
      <c r="A547" s="80" t="s">
        <v>268</v>
      </c>
      <c r="B547" s="4" t="str">
        <f>'Census Tract'!A541</f>
        <v>Multnomah</v>
      </c>
      <c r="C547" s="4" t="str">
        <f>'Census Tract'!B541</f>
        <v>Portland</v>
      </c>
      <c r="D547" s="4">
        <f>'Census Tract'!C541</f>
        <v>41051001802</v>
      </c>
      <c r="E547" s="171">
        <f>'Census Tract'!D541</f>
        <v>1</v>
      </c>
      <c r="F547" s="29">
        <f ca="1">'Census Tract'!V541</f>
        <v>0</v>
      </c>
      <c r="G547" s="29">
        <f ca="1">'Census Tract'!W541</f>
        <v>0</v>
      </c>
      <c r="H547" s="29">
        <f ca="1">'Census Tract'!X541</f>
        <v>0</v>
      </c>
      <c r="I547" s="105">
        <f ca="1">'Census Tract'!Y541</f>
        <v>0</v>
      </c>
      <c r="J547" s="29">
        <f ca="1">'Census Tract'!Z541</f>
        <v>0</v>
      </c>
      <c r="K547" s="29">
        <f ca="1">'Census Tract'!AA541</f>
        <v>0</v>
      </c>
      <c r="L547" s="29">
        <f ca="1">'Census Tract'!AB541</f>
        <v>0</v>
      </c>
      <c r="M547" s="105">
        <f ca="1">'Census Tract'!AC541</f>
        <v>0</v>
      </c>
      <c r="N547" s="29">
        <f ca="1">'Census Tract'!AD541</f>
        <v>0</v>
      </c>
      <c r="O547" s="29">
        <f ca="1">'Census Tract'!AE541</f>
        <v>0</v>
      </c>
      <c r="P547" s="29">
        <f ca="1">'Census Tract'!AF541</f>
        <v>0</v>
      </c>
      <c r="Q547" s="105">
        <f ca="1">'Census Tract'!AG541</f>
        <v>0</v>
      </c>
    </row>
    <row r="548" spans="1:17" ht="15.75" x14ac:dyDescent="0.25">
      <c r="A548" s="80" t="s">
        <v>268</v>
      </c>
      <c r="B548" s="4" t="str">
        <f>'Census Tract'!A542</f>
        <v>Multnomah</v>
      </c>
      <c r="C548" s="4" t="str">
        <f>'Census Tract'!B542</f>
        <v>Portland</v>
      </c>
      <c r="D548" s="4">
        <f>'Census Tract'!C542</f>
        <v>41051001602</v>
      </c>
      <c r="E548" s="171">
        <f>'Census Tract'!D542</f>
        <v>1</v>
      </c>
      <c r="F548" s="29">
        <f ca="1">'Census Tract'!V542</f>
        <v>0</v>
      </c>
      <c r="G548" s="29">
        <f ca="1">'Census Tract'!W542</f>
        <v>0</v>
      </c>
      <c r="H548" s="29">
        <f ca="1">'Census Tract'!X542</f>
        <v>0</v>
      </c>
      <c r="I548" s="105">
        <f ca="1">'Census Tract'!Y542</f>
        <v>0</v>
      </c>
      <c r="J548" s="29">
        <f ca="1">'Census Tract'!Z542</f>
        <v>0</v>
      </c>
      <c r="K548" s="29">
        <f ca="1">'Census Tract'!AA542</f>
        <v>0</v>
      </c>
      <c r="L548" s="29">
        <f ca="1">'Census Tract'!AB542</f>
        <v>0</v>
      </c>
      <c r="M548" s="105">
        <f ca="1">'Census Tract'!AC542</f>
        <v>0</v>
      </c>
      <c r="N548" s="29">
        <f ca="1">'Census Tract'!AD542</f>
        <v>0</v>
      </c>
      <c r="O548" s="29">
        <f ca="1">'Census Tract'!AE542</f>
        <v>0</v>
      </c>
      <c r="P548" s="29">
        <f ca="1">'Census Tract'!AF542</f>
        <v>0</v>
      </c>
      <c r="Q548" s="105">
        <f ca="1">'Census Tract'!AG542</f>
        <v>0</v>
      </c>
    </row>
    <row r="549" spans="1:17" ht="15.75" x14ac:dyDescent="0.25">
      <c r="A549" s="80" t="s">
        <v>268</v>
      </c>
      <c r="B549" s="4" t="str">
        <f>'Census Tract'!A543</f>
        <v>Multnomah</v>
      </c>
      <c r="C549" s="4" t="str">
        <f>'Census Tract'!B543</f>
        <v>Portland</v>
      </c>
      <c r="D549" s="4">
        <f>'Census Tract'!C543</f>
        <v>41051008400</v>
      </c>
      <c r="E549" s="171">
        <f>'Census Tract'!D543</f>
        <v>1</v>
      </c>
      <c r="F549" s="29">
        <f ca="1">'Census Tract'!V543</f>
        <v>7.7622140858983224E-2</v>
      </c>
      <c r="G549" s="29">
        <f ca="1">'Census Tract'!W543</f>
        <v>0.38574868929037232</v>
      </c>
      <c r="H549" s="29">
        <f ca="1">'Census Tract'!X543</f>
        <v>1.7749779611142964</v>
      </c>
      <c r="I549" s="105">
        <f ca="1">'Census Tract'!Y543</f>
        <v>3.8551278913052638</v>
      </c>
      <c r="J549" s="29">
        <f ca="1">'Census Tract'!Z543</f>
        <v>0.15328472418721506</v>
      </c>
      <c r="K549" s="29">
        <f ca="1">'Census Tract'!AA543</f>
        <v>0.72941848749819327</v>
      </c>
      <c r="L549" s="29">
        <f ca="1">'Census Tract'!AB543</f>
        <v>3.3267248626944106</v>
      </c>
      <c r="M549" s="105">
        <f ca="1">'Census Tract'!AC543</f>
        <v>7.2157247222259002</v>
      </c>
      <c r="N549" s="29">
        <f ca="1">'Census Tract'!AD543</f>
        <v>6.3817546869532227E-2</v>
      </c>
      <c r="O549" s="29">
        <f ca="1">'Census Tract'!AE543</f>
        <v>0.30314198321940311</v>
      </c>
      <c r="P549" s="29">
        <f ca="1">'Census Tract'!AF543</f>
        <v>1.3301010341549544</v>
      </c>
      <c r="Q549" s="105">
        <f ca="1">'Census Tract'!AG543</f>
        <v>2.8574606315118594</v>
      </c>
    </row>
    <row r="550" spans="1:17" ht="15.75" x14ac:dyDescent="0.25">
      <c r="A550" s="80" t="s">
        <v>268</v>
      </c>
      <c r="B550" s="4" t="str">
        <f>'Census Tract'!A544</f>
        <v>Multnomah</v>
      </c>
      <c r="C550" s="4" t="str">
        <f>'Census Tract'!B544</f>
        <v>Portland</v>
      </c>
      <c r="D550" s="4">
        <f>'Census Tract'!C544</f>
        <v>41051003701</v>
      </c>
      <c r="E550" s="171">
        <f>'Census Tract'!D544</f>
        <v>1</v>
      </c>
      <c r="F550" s="29">
        <f ca="1">'Census Tract'!V544</f>
        <v>0</v>
      </c>
      <c r="G550" s="29">
        <f ca="1">'Census Tract'!W544</f>
        <v>0</v>
      </c>
      <c r="H550" s="29">
        <f ca="1">'Census Tract'!X544</f>
        <v>0</v>
      </c>
      <c r="I550" s="105">
        <f ca="1">'Census Tract'!Y544</f>
        <v>0</v>
      </c>
      <c r="J550" s="29">
        <f ca="1">'Census Tract'!Z544</f>
        <v>0</v>
      </c>
      <c r="K550" s="29">
        <f ca="1">'Census Tract'!AA544</f>
        <v>0</v>
      </c>
      <c r="L550" s="29">
        <f ca="1">'Census Tract'!AB544</f>
        <v>0</v>
      </c>
      <c r="M550" s="105">
        <f ca="1">'Census Tract'!AC544</f>
        <v>0</v>
      </c>
      <c r="N550" s="29">
        <f ca="1">'Census Tract'!AD544</f>
        <v>0</v>
      </c>
      <c r="O550" s="29">
        <f ca="1">'Census Tract'!AE544</f>
        <v>0</v>
      </c>
      <c r="P550" s="29">
        <f ca="1">'Census Tract'!AF544</f>
        <v>0</v>
      </c>
      <c r="Q550" s="105">
        <f ca="1">'Census Tract'!AG544</f>
        <v>0</v>
      </c>
    </row>
    <row r="551" spans="1:17" ht="15.75" x14ac:dyDescent="0.25">
      <c r="A551" s="80" t="s">
        <v>268</v>
      </c>
      <c r="B551" s="4" t="str">
        <f>'Census Tract'!A545</f>
        <v>Multnomah</v>
      </c>
      <c r="C551" s="4" t="str">
        <f>'Census Tract'!B545</f>
        <v>Portland</v>
      </c>
      <c r="D551" s="4">
        <f>'Census Tract'!C545</f>
        <v>41051009501</v>
      </c>
      <c r="E551" s="171">
        <f>'Census Tract'!D545</f>
        <v>1</v>
      </c>
      <c r="F551" s="29">
        <f ca="1">'Census Tract'!V545</f>
        <v>0</v>
      </c>
      <c r="G551" s="29">
        <f ca="1">'Census Tract'!W545</f>
        <v>0</v>
      </c>
      <c r="H551" s="29">
        <f ca="1">'Census Tract'!X545</f>
        <v>0</v>
      </c>
      <c r="I551" s="105">
        <f ca="1">'Census Tract'!Y545</f>
        <v>0</v>
      </c>
      <c r="J551" s="29">
        <f ca="1">'Census Tract'!Z545</f>
        <v>0</v>
      </c>
      <c r="K551" s="29">
        <f ca="1">'Census Tract'!AA545</f>
        <v>0</v>
      </c>
      <c r="L551" s="29">
        <f ca="1">'Census Tract'!AB545</f>
        <v>0</v>
      </c>
      <c r="M551" s="105">
        <f ca="1">'Census Tract'!AC545</f>
        <v>0</v>
      </c>
      <c r="N551" s="29">
        <f ca="1">'Census Tract'!AD545</f>
        <v>0</v>
      </c>
      <c r="O551" s="29">
        <f ca="1">'Census Tract'!AE545</f>
        <v>0</v>
      </c>
      <c r="P551" s="29">
        <f ca="1">'Census Tract'!AF545</f>
        <v>0</v>
      </c>
      <c r="Q551" s="105">
        <f ca="1">'Census Tract'!AG545</f>
        <v>0</v>
      </c>
    </row>
    <row r="552" spans="1:17" ht="15.75" x14ac:dyDescent="0.25">
      <c r="A552" s="80" t="s">
        <v>268</v>
      </c>
      <c r="B552" s="4" t="str">
        <f>'Census Tract'!A546</f>
        <v>Multnomah</v>
      </c>
      <c r="C552" s="4" t="str">
        <f>'Census Tract'!B546</f>
        <v>Portland</v>
      </c>
      <c r="D552" s="4">
        <f>'Census Tract'!C546</f>
        <v>41051008301</v>
      </c>
      <c r="E552" s="171">
        <f>'Census Tract'!D546</f>
        <v>1</v>
      </c>
      <c r="F552" s="29">
        <f ca="1">'Census Tract'!V546</f>
        <v>0.40976978553460008</v>
      </c>
      <c r="G552" s="29">
        <f ca="1">'Census Tract'!W546</f>
        <v>2.0363797742699816</v>
      </c>
      <c r="H552" s="29">
        <f ca="1">'Census Tract'!X546</f>
        <v>9.3701659140759617</v>
      </c>
      <c r="I552" s="105">
        <f ca="1">'Census Tract'!Y546</f>
        <v>20.351344497164717</v>
      </c>
      <c r="J552" s="29">
        <f ca="1">'Census Tract'!Z546</f>
        <v>0.11962382619567713</v>
      </c>
      <c r="K552" s="29">
        <f ca="1">'Census Tract'!AA546</f>
        <v>0.569240221653315</v>
      </c>
      <c r="L552" s="29">
        <f ca="1">'Census Tract'!AB546</f>
        <v>2.596185359538822</v>
      </c>
      <c r="M552" s="105">
        <f ca="1">'Census Tract'!AC546</f>
        <v>5.6311716945333856</v>
      </c>
      <c r="N552" s="29">
        <f ca="1">'Census Tract'!AD546</f>
        <v>4.9803391534511021E-2</v>
      </c>
      <c r="O552" s="29">
        <f ca="1">'Census Tract'!AE546</f>
        <v>0.23657284902676123</v>
      </c>
      <c r="P552" s="29">
        <f ca="1">'Census Tract'!AF546</f>
        <v>1.0380145560891689</v>
      </c>
      <c r="Q552" s="105">
        <f ca="1">'Census Tract'!AG546</f>
        <v>2.2299702449637486</v>
      </c>
    </row>
    <row r="553" spans="1:17" ht="15.75" x14ac:dyDescent="0.25">
      <c r="A553" s="80" t="s">
        <v>268</v>
      </c>
      <c r="B553" s="4" t="str">
        <f>'Census Tract'!A547</f>
        <v>Multnomah</v>
      </c>
      <c r="C553" s="4" t="str">
        <f>'Census Tract'!B547</f>
        <v>Portland</v>
      </c>
      <c r="D553" s="4">
        <f>'Census Tract'!C547</f>
        <v>41051001601</v>
      </c>
      <c r="E553" s="171">
        <f>'Census Tract'!D547</f>
        <v>1</v>
      </c>
      <c r="F553" s="29">
        <f ca="1">'Census Tract'!V547</f>
        <v>0</v>
      </c>
      <c r="G553" s="29">
        <f ca="1">'Census Tract'!W547</f>
        <v>0</v>
      </c>
      <c r="H553" s="29">
        <f ca="1">'Census Tract'!X547</f>
        <v>0</v>
      </c>
      <c r="I553" s="105">
        <f ca="1">'Census Tract'!Y547</f>
        <v>0</v>
      </c>
      <c r="J553" s="29">
        <f ca="1">'Census Tract'!Z547</f>
        <v>0</v>
      </c>
      <c r="K553" s="29">
        <f ca="1">'Census Tract'!AA547</f>
        <v>0</v>
      </c>
      <c r="L553" s="29">
        <f ca="1">'Census Tract'!AB547</f>
        <v>0</v>
      </c>
      <c r="M553" s="105">
        <f ca="1">'Census Tract'!AC547</f>
        <v>0</v>
      </c>
      <c r="N553" s="29">
        <f ca="1">'Census Tract'!AD547</f>
        <v>0</v>
      </c>
      <c r="O553" s="29">
        <f ca="1">'Census Tract'!AE547</f>
        <v>0</v>
      </c>
      <c r="P553" s="29">
        <f ca="1">'Census Tract'!AF547</f>
        <v>0</v>
      </c>
      <c r="Q553" s="105">
        <f ca="1">'Census Tract'!AG547</f>
        <v>0</v>
      </c>
    </row>
    <row r="554" spans="1:17" ht="15.75" x14ac:dyDescent="0.25">
      <c r="A554" s="80" t="s">
        <v>268</v>
      </c>
      <c r="B554" s="4" t="str">
        <f>'Census Tract'!A548</f>
        <v>Multnomah</v>
      </c>
      <c r="C554" s="4" t="str">
        <f>'Census Tract'!B548</f>
        <v>Portland</v>
      </c>
      <c r="D554" s="4">
        <f>'Census Tract'!C548</f>
        <v>41051000100</v>
      </c>
      <c r="E554" s="171">
        <f>'Census Tract'!D548</f>
        <v>1</v>
      </c>
      <c r="F554" s="29">
        <f ca="1">'Census Tract'!V548</f>
        <v>0</v>
      </c>
      <c r="G554" s="29">
        <f ca="1">'Census Tract'!W548</f>
        <v>0</v>
      </c>
      <c r="H554" s="29">
        <f ca="1">'Census Tract'!X548</f>
        <v>0</v>
      </c>
      <c r="I554" s="105">
        <f ca="1">'Census Tract'!Y548</f>
        <v>0</v>
      </c>
      <c r="J554" s="29">
        <f ca="1">'Census Tract'!Z548</f>
        <v>0</v>
      </c>
      <c r="K554" s="29">
        <f ca="1">'Census Tract'!AA548</f>
        <v>0</v>
      </c>
      <c r="L554" s="29">
        <f ca="1">'Census Tract'!AB548</f>
        <v>0</v>
      </c>
      <c r="M554" s="105">
        <f ca="1">'Census Tract'!AC548</f>
        <v>0</v>
      </c>
      <c r="N554" s="29">
        <f ca="1">'Census Tract'!AD548</f>
        <v>0</v>
      </c>
      <c r="O554" s="29">
        <f ca="1">'Census Tract'!AE548</f>
        <v>0</v>
      </c>
      <c r="P554" s="29">
        <f ca="1">'Census Tract'!AF548</f>
        <v>0</v>
      </c>
      <c r="Q554" s="105">
        <f ca="1">'Census Tract'!AG548</f>
        <v>0</v>
      </c>
    </row>
    <row r="555" spans="1:17" ht="15.75" x14ac:dyDescent="0.25">
      <c r="A555" s="80" t="s">
        <v>268</v>
      </c>
      <c r="B555" s="4" t="str">
        <f>'Census Tract'!A549</f>
        <v>Multnomah</v>
      </c>
      <c r="C555" s="4" t="str">
        <f>'Census Tract'!B549</f>
        <v>Portland</v>
      </c>
      <c r="D555" s="4">
        <f>'Census Tract'!C549</f>
        <v>41051000602</v>
      </c>
      <c r="E555" s="171">
        <f>'Census Tract'!D549</f>
        <v>1</v>
      </c>
      <c r="F555" s="29">
        <f ca="1">'Census Tract'!V549</f>
        <v>0</v>
      </c>
      <c r="G555" s="29">
        <f ca="1">'Census Tract'!W549</f>
        <v>0</v>
      </c>
      <c r="H555" s="29">
        <f ca="1">'Census Tract'!X549</f>
        <v>0</v>
      </c>
      <c r="I555" s="105">
        <f ca="1">'Census Tract'!Y549</f>
        <v>0</v>
      </c>
      <c r="J555" s="29">
        <f ca="1">'Census Tract'!Z549</f>
        <v>0</v>
      </c>
      <c r="K555" s="29">
        <f ca="1">'Census Tract'!AA549</f>
        <v>0</v>
      </c>
      <c r="L555" s="29">
        <f ca="1">'Census Tract'!AB549</f>
        <v>0</v>
      </c>
      <c r="M555" s="105">
        <f ca="1">'Census Tract'!AC549</f>
        <v>0</v>
      </c>
      <c r="N555" s="29">
        <f ca="1">'Census Tract'!AD549</f>
        <v>0</v>
      </c>
      <c r="O555" s="29">
        <f ca="1">'Census Tract'!AE549</f>
        <v>0</v>
      </c>
      <c r="P555" s="29">
        <f ca="1">'Census Tract'!AF549</f>
        <v>0</v>
      </c>
      <c r="Q555" s="105">
        <f ca="1">'Census Tract'!AG549</f>
        <v>0</v>
      </c>
    </row>
    <row r="556" spans="1:17" ht="15.75" x14ac:dyDescent="0.25">
      <c r="A556" s="80" t="s">
        <v>268</v>
      </c>
      <c r="B556" s="4" t="str">
        <f>'Census Tract'!A550</f>
        <v>Multnomah</v>
      </c>
      <c r="C556" s="4" t="str">
        <f>'Census Tract'!B550</f>
        <v>Portland</v>
      </c>
      <c r="D556" s="4">
        <f>'Census Tract'!C550</f>
        <v>41051004300</v>
      </c>
      <c r="E556" s="171">
        <f>'Census Tract'!D550</f>
        <v>1</v>
      </c>
      <c r="F556" s="29">
        <f ca="1">'Census Tract'!V550</f>
        <v>0</v>
      </c>
      <c r="G556" s="29">
        <f ca="1">'Census Tract'!W550</f>
        <v>0</v>
      </c>
      <c r="H556" s="29">
        <f ca="1">'Census Tract'!X550</f>
        <v>0</v>
      </c>
      <c r="I556" s="105">
        <f ca="1">'Census Tract'!Y550</f>
        <v>0</v>
      </c>
      <c r="J556" s="29">
        <f ca="1">'Census Tract'!Z550</f>
        <v>0</v>
      </c>
      <c r="K556" s="29">
        <f ca="1">'Census Tract'!AA550</f>
        <v>0</v>
      </c>
      <c r="L556" s="29">
        <f ca="1">'Census Tract'!AB550</f>
        <v>0</v>
      </c>
      <c r="M556" s="105">
        <f ca="1">'Census Tract'!AC550</f>
        <v>0</v>
      </c>
      <c r="N556" s="29">
        <f ca="1">'Census Tract'!AD550</f>
        <v>0</v>
      </c>
      <c r="O556" s="29">
        <f ca="1">'Census Tract'!AE550</f>
        <v>0</v>
      </c>
      <c r="P556" s="29">
        <f ca="1">'Census Tract'!AF550</f>
        <v>0</v>
      </c>
      <c r="Q556" s="105">
        <f ca="1">'Census Tract'!AG550</f>
        <v>0</v>
      </c>
    </row>
    <row r="557" spans="1:17" ht="15.75" x14ac:dyDescent="0.25">
      <c r="A557" s="80" t="s">
        <v>268</v>
      </c>
      <c r="B557" s="4" t="str">
        <f>'Census Tract'!A551</f>
        <v>Multnomah</v>
      </c>
      <c r="C557" s="4" t="str">
        <f>'Census Tract'!B551</f>
        <v>Gresham</v>
      </c>
      <c r="D557" s="4">
        <f>'Census Tract'!C551</f>
        <v>41051010409</v>
      </c>
      <c r="E557" s="171">
        <f>'Census Tract'!D551</f>
        <v>1</v>
      </c>
      <c r="F557" s="29">
        <f ca="1">'Census Tract'!V551</f>
        <v>0</v>
      </c>
      <c r="G557" s="29">
        <f ca="1">'Census Tract'!W551</f>
        <v>0</v>
      </c>
      <c r="H557" s="29">
        <f ca="1">'Census Tract'!X551</f>
        <v>0</v>
      </c>
      <c r="I557" s="105">
        <f ca="1">'Census Tract'!Y551</f>
        <v>0</v>
      </c>
      <c r="J557" s="29">
        <f ca="1">'Census Tract'!Z551</f>
        <v>0</v>
      </c>
      <c r="K557" s="29">
        <f ca="1">'Census Tract'!AA551</f>
        <v>0</v>
      </c>
      <c r="L557" s="29">
        <f ca="1">'Census Tract'!AB551</f>
        <v>0</v>
      </c>
      <c r="M557" s="105">
        <f ca="1">'Census Tract'!AC551</f>
        <v>0</v>
      </c>
      <c r="N557" s="29">
        <f ca="1">'Census Tract'!AD551</f>
        <v>0</v>
      </c>
      <c r="O557" s="29">
        <f ca="1">'Census Tract'!AE551</f>
        <v>0</v>
      </c>
      <c r="P557" s="29">
        <f ca="1">'Census Tract'!AF551</f>
        <v>0</v>
      </c>
      <c r="Q557" s="105">
        <f ca="1">'Census Tract'!AG551</f>
        <v>0</v>
      </c>
    </row>
    <row r="558" spans="1:17" ht="15.75" x14ac:dyDescent="0.25">
      <c r="A558" s="80" t="s">
        <v>268</v>
      </c>
      <c r="B558" s="4" t="str">
        <f>'Census Tract'!A552</f>
        <v>Multnomah</v>
      </c>
      <c r="C558" s="4" t="str">
        <f>'Census Tract'!B552</f>
        <v>Gresham</v>
      </c>
      <c r="D558" s="4">
        <f>'Census Tract'!C552</f>
        <v>41051010002</v>
      </c>
      <c r="E558" s="171">
        <f>'Census Tract'!D552</f>
        <v>1</v>
      </c>
      <c r="F558" s="29">
        <f ca="1">'Census Tract'!V552</f>
        <v>0</v>
      </c>
      <c r="G558" s="29">
        <f ca="1">'Census Tract'!W552</f>
        <v>0</v>
      </c>
      <c r="H558" s="29">
        <f ca="1">'Census Tract'!X552</f>
        <v>0</v>
      </c>
      <c r="I558" s="105">
        <f ca="1">'Census Tract'!Y552</f>
        <v>0</v>
      </c>
      <c r="J558" s="29">
        <f ca="1">'Census Tract'!Z552</f>
        <v>0</v>
      </c>
      <c r="K558" s="29">
        <f ca="1">'Census Tract'!AA552</f>
        <v>0</v>
      </c>
      <c r="L558" s="29">
        <f ca="1">'Census Tract'!AB552</f>
        <v>0</v>
      </c>
      <c r="M558" s="105">
        <f ca="1">'Census Tract'!AC552</f>
        <v>0</v>
      </c>
      <c r="N558" s="29">
        <f ca="1">'Census Tract'!AD552</f>
        <v>0</v>
      </c>
      <c r="O558" s="29">
        <f ca="1">'Census Tract'!AE552</f>
        <v>0</v>
      </c>
      <c r="P558" s="29">
        <f ca="1">'Census Tract'!AF552</f>
        <v>0</v>
      </c>
      <c r="Q558" s="105">
        <f ca="1">'Census Tract'!AG552</f>
        <v>0</v>
      </c>
    </row>
    <row r="559" spans="1:17" ht="15.75" x14ac:dyDescent="0.25">
      <c r="A559" s="80" t="s">
        <v>268</v>
      </c>
      <c r="B559" s="4" t="str">
        <f>'Census Tract'!A553</f>
        <v>Multnomah</v>
      </c>
      <c r="C559" s="4" t="str">
        <f>'Census Tract'!B553</f>
        <v>Portland</v>
      </c>
      <c r="D559" s="4">
        <f>'Census Tract'!C553</f>
        <v>41051007700</v>
      </c>
      <c r="E559" s="171">
        <f>'Census Tract'!D553</f>
        <v>1</v>
      </c>
      <c r="F559" s="29">
        <f ca="1">'Census Tract'!V553</f>
        <v>0</v>
      </c>
      <c r="G559" s="29">
        <f ca="1">'Census Tract'!W553</f>
        <v>0</v>
      </c>
      <c r="H559" s="29">
        <f ca="1">'Census Tract'!X553</f>
        <v>0</v>
      </c>
      <c r="I559" s="105">
        <f ca="1">'Census Tract'!Y553</f>
        <v>0</v>
      </c>
      <c r="J559" s="29">
        <f ca="1">'Census Tract'!Z553</f>
        <v>0</v>
      </c>
      <c r="K559" s="29">
        <f ca="1">'Census Tract'!AA553</f>
        <v>0</v>
      </c>
      <c r="L559" s="29">
        <f ca="1">'Census Tract'!AB553</f>
        <v>0</v>
      </c>
      <c r="M559" s="105">
        <f ca="1">'Census Tract'!AC553</f>
        <v>0</v>
      </c>
      <c r="N559" s="29">
        <f ca="1">'Census Tract'!AD553</f>
        <v>0</v>
      </c>
      <c r="O559" s="29">
        <f ca="1">'Census Tract'!AE553</f>
        <v>0</v>
      </c>
      <c r="P559" s="29">
        <f ca="1">'Census Tract'!AF553</f>
        <v>0</v>
      </c>
      <c r="Q559" s="105">
        <f ca="1">'Census Tract'!AG553</f>
        <v>0</v>
      </c>
    </row>
    <row r="560" spans="1:17" ht="15.75" x14ac:dyDescent="0.25">
      <c r="A560" s="80" t="s">
        <v>268</v>
      </c>
      <c r="B560" s="4" t="str">
        <f>'Census Tract'!A554</f>
        <v>Multnomah</v>
      </c>
      <c r="C560" s="4" t="str">
        <f>'Census Tract'!B554</f>
        <v>Portland</v>
      </c>
      <c r="D560" s="4">
        <f>'Census Tract'!C554</f>
        <v>41051002701</v>
      </c>
      <c r="E560" s="171">
        <f>'Census Tract'!D554</f>
        <v>1</v>
      </c>
      <c r="F560" s="29">
        <f ca="1">'Census Tract'!V554</f>
        <v>0</v>
      </c>
      <c r="G560" s="29">
        <f ca="1">'Census Tract'!W554</f>
        <v>0</v>
      </c>
      <c r="H560" s="29">
        <f ca="1">'Census Tract'!X554</f>
        <v>0</v>
      </c>
      <c r="I560" s="105">
        <f ca="1">'Census Tract'!Y554</f>
        <v>0</v>
      </c>
      <c r="J560" s="29">
        <f ca="1">'Census Tract'!Z554</f>
        <v>0</v>
      </c>
      <c r="K560" s="29">
        <f ca="1">'Census Tract'!AA554</f>
        <v>0</v>
      </c>
      <c r="L560" s="29">
        <f ca="1">'Census Tract'!AB554</f>
        <v>0</v>
      </c>
      <c r="M560" s="105">
        <f ca="1">'Census Tract'!AC554</f>
        <v>0</v>
      </c>
      <c r="N560" s="29">
        <f ca="1">'Census Tract'!AD554</f>
        <v>0</v>
      </c>
      <c r="O560" s="29">
        <f ca="1">'Census Tract'!AE554</f>
        <v>0</v>
      </c>
      <c r="P560" s="29">
        <f ca="1">'Census Tract'!AF554</f>
        <v>0</v>
      </c>
      <c r="Q560" s="105">
        <f ca="1">'Census Tract'!AG554</f>
        <v>0</v>
      </c>
    </row>
    <row r="561" spans="1:17" ht="15.75" x14ac:dyDescent="0.25">
      <c r="A561" s="80" t="s">
        <v>268</v>
      </c>
      <c r="B561" s="4" t="str">
        <f>'Census Tract'!A555</f>
        <v>Multnomah</v>
      </c>
      <c r="C561" s="4" t="str">
        <f>'Census Tract'!B555</f>
        <v>Portland</v>
      </c>
      <c r="D561" s="4">
        <f>'Census Tract'!C555</f>
        <v>41051001302</v>
      </c>
      <c r="E561" s="171">
        <f>'Census Tract'!D555</f>
        <v>1</v>
      </c>
      <c r="F561" s="29">
        <f ca="1">'Census Tract'!V555</f>
        <v>0</v>
      </c>
      <c r="G561" s="29">
        <f ca="1">'Census Tract'!W555</f>
        <v>0</v>
      </c>
      <c r="H561" s="29">
        <f ca="1">'Census Tract'!X555</f>
        <v>0</v>
      </c>
      <c r="I561" s="105">
        <f ca="1">'Census Tract'!Y555</f>
        <v>0</v>
      </c>
      <c r="J561" s="29">
        <f ca="1">'Census Tract'!Z555</f>
        <v>0</v>
      </c>
      <c r="K561" s="29">
        <f ca="1">'Census Tract'!AA555</f>
        <v>0</v>
      </c>
      <c r="L561" s="29">
        <f ca="1">'Census Tract'!AB555</f>
        <v>0</v>
      </c>
      <c r="M561" s="105">
        <f ca="1">'Census Tract'!AC555</f>
        <v>0</v>
      </c>
      <c r="N561" s="29">
        <f ca="1">'Census Tract'!AD555</f>
        <v>0</v>
      </c>
      <c r="O561" s="29">
        <f ca="1">'Census Tract'!AE555</f>
        <v>0</v>
      </c>
      <c r="P561" s="29">
        <f ca="1">'Census Tract'!AF555</f>
        <v>0</v>
      </c>
      <c r="Q561" s="105">
        <f ca="1">'Census Tract'!AG555</f>
        <v>0</v>
      </c>
    </row>
    <row r="562" spans="1:17" ht="15.75" x14ac:dyDescent="0.25">
      <c r="A562" s="80" t="s">
        <v>268</v>
      </c>
      <c r="B562" s="4" t="str">
        <f>'Census Tract'!A556</f>
        <v>Multnomah</v>
      </c>
      <c r="C562" s="4" t="str">
        <f>'Census Tract'!B556</f>
        <v>Gresham</v>
      </c>
      <c r="D562" s="4">
        <f>'Census Tract'!C556</f>
        <v>41051009606</v>
      </c>
      <c r="E562" s="171">
        <f>'Census Tract'!D556</f>
        <v>1</v>
      </c>
      <c r="F562" s="29">
        <f ca="1">'Census Tract'!V556</f>
        <v>6.5352834723208464E-2</v>
      </c>
      <c r="G562" s="29">
        <f ca="1">'Census Tract'!W556</f>
        <v>0.32477550937028132</v>
      </c>
      <c r="H562" s="29">
        <f ca="1">'Census Tract'!X556</f>
        <v>1.49441692855107</v>
      </c>
      <c r="I562" s="105">
        <f ca="1">'Census Tract'!Y556</f>
        <v>3.2457689665505605</v>
      </c>
      <c r="J562" s="29">
        <f ca="1">'Census Tract'!Z556</f>
        <v>0.16420819020210564</v>
      </c>
      <c r="K562" s="29">
        <f ca="1">'Census Tract'!AA556</f>
        <v>0.78139873602633703</v>
      </c>
      <c r="L562" s="29">
        <f ca="1">'Census Tract'!AB556</f>
        <v>3.5637958831188019</v>
      </c>
      <c r="M562" s="105">
        <f ca="1">'Census Tract'!AC556</f>
        <v>7.7299359340344083</v>
      </c>
      <c r="N562" s="29">
        <f ca="1">'Census Tract'!AD556</f>
        <v>6.8365350364494981E-2</v>
      </c>
      <c r="O562" s="29">
        <f ca="1">'Census Tract'!AE556</f>
        <v>0.32474466521489909</v>
      </c>
      <c r="P562" s="29">
        <f ca="1">'Census Tract'!AF556</f>
        <v>1.4248874750087541</v>
      </c>
      <c r="Q562" s="105">
        <f ca="1">'Census Tract'!AG556</f>
        <v>3.0610906687690953</v>
      </c>
    </row>
    <row r="563" spans="1:17" ht="15.75" x14ac:dyDescent="0.25">
      <c r="A563" s="80" t="s">
        <v>268</v>
      </c>
      <c r="B563" s="4" t="str">
        <f>'Census Tract'!A557</f>
        <v>Multnomah</v>
      </c>
      <c r="C563" s="4" t="str">
        <f>'Census Tract'!B557</f>
        <v>Portland</v>
      </c>
      <c r="D563" s="4">
        <f>'Census Tract'!C557</f>
        <v>41051000302</v>
      </c>
      <c r="E563" s="171">
        <f>'Census Tract'!D557</f>
        <v>1</v>
      </c>
      <c r="F563" s="29">
        <f ca="1">'Census Tract'!V557</f>
        <v>0</v>
      </c>
      <c r="G563" s="29">
        <f ca="1">'Census Tract'!W557</f>
        <v>0</v>
      </c>
      <c r="H563" s="29">
        <f ca="1">'Census Tract'!X557</f>
        <v>0</v>
      </c>
      <c r="I563" s="105">
        <f ca="1">'Census Tract'!Y557</f>
        <v>0</v>
      </c>
      <c r="J563" s="29">
        <f ca="1">'Census Tract'!Z557</f>
        <v>0</v>
      </c>
      <c r="K563" s="29">
        <f ca="1">'Census Tract'!AA557</f>
        <v>0</v>
      </c>
      <c r="L563" s="29">
        <f ca="1">'Census Tract'!AB557</f>
        <v>0</v>
      </c>
      <c r="M563" s="105">
        <f ca="1">'Census Tract'!AC557</f>
        <v>0</v>
      </c>
      <c r="N563" s="29">
        <f ca="1">'Census Tract'!AD557</f>
        <v>0</v>
      </c>
      <c r="O563" s="29">
        <f ca="1">'Census Tract'!AE557</f>
        <v>0</v>
      </c>
      <c r="P563" s="29">
        <f ca="1">'Census Tract'!AF557</f>
        <v>0</v>
      </c>
      <c r="Q563" s="105">
        <f ca="1">'Census Tract'!AG557</f>
        <v>0</v>
      </c>
    </row>
    <row r="564" spans="1:17" ht="15.75" x14ac:dyDescent="0.25">
      <c r="A564" s="80" t="s">
        <v>268</v>
      </c>
      <c r="B564" s="4" t="str">
        <f>'Census Tract'!A558</f>
        <v>Multnomah</v>
      </c>
      <c r="C564" s="4" t="str">
        <f>'Census Tract'!B558</f>
        <v>Portland</v>
      </c>
      <c r="D564" s="4">
        <f>'Census Tract'!C558</f>
        <v>41051008201</v>
      </c>
      <c r="E564" s="171">
        <f>'Census Tract'!D558</f>
        <v>1</v>
      </c>
      <c r="F564" s="29">
        <f ca="1">'Census Tract'!V558</f>
        <v>0</v>
      </c>
      <c r="G564" s="29">
        <f ca="1">'Census Tract'!W558</f>
        <v>0</v>
      </c>
      <c r="H564" s="29">
        <f ca="1">'Census Tract'!X558</f>
        <v>0</v>
      </c>
      <c r="I564" s="105">
        <f ca="1">'Census Tract'!Y558</f>
        <v>0</v>
      </c>
      <c r="J564" s="29">
        <f ca="1">'Census Tract'!Z558</f>
        <v>0</v>
      </c>
      <c r="K564" s="29">
        <f ca="1">'Census Tract'!AA558</f>
        <v>0</v>
      </c>
      <c r="L564" s="29">
        <f ca="1">'Census Tract'!AB558</f>
        <v>0</v>
      </c>
      <c r="M564" s="105">
        <f ca="1">'Census Tract'!AC558</f>
        <v>0</v>
      </c>
      <c r="N564" s="29">
        <f ca="1">'Census Tract'!AD558</f>
        <v>0</v>
      </c>
      <c r="O564" s="29">
        <f ca="1">'Census Tract'!AE558</f>
        <v>0</v>
      </c>
      <c r="P564" s="29">
        <f ca="1">'Census Tract'!AF558</f>
        <v>0</v>
      </c>
      <c r="Q564" s="105">
        <f ca="1">'Census Tract'!AG558</f>
        <v>0</v>
      </c>
    </row>
    <row r="565" spans="1:17" ht="15.75" x14ac:dyDescent="0.25">
      <c r="A565" s="80" t="s">
        <v>268</v>
      </c>
      <c r="B565" s="4" t="str">
        <f>'Census Tract'!A559</f>
        <v>Multnomah</v>
      </c>
      <c r="C565" s="4" t="str">
        <f>'Census Tract'!B559</f>
        <v>Gresham</v>
      </c>
      <c r="D565" s="4">
        <f>'Census Tract'!C559</f>
        <v>41051010001</v>
      </c>
      <c r="E565" s="171">
        <f>'Census Tract'!D559</f>
        <v>1</v>
      </c>
      <c r="F565" s="29">
        <f ca="1">'Census Tract'!V559</f>
        <v>0.83343643822298574</v>
      </c>
      <c r="G565" s="29">
        <f ca="1">'Census Tract'!W559</f>
        <v>4.1418210074290478</v>
      </c>
      <c r="H565" s="29">
        <f ca="1">'Census Tract'!X559</f>
        <v>19.058110140544969</v>
      </c>
      <c r="I565" s="105">
        <f ca="1">'Census Tract'!Y559</f>
        <v>41.392881245837316</v>
      </c>
      <c r="J565" s="29">
        <f ca="1">'Census Tract'!Z559</f>
        <v>0.19222925519682499</v>
      </c>
      <c r="K565" s="29">
        <f ca="1">'Census Tract'!AA559</f>
        <v>0.91473937355505397</v>
      </c>
      <c r="L565" s="29">
        <f ca="1">'Census Tract'!AB559</f>
        <v>4.1719345876857119</v>
      </c>
      <c r="M565" s="105">
        <f ca="1">'Census Tract'!AC559</f>
        <v>9.0489994773692786</v>
      </c>
      <c r="N565" s="29">
        <f ca="1">'Census Tract'!AD559</f>
        <v>8.0031454982008254E-2</v>
      </c>
      <c r="O565" s="29">
        <f ca="1">'Census Tract'!AE559</f>
        <v>0.38016024076856225</v>
      </c>
      <c r="P565" s="29">
        <f ca="1">'Census Tract'!AF559</f>
        <v>1.6680353015467633</v>
      </c>
      <c r="Q565" s="105">
        <f ca="1">'Census Tract'!AG559</f>
        <v>3.5834459817333073</v>
      </c>
    </row>
    <row r="566" spans="1:17" ht="15.75" x14ac:dyDescent="0.25">
      <c r="A566" s="80" t="s">
        <v>268</v>
      </c>
      <c r="B566" s="4" t="str">
        <f>'Census Tract'!A560</f>
        <v>Multnomah</v>
      </c>
      <c r="C566" s="4" t="str">
        <f>'Census Tract'!B560</f>
        <v>Gresham</v>
      </c>
      <c r="D566" s="4">
        <f>'Census Tract'!C560</f>
        <v>41051010408</v>
      </c>
      <c r="E566" s="171">
        <f>'Census Tract'!D560</f>
        <v>1</v>
      </c>
      <c r="F566" s="29">
        <f ca="1">'Census Tract'!V560</f>
        <v>0.18454038004216333</v>
      </c>
      <c r="G566" s="29">
        <f ca="1">'Census Tract'!W560</f>
        <v>0.91708640002259534</v>
      </c>
      <c r="H566" s="29">
        <f ca="1">'Census Tract'!X560</f>
        <v>4.2198669591652802</v>
      </c>
      <c r="I566" s="105">
        <f ca="1">'Census Tract'!Y560</f>
        <v>9.1652556641676739</v>
      </c>
      <c r="J566" s="29">
        <f ca="1">'Census Tract'!Z560</f>
        <v>0.19555378833179171</v>
      </c>
      <c r="K566" s="29">
        <f ca="1">'Census Tract'!AA560</f>
        <v>0.93055944919405409</v>
      </c>
      <c r="L566" s="29">
        <f ca="1">'Census Tract'!AB560</f>
        <v>4.2440866373800894</v>
      </c>
      <c r="M566" s="105">
        <f ca="1">'Census Tract'!AC560</f>
        <v>9.2054985418327391</v>
      </c>
      <c r="N566" s="29">
        <f ca="1">'Census Tract'!AD560</f>
        <v>8.1415569089170858E-2</v>
      </c>
      <c r="O566" s="29">
        <f ca="1">'Census Tract'!AE560</f>
        <v>0.38673497007153923</v>
      </c>
      <c r="P566" s="29">
        <f ca="1">'Census Tract'!AF560</f>
        <v>1.6968833487631372</v>
      </c>
      <c r="Q566" s="105">
        <f ca="1">'Census Tract'!AG560</f>
        <v>3.6454203408985535</v>
      </c>
    </row>
    <row r="567" spans="1:17" ht="15.75" x14ac:dyDescent="0.25">
      <c r="A567" s="80" t="s">
        <v>268</v>
      </c>
      <c r="B567" s="4" t="str">
        <f>'Census Tract'!A561</f>
        <v>Multnomah</v>
      </c>
      <c r="C567" s="4" t="str">
        <f>'Census Tract'!B561</f>
        <v>Portland</v>
      </c>
      <c r="D567" s="4">
        <f>'Census Tract'!C561</f>
        <v>41051000902</v>
      </c>
      <c r="E567" s="171">
        <f>'Census Tract'!D561</f>
        <v>1</v>
      </c>
      <c r="F567" s="29">
        <f ca="1">'Census Tract'!V561</f>
        <v>0</v>
      </c>
      <c r="G567" s="29">
        <f ca="1">'Census Tract'!W561</f>
        <v>0</v>
      </c>
      <c r="H567" s="29">
        <f ca="1">'Census Tract'!X561</f>
        <v>0</v>
      </c>
      <c r="I567" s="105">
        <f ca="1">'Census Tract'!Y561</f>
        <v>0</v>
      </c>
      <c r="J567" s="29">
        <f ca="1">'Census Tract'!Z561</f>
        <v>0</v>
      </c>
      <c r="K567" s="29">
        <f ca="1">'Census Tract'!AA561</f>
        <v>0</v>
      </c>
      <c r="L567" s="29">
        <f ca="1">'Census Tract'!AB561</f>
        <v>0</v>
      </c>
      <c r="M567" s="105">
        <f ca="1">'Census Tract'!AC561</f>
        <v>0</v>
      </c>
      <c r="N567" s="29">
        <f ca="1">'Census Tract'!AD561</f>
        <v>0</v>
      </c>
      <c r="O567" s="29">
        <f ca="1">'Census Tract'!AE561</f>
        <v>0</v>
      </c>
      <c r="P567" s="29">
        <f ca="1">'Census Tract'!AF561</f>
        <v>0</v>
      </c>
      <c r="Q567" s="105">
        <f ca="1">'Census Tract'!AG561</f>
        <v>0</v>
      </c>
    </row>
    <row r="568" spans="1:17" ht="15.75" x14ac:dyDescent="0.25">
      <c r="A568" s="80" t="s">
        <v>268</v>
      </c>
      <c r="B568" s="4" t="str">
        <f>'Census Tract'!A562</f>
        <v>Multnomah</v>
      </c>
      <c r="C568" s="4" t="str">
        <f>'Census Tract'!B562</f>
        <v>Portland</v>
      </c>
      <c r="D568" s="4">
        <f>'Census Tract'!C562</f>
        <v>41051006200</v>
      </c>
      <c r="E568" s="171">
        <f>'Census Tract'!D562</f>
        <v>1</v>
      </c>
      <c r="F568" s="29">
        <f ca="1">'Census Tract'!V562</f>
        <v>0</v>
      </c>
      <c r="G568" s="29">
        <f ca="1">'Census Tract'!W562</f>
        <v>0</v>
      </c>
      <c r="H568" s="29">
        <f ca="1">'Census Tract'!X562</f>
        <v>0</v>
      </c>
      <c r="I568" s="105">
        <f ca="1">'Census Tract'!Y562</f>
        <v>0</v>
      </c>
      <c r="J568" s="29">
        <f ca="1">'Census Tract'!Z562</f>
        <v>0</v>
      </c>
      <c r="K568" s="29">
        <f ca="1">'Census Tract'!AA562</f>
        <v>0</v>
      </c>
      <c r="L568" s="29">
        <f ca="1">'Census Tract'!AB562</f>
        <v>0</v>
      </c>
      <c r="M568" s="105">
        <f ca="1">'Census Tract'!AC562</f>
        <v>0</v>
      </c>
      <c r="N568" s="29">
        <f ca="1">'Census Tract'!AD562</f>
        <v>0</v>
      </c>
      <c r="O568" s="29">
        <f ca="1">'Census Tract'!AE562</f>
        <v>0</v>
      </c>
      <c r="P568" s="29">
        <f ca="1">'Census Tract'!AF562</f>
        <v>0</v>
      </c>
      <c r="Q568" s="105">
        <f ca="1">'Census Tract'!AG562</f>
        <v>0</v>
      </c>
    </row>
    <row r="569" spans="1:17" ht="15.75" x14ac:dyDescent="0.25">
      <c r="A569" s="80" t="s">
        <v>268</v>
      </c>
      <c r="B569" s="4" t="str">
        <f>'Census Tract'!A563</f>
        <v>Multnomah</v>
      </c>
      <c r="C569" s="4" t="str">
        <f>'Census Tract'!B563</f>
        <v>Portland</v>
      </c>
      <c r="D569" s="4">
        <f>'Census Tract'!C563</f>
        <v>41051009000</v>
      </c>
      <c r="E569" s="171">
        <f>'Census Tract'!D563</f>
        <v>1</v>
      </c>
      <c r="F569" s="29">
        <f ca="1">'Census Tract'!V563</f>
        <v>0.16450885982049024</v>
      </c>
      <c r="G569" s="29">
        <f ca="1">'Census Tract'!W563</f>
        <v>0.81753835117346663</v>
      </c>
      <c r="H569" s="29">
        <f ca="1">'Census Tract'!X563</f>
        <v>3.761808130490623</v>
      </c>
      <c r="I569" s="105">
        <f ca="1">'Census Tract'!Y563</f>
        <v>8.1703839502824422</v>
      </c>
      <c r="J569" s="29">
        <f ca="1">'Census Tract'!Z563</f>
        <v>0.35590314543081103</v>
      </c>
      <c r="K569" s="29">
        <f ca="1">'Census Tract'!AA563</f>
        <v>1.6935955974251238</v>
      </c>
      <c r="L569" s="29">
        <f ca="1">'Census Tract'!AB563</f>
        <v>7.7241346056750579</v>
      </c>
      <c r="M569" s="105">
        <f ca="1">'Census Tract'!AC563</f>
        <v>16.753783776043491</v>
      </c>
      <c r="N569" s="29">
        <f ca="1">'Census Tract'!AD563</f>
        <v>0.14817435843642357</v>
      </c>
      <c r="O569" s="29">
        <f ca="1">'Census Tract'!AE563</f>
        <v>0.7038482530597685</v>
      </c>
      <c r="P569" s="29">
        <f ca="1">'Census Tract'!AF563</f>
        <v>3.0882864832528867</v>
      </c>
      <c r="Q569" s="105">
        <f ca="1">'Census Tract'!AG563</f>
        <v>6.6345764856365577</v>
      </c>
    </row>
    <row r="570" spans="1:17" ht="15.75" x14ac:dyDescent="0.25">
      <c r="A570" s="80" t="s">
        <v>268</v>
      </c>
      <c r="B570" s="4" t="str">
        <f>'Census Tract'!A564</f>
        <v>Multnomah</v>
      </c>
      <c r="C570" s="4" t="str">
        <f>'Census Tract'!B564</f>
        <v>Portland</v>
      </c>
      <c r="D570" s="4">
        <f>'Census Tract'!C564</f>
        <v>41051001701</v>
      </c>
      <c r="E570" s="171">
        <f>'Census Tract'!D564</f>
        <v>1</v>
      </c>
      <c r="F570" s="29">
        <f ca="1">'Census Tract'!V564</f>
        <v>0</v>
      </c>
      <c r="G570" s="29">
        <f ca="1">'Census Tract'!W564</f>
        <v>0</v>
      </c>
      <c r="H570" s="29">
        <f ca="1">'Census Tract'!X564</f>
        <v>0</v>
      </c>
      <c r="I570" s="105">
        <f ca="1">'Census Tract'!Y564</f>
        <v>0</v>
      </c>
      <c r="J570" s="29">
        <f ca="1">'Census Tract'!Z564</f>
        <v>0</v>
      </c>
      <c r="K570" s="29">
        <f ca="1">'Census Tract'!AA564</f>
        <v>0</v>
      </c>
      <c r="L570" s="29">
        <f ca="1">'Census Tract'!AB564</f>
        <v>0</v>
      </c>
      <c r="M570" s="105">
        <f ca="1">'Census Tract'!AC564</f>
        <v>0</v>
      </c>
      <c r="N570" s="29">
        <f ca="1">'Census Tract'!AD564</f>
        <v>0</v>
      </c>
      <c r="O570" s="29">
        <f ca="1">'Census Tract'!AE564</f>
        <v>0</v>
      </c>
      <c r="P570" s="29">
        <f ca="1">'Census Tract'!AF564</f>
        <v>0</v>
      </c>
      <c r="Q570" s="105">
        <f ca="1">'Census Tract'!AG564</f>
        <v>0</v>
      </c>
    </row>
    <row r="571" spans="1:17" ht="15.75" x14ac:dyDescent="0.25">
      <c r="A571" s="80" t="s">
        <v>268</v>
      </c>
      <c r="B571" s="4" t="str">
        <f>'Census Tract'!A565</f>
        <v>Multnomah</v>
      </c>
      <c r="C571" s="4" t="str">
        <f>'Census Tract'!B565</f>
        <v>Gresham</v>
      </c>
      <c r="D571" s="4">
        <f>'Census Tract'!C565</f>
        <v>41051009803</v>
      </c>
      <c r="E571" s="171">
        <f>'Census Tract'!D565</f>
        <v>1</v>
      </c>
      <c r="F571" s="29">
        <f ca="1">'Census Tract'!V565</f>
        <v>0.24200580367808799</v>
      </c>
      <c r="G571" s="29">
        <f ca="1">'Census Tract'!W565</f>
        <v>1.2026648651585319</v>
      </c>
      <c r="H571" s="29">
        <f ca="1">'Census Tract'!X565</f>
        <v>5.5339232239257043</v>
      </c>
      <c r="I571" s="105">
        <f ca="1">'Census Tract'!Y565</f>
        <v>12.019293893375931</v>
      </c>
      <c r="J571" s="29">
        <f ca="1">'Census Tract'!Z565</f>
        <v>0.2519521182999771</v>
      </c>
      <c r="K571" s="29">
        <f ca="1">'Census Tract'!AA565</f>
        <v>1.1989357323556673</v>
      </c>
      <c r="L571" s="29">
        <f ca="1">'Census Tract'!AB565</f>
        <v>5.4680946232668788</v>
      </c>
      <c r="M571" s="105">
        <f ca="1">'Census Tract'!AC565</f>
        <v>11.860393385409267</v>
      </c>
      <c r="N571" s="29">
        <f ca="1">'Census Tract'!AD565</f>
        <v>0.10489607626425046</v>
      </c>
      <c r="O571" s="29">
        <f ca="1">'Census Tract'!AE565</f>
        <v>0.49827055646132745</v>
      </c>
      <c r="P571" s="29">
        <f ca="1">'Census Tract'!AF565</f>
        <v>2.1862698640409093</v>
      </c>
      <c r="Q571" s="105">
        <f ca="1">'Census Tract'!AG565</f>
        <v>4.6967710767375408</v>
      </c>
    </row>
    <row r="572" spans="1:17" ht="15.75" x14ac:dyDescent="0.25">
      <c r="A572" s="80" t="s">
        <v>268</v>
      </c>
      <c r="B572" s="4" t="str">
        <f>'Census Tract'!A566</f>
        <v>Multnomah</v>
      </c>
      <c r="C572" s="4" t="str">
        <f>'Census Tract'!B566</f>
        <v>Portland</v>
      </c>
      <c r="D572" s="4">
        <f>'Census Tract'!C566</f>
        <v>41051007000</v>
      </c>
      <c r="E572" s="171">
        <f>'Census Tract'!D566</f>
        <v>1</v>
      </c>
      <c r="F572" s="29">
        <f ca="1">'Census Tract'!V566</f>
        <v>0</v>
      </c>
      <c r="G572" s="29">
        <f ca="1">'Census Tract'!W566</f>
        <v>0</v>
      </c>
      <c r="H572" s="29">
        <f ca="1">'Census Tract'!X566</f>
        <v>0</v>
      </c>
      <c r="I572" s="105">
        <f ca="1">'Census Tract'!Y566</f>
        <v>0</v>
      </c>
      <c r="J572" s="29">
        <f ca="1">'Census Tract'!Z566</f>
        <v>0</v>
      </c>
      <c r="K572" s="29">
        <f ca="1">'Census Tract'!AA566</f>
        <v>0</v>
      </c>
      <c r="L572" s="29">
        <f ca="1">'Census Tract'!AB566</f>
        <v>0</v>
      </c>
      <c r="M572" s="105">
        <f ca="1">'Census Tract'!AC566</f>
        <v>0</v>
      </c>
      <c r="N572" s="29">
        <f ca="1">'Census Tract'!AD566</f>
        <v>0</v>
      </c>
      <c r="O572" s="29">
        <f ca="1">'Census Tract'!AE566</f>
        <v>0</v>
      </c>
      <c r="P572" s="29">
        <f ca="1">'Census Tract'!AF566</f>
        <v>0</v>
      </c>
      <c r="Q572" s="105">
        <f ca="1">'Census Tract'!AG566</f>
        <v>0</v>
      </c>
    </row>
    <row r="573" spans="1:17" ht="15.75" x14ac:dyDescent="0.25">
      <c r="A573" s="80" t="s">
        <v>268</v>
      </c>
      <c r="B573" s="4" t="str">
        <f>'Census Tract'!A567</f>
        <v>Multnomah</v>
      </c>
      <c r="C573" s="4" t="str">
        <f>'Census Tract'!B567</f>
        <v>Portland</v>
      </c>
      <c r="D573" s="4">
        <f>'Census Tract'!C567</f>
        <v>41051003402</v>
      </c>
      <c r="E573" s="171">
        <f>'Census Tract'!D567</f>
        <v>1</v>
      </c>
      <c r="F573" s="29">
        <f ca="1">'Census Tract'!V567</f>
        <v>0</v>
      </c>
      <c r="G573" s="29">
        <f ca="1">'Census Tract'!W567</f>
        <v>0</v>
      </c>
      <c r="H573" s="29">
        <f ca="1">'Census Tract'!X567</f>
        <v>0</v>
      </c>
      <c r="I573" s="105">
        <f ca="1">'Census Tract'!Y567</f>
        <v>0</v>
      </c>
      <c r="J573" s="29">
        <f ca="1">'Census Tract'!Z567</f>
        <v>0</v>
      </c>
      <c r="K573" s="29">
        <f ca="1">'Census Tract'!AA567</f>
        <v>0</v>
      </c>
      <c r="L573" s="29">
        <f ca="1">'Census Tract'!AB567</f>
        <v>0</v>
      </c>
      <c r="M573" s="105">
        <f ca="1">'Census Tract'!AC567</f>
        <v>0</v>
      </c>
      <c r="N573" s="29">
        <f ca="1">'Census Tract'!AD567</f>
        <v>0</v>
      </c>
      <c r="O573" s="29">
        <f ca="1">'Census Tract'!AE567</f>
        <v>0</v>
      </c>
      <c r="P573" s="29">
        <f ca="1">'Census Tract'!AF567</f>
        <v>0</v>
      </c>
      <c r="Q573" s="105">
        <f ca="1">'Census Tract'!AG567</f>
        <v>0</v>
      </c>
    </row>
    <row r="574" spans="1:17" ht="15.75" x14ac:dyDescent="0.25">
      <c r="A574" s="80" t="s">
        <v>268</v>
      </c>
      <c r="B574" s="4" t="str">
        <f>'Census Tract'!A568</f>
        <v>Multnomah</v>
      </c>
      <c r="C574" s="4" t="str">
        <f>'Census Tract'!B568</f>
        <v>Portland</v>
      </c>
      <c r="D574" s="4">
        <f>'Census Tract'!C568</f>
        <v>41051003902</v>
      </c>
      <c r="E574" s="171">
        <f>'Census Tract'!D568</f>
        <v>1</v>
      </c>
      <c r="F574" s="29">
        <f ca="1">'Census Tract'!V568</f>
        <v>0</v>
      </c>
      <c r="G574" s="29">
        <f ca="1">'Census Tract'!W568</f>
        <v>0</v>
      </c>
      <c r="H574" s="29">
        <f ca="1">'Census Tract'!X568</f>
        <v>0</v>
      </c>
      <c r="I574" s="105">
        <f ca="1">'Census Tract'!Y568</f>
        <v>0</v>
      </c>
      <c r="J574" s="29">
        <f ca="1">'Census Tract'!Z568</f>
        <v>0</v>
      </c>
      <c r="K574" s="29">
        <f ca="1">'Census Tract'!AA568</f>
        <v>0</v>
      </c>
      <c r="L574" s="29">
        <f ca="1">'Census Tract'!AB568</f>
        <v>0</v>
      </c>
      <c r="M574" s="105">
        <f ca="1">'Census Tract'!AC568</f>
        <v>0</v>
      </c>
      <c r="N574" s="29">
        <f ca="1">'Census Tract'!AD568</f>
        <v>0</v>
      </c>
      <c r="O574" s="29">
        <f ca="1">'Census Tract'!AE568</f>
        <v>0</v>
      </c>
      <c r="P574" s="29">
        <f ca="1">'Census Tract'!AF568</f>
        <v>0</v>
      </c>
      <c r="Q574" s="105">
        <f ca="1">'Census Tract'!AG568</f>
        <v>0</v>
      </c>
    </row>
    <row r="575" spans="1:17" ht="15.75" x14ac:dyDescent="0.25">
      <c r="A575" s="80" t="s">
        <v>268</v>
      </c>
      <c r="B575" s="4" t="str">
        <f>'Census Tract'!A569</f>
        <v>Multnomah</v>
      </c>
      <c r="C575" s="4" t="str">
        <f>'Census Tract'!B569</f>
        <v>Portland</v>
      </c>
      <c r="D575" s="4">
        <f>'Census Tract'!C569</f>
        <v>41051006002</v>
      </c>
      <c r="E575" s="171">
        <f>'Census Tract'!D569</f>
        <v>1</v>
      </c>
      <c r="F575" s="29">
        <f ca="1">'Census Tract'!V569</f>
        <v>0</v>
      </c>
      <c r="G575" s="29">
        <f ca="1">'Census Tract'!W569</f>
        <v>0</v>
      </c>
      <c r="H575" s="29">
        <f ca="1">'Census Tract'!X569</f>
        <v>0</v>
      </c>
      <c r="I575" s="105">
        <f ca="1">'Census Tract'!Y569</f>
        <v>0</v>
      </c>
      <c r="J575" s="29">
        <f ca="1">'Census Tract'!Z569</f>
        <v>0</v>
      </c>
      <c r="K575" s="29">
        <f ca="1">'Census Tract'!AA569</f>
        <v>0</v>
      </c>
      <c r="L575" s="29">
        <f ca="1">'Census Tract'!AB569</f>
        <v>0</v>
      </c>
      <c r="M575" s="105">
        <f ca="1">'Census Tract'!AC569</f>
        <v>0</v>
      </c>
      <c r="N575" s="29">
        <f ca="1">'Census Tract'!AD569</f>
        <v>0</v>
      </c>
      <c r="O575" s="29">
        <f ca="1">'Census Tract'!AE569</f>
        <v>0</v>
      </c>
      <c r="P575" s="29">
        <f ca="1">'Census Tract'!AF569</f>
        <v>0</v>
      </c>
      <c r="Q575" s="105">
        <f ca="1">'Census Tract'!AG569</f>
        <v>0</v>
      </c>
    </row>
    <row r="576" spans="1:17" ht="15.75" x14ac:dyDescent="0.25">
      <c r="A576" s="80" t="s">
        <v>268</v>
      </c>
      <c r="B576" s="4" t="str">
        <f>'Census Tract'!A570</f>
        <v>Multnomah</v>
      </c>
      <c r="C576" s="4" t="str">
        <f>'Census Tract'!B570</f>
        <v>Portland</v>
      </c>
      <c r="D576" s="4">
        <f>'Census Tract'!C570</f>
        <v>41051001400</v>
      </c>
      <c r="E576" s="171">
        <f>'Census Tract'!D570</f>
        <v>1</v>
      </c>
      <c r="F576" s="29">
        <f ca="1">'Census Tract'!V570</f>
        <v>0</v>
      </c>
      <c r="G576" s="29">
        <f ca="1">'Census Tract'!W570</f>
        <v>0</v>
      </c>
      <c r="H576" s="29">
        <f ca="1">'Census Tract'!X570</f>
        <v>0</v>
      </c>
      <c r="I576" s="105">
        <f ca="1">'Census Tract'!Y570</f>
        <v>0</v>
      </c>
      <c r="J576" s="29">
        <f ca="1">'Census Tract'!Z570</f>
        <v>0</v>
      </c>
      <c r="K576" s="29">
        <f ca="1">'Census Tract'!AA570</f>
        <v>0</v>
      </c>
      <c r="L576" s="29">
        <f ca="1">'Census Tract'!AB570</f>
        <v>0</v>
      </c>
      <c r="M576" s="105">
        <f ca="1">'Census Tract'!AC570</f>
        <v>0</v>
      </c>
      <c r="N576" s="29">
        <f ca="1">'Census Tract'!AD570</f>
        <v>0</v>
      </c>
      <c r="O576" s="29">
        <f ca="1">'Census Tract'!AE570</f>
        <v>0</v>
      </c>
      <c r="P576" s="29">
        <f ca="1">'Census Tract'!AF570</f>
        <v>0</v>
      </c>
      <c r="Q576" s="105">
        <f ca="1">'Census Tract'!AG570</f>
        <v>0</v>
      </c>
    </row>
    <row r="577" spans="1:17" ht="15.75" x14ac:dyDescent="0.25">
      <c r="A577" s="80" t="s">
        <v>268</v>
      </c>
      <c r="B577" s="4" t="str">
        <f>'Census Tract'!A571</f>
        <v>Multnomah</v>
      </c>
      <c r="C577" s="4" t="str">
        <f>'Census Tract'!B571</f>
        <v>Portland</v>
      </c>
      <c r="D577" s="4">
        <f>'Census Tract'!C571</f>
        <v>41051001202</v>
      </c>
      <c r="E577" s="171">
        <f>'Census Tract'!D571</f>
        <v>1</v>
      </c>
      <c r="F577" s="29">
        <f ca="1">'Census Tract'!V571</f>
        <v>0</v>
      </c>
      <c r="G577" s="29">
        <f ca="1">'Census Tract'!W571</f>
        <v>0</v>
      </c>
      <c r="H577" s="29">
        <f ca="1">'Census Tract'!X571</f>
        <v>0</v>
      </c>
      <c r="I577" s="105">
        <f ca="1">'Census Tract'!Y571</f>
        <v>0</v>
      </c>
      <c r="J577" s="29">
        <f ca="1">'Census Tract'!Z571</f>
        <v>0</v>
      </c>
      <c r="K577" s="29">
        <f ca="1">'Census Tract'!AA571</f>
        <v>0</v>
      </c>
      <c r="L577" s="29">
        <f ca="1">'Census Tract'!AB571</f>
        <v>0</v>
      </c>
      <c r="M577" s="105">
        <f ca="1">'Census Tract'!AC571</f>
        <v>0</v>
      </c>
      <c r="N577" s="29">
        <f ca="1">'Census Tract'!AD571</f>
        <v>0</v>
      </c>
      <c r="O577" s="29">
        <f ca="1">'Census Tract'!AE571</f>
        <v>0</v>
      </c>
      <c r="P577" s="29">
        <f ca="1">'Census Tract'!AF571</f>
        <v>0</v>
      </c>
      <c r="Q577" s="105">
        <f ca="1">'Census Tract'!AG571</f>
        <v>0</v>
      </c>
    </row>
    <row r="578" spans="1:17" ht="15.75" x14ac:dyDescent="0.25">
      <c r="A578" s="80" t="s">
        <v>268</v>
      </c>
      <c r="B578" s="4" t="str">
        <f>'Census Tract'!A572</f>
        <v>Multnomah</v>
      </c>
      <c r="C578" s="4" t="str">
        <f>'Census Tract'!B572</f>
        <v>Gresham</v>
      </c>
      <c r="D578" s="4">
        <f>'Census Tract'!C572</f>
        <v>41051009905</v>
      </c>
      <c r="E578" s="171">
        <f>'Census Tract'!D572</f>
        <v>1</v>
      </c>
      <c r="F578" s="29">
        <f ca="1">'Census Tract'!V572</f>
        <v>0</v>
      </c>
      <c r="G578" s="29">
        <f ca="1">'Census Tract'!W572</f>
        <v>0</v>
      </c>
      <c r="H578" s="29">
        <f ca="1">'Census Tract'!X572</f>
        <v>0</v>
      </c>
      <c r="I578" s="105">
        <f ca="1">'Census Tract'!Y572</f>
        <v>0</v>
      </c>
      <c r="J578" s="29">
        <f ca="1">'Census Tract'!Z572</f>
        <v>0</v>
      </c>
      <c r="K578" s="29">
        <f ca="1">'Census Tract'!AA572</f>
        <v>0</v>
      </c>
      <c r="L578" s="29">
        <f ca="1">'Census Tract'!AB572</f>
        <v>0</v>
      </c>
      <c r="M578" s="105">
        <f ca="1">'Census Tract'!AC572</f>
        <v>0</v>
      </c>
      <c r="N578" s="29">
        <f ca="1">'Census Tract'!AD572</f>
        <v>0</v>
      </c>
      <c r="O578" s="29">
        <f ca="1">'Census Tract'!AE572</f>
        <v>0</v>
      </c>
      <c r="P578" s="29">
        <f ca="1">'Census Tract'!AF572</f>
        <v>0</v>
      </c>
      <c r="Q578" s="105">
        <f ca="1">'Census Tract'!AG572</f>
        <v>0</v>
      </c>
    </row>
    <row r="579" spans="1:17" ht="15.75" x14ac:dyDescent="0.25">
      <c r="A579" s="80" t="s">
        <v>268</v>
      </c>
      <c r="B579" s="4" t="str">
        <f>'Census Tract'!A573</f>
        <v>Multnomah</v>
      </c>
      <c r="C579" s="4" t="str">
        <f>'Census Tract'!B573</f>
        <v>Portland</v>
      </c>
      <c r="D579" s="4">
        <f>'Census Tract'!C573</f>
        <v>41051001102</v>
      </c>
      <c r="E579" s="171">
        <f>'Census Tract'!D573</f>
        <v>1</v>
      </c>
      <c r="F579" s="29">
        <f ca="1">'Census Tract'!V573</f>
        <v>0</v>
      </c>
      <c r="G579" s="29">
        <f ca="1">'Census Tract'!W573</f>
        <v>0</v>
      </c>
      <c r="H579" s="29">
        <f ca="1">'Census Tract'!X573</f>
        <v>0</v>
      </c>
      <c r="I579" s="105">
        <f ca="1">'Census Tract'!Y573</f>
        <v>0</v>
      </c>
      <c r="J579" s="29">
        <f ca="1">'Census Tract'!Z573</f>
        <v>0</v>
      </c>
      <c r="K579" s="29">
        <f ca="1">'Census Tract'!AA573</f>
        <v>0</v>
      </c>
      <c r="L579" s="29">
        <f ca="1">'Census Tract'!AB573</f>
        <v>0</v>
      </c>
      <c r="M579" s="105">
        <f ca="1">'Census Tract'!AC573</f>
        <v>0</v>
      </c>
      <c r="N579" s="29">
        <f ca="1">'Census Tract'!AD573</f>
        <v>0</v>
      </c>
      <c r="O579" s="29">
        <f ca="1">'Census Tract'!AE573</f>
        <v>0</v>
      </c>
      <c r="P579" s="29">
        <f ca="1">'Census Tract'!AF573</f>
        <v>0</v>
      </c>
      <c r="Q579" s="105">
        <f ca="1">'Census Tract'!AG573</f>
        <v>0</v>
      </c>
    </row>
    <row r="580" spans="1:17" ht="15.75" x14ac:dyDescent="0.25">
      <c r="A580" s="80" t="s">
        <v>268</v>
      </c>
      <c r="B580" s="4" t="str">
        <f>'Census Tract'!A574</f>
        <v>Multnomah</v>
      </c>
      <c r="C580" s="4" t="str">
        <f>'Census Tract'!B574</f>
        <v>Portland</v>
      </c>
      <c r="D580" s="4">
        <f>'Census Tract'!C574</f>
        <v>41051006602</v>
      </c>
      <c r="E580" s="171">
        <f>'Census Tract'!D574</f>
        <v>1</v>
      </c>
      <c r="F580" s="29">
        <f ca="1">'Census Tract'!V574</f>
        <v>0</v>
      </c>
      <c r="G580" s="29">
        <f ca="1">'Census Tract'!W574</f>
        <v>0</v>
      </c>
      <c r="H580" s="29">
        <f ca="1">'Census Tract'!X574</f>
        <v>0</v>
      </c>
      <c r="I580" s="105">
        <f ca="1">'Census Tract'!Y574</f>
        <v>0</v>
      </c>
      <c r="J580" s="29">
        <f ca="1">'Census Tract'!Z574</f>
        <v>0</v>
      </c>
      <c r="K580" s="29">
        <f ca="1">'Census Tract'!AA574</f>
        <v>0</v>
      </c>
      <c r="L580" s="29">
        <f ca="1">'Census Tract'!AB574</f>
        <v>0</v>
      </c>
      <c r="M580" s="105">
        <f ca="1">'Census Tract'!AC574</f>
        <v>0</v>
      </c>
      <c r="N580" s="29">
        <f ca="1">'Census Tract'!AD574</f>
        <v>0</v>
      </c>
      <c r="O580" s="29">
        <f ca="1">'Census Tract'!AE574</f>
        <v>0</v>
      </c>
      <c r="P580" s="29">
        <f ca="1">'Census Tract'!AF574</f>
        <v>0</v>
      </c>
      <c r="Q580" s="105">
        <f ca="1">'Census Tract'!AG574</f>
        <v>0</v>
      </c>
    </row>
    <row r="581" spans="1:17" ht="15.75" x14ac:dyDescent="0.25">
      <c r="A581" s="80" t="s">
        <v>268</v>
      </c>
      <c r="B581" s="4" t="str">
        <f>'Census Tract'!A575</f>
        <v>Multnomah</v>
      </c>
      <c r="C581" s="4" t="str">
        <f>'Census Tract'!B575</f>
        <v>Portland</v>
      </c>
      <c r="D581" s="4">
        <f>'Census Tract'!C575</f>
        <v>41051004002</v>
      </c>
      <c r="E581" s="171">
        <f>'Census Tract'!D575</f>
        <v>1</v>
      </c>
      <c r="F581" s="29">
        <f ca="1">'Census Tract'!V575</f>
        <v>0</v>
      </c>
      <c r="G581" s="29">
        <f ca="1">'Census Tract'!W575</f>
        <v>0</v>
      </c>
      <c r="H581" s="29">
        <f ca="1">'Census Tract'!X575</f>
        <v>0</v>
      </c>
      <c r="I581" s="105">
        <f ca="1">'Census Tract'!Y575</f>
        <v>0</v>
      </c>
      <c r="J581" s="29">
        <f ca="1">'Census Tract'!Z575</f>
        <v>0</v>
      </c>
      <c r="K581" s="29">
        <f ca="1">'Census Tract'!AA575</f>
        <v>0</v>
      </c>
      <c r="L581" s="29">
        <f ca="1">'Census Tract'!AB575</f>
        <v>0</v>
      </c>
      <c r="M581" s="105">
        <f ca="1">'Census Tract'!AC575</f>
        <v>0</v>
      </c>
      <c r="N581" s="29">
        <f ca="1">'Census Tract'!AD575</f>
        <v>0</v>
      </c>
      <c r="O581" s="29">
        <f ca="1">'Census Tract'!AE575</f>
        <v>0</v>
      </c>
      <c r="P581" s="29">
        <f ca="1">'Census Tract'!AF575</f>
        <v>0</v>
      </c>
      <c r="Q581" s="105">
        <f ca="1">'Census Tract'!AG575</f>
        <v>0</v>
      </c>
    </row>
    <row r="582" spans="1:17" ht="15.75" x14ac:dyDescent="0.25">
      <c r="A582" s="80" t="s">
        <v>268</v>
      </c>
      <c r="B582" s="4" t="str">
        <f>'Census Tract'!A576</f>
        <v>Multnomah</v>
      </c>
      <c r="C582" s="4" t="str">
        <f>'Census Tract'!B576</f>
        <v>Portland</v>
      </c>
      <c r="D582" s="4">
        <f>'Census Tract'!C576</f>
        <v>41051001201</v>
      </c>
      <c r="E582" s="171">
        <f>'Census Tract'!D576</f>
        <v>1</v>
      </c>
      <c r="F582" s="29">
        <f ca="1">'Census Tract'!V576</f>
        <v>0</v>
      </c>
      <c r="G582" s="29">
        <f ca="1">'Census Tract'!W576</f>
        <v>0</v>
      </c>
      <c r="H582" s="29">
        <f ca="1">'Census Tract'!X576</f>
        <v>0</v>
      </c>
      <c r="I582" s="105">
        <f ca="1">'Census Tract'!Y576</f>
        <v>0</v>
      </c>
      <c r="J582" s="29">
        <f ca="1">'Census Tract'!Z576</f>
        <v>0</v>
      </c>
      <c r="K582" s="29">
        <f ca="1">'Census Tract'!AA576</f>
        <v>0</v>
      </c>
      <c r="L582" s="29">
        <f ca="1">'Census Tract'!AB576</f>
        <v>0</v>
      </c>
      <c r="M582" s="105">
        <f ca="1">'Census Tract'!AC576</f>
        <v>0</v>
      </c>
      <c r="N582" s="29">
        <f ca="1">'Census Tract'!AD576</f>
        <v>0</v>
      </c>
      <c r="O582" s="29">
        <f ca="1">'Census Tract'!AE576</f>
        <v>0</v>
      </c>
      <c r="P582" s="29">
        <f ca="1">'Census Tract'!AF576</f>
        <v>0</v>
      </c>
      <c r="Q582" s="105">
        <f ca="1">'Census Tract'!AG576</f>
        <v>0</v>
      </c>
    </row>
    <row r="583" spans="1:17" ht="15.75" x14ac:dyDescent="0.25">
      <c r="A583" s="80" t="s">
        <v>268</v>
      </c>
      <c r="B583" s="4" t="str">
        <f>'Census Tract'!A577</f>
        <v>Multnomah</v>
      </c>
      <c r="C583" s="4" t="str">
        <f>'Census Tract'!B577</f>
        <v>Gresham</v>
      </c>
      <c r="D583" s="4">
        <f>'Census Tract'!C577</f>
        <v>41051009605</v>
      </c>
      <c r="E583" s="171">
        <f>'Census Tract'!D577</f>
        <v>1</v>
      </c>
      <c r="F583" s="29">
        <f ca="1">'Census Tract'!V577</f>
        <v>0.41678081761218566</v>
      </c>
      <c r="G583" s="29">
        <f ca="1">'Census Tract'!W577</f>
        <v>2.071221591367177</v>
      </c>
      <c r="H583" s="29">
        <f ca="1">'Census Tract'!X577</f>
        <v>9.5304865041120905</v>
      </c>
      <c r="I583" s="105">
        <f ca="1">'Census Tract'!Y577</f>
        <v>20.699549597024543</v>
      </c>
      <c r="J583" s="29">
        <f ca="1">'Census Tract'!Z577</f>
        <v>0.21348252059536232</v>
      </c>
      <c r="K583" s="29">
        <f ca="1">'Census Tract'!AA577</f>
        <v>1.0158748571043779</v>
      </c>
      <c r="L583" s="29">
        <f ca="1">'Census Tract'!AB577</f>
        <v>4.6331923339462051</v>
      </c>
      <c r="M583" s="105">
        <f ca="1">'Census Tract'!AC577</f>
        <v>10.049475639474963</v>
      </c>
      <c r="N583" s="29">
        <f ca="1">'Census Tract'!AD577</f>
        <v>8.8879898738511987E-2</v>
      </c>
      <c r="O583" s="29">
        <f ca="1">'Census Tract'!AE577</f>
        <v>0.42219154595545061</v>
      </c>
      <c r="P583" s="29">
        <f ca="1">'Census Tract'!AF577</f>
        <v>1.8524567462514403</v>
      </c>
      <c r="Q583" s="105">
        <f ca="1">'Census Tract'!AG577</f>
        <v>3.9796392063968415</v>
      </c>
    </row>
    <row r="584" spans="1:17" ht="15.75" x14ac:dyDescent="0.25">
      <c r="A584" s="80" t="s">
        <v>268</v>
      </c>
      <c r="B584" s="4" t="str">
        <f>'Census Tract'!A578</f>
        <v>Multnomah</v>
      </c>
      <c r="C584" s="4" t="str">
        <f>'Census Tract'!B578</f>
        <v>Portland</v>
      </c>
      <c r="D584" s="4">
        <f>'Census Tract'!C578</f>
        <v>41051009301</v>
      </c>
      <c r="E584" s="171">
        <f>'Census Tract'!D578</f>
        <v>1</v>
      </c>
      <c r="F584" s="29">
        <f ca="1">'Census Tract'!V578</f>
        <v>6.1346530678873828E-2</v>
      </c>
      <c r="G584" s="29">
        <f ca="1">'Census Tract'!W578</f>
        <v>0.30486589960045563</v>
      </c>
      <c r="H584" s="29">
        <f ca="1">'Census Tract'!X578</f>
        <v>1.4028051628161382</v>
      </c>
      <c r="I584" s="105">
        <f ca="1">'Census Tract'!Y578</f>
        <v>3.0467946237735148</v>
      </c>
      <c r="J584" s="29">
        <f ca="1">'Census Tract'!Z578</f>
        <v>0.20968305415540034</v>
      </c>
      <c r="K584" s="29">
        <f ca="1">'Census Tract'!AA578</f>
        <v>0.9977947706598056</v>
      </c>
      <c r="L584" s="29">
        <f ca="1">'Census Tract'!AB578</f>
        <v>4.5507328485812018</v>
      </c>
      <c r="M584" s="105">
        <f ca="1">'Census Tract'!AC578</f>
        <v>9.8706195658024356</v>
      </c>
      <c r="N584" s="29">
        <f ca="1">'Census Tract'!AD578</f>
        <v>8.7298054044611884E-2</v>
      </c>
      <c r="O584" s="29">
        <f ca="1">'Census Tract'!AE578</f>
        <v>0.41467756960919111</v>
      </c>
      <c r="P584" s="29">
        <f ca="1">'Census Tract'!AF578</f>
        <v>1.8194875494327265</v>
      </c>
      <c r="Q584" s="105">
        <f ca="1">'Census Tract'!AG578</f>
        <v>3.9088113673508467</v>
      </c>
    </row>
    <row r="585" spans="1:17" ht="15.75" x14ac:dyDescent="0.25">
      <c r="A585" s="80" t="s">
        <v>268</v>
      </c>
      <c r="B585" s="4" t="str">
        <f>'Census Tract'!A579</f>
        <v>Multnomah</v>
      </c>
      <c r="C585" s="4" t="str">
        <f>'Census Tract'!B579</f>
        <v>Portland</v>
      </c>
      <c r="D585" s="4">
        <f>'Census Tract'!C579</f>
        <v>41051006701</v>
      </c>
      <c r="E585" s="171">
        <f>'Census Tract'!D579</f>
        <v>1</v>
      </c>
      <c r="F585" s="29">
        <f ca="1">'Census Tract'!V579</f>
        <v>0</v>
      </c>
      <c r="G585" s="29">
        <f ca="1">'Census Tract'!W579</f>
        <v>0</v>
      </c>
      <c r="H585" s="29">
        <f ca="1">'Census Tract'!X579</f>
        <v>0</v>
      </c>
      <c r="I585" s="105">
        <f ca="1">'Census Tract'!Y579</f>
        <v>0</v>
      </c>
      <c r="J585" s="29">
        <f ca="1">'Census Tract'!Z579</f>
        <v>0</v>
      </c>
      <c r="K585" s="29">
        <f ca="1">'Census Tract'!AA579</f>
        <v>0</v>
      </c>
      <c r="L585" s="29">
        <f ca="1">'Census Tract'!AB579</f>
        <v>0</v>
      </c>
      <c r="M585" s="105">
        <f ca="1">'Census Tract'!AC579</f>
        <v>0</v>
      </c>
      <c r="N585" s="29">
        <f ca="1">'Census Tract'!AD579</f>
        <v>0</v>
      </c>
      <c r="O585" s="29">
        <f ca="1">'Census Tract'!AE579</f>
        <v>0</v>
      </c>
      <c r="P585" s="29">
        <f ca="1">'Census Tract'!AF579</f>
        <v>0</v>
      </c>
      <c r="Q585" s="105">
        <f ca="1">'Census Tract'!AG579</f>
        <v>0</v>
      </c>
    </row>
    <row r="586" spans="1:17" ht="15.75" x14ac:dyDescent="0.25">
      <c r="A586" s="80" t="s">
        <v>268</v>
      </c>
      <c r="B586" s="4" t="str">
        <f>'Census Tract'!A580</f>
        <v>Multnomah</v>
      </c>
      <c r="C586" s="4" t="str">
        <f>'Census Tract'!B580</f>
        <v>Portland</v>
      </c>
      <c r="D586" s="4">
        <f>'Census Tract'!C580</f>
        <v>41051009502</v>
      </c>
      <c r="E586" s="171">
        <f>'Census Tract'!D580</f>
        <v>1</v>
      </c>
      <c r="F586" s="29">
        <f ca="1">'Census Tract'!V580</f>
        <v>0</v>
      </c>
      <c r="G586" s="29">
        <f ca="1">'Census Tract'!W580</f>
        <v>0</v>
      </c>
      <c r="H586" s="29">
        <f ca="1">'Census Tract'!X580</f>
        <v>0</v>
      </c>
      <c r="I586" s="105">
        <f ca="1">'Census Tract'!Y580</f>
        <v>0</v>
      </c>
      <c r="J586" s="29">
        <f ca="1">'Census Tract'!Z580</f>
        <v>0</v>
      </c>
      <c r="K586" s="29">
        <f ca="1">'Census Tract'!AA580</f>
        <v>0</v>
      </c>
      <c r="L586" s="29">
        <f ca="1">'Census Tract'!AB580</f>
        <v>0</v>
      </c>
      <c r="M586" s="105">
        <f ca="1">'Census Tract'!AC580</f>
        <v>0</v>
      </c>
      <c r="N586" s="29">
        <f ca="1">'Census Tract'!AD580</f>
        <v>0</v>
      </c>
      <c r="O586" s="29">
        <f ca="1">'Census Tract'!AE580</f>
        <v>0</v>
      </c>
      <c r="P586" s="29">
        <f ca="1">'Census Tract'!AF580</f>
        <v>0</v>
      </c>
      <c r="Q586" s="105">
        <f ca="1">'Census Tract'!AG580</f>
        <v>0</v>
      </c>
    </row>
    <row r="587" spans="1:17" ht="15.75" x14ac:dyDescent="0.25">
      <c r="A587" s="80" t="s">
        <v>268</v>
      </c>
      <c r="B587" s="4" t="str">
        <f>'Census Tract'!A581</f>
        <v>Multnomah</v>
      </c>
      <c r="C587" s="4" t="str">
        <f>'Census Tract'!B581</f>
        <v>Portland</v>
      </c>
      <c r="D587" s="4">
        <f>'Census Tract'!C581</f>
        <v>41051002203</v>
      </c>
      <c r="E587" s="171">
        <f>'Census Tract'!D581</f>
        <v>1</v>
      </c>
      <c r="F587" s="29">
        <f ca="1">'Census Tract'!V581</f>
        <v>0</v>
      </c>
      <c r="G587" s="29">
        <f ca="1">'Census Tract'!W581</f>
        <v>0</v>
      </c>
      <c r="H587" s="29">
        <f ca="1">'Census Tract'!X581</f>
        <v>0</v>
      </c>
      <c r="I587" s="105">
        <f ca="1">'Census Tract'!Y581</f>
        <v>0</v>
      </c>
      <c r="J587" s="29">
        <f ca="1">'Census Tract'!Z581</f>
        <v>0</v>
      </c>
      <c r="K587" s="29">
        <f ca="1">'Census Tract'!AA581</f>
        <v>0</v>
      </c>
      <c r="L587" s="29">
        <f ca="1">'Census Tract'!AB581</f>
        <v>0</v>
      </c>
      <c r="M587" s="105">
        <f ca="1">'Census Tract'!AC581</f>
        <v>0</v>
      </c>
      <c r="N587" s="29">
        <f ca="1">'Census Tract'!AD581</f>
        <v>0</v>
      </c>
      <c r="O587" s="29">
        <f ca="1">'Census Tract'!AE581</f>
        <v>0</v>
      </c>
      <c r="P587" s="29">
        <f ca="1">'Census Tract'!AF581</f>
        <v>0</v>
      </c>
      <c r="Q587" s="105">
        <f ca="1">'Census Tract'!AG581</f>
        <v>0</v>
      </c>
    </row>
    <row r="588" spans="1:17" ht="15.75" x14ac:dyDescent="0.25">
      <c r="A588" s="80" t="s">
        <v>268</v>
      </c>
      <c r="B588" s="4" t="str">
        <f>'Census Tract'!A582</f>
        <v>Multnomah</v>
      </c>
      <c r="C588" s="4" t="str">
        <f>'Census Tract'!B582</f>
        <v>Portland</v>
      </c>
      <c r="D588" s="4">
        <f>'Census Tract'!C582</f>
        <v>41051005100</v>
      </c>
      <c r="E588" s="171">
        <f>'Census Tract'!D582</f>
        <v>1</v>
      </c>
      <c r="F588" s="29">
        <f ca="1">'Census Tract'!V582</f>
        <v>1.7503792763700714</v>
      </c>
      <c r="G588" s="29">
        <f ca="1">'Census Tract'!W582</f>
        <v>8.6986329434978984</v>
      </c>
      <c r="H588" s="29">
        <f ca="1">'Census Tract'!X582</f>
        <v>40.025753023127407</v>
      </c>
      <c r="I588" s="105">
        <f ca="1">'Census Tract'!Y582</f>
        <v>86.933133948933687</v>
      </c>
      <c r="J588" s="29">
        <f ca="1">'Census Tract'!Z582</f>
        <v>0.23432021935202851</v>
      </c>
      <c r="K588" s="29">
        <f ca="1">'Census Tract'!AA582</f>
        <v>1.1150328311988265</v>
      </c>
      <c r="L588" s="29">
        <f ca="1">'Census Tract'!AB582</f>
        <v>5.0854310739949042</v>
      </c>
      <c r="M588" s="105">
        <f ca="1">'Census Tract'!AC582</f>
        <v>11.030389418522709</v>
      </c>
      <c r="N588" s="29">
        <f ca="1">'Census Tract'!AD582</f>
        <v>9.7555328231620331E-2</v>
      </c>
      <c r="O588" s="29">
        <f ca="1">'Census Tract'!AE582</f>
        <v>0.4634010099794672</v>
      </c>
      <c r="P588" s="29">
        <f ca="1">'Census Tract'!AF582</f>
        <v>2.0332721850540683</v>
      </c>
      <c r="Q588" s="105">
        <f ca="1">'Census Tract'!AG582</f>
        <v>4.3680856361647216</v>
      </c>
    </row>
    <row r="589" spans="1:17" ht="15.75" x14ac:dyDescent="0.25">
      <c r="A589" s="80" t="s">
        <v>268</v>
      </c>
      <c r="B589" s="4" t="str">
        <f>'Census Tract'!A583</f>
        <v>Multnomah</v>
      </c>
      <c r="C589" s="4" t="str">
        <f>'Census Tract'!B583</f>
        <v>Portland</v>
      </c>
      <c r="D589" s="4">
        <f>'Census Tract'!C583</f>
        <v>41051005200</v>
      </c>
      <c r="E589" s="171">
        <f>'Census Tract'!D583</f>
        <v>1</v>
      </c>
      <c r="F589" s="29">
        <f ca="1">'Census Tract'!V583</f>
        <v>0</v>
      </c>
      <c r="G589" s="29">
        <f ca="1">'Census Tract'!W583</f>
        <v>0</v>
      </c>
      <c r="H589" s="29">
        <f ca="1">'Census Tract'!X583</f>
        <v>0</v>
      </c>
      <c r="I589" s="105">
        <f ca="1">'Census Tract'!Y583</f>
        <v>0</v>
      </c>
      <c r="J589" s="29">
        <f ca="1">'Census Tract'!Z583</f>
        <v>0</v>
      </c>
      <c r="K589" s="29">
        <f ca="1">'Census Tract'!AA583</f>
        <v>0</v>
      </c>
      <c r="L589" s="29">
        <f ca="1">'Census Tract'!AB583</f>
        <v>0</v>
      </c>
      <c r="M589" s="105">
        <f ca="1">'Census Tract'!AC583</f>
        <v>0</v>
      </c>
      <c r="N589" s="29">
        <f ca="1">'Census Tract'!AD583</f>
        <v>0</v>
      </c>
      <c r="O589" s="29">
        <f ca="1">'Census Tract'!AE583</f>
        <v>0</v>
      </c>
      <c r="P589" s="29">
        <f ca="1">'Census Tract'!AF583</f>
        <v>0</v>
      </c>
      <c r="Q589" s="105">
        <f ca="1">'Census Tract'!AG583</f>
        <v>0</v>
      </c>
    </row>
    <row r="590" spans="1:17" ht="15.75" x14ac:dyDescent="0.25">
      <c r="A590" s="80" t="s">
        <v>268</v>
      </c>
      <c r="B590" s="4" t="str">
        <f>'Census Tract'!A584</f>
        <v>Multnomah</v>
      </c>
      <c r="C590" s="4" t="str">
        <f>'Census Tract'!B584</f>
        <v>Portland</v>
      </c>
      <c r="D590" s="4">
        <f>'Census Tract'!C584</f>
        <v>41051000802</v>
      </c>
      <c r="E590" s="171">
        <f>'Census Tract'!D584</f>
        <v>1</v>
      </c>
      <c r="F590" s="29">
        <f ca="1">'Census Tract'!V584</f>
        <v>0</v>
      </c>
      <c r="G590" s="29">
        <f ca="1">'Census Tract'!W584</f>
        <v>0</v>
      </c>
      <c r="H590" s="29">
        <f ca="1">'Census Tract'!X584</f>
        <v>0</v>
      </c>
      <c r="I590" s="105">
        <f ca="1">'Census Tract'!Y584</f>
        <v>0</v>
      </c>
      <c r="J590" s="29">
        <f ca="1">'Census Tract'!Z584</f>
        <v>0</v>
      </c>
      <c r="K590" s="29">
        <f ca="1">'Census Tract'!AA584</f>
        <v>0</v>
      </c>
      <c r="L590" s="29">
        <f ca="1">'Census Tract'!AB584</f>
        <v>0</v>
      </c>
      <c r="M590" s="105">
        <f ca="1">'Census Tract'!AC584</f>
        <v>0</v>
      </c>
      <c r="N590" s="29">
        <f ca="1">'Census Tract'!AD584</f>
        <v>0</v>
      </c>
      <c r="O590" s="29">
        <f ca="1">'Census Tract'!AE584</f>
        <v>0</v>
      </c>
      <c r="P590" s="29">
        <f ca="1">'Census Tract'!AF584</f>
        <v>0</v>
      </c>
      <c r="Q590" s="105">
        <f ca="1">'Census Tract'!AG584</f>
        <v>0</v>
      </c>
    </row>
    <row r="591" spans="1:17" ht="15.75" x14ac:dyDescent="0.25">
      <c r="A591" s="80" t="s">
        <v>268</v>
      </c>
      <c r="B591" s="4" t="str">
        <f>'Census Tract'!A585</f>
        <v>Multnomah</v>
      </c>
      <c r="C591" s="4" t="str">
        <f>'Census Tract'!B585</f>
        <v>Gresham</v>
      </c>
      <c r="D591" s="4">
        <f>'Census Tract'!C585</f>
        <v>41051009604</v>
      </c>
      <c r="E591" s="171">
        <f>'Census Tract'!D585</f>
        <v>1</v>
      </c>
      <c r="F591" s="29">
        <f ca="1">'Census Tract'!V585</f>
        <v>0.23386799858803331</v>
      </c>
      <c r="G591" s="29">
        <f ca="1">'Census Tract'!W585</f>
        <v>1.1622234703135739</v>
      </c>
      <c r="H591" s="29">
        <f ca="1">'Census Tract'!X585</f>
        <v>5.3478368247766248</v>
      </c>
      <c r="I591" s="105">
        <f ca="1">'Census Tract'!Y585</f>
        <v>11.615127259610048</v>
      </c>
      <c r="J591" s="29">
        <f ca="1">'Census Tract'!Z585</f>
        <v>0.17305382300764205</v>
      </c>
      <c r="K591" s="29">
        <f ca="1">'Census Tract'!AA585</f>
        <v>0.82349143728010565</v>
      </c>
      <c r="L591" s="29">
        <f ca="1">'Census Tract'!AB585</f>
        <v>3.7557718724842033</v>
      </c>
      <c r="M591" s="105">
        <f ca="1">'Census Tract'!AC585</f>
        <v>8.1463352305532553</v>
      </c>
      <c r="N591" s="29">
        <f ca="1">'Census Tract'!AD585</f>
        <v>7.2048082542481184E-2</v>
      </c>
      <c r="O591" s="29">
        <f ca="1">'Census Tract'!AE585</f>
        <v>0.34223814139603403</v>
      </c>
      <c r="P591" s="29">
        <f ca="1">'Census Tract'!AF585</f>
        <v>1.5016438863523209</v>
      </c>
      <c r="Q591" s="105">
        <f ca="1">'Census Tract'!AG585</f>
        <v>3.2259867315480513</v>
      </c>
    </row>
    <row r="592" spans="1:17" ht="15.75" x14ac:dyDescent="0.25">
      <c r="A592" s="80" t="s">
        <v>268</v>
      </c>
      <c r="B592" s="4" t="str">
        <f>'Census Tract'!A586</f>
        <v>Multnomah</v>
      </c>
      <c r="C592" s="4" t="str">
        <f>'Census Tract'!B586</f>
        <v>Portland</v>
      </c>
      <c r="D592" s="4">
        <f>'Census Tract'!C586</f>
        <v>41051003200</v>
      </c>
      <c r="E592" s="171">
        <f>'Census Tract'!D586</f>
        <v>1</v>
      </c>
      <c r="F592" s="29">
        <f ca="1">'Census Tract'!V586</f>
        <v>0</v>
      </c>
      <c r="G592" s="29">
        <f ca="1">'Census Tract'!W586</f>
        <v>0</v>
      </c>
      <c r="H592" s="29">
        <f ca="1">'Census Tract'!X586</f>
        <v>0</v>
      </c>
      <c r="I592" s="105">
        <f ca="1">'Census Tract'!Y586</f>
        <v>0</v>
      </c>
      <c r="J592" s="29">
        <f ca="1">'Census Tract'!Z586</f>
        <v>0</v>
      </c>
      <c r="K592" s="29">
        <f ca="1">'Census Tract'!AA586</f>
        <v>0</v>
      </c>
      <c r="L592" s="29">
        <f ca="1">'Census Tract'!AB586</f>
        <v>0</v>
      </c>
      <c r="M592" s="105">
        <f ca="1">'Census Tract'!AC586</f>
        <v>0</v>
      </c>
      <c r="N592" s="29">
        <f ca="1">'Census Tract'!AD586</f>
        <v>0</v>
      </c>
      <c r="O592" s="29">
        <f ca="1">'Census Tract'!AE586</f>
        <v>0</v>
      </c>
      <c r="P592" s="29">
        <f ca="1">'Census Tract'!AF586</f>
        <v>0</v>
      </c>
      <c r="Q592" s="105">
        <f ca="1">'Census Tract'!AG586</f>
        <v>0</v>
      </c>
    </row>
    <row r="593" spans="1:17" ht="15.75" x14ac:dyDescent="0.25">
      <c r="A593" s="80" t="s">
        <v>268</v>
      </c>
      <c r="B593" s="4" t="str">
        <f>'Census Tract'!A587</f>
        <v>Multnomah</v>
      </c>
      <c r="C593" s="4" t="str">
        <f>'Census Tract'!B587</f>
        <v>Gresham</v>
      </c>
      <c r="D593" s="4">
        <f>'Census Tract'!C587</f>
        <v>41051009907</v>
      </c>
      <c r="E593" s="171">
        <f>'Census Tract'!D587</f>
        <v>1</v>
      </c>
      <c r="F593" s="29">
        <f ca="1">'Census Tract'!V587</f>
        <v>0</v>
      </c>
      <c r="G593" s="29">
        <f ca="1">'Census Tract'!W587</f>
        <v>0</v>
      </c>
      <c r="H593" s="29">
        <f ca="1">'Census Tract'!X587</f>
        <v>0</v>
      </c>
      <c r="I593" s="105">
        <f ca="1">'Census Tract'!Y587</f>
        <v>0</v>
      </c>
      <c r="J593" s="29">
        <f ca="1">'Census Tract'!Z587</f>
        <v>0</v>
      </c>
      <c r="K593" s="29">
        <f ca="1">'Census Tract'!AA587</f>
        <v>0</v>
      </c>
      <c r="L593" s="29">
        <f ca="1">'Census Tract'!AB587</f>
        <v>0</v>
      </c>
      <c r="M593" s="105">
        <f ca="1">'Census Tract'!AC587</f>
        <v>0</v>
      </c>
      <c r="N593" s="29">
        <f ca="1">'Census Tract'!AD587</f>
        <v>0</v>
      </c>
      <c r="O593" s="29">
        <f ca="1">'Census Tract'!AE587</f>
        <v>0</v>
      </c>
      <c r="P593" s="29">
        <f ca="1">'Census Tract'!AF587</f>
        <v>0</v>
      </c>
      <c r="Q593" s="105">
        <f ca="1">'Census Tract'!AG587</f>
        <v>0</v>
      </c>
    </row>
    <row r="594" spans="1:17" ht="15.75" x14ac:dyDescent="0.25">
      <c r="A594" s="80" t="s">
        <v>268</v>
      </c>
      <c r="B594" s="4" t="str">
        <f>'Census Tract'!A588</f>
        <v>Multnomah</v>
      </c>
      <c r="C594" s="4" t="str">
        <f>'Census Tract'!B588</f>
        <v>Troutdale</v>
      </c>
      <c r="D594" s="4">
        <f>'Census Tract'!C588</f>
        <v>41051010305</v>
      </c>
      <c r="E594" s="171">
        <f>'Census Tract'!D588</f>
        <v>1</v>
      </c>
      <c r="F594" s="29">
        <f ca="1">'Census Tract'!V588</f>
        <v>0</v>
      </c>
      <c r="G594" s="29">
        <f ca="1">'Census Tract'!W588</f>
        <v>0</v>
      </c>
      <c r="H594" s="29">
        <f ca="1">'Census Tract'!X588</f>
        <v>0</v>
      </c>
      <c r="I594" s="105">
        <f ca="1">'Census Tract'!Y588</f>
        <v>0</v>
      </c>
      <c r="J594" s="29">
        <f ca="1">'Census Tract'!Z588</f>
        <v>0</v>
      </c>
      <c r="K594" s="29">
        <f ca="1">'Census Tract'!AA588</f>
        <v>0</v>
      </c>
      <c r="L594" s="29">
        <f ca="1">'Census Tract'!AB588</f>
        <v>0</v>
      </c>
      <c r="M594" s="105">
        <f ca="1">'Census Tract'!AC588</f>
        <v>0</v>
      </c>
      <c r="N594" s="29">
        <f ca="1">'Census Tract'!AD588</f>
        <v>0</v>
      </c>
      <c r="O594" s="29">
        <f ca="1">'Census Tract'!AE588</f>
        <v>0</v>
      </c>
      <c r="P594" s="29">
        <f ca="1">'Census Tract'!AF588</f>
        <v>0</v>
      </c>
      <c r="Q594" s="105">
        <f ca="1">'Census Tract'!AG588</f>
        <v>0</v>
      </c>
    </row>
    <row r="595" spans="1:17" ht="15.75" x14ac:dyDescent="0.25">
      <c r="A595" s="80" t="s">
        <v>268</v>
      </c>
      <c r="B595" s="4" t="str">
        <f>'Census Tract'!A589</f>
        <v>Multnomah</v>
      </c>
      <c r="C595" s="4" t="str">
        <f>'Census Tract'!B589</f>
        <v>Fairview</v>
      </c>
      <c r="D595" s="4">
        <f>'Census Tract'!C589</f>
        <v>41051010304</v>
      </c>
      <c r="E595" s="171">
        <f>'Census Tract'!D589</f>
        <v>1</v>
      </c>
      <c r="F595" s="29">
        <f ca="1">'Census Tract'!V589</f>
        <v>0</v>
      </c>
      <c r="G595" s="29">
        <f ca="1">'Census Tract'!W589</f>
        <v>0</v>
      </c>
      <c r="H595" s="29">
        <f ca="1">'Census Tract'!X589</f>
        <v>0</v>
      </c>
      <c r="I595" s="105">
        <f ca="1">'Census Tract'!Y589</f>
        <v>0</v>
      </c>
      <c r="J595" s="29">
        <f ca="1">'Census Tract'!Z589</f>
        <v>0</v>
      </c>
      <c r="K595" s="29">
        <f ca="1">'Census Tract'!AA589</f>
        <v>0</v>
      </c>
      <c r="L595" s="29">
        <f ca="1">'Census Tract'!AB589</f>
        <v>0</v>
      </c>
      <c r="M595" s="105">
        <f ca="1">'Census Tract'!AC589</f>
        <v>0</v>
      </c>
      <c r="N595" s="29">
        <f ca="1">'Census Tract'!AD589</f>
        <v>0</v>
      </c>
      <c r="O595" s="29">
        <f ca="1">'Census Tract'!AE589</f>
        <v>0</v>
      </c>
      <c r="P595" s="29">
        <f ca="1">'Census Tract'!AF589</f>
        <v>0</v>
      </c>
      <c r="Q595" s="105">
        <f ca="1">'Census Tract'!AG589</f>
        <v>0</v>
      </c>
    </row>
    <row r="596" spans="1:17" ht="15.75" x14ac:dyDescent="0.25">
      <c r="A596" s="80" t="s">
        <v>268</v>
      </c>
      <c r="B596" s="4" t="str">
        <f>'Census Tract'!A590</f>
        <v>Multnomah</v>
      </c>
      <c r="C596" s="4" t="str">
        <f>'Census Tract'!B590</f>
        <v>Troutdale</v>
      </c>
      <c r="D596" s="4">
        <f>'Census Tract'!C590</f>
        <v>41051010306</v>
      </c>
      <c r="E596" s="171">
        <f>'Census Tract'!D590</f>
        <v>1</v>
      </c>
      <c r="F596" s="29">
        <f ca="1">'Census Tract'!V590</f>
        <v>0</v>
      </c>
      <c r="G596" s="29">
        <f ca="1">'Census Tract'!W590</f>
        <v>0</v>
      </c>
      <c r="H596" s="29">
        <f ca="1">'Census Tract'!X590</f>
        <v>0</v>
      </c>
      <c r="I596" s="105">
        <f ca="1">'Census Tract'!Y590</f>
        <v>0</v>
      </c>
      <c r="J596" s="29">
        <f ca="1">'Census Tract'!Z590</f>
        <v>0</v>
      </c>
      <c r="K596" s="29">
        <f ca="1">'Census Tract'!AA590</f>
        <v>0</v>
      </c>
      <c r="L596" s="29">
        <f ca="1">'Census Tract'!AB590</f>
        <v>0</v>
      </c>
      <c r="M596" s="105">
        <f ca="1">'Census Tract'!AC590</f>
        <v>0</v>
      </c>
      <c r="N596" s="29">
        <f ca="1">'Census Tract'!AD590</f>
        <v>0</v>
      </c>
      <c r="O596" s="29">
        <f ca="1">'Census Tract'!AE590</f>
        <v>0</v>
      </c>
      <c r="P596" s="29">
        <f ca="1">'Census Tract'!AF590</f>
        <v>0</v>
      </c>
      <c r="Q596" s="105">
        <f ca="1">'Census Tract'!AG590</f>
        <v>0</v>
      </c>
    </row>
    <row r="597" spans="1:17" ht="15.75" x14ac:dyDescent="0.25">
      <c r="A597" s="80" t="s">
        <v>268</v>
      </c>
      <c r="B597" s="4" t="str">
        <f>'Census Tract'!A591</f>
        <v>Multnomah</v>
      </c>
      <c r="C597" s="4" t="str">
        <f>'Census Tract'!B591</f>
        <v>Portland</v>
      </c>
      <c r="D597" s="4">
        <f>'Census Tract'!C591</f>
        <v>41051005000</v>
      </c>
      <c r="E597" s="171">
        <f>'Census Tract'!D591</f>
        <v>1</v>
      </c>
      <c r="F597" s="29">
        <f ca="1">'Census Tract'!V591</f>
        <v>0</v>
      </c>
      <c r="G597" s="29">
        <f ca="1">'Census Tract'!W591</f>
        <v>0</v>
      </c>
      <c r="H597" s="29">
        <f ca="1">'Census Tract'!X591</f>
        <v>0</v>
      </c>
      <c r="I597" s="105">
        <f ca="1">'Census Tract'!Y591</f>
        <v>0</v>
      </c>
      <c r="J597" s="29">
        <f ca="1">'Census Tract'!Z591</f>
        <v>0</v>
      </c>
      <c r="K597" s="29">
        <f ca="1">'Census Tract'!AA591</f>
        <v>0</v>
      </c>
      <c r="L597" s="29">
        <f ca="1">'Census Tract'!AB591</f>
        <v>0</v>
      </c>
      <c r="M597" s="105">
        <f ca="1">'Census Tract'!AC591</f>
        <v>0</v>
      </c>
      <c r="N597" s="29">
        <f ca="1">'Census Tract'!AD591</f>
        <v>0</v>
      </c>
      <c r="O597" s="29">
        <f ca="1">'Census Tract'!AE591</f>
        <v>0</v>
      </c>
      <c r="P597" s="29">
        <f ca="1">'Census Tract'!AF591</f>
        <v>0</v>
      </c>
      <c r="Q597" s="105">
        <f ca="1">'Census Tract'!AG591</f>
        <v>0</v>
      </c>
    </row>
    <row r="598" spans="1:17" ht="15.75" x14ac:dyDescent="0.25">
      <c r="A598" s="80" t="s">
        <v>268</v>
      </c>
      <c r="B598" s="4" t="str">
        <f>'Census Tract'!A592</f>
        <v>Multnomah</v>
      </c>
      <c r="C598" s="4" t="str">
        <f>'Census Tract'!B592</f>
        <v>Portland</v>
      </c>
      <c r="D598" s="4">
        <f>'Census Tract'!C592</f>
        <v>41051004101</v>
      </c>
      <c r="E598" s="171">
        <f>'Census Tract'!D592</f>
        <v>1</v>
      </c>
      <c r="F598" s="29">
        <f ca="1">'Census Tract'!V592</f>
        <v>0</v>
      </c>
      <c r="G598" s="29">
        <f ca="1">'Census Tract'!W592</f>
        <v>0</v>
      </c>
      <c r="H598" s="29">
        <f ca="1">'Census Tract'!X592</f>
        <v>0</v>
      </c>
      <c r="I598" s="105">
        <f ca="1">'Census Tract'!Y592</f>
        <v>0</v>
      </c>
      <c r="J598" s="29">
        <f ca="1">'Census Tract'!Z592</f>
        <v>0</v>
      </c>
      <c r="K598" s="29">
        <f ca="1">'Census Tract'!AA592</f>
        <v>0</v>
      </c>
      <c r="L598" s="29">
        <f ca="1">'Census Tract'!AB592</f>
        <v>0</v>
      </c>
      <c r="M598" s="105">
        <f ca="1">'Census Tract'!AC592</f>
        <v>0</v>
      </c>
      <c r="N598" s="29">
        <f ca="1">'Census Tract'!AD592</f>
        <v>0</v>
      </c>
      <c r="O598" s="29">
        <f ca="1">'Census Tract'!AE592</f>
        <v>0</v>
      </c>
      <c r="P598" s="29">
        <f ca="1">'Census Tract'!AF592</f>
        <v>0</v>
      </c>
      <c r="Q598" s="105">
        <f ca="1">'Census Tract'!AG592</f>
        <v>0</v>
      </c>
    </row>
    <row r="599" spans="1:17" ht="15.75" x14ac:dyDescent="0.25">
      <c r="A599" s="80" t="s">
        <v>268</v>
      </c>
      <c r="B599" s="4" t="str">
        <f>'Census Tract'!A593</f>
        <v>Multnomah</v>
      </c>
      <c r="C599" s="4" t="str">
        <f>'Census Tract'!B593</f>
        <v>Portland</v>
      </c>
      <c r="D599" s="4">
        <f>'Census Tract'!C593</f>
        <v>41051000402</v>
      </c>
      <c r="E599" s="171">
        <f>'Census Tract'!D593</f>
        <v>1</v>
      </c>
      <c r="F599" s="29">
        <f ca="1">'Census Tract'!V593</f>
        <v>0</v>
      </c>
      <c r="G599" s="29">
        <f ca="1">'Census Tract'!W593</f>
        <v>0</v>
      </c>
      <c r="H599" s="29">
        <f ca="1">'Census Tract'!X593</f>
        <v>0</v>
      </c>
      <c r="I599" s="105">
        <f ca="1">'Census Tract'!Y593</f>
        <v>0</v>
      </c>
      <c r="J599" s="29">
        <f ca="1">'Census Tract'!Z593</f>
        <v>0</v>
      </c>
      <c r="K599" s="29">
        <f ca="1">'Census Tract'!AA593</f>
        <v>0</v>
      </c>
      <c r="L599" s="29">
        <f ca="1">'Census Tract'!AB593</f>
        <v>0</v>
      </c>
      <c r="M599" s="105">
        <f ca="1">'Census Tract'!AC593</f>
        <v>0</v>
      </c>
      <c r="N599" s="29">
        <f ca="1">'Census Tract'!AD593</f>
        <v>0</v>
      </c>
      <c r="O599" s="29">
        <f ca="1">'Census Tract'!AE593</f>
        <v>0</v>
      </c>
      <c r="P599" s="29">
        <f ca="1">'Census Tract'!AF593</f>
        <v>0</v>
      </c>
      <c r="Q599" s="105">
        <f ca="1">'Census Tract'!AG593</f>
        <v>0</v>
      </c>
    </row>
    <row r="600" spans="1:17" ht="15.75" x14ac:dyDescent="0.25">
      <c r="A600" s="80" t="s">
        <v>268</v>
      </c>
      <c r="B600" s="4" t="str">
        <f>'Census Tract'!A594</f>
        <v>Multnomah</v>
      </c>
      <c r="C600" s="4" t="str">
        <f>'Census Tract'!B594</f>
        <v>Portland</v>
      </c>
      <c r="D600" s="4">
        <f>'Census Tract'!C594</f>
        <v>41051008600</v>
      </c>
      <c r="E600" s="171">
        <f>'Census Tract'!D594</f>
        <v>1</v>
      </c>
      <c r="F600" s="29">
        <f ca="1">'Census Tract'!V594</f>
        <v>0</v>
      </c>
      <c r="G600" s="29">
        <f ca="1">'Census Tract'!W594</f>
        <v>0</v>
      </c>
      <c r="H600" s="29">
        <f ca="1">'Census Tract'!X594</f>
        <v>0</v>
      </c>
      <c r="I600" s="105">
        <f ca="1">'Census Tract'!Y594</f>
        <v>0</v>
      </c>
      <c r="J600" s="29">
        <f ca="1">'Census Tract'!Z594</f>
        <v>0</v>
      </c>
      <c r="K600" s="29">
        <f ca="1">'Census Tract'!AA594</f>
        <v>0</v>
      </c>
      <c r="L600" s="29">
        <f ca="1">'Census Tract'!AB594</f>
        <v>0</v>
      </c>
      <c r="M600" s="105">
        <f ca="1">'Census Tract'!AC594</f>
        <v>0</v>
      </c>
      <c r="N600" s="29">
        <f ca="1">'Census Tract'!AD594</f>
        <v>0</v>
      </c>
      <c r="O600" s="29">
        <f ca="1">'Census Tract'!AE594</f>
        <v>0</v>
      </c>
      <c r="P600" s="29">
        <f ca="1">'Census Tract'!AF594</f>
        <v>0</v>
      </c>
      <c r="Q600" s="105">
        <f ca="1">'Census Tract'!AG594</f>
        <v>0</v>
      </c>
    </row>
    <row r="601" spans="1:17" ht="15.75" x14ac:dyDescent="0.25">
      <c r="A601" s="80" t="s">
        <v>268</v>
      </c>
      <c r="B601" s="4" t="str">
        <f>'Census Tract'!A595</f>
        <v>Multnomah</v>
      </c>
      <c r="C601" s="4" t="str">
        <f>'Census Tract'!B595</f>
        <v>Troutdale</v>
      </c>
      <c r="D601" s="4">
        <f>'Census Tract'!C595</f>
        <v>41051010500</v>
      </c>
      <c r="E601" s="171">
        <f>'Census Tract'!D595</f>
        <v>0</v>
      </c>
      <c r="F601" s="29">
        <f ca="1">'Census Tract'!V595</f>
        <v>0</v>
      </c>
      <c r="G601" s="29">
        <f ca="1">'Census Tract'!W595</f>
        <v>0</v>
      </c>
      <c r="H601" s="29">
        <f ca="1">'Census Tract'!X595</f>
        <v>0</v>
      </c>
      <c r="I601" s="105">
        <f ca="1">'Census Tract'!Y595</f>
        <v>0</v>
      </c>
      <c r="J601" s="29">
        <f ca="1">'Census Tract'!Z595</f>
        <v>0</v>
      </c>
      <c r="K601" s="29">
        <f ca="1">'Census Tract'!AA595</f>
        <v>0</v>
      </c>
      <c r="L601" s="29">
        <f ca="1">'Census Tract'!AB595</f>
        <v>0</v>
      </c>
      <c r="M601" s="105">
        <f ca="1">'Census Tract'!AC595</f>
        <v>0</v>
      </c>
      <c r="N601" s="29">
        <f ca="1">'Census Tract'!AD595</f>
        <v>0</v>
      </c>
      <c r="O601" s="29">
        <f ca="1">'Census Tract'!AE595</f>
        <v>0</v>
      </c>
      <c r="P601" s="29">
        <f ca="1">'Census Tract'!AF595</f>
        <v>0</v>
      </c>
      <c r="Q601" s="105">
        <f ca="1">'Census Tract'!AG595</f>
        <v>0</v>
      </c>
    </row>
    <row r="602" spans="1:17" ht="15.75" x14ac:dyDescent="0.25">
      <c r="A602" s="80" t="s">
        <v>268</v>
      </c>
      <c r="B602" s="4" t="str">
        <f>'Census Tract'!A596</f>
        <v>Multnomah</v>
      </c>
      <c r="C602" s="4" t="str">
        <f>'Census Tract'!B596</f>
        <v>Portland</v>
      </c>
      <c r="D602" s="4">
        <f>'Census Tract'!C596</f>
        <v>41051000401</v>
      </c>
      <c r="E602" s="171">
        <f>'Census Tract'!D596</f>
        <v>1</v>
      </c>
      <c r="F602" s="29">
        <f ca="1">'Census Tract'!V596</f>
        <v>0</v>
      </c>
      <c r="G602" s="29">
        <f ca="1">'Census Tract'!W596</f>
        <v>0</v>
      </c>
      <c r="H602" s="29">
        <f ca="1">'Census Tract'!X596</f>
        <v>0</v>
      </c>
      <c r="I602" s="105">
        <f ca="1">'Census Tract'!Y596</f>
        <v>0</v>
      </c>
      <c r="J602" s="29">
        <f ca="1">'Census Tract'!Z596</f>
        <v>0</v>
      </c>
      <c r="K602" s="29">
        <f ca="1">'Census Tract'!AA596</f>
        <v>0</v>
      </c>
      <c r="L602" s="29">
        <f ca="1">'Census Tract'!AB596</f>
        <v>0</v>
      </c>
      <c r="M602" s="105">
        <f ca="1">'Census Tract'!AC596</f>
        <v>0</v>
      </c>
      <c r="N602" s="29">
        <f ca="1">'Census Tract'!AD596</f>
        <v>0</v>
      </c>
      <c r="O602" s="29">
        <f ca="1">'Census Tract'!AE596</f>
        <v>0</v>
      </c>
      <c r="P602" s="29">
        <f ca="1">'Census Tract'!AF596</f>
        <v>0</v>
      </c>
      <c r="Q602" s="105">
        <f ca="1">'Census Tract'!AG596</f>
        <v>0</v>
      </c>
    </row>
    <row r="603" spans="1:17" ht="15.75" x14ac:dyDescent="0.25">
      <c r="A603" s="80" t="s">
        <v>268</v>
      </c>
      <c r="B603" s="4" t="str">
        <f>'Census Tract'!A597</f>
        <v>Multnomah</v>
      </c>
      <c r="C603" s="4" t="str">
        <f>'Census Tract'!B597</f>
        <v>Maywood Park</v>
      </c>
      <c r="D603" s="4">
        <f>'Census Tract'!C597</f>
        <v>41051007800</v>
      </c>
      <c r="E603" s="171">
        <f>'Census Tract'!D597</f>
        <v>1</v>
      </c>
      <c r="F603" s="29">
        <f ca="1">'Census Tract'!V597</f>
        <v>0</v>
      </c>
      <c r="G603" s="29">
        <f ca="1">'Census Tract'!W597</f>
        <v>0</v>
      </c>
      <c r="H603" s="29">
        <f ca="1">'Census Tract'!X597</f>
        <v>0</v>
      </c>
      <c r="I603" s="105">
        <f ca="1">'Census Tract'!Y597</f>
        <v>0</v>
      </c>
      <c r="J603" s="29">
        <f ca="1">'Census Tract'!Z597</f>
        <v>0</v>
      </c>
      <c r="K603" s="29">
        <f ca="1">'Census Tract'!AA597</f>
        <v>0</v>
      </c>
      <c r="L603" s="29">
        <f ca="1">'Census Tract'!AB597</f>
        <v>0</v>
      </c>
      <c r="M603" s="105">
        <f ca="1">'Census Tract'!AC597</f>
        <v>0</v>
      </c>
      <c r="N603" s="29">
        <f ca="1">'Census Tract'!AD597</f>
        <v>0</v>
      </c>
      <c r="O603" s="29">
        <f ca="1">'Census Tract'!AE597</f>
        <v>0</v>
      </c>
      <c r="P603" s="29">
        <f ca="1">'Census Tract'!AF597</f>
        <v>0</v>
      </c>
      <c r="Q603" s="105">
        <f ca="1">'Census Tract'!AG597</f>
        <v>0</v>
      </c>
    </row>
    <row r="604" spans="1:17" ht="15.75" x14ac:dyDescent="0.25">
      <c r="A604" s="80" t="s">
        <v>268</v>
      </c>
      <c r="B604" s="4" t="str">
        <f>'Census Tract'!A598</f>
        <v>Multnomah</v>
      </c>
      <c r="C604" s="4" t="str">
        <f>'Census Tract'!B598</f>
        <v>Portland</v>
      </c>
      <c r="D604" s="4">
        <f>'Census Tract'!C598</f>
        <v>41051000702</v>
      </c>
      <c r="E604" s="171">
        <f>'Census Tract'!D598</f>
        <v>1</v>
      </c>
      <c r="F604" s="29">
        <f ca="1">'Census Tract'!V598</f>
        <v>0</v>
      </c>
      <c r="G604" s="29">
        <f ca="1">'Census Tract'!W598</f>
        <v>0</v>
      </c>
      <c r="H604" s="29">
        <f ca="1">'Census Tract'!X598</f>
        <v>0</v>
      </c>
      <c r="I604" s="105">
        <f ca="1">'Census Tract'!Y598</f>
        <v>0</v>
      </c>
      <c r="J604" s="29">
        <f ca="1">'Census Tract'!Z598</f>
        <v>0</v>
      </c>
      <c r="K604" s="29">
        <f ca="1">'Census Tract'!AA598</f>
        <v>0</v>
      </c>
      <c r="L604" s="29">
        <f ca="1">'Census Tract'!AB598</f>
        <v>0</v>
      </c>
      <c r="M604" s="105">
        <f ca="1">'Census Tract'!AC598</f>
        <v>0</v>
      </c>
      <c r="N604" s="29">
        <f ca="1">'Census Tract'!AD598</f>
        <v>0</v>
      </c>
      <c r="O604" s="29">
        <f ca="1">'Census Tract'!AE598</f>
        <v>0</v>
      </c>
      <c r="P604" s="29">
        <f ca="1">'Census Tract'!AF598</f>
        <v>0</v>
      </c>
      <c r="Q604" s="105">
        <f ca="1">'Census Tract'!AG598</f>
        <v>0</v>
      </c>
    </row>
    <row r="605" spans="1:17" ht="15.75" x14ac:dyDescent="0.25">
      <c r="A605" s="80" t="s">
        <v>268</v>
      </c>
      <c r="B605" s="4" t="str">
        <f>'Census Tract'!A599</f>
        <v>Multnomah</v>
      </c>
      <c r="C605" s="4" t="str">
        <f>'Census Tract'!B599</f>
        <v>Portland</v>
      </c>
      <c r="D605" s="4">
        <f>'Census Tract'!C599</f>
        <v>41051006402</v>
      </c>
      <c r="E605" s="171">
        <f>'Census Tract'!D599</f>
        <v>1</v>
      </c>
      <c r="F605" s="29">
        <f ca="1">'Census Tract'!V599</f>
        <v>0</v>
      </c>
      <c r="G605" s="29">
        <f ca="1">'Census Tract'!W599</f>
        <v>0</v>
      </c>
      <c r="H605" s="29">
        <f ca="1">'Census Tract'!X599</f>
        <v>0</v>
      </c>
      <c r="I605" s="105">
        <f ca="1">'Census Tract'!Y599</f>
        <v>0</v>
      </c>
      <c r="J605" s="29">
        <f ca="1">'Census Tract'!Z599</f>
        <v>0</v>
      </c>
      <c r="K605" s="29">
        <f ca="1">'Census Tract'!AA599</f>
        <v>0</v>
      </c>
      <c r="L605" s="29">
        <f ca="1">'Census Tract'!AB599</f>
        <v>0</v>
      </c>
      <c r="M605" s="105">
        <f ca="1">'Census Tract'!AC599</f>
        <v>0</v>
      </c>
      <c r="N605" s="29">
        <f ca="1">'Census Tract'!AD599</f>
        <v>0</v>
      </c>
      <c r="O605" s="29">
        <f ca="1">'Census Tract'!AE599</f>
        <v>0</v>
      </c>
      <c r="P605" s="29">
        <f ca="1">'Census Tract'!AF599</f>
        <v>0</v>
      </c>
      <c r="Q605" s="105">
        <f ca="1">'Census Tract'!AG599</f>
        <v>0</v>
      </c>
    </row>
    <row r="606" spans="1:17" ht="15.75" x14ac:dyDescent="0.25">
      <c r="A606" s="80" t="s">
        <v>268</v>
      </c>
      <c r="B606" s="4" t="str">
        <f>'Census Tract'!A600</f>
        <v>Multnomah</v>
      </c>
      <c r="C606" s="4" t="str">
        <f>'Census Tract'!B600</f>
        <v>Gresham</v>
      </c>
      <c r="D606" s="4">
        <f>'Census Tract'!C600</f>
        <v>41051010402</v>
      </c>
      <c r="E606" s="171">
        <f>'Census Tract'!D600</f>
        <v>1</v>
      </c>
      <c r="F606" s="29">
        <f ca="1">'Census Tract'!V600</f>
        <v>0</v>
      </c>
      <c r="G606" s="29">
        <f ca="1">'Census Tract'!W600</f>
        <v>0</v>
      </c>
      <c r="H606" s="29">
        <f ca="1">'Census Tract'!X600</f>
        <v>0</v>
      </c>
      <c r="I606" s="105">
        <f ca="1">'Census Tract'!Y600</f>
        <v>0</v>
      </c>
      <c r="J606" s="29">
        <f ca="1">'Census Tract'!Z600</f>
        <v>0</v>
      </c>
      <c r="K606" s="29">
        <f ca="1">'Census Tract'!AA600</f>
        <v>0</v>
      </c>
      <c r="L606" s="29">
        <f ca="1">'Census Tract'!AB600</f>
        <v>0</v>
      </c>
      <c r="M606" s="105">
        <f ca="1">'Census Tract'!AC600</f>
        <v>0</v>
      </c>
      <c r="N606" s="29">
        <f ca="1">'Census Tract'!AD600</f>
        <v>0</v>
      </c>
      <c r="O606" s="29">
        <f ca="1">'Census Tract'!AE600</f>
        <v>0</v>
      </c>
      <c r="P606" s="29">
        <f ca="1">'Census Tract'!AF600</f>
        <v>0</v>
      </c>
      <c r="Q606" s="105">
        <f ca="1">'Census Tract'!AG600</f>
        <v>0</v>
      </c>
    </row>
    <row r="607" spans="1:17" ht="15.75" x14ac:dyDescent="0.25">
      <c r="A607" s="80" t="s">
        <v>268</v>
      </c>
      <c r="B607" s="4" t="str">
        <f>'Census Tract'!A601</f>
        <v>Multnomah</v>
      </c>
      <c r="C607" s="4" t="str">
        <f>'Census Tract'!B601</f>
        <v>Portland</v>
      </c>
      <c r="D607" s="4">
        <f>'Census Tract'!C601</f>
        <v>41051003301</v>
      </c>
      <c r="E607" s="171">
        <f>'Census Tract'!D601</f>
        <v>1</v>
      </c>
      <c r="F607" s="29">
        <f ca="1">'Census Tract'!V601</f>
        <v>0</v>
      </c>
      <c r="G607" s="29">
        <f ca="1">'Census Tract'!W601</f>
        <v>0</v>
      </c>
      <c r="H607" s="29">
        <f ca="1">'Census Tract'!X601</f>
        <v>0</v>
      </c>
      <c r="I607" s="105">
        <f ca="1">'Census Tract'!Y601</f>
        <v>0</v>
      </c>
      <c r="J607" s="29">
        <f ca="1">'Census Tract'!Z601</f>
        <v>0</v>
      </c>
      <c r="K607" s="29">
        <f ca="1">'Census Tract'!AA601</f>
        <v>0</v>
      </c>
      <c r="L607" s="29">
        <f ca="1">'Census Tract'!AB601</f>
        <v>0</v>
      </c>
      <c r="M607" s="105">
        <f ca="1">'Census Tract'!AC601</f>
        <v>0</v>
      </c>
      <c r="N607" s="29">
        <f ca="1">'Census Tract'!AD601</f>
        <v>0</v>
      </c>
      <c r="O607" s="29">
        <f ca="1">'Census Tract'!AE601</f>
        <v>0</v>
      </c>
      <c r="P607" s="29">
        <f ca="1">'Census Tract'!AF601</f>
        <v>0</v>
      </c>
      <c r="Q607" s="105">
        <f ca="1">'Census Tract'!AG601</f>
        <v>0</v>
      </c>
    </row>
    <row r="608" spans="1:17" ht="15.75" x14ac:dyDescent="0.25">
      <c r="A608" s="80" t="s">
        <v>268</v>
      </c>
      <c r="B608" s="4" t="str">
        <f>'Census Tract'!A602</f>
        <v>Multnomah</v>
      </c>
      <c r="C608" s="4" t="str">
        <f>'Census Tract'!B602</f>
        <v>Portland</v>
      </c>
      <c r="D608" s="4">
        <f>'Census Tract'!C602</f>
        <v>41051006403</v>
      </c>
      <c r="E608" s="171">
        <f>'Census Tract'!D602</f>
        <v>1</v>
      </c>
      <c r="F608" s="29">
        <f ca="1">'Census Tract'!V602</f>
        <v>0</v>
      </c>
      <c r="G608" s="29">
        <f ca="1">'Census Tract'!W602</f>
        <v>0</v>
      </c>
      <c r="H608" s="29">
        <f ca="1">'Census Tract'!X602</f>
        <v>0</v>
      </c>
      <c r="I608" s="105">
        <f ca="1">'Census Tract'!Y602</f>
        <v>0</v>
      </c>
      <c r="J608" s="29">
        <f ca="1">'Census Tract'!Z602</f>
        <v>0</v>
      </c>
      <c r="K608" s="29">
        <f ca="1">'Census Tract'!AA602</f>
        <v>0</v>
      </c>
      <c r="L608" s="29">
        <f ca="1">'Census Tract'!AB602</f>
        <v>0</v>
      </c>
      <c r="M608" s="105">
        <f ca="1">'Census Tract'!AC602</f>
        <v>0</v>
      </c>
      <c r="N608" s="29">
        <f ca="1">'Census Tract'!AD602</f>
        <v>0</v>
      </c>
      <c r="O608" s="29">
        <f ca="1">'Census Tract'!AE602</f>
        <v>0</v>
      </c>
      <c r="P608" s="29">
        <f ca="1">'Census Tract'!AF602</f>
        <v>0</v>
      </c>
      <c r="Q608" s="105">
        <f ca="1">'Census Tract'!AG602</f>
        <v>0</v>
      </c>
    </row>
    <row r="609" spans="1:17" ht="15.75" x14ac:dyDescent="0.25">
      <c r="A609" s="80" t="s">
        <v>268</v>
      </c>
      <c r="B609" s="4" t="str">
        <f>'Census Tract'!A603</f>
        <v>Multnomah</v>
      </c>
      <c r="C609" s="4" t="str">
        <f>'Census Tract'!B603</f>
        <v>Portland</v>
      </c>
      <c r="D609" s="4">
        <f>'Census Tract'!C603</f>
        <v>41051007900</v>
      </c>
      <c r="E609" s="171">
        <f>'Census Tract'!D603</f>
        <v>1</v>
      </c>
      <c r="F609" s="29">
        <f ca="1">'Census Tract'!V603</f>
        <v>0</v>
      </c>
      <c r="G609" s="29">
        <f ca="1">'Census Tract'!W603</f>
        <v>0</v>
      </c>
      <c r="H609" s="29">
        <f ca="1">'Census Tract'!X603</f>
        <v>0</v>
      </c>
      <c r="I609" s="105">
        <f ca="1">'Census Tract'!Y603</f>
        <v>0</v>
      </c>
      <c r="J609" s="29">
        <f ca="1">'Census Tract'!Z603</f>
        <v>0</v>
      </c>
      <c r="K609" s="29">
        <f ca="1">'Census Tract'!AA603</f>
        <v>0</v>
      </c>
      <c r="L609" s="29">
        <f ca="1">'Census Tract'!AB603</f>
        <v>0</v>
      </c>
      <c r="M609" s="105">
        <f ca="1">'Census Tract'!AC603</f>
        <v>0</v>
      </c>
      <c r="N609" s="29">
        <f ca="1">'Census Tract'!AD603</f>
        <v>0</v>
      </c>
      <c r="O609" s="29">
        <f ca="1">'Census Tract'!AE603</f>
        <v>0</v>
      </c>
      <c r="P609" s="29">
        <f ca="1">'Census Tract'!AF603</f>
        <v>0</v>
      </c>
      <c r="Q609" s="105">
        <f ca="1">'Census Tract'!AG603</f>
        <v>0</v>
      </c>
    </row>
    <row r="610" spans="1:17" ht="15.75" x14ac:dyDescent="0.25">
      <c r="A610" s="80" t="s">
        <v>268</v>
      </c>
      <c r="B610" s="4" t="str">
        <f>'Census Tract'!A604</f>
        <v>Multnomah</v>
      </c>
      <c r="C610" s="4" t="str">
        <f>'Census Tract'!B604</f>
        <v>Gresham</v>
      </c>
      <c r="D610" s="4">
        <f>'Census Tract'!C604</f>
        <v>41051010410</v>
      </c>
      <c r="E610" s="171">
        <f>'Census Tract'!D604</f>
        <v>1</v>
      </c>
      <c r="F610" s="29">
        <f ca="1">'Census Tract'!V604</f>
        <v>0.247764865741819</v>
      </c>
      <c r="G610" s="29">
        <f ca="1">'Census Tract'!W604</f>
        <v>1.2312849292026566</v>
      </c>
      <c r="H610" s="29">
        <f ca="1">'Census Tract'!X604</f>
        <v>5.6656151371696666</v>
      </c>
      <c r="I610" s="105">
        <f ca="1">'Census Tract'!Y604</f>
        <v>12.305319511117929</v>
      </c>
      <c r="J610" s="29">
        <f ca="1">'Census Tract'!Z604</f>
        <v>0.15660925732218178</v>
      </c>
      <c r="K610" s="29">
        <f ca="1">'Census Tract'!AA604</f>
        <v>0.74523856313719339</v>
      </c>
      <c r="L610" s="29">
        <f ca="1">'Census Tract'!AB604</f>
        <v>3.3988769123887934</v>
      </c>
      <c r="M610" s="105">
        <f ca="1">'Census Tract'!AC604</f>
        <v>7.3722237866893607</v>
      </c>
      <c r="N610" s="29">
        <f ca="1">'Census Tract'!AD604</f>
        <v>6.5201660976694831E-2</v>
      </c>
      <c r="O610" s="29">
        <f ca="1">'Census Tract'!AE604</f>
        <v>0.30971671252238009</v>
      </c>
      <c r="P610" s="29">
        <f ca="1">'Census Tract'!AF604</f>
        <v>1.3589490813713283</v>
      </c>
      <c r="Q610" s="105">
        <f ca="1">'Census Tract'!AG604</f>
        <v>2.9194349906771055</v>
      </c>
    </row>
    <row r="611" spans="1:17" ht="15.75" x14ac:dyDescent="0.25">
      <c r="A611" s="80" t="s">
        <v>268</v>
      </c>
      <c r="B611" s="4" t="str">
        <f>'Census Tract'!A605</f>
        <v>Multnomah</v>
      </c>
      <c r="C611" s="4" t="str">
        <f>'Census Tract'!B605</f>
        <v>Portland</v>
      </c>
      <c r="D611" s="4">
        <f>'Census Tract'!C605</f>
        <v>41051009400</v>
      </c>
      <c r="E611" s="171">
        <f>'Census Tract'!D605</f>
        <v>1</v>
      </c>
      <c r="F611" s="29">
        <f ca="1">'Census Tract'!V605</f>
        <v>0</v>
      </c>
      <c r="G611" s="29">
        <f ca="1">'Census Tract'!W605</f>
        <v>0</v>
      </c>
      <c r="H611" s="29">
        <f ca="1">'Census Tract'!X605</f>
        <v>0</v>
      </c>
      <c r="I611" s="105">
        <f ca="1">'Census Tract'!Y605</f>
        <v>0</v>
      </c>
      <c r="J611" s="29">
        <f ca="1">'Census Tract'!Z605</f>
        <v>0</v>
      </c>
      <c r="K611" s="29">
        <f ca="1">'Census Tract'!AA605</f>
        <v>0</v>
      </c>
      <c r="L611" s="29">
        <f ca="1">'Census Tract'!AB605</f>
        <v>0</v>
      </c>
      <c r="M611" s="105">
        <f ca="1">'Census Tract'!AC605</f>
        <v>0</v>
      </c>
      <c r="N611" s="29">
        <f ca="1">'Census Tract'!AD605</f>
        <v>0</v>
      </c>
      <c r="O611" s="29">
        <f ca="1">'Census Tract'!AE605</f>
        <v>0</v>
      </c>
      <c r="P611" s="29">
        <f ca="1">'Census Tract'!AF605</f>
        <v>0</v>
      </c>
      <c r="Q611" s="105">
        <f ca="1">'Census Tract'!AG605</f>
        <v>0</v>
      </c>
    </row>
    <row r="612" spans="1:17" ht="15.75" x14ac:dyDescent="0.25">
      <c r="A612" s="80" t="s">
        <v>268</v>
      </c>
      <c r="B612" s="4" t="str">
        <f>'Census Tract'!A606</f>
        <v>Multnomah</v>
      </c>
      <c r="C612" s="4" t="str">
        <f>'Census Tract'!B606</f>
        <v>Gresham</v>
      </c>
      <c r="D612" s="4">
        <f>'Census Tract'!C606</f>
        <v>41051009903</v>
      </c>
      <c r="E612" s="171">
        <f>'Census Tract'!D606</f>
        <v>1</v>
      </c>
      <c r="F612" s="29">
        <f ca="1">'Census Tract'!V606</f>
        <v>0</v>
      </c>
      <c r="G612" s="29">
        <f ca="1">'Census Tract'!W606</f>
        <v>0</v>
      </c>
      <c r="H612" s="29">
        <f ca="1">'Census Tract'!X606</f>
        <v>0</v>
      </c>
      <c r="I612" s="105">
        <f ca="1">'Census Tract'!Y606</f>
        <v>0</v>
      </c>
      <c r="J612" s="29">
        <f ca="1">'Census Tract'!Z606</f>
        <v>0</v>
      </c>
      <c r="K612" s="29">
        <f ca="1">'Census Tract'!AA606</f>
        <v>0</v>
      </c>
      <c r="L612" s="29">
        <f ca="1">'Census Tract'!AB606</f>
        <v>0</v>
      </c>
      <c r="M612" s="105">
        <f ca="1">'Census Tract'!AC606</f>
        <v>0</v>
      </c>
      <c r="N612" s="29">
        <f ca="1">'Census Tract'!AD606</f>
        <v>0</v>
      </c>
      <c r="O612" s="29">
        <f ca="1">'Census Tract'!AE606</f>
        <v>0</v>
      </c>
      <c r="P612" s="29">
        <f ca="1">'Census Tract'!AF606</f>
        <v>0</v>
      </c>
      <c r="Q612" s="105">
        <f ca="1">'Census Tract'!AG606</f>
        <v>0</v>
      </c>
    </row>
    <row r="613" spans="1:17" ht="15.75" x14ac:dyDescent="0.25">
      <c r="A613" s="80" t="s">
        <v>268</v>
      </c>
      <c r="B613" s="4" t="str">
        <f>'Census Tract'!A607</f>
        <v>Multnomah</v>
      </c>
      <c r="C613" s="4" t="str">
        <f>'Census Tract'!B607</f>
        <v>Portland</v>
      </c>
      <c r="D613" s="4">
        <f>'Census Tract'!C607</f>
        <v>41051000901</v>
      </c>
      <c r="E613" s="171">
        <f>'Census Tract'!D607</f>
        <v>1</v>
      </c>
      <c r="F613" s="29">
        <f ca="1">'Census Tract'!V607</f>
        <v>0</v>
      </c>
      <c r="G613" s="29">
        <f ca="1">'Census Tract'!W607</f>
        <v>0</v>
      </c>
      <c r="H613" s="29">
        <f ca="1">'Census Tract'!X607</f>
        <v>0</v>
      </c>
      <c r="I613" s="105">
        <f ca="1">'Census Tract'!Y607</f>
        <v>0</v>
      </c>
      <c r="J613" s="29">
        <f ca="1">'Census Tract'!Z607</f>
        <v>0</v>
      </c>
      <c r="K613" s="29">
        <f ca="1">'Census Tract'!AA607</f>
        <v>0</v>
      </c>
      <c r="L613" s="29">
        <f ca="1">'Census Tract'!AB607</f>
        <v>0</v>
      </c>
      <c r="M613" s="105">
        <f ca="1">'Census Tract'!AC607</f>
        <v>0</v>
      </c>
      <c r="N613" s="29">
        <f ca="1">'Census Tract'!AD607</f>
        <v>0</v>
      </c>
      <c r="O613" s="29">
        <f ca="1">'Census Tract'!AE607</f>
        <v>0</v>
      </c>
      <c r="P613" s="29">
        <f ca="1">'Census Tract'!AF607</f>
        <v>0</v>
      </c>
      <c r="Q613" s="105">
        <f ca="1">'Census Tract'!AG607</f>
        <v>0</v>
      </c>
    </row>
    <row r="614" spans="1:17" ht="15.75" x14ac:dyDescent="0.25">
      <c r="A614" s="80" t="s">
        <v>268</v>
      </c>
      <c r="B614" s="4" t="str">
        <f>'Census Tract'!A608</f>
        <v>Multnomah</v>
      </c>
      <c r="C614" s="4" t="str">
        <f>'Census Tract'!B608</f>
        <v>Portland</v>
      </c>
      <c r="D614" s="4">
        <f>'Census Tract'!C608</f>
        <v>41051008902</v>
      </c>
      <c r="E614" s="171">
        <f>'Census Tract'!D608</f>
        <v>1</v>
      </c>
      <c r="F614" s="29">
        <f ca="1">'Census Tract'!V608</f>
        <v>0</v>
      </c>
      <c r="G614" s="29">
        <f ca="1">'Census Tract'!W608</f>
        <v>0</v>
      </c>
      <c r="H614" s="29">
        <f ca="1">'Census Tract'!X608</f>
        <v>0</v>
      </c>
      <c r="I614" s="105">
        <f ca="1">'Census Tract'!Y608</f>
        <v>0</v>
      </c>
      <c r="J614" s="29">
        <f ca="1">'Census Tract'!Z608</f>
        <v>0</v>
      </c>
      <c r="K614" s="29">
        <f ca="1">'Census Tract'!AA608</f>
        <v>0</v>
      </c>
      <c r="L614" s="29">
        <f ca="1">'Census Tract'!AB608</f>
        <v>0</v>
      </c>
      <c r="M614" s="105">
        <f ca="1">'Census Tract'!AC608</f>
        <v>0</v>
      </c>
      <c r="N614" s="29">
        <f ca="1">'Census Tract'!AD608</f>
        <v>0</v>
      </c>
      <c r="O614" s="29">
        <f ca="1">'Census Tract'!AE608</f>
        <v>0</v>
      </c>
      <c r="P614" s="29">
        <f ca="1">'Census Tract'!AF608</f>
        <v>0</v>
      </c>
      <c r="Q614" s="105">
        <f ca="1">'Census Tract'!AG608</f>
        <v>0</v>
      </c>
    </row>
    <row r="615" spans="1:17" ht="15.75" x14ac:dyDescent="0.25">
      <c r="A615" s="80" t="s">
        <v>268</v>
      </c>
      <c r="B615" s="4" t="str">
        <f>'Census Tract'!A609</f>
        <v>Multnomah</v>
      </c>
      <c r="C615" s="4" t="str">
        <f>'Census Tract'!B609</f>
        <v>Portland</v>
      </c>
      <c r="D615" s="4">
        <f>'Census Tract'!C609</f>
        <v>41051004602</v>
      </c>
      <c r="E615" s="171">
        <f>'Census Tract'!D609</f>
        <v>1</v>
      </c>
      <c r="F615" s="29">
        <f ca="1">'Census Tract'!V609</f>
        <v>0</v>
      </c>
      <c r="G615" s="29">
        <f ca="1">'Census Tract'!W609</f>
        <v>0</v>
      </c>
      <c r="H615" s="29">
        <f ca="1">'Census Tract'!X609</f>
        <v>0</v>
      </c>
      <c r="I615" s="105">
        <f ca="1">'Census Tract'!Y609</f>
        <v>0</v>
      </c>
      <c r="J615" s="29">
        <f ca="1">'Census Tract'!Z609</f>
        <v>0</v>
      </c>
      <c r="K615" s="29">
        <f ca="1">'Census Tract'!AA609</f>
        <v>0</v>
      </c>
      <c r="L615" s="29">
        <f ca="1">'Census Tract'!AB609</f>
        <v>0</v>
      </c>
      <c r="M615" s="105">
        <f ca="1">'Census Tract'!AC609</f>
        <v>0</v>
      </c>
      <c r="N615" s="29">
        <f ca="1">'Census Tract'!AD609</f>
        <v>0</v>
      </c>
      <c r="O615" s="29">
        <f ca="1">'Census Tract'!AE609</f>
        <v>0</v>
      </c>
      <c r="P615" s="29">
        <f ca="1">'Census Tract'!AF609</f>
        <v>0</v>
      </c>
      <c r="Q615" s="105">
        <f ca="1">'Census Tract'!AG609</f>
        <v>0</v>
      </c>
    </row>
    <row r="616" spans="1:17" ht="15.75" x14ac:dyDescent="0.25">
      <c r="A616" s="80" t="s">
        <v>268</v>
      </c>
      <c r="B616" s="4" t="str">
        <f>'Census Tract'!A610</f>
        <v>Multnomah</v>
      </c>
      <c r="C616" s="4" t="str">
        <f>'Census Tract'!B610</f>
        <v>Portland</v>
      </c>
      <c r="D616" s="4">
        <f>'Census Tract'!C610</f>
        <v>41051005700</v>
      </c>
      <c r="E616" s="171">
        <f>'Census Tract'!D610</f>
        <v>1</v>
      </c>
      <c r="F616" s="29">
        <f ca="1">'Census Tract'!V610</f>
        <v>0</v>
      </c>
      <c r="G616" s="29">
        <f ca="1">'Census Tract'!W610</f>
        <v>0</v>
      </c>
      <c r="H616" s="29">
        <f ca="1">'Census Tract'!X610</f>
        <v>0</v>
      </c>
      <c r="I616" s="105">
        <f ca="1">'Census Tract'!Y610</f>
        <v>0</v>
      </c>
      <c r="J616" s="29">
        <f ca="1">'Census Tract'!Z610</f>
        <v>0</v>
      </c>
      <c r="K616" s="29">
        <f ca="1">'Census Tract'!AA610</f>
        <v>0</v>
      </c>
      <c r="L616" s="29">
        <f ca="1">'Census Tract'!AB610</f>
        <v>0</v>
      </c>
      <c r="M616" s="105">
        <f ca="1">'Census Tract'!AC610</f>
        <v>0</v>
      </c>
      <c r="N616" s="29">
        <f ca="1">'Census Tract'!AD610</f>
        <v>0</v>
      </c>
      <c r="O616" s="29">
        <f ca="1">'Census Tract'!AE610</f>
        <v>0</v>
      </c>
      <c r="P616" s="29">
        <f ca="1">'Census Tract'!AF610</f>
        <v>0</v>
      </c>
      <c r="Q616" s="105">
        <f ca="1">'Census Tract'!AG610</f>
        <v>0</v>
      </c>
    </row>
    <row r="617" spans="1:17" ht="15.75" x14ac:dyDescent="0.25">
      <c r="A617" s="80" t="s">
        <v>268</v>
      </c>
      <c r="B617" s="4" t="str">
        <f>'Census Tract'!A611</f>
        <v>Multnomah</v>
      </c>
      <c r="C617" s="4" t="str">
        <f>'Census Tract'!B611</f>
        <v>Gresham</v>
      </c>
      <c r="D617" s="4">
        <f>'Census Tract'!C611</f>
        <v>41051010405</v>
      </c>
      <c r="E617" s="171">
        <f>'Census Tract'!D611</f>
        <v>1</v>
      </c>
      <c r="F617" s="29">
        <f ca="1">'Census Tract'!V611</f>
        <v>0.19943882320703277</v>
      </c>
      <c r="G617" s="29">
        <f ca="1">'Census Tract'!W611</f>
        <v>0.99112526135413459</v>
      </c>
      <c r="H617" s="29">
        <f ca="1">'Census Tract'!X611</f>
        <v>4.5605482129920567</v>
      </c>
      <c r="I617" s="105">
        <f ca="1">'Census Tract'!Y611</f>
        <v>9.9051915013698135</v>
      </c>
      <c r="J617" s="29">
        <f ca="1">'Census Tract'!Z611</f>
        <v>0.23515135263577014</v>
      </c>
      <c r="K617" s="29">
        <f ca="1">'Census Tract'!AA611</f>
        <v>1.1189878501085762</v>
      </c>
      <c r="L617" s="29">
        <f ca="1">'Census Tract'!AB611</f>
        <v>5.1034690864184995</v>
      </c>
      <c r="M617" s="105">
        <f ca="1">'Census Tract'!AC611</f>
        <v>11.069514184638578</v>
      </c>
      <c r="N617" s="29">
        <f ca="1">'Census Tract'!AD611</f>
        <v>9.7901356758410996E-2</v>
      </c>
      <c r="O617" s="29">
        <f ca="1">'Census Tract'!AE611</f>
        <v>0.46504469230521162</v>
      </c>
      <c r="P617" s="29">
        <f ca="1">'Census Tract'!AF611</f>
        <v>2.0404841968581628</v>
      </c>
      <c r="Q617" s="105">
        <f ca="1">'Census Tract'!AG611</f>
        <v>4.3835792259560336</v>
      </c>
    </row>
    <row r="618" spans="1:17" ht="15.75" x14ac:dyDescent="0.25">
      <c r="A618" s="80" t="s">
        <v>268</v>
      </c>
      <c r="B618" s="4" t="str">
        <f>'Census Tract'!A612</f>
        <v>Multnomah</v>
      </c>
      <c r="C618" s="4" t="str">
        <f>'Census Tract'!B612</f>
        <v>Portland</v>
      </c>
      <c r="D618" s="4">
        <f>'Census Tract'!C612</f>
        <v>41051007201</v>
      </c>
      <c r="E618" s="171">
        <f>'Census Tract'!D612</f>
        <v>1</v>
      </c>
      <c r="F618" s="29">
        <f ca="1">'Census Tract'!V612</f>
        <v>0</v>
      </c>
      <c r="G618" s="29">
        <f ca="1">'Census Tract'!W612</f>
        <v>0</v>
      </c>
      <c r="H618" s="29">
        <f ca="1">'Census Tract'!X612</f>
        <v>0</v>
      </c>
      <c r="I618" s="105">
        <f ca="1">'Census Tract'!Y612</f>
        <v>0</v>
      </c>
      <c r="J618" s="29">
        <f ca="1">'Census Tract'!Z612</f>
        <v>0</v>
      </c>
      <c r="K618" s="29">
        <f ca="1">'Census Tract'!AA612</f>
        <v>0</v>
      </c>
      <c r="L618" s="29">
        <f ca="1">'Census Tract'!AB612</f>
        <v>0</v>
      </c>
      <c r="M618" s="105">
        <f ca="1">'Census Tract'!AC612</f>
        <v>0</v>
      </c>
      <c r="N618" s="29">
        <f ca="1">'Census Tract'!AD612</f>
        <v>0</v>
      </c>
      <c r="O618" s="29">
        <f ca="1">'Census Tract'!AE612</f>
        <v>0</v>
      </c>
      <c r="P618" s="29">
        <f ca="1">'Census Tract'!AF612</f>
        <v>0</v>
      </c>
      <c r="Q618" s="105">
        <f ca="1">'Census Tract'!AG612</f>
        <v>0</v>
      </c>
    </row>
    <row r="619" spans="1:17" ht="15.75" x14ac:dyDescent="0.25">
      <c r="A619" s="80" t="s">
        <v>268</v>
      </c>
      <c r="B619" s="4" t="str">
        <f>'Census Tract'!A613</f>
        <v>Multnomah</v>
      </c>
      <c r="C619" s="4" t="str">
        <f>'Census Tract'!B613</f>
        <v>Portland</v>
      </c>
      <c r="D619" s="4">
        <f>'Census Tract'!C613</f>
        <v>41051008500</v>
      </c>
      <c r="E619" s="171">
        <f>'Census Tract'!D613</f>
        <v>1</v>
      </c>
      <c r="F619" s="29">
        <f ca="1">'Census Tract'!V613</f>
        <v>0</v>
      </c>
      <c r="G619" s="29">
        <f ca="1">'Census Tract'!W613</f>
        <v>0</v>
      </c>
      <c r="H619" s="29">
        <f ca="1">'Census Tract'!X613</f>
        <v>0</v>
      </c>
      <c r="I619" s="105">
        <f ca="1">'Census Tract'!Y613</f>
        <v>0</v>
      </c>
      <c r="J619" s="29">
        <f ca="1">'Census Tract'!Z613</f>
        <v>0</v>
      </c>
      <c r="K619" s="29">
        <f ca="1">'Census Tract'!AA613</f>
        <v>0</v>
      </c>
      <c r="L619" s="29">
        <f ca="1">'Census Tract'!AB613</f>
        <v>0</v>
      </c>
      <c r="M619" s="105">
        <f ca="1">'Census Tract'!AC613</f>
        <v>0</v>
      </c>
      <c r="N619" s="29">
        <f ca="1">'Census Tract'!AD613</f>
        <v>0</v>
      </c>
      <c r="O619" s="29">
        <f ca="1">'Census Tract'!AE613</f>
        <v>0</v>
      </c>
      <c r="P619" s="29">
        <f ca="1">'Census Tract'!AF613</f>
        <v>0</v>
      </c>
      <c r="Q619" s="105">
        <f ca="1">'Census Tract'!AG613</f>
        <v>0</v>
      </c>
    </row>
    <row r="620" spans="1:17" ht="15.75" x14ac:dyDescent="0.25">
      <c r="A620" s="80" t="s">
        <v>268</v>
      </c>
      <c r="B620" s="4" t="str">
        <f>'Census Tract'!A614</f>
        <v>Multnomah</v>
      </c>
      <c r="C620" s="4" t="str">
        <f>'Census Tract'!B614</f>
        <v>Portland</v>
      </c>
      <c r="D620" s="4">
        <f>'Census Tract'!C614</f>
        <v>41051003602</v>
      </c>
      <c r="E620" s="171">
        <f>'Census Tract'!D614</f>
        <v>1</v>
      </c>
      <c r="F620" s="29">
        <f ca="1">'Census Tract'!V614</f>
        <v>0</v>
      </c>
      <c r="G620" s="29">
        <f ca="1">'Census Tract'!W614</f>
        <v>0</v>
      </c>
      <c r="H620" s="29">
        <f ca="1">'Census Tract'!X614</f>
        <v>0</v>
      </c>
      <c r="I620" s="105">
        <f ca="1">'Census Tract'!Y614</f>
        <v>0</v>
      </c>
      <c r="J620" s="29">
        <f ca="1">'Census Tract'!Z614</f>
        <v>0</v>
      </c>
      <c r="K620" s="29">
        <f ca="1">'Census Tract'!AA614</f>
        <v>0</v>
      </c>
      <c r="L620" s="29">
        <f ca="1">'Census Tract'!AB614</f>
        <v>0</v>
      </c>
      <c r="M620" s="105">
        <f ca="1">'Census Tract'!AC614</f>
        <v>0</v>
      </c>
      <c r="N620" s="29">
        <f ca="1">'Census Tract'!AD614</f>
        <v>0</v>
      </c>
      <c r="O620" s="29">
        <f ca="1">'Census Tract'!AE614</f>
        <v>0</v>
      </c>
      <c r="P620" s="29">
        <f ca="1">'Census Tract'!AF614</f>
        <v>0</v>
      </c>
      <c r="Q620" s="105">
        <f ca="1">'Census Tract'!AG614</f>
        <v>0</v>
      </c>
    </row>
    <row r="621" spans="1:17" ht="15.75" x14ac:dyDescent="0.25">
      <c r="A621" s="80" t="s">
        <v>268</v>
      </c>
      <c r="B621" s="4" t="str">
        <f>'Census Tract'!A615</f>
        <v>Multnomah</v>
      </c>
      <c r="C621" s="4" t="str">
        <f>'Census Tract'!B615</f>
        <v>Portland</v>
      </c>
      <c r="D621" s="4">
        <f>'Census Tract'!C615</f>
        <v>41051006300</v>
      </c>
      <c r="E621" s="171">
        <f>'Census Tract'!D615</f>
        <v>1</v>
      </c>
      <c r="F621" s="29">
        <f ca="1">'Census Tract'!V615</f>
        <v>0</v>
      </c>
      <c r="G621" s="29">
        <f ca="1">'Census Tract'!W615</f>
        <v>0</v>
      </c>
      <c r="H621" s="29">
        <f ca="1">'Census Tract'!X615</f>
        <v>0</v>
      </c>
      <c r="I621" s="105">
        <f ca="1">'Census Tract'!Y615</f>
        <v>0</v>
      </c>
      <c r="J621" s="29">
        <f ca="1">'Census Tract'!Z615</f>
        <v>0</v>
      </c>
      <c r="K621" s="29">
        <f ca="1">'Census Tract'!AA615</f>
        <v>0</v>
      </c>
      <c r="L621" s="29">
        <f ca="1">'Census Tract'!AB615</f>
        <v>0</v>
      </c>
      <c r="M621" s="105">
        <f ca="1">'Census Tract'!AC615</f>
        <v>0</v>
      </c>
      <c r="N621" s="29">
        <f ca="1">'Census Tract'!AD615</f>
        <v>0</v>
      </c>
      <c r="O621" s="29">
        <f ca="1">'Census Tract'!AE615</f>
        <v>0</v>
      </c>
      <c r="P621" s="29">
        <f ca="1">'Census Tract'!AF615</f>
        <v>0</v>
      </c>
      <c r="Q621" s="105">
        <f ca="1">'Census Tract'!AG615</f>
        <v>0</v>
      </c>
    </row>
    <row r="622" spans="1:17" ht="15.75" x14ac:dyDescent="0.25">
      <c r="A622" s="80" t="s">
        <v>268</v>
      </c>
      <c r="B622" s="4" t="str">
        <f>'Census Tract'!A616</f>
        <v>Multnomah</v>
      </c>
      <c r="C622" s="4" t="str">
        <f>'Census Tract'!B616</f>
        <v>Portland</v>
      </c>
      <c r="D622" s="4">
        <f>'Census Tract'!C616</f>
        <v>41051001500</v>
      </c>
      <c r="E622" s="171">
        <f>'Census Tract'!D616</f>
        <v>1</v>
      </c>
      <c r="F622" s="29">
        <f ca="1">'Census Tract'!V616</f>
        <v>0</v>
      </c>
      <c r="G622" s="29">
        <f ca="1">'Census Tract'!W616</f>
        <v>0</v>
      </c>
      <c r="H622" s="29">
        <f ca="1">'Census Tract'!X616</f>
        <v>0</v>
      </c>
      <c r="I622" s="105">
        <f ca="1">'Census Tract'!Y616</f>
        <v>0</v>
      </c>
      <c r="J622" s="29">
        <f ca="1">'Census Tract'!Z616</f>
        <v>0</v>
      </c>
      <c r="K622" s="29">
        <f ca="1">'Census Tract'!AA616</f>
        <v>0</v>
      </c>
      <c r="L622" s="29">
        <f ca="1">'Census Tract'!AB616</f>
        <v>0</v>
      </c>
      <c r="M622" s="105">
        <f ca="1">'Census Tract'!AC616</f>
        <v>0</v>
      </c>
      <c r="N622" s="29">
        <f ca="1">'Census Tract'!AD616</f>
        <v>0</v>
      </c>
      <c r="O622" s="29">
        <f ca="1">'Census Tract'!AE616</f>
        <v>0</v>
      </c>
      <c r="P622" s="29">
        <f ca="1">'Census Tract'!AF616</f>
        <v>0</v>
      </c>
      <c r="Q622" s="105">
        <f ca="1">'Census Tract'!AG616</f>
        <v>0</v>
      </c>
    </row>
    <row r="623" spans="1:17" ht="15.75" x14ac:dyDescent="0.25">
      <c r="A623" s="80" t="s">
        <v>268</v>
      </c>
      <c r="B623" s="4" t="str">
        <f>'Census Tract'!A617</f>
        <v>Multnomah</v>
      </c>
      <c r="C623" s="4" t="str">
        <f>'Census Tract'!B617</f>
        <v>Portland</v>
      </c>
      <c r="D623" s="4">
        <f>'Census Tract'!C617</f>
        <v>41051005800</v>
      </c>
      <c r="E623" s="171">
        <f>'Census Tract'!D617</f>
        <v>1</v>
      </c>
      <c r="F623" s="29">
        <f ca="1">'Census Tract'!V617</f>
        <v>0</v>
      </c>
      <c r="G623" s="29">
        <f ca="1">'Census Tract'!W617</f>
        <v>0</v>
      </c>
      <c r="H623" s="29">
        <f ca="1">'Census Tract'!X617</f>
        <v>0</v>
      </c>
      <c r="I623" s="105">
        <f ca="1">'Census Tract'!Y617</f>
        <v>0</v>
      </c>
      <c r="J623" s="29">
        <f ca="1">'Census Tract'!Z617</f>
        <v>0</v>
      </c>
      <c r="K623" s="29">
        <f ca="1">'Census Tract'!AA617</f>
        <v>0</v>
      </c>
      <c r="L623" s="29">
        <f ca="1">'Census Tract'!AB617</f>
        <v>0</v>
      </c>
      <c r="M623" s="105">
        <f ca="1">'Census Tract'!AC617</f>
        <v>0</v>
      </c>
      <c r="N623" s="29">
        <f ca="1">'Census Tract'!AD617</f>
        <v>0</v>
      </c>
      <c r="O623" s="29">
        <f ca="1">'Census Tract'!AE617</f>
        <v>0</v>
      </c>
      <c r="P623" s="29">
        <f ca="1">'Census Tract'!AF617</f>
        <v>0</v>
      </c>
      <c r="Q623" s="105">
        <f ca="1">'Census Tract'!AG617</f>
        <v>0</v>
      </c>
    </row>
    <row r="624" spans="1:17" ht="15.75" x14ac:dyDescent="0.25">
      <c r="A624" s="80" t="s">
        <v>268</v>
      </c>
      <c r="B624" s="4" t="str">
        <f>'Census Tract'!A618</f>
        <v>Multnomah</v>
      </c>
      <c r="C624" s="4" t="str">
        <f>'Census Tract'!B618</f>
        <v>Portland</v>
      </c>
      <c r="D624" s="4">
        <f>'Census Tract'!C618</f>
        <v>41051008202</v>
      </c>
      <c r="E624" s="171">
        <f>'Census Tract'!D618</f>
        <v>1</v>
      </c>
      <c r="F624" s="29">
        <f ca="1">'Census Tract'!V618</f>
        <v>0</v>
      </c>
      <c r="G624" s="29">
        <f ca="1">'Census Tract'!W618</f>
        <v>0</v>
      </c>
      <c r="H624" s="29">
        <f ca="1">'Census Tract'!X618</f>
        <v>0</v>
      </c>
      <c r="I624" s="105">
        <f ca="1">'Census Tract'!Y618</f>
        <v>0</v>
      </c>
      <c r="J624" s="29">
        <f ca="1">'Census Tract'!Z618</f>
        <v>0</v>
      </c>
      <c r="K624" s="29">
        <f ca="1">'Census Tract'!AA618</f>
        <v>0</v>
      </c>
      <c r="L624" s="29">
        <f ca="1">'Census Tract'!AB618</f>
        <v>0</v>
      </c>
      <c r="M624" s="105">
        <f ca="1">'Census Tract'!AC618</f>
        <v>0</v>
      </c>
      <c r="N624" s="29">
        <f ca="1">'Census Tract'!AD618</f>
        <v>0</v>
      </c>
      <c r="O624" s="29">
        <f ca="1">'Census Tract'!AE618</f>
        <v>0</v>
      </c>
      <c r="P624" s="29">
        <f ca="1">'Census Tract'!AF618</f>
        <v>0</v>
      </c>
      <c r="Q624" s="105">
        <f ca="1">'Census Tract'!AG618</f>
        <v>0</v>
      </c>
    </row>
    <row r="625" spans="1:17" ht="15.75" x14ac:dyDescent="0.25">
      <c r="A625" s="80" t="s">
        <v>268</v>
      </c>
      <c r="B625" s="4" t="str">
        <f>'Census Tract'!A619</f>
        <v>Multnomah</v>
      </c>
      <c r="C625" s="4" t="str">
        <f>'Census Tract'!B619</f>
        <v>Fairview</v>
      </c>
      <c r="D625" s="4">
        <f>'Census Tract'!C619</f>
        <v>41051010100</v>
      </c>
      <c r="E625" s="171">
        <f>'Census Tract'!D619</f>
        <v>1</v>
      </c>
      <c r="F625" s="29">
        <f ca="1">'Census Tract'!V619</f>
        <v>0</v>
      </c>
      <c r="G625" s="29">
        <f ca="1">'Census Tract'!W619</f>
        <v>0</v>
      </c>
      <c r="H625" s="29">
        <f ca="1">'Census Tract'!X619</f>
        <v>0</v>
      </c>
      <c r="I625" s="105">
        <f ca="1">'Census Tract'!Y619</f>
        <v>0</v>
      </c>
      <c r="J625" s="29">
        <f ca="1">'Census Tract'!Z619</f>
        <v>0</v>
      </c>
      <c r="K625" s="29">
        <f ca="1">'Census Tract'!AA619</f>
        <v>0</v>
      </c>
      <c r="L625" s="29">
        <f ca="1">'Census Tract'!AB619</f>
        <v>0</v>
      </c>
      <c r="M625" s="105">
        <f ca="1">'Census Tract'!AC619</f>
        <v>0</v>
      </c>
      <c r="N625" s="29">
        <f ca="1">'Census Tract'!AD619</f>
        <v>0</v>
      </c>
      <c r="O625" s="29">
        <f ca="1">'Census Tract'!AE619</f>
        <v>0</v>
      </c>
      <c r="P625" s="29">
        <f ca="1">'Census Tract'!AF619</f>
        <v>0</v>
      </c>
      <c r="Q625" s="105">
        <f ca="1">'Census Tract'!AG619</f>
        <v>0</v>
      </c>
    </row>
    <row r="626" spans="1:17" ht="15.75" x14ac:dyDescent="0.25">
      <c r="A626" s="80" t="s">
        <v>268</v>
      </c>
      <c r="B626" s="4" t="str">
        <f>'Census Tract'!A620</f>
        <v>Multnomah</v>
      </c>
      <c r="C626" s="4" t="str">
        <f>'Census Tract'!B620</f>
        <v>Portland</v>
      </c>
      <c r="D626" s="4">
        <f>'Census Tract'!C620</f>
        <v>41051002502</v>
      </c>
      <c r="E626" s="171">
        <f>'Census Tract'!D620</f>
        <v>1</v>
      </c>
      <c r="F626" s="29">
        <f ca="1">'Census Tract'!V620</f>
        <v>0</v>
      </c>
      <c r="G626" s="29">
        <f ca="1">'Census Tract'!W620</f>
        <v>0</v>
      </c>
      <c r="H626" s="29">
        <f ca="1">'Census Tract'!X620</f>
        <v>0</v>
      </c>
      <c r="I626" s="105">
        <f ca="1">'Census Tract'!Y620</f>
        <v>0</v>
      </c>
      <c r="J626" s="29">
        <f ca="1">'Census Tract'!Z620</f>
        <v>0</v>
      </c>
      <c r="K626" s="29">
        <f ca="1">'Census Tract'!AA620</f>
        <v>0</v>
      </c>
      <c r="L626" s="29">
        <f ca="1">'Census Tract'!AB620</f>
        <v>0</v>
      </c>
      <c r="M626" s="105">
        <f ca="1">'Census Tract'!AC620</f>
        <v>0</v>
      </c>
      <c r="N626" s="29">
        <f ca="1">'Census Tract'!AD620</f>
        <v>0</v>
      </c>
      <c r="O626" s="29">
        <f ca="1">'Census Tract'!AE620</f>
        <v>0</v>
      </c>
      <c r="P626" s="29">
        <f ca="1">'Census Tract'!AF620</f>
        <v>0</v>
      </c>
      <c r="Q626" s="105">
        <f ca="1">'Census Tract'!AG620</f>
        <v>0</v>
      </c>
    </row>
    <row r="627" spans="1:17" ht="15.75" x14ac:dyDescent="0.25">
      <c r="A627" s="80" t="s">
        <v>268</v>
      </c>
      <c r="B627" s="4" t="str">
        <f>'Census Tract'!A621</f>
        <v>Multnomah</v>
      </c>
      <c r="C627" s="4" t="str">
        <f>'Census Tract'!B621</f>
        <v>Portland</v>
      </c>
      <c r="D627" s="4">
        <f>'Census Tract'!C621</f>
        <v>41051006601</v>
      </c>
      <c r="E627" s="171">
        <f>'Census Tract'!D621</f>
        <v>1</v>
      </c>
      <c r="F627" s="29">
        <f ca="1">'Census Tract'!V621</f>
        <v>0</v>
      </c>
      <c r="G627" s="29">
        <f ca="1">'Census Tract'!W621</f>
        <v>0</v>
      </c>
      <c r="H627" s="29">
        <f ca="1">'Census Tract'!X621</f>
        <v>0</v>
      </c>
      <c r="I627" s="105">
        <f ca="1">'Census Tract'!Y621</f>
        <v>0</v>
      </c>
      <c r="J627" s="29">
        <f ca="1">'Census Tract'!Z621</f>
        <v>0</v>
      </c>
      <c r="K627" s="29">
        <f ca="1">'Census Tract'!AA621</f>
        <v>0</v>
      </c>
      <c r="L627" s="29">
        <f ca="1">'Census Tract'!AB621</f>
        <v>0</v>
      </c>
      <c r="M627" s="105">
        <f ca="1">'Census Tract'!AC621</f>
        <v>0</v>
      </c>
      <c r="N627" s="29">
        <f ca="1">'Census Tract'!AD621</f>
        <v>0</v>
      </c>
      <c r="O627" s="29">
        <f ca="1">'Census Tract'!AE621</f>
        <v>0</v>
      </c>
      <c r="P627" s="29">
        <f ca="1">'Census Tract'!AF621</f>
        <v>0</v>
      </c>
      <c r="Q627" s="105">
        <f ca="1">'Census Tract'!AG621</f>
        <v>0</v>
      </c>
    </row>
    <row r="628" spans="1:17" ht="15.75" x14ac:dyDescent="0.25">
      <c r="A628" s="80" t="s">
        <v>268</v>
      </c>
      <c r="B628" s="4" t="str">
        <f>'Census Tract'!A622</f>
        <v>Multnomah</v>
      </c>
      <c r="C628" s="4" t="str">
        <f>'Census Tract'!B622</f>
        <v>Portland</v>
      </c>
      <c r="D628" s="4">
        <f>'Census Tract'!C622</f>
        <v>41051003601</v>
      </c>
      <c r="E628" s="171">
        <f>'Census Tract'!D622</f>
        <v>1</v>
      </c>
      <c r="F628" s="29">
        <f ca="1">'Census Tract'!V622</f>
        <v>0</v>
      </c>
      <c r="G628" s="29">
        <f ca="1">'Census Tract'!W622</f>
        <v>0</v>
      </c>
      <c r="H628" s="29">
        <f ca="1">'Census Tract'!X622</f>
        <v>0</v>
      </c>
      <c r="I628" s="105">
        <f ca="1">'Census Tract'!Y622</f>
        <v>0</v>
      </c>
      <c r="J628" s="29">
        <f ca="1">'Census Tract'!Z622</f>
        <v>0</v>
      </c>
      <c r="K628" s="29">
        <f ca="1">'Census Tract'!AA622</f>
        <v>0</v>
      </c>
      <c r="L628" s="29">
        <f ca="1">'Census Tract'!AB622</f>
        <v>0</v>
      </c>
      <c r="M628" s="105">
        <f ca="1">'Census Tract'!AC622</f>
        <v>0</v>
      </c>
      <c r="N628" s="29">
        <f ca="1">'Census Tract'!AD622</f>
        <v>0</v>
      </c>
      <c r="O628" s="29">
        <f ca="1">'Census Tract'!AE622</f>
        <v>0</v>
      </c>
      <c r="P628" s="29">
        <f ca="1">'Census Tract'!AF622</f>
        <v>0</v>
      </c>
      <c r="Q628" s="105">
        <f ca="1">'Census Tract'!AG622</f>
        <v>0</v>
      </c>
    </row>
    <row r="629" spans="1:17" ht="15.75" x14ac:dyDescent="0.25">
      <c r="A629" s="80" t="s">
        <v>268</v>
      </c>
      <c r="B629" s="4" t="str">
        <f>'Census Tract'!A623</f>
        <v>Multnomah</v>
      </c>
      <c r="C629" s="4" t="str">
        <f>'Census Tract'!B623</f>
        <v>Portland</v>
      </c>
      <c r="D629" s="4">
        <f>'Census Tract'!C623</f>
        <v>41051000501</v>
      </c>
      <c r="E629" s="171">
        <f>'Census Tract'!D623</f>
        <v>1</v>
      </c>
      <c r="F629" s="29">
        <f ca="1">'Census Tract'!V623</f>
        <v>0</v>
      </c>
      <c r="G629" s="29">
        <f ca="1">'Census Tract'!W623</f>
        <v>0</v>
      </c>
      <c r="H629" s="29">
        <f ca="1">'Census Tract'!X623</f>
        <v>0</v>
      </c>
      <c r="I629" s="105">
        <f ca="1">'Census Tract'!Y623</f>
        <v>0</v>
      </c>
      <c r="J629" s="29">
        <f ca="1">'Census Tract'!Z623</f>
        <v>0</v>
      </c>
      <c r="K629" s="29">
        <f ca="1">'Census Tract'!AA623</f>
        <v>0</v>
      </c>
      <c r="L629" s="29">
        <f ca="1">'Census Tract'!AB623</f>
        <v>0</v>
      </c>
      <c r="M629" s="105">
        <f ca="1">'Census Tract'!AC623</f>
        <v>0</v>
      </c>
      <c r="N629" s="29">
        <f ca="1">'Census Tract'!AD623</f>
        <v>0</v>
      </c>
      <c r="O629" s="29">
        <f ca="1">'Census Tract'!AE623</f>
        <v>0</v>
      </c>
      <c r="P629" s="29">
        <f ca="1">'Census Tract'!AF623</f>
        <v>0</v>
      </c>
      <c r="Q629" s="105">
        <f ca="1">'Census Tract'!AG623</f>
        <v>0</v>
      </c>
    </row>
    <row r="630" spans="1:17" ht="15.75" x14ac:dyDescent="0.25">
      <c r="A630" s="80" t="s">
        <v>268</v>
      </c>
      <c r="B630" s="4" t="str">
        <f>'Census Tract'!A624</f>
        <v>Multnomah</v>
      </c>
      <c r="C630" s="4" t="str">
        <f>'Census Tract'!B624</f>
        <v>Portland</v>
      </c>
      <c r="D630" s="4">
        <f>'Census Tract'!C624</f>
        <v>41051003702</v>
      </c>
      <c r="E630" s="171">
        <f>'Census Tract'!D624</f>
        <v>1</v>
      </c>
      <c r="F630" s="29">
        <f ca="1">'Census Tract'!V624</f>
        <v>0</v>
      </c>
      <c r="G630" s="29">
        <f ca="1">'Census Tract'!W624</f>
        <v>0</v>
      </c>
      <c r="H630" s="29">
        <f ca="1">'Census Tract'!X624</f>
        <v>0</v>
      </c>
      <c r="I630" s="105">
        <f ca="1">'Census Tract'!Y624</f>
        <v>0</v>
      </c>
      <c r="J630" s="29">
        <f ca="1">'Census Tract'!Z624</f>
        <v>0</v>
      </c>
      <c r="K630" s="29">
        <f ca="1">'Census Tract'!AA624</f>
        <v>0</v>
      </c>
      <c r="L630" s="29">
        <f ca="1">'Census Tract'!AB624</f>
        <v>0</v>
      </c>
      <c r="M630" s="105">
        <f ca="1">'Census Tract'!AC624</f>
        <v>0</v>
      </c>
      <c r="N630" s="29">
        <f ca="1">'Census Tract'!AD624</f>
        <v>0</v>
      </c>
      <c r="O630" s="29">
        <f ca="1">'Census Tract'!AE624</f>
        <v>0</v>
      </c>
      <c r="P630" s="29">
        <f ca="1">'Census Tract'!AF624</f>
        <v>0</v>
      </c>
      <c r="Q630" s="105">
        <f ca="1">'Census Tract'!AG624</f>
        <v>0</v>
      </c>
    </row>
    <row r="631" spans="1:17" ht="15.75" x14ac:dyDescent="0.25">
      <c r="A631" s="80" t="s">
        <v>268</v>
      </c>
      <c r="B631" s="4" t="str">
        <f>'Census Tract'!A625</f>
        <v>Multnomah</v>
      </c>
      <c r="C631" s="4" t="str">
        <f>'Census Tract'!B625</f>
        <v>Gresham</v>
      </c>
      <c r="D631" s="4">
        <f>'Census Tract'!C625</f>
        <v>41051010411</v>
      </c>
      <c r="E631" s="171">
        <f>'Census Tract'!D625</f>
        <v>1</v>
      </c>
      <c r="F631" s="29">
        <f ca="1">'Census Tract'!V625</f>
        <v>0</v>
      </c>
      <c r="G631" s="29">
        <f ca="1">'Census Tract'!W625</f>
        <v>0</v>
      </c>
      <c r="H631" s="29">
        <f ca="1">'Census Tract'!X625</f>
        <v>0</v>
      </c>
      <c r="I631" s="105">
        <f ca="1">'Census Tract'!Y625</f>
        <v>0</v>
      </c>
      <c r="J631" s="29">
        <f ca="1">'Census Tract'!Z625</f>
        <v>0</v>
      </c>
      <c r="K631" s="29">
        <f ca="1">'Census Tract'!AA625</f>
        <v>0</v>
      </c>
      <c r="L631" s="29">
        <f ca="1">'Census Tract'!AB625</f>
        <v>0</v>
      </c>
      <c r="M631" s="105">
        <f ca="1">'Census Tract'!AC625</f>
        <v>0</v>
      </c>
      <c r="N631" s="29">
        <f ca="1">'Census Tract'!AD625</f>
        <v>0</v>
      </c>
      <c r="O631" s="29">
        <f ca="1">'Census Tract'!AE625</f>
        <v>0</v>
      </c>
      <c r="P631" s="29">
        <f ca="1">'Census Tract'!AF625</f>
        <v>0</v>
      </c>
      <c r="Q631" s="105">
        <f ca="1">'Census Tract'!AG625</f>
        <v>0</v>
      </c>
    </row>
    <row r="632" spans="1:17" ht="15.75" x14ac:dyDescent="0.25">
      <c r="A632" s="80" t="s">
        <v>268</v>
      </c>
      <c r="B632" s="4" t="str">
        <f>'Census Tract'!A626</f>
        <v>Multnomah</v>
      </c>
      <c r="C632" s="4" t="str">
        <f>'Census Tract'!B626</f>
        <v>Portland</v>
      </c>
      <c r="D632" s="4">
        <f>'Census Tract'!C626</f>
        <v>41051004700</v>
      </c>
      <c r="E632" s="171">
        <f>'Census Tract'!D626</f>
        <v>1</v>
      </c>
      <c r="F632" s="29">
        <f ca="1">'Census Tract'!V626</f>
        <v>0</v>
      </c>
      <c r="G632" s="29">
        <f ca="1">'Census Tract'!W626</f>
        <v>0</v>
      </c>
      <c r="H632" s="29">
        <f ca="1">'Census Tract'!X626</f>
        <v>0</v>
      </c>
      <c r="I632" s="105">
        <f ca="1">'Census Tract'!Y626</f>
        <v>0</v>
      </c>
      <c r="J632" s="29">
        <f ca="1">'Census Tract'!Z626</f>
        <v>0</v>
      </c>
      <c r="K632" s="29">
        <f ca="1">'Census Tract'!AA626</f>
        <v>0</v>
      </c>
      <c r="L632" s="29">
        <f ca="1">'Census Tract'!AB626</f>
        <v>0</v>
      </c>
      <c r="M632" s="105">
        <f ca="1">'Census Tract'!AC626</f>
        <v>0</v>
      </c>
      <c r="N632" s="29">
        <f ca="1">'Census Tract'!AD626</f>
        <v>0</v>
      </c>
      <c r="O632" s="29">
        <f ca="1">'Census Tract'!AE626</f>
        <v>0</v>
      </c>
      <c r="P632" s="29">
        <f ca="1">'Census Tract'!AF626</f>
        <v>0</v>
      </c>
      <c r="Q632" s="105">
        <f ca="1">'Census Tract'!AG626</f>
        <v>0</v>
      </c>
    </row>
    <row r="633" spans="1:17" ht="15.75" x14ac:dyDescent="0.25">
      <c r="A633" s="80" t="s">
        <v>268</v>
      </c>
      <c r="B633" s="4" t="str">
        <f>'Census Tract'!A627</f>
        <v>Multnomah</v>
      </c>
      <c r="C633" s="4" t="str">
        <f>'Census Tract'!B627</f>
        <v>Portland</v>
      </c>
      <c r="D633" s="4">
        <f>'Census Tract'!C627</f>
        <v>41051009102</v>
      </c>
      <c r="E633" s="171">
        <f>'Census Tract'!D627</f>
        <v>1</v>
      </c>
      <c r="F633" s="29">
        <f ca="1">'Census Tract'!V627</f>
        <v>0</v>
      </c>
      <c r="G633" s="29">
        <f ca="1">'Census Tract'!W627</f>
        <v>0</v>
      </c>
      <c r="H633" s="29">
        <f ca="1">'Census Tract'!X627</f>
        <v>0</v>
      </c>
      <c r="I633" s="105">
        <f ca="1">'Census Tract'!Y627</f>
        <v>0</v>
      </c>
      <c r="J633" s="29">
        <f ca="1">'Census Tract'!Z627</f>
        <v>0</v>
      </c>
      <c r="K633" s="29">
        <f ca="1">'Census Tract'!AA627</f>
        <v>0</v>
      </c>
      <c r="L633" s="29">
        <f ca="1">'Census Tract'!AB627</f>
        <v>0</v>
      </c>
      <c r="M633" s="105">
        <f ca="1">'Census Tract'!AC627</f>
        <v>0</v>
      </c>
      <c r="N633" s="29">
        <f ca="1">'Census Tract'!AD627</f>
        <v>0</v>
      </c>
      <c r="O633" s="29">
        <f ca="1">'Census Tract'!AE627</f>
        <v>0</v>
      </c>
      <c r="P633" s="29">
        <f ca="1">'Census Tract'!AF627</f>
        <v>0</v>
      </c>
      <c r="Q633" s="105">
        <f ca="1">'Census Tract'!AG627</f>
        <v>0</v>
      </c>
    </row>
    <row r="634" spans="1:17" ht="15.75" x14ac:dyDescent="0.25">
      <c r="A634" s="80" t="s">
        <v>268</v>
      </c>
      <c r="B634" s="4" t="str">
        <f>'Census Tract'!A628</f>
        <v>Multnomah</v>
      </c>
      <c r="C634" s="4" t="str">
        <f>'Census Tract'!B628</f>
        <v>Portland</v>
      </c>
      <c r="D634" s="4">
        <f>'Census Tract'!C628</f>
        <v>41051003302</v>
      </c>
      <c r="E634" s="171">
        <f>'Census Tract'!D628</f>
        <v>1</v>
      </c>
      <c r="F634" s="29">
        <f ca="1">'Census Tract'!V628</f>
        <v>0</v>
      </c>
      <c r="G634" s="29">
        <f ca="1">'Census Tract'!W628</f>
        <v>0</v>
      </c>
      <c r="H634" s="29">
        <f ca="1">'Census Tract'!X628</f>
        <v>0</v>
      </c>
      <c r="I634" s="105">
        <f ca="1">'Census Tract'!Y628</f>
        <v>0</v>
      </c>
      <c r="J634" s="29">
        <f ca="1">'Census Tract'!Z628</f>
        <v>0</v>
      </c>
      <c r="K634" s="29">
        <f ca="1">'Census Tract'!AA628</f>
        <v>0</v>
      </c>
      <c r="L634" s="29">
        <f ca="1">'Census Tract'!AB628</f>
        <v>0</v>
      </c>
      <c r="M634" s="105">
        <f ca="1">'Census Tract'!AC628</f>
        <v>0</v>
      </c>
      <c r="N634" s="29">
        <f ca="1">'Census Tract'!AD628</f>
        <v>0</v>
      </c>
      <c r="O634" s="29">
        <f ca="1">'Census Tract'!AE628</f>
        <v>0</v>
      </c>
      <c r="P634" s="29">
        <f ca="1">'Census Tract'!AF628</f>
        <v>0</v>
      </c>
      <c r="Q634" s="105">
        <f ca="1">'Census Tract'!AG628</f>
        <v>0</v>
      </c>
    </row>
    <row r="635" spans="1:17" ht="15.75" x14ac:dyDescent="0.25">
      <c r="A635" s="80" t="s">
        <v>268</v>
      </c>
      <c r="B635" s="4" t="str">
        <f>'Census Tract'!A629</f>
        <v>Multnomah</v>
      </c>
      <c r="C635" s="4" t="str">
        <f>'Census Tract'!B629</f>
        <v>Portland</v>
      </c>
      <c r="D635" s="4">
        <f>'Census Tract'!C629</f>
        <v>41051003801</v>
      </c>
      <c r="E635" s="171">
        <f>'Census Tract'!D629</f>
        <v>1</v>
      </c>
      <c r="F635" s="29">
        <f ca="1">'Census Tract'!V629</f>
        <v>0</v>
      </c>
      <c r="G635" s="29">
        <f ca="1">'Census Tract'!W629</f>
        <v>0</v>
      </c>
      <c r="H635" s="29">
        <f ca="1">'Census Tract'!X629</f>
        <v>0</v>
      </c>
      <c r="I635" s="105">
        <f ca="1">'Census Tract'!Y629</f>
        <v>0</v>
      </c>
      <c r="J635" s="29">
        <f ca="1">'Census Tract'!Z629</f>
        <v>0</v>
      </c>
      <c r="K635" s="29">
        <f ca="1">'Census Tract'!AA629</f>
        <v>0</v>
      </c>
      <c r="L635" s="29">
        <f ca="1">'Census Tract'!AB629</f>
        <v>0</v>
      </c>
      <c r="M635" s="105">
        <f ca="1">'Census Tract'!AC629</f>
        <v>0</v>
      </c>
      <c r="N635" s="29">
        <f ca="1">'Census Tract'!AD629</f>
        <v>0</v>
      </c>
      <c r="O635" s="29">
        <f ca="1">'Census Tract'!AE629</f>
        <v>0</v>
      </c>
      <c r="P635" s="29">
        <f ca="1">'Census Tract'!AF629</f>
        <v>0</v>
      </c>
      <c r="Q635" s="105">
        <f ca="1">'Census Tract'!AG629</f>
        <v>0</v>
      </c>
    </row>
    <row r="636" spans="1:17" ht="15.75" x14ac:dyDescent="0.25">
      <c r="A636" s="80" t="s">
        <v>268</v>
      </c>
      <c r="B636" s="4" t="str">
        <f>'Census Tract'!A630</f>
        <v>Multnomah</v>
      </c>
      <c r="C636" s="4" t="str">
        <f>'Census Tract'!B630</f>
        <v>Gresham</v>
      </c>
      <c r="D636" s="4">
        <f>'Census Tract'!C630</f>
        <v>41051010303</v>
      </c>
      <c r="E636" s="171">
        <f>'Census Tract'!D630</f>
        <v>1</v>
      </c>
      <c r="F636" s="29">
        <f ca="1">'Census Tract'!V630</f>
        <v>0</v>
      </c>
      <c r="G636" s="29">
        <f ca="1">'Census Tract'!W630</f>
        <v>0</v>
      </c>
      <c r="H636" s="29">
        <f ca="1">'Census Tract'!X630</f>
        <v>0</v>
      </c>
      <c r="I636" s="105">
        <f ca="1">'Census Tract'!Y630</f>
        <v>0</v>
      </c>
      <c r="J636" s="29">
        <f ca="1">'Census Tract'!Z630</f>
        <v>0</v>
      </c>
      <c r="K636" s="29">
        <f ca="1">'Census Tract'!AA630</f>
        <v>0</v>
      </c>
      <c r="L636" s="29">
        <f ca="1">'Census Tract'!AB630</f>
        <v>0</v>
      </c>
      <c r="M636" s="105">
        <f ca="1">'Census Tract'!AC630</f>
        <v>0</v>
      </c>
      <c r="N636" s="29">
        <f ca="1">'Census Tract'!AD630</f>
        <v>0</v>
      </c>
      <c r="O636" s="29">
        <f ca="1">'Census Tract'!AE630</f>
        <v>0</v>
      </c>
      <c r="P636" s="29">
        <f ca="1">'Census Tract'!AF630</f>
        <v>0</v>
      </c>
      <c r="Q636" s="105">
        <f ca="1">'Census Tract'!AG630</f>
        <v>0</v>
      </c>
    </row>
    <row r="637" spans="1:17" ht="15.75" x14ac:dyDescent="0.25">
      <c r="A637" s="80" t="s">
        <v>268</v>
      </c>
      <c r="B637" s="4" t="str">
        <f>'Census Tract'!A631</f>
        <v>Multnomah</v>
      </c>
      <c r="C637" s="4" t="str">
        <f>'Census Tract'!B631</f>
        <v>Portland</v>
      </c>
      <c r="D637" s="4">
        <f>'Census Tract'!C631</f>
        <v>41051003501</v>
      </c>
      <c r="E637" s="171">
        <f>'Census Tract'!D631</f>
        <v>1</v>
      </c>
      <c r="F637" s="29">
        <f ca="1">'Census Tract'!V631</f>
        <v>0</v>
      </c>
      <c r="G637" s="29">
        <f ca="1">'Census Tract'!W631</f>
        <v>0</v>
      </c>
      <c r="H637" s="29">
        <f ca="1">'Census Tract'!X631</f>
        <v>0</v>
      </c>
      <c r="I637" s="105">
        <f ca="1">'Census Tract'!Y631</f>
        <v>0</v>
      </c>
      <c r="J637" s="29">
        <f ca="1">'Census Tract'!Z631</f>
        <v>0</v>
      </c>
      <c r="K637" s="29">
        <f ca="1">'Census Tract'!AA631</f>
        <v>0</v>
      </c>
      <c r="L637" s="29">
        <f ca="1">'Census Tract'!AB631</f>
        <v>0</v>
      </c>
      <c r="M637" s="105">
        <f ca="1">'Census Tract'!AC631</f>
        <v>0</v>
      </c>
      <c r="N637" s="29">
        <f ca="1">'Census Tract'!AD631</f>
        <v>0</v>
      </c>
      <c r="O637" s="29">
        <f ca="1">'Census Tract'!AE631</f>
        <v>0</v>
      </c>
      <c r="P637" s="29">
        <f ca="1">'Census Tract'!AF631</f>
        <v>0</v>
      </c>
      <c r="Q637" s="105">
        <f ca="1">'Census Tract'!AG631</f>
        <v>0</v>
      </c>
    </row>
    <row r="638" spans="1:17" ht="15.75" x14ac:dyDescent="0.25">
      <c r="A638" s="80" t="s">
        <v>268</v>
      </c>
      <c r="B638" s="4" t="str">
        <f>'Census Tract'!A632</f>
        <v>Multnomah</v>
      </c>
      <c r="C638" s="4" t="str">
        <f>'Census Tract'!B632</f>
        <v>Portland</v>
      </c>
      <c r="D638" s="4">
        <f>'Census Tract'!C632</f>
        <v>41051002401</v>
      </c>
      <c r="E638" s="171">
        <f>'Census Tract'!D632</f>
        <v>1</v>
      </c>
      <c r="F638" s="29">
        <f ca="1">'Census Tract'!V632</f>
        <v>0</v>
      </c>
      <c r="G638" s="29">
        <f ca="1">'Census Tract'!W632</f>
        <v>0</v>
      </c>
      <c r="H638" s="29">
        <f ca="1">'Census Tract'!X632</f>
        <v>0</v>
      </c>
      <c r="I638" s="105">
        <f ca="1">'Census Tract'!Y632</f>
        <v>0</v>
      </c>
      <c r="J638" s="29">
        <f ca="1">'Census Tract'!Z632</f>
        <v>0</v>
      </c>
      <c r="K638" s="29">
        <f ca="1">'Census Tract'!AA632</f>
        <v>0</v>
      </c>
      <c r="L638" s="29">
        <f ca="1">'Census Tract'!AB632</f>
        <v>0</v>
      </c>
      <c r="M638" s="105">
        <f ca="1">'Census Tract'!AC632</f>
        <v>0</v>
      </c>
      <c r="N638" s="29">
        <f ca="1">'Census Tract'!AD632</f>
        <v>0</v>
      </c>
      <c r="O638" s="29">
        <f ca="1">'Census Tract'!AE632</f>
        <v>0</v>
      </c>
      <c r="P638" s="29">
        <f ca="1">'Census Tract'!AF632</f>
        <v>0</v>
      </c>
      <c r="Q638" s="105">
        <f ca="1">'Census Tract'!AG632</f>
        <v>0</v>
      </c>
    </row>
    <row r="639" spans="1:17" ht="15.75" x14ac:dyDescent="0.25">
      <c r="A639" s="80" t="s">
        <v>268</v>
      </c>
      <c r="B639" s="4" t="str">
        <f>'Census Tract'!A633</f>
        <v>Multnomah</v>
      </c>
      <c r="C639" s="4" t="str">
        <f>'Census Tract'!B633</f>
        <v>Portland</v>
      </c>
      <c r="D639" s="4">
        <f>'Census Tract'!C633</f>
        <v>41051007202</v>
      </c>
      <c r="E639" s="171">
        <f>'Census Tract'!D633</f>
        <v>1</v>
      </c>
      <c r="F639" s="29">
        <f ca="1">'Census Tract'!V633</f>
        <v>0</v>
      </c>
      <c r="G639" s="29">
        <f ca="1">'Census Tract'!W633</f>
        <v>0</v>
      </c>
      <c r="H639" s="29">
        <f ca="1">'Census Tract'!X633</f>
        <v>0</v>
      </c>
      <c r="I639" s="105">
        <f ca="1">'Census Tract'!Y633</f>
        <v>0</v>
      </c>
      <c r="J639" s="29">
        <f ca="1">'Census Tract'!Z633</f>
        <v>0</v>
      </c>
      <c r="K639" s="29">
        <f ca="1">'Census Tract'!AA633</f>
        <v>0</v>
      </c>
      <c r="L639" s="29">
        <f ca="1">'Census Tract'!AB633</f>
        <v>0</v>
      </c>
      <c r="M639" s="105">
        <f ca="1">'Census Tract'!AC633</f>
        <v>0</v>
      </c>
      <c r="N639" s="29">
        <f ca="1">'Census Tract'!AD633</f>
        <v>0</v>
      </c>
      <c r="O639" s="29">
        <f ca="1">'Census Tract'!AE633</f>
        <v>0</v>
      </c>
      <c r="P639" s="29">
        <f ca="1">'Census Tract'!AF633</f>
        <v>0</v>
      </c>
      <c r="Q639" s="105">
        <f ca="1">'Census Tract'!AG633</f>
        <v>0</v>
      </c>
    </row>
    <row r="640" spans="1:17" ht="15.75" x14ac:dyDescent="0.25">
      <c r="A640" s="80" t="s">
        <v>268</v>
      </c>
      <c r="B640" s="4" t="str">
        <f>'Census Tract'!A634</f>
        <v>Multnomah</v>
      </c>
      <c r="C640" s="4" t="str">
        <f>'Census Tract'!B634</f>
        <v>Portland</v>
      </c>
      <c r="D640" s="4">
        <f>'Census Tract'!C634</f>
        <v>41051009804</v>
      </c>
      <c r="E640" s="171">
        <f>'Census Tract'!D634</f>
        <v>1</v>
      </c>
      <c r="F640" s="29">
        <f ca="1">'Census Tract'!V634</f>
        <v>0</v>
      </c>
      <c r="G640" s="29">
        <f ca="1">'Census Tract'!W634</f>
        <v>0</v>
      </c>
      <c r="H640" s="29">
        <f ca="1">'Census Tract'!X634</f>
        <v>0</v>
      </c>
      <c r="I640" s="105">
        <f ca="1">'Census Tract'!Y634</f>
        <v>0</v>
      </c>
      <c r="J640" s="29">
        <f ca="1">'Census Tract'!Z634</f>
        <v>0</v>
      </c>
      <c r="K640" s="29">
        <f ca="1">'Census Tract'!AA634</f>
        <v>0</v>
      </c>
      <c r="L640" s="29">
        <f ca="1">'Census Tract'!AB634</f>
        <v>0</v>
      </c>
      <c r="M640" s="105">
        <f ca="1">'Census Tract'!AC634</f>
        <v>0</v>
      </c>
      <c r="N640" s="29">
        <f ca="1">'Census Tract'!AD634</f>
        <v>0</v>
      </c>
      <c r="O640" s="29">
        <f ca="1">'Census Tract'!AE634</f>
        <v>0</v>
      </c>
      <c r="P640" s="29">
        <f ca="1">'Census Tract'!AF634</f>
        <v>0</v>
      </c>
      <c r="Q640" s="105">
        <f ca="1">'Census Tract'!AG634</f>
        <v>0</v>
      </c>
    </row>
    <row r="641" spans="1:17" ht="15.75" x14ac:dyDescent="0.25">
      <c r="A641" s="80" t="s">
        <v>268</v>
      </c>
      <c r="B641" s="4" t="str">
        <f>'Census Tract'!A635</f>
        <v>Multnomah</v>
      </c>
      <c r="C641" s="4" t="str">
        <f>'Census Tract'!B635</f>
        <v>Portland</v>
      </c>
      <c r="D641" s="4">
        <f>'Census Tract'!C635</f>
        <v>41051007300</v>
      </c>
      <c r="E641" s="171">
        <f>'Census Tract'!D635</f>
        <v>1</v>
      </c>
      <c r="F641" s="29">
        <f ca="1">'Census Tract'!V635</f>
        <v>4.650943404468336</v>
      </c>
      <c r="G641" s="29">
        <f ca="1">'Census Tract'!W635</f>
        <v>23.11319041685168</v>
      </c>
      <c r="H641" s="29">
        <f ca="1">'Census Tract'!X635</f>
        <v>106.3526714152178</v>
      </c>
      <c r="I641" s="105">
        <f ca="1">'Census Tract'!Y635</f>
        <v>230.99055811951484</v>
      </c>
      <c r="J641" s="29">
        <f ca="1">'Census Tract'!Z635</f>
        <v>1.8106832252943683E-2</v>
      </c>
      <c r="K641" s="29">
        <f ca="1">'Census Tract'!AA635</f>
        <v>8.6162911962412436E-2</v>
      </c>
      <c r="L641" s="29">
        <f ca="1">'Census Tract'!AB635</f>
        <v>0.39297098494260085</v>
      </c>
      <c r="M641" s="105">
        <f ca="1">'Census Tract'!AC635</f>
        <v>0.85236097609562345</v>
      </c>
      <c r="N641" s="29">
        <f ca="1">'Census Tract'!AD635</f>
        <v>7.5384786193676695E-3</v>
      </c>
      <c r="O641" s="29">
        <f ca="1">'Census Tract'!AE635</f>
        <v>3.5808793525142518E-2</v>
      </c>
      <c r="P641" s="29">
        <f ca="1">'Census Tract'!AF635</f>
        <v>0.15711882858917936</v>
      </c>
      <c r="Q641" s="105">
        <f ca="1">'Census Tract'!AG635</f>
        <v>0.3375389204535697</v>
      </c>
    </row>
    <row r="642" spans="1:17" ht="15.75" x14ac:dyDescent="0.25">
      <c r="A642" s="80" t="s">
        <v>268</v>
      </c>
      <c r="B642" s="4" t="str">
        <f>'Census Tract'!A636</f>
        <v>Multnomah</v>
      </c>
      <c r="C642" s="4" t="str">
        <f>'Census Tract'!B636</f>
        <v>Gresham</v>
      </c>
      <c r="D642" s="4">
        <f>'Census Tract'!C636</f>
        <v>41051009702</v>
      </c>
      <c r="E642" s="171">
        <f>'Census Tract'!D636</f>
        <v>1</v>
      </c>
      <c r="F642" s="29">
        <f ca="1">'Census Tract'!V636</f>
        <v>0</v>
      </c>
      <c r="G642" s="29">
        <f ca="1">'Census Tract'!W636</f>
        <v>0</v>
      </c>
      <c r="H642" s="29">
        <f ca="1">'Census Tract'!X636</f>
        <v>0</v>
      </c>
      <c r="I642" s="105">
        <f ca="1">'Census Tract'!Y636</f>
        <v>0</v>
      </c>
      <c r="J642" s="29">
        <f ca="1">'Census Tract'!Z636</f>
        <v>0</v>
      </c>
      <c r="K642" s="29">
        <f ca="1">'Census Tract'!AA636</f>
        <v>0</v>
      </c>
      <c r="L642" s="29">
        <f ca="1">'Census Tract'!AB636</f>
        <v>0</v>
      </c>
      <c r="M642" s="105">
        <f ca="1">'Census Tract'!AC636</f>
        <v>0</v>
      </c>
      <c r="N642" s="29">
        <f ca="1">'Census Tract'!AD636</f>
        <v>0</v>
      </c>
      <c r="O642" s="29">
        <f ca="1">'Census Tract'!AE636</f>
        <v>0</v>
      </c>
      <c r="P642" s="29">
        <f ca="1">'Census Tract'!AF636</f>
        <v>0</v>
      </c>
      <c r="Q642" s="105">
        <f ca="1">'Census Tract'!AG636</f>
        <v>0</v>
      </c>
    </row>
    <row r="643" spans="1:17" ht="15.75" x14ac:dyDescent="0.25">
      <c r="A643" s="80" t="s">
        <v>268</v>
      </c>
      <c r="B643" s="4" t="str">
        <f>'Census Tract'!A637</f>
        <v>Multnomah</v>
      </c>
      <c r="C643" s="4" t="str">
        <f>'Census Tract'!B637</f>
        <v>Portland</v>
      </c>
      <c r="D643" s="4">
        <f>'Census Tract'!C637</f>
        <v>41051008800</v>
      </c>
      <c r="E643" s="171">
        <f>'Census Tract'!D637</f>
        <v>1</v>
      </c>
      <c r="F643" s="29">
        <f ca="1">'Census Tract'!V637</f>
        <v>0</v>
      </c>
      <c r="G643" s="29">
        <f ca="1">'Census Tract'!W637</f>
        <v>0</v>
      </c>
      <c r="H643" s="29">
        <f ca="1">'Census Tract'!X637</f>
        <v>0</v>
      </c>
      <c r="I643" s="105">
        <f ca="1">'Census Tract'!Y637</f>
        <v>0</v>
      </c>
      <c r="J643" s="29">
        <f ca="1">'Census Tract'!Z637</f>
        <v>0</v>
      </c>
      <c r="K643" s="29">
        <f ca="1">'Census Tract'!AA637</f>
        <v>0</v>
      </c>
      <c r="L643" s="29">
        <f ca="1">'Census Tract'!AB637</f>
        <v>0</v>
      </c>
      <c r="M643" s="105">
        <f ca="1">'Census Tract'!AC637</f>
        <v>0</v>
      </c>
      <c r="N643" s="29">
        <f ca="1">'Census Tract'!AD637</f>
        <v>0</v>
      </c>
      <c r="O643" s="29">
        <f ca="1">'Census Tract'!AE637</f>
        <v>0</v>
      </c>
      <c r="P643" s="29">
        <f ca="1">'Census Tract'!AF637</f>
        <v>0</v>
      </c>
      <c r="Q643" s="105">
        <f ca="1">'Census Tract'!AG637</f>
        <v>0</v>
      </c>
    </row>
    <row r="644" spans="1:17" ht="15.75" x14ac:dyDescent="0.25">
      <c r="A644" s="80" t="s">
        <v>268</v>
      </c>
      <c r="B644" s="4" t="str">
        <f>'Census Tract'!A638</f>
        <v>Multnomah</v>
      </c>
      <c r="C644" s="4" t="str">
        <f>'Census Tract'!B638</f>
        <v>Gresham</v>
      </c>
      <c r="D644" s="4">
        <f>'Census Tract'!C638</f>
        <v>41051010407</v>
      </c>
      <c r="E644" s="171">
        <f>'Census Tract'!D638</f>
        <v>1</v>
      </c>
      <c r="F644" s="29">
        <f ca="1">'Census Tract'!V638</f>
        <v>0</v>
      </c>
      <c r="G644" s="29">
        <f ca="1">'Census Tract'!W638</f>
        <v>0</v>
      </c>
      <c r="H644" s="29">
        <f ca="1">'Census Tract'!X638</f>
        <v>0</v>
      </c>
      <c r="I644" s="105">
        <f ca="1">'Census Tract'!Y638</f>
        <v>0</v>
      </c>
      <c r="J644" s="29">
        <f ca="1">'Census Tract'!Z638</f>
        <v>0</v>
      </c>
      <c r="K644" s="29">
        <f ca="1">'Census Tract'!AA638</f>
        <v>0</v>
      </c>
      <c r="L644" s="29">
        <f ca="1">'Census Tract'!AB638</f>
        <v>0</v>
      </c>
      <c r="M644" s="105">
        <f ca="1">'Census Tract'!AC638</f>
        <v>0</v>
      </c>
      <c r="N644" s="29">
        <f ca="1">'Census Tract'!AD638</f>
        <v>0</v>
      </c>
      <c r="O644" s="29">
        <f ca="1">'Census Tract'!AE638</f>
        <v>0</v>
      </c>
      <c r="P644" s="29">
        <f ca="1">'Census Tract'!AF638</f>
        <v>0</v>
      </c>
      <c r="Q644" s="105">
        <f ca="1">'Census Tract'!AG638</f>
        <v>0</v>
      </c>
    </row>
    <row r="645" spans="1:17" ht="15.75" x14ac:dyDescent="0.25">
      <c r="A645" s="80" t="s">
        <v>268</v>
      </c>
      <c r="B645" s="4" t="str">
        <f>'Census Tract'!A639</f>
        <v>Multnomah</v>
      </c>
      <c r="C645" s="4" t="str">
        <f>'Census Tract'!B639</f>
        <v>Portland</v>
      </c>
      <c r="D645" s="4">
        <f>'Census Tract'!C639</f>
        <v>41051003502</v>
      </c>
      <c r="E645" s="171">
        <f>'Census Tract'!D639</f>
        <v>1</v>
      </c>
      <c r="F645" s="29">
        <f ca="1">'Census Tract'!V639</f>
        <v>0</v>
      </c>
      <c r="G645" s="29">
        <f ca="1">'Census Tract'!W639</f>
        <v>0</v>
      </c>
      <c r="H645" s="29">
        <f ca="1">'Census Tract'!X639</f>
        <v>0</v>
      </c>
      <c r="I645" s="105">
        <f ca="1">'Census Tract'!Y639</f>
        <v>0</v>
      </c>
      <c r="J645" s="29">
        <f ca="1">'Census Tract'!Z639</f>
        <v>0</v>
      </c>
      <c r="K645" s="29">
        <f ca="1">'Census Tract'!AA639</f>
        <v>0</v>
      </c>
      <c r="L645" s="29">
        <f ca="1">'Census Tract'!AB639</f>
        <v>0</v>
      </c>
      <c r="M645" s="105">
        <f ca="1">'Census Tract'!AC639</f>
        <v>0</v>
      </c>
      <c r="N645" s="29">
        <f ca="1">'Census Tract'!AD639</f>
        <v>0</v>
      </c>
      <c r="O645" s="29">
        <f ca="1">'Census Tract'!AE639</f>
        <v>0</v>
      </c>
      <c r="P645" s="29">
        <f ca="1">'Census Tract'!AF639</f>
        <v>0</v>
      </c>
      <c r="Q645" s="105">
        <f ca="1">'Census Tract'!AG639</f>
        <v>0</v>
      </c>
    </row>
    <row r="646" spans="1:17" ht="15.75" x14ac:dyDescent="0.25">
      <c r="A646" s="80" t="s">
        <v>268</v>
      </c>
      <c r="B646" s="4" t="str">
        <f>'Census Tract'!A640</f>
        <v>Multnomah</v>
      </c>
      <c r="C646" s="4" t="str">
        <f>'Census Tract'!B640</f>
        <v>Portland</v>
      </c>
      <c r="D646" s="4">
        <f>'Census Tract'!C640</f>
        <v>41051006100</v>
      </c>
      <c r="E646" s="171">
        <f>'Census Tract'!D640</f>
        <v>1</v>
      </c>
      <c r="F646" s="29">
        <f ca="1">'Census Tract'!V640</f>
        <v>0</v>
      </c>
      <c r="G646" s="29">
        <f ca="1">'Census Tract'!W640</f>
        <v>0</v>
      </c>
      <c r="H646" s="29">
        <f ca="1">'Census Tract'!X640</f>
        <v>0</v>
      </c>
      <c r="I646" s="105">
        <f ca="1">'Census Tract'!Y640</f>
        <v>0</v>
      </c>
      <c r="J646" s="29">
        <f ca="1">'Census Tract'!Z640</f>
        <v>0</v>
      </c>
      <c r="K646" s="29">
        <f ca="1">'Census Tract'!AA640</f>
        <v>0</v>
      </c>
      <c r="L646" s="29">
        <f ca="1">'Census Tract'!AB640</f>
        <v>0</v>
      </c>
      <c r="M646" s="105">
        <f ca="1">'Census Tract'!AC640</f>
        <v>0</v>
      </c>
      <c r="N646" s="29">
        <f ca="1">'Census Tract'!AD640</f>
        <v>0</v>
      </c>
      <c r="O646" s="29">
        <f ca="1">'Census Tract'!AE640</f>
        <v>0</v>
      </c>
      <c r="P646" s="29">
        <f ca="1">'Census Tract'!AF640</f>
        <v>0</v>
      </c>
      <c r="Q646" s="105">
        <f ca="1">'Census Tract'!AG640</f>
        <v>0</v>
      </c>
    </row>
    <row r="647" spans="1:17" ht="15.75" x14ac:dyDescent="0.25">
      <c r="A647" s="80" t="s">
        <v>268</v>
      </c>
      <c r="B647" s="4" t="str">
        <f>'Census Tract'!A641</f>
        <v>Multnomah</v>
      </c>
      <c r="C647" s="4" t="str">
        <f>'Census Tract'!B641</f>
        <v>Portland</v>
      </c>
      <c r="D647" s="4">
        <f>'Census Tract'!C641</f>
        <v>41051003000</v>
      </c>
      <c r="E647" s="171">
        <f>'Census Tract'!D641</f>
        <v>1</v>
      </c>
      <c r="F647" s="29">
        <f ca="1">'Census Tract'!V641</f>
        <v>0</v>
      </c>
      <c r="G647" s="29">
        <f ca="1">'Census Tract'!W641</f>
        <v>0</v>
      </c>
      <c r="H647" s="29">
        <f ca="1">'Census Tract'!X641</f>
        <v>0</v>
      </c>
      <c r="I647" s="105">
        <f ca="1">'Census Tract'!Y641</f>
        <v>0</v>
      </c>
      <c r="J647" s="29">
        <f ca="1">'Census Tract'!Z641</f>
        <v>0</v>
      </c>
      <c r="K647" s="29">
        <f ca="1">'Census Tract'!AA641</f>
        <v>0</v>
      </c>
      <c r="L647" s="29">
        <f ca="1">'Census Tract'!AB641</f>
        <v>0</v>
      </c>
      <c r="M647" s="105">
        <f ca="1">'Census Tract'!AC641</f>
        <v>0</v>
      </c>
      <c r="N647" s="29">
        <f ca="1">'Census Tract'!AD641</f>
        <v>0</v>
      </c>
      <c r="O647" s="29">
        <f ca="1">'Census Tract'!AE641</f>
        <v>0</v>
      </c>
      <c r="P647" s="29">
        <f ca="1">'Census Tract'!AF641</f>
        <v>0</v>
      </c>
      <c r="Q647" s="105">
        <f ca="1">'Census Tract'!AG641</f>
        <v>0</v>
      </c>
    </row>
    <row r="648" spans="1:17" ht="15.75" x14ac:dyDescent="0.25">
      <c r="A648" s="80" t="s">
        <v>268</v>
      </c>
      <c r="B648" s="4" t="str">
        <f>'Census Tract'!A642</f>
        <v>Multnomah</v>
      </c>
      <c r="C648" s="4" t="str">
        <f>'Census Tract'!B642</f>
        <v>Portland</v>
      </c>
      <c r="D648" s="4">
        <f>'Census Tract'!C642</f>
        <v>41051005500</v>
      </c>
      <c r="E648" s="171">
        <f>'Census Tract'!D642</f>
        <v>1</v>
      </c>
      <c r="F648" s="29">
        <f ca="1">'Census Tract'!V642</f>
        <v>5.4210301599902838E-2</v>
      </c>
      <c r="G648" s="29">
        <f ca="1">'Census Tract'!W642</f>
        <v>0.26940190719795365</v>
      </c>
      <c r="H648" s="29">
        <f ca="1">'Census Tract'!X642</f>
        <v>1.2396217051007916</v>
      </c>
      <c r="I648" s="105">
        <f ca="1">'Census Tract'!Y642</f>
        <v>2.6923715757019018</v>
      </c>
      <c r="J648" s="29">
        <f ca="1">'Census Tract'!Z642</f>
        <v>7.0171395813047321E-2</v>
      </c>
      <c r="K648" s="29">
        <f ca="1">'Census Tract'!AA642</f>
        <v>0.33391659652318539</v>
      </c>
      <c r="L648" s="29">
        <f ca="1">'Census Tract'!AB642</f>
        <v>1.5229236203349323</v>
      </c>
      <c r="M648" s="105">
        <f ca="1">'Census Tract'!AC642</f>
        <v>3.3032481106394336</v>
      </c>
      <c r="N648" s="29">
        <f ca="1">'Census Tract'!AD642</f>
        <v>2.9214694190467502E-2</v>
      </c>
      <c r="O648" s="29">
        <f ca="1">'Census Tract'!AE642</f>
        <v>0.13877375064497854</v>
      </c>
      <c r="P648" s="29">
        <f ca="1">'Census Tract'!AF642</f>
        <v>0.60889985374560673</v>
      </c>
      <c r="Q648" s="105">
        <f ca="1">'Census Tract'!AG642</f>
        <v>1.3081016523807198</v>
      </c>
    </row>
    <row r="649" spans="1:17" ht="15.75" x14ac:dyDescent="0.25">
      <c r="A649" s="80" t="s">
        <v>268</v>
      </c>
      <c r="B649" s="4" t="str">
        <f>'Census Tract'!A643</f>
        <v>Multnomah</v>
      </c>
      <c r="C649" s="4" t="str">
        <f>'Census Tract'!B643</f>
        <v>Portland</v>
      </c>
      <c r="D649" s="4">
        <f>'Census Tract'!C643</f>
        <v>41051002902</v>
      </c>
      <c r="E649" s="171">
        <f>'Census Tract'!D643</f>
        <v>1</v>
      </c>
      <c r="F649" s="29">
        <f ca="1">'Census Tract'!V643</f>
        <v>0</v>
      </c>
      <c r="G649" s="29">
        <f ca="1">'Census Tract'!W643</f>
        <v>0</v>
      </c>
      <c r="H649" s="29">
        <f ca="1">'Census Tract'!X643</f>
        <v>0</v>
      </c>
      <c r="I649" s="105">
        <f ca="1">'Census Tract'!Y643</f>
        <v>0</v>
      </c>
      <c r="J649" s="29">
        <f ca="1">'Census Tract'!Z643</f>
        <v>0</v>
      </c>
      <c r="K649" s="29">
        <f ca="1">'Census Tract'!AA643</f>
        <v>0</v>
      </c>
      <c r="L649" s="29">
        <f ca="1">'Census Tract'!AB643</f>
        <v>0</v>
      </c>
      <c r="M649" s="105">
        <f ca="1">'Census Tract'!AC643</f>
        <v>0</v>
      </c>
      <c r="N649" s="29">
        <f ca="1">'Census Tract'!AD643</f>
        <v>0</v>
      </c>
      <c r="O649" s="29">
        <f ca="1">'Census Tract'!AE643</f>
        <v>0</v>
      </c>
      <c r="P649" s="29">
        <f ca="1">'Census Tract'!AF643</f>
        <v>0</v>
      </c>
      <c r="Q649" s="105">
        <f ca="1">'Census Tract'!AG643</f>
        <v>0</v>
      </c>
    </row>
    <row r="650" spans="1:17" ht="15.75" x14ac:dyDescent="0.25">
      <c r="A650" s="80" t="s">
        <v>268</v>
      </c>
      <c r="B650" s="4" t="str">
        <f>'Census Tract'!A644</f>
        <v>Multnomah</v>
      </c>
      <c r="C650" s="4" t="str">
        <f>'Census Tract'!B644</f>
        <v>Portland</v>
      </c>
      <c r="D650" s="4">
        <f>'Census Tract'!C644</f>
        <v>41051000801</v>
      </c>
      <c r="E650" s="171">
        <f>'Census Tract'!D644</f>
        <v>1</v>
      </c>
      <c r="F650" s="29">
        <f ca="1">'Census Tract'!V644</f>
        <v>0</v>
      </c>
      <c r="G650" s="29">
        <f ca="1">'Census Tract'!W644</f>
        <v>0</v>
      </c>
      <c r="H650" s="29">
        <f ca="1">'Census Tract'!X644</f>
        <v>0</v>
      </c>
      <c r="I650" s="105">
        <f ca="1">'Census Tract'!Y644</f>
        <v>0</v>
      </c>
      <c r="J650" s="29">
        <f ca="1">'Census Tract'!Z644</f>
        <v>0</v>
      </c>
      <c r="K650" s="29">
        <f ca="1">'Census Tract'!AA644</f>
        <v>0</v>
      </c>
      <c r="L650" s="29">
        <f ca="1">'Census Tract'!AB644</f>
        <v>0</v>
      </c>
      <c r="M650" s="105">
        <f ca="1">'Census Tract'!AC644</f>
        <v>0</v>
      </c>
      <c r="N650" s="29">
        <f ca="1">'Census Tract'!AD644</f>
        <v>0</v>
      </c>
      <c r="O650" s="29">
        <f ca="1">'Census Tract'!AE644</f>
        <v>0</v>
      </c>
      <c r="P650" s="29">
        <f ca="1">'Census Tract'!AF644</f>
        <v>0</v>
      </c>
      <c r="Q650" s="105">
        <f ca="1">'Census Tract'!AG644</f>
        <v>0</v>
      </c>
    </row>
    <row r="651" spans="1:17" ht="15.75" x14ac:dyDescent="0.25">
      <c r="A651" s="80" t="s">
        <v>268</v>
      </c>
      <c r="B651" s="4" t="str">
        <f>'Census Tract'!A645</f>
        <v>Multnomah</v>
      </c>
      <c r="C651" s="4" t="str">
        <f>'Census Tract'!B645</f>
        <v>Portland</v>
      </c>
      <c r="D651" s="4">
        <f>'Census Tract'!C645</f>
        <v>41051006801</v>
      </c>
      <c r="E651" s="171">
        <f>'Census Tract'!D645</f>
        <v>1</v>
      </c>
      <c r="F651" s="29">
        <f ca="1">'Census Tract'!V645</f>
        <v>0</v>
      </c>
      <c r="G651" s="29">
        <f ca="1">'Census Tract'!W645</f>
        <v>0</v>
      </c>
      <c r="H651" s="29">
        <f ca="1">'Census Tract'!X645</f>
        <v>0</v>
      </c>
      <c r="I651" s="105">
        <f ca="1">'Census Tract'!Y645</f>
        <v>0</v>
      </c>
      <c r="J651" s="29">
        <f ca="1">'Census Tract'!Z645</f>
        <v>0</v>
      </c>
      <c r="K651" s="29">
        <f ca="1">'Census Tract'!AA645</f>
        <v>0</v>
      </c>
      <c r="L651" s="29">
        <f ca="1">'Census Tract'!AB645</f>
        <v>0</v>
      </c>
      <c r="M651" s="105">
        <f ca="1">'Census Tract'!AC645</f>
        <v>0</v>
      </c>
      <c r="N651" s="29">
        <f ca="1">'Census Tract'!AD645</f>
        <v>0</v>
      </c>
      <c r="O651" s="29">
        <f ca="1">'Census Tract'!AE645</f>
        <v>0</v>
      </c>
      <c r="P651" s="29">
        <f ca="1">'Census Tract'!AF645</f>
        <v>0</v>
      </c>
      <c r="Q651" s="105">
        <f ca="1">'Census Tract'!AG645</f>
        <v>0</v>
      </c>
    </row>
    <row r="652" spans="1:17" ht="15.75" x14ac:dyDescent="0.25">
      <c r="A652" s="80" t="s">
        <v>268</v>
      </c>
      <c r="B652" s="4" t="str">
        <f>'Census Tract'!A646</f>
        <v>Multnomah</v>
      </c>
      <c r="C652" s="4" t="str">
        <f>'Census Tract'!B646</f>
        <v>Portland</v>
      </c>
      <c r="D652" s="4">
        <f>'Census Tract'!C646</f>
        <v>41051009202</v>
      </c>
      <c r="E652" s="171">
        <f>'Census Tract'!D646</f>
        <v>1</v>
      </c>
      <c r="F652" s="29">
        <f ca="1">'Census Tract'!V646</f>
        <v>5.3584316592975523E-2</v>
      </c>
      <c r="G652" s="29">
        <f ca="1">'Census Tract'!W646</f>
        <v>0.26629103067141835</v>
      </c>
      <c r="H652" s="29">
        <f ca="1">'Census Tract'!X646</f>
        <v>1.2253073667047083</v>
      </c>
      <c r="I652" s="105">
        <f ca="1">'Census Tract'!Y646</f>
        <v>2.6612818346429883</v>
      </c>
      <c r="J652" s="29">
        <f ca="1">'Census Tract'!Z646</f>
        <v>0.18540208893751842</v>
      </c>
      <c r="K652" s="29">
        <f ca="1">'Census Tract'!AA646</f>
        <v>0.88225171822496451</v>
      </c>
      <c r="L652" s="29">
        <f ca="1">'Census Tract'!AB646</f>
        <v>4.0237651999204687</v>
      </c>
      <c r="M652" s="105">
        <f ca="1">'Census Tract'!AC646</f>
        <v>8.7276174699889637</v>
      </c>
      <c r="N652" s="29">
        <f ca="1">'Census Tract'!AD646</f>
        <v>7.7189077797656491E-2</v>
      </c>
      <c r="O652" s="29">
        <f ca="1">'Census Tract'!AE646</f>
        <v>0.36665856452137735</v>
      </c>
      <c r="P652" s="29">
        <f ca="1">'Census Tract'!AF646</f>
        <v>1.6087937760131377</v>
      </c>
      <c r="Q652" s="105">
        <f ca="1">'Census Tract'!AG646</f>
        <v>3.4561772084475351</v>
      </c>
    </row>
    <row r="653" spans="1:17" ht="15.75" x14ac:dyDescent="0.25">
      <c r="A653" s="80" t="s">
        <v>268</v>
      </c>
      <c r="B653" s="4" t="str">
        <f>'Census Tract'!A647</f>
        <v>Multnomah</v>
      </c>
      <c r="C653" s="4" t="str">
        <f>'Census Tract'!B647</f>
        <v>Portland</v>
      </c>
      <c r="D653" s="4">
        <f>'Census Tract'!C647</f>
        <v>41051001702</v>
      </c>
      <c r="E653" s="171">
        <f>'Census Tract'!D647</f>
        <v>1</v>
      </c>
      <c r="F653" s="29">
        <f ca="1">'Census Tract'!V647</f>
        <v>0</v>
      </c>
      <c r="G653" s="29">
        <f ca="1">'Census Tract'!W647</f>
        <v>0</v>
      </c>
      <c r="H653" s="29">
        <f ca="1">'Census Tract'!X647</f>
        <v>0</v>
      </c>
      <c r="I653" s="105">
        <f ca="1">'Census Tract'!Y647</f>
        <v>0</v>
      </c>
      <c r="J653" s="29">
        <f ca="1">'Census Tract'!Z647</f>
        <v>0</v>
      </c>
      <c r="K653" s="29">
        <f ca="1">'Census Tract'!AA647</f>
        <v>0</v>
      </c>
      <c r="L653" s="29">
        <f ca="1">'Census Tract'!AB647</f>
        <v>0</v>
      </c>
      <c r="M653" s="105">
        <f ca="1">'Census Tract'!AC647</f>
        <v>0</v>
      </c>
      <c r="N653" s="29">
        <f ca="1">'Census Tract'!AD647</f>
        <v>0</v>
      </c>
      <c r="O653" s="29">
        <f ca="1">'Census Tract'!AE647</f>
        <v>0</v>
      </c>
      <c r="P653" s="29">
        <f ca="1">'Census Tract'!AF647</f>
        <v>0</v>
      </c>
      <c r="Q653" s="105">
        <f ca="1">'Census Tract'!AG647</f>
        <v>0</v>
      </c>
    </row>
    <row r="654" spans="1:17" ht="15.75" x14ac:dyDescent="0.25">
      <c r="A654" s="80" t="s">
        <v>268</v>
      </c>
      <c r="B654" s="4" t="str">
        <f>'Census Tract'!A648</f>
        <v>Multnomah</v>
      </c>
      <c r="C654" s="4" t="str">
        <f>'Census Tract'!B648</f>
        <v>Portland</v>
      </c>
      <c r="D654" s="4">
        <f>'Census Tract'!C648</f>
        <v>41051006802</v>
      </c>
      <c r="E654" s="171">
        <f>'Census Tract'!D648</f>
        <v>1</v>
      </c>
      <c r="F654" s="29">
        <f ca="1">'Census Tract'!V648</f>
        <v>0</v>
      </c>
      <c r="G654" s="29">
        <f ca="1">'Census Tract'!W648</f>
        <v>0</v>
      </c>
      <c r="H654" s="29">
        <f ca="1">'Census Tract'!X648</f>
        <v>0</v>
      </c>
      <c r="I654" s="105">
        <f ca="1">'Census Tract'!Y648</f>
        <v>0</v>
      </c>
      <c r="J654" s="29">
        <f ca="1">'Census Tract'!Z648</f>
        <v>0</v>
      </c>
      <c r="K654" s="29">
        <f ca="1">'Census Tract'!AA648</f>
        <v>0</v>
      </c>
      <c r="L654" s="29">
        <f ca="1">'Census Tract'!AB648</f>
        <v>0</v>
      </c>
      <c r="M654" s="105">
        <f ca="1">'Census Tract'!AC648</f>
        <v>0</v>
      </c>
      <c r="N654" s="29">
        <f ca="1">'Census Tract'!AD648</f>
        <v>0</v>
      </c>
      <c r="O654" s="29">
        <f ca="1">'Census Tract'!AE648</f>
        <v>0</v>
      </c>
      <c r="P654" s="29">
        <f ca="1">'Census Tract'!AF648</f>
        <v>0</v>
      </c>
      <c r="Q654" s="105">
        <f ca="1">'Census Tract'!AG648</f>
        <v>0</v>
      </c>
    </row>
    <row r="655" spans="1:17" ht="15.75" x14ac:dyDescent="0.25">
      <c r="A655" s="80" t="s">
        <v>268</v>
      </c>
      <c r="B655" s="4" t="str">
        <f>'Census Tract'!A649</f>
        <v>Multnomah</v>
      </c>
      <c r="C655" s="4" t="str">
        <f>'Census Tract'!B649</f>
        <v>Portland</v>
      </c>
      <c r="D655" s="4">
        <f>'Census Tract'!C649</f>
        <v>41051007500</v>
      </c>
      <c r="E655" s="171">
        <f>'Census Tract'!D649</f>
        <v>1</v>
      </c>
      <c r="F655" s="29">
        <f ca="1">'Census Tract'!V649</f>
        <v>0</v>
      </c>
      <c r="G655" s="29">
        <f ca="1">'Census Tract'!W649</f>
        <v>0</v>
      </c>
      <c r="H655" s="29">
        <f ca="1">'Census Tract'!X649</f>
        <v>0</v>
      </c>
      <c r="I655" s="105">
        <f ca="1">'Census Tract'!Y649</f>
        <v>0</v>
      </c>
      <c r="J655" s="29">
        <f ca="1">'Census Tract'!Z649</f>
        <v>0</v>
      </c>
      <c r="K655" s="29">
        <f ca="1">'Census Tract'!AA649</f>
        <v>0</v>
      </c>
      <c r="L655" s="29">
        <f ca="1">'Census Tract'!AB649</f>
        <v>0</v>
      </c>
      <c r="M655" s="105">
        <f ca="1">'Census Tract'!AC649</f>
        <v>0</v>
      </c>
      <c r="N655" s="29">
        <f ca="1">'Census Tract'!AD649</f>
        <v>0</v>
      </c>
      <c r="O655" s="29">
        <f ca="1">'Census Tract'!AE649</f>
        <v>0</v>
      </c>
      <c r="P655" s="29">
        <f ca="1">'Census Tract'!AF649</f>
        <v>0</v>
      </c>
      <c r="Q655" s="105">
        <f ca="1">'Census Tract'!AG649</f>
        <v>0</v>
      </c>
    </row>
    <row r="656" spans="1:17" ht="15.75" x14ac:dyDescent="0.25">
      <c r="A656" s="80" t="s">
        <v>268</v>
      </c>
      <c r="B656" s="4" t="str">
        <f>'Census Tract'!A650</f>
        <v>Multnomah</v>
      </c>
      <c r="C656" s="4" t="str">
        <f>'Census Tract'!B650</f>
        <v>Portland</v>
      </c>
      <c r="D656" s="4">
        <f>'Census Tract'!C650</f>
        <v>41051000301</v>
      </c>
      <c r="E656" s="171">
        <f>'Census Tract'!D650</f>
        <v>1</v>
      </c>
      <c r="F656" s="29">
        <f ca="1">'Census Tract'!V650</f>
        <v>0</v>
      </c>
      <c r="G656" s="29">
        <f ca="1">'Census Tract'!W650</f>
        <v>0</v>
      </c>
      <c r="H656" s="29">
        <f ca="1">'Census Tract'!X650</f>
        <v>0</v>
      </c>
      <c r="I656" s="105">
        <f ca="1">'Census Tract'!Y650</f>
        <v>0</v>
      </c>
      <c r="J656" s="29">
        <f ca="1">'Census Tract'!Z650</f>
        <v>0</v>
      </c>
      <c r="K656" s="29">
        <f ca="1">'Census Tract'!AA650</f>
        <v>0</v>
      </c>
      <c r="L656" s="29">
        <f ca="1">'Census Tract'!AB650</f>
        <v>0</v>
      </c>
      <c r="M656" s="105">
        <f ca="1">'Census Tract'!AC650</f>
        <v>0</v>
      </c>
      <c r="N656" s="29">
        <f ca="1">'Census Tract'!AD650</f>
        <v>0</v>
      </c>
      <c r="O656" s="29">
        <f ca="1">'Census Tract'!AE650</f>
        <v>0</v>
      </c>
      <c r="P656" s="29">
        <f ca="1">'Census Tract'!AF650</f>
        <v>0</v>
      </c>
      <c r="Q656" s="105">
        <f ca="1">'Census Tract'!AG650</f>
        <v>0</v>
      </c>
    </row>
    <row r="657" spans="1:17" ht="15.75" x14ac:dyDescent="0.25">
      <c r="A657" s="80" t="s">
        <v>268</v>
      </c>
      <c r="B657" s="4" t="str">
        <f>'Census Tract'!A651</f>
        <v>Multnomah</v>
      </c>
      <c r="C657" s="4" t="str">
        <f>'Census Tract'!B651</f>
        <v>Portland</v>
      </c>
      <c r="D657" s="4">
        <f>'Census Tract'!C651</f>
        <v>41051004200</v>
      </c>
      <c r="E657" s="171">
        <f>'Census Tract'!D651</f>
        <v>1</v>
      </c>
      <c r="F657" s="29">
        <f ca="1">'Census Tract'!V651</f>
        <v>0</v>
      </c>
      <c r="G657" s="29">
        <f ca="1">'Census Tract'!W651</f>
        <v>0</v>
      </c>
      <c r="H657" s="29">
        <f ca="1">'Census Tract'!X651</f>
        <v>0</v>
      </c>
      <c r="I657" s="105">
        <f ca="1">'Census Tract'!Y651</f>
        <v>0</v>
      </c>
      <c r="J657" s="29">
        <f ca="1">'Census Tract'!Z651</f>
        <v>0</v>
      </c>
      <c r="K657" s="29">
        <f ca="1">'Census Tract'!AA651</f>
        <v>0</v>
      </c>
      <c r="L657" s="29">
        <f ca="1">'Census Tract'!AB651</f>
        <v>0</v>
      </c>
      <c r="M657" s="105">
        <f ca="1">'Census Tract'!AC651</f>
        <v>0</v>
      </c>
      <c r="N657" s="29">
        <f ca="1">'Census Tract'!AD651</f>
        <v>0</v>
      </c>
      <c r="O657" s="29">
        <f ca="1">'Census Tract'!AE651</f>
        <v>0</v>
      </c>
      <c r="P657" s="29">
        <f ca="1">'Census Tract'!AF651</f>
        <v>0</v>
      </c>
      <c r="Q657" s="105">
        <f ca="1">'Census Tract'!AG651</f>
        <v>0</v>
      </c>
    </row>
    <row r="658" spans="1:17" ht="15.75" x14ac:dyDescent="0.25">
      <c r="A658" s="80" t="s">
        <v>268</v>
      </c>
      <c r="B658" s="4" t="str">
        <f>'Census Tract'!A652</f>
        <v>Multnomah</v>
      </c>
      <c r="C658" s="4" t="str">
        <f>'Census Tract'!B652</f>
        <v>Portland</v>
      </c>
      <c r="D658" s="4">
        <f>'Census Tract'!C652</f>
        <v>41051002402</v>
      </c>
      <c r="E658" s="171">
        <f>'Census Tract'!D652</f>
        <v>1</v>
      </c>
      <c r="F658" s="29">
        <f ca="1">'Census Tract'!V652</f>
        <v>0</v>
      </c>
      <c r="G658" s="29">
        <f ca="1">'Census Tract'!W652</f>
        <v>0</v>
      </c>
      <c r="H658" s="29">
        <f ca="1">'Census Tract'!X652</f>
        <v>0</v>
      </c>
      <c r="I658" s="105">
        <f ca="1">'Census Tract'!Y652</f>
        <v>0</v>
      </c>
      <c r="J658" s="29">
        <f ca="1">'Census Tract'!Z652</f>
        <v>0</v>
      </c>
      <c r="K658" s="29">
        <f ca="1">'Census Tract'!AA652</f>
        <v>0</v>
      </c>
      <c r="L658" s="29">
        <f ca="1">'Census Tract'!AB652</f>
        <v>0</v>
      </c>
      <c r="M658" s="105">
        <f ca="1">'Census Tract'!AC652</f>
        <v>0</v>
      </c>
      <c r="N658" s="29">
        <f ca="1">'Census Tract'!AD652</f>
        <v>0</v>
      </c>
      <c r="O658" s="29">
        <f ca="1">'Census Tract'!AE652</f>
        <v>0</v>
      </c>
      <c r="P658" s="29">
        <f ca="1">'Census Tract'!AF652</f>
        <v>0</v>
      </c>
      <c r="Q658" s="105">
        <f ca="1">'Census Tract'!AG652</f>
        <v>0</v>
      </c>
    </row>
    <row r="659" spans="1:17" ht="15.75" x14ac:dyDescent="0.25">
      <c r="A659" s="80" t="s">
        <v>268</v>
      </c>
      <c r="B659" s="4" t="str">
        <f>'Census Tract'!A653</f>
        <v>Multnomah</v>
      </c>
      <c r="C659" s="4" t="str">
        <f>'Census Tract'!B653</f>
        <v>Portland</v>
      </c>
      <c r="D659" s="4">
        <f>'Census Tract'!C653</f>
        <v>41051003803</v>
      </c>
      <c r="E659" s="171">
        <f>'Census Tract'!D653</f>
        <v>1</v>
      </c>
      <c r="F659" s="29">
        <f ca="1">'Census Tract'!V653</f>
        <v>0</v>
      </c>
      <c r="G659" s="29">
        <f ca="1">'Census Tract'!W653</f>
        <v>0</v>
      </c>
      <c r="H659" s="29">
        <f ca="1">'Census Tract'!X653</f>
        <v>0</v>
      </c>
      <c r="I659" s="105">
        <f ca="1">'Census Tract'!Y653</f>
        <v>0</v>
      </c>
      <c r="J659" s="29">
        <f ca="1">'Census Tract'!Z653</f>
        <v>0</v>
      </c>
      <c r="K659" s="29">
        <f ca="1">'Census Tract'!AA653</f>
        <v>0</v>
      </c>
      <c r="L659" s="29">
        <f ca="1">'Census Tract'!AB653</f>
        <v>0</v>
      </c>
      <c r="M659" s="105">
        <f ca="1">'Census Tract'!AC653</f>
        <v>0</v>
      </c>
      <c r="N659" s="29">
        <f ca="1">'Census Tract'!AD653</f>
        <v>0</v>
      </c>
      <c r="O659" s="29">
        <f ca="1">'Census Tract'!AE653</f>
        <v>0</v>
      </c>
      <c r="P659" s="29">
        <f ca="1">'Census Tract'!AF653</f>
        <v>0</v>
      </c>
      <c r="Q659" s="105">
        <f ca="1">'Census Tract'!AG653</f>
        <v>0</v>
      </c>
    </row>
    <row r="660" spans="1:17" ht="15.75" x14ac:dyDescent="0.25">
      <c r="A660" s="80" t="s">
        <v>268</v>
      </c>
      <c r="B660" s="4" t="str">
        <f>'Census Tract'!A654</f>
        <v>Multnomah</v>
      </c>
      <c r="C660" s="4" t="str">
        <f>'Census Tract'!B654</f>
        <v>Portland</v>
      </c>
      <c r="D660" s="4">
        <f>'Census Tract'!C654</f>
        <v>41051006501</v>
      </c>
      <c r="E660" s="171">
        <f>'Census Tract'!D654</f>
        <v>1</v>
      </c>
      <c r="F660" s="29">
        <f ca="1">'Census Tract'!V654</f>
        <v>0</v>
      </c>
      <c r="G660" s="29">
        <f ca="1">'Census Tract'!W654</f>
        <v>0</v>
      </c>
      <c r="H660" s="29">
        <f ca="1">'Census Tract'!X654</f>
        <v>0</v>
      </c>
      <c r="I660" s="105">
        <f ca="1">'Census Tract'!Y654</f>
        <v>0</v>
      </c>
      <c r="J660" s="29">
        <f ca="1">'Census Tract'!Z654</f>
        <v>0</v>
      </c>
      <c r="K660" s="29">
        <f ca="1">'Census Tract'!AA654</f>
        <v>0</v>
      </c>
      <c r="L660" s="29">
        <f ca="1">'Census Tract'!AB654</f>
        <v>0</v>
      </c>
      <c r="M660" s="105">
        <f ca="1">'Census Tract'!AC654</f>
        <v>0</v>
      </c>
      <c r="N660" s="29">
        <f ca="1">'Census Tract'!AD654</f>
        <v>0</v>
      </c>
      <c r="O660" s="29">
        <f ca="1">'Census Tract'!AE654</f>
        <v>0</v>
      </c>
      <c r="P660" s="29">
        <f ca="1">'Census Tract'!AF654</f>
        <v>0</v>
      </c>
      <c r="Q660" s="105">
        <f ca="1">'Census Tract'!AG654</f>
        <v>0</v>
      </c>
    </row>
    <row r="661" spans="1:17" ht="15.75" x14ac:dyDescent="0.25">
      <c r="A661" s="80" t="s">
        <v>268</v>
      </c>
      <c r="B661" s="4" t="str">
        <f>'Census Tract'!A655</f>
        <v>Multnomah</v>
      </c>
      <c r="C661" s="4" t="str">
        <f>'Census Tract'!B655</f>
        <v>Portland</v>
      </c>
      <c r="D661" s="4">
        <f>'Census Tract'!C655</f>
        <v>41051002501</v>
      </c>
      <c r="E661" s="171">
        <f>'Census Tract'!D655</f>
        <v>1</v>
      </c>
      <c r="F661" s="29">
        <f ca="1">'Census Tract'!V655</f>
        <v>0</v>
      </c>
      <c r="G661" s="29">
        <f ca="1">'Census Tract'!W655</f>
        <v>0</v>
      </c>
      <c r="H661" s="29">
        <f ca="1">'Census Tract'!X655</f>
        <v>0</v>
      </c>
      <c r="I661" s="105">
        <f ca="1">'Census Tract'!Y655</f>
        <v>0</v>
      </c>
      <c r="J661" s="29">
        <f ca="1">'Census Tract'!Z655</f>
        <v>0</v>
      </c>
      <c r="K661" s="29">
        <f ca="1">'Census Tract'!AA655</f>
        <v>0</v>
      </c>
      <c r="L661" s="29">
        <f ca="1">'Census Tract'!AB655</f>
        <v>0</v>
      </c>
      <c r="M661" s="105">
        <f ca="1">'Census Tract'!AC655</f>
        <v>0</v>
      </c>
      <c r="N661" s="29">
        <f ca="1">'Census Tract'!AD655</f>
        <v>0</v>
      </c>
      <c r="O661" s="29">
        <f ca="1">'Census Tract'!AE655</f>
        <v>0</v>
      </c>
      <c r="P661" s="29">
        <f ca="1">'Census Tract'!AF655</f>
        <v>0</v>
      </c>
      <c r="Q661" s="105">
        <f ca="1">'Census Tract'!AG655</f>
        <v>0</v>
      </c>
    </row>
    <row r="662" spans="1:17" ht="15.75" x14ac:dyDescent="0.25">
      <c r="A662" s="80" t="s">
        <v>268</v>
      </c>
      <c r="B662" s="4" t="str">
        <f>'Census Tract'!A656</f>
        <v>Polk</v>
      </c>
      <c r="C662" s="4" t="str">
        <f>'Census Tract'!B656</f>
        <v>Salem</v>
      </c>
      <c r="D662" s="4">
        <f>'Census Tract'!C656</f>
        <v>41053005202</v>
      </c>
      <c r="E662" s="171">
        <f>'Census Tract'!D656</f>
        <v>1</v>
      </c>
      <c r="F662" s="29">
        <f ca="1">'Census Tract'!V656</f>
        <v>0</v>
      </c>
      <c r="G662" s="29">
        <f ca="1">'Census Tract'!W656</f>
        <v>0</v>
      </c>
      <c r="H662" s="29">
        <f ca="1">'Census Tract'!X656</f>
        <v>0</v>
      </c>
      <c r="I662" s="105">
        <f ca="1">'Census Tract'!Y656</f>
        <v>0</v>
      </c>
      <c r="J662" s="29">
        <f ca="1">'Census Tract'!Z656</f>
        <v>0</v>
      </c>
      <c r="K662" s="29">
        <f ca="1">'Census Tract'!AA656</f>
        <v>0</v>
      </c>
      <c r="L662" s="29">
        <f ca="1">'Census Tract'!AB656</f>
        <v>0</v>
      </c>
      <c r="M662" s="105">
        <f ca="1">'Census Tract'!AC656</f>
        <v>0</v>
      </c>
      <c r="N662" s="29">
        <f ca="1">'Census Tract'!AD656</f>
        <v>0</v>
      </c>
      <c r="O662" s="29">
        <f ca="1">'Census Tract'!AE656</f>
        <v>0</v>
      </c>
      <c r="P662" s="29">
        <f ca="1">'Census Tract'!AF656</f>
        <v>0</v>
      </c>
      <c r="Q662" s="105">
        <f ca="1">'Census Tract'!AG656</f>
        <v>0</v>
      </c>
    </row>
    <row r="663" spans="1:17" ht="15.75" x14ac:dyDescent="0.25">
      <c r="A663" s="80" t="s">
        <v>268</v>
      </c>
      <c r="B663" s="4" t="str">
        <f>'Census Tract'!A657</f>
        <v>Polk</v>
      </c>
      <c r="C663" s="4" t="str">
        <f>'Census Tract'!B657</f>
        <v>Independence</v>
      </c>
      <c r="D663" s="4">
        <f>'Census Tract'!C657</f>
        <v>41053020302</v>
      </c>
      <c r="E663" s="171">
        <f>'Census Tract'!D657</f>
        <v>0</v>
      </c>
      <c r="F663" s="29">
        <f ca="1">'Census Tract'!V657</f>
        <v>0</v>
      </c>
      <c r="G663" s="29">
        <f ca="1">'Census Tract'!W657</f>
        <v>0</v>
      </c>
      <c r="H663" s="29">
        <f ca="1">'Census Tract'!X657</f>
        <v>0</v>
      </c>
      <c r="I663" s="105">
        <f ca="1">'Census Tract'!Y657</f>
        <v>0</v>
      </c>
      <c r="J663" s="29">
        <f ca="1">'Census Tract'!Z657</f>
        <v>0</v>
      </c>
      <c r="K663" s="29">
        <f ca="1">'Census Tract'!AA657</f>
        <v>0</v>
      </c>
      <c r="L663" s="29">
        <f ca="1">'Census Tract'!AB657</f>
        <v>0</v>
      </c>
      <c r="M663" s="105">
        <f ca="1">'Census Tract'!AC657</f>
        <v>0</v>
      </c>
      <c r="N663" s="29">
        <f ca="1">'Census Tract'!AD657</f>
        <v>0</v>
      </c>
      <c r="O663" s="29">
        <f ca="1">'Census Tract'!AE657</f>
        <v>0</v>
      </c>
      <c r="P663" s="29">
        <f ca="1">'Census Tract'!AF657</f>
        <v>0</v>
      </c>
      <c r="Q663" s="105">
        <f ca="1">'Census Tract'!AG657</f>
        <v>0</v>
      </c>
    </row>
    <row r="664" spans="1:17" ht="15.75" x14ac:dyDescent="0.25">
      <c r="A664" s="80" t="s">
        <v>268</v>
      </c>
      <c r="B664" s="4" t="str">
        <f>'Census Tract'!A658</f>
        <v>Polk</v>
      </c>
      <c r="C664" s="4" t="str">
        <f>'Census Tract'!B658</f>
        <v>Falls City</v>
      </c>
      <c r="D664" s="4">
        <f>'Census Tract'!C658</f>
        <v>41053020400</v>
      </c>
      <c r="E664" s="171">
        <f>'Census Tract'!D658</f>
        <v>0</v>
      </c>
      <c r="F664" s="29">
        <f ca="1">'Census Tract'!V658</f>
        <v>0</v>
      </c>
      <c r="G664" s="29">
        <f ca="1">'Census Tract'!W658</f>
        <v>0</v>
      </c>
      <c r="H664" s="29">
        <f ca="1">'Census Tract'!X658</f>
        <v>0</v>
      </c>
      <c r="I664" s="105">
        <f ca="1">'Census Tract'!Y658</f>
        <v>0</v>
      </c>
      <c r="J664" s="29">
        <f ca="1">'Census Tract'!Z658</f>
        <v>0</v>
      </c>
      <c r="K664" s="29">
        <f ca="1">'Census Tract'!AA658</f>
        <v>0</v>
      </c>
      <c r="L664" s="29">
        <f ca="1">'Census Tract'!AB658</f>
        <v>0</v>
      </c>
      <c r="M664" s="105">
        <f ca="1">'Census Tract'!AC658</f>
        <v>0</v>
      </c>
      <c r="N664" s="29">
        <f ca="1">'Census Tract'!AD658</f>
        <v>0</v>
      </c>
      <c r="O664" s="29">
        <f ca="1">'Census Tract'!AE658</f>
        <v>0</v>
      </c>
      <c r="P664" s="29">
        <f ca="1">'Census Tract'!AF658</f>
        <v>0</v>
      </c>
      <c r="Q664" s="105">
        <f ca="1">'Census Tract'!AG658</f>
        <v>0</v>
      </c>
    </row>
    <row r="665" spans="1:17" ht="15.75" x14ac:dyDescent="0.25">
      <c r="A665" s="80" t="s">
        <v>268</v>
      </c>
      <c r="B665" s="4" t="str">
        <f>'Census Tract'!A659</f>
        <v>Polk</v>
      </c>
      <c r="C665" s="4" t="str">
        <f>'Census Tract'!B659</f>
        <v>Monmouth</v>
      </c>
      <c r="D665" s="4">
        <f>'Census Tract'!C659</f>
        <v>41053020304</v>
      </c>
      <c r="E665" s="171">
        <f>'Census Tract'!D659</f>
        <v>1</v>
      </c>
      <c r="F665" s="29">
        <f ca="1">'Census Tract'!V659</f>
        <v>0.2165908123968403</v>
      </c>
      <c r="G665" s="29">
        <f ca="1">'Census Tract'!W659</f>
        <v>1.0763632781812005</v>
      </c>
      <c r="H665" s="29">
        <f ca="1">'Census Tract'!X659</f>
        <v>4.952761085044731</v>
      </c>
      <c r="I665" s="105">
        <f ca="1">'Census Tract'!Y659</f>
        <v>10.757050406384039</v>
      </c>
      <c r="J665" s="29">
        <f ca="1">'Census Tract'!Z659</f>
        <v>0.30016928325237902</v>
      </c>
      <c r="K665" s="29">
        <f ca="1">'Census Tract'!AA659</f>
        <v>1.428381241146722</v>
      </c>
      <c r="L665" s="29">
        <f ca="1">'Census Tract'!AB659</f>
        <v>6.5145475056811897</v>
      </c>
      <c r="M665" s="105">
        <f ca="1">'Census Tract'!AC659</f>
        <v>14.130168087536504</v>
      </c>
      <c r="N665" s="29">
        <f ca="1">'Census Tract'!AD659</f>
        <v>0.12497049138018634</v>
      </c>
      <c r="O665" s="29">
        <f ca="1">'Census Tract'!AE659</f>
        <v>0.59362674466854992</v>
      </c>
      <c r="P665" s="29">
        <f ca="1">'Census Tract'!AF659</f>
        <v>2.6046657694859956</v>
      </c>
      <c r="Q665" s="105">
        <f ca="1">'Census Tract'!AG659</f>
        <v>5.5956124410363479</v>
      </c>
    </row>
    <row r="666" spans="1:17" ht="15.75" x14ac:dyDescent="0.25">
      <c r="A666" s="80" t="s">
        <v>268</v>
      </c>
      <c r="B666" s="4" t="str">
        <f>'Census Tract'!A660</f>
        <v>Polk</v>
      </c>
      <c r="C666" s="4" t="str">
        <f>'Census Tract'!B660</f>
        <v>Dallas</v>
      </c>
      <c r="D666" s="4">
        <f>'Census Tract'!C660</f>
        <v>41053020202</v>
      </c>
      <c r="E666" s="171">
        <f>'Census Tract'!D660</f>
        <v>0</v>
      </c>
      <c r="F666" s="29">
        <f ca="1">'Census Tract'!V660</f>
        <v>0</v>
      </c>
      <c r="G666" s="29">
        <f ca="1">'Census Tract'!W660</f>
        <v>0</v>
      </c>
      <c r="H666" s="29">
        <f ca="1">'Census Tract'!X660</f>
        <v>0</v>
      </c>
      <c r="I666" s="105">
        <f ca="1">'Census Tract'!Y660</f>
        <v>0</v>
      </c>
      <c r="J666" s="29">
        <f ca="1">'Census Tract'!Z660</f>
        <v>0</v>
      </c>
      <c r="K666" s="29">
        <f ca="1">'Census Tract'!AA660</f>
        <v>0</v>
      </c>
      <c r="L666" s="29">
        <f ca="1">'Census Tract'!AB660</f>
        <v>0</v>
      </c>
      <c r="M666" s="105">
        <f ca="1">'Census Tract'!AC660</f>
        <v>0</v>
      </c>
      <c r="N666" s="29">
        <f ca="1">'Census Tract'!AD660</f>
        <v>0</v>
      </c>
      <c r="O666" s="29">
        <f ca="1">'Census Tract'!AE660</f>
        <v>0</v>
      </c>
      <c r="P666" s="29">
        <f ca="1">'Census Tract'!AF660</f>
        <v>0</v>
      </c>
      <c r="Q666" s="105">
        <f ca="1">'Census Tract'!AG660</f>
        <v>0</v>
      </c>
    </row>
    <row r="667" spans="1:17" ht="15.75" x14ac:dyDescent="0.25">
      <c r="A667" s="80" t="s">
        <v>268</v>
      </c>
      <c r="B667" s="4" t="str">
        <f>'Census Tract'!A661</f>
        <v>Polk</v>
      </c>
      <c r="C667" s="4" t="str">
        <f>'Census Tract'!B661</f>
        <v>Independence</v>
      </c>
      <c r="D667" s="4">
        <f>'Census Tract'!C661</f>
        <v>41053020303</v>
      </c>
      <c r="E667" s="171">
        <f>'Census Tract'!D661</f>
        <v>0</v>
      </c>
      <c r="F667" s="29">
        <f ca="1">'Census Tract'!V661</f>
        <v>0.17939328803643406</v>
      </c>
      <c r="G667" s="29">
        <f ca="1">'Census Tract'!W661</f>
        <v>0.9049270712685189</v>
      </c>
      <c r="H667" s="29">
        <f ca="1">'Census Tract'!X661</f>
        <v>4.1930338017270543</v>
      </c>
      <c r="I667" s="105">
        <f ca="1">'Census Tract'!Y661</f>
        <v>9.1211780071093216</v>
      </c>
      <c r="J667" s="29">
        <f ca="1">'Census Tract'!Z661</f>
        <v>0.23779000478758239</v>
      </c>
      <c r="K667" s="29">
        <f ca="1">'Census Tract'!AA661</f>
        <v>1.2428787262441894</v>
      </c>
      <c r="L667" s="29">
        <f ca="1">'Census Tract'!AB661</f>
        <v>5.7985765985696283</v>
      </c>
      <c r="M667" s="105">
        <f ca="1">'Census Tract'!AC661</f>
        <v>12.62635957507436</v>
      </c>
      <c r="N667" s="29">
        <f ca="1">'Census Tract'!AD661</f>
        <v>0.16239982540485354</v>
      </c>
      <c r="O667" s="29">
        <f ca="1">'Census Tract'!AE661</f>
        <v>0.84130107600492465</v>
      </c>
      <c r="P667" s="29">
        <f ca="1">'Census Tract'!AF661</f>
        <v>3.8766906806798929</v>
      </c>
      <c r="Q667" s="105">
        <f ca="1">'Census Tract'!AG661</f>
        <v>8.4256586731559935</v>
      </c>
    </row>
    <row r="668" spans="1:17" ht="15.75" x14ac:dyDescent="0.25">
      <c r="A668" s="80" t="s">
        <v>268</v>
      </c>
      <c r="B668" s="4" t="str">
        <f>'Census Tract'!A662</f>
        <v>Polk</v>
      </c>
      <c r="C668" s="4" t="str">
        <f>'Census Tract'!B662</f>
        <v>Dallas</v>
      </c>
      <c r="D668" s="4">
        <f>'Census Tract'!C662</f>
        <v>41053020500</v>
      </c>
      <c r="E668" s="171">
        <f>'Census Tract'!D662</f>
        <v>0</v>
      </c>
      <c r="F668" s="29">
        <f ca="1">'Census Tract'!V662</f>
        <v>0</v>
      </c>
      <c r="G668" s="29">
        <f ca="1">'Census Tract'!W662</f>
        <v>0</v>
      </c>
      <c r="H668" s="29">
        <f ca="1">'Census Tract'!X662</f>
        <v>0</v>
      </c>
      <c r="I668" s="105">
        <f ca="1">'Census Tract'!Y662</f>
        <v>0</v>
      </c>
      <c r="J668" s="29">
        <f ca="1">'Census Tract'!Z662</f>
        <v>0</v>
      </c>
      <c r="K668" s="29">
        <f ca="1">'Census Tract'!AA662</f>
        <v>0</v>
      </c>
      <c r="L668" s="29">
        <f ca="1">'Census Tract'!AB662</f>
        <v>0</v>
      </c>
      <c r="M668" s="105">
        <f ca="1">'Census Tract'!AC662</f>
        <v>0</v>
      </c>
      <c r="N668" s="29">
        <f ca="1">'Census Tract'!AD662</f>
        <v>0</v>
      </c>
      <c r="O668" s="29">
        <f ca="1">'Census Tract'!AE662</f>
        <v>0</v>
      </c>
      <c r="P668" s="29">
        <f ca="1">'Census Tract'!AF662</f>
        <v>0</v>
      </c>
      <c r="Q668" s="105">
        <f ca="1">'Census Tract'!AG662</f>
        <v>0</v>
      </c>
    </row>
    <row r="669" spans="1:17" ht="15.75" x14ac:dyDescent="0.25">
      <c r="A669" s="80" t="s">
        <v>268</v>
      </c>
      <c r="B669" s="4" t="str">
        <f>'Census Tract'!A663</f>
        <v>Polk</v>
      </c>
      <c r="C669" s="4" t="str">
        <f>'Census Tract'!B663</f>
        <v>Dallas</v>
      </c>
      <c r="D669" s="4">
        <f>'Census Tract'!C663</f>
        <v>41053020203</v>
      </c>
      <c r="E669" s="171">
        <f>'Census Tract'!D663</f>
        <v>1</v>
      </c>
      <c r="F669" s="29">
        <f ca="1">'Census Tract'!V663</f>
        <v>0.21696640340099671</v>
      </c>
      <c r="G669" s="29">
        <f ca="1">'Census Tract'!W663</f>
        <v>1.0782298040971217</v>
      </c>
      <c r="H669" s="29">
        <f ca="1">'Census Tract'!X663</f>
        <v>4.9613496880823824</v>
      </c>
      <c r="I669" s="105">
        <f ca="1">'Census Tract'!Y663</f>
        <v>10.775704251019391</v>
      </c>
      <c r="J669" s="29">
        <f ca="1">'Census Tract'!Z663</f>
        <v>0.11504920908774569</v>
      </c>
      <c r="K669" s="29">
        <f ca="1">'Census Tract'!AA663</f>
        <v>0.5474715143705513</v>
      </c>
      <c r="L669" s="29">
        <f ca="1">'Census Tract'!AB663</f>
        <v>2.4969028475275454</v>
      </c>
      <c r="M669" s="105">
        <f ca="1">'Census Tract'!AC663</f>
        <v>5.415826180259554</v>
      </c>
      <c r="N669" s="29">
        <f ca="1">'Census Tract'!AD663</f>
        <v>4.7898825745300272E-2</v>
      </c>
      <c r="O669" s="29">
        <f ca="1">'Census Tract'!AE663</f>
        <v>0.22752590380817561</v>
      </c>
      <c r="P669" s="29">
        <f ca="1">'Census Tract'!AF663</f>
        <v>0.99831912669536393</v>
      </c>
      <c r="Q669" s="105">
        <f ca="1">'Census Tract'!AG663</f>
        <v>2.1446924173167528</v>
      </c>
    </row>
    <row r="670" spans="1:17" ht="15.75" x14ac:dyDescent="0.25">
      <c r="A670" s="80" t="s">
        <v>268</v>
      </c>
      <c r="B670" s="4" t="str">
        <f>'Census Tract'!A664</f>
        <v>Polk</v>
      </c>
      <c r="C670" s="4" t="str">
        <f>'Census Tract'!B664</f>
        <v>Salem</v>
      </c>
      <c r="D670" s="4">
        <f>'Census Tract'!C664</f>
        <v>41053005300</v>
      </c>
      <c r="E670" s="171">
        <f>'Census Tract'!D664</f>
        <v>0</v>
      </c>
      <c r="F670" s="29">
        <f ca="1">'Census Tract'!V664</f>
        <v>0</v>
      </c>
      <c r="G670" s="29">
        <f ca="1">'Census Tract'!W664</f>
        <v>0</v>
      </c>
      <c r="H670" s="29">
        <f ca="1">'Census Tract'!X664</f>
        <v>0</v>
      </c>
      <c r="I670" s="105">
        <f ca="1">'Census Tract'!Y664</f>
        <v>0</v>
      </c>
      <c r="J670" s="29">
        <f ca="1">'Census Tract'!Z664</f>
        <v>0</v>
      </c>
      <c r="K670" s="29">
        <f ca="1">'Census Tract'!AA664</f>
        <v>0</v>
      </c>
      <c r="L670" s="29">
        <f ca="1">'Census Tract'!AB664</f>
        <v>0</v>
      </c>
      <c r="M670" s="105">
        <f ca="1">'Census Tract'!AC664</f>
        <v>0</v>
      </c>
      <c r="N670" s="29">
        <f ca="1">'Census Tract'!AD664</f>
        <v>0</v>
      </c>
      <c r="O670" s="29">
        <f ca="1">'Census Tract'!AE664</f>
        <v>0</v>
      </c>
      <c r="P670" s="29">
        <f ca="1">'Census Tract'!AF664</f>
        <v>0</v>
      </c>
      <c r="Q670" s="105">
        <f ca="1">'Census Tract'!AG664</f>
        <v>0</v>
      </c>
    </row>
    <row r="671" spans="1:17" ht="15.75" x14ac:dyDescent="0.25">
      <c r="A671" s="80" t="s">
        <v>268</v>
      </c>
      <c r="B671" s="4" t="str">
        <f>'Census Tract'!A665</f>
        <v>Polk</v>
      </c>
      <c r="C671" s="4" t="str">
        <f>'Census Tract'!B665</f>
        <v>Salem</v>
      </c>
      <c r="D671" s="4">
        <f>'Census Tract'!C665</f>
        <v>41053005100</v>
      </c>
      <c r="E671" s="171">
        <f>'Census Tract'!D665</f>
        <v>1</v>
      </c>
      <c r="F671" s="29">
        <f ca="1">'Census Tract'!V665</f>
        <v>0.1577482217456756</v>
      </c>
      <c r="G671" s="29">
        <f ca="1">'Census Tract'!W665</f>
        <v>0.78394088468688583</v>
      </c>
      <c r="H671" s="29">
        <f ca="1">'Census Tract'!X665</f>
        <v>3.6072132758129261</v>
      </c>
      <c r="I671" s="105">
        <f ca="1">'Census Tract'!Y665</f>
        <v>7.8346147468461815</v>
      </c>
      <c r="J671" s="29">
        <f ca="1">'Census Tract'!Z665</f>
        <v>9.503792353758711E-2</v>
      </c>
      <c r="K671" s="29">
        <f ca="1">'Census Tract'!AA665</f>
        <v>0.452246098294103</v>
      </c>
      <c r="L671" s="29">
        <f ca="1">'Census Tract'!AB665</f>
        <v>2.0625996804821334</v>
      </c>
      <c r="M671" s="105">
        <f ca="1">'Census Tract'!AC665</f>
        <v>4.4738149744237852</v>
      </c>
      <c r="N671" s="29">
        <f ca="1">'Census Tract'!AD665</f>
        <v>3.956745965328784E-2</v>
      </c>
      <c r="O671" s="29">
        <f ca="1">'Census Tract'!AE665</f>
        <v>0.18795078749693905</v>
      </c>
      <c r="P671" s="29">
        <f ca="1">'Census Tract'!AF665</f>
        <v>0.82467474206296432</v>
      </c>
      <c r="Q671" s="105">
        <f ca="1">'Census Tract'!AG665</f>
        <v>1.7716515879143291</v>
      </c>
    </row>
    <row r="672" spans="1:17" ht="15.75" x14ac:dyDescent="0.25">
      <c r="A672" s="80" t="s">
        <v>268</v>
      </c>
      <c r="B672" s="4" t="str">
        <f>'Census Tract'!A666</f>
        <v>Polk</v>
      </c>
      <c r="C672" s="4" t="str">
        <f>'Census Tract'!B666</f>
        <v>Dallas</v>
      </c>
      <c r="D672" s="4">
        <f>'Census Tract'!C666</f>
        <v>41053020204</v>
      </c>
      <c r="E672" s="171">
        <f>'Census Tract'!D666</f>
        <v>0</v>
      </c>
      <c r="F672" s="29">
        <f ca="1">'Census Tract'!V666</f>
        <v>0</v>
      </c>
      <c r="G672" s="29">
        <f ca="1">'Census Tract'!W666</f>
        <v>0</v>
      </c>
      <c r="H672" s="29">
        <f ca="1">'Census Tract'!X666</f>
        <v>0</v>
      </c>
      <c r="I672" s="105">
        <f ca="1">'Census Tract'!Y666</f>
        <v>0</v>
      </c>
      <c r="J672" s="29">
        <f ca="1">'Census Tract'!Z666</f>
        <v>0</v>
      </c>
      <c r="K672" s="29">
        <f ca="1">'Census Tract'!AA666</f>
        <v>0</v>
      </c>
      <c r="L672" s="29">
        <f ca="1">'Census Tract'!AB666</f>
        <v>0</v>
      </c>
      <c r="M672" s="105">
        <f ca="1">'Census Tract'!AC666</f>
        <v>0</v>
      </c>
      <c r="N672" s="29">
        <f ca="1">'Census Tract'!AD666</f>
        <v>0</v>
      </c>
      <c r="O672" s="29">
        <f ca="1">'Census Tract'!AE666</f>
        <v>0</v>
      </c>
      <c r="P672" s="29">
        <f ca="1">'Census Tract'!AF666</f>
        <v>0</v>
      </c>
      <c r="Q672" s="105">
        <f ca="1">'Census Tract'!AG666</f>
        <v>0</v>
      </c>
    </row>
    <row r="673" spans="1:17" ht="15.75" x14ac:dyDescent="0.25">
      <c r="A673" s="80" t="s">
        <v>268</v>
      </c>
      <c r="B673" s="4" t="str">
        <f>'Census Tract'!A667</f>
        <v>Polk</v>
      </c>
      <c r="C673" s="4" t="str">
        <f>'Census Tract'!B667</f>
        <v>Salem</v>
      </c>
      <c r="D673" s="4">
        <f>'Census Tract'!C667</f>
        <v>41053005201</v>
      </c>
      <c r="E673" s="171">
        <f>'Census Tract'!D667</f>
        <v>1</v>
      </c>
      <c r="F673" s="29">
        <f ca="1">'Census Tract'!V667</f>
        <v>0</v>
      </c>
      <c r="G673" s="29">
        <f ca="1">'Census Tract'!W667</f>
        <v>0</v>
      </c>
      <c r="H673" s="29">
        <f ca="1">'Census Tract'!X667</f>
        <v>0</v>
      </c>
      <c r="I673" s="105">
        <f ca="1">'Census Tract'!Y667</f>
        <v>0</v>
      </c>
      <c r="J673" s="29">
        <f ca="1">'Census Tract'!Z667</f>
        <v>0</v>
      </c>
      <c r="K673" s="29">
        <f ca="1">'Census Tract'!AA667</f>
        <v>0</v>
      </c>
      <c r="L673" s="29">
        <f ca="1">'Census Tract'!AB667</f>
        <v>0</v>
      </c>
      <c r="M673" s="105">
        <f ca="1">'Census Tract'!AC667</f>
        <v>0</v>
      </c>
      <c r="N673" s="29">
        <f ca="1">'Census Tract'!AD667</f>
        <v>0</v>
      </c>
      <c r="O673" s="29">
        <f ca="1">'Census Tract'!AE667</f>
        <v>0</v>
      </c>
      <c r="P673" s="29">
        <f ca="1">'Census Tract'!AF667</f>
        <v>0</v>
      </c>
      <c r="Q673" s="105">
        <f ca="1">'Census Tract'!AG667</f>
        <v>0</v>
      </c>
    </row>
    <row r="674" spans="1:17" ht="15.75" x14ac:dyDescent="0.25">
      <c r="A674" s="80" t="s">
        <v>268</v>
      </c>
      <c r="B674" s="4" t="str">
        <f>'Census Tract'!A668</f>
        <v>Sherman</v>
      </c>
      <c r="C674" s="4" t="str">
        <f>'Census Tract'!B668</f>
        <v>Grass Valley</v>
      </c>
      <c r="D674" s="4">
        <f>'Census Tract'!C668</f>
        <v>41055950100</v>
      </c>
      <c r="E674" s="171">
        <f>'Census Tract'!D668</f>
        <v>0</v>
      </c>
      <c r="F674" s="29">
        <f ca="1">'Census Tract'!V668</f>
        <v>0</v>
      </c>
      <c r="G674" s="29">
        <f ca="1">'Census Tract'!W668</f>
        <v>0</v>
      </c>
      <c r="H674" s="29">
        <f ca="1">'Census Tract'!X668</f>
        <v>0</v>
      </c>
      <c r="I674" s="105">
        <f ca="1">'Census Tract'!Y668</f>
        <v>0</v>
      </c>
      <c r="J674" s="29">
        <f ca="1">'Census Tract'!Z668</f>
        <v>0</v>
      </c>
      <c r="K674" s="29">
        <f ca="1">'Census Tract'!AA668</f>
        <v>0</v>
      </c>
      <c r="L674" s="29">
        <f ca="1">'Census Tract'!AB668</f>
        <v>0</v>
      </c>
      <c r="M674" s="105">
        <f ca="1">'Census Tract'!AC668</f>
        <v>0</v>
      </c>
      <c r="N674" s="29">
        <f ca="1">'Census Tract'!AD668</f>
        <v>0</v>
      </c>
      <c r="O674" s="29">
        <f ca="1">'Census Tract'!AE668</f>
        <v>0</v>
      </c>
      <c r="P674" s="29">
        <f ca="1">'Census Tract'!AF668</f>
        <v>0</v>
      </c>
      <c r="Q674" s="105">
        <f ca="1">'Census Tract'!AG668</f>
        <v>0</v>
      </c>
    </row>
    <row r="675" spans="1:17" ht="15.75" x14ac:dyDescent="0.25">
      <c r="A675" s="80" t="s">
        <v>268</v>
      </c>
      <c r="B675" s="4" t="str">
        <f>'Census Tract'!A669</f>
        <v>Tillamook</v>
      </c>
      <c r="C675" s="4" t="str">
        <f>'Census Tract'!B669</f>
        <v>Tillamook</v>
      </c>
      <c r="D675" s="4">
        <f>'Census Tract'!C669</f>
        <v>41057960500</v>
      </c>
      <c r="E675" s="171">
        <f>'Census Tract'!D669</f>
        <v>0</v>
      </c>
      <c r="F675" s="29">
        <f ca="1">'Census Tract'!V669</f>
        <v>0.81283982330855364</v>
      </c>
      <c r="G675" s="29">
        <f ca="1">'Census Tract'!W669</f>
        <v>4.1002691280603543</v>
      </c>
      <c r="H675" s="29">
        <f ca="1">'Census Tract'!X669</f>
        <v>18.998842664784675</v>
      </c>
      <c r="I675" s="105">
        <f ca="1">'Census Tract'!Y669</f>
        <v>41.328506773112053</v>
      </c>
      <c r="J675" s="29">
        <f ca="1">'Census Tract'!Z669</f>
        <v>0.1269165123266085</v>
      </c>
      <c r="K675" s="29">
        <f ca="1">'Census Tract'!AA669</f>
        <v>0.66336612138412132</v>
      </c>
      <c r="L675" s="29">
        <f ca="1">'Census Tract'!AB669</f>
        <v>3.0948950903405557</v>
      </c>
      <c r="M675" s="105">
        <f ca="1">'Census Tract'!AC669</f>
        <v>6.7391121930529536</v>
      </c>
      <c r="N675" s="29">
        <f ca="1">'Census Tract'!AD669</f>
        <v>8.6678241422494418E-2</v>
      </c>
      <c r="O675" s="29">
        <f ca="1">'Census Tract'!AE669</f>
        <v>0.4490306414626215</v>
      </c>
      <c r="P675" s="29">
        <f ca="1">'Census Tract'!AF669</f>
        <v>2.0691200246220411</v>
      </c>
      <c r="Q675" s="105">
        <f ca="1">'Census Tract'!AG669</f>
        <v>4.4970570306630542</v>
      </c>
    </row>
    <row r="676" spans="1:17" ht="15.75" x14ac:dyDescent="0.25">
      <c r="A676" s="80" t="s">
        <v>268</v>
      </c>
      <c r="B676" s="4" t="str">
        <f>'Census Tract'!A670</f>
        <v>Tillamook</v>
      </c>
      <c r="C676" s="4" t="str">
        <f>'Census Tract'!B670</f>
        <v>Tillamook</v>
      </c>
      <c r="D676" s="4">
        <f>'Census Tract'!C670</f>
        <v>41057960600</v>
      </c>
      <c r="E676" s="171">
        <f>'Census Tract'!D670</f>
        <v>0</v>
      </c>
      <c r="F676" s="29">
        <f ca="1">'Census Tract'!V670</f>
        <v>0</v>
      </c>
      <c r="G676" s="29">
        <f ca="1">'Census Tract'!W670</f>
        <v>0</v>
      </c>
      <c r="H676" s="29">
        <f ca="1">'Census Tract'!X670</f>
        <v>0</v>
      </c>
      <c r="I676" s="105">
        <f ca="1">'Census Tract'!Y670</f>
        <v>0</v>
      </c>
      <c r="J676" s="29">
        <f ca="1">'Census Tract'!Z670</f>
        <v>0</v>
      </c>
      <c r="K676" s="29">
        <f ca="1">'Census Tract'!AA670</f>
        <v>0</v>
      </c>
      <c r="L676" s="29">
        <f ca="1">'Census Tract'!AB670</f>
        <v>0</v>
      </c>
      <c r="M676" s="105">
        <f ca="1">'Census Tract'!AC670</f>
        <v>0</v>
      </c>
      <c r="N676" s="29">
        <f ca="1">'Census Tract'!AD670</f>
        <v>0</v>
      </c>
      <c r="O676" s="29">
        <f ca="1">'Census Tract'!AE670</f>
        <v>0</v>
      </c>
      <c r="P676" s="29">
        <f ca="1">'Census Tract'!AF670</f>
        <v>0</v>
      </c>
      <c r="Q676" s="105">
        <f ca="1">'Census Tract'!AG670</f>
        <v>0</v>
      </c>
    </row>
    <row r="677" spans="1:17" ht="15.75" x14ac:dyDescent="0.25">
      <c r="A677" s="80" t="s">
        <v>268</v>
      </c>
      <c r="B677" s="4" t="str">
        <f>'Census Tract'!A671</f>
        <v>Tillamook</v>
      </c>
      <c r="C677" s="4" t="str">
        <f>'Census Tract'!B671</f>
        <v>Garibaldi</v>
      </c>
      <c r="D677" s="4">
        <f>'Census Tract'!C671</f>
        <v>41057960200</v>
      </c>
      <c r="E677" s="171">
        <f>'Census Tract'!D671</f>
        <v>0</v>
      </c>
      <c r="F677" s="29">
        <f ca="1">'Census Tract'!V671</f>
        <v>0.31422635891606654</v>
      </c>
      <c r="G677" s="29">
        <f ca="1">'Census Tract'!W671</f>
        <v>1.5850756837208753</v>
      </c>
      <c r="H677" s="29">
        <f ca="1">'Census Tract'!X671</f>
        <v>7.3445431473505955</v>
      </c>
      <c r="I677" s="105">
        <f ca="1">'Census Tract'!Y671</f>
        <v>15.976710085257871</v>
      </c>
      <c r="J677" s="29">
        <f ca="1">'Census Tract'!Z671</f>
        <v>0.17318607548189968</v>
      </c>
      <c r="K677" s="29">
        <f ca="1">'Census Tract'!AA671</f>
        <v>0.90520747114856803</v>
      </c>
      <c r="L677" s="29">
        <f ca="1">'Census Tract'!AB671</f>
        <v>4.2231914894174665</v>
      </c>
      <c r="M677" s="105">
        <f ca="1">'Census Tract'!AC671</f>
        <v>9.1959696303628107</v>
      </c>
      <c r="N677" s="29">
        <f ca="1">'Census Tract'!AD671</f>
        <v>0.1182782617206164</v>
      </c>
      <c r="O677" s="29">
        <f ca="1">'Census Tract'!AE671</f>
        <v>0.61273236350765625</v>
      </c>
      <c r="P677" s="29">
        <f ca="1">'Census Tract'!AF671</f>
        <v>2.8234527580078712</v>
      </c>
      <c r="Q677" s="105">
        <f ca="1">'Census Tract'!AG671</f>
        <v>6.1365353024717102</v>
      </c>
    </row>
    <row r="678" spans="1:17" ht="15.75" x14ac:dyDescent="0.25">
      <c r="A678" s="80" t="s">
        <v>268</v>
      </c>
      <c r="B678" s="4" t="str">
        <f>'Census Tract'!A672</f>
        <v>Tillamook</v>
      </c>
      <c r="C678" s="4" t="str">
        <f>'Census Tract'!B672</f>
        <v>Tillamook</v>
      </c>
      <c r="D678" s="4">
        <f>'Census Tract'!C672</f>
        <v>41057960400</v>
      </c>
      <c r="E678" s="171">
        <f>'Census Tract'!D672</f>
        <v>0</v>
      </c>
      <c r="F678" s="29">
        <f ca="1">'Census Tract'!V672</f>
        <v>0</v>
      </c>
      <c r="G678" s="29">
        <f ca="1">'Census Tract'!W672</f>
        <v>0</v>
      </c>
      <c r="H678" s="29">
        <f ca="1">'Census Tract'!X672</f>
        <v>0</v>
      </c>
      <c r="I678" s="105">
        <f ca="1">'Census Tract'!Y672</f>
        <v>0</v>
      </c>
      <c r="J678" s="29">
        <f ca="1">'Census Tract'!Z672</f>
        <v>0</v>
      </c>
      <c r="K678" s="29">
        <f ca="1">'Census Tract'!AA672</f>
        <v>0</v>
      </c>
      <c r="L678" s="29">
        <f ca="1">'Census Tract'!AB672</f>
        <v>0</v>
      </c>
      <c r="M678" s="105">
        <f ca="1">'Census Tract'!AC672</f>
        <v>0</v>
      </c>
      <c r="N678" s="29">
        <f ca="1">'Census Tract'!AD672</f>
        <v>0</v>
      </c>
      <c r="O678" s="29">
        <f ca="1">'Census Tract'!AE672</f>
        <v>0</v>
      </c>
      <c r="P678" s="29">
        <f ca="1">'Census Tract'!AF672</f>
        <v>0</v>
      </c>
      <c r="Q678" s="105">
        <f ca="1">'Census Tract'!AG672</f>
        <v>0</v>
      </c>
    </row>
    <row r="679" spans="1:17" ht="15.75" x14ac:dyDescent="0.25">
      <c r="A679" s="80" t="s">
        <v>268</v>
      </c>
      <c r="B679" s="4" t="str">
        <f>'Census Tract'!A673</f>
        <v>Tillamook</v>
      </c>
      <c r="C679" s="4" t="str">
        <f>'Census Tract'!B673</f>
        <v>Undefined</v>
      </c>
      <c r="D679" s="4">
        <f>'Census Tract'!C673</f>
        <v>41057960800</v>
      </c>
      <c r="E679" s="171">
        <f>'Census Tract'!D673</f>
        <v>0</v>
      </c>
      <c r="F679" s="29">
        <f ca="1">'Census Tract'!V673</f>
        <v>0.24969087199931939</v>
      </c>
      <c r="G679" s="29">
        <f ca="1">'Census Tract'!W673</f>
        <v>1.2595344675043627</v>
      </c>
      <c r="H679" s="29">
        <f ca="1">'Census Tract'!X673</f>
        <v>5.8361284178213779</v>
      </c>
      <c r="I679" s="105">
        <f ca="1">'Census Tract'!Y673</f>
        <v>12.695429774349165</v>
      </c>
      <c r="J679" s="29">
        <f ca="1">'Census Tract'!Z673</f>
        <v>0.20776333002127478</v>
      </c>
      <c r="K679" s="29">
        <f ca="1">'Census Tract'!AA673</f>
        <v>1.085935564061093</v>
      </c>
      <c r="L679" s="29">
        <f ca="1">'Census Tract'!AB673</f>
        <v>5.0663676321401709</v>
      </c>
      <c r="M679" s="105">
        <f ca="1">'Census Tract'!AC673</f>
        <v>11.03197972390322</v>
      </c>
      <c r="N679" s="29">
        <f ca="1">'Census Tract'!AD673</f>
        <v>0.14189296371446125</v>
      </c>
      <c r="O679" s="29">
        <f ca="1">'Census Tract'!AE673</f>
        <v>0.73506669574865402</v>
      </c>
      <c r="P679" s="29">
        <f ca="1">'Census Tract'!AF673</f>
        <v>3.3871657725899382</v>
      </c>
      <c r="Q679" s="105">
        <f ca="1">'Census Tract'!AG673</f>
        <v>7.3617177690933033</v>
      </c>
    </row>
    <row r="680" spans="1:17" ht="15.75" x14ac:dyDescent="0.25">
      <c r="A680" s="80" t="s">
        <v>268</v>
      </c>
      <c r="B680" s="4" t="str">
        <f>'Census Tract'!A674</f>
        <v>Tillamook</v>
      </c>
      <c r="C680" s="4" t="str">
        <f>'Census Tract'!B674</f>
        <v>Bay City</v>
      </c>
      <c r="D680" s="4">
        <f>'Census Tract'!C674</f>
        <v>41057960300</v>
      </c>
      <c r="E680" s="171">
        <f>'Census Tract'!D674</f>
        <v>0</v>
      </c>
      <c r="F680" s="29">
        <f ca="1">'Census Tract'!V674</f>
        <v>0</v>
      </c>
      <c r="G680" s="29">
        <f ca="1">'Census Tract'!W674</f>
        <v>0</v>
      </c>
      <c r="H680" s="29">
        <f ca="1">'Census Tract'!X674</f>
        <v>0</v>
      </c>
      <c r="I680" s="105">
        <f ca="1">'Census Tract'!Y674</f>
        <v>0</v>
      </c>
      <c r="J680" s="29">
        <f ca="1">'Census Tract'!Z674</f>
        <v>0</v>
      </c>
      <c r="K680" s="29">
        <f ca="1">'Census Tract'!AA674</f>
        <v>0</v>
      </c>
      <c r="L680" s="29">
        <f ca="1">'Census Tract'!AB674</f>
        <v>0</v>
      </c>
      <c r="M680" s="105">
        <f ca="1">'Census Tract'!AC674</f>
        <v>0</v>
      </c>
      <c r="N680" s="29">
        <f ca="1">'Census Tract'!AD674</f>
        <v>0</v>
      </c>
      <c r="O680" s="29">
        <f ca="1">'Census Tract'!AE674</f>
        <v>0</v>
      </c>
      <c r="P680" s="29">
        <f ca="1">'Census Tract'!AF674</f>
        <v>0</v>
      </c>
      <c r="Q680" s="105">
        <f ca="1">'Census Tract'!AG674</f>
        <v>0</v>
      </c>
    </row>
    <row r="681" spans="1:17" ht="15.75" x14ac:dyDescent="0.25">
      <c r="A681" s="80" t="s">
        <v>268</v>
      </c>
      <c r="B681" s="4" t="str">
        <f>'Census Tract'!A675</f>
        <v>Tillamook</v>
      </c>
      <c r="C681" s="4" t="str">
        <f>'Census Tract'!B675</f>
        <v>Undefined</v>
      </c>
      <c r="D681" s="4">
        <f>'Census Tract'!C675</f>
        <v>41057960700</v>
      </c>
      <c r="E681" s="171">
        <f>'Census Tract'!D675</f>
        <v>0</v>
      </c>
      <c r="F681" s="29">
        <f ca="1">'Census Tract'!V675</f>
        <v>0.27696479801770657</v>
      </c>
      <c r="G681" s="29">
        <f ca="1">'Census Tract'!W675</f>
        <v>1.3971143862625315</v>
      </c>
      <c r="H681" s="29">
        <f ca="1">'Census Tract'!X675</f>
        <v>6.4736132142295588</v>
      </c>
      <c r="I681" s="105">
        <f ca="1">'Census Tract'!Y675</f>
        <v>14.082161334316531</v>
      </c>
      <c r="J681" s="29">
        <f ca="1">'Census Tract'!Z675</f>
        <v>0.19647075845205686</v>
      </c>
      <c r="K681" s="29">
        <f ca="1">'Census Tract'!AA675</f>
        <v>1.0269116493237656</v>
      </c>
      <c r="L681" s="29">
        <f ca="1">'Census Tract'!AB675</f>
        <v>4.7909950768578966</v>
      </c>
      <c r="M681" s="105">
        <f ca="1">'Census Tract'!AC675</f>
        <v>10.432357930348111</v>
      </c>
      <c r="N681" s="29">
        <f ca="1">'Census Tract'!AD675</f>
        <v>0.13418064774537319</v>
      </c>
      <c r="O681" s="29">
        <f ca="1">'Census Tract'!AE675</f>
        <v>0.695113575681507</v>
      </c>
      <c r="P681" s="29">
        <f ca="1">'Census Tract'!AF675</f>
        <v>3.2030629672495525</v>
      </c>
      <c r="Q681" s="105">
        <f ca="1">'Census Tract'!AG675</f>
        <v>6.9615859230579211</v>
      </c>
    </row>
    <row r="682" spans="1:17" ht="15.75" x14ac:dyDescent="0.25">
      <c r="A682" s="80" t="s">
        <v>268</v>
      </c>
      <c r="B682" s="4" t="str">
        <f>'Census Tract'!A676</f>
        <v>Tillamook</v>
      </c>
      <c r="C682" s="4" t="str">
        <f>'Census Tract'!B676</f>
        <v>Manzanita</v>
      </c>
      <c r="D682" s="4">
        <f>'Census Tract'!C676</f>
        <v>41057960100</v>
      </c>
      <c r="E682" s="171">
        <f>'Census Tract'!D676</f>
        <v>0</v>
      </c>
      <c r="F682" s="29">
        <f ca="1">'Census Tract'!V676</f>
        <v>0</v>
      </c>
      <c r="G682" s="29">
        <f ca="1">'Census Tract'!W676</f>
        <v>0</v>
      </c>
      <c r="H682" s="29">
        <f ca="1">'Census Tract'!X676</f>
        <v>0</v>
      </c>
      <c r="I682" s="105">
        <f ca="1">'Census Tract'!Y676</f>
        <v>0</v>
      </c>
      <c r="J682" s="29">
        <f ca="1">'Census Tract'!Z676</f>
        <v>0</v>
      </c>
      <c r="K682" s="29">
        <f ca="1">'Census Tract'!AA676</f>
        <v>0</v>
      </c>
      <c r="L682" s="29">
        <f ca="1">'Census Tract'!AB676</f>
        <v>0</v>
      </c>
      <c r="M682" s="105">
        <f ca="1">'Census Tract'!AC676</f>
        <v>0</v>
      </c>
      <c r="N682" s="29">
        <f ca="1">'Census Tract'!AD676</f>
        <v>0</v>
      </c>
      <c r="O682" s="29">
        <f ca="1">'Census Tract'!AE676</f>
        <v>0</v>
      </c>
      <c r="P682" s="29">
        <f ca="1">'Census Tract'!AF676</f>
        <v>0</v>
      </c>
      <c r="Q682" s="105">
        <f ca="1">'Census Tract'!AG676</f>
        <v>0</v>
      </c>
    </row>
    <row r="683" spans="1:17" ht="15.75" x14ac:dyDescent="0.25">
      <c r="A683" s="80" t="s">
        <v>268</v>
      </c>
      <c r="B683" s="4" t="str">
        <f>'Census Tract'!A677</f>
        <v>Umatilla</v>
      </c>
      <c r="C683" s="4" t="str">
        <f>'Census Tract'!B677</f>
        <v>Adams</v>
      </c>
      <c r="D683" s="4">
        <f>'Census Tract'!C677</f>
        <v>41059950300</v>
      </c>
      <c r="E683" s="171">
        <f>'Census Tract'!D677</f>
        <v>0</v>
      </c>
      <c r="F683" s="29">
        <f ca="1">'Census Tract'!V677</f>
        <v>0</v>
      </c>
      <c r="G683" s="29">
        <f ca="1">'Census Tract'!W677</f>
        <v>0</v>
      </c>
      <c r="H683" s="29">
        <f ca="1">'Census Tract'!X677</f>
        <v>0</v>
      </c>
      <c r="I683" s="105">
        <f ca="1">'Census Tract'!Y677</f>
        <v>0</v>
      </c>
      <c r="J683" s="29">
        <f ca="1">'Census Tract'!Z677</f>
        <v>0</v>
      </c>
      <c r="K683" s="29">
        <f ca="1">'Census Tract'!AA677</f>
        <v>0</v>
      </c>
      <c r="L683" s="29">
        <f ca="1">'Census Tract'!AB677</f>
        <v>0</v>
      </c>
      <c r="M683" s="105">
        <f ca="1">'Census Tract'!AC677</f>
        <v>0</v>
      </c>
      <c r="N683" s="29">
        <f ca="1">'Census Tract'!AD677</f>
        <v>0</v>
      </c>
      <c r="O683" s="29">
        <f ca="1">'Census Tract'!AE677</f>
        <v>0</v>
      </c>
      <c r="P683" s="29">
        <f ca="1">'Census Tract'!AF677</f>
        <v>0</v>
      </c>
      <c r="Q683" s="105">
        <f ca="1">'Census Tract'!AG677</f>
        <v>0</v>
      </c>
    </row>
    <row r="684" spans="1:17" ht="15.75" x14ac:dyDescent="0.25">
      <c r="A684" s="80" t="s">
        <v>268</v>
      </c>
      <c r="B684" s="4" t="str">
        <f>'Census Tract'!A678</f>
        <v>Umatilla</v>
      </c>
      <c r="C684" s="4" t="str">
        <f>'Census Tract'!B678</f>
        <v>Pendleton</v>
      </c>
      <c r="D684" s="4">
        <f>'Census Tract'!C678</f>
        <v>41059950500</v>
      </c>
      <c r="E684" s="171">
        <f>'Census Tract'!D678</f>
        <v>0</v>
      </c>
      <c r="F684" s="29">
        <f ca="1">'Census Tract'!V678</f>
        <v>0</v>
      </c>
      <c r="G684" s="29">
        <f ca="1">'Census Tract'!W678</f>
        <v>0</v>
      </c>
      <c r="H684" s="29">
        <f ca="1">'Census Tract'!X678</f>
        <v>0</v>
      </c>
      <c r="I684" s="105">
        <f ca="1">'Census Tract'!Y678</f>
        <v>0</v>
      </c>
      <c r="J684" s="29">
        <f ca="1">'Census Tract'!Z678</f>
        <v>0</v>
      </c>
      <c r="K684" s="29">
        <f ca="1">'Census Tract'!AA678</f>
        <v>0</v>
      </c>
      <c r="L684" s="29">
        <f ca="1">'Census Tract'!AB678</f>
        <v>0</v>
      </c>
      <c r="M684" s="105">
        <f ca="1">'Census Tract'!AC678</f>
        <v>0</v>
      </c>
      <c r="N684" s="29">
        <f ca="1">'Census Tract'!AD678</f>
        <v>0</v>
      </c>
      <c r="O684" s="29">
        <f ca="1">'Census Tract'!AE678</f>
        <v>0</v>
      </c>
      <c r="P684" s="29">
        <f ca="1">'Census Tract'!AF678</f>
        <v>0</v>
      </c>
      <c r="Q684" s="105">
        <f ca="1">'Census Tract'!AG678</f>
        <v>0</v>
      </c>
    </row>
    <row r="685" spans="1:17" ht="15.75" x14ac:dyDescent="0.25">
      <c r="A685" s="80" t="s">
        <v>268</v>
      </c>
      <c r="B685" s="4" t="str">
        <f>'Census Tract'!A679</f>
        <v>Umatilla</v>
      </c>
      <c r="C685" s="4" t="str">
        <f>'Census Tract'!B679</f>
        <v>Pendleton</v>
      </c>
      <c r="D685" s="4">
        <f>'Census Tract'!C679</f>
        <v>41059950600</v>
      </c>
      <c r="E685" s="171">
        <f>'Census Tract'!D679</f>
        <v>0</v>
      </c>
      <c r="F685" s="29">
        <f ca="1">'Census Tract'!V679</f>
        <v>0</v>
      </c>
      <c r="G685" s="29">
        <f ca="1">'Census Tract'!W679</f>
        <v>0</v>
      </c>
      <c r="H685" s="29">
        <f ca="1">'Census Tract'!X679</f>
        <v>0</v>
      </c>
      <c r="I685" s="105">
        <f ca="1">'Census Tract'!Y679</f>
        <v>0</v>
      </c>
      <c r="J685" s="29">
        <f ca="1">'Census Tract'!Z679</f>
        <v>0</v>
      </c>
      <c r="K685" s="29">
        <f ca="1">'Census Tract'!AA679</f>
        <v>0</v>
      </c>
      <c r="L685" s="29">
        <f ca="1">'Census Tract'!AB679</f>
        <v>0</v>
      </c>
      <c r="M685" s="105">
        <f ca="1">'Census Tract'!AC679</f>
        <v>0</v>
      </c>
      <c r="N685" s="29">
        <f ca="1">'Census Tract'!AD679</f>
        <v>0</v>
      </c>
      <c r="O685" s="29">
        <f ca="1">'Census Tract'!AE679</f>
        <v>0</v>
      </c>
      <c r="P685" s="29">
        <f ca="1">'Census Tract'!AF679</f>
        <v>0</v>
      </c>
      <c r="Q685" s="105">
        <f ca="1">'Census Tract'!AG679</f>
        <v>0</v>
      </c>
    </row>
    <row r="686" spans="1:17" ht="15.75" x14ac:dyDescent="0.25">
      <c r="A686" s="80" t="s">
        <v>268</v>
      </c>
      <c r="B686" s="4" t="str">
        <f>'Census Tract'!A680</f>
        <v>Umatilla</v>
      </c>
      <c r="C686" s="4" t="str">
        <f>'Census Tract'!B680</f>
        <v>Hermiston</v>
      </c>
      <c r="D686" s="4">
        <f>'Census Tract'!C680</f>
        <v>41059951200</v>
      </c>
      <c r="E686" s="171">
        <f>'Census Tract'!D680</f>
        <v>1</v>
      </c>
      <c r="F686" s="29">
        <f ca="1">'Census Tract'!V680</f>
        <v>0</v>
      </c>
      <c r="G686" s="29">
        <f ca="1">'Census Tract'!W680</f>
        <v>0</v>
      </c>
      <c r="H686" s="29">
        <f ca="1">'Census Tract'!X680</f>
        <v>0</v>
      </c>
      <c r="I686" s="105">
        <f ca="1">'Census Tract'!Y680</f>
        <v>0</v>
      </c>
      <c r="J686" s="29">
        <f ca="1">'Census Tract'!Z680</f>
        <v>0</v>
      </c>
      <c r="K686" s="29">
        <f ca="1">'Census Tract'!AA680</f>
        <v>0</v>
      </c>
      <c r="L686" s="29">
        <f ca="1">'Census Tract'!AB680</f>
        <v>0</v>
      </c>
      <c r="M686" s="105">
        <f ca="1">'Census Tract'!AC680</f>
        <v>0</v>
      </c>
      <c r="N686" s="29">
        <f ca="1">'Census Tract'!AD680</f>
        <v>0</v>
      </c>
      <c r="O686" s="29">
        <f ca="1">'Census Tract'!AE680</f>
        <v>0</v>
      </c>
      <c r="P686" s="29">
        <f ca="1">'Census Tract'!AF680</f>
        <v>0</v>
      </c>
      <c r="Q686" s="105">
        <f ca="1">'Census Tract'!AG680</f>
        <v>0</v>
      </c>
    </row>
    <row r="687" spans="1:17" ht="15.75" x14ac:dyDescent="0.25">
      <c r="A687" s="80" t="s">
        <v>268</v>
      </c>
      <c r="B687" s="4" t="str">
        <f>'Census Tract'!A681</f>
        <v>Umatilla</v>
      </c>
      <c r="C687" s="4" t="str">
        <f>'Census Tract'!B681</f>
        <v>Milton-Freewater</v>
      </c>
      <c r="D687" s="4">
        <f>'Census Tract'!C681</f>
        <v>41059950200</v>
      </c>
      <c r="E687" s="171">
        <f>'Census Tract'!D681</f>
        <v>1</v>
      </c>
      <c r="F687" s="29">
        <f ca="1">'Census Tract'!V681</f>
        <v>0.23424358959218983</v>
      </c>
      <c r="G687" s="29">
        <f ca="1">'Census Tract'!W681</f>
        <v>1.164089996229495</v>
      </c>
      <c r="H687" s="29">
        <f ca="1">'Census Tract'!X681</f>
        <v>5.3564254278142727</v>
      </c>
      <c r="I687" s="105">
        <f ca="1">'Census Tract'!Y681</f>
        <v>11.633781104245401</v>
      </c>
      <c r="J687" s="29">
        <f ca="1">'Census Tract'!Z681</f>
        <v>0.35682049693870876</v>
      </c>
      <c r="K687" s="29">
        <f ca="1">'Census Tract'!AA681</f>
        <v>1.6979608931383332</v>
      </c>
      <c r="L687" s="29">
        <f ca="1">'Census Tract'!AB681</f>
        <v>7.7440438046205848</v>
      </c>
      <c r="M687" s="105">
        <f ca="1">'Census Tract'!AC681</f>
        <v>16.796967178627199</v>
      </c>
      <c r="N687" s="29">
        <f ca="1">'Census Tract'!AD681</f>
        <v>0.14855628248763952</v>
      </c>
      <c r="O687" s="29">
        <f ca="1">'Census Tract'!AE681</f>
        <v>0.70566244398380196</v>
      </c>
      <c r="P687" s="29">
        <f ca="1">'Census Tract'!AF681</f>
        <v>3.0962466384203928</v>
      </c>
      <c r="Q687" s="105">
        <f ca="1">'Census Tract'!AG681</f>
        <v>6.6516773143915167</v>
      </c>
    </row>
    <row r="688" spans="1:17" ht="15.75" x14ac:dyDescent="0.25">
      <c r="A688" s="80" t="s">
        <v>268</v>
      </c>
      <c r="B688" s="4" t="str">
        <f>'Census Tract'!A682</f>
        <v>Umatilla</v>
      </c>
      <c r="C688" s="4" t="str">
        <f>'Census Tract'!B682</f>
        <v>Helix</v>
      </c>
      <c r="D688" s="4">
        <f>'Census Tract'!C682</f>
        <v>41059950400</v>
      </c>
      <c r="E688" s="171">
        <f>'Census Tract'!D682</f>
        <v>0</v>
      </c>
      <c r="F688" s="29">
        <f ca="1">'Census Tract'!V682</f>
        <v>0</v>
      </c>
      <c r="G688" s="29">
        <f ca="1">'Census Tract'!W682</f>
        <v>0</v>
      </c>
      <c r="H688" s="29">
        <f ca="1">'Census Tract'!X682</f>
        <v>0</v>
      </c>
      <c r="I688" s="105">
        <f ca="1">'Census Tract'!Y682</f>
        <v>0</v>
      </c>
      <c r="J688" s="29">
        <f ca="1">'Census Tract'!Z682</f>
        <v>0</v>
      </c>
      <c r="K688" s="29">
        <f ca="1">'Census Tract'!AA682</f>
        <v>0</v>
      </c>
      <c r="L688" s="29">
        <f ca="1">'Census Tract'!AB682</f>
        <v>0</v>
      </c>
      <c r="M688" s="105">
        <f ca="1">'Census Tract'!AC682</f>
        <v>0</v>
      </c>
      <c r="N688" s="29">
        <f ca="1">'Census Tract'!AD682</f>
        <v>0</v>
      </c>
      <c r="O688" s="29">
        <f ca="1">'Census Tract'!AE682</f>
        <v>0</v>
      </c>
      <c r="P688" s="29">
        <f ca="1">'Census Tract'!AF682</f>
        <v>0</v>
      </c>
      <c r="Q688" s="105">
        <f ca="1">'Census Tract'!AG682</f>
        <v>0</v>
      </c>
    </row>
    <row r="689" spans="1:17" ht="15.75" x14ac:dyDescent="0.25">
      <c r="A689" s="80" t="s">
        <v>268</v>
      </c>
      <c r="B689" s="4" t="str">
        <f>'Census Tract'!A683</f>
        <v>Umatilla</v>
      </c>
      <c r="C689" s="4" t="str">
        <f>'Census Tract'!B683</f>
        <v>Weston</v>
      </c>
      <c r="D689" s="4">
        <f>'Census Tract'!C683</f>
        <v>41059950100</v>
      </c>
      <c r="E689" s="171">
        <f>'Census Tract'!D683</f>
        <v>0</v>
      </c>
      <c r="F689" s="29">
        <f ca="1">'Census Tract'!V683</f>
        <v>0</v>
      </c>
      <c r="G689" s="29">
        <f ca="1">'Census Tract'!W683</f>
        <v>0</v>
      </c>
      <c r="H689" s="29">
        <f ca="1">'Census Tract'!X683</f>
        <v>0</v>
      </c>
      <c r="I689" s="105">
        <f ca="1">'Census Tract'!Y683</f>
        <v>0</v>
      </c>
      <c r="J689" s="29">
        <f ca="1">'Census Tract'!Z683</f>
        <v>0</v>
      </c>
      <c r="K689" s="29">
        <f ca="1">'Census Tract'!AA683</f>
        <v>0</v>
      </c>
      <c r="L689" s="29">
        <f ca="1">'Census Tract'!AB683</f>
        <v>0</v>
      </c>
      <c r="M689" s="105">
        <f ca="1">'Census Tract'!AC683</f>
        <v>0</v>
      </c>
      <c r="N689" s="29">
        <f ca="1">'Census Tract'!AD683</f>
        <v>0</v>
      </c>
      <c r="O689" s="29">
        <f ca="1">'Census Tract'!AE683</f>
        <v>0</v>
      </c>
      <c r="P689" s="29">
        <f ca="1">'Census Tract'!AF683</f>
        <v>0</v>
      </c>
      <c r="Q689" s="105">
        <f ca="1">'Census Tract'!AG683</f>
        <v>0</v>
      </c>
    </row>
    <row r="690" spans="1:17" ht="15.75" x14ac:dyDescent="0.25">
      <c r="A690" s="80" t="s">
        <v>268</v>
      </c>
      <c r="B690" s="4" t="str">
        <f>'Census Tract'!A684</f>
        <v>Umatilla</v>
      </c>
      <c r="C690" s="4" t="str">
        <f>'Census Tract'!B684</f>
        <v>Undefined</v>
      </c>
      <c r="D690" s="4">
        <f>'Census Tract'!C684</f>
        <v>41059940000</v>
      </c>
      <c r="E690" s="171">
        <f>'Census Tract'!D684</f>
        <v>0</v>
      </c>
      <c r="F690" s="29">
        <f ca="1">'Census Tract'!V684</f>
        <v>0</v>
      </c>
      <c r="G690" s="29">
        <f ca="1">'Census Tract'!W684</f>
        <v>0</v>
      </c>
      <c r="H690" s="29">
        <f ca="1">'Census Tract'!X684</f>
        <v>0</v>
      </c>
      <c r="I690" s="105">
        <f ca="1">'Census Tract'!Y684</f>
        <v>0</v>
      </c>
      <c r="J690" s="29">
        <f ca="1">'Census Tract'!Z684</f>
        <v>0</v>
      </c>
      <c r="K690" s="29">
        <f ca="1">'Census Tract'!AA684</f>
        <v>0</v>
      </c>
      <c r="L690" s="29">
        <f ca="1">'Census Tract'!AB684</f>
        <v>0</v>
      </c>
      <c r="M690" s="105">
        <f ca="1">'Census Tract'!AC684</f>
        <v>0</v>
      </c>
      <c r="N690" s="29">
        <f ca="1">'Census Tract'!AD684</f>
        <v>0</v>
      </c>
      <c r="O690" s="29">
        <f ca="1">'Census Tract'!AE684</f>
        <v>0</v>
      </c>
      <c r="P690" s="29">
        <f ca="1">'Census Tract'!AF684</f>
        <v>0</v>
      </c>
      <c r="Q690" s="105">
        <f ca="1">'Census Tract'!AG684</f>
        <v>0</v>
      </c>
    </row>
    <row r="691" spans="1:17" ht="15.75" x14ac:dyDescent="0.25">
      <c r="A691" s="80" t="s">
        <v>268</v>
      </c>
      <c r="B691" s="4" t="str">
        <f>'Census Tract'!A685</f>
        <v>Umatilla</v>
      </c>
      <c r="C691" s="4" t="str">
        <f>'Census Tract'!B685</f>
        <v>Hermiston</v>
      </c>
      <c r="D691" s="4">
        <f>'Census Tract'!C685</f>
        <v>41059951100</v>
      </c>
      <c r="E691" s="171">
        <f>'Census Tract'!D685</f>
        <v>0</v>
      </c>
      <c r="F691" s="29">
        <f ca="1">'Census Tract'!V685</f>
        <v>0</v>
      </c>
      <c r="G691" s="29">
        <f ca="1">'Census Tract'!W685</f>
        <v>0</v>
      </c>
      <c r="H691" s="29">
        <f ca="1">'Census Tract'!X685</f>
        <v>0</v>
      </c>
      <c r="I691" s="105">
        <f ca="1">'Census Tract'!Y685</f>
        <v>0</v>
      </c>
      <c r="J691" s="29">
        <f ca="1">'Census Tract'!Z685</f>
        <v>0</v>
      </c>
      <c r="K691" s="29">
        <f ca="1">'Census Tract'!AA685</f>
        <v>0</v>
      </c>
      <c r="L691" s="29">
        <f ca="1">'Census Tract'!AB685</f>
        <v>0</v>
      </c>
      <c r="M691" s="105">
        <f ca="1">'Census Tract'!AC685</f>
        <v>0</v>
      </c>
      <c r="N691" s="29">
        <f ca="1">'Census Tract'!AD685</f>
        <v>0</v>
      </c>
      <c r="O691" s="29">
        <f ca="1">'Census Tract'!AE685</f>
        <v>0</v>
      </c>
      <c r="P691" s="29">
        <f ca="1">'Census Tract'!AF685</f>
        <v>0</v>
      </c>
      <c r="Q691" s="105">
        <f ca="1">'Census Tract'!AG685</f>
        <v>0</v>
      </c>
    </row>
    <row r="692" spans="1:17" ht="15.75" x14ac:dyDescent="0.25">
      <c r="A692" s="80" t="s">
        <v>268</v>
      </c>
      <c r="B692" s="4" t="str">
        <f>'Census Tract'!A686</f>
        <v>Umatilla</v>
      </c>
      <c r="C692" s="4" t="str">
        <f>'Census Tract'!B686</f>
        <v>Hermiston</v>
      </c>
      <c r="D692" s="4">
        <f>'Census Tract'!C686</f>
        <v>41059951000</v>
      </c>
      <c r="E692" s="171">
        <f>'Census Tract'!D686</f>
        <v>0</v>
      </c>
      <c r="F692" s="29">
        <f ca="1">'Census Tract'!V686</f>
        <v>0</v>
      </c>
      <c r="G692" s="29">
        <f ca="1">'Census Tract'!W686</f>
        <v>0</v>
      </c>
      <c r="H692" s="29">
        <f ca="1">'Census Tract'!X686</f>
        <v>0</v>
      </c>
      <c r="I692" s="105">
        <f ca="1">'Census Tract'!Y686</f>
        <v>0</v>
      </c>
      <c r="J692" s="29">
        <f ca="1">'Census Tract'!Z686</f>
        <v>0</v>
      </c>
      <c r="K692" s="29">
        <f ca="1">'Census Tract'!AA686</f>
        <v>0</v>
      </c>
      <c r="L692" s="29">
        <f ca="1">'Census Tract'!AB686</f>
        <v>0</v>
      </c>
      <c r="M692" s="105">
        <f ca="1">'Census Tract'!AC686</f>
        <v>0</v>
      </c>
      <c r="N692" s="29">
        <f ca="1">'Census Tract'!AD686</f>
        <v>0</v>
      </c>
      <c r="O692" s="29">
        <f ca="1">'Census Tract'!AE686</f>
        <v>0</v>
      </c>
      <c r="P692" s="29">
        <f ca="1">'Census Tract'!AF686</f>
        <v>0</v>
      </c>
      <c r="Q692" s="105">
        <f ca="1">'Census Tract'!AG686</f>
        <v>0</v>
      </c>
    </row>
    <row r="693" spans="1:17" ht="15.75" x14ac:dyDescent="0.25">
      <c r="A693" s="80" t="s">
        <v>268</v>
      </c>
      <c r="B693" s="4" t="str">
        <f>'Census Tract'!A687</f>
        <v>Umatilla</v>
      </c>
      <c r="C693" s="4" t="str">
        <f>'Census Tract'!B687</f>
        <v>Pendleton</v>
      </c>
      <c r="D693" s="4">
        <f>'Census Tract'!C687</f>
        <v>41059950700</v>
      </c>
      <c r="E693" s="171">
        <f>'Census Tract'!D687</f>
        <v>1</v>
      </c>
      <c r="F693" s="29">
        <f ca="1">'Census Tract'!V687</f>
        <v>7.9500095879765087E-2</v>
      </c>
      <c r="G693" s="29">
        <f ca="1">'Census Tract'!W687</f>
        <v>0.39508131886997822</v>
      </c>
      <c r="H693" s="29">
        <f ca="1">'Census Tract'!X687</f>
        <v>1.8179209763025463</v>
      </c>
      <c r="I693" s="105">
        <f ca="1">'Census Tract'!Y687</f>
        <v>3.9483971144820025</v>
      </c>
      <c r="J693" s="29">
        <f ca="1">'Census Tract'!Z687</f>
        <v>0.12261268828316307</v>
      </c>
      <c r="K693" s="29">
        <f ca="1">'Census Tract'!AA687</f>
        <v>0.58346297786568213</v>
      </c>
      <c r="L693" s="29">
        <f ca="1">'Census Tract'!AB687</f>
        <v>2.6610523700666313</v>
      </c>
      <c r="M693" s="105">
        <f ca="1">'Census Tract'!AC687</f>
        <v>5.771869380948992</v>
      </c>
      <c r="N693" s="29">
        <f ca="1">'Census Tract'!AD687</f>
        <v>5.1047754580901328E-2</v>
      </c>
      <c r="O693" s="29">
        <f ca="1">'Census Tract'!AE687</f>
        <v>0.24248374188039723</v>
      </c>
      <c r="P693" s="29">
        <f ca="1">'Census Tract'!AF687</f>
        <v>1.0639498772673974</v>
      </c>
      <c r="Q693" s="105">
        <f ca="1">'Census Tract'!AG687</f>
        <v>2.2856871847520761</v>
      </c>
    </row>
    <row r="694" spans="1:17" ht="15.75" x14ac:dyDescent="0.25">
      <c r="A694" s="80" t="s">
        <v>268</v>
      </c>
      <c r="B694" s="4" t="str">
        <f>'Census Tract'!A688</f>
        <v>Umatilla</v>
      </c>
      <c r="C694" s="4" t="str">
        <f>'Census Tract'!B688</f>
        <v>Pilot Rock</v>
      </c>
      <c r="D694" s="4">
        <f>'Census Tract'!C688</f>
        <v>41059951400</v>
      </c>
      <c r="E694" s="171">
        <f>'Census Tract'!D688</f>
        <v>0</v>
      </c>
      <c r="F694" s="29">
        <f ca="1">'Census Tract'!V688</f>
        <v>0</v>
      </c>
      <c r="G694" s="29">
        <f ca="1">'Census Tract'!W688</f>
        <v>0</v>
      </c>
      <c r="H694" s="29">
        <f ca="1">'Census Tract'!X688</f>
        <v>0</v>
      </c>
      <c r="I694" s="105">
        <f ca="1">'Census Tract'!Y688</f>
        <v>0</v>
      </c>
      <c r="J694" s="29">
        <f ca="1">'Census Tract'!Z688</f>
        <v>0</v>
      </c>
      <c r="K694" s="29">
        <f ca="1">'Census Tract'!AA688</f>
        <v>0</v>
      </c>
      <c r="L694" s="29">
        <f ca="1">'Census Tract'!AB688</f>
        <v>0</v>
      </c>
      <c r="M694" s="105">
        <f ca="1">'Census Tract'!AC688</f>
        <v>0</v>
      </c>
      <c r="N694" s="29">
        <f ca="1">'Census Tract'!AD688</f>
        <v>0</v>
      </c>
      <c r="O694" s="29">
        <f ca="1">'Census Tract'!AE688</f>
        <v>0</v>
      </c>
      <c r="P694" s="29">
        <f ca="1">'Census Tract'!AF688</f>
        <v>0</v>
      </c>
      <c r="Q694" s="105">
        <f ca="1">'Census Tract'!AG688</f>
        <v>0</v>
      </c>
    </row>
    <row r="695" spans="1:17" ht="15.75" x14ac:dyDescent="0.25">
      <c r="A695" s="80" t="s">
        <v>268</v>
      </c>
      <c r="B695" s="4" t="str">
        <f>'Census Tract'!A689</f>
        <v>Umatilla</v>
      </c>
      <c r="C695" s="4" t="str">
        <f>'Census Tract'!B689</f>
        <v>Umatilla</v>
      </c>
      <c r="D695" s="4">
        <f>'Census Tract'!C689</f>
        <v>41059950900</v>
      </c>
      <c r="E695" s="171">
        <f>'Census Tract'!D689</f>
        <v>0</v>
      </c>
      <c r="F695" s="29">
        <f ca="1">'Census Tract'!V689</f>
        <v>0</v>
      </c>
      <c r="G695" s="29">
        <f ca="1">'Census Tract'!W689</f>
        <v>0</v>
      </c>
      <c r="H695" s="29">
        <f ca="1">'Census Tract'!X689</f>
        <v>0</v>
      </c>
      <c r="I695" s="105">
        <f ca="1">'Census Tract'!Y689</f>
        <v>0</v>
      </c>
      <c r="J695" s="29">
        <f ca="1">'Census Tract'!Z689</f>
        <v>0</v>
      </c>
      <c r="K695" s="29">
        <f ca="1">'Census Tract'!AA689</f>
        <v>0</v>
      </c>
      <c r="L695" s="29">
        <f ca="1">'Census Tract'!AB689</f>
        <v>0</v>
      </c>
      <c r="M695" s="105">
        <f ca="1">'Census Tract'!AC689</f>
        <v>0</v>
      </c>
      <c r="N695" s="29">
        <f ca="1">'Census Tract'!AD689</f>
        <v>0</v>
      </c>
      <c r="O695" s="29">
        <f ca="1">'Census Tract'!AE689</f>
        <v>0</v>
      </c>
      <c r="P695" s="29">
        <f ca="1">'Census Tract'!AF689</f>
        <v>0</v>
      </c>
      <c r="Q695" s="105">
        <f ca="1">'Census Tract'!AG689</f>
        <v>0</v>
      </c>
    </row>
    <row r="696" spans="1:17" ht="15.75" x14ac:dyDescent="0.25">
      <c r="A696" s="80" t="s">
        <v>268</v>
      </c>
      <c r="B696" s="4" t="str">
        <f>'Census Tract'!A690</f>
        <v>Umatilla</v>
      </c>
      <c r="C696" s="4" t="str">
        <f>'Census Tract'!B690</f>
        <v>Echo</v>
      </c>
      <c r="D696" s="4">
        <f>'Census Tract'!C690</f>
        <v>41059951300</v>
      </c>
      <c r="E696" s="171">
        <f>'Census Tract'!D690</f>
        <v>0</v>
      </c>
      <c r="F696" s="29">
        <f ca="1">'Census Tract'!V690</f>
        <v>0</v>
      </c>
      <c r="G696" s="29">
        <f ca="1">'Census Tract'!W690</f>
        <v>0</v>
      </c>
      <c r="H696" s="29">
        <f ca="1">'Census Tract'!X690</f>
        <v>0</v>
      </c>
      <c r="I696" s="105">
        <f ca="1">'Census Tract'!Y690</f>
        <v>0</v>
      </c>
      <c r="J696" s="29">
        <f ca="1">'Census Tract'!Z690</f>
        <v>0</v>
      </c>
      <c r="K696" s="29">
        <f ca="1">'Census Tract'!AA690</f>
        <v>0</v>
      </c>
      <c r="L696" s="29">
        <f ca="1">'Census Tract'!AB690</f>
        <v>0</v>
      </c>
      <c r="M696" s="105">
        <f ca="1">'Census Tract'!AC690</f>
        <v>0</v>
      </c>
      <c r="N696" s="29">
        <f ca="1">'Census Tract'!AD690</f>
        <v>0</v>
      </c>
      <c r="O696" s="29">
        <f ca="1">'Census Tract'!AE690</f>
        <v>0</v>
      </c>
      <c r="P696" s="29">
        <f ca="1">'Census Tract'!AF690</f>
        <v>0</v>
      </c>
      <c r="Q696" s="105">
        <f ca="1">'Census Tract'!AG690</f>
        <v>0</v>
      </c>
    </row>
    <row r="697" spans="1:17" ht="15.75" x14ac:dyDescent="0.25">
      <c r="A697" s="80" t="s">
        <v>268</v>
      </c>
      <c r="B697" s="4" t="str">
        <f>'Census Tract'!A691</f>
        <v>Umatilla</v>
      </c>
      <c r="C697" s="4" t="str">
        <f>'Census Tract'!B691</f>
        <v>Umatilla</v>
      </c>
      <c r="D697" s="4">
        <f>'Census Tract'!C691</f>
        <v>41059950800</v>
      </c>
      <c r="E697" s="171">
        <f>'Census Tract'!D691</f>
        <v>0</v>
      </c>
      <c r="F697" s="29">
        <f ca="1">'Census Tract'!V691</f>
        <v>0</v>
      </c>
      <c r="G697" s="29">
        <f ca="1">'Census Tract'!W691</f>
        <v>0</v>
      </c>
      <c r="H697" s="29">
        <f ca="1">'Census Tract'!X691</f>
        <v>0</v>
      </c>
      <c r="I697" s="105">
        <f ca="1">'Census Tract'!Y691</f>
        <v>0</v>
      </c>
      <c r="J697" s="29">
        <f ca="1">'Census Tract'!Z691</f>
        <v>0</v>
      </c>
      <c r="K697" s="29">
        <f ca="1">'Census Tract'!AA691</f>
        <v>0</v>
      </c>
      <c r="L697" s="29">
        <f ca="1">'Census Tract'!AB691</f>
        <v>0</v>
      </c>
      <c r="M697" s="105">
        <f ca="1">'Census Tract'!AC691</f>
        <v>0</v>
      </c>
      <c r="N697" s="29">
        <f ca="1">'Census Tract'!AD691</f>
        <v>0</v>
      </c>
      <c r="O697" s="29">
        <f ca="1">'Census Tract'!AE691</f>
        <v>0</v>
      </c>
      <c r="P697" s="29">
        <f ca="1">'Census Tract'!AF691</f>
        <v>0</v>
      </c>
      <c r="Q697" s="105">
        <f ca="1">'Census Tract'!AG691</f>
        <v>0</v>
      </c>
    </row>
    <row r="698" spans="1:17" ht="15.75" x14ac:dyDescent="0.25">
      <c r="A698" s="80" t="s">
        <v>268</v>
      </c>
      <c r="B698" s="4" t="str">
        <f>'Census Tract'!A692</f>
        <v>Union</v>
      </c>
      <c r="C698" s="4" t="str">
        <f>'Census Tract'!B692</f>
        <v>North Powder</v>
      </c>
      <c r="D698" s="4">
        <f>'Census Tract'!C692</f>
        <v>41061970200</v>
      </c>
      <c r="E698" s="171">
        <f>'Census Tract'!D692</f>
        <v>0</v>
      </c>
      <c r="F698" s="29">
        <f ca="1">'Census Tract'!V692</f>
        <v>0</v>
      </c>
      <c r="G698" s="29">
        <f ca="1">'Census Tract'!W692</f>
        <v>0</v>
      </c>
      <c r="H698" s="29">
        <f ca="1">'Census Tract'!X692</f>
        <v>0</v>
      </c>
      <c r="I698" s="105">
        <f ca="1">'Census Tract'!Y692</f>
        <v>0</v>
      </c>
      <c r="J698" s="29">
        <f ca="1">'Census Tract'!Z692</f>
        <v>0</v>
      </c>
      <c r="K698" s="29">
        <f ca="1">'Census Tract'!AA692</f>
        <v>0</v>
      </c>
      <c r="L698" s="29">
        <f ca="1">'Census Tract'!AB692</f>
        <v>0</v>
      </c>
      <c r="M698" s="105">
        <f ca="1">'Census Tract'!AC692</f>
        <v>0</v>
      </c>
      <c r="N698" s="29">
        <f ca="1">'Census Tract'!AD692</f>
        <v>0</v>
      </c>
      <c r="O698" s="29">
        <f ca="1">'Census Tract'!AE692</f>
        <v>0</v>
      </c>
      <c r="P698" s="29">
        <f ca="1">'Census Tract'!AF692</f>
        <v>0</v>
      </c>
      <c r="Q698" s="105">
        <f ca="1">'Census Tract'!AG692</f>
        <v>0</v>
      </c>
    </row>
    <row r="699" spans="1:17" ht="15.75" x14ac:dyDescent="0.25">
      <c r="A699" s="80" t="s">
        <v>268</v>
      </c>
      <c r="B699" s="4" t="str">
        <f>'Census Tract'!A693</f>
        <v>Union</v>
      </c>
      <c r="C699" s="4" t="str">
        <f>'Census Tract'!B693</f>
        <v>Island City</v>
      </c>
      <c r="D699" s="4">
        <f>'Census Tract'!C693</f>
        <v>41061970400</v>
      </c>
      <c r="E699" s="171">
        <f>'Census Tract'!D693</f>
        <v>0</v>
      </c>
      <c r="F699" s="29">
        <f ca="1">'Census Tract'!V693</f>
        <v>0</v>
      </c>
      <c r="G699" s="29">
        <f ca="1">'Census Tract'!W693</f>
        <v>0</v>
      </c>
      <c r="H699" s="29">
        <f ca="1">'Census Tract'!X693</f>
        <v>0</v>
      </c>
      <c r="I699" s="105">
        <f ca="1">'Census Tract'!Y693</f>
        <v>0</v>
      </c>
      <c r="J699" s="29">
        <f ca="1">'Census Tract'!Z693</f>
        <v>0</v>
      </c>
      <c r="K699" s="29">
        <f ca="1">'Census Tract'!AA693</f>
        <v>0</v>
      </c>
      <c r="L699" s="29">
        <f ca="1">'Census Tract'!AB693</f>
        <v>0</v>
      </c>
      <c r="M699" s="105">
        <f ca="1">'Census Tract'!AC693</f>
        <v>0</v>
      </c>
      <c r="N699" s="29">
        <f ca="1">'Census Tract'!AD693</f>
        <v>0</v>
      </c>
      <c r="O699" s="29">
        <f ca="1">'Census Tract'!AE693</f>
        <v>0</v>
      </c>
      <c r="P699" s="29">
        <f ca="1">'Census Tract'!AF693</f>
        <v>0</v>
      </c>
      <c r="Q699" s="105">
        <f ca="1">'Census Tract'!AG693</f>
        <v>0</v>
      </c>
    </row>
    <row r="700" spans="1:17" ht="15.75" x14ac:dyDescent="0.25">
      <c r="A700" s="80" t="s">
        <v>268</v>
      </c>
      <c r="B700" s="4" t="str">
        <f>'Census Tract'!A694</f>
        <v>Union</v>
      </c>
      <c r="C700" s="4" t="str">
        <f>'Census Tract'!B694</f>
        <v>La Grande</v>
      </c>
      <c r="D700" s="4">
        <f>'Census Tract'!C694</f>
        <v>41061970500</v>
      </c>
      <c r="E700" s="171">
        <f>'Census Tract'!D694</f>
        <v>0</v>
      </c>
      <c r="F700" s="29">
        <f ca="1">'Census Tract'!V694</f>
        <v>0.23816667790704305</v>
      </c>
      <c r="G700" s="29">
        <f ca="1">'Census Tract'!W694</f>
        <v>1.2014021074657002</v>
      </c>
      <c r="H700" s="29">
        <f ca="1">'Census Tract'!X694</f>
        <v>5.5667686446911624</v>
      </c>
      <c r="I700" s="105">
        <f ca="1">'Census Tract'!Y694</f>
        <v>12.109486861686896</v>
      </c>
      <c r="J700" s="29">
        <f ca="1">'Census Tract'!Z694</f>
        <v>0.21075244964785944</v>
      </c>
      <c r="K700" s="29">
        <f ca="1">'Census Tract'!AA694</f>
        <v>1.1015590684947618</v>
      </c>
      <c r="L700" s="29">
        <f ca="1">'Census Tract'!AB694</f>
        <v>5.1392581606235765</v>
      </c>
      <c r="M700" s="105">
        <f ca="1">'Census Tract'!AC694</f>
        <v>11.19069833468707</v>
      </c>
      <c r="N700" s="29">
        <f ca="1">'Census Tract'!AD694</f>
        <v>0.14393439731426794</v>
      </c>
      <c r="O700" s="29">
        <f ca="1">'Census Tract'!AE694</f>
        <v>0.74564220147859217</v>
      </c>
      <c r="P700" s="29">
        <f ca="1">'Census Tract'!AF694</f>
        <v>3.4358973927863801</v>
      </c>
      <c r="Q700" s="105">
        <f ca="1">'Census Tract'!AG694</f>
        <v>7.4676318159403543</v>
      </c>
    </row>
    <row r="701" spans="1:17" ht="15.75" x14ac:dyDescent="0.25">
      <c r="A701" s="80" t="s">
        <v>268</v>
      </c>
      <c r="B701" s="4" t="str">
        <f>'Census Tract'!A695</f>
        <v>Union</v>
      </c>
      <c r="C701" s="4" t="str">
        <f>'Census Tract'!B695</f>
        <v>La Grande</v>
      </c>
      <c r="D701" s="4">
        <f>'Census Tract'!C695</f>
        <v>41061970600</v>
      </c>
      <c r="E701" s="171">
        <f>'Census Tract'!D695</f>
        <v>0</v>
      </c>
      <c r="F701" s="29">
        <f ca="1">'Census Tract'!V695</f>
        <v>0</v>
      </c>
      <c r="G701" s="29">
        <f ca="1">'Census Tract'!W695</f>
        <v>0</v>
      </c>
      <c r="H701" s="29">
        <f ca="1">'Census Tract'!X695</f>
        <v>0</v>
      </c>
      <c r="I701" s="105">
        <f ca="1">'Census Tract'!Y695</f>
        <v>0</v>
      </c>
      <c r="J701" s="29">
        <f ca="1">'Census Tract'!Z695</f>
        <v>0</v>
      </c>
      <c r="K701" s="29">
        <f ca="1">'Census Tract'!AA695</f>
        <v>0</v>
      </c>
      <c r="L701" s="29">
        <f ca="1">'Census Tract'!AB695</f>
        <v>0</v>
      </c>
      <c r="M701" s="105">
        <f ca="1">'Census Tract'!AC695</f>
        <v>0</v>
      </c>
      <c r="N701" s="29">
        <f ca="1">'Census Tract'!AD695</f>
        <v>0</v>
      </c>
      <c r="O701" s="29">
        <f ca="1">'Census Tract'!AE695</f>
        <v>0</v>
      </c>
      <c r="P701" s="29">
        <f ca="1">'Census Tract'!AF695</f>
        <v>0</v>
      </c>
      <c r="Q701" s="105">
        <f ca="1">'Census Tract'!AG695</f>
        <v>0</v>
      </c>
    </row>
    <row r="702" spans="1:17" ht="15.75" x14ac:dyDescent="0.25">
      <c r="A702" s="80" t="s">
        <v>268</v>
      </c>
      <c r="B702" s="4" t="str">
        <f>'Census Tract'!A696</f>
        <v>Union</v>
      </c>
      <c r="C702" s="4" t="str">
        <f>'Census Tract'!B696</f>
        <v>Cove</v>
      </c>
      <c r="D702" s="4">
        <f>'Census Tract'!C696</f>
        <v>41061970300</v>
      </c>
      <c r="E702" s="171">
        <f>'Census Tract'!D696</f>
        <v>0</v>
      </c>
      <c r="F702" s="29">
        <f ca="1">'Census Tract'!V696</f>
        <v>0</v>
      </c>
      <c r="G702" s="29">
        <f ca="1">'Census Tract'!W696</f>
        <v>0</v>
      </c>
      <c r="H702" s="29">
        <f ca="1">'Census Tract'!X696</f>
        <v>0</v>
      </c>
      <c r="I702" s="105">
        <f ca="1">'Census Tract'!Y696</f>
        <v>0</v>
      </c>
      <c r="J702" s="29">
        <f ca="1">'Census Tract'!Z696</f>
        <v>0</v>
      </c>
      <c r="K702" s="29">
        <f ca="1">'Census Tract'!AA696</f>
        <v>0</v>
      </c>
      <c r="L702" s="29">
        <f ca="1">'Census Tract'!AB696</f>
        <v>0</v>
      </c>
      <c r="M702" s="105">
        <f ca="1">'Census Tract'!AC696</f>
        <v>0</v>
      </c>
      <c r="N702" s="29">
        <f ca="1">'Census Tract'!AD696</f>
        <v>0</v>
      </c>
      <c r="O702" s="29">
        <f ca="1">'Census Tract'!AE696</f>
        <v>0</v>
      </c>
      <c r="P702" s="29">
        <f ca="1">'Census Tract'!AF696</f>
        <v>0</v>
      </c>
      <c r="Q702" s="105">
        <f ca="1">'Census Tract'!AG696</f>
        <v>0</v>
      </c>
    </row>
    <row r="703" spans="1:17" ht="15.75" x14ac:dyDescent="0.25">
      <c r="A703" s="80" t="s">
        <v>268</v>
      </c>
      <c r="B703" s="4" t="str">
        <f>'Census Tract'!A697</f>
        <v>Union</v>
      </c>
      <c r="C703" s="4" t="str">
        <f>'Census Tract'!B697</f>
        <v>La Grande</v>
      </c>
      <c r="D703" s="4">
        <f>'Census Tract'!C697</f>
        <v>41061970700</v>
      </c>
      <c r="E703" s="171">
        <f>'Census Tract'!D697</f>
        <v>1</v>
      </c>
      <c r="F703" s="29">
        <f ca="1">'Census Tract'!V697</f>
        <v>0.23624674161435699</v>
      </c>
      <c r="G703" s="29">
        <f ca="1">'Census Tract'!W697</f>
        <v>1.1740448011144071</v>
      </c>
      <c r="H703" s="29">
        <f ca="1">'Census Tract'!X697</f>
        <v>5.4022313106817386</v>
      </c>
      <c r="I703" s="105">
        <f ca="1">'Census Tract'!Y697</f>
        <v>11.733268275633925</v>
      </c>
      <c r="J703" s="29">
        <f ca="1">'Census Tract'!Z697</f>
        <v>0.13777011885588497</v>
      </c>
      <c r="K703" s="29">
        <f ca="1">'Census Tract'!AA697</f>
        <v>0.65559090934312181</v>
      </c>
      <c r="L703" s="29">
        <f ca="1">'Census Tract'!AB697</f>
        <v>2.9900127502233129</v>
      </c>
      <c r="M703" s="105">
        <f ca="1">'Census Tract'!AC697</f>
        <v>6.4853902297416681</v>
      </c>
      <c r="N703" s="29">
        <f ca="1">'Census Tract'!AD697</f>
        <v>5.7358298838494387E-2</v>
      </c>
      <c r="O703" s="29">
        <f ca="1">'Census Tract'!AE697</f>
        <v>0.27245968102690599</v>
      </c>
      <c r="P703" s="29">
        <f ca="1">'Census Tract'!AF697</f>
        <v>1.1954757953705331</v>
      </c>
      <c r="Q703" s="105">
        <f ca="1">'Census Tract'!AG697</f>
        <v>2.5682447674863358</v>
      </c>
    </row>
    <row r="704" spans="1:17" ht="15.75" x14ac:dyDescent="0.25">
      <c r="A704" s="80" t="s">
        <v>268</v>
      </c>
      <c r="B704" s="4" t="str">
        <f>'Census Tract'!A698</f>
        <v>Union</v>
      </c>
      <c r="C704" s="4" t="str">
        <f>'Census Tract'!B698</f>
        <v>Island City</v>
      </c>
      <c r="D704" s="4">
        <f>'Census Tract'!C698</f>
        <v>41061970800</v>
      </c>
      <c r="E704" s="171">
        <f>'Census Tract'!D698</f>
        <v>0</v>
      </c>
      <c r="F704" s="29">
        <f ca="1">'Census Tract'!V698</f>
        <v>1.2764965656211356</v>
      </c>
      <c r="G704" s="29">
        <f ca="1">'Census Tract'!W698</f>
        <v>6.4391277469492287</v>
      </c>
      <c r="H704" s="29">
        <f ca="1">'Census Tract'!X698</f>
        <v>29.836084203723772</v>
      </c>
      <c r="I704" s="105">
        <f ca="1">'Census Tract'!Y698</f>
        <v>64.902943292557325</v>
      </c>
      <c r="J704" s="29">
        <f ca="1">'Census Tract'!Z698</f>
        <v>0.24614537816831106</v>
      </c>
      <c r="K704" s="29">
        <f ca="1">'Census Tract'!AA698</f>
        <v>1.2865505190683297</v>
      </c>
      <c r="L704" s="29">
        <f ca="1">'Census Tract'!AB698</f>
        <v>6.0023247443383525</v>
      </c>
      <c r="M704" s="105">
        <f ca="1">'Census Tract'!AC698</f>
        <v>13.070019722957056</v>
      </c>
      <c r="N704" s="29">
        <f ca="1">'Census Tract'!AD698</f>
        <v>0.16810616776955822</v>
      </c>
      <c r="O704" s="29">
        <f ca="1">'Census Tract'!AE698</f>
        <v>0.87086238839864549</v>
      </c>
      <c r="P704" s="29">
        <f ca="1">'Census Tract'!AF698</f>
        <v>4.0129083410799034</v>
      </c>
      <c r="Q704" s="105">
        <f ca="1">'Census Tract'!AG698</f>
        <v>8.7217162145807592</v>
      </c>
    </row>
    <row r="705" spans="1:17" ht="15.75" x14ac:dyDescent="0.25">
      <c r="A705" s="80" t="s">
        <v>268</v>
      </c>
      <c r="B705" s="4" t="str">
        <f>'Census Tract'!A699</f>
        <v>Union</v>
      </c>
      <c r="C705" s="4" t="str">
        <f>'Census Tract'!B699</f>
        <v>Elgin</v>
      </c>
      <c r="D705" s="4">
        <f>'Census Tract'!C699</f>
        <v>41061970100</v>
      </c>
      <c r="E705" s="171">
        <f>'Census Tract'!D699</f>
        <v>0</v>
      </c>
      <c r="F705" s="29">
        <f ca="1">'Census Tract'!V699</f>
        <v>0</v>
      </c>
      <c r="G705" s="29">
        <f ca="1">'Census Tract'!W699</f>
        <v>0</v>
      </c>
      <c r="H705" s="29">
        <f ca="1">'Census Tract'!X699</f>
        <v>0</v>
      </c>
      <c r="I705" s="105">
        <f ca="1">'Census Tract'!Y699</f>
        <v>0</v>
      </c>
      <c r="J705" s="29">
        <f ca="1">'Census Tract'!Z699</f>
        <v>0</v>
      </c>
      <c r="K705" s="29">
        <f ca="1">'Census Tract'!AA699</f>
        <v>0</v>
      </c>
      <c r="L705" s="29">
        <f ca="1">'Census Tract'!AB699</f>
        <v>0</v>
      </c>
      <c r="M705" s="105">
        <f ca="1">'Census Tract'!AC699</f>
        <v>0</v>
      </c>
      <c r="N705" s="29">
        <f ca="1">'Census Tract'!AD699</f>
        <v>0</v>
      </c>
      <c r="O705" s="29">
        <f ca="1">'Census Tract'!AE699</f>
        <v>0</v>
      </c>
      <c r="P705" s="29">
        <f ca="1">'Census Tract'!AF699</f>
        <v>0</v>
      </c>
      <c r="Q705" s="105">
        <f ca="1">'Census Tract'!AG699</f>
        <v>0</v>
      </c>
    </row>
    <row r="706" spans="1:17" ht="15.75" x14ac:dyDescent="0.25">
      <c r="A706" s="80" t="s">
        <v>268</v>
      </c>
      <c r="B706" s="4" t="str">
        <f>'Census Tract'!A700</f>
        <v>Wallowa</v>
      </c>
      <c r="C706" s="4" t="str">
        <f>'Census Tract'!B700</f>
        <v>Enterprise</v>
      </c>
      <c r="D706" s="4">
        <f>'Census Tract'!C700</f>
        <v>41063960300</v>
      </c>
      <c r="E706" s="171">
        <f>'Census Tract'!D700</f>
        <v>0</v>
      </c>
      <c r="F706" s="29">
        <f ca="1">'Census Tract'!V700</f>
        <v>0</v>
      </c>
      <c r="G706" s="29">
        <f ca="1">'Census Tract'!W700</f>
        <v>0</v>
      </c>
      <c r="H706" s="29">
        <f ca="1">'Census Tract'!X700</f>
        <v>0</v>
      </c>
      <c r="I706" s="105">
        <f ca="1">'Census Tract'!Y700</f>
        <v>0</v>
      </c>
      <c r="J706" s="29">
        <f ca="1">'Census Tract'!Z700</f>
        <v>0</v>
      </c>
      <c r="K706" s="29">
        <f ca="1">'Census Tract'!AA700</f>
        <v>0</v>
      </c>
      <c r="L706" s="29">
        <f ca="1">'Census Tract'!AB700</f>
        <v>0</v>
      </c>
      <c r="M706" s="105">
        <f ca="1">'Census Tract'!AC700</f>
        <v>0</v>
      </c>
      <c r="N706" s="29">
        <f ca="1">'Census Tract'!AD700</f>
        <v>0</v>
      </c>
      <c r="O706" s="29">
        <f ca="1">'Census Tract'!AE700</f>
        <v>0</v>
      </c>
      <c r="P706" s="29">
        <f ca="1">'Census Tract'!AF700</f>
        <v>0</v>
      </c>
      <c r="Q706" s="105">
        <f ca="1">'Census Tract'!AG700</f>
        <v>0</v>
      </c>
    </row>
    <row r="707" spans="1:17" ht="15.75" x14ac:dyDescent="0.25">
      <c r="A707" s="80" t="s">
        <v>268</v>
      </c>
      <c r="B707" s="4" t="str">
        <f>'Census Tract'!A701</f>
        <v>Wallowa</v>
      </c>
      <c r="C707" s="4" t="str">
        <f>'Census Tract'!B701</f>
        <v>Joseph</v>
      </c>
      <c r="D707" s="4">
        <f>'Census Tract'!C701</f>
        <v>41063960100</v>
      </c>
      <c r="E707" s="171">
        <f>'Census Tract'!D701</f>
        <v>0</v>
      </c>
      <c r="F707" s="29">
        <f ca="1">'Census Tract'!V701</f>
        <v>0</v>
      </c>
      <c r="G707" s="29">
        <f ca="1">'Census Tract'!W701</f>
        <v>0</v>
      </c>
      <c r="H707" s="29">
        <f ca="1">'Census Tract'!X701</f>
        <v>0</v>
      </c>
      <c r="I707" s="105">
        <f ca="1">'Census Tract'!Y701</f>
        <v>0</v>
      </c>
      <c r="J707" s="29">
        <f ca="1">'Census Tract'!Z701</f>
        <v>0</v>
      </c>
      <c r="K707" s="29">
        <f ca="1">'Census Tract'!AA701</f>
        <v>0</v>
      </c>
      <c r="L707" s="29">
        <f ca="1">'Census Tract'!AB701</f>
        <v>0</v>
      </c>
      <c r="M707" s="105">
        <f ca="1">'Census Tract'!AC701</f>
        <v>0</v>
      </c>
      <c r="N707" s="29">
        <f ca="1">'Census Tract'!AD701</f>
        <v>0</v>
      </c>
      <c r="O707" s="29">
        <f ca="1">'Census Tract'!AE701</f>
        <v>0</v>
      </c>
      <c r="P707" s="29">
        <f ca="1">'Census Tract'!AF701</f>
        <v>0</v>
      </c>
      <c r="Q707" s="105">
        <f ca="1">'Census Tract'!AG701</f>
        <v>0</v>
      </c>
    </row>
    <row r="708" spans="1:17" ht="15.75" x14ac:dyDescent="0.25">
      <c r="A708" s="80" t="s">
        <v>268</v>
      </c>
      <c r="B708" s="4" t="str">
        <f>'Census Tract'!A702</f>
        <v>Wallowa</v>
      </c>
      <c r="C708" s="4" t="str">
        <f>'Census Tract'!B702</f>
        <v>Lostine</v>
      </c>
      <c r="D708" s="4">
        <f>'Census Tract'!C702</f>
        <v>41063960200</v>
      </c>
      <c r="E708" s="171">
        <f>'Census Tract'!D702</f>
        <v>0</v>
      </c>
      <c r="F708" s="29">
        <f ca="1">'Census Tract'!V702</f>
        <v>0.13867446891039126</v>
      </c>
      <c r="G708" s="29">
        <f ca="1">'Census Tract'!W702</f>
        <v>0.6995260657985769</v>
      </c>
      <c r="H708" s="29">
        <f ca="1">'Census Tract'!X702</f>
        <v>3.2412959366669511</v>
      </c>
      <c r="I708" s="105">
        <f ca="1">'Census Tract'!Y702</f>
        <v>7.0508463823693042</v>
      </c>
      <c r="J708" s="29">
        <f ca="1">'Census Tract'!Z702</f>
        <v>0.16938651112022962</v>
      </c>
      <c r="K708" s="29">
        <f ca="1">'Census Tract'!AA702</f>
        <v>0.88534794123126304</v>
      </c>
      <c r="L708" s="29">
        <f ca="1">'Census Tract'!AB702</f>
        <v>4.1305380365861737</v>
      </c>
      <c r="M708" s="105">
        <f ca="1">'Census Tract'!AC702</f>
        <v>8.9942173914411683</v>
      </c>
      <c r="N708" s="29">
        <f ca="1">'Census Tract'!AD702</f>
        <v>0.11568333099801964</v>
      </c>
      <c r="O708" s="29">
        <f ca="1">'Census Tract'!AE702</f>
        <v>0.59928950417183824</v>
      </c>
      <c r="P708" s="29">
        <f ca="1">'Census Tract'!AF702</f>
        <v>2.7615084565024848</v>
      </c>
      <c r="Q708" s="105">
        <f ca="1">'Census Tract'!AG702</f>
        <v>6.001904612478171</v>
      </c>
    </row>
    <row r="709" spans="1:17" ht="15.75" x14ac:dyDescent="0.25">
      <c r="A709" s="80" t="s">
        <v>268</v>
      </c>
      <c r="B709" s="4" t="str">
        <f>'Census Tract'!A703</f>
        <v>Wasco</v>
      </c>
      <c r="C709" s="4" t="str">
        <f>'Census Tract'!B703</f>
        <v>The Dalles</v>
      </c>
      <c r="D709" s="4">
        <f>'Census Tract'!C703</f>
        <v>41065970700</v>
      </c>
      <c r="E709" s="171">
        <f>'Census Tract'!D703</f>
        <v>0</v>
      </c>
      <c r="F709" s="29">
        <f ca="1">'Census Tract'!V703</f>
        <v>0</v>
      </c>
      <c r="G709" s="29">
        <f ca="1">'Census Tract'!W703</f>
        <v>0</v>
      </c>
      <c r="H709" s="29">
        <f ca="1">'Census Tract'!X703</f>
        <v>0</v>
      </c>
      <c r="I709" s="105">
        <f ca="1">'Census Tract'!Y703</f>
        <v>0</v>
      </c>
      <c r="J709" s="29">
        <f ca="1">'Census Tract'!Z703</f>
        <v>0</v>
      </c>
      <c r="K709" s="29">
        <f ca="1">'Census Tract'!AA703</f>
        <v>0</v>
      </c>
      <c r="L709" s="29">
        <f ca="1">'Census Tract'!AB703</f>
        <v>0</v>
      </c>
      <c r="M709" s="105">
        <f ca="1">'Census Tract'!AC703</f>
        <v>0</v>
      </c>
      <c r="N709" s="29">
        <f ca="1">'Census Tract'!AD703</f>
        <v>0</v>
      </c>
      <c r="O709" s="29">
        <f ca="1">'Census Tract'!AE703</f>
        <v>0</v>
      </c>
      <c r="P709" s="29">
        <f ca="1">'Census Tract'!AF703</f>
        <v>0</v>
      </c>
      <c r="Q709" s="105">
        <f ca="1">'Census Tract'!AG703</f>
        <v>0</v>
      </c>
    </row>
    <row r="710" spans="1:17" ht="15.75" x14ac:dyDescent="0.25">
      <c r="A710" s="80" t="s">
        <v>268</v>
      </c>
      <c r="B710" s="4" t="str">
        <f>'Census Tract'!A704</f>
        <v>Wasco</v>
      </c>
      <c r="C710" s="4" t="str">
        <f>'Census Tract'!B704</f>
        <v>The Dalles</v>
      </c>
      <c r="D710" s="4">
        <f>'Census Tract'!C704</f>
        <v>41065970500</v>
      </c>
      <c r="E710" s="171">
        <f>'Census Tract'!D704</f>
        <v>1</v>
      </c>
      <c r="F710" s="29">
        <f ca="1">'Census Tract'!V704</f>
        <v>0.18428998603939251</v>
      </c>
      <c r="G710" s="29">
        <f ca="1">'Census Tract'!W704</f>
        <v>0.91584204941198122</v>
      </c>
      <c r="H710" s="29">
        <f ca="1">'Census Tract'!X704</f>
        <v>4.2141412238068483</v>
      </c>
      <c r="I710" s="105">
        <f ca="1">'Census Tract'!Y704</f>
        <v>9.1528197677441057</v>
      </c>
      <c r="J710" s="29">
        <f ca="1">'Census Tract'!Z704</f>
        <v>0.18562974376525465</v>
      </c>
      <c r="K710" s="29">
        <f ca="1">'Census Tract'!AA704</f>
        <v>0.88333503321932882</v>
      </c>
      <c r="L710" s="29">
        <f ca="1">'Census Tract'!AB704</f>
        <v>4.0287059725875309</v>
      </c>
      <c r="M710" s="105">
        <f ca="1">'Census Tract'!AC704</f>
        <v>8.7383340927792688</v>
      </c>
      <c r="N710" s="29">
        <f ca="1">'Census Tract'!AD704</f>
        <v>7.7283858100887448E-2</v>
      </c>
      <c r="O710" s="29">
        <f ca="1">'Census Tract'!AE704</f>
        <v>0.36710878378709588</v>
      </c>
      <c r="P710" s="29">
        <f ca="1">'Census Tract'!AF704</f>
        <v>1.6107692104434648</v>
      </c>
      <c r="Q710" s="105">
        <f ca="1">'Census Tract'!AG704</f>
        <v>3.4604210410360707</v>
      </c>
    </row>
    <row r="711" spans="1:17" ht="15.75" x14ac:dyDescent="0.25">
      <c r="A711" s="80" t="s">
        <v>268</v>
      </c>
      <c r="B711" s="4" t="str">
        <f>'Census Tract'!A705</f>
        <v>Wasco</v>
      </c>
      <c r="C711" s="4" t="str">
        <f>'Census Tract'!B705</f>
        <v>The Dalles</v>
      </c>
      <c r="D711" s="4">
        <f>'Census Tract'!C705</f>
        <v>41065970100</v>
      </c>
      <c r="E711" s="171">
        <f>'Census Tract'!D705</f>
        <v>1</v>
      </c>
      <c r="F711" s="29">
        <f ca="1">'Census Tract'!V705</f>
        <v>0</v>
      </c>
      <c r="G711" s="29">
        <f ca="1">'Census Tract'!W705</f>
        <v>0</v>
      </c>
      <c r="H711" s="29">
        <f ca="1">'Census Tract'!X705</f>
        <v>0</v>
      </c>
      <c r="I711" s="105">
        <f ca="1">'Census Tract'!Y705</f>
        <v>0</v>
      </c>
      <c r="J711" s="29">
        <f ca="1">'Census Tract'!Z705</f>
        <v>0</v>
      </c>
      <c r="K711" s="29">
        <f ca="1">'Census Tract'!AA705</f>
        <v>0</v>
      </c>
      <c r="L711" s="29">
        <f ca="1">'Census Tract'!AB705</f>
        <v>0</v>
      </c>
      <c r="M711" s="105">
        <f ca="1">'Census Tract'!AC705</f>
        <v>0</v>
      </c>
      <c r="N711" s="29">
        <f ca="1">'Census Tract'!AD705</f>
        <v>0</v>
      </c>
      <c r="O711" s="29">
        <f ca="1">'Census Tract'!AE705</f>
        <v>0</v>
      </c>
      <c r="P711" s="29">
        <f ca="1">'Census Tract'!AF705</f>
        <v>0</v>
      </c>
      <c r="Q711" s="105">
        <f ca="1">'Census Tract'!AG705</f>
        <v>0</v>
      </c>
    </row>
    <row r="712" spans="1:17" ht="15.75" x14ac:dyDescent="0.25">
      <c r="A712" s="80" t="s">
        <v>268</v>
      </c>
      <c r="B712" s="4" t="str">
        <f>'Census Tract'!A706</f>
        <v>Wasco</v>
      </c>
      <c r="C712" s="4" t="str">
        <f>'Census Tract'!B706</f>
        <v>Antelope</v>
      </c>
      <c r="D712" s="4">
        <f>'Census Tract'!C706</f>
        <v>41065970800</v>
      </c>
      <c r="E712" s="171">
        <f>'Census Tract'!D706</f>
        <v>0</v>
      </c>
      <c r="F712" s="29">
        <f ca="1">'Census Tract'!V706</f>
        <v>0</v>
      </c>
      <c r="G712" s="29">
        <f ca="1">'Census Tract'!W706</f>
        <v>0</v>
      </c>
      <c r="H712" s="29">
        <f ca="1">'Census Tract'!X706</f>
        <v>0</v>
      </c>
      <c r="I712" s="105">
        <f ca="1">'Census Tract'!Y706</f>
        <v>0</v>
      </c>
      <c r="J712" s="29">
        <f ca="1">'Census Tract'!Z706</f>
        <v>0</v>
      </c>
      <c r="K712" s="29">
        <f ca="1">'Census Tract'!AA706</f>
        <v>0</v>
      </c>
      <c r="L712" s="29">
        <f ca="1">'Census Tract'!AB706</f>
        <v>0</v>
      </c>
      <c r="M712" s="105">
        <f ca="1">'Census Tract'!AC706</f>
        <v>0</v>
      </c>
      <c r="N712" s="29">
        <f ca="1">'Census Tract'!AD706</f>
        <v>0</v>
      </c>
      <c r="O712" s="29">
        <f ca="1">'Census Tract'!AE706</f>
        <v>0</v>
      </c>
      <c r="P712" s="29">
        <f ca="1">'Census Tract'!AF706</f>
        <v>0</v>
      </c>
      <c r="Q712" s="105">
        <f ca="1">'Census Tract'!AG706</f>
        <v>0</v>
      </c>
    </row>
    <row r="713" spans="1:17" ht="15.75" x14ac:dyDescent="0.25">
      <c r="A713" s="80" t="s">
        <v>268</v>
      </c>
      <c r="B713" s="4" t="str">
        <f>'Census Tract'!A707</f>
        <v>Wasco</v>
      </c>
      <c r="C713" s="4" t="str">
        <f>'Census Tract'!B707</f>
        <v>The Dalles</v>
      </c>
      <c r="D713" s="4">
        <f>'Census Tract'!C707</f>
        <v>41065970300</v>
      </c>
      <c r="E713" s="171">
        <f>'Census Tract'!D707</f>
        <v>1</v>
      </c>
      <c r="F713" s="29">
        <f ca="1">'Census Tract'!V707</f>
        <v>0</v>
      </c>
      <c r="G713" s="29">
        <f ca="1">'Census Tract'!W707</f>
        <v>0</v>
      </c>
      <c r="H713" s="29">
        <f ca="1">'Census Tract'!X707</f>
        <v>0</v>
      </c>
      <c r="I713" s="105">
        <f ca="1">'Census Tract'!Y707</f>
        <v>0</v>
      </c>
      <c r="J713" s="29">
        <f ca="1">'Census Tract'!Z707</f>
        <v>0</v>
      </c>
      <c r="K713" s="29">
        <f ca="1">'Census Tract'!AA707</f>
        <v>0</v>
      </c>
      <c r="L713" s="29">
        <f ca="1">'Census Tract'!AB707</f>
        <v>0</v>
      </c>
      <c r="M713" s="105">
        <f ca="1">'Census Tract'!AC707</f>
        <v>0</v>
      </c>
      <c r="N713" s="29">
        <f ca="1">'Census Tract'!AD707</f>
        <v>0</v>
      </c>
      <c r="O713" s="29">
        <f ca="1">'Census Tract'!AE707</f>
        <v>0</v>
      </c>
      <c r="P713" s="29">
        <f ca="1">'Census Tract'!AF707</f>
        <v>0</v>
      </c>
      <c r="Q713" s="105">
        <f ca="1">'Census Tract'!AG707</f>
        <v>0</v>
      </c>
    </row>
    <row r="714" spans="1:17" ht="15.75" x14ac:dyDescent="0.25">
      <c r="A714" s="80" t="s">
        <v>268</v>
      </c>
      <c r="B714" s="4" t="str">
        <f>'Census Tract'!A708</f>
        <v>Wasco</v>
      </c>
      <c r="C714" s="4" t="str">
        <f>'Census Tract'!B708</f>
        <v>The Dalles</v>
      </c>
      <c r="D714" s="4">
        <f>'Census Tract'!C708</f>
        <v>41065970400</v>
      </c>
      <c r="E714" s="171">
        <f>'Census Tract'!D708</f>
        <v>1</v>
      </c>
      <c r="F714" s="29">
        <f ca="1">'Census Tract'!V708</f>
        <v>0.33728072173242074</v>
      </c>
      <c r="G714" s="29">
        <f ca="1">'Census Tract'!W708</f>
        <v>1.6761402724971983</v>
      </c>
      <c r="H714" s="29">
        <f ca="1">'Census Tract'!X708</f>
        <v>7.7125655278095415</v>
      </c>
      <c r="I714" s="105">
        <f ca="1">'Census Tract'!Y708</f>
        <v>16.751152482542551</v>
      </c>
      <c r="J714" s="29">
        <f ca="1">'Census Tract'!Z708</f>
        <v>0.14150745739084014</v>
      </c>
      <c r="K714" s="29">
        <f ca="1">'Census Tract'!AA708</f>
        <v>0.67337535483102462</v>
      </c>
      <c r="L714" s="29">
        <f ca="1">'Census Tract'!AB708</f>
        <v>3.0711238791402184</v>
      </c>
      <c r="M714" s="105">
        <f ca="1">'Census Tract'!AC708</f>
        <v>6.6613216945696081</v>
      </c>
      <c r="N714" s="29">
        <f ca="1">'Census Tract'!AD708</f>
        <v>5.8914277611894605E-2</v>
      </c>
      <c r="O714" s="29">
        <f ca="1">'Census Tract'!AE708</f>
        <v>0.27985079075069619</v>
      </c>
      <c r="P714" s="29">
        <f ca="1">'Census Tract'!AF708</f>
        <v>1.2279058883017742</v>
      </c>
      <c r="Q714" s="105">
        <f ca="1">'Census Tract'!AG708</f>
        <v>2.6379144477946195</v>
      </c>
    </row>
    <row r="715" spans="1:17" ht="15.75" x14ac:dyDescent="0.25">
      <c r="A715" s="80" t="s">
        <v>268</v>
      </c>
      <c r="B715" s="4" t="str">
        <f>'Census Tract'!A709</f>
        <v>Wasco</v>
      </c>
      <c r="C715" s="4" t="str">
        <f>'Census Tract'!B709</f>
        <v>Mosier</v>
      </c>
      <c r="D715" s="4">
        <f>'Census Tract'!C709</f>
        <v>41065970600</v>
      </c>
      <c r="E715" s="171">
        <f>'Census Tract'!D709</f>
        <v>0</v>
      </c>
      <c r="F715" s="29">
        <f ca="1">'Census Tract'!V709</f>
        <v>0</v>
      </c>
      <c r="G715" s="29">
        <f ca="1">'Census Tract'!W709</f>
        <v>0</v>
      </c>
      <c r="H715" s="29">
        <f ca="1">'Census Tract'!X709</f>
        <v>0</v>
      </c>
      <c r="I715" s="105">
        <f ca="1">'Census Tract'!Y709</f>
        <v>0</v>
      </c>
      <c r="J715" s="29">
        <f ca="1">'Census Tract'!Z709</f>
        <v>0</v>
      </c>
      <c r="K715" s="29">
        <f ca="1">'Census Tract'!AA709</f>
        <v>0</v>
      </c>
      <c r="L715" s="29">
        <f ca="1">'Census Tract'!AB709</f>
        <v>0</v>
      </c>
      <c r="M715" s="105">
        <f ca="1">'Census Tract'!AC709</f>
        <v>0</v>
      </c>
      <c r="N715" s="29">
        <f ca="1">'Census Tract'!AD709</f>
        <v>0</v>
      </c>
      <c r="O715" s="29">
        <f ca="1">'Census Tract'!AE709</f>
        <v>0</v>
      </c>
      <c r="P715" s="29">
        <f ca="1">'Census Tract'!AF709</f>
        <v>0</v>
      </c>
      <c r="Q715" s="105">
        <f ca="1">'Census Tract'!AG709</f>
        <v>0</v>
      </c>
    </row>
    <row r="716" spans="1:17" ht="15.75" x14ac:dyDescent="0.25">
      <c r="A716" s="80" t="s">
        <v>268</v>
      </c>
      <c r="B716" s="4" t="str">
        <f>'Census Tract'!A710</f>
        <v>Wasco</v>
      </c>
      <c r="C716" s="4" t="str">
        <f>'Census Tract'!B710</f>
        <v>The Dalles</v>
      </c>
      <c r="D716" s="4">
        <f>'Census Tract'!C710</f>
        <v>41065970200</v>
      </c>
      <c r="E716" s="171">
        <f>'Census Tract'!D710</f>
        <v>1</v>
      </c>
      <c r="F716" s="29">
        <f ca="1">'Census Tract'!V710</f>
        <v>0</v>
      </c>
      <c r="G716" s="29">
        <f ca="1">'Census Tract'!W710</f>
        <v>0</v>
      </c>
      <c r="H716" s="29">
        <f ca="1">'Census Tract'!X710</f>
        <v>0</v>
      </c>
      <c r="I716" s="105">
        <f ca="1">'Census Tract'!Y710</f>
        <v>0</v>
      </c>
      <c r="J716" s="29">
        <f ca="1">'Census Tract'!Z710</f>
        <v>0</v>
      </c>
      <c r="K716" s="29">
        <f ca="1">'Census Tract'!AA710</f>
        <v>0</v>
      </c>
      <c r="L716" s="29">
        <f ca="1">'Census Tract'!AB710</f>
        <v>0</v>
      </c>
      <c r="M716" s="105">
        <f ca="1">'Census Tract'!AC710</f>
        <v>0</v>
      </c>
      <c r="N716" s="29">
        <f ca="1">'Census Tract'!AD710</f>
        <v>0</v>
      </c>
      <c r="O716" s="29">
        <f ca="1">'Census Tract'!AE710</f>
        <v>0</v>
      </c>
      <c r="P716" s="29">
        <f ca="1">'Census Tract'!AF710</f>
        <v>0</v>
      </c>
      <c r="Q716" s="105">
        <f ca="1">'Census Tract'!AG710</f>
        <v>0</v>
      </c>
    </row>
    <row r="717" spans="1:17" ht="15.75" x14ac:dyDescent="0.25">
      <c r="A717" s="80" t="s">
        <v>268</v>
      </c>
      <c r="B717" s="4" t="str">
        <f>'Census Tract'!A711</f>
        <v>Washington</v>
      </c>
      <c r="C717" s="4" t="str">
        <f>'Census Tract'!B711</f>
        <v>Tualatin</v>
      </c>
      <c r="D717" s="4">
        <f>'Census Tract'!C711</f>
        <v>41067032109</v>
      </c>
      <c r="E717" s="171">
        <f>'Census Tract'!D711</f>
        <v>1</v>
      </c>
      <c r="F717" s="29">
        <f ca="1">'Census Tract'!V711</f>
        <v>0</v>
      </c>
      <c r="G717" s="29">
        <f ca="1">'Census Tract'!W711</f>
        <v>0</v>
      </c>
      <c r="H717" s="29">
        <f ca="1">'Census Tract'!X711</f>
        <v>0</v>
      </c>
      <c r="I717" s="105">
        <f ca="1">'Census Tract'!Y711</f>
        <v>0</v>
      </c>
      <c r="J717" s="29">
        <f ca="1">'Census Tract'!Z711</f>
        <v>0</v>
      </c>
      <c r="K717" s="29">
        <f ca="1">'Census Tract'!AA711</f>
        <v>0</v>
      </c>
      <c r="L717" s="29">
        <f ca="1">'Census Tract'!AB711</f>
        <v>0</v>
      </c>
      <c r="M717" s="105">
        <f ca="1">'Census Tract'!AC711</f>
        <v>0</v>
      </c>
      <c r="N717" s="29">
        <f ca="1">'Census Tract'!AD711</f>
        <v>0</v>
      </c>
      <c r="O717" s="29">
        <f ca="1">'Census Tract'!AE711</f>
        <v>0</v>
      </c>
      <c r="P717" s="29">
        <f ca="1">'Census Tract'!AF711</f>
        <v>0</v>
      </c>
      <c r="Q717" s="105">
        <f ca="1">'Census Tract'!AG711</f>
        <v>0</v>
      </c>
    </row>
    <row r="718" spans="1:17" ht="15.75" x14ac:dyDescent="0.25">
      <c r="A718" s="80" t="s">
        <v>268</v>
      </c>
      <c r="B718" s="4" t="str">
        <f>'Census Tract'!A712</f>
        <v>Washington</v>
      </c>
      <c r="C718" s="4" t="str">
        <f>'Census Tract'!B712</f>
        <v>Beaverton</v>
      </c>
      <c r="D718" s="4">
        <f>'Census Tract'!C712</f>
        <v>41067031807</v>
      </c>
      <c r="E718" s="171">
        <f>'Census Tract'!D712</f>
        <v>1</v>
      </c>
      <c r="F718" s="29">
        <f ca="1">'Census Tract'!V712</f>
        <v>0</v>
      </c>
      <c r="G718" s="29">
        <f ca="1">'Census Tract'!W712</f>
        <v>0</v>
      </c>
      <c r="H718" s="29">
        <f ca="1">'Census Tract'!X712</f>
        <v>0</v>
      </c>
      <c r="I718" s="105">
        <f ca="1">'Census Tract'!Y712</f>
        <v>0</v>
      </c>
      <c r="J718" s="29">
        <f ca="1">'Census Tract'!Z712</f>
        <v>0</v>
      </c>
      <c r="K718" s="29">
        <f ca="1">'Census Tract'!AA712</f>
        <v>0</v>
      </c>
      <c r="L718" s="29">
        <f ca="1">'Census Tract'!AB712</f>
        <v>0</v>
      </c>
      <c r="M718" s="105">
        <f ca="1">'Census Tract'!AC712</f>
        <v>0</v>
      </c>
      <c r="N718" s="29">
        <f ca="1">'Census Tract'!AD712</f>
        <v>0</v>
      </c>
      <c r="O718" s="29">
        <f ca="1">'Census Tract'!AE712</f>
        <v>0</v>
      </c>
      <c r="P718" s="29">
        <f ca="1">'Census Tract'!AF712</f>
        <v>0</v>
      </c>
      <c r="Q718" s="105">
        <f ca="1">'Census Tract'!AG712</f>
        <v>0</v>
      </c>
    </row>
    <row r="719" spans="1:17" ht="15.75" x14ac:dyDescent="0.25">
      <c r="A719" s="80" t="s">
        <v>268</v>
      </c>
      <c r="B719" s="4" t="str">
        <f>'Census Tract'!A713</f>
        <v>Washington</v>
      </c>
      <c r="C719" s="4" t="str">
        <f>'Census Tract'!B713</f>
        <v>Tualatin</v>
      </c>
      <c r="D719" s="4">
        <f>'Census Tract'!C713</f>
        <v>41067032001</v>
      </c>
      <c r="E719" s="171">
        <f>'Census Tract'!D713</f>
        <v>1</v>
      </c>
      <c r="F719" s="29">
        <f ca="1">'Census Tract'!V713</f>
        <v>0</v>
      </c>
      <c r="G719" s="29">
        <f ca="1">'Census Tract'!W713</f>
        <v>0</v>
      </c>
      <c r="H719" s="29">
        <f ca="1">'Census Tract'!X713</f>
        <v>0</v>
      </c>
      <c r="I719" s="105">
        <f ca="1">'Census Tract'!Y713</f>
        <v>0</v>
      </c>
      <c r="J719" s="29">
        <f ca="1">'Census Tract'!Z713</f>
        <v>0</v>
      </c>
      <c r="K719" s="29">
        <f ca="1">'Census Tract'!AA713</f>
        <v>0</v>
      </c>
      <c r="L719" s="29">
        <f ca="1">'Census Tract'!AB713</f>
        <v>0</v>
      </c>
      <c r="M719" s="105">
        <f ca="1">'Census Tract'!AC713</f>
        <v>0</v>
      </c>
      <c r="N719" s="29">
        <f ca="1">'Census Tract'!AD713</f>
        <v>0</v>
      </c>
      <c r="O719" s="29">
        <f ca="1">'Census Tract'!AE713</f>
        <v>0</v>
      </c>
      <c r="P719" s="29">
        <f ca="1">'Census Tract'!AF713</f>
        <v>0</v>
      </c>
      <c r="Q719" s="105">
        <f ca="1">'Census Tract'!AG713</f>
        <v>0</v>
      </c>
    </row>
    <row r="720" spans="1:17" ht="15.75" x14ac:dyDescent="0.25">
      <c r="A720" s="80" t="s">
        <v>268</v>
      </c>
      <c r="B720" s="4" t="str">
        <f>'Census Tract'!A714</f>
        <v>Washington</v>
      </c>
      <c r="C720" s="4" t="str">
        <f>'Census Tract'!B714</f>
        <v>Beaverton</v>
      </c>
      <c r="D720" s="4">
        <f>'Census Tract'!C714</f>
        <v>41067030501</v>
      </c>
      <c r="E720" s="171">
        <f>'Census Tract'!D714</f>
        <v>1</v>
      </c>
      <c r="F720" s="29">
        <f ca="1">'Census Tract'!V714</f>
        <v>0</v>
      </c>
      <c r="G720" s="29">
        <f ca="1">'Census Tract'!W714</f>
        <v>0</v>
      </c>
      <c r="H720" s="29">
        <f ca="1">'Census Tract'!X714</f>
        <v>0</v>
      </c>
      <c r="I720" s="105">
        <f ca="1">'Census Tract'!Y714</f>
        <v>0</v>
      </c>
      <c r="J720" s="29">
        <f ca="1">'Census Tract'!Z714</f>
        <v>0</v>
      </c>
      <c r="K720" s="29">
        <f ca="1">'Census Tract'!AA714</f>
        <v>0</v>
      </c>
      <c r="L720" s="29">
        <f ca="1">'Census Tract'!AB714</f>
        <v>0</v>
      </c>
      <c r="M720" s="105">
        <f ca="1">'Census Tract'!AC714</f>
        <v>0</v>
      </c>
      <c r="N720" s="29">
        <f ca="1">'Census Tract'!AD714</f>
        <v>0</v>
      </c>
      <c r="O720" s="29">
        <f ca="1">'Census Tract'!AE714</f>
        <v>0</v>
      </c>
      <c r="P720" s="29">
        <f ca="1">'Census Tract'!AF714</f>
        <v>0</v>
      </c>
      <c r="Q720" s="105">
        <f ca="1">'Census Tract'!AG714</f>
        <v>0</v>
      </c>
    </row>
    <row r="721" spans="1:17" ht="15.75" x14ac:dyDescent="0.25">
      <c r="A721" s="80" t="s">
        <v>268</v>
      </c>
      <c r="B721" s="4" t="str">
        <f>'Census Tract'!A715</f>
        <v>Washington</v>
      </c>
      <c r="C721" s="4" t="str">
        <f>'Census Tract'!B715</f>
        <v>Banks</v>
      </c>
      <c r="D721" s="4">
        <f>'Census Tract'!C715</f>
        <v>41067033500</v>
      </c>
      <c r="E721" s="171">
        <f>'Census Tract'!D715</f>
        <v>0</v>
      </c>
      <c r="F721" s="29">
        <f ca="1">'Census Tract'!V715</f>
        <v>0</v>
      </c>
      <c r="G721" s="29">
        <f ca="1">'Census Tract'!W715</f>
        <v>0</v>
      </c>
      <c r="H721" s="29">
        <f ca="1">'Census Tract'!X715</f>
        <v>0</v>
      </c>
      <c r="I721" s="105">
        <f ca="1">'Census Tract'!Y715</f>
        <v>0</v>
      </c>
      <c r="J721" s="29">
        <f ca="1">'Census Tract'!Z715</f>
        <v>0</v>
      </c>
      <c r="K721" s="29">
        <f ca="1">'Census Tract'!AA715</f>
        <v>0</v>
      </c>
      <c r="L721" s="29">
        <f ca="1">'Census Tract'!AB715</f>
        <v>0</v>
      </c>
      <c r="M721" s="105">
        <f ca="1">'Census Tract'!AC715</f>
        <v>0</v>
      </c>
      <c r="N721" s="29">
        <f ca="1">'Census Tract'!AD715</f>
        <v>0</v>
      </c>
      <c r="O721" s="29">
        <f ca="1">'Census Tract'!AE715</f>
        <v>0</v>
      </c>
      <c r="P721" s="29">
        <f ca="1">'Census Tract'!AF715</f>
        <v>0</v>
      </c>
      <c r="Q721" s="105">
        <f ca="1">'Census Tract'!AG715</f>
        <v>0</v>
      </c>
    </row>
    <row r="722" spans="1:17" ht="15.75" x14ac:dyDescent="0.25">
      <c r="A722" s="80" t="s">
        <v>268</v>
      </c>
      <c r="B722" s="4" t="str">
        <f>'Census Tract'!A716</f>
        <v>Washington</v>
      </c>
      <c r="C722" s="4" t="str">
        <f>'Census Tract'!B716</f>
        <v>Sherwood</v>
      </c>
      <c r="D722" s="4">
        <f>'Census Tract'!C716</f>
        <v>41067032107</v>
      </c>
      <c r="E722" s="171">
        <f>'Census Tract'!D716</f>
        <v>1</v>
      </c>
      <c r="F722" s="29">
        <f ca="1">'Census Tract'!V716</f>
        <v>0</v>
      </c>
      <c r="G722" s="29">
        <f ca="1">'Census Tract'!W716</f>
        <v>0</v>
      </c>
      <c r="H722" s="29">
        <f ca="1">'Census Tract'!X716</f>
        <v>0</v>
      </c>
      <c r="I722" s="105">
        <f ca="1">'Census Tract'!Y716</f>
        <v>0</v>
      </c>
      <c r="J722" s="29">
        <f ca="1">'Census Tract'!Z716</f>
        <v>0</v>
      </c>
      <c r="K722" s="29">
        <f ca="1">'Census Tract'!AA716</f>
        <v>0</v>
      </c>
      <c r="L722" s="29">
        <f ca="1">'Census Tract'!AB716</f>
        <v>0</v>
      </c>
      <c r="M722" s="105">
        <f ca="1">'Census Tract'!AC716</f>
        <v>0</v>
      </c>
      <c r="N722" s="29">
        <f ca="1">'Census Tract'!AD716</f>
        <v>0</v>
      </c>
      <c r="O722" s="29">
        <f ca="1">'Census Tract'!AE716</f>
        <v>0</v>
      </c>
      <c r="P722" s="29">
        <f ca="1">'Census Tract'!AF716</f>
        <v>0</v>
      </c>
      <c r="Q722" s="105">
        <f ca="1">'Census Tract'!AG716</f>
        <v>0</v>
      </c>
    </row>
    <row r="723" spans="1:17" ht="15.75" x14ac:dyDescent="0.25">
      <c r="A723" s="80" t="s">
        <v>268</v>
      </c>
      <c r="B723" s="4" t="str">
        <f>'Census Tract'!A717</f>
        <v>Washington</v>
      </c>
      <c r="C723" s="4" t="str">
        <f>'Census Tract'!B717</f>
        <v>Undefined</v>
      </c>
      <c r="D723" s="4">
        <f>'Census Tract'!C717</f>
        <v>41067033600</v>
      </c>
      <c r="E723" s="171">
        <f>'Census Tract'!D717</f>
        <v>0</v>
      </c>
      <c r="F723" s="29">
        <f ca="1">'Census Tract'!V717</f>
        <v>0</v>
      </c>
      <c r="G723" s="29">
        <f ca="1">'Census Tract'!W717</f>
        <v>0</v>
      </c>
      <c r="H723" s="29">
        <f ca="1">'Census Tract'!X717</f>
        <v>0</v>
      </c>
      <c r="I723" s="105">
        <f ca="1">'Census Tract'!Y717</f>
        <v>0</v>
      </c>
      <c r="J723" s="29">
        <f ca="1">'Census Tract'!Z717</f>
        <v>0</v>
      </c>
      <c r="K723" s="29">
        <f ca="1">'Census Tract'!AA717</f>
        <v>0</v>
      </c>
      <c r="L723" s="29">
        <f ca="1">'Census Tract'!AB717</f>
        <v>0</v>
      </c>
      <c r="M723" s="105">
        <f ca="1">'Census Tract'!AC717</f>
        <v>0</v>
      </c>
      <c r="N723" s="29">
        <f ca="1">'Census Tract'!AD717</f>
        <v>0</v>
      </c>
      <c r="O723" s="29">
        <f ca="1">'Census Tract'!AE717</f>
        <v>0</v>
      </c>
      <c r="P723" s="29">
        <f ca="1">'Census Tract'!AF717</f>
        <v>0</v>
      </c>
      <c r="Q723" s="105">
        <f ca="1">'Census Tract'!AG717</f>
        <v>0</v>
      </c>
    </row>
    <row r="724" spans="1:17" ht="15.75" x14ac:dyDescent="0.25">
      <c r="A724" s="80" t="s">
        <v>268</v>
      </c>
      <c r="B724" s="4" t="str">
        <f>'Census Tract'!A718</f>
        <v>Washington</v>
      </c>
      <c r="C724" s="4" t="str">
        <f>'Census Tract'!B718</f>
        <v>Beaverton</v>
      </c>
      <c r="D724" s="4">
        <f>'Census Tract'!C718</f>
        <v>41067031507</v>
      </c>
      <c r="E724" s="171">
        <f>'Census Tract'!D718</f>
        <v>1</v>
      </c>
      <c r="F724" s="29">
        <f ca="1">'Census Tract'!V718</f>
        <v>0</v>
      </c>
      <c r="G724" s="29">
        <f ca="1">'Census Tract'!W718</f>
        <v>0</v>
      </c>
      <c r="H724" s="29">
        <f ca="1">'Census Tract'!X718</f>
        <v>0</v>
      </c>
      <c r="I724" s="105">
        <f ca="1">'Census Tract'!Y718</f>
        <v>0</v>
      </c>
      <c r="J724" s="29">
        <f ca="1">'Census Tract'!Z718</f>
        <v>0</v>
      </c>
      <c r="K724" s="29">
        <f ca="1">'Census Tract'!AA718</f>
        <v>0</v>
      </c>
      <c r="L724" s="29">
        <f ca="1">'Census Tract'!AB718</f>
        <v>0</v>
      </c>
      <c r="M724" s="105">
        <f ca="1">'Census Tract'!AC718</f>
        <v>0</v>
      </c>
      <c r="N724" s="29">
        <f ca="1">'Census Tract'!AD718</f>
        <v>0</v>
      </c>
      <c r="O724" s="29">
        <f ca="1">'Census Tract'!AE718</f>
        <v>0</v>
      </c>
      <c r="P724" s="29">
        <f ca="1">'Census Tract'!AF718</f>
        <v>0</v>
      </c>
      <c r="Q724" s="105">
        <f ca="1">'Census Tract'!AG718</f>
        <v>0</v>
      </c>
    </row>
    <row r="725" spans="1:17" ht="15.75" x14ac:dyDescent="0.25">
      <c r="A725" s="80" t="s">
        <v>268</v>
      </c>
      <c r="B725" s="4" t="str">
        <f>'Census Tract'!A719</f>
        <v>Washington</v>
      </c>
      <c r="C725" s="4" t="str">
        <f>'Census Tract'!B719</f>
        <v>Beaverton</v>
      </c>
      <c r="D725" s="4">
        <f>'Census Tract'!C719</f>
        <v>41067030101</v>
      </c>
      <c r="E725" s="171">
        <f>'Census Tract'!D719</f>
        <v>1</v>
      </c>
      <c r="F725" s="29">
        <f ca="1">'Census Tract'!V719</f>
        <v>0</v>
      </c>
      <c r="G725" s="29">
        <f ca="1">'Census Tract'!W719</f>
        <v>0</v>
      </c>
      <c r="H725" s="29">
        <f ca="1">'Census Tract'!X719</f>
        <v>0</v>
      </c>
      <c r="I725" s="105">
        <f ca="1">'Census Tract'!Y719</f>
        <v>0</v>
      </c>
      <c r="J725" s="29">
        <f ca="1">'Census Tract'!Z719</f>
        <v>0</v>
      </c>
      <c r="K725" s="29">
        <f ca="1">'Census Tract'!AA719</f>
        <v>0</v>
      </c>
      <c r="L725" s="29">
        <f ca="1">'Census Tract'!AB719</f>
        <v>0</v>
      </c>
      <c r="M725" s="105">
        <f ca="1">'Census Tract'!AC719</f>
        <v>0</v>
      </c>
      <c r="N725" s="29">
        <f ca="1">'Census Tract'!AD719</f>
        <v>0</v>
      </c>
      <c r="O725" s="29">
        <f ca="1">'Census Tract'!AE719</f>
        <v>0</v>
      </c>
      <c r="P725" s="29">
        <f ca="1">'Census Tract'!AF719</f>
        <v>0</v>
      </c>
      <c r="Q725" s="105">
        <f ca="1">'Census Tract'!AG719</f>
        <v>0</v>
      </c>
    </row>
    <row r="726" spans="1:17" ht="15.75" x14ac:dyDescent="0.25">
      <c r="A726" s="80" t="s">
        <v>268</v>
      </c>
      <c r="B726" s="4" t="str">
        <f>'Census Tract'!A720</f>
        <v>Washington</v>
      </c>
      <c r="C726" s="4" t="str">
        <f>'Census Tract'!B720</f>
        <v>Hillsboro</v>
      </c>
      <c r="D726" s="4">
        <f>'Census Tract'!C720</f>
        <v>41067032406</v>
      </c>
      <c r="E726" s="171">
        <f>'Census Tract'!D720</f>
        <v>1</v>
      </c>
      <c r="F726" s="29">
        <f ca="1">'Census Tract'!V720</f>
        <v>0</v>
      </c>
      <c r="G726" s="29">
        <f ca="1">'Census Tract'!W720</f>
        <v>0</v>
      </c>
      <c r="H726" s="29">
        <f ca="1">'Census Tract'!X720</f>
        <v>0</v>
      </c>
      <c r="I726" s="105">
        <f ca="1">'Census Tract'!Y720</f>
        <v>0</v>
      </c>
      <c r="J726" s="29">
        <f ca="1">'Census Tract'!Z720</f>
        <v>0</v>
      </c>
      <c r="K726" s="29">
        <f ca="1">'Census Tract'!AA720</f>
        <v>0</v>
      </c>
      <c r="L726" s="29">
        <f ca="1">'Census Tract'!AB720</f>
        <v>0</v>
      </c>
      <c r="M726" s="105">
        <f ca="1">'Census Tract'!AC720</f>
        <v>0</v>
      </c>
      <c r="N726" s="29">
        <f ca="1">'Census Tract'!AD720</f>
        <v>0</v>
      </c>
      <c r="O726" s="29">
        <f ca="1">'Census Tract'!AE720</f>
        <v>0</v>
      </c>
      <c r="P726" s="29">
        <f ca="1">'Census Tract'!AF720</f>
        <v>0</v>
      </c>
      <c r="Q726" s="105">
        <f ca="1">'Census Tract'!AG720</f>
        <v>0</v>
      </c>
    </row>
    <row r="727" spans="1:17" ht="15.75" x14ac:dyDescent="0.25">
      <c r="A727" s="80" t="s">
        <v>268</v>
      </c>
      <c r="B727" s="4" t="str">
        <f>'Census Tract'!A721</f>
        <v>Washington</v>
      </c>
      <c r="C727" s="4" t="str">
        <f>'Census Tract'!B721</f>
        <v>Hillsboro</v>
      </c>
      <c r="D727" s="4">
        <f>'Census Tract'!C721</f>
        <v>41067032300</v>
      </c>
      <c r="E727" s="171">
        <f>'Census Tract'!D721</f>
        <v>0</v>
      </c>
      <c r="F727" s="29">
        <f ca="1">'Census Tract'!V721</f>
        <v>0</v>
      </c>
      <c r="G727" s="29">
        <f ca="1">'Census Tract'!W721</f>
        <v>0</v>
      </c>
      <c r="H727" s="29">
        <f ca="1">'Census Tract'!X721</f>
        <v>0</v>
      </c>
      <c r="I727" s="105">
        <f ca="1">'Census Tract'!Y721</f>
        <v>0</v>
      </c>
      <c r="J727" s="29">
        <f ca="1">'Census Tract'!Z721</f>
        <v>0</v>
      </c>
      <c r="K727" s="29">
        <f ca="1">'Census Tract'!AA721</f>
        <v>0</v>
      </c>
      <c r="L727" s="29">
        <f ca="1">'Census Tract'!AB721</f>
        <v>0</v>
      </c>
      <c r="M727" s="105">
        <f ca="1">'Census Tract'!AC721</f>
        <v>0</v>
      </c>
      <c r="N727" s="29">
        <f ca="1">'Census Tract'!AD721</f>
        <v>0</v>
      </c>
      <c r="O727" s="29">
        <f ca="1">'Census Tract'!AE721</f>
        <v>0</v>
      </c>
      <c r="P727" s="29">
        <f ca="1">'Census Tract'!AF721</f>
        <v>0</v>
      </c>
      <c r="Q727" s="105">
        <f ca="1">'Census Tract'!AG721</f>
        <v>0</v>
      </c>
    </row>
    <row r="728" spans="1:17" ht="15.75" x14ac:dyDescent="0.25">
      <c r="A728" s="80" t="s">
        <v>268</v>
      </c>
      <c r="B728" s="4" t="str">
        <f>'Census Tract'!A722</f>
        <v>Washington</v>
      </c>
      <c r="C728" s="4" t="str">
        <f>'Census Tract'!B722</f>
        <v>Tualatin</v>
      </c>
      <c r="D728" s="4">
        <f>'Census Tract'!C722</f>
        <v>41067032003</v>
      </c>
      <c r="E728" s="171">
        <f>'Census Tract'!D722</f>
        <v>1</v>
      </c>
      <c r="F728" s="29">
        <f ca="1">'Census Tract'!V722</f>
        <v>1.2682456240346776</v>
      </c>
      <c r="G728" s="29">
        <f ca="1">'Census Tract'!W722</f>
        <v>6.3026358427604379</v>
      </c>
      <c r="H728" s="29">
        <f ca="1">'Census Tract'!X722</f>
        <v>29.000849590464242</v>
      </c>
      <c r="I728" s="105">
        <f ca="1">'Census Tract'!Y722</f>
        <v>62.987815385358573</v>
      </c>
      <c r="J728" s="29">
        <f ca="1">'Census Tract'!Z722</f>
        <v>0.15438650095980144</v>
      </c>
      <c r="K728" s="29">
        <f ca="1">'Census Tract'!AA722</f>
        <v>0.73466138662778357</v>
      </c>
      <c r="L728" s="29">
        <f ca="1">'Census Tract'!AB722</f>
        <v>3.3506366269092602</v>
      </c>
      <c r="M728" s="105">
        <f ca="1">'Census Tract'!AC722</f>
        <v>7.2675897592573584</v>
      </c>
      <c r="N728" s="29">
        <f ca="1">'Census Tract'!AD722</f>
        <v>6.4276253314007548E-2</v>
      </c>
      <c r="O728" s="29">
        <f ca="1">'Census Tract'!AE722</f>
        <v>0.30532090090136998</v>
      </c>
      <c r="P728" s="29">
        <f ca="1">'Census Tract'!AF722</f>
        <v>1.3396615068791338</v>
      </c>
      <c r="Q728" s="105">
        <f ca="1">'Census Tract'!AG722</f>
        <v>2.8779994279840686</v>
      </c>
    </row>
    <row r="729" spans="1:17" ht="15.75" x14ac:dyDescent="0.25">
      <c r="A729" s="80" t="s">
        <v>268</v>
      </c>
      <c r="B729" s="4" t="str">
        <f>'Census Tract'!A723</f>
        <v>Washington</v>
      </c>
      <c r="C729" s="4" t="str">
        <f>'Census Tract'!B723</f>
        <v>Cornelius</v>
      </c>
      <c r="D729" s="4">
        <f>'Census Tract'!C723</f>
        <v>41067032902</v>
      </c>
      <c r="E729" s="171">
        <f>'Census Tract'!D723</f>
        <v>1</v>
      </c>
      <c r="F729" s="29">
        <f ca="1">'Census Tract'!V723</f>
        <v>0</v>
      </c>
      <c r="G729" s="29">
        <f ca="1">'Census Tract'!W723</f>
        <v>0</v>
      </c>
      <c r="H729" s="29">
        <f ca="1">'Census Tract'!X723</f>
        <v>0</v>
      </c>
      <c r="I729" s="105">
        <f ca="1">'Census Tract'!Y723</f>
        <v>0</v>
      </c>
      <c r="J729" s="29">
        <f ca="1">'Census Tract'!Z723</f>
        <v>0</v>
      </c>
      <c r="K729" s="29">
        <f ca="1">'Census Tract'!AA723</f>
        <v>0</v>
      </c>
      <c r="L729" s="29">
        <f ca="1">'Census Tract'!AB723</f>
        <v>0</v>
      </c>
      <c r="M729" s="105">
        <f ca="1">'Census Tract'!AC723</f>
        <v>0</v>
      </c>
      <c r="N729" s="29">
        <f ca="1">'Census Tract'!AD723</f>
        <v>0</v>
      </c>
      <c r="O729" s="29">
        <f ca="1">'Census Tract'!AE723</f>
        <v>0</v>
      </c>
      <c r="P729" s="29">
        <f ca="1">'Census Tract'!AF723</f>
        <v>0</v>
      </c>
      <c r="Q729" s="105">
        <f ca="1">'Census Tract'!AG723</f>
        <v>0</v>
      </c>
    </row>
    <row r="730" spans="1:17" ht="15.75" x14ac:dyDescent="0.25">
      <c r="A730" s="80" t="s">
        <v>268</v>
      </c>
      <c r="B730" s="4" t="str">
        <f>'Census Tract'!A724</f>
        <v>Washington</v>
      </c>
      <c r="C730" s="4" t="str">
        <f>'Census Tract'!B724</f>
        <v>Beaverton</v>
      </c>
      <c r="D730" s="4">
        <f>'Census Tract'!C724</f>
        <v>41067030102</v>
      </c>
      <c r="E730" s="171">
        <f>'Census Tract'!D724</f>
        <v>1</v>
      </c>
      <c r="F730" s="29">
        <f ca="1">'Census Tract'!V724</f>
        <v>0</v>
      </c>
      <c r="G730" s="29">
        <f ca="1">'Census Tract'!W724</f>
        <v>0</v>
      </c>
      <c r="H730" s="29">
        <f ca="1">'Census Tract'!X724</f>
        <v>0</v>
      </c>
      <c r="I730" s="105">
        <f ca="1">'Census Tract'!Y724</f>
        <v>0</v>
      </c>
      <c r="J730" s="29">
        <f ca="1">'Census Tract'!Z724</f>
        <v>0</v>
      </c>
      <c r="K730" s="29">
        <f ca="1">'Census Tract'!AA724</f>
        <v>0</v>
      </c>
      <c r="L730" s="29">
        <f ca="1">'Census Tract'!AB724</f>
        <v>0</v>
      </c>
      <c r="M730" s="105">
        <f ca="1">'Census Tract'!AC724</f>
        <v>0</v>
      </c>
      <c r="N730" s="29">
        <f ca="1">'Census Tract'!AD724</f>
        <v>0</v>
      </c>
      <c r="O730" s="29">
        <f ca="1">'Census Tract'!AE724</f>
        <v>0</v>
      </c>
      <c r="P730" s="29">
        <f ca="1">'Census Tract'!AF724</f>
        <v>0</v>
      </c>
      <c r="Q730" s="105">
        <f ca="1">'Census Tract'!AG724</f>
        <v>0</v>
      </c>
    </row>
    <row r="731" spans="1:17" ht="15.75" x14ac:dyDescent="0.25">
      <c r="A731" s="80" t="s">
        <v>268</v>
      </c>
      <c r="B731" s="4" t="str">
        <f>'Census Tract'!A725</f>
        <v>Washington</v>
      </c>
      <c r="C731" s="4" t="str">
        <f>'Census Tract'!B725</f>
        <v>Hillsboro</v>
      </c>
      <c r="D731" s="4">
        <f>'Census Tract'!C725</f>
        <v>41067031616</v>
      </c>
      <c r="E731" s="171">
        <f>'Census Tract'!D725</f>
        <v>1</v>
      </c>
      <c r="F731" s="29">
        <f ca="1">'Census Tract'!V725</f>
        <v>0</v>
      </c>
      <c r="G731" s="29">
        <f ca="1">'Census Tract'!W725</f>
        <v>0</v>
      </c>
      <c r="H731" s="29">
        <f ca="1">'Census Tract'!X725</f>
        <v>0</v>
      </c>
      <c r="I731" s="105">
        <f ca="1">'Census Tract'!Y725</f>
        <v>0</v>
      </c>
      <c r="J731" s="29">
        <f ca="1">'Census Tract'!Z725</f>
        <v>0</v>
      </c>
      <c r="K731" s="29">
        <f ca="1">'Census Tract'!AA725</f>
        <v>0</v>
      </c>
      <c r="L731" s="29">
        <f ca="1">'Census Tract'!AB725</f>
        <v>0</v>
      </c>
      <c r="M731" s="105">
        <f ca="1">'Census Tract'!AC725</f>
        <v>0</v>
      </c>
      <c r="N731" s="29">
        <f ca="1">'Census Tract'!AD725</f>
        <v>0</v>
      </c>
      <c r="O731" s="29">
        <f ca="1">'Census Tract'!AE725</f>
        <v>0</v>
      </c>
      <c r="P731" s="29">
        <f ca="1">'Census Tract'!AF725</f>
        <v>0</v>
      </c>
      <c r="Q731" s="105">
        <f ca="1">'Census Tract'!AG725</f>
        <v>0</v>
      </c>
    </row>
    <row r="732" spans="1:17" ht="15.75" x14ac:dyDescent="0.25">
      <c r="A732" s="80" t="s">
        <v>268</v>
      </c>
      <c r="B732" s="4" t="str">
        <f>'Census Tract'!A726</f>
        <v>Washington</v>
      </c>
      <c r="C732" s="4" t="str">
        <f>'Census Tract'!B726</f>
        <v>Beaverton</v>
      </c>
      <c r="D732" s="4">
        <f>'Census Tract'!C726</f>
        <v>41067031404</v>
      </c>
      <c r="E732" s="171">
        <f>'Census Tract'!D726</f>
        <v>1</v>
      </c>
      <c r="F732" s="29">
        <f ca="1">'Census Tract'!V726</f>
        <v>0</v>
      </c>
      <c r="G732" s="29">
        <f ca="1">'Census Tract'!W726</f>
        <v>0</v>
      </c>
      <c r="H732" s="29">
        <f ca="1">'Census Tract'!X726</f>
        <v>0</v>
      </c>
      <c r="I732" s="105">
        <f ca="1">'Census Tract'!Y726</f>
        <v>0</v>
      </c>
      <c r="J732" s="29">
        <f ca="1">'Census Tract'!Z726</f>
        <v>0</v>
      </c>
      <c r="K732" s="29">
        <f ca="1">'Census Tract'!AA726</f>
        <v>0</v>
      </c>
      <c r="L732" s="29">
        <f ca="1">'Census Tract'!AB726</f>
        <v>0</v>
      </c>
      <c r="M732" s="105">
        <f ca="1">'Census Tract'!AC726</f>
        <v>0</v>
      </c>
      <c r="N732" s="29">
        <f ca="1">'Census Tract'!AD726</f>
        <v>0</v>
      </c>
      <c r="O732" s="29">
        <f ca="1">'Census Tract'!AE726</f>
        <v>0</v>
      </c>
      <c r="P732" s="29">
        <f ca="1">'Census Tract'!AF726</f>
        <v>0</v>
      </c>
      <c r="Q732" s="105">
        <f ca="1">'Census Tract'!AG726</f>
        <v>0</v>
      </c>
    </row>
    <row r="733" spans="1:17" ht="15.75" x14ac:dyDescent="0.25">
      <c r="A733" s="80" t="s">
        <v>268</v>
      </c>
      <c r="B733" s="4" t="str">
        <f>'Census Tract'!A727</f>
        <v>Washington</v>
      </c>
      <c r="C733" s="4" t="str">
        <f>'Census Tract'!B727</f>
        <v>Hillsboro</v>
      </c>
      <c r="D733" s="4">
        <f>'Census Tract'!C727</f>
        <v>41067032502</v>
      </c>
      <c r="E733" s="171">
        <f>'Census Tract'!D727</f>
        <v>1</v>
      </c>
      <c r="F733" s="29">
        <f ca="1">'Census Tract'!V727</f>
        <v>0</v>
      </c>
      <c r="G733" s="29">
        <f ca="1">'Census Tract'!W727</f>
        <v>0</v>
      </c>
      <c r="H733" s="29">
        <f ca="1">'Census Tract'!X727</f>
        <v>0</v>
      </c>
      <c r="I733" s="105">
        <f ca="1">'Census Tract'!Y727</f>
        <v>0</v>
      </c>
      <c r="J733" s="29">
        <f ca="1">'Census Tract'!Z727</f>
        <v>0</v>
      </c>
      <c r="K733" s="29">
        <f ca="1">'Census Tract'!AA727</f>
        <v>0</v>
      </c>
      <c r="L733" s="29">
        <f ca="1">'Census Tract'!AB727</f>
        <v>0</v>
      </c>
      <c r="M733" s="105">
        <f ca="1">'Census Tract'!AC727</f>
        <v>0</v>
      </c>
      <c r="N733" s="29">
        <f ca="1">'Census Tract'!AD727</f>
        <v>0</v>
      </c>
      <c r="O733" s="29">
        <f ca="1">'Census Tract'!AE727</f>
        <v>0</v>
      </c>
      <c r="P733" s="29">
        <f ca="1">'Census Tract'!AF727</f>
        <v>0</v>
      </c>
      <c r="Q733" s="105">
        <f ca="1">'Census Tract'!AG727</f>
        <v>0</v>
      </c>
    </row>
    <row r="734" spans="1:17" ht="15.75" x14ac:dyDescent="0.25">
      <c r="A734" s="80" t="s">
        <v>268</v>
      </c>
      <c r="B734" s="4" t="str">
        <f>'Census Tract'!A728</f>
        <v>Washington</v>
      </c>
      <c r="C734" s="4" t="str">
        <f>'Census Tract'!B728</f>
        <v>Forest Grove</v>
      </c>
      <c r="D734" s="4">
        <f>'Census Tract'!C728</f>
        <v>41067033301</v>
      </c>
      <c r="E734" s="171">
        <f>'Census Tract'!D728</f>
        <v>1</v>
      </c>
      <c r="F734" s="29">
        <f ca="1">'Census Tract'!V728</f>
        <v>0</v>
      </c>
      <c r="G734" s="29">
        <f ca="1">'Census Tract'!W728</f>
        <v>0</v>
      </c>
      <c r="H734" s="29">
        <f ca="1">'Census Tract'!X728</f>
        <v>0</v>
      </c>
      <c r="I734" s="105">
        <f ca="1">'Census Tract'!Y728</f>
        <v>0</v>
      </c>
      <c r="J734" s="29">
        <f ca="1">'Census Tract'!Z728</f>
        <v>0</v>
      </c>
      <c r="K734" s="29">
        <f ca="1">'Census Tract'!AA728</f>
        <v>0</v>
      </c>
      <c r="L734" s="29">
        <f ca="1">'Census Tract'!AB728</f>
        <v>0</v>
      </c>
      <c r="M734" s="105">
        <f ca="1">'Census Tract'!AC728</f>
        <v>0</v>
      </c>
      <c r="N734" s="29">
        <f ca="1">'Census Tract'!AD728</f>
        <v>0</v>
      </c>
      <c r="O734" s="29">
        <f ca="1">'Census Tract'!AE728</f>
        <v>0</v>
      </c>
      <c r="P734" s="29">
        <f ca="1">'Census Tract'!AF728</f>
        <v>0</v>
      </c>
      <c r="Q734" s="105">
        <f ca="1">'Census Tract'!AG728</f>
        <v>0</v>
      </c>
    </row>
    <row r="735" spans="1:17" ht="15.75" x14ac:dyDescent="0.25">
      <c r="A735" s="80" t="s">
        <v>268</v>
      </c>
      <c r="B735" s="4" t="str">
        <f>'Census Tract'!A729</f>
        <v>Washington</v>
      </c>
      <c r="C735" s="4" t="str">
        <f>'Census Tract'!B729</f>
        <v>Beaverton</v>
      </c>
      <c r="D735" s="4">
        <f>'Census Tract'!C729</f>
        <v>41067031300</v>
      </c>
      <c r="E735" s="171">
        <f>'Census Tract'!D729</f>
        <v>1</v>
      </c>
      <c r="F735" s="29">
        <f ca="1">'Census Tract'!V729</f>
        <v>1.0514044176350668</v>
      </c>
      <c r="G735" s="29">
        <f ca="1">'Census Tract'!W729</f>
        <v>5.2250282139686242</v>
      </c>
      <c r="H735" s="29">
        <f ca="1">'Census Tract'!X729</f>
        <v>24.042362770061075</v>
      </c>
      <c r="I735" s="105">
        <f ca="1">'Census Tract'!Y729</f>
        <v>52.21832908255098</v>
      </c>
      <c r="J735" s="29">
        <f ca="1">'Census Tract'!Z729</f>
        <v>0.26955082359634708</v>
      </c>
      <c r="K735" s="29">
        <f ca="1">'Census Tract'!AA729</f>
        <v>1.2826806786787355</v>
      </c>
      <c r="L735" s="29">
        <f ca="1">'Census Tract'!AB729</f>
        <v>5.8500377736434359</v>
      </c>
      <c r="M735" s="105">
        <f ca="1">'Census Tract'!AC729</f>
        <v>12.688834794424622</v>
      </c>
      <c r="N735" s="29">
        <f ca="1">'Census Tract'!AD729</f>
        <v>0.11222300467182272</v>
      </c>
      <c r="O735" s="29">
        <f ca="1">'Census Tract'!AE729</f>
        <v>0.53307445785413421</v>
      </c>
      <c r="P735" s="29">
        <f ca="1">'Census Tract'!AF729</f>
        <v>2.3389795109976443</v>
      </c>
      <c r="Q735" s="105">
        <f ca="1">'Census Tract'!AG729</f>
        <v>5.0248377371083279</v>
      </c>
    </row>
    <row r="736" spans="1:17" ht="15.75" x14ac:dyDescent="0.25">
      <c r="A736" s="80" t="s">
        <v>268</v>
      </c>
      <c r="B736" s="4" t="str">
        <f>'Census Tract'!A730</f>
        <v>Washington</v>
      </c>
      <c r="C736" s="4" t="str">
        <f>'Census Tract'!B730</f>
        <v>Hillsboro</v>
      </c>
      <c r="D736" s="4">
        <f>'Census Tract'!C730</f>
        <v>41067032607</v>
      </c>
      <c r="E736" s="171">
        <f>'Census Tract'!D730</f>
        <v>1</v>
      </c>
      <c r="F736" s="29">
        <f ca="1">'Census Tract'!V730</f>
        <v>0</v>
      </c>
      <c r="G736" s="29">
        <f ca="1">'Census Tract'!W730</f>
        <v>0</v>
      </c>
      <c r="H736" s="29">
        <f ca="1">'Census Tract'!X730</f>
        <v>0</v>
      </c>
      <c r="I736" s="105">
        <f ca="1">'Census Tract'!Y730</f>
        <v>0</v>
      </c>
      <c r="J736" s="29">
        <f ca="1">'Census Tract'!Z730</f>
        <v>0</v>
      </c>
      <c r="K736" s="29">
        <f ca="1">'Census Tract'!AA730</f>
        <v>0</v>
      </c>
      <c r="L736" s="29">
        <f ca="1">'Census Tract'!AB730</f>
        <v>0</v>
      </c>
      <c r="M736" s="105">
        <f ca="1">'Census Tract'!AC730</f>
        <v>0</v>
      </c>
      <c r="N736" s="29">
        <f ca="1">'Census Tract'!AD730</f>
        <v>0</v>
      </c>
      <c r="O736" s="29">
        <f ca="1">'Census Tract'!AE730</f>
        <v>0</v>
      </c>
      <c r="P736" s="29">
        <f ca="1">'Census Tract'!AF730</f>
        <v>0</v>
      </c>
      <c r="Q736" s="105">
        <f ca="1">'Census Tract'!AG730</f>
        <v>0</v>
      </c>
    </row>
    <row r="737" spans="1:17" ht="15.75" x14ac:dyDescent="0.25">
      <c r="A737" s="80" t="s">
        <v>268</v>
      </c>
      <c r="B737" s="4" t="str">
        <f>'Census Tract'!A731</f>
        <v>Washington</v>
      </c>
      <c r="C737" s="4" t="str">
        <f>'Census Tract'!B731</f>
        <v>Durham</v>
      </c>
      <c r="D737" s="4">
        <f>'Census Tract'!C731</f>
        <v>41067032005</v>
      </c>
      <c r="E737" s="171">
        <f>'Census Tract'!D731</f>
        <v>1</v>
      </c>
      <c r="F737" s="29">
        <f ca="1">'Census Tract'!V731</f>
        <v>0</v>
      </c>
      <c r="G737" s="29">
        <f ca="1">'Census Tract'!W731</f>
        <v>0</v>
      </c>
      <c r="H737" s="29">
        <f ca="1">'Census Tract'!X731</f>
        <v>0</v>
      </c>
      <c r="I737" s="105">
        <f ca="1">'Census Tract'!Y731</f>
        <v>0</v>
      </c>
      <c r="J737" s="29">
        <f ca="1">'Census Tract'!Z731</f>
        <v>0</v>
      </c>
      <c r="K737" s="29">
        <f ca="1">'Census Tract'!AA731</f>
        <v>0</v>
      </c>
      <c r="L737" s="29">
        <f ca="1">'Census Tract'!AB731</f>
        <v>0</v>
      </c>
      <c r="M737" s="105">
        <f ca="1">'Census Tract'!AC731</f>
        <v>0</v>
      </c>
      <c r="N737" s="29">
        <f ca="1">'Census Tract'!AD731</f>
        <v>0</v>
      </c>
      <c r="O737" s="29">
        <f ca="1">'Census Tract'!AE731</f>
        <v>0</v>
      </c>
      <c r="P737" s="29">
        <f ca="1">'Census Tract'!AF731</f>
        <v>0</v>
      </c>
      <c r="Q737" s="105">
        <f ca="1">'Census Tract'!AG731</f>
        <v>0</v>
      </c>
    </row>
    <row r="738" spans="1:17" ht="15.75" x14ac:dyDescent="0.25">
      <c r="A738" s="80" t="s">
        <v>268</v>
      </c>
      <c r="B738" s="4" t="str">
        <f>'Census Tract'!A732</f>
        <v>Washington</v>
      </c>
      <c r="C738" s="4" t="str">
        <f>'Census Tract'!B732</f>
        <v>Tigard</v>
      </c>
      <c r="D738" s="4">
        <f>'Census Tract'!C732</f>
        <v>41067030801</v>
      </c>
      <c r="E738" s="171">
        <f>'Census Tract'!D732</f>
        <v>1</v>
      </c>
      <c r="F738" s="29">
        <f ca="1">'Census Tract'!V732</f>
        <v>0</v>
      </c>
      <c r="G738" s="29">
        <f ca="1">'Census Tract'!W732</f>
        <v>0</v>
      </c>
      <c r="H738" s="29">
        <f ca="1">'Census Tract'!X732</f>
        <v>0</v>
      </c>
      <c r="I738" s="105">
        <f ca="1">'Census Tract'!Y732</f>
        <v>0</v>
      </c>
      <c r="J738" s="29">
        <f ca="1">'Census Tract'!Z732</f>
        <v>0</v>
      </c>
      <c r="K738" s="29">
        <f ca="1">'Census Tract'!AA732</f>
        <v>0</v>
      </c>
      <c r="L738" s="29">
        <f ca="1">'Census Tract'!AB732</f>
        <v>0</v>
      </c>
      <c r="M738" s="105">
        <f ca="1">'Census Tract'!AC732</f>
        <v>0</v>
      </c>
      <c r="N738" s="29">
        <f ca="1">'Census Tract'!AD732</f>
        <v>0</v>
      </c>
      <c r="O738" s="29">
        <f ca="1">'Census Tract'!AE732</f>
        <v>0</v>
      </c>
      <c r="P738" s="29">
        <f ca="1">'Census Tract'!AF732</f>
        <v>0</v>
      </c>
      <c r="Q738" s="105">
        <f ca="1">'Census Tract'!AG732</f>
        <v>0</v>
      </c>
    </row>
    <row r="739" spans="1:17" ht="15.75" x14ac:dyDescent="0.25">
      <c r="A739" s="80" t="s">
        <v>268</v>
      </c>
      <c r="B739" s="4" t="str">
        <f>'Census Tract'!A733</f>
        <v>Washington</v>
      </c>
      <c r="C739" s="4" t="str">
        <f>'Census Tract'!B733</f>
        <v>Beaverton</v>
      </c>
      <c r="D739" s="4">
        <f>'Census Tract'!C733</f>
        <v>41067031402</v>
      </c>
      <c r="E739" s="171">
        <f>'Census Tract'!D733</f>
        <v>1</v>
      </c>
      <c r="F739" s="29">
        <f ca="1">'Census Tract'!V733</f>
        <v>0</v>
      </c>
      <c r="G739" s="29">
        <f ca="1">'Census Tract'!W733</f>
        <v>0</v>
      </c>
      <c r="H739" s="29">
        <f ca="1">'Census Tract'!X733</f>
        <v>0</v>
      </c>
      <c r="I739" s="105">
        <f ca="1">'Census Tract'!Y733</f>
        <v>0</v>
      </c>
      <c r="J739" s="29">
        <f ca="1">'Census Tract'!Z733</f>
        <v>0</v>
      </c>
      <c r="K739" s="29">
        <f ca="1">'Census Tract'!AA733</f>
        <v>0</v>
      </c>
      <c r="L739" s="29">
        <f ca="1">'Census Tract'!AB733</f>
        <v>0</v>
      </c>
      <c r="M739" s="105">
        <f ca="1">'Census Tract'!AC733</f>
        <v>0</v>
      </c>
      <c r="N739" s="29">
        <f ca="1">'Census Tract'!AD733</f>
        <v>0</v>
      </c>
      <c r="O739" s="29">
        <f ca="1">'Census Tract'!AE733</f>
        <v>0</v>
      </c>
      <c r="P739" s="29">
        <f ca="1">'Census Tract'!AF733</f>
        <v>0</v>
      </c>
      <c r="Q739" s="105">
        <f ca="1">'Census Tract'!AG733</f>
        <v>0</v>
      </c>
    </row>
    <row r="740" spans="1:17" ht="15.75" x14ac:dyDescent="0.25">
      <c r="A740" s="80" t="s">
        <v>268</v>
      </c>
      <c r="B740" s="4" t="str">
        <f>'Census Tract'!A734</f>
        <v>Washington</v>
      </c>
      <c r="C740" s="4" t="str">
        <f>'Census Tract'!B734</f>
        <v>Cornelius</v>
      </c>
      <c r="D740" s="4">
        <f>'Census Tract'!C734</f>
        <v>41067032901</v>
      </c>
      <c r="E740" s="171">
        <f>'Census Tract'!D734</f>
        <v>1</v>
      </c>
      <c r="F740" s="29">
        <f ca="1">'Census Tract'!V734</f>
        <v>0</v>
      </c>
      <c r="G740" s="29">
        <f ca="1">'Census Tract'!W734</f>
        <v>0</v>
      </c>
      <c r="H740" s="29">
        <f ca="1">'Census Tract'!X734</f>
        <v>0</v>
      </c>
      <c r="I740" s="105">
        <f ca="1">'Census Tract'!Y734</f>
        <v>0</v>
      </c>
      <c r="J740" s="29">
        <f ca="1">'Census Tract'!Z734</f>
        <v>0</v>
      </c>
      <c r="K740" s="29">
        <f ca="1">'Census Tract'!AA734</f>
        <v>0</v>
      </c>
      <c r="L740" s="29">
        <f ca="1">'Census Tract'!AB734</f>
        <v>0</v>
      </c>
      <c r="M740" s="105">
        <f ca="1">'Census Tract'!AC734</f>
        <v>0</v>
      </c>
      <c r="N740" s="29">
        <f ca="1">'Census Tract'!AD734</f>
        <v>0</v>
      </c>
      <c r="O740" s="29">
        <f ca="1">'Census Tract'!AE734</f>
        <v>0</v>
      </c>
      <c r="P740" s="29">
        <f ca="1">'Census Tract'!AF734</f>
        <v>0</v>
      </c>
      <c r="Q740" s="105">
        <f ca="1">'Census Tract'!AG734</f>
        <v>0</v>
      </c>
    </row>
    <row r="741" spans="1:17" ht="15.75" x14ac:dyDescent="0.25">
      <c r="A741" s="80" t="s">
        <v>268</v>
      </c>
      <c r="B741" s="4" t="str">
        <f>'Census Tract'!A735</f>
        <v>Washington</v>
      </c>
      <c r="C741" s="4" t="str">
        <f>'Census Tract'!B735</f>
        <v>Forest Grove</v>
      </c>
      <c r="D741" s="4">
        <f>'Census Tract'!C735</f>
        <v>41067033101</v>
      </c>
      <c r="E741" s="171">
        <f>'Census Tract'!D735</f>
        <v>1</v>
      </c>
      <c r="F741" s="29">
        <f ca="1">'Census Tract'!V735</f>
        <v>0</v>
      </c>
      <c r="G741" s="29">
        <f ca="1">'Census Tract'!W735</f>
        <v>0</v>
      </c>
      <c r="H741" s="29">
        <f ca="1">'Census Tract'!X735</f>
        <v>0</v>
      </c>
      <c r="I741" s="105">
        <f ca="1">'Census Tract'!Y735</f>
        <v>0</v>
      </c>
      <c r="J741" s="29">
        <f ca="1">'Census Tract'!Z735</f>
        <v>0</v>
      </c>
      <c r="K741" s="29">
        <f ca="1">'Census Tract'!AA735</f>
        <v>0</v>
      </c>
      <c r="L741" s="29">
        <f ca="1">'Census Tract'!AB735</f>
        <v>0</v>
      </c>
      <c r="M741" s="105">
        <f ca="1">'Census Tract'!AC735</f>
        <v>0</v>
      </c>
      <c r="N741" s="29">
        <f ca="1">'Census Tract'!AD735</f>
        <v>0</v>
      </c>
      <c r="O741" s="29">
        <f ca="1">'Census Tract'!AE735</f>
        <v>0</v>
      </c>
      <c r="P741" s="29">
        <f ca="1">'Census Tract'!AF735</f>
        <v>0</v>
      </c>
      <c r="Q741" s="105">
        <f ca="1">'Census Tract'!AG735</f>
        <v>0</v>
      </c>
    </row>
    <row r="742" spans="1:17" ht="15.75" x14ac:dyDescent="0.25">
      <c r="A742" s="80" t="s">
        <v>268</v>
      </c>
      <c r="B742" s="4" t="str">
        <f>'Census Tract'!A736</f>
        <v>Washington</v>
      </c>
      <c r="C742" s="4" t="str">
        <f>'Census Tract'!B736</f>
        <v>Tualatin</v>
      </c>
      <c r="D742" s="4">
        <f>'Census Tract'!C736</f>
        <v>41067032108</v>
      </c>
      <c r="E742" s="171">
        <f>'Census Tract'!D736</f>
        <v>1</v>
      </c>
      <c r="F742" s="29">
        <f ca="1">'Census Tract'!V736</f>
        <v>0</v>
      </c>
      <c r="G742" s="29">
        <f ca="1">'Census Tract'!W736</f>
        <v>0</v>
      </c>
      <c r="H742" s="29">
        <f ca="1">'Census Tract'!X736</f>
        <v>0</v>
      </c>
      <c r="I742" s="105">
        <f ca="1">'Census Tract'!Y736</f>
        <v>0</v>
      </c>
      <c r="J742" s="29">
        <f ca="1">'Census Tract'!Z736</f>
        <v>0</v>
      </c>
      <c r="K742" s="29">
        <f ca="1">'Census Tract'!AA736</f>
        <v>0</v>
      </c>
      <c r="L742" s="29">
        <f ca="1">'Census Tract'!AB736</f>
        <v>0</v>
      </c>
      <c r="M742" s="105">
        <f ca="1">'Census Tract'!AC736</f>
        <v>0</v>
      </c>
      <c r="N742" s="29">
        <f ca="1">'Census Tract'!AD736</f>
        <v>0</v>
      </c>
      <c r="O742" s="29">
        <f ca="1">'Census Tract'!AE736</f>
        <v>0</v>
      </c>
      <c r="P742" s="29">
        <f ca="1">'Census Tract'!AF736</f>
        <v>0</v>
      </c>
      <c r="Q742" s="105">
        <f ca="1">'Census Tract'!AG736</f>
        <v>0</v>
      </c>
    </row>
    <row r="743" spans="1:17" ht="15.75" x14ac:dyDescent="0.25">
      <c r="A743" s="80" t="s">
        <v>268</v>
      </c>
      <c r="B743" s="4" t="str">
        <f>'Census Tract'!A737</f>
        <v>Washington</v>
      </c>
      <c r="C743" s="4" t="str">
        <f>'Census Tract'!B737</f>
        <v>Hillsboro</v>
      </c>
      <c r="D743" s="4">
        <f>'Census Tract'!C737</f>
        <v>41067031615</v>
      </c>
      <c r="E743" s="171">
        <f>'Census Tract'!D737</f>
        <v>1</v>
      </c>
      <c r="F743" s="29">
        <f ca="1">'Census Tract'!V737</f>
        <v>0</v>
      </c>
      <c r="G743" s="29">
        <f ca="1">'Census Tract'!W737</f>
        <v>0</v>
      </c>
      <c r="H743" s="29">
        <f ca="1">'Census Tract'!X737</f>
        <v>0</v>
      </c>
      <c r="I743" s="105">
        <f ca="1">'Census Tract'!Y737</f>
        <v>0</v>
      </c>
      <c r="J743" s="29">
        <f ca="1">'Census Tract'!Z737</f>
        <v>0</v>
      </c>
      <c r="K743" s="29">
        <f ca="1">'Census Tract'!AA737</f>
        <v>0</v>
      </c>
      <c r="L743" s="29">
        <f ca="1">'Census Tract'!AB737</f>
        <v>0</v>
      </c>
      <c r="M743" s="105">
        <f ca="1">'Census Tract'!AC737</f>
        <v>0</v>
      </c>
      <c r="N743" s="29">
        <f ca="1">'Census Tract'!AD737</f>
        <v>0</v>
      </c>
      <c r="O743" s="29">
        <f ca="1">'Census Tract'!AE737</f>
        <v>0</v>
      </c>
      <c r="P743" s="29">
        <f ca="1">'Census Tract'!AF737</f>
        <v>0</v>
      </c>
      <c r="Q743" s="105">
        <f ca="1">'Census Tract'!AG737</f>
        <v>0</v>
      </c>
    </row>
    <row r="744" spans="1:17" ht="15.75" x14ac:dyDescent="0.25">
      <c r="A744" s="80" t="s">
        <v>268</v>
      </c>
      <c r="B744" s="4" t="str">
        <f>'Census Tract'!A738</f>
        <v>Washington</v>
      </c>
      <c r="C744" s="4" t="str">
        <f>'Census Tract'!B738</f>
        <v>Beaverton</v>
      </c>
      <c r="D744" s="4">
        <f>'Census Tract'!C738</f>
        <v>41067031005</v>
      </c>
      <c r="E744" s="171">
        <f>'Census Tract'!D738</f>
        <v>1</v>
      </c>
      <c r="F744" s="29">
        <f ca="1">'Census Tract'!V738</f>
        <v>0</v>
      </c>
      <c r="G744" s="29">
        <f ca="1">'Census Tract'!W738</f>
        <v>0</v>
      </c>
      <c r="H744" s="29">
        <f ca="1">'Census Tract'!X738</f>
        <v>0</v>
      </c>
      <c r="I744" s="105">
        <f ca="1">'Census Tract'!Y738</f>
        <v>0</v>
      </c>
      <c r="J744" s="29">
        <f ca="1">'Census Tract'!Z738</f>
        <v>0</v>
      </c>
      <c r="K744" s="29">
        <f ca="1">'Census Tract'!AA738</f>
        <v>0</v>
      </c>
      <c r="L744" s="29">
        <f ca="1">'Census Tract'!AB738</f>
        <v>0</v>
      </c>
      <c r="M744" s="105">
        <f ca="1">'Census Tract'!AC738</f>
        <v>0</v>
      </c>
      <c r="N744" s="29">
        <f ca="1">'Census Tract'!AD738</f>
        <v>0</v>
      </c>
      <c r="O744" s="29">
        <f ca="1">'Census Tract'!AE738</f>
        <v>0</v>
      </c>
      <c r="P744" s="29">
        <f ca="1">'Census Tract'!AF738</f>
        <v>0</v>
      </c>
      <c r="Q744" s="105">
        <f ca="1">'Census Tract'!AG738</f>
        <v>0</v>
      </c>
    </row>
    <row r="745" spans="1:17" ht="15.75" x14ac:dyDescent="0.25">
      <c r="A745" s="80" t="s">
        <v>268</v>
      </c>
      <c r="B745" s="4" t="str">
        <f>'Census Tract'!A739</f>
        <v>Washington</v>
      </c>
      <c r="C745" s="4" t="str">
        <f>'Census Tract'!B739</f>
        <v>Beaverton</v>
      </c>
      <c r="D745" s="4">
        <f>'Census Tract'!C739</f>
        <v>41067031612</v>
      </c>
      <c r="E745" s="171">
        <f>'Census Tract'!D739</f>
        <v>1</v>
      </c>
      <c r="F745" s="29">
        <f ca="1">'Census Tract'!V739</f>
        <v>0</v>
      </c>
      <c r="G745" s="29">
        <f ca="1">'Census Tract'!W739</f>
        <v>0</v>
      </c>
      <c r="H745" s="29">
        <f ca="1">'Census Tract'!X739</f>
        <v>0</v>
      </c>
      <c r="I745" s="105">
        <f ca="1">'Census Tract'!Y739</f>
        <v>0</v>
      </c>
      <c r="J745" s="29">
        <f ca="1">'Census Tract'!Z739</f>
        <v>0</v>
      </c>
      <c r="K745" s="29">
        <f ca="1">'Census Tract'!AA739</f>
        <v>0</v>
      </c>
      <c r="L745" s="29">
        <f ca="1">'Census Tract'!AB739</f>
        <v>0</v>
      </c>
      <c r="M745" s="105">
        <f ca="1">'Census Tract'!AC739</f>
        <v>0</v>
      </c>
      <c r="N745" s="29">
        <f ca="1">'Census Tract'!AD739</f>
        <v>0</v>
      </c>
      <c r="O745" s="29">
        <f ca="1">'Census Tract'!AE739</f>
        <v>0</v>
      </c>
      <c r="P745" s="29">
        <f ca="1">'Census Tract'!AF739</f>
        <v>0</v>
      </c>
      <c r="Q745" s="105">
        <f ca="1">'Census Tract'!AG739</f>
        <v>0</v>
      </c>
    </row>
    <row r="746" spans="1:17" ht="15.75" x14ac:dyDescent="0.25">
      <c r="A746" s="80" t="s">
        <v>268</v>
      </c>
      <c r="B746" s="4" t="str">
        <f>'Census Tract'!A740</f>
        <v>Washington</v>
      </c>
      <c r="C746" s="4" t="str">
        <f>'Census Tract'!B740</f>
        <v>Beaverton</v>
      </c>
      <c r="D746" s="4">
        <f>'Census Tract'!C740</f>
        <v>41067031100</v>
      </c>
      <c r="E746" s="171">
        <f>'Census Tract'!D740</f>
        <v>1</v>
      </c>
      <c r="F746" s="29">
        <f ca="1">'Census Tract'!V740</f>
        <v>0.13971985354616989</v>
      </c>
      <c r="G746" s="29">
        <f ca="1">'Census Tract'!W740</f>
        <v>0.69434764072267008</v>
      </c>
      <c r="H746" s="29">
        <f ca="1">'Census Tract'!X740</f>
        <v>3.1949603300057348</v>
      </c>
      <c r="I746" s="105">
        <f ca="1">'Census Tract'!Y740</f>
        <v>6.9392302043494709</v>
      </c>
      <c r="J746" s="29">
        <f ca="1">'Census Tract'!Z740</f>
        <v>0.11954319421968418</v>
      </c>
      <c r="K746" s="29">
        <f ca="1">'Census Tract'!AA740</f>
        <v>0.56885652749015181</v>
      </c>
      <c r="L746" s="29">
        <f ca="1">'Census Tract'!AB740</f>
        <v>2.5944354108685559</v>
      </c>
      <c r="M746" s="105">
        <f ca="1">'Census Tract'!AC740</f>
        <v>5.6273760250975755</v>
      </c>
      <c r="N746" s="29">
        <f ca="1">'Census Tract'!AD740</f>
        <v>4.9769821751648458E-2</v>
      </c>
      <c r="O746" s="29">
        <f ca="1">'Census Tract'!AE740</f>
        <v>0.23641338801560707</v>
      </c>
      <c r="P746" s="29">
        <f ca="1">'Census Tract'!AF740</f>
        <v>1.0373148864043857</v>
      </c>
      <c r="Q746" s="105">
        <f ca="1">'Census Tract'!AG740</f>
        <v>2.2284671421708087</v>
      </c>
    </row>
    <row r="747" spans="1:17" ht="15.75" x14ac:dyDescent="0.25">
      <c r="A747" s="80" t="s">
        <v>268</v>
      </c>
      <c r="B747" s="4" t="str">
        <f>'Census Tract'!A741</f>
        <v>Washington</v>
      </c>
      <c r="C747" s="4" t="str">
        <f>'Census Tract'!B741</f>
        <v>Hillsboro</v>
      </c>
      <c r="D747" s="4">
        <f>'Census Tract'!C741</f>
        <v>41067032407</v>
      </c>
      <c r="E747" s="171">
        <f>'Census Tract'!D741</f>
        <v>1</v>
      </c>
      <c r="F747" s="29">
        <f ca="1">'Census Tract'!V741</f>
        <v>0</v>
      </c>
      <c r="G747" s="29">
        <f ca="1">'Census Tract'!W741</f>
        <v>0</v>
      </c>
      <c r="H747" s="29">
        <f ca="1">'Census Tract'!X741</f>
        <v>0</v>
      </c>
      <c r="I747" s="105">
        <f ca="1">'Census Tract'!Y741</f>
        <v>0</v>
      </c>
      <c r="J747" s="29">
        <f ca="1">'Census Tract'!Z741</f>
        <v>0</v>
      </c>
      <c r="K747" s="29">
        <f ca="1">'Census Tract'!AA741</f>
        <v>0</v>
      </c>
      <c r="L747" s="29">
        <f ca="1">'Census Tract'!AB741</f>
        <v>0</v>
      </c>
      <c r="M747" s="105">
        <f ca="1">'Census Tract'!AC741</f>
        <v>0</v>
      </c>
      <c r="N747" s="29">
        <f ca="1">'Census Tract'!AD741</f>
        <v>0</v>
      </c>
      <c r="O747" s="29">
        <f ca="1">'Census Tract'!AE741</f>
        <v>0</v>
      </c>
      <c r="P747" s="29">
        <f ca="1">'Census Tract'!AF741</f>
        <v>0</v>
      </c>
      <c r="Q747" s="105">
        <f ca="1">'Census Tract'!AG741</f>
        <v>0</v>
      </c>
    </row>
    <row r="748" spans="1:17" ht="15.75" x14ac:dyDescent="0.25">
      <c r="A748" s="80" t="s">
        <v>268</v>
      </c>
      <c r="B748" s="4" t="str">
        <f>'Census Tract'!A742</f>
        <v>Washington</v>
      </c>
      <c r="C748" s="4" t="str">
        <f>'Census Tract'!B742</f>
        <v>Beaverton</v>
      </c>
      <c r="D748" s="4">
        <f>'Census Tract'!C742</f>
        <v>41067031812</v>
      </c>
      <c r="E748" s="171">
        <f>'Census Tract'!D742</f>
        <v>1</v>
      </c>
      <c r="F748" s="29">
        <f ca="1">'Census Tract'!V742</f>
        <v>0</v>
      </c>
      <c r="G748" s="29">
        <f ca="1">'Census Tract'!W742</f>
        <v>0</v>
      </c>
      <c r="H748" s="29">
        <f ca="1">'Census Tract'!X742</f>
        <v>0</v>
      </c>
      <c r="I748" s="105">
        <f ca="1">'Census Tract'!Y742</f>
        <v>0</v>
      </c>
      <c r="J748" s="29">
        <f ca="1">'Census Tract'!Z742</f>
        <v>0</v>
      </c>
      <c r="K748" s="29">
        <f ca="1">'Census Tract'!AA742</f>
        <v>0</v>
      </c>
      <c r="L748" s="29">
        <f ca="1">'Census Tract'!AB742</f>
        <v>0</v>
      </c>
      <c r="M748" s="105">
        <f ca="1">'Census Tract'!AC742</f>
        <v>0</v>
      </c>
      <c r="N748" s="29">
        <f ca="1">'Census Tract'!AD742</f>
        <v>0</v>
      </c>
      <c r="O748" s="29">
        <f ca="1">'Census Tract'!AE742</f>
        <v>0</v>
      </c>
      <c r="P748" s="29">
        <f ca="1">'Census Tract'!AF742</f>
        <v>0</v>
      </c>
      <c r="Q748" s="105">
        <f ca="1">'Census Tract'!AG742</f>
        <v>0</v>
      </c>
    </row>
    <row r="749" spans="1:17" ht="15.75" x14ac:dyDescent="0.25">
      <c r="A749" s="80" t="s">
        <v>268</v>
      </c>
      <c r="B749" s="4" t="str">
        <f>'Census Tract'!A743</f>
        <v>Washington</v>
      </c>
      <c r="C749" s="4" t="str">
        <f>'Census Tract'!B743</f>
        <v>Beaverton</v>
      </c>
      <c r="D749" s="4">
        <f>'Census Tract'!C743</f>
        <v>41067031806</v>
      </c>
      <c r="E749" s="171">
        <f>'Census Tract'!D743</f>
        <v>1</v>
      </c>
      <c r="F749" s="29">
        <f ca="1">'Census Tract'!V743</f>
        <v>0</v>
      </c>
      <c r="G749" s="29">
        <f ca="1">'Census Tract'!W743</f>
        <v>0</v>
      </c>
      <c r="H749" s="29">
        <f ca="1">'Census Tract'!X743</f>
        <v>0</v>
      </c>
      <c r="I749" s="105">
        <f ca="1">'Census Tract'!Y743</f>
        <v>0</v>
      </c>
      <c r="J749" s="29">
        <f ca="1">'Census Tract'!Z743</f>
        <v>0</v>
      </c>
      <c r="K749" s="29">
        <f ca="1">'Census Tract'!AA743</f>
        <v>0</v>
      </c>
      <c r="L749" s="29">
        <f ca="1">'Census Tract'!AB743</f>
        <v>0</v>
      </c>
      <c r="M749" s="105">
        <f ca="1">'Census Tract'!AC743</f>
        <v>0</v>
      </c>
      <c r="N749" s="29">
        <f ca="1">'Census Tract'!AD743</f>
        <v>0</v>
      </c>
      <c r="O749" s="29">
        <f ca="1">'Census Tract'!AE743</f>
        <v>0</v>
      </c>
      <c r="P749" s="29">
        <f ca="1">'Census Tract'!AF743</f>
        <v>0</v>
      </c>
      <c r="Q749" s="105">
        <f ca="1">'Census Tract'!AG743</f>
        <v>0</v>
      </c>
    </row>
    <row r="750" spans="1:17" ht="15.75" x14ac:dyDescent="0.25">
      <c r="A750" s="80" t="s">
        <v>268</v>
      </c>
      <c r="B750" s="4" t="str">
        <f>'Census Tract'!A744</f>
        <v>Washington</v>
      </c>
      <c r="C750" s="4" t="str">
        <f>'Census Tract'!B744</f>
        <v>Sherwood</v>
      </c>
      <c r="D750" s="4">
        <f>'Census Tract'!C744</f>
        <v>41067032104</v>
      </c>
      <c r="E750" s="171">
        <f>'Census Tract'!D744</f>
        <v>1</v>
      </c>
      <c r="F750" s="29">
        <f ca="1">'Census Tract'!V744</f>
        <v>0</v>
      </c>
      <c r="G750" s="29">
        <f ca="1">'Census Tract'!W744</f>
        <v>0</v>
      </c>
      <c r="H750" s="29">
        <f ca="1">'Census Tract'!X744</f>
        <v>0</v>
      </c>
      <c r="I750" s="105">
        <f ca="1">'Census Tract'!Y744</f>
        <v>0</v>
      </c>
      <c r="J750" s="29">
        <f ca="1">'Census Tract'!Z744</f>
        <v>0</v>
      </c>
      <c r="K750" s="29">
        <f ca="1">'Census Tract'!AA744</f>
        <v>0</v>
      </c>
      <c r="L750" s="29">
        <f ca="1">'Census Tract'!AB744</f>
        <v>0</v>
      </c>
      <c r="M750" s="105">
        <f ca="1">'Census Tract'!AC744</f>
        <v>0</v>
      </c>
      <c r="N750" s="29">
        <f ca="1">'Census Tract'!AD744</f>
        <v>0</v>
      </c>
      <c r="O750" s="29">
        <f ca="1">'Census Tract'!AE744</f>
        <v>0</v>
      </c>
      <c r="P750" s="29">
        <f ca="1">'Census Tract'!AF744</f>
        <v>0</v>
      </c>
      <c r="Q750" s="105">
        <f ca="1">'Census Tract'!AG744</f>
        <v>0</v>
      </c>
    </row>
    <row r="751" spans="1:17" ht="15.75" x14ac:dyDescent="0.25">
      <c r="A751" s="80" t="s">
        <v>268</v>
      </c>
      <c r="B751" s="4" t="str">
        <f>'Census Tract'!A745</f>
        <v>Washington</v>
      </c>
      <c r="C751" s="4" t="str">
        <f>'Census Tract'!B745</f>
        <v>Beaverton</v>
      </c>
      <c r="D751" s="4">
        <f>'Census Tract'!C745</f>
        <v>41067031804</v>
      </c>
      <c r="E751" s="171">
        <f>'Census Tract'!D745</f>
        <v>1</v>
      </c>
      <c r="F751" s="29">
        <f ca="1">'Census Tract'!V745</f>
        <v>0</v>
      </c>
      <c r="G751" s="29">
        <f ca="1">'Census Tract'!W745</f>
        <v>0</v>
      </c>
      <c r="H751" s="29">
        <f ca="1">'Census Tract'!X745</f>
        <v>0</v>
      </c>
      <c r="I751" s="105">
        <f ca="1">'Census Tract'!Y745</f>
        <v>0</v>
      </c>
      <c r="J751" s="29">
        <f ca="1">'Census Tract'!Z745</f>
        <v>0</v>
      </c>
      <c r="K751" s="29">
        <f ca="1">'Census Tract'!AA745</f>
        <v>0</v>
      </c>
      <c r="L751" s="29">
        <f ca="1">'Census Tract'!AB745</f>
        <v>0</v>
      </c>
      <c r="M751" s="105">
        <f ca="1">'Census Tract'!AC745</f>
        <v>0</v>
      </c>
      <c r="N751" s="29">
        <f ca="1">'Census Tract'!AD745</f>
        <v>0</v>
      </c>
      <c r="O751" s="29">
        <f ca="1">'Census Tract'!AE745</f>
        <v>0</v>
      </c>
      <c r="P751" s="29">
        <f ca="1">'Census Tract'!AF745</f>
        <v>0</v>
      </c>
      <c r="Q751" s="105">
        <f ca="1">'Census Tract'!AG745</f>
        <v>0</v>
      </c>
    </row>
    <row r="752" spans="1:17" ht="15.75" x14ac:dyDescent="0.25">
      <c r="A752" s="80" t="s">
        <v>268</v>
      </c>
      <c r="B752" s="4" t="str">
        <f>'Census Tract'!A746</f>
        <v>Washington</v>
      </c>
      <c r="C752" s="4" t="str">
        <f>'Census Tract'!B746</f>
        <v>Beaverton</v>
      </c>
      <c r="D752" s="4">
        <f>'Census Tract'!C746</f>
        <v>41067030402</v>
      </c>
      <c r="E752" s="171">
        <f>'Census Tract'!D746</f>
        <v>1</v>
      </c>
      <c r="F752" s="29">
        <f ca="1">'Census Tract'!V746</f>
        <v>0</v>
      </c>
      <c r="G752" s="29">
        <f ca="1">'Census Tract'!W746</f>
        <v>0</v>
      </c>
      <c r="H752" s="29">
        <f ca="1">'Census Tract'!X746</f>
        <v>0</v>
      </c>
      <c r="I752" s="105">
        <f ca="1">'Census Tract'!Y746</f>
        <v>0</v>
      </c>
      <c r="J752" s="29">
        <f ca="1">'Census Tract'!Z746</f>
        <v>0</v>
      </c>
      <c r="K752" s="29">
        <f ca="1">'Census Tract'!AA746</f>
        <v>0</v>
      </c>
      <c r="L752" s="29">
        <f ca="1">'Census Tract'!AB746</f>
        <v>0</v>
      </c>
      <c r="M752" s="105">
        <f ca="1">'Census Tract'!AC746</f>
        <v>0</v>
      </c>
      <c r="N752" s="29">
        <f ca="1">'Census Tract'!AD746</f>
        <v>0</v>
      </c>
      <c r="O752" s="29">
        <f ca="1">'Census Tract'!AE746</f>
        <v>0</v>
      </c>
      <c r="P752" s="29">
        <f ca="1">'Census Tract'!AF746</f>
        <v>0</v>
      </c>
      <c r="Q752" s="105">
        <f ca="1">'Census Tract'!AG746</f>
        <v>0</v>
      </c>
    </row>
    <row r="753" spans="1:17" ht="15.75" x14ac:dyDescent="0.25">
      <c r="A753" s="80" t="s">
        <v>268</v>
      </c>
      <c r="B753" s="4" t="str">
        <f>'Census Tract'!A747</f>
        <v>Washington</v>
      </c>
      <c r="C753" s="4" t="str">
        <f>'Census Tract'!B747</f>
        <v>Tualatin</v>
      </c>
      <c r="D753" s="4">
        <f>'Census Tract'!C747</f>
        <v>41067032004</v>
      </c>
      <c r="E753" s="171">
        <f>'Census Tract'!D747</f>
        <v>1</v>
      </c>
      <c r="F753" s="29">
        <f ca="1">'Census Tract'!V747</f>
        <v>0</v>
      </c>
      <c r="G753" s="29">
        <f ca="1">'Census Tract'!W747</f>
        <v>0</v>
      </c>
      <c r="H753" s="29">
        <f ca="1">'Census Tract'!X747</f>
        <v>0</v>
      </c>
      <c r="I753" s="105">
        <f ca="1">'Census Tract'!Y747</f>
        <v>0</v>
      </c>
      <c r="J753" s="29">
        <f ca="1">'Census Tract'!Z747</f>
        <v>0</v>
      </c>
      <c r="K753" s="29">
        <f ca="1">'Census Tract'!AA747</f>
        <v>0</v>
      </c>
      <c r="L753" s="29">
        <f ca="1">'Census Tract'!AB747</f>
        <v>0</v>
      </c>
      <c r="M753" s="105">
        <f ca="1">'Census Tract'!AC747</f>
        <v>0</v>
      </c>
      <c r="N753" s="29">
        <f ca="1">'Census Tract'!AD747</f>
        <v>0</v>
      </c>
      <c r="O753" s="29">
        <f ca="1">'Census Tract'!AE747</f>
        <v>0</v>
      </c>
      <c r="P753" s="29">
        <f ca="1">'Census Tract'!AF747</f>
        <v>0</v>
      </c>
      <c r="Q753" s="105">
        <f ca="1">'Census Tract'!AG747</f>
        <v>0</v>
      </c>
    </row>
    <row r="754" spans="1:17" ht="15.75" x14ac:dyDescent="0.25">
      <c r="A754" s="80" t="s">
        <v>268</v>
      </c>
      <c r="B754" s="4" t="str">
        <f>'Census Tract'!A748</f>
        <v>Washington</v>
      </c>
      <c r="C754" s="4" t="str">
        <f>'Census Tract'!B748</f>
        <v>Beaverton</v>
      </c>
      <c r="D754" s="4">
        <f>'Census Tract'!C748</f>
        <v>41067031706</v>
      </c>
      <c r="E754" s="171">
        <f>'Census Tract'!D748</f>
        <v>1</v>
      </c>
      <c r="F754" s="29">
        <f ca="1">'Census Tract'!V748</f>
        <v>0</v>
      </c>
      <c r="G754" s="29">
        <f ca="1">'Census Tract'!W748</f>
        <v>0</v>
      </c>
      <c r="H754" s="29">
        <f ca="1">'Census Tract'!X748</f>
        <v>0</v>
      </c>
      <c r="I754" s="105">
        <f ca="1">'Census Tract'!Y748</f>
        <v>0</v>
      </c>
      <c r="J754" s="29">
        <f ca="1">'Census Tract'!Z748</f>
        <v>0</v>
      </c>
      <c r="K754" s="29">
        <f ca="1">'Census Tract'!AA748</f>
        <v>0</v>
      </c>
      <c r="L754" s="29">
        <f ca="1">'Census Tract'!AB748</f>
        <v>0</v>
      </c>
      <c r="M754" s="105">
        <f ca="1">'Census Tract'!AC748</f>
        <v>0</v>
      </c>
      <c r="N754" s="29">
        <f ca="1">'Census Tract'!AD748</f>
        <v>0</v>
      </c>
      <c r="O754" s="29">
        <f ca="1">'Census Tract'!AE748</f>
        <v>0</v>
      </c>
      <c r="P754" s="29">
        <f ca="1">'Census Tract'!AF748</f>
        <v>0</v>
      </c>
      <c r="Q754" s="105">
        <f ca="1">'Census Tract'!AG748</f>
        <v>0</v>
      </c>
    </row>
    <row r="755" spans="1:17" ht="15.75" x14ac:dyDescent="0.25">
      <c r="A755" s="80" t="s">
        <v>268</v>
      </c>
      <c r="B755" s="4" t="str">
        <f>'Census Tract'!A749</f>
        <v>Washington</v>
      </c>
      <c r="C755" s="4" t="str">
        <f>'Census Tract'!B749</f>
        <v>Gaston</v>
      </c>
      <c r="D755" s="4">
        <f>'Census Tract'!C749</f>
        <v>41067033000</v>
      </c>
      <c r="E755" s="171">
        <f>'Census Tract'!D749</f>
        <v>0</v>
      </c>
      <c r="F755" s="29">
        <f ca="1">'Census Tract'!V749</f>
        <v>0</v>
      </c>
      <c r="G755" s="29">
        <f ca="1">'Census Tract'!W749</f>
        <v>0</v>
      </c>
      <c r="H755" s="29">
        <f ca="1">'Census Tract'!X749</f>
        <v>0</v>
      </c>
      <c r="I755" s="105">
        <f ca="1">'Census Tract'!Y749</f>
        <v>0</v>
      </c>
      <c r="J755" s="29">
        <f ca="1">'Census Tract'!Z749</f>
        <v>0</v>
      </c>
      <c r="K755" s="29">
        <f ca="1">'Census Tract'!AA749</f>
        <v>0</v>
      </c>
      <c r="L755" s="29">
        <f ca="1">'Census Tract'!AB749</f>
        <v>0</v>
      </c>
      <c r="M755" s="105">
        <f ca="1">'Census Tract'!AC749</f>
        <v>0</v>
      </c>
      <c r="N755" s="29">
        <f ca="1">'Census Tract'!AD749</f>
        <v>0</v>
      </c>
      <c r="O755" s="29">
        <f ca="1">'Census Tract'!AE749</f>
        <v>0</v>
      </c>
      <c r="P755" s="29">
        <f ca="1">'Census Tract'!AF749</f>
        <v>0</v>
      </c>
      <c r="Q755" s="105">
        <f ca="1">'Census Tract'!AG749</f>
        <v>0</v>
      </c>
    </row>
    <row r="756" spans="1:17" ht="15.75" x14ac:dyDescent="0.25">
      <c r="A756" s="80" t="s">
        <v>268</v>
      </c>
      <c r="B756" s="4" t="str">
        <f>'Census Tract'!A750</f>
        <v>Washington</v>
      </c>
      <c r="C756" s="4" t="str">
        <f>'Census Tract'!B750</f>
        <v>Hillsboro</v>
      </c>
      <c r="D756" s="4">
        <f>'Census Tract'!C750</f>
        <v>41067032404</v>
      </c>
      <c r="E756" s="171">
        <f>'Census Tract'!D750</f>
        <v>1</v>
      </c>
      <c r="F756" s="29">
        <f ca="1">'Census Tract'!V750</f>
        <v>0</v>
      </c>
      <c r="G756" s="29">
        <f ca="1">'Census Tract'!W750</f>
        <v>0</v>
      </c>
      <c r="H756" s="29">
        <f ca="1">'Census Tract'!X750</f>
        <v>0</v>
      </c>
      <c r="I756" s="105">
        <f ca="1">'Census Tract'!Y750</f>
        <v>0</v>
      </c>
      <c r="J756" s="29">
        <f ca="1">'Census Tract'!Z750</f>
        <v>0</v>
      </c>
      <c r="K756" s="29">
        <f ca="1">'Census Tract'!AA750</f>
        <v>0</v>
      </c>
      <c r="L756" s="29">
        <f ca="1">'Census Tract'!AB750</f>
        <v>0</v>
      </c>
      <c r="M756" s="105">
        <f ca="1">'Census Tract'!AC750</f>
        <v>0</v>
      </c>
      <c r="N756" s="29">
        <f ca="1">'Census Tract'!AD750</f>
        <v>0</v>
      </c>
      <c r="O756" s="29">
        <f ca="1">'Census Tract'!AE750</f>
        <v>0</v>
      </c>
      <c r="P756" s="29">
        <f ca="1">'Census Tract'!AF750</f>
        <v>0</v>
      </c>
      <c r="Q756" s="105">
        <f ca="1">'Census Tract'!AG750</f>
        <v>0</v>
      </c>
    </row>
    <row r="757" spans="1:17" ht="15.75" x14ac:dyDescent="0.25">
      <c r="A757" s="80" t="s">
        <v>268</v>
      </c>
      <c r="B757" s="4" t="str">
        <f>'Census Tract'!A751</f>
        <v>Washington</v>
      </c>
      <c r="C757" s="4" t="str">
        <f>'Census Tract'!B751</f>
        <v>Undefined</v>
      </c>
      <c r="D757" s="4">
        <f>'Census Tract'!C751</f>
        <v>41067031514</v>
      </c>
      <c r="E757" s="171">
        <f>'Census Tract'!D751</f>
        <v>1</v>
      </c>
      <c r="F757" s="29">
        <f ca="1">'Census Tract'!V751</f>
        <v>0</v>
      </c>
      <c r="G757" s="29">
        <f ca="1">'Census Tract'!W751</f>
        <v>0</v>
      </c>
      <c r="H757" s="29">
        <f ca="1">'Census Tract'!X751</f>
        <v>0</v>
      </c>
      <c r="I757" s="105">
        <f ca="1">'Census Tract'!Y751</f>
        <v>0</v>
      </c>
      <c r="J757" s="29">
        <f ca="1">'Census Tract'!Z751</f>
        <v>0</v>
      </c>
      <c r="K757" s="29">
        <f ca="1">'Census Tract'!AA751</f>
        <v>0</v>
      </c>
      <c r="L757" s="29">
        <f ca="1">'Census Tract'!AB751</f>
        <v>0</v>
      </c>
      <c r="M757" s="105">
        <f ca="1">'Census Tract'!AC751</f>
        <v>0</v>
      </c>
      <c r="N757" s="29">
        <f ca="1">'Census Tract'!AD751</f>
        <v>0</v>
      </c>
      <c r="O757" s="29">
        <f ca="1">'Census Tract'!AE751</f>
        <v>0</v>
      </c>
      <c r="P757" s="29">
        <f ca="1">'Census Tract'!AF751</f>
        <v>0</v>
      </c>
      <c r="Q757" s="105">
        <f ca="1">'Census Tract'!AG751</f>
        <v>0</v>
      </c>
    </row>
    <row r="758" spans="1:17" ht="15.75" x14ac:dyDescent="0.25">
      <c r="A758" s="80" t="s">
        <v>268</v>
      </c>
      <c r="B758" s="4" t="str">
        <f>'Census Tract'!A752</f>
        <v>Washington</v>
      </c>
      <c r="C758" s="4" t="str">
        <f>'Census Tract'!B752</f>
        <v>Beaverton</v>
      </c>
      <c r="D758" s="4">
        <f>'Census Tract'!C752</f>
        <v>41067031403</v>
      </c>
      <c r="E758" s="171">
        <f>'Census Tract'!D752</f>
        <v>1</v>
      </c>
      <c r="F758" s="29">
        <f ca="1">'Census Tract'!V752</f>
        <v>0</v>
      </c>
      <c r="G758" s="29">
        <f ca="1">'Census Tract'!W752</f>
        <v>0</v>
      </c>
      <c r="H758" s="29">
        <f ca="1">'Census Tract'!X752</f>
        <v>0</v>
      </c>
      <c r="I758" s="105">
        <f ca="1">'Census Tract'!Y752</f>
        <v>0</v>
      </c>
      <c r="J758" s="29">
        <f ca="1">'Census Tract'!Z752</f>
        <v>0</v>
      </c>
      <c r="K758" s="29">
        <f ca="1">'Census Tract'!AA752</f>
        <v>0</v>
      </c>
      <c r="L758" s="29">
        <f ca="1">'Census Tract'!AB752</f>
        <v>0</v>
      </c>
      <c r="M758" s="105">
        <f ca="1">'Census Tract'!AC752</f>
        <v>0</v>
      </c>
      <c r="N758" s="29">
        <f ca="1">'Census Tract'!AD752</f>
        <v>0</v>
      </c>
      <c r="O758" s="29">
        <f ca="1">'Census Tract'!AE752</f>
        <v>0</v>
      </c>
      <c r="P758" s="29">
        <f ca="1">'Census Tract'!AF752</f>
        <v>0</v>
      </c>
      <c r="Q758" s="105">
        <f ca="1">'Census Tract'!AG752</f>
        <v>0</v>
      </c>
    </row>
    <row r="759" spans="1:17" ht="15.75" x14ac:dyDescent="0.25">
      <c r="A759" s="80" t="s">
        <v>268</v>
      </c>
      <c r="B759" s="4" t="str">
        <f>'Census Tract'!A753</f>
        <v>Washington</v>
      </c>
      <c r="C759" s="4" t="str">
        <f>'Census Tract'!B753</f>
        <v>Tigard</v>
      </c>
      <c r="D759" s="4">
        <f>'Census Tract'!C753</f>
        <v>41067031908</v>
      </c>
      <c r="E759" s="171">
        <f>'Census Tract'!D753</f>
        <v>1</v>
      </c>
      <c r="F759" s="29">
        <f ca="1">'Census Tract'!V753</f>
        <v>0</v>
      </c>
      <c r="G759" s="29">
        <f ca="1">'Census Tract'!W753</f>
        <v>0</v>
      </c>
      <c r="H759" s="29">
        <f ca="1">'Census Tract'!X753</f>
        <v>0</v>
      </c>
      <c r="I759" s="105">
        <f ca="1">'Census Tract'!Y753</f>
        <v>0</v>
      </c>
      <c r="J759" s="29">
        <f ca="1">'Census Tract'!Z753</f>
        <v>0</v>
      </c>
      <c r="K759" s="29">
        <f ca="1">'Census Tract'!AA753</f>
        <v>0</v>
      </c>
      <c r="L759" s="29">
        <f ca="1">'Census Tract'!AB753</f>
        <v>0</v>
      </c>
      <c r="M759" s="105">
        <f ca="1">'Census Tract'!AC753</f>
        <v>0</v>
      </c>
      <c r="N759" s="29">
        <f ca="1">'Census Tract'!AD753</f>
        <v>0</v>
      </c>
      <c r="O759" s="29">
        <f ca="1">'Census Tract'!AE753</f>
        <v>0</v>
      </c>
      <c r="P759" s="29">
        <f ca="1">'Census Tract'!AF753</f>
        <v>0</v>
      </c>
      <c r="Q759" s="105">
        <f ca="1">'Census Tract'!AG753</f>
        <v>0</v>
      </c>
    </row>
    <row r="760" spans="1:17" ht="15.75" x14ac:dyDescent="0.25">
      <c r="A760" s="80" t="s">
        <v>268</v>
      </c>
      <c r="B760" s="4" t="str">
        <f>'Census Tract'!A754</f>
        <v>Washington</v>
      </c>
      <c r="C760" s="4" t="str">
        <f>'Census Tract'!B754</f>
        <v>Hillsboro</v>
      </c>
      <c r="D760" s="4">
        <f>'Census Tract'!C754</f>
        <v>41067031614</v>
      </c>
      <c r="E760" s="171">
        <f>'Census Tract'!D754</f>
        <v>1</v>
      </c>
      <c r="F760" s="29">
        <f ca="1">'Census Tract'!V754</f>
        <v>0</v>
      </c>
      <c r="G760" s="29">
        <f ca="1">'Census Tract'!W754</f>
        <v>0</v>
      </c>
      <c r="H760" s="29">
        <f ca="1">'Census Tract'!X754</f>
        <v>0</v>
      </c>
      <c r="I760" s="105">
        <f ca="1">'Census Tract'!Y754</f>
        <v>0</v>
      </c>
      <c r="J760" s="29">
        <f ca="1">'Census Tract'!Z754</f>
        <v>0</v>
      </c>
      <c r="K760" s="29">
        <f ca="1">'Census Tract'!AA754</f>
        <v>0</v>
      </c>
      <c r="L760" s="29">
        <f ca="1">'Census Tract'!AB754</f>
        <v>0</v>
      </c>
      <c r="M760" s="105">
        <f ca="1">'Census Tract'!AC754</f>
        <v>0</v>
      </c>
      <c r="N760" s="29">
        <f ca="1">'Census Tract'!AD754</f>
        <v>0</v>
      </c>
      <c r="O760" s="29">
        <f ca="1">'Census Tract'!AE754</f>
        <v>0</v>
      </c>
      <c r="P760" s="29">
        <f ca="1">'Census Tract'!AF754</f>
        <v>0</v>
      </c>
      <c r="Q760" s="105">
        <f ca="1">'Census Tract'!AG754</f>
        <v>0</v>
      </c>
    </row>
    <row r="761" spans="1:17" ht="15.75" x14ac:dyDescent="0.25">
      <c r="A761" s="80" t="s">
        <v>268</v>
      </c>
      <c r="B761" s="4" t="str">
        <f>'Census Tract'!A755</f>
        <v>Washington</v>
      </c>
      <c r="C761" s="4" t="str">
        <f>'Census Tract'!B755</f>
        <v>Tigard</v>
      </c>
      <c r="D761" s="4">
        <f>'Census Tract'!C755</f>
        <v>41067030900</v>
      </c>
      <c r="E761" s="171">
        <f>'Census Tract'!D755</f>
        <v>1</v>
      </c>
      <c r="F761" s="29">
        <f ca="1">'Census Tract'!V755</f>
        <v>0</v>
      </c>
      <c r="G761" s="29">
        <f ca="1">'Census Tract'!W755</f>
        <v>0</v>
      </c>
      <c r="H761" s="29">
        <f ca="1">'Census Tract'!X755</f>
        <v>0</v>
      </c>
      <c r="I761" s="105">
        <f ca="1">'Census Tract'!Y755</f>
        <v>0</v>
      </c>
      <c r="J761" s="29">
        <f ca="1">'Census Tract'!Z755</f>
        <v>0</v>
      </c>
      <c r="K761" s="29">
        <f ca="1">'Census Tract'!AA755</f>
        <v>0</v>
      </c>
      <c r="L761" s="29">
        <f ca="1">'Census Tract'!AB755</f>
        <v>0</v>
      </c>
      <c r="M761" s="105">
        <f ca="1">'Census Tract'!AC755</f>
        <v>0</v>
      </c>
      <c r="N761" s="29">
        <f ca="1">'Census Tract'!AD755</f>
        <v>0</v>
      </c>
      <c r="O761" s="29">
        <f ca="1">'Census Tract'!AE755</f>
        <v>0</v>
      </c>
      <c r="P761" s="29">
        <f ca="1">'Census Tract'!AF755</f>
        <v>0</v>
      </c>
      <c r="Q761" s="105">
        <f ca="1">'Census Tract'!AG755</f>
        <v>0</v>
      </c>
    </row>
    <row r="762" spans="1:17" ht="15.75" x14ac:dyDescent="0.25">
      <c r="A762" s="80" t="s">
        <v>268</v>
      </c>
      <c r="B762" s="4" t="str">
        <f>'Census Tract'!A756</f>
        <v>Washington</v>
      </c>
      <c r="C762" s="4" t="str">
        <f>'Census Tract'!B756</f>
        <v>King City</v>
      </c>
      <c r="D762" s="4">
        <f>'Census Tract'!C756</f>
        <v>41067031907</v>
      </c>
      <c r="E762" s="171">
        <f>'Census Tract'!D756</f>
        <v>1</v>
      </c>
      <c r="F762" s="29">
        <f ca="1">'Census Tract'!V756</f>
        <v>0</v>
      </c>
      <c r="G762" s="29">
        <f ca="1">'Census Tract'!W756</f>
        <v>0</v>
      </c>
      <c r="H762" s="29">
        <f ca="1">'Census Tract'!X756</f>
        <v>0</v>
      </c>
      <c r="I762" s="105">
        <f ca="1">'Census Tract'!Y756</f>
        <v>0</v>
      </c>
      <c r="J762" s="29">
        <f ca="1">'Census Tract'!Z756</f>
        <v>0</v>
      </c>
      <c r="K762" s="29">
        <f ca="1">'Census Tract'!AA756</f>
        <v>0</v>
      </c>
      <c r="L762" s="29">
        <f ca="1">'Census Tract'!AB756</f>
        <v>0</v>
      </c>
      <c r="M762" s="105">
        <f ca="1">'Census Tract'!AC756</f>
        <v>0</v>
      </c>
      <c r="N762" s="29">
        <f ca="1">'Census Tract'!AD756</f>
        <v>0</v>
      </c>
      <c r="O762" s="29">
        <f ca="1">'Census Tract'!AE756</f>
        <v>0</v>
      </c>
      <c r="P762" s="29">
        <f ca="1">'Census Tract'!AF756</f>
        <v>0</v>
      </c>
      <c r="Q762" s="105">
        <f ca="1">'Census Tract'!AG756</f>
        <v>0</v>
      </c>
    </row>
    <row r="763" spans="1:17" ht="15.75" x14ac:dyDescent="0.25">
      <c r="A763" s="80" t="s">
        <v>268</v>
      </c>
      <c r="B763" s="4" t="str">
        <f>'Census Tract'!A757</f>
        <v>Washington</v>
      </c>
      <c r="C763" s="4" t="str">
        <f>'Census Tract'!B757</f>
        <v>Tigard</v>
      </c>
      <c r="D763" s="4">
        <f>'Census Tract'!C757</f>
        <v>41067030700</v>
      </c>
      <c r="E763" s="171">
        <f>'Census Tract'!D757</f>
        <v>1</v>
      </c>
      <c r="F763" s="29">
        <f ca="1">'Census Tract'!V757</f>
        <v>2.0310709534762665</v>
      </c>
      <c r="G763" s="29">
        <f ca="1">'Census Tract'!W757</f>
        <v>10.093549977996304</v>
      </c>
      <c r="H763" s="29">
        <f ca="1">'Census Tract'!X757</f>
        <v>46.444302359931044</v>
      </c>
      <c r="I763" s="105">
        <f ca="1">'Census Tract'!Y757</f>
        <v>100.87377383975047</v>
      </c>
      <c r="J763" s="29">
        <f ca="1">'Census Tract'!Z757</f>
        <v>5.4172897014257732E-2</v>
      </c>
      <c r="K763" s="29">
        <f ca="1">'Census Tract'!AA757</f>
        <v>0.25778636986209902</v>
      </c>
      <c r="L763" s="29">
        <f ca="1">'Census Tract'!AB757</f>
        <v>1.1757096105767495</v>
      </c>
      <c r="M763" s="105">
        <f ca="1">'Census Tract'!AC757</f>
        <v>2.5501348182807426</v>
      </c>
      <c r="N763" s="29">
        <f ca="1">'Census Tract'!AD757</f>
        <v>2.2553985157994547E-2</v>
      </c>
      <c r="O763" s="29">
        <f ca="1">'Census Tract'!AE757</f>
        <v>0.10713448143459736</v>
      </c>
      <c r="P763" s="29">
        <f ca="1">'Census Tract'!AF757</f>
        <v>0.47007571513668145</v>
      </c>
      <c r="Q763" s="105">
        <f ca="1">'Census Tract'!AG757</f>
        <v>1.009865277404459</v>
      </c>
    </row>
    <row r="764" spans="1:17" ht="15.75" x14ac:dyDescent="0.25">
      <c r="A764" s="80" t="s">
        <v>268</v>
      </c>
      <c r="B764" s="4" t="str">
        <f>'Census Tract'!A758</f>
        <v>Washington</v>
      </c>
      <c r="C764" s="4" t="str">
        <f>'Census Tract'!B758</f>
        <v>Hillsboro</v>
      </c>
      <c r="D764" s="4">
        <f>'Census Tract'!C758</f>
        <v>41067031504</v>
      </c>
      <c r="E764" s="171">
        <f>'Census Tract'!D758</f>
        <v>1</v>
      </c>
      <c r="F764" s="29">
        <f ca="1">'Census Tract'!V758</f>
        <v>0</v>
      </c>
      <c r="G764" s="29">
        <f ca="1">'Census Tract'!W758</f>
        <v>0</v>
      </c>
      <c r="H764" s="29">
        <f ca="1">'Census Tract'!X758</f>
        <v>0</v>
      </c>
      <c r="I764" s="105">
        <f ca="1">'Census Tract'!Y758</f>
        <v>0</v>
      </c>
      <c r="J764" s="29">
        <f ca="1">'Census Tract'!Z758</f>
        <v>0</v>
      </c>
      <c r="K764" s="29">
        <f ca="1">'Census Tract'!AA758</f>
        <v>0</v>
      </c>
      <c r="L764" s="29">
        <f ca="1">'Census Tract'!AB758</f>
        <v>0</v>
      </c>
      <c r="M764" s="105">
        <f ca="1">'Census Tract'!AC758</f>
        <v>0</v>
      </c>
      <c r="N764" s="29">
        <f ca="1">'Census Tract'!AD758</f>
        <v>0</v>
      </c>
      <c r="O764" s="29">
        <f ca="1">'Census Tract'!AE758</f>
        <v>0</v>
      </c>
      <c r="P764" s="29">
        <f ca="1">'Census Tract'!AF758</f>
        <v>0</v>
      </c>
      <c r="Q764" s="105">
        <f ca="1">'Census Tract'!AG758</f>
        <v>0</v>
      </c>
    </row>
    <row r="765" spans="1:17" ht="15.75" x14ac:dyDescent="0.25">
      <c r="A765" s="80" t="s">
        <v>268</v>
      </c>
      <c r="B765" s="4" t="str">
        <f>'Census Tract'!A759</f>
        <v>Washington</v>
      </c>
      <c r="C765" s="4" t="str">
        <f>'Census Tract'!B759</f>
        <v>Portland</v>
      </c>
      <c r="D765" s="4">
        <f>'Census Tract'!C759</f>
        <v>41067030502</v>
      </c>
      <c r="E765" s="171">
        <f>'Census Tract'!D759</f>
        <v>1</v>
      </c>
      <c r="F765" s="29">
        <f ca="1">'Census Tract'!V759</f>
        <v>0</v>
      </c>
      <c r="G765" s="29">
        <f ca="1">'Census Tract'!W759</f>
        <v>0</v>
      </c>
      <c r="H765" s="29">
        <f ca="1">'Census Tract'!X759</f>
        <v>0</v>
      </c>
      <c r="I765" s="105">
        <f ca="1">'Census Tract'!Y759</f>
        <v>0</v>
      </c>
      <c r="J765" s="29">
        <f ca="1">'Census Tract'!Z759</f>
        <v>0</v>
      </c>
      <c r="K765" s="29">
        <f ca="1">'Census Tract'!AA759</f>
        <v>0</v>
      </c>
      <c r="L765" s="29">
        <f ca="1">'Census Tract'!AB759</f>
        <v>0</v>
      </c>
      <c r="M765" s="105">
        <f ca="1">'Census Tract'!AC759</f>
        <v>0</v>
      </c>
      <c r="N765" s="29">
        <f ca="1">'Census Tract'!AD759</f>
        <v>0</v>
      </c>
      <c r="O765" s="29">
        <f ca="1">'Census Tract'!AE759</f>
        <v>0</v>
      </c>
      <c r="P765" s="29">
        <f ca="1">'Census Tract'!AF759</f>
        <v>0</v>
      </c>
      <c r="Q765" s="105">
        <f ca="1">'Census Tract'!AG759</f>
        <v>0</v>
      </c>
    </row>
    <row r="766" spans="1:17" ht="15.75" x14ac:dyDescent="0.25">
      <c r="A766" s="80" t="s">
        <v>268</v>
      </c>
      <c r="B766" s="4" t="str">
        <f>'Census Tract'!A760</f>
        <v>Washington</v>
      </c>
      <c r="C766" s="4" t="str">
        <f>'Census Tract'!B760</f>
        <v>Beaverton</v>
      </c>
      <c r="D766" s="4">
        <f>'Census Tract'!C760</f>
        <v>41067031200</v>
      </c>
      <c r="E766" s="171">
        <f>'Census Tract'!D760</f>
        <v>1</v>
      </c>
      <c r="F766" s="29">
        <f ca="1">'Census Tract'!V760</f>
        <v>0</v>
      </c>
      <c r="G766" s="29">
        <f ca="1">'Census Tract'!W760</f>
        <v>0</v>
      </c>
      <c r="H766" s="29">
        <f ca="1">'Census Tract'!X760</f>
        <v>0</v>
      </c>
      <c r="I766" s="105">
        <f ca="1">'Census Tract'!Y760</f>
        <v>0</v>
      </c>
      <c r="J766" s="29">
        <f ca="1">'Census Tract'!Z760</f>
        <v>0</v>
      </c>
      <c r="K766" s="29">
        <f ca="1">'Census Tract'!AA760</f>
        <v>0</v>
      </c>
      <c r="L766" s="29">
        <f ca="1">'Census Tract'!AB760</f>
        <v>0</v>
      </c>
      <c r="M766" s="105">
        <f ca="1">'Census Tract'!AC760</f>
        <v>0</v>
      </c>
      <c r="N766" s="29">
        <f ca="1">'Census Tract'!AD760</f>
        <v>0</v>
      </c>
      <c r="O766" s="29">
        <f ca="1">'Census Tract'!AE760</f>
        <v>0</v>
      </c>
      <c r="P766" s="29">
        <f ca="1">'Census Tract'!AF760</f>
        <v>0</v>
      </c>
      <c r="Q766" s="105">
        <f ca="1">'Census Tract'!AG760</f>
        <v>0</v>
      </c>
    </row>
    <row r="767" spans="1:17" ht="15.75" x14ac:dyDescent="0.25">
      <c r="A767" s="80" t="s">
        <v>268</v>
      </c>
      <c r="B767" s="4" t="str">
        <f>'Census Tract'!A761</f>
        <v>Washington</v>
      </c>
      <c r="C767" s="4" t="str">
        <f>'Census Tract'!B761</f>
        <v>Beaverton</v>
      </c>
      <c r="D767" s="4">
        <f>'Census Tract'!C761</f>
        <v>41067031814</v>
      </c>
      <c r="E767" s="171">
        <f>'Census Tract'!D761</f>
        <v>1</v>
      </c>
      <c r="F767" s="29">
        <f ca="1">'Census Tract'!V761</f>
        <v>0</v>
      </c>
      <c r="G767" s="29">
        <f ca="1">'Census Tract'!W761</f>
        <v>0</v>
      </c>
      <c r="H767" s="29">
        <f ca="1">'Census Tract'!X761</f>
        <v>0</v>
      </c>
      <c r="I767" s="105">
        <f ca="1">'Census Tract'!Y761</f>
        <v>0</v>
      </c>
      <c r="J767" s="29">
        <f ca="1">'Census Tract'!Z761</f>
        <v>0</v>
      </c>
      <c r="K767" s="29">
        <f ca="1">'Census Tract'!AA761</f>
        <v>0</v>
      </c>
      <c r="L767" s="29">
        <f ca="1">'Census Tract'!AB761</f>
        <v>0</v>
      </c>
      <c r="M767" s="105">
        <f ca="1">'Census Tract'!AC761</f>
        <v>0</v>
      </c>
      <c r="N767" s="29">
        <f ca="1">'Census Tract'!AD761</f>
        <v>0</v>
      </c>
      <c r="O767" s="29">
        <f ca="1">'Census Tract'!AE761</f>
        <v>0</v>
      </c>
      <c r="P767" s="29">
        <f ca="1">'Census Tract'!AF761</f>
        <v>0</v>
      </c>
      <c r="Q767" s="105">
        <f ca="1">'Census Tract'!AG761</f>
        <v>0</v>
      </c>
    </row>
    <row r="768" spans="1:17" ht="15.75" x14ac:dyDescent="0.25">
      <c r="A768" s="80" t="s">
        <v>268</v>
      </c>
      <c r="B768" s="4" t="str">
        <f>'Census Tract'!A762</f>
        <v>Washington</v>
      </c>
      <c r="C768" s="4" t="str">
        <f>'Census Tract'!B762</f>
        <v>Forest Grove</v>
      </c>
      <c r="D768" s="4">
        <f>'Census Tract'!C762</f>
        <v>41067033200</v>
      </c>
      <c r="E768" s="171">
        <f>'Census Tract'!D762</f>
        <v>1</v>
      </c>
      <c r="F768" s="29">
        <f ca="1">'Census Tract'!V762</f>
        <v>0.57227549333292327</v>
      </c>
      <c r="G768" s="29">
        <f ca="1">'Census Tract'!W762</f>
        <v>2.8439633205585366</v>
      </c>
      <c r="H768" s="29">
        <f ca="1">'Census Tract'!X762</f>
        <v>13.086168161699121</v>
      </c>
      <c r="I768" s="105">
        <f ca="1">'Census Tract'!Y762</f>
        <v>28.422241276058642</v>
      </c>
      <c r="J768" s="29">
        <f ca="1">'Census Tract'!Z762</f>
        <v>0.25409966243870086</v>
      </c>
      <c r="K768" s="29">
        <f ca="1">'Census Tract'!AA762</f>
        <v>1.2091550050575597</v>
      </c>
      <c r="L768" s="29">
        <f ca="1">'Census Tract'!AB762</f>
        <v>5.5147025844835547</v>
      </c>
      <c r="M768" s="105">
        <f ca="1">'Census Tract'!AC762</f>
        <v>11.961486872813367</v>
      </c>
      <c r="N768" s="29">
        <f ca="1">'Census Tract'!AD762</f>
        <v>0.10579017056786821</v>
      </c>
      <c r="O768" s="29">
        <f ca="1">'Census Tract'!AE762</f>
        <v>0.50251762538953226</v>
      </c>
      <c r="P768" s="29">
        <f ca="1">'Census Tract'!AF762</f>
        <v>2.2049047977889149</v>
      </c>
      <c r="Q768" s="105">
        <f ca="1">'Census Tract'!AG762</f>
        <v>4.7368045690726461</v>
      </c>
    </row>
    <row r="769" spans="1:17" ht="15.75" x14ac:dyDescent="0.25">
      <c r="A769" s="80" t="s">
        <v>268</v>
      </c>
      <c r="B769" s="4" t="str">
        <f>'Census Tract'!A763</f>
        <v>Washington</v>
      </c>
      <c r="C769" s="4" t="str">
        <f>'Census Tract'!B763</f>
        <v>Beaverton</v>
      </c>
      <c r="D769" s="4">
        <f>'Census Tract'!C763</f>
        <v>41067031813</v>
      </c>
      <c r="E769" s="171">
        <f>'Census Tract'!D763</f>
        <v>1</v>
      </c>
      <c r="F769" s="29">
        <f ca="1">'Census Tract'!V763</f>
        <v>0</v>
      </c>
      <c r="G769" s="29">
        <f ca="1">'Census Tract'!W763</f>
        <v>0</v>
      </c>
      <c r="H769" s="29">
        <f ca="1">'Census Tract'!X763</f>
        <v>0</v>
      </c>
      <c r="I769" s="105">
        <f ca="1">'Census Tract'!Y763</f>
        <v>0</v>
      </c>
      <c r="J769" s="29">
        <f ca="1">'Census Tract'!Z763</f>
        <v>0</v>
      </c>
      <c r="K769" s="29">
        <f ca="1">'Census Tract'!AA763</f>
        <v>0</v>
      </c>
      <c r="L769" s="29">
        <f ca="1">'Census Tract'!AB763</f>
        <v>0</v>
      </c>
      <c r="M769" s="105">
        <f ca="1">'Census Tract'!AC763</f>
        <v>0</v>
      </c>
      <c r="N769" s="29">
        <f ca="1">'Census Tract'!AD763</f>
        <v>0</v>
      </c>
      <c r="O769" s="29">
        <f ca="1">'Census Tract'!AE763</f>
        <v>0</v>
      </c>
      <c r="P769" s="29">
        <f ca="1">'Census Tract'!AF763</f>
        <v>0</v>
      </c>
      <c r="Q769" s="105">
        <f ca="1">'Census Tract'!AG763</f>
        <v>0</v>
      </c>
    </row>
    <row r="770" spans="1:17" ht="15.75" x14ac:dyDescent="0.25">
      <c r="A770" s="80" t="s">
        <v>268</v>
      </c>
      <c r="B770" s="4" t="str">
        <f>'Census Tract'!A764</f>
        <v>Washington</v>
      </c>
      <c r="C770" s="4" t="str">
        <f>'Census Tract'!B764</f>
        <v>Beaverton</v>
      </c>
      <c r="D770" s="4">
        <f>'Census Tract'!C764</f>
        <v>41067031815</v>
      </c>
      <c r="E770" s="171">
        <f>'Census Tract'!D764</f>
        <v>1</v>
      </c>
      <c r="F770" s="29">
        <f ca="1">'Census Tract'!V764</f>
        <v>0</v>
      </c>
      <c r="G770" s="29">
        <f ca="1">'Census Tract'!W764</f>
        <v>0</v>
      </c>
      <c r="H770" s="29">
        <f ca="1">'Census Tract'!X764</f>
        <v>0</v>
      </c>
      <c r="I770" s="105">
        <f ca="1">'Census Tract'!Y764</f>
        <v>0</v>
      </c>
      <c r="J770" s="29">
        <f ca="1">'Census Tract'!Z764</f>
        <v>0</v>
      </c>
      <c r="K770" s="29">
        <f ca="1">'Census Tract'!AA764</f>
        <v>0</v>
      </c>
      <c r="L770" s="29">
        <f ca="1">'Census Tract'!AB764</f>
        <v>0</v>
      </c>
      <c r="M770" s="105">
        <f ca="1">'Census Tract'!AC764</f>
        <v>0</v>
      </c>
      <c r="N770" s="29">
        <f ca="1">'Census Tract'!AD764</f>
        <v>0</v>
      </c>
      <c r="O770" s="29">
        <f ca="1">'Census Tract'!AE764</f>
        <v>0</v>
      </c>
      <c r="P770" s="29">
        <f ca="1">'Census Tract'!AF764</f>
        <v>0</v>
      </c>
      <c r="Q770" s="105">
        <f ca="1">'Census Tract'!AG764</f>
        <v>0</v>
      </c>
    </row>
    <row r="771" spans="1:17" ht="15.75" x14ac:dyDescent="0.25">
      <c r="A771" s="80" t="s">
        <v>268</v>
      </c>
      <c r="B771" s="4" t="str">
        <f>'Census Tract'!A765</f>
        <v>Washington</v>
      </c>
      <c r="C771" s="4" t="str">
        <f>'Census Tract'!B765</f>
        <v>Hillsboro</v>
      </c>
      <c r="D771" s="4">
        <f>'Census Tract'!C765</f>
        <v>41067032409</v>
      </c>
      <c r="E771" s="171">
        <f>'Census Tract'!D765</f>
        <v>1</v>
      </c>
      <c r="F771" s="29">
        <f ca="1">'Census Tract'!V765</f>
        <v>6.3725273705197538E-2</v>
      </c>
      <c r="G771" s="29">
        <f ca="1">'Census Tract'!W765</f>
        <v>0.31668723040128954</v>
      </c>
      <c r="H771" s="29">
        <f ca="1">'Census Tract'!X765</f>
        <v>1.4571996487212537</v>
      </c>
      <c r="I771" s="105">
        <f ca="1">'Census Tract'!Y765</f>
        <v>3.1649356397973847</v>
      </c>
      <c r="J771" s="29">
        <f ca="1">'Census Tract'!Z765</f>
        <v>0.14218821583534391</v>
      </c>
      <c r="K771" s="29">
        <f ca="1">'Census Tract'!AA765</f>
        <v>0.67661480219001291</v>
      </c>
      <c r="L771" s="29">
        <f ca="1">'Census Tract'!AB765</f>
        <v>3.0858983196777743</v>
      </c>
      <c r="M771" s="105">
        <f ca="1">'Census Tract'!AC765</f>
        <v>6.6933677158800577</v>
      </c>
      <c r="N771" s="29">
        <f ca="1">'Census Tract'!AD765</f>
        <v>5.9197700074043402E-2</v>
      </c>
      <c r="O771" s="29">
        <f ca="1">'Census Tract'!AE765</f>
        <v>0.28119708579773661</v>
      </c>
      <c r="P771" s="29">
        <f ca="1">'Census Tract'!AF765</f>
        <v>1.2338130490827677</v>
      </c>
      <c r="Q771" s="105">
        <f ca="1">'Census Tract'!AG765</f>
        <v>2.6506048216401084</v>
      </c>
    </row>
    <row r="772" spans="1:17" ht="15.75" x14ac:dyDescent="0.25">
      <c r="A772" s="80" t="s">
        <v>268</v>
      </c>
      <c r="B772" s="4" t="str">
        <f>'Census Tract'!A766</f>
        <v>Washington</v>
      </c>
      <c r="C772" s="4" t="str">
        <f>'Census Tract'!B766</f>
        <v>Tigard</v>
      </c>
      <c r="D772" s="4">
        <f>'Census Tract'!C766</f>
        <v>41067031909</v>
      </c>
      <c r="E772" s="171">
        <f>'Census Tract'!D766</f>
        <v>1</v>
      </c>
      <c r="F772" s="29">
        <f ca="1">'Census Tract'!V766</f>
        <v>0</v>
      </c>
      <c r="G772" s="29">
        <f ca="1">'Census Tract'!W766</f>
        <v>0</v>
      </c>
      <c r="H772" s="29">
        <f ca="1">'Census Tract'!X766</f>
        <v>0</v>
      </c>
      <c r="I772" s="105">
        <f ca="1">'Census Tract'!Y766</f>
        <v>0</v>
      </c>
      <c r="J772" s="29">
        <f ca="1">'Census Tract'!Z766</f>
        <v>0</v>
      </c>
      <c r="K772" s="29">
        <f ca="1">'Census Tract'!AA766</f>
        <v>0</v>
      </c>
      <c r="L772" s="29">
        <f ca="1">'Census Tract'!AB766</f>
        <v>0</v>
      </c>
      <c r="M772" s="105">
        <f ca="1">'Census Tract'!AC766</f>
        <v>0</v>
      </c>
      <c r="N772" s="29">
        <f ca="1">'Census Tract'!AD766</f>
        <v>0</v>
      </c>
      <c r="O772" s="29">
        <f ca="1">'Census Tract'!AE766</f>
        <v>0</v>
      </c>
      <c r="P772" s="29">
        <f ca="1">'Census Tract'!AF766</f>
        <v>0</v>
      </c>
      <c r="Q772" s="105">
        <f ca="1">'Census Tract'!AG766</f>
        <v>0</v>
      </c>
    </row>
    <row r="773" spans="1:17" ht="15.75" x14ac:dyDescent="0.25">
      <c r="A773" s="80" t="s">
        <v>268</v>
      </c>
      <c r="B773" s="4" t="str">
        <f>'Census Tract'!A767</f>
        <v>Washington</v>
      </c>
      <c r="C773" s="4" t="str">
        <f>'Census Tract'!B767</f>
        <v>Hillsboro</v>
      </c>
      <c r="D773" s="4">
        <f>'Census Tract'!C767</f>
        <v>41067032503</v>
      </c>
      <c r="E773" s="171">
        <f>'Census Tract'!D767</f>
        <v>1</v>
      </c>
      <c r="F773" s="29">
        <f ca="1">'Census Tract'!V767</f>
        <v>0</v>
      </c>
      <c r="G773" s="29">
        <f ca="1">'Census Tract'!W767</f>
        <v>0</v>
      </c>
      <c r="H773" s="29">
        <f ca="1">'Census Tract'!X767</f>
        <v>0</v>
      </c>
      <c r="I773" s="105">
        <f ca="1">'Census Tract'!Y767</f>
        <v>0</v>
      </c>
      <c r="J773" s="29">
        <f ca="1">'Census Tract'!Z767</f>
        <v>0</v>
      </c>
      <c r="K773" s="29">
        <f ca="1">'Census Tract'!AA767</f>
        <v>0</v>
      </c>
      <c r="L773" s="29">
        <f ca="1">'Census Tract'!AB767</f>
        <v>0</v>
      </c>
      <c r="M773" s="105">
        <f ca="1">'Census Tract'!AC767</f>
        <v>0</v>
      </c>
      <c r="N773" s="29">
        <f ca="1">'Census Tract'!AD767</f>
        <v>0</v>
      </c>
      <c r="O773" s="29">
        <f ca="1">'Census Tract'!AE767</f>
        <v>0</v>
      </c>
      <c r="P773" s="29">
        <f ca="1">'Census Tract'!AF767</f>
        <v>0</v>
      </c>
      <c r="Q773" s="105">
        <f ca="1">'Census Tract'!AG767</f>
        <v>0</v>
      </c>
    </row>
    <row r="774" spans="1:17" ht="15.75" x14ac:dyDescent="0.25">
      <c r="A774" s="80" t="s">
        <v>268</v>
      </c>
      <c r="B774" s="4" t="str">
        <f>'Census Tract'!A768</f>
        <v>Washington</v>
      </c>
      <c r="C774" s="4" t="str">
        <f>'Census Tract'!B768</f>
        <v>Hillsboro</v>
      </c>
      <c r="D774" s="4">
        <f>'Census Tract'!C768</f>
        <v>41067031509</v>
      </c>
      <c r="E774" s="171">
        <f>'Census Tract'!D768</f>
        <v>1</v>
      </c>
      <c r="F774" s="29">
        <f ca="1">'Census Tract'!V768</f>
        <v>0</v>
      </c>
      <c r="G774" s="29">
        <f ca="1">'Census Tract'!W768</f>
        <v>0</v>
      </c>
      <c r="H774" s="29">
        <f ca="1">'Census Tract'!X768</f>
        <v>0</v>
      </c>
      <c r="I774" s="105">
        <f ca="1">'Census Tract'!Y768</f>
        <v>0</v>
      </c>
      <c r="J774" s="29">
        <f ca="1">'Census Tract'!Z768</f>
        <v>0</v>
      </c>
      <c r="K774" s="29">
        <f ca="1">'Census Tract'!AA768</f>
        <v>0</v>
      </c>
      <c r="L774" s="29">
        <f ca="1">'Census Tract'!AB768</f>
        <v>0</v>
      </c>
      <c r="M774" s="105">
        <f ca="1">'Census Tract'!AC768</f>
        <v>0</v>
      </c>
      <c r="N774" s="29">
        <f ca="1">'Census Tract'!AD768</f>
        <v>0</v>
      </c>
      <c r="O774" s="29">
        <f ca="1">'Census Tract'!AE768</f>
        <v>0</v>
      </c>
      <c r="P774" s="29">
        <f ca="1">'Census Tract'!AF768</f>
        <v>0</v>
      </c>
      <c r="Q774" s="105">
        <f ca="1">'Census Tract'!AG768</f>
        <v>0</v>
      </c>
    </row>
    <row r="775" spans="1:17" ht="15.75" x14ac:dyDescent="0.25">
      <c r="A775" s="80" t="s">
        <v>268</v>
      </c>
      <c r="B775" s="4" t="str">
        <f>'Census Tract'!A769</f>
        <v>Washington</v>
      </c>
      <c r="C775" s="4" t="str">
        <f>'Census Tract'!B769</f>
        <v>Sherwood</v>
      </c>
      <c r="D775" s="4">
        <f>'Census Tract'!C769</f>
        <v>41067032103</v>
      </c>
      <c r="E775" s="171">
        <f>'Census Tract'!D769</f>
        <v>1</v>
      </c>
      <c r="F775" s="29">
        <f ca="1">'Census Tract'!V769</f>
        <v>0</v>
      </c>
      <c r="G775" s="29">
        <f ca="1">'Census Tract'!W769</f>
        <v>0</v>
      </c>
      <c r="H775" s="29">
        <f ca="1">'Census Tract'!X769</f>
        <v>0</v>
      </c>
      <c r="I775" s="105">
        <f ca="1">'Census Tract'!Y769</f>
        <v>0</v>
      </c>
      <c r="J775" s="29">
        <f ca="1">'Census Tract'!Z769</f>
        <v>0</v>
      </c>
      <c r="K775" s="29">
        <f ca="1">'Census Tract'!AA769</f>
        <v>0</v>
      </c>
      <c r="L775" s="29">
        <f ca="1">'Census Tract'!AB769</f>
        <v>0</v>
      </c>
      <c r="M775" s="105">
        <f ca="1">'Census Tract'!AC769</f>
        <v>0</v>
      </c>
      <c r="N775" s="29">
        <f ca="1">'Census Tract'!AD769</f>
        <v>0</v>
      </c>
      <c r="O775" s="29">
        <f ca="1">'Census Tract'!AE769</f>
        <v>0</v>
      </c>
      <c r="P775" s="29">
        <f ca="1">'Census Tract'!AF769</f>
        <v>0</v>
      </c>
      <c r="Q775" s="105">
        <f ca="1">'Census Tract'!AG769</f>
        <v>0</v>
      </c>
    </row>
    <row r="776" spans="1:17" ht="15.75" x14ac:dyDescent="0.25">
      <c r="A776" s="80" t="s">
        <v>268</v>
      </c>
      <c r="B776" s="4" t="str">
        <f>'Census Tract'!A770</f>
        <v>Washington</v>
      </c>
      <c r="C776" s="4" t="str">
        <f>'Census Tract'!B770</f>
        <v>Beaverton</v>
      </c>
      <c r="D776" s="4">
        <f>'Census Tract'!C770</f>
        <v>41067031705</v>
      </c>
      <c r="E776" s="171">
        <f>'Census Tract'!D770</f>
        <v>1</v>
      </c>
      <c r="F776" s="29">
        <f ca="1">'Census Tract'!V770</f>
        <v>0</v>
      </c>
      <c r="G776" s="29">
        <f ca="1">'Census Tract'!W770</f>
        <v>0</v>
      </c>
      <c r="H776" s="29">
        <f ca="1">'Census Tract'!X770</f>
        <v>0</v>
      </c>
      <c r="I776" s="105">
        <f ca="1">'Census Tract'!Y770</f>
        <v>0</v>
      </c>
      <c r="J776" s="29">
        <f ca="1">'Census Tract'!Z770</f>
        <v>0</v>
      </c>
      <c r="K776" s="29">
        <f ca="1">'Census Tract'!AA770</f>
        <v>0</v>
      </c>
      <c r="L776" s="29">
        <f ca="1">'Census Tract'!AB770</f>
        <v>0</v>
      </c>
      <c r="M776" s="105">
        <f ca="1">'Census Tract'!AC770</f>
        <v>0</v>
      </c>
      <c r="N776" s="29">
        <f ca="1">'Census Tract'!AD770</f>
        <v>0</v>
      </c>
      <c r="O776" s="29">
        <f ca="1">'Census Tract'!AE770</f>
        <v>0</v>
      </c>
      <c r="P776" s="29">
        <f ca="1">'Census Tract'!AF770</f>
        <v>0</v>
      </c>
      <c r="Q776" s="105">
        <f ca="1">'Census Tract'!AG770</f>
        <v>0</v>
      </c>
    </row>
    <row r="777" spans="1:17" ht="15.75" x14ac:dyDescent="0.25">
      <c r="A777" s="80" t="s">
        <v>268</v>
      </c>
      <c r="B777" s="4" t="str">
        <f>'Census Tract'!A771</f>
        <v>Washington</v>
      </c>
      <c r="C777" s="4" t="str">
        <f>'Census Tract'!B771</f>
        <v>Beaverton</v>
      </c>
      <c r="D777" s="4">
        <f>'Census Tract'!C771</f>
        <v>41067031003</v>
      </c>
      <c r="E777" s="171">
        <f>'Census Tract'!D771</f>
        <v>1</v>
      </c>
      <c r="F777" s="29">
        <f ca="1">'Census Tract'!V771</f>
        <v>0</v>
      </c>
      <c r="G777" s="29">
        <f ca="1">'Census Tract'!W771</f>
        <v>0</v>
      </c>
      <c r="H777" s="29">
        <f ca="1">'Census Tract'!X771</f>
        <v>0</v>
      </c>
      <c r="I777" s="105">
        <f ca="1">'Census Tract'!Y771</f>
        <v>0</v>
      </c>
      <c r="J777" s="29">
        <f ca="1">'Census Tract'!Z771</f>
        <v>0</v>
      </c>
      <c r="K777" s="29">
        <f ca="1">'Census Tract'!AA771</f>
        <v>0</v>
      </c>
      <c r="L777" s="29">
        <f ca="1">'Census Tract'!AB771</f>
        <v>0</v>
      </c>
      <c r="M777" s="105">
        <f ca="1">'Census Tract'!AC771</f>
        <v>0</v>
      </c>
      <c r="N777" s="29">
        <f ca="1">'Census Tract'!AD771</f>
        <v>0</v>
      </c>
      <c r="O777" s="29">
        <f ca="1">'Census Tract'!AE771</f>
        <v>0</v>
      </c>
      <c r="P777" s="29">
        <f ca="1">'Census Tract'!AF771</f>
        <v>0</v>
      </c>
      <c r="Q777" s="105">
        <f ca="1">'Census Tract'!AG771</f>
        <v>0</v>
      </c>
    </row>
    <row r="778" spans="1:17" ht="15.75" x14ac:dyDescent="0.25">
      <c r="A778" s="80" t="s">
        <v>268</v>
      </c>
      <c r="B778" s="4" t="str">
        <f>'Census Tract'!A772</f>
        <v>Washington</v>
      </c>
      <c r="C778" s="4" t="str">
        <f>'Census Tract'!B772</f>
        <v>Hillsboro</v>
      </c>
      <c r="D778" s="4">
        <f>'Census Tract'!C772</f>
        <v>41067032410</v>
      </c>
      <c r="E778" s="171">
        <f>'Census Tract'!D772</f>
        <v>1</v>
      </c>
      <c r="F778" s="29">
        <f ca="1">'Census Tract'!V772</f>
        <v>0</v>
      </c>
      <c r="G778" s="29">
        <f ca="1">'Census Tract'!W772</f>
        <v>0</v>
      </c>
      <c r="H778" s="29">
        <f ca="1">'Census Tract'!X772</f>
        <v>0</v>
      </c>
      <c r="I778" s="105">
        <f ca="1">'Census Tract'!Y772</f>
        <v>0</v>
      </c>
      <c r="J778" s="29">
        <f ca="1">'Census Tract'!Z772</f>
        <v>0</v>
      </c>
      <c r="K778" s="29">
        <f ca="1">'Census Tract'!AA772</f>
        <v>0</v>
      </c>
      <c r="L778" s="29">
        <f ca="1">'Census Tract'!AB772</f>
        <v>0</v>
      </c>
      <c r="M778" s="105">
        <f ca="1">'Census Tract'!AC772</f>
        <v>0</v>
      </c>
      <c r="N778" s="29">
        <f ca="1">'Census Tract'!AD772</f>
        <v>0</v>
      </c>
      <c r="O778" s="29">
        <f ca="1">'Census Tract'!AE772</f>
        <v>0</v>
      </c>
      <c r="P778" s="29">
        <f ca="1">'Census Tract'!AF772</f>
        <v>0</v>
      </c>
      <c r="Q778" s="105">
        <f ca="1">'Census Tract'!AG772</f>
        <v>0</v>
      </c>
    </row>
    <row r="779" spans="1:17" ht="15.75" x14ac:dyDescent="0.25">
      <c r="A779" s="80" t="s">
        <v>268</v>
      </c>
      <c r="B779" s="4" t="str">
        <f>'Census Tract'!A773</f>
        <v>Washington</v>
      </c>
      <c r="C779" s="4" t="str">
        <f>'Census Tract'!B773</f>
        <v>Hillsboro</v>
      </c>
      <c r="D779" s="4">
        <f>'Census Tract'!C773</f>
        <v>41067032606</v>
      </c>
      <c r="E779" s="171">
        <f>'Census Tract'!D773</f>
        <v>1</v>
      </c>
      <c r="F779" s="29">
        <f ca="1">'Census Tract'!V773</f>
        <v>0</v>
      </c>
      <c r="G779" s="29">
        <f ca="1">'Census Tract'!W773</f>
        <v>0</v>
      </c>
      <c r="H779" s="29">
        <f ca="1">'Census Tract'!X773</f>
        <v>0</v>
      </c>
      <c r="I779" s="105">
        <f ca="1">'Census Tract'!Y773</f>
        <v>0</v>
      </c>
      <c r="J779" s="29">
        <f ca="1">'Census Tract'!Z773</f>
        <v>0</v>
      </c>
      <c r="K779" s="29">
        <f ca="1">'Census Tract'!AA773</f>
        <v>0</v>
      </c>
      <c r="L779" s="29">
        <f ca="1">'Census Tract'!AB773</f>
        <v>0</v>
      </c>
      <c r="M779" s="105">
        <f ca="1">'Census Tract'!AC773</f>
        <v>0</v>
      </c>
      <c r="N779" s="29">
        <f ca="1">'Census Tract'!AD773</f>
        <v>0</v>
      </c>
      <c r="O779" s="29">
        <f ca="1">'Census Tract'!AE773</f>
        <v>0</v>
      </c>
      <c r="P779" s="29">
        <f ca="1">'Census Tract'!AF773</f>
        <v>0</v>
      </c>
      <c r="Q779" s="105">
        <f ca="1">'Census Tract'!AG773</f>
        <v>0</v>
      </c>
    </row>
    <row r="780" spans="1:17" ht="15.75" x14ac:dyDescent="0.25">
      <c r="A780" s="80" t="s">
        <v>268</v>
      </c>
      <c r="B780" s="4" t="str">
        <f>'Census Tract'!A774</f>
        <v>Washington</v>
      </c>
      <c r="C780" s="4" t="str">
        <f>'Census Tract'!B774</f>
        <v>Beaverton</v>
      </c>
      <c r="D780" s="4">
        <f>'Census Tract'!C774</f>
        <v>41067030200</v>
      </c>
      <c r="E780" s="171">
        <f>'Census Tract'!D774</f>
        <v>1</v>
      </c>
      <c r="F780" s="29">
        <f ca="1">'Census Tract'!V774</f>
        <v>0</v>
      </c>
      <c r="G780" s="29">
        <f ca="1">'Census Tract'!W774</f>
        <v>0</v>
      </c>
      <c r="H780" s="29">
        <f ca="1">'Census Tract'!X774</f>
        <v>0</v>
      </c>
      <c r="I780" s="105">
        <f ca="1">'Census Tract'!Y774</f>
        <v>0</v>
      </c>
      <c r="J780" s="29">
        <f ca="1">'Census Tract'!Z774</f>
        <v>0</v>
      </c>
      <c r="K780" s="29">
        <f ca="1">'Census Tract'!AA774</f>
        <v>0</v>
      </c>
      <c r="L780" s="29">
        <f ca="1">'Census Tract'!AB774</f>
        <v>0</v>
      </c>
      <c r="M780" s="105">
        <f ca="1">'Census Tract'!AC774</f>
        <v>0</v>
      </c>
      <c r="N780" s="29">
        <f ca="1">'Census Tract'!AD774</f>
        <v>0</v>
      </c>
      <c r="O780" s="29">
        <f ca="1">'Census Tract'!AE774</f>
        <v>0</v>
      </c>
      <c r="P780" s="29">
        <f ca="1">'Census Tract'!AF774</f>
        <v>0</v>
      </c>
      <c r="Q780" s="105">
        <f ca="1">'Census Tract'!AG774</f>
        <v>0</v>
      </c>
    </row>
    <row r="781" spans="1:17" ht="15.75" x14ac:dyDescent="0.25">
      <c r="A781" s="80" t="s">
        <v>268</v>
      </c>
      <c r="B781" s="4" t="str">
        <f>'Census Tract'!A775</f>
        <v>Washington</v>
      </c>
      <c r="C781" s="4" t="str">
        <f>'Census Tract'!B775</f>
        <v>Tigard</v>
      </c>
      <c r="D781" s="4">
        <f>'Census Tract'!C775</f>
        <v>41067030600</v>
      </c>
      <c r="E781" s="171">
        <f>'Census Tract'!D775</f>
        <v>1</v>
      </c>
      <c r="F781" s="29">
        <f ca="1">'Census Tract'!V775</f>
        <v>0</v>
      </c>
      <c r="G781" s="29">
        <f ca="1">'Census Tract'!W775</f>
        <v>0</v>
      </c>
      <c r="H781" s="29">
        <f ca="1">'Census Tract'!X775</f>
        <v>0</v>
      </c>
      <c r="I781" s="105">
        <f ca="1">'Census Tract'!Y775</f>
        <v>0</v>
      </c>
      <c r="J781" s="29">
        <f ca="1">'Census Tract'!Z775</f>
        <v>0</v>
      </c>
      <c r="K781" s="29">
        <f ca="1">'Census Tract'!AA775</f>
        <v>0</v>
      </c>
      <c r="L781" s="29">
        <f ca="1">'Census Tract'!AB775</f>
        <v>0</v>
      </c>
      <c r="M781" s="105">
        <f ca="1">'Census Tract'!AC775</f>
        <v>0</v>
      </c>
      <c r="N781" s="29">
        <f ca="1">'Census Tract'!AD775</f>
        <v>0</v>
      </c>
      <c r="O781" s="29">
        <f ca="1">'Census Tract'!AE775</f>
        <v>0</v>
      </c>
      <c r="P781" s="29">
        <f ca="1">'Census Tract'!AF775</f>
        <v>0</v>
      </c>
      <c r="Q781" s="105">
        <f ca="1">'Census Tract'!AG775</f>
        <v>0</v>
      </c>
    </row>
    <row r="782" spans="1:17" ht="15.75" x14ac:dyDescent="0.25">
      <c r="A782" s="80" t="s">
        <v>268</v>
      </c>
      <c r="B782" s="4" t="str">
        <f>'Census Tract'!A776</f>
        <v>Washington</v>
      </c>
      <c r="C782" s="4" t="str">
        <f>'Census Tract'!B776</f>
        <v>Beaverton</v>
      </c>
      <c r="D782" s="4">
        <f>'Census Tract'!C776</f>
        <v>41067031006</v>
      </c>
      <c r="E782" s="171">
        <f>'Census Tract'!D776</f>
        <v>1</v>
      </c>
      <c r="F782" s="29">
        <f ca="1">'Census Tract'!V776</f>
        <v>0</v>
      </c>
      <c r="G782" s="29">
        <f ca="1">'Census Tract'!W776</f>
        <v>0</v>
      </c>
      <c r="H782" s="29">
        <f ca="1">'Census Tract'!X776</f>
        <v>0</v>
      </c>
      <c r="I782" s="105">
        <f ca="1">'Census Tract'!Y776</f>
        <v>0</v>
      </c>
      <c r="J782" s="29">
        <f ca="1">'Census Tract'!Z776</f>
        <v>0</v>
      </c>
      <c r="K782" s="29">
        <f ca="1">'Census Tract'!AA776</f>
        <v>0</v>
      </c>
      <c r="L782" s="29">
        <f ca="1">'Census Tract'!AB776</f>
        <v>0</v>
      </c>
      <c r="M782" s="105">
        <f ca="1">'Census Tract'!AC776</f>
        <v>0</v>
      </c>
      <c r="N782" s="29">
        <f ca="1">'Census Tract'!AD776</f>
        <v>0</v>
      </c>
      <c r="O782" s="29">
        <f ca="1">'Census Tract'!AE776</f>
        <v>0</v>
      </c>
      <c r="P782" s="29">
        <f ca="1">'Census Tract'!AF776</f>
        <v>0</v>
      </c>
      <c r="Q782" s="105">
        <f ca="1">'Census Tract'!AG776</f>
        <v>0</v>
      </c>
    </row>
    <row r="783" spans="1:17" ht="15.75" x14ac:dyDescent="0.25">
      <c r="A783" s="80" t="s">
        <v>268</v>
      </c>
      <c r="B783" s="4" t="str">
        <f>'Census Tract'!A777</f>
        <v>Washington</v>
      </c>
      <c r="C783" s="4" t="str">
        <f>'Census Tract'!B777</f>
        <v>Sherwood</v>
      </c>
      <c r="D783" s="4">
        <f>'Census Tract'!C777</f>
        <v>41067032200</v>
      </c>
      <c r="E783" s="171">
        <f>'Census Tract'!D777</f>
        <v>0</v>
      </c>
      <c r="F783" s="29">
        <f ca="1">'Census Tract'!V777</f>
        <v>0</v>
      </c>
      <c r="G783" s="29">
        <f ca="1">'Census Tract'!W777</f>
        <v>0</v>
      </c>
      <c r="H783" s="29">
        <f ca="1">'Census Tract'!X777</f>
        <v>0</v>
      </c>
      <c r="I783" s="105">
        <f ca="1">'Census Tract'!Y777</f>
        <v>0</v>
      </c>
      <c r="J783" s="29">
        <f ca="1">'Census Tract'!Z777</f>
        <v>0</v>
      </c>
      <c r="K783" s="29">
        <f ca="1">'Census Tract'!AA777</f>
        <v>0</v>
      </c>
      <c r="L783" s="29">
        <f ca="1">'Census Tract'!AB777</f>
        <v>0</v>
      </c>
      <c r="M783" s="105">
        <f ca="1">'Census Tract'!AC777</f>
        <v>0</v>
      </c>
      <c r="N783" s="29">
        <f ca="1">'Census Tract'!AD777</f>
        <v>0</v>
      </c>
      <c r="O783" s="29">
        <f ca="1">'Census Tract'!AE777</f>
        <v>0</v>
      </c>
      <c r="P783" s="29">
        <f ca="1">'Census Tract'!AF777</f>
        <v>0</v>
      </c>
      <c r="Q783" s="105">
        <f ca="1">'Census Tract'!AG777</f>
        <v>0</v>
      </c>
    </row>
    <row r="784" spans="1:17" ht="15.75" x14ac:dyDescent="0.25">
      <c r="A784" s="80" t="s">
        <v>268</v>
      </c>
      <c r="B784" s="4" t="str">
        <f>'Census Tract'!A778</f>
        <v>Washington</v>
      </c>
      <c r="C784" s="4" t="str">
        <f>'Census Tract'!B778</f>
        <v>Beaverton</v>
      </c>
      <c r="D784" s="4">
        <f>'Census Tract'!C778</f>
        <v>41067031610</v>
      </c>
      <c r="E784" s="171">
        <f>'Census Tract'!D778</f>
        <v>1</v>
      </c>
      <c r="F784" s="29">
        <f ca="1">'Census Tract'!V778</f>
        <v>0</v>
      </c>
      <c r="G784" s="29">
        <f ca="1">'Census Tract'!W778</f>
        <v>0</v>
      </c>
      <c r="H784" s="29">
        <f ca="1">'Census Tract'!X778</f>
        <v>0</v>
      </c>
      <c r="I784" s="105">
        <f ca="1">'Census Tract'!Y778</f>
        <v>0</v>
      </c>
      <c r="J784" s="29">
        <f ca="1">'Census Tract'!Z778</f>
        <v>0</v>
      </c>
      <c r="K784" s="29">
        <f ca="1">'Census Tract'!AA778</f>
        <v>0</v>
      </c>
      <c r="L784" s="29">
        <f ca="1">'Census Tract'!AB778</f>
        <v>0</v>
      </c>
      <c r="M784" s="105">
        <f ca="1">'Census Tract'!AC778</f>
        <v>0</v>
      </c>
      <c r="N784" s="29">
        <f ca="1">'Census Tract'!AD778</f>
        <v>0</v>
      </c>
      <c r="O784" s="29">
        <f ca="1">'Census Tract'!AE778</f>
        <v>0</v>
      </c>
      <c r="P784" s="29">
        <f ca="1">'Census Tract'!AF778</f>
        <v>0</v>
      </c>
      <c r="Q784" s="105">
        <f ca="1">'Census Tract'!AG778</f>
        <v>0</v>
      </c>
    </row>
    <row r="785" spans="1:17" ht="15.75" x14ac:dyDescent="0.25">
      <c r="A785" s="80" t="s">
        <v>268</v>
      </c>
      <c r="B785" s="4" t="str">
        <f>'Census Tract'!A779</f>
        <v>Washington</v>
      </c>
      <c r="C785" s="4" t="str">
        <f>'Census Tract'!B779</f>
        <v>Beaverton</v>
      </c>
      <c r="D785" s="4">
        <f>'Census Tract'!C779</f>
        <v>41067031508</v>
      </c>
      <c r="E785" s="171">
        <f>'Census Tract'!D779</f>
        <v>1</v>
      </c>
      <c r="F785" s="29">
        <f ca="1">'Census Tract'!V779</f>
        <v>0</v>
      </c>
      <c r="G785" s="29">
        <f ca="1">'Census Tract'!W779</f>
        <v>0</v>
      </c>
      <c r="H785" s="29">
        <f ca="1">'Census Tract'!X779</f>
        <v>0</v>
      </c>
      <c r="I785" s="105">
        <f ca="1">'Census Tract'!Y779</f>
        <v>0</v>
      </c>
      <c r="J785" s="29">
        <f ca="1">'Census Tract'!Z779</f>
        <v>0</v>
      </c>
      <c r="K785" s="29">
        <f ca="1">'Census Tract'!AA779</f>
        <v>0</v>
      </c>
      <c r="L785" s="29">
        <f ca="1">'Census Tract'!AB779</f>
        <v>0</v>
      </c>
      <c r="M785" s="105">
        <f ca="1">'Census Tract'!AC779</f>
        <v>0</v>
      </c>
      <c r="N785" s="29">
        <f ca="1">'Census Tract'!AD779</f>
        <v>0</v>
      </c>
      <c r="O785" s="29">
        <f ca="1">'Census Tract'!AE779</f>
        <v>0</v>
      </c>
      <c r="P785" s="29">
        <f ca="1">'Census Tract'!AF779</f>
        <v>0</v>
      </c>
      <c r="Q785" s="105">
        <f ca="1">'Census Tract'!AG779</f>
        <v>0</v>
      </c>
    </row>
    <row r="786" spans="1:17" ht="15.75" x14ac:dyDescent="0.25">
      <c r="A786" s="80" t="s">
        <v>268</v>
      </c>
      <c r="B786" s="4" t="str">
        <f>'Census Tract'!A780</f>
        <v>Washington</v>
      </c>
      <c r="C786" s="4" t="str">
        <f>'Census Tract'!B780</f>
        <v>Beaverton</v>
      </c>
      <c r="D786" s="4">
        <f>'Census Tract'!C780</f>
        <v>41067031506</v>
      </c>
      <c r="E786" s="171">
        <f>'Census Tract'!D780</f>
        <v>1</v>
      </c>
      <c r="F786" s="29">
        <f ca="1">'Census Tract'!V780</f>
        <v>0</v>
      </c>
      <c r="G786" s="29">
        <f ca="1">'Census Tract'!W780</f>
        <v>0</v>
      </c>
      <c r="H786" s="29">
        <f ca="1">'Census Tract'!X780</f>
        <v>0</v>
      </c>
      <c r="I786" s="105">
        <f ca="1">'Census Tract'!Y780</f>
        <v>0</v>
      </c>
      <c r="J786" s="29">
        <f ca="1">'Census Tract'!Z780</f>
        <v>0</v>
      </c>
      <c r="K786" s="29">
        <f ca="1">'Census Tract'!AA780</f>
        <v>0</v>
      </c>
      <c r="L786" s="29">
        <f ca="1">'Census Tract'!AB780</f>
        <v>0</v>
      </c>
      <c r="M786" s="105">
        <f ca="1">'Census Tract'!AC780</f>
        <v>0</v>
      </c>
      <c r="N786" s="29">
        <f ca="1">'Census Tract'!AD780</f>
        <v>0</v>
      </c>
      <c r="O786" s="29">
        <f ca="1">'Census Tract'!AE780</f>
        <v>0</v>
      </c>
      <c r="P786" s="29">
        <f ca="1">'Census Tract'!AF780</f>
        <v>0</v>
      </c>
      <c r="Q786" s="105">
        <f ca="1">'Census Tract'!AG780</f>
        <v>0</v>
      </c>
    </row>
    <row r="787" spans="1:17" ht="15.75" x14ac:dyDescent="0.25">
      <c r="A787" s="80" t="s">
        <v>268</v>
      </c>
      <c r="B787" s="4" t="str">
        <f>'Census Tract'!A781</f>
        <v>Washington</v>
      </c>
      <c r="C787" s="4" t="str">
        <f>'Census Tract'!B781</f>
        <v>Hillsboro</v>
      </c>
      <c r="D787" s="4">
        <f>'Census Tract'!C781</f>
        <v>41067032604</v>
      </c>
      <c r="E787" s="171">
        <f>'Census Tract'!D781</f>
        <v>1</v>
      </c>
      <c r="F787" s="29">
        <f ca="1">'Census Tract'!V781</f>
        <v>0</v>
      </c>
      <c r="G787" s="29">
        <f ca="1">'Census Tract'!W781</f>
        <v>0</v>
      </c>
      <c r="H787" s="29">
        <f ca="1">'Census Tract'!X781</f>
        <v>0</v>
      </c>
      <c r="I787" s="105">
        <f ca="1">'Census Tract'!Y781</f>
        <v>0</v>
      </c>
      <c r="J787" s="29">
        <f ca="1">'Census Tract'!Z781</f>
        <v>0</v>
      </c>
      <c r="K787" s="29">
        <f ca="1">'Census Tract'!AA781</f>
        <v>0</v>
      </c>
      <c r="L787" s="29">
        <f ca="1">'Census Tract'!AB781</f>
        <v>0</v>
      </c>
      <c r="M787" s="105">
        <f ca="1">'Census Tract'!AC781</f>
        <v>0</v>
      </c>
      <c r="N787" s="29">
        <f ca="1">'Census Tract'!AD781</f>
        <v>0</v>
      </c>
      <c r="O787" s="29">
        <f ca="1">'Census Tract'!AE781</f>
        <v>0</v>
      </c>
      <c r="P787" s="29">
        <f ca="1">'Census Tract'!AF781</f>
        <v>0</v>
      </c>
      <c r="Q787" s="105">
        <f ca="1">'Census Tract'!AG781</f>
        <v>0</v>
      </c>
    </row>
    <row r="788" spans="1:17" ht="15.75" x14ac:dyDescent="0.25">
      <c r="A788" s="80" t="s">
        <v>268</v>
      </c>
      <c r="B788" s="4" t="str">
        <f>'Census Tract'!A782</f>
        <v>Washington</v>
      </c>
      <c r="C788" s="4" t="str">
        <f>'Census Tract'!B782</f>
        <v>Hillsboro</v>
      </c>
      <c r="D788" s="4">
        <f>'Census Tract'!C782</f>
        <v>41067032609</v>
      </c>
      <c r="E788" s="171">
        <f>'Census Tract'!D782</f>
        <v>1</v>
      </c>
      <c r="F788" s="29">
        <f ca="1">'Census Tract'!V782</f>
        <v>0</v>
      </c>
      <c r="G788" s="29">
        <f ca="1">'Census Tract'!W782</f>
        <v>0</v>
      </c>
      <c r="H788" s="29">
        <f ca="1">'Census Tract'!X782</f>
        <v>0</v>
      </c>
      <c r="I788" s="105">
        <f ca="1">'Census Tract'!Y782</f>
        <v>0</v>
      </c>
      <c r="J788" s="29">
        <f ca="1">'Census Tract'!Z782</f>
        <v>0</v>
      </c>
      <c r="K788" s="29">
        <f ca="1">'Census Tract'!AA782</f>
        <v>0</v>
      </c>
      <c r="L788" s="29">
        <f ca="1">'Census Tract'!AB782</f>
        <v>0</v>
      </c>
      <c r="M788" s="105">
        <f ca="1">'Census Tract'!AC782</f>
        <v>0</v>
      </c>
      <c r="N788" s="29">
        <f ca="1">'Census Tract'!AD782</f>
        <v>0</v>
      </c>
      <c r="O788" s="29">
        <f ca="1">'Census Tract'!AE782</f>
        <v>0</v>
      </c>
      <c r="P788" s="29">
        <f ca="1">'Census Tract'!AF782</f>
        <v>0</v>
      </c>
      <c r="Q788" s="105">
        <f ca="1">'Census Tract'!AG782</f>
        <v>0</v>
      </c>
    </row>
    <row r="789" spans="1:17" ht="15.75" x14ac:dyDescent="0.25">
      <c r="A789" s="80" t="s">
        <v>268</v>
      </c>
      <c r="B789" s="4" t="str">
        <f>'Census Tract'!A783</f>
        <v>Washington</v>
      </c>
      <c r="C789" s="4" t="str">
        <f>'Census Tract'!B783</f>
        <v>Beaverton</v>
      </c>
      <c r="D789" s="4">
        <f>'Census Tract'!C783</f>
        <v>41067031613</v>
      </c>
      <c r="E789" s="171">
        <f>'Census Tract'!D783</f>
        <v>1</v>
      </c>
      <c r="F789" s="29">
        <f ca="1">'Census Tract'!V783</f>
        <v>0</v>
      </c>
      <c r="G789" s="29">
        <f ca="1">'Census Tract'!W783</f>
        <v>0</v>
      </c>
      <c r="H789" s="29">
        <f ca="1">'Census Tract'!X783</f>
        <v>0</v>
      </c>
      <c r="I789" s="105">
        <f ca="1">'Census Tract'!Y783</f>
        <v>0</v>
      </c>
      <c r="J789" s="29">
        <f ca="1">'Census Tract'!Z783</f>
        <v>0</v>
      </c>
      <c r="K789" s="29">
        <f ca="1">'Census Tract'!AA783</f>
        <v>0</v>
      </c>
      <c r="L789" s="29">
        <f ca="1">'Census Tract'!AB783</f>
        <v>0</v>
      </c>
      <c r="M789" s="105">
        <f ca="1">'Census Tract'!AC783</f>
        <v>0</v>
      </c>
      <c r="N789" s="29">
        <f ca="1">'Census Tract'!AD783</f>
        <v>0</v>
      </c>
      <c r="O789" s="29">
        <f ca="1">'Census Tract'!AE783</f>
        <v>0</v>
      </c>
      <c r="P789" s="29">
        <f ca="1">'Census Tract'!AF783</f>
        <v>0</v>
      </c>
      <c r="Q789" s="105">
        <f ca="1">'Census Tract'!AG783</f>
        <v>0</v>
      </c>
    </row>
    <row r="790" spans="1:17" ht="15.75" x14ac:dyDescent="0.25">
      <c r="A790" s="80" t="s">
        <v>268</v>
      </c>
      <c r="B790" s="4" t="str">
        <f>'Census Tract'!A784</f>
        <v>Washington</v>
      </c>
      <c r="C790" s="4" t="str">
        <f>'Census Tract'!B784</f>
        <v>Tigard</v>
      </c>
      <c r="D790" s="4">
        <f>'Census Tract'!C784</f>
        <v>41067031904</v>
      </c>
      <c r="E790" s="171">
        <f>'Census Tract'!D784</f>
        <v>1</v>
      </c>
      <c r="F790" s="29">
        <f ca="1">'Census Tract'!V784</f>
        <v>0</v>
      </c>
      <c r="G790" s="29">
        <f ca="1">'Census Tract'!W784</f>
        <v>0</v>
      </c>
      <c r="H790" s="29">
        <f ca="1">'Census Tract'!X784</f>
        <v>0</v>
      </c>
      <c r="I790" s="105">
        <f ca="1">'Census Tract'!Y784</f>
        <v>0</v>
      </c>
      <c r="J790" s="29">
        <f ca="1">'Census Tract'!Z784</f>
        <v>0</v>
      </c>
      <c r="K790" s="29">
        <f ca="1">'Census Tract'!AA784</f>
        <v>0</v>
      </c>
      <c r="L790" s="29">
        <f ca="1">'Census Tract'!AB784</f>
        <v>0</v>
      </c>
      <c r="M790" s="105">
        <f ca="1">'Census Tract'!AC784</f>
        <v>0</v>
      </c>
      <c r="N790" s="29">
        <f ca="1">'Census Tract'!AD784</f>
        <v>0</v>
      </c>
      <c r="O790" s="29">
        <f ca="1">'Census Tract'!AE784</f>
        <v>0</v>
      </c>
      <c r="P790" s="29">
        <f ca="1">'Census Tract'!AF784</f>
        <v>0</v>
      </c>
      <c r="Q790" s="105">
        <f ca="1">'Census Tract'!AG784</f>
        <v>0</v>
      </c>
    </row>
    <row r="791" spans="1:17" ht="15.75" x14ac:dyDescent="0.25">
      <c r="A791" s="80" t="s">
        <v>268</v>
      </c>
      <c r="B791" s="4" t="str">
        <f>'Census Tract'!A785</f>
        <v>Washington</v>
      </c>
      <c r="C791" s="4" t="str">
        <f>'Census Tract'!B785</f>
        <v>Hillsboro</v>
      </c>
      <c r="D791" s="4">
        <f>'Census Tract'!C785</f>
        <v>41067032501</v>
      </c>
      <c r="E791" s="171">
        <f>'Census Tract'!D785</f>
        <v>1</v>
      </c>
      <c r="F791" s="29">
        <f ca="1">'Census Tract'!V785</f>
        <v>0.77421825656766519</v>
      </c>
      <c r="G791" s="29">
        <f ca="1">'Census Tract'!W785</f>
        <v>3.8475320880188111</v>
      </c>
      <c r="H791" s="29">
        <f ca="1">'Census Tract'!X785</f>
        <v>17.703973728275514</v>
      </c>
      <c r="I791" s="105">
        <f ca="1">'Census Tract'!Y785</f>
        <v>38.451791741664124</v>
      </c>
      <c r="J791" s="29">
        <f ca="1">'Census Tract'!Z785</f>
        <v>9.3770407187496962E-2</v>
      </c>
      <c r="K791" s="29">
        <f ca="1">'Census Tract'!AA785</f>
        <v>0.44621451319086214</v>
      </c>
      <c r="L791" s="29">
        <f ca="1">'Census Tract'!AB785</f>
        <v>2.0350908848204945</v>
      </c>
      <c r="M791" s="105">
        <f ca="1">'Census Tract'!AC785</f>
        <v>4.414147912936297</v>
      </c>
      <c r="N791" s="29">
        <f ca="1">'Census Tract'!AD785</f>
        <v>3.9039750290801173E-2</v>
      </c>
      <c r="O791" s="29">
        <f ca="1">'Census Tract'!AE785</f>
        <v>0.1854440966171611</v>
      </c>
      <c r="P791" s="29">
        <f ca="1">'Census Tract'!AF785</f>
        <v>0.8136760935218077</v>
      </c>
      <c r="Q791" s="105">
        <f ca="1">'Census Tract'!AG785</f>
        <v>1.7480231533825439</v>
      </c>
    </row>
    <row r="792" spans="1:17" ht="15.75" x14ac:dyDescent="0.25">
      <c r="A792" s="80" t="s">
        <v>268</v>
      </c>
      <c r="B792" s="4" t="str">
        <f>'Census Tract'!A786</f>
        <v>Washington</v>
      </c>
      <c r="C792" s="4" t="str">
        <f>'Census Tract'!B786</f>
        <v>Tigard</v>
      </c>
      <c r="D792" s="4">
        <f>'Census Tract'!C786</f>
        <v>41067030805</v>
      </c>
      <c r="E792" s="171">
        <f>'Census Tract'!D786</f>
        <v>1</v>
      </c>
      <c r="F792" s="29">
        <f ca="1">'Census Tract'!V786</f>
        <v>0</v>
      </c>
      <c r="G792" s="29">
        <f ca="1">'Census Tract'!W786</f>
        <v>0</v>
      </c>
      <c r="H792" s="29">
        <f ca="1">'Census Tract'!X786</f>
        <v>0</v>
      </c>
      <c r="I792" s="105">
        <f ca="1">'Census Tract'!Y786</f>
        <v>0</v>
      </c>
      <c r="J792" s="29">
        <f ca="1">'Census Tract'!Z786</f>
        <v>0</v>
      </c>
      <c r="K792" s="29">
        <f ca="1">'Census Tract'!AA786</f>
        <v>0</v>
      </c>
      <c r="L792" s="29">
        <f ca="1">'Census Tract'!AB786</f>
        <v>0</v>
      </c>
      <c r="M792" s="105">
        <f ca="1">'Census Tract'!AC786</f>
        <v>0</v>
      </c>
      <c r="N792" s="29">
        <f ca="1">'Census Tract'!AD786</f>
        <v>0</v>
      </c>
      <c r="O792" s="29">
        <f ca="1">'Census Tract'!AE786</f>
        <v>0</v>
      </c>
      <c r="P792" s="29">
        <f ca="1">'Census Tract'!AF786</f>
        <v>0</v>
      </c>
      <c r="Q792" s="105">
        <f ca="1">'Census Tract'!AG786</f>
        <v>0</v>
      </c>
    </row>
    <row r="793" spans="1:17" ht="15.75" x14ac:dyDescent="0.25">
      <c r="A793" s="80" t="s">
        <v>268</v>
      </c>
      <c r="B793" s="4" t="str">
        <f>'Census Tract'!A787</f>
        <v>Washington</v>
      </c>
      <c r="C793" s="4" t="str">
        <f>'Census Tract'!B787</f>
        <v>Hillsboro</v>
      </c>
      <c r="D793" s="4">
        <f>'Census Tract'!C787</f>
        <v>41067032603</v>
      </c>
      <c r="E793" s="171">
        <f>'Census Tract'!D787</f>
        <v>1</v>
      </c>
      <c r="F793" s="29">
        <f ca="1">'Census Tract'!V787</f>
        <v>0</v>
      </c>
      <c r="G793" s="29">
        <f ca="1">'Census Tract'!W787</f>
        <v>0</v>
      </c>
      <c r="H793" s="29">
        <f ca="1">'Census Tract'!X787</f>
        <v>0</v>
      </c>
      <c r="I793" s="105">
        <f ca="1">'Census Tract'!Y787</f>
        <v>0</v>
      </c>
      <c r="J793" s="29">
        <f ca="1">'Census Tract'!Z787</f>
        <v>0</v>
      </c>
      <c r="K793" s="29">
        <f ca="1">'Census Tract'!AA787</f>
        <v>0</v>
      </c>
      <c r="L793" s="29">
        <f ca="1">'Census Tract'!AB787</f>
        <v>0</v>
      </c>
      <c r="M793" s="105">
        <f ca="1">'Census Tract'!AC787</f>
        <v>0</v>
      </c>
      <c r="N793" s="29">
        <f ca="1">'Census Tract'!AD787</f>
        <v>0</v>
      </c>
      <c r="O793" s="29">
        <f ca="1">'Census Tract'!AE787</f>
        <v>0</v>
      </c>
      <c r="P793" s="29">
        <f ca="1">'Census Tract'!AF787</f>
        <v>0</v>
      </c>
      <c r="Q793" s="105">
        <f ca="1">'Census Tract'!AG787</f>
        <v>0</v>
      </c>
    </row>
    <row r="794" spans="1:17" ht="15.75" x14ac:dyDescent="0.25">
      <c r="A794" s="80" t="s">
        <v>268</v>
      </c>
      <c r="B794" s="4" t="str">
        <f>'Census Tract'!A788</f>
        <v>Washington</v>
      </c>
      <c r="C794" s="4" t="str">
        <f>'Census Tract'!B788</f>
        <v>Hillsboro</v>
      </c>
      <c r="D794" s="4">
        <f>'Census Tract'!C788</f>
        <v>41067032700</v>
      </c>
      <c r="E794" s="171">
        <f>'Census Tract'!D788</f>
        <v>0</v>
      </c>
      <c r="F794" s="29">
        <f ca="1">'Census Tract'!V788</f>
        <v>0</v>
      </c>
      <c r="G794" s="29">
        <f ca="1">'Census Tract'!W788</f>
        <v>0</v>
      </c>
      <c r="H794" s="29">
        <f ca="1">'Census Tract'!X788</f>
        <v>0</v>
      </c>
      <c r="I794" s="105">
        <f ca="1">'Census Tract'!Y788</f>
        <v>0</v>
      </c>
      <c r="J794" s="29">
        <f ca="1">'Census Tract'!Z788</f>
        <v>0</v>
      </c>
      <c r="K794" s="29">
        <f ca="1">'Census Tract'!AA788</f>
        <v>0</v>
      </c>
      <c r="L794" s="29">
        <f ca="1">'Census Tract'!AB788</f>
        <v>0</v>
      </c>
      <c r="M794" s="105">
        <f ca="1">'Census Tract'!AC788</f>
        <v>0</v>
      </c>
      <c r="N794" s="29">
        <f ca="1">'Census Tract'!AD788</f>
        <v>0</v>
      </c>
      <c r="O794" s="29">
        <f ca="1">'Census Tract'!AE788</f>
        <v>0</v>
      </c>
      <c r="P794" s="29">
        <f ca="1">'Census Tract'!AF788</f>
        <v>0</v>
      </c>
      <c r="Q794" s="105">
        <f ca="1">'Census Tract'!AG788</f>
        <v>0</v>
      </c>
    </row>
    <row r="795" spans="1:17" ht="15.75" x14ac:dyDescent="0.25">
      <c r="A795" s="80" t="s">
        <v>268</v>
      </c>
      <c r="B795" s="4" t="str">
        <f>'Census Tract'!A789</f>
        <v>Washington</v>
      </c>
      <c r="C795" s="4" t="str">
        <f>'Census Tract'!B789</f>
        <v>Undefined</v>
      </c>
      <c r="D795" s="4">
        <f>'Census Tract'!C789</f>
        <v>41067031513</v>
      </c>
      <c r="E795" s="171">
        <f>'Census Tract'!D789</f>
        <v>1</v>
      </c>
      <c r="F795" s="29">
        <f ca="1">'Census Tract'!V789</f>
        <v>0</v>
      </c>
      <c r="G795" s="29">
        <f ca="1">'Census Tract'!W789</f>
        <v>0</v>
      </c>
      <c r="H795" s="29">
        <f ca="1">'Census Tract'!X789</f>
        <v>0</v>
      </c>
      <c r="I795" s="105">
        <f ca="1">'Census Tract'!Y789</f>
        <v>0</v>
      </c>
      <c r="J795" s="29">
        <f ca="1">'Census Tract'!Z789</f>
        <v>0</v>
      </c>
      <c r="K795" s="29">
        <f ca="1">'Census Tract'!AA789</f>
        <v>0</v>
      </c>
      <c r="L795" s="29">
        <f ca="1">'Census Tract'!AB789</f>
        <v>0</v>
      </c>
      <c r="M795" s="105">
        <f ca="1">'Census Tract'!AC789</f>
        <v>0</v>
      </c>
      <c r="N795" s="29">
        <f ca="1">'Census Tract'!AD789</f>
        <v>0</v>
      </c>
      <c r="O795" s="29">
        <f ca="1">'Census Tract'!AE789</f>
        <v>0</v>
      </c>
      <c r="P795" s="29">
        <f ca="1">'Census Tract'!AF789</f>
        <v>0</v>
      </c>
      <c r="Q795" s="105">
        <f ca="1">'Census Tract'!AG789</f>
        <v>0</v>
      </c>
    </row>
    <row r="796" spans="1:17" ht="15.75" x14ac:dyDescent="0.25">
      <c r="A796" s="80" t="s">
        <v>268</v>
      </c>
      <c r="B796" s="4" t="str">
        <f>'Census Tract'!A790</f>
        <v>Washington</v>
      </c>
      <c r="C796" s="4" t="str">
        <f>'Census Tract'!B790</f>
        <v>Beaverton</v>
      </c>
      <c r="D796" s="4">
        <f>'Census Tract'!C790</f>
        <v>41067031004</v>
      </c>
      <c r="E796" s="171">
        <f>'Census Tract'!D790</f>
        <v>1</v>
      </c>
      <c r="F796" s="29">
        <f ca="1">'Census Tract'!V790</f>
        <v>0</v>
      </c>
      <c r="G796" s="29">
        <f ca="1">'Census Tract'!W790</f>
        <v>0</v>
      </c>
      <c r="H796" s="29">
        <f ca="1">'Census Tract'!X790</f>
        <v>0</v>
      </c>
      <c r="I796" s="105">
        <f ca="1">'Census Tract'!Y790</f>
        <v>0</v>
      </c>
      <c r="J796" s="29">
        <f ca="1">'Census Tract'!Z790</f>
        <v>0</v>
      </c>
      <c r="K796" s="29">
        <f ca="1">'Census Tract'!AA790</f>
        <v>0</v>
      </c>
      <c r="L796" s="29">
        <f ca="1">'Census Tract'!AB790</f>
        <v>0</v>
      </c>
      <c r="M796" s="105">
        <f ca="1">'Census Tract'!AC790</f>
        <v>0</v>
      </c>
      <c r="N796" s="29">
        <f ca="1">'Census Tract'!AD790</f>
        <v>0</v>
      </c>
      <c r="O796" s="29">
        <f ca="1">'Census Tract'!AE790</f>
        <v>0</v>
      </c>
      <c r="P796" s="29">
        <f ca="1">'Census Tract'!AF790</f>
        <v>0</v>
      </c>
      <c r="Q796" s="105">
        <f ca="1">'Census Tract'!AG790</f>
        <v>0</v>
      </c>
    </row>
    <row r="797" spans="1:17" ht="15.75" x14ac:dyDescent="0.25">
      <c r="A797" s="80" t="s">
        <v>268</v>
      </c>
      <c r="B797" s="4" t="str">
        <f>'Census Tract'!A791</f>
        <v>Washington</v>
      </c>
      <c r="C797" s="4" t="str">
        <f>'Census Tract'!B791</f>
        <v>Tigard</v>
      </c>
      <c r="D797" s="4">
        <f>'Census Tract'!C791</f>
        <v>41067031910</v>
      </c>
      <c r="E797" s="171">
        <f>'Census Tract'!D791</f>
        <v>1</v>
      </c>
      <c r="F797" s="29">
        <f ca="1">'Census Tract'!V791</f>
        <v>0</v>
      </c>
      <c r="G797" s="29">
        <f ca="1">'Census Tract'!W791</f>
        <v>0</v>
      </c>
      <c r="H797" s="29">
        <f ca="1">'Census Tract'!X791</f>
        <v>0</v>
      </c>
      <c r="I797" s="105">
        <f ca="1">'Census Tract'!Y791</f>
        <v>0</v>
      </c>
      <c r="J797" s="29">
        <f ca="1">'Census Tract'!Z791</f>
        <v>0</v>
      </c>
      <c r="K797" s="29">
        <f ca="1">'Census Tract'!AA791</f>
        <v>0</v>
      </c>
      <c r="L797" s="29">
        <f ca="1">'Census Tract'!AB791</f>
        <v>0</v>
      </c>
      <c r="M797" s="105">
        <f ca="1">'Census Tract'!AC791</f>
        <v>0</v>
      </c>
      <c r="N797" s="29">
        <f ca="1">'Census Tract'!AD791</f>
        <v>0</v>
      </c>
      <c r="O797" s="29">
        <f ca="1">'Census Tract'!AE791</f>
        <v>0</v>
      </c>
      <c r="P797" s="29">
        <f ca="1">'Census Tract'!AF791</f>
        <v>0</v>
      </c>
      <c r="Q797" s="105">
        <f ca="1">'Census Tract'!AG791</f>
        <v>0</v>
      </c>
    </row>
    <row r="798" spans="1:17" ht="15.75" x14ac:dyDescent="0.25">
      <c r="A798" s="80" t="s">
        <v>268</v>
      </c>
      <c r="B798" s="4" t="str">
        <f>'Census Tract'!A792</f>
        <v>Washington</v>
      </c>
      <c r="C798" s="4" t="str">
        <f>'Census Tract'!B792</f>
        <v>Tigard</v>
      </c>
      <c r="D798" s="4">
        <f>'Census Tract'!C792</f>
        <v>41067030806</v>
      </c>
      <c r="E798" s="171">
        <f>'Census Tract'!D792</f>
        <v>1</v>
      </c>
      <c r="F798" s="29">
        <f ca="1">'Census Tract'!V792</f>
        <v>0</v>
      </c>
      <c r="G798" s="29">
        <f ca="1">'Census Tract'!W792</f>
        <v>0</v>
      </c>
      <c r="H798" s="29">
        <f ca="1">'Census Tract'!X792</f>
        <v>0</v>
      </c>
      <c r="I798" s="105">
        <f ca="1">'Census Tract'!Y792</f>
        <v>0</v>
      </c>
      <c r="J798" s="29">
        <f ca="1">'Census Tract'!Z792</f>
        <v>0</v>
      </c>
      <c r="K798" s="29">
        <f ca="1">'Census Tract'!AA792</f>
        <v>0</v>
      </c>
      <c r="L798" s="29">
        <f ca="1">'Census Tract'!AB792</f>
        <v>0</v>
      </c>
      <c r="M798" s="105">
        <f ca="1">'Census Tract'!AC792</f>
        <v>0</v>
      </c>
      <c r="N798" s="29">
        <f ca="1">'Census Tract'!AD792</f>
        <v>0</v>
      </c>
      <c r="O798" s="29">
        <f ca="1">'Census Tract'!AE792</f>
        <v>0</v>
      </c>
      <c r="P798" s="29">
        <f ca="1">'Census Tract'!AF792</f>
        <v>0</v>
      </c>
      <c r="Q798" s="105">
        <f ca="1">'Census Tract'!AG792</f>
        <v>0</v>
      </c>
    </row>
    <row r="799" spans="1:17" ht="15.75" x14ac:dyDescent="0.25">
      <c r="A799" s="80" t="s">
        <v>268</v>
      </c>
      <c r="B799" s="4" t="str">
        <f>'Census Tract'!A793</f>
        <v>Washington</v>
      </c>
      <c r="C799" s="4" t="str">
        <f>'Census Tract'!B793</f>
        <v>Hillsboro</v>
      </c>
      <c r="D799" s="4">
        <f>'Census Tract'!C793</f>
        <v>41067032800</v>
      </c>
      <c r="E799" s="171">
        <f>'Census Tract'!D793</f>
        <v>0</v>
      </c>
      <c r="F799" s="29">
        <f ca="1">'Census Tract'!V793</f>
        <v>0</v>
      </c>
      <c r="G799" s="29">
        <f ca="1">'Census Tract'!W793</f>
        <v>0</v>
      </c>
      <c r="H799" s="29">
        <f ca="1">'Census Tract'!X793</f>
        <v>0</v>
      </c>
      <c r="I799" s="105">
        <f ca="1">'Census Tract'!Y793</f>
        <v>0</v>
      </c>
      <c r="J799" s="29">
        <f ca="1">'Census Tract'!Z793</f>
        <v>0</v>
      </c>
      <c r="K799" s="29">
        <f ca="1">'Census Tract'!AA793</f>
        <v>0</v>
      </c>
      <c r="L799" s="29">
        <f ca="1">'Census Tract'!AB793</f>
        <v>0</v>
      </c>
      <c r="M799" s="105">
        <f ca="1">'Census Tract'!AC793</f>
        <v>0</v>
      </c>
      <c r="N799" s="29">
        <f ca="1">'Census Tract'!AD793</f>
        <v>0</v>
      </c>
      <c r="O799" s="29">
        <f ca="1">'Census Tract'!AE793</f>
        <v>0</v>
      </c>
      <c r="P799" s="29">
        <f ca="1">'Census Tract'!AF793</f>
        <v>0</v>
      </c>
      <c r="Q799" s="105">
        <f ca="1">'Census Tract'!AG793</f>
        <v>0</v>
      </c>
    </row>
    <row r="800" spans="1:17" ht="15.75" x14ac:dyDescent="0.25">
      <c r="A800" s="80" t="s">
        <v>268</v>
      </c>
      <c r="B800" s="4" t="str">
        <f>'Census Tract'!A794</f>
        <v>Washington</v>
      </c>
      <c r="C800" s="4" t="str">
        <f>'Census Tract'!B794</f>
        <v>Beaverton</v>
      </c>
      <c r="D800" s="4">
        <f>'Census Tract'!C794</f>
        <v>41067031611</v>
      </c>
      <c r="E800" s="171">
        <f>'Census Tract'!D794</f>
        <v>1</v>
      </c>
      <c r="F800" s="29">
        <f ca="1">'Census Tract'!V794</f>
        <v>0</v>
      </c>
      <c r="G800" s="29">
        <f ca="1">'Census Tract'!W794</f>
        <v>0</v>
      </c>
      <c r="H800" s="29">
        <f ca="1">'Census Tract'!X794</f>
        <v>0</v>
      </c>
      <c r="I800" s="105">
        <f ca="1">'Census Tract'!Y794</f>
        <v>0</v>
      </c>
      <c r="J800" s="29">
        <f ca="1">'Census Tract'!Z794</f>
        <v>0</v>
      </c>
      <c r="K800" s="29">
        <f ca="1">'Census Tract'!AA794</f>
        <v>0</v>
      </c>
      <c r="L800" s="29">
        <f ca="1">'Census Tract'!AB794</f>
        <v>0</v>
      </c>
      <c r="M800" s="105">
        <f ca="1">'Census Tract'!AC794</f>
        <v>0</v>
      </c>
      <c r="N800" s="29">
        <f ca="1">'Census Tract'!AD794</f>
        <v>0</v>
      </c>
      <c r="O800" s="29">
        <f ca="1">'Census Tract'!AE794</f>
        <v>0</v>
      </c>
      <c r="P800" s="29">
        <f ca="1">'Census Tract'!AF794</f>
        <v>0</v>
      </c>
      <c r="Q800" s="105">
        <f ca="1">'Census Tract'!AG794</f>
        <v>0</v>
      </c>
    </row>
    <row r="801" spans="1:17" ht="15.75" x14ac:dyDescent="0.25">
      <c r="A801" s="80" t="s">
        <v>268</v>
      </c>
      <c r="B801" s="4" t="str">
        <f>'Census Tract'!A795</f>
        <v>Washington</v>
      </c>
      <c r="C801" s="4" t="str">
        <f>'Census Tract'!B795</f>
        <v>Hillsboro</v>
      </c>
      <c r="D801" s="4">
        <f>'Census Tract'!C795</f>
        <v>41067031609</v>
      </c>
      <c r="E801" s="171">
        <f>'Census Tract'!D795</f>
        <v>1</v>
      </c>
      <c r="F801" s="29">
        <f ca="1">'Census Tract'!V795</f>
        <v>0</v>
      </c>
      <c r="G801" s="29">
        <f ca="1">'Census Tract'!W795</f>
        <v>0</v>
      </c>
      <c r="H801" s="29">
        <f ca="1">'Census Tract'!X795</f>
        <v>0</v>
      </c>
      <c r="I801" s="105">
        <f ca="1">'Census Tract'!Y795</f>
        <v>0</v>
      </c>
      <c r="J801" s="29">
        <f ca="1">'Census Tract'!Z795</f>
        <v>0</v>
      </c>
      <c r="K801" s="29">
        <f ca="1">'Census Tract'!AA795</f>
        <v>0</v>
      </c>
      <c r="L801" s="29">
        <f ca="1">'Census Tract'!AB795</f>
        <v>0</v>
      </c>
      <c r="M801" s="105">
        <f ca="1">'Census Tract'!AC795</f>
        <v>0</v>
      </c>
      <c r="N801" s="29">
        <f ca="1">'Census Tract'!AD795</f>
        <v>0</v>
      </c>
      <c r="O801" s="29">
        <f ca="1">'Census Tract'!AE795</f>
        <v>0</v>
      </c>
      <c r="P801" s="29">
        <f ca="1">'Census Tract'!AF795</f>
        <v>0</v>
      </c>
      <c r="Q801" s="105">
        <f ca="1">'Census Tract'!AG795</f>
        <v>0</v>
      </c>
    </row>
    <row r="802" spans="1:17" ht="15.75" x14ac:dyDescent="0.25">
      <c r="A802" s="80" t="s">
        <v>268</v>
      </c>
      <c r="B802" s="4" t="str">
        <f>'Census Tract'!A796</f>
        <v>Washington</v>
      </c>
      <c r="C802" s="4" t="str">
        <f>'Census Tract'!B796</f>
        <v>Forest Grove</v>
      </c>
      <c r="D802" s="4">
        <f>'Census Tract'!C796</f>
        <v>41067033302</v>
      </c>
      <c r="E802" s="171">
        <f>'Census Tract'!D796</f>
        <v>0</v>
      </c>
      <c r="F802" s="29">
        <f ca="1">'Census Tract'!V796</f>
        <v>0</v>
      </c>
      <c r="G802" s="29">
        <f ca="1">'Census Tract'!W796</f>
        <v>0</v>
      </c>
      <c r="H802" s="29">
        <f ca="1">'Census Tract'!X796</f>
        <v>0</v>
      </c>
      <c r="I802" s="105">
        <f ca="1">'Census Tract'!Y796</f>
        <v>0</v>
      </c>
      <c r="J802" s="29">
        <f ca="1">'Census Tract'!Z796</f>
        <v>0</v>
      </c>
      <c r="K802" s="29">
        <f ca="1">'Census Tract'!AA796</f>
        <v>0</v>
      </c>
      <c r="L802" s="29">
        <f ca="1">'Census Tract'!AB796</f>
        <v>0</v>
      </c>
      <c r="M802" s="105">
        <f ca="1">'Census Tract'!AC796</f>
        <v>0</v>
      </c>
      <c r="N802" s="29">
        <f ca="1">'Census Tract'!AD796</f>
        <v>0</v>
      </c>
      <c r="O802" s="29">
        <f ca="1">'Census Tract'!AE796</f>
        <v>0</v>
      </c>
      <c r="P802" s="29">
        <f ca="1">'Census Tract'!AF796</f>
        <v>0</v>
      </c>
      <c r="Q802" s="105">
        <f ca="1">'Census Tract'!AG796</f>
        <v>0</v>
      </c>
    </row>
    <row r="803" spans="1:17" ht="15.75" x14ac:dyDescent="0.25">
      <c r="A803" s="80" t="s">
        <v>268</v>
      </c>
      <c r="B803" s="4" t="str">
        <f>'Census Tract'!A797</f>
        <v>Washington</v>
      </c>
      <c r="C803" s="4" t="str">
        <f>'Census Tract'!B797</f>
        <v>Hillsboro</v>
      </c>
      <c r="D803" s="4">
        <f>'Census Tract'!C797</f>
        <v>41067032610</v>
      </c>
      <c r="E803" s="171">
        <f>'Census Tract'!D797</f>
        <v>1</v>
      </c>
      <c r="F803" s="29">
        <f ca="1">'Census Tract'!V797</f>
        <v>0</v>
      </c>
      <c r="G803" s="29">
        <f ca="1">'Census Tract'!W797</f>
        <v>0</v>
      </c>
      <c r="H803" s="29">
        <f ca="1">'Census Tract'!X797</f>
        <v>0</v>
      </c>
      <c r="I803" s="105">
        <f ca="1">'Census Tract'!Y797</f>
        <v>0</v>
      </c>
      <c r="J803" s="29">
        <f ca="1">'Census Tract'!Z797</f>
        <v>0</v>
      </c>
      <c r="K803" s="29">
        <f ca="1">'Census Tract'!AA797</f>
        <v>0</v>
      </c>
      <c r="L803" s="29">
        <f ca="1">'Census Tract'!AB797</f>
        <v>0</v>
      </c>
      <c r="M803" s="105">
        <f ca="1">'Census Tract'!AC797</f>
        <v>0</v>
      </c>
      <c r="N803" s="29">
        <f ca="1">'Census Tract'!AD797</f>
        <v>0</v>
      </c>
      <c r="O803" s="29">
        <f ca="1">'Census Tract'!AE797</f>
        <v>0</v>
      </c>
      <c r="P803" s="29">
        <f ca="1">'Census Tract'!AF797</f>
        <v>0</v>
      </c>
      <c r="Q803" s="105">
        <f ca="1">'Census Tract'!AG797</f>
        <v>0</v>
      </c>
    </row>
    <row r="804" spans="1:17" ht="15.75" x14ac:dyDescent="0.25">
      <c r="A804" s="80" t="s">
        <v>268</v>
      </c>
      <c r="B804" s="4" t="str">
        <f>'Census Tract'!A798</f>
        <v>Washington</v>
      </c>
      <c r="C804" s="4" t="str">
        <f>'Census Tract'!B798</f>
        <v>Hillsboro</v>
      </c>
      <c r="D804" s="4">
        <f>'Census Tract'!C798</f>
        <v>41067032608</v>
      </c>
      <c r="E804" s="171">
        <f>'Census Tract'!D798</f>
        <v>1</v>
      </c>
      <c r="F804" s="29">
        <f ca="1">'Census Tract'!V798</f>
        <v>0</v>
      </c>
      <c r="G804" s="29">
        <f ca="1">'Census Tract'!W798</f>
        <v>0</v>
      </c>
      <c r="H804" s="29">
        <f ca="1">'Census Tract'!X798</f>
        <v>0</v>
      </c>
      <c r="I804" s="105">
        <f ca="1">'Census Tract'!Y798</f>
        <v>0</v>
      </c>
      <c r="J804" s="29">
        <f ca="1">'Census Tract'!Z798</f>
        <v>0</v>
      </c>
      <c r="K804" s="29">
        <f ca="1">'Census Tract'!AA798</f>
        <v>0</v>
      </c>
      <c r="L804" s="29">
        <f ca="1">'Census Tract'!AB798</f>
        <v>0</v>
      </c>
      <c r="M804" s="105">
        <f ca="1">'Census Tract'!AC798</f>
        <v>0</v>
      </c>
      <c r="N804" s="29">
        <f ca="1">'Census Tract'!AD798</f>
        <v>0</v>
      </c>
      <c r="O804" s="29">
        <f ca="1">'Census Tract'!AE798</f>
        <v>0</v>
      </c>
      <c r="P804" s="29">
        <f ca="1">'Census Tract'!AF798</f>
        <v>0</v>
      </c>
      <c r="Q804" s="105">
        <f ca="1">'Census Tract'!AG798</f>
        <v>0</v>
      </c>
    </row>
    <row r="805" spans="1:17" ht="15.75" x14ac:dyDescent="0.25">
      <c r="A805" s="80" t="s">
        <v>268</v>
      </c>
      <c r="B805" s="4" t="str">
        <f>'Census Tract'!A799</f>
        <v>Washington</v>
      </c>
      <c r="C805" s="4" t="str">
        <f>'Census Tract'!B799</f>
        <v>Beaverton</v>
      </c>
      <c r="D805" s="4">
        <f>'Census Tract'!C799</f>
        <v>41067031805</v>
      </c>
      <c r="E805" s="171">
        <f>'Census Tract'!D799</f>
        <v>1</v>
      </c>
      <c r="F805" s="29">
        <f ca="1">'Census Tract'!V799</f>
        <v>0</v>
      </c>
      <c r="G805" s="29">
        <f ca="1">'Census Tract'!W799</f>
        <v>0</v>
      </c>
      <c r="H805" s="29">
        <f ca="1">'Census Tract'!X799</f>
        <v>0</v>
      </c>
      <c r="I805" s="105">
        <f ca="1">'Census Tract'!Y799</f>
        <v>0</v>
      </c>
      <c r="J805" s="29">
        <f ca="1">'Census Tract'!Z799</f>
        <v>0</v>
      </c>
      <c r="K805" s="29">
        <f ca="1">'Census Tract'!AA799</f>
        <v>0</v>
      </c>
      <c r="L805" s="29">
        <f ca="1">'Census Tract'!AB799</f>
        <v>0</v>
      </c>
      <c r="M805" s="105">
        <f ca="1">'Census Tract'!AC799</f>
        <v>0</v>
      </c>
      <c r="N805" s="29">
        <f ca="1">'Census Tract'!AD799</f>
        <v>0</v>
      </c>
      <c r="O805" s="29">
        <f ca="1">'Census Tract'!AE799</f>
        <v>0</v>
      </c>
      <c r="P805" s="29">
        <f ca="1">'Census Tract'!AF799</f>
        <v>0</v>
      </c>
      <c r="Q805" s="105">
        <f ca="1">'Census Tract'!AG799</f>
        <v>0</v>
      </c>
    </row>
    <row r="806" spans="1:17" ht="15.75" x14ac:dyDescent="0.25">
      <c r="A806" s="80" t="s">
        <v>268</v>
      </c>
      <c r="B806" s="4" t="str">
        <f>'Census Tract'!A800</f>
        <v>Washington</v>
      </c>
      <c r="C806" s="4" t="str">
        <f>'Census Tract'!B800</f>
        <v>Beaverton</v>
      </c>
      <c r="D806" s="4">
        <f>'Census Tract'!C800</f>
        <v>41067031511</v>
      </c>
      <c r="E806" s="171">
        <f>'Census Tract'!D800</f>
        <v>1</v>
      </c>
      <c r="F806" s="29">
        <f ca="1">'Census Tract'!V800</f>
        <v>0</v>
      </c>
      <c r="G806" s="29">
        <f ca="1">'Census Tract'!W800</f>
        <v>0</v>
      </c>
      <c r="H806" s="29">
        <f ca="1">'Census Tract'!X800</f>
        <v>0</v>
      </c>
      <c r="I806" s="105">
        <f ca="1">'Census Tract'!Y800</f>
        <v>0</v>
      </c>
      <c r="J806" s="29">
        <f ca="1">'Census Tract'!Z800</f>
        <v>0</v>
      </c>
      <c r="K806" s="29">
        <f ca="1">'Census Tract'!AA800</f>
        <v>0</v>
      </c>
      <c r="L806" s="29">
        <f ca="1">'Census Tract'!AB800</f>
        <v>0</v>
      </c>
      <c r="M806" s="105">
        <f ca="1">'Census Tract'!AC800</f>
        <v>0</v>
      </c>
      <c r="N806" s="29">
        <f ca="1">'Census Tract'!AD800</f>
        <v>0</v>
      </c>
      <c r="O806" s="29">
        <f ca="1">'Census Tract'!AE800</f>
        <v>0</v>
      </c>
      <c r="P806" s="29">
        <f ca="1">'Census Tract'!AF800</f>
        <v>0</v>
      </c>
      <c r="Q806" s="105">
        <f ca="1">'Census Tract'!AG800</f>
        <v>0</v>
      </c>
    </row>
    <row r="807" spans="1:17" ht="15.75" x14ac:dyDescent="0.25">
      <c r="A807" s="80" t="s">
        <v>268</v>
      </c>
      <c r="B807" s="4" t="str">
        <f>'Census Tract'!A801</f>
        <v>Washington</v>
      </c>
      <c r="C807" s="4" t="str">
        <f>'Census Tract'!B801</f>
        <v>Beaverton</v>
      </c>
      <c r="D807" s="4">
        <f>'Census Tract'!C801</f>
        <v>41067031512</v>
      </c>
      <c r="E807" s="171">
        <f>'Census Tract'!D801</f>
        <v>1</v>
      </c>
      <c r="F807" s="29">
        <f ca="1">'Census Tract'!V801</f>
        <v>0</v>
      </c>
      <c r="G807" s="29">
        <f ca="1">'Census Tract'!W801</f>
        <v>0</v>
      </c>
      <c r="H807" s="29">
        <f ca="1">'Census Tract'!X801</f>
        <v>0</v>
      </c>
      <c r="I807" s="105">
        <f ca="1">'Census Tract'!Y801</f>
        <v>0</v>
      </c>
      <c r="J807" s="29">
        <f ca="1">'Census Tract'!Z801</f>
        <v>0</v>
      </c>
      <c r="K807" s="29">
        <f ca="1">'Census Tract'!AA801</f>
        <v>0</v>
      </c>
      <c r="L807" s="29">
        <f ca="1">'Census Tract'!AB801</f>
        <v>0</v>
      </c>
      <c r="M807" s="105">
        <f ca="1">'Census Tract'!AC801</f>
        <v>0</v>
      </c>
      <c r="N807" s="29">
        <f ca="1">'Census Tract'!AD801</f>
        <v>0</v>
      </c>
      <c r="O807" s="29">
        <f ca="1">'Census Tract'!AE801</f>
        <v>0</v>
      </c>
      <c r="P807" s="29">
        <f ca="1">'Census Tract'!AF801</f>
        <v>0</v>
      </c>
      <c r="Q807" s="105">
        <f ca="1">'Census Tract'!AG801</f>
        <v>0</v>
      </c>
    </row>
    <row r="808" spans="1:17" ht="15.75" x14ac:dyDescent="0.25">
      <c r="A808" s="80" t="s">
        <v>268</v>
      </c>
      <c r="B808" s="4" t="str">
        <f>'Census Tract'!A802</f>
        <v>Washington</v>
      </c>
      <c r="C808" s="4" t="str">
        <f>'Census Tract'!B802</f>
        <v>Beaverton</v>
      </c>
      <c r="D808" s="4">
        <f>'Census Tract'!C802</f>
        <v>41067030300</v>
      </c>
      <c r="E808" s="171">
        <f>'Census Tract'!D802</f>
        <v>1</v>
      </c>
      <c r="F808" s="29">
        <f ca="1">'Census Tract'!V802</f>
        <v>0</v>
      </c>
      <c r="G808" s="29">
        <f ca="1">'Census Tract'!W802</f>
        <v>0</v>
      </c>
      <c r="H808" s="29">
        <f ca="1">'Census Tract'!X802</f>
        <v>0</v>
      </c>
      <c r="I808" s="105">
        <f ca="1">'Census Tract'!Y802</f>
        <v>0</v>
      </c>
      <c r="J808" s="29">
        <f ca="1">'Census Tract'!Z802</f>
        <v>0</v>
      </c>
      <c r="K808" s="29">
        <f ca="1">'Census Tract'!AA802</f>
        <v>0</v>
      </c>
      <c r="L808" s="29">
        <f ca="1">'Census Tract'!AB802</f>
        <v>0</v>
      </c>
      <c r="M808" s="105">
        <f ca="1">'Census Tract'!AC802</f>
        <v>0</v>
      </c>
      <c r="N808" s="29">
        <f ca="1">'Census Tract'!AD802</f>
        <v>0</v>
      </c>
      <c r="O808" s="29">
        <f ca="1">'Census Tract'!AE802</f>
        <v>0</v>
      </c>
      <c r="P808" s="29">
        <f ca="1">'Census Tract'!AF802</f>
        <v>0</v>
      </c>
      <c r="Q808" s="105">
        <f ca="1">'Census Tract'!AG802</f>
        <v>0</v>
      </c>
    </row>
    <row r="809" spans="1:17" ht="15.75" x14ac:dyDescent="0.25">
      <c r="A809" s="80" t="s">
        <v>268</v>
      </c>
      <c r="B809" s="4" t="str">
        <f>'Census Tract'!A803</f>
        <v>Washington</v>
      </c>
      <c r="C809" s="4" t="str">
        <f>'Census Tract'!B803</f>
        <v>Hillsboro</v>
      </c>
      <c r="D809" s="4">
        <f>'Census Tract'!C803</f>
        <v>41067031606</v>
      </c>
      <c r="E809" s="171">
        <f>'Census Tract'!D803</f>
        <v>1</v>
      </c>
      <c r="F809" s="29">
        <f ca="1">'Census Tract'!V803</f>
        <v>0</v>
      </c>
      <c r="G809" s="29">
        <f ca="1">'Census Tract'!W803</f>
        <v>0</v>
      </c>
      <c r="H809" s="29">
        <f ca="1">'Census Tract'!X803</f>
        <v>0</v>
      </c>
      <c r="I809" s="105">
        <f ca="1">'Census Tract'!Y803</f>
        <v>0</v>
      </c>
      <c r="J809" s="29">
        <f ca="1">'Census Tract'!Z803</f>
        <v>0</v>
      </c>
      <c r="K809" s="29">
        <f ca="1">'Census Tract'!AA803</f>
        <v>0</v>
      </c>
      <c r="L809" s="29">
        <f ca="1">'Census Tract'!AB803</f>
        <v>0</v>
      </c>
      <c r="M809" s="105">
        <f ca="1">'Census Tract'!AC803</f>
        <v>0</v>
      </c>
      <c r="N809" s="29">
        <f ca="1">'Census Tract'!AD803</f>
        <v>0</v>
      </c>
      <c r="O809" s="29">
        <f ca="1">'Census Tract'!AE803</f>
        <v>0</v>
      </c>
      <c r="P809" s="29">
        <f ca="1">'Census Tract'!AF803</f>
        <v>0</v>
      </c>
      <c r="Q809" s="105">
        <f ca="1">'Census Tract'!AG803</f>
        <v>0</v>
      </c>
    </row>
    <row r="810" spans="1:17" ht="15.75" x14ac:dyDescent="0.25">
      <c r="A810" s="80" t="s">
        <v>268</v>
      </c>
      <c r="B810" s="4" t="str">
        <f>'Census Tract'!A804</f>
        <v>Washington</v>
      </c>
      <c r="C810" s="4" t="str">
        <f>'Census Tract'!B804</f>
        <v>Tigard</v>
      </c>
      <c r="D810" s="4">
        <f>'Census Tract'!C804</f>
        <v>41067030803</v>
      </c>
      <c r="E810" s="171">
        <f>'Census Tract'!D804</f>
        <v>1</v>
      </c>
      <c r="F810" s="29">
        <f ca="1">'Census Tract'!V804</f>
        <v>0</v>
      </c>
      <c r="G810" s="29">
        <f ca="1">'Census Tract'!W804</f>
        <v>0</v>
      </c>
      <c r="H810" s="29">
        <f ca="1">'Census Tract'!X804</f>
        <v>0</v>
      </c>
      <c r="I810" s="105">
        <f ca="1">'Census Tract'!Y804</f>
        <v>0</v>
      </c>
      <c r="J810" s="29">
        <f ca="1">'Census Tract'!Z804</f>
        <v>0</v>
      </c>
      <c r="K810" s="29">
        <f ca="1">'Census Tract'!AA804</f>
        <v>0</v>
      </c>
      <c r="L810" s="29">
        <f ca="1">'Census Tract'!AB804</f>
        <v>0</v>
      </c>
      <c r="M810" s="105">
        <f ca="1">'Census Tract'!AC804</f>
        <v>0</v>
      </c>
      <c r="N810" s="29">
        <f ca="1">'Census Tract'!AD804</f>
        <v>0</v>
      </c>
      <c r="O810" s="29">
        <f ca="1">'Census Tract'!AE804</f>
        <v>0</v>
      </c>
      <c r="P810" s="29">
        <f ca="1">'Census Tract'!AF804</f>
        <v>0</v>
      </c>
      <c r="Q810" s="105">
        <f ca="1">'Census Tract'!AG804</f>
        <v>0</v>
      </c>
    </row>
    <row r="811" spans="1:17" ht="15.75" x14ac:dyDescent="0.25">
      <c r="A811" s="80" t="s">
        <v>268</v>
      </c>
      <c r="B811" s="4" t="str">
        <f>'Census Tract'!A805</f>
        <v>Washington</v>
      </c>
      <c r="C811" s="4" t="str">
        <f>'Census Tract'!B805</f>
        <v>Forest Grove</v>
      </c>
      <c r="D811" s="4">
        <f>'Census Tract'!C805</f>
        <v>41067033102</v>
      </c>
      <c r="E811" s="171">
        <f>'Census Tract'!D805</f>
        <v>1</v>
      </c>
      <c r="F811" s="29">
        <f ca="1">'Census Tract'!V805</f>
        <v>0</v>
      </c>
      <c r="G811" s="29">
        <f ca="1">'Census Tract'!W805</f>
        <v>0</v>
      </c>
      <c r="H811" s="29">
        <f ca="1">'Census Tract'!X805</f>
        <v>0</v>
      </c>
      <c r="I811" s="105">
        <f ca="1">'Census Tract'!Y805</f>
        <v>0</v>
      </c>
      <c r="J811" s="29">
        <f ca="1">'Census Tract'!Z805</f>
        <v>0</v>
      </c>
      <c r="K811" s="29">
        <f ca="1">'Census Tract'!AA805</f>
        <v>0</v>
      </c>
      <c r="L811" s="29">
        <f ca="1">'Census Tract'!AB805</f>
        <v>0</v>
      </c>
      <c r="M811" s="105">
        <f ca="1">'Census Tract'!AC805</f>
        <v>0</v>
      </c>
      <c r="N811" s="29">
        <f ca="1">'Census Tract'!AD805</f>
        <v>0</v>
      </c>
      <c r="O811" s="29">
        <f ca="1">'Census Tract'!AE805</f>
        <v>0</v>
      </c>
      <c r="P811" s="29">
        <f ca="1">'Census Tract'!AF805</f>
        <v>0</v>
      </c>
      <c r="Q811" s="105">
        <f ca="1">'Census Tract'!AG805</f>
        <v>0</v>
      </c>
    </row>
    <row r="812" spans="1:17" ht="15.75" x14ac:dyDescent="0.25">
      <c r="A812" s="80" t="s">
        <v>268</v>
      </c>
      <c r="B812" s="4" t="str">
        <f>'Census Tract'!A806</f>
        <v>Washington</v>
      </c>
      <c r="C812" s="4" t="str">
        <f>'Census Tract'!B806</f>
        <v>Beaverton</v>
      </c>
      <c r="D812" s="4">
        <f>'Census Tract'!C806</f>
        <v>41067030401</v>
      </c>
      <c r="E812" s="171">
        <f>'Census Tract'!D806</f>
        <v>1</v>
      </c>
      <c r="F812" s="29">
        <f ca="1">'Census Tract'!V806</f>
        <v>0</v>
      </c>
      <c r="G812" s="29">
        <f ca="1">'Census Tract'!W806</f>
        <v>0</v>
      </c>
      <c r="H812" s="29">
        <f ca="1">'Census Tract'!X806</f>
        <v>0</v>
      </c>
      <c r="I812" s="105">
        <f ca="1">'Census Tract'!Y806</f>
        <v>0</v>
      </c>
      <c r="J812" s="29">
        <f ca="1">'Census Tract'!Z806</f>
        <v>0</v>
      </c>
      <c r="K812" s="29">
        <f ca="1">'Census Tract'!AA806</f>
        <v>0</v>
      </c>
      <c r="L812" s="29">
        <f ca="1">'Census Tract'!AB806</f>
        <v>0</v>
      </c>
      <c r="M812" s="105">
        <f ca="1">'Census Tract'!AC806</f>
        <v>0</v>
      </c>
      <c r="N812" s="29">
        <f ca="1">'Census Tract'!AD806</f>
        <v>0</v>
      </c>
      <c r="O812" s="29">
        <f ca="1">'Census Tract'!AE806</f>
        <v>0</v>
      </c>
      <c r="P812" s="29">
        <f ca="1">'Census Tract'!AF806</f>
        <v>0</v>
      </c>
      <c r="Q812" s="105">
        <f ca="1">'Census Tract'!AG806</f>
        <v>0</v>
      </c>
    </row>
    <row r="813" spans="1:17" ht="15.75" x14ac:dyDescent="0.25">
      <c r="A813" s="80" t="s">
        <v>268</v>
      </c>
      <c r="B813" s="4" t="str">
        <f>'Census Tract'!A807</f>
        <v>Washington</v>
      </c>
      <c r="C813" s="4" t="str">
        <f>'Census Tract'!B807</f>
        <v>Tigard</v>
      </c>
      <c r="D813" s="4">
        <f>'Census Tract'!C807</f>
        <v>41067031911</v>
      </c>
      <c r="E813" s="171">
        <f>'Census Tract'!D807</f>
        <v>1</v>
      </c>
      <c r="F813" s="29">
        <f ca="1">'Census Tract'!V807</f>
        <v>0</v>
      </c>
      <c r="G813" s="29">
        <f ca="1">'Census Tract'!W807</f>
        <v>0</v>
      </c>
      <c r="H813" s="29">
        <f ca="1">'Census Tract'!X807</f>
        <v>0</v>
      </c>
      <c r="I813" s="105">
        <f ca="1">'Census Tract'!Y807</f>
        <v>0</v>
      </c>
      <c r="J813" s="29">
        <f ca="1">'Census Tract'!Z807</f>
        <v>0</v>
      </c>
      <c r="K813" s="29">
        <f ca="1">'Census Tract'!AA807</f>
        <v>0</v>
      </c>
      <c r="L813" s="29">
        <f ca="1">'Census Tract'!AB807</f>
        <v>0</v>
      </c>
      <c r="M813" s="105">
        <f ca="1">'Census Tract'!AC807</f>
        <v>0</v>
      </c>
      <c r="N813" s="29">
        <f ca="1">'Census Tract'!AD807</f>
        <v>0</v>
      </c>
      <c r="O813" s="29">
        <f ca="1">'Census Tract'!AE807</f>
        <v>0</v>
      </c>
      <c r="P813" s="29">
        <f ca="1">'Census Tract'!AF807</f>
        <v>0</v>
      </c>
      <c r="Q813" s="105">
        <f ca="1">'Census Tract'!AG807</f>
        <v>0</v>
      </c>
    </row>
    <row r="814" spans="1:17" ht="15.75" x14ac:dyDescent="0.25">
      <c r="A814" s="80" t="s">
        <v>268</v>
      </c>
      <c r="B814" s="4" t="str">
        <f>'Census Tract'!A808</f>
        <v>Washington</v>
      </c>
      <c r="C814" s="4" t="str">
        <f>'Census Tract'!B808</f>
        <v>Tigard</v>
      </c>
      <c r="D814" s="4">
        <f>'Census Tract'!C808</f>
        <v>41067031912</v>
      </c>
      <c r="E814" s="171">
        <f>'Census Tract'!D808</f>
        <v>1</v>
      </c>
      <c r="F814" s="29">
        <f ca="1">'Census Tract'!V808</f>
        <v>0</v>
      </c>
      <c r="G814" s="29">
        <f ca="1">'Census Tract'!W808</f>
        <v>0</v>
      </c>
      <c r="H814" s="29">
        <f ca="1">'Census Tract'!X808</f>
        <v>0</v>
      </c>
      <c r="I814" s="105">
        <f ca="1">'Census Tract'!Y808</f>
        <v>0</v>
      </c>
      <c r="J814" s="29">
        <f ca="1">'Census Tract'!Z808</f>
        <v>0</v>
      </c>
      <c r="K814" s="29">
        <f ca="1">'Census Tract'!AA808</f>
        <v>0</v>
      </c>
      <c r="L814" s="29">
        <f ca="1">'Census Tract'!AB808</f>
        <v>0</v>
      </c>
      <c r="M814" s="105">
        <f ca="1">'Census Tract'!AC808</f>
        <v>0</v>
      </c>
      <c r="N814" s="29">
        <f ca="1">'Census Tract'!AD808</f>
        <v>0</v>
      </c>
      <c r="O814" s="29">
        <f ca="1">'Census Tract'!AE808</f>
        <v>0</v>
      </c>
      <c r="P814" s="29">
        <f ca="1">'Census Tract'!AF808</f>
        <v>0</v>
      </c>
      <c r="Q814" s="105">
        <f ca="1">'Census Tract'!AG808</f>
        <v>0</v>
      </c>
    </row>
    <row r="815" spans="1:17" ht="15.75" x14ac:dyDescent="0.25">
      <c r="A815" s="80" t="s">
        <v>268</v>
      </c>
      <c r="B815" s="4" t="str">
        <f>'Census Tract'!A809</f>
        <v>Washington</v>
      </c>
      <c r="C815" s="4" t="str">
        <f>'Census Tract'!B809</f>
        <v>Hillsboro</v>
      </c>
      <c r="D815" s="4">
        <f>'Census Tract'!C809</f>
        <v>41067031704</v>
      </c>
      <c r="E815" s="171">
        <f>'Census Tract'!D809</f>
        <v>1</v>
      </c>
      <c r="F815" s="29">
        <f ca="1">'Census Tract'!V809</f>
        <v>0</v>
      </c>
      <c r="G815" s="29">
        <f ca="1">'Census Tract'!W809</f>
        <v>0</v>
      </c>
      <c r="H815" s="29">
        <f ca="1">'Census Tract'!X809</f>
        <v>0</v>
      </c>
      <c r="I815" s="105">
        <f ca="1">'Census Tract'!Y809</f>
        <v>0</v>
      </c>
      <c r="J815" s="29">
        <f ca="1">'Census Tract'!Z809</f>
        <v>0</v>
      </c>
      <c r="K815" s="29">
        <f ca="1">'Census Tract'!AA809</f>
        <v>0</v>
      </c>
      <c r="L815" s="29">
        <f ca="1">'Census Tract'!AB809</f>
        <v>0</v>
      </c>
      <c r="M815" s="105">
        <f ca="1">'Census Tract'!AC809</f>
        <v>0</v>
      </c>
      <c r="N815" s="29">
        <f ca="1">'Census Tract'!AD809</f>
        <v>0</v>
      </c>
      <c r="O815" s="29">
        <f ca="1">'Census Tract'!AE809</f>
        <v>0</v>
      </c>
      <c r="P815" s="29">
        <f ca="1">'Census Tract'!AF809</f>
        <v>0</v>
      </c>
      <c r="Q815" s="105">
        <f ca="1">'Census Tract'!AG809</f>
        <v>0</v>
      </c>
    </row>
    <row r="816" spans="1:17" ht="15.75" x14ac:dyDescent="0.25">
      <c r="A816" s="80" t="s">
        <v>268</v>
      </c>
      <c r="B816" s="4" t="str">
        <f>'Census Tract'!A810</f>
        <v>Washington</v>
      </c>
      <c r="C816" s="4" t="str">
        <f>'Census Tract'!B810</f>
        <v>Tualatin</v>
      </c>
      <c r="D816" s="4">
        <f>'Census Tract'!C810</f>
        <v>41067032110</v>
      </c>
      <c r="E816" s="171">
        <f>'Census Tract'!D810</f>
        <v>1</v>
      </c>
      <c r="F816" s="29">
        <f ca="1">'Census Tract'!V810</f>
        <v>0</v>
      </c>
      <c r="G816" s="29">
        <f ca="1">'Census Tract'!W810</f>
        <v>0</v>
      </c>
      <c r="H816" s="29">
        <f ca="1">'Census Tract'!X810</f>
        <v>0</v>
      </c>
      <c r="I816" s="105">
        <f ca="1">'Census Tract'!Y810</f>
        <v>0</v>
      </c>
      <c r="J816" s="29">
        <f ca="1">'Census Tract'!Z810</f>
        <v>0</v>
      </c>
      <c r="K816" s="29">
        <f ca="1">'Census Tract'!AA810</f>
        <v>0</v>
      </c>
      <c r="L816" s="29">
        <f ca="1">'Census Tract'!AB810</f>
        <v>0</v>
      </c>
      <c r="M816" s="105">
        <f ca="1">'Census Tract'!AC810</f>
        <v>0</v>
      </c>
      <c r="N816" s="29">
        <f ca="1">'Census Tract'!AD810</f>
        <v>0</v>
      </c>
      <c r="O816" s="29">
        <f ca="1">'Census Tract'!AE810</f>
        <v>0</v>
      </c>
      <c r="P816" s="29">
        <f ca="1">'Census Tract'!AF810</f>
        <v>0</v>
      </c>
      <c r="Q816" s="105">
        <f ca="1">'Census Tract'!AG810</f>
        <v>0</v>
      </c>
    </row>
    <row r="817" spans="1:17" ht="15.75" x14ac:dyDescent="0.25">
      <c r="A817" s="80" t="s">
        <v>268</v>
      </c>
      <c r="B817" s="4" t="str">
        <f>'Census Tract'!A811</f>
        <v>Washington</v>
      </c>
      <c r="C817" s="4" t="str">
        <f>'Census Tract'!B811</f>
        <v>Hillsboro</v>
      </c>
      <c r="D817" s="4">
        <f>'Census Tract'!C811</f>
        <v>41067031617</v>
      </c>
      <c r="E817" s="171">
        <f>'Census Tract'!D811</f>
        <v>1</v>
      </c>
      <c r="F817" s="29">
        <f ca="1">'Census Tract'!V811</f>
        <v>0</v>
      </c>
      <c r="G817" s="29">
        <f ca="1">'Census Tract'!W811</f>
        <v>0</v>
      </c>
      <c r="H817" s="29">
        <f ca="1">'Census Tract'!X811</f>
        <v>0</v>
      </c>
      <c r="I817" s="105">
        <f ca="1">'Census Tract'!Y811</f>
        <v>0</v>
      </c>
      <c r="J817" s="29">
        <f ca="1">'Census Tract'!Z811</f>
        <v>0</v>
      </c>
      <c r="K817" s="29">
        <f ca="1">'Census Tract'!AA811</f>
        <v>0</v>
      </c>
      <c r="L817" s="29">
        <f ca="1">'Census Tract'!AB811</f>
        <v>0</v>
      </c>
      <c r="M817" s="105">
        <f ca="1">'Census Tract'!AC811</f>
        <v>0</v>
      </c>
      <c r="N817" s="29">
        <f ca="1">'Census Tract'!AD811</f>
        <v>0</v>
      </c>
      <c r="O817" s="29">
        <f ca="1">'Census Tract'!AE811</f>
        <v>0</v>
      </c>
      <c r="P817" s="29">
        <f ca="1">'Census Tract'!AF811</f>
        <v>0</v>
      </c>
      <c r="Q817" s="105">
        <f ca="1">'Census Tract'!AG811</f>
        <v>0</v>
      </c>
    </row>
    <row r="818" spans="1:17" ht="15.75" x14ac:dyDescent="0.25">
      <c r="A818" s="80" t="s">
        <v>268</v>
      </c>
      <c r="B818" s="4" t="str">
        <f>'Census Tract'!A812</f>
        <v>Washington</v>
      </c>
      <c r="C818" s="4" t="str">
        <f>'Census Tract'!B812</f>
        <v>Undefined</v>
      </c>
      <c r="D818" s="4">
        <f>'Census Tract'!C812</f>
        <v>41067033400</v>
      </c>
      <c r="E818" s="171">
        <f>'Census Tract'!D812</f>
        <v>0</v>
      </c>
      <c r="F818" s="29">
        <f ca="1">'Census Tract'!V812</f>
        <v>0</v>
      </c>
      <c r="G818" s="29">
        <f ca="1">'Census Tract'!W812</f>
        <v>0</v>
      </c>
      <c r="H818" s="29">
        <f ca="1">'Census Tract'!X812</f>
        <v>0</v>
      </c>
      <c r="I818" s="105">
        <f ca="1">'Census Tract'!Y812</f>
        <v>0</v>
      </c>
      <c r="J818" s="29">
        <f ca="1">'Census Tract'!Z812</f>
        <v>0</v>
      </c>
      <c r="K818" s="29">
        <f ca="1">'Census Tract'!AA812</f>
        <v>0</v>
      </c>
      <c r="L818" s="29">
        <f ca="1">'Census Tract'!AB812</f>
        <v>0</v>
      </c>
      <c r="M818" s="105">
        <f ca="1">'Census Tract'!AC812</f>
        <v>0</v>
      </c>
      <c r="N818" s="29">
        <f ca="1">'Census Tract'!AD812</f>
        <v>0</v>
      </c>
      <c r="O818" s="29">
        <f ca="1">'Census Tract'!AE812</f>
        <v>0</v>
      </c>
      <c r="P818" s="29">
        <f ca="1">'Census Tract'!AF812</f>
        <v>0</v>
      </c>
      <c r="Q818" s="105">
        <f ca="1">'Census Tract'!AG812</f>
        <v>0</v>
      </c>
    </row>
    <row r="819" spans="1:17" ht="15.75" x14ac:dyDescent="0.25">
      <c r="A819" s="80" t="s">
        <v>268</v>
      </c>
      <c r="B819" s="4" t="str">
        <f>'Census Tract'!A813</f>
        <v>Washington</v>
      </c>
      <c r="C819" s="4" t="str">
        <f>'Census Tract'!B813</f>
        <v>Hillsboro</v>
      </c>
      <c r="D819" s="4">
        <f>'Census Tract'!C813</f>
        <v>41067031703</v>
      </c>
      <c r="E819" s="171">
        <f>'Census Tract'!D813</f>
        <v>1</v>
      </c>
      <c r="F819" s="29">
        <f ca="1">'Census Tract'!V813</f>
        <v>0</v>
      </c>
      <c r="G819" s="29">
        <f ca="1">'Census Tract'!W813</f>
        <v>0</v>
      </c>
      <c r="H819" s="29">
        <f ca="1">'Census Tract'!X813</f>
        <v>0</v>
      </c>
      <c r="I819" s="105">
        <f ca="1">'Census Tract'!Y813</f>
        <v>0</v>
      </c>
      <c r="J819" s="29">
        <f ca="1">'Census Tract'!Z813</f>
        <v>0</v>
      </c>
      <c r="K819" s="29">
        <f ca="1">'Census Tract'!AA813</f>
        <v>0</v>
      </c>
      <c r="L819" s="29">
        <f ca="1">'Census Tract'!AB813</f>
        <v>0</v>
      </c>
      <c r="M819" s="105">
        <f ca="1">'Census Tract'!AC813</f>
        <v>0</v>
      </c>
      <c r="N819" s="29">
        <f ca="1">'Census Tract'!AD813</f>
        <v>0</v>
      </c>
      <c r="O819" s="29">
        <f ca="1">'Census Tract'!AE813</f>
        <v>0</v>
      </c>
      <c r="P819" s="29">
        <f ca="1">'Census Tract'!AF813</f>
        <v>0</v>
      </c>
      <c r="Q819" s="105">
        <f ca="1">'Census Tract'!AG813</f>
        <v>0</v>
      </c>
    </row>
    <row r="820" spans="1:17" ht="15.75" x14ac:dyDescent="0.25">
      <c r="A820" s="80" t="s">
        <v>268</v>
      </c>
      <c r="B820" s="4" t="str">
        <f>'Census Tract'!A814</f>
        <v>Washington</v>
      </c>
      <c r="C820" s="4" t="str">
        <f>'Census Tract'!B814</f>
        <v>Hillsboro</v>
      </c>
      <c r="D820" s="4">
        <f>'Census Tract'!C814</f>
        <v>41067032408</v>
      </c>
      <c r="E820" s="171">
        <f>'Census Tract'!D814</f>
        <v>1</v>
      </c>
      <c r="F820" s="29">
        <f ca="1">'Census Tract'!V814</f>
        <v>0</v>
      </c>
      <c r="G820" s="29">
        <f ca="1">'Census Tract'!W814</f>
        <v>0</v>
      </c>
      <c r="H820" s="29">
        <f ca="1">'Census Tract'!X814</f>
        <v>0</v>
      </c>
      <c r="I820" s="105">
        <f ca="1">'Census Tract'!Y814</f>
        <v>0</v>
      </c>
      <c r="J820" s="29">
        <f ca="1">'Census Tract'!Z814</f>
        <v>0</v>
      </c>
      <c r="K820" s="29">
        <f ca="1">'Census Tract'!AA814</f>
        <v>0</v>
      </c>
      <c r="L820" s="29">
        <f ca="1">'Census Tract'!AB814</f>
        <v>0</v>
      </c>
      <c r="M820" s="105">
        <f ca="1">'Census Tract'!AC814</f>
        <v>0</v>
      </c>
      <c r="N820" s="29">
        <f ca="1">'Census Tract'!AD814</f>
        <v>0</v>
      </c>
      <c r="O820" s="29">
        <f ca="1">'Census Tract'!AE814</f>
        <v>0</v>
      </c>
      <c r="P820" s="29">
        <f ca="1">'Census Tract'!AF814</f>
        <v>0</v>
      </c>
      <c r="Q820" s="105">
        <f ca="1">'Census Tract'!AG814</f>
        <v>0</v>
      </c>
    </row>
    <row r="821" spans="1:17" ht="15.75" x14ac:dyDescent="0.25">
      <c r="A821" s="80" t="s">
        <v>268</v>
      </c>
      <c r="B821" s="4" t="str">
        <f>'Census Tract'!A815</f>
        <v>Wheeler</v>
      </c>
      <c r="C821" s="4" t="str">
        <f>'Census Tract'!B815</f>
        <v>Fossil</v>
      </c>
      <c r="D821" s="4">
        <f>'Census Tract'!C815</f>
        <v>41069960100</v>
      </c>
      <c r="E821" s="171">
        <f>'Census Tract'!D815</f>
        <v>0</v>
      </c>
      <c r="F821" s="29">
        <f ca="1">'Census Tract'!V815</f>
        <v>0.12983925343964609</v>
      </c>
      <c r="G821" s="29">
        <f ca="1">'Census Tract'!W815</f>
        <v>0.65495792310226841</v>
      </c>
      <c r="H821" s="29">
        <f ca="1">'Census Tract'!X815</f>
        <v>3.0347867772671169</v>
      </c>
      <c r="I821" s="105">
        <f ca="1">'Census Tract'!Y815</f>
        <v>6.6016234826615694</v>
      </c>
      <c r="J821" s="29">
        <f ca="1">'Census Tract'!Z815</f>
        <v>0.11749108870084918</v>
      </c>
      <c r="K821" s="29">
        <f ca="1">'Census Tract'!AA815</f>
        <v>0.61410139925772089</v>
      </c>
      <c r="L821" s="29">
        <f ca="1">'Census Tract'!AB815</f>
        <v>2.8650534663549081</v>
      </c>
      <c r="M821" s="105">
        <f ca="1">'Census Tract'!AC815</f>
        <v>6.2386336807094764</v>
      </c>
      <c r="N821" s="29">
        <f ca="1">'Census Tract'!AD815</f>
        <v>8.0241103105610778E-2</v>
      </c>
      <c r="O821" s="29">
        <f ca="1">'Census Tract'!AE815</f>
        <v>0.41568349112618508</v>
      </c>
      <c r="P821" s="29">
        <f ca="1">'Census Tract'!AF815</f>
        <v>1.9154573340304752</v>
      </c>
      <c r="Q821" s="105">
        <f ca="1">'Census Tract'!AG815</f>
        <v>4.1630841944562107</v>
      </c>
    </row>
    <row r="822" spans="1:17" ht="15.75" x14ac:dyDescent="0.25">
      <c r="A822" s="80" t="s">
        <v>268</v>
      </c>
      <c r="B822" s="4" t="str">
        <f>'Census Tract'!A816</f>
        <v>Yamhill</v>
      </c>
      <c r="C822" s="4" t="str">
        <f>'Census Tract'!B816</f>
        <v>Carlton</v>
      </c>
      <c r="D822" s="4">
        <f>'Census Tract'!C816</f>
        <v>41071030400</v>
      </c>
      <c r="E822" s="171">
        <f>'Census Tract'!D816</f>
        <v>0</v>
      </c>
      <c r="F822" s="29">
        <f ca="1">'Census Tract'!V816</f>
        <v>0</v>
      </c>
      <c r="G822" s="29">
        <f ca="1">'Census Tract'!W816</f>
        <v>0</v>
      </c>
      <c r="H822" s="29">
        <f ca="1">'Census Tract'!X816</f>
        <v>0</v>
      </c>
      <c r="I822" s="105">
        <f ca="1">'Census Tract'!Y816</f>
        <v>0</v>
      </c>
      <c r="J822" s="29">
        <f ca="1">'Census Tract'!Z816</f>
        <v>0</v>
      </c>
      <c r="K822" s="29">
        <f ca="1">'Census Tract'!AA816</f>
        <v>0</v>
      </c>
      <c r="L822" s="29">
        <f ca="1">'Census Tract'!AB816</f>
        <v>0</v>
      </c>
      <c r="M822" s="105">
        <f ca="1">'Census Tract'!AC816</f>
        <v>0</v>
      </c>
      <c r="N822" s="29">
        <f ca="1">'Census Tract'!AD816</f>
        <v>0</v>
      </c>
      <c r="O822" s="29">
        <f ca="1">'Census Tract'!AE816</f>
        <v>0</v>
      </c>
      <c r="P822" s="29">
        <f ca="1">'Census Tract'!AF816</f>
        <v>0</v>
      </c>
      <c r="Q822" s="105">
        <f ca="1">'Census Tract'!AG816</f>
        <v>0</v>
      </c>
    </row>
    <row r="823" spans="1:17" ht="15.75" x14ac:dyDescent="0.25">
      <c r="A823" s="80" t="s">
        <v>268</v>
      </c>
      <c r="B823" s="4" t="str">
        <f>'Census Tract'!A817</f>
        <v>Yamhill</v>
      </c>
      <c r="C823" s="4" t="str">
        <f>'Census Tract'!B817</f>
        <v>Amity</v>
      </c>
      <c r="D823" s="4">
        <f>'Census Tract'!C817</f>
        <v>41071031000</v>
      </c>
      <c r="E823" s="171">
        <f>'Census Tract'!D817</f>
        <v>0</v>
      </c>
      <c r="F823" s="29">
        <f ca="1">'Census Tract'!V817</f>
        <v>0</v>
      </c>
      <c r="G823" s="29">
        <f ca="1">'Census Tract'!W817</f>
        <v>0</v>
      </c>
      <c r="H823" s="29">
        <f ca="1">'Census Tract'!X817</f>
        <v>0</v>
      </c>
      <c r="I823" s="105">
        <f ca="1">'Census Tract'!Y817</f>
        <v>0</v>
      </c>
      <c r="J823" s="29">
        <f ca="1">'Census Tract'!Z817</f>
        <v>0</v>
      </c>
      <c r="K823" s="29">
        <f ca="1">'Census Tract'!AA817</f>
        <v>0</v>
      </c>
      <c r="L823" s="29">
        <f ca="1">'Census Tract'!AB817</f>
        <v>0</v>
      </c>
      <c r="M823" s="105">
        <f ca="1">'Census Tract'!AC817</f>
        <v>0</v>
      </c>
      <c r="N823" s="29">
        <f ca="1">'Census Tract'!AD817</f>
        <v>0</v>
      </c>
      <c r="O823" s="29">
        <f ca="1">'Census Tract'!AE817</f>
        <v>0</v>
      </c>
      <c r="P823" s="29">
        <f ca="1">'Census Tract'!AF817</f>
        <v>0</v>
      </c>
      <c r="Q823" s="105">
        <f ca="1">'Census Tract'!AG817</f>
        <v>0</v>
      </c>
    </row>
    <row r="824" spans="1:17" ht="15.75" x14ac:dyDescent="0.25">
      <c r="A824" s="80" t="s">
        <v>268</v>
      </c>
      <c r="B824" s="4" t="str">
        <f>'Census Tract'!A818</f>
        <v>Yamhill</v>
      </c>
      <c r="C824" s="4" t="str">
        <f>'Census Tract'!B818</f>
        <v>Dundee</v>
      </c>
      <c r="D824" s="4">
        <f>'Census Tract'!C818</f>
        <v>41071030301</v>
      </c>
      <c r="E824" s="171">
        <f>'Census Tract'!D818</f>
        <v>0</v>
      </c>
      <c r="F824" s="29">
        <f ca="1">'Census Tract'!V818</f>
        <v>0</v>
      </c>
      <c r="G824" s="29">
        <f ca="1">'Census Tract'!W818</f>
        <v>0</v>
      </c>
      <c r="H824" s="29">
        <f ca="1">'Census Tract'!X818</f>
        <v>0</v>
      </c>
      <c r="I824" s="105">
        <f ca="1">'Census Tract'!Y818</f>
        <v>0</v>
      </c>
      <c r="J824" s="29">
        <f ca="1">'Census Tract'!Z818</f>
        <v>0</v>
      </c>
      <c r="K824" s="29">
        <f ca="1">'Census Tract'!AA818</f>
        <v>0</v>
      </c>
      <c r="L824" s="29">
        <f ca="1">'Census Tract'!AB818</f>
        <v>0</v>
      </c>
      <c r="M824" s="105">
        <f ca="1">'Census Tract'!AC818</f>
        <v>0</v>
      </c>
      <c r="N824" s="29">
        <f ca="1">'Census Tract'!AD818</f>
        <v>0</v>
      </c>
      <c r="O824" s="29">
        <f ca="1">'Census Tract'!AE818</f>
        <v>0</v>
      </c>
      <c r="P824" s="29">
        <f ca="1">'Census Tract'!AF818</f>
        <v>0</v>
      </c>
      <c r="Q824" s="105">
        <f ca="1">'Census Tract'!AG818</f>
        <v>0</v>
      </c>
    </row>
    <row r="825" spans="1:17" ht="15.75" x14ac:dyDescent="0.25">
      <c r="A825" s="80" t="s">
        <v>268</v>
      </c>
      <c r="B825" s="4" t="str">
        <f>'Census Tract'!A819</f>
        <v>Yamhill</v>
      </c>
      <c r="C825" s="4" t="str">
        <f>'Census Tract'!B819</f>
        <v>Newberg</v>
      </c>
      <c r="D825" s="4">
        <f>'Census Tract'!C819</f>
        <v>41071030101</v>
      </c>
      <c r="E825" s="171">
        <f>'Census Tract'!D819</f>
        <v>0</v>
      </c>
      <c r="F825" s="29">
        <f ca="1">'Census Tract'!V819</f>
        <v>0</v>
      </c>
      <c r="G825" s="29">
        <f ca="1">'Census Tract'!W819</f>
        <v>0</v>
      </c>
      <c r="H825" s="29">
        <f ca="1">'Census Tract'!X819</f>
        <v>0</v>
      </c>
      <c r="I825" s="105">
        <f ca="1">'Census Tract'!Y819</f>
        <v>0</v>
      </c>
      <c r="J825" s="29">
        <f ca="1">'Census Tract'!Z819</f>
        <v>0</v>
      </c>
      <c r="K825" s="29">
        <f ca="1">'Census Tract'!AA819</f>
        <v>0</v>
      </c>
      <c r="L825" s="29">
        <f ca="1">'Census Tract'!AB819</f>
        <v>0</v>
      </c>
      <c r="M825" s="105">
        <f ca="1">'Census Tract'!AC819</f>
        <v>0</v>
      </c>
      <c r="N825" s="29">
        <f ca="1">'Census Tract'!AD819</f>
        <v>0</v>
      </c>
      <c r="O825" s="29">
        <f ca="1">'Census Tract'!AE819</f>
        <v>0</v>
      </c>
      <c r="P825" s="29">
        <f ca="1">'Census Tract'!AF819</f>
        <v>0</v>
      </c>
      <c r="Q825" s="105">
        <f ca="1">'Census Tract'!AG819</f>
        <v>0</v>
      </c>
    </row>
    <row r="826" spans="1:17" ht="15.75" x14ac:dyDescent="0.25">
      <c r="A826" s="80" t="s">
        <v>268</v>
      </c>
      <c r="B826" s="4" t="str">
        <f>'Census Tract'!A820</f>
        <v>Yamhill</v>
      </c>
      <c r="C826" s="4" t="str">
        <f>'Census Tract'!B820</f>
        <v>Newberg</v>
      </c>
      <c r="D826" s="4">
        <f>'Census Tract'!C820</f>
        <v>41071030201</v>
      </c>
      <c r="E826" s="171">
        <f>'Census Tract'!D820</f>
        <v>1</v>
      </c>
      <c r="F826" s="29">
        <f ca="1">'Census Tract'!V820</f>
        <v>0</v>
      </c>
      <c r="G826" s="29">
        <f ca="1">'Census Tract'!W820</f>
        <v>0</v>
      </c>
      <c r="H826" s="29">
        <f ca="1">'Census Tract'!X820</f>
        <v>0</v>
      </c>
      <c r="I826" s="105">
        <f ca="1">'Census Tract'!Y820</f>
        <v>0</v>
      </c>
      <c r="J826" s="29">
        <f ca="1">'Census Tract'!Z820</f>
        <v>0</v>
      </c>
      <c r="K826" s="29">
        <f ca="1">'Census Tract'!AA820</f>
        <v>0</v>
      </c>
      <c r="L826" s="29">
        <f ca="1">'Census Tract'!AB820</f>
        <v>0</v>
      </c>
      <c r="M826" s="105">
        <f ca="1">'Census Tract'!AC820</f>
        <v>0</v>
      </c>
      <c r="N826" s="29">
        <f ca="1">'Census Tract'!AD820</f>
        <v>0</v>
      </c>
      <c r="O826" s="29">
        <f ca="1">'Census Tract'!AE820</f>
        <v>0</v>
      </c>
      <c r="P826" s="29">
        <f ca="1">'Census Tract'!AF820</f>
        <v>0</v>
      </c>
      <c r="Q826" s="105">
        <f ca="1">'Census Tract'!AG820</f>
        <v>0</v>
      </c>
    </row>
    <row r="827" spans="1:17" ht="15.75" x14ac:dyDescent="0.25">
      <c r="A827" s="80" t="s">
        <v>268</v>
      </c>
      <c r="B827" s="4" t="str">
        <f>'Census Tract'!A821</f>
        <v>Yamhill</v>
      </c>
      <c r="C827" s="4" t="str">
        <f>'Census Tract'!B821</f>
        <v>McMinnville</v>
      </c>
      <c r="D827" s="4">
        <f>'Census Tract'!C821</f>
        <v>41071030602</v>
      </c>
      <c r="E827" s="171">
        <f>'Census Tract'!D821</f>
        <v>0</v>
      </c>
      <c r="F827" s="29">
        <f ca="1">'Census Tract'!V821</f>
        <v>0</v>
      </c>
      <c r="G827" s="29">
        <f ca="1">'Census Tract'!W821</f>
        <v>0</v>
      </c>
      <c r="H827" s="29">
        <f ca="1">'Census Tract'!X821</f>
        <v>0</v>
      </c>
      <c r="I827" s="105">
        <f ca="1">'Census Tract'!Y821</f>
        <v>0</v>
      </c>
      <c r="J827" s="29">
        <f ca="1">'Census Tract'!Z821</f>
        <v>0</v>
      </c>
      <c r="K827" s="29">
        <f ca="1">'Census Tract'!AA821</f>
        <v>0</v>
      </c>
      <c r="L827" s="29">
        <f ca="1">'Census Tract'!AB821</f>
        <v>0</v>
      </c>
      <c r="M827" s="105">
        <f ca="1">'Census Tract'!AC821</f>
        <v>0</v>
      </c>
      <c r="N827" s="29">
        <f ca="1">'Census Tract'!AD821</f>
        <v>0</v>
      </c>
      <c r="O827" s="29">
        <f ca="1">'Census Tract'!AE821</f>
        <v>0</v>
      </c>
      <c r="P827" s="29">
        <f ca="1">'Census Tract'!AF821</f>
        <v>0</v>
      </c>
      <c r="Q827" s="105">
        <f ca="1">'Census Tract'!AG821</f>
        <v>0</v>
      </c>
    </row>
    <row r="828" spans="1:17" ht="15.75" x14ac:dyDescent="0.25">
      <c r="A828" s="80" t="s">
        <v>268</v>
      </c>
      <c r="B828" s="4" t="str">
        <f>'Census Tract'!A822</f>
        <v>Yamhill</v>
      </c>
      <c r="C828" s="4" t="str">
        <f>'Census Tract'!B822</f>
        <v>Newberg</v>
      </c>
      <c r="D828" s="4">
        <f>'Census Tract'!C822</f>
        <v>41071030302</v>
      </c>
      <c r="E828" s="171">
        <f>'Census Tract'!D822</f>
        <v>0</v>
      </c>
      <c r="F828" s="29">
        <f ca="1">'Census Tract'!V822</f>
        <v>0</v>
      </c>
      <c r="G828" s="29">
        <f ca="1">'Census Tract'!W822</f>
        <v>0</v>
      </c>
      <c r="H828" s="29">
        <f ca="1">'Census Tract'!X822</f>
        <v>0</v>
      </c>
      <c r="I828" s="105">
        <f ca="1">'Census Tract'!Y822</f>
        <v>0</v>
      </c>
      <c r="J828" s="29">
        <f ca="1">'Census Tract'!Z822</f>
        <v>0</v>
      </c>
      <c r="K828" s="29">
        <f ca="1">'Census Tract'!AA822</f>
        <v>0</v>
      </c>
      <c r="L828" s="29">
        <f ca="1">'Census Tract'!AB822</f>
        <v>0</v>
      </c>
      <c r="M828" s="105">
        <f ca="1">'Census Tract'!AC822</f>
        <v>0</v>
      </c>
      <c r="N828" s="29">
        <f ca="1">'Census Tract'!AD822</f>
        <v>0</v>
      </c>
      <c r="O828" s="29">
        <f ca="1">'Census Tract'!AE822</f>
        <v>0</v>
      </c>
      <c r="P828" s="29">
        <f ca="1">'Census Tract'!AF822</f>
        <v>0</v>
      </c>
      <c r="Q828" s="105">
        <f ca="1">'Census Tract'!AG822</f>
        <v>0</v>
      </c>
    </row>
    <row r="829" spans="1:17" ht="15.75" x14ac:dyDescent="0.25">
      <c r="A829" s="80" t="s">
        <v>268</v>
      </c>
      <c r="B829" s="4" t="str">
        <f>'Census Tract'!A823</f>
        <v>Yamhill</v>
      </c>
      <c r="C829" s="4" t="str">
        <f>'Census Tract'!B823</f>
        <v>McMinnville</v>
      </c>
      <c r="D829" s="4">
        <f>'Census Tract'!C823</f>
        <v>41071030701</v>
      </c>
      <c r="E829" s="171">
        <f>'Census Tract'!D823</f>
        <v>1</v>
      </c>
      <c r="F829" s="29">
        <f ca="1">'Census Tract'!V823</f>
        <v>0</v>
      </c>
      <c r="G829" s="29">
        <f ca="1">'Census Tract'!W823</f>
        <v>0</v>
      </c>
      <c r="H829" s="29">
        <f ca="1">'Census Tract'!X823</f>
        <v>0</v>
      </c>
      <c r="I829" s="105">
        <f ca="1">'Census Tract'!Y823</f>
        <v>0</v>
      </c>
      <c r="J829" s="29">
        <f ca="1">'Census Tract'!Z823</f>
        <v>0</v>
      </c>
      <c r="K829" s="29">
        <f ca="1">'Census Tract'!AA823</f>
        <v>0</v>
      </c>
      <c r="L829" s="29">
        <f ca="1">'Census Tract'!AB823</f>
        <v>0</v>
      </c>
      <c r="M829" s="105">
        <f ca="1">'Census Tract'!AC823</f>
        <v>0</v>
      </c>
      <c r="N829" s="29">
        <f ca="1">'Census Tract'!AD823</f>
        <v>0</v>
      </c>
      <c r="O829" s="29">
        <f ca="1">'Census Tract'!AE823</f>
        <v>0</v>
      </c>
      <c r="P829" s="29">
        <f ca="1">'Census Tract'!AF823</f>
        <v>0</v>
      </c>
      <c r="Q829" s="105">
        <f ca="1">'Census Tract'!AG823</f>
        <v>0</v>
      </c>
    </row>
    <row r="830" spans="1:17" ht="15.75" x14ac:dyDescent="0.25">
      <c r="A830" s="80" t="s">
        <v>268</v>
      </c>
      <c r="B830" s="4" t="str">
        <f>'Census Tract'!A824</f>
        <v>Yamhill</v>
      </c>
      <c r="C830" s="4" t="str">
        <f>'Census Tract'!B824</f>
        <v>Newberg</v>
      </c>
      <c r="D830" s="4">
        <f>'Census Tract'!C824</f>
        <v>41071030102</v>
      </c>
      <c r="E830" s="171">
        <f>'Census Tract'!D824</f>
        <v>1</v>
      </c>
      <c r="F830" s="29">
        <f ca="1">'Census Tract'!V824</f>
        <v>0</v>
      </c>
      <c r="G830" s="29">
        <f ca="1">'Census Tract'!W824</f>
        <v>0</v>
      </c>
      <c r="H830" s="29">
        <f ca="1">'Census Tract'!X824</f>
        <v>0</v>
      </c>
      <c r="I830" s="105">
        <f ca="1">'Census Tract'!Y824</f>
        <v>0</v>
      </c>
      <c r="J830" s="29">
        <f ca="1">'Census Tract'!Z824</f>
        <v>0</v>
      </c>
      <c r="K830" s="29">
        <f ca="1">'Census Tract'!AA824</f>
        <v>0</v>
      </c>
      <c r="L830" s="29">
        <f ca="1">'Census Tract'!AB824</f>
        <v>0</v>
      </c>
      <c r="M830" s="105">
        <f ca="1">'Census Tract'!AC824</f>
        <v>0</v>
      </c>
      <c r="N830" s="29">
        <f ca="1">'Census Tract'!AD824</f>
        <v>0</v>
      </c>
      <c r="O830" s="29">
        <f ca="1">'Census Tract'!AE824</f>
        <v>0</v>
      </c>
      <c r="P830" s="29">
        <f ca="1">'Census Tract'!AF824</f>
        <v>0</v>
      </c>
      <c r="Q830" s="105">
        <f ca="1">'Census Tract'!AG824</f>
        <v>0</v>
      </c>
    </row>
    <row r="831" spans="1:17" ht="15.75" x14ac:dyDescent="0.25">
      <c r="A831" s="80" t="s">
        <v>268</v>
      </c>
      <c r="B831" s="4" t="str">
        <f>'Census Tract'!A825</f>
        <v>Yamhill</v>
      </c>
      <c r="C831" s="4" t="str">
        <f>'Census Tract'!B825</f>
        <v>Newberg</v>
      </c>
      <c r="D831" s="4">
        <f>'Census Tract'!C825</f>
        <v>41071030202</v>
      </c>
      <c r="E831" s="171">
        <f>'Census Tract'!D825</f>
        <v>1</v>
      </c>
      <c r="F831" s="29">
        <f ca="1">'Census Tract'!V825</f>
        <v>0</v>
      </c>
      <c r="G831" s="29">
        <f ca="1">'Census Tract'!W825</f>
        <v>0</v>
      </c>
      <c r="H831" s="29">
        <f ca="1">'Census Tract'!X825</f>
        <v>0</v>
      </c>
      <c r="I831" s="105">
        <f ca="1">'Census Tract'!Y825</f>
        <v>0</v>
      </c>
      <c r="J831" s="29">
        <f ca="1">'Census Tract'!Z825</f>
        <v>0</v>
      </c>
      <c r="K831" s="29">
        <f ca="1">'Census Tract'!AA825</f>
        <v>0</v>
      </c>
      <c r="L831" s="29">
        <f ca="1">'Census Tract'!AB825</f>
        <v>0</v>
      </c>
      <c r="M831" s="105">
        <f ca="1">'Census Tract'!AC825</f>
        <v>0</v>
      </c>
      <c r="N831" s="29">
        <f ca="1">'Census Tract'!AD825</f>
        <v>0</v>
      </c>
      <c r="O831" s="29">
        <f ca="1">'Census Tract'!AE825</f>
        <v>0</v>
      </c>
      <c r="P831" s="29">
        <f ca="1">'Census Tract'!AF825</f>
        <v>0</v>
      </c>
      <c r="Q831" s="105">
        <f ca="1">'Census Tract'!AG825</f>
        <v>0</v>
      </c>
    </row>
    <row r="832" spans="1:17" ht="15.75" x14ac:dyDescent="0.25">
      <c r="A832" s="80" t="s">
        <v>268</v>
      </c>
      <c r="B832" s="4" t="str">
        <f>'Census Tract'!A826</f>
        <v>Yamhill</v>
      </c>
      <c r="C832" s="4" t="str">
        <f>'Census Tract'!B826</f>
        <v>McMinnville</v>
      </c>
      <c r="D832" s="4">
        <f>'Census Tract'!C826</f>
        <v>41071030802</v>
      </c>
      <c r="E832" s="171">
        <f>'Census Tract'!D826</f>
        <v>1</v>
      </c>
      <c r="F832" s="29">
        <f ca="1">'Census Tract'!V826</f>
        <v>0</v>
      </c>
      <c r="G832" s="29">
        <f ca="1">'Census Tract'!W826</f>
        <v>0</v>
      </c>
      <c r="H832" s="29">
        <f ca="1">'Census Tract'!X826</f>
        <v>0</v>
      </c>
      <c r="I832" s="105">
        <f ca="1">'Census Tract'!Y826</f>
        <v>0</v>
      </c>
      <c r="J832" s="29">
        <f ca="1">'Census Tract'!Z826</f>
        <v>0</v>
      </c>
      <c r="K832" s="29">
        <f ca="1">'Census Tract'!AA826</f>
        <v>0</v>
      </c>
      <c r="L832" s="29">
        <f ca="1">'Census Tract'!AB826</f>
        <v>0</v>
      </c>
      <c r="M832" s="105">
        <f ca="1">'Census Tract'!AC826</f>
        <v>0</v>
      </c>
      <c r="N832" s="29">
        <f ca="1">'Census Tract'!AD826</f>
        <v>0</v>
      </c>
      <c r="O832" s="29">
        <f ca="1">'Census Tract'!AE826</f>
        <v>0</v>
      </c>
      <c r="P832" s="29">
        <f ca="1">'Census Tract'!AF826</f>
        <v>0</v>
      </c>
      <c r="Q832" s="105">
        <f ca="1">'Census Tract'!AG826</f>
        <v>0</v>
      </c>
    </row>
    <row r="833" spans="1:17" ht="15.75" x14ac:dyDescent="0.25">
      <c r="A833" s="80" t="s">
        <v>268</v>
      </c>
      <c r="B833" s="4" t="str">
        <f>'Census Tract'!A827</f>
        <v>Yamhill</v>
      </c>
      <c r="C833" s="4" t="str">
        <f>'Census Tract'!B827</f>
        <v>Sheridan</v>
      </c>
      <c r="D833" s="4">
        <f>'Census Tract'!C827</f>
        <v>41071030502</v>
      </c>
      <c r="E833" s="171">
        <f>'Census Tract'!D827</f>
        <v>0</v>
      </c>
      <c r="F833" s="29">
        <f ca="1">'Census Tract'!V827</f>
        <v>0.37031077016514446</v>
      </c>
      <c r="G833" s="29">
        <f ca="1">'Census Tract'!W827</f>
        <v>1.8679865025757003</v>
      </c>
      <c r="H833" s="29">
        <f ca="1">'Census Tract'!X827</f>
        <v>8.6554273765843206</v>
      </c>
      <c r="I833" s="105">
        <f ca="1">'Census Tract'!Y827</f>
        <v>18.828298926880919</v>
      </c>
      <c r="J833" s="29">
        <f ca="1">'Census Tract'!Z827</f>
        <v>0.33928870310204373</v>
      </c>
      <c r="K833" s="29">
        <f ca="1">'Census Tract'!AA827</f>
        <v>1.7733912386990802</v>
      </c>
      <c r="L833" s="29">
        <f ca="1">'Census Tract'!AB827</f>
        <v>8.2736510970005597</v>
      </c>
      <c r="M833" s="105">
        <f ca="1">'Census Tract'!AC827</f>
        <v>18.015816808422755</v>
      </c>
      <c r="N833" s="29">
        <f ca="1">'Census Tract'!AD827</f>
        <v>0.23171884871625403</v>
      </c>
      <c r="O833" s="29">
        <f ca="1">'Census Tract'!AE827</f>
        <v>1.2004034873166836</v>
      </c>
      <c r="P833" s="29">
        <f ca="1">'Census Tract'!AF827</f>
        <v>5.5314240585958672</v>
      </c>
      <c r="Q833" s="105">
        <f ca="1">'Census Tract'!AG827</f>
        <v>12.0220814434538</v>
      </c>
    </row>
    <row r="834" spans="1:17" ht="15.75" x14ac:dyDescent="0.25">
      <c r="A834" s="80" t="s">
        <v>268</v>
      </c>
      <c r="B834" s="4" t="str">
        <f>'Census Tract'!A828</f>
        <v>Yamhill</v>
      </c>
      <c r="C834" s="4" t="str">
        <f>'Census Tract'!B828</f>
        <v>McMinnville</v>
      </c>
      <c r="D834" s="4">
        <f>'Census Tract'!C828</f>
        <v>41071030702</v>
      </c>
      <c r="E834" s="171">
        <f>'Census Tract'!D828</f>
        <v>1</v>
      </c>
      <c r="F834" s="29">
        <f ca="1">'Census Tract'!V828</f>
        <v>0</v>
      </c>
      <c r="G834" s="29">
        <f ca="1">'Census Tract'!W828</f>
        <v>0</v>
      </c>
      <c r="H834" s="29">
        <f ca="1">'Census Tract'!X828</f>
        <v>0</v>
      </c>
      <c r="I834" s="105">
        <f ca="1">'Census Tract'!Y828</f>
        <v>0</v>
      </c>
      <c r="J834" s="29">
        <f ca="1">'Census Tract'!Z828</f>
        <v>0</v>
      </c>
      <c r="K834" s="29">
        <f ca="1">'Census Tract'!AA828</f>
        <v>0</v>
      </c>
      <c r="L834" s="29">
        <f ca="1">'Census Tract'!AB828</f>
        <v>0</v>
      </c>
      <c r="M834" s="105">
        <f ca="1">'Census Tract'!AC828</f>
        <v>0</v>
      </c>
      <c r="N834" s="29">
        <f ca="1">'Census Tract'!AD828</f>
        <v>0</v>
      </c>
      <c r="O834" s="29">
        <f ca="1">'Census Tract'!AE828</f>
        <v>0</v>
      </c>
      <c r="P834" s="29">
        <f ca="1">'Census Tract'!AF828</f>
        <v>0</v>
      </c>
      <c r="Q834" s="105">
        <f ca="1">'Census Tract'!AG828</f>
        <v>0</v>
      </c>
    </row>
    <row r="835" spans="1:17" ht="15.75" x14ac:dyDescent="0.25">
      <c r="A835" s="80" t="s">
        <v>268</v>
      </c>
      <c r="B835" s="4" t="str">
        <f>'Census Tract'!A829</f>
        <v>Yamhill</v>
      </c>
      <c r="C835" s="4" t="str">
        <f>'Census Tract'!B829</f>
        <v>McMinnville</v>
      </c>
      <c r="D835" s="4">
        <f>'Census Tract'!C829</f>
        <v>41071030601</v>
      </c>
      <c r="E835" s="171">
        <f>'Census Tract'!D829</f>
        <v>0</v>
      </c>
      <c r="F835" s="29">
        <f ca="1">'Census Tract'!V829</f>
        <v>0</v>
      </c>
      <c r="G835" s="29">
        <f ca="1">'Census Tract'!W829</f>
        <v>0</v>
      </c>
      <c r="H835" s="29">
        <f ca="1">'Census Tract'!X829</f>
        <v>0</v>
      </c>
      <c r="I835" s="105">
        <f ca="1">'Census Tract'!Y829</f>
        <v>0</v>
      </c>
      <c r="J835" s="29">
        <f ca="1">'Census Tract'!Z829</f>
        <v>0</v>
      </c>
      <c r="K835" s="29">
        <f ca="1">'Census Tract'!AA829</f>
        <v>0</v>
      </c>
      <c r="L835" s="29">
        <f ca="1">'Census Tract'!AB829</f>
        <v>0</v>
      </c>
      <c r="M835" s="105">
        <f ca="1">'Census Tract'!AC829</f>
        <v>0</v>
      </c>
      <c r="N835" s="29">
        <f ca="1">'Census Tract'!AD829</f>
        <v>0</v>
      </c>
      <c r="O835" s="29">
        <f ca="1">'Census Tract'!AE829</f>
        <v>0</v>
      </c>
      <c r="P835" s="29">
        <f ca="1">'Census Tract'!AF829</f>
        <v>0</v>
      </c>
      <c r="Q835" s="105">
        <f ca="1">'Census Tract'!AG829</f>
        <v>0</v>
      </c>
    </row>
    <row r="836" spans="1:17" ht="15.75" x14ac:dyDescent="0.25">
      <c r="A836" s="80" t="s">
        <v>268</v>
      </c>
      <c r="B836" s="4" t="str">
        <f>'Census Tract'!A830</f>
        <v>Yamhill</v>
      </c>
      <c r="C836" s="4" t="str">
        <f>'Census Tract'!B830</f>
        <v>Sheridan</v>
      </c>
      <c r="D836" s="4">
        <f>'Census Tract'!C830</f>
        <v>41071030501</v>
      </c>
      <c r="E836" s="171">
        <f>'Census Tract'!D830</f>
        <v>0</v>
      </c>
      <c r="F836" s="29">
        <f ca="1">'Census Tract'!V830</f>
        <v>0</v>
      </c>
      <c r="G836" s="29">
        <f ca="1">'Census Tract'!W830</f>
        <v>0</v>
      </c>
      <c r="H836" s="29">
        <f ca="1">'Census Tract'!X830</f>
        <v>0</v>
      </c>
      <c r="I836" s="105">
        <f ca="1">'Census Tract'!Y830</f>
        <v>0</v>
      </c>
      <c r="J836" s="29">
        <f ca="1">'Census Tract'!Z830</f>
        <v>0</v>
      </c>
      <c r="K836" s="29">
        <f ca="1">'Census Tract'!AA830</f>
        <v>0</v>
      </c>
      <c r="L836" s="29">
        <f ca="1">'Census Tract'!AB830</f>
        <v>0</v>
      </c>
      <c r="M836" s="105">
        <f ca="1">'Census Tract'!AC830</f>
        <v>0</v>
      </c>
      <c r="N836" s="29">
        <f ca="1">'Census Tract'!AD830</f>
        <v>0</v>
      </c>
      <c r="O836" s="29">
        <f ca="1">'Census Tract'!AE830</f>
        <v>0</v>
      </c>
      <c r="P836" s="29">
        <f ca="1">'Census Tract'!AF830</f>
        <v>0</v>
      </c>
      <c r="Q836" s="105">
        <f ca="1">'Census Tract'!AG830</f>
        <v>0</v>
      </c>
    </row>
    <row r="837" spans="1:17" ht="15.75" x14ac:dyDescent="0.25">
      <c r="A837" s="80" t="s">
        <v>268</v>
      </c>
      <c r="B837" s="4" t="str">
        <f>'Census Tract'!A831</f>
        <v>Yamhill</v>
      </c>
      <c r="C837" s="4" t="str">
        <f>'Census Tract'!B831</f>
        <v>Dayton</v>
      </c>
      <c r="D837" s="4">
        <f>'Census Tract'!C831</f>
        <v>41071030900</v>
      </c>
      <c r="E837" s="171">
        <f>'Census Tract'!D831</f>
        <v>0</v>
      </c>
      <c r="F837" s="29">
        <f ca="1">'Census Tract'!V831</f>
        <v>0</v>
      </c>
      <c r="G837" s="29">
        <f ca="1">'Census Tract'!W831</f>
        <v>0</v>
      </c>
      <c r="H837" s="29">
        <f ca="1">'Census Tract'!X831</f>
        <v>0</v>
      </c>
      <c r="I837" s="105">
        <f ca="1">'Census Tract'!Y831</f>
        <v>0</v>
      </c>
      <c r="J837" s="29">
        <f ca="1">'Census Tract'!Z831</f>
        <v>0</v>
      </c>
      <c r="K837" s="29">
        <f ca="1">'Census Tract'!AA831</f>
        <v>0</v>
      </c>
      <c r="L837" s="29">
        <f ca="1">'Census Tract'!AB831</f>
        <v>0</v>
      </c>
      <c r="M837" s="105">
        <f ca="1">'Census Tract'!AC831</f>
        <v>0</v>
      </c>
      <c r="N837" s="29">
        <f ca="1">'Census Tract'!AD831</f>
        <v>0</v>
      </c>
      <c r="O837" s="29">
        <f ca="1">'Census Tract'!AE831</f>
        <v>0</v>
      </c>
      <c r="P837" s="29">
        <f ca="1">'Census Tract'!AF831</f>
        <v>0</v>
      </c>
      <c r="Q837" s="105">
        <f ca="1">'Census Tract'!AG831</f>
        <v>0</v>
      </c>
    </row>
    <row r="838" spans="1:17" ht="15.75" x14ac:dyDescent="0.25">
      <c r="A838" s="82" t="s">
        <v>268</v>
      </c>
      <c r="B838" s="7" t="str">
        <f>'Census Tract'!A832</f>
        <v>Yamhill</v>
      </c>
      <c r="C838" s="4" t="str">
        <f>'Census Tract'!B832</f>
        <v>McMinnville</v>
      </c>
      <c r="D838" s="7">
        <f>'Census Tract'!C832</f>
        <v>41071030801</v>
      </c>
      <c r="E838" s="235">
        <f>'Census Tract'!D832</f>
        <v>1</v>
      </c>
      <c r="F838" s="58">
        <f ca="1">'Census Tract'!J832</f>
        <v>3.2736511922269256</v>
      </c>
      <c r="G838" s="58">
        <f ca="1">'Census Tract'!K832</f>
        <v>16.268639883168802</v>
      </c>
      <c r="H838" s="58">
        <f ca="1">'Census Tract'!L832</f>
        <v>74.858264076155876</v>
      </c>
      <c r="I838" s="236">
        <f ca="1">'Census Tract'!M832</f>
        <v>162.5869098416936</v>
      </c>
      <c r="J838" s="58">
        <f ca="1">'Census Tract'!N832</f>
        <v>0.84073529292911497</v>
      </c>
      <c r="K838" s="58">
        <f ca="1">'Census Tract'!O832</f>
        <v>4.0007108927939372</v>
      </c>
      <c r="L838" s="58">
        <f ca="1">'Census Tract'!P832</f>
        <v>18.246403982930193</v>
      </c>
      <c r="M838" s="236">
        <f ca="1">'Census Tract'!Q832</f>
        <v>39.576771072289539</v>
      </c>
      <c r="N838" s="58">
        <f ca="1">'Census Tract'!R832</f>
        <v>0.35002616370202383</v>
      </c>
      <c r="O838" s="58">
        <f ca="1">'Census Tract'!S832</f>
        <v>1.6626716420209016</v>
      </c>
      <c r="P838" s="58">
        <f ca="1">'Census Tract'!T832</f>
        <v>7.2953315374713323</v>
      </c>
      <c r="Q838" s="236">
        <f ca="1">'Census Tract'!U832</f>
        <v>15.672585861415609</v>
      </c>
    </row>
    <row r="839" spans="1:17" x14ac:dyDescent="0.25">
      <c r="F839" s="25"/>
      <c r="G839" s="25"/>
      <c r="H839" s="25"/>
      <c r="I839" s="25"/>
      <c r="J839" s="25"/>
      <c r="K839" s="25"/>
      <c r="L839" s="25"/>
      <c r="M839" s="25"/>
      <c r="N839" s="25"/>
      <c r="O839" s="25"/>
      <c r="P839" s="25"/>
      <c r="Q839" s="25"/>
    </row>
  </sheetData>
  <sheetProtection algorithmName="SHA-512" hashValue="DUHoyfwD+otr27dWZeWAXN8KYhgdkHHYmQFUU2pNBNTmtWrJAlp7Fz7MyOwi2GI5xfGuMoNAMzHr4NnCE+jmMQ==" saltValue="nRJ4gi5rNGpcsxh6A8rGQA==" spinCount="100000" sheet="1" objects="1" scenarios="1"/>
  <mergeCells count="10">
    <mergeCell ref="E9:E10"/>
    <mergeCell ref="A9:A10"/>
    <mergeCell ref="B9:B10"/>
    <mergeCell ref="D9:D10"/>
    <mergeCell ref="F9:I9"/>
    <mergeCell ref="J9:M9"/>
    <mergeCell ref="N9:Q9"/>
    <mergeCell ref="F3:I3"/>
    <mergeCell ref="J3:M3"/>
    <mergeCell ref="N3:Q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9"/>
  </sheetPr>
  <dimension ref="B2"/>
  <sheetViews>
    <sheetView showGridLines="0" workbookViewId="0">
      <selection activeCell="D25" sqref="D25"/>
    </sheetView>
  </sheetViews>
  <sheetFormatPr defaultRowHeight="15" x14ac:dyDescent="0.25"/>
  <sheetData>
    <row r="2" spans="2:2" x14ac:dyDescent="0.25">
      <c r="B2" s="22" t="s">
        <v>551</v>
      </c>
    </row>
  </sheetData>
  <sheetProtection algorithmName="SHA-512" hashValue="2EURlvIIOejOw4njHnqI5H6a0ft51WAADC5+2pWJQzhm1xHC1+XkujPfmeTrYJE2UcXiAPq66bUypHI3gdrwUg==" saltValue="IeQfCDfbRfryx7NesBnGaA=="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theme="9"/>
  </sheetPr>
  <dimension ref="A1:AG839"/>
  <sheetViews>
    <sheetView zoomScale="80" zoomScaleNormal="80" workbookViewId="0">
      <selection activeCell="I2" sqref="I2"/>
    </sheetView>
  </sheetViews>
  <sheetFormatPr defaultColWidth="16.5703125" defaultRowHeight="15" x14ac:dyDescent="0.25"/>
  <cols>
    <col min="1" max="1" width="13.5703125" style="4" bestFit="1" customWidth="1"/>
    <col min="2" max="3" width="19.5703125" style="4" customWidth="1"/>
    <col min="4" max="4" width="13.28515625" style="4" customWidth="1"/>
    <col min="5" max="5" width="16.5703125" style="4"/>
    <col min="6" max="6" width="23.7109375" style="4" customWidth="1"/>
    <col min="7" max="7" width="23" style="4" customWidth="1"/>
    <col min="8" max="8" width="23.7109375" style="4" customWidth="1"/>
    <col min="9" max="16384" width="16.5703125" style="4"/>
  </cols>
  <sheetData>
    <row r="1" spans="1:33" s="269" customFormat="1" ht="21.75" thickBot="1" x14ac:dyDescent="0.4">
      <c r="A1" s="269" t="s">
        <v>534</v>
      </c>
      <c r="C1" s="312"/>
      <c r="D1" s="312"/>
    </row>
    <row r="2" spans="1:33" ht="16.5" thickBot="1" x14ac:dyDescent="0.3">
      <c r="A2" s="255"/>
      <c r="B2" s="255"/>
      <c r="C2" s="255"/>
      <c r="D2" s="285"/>
      <c r="E2" s="286"/>
      <c r="F2" s="286"/>
      <c r="G2" s="287"/>
      <c r="H2" s="166"/>
      <c r="I2" s="238"/>
      <c r="J2" s="712" t="s">
        <v>93</v>
      </c>
      <c r="K2" s="713"/>
      <c r="L2" s="713"/>
      <c r="M2" s="713"/>
      <c r="N2" s="713"/>
      <c r="O2" s="713"/>
      <c r="P2" s="713"/>
      <c r="Q2" s="713"/>
      <c r="R2" s="713"/>
      <c r="S2" s="713"/>
      <c r="T2" s="713"/>
      <c r="U2" s="714"/>
      <c r="V2" s="715" t="s">
        <v>95</v>
      </c>
      <c r="W2" s="716"/>
      <c r="X2" s="716"/>
      <c r="Y2" s="716"/>
      <c r="Z2" s="716"/>
      <c r="AA2" s="716"/>
      <c r="AB2" s="716"/>
      <c r="AC2" s="716"/>
      <c r="AD2" s="716"/>
      <c r="AE2" s="716"/>
      <c r="AF2" s="716"/>
      <c r="AG2" s="717"/>
    </row>
    <row r="3" spans="1:33" ht="15.75" x14ac:dyDescent="0.25">
      <c r="A3" s="255"/>
      <c r="B3" s="255"/>
      <c r="C3" s="255"/>
      <c r="D3" s="285"/>
      <c r="E3" s="286"/>
      <c r="F3" s="286"/>
      <c r="G3" s="287"/>
      <c r="H3" s="166"/>
      <c r="I3" s="238"/>
      <c r="J3" s="718" t="s">
        <v>6</v>
      </c>
      <c r="K3" s="719"/>
      <c r="L3" s="719"/>
      <c r="M3" s="720"/>
      <c r="N3" s="721" t="s">
        <v>7</v>
      </c>
      <c r="O3" s="719"/>
      <c r="P3" s="719"/>
      <c r="Q3" s="720"/>
      <c r="R3" s="721" t="s">
        <v>8</v>
      </c>
      <c r="S3" s="719"/>
      <c r="T3" s="719"/>
      <c r="U3" s="722"/>
      <c r="V3" s="723" t="s">
        <v>6</v>
      </c>
      <c r="W3" s="701"/>
      <c r="X3" s="701"/>
      <c r="Y3" s="702"/>
      <c r="Z3" s="700" t="s">
        <v>7</v>
      </c>
      <c r="AA3" s="701"/>
      <c r="AB3" s="701"/>
      <c r="AC3" s="702"/>
      <c r="AD3" s="700" t="s">
        <v>8</v>
      </c>
      <c r="AE3" s="701"/>
      <c r="AF3" s="701"/>
      <c r="AG3" s="724"/>
    </row>
    <row r="4" spans="1:33" s="232" customFormat="1" ht="39" customHeight="1" x14ac:dyDescent="0.25">
      <c r="A4" s="283" t="s">
        <v>23</v>
      </c>
      <c r="B4" s="283" t="s">
        <v>500</v>
      </c>
      <c r="C4" s="283" t="s">
        <v>63</v>
      </c>
      <c r="D4" s="283" t="s">
        <v>214</v>
      </c>
      <c r="E4" s="283" t="s">
        <v>64</v>
      </c>
      <c r="F4" s="283" t="s">
        <v>25</v>
      </c>
      <c r="G4" s="283" t="s">
        <v>217</v>
      </c>
      <c r="H4" s="283" t="s">
        <v>216</v>
      </c>
      <c r="I4" s="335" t="s">
        <v>229</v>
      </c>
      <c r="J4" s="336">
        <v>2020</v>
      </c>
      <c r="K4" s="284">
        <v>2025</v>
      </c>
      <c r="L4" s="284">
        <v>2030</v>
      </c>
      <c r="M4" s="284">
        <v>2035</v>
      </c>
      <c r="N4" s="334">
        <v>2020</v>
      </c>
      <c r="O4" s="284">
        <v>2025</v>
      </c>
      <c r="P4" s="284">
        <v>2030</v>
      </c>
      <c r="Q4" s="284">
        <v>2035</v>
      </c>
      <c r="R4" s="334">
        <v>2020</v>
      </c>
      <c r="S4" s="284">
        <v>2025</v>
      </c>
      <c r="T4" s="284">
        <v>2030</v>
      </c>
      <c r="U4" s="337">
        <v>2035</v>
      </c>
      <c r="V4" s="336">
        <v>2020</v>
      </c>
      <c r="W4" s="284">
        <v>2025</v>
      </c>
      <c r="X4" s="284">
        <v>2030</v>
      </c>
      <c r="Y4" s="284">
        <v>2035</v>
      </c>
      <c r="Z4" s="334">
        <v>2020</v>
      </c>
      <c r="AA4" s="284">
        <v>2025</v>
      </c>
      <c r="AB4" s="284">
        <v>2030</v>
      </c>
      <c r="AC4" s="284">
        <v>2035</v>
      </c>
      <c r="AD4" s="334">
        <v>2020</v>
      </c>
      <c r="AE4" s="284">
        <v>2025</v>
      </c>
      <c r="AF4" s="284">
        <v>2030</v>
      </c>
      <c r="AG4" s="337">
        <v>2035</v>
      </c>
    </row>
    <row r="5" spans="1:33" ht="15.75" x14ac:dyDescent="0.25">
      <c r="A5" s="193" t="s">
        <v>28</v>
      </c>
      <c r="B5" s="53" t="str">
        <f>IFERROR(INDEX(Geography!$R$5:$R$889,MATCH(C5,Geography!$S$5:$S$889,0)),"Undefined")</f>
        <v>Baker City</v>
      </c>
      <c r="C5" s="53">
        <v>41001950200</v>
      </c>
      <c r="D5" s="171" cm="1">
        <f t="array" ref="D5">INDEX(Geography!$K$5:$K$838,MATCH(C5,Geography!$L$5:$L$838,0),0)</f>
        <v>0</v>
      </c>
      <c r="E5" s="53">
        <v>3283</v>
      </c>
      <c r="F5" s="53">
        <f>SUMIF(County!$A$5:$A$40,A5,County!$D$5:$D$40)</f>
        <v>17710</v>
      </c>
      <c r="G5" s="173" cm="1">
        <f t="array" ref="G5">INDEX(Geography!$E$5:$E$833,MATCH(C5,Geography!$C$5:$C$833,0),0)</f>
        <v>2609</v>
      </c>
      <c r="H5" s="239">
        <f>(F5-SUMIF($A$5:$A$832,A5,$G$5:$G$832))*(G5/SUMIF($A$5:$A$832,A5,$G$5:$G$832))+G5</f>
        <v>3258.7199379363847</v>
      </c>
      <c r="I5" s="173">
        <f>SUMIF(Geography!$L$5:$L$838,'Census Tract'!C5,Geography!$M$5:$M$838)</f>
        <v>1660</v>
      </c>
      <c r="J5" s="338">
        <f ca="1">($I5/(SUMIF($D$5:$D$832,$D5,$I$5:$I$832))*IF($D5=1,Urban_Rural_LDVs!F$6,Urban_Rural_LDVs!F$7))</f>
        <v>2.5506882924238163</v>
      </c>
      <c r="K5" s="196">
        <f ca="1">($I5/(SUMIF($D$5:$D$832,$D5,$I$5:$I$832))*IF($D5=1,Urban_Rural_LDVs!G$6,Urban_Rural_LDVs!G$7))</f>
        <v>12.866629021890718</v>
      </c>
      <c r="L5" s="196">
        <f ca="1">($I5/(SUMIF($D$5:$D$832,$D5,$I$5:$I$832))*IF($D5=1,Urban_Rural_LDVs!H$6,Urban_Rural_LDVs!H$7))</f>
        <v>59.618296452821468</v>
      </c>
      <c r="M5" s="197">
        <f ca="1">($I5/(SUMIF($D$5:$D$832,$D5,$I$5:$I$832))*IF($D5=1,Urban_Rural_LDVs!I$6,Urban_Rural_LDVs!I$7))</f>
        <v>129.68869800258224</v>
      </c>
      <c r="N5" s="196">
        <f ca="1">($H5/(SUMIF($D$5:$D$832,$D5,$H$5:$H$832))*IF($D5=1,Urban_Rural_LDVs!J$6,Urban_Rural_LDVs!J$7))</f>
        <v>0.8919523664049146</v>
      </c>
      <c r="O5" s="196">
        <f ca="1">($H5/(SUMIF($D$5:$D$832,$D5,$H$5:$H$832))*IF($D5=1,Urban_Rural_LDVs!K$6,Urban_Rural_LDVs!K$7))</f>
        <v>4.6620488612132043</v>
      </c>
      <c r="P5" s="196">
        <f ca="1">($H5/(SUMIF($D$5:$D$832,$D5,$H$5:$H$832))*IF($D5=1,Urban_Rural_LDVs!L$6,Urban_Rural_LDVs!L$7))</f>
        <v>21.750511017040154</v>
      </c>
      <c r="Q5" s="197">
        <f ca="1">($H5/(SUMIF($D$5:$D$832,$D5,$H$5:$H$832))*IF($D5=1,Urban_Rural_LDVs!M$6,Urban_Rural_LDVs!M$7))</f>
        <v>47.361584067115714</v>
      </c>
      <c r="R5" s="196">
        <f ca="1">($H5/(SUMIF($D$5:$D$832,$D5,$H$5:$H$832))*IF($D5=1,Urban_Rural_LDVs!N$6,Urban_Rural_LDVs!N$7))</f>
        <v>0.60916315091965745</v>
      </c>
      <c r="S5" s="196">
        <f ca="1">($H5/(SUMIF($D$5:$D$832,$D5,$H$5:$H$832))*IF($D5=1,Urban_Rural_LDVs!O$6,Urban_Rural_LDVs!O$7))</f>
        <v>3.1557276188792103</v>
      </c>
      <c r="T5" s="196">
        <f ca="1">($H5/(SUMIF($D$5:$D$832,$D5,$H$5:$H$832))*IF($D5=1,Urban_Rural_LDVs!P$6,Urban_Rural_LDVs!P$7))</f>
        <v>14.541500302088725</v>
      </c>
      <c r="U5" s="339">
        <f ca="1">($H5/(SUMIF($D$5:$D$832,$D5,$H$5:$H$832))*IF($D5=1,Urban_Rural_LDVs!Q$6,Urban_Rural_LDVs!Q$7))</f>
        <v>31.604718620343114</v>
      </c>
      <c r="V5" s="344">
        <f ca="1">'DAC Adjustment'!O9-'Census Tract'!J5</f>
        <v>0</v>
      </c>
      <c r="W5" s="29">
        <f ca="1">'DAC Adjustment'!P9-'Census Tract'!K5</f>
        <v>0</v>
      </c>
      <c r="X5" s="29">
        <f ca="1">'DAC Adjustment'!Q9-'Census Tract'!L5</f>
        <v>0</v>
      </c>
      <c r="Y5" s="105">
        <f ca="1">'DAC Adjustment'!R9-'Census Tract'!M5</f>
        <v>0</v>
      </c>
      <c r="Z5" s="29">
        <f ca="1">'DAC Adjustment'!S9-'Census Tract'!N5</f>
        <v>0</v>
      </c>
      <c r="AA5" s="29">
        <f ca="1">'DAC Adjustment'!T9-'Census Tract'!O5</f>
        <v>0</v>
      </c>
      <c r="AB5" s="29">
        <f ca="1">'DAC Adjustment'!U9-'Census Tract'!P5</f>
        <v>0</v>
      </c>
      <c r="AC5" s="105">
        <f ca="1">'DAC Adjustment'!V9-'Census Tract'!Q5</f>
        <v>0</v>
      </c>
      <c r="AD5" s="29">
        <f ca="1">'DAC Adjustment'!W9-'Census Tract'!R5</f>
        <v>0</v>
      </c>
      <c r="AE5" s="29">
        <f ca="1">'DAC Adjustment'!X9-'Census Tract'!S5</f>
        <v>0</v>
      </c>
      <c r="AF5" s="29">
        <f ca="1">'DAC Adjustment'!Y9-'Census Tract'!T5</f>
        <v>0</v>
      </c>
      <c r="AG5" s="345">
        <f ca="1">'DAC Adjustment'!Z9-'Census Tract'!U5</f>
        <v>0</v>
      </c>
    </row>
    <row r="6" spans="1:33" ht="15.75" x14ac:dyDescent="0.25">
      <c r="A6" s="193" t="s">
        <v>28</v>
      </c>
      <c r="B6" s="53" t="str">
        <f>IFERROR(INDEX(Geography!$R$5:$R$889,MATCH(C6,Geography!$S$5:$S$889,0)),"Undefined")</f>
        <v>Baker City</v>
      </c>
      <c r="C6" s="53">
        <v>41001950500</v>
      </c>
      <c r="D6" s="171" cm="1">
        <f t="array" ref="D6">INDEX(Geography!$K$5:$K$838,MATCH(C6,Geography!$L$5:$L$838,0),0)</f>
        <v>0</v>
      </c>
      <c r="E6" s="53">
        <v>2731</v>
      </c>
      <c r="F6" s="53">
        <f>SUMIF(County!$A$5:$A$40,A6,County!$D$5:$D$40)</f>
        <v>17710</v>
      </c>
      <c r="G6" s="173" cm="1">
        <f t="array" ref="G6">INDEX(Geography!$E$5:$E$833,MATCH(C6,Geography!$C$5:$C$833,0),0)</f>
        <v>2045</v>
      </c>
      <c r="H6" s="239">
        <f t="shared" ref="H6:H68" si="0">(F6-SUMIF($A$5:$A$832,A6,$G$5:$G$832))*(G6/SUMIF($A$5:$A$832,A6,$G$5:$G$832))+G6</f>
        <v>2554.266873545384</v>
      </c>
      <c r="I6" s="173">
        <f>SUMIF(Geography!$L$5:$L$838,'Census Tract'!C6,Geography!$M$5:$M$838)</f>
        <v>1547</v>
      </c>
      <c r="J6" s="338">
        <f ca="1">($I6/(SUMIF($D$5:$D$832,$D6,$I$5:$I$832))*IF($D6=1,Urban_Rural_LDVs!F$6,Urban_Rural_LDVs!F$7))</f>
        <v>2.3770571014335204</v>
      </c>
      <c r="K6" s="196">
        <f ca="1">($I6/(SUMIF($D$5:$D$832,$D6,$I$5:$I$832))*IF($D6=1,Urban_Rural_LDVs!G$6,Urban_Rural_LDVs!G$7))</f>
        <v>11.990768130641531</v>
      </c>
      <c r="L6" s="196">
        <f ca="1">($I6/(SUMIF($D$5:$D$832,$D6,$I$5:$I$832))*IF($D6=1,Urban_Rural_LDVs!H$6,Urban_Rural_LDVs!H$7))</f>
        <v>55.559942537659524</v>
      </c>
      <c r="M6" s="197">
        <f ca="1">($I6/(SUMIF($D$5:$D$832,$D6,$I$5:$I$832))*IF($D6=1,Urban_Rural_LDVs!I$6,Urban_Rural_LDVs!I$7))</f>
        <v>120.86049145180407</v>
      </c>
      <c r="N6" s="196">
        <f ca="1">($H6/(SUMIF($D$5:$D$832,$D6,$H$5:$H$832))*IF($D6=1,Urban_Rural_LDVs!J$6,Urban_Rural_LDVs!J$7))</f>
        <v>0.69913476017556553</v>
      </c>
      <c r="O6" s="196">
        <f ca="1">($H6/(SUMIF($D$5:$D$832,$D6,$H$5:$H$832))*IF($D6=1,Urban_Rural_LDVs!K$6,Urban_Rural_LDVs!K$7))</f>
        <v>3.6542314761138379</v>
      </c>
      <c r="P6" s="196">
        <f ca="1">($H6/(SUMIF($D$5:$D$832,$D6,$H$5:$H$832))*IF($D6=1,Urban_Rural_LDVs!L$6,Urban_Rural_LDVs!L$7))</f>
        <v>17.048599091547381</v>
      </c>
      <c r="Q6" s="197">
        <f ca="1">($H6/(SUMIF($D$5:$D$832,$D6,$H$5:$H$832))*IF($D6=1,Urban_Rural_LDVs!M$6,Urban_Rural_LDVs!M$7))</f>
        <v>37.12320406947169</v>
      </c>
      <c r="R6" s="196">
        <f ca="1">($H6/(SUMIF($D$5:$D$832,$D6,$H$5:$H$832))*IF($D6=1,Urban_Rural_LDVs!N$6,Urban_Rural_LDVs!N$7))</f>
        <v>0.4774774410236487</v>
      </c>
      <c r="S6" s="196">
        <f ca="1">($H6/(SUMIF($D$5:$D$832,$D6,$H$5:$H$832))*IF($D6=1,Urban_Rural_LDVs!O$6,Urban_Rural_LDVs!O$7))</f>
        <v>2.473538896361819</v>
      </c>
      <c r="T6" s="196">
        <f ca="1">($H6/(SUMIF($D$5:$D$832,$D6,$H$5:$H$832))*IF($D6=1,Urban_Rural_LDVs!P$6,Urban_Rural_LDVs!P$7))</f>
        <v>11.397994679099824</v>
      </c>
      <c r="U6" s="339">
        <f ca="1">($H6/(SUMIF($D$5:$D$832,$D6,$H$5:$H$832))*IF($D6=1,Urban_Rural_LDVs!Q$6,Urban_Rural_LDVs!Q$7))</f>
        <v>24.772575537984544</v>
      </c>
      <c r="V6" s="344">
        <f ca="1">'DAC Adjustment'!O10-'Census Tract'!J6</f>
        <v>0.59426427535838</v>
      </c>
      <c r="W6" s="29">
        <f ca="1">'DAC Adjustment'!P10-'Census Tract'!K6</f>
        <v>2.9976920326603818</v>
      </c>
      <c r="X6" s="29">
        <f ca="1">'DAC Adjustment'!Q10-'Census Tract'!L6</f>
        <v>13.889985634414884</v>
      </c>
      <c r="Y6" s="105">
        <f ca="1">'DAC Adjustment'!R10-'Census Tract'!M6</f>
        <v>30.21512286295102</v>
      </c>
      <c r="Z6" s="29">
        <f ca="1">'DAC Adjustment'!S10-'Census Tract'!N6</f>
        <v>0.17478369004389138</v>
      </c>
      <c r="AA6" s="29">
        <f ca="1">'DAC Adjustment'!T10-'Census Tract'!O6</f>
        <v>0.91355786902845937</v>
      </c>
      <c r="AB6" s="29">
        <f ca="1">'DAC Adjustment'!U10-'Census Tract'!P6</f>
        <v>4.2621497728868434</v>
      </c>
      <c r="AC6" s="105">
        <f ca="1">'DAC Adjustment'!V10-'Census Tract'!Q6</f>
        <v>9.2808010173679207</v>
      </c>
      <c r="AD6" s="29">
        <f ca="1">'DAC Adjustment'!W10-'Census Tract'!R6</f>
        <v>0.11936936025591222</v>
      </c>
      <c r="AE6" s="29">
        <f ca="1">'DAC Adjustment'!X10-'Census Tract'!S6</f>
        <v>0.61838472409045497</v>
      </c>
      <c r="AF6" s="29">
        <f ca="1">'DAC Adjustment'!Y10-'Census Tract'!T6</f>
        <v>2.849498669774956</v>
      </c>
      <c r="AG6" s="345">
        <f ca="1">'DAC Adjustment'!Z10-'Census Tract'!U6</f>
        <v>6.1931438844961377</v>
      </c>
    </row>
    <row r="7" spans="1:33" ht="15.75" x14ac:dyDescent="0.25">
      <c r="A7" s="193" t="s">
        <v>28</v>
      </c>
      <c r="B7" s="53" t="str">
        <f>IFERROR(INDEX(Geography!$R$5:$R$889,MATCH(C7,Geography!$S$5:$S$889,0)),"Undefined")</f>
        <v>Halfway</v>
      </c>
      <c r="C7" s="53">
        <v>41001950600</v>
      </c>
      <c r="D7" s="171" cm="1">
        <f t="array" ref="D7">INDEX(Geography!$K$5:$K$838,MATCH(C7,Geography!$L$5:$L$838,0),0)</f>
        <v>0</v>
      </c>
      <c r="E7" s="53">
        <v>2116</v>
      </c>
      <c r="F7" s="53">
        <f>SUMIF(County!$A$5:$A$40,A7,County!$D$5:$D$40)</f>
        <v>17710</v>
      </c>
      <c r="G7" s="173" cm="1">
        <f t="array" ref="G7">INDEX(Geography!$E$5:$E$833,MATCH(C7,Geography!$C$5:$C$833,0),0)</f>
        <v>2295</v>
      </c>
      <c r="H7" s="239">
        <f t="shared" si="0"/>
        <v>2866.5244375484872</v>
      </c>
      <c r="I7" s="173">
        <f>SUMIF(Geography!$L$5:$L$838,'Census Tract'!C7,Geography!$M$5:$M$838)</f>
        <v>563</v>
      </c>
      <c r="J7" s="338">
        <f ca="1">($I7/(SUMIF($D$5:$D$832,$D7,$I$5:$I$832))*IF($D7=1,Urban_Rural_LDVs!F$6,Urban_Rural_LDVs!F$7))</f>
        <v>0.86508283652687268</v>
      </c>
      <c r="K7" s="196">
        <f ca="1">($I7/(SUMIF($D$5:$D$832,$D7,$I$5:$I$832))*IF($D7=1,Urban_Rural_LDVs!G$6,Urban_Rural_LDVs!G$7))</f>
        <v>4.3638024935689605</v>
      </c>
      <c r="L7" s="196">
        <f ca="1">($I7/(SUMIF($D$5:$D$832,$D7,$I$5:$I$832))*IF($D7=1,Urban_Rural_LDVs!H$6,Urban_Rural_LDVs!H$7))</f>
        <v>20.219940302974994</v>
      </c>
      <c r="M7" s="197">
        <f ca="1">($I7/(SUMIF($D$5:$D$832,$D7,$I$5:$I$832))*IF($D7=1,Urban_Rural_LDVs!I$6,Urban_Rural_LDVs!I$7))</f>
        <v>43.984781310514343</v>
      </c>
      <c r="N7" s="196">
        <f ca="1">($H7/(SUMIF($D$5:$D$832,$D7,$H$5:$H$832))*IF($D7=1,Urban_Rural_LDVs!J$6,Urban_Rural_LDVs!J$7))</f>
        <v>0.78460355726304298</v>
      </c>
      <c r="O7" s="196">
        <f ca="1">($H7/(SUMIF($D$5:$D$832,$D7,$H$5:$H$832))*IF($D7=1,Urban_Rural_LDVs!K$6,Urban_Rural_LDVs!K$7))</f>
        <v>4.1009590404309328</v>
      </c>
      <c r="P7" s="196">
        <f ca="1">($H7/(SUMIF($D$5:$D$832,$D7,$H$5:$H$832))*IF($D7=1,Urban_Rural_LDVs!L$6,Urban_Rural_LDVs!L$7))</f>
        <v>19.132779909584958</v>
      </c>
      <c r="Q7" s="197">
        <f ca="1">($H7/(SUMIF($D$5:$D$832,$D7,$H$5:$H$832))*IF($D7=1,Urban_Rural_LDVs!M$6,Urban_Rural_LDVs!M$7))</f>
        <v>41.661493075519573</v>
      </c>
      <c r="R7" s="196">
        <f ca="1">($H7/(SUMIF($D$5:$D$832,$D7,$H$5:$H$832))*IF($D7=1,Urban_Rural_LDVs!N$6,Urban_Rural_LDVs!N$7))</f>
        <v>0.53584876633216327</v>
      </c>
      <c r="S7" s="196">
        <f ca="1">($H7/(SUMIF($D$5:$D$832,$D7,$H$5:$H$832))*IF($D7=1,Urban_Rural_LDVs!O$6,Urban_Rural_LDVs!O$7))</f>
        <v>2.7759275144989606</v>
      </c>
      <c r="T7" s="196">
        <f ca="1">($H7/(SUMIF($D$5:$D$832,$D7,$H$5:$H$832))*IF($D7=1,Urban_Rural_LDVs!P$6,Urban_Rural_LDVs!P$7))</f>
        <v>12.791392561630365</v>
      </c>
      <c r="U7" s="339">
        <f ca="1">($H7/(SUMIF($D$5:$D$832,$D7,$H$5:$H$832))*IF($D7=1,Urban_Rural_LDVs!Q$6,Urban_Rural_LDVs!Q$7))</f>
        <v>27.801007755342066</v>
      </c>
      <c r="V7" s="344">
        <f ca="1">'DAC Adjustment'!O11-'Census Tract'!J7</f>
        <v>0.21627070913171809</v>
      </c>
      <c r="W7" s="29">
        <f ca="1">'DAC Adjustment'!P11-'Census Tract'!K7</f>
        <v>1.0909506233922404</v>
      </c>
      <c r="X7" s="29">
        <f ca="1">'DAC Adjustment'!Q11-'Census Tract'!L7</f>
        <v>5.0549850757437476</v>
      </c>
      <c r="Y7" s="105">
        <f ca="1">'DAC Adjustment'!R11-'Census Tract'!M7</f>
        <v>10.996195327628584</v>
      </c>
      <c r="Z7" s="29">
        <f ca="1">'DAC Adjustment'!S11-'Census Tract'!N7</f>
        <v>0.19615088931576075</v>
      </c>
      <c r="AA7" s="29">
        <f ca="1">'DAC Adjustment'!T11-'Census Tract'!O7</f>
        <v>1.0252397601077332</v>
      </c>
      <c r="AB7" s="29">
        <f ca="1">'DAC Adjustment'!U11-'Census Tract'!P7</f>
        <v>4.7831949773962386</v>
      </c>
      <c r="AC7" s="105">
        <f ca="1">'DAC Adjustment'!V11-'Census Tract'!Q7</f>
        <v>10.41537326887989</v>
      </c>
      <c r="AD7" s="29">
        <f ca="1">'DAC Adjustment'!W11-'Census Tract'!R7</f>
        <v>0.13396219158304079</v>
      </c>
      <c r="AE7" s="29">
        <f ca="1">'DAC Adjustment'!X11-'Census Tract'!S7</f>
        <v>0.69398187862474003</v>
      </c>
      <c r="AF7" s="29">
        <f ca="1">'DAC Adjustment'!Y11-'Census Tract'!T7</f>
        <v>3.1978481404075918</v>
      </c>
      <c r="AG7" s="345">
        <f ca="1">'DAC Adjustment'!Z11-'Census Tract'!U7</f>
        <v>6.9502519388355175</v>
      </c>
    </row>
    <row r="8" spans="1:33" ht="15.75" x14ac:dyDescent="0.25">
      <c r="A8" s="193" t="s">
        <v>28</v>
      </c>
      <c r="B8" s="53" t="str">
        <f>IFERROR(INDEX(Geography!$R$5:$R$889,MATCH(C8,Geography!$S$5:$S$889,0)),"Undefined")</f>
        <v>Baker City</v>
      </c>
      <c r="C8" s="53">
        <v>41001950400</v>
      </c>
      <c r="D8" s="171" cm="1">
        <f t="array" ref="D8">INDEX(Geography!$K$5:$K$838,MATCH(C8,Geography!$L$5:$L$838,0),0)</f>
        <v>1</v>
      </c>
      <c r="E8" s="53">
        <v>2676</v>
      </c>
      <c r="F8" s="53">
        <f>SUMIF(County!$A$5:$A$40,A8,County!$D$5:$D$40)</f>
        <v>17710</v>
      </c>
      <c r="G8" s="173" cm="1">
        <f t="array" ref="G8">INDEX(Geography!$E$5:$E$833,MATCH(C8,Geography!$C$5:$C$833,0),0)</f>
        <v>2409</v>
      </c>
      <c r="H8" s="239">
        <f t="shared" si="0"/>
        <v>3008.9138867339025</v>
      </c>
      <c r="I8" s="173">
        <f>SUMIF(Geography!$L$5:$L$838,'Census Tract'!C8,Geography!$M$5:$M$838)</f>
        <v>1055</v>
      </c>
      <c r="J8" s="338">
        <f ca="1">($I8/(SUMIF($D$5:$D$832,$D8,$I$5:$I$832))*IF($D8=1,Urban_Rural_LDVs!F$6,Urban_Rural_LDVs!F$7))</f>
        <v>0.52833134584662789</v>
      </c>
      <c r="K8" s="196">
        <f ca="1">($I8/(SUMIF($D$5:$D$832,$D8,$I$5:$I$832))*IF($D8=1,Urban_Rural_LDVs!G$6,Urban_Rural_LDVs!G$7))</f>
        <v>2.6255797883957608</v>
      </c>
      <c r="L8" s="196">
        <f ca="1">($I8/(SUMIF($D$5:$D$832,$D8,$I$5:$I$832))*IF($D8=1,Urban_Rural_LDVs!H$6,Urban_Rural_LDVs!H$7))</f>
        <v>12.081301606294089</v>
      </c>
      <c r="M8" s="197">
        <f ca="1">($I8/(SUMIF($D$5:$D$832,$D8,$I$5:$I$832))*IF($D8=1,Urban_Rural_LDVs!I$6,Urban_Rural_LDVs!I$7))</f>
        <v>26.239741453722925</v>
      </c>
      <c r="N8" s="196">
        <f ca="1">($H8/(SUMIF($D$5:$D$832,$D8,$H$5:$H$832))*IF($D8=1,Urban_Rural_LDVs!J$6,Urban_Rural_LDVs!J$7))</f>
        <v>0.62116824914229585</v>
      </c>
      <c r="O8" s="196">
        <f ca="1">($H8/(SUMIF($D$5:$D$832,$D8,$H$5:$H$832))*IF($D8=1,Urban_Rural_LDVs!K$6,Urban_Rural_LDVs!K$7))</f>
        <v>2.9558823109985095</v>
      </c>
      <c r="P8" s="196">
        <f ca="1">($H8/(SUMIF($D$5:$D$832,$D8,$H$5:$H$832))*IF($D8=1,Urban_Rural_LDVs!L$6,Urban_Rural_LDVs!L$7))</f>
        <v>13.481159778283953</v>
      </c>
      <c r="Q8" s="197">
        <f ca="1">($H8/(SUMIF($D$5:$D$832,$D8,$H$5:$H$832))*IF($D8=1,Urban_Rural_LDVs!M$6,Urban_Rural_LDVs!M$7))</f>
        <v>29.240872603349001</v>
      </c>
      <c r="R8" s="196">
        <f ca="1">($H8/(SUMIF($D$5:$D$832,$D8,$H$5:$H$832))*IF($D8=1,Urban_Rural_LDVs!N$6,Urban_Rural_LDVs!N$7))</f>
        <v>0.25861307487553348</v>
      </c>
      <c r="S8" s="196">
        <f ca="1">($H8/(SUMIF($D$5:$D$832,$D8,$H$5:$H$832))*IF($D8=1,Urban_Rural_LDVs!O$6,Urban_Rural_LDVs!O$7))</f>
        <v>1.2284471003642616</v>
      </c>
      <c r="T8" s="196">
        <f ca="1">($H8/(SUMIF($D$5:$D$832,$D8,$H$5:$H$832))*IF($D8=1,Urban_Rural_LDVs!P$6,Urban_Rural_LDVs!P$7))</f>
        <v>5.3900774193212282</v>
      </c>
      <c r="U8" s="339">
        <f ca="1">($H8/(SUMIF($D$5:$D$832,$D8,$H$5:$H$832))*IF($D8=1,Urban_Rural_LDVs!Q$6,Urban_Rural_LDVs!Q$7))</f>
        <v>11.579521879175648</v>
      </c>
      <c r="V8" s="344">
        <f ca="1">'DAC Adjustment'!O12-'Census Tract'!J8</f>
        <v>0.13208283646165697</v>
      </c>
      <c r="W8" s="29">
        <f ca="1">'DAC Adjustment'!P12-'Census Tract'!K8</f>
        <v>0.65639494709894031</v>
      </c>
      <c r="X8" s="29">
        <f ca="1">'DAC Adjustment'!Q12-'Census Tract'!L8</f>
        <v>3.0203254015735226</v>
      </c>
      <c r="Y8" s="105">
        <f ca="1">'DAC Adjustment'!R12-'Census Tract'!M8</f>
        <v>6.5599353634307285</v>
      </c>
      <c r="Z8" s="29">
        <f ca="1">'DAC Adjustment'!S12-'Census Tract'!N8</f>
        <v>0.15529206228557402</v>
      </c>
      <c r="AA8" s="29">
        <f ca="1">'DAC Adjustment'!T12-'Census Tract'!O8</f>
        <v>0.73897057774962738</v>
      </c>
      <c r="AB8" s="29">
        <f ca="1">'DAC Adjustment'!U12-'Census Tract'!P8</f>
        <v>3.3702899445709882</v>
      </c>
      <c r="AC8" s="105">
        <f ca="1">'DAC Adjustment'!V12-'Census Tract'!Q8</f>
        <v>7.3102181508372475</v>
      </c>
      <c r="AD8" s="29">
        <f ca="1">'DAC Adjustment'!W12-'Census Tract'!R8</f>
        <v>6.4653268718883383E-2</v>
      </c>
      <c r="AE8" s="29">
        <f ca="1">'DAC Adjustment'!X12-'Census Tract'!S8</f>
        <v>0.30711177509106546</v>
      </c>
      <c r="AF8" s="29">
        <f ca="1">'DAC Adjustment'!Y12-'Census Tract'!T8</f>
        <v>1.3475193548303075</v>
      </c>
      <c r="AG8" s="345">
        <f ca="1">'DAC Adjustment'!Z12-'Census Tract'!U8</f>
        <v>2.894880469793911</v>
      </c>
    </row>
    <row r="9" spans="1:33" ht="15.75" x14ac:dyDescent="0.25">
      <c r="A9" s="193" t="s">
        <v>28</v>
      </c>
      <c r="B9" s="53" t="str">
        <f>IFERROR(INDEX(Geography!$R$5:$R$889,MATCH(C9,Geography!$S$5:$S$889,0)),"Undefined")</f>
        <v>Greenhorn</v>
      </c>
      <c r="C9" s="53">
        <v>41001950100</v>
      </c>
      <c r="D9" s="171" cm="1">
        <f t="array" ref="D9">INDEX(Geography!$K$5:$K$838,MATCH(C9,Geography!$L$5:$L$838,0),0)</f>
        <v>0</v>
      </c>
      <c r="E9" s="53">
        <v>2692</v>
      </c>
      <c r="F9" s="53">
        <f>SUMIF(County!$A$5:$A$40,A9,County!$D$5:$D$40)</f>
        <v>17710</v>
      </c>
      <c r="G9" s="173" cm="1">
        <f t="array" ref="G9">INDEX(Geography!$E$5:$E$833,MATCH(C9,Geography!$C$5:$C$833,0),0)</f>
        <v>2801</v>
      </c>
      <c r="H9" s="239">
        <f t="shared" si="0"/>
        <v>3498.533747090768</v>
      </c>
      <c r="I9" s="173">
        <f>SUMIF(Geography!$L$5:$L$838,'Census Tract'!C9,Geography!$M$5:$M$838)</f>
        <v>347</v>
      </c>
      <c r="J9" s="338">
        <f ca="1">($I9/(SUMIF($D$5:$D$832,$D9,$I$5:$I$832))*IF($D9=1,Urban_Rural_LDVs!F$6,Urban_Rural_LDVs!F$7))</f>
        <v>0.53318604666931579</v>
      </c>
      <c r="K9" s="196">
        <f ca="1">($I9/(SUMIF($D$5:$D$832,$D9,$I$5:$I$832))*IF($D9=1,Urban_Rural_LDVs!G$6,Urban_Rural_LDVs!G$7))</f>
        <v>2.6895905244554696</v>
      </c>
      <c r="L9" s="196">
        <f ca="1">($I9/(SUMIF($D$5:$D$832,$D9,$I$5:$I$832))*IF($D9=1,Urban_Rural_LDVs!H$6,Urban_Rural_LDVs!H$7))</f>
        <v>12.46237883682473</v>
      </c>
      <c r="M9" s="197">
        <f ca="1">($I9/(SUMIF($D$5:$D$832,$D9,$I$5:$I$832))*IF($D9=1,Urban_Rural_LDVs!I$6,Urban_Rural_LDVs!I$7))</f>
        <v>27.109625425840989</v>
      </c>
      <c r="N9" s="196">
        <f ca="1">($H9/(SUMIF($D$5:$D$832,$D9,$H$5:$H$832))*IF($D9=1,Urban_Rural_LDVs!J$6,Urban_Rural_LDVs!J$7))</f>
        <v>0.95759240256809741</v>
      </c>
      <c r="O9" s="196">
        <f ca="1">($H9/(SUMIF($D$5:$D$832,$D9,$H$5:$H$832))*IF($D9=1,Urban_Rural_LDVs!K$6,Urban_Rural_LDVs!K$7))</f>
        <v>5.0051356306087333</v>
      </c>
      <c r="P9" s="196">
        <f ca="1">($H9/(SUMIF($D$5:$D$832,$D9,$H$5:$H$832))*IF($D9=1,Urban_Rural_LDVs!L$6,Urban_Rural_LDVs!L$7))</f>
        <v>23.351161885293013</v>
      </c>
      <c r="Q9" s="197">
        <f ca="1">($H9/(SUMIF($D$5:$D$832,$D9,$H$5:$H$832))*IF($D9=1,Urban_Rural_LDVs!M$6,Urban_Rural_LDVs!M$7))</f>
        <v>50.84699002376049</v>
      </c>
      <c r="R9" s="196">
        <f ca="1">($H9/(SUMIF($D$5:$D$832,$D9,$H$5:$H$832))*IF($D9=1,Urban_Rural_LDVs!N$6,Urban_Rural_LDVs!N$7))</f>
        <v>0.65399232875659663</v>
      </c>
      <c r="S9" s="196">
        <f ca="1">($H9/(SUMIF($D$5:$D$832,$D9,$H$5:$H$832))*IF($D9=1,Urban_Rural_LDVs!O$6,Urban_Rural_LDVs!O$7))</f>
        <v>3.3879620776085355</v>
      </c>
      <c r="T9" s="196">
        <f ca="1">($H9/(SUMIF($D$5:$D$832,$D9,$H$5:$H$832))*IF($D9=1,Urban_Rural_LDVs!P$6,Urban_Rural_LDVs!P$7))</f>
        <v>15.611629875872181</v>
      </c>
      <c r="U9" s="339">
        <f ca="1">($H9/(SUMIF($D$5:$D$832,$D9,$H$5:$H$832))*IF($D9=1,Urban_Rural_LDVs!Q$6,Urban_Rural_LDVs!Q$7))</f>
        <v>33.930554563273695</v>
      </c>
      <c r="V9" s="344">
        <f ca="1">'DAC Adjustment'!O13-'Census Tract'!J9</f>
        <v>0</v>
      </c>
      <c r="W9" s="29">
        <f ca="1">'DAC Adjustment'!P13-'Census Tract'!K9</f>
        <v>0</v>
      </c>
      <c r="X9" s="29">
        <f ca="1">'DAC Adjustment'!Q13-'Census Tract'!L9</f>
        <v>0</v>
      </c>
      <c r="Y9" s="105">
        <f ca="1">'DAC Adjustment'!R13-'Census Tract'!M9</f>
        <v>0</v>
      </c>
      <c r="Z9" s="29">
        <f ca="1">'DAC Adjustment'!S13-'Census Tract'!N9</f>
        <v>0</v>
      </c>
      <c r="AA9" s="29">
        <f ca="1">'DAC Adjustment'!T13-'Census Tract'!O9</f>
        <v>0</v>
      </c>
      <c r="AB9" s="29">
        <f ca="1">'DAC Adjustment'!U13-'Census Tract'!P9</f>
        <v>0</v>
      </c>
      <c r="AC9" s="105">
        <f ca="1">'DAC Adjustment'!V13-'Census Tract'!Q9</f>
        <v>0</v>
      </c>
      <c r="AD9" s="29">
        <f ca="1">'DAC Adjustment'!W13-'Census Tract'!R9</f>
        <v>0</v>
      </c>
      <c r="AE9" s="29">
        <f ca="1">'DAC Adjustment'!X13-'Census Tract'!S9</f>
        <v>0</v>
      </c>
      <c r="AF9" s="29">
        <f ca="1">'DAC Adjustment'!Y13-'Census Tract'!T9</f>
        <v>0</v>
      </c>
      <c r="AG9" s="345">
        <f ca="1">'DAC Adjustment'!Z13-'Census Tract'!U9</f>
        <v>0</v>
      </c>
    </row>
    <row r="10" spans="1:33" ht="15.75" x14ac:dyDescent="0.25">
      <c r="A10" s="193" t="s">
        <v>28</v>
      </c>
      <c r="B10" s="53" t="str">
        <f>IFERROR(INDEX(Geography!$R$5:$R$889,MATCH(C10,Geography!$S$5:$S$889,0)),"Undefined")</f>
        <v>Baker City</v>
      </c>
      <c r="C10" s="53">
        <v>41001950300</v>
      </c>
      <c r="D10" s="171" cm="1">
        <f t="array" ref="D10">INDEX(Geography!$K$5:$K$838,MATCH(C10,Geography!$L$5:$L$838,0),0)</f>
        <v>0</v>
      </c>
      <c r="E10" s="53">
        <v>2521</v>
      </c>
      <c r="F10" s="53">
        <f>SUMIF(County!$A$5:$A$40,A10,County!$D$5:$D$40)</f>
        <v>17710</v>
      </c>
      <c r="G10" s="173" cm="1">
        <f t="array" ref="G10">INDEX(Geography!$E$5:$E$833,MATCH(C10,Geography!$C$5:$C$833,0),0)</f>
        <v>2020</v>
      </c>
      <c r="H10" s="239">
        <f t="shared" si="0"/>
        <v>2523.0411171450737</v>
      </c>
      <c r="I10" s="173">
        <f>SUMIF(Geography!$L$5:$L$838,'Census Tract'!C10,Geography!$M$5:$M$838)</f>
        <v>449</v>
      </c>
      <c r="J10" s="338">
        <f ca="1">($I10/(SUMIF($D$5:$D$832,$D10,$I$5:$I$832))*IF($D10=1,Urban_Rural_LDVs!F$6,Urban_Rural_LDVs!F$7))</f>
        <v>0.68991508632427323</v>
      </c>
      <c r="K10" s="196">
        <f ca="1">($I10/(SUMIF($D$5:$D$832,$D10,$I$5:$I$832))*IF($D10=1,Urban_Rural_LDVs!G$6,Urban_Rural_LDVs!G$7))</f>
        <v>3.480190620981285</v>
      </c>
      <c r="L10" s="196">
        <f ca="1">($I10/(SUMIF($D$5:$D$832,$D10,$I$5:$I$832))*IF($D10=1,Urban_Rural_LDVs!H$6,Urban_Rural_LDVs!H$7))</f>
        <v>16.125671751395686</v>
      </c>
      <c r="M10" s="197">
        <f ca="1">($I10/(SUMIF($D$5:$D$832,$D10,$I$5:$I$832))*IF($D10=1,Urban_Rural_LDVs!I$6,Urban_Rural_LDVs!I$7))</f>
        <v>35.07844903804785</v>
      </c>
      <c r="N10" s="196">
        <f ca="1">($H10/(SUMIF($D$5:$D$832,$D10,$H$5:$H$832))*IF($D10=1,Urban_Rural_LDVs!J$6,Urban_Rural_LDVs!J$7))</f>
        <v>0.69058788046681774</v>
      </c>
      <c r="O10" s="196">
        <f ca="1">($H10/(SUMIF($D$5:$D$832,$D10,$H$5:$H$832))*IF($D10=1,Urban_Rural_LDVs!K$6,Urban_Rural_LDVs!K$7))</f>
        <v>3.6095587196821284</v>
      </c>
      <c r="P10" s="196">
        <f ca="1">($H10/(SUMIF($D$5:$D$832,$D10,$H$5:$H$832))*IF($D10=1,Urban_Rural_LDVs!L$6,Urban_Rural_LDVs!L$7))</f>
        <v>16.840181009743624</v>
      </c>
      <c r="Q10" s="197">
        <f ca="1">($H10/(SUMIF($D$5:$D$832,$D10,$H$5:$H$832))*IF($D10=1,Urban_Rural_LDVs!M$6,Urban_Rural_LDVs!M$7))</f>
        <v>36.6693751688669</v>
      </c>
      <c r="R10" s="196">
        <f ca="1">($H10/(SUMIF($D$5:$D$832,$D10,$H$5:$H$832))*IF($D10=1,Urban_Rural_LDVs!N$6,Urban_Rural_LDVs!N$7))</f>
        <v>0.47164030849279726</v>
      </c>
      <c r="S10" s="196">
        <f ca="1">($H10/(SUMIF($D$5:$D$832,$D10,$H$5:$H$832))*IF($D10=1,Urban_Rural_LDVs!O$6,Urban_Rural_LDVs!O$7))</f>
        <v>2.4433000345481046</v>
      </c>
      <c r="T10" s="196">
        <f ca="1">($H10/(SUMIF($D$5:$D$832,$D10,$H$5:$H$832))*IF($D10=1,Urban_Rural_LDVs!P$6,Urban_Rural_LDVs!P$7))</f>
        <v>11.258654890846771</v>
      </c>
      <c r="U10" s="339">
        <f ca="1">($H10/(SUMIF($D$5:$D$832,$D10,$H$5:$H$832))*IF($D10=1,Urban_Rural_LDVs!Q$6,Urban_Rural_LDVs!Q$7))</f>
        <v>24.469732316248791</v>
      </c>
      <c r="V10" s="344">
        <f ca="1">'DAC Adjustment'!O14-'Census Tract'!J10</f>
        <v>0.17247877158106828</v>
      </c>
      <c r="W10" s="29">
        <f ca="1">'DAC Adjustment'!P14-'Census Tract'!K10</f>
        <v>0.87004765524532113</v>
      </c>
      <c r="X10" s="29">
        <f ca="1">'DAC Adjustment'!Q14-'Census Tract'!L10</f>
        <v>4.0314179378489214</v>
      </c>
      <c r="Y10" s="105">
        <f ca="1">'DAC Adjustment'!R14-'Census Tract'!M10</f>
        <v>8.769612259511959</v>
      </c>
      <c r="Z10" s="29">
        <f ca="1">'DAC Adjustment'!S14-'Census Tract'!N10</f>
        <v>0.17264697011670438</v>
      </c>
      <c r="AA10" s="29">
        <f ca="1">'DAC Adjustment'!T14-'Census Tract'!O10</f>
        <v>0.90238967992053221</v>
      </c>
      <c r="AB10" s="29">
        <f ca="1">'DAC Adjustment'!U14-'Census Tract'!P10</f>
        <v>4.2100452524359042</v>
      </c>
      <c r="AC10" s="105">
        <f ca="1">'DAC Adjustment'!V14-'Census Tract'!Q10</f>
        <v>9.1673437922167267</v>
      </c>
      <c r="AD10" s="29">
        <f ca="1">'DAC Adjustment'!W14-'Census Tract'!R10</f>
        <v>0.11791007712319934</v>
      </c>
      <c r="AE10" s="29">
        <f ca="1">'DAC Adjustment'!X14-'Census Tract'!S10</f>
        <v>0.61082500863702638</v>
      </c>
      <c r="AF10" s="29">
        <f ca="1">'DAC Adjustment'!Y14-'Census Tract'!T10</f>
        <v>2.8146637227116926</v>
      </c>
      <c r="AG10" s="345">
        <f ca="1">'DAC Adjustment'!Z14-'Census Tract'!U10</f>
        <v>6.1174330790621987</v>
      </c>
    </row>
    <row r="11" spans="1:33" ht="15.75" x14ac:dyDescent="0.25">
      <c r="A11" s="193" t="s">
        <v>29</v>
      </c>
      <c r="B11" s="53" t="str">
        <f>IFERROR(INDEX(Geography!$R$5:$R$889,MATCH(C11,Geography!$S$5:$S$889,0)),"Undefined")</f>
        <v>Corvallis</v>
      </c>
      <c r="C11" s="53">
        <v>41003000202</v>
      </c>
      <c r="D11" s="171" cm="1">
        <f t="array" ref="D11">INDEX(Geography!$K$5:$K$838,MATCH(C11,Geography!$L$5:$L$838,0),0)</f>
        <v>1</v>
      </c>
      <c r="E11" s="53">
        <v>5375</v>
      </c>
      <c r="F11" s="53">
        <f>SUMIF(County!$A$5:$A$40,A11,County!$D$5:$D$40)</f>
        <v>73182</v>
      </c>
      <c r="G11" s="173" cm="1">
        <f t="array" ref="G11">INDEX(Geography!$E$5:$E$833,MATCH(C11,Geography!$C$5:$C$833,0),0)</f>
        <v>4255</v>
      </c>
      <c r="H11" s="239">
        <f t="shared" si="0"/>
        <v>4580.1990115612034</v>
      </c>
      <c r="I11" s="173">
        <f>SUMIF(Geography!$L$5:$L$838,'Census Tract'!C11,Geography!$M$5:$M$838)</f>
        <v>2073</v>
      </c>
      <c r="J11" s="338">
        <f ca="1">($I11/(SUMIF($D$5:$D$832,$D11,$I$5:$I$832))*IF($D11=1,Urban_Rural_LDVs!F$6,Urban_Rural_LDVs!F$7))</f>
        <v>1.0381335354882082</v>
      </c>
      <c r="K11" s="196">
        <f ca="1">($I11/(SUMIF($D$5:$D$832,$D11,$I$5:$I$832))*IF($D11=1,Urban_Rural_LDVs!G$6,Urban_Rural_LDVs!G$7))</f>
        <v>5.1590776316060776</v>
      </c>
      <c r="L11" s="196">
        <f ca="1">($I11/(SUMIF($D$5:$D$832,$D11,$I$5:$I$832))*IF($D11=1,Urban_Rural_LDVs!H$6,Urban_Rural_LDVs!H$7))</f>
        <v>23.738898796064117</v>
      </c>
      <c r="M11" s="197">
        <f ca="1">($I11/(SUMIF($D$5:$D$832,$D11,$I$5:$I$832))*IF($D11=1,Urban_Rural_LDVs!I$6,Urban_Rural_LDVs!I$7))</f>
        <v>51.559226572102013</v>
      </c>
      <c r="N11" s="196">
        <f ca="1">($H11/(SUMIF($D$5:$D$832,$D11,$H$5:$H$832))*IF($D11=1,Urban_Rural_LDVs!J$6,Urban_Rural_LDVs!J$7))</f>
        <v>0.94554856264863096</v>
      </c>
      <c r="O11" s="196">
        <f ca="1">($H11/(SUMIF($D$5:$D$832,$D11,$H$5:$H$832))*IF($D11=1,Urban_Rural_LDVs!K$6,Urban_Rural_LDVs!K$7))</f>
        <v>4.4994738130649337</v>
      </c>
      <c r="P11" s="196">
        <f ca="1">($H11/(SUMIF($D$5:$D$832,$D11,$H$5:$H$832))*IF($D11=1,Urban_Rural_LDVs!L$6,Urban_Rural_LDVs!L$7))</f>
        <v>20.521157140265956</v>
      </c>
      <c r="Q11" s="197">
        <f ca="1">($H11/(SUMIF($D$5:$D$832,$D11,$H$5:$H$832))*IF($D11=1,Urban_Rural_LDVs!M$6,Urban_Rural_LDVs!M$7))</f>
        <v>44.510750668382414</v>
      </c>
      <c r="R11" s="196">
        <f ca="1">($H11/(SUMIF($D$5:$D$832,$D11,$H$5:$H$832))*IF($D11=1,Urban_Rural_LDVs!N$6,Urban_Rural_LDVs!N$7))</f>
        <v>0.39366342624297068</v>
      </c>
      <c r="S11" s="196">
        <f ca="1">($H11/(SUMIF($D$5:$D$832,$D11,$H$5:$H$832))*IF($D11=1,Urban_Rural_LDVs!O$6,Urban_Rural_LDVs!O$7))</f>
        <v>1.869954543947109</v>
      </c>
      <c r="T11" s="196">
        <f ca="1">($H11/(SUMIF($D$5:$D$832,$D11,$H$5:$H$832))*IF($D11=1,Urban_Rural_LDVs!P$6,Urban_Rural_LDVs!P$7))</f>
        <v>8.2048301139688746</v>
      </c>
      <c r="U11" s="339">
        <f ca="1">($H11/(SUMIF($D$5:$D$832,$D11,$H$5:$H$832))*IF($D11=1,Urban_Rural_LDVs!Q$6,Urban_Rural_LDVs!Q$7))</f>
        <v>17.626464784913267</v>
      </c>
      <c r="V11" s="344">
        <f ca="1">'DAC Adjustment'!O15-'Census Tract'!J11</f>
        <v>0</v>
      </c>
      <c r="W11" s="29">
        <f ca="1">'DAC Adjustment'!P15-'Census Tract'!K11</f>
        <v>0</v>
      </c>
      <c r="X11" s="29">
        <f ca="1">'DAC Adjustment'!Q15-'Census Tract'!L11</f>
        <v>0</v>
      </c>
      <c r="Y11" s="105">
        <f ca="1">'DAC Adjustment'!R15-'Census Tract'!M11</f>
        <v>0</v>
      </c>
      <c r="Z11" s="29">
        <f ca="1">'DAC Adjustment'!S15-'Census Tract'!N11</f>
        <v>0</v>
      </c>
      <c r="AA11" s="29">
        <f ca="1">'DAC Adjustment'!T15-'Census Tract'!O11</f>
        <v>0</v>
      </c>
      <c r="AB11" s="29">
        <f ca="1">'DAC Adjustment'!U15-'Census Tract'!P11</f>
        <v>0</v>
      </c>
      <c r="AC11" s="105">
        <f ca="1">'DAC Adjustment'!V15-'Census Tract'!Q11</f>
        <v>0</v>
      </c>
      <c r="AD11" s="29">
        <f ca="1">'DAC Adjustment'!W15-'Census Tract'!R11</f>
        <v>0</v>
      </c>
      <c r="AE11" s="29">
        <f ca="1">'DAC Adjustment'!X15-'Census Tract'!S11</f>
        <v>0</v>
      </c>
      <c r="AF11" s="29">
        <f ca="1">'DAC Adjustment'!Y15-'Census Tract'!T11</f>
        <v>0</v>
      </c>
      <c r="AG11" s="345">
        <f ca="1">'DAC Adjustment'!Z15-'Census Tract'!U11</f>
        <v>0</v>
      </c>
    </row>
    <row r="12" spans="1:33" ht="15.75" x14ac:dyDescent="0.25">
      <c r="A12" s="193" t="s">
        <v>29</v>
      </c>
      <c r="B12" s="53" t="str">
        <f>IFERROR(INDEX(Geography!$R$5:$R$889,MATCH(C12,Geography!$S$5:$S$889,0)),"Undefined")</f>
        <v>Corvallis</v>
      </c>
      <c r="C12" s="53">
        <v>41003001001</v>
      </c>
      <c r="D12" s="171" cm="1">
        <f t="array" ref="D12">INDEX(Geography!$K$5:$K$838,MATCH(C12,Geography!$L$5:$L$838,0),0)</f>
        <v>1</v>
      </c>
      <c r="E12" s="53">
        <v>4193</v>
      </c>
      <c r="F12" s="53">
        <f>SUMIF(County!$A$5:$A$40,A12,County!$D$5:$D$40)</f>
        <v>73182</v>
      </c>
      <c r="G12" s="173" cm="1">
        <f t="array" ref="G12">INDEX(Geography!$E$5:$E$833,MATCH(C12,Geography!$C$5:$C$833,0),0)</f>
        <v>2847</v>
      </c>
      <c r="H12" s="239">
        <f t="shared" si="0"/>
        <v>3064.589091871856</v>
      </c>
      <c r="I12" s="173">
        <f>SUMIF(Geography!$L$5:$L$838,'Census Tract'!C12,Geography!$M$5:$M$838)</f>
        <v>2483</v>
      </c>
      <c r="J12" s="338">
        <f ca="1">($I12/(SUMIF($D$5:$D$832,$D12,$I$5:$I$832))*IF($D12=1,Urban_Rural_LDVs!F$6,Urban_Rural_LDVs!F$7))</f>
        <v>1.2434566177603574</v>
      </c>
      <c r="K12" s="196">
        <f ca="1">($I12/(SUMIF($D$5:$D$832,$D12,$I$5:$I$832))*IF($D12=1,Urban_Rural_LDVs!G$6,Urban_Rural_LDVs!G$7))</f>
        <v>6.1794451323096435</v>
      </c>
      <c r="L12" s="196">
        <f ca="1">($I12/(SUMIF($D$5:$D$832,$D12,$I$5:$I$832))*IF($D12=1,Urban_Rural_LDVs!H$6,Urban_Rural_LDVs!H$7))</f>
        <v>28.434001789979355</v>
      </c>
      <c r="M12" s="197">
        <f ca="1">($I12/(SUMIF($D$5:$D$832,$D12,$I$5:$I$832))*IF($D12=1,Urban_Rural_LDVs!I$6,Urban_Rural_LDVs!I$7))</f>
        <v>61.756661639425609</v>
      </c>
      <c r="N12" s="196">
        <f ca="1">($H12/(SUMIF($D$5:$D$832,$D12,$H$5:$H$832))*IF($D12=1,Urban_Rural_LDVs!J$6,Urban_Rural_LDVs!J$7))</f>
        <v>0.63266198774633431</v>
      </c>
      <c r="O12" s="196">
        <f ca="1">($H12/(SUMIF($D$5:$D$832,$D12,$H$5:$H$832))*IF($D12=1,Urban_Rural_LDVs!K$6,Urban_Rural_LDVs!K$7))</f>
        <v>3.0105762504808147</v>
      </c>
      <c r="P12" s="196">
        <f ca="1">($H12/(SUMIF($D$5:$D$832,$D12,$H$5:$H$832))*IF($D12=1,Urban_Rural_LDVs!L$6,Urban_Rural_LDVs!L$7))</f>
        <v>13.730607374462323</v>
      </c>
      <c r="Q12" s="197">
        <f ca="1">($H12/(SUMIF($D$5:$D$832,$D12,$H$5:$H$832))*IF($D12=1,Urban_Rural_LDVs!M$6,Urban_Rural_LDVs!M$7))</f>
        <v>29.781928825589834</v>
      </c>
      <c r="R12" s="196">
        <f ca="1">($H12/(SUMIF($D$5:$D$832,$D12,$H$5:$H$832))*IF($D12=1,Urban_Rural_LDVs!N$6,Urban_Rural_LDVs!N$7))</f>
        <v>0.2633983018833696</v>
      </c>
      <c r="S12" s="196">
        <f ca="1">($H12/(SUMIF($D$5:$D$832,$D12,$H$5:$H$832))*IF($D12=1,Urban_Rural_LDVs!O$6,Urban_Rural_LDVs!O$7))</f>
        <v>1.2511775761733068</v>
      </c>
      <c r="T12" s="196">
        <f ca="1">($H12/(SUMIF($D$5:$D$832,$D12,$H$5:$H$832))*IF($D12=1,Urban_Rural_LDVs!P$6,Urban_Rural_LDVs!P$7))</f>
        <v>5.4898122995227707</v>
      </c>
      <c r="U12" s="339">
        <f ca="1">($H12/(SUMIF($D$5:$D$832,$D12,$H$5:$H$832))*IF($D12=1,Urban_Rural_LDVs!Q$6,Urban_Rural_LDVs!Q$7))</f>
        <v>11.793782665722226</v>
      </c>
      <c r="V12" s="344">
        <f ca="1">'DAC Adjustment'!O16-'Census Tract'!J12</f>
        <v>0.31086415444008941</v>
      </c>
      <c r="W12" s="29">
        <f ca="1">'DAC Adjustment'!P16-'Census Tract'!K12</f>
        <v>1.5448612830774113</v>
      </c>
      <c r="X12" s="29">
        <f ca="1">'DAC Adjustment'!Q16-'Census Tract'!L12</f>
        <v>7.1085004474948406</v>
      </c>
      <c r="Y12" s="105">
        <f ca="1">'DAC Adjustment'!R16-'Census Tract'!M12</f>
        <v>15.439165409856408</v>
      </c>
      <c r="Z12" s="29">
        <f ca="1">'DAC Adjustment'!S16-'Census Tract'!N12</f>
        <v>0.15816549693658355</v>
      </c>
      <c r="AA12" s="29">
        <f ca="1">'DAC Adjustment'!T16-'Census Tract'!O12</f>
        <v>0.75264406262020378</v>
      </c>
      <c r="AB12" s="29">
        <f ca="1">'DAC Adjustment'!U16-'Census Tract'!P12</f>
        <v>3.4326518436155808</v>
      </c>
      <c r="AC12" s="105">
        <f ca="1">'DAC Adjustment'!V16-'Census Tract'!Q12</f>
        <v>7.4454822063974611</v>
      </c>
      <c r="AD12" s="29">
        <f ca="1">'DAC Adjustment'!W16-'Census Tract'!R12</f>
        <v>6.5849575470842414E-2</v>
      </c>
      <c r="AE12" s="29">
        <f ca="1">'DAC Adjustment'!X16-'Census Tract'!S12</f>
        <v>0.31279439404332665</v>
      </c>
      <c r="AF12" s="29">
        <f ca="1">'DAC Adjustment'!Y16-'Census Tract'!T12</f>
        <v>1.3724530748806929</v>
      </c>
      <c r="AG12" s="345">
        <f ca="1">'DAC Adjustment'!Z16-'Census Tract'!U12</f>
        <v>2.9484456664305565</v>
      </c>
    </row>
    <row r="13" spans="1:33" ht="15.75" x14ac:dyDescent="0.25">
      <c r="A13" s="193" t="s">
        <v>29</v>
      </c>
      <c r="B13" s="53" t="str">
        <f>IFERROR(INDEX(Geography!$R$5:$R$889,MATCH(C13,Geography!$S$5:$S$889,0)),"Undefined")</f>
        <v>Corvallis</v>
      </c>
      <c r="C13" s="53">
        <v>41003000500</v>
      </c>
      <c r="D13" s="171" cm="1">
        <f t="array" ref="D13">INDEX(Geography!$K$5:$K$838,MATCH(C13,Geography!$L$5:$L$838,0),0)</f>
        <v>0</v>
      </c>
      <c r="E13" s="53">
        <v>3374</v>
      </c>
      <c r="F13" s="53">
        <f>SUMIF(County!$A$5:$A$40,A13,County!$D$5:$D$40)</f>
        <v>73182</v>
      </c>
      <c r="G13" s="173" cm="1">
        <f t="array" ref="G13">INDEX(Geography!$E$5:$E$833,MATCH(C13,Geography!$C$5:$C$833,0),0)</f>
        <v>2844</v>
      </c>
      <c r="H13" s="239">
        <f t="shared" si="0"/>
        <v>3061.3598093725177</v>
      </c>
      <c r="I13" s="173">
        <f>SUMIF(Geography!$L$5:$L$838,'Census Tract'!C13,Geography!$M$5:$M$838)</f>
        <v>3738</v>
      </c>
      <c r="J13" s="338">
        <f ca="1">($I13/(SUMIF($D$5:$D$832,$D13,$I$5:$I$832))*IF($D13=1,Urban_Rural_LDVs!F$6,Urban_Rural_LDVs!F$7))</f>
        <v>5.7436583355904975</v>
      </c>
      <c r="K13" s="196">
        <f ca="1">($I13/(SUMIF($D$5:$D$832,$D13,$I$5:$I$832))*IF($D13=1,Urban_Rural_LDVs!G$6,Urban_Rural_LDVs!G$7))</f>
        <v>28.973168243269583</v>
      </c>
      <c r="L13" s="196">
        <f ca="1">($I13/(SUMIF($D$5:$D$832,$D13,$I$5:$I$832))*IF($D13=1,Urban_Rural_LDVs!H$6,Urban_Rural_LDVs!H$7))</f>
        <v>134.2489109281004</v>
      </c>
      <c r="M13" s="197">
        <f ca="1">($I13/(SUMIF($D$5:$D$832,$D13,$I$5:$I$832))*IF($D13=1,Urban_Rural_LDVs!I$6,Urban_Rural_LDVs!I$7))</f>
        <v>292.03394767087497</v>
      </c>
      <c r="N13" s="196">
        <f ca="1">($H13/(SUMIF($D$5:$D$832,$D13,$H$5:$H$832))*IF($D13=1,Urban_Rural_LDVs!J$6,Urban_Rural_LDVs!J$7))</f>
        <v>0.83793243310006127</v>
      </c>
      <c r="O13" s="196">
        <f ca="1">($H13/(SUMIF($D$5:$D$832,$D13,$H$5:$H$832))*IF($D13=1,Urban_Rural_LDVs!K$6,Urban_Rural_LDVs!K$7))</f>
        <v>4.3796979442446435</v>
      </c>
      <c r="P13" s="196">
        <f ca="1">($H13/(SUMIF($D$5:$D$832,$D13,$H$5:$H$832))*IF($D13=1,Urban_Rural_LDVs!L$6,Urban_Rural_LDVs!L$7))</f>
        <v>20.433219647297211</v>
      </c>
      <c r="Q13" s="197">
        <f ca="1">($H13/(SUMIF($D$5:$D$832,$D13,$H$5:$H$832))*IF($D13=1,Urban_Rural_LDVs!M$6,Urban_Rural_LDVs!M$7))</f>
        <v>44.493191416474609</v>
      </c>
      <c r="R13" s="196">
        <f ca="1">($H13/(SUMIF($D$5:$D$832,$D13,$H$5:$H$832))*IF($D13=1,Urban_Rural_LDVs!N$6,Urban_Rural_LDVs!N$7))</f>
        <v>0.57226997811819003</v>
      </c>
      <c r="S13" s="196">
        <f ca="1">($H13/(SUMIF($D$5:$D$832,$D13,$H$5:$H$832))*IF($D13=1,Urban_Rural_LDVs!O$6,Urban_Rural_LDVs!O$7))</f>
        <v>2.9646050859717183</v>
      </c>
      <c r="T13" s="196">
        <f ca="1">($H13/(SUMIF($D$5:$D$832,$D13,$H$5:$H$832))*IF($D13=1,Urban_Rural_LDVs!P$6,Urban_Rural_LDVs!P$7))</f>
        <v>13.660813276572458</v>
      </c>
      <c r="U13" s="339">
        <f ca="1">($H13/(SUMIF($D$5:$D$832,$D13,$H$5:$H$832))*IF($D13=1,Urban_Rural_LDVs!Q$6,Urban_Rural_LDVs!Q$7))</f>
        <v>29.690620002194994</v>
      </c>
      <c r="V13" s="344">
        <f ca="1">'DAC Adjustment'!O17-'Census Tract'!J13</f>
        <v>0</v>
      </c>
      <c r="W13" s="29">
        <f ca="1">'DAC Adjustment'!P17-'Census Tract'!K13</f>
        <v>0</v>
      </c>
      <c r="X13" s="29">
        <f ca="1">'DAC Adjustment'!Q17-'Census Tract'!L13</f>
        <v>0</v>
      </c>
      <c r="Y13" s="105">
        <f ca="1">'DAC Adjustment'!R17-'Census Tract'!M13</f>
        <v>0</v>
      </c>
      <c r="Z13" s="29">
        <f ca="1">'DAC Adjustment'!S17-'Census Tract'!N13</f>
        <v>0</v>
      </c>
      <c r="AA13" s="29">
        <f ca="1">'DAC Adjustment'!T17-'Census Tract'!O13</f>
        <v>0</v>
      </c>
      <c r="AB13" s="29">
        <f ca="1">'DAC Adjustment'!U17-'Census Tract'!P13</f>
        <v>0</v>
      </c>
      <c r="AC13" s="105">
        <f ca="1">'DAC Adjustment'!V17-'Census Tract'!Q13</f>
        <v>0</v>
      </c>
      <c r="AD13" s="29">
        <f ca="1">'DAC Adjustment'!W17-'Census Tract'!R13</f>
        <v>0</v>
      </c>
      <c r="AE13" s="29">
        <f ca="1">'DAC Adjustment'!X17-'Census Tract'!S13</f>
        <v>0</v>
      </c>
      <c r="AF13" s="29">
        <f ca="1">'DAC Adjustment'!Y17-'Census Tract'!T13</f>
        <v>0</v>
      </c>
      <c r="AG13" s="345">
        <f ca="1">'DAC Adjustment'!Z17-'Census Tract'!U13</f>
        <v>0</v>
      </c>
    </row>
    <row r="14" spans="1:33" ht="15.75" x14ac:dyDescent="0.25">
      <c r="A14" s="193" t="s">
        <v>29</v>
      </c>
      <c r="B14" s="53" t="str">
        <f>IFERROR(INDEX(Geography!$R$5:$R$889,MATCH(C14,Geography!$S$5:$S$889,0)),"Undefined")</f>
        <v>Corvallis</v>
      </c>
      <c r="C14" s="53">
        <v>41003000900</v>
      </c>
      <c r="D14" s="171" cm="1">
        <f t="array" ref="D14">INDEX(Geography!$K$5:$K$838,MATCH(C14,Geography!$L$5:$L$838,0),0)</f>
        <v>1</v>
      </c>
      <c r="E14" s="53">
        <v>5615</v>
      </c>
      <c r="F14" s="53">
        <f>SUMIF(County!$A$5:$A$40,A14,County!$D$5:$D$40)</f>
        <v>73182</v>
      </c>
      <c r="G14" s="173" cm="1">
        <f t="array" ref="G14">INDEX(Geography!$E$5:$E$833,MATCH(C14,Geography!$C$5:$C$833,0),0)</f>
        <v>4110</v>
      </c>
      <c r="H14" s="239">
        <f t="shared" si="0"/>
        <v>4424.1170240931961</v>
      </c>
      <c r="I14" s="173">
        <f>SUMIF(Geography!$L$5:$L$838,'Census Tract'!C14,Geography!$M$5:$M$838)</f>
        <v>219</v>
      </c>
      <c r="J14" s="338">
        <f ca="1">($I14/(SUMIF($D$5:$D$832,$D14,$I$5:$I$832))*IF($D14=1,Urban_Rural_LDVs!F$6,Urban_Rural_LDVs!F$7))</f>
        <v>0.1096725732136602</v>
      </c>
      <c r="K14" s="196">
        <f ca="1">($I14/(SUMIF($D$5:$D$832,$D14,$I$5:$I$832))*IF($D14=1,Urban_Rural_LDVs!G$6,Urban_Rural_LDVs!G$7))</f>
        <v>0.54502556744897779</v>
      </c>
      <c r="L14" s="196">
        <f ca="1">($I14/(SUMIF($D$5:$D$832,$D14,$I$5:$I$832))*IF($D14=1,Urban_Rural_LDVs!H$6,Urban_Rural_LDVs!H$7))</f>
        <v>2.507872086993749</v>
      </c>
      <c r="M14" s="197">
        <f ca="1">($I14/(SUMIF($D$5:$D$832,$D14,$I$5:$I$832))*IF($D14=1,Urban_Rural_LDVs!I$6,Urban_Rural_LDVs!I$7))</f>
        <v>5.4469226335216305</v>
      </c>
      <c r="N14" s="196">
        <f ca="1">($H14/(SUMIF($D$5:$D$832,$D14,$H$5:$H$832))*IF($D14=1,Urban_Rural_LDVs!J$6,Urban_Rural_LDVs!J$7))</f>
        <v>0.91332657872758483</v>
      </c>
      <c r="O14" s="196">
        <f ca="1">($H14/(SUMIF($D$5:$D$832,$D14,$H$5:$H$832))*IF($D14=1,Urban_Rural_LDVs!K$6,Urban_Rural_LDVs!K$7))</f>
        <v>4.3461427430544957</v>
      </c>
      <c r="P14" s="196">
        <f ca="1">($H14/(SUMIF($D$5:$D$832,$D14,$H$5:$H$832))*IF($D14=1,Urban_Rural_LDVs!L$6,Urban_Rural_LDVs!L$7))</f>
        <v>19.821846262395557</v>
      </c>
      <c r="Q14" s="197">
        <f ca="1">($H14/(SUMIF($D$5:$D$832,$D14,$H$5:$H$832))*IF($D14=1,Urban_Rural_LDVs!M$6,Urban_Rural_LDVs!M$7))</f>
        <v>42.993933078038012</v>
      </c>
      <c r="R14" s="196">
        <f ca="1">($H14/(SUMIF($D$5:$D$832,$D14,$H$5:$H$832))*IF($D14=1,Urban_Rural_LDVs!N$6,Urban_Rural_LDVs!N$7))</f>
        <v>0.38024833886218795</v>
      </c>
      <c r="S14" s="196">
        <f ca="1">($H14/(SUMIF($D$5:$D$832,$D14,$H$5:$H$832))*IF($D14=1,Urban_Rural_LDVs!O$6,Urban_Rural_LDVs!O$7))</f>
        <v>1.8062310636010857</v>
      </c>
      <c r="T14" s="196">
        <f ca="1">($H14/(SUMIF($D$5:$D$832,$D14,$H$5:$H$832))*IF($D14=1,Urban_Rural_LDVs!P$6,Urban_Rural_LDVs!P$7))</f>
        <v>7.9252295577936724</v>
      </c>
      <c r="U14" s="339">
        <f ca="1">($H14/(SUMIF($D$5:$D$832,$D14,$H$5:$H$832))*IF($D14=1,Urban_Rural_LDVs!Q$6,Urban_Rural_LDVs!Q$7))</f>
        <v>17.02579794735453</v>
      </c>
      <c r="V14" s="344">
        <f ca="1">'DAC Adjustment'!O18-'Census Tract'!J14</f>
        <v>0</v>
      </c>
      <c r="W14" s="29">
        <f ca="1">'DAC Adjustment'!P18-'Census Tract'!K14</f>
        <v>0</v>
      </c>
      <c r="X14" s="29">
        <f ca="1">'DAC Adjustment'!Q18-'Census Tract'!L14</f>
        <v>0</v>
      </c>
      <c r="Y14" s="105">
        <f ca="1">'DAC Adjustment'!R18-'Census Tract'!M14</f>
        <v>0</v>
      </c>
      <c r="Z14" s="29">
        <f ca="1">'DAC Adjustment'!S18-'Census Tract'!N14</f>
        <v>0</v>
      </c>
      <c r="AA14" s="29">
        <f ca="1">'DAC Adjustment'!T18-'Census Tract'!O14</f>
        <v>0</v>
      </c>
      <c r="AB14" s="29">
        <f ca="1">'DAC Adjustment'!U18-'Census Tract'!P14</f>
        <v>0</v>
      </c>
      <c r="AC14" s="105">
        <f ca="1">'DAC Adjustment'!V18-'Census Tract'!Q14</f>
        <v>0</v>
      </c>
      <c r="AD14" s="29">
        <f ca="1">'DAC Adjustment'!W18-'Census Tract'!R14</f>
        <v>0</v>
      </c>
      <c r="AE14" s="29">
        <f ca="1">'DAC Adjustment'!X18-'Census Tract'!S14</f>
        <v>0</v>
      </c>
      <c r="AF14" s="29">
        <f ca="1">'DAC Adjustment'!Y18-'Census Tract'!T14</f>
        <v>0</v>
      </c>
      <c r="AG14" s="345">
        <f ca="1">'DAC Adjustment'!Z18-'Census Tract'!U14</f>
        <v>0</v>
      </c>
    </row>
    <row r="15" spans="1:33" ht="15.75" x14ac:dyDescent="0.25">
      <c r="A15" s="193" t="s">
        <v>29</v>
      </c>
      <c r="B15" s="53" t="str">
        <f>IFERROR(INDEX(Geography!$R$5:$R$889,MATCH(C15,Geography!$S$5:$S$889,0)),"Undefined")</f>
        <v>Corvallis</v>
      </c>
      <c r="C15" s="53">
        <v>41003001102</v>
      </c>
      <c r="D15" s="171" cm="1">
        <f t="array" ref="D15">INDEX(Geography!$K$5:$K$838,MATCH(C15,Geography!$L$5:$L$838,0),0)</f>
        <v>1</v>
      </c>
      <c r="E15" s="53">
        <v>4503</v>
      </c>
      <c r="F15" s="53">
        <f>SUMIF(County!$A$5:$A$40,A15,County!$D$5:$D$40)</f>
        <v>73182</v>
      </c>
      <c r="G15" s="173" cm="1">
        <f t="array" ref="G15">INDEX(Geography!$E$5:$E$833,MATCH(C15,Geography!$C$5:$C$833,0),0)</f>
        <v>2924</v>
      </c>
      <c r="H15" s="239">
        <f t="shared" si="0"/>
        <v>3147.4740093548671</v>
      </c>
      <c r="I15" s="173">
        <f>SUMIF(Geography!$L$5:$L$838,'Census Tract'!C15,Geography!$M$5:$M$838)</f>
        <v>2014</v>
      </c>
      <c r="J15" s="338">
        <f ca="1">($I15/(SUMIF($D$5:$D$832,$D15,$I$5:$I$832))*IF($D15=1,Urban_Rural_LDVs!F$6,Urban_Rural_LDVs!F$7))</f>
        <v>1.0085870431612403</v>
      </c>
      <c r="K15" s="196">
        <f ca="1">($I15/(SUMIF($D$5:$D$832,$D15,$I$5:$I$832))*IF($D15=1,Urban_Rural_LDVs!G$6,Urban_Rural_LDVs!G$7))</f>
        <v>5.0122442595536132</v>
      </c>
      <c r="L15" s="196">
        <f ca="1">($I15/(SUMIF($D$5:$D$832,$D15,$I$5:$I$832))*IF($D15=1,Urban_Rural_LDVs!H$6,Urban_Rural_LDVs!H$7))</f>
        <v>23.063262023768996</v>
      </c>
      <c r="M15" s="197">
        <f ca="1">($I15/(SUMIF($D$5:$D$832,$D15,$I$5:$I$832))*IF($D15=1,Urban_Rural_LDVs!I$6,Urban_Rural_LDVs!I$7))</f>
        <v>50.091790794121295</v>
      </c>
      <c r="N15" s="196">
        <f ca="1">($H15/(SUMIF($D$5:$D$832,$D15,$H$5:$H$832))*IF($D15=1,Urban_Rural_LDVs!J$6,Urban_Rural_LDVs!J$7))</f>
        <v>0.6497729723113036</v>
      </c>
      <c r="O15" s="196">
        <f ca="1">($H15/(SUMIF($D$5:$D$832,$D15,$H$5:$H$832))*IF($D15=1,Urban_Rural_LDVs!K$6,Urban_Rural_LDVs!K$7))</f>
        <v>3.0920003359346335</v>
      </c>
      <c r="P15" s="196">
        <f ca="1">($H15/(SUMIF($D$5:$D$832,$D15,$H$5:$H$832))*IF($D15=1,Urban_Rural_LDVs!L$6,Urban_Rural_LDVs!L$7))</f>
        <v>14.101965564779709</v>
      </c>
      <c r="Q15" s="197">
        <f ca="1">($H15/(SUMIF($D$5:$D$832,$D15,$H$5:$H$832))*IF($D15=1,Urban_Rural_LDVs!M$6,Urban_Rural_LDVs!M$7))</f>
        <v>30.587411270117553</v>
      </c>
      <c r="R15" s="196">
        <f ca="1">($H15/(SUMIF($D$5:$D$832,$D15,$H$5:$H$832))*IF($D15=1,Urban_Rural_LDVs!N$6,Urban_Rural_LDVs!N$7))</f>
        <v>0.27052217587178529</v>
      </c>
      <c r="S15" s="196">
        <f ca="1">($H15/(SUMIF($D$5:$D$832,$D15,$H$5:$H$832))*IF($D15=1,Urban_Rural_LDVs!O$6,Urban_Rural_LDVs!O$7))</f>
        <v>1.2850169415984365</v>
      </c>
      <c r="T15" s="196">
        <f ca="1">($H15/(SUMIF($D$5:$D$832,$D15,$H$5:$H$832))*IF($D15=1,Urban_Rural_LDVs!P$6,Urban_Rural_LDVs!P$7))</f>
        <v>5.6382898362502916</v>
      </c>
      <c r="U15" s="339">
        <f ca="1">($H15/(SUMIF($D$5:$D$832,$D15,$H$5:$H$832))*IF($D15=1,Urban_Rural_LDVs!Q$6,Urban_Rural_LDVs!Q$7))</f>
        <v>12.112757469115486</v>
      </c>
      <c r="V15" s="344">
        <f ca="1">'DAC Adjustment'!O19-'Census Tract'!J15</f>
        <v>0.25214676079031006</v>
      </c>
      <c r="W15" s="29">
        <f ca="1">'DAC Adjustment'!P19-'Census Tract'!K15</f>
        <v>1.2530610648884029</v>
      </c>
      <c r="X15" s="29">
        <f ca="1">'DAC Adjustment'!Q19-'Census Tract'!L15</f>
        <v>5.7658155059422498</v>
      </c>
      <c r="Y15" s="105">
        <f ca="1">'DAC Adjustment'!R19-'Census Tract'!M15</f>
        <v>12.522947698530324</v>
      </c>
      <c r="Z15" s="29">
        <f ca="1">'DAC Adjustment'!S19-'Census Tract'!N15</f>
        <v>0.16244324307782587</v>
      </c>
      <c r="AA15" s="29">
        <f ca="1">'DAC Adjustment'!T19-'Census Tract'!O15</f>
        <v>0.77300008398365838</v>
      </c>
      <c r="AB15" s="29">
        <f ca="1">'DAC Adjustment'!U19-'Census Tract'!P15</f>
        <v>3.5254913911949277</v>
      </c>
      <c r="AC15" s="105">
        <f ca="1">'DAC Adjustment'!V19-'Census Tract'!Q15</f>
        <v>7.6468528175293891</v>
      </c>
      <c r="AD15" s="29">
        <f ca="1">'DAC Adjustment'!W19-'Census Tract'!R15</f>
        <v>6.7630543967946322E-2</v>
      </c>
      <c r="AE15" s="29">
        <f ca="1">'DAC Adjustment'!X19-'Census Tract'!S15</f>
        <v>0.32125423539960907</v>
      </c>
      <c r="AF15" s="29">
        <f ca="1">'DAC Adjustment'!Y19-'Census Tract'!T15</f>
        <v>1.4095724590625727</v>
      </c>
      <c r="AG15" s="345">
        <f ca="1">'DAC Adjustment'!Z19-'Census Tract'!U15</f>
        <v>3.0281893672788716</v>
      </c>
    </row>
    <row r="16" spans="1:33" ht="15.75" x14ac:dyDescent="0.25">
      <c r="A16" s="193" t="s">
        <v>29</v>
      </c>
      <c r="B16" s="53" t="str">
        <f>IFERROR(INDEX(Geography!$R$5:$R$889,MATCH(C16,Geography!$S$5:$S$889,0)),"Undefined")</f>
        <v>Adair Village</v>
      </c>
      <c r="C16" s="53">
        <v>41003010200</v>
      </c>
      <c r="D16" s="171" cm="1">
        <f t="array" ref="D16">INDEX(Geography!$K$5:$K$838,MATCH(C16,Geography!$L$5:$L$838,0),0)</f>
        <v>0</v>
      </c>
      <c r="E16" s="53">
        <v>4417</v>
      </c>
      <c r="F16" s="53">
        <f>SUMIF(County!$A$5:$A$40,A16,County!$D$5:$D$40)</f>
        <v>73182</v>
      </c>
      <c r="G16" s="173" cm="1">
        <f t="array" ref="G16">INDEX(Geography!$E$5:$E$833,MATCH(C16,Geography!$C$5:$C$833,0),0)</f>
        <v>3809</v>
      </c>
      <c r="H16" s="239">
        <f t="shared" si="0"/>
        <v>4100.1123466596064</v>
      </c>
      <c r="I16" s="173">
        <f>SUMIF(Geography!$L$5:$L$838,'Census Tract'!C16,Geography!$M$5:$M$838)</f>
        <v>691</v>
      </c>
      <c r="J16" s="338">
        <f ca="1">($I16/(SUMIF($D$5:$D$832,$D16,$I$5:$I$832))*IF($D16=1,Urban_Rural_LDVs!F$6,Urban_Rural_LDVs!F$7))</f>
        <v>1.0617624157017214</v>
      </c>
      <c r="K16" s="196">
        <f ca="1">($I16/(SUMIF($D$5:$D$832,$D16,$I$5:$I$832))*IF($D16=1,Urban_Rural_LDVs!G$6,Urban_Rural_LDVs!G$7))</f>
        <v>5.3559281048954741</v>
      </c>
      <c r="L16" s="196">
        <f ca="1">($I16/(SUMIF($D$5:$D$832,$D16,$I$5:$I$832))*IF($D16=1,Urban_Rural_LDVs!H$6,Urban_Rural_LDVs!H$7))</f>
        <v>24.817013764397373</v>
      </c>
      <c r="M16" s="197">
        <f ca="1">($I16/(SUMIF($D$5:$D$832,$D16,$I$5:$I$832))*IF($D16=1,Urban_Rural_LDVs!I$6,Urban_Rural_LDVs!I$7))</f>
        <v>53.984873686617078</v>
      </c>
      <c r="N16" s="196">
        <f ca="1">($H16/(SUMIF($D$5:$D$832,$D16,$H$5:$H$832))*IF($D16=1,Urban_Rural_LDVs!J$6,Urban_Rural_LDVs!J$7))</f>
        <v>1.1222519823059542</v>
      </c>
      <c r="O16" s="196">
        <f ca="1">($H16/(SUMIF($D$5:$D$832,$D16,$H$5:$H$832))*IF($D16=1,Urban_Rural_LDVs!K$6,Urban_Rural_LDVs!K$7))</f>
        <v>5.8657768880547998</v>
      </c>
      <c r="P16" s="196">
        <f ca="1">($H16/(SUMIF($D$5:$D$832,$D16,$H$5:$H$832))*IF($D16=1,Urban_Rural_LDVs!L$6,Urban_Rural_LDVs!L$7))</f>
        <v>27.36643236165791</v>
      </c>
      <c r="Q16" s="197">
        <f ca="1">($H16/(SUMIF($D$5:$D$832,$D16,$H$5:$H$832))*IF($D16=1,Urban_Rural_LDVs!M$6,Urban_Rural_LDVs!M$7))</f>
        <v>59.590213117212308</v>
      </c>
      <c r="R16" s="196">
        <f ca="1">($H16/(SUMIF($D$5:$D$832,$D16,$H$5:$H$832))*IF($D16=1,Urban_Rural_LDVs!N$6,Urban_Rural_LDVs!N$7))</f>
        <v>0.76644737927292073</v>
      </c>
      <c r="S16" s="196">
        <f ca="1">($H16/(SUMIF($D$5:$D$832,$D16,$H$5:$H$832))*IF($D16=1,Urban_Rural_LDVs!O$6,Urban_Rural_LDVs!O$7))</f>
        <v>3.9705276977729524</v>
      </c>
      <c r="T16" s="196">
        <f ca="1">($H16/(SUMIF($D$5:$D$832,$D16,$H$5:$H$832))*IF($D16=1,Urban_Rural_LDVs!P$6,Urban_Rural_LDVs!P$7))</f>
        <v>18.296075165423524</v>
      </c>
      <c r="U16" s="339">
        <f ca="1">($H16/(SUMIF($D$5:$D$832,$D16,$H$5:$H$832))*IF($D16=1,Urban_Rural_LDVs!Q$6,Urban_Rural_LDVs!Q$7))</f>
        <v>39.764968912925724</v>
      </c>
      <c r="V16" s="344">
        <f ca="1">'DAC Adjustment'!O20-'Census Tract'!J16</f>
        <v>0</v>
      </c>
      <c r="W16" s="29">
        <f ca="1">'DAC Adjustment'!P20-'Census Tract'!K16</f>
        <v>0</v>
      </c>
      <c r="X16" s="29">
        <f ca="1">'DAC Adjustment'!Q20-'Census Tract'!L16</f>
        <v>0</v>
      </c>
      <c r="Y16" s="105">
        <f ca="1">'DAC Adjustment'!R20-'Census Tract'!M16</f>
        <v>0</v>
      </c>
      <c r="Z16" s="29">
        <f ca="1">'DAC Adjustment'!S20-'Census Tract'!N16</f>
        <v>0</v>
      </c>
      <c r="AA16" s="29">
        <f ca="1">'DAC Adjustment'!T20-'Census Tract'!O16</f>
        <v>0</v>
      </c>
      <c r="AB16" s="29">
        <f ca="1">'DAC Adjustment'!U20-'Census Tract'!P16</f>
        <v>0</v>
      </c>
      <c r="AC16" s="105">
        <f ca="1">'DAC Adjustment'!V20-'Census Tract'!Q16</f>
        <v>0</v>
      </c>
      <c r="AD16" s="29">
        <f ca="1">'DAC Adjustment'!W20-'Census Tract'!R16</f>
        <v>0</v>
      </c>
      <c r="AE16" s="29">
        <f ca="1">'DAC Adjustment'!X20-'Census Tract'!S16</f>
        <v>0</v>
      </c>
      <c r="AF16" s="29">
        <f ca="1">'DAC Adjustment'!Y20-'Census Tract'!T16</f>
        <v>0</v>
      </c>
      <c r="AG16" s="345">
        <f ca="1">'DAC Adjustment'!Z20-'Census Tract'!U16</f>
        <v>0</v>
      </c>
    </row>
    <row r="17" spans="1:33" ht="15.75" x14ac:dyDescent="0.25">
      <c r="A17" s="193" t="s">
        <v>29</v>
      </c>
      <c r="B17" s="53" t="str">
        <f>IFERROR(INDEX(Geography!$R$5:$R$889,MATCH(C17,Geography!$S$5:$S$889,0)),"Undefined")</f>
        <v>Corvallis</v>
      </c>
      <c r="C17" s="53">
        <v>41003010702</v>
      </c>
      <c r="D17" s="171" cm="1">
        <f t="array" ref="D17">INDEX(Geography!$K$5:$K$838,MATCH(C17,Geography!$L$5:$L$838,0),0)</f>
        <v>1</v>
      </c>
      <c r="E17" s="53">
        <v>4322</v>
      </c>
      <c r="F17" s="53">
        <f>SUMIF(County!$A$5:$A$40,A17,County!$D$5:$D$40)</f>
        <v>73182</v>
      </c>
      <c r="G17" s="173" cm="1">
        <f t="array" ref="G17">INDEX(Geography!$E$5:$E$833,MATCH(C17,Geography!$C$5:$C$833,0),0)</f>
        <v>1670</v>
      </c>
      <c r="H17" s="239">
        <f t="shared" si="0"/>
        <v>1797.6339246315417</v>
      </c>
      <c r="I17" s="173">
        <f>SUMIF(Geography!$L$5:$L$838,'Census Tract'!C17,Geography!$M$5:$M$838)</f>
        <v>7875</v>
      </c>
      <c r="J17" s="338">
        <f ca="1">($I17/(SUMIF($D$5:$D$832,$D17,$I$5:$I$832))*IF($D17=1,Urban_Rural_LDVs!F$6,Urban_Rural_LDVs!F$7))</f>
        <v>3.9437055436418902</v>
      </c>
      <c r="K17" s="196">
        <f ca="1">($I17/(SUMIF($D$5:$D$832,$D17,$I$5:$I$832))*IF($D17=1,Urban_Rural_LDVs!G$6,Urban_Rural_LDVs!G$7))</f>
        <v>19.598522117172145</v>
      </c>
      <c r="L17" s="196">
        <f ca="1">($I17/(SUMIF($D$5:$D$832,$D17,$I$5:$I$832))*IF($D17=1,Urban_Rural_LDVs!H$6,Urban_Rural_LDVs!H$7))</f>
        <v>90.180331895323164</v>
      </c>
      <c r="M17" s="197">
        <f ca="1">($I17/(SUMIF($D$5:$D$832,$D17,$I$5:$I$832))*IF($D17=1,Urban_Rural_LDVs!I$6,Urban_Rural_LDVs!I$7))</f>
        <v>195.86536867115453</v>
      </c>
      <c r="N17" s="196">
        <f ca="1">($H17/(SUMIF($D$5:$D$832,$D17,$H$5:$H$832))*IF($D17=1,Urban_Rural_LDVs!J$6,Urban_Rural_LDVs!J$7))</f>
        <v>0.37110836653894563</v>
      </c>
      <c r="O17" s="196">
        <f ca="1">($H17/(SUMIF($D$5:$D$832,$D17,$H$5:$H$832))*IF($D17=1,Urban_Rural_LDVs!K$6,Urban_Rural_LDVs!K$7))</f>
        <v>1.7659509442581525</v>
      </c>
      <c r="P17" s="196">
        <f ca="1">($H17/(SUMIF($D$5:$D$832,$D17,$H$5:$H$832))*IF($D17=1,Urban_Rural_LDVs!L$6,Urban_Rural_LDVs!L$7))</f>
        <v>8.0541321796108463</v>
      </c>
      <c r="Q17" s="197">
        <f ca="1">($H17/(SUMIF($D$5:$D$832,$D17,$H$5:$H$832))*IF($D17=1,Urban_Rural_LDVs!M$6,Urban_Rural_LDVs!M$7))</f>
        <v>17.469554316380407</v>
      </c>
      <c r="R17" s="196">
        <f ca="1">($H17/(SUMIF($D$5:$D$832,$D17,$H$5:$H$832))*IF($D17=1,Urban_Rural_LDVs!N$6,Urban_Rural_LDVs!N$7))</f>
        <v>0.15450479948901555</v>
      </c>
      <c r="S17" s="196">
        <f ca="1">($H17/(SUMIF($D$5:$D$832,$D17,$H$5:$H$832))*IF($D17=1,Urban_Rural_LDVs!O$6,Urban_Rural_LDVs!O$7))</f>
        <v>0.73391870467489362</v>
      </c>
      <c r="T17" s="196">
        <f ca="1">($H17/(SUMIF($D$5:$D$832,$D17,$H$5:$H$832))*IF($D17=1,Urban_Rural_LDVs!P$6,Urban_Rural_LDVs!P$7))</f>
        <v>3.2202270952592293</v>
      </c>
      <c r="U17" s="339">
        <f ca="1">($H17/(SUMIF($D$5:$D$832,$D17,$H$5:$H$832))*IF($D17=1,Urban_Rural_LDVs!Q$6,Urban_Rural_LDVs!Q$7))</f>
        <v>6.9180249567109646</v>
      </c>
      <c r="V17" s="344">
        <f ca="1">'DAC Adjustment'!O21-'Census Tract'!J17</f>
        <v>0.98592638591047255</v>
      </c>
      <c r="W17" s="29">
        <f ca="1">'DAC Adjustment'!P21-'Census Tract'!K17</f>
        <v>4.8996305292930344</v>
      </c>
      <c r="X17" s="29">
        <f ca="1">'DAC Adjustment'!Q21-'Census Tract'!L17</f>
        <v>22.545082973830787</v>
      </c>
      <c r="Y17" s="105">
        <f ca="1">'DAC Adjustment'!R21-'Census Tract'!M17</f>
        <v>48.966342167788639</v>
      </c>
      <c r="Z17" s="29">
        <f ca="1">'DAC Adjustment'!S21-'Census Tract'!N17</f>
        <v>9.2777091634736408E-2</v>
      </c>
      <c r="AA17" s="29">
        <f ca="1">'DAC Adjustment'!T21-'Census Tract'!O17</f>
        <v>0.44148773606453795</v>
      </c>
      <c r="AB17" s="29">
        <f ca="1">'DAC Adjustment'!U21-'Census Tract'!P17</f>
        <v>2.0135330449027116</v>
      </c>
      <c r="AC17" s="105">
        <f ca="1">'DAC Adjustment'!V21-'Census Tract'!Q17</f>
        <v>4.3673885790951026</v>
      </c>
      <c r="AD17" s="29">
        <f ca="1">'DAC Adjustment'!W21-'Census Tract'!R17</f>
        <v>3.862619987225388E-2</v>
      </c>
      <c r="AE17" s="29">
        <f ca="1">'DAC Adjustment'!X21-'Census Tract'!S17</f>
        <v>0.1834796761687234</v>
      </c>
      <c r="AF17" s="29">
        <f ca="1">'DAC Adjustment'!Y21-'Census Tract'!T17</f>
        <v>0.80505677381480734</v>
      </c>
      <c r="AG17" s="345">
        <f ca="1">'DAC Adjustment'!Z21-'Census Tract'!U17</f>
        <v>1.7295062391777405</v>
      </c>
    </row>
    <row r="18" spans="1:33" ht="15.75" x14ac:dyDescent="0.25">
      <c r="A18" s="193" t="s">
        <v>29</v>
      </c>
      <c r="B18" s="53" t="str">
        <f>IFERROR(INDEX(Geography!$R$5:$R$889,MATCH(C18,Geography!$S$5:$S$889,0)),"Undefined")</f>
        <v>Corvallis</v>
      </c>
      <c r="C18" s="53">
        <v>41003001002</v>
      </c>
      <c r="D18" s="171" cm="1">
        <f t="array" ref="D18">INDEX(Geography!$K$5:$K$838,MATCH(C18,Geography!$L$5:$L$838,0),0)</f>
        <v>1</v>
      </c>
      <c r="E18" s="53">
        <v>3235</v>
      </c>
      <c r="F18" s="53">
        <f>SUMIF(County!$A$5:$A$40,A18,County!$D$5:$D$40)</f>
        <v>73182</v>
      </c>
      <c r="G18" s="173" cm="1">
        <f t="array" ref="G18">INDEX(Geography!$E$5:$E$833,MATCH(C18,Geography!$C$5:$C$833,0),0)</f>
        <v>2566</v>
      </c>
      <c r="H18" s="239">
        <f t="shared" si="0"/>
        <v>2762.1129644338539</v>
      </c>
      <c r="I18" s="173">
        <f>SUMIF(Geography!$L$5:$L$838,'Census Tract'!C18,Geography!$M$5:$M$838)</f>
        <v>662</v>
      </c>
      <c r="J18" s="338">
        <f ca="1">($I18/(SUMIF($D$5:$D$832,$D18,$I$5:$I$832))*IF($D18=1,Urban_Rural_LDVs!F$6,Urban_Rural_LDVs!F$7))</f>
        <v>0.33152165966868968</v>
      </c>
      <c r="K18" s="196">
        <f ca="1">($I18/(SUMIF($D$5:$D$832,$D18,$I$5:$I$832))*IF($D18=1,Urban_Rural_LDVs!G$6,Urban_Rural_LDVs!G$7))</f>
        <v>1.6475202084530745</v>
      </c>
      <c r="L18" s="196">
        <f ca="1">($I18/(SUMIF($D$5:$D$832,$D18,$I$5:$I$832))*IF($D18=1,Urban_Rural_LDVs!H$6,Urban_Rural_LDVs!H$7))</f>
        <v>7.5808736145655793</v>
      </c>
      <c r="M18" s="197">
        <f ca="1">($I18/(SUMIF($D$5:$D$832,$D18,$I$5:$I$832))*IF($D18=1,Urban_Rural_LDVs!I$6,Urban_Rural_LDVs!I$7))</f>
        <v>16.465126864800546</v>
      </c>
      <c r="N18" s="196">
        <f ca="1">($H18/(SUMIF($D$5:$D$832,$D18,$H$5:$H$832))*IF($D18=1,Urban_Rural_LDVs!J$6,Urban_Rural_LDVs!J$7))</f>
        <v>0.57021800511313447</v>
      </c>
      <c r="O18" s="196">
        <f ca="1">($H18/(SUMIF($D$5:$D$832,$D18,$H$5:$H$832))*IF($D18=1,Urban_Rural_LDVs!K$6,Urban_Rural_LDVs!K$7))</f>
        <v>2.7134312113571371</v>
      </c>
      <c r="P18" s="196">
        <f ca="1">($H18/(SUMIF($D$5:$D$832,$D18,$H$5:$H$832))*IF($D18=1,Urban_Rural_LDVs!L$6,Urban_Rural_LDVs!L$7))</f>
        <v>12.375391121485887</v>
      </c>
      <c r="Q18" s="197">
        <f ca="1">($H18/(SUMIF($D$5:$D$832,$D18,$H$5:$H$832))*IF($D18=1,Urban_Rural_LDVs!M$6,Urban_Rural_LDVs!M$7))</f>
        <v>26.842440943612051</v>
      </c>
      <c r="R18" s="196">
        <f ca="1">($H18/(SUMIF($D$5:$D$832,$D18,$H$5:$H$832))*IF($D18=1,Urban_Rural_LDVs!N$6,Urban_Rural_LDVs!N$7))</f>
        <v>0.23740078771785261</v>
      </c>
      <c r="S18" s="196">
        <f ca="1">($H18/(SUMIF($D$5:$D$832,$D18,$H$5:$H$832))*IF($D18=1,Urban_Rural_LDVs!O$6,Urban_Rural_LDVs!O$7))</f>
        <v>1.1276858659854951</v>
      </c>
      <c r="T18" s="196">
        <f ca="1">($H18/(SUMIF($D$5:$D$832,$D18,$H$5:$H$832))*IF($D18=1,Urban_Rural_LDVs!P$6,Urban_Rural_LDVs!P$7))</f>
        <v>4.947965704452205</v>
      </c>
      <c r="U18" s="339">
        <f ca="1">($H18/(SUMIF($D$5:$D$832,$D18,$H$5:$H$832))*IF($D18=1,Urban_Rural_LDVs!Q$6,Urban_Rural_LDVs!Q$7))</f>
        <v>10.629731759832536</v>
      </c>
      <c r="V18" s="344">
        <f ca="1">'DAC Adjustment'!O22-'Census Tract'!J18</f>
        <v>0</v>
      </c>
      <c r="W18" s="29">
        <f ca="1">'DAC Adjustment'!P22-'Census Tract'!K18</f>
        <v>0</v>
      </c>
      <c r="X18" s="29">
        <f ca="1">'DAC Adjustment'!Q22-'Census Tract'!L18</f>
        <v>0</v>
      </c>
      <c r="Y18" s="105">
        <f ca="1">'DAC Adjustment'!R22-'Census Tract'!M18</f>
        <v>0</v>
      </c>
      <c r="Z18" s="29">
        <f ca="1">'DAC Adjustment'!S22-'Census Tract'!N18</f>
        <v>0</v>
      </c>
      <c r="AA18" s="29">
        <f ca="1">'DAC Adjustment'!T22-'Census Tract'!O18</f>
        <v>0</v>
      </c>
      <c r="AB18" s="29">
        <f ca="1">'DAC Adjustment'!U22-'Census Tract'!P18</f>
        <v>0</v>
      </c>
      <c r="AC18" s="105">
        <f ca="1">'DAC Adjustment'!V22-'Census Tract'!Q18</f>
        <v>0</v>
      </c>
      <c r="AD18" s="29">
        <f ca="1">'DAC Adjustment'!W22-'Census Tract'!R18</f>
        <v>0</v>
      </c>
      <c r="AE18" s="29">
        <f ca="1">'DAC Adjustment'!X22-'Census Tract'!S18</f>
        <v>0</v>
      </c>
      <c r="AF18" s="29">
        <f ca="1">'DAC Adjustment'!Y22-'Census Tract'!T18</f>
        <v>0</v>
      </c>
      <c r="AG18" s="345">
        <f ca="1">'DAC Adjustment'!Z22-'Census Tract'!U18</f>
        <v>0</v>
      </c>
    </row>
    <row r="19" spans="1:33" ht="15.75" x14ac:dyDescent="0.25">
      <c r="A19" s="193" t="s">
        <v>29</v>
      </c>
      <c r="B19" s="53" t="str">
        <f>IFERROR(INDEX(Geography!$R$5:$R$889,MATCH(C19,Geography!$S$5:$S$889,0)),"Undefined")</f>
        <v>Corvallis</v>
      </c>
      <c r="C19" s="53">
        <v>41003010400</v>
      </c>
      <c r="D19" s="171" cm="1">
        <f t="array" ref="D19">INDEX(Geography!$K$5:$K$838,MATCH(C19,Geography!$L$5:$L$838,0),0)</f>
        <v>0</v>
      </c>
      <c r="E19" s="53">
        <v>4042</v>
      </c>
      <c r="F19" s="53">
        <f>SUMIF(County!$A$5:$A$40,A19,County!$D$5:$D$40)</f>
        <v>73182</v>
      </c>
      <c r="G19" s="173" cm="1">
        <f t="array" ref="G19">INDEX(Geography!$E$5:$E$833,MATCH(C19,Geography!$C$5:$C$833,0),0)</f>
        <v>3735</v>
      </c>
      <c r="H19" s="239">
        <f t="shared" si="0"/>
        <v>4020.4567116759331</v>
      </c>
      <c r="I19" s="173">
        <f>SUMIF(Geography!$L$5:$L$838,'Census Tract'!C19,Geography!$M$5:$M$838)</f>
        <v>985</v>
      </c>
      <c r="J19" s="338">
        <f ca="1">($I19/(SUMIF($D$5:$D$832,$D19,$I$5:$I$832))*IF($D19=1,Urban_Rural_LDVs!F$6,Urban_Rural_LDVs!F$7))</f>
        <v>1.5135108241189514</v>
      </c>
      <c r="K19" s="196">
        <f ca="1">($I19/(SUMIF($D$5:$D$832,$D19,$I$5:$I$832))*IF($D19=1,Urban_Rural_LDVs!G$6,Urban_Rural_LDVs!G$7))</f>
        <v>7.6347166184110602</v>
      </c>
      <c r="L19" s="196">
        <f ca="1">($I19/(SUMIF($D$5:$D$832,$D19,$I$5:$I$832))*IF($D19=1,Urban_Rural_LDVs!H$6,Urban_Rural_LDVs!H$7))</f>
        <v>35.3759168711019</v>
      </c>
      <c r="M19" s="197">
        <f ca="1">($I19/(SUMIF($D$5:$D$832,$D19,$I$5:$I$832))*IF($D19=1,Urban_Rural_LDVs!I$6,Urban_Rural_LDVs!I$7))</f>
        <v>76.953835862978039</v>
      </c>
      <c r="N19" s="196">
        <f ca="1">($H19/(SUMIF($D$5:$D$832,$D19,$H$5:$H$832))*IF($D19=1,Urban_Rural_LDVs!J$6,Urban_Rural_LDVs!J$7))</f>
        <v>1.1004492396725489</v>
      </c>
      <c r="O19" s="196">
        <f ca="1">($H19/(SUMIF($D$5:$D$832,$D19,$H$5:$H$832))*IF($D19=1,Urban_Rural_LDVs!K$6,Urban_Rural_LDVs!K$7))</f>
        <v>5.7518185027263522</v>
      </c>
      <c r="P19" s="196">
        <f ca="1">($H19/(SUMIF($D$5:$D$832,$D19,$H$5:$H$832))*IF($D19=1,Urban_Rural_LDVs!L$6,Urban_Rural_LDVs!L$7))</f>
        <v>26.834766308950456</v>
      </c>
      <c r="Q19" s="197">
        <f ca="1">($H19/(SUMIF($D$5:$D$832,$D19,$H$5:$H$832))*IF($D19=1,Urban_Rural_LDVs!M$6,Urban_Rural_LDVs!M$7))</f>
        <v>58.432514043787862</v>
      </c>
      <c r="R19" s="196">
        <f ca="1">($H19/(SUMIF($D$5:$D$832,$D19,$H$5:$H$832))*IF($D19=1,Urban_Rural_LDVs!N$6,Urban_Rural_LDVs!N$7))</f>
        <v>0.7515570915159776</v>
      </c>
      <c r="S19" s="196">
        <f ca="1">($H19/(SUMIF($D$5:$D$832,$D19,$H$5:$H$832))*IF($D19=1,Urban_Rural_LDVs!O$6,Urban_Rural_LDVs!O$7))</f>
        <v>3.8933895907539977</v>
      </c>
      <c r="T19" s="196">
        <f ca="1">($H19/(SUMIF($D$5:$D$832,$D19,$H$5:$H$832))*IF($D19=1,Urban_Rural_LDVs!P$6,Urban_Rural_LDVs!P$7))</f>
        <v>17.940625030941682</v>
      </c>
      <c r="U19" s="339">
        <f ca="1">($H19/(SUMIF($D$5:$D$832,$D19,$H$5:$H$832))*IF($D19=1,Urban_Rural_LDVs!Q$6,Urban_Rural_LDVs!Q$7))</f>
        <v>38.992428167439634</v>
      </c>
      <c r="V19" s="344">
        <f ca="1">'DAC Adjustment'!O23-'Census Tract'!J19</f>
        <v>0</v>
      </c>
      <c r="W19" s="29">
        <f ca="1">'DAC Adjustment'!P23-'Census Tract'!K19</f>
        <v>0</v>
      </c>
      <c r="X19" s="29">
        <f ca="1">'DAC Adjustment'!Q23-'Census Tract'!L19</f>
        <v>0</v>
      </c>
      <c r="Y19" s="105">
        <f ca="1">'DAC Adjustment'!R23-'Census Tract'!M19</f>
        <v>0</v>
      </c>
      <c r="Z19" s="29">
        <f ca="1">'DAC Adjustment'!S23-'Census Tract'!N19</f>
        <v>0</v>
      </c>
      <c r="AA19" s="29">
        <f ca="1">'DAC Adjustment'!T23-'Census Tract'!O19</f>
        <v>0</v>
      </c>
      <c r="AB19" s="29">
        <f ca="1">'DAC Adjustment'!U23-'Census Tract'!P19</f>
        <v>0</v>
      </c>
      <c r="AC19" s="105">
        <f ca="1">'DAC Adjustment'!V23-'Census Tract'!Q19</f>
        <v>0</v>
      </c>
      <c r="AD19" s="29">
        <f ca="1">'DAC Adjustment'!W23-'Census Tract'!R19</f>
        <v>0</v>
      </c>
      <c r="AE19" s="29">
        <f ca="1">'DAC Adjustment'!X23-'Census Tract'!S19</f>
        <v>0</v>
      </c>
      <c r="AF19" s="29">
        <f ca="1">'DAC Adjustment'!Y23-'Census Tract'!T19</f>
        <v>0</v>
      </c>
      <c r="AG19" s="345">
        <f ca="1">'DAC Adjustment'!Z23-'Census Tract'!U19</f>
        <v>0</v>
      </c>
    </row>
    <row r="20" spans="1:33" ht="15.75" x14ac:dyDescent="0.25">
      <c r="A20" s="193" t="s">
        <v>29</v>
      </c>
      <c r="B20" s="53" t="str">
        <f>IFERROR(INDEX(Geography!$R$5:$R$889,MATCH(C20,Geography!$S$5:$S$889,0)),"Undefined")</f>
        <v>Albany</v>
      </c>
      <c r="C20" s="53">
        <v>41003010100</v>
      </c>
      <c r="D20" s="171" cm="1">
        <f t="array" ref="D20">INDEX(Geography!$K$5:$K$838,MATCH(C20,Geography!$L$5:$L$838,0),0)</f>
        <v>0</v>
      </c>
      <c r="E20" s="53">
        <v>9584</v>
      </c>
      <c r="F20" s="53">
        <f>SUMIF(County!$A$5:$A$40,A20,County!$D$5:$D$40)</f>
        <v>73182</v>
      </c>
      <c r="G20" s="173" cm="1">
        <f t="array" ref="G20">INDEX(Geography!$E$5:$E$833,MATCH(C20,Geography!$C$5:$C$833,0),0)</f>
        <v>8415</v>
      </c>
      <c r="H20" s="239">
        <f t="shared" si="0"/>
        <v>9058.1374106433686</v>
      </c>
      <c r="I20" s="173">
        <f>SUMIF(Geography!$L$5:$L$838,'Census Tract'!C20,Geography!$M$5:$M$838)</f>
        <v>1565</v>
      </c>
      <c r="J20" s="338">
        <f ca="1">($I20/(SUMIF($D$5:$D$832,$D20,$I$5:$I$832))*IF($D20=1,Urban_Rural_LDVs!F$6,Urban_Rural_LDVs!F$7))</f>
        <v>2.4047151672549836</v>
      </c>
      <c r="K20" s="196">
        <f ca="1">($I20/(SUMIF($D$5:$D$832,$D20,$I$5:$I$832))*IF($D20=1,Urban_Rural_LDVs!G$6,Urban_Rural_LDVs!G$7))</f>
        <v>12.130285794734322</v>
      </c>
      <c r="L20" s="196">
        <f ca="1">($I20/(SUMIF($D$5:$D$832,$D20,$I$5:$I$832))*IF($D20=1,Urban_Rural_LDVs!H$6,Urban_Rural_LDVs!H$7))</f>
        <v>56.206405993172048</v>
      </c>
      <c r="M20" s="197">
        <f ca="1">($I20/(SUMIF($D$5:$D$832,$D20,$I$5:$I$832))*IF($D20=1,Urban_Rural_LDVs!I$6,Urban_Rural_LDVs!I$7))</f>
        <v>122.26675444219352</v>
      </c>
      <c r="N20" s="196">
        <f ca="1">($H20/(SUMIF($D$5:$D$832,$D20,$H$5:$H$832))*IF($D20=1,Urban_Rural_LDVs!J$6,Urban_Rural_LDVs!J$7))</f>
        <v>2.4793253954068275</v>
      </c>
      <c r="O20" s="196">
        <f ca="1">($H20/(SUMIF($D$5:$D$832,$D20,$H$5:$H$832))*IF($D20=1,Urban_Rural_LDVs!K$6,Urban_Rural_LDVs!K$7))</f>
        <v>12.958916385660578</v>
      </c>
      <c r="P20" s="196">
        <f ca="1">($H20/(SUMIF($D$5:$D$832,$D20,$H$5:$H$832))*IF($D20=1,Urban_Rural_LDVs!L$6,Urban_Rural_LDVs!L$7))</f>
        <v>60.459051804502842</v>
      </c>
      <c r="Q20" s="197">
        <f ca="1">($H20/(SUMIF($D$5:$D$832,$D20,$H$5:$H$832))*IF($D20=1,Urban_Rural_LDVs!M$6,Urban_Rural_LDVs!M$7))</f>
        <v>131.64915814684736</v>
      </c>
      <c r="R20" s="196">
        <f ca="1">($H20/(SUMIF($D$5:$D$832,$D20,$H$5:$H$832))*IF($D20=1,Urban_Rural_LDVs!N$6,Urban_Rural_LDVs!N$7))</f>
        <v>1.6932671820902148</v>
      </c>
      <c r="S20" s="196">
        <f ca="1">($H20/(SUMIF($D$5:$D$832,$D20,$H$5:$H$832))*IF($D20=1,Urban_Rural_LDVs!O$6,Urban_Rural_LDVs!O$7))</f>
        <v>8.771853656277079</v>
      </c>
      <c r="T20" s="196">
        <f ca="1">($H20/(SUMIF($D$5:$D$832,$D20,$H$5:$H$832))*IF($D20=1,Urban_Rural_LDVs!P$6,Urban_Rural_LDVs!P$7))</f>
        <v>40.420444346820418</v>
      </c>
      <c r="U20" s="339">
        <f ca="1">($H20/(SUMIF($D$5:$D$832,$D20,$H$5:$H$832))*IF($D20=1,Urban_Rural_LDVs!Q$6,Urban_Rural_LDVs!Q$7))</f>
        <v>87.850410449532674</v>
      </c>
      <c r="V20" s="344">
        <f ca="1">'DAC Adjustment'!O24-'Census Tract'!J20</f>
        <v>0</v>
      </c>
      <c r="W20" s="29">
        <f ca="1">'DAC Adjustment'!P24-'Census Tract'!K20</f>
        <v>0</v>
      </c>
      <c r="X20" s="29">
        <f ca="1">'DAC Adjustment'!Q24-'Census Tract'!L20</f>
        <v>0</v>
      </c>
      <c r="Y20" s="105">
        <f ca="1">'DAC Adjustment'!R24-'Census Tract'!M20</f>
        <v>0</v>
      </c>
      <c r="Z20" s="29">
        <f ca="1">'DAC Adjustment'!S24-'Census Tract'!N20</f>
        <v>0</v>
      </c>
      <c r="AA20" s="29">
        <f ca="1">'DAC Adjustment'!T24-'Census Tract'!O20</f>
        <v>0</v>
      </c>
      <c r="AB20" s="29">
        <f ca="1">'DAC Adjustment'!U24-'Census Tract'!P20</f>
        <v>0</v>
      </c>
      <c r="AC20" s="105">
        <f ca="1">'DAC Adjustment'!V24-'Census Tract'!Q20</f>
        <v>0</v>
      </c>
      <c r="AD20" s="29">
        <f ca="1">'DAC Adjustment'!W24-'Census Tract'!R20</f>
        <v>0</v>
      </c>
      <c r="AE20" s="29">
        <f ca="1">'DAC Adjustment'!X24-'Census Tract'!S20</f>
        <v>0</v>
      </c>
      <c r="AF20" s="29">
        <f ca="1">'DAC Adjustment'!Y24-'Census Tract'!T20</f>
        <v>0</v>
      </c>
      <c r="AG20" s="345">
        <f ca="1">'DAC Adjustment'!Z24-'Census Tract'!U20</f>
        <v>0</v>
      </c>
    </row>
    <row r="21" spans="1:33" ht="15.75" x14ac:dyDescent="0.25">
      <c r="A21" s="193" t="s">
        <v>29</v>
      </c>
      <c r="B21" s="53" t="str">
        <f>IFERROR(INDEX(Geography!$R$5:$R$889,MATCH(C21,Geography!$S$5:$S$889,0)),"Undefined")</f>
        <v>Corvallis</v>
      </c>
      <c r="C21" s="53">
        <v>41003010600</v>
      </c>
      <c r="D21" s="171" cm="1">
        <f t="array" ref="D21">INDEX(Geography!$K$5:$K$838,MATCH(C21,Geography!$L$5:$L$838,0),0)</f>
        <v>1</v>
      </c>
      <c r="E21" s="53">
        <v>5550</v>
      </c>
      <c r="F21" s="53">
        <f>SUMIF(County!$A$5:$A$40,A21,County!$D$5:$D$40)</f>
        <v>73182</v>
      </c>
      <c r="G21" s="173" cm="1">
        <f t="array" ref="G21">INDEX(Geography!$E$5:$E$833,MATCH(C21,Geography!$C$5:$C$833,0),0)</f>
        <v>2401</v>
      </c>
      <c r="H21" s="239">
        <f t="shared" si="0"/>
        <v>2584.5024269702585</v>
      </c>
      <c r="I21" s="173">
        <f>SUMIF(Geography!$L$5:$L$838,'Census Tract'!C21,Geography!$M$5:$M$838)</f>
        <v>4827</v>
      </c>
      <c r="J21" s="338">
        <f ca="1">($I21/(SUMIF($D$5:$D$832,$D21,$I$5:$I$832))*IF($D21=1,Urban_Rural_LDVs!F$6,Urban_Rural_LDVs!F$7))</f>
        <v>2.4173037027504005</v>
      </c>
      <c r="K21" s="196">
        <f ca="1">($I21/(SUMIF($D$5:$D$832,$D21,$I$5:$I$832))*IF($D21=1,Urban_Rural_LDVs!G$6,Urban_Rural_LDVs!G$7))</f>
        <v>12.012960794868563</v>
      </c>
      <c r="L21" s="196">
        <f ca="1">($I21/(SUMIF($D$5:$D$832,$D21,$I$5:$I$832))*IF($D21=1,Urban_Rural_LDVs!H$6,Urban_Rural_LDVs!H$7))</f>
        <v>55.276249150314271</v>
      </c>
      <c r="M21" s="197">
        <f ca="1">($I21/(SUMIF($D$5:$D$832,$D21,$I$5:$I$832))*IF($D21=1,Urban_Rural_LDVs!I$6,Urban_Rural_LDVs!I$7))</f>
        <v>120.05614407310004</v>
      </c>
      <c r="N21" s="196">
        <f ca="1">($H21/(SUMIF($D$5:$D$832,$D21,$H$5:$H$832))*IF($D21=1,Urban_Rural_LDVs!J$6,Urban_Rural_LDVs!J$7))</f>
        <v>0.53355160961677162</v>
      </c>
      <c r="O21" s="196">
        <f ca="1">($H21/(SUMIF($D$5:$D$832,$D21,$H$5:$H$832))*IF($D21=1,Urban_Rural_LDVs!K$6,Urban_Rural_LDVs!K$7))</f>
        <v>2.5389510282418111</v>
      </c>
      <c r="P21" s="196">
        <f ca="1">($H21/(SUMIF($D$5:$D$832,$D21,$H$5:$H$832))*IF($D21=1,Urban_Rural_LDVs!L$6,Urban_Rural_LDVs!L$7))</f>
        <v>11.579623570805774</v>
      </c>
      <c r="Q21" s="197">
        <f ca="1">($H21/(SUMIF($D$5:$D$832,$D21,$H$5:$H$832))*IF($D21=1,Urban_Rural_LDVs!M$6,Urban_Rural_LDVs!M$7))</f>
        <v>25.116407133909796</v>
      </c>
      <c r="R21" s="196">
        <f ca="1">($H21/(SUMIF($D$5:$D$832,$D21,$H$5:$H$832))*IF($D21=1,Urban_Rural_LDVs!N$6,Urban_Rural_LDVs!N$7))</f>
        <v>0.22213534345696187</v>
      </c>
      <c r="S21" s="196">
        <f ca="1">($H21/(SUMIF($D$5:$D$832,$D21,$H$5:$H$832))*IF($D21=1,Urban_Rural_LDVs!O$6,Urban_Rural_LDVs!O$7))</f>
        <v>1.0551729400745029</v>
      </c>
      <c r="T21" s="196">
        <f ca="1">($H21/(SUMIF($D$5:$D$832,$D21,$H$5:$H$832))*IF($D21=1,Urban_Rural_LDVs!P$6,Urban_Rural_LDVs!P$7))</f>
        <v>4.629799554321802</v>
      </c>
      <c r="U21" s="339">
        <f ca="1">($H21/(SUMIF($D$5:$D$832,$D21,$H$5:$H$832))*IF($D21=1,Urban_Rural_LDVs!Q$6,Urban_Rural_LDVs!Q$7))</f>
        <v>9.9462143239898371</v>
      </c>
      <c r="V21" s="344">
        <f ca="1">'DAC Adjustment'!O25-'Census Tract'!J21</f>
        <v>0.60432592568760013</v>
      </c>
      <c r="W21" s="29">
        <f ca="1">'DAC Adjustment'!P25-'Census Tract'!K21</f>
        <v>3.0032401987171404</v>
      </c>
      <c r="X21" s="29">
        <f ca="1">'DAC Adjustment'!Q25-'Census Tract'!L21</f>
        <v>13.819062287578561</v>
      </c>
      <c r="Y21" s="105">
        <f ca="1">'DAC Adjustment'!R25-'Census Tract'!M21</f>
        <v>30.014036018275007</v>
      </c>
      <c r="Z21" s="29">
        <f ca="1">'DAC Adjustment'!S25-'Census Tract'!N21</f>
        <v>0.13338790240419285</v>
      </c>
      <c r="AA21" s="29">
        <f ca="1">'DAC Adjustment'!T25-'Census Tract'!O21</f>
        <v>0.63473775706045288</v>
      </c>
      <c r="AB21" s="29">
        <f ca="1">'DAC Adjustment'!U25-'Census Tract'!P21</f>
        <v>2.8949058927014431</v>
      </c>
      <c r="AC21" s="105">
        <f ca="1">'DAC Adjustment'!V25-'Census Tract'!Q21</f>
        <v>6.2791017834774507</v>
      </c>
      <c r="AD21" s="29">
        <f ca="1">'DAC Adjustment'!W25-'Census Tract'!R21</f>
        <v>5.5533835864240461E-2</v>
      </c>
      <c r="AE21" s="29">
        <f ca="1">'DAC Adjustment'!X25-'Census Tract'!S21</f>
        <v>0.26379323501862562</v>
      </c>
      <c r="AF21" s="29">
        <f ca="1">'DAC Adjustment'!Y25-'Census Tract'!T21</f>
        <v>1.1574498885804507</v>
      </c>
      <c r="AG21" s="345">
        <f ca="1">'DAC Adjustment'!Z25-'Census Tract'!U21</f>
        <v>2.4865535809974588</v>
      </c>
    </row>
    <row r="22" spans="1:33" ht="15.75" x14ac:dyDescent="0.25">
      <c r="A22" s="193" t="s">
        <v>29</v>
      </c>
      <c r="B22" s="53" t="str">
        <f>IFERROR(INDEX(Geography!$R$5:$R$889,MATCH(C22,Geography!$S$5:$S$889,0)),"Undefined")</f>
        <v>Philomath</v>
      </c>
      <c r="C22" s="53">
        <v>41003010800</v>
      </c>
      <c r="D22" s="171" cm="1">
        <f t="array" ref="D22">INDEX(Geography!$K$5:$K$838,MATCH(C22,Geography!$L$5:$L$838,0),0)</f>
        <v>1</v>
      </c>
      <c r="E22" s="53">
        <v>3622</v>
      </c>
      <c r="F22" s="53">
        <f>SUMIF(County!$A$5:$A$40,A22,County!$D$5:$D$40)</f>
        <v>73182</v>
      </c>
      <c r="G22" s="173" cm="1">
        <f t="array" ref="G22">INDEX(Geography!$E$5:$E$833,MATCH(C22,Geography!$C$5:$C$833,0),0)</f>
        <v>2786</v>
      </c>
      <c r="H22" s="239">
        <f t="shared" si="0"/>
        <v>2998.9270143853146</v>
      </c>
      <c r="I22" s="173">
        <f>SUMIF(Geography!$L$5:$L$838,'Census Tract'!C22,Geography!$M$5:$M$838)</f>
        <v>1635</v>
      </c>
      <c r="J22" s="338">
        <f ca="1">($I22/(SUMIF($D$5:$D$832,$D22,$I$5:$I$832))*IF($D22=1,Urban_Rural_LDVs!F$6,Urban_Rural_LDVs!F$7))</f>
        <v>0.81878838906088758</v>
      </c>
      <c r="K22" s="196">
        <f ca="1">($I22/(SUMIF($D$5:$D$832,$D22,$I$5:$I$832))*IF($D22=1,Urban_Rural_LDVs!G$6,Urban_Rural_LDVs!G$7))</f>
        <v>4.0690264967081218</v>
      </c>
      <c r="L22" s="196">
        <f ca="1">($I22/(SUMIF($D$5:$D$832,$D22,$I$5:$I$832))*IF($D22=1,Urban_Rural_LDVs!H$6,Urban_Rural_LDVs!H$7))</f>
        <v>18.723154622076617</v>
      </c>
      <c r="M22" s="197">
        <f ca="1">($I22/(SUMIF($D$5:$D$832,$D22,$I$5:$I$832))*IF($D22=1,Urban_Rural_LDVs!I$6,Urban_Rural_LDVs!I$7))</f>
        <v>40.665381305058744</v>
      </c>
      <c r="N22" s="196">
        <f ca="1">($H22/(SUMIF($D$5:$D$832,$D22,$H$5:$H$832))*IF($D22=1,Urban_Rural_LDVs!J$6,Urban_Rural_LDVs!J$7))</f>
        <v>0.61910653244161828</v>
      </c>
      <c r="O22" s="196">
        <f ca="1">($H22/(SUMIF($D$5:$D$832,$D22,$H$5:$H$832))*IF($D22=1,Urban_Rural_LDVs!K$6,Urban_Rural_LDVs!K$7))</f>
        <v>2.9460714555109058</v>
      </c>
      <c r="P22" s="196">
        <f ca="1">($H22/(SUMIF($D$5:$D$832,$D22,$H$5:$H$832))*IF($D22=1,Urban_Rural_LDVs!L$6,Urban_Rural_LDVs!L$7))</f>
        <v>13.436414522392706</v>
      </c>
      <c r="Q22" s="197">
        <f ca="1">($H22/(SUMIF($D$5:$D$832,$D22,$H$5:$H$832))*IF($D22=1,Urban_Rural_LDVs!M$6,Urban_Rural_LDVs!M$7))</f>
        <v>29.143819356548391</v>
      </c>
      <c r="R22" s="196">
        <f ca="1">($H22/(SUMIF($D$5:$D$832,$D22,$H$5:$H$832))*IF($D22=1,Urban_Rural_LDVs!N$6,Urban_Rural_LDVs!N$7))</f>
        <v>0.25775471339904027</v>
      </c>
      <c r="S22" s="196">
        <f ca="1">($H22/(SUMIF($D$5:$D$832,$D22,$H$5:$H$832))*IF($D22=1,Urban_Rural_LDVs!O$6,Urban_Rural_LDVs!O$7))</f>
        <v>1.2243697672001519</v>
      </c>
      <c r="T22" s="196">
        <f ca="1">($H22/(SUMIF($D$5:$D$832,$D22,$H$5:$H$832))*IF($D22=1,Urban_Rural_LDVs!P$6,Urban_Rural_LDVs!P$7))</f>
        <v>5.3721872379594089</v>
      </c>
      <c r="U22" s="339">
        <f ca="1">($H22/(SUMIF($D$5:$D$832,$D22,$H$5:$H$832))*IF($D22=1,Urban_Rural_LDVs!Q$6,Urban_Rural_LDVs!Q$7))</f>
        <v>11.541088340956136</v>
      </c>
      <c r="V22" s="344">
        <f ca="1">'DAC Adjustment'!O26-'Census Tract'!J22</f>
        <v>0</v>
      </c>
      <c r="W22" s="29">
        <f ca="1">'DAC Adjustment'!P26-'Census Tract'!K22</f>
        <v>0</v>
      </c>
      <c r="X22" s="29">
        <f ca="1">'DAC Adjustment'!Q26-'Census Tract'!L22</f>
        <v>0</v>
      </c>
      <c r="Y22" s="105">
        <f ca="1">'DAC Adjustment'!R26-'Census Tract'!M22</f>
        <v>0</v>
      </c>
      <c r="Z22" s="29">
        <f ca="1">'DAC Adjustment'!S26-'Census Tract'!N22</f>
        <v>0</v>
      </c>
      <c r="AA22" s="29">
        <f ca="1">'DAC Adjustment'!T26-'Census Tract'!O22</f>
        <v>0</v>
      </c>
      <c r="AB22" s="29">
        <f ca="1">'DAC Adjustment'!U26-'Census Tract'!P22</f>
        <v>0</v>
      </c>
      <c r="AC22" s="105">
        <f ca="1">'DAC Adjustment'!V26-'Census Tract'!Q22</f>
        <v>0</v>
      </c>
      <c r="AD22" s="29">
        <f ca="1">'DAC Adjustment'!W26-'Census Tract'!R22</f>
        <v>0</v>
      </c>
      <c r="AE22" s="29">
        <f ca="1">'DAC Adjustment'!X26-'Census Tract'!S22</f>
        <v>0</v>
      </c>
      <c r="AF22" s="29">
        <f ca="1">'DAC Adjustment'!Y26-'Census Tract'!T22</f>
        <v>0</v>
      </c>
      <c r="AG22" s="345">
        <f ca="1">'DAC Adjustment'!Z26-'Census Tract'!U22</f>
        <v>0</v>
      </c>
    </row>
    <row r="23" spans="1:33" ht="15.75" x14ac:dyDescent="0.25">
      <c r="A23" s="193" t="s">
        <v>29</v>
      </c>
      <c r="B23" s="53" t="str">
        <f>IFERROR(INDEX(Geography!$R$5:$R$889,MATCH(C23,Geography!$S$5:$S$889,0)),"Undefined")</f>
        <v>Corvallis</v>
      </c>
      <c r="C23" s="53">
        <v>41003010900</v>
      </c>
      <c r="D23" s="171" cm="1">
        <f t="array" ref="D23">INDEX(Geography!$K$5:$K$838,MATCH(C23,Geography!$L$5:$L$838,0),0)</f>
        <v>0</v>
      </c>
      <c r="E23" s="53">
        <v>5353</v>
      </c>
      <c r="F23" s="53">
        <f>SUMIF(County!$A$5:$A$40,A23,County!$D$5:$D$40)</f>
        <v>73182</v>
      </c>
      <c r="G23" s="173" cm="1">
        <f t="array" ref="G23">INDEX(Geography!$E$5:$E$833,MATCH(C23,Geography!$C$5:$C$833,0),0)</f>
        <v>4799</v>
      </c>
      <c r="H23" s="239">
        <f t="shared" si="0"/>
        <v>5165.7755714411787</v>
      </c>
      <c r="I23" s="173">
        <f>SUMIF(Geography!$L$5:$L$838,'Census Tract'!C23,Geography!$M$5:$M$838)</f>
        <v>677</v>
      </c>
      <c r="J23" s="338">
        <f ca="1">($I23/(SUMIF($D$5:$D$832,$D23,$I$5:$I$832))*IF($D23=1,Urban_Rural_LDVs!F$6,Urban_Rural_LDVs!F$7))</f>
        <v>1.0402505867294722</v>
      </c>
      <c r="K23" s="196">
        <f ca="1">($I23/(SUMIF($D$5:$D$832,$D23,$I$5:$I$832))*IF($D23=1,Urban_Rural_LDVs!G$6,Urban_Rural_LDVs!G$7))</f>
        <v>5.2474143661566366</v>
      </c>
      <c r="L23" s="196">
        <f ca="1">($I23/(SUMIF($D$5:$D$832,$D23,$I$5:$I$832))*IF($D23=1,Urban_Rural_LDVs!H$6,Urban_Rural_LDVs!H$7))</f>
        <v>24.314208854554298</v>
      </c>
      <c r="M23" s="197">
        <f ca="1">($I23/(SUMIF($D$5:$D$832,$D23,$I$5:$I$832))*IF($D23=1,Urban_Rural_LDVs!I$6,Urban_Rural_LDVs!I$7))</f>
        <v>52.891113582980836</v>
      </c>
      <c r="N23" s="196">
        <f ca="1">($H23/(SUMIF($D$5:$D$832,$D23,$H$5:$H$832))*IF($D23=1,Urban_Rural_LDVs!J$6,Urban_Rural_LDVs!J$7))</f>
        <v>1.4139373229420513</v>
      </c>
      <c r="O23" s="196">
        <f ca="1">($H23/(SUMIF($D$5:$D$832,$D23,$H$5:$H$832))*IF($D23=1,Urban_Rural_LDVs!K$6,Urban_Rural_LDVs!K$7))</f>
        <v>7.3903552863678081</v>
      </c>
      <c r="P23" s="196">
        <f ca="1">($H23/(SUMIF($D$5:$D$832,$D23,$H$5:$H$832))*IF($D23=1,Urban_Rural_LDVs!L$6,Urban_Rural_LDVs!L$7))</f>
        <v>34.479261985717059</v>
      </c>
      <c r="Q23" s="197">
        <f ca="1">($H23/(SUMIF($D$5:$D$832,$D23,$H$5:$H$832))*IF($D23=1,Urban_Rural_LDVs!M$6,Urban_Rural_LDVs!M$7))</f>
        <v>75.078349369782572</v>
      </c>
      <c r="R23" s="196">
        <f ca="1">($H23/(SUMIF($D$5:$D$832,$D23,$H$5:$H$832))*IF($D23=1,Urban_Rural_LDVs!N$6,Urban_Rural_LDVs!N$7))</f>
        <v>0.96565528304823989</v>
      </c>
      <c r="S23" s="196">
        <f ca="1">($H23/(SUMIF($D$5:$D$832,$D23,$H$5:$H$832))*IF($D23=1,Urban_Rural_LDVs!O$6,Urban_Rural_LDVs!O$7))</f>
        <v>5.0025104808643732</v>
      </c>
      <c r="T23" s="196">
        <f ca="1">($H23/(SUMIF($D$5:$D$832,$D23,$H$5:$H$832))*IF($D23=1,Urban_Rural_LDVs!P$6,Urban_Rural_LDVs!P$7))</f>
        <v>23.0514215591671</v>
      </c>
      <c r="U23" s="339">
        <f ca="1">($H23/(SUMIF($D$5:$D$832,$D23,$H$5:$H$832))*IF($D23=1,Urban_Rural_LDVs!Q$6,Urban_Rural_LDVs!Q$7))</f>
        <v>50.100311318753086</v>
      </c>
      <c r="V23" s="344">
        <f ca="1">'DAC Adjustment'!O27-'Census Tract'!J23</f>
        <v>0</v>
      </c>
      <c r="W23" s="29">
        <f ca="1">'DAC Adjustment'!P27-'Census Tract'!K23</f>
        <v>0</v>
      </c>
      <c r="X23" s="29">
        <f ca="1">'DAC Adjustment'!Q27-'Census Tract'!L23</f>
        <v>0</v>
      </c>
      <c r="Y23" s="105">
        <f ca="1">'DAC Adjustment'!R27-'Census Tract'!M23</f>
        <v>0</v>
      </c>
      <c r="Z23" s="29">
        <f ca="1">'DAC Adjustment'!S27-'Census Tract'!N23</f>
        <v>0</v>
      </c>
      <c r="AA23" s="29">
        <f ca="1">'DAC Adjustment'!T27-'Census Tract'!O23</f>
        <v>0</v>
      </c>
      <c r="AB23" s="29">
        <f ca="1">'DAC Adjustment'!U27-'Census Tract'!P23</f>
        <v>0</v>
      </c>
      <c r="AC23" s="105">
        <f ca="1">'DAC Adjustment'!V27-'Census Tract'!Q23</f>
        <v>0</v>
      </c>
      <c r="AD23" s="29">
        <f ca="1">'DAC Adjustment'!W27-'Census Tract'!R23</f>
        <v>0</v>
      </c>
      <c r="AE23" s="29">
        <f ca="1">'DAC Adjustment'!X27-'Census Tract'!S23</f>
        <v>0</v>
      </c>
      <c r="AF23" s="29">
        <f ca="1">'DAC Adjustment'!Y27-'Census Tract'!T23</f>
        <v>0</v>
      </c>
      <c r="AG23" s="345">
        <f ca="1">'DAC Adjustment'!Z27-'Census Tract'!U23</f>
        <v>0</v>
      </c>
    </row>
    <row r="24" spans="1:33" ht="15.75" x14ac:dyDescent="0.25">
      <c r="A24" s="193" t="s">
        <v>29</v>
      </c>
      <c r="B24" s="53" t="str">
        <f>IFERROR(INDEX(Geography!$R$5:$R$889,MATCH(C24,Geography!$S$5:$S$889,0)),"Undefined")</f>
        <v>Corvallis</v>
      </c>
      <c r="C24" s="53">
        <v>41003000600</v>
      </c>
      <c r="D24" s="171" cm="1">
        <f t="array" ref="D24">INDEX(Geography!$K$5:$K$838,MATCH(C24,Geography!$L$5:$L$838,0),0)</f>
        <v>0</v>
      </c>
      <c r="E24" s="53">
        <v>4570</v>
      </c>
      <c r="F24" s="53">
        <f>SUMIF(County!$A$5:$A$40,A24,County!$D$5:$D$40)</f>
        <v>73182</v>
      </c>
      <c r="G24" s="173" cm="1">
        <f t="array" ref="G24">INDEX(Geography!$E$5:$E$833,MATCH(C24,Geography!$C$5:$C$833,0),0)</f>
        <v>3297</v>
      </c>
      <c r="H24" s="239">
        <f t="shared" si="0"/>
        <v>3548.9814667725709</v>
      </c>
      <c r="I24" s="173">
        <f>SUMIF(Geography!$L$5:$L$838,'Census Tract'!C24,Geography!$M$5:$M$838)</f>
        <v>4174</v>
      </c>
      <c r="J24" s="338">
        <f ca="1">($I24/(SUMIF($D$5:$D$832,$D24,$I$5:$I$832))*IF($D24=1,Urban_Rural_LDVs!F$6,Urban_Rural_LDVs!F$7))</f>
        <v>6.413598152154826</v>
      </c>
      <c r="K24" s="196">
        <f ca="1">($I24/(SUMIF($D$5:$D$832,$D24,$I$5:$I$832))*IF($D24=1,Urban_Rural_LDVs!G$6,Urban_Rural_LDVs!G$7))</f>
        <v>32.35259610685052</v>
      </c>
      <c r="L24" s="196">
        <f ca="1">($I24/(SUMIF($D$5:$D$832,$D24,$I$5:$I$832))*IF($D24=1,Urban_Rural_LDVs!H$6,Urban_Rural_LDVs!H$7))</f>
        <v>149.9076924060704</v>
      </c>
      <c r="M24" s="197">
        <f ca="1">($I24/(SUMIF($D$5:$D$832,$D24,$I$5:$I$832))*IF($D24=1,Urban_Rural_LDVs!I$6,Urban_Rural_LDVs!I$7))</f>
        <v>326.09676232697495</v>
      </c>
      <c r="N24" s="196">
        <f ca="1">($H24/(SUMIF($D$5:$D$832,$D24,$H$5:$H$832))*IF($D24=1,Urban_Rural_LDVs!J$6,Urban_Rural_LDVs!J$7))</f>
        <v>0.97140057381536649</v>
      </c>
      <c r="O24" s="196">
        <f ca="1">($H24/(SUMIF($D$5:$D$832,$D24,$H$5:$H$832))*IF($D24=1,Urban_Rural_LDVs!K$6,Urban_Rural_LDVs!K$7))</f>
        <v>5.0773080598363549</v>
      </c>
      <c r="P24" s="196">
        <f ca="1">($H24/(SUMIF($D$5:$D$832,$D24,$H$5:$H$832))*IF($D24=1,Urban_Rural_LDVs!L$6,Urban_Rural_LDVs!L$7))</f>
        <v>23.687878051033376</v>
      </c>
      <c r="Q24" s="197">
        <f ca="1">($H24/(SUMIF($D$5:$D$832,$D24,$H$5:$H$832))*IF($D24=1,Urban_Rural_LDVs!M$6,Urban_Rural_LDVs!M$7))</f>
        <v>51.580187095681012</v>
      </c>
      <c r="R24" s="196">
        <f ca="1">($H24/(SUMIF($D$5:$D$832,$D24,$H$5:$H$832))*IF($D24=1,Urban_Rural_LDVs!N$6,Urban_Rural_LDVs!N$7))</f>
        <v>0.66342268560326056</v>
      </c>
      <c r="S24" s="196">
        <f ca="1">($H24/(SUMIF($D$5:$D$832,$D24,$H$5:$H$832))*IF($D24=1,Urban_Rural_LDVs!O$6,Urban_Rural_LDVs!O$7))</f>
        <v>3.4368153897499143</v>
      </c>
      <c r="T24" s="196">
        <f ca="1">($H24/(SUMIF($D$5:$D$832,$D24,$H$5:$H$832))*IF($D24=1,Urban_Rural_LDVs!P$6,Urban_Rural_LDVs!P$7))</f>
        <v>15.836744505224825</v>
      </c>
      <c r="U24" s="339">
        <f ca="1">($H24/(SUMIF($D$5:$D$832,$D24,$H$5:$H$832))*IF($D24=1,Urban_Rural_LDVs!Q$6,Urban_Rural_LDVs!Q$7))</f>
        <v>34.419822133346315</v>
      </c>
      <c r="V24" s="344">
        <f ca="1">'DAC Adjustment'!O28-'Census Tract'!J24</f>
        <v>1.6033995380387065</v>
      </c>
      <c r="W24" s="29">
        <f ca="1">'DAC Adjustment'!P28-'Census Tract'!K24</f>
        <v>8.0881490267126281</v>
      </c>
      <c r="X24" s="29">
        <f ca="1">'DAC Adjustment'!Q28-'Census Tract'!L24</f>
        <v>37.476923101517599</v>
      </c>
      <c r="Y24" s="105">
        <f ca="1">'DAC Adjustment'!R28-'Census Tract'!M24</f>
        <v>81.52419058174371</v>
      </c>
      <c r="Z24" s="29">
        <f ca="1">'DAC Adjustment'!S28-'Census Tract'!N24</f>
        <v>0.24285014345384159</v>
      </c>
      <c r="AA24" s="29">
        <f ca="1">'DAC Adjustment'!T28-'Census Tract'!O24</f>
        <v>1.2693270149590887</v>
      </c>
      <c r="AB24" s="29">
        <f ca="1">'DAC Adjustment'!U28-'Census Tract'!P24</f>
        <v>5.9219695127583449</v>
      </c>
      <c r="AC24" s="105">
        <f ca="1">'DAC Adjustment'!V28-'Census Tract'!Q24</f>
        <v>12.895046773920257</v>
      </c>
      <c r="AD24" s="29">
        <f ca="1">'DAC Adjustment'!W28-'Census Tract'!R24</f>
        <v>0.16585567140081514</v>
      </c>
      <c r="AE24" s="29">
        <f ca="1">'DAC Adjustment'!X28-'Census Tract'!S24</f>
        <v>0.85920384743747835</v>
      </c>
      <c r="AF24" s="29">
        <f ca="1">'DAC Adjustment'!Y28-'Census Tract'!T24</f>
        <v>3.9591861263062071</v>
      </c>
      <c r="AG24" s="345">
        <f ca="1">'DAC Adjustment'!Z28-'Census Tract'!U24</f>
        <v>8.6049555333365788</v>
      </c>
    </row>
    <row r="25" spans="1:33" ht="15.75" x14ac:dyDescent="0.25">
      <c r="A25" s="193" t="s">
        <v>29</v>
      </c>
      <c r="B25" s="53" t="str">
        <f>IFERROR(INDEX(Geography!$R$5:$R$889,MATCH(C25,Geography!$S$5:$S$889,0)),"Undefined")</f>
        <v>Corvallis</v>
      </c>
      <c r="C25" s="53">
        <v>41003001101</v>
      </c>
      <c r="D25" s="171" cm="1">
        <f t="array" ref="D25">INDEX(Geography!$K$5:$K$838,MATCH(C25,Geography!$L$5:$L$838,0),0)</f>
        <v>1</v>
      </c>
      <c r="E25" s="53">
        <v>4177</v>
      </c>
      <c r="F25" s="53">
        <f>SUMIF(County!$A$5:$A$40,A25,County!$D$5:$D$40)</f>
        <v>73182</v>
      </c>
      <c r="G25" s="173" cm="1">
        <f t="array" ref="G25">INDEX(Geography!$E$5:$E$833,MATCH(C25,Geography!$C$5:$C$833,0),0)</f>
        <v>2308</v>
      </c>
      <c r="H25" s="239">
        <f t="shared" si="0"/>
        <v>2484.3946694907777</v>
      </c>
      <c r="I25" s="173">
        <f>SUMIF(Geography!$L$5:$L$838,'Census Tract'!C25,Geography!$M$5:$M$838)</f>
        <v>1120</v>
      </c>
      <c r="J25" s="338">
        <f ca="1">($I25/(SUMIF($D$5:$D$832,$D25,$I$5:$I$832))*IF($D25=1,Urban_Rural_LDVs!F$6,Urban_Rural_LDVs!F$7))</f>
        <v>0.56088256620684662</v>
      </c>
      <c r="K25" s="196">
        <f ca="1">($I25/(SUMIF($D$5:$D$832,$D25,$I$5:$I$832))*IF($D25=1,Urban_Rural_LDVs!G$6,Urban_Rural_LDVs!G$7))</f>
        <v>2.7873453677755942</v>
      </c>
      <c r="L25" s="196">
        <f ca="1">($I25/(SUMIF($D$5:$D$832,$D25,$I$5:$I$832))*IF($D25=1,Urban_Rural_LDVs!H$6,Urban_Rural_LDVs!H$7))</f>
        <v>12.825647202890405</v>
      </c>
      <c r="M25" s="197">
        <f ca="1">($I25/(SUMIF($D$5:$D$832,$D25,$I$5:$I$832))*IF($D25=1,Urban_Rural_LDVs!I$6,Urban_Rural_LDVs!I$7))</f>
        <v>27.856407988786419</v>
      </c>
      <c r="N25" s="196">
        <f ca="1">($H25/(SUMIF($D$5:$D$832,$D25,$H$5:$H$832))*IF($D25=1,Urban_Rural_LDVs!J$6,Urban_Rural_LDVs!J$7))</f>
        <v>0.51288509579154884</v>
      </c>
      <c r="O25" s="196">
        <f ca="1">($H25/(SUMIF($D$5:$D$832,$D25,$H$5:$H$832))*IF($D25=1,Urban_Rural_LDVs!K$6,Urban_Rural_LDVs!K$7))</f>
        <v>2.4406076523040818</v>
      </c>
      <c r="P25" s="196">
        <f ca="1">($H25/(SUMIF($D$5:$D$832,$D25,$H$5:$H$832))*IF($D25=1,Urban_Rural_LDVs!L$6,Urban_Rural_LDVs!L$7))</f>
        <v>11.13110004224062</v>
      </c>
      <c r="Q25" s="197">
        <f ca="1">($H25/(SUMIF($D$5:$D$832,$D25,$H$5:$H$832))*IF($D25=1,Urban_Rural_LDVs!M$6,Urban_Rural_LDVs!M$7))</f>
        <v>24.1435517138958</v>
      </c>
      <c r="R25" s="196">
        <f ca="1">($H25/(SUMIF($D$5:$D$832,$D25,$H$5:$H$832))*IF($D25=1,Urban_Rural_LDVs!N$6,Urban_Rural_LDVs!N$7))</f>
        <v>0.21353118396445983</v>
      </c>
      <c r="S25" s="196">
        <f ca="1">($H25/(SUMIF($D$5:$D$832,$D25,$H$5:$H$832))*IF($D25=1,Urban_Rural_LDVs!O$6,Urban_Rural_LDVs!O$7))</f>
        <v>1.0143020181973981</v>
      </c>
      <c r="T25" s="196">
        <f ca="1">($H25/(SUMIF($D$5:$D$832,$D25,$H$5:$H$832))*IF($D25=1,Urban_Rural_LDVs!P$6,Urban_Rural_LDVs!P$7))</f>
        <v>4.4504695424301213</v>
      </c>
      <c r="U25" s="339">
        <f ca="1">($H25/(SUMIF($D$5:$D$832,$D25,$H$5:$H$832))*IF($D25=1,Urban_Rural_LDVs!Q$6,Urban_Rural_LDVs!Q$7))</f>
        <v>9.5609590419694062</v>
      </c>
      <c r="V25" s="344">
        <f ca="1">'DAC Adjustment'!O29-'Census Tract'!J25</f>
        <v>0.14022064155171166</v>
      </c>
      <c r="W25" s="29">
        <f ca="1">'DAC Adjustment'!P29-'Census Tract'!K25</f>
        <v>0.69683634194389832</v>
      </c>
      <c r="X25" s="29">
        <f ca="1">'DAC Adjustment'!Q29-'Census Tract'!L25</f>
        <v>3.2064118007226021</v>
      </c>
      <c r="Y25" s="105">
        <f ca="1">'DAC Adjustment'!R29-'Census Tract'!M25</f>
        <v>6.9641019971966038</v>
      </c>
      <c r="Z25" s="29">
        <f ca="1">'DAC Adjustment'!S29-'Census Tract'!N25</f>
        <v>0.12822127394788718</v>
      </c>
      <c r="AA25" s="29">
        <f ca="1">'DAC Adjustment'!T29-'Census Tract'!O25</f>
        <v>0.61015191307602024</v>
      </c>
      <c r="AB25" s="29">
        <f ca="1">'DAC Adjustment'!U29-'Census Tract'!P25</f>
        <v>2.7827750105601545</v>
      </c>
      <c r="AC25" s="105">
        <f ca="1">'DAC Adjustment'!V29-'Census Tract'!Q25</f>
        <v>6.0358879284739508</v>
      </c>
      <c r="AD25" s="29">
        <f ca="1">'DAC Adjustment'!W29-'Census Tract'!R25</f>
        <v>5.3382795991114979E-2</v>
      </c>
      <c r="AE25" s="29">
        <f ca="1">'DAC Adjustment'!X29-'Census Tract'!S25</f>
        <v>0.25357550454934952</v>
      </c>
      <c r="AF25" s="29">
        <f ca="1">'DAC Adjustment'!Y29-'Census Tract'!T25</f>
        <v>1.1126173856075301</v>
      </c>
      <c r="AG25" s="345">
        <f ca="1">'DAC Adjustment'!Z29-'Census Tract'!U25</f>
        <v>2.3902397604923511</v>
      </c>
    </row>
    <row r="26" spans="1:33" ht="15.75" x14ac:dyDescent="0.25">
      <c r="A26" s="193" t="s">
        <v>29</v>
      </c>
      <c r="B26" s="53" t="str">
        <f>IFERROR(INDEX(Geography!$R$5:$R$889,MATCH(C26,Geography!$S$5:$S$889,0)),"Undefined")</f>
        <v>Undefined</v>
      </c>
      <c r="C26" s="53">
        <v>41003010300</v>
      </c>
      <c r="D26" s="171" cm="1">
        <f t="array" ref="D26">INDEX(Geography!$K$5:$K$838,MATCH(C26,Geography!$L$5:$L$838,0),0)</f>
        <v>0</v>
      </c>
      <c r="E26" s="53">
        <v>3508</v>
      </c>
      <c r="F26" s="53">
        <f>SUMIF(County!$A$5:$A$40,A26,County!$D$5:$D$40)</f>
        <v>73182</v>
      </c>
      <c r="G26" s="173" cm="1">
        <f t="array" ref="G26">INDEX(Geography!$E$5:$E$833,MATCH(C26,Geography!$C$5:$C$833,0),0)</f>
        <v>3207</v>
      </c>
      <c r="H26" s="239">
        <f t="shared" si="0"/>
        <v>3452.1029917924279</v>
      </c>
      <c r="I26" s="173">
        <f>SUMIF(Geography!$L$5:$L$838,'Census Tract'!C26,Geography!$M$5:$M$838)</f>
        <v>735</v>
      </c>
      <c r="J26" s="338">
        <f ca="1">($I26/(SUMIF($D$5:$D$832,$D26,$I$5:$I$832))*IF($D26=1,Urban_Rural_LDVs!F$6,Urban_Rural_LDVs!F$7))</f>
        <v>1.1293710210430754</v>
      </c>
      <c r="K26" s="196">
        <f ca="1">($I26/(SUMIF($D$5:$D$832,$D26,$I$5:$I$832))*IF($D26=1,Urban_Rural_LDVs!G$6,Urban_Rural_LDVs!G$7))</f>
        <v>5.6969712837889634</v>
      </c>
      <c r="L26" s="196">
        <f ca="1">($I26/(SUMIF($D$5:$D$832,$D26,$I$5:$I$832))*IF($D26=1,Urban_Rural_LDVs!H$6,Urban_Rural_LDVs!H$7))</f>
        <v>26.397257766761314</v>
      </c>
      <c r="M26" s="197">
        <f ca="1">($I26/(SUMIF($D$5:$D$832,$D26,$I$5:$I$832))*IF($D26=1,Urban_Rural_LDVs!I$6,Urban_Rural_LDVs!I$7))</f>
        <v>57.422405440902388</v>
      </c>
      <c r="N26" s="196">
        <f ca="1">($H26/(SUMIF($D$5:$D$832,$D26,$H$5:$H$832))*IF($D26=1,Urban_Rural_LDVs!J$6,Urban_Rural_LDVs!J$7))</f>
        <v>0.9448837246666304</v>
      </c>
      <c r="O26" s="196">
        <f ca="1">($H26/(SUMIF($D$5:$D$832,$D26,$H$5:$H$832))*IF($D26=1,Urban_Rural_LDVs!K$6,Urban_Rural_LDVs!K$7))</f>
        <v>4.938710023626081</v>
      </c>
      <c r="P26" s="196">
        <f ca="1">($H26/(SUMIF($D$5:$D$832,$D26,$H$5:$H$832))*IF($D26=1,Urban_Rural_LDVs!L$6,Urban_Rural_LDVs!L$7))</f>
        <v>23.041257176118908</v>
      </c>
      <c r="Q26" s="197">
        <f ca="1">($H26/(SUMIF($D$5:$D$832,$D26,$H$5:$H$832))*IF($D26=1,Urban_Rural_LDVs!M$6,Urban_Rural_LDVs!M$7))</f>
        <v>50.17217470908372</v>
      </c>
      <c r="R26" s="196">
        <f ca="1">($H26/(SUMIF($D$5:$D$832,$D26,$H$5:$H$832))*IF($D26=1,Urban_Rural_LDVs!N$6,Urban_Rural_LDVs!N$7))</f>
        <v>0.64531287616914068</v>
      </c>
      <c r="S26" s="196">
        <f ca="1">($H26/(SUMIF($D$5:$D$832,$D26,$H$5:$H$832))*IF($D26=1,Urban_Rural_LDVs!O$6,Urban_Rural_LDVs!O$7))</f>
        <v>3.34299877310524</v>
      </c>
      <c r="T26" s="196">
        <f ca="1">($H26/(SUMIF($D$5:$D$832,$D26,$H$5:$H$832))*IF($D26=1,Urban_Rural_LDVs!P$6,Urban_Rural_LDVs!P$7))</f>
        <v>15.404440287611774</v>
      </c>
      <c r="U26" s="339">
        <f ca="1">($H26/(SUMIF($D$5:$D$832,$D26,$H$5:$H$832))*IF($D26=1,Urban_Rural_LDVs!Q$6,Urban_Rural_LDVs!Q$7))</f>
        <v>33.480245550998369</v>
      </c>
      <c r="V26" s="344">
        <f ca="1">'DAC Adjustment'!O30-'Census Tract'!J26</f>
        <v>0</v>
      </c>
      <c r="W26" s="29">
        <f ca="1">'DAC Adjustment'!P30-'Census Tract'!K26</f>
        <v>0</v>
      </c>
      <c r="X26" s="29">
        <f ca="1">'DAC Adjustment'!Q30-'Census Tract'!L26</f>
        <v>0</v>
      </c>
      <c r="Y26" s="105">
        <f ca="1">'DAC Adjustment'!R30-'Census Tract'!M26</f>
        <v>0</v>
      </c>
      <c r="Z26" s="29">
        <f ca="1">'DAC Adjustment'!S30-'Census Tract'!N26</f>
        <v>0</v>
      </c>
      <c r="AA26" s="29">
        <f ca="1">'DAC Adjustment'!T30-'Census Tract'!O26</f>
        <v>0</v>
      </c>
      <c r="AB26" s="29">
        <f ca="1">'DAC Adjustment'!U30-'Census Tract'!P26</f>
        <v>0</v>
      </c>
      <c r="AC26" s="105">
        <f ca="1">'DAC Adjustment'!V30-'Census Tract'!Q26</f>
        <v>0</v>
      </c>
      <c r="AD26" s="29">
        <f ca="1">'DAC Adjustment'!W30-'Census Tract'!R26</f>
        <v>0</v>
      </c>
      <c r="AE26" s="29">
        <f ca="1">'DAC Adjustment'!X30-'Census Tract'!S26</f>
        <v>0</v>
      </c>
      <c r="AF26" s="29">
        <f ca="1">'DAC Adjustment'!Y30-'Census Tract'!T26</f>
        <v>0</v>
      </c>
      <c r="AG26" s="345">
        <f ca="1">'DAC Adjustment'!Z30-'Census Tract'!U26</f>
        <v>0</v>
      </c>
    </row>
    <row r="27" spans="1:33" ht="15.75" x14ac:dyDescent="0.25">
      <c r="A27" s="193" t="s">
        <v>29</v>
      </c>
      <c r="B27" s="53" t="str">
        <f>IFERROR(INDEX(Geography!$R$5:$R$889,MATCH(C27,Geography!$S$5:$S$889,0)),"Undefined")</f>
        <v>Corvallis</v>
      </c>
      <c r="C27" s="53">
        <v>41003000400</v>
      </c>
      <c r="D27" s="171" cm="1">
        <f t="array" ref="D27">INDEX(Geography!$K$5:$K$838,MATCH(C27,Geography!$L$5:$L$838,0),0)</f>
        <v>1</v>
      </c>
      <c r="E27" s="53">
        <v>8055</v>
      </c>
      <c r="F27" s="53">
        <f>SUMIF(County!$A$5:$A$40,A27,County!$D$5:$D$40)</f>
        <v>73182</v>
      </c>
      <c r="G27" s="173" cm="1">
        <f t="array" ref="G27">INDEX(Geography!$E$5:$E$833,MATCH(C27,Geography!$C$5:$C$833,0),0)</f>
        <v>6074</v>
      </c>
      <c r="H27" s="239">
        <f t="shared" si="0"/>
        <v>6538.2206336598711</v>
      </c>
      <c r="I27" s="173">
        <f>SUMIF(Geography!$L$5:$L$838,'Census Tract'!C27,Geography!$M$5:$M$838)</f>
        <v>1934</v>
      </c>
      <c r="J27" s="338">
        <f ca="1">($I27/(SUMIF($D$5:$D$832,$D27,$I$5:$I$832))*IF($D27=1,Urban_Rural_LDVs!F$6,Urban_Rural_LDVs!F$7))</f>
        <v>0.96852400271789407</v>
      </c>
      <c r="K27" s="196">
        <f ca="1">($I27/(SUMIF($D$5:$D$832,$D27,$I$5:$I$832))*IF($D27=1,Urban_Rural_LDVs!G$6,Urban_Rural_LDVs!G$7))</f>
        <v>4.8131481618553558</v>
      </c>
      <c r="L27" s="196">
        <f ca="1">($I27/(SUMIF($D$5:$D$832,$D27,$I$5:$I$832))*IF($D27=1,Urban_Rural_LDVs!H$6,Urban_Rural_LDVs!H$7))</f>
        <v>22.147144366419681</v>
      </c>
      <c r="M27" s="197">
        <f ca="1">($I27/(SUMIF($D$5:$D$832,$D27,$I$5:$I$832))*IF($D27=1,Urban_Rural_LDVs!I$6,Urban_Rural_LDVs!I$7))</f>
        <v>48.102047366350831</v>
      </c>
      <c r="N27" s="196">
        <f ca="1">($H27/(SUMIF($D$5:$D$832,$D27,$H$5:$H$832))*IF($D27=1,Urban_Rural_LDVs!J$6,Urban_Rural_LDVs!J$7))</f>
        <v>1.349767795423686</v>
      </c>
      <c r="O27" s="196">
        <f ca="1">($H27/(SUMIF($D$5:$D$832,$D27,$H$5:$H$832))*IF($D27=1,Urban_Rural_LDVs!K$6,Urban_Rural_LDVs!K$7))</f>
        <v>6.4229856499545015</v>
      </c>
      <c r="P27" s="196">
        <f ca="1">($H27/(SUMIF($D$5:$D$832,$D27,$H$5:$H$832))*IF($D27=1,Urban_Rural_LDVs!L$6,Urban_Rural_LDVs!L$7))</f>
        <v>29.293891532309146</v>
      </c>
      <c r="Q27" s="197">
        <f ca="1">($H27/(SUMIF($D$5:$D$832,$D27,$H$5:$H$832))*IF($D27=1,Urban_Rural_LDVs!M$6,Urban_Rural_LDVs!M$7))</f>
        <v>63.538965818978795</v>
      </c>
      <c r="R27" s="196">
        <f ca="1">($H27/(SUMIF($D$5:$D$832,$D27,$H$5:$H$832))*IF($D27=1,Urban_Rural_LDVs!N$6,Urban_Rural_LDVs!N$7))</f>
        <v>0.56195338448879062</v>
      </c>
      <c r="S27" s="196">
        <f ca="1">($H27/(SUMIF($D$5:$D$832,$D27,$H$5:$H$832))*IF($D27=1,Urban_Rural_LDVs!O$6,Urban_Rural_LDVs!O$7))</f>
        <v>2.6693546180810199</v>
      </c>
      <c r="T27" s="196">
        <f ca="1">($H27/(SUMIF($D$5:$D$832,$D27,$H$5:$H$832))*IF($D27=1,Urban_Rural_LDVs!P$6,Urban_Rural_LDVs!P$7))</f>
        <v>11.712370884194346</v>
      </c>
      <c r="U27" s="339">
        <f ca="1">($H27/(SUMIF($D$5:$D$832,$D27,$H$5:$H$832))*IF($D27=1,Urban_Rural_LDVs!Q$6,Urban_Rural_LDVs!Q$7))</f>
        <v>25.161726698839757</v>
      </c>
      <c r="V27" s="344">
        <f ca="1">'DAC Adjustment'!O31-'Census Tract'!J27</f>
        <v>0</v>
      </c>
      <c r="W27" s="29">
        <f ca="1">'DAC Adjustment'!P31-'Census Tract'!K27</f>
        <v>0</v>
      </c>
      <c r="X27" s="29">
        <f ca="1">'DAC Adjustment'!Q31-'Census Tract'!L27</f>
        <v>0</v>
      </c>
      <c r="Y27" s="105">
        <f ca="1">'DAC Adjustment'!R31-'Census Tract'!M27</f>
        <v>0</v>
      </c>
      <c r="Z27" s="29">
        <f ca="1">'DAC Adjustment'!S31-'Census Tract'!N27</f>
        <v>0</v>
      </c>
      <c r="AA27" s="29">
        <f ca="1">'DAC Adjustment'!T31-'Census Tract'!O27</f>
        <v>0</v>
      </c>
      <c r="AB27" s="29">
        <f ca="1">'DAC Adjustment'!U31-'Census Tract'!P27</f>
        <v>0</v>
      </c>
      <c r="AC27" s="105">
        <f ca="1">'DAC Adjustment'!V31-'Census Tract'!Q27</f>
        <v>0</v>
      </c>
      <c r="AD27" s="29">
        <f ca="1">'DAC Adjustment'!W31-'Census Tract'!R27</f>
        <v>0</v>
      </c>
      <c r="AE27" s="29">
        <f ca="1">'DAC Adjustment'!X31-'Census Tract'!S27</f>
        <v>0</v>
      </c>
      <c r="AF27" s="29">
        <f ca="1">'DAC Adjustment'!Y31-'Census Tract'!T27</f>
        <v>0</v>
      </c>
      <c r="AG27" s="345">
        <f ca="1">'DAC Adjustment'!Z31-'Census Tract'!U27</f>
        <v>0</v>
      </c>
    </row>
    <row r="28" spans="1:33" ht="15.75" x14ac:dyDescent="0.25">
      <c r="A28" s="193" t="s">
        <v>29</v>
      </c>
      <c r="B28" s="53" t="str">
        <f>IFERROR(INDEX(Geography!$R$5:$R$889,MATCH(C28,Geography!$S$5:$S$889,0)),"Undefined")</f>
        <v>Corvallis</v>
      </c>
      <c r="C28" s="53">
        <v>41003000100</v>
      </c>
      <c r="D28" s="171" cm="1">
        <f t="array" ref="D28">INDEX(Geography!$K$5:$K$838,MATCH(C28,Geography!$L$5:$L$838,0),0)</f>
        <v>1</v>
      </c>
      <c r="E28" s="53">
        <v>7612</v>
      </c>
      <c r="F28" s="53">
        <f>SUMIF(County!$A$5:$A$40,A28,County!$D$5:$D$40)</f>
        <v>73182</v>
      </c>
      <c r="G28" s="173" cm="1">
        <f t="array" ref="G28">INDEX(Geography!$E$5:$E$833,MATCH(C28,Geography!$C$5:$C$833,0),0)</f>
        <v>5939</v>
      </c>
      <c r="H28" s="239">
        <f t="shared" si="0"/>
        <v>6392.9029211896568</v>
      </c>
      <c r="I28" s="173">
        <f>SUMIF(Geography!$L$5:$L$838,'Census Tract'!C28,Geography!$M$5:$M$838)</f>
        <v>1640</v>
      </c>
      <c r="J28" s="338">
        <f ca="1">($I28/(SUMIF($D$5:$D$832,$D28,$I$5:$I$832))*IF($D28=1,Urban_Rural_LDVs!F$6,Urban_Rural_LDVs!F$7))</f>
        <v>0.82129232908859684</v>
      </c>
      <c r="K28" s="196">
        <f ca="1">($I28/(SUMIF($D$5:$D$832,$D28,$I$5:$I$832))*IF($D28=1,Urban_Rural_LDVs!G$6,Urban_Rural_LDVs!G$7))</f>
        <v>4.081470002814263</v>
      </c>
      <c r="L28" s="196">
        <f ca="1">($I28/(SUMIF($D$5:$D$832,$D28,$I$5:$I$832))*IF($D28=1,Urban_Rural_LDVs!H$6,Urban_Rural_LDVs!H$7))</f>
        <v>18.78041197566095</v>
      </c>
      <c r="M28" s="197">
        <f ca="1">($I28/(SUMIF($D$5:$D$832,$D28,$I$5:$I$832))*IF($D28=1,Urban_Rural_LDVs!I$6,Urban_Rural_LDVs!I$7))</f>
        <v>40.789740269294398</v>
      </c>
      <c r="N28" s="196">
        <f ca="1">($H28/(SUMIF($D$5:$D$832,$D28,$H$5:$H$832))*IF($D28=1,Urban_Rural_LDVs!J$6,Urban_Rural_LDVs!J$7))</f>
        <v>1.3197680172902984</v>
      </c>
      <c r="O28" s="196">
        <f ca="1">($H28/(SUMIF($D$5:$D$832,$D28,$H$5:$H$832))*IF($D28=1,Urban_Rural_LDVs!K$6,Urban_Rural_LDVs!K$7))</f>
        <v>6.2802291364965077</v>
      </c>
      <c r="P28" s="196">
        <f ca="1">($H28/(SUMIF($D$5:$D$832,$D28,$H$5:$H$832))*IF($D28=1,Urban_Rural_LDVs!L$6,Urban_Rural_LDVs!L$7))</f>
        <v>28.642808990843601</v>
      </c>
      <c r="Q28" s="197">
        <f ca="1">($H28/(SUMIF($D$5:$D$832,$D28,$H$5:$H$832))*IF($D28=1,Urban_Rural_LDVs!M$6,Urban_Rural_LDVs!M$7))</f>
        <v>62.126756338313314</v>
      </c>
      <c r="R28" s="196">
        <f ca="1">($H28/(SUMIF($D$5:$D$832,$D28,$H$5:$H$832))*IF($D28=1,Urban_Rural_LDVs!N$6,Urban_Rural_LDVs!N$7))</f>
        <v>0.54946347554806185</v>
      </c>
      <c r="S28" s="196">
        <f ca="1">($H28/(SUMIF($D$5:$D$832,$D28,$H$5:$H$832))*IF($D28=1,Urban_Rural_LDVs!O$6,Urban_Rural_LDVs!O$7))</f>
        <v>2.6100258605174811</v>
      </c>
      <c r="T28" s="196">
        <f ca="1">($H28/(SUMIF($D$5:$D$832,$D28,$H$5:$H$832))*IF($D28=1,Urban_Rural_LDVs!P$6,Urban_Rural_LDVs!P$7))</f>
        <v>11.452053124996743</v>
      </c>
      <c r="U28" s="339">
        <f ca="1">($H28/(SUMIF($D$5:$D$832,$D28,$H$5:$H$832))*IF($D28=1,Urban_Rural_LDVs!Q$6,Urban_Rural_LDVs!Q$7))</f>
        <v>24.602485160423004</v>
      </c>
      <c r="V28" s="344">
        <f ca="1">'DAC Adjustment'!O32-'Census Tract'!J28</f>
        <v>0</v>
      </c>
      <c r="W28" s="29">
        <f ca="1">'DAC Adjustment'!P32-'Census Tract'!K28</f>
        <v>0</v>
      </c>
      <c r="X28" s="29">
        <f ca="1">'DAC Adjustment'!Q32-'Census Tract'!L28</f>
        <v>0</v>
      </c>
      <c r="Y28" s="105">
        <f ca="1">'DAC Adjustment'!R32-'Census Tract'!M28</f>
        <v>0</v>
      </c>
      <c r="Z28" s="29">
        <f ca="1">'DAC Adjustment'!S32-'Census Tract'!N28</f>
        <v>0</v>
      </c>
      <c r="AA28" s="29">
        <f ca="1">'DAC Adjustment'!T32-'Census Tract'!O28</f>
        <v>0</v>
      </c>
      <c r="AB28" s="29">
        <f ca="1">'DAC Adjustment'!U32-'Census Tract'!P28</f>
        <v>0</v>
      </c>
      <c r="AC28" s="105">
        <f ca="1">'DAC Adjustment'!V32-'Census Tract'!Q28</f>
        <v>0</v>
      </c>
      <c r="AD28" s="29">
        <f ca="1">'DAC Adjustment'!W32-'Census Tract'!R28</f>
        <v>0</v>
      </c>
      <c r="AE28" s="29">
        <f ca="1">'DAC Adjustment'!X32-'Census Tract'!S28</f>
        <v>0</v>
      </c>
      <c r="AF28" s="29">
        <f ca="1">'DAC Adjustment'!Y32-'Census Tract'!T28</f>
        <v>0</v>
      </c>
      <c r="AG28" s="345">
        <f ca="1">'DAC Adjustment'!Z32-'Census Tract'!U28</f>
        <v>0</v>
      </c>
    </row>
    <row r="29" spans="1:33" ht="15.75" x14ac:dyDescent="0.25">
      <c r="A29" s="193" t="s">
        <v>71</v>
      </c>
      <c r="B29" s="53" t="str">
        <f>IFERROR(INDEX(Geography!$R$5:$R$889,MATCH(C29,Geography!$S$5:$S$889,0)),"Undefined")</f>
        <v>Oregon City</v>
      </c>
      <c r="C29" s="53">
        <v>41005022602</v>
      </c>
      <c r="D29" s="171" cm="1">
        <f t="array" ref="D29">INDEX(Geography!$K$5:$K$838,MATCH(C29,Geography!$L$5:$L$838,0),0)</f>
        <v>1</v>
      </c>
      <c r="E29" s="53">
        <v>4750</v>
      </c>
      <c r="F29" s="53">
        <f>SUMIF(County!$A$5:$A$40,A29,County!$D$5:$D$40)</f>
        <v>375262</v>
      </c>
      <c r="G29" s="173" cm="1">
        <f t="array" ref="G29">INDEX(Geography!$E$5:$E$833,MATCH(C29,Geography!$C$5:$C$833,0),0)</f>
        <v>3966</v>
      </c>
      <c r="H29" s="239">
        <f t="shared" si="0"/>
        <v>4589.4195326978879</v>
      </c>
      <c r="I29" s="173">
        <f>SUMIF(Geography!$L$5:$L$838,'Census Tract'!C29,Geography!$M$5:$M$838)</f>
        <v>313</v>
      </c>
      <c r="J29" s="338">
        <f ca="1">($I29/(SUMIF($D$5:$D$832,$D29,$I$5:$I$832))*IF($D29=1,Urban_Rural_LDVs!F$6,Urban_Rural_LDVs!F$7))</f>
        <v>0.15674664573459196</v>
      </c>
      <c r="K29" s="196">
        <f ca="1">($I29/(SUMIF($D$5:$D$832,$D29,$I$5:$I$832))*IF($D29=1,Urban_Rural_LDVs!G$6,Urban_Rural_LDVs!G$7))</f>
        <v>0.77896348224442935</v>
      </c>
      <c r="L29" s="196">
        <f ca="1">($I29/(SUMIF($D$5:$D$832,$D29,$I$5:$I$832))*IF($D29=1,Urban_Rural_LDVs!H$6,Urban_Rural_LDVs!H$7))</f>
        <v>3.5843103343791936</v>
      </c>
      <c r="M29" s="197">
        <f ca="1">($I29/(SUMIF($D$5:$D$832,$D29,$I$5:$I$832))*IF($D29=1,Urban_Rural_LDVs!I$6,Urban_Rural_LDVs!I$7))</f>
        <v>7.7848711611519192</v>
      </c>
      <c r="N29" s="196">
        <f ca="1">($H29/(SUMIF($D$5:$D$832,$D29,$H$5:$H$832))*IF($D29=1,Urban_Rural_LDVs!J$6,Urban_Rural_LDVs!J$7))</f>
        <v>0.94745207175067125</v>
      </c>
      <c r="O29" s="196">
        <f ca="1">($H29/(SUMIF($D$5:$D$832,$D29,$H$5:$H$832))*IF($D29=1,Urban_Rural_LDVs!K$6,Urban_Rural_LDVs!K$7))</f>
        <v>4.5085318241453693</v>
      </c>
      <c r="P29" s="196">
        <f ca="1">($H29/(SUMIF($D$5:$D$832,$D29,$H$5:$H$832))*IF($D29=1,Urban_Rural_LDVs!L$6,Urban_Rural_LDVs!L$7))</f>
        <v>20.562468830584091</v>
      </c>
      <c r="Q29" s="197">
        <f ca="1">($H29/(SUMIF($D$5:$D$832,$D29,$H$5:$H$832))*IF($D29=1,Urban_Rural_LDVs!M$6,Urban_Rural_LDVs!M$7))</f>
        <v>44.600356451081275</v>
      </c>
      <c r="R29" s="196">
        <f ca="1">($H29/(SUMIF($D$5:$D$832,$D29,$H$5:$H$832))*IF($D29=1,Urban_Rural_LDVs!N$6,Urban_Rural_LDVs!N$7))</f>
        <v>0.39445592061564982</v>
      </c>
      <c r="S29" s="196">
        <f ca="1">($H29/(SUMIF($D$5:$D$832,$D29,$H$5:$H$832))*IF($D29=1,Urban_Rural_LDVs!O$6,Urban_Rural_LDVs!O$7))</f>
        <v>1.8737189994551735</v>
      </c>
      <c r="T29" s="196">
        <f ca="1">($H29/(SUMIF($D$5:$D$832,$D29,$H$5:$H$832))*IF($D29=1,Urban_Rural_LDVs!P$6,Urban_Rural_LDVs!P$7))</f>
        <v>8.2213474769257662</v>
      </c>
      <c r="U29" s="339">
        <f ca="1">($H29/(SUMIF($D$5:$D$832,$D29,$H$5:$H$832))*IF($D29=1,Urban_Rural_LDVs!Q$6,Urban_Rural_LDVs!Q$7))</f>
        <v>17.66194909262655</v>
      </c>
      <c r="V29" s="344">
        <f ca="1">'DAC Adjustment'!O33-'Census Tract'!J29</f>
        <v>0</v>
      </c>
      <c r="W29" s="29">
        <f ca="1">'DAC Adjustment'!P33-'Census Tract'!K29</f>
        <v>0</v>
      </c>
      <c r="X29" s="29">
        <f ca="1">'DAC Adjustment'!Q33-'Census Tract'!L29</f>
        <v>0</v>
      </c>
      <c r="Y29" s="105">
        <f ca="1">'DAC Adjustment'!R33-'Census Tract'!M29</f>
        <v>0</v>
      </c>
      <c r="Z29" s="29">
        <f ca="1">'DAC Adjustment'!S33-'Census Tract'!N29</f>
        <v>0</v>
      </c>
      <c r="AA29" s="29">
        <f ca="1">'DAC Adjustment'!T33-'Census Tract'!O29</f>
        <v>0</v>
      </c>
      <c r="AB29" s="29">
        <f ca="1">'DAC Adjustment'!U33-'Census Tract'!P29</f>
        <v>0</v>
      </c>
      <c r="AC29" s="105">
        <f ca="1">'DAC Adjustment'!V33-'Census Tract'!Q29</f>
        <v>0</v>
      </c>
      <c r="AD29" s="29">
        <f ca="1">'DAC Adjustment'!W33-'Census Tract'!R29</f>
        <v>0</v>
      </c>
      <c r="AE29" s="29">
        <f ca="1">'DAC Adjustment'!X33-'Census Tract'!S29</f>
        <v>0</v>
      </c>
      <c r="AF29" s="29">
        <f ca="1">'DAC Adjustment'!Y33-'Census Tract'!T29</f>
        <v>0</v>
      </c>
      <c r="AG29" s="345">
        <f ca="1">'DAC Adjustment'!Z33-'Census Tract'!U29</f>
        <v>0</v>
      </c>
    </row>
    <row r="30" spans="1:33" ht="15.75" x14ac:dyDescent="0.25">
      <c r="A30" s="193" t="s">
        <v>71</v>
      </c>
      <c r="B30" s="53" t="str">
        <f>IFERROR(INDEX(Geography!$R$5:$R$889,MATCH(C30,Geography!$S$5:$S$889,0)),"Undefined")</f>
        <v>Milwaukie</v>
      </c>
      <c r="C30" s="53">
        <v>41005021200</v>
      </c>
      <c r="D30" s="171" cm="1">
        <f t="array" ref="D30">INDEX(Geography!$K$5:$K$838,MATCH(C30,Geography!$L$5:$L$838,0),0)</f>
        <v>1</v>
      </c>
      <c r="E30" s="53">
        <v>3941</v>
      </c>
      <c r="F30" s="53">
        <f>SUMIF(County!$A$5:$A$40,A30,County!$D$5:$D$40)</f>
        <v>375262</v>
      </c>
      <c r="G30" s="173" cm="1">
        <f t="array" ref="G30">INDEX(Geography!$E$5:$E$833,MATCH(C30,Geography!$C$5:$C$833,0),0)</f>
        <v>2744</v>
      </c>
      <c r="H30" s="239">
        <f t="shared" si="0"/>
        <v>3175.3321224717611</v>
      </c>
      <c r="I30" s="173">
        <f>SUMIF(Geography!$L$5:$L$838,'Census Tract'!C30,Geography!$M$5:$M$838)</f>
        <v>1091</v>
      </c>
      <c r="J30" s="338">
        <f ca="1">($I30/(SUMIF($D$5:$D$832,$D30,$I$5:$I$832))*IF($D30=1,Urban_Rural_LDVs!F$6,Urban_Rural_LDVs!F$7))</f>
        <v>0.5463597140461337</v>
      </c>
      <c r="K30" s="196">
        <f ca="1">($I30/(SUMIF($D$5:$D$832,$D30,$I$5:$I$832))*IF($D30=1,Urban_Rural_LDVs!G$6,Urban_Rural_LDVs!G$7))</f>
        <v>2.7151730323599761</v>
      </c>
      <c r="L30" s="196">
        <f ca="1">($I30/(SUMIF($D$5:$D$832,$D30,$I$5:$I$832))*IF($D30=1,Urban_Rural_LDVs!H$6,Urban_Rural_LDVs!H$7))</f>
        <v>12.49355455210128</v>
      </c>
      <c r="M30" s="197">
        <f ca="1">($I30/(SUMIF($D$5:$D$832,$D30,$I$5:$I$832))*IF($D30=1,Urban_Rural_LDVs!I$6,Urban_Rural_LDVs!I$7))</f>
        <v>27.135125996219632</v>
      </c>
      <c r="N30" s="196">
        <f ca="1">($H30/(SUMIF($D$5:$D$832,$D30,$H$5:$H$832))*IF($D30=1,Urban_Rural_LDVs!J$6,Urban_Rural_LDVs!J$7))</f>
        <v>0.65552407586582007</v>
      </c>
      <c r="O30" s="196">
        <f ca="1">($H30/(SUMIF($D$5:$D$832,$D30,$H$5:$H$832))*IF($D30=1,Urban_Rural_LDVs!K$6,Urban_Rural_LDVs!K$7))</f>
        <v>3.1193674547289194</v>
      </c>
      <c r="P30" s="196">
        <f ca="1">($H30/(SUMIF($D$5:$D$832,$D30,$H$5:$H$832))*IF($D30=1,Urban_Rural_LDVs!L$6,Urban_Rural_LDVs!L$7))</f>
        <v>14.226781258477748</v>
      </c>
      <c r="Q30" s="197">
        <f ca="1">($H30/(SUMIF($D$5:$D$832,$D30,$H$5:$H$832))*IF($D30=1,Urban_Rural_LDVs!M$6,Urban_Rural_LDVs!M$7))</f>
        <v>30.858138704429408</v>
      </c>
      <c r="R30" s="196">
        <f ca="1">($H30/(SUMIF($D$5:$D$832,$D30,$H$5:$H$832))*IF($D30=1,Urban_Rural_LDVs!N$6,Urban_Rural_LDVs!N$7))</f>
        <v>0.27291655223634476</v>
      </c>
      <c r="S30" s="196">
        <f ca="1">($H30/(SUMIF($D$5:$D$832,$D30,$H$5:$H$832))*IF($D30=1,Urban_Rural_LDVs!O$6,Urban_Rural_LDVs!O$7))</f>
        <v>1.2963905533295503</v>
      </c>
      <c r="T30" s="196">
        <f ca="1">($H30/(SUMIF($D$5:$D$832,$D30,$H$5:$H$832))*IF($D30=1,Urban_Rural_LDVs!P$6,Urban_Rural_LDVs!P$7))</f>
        <v>5.688194018326854</v>
      </c>
      <c r="U30" s="339">
        <f ca="1">($H30/(SUMIF($D$5:$D$832,$D30,$H$5:$H$832))*IF($D30=1,Urban_Rural_LDVs!Q$6,Urban_Rural_LDVs!Q$7))</f>
        <v>12.219966795301879</v>
      </c>
      <c r="V30" s="344">
        <f ca="1">'DAC Adjustment'!O34-'Census Tract'!J30</f>
        <v>0</v>
      </c>
      <c r="W30" s="29">
        <f ca="1">'DAC Adjustment'!P34-'Census Tract'!K30</f>
        <v>0</v>
      </c>
      <c r="X30" s="29">
        <f ca="1">'DAC Adjustment'!Q34-'Census Tract'!L30</f>
        <v>0</v>
      </c>
      <c r="Y30" s="105">
        <f ca="1">'DAC Adjustment'!R34-'Census Tract'!M30</f>
        <v>0</v>
      </c>
      <c r="Z30" s="29">
        <f ca="1">'DAC Adjustment'!S34-'Census Tract'!N30</f>
        <v>0</v>
      </c>
      <c r="AA30" s="29">
        <f ca="1">'DAC Adjustment'!T34-'Census Tract'!O30</f>
        <v>0</v>
      </c>
      <c r="AB30" s="29">
        <f ca="1">'DAC Adjustment'!U34-'Census Tract'!P30</f>
        <v>0</v>
      </c>
      <c r="AC30" s="105">
        <f ca="1">'DAC Adjustment'!V34-'Census Tract'!Q30</f>
        <v>0</v>
      </c>
      <c r="AD30" s="29">
        <f ca="1">'DAC Adjustment'!W34-'Census Tract'!R30</f>
        <v>0</v>
      </c>
      <c r="AE30" s="29">
        <f ca="1">'DAC Adjustment'!X34-'Census Tract'!S30</f>
        <v>0</v>
      </c>
      <c r="AF30" s="29">
        <f ca="1">'DAC Adjustment'!Y34-'Census Tract'!T30</f>
        <v>0</v>
      </c>
      <c r="AG30" s="345">
        <f ca="1">'DAC Adjustment'!Z34-'Census Tract'!U30</f>
        <v>0</v>
      </c>
    </row>
    <row r="31" spans="1:33" ht="15.75" x14ac:dyDescent="0.25">
      <c r="A31" s="193" t="s">
        <v>71</v>
      </c>
      <c r="B31" s="53" t="str">
        <f>IFERROR(INDEX(Geography!$R$5:$R$889,MATCH(C31,Geography!$S$5:$S$889,0)),"Undefined")</f>
        <v>Canby</v>
      </c>
      <c r="C31" s="53">
        <v>41005022907</v>
      </c>
      <c r="D31" s="171" cm="1">
        <f t="array" ref="D31">INDEX(Geography!$K$5:$K$838,MATCH(C31,Geography!$L$5:$L$838,0),0)</f>
        <v>1</v>
      </c>
      <c r="E31" s="53">
        <v>4170</v>
      </c>
      <c r="F31" s="53">
        <f>SUMIF(County!$A$5:$A$40,A31,County!$D$5:$D$40)</f>
        <v>375262</v>
      </c>
      <c r="G31" s="173" cm="1">
        <f t="array" ref="G31">INDEX(Geography!$E$5:$E$833,MATCH(C31,Geography!$C$5:$C$833,0),0)</f>
        <v>2681</v>
      </c>
      <c r="H31" s="239">
        <f t="shared" si="0"/>
        <v>3102.4290890476645</v>
      </c>
      <c r="I31" s="173">
        <f>SUMIF(Geography!$L$5:$L$838,'Census Tract'!C31,Geography!$M$5:$M$838)</f>
        <v>1736</v>
      </c>
      <c r="J31" s="338">
        <f ca="1">($I31/(SUMIF($D$5:$D$832,$D31,$I$5:$I$832))*IF($D31=1,Urban_Rural_LDVs!F$6,Urban_Rural_LDVs!F$7))</f>
        <v>0.86936797762061235</v>
      </c>
      <c r="K31" s="196">
        <f ca="1">($I31/(SUMIF($D$5:$D$832,$D31,$I$5:$I$832))*IF($D31=1,Urban_Rural_LDVs!G$6,Urban_Rural_LDVs!G$7))</f>
        <v>4.3203853200521714</v>
      </c>
      <c r="L31" s="196">
        <f ca="1">($I31/(SUMIF($D$5:$D$832,$D31,$I$5:$I$832))*IF($D31=1,Urban_Rural_LDVs!H$6,Urban_Rural_LDVs!H$7))</f>
        <v>19.879753164480128</v>
      </c>
      <c r="M31" s="197">
        <f ca="1">($I31/(SUMIF($D$5:$D$832,$D31,$I$5:$I$832))*IF($D31=1,Urban_Rural_LDVs!I$6,Urban_Rural_LDVs!I$7))</f>
        <v>43.177432382618953</v>
      </c>
      <c r="N31" s="196">
        <f ca="1">($H31/(SUMIF($D$5:$D$832,$D31,$H$5:$H$832))*IF($D31=1,Urban_Rural_LDVs!J$6,Urban_Rural_LDVs!J$7))</f>
        <v>0.64047377820563534</v>
      </c>
      <c r="O31" s="196">
        <f ca="1">($H31/(SUMIF($D$5:$D$832,$D31,$H$5:$H$832))*IF($D31=1,Urban_Rural_LDVs!K$6,Urban_Rural_LDVs!K$7))</f>
        <v>3.0477493243907552</v>
      </c>
      <c r="P31" s="196">
        <f ca="1">($H31/(SUMIF($D$5:$D$832,$D31,$H$5:$H$832))*IF($D31=1,Urban_Rural_LDVs!L$6,Urban_Rural_LDVs!L$7))</f>
        <v>13.900145974482085</v>
      </c>
      <c r="Q31" s="197">
        <f ca="1">($H31/(SUMIF($D$5:$D$832,$D31,$H$5:$H$832))*IF($D31=1,Urban_Rural_LDVs!M$6,Urban_Rural_LDVs!M$7))</f>
        <v>30.149661030093018</v>
      </c>
      <c r="R31" s="196">
        <f ca="1">($H31/(SUMIF($D$5:$D$832,$D31,$H$5:$H$832))*IF($D31=1,Urban_Rural_LDVs!N$6,Urban_Rural_LDVs!N$7))</f>
        <v>0.2666506109860205</v>
      </c>
      <c r="S31" s="196">
        <f ca="1">($H31/(SUMIF($D$5:$D$832,$D31,$H$5:$H$832))*IF($D31=1,Urban_Rural_LDVs!O$6,Urban_Rural_LDVs!O$7))</f>
        <v>1.2666264845031066</v>
      </c>
      <c r="T31" s="196">
        <f ca="1">($H31/(SUMIF($D$5:$D$832,$D31,$H$5:$H$832))*IF($D31=1,Urban_Rural_LDVs!P$6,Urban_Rural_LDVs!P$7))</f>
        <v>5.5575977270897576</v>
      </c>
      <c r="U31" s="339">
        <f ca="1">($H31/(SUMIF($D$5:$D$832,$D31,$H$5:$H$832))*IF($D31=1,Urban_Rural_LDVs!Q$6,Urban_Rural_LDVs!Q$7))</f>
        <v>11.939406333164845</v>
      </c>
      <c r="V31" s="344">
        <f ca="1">'DAC Adjustment'!O35-'Census Tract'!J31</f>
        <v>0</v>
      </c>
      <c r="W31" s="29">
        <f ca="1">'DAC Adjustment'!P35-'Census Tract'!K31</f>
        <v>0</v>
      </c>
      <c r="X31" s="29">
        <f ca="1">'DAC Adjustment'!Q35-'Census Tract'!L31</f>
        <v>0</v>
      </c>
      <c r="Y31" s="105">
        <f ca="1">'DAC Adjustment'!R35-'Census Tract'!M31</f>
        <v>0</v>
      </c>
      <c r="Z31" s="29">
        <f ca="1">'DAC Adjustment'!S35-'Census Tract'!N31</f>
        <v>0</v>
      </c>
      <c r="AA31" s="29">
        <f ca="1">'DAC Adjustment'!T35-'Census Tract'!O31</f>
        <v>0</v>
      </c>
      <c r="AB31" s="29">
        <f ca="1">'DAC Adjustment'!U35-'Census Tract'!P31</f>
        <v>0</v>
      </c>
      <c r="AC31" s="105">
        <f ca="1">'DAC Adjustment'!V35-'Census Tract'!Q31</f>
        <v>0</v>
      </c>
      <c r="AD31" s="29">
        <f ca="1">'DAC Adjustment'!W35-'Census Tract'!R31</f>
        <v>0</v>
      </c>
      <c r="AE31" s="29">
        <f ca="1">'DAC Adjustment'!X35-'Census Tract'!S31</f>
        <v>0</v>
      </c>
      <c r="AF31" s="29">
        <f ca="1">'DAC Adjustment'!Y35-'Census Tract'!T31</f>
        <v>0</v>
      </c>
      <c r="AG31" s="345">
        <f ca="1">'DAC Adjustment'!Z35-'Census Tract'!U31</f>
        <v>0</v>
      </c>
    </row>
    <row r="32" spans="1:33" ht="15.75" x14ac:dyDescent="0.25">
      <c r="A32" s="193" t="s">
        <v>71</v>
      </c>
      <c r="B32" s="53" t="str">
        <f>IFERROR(INDEX(Geography!$R$5:$R$889,MATCH(C32,Geography!$S$5:$S$889,0)),"Undefined")</f>
        <v>Happy Valley</v>
      </c>
      <c r="C32" s="53">
        <v>41005023201</v>
      </c>
      <c r="D32" s="171" cm="1">
        <f t="array" ref="D32">INDEX(Geography!$K$5:$K$838,MATCH(C32,Geography!$L$5:$L$838,0),0)</f>
        <v>0</v>
      </c>
      <c r="E32" s="53">
        <v>4247</v>
      </c>
      <c r="F32" s="53">
        <f>SUMIF(County!$A$5:$A$40,A32,County!$D$5:$D$40)</f>
        <v>375262</v>
      </c>
      <c r="G32" s="173" cm="1">
        <f t="array" ref="G32">INDEX(Geography!$E$5:$E$833,MATCH(C32,Geography!$C$5:$C$833,0),0)</f>
        <v>3841</v>
      </c>
      <c r="H32" s="239">
        <f t="shared" si="0"/>
        <v>4444.7706568564263</v>
      </c>
      <c r="I32" s="173">
        <f>SUMIF(Geography!$L$5:$L$838,'Census Tract'!C32,Geography!$M$5:$M$838)</f>
        <v>1094</v>
      </c>
      <c r="J32" s="338">
        <f ca="1">($I32/(SUMIF($D$5:$D$832,$D32,$I$5:$I$832))*IF($D32=1,Urban_Rural_LDVs!F$6,Urban_Rural_LDVs!F$7))</f>
        <v>1.6809957782600333</v>
      </c>
      <c r="K32" s="196">
        <f ca="1">($I32/(SUMIF($D$5:$D$832,$D32,$I$5:$I$832))*IF($D32=1,Urban_Rural_LDVs!G$6,Urban_Rural_LDVs!G$7))</f>
        <v>8.4795735843062943</v>
      </c>
      <c r="L32" s="196">
        <f ca="1">($I32/(SUMIF($D$5:$D$832,$D32,$I$5:$I$832))*IF($D32=1,Urban_Rural_LDVs!H$6,Urban_Rural_LDVs!H$7))</f>
        <v>39.290612240594392</v>
      </c>
      <c r="M32" s="197">
        <f ca="1">($I32/(SUMIF($D$5:$D$832,$D32,$I$5:$I$832))*IF($D32=1,Urban_Rural_LDVs!I$6,Urban_Rural_LDVs!I$7))</f>
        <v>85.469539527003008</v>
      </c>
      <c r="N32" s="196">
        <f ca="1">($H32/(SUMIF($D$5:$D$832,$D32,$H$5:$H$832))*IF($D32=1,Urban_Rural_LDVs!J$6,Urban_Rural_LDVs!J$7))</f>
        <v>1.21658926849074</v>
      </c>
      <c r="O32" s="196">
        <f ca="1">($H32/(SUMIF($D$5:$D$832,$D32,$H$5:$H$832))*IF($D32=1,Urban_Rural_LDVs!K$6,Urban_Rural_LDVs!K$7))</f>
        <v>6.3588581939550179</v>
      </c>
      <c r="P32" s="196">
        <f ca="1">($H32/(SUMIF($D$5:$D$832,$D32,$H$5:$H$832))*IF($D32=1,Urban_Rural_LDVs!L$6,Urban_Rural_LDVs!L$7))</f>
        <v>29.666873797505136</v>
      </c>
      <c r="Q32" s="197">
        <f ca="1">($H32/(SUMIF($D$5:$D$832,$D32,$H$5:$H$832))*IF($D32=1,Urban_Rural_LDVs!M$6,Urban_Rural_LDVs!M$7))</f>
        <v>64.599408090608449</v>
      </c>
      <c r="R32" s="196">
        <f ca="1">($H32/(SUMIF($D$5:$D$832,$D32,$H$5:$H$832))*IF($D32=1,Urban_Rural_LDVs!N$6,Urban_Rural_LDVs!N$7))</f>
        <v>0.8308754817882581</v>
      </c>
      <c r="S32" s="196">
        <f ca="1">($H32/(SUMIF($D$5:$D$832,$D32,$H$5:$H$832))*IF($D32=1,Urban_Rural_LDVs!O$6,Urban_Rural_LDVs!O$7))</f>
        <v>4.3042930317933727</v>
      </c>
      <c r="T32" s="196">
        <f ca="1">($H32/(SUMIF($D$5:$D$832,$D32,$H$5:$H$832))*IF($D32=1,Urban_Rural_LDVs!P$6,Urban_Rural_LDVs!P$7))</f>
        <v>19.834056034383451</v>
      </c>
      <c r="U32" s="339">
        <f ca="1">($H32/(SUMIF($D$5:$D$832,$D32,$H$5:$H$832))*IF($D32=1,Urban_Rural_LDVs!Q$6,Urban_Rural_LDVs!Q$7))</f>
        <v>43.107639998932399</v>
      </c>
      <c r="V32" s="344">
        <f ca="1">'DAC Adjustment'!O36-'Census Tract'!J32</f>
        <v>0</v>
      </c>
      <c r="W32" s="29">
        <f ca="1">'DAC Adjustment'!P36-'Census Tract'!K32</f>
        <v>0</v>
      </c>
      <c r="X32" s="29">
        <f ca="1">'DAC Adjustment'!Q36-'Census Tract'!L32</f>
        <v>0</v>
      </c>
      <c r="Y32" s="105">
        <f ca="1">'DAC Adjustment'!R36-'Census Tract'!M32</f>
        <v>0</v>
      </c>
      <c r="Z32" s="29">
        <f ca="1">'DAC Adjustment'!S36-'Census Tract'!N32</f>
        <v>0</v>
      </c>
      <c r="AA32" s="29">
        <f ca="1">'DAC Adjustment'!T36-'Census Tract'!O32</f>
        <v>0</v>
      </c>
      <c r="AB32" s="29">
        <f ca="1">'DAC Adjustment'!U36-'Census Tract'!P32</f>
        <v>0</v>
      </c>
      <c r="AC32" s="105">
        <f ca="1">'DAC Adjustment'!V36-'Census Tract'!Q32</f>
        <v>0</v>
      </c>
      <c r="AD32" s="29">
        <f ca="1">'DAC Adjustment'!W36-'Census Tract'!R32</f>
        <v>0</v>
      </c>
      <c r="AE32" s="29">
        <f ca="1">'DAC Adjustment'!X36-'Census Tract'!S32</f>
        <v>0</v>
      </c>
      <c r="AF32" s="29">
        <f ca="1">'DAC Adjustment'!Y36-'Census Tract'!T32</f>
        <v>0</v>
      </c>
      <c r="AG32" s="345">
        <f ca="1">'DAC Adjustment'!Z36-'Census Tract'!U32</f>
        <v>0</v>
      </c>
    </row>
    <row r="33" spans="1:33" ht="15.75" x14ac:dyDescent="0.25">
      <c r="A33" s="193" t="s">
        <v>71</v>
      </c>
      <c r="B33" s="53" t="str">
        <f>IFERROR(INDEX(Geography!$R$5:$R$889,MATCH(C33,Geography!$S$5:$S$889,0)),"Undefined")</f>
        <v>Gresham</v>
      </c>
      <c r="C33" s="53">
        <v>41005023300</v>
      </c>
      <c r="D33" s="171" cm="1">
        <f t="array" ref="D33">INDEX(Geography!$K$5:$K$838,MATCH(C33,Geography!$L$5:$L$838,0),0)</f>
        <v>0</v>
      </c>
      <c r="E33" s="53">
        <v>5231</v>
      </c>
      <c r="F33" s="53">
        <f>SUMIF(County!$A$5:$A$40,A33,County!$D$5:$D$40)</f>
        <v>375262</v>
      </c>
      <c r="G33" s="173" cm="1">
        <f t="array" ref="G33">INDEX(Geography!$E$5:$E$833,MATCH(C33,Geography!$C$5:$C$833,0),0)</f>
        <v>5068</v>
      </c>
      <c r="H33" s="239">
        <f t="shared" si="0"/>
        <v>5864.644022116212</v>
      </c>
      <c r="I33" s="173">
        <f>SUMIF(Geography!$L$5:$L$838,'Census Tract'!C33,Geography!$M$5:$M$838)</f>
        <v>1734</v>
      </c>
      <c r="J33" s="338">
        <f ca="1">($I33/(SUMIF($D$5:$D$832,$D33,$I$5:$I$832))*IF($D33=1,Urban_Rural_LDVs!F$6,Urban_Rural_LDVs!F$7))</f>
        <v>2.664393674134276</v>
      </c>
      <c r="K33" s="196">
        <f ca="1">($I33/(SUMIF($D$5:$D$832,$D33,$I$5:$I$832))*IF($D33=1,Urban_Rural_LDVs!G$6,Urban_Rural_LDVs!G$7))</f>
        <v>13.440201640938861</v>
      </c>
      <c r="L33" s="196">
        <f ca="1">($I33/(SUMIF($D$5:$D$832,$D33,$I$5:$I$832))*IF($D33=1,Urban_Rural_LDVs!H$6,Urban_Rural_LDVs!H$7))</f>
        <v>62.275979547706292</v>
      </c>
      <c r="M33" s="197">
        <f ca="1">($I33/(SUMIF($D$5:$D$832,$D33,$I$5:$I$832))*IF($D33=1,Urban_Rural_LDVs!I$6,Urban_Rural_LDVs!I$7))</f>
        <v>135.47000140751666</v>
      </c>
      <c r="N33" s="196">
        <f ca="1">($H33/(SUMIF($D$5:$D$832,$D33,$H$5:$H$832))*IF($D33=1,Urban_Rural_LDVs!J$6,Urban_Rural_LDVs!J$7))</f>
        <v>1.6052263506147022</v>
      </c>
      <c r="O33" s="196">
        <f ca="1">($H33/(SUMIF($D$5:$D$832,$D33,$H$5:$H$832))*IF($D33=1,Urban_Rural_LDVs!K$6,Urban_Rural_LDVs!K$7))</f>
        <v>8.3901831103785565</v>
      </c>
      <c r="P33" s="196">
        <f ca="1">($H33/(SUMIF($D$5:$D$832,$D33,$H$5:$H$832))*IF($D33=1,Urban_Rural_LDVs!L$6,Urban_Rural_LDVs!L$7))</f>
        <v>39.143899090277543</v>
      </c>
      <c r="Q33" s="197">
        <f ca="1">($H33/(SUMIF($D$5:$D$832,$D33,$H$5:$H$832))*IF($D33=1,Urban_Rural_LDVs!M$6,Urban_Rural_LDVs!M$7))</f>
        <v>85.235563708201937</v>
      </c>
      <c r="R33" s="196">
        <f ca="1">($H33/(SUMIF($D$5:$D$832,$D33,$H$5:$H$832))*IF($D33=1,Urban_Rural_LDVs!N$6,Urban_Rural_LDVs!N$7))</f>
        <v>1.0962970428802115</v>
      </c>
      <c r="S33" s="196">
        <f ca="1">($H33/(SUMIF($D$5:$D$832,$D33,$H$5:$H$832))*IF($D33=1,Urban_Rural_LDVs!O$6,Urban_Rural_LDVs!O$7))</f>
        <v>5.6792910921970359</v>
      </c>
      <c r="T33" s="196">
        <f ca="1">($H33/(SUMIF($D$5:$D$832,$D33,$H$5:$H$832))*IF($D33=1,Urban_Rural_LDVs!P$6,Urban_Rural_LDVs!P$7))</f>
        <v>26.170006764450754</v>
      </c>
      <c r="U33" s="339">
        <f ca="1">($H33/(SUMIF($D$5:$D$832,$D33,$H$5:$H$832))*IF($D33=1,Urban_Rural_LDVs!Q$6,Urban_Rural_LDVs!Q$7))</f>
        <v>56.878291985053217</v>
      </c>
      <c r="V33" s="344">
        <f ca="1">'DAC Adjustment'!O37-'Census Tract'!J33</f>
        <v>0</v>
      </c>
      <c r="W33" s="29">
        <f ca="1">'DAC Adjustment'!P37-'Census Tract'!K33</f>
        <v>0</v>
      </c>
      <c r="X33" s="29">
        <f ca="1">'DAC Adjustment'!Q37-'Census Tract'!L33</f>
        <v>0</v>
      </c>
      <c r="Y33" s="105">
        <f ca="1">'DAC Adjustment'!R37-'Census Tract'!M33</f>
        <v>0</v>
      </c>
      <c r="Z33" s="29">
        <f ca="1">'DAC Adjustment'!S37-'Census Tract'!N33</f>
        <v>0</v>
      </c>
      <c r="AA33" s="29">
        <f ca="1">'DAC Adjustment'!T37-'Census Tract'!O33</f>
        <v>0</v>
      </c>
      <c r="AB33" s="29">
        <f ca="1">'DAC Adjustment'!U37-'Census Tract'!P33</f>
        <v>0</v>
      </c>
      <c r="AC33" s="105">
        <f ca="1">'DAC Adjustment'!V37-'Census Tract'!Q33</f>
        <v>0</v>
      </c>
      <c r="AD33" s="29">
        <f ca="1">'DAC Adjustment'!W37-'Census Tract'!R33</f>
        <v>0</v>
      </c>
      <c r="AE33" s="29">
        <f ca="1">'DAC Adjustment'!X37-'Census Tract'!S33</f>
        <v>0</v>
      </c>
      <c r="AF33" s="29">
        <f ca="1">'DAC Adjustment'!Y37-'Census Tract'!T33</f>
        <v>0</v>
      </c>
      <c r="AG33" s="345">
        <f ca="1">'DAC Adjustment'!Z37-'Census Tract'!U33</f>
        <v>0</v>
      </c>
    </row>
    <row r="34" spans="1:33" ht="15.75" x14ac:dyDescent="0.25">
      <c r="A34" s="193" t="s">
        <v>71</v>
      </c>
      <c r="B34" s="53" t="str">
        <f>IFERROR(INDEX(Geography!$R$5:$R$889,MATCH(C34,Geography!$S$5:$S$889,0)),"Undefined")</f>
        <v>Canby</v>
      </c>
      <c r="C34" s="53">
        <v>41005022906</v>
      </c>
      <c r="D34" s="171" cm="1">
        <f t="array" ref="D34">INDEX(Geography!$K$5:$K$838,MATCH(C34,Geography!$L$5:$L$838,0),0)</f>
        <v>1</v>
      </c>
      <c r="E34" s="53">
        <v>3137</v>
      </c>
      <c r="F34" s="53">
        <f>SUMIF(County!$A$5:$A$40,A34,County!$D$5:$D$40)</f>
        <v>375262</v>
      </c>
      <c r="G34" s="173" cm="1">
        <f t="array" ref="G34">INDEX(Geography!$E$5:$E$833,MATCH(C34,Geography!$C$5:$C$833,0),0)</f>
        <v>2210</v>
      </c>
      <c r="H34" s="239">
        <f t="shared" si="0"/>
        <v>2557.392124877038</v>
      </c>
      <c r="I34" s="173">
        <f>SUMIF(Geography!$L$5:$L$838,'Census Tract'!C34,Geography!$M$5:$M$838)</f>
        <v>1178</v>
      </c>
      <c r="J34" s="338">
        <f ca="1">($I34/(SUMIF($D$5:$D$832,$D34,$I$5:$I$832))*IF($D34=1,Urban_Rural_LDVs!F$6,Urban_Rural_LDVs!F$7))</f>
        <v>0.58992827052827268</v>
      </c>
      <c r="K34" s="196">
        <f ca="1">($I34/(SUMIF($D$5:$D$832,$D34,$I$5:$I$832))*IF($D34=1,Urban_Rural_LDVs!G$6,Urban_Rural_LDVs!G$7))</f>
        <v>2.9316900386068303</v>
      </c>
      <c r="L34" s="196">
        <f ca="1">($I34/(SUMIF($D$5:$D$832,$D34,$I$5:$I$832))*IF($D34=1,Urban_Rural_LDVs!H$6,Urban_Rural_LDVs!H$7))</f>
        <v>13.489832504468659</v>
      </c>
      <c r="M34" s="197">
        <f ca="1">($I34/(SUMIF($D$5:$D$832,$D34,$I$5:$I$832))*IF($D34=1,Urban_Rural_LDVs!I$6,Urban_Rural_LDVs!I$7))</f>
        <v>29.298971973920004</v>
      </c>
      <c r="N34" s="196">
        <f ca="1">($H34/(SUMIF($D$5:$D$832,$D34,$H$5:$H$832))*IF($D34=1,Urban_Rural_LDVs!J$6,Urban_Rural_LDVs!J$7))</f>
        <v>0.52795488617473119</v>
      </c>
      <c r="O34" s="196">
        <f ca="1">($H34/(SUMIF($D$5:$D$832,$D34,$H$5:$H$832))*IF($D34=1,Urban_Rural_LDVs!K$6,Urban_Rural_LDVs!K$7))</f>
        <v>2.5123185404340056</v>
      </c>
      <c r="P34" s="196">
        <f ca="1">($H34/(SUMIF($D$5:$D$832,$D34,$H$5:$H$832))*IF($D34=1,Urban_Rural_LDVs!L$6,Urban_Rural_LDVs!L$7))</f>
        <v>11.458158375085942</v>
      </c>
      <c r="Q34" s="197">
        <f ca="1">($H34/(SUMIF($D$5:$D$832,$D34,$H$5:$H$832))*IF($D34=1,Urban_Rural_LDVs!M$6,Urban_Rural_LDVs!M$7))</f>
        <v>24.852946988625725</v>
      </c>
      <c r="R34" s="196">
        <f ca="1">($H34/(SUMIF($D$5:$D$832,$D34,$H$5:$H$832))*IF($D34=1,Urban_Rural_LDVs!N$6,Urban_Rural_LDVs!N$7))</f>
        <v>0.21980524068597737</v>
      </c>
      <c r="S34" s="196">
        <f ca="1">($H34/(SUMIF($D$5:$D$832,$D34,$H$5:$H$832))*IF($D34=1,Urban_Rural_LDVs!O$6,Urban_Rural_LDVs!O$7))</f>
        <v>1.0441046366101698</v>
      </c>
      <c r="T34" s="196">
        <f ca="1">($H34/(SUMIF($D$5:$D$832,$D34,$H$5:$H$832))*IF($D34=1,Urban_Rural_LDVs!P$6,Urban_Rural_LDVs!P$7))</f>
        <v>4.5812349783171822</v>
      </c>
      <c r="U34" s="339">
        <f ca="1">($H34/(SUMIF($D$5:$D$832,$D34,$H$5:$H$832))*IF($D34=1,Urban_Rural_LDVs!Q$6,Urban_Rural_LDVs!Q$7))</f>
        <v>9.8418828781403622</v>
      </c>
      <c r="V34" s="344">
        <f ca="1">'DAC Adjustment'!O38-'Census Tract'!J34</f>
        <v>0</v>
      </c>
      <c r="W34" s="29">
        <f ca="1">'DAC Adjustment'!P38-'Census Tract'!K34</f>
        <v>0</v>
      </c>
      <c r="X34" s="29">
        <f ca="1">'DAC Adjustment'!Q38-'Census Tract'!L34</f>
        <v>0</v>
      </c>
      <c r="Y34" s="105">
        <f ca="1">'DAC Adjustment'!R38-'Census Tract'!M34</f>
        <v>0</v>
      </c>
      <c r="Z34" s="29">
        <f ca="1">'DAC Adjustment'!S38-'Census Tract'!N34</f>
        <v>0</v>
      </c>
      <c r="AA34" s="29">
        <f ca="1">'DAC Adjustment'!T38-'Census Tract'!O34</f>
        <v>0</v>
      </c>
      <c r="AB34" s="29">
        <f ca="1">'DAC Adjustment'!U38-'Census Tract'!P34</f>
        <v>0</v>
      </c>
      <c r="AC34" s="105">
        <f ca="1">'DAC Adjustment'!V38-'Census Tract'!Q34</f>
        <v>0</v>
      </c>
      <c r="AD34" s="29">
        <f ca="1">'DAC Adjustment'!W38-'Census Tract'!R34</f>
        <v>0</v>
      </c>
      <c r="AE34" s="29">
        <f ca="1">'DAC Adjustment'!X38-'Census Tract'!S34</f>
        <v>0</v>
      </c>
      <c r="AF34" s="29">
        <f ca="1">'DAC Adjustment'!Y38-'Census Tract'!T34</f>
        <v>0</v>
      </c>
      <c r="AG34" s="345">
        <f ca="1">'DAC Adjustment'!Z38-'Census Tract'!U34</f>
        <v>0</v>
      </c>
    </row>
    <row r="35" spans="1:33" ht="15.75" x14ac:dyDescent="0.25">
      <c r="A35" s="193" t="s">
        <v>71</v>
      </c>
      <c r="B35" s="53" t="str">
        <f>IFERROR(INDEX(Geography!$R$5:$R$889,MATCH(C35,Geography!$S$5:$S$889,0)),"Undefined")</f>
        <v>Oregon City</v>
      </c>
      <c r="C35" s="53">
        <v>41005022606</v>
      </c>
      <c r="D35" s="171" cm="1">
        <f t="array" ref="D35">INDEX(Geography!$K$5:$K$838,MATCH(C35,Geography!$L$5:$L$838,0),0)</f>
        <v>1</v>
      </c>
      <c r="E35" s="53">
        <v>5497</v>
      </c>
      <c r="F35" s="53">
        <f>SUMIF(County!$A$5:$A$40,A35,County!$D$5:$D$40)</f>
        <v>375262</v>
      </c>
      <c r="G35" s="173" cm="1">
        <f t="array" ref="G35">INDEX(Geography!$E$5:$E$833,MATCH(C35,Geography!$C$5:$C$833,0),0)</f>
        <v>4082</v>
      </c>
      <c r="H35" s="239">
        <f t="shared" si="0"/>
        <v>4723.6536894787641</v>
      </c>
      <c r="I35" s="173">
        <f>SUMIF(Geography!$L$5:$L$838,'Census Tract'!C35,Geography!$M$5:$M$838)</f>
        <v>198</v>
      </c>
      <c r="J35" s="338">
        <f ca="1">($I35/(SUMIF($D$5:$D$832,$D35,$I$5:$I$832))*IF($D35=1,Urban_Rural_LDVs!F$6,Urban_Rural_LDVs!F$7))</f>
        <v>9.9156025097281816E-2</v>
      </c>
      <c r="K35" s="196">
        <f ca="1">($I35/(SUMIF($D$5:$D$832,$D35,$I$5:$I$832))*IF($D35=1,Urban_Rural_LDVs!G$6,Urban_Rural_LDVs!G$7))</f>
        <v>0.49276284180318536</v>
      </c>
      <c r="L35" s="196">
        <f ca="1">($I35/(SUMIF($D$5:$D$832,$D35,$I$5:$I$832))*IF($D35=1,Urban_Rural_LDVs!H$6,Urban_Rural_LDVs!H$7))</f>
        <v>2.2673912019395539</v>
      </c>
      <c r="M35" s="197">
        <f ca="1">($I35/(SUMIF($D$5:$D$832,$D35,$I$5:$I$832))*IF($D35=1,Urban_Rural_LDVs!I$6,Urban_Rural_LDVs!I$7))</f>
        <v>4.9246149837318853</v>
      </c>
      <c r="N35" s="196">
        <f ca="1">($H35/(SUMIF($D$5:$D$832,$D35,$H$5:$H$832))*IF($D35=1,Urban_Rural_LDVs!J$6,Urban_Rural_LDVs!J$7))</f>
        <v>0.97516373093450337</v>
      </c>
      <c r="O35" s="196">
        <f ca="1">($H35/(SUMIF($D$5:$D$832,$D35,$H$5:$H$832))*IF($D35=1,Urban_Rural_LDVs!K$6,Urban_Rural_LDVs!K$7))</f>
        <v>4.6404001276251634</v>
      </c>
      <c r="P35" s="196">
        <f ca="1">($H35/(SUMIF($D$5:$D$832,$D35,$H$5:$H$832))*IF($D35=1,Urban_Rural_LDVs!L$6,Urban_Rural_LDVs!L$7))</f>
        <v>21.163892528099915</v>
      </c>
      <c r="Q35" s="197">
        <f ca="1">($H35/(SUMIF($D$5:$D$832,$D35,$H$5:$H$832))*IF($D35=1,Urban_Rural_LDVs!M$6,Urban_Rural_LDVs!M$7))</f>
        <v>45.904855026049866</v>
      </c>
      <c r="R35" s="196">
        <f ca="1">($H35/(SUMIF($D$5:$D$832,$D35,$H$5:$H$832))*IF($D35=1,Urban_Rural_LDVs!N$6,Urban_Rural_LDVs!N$7))</f>
        <v>0.40599320926704052</v>
      </c>
      <c r="S35" s="196">
        <f ca="1">($H35/(SUMIF($D$5:$D$832,$D35,$H$5:$H$832))*IF($D35=1,Urban_Rural_LDVs!O$6,Urban_Rural_LDVs!O$7))</f>
        <v>1.9285226817387844</v>
      </c>
      <c r="T35" s="196">
        <f ca="1">($H35/(SUMIF($D$5:$D$832,$D35,$H$5:$H$832))*IF($D35=1,Urban_Rural_LDVs!P$6,Urban_Rural_LDVs!P$7))</f>
        <v>8.4618104893623247</v>
      </c>
      <c r="U35" s="339">
        <f ca="1">($H35/(SUMIF($D$5:$D$832,$D35,$H$5:$H$832))*IF($D35=1,Urban_Rural_LDVs!Q$6,Urban_Rural_LDVs!Q$7))</f>
        <v>18.178536610212198</v>
      </c>
      <c r="V35" s="344">
        <f ca="1">'DAC Adjustment'!O39-'Census Tract'!J35</f>
        <v>0</v>
      </c>
      <c r="W35" s="29">
        <f ca="1">'DAC Adjustment'!P39-'Census Tract'!K35</f>
        <v>0</v>
      </c>
      <c r="X35" s="29">
        <f ca="1">'DAC Adjustment'!Q39-'Census Tract'!L35</f>
        <v>0</v>
      </c>
      <c r="Y35" s="105">
        <f ca="1">'DAC Adjustment'!R39-'Census Tract'!M35</f>
        <v>0</v>
      </c>
      <c r="Z35" s="29">
        <f ca="1">'DAC Adjustment'!S39-'Census Tract'!N35</f>
        <v>0</v>
      </c>
      <c r="AA35" s="29">
        <f ca="1">'DAC Adjustment'!T39-'Census Tract'!O35</f>
        <v>0</v>
      </c>
      <c r="AB35" s="29">
        <f ca="1">'DAC Adjustment'!U39-'Census Tract'!P35</f>
        <v>0</v>
      </c>
      <c r="AC35" s="105">
        <f ca="1">'DAC Adjustment'!V39-'Census Tract'!Q35</f>
        <v>0</v>
      </c>
      <c r="AD35" s="29">
        <f ca="1">'DAC Adjustment'!W39-'Census Tract'!R35</f>
        <v>0</v>
      </c>
      <c r="AE35" s="29">
        <f ca="1">'DAC Adjustment'!X39-'Census Tract'!S35</f>
        <v>0</v>
      </c>
      <c r="AF35" s="29">
        <f ca="1">'DAC Adjustment'!Y39-'Census Tract'!T35</f>
        <v>0</v>
      </c>
      <c r="AG35" s="345">
        <f ca="1">'DAC Adjustment'!Z39-'Census Tract'!U35</f>
        <v>0</v>
      </c>
    </row>
    <row r="36" spans="1:33" ht="15.75" x14ac:dyDescent="0.25">
      <c r="A36" s="193" t="s">
        <v>71</v>
      </c>
      <c r="B36" s="53" t="str">
        <f>IFERROR(INDEX(Geography!$R$5:$R$889,MATCH(C36,Geography!$S$5:$S$889,0)),"Undefined")</f>
        <v>Happy Valley</v>
      </c>
      <c r="C36" s="53">
        <v>41005022107</v>
      </c>
      <c r="D36" s="171" cm="1">
        <f t="array" ref="D36">INDEX(Geography!$K$5:$K$838,MATCH(C36,Geography!$L$5:$L$838,0),0)</f>
        <v>1</v>
      </c>
      <c r="E36" s="53">
        <v>4422</v>
      </c>
      <c r="F36" s="53">
        <f>SUMIF(County!$A$5:$A$40,A36,County!$D$5:$D$40)</f>
        <v>375262</v>
      </c>
      <c r="G36" s="173" cm="1">
        <f t="array" ref="G36">INDEX(Geography!$E$5:$E$833,MATCH(C36,Geography!$C$5:$C$833,0),0)</f>
        <v>2544</v>
      </c>
      <c r="H36" s="239">
        <f t="shared" si="0"/>
        <v>2943.8939211254228</v>
      </c>
      <c r="I36" s="173">
        <f>SUMIF(Geography!$L$5:$L$838,'Census Tract'!C36,Geography!$M$5:$M$838)</f>
        <v>13220</v>
      </c>
      <c r="J36" s="338">
        <f ca="1">($I36/(SUMIF($D$5:$D$832,$D36,$I$5:$I$832))*IF($D36=1,Urban_Rural_LDVs!F$6,Urban_Rural_LDVs!F$7))</f>
        <v>6.6204174332629577</v>
      </c>
      <c r="K36" s="196">
        <f ca="1">($I36/(SUMIF($D$5:$D$832,$D36,$I$5:$I$832))*IF($D36=1,Urban_Rural_LDVs!G$6,Urban_Rural_LDVs!G$7))</f>
        <v>32.900630144636928</v>
      </c>
      <c r="L36" s="196">
        <f ca="1">($I36/(SUMIF($D$5:$D$832,$D36,$I$5:$I$832))*IF($D36=1,Urban_Rural_LDVs!H$6,Urban_Rural_LDVs!H$7))</f>
        <v>151.38844287697427</v>
      </c>
      <c r="M36" s="197">
        <f ca="1">($I36/(SUMIF($D$5:$D$832,$D36,$I$5:$I$832))*IF($D36=1,Urban_Rural_LDVs!I$6,Urban_Rural_LDVs!I$7))</f>
        <v>328.80510143906832</v>
      </c>
      <c r="N36" s="196">
        <f ca="1">($H36/(SUMIF($D$5:$D$832,$D36,$H$5:$H$832))*IF($D36=1,Urban_Rural_LDVs!J$6,Urban_Rural_LDVs!J$7))</f>
        <v>0.60774535313507505</v>
      </c>
      <c r="O36" s="196">
        <f ca="1">($H36/(SUMIF($D$5:$D$832,$D36,$H$5:$H$832))*IF($D36=1,Urban_Rural_LDVs!K$6,Urban_Rural_LDVs!K$7))</f>
        <v>2.8920083107982397</v>
      </c>
      <c r="P36" s="196">
        <f ca="1">($H36/(SUMIF($D$5:$D$832,$D36,$H$5:$H$832))*IF($D36=1,Urban_Rural_LDVs!L$6,Urban_Rural_LDVs!L$7))</f>
        <v>13.189843848967708</v>
      </c>
      <c r="Q36" s="197">
        <f ca="1">($H36/(SUMIF($D$5:$D$832,$D36,$H$5:$H$832))*IF($D36=1,Urban_Rural_LDVs!M$6,Urban_Rural_LDVs!M$7))</f>
        <v>28.609003230345628</v>
      </c>
      <c r="R36" s="196">
        <f ca="1">($H36/(SUMIF($D$5:$D$832,$D36,$H$5:$H$832))*IF($D36=1,Urban_Rural_LDVs!N$6,Urban_Rural_LDVs!N$7))</f>
        <v>0.25302467525118838</v>
      </c>
      <c r="S36" s="196">
        <f ca="1">($H36/(SUMIF($D$5:$D$832,$D36,$H$5:$H$832))*IF($D36=1,Urban_Rural_LDVs!O$6,Urban_Rural_LDVs!O$7))</f>
        <v>1.2019014459440145</v>
      </c>
      <c r="T36" s="196">
        <f ca="1">($H36/(SUMIF($D$5:$D$832,$D36,$H$5:$H$832))*IF($D36=1,Urban_Rural_LDVs!P$6,Urban_Rural_LDVs!P$7))</f>
        <v>5.2736026175741673</v>
      </c>
      <c r="U36" s="339">
        <f ca="1">($H36/(SUMIF($D$5:$D$832,$D36,$H$5:$H$832))*IF($D36=1,Urban_Rural_LDVs!Q$6,Urban_Rural_LDVs!Q$7))</f>
        <v>11.329298661533519</v>
      </c>
      <c r="V36" s="344">
        <f ca="1">'DAC Adjustment'!O40-'Census Tract'!J36</f>
        <v>0</v>
      </c>
      <c r="W36" s="29">
        <f ca="1">'DAC Adjustment'!P40-'Census Tract'!K36</f>
        <v>0</v>
      </c>
      <c r="X36" s="29">
        <f ca="1">'DAC Adjustment'!Q40-'Census Tract'!L36</f>
        <v>0</v>
      </c>
      <c r="Y36" s="105">
        <f ca="1">'DAC Adjustment'!R40-'Census Tract'!M36</f>
        <v>0</v>
      </c>
      <c r="Z36" s="29">
        <f ca="1">'DAC Adjustment'!S40-'Census Tract'!N36</f>
        <v>0</v>
      </c>
      <c r="AA36" s="29">
        <f ca="1">'DAC Adjustment'!T40-'Census Tract'!O36</f>
        <v>0</v>
      </c>
      <c r="AB36" s="29">
        <f ca="1">'DAC Adjustment'!U40-'Census Tract'!P36</f>
        <v>0</v>
      </c>
      <c r="AC36" s="105">
        <f ca="1">'DAC Adjustment'!V40-'Census Tract'!Q36</f>
        <v>0</v>
      </c>
      <c r="AD36" s="29">
        <f ca="1">'DAC Adjustment'!W40-'Census Tract'!R36</f>
        <v>0</v>
      </c>
      <c r="AE36" s="29">
        <f ca="1">'DAC Adjustment'!X40-'Census Tract'!S36</f>
        <v>0</v>
      </c>
      <c r="AF36" s="29">
        <f ca="1">'DAC Adjustment'!Y40-'Census Tract'!T36</f>
        <v>0</v>
      </c>
      <c r="AG36" s="345">
        <f ca="1">'DAC Adjustment'!Z40-'Census Tract'!U36</f>
        <v>0</v>
      </c>
    </row>
    <row r="37" spans="1:33" ht="15.75" x14ac:dyDescent="0.25">
      <c r="A37" s="193" t="s">
        <v>71</v>
      </c>
      <c r="B37" s="53" t="str">
        <f>IFERROR(INDEX(Geography!$R$5:$R$889,MATCH(C37,Geography!$S$5:$S$889,0)),"Undefined")</f>
        <v>Canby</v>
      </c>
      <c r="C37" s="53">
        <v>41005022904</v>
      </c>
      <c r="D37" s="171" cm="1">
        <f t="array" ref="D37">INDEX(Geography!$K$5:$K$838,MATCH(C37,Geography!$L$5:$L$838,0),0)</f>
        <v>1</v>
      </c>
      <c r="E37" s="53">
        <v>3835</v>
      </c>
      <c r="F37" s="53">
        <f>SUMIF(County!$A$5:$A$40,A37,County!$D$5:$D$40)</f>
        <v>375262</v>
      </c>
      <c r="G37" s="173" cm="1">
        <f t="array" ref="G37">INDEX(Geography!$E$5:$E$833,MATCH(C37,Geography!$C$5:$C$833,0),0)</f>
        <v>2518</v>
      </c>
      <c r="H37" s="239">
        <f t="shared" si="0"/>
        <v>2913.8069549503989</v>
      </c>
      <c r="I37" s="173">
        <f>SUMIF(Geography!$L$5:$L$838,'Census Tract'!C37,Geography!$M$5:$M$838)</f>
        <v>2168</v>
      </c>
      <c r="J37" s="338">
        <f ca="1">($I37/(SUMIF($D$5:$D$832,$D37,$I$5:$I$832))*IF($D37=1,Urban_Rural_LDVs!F$6,Urban_Rural_LDVs!F$7))</f>
        <v>1.0857083960146816</v>
      </c>
      <c r="K37" s="196">
        <f ca="1">($I37/(SUMIF($D$5:$D$832,$D37,$I$5:$I$832))*IF($D37=1,Urban_Rural_LDVs!G$6,Urban_Rural_LDVs!G$7))</f>
        <v>5.3955042476227568</v>
      </c>
      <c r="L37" s="196">
        <f ca="1">($I37/(SUMIF($D$5:$D$832,$D37,$I$5:$I$832))*IF($D37=1,Urban_Rural_LDVs!H$6,Urban_Rural_LDVs!H$7))</f>
        <v>24.826788514166427</v>
      </c>
      <c r="M37" s="197">
        <f ca="1">($I37/(SUMIF($D$5:$D$832,$D37,$I$5:$I$832))*IF($D37=1,Urban_Rural_LDVs!I$6,Urban_Rural_LDVs!I$7))</f>
        <v>53.922046892579431</v>
      </c>
      <c r="N37" s="196">
        <f ca="1">($H37/(SUMIF($D$5:$D$832,$D37,$H$5:$H$832))*IF($D37=1,Urban_Rural_LDVs!J$6,Urban_Rural_LDVs!J$7))</f>
        <v>0.60153411918007826</v>
      </c>
      <c r="O37" s="196">
        <f ca="1">($H37/(SUMIF($D$5:$D$832,$D37,$H$5:$H$832))*IF($D37=1,Urban_Rural_LDVs!K$6,Urban_Rural_LDVs!K$7))</f>
        <v>2.8624516220872516</v>
      </c>
      <c r="P37" s="196">
        <f ca="1">($H37/(SUMIF($D$5:$D$832,$D37,$H$5:$H$832))*IF($D37=1,Urban_Rural_LDVs!L$6,Urban_Rural_LDVs!L$7))</f>
        <v>13.055041985731403</v>
      </c>
      <c r="Q37" s="197">
        <f ca="1">($H37/(SUMIF($D$5:$D$832,$D37,$H$5:$H$832))*IF($D37=1,Urban_Rural_LDVs!M$6,Urban_Rural_LDVs!M$7))</f>
        <v>28.316615618714739</v>
      </c>
      <c r="R37" s="196">
        <f ca="1">($H37/(SUMIF($D$5:$D$832,$D37,$H$5:$H$832))*IF($D37=1,Urban_Rural_LDVs!N$6,Urban_Rural_LDVs!N$7))</f>
        <v>0.25043873124311811</v>
      </c>
      <c r="S37" s="196">
        <f ca="1">($H37/(SUMIF($D$5:$D$832,$D37,$H$5:$H$832))*IF($D37=1,Urban_Rural_LDVs!O$6,Urban_Rural_LDVs!O$7))</f>
        <v>1.1896178619838949</v>
      </c>
      <c r="T37" s="196">
        <f ca="1">($H37/(SUMIF($D$5:$D$832,$D37,$H$5:$H$832))*IF($D37=1,Urban_Rural_LDVs!P$6,Urban_Rural_LDVs!P$7))</f>
        <v>5.2197057354763183</v>
      </c>
      <c r="U37" s="339">
        <f ca="1">($H37/(SUMIF($D$5:$D$832,$D37,$H$5:$H$832))*IF($D37=1,Urban_Rural_LDVs!Q$6,Urban_Rural_LDVs!Q$7))</f>
        <v>11.213511804143634</v>
      </c>
      <c r="V37" s="344">
        <f ca="1">'DAC Adjustment'!O41-'Census Tract'!J37</f>
        <v>0</v>
      </c>
      <c r="W37" s="29">
        <f ca="1">'DAC Adjustment'!P41-'Census Tract'!K37</f>
        <v>0</v>
      </c>
      <c r="X37" s="29">
        <f ca="1">'DAC Adjustment'!Q41-'Census Tract'!L37</f>
        <v>0</v>
      </c>
      <c r="Y37" s="105">
        <f ca="1">'DAC Adjustment'!R41-'Census Tract'!M37</f>
        <v>0</v>
      </c>
      <c r="Z37" s="29">
        <f ca="1">'DAC Adjustment'!S41-'Census Tract'!N37</f>
        <v>0</v>
      </c>
      <c r="AA37" s="29">
        <f ca="1">'DAC Adjustment'!T41-'Census Tract'!O37</f>
        <v>0</v>
      </c>
      <c r="AB37" s="29">
        <f ca="1">'DAC Adjustment'!U41-'Census Tract'!P37</f>
        <v>0</v>
      </c>
      <c r="AC37" s="105">
        <f ca="1">'DAC Adjustment'!V41-'Census Tract'!Q37</f>
        <v>0</v>
      </c>
      <c r="AD37" s="29">
        <f ca="1">'DAC Adjustment'!W41-'Census Tract'!R37</f>
        <v>0</v>
      </c>
      <c r="AE37" s="29">
        <f ca="1">'DAC Adjustment'!X41-'Census Tract'!S37</f>
        <v>0</v>
      </c>
      <c r="AF37" s="29">
        <f ca="1">'DAC Adjustment'!Y41-'Census Tract'!T37</f>
        <v>0</v>
      </c>
      <c r="AG37" s="345">
        <f ca="1">'DAC Adjustment'!Z41-'Census Tract'!U37</f>
        <v>0</v>
      </c>
    </row>
    <row r="38" spans="1:33" ht="15.75" x14ac:dyDescent="0.25">
      <c r="A38" s="193" t="s">
        <v>71</v>
      </c>
      <c r="B38" s="53" t="str">
        <f>IFERROR(INDEX(Geography!$R$5:$R$889,MATCH(C38,Geography!$S$5:$S$889,0)),"Undefined")</f>
        <v>Undefined</v>
      </c>
      <c r="C38" s="53">
        <v>41005024303</v>
      </c>
      <c r="D38" s="171" cm="1">
        <f t="array" ref="D38">INDEX(Geography!$K$5:$K$838,MATCH(C38,Geography!$L$5:$L$838,0),0)</f>
        <v>1</v>
      </c>
      <c r="E38" s="53">
        <v>2852</v>
      </c>
      <c r="F38" s="53">
        <f>SUMIF(County!$A$5:$A$40,A38,County!$D$5:$D$40)</f>
        <v>375262</v>
      </c>
      <c r="G38" s="173" cm="1">
        <f t="array" ref="G38">INDEX(Geography!$E$5:$E$833,MATCH(C38,Geography!$C$5:$C$833,0),0)</f>
        <v>2511</v>
      </c>
      <c r="H38" s="239">
        <f t="shared" si="0"/>
        <v>2905.7066179032772</v>
      </c>
      <c r="I38" s="173">
        <f>SUMIF(Geography!$L$5:$L$838,'Census Tract'!C38,Geography!$M$5:$M$838)</f>
        <v>627</v>
      </c>
      <c r="J38" s="338">
        <f ca="1">($I38/(SUMIF($D$5:$D$832,$D38,$I$5:$I$832))*IF($D38=1,Urban_Rural_LDVs!F$6,Urban_Rural_LDVs!F$7))</f>
        <v>0.31399407947472574</v>
      </c>
      <c r="K38" s="196">
        <f ca="1">($I38/(SUMIF($D$5:$D$832,$D38,$I$5:$I$832))*IF($D38=1,Urban_Rural_LDVs!G$6,Urban_Rural_LDVs!G$7))</f>
        <v>1.5604156657100872</v>
      </c>
      <c r="L38" s="196">
        <f ca="1">($I38/(SUMIF($D$5:$D$832,$D38,$I$5:$I$832))*IF($D38=1,Urban_Rural_LDVs!H$6,Urban_Rural_LDVs!H$7))</f>
        <v>7.1800721394752536</v>
      </c>
      <c r="M38" s="197">
        <f ca="1">($I38/(SUMIF($D$5:$D$832,$D38,$I$5:$I$832))*IF($D38=1,Urban_Rural_LDVs!I$6,Urban_Rural_LDVs!I$7))</f>
        <v>15.59461411515097</v>
      </c>
      <c r="N38" s="196">
        <f ca="1">($H38/(SUMIF($D$5:$D$832,$D38,$H$5:$H$832))*IF($D38=1,Urban_Rural_LDVs!J$6,Urban_Rural_LDVs!J$7))</f>
        <v>0.59986186388450224</v>
      </c>
      <c r="O38" s="196">
        <f ca="1">($H38/(SUMIF($D$5:$D$832,$D38,$H$5:$H$832))*IF($D38=1,Urban_Rural_LDVs!K$6,Urban_Rural_LDVs!K$7))</f>
        <v>2.8544940520496778</v>
      </c>
      <c r="P38" s="196">
        <f ca="1">($H38/(SUMIF($D$5:$D$832,$D38,$H$5:$H$832))*IF($D38=1,Urban_Rural_LDVs!L$6,Urban_Rural_LDVs!L$7))</f>
        <v>13.018749176398552</v>
      </c>
      <c r="Q38" s="197">
        <f ca="1">($H38/(SUMIF($D$5:$D$832,$D38,$H$5:$H$832))*IF($D38=1,Urban_Rural_LDVs!M$6,Urban_Rural_LDVs!M$7))</f>
        <v>28.237895877121808</v>
      </c>
      <c r="R38" s="196">
        <f ca="1">($H38/(SUMIF($D$5:$D$832,$D38,$H$5:$H$832))*IF($D38=1,Urban_Rural_LDVs!N$6,Urban_Rural_LDVs!N$7))</f>
        <v>0.24974251554863763</v>
      </c>
      <c r="S38" s="196">
        <f ca="1">($H38/(SUMIF($D$5:$D$832,$D38,$H$5:$H$832))*IF($D38=1,Urban_Rural_LDVs!O$6,Urban_Rural_LDVs!O$7))</f>
        <v>1.1863107432254012</v>
      </c>
      <c r="T38" s="196">
        <f ca="1">($H38/(SUMIF($D$5:$D$832,$D38,$H$5:$H$832))*IF($D38=1,Urban_Rural_LDVs!P$6,Urban_Rural_LDVs!P$7))</f>
        <v>5.2051950364499753</v>
      </c>
      <c r="U38" s="339">
        <f ca="1">($H38/(SUMIF($D$5:$D$832,$D38,$H$5:$H$832))*IF($D38=1,Urban_Rural_LDVs!Q$6,Urban_Rural_LDVs!Q$7))</f>
        <v>11.182338419461741</v>
      </c>
      <c r="V38" s="344">
        <f ca="1">'DAC Adjustment'!O42-'Census Tract'!J38</f>
        <v>0</v>
      </c>
      <c r="W38" s="29">
        <f ca="1">'DAC Adjustment'!P42-'Census Tract'!K38</f>
        <v>0</v>
      </c>
      <c r="X38" s="29">
        <f ca="1">'DAC Adjustment'!Q42-'Census Tract'!L38</f>
        <v>0</v>
      </c>
      <c r="Y38" s="105">
        <f ca="1">'DAC Adjustment'!R42-'Census Tract'!M38</f>
        <v>0</v>
      </c>
      <c r="Z38" s="29">
        <f ca="1">'DAC Adjustment'!S42-'Census Tract'!N38</f>
        <v>0</v>
      </c>
      <c r="AA38" s="29">
        <f ca="1">'DAC Adjustment'!T42-'Census Tract'!O38</f>
        <v>0</v>
      </c>
      <c r="AB38" s="29">
        <f ca="1">'DAC Adjustment'!U42-'Census Tract'!P38</f>
        <v>0</v>
      </c>
      <c r="AC38" s="105">
        <f ca="1">'DAC Adjustment'!V42-'Census Tract'!Q38</f>
        <v>0</v>
      </c>
      <c r="AD38" s="29">
        <f ca="1">'DAC Adjustment'!W42-'Census Tract'!R38</f>
        <v>0</v>
      </c>
      <c r="AE38" s="29">
        <f ca="1">'DAC Adjustment'!X42-'Census Tract'!S38</f>
        <v>0</v>
      </c>
      <c r="AF38" s="29">
        <f ca="1">'DAC Adjustment'!Y42-'Census Tract'!T38</f>
        <v>0</v>
      </c>
      <c r="AG38" s="345">
        <f ca="1">'DAC Adjustment'!Z42-'Census Tract'!U38</f>
        <v>0</v>
      </c>
    </row>
    <row r="39" spans="1:33" ht="15.75" x14ac:dyDescent="0.25">
      <c r="A39" s="193" t="s">
        <v>71</v>
      </c>
      <c r="B39" s="53" t="str">
        <f>IFERROR(INDEX(Geography!$R$5:$R$889,MATCH(C39,Geography!$S$5:$S$889,0)),"Undefined")</f>
        <v>Gladstone</v>
      </c>
      <c r="C39" s="53">
        <v>41005022108</v>
      </c>
      <c r="D39" s="171" cm="1">
        <f t="array" ref="D39">INDEX(Geography!$K$5:$K$838,MATCH(C39,Geography!$L$5:$L$838,0),0)</f>
        <v>1</v>
      </c>
      <c r="E39" s="53">
        <v>3359</v>
      </c>
      <c r="F39" s="53">
        <f>SUMIF(County!$A$5:$A$40,A39,County!$D$5:$D$40)</f>
        <v>375262</v>
      </c>
      <c r="G39" s="173" cm="1">
        <f t="array" ref="G39">INDEX(Geography!$E$5:$E$833,MATCH(C39,Geography!$C$5:$C$833,0),0)</f>
        <v>2299</v>
      </c>
      <c r="H39" s="239">
        <f t="shared" si="0"/>
        <v>2660.3821244761584</v>
      </c>
      <c r="I39" s="173">
        <f>SUMIF(Geography!$L$5:$L$838,'Census Tract'!C39,Geography!$M$5:$M$838)</f>
        <v>12519</v>
      </c>
      <c r="J39" s="338">
        <f ca="1">($I39/(SUMIF($D$5:$D$832,$D39,$I$5:$I$832))*IF($D39=1,Urban_Rural_LDVs!F$6,Urban_Rural_LDVs!F$7))</f>
        <v>6.269365041378137</v>
      </c>
      <c r="K39" s="196">
        <f ca="1">($I39/(SUMIF($D$5:$D$832,$D39,$I$5:$I$832))*IF($D39=1,Urban_Rural_LDVs!G$6,Urban_Rural_LDVs!G$7))</f>
        <v>31.156050588555949</v>
      </c>
      <c r="L39" s="196">
        <f ca="1">($I39/(SUMIF($D$5:$D$832,$D39,$I$5:$I$832))*IF($D39=1,Urban_Rural_LDVs!H$6,Urban_Rural_LDVs!H$7))</f>
        <v>143.36096190445087</v>
      </c>
      <c r="M39" s="197">
        <f ca="1">($I39/(SUMIF($D$5:$D$832,$D39,$I$5:$I$832))*IF($D39=1,Urban_Rural_LDVs!I$6,Urban_Rural_LDVs!I$7))</f>
        <v>311.36997465322963</v>
      </c>
      <c r="N39" s="196">
        <f ca="1">($H39/(SUMIF($D$5:$D$832,$D39,$H$5:$H$832))*IF($D39=1,Urban_Rural_LDVs!J$6,Urban_Rural_LDVs!J$7))</f>
        <v>0.54921641778991259</v>
      </c>
      <c r="O39" s="196">
        <f ca="1">($H39/(SUMIF($D$5:$D$832,$D39,$H$5:$H$832))*IF($D39=1,Urban_Rural_LDVs!K$6,Urban_Rural_LDVs!K$7))</f>
        <v>2.613493359483158</v>
      </c>
      <c r="P39" s="196">
        <f ca="1">($H39/(SUMIF($D$5:$D$832,$D39,$H$5:$H$832))*IF($D39=1,Urban_Rural_LDVs!L$6,Urban_Rural_LDVs!L$7))</f>
        <v>11.919595522317909</v>
      </c>
      <c r="Q39" s="197">
        <f ca="1">($H39/(SUMIF($D$5:$D$832,$D39,$H$5:$H$832))*IF($D39=1,Urban_Rural_LDVs!M$6,Urban_Rural_LDVs!M$7))</f>
        <v>25.853812274593007</v>
      </c>
      <c r="R39" s="196">
        <f ca="1">($H39/(SUMIF($D$5:$D$832,$D39,$H$5:$H$832))*IF($D39=1,Urban_Rural_LDVs!N$6,Urban_Rural_LDVs!N$7))</f>
        <v>0.22865712594437193</v>
      </c>
      <c r="S39" s="196">
        <f ca="1">($H39/(SUMIF($D$5:$D$832,$D39,$H$5:$H$832))*IF($D39=1,Urban_Rural_LDVs!O$6,Urban_Rural_LDVs!O$7))</f>
        <v>1.0861522893967333</v>
      </c>
      <c r="T39" s="196">
        <f ca="1">($H39/(SUMIF($D$5:$D$832,$D39,$H$5:$H$832))*IF($D39=1,Urban_Rural_LDVs!P$6,Urban_Rural_LDVs!P$7))</f>
        <v>4.7657281516521275</v>
      </c>
      <c r="U39" s="339">
        <f ca="1">($H39/(SUMIF($D$5:$D$832,$D39,$H$5:$H$832))*IF($D39=1,Urban_Rural_LDVs!Q$6,Urban_Rural_LDVs!Q$7))</f>
        <v>10.238230197667281</v>
      </c>
      <c r="V39" s="344">
        <f ca="1">'DAC Adjustment'!O43-'Census Tract'!J39</f>
        <v>0</v>
      </c>
      <c r="W39" s="29">
        <f ca="1">'DAC Adjustment'!P43-'Census Tract'!K39</f>
        <v>0</v>
      </c>
      <c r="X39" s="29">
        <f ca="1">'DAC Adjustment'!Q43-'Census Tract'!L39</f>
        <v>0</v>
      </c>
      <c r="Y39" s="105">
        <f ca="1">'DAC Adjustment'!R43-'Census Tract'!M39</f>
        <v>0</v>
      </c>
      <c r="Z39" s="29">
        <f ca="1">'DAC Adjustment'!S43-'Census Tract'!N39</f>
        <v>0</v>
      </c>
      <c r="AA39" s="29">
        <f ca="1">'DAC Adjustment'!T43-'Census Tract'!O39</f>
        <v>0</v>
      </c>
      <c r="AB39" s="29">
        <f ca="1">'DAC Adjustment'!U43-'Census Tract'!P39</f>
        <v>0</v>
      </c>
      <c r="AC39" s="105">
        <f ca="1">'DAC Adjustment'!V43-'Census Tract'!Q39</f>
        <v>0</v>
      </c>
      <c r="AD39" s="29">
        <f ca="1">'DAC Adjustment'!W43-'Census Tract'!R39</f>
        <v>0</v>
      </c>
      <c r="AE39" s="29">
        <f ca="1">'DAC Adjustment'!X43-'Census Tract'!S39</f>
        <v>0</v>
      </c>
      <c r="AF39" s="29">
        <f ca="1">'DAC Adjustment'!Y43-'Census Tract'!T39</f>
        <v>0</v>
      </c>
      <c r="AG39" s="345">
        <f ca="1">'DAC Adjustment'!Z43-'Census Tract'!U39</f>
        <v>0</v>
      </c>
    </row>
    <row r="40" spans="1:33" ht="15.75" x14ac:dyDescent="0.25">
      <c r="A40" s="193" t="s">
        <v>71</v>
      </c>
      <c r="B40" s="53" t="str">
        <f>IFERROR(INDEX(Geography!$R$5:$R$889,MATCH(C40,Geography!$S$5:$S$889,0)),"Undefined")</f>
        <v>Undefined</v>
      </c>
      <c r="C40" s="53">
        <v>41005023100</v>
      </c>
      <c r="D40" s="171" cm="1">
        <f t="array" ref="D40">INDEX(Geography!$K$5:$K$838,MATCH(C40,Geography!$L$5:$L$838,0),0)</f>
        <v>0</v>
      </c>
      <c r="E40" s="53">
        <v>6009</v>
      </c>
      <c r="F40" s="53">
        <f>SUMIF(County!$A$5:$A$40,A40,County!$D$5:$D$40)</f>
        <v>375262</v>
      </c>
      <c r="G40" s="173" cm="1">
        <f t="array" ref="G40">INDEX(Geography!$E$5:$E$833,MATCH(C40,Geography!$C$5:$C$833,0),0)</f>
        <v>6475</v>
      </c>
      <c r="H40" s="239">
        <f t="shared" si="0"/>
        <v>7492.8117685877014</v>
      </c>
      <c r="I40" s="173">
        <f>SUMIF(Geography!$L$5:$L$838,'Census Tract'!C40,Geography!$M$5:$M$838)</f>
        <v>851</v>
      </c>
      <c r="J40" s="338">
        <f ca="1">($I40/(SUMIF($D$5:$D$832,$D40,$I$5:$I$832))*IF($D40=1,Urban_Rural_LDVs!F$6,Urban_Rural_LDVs!F$7))</f>
        <v>1.3076118896702817</v>
      </c>
      <c r="K40" s="196">
        <f ca="1">($I40/(SUMIF($D$5:$D$832,$D40,$I$5:$I$832))*IF($D40=1,Urban_Rural_LDVs!G$6,Urban_Rural_LDVs!G$7))</f>
        <v>6.5960851190536163</v>
      </c>
      <c r="L40" s="196">
        <f ca="1">($I40/(SUMIF($D$5:$D$832,$D40,$I$5:$I$832))*IF($D40=1,Urban_Rural_LDVs!H$6,Urban_Rural_LDVs!H$7))</f>
        <v>30.563355591175345</v>
      </c>
      <c r="M40" s="197">
        <f ca="1">($I40/(SUMIF($D$5:$D$832,$D40,$I$5:$I$832))*IF($D40=1,Urban_Rural_LDVs!I$6,Urban_Rural_LDVs!I$7))</f>
        <v>66.484989156745485</v>
      </c>
      <c r="N40" s="196">
        <f ca="1">($H40/(SUMIF($D$5:$D$832,$D40,$H$5:$H$832))*IF($D40=1,Urban_Rural_LDVs!J$6,Urban_Rural_LDVs!J$7))</f>
        <v>2.050876207622375</v>
      </c>
      <c r="O40" s="196">
        <f ca="1">($H40/(SUMIF($D$5:$D$832,$D40,$H$5:$H$832))*IF($D40=1,Urban_Rural_LDVs!K$6,Urban_Rural_LDVs!K$7))</f>
        <v>10.71950190207205</v>
      </c>
      <c r="P40" s="196">
        <f ca="1">($H40/(SUMIF($D$5:$D$832,$D40,$H$5:$H$832))*IF($D40=1,Urban_Rural_LDVs!L$6,Urban_Rural_LDVs!L$7))</f>
        <v>50.011197042136367</v>
      </c>
      <c r="Q40" s="197">
        <f ca="1">($H40/(SUMIF($D$5:$D$832,$D40,$H$5:$H$832))*IF($D40=1,Urban_Rural_LDVs!M$6,Urban_Rural_LDVs!M$7))</f>
        <v>108.89902821835193</v>
      </c>
      <c r="R40" s="196">
        <f ca="1">($H40/(SUMIF($D$5:$D$832,$D40,$H$5:$H$832))*IF($D40=1,Urban_Rural_LDVs!N$6,Urban_Rural_LDVs!N$7))</f>
        <v>1.4006557522986127</v>
      </c>
      <c r="S40" s="196">
        <f ca="1">($H40/(SUMIF($D$5:$D$832,$D40,$H$5:$H$832))*IF($D40=1,Urban_Rural_LDVs!O$6,Urban_Rural_LDVs!O$7))</f>
        <v>7.2560003595058822</v>
      </c>
      <c r="T40" s="196">
        <f ca="1">($H40/(SUMIF($D$5:$D$832,$D40,$H$5:$H$832))*IF($D40=1,Urban_Rural_LDVs!P$6,Urban_Rural_LDVs!P$7))</f>
        <v>33.435436819222303</v>
      </c>
      <c r="U40" s="339">
        <f ca="1">($H40/(SUMIF($D$5:$D$832,$D40,$H$5:$H$832))*IF($D40=1,Urban_Rural_LDVs!Q$6,Urban_Rural_LDVs!Q$7))</f>
        <v>72.669088516815222</v>
      </c>
      <c r="V40" s="344">
        <f ca="1">'DAC Adjustment'!O44-'Census Tract'!J40</f>
        <v>0</v>
      </c>
      <c r="W40" s="29">
        <f ca="1">'DAC Adjustment'!P44-'Census Tract'!K40</f>
        <v>0</v>
      </c>
      <c r="X40" s="29">
        <f ca="1">'DAC Adjustment'!Q44-'Census Tract'!L40</f>
        <v>0</v>
      </c>
      <c r="Y40" s="105">
        <f ca="1">'DAC Adjustment'!R44-'Census Tract'!M40</f>
        <v>0</v>
      </c>
      <c r="Z40" s="29">
        <f ca="1">'DAC Adjustment'!S44-'Census Tract'!N40</f>
        <v>0</v>
      </c>
      <c r="AA40" s="29">
        <f ca="1">'DAC Adjustment'!T44-'Census Tract'!O40</f>
        <v>0</v>
      </c>
      <c r="AB40" s="29">
        <f ca="1">'DAC Adjustment'!U44-'Census Tract'!P40</f>
        <v>0</v>
      </c>
      <c r="AC40" s="105">
        <f ca="1">'DAC Adjustment'!V44-'Census Tract'!Q40</f>
        <v>0</v>
      </c>
      <c r="AD40" s="29">
        <f ca="1">'DAC Adjustment'!W44-'Census Tract'!R40</f>
        <v>0</v>
      </c>
      <c r="AE40" s="29">
        <f ca="1">'DAC Adjustment'!X44-'Census Tract'!S40</f>
        <v>0</v>
      </c>
      <c r="AF40" s="29">
        <f ca="1">'DAC Adjustment'!Y44-'Census Tract'!T40</f>
        <v>0</v>
      </c>
      <c r="AG40" s="345">
        <f ca="1">'DAC Adjustment'!Z44-'Census Tract'!U40</f>
        <v>0</v>
      </c>
    </row>
    <row r="41" spans="1:33" ht="15.75" x14ac:dyDescent="0.25">
      <c r="A41" s="193" t="s">
        <v>71</v>
      </c>
      <c r="B41" s="53" t="str">
        <f>IFERROR(INDEX(Geography!$R$5:$R$889,MATCH(C41,Geography!$S$5:$S$889,0)),"Undefined")</f>
        <v>Happy Valley</v>
      </c>
      <c r="C41" s="53">
        <v>41005022105</v>
      </c>
      <c r="D41" s="171" cm="1">
        <f t="array" ref="D41">INDEX(Geography!$K$5:$K$838,MATCH(C41,Geography!$L$5:$L$838,0),0)</f>
        <v>1</v>
      </c>
      <c r="E41" s="53">
        <v>6354</v>
      </c>
      <c r="F41" s="53">
        <f>SUMIF(County!$A$5:$A$40,A41,County!$D$5:$D$40)</f>
        <v>375262</v>
      </c>
      <c r="G41" s="173" cm="1">
        <f t="array" ref="G41">INDEX(Geography!$E$5:$E$833,MATCH(C41,Geography!$C$5:$C$833,0),0)</f>
        <v>4730</v>
      </c>
      <c r="H41" s="239">
        <f t="shared" si="0"/>
        <v>5473.5134618409002</v>
      </c>
      <c r="I41" s="173">
        <f>SUMIF(Geography!$L$5:$L$838,'Census Tract'!C41,Geography!$M$5:$M$838)</f>
        <v>2769</v>
      </c>
      <c r="J41" s="338">
        <f ca="1">($I41/(SUMIF($D$5:$D$832,$D41,$I$5:$I$832))*IF($D41=1,Urban_Rural_LDVs!F$6,Urban_Rural_LDVs!F$7))</f>
        <v>1.3866819873453198</v>
      </c>
      <c r="K41" s="196">
        <f ca="1">($I41/(SUMIF($D$5:$D$832,$D41,$I$5:$I$832))*IF($D41=1,Urban_Rural_LDVs!G$6,Urban_Rural_LDVs!G$7))</f>
        <v>6.8912136815809104</v>
      </c>
      <c r="L41" s="196">
        <f ca="1">($I41/(SUMIF($D$5:$D$832,$D41,$I$5:$I$832))*IF($D41=1,Urban_Rural_LDVs!H$6,Urban_Rural_LDVs!H$7))</f>
        <v>31.709122415003151</v>
      </c>
      <c r="M41" s="197">
        <f ca="1">($I41/(SUMIF($D$5:$D$832,$D41,$I$5:$I$832))*IF($D41=1,Urban_Rural_LDVs!I$6,Urban_Rural_LDVs!I$7))</f>
        <v>68.869994393704999</v>
      </c>
      <c r="N41" s="196">
        <f ca="1">($H41/(SUMIF($D$5:$D$832,$D41,$H$5:$H$832))*IF($D41=1,Urban_Rural_LDVs!J$6,Urban_Rural_LDVs!J$7))</f>
        <v>1.1299667925821169</v>
      </c>
      <c r="O41" s="196">
        <f ca="1">($H41/(SUMIF($D$5:$D$832,$D41,$H$5:$H$832))*IF($D41=1,Urban_Rural_LDVs!K$6,Urban_Rural_LDVs!K$7))</f>
        <v>5.3770437539605638</v>
      </c>
      <c r="P41" s="196">
        <f ca="1">($H41/(SUMIF($D$5:$D$832,$D41,$H$5:$H$832))*IF($D41=1,Urban_Rural_LDVs!L$6,Urban_Rural_LDVs!L$7))</f>
        <v>24.523569734912446</v>
      </c>
      <c r="Q41" s="197">
        <f ca="1">($H41/(SUMIF($D$5:$D$832,$D41,$H$5:$H$832))*IF($D41=1,Urban_Rural_LDVs!M$6,Urban_Rural_LDVs!M$7))</f>
        <v>53.192053962081303</v>
      </c>
      <c r="R41" s="196">
        <f ca="1">($H41/(SUMIF($D$5:$D$832,$D41,$H$5:$H$832))*IF($D41=1,Urban_Rural_LDVs!N$6,Urban_Rural_LDVs!N$7))</f>
        <v>0.47044289069894701</v>
      </c>
      <c r="S41" s="196">
        <f ca="1">($H41/(SUMIF($D$5:$D$832,$D41,$H$5:$H$832))*IF($D41=1,Urban_Rural_LDVs!O$6,Urban_Rural_LDVs!O$7))</f>
        <v>2.2346673896679201</v>
      </c>
      <c r="T41" s="196">
        <f ca="1">($H41/(SUMIF($D$5:$D$832,$D41,$H$5:$H$832))*IF($D41=1,Urban_Rural_LDVs!P$6,Urban_Rural_LDVs!P$7))</f>
        <v>9.8050866278010265</v>
      </c>
      <c r="U41" s="339">
        <f ca="1">($H41/(SUMIF($D$5:$D$832,$D41,$H$5:$H$832))*IF($D41=1,Urban_Rural_LDVs!Q$6,Urban_Rural_LDVs!Q$7))</f>
        <v>21.064301363621677</v>
      </c>
      <c r="V41" s="344">
        <f ca="1">'DAC Adjustment'!O45-'Census Tract'!J41</f>
        <v>0</v>
      </c>
      <c r="W41" s="29">
        <f ca="1">'DAC Adjustment'!P45-'Census Tract'!K41</f>
        <v>0</v>
      </c>
      <c r="X41" s="29">
        <f ca="1">'DAC Adjustment'!Q45-'Census Tract'!L41</f>
        <v>0</v>
      </c>
      <c r="Y41" s="105">
        <f ca="1">'DAC Adjustment'!R45-'Census Tract'!M41</f>
        <v>0</v>
      </c>
      <c r="Z41" s="29">
        <f ca="1">'DAC Adjustment'!S45-'Census Tract'!N41</f>
        <v>0</v>
      </c>
      <c r="AA41" s="29">
        <f ca="1">'DAC Adjustment'!T45-'Census Tract'!O41</f>
        <v>0</v>
      </c>
      <c r="AB41" s="29">
        <f ca="1">'DAC Adjustment'!U45-'Census Tract'!P41</f>
        <v>0</v>
      </c>
      <c r="AC41" s="105">
        <f ca="1">'DAC Adjustment'!V45-'Census Tract'!Q41</f>
        <v>0</v>
      </c>
      <c r="AD41" s="29">
        <f ca="1">'DAC Adjustment'!W45-'Census Tract'!R41</f>
        <v>0</v>
      </c>
      <c r="AE41" s="29">
        <f ca="1">'DAC Adjustment'!X45-'Census Tract'!S41</f>
        <v>0</v>
      </c>
      <c r="AF41" s="29">
        <f ca="1">'DAC Adjustment'!Y45-'Census Tract'!T41</f>
        <v>0</v>
      </c>
      <c r="AG41" s="345">
        <f ca="1">'DAC Adjustment'!Z45-'Census Tract'!U41</f>
        <v>0</v>
      </c>
    </row>
    <row r="42" spans="1:33" ht="15.75" x14ac:dyDescent="0.25">
      <c r="A42" s="193" t="s">
        <v>71</v>
      </c>
      <c r="B42" s="53" t="str">
        <f>IFERROR(INDEX(Geography!$R$5:$R$889,MATCH(C42,Geography!$S$5:$S$889,0)),"Undefined")</f>
        <v>Happy Valley</v>
      </c>
      <c r="C42" s="53">
        <v>41005022208</v>
      </c>
      <c r="D42" s="171" cm="1">
        <f t="array" ref="D42">INDEX(Geography!$K$5:$K$838,MATCH(C42,Geography!$L$5:$L$838,0),0)</f>
        <v>1</v>
      </c>
      <c r="E42" s="53">
        <v>7473</v>
      </c>
      <c r="F42" s="53">
        <f>SUMIF(County!$A$5:$A$40,A42,County!$D$5:$D$40)</f>
        <v>375262</v>
      </c>
      <c r="G42" s="173" cm="1">
        <f t="array" ref="G42">INDEX(Geography!$E$5:$E$833,MATCH(C42,Geography!$C$5:$C$833,0),0)</f>
        <v>5728</v>
      </c>
      <c r="H42" s="239">
        <f t="shared" si="0"/>
        <v>6628.3900865591277</v>
      </c>
      <c r="I42" s="173">
        <f>SUMIF(Geography!$L$5:$L$838,'Census Tract'!C42,Geography!$M$5:$M$838)</f>
        <v>1547</v>
      </c>
      <c r="J42" s="338">
        <f ca="1">($I42/(SUMIF($D$5:$D$832,$D42,$I$5:$I$832))*IF($D42=1,Urban_Rural_LDVs!F$6,Urban_Rural_LDVs!F$7))</f>
        <v>0.77471904457320695</v>
      </c>
      <c r="K42" s="196">
        <f ca="1">($I42/(SUMIF($D$5:$D$832,$D42,$I$5:$I$832))*IF($D42=1,Urban_Rural_LDVs!G$6,Urban_Rural_LDVs!G$7))</f>
        <v>3.8500207892400393</v>
      </c>
      <c r="L42" s="196">
        <f ca="1">($I42/(SUMIF($D$5:$D$832,$D42,$I$5:$I$832))*IF($D42=1,Urban_Rural_LDVs!H$6,Urban_Rural_LDVs!H$7))</f>
        <v>17.715425198992374</v>
      </c>
      <c r="M42" s="197">
        <f ca="1">($I42/(SUMIF($D$5:$D$832,$D42,$I$5:$I$832))*IF($D42=1,Urban_Rural_LDVs!I$6,Urban_Rural_LDVs!I$7))</f>
        <v>38.476663534511246</v>
      </c>
      <c r="N42" s="196">
        <f ca="1">($H42/(SUMIF($D$5:$D$832,$D42,$H$5:$H$832))*IF($D42=1,Urban_Rural_LDVs!J$6,Urban_Rural_LDVs!J$7))</f>
        <v>1.3683826190085338</v>
      </c>
      <c r="O42" s="196">
        <f ca="1">($H42/(SUMIF($D$5:$D$832,$D42,$H$5:$H$832))*IF($D42=1,Urban_Rural_LDVs!K$6,Urban_Rural_LDVs!K$7))</f>
        <v>6.5115658821746525</v>
      </c>
      <c r="P42" s="196">
        <f ca="1">($H42/(SUMIF($D$5:$D$832,$D42,$H$5:$H$832))*IF($D42=1,Urban_Rural_LDVs!L$6,Urban_Rural_LDVs!L$7))</f>
        <v>29.697887408367539</v>
      </c>
      <c r="Q42" s="197">
        <f ca="1">($H42/(SUMIF($D$5:$D$832,$D42,$H$5:$H$832))*IF($D42=1,Urban_Rural_LDVs!M$6,Urban_Rural_LDVs!M$7))</f>
        <v>64.415239977759342</v>
      </c>
      <c r="R42" s="196">
        <f ca="1">($H42/(SUMIF($D$5:$D$832,$D42,$H$5:$H$832))*IF($D42=1,Urban_Rural_LDVs!N$6,Urban_Rural_LDVs!N$7))</f>
        <v>0.56970335685487694</v>
      </c>
      <c r="S42" s="196">
        <f ca="1">($H42/(SUMIF($D$5:$D$832,$D42,$H$5:$H$832))*IF($D42=1,Urban_Rural_LDVs!O$6,Urban_Rural_LDVs!O$7))</f>
        <v>2.7061680355217432</v>
      </c>
      <c r="T42" s="196">
        <f ca="1">($H42/(SUMIF($D$5:$D$832,$D42,$H$5:$H$832))*IF($D42=1,Urban_Rural_LDVs!P$6,Urban_Rural_LDVs!P$7))</f>
        <v>11.873897717556929</v>
      </c>
      <c r="U42" s="339">
        <f ca="1">($H42/(SUMIF($D$5:$D$832,$D42,$H$5:$H$832))*IF($D42=1,Urban_Rural_LDVs!Q$6,Urban_Rural_LDVs!Q$7))</f>
        <v>25.508735351125786</v>
      </c>
      <c r="V42" s="344">
        <f ca="1">'DAC Adjustment'!O46-'Census Tract'!J42</f>
        <v>0</v>
      </c>
      <c r="W42" s="29">
        <f ca="1">'DAC Adjustment'!P46-'Census Tract'!K42</f>
        <v>0</v>
      </c>
      <c r="X42" s="29">
        <f ca="1">'DAC Adjustment'!Q46-'Census Tract'!L42</f>
        <v>0</v>
      </c>
      <c r="Y42" s="105">
        <f ca="1">'DAC Adjustment'!R46-'Census Tract'!M42</f>
        <v>0</v>
      </c>
      <c r="Z42" s="29">
        <f ca="1">'DAC Adjustment'!S46-'Census Tract'!N42</f>
        <v>0</v>
      </c>
      <c r="AA42" s="29">
        <f ca="1">'DAC Adjustment'!T46-'Census Tract'!O42</f>
        <v>0</v>
      </c>
      <c r="AB42" s="29">
        <f ca="1">'DAC Adjustment'!U46-'Census Tract'!P42</f>
        <v>0</v>
      </c>
      <c r="AC42" s="105">
        <f ca="1">'DAC Adjustment'!V46-'Census Tract'!Q42</f>
        <v>0</v>
      </c>
      <c r="AD42" s="29">
        <f ca="1">'DAC Adjustment'!W46-'Census Tract'!R42</f>
        <v>0</v>
      </c>
      <c r="AE42" s="29">
        <f ca="1">'DAC Adjustment'!X46-'Census Tract'!S42</f>
        <v>0</v>
      </c>
      <c r="AF42" s="29">
        <f ca="1">'DAC Adjustment'!Y46-'Census Tract'!T42</f>
        <v>0</v>
      </c>
      <c r="AG42" s="345">
        <f ca="1">'DAC Adjustment'!Z46-'Census Tract'!U42</f>
        <v>0</v>
      </c>
    </row>
    <row r="43" spans="1:33" ht="15.75" x14ac:dyDescent="0.25">
      <c r="A43" s="193" t="s">
        <v>71</v>
      </c>
      <c r="B43" s="53" t="str">
        <f>IFERROR(INDEX(Geography!$R$5:$R$889,MATCH(C43,Geography!$S$5:$S$889,0)),"Undefined")</f>
        <v>Milwaukie</v>
      </c>
      <c r="C43" s="53">
        <v>41005021100</v>
      </c>
      <c r="D43" s="171" cm="1">
        <f t="array" ref="D43">INDEX(Geography!$K$5:$K$838,MATCH(C43,Geography!$L$5:$L$838,0),0)</f>
        <v>1</v>
      </c>
      <c r="E43" s="53">
        <v>5106</v>
      </c>
      <c r="F43" s="53">
        <f>SUMIF(County!$A$5:$A$40,A43,County!$D$5:$D$40)</f>
        <v>375262</v>
      </c>
      <c r="G43" s="173" cm="1">
        <f t="array" ref="G43">INDEX(Geography!$E$5:$E$833,MATCH(C43,Geography!$C$5:$C$833,0),0)</f>
        <v>4195</v>
      </c>
      <c r="H43" s="239">
        <f t="shared" si="0"/>
        <v>4854.4162732394452</v>
      </c>
      <c r="I43" s="173">
        <f>SUMIF(Geography!$L$5:$L$838,'Census Tract'!C43,Geography!$M$5:$M$838)</f>
        <v>776</v>
      </c>
      <c r="J43" s="338">
        <f ca="1">($I43/(SUMIF($D$5:$D$832,$D43,$I$5:$I$832))*IF($D43=1,Urban_Rural_LDVs!F$6,Urban_Rural_LDVs!F$7))</f>
        <v>0.38861149230045799</v>
      </c>
      <c r="K43" s="196">
        <f ca="1">($I43/(SUMIF($D$5:$D$832,$D43,$I$5:$I$832))*IF($D43=1,Urban_Rural_LDVs!G$6,Urban_Rural_LDVs!G$7))</f>
        <v>1.93123214767309</v>
      </c>
      <c r="L43" s="196">
        <f ca="1">($I43/(SUMIF($D$5:$D$832,$D43,$I$5:$I$832))*IF($D43=1,Urban_Rural_LDVs!H$6,Urban_Rural_LDVs!H$7))</f>
        <v>8.886341276288352</v>
      </c>
      <c r="M43" s="197">
        <f ca="1">($I43/(SUMIF($D$5:$D$832,$D43,$I$5:$I$832))*IF($D43=1,Urban_Rural_LDVs!I$6,Urban_Rural_LDVs!I$7))</f>
        <v>19.300511249373447</v>
      </c>
      <c r="N43" s="196">
        <f ca="1">($H43/(SUMIF($D$5:$D$832,$D43,$H$5:$H$832))*IF($D43=1,Urban_Rural_LDVs!J$6,Urban_Rural_LDVs!J$7))</f>
        <v>1.002158709277374</v>
      </c>
      <c r="O43" s="196">
        <f ca="1">($H43/(SUMIF($D$5:$D$832,$D43,$H$5:$H$832))*IF($D43=1,Urban_Rural_LDVs!K$6,Urban_Rural_LDVs!K$7))</f>
        <v>4.768858043945996</v>
      </c>
      <c r="P43" s="196">
        <f ca="1">($H43/(SUMIF($D$5:$D$832,$D43,$H$5:$H$832))*IF($D43=1,Urban_Rural_LDVs!L$6,Urban_Rural_LDVs!L$7))</f>
        <v>21.749762164473086</v>
      </c>
      <c r="Q43" s="197">
        <f ca="1">($H43/(SUMIF($D$5:$D$832,$D43,$H$5:$H$832))*IF($D43=1,Urban_Rural_LDVs!M$6,Urban_Rural_LDVs!M$7))</f>
        <v>47.175616568907195</v>
      </c>
      <c r="R43" s="196">
        <f ca="1">($H43/(SUMIF($D$5:$D$832,$D43,$H$5:$H$832))*IF($D43=1,Urban_Rural_LDVs!N$6,Urban_Rural_LDVs!N$7))</f>
        <v>0.41723211976365382</v>
      </c>
      <c r="S43" s="196">
        <f ca="1">($H43/(SUMIF($D$5:$D$832,$D43,$H$5:$H$832))*IF($D43=1,Urban_Rural_LDVs!O$6,Urban_Rural_LDVs!O$7))</f>
        <v>1.9819090274116118</v>
      </c>
      <c r="T43" s="196">
        <f ca="1">($H43/(SUMIF($D$5:$D$832,$D43,$H$5:$H$832))*IF($D43=1,Urban_Rural_LDVs!P$6,Urban_Rural_LDVs!P$7))</f>
        <v>8.6960546307875912</v>
      </c>
      <c r="U43" s="339">
        <f ca="1">($H43/(SUMIF($D$5:$D$832,$D43,$H$5:$H$832))*IF($D43=1,Urban_Rural_LDVs!Q$6,Urban_Rural_LDVs!Q$7))</f>
        <v>18.681764105791316</v>
      </c>
      <c r="V43" s="344">
        <f ca="1">'DAC Adjustment'!O47-'Census Tract'!J43</f>
        <v>0</v>
      </c>
      <c r="W43" s="29">
        <f ca="1">'DAC Adjustment'!P47-'Census Tract'!K43</f>
        <v>0</v>
      </c>
      <c r="X43" s="29">
        <f ca="1">'DAC Adjustment'!Q47-'Census Tract'!L43</f>
        <v>0</v>
      </c>
      <c r="Y43" s="105">
        <f ca="1">'DAC Adjustment'!R47-'Census Tract'!M43</f>
        <v>0</v>
      </c>
      <c r="Z43" s="29">
        <f ca="1">'DAC Adjustment'!S47-'Census Tract'!N43</f>
        <v>0</v>
      </c>
      <c r="AA43" s="29">
        <f ca="1">'DAC Adjustment'!T47-'Census Tract'!O43</f>
        <v>0</v>
      </c>
      <c r="AB43" s="29">
        <f ca="1">'DAC Adjustment'!U47-'Census Tract'!P43</f>
        <v>0</v>
      </c>
      <c r="AC43" s="105">
        <f ca="1">'DAC Adjustment'!V47-'Census Tract'!Q43</f>
        <v>0</v>
      </c>
      <c r="AD43" s="29">
        <f ca="1">'DAC Adjustment'!W47-'Census Tract'!R43</f>
        <v>0</v>
      </c>
      <c r="AE43" s="29">
        <f ca="1">'DAC Adjustment'!X47-'Census Tract'!S43</f>
        <v>0</v>
      </c>
      <c r="AF43" s="29">
        <f ca="1">'DAC Adjustment'!Y47-'Census Tract'!T43</f>
        <v>0</v>
      </c>
      <c r="AG43" s="345">
        <f ca="1">'DAC Adjustment'!Z47-'Census Tract'!U43</f>
        <v>0</v>
      </c>
    </row>
    <row r="44" spans="1:33" ht="15.75" x14ac:dyDescent="0.25">
      <c r="A44" s="193" t="s">
        <v>71</v>
      </c>
      <c r="B44" s="53" t="str">
        <f>IFERROR(INDEX(Geography!$R$5:$R$889,MATCH(C44,Geography!$S$5:$S$889,0)),"Undefined")</f>
        <v>Oregon City</v>
      </c>
      <c r="C44" s="53">
        <v>41005022301</v>
      </c>
      <c r="D44" s="171" cm="1">
        <f t="array" ref="D44">INDEX(Geography!$K$5:$K$838,MATCH(C44,Geography!$L$5:$L$838,0),0)</f>
        <v>1</v>
      </c>
      <c r="E44" s="53">
        <v>4258</v>
      </c>
      <c r="F44" s="53">
        <f>SUMIF(County!$A$5:$A$40,A44,County!$D$5:$D$40)</f>
        <v>375262</v>
      </c>
      <c r="G44" s="173" cm="1">
        <f t="array" ref="G44">INDEX(Geography!$E$5:$E$833,MATCH(C44,Geography!$C$5:$C$833,0),0)</f>
        <v>3682</v>
      </c>
      <c r="H44" s="239">
        <f t="shared" si="0"/>
        <v>4260.7772867860876</v>
      </c>
      <c r="I44" s="173">
        <f>SUMIF(Geography!$L$5:$L$838,'Census Tract'!C44,Geography!$M$5:$M$838)</f>
        <v>2057</v>
      </c>
      <c r="J44" s="338">
        <f ca="1">($I44/(SUMIF($D$5:$D$832,$D44,$I$5:$I$832))*IF($D44=1,Urban_Rural_LDVs!F$6,Urban_Rural_LDVs!F$7))</f>
        <v>1.0301209273995389</v>
      </c>
      <c r="K44" s="196">
        <f ca="1">($I44/(SUMIF($D$5:$D$832,$D44,$I$5:$I$832))*IF($D44=1,Urban_Rural_LDVs!G$6,Urban_Rural_LDVs!G$7))</f>
        <v>5.1192584120664257</v>
      </c>
      <c r="L44" s="196">
        <f ca="1">($I44/(SUMIF($D$5:$D$832,$D44,$I$5:$I$832))*IF($D44=1,Urban_Rural_LDVs!H$6,Urban_Rural_LDVs!H$7))</f>
        <v>23.555675264594253</v>
      </c>
      <c r="M44" s="197">
        <f ca="1">($I44/(SUMIF($D$5:$D$832,$D44,$I$5:$I$832))*IF($D44=1,Urban_Rural_LDVs!I$6,Urban_Rural_LDVs!I$7))</f>
        <v>51.161277886547914</v>
      </c>
      <c r="N44" s="196">
        <f ca="1">($H44/(SUMIF($D$5:$D$832,$D44,$H$5:$H$832))*IF($D44=1,Urban_Rural_LDVs!J$6,Urban_Rural_LDVs!J$7))</f>
        <v>0.87960628547301356</v>
      </c>
      <c r="O44" s="196">
        <f ca="1">($H44/(SUMIF($D$5:$D$832,$D44,$H$5:$H$832))*IF($D44=1,Urban_Rural_LDVs!K$6,Urban_Rural_LDVs!K$7))</f>
        <v>4.185681839763804</v>
      </c>
      <c r="P44" s="196">
        <f ca="1">($H44/(SUMIF($D$5:$D$832,$D44,$H$5:$H$832))*IF($D44=1,Urban_Rural_LDVs!L$6,Urban_Rural_LDVs!L$7))</f>
        <v>19.090017709079834</v>
      </c>
      <c r="Q44" s="197">
        <f ca="1">($H44/(SUMIF($D$5:$D$832,$D44,$H$5:$H$832))*IF($D44=1,Urban_Rural_LDVs!M$6,Urban_Rural_LDVs!M$7))</f>
        <v>41.406584077882314</v>
      </c>
      <c r="R44" s="196">
        <f ca="1">($H44/(SUMIF($D$5:$D$832,$D44,$H$5:$H$832))*IF($D44=1,Urban_Rural_LDVs!N$6,Urban_Rural_LDVs!N$7))</f>
        <v>0.36620945529672788</v>
      </c>
      <c r="S44" s="196">
        <f ca="1">($H44/(SUMIF($D$5:$D$832,$D44,$H$5:$H$832))*IF($D44=1,Urban_Rural_LDVs!O$6,Urban_Rural_LDVs!O$7))</f>
        <v>1.7395444669677129</v>
      </c>
      <c r="T44" s="196">
        <f ca="1">($H44/(SUMIF($D$5:$D$832,$D44,$H$5:$H$832))*IF($D44=1,Urban_Rural_LDVs!P$6,Urban_Rural_LDVs!P$7))</f>
        <v>7.6326276878569512</v>
      </c>
      <c r="U44" s="339">
        <f ca="1">($H44/(SUMIF($D$5:$D$832,$D44,$H$5:$H$832))*IF($D44=1,Urban_Rural_LDVs!Q$6,Urban_Rural_LDVs!Q$7))</f>
        <v>16.397200342675479</v>
      </c>
      <c r="V44" s="344">
        <f ca="1">'DAC Adjustment'!O48-'Census Tract'!J44</f>
        <v>0</v>
      </c>
      <c r="W44" s="29">
        <f ca="1">'DAC Adjustment'!P48-'Census Tract'!K44</f>
        <v>0</v>
      </c>
      <c r="X44" s="29">
        <f ca="1">'DAC Adjustment'!Q48-'Census Tract'!L44</f>
        <v>0</v>
      </c>
      <c r="Y44" s="105">
        <f ca="1">'DAC Adjustment'!R48-'Census Tract'!M44</f>
        <v>0</v>
      </c>
      <c r="Z44" s="29">
        <f ca="1">'DAC Adjustment'!S48-'Census Tract'!N44</f>
        <v>0</v>
      </c>
      <c r="AA44" s="29">
        <f ca="1">'DAC Adjustment'!T48-'Census Tract'!O44</f>
        <v>0</v>
      </c>
      <c r="AB44" s="29">
        <f ca="1">'DAC Adjustment'!U48-'Census Tract'!P44</f>
        <v>0</v>
      </c>
      <c r="AC44" s="105">
        <f ca="1">'DAC Adjustment'!V48-'Census Tract'!Q44</f>
        <v>0</v>
      </c>
      <c r="AD44" s="29">
        <f ca="1">'DAC Adjustment'!W48-'Census Tract'!R44</f>
        <v>0</v>
      </c>
      <c r="AE44" s="29">
        <f ca="1">'DAC Adjustment'!X48-'Census Tract'!S44</f>
        <v>0</v>
      </c>
      <c r="AF44" s="29">
        <f ca="1">'DAC Adjustment'!Y48-'Census Tract'!T44</f>
        <v>0</v>
      </c>
      <c r="AG44" s="345">
        <f ca="1">'DAC Adjustment'!Z48-'Census Tract'!U44</f>
        <v>0</v>
      </c>
    </row>
    <row r="45" spans="1:33" ht="15.75" x14ac:dyDescent="0.25">
      <c r="A45" s="193" t="s">
        <v>71</v>
      </c>
      <c r="B45" s="53" t="str">
        <f>IFERROR(INDEX(Geography!$R$5:$R$889,MATCH(C45,Geography!$S$5:$S$889,0)),"Undefined")</f>
        <v>Molalla</v>
      </c>
      <c r="C45" s="53">
        <v>41005023902</v>
      </c>
      <c r="D45" s="171" cm="1">
        <f t="array" ref="D45">INDEX(Geography!$K$5:$K$838,MATCH(C45,Geography!$L$5:$L$838,0),0)</f>
        <v>0</v>
      </c>
      <c r="E45" s="53">
        <v>5383</v>
      </c>
      <c r="F45" s="53">
        <f>SUMIF(County!$A$5:$A$40,A45,County!$D$5:$D$40)</f>
        <v>375262</v>
      </c>
      <c r="G45" s="173" cm="1">
        <f t="array" ref="G45">INDEX(Geography!$E$5:$E$833,MATCH(C45,Geography!$C$5:$C$833,0),0)</f>
        <v>3994</v>
      </c>
      <c r="H45" s="239">
        <f t="shared" si="0"/>
        <v>4621.8208808863756</v>
      </c>
      <c r="I45" s="173">
        <f>SUMIF(Geography!$L$5:$L$838,'Census Tract'!C45,Geography!$M$5:$M$838)</f>
        <v>2166</v>
      </c>
      <c r="J45" s="338">
        <f ca="1">($I45/(SUMIF($D$5:$D$832,$D45,$I$5:$I$832))*IF($D45=1,Urban_Rural_LDVs!F$6,Urban_Rural_LDVs!F$7))</f>
        <v>3.3281872538493897</v>
      </c>
      <c r="K45" s="196">
        <f ca="1">($I45/(SUMIF($D$5:$D$832,$D45,$I$5:$I$832))*IF($D45=1,Urban_Rural_LDVs!G$6,Urban_Rural_LDVs!G$7))</f>
        <v>16.788625579165842</v>
      </c>
      <c r="L45" s="196">
        <f ca="1">($I45/(SUMIF($D$5:$D$832,$D45,$I$5:$I$832))*IF($D45=1,Urban_Rural_LDVs!H$6,Urban_Rural_LDVs!H$7))</f>
        <v>77.791102480006813</v>
      </c>
      <c r="M45" s="197">
        <f ca="1">($I45/(SUMIF($D$5:$D$832,$D45,$I$5:$I$832))*IF($D45=1,Urban_Rural_LDVs!I$6,Urban_Rural_LDVs!I$7))</f>
        <v>169.22031317686336</v>
      </c>
      <c r="N45" s="196">
        <f ca="1">($H45/(SUMIF($D$5:$D$832,$D45,$H$5:$H$832))*IF($D45=1,Urban_Rural_LDVs!J$6,Urban_Rural_LDVs!J$7))</f>
        <v>1.2650501271418946</v>
      </c>
      <c r="O45" s="196">
        <f ca="1">($H45/(SUMIF($D$5:$D$832,$D45,$H$5:$H$832))*IF($D45=1,Urban_Rural_LDVs!K$6,Urban_Rural_LDVs!K$7))</f>
        <v>6.6121529879344818</v>
      </c>
      <c r="P45" s="196">
        <f ca="1">($H45/(SUMIF($D$5:$D$832,$D45,$H$5:$H$832))*IF($D45=1,Urban_Rural_LDVs!L$6,Urban_Rural_LDVs!L$7))</f>
        <v>30.848605557728597</v>
      </c>
      <c r="Q45" s="197">
        <f ca="1">($H45/(SUMIF($D$5:$D$832,$D45,$H$5:$H$832))*IF($D45=1,Urban_Rural_LDVs!M$6,Urban_Rural_LDVs!M$7))</f>
        <v>67.172620649281484</v>
      </c>
      <c r="R45" s="196">
        <f ca="1">($H45/(SUMIF($D$5:$D$832,$D45,$H$5:$H$832))*IF($D45=1,Urban_Rural_LDVs!N$6,Urban_Rural_LDVs!N$7))</f>
        <v>0.86397205786573894</v>
      </c>
      <c r="S45" s="196">
        <f ca="1">($H45/(SUMIF($D$5:$D$832,$D45,$H$5:$H$832))*IF($D45=1,Urban_Rural_LDVs!O$6,Urban_Rural_LDVs!O$7))</f>
        <v>4.4757475576627792</v>
      </c>
      <c r="T45" s="196">
        <f ca="1">($H45/(SUMIF($D$5:$D$832,$D45,$H$5:$H$832))*IF($D45=1,Urban_Rural_LDVs!P$6,Urban_Rural_LDVs!P$7))</f>
        <v>20.624113460382066</v>
      </c>
      <c r="U45" s="339">
        <f ca="1">($H45/(SUMIF($D$5:$D$832,$D45,$H$5:$H$832))*IF($D45=1,Urban_Rural_LDVs!Q$6,Urban_Rural_LDVs!Q$7))</f>
        <v>44.824762862727418</v>
      </c>
      <c r="V45" s="344">
        <f ca="1">'DAC Adjustment'!O49-'Census Tract'!J45</f>
        <v>0</v>
      </c>
      <c r="W45" s="29">
        <f ca="1">'DAC Adjustment'!P49-'Census Tract'!K45</f>
        <v>0</v>
      </c>
      <c r="X45" s="29">
        <f ca="1">'DAC Adjustment'!Q49-'Census Tract'!L45</f>
        <v>0</v>
      </c>
      <c r="Y45" s="105">
        <f ca="1">'DAC Adjustment'!R49-'Census Tract'!M45</f>
        <v>0</v>
      </c>
      <c r="Z45" s="29">
        <f ca="1">'DAC Adjustment'!S49-'Census Tract'!N45</f>
        <v>0</v>
      </c>
      <c r="AA45" s="29">
        <f ca="1">'DAC Adjustment'!T49-'Census Tract'!O45</f>
        <v>0</v>
      </c>
      <c r="AB45" s="29">
        <f ca="1">'DAC Adjustment'!U49-'Census Tract'!P45</f>
        <v>0</v>
      </c>
      <c r="AC45" s="105">
        <f ca="1">'DAC Adjustment'!V49-'Census Tract'!Q45</f>
        <v>0</v>
      </c>
      <c r="AD45" s="29">
        <f ca="1">'DAC Adjustment'!W49-'Census Tract'!R45</f>
        <v>0</v>
      </c>
      <c r="AE45" s="29">
        <f ca="1">'DAC Adjustment'!X49-'Census Tract'!S45</f>
        <v>0</v>
      </c>
      <c r="AF45" s="29">
        <f ca="1">'DAC Adjustment'!Y49-'Census Tract'!T45</f>
        <v>0</v>
      </c>
      <c r="AG45" s="345">
        <f ca="1">'DAC Adjustment'!Z49-'Census Tract'!U45</f>
        <v>0</v>
      </c>
    </row>
    <row r="46" spans="1:33" ht="15.75" x14ac:dyDescent="0.25">
      <c r="A46" s="193" t="s">
        <v>71</v>
      </c>
      <c r="B46" s="53" t="str">
        <f>IFERROR(INDEX(Geography!$R$5:$R$889,MATCH(C46,Geography!$S$5:$S$889,0)),"Undefined")</f>
        <v>West Linn</v>
      </c>
      <c r="C46" s="53">
        <v>41005020501</v>
      </c>
      <c r="D46" s="171" cm="1">
        <f t="array" ref="D46">INDEX(Geography!$K$5:$K$838,MATCH(C46,Geography!$L$5:$L$838,0),0)</f>
        <v>1</v>
      </c>
      <c r="E46" s="53">
        <v>7298</v>
      </c>
      <c r="F46" s="53">
        <f>SUMIF(County!$A$5:$A$40,A46,County!$D$5:$D$40)</f>
        <v>375262</v>
      </c>
      <c r="G46" s="173" cm="1">
        <f t="array" ref="G46">INDEX(Geography!$E$5:$E$833,MATCH(C46,Geography!$C$5:$C$833,0),0)</f>
        <v>5544</v>
      </c>
      <c r="H46" s="239">
        <f t="shared" si="0"/>
        <v>6415.4669413204974</v>
      </c>
      <c r="I46" s="173">
        <f>SUMIF(Geography!$L$5:$L$838,'Census Tract'!C46,Geography!$M$5:$M$838)</f>
        <v>1605</v>
      </c>
      <c r="J46" s="338">
        <f ca="1">($I46/(SUMIF($D$5:$D$832,$D46,$I$5:$I$832))*IF($D46=1,Urban_Rural_LDVs!F$6,Urban_Rural_LDVs!F$7))</f>
        <v>0.8037647488946329</v>
      </c>
      <c r="K46" s="196">
        <f ca="1">($I46/(SUMIF($D$5:$D$832,$D46,$I$5:$I$832))*IF($D46=1,Urban_Rural_LDVs!G$6,Urban_Rural_LDVs!G$7))</f>
        <v>3.9943654600712759</v>
      </c>
      <c r="L46" s="196">
        <f ca="1">($I46/(SUMIF($D$5:$D$832,$D46,$I$5:$I$832))*IF($D46=1,Urban_Rural_LDVs!H$6,Urban_Rural_LDVs!H$7))</f>
        <v>18.379610500570628</v>
      </c>
      <c r="M46" s="197">
        <f ca="1">($I46/(SUMIF($D$5:$D$832,$D46,$I$5:$I$832))*IF($D46=1,Urban_Rural_LDVs!I$6,Urban_Rural_LDVs!I$7))</f>
        <v>39.919227519644828</v>
      </c>
      <c r="N46" s="196">
        <f ca="1">($H46/(SUMIF($D$5:$D$832,$D46,$H$5:$H$832))*IF($D46=1,Urban_Rural_LDVs!J$6,Urban_Rural_LDVs!J$7))</f>
        <v>1.3244261940962487</v>
      </c>
      <c r="O46" s="196">
        <f ca="1">($H46/(SUMIF($D$5:$D$832,$D46,$H$5:$H$832))*IF($D46=1,Urban_Rural_LDVs!K$6,Urban_Rural_LDVs!K$7))</f>
        <v>6.3023954697584292</v>
      </c>
      <c r="P46" s="196">
        <f ca="1">($H46/(SUMIF($D$5:$D$832,$D46,$H$5:$H$832))*IF($D46=1,Urban_Rural_LDVs!L$6,Urban_Rural_LDVs!L$7))</f>
        <v>28.743904991618312</v>
      </c>
      <c r="Q46" s="197">
        <f ca="1">($H46/(SUMIF($D$5:$D$832,$D46,$H$5:$H$832))*IF($D46=1,Urban_Rural_LDVs!M$6,Urban_Rural_LDVs!M$7))</f>
        <v>62.346035341602281</v>
      </c>
      <c r="R46" s="196">
        <f ca="1">($H46/(SUMIF($D$5:$D$832,$D46,$H$5:$H$832))*IF($D46=1,Urban_Rural_LDVs!N$6,Urban_Rural_LDVs!N$7))</f>
        <v>0.5514028300285333</v>
      </c>
      <c r="S46" s="196">
        <f ca="1">($H46/(SUMIF($D$5:$D$832,$D46,$H$5:$H$832))*IF($D46=1,Urban_Rural_LDVs!O$6,Urban_Rural_LDVs!O$7))</f>
        <v>2.6192380567270508</v>
      </c>
      <c r="T46" s="196">
        <f ca="1">($H46/(SUMIF($D$5:$D$832,$D46,$H$5:$H$832))*IF($D46=1,Urban_Rural_LDVs!P$6,Urban_Rural_LDVs!P$7))</f>
        <v>11.492473628864461</v>
      </c>
      <c r="U46" s="339">
        <f ca="1">($H46/(SUMIF($D$5:$D$832,$D46,$H$5:$H$832))*IF($D46=1,Urban_Rural_LDVs!Q$6,Urban_Rural_LDVs!Q$7))</f>
        <v>24.689320668058901</v>
      </c>
      <c r="V46" s="344">
        <f ca="1">'DAC Adjustment'!O50-'Census Tract'!J46</f>
        <v>0</v>
      </c>
      <c r="W46" s="29">
        <f ca="1">'DAC Adjustment'!P50-'Census Tract'!K46</f>
        <v>0</v>
      </c>
      <c r="X46" s="29">
        <f ca="1">'DAC Adjustment'!Q50-'Census Tract'!L46</f>
        <v>0</v>
      </c>
      <c r="Y46" s="105">
        <f ca="1">'DAC Adjustment'!R50-'Census Tract'!M46</f>
        <v>0</v>
      </c>
      <c r="Z46" s="29">
        <f ca="1">'DAC Adjustment'!S50-'Census Tract'!N46</f>
        <v>0</v>
      </c>
      <c r="AA46" s="29">
        <f ca="1">'DAC Adjustment'!T50-'Census Tract'!O46</f>
        <v>0</v>
      </c>
      <c r="AB46" s="29">
        <f ca="1">'DAC Adjustment'!U50-'Census Tract'!P46</f>
        <v>0</v>
      </c>
      <c r="AC46" s="105">
        <f ca="1">'DAC Adjustment'!V50-'Census Tract'!Q46</f>
        <v>0</v>
      </c>
      <c r="AD46" s="29">
        <f ca="1">'DAC Adjustment'!W50-'Census Tract'!R46</f>
        <v>0</v>
      </c>
      <c r="AE46" s="29">
        <f ca="1">'DAC Adjustment'!X50-'Census Tract'!S46</f>
        <v>0</v>
      </c>
      <c r="AF46" s="29">
        <f ca="1">'DAC Adjustment'!Y50-'Census Tract'!T46</f>
        <v>0</v>
      </c>
      <c r="AG46" s="345">
        <f ca="1">'DAC Adjustment'!Z50-'Census Tract'!U46</f>
        <v>0</v>
      </c>
    </row>
    <row r="47" spans="1:33" ht="15.75" x14ac:dyDescent="0.25">
      <c r="A47" s="193" t="s">
        <v>71</v>
      </c>
      <c r="B47" s="53" t="str">
        <f>IFERROR(INDEX(Geography!$R$5:$R$889,MATCH(C47,Geography!$S$5:$S$889,0)),"Undefined")</f>
        <v>Wilsonville</v>
      </c>
      <c r="C47" s="53">
        <v>41005022708</v>
      </c>
      <c r="D47" s="171" cm="1">
        <f t="array" ref="D47">INDEX(Geography!$K$5:$K$838,MATCH(C47,Geography!$L$5:$L$838,0),0)</f>
        <v>0</v>
      </c>
      <c r="E47" s="53">
        <v>4342</v>
      </c>
      <c r="F47" s="53">
        <f>SUMIF(County!$A$5:$A$40,A47,County!$D$5:$D$40)</f>
        <v>375262</v>
      </c>
      <c r="G47" s="173" cm="1">
        <f t="array" ref="G47">INDEX(Geography!$E$5:$E$833,MATCH(C47,Geography!$C$5:$C$833,0),0)</f>
        <v>3476</v>
      </c>
      <c r="H47" s="239">
        <f t="shared" si="0"/>
        <v>4022.3959393993591</v>
      </c>
      <c r="I47" s="173">
        <f>SUMIF(Geography!$L$5:$L$838,'Census Tract'!C47,Geography!$M$5:$M$838)</f>
        <v>1390</v>
      </c>
      <c r="J47" s="338">
        <f ca="1">($I47/(SUMIF($D$5:$D$832,$D47,$I$5:$I$832))*IF($D47=1,Urban_Rural_LDVs!F$6,Urban_Rural_LDVs!F$7))</f>
        <v>2.1358173051018703</v>
      </c>
      <c r="K47" s="196">
        <f ca="1">($I47/(SUMIF($D$5:$D$832,$D47,$I$5:$I$832))*IF($D47=1,Urban_Rural_LDVs!G$6,Urban_Rural_LDVs!G$7))</f>
        <v>10.773864060498855</v>
      </c>
      <c r="L47" s="196">
        <f ca="1">($I47/(SUMIF($D$5:$D$832,$D47,$I$5:$I$832))*IF($D47=1,Urban_Rural_LDVs!H$6,Urban_Rural_LDVs!H$7))</f>
        <v>49.921344620133638</v>
      </c>
      <c r="M47" s="197">
        <f ca="1">($I47/(SUMIF($D$5:$D$832,$D47,$I$5:$I$832))*IF($D47=1,Urban_Rural_LDVs!I$6,Urban_Rural_LDVs!I$7))</f>
        <v>108.59475314674056</v>
      </c>
      <c r="N47" s="196">
        <f ca="1">($H47/(SUMIF($D$5:$D$832,$D47,$H$5:$H$832))*IF($D47=1,Urban_Rural_LDVs!J$6,Urban_Rural_LDVs!J$7))</f>
        <v>1.1009800305321045</v>
      </c>
      <c r="O47" s="196">
        <f ca="1">($H47/(SUMIF($D$5:$D$832,$D47,$H$5:$H$832))*IF($D47=1,Urban_Rural_LDVs!K$6,Urban_Rural_LDVs!K$7))</f>
        <v>5.7545928357687179</v>
      </c>
      <c r="P47" s="196">
        <f ca="1">($H47/(SUMIF($D$5:$D$832,$D47,$H$5:$H$832))*IF($D47=1,Urban_Rural_LDVs!L$6,Urban_Rural_LDVs!L$7))</f>
        <v>26.847709794357684</v>
      </c>
      <c r="Q47" s="197">
        <f ca="1">($H47/(SUMIF($D$5:$D$832,$D47,$H$5:$H$832))*IF($D47=1,Urban_Rural_LDVs!M$6,Urban_Rural_LDVs!M$7))</f>
        <v>58.460698391813324</v>
      </c>
      <c r="R47" s="196">
        <f ca="1">($H47/(SUMIF($D$5:$D$832,$D47,$H$5:$H$832))*IF($D47=1,Urban_Rural_LDVs!N$6,Urban_Rural_LDVs!N$7))</f>
        <v>0.7519195976818499</v>
      </c>
      <c r="S47" s="196">
        <f ca="1">($H47/(SUMIF($D$5:$D$832,$D47,$H$5:$H$832))*IF($D47=1,Urban_Rural_LDVs!O$6,Urban_Rural_LDVs!O$7))</f>
        <v>3.8952675289023082</v>
      </c>
      <c r="T47" s="196">
        <f ca="1">($H47/(SUMIF($D$5:$D$832,$D47,$H$5:$H$832))*IF($D47=1,Urban_Rural_LDVs!P$6,Urban_Rural_LDVs!P$7))</f>
        <v>17.949278514844281</v>
      </c>
      <c r="U47" s="339">
        <f ca="1">($H47/(SUMIF($D$5:$D$832,$D47,$H$5:$H$832))*IF($D47=1,Urban_Rural_LDVs!Q$6,Urban_Rural_LDVs!Q$7))</f>
        <v>39.011235781382197</v>
      </c>
      <c r="V47" s="344">
        <f ca="1">'DAC Adjustment'!O51-'Census Tract'!J47</f>
        <v>0</v>
      </c>
      <c r="W47" s="29">
        <f ca="1">'DAC Adjustment'!P51-'Census Tract'!K47</f>
        <v>0</v>
      </c>
      <c r="X47" s="29">
        <f ca="1">'DAC Adjustment'!Q51-'Census Tract'!L47</f>
        <v>0</v>
      </c>
      <c r="Y47" s="105">
        <f ca="1">'DAC Adjustment'!R51-'Census Tract'!M47</f>
        <v>0</v>
      </c>
      <c r="Z47" s="29">
        <f ca="1">'DAC Adjustment'!S51-'Census Tract'!N47</f>
        <v>0</v>
      </c>
      <c r="AA47" s="29">
        <f ca="1">'DAC Adjustment'!T51-'Census Tract'!O47</f>
        <v>0</v>
      </c>
      <c r="AB47" s="29">
        <f ca="1">'DAC Adjustment'!U51-'Census Tract'!P47</f>
        <v>0</v>
      </c>
      <c r="AC47" s="105">
        <f ca="1">'DAC Adjustment'!V51-'Census Tract'!Q47</f>
        <v>0</v>
      </c>
      <c r="AD47" s="29">
        <f ca="1">'DAC Adjustment'!W51-'Census Tract'!R47</f>
        <v>0</v>
      </c>
      <c r="AE47" s="29">
        <f ca="1">'DAC Adjustment'!X51-'Census Tract'!S47</f>
        <v>0</v>
      </c>
      <c r="AF47" s="29">
        <f ca="1">'DAC Adjustment'!Y51-'Census Tract'!T47</f>
        <v>0</v>
      </c>
      <c r="AG47" s="345">
        <f ca="1">'DAC Adjustment'!Z51-'Census Tract'!U47</f>
        <v>0</v>
      </c>
    </row>
    <row r="48" spans="1:33" ht="15.75" x14ac:dyDescent="0.25">
      <c r="A48" s="193" t="s">
        <v>71</v>
      </c>
      <c r="B48" s="53" t="str">
        <f>IFERROR(INDEX(Geography!$R$5:$R$889,MATCH(C48,Geography!$S$5:$S$889,0)),"Undefined")</f>
        <v>Lake Oswego</v>
      </c>
      <c r="C48" s="53">
        <v>41005020200</v>
      </c>
      <c r="D48" s="171" cm="1">
        <f t="array" ref="D48">INDEX(Geography!$K$5:$K$838,MATCH(C48,Geography!$L$5:$L$838,0),0)</f>
        <v>1</v>
      </c>
      <c r="E48" s="53">
        <v>6258</v>
      </c>
      <c r="F48" s="53">
        <f>SUMIF(County!$A$5:$A$40,A48,County!$D$5:$D$40)</f>
        <v>375262</v>
      </c>
      <c r="G48" s="173" cm="1">
        <f t="array" ref="G48">INDEX(Geography!$E$5:$E$833,MATCH(C48,Geography!$C$5:$C$833,0),0)</f>
        <v>5541</v>
      </c>
      <c r="H48" s="239">
        <f t="shared" si="0"/>
        <v>6411.9953683003023</v>
      </c>
      <c r="I48" s="173">
        <f>SUMIF(Geography!$L$5:$L$838,'Census Tract'!C48,Geography!$M$5:$M$838)</f>
        <v>3685</v>
      </c>
      <c r="J48" s="338">
        <f ca="1">($I48/(SUMIF($D$5:$D$832,$D48,$I$5:$I$832))*IF($D48=1,Urban_Rural_LDVs!F$6,Urban_Rural_LDVs!F$7))</f>
        <v>1.8454038004216338</v>
      </c>
      <c r="K48" s="196">
        <f ca="1">($I48/(SUMIF($D$5:$D$832,$D48,$I$5:$I$832))*IF($D48=1,Urban_Rural_LDVs!G$6,Urban_Rural_LDVs!G$7))</f>
        <v>9.1708640002259507</v>
      </c>
      <c r="L48" s="196">
        <f ca="1">($I48/(SUMIF($D$5:$D$832,$D48,$I$5:$I$832))*IF($D48=1,Urban_Rural_LDVs!H$6,Urban_Rural_LDVs!H$7))</f>
        <v>42.198669591652809</v>
      </c>
      <c r="M48" s="197">
        <f ca="1">($I48/(SUMIF($D$5:$D$832,$D48,$I$5:$I$832))*IF($D48=1,Urban_Rural_LDVs!I$6,Urban_Rural_LDVs!I$7))</f>
        <v>91.652556641676753</v>
      </c>
      <c r="N48" s="196">
        <f ca="1">($H48/(SUMIF($D$5:$D$832,$D48,$H$5:$H$832))*IF($D48=1,Urban_Rural_LDVs!J$6,Urban_Rural_LDVs!J$7))</f>
        <v>1.3237095132552876</v>
      </c>
      <c r="O48" s="196">
        <f ca="1">($H48/(SUMIF($D$5:$D$832,$D48,$H$5:$H$832))*IF($D48=1,Urban_Rural_LDVs!K$6,Urban_Rural_LDVs!K$7))</f>
        <v>6.2989850825994687</v>
      </c>
      <c r="P48" s="196">
        <f ca="1">($H48/(SUMIF($D$5:$D$832,$D48,$H$5:$H$832))*IF($D48=1,Urban_Rural_LDVs!L$6,Urban_Rural_LDVs!L$7))</f>
        <v>28.72835093047566</v>
      </c>
      <c r="Q48" s="197">
        <f ca="1">($H48/(SUMIF($D$5:$D$832,$D48,$H$5:$H$832))*IF($D48=1,Urban_Rural_LDVs!M$6,Urban_Rural_LDVs!M$7))</f>
        <v>62.31229830949102</v>
      </c>
      <c r="R48" s="196">
        <f ca="1">($H48/(SUMIF($D$5:$D$832,$D48,$H$5:$H$832))*IF($D48=1,Urban_Rural_LDVs!N$6,Urban_Rural_LDVs!N$7))</f>
        <v>0.55110445187375601</v>
      </c>
      <c r="S48" s="196">
        <f ca="1">($H48/(SUMIF($D$5:$D$832,$D48,$H$5:$H$832))*IF($D48=1,Urban_Rural_LDVs!O$6,Urban_Rural_LDVs!O$7))</f>
        <v>2.617820720116268</v>
      </c>
      <c r="T48" s="196">
        <f ca="1">($H48/(SUMIF($D$5:$D$832,$D48,$H$5:$H$832))*IF($D48=1,Urban_Rural_LDVs!P$6,Urban_Rural_LDVs!P$7))</f>
        <v>11.486254757853171</v>
      </c>
      <c r="U48" s="339">
        <f ca="1">($H48/(SUMIF($D$5:$D$832,$D48,$H$5:$H$832))*IF($D48=1,Urban_Rural_LDVs!Q$6,Urban_Rural_LDVs!Q$7))</f>
        <v>24.675960646052374</v>
      </c>
      <c r="V48" s="344">
        <f ca="1">'DAC Adjustment'!O52-'Census Tract'!J48</f>
        <v>0</v>
      </c>
      <c r="W48" s="29">
        <f ca="1">'DAC Adjustment'!P52-'Census Tract'!K48</f>
        <v>0</v>
      </c>
      <c r="X48" s="29">
        <f ca="1">'DAC Adjustment'!Q52-'Census Tract'!L48</f>
        <v>0</v>
      </c>
      <c r="Y48" s="105">
        <f ca="1">'DAC Adjustment'!R52-'Census Tract'!M48</f>
        <v>0</v>
      </c>
      <c r="Z48" s="29">
        <f ca="1">'DAC Adjustment'!S52-'Census Tract'!N48</f>
        <v>0</v>
      </c>
      <c r="AA48" s="29">
        <f ca="1">'DAC Adjustment'!T52-'Census Tract'!O48</f>
        <v>0</v>
      </c>
      <c r="AB48" s="29">
        <f ca="1">'DAC Adjustment'!U52-'Census Tract'!P48</f>
        <v>0</v>
      </c>
      <c r="AC48" s="105">
        <f ca="1">'DAC Adjustment'!V52-'Census Tract'!Q48</f>
        <v>0</v>
      </c>
      <c r="AD48" s="29">
        <f ca="1">'DAC Adjustment'!W52-'Census Tract'!R48</f>
        <v>0</v>
      </c>
      <c r="AE48" s="29">
        <f ca="1">'DAC Adjustment'!X52-'Census Tract'!S48</f>
        <v>0</v>
      </c>
      <c r="AF48" s="29">
        <f ca="1">'DAC Adjustment'!Y52-'Census Tract'!T48</f>
        <v>0</v>
      </c>
      <c r="AG48" s="345">
        <f ca="1">'DAC Adjustment'!Z52-'Census Tract'!U48</f>
        <v>0</v>
      </c>
    </row>
    <row r="49" spans="1:33" ht="15.75" x14ac:dyDescent="0.25">
      <c r="A49" s="193" t="s">
        <v>71</v>
      </c>
      <c r="B49" s="53" t="str">
        <f>IFERROR(INDEX(Geography!$R$5:$R$889,MATCH(C49,Geography!$S$5:$S$889,0)),"Undefined")</f>
        <v>Barlow</v>
      </c>
      <c r="C49" s="53">
        <v>41005022800</v>
      </c>
      <c r="D49" s="171" cm="1">
        <f t="array" ref="D49">INDEX(Geography!$K$5:$K$838,MATCH(C49,Geography!$L$5:$L$838,0),0)</f>
        <v>0</v>
      </c>
      <c r="E49" s="53">
        <v>3875</v>
      </c>
      <c r="F49" s="53">
        <f>SUMIF(County!$A$5:$A$40,A49,County!$D$5:$D$40)</f>
        <v>375262</v>
      </c>
      <c r="G49" s="173" cm="1">
        <f t="array" ref="G49">INDEX(Geography!$E$5:$E$833,MATCH(C49,Geography!$C$5:$C$833,0),0)</f>
        <v>3515</v>
      </c>
      <c r="H49" s="239">
        <f t="shared" si="0"/>
        <v>4067.526388661895</v>
      </c>
      <c r="I49" s="173">
        <f>SUMIF(Geography!$L$5:$L$838,'Census Tract'!C49,Geography!$M$5:$M$838)</f>
        <v>1449</v>
      </c>
      <c r="J49" s="338">
        <f ca="1">($I49/(SUMIF($D$5:$D$832,$D49,$I$5:$I$832))*IF($D49=1,Urban_Rural_LDVs!F$6,Urban_Rural_LDVs!F$7))</f>
        <v>2.2264742986277772</v>
      </c>
      <c r="K49" s="196">
        <f ca="1">($I49/(SUMIF($D$5:$D$832,$D49,$I$5:$I$832))*IF($D49=1,Urban_Rural_LDVs!G$6,Urban_Rural_LDVs!G$7))</f>
        <v>11.23117195946967</v>
      </c>
      <c r="L49" s="196">
        <f ca="1">($I49/(SUMIF($D$5:$D$832,$D49,$I$5:$I$832))*IF($D49=1,Urban_Rural_LDVs!H$6,Urban_Rural_LDVs!H$7))</f>
        <v>52.040308168758017</v>
      </c>
      <c r="M49" s="197">
        <f ca="1">($I49/(SUMIF($D$5:$D$832,$D49,$I$5:$I$832))*IF($D49=1,Urban_Rural_LDVs!I$6,Urban_Rural_LDVs!I$7))</f>
        <v>113.20417072635041</v>
      </c>
      <c r="N49" s="196">
        <f ca="1">($H49/(SUMIF($D$5:$D$832,$D49,$H$5:$H$832))*IF($D49=1,Urban_Rural_LDVs!J$6,Urban_Rural_LDVs!J$7))</f>
        <v>1.113332798423575</v>
      </c>
      <c r="O49" s="196">
        <f ca="1">($H49/(SUMIF($D$5:$D$832,$D49,$H$5:$H$832))*IF($D49=1,Urban_Rural_LDVs!K$6,Urban_Rural_LDVs!K$7))</f>
        <v>5.819158175410541</v>
      </c>
      <c r="P49" s="196">
        <f ca="1">($H49/(SUMIF($D$5:$D$832,$D49,$H$5:$H$832))*IF($D49=1,Urban_Rural_LDVs!L$6,Urban_Rural_LDVs!L$7))</f>
        <v>27.148935537159741</v>
      </c>
      <c r="Q49" s="197">
        <f ca="1">($H49/(SUMIF($D$5:$D$832,$D49,$H$5:$H$832))*IF($D49=1,Urban_Rural_LDVs!M$6,Urban_Rural_LDVs!M$7))</f>
        <v>59.116615318533896</v>
      </c>
      <c r="R49" s="196">
        <f ca="1">($H49/(SUMIF($D$5:$D$832,$D49,$H$5:$H$832))*IF($D49=1,Urban_Rural_LDVs!N$6,Urban_Rural_LDVs!N$7))</f>
        <v>0.76035597981924685</v>
      </c>
      <c r="S49" s="196">
        <f ca="1">($H49/(SUMIF($D$5:$D$832,$D49,$H$5:$H$832))*IF($D49=1,Urban_Rural_LDVs!O$6,Urban_Rural_LDVs!O$7))</f>
        <v>3.9389716237317645</v>
      </c>
      <c r="T49" s="196">
        <f ca="1">($H49/(SUMIF($D$5:$D$832,$D49,$H$5:$H$832))*IF($D49=1,Urban_Rural_LDVs!P$6,Urban_Rural_LDVs!P$7))</f>
        <v>18.150665701863534</v>
      </c>
      <c r="U49" s="339">
        <f ca="1">($H49/(SUMIF($D$5:$D$832,$D49,$H$5:$H$832))*IF($D49=1,Urban_Rural_LDVs!Q$6,Urban_Rural_LDVs!Q$7))</f>
        <v>39.448933766271118</v>
      </c>
      <c r="V49" s="344">
        <f ca="1">'DAC Adjustment'!O53-'Census Tract'!J49</f>
        <v>0</v>
      </c>
      <c r="W49" s="29">
        <f ca="1">'DAC Adjustment'!P53-'Census Tract'!K49</f>
        <v>0</v>
      </c>
      <c r="X49" s="29">
        <f ca="1">'DAC Adjustment'!Q53-'Census Tract'!L49</f>
        <v>0</v>
      </c>
      <c r="Y49" s="105">
        <f ca="1">'DAC Adjustment'!R53-'Census Tract'!M49</f>
        <v>0</v>
      </c>
      <c r="Z49" s="29">
        <f ca="1">'DAC Adjustment'!S53-'Census Tract'!N49</f>
        <v>0</v>
      </c>
      <c r="AA49" s="29">
        <f ca="1">'DAC Adjustment'!T53-'Census Tract'!O49</f>
        <v>0</v>
      </c>
      <c r="AB49" s="29">
        <f ca="1">'DAC Adjustment'!U53-'Census Tract'!P49</f>
        <v>0</v>
      </c>
      <c r="AC49" s="105">
        <f ca="1">'DAC Adjustment'!V53-'Census Tract'!Q49</f>
        <v>0</v>
      </c>
      <c r="AD49" s="29">
        <f ca="1">'DAC Adjustment'!W53-'Census Tract'!R49</f>
        <v>0</v>
      </c>
      <c r="AE49" s="29">
        <f ca="1">'DAC Adjustment'!X53-'Census Tract'!S49</f>
        <v>0</v>
      </c>
      <c r="AF49" s="29">
        <f ca="1">'DAC Adjustment'!Y53-'Census Tract'!T49</f>
        <v>0</v>
      </c>
      <c r="AG49" s="345">
        <f ca="1">'DAC Adjustment'!Z53-'Census Tract'!U49</f>
        <v>0</v>
      </c>
    </row>
    <row r="50" spans="1:33" ht="15.75" x14ac:dyDescent="0.25">
      <c r="A50" s="193" t="s">
        <v>71</v>
      </c>
      <c r="B50" s="53" t="str">
        <f>IFERROR(INDEX(Geography!$R$5:$R$889,MATCH(C50,Geography!$S$5:$S$889,0)),"Undefined")</f>
        <v>Gladstone</v>
      </c>
      <c r="C50" s="53">
        <v>41005022000</v>
      </c>
      <c r="D50" s="171" cm="1">
        <f t="array" ref="D50">INDEX(Geography!$K$5:$K$838,MATCH(C50,Geography!$L$5:$L$838,0),0)</f>
        <v>1</v>
      </c>
      <c r="E50" s="53">
        <v>6620</v>
      </c>
      <c r="F50" s="53">
        <f>SUMIF(County!$A$5:$A$40,A50,County!$D$5:$D$40)</f>
        <v>375262</v>
      </c>
      <c r="G50" s="173" cm="1">
        <f t="array" ref="G50">INDEX(Geography!$E$5:$E$833,MATCH(C50,Geography!$C$5:$C$833,0),0)</f>
        <v>4909</v>
      </c>
      <c r="H50" s="239">
        <f t="shared" si="0"/>
        <v>5680.6506520458734</v>
      </c>
      <c r="I50" s="173">
        <f>SUMIF(Geography!$L$5:$L$838,'Census Tract'!C50,Geography!$M$5:$M$838)</f>
        <v>2262</v>
      </c>
      <c r="J50" s="338">
        <f ca="1">($I50/(SUMIF($D$5:$D$832,$D50,$I$5:$I$832))*IF($D50=1,Urban_Rural_LDVs!F$6,Urban_Rural_LDVs!F$7))</f>
        <v>1.1327824685356134</v>
      </c>
      <c r="K50" s="196">
        <f ca="1">($I50/(SUMIF($D$5:$D$832,$D50,$I$5:$I$832))*IF($D50=1,Urban_Rural_LDVs!G$6,Urban_Rural_LDVs!G$7))</f>
        <v>5.6294421624182087</v>
      </c>
      <c r="L50" s="196">
        <f ca="1">($I50/(SUMIF($D$5:$D$832,$D50,$I$5:$I$832))*IF($D50=1,Urban_Rural_LDVs!H$6,Urban_Rural_LDVs!H$7))</f>
        <v>25.903226761551871</v>
      </c>
      <c r="M50" s="197">
        <f ca="1">($I50/(SUMIF($D$5:$D$832,$D50,$I$5:$I$832))*IF($D50=1,Urban_Rural_LDVs!I$6,Urban_Rural_LDVs!I$7))</f>
        <v>56.259995420209712</v>
      </c>
      <c r="N50" s="196">
        <f ca="1">($H50/(SUMIF($D$5:$D$832,$D50,$H$5:$H$832))*IF($D50=1,Urban_Rural_LDVs!J$6,Urban_Rural_LDVs!J$7))</f>
        <v>1.1727287494261338</v>
      </c>
      <c r="O50" s="196">
        <f ca="1">($H50/(SUMIF($D$5:$D$832,$D50,$H$5:$H$832))*IF($D50=1,Urban_Rural_LDVs!K$6,Urban_Rural_LDVs!K$7))</f>
        <v>5.5805301877785229</v>
      </c>
      <c r="P50" s="196">
        <f ca="1">($H50/(SUMIF($D$5:$D$832,$D50,$H$5:$H$832))*IF($D50=1,Urban_Rural_LDVs!L$6,Urban_Rural_LDVs!L$7))</f>
        <v>25.451628716423933</v>
      </c>
      <c r="Q50" s="197">
        <f ca="1">($H50/(SUMIF($D$5:$D$832,$D50,$H$5:$H$832))*IF($D50=1,Urban_Rural_LDVs!M$6,Urban_Rural_LDVs!M$7))</f>
        <v>55.205030211386287</v>
      </c>
      <c r="R50" s="196">
        <f ca="1">($H50/(SUMIF($D$5:$D$832,$D50,$H$5:$H$832))*IF($D50=1,Urban_Rural_LDVs!N$6,Urban_Rural_LDVs!N$7))</f>
        <v>0.48824612060066197</v>
      </c>
      <c r="S50" s="196">
        <f ca="1">($H50/(SUMIF($D$5:$D$832,$D50,$H$5:$H$832))*IF($D50=1,Urban_Rural_LDVs!O$6,Urban_Rural_LDVs!O$7))</f>
        <v>2.319235140777975</v>
      </c>
      <c r="T50" s="196">
        <f ca="1">($H50/(SUMIF($D$5:$D$832,$D50,$H$5:$H$832))*IF($D50=1,Urban_Rural_LDVs!P$6,Urban_Rural_LDVs!P$7))</f>
        <v>10.176145931474682</v>
      </c>
      <c r="U50" s="339">
        <f ca="1">($H50/(SUMIF($D$5:$D$832,$D50,$H$5:$H$832))*IF($D50=1,Urban_Rural_LDVs!Q$6,Urban_Rural_LDVs!Q$7))</f>
        <v>21.861449343344361</v>
      </c>
      <c r="V50" s="344">
        <f ca="1">'DAC Adjustment'!O54-'Census Tract'!J50</f>
        <v>0</v>
      </c>
      <c r="W50" s="29">
        <f ca="1">'DAC Adjustment'!P54-'Census Tract'!K50</f>
        <v>0</v>
      </c>
      <c r="X50" s="29">
        <f ca="1">'DAC Adjustment'!Q54-'Census Tract'!L50</f>
        <v>0</v>
      </c>
      <c r="Y50" s="105">
        <f ca="1">'DAC Adjustment'!R54-'Census Tract'!M50</f>
        <v>0</v>
      </c>
      <c r="Z50" s="29">
        <f ca="1">'DAC Adjustment'!S54-'Census Tract'!N50</f>
        <v>0</v>
      </c>
      <c r="AA50" s="29">
        <f ca="1">'DAC Adjustment'!T54-'Census Tract'!O50</f>
        <v>0</v>
      </c>
      <c r="AB50" s="29">
        <f ca="1">'DAC Adjustment'!U54-'Census Tract'!P50</f>
        <v>0</v>
      </c>
      <c r="AC50" s="105">
        <f ca="1">'DAC Adjustment'!V54-'Census Tract'!Q50</f>
        <v>0</v>
      </c>
      <c r="AD50" s="29">
        <f ca="1">'DAC Adjustment'!W54-'Census Tract'!R50</f>
        <v>0</v>
      </c>
      <c r="AE50" s="29">
        <f ca="1">'DAC Adjustment'!X54-'Census Tract'!S50</f>
        <v>0</v>
      </c>
      <c r="AF50" s="29">
        <f ca="1">'DAC Adjustment'!Y54-'Census Tract'!T50</f>
        <v>0</v>
      </c>
      <c r="AG50" s="345">
        <f ca="1">'DAC Adjustment'!Z54-'Census Tract'!U50</f>
        <v>0</v>
      </c>
    </row>
    <row r="51" spans="1:33" ht="15.75" x14ac:dyDescent="0.25">
      <c r="A51" s="193" t="s">
        <v>71</v>
      </c>
      <c r="B51" s="53" t="str">
        <f>IFERROR(INDEX(Geography!$R$5:$R$889,MATCH(C51,Geography!$S$5:$S$889,0)),"Undefined")</f>
        <v>Wilsonville</v>
      </c>
      <c r="C51" s="53">
        <v>41005022707</v>
      </c>
      <c r="D51" s="171" cm="1">
        <f t="array" ref="D51">INDEX(Geography!$K$5:$K$838,MATCH(C51,Geography!$L$5:$L$838,0),0)</f>
        <v>1</v>
      </c>
      <c r="E51" s="53">
        <v>6826</v>
      </c>
      <c r="F51" s="53">
        <f>SUMIF(County!$A$5:$A$40,A51,County!$D$5:$D$40)</f>
        <v>375262</v>
      </c>
      <c r="G51" s="173" cm="1">
        <f t="array" ref="G51">INDEX(Geography!$E$5:$E$833,MATCH(C51,Geography!$C$5:$C$833,0),0)</f>
        <v>5305</v>
      </c>
      <c r="H51" s="239">
        <f t="shared" si="0"/>
        <v>6138.8982907116224</v>
      </c>
      <c r="I51" s="173">
        <f>SUMIF(Geography!$L$5:$L$838,'Census Tract'!C51,Geography!$M$5:$M$838)</f>
        <v>6776</v>
      </c>
      <c r="J51" s="338">
        <f ca="1">($I51/(SUMIF($D$5:$D$832,$D51,$I$5:$I$832))*IF($D51=1,Urban_Rural_LDVs!F$6,Urban_Rural_LDVs!F$7))</f>
        <v>3.3933395255514216</v>
      </c>
      <c r="K51" s="196">
        <f ca="1">($I51/(SUMIF($D$5:$D$832,$D51,$I$5:$I$832))*IF($D51=1,Urban_Rural_LDVs!G$6,Urban_Rural_LDVs!G$7))</f>
        <v>16.863439475042345</v>
      </c>
      <c r="L51" s="196">
        <f ca="1">($I51/(SUMIF($D$5:$D$832,$D51,$I$5:$I$832))*IF($D51=1,Urban_Rural_LDVs!H$6,Urban_Rural_LDVs!H$7))</f>
        <v>77.595165577486952</v>
      </c>
      <c r="M51" s="197">
        <f ca="1">($I51/(SUMIF($D$5:$D$832,$D51,$I$5:$I$832))*IF($D51=1,Urban_Rural_LDVs!I$6,Urban_Rural_LDVs!I$7))</f>
        <v>168.53126833215782</v>
      </c>
      <c r="N51" s="196">
        <f ca="1">($H51/(SUMIF($D$5:$D$832,$D51,$H$5:$H$832))*IF($D51=1,Urban_Rural_LDVs!J$6,Urban_Rural_LDVs!J$7))</f>
        <v>1.2673306204330084</v>
      </c>
      <c r="O51" s="196">
        <f ca="1">($H51/(SUMIF($D$5:$D$832,$D51,$H$5:$H$832))*IF($D51=1,Urban_Rural_LDVs!K$6,Urban_Rural_LDVs!K$7))</f>
        <v>6.0307012927612664</v>
      </c>
      <c r="P51" s="196">
        <f ca="1">($H51/(SUMIF($D$5:$D$832,$D51,$H$5:$H$832))*IF($D51=1,Urban_Rural_LDVs!L$6,Urban_Rural_LDVs!L$7))</f>
        <v>27.504764787253809</v>
      </c>
      <c r="Q51" s="197">
        <f ca="1">($H51/(SUMIF($D$5:$D$832,$D51,$H$5:$H$832))*IF($D51=1,Urban_Rural_LDVs!M$6,Urban_Rural_LDVs!M$7))</f>
        <v>59.658318450072159</v>
      </c>
      <c r="R51" s="196">
        <f ca="1">($H51/(SUMIF($D$5:$D$832,$D51,$H$5:$H$832))*IF($D51=1,Urban_Rural_LDVs!N$6,Urban_Rural_LDVs!N$7))</f>
        <v>0.52763203703127137</v>
      </c>
      <c r="S51" s="196">
        <f ca="1">($H51/(SUMIF($D$5:$D$832,$D51,$H$5:$H$832))*IF($D51=1,Urban_Rural_LDVs!O$6,Urban_Rural_LDVs!O$7))</f>
        <v>2.5063235734013354</v>
      </c>
      <c r="T51" s="196">
        <f ca="1">($H51/(SUMIF($D$5:$D$832,$D51,$H$5:$H$832))*IF($D51=1,Urban_Rural_LDVs!P$6,Urban_Rural_LDVs!P$7))</f>
        <v>10.997036904964999</v>
      </c>
      <c r="U51" s="339">
        <f ca="1">($H51/(SUMIF($D$5:$D$832,$D51,$H$5:$H$832))*IF($D51=1,Urban_Rural_LDVs!Q$6,Urban_Rural_LDVs!Q$7))</f>
        <v>23.624972248205708</v>
      </c>
      <c r="V51" s="344">
        <f ca="1">'DAC Adjustment'!O55-'Census Tract'!J51</f>
        <v>0</v>
      </c>
      <c r="W51" s="29">
        <f ca="1">'DAC Adjustment'!P55-'Census Tract'!K51</f>
        <v>0</v>
      </c>
      <c r="X51" s="29">
        <f ca="1">'DAC Adjustment'!Q55-'Census Tract'!L51</f>
        <v>0</v>
      </c>
      <c r="Y51" s="105">
        <f ca="1">'DAC Adjustment'!R55-'Census Tract'!M51</f>
        <v>0</v>
      </c>
      <c r="Z51" s="29">
        <f ca="1">'DAC Adjustment'!S55-'Census Tract'!N51</f>
        <v>0</v>
      </c>
      <c r="AA51" s="29">
        <f ca="1">'DAC Adjustment'!T55-'Census Tract'!O51</f>
        <v>0</v>
      </c>
      <c r="AB51" s="29">
        <f ca="1">'DAC Adjustment'!U55-'Census Tract'!P51</f>
        <v>0</v>
      </c>
      <c r="AC51" s="105">
        <f ca="1">'DAC Adjustment'!V55-'Census Tract'!Q51</f>
        <v>0</v>
      </c>
      <c r="AD51" s="29">
        <f ca="1">'DAC Adjustment'!W55-'Census Tract'!R51</f>
        <v>0</v>
      </c>
      <c r="AE51" s="29">
        <f ca="1">'DAC Adjustment'!X55-'Census Tract'!S51</f>
        <v>0</v>
      </c>
      <c r="AF51" s="29">
        <f ca="1">'DAC Adjustment'!Y55-'Census Tract'!T51</f>
        <v>0</v>
      </c>
      <c r="AG51" s="345">
        <f ca="1">'DAC Adjustment'!Z55-'Census Tract'!U51</f>
        <v>0</v>
      </c>
    </row>
    <row r="52" spans="1:33" ht="15.75" x14ac:dyDescent="0.25">
      <c r="A52" s="193" t="s">
        <v>71</v>
      </c>
      <c r="B52" s="53" t="str">
        <f>IFERROR(INDEX(Geography!$R$5:$R$889,MATCH(C52,Geography!$S$5:$S$889,0)),"Undefined")</f>
        <v>Happy Valley</v>
      </c>
      <c r="C52" s="53">
        <v>41005022206</v>
      </c>
      <c r="D52" s="171" cm="1">
        <f t="array" ref="D52">INDEX(Geography!$K$5:$K$838,MATCH(C52,Geography!$L$5:$L$838,0),0)</f>
        <v>1</v>
      </c>
      <c r="E52" s="53">
        <v>6833</v>
      </c>
      <c r="F52" s="53">
        <f>SUMIF(County!$A$5:$A$40,A52,County!$D$5:$D$40)</f>
        <v>375262</v>
      </c>
      <c r="G52" s="173" cm="1">
        <f t="array" ref="G52">INDEX(Geography!$E$5:$E$833,MATCH(C52,Geography!$C$5:$C$833,0),0)</f>
        <v>5497</v>
      </c>
      <c r="H52" s="239">
        <f t="shared" si="0"/>
        <v>6361.0789640041075</v>
      </c>
      <c r="I52" s="173">
        <f>SUMIF(Geography!$L$5:$L$838,'Census Tract'!C52,Geography!$M$5:$M$838)</f>
        <v>890</v>
      </c>
      <c r="J52" s="338">
        <f ca="1">($I52/(SUMIF($D$5:$D$832,$D52,$I$5:$I$832))*IF($D52=1,Urban_Rural_LDVs!F$6,Urban_Rural_LDVs!F$7))</f>
        <v>0.44570132493222631</v>
      </c>
      <c r="K52" s="196">
        <f ca="1">($I52/(SUMIF($D$5:$D$832,$D52,$I$5:$I$832))*IF($D52=1,Urban_Rural_LDVs!G$6,Urban_Rural_LDVs!G$7))</f>
        <v>2.2149440868931061</v>
      </c>
      <c r="L52" s="196">
        <f ca="1">($I52/(SUMIF($D$5:$D$832,$D52,$I$5:$I$832))*IF($D52=1,Urban_Rural_LDVs!H$6,Urban_Rural_LDVs!H$7))</f>
        <v>10.191808938011125</v>
      </c>
      <c r="M52" s="197">
        <f ca="1">($I52/(SUMIF($D$5:$D$832,$D52,$I$5:$I$832))*IF($D52=1,Urban_Rural_LDVs!I$6,Urban_Rural_LDVs!I$7))</f>
        <v>22.135895633946351</v>
      </c>
      <c r="N52" s="196">
        <f ca="1">($H52/(SUMIF($D$5:$D$832,$D52,$H$5:$H$832))*IF($D52=1,Urban_Rural_LDVs!J$6,Urban_Rural_LDVs!J$7))</f>
        <v>1.3131981942545237</v>
      </c>
      <c r="O52" s="196">
        <f ca="1">($H52/(SUMIF($D$5:$D$832,$D52,$H$5:$H$832))*IF($D52=1,Urban_Rural_LDVs!K$6,Urban_Rural_LDVs!K$7))</f>
        <v>6.2489660709347197</v>
      </c>
      <c r="P52" s="196">
        <f ca="1">($H52/(SUMIF($D$5:$D$832,$D52,$H$5:$H$832))*IF($D52=1,Urban_Rural_LDVs!L$6,Urban_Rural_LDVs!L$7))</f>
        <v>28.500224700383452</v>
      </c>
      <c r="Q52" s="197">
        <f ca="1">($H52/(SUMIF($D$5:$D$832,$D52,$H$5:$H$832))*IF($D52=1,Urban_Rural_LDVs!M$6,Urban_Rural_LDVs!M$7))</f>
        <v>61.817488505192586</v>
      </c>
      <c r="R52" s="196">
        <f ca="1">($H52/(SUMIF($D$5:$D$832,$D52,$H$5:$H$832))*IF($D52=1,Urban_Rural_LDVs!N$6,Urban_Rural_LDVs!N$7))</f>
        <v>0.5467282389370216</v>
      </c>
      <c r="S52" s="196">
        <f ca="1">($H52/(SUMIF($D$5:$D$832,$D52,$H$5:$H$832))*IF($D52=1,Urban_Rural_LDVs!O$6,Urban_Rural_LDVs!O$7))</f>
        <v>2.59703311649145</v>
      </c>
      <c r="T52" s="196">
        <f ca="1">($H52/(SUMIF($D$5:$D$832,$D52,$H$5:$H$832))*IF($D52=1,Urban_Rural_LDVs!P$6,Urban_Rural_LDVs!P$7))</f>
        <v>11.395044649687579</v>
      </c>
      <c r="U52" s="339">
        <f ca="1">($H52/(SUMIF($D$5:$D$832,$D52,$H$5:$H$832))*IF($D52=1,Urban_Rural_LDVs!Q$6,Urban_Rural_LDVs!Q$7))</f>
        <v>24.480013656623335</v>
      </c>
      <c r="V52" s="344">
        <f ca="1">'DAC Adjustment'!O56-'Census Tract'!J52</f>
        <v>0</v>
      </c>
      <c r="W52" s="29">
        <f ca="1">'DAC Adjustment'!P56-'Census Tract'!K52</f>
        <v>0</v>
      </c>
      <c r="X52" s="29">
        <f ca="1">'DAC Adjustment'!Q56-'Census Tract'!L52</f>
        <v>0</v>
      </c>
      <c r="Y52" s="105">
        <f ca="1">'DAC Adjustment'!R56-'Census Tract'!M52</f>
        <v>0</v>
      </c>
      <c r="Z52" s="29">
        <f ca="1">'DAC Adjustment'!S56-'Census Tract'!N52</f>
        <v>0</v>
      </c>
      <c r="AA52" s="29">
        <f ca="1">'DAC Adjustment'!T56-'Census Tract'!O52</f>
        <v>0</v>
      </c>
      <c r="AB52" s="29">
        <f ca="1">'DAC Adjustment'!U56-'Census Tract'!P52</f>
        <v>0</v>
      </c>
      <c r="AC52" s="105">
        <f ca="1">'DAC Adjustment'!V56-'Census Tract'!Q52</f>
        <v>0</v>
      </c>
      <c r="AD52" s="29">
        <f ca="1">'DAC Adjustment'!W56-'Census Tract'!R52</f>
        <v>0</v>
      </c>
      <c r="AE52" s="29">
        <f ca="1">'DAC Adjustment'!X56-'Census Tract'!S52</f>
        <v>0</v>
      </c>
      <c r="AF52" s="29">
        <f ca="1">'DAC Adjustment'!Y56-'Census Tract'!T52</f>
        <v>0</v>
      </c>
      <c r="AG52" s="345">
        <f ca="1">'DAC Adjustment'!Z56-'Census Tract'!U52</f>
        <v>0</v>
      </c>
    </row>
    <row r="53" spans="1:33" ht="15.75" x14ac:dyDescent="0.25">
      <c r="A53" s="193" t="s">
        <v>71</v>
      </c>
      <c r="B53" s="53" t="str">
        <f>IFERROR(INDEX(Geography!$R$5:$R$889,MATCH(C53,Geography!$S$5:$S$889,0)),"Undefined")</f>
        <v>West Linn</v>
      </c>
      <c r="C53" s="53">
        <v>41005020700</v>
      </c>
      <c r="D53" s="171" cm="1">
        <f t="array" ref="D53">INDEX(Geography!$K$5:$K$838,MATCH(C53,Geography!$L$5:$L$838,0),0)</f>
        <v>1</v>
      </c>
      <c r="E53" s="53">
        <v>4064</v>
      </c>
      <c r="F53" s="53">
        <f>SUMIF(County!$A$5:$A$40,A53,County!$D$5:$D$40)</f>
        <v>375262</v>
      </c>
      <c r="G53" s="173" cm="1">
        <f t="array" ref="G53">INDEX(Geography!$E$5:$E$833,MATCH(C53,Geography!$C$5:$C$833,0),0)</f>
        <v>3169</v>
      </c>
      <c r="H53" s="239">
        <f t="shared" si="0"/>
        <v>3667.1383003327301</v>
      </c>
      <c r="I53" s="173">
        <f>SUMIF(Geography!$L$5:$L$838,'Census Tract'!C53,Geography!$M$5:$M$838)</f>
        <v>1201</v>
      </c>
      <c r="J53" s="338">
        <f ca="1">($I53/(SUMIF($D$5:$D$832,$D53,$I$5:$I$832))*IF($D53=1,Urban_Rural_LDVs!F$6,Urban_Rural_LDVs!F$7))</f>
        <v>0.60144639465573457</v>
      </c>
      <c r="K53" s="196">
        <f ca="1">($I53/(SUMIF($D$5:$D$832,$D53,$I$5:$I$832))*IF($D53=1,Urban_Rural_LDVs!G$6,Urban_Rural_LDVs!G$7))</f>
        <v>2.9889301666950789</v>
      </c>
      <c r="L53" s="196">
        <f ca="1">($I53/(SUMIF($D$5:$D$832,$D53,$I$5:$I$832))*IF($D53=1,Urban_Rural_LDVs!H$6,Urban_Rural_LDVs!H$7))</f>
        <v>13.753216330956585</v>
      </c>
      <c r="M53" s="197">
        <f ca="1">($I53/(SUMIF($D$5:$D$832,$D53,$I$5:$I$832))*IF($D53=1,Urban_Rural_LDVs!I$6,Urban_Rural_LDVs!I$7))</f>
        <v>29.871023209404008</v>
      </c>
      <c r="N53" s="196">
        <f ca="1">($H53/(SUMIF($D$5:$D$832,$D53,$H$5:$H$832))*IF($D53=1,Urban_Rural_LDVs!J$6,Urban_Rural_LDVs!J$7))</f>
        <v>0.75705386166865296</v>
      </c>
      <c r="O53" s="196">
        <f ca="1">($H53/(SUMIF($D$5:$D$832,$D53,$H$5:$H$832))*IF($D53=1,Urban_Rural_LDVs!K$6,Urban_Rural_LDVs!K$7))</f>
        <v>3.6025056355816125</v>
      </c>
      <c r="P53" s="196">
        <f ca="1">($H53/(SUMIF($D$5:$D$832,$D53,$H$5:$H$832))*IF($D53=1,Urban_Rural_LDVs!L$6,Urban_Rural_LDVs!L$7))</f>
        <v>16.430273253686583</v>
      </c>
      <c r="Q53" s="197">
        <f ca="1">($H53/(SUMIF($D$5:$D$832,$D53,$H$5:$H$832))*IF($D53=1,Urban_Rural_LDVs!M$6,Urban_Rural_LDVs!M$7))</f>
        <v>35.637551586857434</v>
      </c>
      <c r="R53" s="196">
        <f ca="1">($H53/(SUMIF($D$5:$D$832,$D53,$H$5:$H$832))*IF($D53=1,Urban_Rural_LDVs!N$6,Urban_Rural_LDVs!N$7))</f>
        <v>0.31518679082980194</v>
      </c>
      <c r="S53" s="196">
        <f ca="1">($H53/(SUMIF($D$5:$D$832,$D53,$H$5:$H$832))*IF($D53=1,Urban_Rural_LDVs!O$6,Urban_Rural_LDVs!O$7))</f>
        <v>1.4971799065238138</v>
      </c>
      <c r="T53" s="196">
        <f ca="1">($H53/(SUMIF($D$5:$D$832,$D53,$H$5:$H$832))*IF($D53=1,Urban_Rural_LDVs!P$6,Urban_Rural_LDVs!P$7))</f>
        <v>6.5692007449263121</v>
      </c>
      <c r="U53" s="339">
        <f ca="1">($H53/(SUMIF($D$5:$D$832,$D53,$H$5:$H$832))*IF($D53=1,Urban_Rural_LDVs!Q$6,Urban_Rural_LDVs!Q$7))</f>
        <v>14.112636579559641</v>
      </c>
      <c r="V53" s="344">
        <f ca="1">'DAC Adjustment'!O57-'Census Tract'!J53</f>
        <v>0</v>
      </c>
      <c r="W53" s="29">
        <f ca="1">'DAC Adjustment'!P57-'Census Tract'!K53</f>
        <v>0</v>
      </c>
      <c r="X53" s="29">
        <f ca="1">'DAC Adjustment'!Q57-'Census Tract'!L53</f>
        <v>0</v>
      </c>
      <c r="Y53" s="105">
        <f ca="1">'DAC Adjustment'!R57-'Census Tract'!M53</f>
        <v>0</v>
      </c>
      <c r="Z53" s="29">
        <f ca="1">'DAC Adjustment'!S57-'Census Tract'!N53</f>
        <v>0</v>
      </c>
      <c r="AA53" s="29">
        <f ca="1">'DAC Adjustment'!T57-'Census Tract'!O53</f>
        <v>0</v>
      </c>
      <c r="AB53" s="29">
        <f ca="1">'DAC Adjustment'!U57-'Census Tract'!P53</f>
        <v>0</v>
      </c>
      <c r="AC53" s="105">
        <f ca="1">'DAC Adjustment'!V57-'Census Tract'!Q53</f>
        <v>0</v>
      </c>
      <c r="AD53" s="29">
        <f ca="1">'DAC Adjustment'!W57-'Census Tract'!R53</f>
        <v>0</v>
      </c>
      <c r="AE53" s="29">
        <f ca="1">'DAC Adjustment'!X57-'Census Tract'!S53</f>
        <v>0</v>
      </c>
      <c r="AF53" s="29">
        <f ca="1">'DAC Adjustment'!Y57-'Census Tract'!T53</f>
        <v>0</v>
      </c>
      <c r="AG53" s="345">
        <f ca="1">'DAC Adjustment'!Z57-'Census Tract'!U53</f>
        <v>0</v>
      </c>
    </row>
    <row r="54" spans="1:33" ht="15.75" x14ac:dyDescent="0.25">
      <c r="A54" s="193" t="s">
        <v>71</v>
      </c>
      <c r="B54" s="53" t="str">
        <f>IFERROR(INDEX(Geography!$R$5:$R$889,MATCH(C54,Geography!$S$5:$S$889,0)),"Undefined")</f>
        <v>Sandy</v>
      </c>
      <c r="C54" s="53">
        <v>41005024302</v>
      </c>
      <c r="D54" s="171" cm="1">
        <f t="array" ref="D54">INDEX(Geography!$K$5:$K$838,MATCH(C54,Geography!$L$5:$L$838,0),0)</f>
        <v>0</v>
      </c>
      <c r="E54" s="53">
        <v>5071</v>
      </c>
      <c r="F54" s="53">
        <f>SUMIF(County!$A$5:$A$40,A54,County!$D$5:$D$40)</f>
        <v>375262</v>
      </c>
      <c r="G54" s="173" cm="1">
        <f t="array" ref="G54">INDEX(Geography!$E$5:$E$833,MATCH(C54,Geography!$C$5:$C$833,0),0)</f>
        <v>4806</v>
      </c>
      <c r="H54" s="239">
        <f t="shared" si="0"/>
        <v>5561.4599783525091</v>
      </c>
      <c r="I54" s="173">
        <f>SUMIF(Geography!$L$5:$L$838,'Census Tract'!C54,Geography!$M$5:$M$838)</f>
        <v>525</v>
      </c>
      <c r="J54" s="338">
        <f ca="1">($I54/(SUMIF($D$5:$D$832,$D54,$I$5:$I$832))*IF($D54=1,Urban_Rural_LDVs!F$6,Urban_Rural_LDVs!F$7))</f>
        <v>0.80669358645933953</v>
      </c>
      <c r="K54" s="196">
        <f ca="1">($I54/(SUMIF($D$5:$D$832,$D54,$I$5:$I$832))*IF($D54=1,Urban_Rural_LDVs!G$6,Urban_Rural_LDVs!G$7))</f>
        <v>4.0692652027064016</v>
      </c>
      <c r="L54" s="196">
        <f ca="1">($I54/(SUMIF($D$5:$D$832,$D54,$I$5:$I$832))*IF($D54=1,Urban_Rural_LDVs!H$6,Urban_Rural_LDVs!H$7))</f>
        <v>18.855184119115226</v>
      </c>
      <c r="M54" s="197">
        <f ca="1">($I54/(SUMIF($D$5:$D$832,$D54,$I$5:$I$832))*IF($D54=1,Urban_Rural_LDVs!I$6,Urban_Rural_LDVs!I$7))</f>
        <v>41.016003886358845</v>
      </c>
      <c r="N54" s="196">
        <f ca="1">($H54/(SUMIF($D$5:$D$832,$D54,$H$5:$H$832))*IF($D54=1,Urban_Rural_LDVs!J$6,Urban_Rural_LDVs!J$7))</f>
        <v>1.5222410893950789</v>
      </c>
      <c r="O54" s="196">
        <f ca="1">($H54/(SUMIF($D$5:$D$832,$D54,$H$5:$H$832))*IF($D54=1,Urban_Rural_LDVs!K$6,Urban_Rural_LDVs!K$7))</f>
        <v>7.9564364697078416</v>
      </c>
      <c r="P54" s="196">
        <f ca="1">($H54/(SUMIF($D$5:$D$832,$D54,$H$5:$H$832))*IF($D54=1,Urban_Rural_LDVs!L$6,Urban_Rural_LDVs!L$7))</f>
        <v>37.120279997607319</v>
      </c>
      <c r="Q54" s="197">
        <f ca="1">($H54/(SUMIF($D$5:$D$832,$D54,$H$5:$H$832))*IF($D54=1,Urban_Rural_LDVs!M$6,Urban_Rural_LDVs!M$7))</f>
        <v>80.82914743125859</v>
      </c>
      <c r="R54" s="196">
        <f ca="1">($H54/(SUMIF($D$5:$D$832,$D54,$H$5:$H$832))*IF($D54=1,Urban_Rural_LDVs!N$6,Urban_Rural_LDVs!N$7))</f>
        <v>1.0396218603161596</v>
      </c>
      <c r="S54" s="196">
        <f ca="1">($H54/(SUMIF($D$5:$D$832,$D54,$H$5:$H$832))*IF($D54=1,Urban_Rural_LDVs!O$6,Urban_Rural_LDVs!O$7))</f>
        <v>5.3856892243683818</v>
      </c>
      <c r="T54" s="196">
        <f ca="1">($H54/(SUMIF($D$5:$D$832,$D54,$H$5:$H$832))*IF($D54=1,Urban_Rural_LDVs!P$6,Urban_Rural_LDVs!P$7))</f>
        <v>24.817097969603459</v>
      </c>
      <c r="U54" s="339">
        <f ca="1">($H54/(SUMIF($D$5:$D$832,$D54,$H$5:$H$832))*IF($D54=1,Urban_Rural_LDVs!Q$6,Urban_Rural_LDVs!Q$7))</f>
        <v>53.937859368619925</v>
      </c>
      <c r="V54" s="344">
        <f ca="1">'DAC Adjustment'!O58-'Census Tract'!J54</f>
        <v>0</v>
      </c>
      <c r="W54" s="29">
        <f ca="1">'DAC Adjustment'!P58-'Census Tract'!K54</f>
        <v>0</v>
      </c>
      <c r="X54" s="29">
        <f ca="1">'DAC Adjustment'!Q58-'Census Tract'!L54</f>
        <v>0</v>
      </c>
      <c r="Y54" s="105">
        <f ca="1">'DAC Adjustment'!R58-'Census Tract'!M54</f>
        <v>0</v>
      </c>
      <c r="Z54" s="29">
        <f ca="1">'DAC Adjustment'!S58-'Census Tract'!N54</f>
        <v>0</v>
      </c>
      <c r="AA54" s="29">
        <f ca="1">'DAC Adjustment'!T58-'Census Tract'!O54</f>
        <v>0</v>
      </c>
      <c r="AB54" s="29">
        <f ca="1">'DAC Adjustment'!U58-'Census Tract'!P54</f>
        <v>0</v>
      </c>
      <c r="AC54" s="105">
        <f ca="1">'DAC Adjustment'!V58-'Census Tract'!Q54</f>
        <v>0</v>
      </c>
      <c r="AD54" s="29">
        <f ca="1">'DAC Adjustment'!W58-'Census Tract'!R54</f>
        <v>0</v>
      </c>
      <c r="AE54" s="29">
        <f ca="1">'DAC Adjustment'!X58-'Census Tract'!S54</f>
        <v>0</v>
      </c>
      <c r="AF54" s="29">
        <f ca="1">'DAC Adjustment'!Y58-'Census Tract'!T54</f>
        <v>0</v>
      </c>
      <c r="AG54" s="345">
        <f ca="1">'DAC Adjustment'!Z58-'Census Tract'!U54</f>
        <v>0</v>
      </c>
    </row>
    <row r="55" spans="1:33" ht="15.75" x14ac:dyDescent="0.25">
      <c r="A55" s="193" t="s">
        <v>71</v>
      </c>
      <c r="B55" s="53" t="str">
        <f>IFERROR(INDEX(Geography!$R$5:$R$889,MATCH(C55,Geography!$S$5:$S$889,0)),"Undefined")</f>
        <v>Undefined</v>
      </c>
      <c r="C55" s="53">
        <v>41005023002</v>
      </c>
      <c r="D55" s="171" cm="1">
        <f t="array" ref="D55">INDEX(Geography!$K$5:$K$838,MATCH(C55,Geography!$L$5:$L$838,0),0)</f>
        <v>0</v>
      </c>
      <c r="E55" s="53">
        <v>4126</v>
      </c>
      <c r="F55" s="53">
        <f>SUMIF(County!$A$5:$A$40,A55,County!$D$5:$D$40)</f>
        <v>375262</v>
      </c>
      <c r="G55" s="173" cm="1">
        <f t="array" ref="G55">INDEX(Geography!$E$5:$E$833,MATCH(C55,Geography!$C$5:$C$833,0),0)</f>
        <v>3881</v>
      </c>
      <c r="H55" s="239">
        <f t="shared" si="0"/>
        <v>4491.0582971256945</v>
      </c>
      <c r="I55" s="173">
        <f>SUMIF(Geography!$L$5:$L$838,'Census Tract'!C55,Geography!$M$5:$M$838)</f>
        <v>561</v>
      </c>
      <c r="J55" s="338">
        <f ca="1">($I55/(SUMIF($D$5:$D$832,$D55,$I$5:$I$832))*IF($D55=1,Urban_Rural_LDVs!F$6,Urban_Rural_LDVs!F$7))</f>
        <v>0.86200971810226568</v>
      </c>
      <c r="K55" s="196">
        <f ca="1">($I55/(SUMIF($D$5:$D$832,$D55,$I$5:$I$832))*IF($D55=1,Urban_Rural_LDVs!G$6,Urban_Rural_LDVs!G$7))</f>
        <v>4.3483005308919838</v>
      </c>
      <c r="L55" s="196">
        <f ca="1">($I55/(SUMIF($D$5:$D$832,$D55,$I$5:$I$832))*IF($D55=1,Urban_Rural_LDVs!H$6,Urban_Rural_LDVs!H$7))</f>
        <v>20.148111030140267</v>
      </c>
      <c r="M55" s="197">
        <f ca="1">($I55/(SUMIF($D$5:$D$832,$D55,$I$5:$I$832))*IF($D55=1,Urban_Rural_LDVs!I$6,Urban_Rural_LDVs!I$7))</f>
        <v>43.828529867137739</v>
      </c>
      <c r="N55" s="196">
        <f ca="1">($H55/(SUMIF($D$5:$D$832,$D55,$H$5:$H$832))*IF($D55=1,Urban_Rural_LDVs!J$6,Urban_Rural_LDVs!J$7))</f>
        <v>1.2292587740204539</v>
      </c>
      <c r="O55" s="196">
        <f ca="1">($H55/(SUMIF($D$5:$D$832,$D55,$H$5:$H$832))*IF($D55=1,Urban_Rural_LDVs!K$6,Urban_Rural_LDVs!K$7))</f>
        <v>6.4250790551261208</v>
      </c>
      <c r="P55" s="196">
        <f ca="1">($H55/(SUMIF($D$5:$D$832,$D55,$H$5:$H$832))*IF($D55=1,Urban_Rural_LDVs!L$6,Urban_Rural_LDVs!L$7))</f>
        <v>29.975823277302126</v>
      </c>
      <c r="Q55" s="197">
        <f ca="1">($H55/(SUMIF($D$5:$D$832,$D55,$H$5:$H$832))*IF($D55=1,Urban_Rural_LDVs!M$6,Urban_Rural_LDVs!M$7))</f>
        <v>65.27214340006546</v>
      </c>
      <c r="R55" s="196">
        <f ca="1">($H55/(SUMIF($D$5:$D$832,$D55,$H$5:$H$832))*IF($D55=1,Urban_Rural_LDVs!N$6,Urban_Rural_LDVs!N$7))</f>
        <v>0.83952818141635777</v>
      </c>
      <c r="S55" s="196">
        <f ca="1">($H55/(SUMIF($D$5:$D$832,$D55,$H$5:$H$832))*IF($D55=1,Urban_Rural_LDVs!O$6,Urban_Rural_LDVs!O$7))</f>
        <v>4.3491177444389697</v>
      </c>
      <c r="T55" s="196">
        <f ca="1">($H55/(SUMIF($D$5:$D$832,$D55,$H$5:$H$832))*IF($D55=1,Urban_Rural_LDVs!P$6,Urban_Rural_LDVs!P$7))</f>
        <v>20.040606995428845</v>
      </c>
      <c r="U55" s="339">
        <f ca="1">($H55/(SUMIF($D$5:$D$832,$D55,$H$5:$H$832))*IF($D55=1,Urban_Rural_LDVs!Q$6,Urban_Rural_LDVs!Q$7))</f>
        <v>43.55656100907489</v>
      </c>
      <c r="V55" s="344">
        <f ca="1">'DAC Adjustment'!O59-'Census Tract'!J55</f>
        <v>0</v>
      </c>
      <c r="W55" s="29">
        <f ca="1">'DAC Adjustment'!P59-'Census Tract'!K55</f>
        <v>0</v>
      </c>
      <c r="X55" s="29">
        <f ca="1">'DAC Adjustment'!Q59-'Census Tract'!L55</f>
        <v>0</v>
      </c>
      <c r="Y55" s="105">
        <f ca="1">'DAC Adjustment'!R59-'Census Tract'!M55</f>
        <v>0</v>
      </c>
      <c r="Z55" s="29">
        <f ca="1">'DAC Adjustment'!S59-'Census Tract'!N55</f>
        <v>0</v>
      </c>
      <c r="AA55" s="29">
        <f ca="1">'DAC Adjustment'!T59-'Census Tract'!O55</f>
        <v>0</v>
      </c>
      <c r="AB55" s="29">
        <f ca="1">'DAC Adjustment'!U59-'Census Tract'!P55</f>
        <v>0</v>
      </c>
      <c r="AC55" s="105">
        <f ca="1">'DAC Adjustment'!V59-'Census Tract'!Q55</f>
        <v>0</v>
      </c>
      <c r="AD55" s="29">
        <f ca="1">'DAC Adjustment'!W59-'Census Tract'!R55</f>
        <v>0</v>
      </c>
      <c r="AE55" s="29">
        <f ca="1">'DAC Adjustment'!X59-'Census Tract'!S55</f>
        <v>0</v>
      </c>
      <c r="AF55" s="29">
        <f ca="1">'DAC Adjustment'!Y59-'Census Tract'!T55</f>
        <v>0</v>
      </c>
      <c r="AG55" s="345">
        <f ca="1">'DAC Adjustment'!Z59-'Census Tract'!U55</f>
        <v>0</v>
      </c>
    </row>
    <row r="56" spans="1:33" ht="15.75" x14ac:dyDescent="0.25">
      <c r="A56" s="193" t="s">
        <v>71</v>
      </c>
      <c r="B56" s="53" t="str">
        <f>IFERROR(INDEX(Geography!$R$5:$R$889,MATCH(C56,Geography!$S$5:$S$889,0)),"Undefined")</f>
        <v>Gladstone</v>
      </c>
      <c r="C56" s="53">
        <v>41005021801</v>
      </c>
      <c r="D56" s="171" cm="1">
        <f t="array" ref="D56">INDEX(Geography!$K$5:$K$838,MATCH(C56,Geography!$L$5:$L$838,0),0)</f>
        <v>1</v>
      </c>
      <c r="E56" s="53">
        <v>6138</v>
      </c>
      <c r="F56" s="53">
        <f>SUMIF(County!$A$5:$A$40,A56,County!$D$5:$D$40)</f>
        <v>375262</v>
      </c>
      <c r="G56" s="173" cm="1">
        <f t="array" ref="G56">INDEX(Geography!$E$5:$E$833,MATCH(C56,Geography!$C$5:$C$833,0),0)</f>
        <v>5019</v>
      </c>
      <c r="H56" s="239">
        <f t="shared" si="0"/>
        <v>5807.9416627863593</v>
      </c>
      <c r="I56" s="173">
        <f>SUMIF(Geography!$L$5:$L$838,'Census Tract'!C56,Geography!$M$5:$M$838)</f>
        <v>693</v>
      </c>
      <c r="J56" s="338">
        <f ca="1">($I56/(SUMIF($D$5:$D$832,$D56,$I$5:$I$832))*IF($D56=1,Urban_Rural_LDVs!F$6,Urban_Rural_LDVs!F$7))</f>
        <v>0.34704608784048635</v>
      </c>
      <c r="K56" s="196">
        <f ca="1">($I56/(SUMIF($D$5:$D$832,$D56,$I$5:$I$832))*IF($D56=1,Urban_Rural_LDVs!G$6,Urban_Rural_LDVs!G$7))</f>
        <v>1.7246699463111488</v>
      </c>
      <c r="L56" s="196">
        <f ca="1">($I56/(SUMIF($D$5:$D$832,$D56,$I$5:$I$832))*IF($D56=1,Urban_Rural_LDVs!H$6,Urban_Rural_LDVs!H$7))</f>
        <v>7.9358692067884382</v>
      </c>
      <c r="M56" s="197">
        <f ca="1">($I56/(SUMIF($D$5:$D$832,$D56,$I$5:$I$832))*IF($D56=1,Urban_Rural_LDVs!I$6,Urban_Rural_LDVs!I$7))</f>
        <v>17.236152443061599</v>
      </c>
      <c r="N56" s="196">
        <f ca="1">($H56/(SUMIF($D$5:$D$832,$D56,$H$5:$H$832))*IF($D56=1,Urban_Rural_LDVs!J$6,Urban_Rural_LDVs!J$7))</f>
        <v>1.1990070469280434</v>
      </c>
      <c r="O56" s="196">
        <f ca="1">($H56/(SUMIF($D$5:$D$832,$D56,$H$5:$H$832))*IF($D56=1,Urban_Rural_LDVs!K$6,Urban_Rural_LDVs!K$7))</f>
        <v>5.7055777169403958</v>
      </c>
      <c r="P56" s="196">
        <f ca="1">($H56/(SUMIF($D$5:$D$832,$D56,$H$5:$H$832))*IF($D56=1,Urban_Rural_LDVs!L$6,Urban_Rural_LDVs!L$7))</f>
        <v>26.021944291654453</v>
      </c>
      <c r="Q56" s="197">
        <f ca="1">($H56/(SUMIF($D$5:$D$832,$D56,$H$5:$H$832))*IF($D56=1,Urban_Rural_LDVs!M$6,Urban_Rural_LDVs!M$7))</f>
        <v>56.442054722132362</v>
      </c>
      <c r="R56" s="196">
        <f ca="1">($H56/(SUMIF($D$5:$D$832,$D56,$H$5:$H$832))*IF($D56=1,Urban_Rural_LDVs!N$6,Urban_Rural_LDVs!N$7))</f>
        <v>0.49918665294249792</v>
      </c>
      <c r="S56" s="196">
        <f ca="1">($H56/(SUMIF($D$5:$D$832,$D56,$H$5:$H$832))*IF($D56=1,Urban_Rural_LDVs!O$6,Urban_Rural_LDVs!O$7))</f>
        <v>2.3712041498400196</v>
      </c>
      <c r="T56" s="196">
        <f ca="1">($H56/(SUMIF($D$5:$D$832,$D56,$H$5:$H$832))*IF($D56=1,Urban_Rural_LDVs!P$6,Urban_Rural_LDVs!P$7))</f>
        <v>10.404171201888659</v>
      </c>
      <c r="U56" s="339">
        <f ca="1">($H56/(SUMIF($D$5:$D$832,$D56,$H$5:$H$832))*IF($D56=1,Urban_Rural_LDVs!Q$6,Urban_Rural_LDVs!Q$7))</f>
        <v>22.35131681691696</v>
      </c>
      <c r="V56" s="344">
        <f ca="1">'DAC Adjustment'!O60-'Census Tract'!J56</f>
        <v>0</v>
      </c>
      <c r="W56" s="29">
        <f ca="1">'DAC Adjustment'!P60-'Census Tract'!K56</f>
        <v>0</v>
      </c>
      <c r="X56" s="29">
        <f ca="1">'DAC Adjustment'!Q60-'Census Tract'!L56</f>
        <v>0</v>
      </c>
      <c r="Y56" s="105">
        <f ca="1">'DAC Adjustment'!R60-'Census Tract'!M56</f>
        <v>0</v>
      </c>
      <c r="Z56" s="29">
        <f ca="1">'DAC Adjustment'!S60-'Census Tract'!N56</f>
        <v>0</v>
      </c>
      <c r="AA56" s="29">
        <f ca="1">'DAC Adjustment'!T60-'Census Tract'!O56</f>
        <v>0</v>
      </c>
      <c r="AB56" s="29">
        <f ca="1">'DAC Adjustment'!U60-'Census Tract'!P56</f>
        <v>0</v>
      </c>
      <c r="AC56" s="105">
        <f ca="1">'DAC Adjustment'!V60-'Census Tract'!Q56</f>
        <v>0</v>
      </c>
      <c r="AD56" s="29">
        <f ca="1">'DAC Adjustment'!W60-'Census Tract'!R56</f>
        <v>0</v>
      </c>
      <c r="AE56" s="29">
        <f ca="1">'DAC Adjustment'!X60-'Census Tract'!S56</f>
        <v>0</v>
      </c>
      <c r="AF56" s="29">
        <f ca="1">'DAC Adjustment'!Y60-'Census Tract'!T56</f>
        <v>0</v>
      </c>
      <c r="AG56" s="345">
        <f ca="1">'DAC Adjustment'!Z60-'Census Tract'!U56</f>
        <v>0</v>
      </c>
    </row>
    <row r="57" spans="1:33" ht="15.75" x14ac:dyDescent="0.25">
      <c r="A57" s="193" t="s">
        <v>71</v>
      </c>
      <c r="B57" s="53" t="str">
        <f>IFERROR(INDEX(Geography!$R$5:$R$889,MATCH(C57,Geography!$S$5:$S$889,0)),"Undefined")</f>
        <v>Oregon City</v>
      </c>
      <c r="C57" s="53">
        <v>41005022302</v>
      </c>
      <c r="D57" s="171" cm="1">
        <f t="array" ref="D57">INDEX(Geography!$K$5:$K$838,MATCH(C57,Geography!$L$5:$L$838,0),0)</f>
        <v>1</v>
      </c>
      <c r="E57" s="53">
        <v>5951</v>
      </c>
      <c r="F57" s="53">
        <f>SUMIF(County!$A$5:$A$40,A57,County!$D$5:$D$40)</f>
        <v>375262</v>
      </c>
      <c r="G57" s="173" cm="1">
        <f t="array" ref="G57">INDEX(Geography!$E$5:$E$833,MATCH(C57,Geography!$C$5:$C$833,0),0)</f>
        <v>4779</v>
      </c>
      <c r="H57" s="239">
        <f t="shared" si="0"/>
        <v>5530.2158211707529</v>
      </c>
      <c r="I57" s="173">
        <f>SUMIF(Geography!$L$5:$L$838,'Census Tract'!C57,Geography!$M$5:$M$838)</f>
        <v>566</v>
      </c>
      <c r="J57" s="338">
        <f ca="1">($I57/(SUMIF($D$5:$D$832,$D57,$I$5:$I$832))*IF($D57=1,Urban_Rural_LDVs!F$6,Urban_Rural_LDVs!F$7))</f>
        <v>0.28344601113667428</v>
      </c>
      <c r="K57" s="196">
        <f ca="1">($I57/(SUMIF($D$5:$D$832,$D57,$I$5:$I$832))*IF($D57=1,Urban_Rural_LDVs!G$6,Urban_Rural_LDVs!G$7))</f>
        <v>1.4086048912151663</v>
      </c>
      <c r="L57" s="196">
        <f ca="1">($I57/(SUMIF($D$5:$D$832,$D57,$I$5:$I$832))*IF($D57=1,Urban_Rural_LDVs!H$6,Urban_Rural_LDVs!H$7))</f>
        <v>6.4815324257464004</v>
      </c>
      <c r="M57" s="197">
        <f ca="1">($I57/(SUMIF($D$5:$D$832,$D57,$I$5:$I$832))*IF($D57=1,Urban_Rural_LDVs!I$6,Urban_Rural_LDVs!I$7))</f>
        <v>14.077434751475993</v>
      </c>
      <c r="N57" s="196">
        <f ca="1">($H57/(SUMIF($D$5:$D$832,$D57,$H$5:$H$832))*IF($D57=1,Urban_Rural_LDVs!J$6,Urban_Rural_LDVs!J$7))</f>
        <v>1.1416725796511493</v>
      </c>
      <c r="O57" s="196">
        <f ca="1">($H57/(SUMIF($D$5:$D$832,$D57,$H$5:$H$832))*IF($D57=1,Urban_Rural_LDVs!K$6,Urban_Rural_LDVs!K$7))</f>
        <v>5.4327467442235795</v>
      </c>
      <c r="P57" s="196">
        <f ca="1">($H57/(SUMIF($D$5:$D$832,$D57,$H$5:$H$832))*IF($D57=1,Urban_Rural_LDVs!L$6,Urban_Rural_LDVs!L$7))</f>
        <v>24.777619400242401</v>
      </c>
      <c r="Q57" s="197">
        <f ca="1">($H57/(SUMIF($D$5:$D$832,$D57,$H$5:$H$832))*IF($D57=1,Urban_Rural_LDVs!M$6,Urban_Rural_LDVs!M$7))</f>
        <v>53.743092153231821</v>
      </c>
      <c r="R57" s="196">
        <f ca="1">($H57/(SUMIF($D$5:$D$832,$D57,$H$5:$H$832))*IF($D57=1,Urban_Rural_LDVs!N$6,Urban_Rural_LDVs!N$7))</f>
        <v>0.47531640056031027</v>
      </c>
      <c r="S57" s="196">
        <f ca="1">($H57/(SUMIF($D$5:$D$832,$D57,$H$5:$H$832))*IF($D57=1,Urban_Rural_LDVs!O$6,Urban_Rural_LDVs!O$7))</f>
        <v>2.2578172209773761</v>
      </c>
      <c r="T57" s="196">
        <f ca="1">($H57/(SUMIF($D$5:$D$832,$D57,$H$5:$H$832))*IF($D57=1,Urban_Rural_LDVs!P$6,Urban_Rural_LDVs!P$7))</f>
        <v>9.9066615209854341</v>
      </c>
      <c r="U57" s="339">
        <f ca="1">($H57/(SUMIF($D$5:$D$832,$D57,$H$5:$H$832))*IF($D57=1,Urban_Rural_LDVs!Q$6,Urban_Rural_LDVs!Q$7))</f>
        <v>21.282515056394924</v>
      </c>
      <c r="V57" s="344">
        <f ca="1">'DAC Adjustment'!O61-'Census Tract'!J57</f>
        <v>0</v>
      </c>
      <c r="W57" s="29">
        <f ca="1">'DAC Adjustment'!P61-'Census Tract'!K57</f>
        <v>0</v>
      </c>
      <c r="X57" s="29">
        <f ca="1">'DAC Adjustment'!Q61-'Census Tract'!L57</f>
        <v>0</v>
      </c>
      <c r="Y57" s="105">
        <f ca="1">'DAC Adjustment'!R61-'Census Tract'!M57</f>
        <v>0</v>
      </c>
      <c r="Z57" s="29">
        <f ca="1">'DAC Adjustment'!S61-'Census Tract'!N57</f>
        <v>0</v>
      </c>
      <c r="AA57" s="29">
        <f ca="1">'DAC Adjustment'!T61-'Census Tract'!O57</f>
        <v>0</v>
      </c>
      <c r="AB57" s="29">
        <f ca="1">'DAC Adjustment'!U61-'Census Tract'!P57</f>
        <v>0</v>
      </c>
      <c r="AC57" s="105">
        <f ca="1">'DAC Adjustment'!V61-'Census Tract'!Q57</f>
        <v>0</v>
      </c>
      <c r="AD57" s="29">
        <f ca="1">'DAC Adjustment'!W61-'Census Tract'!R57</f>
        <v>0</v>
      </c>
      <c r="AE57" s="29">
        <f ca="1">'DAC Adjustment'!X61-'Census Tract'!S57</f>
        <v>0</v>
      </c>
      <c r="AF57" s="29">
        <f ca="1">'DAC Adjustment'!Y61-'Census Tract'!T57</f>
        <v>0</v>
      </c>
      <c r="AG57" s="345">
        <f ca="1">'DAC Adjustment'!Z61-'Census Tract'!U57</f>
        <v>0</v>
      </c>
    </row>
    <row r="58" spans="1:33" ht="15.75" x14ac:dyDescent="0.25">
      <c r="A58" s="193" t="s">
        <v>71</v>
      </c>
      <c r="B58" s="53" t="str">
        <f>IFERROR(INDEX(Geography!$R$5:$R$889,MATCH(C58,Geography!$S$5:$S$889,0)),"Undefined")</f>
        <v>Happy Valley</v>
      </c>
      <c r="C58" s="53">
        <v>41005022205</v>
      </c>
      <c r="D58" s="171" cm="1">
        <f t="array" ref="D58">INDEX(Geography!$K$5:$K$838,MATCH(C58,Geography!$L$5:$L$838,0),0)</f>
        <v>1</v>
      </c>
      <c r="E58" s="53">
        <v>3704</v>
      </c>
      <c r="F58" s="53">
        <f>SUMIF(County!$A$5:$A$40,A58,County!$D$5:$D$40)</f>
        <v>375262</v>
      </c>
      <c r="G58" s="173" cm="1">
        <f t="array" ref="G58">INDEX(Geography!$E$5:$E$833,MATCH(C58,Geography!$C$5:$C$833,0),0)</f>
        <v>3036</v>
      </c>
      <c r="H58" s="239">
        <f t="shared" si="0"/>
        <v>3513.2318964374149</v>
      </c>
      <c r="I58" s="173">
        <f>SUMIF(Geography!$L$5:$L$838,'Census Tract'!C58,Geography!$M$5:$M$838)</f>
        <v>1974</v>
      </c>
      <c r="J58" s="338">
        <f ca="1">($I58/(SUMIF($D$5:$D$832,$D58,$I$5:$I$832))*IF($D58=1,Urban_Rural_LDVs!F$6,Urban_Rural_LDVs!F$7))</f>
        <v>0.98855552293956728</v>
      </c>
      <c r="K58" s="196">
        <f ca="1">($I58/(SUMIF($D$5:$D$832,$D58,$I$5:$I$832))*IF($D58=1,Urban_Rural_LDVs!G$6,Urban_Rural_LDVs!G$7))</f>
        <v>4.9126962107044845</v>
      </c>
      <c r="L58" s="196">
        <f ca="1">($I58/(SUMIF($D$5:$D$832,$D58,$I$5:$I$832))*IF($D58=1,Urban_Rural_LDVs!H$6,Urban_Rural_LDVs!H$7))</f>
        <v>22.60520319509434</v>
      </c>
      <c r="M58" s="197">
        <f ca="1">($I58/(SUMIF($D$5:$D$832,$D58,$I$5:$I$832))*IF($D58=1,Urban_Rural_LDVs!I$6,Urban_Rural_LDVs!I$7))</f>
        <v>49.09691908023607</v>
      </c>
      <c r="N58" s="196">
        <f ca="1">($H58/(SUMIF($D$5:$D$832,$D58,$H$5:$H$832))*IF($D58=1,Urban_Rural_LDVs!J$6,Urban_Rural_LDVs!J$7))</f>
        <v>0.72528101105270748</v>
      </c>
      <c r="O58" s="196">
        <f ca="1">($H58/(SUMIF($D$5:$D$832,$D58,$H$5:$H$832))*IF($D58=1,Urban_Rural_LDVs!K$6,Urban_Rural_LDVs!K$7))</f>
        <v>3.4513118048677103</v>
      </c>
      <c r="P58" s="196">
        <f ca="1">($H58/(SUMIF($D$5:$D$832,$D58,$H$5:$H$832))*IF($D58=1,Urban_Rural_LDVs!L$6,Urban_Rural_LDVs!L$7))</f>
        <v>15.740709876362406</v>
      </c>
      <c r="Q58" s="197">
        <f ca="1">($H58/(SUMIF($D$5:$D$832,$D58,$H$5:$H$832))*IF($D58=1,Urban_Rural_LDVs!M$6,Urban_Rural_LDVs!M$7))</f>
        <v>34.141876496591713</v>
      </c>
      <c r="R58" s="196">
        <f ca="1">($H58/(SUMIF($D$5:$D$832,$D58,$H$5:$H$832))*IF($D58=1,Urban_Rural_LDVs!N$6,Urban_Rural_LDVs!N$7))</f>
        <v>0.30195869263467295</v>
      </c>
      <c r="S58" s="196">
        <f ca="1">($H58/(SUMIF($D$5:$D$832,$D58,$H$5:$H$832))*IF($D58=1,Urban_Rural_LDVs!O$6,Urban_Rural_LDVs!O$7))</f>
        <v>1.4343446501124324</v>
      </c>
      <c r="T58" s="196">
        <f ca="1">($H58/(SUMIF($D$5:$D$832,$D58,$H$5:$H$832))*IF($D58=1,Urban_Rural_LDVs!P$6,Urban_Rural_LDVs!P$7))</f>
        <v>6.2934974634257754</v>
      </c>
      <c r="U58" s="339">
        <f ca="1">($H58/(SUMIF($D$5:$D$832,$D58,$H$5:$H$832))*IF($D58=1,Urban_Rural_LDVs!Q$6,Urban_Rural_LDVs!Q$7))</f>
        <v>13.520342270603681</v>
      </c>
      <c r="V58" s="344">
        <f ca="1">'DAC Adjustment'!O62-'Census Tract'!J58</f>
        <v>0</v>
      </c>
      <c r="W58" s="29">
        <f ca="1">'DAC Adjustment'!P62-'Census Tract'!K58</f>
        <v>0</v>
      </c>
      <c r="X58" s="29">
        <f ca="1">'DAC Adjustment'!Q62-'Census Tract'!L58</f>
        <v>0</v>
      </c>
      <c r="Y58" s="105">
        <f ca="1">'DAC Adjustment'!R62-'Census Tract'!M58</f>
        <v>0</v>
      </c>
      <c r="Z58" s="29">
        <f ca="1">'DAC Adjustment'!S62-'Census Tract'!N58</f>
        <v>0</v>
      </c>
      <c r="AA58" s="29">
        <f ca="1">'DAC Adjustment'!T62-'Census Tract'!O58</f>
        <v>0</v>
      </c>
      <c r="AB58" s="29">
        <f ca="1">'DAC Adjustment'!U62-'Census Tract'!P58</f>
        <v>0</v>
      </c>
      <c r="AC58" s="105">
        <f ca="1">'DAC Adjustment'!V62-'Census Tract'!Q58</f>
        <v>0</v>
      </c>
      <c r="AD58" s="29">
        <f ca="1">'DAC Adjustment'!W62-'Census Tract'!R58</f>
        <v>0</v>
      </c>
      <c r="AE58" s="29">
        <f ca="1">'DAC Adjustment'!X62-'Census Tract'!S58</f>
        <v>0</v>
      </c>
      <c r="AF58" s="29">
        <f ca="1">'DAC Adjustment'!Y62-'Census Tract'!T58</f>
        <v>0</v>
      </c>
      <c r="AG58" s="345">
        <f ca="1">'DAC Adjustment'!Z62-'Census Tract'!U58</f>
        <v>0</v>
      </c>
    </row>
    <row r="59" spans="1:33" ht="15.75" x14ac:dyDescent="0.25">
      <c r="A59" s="193" t="s">
        <v>71</v>
      </c>
      <c r="B59" s="53" t="str">
        <f>IFERROR(INDEX(Geography!$R$5:$R$889,MATCH(C59,Geography!$S$5:$S$889,0)),"Undefined")</f>
        <v>Undefined</v>
      </c>
      <c r="C59" s="53">
        <v>41005022201</v>
      </c>
      <c r="D59" s="171" cm="1">
        <f t="array" ref="D59">INDEX(Geography!$K$5:$K$838,MATCH(C59,Geography!$L$5:$L$838,0),0)</f>
        <v>1</v>
      </c>
      <c r="E59" s="53">
        <v>5686</v>
      </c>
      <c r="F59" s="53">
        <f>SUMIF(County!$A$5:$A$40,A59,County!$D$5:$D$40)</f>
        <v>375262</v>
      </c>
      <c r="G59" s="173" cm="1">
        <f t="array" ref="G59">INDEX(Geography!$E$5:$E$833,MATCH(C59,Geography!$C$5:$C$833,0),0)</f>
        <v>3356</v>
      </c>
      <c r="H59" s="239">
        <f t="shared" si="0"/>
        <v>3883.5330185915564</v>
      </c>
      <c r="I59" s="173">
        <f>SUMIF(Geography!$L$5:$L$838,'Census Tract'!C59,Geography!$M$5:$M$838)</f>
        <v>5734</v>
      </c>
      <c r="J59" s="338">
        <f ca="1">($I59/(SUMIF($D$5:$D$832,$D59,$I$5:$I$832))*IF($D59=1,Urban_Rural_LDVs!F$6,Urban_Rural_LDVs!F$7))</f>
        <v>2.8715184237768381</v>
      </c>
      <c r="K59" s="196">
        <f ca="1">($I59/(SUMIF($D$5:$D$832,$D59,$I$5:$I$832))*IF($D59=1,Urban_Rural_LDVs!G$6,Urban_Rural_LDVs!G$7))</f>
        <v>14.270212802522551</v>
      </c>
      <c r="L59" s="196">
        <f ca="1">($I59/(SUMIF($D$5:$D$832,$D59,$I$5:$I$832))*IF($D59=1,Urban_Rural_LDVs!H$6,Urban_Rural_LDVs!H$7))</f>
        <v>65.662733090512134</v>
      </c>
      <c r="M59" s="197">
        <f ca="1">($I59/(SUMIF($D$5:$D$832,$D59,$I$5:$I$832))*IF($D59=1,Urban_Rural_LDVs!I$6,Urban_Rural_LDVs!I$7))</f>
        <v>142.61486018544761</v>
      </c>
      <c r="N59" s="196">
        <f ca="1">($H59/(SUMIF($D$5:$D$832,$D59,$H$5:$H$832))*IF($D59=1,Urban_Rural_LDVs!J$6,Urban_Rural_LDVs!J$7))</f>
        <v>0.80172696742189942</v>
      </c>
      <c r="O59" s="196">
        <f ca="1">($H59/(SUMIF($D$5:$D$832,$D59,$H$5:$H$832))*IF($D59=1,Urban_Rural_LDVs!K$6,Urban_Rural_LDVs!K$7))</f>
        <v>3.8150864351567972</v>
      </c>
      <c r="P59" s="196">
        <f ca="1">($H59/(SUMIF($D$5:$D$832,$D59,$H$5:$H$832))*IF($D59=1,Urban_Rural_LDVs!L$6,Urban_Rural_LDVs!L$7))</f>
        <v>17.399809731578468</v>
      </c>
      <c r="Q59" s="197">
        <f ca="1">($H59/(SUMIF($D$5:$D$832,$D59,$H$5:$H$832))*IF($D59=1,Urban_Rural_LDVs!M$6,Urban_Rural_LDVs!M$7))</f>
        <v>37.740493255125763</v>
      </c>
      <c r="R59" s="196">
        <f ca="1">($H59/(SUMIF($D$5:$D$832,$D59,$H$5:$H$832))*IF($D59=1,Urban_Rural_LDVs!N$6,Urban_Rural_LDVs!N$7))</f>
        <v>0.3337856958109231</v>
      </c>
      <c r="S59" s="196">
        <f ca="1">($H59/(SUMIF($D$5:$D$832,$D59,$H$5:$H$832))*IF($D59=1,Urban_Rural_LDVs!O$6,Urban_Rural_LDVs!O$7))</f>
        <v>1.5855272219292897</v>
      </c>
      <c r="T59" s="196">
        <f ca="1">($H59/(SUMIF($D$5:$D$832,$D59,$H$5:$H$832))*IF($D59=1,Urban_Rural_LDVs!P$6,Urban_Rural_LDVs!P$7))</f>
        <v>6.9568437046300735</v>
      </c>
      <c r="U59" s="339">
        <f ca="1">($H59/(SUMIF($D$5:$D$832,$D59,$H$5:$H$832))*IF($D59=1,Urban_Rural_LDVs!Q$6,Urban_Rural_LDVs!Q$7))</f>
        <v>14.945411284633055</v>
      </c>
      <c r="V59" s="344">
        <f ca="1">'DAC Adjustment'!O63-'Census Tract'!J59</f>
        <v>0.71787960594420941</v>
      </c>
      <c r="W59" s="29">
        <f ca="1">'DAC Adjustment'!P63-'Census Tract'!K59</f>
        <v>3.5675532006306376</v>
      </c>
      <c r="X59" s="29">
        <f ca="1">'DAC Adjustment'!Q63-'Census Tract'!L59</f>
        <v>16.41568327262803</v>
      </c>
      <c r="Y59" s="105">
        <f ca="1">'DAC Adjustment'!R63-'Census Tract'!M59</f>
        <v>35.653715046361896</v>
      </c>
      <c r="Z59" s="29">
        <f ca="1">'DAC Adjustment'!S63-'Census Tract'!N59</f>
        <v>0.20043174185547485</v>
      </c>
      <c r="AA59" s="29">
        <f ca="1">'DAC Adjustment'!T63-'Census Tract'!O59</f>
        <v>0.95377160878919964</v>
      </c>
      <c r="AB59" s="29">
        <f ca="1">'DAC Adjustment'!U63-'Census Tract'!P59</f>
        <v>4.349952432894618</v>
      </c>
      <c r="AC59" s="105">
        <f ca="1">'DAC Adjustment'!V63-'Census Tract'!Q59</f>
        <v>9.435123313781439</v>
      </c>
      <c r="AD59" s="29">
        <f ca="1">'DAC Adjustment'!W63-'Census Tract'!R59</f>
        <v>8.3446423952730775E-2</v>
      </c>
      <c r="AE59" s="29">
        <f ca="1">'DAC Adjustment'!X63-'Census Tract'!S59</f>
        <v>0.39638180548232249</v>
      </c>
      <c r="AF59" s="29">
        <f ca="1">'DAC Adjustment'!Y63-'Census Tract'!T59</f>
        <v>1.7392109261575177</v>
      </c>
      <c r="AG59" s="345">
        <f ca="1">'DAC Adjustment'!Z63-'Census Tract'!U59</f>
        <v>3.7363528211582651</v>
      </c>
    </row>
    <row r="60" spans="1:33" ht="15.75" x14ac:dyDescent="0.25">
      <c r="A60" s="193" t="s">
        <v>71</v>
      </c>
      <c r="B60" s="53" t="str">
        <f>IFERROR(INDEX(Geography!$R$5:$R$889,MATCH(C60,Geography!$S$5:$S$889,0)),"Undefined")</f>
        <v>Undefined</v>
      </c>
      <c r="C60" s="53">
        <v>41005980000</v>
      </c>
      <c r="D60" s="171" cm="1">
        <f t="array" ref="D60">INDEX(Geography!$K$5:$K$838,MATCH(C60,Geography!$L$5:$L$838,0),0)</f>
        <v>0</v>
      </c>
      <c r="E60" s="53">
        <v>65</v>
      </c>
      <c r="F60" s="53">
        <f>SUMIF(County!$A$5:$A$40,A60,County!$D$5:$D$40)</f>
        <v>375262</v>
      </c>
      <c r="G60" s="173" cm="1">
        <f t="array" ref="G60">INDEX(Geography!$E$5:$E$833,MATCH(C60,Geography!$C$5:$C$833,0),0)</f>
        <v>11</v>
      </c>
      <c r="H60" s="239">
        <f t="shared" si="0"/>
        <v>12.729101074048605</v>
      </c>
      <c r="I60" s="173">
        <f>SUMIF(Geography!$L$5:$L$838,'Census Tract'!C60,Geography!$M$5:$M$838)</f>
        <v>16</v>
      </c>
      <c r="J60" s="338">
        <f ca="1">($I60/(SUMIF($D$5:$D$832,$D60,$I$5:$I$832))*IF($D60=1,Urban_Rural_LDVs!F$6,Urban_Rural_LDVs!F$7))</f>
        <v>2.4584947396856061E-2</v>
      </c>
      <c r="K60" s="196">
        <f ca="1">($I60/(SUMIF($D$5:$D$832,$D60,$I$5:$I$832))*IF($D60=1,Urban_Rural_LDVs!G$6,Urban_Rural_LDVs!G$7))</f>
        <v>0.12401570141581417</v>
      </c>
      <c r="L60" s="196">
        <f ca="1">($I60/(SUMIF($D$5:$D$832,$D60,$I$5:$I$832))*IF($D60=1,Urban_Rural_LDVs!H$6,Urban_Rural_LDVs!H$7))</f>
        <v>0.57463418267779731</v>
      </c>
      <c r="M60" s="197">
        <f ca="1">($I60/(SUMIF($D$5:$D$832,$D60,$I$5:$I$832))*IF($D60=1,Urban_Rural_LDVs!I$6,Urban_Rural_LDVs!I$7))</f>
        <v>1.250011547012841</v>
      </c>
      <c r="N60" s="196">
        <f ca="1">($H60/(SUMIF($D$5:$D$832,$D60,$H$5:$H$832))*IF($D60=1,Urban_Rural_LDVs!J$6,Urban_Rural_LDVs!J$7))</f>
        <v>3.4841140206712169E-3</v>
      </c>
      <c r="O60" s="196">
        <f ca="1">($H60/(SUMIF($D$5:$D$832,$D60,$H$5:$H$832))*IF($D60=1,Urban_Rural_LDVs!K$6,Urban_Rural_LDVs!K$7))</f>
        <v>1.8210736822052907E-2</v>
      </c>
      <c r="P60" s="196">
        <f ca="1">($H60/(SUMIF($D$5:$D$832,$D60,$H$5:$H$832))*IF($D60=1,Urban_Rural_LDVs!L$6,Urban_Rural_LDVs!L$7))</f>
        <v>8.4961106944169903E-2</v>
      </c>
      <c r="Q60" s="197">
        <f ca="1">($H60/(SUMIF($D$5:$D$832,$D60,$H$5:$H$832))*IF($D60=1,Urban_Rural_LDVs!M$6,Urban_Rural_LDVs!M$7))</f>
        <v>0.18500221010067511</v>
      </c>
      <c r="R60" s="196">
        <f ca="1">($H60/(SUMIF($D$5:$D$832,$D60,$H$5:$H$832))*IF($D60=1,Urban_Rural_LDVs!N$6,Urban_Rural_LDVs!N$7))</f>
        <v>2.3794923977273731E-3</v>
      </c>
      <c r="S60" s="196">
        <f ca="1">($H60/(SUMIF($D$5:$D$832,$D60,$H$5:$H$832))*IF($D60=1,Urban_Rural_LDVs!O$6,Urban_Rural_LDVs!O$7))</f>
        <v>1.2326795977538952E-2</v>
      </c>
      <c r="T60" s="196">
        <f ca="1">($H60/(SUMIF($D$5:$D$832,$D60,$H$5:$H$832))*IF($D60=1,Urban_Rural_LDVs!P$6,Urban_Rural_LDVs!P$7))</f>
        <v>5.6801514287481911E-2</v>
      </c>
      <c r="U60" s="339">
        <f ca="1">($H60/(SUMIF($D$5:$D$832,$D60,$H$5:$H$832))*IF($D60=1,Urban_Rural_LDVs!Q$6,Urban_Rural_LDVs!Q$7))</f>
        <v>0.12345327778918418</v>
      </c>
      <c r="V60" s="344">
        <f ca="1">'DAC Adjustment'!O64-'Census Tract'!J60</f>
        <v>6.1462368492140144E-3</v>
      </c>
      <c r="W60" s="29">
        <f ca="1">'DAC Adjustment'!P64-'Census Tract'!K60</f>
        <v>3.1003925353953549E-2</v>
      </c>
      <c r="X60" s="29">
        <f ca="1">'DAC Adjustment'!Q64-'Census Tract'!L60</f>
        <v>0.14365854566944936</v>
      </c>
      <c r="Y60" s="105">
        <f ca="1">'DAC Adjustment'!R64-'Census Tract'!M60</f>
        <v>0.31250288675321025</v>
      </c>
      <c r="Z60" s="29">
        <f ca="1">'DAC Adjustment'!S64-'Census Tract'!N60</f>
        <v>8.7102850516780411E-4</v>
      </c>
      <c r="AA60" s="29">
        <f ca="1">'DAC Adjustment'!T64-'Census Tract'!O60</f>
        <v>4.5526842055132258E-3</v>
      </c>
      <c r="AB60" s="29">
        <f ca="1">'DAC Adjustment'!U64-'Census Tract'!P60</f>
        <v>2.1240276736042479E-2</v>
      </c>
      <c r="AC60" s="105">
        <f ca="1">'DAC Adjustment'!V64-'Census Tract'!Q60</f>
        <v>4.625055252516877E-2</v>
      </c>
      <c r="AD60" s="29">
        <f ca="1">'DAC Adjustment'!W64-'Census Tract'!R60</f>
        <v>5.9487309943184307E-4</v>
      </c>
      <c r="AE60" s="29">
        <f ca="1">'DAC Adjustment'!X64-'Census Tract'!S60</f>
        <v>3.0816989943847385E-3</v>
      </c>
      <c r="AF60" s="29">
        <f ca="1">'DAC Adjustment'!Y64-'Census Tract'!T60</f>
        <v>1.4200378571870481E-2</v>
      </c>
      <c r="AG60" s="345">
        <f ca="1">'DAC Adjustment'!Z64-'Census Tract'!U60</f>
        <v>3.0863319447296048E-2</v>
      </c>
    </row>
    <row r="61" spans="1:33" ht="15.75" x14ac:dyDescent="0.25">
      <c r="A61" s="193" t="s">
        <v>71</v>
      </c>
      <c r="B61" s="53" t="str">
        <f>IFERROR(INDEX(Geography!$R$5:$R$889,MATCH(C61,Geography!$S$5:$S$889,0)),"Undefined")</f>
        <v>Lake Oswego</v>
      </c>
      <c r="C61" s="53">
        <v>41005020403</v>
      </c>
      <c r="D61" s="171" cm="1">
        <f t="array" ref="D61">INDEX(Geography!$K$5:$K$838,MATCH(C61,Geography!$L$5:$L$838,0),0)</f>
        <v>1</v>
      </c>
      <c r="E61" s="53">
        <v>3725</v>
      </c>
      <c r="F61" s="53">
        <f>SUMIF(County!$A$5:$A$40,A61,County!$D$5:$D$40)</f>
        <v>375262</v>
      </c>
      <c r="G61" s="173" cm="1">
        <f t="array" ref="G61">INDEX(Geography!$E$5:$E$833,MATCH(C61,Geography!$C$5:$C$833,0),0)</f>
        <v>3035</v>
      </c>
      <c r="H61" s="239">
        <f t="shared" si="0"/>
        <v>3512.0747054306835</v>
      </c>
      <c r="I61" s="173">
        <f>SUMIF(Geography!$L$5:$L$838,'Census Tract'!C61,Geography!$M$5:$M$838)</f>
        <v>266</v>
      </c>
      <c r="J61" s="338">
        <f ca="1">($I61/(SUMIF($D$5:$D$832,$D61,$I$5:$I$832))*IF($D61=1,Urban_Rural_LDVs!F$6,Urban_Rural_LDVs!F$7))</f>
        <v>0.13320960947412608</v>
      </c>
      <c r="K61" s="196">
        <f ca="1">($I61/(SUMIF($D$5:$D$832,$D61,$I$5:$I$832))*IF($D61=1,Urban_Rural_LDVs!G$6,Urban_Rural_LDVs!G$7))</f>
        <v>0.66199452484670362</v>
      </c>
      <c r="L61" s="196">
        <f ca="1">($I61/(SUMIF($D$5:$D$832,$D61,$I$5:$I$832))*IF($D61=1,Urban_Rural_LDVs!H$6,Urban_Rural_LDVs!H$7))</f>
        <v>3.0460912106864715</v>
      </c>
      <c r="M61" s="197">
        <f ca="1">($I61/(SUMIF($D$5:$D$832,$D61,$I$5:$I$832))*IF($D61=1,Urban_Rural_LDVs!I$6,Urban_Rural_LDVs!I$7))</f>
        <v>6.6158968973367749</v>
      </c>
      <c r="N61" s="196">
        <f ca="1">($H61/(SUMIF($D$5:$D$832,$D61,$H$5:$H$832))*IF($D61=1,Urban_Rural_LDVs!J$6,Urban_Rural_LDVs!J$7))</f>
        <v>0.72504211743905389</v>
      </c>
      <c r="O61" s="196">
        <f ca="1">($H61/(SUMIF($D$5:$D$832,$D61,$H$5:$H$832))*IF($D61=1,Urban_Rural_LDVs!K$6,Urban_Rural_LDVs!K$7))</f>
        <v>3.4501750091480572</v>
      </c>
      <c r="P61" s="196">
        <f ca="1">($H61/(SUMIF($D$5:$D$832,$D61,$H$5:$H$832))*IF($D61=1,Urban_Rural_LDVs!L$6,Urban_Rural_LDVs!L$7))</f>
        <v>15.735525189314856</v>
      </c>
      <c r="Q61" s="197">
        <f ca="1">($H61/(SUMIF($D$5:$D$832,$D61,$H$5:$H$832))*IF($D61=1,Urban_Rural_LDVs!M$6,Urban_Rural_LDVs!M$7))</f>
        <v>34.130630819221302</v>
      </c>
      <c r="R61" s="196">
        <f ca="1">($H61/(SUMIF($D$5:$D$832,$D61,$H$5:$H$832))*IF($D61=1,Urban_Rural_LDVs!N$6,Urban_Rural_LDVs!N$7))</f>
        <v>0.30185923324974717</v>
      </c>
      <c r="S61" s="196">
        <f ca="1">($H61/(SUMIF($D$5:$D$832,$D61,$H$5:$H$832))*IF($D61=1,Urban_Rural_LDVs!O$6,Urban_Rural_LDVs!O$7))</f>
        <v>1.4338722045755048</v>
      </c>
      <c r="T61" s="196">
        <f ca="1">($H61/(SUMIF($D$5:$D$832,$D61,$H$5:$H$832))*IF($D61=1,Urban_Rural_LDVs!P$6,Urban_Rural_LDVs!P$7))</f>
        <v>6.291424506422012</v>
      </c>
      <c r="U61" s="339">
        <f ca="1">($H61/(SUMIF($D$5:$D$832,$D61,$H$5:$H$832))*IF($D61=1,Urban_Rural_LDVs!Q$6,Urban_Rural_LDVs!Q$7))</f>
        <v>13.515888929934841</v>
      </c>
      <c r="V61" s="344">
        <f ca="1">'DAC Adjustment'!O65-'Census Tract'!J61</f>
        <v>0</v>
      </c>
      <c r="W61" s="29">
        <f ca="1">'DAC Adjustment'!P65-'Census Tract'!K61</f>
        <v>0</v>
      </c>
      <c r="X61" s="29">
        <f ca="1">'DAC Adjustment'!Q65-'Census Tract'!L61</f>
        <v>0</v>
      </c>
      <c r="Y61" s="105">
        <f ca="1">'DAC Adjustment'!R65-'Census Tract'!M61</f>
        <v>0</v>
      </c>
      <c r="Z61" s="29">
        <f ca="1">'DAC Adjustment'!S65-'Census Tract'!N61</f>
        <v>0</v>
      </c>
      <c r="AA61" s="29">
        <f ca="1">'DAC Adjustment'!T65-'Census Tract'!O61</f>
        <v>0</v>
      </c>
      <c r="AB61" s="29">
        <f ca="1">'DAC Adjustment'!U65-'Census Tract'!P61</f>
        <v>0</v>
      </c>
      <c r="AC61" s="105">
        <f ca="1">'DAC Adjustment'!V65-'Census Tract'!Q61</f>
        <v>0</v>
      </c>
      <c r="AD61" s="29">
        <f ca="1">'DAC Adjustment'!W65-'Census Tract'!R61</f>
        <v>0</v>
      </c>
      <c r="AE61" s="29">
        <f ca="1">'DAC Adjustment'!X65-'Census Tract'!S61</f>
        <v>0</v>
      </c>
      <c r="AF61" s="29">
        <f ca="1">'DAC Adjustment'!Y65-'Census Tract'!T61</f>
        <v>0</v>
      </c>
      <c r="AG61" s="345">
        <f ca="1">'DAC Adjustment'!Z65-'Census Tract'!U61</f>
        <v>0</v>
      </c>
    </row>
    <row r="62" spans="1:33" ht="15.75" x14ac:dyDescent="0.25">
      <c r="A62" s="193" t="s">
        <v>71</v>
      </c>
      <c r="B62" s="53" t="str">
        <f>IFERROR(INDEX(Geography!$R$5:$R$889,MATCH(C62,Geography!$S$5:$S$889,0)),"Undefined")</f>
        <v>Rivergrove</v>
      </c>
      <c r="C62" s="53">
        <v>41005022702</v>
      </c>
      <c r="D62" s="171" cm="1">
        <f t="array" ref="D62">INDEX(Geography!$K$5:$K$838,MATCH(C62,Geography!$L$5:$L$838,0),0)</f>
        <v>0</v>
      </c>
      <c r="E62" s="53">
        <v>6544</v>
      </c>
      <c r="F62" s="53">
        <f>SUMIF(County!$A$5:$A$40,A62,County!$D$5:$D$40)</f>
        <v>375262</v>
      </c>
      <c r="G62" s="173" cm="1">
        <f t="array" ref="G62">INDEX(Geography!$E$5:$E$833,MATCH(C62,Geography!$C$5:$C$833,0),0)</f>
        <v>6175</v>
      </c>
      <c r="H62" s="239">
        <f t="shared" si="0"/>
        <v>7145.654466568194</v>
      </c>
      <c r="I62" s="173">
        <f>SUMIF(Geography!$L$5:$L$838,'Census Tract'!C62,Geography!$M$5:$M$838)</f>
        <v>3243</v>
      </c>
      <c r="J62" s="338">
        <f ca="1">($I62/(SUMIF($D$5:$D$832,$D62,$I$5:$I$832))*IF($D62=1,Urban_Rural_LDVs!F$6,Urban_Rural_LDVs!F$7))</f>
        <v>4.9830615255002639</v>
      </c>
      <c r="K62" s="196">
        <f ca="1">($I62/(SUMIF($D$5:$D$832,$D62,$I$5:$I$832))*IF($D62=1,Urban_Rural_LDVs!G$6,Urban_Rural_LDVs!G$7))</f>
        <v>25.136432480717836</v>
      </c>
      <c r="L62" s="196">
        <f ca="1">($I62/(SUMIF($D$5:$D$832,$D62,$I$5:$I$832))*IF($D62=1,Urban_Rural_LDVs!H$6,Urban_Rural_LDVs!H$7))</f>
        <v>116.47116590150605</v>
      </c>
      <c r="M62" s="197">
        <f ca="1">($I62/(SUMIF($D$5:$D$832,$D62,$I$5:$I$832))*IF($D62=1,Urban_Rural_LDVs!I$6,Urban_Rural_LDVs!I$7))</f>
        <v>253.36171543516525</v>
      </c>
      <c r="N62" s="196">
        <f ca="1">($H62/(SUMIF($D$5:$D$832,$D62,$H$5:$H$832))*IF($D62=1,Urban_Rural_LDVs!J$6,Urban_Rural_LDVs!J$7))</f>
        <v>1.9558549161495236</v>
      </c>
      <c r="O62" s="196">
        <f ca="1">($H62/(SUMIF($D$5:$D$832,$D62,$H$5:$H$832))*IF($D62=1,Urban_Rural_LDVs!K$6,Urban_Rural_LDVs!K$7))</f>
        <v>10.222845443288788</v>
      </c>
      <c r="P62" s="196">
        <f ca="1">($H62/(SUMIF($D$5:$D$832,$D62,$H$5:$H$832))*IF($D62=1,Urban_Rural_LDVs!L$6,Urban_Rural_LDVs!L$7))</f>
        <v>47.694075943659001</v>
      </c>
      <c r="Q62" s="197">
        <f ca="1">($H62/(SUMIF($D$5:$D$832,$D62,$H$5:$H$832))*IF($D62=1,Urban_Rural_LDVs!M$6,Urban_Rural_LDVs!M$7))</f>
        <v>103.85351339742441</v>
      </c>
      <c r="R62" s="196">
        <f ca="1">($H62/(SUMIF($D$5:$D$832,$D62,$H$5:$H$832))*IF($D62=1,Urban_Rural_LDVs!N$6,Urban_Rural_LDVs!N$7))</f>
        <v>1.335760505087866</v>
      </c>
      <c r="S62" s="196">
        <f ca="1">($H62/(SUMIF($D$5:$D$832,$D62,$H$5:$H$832))*IF($D62=1,Urban_Rural_LDVs!O$6,Urban_Rural_LDVs!O$7))</f>
        <v>6.9198150146639099</v>
      </c>
      <c r="T62" s="196">
        <f ca="1">($H62/(SUMIF($D$5:$D$832,$D62,$H$5:$H$832))*IF($D62=1,Urban_Rural_LDVs!P$6,Urban_Rural_LDVs!P$7))</f>
        <v>31.886304611381885</v>
      </c>
      <c r="U62" s="339">
        <f ca="1">($H62/(SUMIF($D$5:$D$832,$D62,$H$5:$H$832))*IF($D62=1,Urban_Rural_LDVs!Q$6,Urban_Rural_LDVs!Q$7))</f>
        <v>69.302180940746567</v>
      </c>
      <c r="V62" s="344">
        <f ca="1">'DAC Adjustment'!O66-'Census Tract'!J62</f>
        <v>0</v>
      </c>
      <c r="W62" s="29">
        <f ca="1">'DAC Adjustment'!P66-'Census Tract'!K62</f>
        <v>0</v>
      </c>
      <c r="X62" s="29">
        <f ca="1">'DAC Adjustment'!Q66-'Census Tract'!L62</f>
        <v>0</v>
      </c>
      <c r="Y62" s="105">
        <f ca="1">'DAC Adjustment'!R66-'Census Tract'!M62</f>
        <v>0</v>
      </c>
      <c r="Z62" s="29">
        <f ca="1">'DAC Adjustment'!S66-'Census Tract'!N62</f>
        <v>0</v>
      </c>
      <c r="AA62" s="29">
        <f ca="1">'DAC Adjustment'!T66-'Census Tract'!O62</f>
        <v>0</v>
      </c>
      <c r="AB62" s="29">
        <f ca="1">'DAC Adjustment'!U66-'Census Tract'!P62</f>
        <v>0</v>
      </c>
      <c r="AC62" s="105">
        <f ca="1">'DAC Adjustment'!V66-'Census Tract'!Q62</f>
        <v>0</v>
      </c>
      <c r="AD62" s="29">
        <f ca="1">'DAC Adjustment'!W66-'Census Tract'!R62</f>
        <v>0</v>
      </c>
      <c r="AE62" s="29">
        <f ca="1">'DAC Adjustment'!X66-'Census Tract'!S62</f>
        <v>0</v>
      </c>
      <c r="AF62" s="29">
        <f ca="1">'DAC Adjustment'!Y66-'Census Tract'!T62</f>
        <v>0</v>
      </c>
      <c r="AG62" s="345">
        <f ca="1">'DAC Adjustment'!Z66-'Census Tract'!U62</f>
        <v>0</v>
      </c>
    </row>
    <row r="63" spans="1:33" ht="15.75" x14ac:dyDescent="0.25">
      <c r="A63" s="193" t="s">
        <v>71</v>
      </c>
      <c r="B63" s="53" t="str">
        <f>IFERROR(INDEX(Geography!$R$5:$R$889,MATCH(C63,Geography!$S$5:$S$889,0)),"Undefined")</f>
        <v>Oregon City</v>
      </c>
      <c r="C63" s="53">
        <v>41005022400</v>
      </c>
      <c r="D63" s="171" cm="1">
        <f t="array" ref="D63">INDEX(Geography!$K$5:$K$838,MATCH(C63,Geography!$L$5:$L$838,0),0)</f>
        <v>1</v>
      </c>
      <c r="E63" s="53">
        <v>3999</v>
      </c>
      <c r="F63" s="53">
        <f>SUMIF(County!$A$5:$A$40,A63,County!$D$5:$D$40)</f>
        <v>375262</v>
      </c>
      <c r="G63" s="173" cm="1">
        <f t="array" ref="G63">INDEX(Geography!$E$5:$E$833,MATCH(C63,Geography!$C$5:$C$833,0),0)</f>
        <v>2747</v>
      </c>
      <c r="H63" s="239">
        <f t="shared" si="0"/>
        <v>3178.8036954919562</v>
      </c>
      <c r="I63" s="173">
        <f>SUMIF(Geography!$L$5:$L$838,'Census Tract'!C63,Geography!$M$5:$M$838)</f>
        <v>3568</v>
      </c>
      <c r="J63" s="338">
        <f ca="1">($I63/(SUMIF($D$5:$D$832,$D63,$I$5:$I$832))*IF($D63=1,Urban_Rural_LDVs!F$6,Urban_Rural_LDVs!F$7))</f>
        <v>1.78681160377324</v>
      </c>
      <c r="K63" s="196">
        <f ca="1">($I63/(SUMIF($D$5:$D$832,$D63,$I$5:$I$832))*IF($D63=1,Urban_Rural_LDVs!G$6,Urban_Rural_LDVs!G$7))</f>
        <v>8.8796859573422502</v>
      </c>
      <c r="L63" s="196">
        <f ca="1">($I63/(SUMIF($D$5:$D$832,$D63,$I$5:$I$832))*IF($D63=1,Urban_Rural_LDVs!H$6,Urban_Rural_LDVs!H$7))</f>
        <v>40.858847517779438</v>
      </c>
      <c r="M63" s="197">
        <f ca="1">($I63/(SUMIF($D$5:$D$832,$D63,$I$5:$I$832))*IF($D63=1,Urban_Rural_LDVs!I$6,Urban_Rural_LDVs!I$7))</f>
        <v>88.742556878562453</v>
      </c>
      <c r="N63" s="196">
        <f ca="1">($H63/(SUMIF($D$5:$D$832,$D63,$H$5:$H$832))*IF($D63=1,Urban_Rural_LDVs!J$6,Urban_Rural_LDVs!J$7))</f>
        <v>0.65624075670678128</v>
      </c>
      <c r="O63" s="196">
        <f ca="1">($H63/(SUMIF($D$5:$D$832,$D63,$H$5:$H$832))*IF($D63=1,Urban_Rural_LDVs!K$6,Urban_Rural_LDVs!K$7))</f>
        <v>3.1227778418878795</v>
      </c>
      <c r="P63" s="196">
        <f ca="1">($H63/(SUMIF($D$5:$D$832,$D63,$H$5:$H$832))*IF($D63=1,Urban_Rural_LDVs!L$6,Urban_Rural_LDVs!L$7))</f>
        <v>14.2423353196204</v>
      </c>
      <c r="Q63" s="197">
        <f ca="1">($H63/(SUMIF($D$5:$D$832,$D63,$H$5:$H$832))*IF($D63=1,Urban_Rural_LDVs!M$6,Urban_Rural_LDVs!M$7))</f>
        <v>30.891875736540666</v>
      </c>
      <c r="R63" s="196">
        <f ca="1">($H63/(SUMIF($D$5:$D$832,$D63,$H$5:$H$832))*IF($D63=1,Urban_Rural_LDVs!N$6,Urban_Rural_LDVs!N$7))</f>
        <v>0.2732149303911221</v>
      </c>
      <c r="S63" s="196">
        <f ca="1">($H63/(SUMIF($D$5:$D$832,$D63,$H$5:$H$832))*IF($D63=1,Urban_Rural_LDVs!O$6,Urban_Rural_LDVs!O$7))</f>
        <v>1.2978078899403334</v>
      </c>
      <c r="T63" s="196">
        <f ca="1">($H63/(SUMIF($D$5:$D$832,$D63,$H$5:$H$832))*IF($D63=1,Urban_Rural_LDVs!P$6,Urban_Rural_LDVs!P$7))</f>
        <v>5.6944128893381443</v>
      </c>
      <c r="U63" s="339">
        <f ca="1">($H63/(SUMIF($D$5:$D$832,$D63,$H$5:$H$832))*IF($D63=1,Urban_Rural_LDVs!Q$6,Urban_Rural_LDVs!Q$7))</f>
        <v>12.233326817308406</v>
      </c>
      <c r="V63" s="344">
        <f ca="1">'DAC Adjustment'!O67-'Census Tract'!J63</f>
        <v>0</v>
      </c>
      <c r="W63" s="29">
        <f ca="1">'DAC Adjustment'!P67-'Census Tract'!K63</f>
        <v>0</v>
      </c>
      <c r="X63" s="29">
        <f ca="1">'DAC Adjustment'!Q67-'Census Tract'!L63</f>
        <v>0</v>
      </c>
      <c r="Y63" s="105">
        <f ca="1">'DAC Adjustment'!R67-'Census Tract'!M63</f>
        <v>0</v>
      </c>
      <c r="Z63" s="29">
        <f ca="1">'DAC Adjustment'!S67-'Census Tract'!N63</f>
        <v>0</v>
      </c>
      <c r="AA63" s="29">
        <f ca="1">'DAC Adjustment'!T67-'Census Tract'!O63</f>
        <v>0</v>
      </c>
      <c r="AB63" s="29">
        <f ca="1">'DAC Adjustment'!U67-'Census Tract'!P63</f>
        <v>0</v>
      </c>
      <c r="AC63" s="105">
        <f ca="1">'DAC Adjustment'!V67-'Census Tract'!Q63</f>
        <v>0</v>
      </c>
      <c r="AD63" s="29">
        <f ca="1">'DAC Adjustment'!W67-'Census Tract'!R63</f>
        <v>0</v>
      </c>
      <c r="AE63" s="29">
        <f ca="1">'DAC Adjustment'!X67-'Census Tract'!S63</f>
        <v>0</v>
      </c>
      <c r="AF63" s="29">
        <f ca="1">'DAC Adjustment'!Y67-'Census Tract'!T63</f>
        <v>0</v>
      </c>
      <c r="AG63" s="345">
        <f ca="1">'DAC Adjustment'!Z67-'Census Tract'!U63</f>
        <v>0</v>
      </c>
    </row>
    <row r="64" spans="1:33" ht="15.75" x14ac:dyDescent="0.25">
      <c r="A64" s="193" t="s">
        <v>71</v>
      </c>
      <c r="B64" s="53" t="str">
        <f>IFERROR(INDEX(Geography!$R$5:$R$889,MATCH(C64,Geography!$S$5:$S$889,0)),"Undefined")</f>
        <v>Lake Oswego</v>
      </c>
      <c r="C64" s="53">
        <v>41005021300</v>
      </c>
      <c r="D64" s="171" cm="1">
        <f t="array" ref="D64">INDEX(Geography!$K$5:$K$838,MATCH(C64,Geography!$L$5:$L$838,0),0)</f>
        <v>1</v>
      </c>
      <c r="E64" s="53">
        <v>6014</v>
      </c>
      <c r="F64" s="53">
        <f>SUMIF(County!$A$5:$A$40,A64,County!$D$5:$D$40)</f>
        <v>375262</v>
      </c>
      <c r="G64" s="173" cm="1">
        <f t="array" ref="G64">INDEX(Geography!$E$5:$E$833,MATCH(C64,Geography!$C$5:$C$833,0),0)</f>
        <v>5164</v>
      </c>
      <c r="H64" s="239">
        <f t="shared" si="0"/>
        <v>5975.7343587624546</v>
      </c>
      <c r="I64" s="173">
        <f>SUMIF(Geography!$L$5:$L$838,'Census Tract'!C64,Geography!$M$5:$M$838)</f>
        <v>906</v>
      </c>
      <c r="J64" s="338">
        <f ca="1">($I64/(SUMIF($D$5:$D$832,$D64,$I$5:$I$832))*IF($D64=1,Urban_Rural_LDVs!F$6,Urban_Rural_LDVs!F$7))</f>
        <v>0.45371393302089558</v>
      </c>
      <c r="K64" s="196">
        <f ca="1">($I64/(SUMIF($D$5:$D$832,$D64,$I$5:$I$832))*IF($D64=1,Urban_Rural_LDVs!G$6,Urban_Rural_LDVs!G$7))</f>
        <v>2.2547633064327575</v>
      </c>
      <c r="L64" s="196">
        <f ca="1">($I64/(SUMIF($D$5:$D$832,$D64,$I$5:$I$832))*IF($D64=1,Urban_Rural_LDVs!H$6,Urban_Rural_LDVs!H$7))</f>
        <v>10.375032469480988</v>
      </c>
      <c r="M64" s="197">
        <f ca="1">($I64/(SUMIF($D$5:$D$832,$D64,$I$5:$I$832))*IF($D64=1,Urban_Rural_LDVs!I$6,Urban_Rural_LDVs!I$7))</f>
        <v>22.533844319500442</v>
      </c>
      <c r="N64" s="196">
        <f ca="1">($H64/(SUMIF($D$5:$D$832,$D64,$H$5:$H$832))*IF($D64=1,Urban_Rural_LDVs!J$6,Urban_Rural_LDVs!J$7))</f>
        <v>1.2336466209078332</v>
      </c>
      <c r="O64" s="196">
        <f ca="1">($H64/(SUMIF($D$5:$D$832,$D64,$H$5:$H$832))*IF($D64=1,Urban_Rural_LDVs!K$6,Urban_Rural_LDVs!K$7))</f>
        <v>5.8704130962901377</v>
      </c>
      <c r="P64" s="196">
        <f ca="1">($H64/(SUMIF($D$5:$D$832,$D64,$H$5:$H$832))*IF($D64=1,Urban_Rural_LDVs!L$6,Urban_Rural_LDVs!L$7))</f>
        <v>26.77372391354923</v>
      </c>
      <c r="Q64" s="197">
        <f ca="1">($H64/(SUMIF($D$5:$D$832,$D64,$H$5:$H$832))*IF($D64=1,Urban_Rural_LDVs!M$6,Urban_Rural_LDVs!M$7))</f>
        <v>58.072677940843093</v>
      </c>
      <c r="R64" s="196">
        <f ca="1">($H64/(SUMIF($D$5:$D$832,$D64,$H$5:$H$832))*IF($D64=1,Urban_Rural_LDVs!N$6,Urban_Rural_LDVs!N$7))</f>
        <v>0.51360826375673618</v>
      </c>
      <c r="S64" s="196">
        <f ca="1">($H64/(SUMIF($D$5:$D$832,$D64,$H$5:$H$832))*IF($D64=1,Urban_Rural_LDVs!O$6,Urban_Rural_LDVs!O$7))</f>
        <v>2.4397087526945325</v>
      </c>
      <c r="T64" s="196">
        <f ca="1">($H64/(SUMIF($D$5:$D$832,$D64,$H$5:$H$832))*IF($D64=1,Urban_Rural_LDVs!P$6,Urban_Rural_LDVs!P$7))</f>
        <v>10.704749967434356</v>
      </c>
      <c r="U64" s="339">
        <f ca="1">($H64/(SUMIF($D$5:$D$832,$D64,$H$5:$H$832))*IF($D64=1,Urban_Rural_LDVs!Q$6,Urban_Rural_LDVs!Q$7))</f>
        <v>22.997051213899017</v>
      </c>
      <c r="V64" s="344">
        <f ca="1">'DAC Adjustment'!O68-'Census Tract'!J64</f>
        <v>0</v>
      </c>
      <c r="W64" s="29">
        <f ca="1">'DAC Adjustment'!P68-'Census Tract'!K64</f>
        <v>0</v>
      </c>
      <c r="X64" s="29">
        <f ca="1">'DAC Adjustment'!Q68-'Census Tract'!L64</f>
        <v>0</v>
      </c>
      <c r="Y64" s="105">
        <f ca="1">'DAC Adjustment'!R68-'Census Tract'!M64</f>
        <v>0</v>
      </c>
      <c r="Z64" s="29">
        <f ca="1">'DAC Adjustment'!S68-'Census Tract'!N64</f>
        <v>0</v>
      </c>
      <c r="AA64" s="29">
        <f ca="1">'DAC Adjustment'!T68-'Census Tract'!O64</f>
        <v>0</v>
      </c>
      <c r="AB64" s="29">
        <f ca="1">'DAC Adjustment'!U68-'Census Tract'!P64</f>
        <v>0</v>
      </c>
      <c r="AC64" s="105">
        <f ca="1">'DAC Adjustment'!V68-'Census Tract'!Q64</f>
        <v>0</v>
      </c>
      <c r="AD64" s="29">
        <f ca="1">'DAC Adjustment'!W68-'Census Tract'!R64</f>
        <v>0</v>
      </c>
      <c r="AE64" s="29">
        <f ca="1">'DAC Adjustment'!X68-'Census Tract'!S64</f>
        <v>0</v>
      </c>
      <c r="AF64" s="29">
        <f ca="1">'DAC Adjustment'!Y68-'Census Tract'!T64</f>
        <v>0</v>
      </c>
      <c r="AG64" s="345">
        <f ca="1">'DAC Adjustment'!Z68-'Census Tract'!U64</f>
        <v>0</v>
      </c>
    </row>
    <row r="65" spans="1:33" ht="15.75" x14ac:dyDescent="0.25">
      <c r="A65" s="193" t="s">
        <v>71</v>
      </c>
      <c r="B65" s="53" t="str">
        <f>IFERROR(INDEX(Geography!$R$5:$R$889,MATCH(C65,Geography!$S$5:$S$889,0)),"Undefined")</f>
        <v>Lake Oswego</v>
      </c>
      <c r="C65" s="53">
        <v>41005020505</v>
      </c>
      <c r="D65" s="171" cm="1">
        <f t="array" ref="D65">INDEX(Geography!$K$5:$K$838,MATCH(C65,Geography!$L$5:$L$838,0),0)</f>
        <v>1</v>
      </c>
      <c r="E65" s="53">
        <v>2481</v>
      </c>
      <c r="F65" s="53">
        <f>SUMIF(County!$A$5:$A$40,A65,County!$D$5:$D$40)</f>
        <v>375262</v>
      </c>
      <c r="G65" s="173" cm="1">
        <f t="array" ref="G65">INDEX(Geography!$E$5:$E$833,MATCH(C65,Geography!$C$5:$C$833,0),0)</f>
        <v>1858</v>
      </c>
      <c r="H65" s="239">
        <f t="shared" si="0"/>
        <v>2150.0608905074823</v>
      </c>
      <c r="I65" s="173">
        <f>SUMIF(Geography!$L$5:$L$838,'Census Tract'!C65,Geography!$M$5:$M$838)</f>
        <v>1233</v>
      </c>
      <c r="J65" s="338">
        <f ca="1">($I65/(SUMIF($D$5:$D$832,$D65,$I$5:$I$832))*IF($D65=1,Urban_Rural_LDVs!F$6,Urban_Rural_LDVs!F$7))</f>
        <v>0.61747161083307311</v>
      </c>
      <c r="K65" s="196">
        <f ca="1">($I65/(SUMIF($D$5:$D$832,$D65,$I$5:$I$832))*IF($D65=1,Urban_Rural_LDVs!G$6,Urban_Rural_LDVs!G$7))</f>
        <v>3.0685686057743817</v>
      </c>
      <c r="L65" s="196">
        <f ca="1">($I65/(SUMIF($D$5:$D$832,$D65,$I$5:$I$832))*IF($D65=1,Urban_Rural_LDVs!H$6,Urban_Rural_LDVs!H$7))</f>
        <v>14.119663393896312</v>
      </c>
      <c r="M65" s="197">
        <f ca="1">($I65/(SUMIF($D$5:$D$832,$D65,$I$5:$I$832))*IF($D65=1,Urban_Rural_LDVs!I$6,Urban_Rural_LDVs!I$7))</f>
        <v>30.666920580512194</v>
      </c>
      <c r="N65" s="196">
        <f ca="1">($H65/(SUMIF($D$5:$D$832,$D65,$H$5:$H$832))*IF($D65=1,Urban_Rural_LDVs!J$6,Urban_Rural_LDVs!J$7))</f>
        <v>0.44386433416862009</v>
      </c>
      <c r="O65" s="196">
        <f ca="1">($H65/(SUMIF($D$5:$D$832,$D65,$H$5:$H$832))*IF($D65=1,Urban_Rural_LDVs!K$6,Urban_Rural_LDVs!K$7))</f>
        <v>2.1121664471160098</v>
      </c>
      <c r="P65" s="196">
        <f ca="1">($H65/(SUMIF($D$5:$D$832,$D65,$H$5:$H$832))*IF($D65=1,Urban_Rural_LDVs!L$6,Urban_Rural_LDVs!L$7))</f>
        <v>9.6331485343482708</v>
      </c>
      <c r="Q65" s="197">
        <f ca="1">($H65/(SUMIF($D$5:$D$832,$D65,$H$5:$H$832))*IF($D65=1,Urban_Rural_LDVs!M$6,Urban_Rural_LDVs!M$7))</f>
        <v>20.894468554238276</v>
      </c>
      <c r="R65" s="196">
        <f ca="1">($H65/(SUMIF($D$5:$D$832,$D65,$H$5:$H$832))*IF($D65=1,Urban_Rural_LDVs!N$6,Urban_Rural_LDVs!N$7))</f>
        <v>0.1847955371921022</v>
      </c>
      <c r="S65" s="196">
        <f ca="1">($H65/(SUMIF($D$5:$D$832,$D65,$H$5:$H$832))*IF($D65=1,Urban_Rural_LDVs!O$6,Urban_Rural_LDVs!O$7))</f>
        <v>0.87780380761162691</v>
      </c>
      <c r="T65" s="196">
        <f ca="1">($H65/(SUMIF($D$5:$D$832,$D65,$H$5:$H$832))*IF($D65=1,Urban_Rural_LDVs!P$6,Urban_Rural_LDVs!P$7))</f>
        <v>3.8515541129924538</v>
      </c>
      <c r="U65" s="339">
        <f ca="1">($H65/(SUMIF($D$5:$D$832,$D65,$H$5:$H$832))*IF($D65=1,Urban_Rural_LDVs!Q$6,Urban_Rural_LDVs!Q$7))</f>
        <v>8.2743069627080494</v>
      </c>
      <c r="V65" s="344">
        <f ca="1">'DAC Adjustment'!O69-'Census Tract'!J65</f>
        <v>0</v>
      </c>
      <c r="W65" s="29">
        <f ca="1">'DAC Adjustment'!P69-'Census Tract'!K65</f>
        <v>0</v>
      </c>
      <c r="X65" s="29">
        <f ca="1">'DAC Adjustment'!Q69-'Census Tract'!L65</f>
        <v>0</v>
      </c>
      <c r="Y65" s="105">
        <f ca="1">'DAC Adjustment'!R69-'Census Tract'!M65</f>
        <v>0</v>
      </c>
      <c r="Z65" s="29">
        <f ca="1">'DAC Adjustment'!S69-'Census Tract'!N65</f>
        <v>0</v>
      </c>
      <c r="AA65" s="29">
        <f ca="1">'DAC Adjustment'!T69-'Census Tract'!O65</f>
        <v>0</v>
      </c>
      <c r="AB65" s="29">
        <f ca="1">'DAC Adjustment'!U69-'Census Tract'!P65</f>
        <v>0</v>
      </c>
      <c r="AC65" s="105">
        <f ca="1">'DAC Adjustment'!V69-'Census Tract'!Q65</f>
        <v>0</v>
      </c>
      <c r="AD65" s="29">
        <f ca="1">'DAC Adjustment'!W69-'Census Tract'!R65</f>
        <v>0</v>
      </c>
      <c r="AE65" s="29">
        <f ca="1">'DAC Adjustment'!X69-'Census Tract'!S65</f>
        <v>0</v>
      </c>
      <c r="AF65" s="29">
        <f ca="1">'DAC Adjustment'!Y69-'Census Tract'!T65</f>
        <v>0</v>
      </c>
      <c r="AG65" s="345">
        <f ca="1">'DAC Adjustment'!Z69-'Census Tract'!U65</f>
        <v>0</v>
      </c>
    </row>
    <row r="66" spans="1:33" ht="15.75" x14ac:dyDescent="0.25">
      <c r="A66" s="193" t="s">
        <v>71</v>
      </c>
      <c r="B66" s="53" t="str">
        <f>IFERROR(INDEX(Geography!$R$5:$R$889,MATCH(C66,Geography!$S$5:$S$889,0)),"Undefined")</f>
        <v>Wilsonville</v>
      </c>
      <c r="C66" s="53">
        <v>41005024400</v>
      </c>
      <c r="D66" s="171" cm="1">
        <f t="array" ref="D66">INDEX(Geography!$K$5:$K$838,MATCH(C66,Geography!$L$5:$L$838,0),0)</f>
        <v>1</v>
      </c>
      <c r="E66" s="53">
        <v>8056</v>
      </c>
      <c r="F66" s="53">
        <f>SUMIF(County!$A$5:$A$40,A66,County!$D$5:$D$40)</f>
        <v>375262</v>
      </c>
      <c r="G66" s="173" cm="1">
        <f t="array" ref="G66">INDEX(Geography!$E$5:$E$833,MATCH(C66,Geography!$C$5:$C$833,0),0)</f>
        <v>5714</v>
      </c>
      <c r="H66" s="239">
        <f t="shared" si="0"/>
        <v>6612.1894124648843</v>
      </c>
      <c r="I66" s="173">
        <f>SUMIF(Geography!$L$5:$L$838,'Census Tract'!C66,Geography!$M$5:$M$838)</f>
        <v>6215</v>
      </c>
      <c r="J66" s="338">
        <f ca="1">($I66/(SUMIF($D$5:$D$832,$D66,$I$5:$I$832))*IF($D66=1,Urban_Rural_LDVs!F$6,Urban_Rural_LDVs!F$7))</f>
        <v>3.1123974544424566</v>
      </c>
      <c r="K66" s="196">
        <f ca="1">($I66/(SUMIF($D$5:$D$832,$D66,$I$5:$I$832))*IF($D66=1,Urban_Rural_LDVs!G$6,Urban_Rural_LDVs!G$7))</f>
        <v>15.467278089933318</v>
      </c>
      <c r="L66" s="196">
        <f ca="1">($I66/(SUMIF($D$5:$D$832,$D66,$I$5:$I$832))*IF($D66=1,Urban_Rural_LDVs!H$6,Urban_Rural_LDVs!H$7))</f>
        <v>71.170890505324877</v>
      </c>
      <c r="M66" s="197">
        <f ca="1">($I66/(SUMIF($D$5:$D$832,$D66,$I$5:$I$832))*IF($D66=1,Urban_Rural_LDVs!I$6,Urban_Rural_LDVs!I$7))</f>
        <v>154.5781925449175</v>
      </c>
      <c r="N66" s="196">
        <f ca="1">($H66/(SUMIF($D$5:$D$832,$D66,$H$5:$H$832))*IF($D66=1,Urban_Rural_LDVs!J$6,Urban_Rural_LDVs!J$7))</f>
        <v>1.3650381084173817</v>
      </c>
      <c r="O66" s="196">
        <f ca="1">($H66/(SUMIF($D$5:$D$832,$D66,$H$5:$H$832))*IF($D66=1,Urban_Rural_LDVs!K$6,Urban_Rural_LDVs!K$7))</f>
        <v>6.4956507420995049</v>
      </c>
      <c r="P66" s="196">
        <f ca="1">($H66/(SUMIF($D$5:$D$832,$D66,$H$5:$H$832))*IF($D66=1,Urban_Rural_LDVs!L$6,Urban_Rural_LDVs!L$7))</f>
        <v>29.62530178970184</v>
      </c>
      <c r="Q66" s="197">
        <f ca="1">($H66/(SUMIF($D$5:$D$832,$D66,$H$5:$H$832))*IF($D66=1,Urban_Rural_LDVs!M$6,Urban_Rural_LDVs!M$7))</f>
        <v>64.257800494573473</v>
      </c>
      <c r="R66" s="196">
        <f ca="1">($H66/(SUMIF($D$5:$D$832,$D66,$H$5:$H$832))*IF($D66=1,Urban_Rural_LDVs!N$6,Urban_Rural_LDVs!N$7))</f>
        <v>0.56831092546591611</v>
      </c>
      <c r="S66" s="196">
        <f ca="1">($H66/(SUMIF($D$5:$D$832,$D66,$H$5:$H$832))*IF($D66=1,Urban_Rural_LDVs!O$6,Urban_Rural_LDVs!O$7))</f>
        <v>2.6995537980047559</v>
      </c>
      <c r="T66" s="196">
        <f ca="1">($H66/(SUMIF($D$5:$D$832,$D66,$H$5:$H$832))*IF($D66=1,Urban_Rural_LDVs!P$6,Urban_Rural_LDVs!P$7))</f>
        <v>11.844876319504243</v>
      </c>
      <c r="U66" s="339">
        <f ca="1">($H66/(SUMIF($D$5:$D$832,$D66,$H$5:$H$832))*IF($D66=1,Urban_Rural_LDVs!Q$6,Urban_Rural_LDVs!Q$7))</f>
        <v>25.446388581762001</v>
      </c>
      <c r="V66" s="344">
        <f ca="1">'DAC Adjustment'!O70-'Census Tract'!J66</f>
        <v>0</v>
      </c>
      <c r="W66" s="29">
        <f ca="1">'DAC Adjustment'!P70-'Census Tract'!K66</f>
        <v>0</v>
      </c>
      <c r="X66" s="29">
        <f ca="1">'DAC Adjustment'!Q70-'Census Tract'!L66</f>
        <v>0</v>
      </c>
      <c r="Y66" s="105">
        <f ca="1">'DAC Adjustment'!R70-'Census Tract'!M66</f>
        <v>0</v>
      </c>
      <c r="Z66" s="29">
        <f ca="1">'DAC Adjustment'!S70-'Census Tract'!N66</f>
        <v>0</v>
      </c>
      <c r="AA66" s="29">
        <f ca="1">'DAC Adjustment'!T70-'Census Tract'!O66</f>
        <v>0</v>
      </c>
      <c r="AB66" s="29">
        <f ca="1">'DAC Adjustment'!U70-'Census Tract'!P66</f>
        <v>0</v>
      </c>
      <c r="AC66" s="105">
        <f ca="1">'DAC Adjustment'!V70-'Census Tract'!Q66</f>
        <v>0</v>
      </c>
      <c r="AD66" s="29">
        <f ca="1">'DAC Adjustment'!W70-'Census Tract'!R66</f>
        <v>0</v>
      </c>
      <c r="AE66" s="29">
        <f ca="1">'DAC Adjustment'!X70-'Census Tract'!S66</f>
        <v>0</v>
      </c>
      <c r="AF66" s="29">
        <f ca="1">'DAC Adjustment'!Y70-'Census Tract'!T66</f>
        <v>0</v>
      </c>
      <c r="AG66" s="345">
        <f ca="1">'DAC Adjustment'!Z70-'Census Tract'!U66</f>
        <v>0</v>
      </c>
    </row>
    <row r="67" spans="1:33" ht="15.75" x14ac:dyDescent="0.25">
      <c r="A67" s="193" t="s">
        <v>71</v>
      </c>
      <c r="B67" s="53" t="str">
        <f>IFERROR(INDEX(Geography!$R$5:$R$889,MATCH(C67,Geography!$S$5:$S$889,0)),"Undefined")</f>
        <v>Scotts Mills</v>
      </c>
      <c r="C67" s="53">
        <v>41005024000</v>
      </c>
      <c r="D67" s="171" cm="1">
        <f t="array" ref="D67">INDEX(Geography!$K$5:$K$838,MATCH(C67,Geography!$L$5:$L$838,0),0)</f>
        <v>0</v>
      </c>
      <c r="E67" s="53">
        <v>2579</v>
      </c>
      <c r="F67" s="53">
        <f>SUMIF(County!$A$5:$A$40,A67,County!$D$5:$D$40)</f>
        <v>375262</v>
      </c>
      <c r="G67" s="173" cm="1">
        <f t="array" ref="G67">INDEX(Geography!$E$5:$E$833,MATCH(C67,Geography!$C$5:$C$833,0),0)</f>
        <v>2610</v>
      </c>
      <c r="H67" s="239">
        <f t="shared" si="0"/>
        <v>3020.2685275697145</v>
      </c>
      <c r="I67" s="173">
        <f>SUMIF(Geography!$L$5:$L$838,'Census Tract'!C67,Geography!$M$5:$M$838)</f>
        <v>195</v>
      </c>
      <c r="J67" s="338">
        <f ca="1">($I67/(SUMIF($D$5:$D$832,$D67,$I$5:$I$832))*IF($D67=1,Urban_Rural_LDVs!F$6,Urban_Rural_LDVs!F$7))</f>
        <v>0.29962904639918325</v>
      </c>
      <c r="K67" s="196">
        <f ca="1">($I67/(SUMIF($D$5:$D$832,$D67,$I$5:$I$832))*IF($D67=1,Urban_Rural_LDVs!G$6,Urban_Rural_LDVs!G$7))</f>
        <v>1.5114413610052351</v>
      </c>
      <c r="L67" s="196">
        <f ca="1">($I67/(SUMIF($D$5:$D$832,$D67,$I$5:$I$832))*IF($D67=1,Urban_Rural_LDVs!H$6,Urban_Rural_LDVs!H$7))</f>
        <v>7.0033541013856544</v>
      </c>
      <c r="M67" s="197">
        <f ca="1">($I67/(SUMIF($D$5:$D$832,$D67,$I$5:$I$832))*IF($D67=1,Urban_Rural_LDVs!I$6,Urban_Rural_LDVs!I$7))</f>
        <v>15.234515729219</v>
      </c>
      <c r="N67" s="196">
        <f ca="1">($H67/(SUMIF($D$5:$D$832,$D67,$H$5:$H$832))*IF($D67=1,Urban_Rural_LDVs!J$6,Urban_Rural_LDVs!J$7))</f>
        <v>0.82668523581380682</v>
      </c>
      <c r="O67" s="196">
        <f ca="1">($H67/(SUMIF($D$5:$D$832,$D67,$H$5:$H$832))*IF($D67=1,Urban_Rural_LDVs!K$6,Urban_Rural_LDVs!K$7))</f>
        <v>4.3209111914143703</v>
      </c>
      <c r="P67" s="196">
        <f ca="1">($H67/(SUMIF($D$5:$D$832,$D67,$H$5:$H$832))*IF($D67=1,Urban_Rural_LDVs!L$6,Urban_Rural_LDVs!L$7))</f>
        <v>20.158953556753037</v>
      </c>
      <c r="Q67" s="197">
        <f ca="1">($H67/(SUMIF($D$5:$D$832,$D67,$H$5:$H$832))*IF($D67=1,Urban_Rural_LDVs!M$6,Urban_Rural_LDVs!M$7))</f>
        <v>43.89597894206927</v>
      </c>
      <c r="R67" s="196">
        <f ca="1">($H67/(SUMIF($D$5:$D$832,$D67,$H$5:$H$832))*IF($D67=1,Urban_Rural_LDVs!N$6,Urban_Rural_LDVs!N$7))</f>
        <v>0.56458865073349485</v>
      </c>
      <c r="S67" s="196">
        <f ca="1">($H67/(SUMIF($D$5:$D$832,$D67,$H$5:$H$832))*IF($D67=1,Urban_Rural_LDVs!O$6,Urban_Rural_LDVs!O$7))</f>
        <v>2.9248125001251508</v>
      </c>
      <c r="T67" s="196">
        <f ca="1">($H67/(SUMIF($D$5:$D$832,$D67,$H$5:$H$832))*IF($D67=1,Urban_Rural_LDVs!P$6,Urban_Rural_LDVs!P$7))</f>
        <v>13.477450208211616</v>
      </c>
      <c r="U67" s="339">
        <f ca="1">($H67/(SUMIF($D$5:$D$832,$D67,$H$5:$H$832))*IF($D67=1,Urban_Rural_LDVs!Q$6,Urban_Rural_LDVs!Q$7))</f>
        <v>29.292095911797336</v>
      </c>
      <c r="V67" s="344">
        <f ca="1">'DAC Adjustment'!O71-'Census Tract'!J67</f>
        <v>0</v>
      </c>
      <c r="W67" s="29">
        <f ca="1">'DAC Adjustment'!P71-'Census Tract'!K67</f>
        <v>0</v>
      </c>
      <c r="X67" s="29">
        <f ca="1">'DAC Adjustment'!Q71-'Census Tract'!L67</f>
        <v>0</v>
      </c>
      <c r="Y67" s="105">
        <f ca="1">'DAC Adjustment'!R71-'Census Tract'!M67</f>
        <v>0</v>
      </c>
      <c r="Z67" s="29">
        <f ca="1">'DAC Adjustment'!S71-'Census Tract'!N67</f>
        <v>0</v>
      </c>
      <c r="AA67" s="29">
        <f ca="1">'DAC Adjustment'!T71-'Census Tract'!O67</f>
        <v>0</v>
      </c>
      <c r="AB67" s="29">
        <f ca="1">'DAC Adjustment'!U71-'Census Tract'!P67</f>
        <v>0</v>
      </c>
      <c r="AC67" s="105">
        <f ca="1">'DAC Adjustment'!V71-'Census Tract'!Q67</f>
        <v>0</v>
      </c>
      <c r="AD67" s="29">
        <f ca="1">'DAC Adjustment'!W71-'Census Tract'!R67</f>
        <v>0</v>
      </c>
      <c r="AE67" s="29">
        <f ca="1">'DAC Adjustment'!X71-'Census Tract'!S67</f>
        <v>0</v>
      </c>
      <c r="AF67" s="29">
        <f ca="1">'DAC Adjustment'!Y71-'Census Tract'!T67</f>
        <v>0</v>
      </c>
      <c r="AG67" s="345">
        <f ca="1">'DAC Adjustment'!Z71-'Census Tract'!U67</f>
        <v>0</v>
      </c>
    </row>
    <row r="68" spans="1:33" ht="15.75" x14ac:dyDescent="0.25">
      <c r="A68" s="193" t="s">
        <v>71</v>
      </c>
      <c r="B68" s="53" t="str">
        <f>IFERROR(INDEX(Geography!$R$5:$R$889,MATCH(C68,Geography!$S$5:$S$889,0)),"Undefined")</f>
        <v>Milwaukie</v>
      </c>
      <c r="C68" s="53">
        <v>41005021000</v>
      </c>
      <c r="D68" s="171" cm="1">
        <f t="array" ref="D68">INDEX(Geography!$K$5:$K$838,MATCH(C68,Geography!$L$5:$L$838,0),0)</f>
        <v>1</v>
      </c>
      <c r="E68" s="53">
        <v>4891</v>
      </c>
      <c r="F68" s="53">
        <f>SUMIF(County!$A$5:$A$40,A68,County!$D$5:$D$40)</f>
        <v>375262</v>
      </c>
      <c r="G68" s="173" cm="1">
        <f t="array" ref="G68">INDEX(Geography!$E$5:$E$833,MATCH(C68,Geography!$C$5:$C$833,0),0)</f>
        <v>3720</v>
      </c>
      <c r="H68" s="239">
        <f t="shared" si="0"/>
        <v>4304.7505450418921</v>
      </c>
      <c r="I68" s="173">
        <f>SUMIF(Geography!$L$5:$L$838,'Census Tract'!C68,Geography!$M$5:$M$838)</f>
        <v>2667</v>
      </c>
      <c r="J68" s="338">
        <f ca="1">($I68/(SUMIF($D$5:$D$832,$D68,$I$5:$I$832))*IF($D68=1,Urban_Rural_LDVs!F$6,Urban_Rural_LDVs!F$7))</f>
        <v>1.3356016107800535</v>
      </c>
      <c r="K68" s="196">
        <f ca="1">($I68/(SUMIF($D$5:$D$832,$D68,$I$5:$I$832))*IF($D68=1,Urban_Rural_LDVs!G$6,Urban_Rural_LDVs!G$7))</f>
        <v>6.6373661570156335</v>
      </c>
      <c r="L68" s="196">
        <f ca="1">($I68/(SUMIF($D$5:$D$832,$D68,$I$5:$I$832))*IF($D68=1,Urban_Rural_LDVs!H$6,Urban_Rural_LDVs!H$7))</f>
        <v>30.541072401882776</v>
      </c>
      <c r="M68" s="197">
        <f ca="1">($I68/(SUMIF($D$5:$D$832,$D68,$I$5:$I$832))*IF($D68=1,Urban_Rural_LDVs!I$6,Urban_Rural_LDVs!I$7))</f>
        <v>66.333071523297662</v>
      </c>
      <c r="N68" s="196">
        <f ca="1">($H68/(SUMIF($D$5:$D$832,$D68,$H$5:$H$832))*IF($D68=1,Urban_Rural_LDVs!J$6,Urban_Rural_LDVs!J$7))</f>
        <v>0.88868424279185521</v>
      </c>
      <c r="O68" s="196">
        <f ca="1">($H68/(SUMIF($D$5:$D$832,$D68,$H$5:$H$832))*IF($D68=1,Urban_Rural_LDVs!K$6,Urban_Rural_LDVs!K$7))</f>
        <v>4.2288800771106345</v>
      </c>
      <c r="P68" s="196">
        <f ca="1">($H68/(SUMIF($D$5:$D$832,$D68,$H$5:$H$832))*IF($D68=1,Urban_Rural_LDVs!L$6,Urban_Rural_LDVs!L$7))</f>
        <v>19.287035816886746</v>
      </c>
      <c r="Q68" s="197">
        <f ca="1">($H68/(SUMIF($D$5:$D$832,$D68,$H$5:$H$832))*IF($D68=1,Urban_Rural_LDVs!M$6,Urban_Rural_LDVs!M$7))</f>
        <v>41.83391981795824</v>
      </c>
      <c r="R68" s="196">
        <f ca="1">($H68/(SUMIF($D$5:$D$832,$D68,$H$5:$H$832))*IF($D68=1,Urban_Rural_LDVs!N$6,Urban_Rural_LDVs!N$7))</f>
        <v>0.36998891192390765</v>
      </c>
      <c r="S68" s="196">
        <f ca="1">($H68/(SUMIF($D$5:$D$832,$D68,$H$5:$H$832))*IF($D68=1,Urban_Rural_LDVs!O$6,Urban_Rural_LDVs!O$7))</f>
        <v>1.7574973973709649</v>
      </c>
      <c r="T68" s="196">
        <f ca="1">($H68/(SUMIF($D$5:$D$832,$D68,$H$5:$H$832))*IF($D68=1,Urban_Rural_LDVs!P$6,Urban_Rural_LDVs!P$7))</f>
        <v>7.711400053999963</v>
      </c>
      <c r="U68" s="339">
        <f ca="1">($H68/(SUMIF($D$5:$D$832,$D68,$H$5:$H$832))*IF($D68=1,Urban_Rural_LDVs!Q$6,Urban_Rural_LDVs!Q$7))</f>
        <v>16.566427288091468</v>
      </c>
      <c r="V68" s="344">
        <f ca="1">'DAC Adjustment'!O72-'Census Tract'!J68</f>
        <v>0</v>
      </c>
      <c r="W68" s="29">
        <f ca="1">'DAC Adjustment'!P72-'Census Tract'!K68</f>
        <v>0</v>
      </c>
      <c r="X68" s="29">
        <f ca="1">'DAC Adjustment'!Q72-'Census Tract'!L68</f>
        <v>0</v>
      </c>
      <c r="Y68" s="105">
        <f ca="1">'DAC Adjustment'!R72-'Census Tract'!M68</f>
        <v>0</v>
      </c>
      <c r="Z68" s="29">
        <f ca="1">'DAC Adjustment'!S72-'Census Tract'!N68</f>
        <v>0</v>
      </c>
      <c r="AA68" s="29">
        <f ca="1">'DAC Adjustment'!T72-'Census Tract'!O68</f>
        <v>0</v>
      </c>
      <c r="AB68" s="29">
        <f ca="1">'DAC Adjustment'!U72-'Census Tract'!P68</f>
        <v>0</v>
      </c>
      <c r="AC68" s="105">
        <f ca="1">'DAC Adjustment'!V72-'Census Tract'!Q68</f>
        <v>0</v>
      </c>
      <c r="AD68" s="29">
        <f ca="1">'DAC Adjustment'!W72-'Census Tract'!R68</f>
        <v>0</v>
      </c>
      <c r="AE68" s="29">
        <f ca="1">'DAC Adjustment'!X72-'Census Tract'!S68</f>
        <v>0</v>
      </c>
      <c r="AF68" s="29">
        <f ca="1">'DAC Adjustment'!Y72-'Census Tract'!T68</f>
        <v>0</v>
      </c>
      <c r="AG68" s="345">
        <f ca="1">'DAC Adjustment'!Z72-'Census Tract'!U68</f>
        <v>0</v>
      </c>
    </row>
    <row r="69" spans="1:33" ht="15.75" x14ac:dyDescent="0.25">
      <c r="A69" s="193" t="s">
        <v>71</v>
      </c>
      <c r="B69" s="53" t="str">
        <f>IFERROR(INDEX(Geography!$R$5:$R$889,MATCH(C69,Geography!$S$5:$S$889,0)),"Undefined")</f>
        <v>Milwaukie</v>
      </c>
      <c r="C69" s="53">
        <v>41005020900</v>
      </c>
      <c r="D69" s="171" cm="1">
        <f t="array" ref="D69">INDEX(Geography!$K$5:$K$838,MATCH(C69,Geography!$L$5:$L$838,0),0)</f>
        <v>1</v>
      </c>
      <c r="E69" s="53">
        <v>4410</v>
      </c>
      <c r="F69" s="53">
        <f>SUMIF(County!$A$5:$A$40,A69,County!$D$5:$D$40)</f>
        <v>375262</v>
      </c>
      <c r="G69" s="173" cm="1">
        <f t="array" ref="G69">INDEX(Geography!$E$5:$E$833,MATCH(C69,Geography!$C$5:$C$833,0),0)</f>
        <v>3178</v>
      </c>
      <c r="H69" s="239">
        <f t="shared" ref="H69:H132" si="1">(F69-SUMIF($A$5:$A$832,A69,$G$5:$G$832))*(G69/SUMIF($A$5:$A$832,A69,$G$5:$G$832))+G69</f>
        <v>3677.553019393315</v>
      </c>
      <c r="I69" s="173">
        <f>SUMIF(Geography!$L$5:$L$838,'Census Tract'!C69,Geography!$M$5:$M$838)</f>
        <v>1256</v>
      </c>
      <c r="J69" s="338">
        <f ca="1">($I69/(SUMIF($D$5:$D$832,$D69,$I$5:$I$832))*IF($D69=1,Urban_Rural_LDVs!F$6,Urban_Rural_LDVs!F$7))</f>
        <v>0.62898973496053512</v>
      </c>
      <c r="K69" s="196">
        <f ca="1">($I69/(SUMIF($D$5:$D$832,$D69,$I$5:$I$832))*IF($D69=1,Urban_Rural_LDVs!G$6,Urban_Rural_LDVs!G$7))</f>
        <v>3.1258087338626304</v>
      </c>
      <c r="L69" s="196">
        <f ca="1">($I69/(SUMIF($D$5:$D$832,$D69,$I$5:$I$832))*IF($D69=1,Urban_Rural_LDVs!H$6,Urban_Rural_LDVs!H$7))</f>
        <v>14.38304722038424</v>
      </c>
      <c r="M69" s="197">
        <f ca="1">($I69/(SUMIF($D$5:$D$832,$D69,$I$5:$I$832))*IF($D69=1,Urban_Rural_LDVs!I$6,Urban_Rural_LDVs!I$7))</f>
        <v>31.238971815996202</v>
      </c>
      <c r="N69" s="196">
        <f ca="1">($H69/(SUMIF($D$5:$D$832,$D69,$H$5:$H$832))*IF($D69=1,Urban_Rural_LDVs!J$6,Urban_Rural_LDVs!J$7))</f>
        <v>0.75920390419153638</v>
      </c>
      <c r="O69" s="196">
        <f ca="1">($H69/(SUMIF($D$5:$D$832,$D69,$H$5:$H$832))*IF($D69=1,Urban_Rural_LDVs!K$6,Urban_Rural_LDVs!K$7))</f>
        <v>3.6127367970584925</v>
      </c>
      <c r="P69" s="196">
        <f ca="1">($H69/(SUMIF($D$5:$D$832,$D69,$H$5:$H$832))*IF($D69=1,Urban_Rural_LDVs!L$6,Urban_Rural_LDVs!L$7))</f>
        <v>16.476935437114534</v>
      </c>
      <c r="Q69" s="197">
        <f ca="1">($H69/(SUMIF($D$5:$D$832,$D69,$H$5:$H$832))*IF($D69=1,Urban_Rural_LDVs!M$6,Urban_Rural_LDVs!M$7))</f>
        <v>35.738762683191197</v>
      </c>
      <c r="R69" s="196">
        <f ca="1">($H69/(SUMIF($D$5:$D$832,$D69,$H$5:$H$832))*IF($D69=1,Urban_Rural_LDVs!N$6,Urban_Rural_LDVs!N$7))</f>
        <v>0.31608192529413393</v>
      </c>
      <c r="S69" s="196">
        <f ca="1">($H69/(SUMIF($D$5:$D$832,$D69,$H$5:$H$832))*IF($D69=1,Urban_Rural_LDVs!O$6,Urban_Rural_LDVs!O$7))</f>
        <v>1.5014319163561627</v>
      </c>
      <c r="T69" s="196">
        <f ca="1">($H69/(SUMIF($D$5:$D$832,$D69,$H$5:$H$832))*IF($D69=1,Urban_Rural_LDVs!P$6,Urban_Rural_LDVs!P$7))</f>
        <v>6.587857357960182</v>
      </c>
      <c r="U69" s="339">
        <f ca="1">($H69/(SUMIF($D$5:$D$832,$D69,$H$5:$H$832))*IF($D69=1,Urban_Rural_LDVs!Q$6,Urban_Rural_LDVs!Q$7))</f>
        <v>14.152716645579215</v>
      </c>
      <c r="V69" s="344">
        <f ca="1">'DAC Adjustment'!O73-'Census Tract'!J69</f>
        <v>0</v>
      </c>
      <c r="W69" s="29">
        <f ca="1">'DAC Adjustment'!P73-'Census Tract'!K69</f>
        <v>0</v>
      </c>
      <c r="X69" s="29">
        <f ca="1">'DAC Adjustment'!Q73-'Census Tract'!L69</f>
        <v>0</v>
      </c>
      <c r="Y69" s="105">
        <f ca="1">'DAC Adjustment'!R73-'Census Tract'!M69</f>
        <v>0</v>
      </c>
      <c r="Z69" s="29">
        <f ca="1">'DAC Adjustment'!S73-'Census Tract'!N69</f>
        <v>0</v>
      </c>
      <c r="AA69" s="29">
        <f ca="1">'DAC Adjustment'!T73-'Census Tract'!O69</f>
        <v>0</v>
      </c>
      <c r="AB69" s="29">
        <f ca="1">'DAC Adjustment'!U73-'Census Tract'!P69</f>
        <v>0</v>
      </c>
      <c r="AC69" s="105">
        <f ca="1">'DAC Adjustment'!V73-'Census Tract'!Q69</f>
        <v>0</v>
      </c>
      <c r="AD69" s="29">
        <f ca="1">'DAC Adjustment'!W73-'Census Tract'!R69</f>
        <v>0</v>
      </c>
      <c r="AE69" s="29">
        <f ca="1">'DAC Adjustment'!X73-'Census Tract'!S69</f>
        <v>0</v>
      </c>
      <c r="AF69" s="29">
        <f ca="1">'DAC Adjustment'!Y73-'Census Tract'!T69</f>
        <v>0</v>
      </c>
      <c r="AG69" s="345">
        <f ca="1">'DAC Adjustment'!Z73-'Census Tract'!U69</f>
        <v>0</v>
      </c>
    </row>
    <row r="70" spans="1:33" ht="15.75" x14ac:dyDescent="0.25">
      <c r="A70" s="193" t="s">
        <v>71</v>
      </c>
      <c r="B70" s="53" t="str">
        <f>IFERROR(INDEX(Geography!$R$5:$R$889,MATCH(C70,Geography!$S$5:$S$889,0)),"Undefined")</f>
        <v>Lake Oswego</v>
      </c>
      <c r="C70" s="53">
        <v>41005020302</v>
      </c>
      <c r="D70" s="171" cm="1">
        <f t="array" ref="D70">INDEX(Geography!$K$5:$K$838,MATCH(C70,Geography!$L$5:$L$838,0),0)</f>
        <v>1</v>
      </c>
      <c r="E70" s="53">
        <v>4019</v>
      </c>
      <c r="F70" s="53">
        <f>SUMIF(County!$A$5:$A$40,A70,County!$D$5:$D$40)</f>
        <v>375262</v>
      </c>
      <c r="G70" s="173" cm="1">
        <f t="array" ref="G70">INDEX(Geography!$E$5:$E$833,MATCH(C70,Geography!$C$5:$C$833,0),0)</f>
        <v>3282</v>
      </c>
      <c r="H70" s="239">
        <f t="shared" si="1"/>
        <v>3797.9008840934112</v>
      </c>
      <c r="I70" s="173">
        <f>SUMIF(Geography!$L$5:$L$838,'Census Tract'!C70,Geography!$M$5:$M$838)</f>
        <v>9611</v>
      </c>
      <c r="J70" s="338">
        <f ca="1">($I70/(SUMIF($D$5:$D$832,$D70,$I$5:$I$832))*IF($D70=1,Urban_Rural_LDVs!F$6,Urban_Rural_LDVs!F$7))</f>
        <v>4.8130735212625027</v>
      </c>
      <c r="K70" s="196">
        <f ca="1">($I70/(SUMIF($D$5:$D$832,$D70,$I$5:$I$832))*IF($D70=1,Urban_Rural_LDVs!G$6,Urban_Rural_LDVs!G$7))</f>
        <v>23.918907437224316</v>
      </c>
      <c r="L70" s="196">
        <f ca="1">($I70/(SUMIF($D$5:$D$832,$D70,$I$5:$I$832))*IF($D70=1,Urban_Rural_LDVs!H$6,Urban_Rural_LDVs!H$7))</f>
        <v>110.06008505980328</v>
      </c>
      <c r="M70" s="197">
        <f ca="1">($I70/(SUMIF($D$5:$D$832,$D70,$I$5:$I$832))*IF($D70=1,Urban_Rural_LDVs!I$6,Urban_Rural_LDVs!I$7))</f>
        <v>239.04280105377347</v>
      </c>
      <c r="N70" s="196">
        <f ca="1">($H70/(SUMIF($D$5:$D$832,$D70,$H$5:$H$832))*IF($D70=1,Urban_Rural_LDVs!J$6,Urban_Rural_LDVs!J$7))</f>
        <v>0.78404884001152386</v>
      </c>
      <c r="O70" s="196">
        <f ca="1">($H70/(SUMIF($D$5:$D$832,$D70,$H$5:$H$832))*IF($D70=1,Urban_Rural_LDVs!K$6,Urban_Rural_LDVs!K$7))</f>
        <v>3.7309635519024464</v>
      </c>
      <c r="P70" s="196">
        <f ca="1">($H70/(SUMIF($D$5:$D$832,$D70,$H$5:$H$832))*IF($D70=1,Urban_Rural_LDVs!L$6,Urban_Rural_LDVs!L$7))</f>
        <v>17.016142890059758</v>
      </c>
      <c r="Q70" s="197">
        <f ca="1">($H70/(SUMIF($D$5:$D$832,$D70,$H$5:$H$832))*IF($D70=1,Urban_Rural_LDVs!M$6,Urban_Rural_LDVs!M$7))</f>
        <v>36.908313129714763</v>
      </c>
      <c r="R70" s="196">
        <f ca="1">($H70/(SUMIF($D$5:$D$832,$D70,$H$5:$H$832))*IF($D70=1,Urban_Rural_LDVs!N$6,Urban_Rural_LDVs!N$7))</f>
        <v>0.32642570132641524</v>
      </c>
      <c r="S70" s="196">
        <f ca="1">($H70/(SUMIF($D$5:$D$832,$D70,$H$5:$H$832))*IF($D70=1,Urban_Rural_LDVs!O$6,Urban_Rural_LDVs!O$7))</f>
        <v>1.5505662521966415</v>
      </c>
      <c r="T70" s="196">
        <f ca="1">($H70/(SUMIF($D$5:$D$832,$D70,$H$5:$H$832))*IF($D70=1,Urban_Rural_LDVs!P$6,Urban_Rural_LDVs!P$7))</f>
        <v>6.8034448863515795</v>
      </c>
      <c r="U70" s="339">
        <f ca="1">($H70/(SUMIF($D$5:$D$832,$D70,$H$5:$H$832))*IF($D70=1,Urban_Rural_LDVs!Q$6,Urban_Rural_LDVs!Q$7))</f>
        <v>14.615864075138763</v>
      </c>
      <c r="V70" s="344">
        <f ca="1">'DAC Adjustment'!O74-'Census Tract'!J70</f>
        <v>0</v>
      </c>
      <c r="W70" s="29">
        <f ca="1">'DAC Adjustment'!P74-'Census Tract'!K70</f>
        <v>0</v>
      </c>
      <c r="X70" s="29">
        <f ca="1">'DAC Adjustment'!Q74-'Census Tract'!L70</f>
        <v>0</v>
      </c>
      <c r="Y70" s="105">
        <f ca="1">'DAC Adjustment'!R74-'Census Tract'!M70</f>
        <v>0</v>
      </c>
      <c r="Z70" s="29">
        <f ca="1">'DAC Adjustment'!S74-'Census Tract'!N70</f>
        <v>0</v>
      </c>
      <c r="AA70" s="29">
        <f ca="1">'DAC Adjustment'!T74-'Census Tract'!O70</f>
        <v>0</v>
      </c>
      <c r="AB70" s="29">
        <f ca="1">'DAC Adjustment'!U74-'Census Tract'!P70</f>
        <v>0</v>
      </c>
      <c r="AC70" s="105">
        <f ca="1">'DAC Adjustment'!V74-'Census Tract'!Q70</f>
        <v>0</v>
      </c>
      <c r="AD70" s="29">
        <f ca="1">'DAC Adjustment'!W74-'Census Tract'!R70</f>
        <v>0</v>
      </c>
      <c r="AE70" s="29">
        <f ca="1">'DAC Adjustment'!X74-'Census Tract'!S70</f>
        <v>0</v>
      </c>
      <c r="AF70" s="29">
        <f ca="1">'DAC Adjustment'!Y74-'Census Tract'!T70</f>
        <v>0</v>
      </c>
      <c r="AG70" s="345">
        <f ca="1">'DAC Adjustment'!Z74-'Census Tract'!U70</f>
        <v>0</v>
      </c>
    </row>
    <row r="71" spans="1:33" ht="15.75" x14ac:dyDescent="0.25">
      <c r="A71" s="193" t="s">
        <v>71</v>
      </c>
      <c r="B71" s="53" t="str">
        <f>IFERROR(INDEX(Geography!$R$5:$R$889,MATCH(C71,Geography!$S$5:$S$889,0)),"Undefined")</f>
        <v>Oregon City</v>
      </c>
      <c r="C71" s="53">
        <v>41005023001</v>
      </c>
      <c r="D71" s="171" cm="1">
        <f t="array" ref="D71">INDEX(Geography!$K$5:$K$838,MATCH(C71,Geography!$L$5:$L$838,0),0)</f>
        <v>0</v>
      </c>
      <c r="E71" s="53">
        <v>3456</v>
      </c>
      <c r="F71" s="53">
        <f>SUMIF(County!$A$5:$A$40,A71,County!$D$5:$D$40)</f>
        <v>375262</v>
      </c>
      <c r="G71" s="173" cm="1">
        <f t="array" ref="G71">INDEX(Geography!$E$5:$E$833,MATCH(C71,Geography!$C$5:$C$833,0),0)</f>
        <v>3155</v>
      </c>
      <c r="H71" s="239">
        <f t="shared" si="1"/>
        <v>3650.9376262384862</v>
      </c>
      <c r="I71" s="173">
        <f>SUMIF(Geography!$L$5:$L$838,'Census Tract'!C71,Geography!$M$5:$M$838)</f>
        <v>549</v>
      </c>
      <c r="J71" s="338">
        <f ca="1">($I71/(SUMIF($D$5:$D$832,$D71,$I$5:$I$832))*IF($D71=1,Urban_Rural_LDVs!F$6,Urban_Rural_LDVs!F$7))</f>
        <v>0.84357100755462366</v>
      </c>
      <c r="K71" s="196">
        <f ca="1">($I71/(SUMIF($D$5:$D$832,$D71,$I$5:$I$832))*IF($D71=1,Urban_Rural_LDVs!G$6,Urban_Rural_LDVs!G$7))</f>
        <v>4.2552887548301239</v>
      </c>
      <c r="L71" s="196">
        <f ca="1">($I71/(SUMIF($D$5:$D$832,$D71,$I$5:$I$832))*IF($D71=1,Urban_Rural_LDVs!H$6,Urban_Rural_LDVs!H$7))</f>
        <v>19.717135393131922</v>
      </c>
      <c r="M71" s="197">
        <f ca="1">($I71/(SUMIF($D$5:$D$832,$D71,$I$5:$I$832))*IF($D71=1,Urban_Rural_LDVs!I$6,Urban_Rural_LDVs!I$7))</f>
        <v>42.891021206878115</v>
      </c>
      <c r="N71" s="196">
        <f ca="1">($H71/(SUMIF($D$5:$D$832,$D71,$H$5:$H$832))*IF($D71=1,Urban_Rural_LDVs!J$6,Urban_Rural_LDVs!J$7))</f>
        <v>0.9993072486561535</v>
      </c>
      <c r="O71" s="196">
        <f ca="1">($H71/(SUMIF($D$5:$D$832,$D71,$H$5:$H$832))*IF($D71=1,Urban_Rural_LDVs!K$6,Urban_Rural_LDVs!K$7))</f>
        <v>5.2231704248706281</v>
      </c>
      <c r="P71" s="196">
        <f ca="1">($H71/(SUMIF($D$5:$D$832,$D71,$H$5:$H$832))*IF($D71=1,Urban_Rural_LDVs!L$6,Urban_Rural_LDVs!L$7))</f>
        <v>24.36839021898691</v>
      </c>
      <c r="Q71" s="197">
        <f ca="1">($H71/(SUMIF($D$5:$D$832,$D71,$H$5:$H$832))*IF($D71=1,Urban_Rural_LDVs!M$6,Urban_Rural_LDVs!M$7))</f>
        <v>53.0619975334209</v>
      </c>
      <c r="R71" s="196">
        <f ca="1">($H71/(SUMIF($D$5:$D$832,$D71,$H$5:$H$832))*IF($D71=1,Urban_Rural_LDVs!N$6,Urban_Rural_LDVs!N$7))</f>
        <v>0.68248168316635105</v>
      </c>
      <c r="S71" s="196">
        <f ca="1">($H71/(SUMIF($D$5:$D$832,$D71,$H$5:$H$832))*IF($D71=1,Urban_Rural_LDVs!O$6,Urban_Rural_LDVs!O$7))</f>
        <v>3.535549209921399</v>
      </c>
      <c r="T71" s="196">
        <f ca="1">($H71/(SUMIF($D$5:$D$832,$D71,$H$5:$H$832))*IF($D71=1,Urban_Rural_LDVs!P$6,Urban_Rural_LDVs!P$7))</f>
        <v>16.291707052455038</v>
      </c>
      <c r="U71" s="339">
        <f ca="1">($H71/(SUMIF($D$5:$D$832,$D71,$H$5:$H$832))*IF($D71=1,Urban_Rural_LDVs!Q$6,Urban_Rural_LDVs!Q$7))</f>
        <v>35.408644674988736</v>
      </c>
      <c r="V71" s="344">
        <f ca="1">'DAC Adjustment'!O75-'Census Tract'!J71</f>
        <v>0</v>
      </c>
      <c r="W71" s="29">
        <f ca="1">'DAC Adjustment'!P75-'Census Tract'!K71</f>
        <v>0</v>
      </c>
      <c r="X71" s="29">
        <f ca="1">'DAC Adjustment'!Q75-'Census Tract'!L71</f>
        <v>0</v>
      </c>
      <c r="Y71" s="105">
        <f ca="1">'DAC Adjustment'!R75-'Census Tract'!M71</f>
        <v>0</v>
      </c>
      <c r="Z71" s="29">
        <f ca="1">'DAC Adjustment'!S75-'Census Tract'!N71</f>
        <v>0</v>
      </c>
      <c r="AA71" s="29">
        <f ca="1">'DAC Adjustment'!T75-'Census Tract'!O71</f>
        <v>0</v>
      </c>
      <c r="AB71" s="29">
        <f ca="1">'DAC Adjustment'!U75-'Census Tract'!P71</f>
        <v>0</v>
      </c>
      <c r="AC71" s="105">
        <f ca="1">'DAC Adjustment'!V75-'Census Tract'!Q71</f>
        <v>0</v>
      </c>
      <c r="AD71" s="29">
        <f ca="1">'DAC Adjustment'!W75-'Census Tract'!R71</f>
        <v>0</v>
      </c>
      <c r="AE71" s="29">
        <f ca="1">'DAC Adjustment'!X75-'Census Tract'!S71</f>
        <v>0</v>
      </c>
      <c r="AF71" s="29">
        <f ca="1">'DAC Adjustment'!Y75-'Census Tract'!T71</f>
        <v>0</v>
      </c>
      <c r="AG71" s="345">
        <f ca="1">'DAC Adjustment'!Z75-'Census Tract'!U71</f>
        <v>0</v>
      </c>
    </row>
    <row r="72" spans="1:33" ht="15.75" x14ac:dyDescent="0.25">
      <c r="A72" s="193" t="s">
        <v>71</v>
      </c>
      <c r="B72" s="53" t="str">
        <f>IFERROR(INDEX(Geography!$R$5:$R$889,MATCH(C72,Geography!$S$5:$S$889,0)),"Undefined")</f>
        <v>Gladstone</v>
      </c>
      <c r="C72" s="53">
        <v>41005022101</v>
      </c>
      <c r="D72" s="171" cm="1">
        <f t="array" ref="D72">INDEX(Geography!$K$5:$K$838,MATCH(C72,Geography!$L$5:$L$838,0),0)</f>
        <v>1</v>
      </c>
      <c r="E72" s="53">
        <v>7529</v>
      </c>
      <c r="F72" s="53">
        <f>SUMIF(County!$A$5:$A$40,A72,County!$D$5:$D$40)</f>
        <v>375262</v>
      </c>
      <c r="G72" s="173" cm="1">
        <f t="array" ref="G72">INDEX(Geography!$E$5:$E$833,MATCH(C72,Geography!$C$5:$C$833,0),0)</f>
        <v>5579</v>
      </c>
      <c r="H72" s="239">
        <f t="shared" si="1"/>
        <v>6455.9686265561058</v>
      </c>
      <c r="I72" s="173">
        <f>SUMIF(Geography!$L$5:$L$838,'Census Tract'!C72,Geography!$M$5:$M$838)</f>
        <v>451</v>
      </c>
      <c r="J72" s="338">
        <f ca="1">($I72/(SUMIF($D$5:$D$832,$D72,$I$5:$I$832))*IF($D72=1,Urban_Rural_LDVs!F$6,Urban_Rural_LDVs!F$7))</f>
        <v>0.22585539049936415</v>
      </c>
      <c r="K72" s="196">
        <f ca="1">($I72/(SUMIF($D$5:$D$832,$D72,$I$5:$I$832))*IF($D72=1,Urban_Rural_LDVs!G$6,Urban_Rural_LDVs!G$7))</f>
        <v>1.1224042507739223</v>
      </c>
      <c r="L72" s="196">
        <f ca="1">($I72/(SUMIF($D$5:$D$832,$D72,$I$5:$I$832))*IF($D72=1,Urban_Rural_LDVs!H$6,Urban_Rural_LDVs!H$7))</f>
        <v>5.1646132933067612</v>
      </c>
      <c r="M72" s="197">
        <f ca="1">($I72/(SUMIF($D$5:$D$832,$D72,$I$5:$I$832))*IF($D72=1,Urban_Rural_LDVs!I$6,Urban_Rural_LDVs!I$7))</f>
        <v>11.217178574055961</v>
      </c>
      <c r="N72" s="196">
        <f ca="1">($H72/(SUMIF($D$5:$D$832,$D72,$H$5:$H$832))*IF($D72=1,Urban_Rural_LDVs!J$6,Urban_Rural_LDVs!J$7))</f>
        <v>1.3327874705741289</v>
      </c>
      <c r="O72" s="196">
        <f ca="1">($H72/(SUMIF($D$5:$D$832,$D72,$H$5:$H$832))*IF($D72=1,Urban_Rural_LDVs!K$6,Urban_Rural_LDVs!K$7))</f>
        <v>6.3421833199462974</v>
      </c>
      <c r="P72" s="196">
        <f ca="1">($H72/(SUMIF($D$5:$D$832,$D72,$H$5:$H$832))*IF($D72=1,Urban_Rural_LDVs!L$6,Urban_Rural_LDVs!L$7))</f>
        <v>28.925369038282565</v>
      </c>
      <c r="Q72" s="197">
        <f ca="1">($H72/(SUMIF($D$5:$D$832,$D72,$H$5:$H$832))*IF($D72=1,Urban_Rural_LDVs!M$6,Urban_Rural_LDVs!M$7))</f>
        <v>62.739634049566931</v>
      </c>
      <c r="R72" s="196">
        <f ca="1">($H72/(SUMIF($D$5:$D$832,$D72,$H$5:$H$832))*IF($D72=1,Urban_Rural_LDVs!N$6,Urban_Rural_LDVs!N$7))</f>
        <v>0.55488390850093561</v>
      </c>
      <c r="S72" s="196">
        <f ca="1">($H72/(SUMIF($D$5:$D$832,$D72,$H$5:$H$832))*IF($D72=1,Urban_Rural_LDVs!O$6,Urban_Rural_LDVs!O$7))</f>
        <v>2.6357736505195195</v>
      </c>
      <c r="T72" s="196">
        <f ca="1">($H72/(SUMIF($D$5:$D$832,$D72,$H$5:$H$832))*IF($D72=1,Urban_Rural_LDVs!P$6,Urban_Rural_LDVs!P$7))</f>
        <v>11.565027123996179</v>
      </c>
      <c r="U72" s="339">
        <f ca="1">($H72/(SUMIF($D$5:$D$832,$D72,$H$5:$H$832))*IF($D72=1,Urban_Rural_LDVs!Q$6,Urban_Rural_LDVs!Q$7))</f>
        <v>24.84518759146836</v>
      </c>
      <c r="V72" s="344">
        <f ca="1">'DAC Adjustment'!O76-'Census Tract'!J72</f>
        <v>0</v>
      </c>
      <c r="W72" s="29">
        <f ca="1">'DAC Adjustment'!P76-'Census Tract'!K72</f>
        <v>0</v>
      </c>
      <c r="X72" s="29">
        <f ca="1">'DAC Adjustment'!Q76-'Census Tract'!L72</f>
        <v>0</v>
      </c>
      <c r="Y72" s="105">
        <f ca="1">'DAC Adjustment'!R76-'Census Tract'!M72</f>
        <v>0</v>
      </c>
      <c r="Z72" s="29">
        <f ca="1">'DAC Adjustment'!S76-'Census Tract'!N72</f>
        <v>0</v>
      </c>
      <c r="AA72" s="29">
        <f ca="1">'DAC Adjustment'!T76-'Census Tract'!O72</f>
        <v>0</v>
      </c>
      <c r="AB72" s="29">
        <f ca="1">'DAC Adjustment'!U76-'Census Tract'!P72</f>
        <v>0</v>
      </c>
      <c r="AC72" s="105">
        <f ca="1">'DAC Adjustment'!V76-'Census Tract'!Q72</f>
        <v>0</v>
      </c>
      <c r="AD72" s="29">
        <f ca="1">'DAC Adjustment'!W76-'Census Tract'!R72</f>
        <v>0</v>
      </c>
      <c r="AE72" s="29">
        <f ca="1">'DAC Adjustment'!X76-'Census Tract'!S72</f>
        <v>0</v>
      </c>
      <c r="AF72" s="29">
        <f ca="1">'DAC Adjustment'!Y76-'Census Tract'!T72</f>
        <v>0</v>
      </c>
      <c r="AG72" s="345">
        <f ca="1">'DAC Adjustment'!Z76-'Census Tract'!U72</f>
        <v>0</v>
      </c>
    </row>
    <row r="73" spans="1:33" ht="15.75" x14ac:dyDescent="0.25">
      <c r="A73" s="193" t="s">
        <v>71</v>
      </c>
      <c r="B73" s="53" t="str">
        <f>IFERROR(INDEX(Geography!$R$5:$R$889,MATCH(C73,Geography!$S$5:$S$889,0)),"Undefined")</f>
        <v>Milwaukie</v>
      </c>
      <c r="C73" s="53">
        <v>41005021500</v>
      </c>
      <c r="D73" s="171" cm="1">
        <f t="array" ref="D73">INDEX(Geography!$K$5:$K$838,MATCH(C73,Geography!$L$5:$L$838,0),0)</f>
        <v>1</v>
      </c>
      <c r="E73" s="53">
        <v>5009</v>
      </c>
      <c r="F73" s="53">
        <f>SUMIF(County!$A$5:$A$40,A73,County!$D$5:$D$40)</f>
        <v>375262</v>
      </c>
      <c r="G73" s="173" cm="1">
        <f t="array" ref="G73">INDEX(Geography!$E$5:$E$833,MATCH(C73,Geography!$C$5:$C$833,0),0)</f>
        <v>3823</v>
      </c>
      <c r="H73" s="239">
        <f t="shared" si="1"/>
        <v>4423.9412187352564</v>
      </c>
      <c r="I73" s="173">
        <f>SUMIF(Geography!$L$5:$L$838,'Census Tract'!C73,Geography!$M$5:$M$838)</f>
        <v>10538</v>
      </c>
      <c r="J73" s="338">
        <f ca="1">($I73/(SUMIF($D$5:$D$832,$D73,$I$5:$I$832))*IF($D73=1,Urban_Rural_LDVs!F$6,Urban_Rural_LDVs!F$7))</f>
        <v>5.2773040023997764</v>
      </c>
      <c r="K73" s="196">
        <f ca="1">($I73/(SUMIF($D$5:$D$832,$D73,$I$5:$I$832))*IF($D73=1,Urban_Rural_LDVs!G$6,Urban_Rural_LDVs!G$7))</f>
        <v>26.225933469302866</v>
      </c>
      <c r="L73" s="196">
        <f ca="1">($I73/(SUMIF($D$5:$D$832,$D73,$I$5:$I$832))*IF($D73=1,Urban_Rural_LDVs!H$6,Urban_Rural_LDVs!H$7))</f>
        <v>120.67559841433848</v>
      </c>
      <c r="M73" s="197">
        <f ca="1">($I73/(SUMIF($D$5:$D$832,$D73,$I$5:$I$832))*IF($D73=1,Urban_Rural_LDVs!I$6,Urban_Rural_LDVs!I$7))</f>
        <v>262.09895302306364</v>
      </c>
      <c r="N73" s="196">
        <f ca="1">($H73/(SUMIF($D$5:$D$832,$D73,$H$5:$H$832))*IF($D73=1,Urban_Rural_LDVs!J$6,Urban_Rural_LDVs!J$7))</f>
        <v>0.91329028499818876</v>
      </c>
      <c r="O73" s="196">
        <f ca="1">($H73/(SUMIF($D$5:$D$832,$D73,$H$5:$H$832))*IF($D73=1,Urban_Rural_LDVs!K$6,Urban_Rural_LDVs!K$7))</f>
        <v>4.3459700362349336</v>
      </c>
      <c r="P73" s="196">
        <f ca="1">($H73/(SUMIF($D$5:$D$832,$D73,$H$5:$H$832))*IF($D73=1,Urban_Rural_LDVs!L$6,Urban_Rural_LDVs!L$7))</f>
        <v>19.821058582784413</v>
      </c>
      <c r="Q73" s="197">
        <f ca="1">($H73/(SUMIF($D$5:$D$832,$D73,$H$5:$H$832))*IF($D73=1,Urban_Rural_LDVs!M$6,Urban_Rural_LDVs!M$7))</f>
        <v>42.99222458711138</v>
      </c>
      <c r="R73" s="196">
        <f ca="1">($H73/(SUMIF($D$5:$D$832,$D73,$H$5:$H$832))*IF($D73=1,Urban_Rural_LDVs!N$6,Urban_Rural_LDVs!N$7))</f>
        <v>0.38023322857126313</v>
      </c>
      <c r="S73" s="196">
        <f ca="1">($H73/(SUMIF($D$5:$D$832,$D73,$H$5:$H$832))*IF($D73=1,Urban_Rural_LDVs!O$6,Urban_Rural_LDVs!O$7))</f>
        <v>1.8061592876745156</v>
      </c>
      <c r="T73" s="196">
        <f ca="1">($H73/(SUMIF($D$5:$D$832,$D73,$H$5:$H$832))*IF($D73=1,Urban_Rural_LDVs!P$6,Urban_Rural_LDVs!P$7))</f>
        <v>7.9249146253875962</v>
      </c>
      <c r="U73" s="339">
        <f ca="1">($H73/(SUMIF($D$5:$D$832,$D73,$H$5:$H$832))*IF($D73=1,Urban_Rural_LDVs!Q$6,Urban_Rural_LDVs!Q$7))</f>
        <v>17.025121376982174</v>
      </c>
      <c r="V73" s="344">
        <f ca="1">'DAC Adjustment'!O77-'Census Tract'!J73</f>
        <v>0</v>
      </c>
      <c r="W73" s="29">
        <f ca="1">'DAC Adjustment'!P77-'Census Tract'!K73</f>
        <v>0</v>
      </c>
      <c r="X73" s="29">
        <f ca="1">'DAC Adjustment'!Q77-'Census Tract'!L73</f>
        <v>0</v>
      </c>
      <c r="Y73" s="105">
        <f ca="1">'DAC Adjustment'!R77-'Census Tract'!M73</f>
        <v>0</v>
      </c>
      <c r="Z73" s="29">
        <f ca="1">'DAC Adjustment'!S77-'Census Tract'!N73</f>
        <v>0</v>
      </c>
      <c r="AA73" s="29">
        <f ca="1">'DAC Adjustment'!T77-'Census Tract'!O73</f>
        <v>0</v>
      </c>
      <c r="AB73" s="29">
        <f ca="1">'DAC Adjustment'!U77-'Census Tract'!P73</f>
        <v>0</v>
      </c>
      <c r="AC73" s="105">
        <f ca="1">'DAC Adjustment'!V77-'Census Tract'!Q73</f>
        <v>0</v>
      </c>
      <c r="AD73" s="29">
        <f ca="1">'DAC Adjustment'!W77-'Census Tract'!R73</f>
        <v>0</v>
      </c>
      <c r="AE73" s="29">
        <f ca="1">'DAC Adjustment'!X77-'Census Tract'!S73</f>
        <v>0</v>
      </c>
      <c r="AF73" s="29">
        <f ca="1">'DAC Adjustment'!Y77-'Census Tract'!T73</f>
        <v>0</v>
      </c>
      <c r="AG73" s="345">
        <f ca="1">'DAC Adjustment'!Z77-'Census Tract'!U73</f>
        <v>0</v>
      </c>
    </row>
    <row r="74" spans="1:33" ht="15.75" x14ac:dyDescent="0.25">
      <c r="A74" s="193" t="s">
        <v>71</v>
      </c>
      <c r="B74" s="53" t="str">
        <f>IFERROR(INDEX(Geography!$R$5:$R$889,MATCH(C74,Geography!$S$5:$S$889,0)),"Undefined")</f>
        <v>Milwaukie</v>
      </c>
      <c r="C74" s="53">
        <v>41005021400</v>
      </c>
      <c r="D74" s="171" cm="1">
        <f t="array" ref="D74">INDEX(Geography!$K$5:$K$838,MATCH(C74,Geography!$L$5:$L$838,0),0)</f>
        <v>1</v>
      </c>
      <c r="E74" s="53">
        <v>5010</v>
      </c>
      <c r="F74" s="53">
        <f>SUMIF(County!$A$5:$A$40,A74,County!$D$5:$D$40)</f>
        <v>375262</v>
      </c>
      <c r="G74" s="173" cm="1">
        <f t="array" ref="G74">INDEX(Geography!$E$5:$E$833,MATCH(C74,Geography!$C$5:$C$833,0),0)</f>
        <v>3675</v>
      </c>
      <c r="H74" s="239">
        <f t="shared" si="1"/>
        <v>4252.676949738966</v>
      </c>
      <c r="I74" s="173">
        <f>SUMIF(Geography!$L$5:$L$838,'Census Tract'!C74,Geography!$M$5:$M$838)</f>
        <v>1333</v>
      </c>
      <c r="J74" s="338">
        <f ca="1">($I74/(SUMIF($D$5:$D$832,$D74,$I$5:$I$832))*IF($D74=1,Urban_Rural_LDVs!F$6,Urban_Rural_LDVs!F$7))</f>
        <v>0.6675504113872559</v>
      </c>
      <c r="K74" s="196">
        <f ca="1">($I74/(SUMIF($D$5:$D$832,$D74,$I$5:$I$832))*IF($D74=1,Urban_Rural_LDVs!G$6,Urban_Rural_LDVs!G$7))</f>
        <v>3.3174387278972026</v>
      </c>
      <c r="L74" s="196">
        <f ca="1">($I74/(SUMIF($D$5:$D$832,$D74,$I$5:$I$832))*IF($D74=1,Urban_Rural_LDVs!H$6,Urban_Rural_LDVs!H$7))</f>
        <v>15.264810465582956</v>
      </c>
      <c r="M74" s="197">
        <f ca="1">($I74/(SUMIF($D$5:$D$832,$D74,$I$5:$I$832))*IF($D74=1,Urban_Rural_LDVs!I$6,Urban_Rural_LDVs!I$7))</f>
        <v>33.15409986522527</v>
      </c>
      <c r="N74" s="196">
        <f ca="1">($H74/(SUMIF($D$5:$D$832,$D74,$H$5:$H$832))*IF($D74=1,Urban_Rural_LDVs!J$6,Urban_Rural_LDVs!J$7))</f>
        <v>0.87793403017743754</v>
      </c>
      <c r="O74" s="196">
        <f ca="1">($H74/(SUMIF($D$5:$D$832,$D74,$H$5:$H$832))*IF($D74=1,Urban_Rural_LDVs!K$6,Urban_Rural_LDVs!K$7))</f>
        <v>4.1777242697262311</v>
      </c>
      <c r="P74" s="196">
        <f ca="1">($H74/(SUMIF($D$5:$D$832,$D74,$H$5:$H$832))*IF($D74=1,Urban_Rural_LDVs!L$6,Urban_Rural_LDVs!L$7))</f>
        <v>19.053724899746985</v>
      </c>
      <c r="Q74" s="197">
        <f ca="1">($H74/(SUMIF($D$5:$D$832,$D74,$H$5:$H$832))*IF($D74=1,Urban_Rural_LDVs!M$6,Urban_Rural_LDVs!M$7))</f>
        <v>41.32786433628938</v>
      </c>
      <c r="R74" s="196">
        <f ca="1">($H74/(SUMIF($D$5:$D$832,$D74,$H$5:$H$832))*IF($D74=1,Urban_Rural_LDVs!N$6,Urban_Rural_LDVs!N$7))</f>
        <v>0.36551323960224741</v>
      </c>
      <c r="S74" s="196">
        <f ca="1">($H74/(SUMIF($D$5:$D$832,$D74,$H$5:$H$832))*IF($D74=1,Urban_Rural_LDVs!O$6,Urban_Rural_LDVs!O$7))</f>
        <v>1.736237348209219</v>
      </c>
      <c r="T74" s="196">
        <f ca="1">($H74/(SUMIF($D$5:$D$832,$D74,$H$5:$H$832))*IF($D74=1,Urban_Rural_LDVs!P$6,Urban_Rural_LDVs!P$7))</f>
        <v>7.6181169888306082</v>
      </c>
      <c r="U74" s="339">
        <f ca="1">($H74/(SUMIF($D$5:$D$832,$D74,$H$5:$H$832))*IF($D74=1,Urban_Rural_LDVs!Q$6,Urban_Rural_LDVs!Q$7))</f>
        <v>16.366026957993586</v>
      </c>
      <c r="V74" s="344">
        <f ca="1">'DAC Adjustment'!O78-'Census Tract'!J74</f>
        <v>0</v>
      </c>
      <c r="W74" s="29">
        <f ca="1">'DAC Adjustment'!P78-'Census Tract'!K74</f>
        <v>0</v>
      </c>
      <c r="X74" s="29">
        <f ca="1">'DAC Adjustment'!Q78-'Census Tract'!L74</f>
        <v>0</v>
      </c>
      <c r="Y74" s="105">
        <f ca="1">'DAC Adjustment'!R78-'Census Tract'!M74</f>
        <v>0</v>
      </c>
      <c r="Z74" s="29">
        <f ca="1">'DAC Adjustment'!S78-'Census Tract'!N74</f>
        <v>0</v>
      </c>
      <c r="AA74" s="29">
        <f ca="1">'DAC Adjustment'!T78-'Census Tract'!O74</f>
        <v>0</v>
      </c>
      <c r="AB74" s="29">
        <f ca="1">'DAC Adjustment'!U78-'Census Tract'!P74</f>
        <v>0</v>
      </c>
      <c r="AC74" s="105">
        <f ca="1">'DAC Adjustment'!V78-'Census Tract'!Q74</f>
        <v>0</v>
      </c>
      <c r="AD74" s="29">
        <f ca="1">'DAC Adjustment'!W78-'Census Tract'!R74</f>
        <v>0</v>
      </c>
      <c r="AE74" s="29">
        <f ca="1">'DAC Adjustment'!X78-'Census Tract'!S74</f>
        <v>0</v>
      </c>
      <c r="AF74" s="29">
        <f ca="1">'DAC Adjustment'!Y78-'Census Tract'!T74</f>
        <v>0</v>
      </c>
      <c r="AG74" s="345">
        <f ca="1">'DAC Adjustment'!Z78-'Census Tract'!U74</f>
        <v>0</v>
      </c>
    </row>
    <row r="75" spans="1:33" ht="15.75" x14ac:dyDescent="0.25">
      <c r="A75" s="193" t="s">
        <v>71</v>
      </c>
      <c r="B75" s="53" t="str">
        <f>IFERROR(INDEX(Geography!$R$5:$R$889,MATCH(C75,Geography!$S$5:$S$889,0)),"Undefined")</f>
        <v>Lake Oswego</v>
      </c>
      <c r="C75" s="53">
        <v>41005020404</v>
      </c>
      <c r="D75" s="171" cm="1">
        <f t="array" ref="D75">INDEX(Geography!$K$5:$K$838,MATCH(C75,Geography!$L$5:$L$838,0),0)</f>
        <v>1</v>
      </c>
      <c r="E75" s="53">
        <v>3781</v>
      </c>
      <c r="F75" s="53">
        <f>SUMIF(County!$A$5:$A$40,A75,County!$D$5:$D$40)</f>
        <v>375262</v>
      </c>
      <c r="G75" s="173" cm="1">
        <f t="array" ref="G75">INDEX(Geography!$E$5:$E$833,MATCH(C75,Geography!$C$5:$C$833,0),0)</f>
        <v>2807</v>
      </c>
      <c r="H75" s="239">
        <f t="shared" si="1"/>
        <v>3248.2351558958576</v>
      </c>
      <c r="I75" s="173">
        <f>SUMIF(Geography!$L$5:$L$838,'Census Tract'!C75,Geography!$M$5:$M$838)</f>
        <v>824</v>
      </c>
      <c r="J75" s="338">
        <f ca="1">($I75/(SUMIF($D$5:$D$832,$D75,$I$5:$I$832))*IF($D75=1,Urban_Rural_LDVs!F$6,Urban_Rural_LDVs!F$7))</f>
        <v>0.41264931656646575</v>
      </c>
      <c r="K75" s="196">
        <f ca="1">($I75/(SUMIF($D$5:$D$832,$D75,$I$5:$I$832))*IF($D75=1,Urban_Rural_LDVs!G$6,Urban_Rural_LDVs!G$7))</f>
        <v>2.0506898062920444</v>
      </c>
      <c r="L75" s="196">
        <f ca="1">($I75/(SUMIF($D$5:$D$832,$D75,$I$5:$I$832))*IF($D75=1,Urban_Rural_LDVs!H$6,Urban_Rural_LDVs!H$7))</f>
        <v>9.436011870697941</v>
      </c>
      <c r="M75" s="197">
        <f ca="1">($I75/(SUMIF($D$5:$D$832,$D75,$I$5:$I$832))*IF($D75=1,Urban_Rural_LDVs!I$6,Urban_Rural_LDVs!I$7))</f>
        <v>20.494357306035724</v>
      </c>
      <c r="N75" s="196">
        <f ca="1">($H75/(SUMIF($D$5:$D$832,$D75,$H$5:$H$832))*IF($D75=1,Urban_Rural_LDVs!J$6,Urban_Rural_LDVs!J$7))</f>
        <v>0.67057437352600469</v>
      </c>
      <c r="O75" s="196">
        <f ca="1">($H75/(SUMIF($D$5:$D$832,$D75,$H$5:$H$832))*IF($D75=1,Urban_Rural_LDVs!K$6,Urban_Rural_LDVs!K$7))</f>
        <v>3.1909855850670827</v>
      </c>
      <c r="P75" s="196">
        <f ca="1">($H75/(SUMIF($D$5:$D$832,$D75,$H$5:$H$832))*IF($D75=1,Urban_Rural_LDVs!L$6,Urban_Rural_LDVs!L$7))</f>
        <v>14.553416542473411</v>
      </c>
      <c r="Q75" s="197">
        <f ca="1">($H75/(SUMIF($D$5:$D$832,$D75,$H$5:$H$832))*IF($D75=1,Urban_Rural_LDVs!M$6,Urban_Rural_LDVs!M$7))</f>
        <v>31.566616378765797</v>
      </c>
      <c r="R75" s="196">
        <f ca="1">($H75/(SUMIF($D$5:$D$832,$D75,$H$5:$H$832))*IF($D75=1,Urban_Rural_LDVs!N$6,Urban_Rural_LDVs!N$7))</f>
        <v>0.27918249348666896</v>
      </c>
      <c r="S75" s="196">
        <f ca="1">($H75/(SUMIF($D$5:$D$832,$D75,$H$5:$H$832))*IF($D75=1,Urban_Rural_LDVs!O$6,Urban_Rural_LDVs!O$7))</f>
        <v>1.3261546221559941</v>
      </c>
      <c r="T75" s="196">
        <f ca="1">($H75/(SUMIF($D$5:$D$832,$D75,$H$5:$H$832))*IF($D75=1,Urban_Rural_LDVs!P$6,Urban_Rural_LDVs!P$7))</f>
        <v>5.8187903095639495</v>
      </c>
      <c r="U75" s="339">
        <f ca="1">($H75/(SUMIF($D$5:$D$832,$D75,$H$5:$H$832))*IF($D75=1,Urban_Rural_LDVs!Q$6,Urban_Rural_LDVs!Q$7))</f>
        <v>12.500527257438911</v>
      </c>
      <c r="V75" s="344">
        <f ca="1">'DAC Adjustment'!O79-'Census Tract'!J75</f>
        <v>0</v>
      </c>
      <c r="W75" s="29">
        <f ca="1">'DAC Adjustment'!P79-'Census Tract'!K75</f>
        <v>0</v>
      </c>
      <c r="X75" s="29">
        <f ca="1">'DAC Adjustment'!Q79-'Census Tract'!L75</f>
        <v>0</v>
      </c>
      <c r="Y75" s="105">
        <f ca="1">'DAC Adjustment'!R79-'Census Tract'!M75</f>
        <v>0</v>
      </c>
      <c r="Z75" s="29">
        <f ca="1">'DAC Adjustment'!S79-'Census Tract'!N75</f>
        <v>0</v>
      </c>
      <c r="AA75" s="29">
        <f ca="1">'DAC Adjustment'!T79-'Census Tract'!O75</f>
        <v>0</v>
      </c>
      <c r="AB75" s="29">
        <f ca="1">'DAC Adjustment'!U79-'Census Tract'!P75</f>
        <v>0</v>
      </c>
      <c r="AC75" s="105">
        <f ca="1">'DAC Adjustment'!V79-'Census Tract'!Q75</f>
        <v>0</v>
      </c>
      <c r="AD75" s="29">
        <f ca="1">'DAC Adjustment'!W79-'Census Tract'!R75</f>
        <v>0</v>
      </c>
      <c r="AE75" s="29">
        <f ca="1">'DAC Adjustment'!X79-'Census Tract'!S75</f>
        <v>0</v>
      </c>
      <c r="AF75" s="29">
        <f ca="1">'DAC Adjustment'!Y79-'Census Tract'!T75</f>
        <v>0</v>
      </c>
      <c r="AG75" s="345">
        <f ca="1">'DAC Adjustment'!Z79-'Census Tract'!U75</f>
        <v>0</v>
      </c>
    </row>
    <row r="76" spans="1:33" ht="15.75" x14ac:dyDescent="0.25">
      <c r="A76" s="193" t="s">
        <v>71</v>
      </c>
      <c r="B76" s="53" t="str">
        <f>IFERROR(INDEX(Geography!$R$5:$R$889,MATCH(C76,Geography!$S$5:$S$889,0)),"Undefined")</f>
        <v>Estacada</v>
      </c>
      <c r="C76" s="53">
        <v>41005024200</v>
      </c>
      <c r="D76" s="171" cm="1">
        <f t="array" ref="D76">INDEX(Geography!$K$5:$K$838,MATCH(C76,Geography!$L$5:$L$838,0),0)</f>
        <v>0</v>
      </c>
      <c r="E76" s="53">
        <v>6425</v>
      </c>
      <c r="F76" s="53">
        <f>SUMIF(County!$A$5:$A$40,A76,County!$D$5:$D$40)</f>
        <v>375262</v>
      </c>
      <c r="G76" s="173" cm="1">
        <f t="array" ref="G76">INDEX(Geography!$E$5:$E$833,MATCH(C76,Geography!$C$5:$C$833,0),0)</f>
        <v>5954</v>
      </c>
      <c r="H76" s="239">
        <f t="shared" si="1"/>
        <v>6889.9152540804907</v>
      </c>
      <c r="I76" s="173">
        <f>SUMIF(Geography!$L$5:$L$838,'Census Tract'!C76,Geography!$M$5:$M$838)</f>
        <v>1439</v>
      </c>
      <c r="J76" s="338">
        <f ca="1">($I76/(SUMIF($D$5:$D$832,$D76,$I$5:$I$832))*IF($D76=1,Urban_Rural_LDVs!F$6,Urban_Rural_LDVs!F$7))</f>
        <v>2.2111087065047421</v>
      </c>
      <c r="K76" s="196">
        <f ca="1">($I76/(SUMIF($D$5:$D$832,$D76,$I$5:$I$832))*IF($D76=1,Urban_Rural_LDVs!G$6,Urban_Rural_LDVs!G$7))</f>
        <v>11.153662146084786</v>
      </c>
      <c r="L76" s="196">
        <f ca="1">($I76/(SUMIF($D$5:$D$832,$D76,$I$5:$I$832))*IF($D76=1,Urban_Rural_LDVs!H$6,Urban_Rural_LDVs!H$7))</f>
        <v>51.681161804584391</v>
      </c>
      <c r="M76" s="197">
        <f ca="1">($I76/(SUMIF($D$5:$D$832,$D76,$I$5:$I$832))*IF($D76=1,Urban_Rural_LDVs!I$6,Urban_Rural_LDVs!I$7))</f>
        <v>112.42291350946739</v>
      </c>
      <c r="N76" s="196">
        <f ca="1">($H76/(SUMIF($D$5:$D$832,$D76,$H$5:$H$832))*IF($D76=1,Urban_Rural_LDVs!J$6,Urban_Rural_LDVs!J$7))</f>
        <v>1.8858558980978568</v>
      </c>
      <c r="O76" s="196">
        <f ca="1">($H76/(SUMIF($D$5:$D$832,$D76,$H$5:$H$832))*IF($D76=1,Urban_Rural_LDVs!K$6,Urban_Rural_LDVs!K$7))</f>
        <v>9.8569751853184542</v>
      </c>
      <c r="P76" s="196">
        <f ca="1">($H76/(SUMIF($D$5:$D$832,$D76,$H$5:$H$832))*IF($D76=1,Urban_Rural_LDVs!L$6,Urban_Rural_LDVs!L$7))</f>
        <v>45.98713006778069</v>
      </c>
      <c r="Q76" s="197">
        <f ca="1">($H76/(SUMIF($D$5:$D$832,$D76,$H$5:$H$832))*IF($D76=1,Urban_Rural_LDVs!M$6,Urban_Rural_LDVs!M$7))</f>
        <v>100.1366508126745</v>
      </c>
      <c r="R76" s="196">
        <f ca="1">($H76/(SUMIF($D$5:$D$832,$D76,$H$5:$H$832))*IF($D76=1,Urban_Rural_LDVs!N$6,Urban_Rural_LDVs!N$7))</f>
        <v>1.2879543396426163</v>
      </c>
      <c r="S76" s="196">
        <f ca="1">($H76/(SUMIF($D$5:$D$832,$D76,$H$5:$H$832))*IF($D76=1,Urban_Rural_LDVs!O$6,Urban_Rural_LDVs!O$7))</f>
        <v>6.6721584772969926</v>
      </c>
      <c r="T76" s="196">
        <f ca="1">($H76/(SUMIF($D$5:$D$832,$D76,$H$5:$H$832))*IF($D76=1,Urban_Rural_LDVs!P$6,Urban_Rural_LDVs!P$7))</f>
        <v>30.745110551606118</v>
      </c>
      <c r="U76" s="339">
        <f ca="1">($H76/(SUMIF($D$5:$D$832,$D76,$H$5:$H$832))*IF($D76=1,Urban_Rural_LDVs!Q$6,Urban_Rural_LDVs!Q$7))</f>
        <v>66.821892359709324</v>
      </c>
      <c r="V76" s="344">
        <f ca="1">'DAC Adjustment'!O80-'Census Tract'!J76</f>
        <v>0</v>
      </c>
      <c r="W76" s="29">
        <f ca="1">'DAC Adjustment'!P80-'Census Tract'!K76</f>
        <v>0</v>
      </c>
      <c r="X76" s="29">
        <f ca="1">'DAC Adjustment'!Q80-'Census Tract'!L76</f>
        <v>0</v>
      </c>
      <c r="Y76" s="105">
        <f ca="1">'DAC Adjustment'!R80-'Census Tract'!M76</f>
        <v>0</v>
      </c>
      <c r="Z76" s="29">
        <f ca="1">'DAC Adjustment'!S80-'Census Tract'!N76</f>
        <v>0</v>
      </c>
      <c r="AA76" s="29">
        <f ca="1">'DAC Adjustment'!T80-'Census Tract'!O76</f>
        <v>0</v>
      </c>
      <c r="AB76" s="29">
        <f ca="1">'DAC Adjustment'!U80-'Census Tract'!P76</f>
        <v>0</v>
      </c>
      <c r="AC76" s="105">
        <f ca="1">'DAC Adjustment'!V80-'Census Tract'!Q76</f>
        <v>0</v>
      </c>
      <c r="AD76" s="29">
        <f ca="1">'DAC Adjustment'!W80-'Census Tract'!R76</f>
        <v>0</v>
      </c>
      <c r="AE76" s="29">
        <f ca="1">'DAC Adjustment'!X80-'Census Tract'!S76</f>
        <v>0</v>
      </c>
      <c r="AF76" s="29">
        <f ca="1">'DAC Adjustment'!Y80-'Census Tract'!T76</f>
        <v>0</v>
      </c>
      <c r="AG76" s="345">
        <f ca="1">'DAC Adjustment'!Z80-'Census Tract'!U76</f>
        <v>0</v>
      </c>
    </row>
    <row r="77" spans="1:33" ht="15.75" x14ac:dyDescent="0.25">
      <c r="A77" s="193" t="s">
        <v>71</v>
      </c>
      <c r="B77" s="53" t="str">
        <f>IFERROR(INDEX(Geography!$R$5:$R$889,MATCH(C77,Geography!$S$5:$S$889,0)),"Undefined")</f>
        <v>Sandy</v>
      </c>
      <c r="C77" s="53">
        <v>41005023401</v>
      </c>
      <c r="D77" s="171" cm="1">
        <f t="array" ref="D77">INDEX(Geography!$K$5:$K$838,MATCH(C77,Geography!$L$5:$L$838,0),0)</f>
        <v>0</v>
      </c>
      <c r="E77" s="53">
        <v>5035</v>
      </c>
      <c r="F77" s="53">
        <f>SUMIF(County!$A$5:$A$40,A77,County!$D$5:$D$40)</f>
        <v>375262</v>
      </c>
      <c r="G77" s="173" cm="1">
        <f t="array" ref="G77">INDEX(Geography!$E$5:$E$833,MATCH(C77,Geography!$C$5:$C$833,0),0)</f>
        <v>4818</v>
      </c>
      <c r="H77" s="239">
        <f t="shared" si="1"/>
        <v>5575.3462704332887</v>
      </c>
      <c r="I77" s="173">
        <f>SUMIF(Geography!$L$5:$L$838,'Census Tract'!C77,Geography!$M$5:$M$838)</f>
        <v>1994</v>
      </c>
      <c r="J77" s="338">
        <f ca="1">($I77/(SUMIF($D$5:$D$832,$D77,$I$5:$I$832))*IF($D77=1,Urban_Rural_LDVs!F$6,Urban_Rural_LDVs!F$7))</f>
        <v>3.0638990693331865</v>
      </c>
      <c r="K77" s="196">
        <f ca="1">($I77/(SUMIF($D$5:$D$832,$D77,$I$5:$I$832))*IF($D77=1,Urban_Rural_LDVs!G$6,Urban_Rural_LDVs!G$7))</f>
        <v>15.45545678894584</v>
      </c>
      <c r="L77" s="196">
        <f ca="1">($I77/(SUMIF($D$5:$D$832,$D77,$I$5:$I$832))*IF($D77=1,Urban_Rural_LDVs!H$6,Urban_Rural_LDVs!H$7))</f>
        <v>71.61378501622049</v>
      </c>
      <c r="M77" s="197">
        <f ca="1">($I77/(SUMIF($D$5:$D$832,$D77,$I$5:$I$832))*IF($D77=1,Urban_Rural_LDVs!I$6,Urban_Rural_LDVs!I$7))</f>
        <v>155.78268904647533</v>
      </c>
      <c r="N77" s="196">
        <f ca="1">($H77/(SUMIF($D$5:$D$832,$D77,$H$5:$H$832))*IF($D77=1,Urban_Rural_LDVs!J$6,Urban_Rural_LDVs!J$7))</f>
        <v>1.5260419410539925</v>
      </c>
      <c r="O77" s="196">
        <f ca="1">($H77/(SUMIF($D$5:$D$832,$D77,$H$5:$H$832))*IF($D77=1,Urban_Rural_LDVs!K$6,Urban_Rural_LDVs!K$7))</f>
        <v>7.9763027280591707</v>
      </c>
      <c r="P77" s="196">
        <f ca="1">($H77/(SUMIF($D$5:$D$832,$D77,$H$5:$H$832))*IF($D77=1,Urban_Rural_LDVs!L$6,Urban_Rural_LDVs!L$7))</f>
        <v>37.212964841546409</v>
      </c>
      <c r="Q77" s="197">
        <f ca="1">($H77/(SUMIF($D$5:$D$832,$D77,$H$5:$H$832))*IF($D77=1,Urban_Rural_LDVs!M$6,Urban_Rural_LDVs!M$7))</f>
        <v>81.030968024095671</v>
      </c>
      <c r="R77" s="196">
        <f ca="1">($H77/(SUMIF($D$5:$D$832,$D77,$H$5:$H$832))*IF($D77=1,Urban_Rural_LDVs!N$6,Urban_Rural_LDVs!N$7))</f>
        <v>1.0422176702045893</v>
      </c>
      <c r="S77" s="196">
        <f ca="1">($H77/(SUMIF($D$5:$D$832,$D77,$H$5:$H$832))*IF($D77=1,Urban_Rural_LDVs!O$6,Urban_Rural_LDVs!O$7))</f>
        <v>5.3991366381620596</v>
      </c>
      <c r="T77" s="196">
        <f ca="1">($H77/(SUMIF($D$5:$D$832,$D77,$H$5:$H$832))*IF($D77=1,Urban_Rural_LDVs!P$6,Urban_Rural_LDVs!P$7))</f>
        <v>24.879063257917071</v>
      </c>
      <c r="U77" s="339">
        <f ca="1">($H77/(SUMIF($D$5:$D$832,$D77,$H$5:$H$832))*IF($D77=1,Urban_Rural_LDVs!Q$6,Urban_Rural_LDVs!Q$7))</f>
        <v>54.072535671662664</v>
      </c>
      <c r="V77" s="344">
        <f ca="1">'DAC Adjustment'!O81-'Census Tract'!J77</f>
        <v>0</v>
      </c>
      <c r="W77" s="29">
        <f ca="1">'DAC Adjustment'!P81-'Census Tract'!K77</f>
        <v>0</v>
      </c>
      <c r="X77" s="29">
        <f ca="1">'DAC Adjustment'!Q81-'Census Tract'!L77</f>
        <v>0</v>
      </c>
      <c r="Y77" s="105">
        <f ca="1">'DAC Adjustment'!R81-'Census Tract'!M77</f>
        <v>0</v>
      </c>
      <c r="Z77" s="29">
        <f ca="1">'DAC Adjustment'!S81-'Census Tract'!N77</f>
        <v>0</v>
      </c>
      <c r="AA77" s="29">
        <f ca="1">'DAC Adjustment'!T81-'Census Tract'!O77</f>
        <v>0</v>
      </c>
      <c r="AB77" s="29">
        <f ca="1">'DAC Adjustment'!U81-'Census Tract'!P77</f>
        <v>0</v>
      </c>
      <c r="AC77" s="105">
        <f ca="1">'DAC Adjustment'!V81-'Census Tract'!Q77</f>
        <v>0</v>
      </c>
      <c r="AD77" s="29">
        <f ca="1">'DAC Adjustment'!W81-'Census Tract'!R77</f>
        <v>0</v>
      </c>
      <c r="AE77" s="29">
        <f ca="1">'DAC Adjustment'!X81-'Census Tract'!S77</f>
        <v>0</v>
      </c>
      <c r="AF77" s="29">
        <f ca="1">'DAC Adjustment'!Y81-'Census Tract'!T77</f>
        <v>0</v>
      </c>
      <c r="AG77" s="345">
        <f ca="1">'DAC Adjustment'!Z81-'Census Tract'!U77</f>
        <v>0</v>
      </c>
    </row>
    <row r="78" spans="1:33" ht="15.75" x14ac:dyDescent="0.25">
      <c r="A78" s="193" t="s">
        <v>71</v>
      </c>
      <c r="B78" s="53" t="str">
        <f>IFERROR(INDEX(Geography!$R$5:$R$889,MATCH(C78,Geography!$S$5:$S$889,0)),"Undefined")</f>
        <v>Lake Oswego</v>
      </c>
      <c r="C78" s="53">
        <v>41005020303</v>
      </c>
      <c r="D78" s="171" cm="1">
        <f t="array" ref="D78">INDEX(Geography!$K$5:$K$838,MATCH(C78,Geography!$L$5:$L$838,0),0)</f>
        <v>1</v>
      </c>
      <c r="E78" s="53">
        <v>6112</v>
      </c>
      <c r="F78" s="53">
        <f>SUMIF(County!$A$5:$A$40,A78,County!$D$5:$D$40)</f>
        <v>375262</v>
      </c>
      <c r="G78" s="173" cm="1">
        <f t="array" ref="G78">INDEX(Geography!$E$5:$E$833,MATCH(C78,Geography!$C$5:$C$833,0),0)</f>
        <v>4404</v>
      </c>
      <c r="H78" s="239">
        <f t="shared" si="1"/>
        <v>5096.2691936463689</v>
      </c>
      <c r="I78" s="173">
        <f>SUMIF(Geography!$L$5:$L$838,'Census Tract'!C78,Geography!$M$5:$M$838)</f>
        <v>2054</v>
      </c>
      <c r="J78" s="338">
        <f ca="1">($I78/(SUMIF($D$5:$D$832,$D78,$I$5:$I$832))*IF($D78=1,Urban_Rural_LDVs!F$6,Urban_Rural_LDVs!F$7))</f>
        <v>1.0286185633829132</v>
      </c>
      <c r="K78" s="196">
        <f ca="1">($I78/(SUMIF($D$5:$D$832,$D78,$I$5:$I$832))*IF($D78=1,Urban_Rural_LDVs!G$6,Urban_Rural_LDVs!G$7))</f>
        <v>5.111792308402741</v>
      </c>
      <c r="L78" s="196">
        <f ca="1">($I78/(SUMIF($D$5:$D$832,$D78,$I$5:$I$832))*IF($D78=1,Urban_Rural_LDVs!H$6,Urban_Rural_LDVs!H$7))</f>
        <v>23.521320852443651</v>
      </c>
      <c r="M78" s="197">
        <f ca="1">($I78/(SUMIF($D$5:$D$832,$D78,$I$5:$I$832))*IF($D78=1,Urban_Rural_LDVs!I$6,Urban_Rural_LDVs!I$7))</f>
        <v>51.086662508006519</v>
      </c>
      <c r="N78" s="196">
        <f ca="1">($H78/(SUMIF($D$5:$D$832,$D78,$H$5:$H$832))*IF($D78=1,Urban_Rural_LDVs!J$6,Urban_Rural_LDVs!J$7))</f>
        <v>1.0520874745310027</v>
      </c>
      <c r="O78" s="196">
        <f ca="1">($H78/(SUMIF($D$5:$D$832,$D78,$H$5:$H$832))*IF($D78=1,Urban_Rural_LDVs!K$6,Urban_Rural_LDVs!K$7))</f>
        <v>5.0064483493535565</v>
      </c>
      <c r="P78" s="196">
        <f ca="1">($H78/(SUMIF($D$5:$D$832,$D78,$H$5:$H$832))*IF($D78=1,Urban_Rural_LDVs!L$6,Urban_Rural_LDVs!L$7))</f>
        <v>22.83336175741108</v>
      </c>
      <c r="Q78" s="197">
        <f ca="1">($H78/(SUMIF($D$5:$D$832,$D78,$H$5:$H$832))*IF($D78=1,Urban_Rural_LDVs!M$6,Urban_Rural_LDVs!M$7))</f>
        <v>49.525963139324745</v>
      </c>
      <c r="R78" s="196">
        <f ca="1">($H78/(SUMIF($D$5:$D$832,$D78,$H$5:$H$832))*IF($D78=1,Urban_Rural_LDVs!N$6,Urban_Rural_LDVs!N$7))</f>
        <v>0.43801913121314223</v>
      </c>
      <c r="S78" s="196">
        <f ca="1">($H78/(SUMIF($D$5:$D$832,$D78,$H$5:$H$832))*IF($D78=1,Urban_Rural_LDVs!O$6,Urban_Rural_LDVs!O$7))</f>
        <v>2.0806501446294972</v>
      </c>
      <c r="T78" s="196">
        <f ca="1">($H78/(SUMIF($D$5:$D$832,$D78,$H$5:$H$832))*IF($D78=1,Urban_Rural_LDVs!P$6,Urban_Rural_LDVs!P$7))</f>
        <v>9.1293026445741496</v>
      </c>
      <c r="U78" s="339">
        <f ca="1">($H78/(SUMIF($D$5:$D$832,$D78,$H$5:$H$832))*IF($D78=1,Urban_Rural_LDVs!Q$6,Urban_Rural_LDVs!Q$7))</f>
        <v>19.612512305579255</v>
      </c>
      <c r="V78" s="344">
        <f ca="1">'DAC Adjustment'!O82-'Census Tract'!J78</f>
        <v>0</v>
      </c>
      <c r="W78" s="29">
        <f ca="1">'DAC Adjustment'!P82-'Census Tract'!K78</f>
        <v>0</v>
      </c>
      <c r="X78" s="29">
        <f ca="1">'DAC Adjustment'!Q82-'Census Tract'!L78</f>
        <v>0</v>
      </c>
      <c r="Y78" s="105">
        <f ca="1">'DAC Adjustment'!R82-'Census Tract'!M78</f>
        <v>0</v>
      </c>
      <c r="Z78" s="29">
        <f ca="1">'DAC Adjustment'!S82-'Census Tract'!N78</f>
        <v>0</v>
      </c>
      <c r="AA78" s="29">
        <f ca="1">'DAC Adjustment'!T82-'Census Tract'!O78</f>
        <v>0</v>
      </c>
      <c r="AB78" s="29">
        <f ca="1">'DAC Adjustment'!U82-'Census Tract'!P78</f>
        <v>0</v>
      </c>
      <c r="AC78" s="105">
        <f ca="1">'DAC Adjustment'!V82-'Census Tract'!Q78</f>
        <v>0</v>
      </c>
      <c r="AD78" s="29">
        <f ca="1">'DAC Adjustment'!W82-'Census Tract'!R78</f>
        <v>0</v>
      </c>
      <c r="AE78" s="29">
        <f ca="1">'DAC Adjustment'!X82-'Census Tract'!S78</f>
        <v>0</v>
      </c>
      <c r="AF78" s="29">
        <f ca="1">'DAC Adjustment'!Y82-'Census Tract'!T78</f>
        <v>0</v>
      </c>
      <c r="AG78" s="345">
        <f ca="1">'DAC Adjustment'!Z82-'Census Tract'!U78</f>
        <v>0</v>
      </c>
    </row>
    <row r="79" spans="1:33" ht="15.75" x14ac:dyDescent="0.25">
      <c r="A79" s="193" t="s">
        <v>71</v>
      </c>
      <c r="B79" s="53" t="str">
        <f>IFERROR(INDEX(Geography!$R$5:$R$889,MATCH(C79,Geography!$S$5:$S$889,0)),"Undefined")</f>
        <v>Lake Oswego</v>
      </c>
      <c r="C79" s="53">
        <v>41005020503</v>
      </c>
      <c r="D79" s="171" cm="1">
        <f t="array" ref="D79">INDEX(Geography!$K$5:$K$838,MATCH(C79,Geography!$L$5:$L$838,0),0)</f>
        <v>1</v>
      </c>
      <c r="E79" s="53">
        <v>2363</v>
      </c>
      <c r="F79" s="53">
        <f>SUMIF(County!$A$5:$A$40,A79,County!$D$5:$D$40)</f>
        <v>375262</v>
      </c>
      <c r="G79" s="173" cm="1">
        <f t="array" ref="G79">INDEX(Geography!$E$5:$E$833,MATCH(C79,Geography!$C$5:$C$833,0),0)</f>
        <v>1845</v>
      </c>
      <c r="H79" s="239">
        <f t="shared" si="1"/>
        <v>2135.0174074199704</v>
      </c>
      <c r="I79" s="173">
        <f>SUMIF(Geography!$L$5:$L$838,'Census Tract'!C79,Geography!$M$5:$M$838)</f>
        <v>305</v>
      </c>
      <c r="J79" s="338">
        <f ca="1">($I79/(SUMIF($D$5:$D$832,$D79,$I$5:$I$832))*IF($D79=1,Urban_Rural_LDVs!F$6,Urban_Rural_LDVs!F$7))</f>
        <v>0.15274034169025735</v>
      </c>
      <c r="K79" s="196">
        <f ca="1">($I79/(SUMIF($D$5:$D$832,$D79,$I$5:$I$832))*IF($D79=1,Urban_Rural_LDVs!G$6,Urban_Rural_LDVs!G$7))</f>
        <v>0.75905387247460376</v>
      </c>
      <c r="L79" s="196">
        <f ca="1">($I79/(SUMIF($D$5:$D$832,$D79,$I$5:$I$832))*IF($D79=1,Urban_Rural_LDVs!H$6,Urban_Rural_LDVs!H$7))</f>
        <v>3.4926985686442622</v>
      </c>
      <c r="M79" s="197">
        <f ca="1">($I79/(SUMIF($D$5:$D$832,$D79,$I$5:$I$832))*IF($D79=1,Urban_Rural_LDVs!I$6,Urban_Rural_LDVs!I$7))</f>
        <v>7.5858968183748736</v>
      </c>
      <c r="N79" s="196">
        <f ca="1">($H79/(SUMIF($D$5:$D$832,$D79,$H$5:$H$832))*IF($D79=1,Urban_Rural_LDVs!J$6,Urban_Rural_LDVs!J$7))</f>
        <v>0.44075871719112164</v>
      </c>
      <c r="O79" s="196">
        <f ca="1">($H79/(SUMIF($D$5:$D$832,$D79,$H$5:$H$832))*IF($D79=1,Urban_Rural_LDVs!K$6,Urban_Rural_LDVs!K$7))</f>
        <v>2.0973881027605157</v>
      </c>
      <c r="P79" s="196">
        <f ca="1">($H79/(SUMIF($D$5:$D$832,$D79,$H$5:$H$832))*IF($D79=1,Urban_Rural_LDVs!L$6,Urban_Rural_LDVs!L$7))</f>
        <v>9.5657476027301183</v>
      </c>
      <c r="Q79" s="197">
        <f ca="1">($H79/(SUMIF($D$5:$D$832,$D79,$H$5:$H$832))*IF($D79=1,Urban_Rural_LDVs!M$6,Urban_Rural_LDVs!M$7))</f>
        <v>20.748274748422833</v>
      </c>
      <c r="R79" s="196">
        <f ca="1">($H79/(SUMIF($D$5:$D$832,$D79,$H$5:$H$832))*IF($D79=1,Urban_Rural_LDVs!N$6,Urban_Rural_LDVs!N$7))</f>
        <v>0.18350256518806707</v>
      </c>
      <c r="S79" s="196">
        <f ca="1">($H79/(SUMIF($D$5:$D$832,$D79,$H$5:$H$832))*IF($D79=1,Urban_Rural_LDVs!O$6,Urban_Rural_LDVs!O$7))</f>
        <v>0.87166201563156709</v>
      </c>
      <c r="T79" s="196">
        <f ca="1">($H79/(SUMIF($D$5:$D$832,$D79,$H$5:$H$832))*IF($D79=1,Urban_Rural_LDVs!P$6,Urban_Rural_LDVs!P$7))</f>
        <v>3.8246056719435293</v>
      </c>
      <c r="U79" s="339">
        <f ca="1">($H79/(SUMIF($D$5:$D$832,$D79,$H$5:$H$832))*IF($D79=1,Urban_Rural_LDVs!Q$6,Urban_Rural_LDVs!Q$7))</f>
        <v>8.2164135340131068</v>
      </c>
      <c r="V79" s="344">
        <f ca="1">'DAC Adjustment'!O83-'Census Tract'!J79</f>
        <v>0</v>
      </c>
      <c r="W79" s="29">
        <f ca="1">'DAC Adjustment'!P83-'Census Tract'!K79</f>
        <v>0</v>
      </c>
      <c r="X79" s="29">
        <f ca="1">'DAC Adjustment'!Q83-'Census Tract'!L79</f>
        <v>0</v>
      </c>
      <c r="Y79" s="105">
        <f ca="1">'DAC Adjustment'!R83-'Census Tract'!M79</f>
        <v>0</v>
      </c>
      <c r="Z79" s="29">
        <f ca="1">'DAC Adjustment'!S83-'Census Tract'!N79</f>
        <v>0</v>
      </c>
      <c r="AA79" s="29">
        <f ca="1">'DAC Adjustment'!T83-'Census Tract'!O79</f>
        <v>0</v>
      </c>
      <c r="AB79" s="29">
        <f ca="1">'DAC Adjustment'!U83-'Census Tract'!P79</f>
        <v>0</v>
      </c>
      <c r="AC79" s="105">
        <f ca="1">'DAC Adjustment'!V83-'Census Tract'!Q79</f>
        <v>0</v>
      </c>
      <c r="AD79" s="29">
        <f ca="1">'DAC Adjustment'!W83-'Census Tract'!R79</f>
        <v>0</v>
      </c>
      <c r="AE79" s="29">
        <f ca="1">'DAC Adjustment'!X83-'Census Tract'!S79</f>
        <v>0</v>
      </c>
      <c r="AF79" s="29">
        <f ca="1">'DAC Adjustment'!Y83-'Census Tract'!T79</f>
        <v>0</v>
      </c>
      <c r="AG79" s="345">
        <f ca="1">'DAC Adjustment'!Z83-'Census Tract'!U79</f>
        <v>0</v>
      </c>
    </row>
    <row r="80" spans="1:33" ht="15.75" x14ac:dyDescent="0.25">
      <c r="A80" s="193" t="s">
        <v>71</v>
      </c>
      <c r="B80" s="53" t="str">
        <f>IFERROR(INDEX(Geography!$R$5:$R$889,MATCH(C80,Geography!$S$5:$S$889,0)),"Undefined")</f>
        <v>Lake Oswego</v>
      </c>
      <c r="C80" s="53">
        <v>41005020304</v>
      </c>
      <c r="D80" s="171" cm="1">
        <f t="array" ref="D80">INDEX(Geography!$K$5:$K$838,MATCH(C80,Geography!$L$5:$L$838,0),0)</f>
        <v>1</v>
      </c>
      <c r="E80" s="53">
        <v>5697</v>
      </c>
      <c r="F80" s="53">
        <f>SUMIF(County!$A$5:$A$40,A80,County!$D$5:$D$40)</f>
        <v>375262</v>
      </c>
      <c r="G80" s="173" cm="1">
        <f t="array" ref="G80">INDEX(Geography!$E$5:$E$833,MATCH(C80,Geography!$C$5:$C$833,0),0)</f>
        <v>4185</v>
      </c>
      <c r="H80" s="239">
        <f t="shared" si="1"/>
        <v>4842.8443631721284</v>
      </c>
      <c r="I80" s="173">
        <f>SUMIF(Geography!$L$5:$L$838,'Census Tract'!C80,Geography!$M$5:$M$838)</f>
        <v>2503</v>
      </c>
      <c r="J80" s="338">
        <f ca="1">($I80/(SUMIF($D$5:$D$832,$D80,$I$5:$I$832))*IF($D80=1,Urban_Rural_LDVs!F$6,Urban_Rural_LDVs!F$7))</f>
        <v>1.2534723778711938</v>
      </c>
      <c r="K80" s="196">
        <f ca="1">($I80/(SUMIF($D$5:$D$832,$D80,$I$5:$I$832))*IF($D80=1,Urban_Rural_LDVs!G$6,Urban_Rural_LDVs!G$7))</f>
        <v>6.2292191567342075</v>
      </c>
      <c r="L80" s="196">
        <f ca="1">($I80/(SUMIF($D$5:$D$832,$D80,$I$5:$I$832))*IF($D80=1,Urban_Rural_LDVs!H$6,Urban_Rural_LDVs!H$7))</f>
        <v>28.663031204316685</v>
      </c>
      <c r="M80" s="197">
        <f ca="1">($I80/(SUMIF($D$5:$D$832,$D80,$I$5:$I$832))*IF($D80=1,Urban_Rural_LDVs!I$6,Urban_Rural_LDVs!I$7))</f>
        <v>62.254097496368225</v>
      </c>
      <c r="N80" s="196">
        <f ca="1">($H80/(SUMIF($D$5:$D$832,$D80,$H$5:$H$832))*IF($D80=1,Urban_Rural_LDVs!J$6,Urban_Rural_LDVs!J$7))</f>
        <v>0.99976977314083693</v>
      </c>
      <c r="O80" s="196">
        <f ca="1">($H80/(SUMIF($D$5:$D$832,$D80,$H$5:$H$832))*IF($D80=1,Urban_Rural_LDVs!K$6,Urban_Rural_LDVs!K$7))</f>
        <v>4.7574900867494625</v>
      </c>
      <c r="P80" s="196">
        <f ca="1">($H80/(SUMIF($D$5:$D$832,$D80,$H$5:$H$832))*IF($D80=1,Urban_Rural_LDVs!L$6,Urban_Rural_LDVs!L$7))</f>
        <v>21.697915293997585</v>
      </c>
      <c r="Q80" s="197">
        <f ca="1">($H80/(SUMIF($D$5:$D$832,$D80,$H$5:$H$832))*IF($D80=1,Urban_Rural_LDVs!M$6,Urban_Rural_LDVs!M$7))</f>
        <v>47.063159795203006</v>
      </c>
      <c r="R80" s="196">
        <f ca="1">($H80/(SUMIF($D$5:$D$832,$D80,$H$5:$H$832))*IF($D80=1,Urban_Rural_LDVs!N$6,Urban_Rural_LDVs!N$7))</f>
        <v>0.416237525914396</v>
      </c>
      <c r="S80" s="196">
        <f ca="1">($H80/(SUMIF($D$5:$D$832,$D80,$H$5:$H$832))*IF($D80=1,Urban_Rural_LDVs!O$6,Urban_Rural_LDVs!O$7))</f>
        <v>1.9771845720423351</v>
      </c>
      <c r="T80" s="196">
        <f ca="1">($H80/(SUMIF($D$5:$D$832,$D80,$H$5:$H$832))*IF($D80=1,Urban_Rural_LDVs!P$6,Urban_Rural_LDVs!P$7))</f>
        <v>8.675325060749957</v>
      </c>
      <c r="U80" s="339">
        <f ca="1">($H80/(SUMIF($D$5:$D$832,$D80,$H$5:$H$832))*IF($D80=1,Urban_Rural_LDVs!Q$6,Urban_Rural_LDVs!Q$7))</f>
        <v>18.637230699102901</v>
      </c>
      <c r="V80" s="344">
        <f ca="1">'DAC Adjustment'!O84-'Census Tract'!J80</f>
        <v>0</v>
      </c>
      <c r="W80" s="29">
        <f ca="1">'DAC Adjustment'!P84-'Census Tract'!K80</f>
        <v>0</v>
      </c>
      <c r="X80" s="29">
        <f ca="1">'DAC Adjustment'!Q84-'Census Tract'!L80</f>
        <v>0</v>
      </c>
      <c r="Y80" s="105">
        <f ca="1">'DAC Adjustment'!R84-'Census Tract'!M80</f>
        <v>0</v>
      </c>
      <c r="Z80" s="29">
        <f ca="1">'DAC Adjustment'!S84-'Census Tract'!N80</f>
        <v>0</v>
      </c>
      <c r="AA80" s="29">
        <f ca="1">'DAC Adjustment'!T84-'Census Tract'!O80</f>
        <v>0</v>
      </c>
      <c r="AB80" s="29">
        <f ca="1">'DAC Adjustment'!U84-'Census Tract'!P80</f>
        <v>0</v>
      </c>
      <c r="AC80" s="105">
        <f ca="1">'DAC Adjustment'!V84-'Census Tract'!Q80</f>
        <v>0</v>
      </c>
      <c r="AD80" s="29">
        <f ca="1">'DAC Adjustment'!W84-'Census Tract'!R80</f>
        <v>0</v>
      </c>
      <c r="AE80" s="29">
        <f ca="1">'DAC Adjustment'!X84-'Census Tract'!S80</f>
        <v>0</v>
      </c>
      <c r="AF80" s="29">
        <f ca="1">'DAC Adjustment'!Y84-'Census Tract'!T80</f>
        <v>0</v>
      </c>
      <c r="AG80" s="345">
        <f ca="1">'DAC Adjustment'!Z84-'Census Tract'!U80</f>
        <v>0</v>
      </c>
    </row>
    <row r="81" spans="1:33" ht="15.75" x14ac:dyDescent="0.25">
      <c r="A81" s="193" t="s">
        <v>71</v>
      </c>
      <c r="B81" s="53" t="str">
        <f>IFERROR(INDEX(Geography!$R$5:$R$889,MATCH(C81,Geography!$S$5:$S$889,0)),"Undefined")</f>
        <v>Canby</v>
      </c>
      <c r="C81" s="53">
        <v>41005022901</v>
      </c>
      <c r="D81" s="171" cm="1">
        <f t="array" ref="D81">INDEX(Geography!$K$5:$K$838,MATCH(C81,Geography!$L$5:$L$838,0),0)</f>
        <v>0</v>
      </c>
      <c r="E81" s="53">
        <v>3873</v>
      </c>
      <c r="F81" s="53">
        <f>SUMIF(County!$A$5:$A$40,A81,County!$D$5:$D$40)</f>
        <v>375262</v>
      </c>
      <c r="G81" s="173" cm="1">
        <f t="array" ref="G81">INDEX(Geography!$E$5:$E$833,MATCH(C81,Geography!$C$5:$C$833,0),0)</f>
        <v>3175</v>
      </c>
      <c r="H81" s="239">
        <f t="shared" si="1"/>
        <v>3674.0814463731203</v>
      </c>
      <c r="I81" s="173">
        <f>SUMIF(Geography!$L$5:$L$838,'Census Tract'!C81,Geography!$M$5:$M$838)</f>
        <v>2139</v>
      </c>
      <c r="J81" s="338">
        <f ca="1">($I81/(SUMIF($D$5:$D$832,$D81,$I$5:$I$832))*IF($D81=1,Urban_Rural_LDVs!F$6,Urban_Rural_LDVs!F$7))</f>
        <v>3.2867001551171948</v>
      </c>
      <c r="K81" s="196">
        <f ca="1">($I81/(SUMIF($D$5:$D$832,$D81,$I$5:$I$832))*IF($D81=1,Urban_Rural_LDVs!G$6,Urban_Rural_LDVs!G$7))</f>
        <v>16.579349083026656</v>
      </c>
      <c r="L81" s="196">
        <f ca="1">($I81/(SUMIF($D$5:$D$832,$D81,$I$5:$I$832))*IF($D81=1,Urban_Rural_LDVs!H$6,Urban_Rural_LDVs!H$7))</f>
        <v>76.82140729673803</v>
      </c>
      <c r="M81" s="197">
        <f ca="1">($I81/(SUMIF($D$5:$D$832,$D81,$I$5:$I$832))*IF($D81=1,Urban_Rural_LDVs!I$6,Urban_Rural_LDVs!I$7))</f>
        <v>167.11091869127918</v>
      </c>
      <c r="N81" s="196">
        <f ca="1">($H81/(SUMIF($D$5:$D$832,$D81,$H$5:$H$832))*IF($D81=1,Urban_Rural_LDVs!J$6,Urban_Rural_LDVs!J$7))</f>
        <v>1.0056420014210103</v>
      </c>
      <c r="O81" s="196">
        <f ca="1">($H81/(SUMIF($D$5:$D$832,$D81,$H$5:$H$832))*IF($D81=1,Urban_Rural_LDVs!K$6,Urban_Rural_LDVs!K$7))</f>
        <v>5.2562808554561791</v>
      </c>
      <c r="P81" s="196">
        <f ca="1">($H81/(SUMIF($D$5:$D$832,$D81,$H$5:$H$832))*IF($D81=1,Urban_Rural_LDVs!L$6,Urban_Rural_LDVs!L$7))</f>
        <v>24.5228649588854</v>
      </c>
      <c r="Q81" s="197">
        <f ca="1">($H81/(SUMIF($D$5:$D$832,$D81,$H$5:$H$832))*IF($D81=1,Urban_Rural_LDVs!M$6,Urban_Rural_LDVs!M$7))</f>
        <v>53.398365188149405</v>
      </c>
      <c r="R81" s="196">
        <f ca="1">($H81/(SUMIF($D$5:$D$832,$D81,$H$5:$H$832))*IF($D81=1,Urban_Rural_LDVs!N$6,Urban_Rural_LDVs!N$7))</f>
        <v>0.68680803298040083</v>
      </c>
      <c r="S81" s="196">
        <f ca="1">($H81/(SUMIF($D$5:$D$832,$D81,$H$5:$H$832))*IF($D81=1,Urban_Rural_LDVs!O$6,Urban_Rural_LDVs!O$7))</f>
        <v>3.5579615662441975</v>
      </c>
      <c r="T81" s="196">
        <f ca="1">($H81/(SUMIF($D$5:$D$832,$D81,$H$5:$H$832))*IF($D81=1,Urban_Rural_LDVs!P$6,Urban_Rural_LDVs!P$7))</f>
        <v>16.394982532977732</v>
      </c>
      <c r="U81" s="339">
        <f ca="1">($H81/(SUMIF($D$5:$D$832,$D81,$H$5:$H$832))*IF($D81=1,Urban_Rural_LDVs!Q$6,Urban_Rural_LDVs!Q$7))</f>
        <v>35.633105180059978</v>
      </c>
      <c r="V81" s="344">
        <f ca="1">'DAC Adjustment'!O85-'Census Tract'!J81</f>
        <v>0</v>
      </c>
      <c r="W81" s="29">
        <f ca="1">'DAC Adjustment'!P85-'Census Tract'!K81</f>
        <v>0</v>
      </c>
      <c r="X81" s="29">
        <f ca="1">'DAC Adjustment'!Q85-'Census Tract'!L81</f>
        <v>0</v>
      </c>
      <c r="Y81" s="105">
        <f ca="1">'DAC Adjustment'!R85-'Census Tract'!M81</f>
        <v>0</v>
      </c>
      <c r="Z81" s="29">
        <f ca="1">'DAC Adjustment'!S85-'Census Tract'!N81</f>
        <v>0</v>
      </c>
      <c r="AA81" s="29">
        <f ca="1">'DAC Adjustment'!T85-'Census Tract'!O81</f>
        <v>0</v>
      </c>
      <c r="AB81" s="29">
        <f ca="1">'DAC Adjustment'!U85-'Census Tract'!P81</f>
        <v>0</v>
      </c>
      <c r="AC81" s="105">
        <f ca="1">'DAC Adjustment'!V85-'Census Tract'!Q81</f>
        <v>0</v>
      </c>
      <c r="AD81" s="29">
        <f ca="1">'DAC Adjustment'!W85-'Census Tract'!R81</f>
        <v>0</v>
      </c>
      <c r="AE81" s="29">
        <f ca="1">'DAC Adjustment'!X85-'Census Tract'!S81</f>
        <v>0</v>
      </c>
      <c r="AF81" s="29">
        <f ca="1">'DAC Adjustment'!Y85-'Census Tract'!T81</f>
        <v>0</v>
      </c>
      <c r="AG81" s="345">
        <f ca="1">'DAC Adjustment'!Z85-'Census Tract'!U81</f>
        <v>0</v>
      </c>
    </row>
    <row r="82" spans="1:33" ht="15.75" x14ac:dyDescent="0.25">
      <c r="A82" s="193" t="s">
        <v>71</v>
      </c>
      <c r="B82" s="53" t="str">
        <f>IFERROR(INDEX(Geography!$R$5:$R$889,MATCH(C82,Geography!$S$5:$S$889,0)),"Undefined")</f>
        <v>Molalla</v>
      </c>
      <c r="C82" s="53">
        <v>41005023800</v>
      </c>
      <c r="D82" s="171" cm="1">
        <f t="array" ref="D82">INDEX(Geography!$K$5:$K$838,MATCH(C82,Geography!$L$5:$L$838,0),0)</f>
        <v>0</v>
      </c>
      <c r="E82" s="53">
        <v>6776</v>
      </c>
      <c r="F82" s="53">
        <f>SUMIF(County!$A$5:$A$40,A82,County!$D$5:$D$40)</f>
        <v>375262</v>
      </c>
      <c r="G82" s="173" cm="1">
        <f t="array" ref="G82">INDEX(Geography!$E$5:$E$833,MATCH(C82,Geography!$C$5:$C$833,0),0)</f>
        <v>6227</v>
      </c>
      <c r="H82" s="239">
        <f t="shared" si="1"/>
        <v>7205.8283989182419</v>
      </c>
      <c r="I82" s="173">
        <f>SUMIF(Geography!$L$5:$L$838,'Census Tract'!C82,Geography!$M$5:$M$838)</f>
        <v>2614</v>
      </c>
      <c r="J82" s="338">
        <f ca="1">($I82/(SUMIF($D$5:$D$832,$D82,$I$5:$I$832))*IF($D82=1,Urban_Rural_LDVs!F$6,Urban_Rural_LDVs!F$7))</f>
        <v>4.0165657809613595</v>
      </c>
      <c r="K82" s="196">
        <f ca="1">($I82/(SUMIF($D$5:$D$832,$D82,$I$5:$I$832))*IF($D82=1,Urban_Rural_LDVs!G$6,Urban_Rural_LDVs!G$7))</f>
        <v>20.261065218808639</v>
      </c>
      <c r="L82" s="196">
        <f ca="1">($I82/(SUMIF($D$5:$D$832,$D82,$I$5:$I$832))*IF($D82=1,Urban_Rural_LDVs!H$6,Urban_Rural_LDVs!H$7))</f>
        <v>93.880859594985139</v>
      </c>
      <c r="M82" s="197">
        <f ca="1">($I82/(SUMIF($D$5:$D$832,$D82,$I$5:$I$832))*IF($D82=1,Urban_Rural_LDVs!I$6,Urban_Rural_LDVs!I$7))</f>
        <v>204.22063649322291</v>
      </c>
      <c r="N82" s="196">
        <f ca="1">($H82/(SUMIF($D$5:$D$832,$D82,$H$5:$H$832))*IF($D82=1,Urban_Rural_LDVs!J$6,Urban_Rural_LDVs!J$7))</f>
        <v>1.9723252733381513</v>
      </c>
      <c r="O82" s="196">
        <f ca="1">($H82/(SUMIF($D$5:$D$832,$D82,$H$5:$H$832))*IF($D82=1,Urban_Rural_LDVs!K$6,Urban_Rural_LDVs!K$7))</f>
        <v>10.30893256281122</v>
      </c>
      <c r="P82" s="196">
        <f ca="1">($H82/(SUMIF($D$5:$D$832,$D82,$H$5:$H$832))*IF($D82=1,Urban_Rural_LDVs!L$6,Urban_Rural_LDVs!L$7))</f>
        <v>48.095710267395084</v>
      </c>
      <c r="Q82" s="197">
        <f ca="1">($H82/(SUMIF($D$5:$D$832,$D82,$H$5:$H$832))*IF($D82=1,Urban_Rural_LDVs!M$6,Urban_Rural_LDVs!M$7))</f>
        <v>104.72806929971851</v>
      </c>
      <c r="R82" s="196">
        <f ca="1">($H82/(SUMIF($D$5:$D$832,$D82,$H$5:$H$832))*IF($D82=1,Urban_Rural_LDVs!N$6,Urban_Rural_LDVs!N$7))</f>
        <v>1.3470090146043956</v>
      </c>
      <c r="S82" s="196">
        <f ca="1">($H82/(SUMIF($D$5:$D$832,$D82,$H$5:$H$832))*IF($D82=1,Urban_Rural_LDVs!O$6,Urban_Rural_LDVs!O$7))</f>
        <v>6.9780871411031855</v>
      </c>
      <c r="T82" s="196">
        <f ca="1">($H82/(SUMIF($D$5:$D$832,$D82,$H$5:$H$832))*IF($D82=1,Urban_Rural_LDVs!P$6,Urban_Rural_LDVs!P$7))</f>
        <v>32.154820860740891</v>
      </c>
      <c r="U82" s="339">
        <f ca="1">($H82/(SUMIF($D$5:$D$832,$D82,$H$5:$H$832))*IF($D82=1,Urban_Rural_LDVs!Q$6,Urban_Rural_LDVs!Q$7))</f>
        <v>69.885778253931804</v>
      </c>
      <c r="V82" s="344">
        <f ca="1">'DAC Adjustment'!O86-'Census Tract'!J82</f>
        <v>0</v>
      </c>
      <c r="W82" s="29">
        <f ca="1">'DAC Adjustment'!P86-'Census Tract'!K82</f>
        <v>0</v>
      </c>
      <c r="X82" s="29">
        <f ca="1">'DAC Adjustment'!Q86-'Census Tract'!L82</f>
        <v>0</v>
      </c>
      <c r="Y82" s="105">
        <f ca="1">'DAC Adjustment'!R86-'Census Tract'!M82</f>
        <v>0</v>
      </c>
      <c r="Z82" s="29">
        <f ca="1">'DAC Adjustment'!S86-'Census Tract'!N82</f>
        <v>0</v>
      </c>
      <c r="AA82" s="29">
        <f ca="1">'DAC Adjustment'!T86-'Census Tract'!O82</f>
        <v>0</v>
      </c>
      <c r="AB82" s="29">
        <f ca="1">'DAC Adjustment'!U86-'Census Tract'!P82</f>
        <v>0</v>
      </c>
      <c r="AC82" s="105">
        <f ca="1">'DAC Adjustment'!V86-'Census Tract'!Q82</f>
        <v>0</v>
      </c>
      <c r="AD82" s="29">
        <f ca="1">'DAC Adjustment'!W86-'Census Tract'!R82</f>
        <v>0</v>
      </c>
      <c r="AE82" s="29">
        <f ca="1">'DAC Adjustment'!X86-'Census Tract'!S82</f>
        <v>0</v>
      </c>
      <c r="AF82" s="29">
        <f ca="1">'DAC Adjustment'!Y86-'Census Tract'!T82</f>
        <v>0</v>
      </c>
      <c r="AG82" s="345">
        <f ca="1">'DAC Adjustment'!Z86-'Census Tract'!U82</f>
        <v>0</v>
      </c>
    </row>
    <row r="83" spans="1:33" ht="15.75" x14ac:dyDescent="0.25">
      <c r="A83" s="193" t="s">
        <v>71</v>
      </c>
      <c r="B83" s="53" t="str">
        <f>IFERROR(INDEX(Geography!$R$5:$R$889,MATCH(C83,Geography!$S$5:$S$889,0)),"Undefined")</f>
        <v>Undefined</v>
      </c>
      <c r="C83" s="53">
        <v>41005023700</v>
      </c>
      <c r="D83" s="171" cm="1">
        <f t="array" ref="D83">INDEX(Geography!$K$5:$K$838,MATCH(C83,Geography!$L$5:$L$838,0),0)</f>
        <v>0</v>
      </c>
      <c r="E83" s="53">
        <v>4960</v>
      </c>
      <c r="F83" s="53">
        <f>SUMIF(County!$A$5:$A$40,A83,County!$D$5:$D$40)</f>
        <v>375262</v>
      </c>
      <c r="G83" s="173" cm="1">
        <f t="array" ref="G83">INDEX(Geography!$E$5:$E$833,MATCH(C83,Geography!$C$5:$C$833,0),0)</f>
        <v>4689</v>
      </c>
      <c r="H83" s="239">
        <f t="shared" si="1"/>
        <v>5426.0686305649006</v>
      </c>
      <c r="I83" s="173">
        <f>SUMIF(Geography!$L$5:$L$838,'Census Tract'!C83,Geography!$M$5:$M$838)</f>
        <v>722</v>
      </c>
      <c r="J83" s="338">
        <f ca="1">($I83/(SUMIF($D$5:$D$832,$D83,$I$5:$I$832))*IF($D83=1,Urban_Rural_LDVs!F$6,Urban_Rural_LDVs!F$7))</f>
        <v>1.1093957512831298</v>
      </c>
      <c r="K83" s="196">
        <f ca="1">($I83/(SUMIF($D$5:$D$832,$D83,$I$5:$I$832))*IF($D83=1,Urban_Rural_LDVs!G$6,Urban_Rural_LDVs!G$7))</f>
        <v>5.5962085263886143</v>
      </c>
      <c r="L83" s="196">
        <f ca="1">($I83/(SUMIF($D$5:$D$832,$D83,$I$5:$I$832))*IF($D83=1,Urban_Rural_LDVs!H$6,Urban_Rural_LDVs!H$7))</f>
        <v>25.930367493335602</v>
      </c>
      <c r="M83" s="197">
        <f ca="1">($I83/(SUMIF($D$5:$D$832,$D83,$I$5:$I$832))*IF($D83=1,Urban_Rural_LDVs!I$6,Urban_Rural_LDVs!I$7))</f>
        <v>56.406771058954455</v>
      </c>
      <c r="N83" s="196">
        <f ca="1">($H83/(SUMIF($D$5:$D$832,$D83,$H$5:$H$832))*IF($D83=1,Urban_Rural_LDVs!J$6,Urban_Rural_LDVs!J$7))</f>
        <v>1.4851827857206665</v>
      </c>
      <c r="O83" s="196">
        <f ca="1">($H83/(SUMIF($D$5:$D$832,$D83,$H$5:$H$832))*IF($D83=1,Urban_Rural_LDVs!K$6,Urban_Rural_LDVs!K$7))</f>
        <v>7.7627404507823687</v>
      </c>
      <c r="P83" s="196">
        <f ca="1">($H83/(SUMIF($D$5:$D$832,$D83,$H$5:$H$832))*IF($D83=1,Urban_Rural_LDVs!L$6,Urban_Rural_LDVs!L$7))</f>
        <v>36.216602769201138</v>
      </c>
      <c r="Q83" s="197">
        <f ca="1">($H83/(SUMIF($D$5:$D$832,$D83,$H$5:$H$832))*IF($D83=1,Urban_Rural_LDVs!M$6,Urban_Rural_LDVs!M$7))</f>
        <v>78.861396651096854</v>
      </c>
      <c r="R83" s="196">
        <f ca="1">($H83/(SUMIF($D$5:$D$832,$D83,$H$5:$H$832))*IF($D83=1,Urban_Rural_LDVs!N$6,Urban_Rural_LDVs!N$7))</f>
        <v>1.0143127139039683</v>
      </c>
      <c r="S83" s="196">
        <f ca="1">($H83/(SUMIF($D$5:$D$832,$D83,$H$5:$H$832))*IF($D83=1,Urban_Rural_LDVs!O$6,Urban_Rural_LDVs!O$7))</f>
        <v>5.2545769398800122</v>
      </c>
      <c r="T83" s="196">
        <f ca="1">($H83/(SUMIF($D$5:$D$832,$D83,$H$5:$H$832))*IF($D83=1,Urban_Rural_LDVs!P$6,Urban_Rural_LDVs!P$7))</f>
        <v>24.212936408545691</v>
      </c>
      <c r="U83" s="339">
        <f ca="1">($H83/(SUMIF($D$5:$D$832,$D83,$H$5:$H$832))*IF($D83=1,Urban_Rural_LDVs!Q$6,Urban_Rural_LDVs!Q$7))</f>
        <v>52.624765413953135</v>
      </c>
      <c r="V83" s="344">
        <f ca="1">'DAC Adjustment'!O87-'Census Tract'!J83</f>
        <v>0</v>
      </c>
      <c r="W83" s="29">
        <f ca="1">'DAC Adjustment'!P87-'Census Tract'!K83</f>
        <v>0</v>
      </c>
      <c r="X83" s="29">
        <f ca="1">'DAC Adjustment'!Q87-'Census Tract'!L83</f>
        <v>0</v>
      </c>
      <c r="Y83" s="105">
        <f ca="1">'DAC Adjustment'!R87-'Census Tract'!M83</f>
        <v>0</v>
      </c>
      <c r="Z83" s="29">
        <f ca="1">'DAC Adjustment'!S87-'Census Tract'!N83</f>
        <v>0</v>
      </c>
      <c r="AA83" s="29">
        <f ca="1">'DAC Adjustment'!T87-'Census Tract'!O83</f>
        <v>0</v>
      </c>
      <c r="AB83" s="29">
        <f ca="1">'DAC Adjustment'!U87-'Census Tract'!P83</f>
        <v>0</v>
      </c>
      <c r="AC83" s="105">
        <f ca="1">'DAC Adjustment'!V87-'Census Tract'!Q83</f>
        <v>0</v>
      </c>
      <c r="AD83" s="29">
        <f ca="1">'DAC Adjustment'!W87-'Census Tract'!R83</f>
        <v>0</v>
      </c>
      <c r="AE83" s="29">
        <f ca="1">'DAC Adjustment'!X87-'Census Tract'!S83</f>
        <v>0</v>
      </c>
      <c r="AF83" s="29">
        <f ca="1">'DAC Adjustment'!Y87-'Census Tract'!T83</f>
        <v>0</v>
      </c>
      <c r="AG83" s="345">
        <f ca="1">'DAC Adjustment'!Z87-'Census Tract'!U83</f>
        <v>0</v>
      </c>
    </row>
    <row r="84" spans="1:33" ht="15.75" x14ac:dyDescent="0.25">
      <c r="A84" s="193" t="s">
        <v>71</v>
      </c>
      <c r="B84" s="53" t="str">
        <f>IFERROR(INDEX(Geography!$R$5:$R$889,MATCH(C84,Geography!$S$5:$S$889,0)),"Undefined")</f>
        <v>Estacada</v>
      </c>
      <c r="C84" s="53">
        <v>41005023500</v>
      </c>
      <c r="D84" s="171" cm="1">
        <f t="array" ref="D84">INDEX(Geography!$K$5:$K$838,MATCH(C84,Geography!$L$5:$L$838,0),0)</f>
        <v>0</v>
      </c>
      <c r="E84" s="53">
        <v>5510</v>
      </c>
      <c r="F84" s="53">
        <f>SUMIF(County!$A$5:$A$40,A84,County!$D$5:$D$40)</f>
        <v>375262</v>
      </c>
      <c r="G84" s="173" cm="1">
        <f t="array" ref="G84">INDEX(Geography!$E$5:$E$833,MATCH(C84,Geography!$C$5:$C$833,0),0)</f>
        <v>5603</v>
      </c>
      <c r="H84" s="239">
        <f t="shared" si="1"/>
        <v>6483.7412107176669</v>
      </c>
      <c r="I84" s="173">
        <f>SUMIF(Geography!$L$5:$L$838,'Census Tract'!C84,Geography!$M$5:$M$838)</f>
        <v>1163</v>
      </c>
      <c r="J84" s="338">
        <f ca="1">($I84/(SUMIF($D$5:$D$832,$D84,$I$5:$I$832))*IF($D84=1,Urban_Rural_LDVs!F$6,Urban_Rural_LDVs!F$7))</f>
        <v>1.7870183639089749</v>
      </c>
      <c r="K84" s="196">
        <f ca="1">($I84/(SUMIF($D$5:$D$832,$D84,$I$5:$I$832))*IF($D84=1,Urban_Rural_LDVs!G$6,Urban_Rural_LDVs!G$7))</f>
        <v>9.0143912966619908</v>
      </c>
      <c r="L84" s="196">
        <f ca="1">($I84/(SUMIF($D$5:$D$832,$D84,$I$5:$I$832))*IF($D84=1,Urban_Rural_LDVs!H$6,Urban_Rural_LDVs!H$7))</f>
        <v>41.768722153392389</v>
      </c>
      <c r="M84" s="197">
        <f ca="1">($I84/(SUMIF($D$5:$D$832,$D84,$I$5:$I$832))*IF($D84=1,Urban_Rural_LDVs!I$6,Urban_Rural_LDVs!I$7))</f>
        <v>90.860214323495882</v>
      </c>
      <c r="N84" s="196">
        <f ca="1">($H84/(SUMIF($D$5:$D$832,$D84,$H$5:$H$832))*IF($D84=1,Urban_Rural_LDVs!J$6,Urban_Rural_LDVs!J$7))</f>
        <v>1.7746809870746205</v>
      </c>
      <c r="O84" s="196">
        <f ca="1">($H84/(SUMIF($D$5:$D$832,$D84,$H$5:$H$832))*IF($D84=1,Urban_Rural_LDVs!K$6,Urban_Rural_LDVs!K$7))</f>
        <v>9.2758871285420383</v>
      </c>
      <c r="P84" s="196">
        <f ca="1">($H84/(SUMIF($D$5:$D$832,$D84,$H$5:$H$832))*IF($D84=1,Urban_Rural_LDVs!L$6,Urban_Rural_LDVs!L$7))</f>
        <v>43.276098382562168</v>
      </c>
      <c r="Q84" s="197">
        <f ca="1">($H84/(SUMIF($D$5:$D$832,$D84,$H$5:$H$832))*IF($D84=1,Urban_Rural_LDVs!M$6,Urban_Rural_LDVs!M$7))</f>
        <v>94.233398472189322</v>
      </c>
      <c r="R84" s="196">
        <f ca="1">($H84/(SUMIF($D$5:$D$832,$D84,$H$5:$H$832))*IF($D84=1,Urban_Rural_LDVs!N$6,Urban_Rural_LDVs!N$7))</f>
        <v>1.2120269004060429</v>
      </c>
      <c r="S84" s="196">
        <f ca="1">($H84/(SUMIF($D$5:$D$832,$D84,$H$5:$H$832))*IF($D84=1,Urban_Rural_LDVs!O$6,Urban_Rural_LDVs!O$7))</f>
        <v>6.2788216238318855</v>
      </c>
      <c r="T84" s="196">
        <f ca="1">($H84/(SUMIF($D$5:$D$832,$D84,$H$5:$H$832))*IF($D84=1,Urban_Rural_LDVs!P$6,Urban_Rural_LDVs!P$7))</f>
        <v>28.932625868432829</v>
      </c>
      <c r="U84" s="339">
        <f ca="1">($H84/(SUMIF($D$5:$D$832,$D84,$H$5:$H$832))*IF($D84=1,Urban_Rural_LDVs!Q$6,Urban_Rural_LDVs!Q$7))</f>
        <v>62.882610495708988</v>
      </c>
      <c r="V84" s="344">
        <f ca="1">'DAC Adjustment'!O88-'Census Tract'!J84</f>
        <v>0</v>
      </c>
      <c r="W84" s="29">
        <f ca="1">'DAC Adjustment'!P88-'Census Tract'!K84</f>
        <v>0</v>
      </c>
      <c r="X84" s="29">
        <f ca="1">'DAC Adjustment'!Q88-'Census Tract'!L84</f>
        <v>0</v>
      </c>
      <c r="Y84" s="105">
        <f ca="1">'DAC Adjustment'!R88-'Census Tract'!M84</f>
        <v>0</v>
      </c>
      <c r="Z84" s="29">
        <f ca="1">'DAC Adjustment'!S88-'Census Tract'!N84</f>
        <v>0</v>
      </c>
      <c r="AA84" s="29">
        <f ca="1">'DAC Adjustment'!T88-'Census Tract'!O84</f>
        <v>0</v>
      </c>
      <c r="AB84" s="29">
        <f ca="1">'DAC Adjustment'!U88-'Census Tract'!P84</f>
        <v>0</v>
      </c>
      <c r="AC84" s="105">
        <f ca="1">'DAC Adjustment'!V88-'Census Tract'!Q84</f>
        <v>0</v>
      </c>
      <c r="AD84" s="29">
        <f ca="1">'DAC Adjustment'!W88-'Census Tract'!R84</f>
        <v>0</v>
      </c>
      <c r="AE84" s="29">
        <f ca="1">'DAC Adjustment'!X88-'Census Tract'!S84</f>
        <v>0</v>
      </c>
      <c r="AF84" s="29">
        <f ca="1">'DAC Adjustment'!Y88-'Census Tract'!T84</f>
        <v>0</v>
      </c>
      <c r="AG84" s="345">
        <f ca="1">'DAC Adjustment'!Z88-'Census Tract'!U84</f>
        <v>0</v>
      </c>
    </row>
    <row r="85" spans="1:33" ht="15.75" x14ac:dyDescent="0.25">
      <c r="A85" s="193" t="s">
        <v>71</v>
      </c>
      <c r="B85" s="53" t="str">
        <f>IFERROR(INDEX(Geography!$R$5:$R$889,MATCH(C85,Geography!$S$5:$S$889,0)),"Undefined")</f>
        <v>Undefined</v>
      </c>
      <c r="C85" s="53">
        <v>41005024100</v>
      </c>
      <c r="D85" s="171" cm="1">
        <f t="array" ref="D85">INDEX(Geography!$K$5:$K$838,MATCH(C85,Geography!$L$5:$L$838,0),0)</f>
        <v>0</v>
      </c>
      <c r="E85" s="53">
        <v>5083</v>
      </c>
      <c r="F85" s="53">
        <f>SUMIF(County!$A$5:$A$40,A85,County!$D$5:$D$40)</f>
        <v>375262</v>
      </c>
      <c r="G85" s="173" cm="1">
        <f t="array" ref="G85">INDEX(Geography!$E$5:$E$833,MATCH(C85,Geography!$C$5:$C$833,0),0)</f>
        <v>4616</v>
      </c>
      <c r="H85" s="239">
        <f t="shared" si="1"/>
        <v>5341.5936870734877</v>
      </c>
      <c r="I85" s="173">
        <f>SUMIF(Geography!$L$5:$L$838,'Census Tract'!C85,Geography!$M$5:$M$838)</f>
        <v>588</v>
      </c>
      <c r="J85" s="338">
        <f ca="1">($I85/(SUMIF($D$5:$D$832,$D85,$I$5:$I$832))*IF($D85=1,Urban_Rural_LDVs!F$6,Urban_Rural_LDVs!F$7))</f>
        <v>0.90349681683446026</v>
      </c>
      <c r="K85" s="196">
        <f ca="1">($I85/(SUMIF($D$5:$D$832,$D85,$I$5:$I$832))*IF($D85=1,Urban_Rural_LDVs!G$6,Urban_Rural_LDVs!G$7))</f>
        <v>4.5575770270311704</v>
      </c>
      <c r="L85" s="196">
        <f ca="1">($I85/(SUMIF($D$5:$D$832,$D85,$I$5:$I$832))*IF($D85=1,Urban_Rural_LDVs!H$6,Urban_Rural_LDVs!H$7))</f>
        <v>21.11780621340905</v>
      </c>
      <c r="M85" s="197">
        <f ca="1">($I85/(SUMIF($D$5:$D$832,$D85,$I$5:$I$832))*IF($D85=1,Urban_Rural_LDVs!I$6,Urban_Rural_LDVs!I$7))</f>
        <v>45.937924352721907</v>
      </c>
      <c r="N85" s="196">
        <f ca="1">($H85/(SUMIF($D$5:$D$832,$D85,$H$5:$H$832))*IF($D85=1,Urban_Rural_LDVs!J$6,Urban_Rural_LDVs!J$7))</f>
        <v>1.4620609381289396</v>
      </c>
      <c r="O85" s="196">
        <f ca="1">($H85/(SUMIF($D$5:$D$832,$D85,$H$5:$H$832))*IF($D85=1,Urban_Rural_LDVs!K$6,Urban_Rural_LDVs!K$7))</f>
        <v>7.6418873791451096</v>
      </c>
      <c r="P85" s="196">
        <f ca="1">($H85/(SUMIF($D$5:$D$832,$D85,$H$5:$H$832))*IF($D85=1,Urban_Rural_LDVs!L$6,Urban_Rural_LDVs!L$7))</f>
        <v>35.652769968571654</v>
      </c>
      <c r="Q85" s="197">
        <f ca="1">($H85/(SUMIF($D$5:$D$832,$D85,$H$5:$H$832))*IF($D85=1,Urban_Rural_LDVs!M$6,Urban_Rural_LDVs!M$7))</f>
        <v>77.63365471133784</v>
      </c>
      <c r="R85" s="196">
        <f ca="1">($H85/(SUMIF($D$5:$D$832,$D85,$H$5:$H$832))*IF($D85=1,Urban_Rural_LDVs!N$6,Urban_Rural_LDVs!N$7))</f>
        <v>0.99852153708268676</v>
      </c>
      <c r="S85" s="196">
        <f ca="1">($H85/(SUMIF($D$5:$D$832,$D85,$H$5:$H$832))*IF($D85=1,Urban_Rural_LDVs!O$6,Urban_Rural_LDVs!O$7))</f>
        <v>5.1727718393017996</v>
      </c>
      <c r="T85" s="196">
        <f ca="1">($H85/(SUMIF($D$5:$D$832,$D85,$H$5:$H$832))*IF($D85=1,Urban_Rural_LDVs!P$6,Urban_Rural_LDVs!P$7))</f>
        <v>23.835980904637861</v>
      </c>
      <c r="U85" s="339">
        <f ca="1">($H85/(SUMIF($D$5:$D$832,$D85,$H$5:$H$832))*IF($D85=1,Urban_Rural_LDVs!Q$6,Urban_Rural_LDVs!Q$7))</f>
        <v>51.805484570443106</v>
      </c>
      <c r="V85" s="344">
        <f ca="1">'DAC Adjustment'!O89-'Census Tract'!J85</f>
        <v>0</v>
      </c>
      <c r="W85" s="29">
        <f ca="1">'DAC Adjustment'!P89-'Census Tract'!K85</f>
        <v>0</v>
      </c>
      <c r="X85" s="29">
        <f ca="1">'DAC Adjustment'!Q89-'Census Tract'!L85</f>
        <v>0</v>
      </c>
      <c r="Y85" s="105">
        <f ca="1">'DAC Adjustment'!R89-'Census Tract'!M85</f>
        <v>0</v>
      </c>
      <c r="Z85" s="29">
        <f ca="1">'DAC Adjustment'!S89-'Census Tract'!N85</f>
        <v>0</v>
      </c>
      <c r="AA85" s="29">
        <f ca="1">'DAC Adjustment'!T89-'Census Tract'!O85</f>
        <v>0</v>
      </c>
      <c r="AB85" s="29">
        <f ca="1">'DAC Adjustment'!U89-'Census Tract'!P85</f>
        <v>0</v>
      </c>
      <c r="AC85" s="105">
        <f ca="1">'DAC Adjustment'!V89-'Census Tract'!Q85</f>
        <v>0</v>
      </c>
      <c r="AD85" s="29">
        <f ca="1">'DAC Adjustment'!W89-'Census Tract'!R85</f>
        <v>0</v>
      </c>
      <c r="AE85" s="29">
        <f ca="1">'DAC Adjustment'!X89-'Census Tract'!S85</f>
        <v>0</v>
      </c>
      <c r="AF85" s="29">
        <f ca="1">'DAC Adjustment'!Y89-'Census Tract'!T85</f>
        <v>0</v>
      </c>
      <c r="AG85" s="345">
        <f ca="1">'DAC Adjustment'!Z89-'Census Tract'!U85</f>
        <v>0</v>
      </c>
    </row>
    <row r="86" spans="1:33" ht="15.75" x14ac:dyDescent="0.25">
      <c r="A86" s="193" t="s">
        <v>71</v>
      </c>
      <c r="B86" s="53" t="str">
        <f>IFERROR(INDEX(Geography!$R$5:$R$889,MATCH(C86,Geography!$S$5:$S$889,0)),"Undefined")</f>
        <v>Portland</v>
      </c>
      <c r="C86" s="53">
        <v>41005021601</v>
      </c>
      <c r="D86" s="171" cm="1">
        <f t="array" ref="D86">INDEX(Geography!$K$5:$K$838,MATCH(C86,Geography!$L$5:$L$838,0),0)</f>
        <v>1</v>
      </c>
      <c r="E86" s="53">
        <v>6515</v>
      </c>
      <c r="F86" s="53">
        <f>SUMIF(County!$A$5:$A$40,A86,County!$D$5:$D$40)</f>
        <v>375262</v>
      </c>
      <c r="G86" s="173" cm="1">
        <f t="array" ref="G86">INDEX(Geography!$E$5:$E$833,MATCH(C86,Geography!$C$5:$C$833,0),0)</f>
        <v>4374</v>
      </c>
      <c r="H86" s="239">
        <f t="shared" si="1"/>
        <v>5061.5534634444184</v>
      </c>
      <c r="I86" s="173">
        <f>SUMIF(Geography!$L$5:$L$838,'Census Tract'!C86,Geography!$M$5:$M$838)</f>
        <v>2510</v>
      </c>
      <c r="J86" s="338">
        <f ca="1">($I86/(SUMIF($D$5:$D$832,$D86,$I$5:$I$832))*IF($D86=1,Urban_Rural_LDVs!F$6,Urban_Rural_LDVs!F$7))</f>
        <v>1.2569778939099867</v>
      </c>
      <c r="K86" s="196">
        <f ca="1">($I86/(SUMIF($D$5:$D$832,$D86,$I$5:$I$832))*IF($D86=1,Urban_Rural_LDVs!G$6,Urban_Rural_LDVs!G$7))</f>
        <v>6.2466400652828051</v>
      </c>
      <c r="L86" s="196">
        <f ca="1">($I86/(SUMIF($D$5:$D$832,$D86,$I$5:$I$832))*IF($D86=1,Urban_Rural_LDVs!H$6,Urban_Rural_LDVs!H$7))</f>
        <v>28.743191499334749</v>
      </c>
      <c r="M86" s="197">
        <f ca="1">($I86/(SUMIF($D$5:$D$832,$D86,$I$5:$I$832))*IF($D86=1,Urban_Rural_LDVs!I$6,Urban_Rural_LDVs!I$7))</f>
        <v>62.428200046298137</v>
      </c>
      <c r="N86" s="196">
        <f ca="1">($H86/(SUMIF($D$5:$D$832,$D86,$H$5:$H$832))*IF($D86=1,Urban_Rural_LDVs!J$6,Urban_Rural_LDVs!J$7))</f>
        <v>1.044920666121391</v>
      </c>
      <c r="O86" s="196">
        <f ca="1">($H86/(SUMIF($D$5:$D$832,$D86,$H$5:$H$832))*IF($D86=1,Urban_Rural_LDVs!K$6,Urban_Rural_LDVs!K$7))</f>
        <v>4.9723444777639552</v>
      </c>
      <c r="P86" s="196">
        <f ca="1">($H86/(SUMIF($D$5:$D$832,$D86,$H$5:$H$832))*IF($D86=1,Urban_Rural_LDVs!L$6,Urban_Rural_LDVs!L$7))</f>
        <v>22.677821145984577</v>
      </c>
      <c r="Q86" s="197">
        <f ca="1">($H86/(SUMIF($D$5:$D$832,$D86,$H$5:$H$832))*IF($D86=1,Urban_Rural_LDVs!M$6,Urban_Rural_LDVs!M$7))</f>
        <v>49.188592818212186</v>
      </c>
      <c r="R86" s="196">
        <f ca="1">($H86/(SUMIF($D$5:$D$832,$D86,$H$5:$H$832))*IF($D86=1,Urban_Rural_LDVs!N$6,Urban_Rural_LDVs!N$7))</f>
        <v>0.43503534966536878</v>
      </c>
      <c r="S86" s="196">
        <f ca="1">($H86/(SUMIF($D$5:$D$832,$D86,$H$5:$H$832))*IF($D86=1,Urban_Rural_LDVs!O$6,Urban_Rural_LDVs!O$7))</f>
        <v>2.0664767785216669</v>
      </c>
      <c r="T86" s="196">
        <f ca="1">($H86/(SUMIF($D$5:$D$832,$D86,$H$5:$H$832))*IF($D86=1,Urban_Rural_LDVs!P$6,Urban_Rural_LDVs!P$7))</f>
        <v>9.067113934461247</v>
      </c>
      <c r="U86" s="339">
        <f ca="1">($H86/(SUMIF($D$5:$D$832,$D86,$H$5:$H$832))*IF($D86=1,Urban_Rural_LDVs!Q$6,Urban_Rural_LDVs!Q$7))</f>
        <v>19.478912085514004</v>
      </c>
      <c r="V86" s="344">
        <f ca="1">'DAC Adjustment'!O90-'Census Tract'!J86</f>
        <v>0</v>
      </c>
      <c r="W86" s="29">
        <f ca="1">'DAC Adjustment'!P90-'Census Tract'!K86</f>
        <v>0</v>
      </c>
      <c r="X86" s="29">
        <f ca="1">'DAC Adjustment'!Q90-'Census Tract'!L86</f>
        <v>0</v>
      </c>
      <c r="Y86" s="105">
        <f ca="1">'DAC Adjustment'!R90-'Census Tract'!M86</f>
        <v>0</v>
      </c>
      <c r="Z86" s="29">
        <f ca="1">'DAC Adjustment'!S90-'Census Tract'!N86</f>
        <v>0</v>
      </c>
      <c r="AA86" s="29">
        <f ca="1">'DAC Adjustment'!T90-'Census Tract'!O86</f>
        <v>0</v>
      </c>
      <c r="AB86" s="29">
        <f ca="1">'DAC Adjustment'!U90-'Census Tract'!P86</f>
        <v>0</v>
      </c>
      <c r="AC86" s="105">
        <f ca="1">'DAC Adjustment'!V90-'Census Tract'!Q86</f>
        <v>0</v>
      </c>
      <c r="AD86" s="29">
        <f ca="1">'DAC Adjustment'!W90-'Census Tract'!R86</f>
        <v>0</v>
      </c>
      <c r="AE86" s="29">
        <f ca="1">'DAC Adjustment'!X90-'Census Tract'!S86</f>
        <v>0</v>
      </c>
      <c r="AF86" s="29">
        <f ca="1">'DAC Adjustment'!Y90-'Census Tract'!T86</f>
        <v>0</v>
      </c>
      <c r="AG86" s="345">
        <f ca="1">'DAC Adjustment'!Z90-'Census Tract'!U86</f>
        <v>0</v>
      </c>
    </row>
    <row r="87" spans="1:33" ht="15.75" x14ac:dyDescent="0.25">
      <c r="A87" s="193" t="s">
        <v>71</v>
      </c>
      <c r="B87" s="53" t="str">
        <f>IFERROR(INDEX(Geography!$R$5:$R$889,MATCH(C87,Geography!$S$5:$S$889,0)),"Undefined")</f>
        <v>Gladstone</v>
      </c>
      <c r="C87" s="53">
        <v>41005021900</v>
      </c>
      <c r="D87" s="171" cm="1">
        <f t="array" ref="D87">INDEX(Geography!$K$5:$K$838,MATCH(C87,Geography!$L$5:$L$838,0),0)</f>
        <v>1</v>
      </c>
      <c r="E87" s="53">
        <v>3674</v>
      </c>
      <c r="F87" s="53">
        <f>SUMIF(County!$A$5:$A$40,A87,County!$D$5:$D$40)</f>
        <v>375262</v>
      </c>
      <c r="G87" s="173" cm="1">
        <f t="array" ref="G87">INDEX(Geography!$E$5:$E$833,MATCH(C87,Geography!$C$5:$C$833,0),0)</f>
        <v>2389</v>
      </c>
      <c r="H87" s="239">
        <f t="shared" si="1"/>
        <v>2764.5293150820107</v>
      </c>
      <c r="I87" s="173">
        <f>SUMIF(Geography!$L$5:$L$838,'Census Tract'!C87,Geography!$M$5:$M$838)</f>
        <v>816</v>
      </c>
      <c r="J87" s="338">
        <f ca="1">($I87/(SUMIF($D$5:$D$832,$D87,$I$5:$I$832))*IF($D87=1,Urban_Rural_LDVs!F$6,Urban_Rural_LDVs!F$7))</f>
        <v>0.40864301252213114</v>
      </c>
      <c r="K87" s="196">
        <f ca="1">($I87/(SUMIF($D$5:$D$832,$D87,$I$5:$I$832))*IF($D87=1,Urban_Rural_LDVs!G$6,Urban_Rural_LDVs!G$7))</f>
        <v>2.0307801965222185</v>
      </c>
      <c r="L87" s="196">
        <f ca="1">($I87/(SUMIF($D$5:$D$832,$D87,$I$5:$I$832))*IF($D87=1,Urban_Rural_LDVs!H$6,Urban_Rural_LDVs!H$7))</f>
        <v>9.3444001049630092</v>
      </c>
      <c r="M87" s="197">
        <f ca="1">($I87/(SUMIF($D$5:$D$832,$D87,$I$5:$I$832))*IF($D87=1,Urban_Rural_LDVs!I$6,Urban_Rural_LDVs!I$7))</f>
        <v>20.295382963258678</v>
      </c>
      <c r="N87" s="196">
        <f ca="1">($H87/(SUMIF($D$5:$D$832,$D87,$H$5:$H$832))*IF($D87=1,Urban_Rural_LDVs!J$6,Urban_Rural_LDVs!J$7))</f>
        <v>0.57071684301874781</v>
      </c>
      <c r="O87" s="196">
        <f ca="1">($H87/(SUMIF($D$5:$D$832,$D87,$H$5:$H$832))*IF($D87=1,Urban_Rural_LDVs!K$6,Urban_Rural_LDVs!K$7))</f>
        <v>2.7158049742519634</v>
      </c>
      <c r="P87" s="196">
        <f ca="1">($H87/(SUMIF($D$5:$D$832,$D87,$H$5:$H$832))*IF($D87=1,Urban_Rural_LDVs!L$6,Urban_Rural_LDVs!L$7))</f>
        <v>12.386217356597427</v>
      </c>
      <c r="Q87" s="197">
        <f ca="1">($H87/(SUMIF($D$5:$D$832,$D87,$H$5:$H$832))*IF($D87=1,Urban_Rural_LDVs!M$6,Urban_Rural_LDVs!M$7))</f>
        <v>26.865923237930705</v>
      </c>
      <c r="R87" s="196">
        <f ca="1">($H87/(SUMIF($D$5:$D$832,$D87,$H$5:$H$832))*IF($D87=1,Urban_Rural_LDVs!N$6,Urban_Rural_LDVs!N$7))</f>
        <v>0.23760847058769227</v>
      </c>
      <c r="S87" s="196">
        <f ca="1">($H87/(SUMIF($D$5:$D$832,$D87,$H$5:$H$832))*IF($D87=1,Urban_Rural_LDVs!O$6,Urban_Rural_LDVs!O$7))</f>
        <v>1.1286723877202243</v>
      </c>
      <c r="T87" s="196">
        <f ca="1">($H87/(SUMIF($D$5:$D$832,$D87,$H$5:$H$832))*IF($D87=1,Urban_Rural_LDVs!P$6,Urban_Rural_LDVs!P$7))</f>
        <v>4.9522942819908362</v>
      </c>
      <c r="U87" s="339">
        <f ca="1">($H87/(SUMIF($D$5:$D$832,$D87,$H$5:$H$832))*IF($D87=1,Urban_Rural_LDVs!Q$6,Urban_Rural_LDVs!Q$7))</f>
        <v>10.639030857863043</v>
      </c>
      <c r="V87" s="344">
        <f ca="1">'DAC Adjustment'!O91-'Census Tract'!J87</f>
        <v>0</v>
      </c>
      <c r="W87" s="29">
        <f ca="1">'DAC Adjustment'!P91-'Census Tract'!K87</f>
        <v>0</v>
      </c>
      <c r="X87" s="29">
        <f ca="1">'DAC Adjustment'!Q91-'Census Tract'!L87</f>
        <v>0</v>
      </c>
      <c r="Y87" s="105">
        <f ca="1">'DAC Adjustment'!R91-'Census Tract'!M87</f>
        <v>0</v>
      </c>
      <c r="Z87" s="29">
        <f ca="1">'DAC Adjustment'!S91-'Census Tract'!N87</f>
        <v>0</v>
      </c>
      <c r="AA87" s="29">
        <f ca="1">'DAC Adjustment'!T91-'Census Tract'!O87</f>
        <v>0</v>
      </c>
      <c r="AB87" s="29">
        <f ca="1">'DAC Adjustment'!U91-'Census Tract'!P87</f>
        <v>0</v>
      </c>
      <c r="AC87" s="105">
        <f ca="1">'DAC Adjustment'!V91-'Census Tract'!Q87</f>
        <v>0</v>
      </c>
      <c r="AD87" s="29">
        <f ca="1">'DAC Adjustment'!W91-'Census Tract'!R87</f>
        <v>0</v>
      </c>
      <c r="AE87" s="29">
        <f ca="1">'DAC Adjustment'!X91-'Census Tract'!S87</f>
        <v>0</v>
      </c>
      <c r="AF87" s="29">
        <f ca="1">'DAC Adjustment'!Y91-'Census Tract'!T87</f>
        <v>0</v>
      </c>
      <c r="AG87" s="345">
        <f ca="1">'DAC Adjustment'!Z91-'Census Tract'!U87</f>
        <v>0</v>
      </c>
    </row>
    <row r="88" spans="1:33" ht="15.75" x14ac:dyDescent="0.25">
      <c r="A88" s="193" t="s">
        <v>71</v>
      </c>
      <c r="B88" s="53" t="str">
        <f>IFERROR(INDEX(Geography!$R$5:$R$889,MATCH(C88,Geography!$S$5:$S$889,0)),"Undefined")</f>
        <v>Happy Valley</v>
      </c>
      <c r="C88" s="53">
        <v>41005022207</v>
      </c>
      <c r="D88" s="171" cm="1">
        <f t="array" ref="D88">INDEX(Geography!$K$5:$K$838,MATCH(C88,Geography!$L$5:$L$838,0),0)</f>
        <v>1</v>
      </c>
      <c r="E88" s="53">
        <v>6564</v>
      </c>
      <c r="F88" s="53">
        <f>SUMIF(County!$A$5:$A$40,A88,County!$D$5:$D$40)</f>
        <v>375262</v>
      </c>
      <c r="G88" s="173" cm="1">
        <f t="array" ref="G88">INDEX(Geography!$E$5:$E$833,MATCH(C88,Geography!$C$5:$C$833,0),0)</f>
        <v>4731</v>
      </c>
      <c r="H88" s="239">
        <f t="shared" si="1"/>
        <v>5474.6706528476316</v>
      </c>
      <c r="I88" s="173">
        <f>SUMIF(Geography!$L$5:$L$838,'Census Tract'!C88,Geography!$M$5:$M$838)</f>
        <v>566</v>
      </c>
      <c r="J88" s="338">
        <f ca="1">($I88/(SUMIF($D$5:$D$832,$D88,$I$5:$I$832))*IF($D88=1,Urban_Rural_LDVs!F$6,Urban_Rural_LDVs!F$7))</f>
        <v>0.28344601113667428</v>
      </c>
      <c r="K88" s="196">
        <f ca="1">($I88/(SUMIF($D$5:$D$832,$D88,$I$5:$I$832))*IF($D88=1,Urban_Rural_LDVs!G$6,Urban_Rural_LDVs!G$7))</f>
        <v>1.4086048912151663</v>
      </c>
      <c r="L88" s="196">
        <f ca="1">($I88/(SUMIF($D$5:$D$832,$D88,$I$5:$I$832))*IF($D88=1,Urban_Rural_LDVs!H$6,Urban_Rural_LDVs!H$7))</f>
        <v>6.4815324257464004</v>
      </c>
      <c r="M88" s="197">
        <f ca="1">($I88/(SUMIF($D$5:$D$832,$D88,$I$5:$I$832))*IF($D88=1,Urban_Rural_LDVs!I$6,Urban_Rural_LDVs!I$7))</f>
        <v>14.077434751475993</v>
      </c>
      <c r="N88" s="196">
        <f ca="1">($H88/(SUMIF($D$5:$D$832,$D88,$H$5:$H$832))*IF($D88=1,Urban_Rural_LDVs!J$6,Urban_Rural_LDVs!J$7))</f>
        <v>1.1302056861957706</v>
      </c>
      <c r="O88" s="196">
        <f ca="1">($H88/(SUMIF($D$5:$D$832,$D88,$H$5:$H$832))*IF($D88=1,Urban_Rural_LDVs!K$6,Urban_Rural_LDVs!K$7))</f>
        <v>5.3781805496802164</v>
      </c>
      <c r="P88" s="196">
        <f ca="1">($H88/(SUMIF($D$5:$D$832,$D88,$H$5:$H$832))*IF($D88=1,Urban_Rural_LDVs!L$6,Urban_Rural_LDVs!L$7))</f>
        <v>24.528754421959992</v>
      </c>
      <c r="Q88" s="197">
        <f ca="1">($H88/(SUMIF($D$5:$D$832,$D88,$H$5:$H$832))*IF($D88=1,Urban_Rural_LDVs!M$6,Urban_Rural_LDVs!M$7))</f>
        <v>53.203299639451714</v>
      </c>
      <c r="R88" s="196">
        <f ca="1">($H88/(SUMIF($D$5:$D$832,$D88,$H$5:$H$832))*IF($D88=1,Urban_Rural_LDVs!N$6,Urban_Rural_LDVs!N$7))</f>
        <v>0.47054235008387274</v>
      </c>
      <c r="S88" s="196">
        <f ca="1">($H88/(SUMIF($D$5:$D$832,$D88,$H$5:$H$832))*IF($D88=1,Urban_Rural_LDVs!O$6,Urban_Rural_LDVs!O$7))</f>
        <v>2.2351398352048477</v>
      </c>
      <c r="T88" s="196">
        <f ca="1">($H88/(SUMIF($D$5:$D$832,$D88,$H$5:$H$832))*IF($D88=1,Urban_Rural_LDVs!P$6,Urban_Rural_LDVs!P$7))</f>
        <v>9.8071595848047899</v>
      </c>
      <c r="U88" s="339">
        <f ca="1">($H88/(SUMIF($D$5:$D$832,$D88,$H$5:$H$832))*IF($D88=1,Urban_Rural_LDVs!Q$6,Urban_Rural_LDVs!Q$7))</f>
        <v>21.068754704290519</v>
      </c>
      <c r="V88" s="344">
        <f ca="1">'DAC Adjustment'!O92-'Census Tract'!J88</f>
        <v>0</v>
      </c>
      <c r="W88" s="29">
        <f ca="1">'DAC Adjustment'!P92-'Census Tract'!K88</f>
        <v>0</v>
      </c>
      <c r="X88" s="29">
        <f ca="1">'DAC Adjustment'!Q92-'Census Tract'!L88</f>
        <v>0</v>
      </c>
      <c r="Y88" s="105">
        <f ca="1">'DAC Adjustment'!R92-'Census Tract'!M88</f>
        <v>0</v>
      </c>
      <c r="Z88" s="29">
        <f ca="1">'DAC Adjustment'!S92-'Census Tract'!N88</f>
        <v>0</v>
      </c>
      <c r="AA88" s="29">
        <f ca="1">'DAC Adjustment'!T92-'Census Tract'!O88</f>
        <v>0</v>
      </c>
      <c r="AB88" s="29">
        <f ca="1">'DAC Adjustment'!U92-'Census Tract'!P88</f>
        <v>0</v>
      </c>
      <c r="AC88" s="105">
        <f ca="1">'DAC Adjustment'!V92-'Census Tract'!Q88</f>
        <v>0</v>
      </c>
      <c r="AD88" s="29">
        <f ca="1">'DAC Adjustment'!W92-'Census Tract'!R88</f>
        <v>0</v>
      </c>
      <c r="AE88" s="29">
        <f ca="1">'DAC Adjustment'!X92-'Census Tract'!S88</f>
        <v>0</v>
      </c>
      <c r="AF88" s="29">
        <f ca="1">'DAC Adjustment'!Y92-'Census Tract'!T88</f>
        <v>0</v>
      </c>
      <c r="AG88" s="345">
        <f ca="1">'DAC Adjustment'!Z92-'Census Tract'!U88</f>
        <v>0</v>
      </c>
    </row>
    <row r="89" spans="1:33" ht="15.75" x14ac:dyDescent="0.25">
      <c r="A89" s="193" t="s">
        <v>71</v>
      </c>
      <c r="B89" s="53" t="str">
        <f>IFERROR(INDEX(Geography!$R$5:$R$889,MATCH(C89,Geography!$S$5:$S$889,0)),"Undefined")</f>
        <v>Canby</v>
      </c>
      <c r="C89" s="53">
        <v>41005022905</v>
      </c>
      <c r="D89" s="171" cm="1">
        <f t="array" ref="D89">INDEX(Geography!$K$5:$K$838,MATCH(C89,Geography!$L$5:$L$838,0),0)</f>
        <v>1</v>
      </c>
      <c r="E89" s="53">
        <v>4545</v>
      </c>
      <c r="F89" s="53">
        <f>SUMIF(County!$A$5:$A$40,A89,County!$D$5:$D$40)</f>
        <v>375262</v>
      </c>
      <c r="G89" s="173" cm="1">
        <f t="array" ref="G89">INDEX(Geography!$E$5:$E$833,MATCH(C89,Geography!$C$5:$C$833,0),0)</f>
        <v>3457</v>
      </c>
      <c r="H89" s="239">
        <f t="shared" si="1"/>
        <v>4000.4093102714569</v>
      </c>
      <c r="I89" s="173">
        <f>SUMIF(Geography!$L$5:$L$838,'Census Tract'!C89,Geography!$M$5:$M$838)</f>
        <v>411</v>
      </c>
      <c r="J89" s="338">
        <f ca="1">($I89/(SUMIF($D$5:$D$832,$D89,$I$5:$I$832))*IF($D89=1,Urban_Rural_LDVs!F$6,Urban_Rural_LDVs!F$7))</f>
        <v>0.20582387027769103</v>
      </c>
      <c r="K89" s="196">
        <f ca="1">($I89/(SUMIF($D$5:$D$832,$D89,$I$5:$I$832))*IF($D89=1,Urban_Rural_LDVs!G$6,Urban_Rural_LDVs!G$7))</f>
        <v>1.0228562019247938</v>
      </c>
      <c r="L89" s="196">
        <f ca="1">($I89/(SUMIF($D$5:$D$832,$D89,$I$5:$I$832))*IF($D89=1,Urban_Rural_LDVs!H$6,Urban_Rural_LDVs!H$7))</f>
        <v>4.706554464632104</v>
      </c>
      <c r="M89" s="197">
        <f ca="1">($I89/(SUMIF($D$5:$D$832,$D89,$I$5:$I$832))*IF($D89=1,Urban_Rural_LDVs!I$6,Urban_Rural_LDVs!I$7))</f>
        <v>10.222306860170731</v>
      </c>
      <c r="N89" s="196">
        <f ca="1">($H89/(SUMIF($D$5:$D$832,$D89,$H$5:$H$832))*IF($D89=1,Urban_Rural_LDVs!J$6,Urban_Rural_LDVs!J$7))</f>
        <v>0.82585522240092557</v>
      </c>
      <c r="O89" s="196">
        <f ca="1">($H89/(SUMIF($D$5:$D$832,$D89,$H$5:$H$832))*IF($D89=1,Urban_Rural_LDVs!K$6,Urban_Rural_LDVs!K$7))</f>
        <v>3.9299028028417902</v>
      </c>
      <c r="P89" s="196">
        <f ca="1">($H89/(SUMIF($D$5:$D$832,$D89,$H$5:$H$832))*IF($D89=1,Urban_Rural_LDVs!L$6,Urban_Rural_LDVs!L$7))</f>
        <v>17.92346312338104</v>
      </c>
      <c r="Q89" s="197">
        <f ca="1">($H89/(SUMIF($D$5:$D$832,$D89,$H$5:$H$832))*IF($D89=1,Urban_Rural_LDVs!M$6,Urban_Rural_LDVs!M$7))</f>
        <v>38.876306669538067</v>
      </c>
      <c r="R89" s="196">
        <f ca="1">($H89/(SUMIF($D$5:$D$832,$D89,$H$5:$H$832))*IF($D89=1,Urban_Rural_LDVs!N$6,Urban_Rural_LDVs!N$7))</f>
        <v>0.34383109368842701</v>
      </c>
      <c r="S89" s="196">
        <f ca="1">($H89/(SUMIF($D$5:$D$832,$D89,$H$5:$H$832))*IF($D89=1,Urban_Rural_LDVs!O$6,Urban_Rural_LDVs!O$7))</f>
        <v>1.633244221158985</v>
      </c>
      <c r="T89" s="196">
        <f ca="1">($H89/(SUMIF($D$5:$D$832,$D89,$H$5:$H$832))*IF($D89=1,Urban_Rural_LDVs!P$6,Urban_Rural_LDVs!P$7))</f>
        <v>7.1662123620101799</v>
      </c>
      <c r="U89" s="339">
        <f ca="1">($H89/(SUMIF($D$5:$D$832,$D89,$H$5:$H$832))*IF($D89=1,Urban_Rural_LDVs!Q$6,Urban_Rural_LDVs!Q$7))</f>
        <v>15.395198692186076</v>
      </c>
      <c r="V89" s="344">
        <f ca="1">'DAC Adjustment'!O93-'Census Tract'!J89</f>
        <v>0</v>
      </c>
      <c r="W89" s="29">
        <f ca="1">'DAC Adjustment'!P93-'Census Tract'!K89</f>
        <v>0</v>
      </c>
      <c r="X89" s="29">
        <f ca="1">'DAC Adjustment'!Q93-'Census Tract'!L89</f>
        <v>0</v>
      </c>
      <c r="Y89" s="105">
        <f ca="1">'DAC Adjustment'!R93-'Census Tract'!M89</f>
        <v>0</v>
      </c>
      <c r="Z89" s="29">
        <f ca="1">'DAC Adjustment'!S93-'Census Tract'!N89</f>
        <v>0</v>
      </c>
      <c r="AA89" s="29">
        <f ca="1">'DAC Adjustment'!T93-'Census Tract'!O89</f>
        <v>0</v>
      </c>
      <c r="AB89" s="29">
        <f ca="1">'DAC Adjustment'!U93-'Census Tract'!P89</f>
        <v>0</v>
      </c>
      <c r="AC89" s="105">
        <f ca="1">'DAC Adjustment'!V93-'Census Tract'!Q89</f>
        <v>0</v>
      </c>
      <c r="AD89" s="29">
        <f ca="1">'DAC Adjustment'!W93-'Census Tract'!R89</f>
        <v>0</v>
      </c>
      <c r="AE89" s="29">
        <f ca="1">'DAC Adjustment'!X93-'Census Tract'!S89</f>
        <v>0</v>
      </c>
      <c r="AF89" s="29">
        <f ca="1">'DAC Adjustment'!Y93-'Census Tract'!T89</f>
        <v>0</v>
      </c>
      <c r="AG89" s="345">
        <f ca="1">'DAC Adjustment'!Z93-'Census Tract'!U89</f>
        <v>0</v>
      </c>
    </row>
    <row r="90" spans="1:33" ht="15.75" x14ac:dyDescent="0.25">
      <c r="A90" s="193" t="s">
        <v>71</v>
      </c>
      <c r="B90" s="53" t="str">
        <f>IFERROR(INDEX(Geography!$R$5:$R$889,MATCH(C90,Geography!$S$5:$S$889,0)),"Undefined")</f>
        <v>Estacada</v>
      </c>
      <c r="C90" s="53">
        <v>41005023600</v>
      </c>
      <c r="D90" s="171" cm="1">
        <f t="array" ref="D90">INDEX(Geography!$K$5:$K$838,MATCH(C90,Geography!$L$5:$L$838,0),0)</f>
        <v>0</v>
      </c>
      <c r="E90" s="53">
        <v>3610</v>
      </c>
      <c r="F90" s="53">
        <f>SUMIF(County!$A$5:$A$40,A90,County!$D$5:$D$40)</f>
        <v>375262</v>
      </c>
      <c r="G90" s="173" cm="1">
        <f t="array" ref="G90">INDEX(Geography!$E$5:$E$833,MATCH(C90,Geography!$C$5:$C$833,0),0)</f>
        <v>3519</v>
      </c>
      <c r="H90" s="239">
        <f t="shared" si="1"/>
        <v>4072.155152688822</v>
      </c>
      <c r="I90" s="173">
        <f>SUMIF(Geography!$L$5:$L$838,'Census Tract'!C90,Geography!$M$5:$M$838)</f>
        <v>324</v>
      </c>
      <c r="J90" s="338">
        <f ca="1">($I90/(SUMIF($D$5:$D$832,$D90,$I$5:$I$832))*IF($D90=1,Urban_Rural_LDVs!F$6,Urban_Rural_LDVs!F$7))</f>
        <v>0.49784518478633527</v>
      </c>
      <c r="K90" s="196">
        <f ca="1">($I90/(SUMIF($D$5:$D$832,$D90,$I$5:$I$832))*IF($D90=1,Urban_Rural_LDVs!G$6,Urban_Rural_LDVs!G$7))</f>
        <v>2.511317953670237</v>
      </c>
      <c r="L90" s="196">
        <f ca="1">($I90/(SUMIF($D$5:$D$832,$D90,$I$5:$I$832))*IF($D90=1,Urban_Rural_LDVs!H$6,Urban_Rural_LDVs!H$7))</f>
        <v>11.636342199225396</v>
      </c>
      <c r="M90" s="197">
        <f ca="1">($I90/(SUMIF($D$5:$D$832,$D90,$I$5:$I$832))*IF($D90=1,Urban_Rural_LDVs!I$6,Urban_Rural_LDVs!I$7))</f>
        <v>25.312733827010032</v>
      </c>
      <c r="N90" s="196">
        <f ca="1">($H90/(SUMIF($D$5:$D$832,$D90,$H$5:$H$832))*IF($D90=1,Urban_Rural_LDVs!J$6,Urban_Rural_LDVs!J$7))</f>
        <v>1.1145997489765465</v>
      </c>
      <c r="O90" s="196">
        <f ca="1">($H90/(SUMIF($D$5:$D$832,$D90,$H$5:$H$832))*IF($D90=1,Urban_Rural_LDVs!K$6,Urban_Rural_LDVs!K$7))</f>
        <v>5.8257802615276519</v>
      </c>
      <c r="P90" s="196">
        <f ca="1">($H90/(SUMIF($D$5:$D$832,$D90,$H$5:$H$832))*IF($D90=1,Urban_Rural_LDVs!L$6,Urban_Rural_LDVs!L$7))</f>
        <v>27.179830485139441</v>
      </c>
      <c r="Q90" s="197">
        <f ca="1">($H90/(SUMIF($D$5:$D$832,$D90,$H$5:$H$832))*IF($D90=1,Urban_Rural_LDVs!M$6,Urban_Rural_LDVs!M$7))</f>
        <v>59.183888849479601</v>
      </c>
      <c r="R90" s="196">
        <f ca="1">($H90/(SUMIF($D$5:$D$832,$D90,$H$5:$H$832))*IF($D90=1,Urban_Rural_LDVs!N$6,Urban_Rural_LDVs!N$7))</f>
        <v>0.76122124978205685</v>
      </c>
      <c r="S90" s="196">
        <f ca="1">($H90/(SUMIF($D$5:$D$832,$D90,$H$5:$H$832))*IF($D90=1,Urban_Rural_LDVs!O$6,Urban_Rural_LDVs!O$7))</f>
        <v>3.9434540949963242</v>
      </c>
      <c r="T90" s="196">
        <f ca="1">($H90/(SUMIF($D$5:$D$832,$D90,$H$5:$H$832))*IF($D90=1,Urban_Rural_LDVs!P$6,Urban_Rural_LDVs!P$7))</f>
        <v>18.171320797968075</v>
      </c>
      <c r="U90" s="339">
        <f ca="1">($H90/(SUMIF($D$5:$D$832,$D90,$H$5:$H$832))*IF($D90=1,Urban_Rural_LDVs!Q$6,Urban_Rural_LDVs!Q$7))</f>
        <v>39.493825867285373</v>
      </c>
      <c r="V90" s="344">
        <f ca="1">'DAC Adjustment'!O94-'Census Tract'!J90</f>
        <v>0</v>
      </c>
      <c r="W90" s="29">
        <f ca="1">'DAC Adjustment'!P94-'Census Tract'!K90</f>
        <v>0</v>
      </c>
      <c r="X90" s="29">
        <f ca="1">'DAC Adjustment'!Q94-'Census Tract'!L90</f>
        <v>0</v>
      </c>
      <c r="Y90" s="105">
        <f ca="1">'DAC Adjustment'!R94-'Census Tract'!M90</f>
        <v>0</v>
      </c>
      <c r="Z90" s="29">
        <f ca="1">'DAC Adjustment'!S94-'Census Tract'!N90</f>
        <v>0</v>
      </c>
      <c r="AA90" s="29">
        <f ca="1">'DAC Adjustment'!T94-'Census Tract'!O90</f>
        <v>0</v>
      </c>
      <c r="AB90" s="29">
        <f ca="1">'DAC Adjustment'!U94-'Census Tract'!P90</f>
        <v>0</v>
      </c>
      <c r="AC90" s="105">
        <f ca="1">'DAC Adjustment'!V94-'Census Tract'!Q90</f>
        <v>0</v>
      </c>
      <c r="AD90" s="29">
        <f ca="1">'DAC Adjustment'!W94-'Census Tract'!R90</f>
        <v>0</v>
      </c>
      <c r="AE90" s="29">
        <f ca="1">'DAC Adjustment'!X94-'Census Tract'!S90</f>
        <v>0</v>
      </c>
      <c r="AF90" s="29">
        <f ca="1">'DAC Adjustment'!Y94-'Census Tract'!T90</f>
        <v>0</v>
      </c>
      <c r="AG90" s="345">
        <f ca="1">'DAC Adjustment'!Z94-'Census Tract'!U90</f>
        <v>0</v>
      </c>
    </row>
    <row r="91" spans="1:33" ht="15.75" x14ac:dyDescent="0.25">
      <c r="A91" s="193" t="s">
        <v>71</v>
      </c>
      <c r="B91" s="53" t="str">
        <f>IFERROR(INDEX(Geography!$R$5:$R$889,MATCH(C91,Geography!$S$5:$S$889,0)),"Undefined")</f>
        <v>Oregon City</v>
      </c>
      <c r="C91" s="53">
        <v>41005022500</v>
      </c>
      <c r="D91" s="171" cm="1">
        <f t="array" ref="D91">INDEX(Geography!$K$5:$K$838,MATCH(C91,Geography!$L$5:$L$838,0),0)</f>
        <v>1</v>
      </c>
      <c r="E91" s="53">
        <v>7703</v>
      </c>
      <c r="F91" s="53">
        <f>SUMIF(County!$A$5:$A$40,A91,County!$D$5:$D$40)</f>
        <v>375262</v>
      </c>
      <c r="G91" s="173" cm="1">
        <f t="array" ref="G91">INDEX(Geography!$E$5:$E$833,MATCH(C91,Geography!$C$5:$C$833,0),0)</f>
        <v>5710</v>
      </c>
      <c r="H91" s="239">
        <f t="shared" si="1"/>
        <v>6607.5606484379578</v>
      </c>
      <c r="I91" s="173">
        <f>SUMIF(Geography!$L$5:$L$838,'Census Tract'!C91,Geography!$M$5:$M$838)</f>
        <v>1889</v>
      </c>
      <c r="J91" s="338">
        <f ca="1">($I91/(SUMIF($D$5:$D$832,$D91,$I$5:$I$832))*IF($D91=1,Urban_Rural_LDVs!F$6,Urban_Rural_LDVs!F$7))</f>
        <v>0.94598854246851183</v>
      </c>
      <c r="K91" s="196">
        <f ca="1">($I91/(SUMIF($D$5:$D$832,$D91,$I$5:$I$832))*IF($D91=1,Urban_Rural_LDVs!G$6,Urban_Rural_LDVs!G$7))</f>
        <v>4.7011566069000867</v>
      </c>
      <c r="L91" s="196">
        <f ca="1">($I91/(SUMIF($D$5:$D$832,$D91,$I$5:$I$832))*IF($D91=1,Urban_Rural_LDVs!H$6,Urban_Rural_LDVs!H$7))</f>
        <v>21.631828184160693</v>
      </c>
      <c r="M91" s="197">
        <f ca="1">($I91/(SUMIF($D$5:$D$832,$D91,$I$5:$I$832))*IF($D91=1,Urban_Rural_LDVs!I$6,Urban_Rural_LDVs!I$7))</f>
        <v>46.982816688229953</v>
      </c>
      <c r="N91" s="196">
        <f ca="1">($H91/(SUMIF($D$5:$D$832,$D91,$H$5:$H$832))*IF($D91=1,Urban_Rural_LDVs!J$6,Urban_Rural_LDVs!J$7))</f>
        <v>1.3640825339627669</v>
      </c>
      <c r="O91" s="196">
        <f ca="1">($H91/(SUMIF($D$5:$D$832,$D91,$H$5:$H$832))*IF($D91=1,Urban_Rural_LDVs!K$6,Urban_Rural_LDVs!K$7))</f>
        <v>6.4911035592208917</v>
      </c>
      <c r="P91" s="196">
        <f ca="1">($H91/(SUMIF($D$5:$D$832,$D91,$H$5:$H$832))*IF($D91=1,Urban_Rural_LDVs!L$6,Urban_Rural_LDVs!L$7))</f>
        <v>29.604563041511639</v>
      </c>
      <c r="Q91" s="197">
        <f ca="1">($H91/(SUMIF($D$5:$D$832,$D91,$H$5:$H$832))*IF($D91=1,Urban_Rural_LDVs!M$6,Urban_Rural_LDVs!M$7))</f>
        <v>64.212817785091801</v>
      </c>
      <c r="R91" s="196">
        <f ca="1">($H91/(SUMIF($D$5:$D$832,$D91,$H$5:$H$832))*IF($D91=1,Urban_Rural_LDVs!N$6,Urban_Rural_LDVs!N$7))</f>
        <v>0.56791308792621298</v>
      </c>
      <c r="S91" s="196">
        <f ca="1">($H91/(SUMIF($D$5:$D$832,$D91,$H$5:$H$832))*IF($D91=1,Urban_Rural_LDVs!O$6,Urban_Rural_LDVs!O$7))</f>
        <v>2.6976640158570451</v>
      </c>
      <c r="T91" s="196">
        <f ca="1">($H91/(SUMIF($D$5:$D$832,$D91,$H$5:$H$832))*IF($D91=1,Urban_Rural_LDVs!P$6,Urban_Rural_LDVs!P$7))</f>
        <v>11.836584491489189</v>
      </c>
      <c r="U91" s="339">
        <f ca="1">($H91/(SUMIF($D$5:$D$832,$D91,$H$5:$H$832))*IF($D91=1,Urban_Rural_LDVs!Q$6,Urban_Rural_LDVs!Q$7))</f>
        <v>25.428575219086635</v>
      </c>
      <c r="V91" s="344">
        <f ca="1">'DAC Adjustment'!O95-'Census Tract'!J91</f>
        <v>0</v>
      </c>
      <c r="W91" s="29">
        <f ca="1">'DAC Adjustment'!P95-'Census Tract'!K91</f>
        <v>0</v>
      </c>
      <c r="X91" s="29">
        <f ca="1">'DAC Adjustment'!Q95-'Census Tract'!L91</f>
        <v>0</v>
      </c>
      <c r="Y91" s="105">
        <f ca="1">'DAC Adjustment'!R95-'Census Tract'!M91</f>
        <v>0</v>
      </c>
      <c r="Z91" s="29">
        <f ca="1">'DAC Adjustment'!S95-'Census Tract'!N91</f>
        <v>0</v>
      </c>
      <c r="AA91" s="29">
        <f ca="1">'DAC Adjustment'!T95-'Census Tract'!O91</f>
        <v>0</v>
      </c>
      <c r="AB91" s="29">
        <f ca="1">'DAC Adjustment'!U95-'Census Tract'!P91</f>
        <v>0</v>
      </c>
      <c r="AC91" s="105">
        <f ca="1">'DAC Adjustment'!V95-'Census Tract'!Q91</f>
        <v>0</v>
      </c>
      <c r="AD91" s="29">
        <f ca="1">'DAC Adjustment'!W95-'Census Tract'!R91</f>
        <v>0</v>
      </c>
      <c r="AE91" s="29">
        <f ca="1">'DAC Adjustment'!X95-'Census Tract'!S91</f>
        <v>0</v>
      </c>
      <c r="AF91" s="29">
        <f ca="1">'DAC Adjustment'!Y95-'Census Tract'!T91</f>
        <v>0</v>
      </c>
      <c r="AG91" s="345">
        <f ca="1">'DAC Adjustment'!Z95-'Census Tract'!U91</f>
        <v>0</v>
      </c>
    </row>
    <row r="92" spans="1:33" ht="15.75" x14ac:dyDescent="0.25">
      <c r="A92" s="193" t="s">
        <v>71</v>
      </c>
      <c r="B92" s="53" t="str">
        <f>IFERROR(INDEX(Geography!$R$5:$R$889,MATCH(C92,Geography!$S$5:$S$889,0)),"Undefined")</f>
        <v>Milwaukie</v>
      </c>
      <c r="C92" s="53">
        <v>41005020800</v>
      </c>
      <c r="D92" s="171" cm="1">
        <f t="array" ref="D92">INDEX(Geography!$K$5:$K$838,MATCH(C92,Geography!$L$5:$L$838,0),0)</f>
        <v>1</v>
      </c>
      <c r="E92" s="53">
        <v>4143</v>
      </c>
      <c r="F92" s="53">
        <f>SUMIF(County!$A$5:$A$40,A92,County!$D$5:$D$40)</f>
        <v>375262</v>
      </c>
      <c r="G92" s="173" cm="1">
        <f t="array" ref="G92">INDEX(Geography!$E$5:$E$833,MATCH(C92,Geography!$C$5:$C$833,0),0)</f>
        <v>2943</v>
      </c>
      <c r="H92" s="239">
        <f t="shared" si="1"/>
        <v>3405.6131328113679</v>
      </c>
      <c r="I92" s="173">
        <f>SUMIF(Geography!$L$5:$L$838,'Census Tract'!C92,Geography!$M$5:$M$838)</f>
        <v>5185</v>
      </c>
      <c r="J92" s="338">
        <f ca="1">($I92/(SUMIF($D$5:$D$832,$D92,$I$5:$I$832))*IF($D92=1,Urban_Rural_LDVs!F$6,Urban_Rural_LDVs!F$7))</f>
        <v>2.5965858087343747</v>
      </c>
      <c r="K92" s="196">
        <f ca="1">($I92/(SUMIF($D$5:$D$832,$D92,$I$5:$I$832))*IF($D92=1,Urban_Rural_LDVs!G$6,Urban_Rural_LDVs!G$7))</f>
        <v>12.903915832068263</v>
      </c>
      <c r="L92" s="196">
        <f ca="1">($I92/(SUMIF($D$5:$D$832,$D92,$I$5:$I$832))*IF($D92=1,Urban_Rural_LDVs!H$6,Urban_Rural_LDVs!H$7))</f>
        <v>59.375875666952453</v>
      </c>
      <c r="M92" s="197">
        <f ca="1">($I92/(SUMIF($D$5:$D$832,$D92,$I$5:$I$832))*IF($D92=1,Urban_Rural_LDVs!I$6,Urban_Rural_LDVs!I$7))</f>
        <v>128.96024591237284</v>
      </c>
      <c r="N92" s="196">
        <f ca="1">($H92/(SUMIF($D$5:$D$832,$D92,$H$5:$H$832))*IF($D92=1,Urban_Rural_LDVs!J$6,Urban_Rural_LDVs!J$7))</f>
        <v>0.70306390498291127</v>
      </c>
      <c r="O92" s="196">
        <f ca="1">($H92/(SUMIF($D$5:$D$832,$D92,$H$5:$H$832))*IF($D92=1,Urban_Rural_LDVs!K$6,Urban_Rural_LDVs!K$7))</f>
        <v>3.3455898029399451</v>
      </c>
      <c r="P92" s="196">
        <f ca="1">($H92/(SUMIF($D$5:$D$832,$D92,$H$5:$H$832))*IF($D92=1,Urban_Rural_LDVs!L$6,Urban_Rural_LDVs!L$7))</f>
        <v>15.258533980940239</v>
      </c>
      <c r="Q92" s="197">
        <f ca="1">($H92/(SUMIF($D$5:$D$832,$D92,$H$5:$H$832))*IF($D92=1,Urban_Rural_LDVs!M$6,Urban_Rural_LDVs!M$7))</f>
        <v>33.096028501142769</v>
      </c>
      <c r="R92" s="196">
        <f ca="1">($H92/(SUMIF($D$5:$D$832,$D92,$H$5:$H$832))*IF($D92=1,Urban_Rural_LDVs!N$6,Urban_Rural_LDVs!N$7))</f>
        <v>0.29270896983657529</v>
      </c>
      <c r="S92" s="196">
        <f ca="1">($H92/(SUMIF($D$5:$D$832,$D92,$H$5:$H$832))*IF($D92=1,Urban_Rural_LDVs!O$6,Urban_Rural_LDVs!O$7))</f>
        <v>1.3904072151781586</v>
      </c>
      <c r="T92" s="196">
        <f ca="1">($H92/(SUMIF($D$5:$D$832,$D92,$H$5:$H$832))*IF($D92=1,Urban_Rural_LDVs!P$6,Urban_Rural_LDVs!P$7))</f>
        <v>6.1007124620757773</v>
      </c>
      <c r="U92" s="339">
        <f ca="1">($H92/(SUMIF($D$5:$D$832,$D92,$H$5:$H$832))*IF($D92=1,Urban_Rural_LDVs!Q$6,Urban_Rural_LDVs!Q$7))</f>
        <v>13.106181588401396</v>
      </c>
      <c r="V92" s="344">
        <f ca="1">'DAC Adjustment'!O96-'Census Tract'!J92</f>
        <v>0</v>
      </c>
      <c r="W92" s="29">
        <f ca="1">'DAC Adjustment'!P96-'Census Tract'!K92</f>
        <v>0</v>
      </c>
      <c r="X92" s="29">
        <f ca="1">'DAC Adjustment'!Q96-'Census Tract'!L92</f>
        <v>0</v>
      </c>
      <c r="Y92" s="105">
        <f ca="1">'DAC Adjustment'!R96-'Census Tract'!M92</f>
        <v>0</v>
      </c>
      <c r="Z92" s="29">
        <f ca="1">'DAC Adjustment'!S96-'Census Tract'!N92</f>
        <v>0</v>
      </c>
      <c r="AA92" s="29">
        <f ca="1">'DAC Adjustment'!T96-'Census Tract'!O92</f>
        <v>0</v>
      </c>
      <c r="AB92" s="29">
        <f ca="1">'DAC Adjustment'!U96-'Census Tract'!P92</f>
        <v>0</v>
      </c>
      <c r="AC92" s="105">
        <f ca="1">'DAC Adjustment'!V96-'Census Tract'!Q92</f>
        <v>0</v>
      </c>
      <c r="AD92" s="29">
        <f ca="1">'DAC Adjustment'!W96-'Census Tract'!R92</f>
        <v>0</v>
      </c>
      <c r="AE92" s="29">
        <f ca="1">'DAC Adjustment'!X96-'Census Tract'!S92</f>
        <v>0</v>
      </c>
      <c r="AF92" s="29">
        <f ca="1">'DAC Adjustment'!Y96-'Census Tract'!T92</f>
        <v>0</v>
      </c>
      <c r="AG92" s="345">
        <f ca="1">'DAC Adjustment'!Z96-'Census Tract'!U92</f>
        <v>0</v>
      </c>
    </row>
    <row r="93" spans="1:33" ht="15.75" x14ac:dyDescent="0.25">
      <c r="A93" s="193" t="s">
        <v>71</v>
      </c>
      <c r="B93" s="53" t="str">
        <f>IFERROR(INDEX(Geography!$R$5:$R$889,MATCH(C93,Geography!$S$5:$S$889,0)),"Undefined")</f>
        <v>Molalla</v>
      </c>
      <c r="C93" s="53">
        <v>41005023901</v>
      </c>
      <c r="D93" s="171" cm="1">
        <f t="array" ref="D93">INDEX(Geography!$K$5:$K$838,MATCH(C93,Geography!$L$5:$L$838,0),0)</f>
        <v>1</v>
      </c>
      <c r="E93" s="53">
        <v>5408</v>
      </c>
      <c r="F93" s="53">
        <f>SUMIF(County!$A$5:$A$40,A93,County!$D$5:$D$40)</f>
        <v>375262</v>
      </c>
      <c r="G93" s="173" cm="1">
        <f t="array" ref="G93">INDEX(Geography!$E$5:$E$833,MATCH(C93,Geography!$C$5:$C$833,0),0)</f>
        <v>4081</v>
      </c>
      <c r="H93" s="239">
        <f t="shared" si="1"/>
        <v>4722.4964984720327</v>
      </c>
      <c r="I93" s="173">
        <f>SUMIF(Geography!$L$5:$L$838,'Census Tract'!C93,Geography!$M$5:$M$838)</f>
        <v>1170</v>
      </c>
      <c r="J93" s="338">
        <f ca="1">($I93/(SUMIF($D$5:$D$832,$D93,$I$5:$I$832))*IF($D93=1,Urban_Rural_LDVs!F$6,Urban_Rural_LDVs!F$7))</f>
        <v>0.58592196648393802</v>
      </c>
      <c r="K93" s="196">
        <f ca="1">($I93/(SUMIF($D$5:$D$832,$D93,$I$5:$I$832))*IF($D93=1,Urban_Rural_LDVs!G$6,Urban_Rural_LDVs!G$7))</f>
        <v>2.9117804288370044</v>
      </c>
      <c r="L93" s="196">
        <f ca="1">($I93/(SUMIF($D$5:$D$832,$D93,$I$5:$I$832))*IF($D93=1,Urban_Rural_LDVs!H$6,Urban_Rural_LDVs!H$7))</f>
        <v>13.398220738733727</v>
      </c>
      <c r="M93" s="197">
        <f ca="1">($I93/(SUMIF($D$5:$D$832,$D93,$I$5:$I$832))*IF($D93=1,Urban_Rural_LDVs!I$6,Urban_Rural_LDVs!I$7))</f>
        <v>29.099997631142958</v>
      </c>
      <c r="N93" s="196">
        <f ca="1">($H93/(SUMIF($D$5:$D$832,$D93,$H$5:$H$832))*IF($D93=1,Urban_Rural_LDVs!J$6,Urban_Rural_LDVs!J$7))</f>
        <v>0.97492483732084967</v>
      </c>
      <c r="O93" s="196">
        <f ca="1">($H93/(SUMIF($D$5:$D$832,$D93,$H$5:$H$832))*IF($D93=1,Urban_Rural_LDVs!K$6,Urban_Rural_LDVs!K$7))</f>
        <v>4.6392633319055099</v>
      </c>
      <c r="P93" s="196">
        <f ca="1">($H93/(SUMIF($D$5:$D$832,$D93,$H$5:$H$832))*IF($D93=1,Urban_Rural_LDVs!L$6,Urban_Rural_LDVs!L$7))</f>
        <v>21.158707841052365</v>
      </c>
      <c r="Q93" s="197">
        <f ca="1">($H93/(SUMIF($D$5:$D$832,$D93,$H$5:$H$832))*IF($D93=1,Urban_Rural_LDVs!M$6,Urban_Rural_LDVs!M$7))</f>
        <v>45.893609348679455</v>
      </c>
      <c r="R93" s="196">
        <f ca="1">($H93/(SUMIF($D$5:$D$832,$D93,$H$5:$H$832))*IF($D93=1,Urban_Rural_LDVs!N$6,Urban_Rural_LDVs!N$7))</f>
        <v>0.4058937498821148</v>
      </c>
      <c r="S93" s="196">
        <f ca="1">($H93/(SUMIF($D$5:$D$832,$D93,$H$5:$H$832))*IF($D93=1,Urban_Rural_LDVs!O$6,Urban_Rural_LDVs!O$7))</f>
        <v>1.9280502362018568</v>
      </c>
      <c r="T93" s="196">
        <f ca="1">($H93/(SUMIF($D$5:$D$832,$D93,$H$5:$H$832))*IF($D93=1,Urban_Rural_LDVs!P$6,Urban_Rural_LDVs!P$7))</f>
        <v>8.4597375323585613</v>
      </c>
      <c r="U93" s="339">
        <f ca="1">($H93/(SUMIF($D$5:$D$832,$D93,$H$5:$H$832))*IF($D93=1,Urban_Rural_LDVs!Q$6,Urban_Rural_LDVs!Q$7))</f>
        <v>18.174083269543356</v>
      </c>
      <c r="V93" s="344">
        <f ca="1">'DAC Adjustment'!O97-'Census Tract'!J93</f>
        <v>0</v>
      </c>
      <c r="W93" s="29">
        <f ca="1">'DAC Adjustment'!P97-'Census Tract'!K93</f>
        <v>0</v>
      </c>
      <c r="X93" s="29">
        <f ca="1">'DAC Adjustment'!Q97-'Census Tract'!L93</f>
        <v>0</v>
      </c>
      <c r="Y93" s="105">
        <f ca="1">'DAC Adjustment'!R97-'Census Tract'!M93</f>
        <v>0</v>
      </c>
      <c r="Z93" s="29">
        <f ca="1">'DAC Adjustment'!S97-'Census Tract'!N93</f>
        <v>0</v>
      </c>
      <c r="AA93" s="29">
        <f ca="1">'DAC Adjustment'!T97-'Census Tract'!O93</f>
        <v>0</v>
      </c>
      <c r="AB93" s="29">
        <f ca="1">'DAC Adjustment'!U97-'Census Tract'!P93</f>
        <v>0</v>
      </c>
      <c r="AC93" s="105">
        <f ca="1">'DAC Adjustment'!V97-'Census Tract'!Q93</f>
        <v>0</v>
      </c>
      <c r="AD93" s="29">
        <f ca="1">'DAC Adjustment'!W97-'Census Tract'!R93</f>
        <v>0</v>
      </c>
      <c r="AE93" s="29">
        <f ca="1">'DAC Adjustment'!X97-'Census Tract'!S93</f>
        <v>0</v>
      </c>
      <c r="AF93" s="29">
        <f ca="1">'DAC Adjustment'!Y97-'Census Tract'!T93</f>
        <v>0</v>
      </c>
      <c r="AG93" s="345">
        <f ca="1">'DAC Adjustment'!Z97-'Census Tract'!U93</f>
        <v>0</v>
      </c>
    </row>
    <row r="94" spans="1:33" ht="15.75" x14ac:dyDescent="0.25">
      <c r="A94" s="193" t="s">
        <v>71</v>
      </c>
      <c r="B94" s="53" t="str">
        <f>IFERROR(INDEX(Geography!$R$5:$R$889,MATCH(C94,Geography!$S$5:$S$889,0)),"Undefined")</f>
        <v>Milwaukie</v>
      </c>
      <c r="C94" s="53">
        <v>41005021602</v>
      </c>
      <c r="D94" s="171" cm="1">
        <f t="array" ref="D94">INDEX(Geography!$K$5:$K$838,MATCH(C94,Geography!$L$5:$L$838,0),0)</f>
        <v>1</v>
      </c>
      <c r="E94" s="53">
        <v>5367</v>
      </c>
      <c r="F94" s="53">
        <f>SUMIF(County!$A$5:$A$40,A94,County!$D$5:$D$40)</f>
        <v>375262</v>
      </c>
      <c r="G94" s="173" cm="1">
        <f t="array" ref="G94">INDEX(Geography!$E$5:$E$833,MATCH(C94,Geography!$C$5:$C$833,0),0)</f>
        <v>3809</v>
      </c>
      <c r="H94" s="239">
        <f t="shared" si="1"/>
        <v>4407.7405446410121</v>
      </c>
      <c r="I94" s="173">
        <f>SUMIF(Geography!$L$5:$L$838,'Census Tract'!C94,Geography!$M$5:$M$838)</f>
        <v>1775</v>
      </c>
      <c r="J94" s="338">
        <f ca="1">($I94/(SUMIF($D$5:$D$832,$D94,$I$5:$I$832))*IF($D94=1,Urban_Rural_LDVs!F$6,Urban_Rural_LDVs!F$7))</f>
        <v>0.88889870983674357</v>
      </c>
      <c r="K94" s="196">
        <f ca="1">($I94/(SUMIF($D$5:$D$832,$D94,$I$5:$I$832))*IF($D94=1,Urban_Rural_LDVs!G$6,Urban_Rural_LDVs!G$7))</f>
        <v>4.4174446676800709</v>
      </c>
      <c r="L94" s="196">
        <f ca="1">($I94/(SUMIF($D$5:$D$832,$D94,$I$5:$I$832))*IF($D94=1,Urban_Rural_LDVs!H$6,Urban_Rural_LDVs!H$7))</f>
        <v>20.32636052243792</v>
      </c>
      <c r="M94" s="197">
        <f ca="1">($I94/(SUMIF($D$5:$D$832,$D94,$I$5:$I$832))*IF($D94=1,Urban_Rural_LDVs!I$6,Urban_Rural_LDVs!I$7))</f>
        <v>44.147432303657055</v>
      </c>
      <c r="N94" s="196">
        <f ca="1">($H94/(SUMIF($D$5:$D$832,$D94,$H$5:$H$832))*IF($D94=1,Urban_Rural_LDVs!J$6,Urban_Rural_LDVs!J$7))</f>
        <v>0.9099457744070365</v>
      </c>
      <c r="O94" s="196">
        <f ca="1">($H94/(SUMIF($D$5:$D$832,$D94,$H$5:$H$832))*IF($D94=1,Urban_Rural_LDVs!K$6,Urban_Rural_LDVs!K$7))</f>
        <v>4.3300548961597851</v>
      </c>
      <c r="P94" s="196">
        <f ca="1">($H94/(SUMIF($D$5:$D$832,$D94,$H$5:$H$832))*IF($D94=1,Urban_Rural_LDVs!L$6,Urban_Rural_LDVs!L$7))</f>
        <v>19.748472964118708</v>
      </c>
      <c r="Q94" s="197">
        <f ca="1">($H94/(SUMIF($D$5:$D$832,$D94,$H$5:$H$832))*IF($D94=1,Urban_Rural_LDVs!M$6,Urban_Rural_LDVs!M$7))</f>
        <v>42.834785103925512</v>
      </c>
      <c r="R94" s="196">
        <f ca="1">($H94/(SUMIF($D$5:$D$832,$D94,$H$5:$H$832))*IF($D94=1,Urban_Rural_LDVs!N$6,Urban_Rural_LDVs!N$7))</f>
        <v>0.37884079718230212</v>
      </c>
      <c r="S94" s="196">
        <f ca="1">($H94/(SUMIF($D$5:$D$832,$D94,$H$5:$H$832))*IF($D94=1,Urban_Rural_LDVs!O$6,Urban_Rural_LDVs!O$7))</f>
        <v>1.7995450501575279</v>
      </c>
      <c r="T94" s="196">
        <f ca="1">($H94/(SUMIF($D$5:$D$832,$D94,$H$5:$H$832))*IF($D94=1,Urban_Rural_LDVs!P$6,Urban_Rural_LDVs!P$7))</f>
        <v>7.8958932273349065</v>
      </c>
      <c r="U94" s="339">
        <f ca="1">($H94/(SUMIF($D$5:$D$832,$D94,$H$5:$H$832))*IF($D94=1,Urban_Rural_LDVs!Q$6,Urban_Rural_LDVs!Q$7))</f>
        <v>16.962774607618385</v>
      </c>
      <c r="V94" s="344">
        <f ca="1">'DAC Adjustment'!O98-'Census Tract'!J94</f>
        <v>0</v>
      </c>
      <c r="W94" s="29">
        <f ca="1">'DAC Adjustment'!P98-'Census Tract'!K94</f>
        <v>0</v>
      </c>
      <c r="X94" s="29">
        <f ca="1">'DAC Adjustment'!Q98-'Census Tract'!L94</f>
        <v>0</v>
      </c>
      <c r="Y94" s="105">
        <f ca="1">'DAC Adjustment'!R98-'Census Tract'!M94</f>
        <v>0</v>
      </c>
      <c r="Z94" s="29">
        <f ca="1">'DAC Adjustment'!S98-'Census Tract'!N94</f>
        <v>0</v>
      </c>
      <c r="AA94" s="29">
        <f ca="1">'DAC Adjustment'!T98-'Census Tract'!O94</f>
        <v>0</v>
      </c>
      <c r="AB94" s="29">
        <f ca="1">'DAC Adjustment'!U98-'Census Tract'!P94</f>
        <v>0</v>
      </c>
      <c r="AC94" s="105">
        <f ca="1">'DAC Adjustment'!V98-'Census Tract'!Q94</f>
        <v>0</v>
      </c>
      <c r="AD94" s="29">
        <f ca="1">'DAC Adjustment'!W98-'Census Tract'!R94</f>
        <v>0</v>
      </c>
      <c r="AE94" s="29">
        <f ca="1">'DAC Adjustment'!X98-'Census Tract'!S94</f>
        <v>0</v>
      </c>
      <c r="AF94" s="29">
        <f ca="1">'DAC Adjustment'!Y98-'Census Tract'!T94</f>
        <v>0</v>
      </c>
      <c r="AG94" s="345">
        <f ca="1">'DAC Adjustment'!Z98-'Census Tract'!U94</f>
        <v>0</v>
      </c>
    </row>
    <row r="95" spans="1:33" ht="15.75" x14ac:dyDescent="0.25">
      <c r="A95" s="193" t="s">
        <v>71</v>
      </c>
      <c r="B95" s="53" t="str">
        <f>IFERROR(INDEX(Geography!$R$5:$R$889,MATCH(C95,Geography!$S$5:$S$889,0)),"Undefined")</f>
        <v>West Linn</v>
      </c>
      <c r="C95" s="53">
        <v>41005020504</v>
      </c>
      <c r="D95" s="171" cm="1">
        <f t="array" ref="D95">INDEX(Geography!$K$5:$K$838,MATCH(C95,Geography!$L$5:$L$838,0),0)</f>
        <v>1</v>
      </c>
      <c r="E95" s="53">
        <v>6625</v>
      </c>
      <c r="F95" s="53">
        <f>SUMIF(County!$A$5:$A$40,A95,County!$D$5:$D$40)</f>
        <v>375262</v>
      </c>
      <c r="G95" s="173" cm="1">
        <f t="array" ref="G95">INDEX(Geography!$E$5:$E$833,MATCH(C95,Geography!$C$5:$C$833,0),0)</f>
        <v>5218</v>
      </c>
      <c r="H95" s="239">
        <f t="shared" si="1"/>
        <v>6038.2226731259652</v>
      </c>
      <c r="I95" s="173">
        <f>SUMIF(Geography!$L$5:$L$838,'Census Tract'!C95,Geography!$M$5:$M$838)</f>
        <v>762</v>
      </c>
      <c r="J95" s="338">
        <f ca="1">($I95/(SUMIF($D$5:$D$832,$D95,$I$5:$I$832))*IF($D95=1,Urban_Rural_LDVs!F$6,Urban_Rural_LDVs!F$7))</f>
        <v>0.38160046022287242</v>
      </c>
      <c r="K95" s="196">
        <f ca="1">($I95/(SUMIF($D$5:$D$832,$D95,$I$5:$I$832))*IF($D95=1,Urban_Rural_LDVs!G$6,Urban_Rural_LDVs!G$7))</f>
        <v>1.8963903305758953</v>
      </c>
      <c r="L95" s="196">
        <f ca="1">($I95/(SUMIF($D$5:$D$832,$D95,$I$5:$I$832))*IF($D95=1,Urban_Rural_LDVs!H$6,Urban_Rural_LDVs!H$7))</f>
        <v>8.7260206862522214</v>
      </c>
      <c r="M95" s="197">
        <f ca="1">($I95/(SUMIF($D$5:$D$832,$D95,$I$5:$I$832))*IF($D95=1,Urban_Rural_LDVs!I$6,Urban_Rural_LDVs!I$7))</f>
        <v>18.952306149513618</v>
      </c>
      <c r="N95" s="196">
        <f ca="1">($H95/(SUMIF($D$5:$D$832,$D95,$H$5:$H$832))*IF($D95=1,Urban_Rural_LDVs!J$6,Urban_Rural_LDVs!J$7))</f>
        <v>1.2465468760451344</v>
      </c>
      <c r="O95" s="196">
        <f ca="1">($H95/(SUMIF($D$5:$D$832,$D95,$H$5:$H$832))*IF($D95=1,Urban_Rural_LDVs!K$6,Urban_Rural_LDVs!K$7))</f>
        <v>5.9318000651514211</v>
      </c>
      <c r="P95" s="196">
        <f ca="1">($H95/(SUMIF($D$5:$D$832,$D95,$H$5:$H$832))*IF($D95=1,Urban_Rural_LDVs!L$6,Urban_Rural_LDVs!L$7))</f>
        <v>27.053697014116942</v>
      </c>
      <c r="Q95" s="197">
        <f ca="1">($H95/(SUMIF($D$5:$D$832,$D95,$H$5:$H$832))*IF($D95=1,Urban_Rural_LDVs!M$6,Urban_Rural_LDVs!M$7))</f>
        <v>58.679944518845716</v>
      </c>
      <c r="R95" s="196">
        <f ca="1">($H95/(SUMIF($D$5:$D$832,$D95,$H$5:$H$832))*IF($D95=1,Urban_Rural_LDVs!N$6,Urban_Rural_LDVs!N$7))</f>
        <v>0.5189790705427284</v>
      </c>
      <c r="S95" s="196">
        <f ca="1">($H95/(SUMIF($D$5:$D$832,$D95,$H$5:$H$832))*IF($D95=1,Urban_Rural_LDVs!O$6,Urban_Rural_LDVs!O$7))</f>
        <v>2.4652208116886274</v>
      </c>
      <c r="T95" s="196">
        <f ca="1">($H95/(SUMIF($D$5:$D$832,$D95,$H$5:$H$832))*IF($D95=1,Urban_Rural_LDVs!P$6,Urban_Rural_LDVs!P$7))</f>
        <v>10.816689645637581</v>
      </c>
      <c r="U95" s="339">
        <f ca="1">($H95/(SUMIF($D$5:$D$832,$D95,$H$5:$H$832))*IF($D95=1,Urban_Rural_LDVs!Q$6,Urban_Rural_LDVs!Q$7))</f>
        <v>23.237531610016472</v>
      </c>
      <c r="V95" s="344">
        <f ca="1">'DAC Adjustment'!O99-'Census Tract'!J95</f>
        <v>0</v>
      </c>
      <c r="W95" s="29">
        <f ca="1">'DAC Adjustment'!P99-'Census Tract'!K95</f>
        <v>0</v>
      </c>
      <c r="X95" s="29">
        <f ca="1">'DAC Adjustment'!Q99-'Census Tract'!L95</f>
        <v>0</v>
      </c>
      <c r="Y95" s="105">
        <f ca="1">'DAC Adjustment'!R99-'Census Tract'!M95</f>
        <v>0</v>
      </c>
      <c r="Z95" s="29">
        <f ca="1">'DAC Adjustment'!S99-'Census Tract'!N95</f>
        <v>0</v>
      </c>
      <c r="AA95" s="29">
        <f ca="1">'DAC Adjustment'!T99-'Census Tract'!O95</f>
        <v>0</v>
      </c>
      <c r="AB95" s="29">
        <f ca="1">'DAC Adjustment'!U99-'Census Tract'!P95</f>
        <v>0</v>
      </c>
      <c r="AC95" s="105">
        <f ca="1">'DAC Adjustment'!V99-'Census Tract'!Q95</f>
        <v>0</v>
      </c>
      <c r="AD95" s="29">
        <f ca="1">'DAC Adjustment'!W99-'Census Tract'!R95</f>
        <v>0</v>
      </c>
      <c r="AE95" s="29">
        <f ca="1">'DAC Adjustment'!X99-'Census Tract'!S95</f>
        <v>0</v>
      </c>
      <c r="AF95" s="29">
        <f ca="1">'DAC Adjustment'!Y99-'Census Tract'!T95</f>
        <v>0</v>
      </c>
      <c r="AG95" s="345">
        <f ca="1">'DAC Adjustment'!Z99-'Census Tract'!U95</f>
        <v>0</v>
      </c>
    </row>
    <row r="96" spans="1:33" ht="15.75" x14ac:dyDescent="0.25">
      <c r="A96" s="193" t="s">
        <v>71</v>
      </c>
      <c r="B96" s="53" t="str">
        <f>IFERROR(INDEX(Geography!$R$5:$R$889,MATCH(C96,Geography!$S$5:$S$889,0)),"Undefined")</f>
        <v>Sandy</v>
      </c>
      <c r="C96" s="53">
        <v>41005023403</v>
      </c>
      <c r="D96" s="171" cm="1">
        <f t="array" ref="D96">INDEX(Geography!$K$5:$K$838,MATCH(C96,Geography!$L$5:$L$838,0),0)</f>
        <v>1</v>
      </c>
      <c r="E96" s="53">
        <v>5525</v>
      </c>
      <c r="F96" s="53">
        <f>SUMIF(County!$A$5:$A$40,A96,County!$D$5:$D$40)</f>
        <v>375262</v>
      </c>
      <c r="G96" s="173" cm="1">
        <f t="array" ref="G96">INDEX(Geography!$E$5:$E$833,MATCH(C96,Geography!$C$5:$C$833,0),0)</f>
        <v>4269</v>
      </c>
      <c r="H96" s="239">
        <f t="shared" si="1"/>
        <v>4940.0484077375904</v>
      </c>
      <c r="I96" s="173">
        <f>SUMIF(Geography!$L$5:$L$838,'Census Tract'!C96,Geography!$M$5:$M$838)</f>
        <v>192</v>
      </c>
      <c r="J96" s="338">
        <f ca="1">($I96/(SUMIF($D$5:$D$832,$D96,$I$5:$I$832))*IF($D96=1,Urban_Rural_LDVs!F$6,Urban_Rural_LDVs!F$7))</f>
        <v>9.6151297064030847E-2</v>
      </c>
      <c r="K96" s="196">
        <f ca="1">($I96/(SUMIF($D$5:$D$832,$D96,$I$5:$I$832))*IF($D96=1,Urban_Rural_LDVs!G$6,Urban_Rural_LDVs!G$7))</f>
        <v>0.47783063447581609</v>
      </c>
      <c r="L96" s="196">
        <f ca="1">($I96/(SUMIF($D$5:$D$832,$D96,$I$5:$I$832))*IF($D96=1,Urban_Rural_LDVs!H$6,Urban_Rural_LDVs!H$7))</f>
        <v>2.1986823776383551</v>
      </c>
      <c r="M96" s="197">
        <f ca="1">($I96/(SUMIF($D$5:$D$832,$D96,$I$5:$I$832))*IF($D96=1,Urban_Rural_LDVs!I$6,Urban_Rural_LDVs!I$7))</f>
        <v>4.7753842266491002</v>
      </c>
      <c r="N96" s="196">
        <f ca="1">($H96/(SUMIF($D$5:$D$832,$D96,$H$5:$H$832))*IF($D96=1,Urban_Rural_LDVs!J$6,Urban_Rural_LDVs!J$7))</f>
        <v>1.0198368366877499</v>
      </c>
      <c r="O96" s="196">
        <f ca="1">($H96/(SUMIF($D$5:$D$832,$D96,$H$5:$H$832))*IF($D96=1,Urban_Rural_LDVs!K$6,Urban_Rural_LDVs!K$7))</f>
        <v>4.8529809272003481</v>
      </c>
      <c r="P96" s="196">
        <f ca="1">($H96/(SUMIF($D$5:$D$832,$D96,$H$5:$H$832))*IF($D96=1,Urban_Rural_LDVs!L$6,Urban_Rural_LDVs!L$7))</f>
        <v>22.133429005991804</v>
      </c>
      <c r="Q96" s="197">
        <f ca="1">($H96/(SUMIF($D$5:$D$832,$D96,$H$5:$H$832))*IF($D96=1,Urban_Rural_LDVs!M$6,Urban_Rural_LDVs!M$7))</f>
        <v>48.007796694318202</v>
      </c>
      <c r="R96" s="196">
        <f ca="1">($H96/(SUMIF($D$5:$D$832,$D96,$H$5:$H$832))*IF($D96=1,Urban_Rural_LDVs!N$6,Urban_Rural_LDVs!N$7))</f>
        <v>0.42459211424816173</v>
      </c>
      <c r="S96" s="196">
        <f ca="1">($H96/(SUMIF($D$5:$D$832,$D96,$H$5:$H$832))*IF($D96=1,Urban_Rural_LDVs!O$6,Urban_Rural_LDVs!O$7))</f>
        <v>2.0168699971442603</v>
      </c>
      <c r="T96" s="196">
        <f ca="1">($H96/(SUMIF($D$5:$D$832,$D96,$H$5:$H$832))*IF($D96=1,Urban_Rural_LDVs!P$6,Urban_Rural_LDVs!P$7))</f>
        <v>8.8494534490660861</v>
      </c>
      <c r="U96" s="339">
        <f ca="1">($H96/(SUMIF($D$5:$D$832,$D96,$H$5:$H$832))*IF($D96=1,Urban_Rural_LDVs!Q$6,Urban_Rural_LDVs!Q$7))</f>
        <v>19.011311315285614</v>
      </c>
      <c r="V96" s="344">
        <f ca="1">'DAC Adjustment'!O100-'Census Tract'!J96</f>
        <v>0</v>
      </c>
      <c r="W96" s="29">
        <f ca="1">'DAC Adjustment'!P100-'Census Tract'!K96</f>
        <v>0</v>
      </c>
      <c r="X96" s="29">
        <f ca="1">'DAC Adjustment'!Q100-'Census Tract'!L96</f>
        <v>0</v>
      </c>
      <c r="Y96" s="105">
        <f ca="1">'DAC Adjustment'!R100-'Census Tract'!M96</f>
        <v>0</v>
      </c>
      <c r="Z96" s="29">
        <f ca="1">'DAC Adjustment'!S100-'Census Tract'!N96</f>
        <v>0</v>
      </c>
      <c r="AA96" s="29">
        <f ca="1">'DAC Adjustment'!T100-'Census Tract'!O96</f>
        <v>0</v>
      </c>
      <c r="AB96" s="29">
        <f ca="1">'DAC Adjustment'!U100-'Census Tract'!P96</f>
        <v>0</v>
      </c>
      <c r="AC96" s="105">
        <f ca="1">'DAC Adjustment'!V100-'Census Tract'!Q96</f>
        <v>0</v>
      </c>
      <c r="AD96" s="29">
        <f ca="1">'DAC Adjustment'!W100-'Census Tract'!R96</f>
        <v>0</v>
      </c>
      <c r="AE96" s="29">
        <f ca="1">'DAC Adjustment'!X100-'Census Tract'!S96</f>
        <v>0</v>
      </c>
      <c r="AF96" s="29">
        <f ca="1">'DAC Adjustment'!Y100-'Census Tract'!T96</f>
        <v>0</v>
      </c>
      <c r="AG96" s="345">
        <f ca="1">'DAC Adjustment'!Z100-'Census Tract'!U96</f>
        <v>0</v>
      </c>
    </row>
    <row r="97" spans="1:33" ht="15.75" x14ac:dyDescent="0.25">
      <c r="A97" s="193" t="s">
        <v>71</v>
      </c>
      <c r="B97" s="53" t="str">
        <f>IFERROR(INDEX(Geography!$R$5:$R$889,MATCH(C97,Geography!$S$5:$S$889,0)),"Undefined")</f>
        <v>Wilsonville</v>
      </c>
      <c r="C97" s="53">
        <v>41005022710</v>
      </c>
      <c r="D97" s="171" cm="1">
        <f t="array" ref="D97">INDEX(Geography!$K$5:$K$838,MATCH(C97,Geography!$L$5:$L$838,0),0)</f>
        <v>1</v>
      </c>
      <c r="E97" s="53">
        <v>2822</v>
      </c>
      <c r="F97" s="53">
        <f>SUMIF(County!$A$5:$A$40,A97,County!$D$5:$D$40)</f>
        <v>375262</v>
      </c>
      <c r="G97" s="173" cm="1">
        <f t="array" ref="G97">INDEX(Geography!$E$5:$E$833,MATCH(C97,Geography!$C$5:$C$833,0),0)</f>
        <v>2058</v>
      </c>
      <c r="H97" s="239">
        <f t="shared" si="1"/>
        <v>2381.499091853821</v>
      </c>
      <c r="I97" s="173">
        <f>SUMIF(Geography!$L$5:$L$838,'Census Tract'!C97,Geography!$M$5:$M$838)</f>
        <v>875</v>
      </c>
      <c r="J97" s="338">
        <f ca="1">($I97/(SUMIF($D$5:$D$832,$D97,$I$5:$I$832))*IF($D97=1,Urban_Rural_LDVs!F$6,Urban_Rural_LDVs!F$7))</f>
        <v>0.43818950484909897</v>
      </c>
      <c r="K97" s="196">
        <f ca="1">($I97/(SUMIF($D$5:$D$832,$D97,$I$5:$I$832))*IF($D97=1,Urban_Rural_LDVs!G$6,Urban_Rural_LDVs!G$7))</f>
        <v>2.1776135685746829</v>
      </c>
      <c r="L97" s="196">
        <f ca="1">($I97/(SUMIF($D$5:$D$832,$D97,$I$5:$I$832))*IF($D97=1,Urban_Rural_LDVs!H$6,Urban_Rural_LDVs!H$7))</f>
        <v>10.02003687725813</v>
      </c>
      <c r="M97" s="197">
        <f ca="1">($I97/(SUMIF($D$5:$D$832,$D97,$I$5:$I$832))*IF($D97=1,Urban_Rural_LDVs!I$6,Urban_Rural_LDVs!I$7))</f>
        <v>21.762818741239393</v>
      </c>
      <c r="N97" s="196">
        <f ca="1">($H97/(SUMIF($D$5:$D$832,$D97,$H$5:$H$832))*IF($D97=1,Urban_Rural_LDVs!J$6,Urban_Rural_LDVs!J$7))</f>
        <v>0.49164305689936505</v>
      </c>
      <c r="O97" s="196">
        <f ca="1">($H97/(SUMIF($D$5:$D$832,$D97,$H$5:$H$832))*IF($D97=1,Urban_Rural_LDVs!K$6,Urban_Rural_LDVs!K$7))</f>
        <v>2.3395255910466894</v>
      </c>
      <c r="P97" s="196">
        <f ca="1">($H97/(SUMIF($D$5:$D$832,$D97,$H$5:$H$832))*IF($D97=1,Urban_Rural_LDVs!L$6,Urban_Rural_LDVs!L$7))</f>
        <v>10.670085943858311</v>
      </c>
      <c r="Q97" s="197">
        <f ca="1">($H97/(SUMIF($D$5:$D$832,$D97,$H$5:$H$832))*IF($D97=1,Urban_Rural_LDVs!M$6,Urban_Rural_LDVs!M$7))</f>
        <v>23.143604028322056</v>
      </c>
      <c r="R97" s="196">
        <f ca="1">($H97/(SUMIF($D$5:$D$832,$D97,$H$5:$H$832))*IF($D97=1,Urban_Rural_LDVs!N$6,Urban_Rural_LDVs!N$7))</f>
        <v>0.20468741417725855</v>
      </c>
      <c r="S97" s="196">
        <f ca="1">($H97/(SUMIF($D$5:$D$832,$D97,$H$5:$H$832))*IF($D97=1,Urban_Rural_LDVs!O$6,Urban_Rural_LDVs!O$7))</f>
        <v>0.97229291499716275</v>
      </c>
      <c r="T97" s="196">
        <f ca="1">($H97/(SUMIF($D$5:$D$832,$D97,$H$5:$H$832))*IF($D97=1,Urban_Rural_LDVs!P$6,Urban_Rural_LDVs!P$7))</f>
        <v>4.2661455137451405</v>
      </c>
      <c r="U97" s="339">
        <f ca="1">($H97/(SUMIF($D$5:$D$832,$D97,$H$5:$H$832))*IF($D97=1,Urban_Rural_LDVs!Q$6,Urban_Rural_LDVs!Q$7))</f>
        <v>9.1649750964764092</v>
      </c>
      <c r="V97" s="344">
        <f ca="1">'DAC Adjustment'!O101-'Census Tract'!J97</f>
        <v>0</v>
      </c>
      <c r="W97" s="29">
        <f ca="1">'DAC Adjustment'!P101-'Census Tract'!K97</f>
        <v>0</v>
      </c>
      <c r="X97" s="29">
        <f ca="1">'DAC Adjustment'!Q101-'Census Tract'!L97</f>
        <v>0</v>
      </c>
      <c r="Y97" s="105">
        <f ca="1">'DAC Adjustment'!R101-'Census Tract'!M97</f>
        <v>0</v>
      </c>
      <c r="Z97" s="29">
        <f ca="1">'DAC Adjustment'!S101-'Census Tract'!N97</f>
        <v>0</v>
      </c>
      <c r="AA97" s="29">
        <f ca="1">'DAC Adjustment'!T101-'Census Tract'!O97</f>
        <v>0</v>
      </c>
      <c r="AB97" s="29">
        <f ca="1">'DAC Adjustment'!U101-'Census Tract'!P97</f>
        <v>0</v>
      </c>
      <c r="AC97" s="105">
        <f ca="1">'DAC Adjustment'!V101-'Census Tract'!Q97</f>
        <v>0</v>
      </c>
      <c r="AD97" s="29">
        <f ca="1">'DAC Adjustment'!W101-'Census Tract'!R97</f>
        <v>0</v>
      </c>
      <c r="AE97" s="29">
        <f ca="1">'DAC Adjustment'!X101-'Census Tract'!S97</f>
        <v>0</v>
      </c>
      <c r="AF97" s="29">
        <f ca="1">'DAC Adjustment'!Y101-'Census Tract'!T97</f>
        <v>0</v>
      </c>
      <c r="AG97" s="345">
        <f ca="1">'DAC Adjustment'!Z101-'Census Tract'!U97</f>
        <v>0</v>
      </c>
    </row>
    <row r="98" spans="1:33" ht="15.75" x14ac:dyDescent="0.25">
      <c r="A98" s="193" t="s">
        <v>71</v>
      </c>
      <c r="B98" s="53" t="str">
        <f>IFERROR(INDEX(Geography!$R$5:$R$889,MATCH(C98,Geography!$S$5:$S$889,0)),"Undefined")</f>
        <v>Oregon City</v>
      </c>
      <c r="C98" s="53">
        <v>41005022605</v>
      </c>
      <c r="D98" s="171" cm="1">
        <f t="array" ref="D98">INDEX(Geography!$K$5:$K$838,MATCH(C98,Geography!$L$5:$L$838,0),0)</f>
        <v>1</v>
      </c>
      <c r="E98" s="53">
        <v>8019</v>
      </c>
      <c r="F98" s="53">
        <f>SUMIF(County!$A$5:$A$40,A98,County!$D$5:$D$40)</f>
        <v>375262</v>
      </c>
      <c r="G98" s="173" cm="1">
        <f t="array" ref="G98">INDEX(Geography!$E$5:$E$833,MATCH(C98,Geography!$C$5:$C$833,0),0)</f>
        <v>5458</v>
      </c>
      <c r="H98" s="239">
        <f t="shared" si="1"/>
        <v>6315.9485147415717</v>
      </c>
      <c r="I98" s="173">
        <f>SUMIF(Geography!$L$5:$L$838,'Census Tract'!C98,Geography!$M$5:$M$838)</f>
        <v>4887</v>
      </c>
      <c r="J98" s="338">
        <f ca="1">($I98/(SUMIF($D$5:$D$832,$D98,$I$5:$I$832))*IF($D98=1,Urban_Rural_LDVs!F$6,Urban_Rural_LDVs!F$7))</f>
        <v>2.4473509830829103</v>
      </c>
      <c r="K98" s="196">
        <f ca="1">($I98/(SUMIF($D$5:$D$832,$D98,$I$5:$I$832))*IF($D98=1,Urban_Rural_LDVs!G$6,Urban_Rural_LDVs!G$7))</f>
        <v>12.162282868142258</v>
      </c>
      <c r="L98" s="196">
        <f ca="1">($I98/(SUMIF($D$5:$D$832,$D98,$I$5:$I$832))*IF($D98=1,Urban_Rural_LDVs!H$6,Urban_Rural_LDVs!H$7))</f>
        <v>55.963337393326256</v>
      </c>
      <c r="M98" s="197">
        <f ca="1">($I98/(SUMIF($D$5:$D$832,$D98,$I$5:$I$832))*IF($D98=1,Urban_Rural_LDVs!I$6,Urban_Rural_LDVs!I$7))</f>
        <v>121.54845164392789</v>
      </c>
      <c r="N98" s="196">
        <f ca="1">($H98/(SUMIF($D$5:$D$832,$D98,$H$5:$H$832))*IF($D98=1,Urban_Rural_LDVs!J$6,Urban_Rural_LDVs!J$7))</f>
        <v>1.3038813433220282</v>
      </c>
      <c r="O98" s="196">
        <f ca="1">($H98/(SUMIF($D$5:$D$832,$D98,$H$5:$H$832))*IF($D98=1,Urban_Rural_LDVs!K$6,Urban_Rural_LDVs!K$7))</f>
        <v>6.2046310378682357</v>
      </c>
      <c r="P98" s="196">
        <f ca="1">($H98/(SUMIF($D$5:$D$832,$D98,$H$5:$H$832))*IF($D98=1,Urban_Rural_LDVs!L$6,Urban_Rural_LDVs!L$7))</f>
        <v>28.298021905528991</v>
      </c>
      <c r="Q98" s="197">
        <f ca="1">($H98/(SUMIF($D$5:$D$832,$D98,$H$5:$H$832))*IF($D98=1,Urban_Rural_LDVs!M$6,Urban_Rural_LDVs!M$7))</f>
        <v>61.378907087746242</v>
      </c>
      <c r="R98" s="196">
        <f ca="1">($H98/(SUMIF($D$5:$D$832,$D98,$H$5:$H$832))*IF($D98=1,Urban_Rural_LDVs!N$6,Urban_Rural_LDVs!N$7))</f>
        <v>0.54284932292491606</v>
      </c>
      <c r="S98" s="196">
        <f ca="1">($H98/(SUMIF($D$5:$D$832,$D98,$H$5:$H$832))*IF($D98=1,Urban_Rural_LDVs!O$6,Urban_Rural_LDVs!O$7))</f>
        <v>2.57860774055127</v>
      </c>
      <c r="T98" s="196">
        <f ca="1">($H98/(SUMIF($D$5:$D$832,$D98,$H$5:$H$832))*IF($D98=1,Urban_Rural_LDVs!P$6,Urban_Rural_LDVs!P$7))</f>
        <v>11.314199326540804</v>
      </c>
      <c r="U98" s="339">
        <f ca="1">($H98/(SUMIF($D$5:$D$832,$D98,$H$5:$H$832))*IF($D98=1,Urban_Rural_LDVs!Q$6,Urban_Rural_LDVs!Q$7))</f>
        <v>24.306333370538503</v>
      </c>
      <c r="V98" s="344">
        <f ca="1">'DAC Adjustment'!O102-'Census Tract'!J98</f>
        <v>0</v>
      </c>
      <c r="W98" s="29">
        <f ca="1">'DAC Adjustment'!P102-'Census Tract'!K98</f>
        <v>0</v>
      </c>
      <c r="X98" s="29">
        <f ca="1">'DAC Adjustment'!Q102-'Census Tract'!L98</f>
        <v>0</v>
      </c>
      <c r="Y98" s="105">
        <f ca="1">'DAC Adjustment'!R102-'Census Tract'!M98</f>
        <v>0</v>
      </c>
      <c r="Z98" s="29">
        <f ca="1">'DAC Adjustment'!S102-'Census Tract'!N98</f>
        <v>0</v>
      </c>
      <c r="AA98" s="29">
        <f ca="1">'DAC Adjustment'!T102-'Census Tract'!O98</f>
        <v>0</v>
      </c>
      <c r="AB98" s="29">
        <f ca="1">'DAC Adjustment'!U102-'Census Tract'!P98</f>
        <v>0</v>
      </c>
      <c r="AC98" s="105">
        <f ca="1">'DAC Adjustment'!V102-'Census Tract'!Q98</f>
        <v>0</v>
      </c>
      <c r="AD98" s="29">
        <f ca="1">'DAC Adjustment'!W102-'Census Tract'!R98</f>
        <v>0</v>
      </c>
      <c r="AE98" s="29">
        <f ca="1">'DAC Adjustment'!X102-'Census Tract'!S98</f>
        <v>0</v>
      </c>
      <c r="AF98" s="29">
        <f ca="1">'DAC Adjustment'!Y102-'Census Tract'!T98</f>
        <v>0</v>
      </c>
      <c r="AG98" s="345">
        <f ca="1">'DAC Adjustment'!Z102-'Census Tract'!U98</f>
        <v>0</v>
      </c>
    </row>
    <row r="99" spans="1:33" ht="15.75" x14ac:dyDescent="0.25">
      <c r="A99" s="193" t="s">
        <v>71</v>
      </c>
      <c r="B99" s="53" t="str">
        <f>IFERROR(INDEX(Geography!$R$5:$R$889,MATCH(C99,Geography!$S$5:$S$889,0)),"Undefined")</f>
        <v>Sandy</v>
      </c>
      <c r="C99" s="53">
        <v>41005023404</v>
      </c>
      <c r="D99" s="171" cm="1">
        <f t="array" ref="D99">INDEX(Geography!$K$5:$K$838,MATCH(C99,Geography!$L$5:$L$838,0),0)</f>
        <v>1</v>
      </c>
      <c r="E99" s="53">
        <v>6542</v>
      </c>
      <c r="F99" s="53">
        <f>SUMIF(County!$A$5:$A$40,A99,County!$D$5:$D$40)</f>
        <v>375262</v>
      </c>
      <c r="G99" s="173" cm="1">
        <f t="array" ref="G99">INDEX(Geography!$E$5:$E$833,MATCH(C99,Geography!$C$5:$C$833,0),0)</f>
        <v>4935</v>
      </c>
      <c r="H99" s="239">
        <f t="shared" si="1"/>
        <v>5710.7376182208973</v>
      </c>
      <c r="I99" s="173">
        <f>SUMIF(Geography!$L$5:$L$838,'Census Tract'!C99,Geography!$M$5:$M$838)</f>
        <v>3074</v>
      </c>
      <c r="J99" s="338">
        <f ca="1">($I99/(SUMIF($D$5:$D$832,$D99,$I$5:$I$832))*IF($D99=1,Urban_Rural_LDVs!F$6,Urban_Rural_LDVs!F$7))</f>
        <v>1.5394223290355771</v>
      </c>
      <c r="K99" s="196">
        <f ca="1">($I99/(SUMIF($D$5:$D$832,$D99,$I$5:$I$832))*IF($D99=1,Urban_Rural_LDVs!G$6,Urban_Rural_LDVs!G$7))</f>
        <v>7.6502675540555138</v>
      </c>
      <c r="L99" s="196">
        <f ca="1">($I99/(SUMIF($D$5:$D$832,$D99,$I$5:$I$832))*IF($D99=1,Urban_Rural_LDVs!H$6,Urban_Rural_LDVs!H$7))</f>
        <v>35.201820983647416</v>
      </c>
      <c r="M99" s="197">
        <f ca="1">($I99/(SUMIF($D$5:$D$832,$D99,$I$5:$I$832))*IF($D99=1,Urban_Rural_LDVs!I$6,Urban_Rural_LDVs!I$7))</f>
        <v>76.455891212079862</v>
      </c>
      <c r="N99" s="196">
        <f ca="1">($H99/(SUMIF($D$5:$D$832,$D99,$H$5:$H$832))*IF($D99=1,Urban_Rural_LDVs!J$6,Urban_Rural_LDVs!J$7))</f>
        <v>1.1789399833811305</v>
      </c>
      <c r="O99" s="196">
        <f ca="1">($H99/(SUMIF($D$5:$D$832,$D99,$H$5:$H$832))*IF($D99=1,Urban_Rural_LDVs!K$6,Urban_Rural_LDVs!K$7))</f>
        <v>5.6100868764895111</v>
      </c>
      <c r="P99" s="196">
        <f ca="1">($H99/(SUMIF($D$5:$D$832,$D99,$H$5:$H$832))*IF($D99=1,Urban_Rural_LDVs!L$6,Urban_Rural_LDVs!L$7))</f>
        <v>25.586430579660238</v>
      </c>
      <c r="Q99" s="197">
        <f ca="1">($H99/(SUMIF($D$5:$D$832,$D99,$H$5:$H$832))*IF($D99=1,Urban_Rural_LDVs!M$6,Urban_Rural_LDVs!M$7))</f>
        <v>55.49741782301718</v>
      </c>
      <c r="R99" s="196">
        <f ca="1">($H99/(SUMIF($D$5:$D$832,$D99,$H$5:$H$832))*IF($D99=1,Urban_Rural_LDVs!N$6,Urban_Rural_LDVs!N$7))</f>
        <v>0.4908320646087323</v>
      </c>
      <c r="S99" s="196">
        <f ca="1">($H99/(SUMIF($D$5:$D$832,$D99,$H$5:$H$832))*IF($D99=1,Urban_Rural_LDVs!O$6,Urban_Rural_LDVs!O$7))</f>
        <v>2.3315187247380944</v>
      </c>
      <c r="T99" s="196">
        <f ca="1">($H99/(SUMIF($D$5:$D$832,$D99,$H$5:$H$832))*IF($D99=1,Urban_Rural_LDVs!P$6,Urban_Rural_LDVs!P$7))</f>
        <v>10.230042813572531</v>
      </c>
      <c r="U99" s="339">
        <f ca="1">($H99/(SUMIF($D$5:$D$832,$D99,$H$5:$H$832))*IF($D99=1,Urban_Rural_LDVs!Q$6,Urban_Rural_LDVs!Q$7))</f>
        <v>21.97723620073425</v>
      </c>
      <c r="V99" s="344">
        <f ca="1">'DAC Adjustment'!O103-'Census Tract'!J99</f>
        <v>0</v>
      </c>
      <c r="W99" s="29">
        <f ca="1">'DAC Adjustment'!P103-'Census Tract'!K99</f>
        <v>0</v>
      </c>
      <c r="X99" s="29">
        <f ca="1">'DAC Adjustment'!Q103-'Census Tract'!L99</f>
        <v>0</v>
      </c>
      <c r="Y99" s="105">
        <f ca="1">'DAC Adjustment'!R103-'Census Tract'!M99</f>
        <v>0</v>
      </c>
      <c r="Z99" s="29">
        <f ca="1">'DAC Adjustment'!S103-'Census Tract'!N99</f>
        <v>0</v>
      </c>
      <c r="AA99" s="29">
        <f ca="1">'DAC Adjustment'!T103-'Census Tract'!O99</f>
        <v>0</v>
      </c>
      <c r="AB99" s="29">
        <f ca="1">'DAC Adjustment'!U103-'Census Tract'!P99</f>
        <v>0</v>
      </c>
      <c r="AC99" s="105">
        <f ca="1">'DAC Adjustment'!V103-'Census Tract'!Q99</f>
        <v>0</v>
      </c>
      <c r="AD99" s="29">
        <f ca="1">'DAC Adjustment'!W103-'Census Tract'!R99</f>
        <v>0</v>
      </c>
      <c r="AE99" s="29">
        <f ca="1">'DAC Adjustment'!X103-'Census Tract'!S99</f>
        <v>0</v>
      </c>
      <c r="AF99" s="29">
        <f ca="1">'DAC Adjustment'!Y103-'Census Tract'!T99</f>
        <v>0</v>
      </c>
      <c r="AG99" s="345">
        <f ca="1">'DAC Adjustment'!Z103-'Census Tract'!U99</f>
        <v>0</v>
      </c>
    </row>
    <row r="100" spans="1:33" ht="15.75" x14ac:dyDescent="0.25">
      <c r="A100" s="193" t="s">
        <v>71</v>
      </c>
      <c r="B100" s="53" t="str">
        <f>IFERROR(INDEX(Geography!$R$5:$R$889,MATCH(C100,Geography!$S$5:$S$889,0)),"Undefined")</f>
        <v>Gladstone</v>
      </c>
      <c r="C100" s="53">
        <v>41005021700</v>
      </c>
      <c r="D100" s="171" cm="1">
        <f t="array" ref="D100">INDEX(Geography!$K$5:$K$838,MATCH(C100,Geography!$L$5:$L$838,0),0)</f>
        <v>1</v>
      </c>
      <c r="E100" s="53">
        <v>6855</v>
      </c>
      <c r="F100" s="53">
        <f>SUMIF(County!$A$5:$A$40,A100,County!$D$5:$D$40)</f>
        <v>375262</v>
      </c>
      <c r="G100" s="173" cm="1">
        <f t="array" ref="G100">INDEX(Geography!$E$5:$E$833,MATCH(C100,Geography!$C$5:$C$833,0),0)</f>
        <v>4821</v>
      </c>
      <c r="H100" s="239">
        <f t="shared" si="1"/>
        <v>5578.8178434534839</v>
      </c>
      <c r="I100" s="173">
        <f>SUMIF(Geography!$L$5:$L$838,'Census Tract'!C100,Geography!$M$5:$M$838)</f>
        <v>2179</v>
      </c>
      <c r="J100" s="338">
        <f ca="1">($I100/(SUMIF($D$5:$D$832,$D100,$I$5:$I$832))*IF($D100=1,Urban_Rural_LDVs!F$6,Urban_Rural_LDVs!F$7))</f>
        <v>1.0912170640756418</v>
      </c>
      <c r="K100" s="196">
        <f ca="1">($I100/(SUMIF($D$5:$D$832,$D100,$I$5:$I$832))*IF($D100=1,Urban_Rural_LDVs!G$6,Urban_Rural_LDVs!G$7))</f>
        <v>5.4228799610562675</v>
      </c>
      <c r="L100" s="196">
        <f ca="1">($I100/(SUMIF($D$5:$D$832,$D100,$I$5:$I$832))*IF($D100=1,Urban_Rural_LDVs!H$6,Urban_Rural_LDVs!H$7))</f>
        <v>24.952754692051958</v>
      </c>
      <c r="M100" s="197">
        <f ca="1">($I100/(SUMIF($D$5:$D$832,$D100,$I$5:$I$832))*IF($D100=1,Urban_Rural_LDVs!I$6,Urban_Rural_LDVs!I$7))</f>
        <v>54.195636613897868</v>
      </c>
      <c r="N100" s="196">
        <f ca="1">($H100/(SUMIF($D$5:$D$832,$D100,$H$5:$H$832))*IF($D100=1,Urban_Rural_LDVs!J$6,Urban_Rural_LDVs!J$7))</f>
        <v>1.1517061114246057</v>
      </c>
      <c r="O100" s="196">
        <f ca="1">($H100/(SUMIF($D$5:$D$832,$D100,$H$5:$H$832))*IF($D100=1,Urban_Rural_LDVs!K$6,Urban_Rural_LDVs!K$7))</f>
        <v>5.4804921644490223</v>
      </c>
      <c r="P100" s="196">
        <f ca="1">($H100/(SUMIF($D$5:$D$832,$D100,$H$5:$H$832))*IF($D100=1,Urban_Rural_LDVs!L$6,Urban_Rural_LDVs!L$7))</f>
        <v>24.99537625623951</v>
      </c>
      <c r="Q100" s="197">
        <f ca="1">($H100/(SUMIF($D$5:$D$832,$D100,$H$5:$H$832))*IF($D100=1,Urban_Rural_LDVs!M$6,Urban_Rural_LDVs!M$7))</f>
        <v>54.215410602789412</v>
      </c>
      <c r="R100" s="196">
        <f ca="1">($H100/(SUMIF($D$5:$D$832,$D100,$H$5:$H$832))*IF($D100=1,Urban_Rural_LDVs!N$6,Urban_Rural_LDVs!N$7))</f>
        <v>0.47949369472719311</v>
      </c>
      <c r="S100" s="196">
        <f ca="1">($H100/(SUMIF($D$5:$D$832,$D100,$H$5:$H$832))*IF($D100=1,Urban_Rural_LDVs!O$6,Urban_Rural_LDVs!O$7))</f>
        <v>2.2776599335283385</v>
      </c>
      <c r="T100" s="196">
        <f ca="1">($H100/(SUMIF($D$5:$D$832,$D100,$H$5:$H$832))*IF($D100=1,Urban_Rural_LDVs!P$6,Urban_Rural_LDVs!P$7))</f>
        <v>9.9937257151434977</v>
      </c>
      <c r="U100" s="339">
        <f ca="1">($H100/(SUMIF($D$5:$D$832,$D100,$H$5:$H$832))*IF($D100=1,Urban_Rural_LDVs!Q$6,Urban_Rural_LDVs!Q$7))</f>
        <v>21.469555364486279</v>
      </c>
      <c r="V100" s="344">
        <f ca="1">'DAC Adjustment'!O104-'Census Tract'!J100</f>
        <v>0</v>
      </c>
      <c r="W100" s="29">
        <f ca="1">'DAC Adjustment'!P104-'Census Tract'!K100</f>
        <v>0</v>
      </c>
      <c r="X100" s="29">
        <f ca="1">'DAC Adjustment'!Q104-'Census Tract'!L100</f>
        <v>0</v>
      </c>
      <c r="Y100" s="105">
        <f ca="1">'DAC Adjustment'!R104-'Census Tract'!M100</f>
        <v>0</v>
      </c>
      <c r="Z100" s="29">
        <f ca="1">'DAC Adjustment'!S104-'Census Tract'!N100</f>
        <v>0</v>
      </c>
      <c r="AA100" s="29">
        <f ca="1">'DAC Adjustment'!T104-'Census Tract'!O100</f>
        <v>0</v>
      </c>
      <c r="AB100" s="29">
        <f ca="1">'DAC Adjustment'!U104-'Census Tract'!P100</f>
        <v>0</v>
      </c>
      <c r="AC100" s="105">
        <f ca="1">'DAC Adjustment'!V104-'Census Tract'!Q100</f>
        <v>0</v>
      </c>
      <c r="AD100" s="29">
        <f ca="1">'DAC Adjustment'!W104-'Census Tract'!R100</f>
        <v>0</v>
      </c>
      <c r="AE100" s="29">
        <f ca="1">'DAC Adjustment'!X104-'Census Tract'!S100</f>
        <v>0</v>
      </c>
      <c r="AF100" s="29">
        <f ca="1">'DAC Adjustment'!Y104-'Census Tract'!T100</f>
        <v>0</v>
      </c>
      <c r="AG100" s="345">
        <f ca="1">'DAC Adjustment'!Z104-'Census Tract'!U100</f>
        <v>0</v>
      </c>
    </row>
    <row r="101" spans="1:33" ht="15.75" x14ac:dyDescent="0.25">
      <c r="A101" s="193" t="s">
        <v>71</v>
      </c>
      <c r="B101" s="53" t="str">
        <f>IFERROR(INDEX(Geography!$R$5:$R$889,MATCH(C101,Geography!$S$5:$S$889,0)),"Undefined")</f>
        <v>Lake Oswego</v>
      </c>
      <c r="C101" s="53">
        <v>41005020401</v>
      </c>
      <c r="D101" s="171" cm="1">
        <f t="array" ref="D101">INDEX(Geography!$K$5:$K$838,MATCH(C101,Geography!$L$5:$L$838,0),0)</f>
        <v>1</v>
      </c>
      <c r="E101" s="53">
        <v>6053</v>
      </c>
      <c r="F101" s="53">
        <f>SUMIF(County!$A$5:$A$40,A101,County!$D$5:$D$40)</f>
        <v>375262</v>
      </c>
      <c r="G101" s="173" cm="1">
        <f t="array" ref="G101">INDEX(Geography!$E$5:$E$833,MATCH(C101,Geography!$C$5:$C$833,0),0)</f>
        <v>4922</v>
      </c>
      <c r="H101" s="239">
        <f t="shared" si="1"/>
        <v>5695.6941351333853</v>
      </c>
      <c r="I101" s="173">
        <f>SUMIF(Geography!$L$5:$L$838,'Census Tract'!C101,Geography!$M$5:$M$838)</f>
        <v>2653</v>
      </c>
      <c r="J101" s="338">
        <f ca="1">($I101/(SUMIF($D$5:$D$832,$D101,$I$5:$I$832))*IF($D101=1,Urban_Rural_LDVs!F$6,Urban_Rural_LDVs!F$7))</f>
        <v>1.3285905787024681</v>
      </c>
      <c r="K101" s="196">
        <f ca="1">($I101/(SUMIF($D$5:$D$832,$D101,$I$5:$I$832))*IF($D101=1,Urban_Rural_LDVs!G$6,Urban_Rural_LDVs!G$7))</f>
        <v>6.602524339918439</v>
      </c>
      <c r="L101" s="196">
        <f ca="1">($I101/(SUMIF($D$5:$D$832,$D101,$I$5:$I$832))*IF($D101=1,Urban_Rural_LDVs!H$6,Urban_Rural_LDVs!H$7))</f>
        <v>30.38075181184665</v>
      </c>
      <c r="M101" s="197">
        <f ca="1">($I101/(SUMIF($D$5:$D$832,$D101,$I$5:$I$832))*IF($D101=1,Urban_Rural_LDVs!I$6,Urban_Rural_LDVs!I$7))</f>
        <v>65.984866423437836</v>
      </c>
      <c r="N101" s="196">
        <f ca="1">($H101/(SUMIF($D$5:$D$832,$D101,$H$5:$H$832))*IF($D101=1,Urban_Rural_LDVs!J$6,Urban_Rural_LDVs!J$7))</f>
        <v>1.1758343664036321</v>
      </c>
      <c r="O101" s="196">
        <f ca="1">($H101/(SUMIF($D$5:$D$832,$D101,$H$5:$H$832))*IF($D101=1,Urban_Rural_LDVs!K$6,Urban_Rural_LDVs!K$7))</f>
        <v>5.595308532134017</v>
      </c>
      <c r="P101" s="196">
        <f ca="1">($H101/(SUMIF($D$5:$D$832,$D101,$H$5:$H$832))*IF($D101=1,Urban_Rural_LDVs!L$6,Urban_Rural_LDVs!L$7))</f>
        <v>25.519029648042086</v>
      </c>
      <c r="Q101" s="197">
        <f ca="1">($H101/(SUMIF($D$5:$D$832,$D101,$H$5:$H$832))*IF($D101=1,Urban_Rural_LDVs!M$6,Urban_Rural_LDVs!M$7))</f>
        <v>55.351224017201737</v>
      </c>
      <c r="R101" s="196">
        <f ca="1">($H101/(SUMIF($D$5:$D$832,$D101,$H$5:$H$832))*IF($D101=1,Urban_Rural_LDVs!N$6,Urban_Rural_LDVs!N$7))</f>
        <v>0.48953909260469713</v>
      </c>
      <c r="S101" s="196">
        <f ca="1">($H101/(SUMIF($D$5:$D$832,$D101,$H$5:$H$832))*IF($D101=1,Urban_Rural_LDVs!O$6,Urban_Rural_LDVs!O$7))</f>
        <v>2.3253769327580347</v>
      </c>
      <c r="T101" s="196">
        <f ca="1">($H101/(SUMIF($D$5:$D$832,$D101,$H$5:$H$832))*IF($D101=1,Urban_Rural_LDVs!P$6,Urban_Rural_LDVs!P$7))</f>
        <v>10.203094372523607</v>
      </c>
      <c r="U101" s="339">
        <f ca="1">($H101/(SUMIF($D$5:$D$832,$D101,$H$5:$H$832))*IF($D101=1,Urban_Rural_LDVs!Q$6,Urban_Rural_LDVs!Q$7))</f>
        <v>21.919342772039307</v>
      </c>
      <c r="V101" s="344">
        <f ca="1">'DAC Adjustment'!O105-'Census Tract'!J101</f>
        <v>0</v>
      </c>
      <c r="W101" s="29">
        <f ca="1">'DAC Adjustment'!P105-'Census Tract'!K101</f>
        <v>0</v>
      </c>
      <c r="X101" s="29">
        <f ca="1">'DAC Adjustment'!Q105-'Census Tract'!L101</f>
        <v>0</v>
      </c>
      <c r="Y101" s="105">
        <f ca="1">'DAC Adjustment'!R105-'Census Tract'!M101</f>
        <v>0</v>
      </c>
      <c r="Z101" s="29">
        <f ca="1">'DAC Adjustment'!S105-'Census Tract'!N101</f>
        <v>0</v>
      </c>
      <c r="AA101" s="29">
        <f ca="1">'DAC Adjustment'!T105-'Census Tract'!O101</f>
        <v>0</v>
      </c>
      <c r="AB101" s="29">
        <f ca="1">'DAC Adjustment'!U105-'Census Tract'!P101</f>
        <v>0</v>
      </c>
      <c r="AC101" s="105">
        <f ca="1">'DAC Adjustment'!V105-'Census Tract'!Q101</f>
        <v>0</v>
      </c>
      <c r="AD101" s="29">
        <f ca="1">'DAC Adjustment'!W105-'Census Tract'!R101</f>
        <v>0</v>
      </c>
      <c r="AE101" s="29">
        <f ca="1">'DAC Adjustment'!X105-'Census Tract'!S101</f>
        <v>0</v>
      </c>
      <c r="AF101" s="29">
        <f ca="1">'DAC Adjustment'!Y105-'Census Tract'!T101</f>
        <v>0</v>
      </c>
      <c r="AG101" s="345">
        <f ca="1">'DAC Adjustment'!Z105-'Census Tract'!U101</f>
        <v>0</v>
      </c>
    </row>
    <row r="102" spans="1:33" ht="15.75" x14ac:dyDescent="0.25">
      <c r="A102" s="193" t="s">
        <v>71</v>
      </c>
      <c r="B102" s="53" t="str">
        <f>IFERROR(INDEX(Geography!$R$5:$R$889,MATCH(C102,Geography!$S$5:$S$889,0)),"Undefined")</f>
        <v>West Linn</v>
      </c>
      <c r="C102" s="53">
        <v>41005020600</v>
      </c>
      <c r="D102" s="171" cm="1">
        <f t="array" ref="D102">INDEX(Geography!$K$5:$K$838,MATCH(C102,Geography!$L$5:$L$838,0),0)</f>
        <v>1</v>
      </c>
      <c r="E102" s="53">
        <v>8556</v>
      </c>
      <c r="F102" s="53">
        <f>SUMIF(County!$A$5:$A$40,A102,County!$D$5:$D$40)</f>
        <v>375262</v>
      </c>
      <c r="G102" s="173" cm="1">
        <f t="array" ref="G102">INDEX(Geography!$E$5:$E$833,MATCH(C102,Geography!$C$5:$C$833,0),0)</f>
        <v>6335</v>
      </c>
      <c r="H102" s="239">
        <f t="shared" si="1"/>
        <v>7330.805027645265</v>
      </c>
      <c r="I102" s="173">
        <f>SUMIF(Geography!$L$5:$L$838,'Census Tract'!C102,Geography!$M$5:$M$838)</f>
        <v>1371</v>
      </c>
      <c r="J102" s="338">
        <f ca="1">($I102/(SUMIF($D$5:$D$832,$D102,$I$5:$I$832))*IF($D102=1,Urban_Rural_LDVs!F$6,Urban_Rural_LDVs!F$7))</f>
        <v>0.68658035559784525</v>
      </c>
      <c r="K102" s="196">
        <f ca="1">($I102/(SUMIF($D$5:$D$832,$D102,$I$5:$I$832))*IF($D102=1,Urban_Rural_LDVs!G$6,Urban_Rural_LDVs!G$7))</f>
        <v>3.4120093743038744</v>
      </c>
      <c r="L102" s="196">
        <f ca="1">($I102/(SUMIF($D$5:$D$832,$D102,$I$5:$I$832))*IF($D102=1,Urban_Rural_LDVs!H$6,Urban_Rural_LDVs!H$7))</f>
        <v>15.69996635282388</v>
      </c>
      <c r="M102" s="197">
        <f ca="1">($I102/(SUMIF($D$5:$D$832,$D102,$I$5:$I$832))*IF($D102=1,Urban_Rural_LDVs!I$6,Urban_Rural_LDVs!I$7))</f>
        <v>34.099227993416235</v>
      </c>
      <c r="N102" s="196">
        <f ca="1">($H102/(SUMIF($D$5:$D$832,$D102,$H$5:$H$832))*IF($D102=1,Urban_Rural_LDVs!J$6,Urban_Rural_LDVs!J$7))</f>
        <v>1.5133910424963446</v>
      </c>
      <c r="O102" s="196">
        <f ca="1">($H102/(SUMIF($D$5:$D$832,$D102,$H$5:$H$832))*IF($D102=1,Urban_Rural_LDVs!K$6,Urban_Rural_LDVs!K$7))</f>
        <v>7.2016008840042645</v>
      </c>
      <c r="P102" s="196">
        <f ca="1">($H102/(SUMIF($D$5:$D$832,$D102,$H$5:$H$832))*IF($D102=1,Urban_Rural_LDVs!L$6,Urban_Rural_LDVs!L$7))</f>
        <v>32.844992446230513</v>
      </c>
      <c r="Q102" s="197">
        <f ca="1">($H102/(SUMIF($D$5:$D$832,$D102,$H$5:$H$832))*IF($D102=1,Urban_Rural_LDVs!M$6,Urban_Rural_LDVs!M$7))</f>
        <v>71.241366141603606</v>
      </c>
      <c r="R102" s="196">
        <f ca="1">($H102/(SUMIF($D$5:$D$832,$D102,$H$5:$H$832))*IF($D102=1,Urban_Rural_LDVs!N$6,Urban_Rural_LDVs!N$7))</f>
        <v>0.63007520350482649</v>
      </c>
      <c r="S102" s="196">
        <f ca="1">($H102/(SUMIF($D$5:$D$832,$D102,$H$5:$H$832))*IF($D102=1,Urban_Rural_LDVs!O$6,Urban_Rural_LDVs!O$7))</f>
        <v>2.9929424764368444</v>
      </c>
      <c r="T102" s="196">
        <f ca="1">($H102/(SUMIF($D$5:$D$832,$D102,$H$5:$H$832))*IF($D102=1,Urban_Rural_LDVs!P$6,Urban_Rural_LDVs!P$7))</f>
        <v>13.132182618841334</v>
      </c>
      <c r="U102" s="339">
        <f ca="1">($H102/(SUMIF($D$5:$D$832,$D102,$H$5:$H$832))*IF($D102=1,Urban_Rural_LDVs!Q$6,Urban_Rural_LDVs!Q$7))</f>
        <v>28.211913137112756</v>
      </c>
      <c r="V102" s="344">
        <f ca="1">'DAC Adjustment'!O106-'Census Tract'!J102</f>
        <v>0</v>
      </c>
      <c r="W102" s="29">
        <f ca="1">'DAC Adjustment'!P106-'Census Tract'!K102</f>
        <v>0</v>
      </c>
      <c r="X102" s="29">
        <f ca="1">'DAC Adjustment'!Q106-'Census Tract'!L102</f>
        <v>0</v>
      </c>
      <c r="Y102" s="105">
        <f ca="1">'DAC Adjustment'!R106-'Census Tract'!M102</f>
        <v>0</v>
      </c>
      <c r="Z102" s="29">
        <f ca="1">'DAC Adjustment'!S106-'Census Tract'!N102</f>
        <v>0</v>
      </c>
      <c r="AA102" s="29">
        <f ca="1">'DAC Adjustment'!T106-'Census Tract'!O102</f>
        <v>0</v>
      </c>
      <c r="AB102" s="29">
        <f ca="1">'DAC Adjustment'!U106-'Census Tract'!P102</f>
        <v>0</v>
      </c>
      <c r="AC102" s="105">
        <f ca="1">'DAC Adjustment'!V106-'Census Tract'!Q102</f>
        <v>0</v>
      </c>
      <c r="AD102" s="29">
        <f ca="1">'DAC Adjustment'!W106-'Census Tract'!R102</f>
        <v>0</v>
      </c>
      <c r="AE102" s="29">
        <f ca="1">'DAC Adjustment'!X106-'Census Tract'!S102</f>
        <v>0</v>
      </c>
      <c r="AF102" s="29">
        <f ca="1">'DAC Adjustment'!Y106-'Census Tract'!T102</f>
        <v>0</v>
      </c>
      <c r="AG102" s="345">
        <f ca="1">'DAC Adjustment'!Z106-'Census Tract'!U102</f>
        <v>0</v>
      </c>
    </row>
    <row r="103" spans="1:33" ht="15.75" x14ac:dyDescent="0.25">
      <c r="A103" s="193" t="s">
        <v>71</v>
      </c>
      <c r="B103" s="53" t="str">
        <f>IFERROR(INDEX(Geography!$R$5:$R$889,MATCH(C103,Geography!$S$5:$S$889,0)),"Undefined")</f>
        <v>Sandy</v>
      </c>
      <c r="C103" s="53">
        <v>41005024304</v>
      </c>
      <c r="D103" s="171" cm="1">
        <f t="array" ref="D103">INDEX(Geography!$K$5:$K$838,MATCH(C103,Geography!$L$5:$L$838,0),0)</f>
        <v>0</v>
      </c>
      <c r="E103" s="53">
        <v>2398</v>
      </c>
      <c r="F103" s="53">
        <f>SUMIF(County!$A$5:$A$40,A103,County!$D$5:$D$40)</f>
        <v>375262</v>
      </c>
      <c r="G103" s="173" cm="1">
        <f t="array" ref="G103">INDEX(Geography!$E$5:$E$833,MATCH(C103,Geography!$C$5:$C$833,0),0)</f>
        <v>2335</v>
      </c>
      <c r="H103" s="239">
        <f t="shared" si="1"/>
        <v>2702.0410007184992</v>
      </c>
      <c r="I103" s="173">
        <f>SUMIF(Geography!$L$5:$L$838,'Census Tract'!C103,Geography!$M$5:$M$838)</f>
        <v>1071</v>
      </c>
      <c r="J103" s="338">
        <f ca="1">($I103/(SUMIF($D$5:$D$832,$D103,$I$5:$I$832))*IF($D103=1,Urban_Rural_LDVs!F$6,Urban_Rural_LDVs!F$7))</f>
        <v>1.6456549163770526</v>
      </c>
      <c r="K103" s="196">
        <f ca="1">($I103/(SUMIF($D$5:$D$832,$D103,$I$5:$I$832))*IF($D103=1,Urban_Rural_LDVs!G$6,Urban_Rural_LDVs!G$7))</f>
        <v>8.3013010135210603</v>
      </c>
      <c r="L103" s="196">
        <f ca="1">($I103/(SUMIF($D$5:$D$832,$D103,$I$5:$I$832))*IF($D103=1,Urban_Rural_LDVs!H$6,Urban_Rural_LDVs!H$7))</f>
        <v>38.464575602995062</v>
      </c>
      <c r="M103" s="197">
        <f ca="1">($I103/(SUMIF($D$5:$D$832,$D103,$I$5:$I$832))*IF($D103=1,Urban_Rural_LDVs!I$6,Urban_Rural_LDVs!I$7))</f>
        <v>83.672647928172054</v>
      </c>
      <c r="N103" s="196">
        <f ca="1">($H103/(SUMIF($D$5:$D$832,$D103,$H$5:$H$832))*IF($D103=1,Urban_Rural_LDVs!J$6,Urban_Rural_LDVs!J$7))</f>
        <v>0.73958238529702636</v>
      </c>
      <c r="O103" s="196">
        <f ca="1">($H103/(SUMIF($D$5:$D$832,$D103,$H$5:$H$832))*IF($D103=1,Urban_Rural_LDVs!K$6,Urban_Rural_LDVs!K$7))</f>
        <v>3.8656427708630479</v>
      </c>
      <c r="P103" s="196">
        <f ca="1">($H103/(SUMIF($D$5:$D$832,$D103,$H$5:$H$832))*IF($D103=1,Urban_Rural_LDVs!L$6,Urban_Rural_LDVs!L$7))</f>
        <v>18.034925883148791</v>
      </c>
      <c r="Q103" s="197">
        <f ca="1">($H103/(SUMIF($D$5:$D$832,$D103,$H$5:$H$832))*IF($D103=1,Urban_Rural_LDVs!M$6,Urban_Rural_LDVs!M$7))</f>
        <v>39.27092368955239</v>
      </c>
      <c r="R103" s="196">
        <f ca="1">($H103/(SUMIF($D$5:$D$832,$D103,$H$5:$H$832))*IF($D103=1,Urban_Rural_LDVs!N$6,Urban_Rural_LDVs!N$7))</f>
        <v>0.50510134079031055</v>
      </c>
      <c r="S103" s="196">
        <f ca="1">($H103/(SUMIF($D$5:$D$832,$D103,$H$5:$H$832))*IF($D103=1,Urban_Rural_LDVs!O$6,Urban_Rural_LDVs!O$7))</f>
        <v>2.616642600686677</v>
      </c>
      <c r="T103" s="196">
        <f ca="1">($H103/(SUMIF($D$5:$D$832,$D103,$H$5:$H$832))*IF($D103=1,Urban_Rural_LDVs!P$6,Urban_Rural_LDVs!P$7))</f>
        <v>12.057412351024567</v>
      </c>
      <c r="U103" s="339">
        <f ca="1">($H103/(SUMIF($D$5:$D$832,$D103,$H$5:$H$832))*IF($D103=1,Urban_Rural_LDVs!Q$6,Urban_Rural_LDVs!Q$7))</f>
        <v>26.205763967067728</v>
      </c>
      <c r="V103" s="344">
        <f ca="1">'DAC Adjustment'!O107-'Census Tract'!J103</f>
        <v>0</v>
      </c>
      <c r="W103" s="29">
        <f ca="1">'DAC Adjustment'!P107-'Census Tract'!K103</f>
        <v>0</v>
      </c>
      <c r="X103" s="29">
        <f ca="1">'DAC Adjustment'!Q107-'Census Tract'!L103</f>
        <v>0</v>
      </c>
      <c r="Y103" s="105">
        <f ca="1">'DAC Adjustment'!R107-'Census Tract'!M103</f>
        <v>0</v>
      </c>
      <c r="Z103" s="29">
        <f ca="1">'DAC Adjustment'!S107-'Census Tract'!N103</f>
        <v>0</v>
      </c>
      <c r="AA103" s="29">
        <f ca="1">'DAC Adjustment'!T107-'Census Tract'!O103</f>
        <v>0</v>
      </c>
      <c r="AB103" s="29">
        <f ca="1">'DAC Adjustment'!U107-'Census Tract'!P103</f>
        <v>0</v>
      </c>
      <c r="AC103" s="105">
        <f ca="1">'DAC Adjustment'!V107-'Census Tract'!Q103</f>
        <v>0</v>
      </c>
      <c r="AD103" s="29">
        <f ca="1">'DAC Adjustment'!W107-'Census Tract'!R103</f>
        <v>0</v>
      </c>
      <c r="AE103" s="29">
        <f ca="1">'DAC Adjustment'!X107-'Census Tract'!S103</f>
        <v>0</v>
      </c>
      <c r="AF103" s="29">
        <f ca="1">'DAC Adjustment'!Y107-'Census Tract'!T103</f>
        <v>0</v>
      </c>
      <c r="AG103" s="345">
        <f ca="1">'DAC Adjustment'!Z107-'Census Tract'!U103</f>
        <v>0</v>
      </c>
    </row>
    <row r="104" spans="1:33" ht="15.75" x14ac:dyDescent="0.25">
      <c r="A104" s="193" t="s">
        <v>71</v>
      </c>
      <c r="B104" s="53" t="str">
        <f>IFERROR(INDEX(Geography!$R$5:$R$889,MATCH(C104,Geography!$S$5:$S$889,0)),"Undefined")</f>
        <v>Lake Oswego</v>
      </c>
      <c r="C104" s="53">
        <v>41005020100</v>
      </c>
      <c r="D104" s="171" cm="1">
        <f t="array" ref="D104">INDEX(Geography!$K$5:$K$838,MATCH(C104,Geography!$L$5:$L$838,0),0)</f>
        <v>1</v>
      </c>
      <c r="E104" s="53">
        <v>3984</v>
      </c>
      <c r="F104" s="53">
        <f>SUMIF(County!$A$5:$A$40,A104,County!$D$5:$D$40)</f>
        <v>375262</v>
      </c>
      <c r="G104" s="173" cm="1">
        <f t="array" ref="G104">INDEX(Geography!$E$5:$E$833,MATCH(C104,Geography!$C$5:$C$833,0),0)</f>
        <v>3309</v>
      </c>
      <c r="H104" s="239">
        <f t="shared" si="1"/>
        <v>3829.1450412751665</v>
      </c>
      <c r="I104" s="173">
        <f>SUMIF(Geography!$L$5:$L$838,'Census Tract'!C104,Geography!$M$5:$M$838)</f>
        <v>1922</v>
      </c>
      <c r="J104" s="338">
        <f ca="1">($I104/(SUMIF($D$5:$D$832,$D104,$I$5:$I$832))*IF($D104=1,Urban_Rural_LDVs!F$6,Urban_Rural_LDVs!F$7))</f>
        <v>0.96251454665139224</v>
      </c>
      <c r="K104" s="196">
        <f ca="1">($I104/(SUMIF($D$5:$D$832,$D104,$I$5:$I$832))*IF($D104=1,Urban_Rural_LDVs!G$6,Urban_Rural_LDVs!G$7))</f>
        <v>4.7832837472006178</v>
      </c>
      <c r="L104" s="196">
        <f ca="1">($I104/(SUMIF($D$5:$D$832,$D104,$I$5:$I$832))*IF($D104=1,Urban_Rural_LDVs!H$6,Urban_Rural_LDVs!H$7))</f>
        <v>22.009726717817287</v>
      </c>
      <c r="M104" s="197">
        <f ca="1">($I104/(SUMIF($D$5:$D$832,$D104,$I$5:$I$832))*IF($D104=1,Urban_Rural_LDVs!I$6,Urban_Rural_LDVs!I$7))</f>
        <v>47.803585852185272</v>
      </c>
      <c r="N104" s="196">
        <f ca="1">($H104/(SUMIF($D$5:$D$832,$D104,$H$5:$H$832))*IF($D104=1,Urban_Rural_LDVs!J$6,Urban_Rural_LDVs!J$7))</f>
        <v>0.79049896758017424</v>
      </c>
      <c r="O104" s="196">
        <f ca="1">($H104/(SUMIF($D$5:$D$832,$D104,$H$5:$H$832))*IF($D104=1,Urban_Rural_LDVs!K$6,Urban_Rural_LDVs!K$7))</f>
        <v>3.7616570363330877</v>
      </c>
      <c r="P104" s="196">
        <f ca="1">($H104/(SUMIF($D$5:$D$832,$D104,$H$5:$H$832))*IF($D104=1,Urban_Rural_LDVs!L$6,Urban_Rural_LDVs!L$7))</f>
        <v>17.156129440343609</v>
      </c>
      <c r="Q104" s="197">
        <f ca="1">($H104/(SUMIF($D$5:$D$832,$D104,$H$5:$H$832))*IF($D104=1,Urban_Rural_LDVs!M$6,Urban_Rural_LDVs!M$7))</f>
        <v>37.211946418716067</v>
      </c>
      <c r="R104" s="196">
        <f ca="1">($H104/(SUMIF($D$5:$D$832,$D104,$H$5:$H$832))*IF($D104=1,Urban_Rural_LDVs!N$6,Urban_Rural_LDVs!N$7))</f>
        <v>0.3291111047194113</v>
      </c>
      <c r="S104" s="196">
        <f ca="1">($H104/(SUMIF($D$5:$D$832,$D104,$H$5:$H$832))*IF($D104=1,Urban_Rural_LDVs!O$6,Urban_Rural_LDVs!O$7))</f>
        <v>1.5633222816936887</v>
      </c>
      <c r="T104" s="196">
        <f ca="1">($H104/(SUMIF($D$5:$D$832,$D104,$H$5:$H$832))*IF($D104=1,Urban_Rural_LDVs!P$6,Urban_Rural_LDVs!P$7))</f>
        <v>6.8594147254531919</v>
      </c>
      <c r="U104" s="339">
        <f ca="1">($H104/(SUMIF($D$5:$D$832,$D104,$H$5:$H$832))*IF($D104=1,Urban_Rural_LDVs!Q$6,Urban_Rural_LDVs!Q$7))</f>
        <v>14.73610427319749</v>
      </c>
      <c r="V104" s="344">
        <f ca="1">'DAC Adjustment'!O108-'Census Tract'!J104</f>
        <v>0</v>
      </c>
      <c r="W104" s="29">
        <f ca="1">'DAC Adjustment'!P108-'Census Tract'!K104</f>
        <v>0</v>
      </c>
      <c r="X104" s="29">
        <f ca="1">'DAC Adjustment'!Q108-'Census Tract'!L104</f>
        <v>0</v>
      </c>
      <c r="Y104" s="105">
        <f ca="1">'DAC Adjustment'!R108-'Census Tract'!M104</f>
        <v>0</v>
      </c>
      <c r="Z104" s="29">
        <f ca="1">'DAC Adjustment'!S108-'Census Tract'!N104</f>
        <v>0</v>
      </c>
      <c r="AA104" s="29">
        <f ca="1">'DAC Adjustment'!T108-'Census Tract'!O104</f>
        <v>0</v>
      </c>
      <c r="AB104" s="29">
        <f ca="1">'DAC Adjustment'!U108-'Census Tract'!P104</f>
        <v>0</v>
      </c>
      <c r="AC104" s="105">
        <f ca="1">'DAC Adjustment'!V108-'Census Tract'!Q104</f>
        <v>0</v>
      </c>
      <c r="AD104" s="29">
        <f ca="1">'DAC Adjustment'!W108-'Census Tract'!R104</f>
        <v>0</v>
      </c>
      <c r="AE104" s="29">
        <f ca="1">'DAC Adjustment'!X108-'Census Tract'!S104</f>
        <v>0</v>
      </c>
      <c r="AF104" s="29">
        <f ca="1">'DAC Adjustment'!Y108-'Census Tract'!T104</f>
        <v>0</v>
      </c>
      <c r="AG104" s="345">
        <f ca="1">'DAC Adjustment'!Z108-'Census Tract'!U104</f>
        <v>0</v>
      </c>
    </row>
    <row r="105" spans="1:33" ht="15.75" x14ac:dyDescent="0.25">
      <c r="A105" s="193" t="s">
        <v>71</v>
      </c>
      <c r="B105" s="53" t="str">
        <f>IFERROR(INDEX(Geography!$R$5:$R$889,MATCH(C105,Geography!$S$5:$S$889,0)),"Undefined")</f>
        <v>Happy Valley</v>
      </c>
      <c r="C105" s="53">
        <v>41005022103</v>
      </c>
      <c r="D105" s="171" cm="1">
        <f t="array" ref="D105">INDEX(Geography!$K$5:$K$838,MATCH(C105,Geography!$L$5:$L$838,0),0)</f>
        <v>1</v>
      </c>
      <c r="E105" s="53">
        <v>8179</v>
      </c>
      <c r="F105" s="53">
        <f>SUMIF(County!$A$5:$A$40,A105,County!$D$5:$D$40)</f>
        <v>375262</v>
      </c>
      <c r="G105" s="173" cm="1">
        <f t="array" ref="G105">INDEX(Geography!$E$5:$E$833,MATCH(C105,Geography!$C$5:$C$833,0),0)</f>
        <v>5816</v>
      </c>
      <c r="H105" s="239">
        <f t="shared" si="1"/>
        <v>6730.2228951515172</v>
      </c>
      <c r="I105" s="173">
        <f>SUMIF(Geography!$L$5:$L$838,'Census Tract'!C105,Geography!$M$5:$M$838)</f>
        <v>765</v>
      </c>
      <c r="J105" s="338">
        <f ca="1">($I105/(SUMIF($D$5:$D$832,$D105,$I$5:$I$832))*IF($D105=1,Urban_Rural_LDVs!F$6,Urban_Rural_LDVs!F$7))</f>
        <v>0.38310282423949793</v>
      </c>
      <c r="K105" s="196">
        <f ca="1">($I105/(SUMIF($D$5:$D$832,$D105,$I$5:$I$832))*IF($D105=1,Urban_Rural_LDVs!G$6,Urban_Rural_LDVs!G$7))</f>
        <v>1.9038564342395801</v>
      </c>
      <c r="L105" s="196">
        <f ca="1">($I105/(SUMIF($D$5:$D$832,$D105,$I$5:$I$832))*IF($D105=1,Urban_Rural_LDVs!H$6,Urban_Rural_LDVs!H$7))</f>
        <v>8.7603750984028217</v>
      </c>
      <c r="M105" s="197">
        <f ca="1">($I105/(SUMIF($D$5:$D$832,$D105,$I$5:$I$832))*IF($D105=1,Urban_Rural_LDVs!I$6,Urban_Rural_LDVs!I$7))</f>
        <v>19.026921528055009</v>
      </c>
      <c r="N105" s="196">
        <f ca="1">($H105/(SUMIF($D$5:$D$832,$D105,$H$5:$H$832))*IF($D105=1,Urban_Rural_LDVs!J$6,Urban_Rural_LDVs!J$7))</f>
        <v>1.3894052570100617</v>
      </c>
      <c r="O105" s="196">
        <f ca="1">($H105/(SUMIF($D$5:$D$832,$D105,$H$5:$H$832))*IF($D105=1,Urban_Rural_LDVs!K$6,Urban_Rural_LDVs!K$7))</f>
        <v>6.6116039055041522</v>
      </c>
      <c r="P105" s="196">
        <f ca="1">($H105/(SUMIF($D$5:$D$832,$D105,$H$5:$H$832))*IF($D105=1,Urban_Rural_LDVs!L$6,Urban_Rural_LDVs!L$7))</f>
        <v>30.154139868551965</v>
      </c>
      <c r="Q105" s="197">
        <f ca="1">($H105/(SUMIF($D$5:$D$832,$D105,$H$5:$H$832))*IF($D105=1,Urban_Rural_LDVs!M$6,Urban_Rural_LDVs!M$7))</f>
        <v>65.40485958635621</v>
      </c>
      <c r="R105" s="196">
        <f ca="1">($H105/(SUMIF($D$5:$D$832,$D105,$H$5:$H$832))*IF($D105=1,Urban_Rural_LDVs!N$6,Urban_Rural_LDVs!N$7))</f>
        <v>0.57845578272834586</v>
      </c>
      <c r="S105" s="196">
        <f ca="1">($H105/(SUMIF($D$5:$D$832,$D105,$H$5:$H$832))*IF($D105=1,Urban_Rural_LDVs!O$6,Urban_Rural_LDVs!O$7))</f>
        <v>2.7477432427713793</v>
      </c>
      <c r="T105" s="196">
        <f ca="1">($H105/(SUMIF($D$5:$D$832,$D105,$H$5:$H$832))*IF($D105=1,Urban_Rural_LDVs!P$6,Urban_Rural_LDVs!P$7))</f>
        <v>12.056317933888113</v>
      </c>
      <c r="U105" s="339">
        <f ca="1">($H105/(SUMIF($D$5:$D$832,$D105,$H$5:$H$832))*IF($D105=1,Urban_Rural_LDVs!Q$6,Urban_Rural_LDVs!Q$7))</f>
        <v>25.900629329983868</v>
      </c>
      <c r="V105" s="344">
        <f ca="1">'DAC Adjustment'!O109-'Census Tract'!J105</f>
        <v>0</v>
      </c>
      <c r="W105" s="29">
        <f ca="1">'DAC Adjustment'!P109-'Census Tract'!K105</f>
        <v>0</v>
      </c>
      <c r="X105" s="29">
        <f ca="1">'DAC Adjustment'!Q109-'Census Tract'!L105</f>
        <v>0</v>
      </c>
      <c r="Y105" s="105">
        <f ca="1">'DAC Adjustment'!R109-'Census Tract'!M105</f>
        <v>0</v>
      </c>
      <c r="Z105" s="29">
        <f ca="1">'DAC Adjustment'!S109-'Census Tract'!N105</f>
        <v>0</v>
      </c>
      <c r="AA105" s="29">
        <f ca="1">'DAC Adjustment'!T109-'Census Tract'!O105</f>
        <v>0</v>
      </c>
      <c r="AB105" s="29">
        <f ca="1">'DAC Adjustment'!U109-'Census Tract'!P105</f>
        <v>0</v>
      </c>
      <c r="AC105" s="105">
        <f ca="1">'DAC Adjustment'!V109-'Census Tract'!Q105</f>
        <v>0</v>
      </c>
      <c r="AD105" s="29">
        <f ca="1">'DAC Adjustment'!W109-'Census Tract'!R105</f>
        <v>0</v>
      </c>
      <c r="AE105" s="29">
        <f ca="1">'DAC Adjustment'!X109-'Census Tract'!S105</f>
        <v>0</v>
      </c>
      <c r="AF105" s="29">
        <f ca="1">'DAC Adjustment'!Y109-'Census Tract'!T105</f>
        <v>0</v>
      </c>
      <c r="AG105" s="345">
        <f ca="1">'DAC Adjustment'!Z109-'Census Tract'!U105</f>
        <v>0</v>
      </c>
    </row>
    <row r="106" spans="1:33" ht="15.75" x14ac:dyDescent="0.25">
      <c r="A106" s="193" t="s">
        <v>71</v>
      </c>
      <c r="B106" s="53" t="str">
        <f>IFERROR(INDEX(Geography!$R$5:$R$889,MATCH(C106,Geography!$S$5:$S$889,0)),"Undefined")</f>
        <v>Undefined</v>
      </c>
      <c r="C106" s="53">
        <v>41005021802</v>
      </c>
      <c r="D106" s="171" cm="1">
        <f t="array" ref="D106">INDEX(Geography!$K$5:$K$838,MATCH(C106,Geography!$L$5:$L$838,0),0)</f>
        <v>1</v>
      </c>
      <c r="E106" s="53">
        <v>4568</v>
      </c>
      <c r="F106" s="53">
        <f>SUMIF(County!$A$5:$A$40,A106,County!$D$5:$D$40)</f>
        <v>375262</v>
      </c>
      <c r="G106" s="173" cm="1">
        <f t="array" ref="G106">INDEX(Geography!$E$5:$E$833,MATCH(C106,Geography!$C$5:$C$833,0),0)</f>
        <v>2855</v>
      </c>
      <c r="H106" s="239">
        <f t="shared" si="1"/>
        <v>3303.7803242189789</v>
      </c>
      <c r="I106" s="173">
        <f>SUMIF(Geography!$L$5:$L$838,'Census Tract'!C106,Geography!$M$5:$M$838)</f>
        <v>1078</v>
      </c>
      <c r="J106" s="338">
        <f ca="1">($I106/(SUMIF($D$5:$D$832,$D106,$I$5:$I$832))*IF($D106=1,Urban_Rural_LDVs!F$6,Urban_Rural_LDVs!F$7))</f>
        <v>0.53984946997408989</v>
      </c>
      <c r="K106" s="196">
        <f ca="1">($I106/(SUMIF($D$5:$D$832,$D106,$I$5:$I$832))*IF($D106=1,Urban_Rural_LDVs!G$6,Urban_Rural_LDVs!G$7))</f>
        <v>2.6828199164840094</v>
      </c>
      <c r="L106" s="196">
        <f ca="1">($I106/(SUMIF($D$5:$D$832,$D106,$I$5:$I$832))*IF($D106=1,Urban_Rural_LDVs!H$6,Urban_Rural_LDVs!H$7))</f>
        <v>12.344685432782015</v>
      </c>
      <c r="M106" s="197">
        <f ca="1">($I106/(SUMIF($D$5:$D$832,$D106,$I$5:$I$832))*IF($D106=1,Urban_Rural_LDVs!I$6,Urban_Rural_LDVs!I$7))</f>
        <v>26.811792689206928</v>
      </c>
      <c r="N106" s="196">
        <f ca="1">($H106/(SUMIF($D$5:$D$832,$D106,$H$5:$H$832))*IF($D106=1,Urban_Rural_LDVs!J$6,Urban_Rural_LDVs!J$7))</f>
        <v>0.68204126698138345</v>
      </c>
      <c r="O106" s="196">
        <f ca="1">($H106/(SUMIF($D$5:$D$832,$D106,$H$5:$H$832))*IF($D106=1,Urban_Rural_LDVs!K$6,Urban_Rural_LDVs!K$7))</f>
        <v>3.2455517796104458</v>
      </c>
      <c r="P106" s="196">
        <f ca="1">($H106/(SUMIF($D$5:$D$832,$D106,$H$5:$H$832))*IF($D106=1,Urban_Rural_LDVs!L$6,Urban_Rural_LDVs!L$7))</f>
        <v>14.80228152075582</v>
      </c>
      <c r="Q106" s="197">
        <f ca="1">($H106/(SUMIF($D$5:$D$832,$D106,$H$5:$H$832))*IF($D106=1,Urban_Rural_LDVs!M$6,Urban_Rural_LDVs!M$7))</f>
        <v>32.1064088925459</v>
      </c>
      <c r="R106" s="196">
        <f ca="1">($H106/(SUMIF($D$5:$D$832,$D106,$H$5:$H$832))*IF($D106=1,Urban_Rural_LDVs!N$6,Urban_Rural_LDVs!N$7))</f>
        <v>0.28395654396310649</v>
      </c>
      <c r="S106" s="196">
        <f ca="1">($H106/(SUMIF($D$5:$D$832,$D106,$H$5:$H$832))*IF($D106=1,Urban_Rural_LDVs!O$6,Urban_Rural_LDVs!O$7))</f>
        <v>1.3488320079285225</v>
      </c>
      <c r="T106" s="196">
        <f ca="1">($H106/(SUMIF($D$5:$D$832,$D106,$H$5:$H$832))*IF($D106=1,Urban_Rural_LDVs!P$6,Urban_Rural_LDVs!P$7))</f>
        <v>5.9182922457445946</v>
      </c>
      <c r="U106" s="339">
        <f ca="1">($H106/(SUMIF($D$5:$D$832,$D106,$H$5:$H$832))*IF($D106=1,Urban_Rural_LDVs!Q$6,Urban_Rural_LDVs!Q$7))</f>
        <v>12.714287609543318</v>
      </c>
      <c r="V106" s="344">
        <f ca="1">'DAC Adjustment'!O110-'Census Tract'!J106</f>
        <v>0</v>
      </c>
      <c r="W106" s="29">
        <f ca="1">'DAC Adjustment'!P110-'Census Tract'!K106</f>
        <v>0</v>
      </c>
      <c r="X106" s="29">
        <f ca="1">'DAC Adjustment'!Q110-'Census Tract'!L106</f>
        <v>0</v>
      </c>
      <c r="Y106" s="105">
        <f ca="1">'DAC Adjustment'!R110-'Census Tract'!M106</f>
        <v>0</v>
      </c>
      <c r="Z106" s="29">
        <f ca="1">'DAC Adjustment'!S110-'Census Tract'!N106</f>
        <v>0</v>
      </c>
      <c r="AA106" s="29">
        <f ca="1">'DAC Adjustment'!T110-'Census Tract'!O106</f>
        <v>0</v>
      </c>
      <c r="AB106" s="29">
        <f ca="1">'DAC Adjustment'!U110-'Census Tract'!P106</f>
        <v>0</v>
      </c>
      <c r="AC106" s="105">
        <f ca="1">'DAC Adjustment'!V110-'Census Tract'!Q106</f>
        <v>0</v>
      </c>
      <c r="AD106" s="29">
        <f ca="1">'DAC Adjustment'!W110-'Census Tract'!R106</f>
        <v>0</v>
      </c>
      <c r="AE106" s="29">
        <f ca="1">'DAC Adjustment'!X110-'Census Tract'!S106</f>
        <v>0</v>
      </c>
      <c r="AF106" s="29">
        <f ca="1">'DAC Adjustment'!Y110-'Census Tract'!T106</f>
        <v>0</v>
      </c>
      <c r="AG106" s="345">
        <f ca="1">'DAC Adjustment'!Z110-'Census Tract'!U106</f>
        <v>0</v>
      </c>
    </row>
    <row r="107" spans="1:33" ht="15.75" x14ac:dyDescent="0.25">
      <c r="A107" s="193" t="s">
        <v>71</v>
      </c>
      <c r="B107" s="53" t="str">
        <f>IFERROR(INDEX(Geography!$R$5:$R$889,MATCH(C107,Geography!$S$5:$S$889,0)),"Undefined")</f>
        <v>Happy Valley</v>
      </c>
      <c r="C107" s="53">
        <v>41005023202</v>
      </c>
      <c r="D107" s="171" cm="1">
        <f t="array" ref="D107">INDEX(Geography!$K$5:$K$838,MATCH(C107,Geography!$L$5:$L$838,0),0)</f>
        <v>1</v>
      </c>
      <c r="E107" s="53">
        <v>8510</v>
      </c>
      <c r="F107" s="53">
        <f>SUMIF(County!$A$5:$A$40,A107,County!$D$5:$D$40)</f>
        <v>375262</v>
      </c>
      <c r="G107" s="173" cm="1">
        <f t="array" ref="G107">INDEX(Geography!$E$5:$E$833,MATCH(C107,Geography!$C$5:$C$833,0),0)</f>
        <v>6976</v>
      </c>
      <c r="H107" s="239">
        <f t="shared" si="1"/>
        <v>8072.5644629602793</v>
      </c>
      <c r="I107" s="173">
        <f>SUMIF(Geography!$L$5:$L$838,'Census Tract'!C107,Geography!$M$5:$M$838)</f>
        <v>726</v>
      </c>
      <c r="J107" s="338">
        <f ca="1">($I107/(SUMIF($D$5:$D$832,$D107,$I$5:$I$832))*IF($D107=1,Urban_Rural_LDVs!F$6,Urban_Rural_LDVs!F$7))</f>
        <v>0.36357209202336666</v>
      </c>
      <c r="K107" s="196">
        <f ca="1">($I107/(SUMIF($D$5:$D$832,$D107,$I$5:$I$832))*IF($D107=1,Urban_Rural_LDVs!G$6,Urban_Rural_LDVs!G$7))</f>
        <v>1.8067970866116798</v>
      </c>
      <c r="L107" s="196">
        <f ca="1">($I107/(SUMIF($D$5:$D$832,$D107,$I$5:$I$832))*IF($D107=1,Urban_Rural_LDVs!H$6,Urban_Rural_LDVs!H$7))</f>
        <v>8.3137677404450301</v>
      </c>
      <c r="M107" s="197">
        <f ca="1">($I107/(SUMIF($D$5:$D$832,$D107,$I$5:$I$832))*IF($D107=1,Urban_Rural_LDVs!I$6,Urban_Rural_LDVs!I$7))</f>
        <v>18.056921607016914</v>
      </c>
      <c r="N107" s="196">
        <f ca="1">($H107/(SUMIF($D$5:$D$832,$D107,$H$5:$H$832))*IF($D107=1,Urban_Rural_LDVs!J$6,Urban_Rural_LDVs!J$7))</f>
        <v>1.6665218488483822</v>
      </c>
      <c r="O107" s="196">
        <f ca="1">($H107/(SUMIF($D$5:$D$832,$D107,$H$5:$H$832))*IF($D107=1,Urban_Rural_LDVs!K$6,Urban_Rural_LDVs!K$7))</f>
        <v>7.9302869403020919</v>
      </c>
      <c r="P107" s="196">
        <f ca="1">($H107/(SUMIF($D$5:$D$832,$D107,$H$5:$H$832))*IF($D107=1,Urban_Rural_LDVs!L$6,Urban_Rural_LDVs!L$7))</f>
        <v>36.168376843710192</v>
      </c>
      <c r="Q107" s="197">
        <f ca="1">($H107/(SUMIF($D$5:$D$832,$D107,$H$5:$H$832))*IF($D107=1,Urban_Rural_LDVs!M$6,Urban_Rural_LDVs!M$7))</f>
        <v>78.449845336042102</v>
      </c>
      <c r="R107" s="196">
        <f ca="1">($H107/(SUMIF($D$5:$D$832,$D107,$H$5:$H$832))*IF($D107=1,Urban_Rural_LDVs!N$6,Urban_Rural_LDVs!N$7))</f>
        <v>0.6938286692422525</v>
      </c>
      <c r="S107" s="196">
        <f ca="1">($H107/(SUMIF($D$5:$D$832,$D107,$H$5:$H$832))*IF($D107=1,Urban_Rural_LDVs!O$6,Urban_Rural_LDVs!O$7))</f>
        <v>3.2957800656074867</v>
      </c>
      <c r="T107" s="196">
        <f ca="1">($H107/(SUMIF($D$5:$D$832,$D107,$H$5:$H$832))*IF($D107=1,Urban_Rural_LDVs!P$6,Urban_Rural_LDVs!P$7))</f>
        <v>14.460948058253694</v>
      </c>
      <c r="U107" s="339">
        <f ca="1">($H107/(SUMIF($D$5:$D$832,$D107,$H$5:$H$832))*IF($D107=1,Urban_Rural_LDVs!Q$6,Urban_Rural_LDVs!Q$7))</f>
        <v>31.066504505840346</v>
      </c>
      <c r="V107" s="344">
        <f ca="1">'DAC Adjustment'!O111-'Census Tract'!J107</f>
        <v>0</v>
      </c>
      <c r="W107" s="29">
        <f ca="1">'DAC Adjustment'!P111-'Census Tract'!K107</f>
        <v>0</v>
      </c>
      <c r="X107" s="29">
        <f ca="1">'DAC Adjustment'!Q111-'Census Tract'!L107</f>
        <v>0</v>
      </c>
      <c r="Y107" s="105">
        <f ca="1">'DAC Adjustment'!R111-'Census Tract'!M107</f>
        <v>0</v>
      </c>
      <c r="Z107" s="29">
        <f ca="1">'DAC Adjustment'!S111-'Census Tract'!N107</f>
        <v>0</v>
      </c>
      <c r="AA107" s="29">
        <f ca="1">'DAC Adjustment'!T111-'Census Tract'!O107</f>
        <v>0</v>
      </c>
      <c r="AB107" s="29">
        <f ca="1">'DAC Adjustment'!U111-'Census Tract'!P107</f>
        <v>0</v>
      </c>
      <c r="AC107" s="105">
        <f ca="1">'DAC Adjustment'!V111-'Census Tract'!Q107</f>
        <v>0</v>
      </c>
      <c r="AD107" s="29">
        <f ca="1">'DAC Adjustment'!W111-'Census Tract'!R107</f>
        <v>0</v>
      </c>
      <c r="AE107" s="29">
        <f ca="1">'DAC Adjustment'!X111-'Census Tract'!S107</f>
        <v>0</v>
      </c>
      <c r="AF107" s="29">
        <f ca="1">'DAC Adjustment'!Y111-'Census Tract'!T107</f>
        <v>0</v>
      </c>
      <c r="AG107" s="345">
        <f ca="1">'DAC Adjustment'!Z111-'Census Tract'!U107</f>
        <v>0</v>
      </c>
    </row>
    <row r="108" spans="1:33" ht="15.75" x14ac:dyDescent="0.25">
      <c r="A108" s="193" t="s">
        <v>71</v>
      </c>
      <c r="B108" s="53" t="str">
        <f>IFERROR(INDEX(Geography!$R$5:$R$889,MATCH(C108,Geography!$S$5:$S$889,0)),"Undefined")</f>
        <v>Oregon City</v>
      </c>
      <c r="C108" s="53">
        <v>41005022603</v>
      </c>
      <c r="D108" s="171" cm="1">
        <f t="array" ref="D108">INDEX(Geography!$K$5:$K$838,MATCH(C108,Geography!$L$5:$L$838,0),0)</f>
        <v>1</v>
      </c>
      <c r="E108" s="53">
        <v>4080</v>
      </c>
      <c r="F108" s="53">
        <f>SUMIF(County!$A$5:$A$40,A108,County!$D$5:$D$40)</f>
        <v>375262</v>
      </c>
      <c r="G108" s="173" cm="1">
        <f t="array" ref="G108">INDEX(Geography!$E$5:$E$833,MATCH(C108,Geography!$C$5:$C$833,0),0)</f>
        <v>2817</v>
      </c>
      <c r="H108" s="239">
        <f t="shared" si="1"/>
        <v>3259.8070659631749</v>
      </c>
      <c r="I108" s="173">
        <f>SUMIF(Geography!$L$5:$L$838,'Census Tract'!C108,Geography!$M$5:$M$838)</f>
        <v>3311</v>
      </c>
      <c r="J108" s="338">
        <f ca="1">($I108/(SUMIF($D$5:$D$832,$D108,$I$5:$I$832))*IF($D108=1,Urban_Rural_LDVs!F$6,Urban_Rural_LDVs!F$7))</f>
        <v>1.6581090863489902</v>
      </c>
      <c r="K108" s="196">
        <f ca="1">($I108/(SUMIF($D$5:$D$832,$D108,$I$5:$I$832))*IF($D108=1,Urban_Rural_LDVs!G$6,Urban_Rural_LDVs!G$7))</f>
        <v>8.2400897434865996</v>
      </c>
      <c r="L108" s="196">
        <f ca="1">($I108/(SUMIF($D$5:$D$832,$D108,$I$5:$I$832))*IF($D108=1,Urban_Rural_LDVs!H$6,Urban_Rural_LDVs!H$7))</f>
        <v>37.915819543544757</v>
      </c>
      <c r="M108" s="197">
        <f ca="1">($I108/(SUMIF($D$5:$D$832,$D108,$I$5:$I$832))*IF($D108=1,Urban_Rural_LDVs!I$6,Urban_Rural_LDVs!I$7))</f>
        <v>82.350506116849843</v>
      </c>
      <c r="N108" s="196">
        <f ca="1">($H108/(SUMIF($D$5:$D$832,$D108,$H$5:$H$832))*IF($D108=1,Urban_Rural_LDVs!J$6,Urban_Rural_LDVs!J$7))</f>
        <v>0.67296330966254192</v>
      </c>
      <c r="O108" s="196">
        <f ca="1">($H108/(SUMIF($D$5:$D$832,$D108,$H$5:$H$832))*IF($D108=1,Urban_Rural_LDVs!K$6,Urban_Rural_LDVs!K$7))</f>
        <v>3.2023535422636171</v>
      </c>
      <c r="P108" s="196">
        <f ca="1">($H108/(SUMIF($D$5:$D$832,$D108,$H$5:$H$832))*IF($D108=1,Urban_Rural_LDVs!L$6,Urban_Rural_LDVs!L$7))</f>
        <v>14.605263412948915</v>
      </c>
      <c r="Q108" s="197">
        <f ca="1">($H108/(SUMIF($D$5:$D$832,$D108,$H$5:$H$832))*IF($D108=1,Urban_Rural_LDVs!M$6,Urban_Rural_LDVs!M$7))</f>
        <v>31.679073152469989</v>
      </c>
      <c r="R108" s="196">
        <f ca="1">($H108/(SUMIF($D$5:$D$832,$D108,$H$5:$H$832))*IF($D108=1,Urban_Rural_LDVs!N$6,Urban_Rural_LDVs!N$7))</f>
        <v>0.28017708733592683</v>
      </c>
      <c r="S108" s="196">
        <f ca="1">($H108/(SUMIF($D$5:$D$832,$D108,$H$5:$H$832))*IF($D108=1,Urban_Rural_LDVs!O$6,Urban_Rural_LDVs!O$7))</f>
        <v>1.330879077525271</v>
      </c>
      <c r="T108" s="196">
        <f ca="1">($H108/(SUMIF($D$5:$D$832,$D108,$H$5:$H$832))*IF($D108=1,Urban_Rural_LDVs!P$6,Urban_Rural_LDVs!P$7))</f>
        <v>5.8395198796015846</v>
      </c>
      <c r="U108" s="339">
        <f ca="1">($H108/(SUMIF($D$5:$D$832,$D108,$H$5:$H$832))*IF($D108=1,Urban_Rural_LDVs!Q$6,Urban_Rural_LDVs!Q$7))</f>
        <v>12.54506066412733</v>
      </c>
      <c r="V108" s="344">
        <f ca="1">'DAC Adjustment'!O112-'Census Tract'!J108</f>
        <v>0</v>
      </c>
      <c r="W108" s="29">
        <f ca="1">'DAC Adjustment'!P112-'Census Tract'!K108</f>
        <v>0</v>
      </c>
      <c r="X108" s="29">
        <f ca="1">'DAC Adjustment'!Q112-'Census Tract'!L108</f>
        <v>0</v>
      </c>
      <c r="Y108" s="105">
        <f ca="1">'DAC Adjustment'!R112-'Census Tract'!M108</f>
        <v>0</v>
      </c>
      <c r="Z108" s="29">
        <f ca="1">'DAC Adjustment'!S112-'Census Tract'!N108</f>
        <v>0</v>
      </c>
      <c r="AA108" s="29">
        <f ca="1">'DAC Adjustment'!T112-'Census Tract'!O108</f>
        <v>0</v>
      </c>
      <c r="AB108" s="29">
        <f ca="1">'DAC Adjustment'!U112-'Census Tract'!P108</f>
        <v>0</v>
      </c>
      <c r="AC108" s="105">
        <f ca="1">'DAC Adjustment'!V112-'Census Tract'!Q108</f>
        <v>0</v>
      </c>
      <c r="AD108" s="29">
        <f ca="1">'DAC Adjustment'!W112-'Census Tract'!R108</f>
        <v>0</v>
      </c>
      <c r="AE108" s="29">
        <f ca="1">'DAC Adjustment'!X112-'Census Tract'!S108</f>
        <v>0</v>
      </c>
      <c r="AF108" s="29">
        <f ca="1">'DAC Adjustment'!Y112-'Census Tract'!T108</f>
        <v>0</v>
      </c>
      <c r="AG108" s="345">
        <f ca="1">'DAC Adjustment'!Z112-'Census Tract'!U108</f>
        <v>0</v>
      </c>
    </row>
    <row r="109" spans="1:33" ht="15.75" x14ac:dyDescent="0.25">
      <c r="A109" s="193" t="s">
        <v>30</v>
      </c>
      <c r="B109" s="53" t="str">
        <f>IFERROR(INDEX(Geography!$R$5:$R$889,MATCH(C109,Geography!$S$5:$S$889,0)),"Undefined")</f>
        <v>Warrenton</v>
      </c>
      <c r="C109" s="53">
        <v>41007951300</v>
      </c>
      <c r="D109" s="171" cm="1">
        <f t="array" ref="D109">INDEX(Geography!$K$5:$K$838,MATCH(C109,Geography!$L$5:$L$838,0),0)</f>
        <v>0</v>
      </c>
      <c r="E109" s="53">
        <v>2613</v>
      </c>
      <c r="F109" s="53">
        <f>SUMIF(County!$A$5:$A$40,A109,County!$D$5:$D$40)</f>
        <v>40446</v>
      </c>
      <c r="G109" s="173" cm="1">
        <f t="array" ref="G109">INDEX(Geography!$E$5:$E$833,MATCH(C109,Geography!$C$5:$C$833,0),0)</f>
        <v>2131</v>
      </c>
      <c r="H109" s="239">
        <f t="shared" si="1"/>
        <v>3023.3768065104532</v>
      </c>
      <c r="I109" s="173">
        <f>SUMIF(Geography!$L$5:$L$838,'Census Tract'!C109,Geography!$M$5:$M$838)</f>
        <v>316</v>
      </c>
      <c r="J109" s="338">
        <f ca="1">($I109/(SUMIF($D$5:$D$832,$D109,$I$5:$I$832))*IF($D109=1,Urban_Rural_LDVs!F$6,Urban_Rural_LDVs!F$7))</f>
        <v>0.48555271108790726</v>
      </c>
      <c r="K109" s="196">
        <f ca="1">($I109/(SUMIF($D$5:$D$832,$D109,$I$5:$I$832))*IF($D109=1,Urban_Rural_LDVs!G$6,Urban_Rural_LDVs!G$7))</f>
        <v>2.4493101029623299</v>
      </c>
      <c r="L109" s="196">
        <f ca="1">($I109/(SUMIF($D$5:$D$832,$D109,$I$5:$I$832))*IF($D109=1,Urban_Rural_LDVs!H$6,Urban_Rural_LDVs!H$7))</f>
        <v>11.349025107886497</v>
      </c>
      <c r="M109" s="197">
        <f ca="1">($I109/(SUMIF($D$5:$D$832,$D109,$I$5:$I$832))*IF($D109=1,Urban_Rural_LDVs!I$6,Urban_Rural_LDVs!I$7))</f>
        <v>24.687728053503612</v>
      </c>
      <c r="N109" s="196">
        <f ca="1">($H109/(SUMIF($D$5:$D$832,$D109,$H$5:$H$832))*IF($D109=1,Urban_Rural_LDVs!J$6,Urban_Rural_LDVs!J$7))</f>
        <v>0.82753601059944049</v>
      </c>
      <c r="O109" s="196">
        <f ca="1">($H109/(SUMIF($D$5:$D$832,$D109,$H$5:$H$832))*IF($D109=1,Urban_Rural_LDVs!K$6,Urban_Rural_LDVs!K$7))</f>
        <v>4.3253580136550021</v>
      </c>
      <c r="P109" s="196">
        <f ca="1">($H109/(SUMIF($D$5:$D$832,$D109,$H$5:$H$832))*IF($D109=1,Urban_Rural_LDVs!L$6,Urban_Rural_LDVs!L$7))</f>
        <v>20.179699940803268</v>
      </c>
      <c r="Q109" s="197">
        <f ca="1">($H109/(SUMIF($D$5:$D$832,$D109,$H$5:$H$832))*IF($D109=1,Urban_Rural_LDVs!M$6,Urban_Rural_LDVs!M$7))</f>
        <v>43.941154046760545</v>
      </c>
      <c r="R109" s="196">
        <f ca="1">($H109/(SUMIF($D$5:$D$832,$D109,$H$5:$H$832))*IF($D109=1,Urban_Rural_LDVs!N$6,Urban_Rural_LDVs!N$7))</f>
        <v>0.56516969145793239</v>
      </c>
      <c r="S109" s="196">
        <f ca="1">($H109/(SUMIF($D$5:$D$832,$D109,$H$5:$H$832))*IF($D109=1,Urban_Rural_LDVs!O$6,Urban_Rural_LDVs!O$7))</f>
        <v>2.9278225414564969</v>
      </c>
      <c r="T109" s="196">
        <f ca="1">($H109/(SUMIF($D$5:$D$832,$D109,$H$5:$H$832))*IF($D109=1,Urban_Rural_LDVs!P$6,Urban_Rural_LDVs!P$7))</f>
        <v>13.491320390374108</v>
      </c>
      <c r="U109" s="339">
        <f ca="1">($H109/(SUMIF($D$5:$D$832,$D109,$H$5:$H$832))*IF($D109=1,Urban_Rural_LDVs!Q$6,Urban_Rural_LDVs!Q$7))</f>
        <v>29.32224157733059</v>
      </c>
      <c r="V109" s="344">
        <f ca="1">'DAC Adjustment'!O113-'Census Tract'!J109</f>
        <v>0</v>
      </c>
      <c r="W109" s="29">
        <f ca="1">'DAC Adjustment'!P113-'Census Tract'!K109</f>
        <v>0</v>
      </c>
      <c r="X109" s="29">
        <f ca="1">'DAC Adjustment'!Q113-'Census Tract'!L109</f>
        <v>0</v>
      </c>
      <c r="Y109" s="105">
        <f ca="1">'DAC Adjustment'!R113-'Census Tract'!M109</f>
        <v>0</v>
      </c>
      <c r="Z109" s="29">
        <f ca="1">'DAC Adjustment'!S113-'Census Tract'!N109</f>
        <v>0</v>
      </c>
      <c r="AA109" s="29">
        <f ca="1">'DAC Adjustment'!T113-'Census Tract'!O109</f>
        <v>0</v>
      </c>
      <c r="AB109" s="29">
        <f ca="1">'DAC Adjustment'!U113-'Census Tract'!P109</f>
        <v>0</v>
      </c>
      <c r="AC109" s="105">
        <f ca="1">'DAC Adjustment'!V113-'Census Tract'!Q109</f>
        <v>0</v>
      </c>
      <c r="AD109" s="29">
        <f ca="1">'DAC Adjustment'!W113-'Census Tract'!R109</f>
        <v>0</v>
      </c>
      <c r="AE109" s="29">
        <f ca="1">'DAC Adjustment'!X113-'Census Tract'!S109</f>
        <v>0</v>
      </c>
      <c r="AF109" s="29">
        <f ca="1">'DAC Adjustment'!Y113-'Census Tract'!T109</f>
        <v>0</v>
      </c>
      <c r="AG109" s="345">
        <f ca="1">'DAC Adjustment'!Z113-'Census Tract'!U109</f>
        <v>0</v>
      </c>
    </row>
    <row r="110" spans="1:33" ht="15.75" x14ac:dyDescent="0.25">
      <c r="A110" s="193" t="s">
        <v>30</v>
      </c>
      <c r="B110" s="53" t="str">
        <f>IFERROR(INDEX(Geography!$R$5:$R$889,MATCH(C110,Geography!$S$5:$S$889,0)),"Undefined")</f>
        <v>Gearhart</v>
      </c>
      <c r="C110" s="53">
        <v>41007950700</v>
      </c>
      <c r="D110" s="171" cm="1">
        <f t="array" ref="D110">INDEX(Geography!$K$5:$K$838,MATCH(C110,Geography!$L$5:$L$838,0),0)</f>
        <v>0</v>
      </c>
      <c r="E110" s="53">
        <v>2112</v>
      </c>
      <c r="F110" s="53">
        <f>SUMIF(County!$A$5:$A$40,A110,County!$D$5:$D$40)</f>
        <v>40446</v>
      </c>
      <c r="G110" s="173" cm="1">
        <f t="array" ref="G110">INDEX(Geography!$E$5:$E$833,MATCH(C110,Geography!$C$5:$C$833,0),0)</f>
        <v>1666</v>
      </c>
      <c r="H110" s="239">
        <f t="shared" si="1"/>
        <v>2363.653570927459</v>
      </c>
      <c r="I110" s="173">
        <f>SUMIF(Geography!$L$5:$L$838,'Census Tract'!C110,Geography!$M$5:$M$838)</f>
        <v>512</v>
      </c>
      <c r="J110" s="338">
        <f ca="1">($I110/(SUMIF($D$5:$D$832,$D110,$I$5:$I$832))*IF($D110=1,Urban_Rural_LDVs!F$6,Urban_Rural_LDVs!F$7))</f>
        <v>0.78671831669939396</v>
      </c>
      <c r="K110" s="196">
        <f ca="1">($I110/(SUMIF($D$5:$D$832,$D110,$I$5:$I$832))*IF($D110=1,Urban_Rural_LDVs!G$6,Urban_Rural_LDVs!G$7))</f>
        <v>3.9685024453060533</v>
      </c>
      <c r="L110" s="196">
        <f ca="1">($I110/(SUMIF($D$5:$D$832,$D110,$I$5:$I$832))*IF($D110=1,Urban_Rural_LDVs!H$6,Urban_Rural_LDVs!H$7))</f>
        <v>18.388293845689514</v>
      </c>
      <c r="M110" s="197">
        <f ca="1">($I110/(SUMIF($D$5:$D$832,$D110,$I$5:$I$832))*IF($D110=1,Urban_Rural_LDVs!I$6,Urban_Rural_LDVs!I$7))</f>
        <v>40.000369504410912</v>
      </c>
      <c r="N110" s="196">
        <f ca="1">($H110/(SUMIF($D$5:$D$832,$D110,$H$5:$H$832))*IF($D110=1,Urban_Rural_LDVs!J$6,Urban_Rural_LDVs!J$7))</f>
        <v>0.64696151743719754</v>
      </c>
      <c r="O110" s="196">
        <f ca="1">($H110/(SUMIF($D$5:$D$832,$D110,$H$5:$H$832))*IF($D110=1,Urban_Rural_LDVs!K$6,Urban_Rural_LDVs!K$7))</f>
        <v>3.381532825316393</v>
      </c>
      <c r="P110" s="196">
        <f ca="1">($H110/(SUMIF($D$5:$D$832,$D110,$H$5:$H$832))*IF($D110=1,Urban_Rural_LDVs!L$6,Urban_Rural_LDVs!L$7))</f>
        <v>15.776339794170926</v>
      </c>
      <c r="Q110" s="197">
        <f ca="1">($H110/(SUMIF($D$5:$D$832,$D110,$H$5:$H$832))*IF($D110=1,Urban_Rural_LDVs!M$6,Urban_Rural_LDVs!M$7))</f>
        <v>34.352868438246396</v>
      </c>
      <c r="R110" s="196">
        <f ca="1">($H110/(SUMIF($D$5:$D$832,$D110,$H$5:$H$832))*IF($D110=1,Urban_Rural_LDVs!N$6,Urban_Rural_LDVs!N$7))</f>
        <v>0.4418454744105656</v>
      </c>
      <c r="S110" s="196">
        <f ca="1">($H110/(SUMIF($D$5:$D$832,$D110,$H$5:$H$832))*IF($D110=1,Urban_Rural_LDVs!O$6,Urban_Rural_LDVs!O$7))</f>
        <v>2.2889499549819443</v>
      </c>
      <c r="T110" s="196">
        <f ca="1">($H110/(SUMIF($D$5:$D$832,$D110,$H$5:$H$832))*IF($D110=1,Urban_Rural_LDVs!P$6,Urban_Rural_LDVs!P$7))</f>
        <v>10.547414251695573</v>
      </c>
      <c r="U110" s="339">
        <f ca="1">($H110/(SUMIF($D$5:$D$832,$D110,$H$5:$H$832))*IF($D110=1,Urban_Rural_LDVs!Q$6,Urban_Rural_LDVs!Q$7))</f>
        <v>22.923911059517955</v>
      </c>
      <c r="V110" s="344">
        <f ca="1">'DAC Adjustment'!O114-'Census Tract'!J110</f>
        <v>0</v>
      </c>
      <c r="W110" s="29">
        <f ca="1">'DAC Adjustment'!P114-'Census Tract'!K110</f>
        <v>0</v>
      </c>
      <c r="X110" s="29">
        <f ca="1">'DAC Adjustment'!Q114-'Census Tract'!L110</f>
        <v>0</v>
      </c>
      <c r="Y110" s="105">
        <f ca="1">'DAC Adjustment'!R114-'Census Tract'!M110</f>
        <v>0</v>
      </c>
      <c r="Z110" s="29">
        <f ca="1">'DAC Adjustment'!S114-'Census Tract'!N110</f>
        <v>0</v>
      </c>
      <c r="AA110" s="29">
        <f ca="1">'DAC Adjustment'!T114-'Census Tract'!O110</f>
        <v>0</v>
      </c>
      <c r="AB110" s="29">
        <f ca="1">'DAC Adjustment'!U114-'Census Tract'!P110</f>
        <v>0</v>
      </c>
      <c r="AC110" s="105">
        <f ca="1">'DAC Adjustment'!V114-'Census Tract'!Q110</f>
        <v>0</v>
      </c>
      <c r="AD110" s="29">
        <f ca="1">'DAC Adjustment'!W114-'Census Tract'!R110</f>
        <v>0</v>
      </c>
      <c r="AE110" s="29">
        <f ca="1">'DAC Adjustment'!X114-'Census Tract'!S110</f>
        <v>0</v>
      </c>
      <c r="AF110" s="29">
        <f ca="1">'DAC Adjustment'!Y114-'Census Tract'!T110</f>
        <v>0</v>
      </c>
      <c r="AG110" s="345">
        <f ca="1">'DAC Adjustment'!Z114-'Census Tract'!U110</f>
        <v>0</v>
      </c>
    </row>
    <row r="111" spans="1:33" ht="15.75" x14ac:dyDescent="0.25">
      <c r="A111" s="193" t="s">
        <v>30</v>
      </c>
      <c r="B111" s="53" t="str">
        <f>IFERROR(INDEX(Geography!$R$5:$R$889,MATCH(C111,Geography!$S$5:$S$889,0)),"Undefined")</f>
        <v>Astoria</v>
      </c>
      <c r="C111" s="53">
        <v>41007950100</v>
      </c>
      <c r="D111" s="171" cm="1">
        <f t="array" ref="D111">INDEX(Geography!$K$5:$K$838,MATCH(C111,Geography!$L$5:$L$838,0),0)</f>
        <v>1</v>
      </c>
      <c r="E111" s="53">
        <v>3534</v>
      </c>
      <c r="F111" s="53">
        <f>SUMIF(County!$A$5:$A$40,A111,County!$D$5:$D$40)</f>
        <v>40446</v>
      </c>
      <c r="G111" s="173" cm="1">
        <f t="array" ref="G111">INDEX(Geography!$E$5:$E$833,MATCH(C111,Geography!$C$5:$C$833,0),0)</f>
        <v>2445</v>
      </c>
      <c r="H111" s="239">
        <f t="shared" si="1"/>
        <v>3468.867335484776</v>
      </c>
      <c r="I111" s="173">
        <f>SUMIF(Geography!$L$5:$L$838,'Census Tract'!C111,Geography!$M$5:$M$838)</f>
        <v>1084</v>
      </c>
      <c r="J111" s="338">
        <f ca="1">($I111/(SUMIF($D$5:$D$832,$D111,$I$5:$I$832))*IF($D111=1,Urban_Rural_LDVs!F$6,Urban_Rural_LDVs!F$7))</f>
        <v>0.5428541980073408</v>
      </c>
      <c r="K111" s="196">
        <f ca="1">($I111/(SUMIF($D$5:$D$832,$D111,$I$5:$I$832))*IF($D111=1,Urban_Rural_LDVs!G$6,Urban_Rural_LDVs!G$7))</f>
        <v>2.6977521238113784</v>
      </c>
      <c r="L111" s="196">
        <f ca="1">($I111/(SUMIF($D$5:$D$832,$D111,$I$5:$I$832))*IF($D111=1,Urban_Rural_LDVs!H$6,Urban_Rural_LDVs!H$7))</f>
        <v>12.413394257083214</v>
      </c>
      <c r="M111" s="197">
        <f ca="1">($I111/(SUMIF($D$5:$D$832,$D111,$I$5:$I$832))*IF($D111=1,Urban_Rural_LDVs!I$6,Urban_Rural_LDVs!I$7))</f>
        <v>26.961023446289715</v>
      </c>
      <c r="N111" s="196">
        <f ca="1">($H111/(SUMIF($D$5:$D$832,$D111,$H$5:$H$832))*IF($D111=1,Urban_Rural_LDVs!J$6,Urban_Rural_LDVs!J$7))</f>
        <v>0.71612227215611823</v>
      </c>
      <c r="O111" s="196">
        <f ca="1">($H111/(SUMIF($D$5:$D$832,$D111,$H$5:$H$832))*IF($D111=1,Urban_Rural_LDVs!K$6,Urban_Rural_LDVs!K$7))</f>
        <v>3.4077291614649559</v>
      </c>
      <c r="P111" s="196">
        <f ca="1">($H111/(SUMIF($D$5:$D$832,$D111,$H$5:$H$832))*IF($D111=1,Urban_Rural_LDVs!L$6,Urban_Rural_LDVs!L$7))</f>
        <v>15.541938573091526</v>
      </c>
      <c r="Q111" s="197">
        <f ca="1">($H111/(SUMIF($D$5:$D$832,$D111,$H$5:$H$832))*IF($D111=1,Urban_Rural_LDVs!M$6,Urban_Rural_LDVs!M$7))</f>
        <v>33.710738044727357</v>
      </c>
      <c r="R111" s="196">
        <f ca="1">($H111/(SUMIF($D$5:$D$832,$D111,$H$5:$H$832))*IF($D111=1,Urban_Rural_LDVs!N$6,Urban_Rural_LDVs!N$7))</f>
        <v>0.29814560394042688</v>
      </c>
      <c r="S111" s="196">
        <f ca="1">($H111/(SUMIF($D$5:$D$832,$D111,$H$5:$H$832))*IF($D111=1,Urban_Rural_LDVs!O$6,Urban_Rural_LDVs!O$7))</f>
        <v>1.4162319628396303</v>
      </c>
      <c r="T111" s="196">
        <f ca="1">($H111/(SUMIF($D$5:$D$832,$D111,$H$5:$H$832))*IF($D111=1,Urban_Rural_LDVs!P$6,Urban_Rural_LDVs!P$7))</f>
        <v>6.2140241294552618</v>
      </c>
      <c r="U111" s="339">
        <f ca="1">($H111/(SUMIF($D$5:$D$832,$D111,$H$5:$H$832))*IF($D111=1,Urban_Rural_LDVs!Q$6,Urban_Rural_LDVs!Q$7))</f>
        <v>13.349609433590278</v>
      </c>
      <c r="V111" s="344">
        <f ca="1">'DAC Adjustment'!O115-'Census Tract'!J111</f>
        <v>0</v>
      </c>
      <c r="W111" s="29">
        <f ca="1">'DAC Adjustment'!P115-'Census Tract'!K111</f>
        <v>0</v>
      </c>
      <c r="X111" s="29">
        <f ca="1">'DAC Adjustment'!Q115-'Census Tract'!L111</f>
        <v>0</v>
      </c>
      <c r="Y111" s="105">
        <f ca="1">'DAC Adjustment'!R115-'Census Tract'!M111</f>
        <v>0</v>
      </c>
      <c r="Z111" s="29">
        <f ca="1">'DAC Adjustment'!S115-'Census Tract'!N111</f>
        <v>0</v>
      </c>
      <c r="AA111" s="29">
        <f ca="1">'DAC Adjustment'!T115-'Census Tract'!O111</f>
        <v>0</v>
      </c>
      <c r="AB111" s="29">
        <f ca="1">'DAC Adjustment'!U115-'Census Tract'!P111</f>
        <v>0</v>
      </c>
      <c r="AC111" s="105">
        <f ca="1">'DAC Adjustment'!V115-'Census Tract'!Q111</f>
        <v>0</v>
      </c>
      <c r="AD111" s="29">
        <f ca="1">'DAC Adjustment'!W115-'Census Tract'!R111</f>
        <v>0</v>
      </c>
      <c r="AE111" s="29">
        <f ca="1">'DAC Adjustment'!X115-'Census Tract'!S111</f>
        <v>0</v>
      </c>
      <c r="AF111" s="29">
        <f ca="1">'DAC Adjustment'!Y115-'Census Tract'!T111</f>
        <v>0</v>
      </c>
      <c r="AG111" s="345">
        <f ca="1">'DAC Adjustment'!Z115-'Census Tract'!U111</f>
        <v>0</v>
      </c>
    </row>
    <row r="112" spans="1:33" ht="15.75" x14ac:dyDescent="0.25">
      <c r="A112" s="193" t="s">
        <v>30</v>
      </c>
      <c r="B112" s="53" t="str">
        <f>IFERROR(INDEX(Geography!$R$5:$R$889,MATCH(C112,Geography!$S$5:$S$889,0)),"Undefined")</f>
        <v>Astoria</v>
      </c>
      <c r="C112" s="53">
        <v>41007950200</v>
      </c>
      <c r="D112" s="171" cm="1">
        <f t="array" ref="D112">INDEX(Geography!$K$5:$K$838,MATCH(C112,Geography!$L$5:$L$838,0),0)</f>
        <v>1</v>
      </c>
      <c r="E112" s="53">
        <v>3475</v>
      </c>
      <c r="F112" s="53">
        <f>SUMIF(County!$A$5:$A$40,A112,County!$D$5:$D$40)</f>
        <v>40446</v>
      </c>
      <c r="G112" s="173" cm="1">
        <f t="array" ref="G112">INDEX(Geography!$E$5:$E$833,MATCH(C112,Geography!$C$5:$C$833,0),0)</f>
        <v>2396</v>
      </c>
      <c r="H112" s="239">
        <f t="shared" si="1"/>
        <v>3399.348112810439</v>
      </c>
      <c r="I112" s="173">
        <f>SUMIF(Geography!$L$5:$L$838,'Census Tract'!C112,Geography!$M$5:$M$838)</f>
        <v>2617</v>
      </c>
      <c r="J112" s="338">
        <f ca="1">($I112/(SUMIF($D$5:$D$832,$D112,$I$5:$I$832))*IF($D112=1,Urban_Rural_LDVs!F$6,Urban_Rural_LDVs!F$7))</f>
        <v>1.3105622105029622</v>
      </c>
      <c r="K112" s="196">
        <f ca="1">($I112/(SUMIF($D$5:$D$832,$D112,$I$5:$I$832))*IF($D112=1,Urban_Rural_LDVs!G$6,Urban_Rural_LDVs!G$7))</f>
        <v>6.5129310959542224</v>
      </c>
      <c r="L112" s="196">
        <f ca="1">($I112/(SUMIF($D$5:$D$832,$D112,$I$5:$I$832))*IF($D112=1,Urban_Rural_LDVs!H$6,Urban_Rural_LDVs!H$7))</f>
        <v>29.968498866039454</v>
      </c>
      <c r="M112" s="197">
        <f ca="1">($I112/(SUMIF($D$5:$D$832,$D112,$I$5:$I$832))*IF($D112=1,Urban_Rural_LDVs!I$6,Urban_Rural_LDVs!I$7))</f>
        <v>65.089481880941122</v>
      </c>
      <c r="N112" s="196">
        <f ca="1">($H112/(SUMIF($D$5:$D$832,$D112,$H$5:$H$832))*IF($D112=1,Urban_Rural_LDVs!J$6,Urban_Rural_LDVs!J$7))</f>
        <v>0.70177053745851103</v>
      </c>
      <c r="O112" s="196">
        <f ca="1">($H112/(SUMIF($D$5:$D$832,$D112,$H$5:$H$832))*IF($D112=1,Urban_Rural_LDVs!K$6,Urban_Rural_LDVs!K$7))</f>
        <v>3.3394352028098302</v>
      </c>
      <c r="P112" s="196">
        <f ca="1">($H112/(SUMIF($D$5:$D$832,$D112,$H$5:$H$832))*IF($D112=1,Urban_Rural_LDVs!L$6,Urban_Rural_LDVs!L$7))</f>
        <v>15.230464139520368</v>
      </c>
      <c r="Q112" s="197">
        <f ca="1">($H112/(SUMIF($D$5:$D$832,$D112,$H$5:$H$832))*IF($D112=1,Urban_Rural_LDVs!M$6,Urban_Rural_LDVs!M$7))</f>
        <v>33.035144521540595</v>
      </c>
      <c r="R112" s="196">
        <f ca="1">($H112/(SUMIF($D$5:$D$832,$D112,$H$5:$H$832))*IF($D112=1,Urban_Rural_LDVs!N$6,Urban_Rural_LDVs!N$7))</f>
        <v>0.29217049776738768</v>
      </c>
      <c r="S112" s="196">
        <f ca="1">($H112/(SUMIF($D$5:$D$832,$D112,$H$5:$H$832))*IF($D112=1,Urban_Rural_LDVs!O$6,Urban_Rural_LDVs!O$7))</f>
        <v>1.3878493999851755</v>
      </c>
      <c r="T112" s="196">
        <f ca="1">($H112/(SUMIF($D$5:$D$832,$D112,$H$5:$H$832))*IF($D112=1,Urban_Rural_LDVs!P$6,Urban_Rural_LDVs!P$7))</f>
        <v>6.0894894945500235</v>
      </c>
      <c r="U112" s="339">
        <f ca="1">($H112/(SUMIF($D$5:$D$832,$D112,$H$5:$H$832))*IF($D112=1,Urban_Rural_LDVs!Q$6,Urban_Rural_LDVs!Q$7))</f>
        <v>13.082071248622622</v>
      </c>
      <c r="V112" s="344">
        <f ca="1">'DAC Adjustment'!O116-'Census Tract'!J112</f>
        <v>0</v>
      </c>
      <c r="W112" s="29">
        <f ca="1">'DAC Adjustment'!P116-'Census Tract'!K112</f>
        <v>0</v>
      </c>
      <c r="X112" s="29">
        <f ca="1">'DAC Adjustment'!Q116-'Census Tract'!L112</f>
        <v>0</v>
      </c>
      <c r="Y112" s="105">
        <f ca="1">'DAC Adjustment'!R116-'Census Tract'!M112</f>
        <v>0</v>
      </c>
      <c r="Z112" s="29">
        <f ca="1">'DAC Adjustment'!S116-'Census Tract'!N112</f>
        <v>0</v>
      </c>
      <c r="AA112" s="29">
        <f ca="1">'DAC Adjustment'!T116-'Census Tract'!O112</f>
        <v>0</v>
      </c>
      <c r="AB112" s="29">
        <f ca="1">'DAC Adjustment'!U116-'Census Tract'!P112</f>
        <v>0</v>
      </c>
      <c r="AC112" s="105">
        <f ca="1">'DAC Adjustment'!V116-'Census Tract'!Q112</f>
        <v>0</v>
      </c>
      <c r="AD112" s="29">
        <f ca="1">'DAC Adjustment'!W116-'Census Tract'!R112</f>
        <v>0</v>
      </c>
      <c r="AE112" s="29">
        <f ca="1">'DAC Adjustment'!X116-'Census Tract'!S112</f>
        <v>0</v>
      </c>
      <c r="AF112" s="29">
        <f ca="1">'DAC Adjustment'!Y116-'Census Tract'!T112</f>
        <v>0</v>
      </c>
      <c r="AG112" s="345">
        <f ca="1">'DAC Adjustment'!Z116-'Census Tract'!U112</f>
        <v>0</v>
      </c>
    </row>
    <row r="113" spans="1:33" ht="15.75" x14ac:dyDescent="0.25">
      <c r="A113" s="193" t="s">
        <v>30</v>
      </c>
      <c r="B113" s="53" t="str">
        <f>IFERROR(INDEX(Geography!$R$5:$R$889,MATCH(C113,Geography!$S$5:$S$889,0)),"Undefined")</f>
        <v>Warrenton</v>
      </c>
      <c r="C113" s="53">
        <v>41007950500</v>
      </c>
      <c r="D113" s="171" cm="1">
        <f t="array" ref="D113">INDEX(Geography!$K$5:$K$838,MATCH(C113,Geography!$L$5:$L$838,0),0)</f>
        <v>0</v>
      </c>
      <c r="E113" s="53">
        <v>4841</v>
      </c>
      <c r="F113" s="53">
        <f>SUMIF(County!$A$5:$A$40,A113,County!$D$5:$D$40)</f>
        <v>40446</v>
      </c>
      <c r="G113" s="173" cm="1">
        <f t="array" ref="G113">INDEX(Geography!$E$5:$E$833,MATCH(C113,Geography!$C$5:$C$833,0),0)</f>
        <v>3385</v>
      </c>
      <c r="H113" s="239">
        <f t="shared" si="1"/>
        <v>4802.5014031149149</v>
      </c>
      <c r="I113" s="173">
        <f>SUMIF(Geography!$L$5:$L$838,'Census Tract'!C113,Geography!$M$5:$M$838)</f>
        <v>2373</v>
      </c>
      <c r="J113" s="338">
        <f ca="1">($I113/(SUMIF($D$5:$D$832,$D113,$I$5:$I$832))*IF($D113=1,Urban_Rural_LDVs!F$6,Urban_Rural_LDVs!F$7))</f>
        <v>3.6462550107962146</v>
      </c>
      <c r="K113" s="196">
        <f ca="1">($I113/(SUMIF($D$5:$D$832,$D113,$I$5:$I$832))*IF($D113=1,Urban_Rural_LDVs!G$6,Urban_Rural_LDVs!G$7))</f>
        <v>18.393078716232939</v>
      </c>
      <c r="L113" s="196">
        <f ca="1">($I113/(SUMIF($D$5:$D$832,$D113,$I$5:$I$832))*IF($D113=1,Urban_Rural_LDVs!H$6,Urban_Rural_LDVs!H$7))</f>
        <v>85.225432218400812</v>
      </c>
      <c r="M113" s="197">
        <f ca="1">($I113/(SUMIF($D$5:$D$832,$D113,$I$5:$I$832))*IF($D113=1,Urban_Rural_LDVs!I$6,Urban_Rural_LDVs!I$7))</f>
        <v>185.39233756634201</v>
      </c>
      <c r="N113" s="196">
        <f ca="1">($H113/(SUMIF($D$5:$D$832,$D113,$H$5:$H$832))*IF($D113=1,Urban_Rural_LDVs!J$6,Urban_Rural_LDVs!J$7))</f>
        <v>1.3145046437724572</v>
      </c>
      <c r="O113" s="196">
        <f ca="1">($H113/(SUMIF($D$5:$D$832,$D113,$H$5:$H$832))*IF($D113=1,Urban_Rural_LDVs!K$6,Urban_Rural_LDVs!K$7))</f>
        <v>6.8706414247875092</v>
      </c>
      <c r="P113" s="196">
        <f ca="1">($H113/(SUMIF($D$5:$D$832,$D113,$H$5:$H$832))*IF($D113=1,Urban_Rural_LDVs!L$6,Urban_Rural_LDVs!L$7))</f>
        <v>32.054567949140804</v>
      </c>
      <c r="Q113" s="197">
        <f ca="1">($H113/(SUMIF($D$5:$D$832,$D113,$H$5:$H$832))*IF($D113=1,Urban_Rural_LDVs!M$6,Urban_Rural_LDVs!M$7))</f>
        <v>69.798595236172901</v>
      </c>
      <c r="R113" s="196">
        <f ca="1">($H113/(SUMIF($D$5:$D$832,$D113,$H$5:$H$832))*IF($D113=1,Urban_Rural_LDVs!N$6,Urban_Rural_LDVs!N$7))</f>
        <v>0.89774725743083106</v>
      </c>
      <c r="S113" s="196">
        <f ca="1">($H113/(SUMIF($D$5:$D$832,$D113,$H$5:$H$832))*IF($D113=1,Urban_Rural_LDVs!O$6,Urban_Rural_LDVs!O$7))</f>
        <v>4.65071764562658</v>
      </c>
      <c r="T113" s="196">
        <f ca="1">($H113/(SUMIF($D$5:$D$832,$D113,$H$5:$H$832))*IF($D113=1,Urban_Rural_LDVs!P$6,Urban_Rural_LDVs!P$7))</f>
        <v>21.430370493391063</v>
      </c>
      <c r="U113" s="339">
        <f ca="1">($H113/(SUMIF($D$5:$D$832,$D113,$H$5:$H$832))*IF($D113=1,Urban_Rural_LDVs!Q$6,Urban_Rural_LDVs!Q$7))</f>
        <v>46.57709419956079</v>
      </c>
      <c r="V113" s="344">
        <f ca="1">'DAC Adjustment'!O117-'Census Tract'!J113</f>
        <v>0</v>
      </c>
      <c r="W113" s="29">
        <f ca="1">'DAC Adjustment'!P117-'Census Tract'!K113</f>
        <v>0</v>
      </c>
      <c r="X113" s="29">
        <f ca="1">'DAC Adjustment'!Q117-'Census Tract'!L113</f>
        <v>0</v>
      </c>
      <c r="Y113" s="105">
        <f ca="1">'DAC Adjustment'!R117-'Census Tract'!M113</f>
        <v>0</v>
      </c>
      <c r="Z113" s="29">
        <f ca="1">'DAC Adjustment'!S117-'Census Tract'!N113</f>
        <v>0</v>
      </c>
      <c r="AA113" s="29">
        <f ca="1">'DAC Adjustment'!T117-'Census Tract'!O113</f>
        <v>0</v>
      </c>
      <c r="AB113" s="29">
        <f ca="1">'DAC Adjustment'!U117-'Census Tract'!P113</f>
        <v>0</v>
      </c>
      <c r="AC113" s="105">
        <f ca="1">'DAC Adjustment'!V117-'Census Tract'!Q113</f>
        <v>0</v>
      </c>
      <c r="AD113" s="29">
        <f ca="1">'DAC Adjustment'!W117-'Census Tract'!R113</f>
        <v>0</v>
      </c>
      <c r="AE113" s="29">
        <f ca="1">'DAC Adjustment'!X117-'Census Tract'!S113</f>
        <v>0</v>
      </c>
      <c r="AF113" s="29">
        <f ca="1">'DAC Adjustment'!Y117-'Census Tract'!T113</f>
        <v>0</v>
      </c>
      <c r="AG113" s="345">
        <f ca="1">'DAC Adjustment'!Z117-'Census Tract'!U113</f>
        <v>0</v>
      </c>
    </row>
    <row r="114" spans="1:33" ht="15.75" x14ac:dyDescent="0.25">
      <c r="A114" s="193" t="s">
        <v>30</v>
      </c>
      <c r="B114" s="53" t="str">
        <f>IFERROR(INDEX(Geography!$R$5:$R$889,MATCH(C114,Geography!$S$5:$S$889,0)),"Undefined")</f>
        <v>Undefined</v>
      </c>
      <c r="C114" s="53">
        <v>41007951200</v>
      </c>
      <c r="D114" s="171" cm="1">
        <f t="array" ref="D114">INDEX(Geography!$K$5:$K$838,MATCH(C114,Geography!$L$5:$L$838,0),0)</f>
        <v>0</v>
      </c>
      <c r="E114" s="53">
        <v>3336</v>
      </c>
      <c r="F114" s="53">
        <f>SUMIF(County!$A$5:$A$40,A114,County!$D$5:$D$40)</f>
        <v>40446</v>
      </c>
      <c r="G114" s="173" cm="1">
        <f t="array" ref="G114">INDEX(Geography!$E$5:$E$833,MATCH(C114,Geography!$C$5:$C$833,0),0)</f>
        <v>2749</v>
      </c>
      <c r="H114" s="239">
        <f t="shared" si="1"/>
        <v>3900.1702679949485</v>
      </c>
      <c r="I114" s="173">
        <f>SUMIF(Geography!$L$5:$L$838,'Census Tract'!C114,Geography!$M$5:$M$838)</f>
        <v>1532</v>
      </c>
      <c r="J114" s="338">
        <f ca="1">($I114/(SUMIF($D$5:$D$832,$D114,$I$5:$I$832))*IF($D114=1,Urban_Rural_LDVs!F$6,Urban_Rural_LDVs!F$7))</f>
        <v>2.3540087132489678</v>
      </c>
      <c r="K114" s="196">
        <f ca="1">($I114/(SUMIF($D$5:$D$832,$D114,$I$5:$I$832))*IF($D114=1,Urban_Rural_LDVs!G$6,Urban_Rural_LDVs!G$7))</f>
        <v>11.874503410564206</v>
      </c>
      <c r="L114" s="196">
        <f ca="1">($I114/(SUMIF($D$5:$D$832,$D114,$I$5:$I$832))*IF($D114=1,Urban_Rural_LDVs!H$6,Urban_Rural_LDVs!H$7))</f>
        <v>55.021222991399092</v>
      </c>
      <c r="M114" s="197">
        <f ca="1">($I114/(SUMIF($D$5:$D$832,$D114,$I$5:$I$832))*IF($D114=1,Urban_Rural_LDVs!I$6,Urban_Rural_LDVs!I$7))</f>
        <v>119.68860562647953</v>
      </c>
      <c r="N114" s="196">
        <f ca="1">($H114/(SUMIF($D$5:$D$832,$D114,$H$5:$H$832))*IF($D114=1,Urban_Rural_LDVs!J$6,Urban_Rural_LDVs!J$7))</f>
        <v>1.0675253369957118</v>
      </c>
      <c r="O114" s="196">
        <f ca="1">($H114/(SUMIF($D$5:$D$832,$D114,$H$5:$H$832))*IF($D114=1,Urban_Rural_LDVs!K$6,Urban_Rural_LDVs!K$7))</f>
        <v>5.57973213493083</v>
      </c>
      <c r="P114" s="196">
        <f ca="1">($H114/(SUMIF($D$5:$D$832,$D114,$H$5:$H$832))*IF($D114=1,Urban_Rural_LDVs!L$6,Urban_Rural_LDVs!L$7))</f>
        <v>26.031907619553344</v>
      </c>
      <c r="Q114" s="197">
        <f ca="1">($H114/(SUMIF($D$5:$D$832,$D114,$H$5:$H$832))*IF($D114=1,Urban_Rural_LDVs!M$6,Urban_Rural_LDVs!M$7))</f>
        <v>56.68429492001161</v>
      </c>
      <c r="R114" s="196">
        <f ca="1">($H114/(SUMIF($D$5:$D$832,$D114,$H$5:$H$832))*IF($D114=1,Urban_Rural_LDVs!N$6,Urban_Rural_LDVs!N$7))</f>
        <v>0.7290715541144327</v>
      </c>
      <c r="S114" s="196">
        <f ca="1">($H114/(SUMIF($D$5:$D$832,$D114,$H$5:$H$832))*IF($D114=1,Urban_Rural_LDVs!O$6,Urban_Rural_LDVs!O$7))</f>
        <v>3.7769048176742888</v>
      </c>
      <c r="T114" s="196">
        <f ca="1">($H114/(SUMIF($D$5:$D$832,$D114,$H$5:$H$832))*IF($D114=1,Urban_Rural_LDVs!P$6,Urban_Rural_LDVs!P$7))</f>
        <v>17.403866613392033</v>
      </c>
      <c r="U114" s="339">
        <f ca="1">($H114/(SUMIF($D$5:$D$832,$D114,$H$5:$H$832))*IF($D114=1,Urban_Rural_LDVs!Q$6,Urban_Rural_LDVs!Q$7))</f>
        <v>37.825829233262219</v>
      </c>
      <c r="V114" s="344">
        <f ca="1">'DAC Adjustment'!O118-'Census Tract'!J114</f>
        <v>0</v>
      </c>
      <c r="W114" s="29">
        <f ca="1">'DAC Adjustment'!P118-'Census Tract'!K114</f>
        <v>0</v>
      </c>
      <c r="X114" s="29">
        <f ca="1">'DAC Adjustment'!Q118-'Census Tract'!L114</f>
        <v>0</v>
      </c>
      <c r="Y114" s="105">
        <f ca="1">'DAC Adjustment'!R118-'Census Tract'!M114</f>
        <v>0</v>
      </c>
      <c r="Z114" s="29">
        <f ca="1">'DAC Adjustment'!S118-'Census Tract'!N114</f>
        <v>0</v>
      </c>
      <c r="AA114" s="29">
        <f ca="1">'DAC Adjustment'!T118-'Census Tract'!O114</f>
        <v>0</v>
      </c>
      <c r="AB114" s="29">
        <f ca="1">'DAC Adjustment'!U118-'Census Tract'!P114</f>
        <v>0</v>
      </c>
      <c r="AC114" s="105">
        <f ca="1">'DAC Adjustment'!V118-'Census Tract'!Q114</f>
        <v>0</v>
      </c>
      <c r="AD114" s="29">
        <f ca="1">'DAC Adjustment'!W118-'Census Tract'!R114</f>
        <v>0</v>
      </c>
      <c r="AE114" s="29">
        <f ca="1">'DAC Adjustment'!X118-'Census Tract'!S114</f>
        <v>0</v>
      </c>
      <c r="AF114" s="29">
        <f ca="1">'DAC Adjustment'!Y118-'Census Tract'!T114</f>
        <v>0</v>
      </c>
      <c r="AG114" s="345">
        <f ca="1">'DAC Adjustment'!Z118-'Census Tract'!U114</f>
        <v>0</v>
      </c>
    </row>
    <row r="115" spans="1:33" ht="15.75" x14ac:dyDescent="0.25">
      <c r="A115" s="193" t="s">
        <v>30</v>
      </c>
      <c r="B115" s="53" t="str">
        <f>IFERROR(INDEX(Geography!$R$5:$R$889,MATCH(C115,Geography!$S$5:$S$889,0)),"Undefined")</f>
        <v>Astoria</v>
      </c>
      <c r="C115" s="53">
        <v>41007950400</v>
      </c>
      <c r="D115" s="171" cm="1">
        <f t="array" ref="D115">INDEX(Geography!$K$5:$K$838,MATCH(C115,Geography!$L$5:$L$838,0),0)</f>
        <v>0</v>
      </c>
      <c r="E115" s="53">
        <v>3760</v>
      </c>
      <c r="F115" s="53">
        <f>SUMIF(County!$A$5:$A$40,A115,County!$D$5:$D$40)</f>
        <v>40446</v>
      </c>
      <c r="G115" s="173" cm="1">
        <f t="array" ref="G115">INDEX(Geography!$E$5:$E$833,MATCH(C115,Geography!$C$5:$C$833,0),0)</f>
        <v>3264</v>
      </c>
      <c r="H115" s="239">
        <f t="shared" si="1"/>
        <v>4630.8314858986951</v>
      </c>
      <c r="I115" s="173">
        <f>SUMIF(Geography!$L$5:$L$838,'Census Tract'!C115,Geography!$M$5:$M$838)</f>
        <v>209</v>
      </c>
      <c r="J115" s="338">
        <f ca="1">($I115/(SUMIF($D$5:$D$832,$D115,$I$5:$I$832))*IF($D115=1,Urban_Rural_LDVs!F$6,Urban_Rural_LDVs!F$7))</f>
        <v>0.32114087537143232</v>
      </c>
      <c r="K115" s="196">
        <f ca="1">($I115/(SUMIF($D$5:$D$832,$D115,$I$5:$I$832))*IF($D115=1,Urban_Rural_LDVs!G$6,Urban_Rural_LDVs!G$7))</f>
        <v>1.6199550997440724</v>
      </c>
      <c r="L115" s="196">
        <f ca="1">($I115/(SUMIF($D$5:$D$832,$D115,$I$5:$I$832))*IF($D115=1,Urban_Rural_LDVs!H$6,Urban_Rural_LDVs!H$7))</f>
        <v>7.5061590112287275</v>
      </c>
      <c r="M115" s="197">
        <f ca="1">($I115/(SUMIF($D$5:$D$832,$D115,$I$5:$I$832))*IF($D115=1,Urban_Rural_LDVs!I$6,Urban_Rural_LDVs!I$7))</f>
        <v>16.328275832855237</v>
      </c>
      <c r="N115" s="196">
        <f ca="1">($H115/(SUMIF($D$5:$D$832,$D115,$H$5:$H$832))*IF($D115=1,Urban_Rural_LDVs!J$6,Urban_Rural_LDVs!J$7))</f>
        <v>1.2675164423259382</v>
      </c>
      <c r="O115" s="196">
        <f ca="1">($H115/(SUMIF($D$5:$D$832,$D115,$H$5:$H$832))*IF($D115=1,Urban_Rural_LDVs!K$6,Urban_Rural_LDVs!K$7))</f>
        <v>6.6250439026606882</v>
      </c>
      <c r="P115" s="196">
        <f ca="1">($H115/(SUMIF($D$5:$D$832,$D115,$H$5:$H$832))*IF($D115=1,Urban_Rural_LDVs!L$6,Urban_Rural_LDVs!L$7))</f>
        <v>30.908747351845079</v>
      </c>
      <c r="Q115" s="197">
        <f ca="1">($H115/(SUMIF($D$5:$D$832,$D115,$H$5:$H$832))*IF($D115=1,Urban_Rural_LDVs!M$6,Urban_Rural_LDVs!M$7))</f>
        <v>67.303578981054173</v>
      </c>
      <c r="R115" s="196">
        <f ca="1">($H115/(SUMIF($D$5:$D$832,$D115,$H$5:$H$832))*IF($D115=1,Urban_Rural_LDVs!N$6,Urban_Rural_LDVs!N$7))</f>
        <v>0.8656564396615164</v>
      </c>
      <c r="S115" s="196">
        <f ca="1">($H115/(SUMIF($D$5:$D$832,$D115,$H$5:$H$832))*IF($D115=1,Urban_Rural_LDVs!O$6,Urban_Rural_LDVs!O$7))</f>
        <v>4.4844733811891162</v>
      </c>
      <c r="T115" s="196">
        <f ca="1">($H115/(SUMIF($D$5:$D$832,$D115,$H$5:$H$832))*IF($D115=1,Urban_Rural_LDVs!P$6,Urban_Rural_LDVs!P$7))</f>
        <v>20.664321799240305</v>
      </c>
      <c r="U115" s="339">
        <f ca="1">($H115/(SUMIF($D$5:$D$832,$D115,$H$5:$H$832))*IF($D115=1,Urban_Rural_LDVs!Q$6,Urban_Rural_LDVs!Q$7))</f>
        <v>44.912152279871918</v>
      </c>
      <c r="V115" s="344">
        <f ca="1">'DAC Adjustment'!O119-'Census Tract'!J115</f>
        <v>0</v>
      </c>
      <c r="W115" s="29">
        <f ca="1">'DAC Adjustment'!P119-'Census Tract'!K115</f>
        <v>0</v>
      </c>
      <c r="X115" s="29">
        <f ca="1">'DAC Adjustment'!Q119-'Census Tract'!L115</f>
        <v>0</v>
      </c>
      <c r="Y115" s="105">
        <f ca="1">'DAC Adjustment'!R119-'Census Tract'!M115</f>
        <v>0</v>
      </c>
      <c r="Z115" s="29">
        <f ca="1">'DAC Adjustment'!S119-'Census Tract'!N115</f>
        <v>0</v>
      </c>
      <c r="AA115" s="29">
        <f ca="1">'DAC Adjustment'!T119-'Census Tract'!O115</f>
        <v>0</v>
      </c>
      <c r="AB115" s="29">
        <f ca="1">'DAC Adjustment'!U119-'Census Tract'!P115</f>
        <v>0</v>
      </c>
      <c r="AC115" s="105">
        <f ca="1">'DAC Adjustment'!V119-'Census Tract'!Q115</f>
        <v>0</v>
      </c>
      <c r="AD115" s="29">
        <f ca="1">'DAC Adjustment'!W119-'Census Tract'!R115</f>
        <v>0</v>
      </c>
      <c r="AE115" s="29">
        <f ca="1">'DAC Adjustment'!X119-'Census Tract'!S115</f>
        <v>0</v>
      </c>
      <c r="AF115" s="29">
        <f ca="1">'DAC Adjustment'!Y119-'Census Tract'!T115</f>
        <v>0</v>
      </c>
      <c r="AG115" s="345">
        <f ca="1">'DAC Adjustment'!Z119-'Census Tract'!U115</f>
        <v>0</v>
      </c>
    </row>
    <row r="116" spans="1:33" ht="15.75" x14ac:dyDescent="0.25">
      <c r="A116" s="193" t="s">
        <v>30</v>
      </c>
      <c r="B116" s="53" t="str">
        <f>IFERROR(INDEX(Geography!$R$5:$R$889,MATCH(C116,Geography!$S$5:$S$889,0)),"Undefined")</f>
        <v>Warrenton</v>
      </c>
      <c r="C116" s="53">
        <v>41007950600</v>
      </c>
      <c r="D116" s="171" cm="1">
        <f t="array" ref="D116">INDEX(Geography!$K$5:$K$838,MATCH(C116,Geography!$L$5:$L$838,0),0)</f>
        <v>0</v>
      </c>
      <c r="E116" s="53">
        <v>3189</v>
      </c>
      <c r="F116" s="53">
        <f>SUMIF(County!$A$5:$A$40,A116,County!$D$5:$D$40)</f>
        <v>40446</v>
      </c>
      <c r="G116" s="173" cm="1">
        <f t="array" ref="G116">INDEX(Geography!$E$5:$E$833,MATCH(C116,Geography!$C$5:$C$833,0),0)</f>
        <v>2450</v>
      </c>
      <c r="H116" s="239">
        <f t="shared" si="1"/>
        <v>3475.9611337168517</v>
      </c>
      <c r="I116" s="173">
        <f>SUMIF(Geography!$L$5:$L$838,'Census Tract'!C116,Geography!$M$5:$M$838)</f>
        <v>1026</v>
      </c>
      <c r="J116" s="338">
        <f ca="1">($I116/(SUMIF($D$5:$D$832,$D116,$I$5:$I$832))*IF($D116=1,Urban_Rural_LDVs!F$6,Urban_Rural_LDVs!F$7))</f>
        <v>1.576509751823395</v>
      </c>
      <c r="K116" s="196">
        <f ca="1">($I116/(SUMIF($D$5:$D$832,$D116,$I$5:$I$832))*IF($D116=1,Urban_Rural_LDVs!G$6,Urban_Rural_LDVs!G$7))</f>
        <v>7.9525068532890835</v>
      </c>
      <c r="L116" s="196">
        <f ca="1">($I116/(SUMIF($D$5:$D$832,$D116,$I$5:$I$832))*IF($D116=1,Urban_Rural_LDVs!H$6,Urban_Rural_LDVs!H$7))</f>
        <v>36.848416964213754</v>
      </c>
      <c r="M116" s="197">
        <f ca="1">($I116/(SUMIF($D$5:$D$832,$D116,$I$5:$I$832))*IF($D116=1,Urban_Rural_LDVs!I$6,Urban_Rural_LDVs!I$7))</f>
        <v>80.156990452198443</v>
      </c>
      <c r="N116" s="196">
        <f ca="1">($H116/(SUMIF($D$5:$D$832,$D116,$H$5:$H$832))*IF($D116=1,Urban_Rural_LDVs!J$6,Urban_Rural_LDVs!J$7))</f>
        <v>0.95141399623117295</v>
      </c>
      <c r="O116" s="196">
        <f ca="1">($H116/(SUMIF($D$5:$D$832,$D116,$H$5:$H$832))*IF($D116=1,Urban_Rural_LDVs!K$6,Urban_Rural_LDVs!K$7))</f>
        <v>4.9728423901711665</v>
      </c>
      <c r="P116" s="196">
        <f ca="1">($H116/(SUMIF($D$5:$D$832,$D116,$H$5:$H$832))*IF($D116=1,Urban_Rural_LDVs!L$6,Urban_Rural_LDVs!L$7))</f>
        <v>23.200499697310189</v>
      </c>
      <c r="Q116" s="197">
        <f ca="1">($H116/(SUMIF($D$5:$D$832,$D116,$H$5:$H$832))*IF($D116=1,Urban_Rural_LDVs!M$6,Urban_Rural_LDVs!M$7))</f>
        <v>50.518924173891769</v>
      </c>
      <c r="R116" s="196">
        <f ca="1">($H116/(SUMIF($D$5:$D$832,$D116,$H$5:$H$832))*IF($D116=1,Urban_Rural_LDVs!N$6,Urban_Rural_LDVs!N$7))</f>
        <v>0.64977275648612598</v>
      </c>
      <c r="S116" s="196">
        <f ca="1">($H116/(SUMIF($D$5:$D$832,$D116,$H$5:$H$832))*IF($D116=1,Urban_Rural_LDVs!O$6,Urban_Rural_LDVs!O$7))</f>
        <v>3.3661028749734481</v>
      </c>
      <c r="T116" s="196">
        <f ca="1">($H116/(SUMIF($D$5:$D$832,$D116,$H$5:$H$832))*IF($D116=1,Urban_Rural_LDVs!P$6,Urban_Rural_LDVs!P$7))</f>
        <v>15.510903311317021</v>
      </c>
      <c r="U116" s="339">
        <f ca="1">($H116/(SUMIF($D$5:$D$832,$D116,$H$5:$H$832))*IF($D116=1,Urban_Rural_LDVs!Q$6,Urban_Rural_LDVs!Q$7))</f>
        <v>33.71163391105582</v>
      </c>
      <c r="V116" s="344">
        <f ca="1">'DAC Adjustment'!O120-'Census Tract'!J116</f>
        <v>0</v>
      </c>
      <c r="W116" s="29">
        <f ca="1">'DAC Adjustment'!P120-'Census Tract'!K116</f>
        <v>0</v>
      </c>
      <c r="X116" s="29">
        <f ca="1">'DAC Adjustment'!Q120-'Census Tract'!L116</f>
        <v>0</v>
      </c>
      <c r="Y116" s="105">
        <f ca="1">'DAC Adjustment'!R120-'Census Tract'!M116</f>
        <v>0</v>
      </c>
      <c r="Z116" s="29">
        <f ca="1">'DAC Adjustment'!S120-'Census Tract'!N116</f>
        <v>0</v>
      </c>
      <c r="AA116" s="29">
        <f ca="1">'DAC Adjustment'!T120-'Census Tract'!O116</f>
        <v>0</v>
      </c>
      <c r="AB116" s="29">
        <f ca="1">'DAC Adjustment'!U120-'Census Tract'!P116</f>
        <v>0</v>
      </c>
      <c r="AC116" s="105">
        <f ca="1">'DAC Adjustment'!V120-'Census Tract'!Q116</f>
        <v>0</v>
      </c>
      <c r="AD116" s="29">
        <f ca="1">'DAC Adjustment'!W120-'Census Tract'!R116</f>
        <v>0</v>
      </c>
      <c r="AE116" s="29">
        <f ca="1">'DAC Adjustment'!X120-'Census Tract'!S116</f>
        <v>0</v>
      </c>
      <c r="AF116" s="29">
        <f ca="1">'DAC Adjustment'!Y120-'Census Tract'!T116</f>
        <v>0</v>
      </c>
      <c r="AG116" s="345">
        <f ca="1">'DAC Adjustment'!Z120-'Census Tract'!U116</f>
        <v>0</v>
      </c>
    </row>
    <row r="117" spans="1:33" ht="15.75" x14ac:dyDescent="0.25">
      <c r="A117" s="193" t="s">
        <v>30</v>
      </c>
      <c r="B117" s="53" t="str">
        <f>IFERROR(INDEX(Geography!$R$5:$R$889,MATCH(C117,Geography!$S$5:$S$889,0)),"Undefined")</f>
        <v>Seaside</v>
      </c>
      <c r="C117" s="53">
        <v>41007950900</v>
      </c>
      <c r="D117" s="171" cm="1">
        <f t="array" ref="D117">INDEX(Geography!$K$5:$K$838,MATCH(C117,Geography!$L$5:$L$838,0),0)</f>
        <v>1</v>
      </c>
      <c r="E117" s="53">
        <v>4606</v>
      </c>
      <c r="F117" s="53">
        <f>SUMIF(County!$A$5:$A$40,A117,County!$D$5:$D$40)</f>
        <v>40446</v>
      </c>
      <c r="G117" s="173" cm="1">
        <f t="array" ref="G117">INDEX(Geography!$E$5:$E$833,MATCH(C117,Geography!$C$5:$C$833,0),0)</f>
        <v>3116</v>
      </c>
      <c r="H117" s="239">
        <f t="shared" si="1"/>
        <v>4420.8550582292692</v>
      </c>
      <c r="I117" s="173">
        <f>SUMIF(Geography!$L$5:$L$838,'Census Tract'!C117,Geography!$M$5:$M$838)</f>
        <v>3040</v>
      </c>
      <c r="J117" s="338">
        <f ca="1">($I117/(SUMIF($D$5:$D$832,$D117,$I$5:$I$832))*IF($D117=1,Urban_Rural_LDVs!F$6,Urban_Rural_LDVs!F$7))</f>
        <v>1.5223955368471551</v>
      </c>
      <c r="K117" s="196">
        <f ca="1">($I117/(SUMIF($D$5:$D$832,$D117,$I$5:$I$832))*IF($D117=1,Urban_Rural_LDVs!G$6,Urban_Rural_LDVs!G$7))</f>
        <v>7.5656517125337555</v>
      </c>
      <c r="L117" s="196">
        <f ca="1">($I117/(SUMIF($D$5:$D$832,$D117,$I$5:$I$832))*IF($D117=1,Urban_Rural_LDVs!H$6,Urban_Rural_LDVs!H$7))</f>
        <v>34.812470979273961</v>
      </c>
      <c r="M117" s="197">
        <f ca="1">($I117/(SUMIF($D$5:$D$832,$D117,$I$5:$I$832))*IF($D117=1,Urban_Rural_LDVs!I$6,Urban_Rural_LDVs!I$7))</f>
        <v>75.610250255277435</v>
      </c>
      <c r="N117" s="196">
        <f ca="1">($H117/(SUMIF($D$5:$D$832,$D117,$H$5:$H$832))*IF($D117=1,Urban_Rural_LDVs!J$6,Urban_Rural_LDVs!J$7))</f>
        <v>0.91265316974988331</v>
      </c>
      <c r="O117" s="196">
        <f ca="1">($H117/(SUMIF($D$5:$D$832,$D117,$H$5:$H$832))*IF($D117=1,Urban_Rural_LDVs!K$6,Urban_Rural_LDVs!K$7))</f>
        <v>4.3429382687627012</v>
      </c>
      <c r="P117" s="196">
        <f ca="1">($H117/(SUMIF($D$5:$D$832,$D117,$H$5:$H$832))*IF($D117=1,Urban_Rural_LDVs!L$6,Urban_Rural_LDVs!L$7))</f>
        <v>19.807231326688427</v>
      </c>
      <c r="Q117" s="197">
        <f ca="1">($H117/(SUMIF($D$5:$D$832,$D117,$H$5:$H$832))*IF($D117=1,Urban_Rural_LDVs!M$6,Urban_Rural_LDVs!M$7))</f>
        <v>42.962233025509391</v>
      </c>
      <c r="R117" s="196">
        <f ca="1">($H117/(SUMIF($D$5:$D$832,$D117,$H$5:$H$832))*IF($D117=1,Urban_Rural_LDVs!N$6,Urban_Rural_LDVs!N$7))</f>
        <v>0.37996797622837231</v>
      </c>
      <c r="S117" s="196">
        <f ca="1">($H117/(SUMIF($D$5:$D$832,$D117,$H$5:$H$832))*IF($D117=1,Urban_Rural_LDVs!O$6,Urban_Rural_LDVs!O$7))</f>
        <v>1.8048993031526741</v>
      </c>
      <c r="T117" s="196">
        <f ca="1">($H117/(SUMIF($D$5:$D$832,$D117,$H$5:$H$832))*IF($D117=1,Urban_Rural_LDVs!P$6,Urban_Rural_LDVs!P$7))</f>
        <v>7.9193861707086288</v>
      </c>
      <c r="U117" s="339">
        <f ca="1">($H117/(SUMIF($D$5:$D$832,$D117,$H$5:$H$832))*IF($D117=1,Urban_Rural_LDVs!Q$6,Urban_Rural_LDVs!Q$7))</f>
        <v>17.013244578759636</v>
      </c>
      <c r="V117" s="344">
        <f ca="1">'DAC Adjustment'!O121-'Census Tract'!J117</f>
        <v>0.38059888421178867</v>
      </c>
      <c r="W117" s="29">
        <f ca="1">'DAC Adjustment'!P121-'Census Tract'!K117</f>
        <v>1.8914129281334393</v>
      </c>
      <c r="X117" s="29">
        <f ca="1">'DAC Adjustment'!Q121-'Census Tract'!L117</f>
        <v>8.703117744818492</v>
      </c>
      <c r="Y117" s="105">
        <f ca="1">'DAC Adjustment'!R121-'Census Tract'!M117</f>
        <v>18.902562563819359</v>
      </c>
      <c r="Z117" s="29">
        <f ca="1">'DAC Adjustment'!S121-'Census Tract'!N117</f>
        <v>0.22816329243747091</v>
      </c>
      <c r="AA117" s="29">
        <f ca="1">'DAC Adjustment'!T121-'Census Tract'!O117</f>
        <v>1.0857345671906753</v>
      </c>
      <c r="AB117" s="29">
        <f ca="1">'DAC Adjustment'!U121-'Census Tract'!P117</f>
        <v>4.9518078316721059</v>
      </c>
      <c r="AC117" s="105">
        <f ca="1">'DAC Adjustment'!V121-'Census Tract'!Q117</f>
        <v>10.740558256377348</v>
      </c>
      <c r="AD117" s="29">
        <f ca="1">'DAC Adjustment'!W121-'Census Tract'!R117</f>
        <v>9.4991994057093077E-2</v>
      </c>
      <c r="AE117" s="29">
        <f ca="1">'DAC Adjustment'!X121-'Census Tract'!S117</f>
        <v>0.45122482578816858</v>
      </c>
      <c r="AF117" s="29">
        <f ca="1">'DAC Adjustment'!Y121-'Census Tract'!T117</f>
        <v>1.9798465426771568</v>
      </c>
      <c r="AG117" s="345">
        <f ca="1">'DAC Adjustment'!Z121-'Census Tract'!U117</f>
        <v>4.2533111446899099</v>
      </c>
    </row>
    <row r="118" spans="1:33" ht="15.75" x14ac:dyDescent="0.25">
      <c r="A118" s="193" t="s">
        <v>30</v>
      </c>
      <c r="B118" s="53" t="str">
        <f>IFERROR(INDEX(Geography!$R$5:$R$889,MATCH(C118,Geography!$S$5:$S$889,0)),"Undefined")</f>
        <v>Cannon Beach</v>
      </c>
      <c r="C118" s="53">
        <v>41007951100</v>
      </c>
      <c r="D118" s="171" cm="1">
        <f t="array" ref="D118">INDEX(Geography!$K$5:$K$838,MATCH(C118,Geography!$L$5:$L$838,0),0)</f>
        <v>0</v>
      </c>
      <c r="E118" s="53">
        <v>4625</v>
      </c>
      <c r="F118" s="53">
        <f>SUMIF(County!$A$5:$A$40,A118,County!$D$5:$D$40)</f>
        <v>40446</v>
      </c>
      <c r="G118" s="173" cm="1">
        <f t="array" ref="G118">INDEX(Geography!$E$5:$E$833,MATCH(C118,Geography!$C$5:$C$833,0),0)</f>
        <v>3036</v>
      </c>
      <c r="H118" s="239">
        <f t="shared" si="1"/>
        <v>4307.3542865160653</v>
      </c>
      <c r="I118" s="173">
        <f>SUMIF(Geography!$L$5:$L$838,'Census Tract'!C118,Geography!$M$5:$M$838)</f>
        <v>2152</v>
      </c>
      <c r="J118" s="338">
        <f ca="1">($I118/(SUMIF($D$5:$D$832,$D118,$I$5:$I$832))*IF($D118=1,Urban_Rural_LDVs!F$6,Urban_Rural_LDVs!F$7))</f>
        <v>3.3066754248771404</v>
      </c>
      <c r="K118" s="196">
        <f ca="1">($I118/(SUMIF($D$5:$D$832,$D118,$I$5:$I$832))*IF($D118=1,Urban_Rural_LDVs!G$6,Urban_Rural_LDVs!G$7))</f>
        <v>16.680111840427006</v>
      </c>
      <c r="L118" s="196">
        <f ca="1">($I118/(SUMIF($D$5:$D$832,$D118,$I$5:$I$832))*IF($D118=1,Urban_Rural_LDVs!H$6,Urban_Rural_LDVs!H$7))</f>
        <v>77.288297570163749</v>
      </c>
      <c r="M118" s="197">
        <f ca="1">($I118/(SUMIF($D$5:$D$832,$D118,$I$5:$I$832))*IF($D118=1,Urban_Rural_LDVs!I$6,Urban_Rural_LDVs!I$7))</f>
        <v>168.12655307322711</v>
      </c>
      <c r="N118" s="196">
        <f ca="1">($H118/(SUMIF($D$5:$D$832,$D118,$H$5:$H$832))*IF($D118=1,Urban_Rural_LDVs!J$6,Urban_Rural_LDVs!J$7))</f>
        <v>1.1789766908399351</v>
      </c>
      <c r="O118" s="196">
        <f ca="1">($H118/(SUMIF($D$5:$D$832,$D118,$H$5:$H$832))*IF($D118=1,Urban_Rural_LDVs!K$6,Urban_Rural_LDVs!K$7))</f>
        <v>6.1622651006365956</v>
      </c>
      <c r="P118" s="196">
        <f ca="1">($H118/(SUMIF($D$5:$D$832,$D118,$H$5:$H$832))*IF($D118=1,Urban_Rural_LDVs!L$6,Urban_Rural_LDVs!L$7))</f>
        <v>28.749680441238251</v>
      </c>
      <c r="Q118" s="197">
        <f ca="1">($H118/(SUMIF($D$5:$D$832,$D118,$H$5:$H$832))*IF($D118=1,Urban_Rural_LDVs!M$6,Urban_Rural_LDVs!M$7))</f>
        <v>62.602226037524645</v>
      </c>
      <c r="R118" s="196">
        <f ca="1">($H118/(SUMIF($D$5:$D$832,$D118,$H$5:$H$832))*IF($D118=1,Urban_Rural_LDVs!N$6,Urban_Rural_LDVs!N$7))</f>
        <v>0.80518779130280738</v>
      </c>
      <c r="S118" s="196">
        <f ca="1">($H118/(SUMIF($D$5:$D$832,$D118,$H$5:$H$832))*IF($D118=1,Urban_Rural_LDVs!O$6,Urban_Rural_LDVs!O$7))</f>
        <v>4.1712197258854644</v>
      </c>
      <c r="T118" s="196">
        <f ca="1">($H118/(SUMIF($D$5:$D$832,$D118,$H$5:$H$832))*IF($D118=1,Urban_Rural_LDVs!P$6,Urban_Rural_LDVs!P$7))</f>
        <v>19.220858144146312</v>
      </c>
      <c r="U118" s="339">
        <f ca="1">($H118/(SUMIF($D$5:$D$832,$D118,$H$5:$H$832))*IF($D118=1,Urban_Rural_LDVs!Q$6,Urban_Rural_LDVs!Q$7))</f>
        <v>41.77490634855733</v>
      </c>
      <c r="V118" s="344">
        <f ca="1">'DAC Adjustment'!O122-'Census Tract'!J118</f>
        <v>0</v>
      </c>
      <c r="W118" s="29">
        <f ca="1">'DAC Adjustment'!P122-'Census Tract'!K118</f>
        <v>0</v>
      </c>
      <c r="X118" s="29">
        <f ca="1">'DAC Adjustment'!Q122-'Census Tract'!L118</f>
        <v>0</v>
      </c>
      <c r="Y118" s="105">
        <f ca="1">'DAC Adjustment'!R122-'Census Tract'!M118</f>
        <v>0</v>
      </c>
      <c r="Z118" s="29">
        <f ca="1">'DAC Adjustment'!S122-'Census Tract'!N118</f>
        <v>0</v>
      </c>
      <c r="AA118" s="29">
        <f ca="1">'DAC Adjustment'!T122-'Census Tract'!O118</f>
        <v>0</v>
      </c>
      <c r="AB118" s="29">
        <f ca="1">'DAC Adjustment'!U122-'Census Tract'!P118</f>
        <v>0</v>
      </c>
      <c r="AC118" s="105">
        <f ca="1">'DAC Adjustment'!V122-'Census Tract'!Q118</f>
        <v>0</v>
      </c>
      <c r="AD118" s="29">
        <f ca="1">'DAC Adjustment'!W122-'Census Tract'!R118</f>
        <v>0</v>
      </c>
      <c r="AE118" s="29">
        <f ca="1">'DAC Adjustment'!X122-'Census Tract'!S118</f>
        <v>0</v>
      </c>
      <c r="AF118" s="29">
        <f ca="1">'DAC Adjustment'!Y122-'Census Tract'!T118</f>
        <v>0</v>
      </c>
      <c r="AG118" s="345">
        <f ca="1">'DAC Adjustment'!Z122-'Census Tract'!U118</f>
        <v>0</v>
      </c>
    </row>
    <row r="119" spans="1:33" ht="15.75" x14ac:dyDescent="0.25">
      <c r="A119" s="193" t="s">
        <v>30</v>
      </c>
      <c r="B119" s="53" t="str">
        <f>IFERROR(INDEX(Geography!$R$5:$R$889,MATCH(C119,Geography!$S$5:$S$889,0)),"Undefined")</f>
        <v>Astoria</v>
      </c>
      <c r="C119" s="53">
        <v>41007950300</v>
      </c>
      <c r="D119" s="171" cm="1">
        <f t="array" ref="D119">INDEX(Geography!$K$5:$K$838,MATCH(C119,Geography!$L$5:$L$838,0),0)</f>
        <v>1</v>
      </c>
      <c r="E119" s="53">
        <v>3011</v>
      </c>
      <c r="F119" s="53">
        <f>SUMIF(County!$A$5:$A$40,A119,County!$D$5:$D$40)</f>
        <v>40446</v>
      </c>
      <c r="G119" s="173" cm="1">
        <f t="array" ref="G119">INDEX(Geography!$E$5:$E$833,MATCH(C119,Geography!$C$5:$C$833,0),0)</f>
        <v>1870</v>
      </c>
      <c r="H119" s="239">
        <f t="shared" si="1"/>
        <v>2653.0805387961273</v>
      </c>
      <c r="I119" s="173">
        <f>SUMIF(Geography!$L$5:$L$838,'Census Tract'!C119,Geography!$M$5:$M$838)</f>
        <v>2155</v>
      </c>
      <c r="J119" s="338">
        <f ca="1">($I119/(SUMIF($D$5:$D$832,$D119,$I$5:$I$832))*IF($D119=1,Urban_Rural_LDVs!F$6,Urban_Rural_LDVs!F$7))</f>
        <v>1.0791981519426379</v>
      </c>
      <c r="K119" s="196">
        <f ca="1">($I119/(SUMIF($D$5:$D$832,$D119,$I$5:$I$832))*IF($D119=1,Urban_Rural_LDVs!G$6,Urban_Rural_LDVs!G$7))</f>
        <v>5.3631511317467906</v>
      </c>
      <c r="L119" s="196">
        <f ca="1">($I119/(SUMIF($D$5:$D$832,$D119,$I$5:$I$832))*IF($D119=1,Urban_Rural_LDVs!H$6,Urban_Rural_LDVs!H$7))</f>
        <v>24.677919394847166</v>
      </c>
      <c r="M119" s="197">
        <f ca="1">($I119/(SUMIF($D$5:$D$832,$D119,$I$5:$I$832))*IF($D119=1,Urban_Rural_LDVs!I$6,Urban_Rural_LDVs!I$7))</f>
        <v>53.598713585566735</v>
      </c>
      <c r="N119" s="196">
        <f ca="1">($H119/(SUMIF($D$5:$D$832,$D119,$H$5:$H$832))*IF($D119=1,Urban_Rural_LDVs!J$6,Urban_Rural_LDVs!J$7))</f>
        <v>0.54770905886786958</v>
      </c>
      <c r="O119" s="196">
        <f ca="1">($H119/(SUMIF($D$5:$D$832,$D119,$H$5:$H$832))*IF($D119=1,Urban_Rural_LDVs!K$6,Urban_Rural_LDVs!K$7))</f>
        <v>2.6063204629609271</v>
      </c>
      <c r="P119" s="196">
        <f ca="1">($H119/(SUMIF($D$5:$D$832,$D119,$H$5:$H$832))*IF($D119=1,Urban_Rural_LDVs!L$6,Urban_Rural_LDVs!L$7))</f>
        <v>11.886881444450369</v>
      </c>
      <c r="Q119" s="197">
        <f ca="1">($H119/(SUMIF($D$5:$D$832,$D119,$H$5:$H$832))*IF($D119=1,Urban_Rural_LDVs!M$6,Urban_Rural_LDVs!M$7))</f>
        <v>25.782854864474501</v>
      </c>
      <c r="R119" s="196">
        <f ca="1">($H119/(SUMIF($D$5:$D$832,$D119,$H$5:$H$832))*IF($D119=1,Urban_Rural_LDVs!N$6,Urban_Rural_LDVs!N$7))</f>
        <v>0.22802956211394612</v>
      </c>
      <c r="S119" s="196">
        <f ca="1">($H119/(SUMIF($D$5:$D$832,$D119,$H$5:$H$832))*IF($D119=1,Urban_Rural_LDVs!O$6,Urban_Rural_LDVs!O$7))</f>
        <v>1.083171276282253</v>
      </c>
      <c r="T119" s="196">
        <f ca="1">($H119/(SUMIF($D$5:$D$832,$D119,$H$5:$H$832))*IF($D119=1,Urban_Rural_LDVs!P$6,Urban_Rural_LDVs!P$7))</f>
        <v>4.7526483116897094</v>
      </c>
      <c r="U119" s="339">
        <f ca="1">($H119/(SUMIF($D$5:$D$832,$D119,$H$5:$H$832))*IF($D119=1,Urban_Rural_LDVs!Q$6,Urban_Rural_LDVs!Q$7))</f>
        <v>10.21013073243919</v>
      </c>
      <c r="V119" s="344">
        <f ca="1">'DAC Adjustment'!O123-'Census Tract'!J119</f>
        <v>0.26979953798565948</v>
      </c>
      <c r="W119" s="29">
        <f ca="1">'DAC Adjustment'!P123-'Census Tract'!K119</f>
        <v>1.3407877829366974</v>
      </c>
      <c r="X119" s="29">
        <f ca="1">'DAC Adjustment'!Q123-'Census Tract'!L119</f>
        <v>6.1694798487117914</v>
      </c>
      <c r="Y119" s="105">
        <f ca="1">'DAC Adjustment'!R123-'Census Tract'!M119</f>
        <v>13.399678396391685</v>
      </c>
      <c r="Z119" s="29">
        <f ca="1">'DAC Adjustment'!S123-'Census Tract'!N119</f>
        <v>0.13692726471696737</v>
      </c>
      <c r="AA119" s="29">
        <f ca="1">'DAC Adjustment'!T123-'Census Tract'!O119</f>
        <v>0.65158011574023167</v>
      </c>
      <c r="AB119" s="29">
        <f ca="1">'DAC Adjustment'!U123-'Census Tract'!P119</f>
        <v>2.9717203611125917</v>
      </c>
      <c r="AC119" s="105">
        <f ca="1">'DAC Adjustment'!V123-'Census Tract'!Q119</f>
        <v>6.4457137161186253</v>
      </c>
      <c r="AD119" s="29">
        <f ca="1">'DAC Adjustment'!W123-'Census Tract'!R119</f>
        <v>5.7007390528486551E-2</v>
      </c>
      <c r="AE119" s="29">
        <f ca="1">'DAC Adjustment'!X123-'Census Tract'!S119</f>
        <v>0.2707928190705633</v>
      </c>
      <c r="AF119" s="29">
        <f ca="1">'DAC Adjustment'!Y123-'Census Tract'!T119</f>
        <v>1.1881620779224278</v>
      </c>
      <c r="AG119" s="345">
        <f ca="1">'DAC Adjustment'!Z123-'Census Tract'!U119</f>
        <v>2.5525326831097974</v>
      </c>
    </row>
    <row r="120" spans="1:33" ht="15.75" x14ac:dyDescent="0.25">
      <c r="A120" s="193" t="s">
        <v>31</v>
      </c>
      <c r="B120" s="53" t="str">
        <f>IFERROR(INDEX(Geography!$R$5:$R$889,MATCH(C120,Geography!$S$5:$S$889,0)),"Undefined")</f>
        <v>Vernonia</v>
      </c>
      <c r="C120" s="53">
        <v>41009971100</v>
      </c>
      <c r="D120" s="171" cm="1">
        <f t="array" ref="D120">INDEX(Geography!$K$5:$K$838,MATCH(C120,Geography!$L$5:$L$838,0),0)</f>
        <v>0</v>
      </c>
      <c r="E120" s="53">
        <v>3384</v>
      </c>
      <c r="F120" s="53">
        <f>SUMIF(County!$A$5:$A$40,A120,County!$D$5:$D$40)</f>
        <v>56305</v>
      </c>
      <c r="G120" s="173" cm="1">
        <f t="array" ref="G120">INDEX(Geography!$E$5:$E$833,MATCH(C120,Geography!$C$5:$C$833,0),0)</f>
        <v>3147</v>
      </c>
      <c r="H120" s="239">
        <f t="shared" si="1"/>
        <v>4112.133557669993</v>
      </c>
      <c r="I120" s="173">
        <f>SUMIF(Geography!$L$5:$L$838,'Census Tract'!C120,Geography!$M$5:$M$838)</f>
        <v>645</v>
      </c>
      <c r="J120" s="338">
        <f ca="1">($I120/(SUMIF($D$5:$D$832,$D120,$I$5:$I$832))*IF($D120=1,Urban_Rural_LDVs!F$6,Urban_Rural_LDVs!F$7))</f>
        <v>0.99108069193575998</v>
      </c>
      <c r="K120" s="196">
        <f ca="1">($I120/(SUMIF($D$5:$D$832,$D120,$I$5:$I$832))*IF($D120=1,Urban_Rural_LDVs!G$6,Urban_Rural_LDVs!G$7))</f>
        <v>4.999382963325008</v>
      </c>
      <c r="L120" s="196">
        <f ca="1">($I120/(SUMIF($D$5:$D$832,$D120,$I$5:$I$832))*IF($D120=1,Urban_Rural_LDVs!H$6,Urban_Rural_LDVs!H$7))</f>
        <v>23.164940489198706</v>
      </c>
      <c r="M120" s="197">
        <f ca="1">($I120/(SUMIF($D$5:$D$832,$D120,$I$5:$I$832))*IF($D120=1,Urban_Rural_LDVs!I$6,Urban_Rural_LDVs!I$7))</f>
        <v>50.391090488955157</v>
      </c>
      <c r="N120" s="196">
        <f ca="1">($H120/(SUMIF($D$5:$D$832,$D120,$H$5:$H$832))*IF($D120=1,Urban_Rural_LDVs!J$6,Urban_Rural_LDVs!J$7))</f>
        <v>1.1255423379707485</v>
      </c>
      <c r="O120" s="196">
        <f ca="1">($H120/(SUMIF($D$5:$D$832,$D120,$H$5:$H$832))*IF($D120=1,Urban_Rural_LDVs!K$6,Urban_Rural_LDVs!K$7))</f>
        <v>5.8829748903896881</v>
      </c>
      <c r="P120" s="196">
        <f ca="1">($H120/(SUMIF($D$5:$D$832,$D120,$H$5:$H$832))*IF($D120=1,Urban_Rural_LDVs!L$6,Urban_Rural_LDVs!L$7))</f>
        <v>27.446668616230053</v>
      </c>
      <c r="Q120" s="197">
        <f ca="1">($H120/(SUMIF($D$5:$D$832,$D120,$H$5:$H$832))*IF($D120=1,Urban_Rural_LDVs!M$6,Urban_Rural_LDVs!M$7))</f>
        <v>59.764926994655092</v>
      </c>
      <c r="R120" s="196">
        <f ca="1">($H120/(SUMIF($D$5:$D$832,$D120,$H$5:$H$832))*IF($D120=1,Urban_Rural_LDVs!N$6,Urban_Rural_LDVs!N$7))</f>
        <v>0.76869454347126365</v>
      </c>
      <c r="S120" s="196">
        <f ca="1">($H120/(SUMIF($D$5:$D$832,$D120,$H$5:$H$832))*IF($D120=1,Urban_Rural_LDVs!O$6,Urban_Rural_LDVs!O$7))</f>
        <v>3.9821689766555668</v>
      </c>
      <c r="T120" s="196">
        <f ca="1">($H120/(SUMIF($D$5:$D$832,$D120,$H$5:$H$832))*IF($D120=1,Urban_Rural_LDVs!P$6,Urban_Rural_LDVs!P$7))</f>
        <v>18.349717837045596</v>
      </c>
      <c r="U120" s="339">
        <f ca="1">($H120/(SUMIF($D$5:$D$832,$D120,$H$5:$H$832))*IF($D120=1,Urban_Rural_LDVs!Q$6,Urban_Rural_LDVs!Q$7))</f>
        <v>39.881556713870545</v>
      </c>
      <c r="V120" s="344">
        <f ca="1">'DAC Adjustment'!O124-'Census Tract'!J120</f>
        <v>0</v>
      </c>
      <c r="W120" s="29">
        <f ca="1">'DAC Adjustment'!P124-'Census Tract'!K120</f>
        <v>0</v>
      </c>
      <c r="X120" s="29">
        <f ca="1">'DAC Adjustment'!Q124-'Census Tract'!L120</f>
        <v>0</v>
      </c>
      <c r="Y120" s="105">
        <f ca="1">'DAC Adjustment'!R124-'Census Tract'!M120</f>
        <v>0</v>
      </c>
      <c r="Z120" s="29">
        <f ca="1">'DAC Adjustment'!S124-'Census Tract'!N120</f>
        <v>0</v>
      </c>
      <c r="AA120" s="29">
        <f ca="1">'DAC Adjustment'!T124-'Census Tract'!O120</f>
        <v>0</v>
      </c>
      <c r="AB120" s="29">
        <f ca="1">'DAC Adjustment'!U124-'Census Tract'!P120</f>
        <v>0</v>
      </c>
      <c r="AC120" s="105">
        <f ca="1">'DAC Adjustment'!V124-'Census Tract'!Q120</f>
        <v>0</v>
      </c>
      <c r="AD120" s="29">
        <f ca="1">'DAC Adjustment'!W124-'Census Tract'!R120</f>
        <v>0</v>
      </c>
      <c r="AE120" s="29">
        <f ca="1">'DAC Adjustment'!X124-'Census Tract'!S120</f>
        <v>0</v>
      </c>
      <c r="AF120" s="29">
        <f ca="1">'DAC Adjustment'!Y124-'Census Tract'!T120</f>
        <v>0</v>
      </c>
      <c r="AG120" s="345">
        <f ca="1">'DAC Adjustment'!Z124-'Census Tract'!U120</f>
        <v>0</v>
      </c>
    </row>
    <row r="121" spans="1:33" ht="15.75" x14ac:dyDescent="0.25">
      <c r="A121" s="193" t="s">
        <v>31</v>
      </c>
      <c r="B121" s="53" t="str">
        <f>IFERROR(INDEX(Geography!$R$5:$R$889,MATCH(C121,Geography!$S$5:$S$889,0)),"Undefined")</f>
        <v>Clatskanie</v>
      </c>
      <c r="C121" s="53">
        <v>41009970200</v>
      </c>
      <c r="D121" s="171" cm="1">
        <f t="array" ref="D121">INDEX(Geography!$K$5:$K$838,MATCH(C121,Geography!$L$5:$L$838,0),0)</f>
        <v>0</v>
      </c>
      <c r="E121" s="53">
        <v>6636</v>
      </c>
      <c r="F121" s="53">
        <f>SUMIF(County!$A$5:$A$40,A121,County!$D$5:$D$40)</f>
        <v>56305</v>
      </c>
      <c r="G121" s="173" cm="1">
        <f t="array" ref="G121">INDEX(Geography!$E$5:$E$833,MATCH(C121,Geography!$C$5:$C$833,0),0)</f>
        <v>5264</v>
      </c>
      <c r="H121" s="239">
        <f t="shared" si="1"/>
        <v>6878.3829194708751</v>
      </c>
      <c r="I121" s="173">
        <f>SUMIF(Geography!$L$5:$L$838,'Census Tract'!C121,Geography!$M$5:$M$838)</f>
        <v>1131</v>
      </c>
      <c r="J121" s="338">
        <f ca="1">($I121/(SUMIF($D$5:$D$832,$D121,$I$5:$I$832))*IF($D121=1,Urban_Rural_LDVs!F$6,Urban_Rural_LDVs!F$7))</f>
        <v>1.7378484691152629</v>
      </c>
      <c r="K121" s="196">
        <f ca="1">($I121/(SUMIF($D$5:$D$832,$D121,$I$5:$I$832))*IF($D121=1,Urban_Rural_LDVs!G$6,Urban_Rural_LDVs!G$7))</f>
        <v>8.766359893830364</v>
      </c>
      <c r="L121" s="196">
        <f ca="1">($I121/(SUMIF($D$5:$D$832,$D121,$I$5:$I$832))*IF($D121=1,Urban_Rural_LDVs!H$6,Urban_Rural_LDVs!H$7))</f>
        <v>40.6194537880368</v>
      </c>
      <c r="M121" s="197">
        <f ca="1">($I121/(SUMIF($D$5:$D$832,$D121,$I$5:$I$832))*IF($D121=1,Urban_Rural_LDVs!I$6,Urban_Rural_LDVs!I$7))</f>
        <v>88.360191229470203</v>
      </c>
      <c r="N121" s="196">
        <f ca="1">($H121/(SUMIF($D$5:$D$832,$D121,$H$5:$H$832))*IF($D121=1,Urban_Rural_LDVs!J$6,Urban_Rural_LDVs!J$7))</f>
        <v>1.882699354012717</v>
      </c>
      <c r="O121" s="196">
        <f ca="1">($H121/(SUMIF($D$5:$D$832,$D121,$H$5:$H$832))*IF($D121=1,Urban_Rural_LDVs!K$6,Urban_Rural_LDVs!K$7))</f>
        <v>9.8404765881828151</v>
      </c>
      <c r="P121" s="196">
        <f ca="1">($H121/(SUMIF($D$5:$D$832,$D121,$H$5:$H$832))*IF($D121=1,Urban_Rural_LDVs!L$6,Urban_Rural_LDVs!L$7))</f>
        <v>45.910156846468062</v>
      </c>
      <c r="Q121" s="197">
        <f ca="1">($H121/(SUMIF($D$5:$D$832,$D121,$H$5:$H$832))*IF($D121=1,Urban_Rural_LDVs!M$6,Urban_Rural_LDVs!M$7))</f>
        <v>99.969042167100227</v>
      </c>
      <c r="R121" s="196">
        <f ca="1">($H121/(SUMIF($D$5:$D$832,$D121,$H$5:$H$832))*IF($D121=1,Urban_Rural_LDVs!N$6,Urban_Rural_LDVs!N$7))</f>
        <v>1.2857985627050308</v>
      </c>
      <c r="S121" s="196">
        <f ca="1">($H121/(SUMIF($D$5:$D$832,$D121,$H$5:$H$832))*IF($D121=1,Urban_Rural_LDVs!O$6,Urban_Rural_LDVs!O$7))</f>
        <v>6.6609906238051808</v>
      </c>
      <c r="T121" s="196">
        <f ca="1">($H121/(SUMIF($D$5:$D$832,$D121,$H$5:$H$832))*IF($D121=1,Urban_Rural_LDVs!P$6,Urban_Rural_LDVs!P$7))</f>
        <v>30.693649410298065</v>
      </c>
      <c r="U121" s="339">
        <f ca="1">($H121/(SUMIF($D$5:$D$832,$D121,$H$5:$H$832))*IF($D121=1,Urban_Rural_LDVs!Q$6,Urban_Rural_LDVs!Q$7))</f>
        <v>66.710045930033218</v>
      </c>
      <c r="V121" s="344">
        <f ca="1">'DAC Adjustment'!O125-'Census Tract'!J121</f>
        <v>0.43446211727881567</v>
      </c>
      <c r="W121" s="29">
        <f ca="1">'DAC Adjustment'!P125-'Census Tract'!K121</f>
        <v>2.1915899734575905</v>
      </c>
      <c r="X121" s="29">
        <f ca="1">'DAC Adjustment'!Q125-'Census Tract'!L121</f>
        <v>10.154863447009198</v>
      </c>
      <c r="Y121" s="105">
        <f ca="1">'DAC Adjustment'!R125-'Census Tract'!M121</f>
        <v>22.090047807367554</v>
      </c>
      <c r="Z121" s="29">
        <f ca="1">'DAC Adjustment'!S125-'Census Tract'!N121</f>
        <v>0.47067483850317915</v>
      </c>
      <c r="AA121" s="29">
        <f ca="1">'DAC Adjustment'!T125-'Census Tract'!O121</f>
        <v>2.4601191470457042</v>
      </c>
      <c r="AB121" s="29">
        <f ca="1">'DAC Adjustment'!U125-'Census Tract'!P121</f>
        <v>11.477539211617014</v>
      </c>
      <c r="AC121" s="105">
        <f ca="1">'DAC Adjustment'!V125-'Census Tract'!Q121</f>
        <v>24.992260541775053</v>
      </c>
      <c r="AD121" s="29">
        <f ca="1">'DAC Adjustment'!W125-'Census Tract'!R121</f>
        <v>0.3214496406762577</v>
      </c>
      <c r="AE121" s="29">
        <f ca="1">'DAC Adjustment'!X125-'Census Tract'!S121</f>
        <v>1.665247655951295</v>
      </c>
      <c r="AF121" s="29">
        <f ca="1">'DAC Adjustment'!Y125-'Census Tract'!T121</f>
        <v>7.6734123525745161</v>
      </c>
      <c r="AG121" s="345">
        <f ca="1">'DAC Adjustment'!Z125-'Census Tract'!U121</f>
        <v>16.677511482508308</v>
      </c>
    </row>
    <row r="122" spans="1:33" ht="15.75" x14ac:dyDescent="0.25">
      <c r="A122" s="193" t="s">
        <v>31</v>
      </c>
      <c r="B122" s="53" t="str">
        <f>IFERROR(INDEX(Geography!$R$5:$R$889,MATCH(C122,Geography!$S$5:$S$889,0)),"Undefined")</f>
        <v>Columbia City</v>
      </c>
      <c r="C122" s="53">
        <v>41009970500</v>
      </c>
      <c r="D122" s="171" cm="1">
        <f t="array" ref="D122">INDEX(Geography!$K$5:$K$838,MATCH(C122,Geography!$L$5:$L$838,0),0)</f>
        <v>0</v>
      </c>
      <c r="E122" s="53">
        <v>6650</v>
      </c>
      <c r="F122" s="53">
        <f>SUMIF(County!$A$5:$A$40,A122,County!$D$5:$D$40)</f>
        <v>56305</v>
      </c>
      <c r="G122" s="173" cm="1">
        <f t="array" ref="G122">INDEX(Geography!$E$5:$E$833,MATCH(C122,Geography!$C$5:$C$833,0),0)</f>
        <v>6332</v>
      </c>
      <c r="H122" s="239">
        <f t="shared" si="1"/>
        <v>8273.9210953817601</v>
      </c>
      <c r="I122" s="173">
        <f>SUMIF(Geography!$L$5:$L$838,'Census Tract'!C122,Geography!$M$5:$M$838)</f>
        <v>644</v>
      </c>
      <c r="J122" s="338">
        <f ca="1">($I122/(SUMIF($D$5:$D$832,$D122,$I$5:$I$832))*IF($D122=1,Urban_Rural_LDVs!F$6,Urban_Rural_LDVs!F$7))</f>
        <v>0.98954413272345654</v>
      </c>
      <c r="K122" s="196">
        <f ca="1">($I122/(SUMIF($D$5:$D$832,$D122,$I$5:$I$832))*IF($D122=1,Urban_Rural_LDVs!G$6,Urban_Rural_LDVs!G$7))</f>
        <v>4.9916319819865196</v>
      </c>
      <c r="L122" s="196">
        <f ca="1">($I122/(SUMIF($D$5:$D$832,$D122,$I$5:$I$832))*IF($D122=1,Urban_Rural_LDVs!H$6,Urban_Rural_LDVs!H$7))</f>
        <v>23.129025852781343</v>
      </c>
      <c r="M122" s="197">
        <f ca="1">($I122/(SUMIF($D$5:$D$832,$D122,$I$5:$I$832))*IF($D122=1,Urban_Rural_LDVs!I$6,Urban_Rural_LDVs!I$7))</f>
        <v>50.312964767266855</v>
      </c>
      <c r="N122" s="196">
        <f ca="1">($H122/(SUMIF($D$5:$D$832,$D122,$H$5:$H$832))*IF($D122=1,Urban_Rural_LDVs!J$6,Urban_Rural_LDVs!J$7))</f>
        <v>2.2646755907311027</v>
      </c>
      <c r="O122" s="196">
        <f ca="1">($H122/(SUMIF($D$5:$D$832,$D122,$H$5:$H$832))*IF($D122=1,Urban_Rural_LDVs!K$6,Urban_Rural_LDVs!K$7))</f>
        <v>11.836986655846047</v>
      </c>
      <c r="P122" s="196">
        <f ca="1">($H122/(SUMIF($D$5:$D$832,$D122,$H$5:$H$832))*IF($D122=1,Urban_Rural_LDVs!L$6,Urban_Rural_LDVs!L$7))</f>
        <v>55.224755537962729</v>
      </c>
      <c r="Q122" s="197">
        <f ca="1">($H122/(SUMIF($D$5:$D$832,$D122,$H$5:$H$832))*IF($D122=1,Urban_Rural_LDVs!M$6,Urban_Rural_LDVs!M$7))</f>
        <v>120.25151500799367</v>
      </c>
      <c r="R122" s="196">
        <f ca="1">($H122/(SUMIF($D$5:$D$832,$D122,$H$5:$H$832))*IF($D122=1,Urban_Rural_LDVs!N$6,Urban_Rural_LDVs!N$7))</f>
        <v>1.546671067448377</v>
      </c>
      <c r="S122" s="196">
        <f ca="1">($H122/(SUMIF($D$5:$D$832,$D122,$H$5:$H$832))*IF($D122=1,Urban_Rural_LDVs!O$6,Urban_Rural_LDVs!O$7))</f>
        <v>8.0124226120696065</v>
      </c>
      <c r="T122" s="196">
        <f ca="1">($H122/(SUMIF($D$5:$D$832,$D122,$H$5:$H$832))*IF($D122=1,Urban_Rural_LDVs!P$6,Urban_Rural_LDVs!P$7))</f>
        <v>36.921008371202007</v>
      </c>
      <c r="U122" s="339">
        <f ca="1">($H122/(SUMIF($D$5:$D$832,$D122,$H$5:$H$832))*IF($D122=1,Urban_Rural_LDVs!Q$6,Urban_Rural_LDVs!Q$7))</f>
        <v>80.244682908239056</v>
      </c>
      <c r="V122" s="344">
        <f ca="1">'DAC Adjustment'!O126-'Census Tract'!J122</f>
        <v>0</v>
      </c>
      <c r="W122" s="29">
        <f ca="1">'DAC Adjustment'!P126-'Census Tract'!K122</f>
        <v>0</v>
      </c>
      <c r="X122" s="29">
        <f ca="1">'DAC Adjustment'!Q126-'Census Tract'!L122</f>
        <v>0</v>
      </c>
      <c r="Y122" s="105">
        <f ca="1">'DAC Adjustment'!R126-'Census Tract'!M122</f>
        <v>0</v>
      </c>
      <c r="Z122" s="29">
        <f ca="1">'DAC Adjustment'!S126-'Census Tract'!N122</f>
        <v>0</v>
      </c>
      <c r="AA122" s="29">
        <f ca="1">'DAC Adjustment'!T126-'Census Tract'!O122</f>
        <v>0</v>
      </c>
      <c r="AB122" s="29">
        <f ca="1">'DAC Adjustment'!U126-'Census Tract'!P122</f>
        <v>0</v>
      </c>
      <c r="AC122" s="105">
        <f ca="1">'DAC Adjustment'!V126-'Census Tract'!Q122</f>
        <v>0</v>
      </c>
      <c r="AD122" s="29">
        <f ca="1">'DAC Adjustment'!W126-'Census Tract'!R122</f>
        <v>0</v>
      </c>
      <c r="AE122" s="29">
        <f ca="1">'DAC Adjustment'!X126-'Census Tract'!S122</f>
        <v>0</v>
      </c>
      <c r="AF122" s="29">
        <f ca="1">'DAC Adjustment'!Y126-'Census Tract'!T122</f>
        <v>0</v>
      </c>
      <c r="AG122" s="345">
        <f ca="1">'DAC Adjustment'!Z126-'Census Tract'!U122</f>
        <v>0</v>
      </c>
    </row>
    <row r="123" spans="1:33" ht="15.75" x14ac:dyDescent="0.25">
      <c r="A123" s="193" t="s">
        <v>31</v>
      </c>
      <c r="B123" s="53" t="str">
        <f>IFERROR(INDEX(Geography!$R$5:$R$889,MATCH(C123,Geography!$S$5:$S$889,0)),"Undefined")</f>
        <v>Scappoose</v>
      </c>
      <c r="C123" s="53">
        <v>41009971000</v>
      </c>
      <c r="D123" s="171" cm="1">
        <f t="array" ref="D123">INDEX(Geography!$K$5:$K$838,MATCH(C123,Geography!$L$5:$L$838,0),0)</f>
        <v>0</v>
      </c>
      <c r="E123" s="53">
        <v>5014</v>
      </c>
      <c r="F123" s="53">
        <f>SUMIF(County!$A$5:$A$40,A123,County!$D$5:$D$40)</f>
        <v>56305</v>
      </c>
      <c r="G123" s="173" cm="1">
        <f t="array" ref="G123">INDEX(Geography!$E$5:$E$833,MATCH(C123,Geography!$C$5:$C$833,0),0)</f>
        <v>4011</v>
      </c>
      <c r="H123" s="239">
        <f t="shared" si="1"/>
        <v>5241.1082617776747</v>
      </c>
      <c r="I123" s="173">
        <f>SUMIF(Geography!$L$5:$L$838,'Census Tract'!C123,Geography!$M$5:$M$838)</f>
        <v>1387</v>
      </c>
      <c r="J123" s="338">
        <f ca="1">($I123/(SUMIF($D$5:$D$832,$D123,$I$5:$I$832))*IF($D123=1,Urban_Rural_LDVs!F$6,Urban_Rural_LDVs!F$7))</f>
        <v>2.1312076274649598</v>
      </c>
      <c r="K123" s="196">
        <f ca="1">($I123/(SUMIF($D$5:$D$832,$D123,$I$5:$I$832))*IF($D123=1,Urban_Rural_LDVs!G$6,Urban_Rural_LDVs!G$7))</f>
        <v>10.750611116483389</v>
      </c>
      <c r="L123" s="196">
        <f ca="1">($I123/(SUMIF($D$5:$D$832,$D123,$I$5:$I$832))*IF($D123=1,Urban_Rural_LDVs!H$6,Urban_Rural_LDVs!H$7))</f>
        <v>49.813600710881552</v>
      </c>
      <c r="M123" s="197">
        <f ca="1">($I123/(SUMIF($D$5:$D$832,$D123,$I$5:$I$832))*IF($D123=1,Urban_Rural_LDVs!I$6,Urban_Rural_LDVs!I$7))</f>
        <v>108.36037598167566</v>
      </c>
      <c r="N123" s="196">
        <f ca="1">($H123/(SUMIF($D$5:$D$832,$D123,$H$5:$H$832))*IF($D123=1,Urban_Rural_LDVs!J$6,Urban_Rural_LDVs!J$7))</f>
        <v>1.4345568216080942</v>
      </c>
      <c r="O123" s="196">
        <f ca="1">($H123/(SUMIF($D$5:$D$832,$D123,$H$5:$H$832))*IF($D123=1,Urban_Rural_LDVs!K$6,Urban_Rural_LDVs!K$7))</f>
        <v>7.4981291024318519</v>
      </c>
      <c r="P123" s="196">
        <f ca="1">($H123/(SUMIF($D$5:$D$832,$D123,$H$5:$H$832))*IF($D123=1,Urban_Rural_LDVs!L$6,Urban_Rural_LDVs!L$7))</f>
        <v>34.982074299236963</v>
      </c>
      <c r="Q123" s="197">
        <f ca="1">($H123/(SUMIF($D$5:$D$832,$D123,$H$5:$H$832))*IF($D123=1,Urban_Rural_LDVs!M$6,Urban_Rural_LDVs!M$7))</f>
        <v>76.173219629984601</v>
      </c>
      <c r="R123" s="196">
        <f ca="1">($H123/(SUMIF($D$5:$D$832,$D123,$H$5:$H$832))*IF($D123=1,Urban_Rural_LDVs!N$6,Urban_Rural_LDVs!N$7))</f>
        <v>0.97973746865689182</v>
      </c>
      <c r="S123" s="196">
        <f ca="1">($H123/(SUMIF($D$5:$D$832,$D123,$H$5:$H$832))*IF($D123=1,Urban_Rural_LDVs!O$6,Urban_Rural_LDVs!O$7))</f>
        <v>5.0754622705324044</v>
      </c>
      <c r="T123" s="196">
        <f ca="1">($H123/(SUMIF($D$5:$D$832,$D123,$H$5:$H$832))*IF($D123=1,Urban_Rural_LDVs!P$6,Urban_Rural_LDVs!P$7))</f>
        <v>23.387581266091477</v>
      </c>
      <c r="U123" s="339">
        <f ca="1">($H123/(SUMIF($D$5:$D$832,$D123,$H$5:$H$832))*IF($D123=1,Urban_Rural_LDVs!Q$6,Urban_Rural_LDVs!Q$7))</f>
        <v>50.830925954666263</v>
      </c>
      <c r="V123" s="344">
        <f ca="1">'DAC Adjustment'!O127-'Census Tract'!J123</f>
        <v>0</v>
      </c>
      <c r="W123" s="29">
        <f ca="1">'DAC Adjustment'!P127-'Census Tract'!K123</f>
        <v>0</v>
      </c>
      <c r="X123" s="29">
        <f ca="1">'DAC Adjustment'!Q127-'Census Tract'!L123</f>
        <v>0</v>
      </c>
      <c r="Y123" s="105">
        <f ca="1">'DAC Adjustment'!R127-'Census Tract'!M123</f>
        <v>0</v>
      </c>
      <c r="Z123" s="29">
        <f ca="1">'DAC Adjustment'!S127-'Census Tract'!N123</f>
        <v>0</v>
      </c>
      <c r="AA123" s="29">
        <f ca="1">'DAC Adjustment'!T127-'Census Tract'!O123</f>
        <v>0</v>
      </c>
      <c r="AB123" s="29">
        <f ca="1">'DAC Adjustment'!U127-'Census Tract'!P123</f>
        <v>0</v>
      </c>
      <c r="AC123" s="105">
        <f ca="1">'DAC Adjustment'!V127-'Census Tract'!Q123</f>
        <v>0</v>
      </c>
      <c r="AD123" s="29">
        <f ca="1">'DAC Adjustment'!W127-'Census Tract'!R123</f>
        <v>0</v>
      </c>
      <c r="AE123" s="29">
        <f ca="1">'DAC Adjustment'!X127-'Census Tract'!S123</f>
        <v>0</v>
      </c>
      <c r="AF123" s="29">
        <f ca="1">'DAC Adjustment'!Y127-'Census Tract'!T123</f>
        <v>0</v>
      </c>
      <c r="AG123" s="345">
        <f ca="1">'DAC Adjustment'!Z127-'Census Tract'!U123</f>
        <v>0</v>
      </c>
    </row>
    <row r="124" spans="1:33" ht="15.75" x14ac:dyDescent="0.25">
      <c r="A124" s="193" t="s">
        <v>31</v>
      </c>
      <c r="B124" s="53" t="str">
        <f>IFERROR(INDEX(Geography!$R$5:$R$889,MATCH(C124,Geography!$S$5:$S$889,0)),"Undefined")</f>
        <v>Prescott</v>
      </c>
      <c r="C124" s="53">
        <v>41009970300</v>
      </c>
      <c r="D124" s="171" cm="1">
        <f t="array" ref="D124">INDEX(Geography!$K$5:$K$838,MATCH(C124,Geography!$L$5:$L$838,0),0)</f>
        <v>0</v>
      </c>
      <c r="E124" s="53">
        <v>4891</v>
      </c>
      <c r="F124" s="53">
        <f>SUMIF(County!$A$5:$A$40,A124,County!$D$5:$D$40)</f>
        <v>56305</v>
      </c>
      <c r="G124" s="173" cm="1">
        <f t="array" ref="G124">INDEX(Geography!$E$5:$E$833,MATCH(C124,Geography!$C$5:$C$833,0),0)</f>
        <v>4016</v>
      </c>
      <c r="H124" s="239">
        <f t="shared" si="1"/>
        <v>5247.641680204224</v>
      </c>
      <c r="I124" s="173">
        <f>SUMIF(Geography!$L$5:$L$838,'Census Tract'!C124,Geography!$M$5:$M$838)</f>
        <v>1229</v>
      </c>
      <c r="J124" s="338">
        <f ca="1">($I124/(SUMIF($D$5:$D$832,$D124,$I$5:$I$832))*IF($D124=1,Urban_Rural_LDVs!F$6,Urban_Rural_LDVs!F$7))</f>
        <v>1.8884312719210061</v>
      </c>
      <c r="K124" s="196">
        <f ca="1">($I124/(SUMIF($D$5:$D$832,$D124,$I$5:$I$832))*IF($D124=1,Urban_Rural_LDVs!G$6,Urban_Rural_LDVs!G$7))</f>
        <v>9.5259560650022248</v>
      </c>
      <c r="L124" s="196">
        <f ca="1">($I124/(SUMIF($D$5:$D$832,$D124,$I$5:$I$832))*IF($D124=1,Urban_Rural_LDVs!H$6,Urban_Rural_LDVs!H$7))</f>
        <v>44.139088156938307</v>
      </c>
      <c r="M124" s="197">
        <f ca="1">($I124/(SUMIF($D$5:$D$832,$D124,$I$5:$I$832))*IF($D124=1,Urban_Rural_LDVs!I$6,Urban_Rural_LDVs!I$7))</f>
        <v>96.016511954923857</v>
      </c>
      <c r="N124" s="196">
        <f ca="1">($H124/(SUMIF($D$5:$D$832,$D124,$H$5:$H$832))*IF($D124=1,Urban_Rural_LDVs!J$6,Urban_Rural_LDVs!J$7))</f>
        <v>1.4363450998698843</v>
      </c>
      <c r="O124" s="196">
        <f ca="1">($H124/(SUMIF($D$5:$D$832,$D124,$H$5:$H$832))*IF($D124=1,Urban_Rural_LDVs!K$6,Urban_Rural_LDVs!K$7))</f>
        <v>7.507476059677467</v>
      </c>
      <c r="P124" s="196">
        <f ca="1">($H124/(SUMIF($D$5:$D$832,$D124,$H$5:$H$832))*IF($D124=1,Urban_Rural_LDVs!L$6,Urban_Rural_LDVs!L$7))</f>
        <v>35.025681971013633</v>
      </c>
      <c r="Q124" s="197">
        <f ca="1">($H124/(SUMIF($D$5:$D$832,$D124,$H$5:$H$832))*IF($D124=1,Urban_Rural_LDVs!M$6,Urban_Rural_LDVs!M$7))</f>
        <v>76.268175027179808</v>
      </c>
      <c r="R124" s="196">
        <f ca="1">($H124/(SUMIF($D$5:$D$832,$D124,$H$5:$H$832))*IF($D124=1,Urban_Rural_LDVs!N$6,Urban_Rural_LDVs!N$7))</f>
        <v>0.98095878188134578</v>
      </c>
      <c r="S124" s="196">
        <f ca="1">($H124/(SUMIF($D$5:$D$832,$D124,$H$5:$H$832))*IF($D124=1,Urban_Rural_LDVs!O$6,Urban_Rural_LDVs!O$7))</f>
        <v>5.0817891993164146</v>
      </c>
      <c r="T124" s="196">
        <f ca="1">($H124/(SUMIF($D$5:$D$832,$D124,$H$5:$H$832))*IF($D124=1,Urban_Rural_LDVs!P$6,Urban_Rural_LDVs!P$7))</f>
        <v>23.416735568342901</v>
      </c>
      <c r="U124" s="339">
        <f ca="1">($H124/(SUMIF($D$5:$D$832,$D124,$H$5:$H$832))*IF($D124=1,Urban_Rural_LDVs!Q$6,Urban_Rural_LDVs!Q$7))</f>
        <v>50.894290359994947</v>
      </c>
      <c r="V124" s="344">
        <f ca="1">'DAC Adjustment'!O128-'Census Tract'!J124</f>
        <v>0</v>
      </c>
      <c r="W124" s="29">
        <f ca="1">'DAC Adjustment'!P128-'Census Tract'!K124</f>
        <v>0</v>
      </c>
      <c r="X124" s="29">
        <f ca="1">'DAC Adjustment'!Q128-'Census Tract'!L124</f>
        <v>0</v>
      </c>
      <c r="Y124" s="105">
        <f ca="1">'DAC Adjustment'!R128-'Census Tract'!M124</f>
        <v>0</v>
      </c>
      <c r="Z124" s="29">
        <f ca="1">'DAC Adjustment'!S128-'Census Tract'!N124</f>
        <v>0</v>
      </c>
      <c r="AA124" s="29">
        <f ca="1">'DAC Adjustment'!T128-'Census Tract'!O124</f>
        <v>0</v>
      </c>
      <c r="AB124" s="29">
        <f ca="1">'DAC Adjustment'!U128-'Census Tract'!P124</f>
        <v>0</v>
      </c>
      <c r="AC124" s="105">
        <f ca="1">'DAC Adjustment'!V128-'Census Tract'!Q124</f>
        <v>0</v>
      </c>
      <c r="AD124" s="29">
        <f ca="1">'DAC Adjustment'!W128-'Census Tract'!R124</f>
        <v>0</v>
      </c>
      <c r="AE124" s="29">
        <f ca="1">'DAC Adjustment'!X128-'Census Tract'!S124</f>
        <v>0</v>
      </c>
      <c r="AF124" s="29">
        <f ca="1">'DAC Adjustment'!Y128-'Census Tract'!T124</f>
        <v>0</v>
      </c>
      <c r="AG124" s="345">
        <f ca="1">'DAC Adjustment'!Z128-'Census Tract'!U124</f>
        <v>0</v>
      </c>
    </row>
    <row r="125" spans="1:33" ht="15.75" x14ac:dyDescent="0.25">
      <c r="A125" s="193" t="s">
        <v>31</v>
      </c>
      <c r="B125" s="53" t="str">
        <f>IFERROR(INDEX(Geography!$R$5:$R$889,MATCH(C125,Geography!$S$5:$S$889,0)),"Undefined")</f>
        <v>St. Helens</v>
      </c>
      <c r="C125" s="53">
        <v>41009970800</v>
      </c>
      <c r="D125" s="171" cm="1">
        <f t="array" ref="D125">INDEX(Geography!$K$5:$K$838,MATCH(C125,Geography!$L$5:$L$838,0),0)</f>
        <v>1</v>
      </c>
      <c r="E125" s="53">
        <v>7586</v>
      </c>
      <c r="F125" s="53">
        <f>SUMIF(County!$A$5:$A$40,A125,County!$D$5:$D$40)</f>
        <v>56305</v>
      </c>
      <c r="G125" s="173" cm="1">
        <f t="array" ref="G125">INDEX(Geography!$E$5:$E$833,MATCH(C125,Geography!$C$5:$C$833,0),0)</f>
        <v>5154</v>
      </c>
      <c r="H125" s="239">
        <f t="shared" si="1"/>
        <v>6734.6477140867955</v>
      </c>
      <c r="I125" s="173">
        <f>SUMIF(Geography!$L$5:$L$838,'Census Tract'!C125,Geography!$M$5:$M$838)</f>
        <v>2214</v>
      </c>
      <c r="J125" s="338">
        <f ca="1">($I125/(SUMIF($D$5:$D$832,$D125,$I$5:$I$832))*IF($D125=1,Urban_Rural_LDVs!F$6,Urban_Rural_LDVs!F$7))</f>
        <v>1.1087446442696058</v>
      </c>
      <c r="K125" s="196">
        <f ca="1">($I125/(SUMIF($D$5:$D$832,$D125,$I$5:$I$832))*IF($D125=1,Urban_Rural_LDVs!G$6,Urban_Rural_LDVs!G$7))</f>
        <v>5.509984503799255</v>
      </c>
      <c r="L125" s="196">
        <f ca="1">($I125/(SUMIF($D$5:$D$832,$D125,$I$5:$I$832))*IF($D125=1,Urban_Rural_LDVs!H$6,Urban_Rural_LDVs!H$7))</f>
        <v>25.353556167142283</v>
      </c>
      <c r="M125" s="197">
        <f ca="1">($I125/(SUMIF($D$5:$D$832,$D125,$I$5:$I$832))*IF($D125=1,Urban_Rural_LDVs!I$6,Urban_Rural_LDVs!I$7))</f>
        <v>55.066149363547446</v>
      </c>
      <c r="N125" s="196">
        <f ca="1">($H125/(SUMIF($D$5:$D$832,$D125,$H$5:$H$832))*IF($D125=1,Urban_Rural_LDVs!J$6,Urban_Rural_LDVs!J$7))</f>
        <v>1.3903187284932161</v>
      </c>
      <c r="O125" s="196">
        <f ca="1">($H125/(SUMIF($D$5:$D$832,$D125,$H$5:$H$832))*IF($D125=1,Urban_Rural_LDVs!K$6,Urban_Rural_LDVs!K$7))</f>
        <v>6.6159507377873314</v>
      </c>
      <c r="P125" s="196">
        <f ca="1">($H125/(SUMIF($D$5:$D$832,$D125,$H$5:$H$832))*IF($D125=1,Urban_Rural_LDVs!L$6,Urban_Rural_LDVs!L$7))</f>
        <v>30.173964859662366</v>
      </c>
      <c r="Q125" s="197">
        <f ca="1">($H125/(SUMIF($D$5:$D$832,$D125,$H$5:$H$832))*IF($D125=1,Urban_Rural_LDVs!M$6,Urban_Rural_LDVs!M$7))</f>
        <v>65.447860340664874</v>
      </c>
      <c r="R125" s="196">
        <f ca="1">($H125/(SUMIF($D$5:$D$832,$D125,$H$5:$H$832))*IF($D125=1,Urban_Rural_LDVs!N$6,Urban_Rural_LDVs!N$7))</f>
        <v>0.57883609139575742</v>
      </c>
      <c r="S125" s="196">
        <f ca="1">($H125/(SUMIF($D$5:$D$832,$D125,$H$5:$H$832))*IF($D125=1,Urban_Rural_LDVs!O$6,Urban_Rural_LDVs!O$7))</f>
        <v>2.7495497604037533</v>
      </c>
      <c r="T125" s="196">
        <f ca="1">($H125/(SUMIF($D$5:$D$832,$D125,$H$5:$H$832))*IF($D125=1,Urban_Rural_LDVs!P$6,Urban_Rural_LDVs!P$7))</f>
        <v>12.064244420828395</v>
      </c>
      <c r="U125" s="339">
        <f ca="1">($H125/(SUMIF($D$5:$D$832,$D125,$H$5:$H$832))*IF($D125=1,Urban_Rural_LDVs!Q$6,Urban_Rural_LDVs!Q$7))</f>
        <v>25.917657829170349</v>
      </c>
      <c r="V125" s="344">
        <f ca="1">'DAC Adjustment'!O129-'Census Tract'!J125</f>
        <v>0</v>
      </c>
      <c r="W125" s="29">
        <f ca="1">'DAC Adjustment'!P129-'Census Tract'!K125</f>
        <v>0</v>
      </c>
      <c r="X125" s="29">
        <f ca="1">'DAC Adjustment'!Q129-'Census Tract'!L125</f>
        <v>0</v>
      </c>
      <c r="Y125" s="105">
        <f ca="1">'DAC Adjustment'!R129-'Census Tract'!M125</f>
        <v>0</v>
      </c>
      <c r="Z125" s="29">
        <f ca="1">'DAC Adjustment'!S129-'Census Tract'!N125</f>
        <v>0</v>
      </c>
      <c r="AA125" s="29">
        <f ca="1">'DAC Adjustment'!T129-'Census Tract'!O125</f>
        <v>0</v>
      </c>
      <c r="AB125" s="29">
        <f ca="1">'DAC Adjustment'!U129-'Census Tract'!P125</f>
        <v>0</v>
      </c>
      <c r="AC125" s="105">
        <f ca="1">'DAC Adjustment'!V129-'Census Tract'!Q125</f>
        <v>0</v>
      </c>
      <c r="AD125" s="29">
        <f ca="1">'DAC Adjustment'!W129-'Census Tract'!R125</f>
        <v>0</v>
      </c>
      <c r="AE125" s="29">
        <f ca="1">'DAC Adjustment'!X129-'Census Tract'!S125</f>
        <v>0</v>
      </c>
      <c r="AF125" s="29">
        <f ca="1">'DAC Adjustment'!Y129-'Census Tract'!T125</f>
        <v>0</v>
      </c>
      <c r="AG125" s="345">
        <f ca="1">'DAC Adjustment'!Z129-'Census Tract'!U125</f>
        <v>0</v>
      </c>
    </row>
    <row r="126" spans="1:33" ht="15.75" x14ac:dyDescent="0.25">
      <c r="A126" s="193" t="s">
        <v>31</v>
      </c>
      <c r="B126" s="53" t="str">
        <f>IFERROR(INDEX(Geography!$R$5:$R$889,MATCH(C126,Geography!$S$5:$S$889,0)),"Undefined")</f>
        <v>Undefined</v>
      </c>
      <c r="C126" s="53">
        <v>41009970400</v>
      </c>
      <c r="D126" s="171" cm="1">
        <f t="array" ref="D126">INDEX(Geography!$K$5:$K$838,MATCH(C126,Geography!$L$5:$L$838,0),0)</f>
        <v>0</v>
      </c>
      <c r="E126" s="53">
        <v>2435</v>
      </c>
      <c r="F126" s="53">
        <f>SUMIF(County!$A$5:$A$40,A126,County!$D$5:$D$40)</f>
        <v>56305</v>
      </c>
      <c r="G126" s="173" cm="1">
        <f t="array" ref="G126">INDEX(Geography!$E$5:$E$833,MATCH(C126,Geography!$C$5:$C$833,0),0)</f>
        <v>2561</v>
      </c>
      <c r="H126" s="239">
        <f t="shared" si="1"/>
        <v>3346.4169180784402</v>
      </c>
      <c r="I126" s="173">
        <f>SUMIF(Geography!$L$5:$L$838,'Census Tract'!C126,Geography!$M$5:$M$838)</f>
        <v>156</v>
      </c>
      <c r="J126" s="338">
        <f ca="1">($I126/(SUMIF($D$5:$D$832,$D126,$I$5:$I$832))*IF($D126=1,Urban_Rural_LDVs!F$6,Urban_Rural_LDVs!F$7))</f>
        <v>0.2397032371193466</v>
      </c>
      <c r="K126" s="196">
        <f ca="1">($I126/(SUMIF($D$5:$D$832,$D126,$I$5:$I$832))*IF($D126=1,Urban_Rural_LDVs!G$6,Urban_Rural_LDVs!G$7))</f>
        <v>1.2091530888041881</v>
      </c>
      <c r="L126" s="196">
        <f ca="1">($I126/(SUMIF($D$5:$D$832,$D126,$I$5:$I$832))*IF($D126=1,Urban_Rural_LDVs!H$6,Urban_Rural_LDVs!H$7))</f>
        <v>5.6026832811085239</v>
      </c>
      <c r="M126" s="197">
        <f ca="1">($I126/(SUMIF($D$5:$D$832,$D126,$I$5:$I$832))*IF($D126=1,Urban_Rural_LDVs!I$6,Urban_Rural_LDVs!I$7))</f>
        <v>12.1876125833752</v>
      </c>
      <c r="N126" s="196">
        <f ca="1">($H126/(SUMIF($D$5:$D$832,$D126,$H$5:$H$832))*IF($D126=1,Urban_Rural_LDVs!J$6,Urban_Rural_LDVs!J$7))</f>
        <v>0.91595612568893758</v>
      </c>
      <c r="O126" s="196">
        <f ca="1">($H126/(SUMIF($D$5:$D$832,$D126,$H$5:$H$832))*IF($D126=1,Urban_Rural_LDVs!K$6,Urban_Rural_LDVs!K$7))</f>
        <v>4.7875115012036824</v>
      </c>
      <c r="P126" s="196">
        <f ca="1">($H126/(SUMIF($D$5:$D$832,$D126,$H$5:$H$832))*IF($D126=1,Urban_Rural_LDVs!L$6,Urban_Rural_LDVs!L$7))</f>
        <v>22.33584948400545</v>
      </c>
      <c r="Q126" s="197">
        <f ca="1">($H126/(SUMIF($D$5:$D$832,$D126,$H$5:$H$832))*IF($D126=1,Urban_Rural_LDVs!M$6,Urban_Rural_LDVs!M$7))</f>
        <v>48.636154443378345</v>
      </c>
      <c r="R126" s="196">
        <f ca="1">($H126/(SUMIF($D$5:$D$832,$D126,$H$5:$H$832))*IF($D126=1,Urban_Rural_LDVs!N$6,Urban_Rural_LDVs!N$7))</f>
        <v>0.62555663356527036</v>
      </c>
      <c r="S126" s="196">
        <f ca="1">($H126/(SUMIF($D$5:$D$832,$D126,$H$5:$H$832))*IF($D126=1,Urban_Rural_LDVs!O$6,Urban_Rural_LDVs!O$7))</f>
        <v>3.2406529231696548</v>
      </c>
      <c r="T126" s="196">
        <f ca="1">($H126/(SUMIF($D$5:$D$832,$D126,$H$5:$H$832))*IF($D126=1,Urban_Rural_LDVs!P$6,Urban_Rural_LDVs!P$7))</f>
        <v>14.932833613178824</v>
      </c>
      <c r="U126" s="339">
        <f ca="1">($H126/(SUMIF($D$5:$D$832,$D126,$H$5:$H$832))*IF($D126=1,Urban_Rural_LDVs!Q$6,Urban_Rural_LDVs!Q$7))</f>
        <v>32.455248409349359</v>
      </c>
      <c r="V126" s="344">
        <f ca="1">'DAC Adjustment'!O130-'Census Tract'!J126</f>
        <v>0</v>
      </c>
      <c r="W126" s="29">
        <f ca="1">'DAC Adjustment'!P130-'Census Tract'!K126</f>
        <v>0</v>
      </c>
      <c r="X126" s="29">
        <f ca="1">'DAC Adjustment'!Q130-'Census Tract'!L126</f>
        <v>0</v>
      </c>
      <c r="Y126" s="105">
        <f ca="1">'DAC Adjustment'!R130-'Census Tract'!M126</f>
        <v>0</v>
      </c>
      <c r="Z126" s="29">
        <f ca="1">'DAC Adjustment'!S130-'Census Tract'!N126</f>
        <v>0</v>
      </c>
      <c r="AA126" s="29">
        <f ca="1">'DAC Adjustment'!T130-'Census Tract'!O126</f>
        <v>0</v>
      </c>
      <c r="AB126" s="29">
        <f ca="1">'DAC Adjustment'!U130-'Census Tract'!P126</f>
        <v>0</v>
      </c>
      <c r="AC126" s="105">
        <f ca="1">'DAC Adjustment'!V130-'Census Tract'!Q126</f>
        <v>0</v>
      </c>
      <c r="AD126" s="29">
        <f ca="1">'DAC Adjustment'!W130-'Census Tract'!R126</f>
        <v>0</v>
      </c>
      <c r="AE126" s="29">
        <f ca="1">'DAC Adjustment'!X130-'Census Tract'!S126</f>
        <v>0</v>
      </c>
      <c r="AF126" s="29">
        <f ca="1">'DAC Adjustment'!Y130-'Census Tract'!T126</f>
        <v>0</v>
      </c>
      <c r="AG126" s="345">
        <f ca="1">'DAC Adjustment'!Z130-'Census Tract'!U126</f>
        <v>0</v>
      </c>
    </row>
    <row r="127" spans="1:33" ht="15.75" x14ac:dyDescent="0.25">
      <c r="A127" s="193" t="s">
        <v>31</v>
      </c>
      <c r="B127" s="53" t="str">
        <f>IFERROR(INDEX(Geography!$R$5:$R$889,MATCH(C127,Geography!$S$5:$S$889,0)),"Undefined")</f>
        <v>St. Helens</v>
      </c>
      <c r="C127" s="53">
        <v>41009970600</v>
      </c>
      <c r="D127" s="171" cm="1">
        <f t="array" ref="D127">INDEX(Geography!$K$5:$K$838,MATCH(C127,Geography!$L$5:$L$838,0),0)</f>
        <v>0</v>
      </c>
      <c r="E127" s="53">
        <v>5784</v>
      </c>
      <c r="F127" s="53">
        <f>SUMIF(County!$A$5:$A$40,A127,County!$D$5:$D$40)</f>
        <v>56305</v>
      </c>
      <c r="G127" s="173" cm="1">
        <f t="array" ref="G127">INDEX(Geography!$E$5:$E$833,MATCH(C127,Geography!$C$5:$C$833,0),0)</f>
        <v>5387</v>
      </c>
      <c r="H127" s="239">
        <f t="shared" si="1"/>
        <v>7039.1050127639819</v>
      </c>
      <c r="I127" s="173">
        <f>SUMIF(Geography!$L$5:$L$838,'Census Tract'!C127,Geography!$M$5:$M$838)</f>
        <v>1522</v>
      </c>
      <c r="J127" s="338">
        <f ca="1">($I127/(SUMIF($D$5:$D$832,$D127,$I$5:$I$832))*IF($D127=1,Urban_Rural_LDVs!F$6,Urban_Rural_LDVs!F$7))</f>
        <v>2.3386431211259331</v>
      </c>
      <c r="K127" s="196">
        <f ca="1">($I127/(SUMIF($D$5:$D$832,$D127,$I$5:$I$832))*IF($D127=1,Urban_Rural_LDVs!G$6,Urban_Rural_LDVs!G$7))</f>
        <v>11.796993597179323</v>
      </c>
      <c r="L127" s="196">
        <f ca="1">($I127/(SUMIF($D$5:$D$832,$D127,$I$5:$I$832))*IF($D127=1,Urban_Rural_LDVs!H$6,Urban_Rural_LDVs!H$7))</f>
        <v>54.662076627225474</v>
      </c>
      <c r="M127" s="197">
        <f ca="1">($I127/(SUMIF($D$5:$D$832,$D127,$I$5:$I$832))*IF($D127=1,Urban_Rural_LDVs!I$6,Urban_Rural_LDVs!I$7))</f>
        <v>118.90734840959652</v>
      </c>
      <c r="N127" s="196">
        <f ca="1">($H127/(SUMIF($D$5:$D$832,$D127,$H$5:$H$832))*IF($D127=1,Urban_Rural_LDVs!J$6,Urban_Rural_LDVs!J$7))</f>
        <v>1.9266909992527557</v>
      </c>
      <c r="O127" s="196">
        <f ca="1">($H127/(SUMIF($D$5:$D$832,$D127,$H$5:$H$832))*IF($D127=1,Urban_Rural_LDVs!K$6,Urban_Rural_LDVs!K$7))</f>
        <v>10.070411736424928</v>
      </c>
      <c r="P127" s="196">
        <f ca="1">($H127/(SUMIF($D$5:$D$832,$D127,$H$5:$H$832))*IF($D127=1,Urban_Rural_LDVs!L$6,Urban_Rural_LDVs!L$7))</f>
        <v>46.982905572173905</v>
      </c>
      <c r="Q127" s="197">
        <f ca="1">($H127/(SUMIF($D$5:$D$832,$D127,$H$5:$H$832))*IF($D127=1,Urban_Rural_LDVs!M$6,Urban_Rural_LDVs!M$7))</f>
        <v>102.30494493810198</v>
      </c>
      <c r="R127" s="196">
        <f ca="1">($H127/(SUMIF($D$5:$D$832,$D127,$H$5:$H$832))*IF($D127=1,Urban_Rural_LDVs!N$6,Urban_Rural_LDVs!N$7))</f>
        <v>1.3158428680265959</v>
      </c>
      <c r="S127" s="196">
        <f ca="1">($H127/(SUMIF($D$5:$D$832,$D127,$H$5:$H$832))*IF($D127=1,Urban_Rural_LDVs!O$6,Urban_Rural_LDVs!O$7))</f>
        <v>6.8166330718918129</v>
      </c>
      <c r="T127" s="196">
        <f ca="1">($H127/(SUMIF($D$5:$D$832,$D127,$H$5:$H$832))*IF($D127=1,Urban_Rural_LDVs!P$6,Urban_Rural_LDVs!P$7))</f>
        <v>31.410845245683067</v>
      </c>
      <c r="U127" s="339">
        <f ca="1">($H127/(SUMIF($D$5:$D$832,$D127,$H$5:$H$832))*IF($D127=1,Urban_Rural_LDVs!Q$6,Urban_Rural_LDVs!Q$7))</f>
        <v>68.26881030111872</v>
      </c>
      <c r="V127" s="344">
        <f ca="1">'DAC Adjustment'!O131-'Census Tract'!J127</f>
        <v>0</v>
      </c>
      <c r="W127" s="29">
        <f ca="1">'DAC Adjustment'!P131-'Census Tract'!K127</f>
        <v>0</v>
      </c>
      <c r="X127" s="29">
        <f ca="1">'DAC Adjustment'!Q131-'Census Tract'!L127</f>
        <v>0</v>
      </c>
      <c r="Y127" s="105">
        <f ca="1">'DAC Adjustment'!R131-'Census Tract'!M127</f>
        <v>0</v>
      </c>
      <c r="Z127" s="29">
        <f ca="1">'DAC Adjustment'!S131-'Census Tract'!N127</f>
        <v>0</v>
      </c>
      <c r="AA127" s="29">
        <f ca="1">'DAC Adjustment'!T131-'Census Tract'!O127</f>
        <v>0</v>
      </c>
      <c r="AB127" s="29">
        <f ca="1">'DAC Adjustment'!U131-'Census Tract'!P127</f>
        <v>0</v>
      </c>
      <c r="AC127" s="105">
        <f ca="1">'DAC Adjustment'!V131-'Census Tract'!Q127</f>
        <v>0</v>
      </c>
      <c r="AD127" s="29">
        <f ca="1">'DAC Adjustment'!W131-'Census Tract'!R127</f>
        <v>0</v>
      </c>
      <c r="AE127" s="29">
        <f ca="1">'DAC Adjustment'!X131-'Census Tract'!S127</f>
        <v>0</v>
      </c>
      <c r="AF127" s="29">
        <f ca="1">'DAC Adjustment'!Y131-'Census Tract'!T127</f>
        <v>0</v>
      </c>
      <c r="AG127" s="345">
        <f ca="1">'DAC Adjustment'!Z131-'Census Tract'!U127</f>
        <v>0</v>
      </c>
    </row>
    <row r="128" spans="1:33" ht="15.75" x14ac:dyDescent="0.25">
      <c r="A128" s="193" t="s">
        <v>31</v>
      </c>
      <c r="B128" s="53" t="str">
        <f>IFERROR(INDEX(Geography!$R$5:$R$889,MATCH(C128,Geography!$S$5:$S$889,0)),"Undefined")</f>
        <v>St. Helens</v>
      </c>
      <c r="C128" s="53">
        <v>41009970700</v>
      </c>
      <c r="D128" s="171" cm="1">
        <f t="array" ref="D128">INDEX(Geography!$K$5:$K$838,MATCH(C128,Geography!$L$5:$L$838,0),0)</f>
        <v>1</v>
      </c>
      <c r="E128" s="53">
        <v>4129</v>
      </c>
      <c r="F128" s="53">
        <f>SUMIF(County!$A$5:$A$40,A128,County!$D$5:$D$40)</f>
        <v>56305</v>
      </c>
      <c r="G128" s="173" cm="1">
        <f t="array" ref="G128">INDEX(Geography!$E$5:$E$833,MATCH(C128,Geography!$C$5:$C$833,0),0)</f>
        <v>3212</v>
      </c>
      <c r="H128" s="239">
        <f t="shared" si="1"/>
        <v>4197.0679972151311</v>
      </c>
      <c r="I128" s="173">
        <f>SUMIF(Geography!$L$5:$L$838,'Census Tract'!C128,Geography!$M$5:$M$838)</f>
        <v>934</v>
      </c>
      <c r="J128" s="338">
        <f ca="1">($I128/(SUMIF($D$5:$D$832,$D128,$I$5:$I$832))*IF($D128=1,Urban_Rural_LDVs!F$6,Urban_Rural_LDVs!F$7))</f>
        <v>0.46773599717606668</v>
      </c>
      <c r="K128" s="196">
        <f ca="1">($I128/(SUMIF($D$5:$D$832,$D128,$I$5:$I$832))*IF($D128=1,Urban_Rural_LDVs!G$6,Urban_Rural_LDVs!G$7))</f>
        <v>2.3244469406271469</v>
      </c>
      <c r="L128" s="196">
        <f ca="1">($I128/(SUMIF($D$5:$D$832,$D128,$I$5:$I$832))*IF($D128=1,Urban_Rural_LDVs!H$6,Urban_Rural_LDVs!H$7))</f>
        <v>10.695673649553248</v>
      </c>
      <c r="M128" s="197">
        <f ca="1">($I128/(SUMIF($D$5:$D$832,$D128,$I$5:$I$832))*IF($D128=1,Urban_Rural_LDVs!I$6,Urban_Rural_LDVs!I$7))</f>
        <v>23.230254519220104</v>
      </c>
      <c r="N128" s="196">
        <f ca="1">($H128/(SUMIF($D$5:$D$832,$D128,$H$5:$H$832))*IF($D128=1,Urban_Rural_LDVs!J$6,Urban_Rural_LDVs!J$7))</f>
        <v>0.86645396894066928</v>
      </c>
      <c r="O128" s="196">
        <f ca="1">($H128/(SUMIF($D$5:$D$832,$D128,$H$5:$H$832))*IF($D128=1,Urban_Rural_LDVs!K$6,Urban_Rural_LDVs!K$7))</f>
        <v>4.1230954151674242</v>
      </c>
      <c r="P128" s="196">
        <f ca="1">($H128/(SUMIF($D$5:$D$832,$D128,$H$5:$H$832))*IF($D128=1,Urban_Rural_LDVs!L$6,Urban_Rural_LDVs!L$7))</f>
        <v>18.804574142265327</v>
      </c>
      <c r="Q128" s="197">
        <f ca="1">($H128/(SUMIF($D$5:$D$832,$D128,$H$5:$H$832))*IF($D128=1,Urban_Rural_LDVs!M$6,Urban_Rural_LDVs!M$7))</f>
        <v>40.78745196240115</v>
      </c>
      <c r="R128" s="196">
        <f ca="1">($H128/(SUMIF($D$5:$D$832,$D128,$H$5:$H$832))*IF($D128=1,Urban_Rural_LDVs!N$6,Urban_Rural_LDVs!N$7))</f>
        <v>0.36073370693891588</v>
      </c>
      <c r="S128" s="196">
        <f ca="1">($H128/(SUMIF($D$5:$D$832,$D128,$H$5:$H$832))*IF($D128=1,Urban_Rural_LDVs!O$6,Urban_Rural_LDVs!O$7))</f>
        <v>1.7135339213071119</v>
      </c>
      <c r="T128" s="196">
        <f ca="1">($H128/(SUMIF($D$5:$D$832,$D128,$H$5:$H$832))*IF($D128=1,Urban_Rural_LDVs!P$6,Urban_Rural_LDVs!P$7))</f>
        <v>7.5185007915601085</v>
      </c>
      <c r="U128" s="339">
        <f ca="1">($H128/(SUMIF($D$5:$D$832,$D128,$H$5:$H$832))*IF($D128=1,Urban_Rural_LDVs!Q$6,Urban_Rural_LDVs!Q$7))</f>
        <v>16.152021138396421</v>
      </c>
      <c r="V128" s="344">
        <f ca="1">'DAC Adjustment'!O132-'Census Tract'!J128</f>
        <v>0</v>
      </c>
      <c r="W128" s="29">
        <f ca="1">'DAC Adjustment'!P132-'Census Tract'!K128</f>
        <v>0</v>
      </c>
      <c r="X128" s="29">
        <f ca="1">'DAC Adjustment'!Q132-'Census Tract'!L128</f>
        <v>0</v>
      </c>
      <c r="Y128" s="105">
        <f ca="1">'DAC Adjustment'!R132-'Census Tract'!M128</f>
        <v>0</v>
      </c>
      <c r="Z128" s="29">
        <f ca="1">'DAC Adjustment'!S132-'Census Tract'!N128</f>
        <v>0</v>
      </c>
      <c r="AA128" s="29">
        <f ca="1">'DAC Adjustment'!T132-'Census Tract'!O128</f>
        <v>0</v>
      </c>
      <c r="AB128" s="29">
        <f ca="1">'DAC Adjustment'!U132-'Census Tract'!P128</f>
        <v>0</v>
      </c>
      <c r="AC128" s="105">
        <f ca="1">'DAC Adjustment'!V132-'Census Tract'!Q128</f>
        <v>0</v>
      </c>
      <c r="AD128" s="29">
        <f ca="1">'DAC Adjustment'!W132-'Census Tract'!R128</f>
        <v>0</v>
      </c>
      <c r="AE128" s="29">
        <f ca="1">'DAC Adjustment'!X132-'Census Tract'!S128</f>
        <v>0</v>
      </c>
      <c r="AF128" s="29">
        <f ca="1">'DAC Adjustment'!Y132-'Census Tract'!T128</f>
        <v>0</v>
      </c>
      <c r="AG128" s="345">
        <f ca="1">'DAC Adjustment'!Z132-'Census Tract'!U128</f>
        <v>0</v>
      </c>
    </row>
    <row r="129" spans="1:33" ht="15.75" x14ac:dyDescent="0.25">
      <c r="A129" s="193" t="s">
        <v>31</v>
      </c>
      <c r="B129" s="53" t="str">
        <f>IFERROR(INDEX(Geography!$R$5:$R$889,MATCH(C129,Geography!$S$5:$S$889,0)),"Undefined")</f>
        <v>Scappoose</v>
      </c>
      <c r="C129" s="53">
        <v>41009970900</v>
      </c>
      <c r="D129" s="171" cm="1">
        <f t="array" ref="D129">INDEX(Geography!$K$5:$K$838,MATCH(C129,Geography!$L$5:$L$838,0),0)</f>
        <v>0</v>
      </c>
      <c r="E129" s="53">
        <v>4866</v>
      </c>
      <c r="F129" s="53">
        <f>SUMIF(County!$A$5:$A$40,A129,County!$D$5:$D$40)</f>
        <v>56305</v>
      </c>
      <c r="G129" s="173" cm="1">
        <f t="array" ref="G129">INDEX(Geography!$E$5:$E$833,MATCH(C129,Geography!$C$5:$C$833,0),0)</f>
        <v>4006</v>
      </c>
      <c r="H129" s="239">
        <f t="shared" si="1"/>
        <v>5234.5748433511253</v>
      </c>
      <c r="I129" s="173">
        <f>SUMIF(Geography!$L$5:$L$838,'Census Tract'!C129,Geography!$M$5:$M$838)</f>
        <v>1395</v>
      </c>
      <c r="J129" s="338">
        <f ca="1">($I129/(SUMIF($D$5:$D$832,$D129,$I$5:$I$832))*IF($D129=1,Urban_Rural_LDVs!F$6,Urban_Rural_LDVs!F$7))</f>
        <v>2.1435001011633878</v>
      </c>
      <c r="K129" s="196">
        <f ca="1">($I129/(SUMIF($D$5:$D$832,$D129,$I$5:$I$832))*IF($D129=1,Urban_Rural_LDVs!G$6,Urban_Rural_LDVs!G$7))</f>
        <v>10.812618967191296</v>
      </c>
      <c r="L129" s="196">
        <f ca="1">($I129/(SUMIF($D$5:$D$832,$D129,$I$5:$I$832))*IF($D129=1,Urban_Rural_LDVs!H$6,Urban_Rural_LDVs!H$7))</f>
        <v>50.100917802220451</v>
      </c>
      <c r="M129" s="197">
        <f ca="1">($I129/(SUMIF($D$5:$D$832,$D129,$I$5:$I$832))*IF($D129=1,Urban_Rural_LDVs!I$6,Urban_Rural_LDVs!I$7))</f>
        <v>108.98538175518208</v>
      </c>
      <c r="N129" s="196">
        <f ca="1">($H129/(SUMIF($D$5:$D$832,$D129,$H$5:$H$832))*IF($D129=1,Urban_Rural_LDVs!J$6,Urban_Rural_LDVs!J$7))</f>
        <v>1.432768543346304</v>
      </c>
      <c r="O129" s="196">
        <f ca="1">($H129/(SUMIF($D$5:$D$832,$D129,$H$5:$H$832))*IF($D129=1,Urban_Rural_LDVs!K$6,Urban_Rural_LDVs!K$7))</f>
        <v>7.4887821451862377</v>
      </c>
      <c r="P129" s="196">
        <f ca="1">($H129/(SUMIF($D$5:$D$832,$D129,$H$5:$H$832))*IF($D129=1,Urban_Rural_LDVs!L$6,Urban_Rural_LDVs!L$7))</f>
        <v>34.938466627460308</v>
      </c>
      <c r="Q129" s="197">
        <f ca="1">($H129/(SUMIF($D$5:$D$832,$D129,$H$5:$H$832))*IF($D129=1,Urban_Rural_LDVs!M$6,Urban_Rural_LDVs!M$7))</f>
        <v>76.078264232789408</v>
      </c>
      <c r="R129" s="196">
        <f ca="1">($H129/(SUMIF($D$5:$D$832,$D129,$H$5:$H$832))*IF($D129=1,Urban_Rural_LDVs!N$6,Urban_Rural_LDVs!N$7))</f>
        <v>0.97851615543243797</v>
      </c>
      <c r="S129" s="196">
        <f ca="1">($H129/(SUMIF($D$5:$D$832,$D129,$H$5:$H$832))*IF($D129=1,Urban_Rural_LDVs!O$6,Urban_Rural_LDVs!O$7))</f>
        <v>5.0691353417483951</v>
      </c>
      <c r="T129" s="196">
        <f ca="1">($H129/(SUMIF($D$5:$D$832,$D129,$H$5:$H$832))*IF($D129=1,Urban_Rural_LDVs!P$6,Urban_Rural_LDVs!P$7))</f>
        <v>23.358426963840053</v>
      </c>
      <c r="U129" s="339">
        <f ca="1">($H129/(SUMIF($D$5:$D$832,$D129,$H$5:$H$832))*IF($D129=1,Urban_Rural_LDVs!Q$6,Urban_Rural_LDVs!Q$7))</f>
        <v>50.767561549337586</v>
      </c>
      <c r="V129" s="344">
        <f ca="1">'DAC Adjustment'!O133-'Census Tract'!J129</f>
        <v>0</v>
      </c>
      <c r="W129" s="29">
        <f ca="1">'DAC Adjustment'!P133-'Census Tract'!K129</f>
        <v>0</v>
      </c>
      <c r="X129" s="29">
        <f ca="1">'DAC Adjustment'!Q133-'Census Tract'!L129</f>
        <v>0</v>
      </c>
      <c r="Y129" s="105">
        <f ca="1">'DAC Adjustment'!R133-'Census Tract'!M129</f>
        <v>0</v>
      </c>
      <c r="Z129" s="29">
        <f ca="1">'DAC Adjustment'!S133-'Census Tract'!N129</f>
        <v>0</v>
      </c>
      <c r="AA129" s="29">
        <f ca="1">'DAC Adjustment'!T133-'Census Tract'!O129</f>
        <v>0</v>
      </c>
      <c r="AB129" s="29">
        <f ca="1">'DAC Adjustment'!U133-'Census Tract'!P129</f>
        <v>0</v>
      </c>
      <c r="AC129" s="105">
        <f ca="1">'DAC Adjustment'!V133-'Census Tract'!Q129</f>
        <v>0</v>
      </c>
      <c r="AD129" s="29">
        <f ca="1">'DAC Adjustment'!W133-'Census Tract'!R129</f>
        <v>0</v>
      </c>
      <c r="AE129" s="29">
        <f ca="1">'DAC Adjustment'!X133-'Census Tract'!S129</f>
        <v>0</v>
      </c>
      <c r="AF129" s="29">
        <f ca="1">'DAC Adjustment'!Y133-'Census Tract'!T129</f>
        <v>0</v>
      </c>
      <c r="AG129" s="345">
        <f ca="1">'DAC Adjustment'!Z133-'Census Tract'!U129</f>
        <v>0</v>
      </c>
    </row>
    <row r="130" spans="1:33" ht="15.75" x14ac:dyDescent="0.25">
      <c r="A130" s="193" t="s">
        <v>32</v>
      </c>
      <c r="B130" s="53" t="str">
        <f>IFERROR(INDEX(Geography!$R$5:$R$889,MATCH(C130,Geography!$S$5:$S$889,0)),"Undefined")</f>
        <v>Myrtle Point</v>
      </c>
      <c r="C130" s="53">
        <v>41011001100</v>
      </c>
      <c r="D130" s="171" cm="1">
        <f t="array" ref="D130">INDEX(Geography!$K$5:$K$838,MATCH(C130,Geography!$L$5:$L$838,0),0)</f>
        <v>0</v>
      </c>
      <c r="E130" s="53">
        <v>6013</v>
      </c>
      <c r="F130" s="53">
        <f>SUMIF(County!$A$5:$A$40,A130,County!$D$5:$D$40)</f>
        <v>63698</v>
      </c>
      <c r="G130" s="173" cm="1">
        <f t="array" ref="G130">INDEX(Geography!$E$5:$E$833,MATCH(C130,Geography!$C$5:$C$833,0),0)</f>
        <v>5014</v>
      </c>
      <c r="H130" s="239">
        <f t="shared" si="1"/>
        <v>6388.7854213758474</v>
      </c>
      <c r="I130" s="173">
        <f>SUMIF(Geography!$L$5:$L$838,'Census Tract'!C130,Geography!$M$5:$M$838)</f>
        <v>1035</v>
      </c>
      <c r="J130" s="338">
        <f ca="1">($I130/(SUMIF($D$5:$D$832,$D130,$I$5:$I$832))*IF($D130=1,Urban_Rural_LDVs!F$6,Urban_Rural_LDVs!F$7))</f>
        <v>1.5903387847341266</v>
      </c>
      <c r="K130" s="196">
        <f ca="1">($I130/(SUMIF($D$5:$D$832,$D130,$I$5:$I$832))*IF($D130=1,Urban_Rural_LDVs!G$6,Urban_Rural_LDVs!G$7))</f>
        <v>8.0222656853354799</v>
      </c>
      <c r="L130" s="196">
        <f ca="1">($I130/(SUMIF($D$5:$D$832,$D130,$I$5:$I$832))*IF($D130=1,Urban_Rural_LDVs!H$6,Urban_Rural_LDVs!H$7))</f>
        <v>37.17164869197002</v>
      </c>
      <c r="M130" s="197">
        <f ca="1">($I130/(SUMIF($D$5:$D$832,$D130,$I$5:$I$832))*IF($D130=1,Urban_Rural_LDVs!I$6,Urban_Rural_LDVs!I$7))</f>
        <v>80.860121947393168</v>
      </c>
      <c r="N130" s="196">
        <f ca="1">($H130/(SUMIF($D$5:$D$832,$D130,$H$5:$H$832))*IF($D130=1,Urban_Rural_LDVs!J$6,Urban_Rural_LDVs!J$7))</f>
        <v>1.7486904010100452</v>
      </c>
      <c r="O130" s="196">
        <f ca="1">($H130/(SUMIF($D$5:$D$832,$D130,$H$5:$H$832))*IF($D130=1,Urban_Rural_LDVs!K$6,Urban_Rural_LDVs!K$7))</f>
        <v>9.1400397596371281</v>
      </c>
      <c r="P130" s="196">
        <f ca="1">($H130/(SUMIF($D$5:$D$832,$D130,$H$5:$H$832))*IF($D130=1,Urban_Rural_LDVs!L$6,Urban_Rural_LDVs!L$7))</f>
        <v>42.642310581969866</v>
      </c>
      <c r="Q130" s="197">
        <f ca="1">($H130/(SUMIF($D$5:$D$832,$D130,$H$5:$H$832))*IF($D130=1,Urban_Rural_LDVs!M$6,Urban_Rural_LDVs!M$7))</f>
        <v>92.853330014259839</v>
      </c>
      <c r="R130" s="196">
        <f ca="1">($H130/(SUMIF($D$5:$D$832,$D130,$H$5:$H$832))*IF($D130=1,Urban_Rural_LDVs!N$6,Urban_Rural_LDVs!N$7))</f>
        <v>1.1942765048718516</v>
      </c>
      <c r="S130" s="196">
        <f ca="1">($H130/(SUMIF($D$5:$D$832,$D130,$H$5:$H$832))*IF($D130=1,Urban_Rural_LDVs!O$6,Urban_Rural_LDVs!O$7))</f>
        <v>6.1868669260654316</v>
      </c>
      <c r="T130" s="196">
        <f ca="1">($H130/(SUMIF($D$5:$D$832,$D130,$H$5:$H$832))*IF($D130=1,Urban_Rural_LDVs!P$6,Urban_Rural_LDVs!P$7))</f>
        <v>28.50890131839569</v>
      </c>
      <c r="U130" s="339">
        <f ca="1">($H130/(SUMIF($D$5:$D$832,$D130,$H$5:$H$832))*IF($D130=1,Urban_Rural_LDVs!Q$6,Urban_Rural_LDVs!Q$7))</f>
        <v>61.96168109377296</v>
      </c>
      <c r="V130" s="344">
        <f ca="1">'DAC Adjustment'!O134-'Census Tract'!J130</f>
        <v>0.39758469618353165</v>
      </c>
      <c r="W130" s="29">
        <f ca="1">'DAC Adjustment'!P134-'Census Tract'!K130</f>
        <v>2.0055664213338709</v>
      </c>
      <c r="X130" s="29">
        <f ca="1">'DAC Adjustment'!Q134-'Census Tract'!L130</f>
        <v>9.2929121729925015</v>
      </c>
      <c r="Y130" s="105">
        <f ca="1">'DAC Adjustment'!R134-'Census Tract'!M130</f>
        <v>20.215030486848292</v>
      </c>
      <c r="Z130" s="29">
        <f ca="1">'DAC Adjustment'!S134-'Census Tract'!N130</f>
        <v>0.43717260025251137</v>
      </c>
      <c r="AA130" s="29">
        <f ca="1">'DAC Adjustment'!T134-'Census Tract'!O130</f>
        <v>2.2850099399092816</v>
      </c>
      <c r="AB130" s="29">
        <f ca="1">'DAC Adjustment'!U134-'Census Tract'!P130</f>
        <v>10.660577645492467</v>
      </c>
      <c r="AC130" s="105">
        <f ca="1">'DAC Adjustment'!V134-'Census Tract'!Q130</f>
        <v>23.213332503564956</v>
      </c>
      <c r="AD130" s="29">
        <f ca="1">'DAC Adjustment'!W134-'Census Tract'!R130</f>
        <v>0.29856912621796283</v>
      </c>
      <c r="AE130" s="29">
        <f ca="1">'DAC Adjustment'!X134-'Census Tract'!S130</f>
        <v>1.5467167315163577</v>
      </c>
      <c r="AF130" s="29">
        <f ca="1">'DAC Adjustment'!Y134-'Census Tract'!T130</f>
        <v>7.1272253295989252</v>
      </c>
      <c r="AG130" s="345">
        <f ca="1">'DAC Adjustment'!Z134-'Census Tract'!U130</f>
        <v>15.490420273443242</v>
      </c>
    </row>
    <row r="131" spans="1:33" ht="15.75" x14ac:dyDescent="0.25">
      <c r="A131" s="193" t="s">
        <v>32</v>
      </c>
      <c r="B131" s="53" t="str">
        <f>IFERROR(INDEX(Geography!$R$5:$R$889,MATCH(C131,Geography!$S$5:$S$889,0)),"Undefined")</f>
        <v>North Bend</v>
      </c>
      <c r="C131" s="53">
        <v>41011000300</v>
      </c>
      <c r="D131" s="171" cm="1">
        <f t="array" ref="D131">INDEX(Geography!$K$5:$K$838,MATCH(C131,Geography!$L$5:$L$838,0),0)</f>
        <v>1</v>
      </c>
      <c r="E131" s="53">
        <v>3185</v>
      </c>
      <c r="F131" s="53">
        <f>SUMIF(County!$A$5:$A$40,A131,County!$D$5:$D$40)</f>
        <v>63698</v>
      </c>
      <c r="G131" s="173" cm="1">
        <f t="array" ref="G131">INDEX(Geography!$E$5:$E$833,MATCH(C131,Geography!$C$5:$C$833,0),0)</f>
        <v>2713</v>
      </c>
      <c r="H131" s="239">
        <f t="shared" si="1"/>
        <v>3456.8757176291733</v>
      </c>
      <c r="I131" s="173">
        <f>SUMIF(Geography!$L$5:$L$838,'Census Tract'!C131,Geography!$M$5:$M$838)</f>
        <v>2251</v>
      </c>
      <c r="J131" s="338">
        <f ca="1">($I131/(SUMIF($D$5:$D$832,$D131,$I$5:$I$832))*IF($D131=1,Urban_Rural_LDVs!F$6,Urban_Rural_LDVs!F$7))</f>
        <v>1.1272738004746534</v>
      </c>
      <c r="K131" s="196">
        <f ca="1">($I131/(SUMIF($D$5:$D$832,$D131,$I$5:$I$832))*IF($D131=1,Urban_Rural_LDVs!G$6,Urban_Rural_LDVs!G$7))</f>
        <v>5.6020664489846981</v>
      </c>
      <c r="L131" s="196">
        <f ca="1">($I131/(SUMIF($D$5:$D$832,$D131,$I$5:$I$832))*IF($D131=1,Urban_Rural_LDVs!H$6,Urban_Rural_LDVs!H$7))</f>
        <v>25.77726058366634</v>
      </c>
      <c r="M131" s="197">
        <f ca="1">($I131/(SUMIF($D$5:$D$832,$D131,$I$5:$I$832))*IF($D131=1,Urban_Rural_LDVs!I$6,Urban_Rural_LDVs!I$7))</f>
        <v>55.986405698891275</v>
      </c>
      <c r="N131" s="196">
        <f ca="1">($H131/(SUMIF($D$5:$D$832,$D131,$H$5:$H$832))*IF($D131=1,Urban_Rural_LDVs!J$6,Urban_Rural_LDVs!J$7))</f>
        <v>0.71364669041860518</v>
      </c>
      <c r="O131" s="196">
        <f ca="1">($H131/(SUMIF($D$5:$D$832,$D131,$H$5:$H$832))*IF($D131=1,Urban_Rural_LDVs!K$6,Urban_Rural_LDVs!K$7))</f>
        <v>3.3959488937557643</v>
      </c>
      <c r="P131" s="196">
        <f ca="1">($H131/(SUMIF($D$5:$D$832,$D131,$H$5:$H$832))*IF($D131=1,Urban_Rural_LDVs!L$6,Urban_Rural_LDVs!L$7))</f>
        <v>15.48821124077263</v>
      </c>
      <c r="Q131" s="197">
        <f ca="1">($H131/(SUMIF($D$5:$D$832,$D131,$H$5:$H$832))*IF($D131=1,Urban_Rural_LDVs!M$6,Urban_Rural_LDVs!M$7))</f>
        <v>33.594202516219987</v>
      </c>
      <c r="R131" s="196">
        <f ca="1">($H131/(SUMIF($D$5:$D$832,$D131,$H$5:$H$832))*IF($D131=1,Urban_Rural_LDVs!N$6,Urban_Rural_LDVs!N$7))</f>
        <v>0.29711493663550914</v>
      </c>
      <c r="S131" s="196">
        <f ca="1">($H131/(SUMIF($D$5:$D$832,$D131,$H$5:$H$832))*IF($D131=1,Urban_Rural_LDVs!O$6,Urban_Rural_LDVs!O$7))</f>
        <v>1.4113361536746225</v>
      </c>
      <c r="T131" s="196">
        <f ca="1">($H131/(SUMIF($D$5:$D$832,$D131,$H$5:$H$832))*IF($D131=1,Urban_Rural_LDVs!P$6,Urban_Rural_LDVs!P$7))</f>
        <v>6.1925427075675881</v>
      </c>
      <c r="U131" s="339">
        <f ca="1">($H131/(SUMIF($D$5:$D$832,$D131,$H$5:$H$832))*IF($D131=1,Urban_Rural_LDVs!Q$6,Urban_Rural_LDVs!Q$7))</f>
        <v>13.303460820983625</v>
      </c>
      <c r="V131" s="344">
        <f ca="1">'DAC Adjustment'!O135-'Census Tract'!J131</f>
        <v>0.28181845011866336</v>
      </c>
      <c r="W131" s="29">
        <f ca="1">'DAC Adjustment'!P135-'Census Tract'!K131</f>
        <v>1.4005166122461743</v>
      </c>
      <c r="X131" s="29">
        <f ca="1">'DAC Adjustment'!Q135-'Census Tract'!L131</f>
        <v>6.4443151459165833</v>
      </c>
      <c r="Y131" s="105">
        <f ca="1">'DAC Adjustment'!R135-'Census Tract'!M131</f>
        <v>13.996601424722826</v>
      </c>
      <c r="Z131" s="29">
        <f ca="1">'DAC Adjustment'!S135-'Census Tract'!N131</f>
        <v>0.17841167260465129</v>
      </c>
      <c r="AA131" s="29">
        <f ca="1">'DAC Adjustment'!T135-'Census Tract'!O131</f>
        <v>0.84898722343894129</v>
      </c>
      <c r="AB131" s="29">
        <f ca="1">'DAC Adjustment'!U135-'Census Tract'!P131</f>
        <v>3.8720528101931588</v>
      </c>
      <c r="AC131" s="105">
        <f ca="1">'DAC Adjustment'!V135-'Census Tract'!Q131</f>
        <v>8.3985506290549949</v>
      </c>
      <c r="AD131" s="29">
        <f ca="1">'DAC Adjustment'!W135-'Census Tract'!R131</f>
        <v>7.4278734158877313E-2</v>
      </c>
      <c r="AE131" s="29">
        <f ca="1">'DAC Adjustment'!X135-'Census Tract'!S131</f>
        <v>0.35283403841865568</v>
      </c>
      <c r="AF131" s="29">
        <f ca="1">'DAC Adjustment'!Y135-'Census Tract'!T131</f>
        <v>1.5481356768918975</v>
      </c>
      <c r="AG131" s="345">
        <f ca="1">'DAC Adjustment'!Z135-'Census Tract'!U131</f>
        <v>3.3258652052459059</v>
      </c>
    </row>
    <row r="132" spans="1:33" ht="15.75" x14ac:dyDescent="0.25">
      <c r="A132" s="193" t="s">
        <v>32</v>
      </c>
      <c r="B132" s="53" t="str">
        <f>IFERROR(INDEX(Geography!$R$5:$R$889,MATCH(C132,Geography!$S$5:$S$889,0)),"Undefined")</f>
        <v>Coos Bay</v>
      </c>
      <c r="C132" s="53">
        <v>41011000800</v>
      </c>
      <c r="D132" s="171" cm="1">
        <f t="array" ref="D132">INDEX(Geography!$K$5:$K$838,MATCH(C132,Geography!$L$5:$L$838,0),0)</f>
        <v>0</v>
      </c>
      <c r="E132" s="53">
        <v>3400</v>
      </c>
      <c r="F132" s="53">
        <f>SUMIF(County!$A$5:$A$40,A132,County!$D$5:$D$40)</f>
        <v>63698</v>
      </c>
      <c r="G132" s="173" cm="1">
        <f t="array" ref="G132">INDEX(Geography!$E$5:$E$833,MATCH(C132,Geography!$C$5:$C$833,0),0)</f>
        <v>2761</v>
      </c>
      <c r="H132" s="239">
        <f t="shared" si="1"/>
        <v>3518.0368066251926</v>
      </c>
      <c r="I132" s="173">
        <f>SUMIF(Geography!$L$5:$L$838,'Census Tract'!C132,Geography!$M$5:$M$838)</f>
        <v>682</v>
      </c>
      <c r="J132" s="338">
        <f ca="1">($I132/(SUMIF($D$5:$D$832,$D132,$I$5:$I$832))*IF($D132=1,Urban_Rural_LDVs!F$6,Urban_Rural_LDVs!F$7))</f>
        <v>1.0479333827909896</v>
      </c>
      <c r="K132" s="196">
        <f ca="1">($I132/(SUMIF($D$5:$D$832,$D132,$I$5:$I$832))*IF($D132=1,Urban_Rural_LDVs!G$6,Urban_Rural_LDVs!G$7))</f>
        <v>5.2861692728490786</v>
      </c>
      <c r="L132" s="196">
        <f ca="1">($I132/(SUMIF($D$5:$D$832,$D132,$I$5:$I$832))*IF($D132=1,Urban_Rural_LDVs!H$6,Urban_Rural_LDVs!H$7))</f>
        <v>24.493782036641111</v>
      </c>
      <c r="M132" s="197">
        <f ca="1">($I132/(SUMIF($D$5:$D$832,$D132,$I$5:$I$832))*IF($D132=1,Urban_Rural_LDVs!I$6,Urban_Rural_LDVs!I$7))</f>
        <v>53.281742191422353</v>
      </c>
      <c r="N132" s="196">
        <f ca="1">($H132/(SUMIF($D$5:$D$832,$D132,$H$5:$H$832))*IF($D132=1,Urban_Rural_LDVs!J$6,Urban_Rural_LDVs!J$7))</f>
        <v>0.96293063366348941</v>
      </c>
      <c r="O132" s="196">
        <f ca="1">($H132/(SUMIF($D$5:$D$832,$D132,$H$5:$H$832))*IF($D132=1,Urban_Rural_LDVs!K$6,Urban_Rural_LDVs!K$7))</f>
        <v>5.0330374504104736</v>
      </c>
      <c r="P132" s="196">
        <f ca="1">($H132/(SUMIF($D$5:$D$832,$D132,$H$5:$H$832))*IF($D132=1,Urban_Rural_LDVs!L$6,Urban_Rural_LDVs!L$7))</f>
        <v>23.481336162109859</v>
      </c>
      <c r="Q132" s="197">
        <f ca="1">($H132/(SUMIF($D$5:$D$832,$D132,$H$5:$H$832))*IF($D132=1,Urban_Rural_LDVs!M$6,Urban_Rural_LDVs!M$7))</f>
        <v>51.130443591817205</v>
      </c>
      <c r="R132" s="196">
        <f ca="1">($H132/(SUMIF($D$5:$D$832,$D132,$H$5:$H$832))*IF($D132=1,Urban_Rural_LDVs!N$6,Urban_Rural_LDVs!N$7))</f>
        <v>0.65763809931216244</v>
      </c>
      <c r="S132" s="196">
        <f ca="1">($H132/(SUMIF($D$5:$D$832,$D132,$H$5:$H$832))*IF($D132=1,Urban_Rural_LDVs!O$6,Urban_Rural_LDVs!O$7))</f>
        <v>3.406848740101049</v>
      </c>
      <c r="T132" s="196">
        <f ca="1">($H132/(SUMIF($D$5:$D$832,$D132,$H$5:$H$832))*IF($D132=1,Urban_Rural_LDVs!P$6,Urban_Rural_LDVs!P$7))</f>
        <v>15.698659062642704</v>
      </c>
      <c r="U132" s="339">
        <f ca="1">($H132/(SUMIF($D$5:$D$832,$D132,$H$5:$H$832))*IF($D132=1,Urban_Rural_LDVs!Q$6,Urban_Rural_LDVs!Q$7))</f>
        <v>34.119705125629672</v>
      </c>
      <c r="V132" s="344">
        <f ca="1">'DAC Adjustment'!O136-'Census Tract'!J132</f>
        <v>0</v>
      </c>
      <c r="W132" s="29">
        <f ca="1">'DAC Adjustment'!P136-'Census Tract'!K132</f>
        <v>0</v>
      </c>
      <c r="X132" s="29">
        <f ca="1">'DAC Adjustment'!Q136-'Census Tract'!L132</f>
        <v>0</v>
      </c>
      <c r="Y132" s="105">
        <f ca="1">'DAC Adjustment'!R136-'Census Tract'!M132</f>
        <v>0</v>
      </c>
      <c r="Z132" s="29">
        <f ca="1">'DAC Adjustment'!S136-'Census Tract'!N132</f>
        <v>0</v>
      </c>
      <c r="AA132" s="29">
        <f ca="1">'DAC Adjustment'!T136-'Census Tract'!O132</f>
        <v>0</v>
      </c>
      <c r="AB132" s="29">
        <f ca="1">'DAC Adjustment'!U136-'Census Tract'!P132</f>
        <v>0</v>
      </c>
      <c r="AC132" s="105">
        <f ca="1">'DAC Adjustment'!V136-'Census Tract'!Q132</f>
        <v>0</v>
      </c>
      <c r="AD132" s="29">
        <f ca="1">'DAC Adjustment'!W136-'Census Tract'!R132</f>
        <v>0</v>
      </c>
      <c r="AE132" s="29">
        <f ca="1">'DAC Adjustment'!X136-'Census Tract'!S132</f>
        <v>0</v>
      </c>
      <c r="AF132" s="29">
        <f ca="1">'DAC Adjustment'!Y136-'Census Tract'!T132</f>
        <v>0</v>
      </c>
      <c r="AG132" s="345">
        <f ca="1">'DAC Adjustment'!Z136-'Census Tract'!U132</f>
        <v>0</v>
      </c>
    </row>
    <row r="133" spans="1:33" ht="15.75" x14ac:dyDescent="0.25">
      <c r="A133" s="193" t="s">
        <v>32</v>
      </c>
      <c r="B133" s="53" t="str">
        <f>IFERROR(INDEX(Geography!$R$5:$R$889,MATCH(C133,Geography!$S$5:$S$889,0)),"Undefined")</f>
        <v>Coquille</v>
      </c>
      <c r="C133" s="53">
        <v>41011000900</v>
      </c>
      <c r="D133" s="171" cm="1">
        <f t="array" ref="D133">INDEX(Geography!$K$5:$K$838,MATCH(C133,Geography!$L$5:$L$838,0),0)</f>
        <v>0</v>
      </c>
      <c r="E133" s="53">
        <v>6974</v>
      </c>
      <c r="F133" s="53">
        <f>SUMIF(County!$A$5:$A$40,A133,County!$D$5:$D$40)</f>
        <v>63698</v>
      </c>
      <c r="G133" s="173" cm="1">
        <f t="array" ref="G133">INDEX(Geography!$E$5:$E$833,MATCH(C133,Geography!$C$5:$C$833,0),0)</f>
        <v>5917</v>
      </c>
      <c r="H133" s="239">
        <f t="shared" ref="H133:H196" si="2">(F133-SUMIF($A$5:$A$832,A133,$G$5:$G$832))*(G133/SUMIF($A$5:$A$832,A133,$G$5:$G$832))+G133</f>
        <v>7539.37840811346</v>
      </c>
      <c r="I133" s="173">
        <f>SUMIF(Geography!$L$5:$L$838,'Census Tract'!C133,Geography!$M$5:$M$838)</f>
        <v>2247</v>
      </c>
      <c r="J133" s="338">
        <f ca="1">($I133/(SUMIF($D$5:$D$832,$D133,$I$5:$I$832))*IF($D133=1,Urban_Rural_LDVs!F$6,Urban_Rural_LDVs!F$7))</f>
        <v>3.4526485500459732</v>
      </c>
      <c r="K133" s="196">
        <f ca="1">($I133/(SUMIF($D$5:$D$832,$D133,$I$5:$I$832))*IF($D133=1,Urban_Rural_LDVs!G$6,Urban_Rural_LDVs!G$7))</f>
        <v>17.416455067583403</v>
      </c>
      <c r="L133" s="196">
        <f ca="1">($I133/(SUMIF($D$5:$D$832,$D133,$I$5:$I$832))*IF($D133=1,Urban_Rural_LDVs!H$6,Urban_Rural_LDVs!H$7))</f>
        <v>80.700188029813162</v>
      </c>
      <c r="M133" s="197">
        <f ca="1">($I133/(SUMIF($D$5:$D$832,$D133,$I$5:$I$832))*IF($D133=1,Urban_Rural_LDVs!I$6,Urban_Rural_LDVs!I$7))</f>
        <v>175.54849663361585</v>
      </c>
      <c r="N133" s="196">
        <f ca="1">($H133/(SUMIF($D$5:$D$832,$D133,$H$5:$H$832))*IF($D133=1,Urban_Rural_LDVs!J$6,Urban_Rural_LDVs!J$7))</f>
        <v>2.0636220787348303</v>
      </c>
      <c r="O133" s="196">
        <f ca="1">($H133/(SUMIF($D$5:$D$832,$D133,$H$5:$H$832))*IF($D133=1,Urban_Rural_LDVs!K$6,Urban_Rural_LDVs!K$7))</f>
        <v>10.786121910205999</v>
      </c>
      <c r="P133" s="196">
        <f ca="1">($H133/(SUMIF($D$5:$D$832,$D133,$H$5:$H$832))*IF($D133=1,Urban_Rural_LDVs!L$6,Urban_Rural_LDVs!L$7))</f>
        <v>50.322008718291926</v>
      </c>
      <c r="Q133" s="197">
        <f ca="1">($H133/(SUMIF($D$5:$D$832,$D133,$H$5:$H$832))*IF($D133=1,Urban_Rural_LDVs!M$6,Urban_Rural_LDVs!M$7))</f>
        <v>109.57581844722286</v>
      </c>
      <c r="R133" s="196">
        <f ca="1">($H133/(SUMIF($D$5:$D$832,$D133,$H$5:$H$832))*IF($D133=1,Urban_Rural_LDVs!N$6,Urban_Rural_LDVs!N$7))</f>
        <v>1.4093606061680783</v>
      </c>
      <c r="S133" s="196">
        <f ca="1">($H133/(SUMIF($D$5:$D$832,$D133,$H$5:$H$832))*IF($D133=1,Urban_Rural_LDVs!O$6,Urban_Rural_LDVs!O$7))</f>
        <v>7.3010952535957641</v>
      </c>
      <c r="T133" s="196">
        <f ca="1">($H133/(SUMIF($D$5:$D$832,$D133,$H$5:$H$832))*IF($D133=1,Urban_Rural_LDVs!P$6,Urban_Rural_LDVs!P$7))</f>
        <v>33.643232768437834</v>
      </c>
      <c r="U133" s="339">
        <f ca="1">($H133/(SUMIF($D$5:$D$832,$D133,$H$5:$H$832))*IF($D133=1,Urban_Rural_LDVs!Q$6,Urban_Rural_LDVs!Q$7))</f>
        <v>73.120715403241846</v>
      </c>
      <c r="V133" s="344">
        <f ca="1">'DAC Adjustment'!O137-'Census Tract'!J133</f>
        <v>0.86316213751149284</v>
      </c>
      <c r="W133" s="29">
        <f ca="1">'DAC Adjustment'!P137-'Census Tract'!K133</f>
        <v>4.3541137668958498</v>
      </c>
      <c r="X133" s="29">
        <f ca="1">'DAC Adjustment'!Q137-'Census Tract'!L133</f>
        <v>20.175047007453287</v>
      </c>
      <c r="Y133" s="105">
        <f ca="1">'DAC Adjustment'!R137-'Census Tract'!M133</f>
        <v>43.887124158403964</v>
      </c>
      <c r="Z133" s="29">
        <f ca="1">'DAC Adjustment'!S137-'Census Tract'!N133</f>
        <v>0.51590551968370768</v>
      </c>
      <c r="AA133" s="29">
        <f ca="1">'DAC Adjustment'!T137-'Census Tract'!O133</f>
        <v>2.6965304775514998</v>
      </c>
      <c r="AB133" s="29">
        <f ca="1">'DAC Adjustment'!U137-'Census Tract'!P133</f>
        <v>12.580502179572981</v>
      </c>
      <c r="AC133" s="105">
        <f ca="1">'DAC Adjustment'!V137-'Census Tract'!Q133</f>
        <v>27.393954611805711</v>
      </c>
      <c r="AD133" s="29">
        <f ca="1">'DAC Adjustment'!W137-'Census Tract'!R133</f>
        <v>0.3523401515420197</v>
      </c>
      <c r="AE133" s="29">
        <f ca="1">'DAC Adjustment'!X137-'Census Tract'!S133</f>
        <v>1.8252738133989412</v>
      </c>
      <c r="AF133" s="29">
        <f ca="1">'DAC Adjustment'!Y137-'Census Tract'!T133</f>
        <v>8.4108081921094566</v>
      </c>
      <c r="AG133" s="345">
        <f ca="1">'DAC Adjustment'!Z137-'Census Tract'!U133</f>
        <v>18.280178850810458</v>
      </c>
    </row>
    <row r="134" spans="1:33" ht="15.75" x14ac:dyDescent="0.25">
      <c r="A134" s="193" t="s">
        <v>32</v>
      </c>
      <c r="B134" s="53" t="str">
        <f>IFERROR(INDEX(Geography!$R$5:$R$889,MATCH(C134,Geography!$S$5:$S$889,0)),"Undefined")</f>
        <v>Coos Bay</v>
      </c>
      <c r="C134" s="53">
        <v>41011000502</v>
      </c>
      <c r="D134" s="171" cm="1">
        <f t="array" ref="D134">INDEX(Geography!$K$5:$K$838,MATCH(C134,Geography!$L$5:$L$838,0),0)</f>
        <v>0</v>
      </c>
      <c r="E134" s="53">
        <v>2811</v>
      </c>
      <c r="F134" s="53">
        <f>SUMIF(County!$A$5:$A$40,A134,County!$D$5:$D$40)</f>
        <v>63698</v>
      </c>
      <c r="G134" s="173" cm="1">
        <f t="array" ref="G134">INDEX(Geography!$E$5:$E$833,MATCH(C134,Geography!$C$5:$C$833,0),0)</f>
        <v>2476</v>
      </c>
      <c r="H134" s="239">
        <f t="shared" si="2"/>
        <v>3154.8928407113281</v>
      </c>
      <c r="I134" s="173">
        <f>SUMIF(Geography!$L$5:$L$838,'Census Tract'!C134,Geography!$M$5:$M$838)</f>
        <v>371</v>
      </c>
      <c r="J134" s="338">
        <f ca="1">($I134/(SUMIF($D$5:$D$832,$D134,$I$5:$I$832))*IF($D134=1,Urban_Rural_LDVs!F$6,Urban_Rural_LDVs!F$7))</f>
        <v>0.57006346776459993</v>
      </c>
      <c r="K134" s="196">
        <f ca="1">($I134/(SUMIF($D$5:$D$832,$D134,$I$5:$I$832))*IF($D134=1,Urban_Rural_LDVs!G$6,Urban_Rural_LDVs!G$7))</f>
        <v>2.8756140765791911</v>
      </c>
      <c r="L134" s="196">
        <f ca="1">($I134/(SUMIF($D$5:$D$832,$D134,$I$5:$I$832))*IF($D134=1,Urban_Rural_LDVs!H$6,Urban_Rural_LDVs!H$7))</f>
        <v>13.324330110841426</v>
      </c>
      <c r="M134" s="197">
        <f ca="1">($I134/(SUMIF($D$5:$D$832,$D134,$I$5:$I$832))*IF($D134=1,Urban_Rural_LDVs!I$6,Urban_Rural_LDVs!I$7))</f>
        <v>28.984642746360255</v>
      </c>
      <c r="N134" s="196">
        <f ca="1">($H134/(SUMIF($D$5:$D$832,$D134,$H$5:$H$832))*IF($D134=1,Urban_Rural_LDVs!J$6,Urban_Rural_LDVs!J$7))</f>
        <v>0.86353359252111539</v>
      </c>
      <c r="O134" s="196">
        <f ca="1">($H134/(SUMIF($D$5:$D$832,$D134,$H$5:$H$832))*IF($D134=1,Urban_Rural_LDVs!K$6,Urban_Rural_LDVs!K$7))</f>
        <v>4.5135098613604967</v>
      </c>
      <c r="P134" s="196">
        <f ca="1">($H134/(SUMIF($D$5:$D$832,$D134,$H$5:$H$832))*IF($D134=1,Urban_Rural_LDVs!L$6,Urban_Rural_LDVs!L$7))</f>
        <v>21.057511168918509</v>
      </c>
      <c r="Q134" s="197">
        <f ca="1">($H134/(SUMIF($D$5:$D$832,$D134,$H$5:$H$832))*IF($D134=1,Urban_Rural_LDVs!M$6,Urban_Rural_LDVs!M$7))</f>
        <v>45.852581794038173</v>
      </c>
      <c r="R134" s="196">
        <f ca="1">($H134/(SUMIF($D$5:$D$832,$D134,$H$5:$H$832))*IF($D134=1,Urban_Rural_LDVs!N$6,Urban_Rural_LDVs!N$7))</f>
        <v>0.58975441285654262</v>
      </c>
      <c r="S134" s="196">
        <f ca="1">($H134/(SUMIF($D$5:$D$832,$D134,$H$5:$H$832))*IF($D134=1,Urban_Rural_LDVs!O$6,Urban_Rural_LDVs!O$7))</f>
        <v>3.0551819922094161</v>
      </c>
      <c r="T134" s="196">
        <f ca="1">($H134/(SUMIF($D$5:$D$832,$D134,$H$5:$H$832))*IF($D134=1,Urban_Rural_LDVs!P$6,Urban_Rural_LDVs!P$7))</f>
        <v>14.078189003659302</v>
      </c>
      <c r="U134" s="339">
        <f ca="1">($H134/(SUMIF($D$5:$D$832,$D134,$H$5:$H$832))*IF($D134=1,Urban_Rural_LDVs!Q$6,Urban_Rural_LDVs!Q$7))</f>
        <v>30.597750775465069</v>
      </c>
      <c r="V134" s="344">
        <f ca="1">'DAC Adjustment'!O138-'Census Tract'!J134</f>
        <v>0.14251586694114993</v>
      </c>
      <c r="W134" s="29">
        <f ca="1">'DAC Adjustment'!P138-'Census Tract'!K134</f>
        <v>0.71890351914479789</v>
      </c>
      <c r="X134" s="29">
        <f ca="1">'DAC Adjustment'!Q138-'Census Tract'!L134</f>
        <v>3.3310825277103575</v>
      </c>
      <c r="Y134" s="105">
        <f ca="1">'DAC Adjustment'!R138-'Census Tract'!M134</f>
        <v>7.2461606865900627</v>
      </c>
      <c r="Z134" s="29">
        <f ca="1">'DAC Adjustment'!S138-'Census Tract'!N134</f>
        <v>0.21588339813027879</v>
      </c>
      <c r="AA134" s="29">
        <f ca="1">'DAC Adjustment'!T138-'Census Tract'!O134</f>
        <v>1.1283774653401242</v>
      </c>
      <c r="AB134" s="29">
        <f ca="1">'DAC Adjustment'!U138-'Census Tract'!P134</f>
        <v>5.2643777922296273</v>
      </c>
      <c r="AC134" s="105">
        <f ca="1">'DAC Adjustment'!V138-'Census Tract'!Q134</f>
        <v>11.463145448509543</v>
      </c>
      <c r="AD134" s="29">
        <f ca="1">'DAC Adjustment'!W138-'Census Tract'!R134</f>
        <v>0.14743860321413571</v>
      </c>
      <c r="AE134" s="29">
        <f ca="1">'DAC Adjustment'!X138-'Census Tract'!S134</f>
        <v>0.76379549805235403</v>
      </c>
      <c r="AF134" s="29">
        <f ca="1">'DAC Adjustment'!Y138-'Census Tract'!T134</f>
        <v>3.5195472509148242</v>
      </c>
      <c r="AG134" s="345">
        <f ca="1">'DAC Adjustment'!Z138-'Census Tract'!U134</f>
        <v>7.6494376938662647</v>
      </c>
    </row>
    <row r="135" spans="1:33" ht="15.75" x14ac:dyDescent="0.25">
      <c r="A135" s="193" t="s">
        <v>32</v>
      </c>
      <c r="B135" s="53" t="str">
        <f>IFERROR(INDEX(Geography!$R$5:$R$889,MATCH(C135,Geography!$S$5:$S$889,0)),"Undefined")</f>
        <v>Coos Bay</v>
      </c>
      <c r="C135" s="53">
        <v>41011000503</v>
      </c>
      <c r="D135" s="171" cm="1">
        <f t="array" ref="D135">INDEX(Geography!$K$5:$K$838,MATCH(C135,Geography!$L$5:$L$838,0),0)</f>
        <v>1</v>
      </c>
      <c r="E135" s="53">
        <v>3084</v>
      </c>
      <c r="F135" s="53">
        <f>SUMIF(County!$A$5:$A$40,A135,County!$D$5:$D$40)</f>
        <v>63698</v>
      </c>
      <c r="G135" s="173" cm="1">
        <f t="array" ref="G135">INDEX(Geography!$E$5:$E$833,MATCH(C135,Geography!$C$5:$C$833,0),0)</f>
        <v>2150</v>
      </c>
      <c r="H135" s="239">
        <f t="shared" si="2"/>
        <v>2739.5071112800306</v>
      </c>
      <c r="I135" s="173">
        <f>SUMIF(Geography!$L$5:$L$838,'Census Tract'!C135,Geography!$M$5:$M$838)</f>
        <v>1309</v>
      </c>
      <c r="J135" s="338">
        <f ca="1">($I135/(SUMIF($D$5:$D$832,$D135,$I$5:$I$832))*IF($D135=1,Urban_Rural_LDVs!F$6,Urban_Rural_LDVs!F$7))</f>
        <v>0.65553149925425203</v>
      </c>
      <c r="K135" s="196">
        <f ca="1">($I135/(SUMIF($D$5:$D$832,$D135,$I$5:$I$832))*IF($D135=1,Urban_Rural_LDVs!G$6,Urban_Rural_LDVs!G$7))</f>
        <v>3.2577098985877257</v>
      </c>
      <c r="L135" s="196">
        <f ca="1">($I135/(SUMIF($D$5:$D$832,$D135,$I$5:$I$832))*IF($D135=1,Urban_Rural_LDVs!H$6,Urban_Rural_LDVs!H$7))</f>
        <v>14.989975168378161</v>
      </c>
      <c r="M135" s="197">
        <f ca="1">($I135/(SUMIF($D$5:$D$832,$D135,$I$5:$I$832))*IF($D135=1,Urban_Rural_LDVs!I$6,Urban_Rural_LDVs!I$7))</f>
        <v>32.557176836894129</v>
      </c>
      <c r="N135" s="196">
        <f ca="1">($H135/(SUMIF($D$5:$D$832,$D135,$H$5:$H$832))*IF($D135=1,Urban_Rural_LDVs!J$6,Urban_Rural_LDVs!J$7))</f>
        <v>0.56555119218577254</v>
      </c>
      <c r="O135" s="196">
        <f ca="1">($H135/(SUMIF($D$5:$D$832,$D135,$H$5:$H$832))*IF($D135=1,Urban_Rural_LDVs!K$6,Urban_Rural_LDVs!K$7))</f>
        <v>2.6912237823718734</v>
      </c>
      <c r="P135" s="196">
        <f ca="1">($H135/(SUMIF($D$5:$D$832,$D135,$H$5:$H$832))*IF($D135=1,Urban_Rural_LDVs!L$6,Urban_Rural_LDVs!L$7))</f>
        <v>12.274107691729139</v>
      </c>
      <c r="Q135" s="197">
        <f ca="1">($H135/(SUMIF($D$5:$D$832,$D135,$H$5:$H$832))*IF($D135=1,Urban_Rural_LDVs!M$6,Urban_Rural_LDVs!M$7))</f>
        <v>26.62275540356541</v>
      </c>
      <c r="R135" s="196">
        <f ca="1">($H135/(SUMIF($D$5:$D$832,$D135,$H$5:$H$832))*IF($D135=1,Urban_Rural_LDVs!N$6,Urban_Rural_LDVs!N$7))</f>
        <v>0.23545783773178938</v>
      </c>
      <c r="S135" s="196">
        <f ca="1">($H135/(SUMIF($D$5:$D$832,$D135,$H$5:$H$832))*IF($D135=1,Urban_Rural_LDVs!O$6,Urban_Rural_LDVs!O$7))</f>
        <v>1.1184565906378319</v>
      </c>
      <c r="T135" s="196">
        <f ca="1">($H135/(SUMIF($D$5:$D$832,$D135,$H$5:$H$832))*IF($D135=1,Urban_Rural_LDVs!P$6,Urban_Rural_LDVs!P$7))</f>
        <v>4.9074702621711435</v>
      </c>
      <c r="U135" s="339">
        <f ca="1">($H135/(SUMIF($D$5:$D$832,$D135,$H$5:$H$832))*IF($D135=1,Urban_Rural_LDVs!Q$6,Urban_Rural_LDVs!Q$7))</f>
        <v>10.542735261745225</v>
      </c>
      <c r="V135" s="344">
        <f ca="1">'DAC Adjustment'!O139-'Census Tract'!J135</f>
        <v>0</v>
      </c>
      <c r="W135" s="29">
        <f ca="1">'DAC Adjustment'!P139-'Census Tract'!K135</f>
        <v>0</v>
      </c>
      <c r="X135" s="29">
        <f ca="1">'DAC Adjustment'!Q139-'Census Tract'!L135</f>
        <v>0</v>
      </c>
      <c r="Y135" s="105">
        <f ca="1">'DAC Adjustment'!R139-'Census Tract'!M135</f>
        <v>0</v>
      </c>
      <c r="Z135" s="29">
        <f ca="1">'DAC Adjustment'!S139-'Census Tract'!N135</f>
        <v>0</v>
      </c>
      <c r="AA135" s="29">
        <f ca="1">'DAC Adjustment'!T139-'Census Tract'!O135</f>
        <v>0</v>
      </c>
      <c r="AB135" s="29">
        <f ca="1">'DAC Adjustment'!U139-'Census Tract'!P135</f>
        <v>0</v>
      </c>
      <c r="AC135" s="105">
        <f ca="1">'DAC Adjustment'!V139-'Census Tract'!Q135</f>
        <v>0</v>
      </c>
      <c r="AD135" s="29">
        <f ca="1">'DAC Adjustment'!W139-'Census Tract'!R135</f>
        <v>0</v>
      </c>
      <c r="AE135" s="29">
        <f ca="1">'DAC Adjustment'!X139-'Census Tract'!S135</f>
        <v>0</v>
      </c>
      <c r="AF135" s="29">
        <f ca="1">'DAC Adjustment'!Y139-'Census Tract'!T135</f>
        <v>0</v>
      </c>
      <c r="AG135" s="345">
        <f ca="1">'DAC Adjustment'!Z139-'Census Tract'!U135</f>
        <v>0</v>
      </c>
    </row>
    <row r="136" spans="1:33" ht="15.75" x14ac:dyDescent="0.25">
      <c r="A136" s="193" t="s">
        <v>32</v>
      </c>
      <c r="B136" s="53" t="str">
        <f>IFERROR(INDEX(Geography!$R$5:$R$889,MATCH(C136,Geography!$S$5:$S$889,0)),"Undefined")</f>
        <v>Coos Bay</v>
      </c>
      <c r="C136" s="53">
        <v>41011000200</v>
      </c>
      <c r="D136" s="171" cm="1">
        <f t="array" ref="D136">INDEX(Geography!$K$5:$K$838,MATCH(C136,Geography!$L$5:$L$838,0),0)</f>
        <v>0</v>
      </c>
      <c r="E136" s="53">
        <v>2599</v>
      </c>
      <c r="F136" s="53">
        <f>SUMIF(County!$A$5:$A$40,A136,County!$D$5:$D$40)</f>
        <v>63698</v>
      </c>
      <c r="G136" s="173" cm="1">
        <f t="array" ref="G136">INDEX(Geography!$E$5:$E$833,MATCH(C136,Geography!$C$5:$C$833,0),0)</f>
        <v>2585</v>
      </c>
      <c r="H136" s="239">
        <f t="shared" si="2"/>
        <v>3293.7794803064553</v>
      </c>
      <c r="I136" s="173">
        <f>SUMIF(Geography!$L$5:$L$838,'Census Tract'!C136,Geography!$M$5:$M$838)</f>
        <v>229</v>
      </c>
      <c r="J136" s="338">
        <f ca="1">($I136/(SUMIF($D$5:$D$832,$D136,$I$5:$I$832))*IF($D136=1,Urban_Rural_LDVs!F$6,Urban_Rural_LDVs!F$7))</f>
        <v>0.3518720596175024</v>
      </c>
      <c r="K136" s="196">
        <f ca="1">($I136/(SUMIF($D$5:$D$832,$D136,$I$5:$I$832))*IF($D136=1,Urban_Rural_LDVs!G$6,Urban_Rural_LDVs!G$7))</f>
        <v>1.7749747265138403</v>
      </c>
      <c r="L136" s="196">
        <f ca="1">($I136/(SUMIF($D$5:$D$832,$D136,$I$5:$I$832))*IF($D136=1,Urban_Rural_LDVs!H$6,Urban_Rural_LDVs!H$7))</f>
        <v>8.224451739575974</v>
      </c>
      <c r="M136" s="197">
        <f ca="1">($I136/(SUMIF($D$5:$D$832,$D136,$I$5:$I$832))*IF($D136=1,Urban_Rural_LDVs!I$6,Urban_Rural_LDVs!I$7))</f>
        <v>17.890790266621288</v>
      </c>
      <c r="N136" s="196">
        <f ca="1">($H136/(SUMIF($D$5:$D$832,$D136,$H$5:$H$832))*IF($D136=1,Urban_Rural_LDVs!J$6,Urban_Rural_LDVs!J$7))</f>
        <v>0.90154860123872516</v>
      </c>
      <c r="O136" s="196">
        <f ca="1">($H136/(SUMIF($D$5:$D$832,$D136,$H$5:$H$832))*IF($D136=1,Urban_Rural_LDVs!K$6,Urban_Rural_LDVs!K$7))</f>
        <v>4.712206377874347</v>
      </c>
      <c r="P136" s="196">
        <f ca="1">($H136/(SUMIF($D$5:$D$832,$D136,$H$5:$H$832))*IF($D136=1,Urban_Rural_LDVs!L$6,Urban_Rural_LDVs!L$7))</f>
        <v>21.984517920700462</v>
      </c>
      <c r="Q136" s="197">
        <f ca="1">($H136/(SUMIF($D$5:$D$832,$D136,$H$5:$H$832))*IF($D136=1,Urban_Rural_LDVs!M$6,Urban_Rural_LDVs!M$7))</f>
        <v>47.871132446522076</v>
      </c>
      <c r="R136" s="196">
        <f ca="1">($H136/(SUMIF($D$5:$D$832,$D136,$H$5:$H$832))*IF($D136=1,Urban_Rural_LDVs!N$6,Urban_Rural_LDVs!N$7))</f>
        <v>0.61571694557114809</v>
      </c>
      <c r="S136" s="196">
        <f ca="1">($H136/(SUMIF($D$5:$D$832,$D136,$H$5:$H$832))*IF($D136=1,Urban_Rural_LDVs!O$6,Urban_Rural_LDVs!O$7))</f>
        <v>3.1896790992977948</v>
      </c>
      <c r="T136" s="196">
        <f ca="1">($H136/(SUMIF($D$5:$D$832,$D136,$H$5:$H$832))*IF($D136=1,Urban_Rural_LDVs!P$6,Urban_Rural_LDVs!P$7))</f>
        <v>14.697947727972251</v>
      </c>
      <c r="U136" s="339">
        <f ca="1">($H136/(SUMIF($D$5:$D$832,$D136,$H$5:$H$832))*IF($D136=1,Urban_Rural_LDVs!Q$6,Urban_Rural_LDVs!Q$7))</f>
        <v>31.944743842721003</v>
      </c>
      <c r="V136" s="344">
        <f ca="1">'DAC Adjustment'!O140-'Census Tract'!J136</f>
        <v>0</v>
      </c>
      <c r="W136" s="29">
        <f ca="1">'DAC Adjustment'!P140-'Census Tract'!K136</f>
        <v>0</v>
      </c>
      <c r="X136" s="29">
        <f ca="1">'DAC Adjustment'!Q140-'Census Tract'!L136</f>
        <v>0</v>
      </c>
      <c r="Y136" s="105">
        <f ca="1">'DAC Adjustment'!R140-'Census Tract'!M136</f>
        <v>0</v>
      </c>
      <c r="Z136" s="29">
        <f ca="1">'DAC Adjustment'!S140-'Census Tract'!N136</f>
        <v>0</v>
      </c>
      <c r="AA136" s="29">
        <f ca="1">'DAC Adjustment'!T140-'Census Tract'!O136</f>
        <v>0</v>
      </c>
      <c r="AB136" s="29">
        <f ca="1">'DAC Adjustment'!U140-'Census Tract'!P136</f>
        <v>0</v>
      </c>
      <c r="AC136" s="105">
        <f ca="1">'DAC Adjustment'!V140-'Census Tract'!Q136</f>
        <v>0</v>
      </c>
      <c r="AD136" s="29">
        <f ca="1">'DAC Adjustment'!W140-'Census Tract'!R136</f>
        <v>0</v>
      </c>
      <c r="AE136" s="29">
        <f ca="1">'DAC Adjustment'!X140-'Census Tract'!S136</f>
        <v>0</v>
      </c>
      <c r="AF136" s="29">
        <f ca="1">'DAC Adjustment'!Y140-'Census Tract'!T136</f>
        <v>0</v>
      </c>
      <c r="AG136" s="345">
        <f ca="1">'DAC Adjustment'!Z140-'Census Tract'!U136</f>
        <v>0</v>
      </c>
    </row>
    <row r="137" spans="1:33" ht="15.75" x14ac:dyDescent="0.25">
      <c r="A137" s="193" t="s">
        <v>32</v>
      </c>
      <c r="B137" s="53" t="str">
        <f>IFERROR(INDEX(Geography!$R$5:$R$889,MATCH(C137,Geography!$S$5:$S$889,0)),"Undefined")</f>
        <v>Coos Bay</v>
      </c>
      <c r="C137" s="53">
        <v>41011000504</v>
      </c>
      <c r="D137" s="171" cm="1">
        <f t="array" ref="D137">INDEX(Geography!$K$5:$K$838,MATCH(C137,Geography!$L$5:$L$838,0),0)</f>
        <v>1</v>
      </c>
      <c r="E137" s="53">
        <v>5701</v>
      </c>
      <c r="F137" s="53">
        <f>SUMIF(County!$A$5:$A$40,A137,County!$D$5:$D$40)</f>
        <v>63698</v>
      </c>
      <c r="G137" s="173" cm="1">
        <f t="array" ref="G137">INDEX(Geography!$E$5:$E$833,MATCH(C137,Geography!$C$5:$C$833,0),0)</f>
        <v>3399</v>
      </c>
      <c r="H137" s="239">
        <f t="shared" si="2"/>
        <v>4330.9696145306152</v>
      </c>
      <c r="I137" s="173">
        <f>SUMIF(Geography!$L$5:$L$838,'Census Tract'!C137,Geography!$M$5:$M$838)</f>
        <v>1985</v>
      </c>
      <c r="J137" s="338">
        <f ca="1">($I137/(SUMIF($D$5:$D$832,$D137,$I$5:$I$832))*IF($D137=1,Urban_Rural_LDVs!F$6,Urban_Rural_LDVs!F$7))</f>
        <v>0.99406419100052734</v>
      </c>
      <c r="K137" s="196">
        <f ca="1">($I137/(SUMIF($D$5:$D$832,$D137,$I$5:$I$832))*IF($D137=1,Urban_Rural_LDVs!G$6,Urban_Rural_LDVs!G$7))</f>
        <v>4.9400719241379951</v>
      </c>
      <c r="L137" s="196">
        <f ca="1">($I137/(SUMIF($D$5:$D$832,$D137,$I$5:$I$832))*IF($D137=1,Urban_Rural_LDVs!H$6,Urban_Rural_LDVs!H$7))</f>
        <v>22.731169372979871</v>
      </c>
      <c r="M137" s="197">
        <f ca="1">($I137/(SUMIF($D$5:$D$832,$D137,$I$5:$I$832))*IF($D137=1,Urban_Rural_LDVs!I$6,Urban_Rural_LDVs!I$7))</f>
        <v>49.370508801554507</v>
      </c>
      <c r="N137" s="196">
        <f ca="1">($H137/(SUMIF($D$5:$D$832,$D137,$H$5:$H$832))*IF($D137=1,Urban_Rural_LDVs!J$6,Urban_Rural_LDVs!J$7))</f>
        <v>0.89409697778578634</v>
      </c>
      <c r="O137" s="196">
        <f ca="1">($H137/(SUMIF($D$5:$D$832,$D137,$H$5:$H$832))*IF($D137=1,Urban_Rural_LDVs!K$6,Urban_Rural_LDVs!K$7))</f>
        <v>4.2546370401311613</v>
      </c>
      <c r="P137" s="196">
        <f ca="1">($H137/(SUMIF($D$5:$D$832,$D137,$H$5:$H$832))*IF($D137=1,Urban_Rural_LDVs!L$6,Urban_Rural_LDVs!L$7))</f>
        <v>19.404507927528993</v>
      </c>
      <c r="Q137" s="197">
        <f ca="1">($H137/(SUMIF($D$5:$D$832,$D137,$H$5:$H$832))*IF($D137=1,Urban_Rural_LDVs!M$6,Urban_Rural_LDVs!M$7))</f>
        <v>42.088718891497123</v>
      </c>
      <c r="R137" s="196">
        <f ca="1">($H137/(SUMIF($D$5:$D$832,$D137,$H$5:$H$832))*IF($D137=1,Urban_Rural_LDVs!N$6,Urban_Rural_LDVs!N$7))</f>
        <v>0.37224241416295445</v>
      </c>
      <c r="S137" s="196">
        <f ca="1">($H137/(SUMIF($D$5:$D$832,$D137,$H$5:$H$832))*IF($D137=1,Urban_Rural_LDVs!O$6,Urban_Rural_LDVs!O$7))</f>
        <v>1.7682018379432514</v>
      </c>
      <c r="T137" s="196">
        <f ca="1">($H137/(SUMIF($D$5:$D$832,$D137,$H$5:$H$832))*IF($D137=1,Urban_Rural_LDVs!P$6,Urban_Rural_LDVs!P$7))</f>
        <v>7.7583681028463793</v>
      </c>
      <c r="U137" s="339">
        <f ca="1">($H137/(SUMIF($D$5:$D$832,$D137,$H$5:$H$832))*IF($D137=1,Urban_Rural_LDVs!Q$6,Urban_Rural_LDVs!Q$7))</f>
        <v>16.667328909149774</v>
      </c>
      <c r="V137" s="344">
        <f ca="1">'DAC Adjustment'!O141-'Census Tract'!J137</f>
        <v>0.24851604775013192</v>
      </c>
      <c r="W137" s="29">
        <f ca="1">'DAC Adjustment'!P141-'Census Tract'!K137</f>
        <v>1.235017981034499</v>
      </c>
      <c r="X137" s="29">
        <f ca="1">'DAC Adjustment'!Q141-'Census Tract'!L137</f>
        <v>5.6827923432449694</v>
      </c>
      <c r="Y137" s="105">
        <f ca="1">'DAC Adjustment'!R141-'Census Tract'!M137</f>
        <v>12.342627200388627</v>
      </c>
      <c r="Z137" s="29">
        <f ca="1">'DAC Adjustment'!S141-'Census Tract'!N137</f>
        <v>0.22352424444644647</v>
      </c>
      <c r="AA137" s="29">
        <f ca="1">'DAC Adjustment'!T141-'Census Tract'!O137</f>
        <v>1.0636592600327903</v>
      </c>
      <c r="AB137" s="29">
        <f ca="1">'DAC Adjustment'!U141-'Census Tract'!P137</f>
        <v>4.8511269818822491</v>
      </c>
      <c r="AC137" s="105">
        <f ca="1">'DAC Adjustment'!V141-'Census Tract'!Q137</f>
        <v>10.522179722874284</v>
      </c>
      <c r="AD137" s="29">
        <f ca="1">'DAC Adjustment'!W141-'Census Tract'!R137</f>
        <v>9.306060354073864E-2</v>
      </c>
      <c r="AE137" s="29">
        <f ca="1">'DAC Adjustment'!X141-'Census Tract'!S137</f>
        <v>0.44205045948581279</v>
      </c>
      <c r="AF137" s="29">
        <f ca="1">'DAC Adjustment'!Y141-'Census Tract'!T137</f>
        <v>1.9395920257115939</v>
      </c>
      <c r="AG137" s="345">
        <f ca="1">'DAC Adjustment'!Z141-'Census Tract'!U137</f>
        <v>4.1668322272874434</v>
      </c>
    </row>
    <row r="138" spans="1:33" ht="15.75" x14ac:dyDescent="0.25">
      <c r="A138" s="193" t="s">
        <v>32</v>
      </c>
      <c r="B138" s="53" t="str">
        <f>IFERROR(INDEX(Geography!$R$5:$R$889,MATCH(C138,Geography!$S$5:$S$889,0)),"Undefined")</f>
        <v>Coos Bay</v>
      </c>
      <c r="C138" s="53">
        <v>41011000700</v>
      </c>
      <c r="D138" s="171" cm="1">
        <f t="array" ref="D138">INDEX(Geography!$K$5:$K$838,MATCH(C138,Geography!$L$5:$L$838,0),0)</f>
        <v>1</v>
      </c>
      <c r="E138" s="53">
        <v>7769</v>
      </c>
      <c r="F138" s="53">
        <f>SUMIF(County!$A$5:$A$40,A138,County!$D$5:$D$40)</f>
        <v>63698</v>
      </c>
      <c r="G138" s="173" cm="1">
        <f t="array" ref="G138">INDEX(Geography!$E$5:$E$833,MATCH(C138,Geography!$C$5:$C$833,0),0)</f>
        <v>5392</v>
      </c>
      <c r="H138" s="239">
        <f t="shared" si="2"/>
        <v>6870.4289972194993</v>
      </c>
      <c r="I138" s="173">
        <f>SUMIF(Geography!$L$5:$L$838,'Census Tract'!C138,Geography!$M$5:$M$838)</f>
        <v>4504</v>
      </c>
      <c r="J138" s="338">
        <f ca="1">($I138/(SUMIF($D$5:$D$832,$D138,$I$5:$I$832))*IF($D138=1,Urban_Rural_LDVs!F$6,Urban_Rural_LDVs!F$7))</f>
        <v>2.2555491769603906</v>
      </c>
      <c r="K138" s="196">
        <f ca="1">($I138/(SUMIF($D$5:$D$832,$D138,$I$5:$I$832))*IF($D138=1,Urban_Rural_LDVs!G$6,Urban_Rural_LDVs!G$7))</f>
        <v>11.209110300411854</v>
      </c>
      <c r="L138" s="196">
        <f ca="1">($I138/(SUMIF($D$5:$D$832,$D138,$I$5:$I$832))*IF($D138=1,Urban_Rural_LDVs!H$6,Urban_Rural_LDVs!H$7))</f>
        <v>51.577424108766415</v>
      </c>
      <c r="M138" s="197">
        <f ca="1">($I138/(SUMIF($D$5:$D$832,$D138,$I$5:$I$832))*IF($D138=1,Urban_Rural_LDVs!I$6,Urban_Rural_LDVs!I$7))</f>
        <v>112.02255498347682</v>
      </c>
      <c r="N138" s="196">
        <f ca="1">($H138/(SUMIF($D$5:$D$832,$D138,$H$5:$H$832))*IF($D138=1,Urban_Rural_LDVs!J$6,Urban_Rural_LDVs!J$7))</f>
        <v>1.4183497805886909</v>
      </c>
      <c r="O138" s="196">
        <f ca="1">($H138/(SUMIF($D$5:$D$832,$D138,$H$5:$H$832))*IF($D138=1,Urban_Rural_LDVs!K$6,Urban_Rural_LDVs!K$7))</f>
        <v>6.7493388997902981</v>
      </c>
      <c r="P138" s="196">
        <f ca="1">($H138/(SUMIF($D$5:$D$832,$D138,$H$5:$H$832))*IF($D138=1,Urban_Rural_LDVs!L$6,Urban_Rural_LDVs!L$7))</f>
        <v>30.78232031339698</v>
      </c>
      <c r="Q138" s="197">
        <f ca="1">($H138/(SUMIF($D$5:$D$832,$D138,$H$5:$H$832))*IF($D138=1,Urban_Rural_LDVs!M$6,Urban_Rural_LDVs!M$7))</f>
        <v>66.767394016755659</v>
      </c>
      <c r="R138" s="196">
        <f ca="1">($H138/(SUMIF($D$5:$D$832,$D138,$H$5:$H$832))*IF($D138=1,Urban_Rural_LDVs!N$6,Urban_Rural_LDVs!N$7))</f>
        <v>0.59050635397665496</v>
      </c>
      <c r="S138" s="196">
        <f ca="1">($H138/(SUMIF($D$5:$D$832,$D138,$H$5:$H$832))*IF($D138=1,Urban_Rural_LDVs!O$6,Urban_Rural_LDVs!O$7))</f>
        <v>2.8049850868461346</v>
      </c>
      <c r="T138" s="196">
        <f ca="1">($H138/(SUMIF($D$5:$D$832,$D138,$H$5:$H$832))*IF($D138=1,Urban_Rural_LDVs!P$6,Urban_Rural_LDVs!P$7))</f>
        <v>12.307478908663629</v>
      </c>
      <c r="U138" s="339">
        <f ca="1">($H138/(SUMIF($D$5:$D$832,$D138,$H$5:$H$832))*IF($D138=1,Urban_Rural_LDVs!Q$6,Urban_Rural_LDVs!Q$7))</f>
        <v>26.440199316897786</v>
      </c>
      <c r="V138" s="344">
        <f ca="1">'DAC Adjustment'!O142-'Census Tract'!J138</f>
        <v>0.56388729424009743</v>
      </c>
      <c r="W138" s="29">
        <f ca="1">'DAC Adjustment'!P142-'Census Tract'!K138</f>
        <v>2.8022775751029627</v>
      </c>
      <c r="X138" s="29">
        <f ca="1">'DAC Adjustment'!Q142-'Census Tract'!L138</f>
        <v>12.894356027191598</v>
      </c>
      <c r="Y138" s="105">
        <f ca="1">'DAC Adjustment'!R142-'Census Tract'!M138</f>
        <v>28.005638745869192</v>
      </c>
      <c r="Z138" s="29">
        <f ca="1">'DAC Adjustment'!S142-'Census Tract'!N138</f>
        <v>0.35458744514717266</v>
      </c>
      <c r="AA138" s="29">
        <f ca="1">'DAC Adjustment'!T142-'Census Tract'!O138</f>
        <v>1.6873347249475747</v>
      </c>
      <c r="AB138" s="29">
        <f ca="1">'DAC Adjustment'!U142-'Census Tract'!P138</f>
        <v>7.695580078349245</v>
      </c>
      <c r="AC138" s="105">
        <f ca="1">'DAC Adjustment'!V142-'Census Tract'!Q138</f>
        <v>16.691848504188911</v>
      </c>
      <c r="AD138" s="29">
        <f ca="1">'DAC Adjustment'!W142-'Census Tract'!R138</f>
        <v>0.14762658849416377</v>
      </c>
      <c r="AE138" s="29">
        <f ca="1">'DAC Adjustment'!X142-'Census Tract'!S138</f>
        <v>0.70124627171153353</v>
      </c>
      <c r="AF138" s="29">
        <f ca="1">'DAC Adjustment'!Y142-'Census Tract'!T138</f>
        <v>3.0768697271659065</v>
      </c>
      <c r="AG138" s="345">
        <f ca="1">'DAC Adjustment'!Z142-'Census Tract'!U138</f>
        <v>6.6100498292244474</v>
      </c>
    </row>
    <row r="139" spans="1:33" ht="15.75" x14ac:dyDescent="0.25">
      <c r="A139" s="193" t="s">
        <v>32</v>
      </c>
      <c r="B139" s="53" t="str">
        <f>IFERROR(INDEX(Geography!$R$5:$R$889,MATCH(C139,Geography!$S$5:$S$889,0)),"Undefined")</f>
        <v>Lakeside</v>
      </c>
      <c r="C139" s="53">
        <v>41011000100</v>
      </c>
      <c r="D139" s="171" cm="1">
        <f t="array" ref="D139">INDEX(Geography!$K$5:$K$838,MATCH(C139,Geography!$L$5:$L$838,0),0)</f>
        <v>0</v>
      </c>
      <c r="E139" s="53">
        <v>5729</v>
      </c>
      <c r="F139" s="53">
        <f>SUMIF(County!$A$5:$A$40,A139,County!$D$5:$D$40)</f>
        <v>63698</v>
      </c>
      <c r="G139" s="173" cm="1">
        <f t="array" ref="G139">INDEX(Geography!$E$5:$E$833,MATCH(C139,Geography!$C$5:$C$833,0),0)</f>
        <v>4973</v>
      </c>
      <c r="H139" s="239">
        <f t="shared" si="2"/>
        <v>6336.543657858414</v>
      </c>
      <c r="I139" s="173">
        <f>SUMIF(Geography!$L$5:$L$838,'Census Tract'!C139,Geography!$M$5:$M$838)</f>
        <v>712</v>
      </c>
      <c r="J139" s="338">
        <f ca="1">($I139/(SUMIF($D$5:$D$832,$D139,$I$5:$I$832))*IF($D139=1,Urban_Rural_LDVs!F$6,Urban_Rural_LDVs!F$7))</f>
        <v>1.0940301591600947</v>
      </c>
      <c r="K139" s="196">
        <f ca="1">($I139/(SUMIF($D$5:$D$832,$D139,$I$5:$I$832))*IF($D139=1,Urban_Rural_LDVs!G$6,Urban_Rural_LDVs!G$7))</f>
        <v>5.5186987130037295</v>
      </c>
      <c r="L139" s="196">
        <f ca="1">($I139/(SUMIF($D$5:$D$832,$D139,$I$5:$I$832))*IF($D139=1,Urban_Rural_LDVs!H$6,Urban_Rural_LDVs!H$7))</f>
        <v>25.57122112916198</v>
      </c>
      <c r="M139" s="197">
        <f ca="1">($I139/(SUMIF($D$5:$D$832,$D139,$I$5:$I$832))*IF($D139=1,Urban_Rural_LDVs!I$6,Urban_Rural_LDVs!I$7))</f>
        <v>55.62551384207142</v>
      </c>
      <c r="N139" s="196">
        <f ca="1">($H139/(SUMIF($D$5:$D$832,$D139,$H$5:$H$832))*IF($D139=1,Urban_Rural_LDVs!J$6,Urban_Rural_LDVs!J$7))</f>
        <v>1.7343911775474583</v>
      </c>
      <c r="O139" s="196">
        <f ca="1">($H139/(SUMIF($D$5:$D$832,$D139,$H$5:$H$832))*IF($D139=1,Urban_Rural_LDVs!K$6,Urban_Rural_LDVs!K$7))</f>
        <v>9.0653007029667805</v>
      </c>
      <c r="P139" s="196">
        <f ca="1">($H139/(SUMIF($D$5:$D$832,$D139,$H$5:$H$832))*IF($D139=1,Urban_Rural_LDVs!L$6,Urban_Rural_LDVs!L$7))</f>
        <v>42.293619968914271</v>
      </c>
      <c r="Q139" s="197">
        <f ca="1">($H139/(SUMIF($D$5:$D$832,$D139,$H$5:$H$832))*IF($D139=1,Urban_Rural_LDVs!M$6,Urban_Rural_LDVs!M$7))</f>
        <v>92.094058667912677</v>
      </c>
      <c r="R139" s="196">
        <f ca="1">($H139/(SUMIF($D$5:$D$832,$D139,$H$5:$H$832))*IF($D139=1,Urban_Rural_LDVs!N$6,Urban_Rural_LDVs!N$7))</f>
        <v>1.1845107815571834</v>
      </c>
      <c r="S139" s="196">
        <f ca="1">($H139/(SUMIF($D$5:$D$832,$D139,$H$5:$H$832))*IF($D139=1,Urban_Rural_LDVs!O$6,Urban_Rural_LDVs!O$7))</f>
        <v>6.1362762711055829</v>
      </c>
      <c r="T139" s="196">
        <f ca="1">($H139/(SUMIF($D$5:$D$832,$D139,$H$5:$H$832))*IF($D139=1,Urban_Rural_LDVs!P$6,Urban_Rural_LDVs!P$7))</f>
        <v>28.275781064296325</v>
      </c>
      <c r="U139" s="339">
        <f ca="1">($H139/(SUMIF($D$5:$D$832,$D139,$H$5:$H$832))*IF($D139=1,Urban_Rural_LDVs!Q$6,Urban_Rural_LDVs!Q$7))</f>
        <v>61.455013976731735</v>
      </c>
      <c r="V139" s="344">
        <f ca="1">'DAC Adjustment'!O143-'Census Tract'!J139</f>
        <v>0.27350753979002373</v>
      </c>
      <c r="W139" s="29">
        <f ca="1">'DAC Adjustment'!P143-'Census Tract'!K139</f>
        <v>1.3796746782509324</v>
      </c>
      <c r="X139" s="29">
        <f ca="1">'DAC Adjustment'!Q143-'Census Tract'!L139</f>
        <v>6.3928052822904959</v>
      </c>
      <c r="Y139" s="105">
        <f ca="1">'DAC Adjustment'!R143-'Census Tract'!M139</f>
        <v>13.90637846051785</v>
      </c>
      <c r="Z139" s="29">
        <f ca="1">'DAC Adjustment'!S143-'Census Tract'!N139</f>
        <v>0.43359779438686474</v>
      </c>
      <c r="AA139" s="29">
        <f ca="1">'DAC Adjustment'!T143-'Census Tract'!O139</f>
        <v>2.2663251757416951</v>
      </c>
      <c r="AB139" s="29">
        <f ca="1">'DAC Adjustment'!U143-'Census Tract'!P139</f>
        <v>10.573404992228568</v>
      </c>
      <c r="AC139" s="105">
        <f ca="1">'DAC Adjustment'!V143-'Census Tract'!Q139</f>
        <v>23.023514666978173</v>
      </c>
      <c r="AD139" s="29">
        <f ca="1">'DAC Adjustment'!W143-'Census Tract'!R139</f>
        <v>0.29612769538929573</v>
      </c>
      <c r="AE139" s="29">
        <f ca="1">'DAC Adjustment'!X143-'Census Tract'!S139</f>
        <v>1.5340690677763957</v>
      </c>
      <c r="AF139" s="29">
        <f ca="1">'DAC Adjustment'!Y143-'Census Tract'!T139</f>
        <v>7.0689452660740812</v>
      </c>
      <c r="AG139" s="345">
        <f ca="1">'DAC Adjustment'!Z143-'Census Tract'!U139</f>
        <v>15.36375349418293</v>
      </c>
    </row>
    <row r="140" spans="1:33" ht="15.75" x14ac:dyDescent="0.25">
      <c r="A140" s="193" t="s">
        <v>32</v>
      </c>
      <c r="B140" s="53" t="str">
        <f>IFERROR(INDEX(Geography!$R$5:$R$889,MATCH(C140,Geography!$S$5:$S$889,0)),"Undefined")</f>
        <v>North Bend</v>
      </c>
      <c r="C140" s="53">
        <v>41011000400</v>
      </c>
      <c r="D140" s="171" cm="1">
        <f t="array" ref="D140">INDEX(Geography!$K$5:$K$838,MATCH(C140,Geography!$L$5:$L$838,0),0)</f>
        <v>1</v>
      </c>
      <c r="E140" s="53">
        <v>6467</v>
      </c>
      <c r="F140" s="53">
        <f>SUMIF(County!$A$5:$A$40,A140,County!$D$5:$D$40)</f>
        <v>63698</v>
      </c>
      <c r="G140" s="173" cm="1">
        <f t="array" ref="G140">INDEX(Geography!$E$5:$E$833,MATCH(C140,Geography!$C$5:$C$833,0),0)</f>
        <v>4527</v>
      </c>
      <c r="H140" s="239">
        <f t="shared" si="2"/>
        <v>5768.2552059370682</v>
      </c>
      <c r="I140" s="173">
        <f>SUMIF(Geography!$L$5:$L$838,'Census Tract'!C140,Geography!$M$5:$M$838)</f>
        <v>2063</v>
      </c>
      <c r="J140" s="338">
        <f ca="1">($I140/(SUMIF($D$5:$D$832,$D140,$I$5:$I$832))*IF($D140=1,Urban_Rural_LDVs!F$6,Urban_Rural_LDVs!F$7))</f>
        <v>1.0331256554327897</v>
      </c>
      <c r="K140" s="196">
        <f ca="1">($I140/(SUMIF($D$5:$D$832,$D140,$I$5:$I$832))*IF($D140=1,Urban_Rural_LDVs!G$6,Urban_Rural_LDVs!G$7))</f>
        <v>5.1341906193937952</v>
      </c>
      <c r="L140" s="196">
        <f ca="1">($I140/(SUMIF($D$5:$D$832,$D140,$I$5:$I$832))*IF($D140=1,Urban_Rural_LDVs!H$6,Urban_Rural_LDVs!H$7))</f>
        <v>23.62438408889545</v>
      </c>
      <c r="M140" s="197">
        <f ca="1">($I140/(SUMIF($D$5:$D$832,$D140,$I$5:$I$832))*IF($D140=1,Urban_Rural_LDVs!I$6,Urban_Rural_LDVs!I$7))</f>
        <v>51.310508643630698</v>
      </c>
      <c r="N140" s="196">
        <f ca="1">($H140/(SUMIF($D$5:$D$832,$D140,$H$5:$H$832))*IF($D140=1,Urban_Rural_LDVs!J$6,Urban_Rural_LDVs!J$7))</f>
        <v>1.1908140683837174</v>
      </c>
      <c r="O140" s="196">
        <f ca="1">($H140/(SUMIF($D$5:$D$832,$D140,$H$5:$H$832))*IF($D140=1,Urban_Rural_LDVs!K$6,Urban_Rural_LDVs!K$7))</f>
        <v>5.6665907268825446</v>
      </c>
      <c r="P140" s="196">
        <f ca="1">($H140/(SUMIF($D$5:$D$832,$D140,$H$5:$H$832))*IF($D140=1,Urban_Rural_LDVs!L$6,Urban_Rural_LDVs!L$7))</f>
        <v>25.844132800212932</v>
      </c>
      <c r="Q140" s="197">
        <f ca="1">($H140/(SUMIF($D$5:$D$832,$D140,$H$5:$H$832))*IF($D140=1,Urban_Rural_LDVs!M$6,Urban_Rural_LDVs!M$7))</f>
        <v>56.056378470670055</v>
      </c>
      <c r="R140" s="196">
        <f ca="1">($H140/(SUMIF($D$5:$D$832,$D140,$H$5:$H$832))*IF($D140=1,Urban_Rural_LDVs!N$6,Urban_Rural_LDVs!N$7))</f>
        <v>0.49577564251712114</v>
      </c>
      <c r="S140" s="196">
        <f ca="1">($H140/(SUMIF($D$5:$D$832,$D140,$H$5:$H$832))*IF($D140=1,Urban_Rural_LDVs!O$6,Urban_Rural_LDVs!O$7))</f>
        <v>2.3550013887523091</v>
      </c>
      <c r="T140" s="196">
        <f ca="1">($H140/(SUMIF($D$5:$D$832,$D140,$H$5:$H$832))*IF($D140=1,Urban_Rural_LDVs!P$6,Urban_Rural_LDVs!P$7))</f>
        <v>10.333078082255241</v>
      </c>
      <c r="U140" s="339">
        <f ca="1">($H140/(SUMIF($D$5:$D$832,$D140,$H$5:$H$832))*IF($D140=1,Urban_Rural_LDVs!Q$6,Urban_Rural_LDVs!Q$7))</f>
        <v>22.198587223218897</v>
      </c>
      <c r="V140" s="344">
        <f ca="1">'DAC Adjustment'!O144-'Census Tract'!J140</f>
        <v>0</v>
      </c>
      <c r="W140" s="29">
        <f ca="1">'DAC Adjustment'!P144-'Census Tract'!K140</f>
        <v>0</v>
      </c>
      <c r="X140" s="29">
        <f ca="1">'DAC Adjustment'!Q144-'Census Tract'!L140</f>
        <v>0</v>
      </c>
      <c r="Y140" s="105">
        <f ca="1">'DAC Adjustment'!R144-'Census Tract'!M140</f>
        <v>0</v>
      </c>
      <c r="Z140" s="29">
        <f ca="1">'DAC Adjustment'!S144-'Census Tract'!N140</f>
        <v>0</v>
      </c>
      <c r="AA140" s="29">
        <f ca="1">'DAC Adjustment'!T144-'Census Tract'!O140</f>
        <v>0</v>
      </c>
      <c r="AB140" s="29">
        <f ca="1">'DAC Adjustment'!U144-'Census Tract'!P140</f>
        <v>0</v>
      </c>
      <c r="AC140" s="105">
        <f ca="1">'DAC Adjustment'!V144-'Census Tract'!Q140</f>
        <v>0</v>
      </c>
      <c r="AD140" s="29">
        <f ca="1">'DAC Adjustment'!W144-'Census Tract'!R140</f>
        <v>0</v>
      </c>
      <c r="AE140" s="29">
        <f ca="1">'DAC Adjustment'!X144-'Census Tract'!S140</f>
        <v>0</v>
      </c>
      <c r="AF140" s="29">
        <f ca="1">'DAC Adjustment'!Y144-'Census Tract'!T140</f>
        <v>0</v>
      </c>
      <c r="AG140" s="345">
        <f ca="1">'DAC Adjustment'!Z144-'Census Tract'!U140</f>
        <v>0</v>
      </c>
    </row>
    <row r="141" spans="1:33" ht="15.75" x14ac:dyDescent="0.25">
      <c r="A141" s="193" t="s">
        <v>32</v>
      </c>
      <c r="B141" s="53" t="str">
        <f>IFERROR(INDEX(Geography!$R$5:$R$889,MATCH(C141,Geography!$S$5:$S$889,0)),"Undefined")</f>
        <v>Bandon</v>
      </c>
      <c r="C141" s="53">
        <v>41011001000</v>
      </c>
      <c r="D141" s="171" cm="1">
        <f t="array" ref="D141">INDEX(Geography!$K$5:$K$838,MATCH(C141,Geography!$L$5:$L$838,0),0)</f>
        <v>0</v>
      </c>
      <c r="E141" s="53">
        <v>7238</v>
      </c>
      <c r="F141" s="53">
        <f>SUMIF(County!$A$5:$A$40,A141,County!$D$5:$D$40)</f>
        <v>63698</v>
      </c>
      <c r="G141" s="173" cm="1">
        <f t="array" ref="G141">INDEX(Geography!$E$5:$E$833,MATCH(C141,Geography!$C$5:$C$833,0),0)</f>
        <v>6069</v>
      </c>
      <c r="H141" s="239">
        <f t="shared" si="2"/>
        <v>7733.0551899341881</v>
      </c>
      <c r="I141" s="173">
        <f>SUMIF(Geography!$L$5:$L$838,'Census Tract'!C141,Geography!$M$5:$M$838)</f>
        <v>2688</v>
      </c>
      <c r="J141" s="338">
        <f ca="1">($I141/(SUMIF($D$5:$D$832,$D141,$I$5:$I$832))*IF($D141=1,Urban_Rural_LDVs!F$6,Urban_Rural_LDVs!F$7))</f>
        <v>4.1302711626718187</v>
      </c>
      <c r="K141" s="196">
        <f ca="1">($I141/(SUMIF($D$5:$D$832,$D141,$I$5:$I$832))*IF($D141=1,Urban_Rural_LDVs!G$6,Urban_Rural_LDVs!G$7))</f>
        <v>20.834637837856778</v>
      </c>
      <c r="L141" s="196">
        <f ca="1">($I141/(SUMIF($D$5:$D$832,$D141,$I$5:$I$832))*IF($D141=1,Urban_Rural_LDVs!H$6,Urban_Rural_LDVs!H$7))</f>
        <v>96.538542689869956</v>
      </c>
      <c r="M141" s="197">
        <f ca="1">($I141/(SUMIF($D$5:$D$832,$D141,$I$5:$I$832))*IF($D141=1,Urban_Rural_LDVs!I$6,Urban_Rural_LDVs!I$7))</f>
        <v>210.0019398981573</v>
      </c>
      <c r="N141" s="196">
        <f ca="1">($H141/(SUMIF($D$5:$D$832,$D141,$H$5:$H$832))*IF($D141=1,Urban_Rural_LDVs!J$6,Urban_Rural_LDVs!J$7))</f>
        <v>2.1166338340107633</v>
      </c>
      <c r="O141" s="196">
        <f ca="1">($H141/(SUMIF($D$5:$D$832,$D141,$H$5:$H$832))*IF($D141=1,Urban_Rural_LDVs!K$6,Urban_Rural_LDVs!K$7))</f>
        <v>11.063203291032655</v>
      </c>
      <c r="P141" s="196">
        <f ca="1">($H141/(SUMIF($D$5:$D$832,$D141,$H$5:$H$832))*IF($D141=1,Urban_Rural_LDVs!L$6,Urban_Rural_LDVs!L$7))</f>
        <v>51.614715381327315</v>
      </c>
      <c r="Q141" s="197">
        <f ca="1">($H141/(SUMIF($D$5:$D$832,$D141,$H$5:$H$832))*IF($D141=1,Urban_Rural_LDVs!M$6,Urban_Rural_LDVs!M$7))</f>
        <v>112.39067807270503</v>
      </c>
      <c r="R141" s="196">
        <f ca="1">($H141/(SUMIF($D$5:$D$832,$D141,$H$5:$H$832))*IF($D141=1,Urban_Rural_LDVs!N$6,Urban_Rural_LDVs!N$7))</f>
        <v>1.4455652389444091</v>
      </c>
      <c r="S141" s="196">
        <f ca="1">($H141/(SUMIF($D$5:$D$832,$D141,$H$5:$H$832))*IF($D141=1,Urban_Rural_LDVs!O$6,Urban_Rural_LDVs!O$7))</f>
        <v>7.4886508524713022</v>
      </c>
      <c r="T141" s="196">
        <f ca="1">($H141/(SUMIF($D$5:$D$832,$D141,$H$5:$H$832))*IF($D141=1,Urban_Rural_LDVs!P$6,Urban_Rural_LDVs!P$7))</f>
        <v>34.50748346656232</v>
      </c>
      <c r="U141" s="339">
        <f ca="1">($H141/(SUMIF($D$5:$D$832,$D141,$H$5:$H$832))*IF($D141=1,Urban_Rural_LDVs!Q$6,Urban_Rural_LDVs!Q$7))</f>
        <v>74.999091056662962</v>
      </c>
      <c r="V141" s="344">
        <f ca="1">'DAC Adjustment'!O145-'Census Tract'!J141</f>
        <v>1.0325677906679545</v>
      </c>
      <c r="W141" s="29">
        <f ca="1">'DAC Adjustment'!P145-'Census Tract'!K141</f>
        <v>5.2086594594641937</v>
      </c>
      <c r="X141" s="29">
        <f ca="1">'DAC Adjustment'!Q145-'Census Tract'!L141</f>
        <v>24.134635672467482</v>
      </c>
      <c r="Y141" s="105">
        <f ca="1">'DAC Adjustment'!R145-'Census Tract'!M141</f>
        <v>52.500484974539319</v>
      </c>
      <c r="Z141" s="29">
        <f ca="1">'DAC Adjustment'!S145-'Census Tract'!N141</f>
        <v>0.52915845850269072</v>
      </c>
      <c r="AA141" s="29">
        <f ca="1">'DAC Adjustment'!T145-'Census Tract'!O141</f>
        <v>2.7658008227581643</v>
      </c>
      <c r="AB141" s="29">
        <f ca="1">'DAC Adjustment'!U145-'Census Tract'!P141</f>
        <v>12.903678845331825</v>
      </c>
      <c r="AC141" s="105">
        <f ca="1">'DAC Adjustment'!V145-'Census Tract'!Q141</f>
        <v>28.097669518176261</v>
      </c>
      <c r="AD141" s="29">
        <f ca="1">'DAC Adjustment'!W145-'Census Tract'!R141</f>
        <v>0.36139130973610234</v>
      </c>
      <c r="AE141" s="29">
        <f ca="1">'DAC Adjustment'!X145-'Census Tract'!S141</f>
        <v>1.8721627131178256</v>
      </c>
      <c r="AF141" s="29">
        <f ca="1">'DAC Adjustment'!Y145-'Census Tract'!T141</f>
        <v>8.62687086664058</v>
      </c>
      <c r="AG141" s="345">
        <f ca="1">'DAC Adjustment'!Z145-'Census Tract'!U141</f>
        <v>18.749772764165741</v>
      </c>
    </row>
    <row r="142" spans="1:33" ht="15.75" x14ac:dyDescent="0.25">
      <c r="A142" s="193" t="s">
        <v>32</v>
      </c>
      <c r="B142" s="53" t="str">
        <f>IFERROR(INDEX(Geography!$R$5:$R$889,MATCH(C142,Geography!$S$5:$S$889,0)),"Undefined")</f>
        <v>Coos Bay</v>
      </c>
      <c r="C142" s="53">
        <v>41011000600</v>
      </c>
      <c r="D142" s="171" cm="1">
        <f t="array" ref="D142">INDEX(Geography!$K$5:$K$838,MATCH(C142,Geography!$L$5:$L$838,0),0)</f>
        <v>1</v>
      </c>
      <c r="E142" s="53">
        <v>2716</v>
      </c>
      <c r="F142" s="53">
        <f>SUMIF(County!$A$5:$A$40,A142,County!$D$5:$D$40)</f>
        <v>63698</v>
      </c>
      <c r="G142" s="173" cm="1">
        <f t="array" ref="G142">INDEX(Geography!$E$5:$E$833,MATCH(C142,Geography!$C$5:$C$833,0),0)</f>
        <v>2015</v>
      </c>
      <c r="H142" s="239">
        <f t="shared" si="2"/>
        <v>2567.4915484787261</v>
      </c>
      <c r="I142" s="173">
        <f>SUMIF(Geography!$L$5:$L$838,'Census Tract'!C142,Geography!$M$5:$M$838)</f>
        <v>2675</v>
      </c>
      <c r="J142" s="338">
        <f ca="1">($I142/(SUMIF($D$5:$D$832,$D142,$I$5:$I$832))*IF($D142=1,Urban_Rural_LDVs!F$6,Urban_Rural_LDVs!F$7))</f>
        <v>1.3396079148243882</v>
      </c>
      <c r="K142" s="196">
        <f ca="1">($I142/(SUMIF($D$5:$D$832,$D142,$I$5:$I$832))*IF($D142=1,Urban_Rural_LDVs!G$6,Urban_Rural_LDVs!G$7))</f>
        <v>6.6572757667854594</v>
      </c>
      <c r="L142" s="196">
        <f ca="1">($I142/(SUMIF($D$5:$D$832,$D142,$I$5:$I$832))*IF($D142=1,Urban_Rural_LDVs!H$6,Urban_Rural_LDVs!H$7))</f>
        <v>30.632684167617711</v>
      </c>
      <c r="M142" s="197">
        <f ca="1">($I142/(SUMIF($D$5:$D$832,$D142,$I$5:$I$832))*IF($D142=1,Urban_Rural_LDVs!I$6,Urban_Rural_LDVs!I$7))</f>
        <v>66.532045866074711</v>
      </c>
      <c r="N142" s="196">
        <f ca="1">($H142/(SUMIF($D$5:$D$832,$D142,$H$5:$H$832))*IF($D142=1,Urban_Rural_LDVs!J$6,Urban_Rural_LDVs!J$7))</f>
        <v>0.53003983825782874</v>
      </c>
      <c r="O142" s="196">
        <f ca="1">($H142/(SUMIF($D$5:$D$832,$D142,$H$5:$H$832))*IF($D142=1,Urban_Rural_LDVs!K$6,Urban_Rural_LDVs!K$7))</f>
        <v>2.5222399634787558</v>
      </c>
      <c r="P142" s="196">
        <f ca="1">($H142/(SUMIF($D$5:$D$832,$D142,$H$5:$H$832))*IF($D142=1,Urban_Rural_LDVs!L$6,Urban_Rural_LDVs!L$7))</f>
        <v>11.503407906434518</v>
      </c>
      <c r="Q142" s="197">
        <f ca="1">($H142/(SUMIF($D$5:$D$832,$D142,$H$5:$H$832))*IF($D142=1,Urban_Rural_LDVs!M$6,Urban_Rural_LDVs!M$7))</f>
        <v>24.951094017760141</v>
      </c>
      <c r="R142" s="196">
        <f ca="1">($H142/(SUMIF($D$5:$D$832,$D142,$H$5:$H$832))*IF($D142=1,Urban_Rural_LDVs!N$6,Urban_Rural_LDVs!N$7))</f>
        <v>0.22067327582770027</v>
      </c>
      <c r="S142" s="196">
        <f ca="1">($H142/(SUMIF($D$5:$D$832,$D142,$H$5:$H$832))*IF($D142=1,Urban_Rural_LDVs!O$6,Urban_Rural_LDVs!O$7))</f>
        <v>1.0482279209931309</v>
      </c>
      <c r="T142" s="196">
        <f ca="1">($H142/(SUMIF($D$5:$D$832,$D142,$H$5:$H$832))*IF($D142=1,Urban_Rural_LDVs!P$6,Urban_Rural_LDVs!P$7))</f>
        <v>4.5993267805929561</v>
      </c>
      <c r="U142" s="339">
        <f ca="1">($H142/(SUMIF($D$5:$D$832,$D142,$H$5:$H$832))*IF($D142=1,Urban_Rural_LDVs!Q$6,Urban_Rural_LDVs!Q$7))</f>
        <v>9.8807495592635473</v>
      </c>
      <c r="V142" s="344">
        <f ca="1">'DAC Adjustment'!O146-'Census Tract'!J142</f>
        <v>0</v>
      </c>
      <c r="W142" s="29">
        <f ca="1">'DAC Adjustment'!P146-'Census Tract'!K142</f>
        <v>0</v>
      </c>
      <c r="X142" s="29">
        <f ca="1">'DAC Adjustment'!Q146-'Census Tract'!L142</f>
        <v>0</v>
      </c>
      <c r="Y142" s="105">
        <f ca="1">'DAC Adjustment'!R146-'Census Tract'!M142</f>
        <v>0</v>
      </c>
      <c r="Z142" s="29">
        <f ca="1">'DAC Adjustment'!S146-'Census Tract'!N142</f>
        <v>0</v>
      </c>
      <c r="AA142" s="29">
        <f ca="1">'DAC Adjustment'!T146-'Census Tract'!O142</f>
        <v>0</v>
      </c>
      <c r="AB142" s="29">
        <f ca="1">'DAC Adjustment'!U146-'Census Tract'!P142</f>
        <v>0</v>
      </c>
      <c r="AC142" s="105">
        <f ca="1">'DAC Adjustment'!V146-'Census Tract'!Q142</f>
        <v>0</v>
      </c>
      <c r="AD142" s="29">
        <f ca="1">'DAC Adjustment'!W146-'Census Tract'!R142</f>
        <v>0</v>
      </c>
      <c r="AE142" s="29">
        <f ca="1">'DAC Adjustment'!X146-'Census Tract'!S142</f>
        <v>0</v>
      </c>
      <c r="AF142" s="29">
        <f ca="1">'DAC Adjustment'!Y146-'Census Tract'!T142</f>
        <v>0</v>
      </c>
      <c r="AG142" s="345">
        <f ca="1">'DAC Adjustment'!Z146-'Census Tract'!U142</f>
        <v>0</v>
      </c>
    </row>
    <row r="143" spans="1:33" ht="15.75" x14ac:dyDescent="0.25">
      <c r="A143" s="193" t="s">
        <v>33</v>
      </c>
      <c r="B143" s="53" t="str">
        <f>IFERROR(INDEX(Geography!$R$5:$R$889,MATCH(C143,Geography!$S$5:$S$889,0)),"Undefined")</f>
        <v>Prineville</v>
      </c>
      <c r="C143" s="53">
        <v>41013950100</v>
      </c>
      <c r="D143" s="171" cm="1">
        <f t="array" ref="D143">INDEX(Geography!$K$5:$K$838,MATCH(C143,Geography!$L$5:$L$838,0),0)</f>
        <v>0</v>
      </c>
      <c r="E143" s="53">
        <v>7566</v>
      </c>
      <c r="F143" s="53">
        <f>SUMIF(County!$A$5:$A$40,A143,County!$D$5:$D$40)</f>
        <v>27753</v>
      </c>
      <c r="G143" s="173" cm="1">
        <f t="array" ref="G143">INDEX(Geography!$E$5:$E$833,MATCH(C143,Geography!$C$5:$C$833,0),0)</f>
        <v>6899</v>
      </c>
      <c r="H143" s="239">
        <f t="shared" si="2"/>
        <v>9079.4739662367228</v>
      </c>
      <c r="I143" s="173">
        <f>SUMIF(Geography!$L$5:$L$838,'Census Tract'!C143,Geography!$M$5:$M$838)</f>
        <v>1528</v>
      </c>
      <c r="J143" s="338">
        <f ca="1">($I143/(SUMIF($D$5:$D$832,$D143,$I$5:$I$832))*IF($D143=1,Urban_Rural_LDVs!F$6,Urban_Rural_LDVs!F$7))</f>
        <v>2.3478624763997535</v>
      </c>
      <c r="K143" s="196">
        <f ca="1">($I143/(SUMIF($D$5:$D$832,$D143,$I$5:$I$832))*IF($D143=1,Urban_Rural_LDVs!G$6,Urban_Rural_LDVs!G$7))</f>
        <v>11.843499485210252</v>
      </c>
      <c r="L143" s="196">
        <f ca="1">($I143/(SUMIF($D$5:$D$832,$D143,$I$5:$I$832))*IF($D143=1,Urban_Rural_LDVs!H$6,Urban_Rural_LDVs!H$7))</f>
        <v>54.877564445729639</v>
      </c>
      <c r="M143" s="197">
        <f ca="1">($I143/(SUMIF($D$5:$D$832,$D143,$I$5:$I$832))*IF($D143=1,Urban_Rural_LDVs!I$6,Urban_Rural_LDVs!I$7))</f>
        <v>119.37610273972631</v>
      </c>
      <c r="N143" s="196">
        <f ca="1">($H143/(SUMIF($D$5:$D$832,$D143,$H$5:$H$832))*IF($D143=1,Urban_Rural_LDVs!J$6,Urban_Rural_LDVs!J$7))</f>
        <v>2.4851654772840304</v>
      </c>
      <c r="O143" s="196">
        <f ca="1">($H143/(SUMIF($D$5:$D$832,$D143,$H$5:$H$832))*IF($D143=1,Urban_Rural_LDVs!K$6,Urban_Rural_LDVs!K$7))</f>
        <v>12.989441274758351</v>
      </c>
      <c r="P143" s="196">
        <f ca="1">($H143/(SUMIF($D$5:$D$832,$D143,$H$5:$H$832))*IF($D143=1,Urban_Rural_LDVs!L$6,Urban_Rural_LDVs!L$7))</f>
        <v>60.601463854736537</v>
      </c>
      <c r="Q143" s="197">
        <f ca="1">($H143/(SUMIF($D$5:$D$832,$D143,$H$5:$H$832))*IF($D143=1,Urban_Rural_LDVs!M$6,Urban_Rural_LDVs!M$7))</f>
        <v>131.95925938005652</v>
      </c>
      <c r="R143" s="196">
        <f ca="1">($H143/(SUMIF($D$5:$D$832,$D143,$H$5:$H$832))*IF($D143=1,Urban_Rural_LDVs!N$6,Urban_Rural_LDVs!N$7))</f>
        <v>1.6972556940466152</v>
      </c>
      <c r="S143" s="196">
        <f ca="1">($H143/(SUMIF($D$5:$D$832,$D143,$H$5:$H$832))*IF($D143=1,Urban_Rural_LDVs!O$6,Urban_Rural_LDVs!O$7))</f>
        <v>8.7925158669180892</v>
      </c>
      <c r="T143" s="196">
        <f ca="1">($H143/(SUMIF($D$5:$D$832,$D143,$H$5:$H$832))*IF($D143=1,Urban_Rural_LDVs!P$6,Urban_Rural_LDVs!P$7))</f>
        <v>40.515655207377762</v>
      </c>
      <c r="U143" s="339">
        <f ca="1">($H143/(SUMIF($D$5:$D$832,$D143,$H$5:$H$832))*IF($D143=1,Urban_Rural_LDVs!Q$6,Urban_Rural_LDVs!Q$7))</f>
        <v>88.057343186527035</v>
      </c>
      <c r="V143" s="344">
        <f ca="1">'DAC Adjustment'!O147-'Census Tract'!J143</f>
        <v>0.58696561909993861</v>
      </c>
      <c r="W143" s="29">
        <f ca="1">'DAC Adjustment'!P147-'Census Tract'!K143</f>
        <v>2.960874871302563</v>
      </c>
      <c r="X143" s="29">
        <f ca="1">'DAC Adjustment'!Q147-'Census Tract'!L143</f>
        <v>13.719391111432408</v>
      </c>
      <c r="Y143" s="105">
        <f ca="1">'DAC Adjustment'!R147-'Census Tract'!M143</f>
        <v>29.844025684931566</v>
      </c>
      <c r="Z143" s="29">
        <f ca="1">'DAC Adjustment'!S147-'Census Tract'!N143</f>
        <v>0.62129136932100781</v>
      </c>
      <c r="AA143" s="29">
        <f ca="1">'DAC Adjustment'!T147-'Census Tract'!O143</f>
        <v>3.247360318689589</v>
      </c>
      <c r="AB143" s="29">
        <f ca="1">'DAC Adjustment'!U147-'Census Tract'!P143</f>
        <v>15.150365963684138</v>
      </c>
      <c r="AC143" s="105">
        <f ca="1">'DAC Adjustment'!V147-'Census Tract'!Q143</f>
        <v>32.989814845014138</v>
      </c>
      <c r="AD143" s="29">
        <f ca="1">'DAC Adjustment'!W147-'Census Tract'!R143</f>
        <v>0.42431392351165376</v>
      </c>
      <c r="AE143" s="29">
        <f ca="1">'DAC Adjustment'!X147-'Census Tract'!S143</f>
        <v>2.1981289667295218</v>
      </c>
      <c r="AF143" s="29">
        <f ca="1">'DAC Adjustment'!Y147-'Census Tract'!T143</f>
        <v>10.12891380184444</v>
      </c>
      <c r="AG143" s="345">
        <f ca="1">'DAC Adjustment'!Z147-'Census Tract'!U143</f>
        <v>22.014335796631755</v>
      </c>
    </row>
    <row r="144" spans="1:33" ht="15.75" x14ac:dyDescent="0.25">
      <c r="A144" s="193" t="s">
        <v>33</v>
      </c>
      <c r="B144" s="53" t="str">
        <f>IFERROR(INDEX(Geography!$R$5:$R$889,MATCH(C144,Geography!$S$5:$S$889,0)),"Undefined")</f>
        <v>Prineville</v>
      </c>
      <c r="C144" s="53">
        <v>41013950300</v>
      </c>
      <c r="D144" s="171" cm="1">
        <f t="array" ref="D144">INDEX(Geography!$K$5:$K$838,MATCH(C144,Geography!$L$5:$L$838,0),0)</f>
        <v>0</v>
      </c>
      <c r="E144" s="53">
        <v>6859</v>
      </c>
      <c r="F144" s="53">
        <f>SUMIF(County!$A$5:$A$40,A144,County!$D$5:$D$40)</f>
        <v>27753</v>
      </c>
      <c r="G144" s="173" cm="1">
        <f t="array" ref="G144">INDEX(Geography!$E$5:$E$833,MATCH(C144,Geography!$C$5:$C$833,0),0)</f>
        <v>5790</v>
      </c>
      <c r="H144" s="239">
        <f t="shared" si="2"/>
        <v>7619.9672799696509</v>
      </c>
      <c r="I144" s="173">
        <f>SUMIF(Geography!$L$5:$L$838,'Census Tract'!C144,Geography!$M$5:$M$838)</f>
        <v>3158</v>
      </c>
      <c r="J144" s="338">
        <f ca="1">($I144/(SUMIF($D$5:$D$832,$D144,$I$5:$I$832))*IF($D144=1,Urban_Rural_LDVs!F$6,Urban_Rural_LDVs!F$7))</f>
        <v>4.852453992454465</v>
      </c>
      <c r="K144" s="196">
        <f ca="1">($I144/(SUMIF($D$5:$D$832,$D144,$I$5:$I$832))*IF($D144=1,Urban_Rural_LDVs!G$6,Urban_Rural_LDVs!G$7))</f>
        <v>24.477599066946322</v>
      </c>
      <c r="L144" s="196">
        <f ca="1">($I144/(SUMIF($D$5:$D$832,$D144,$I$5:$I$832))*IF($D144=1,Urban_Rural_LDVs!H$6,Urban_Rural_LDVs!H$7))</f>
        <v>113.41842180603025</v>
      </c>
      <c r="M144" s="197">
        <f ca="1">($I144/(SUMIF($D$5:$D$832,$D144,$I$5:$I$832))*IF($D144=1,Urban_Rural_LDVs!I$6,Urban_Rural_LDVs!I$7))</f>
        <v>246.72102909165952</v>
      </c>
      <c r="N144" s="196">
        <f ca="1">($H144/(SUMIF($D$5:$D$832,$D144,$H$5:$H$832))*IF($D144=1,Urban_Rural_LDVs!J$6,Urban_Rural_LDVs!J$7))</f>
        <v>2.0856802599615212</v>
      </c>
      <c r="O144" s="196">
        <f ca="1">($H144/(SUMIF($D$5:$D$832,$D144,$H$5:$H$832))*IF($D144=1,Urban_Rural_LDVs!K$6,Urban_Rural_LDVs!K$7))</f>
        <v>10.901415419749361</v>
      </c>
      <c r="P144" s="196">
        <f ca="1">($H144/(SUMIF($D$5:$D$832,$D144,$H$5:$H$832))*IF($D144=1,Urban_Rural_LDVs!L$6,Urban_Rural_LDVs!L$7))</f>
        <v>50.859903713425787</v>
      </c>
      <c r="Q144" s="197">
        <f ca="1">($H144/(SUMIF($D$5:$D$832,$D144,$H$5:$H$832))*IF($D144=1,Urban_Rural_LDVs!M$6,Urban_Rural_LDVs!M$7))</f>
        <v>110.74708099877188</v>
      </c>
      <c r="R144" s="196">
        <f ca="1">($H144/(SUMIF($D$5:$D$832,$D144,$H$5:$H$832))*IF($D144=1,Urban_Rural_LDVs!N$6,Urban_Rural_LDVs!N$7))</f>
        <v>1.4244253469386725</v>
      </c>
      <c r="S144" s="196">
        <f ca="1">($H144/(SUMIF($D$5:$D$832,$D144,$H$5:$H$832))*IF($D144=1,Urban_Rural_LDVs!O$6,Urban_Rural_LDVs!O$7))</f>
        <v>7.3791371023997296</v>
      </c>
      <c r="T144" s="196">
        <f ca="1">($H144/(SUMIF($D$5:$D$832,$D144,$H$5:$H$832))*IF($D144=1,Urban_Rural_LDVs!P$6,Urban_Rural_LDVs!P$7))</f>
        <v>34.002847318555908</v>
      </c>
      <c r="U144" s="339">
        <f ca="1">($H144/(SUMIF($D$5:$D$832,$D144,$H$5:$H$832))*IF($D144=1,Urban_Rural_LDVs!Q$6,Urban_Rural_LDVs!Q$7))</f>
        <v>73.902307153209378</v>
      </c>
      <c r="V144" s="344">
        <f ca="1">'DAC Adjustment'!O148-'Census Tract'!J144</f>
        <v>1.213113498113616</v>
      </c>
      <c r="W144" s="29">
        <f ca="1">'DAC Adjustment'!P148-'Census Tract'!K144</f>
        <v>6.1193997667365814</v>
      </c>
      <c r="X144" s="29">
        <f ca="1">'DAC Adjustment'!Q148-'Census Tract'!L144</f>
        <v>28.354605451507567</v>
      </c>
      <c r="Y144" s="105">
        <f ca="1">'DAC Adjustment'!R148-'Census Tract'!M144</f>
        <v>61.680257272914872</v>
      </c>
      <c r="Z144" s="29">
        <f ca="1">'DAC Adjustment'!S148-'Census Tract'!N144</f>
        <v>0.52142006499038018</v>
      </c>
      <c r="AA144" s="29">
        <f ca="1">'DAC Adjustment'!T148-'Census Tract'!O144</f>
        <v>2.7253538549373406</v>
      </c>
      <c r="AB144" s="29">
        <f ca="1">'DAC Adjustment'!U148-'Census Tract'!P144</f>
        <v>12.714975928356445</v>
      </c>
      <c r="AC144" s="105">
        <f ca="1">'DAC Adjustment'!V148-'Census Tract'!Q144</f>
        <v>27.686770249692984</v>
      </c>
      <c r="AD144" s="29">
        <f ca="1">'DAC Adjustment'!W148-'Census Tract'!R144</f>
        <v>0.35610633673466818</v>
      </c>
      <c r="AE144" s="29">
        <f ca="1">'DAC Adjustment'!X148-'Census Tract'!S144</f>
        <v>1.8447842755999329</v>
      </c>
      <c r="AF144" s="29">
        <f ca="1">'DAC Adjustment'!Y148-'Census Tract'!T144</f>
        <v>8.5007118296389734</v>
      </c>
      <c r="AG144" s="345">
        <f ca="1">'DAC Adjustment'!Z148-'Census Tract'!U144</f>
        <v>18.475576788302348</v>
      </c>
    </row>
    <row r="145" spans="1:33" ht="15.75" x14ac:dyDescent="0.25">
      <c r="A145" s="193" t="s">
        <v>33</v>
      </c>
      <c r="B145" s="53" t="str">
        <f>IFERROR(INDEX(Geography!$R$5:$R$889,MATCH(C145,Geography!$S$5:$S$889,0)),"Undefined")</f>
        <v>Prineville</v>
      </c>
      <c r="C145" s="53">
        <v>41013950400</v>
      </c>
      <c r="D145" s="171" cm="1">
        <f t="array" ref="D145">INDEX(Geography!$K$5:$K$838,MATCH(C145,Geography!$L$5:$L$838,0),0)</f>
        <v>0</v>
      </c>
      <c r="E145" s="53">
        <v>4242</v>
      </c>
      <c r="F145" s="53">
        <f>SUMIF(County!$A$5:$A$40,A145,County!$D$5:$D$40)</f>
        <v>27753</v>
      </c>
      <c r="G145" s="173" cm="1">
        <f t="array" ref="G145">INDEX(Geography!$E$5:$E$833,MATCH(C145,Geography!$C$5:$C$833,0),0)</f>
        <v>4003</v>
      </c>
      <c r="H145" s="239">
        <f t="shared" si="2"/>
        <v>5268.1742697268583</v>
      </c>
      <c r="I145" s="173">
        <f>SUMIF(Geography!$L$5:$L$838,'Census Tract'!C145,Geography!$M$5:$M$838)</f>
        <v>146</v>
      </c>
      <c r="J145" s="338">
        <f ca="1">($I145/(SUMIF($D$5:$D$832,$D145,$I$5:$I$832))*IF($D145=1,Urban_Rural_LDVs!F$6,Urban_Rural_LDVs!F$7))</f>
        <v>0.22433764499631156</v>
      </c>
      <c r="K145" s="196">
        <f ca="1">($I145/(SUMIF($D$5:$D$832,$D145,$I$5:$I$832))*IF($D145=1,Urban_Rural_LDVs!G$6,Urban_Rural_LDVs!G$7))</f>
        <v>1.1316432754193042</v>
      </c>
      <c r="L145" s="196">
        <f ca="1">($I145/(SUMIF($D$5:$D$832,$D145,$I$5:$I$832))*IF($D145=1,Urban_Rural_LDVs!H$6,Urban_Rural_LDVs!H$7))</f>
        <v>5.2435369169349002</v>
      </c>
      <c r="M145" s="197">
        <f ca="1">($I145/(SUMIF($D$5:$D$832,$D145,$I$5:$I$832))*IF($D145=1,Urban_Rural_LDVs!I$6,Urban_Rural_LDVs!I$7))</f>
        <v>11.406355366492175</v>
      </c>
      <c r="N145" s="196">
        <f ca="1">($H145/(SUMIF($D$5:$D$832,$D145,$H$5:$H$832))*IF($D145=1,Urban_Rural_LDVs!J$6,Urban_Rural_LDVs!J$7))</f>
        <v>1.4419651261875592</v>
      </c>
      <c r="O145" s="196">
        <f ca="1">($H145/(SUMIF($D$5:$D$832,$D145,$H$5:$H$832))*IF($D145=1,Urban_Rural_LDVs!K$6,Urban_Rural_LDVs!K$7))</f>
        <v>7.536850764293038</v>
      </c>
      <c r="P145" s="196">
        <f ca="1">($H145/(SUMIF($D$5:$D$832,$D145,$H$5:$H$832))*IF($D145=1,Urban_Rural_LDVs!L$6,Urban_Rural_LDVs!L$7))</f>
        <v>35.162727904118036</v>
      </c>
      <c r="Q145" s="197">
        <f ca="1">($H145/(SUMIF($D$5:$D$832,$D145,$H$5:$H$832))*IF($D145=1,Urban_Rural_LDVs!M$6,Urban_Rural_LDVs!M$7))</f>
        <v>76.566591578252812</v>
      </c>
      <c r="R145" s="196">
        <f ca="1">($H145/(SUMIF($D$5:$D$832,$D145,$H$5:$H$832))*IF($D145=1,Urban_Rural_LDVs!N$6,Urban_Rural_LDVs!N$7))</f>
        <v>0.98479700583687491</v>
      </c>
      <c r="S145" s="196">
        <f ca="1">($H145/(SUMIF($D$5:$D$832,$D145,$H$5:$H$832))*IF($D145=1,Urban_Rural_LDVs!O$6,Urban_Rural_LDVs!O$7))</f>
        <v>5.1016728533516611</v>
      </c>
      <c r="T145" s="196">
        <f ca="1">($H145/(SUMIF($D$5:$D$832,$D145,$H$5:$H$832))*IF($D145=1,Urban_Rural_LDVs!P$6,Urban_Rural_LDVs!P$7))</f>
        <v>23.508358862897978</v>
      </c>
      <c r="U145" s="339">
        <f ca="1">($H145/(SUMIF($D$5:$D$832,$D145,$H$5:$H$832))*IF($D145=1,Urban_Rural_LDVs!Q$6,Urban_Rural_LDVs!Q$7))</f>
        <v>51.093425826303474</v>
      </c>
      <c r="V145" s="344">
        <f ca="1">'DAC Adjustment'!O149-'Census Tract'!J145</f>
        <v>0</v>
      </c>
      <c r="W145" s="29">
        <f ca="1">'DAC Adjustment'!P149-'Census Tract'!K145</f>
        <v>0</v>
      </c>
      <c r="X145" s="29">
        <f ca="1">'DAC Adjustment'!Q149-'Census Tract'!L145</f>
        <v>0</v>
      </c>
      <c r="Y145" s="105">
        <f ca="1">'DAC Adjustment'!R149-'Census Tract'!M145</f>
        <v>0</v>
      </c>
      <c r="Z145" s="29">
        <f ca="1">'DAC Adjustment'!S149-'Census Tract'!N145</f>
        <v>0</v>
      </c>
      <c r="AA145" s="29">
        <f ca="1">'DAC Adjustment'!T149-'Census Tract'!O145</f>
        <v>0</v>
      </c>
      <c r="AB145" s="29">
        <f ca="1">'DAC Adjustment'!U149-'Census Tract'!P145</f>
        <v>0</v>
      </c>
      <c r="AC145" s="105">
        <f ca="1">'DAC Adjustment'!V149-'Census Tract'!Q145</f>
        <v>0</v>
      </c>
      <c r="AD145" s="29">
        <f ca="1">'DAC Adjustment'!W149-'Census Tract'!R145</f>
        <v>0</v>
      </c>
      <c r="AE145" s="29">
        <f ca="1">'DAC Adjustment'!X149-'Census Tract'!S145</f>
        <v>0</v>
      </c>
      <c r="AF145" s="29">
        <f ca="1">'DAC Adjustment'!Y149-'Census Tract'!T145</f>
        <v>0</v>
      </c>
      <c r="AG145" s="345">
        <f ca="1">'DAC Adjustment'!Z149-'Census Tract'!U145</f>
        <v>0</v>
      </c>
    </row>
    <row r="146" spans="1:33" ht="15.75" x14ac:dyDescent="0.25">
      <c r="A146" s="193" t="s">
        <v>33</v>
      </c>
      <c r="B146" s="53" t="str">
        <f>IFERROR(INDEX(Geography!$R$5:$R$889,MATCH(C146,Geography!$S$5:$S$889,0)),"Undefined")</f>
        <v>Prineville</v>
      </c>
      <c r="C146" s="53">
        <v>41013950200</v>
      </c>
      <c r="D146" s="171" cm="1">
        <f t="array" ref="D146">INDEX(Geography!$K$5:$K$838,MATCH(C146,Geography!$L$5:$L$838,0),0)</f>
        <v>0</v>
      </c>
      <c r="E146" s="53">
        <v>4344</v>
      </c>
      <c r="F146" s="53">
        <f>SUMIF(County!$A$5:$A$40,A146,County!$D$5:$D$40)</f>
        <v>27753</v>
      </c>
      <c r="G146" s="173" cm="1">
        <f t="array" ref="G146">INDEX(Geography!$E$5:$E$833,MATCH(C146,Geography!$C$5:$C$833,0),0)</f>
        <v>4396</v>
      </c>
      <c r="H146" s="239">
        <f t="shared" si="2"/>
        <v>5785.384484066768</v>
      </c>
      <c r="I146" s="173">
        <f>SUMIF(Geography!$L$5:$L$838,'Census Tract'!C146,Geography!$M$5:$M$838)</f>
        <v>1262</v>
      </c>
      <c r="J146" s="338">
        <f ca="1">($I146/(SUMIF($D$5:$D$832,$D146,$I$5:$I$832))*IF($D146=1,Urban_Rural_LDVs!F$6,Urban_Rural_LDVs!F$7))</f>
        <v>1.9391377259270219</v>
      </c>
      <c r="K146" s="196">
        <f ca="1">($I146/(SUMIF($D$5:$D$832,$D146,$I$5:$I$832))*IF($D146=1,Urban_Rural_LDVs!G$6,Urban_Rural_LDVs!G$7))</f>
        <v>9.7817384491723427</v>
      </c>
      <c r="L146" s="196">
        <f ca="1">($I146/(SUMIF($D$5:$D$832,$D146,$I$5:$I$832))*IF($D146=1,Urban_Rural_LDVs!H$6,Urban_Rural_LDVs!H$7))</f>
        <v>45.324271158711269</v>
      </c>
      <c r="M146" s="197">
        <f ca="1">($I146/(SUMIF($D$5:$D$832,$D146,$I$5:$I$832))*IF($D146=1,Urban_Rural_LDVs!I$6,Urban_Rural_LDVs!I$7))</f>
        <v>98.594660770637844</v>
      </c>
      <c r="N146" s="196">
        <f ca="1">($H146/(SUMIF($D$5:$D$832,$D146,$H$5:$H$832))*IF($D146=1,Urban_Rural_LDVs!J$6,Urban_Rural_LDVs!J$7))</f>
        <v>1.5835320246616318</v>
      </c>
      <c r="O146" s="196">
        <f ca="1">($H146/(SUMIF($D$5:$D$832,$D146,$H$5:$H$832))*IF($D146=1,Urban_Rural_LDVs!K$6,Urban_Rural_LDVs!K$7))</f>
        <v>8.2767913964107418</v>
      </c>
      <c r="P146" s="196">
        <f ca="1">($H146/(SUMIF($D$5:$D$832,$D146,$H$5:$H$832))*IF($D146=1,Urban_Rural_LDVs!L$6,Urban_Rural_LDVs!L$7))</f>
        <v>38.614876809018959</v>
      </c>
      <c r="Q146" s="197">
        <f ca="1">($H146/(SUMIF($D$5:$D$832,$D146,$H$5:$H$832))*IF($D146=1,Urban_Rural_LDVs!M$6,Urban_Rural_LDVs!M$7))</f>
        <v>84.083621428428529</v>
      </c>
      <c r="R146" s="196">
        <f ca="1">($H146/(SUMIF($D$5:$D$832,$D146,$H$5:$H$832))*IF($D146=1,Urban_Rural_LDVs!N$6,Urban_Rural_LDVs!N$7))</f>
        <v>1.0814807988156139</v>
      </c>
      <c r="S146" s="196">
        <f ca="1">($H146/(SUMIF($D$5:$D$832,$D146,$H$5:$H$832))*IF($D146=1,Urban_Rural_LDVs!O$6,Urban_Rural_LDVs!O$7))</f>
        <v>5.6025365634109177</v>
      </c>
      <c r="T146" s="196">
        <f ca="1">($H146/(SUMIF($D$5:$D$832,$D146,$H$5:$H$832))*IF($D146=1,Urban_Rural_LDVs!P$6,Urban_Rural_LDVs!P$7))</f>
        <v>25.81632414721447</v>
      </c>
      <c r="U146" s="339">
        <f ca="1">($H146/(SUMIF($D$5:$D$832,$D146,$H$5:$H$832))*IF($D146=1,Urban_Rural_LDVs!Q$6,Urban_Rural_LDVs!Q$7))</f>
        <v>56.109592788516139</v>
      </c>
      <c r="V146" s="344">
        <f ca="1">'DAC Adjustment'!O150-'Census Tract'!J146</f>
        <v>0</v>
      </c>
      <c r="W146" s="29">
        <f ca="1">'DAC Adjustment'!P150-'Census Tract'!K146</f>
        <v>0</v>
      </c>
      <c r="X146" s="29">
        <f ca="1">'DAC Adjustment'!Q150-'Census Tract'!L146</f>
        <v>0</v>
      </c>
      <c r="Y146" s="105">
        <f ca="1">'DAC Adjustment'!R150-'Census Tract'!M146</f>
        <v>0</v>
      </c>
      <c r="Z146" s="29">
        <f ca="1">'DAC Adjustment'!S150-'Census Tract'!N146</f>
        <v>0</v>
      </c>
      <c r="AA146" s="29">
        <f ca="1">'DAC Adjustment'!T150-'Census Tract'!O146</f>
        <v>0</v>
      </c>
      <c r="AB146" s="29">
        <f ca="1">'DAC Adjustment'!U150-'Census Tract'!P146</f>
        <v>0</v>
      </c>
      <c r="AC146" s="105">
        <f ca="1">'DAC Adjustment'!V150-'Census Tract'!Q146</f>
        <v>0</v>
      </c>
      <c r="AD146" s="29">
        <f ca="1">'DAC Adjustment'!W150-'Census Tract'!R146</f>
        <v>0</v>
      </c>
      <c r="AE146" s="29">
        <f ca="1">'DAC Adjustment'!X150-'Census Tract'!S146</f>
        <v>0</v>
      </c>
      <c r="AF146" s="29">
        <f ca="1">'DAC Adjustment'!Y150-'Census Tract'!T146</f>
        <v>0</v>
      </c>
      <c r="AG146" s="345">
        <f ca="1">'DAC Adjustment'!Z150-'Census Tract'!U146</f>
        <v>0</v>
      </c>
    </row>
    <row r="147" spans="1:33" ht="15.75" x14ac:dyDescent="0.25">
      <c r="A147" s="193" t="s">
        <v>34</v>
      </c>
      <c r="B147" s="53" t="str">
        <f>IFERROR(INDEX(Geography!$R$5:$R$889,MATCH(C147,Geography!$S$5:$S$889,0)),"Undefined")</f>
        <v>Brookings</v>
      </c>
      <c r="C147" s="53">
        <v>41015950302</v>
      </c>
      <c r="D147" s="171" cm="1">
        <f t="array" ref="D147">INDEX(Geography!$K$5:$K$838,MATCH(C147,Geography!$L$5:$L$838,0),0)</f>
        <v>1</v>
      </c>
      <c r="E147" s="53">
        <v>4515</v>
      </c>
      <c r="F147" s="53">
        <f>SUMIF(County!$A$5:$A$40,A147,County!$D$5:$D$40)</f>
        <v>36372</v>
      </c>
      <c r="G147" s="173" cm="1">
        <f t="array" ref="G147">INDEX(Geography!$E$5:$E$833,MATCH(C147,Geography!$C$5:$C$833,0),0)</f>
        <v>3504</v>
      </c>
      <c r="H147" s="239">
        <f t="shared" si="2"/>
        <v>6496.7878880562776</v>
      </c>
      <c r="I147" s="173">
        <f>SUMIF(Geography!$L$5:$L$838,'Census Tract'!C147,Geography!$M$5:$M$838)</f>
        <v>2578</v>
      </c>
      <c r="J147" s="338">
        <f ca="1">($I147/(SUMIF($D$5:$D$832,$D147,$I$5:$I$832))*IF($D147=1,Urban_Rural_LDVs!F$6,Urban_Rural_LDVs!F$7))</f>
        <v>1.2910314782868308</v>
      </c>
      <c r="K147" s="196">
        <f ca="1">($I147/(SUMIF($D$5:$D$832,$D147,$I$5:$I$832))*IF($D147=1,Urban_Rural_LDVs!G$6,Urban_Rural_LDVs!G$7))</f>
        <v>6.4158717483263228</v>
      </c>
      <c r="L147" s="196">
        <f ca="1">($I147/(SUMIF($D$5:$D$832,$D147,$I$5:$I$832))*IF($D147=1,Urban_Rural_LDVs!H$6,Urban_Rural_LDVs!H$7))</f>
        <v>29.521891508081666</v>
      </c>
      <c r="M147" s="197">
        <f ca="1">($I147/(SUMIF($D$5:$D$832,$D147,$I$5:$I$832))*IF($D147=1,Urban_Rural_LDVs!I$6,Urban_Rural_LDVs!I$7))</f>
        <v>64.119481959903027</v>
      </c>
      <c r="N147" s="196">
        <f ca="1">($H147/(SUMIF($D$5:$D$832,$D147,$H$5:$H$832))*IF($D147=1,Urban_Rural_LDVs!J$6,Urban_Rural_LDVs!J$7))</f>
        <v>1.3412143083474313</v>
      </c>
      <c r="O147" s="196">
        <f ca="1">($H147/(SUMIF($D$5:$D$832,$D147,$H$5:$H$832))*IF($D147=1,Urban_Rural_LDVs!K$6,Urban_Rural_LDVs!K$7))</f>
        <v>6.3822831491731646</v>
      </c>
      <c r="P147" s="196">
        <f ca="1">($H147/(SUMIF($D$5:$D$832,$D147,$H$5:$H$832))*IF($D147=1,Urban_Rural_LDVs!L$6,Urban_Rural_LDVs!L$7))</f>
        <v>29.108255955964577</v>
      </c>
      <c r="Q147" s="197">
        <f ca="1">($H147/(SUMIF($D$5:$D$832,$D147,$H$5:$H$832))*IF($D147=1,Urban_Rural_LDVs!M$6,Urban_Rural_LDVs!M$7))</f>
        <v>63.136318989787981</v>
      </c>
      <c r="R147" s="196">
        <f ca="1">($H147/(SUMIF($D$5:$D$832,$D147,$H$5:$H$832))*IF($D147=1,Urban_Rural_LDVs!N$6,Urban_Rural_LDVs!N$7))</f>
        <v>0.55839228232886418</v>
      </c>
      <c r="S147" s="196">
        <f ca="1">($H147/(SUMIF($D$5:$D$832,$D147,$H$5:$H$832))*IF($D147=1,Urban_Rural_LDVs!O$6,Urban_Rural_LDVs!O$7))</f>
        <v>2.6524389009442588</v>
      </c>
      <c r="T147" s="196">
        <f ca="1">($H147/(SUMIF($D$5:$D$832,$D147,$H$5:$H$832))*IF($D147=1,Urban_Rural_LDVs!P$6,Urban_Rural_LDVs!P$7))</f>
        <v>11.63814951565235</v>
      </c>
      <c r="U147" s="339">
        <f ca="1">($H147/(SUMIF($D$5:$D$832,$D147,$H$5:$H$832))*IF($D147=1,Urban_Rural_LDVs!Q$6,Urban_Rural_LDVs!Q$7))</f>
        <v>25.002276677240136</v>
      </c>
      <c r="V147" s="344">
        <f ca="1">'DAC Adjustment'!O151-'Census Tract'!J147</f>
        <v>0</v>
      </c>
      <c r="W147" s="29">
        <f ca="1">'DAC Adjustment'!P151-'Census Tract'!K147</f>
        <v>0</v>
      </c>
      <c r="X147" s="29">
        <f ca="1">'DAC Adjustment'!Q151-'Census Tract'!L147</f>
        <v>0</v>
      </c>
      <c r="Y147" s="105">
        <f ca="1">'DAC Adjustment'!R151-'Census Tract'!M147</f>
        <v>0</v>
      </c>
      <c r="Z147" s="29">
        <f ca="1">'DAC Adjustment'!S151-'Census Tract'!N147</f>
        <v>0</v>
      </c>
      <c r="AA147" s="29">
        <f ca="1">'DAC Adjustment'!T151-'Census Tract'!O147</f>
        <v>0</v>
      </c>
      <c r="AB147" s="29">
        <f ca="1">'DAC Adjustment'!U151-'Census Tract'!P147</f>
        <v>0</v>
      </c>
      <c r="AC147" s="105">
        <f ca="1">'DAC Adjustment'!V151-'Census Tract'!Q147</f>
        <v>0</v>
      </c>
      <c r="AD147" s="29">
        <f ca="1">'DAC Adjustment'!W151-'Census Tract'!R147</f>
        <v>0</v>
      </c>
      <c r="AE147" s="29">
        <f ca="1">'DAC Adjustment'!X151-'Census Tract'!S147</f>
        <v>0</v>
      </c>
      <c r="AF147" s="29">
        <f ca="1">'DAC Adjustment'!Y151-'Census Tract'!T147</f>
        <v>0</v>
      </c>
      <c r="AG147" s="345">
        <f ca="1">'DAC Adjustment'!Z151-'Census Tract'!U147</f>
        <v>0</v>
      </c>
    </row>
    <row r="148" spans="1:33" ht="15.75" x14ac:dyDescent="0.25">
      <c r="A148" s="193" t="s">
        <v>34</v>
      </c>
      <c r="B148" s="53" t="str">
        <f>IFERROR(INDEX(Geography!$R$5:$R$889,MATCH(C148,Geography!$S$5:$S$889,0)),"Undefined")</f>
        <v>Port Orford</v>
      </c>
      <c r="C148" s="53">
        <v>41015950100</v>
      </c>
      <c r="D148" s="171" cm="1">
        <f t="array" ref="D148">INDEX(Geography!$K$5:$K$838,MATCH(C148,Geography!$L$5:$L$838,0),0)</f>
        <v>0</v>
      </c>
      <c r="E148" s="53">
        <v>2715</v>
      </c>
      <c r="F148" s="53">
        <f>SUMIF(County!$A$5:$A$40,A148,County!$D$5:$D$40)</f>
        <v>36372</v>
      </c>
      <c r="G148" s="173" cm="1">
        <f t="array" ref="G148">INDEX(Geography!$E$5:$E$833,MATCH(C148,Geography!$C$5:$C$833,0),0)</f>
        <v>2519</v>
      </c>
      <c r="H148" s="239">
        <f t="shared" si="2"/>
        <v>4670.4933476066672</v>
      </c>
      <c r="I148" s="173">
        <f>SUMIF(Geography!$L$5:$L$838,'Census Tract'!C148,Geography!$M$5:$M$838)</f>
        <v>494</v>
      </c>
      <c r="J148" s="338">
        <f ca="1">($I148/(SUMIF($D$5:$D$832,$D148,$I$5:$I$832))*IF($D148=1,Urban_Rural_LDVs!F$6,Urban_Rural_LDVs!F$7))</f>
        <v>0.75906025087793083</v>
      </c>
      <c r="K148" s="196">
        <f ca="1">($I148/(SUMIF($D$5:$D$832,$D148,$I$5:$I$832))*IF($D148=1,Urban_Rural_LDVs!G$6,Urban_Rural_LDVs!G$7))</f>
        <v>3.8289847812132618</v>
      </c>
      <c r="L148" s="196">
        <f ca="1">($I148/(SUMIF($D$5:$D$832,$D148,$I$5:$I$832))*IF($D148=1,Urban_Rural_LDVs!H$6,Urban_Rural_LDVs!H$7))</f>
        <v>17.74183039017699</v>
      </c>
      <c r="M148" s="197">
        <f ca="1">($I148/(SUMIF($D$5:$D$832,$D148,$I$5:$I$832))*IF($D148=1,Urban_Rural_LDVs!I$6,Urban_Rural_LDVs!I$7))</f>
        <v>38.594106514021469</v>
      </c>
      <c r="N148" s="196">
        <f ca="1">($H148/(SUMIF($D$5:$D$832,$D148,$H$5:$H$832))*IF($D148=1,Urban_Rural_LDVs!J$6,Urban_Rural_LDVs!J$7))</f>
        <v>1.2783723894708936</v>
      </c>
      <c r="O148" s="196">
        <f ca="1">($H148/(SUMIF($D$5:$D$832,$D148,$H$5:$H$832))*IF($D148=1,Urban_Rural_LDVs!K$6,Urban_Rural_LDVs!K$7))</f>
        <v>6.681785672659597</v>
      </c>
      <c r="P148" s="196">
        <f ca="1">($H148/(SUMIF($D$5:$D$832,$D148,$H$5:$H$832))*IF($D148=1,Urban_Rural_LDVs!L$6,Urban_Rural_LDVs!L$7))</f>
        <v>31.173472696908597</v>
      </c>
      <c r="Q148" s="197">
        <f ca="1">($H148/(SUMIF($D$5:$D$832,$D148,$H$5:$H$832))*IF($D148=1,Urban_Rural_LDVs!M$6,Urban_Rural_LDVs!M$7))</f>
        <v>67.88001654958299</v>
      </c>
      <c r="R148" s="196">
        <f ca="1">($H148/(SUMIF($D$5:$D$832,$D148,$H$5:$H$832))*IF($D148=1,Urban_Rural_LDVs!N$6,Urban_Rural_LDVs!N$7))</f>
        <v>0.87307056088381074</v>
      </c>
      <c r="S148" s="196">
        <f ca="1">($H148/(SUMIF($D$5:$D$832,$D148,$H$5:$H$832))*IF($D148=1,Urban_Rural_LDVs!O$6,Urban_Rural_LDVs!O$7))</f>
        <v>4.5228817239714889</v>
      </c>
      <c r="T148" s="196">
        <f ca="1">($H148/(SUMIF($D$5:$D$832,$D148,$H$5:$H$832))*IF($D148=1,Urban_Rural_LDVs!P$6,Urban_Rural_LDVs!P$7))</f>
        <v>20.841306316164797</v>
      </c>
      <c r="U148" s="339">
        <f ca="1">($H148/(SUMIF($D$5:$D$832,$D148,$H$5:$H$832))*IF($D148=1,Urban_Rural_LDVs!Q$6,Urban_Rural_LDVs!Q$7))</f>
        <v>45.296813129258439</v>
      </c>
      <c r="V148" s="344">
        <f ca="1">'DAC Adjustment'!O152-'Census Tract'!J148</f>
        <v>0.18976506271948268</v>
      </c>
      <c r="W148" s="29">
        <f ca="1">'DAC Adjustment'!P152-'Census Tract'!K148</f>
        <v>0.95724619530331578</v>
      </c>
      <c r="X148" s="29">
        <f ca="1">'DAC Adjustment'!Q152-'Census Tract'!L148</f>
        <v>4.4354575975442465</v>
      </c>
      <c r="Y148" s="105">
        <f ca="1">'DAC Adjustment'!R152-'Census Tract'!M148</f>
        <v>9.6485266285053655</v>
      </c>
      <c r="Z148" s="29">
        <f ca="1">'DAC Adjustment'!S152-'Census Tract'!N148</f>
        <v>0.31959309736772346</v>
      </c>
      <c r="AA148" s="29">
        <f ca="1">'DAC Adjustment'!T152-'Census Tract'!O148</f>
        <v>1.6704464181649001</v>
      </c>
      <c r="AB148" s="29">
        <f ca="1">'DAC Adjustment'!U152-'Census Tract'!P148</f>
        <v>7.7933681742271474</v>
      </c>
      <c r="AC148" s="105">
        <f ca="1">'DAC Adjustment'!V152-'Census Tract'!Q148</f>
        <v>16.970004137395748</v>
      </c>
      <c r="AD148" s="29">
        <f ca="1">'DAC Adjustment'!W152-'Census Tract'!R148</f>
        <v>0.21826764022095269</v>
      </c>
      <c r="AE148" s="29">
        <f ca="1">'DAC Adjustment'!X152-'Census Tract'!S148</f>
        <v>1.1307204309928718</v>
      </c>
      <c r="AF148" s="29">
        <f ca="1">'DAC Adjustment'!Y152-'Census Tract'!T148</f>
        <v>5.210326579041201</v>
      </c>
      <c r="AG148" s="345">
        <f ca="1">'DAC Adjustment'!Z152-'Census Tract'!U148</f>
        <v>11.324203282314613</v>
      </c>
    </row>
    <row r="149" spans="1:33" ht="15.75" x14ac:dyDescent="0.25">
      <c r="A149" s="193" t="s">
        <v>34</v>
      </c>
      <c r="B149" s="53" t="str">
        <f>IFERROR(INDEX(Geography!$R$5:$R$889,MATCH(C149,Geography!$S$5:$S$889,0)),"Undefined")</f>
        <v>Brookings</v>
      </c>
      <c r="C149" s="53">
        <v>41015950400</v>
      </c>
      <c r="D149" s="171" cm="1">
        <f t="array" ref="D149">INDEX(Geography!$K$5:$K$838,MATCH(C149,Geography!$L$5:$L$838,0),0)</f>
        <v>0</v>
      </c>
      <c r="E149" s="53">
        <v>5231</v>
      </c>
      <c r="F149" s="53">
        <f>SUMIF(County!$A$5:$A$40,A149,County!$D$5:$D$40)</f>
        <v>36372</v>
      </c>
      <c r="G149" s="173" cm="1">
        <f t="array" ref="G149">INDEX(Geography!$E$5:$E$833,MATCH(C149,Geography!$C$5:$C$833,0),0)</f>
        <v>4396</v>
      </c>
      <c r="H149" s="239">
        <f t="shared" si="2"/>
        <v>8150.6505581893252</v>
      </c>
      <c r="I149" s="173">
        <f>SUMIF(Geography!$L$5:$L$838,'Census Tract'!C149,Geography!$M$5:$M$838)</f>
        <v>1210</v>
      </c>
      <c r="J149" s="338">
        <f ca="1">($I149/(SUMIF($D$5:$D$832,$D149,$I$5:$I$832))*IF($D149=1,Urban_Rural_LDVs!F$6,Urban_Rural_LDVs!F$7))</f>
        <v>1.8592366468872399</v>
      </c>
      <c r="K149" s="196">
        <f ca="1">($I149/(SUMIF($D$5:$D$832,$D149,$I$5:$I$832))*IF($D149=1,Urban_Rural_LDVs!G$6,Urban_Rural_LDVs!G$7))</f>
        <v>9.3786874195709462</v>
      </c>
      <c r="L149" s="196">
        <f ca="1">($I149/(SUMIF($D$5:$D$832,$D149,$I$5:$I$832))*IF($D149=1,Urban_Rural_LDVs!H$6,Urban_Rural_LDVs!H$7))</f>
        <v>43.456710065008423</v>
      </c>
      <c r="M149" s="197">
        <f ca="1">($I149/(SUMIF($D$5:$D$832,$D149,$I$5:$I$832))*IF($D149=1,Urban_Rural_LDVs!I$6,Urban_Rural_LDVs!I$7))</f>
        <v>94.532123242846112</v>
      </c>
      <c r="N149" s="196">
        <f ca="1">($H149/(SUMIF($D$5:$D$832,$D149,$H$5:$H$832))*IF($D149=1,Urban_Rural_LDVs!J$6,Urban_Rural_LDVs!J$7))</f>
        <v>2.2309349043723894</v>
      </c>
      <c r="O149" s="196">
        <f ca="1">($H149/(SUMIF($D$5:$D$832,$D149,$H$5:$H$832))*IF($D149=1,Urban_Rural_LDVs!K$6,Urban_Rural_LDVs!K$7))</f>
        <v>11.660631130215004</v>
      </c>
      <c r="P149" s="196">
        <f ca="1">($H149/(SUMIF($D$5:$D$832,$D149,$H$5:$H$832))*IF($D149=1,Urban_Rural_LDVs!L$6,Urban_Rural_LDVs!L$7))</f>
        <v>54.401979347205319</v>
      </c>
      <c r="Q149" s="197">
        <f ca="1">($H149/(SUMIF($D$5:$D$832,$D149,$H$5:$H$832))*IF($D149=1,Urban_Rural_LDVs!M$6,Urban_Rural_LDVs!M$7))</f>
        <v>118.45992566572721</v>
      </c>
      <c r="R149" s="196">
        <f ca="1">($H149/(SUMIF($D$5:$D$832,$D149,$H$5:$H$832))*IF($D149=1,Urban_Rural_LDVs!N$6,Urban_Rural_LDVs!N$7))</f>
        <v>1.5236277037098978</v>
      </c>
      <c r="S149" s="196">
        <f ca="1">($H149/(SUMIF($D$5:$D$832,$D149,$H$5:$H$832))*IF($D149=1,Urban_Rural_LDVs!O$6,Urban_Rural_LDVs!O$7))</f>
        <v>7.8930480581892288</v>
      </c>
      <c r="T149" s="196">
        <f ca="1">($H149/(SUMIF($D$5:$D$832,$D149,$H$5:$H$832))*IF($D149=1,Urban_Rural_LDVs!P$6,Urban_Rural_LDVs!P$7))</f>
        <v>36.370933928487673</v>
      </c>
      <c r="U149" s="339">
        <f ca="1">($H149/(SUMIF($D$5:$D$832,$D149,$H$5:$H$832))*IF($D149=1,Urban_Rural_LDVs!Q$6,Urban_Rural_LDVs!Q$7))</f>
        <v>79.049142721802355</v>
      </c>
      <c r="V149" s="344">
        <f ca="1">'DAC Adjustment'!O153-'Census Tract'!J149</f>
        <v>0.46480916172180997</v>
      </c>
      <c r="W149" s="29">
        <f ca="1">'DAC Adjustment'!P153-'Census Tract'!K149</f>
        <v>2.3446718548927361</v>
      </c>
      <c r="X149" s="29">
        <f ca="1">'DAC Adjustment'!Q153-'Census Tract'!L149</f>
        <v>10.864177516252106</v>
      </c>
      <c r="Y149" s="105">
        <f ca="1">'DAC Adjustment'!R153-'Census Tract'!M149</f>
        <v>23.633030810711531</v>
      </c>
      <c r="Z149" s="29">
        <f ca="1">'DAC Adjustment'!S153-'Census Tract'!N149</f>
        <v>0.55773372609309746</v>
      </c>
      <c r="AA149" s="29">
        <f ca="1">'DAC Adjustment'!T153-'Census Tract'!O149</f>
        <v>2.9151577825537505</v>
      </c>
      <c r="AB149" s="29">
        <f ca="1">'DAC Adjustment'!U153-'Census Tract'!P149</f>
        <v>13.600494836801325</v>
      </c>
      <c r="AC149" s="105">
        <f ca="1">'DAC Adjustment'!V153-'Census Tract'!Q149</f>
        <v>29.614981416431817</v>
      </c>
      <c r="AD149" s="29">
        <f ca="1">'DAC Adjustment'!W153-'Census Tract'!R149</f>
        <v>0.38090692592747444</v>
      </c>
      <c r="AE149" s="29">
        <f ca="1">'DAC Adjustment'!X153-'Census Tract'!S149</f>
        <v>1.9732620145473065</v>
      </c>
      <c r="AF149" s="29">
        <f ca="1">'DAC Adjustment'!Y153-'Census Tract'!T149</f>
        <v>9.0927334821219148</v>
      </c>
      <c r="AG149" s="345">
        <f ca="1">'DAC Adjustment'!Z153-'Census Tract'!U149</f>
        <v>19.762285680450589</v>
      </c>
    </row>
    <row r="150" spans="1:33" ht="15.75" x14ac:dyDescent="0.25">
      <c r="A150" s="193" t="s">
        <v>34</v>
      </c>
      <c r="B150" s="53" t="str">
        <f>IFERROR(INDEX(Geography!$R$5:$R$889,MATCH(C150,Geography!$S$5:$S$889,0)),"Undefined")</f>
        <v>Brookings</v>
      </c>
      <c r="C150" s="53">
        <v>41015950301</v>
      </c>
      <c r="D150" s="171" cm="1">
        <f t="array" ref="D150">INDEX(Geography!$K$5:$K$838,MATCH(C150,Geography!$L$5:$L$838,0),0)</f>
        <v>0</v>
      </c>
      <c r="E150" s="53">
        <v>4455</v>
      </c>
      <c r="F150" s="53">
        <f>SUMIF(County!$A$5:$A$40,A150,County!$D$5:$D$40)</f>
        <v>36372</v>
      </c>
      <c r="G150" s="173" cm="1">
        <f t="array" ref="G150">INDEX(Geography!$E$5:$E$833,MATCH(C150,Geography!$C$5:$C$833,0),0)</f>
        <v>4713</v>
      </c>
      <c r="H150" s="239">
        <f t="shared" si="2"/>
        <v>8738.4022021715864</v>
      </c>
      <c r="I150" s="173">
        <f>SUMIF(Geography!$L$5:$L$838,'Census Tract'!C150,Geography!$M$5:$M$838)</f>
        <v>508</v>
      </c>
      <c r="J150" s="338">
        <f ca="1">($I150/(SUMIF($D$5:$D$832,$D150,$I$5:$I$832))*IF($D150=1,Urban_Rural_LDVs!F$6,Urban_Rural_LDVs!F$7))</f>
        <v>0.78057207985017996</v>
      </c>
      <c r="K150" s="196">
        <f ca="1">($I150/(SUMIF($D$5:$D$832,$D150,$I$5:$I$832))*IF($D150=1,Urban_Rural_LDVs!G$6,Urban_Rural_LDVs!G$7))</f>
        <v>3.9374985199520998</v>
      </c>
      <c r="L150" s="196">
        <f ca="1">($I150/(SUMIF($D$5:$D$832,$D150,$I$5:$I$832))*IF($D150=1,Urban_Rural_LDVs!H$6,Urban_Rural_LDVs!H$7))</f>
        <v>18.244635300020065</v>
      </c>
      <c r="M150" s="197">
        <f ca="1">($I150/(SUMIF($D$5:$D$832,$D150,$I$5:$I$832))*IF($D150=1,Urban_Rural_LDVs!I$6,Urban_Rural_LDVs!I$7))</f>
        <v>39.687866617657704</v>
      </c>
      <c r="N150" s="196">
        <f ca="1">($H150/(SUMIF($D$5:$D$832,$D150,$H$5:$H$832))*IF($D150=1,Urban_Rural_LDVs!J$6,Urban_Rural_LDVs!J$7))</f>
        <v>2.3918098735912356</v>
      </c>
      <c r="O150" s="196">
        <f ca="1">($H150/(SUMIF($D$5:$D$832,$D150,$H$5:$H$832))*IF($D150=1,Urban_Rural_LDVs!K$6,Urban_Rural_LDVs!K$7))</f>
        <v>12.501491018358353</v>
      </c>
      <c r="P150" s="196">
        <f ca="1">($H150/(SUMIF($D$5:$D$832,$D150,$H$5:$H$832))*IF($D150=1,Urban_Rural_LDVs!L$6,Urban_Rural_LDVs!L$7))</f>
        <v>58.324961024426457</v>
      </c>
      <c r="Q150" s="197">
        <f ca="1">($H150/(SUMIF($D$5:$D$832,$D150,$H$5:$H$832))*IF($D150=1,Urban_Rural_LDVs!M$6,Urban_Rural_LDVs!M$7))</f>
        <v>127.00219055108562</v>
      </c>
      <c r="R150" s="196">
        <f ca="1">($H150/(SUMIF($D$5:$D$832,$D150,$H$5:$H$832))*IF($D150=1,Urban_Rural_LDVs!N$6,Urban_Rural_LDVs!N$7))</f>
        <v>1.6334980363022631</v>
      </c>
      <c r="S150" s="196">
        <f ca="1">($H150/(SUMIF($D$5:$D$832,$D150,$H$5:$H$832))*IF($D150=1,Urban_Rural_LDVs!O$6,Urban_Rural_LDVs!O$7))</f>
        <v>8.4622237257156154</v>
      </c>
      <c r="T150" s="196">
        <f ca="1">($H150/(SUMIF($D$5:$D$832,$D150,$H$5:$H$832))*IF($D150=1,Urban_Rural_LDVs!P$6,Urban_Rural_LDVs!P$7))</f>
        <v>38.993678709045142</v>
      </c>
      <c r="U150" s="339">
        <f ca="1">($H150/(SUMIF($D$5:$D$832,$D150,$H$5:$H$832))*IF($D150=1,Urban_Rural_LDVs!Q$6,Urban_Rural_LDVs!Q$7))</f>
        <v>84.749456243824966</v>
      </c>
      <c r="V150" s="344">
        <f ca="1">'DAC Adjustment'!O154-'Census Tract'!J150</f>
        <v>0</v>
      </c>
      <c r="W150" s="29">
        <f ca="1">'DAC Adjustment'!P154-'Census Tract'!K150</f>
        <v>0</v>
      </c>
      <c r="X150" s="29">
        <f ca="1">'DAC Adjustment'!Q154-'Census Tract'!L150</f>
        <v>0</v>
      </c>
      <c r="Y150" s="105">
        <f ca="1">'DAC Adjustment'!R154-'Census Tract'!M150</f>
        <v>0</v>
      </c>
      <c r="Z150" s="29">
        <f ca="1">'DAC Adjustment'!S154-'Census Tract'!N150</f>
        <v>0</v>
      </c>
      <c r="AA150" s="29">
        <f ca="1">'DAC Adjustment'!T154-'Census Tract'!O150</f>
        <v>0</v>
      </c>
      <c r="AB150" s="29">
        <f ca="1">'DAC Adjustment'!U154-'Census Tract'!P150</f>
        <v>0</v>
      </c>
      <c r="AC150" s="105">
        <f ca="1">'DAC Adjustment'!V154-'Census Tract'!Q150</f>
        <v>0</v>
      </c>
      <c r="AD150" s="29">
        <f ca="1">'DAC Adjustment'!W154-'Census Tract'!R150</f>
        <v>0</v>
      </c>
      <c r="AE150" s="29">
        <f ca="1">'DAC Adjustment'!X154-'Census Tract'!S150</f>
        <v>0</v>
      </c>
      <c r="AF150" s="29">
        <f ca="1">'DAC Adjustment'!Y154-'Census Tract'!T150</f>
        <v>0</v>
      </c>
      <c r="AG150" s="345">
        <f ca="1">'DAC Adjustment'!Z154-'Census Tract'!U150</f>
        <v>0</v>
      </c>
    </row>
    <row r="151" spans="1:33" ht="15.75" x14ac:dyDescent="0.25">
      <c r="A151" s="193" t="s">
        <v>34</v>
      </c>
      <c r="B151" s="53" t="str">
        <f>IFERROR(INDEX(Geography!$R$5:$R$889,MATCH(C151,Geography!$S$5:$S$889,0)),"Undefined")</f>
        <v>Gold Beach</v>
      </c>
      <c r="C151" s="53">
        <v>41015950200</v>
      </c>
      <c r="D151" s="171" cm="1">
        <f t="array" ref="D151">INDEX(Geography!$K$5:$K$838,MATCH(C151,Geography!$L$5:$L$838,0),0)</f>
        <v>0</v>
      </c>
      <c r="E151" s="53">
        <v>5734</v>
      </c>
      <c r="F151" s="53">
        <f>SUMIF(County!$A$5:$A$40,A151,County!$D$5:$D$40)</f>
        <v>36372</v>
      </c>
      <c r="G151" s="173" cm="1">
        <f t="array" ref="G151">INDEX(Geography!$E$5:$E$833,MATCH(C151,Geography!$C$5:$C$833,0),0)</f>
        <v>4485</v>
      </c>
      <c r="H151" s="239">
        <f t="shared" si="2"/>
        <v>8315.6660039761427</v>
      </c>
      <c r="I151" s="173">
        <f>SUMIF(Geography!$L$5:$L$838,'Census Tract'!C151,Geography!$M$5:$M$838)</f>
        <v>1465</v>
      </c>
      <c r="J151" s="338">
        <f ca="1">($I151/(SUMIF($D$5:$D$832,$D151,$I$5:$I$832))*IF($D151=1,Urban_Rural_LDVs!F$6,Urban_Rural_LDVs!F$7))</f>
        <v>2.2510592460246333</v>
      </c>
      <c r="K151" s="196">
        <f ca="1">($I151/(SUMIF($D$5:$D$832,$D151,$I$5:$I$832))*IF($D151=1,Urban_Rural_LDVs!G$6,Urban_Rural_LDVs!G$7))</f>
        <v>11.355187660885484</v>
      </c>
      <c r="L151" s="196">
        <f ca="1">($I151/(SUMIF($D$5:$D$832,$D151,$I$5:$I$832))*IF($D151=1,Urban_Rural_LDVs!H$6,Urban_Rural_LDVs!H$7))</f>
        <v>52.614942351435815</v>
      </c>
      <c r="M151" s="197">
        <f ca="1">($I151/(SUMIF($D$5:$D$832,$D151,$I$5:$I$832))*IF($D151=1,Urban_Rural_LDVs!I$6,Urban_Rural_LDVs!I$7))</f>
        <v>114.45418227336326</v>
      </c>
      <c r="N151" s="196">
        <f ca="1">($H151/(SUMIF($D$5:$D$832,$D151,$H$5:$H$832))*IF($D151=1,Urban_Rural_LDVs!J$6,Urban_Rural_LDVs!J$7))</f>
        <v>2.2761016938376173</v>
      </c>
      <c r="O151" s="196">
        <f ca="1">($H151/(SUMIF($D$5:$D$832,$D151,$H$5:$H$832))*IF($D151=1,Urban_Rural_LDVs!K$6,Urban_Rural_LDVs!K$7))</f>
        <v>11.896708512059666</v>
      </c>
      <c r="P151" s="196">
        <f ca="1">($H151/(SUMIF($D$5:$D$832,$D151,$H$5:$H$832))*IF($D151=1,Urban_Rural_LDVs!L$6,Urban_Rural_LDVs!L$7))</f>
        <v>55.503384297592326</v>
      </c>
      <c r="Q151" s="197">
        <f ca="1">($H151/(SUMIF($D$5:$D$832,$D151,$H$5:$H$832))*IF($D151=1,Urban_Rural_LDVs!M$6,Urban_Rural_LDVs!M$7))</f>
        <v>120.85822716350923</v>
      </c>
      <c r="R151" s="196">
        <f ca="1">($H151/(SUMIF($D$5:$D$832,$D151,$H$5:$H$832))*IF($D151=1,Urban_Rural_LDVs!N$6,Urban_Rural_LDVs!N$7))</f>
        <v>1.5544745794219497</v>
      </c>
      <c r="S151" s="196">
        <f ca="1">($H151/(SUMIF($D$5:$D$832,$D151,$H$5:$H$832))*IF($D151=1,Urban_Rural_LDVs!O$6,Urban_Rural_LDVs!O$7))</f>
        <v>8.0528481667376468</v>
      </c>
      <c r="T151" s="196">
        <f ca="1">($H151/(SUMIF($D$5:$D$832,$D151,$H$5:$H$832))*IF($D151=1,Urban_Rural_LDVs!P$6,Urban_Rural_LDVs!P$7))</f>
        <v>37.107288141325576</v>
      </c>
      <c r="U151" s="339">
        <f ca="1">($H151/(SUMIF($D$5:$D$832,$D151,$H$5:$H$832))*IF($D151=1,Urban_Rural_LDVs!Q$6,Urban_Rural_LDVs!Q$7))</f>
        <v>80.649546202748752</v>
      </c>
      <c r="V151" s="344">
        <f ca="1">'DAC Adjustment'!O155-'Census Tract'!J151</f>
        <v>0</v>
      </c>
      <c r="W151" s="29">
        <f ca="1">'DAC Adjustment'!P155-'Census Tract'!K151</f>
        <v>0</v>
      </c>
      <c r="X151" s="29">
        <f ca="1">'DAC Adjustment'!Q155-'Census Tract'!L151</f>
        <v>0</v>
      </c>
      <c r="Y151" s="105">
        <f ca="1">'DAC Adjustment'!R155-'Census Tract'!M151</f>
        <v>0</v>
      </c>
      <c r="Z151" s="29">
        <f ca="1">'DAC Adjustment'!S155-'Census Tract'!N151</f>
        <v>0</v>
      </c>
      <c r="AA151" s="29">
        <f ca="1">'DAC Adjustment'!T155-'Census Tract'!O151</f>
        <v>0</v>
      </c>
      <c r="AB151" s="29">
        <f ca="1">'DAC Adjustment'!U155-'Census Tract'!P151</f>
        <v>0</v>
      </c>
      <c r="AC151" s="105">
        <f ca="1">'DAC Adjustment'!V155-'Census Tract'!Q151</f>
        <v>0</v>
      </c>
      <c r="AD151" s="29">
        <f ca="1">'DAC Adjustment'!W155-'Census Tract'!R151</f>
        <v>0</v>
      </c>
      <c r="AE151" s="29">
        <f ca="1">'DAC Adjustment'!X155-'Census Tract'!S151</f>
        <v>0</v>
      </c>
      <c r="AF151" s="29">
        <f ca="1">'DAC Adjustment'!Y155-'Census Tract'!T151</f>
        <v>0</v>
      </c>
      <c r="AG151" s="345">
        <f ca="1">'DAC Adjustment'!Z155-'Census Tract'!U151</f>
        <v>0</v>
      </c>
    </row>
    <row r="152" spans="1:33" ht="15.75" x14ac:dyDescent="0.25">
      <c r="A152" s="193" t="s">
        <v>35</v>
      </c>
      <c r="B152" s="53" t="str">
        <f>IFERROR(INDEX(Geography!$R$5:$R$889,MATCH(C152,Geography!$S$5:$S$889,0)),"Undefined")</f>
        <v>Bend</v>
      </c>
      <c r="C152" s="53">
        <v>41017001800</v>
      </c>
      <c r="D152" s="171" cm="1">
        <f t="array" ref="D152">INDEX(Geography!$K$5:$K$838,MATCH(C152,Geography!$L$5:$L$838,0),0)</f>
        <v>1</v>
      </c>
      <c r="E152" s="53">
        <v>9175</v>
      </c>
      <c r="F152" s="53">
        <f>SUMIF(County!$A$5:$A$40,A152,County!$D$5:$D$40)</f>
        <v>206190</v>
      </c>
      <c r="G152" s="173" cm="1">
        <f t="array" ref="G152">INDEX(Geography!$E$5:$E$833,MATCH(C152,Geography!$C$5:$C$833,0),0)</f>
        <v>6772</v>
      </c>
      <c r="H152" s="239">
        <f t="shared" si="2"/>
        <v>9064.826502723372</v>
      </c>
      <c r="I152" s="173">
        <f>SUMIF(Geography!$L$5:$L$838,'Census Tract'!C152,Geography!$M$5:$M$838)</f>
        <v>4486</v>
      </c>
      <c r="J152" s="338">
        <f ca="1">($I152/(SUMIF($D$5:$D$832,$D152,$I$5:$I$832))*IF($D152=1,Urban_Rural_LDVs!F$6,Urban_Rural_LDVs!F$7))</f>
        <v>2.2465349928606377</v>
      </c>
      <c r="K152" s="196">
        <f ca="1">($I152/(SUMIF($D$5:$D$832,$D152,$I$5:$I$832))*IF($D152=1,Urban_Rural_LDVs!G$6,Urban_Rural_LDVs!G$7))</f>
        <v>11.164313678429746</v>
      </c>
      <c r="L152" s="196">
        <f ca="1">($I152/(SUMIF($D$5:$D$832,$D152,$I$5:$I$832))*IF($D152=1,Urban_Rural_LDVs!H$6,Urban_Rural_LDVs!H$7))</f>
        <v>51.371297635862824</v>
      </c>
      <c r="M152" s="197">
        <f ca="1">($I152/(SUMIF($D$5:$D$832,$D152,$I$5:$I$832))*IF($D152=1,Urban_Rural_LDVs!I$6,Urban_Rural_LDVs!I$7))</f>
        <v>111.57486271222847</v>
      </c>
      <c r="N152" s="196">
        <f ca="1">($H152/(SUMIF($D$5:$D$832,$D152,$H$5:$H$832))*IF($D152=1,Urban_Rural_LDVs!J$6,Urban_Rural_LDVs!J$7))</f>
        <v>1.8713670844157742</v>
      </c>
      <c r="O152" s="196">
        <f ca="1">($H152/(SUMIF($D$5:$D$832,$D152,$H$5:$H$832))*IF($D152=1,Urban_Rural_LDVs!K$6,Urban_Rural_LDVs!K$7))</f>
        <v>8.9050605368953573</v>
      </c>
      <c r="P152" s="196">
        <f ca="1">($H152/(SUMIF($D$5:$D$832,$D152,$H$5:$H$832))*IF($D152=1,Urban_Rural_LDVs!L$6,Urban_Rural_LDVs!L$7))</f>
        <v>40.61411494174942</v>
      </c>
      <c r="Q152" s="197">
        <f ca="1">($H152/(SUMIF($D$5:$D$832,$D152,$H$5:$H$832))*IF($D152=1,Urban_Rural_LDVs!M$6,Urban_Rural_LDVs!M$7))</f>
        <v>88.092729441757214</v>
      </c>
      <c r="R152" s="196">
        <f ca="1">($H152/(SUMIF($D$5:$D$832,$D152,$H$5:$H$832))*IF($D152=1,Urban_Rural_LDVs!N$6,Urban_Rural_LDVs!N$7))</f>
        <v>0.77911257793661137</v>
      </c>
      <c r="S152" s="196">
        <f ca="1">($H152/(SUMIF($D$5:$D$832,$D152,$H$5:$H$832))*IF($D152=1,Urban_Rural_LDVs!O$6,Urban_Rural_LDVs!O$7))</f>
        <v>3.700890172255181</v>
      </c>
      <c r="T152" s="196">
        <f ca="1">($H152/(SUMIF($D$5:$D$832,$D152,$H$5:$H$832))*IF($D152=1,Urban_Rural_LDVs!P$6,Urban_Rural_LDVs!P$7))</f>
        <v>16.23845629408499</v>
      </c>
      <c r="U152" s="339">
        <f ca="1">($H152/(SUMIF($D$5:$D$832,$D152,$H$5:$H$832))*IF($D152=1,Urban_Rural_LDVs!Q$6,Urban_Rural_LDVs!Q$7))</f>
        <v>34.885131569237032</v>
      </c>
      <c r="V152" s="344">
        <f ca="1">'DAC Adjustment'!O156-'Census Tract'!J152</f>
        <v>0.56163374821515966</v>
      </c>
      <c r="W152" s="29">
        <f ca="1">'DAC Adjustment'!P156-'Census Tract'!K152</f>
        <v>2.7910784196074374</v>
      </c>
      <c r="X152" s="29">
        <f ca="1">'DAC Adjustment'!Q156-'Census Tract'!L152</f>
        <v>12.842824408965704</v>
      </c>
      <c r="Y152" s="105">
        <f ca="1">'DAC Adjustment'!R156-'Census Tract'!M152</f>
        <v>27.89371567805712</v>
      </c>
      <c r="Z152" s="29">
        <f ca="1">'DAC Adjustment'!S156-'Census Tract'!N152</f>
        <v>0.46784177110394332</v>
      </c>
      <c r="AA152" s="29">
        <f ca="1">'DAC Adjustment'!T156-'Census Tract'!O152</f>
        <v>2.2262651342238389</v>
      </c>
      <c r="AB152" s="29">
        <f ca="1">'DAC Adjustment'!U156-'Census Tract'!P152</f>
        <v>10.153528735437355</v>
      </c>
      <c r="AC152" s="105">
        <f ca="1">'DAC Adjustment'!V156-'Census Tract'!Q152</f>
        <v>22.023182360439307</v>
      </c>
      <c r="AD152" s="29">
        <f ca="1">'DAC Adjustment'!W156-'Census Tract'!R152</f>
        <v>0.19477814448415287</v>
      </c>
      <c r="AE152" s="29">
        <f ca="1">'DAC Adjustment'!X156-'Census Tract'!S152</f>
        <v>0.92522254306379548</v>
      </c>
      <c r="AF152" s="29">
        <f ca="1">'DAC Adjustment'!Y156-'Census Tract'!T152</f>
        <v>4.0596140735212458</v>
      </c>
      <c r="AG152" s="345">
        <f ca="1">'DAC Adjustment'!Z156-'Census Tract'!U152</f>
        <v>8.7212828923092616</v>
      </c>
    </row>
    <row r="153" spans="1:33" ht="15.75" x14ac:dyDescent="0.25">
      <c r="A153" s="193" t="s">
        <v>35</v>
      </c>
      <c r="B153" s="53" t="str">
        <f>IFERROR(INDEX(Geography!$R$5:$R$889,MATCH(C153,Geography!$S$5:$S$889,0)),"Undefined")</f>
        <v>Redmond</v>
      </c>
      <c r="C153" s="53">
        <v>41017000700</v>
      </c>
      <c r="D153" s="171" cm="1">
        <f t="array" ref="D153">INDEX(Geography!$K$5:$K$838,MATCH(C153,Geography!$L$5:$L$838,0),0)</f>
        <v>0</v>
      </c>
      <c r="E153" s="53">
        <v>8331</v>
      </c>
      <c r="F153" s="53">
        <f>SUMIF(County!$A$5:$A$40,A153,County!$D$5:$D$40)</f>
        <v>206190</v>
      </c>
      <c r="G153" s="173" cm="1">
        <f t="array" ref="G153">INDEX(Geography!$E$5:$E$833,MATCH(C153,Geography!$C$5:$C$833,0),0)</f>
        <v>7350</v>
      </c>
      <c r="H153" s="239">
        <f t="shared" si="2"/>
        <v>9838.5225627608961</v>
      </c>
      <c r="I153" s="173">
        <f>SUMIF(Geography!$L$5:$L$838,'Census Tract'!C153,Geography!$M$5:$M$838)</f>
        <v>2452</v>
      </c>
      <c r="J153" s="338">
        <f ca="1">($I153/(SUMIF($D$5:$D$832,$D153,$I$5:$I$832))*IF($D153=1,Urban_Rural_LDVs!F$6,Urban_Rural_LDVs!F$7))</f>
        <v>3.7676431885681914</v>
      </c>
      <c r="K153" s="196">
        <f ca="1">($I153/(SUMIF($D$5:$D$832,$D153,$I$5:$I$832))*IF($D153=1,Urban_Rural_LDVs!G$6,Urban_Rural_LDVs!G$7))</f>
        <v>19.005406241973521</v>
      </c>
      <c r="L153" s="196">
        <f ca="1">($I153/(SUMIF($D$5:$D$832,$D153,$I$5:$I$832))*IF($D153=1,Urban_Rural_LDVs!H$6,Urban_Rural_LDVs!H$7))</f>
        <v>88.062688495372441</v>
      </c>
      <c r="M153" s="197">
        <f ca="1">($I153/(SUMIF($D$5:$D$832,$D153,$I$5:$I$832))*IF($D153=1,Urban_Rural_LDVs!I$6,Urban_Rural_LDVs!I$7))</f>
        <v>191.56426957971789</v>
      </c>
      <c r="N153" s="196">
        <f ca="1">($H153/(SUMIF($D$5:$D$832,$D153,$H$5:$H$832))*IF($D153=1,Urban_Rural_LDVs!J$6,Urban_Rural_LDVs!J$7))</f>
        <v>2.6929265628576511</v>
      </c>
      <c r="O153" s="196">
        <f ca="1">($H153/(SUMIF($D$5:$D$832,$D153,$H$5:$H$832))*IF($D153=1,Urban_Rural_LDVs!K$6,Urban_Rural_LDVs!K$7))</f>
        <v>14.075365107559993</v>
      </c>
      <c r="P153" s="196">
        <f ca="1">($H153/(SUMIF($D$5:$D$832,$D153,$H$5:$H$832))*IF($D153=1,Urban_Rural_LDVs!L$6,Urban_Rural_LDVs!L$7))</f>
        <v>65.667776755385134</v>
      </c>
      <c r="Q153" s="197">
        <f ca="1">($H153/(SUMIF($D$5:$D$832,$D153,$H$5:$H$832))*IF($D153=1,Urban_Rural_LDVs!M$6,Urban_Rural_LDVs!M$7))</f>
        <v>142.99111992652354</v>
      </c>
      <c r="R153" s="196">
        <f ca="1">($H153/(SUMIF($D$5:$D$832,$D153,$H$5:$H$832))*IF($D153=1,Urban_Rural_LDVs!N$6,Urban_Rural_LDVs!N$7))</f>
        <v>1.8391471249047757</v>
      </c>
      <c r="S153" s="196">
        <f ca="1">($H153/(SUMIF($D$5:$D$832,$D153,$H$5:$H$832))*IF($D153=1,Urban_Rural_LDVs!O$6,Urban_Rural_LDVs!O$7))</f>
        <v>9.5275746218105759</v>
      </c>
      <c r="T153" s="196">
        <f ca="1">($H153/(SUMIF($D$5:$D$832,$D153,$H$5:$H$832))*IF($D153=1,Urban_Rural_LDVs!P$6,Urban_Rural_LDVs!P$7))</f>
        <v>43.902784388735405</v>
      </c>
      <c r="U153" s="339">
        <f ca="1">($H153/(SUMIF($D$5:$D$832,$D153,$H$5:$H$832))*IF($D153=1,Urban_Rural_LDVs!Q$6,Urban_Rural_LDVs!Q$7))</f>
        <v>95.418981427677778</v>
      </c>
      <c r="V153" s="344">
        <f ca="1">'DAC Adjustment'!O157-'Census Tract'!J153</f>
        <v>0</v>
      </c>
      <c r="W153" s="29">
        <f ca="1">'DAC Adjustment'!P157-'Census Tract'!K153</f>
        <v>0</v>
      </c>
      <c r="X153" s="29">
        <f ca="1">'DAC Adjustment'!Q157-'Census Tract'!L153</f>
        <v>0</v>
      </c>
      <c r="Y153" s="105">
        <f ca="1">'DAC Adjustment'!R157-'Census Tract'!M153</f>
        <v>0</v>
      </c>
      <c r="Z153" s="29">
        <f ca="1">'DAC Adjustment'!S157-'Census Tract'!N153</f>
        <v>0</v>
      </c>
      <c r="AA153" s="29">
        <f ca="1">'DAC Adjustment'!T157-'Census Tract'!O153</f>
        <v>0</v>
      </c>
      <c r="AB153" s="29">
        <f ca="1">'DAC Adjustment'!U157-'Census Tract'!P153</f>
        <v>0</v>
      </c>
      <c r="AC153" s="105">
        <f ca="1">'DAC Adjustment'!V157-'Census Tract'!Q153</f>
        <v>0</v>
      </c>
      <c r="AD153" s="29">
        <f ca="1">'DAC Adjustment'!W157-'Census Tract'!R153</f>
        <v>0</v>
      </c>
      <c r="AE153" s="29">
        <f ca="1">'DAC Adjustment'!X157-'Census Tract'!S153</f>
        <v>0</v>
      </c>
      <c r="AF153" s="29">
        <f ca="1">'DAC Adjustment'!Y157-'Census Tract'!T153</f>
        <v>0</v>
      </c>
      <c r="AG153" s="345">
        <f ca="1">'DAC Adjustment'!Z157-'Census Tract'!U153</f>
        <v>0</v>
      </c>
    </row>
    <row r="154" spans="1:33" ht="15.75" x14ac:dyDescent="0.25">
      <c r="A154" s="193" t="s">
        <v>35</v>
      </c>
      <c r="B154" s="53" t="str">
        <f>IFERROR(INDEX(Geography!$R$5:$R$889,MATCH(C154,Geography!$S$5:$S$889,0)),"Undefined")</f>
        <v>Bend</v>
      </c>
      <c r="C154" s="53">
        <v>41017001500</v>
      </c>
      <c r="D154" s="171" cm="1">
        <f t="array" ref="D154">INDEX(Geography!$K$5:$K$838,MATCH(C154,Geography!$L$5:$L$838,0),0)</f>
        <v>1</v>
      </c>
      <c r="E154" s="53">
        <v>6506</v>
      </c>
      <c r="F154" s="53">
        <f>SUMIF(County!$A$5:$A$40,A154,County!$D$5:$D$40)</f>
        <v>206190</v>
      </c>
      <c r="G154" s="173" cm="1">
        <f t="array" ref="G154">INDEX(Geography!$E$5:$E$833,MATCH(C154,Geography!$C$5:$C$833,0),0)</f>
        <v>5226</v>
      </c>
      <c r="H154" s="239">
        <f t="shared" si="2"/>
        <v>6995.3903282977462</v>
      </c>
      <c r="I154" s="173">
        <f>SUMIF(Geography!$L$5:$L$838,'Census Tract'!C154,Geography!$M$5:$M$838)</f>
        <v>9070</v>
      </c>
      <c r="J154" s="338">
        <f ca="1">($I154/(SUMIF($D$5:$D$832,$D154,$I$5:$I$832))*IF($D154=1,Urban_Rural_LDVs!F$6,Urban_Rural_LDVs!F$7))</f>
        <v>4.5421472102643738</v>
      </c>
      <c r="K154" s="196">
        <f ca="1">($I154/(SUMIF($D$5:$D$832,$D154,$I$5:$I$832))*IF($D154=1,Urban_Rural_LDVs!G$6,Urban_Rural_LDVs!G$7))</f>
        <v>22.572520076539856</v>
      </c>
      <c r="L154" s="196">
        <f ca="1">($I154/(SUMIF($D$5:$D$832,$D154,$I$5:$I$832))*IF($D154=1,Urban_Rural_LDVs!H$6,Urban_Rural_LDVs!H$7))</f>
        <v>103.86483940197856</v>
      </c>
      <c r="M154" s="197">
        <f ca="1">($I154/(SUMIF($D$5:$D$832,$D154,$I$5:$I$832))*IF($D154=1,Urban_Rural_LDVs!I$6,Urban_Rural_LDVs!I$7))</f>
        <v>225.58716112347574</v>
      </c>
      <c r="N154" s="196">
        <f ca="1">($H154/(SUMIF($D$5:$D$832,$D154,$H$5:$H$832))*IF($D154=1,Urban_Rural_LDVs!J$6,Urban_Rural_LDVs!J$7))</f>
        <v>1.4441471327756696</v>
      </c>
      <c r="O154" s="196">
        <f ca="1">($H154/(SUMIF($D$5:$D$832,$D154,$H$5:$H$832))*IF($D154=1,Urban_Rural_LDVs!K$6,Urban_Rural_LDVs!K$7))</f>
        <v>6.8720978094824465</v>
      </c>
      <c r="P154" s="196">
        <f ca="1">($H154/(SUMIF($D$5:$D$832,$D154,$H$5:$H$832))*IF($D154=1,Urban_Rural_LDVs!L$6,Urban_Rural_LDVs!L$7))</f>
        <v>31.342197974834978</v>
      </c>
      <c r="Q154" s="197">
        <f ca="1">($H154/(SUMIF($D$5:$D$832,$D154,$H$5:$H$832))*IF($D154=1,Urban_Rural_LDVs!M$6,Urban_Rural_LDVs!M$7))</f>
        <v>67.981778508952033</v>
      </c>
      <c r="R154" s="196">
        <f ca="1">($H154/(SUMIF($D$5:$D$832,$D154,$H$5:$H$832))*IF($D154=1,Urban_Rural_LDVs!N$6,Urban_Rural_LDVs!N$7))</f>
        <v>0.60124665273135414</v>
      </c>
      <c r="S154" s="196">
        <f ca="1">($H154/(SUMIF($D$5:$D$832,$D154,$H$5:$H$832))*IF($D154=1,Urban_Rural_LDVs!O$6,Urban_Rural_LDVs!O$7))</f>
        <v>2.8560029592743019</v>
      </c>
      <c r="T154" s="196">
        <f ca="1">($H154/(SUMIF($D$5:$D$832,$D154,$H$5:$H$832))*IF($D154=1,Urban_Rural_LDVs!P$6,Urban_Rural_LDVs!P$7))</f>
        <v>12.531330861324298</v>
      </c>
      <c r="U154" s="339">
        <f ca="1">($H154/(SUMIF($D$5:$D$832,$D154,$H$5:$H$832))*IF($D154=1,Urban_Rural_LDVs!Q$6,Urban_Rural_LDVs!Q$7))</f>
        <v>26.921101237571278</v>
      </c>
      <c r="V154" s="344">
        <f ca="1">'DAC Adjustment'!O158-'Census Tract'!J154</f>
        <v>0</v>
      </c>
      <c r="W154" s="29">
        <f ca="1">'DAC Adjustment'!P158-'Census Tract'!K154</f>
        <v>0</v>
      </c>
      <c r="X154" s="29">
        <f ca="1">'DAC Adjustment'!Q158-'Census Tract'!L154</f>
        <v>0</v>
      </c>
      <c r="Y154" s="105">
        <f ca="1">'DAC Adjustment'!R158-'Census Tract'!M154</f>
        <v>0</v>
      </c>
      <c r="Z154" s="29">
        <f ca="1">'DAC Adjustment'!S158-'Census Tract'!N154</f>
        <v>0</v>
      </c>
      <c r="AA154" s="29">
        <f ca="1">'DAC Adjustment'!T158-'Census Tract'!O154</f>
        <v>0</v>
      </c>
      <c r="AB154" s="29">
        <f ca="1">'DAC Adjustment'!U158-'Census Tract'!P154</f>
        <v>0</v>
      </c>
      <c r="AC154" s="105">
        <f ca="1">'DAC Adjustment'!V158-'Census Tract'!Q154</f>
        <v>0</v>
      </c>
      <c r="AD154" s="29">
        <f ca="1">'DAC Adjustment'!W158-'Census Tract'!R154</f>
        <v>0</v>
      </c>
      <c r="AE154" s="29">
        <f ca="1">'DAC Adjustment'!X158-'Census Tract'!S154</f>
        <v>0</v>
      </c>
      <c r="AF154" s="29">
        <f ca="1">'DAC Adjustment'!Y158-'Census Tract'!T154</f>
        <v>0</v>
      </c>
      <c r="AG154" s="345">
        <f ca="1">'DAC Adjustment'!Z158-'Census Tract'!U154</f>
        <v>0</v>
      </c>
    </row>
    <row r="155" spans="1:33" ht="15.75" x14ac:dyDescent="0.25">
      <c r="A155" s="193" t="s">
        <v>35</v>
      </c>
      <c r="B155" s="53" t="str">
        <f>IFERROR(INDEX(Geography!$R$5:$R$889,MATCH(C155,Geography!$S$5:$S$889,0)),"Undefined")</f>
        <v>La Pine</v>
      </c>
      <c r="C155" s="53">
        <v>41017000200</v>
      </c>
      <c r="D155" s="171" cm="1">
        <f t="array" ref="D155">INDEX(Geography!$K$5:$K$838,MATCH(C155,Geography!$L$5:$L$838,0),0)</f>
        <v>0</v>
      </c>
      <c r="E155" s="53">
        <v>5125</v>
      </c>
      <c r="F155" s="53">
        <f>SUMIF(County!$A$5:$A$40,A155,County!$D$5:$D$40)</f>
        <v>206190</v>
      </c>
      <c r="G155" s="173" cm="1">
        <f t="array" ref="G155">INDEX(Geography!$E$5:$E$833,MATCH(C155,Geography!$C$5:$C$833,0),0)</f>
        <v>4625</v>
      </c>
      <c r="H155" s="239">
        <f t="shared" si="2"/>
        <v>6190.9070547985229</v>
      </c>
      <c r="I155" s="173">
        <f>SUMIF(Geography!$L$5:$L$838,'Census Tract'!C155,Geography!$M$5:$M$838)</f>
        <v>1381</v>
      </c>
      <c r="J155" s="338">
        <f ca="1">($I155/(SUMIF($D$5:$D$832,$D155,$I$5:$I$832))*IF($D155=1,Urban_Rural_LDVs!F$6,Urban_Rural_LDVs!F$7))</f>
        <v>2.1219882721911389</v>
      </c>
      <c r="K155" s="196">
        <f ca="1">($I155/(SUMIF($D$5:$D$832,$D155,$I$5:$I$832))*IF($D155=1,Urban_Rural_LDVs!G$6,Urban_Rural_LDVs!G$7))</f>
        <v>10.704105228452461</v>
      </c>
      <c r="L155" s="196">
        <f ca="1">($I155/(SUMIF($D$5:$D$832,$D155,$I$5:$I$832))*IF($D155=1,Urban_Rural_LDVs!H$6,Urban_Rural_LDVs!H$7))</f>
        <v>49.598112892377387</v>
      </c>
      <c r="M155" s="197">
        <f ca="1">($I155/(SUMIF($D$5:$D$832,$D155,$I$5:$I$832))*IF($D155=1,Urban_Rural_LDVs!I$6,Urban_Rural_LDVs!I$7))</f>
        <v>107.89162165154585</v>
      </c>
      <c r="N155" s="196">
        <f ca="1">($H155/(SUMIF($D$5:$D$832,$D155,$H$5:$H$832))*IF($D155=1,Urban_Rural_LDVs!J$6,Urban_Rural_LDVs!J$7))</f>
        <v>1.6945286194852567</v>
      </c>
      <c r="O155" s="196">
        <f ca="1">($H155/(SUMIF($D$5:$D$832,$D155,$H$5:$H$832))*IF($D155=1,Urban_Rural_LDVs!K$6,Urban_Rural_LDVs!K$7))</f>
        <v>8.8569474316278853</v>
      </c>
      <c r="P155" s="196">
        <f ca="1">($H155/(SUMIF($D$5:$D$832,$D155,$H$5:$H$832))*IF($D155=1,Urban_Rural_LDVs!L$6,Urban_Rural_LDVs!L$7))</f>
        <v>41.321560203218532</v>
      </c>
      <c r="Q155" s="197">
        <f ca="1">($H155/(SUMIF($D$5:$D$832,$D155,$H$5:$H$832))*IF($D155=1,Urban_Rural_LDVs!M$6,Urban_Rural_LDVs!M$7))</f>
        <v>89.977405395941673</v>
      </c>
      <c r="R155" s="196">
        <f ca="1">($H155/(SUMIF($D$5:$D$832,$D155,$H$5:$H$832))*IF($D155=1,Urban_Rural_LDVs!N$6,Urban_Rural_LDVs!N$7))</f>
        <v>1.1572864561475629</v>
      </c>
      <c r="S155" s="196">
        <f ca="1">($H155/(SUMIF($D$5:$D$832,$D155,$H$5:$H$832))*IF($D155=1,Urban_Rural_LDVs!O$6,Urban_Rural_LDVs!O$7))</f>
        <v>5.9952425341325046</v>
      </c>
      <c r="T155" s="196">
        <f ca="1">($H155/(SUMIF($D$5:$D$832,$D155,$H$5:$H$832))*IF($D155=1,Urban_Rural_LDVs!P$6,Urban_Rural_LDVs!P$7))</f>
        <v>27.625901741211052</v>
      </c>
      <c r="U155" s="339">
        <f ca="1">($H155/(SUMIF($D$5:$D$832,$D155,$H$5:$H$832))*IF($D155=1,Urban_Rural_LDVs!Q$6,Urban_Rural_LDVs!Q$7))</f>
        <v>60.042556340545538</v>
      </c>
      <c r="V155" s="344">
        <f ca="1">'DAC Adjustment'!O159-'Census Tract'!J155</f>
        <v>0.53049706804778474</v>
      </c>
      <c r="W155" s="29">
        <f ca="1">'DAC Adjustment'!P159-'Census Tract'!K155</f>
        <v>2.6760263071131156</v>
      </c>
      <c r="X155" s="29">
        <f ca="1">'DAC Adjustment'!Q159-'Census Tract'!L155</f>
        <v>12.39952822309435</v>
      </c>
      <c r="Y155" s="105">
        <f ca="1">'DAC Adjustment'!R159-'Census Tract'!M155</f>
        <v>26.972905412886462</v>
      </c>
      <c r="Z155" s="29">
        <f ca="1">'DAC Adjustment'!S159-'Census Tract'!N155</f>
        <v>0.42363215487131423</v>
      </c>
      <c r="AA155" s="29">
        <f ca="1">'DAC Adjustment'!T159-'Census Tract'!O155</f>
        <v>2.2142368579069718</v>
      </c>
      <c r="AB155" s="29">
        <f ca="1">'DAC Adjustment'!U159-'Census Tract'!P155</f>
        <v>10.330390050804631</v>
      </c>
      <c r="AC155" s="105">
        <f ca="1">'DAC Adjustment'!V159-'Census Tract'!Q155</f>
        <v>22.494351348985418</v>
      </c>
      <c r="AD155" s="29">
        <f ca="1">'DAC Adjustment'!W159-'Census Tract'!R155</f>
        <v>0.28932161403689083</v>
      </c>
      <c r="AE155" s="29">
        <f ca="1">'DAC Adjustment'!X159-'Census Tract'!S155</f>
        <v>1.4988106335331262</v>
      </c>
      <c r="AF155" s="29">
        <f ca="1">'DAC Adjustment'!Y159-'Census Tract'!T155</f>
        <v>6.9064754353027666</v>
      </c>
      <c r="AG155" s="345">
        <f ca="1">'DAC Adjustment'!Z159-'Census Tract'!U155</f>
        <v>15.010639085136383</v>
      </c>
    </row>
    <row r="156" spans="1:33" ht="15.75" x14ac:dyDescent="0.25">
      <c r="A156" s="193" t="s">
        <v>35</v>
      </c>
      <c r="B156" s="53" t="str">
        <f>IFERROR(INDEX(Geography!$R$5:$R$889,MATCH(C156,Geography!$S$5:$S$889,0)),"Undefined")</f>
        <v>Redmond</v>
      </c>
      <c r="C156" s="53">
        <v>41017000800</v>
      </c>
      <c r="D156" s="171" cm="1">
        <f t="array" ref="D156">INDEX(Geography!$K$5:$K$838,MATCH(C156,Geography!$L$5:$L$838,0),0)</f>
        <v>1</v>
      </c>
      <c r="E156" s="53">
        <v>7166</v>
      </c>
      <c r="F156" s="53">
        <f>SUMIF(County!$A$5:$A$40,A156,County!$D$5:$D$40)</f>
        <v>206190</v>
      </c>
      <c r="G156" s="173" cm="1">
        <f t="array" ref="G156">INDEX(Geography!$E$5:$E$833,MATCH(C156,Geography!$C$5:$C$833,0),0)</f>
        <v>5277</v>
      </c>
      <c r="H156" s="239">
        <f t="shared" si="2"/>
        <v>7063.6576277128224</v>
      </c>
      <c r="I156" s="173">
        <f>SUMIF(Geography!$L$5:$L$838,'Census Tract'!C156,Geography!$M$5:$M$838)</f>
        <v>3221</v>
      </c>
      <c r="J156" s="338">
        <f ca="1">($I156/(SUMIF($D$5:$D$832,$D156,$I$5:$I$832))*IF($D156=1,Urban_Rural_LDVs!F$6,Urban_Rural_LDVs!F$7))</f>
        <v>1.6130381658502257</v>
      </c>
      <c r="K156" s="196">
        <f ca="1">($I156/(SUMIF($D$5:$D$832,$D156,$I$5:$I$832))*IF($D156=1,Urban_Rural_LDVs!G$6,Urban_Rural_LDVs!G$7))</f>
        <v>8.0161066335760616</v>
      </c>
      <c r="L156" s="196">
        <f ca="1">($I156/(SUMIF($D$5:$D$832,$D156,$I$5:$I$832))*IF($D156=1,Urban_Rural_LDVs!H$6,Urban_Rural_LDVs!H$7))</f>
        <v>36.885187179026779</v>
      </c>
      <c r="M156" s="197">
        <f ca="1">($I156/(SUMIF($D$5:$D$832,$D156,$I$5:$I$832))*IF($D156=1,Urban_Rural_LDVs!I$6,Urban_Rural_LDVs!I$7))</f>
        <v>80.112044760608086</v>
      </c>
      <c r="N156" s="196">
        <f ca="1">($H156/(SUMIF($D$5:$D$832,$D156,$H$5:$H$832))*IF($D156=1,Urban_Rural_LDVs!J$6,Urban_Rural_LDVs!J$7))</f>
        <v>1.4582404170794507</v>
      </c>
      <c r="O156" s="196">
        <f ca="1">($H156/(SUMIF($D$5:$D$832,$D156,$H$5:$H$832))*IF($D156=1,Urban_Rural_LDVs!K$6,Urban_Rural_LDVs!K$7))</f>
        <v>6.9391619098046071</v>
      </c>
      <c r="P156" s="196">
        <f ca="1">($H156/(SUMIF($D$5:$D$832,$D156,$H$5:$H$832))*IF($D156=1,Urban_Rural_LDVs!L$6,Urban_Rural_LDVs!L$7))</f>
        <v>31.648063282281704</v>
      </c>
      <c r="Q156" s="197">
        <f ca="1">($H156/(SUMIF($D$5:$D$832,$D156,$H$5:$H$832))*IF($D156=1,Urban_Rural_LDVs!M$6,Urban_Rural_LDVs!M$7))</f>
        <v>68.645205738947553</v>
      </c>
      <c r="R156" s="196">
        <f ca="1">($H156/(SUMIF($D$5:$D$832,$D156,$H$5:$H$832))*IF($D156=1,Urban_Rural_LDVs!N$6,Urban_Rural_LDVs!N$7))</f>
        <v>0.60711415737913432</v>
      </c>
      <c r="S156" s="196">
        <f ca="1">($H156/(SUMIF($D$5:$D$832,$D156,$H$5:$H$832))*IF($D156=1,Urban_Rural_LDVs!O$6,Urban_Rural_LDVs!O$7))</f>
        <v>2.8838744003234775</v>
      </c>
      <c r="T156" s="196">
        <f ca="1">($H156/(SUMIF($D$5:$D$832,$D156,$H$5:$H$832))*IF($D156=1,Urban_Rural_LDVs!P$6,Urban_Rural_LDVs!P$7))</f>
        <v>12.653622838731025</v>
      </c>
      <c r="U156" s="339">
        <f ca="1">($H156/(SUMIF($D$5:$D$832,$D156,$H$5:$H$832))*IF($D156=1,Urban_Rural_LDVs!Q$6,Urban_Rural_LDVs!Q$7))</f>
        <v>27.18382151371291</v>
      </c>
      <c r="V156" s="344">
        <f ca="1">'DAC Adjustment'!O160-'Census Tract'!J156</f>
        <v>0</v>
      </c>
      <c r="W156" s="29">
        <f ca="1">'DAC Adjustment'!P160-'Census Tract'!K156</f>
        <v>0</v>
      </c>
      <c r="X156" s="29">
        <f ca="1">'DAC Adjustment'!Q160-'Census Tract'!L156</f>
        <v>0</v>
      </c>
      <c r="Y156" s="105">
        <f ca="1">'DAC Adjustment'!R160-'Census Tract'!M156</f>
        <v>0</v>
      </c>
      <c r="Z156" s="29">
        <f ca="1">'DAC Adjustment'!S160-'Census Tract'!N156</f>
        <v>0</v>
      </c>
      <c r="AA156" s="29">
        <f ca="1">'DAC Adjustment'!T160-'Census Tract'!O156</f>
        <v>0</v>
      </c>
      <c r="AB156" s="29">
        <f ca="1">'DAC Adjustment'!U160-'Census Tract'!P156</f>
        <v>0</v>
      </c>
      <c r="AC156" s="105">
        <f ca="1">'DAC Adjustment'!V160-'Census Tract'!Q156</f>
        <v>0</v>
      </c>
      <c r="AD156" s="29">
        <f ca="1">'DAC Adjustment'!W160-'Census Tract'!R156</f>
        <v>0</v>
      </c>
      <c r="AE156" s="29">
        <f ca="1">'DAC Adjustment'!X160-'Census Tract'!S156</f>
        <v>0</v>
      </c>
      <c r="AF156" s="29">
        <f ca="1">'DAC Adjustment'!Y160-'Census Tract'!T156</f>
        <v>0</v>
      </c>
      <c r="AG156" s="345">
        <f ca="1">'DAC Adjustment'!Z160-'Census Tract'!U156</f>
        <v>0</v>
      </c>
    </row>
    <row r="157" spans="1:33" ht="15.75" x14ac:dyDescent="0.25">
      <c r="A157" s="193" t="s">
        <v>35</v>
      </c>
      <c r="B157" s="53" t="str">
        <f>IFERROR(INDEX(Geography!$R$5:$R$889,MATCH(C157,Geography!$S$5:$S$889,0)),"Undefined")</f>
        <v>Bend</v>
      </c>
      <c r="C157" s="53">
        <v>41017002000</v>
      </c>
      <c r="D157" s="171" cm="1">
        <f t="array" ref="D157">INDEX(Geography!$K$5:$K$838,MATCH(C157,Geography!$L$5:$L$838,0),0)</f>
        <v>1</v>
      </c>
      <c r="E157" s="53">
        <v>9067</v>
      </c>
      <c r="F157" s="53">
        <f>SUMIF(County!$A$5:$A$40,A157,County!$D$5:$D$40)</f>
        <v>206190</v>
      </c>
      <c r="G157" s="173" cm="1">
        <f t="array" ref="G157">INDEX(Geography!$E$5:$E$833,MATCH(C157,Geography!$C$5:$C$833,0),0)</f>
        <v>7267</v>
      </c>
      <c r="H157" s="239">
        <f t="shared" si="2"/>
        <v>9727.4208793991056</v>
      </c>
      <c r="I157" s="173">
        <f>SUMIF(Geography!$L$5:$L$838,'Census Tract'!C157,Geography!$M$5:$M$838)</f>
        <v>2286</v>
      </c>
      <c r="J157" s="338">
        <f ca="1">($I157/(SUMIF($D$5:$D$832,$D157,$I$5:$I$832))*IF($D157=1,Urban_Rural_LDVs!F$6,Urban_Rural_LDVs!F$7))</f>
        <v>1.1448013806686173</v>
      </c>
      <c r="K157" s="196">
        <f ca="1">($I157/(SUMIF($D$5:$D$832,$D157,$I$5:$I$832))*IF($D157=1,Urban_Rural_LDVs!G$6,Urban_Rural_LDVs!G$7))</f>
        <v>5.6891709917276856</v>
      </c>
      <c r="L157" s="196">
        <f ca="1">($I157/(SUMIF($D$5:$D$832,$D157,$I$5:$I$832))*IF($D157=1,Urban_Rural_LDVs!H$6,Urban_Rural_LDVs!H$7))</f>
        <v>26.178062058756666</v>
      </c>
      <c r="M157" s="197">
        <f ca="1">($I157/(SUMIF($D$5:$D$832,$D157,$I$5:$I$832))*IF($D157=1,Urban_Rural_LDVs!I$6,Urban_Rural_LDVs!I$7))</f>
        <v>56.85691844854086</v>
      </c>
      <c r="N157" s="196">
        <f ca="1">($H157/(SUMIF($D$5:$D$832,$D157,$H$5:$H$832))*IF($D157=1,Urban_Rural_LDVs!J$6,Urban_Rural_LDVs!J$7))</f>
        <v>2.0081548438348245</v>
      </c>
      <c r="O157" s="196">
        <f ca="1">($H157/(SUMIF($D$5:$D$832,$D157,$H$5:$H$832))*IF($D157=1,Urban_Rural_LDVs!K$6,Urban_Rural_LDVs!K$7))</f>
        <v>9.5559768047280791</v>
      </c>
      <c r="P157" s="196">
        <f ca="1">($H157/(SUMIF($D$5:$D$832,$D157,$H$5:$H$832))*IF($D157=1,Urban_Rural_LDVs!L$6,Urban_Rural_LDVs!L$7))</f>
        <v>43.582807631673511</v>
      </c>
      <c r="Q157" s="197">
        <f ca="1">($H157/(SUMIF($D$5:$D$832,$D157,$H$5:$H$832))*IF($D157=1,Urban_Rural_LDVs!M$6,Urban_Rural_LDVs!M$7))</f>
        <v>94.531876085831314</v>
      </c>
      <c r="R157" s="196">
        <f ca="1">($H157/(SUMIF($D$5:$D$832,$D157,$H$5:$H$832))*IF($D157=1,Urban_Rural_LDVs!N$6,Urban_Rural_LDVs!N$7))</f>
        <v>0.83606188775330093</v>
      </c>
      <c r="S157" s="196">
        <f ca="1">($H157/(SUMIF($D$5:$D$832,$D157,$H$5:$H$832))*IF($D157=1,Urban_Rural_LDVs!O$6,Urban_Rural_LDVs!O$7))</f>
        <v>3.9714071000854099</v>
      </c>
      <c r="T157" s="196">
        <f ca="1">($H157/(SUMIF($D$5:$D$832,$D157,$H$5:$H$832))*IF($D157=1,Urban_Rural_LDVs!P$6,Urban_Rural_LDVs!P$7))</f>
        <v>17.42540783950319</v>
      </c>
      <c r="U157" s="339">
        <f ca="1">($H157/(SUMIF($D$5:$D$832,$D157,$H$5:$H$832))*IF($D157=1,Urban_Rural_LDVs!Q$6,Urban_Rural_LDVs!Q$7))</f>
        <v>37.43506366119987</v>
      </c>
      <c r="V157" s="344">
        <f ca="1">'DAC Adjustment'!O161-'Census Tract'!J157</f>
        <v>0</v>
      </c>
      <c r="W157" s="29">
        <f ca="1">'DAC Adjustment'!P161-'Census Tract'!K157</f>
        <v>0</v>
      </c>
      <c r="X157" s="29">
        <f ca="1">'DAC Adjustment'!Q161-'Census Tract'!L157</f>
        <v>0</v>
      </c>
      <c r="Y157" s="105">
        <f ca="1">'DAC Adjustment'!R161-'Census Tract'!M157</f>
        <v>0</v>
      </c>
      <c r="Z157" s="29">
        <f ca="1">'DAC Adjustment'!S161-'Census Tract'!N157</f>
        <v>0</v>
      </c>
      <c r="AA157" s="29">
        <f ca="1">'DAC Adjustment'!T161-'Census Tract'!O157</f>
        <v>0</v>
      </c>
      <c r="AB157" s="29">
        <f ca="1">'DAC Adjustment'!U161-'Census Tract'!P157</f>
        <v>0</v>
      </c>
      <c r="AC157" s="105">
        <f ca="1">'DAC Adjustment'!V161-'Census Tract'!Q157</f>
        <v>0</v>
      </c>
      <c r="AD157" s="29">
        <f ca="1">'DAC Adjustment'!W161-'Census Tract'!R157</f>
        <v>0</v>
      </c>
      <c r="AE157" s="29">
        <f ca="1">'DAC Adjustment'!X161-'Census Tract'!S157</f>
        <v>0</v>
      </c>
      <c r="AF157" s="29">
        <f ca="1">'DAC Adjustment'!Y161-'Census Tract'!T157</f>
        <v>0</v>
      </c>
      <c r="AG157" s="345">
        <f ca="1">'DAC Adjustment'!Z161-'Census Tract'!U157</f>
        <v>0</v>
      </c>
    </row>
    <row r="158" spans="1:33" ht="15.75" x14ac:dyDescent="0.25">
      <c r="A158" s="193" t="s">
        <v>35</v>
      </c>
      <c r="B158" s="53" t="str">
        <f>IFERROR(INDEX(Geography!$R$5:$R$889,MATCH(C158,Geography!$S$5:$S$889,0)),"Undefined")</f>
        <v>Bend</v>
      </c>
      <c r="C158" s="53">
        <v>41017001400</v>
      </c>
      <c r="D158" s="171" cm="1">
        <f t="array" ref="D158">INDEX(Geography!$K$5:$K$838,MATCH(C158,Geography!$L$5:$L$838,0),0)</f>
        <v>1</v>
      </c>
      <c r="E158" s="53">
        <v>6423</v>
      </c>
      <c r="F158" s="53">
        <f>SUMIF(County!$A$5:$A$40,A158,County!$D$5:$D$40)</f>
        <v>206190</v>
      </c>
      <c r="G158" s="173" cm="1">
        <f t="array" ref="G158">INDEX(Geography!$E$5:$E$833,MATCH(C158,Geography!$C$5:$C$833,0),0)</f>
        <v>5181</v>
      </c>
      <c r="H158" s="239">
        <f t="shared" si="2"/>
        <v>6935.1544758726795</v>
      </c>
      <c r="I158" s="173">
        <f>SUMIF(Geography!$L$5:$L$838,'Census Tract'!C158,Geography!$M$5:$M$838)</f>
        <v>7335</v>
      </c>
      <c r="J158" s="338">
        <f ca="1">($I158/(SUMIF($D$5:$D$832,$D158,$I$5:$I$832))*IF($D158=1,Urban_Rural_LDVs!F$6,Urban_Rural_LDVs!F$7))</f>
        <v>3.6732800206493037</v>
      </c>
      <c r="K158" s="196">
        <f ca="1">($I158/(SUMIF($D$5:$D$832,$D158,$I$5:$I$832))*IF($D158=1,Urban_Rural_LDVs!G$6,Urban_Rural_LDVs!G$7))</f>
        <v>18.254623457708913</v>
      </c>
      <c r="L158" s="196">
        <f ca="1">($I158/(SUMIF($D$5:$D$832,$D158,$I$5:$I$832))*IF($D158=1,Urban_Rural_LDVs!H$6,Urban_Rural_LDVs!H$7))</f>
        <v>83.9965377082153</v>
      </c>
      <c r="M158" s="197">
        <f ca="1">($I158/(SUMIF($D$5:$D$832,$D158,$I$5:$I$832))*IF($D158=1,Urban_Rural_LDVs!I$6,Urban_Rural_LDVs!I$7))</f>
        <v>182.43460053370393</v>
      </c>
      <c r="N158" s="196">
        <f ca="1">($H158/(SUMIF($D$5:$D$832,$D158,$H$5:$H$832))*IF($D158=1,Urban_Rural_LDVs!J$6,Urban_Rural_LDVs!J$7))</f>
        <v>1.4317118819193924</v>
      </c>
      <c r="O158" s="196">
        <f ca="1">($H158/(SUMIF($D$5:$D$832,$D158,$H$5:$H$832))*IF($D158=1,Urban_Rural_LDVs!K$6,Urban_Rural_LDVs!K$7))</f>
        <v>6.8129236033158351</v>
      </c>
      <c r="P158" s="196">
        <f ca="1">($H158/(SUMIF($D$5:$D$832,$D158,$H$5:$H$832))*IF($D158=1,Urban_Rural_LDVs!L$6,Urban_Rural_LDVs!L$7))</f>
        <v>31.072316821205511</v>
      </c>
      <c r="Q158" s="197">
        <f ca="1">($H158/(SUMIF($D$5:$D$832,$D158,$H$5:$H$832))*IF($D158=1,Urban_Rural_LDVs!M$6,Urban_Rural_LDVs!M$7))</f>
        <v>67.396401541308933</v>
      </c>
      <c r="R158" s="196">
        <f ca="1">($H158/(SUMIF($D$5:$D$832,$D158,$H$5:$H$832))*IF($D158=1,Urban_Rural_LDVs!N$6,Urban_Rural_LDVs!N$7))</f>
        <v>0.59606944274801865</v>
      </c>
      <c r="S158" s="196">
        <f ca="1">($H158/(SUMIF($D$5:$D$832,$D158,$H$5:$H$832))*IF($D158=1,Urban_Rural_LDVs!O$6,Urban_Rural_LDVs!O$7))</f>
        <v>2.8314105112897354</v>
      </c>
      <c r="T158" s="196">
        <f ca="1">($H158/(SUMIF($D$5:$D$832,$D158,$H$5:$H$832))*IF($D158=1,Urban_Rural_LDVs!P$6,Urban_Rural_LDVs!P$7))</f>
        <v>12.423426175377189</v>
      </c>
      <c r="U158" s="339">
        <f ca="1">($H158/(SUMIF($D$5:$D$832,$D158,$H$5:$H$832))*IF($D158=1,Urban_Rural_LDVs!Q$6,Urban_Rural_LDVs!Q$7))</f>
        <v>26.68928922921102</v>
      </c>
      <c r="V158" s="344">
        <f ca="1">'DAC Adjustment'!O162-'Census Tract'!J158</f>
        <v>0</v>
      </c>
      <c r="W158" s="29">
        <f ca="1">'DAC Adjustment'!P162-'Census Tract'!K158</f>
        <v>0</v>
      </c>
      <c r="X158" s="29">
        <f ca="1">'DAC Adjustment'!Q162-'Census Tract'!L158</f>
        <v>0</v>
      </c>
      <c r="Y158" s="105">
        <f ca="1">'DAC Adjustment'!R162-'Census Tract'!M158</f>
        <v>0</v>
      </c>
      <c r="Z158" s="29">
        <f ca="1">'DAC Adjustment'!S162-'Census Tract'!N158</f>
        <v>0</v>
      </c>
      <c r="AA158" s="29">
        <f ca="1">'DAC Adjustment'!T162-'Census Tract'!O158</f>
        <v>0</v>
      </c>
      <c r="AB158" s="29">
        <f ca="1">'DAC Adjustment'!U162-'Census Tract'!P158</f>
        <v>0</v>
      </c>
      <c r="AC158" s="105">
        <f ca="1">'DAC Adjustment'!V162-'Census Tract'!Q158</f>
        <v>0</v>
      </c>
      <c r="AD158" s="29">
        <f ca="1">'DAC Adjustment'!W162-'Census Tract'!R158</f>
        <v>0</v>
      </c>
      <c r="AE158" s="29">
        <f ca="1">'DAC Adjustment'!X162-'Census Tract'!S158</f>
        <v>0</v>
      </c>
      <c r="AF158" s="29">
        <f ca="1">'DAC Adjustment'!Y162-'Census Tract'!T158</f>
        <v>0</v>
      </c>
      <c r="AG158" s="345">
        <f ca="1">'DAC Adjustment'!Z162-'Census Tract'!U158</f>
        <v>0</v>
      </c>
    </row>
    <row r="159" spans="1:33" ht="15.75" x14ac:dyDescent="0.25">
      <c r="A159" s="193" t="s">
        <v>35</v>
      </c>
      <c r="B159" s="53" t="str">
        <f>IFERROR(INDEX(Geography!$R$5:$R$889,MATCH(C159,Geography!$S$5:$S$889,0)),"Undefined")</f>
        <v>Redmond</v>
      </c>
      <c r="C159" s="53">
        <v>41017001001</v>
      </c>
      <c r="D159" s="171" cm="1">
        <f t="array" ref="D159">INDEX(Geography!$K$5:$K$838,MATCH(C159,Geography!$L$5:$L$838,0),0)</f>
        <v>0</v>
      </c>
      <c r="E159" s="53">
        <v>14562</v>
      </c>
      <c r="F159" s="53">
        <f>SUMIF(County!$A$5:$A$40,A159,County!$D$5:$D$40)</f>
        <v>206190</v>
      </c>
      <c r="G159" s="173" cm="1">
        <f t="array" ref="G159">INDEX(Geography!$E$5:$E$833,MATCH(C159,Geography!$C$5:$C$833,0),0)</f>
        <v>12318</v>
      </c>
      <c r="H159" s="239">
        <f t="shared" si="2"/>
        <v>16488.560670488259</v>
      </c>
      <c r="I159" s="173">
        <f>SUMIF(Geography!$L$5:$L$838,'Census Tract'!C159,Geography!$M$5:$M$838)</f>
        <v>1492</v>
      </c>
      <c r="J159" s="338">
        <f ca="1">($I159/(SUMIF($D$5:$D$832,$D159,$I$5:$I$832))*IF($D159=1,Urban_Rural_LDVs!F$6,Urban_Rural_LDVs!F$7))</f>
        <v>2.2925463447568277</v>
      </c>
      <c r="K159" s="196">
        <f ca="1">($I159/(SUMIF($D$5:$D$832,$D159,$I$5:$I$832))*IF($D159=1,Urban_Rural_LDVs!G$6,Urban_Rural_LDVs!G$7))</f>
        <v>11.564464157024672</v>
      </c>
      <c r="L159" s="196">
        <f ca="1">($I159/(SUMIF($D$5:$D$832,$D159,$I$5:$I$832))*IF($D159=1,Urban_Rural_LDVs!H$6,Urban_Rural_LDVs!H$7))</f>
        <v>53.584637534704605</v>
      </c>
      <c r="M159" s="197">
        <f ca="1">($I159/(SUMIF($D$5:$D$832,$D159,$I$5:$I$832))*IF($D159=1,Urban_Rural_LDVs!I$6,Urban_Rural_LDVs!I$7))</f>
        <v>116.56357675894743</v>
      </c>
      <c r="N159" s="196">
        <f ca="1">($H159/(SUMIF($D$5:$D$832,$D159,$H$5:$H$832))*IF($D159=1,Urban_Rural_LDVs!J$6,Urban_Rural_LDVs!J$7))</f>
        <v>4.5131250886095975</v>
      </c>
      <c r="O159" s="196">
        <f ca="1">($H159/(SUMIF($D$5:$D$832,$D159,$H$5:$H$832))*IF($D159=1,Urban_Rural_LDVs!K$6,Urban_Rural_LDVs!K$7))</f>
        <v>23.589162910874009</v>
      </c>
      <c r="P159" s="196">
        <f ca="1">($H159/(SUMIF($D$5:$D$832,$D159,$H$5:$H$832))*IF($D159=1,Urban_Rural_LDVs!L$6,Urban_Rural_LDVs!L$7))</f>
        <v>110.0538332071883</v>
      </c>
      <c r="Q159" s="197">
        <f ca="1">($H159/(SUMIF($D$5:$D$832,$D159,$H$5:$H$832))*IF($D159=1,Urban_Rural_LDVs!M$6,Urban_Rural_LDVs!M$7))</f>
        <v>239.64144425236961</v>
      </c>
      <c r="R159" s="196">
        <f ca="1">($H159/(SUMIF($D$5:$D$832,$D159,$H$5:$H$832))*IF($D159=1,Urban_Rural_LDVs!N$6,Urban_Rural_LDVs!N$7))</f>
        <v>3.0822604468812278</v>
      </c>
      <c r="S159" s="196">
        <f ca="1">($H159/(SUMIF($D$5:$D$832,$D159,$H$5:$H$832))*IF($D159=1,Urban_Rural_LDVs!O$6,Urban_Rural_LDVs!O$7))</f>
        <v>15.967437304960905</v>
      </c>
      <c r="T159" s="196">
        <f ca="1">($H159/(SUMIF($D$5:$D$832,$D159,$H$5:$H$832))*IF($D159=1,Urban_Rural_LDVs!P$6,Urban_Rural_LDVs!P$7))</f>
        <v>73.577482734754099</v>
      </c>
      <c r="U159" s="339">
        <f ca="1">($H159/(SUMIF($D$5:$D$832,$D159,$H$5:$H$832))*IF($D159=1,Urban_Rural_LDVs!Q$6,Urban_Rural_LDVs!Q$7))</f>
        <v>159.9144235681816</v>
      </c>
      <c r="V159" s="344">
        <f ca="1">'DAC Adjustment'!O163-'Census Tract'!J159</f>
        <v>0</v>
      </c>
      <c r="W159" s="29">
        <f ca="1">'DAC Adjustment'!P163-'Census Tract'!K159</f>
        <v>0</v>
      </c>
      <c r="X159" s="29">
        <f ca="1">'DAC Adjustment'!Q163-'Census Tract'!L159</f>
        <v>0</v>
      </c>
      <c r="Y159" s="105">
        <f ca="1">'DAC Adjustment'!R163-'Census Tract'!M159</f>
        <v>0</v>
      </c>
      <c r="Z159" s="29">
        <f ca="1">'DAC Adjustment'!S163-'Census Tract'!N159</f>
        <v>0</v>
      </c>
      <c r="AA159" s="29">
        <f ca="1">'DAC Adjustment'!T163-'Census Tract'!O159</f>
        <v>0</v>
      </c>
      <c r="AB159" s="29">
        <f ca="1">'DAC Adjustment'!U163-'Census Tract'!P159</f>
        <v>0</v>
      </c>
      <c r="AC159" s="105">
        <f ca="1">'DAC Adjustment'!V163-'Census Tract'!Q159</f>
        <v>0</v>
      </c>
      <c r="AD159" s="29">
        <f ca="1">'DAC Adjustment'!W163-'Census Tract'!R159</f>
        <v>0</v>
      </c>
      <c r="AE159" s="29">
        <f ca="1">'DAC Adjustment'!X163-'Census Tract'!S159</f>
        <v>0</v>
      </c>
      <c r="AF159" s="29">
        <f ca="1">'DAC Adjustment'!Y163-'Census Tract'!T159</f>
        <v>0</v>
      </c>
      <c r="AG159" s="345">
        <f ca="1">'DAC Adjustment'!Z163-'Census Tract'!U159</f>
        <v>0</v>
      </c>
    </row>
    <row r="160" spans="1:33" ht="15.75" x14ac:dyDescent="0.25">
      <c r="A160" s="193" t="s">
        <v>35</v>
      </c>
      <c r="B160" s="53" t="str">
        <f>IFERROR(INDEX(Geography!$R$5:$R$889,MATCH(C160,Geography!$S$5:$S$889,0)),"Undefined")</f>
        <v>Bend</v>
      </c>
      <c r="C160" s="53">
        <v>41017000401</v>
      </c>
      <c r="D160" s="171" cm="1">
        <f t="array" ref="D160">INDEX(Geography!$K$5:$K$838,MATCH(C160,Geography!$L$5:$L$838,0),0)</f>
        <v>0</v>
      </c>
      <c r="E160" s="53">
        <v>5854</v>
      </c>
      <c r="F160" s="53">
        <f>SUMIF(County!$A$5:$A$40,A160,County!$D$5:$D$40)</f>
        <v>206190</v>
      </c>
      <c r="G160" s="173" cm="1">
        <f t="array" ref="G160">INDEX(Geography!$E$5:$E$833,MATCH(C160,Geography!$C$5:$C$833,0),0)</f>
        <v>4929</v>
      </c>
      <c r="H160" s="239">
        <f t="shared" si="2"/>
        <v>6597.833702292306</v>
      </c>
      <c r="I160" s="173">
        <f>SUMIF(Geography!$L$5:$L$838,'Census Tract'!C160,Geography!$M$5:$M$838)</f>
        <v>503</v>
      </c>
      <c r="J160" s="338">
        <f ca="1">($I160/(SUMIF($D$5:$D$832,$D160,$I$5:$I$832))*IF($D160=1,Urban_Rural_LDVs!F$6,Urban_Rural_LDVs!F$7))</f>
        <v>0.7728892837886624</v>
      </c>
      <c r="K160" s="196">
        <f ca="1">($I160/(SUMIF($D$5:$D$832,$D160,$I$5:$I$832))*IF($D160=1,Urban_Rural_LDVs!G$6,Urban_Rural_LDVs!G$7))</f>
        <v>3.8987436132596578</v>
      </c>
      <c r="L160" s="196">
        <f ca="1">($I160/(SUMIF($D$5:$D$832,$D160,$I$5:$I$832))*IF($D160=1,Urban_Rural_LDVs!H$6,Urban_Rural_LDVs!H$7))</f>
        <v>18.065062117933252</v>
      </c>
      <c r="M160" s="197">
        <f ca="1">($I160/(SUMIF($D$5:$D$832,$D160,$I$5:$I$832))*IF($D160=1,Urban_Rural_LDVs!I$6,Urban_Rural_LDVs!I$7))</f>
        <v>39.297238009216187</v>
      </c>
      <c r="N160" s="196">
        <f ca="1">($H160/(SUMIF($D$5:$D$832,$D160,$H$5:$H$832))*IF($D160=1,Urban_Rural_LDVs!J$6,Urban_Rural_LDVs!J$7))</f>
        <v>1.8059095276633144</v>
      </c>
      <c r="O160" s="196">
        <f ca="1">($H160/(SUMIF($D$5:$D$832,$D160,$H$5:$H$832))*IF($D160=1,Urban_Rural_LDVs!K$6,Urban_Rural_LDVs!K$7))</f>
        <v>9.4391121925392092</v>
      </c>
      <c r="P160" s="196">
        <f ca="1">($H160/(SUMIF($D$5:$D$832,$D160,$H$5:$H$832))*IF($D160=1,Urban_Rural_LDVs!L$6,Urban_Rural_LDVs!L$7))</f>
        <v>44.037615187386841</v>
      </c>
      <c r="Q160" s="197">
        <f ca="1">($H160/(SUMIF($D$5:$D$832,$D160,$H$5:$H$832))*IF($D160=1,Urban_Rural_LDVs!M$6,Urban_Rural_LDVs!M$7))</f>
        <v>95.891595934399234</v>
      </c>
      <c r="R160" s="196">
        <f ca="1">($H160/(SUMIF($D$5:$D$832,$D160,$H$5:$H$832))*IF($D160=1,Urban_Rural_LDVs!N$6,Urban_Rural_LDVs!N$7))</f>
        <v>1.2333545821300187</v>
      </c>
      <c r="S160" s="196">
        <f ca="1">($H160/(SUMIF($D$5:$D$832,$D160,$H$5:$H$832))*IF($D160=1,Urban_Rural_LDVs!O$6,Urban_Rural_LDVs!O$7))</f>
        <v>6.3893082055652135</v>
      </c>
      <c r="T160" s="196">
        <f ca="1">($H160/(SUMIF($D$5:$D$832,$D160,$H$5:$H$832))*IF($D160=1,Urban_Rural_LDVs!P$6,Urban_Rural_LDVs!P$7))</f>
        <v>29.441744796200918</v>
      </c>
      <c r="U160" s="339">
        <f ca="1">($H160/(SUMIF($D$5:$D$832,$D160,$H$5:$H$832))*IF($D160=1,Urban_Rural_LDVs!Q$6,Urban_Rural_LDVs!Q$7))</f>
        <v>63.989137341091656</v>
      </c>
      <c r="V160" s="344">
        <f ca="1">'DAC Adjustment'!O164-'Census Tract'!J160</f>
        <v>0</v>
      </c>
      <c r="W160" s="29">
        <f ca="1">'DAC Adjustment'!P164-'Census Tract'!K160</f>
        <v>0</v>
      </c>
      <c r="X160" s="29">
        <f ca="1">'DAC Adjustment'!Q164-'Census Tract'!L160</f>
        <v>0</v>
      </c>
      <c r="Y160" s="105">
        <f ca="1">'DAC Adjustment'!R164-'Census Tract'!M160</f>
        <v>0</v>
      </c>
      <c r="Z160" s="29">
        <f ca="1">'DAC Adjustment'!S164-'Census Tract'!N160</f>
        <v>0</v>
      </c>
      <c r="AA160" s="29">
        <f ca="1">'DAC Adjustment'!T164-'Census Tract'!O160</f>
        <v>0</v>
      </c>
      <c r="AB160" s="29">
        <f ca="1">'DAC Adjustment'!U164-'Census Tract'!P160</f>
        <v>0</v>
      </c>
      <c r="AC160" s="105">
        <f ca="1">'DAC Adjustment'!V164-'Census Tract'!Q160</f>
        <v>0</v>
      </c>
      <c r="AD160" s="29">
        <f ca="1">'DAC Adjustment'!W164-'Census Tract'!R160</f>
        <v>0</v>
      </c>
      <c r="AE160" s="29">
        <f ca="1">'DAC Adjustment'!X164-'Census Tract'!S160</f>
        <v>0</v>
      </c>
      <c r="AF160" s="29">
        <f ca="1">'DAC Adjustment'!Y164-'Census Tract'!T160</f>
        <v>0</v>
      </c>
      <c r="AG160" s="345">
        <f ca="1">'DAC Adjustment'!Z164-'Census Tract'!U160</f>
        <v>0</v>
      </c>
    </row>
    <row r="161" spans="1:33" ht="15.75" x14ac:dyDescent="0.25">
      <c r="A161" s="193" t="s">
        <v>35</v>
      </c>
      <c r="B161" s="53" t="str">
        <f>IFERROR(INDEX(Geography!$R$5:$R$889,MATCH(C161,Geography!$S$5:$S$889,0)),"Undefined")</f>
        <v>Bend</v>
      </c>
      <c r="C161" s="53">
        <v>41017001200</v>
      </c>
      <c r="D161" s="171" cm="1">
        <f t="array" ref="D161">INDEX(Geography!$K$5:$K$838,MATCH(C161,Geography!$L$5:$L$838,0),0)</f>
        <v>0</v>
      </c>
      <c r="E161" s="53">
        <v>7657</v>
      </c>
      <c r="F161" s="53">
        <f>SUMIF(County!$A$5:$A$40,A161,County!$D$5:$D$40)</f>
        <v>206190</v>
      </c>
      <c r="G161" s="173" cm="1">
        <f t="array" ref="G161">INDEX(Geography!$E$5:$E$833,MATCH(C161,Geography!$C$5:$C$833,0),0)</f>
        <v>7616</v>
      </c>
      <c r="H161" s="239">
        <f t="shared" si="2"/>
        <v>10194.583379317955</v>
      </c>
      <c r="I161" s="173">
        <f>SUMIF(Geography!$L$5:$L$838,'Census Tract'!C161,Geography!$M$5:$M$838)</f>
        <v>2242</v>
      </c>
      <c r="J161" s="338">
        <f ca="1">($I161/(SUMIF($D$5:$D$832,$D161,$I$5:$I$832))*IF($D161=1,Urban_Rural_LDVs!F$6,Urban_Rural_LDVs!F$7))</f>
        <v>3.4449657539844556</v>
      </c>
      <c r="K161" s="196">
        <f ca="1">($I161/(SUMIF($D$5:$D$832,$D161,$I$5:$I$832))*IF($D161=1,Urban_Rural_LDVs!G$6,Urban_Rural_LDVs!G$7))</f>
        <v>17.37770016089096</v>
      </c>
      <c r="L161" s="196">
        <f ca="1">($I161/(SUMIF($D$5:$D$832,$D161,$I$5:$I$832))*IF($D161=1,Urban_Rural_LDVs!H$6,Urban_Rural_LDVs!H$7))</f>
        <v>80.52061484772635</v>
      </c>
      <c r="M161" s="197">
        <f ca="1">($I161/(SUMIF($D$5:$D$832,$D161,$I$5:$I$832))*IF($D161=1,Urban_Rural_LDVs!I$6,Urban_Rural_LDVs!I$7))</f>
        <v>175.15786802517437</v>
      </c>
      <c r="N161" s="196">
        <f ca="1">($H161/(SUMIF($D$5:$D$832,$D161,$H$5:$H$832))*IF($D161=1,Urban_Rural_LDVs!J$6,Urban_Rural_LDVs!J$7))</f>
        <v>2.7903848575134513</v>
      </c>
      <c r="O161" s="196">
        <f ca="1">($H161/(SUMIF($D$5:$D$832,$D161,$H$5:$H$832))*IF($D161=1,Urban_Rural_LDVs!K$6,Urban_Rural_LDVs!K$7))</f>
        <v>14.584759273357399</v>
      </c>
      <c r="P161" s="196">
        <f ca="1">($H161/(SUMIF($D$5:$D$832,$D161,$H$5:$H$832))*IF($D161=1,Urban_Rural_LDVs!L$6,Urban_Rural_LDVs!L$7))</f>
        <v>68.044324866532392</v>
      </c>
      <c r="Q161" s="197">
        <f ca="1">($H161/(SUMIF($D$5:$D$832,$D161,$H$5:$H$832))*IF($D161=1,Urban_Rural_LDVs!M$6,Urban_Rural_LDVs!M$7))</f>
        <v>148.16603664767388</v>
      </c>
      <c r="R161" s="196">
        <f ca="1">($H161/(SUMIF($D$5:$D$832,$D161,$H$5:$H$832))*IF($D161=1,Urban_Rural_LDVs!N$6,Urban_Rural_LDVs!N$7))</f>
        <v>1.9057067351394243</v>
      </c>
      <c r="S161" s="196">
        <f ca="1">($H161/(SUMIF($D$5:$D$832,$D161,$H$5:$H$832))*IF($D161=1,Urban_Rural_LDVs!O$6,Urban_Rural_LDVs!O$7))</f>
        <v>9.8723820843141947</v>
      </c>
      <c r="T161" s="196">
        <f ca="1">($H161/(SUMIF($D$5:$D$832,$D161,$H$5:$H$832))*IF($D161=1,Urban_Rural_LDVs!P$6,Urban_Rural_LDVs!P$7))</f>
        <v>45.491647061851531</v>
      </c>
      <c r="U161" s="339">
        <f ca="1">($H161/(SUMIF($D$5:$D$832,$D161,$H$5:$H$832))*IF($D161=1,Urban_Rural_LDVs!Q$6,Urban_Rural_LDVs!Q$7))</f>
        <v>98.872239803155622</v>
      </c>
      <c r="V161" s="344">
        <f ca="1">'DAC Adjustment'!O165-'Census Tract'!J161</f>
        <v>0</v>
      </c>
      <c r="W161" s="29">
        <f ca="1">'DAC Adjustment'!P165-'Census Tract'!K161</f>
        <v>0</v>
      </c>
      <c r="X161" s="29">
        <f ca="1">'DAC Adjustment'!Q165-'Census Tract'!L161</f>
        <v>0</v>
      </c>
      <c r="Y161" s="105">
        <f ca="1">'DAC Adjustment'!R165-'Census Tract'!M161</f>
        <v>0</v>
      </c>
      <c r="Z161" s="29">
        <f ca="1">'DAC Adjustment'!S165-'Census Tract'!N161</f>
        <v>0</v>
      </c>
      <c r="AA161" s="29">
        <f ca="1">'DAC Adjustment'!T165-'Census Tract'!O161</f>
        <v>0</v>
      </c>
      <c r="AB161" s="29">
        <f ca="1">'DAC Adjustment'!U165-'Census Tract'!P161</f>
        <v>0</v>
      </c>
      <c r="AC161" s="105">
        <f ca="1">'DAC Adjustment'!V165-'Census Tract'!Q161</f>
        <v>0</v>
      </c>
      <c r="AD161" s="29">
        <f ca="1">'DAC Adjustment'!W165-'Census Tract'!R161</f>
        <v>0</v>
      </c>
      <c r="AE161" s="29">
        <f ca="1">'DAC Adjustment'!X165-'Census Tract'!S161</f>
        <v>0</v>
      </c>
      <c r="AF161" s="29">
        <f ca="1">'DAC Adjustment'!Y165-'Census Tract'!T161</f>
        <v>0</v>
      </c>
      <c r="AG161" s="345">
        <f ca="1">'DAC Adjustment'!Z165-'Census Tract'!U161</f>
        <v>0</v>
      </c>
    </row>
    <row r="162" spans="1:33" ht="15.75" x14ac:dyDescent="0.25">
      <c r="A162" s="193" t="s">
        <v>35</v>
      </c>
      <c r="B162" s="53" t="str">
        <f>IFERROR(INDEX(Geography!$R$5:$R$889,MATCH(C162,Geography!$S$5:$S$889,0)),"Undefined")</f>
        <v>Redmond</v>
      </c>
      <c r="C162" s="53">
        <v>41017000900</v>
      </c>
      <c r="D162" s="171" cm="1">
        <f t="array" ref="D162">INDEX(Geography!$K$5:$K$838,MATCH(C162,Geography!$L$5:$L$838,0),0)</f>
        <v>1</v>
      </c>
      <c r="E162" s="53">
        <v>7667</v>
      </c>
      <c r="F162" s="53">
        <f>SUMIF(County!$A$5:$A$40,A162,County!$D$5:$D$40)</f>
        <v>206190</v>
      </c>
      <c r="G162" s="173" cm="1">
        <f t="array" ref="G162">INDEX(Geography!$E$5:$E$833,MATCH(C162,Geography!$C$5:$C$833,0),0)</f>
        <v>5040</v>
      </c>
      <c r="H162" s="239">
        <f t="shared" si="2"/>
        <v>6746.4154716074709</v>
      </c>
      <c r="I162" s="173">
        <f>SUMIF(Geography!$L$5:$L$838,'Census Tract'!C162,Geography!$M$5:$M$838)</f>
        <v>7519</v>
      </c>
      <c r="J162" s="338">
        <f ca="1">($I162/(SUMIF($D$5:$D$832,$D162,$I$5:$I$832))*IF($D162=1,Urban_Rural_LDVs!F$6,Urban_Rural_LDVs!F$7))</f>
        <v>3.7654250136689997</v>
      </c>
      <c r="K162" s="196">
        <f ca="1">($I162/(SUMIF($D$5:$D$832,$D162,$I$5:$I$832))*IF($D162=1,Urban_Rural_LDVs!G$6,Urban_Rural_LDVs!G$7))</f>
        <v>18.712544482414902</v>
      </c>
      <c r="L162" s="196">
        <f ca="1">($I162/(SUMIF($D$5:$D$832,$D162,$I$5:$I$832))*IF($D162=1,Urban_Rural_LDVs!H$6,Urban_Rural_LDVs!H$7))</f>
        <v>86.10360832011871</v>
      </c>
      <c r="M162" s="197">
        <f ca="1">($I162/(SUMIF($D$5:$D$832,$D162,$I$5:$I$832))*IF($D162=1,Urban_Rural_LDVs!I$6,Urban_Rural_LDVs!I$7))</f>
        <v>187.01101041757596</v>
      </c>
      <c r="N162" s="196">
        <f ca="1">($H162/(SUMIF($D$5:$D$832,$D162,$H$5:$H$832))*IF($D162=1,Urban_Rural_LDVs!J$6,Urban_Rural_LDVs!J$7))</f>
        <v>1.3927480959030567</v>
      </c>
      <c r="O162" s="196">
        <f ca="1">($H162/(SUMIF($D$5:$D$832,$D162,$H$5:$H$832))*IF($D162=1,Urban_Rural_LDVs!K$6,Urban_Rural_LDVs!K$7))</f>
        <v>6.6275110906604535</v>
      </c>
      <c r="P162" s="196">
        <f ca="1">($H162/(SUMIF($D$5:$D$832,$D162,$H$5:$H$832))*IF($D162=1,Urban_Rural_LDVs!L$6,Urban_Rural_LDVs!L$7))</f>
        <v>30.226689206499863</v>
      </c>
      <c r="Q162" s="197">
        <f ca="1">($H162/(SUMIF($D$5:$D$832,$D162,$H$5:$H$832))*IF($D162=1,Urban_Rural_LDVs!M$6,Urban_Rural_LDVs!M$7))</f>
        <v>65.562220376027213</v>
      </c>
      <c r="R162" s="196">
        <f ca="1">($H162/(SUMIF($D$5:$D$832,$D162,$H$5:$H$832))*IF($D162=1,Urban_Rural_LDVs!N$6,Urban_Rural_LDVs!N$7))</f>
        <v>0.57984751813356772</v>
      </c>
      <c r="S162" s="196">
        <f ca="1">($H162/(SUMIF($D$5:$D$832,$D162,$H$5:$H$832))*IF($D162=1,Urban_Rural_LDVs!O$6,Urban_Rural_LDVs!O$7))</f>
        <v>2.7543541742714277</v>
      </c>
      <c r="T162" s="196">
        <f ca="1">($H162/(SUMIF($D$5:$D$832,$D162,$H$5:$H$832))*IF($D162=1,Urban_Rural_LDVs!P$6,Urban_Rural_LDVs!P$7))</f>
        <v>12.085324826076246</v>
      </c>
      <c r="U162" s="339">
        <f ca="1">($H162/(SUMIF($D$5:$D$832,$D162,$H$5:$H$832))*IF($D162=1,Urban_Rural_LDVs!Q$6,Urban_Rural_LDVs!Q$7))</f>
        <v>25.96294493634888</v>
      </c>
      <c r="V162" s="344">
        <f ca="1">'DAC Adjustment'!O166-'Census Tract'!J162</f>
        <v>0</v>
      </c>
      <c r="W162" s="29">
        <f ca="1">'DAC Adjustment'!P166-'Census Tract'!K162</f>
        <v>0</v>
      </c>
      <c r="X162" s="29">
        <f ca="1">'DAC Adjustment'!Q166-'Census Tract'!L162</f>
        <v>0</v>
      </c>
      <c r="Y162" s="105">
        <f ca="1">'DAC Adjustment'!R166-'Census Tract'!M162</f>
        <v>0</v>
      </c>
      <c r="Z162" s="29">
        <f ca="1">'DAC Adjustment'!S166-'Census Tract'!N162</f>
        <v>0</v>
      </c>
      <c r="AA162" s="29">
        <f ca="1">'DAC Adjustment'!T166-'Census Tract'!O162</f>
        <v>0</v>
      </c>
      <c r="AB162" s="29">
        <f ca="1">'DAC Adjustment'!U166-'Census Tract'!P162</f>
        <v>0</v>
      </c>
      <c r="AC162" s="105">
        <f ca="1">'DAC Adjustment'!V166-'Census Tract'!Q162</f>
        <v>0</v>
      </c>
      <c r="AD162" s="29">
        <f ca="1">'DAC Adjustment'!W166-'Census Tract'!R162</f>
        <v>0</v>
      </c>
      <c r="AE162" s="29">
        <f ca="1">'DAC Adjustment'!X166-'Census Tract'!S162</f>
        <v>0</v>
      </c>
      <c r="AF162" s="29">
        <f ca="1">'DAC Adjustment'!Y166-'Census Tract'!T162</f>
        <v>0</v>
      </c>
      <c r="AG162" s="345">
        <f ca="1">'DAC Adjustment'!Z166-'Census Tract'!U162</f>
        <v>0</v>
      </c>
    </row>
    <row r="163" spans="1:33" ht="15.75" x14ac:dyDescent="0.25">
      <c r="A163" s="193" t="s">
        <v>35</v>
      </c>
      <c r="B163" s="53" t="str">
        <f>IFERROR(INDEX(Geography!$R$5:$R$889,MATCH(C163,Geography!$S$5:$S$889,0)),"Undefined")</f>
        <v>Bend</v>
      </c>
      <c r="C163" s="53">
        <v>41017001700</v>
      </c>
      <c r="D163" s="171" cm="1">
        <f t="array" ref="D163">INDEX(Geography!$K$5:$K$838,MATCH(C163,Geography!$L$5:$L$838,0),0)</f>
        <v>1</v>
      </c>
      <c r="E163" s="53">
        <v>8775</v>
      </c>
      <c r="F163" s="53">
        <f>SUMIF(County!$A$5:$A$40,A163,County!$D$5:$D$40)</f>
        <v>206190</v>
      </c>
      <c r="G163" s="173" cm="1">
        <f t="array" ref="G163">INDEX(Geography!$E$5:$E$833,MATCH(C163,Geography!$C$5:$C$833,0),0)</f>
        <v>6738</v>
      </c>
      <c r="H163" s="239">
        <f t="shared" si="2"/>
        <v>9019.314969779989</v>
      </c>
      <c r="I163" s="173">
        <f>SUMIF(Geography!$L$5:$L$838,'Census Tract'!C163,Geography!$M$5:$M$838)</f>
        <v>5838</v>
      </c>
      <c r="J163" s="338">
        <f ca="1">($I163/(SUMIF($D$5:$D$832,$D163,$I$5:$I$832))*IF($D163=1,Urban_Rural_LDVs!F$6,Urban_Rural_LDVs!F$7))</f>
        <v>2.9236003763531881</v>
      </c>
      <c r="K163" s="196">
        <f ca="1">($I163/(SUMIF($D$5:$D$832,$D163,$I$5:$I$832))*IF($D163=1,Urban_Rural_LDVs!G$6,Urban_Rural_LDVs!G$7))</f>
        <v>14.529037729530284</v>
      </c>
      <c r="L163" s="196">
        <f ca="1">($I163/(SUMIF($D$5:$D$832,$D163,$I$5:$I$832))*IF($D163=1,Urban_Rural_LDVs!H$6,Urban_Rural_LDVs!H$7))</f>
        <v>66.85368604506624</v>
      </c>
      <c r="M163" s="197">
        <f ca="1">($I163/(SUMIF($D$5:$D$832,$D163,$I$5:$I$832))*IF($D163=1,Urban_Rural_LDVs!I$6,Urban_Rural_LDVs!I$7))</f>
        <v>145.20152664154921</v>
      </c>
      <c r="N163" s="196">
        <f ca="1">($H163/(SUMIF($D$5:$D$832,$D163,$H$5:$H$832))*IF($D163=1,Urban_Rural_LDVs!J$6,Urban_Rural_LDVs!J$7))</f>
        <v>1.8619715615465871</v>
      </c>
      <c r="O163" s="196">
        <f ca="1">($H163/(SUMIF($D$5:$D$832,$D163,$H$5:$H$832))*IF($D163=1,Urban_Rural_LDVs!K$6,Urban_Rural_LDVs!K$7))</f>
        <v>8.8603511366805847</v>
      </c>
      <c r="P163" s="196">
        <f ca="1">($H163/(SUMIF($D$5:$D$832,$D163,$H$5:$H$832))*IF($D163=1,Urban_Rural_LDVs!L$6,Urban_Rural_LDVs!L$7))</f>
        <v>40.410204736784941</v>
      </c>
      <c r="Q163" s="197">
        <f ca="1">($H163/(SUMIF($D$5:$D$832,$D163,$H$5:$H$832))*IF($D163=1,Urban_Rural_LDVs!M$6,Urban_Rural_LDVs!M$7))</f>
        <v>87.650444621760215</v>
      </c>
      <c r="R163" s="196">
        <f ca="1">($H163/(SUMIF($D$5:$D$832,$D163,$H$5:$H$832))*IF($D163=1,Urban_Rural_LDVs!N$6,Urban_Rural_LDVs!N$7))</f>
        <v>0.77520090817142462</v>
      </c>
      <c r="S163" s="196">
        <f ca="1">($H163/(SUMIF($D$5:$D$832,$D163,$H$5:$H$832))*IF($D163=1,Urban_Rural_LDVs!O$6,Urban_Rural_LDVs!O$7))</f>
        <v>3.6823092115557308</v>
      </c>
      <c r="T163" s="196">
        <f ca="1">($H163/(SUMIF($D$5:$D$832,$D163,$H$5:$H$832))*IF($D163=1,Urban_Rural_LDVs!P$6,Urban_Rural_LDVs!P$7))</f>
        <v>16.156928309147176</v>
      </c>
      <c r="U163" s="339">
        <f ca="1">($H163/(SUMIF($D$5:$D$832,$D163,$H$5:$H$832))*IF($D163=1,Urban_Rural_LDVs!Q$6,Urban_Rural_LDVs!Q$7))</f>
        <v>34.709984718475951</v>
      </c>
      <c r="V163" s="344">
        <f ca="1">'DAC Adjustment'!O167-'Census Tract'!J163</f>
        <v>0</v>
      </c>
      <c r="W163" s="29">
        <f ca="1">'DAC Adjustment'!P167-'Census Tract'!K163</f>
        <v>0</v>
      </c>
      <c r="X163" s="29">
        <f ca="1">'DAC Adjustment'!Q167-'Census Tract'!L163</f>
        <v>0</v>
      </c>
      <c r="Y163" s="105">
        <f ca="1">'DAC Adjustment'!R167-'Census Tract'!M163</f>
        <v>0</v>
      </c>
      <c r="Z163" s="29">
        <f ca="1">'DAC Adjustment'!S167-'Census Tract'!N163</f>
        <v>0</v>
      </c>
      <c r="AA163" s="29">
        <f ca="1">'DAC Adjustment'!T167-'Census Tract'!O163</f>
        <v>0</v>
      </c>
      <c r="AB163" s="29">
        <f ca="1">'DAC Adjustment'!U167-'Census Tract'!P163</f>
        <v>0</v>
      </c>
      <c r="AC163" s="105">
        <f ca="1">'DAC Adjustment'!V167-'Census Tract'!Q163</f>
        <v>0</v>
      </c>
      <c r="AD163" s="29">
        <f ca="1">'DAC Adjustment'!W167-'Census Tract'!R163</f>
        <v>0</v>
      </c>
      <c r="AE163" s="29">
        <f ca="1">'DAC Adjustment'!X167-'Census Tract'!S163</f>
        <v>0</v>
      </c>
      <c r="AF163" s="29">
        <f ca="1">'DAC Adjustment'!Y167-'Census Tract'!T163</f>
        <v>0</v>
      </c>
      <c r="AG163" s="345">
        <f ca="1">'DAC Adjustment'!Z167-'Census Tract'!U163</f>
        <v>0</v>
      </c>
    </row>
    <row r="164" spans="1:33" ht="15.75" x14ac:dyDescent="0.25">
      <c r="A164" s="193" t="s">
        <v>35</v>
      </c>
      <c r="B164" s="53" t="str">
        <f>IFERROR(INDEX(Geography!$R$5:$R$889,MATCH(C164,Geography!$S$5:$S$889,0)),"Undefined")</f>
        <v>Bend</v>
      </c>
      <c r="C164" s="53">
        <v>41017001100</v>
      </c>
      <c r="D164" s="171" cm="1">
        <f t="array" ref="D164">INDEX(Geography!$K$5:$K$838,MATCH(C164,Geography!$L$5:$L$838,0),0)</f>
        <v>1</v>
      </c>
      <c r="E164" s="53">
        <v>13171</v>
      </c>
      <c r="F164" s="53">
        <f>SUMIF(County!$A$5:$A$40,A164,County!$D$5:$D$40)</f>
        <v>206190</v>
      </c>
      <c r="G164" s="173" cm="1">
        <f t="array" ref="G164">INDEX(Geography!$E$5:$E$833,MATCH(C164,Geography!$C$5:$C$833,0),0)</f>
        <v>10164</v>
      </c>
      <c r="H164" s="239">
        <f t="shared" si="2"/>
        <v>13605.271201075066</v>
      </c>
      <c r="I164" s="173">
        <f>SUMIF(Geography!$L$5:$L$838,'Census Tract'!C164,Geography!$M$5:$M$838)</f>
        <v>9319</v>
      </c>
      <c r="J164" s="338">
        <f ca="1">($I164/(SUMIF($D$5:$D$832,$D164,$I$5:$I$832))*IF($D164=1,Urban_Rural_LDVs!F$6,Urban_Rural_LDVs!F$7))</f>
        <v>4.6668434236442886</v>
      </c>
      <c r="K164" s="196">
        <f ca="1">($I164/(SUMIF($D$5:$D$832,$D164,$I$5:$I$832))*IF($D164=1,Urban_Rural_LDVs!G$6,Urban_Rural_LDVs!G$7))</f>
        <v>23.192206680625677</v>
      </c>
      <c r="L164" s="196">
        <f ca="1">($I164/(SUMIF($D$5:$D$832,$D164,$I$5:$I$832))*IF($D164=1,Urban_Rural_LDVs!H$6,Urban_Rural_LDVs!H$7))</f>
        <v>106.71625561047829</v>
      </c>
      <c r="M164" s="197">
        <f ca="1">($I164/(SUMIF($D$5:$D$832,$D164,$I$5:$I$832))*IF($D164=1,Urban_Rural_LDVs!I$6,Urban_Rural_LDVs!I$7))</f>
        <v>231.78023754241127</v>
      </c>
      <c r="N164" s="196">
        <f ca="1">($H164/(SUMIF($D$5:$D$832,$D164,$H$5:$H$832))*IF($D164=1,Urban_Rural_LDVs!J$6,Urban_Rural_LDVs!J$7))</f>
        <v>2.8087086600711646</v>
      </c>
      <c r="O164" s="196">
        <f ca="1">($H164/(SUMIF($D$5:$D$832,$D164,$H$5:$H$832))*IF($D164=1,Urban_Rural_LDVs!K$6,Urban_Rural_LDVs!K$7))</f>
        <v>13.365480699498582</v>
      </c>
      <c r="P164" s="196">
        <f ca="1">($H164/(SUMIF($D$5:$D$832,$D164,$H$5:$H$832))*IF($D164=1,Urban_Rural_LDVs!L$6,Urban_Rural_LDVs!L$7))</f>
        <v>60.957156566441391</v>
      </c>
      <c r="Q164" s="197">
        <f ca="1">($H164/(SUMIF($D$5:$D$832,$D164,$H$5:$H$832))*IF($D164=1,Urban_Rural_LDVs!M$6,Urban_Rural_LDVs!M$7))</f>
        <v>132.21714442498822</v>
      </c>
      <c r="R164" s="196">
        <f ca="1">($H164/(SUMIF($D$5:$D$832,$D164,$H$5:$H$832))*IF($D164=1,Urban_Rural_LDVs!N$6,Urban_Rural_LDVs!N$7))</f>
        <v>1.1693591615693615</v>
      </c>
      <c r="S164" s="196">
        <f ca="1">($H164/(SUMIF($D$5:$D$832,$D164,$H$5:$H$832))*IF($D164=1,Urban_Rural_LDVs!O$6,Urban_Rural_LDVs!O$7))</f>
        <v>5.5546142514473793</v>
      </c>
      <c r="T164" s="196">
        <f ca="1">($H164/(SUMIF($D$5:$D$832,$D164,$H$5:$H$832))*IF($D164=1,Urban_Rural_LDVs!P$6,Urban_Rural_LDVs!P$7))</f>
        <v>24.372071732587099</v>
      </c>
      <c r="U164" s="339">
        <f ca="1">($H164/(SUMIF($D$5:$D$832,$D164,$H$5:$H$832))*IF($D164=1,Urban_Rural_LDVs!Q$6,Urban_Rural_LDVs!Q$7))</f>
        <v>52.358605621636912</v>
      </c>
      <c r="V164" s="344">
        <f ca="1">'DAC Adjustment'!O168-'Census Tract'!J164</f>
        <v>0</v>
      </c>
      <c r="W164" s="29">
        <f ca="1">'DAC Adjustment'!P168-'Census Tract'!K164</f>
        <v>0</v>
      </c>
      <c r="X164" s="29">
        <f ca="1">'DAC Adjustment'!Q168-'Census Tract'!L164</f>
        <v>0</v>
      </c>
      <c r="Y164" s="105">
        <f ca="1">'DAC Adjustment'!R168-'Census Tract'!M164</f>
        <v>0</v>
      </c>
      <c r="Z164" s="29">
        <f ca="1">'DAC Adjustment'!S168-'Census Tract'!N164</f>
        <v>0</v>
      </c>
      <c r="AA164" s="29">
        <f ca="1">'DAC Adjustment'!T168-'Census Tract'!O164</f>
        <v>0</v>
      </c>
      <c r="AB164" s="29">
        <f ca="1">'DAC Adjustment'!U168-'Census Tract'!P164</f>
        <v>0</v>
      </c>
      <c r="AC164" s="105">
        <f ca="1">'DAC Adjustment'!V168-'Census Tract'!Q164</f>
        <v>0</v>
      </c>
      <c r="AD164" s="29">
        <f ca="1">'DAC Adjustment'!W168-'Census Tract'!R164</f>
        <v>0</v>
      </c>
      <c r="AE164" s="29">
        <f ca="1">'DAC Adjustment'!X168-'Census Tract'!S164</f>
        <v>0</v>
      </c>
      <c r="AF164" s="29">
        <f ca="1">'DAC Adjustment'!Y168-'Census Tract'!T164</f>
        <v>0</v>
      </c>
      <c r="AG164" s="345">
        <f ca="1">'DAC Adjustment'!Z168-'Census Tract'!U164</f>
        <v>0</v>
      </c>
    </row>
    <row r="165" spans="1:33" ht="15.75" x14ac:dyDescent="0.25">
      <c r="A165" s="193" t="s">
        <v>35</v>
      </c>
      <c r="B165" s="53" t="str">
        <f>IFERROR(INDEX(Geography!$R$5:$R$889,MATCH(C165,Geography!$S$5:$S$889,0)),"Undefined")</f>
        <v>Bend</v>
      </c>
      <c r="C165" s="53">
        <v>41017000100</v>
      </c>
      <c r="D165" s="171" cm="1">
        <f t="array" ref="D165">INDEX(Geography!$K$5:$K$838,MATCH(C165,Geography!$L$5:$L$838,0),0)</f>
        <v>0</v>
      </c>
      <c r="E165" s="53">
        <v>1962</v>
      </c>
      <c r="F165" s="53">
        <f>SUMIF(County!$A$5:$A$40,A165,County!$D$5:$D$40)</f>
        <v>206190</v>
      </c>
      <c r="G165" s="173" cm="1">
        <f t="array" ref="G165">INDEX(Geography!$E$5:$E$833,MATCH(C165,Geography!$C$5:$C$833,0),0)</f>
        <v>2239</v>
      </c>
      <c r="H165" s="239">
        <f t="shared" si="2"/>
        <v>2997.0683017716524</v>
      </c>
      <c r="I165" s="173">
        <f>SUMIF(Geography!$L$5:$L$838,'Census Tract'!C165,Geography!$M$5:$M$838)</f>
        <v>239</v>
      </c>
      <c r="J165" s="338">
        <f ca="1">($I165/(SUMIF($D$5:$D$832,$D165,$I$5:$I$832))*IF($D165=1,Urban_Rural_LDVs!F$6,Urban_Rural_LDVs!F$7))</f>
        <v>0.36723765174053741</v>
      </c>
      <c r="K165" s="196">
        <f ca="1">($I165/(SUMIF($D$5:$D$832,$D165,$I$5:$I$832))*IF($D165=1,Urban_Rural_LDVs!G$6,Urban_Rural_LDVs!G$7))</f>
        <v>1.852484539898724</v>
      </c>
      <c r="L165" s="196">
        <f ca="1">($I165/(SUMIF($D$5:$D$832,$D165,$I$5:$I$832))*IF($D165=1,Urban_Rural_LDVs!H$6,Urban_Rural_LDVs!H$7))</f>
        <v>8.5835981037495976</v>
      </c>
      <c r="M165" s="197">
        <f ca="1">($I165/(SUMIF($D$5:$D$832,$D165,$I$5:$I$832))*IF($D165=1,Urban_Rural_LDVs!I$6,Urban_Rural_LDVs!I$7))</f>
        <v>18.672047483504315</v>
      </c>
      <c r="N165" s="196">
        <f ca="1">($H165/(SUMIF($D$5:$D$832,$D165,$H$5:$H$832))*IF($D165=1,Urban_Rural_LDVs!J$6,Urban_Rural_LDVs!J$7))</f>
        <v>0.82033504411405178</v>
      </c>
      <c r="O165" s="196">
        <f ca="1">($H165/(SUMIF($D$5:$D$832,$D165,$H$5:$H$832))*IF($D165=1,Urban_Rural_LDVs!K$6,Urban_Rural_LDVs!K$7))</f>
        <v>4.2877200647383429</v>
      </c>
      <c r="P165" s="196">
        <f ca="1">($H165/(SUMIF($D$5:$D$832,$D165,$H$5:$H$832))*IF($D165=1,Urban_Rural_LDVs!L$6,Urban_Rural_LDVs!L$7))</f>
        <v>20.004102334055414</v>
      </c>
      <c r="Q165" s="197">
        <f ca="1">($H165/(SUMIF($D$5:$D$832,$D165,$H$5:$H$832))*IF($D165=1,Urban_Rural_LDVs!M$6,Urban_Rural_LDVs!M$7))</f>
        <v>43.558791498705602</v>
      </c>
      <c r="R165" s="196">
        <f ca="1">($H165/(SUMIF($D$5:$D$832,$D165,$H$5:$H$832))*IF($D165=1,Urban_Rural_LDVs!N$6,Urban_Rural_LDVs!N$7))</f>
        <v>0.5602517568247336</v>
      </c>
      <c r="S165" s="196">
        <f ca="1">($H165/(SUMIF($D$5:$D$832,$D165,$H$5:$H$832))*IF($D165=1,Urban_Rural_LDVs!O$6,Urban_Rural_LDVs!O$7))</f>
        <v>2.9023455208481463</v>
      </c>
      <c r="T165" s="196">
        <f ca="1">($H165/(SUMIF($D$5:$D$832,$D165,$H$5:$H$832))*IF($D165=1,Urban_Rural_LDVs!P$6,Urban_Rural_LDVs!P$7))</f>
        <v>13.37392302671817</v>
      </c>
      <c r="U165" s="339">
        <f ca="1">($H165/(SUMIF($D$5:$D$832,$D165,$H$5:$H$832))*IF($D165=1,Urban_Rural_LDVs!Q$6,Urban_Rural_LDVs!Q$7))</f>
        <v>29.067088355995988</v>
      </c>
      <c r="V165" s="344">
        <f ca="1">'DAC Adjustment'!O169-'Census Tract'!J165</f>
        <v>0</v>
      </c>
      <c r="W165" s="29">
        <f ca="1">'DAC Adjustment'!P169-'Census Tract'!K165</f>
        <v>0</v>
      </c>
      <c r="X165" s="29">
        <f ca="1">'DAC Adjustment'!Q169-'Census Tract'!L165</f>
        <v>0</v>
      </c>
      <c r="Y165" s="105">
        <f ca="1">'DAC Adjustment'!R169-'Census Tract'!M165</f>
        <v>0</v>
      </c>
      <c r="Z165" s="29">
        <f ca="1">'DAC Adjustment'!S169-'Census Tract'!N165</f>
        <v>0</v>
      </c>
      <c r="AA165" s="29">
        <f ca="1">'DAC Adjustment'!T169-'Census Tract'!O165</f>
        <v>0</v>
      </c>
      <c r="AB165" s="29">
        <f ca="1">'DAC Adjustment'!U169-'Census Tract'!P165</f>
        <v>0</v>
      </c>
      <c r="AC165" s="105">
        <f ca="1">'DAC Adjustment'!V169-'Census Tract'!Q165</f>
        <v>0</v>
      </c>
      <c r="AD165" s="29">
        <f ca="1">'DAC Adjustment'!W169-'Census Tract'!R165</f>
        <v>0</v>
      </c>
      <c r="AE165" s="29">
        <f ca="1">'DAC Adjustment'!X169-'Census Tract'!S165</f>
        <v>0</v>
      </c>
      <c r="AF165" s="29">
        <f ca="1">'DAC Adjustment'!Y169-'Census Tract'!T165</f>
        <v>0</v>
      </c>
      <c r="AG165" s="345">
        <f ca="1">'DAC Adjustment'!Z169-'Census Tract'!U165</f>
        <v>0</v>
      </c>
    </row>
    <row r="166" spans="1:33" ht="15.75" x14ac:dyDescent="0.25">
      <c r="A166" s="193" t="s">
        <v>35</v>
      </c>
      <c r="B166" s="53" t="str">
        <f>IFERROR(INDEX(Geography!$R$5:$R$889,MATCH(C166,Geography!$S$5:$S$889,0)),"Undefined")</f>
        <v>Bend</v>
      </c>
      <c r="C166" s="53">
        <v>41017001902</v>
      </c>
      <c r="D166" s="171" cm="1">
        <f t="array" ref="D166">INDEX(Geography!$K$5:$K$838,MATCH(C166,Geography!$L$5:$L$838,0),0)</f>
        <v>1</v>
      </c>
      <c r="E166" s="53">
        <v>10076</v>
      </c>
      <c r="F166" s="53">
        <f>SUMIF(County!$A$5:$A$40,A166,County!$D$5:$D$40)</f>
        <v>206190</v>
      </c>
      <c r="G166" s="173" cm="1">
        <f t="array" ref="G166">INDEX(Geography!$E$5:$E$833,MATCH(C166,Geography!$C$5:$C$833,0),0)</f>
        <v>8705</v>
      </c>
      <c r="H166" s="239">
        <f t="shared" si="2"/>
        <v>11652.291008004569</v>
      </c>
      <c r="I166" s="173">
        <f>SUMIF(Geography!$L$5:$L$838,'Census Tract'!C166,Geography!$M$5:$M$838)</f>
        <v>1944</v>
      </c>
      <c r="J166" s="338">
        <f ca="1">($I166/(SUMIF($D$5:$D$832,$D166,$I$5:$I$832))*IF($D166=1,Urban_Rural_LDVs!F$6,Urban_Rural_LDVs!F$7))</f>
        <v>0.97353188277331237</v>
      </c>
      <c r="K166" s="196">
        <f ca="1">($I166/(SUMIF($D$5:$D$832,$D166,$I$5:$I$832))*IF($D166=1,Urban_Rural_LDVs!G$6,Urban_Rural_LDVs!G$7))</f>
        <v>4.8380351740676382</v>
      </c>
      <c r="L166" s="196">
        <f ca="1">($I166/(SUMIF($D$5:$D$832,$D166,$I$5:$I$832))*IF($D166=1,Urban_Rural_LDVs!H$6,Urban_Rural_LDVs!H$7))</f>
        <v>22.261659073588348</v>
      </c>
      <c r="M166" s="197">
        <f ca="1">($I166/(SUMIF($D$5:$D$832,$D166,$I$5:$I$832))*IF($D166=1,Urban_Rural_LDVs!I$6,Urban_Rural_LDVs!I$7))</f>
        <v>48.350765294822146</v>
      </c>
      <c r="N166" s="196">
        <f ca="1">($H166/(SUMIF($D$5:$D$832,$D166,$H$5:$H$832))*IF($D166=1,Urban_Rural_LDVs!J$6,Urban_Rural_LDVs!J$7))</f>
        <v>2.405530193419863</v>
      </c>
      <c r="O166" s="196">
        <f ca="1">($H166/(SUMIF($D$5:$D$832,$D166,$H$5:$H$832))*IF($D166=1,Urban_Rural_LDVs!K$6,Urban_Rural_LDVs!K$7))</f>
        <v>11.446921437341121</v>
      </c>
      <c r="P166" s="196">
        <f ca="1">($H166/(SUMIF($D$5:$D$832,$D166,$H$5:$H$832))*IF($D166=1,Urban_Rural_LDVs!L$6,Urban_Rural_LDVs!L$7))</f>
        <v>52.207009829877236</v>
      </c>
      <c r="Q166" s="197">
        <f ca="1">($H166/(SUMIF($D$5:$D$832,$D166,$H$5:$H$832))*IF($D166=1,Urban_Rural_LDVs!M$6,Urban_Rural_LDVs!M$7))</f>
        <v>113.23792229629304</v>
      </c>
      <c r="R166" s="196">
        <f ca="1">($H166/(SUMIF($D$5:$D$832,$D166,$H$5:$H$832))*IF($D166=1,Urban_Rural_LDVs!N$6,Urban_Rural_LDVs!N$7))</f>
        <v>1.001502508998553</v>
      </c>
      <c r="S166" s="196">
        <f ca="1">($H166/(SUMIF($D$5:$D$832,$D166,$H$5:$H$832))*IF($D166=1,Urban_Rural_LDVs!O$6,Urban_Rural_LDVs!O$7))</f>
        <v>4.7572724379033291</v>
      </c>
      <c r="T166" s="196">
        <f ca="1">($H166/(SUMIF($D$5:$D$832,$D166,$H$5:$H$832))*IF($D166=1,Urban_Rural_LDVs!P$6,Urban_Rural_LDVs!P$7))</f>
        <v>20.873562025990818</v>
      </c>
      <c r="U166" s="339">
        <f ca="1">($H166/(SUMIF($D$5:$D$832,$D166,$H$5:$H$832))*IF($D166=1,Urban_Rural_LDVs!Q$6,Urban_Rural_LDVs!Q$7))</f>
        <v>44.842745172800988</v>
      </c>
      <c r="V166" s="344">
        <f ca="1">'DAC Adjustment'!O170-'Census Tract'!J166</f>
        <v>0</v>
      </c>
      <c r="W166" s="29">
        <f ca="1">'DAC Adjustment'!P170-'Census Tract'!K166</f>
        <v>0</v>
      </c>
      <c r="X166" s="29">
        <f ca="1">'DAC Adjustment'!Q170-'Census Tract'!L166</f>
        <v>0</v>
      </c>
      <c r="Y166" s="105">
        <f ca="1">'DAC Adjustment'!R170-'Census Tract'!M166</f>
        <v>0</v>
      </c>
      <c r="Z166" s="29">
        <f ca="1">'DAC Adjustment'!S170-'Census Tract'!N166</f>
        <v>0</v>
      </c>
      <c r="AA166" s="29">
        <f ca="1">'DAC Adjustment'!T170-'Census Tract'!O166</f>
        <v>0</v>
      </c>
      <c r="AB166" s="29">
        <f ca="1">'DAC Adjustment'!U170-'Census Tract'!P166</f>
        <v>0</v>
      </c>
      <c r="AC166" s="105">
        <f ca="1">'DAC Adjustment'!V170-'Census Tract'!Q166</f>
        <v>0</v>
      </c>
      <c r="AD166" s="29">
        <f ca="1">'DAC Adjustment'!W170-'Census Tract'!R166</f>
        <v>0</v>
      </c>
      <c r="AE166" s="29">
        <f ca="1">'DAC Adjustment'!X170-'Census Tract'!S166</f>
        <v>0</v>
      </c>
      <c r="AF166" s="29">
        <f ca="1">'DAC Adjustment'!Y170-'Census Tract'!T166</f>
        <v>0</v>
      </c>
      <c r="AG166" s="345">
        <f ca="1">'DAC Adjustment'!Z170-'Census Tract'!U166</f>
        <v>0</v>
      </c>
    </row>
    <row r="167" spans="1:33" ht="15.75" x14ac:dyDescent="0.25">
      <c r="A167" s="193" t="s">
        <v>35</v>
      </c>
      <c r="B167" s="53" t="str">
        <f>IFERROR(INDEX(Geography!$R$5:$R$889,MATCH(C167,Geography!$S$5:$S$889,0)),"Undefined")</f>
        <v>Undefined</v>
      </c>
      <c r="C167" s="53">
        <v>41017000600</v>
      </c>
      <c r="D167" s="171" cm="1">
        <f t="array" ref="D167">INDEX(Geography!$K$5:$K$838,MATCH(C167,Geography!$L$5:$L$838,0),0)</f>
        <v>0</v>
      </c>
      <c r="E167" s="53">
        <v>8249</v>
      </c>
      <c r="F167" s="53">
        <f>SUMIF(County!$A$5:$A$40,A167,County!$D$5:$D$40)</f>
        <v>206190</v>
      </c>
      <c r="G167" s="173" cm="1">
        <f t="array" ref="G167">INDEX(Geography!$E$5:$E$833,MATCH(C167,Geography!$C$5:$C$833,0),0)</f>
        <v>8368</v>
      </c>
      <c r="H167" s="239">
        <f t="shared" si="2"/>
        <v>11201.191402065739</v>
      </c>
      <c r="I167" s="173">
        <f>SUMIF(Geography!$L$5:$L$838,'Census Tract'!C167,Geography!$M$5:$M$838)</f>
        <v>1737</v>
      </c>
      <c r="J167" s="338">
        <f ca="1">($I167/(SUMIF($D$5:$D$832,$D167,$I$5:$I$832))*IF($D167=1,Urban_Rural_LDVs!F$6,Urban_Rural_LDVs!F$7))</f>
        <v>2.6690033517711864</v>
      </c>
      <c r="K167" s="196">
        <f ca="1">($I167/(SUMIF($D$5:$D$832,$D167,$I$5:$I$832))*IF($D167=1,Urban_Rural_LDVs!G$6,Urban_Rural_LDVs!G$7))</f>
        <v>13.463454584954325</v>
      </c>
      <c r="L167" s="196">
        <f ca="1">($I167/(SUMIF($D$5:$D$832,$D167,$I$5:$I$832))*IF($D167=1,Urban_Rural_LDVs!H$6,Urban_Rural_LDVs!H$7))</f>
        <v>62.383723456958379</v>
      </c>
      <c r="M167" s="197">
        <f ca="1">($I167/(SUMIF($D$5:$D$832,$D167,$I$5:$I$832))*IF($D167=1,Urban_Rural_LDVs!I$6,Urban_Rural_LDVs!I$7))</f>
        <v>135.70437857258156</v>
      </c>
      <c r="N167" s="196">
        <f ca="1">($H167/(SUMIF($D$5:$D$832,$D167,$H$5:$H$832))*IF($D167=1,Urban_Rural_LDVs!J$6,Urban_Rural_LDVs!J$7))</f>
        <v>3.0659060514275951</v>
      </c>
      <c r="O167" s="196">
        <f ca="1">($H167/(SUMIF($D$5:$D$832,$D167,$H$5:$H$832))*IF($D167=1,Urban_Rural_LDVs!K$6,Urban_Rural_LDVs!K$7))</f>
        <v>16.024851050348573</v>
      </c>
      <c r="P167" s="196">
        <f ca="1">($H167/(SUMIF($D$5:$D$832,$D167,$H$5:$H$832))*IF($D167=1,Urban_Rural_LDVs!L$6,Urban_Rural_LDVs!L$7))</f>
        <v>74.762987195790842</v>
      </c>
      <c r="Q167" s="197">
        <f ca="1">($H167/(SUMIF($D$5:$D$832,$D167,$H$5:$H$832))*IF($D167=1,Urban_Rural_LDVs!M$6,Urban_Rural_LDVs!M$7))</f>
        <v>162.79587640070051</v>
      </c>
      <c r="R167" s="196">
        <f ca="1">($H167/(SUMIF($D$5:$D$832,$D167,$H$5:$H$832))*IF($D167=1,Urban_Rural_LDVs!N$6,Urban_Rural_LDVs!N$7))</f>
        <v>2.0938752573065527</v>
      </c>
      <c r="S167" s="196">
        <f ca="1">($H167/(SUMIF($D$5:$D$832,$D167,$H$5:$H$832))*IF($D167=1,Urban_Rural_LDVs!O$6,Urban_Rural_LDVs!O$7))</f>
        <v>10.847176113647739</v>
      </c>
      <c r="T167" s="196">
        <f ca="1">($H167/(SUMIF($D$5:$D$832,$D167,$H$5:$H$832))*IF($D167=1,Urban_Rural_LDVs!P$6,Urban_Rural_LDVs!P$7))</f>
        <v>49.983469355773849</v>
      </c>
      <c r="U167" s="339">
        <f ca="1">($H167/(SUMIF($D$5:$D$832,$D167,$H$5:$H$832))*IF($D167=1,Urban_Rural_LDVs!Q$6,Urban_Rural_LDVs!Q$7))</f>
        <v>108.63483490976974</v>
      </c>
      <c r="V167" s="344">
        <f ca="1">'DAC Adjustment'!O171-'Census Tract'!J167</f>
        <v>0</v>
      </c>
      <c r="W167" s="29">
        <f ca="1">'DAC Adjustment'!P171-'Census Tract'!K167</f>
        <v>0</v>
      </c>
      <c r="X167" s="29">
        <f ca="1">'DAC Adjustment'!Q171-'Census Tract'!L167</f>
        <v>0</v>
      </c>
      <c r="Y167" s="105">
        <f ca="1">'DAC Adjustment'!R171-'Census Tract'!M167</f>
        <v>0</v>
      </c>
      <c r="Z167" s="29">
        <f ca="1">'DAC Adjustment'!S171-'Census Tract'!N167</f>
        <v>0</v>
      </c>
      <c r="AA167" s="29">
        <f ca="1">'DAC Adjustment'!T171-'Census Tract'!O167</f>
        <v>0</v>
      </c>
      <c r="AB167" s="29">
        <f ca="1">'DAC Adjustment'!U171-'Census Tract'!P167</f>
        <v>0</v>
      </c>
      <c r="AC167" s="105">
        <f ca="1">'DAC Adjustment'!V171-'Census Tract'!Q167</f>
        <v>0</v>
      </c>
      <c r="AD167" s="29">
        <f ca="1">'DAC Adjustment'!W171-'Census Tract'!R167</f>
        <v>0</v>
      </c>
      <c r="AE167" s="29">
        <f ca="1">'DAC Adjustment'!X171-'Census Tract'!S167</f>
        <v>0</v>
      </c>
      <c r="AF167" s="29">
        <f ca="1">'DAC Adjustment'!Y171-'Census Tract'!T167</f>
        <v>0</v>
      </c>
      <c r="AG167" s="345">
        <f ca="1">'DAC Adjustment'!Z171-'Census Tract'!U167</f>
        <v>0</v>
      </c>
    </row>
    <row r="168" spans="1:33" ht="15.75" x14ac:dyDescent="0.25">
      <c r="A168" s="193" t="s">
        <v>35</v>
      </c>
      <c r="B168" s="53" t="str">
        <f>IFERROR(INDEX(Geography!$R$5:$R$889,MATCH(C168,Geography!$S$5:$S$889,0)),"Undefined")</f>
        <v>Undefined</v>
      </c>
      <c r="C168" s="53">
        <v>41017001901</v>
      </c>
      <c r="D168" s="171" cm="1">
        <f t="array" ref="D168">INDEX(Geography!$K$5:$K$838,MATCH(C168,Geography!$L$5:$L$838,0),0)</f>
        <v>0</v>
      </c>
      <c r="E168" s="53">
        <v>1936</v>
      </c>
      <c r="F168" s="53">
        <f>SUMIF(County!$A$5:$A$40,A168,County!$D$5:$D$40)</f>
        <v>206190</v>
      </c>
      <c r="G168" s="173" cm="1">
        <f t="array" ref="G168">INDEX(Geography!$E$5:$E$833,MATCH(C168,Geography!$C$5:$C$833,0),0)</f>
        <v>1893</v>
      </c>
      <c r="H168" s="239">
        <f t="shared" si="2"/>
        <v>2533.921525347806</v>
      </c>
      <c r="I168" s="173">
        <f>SUMIF(Geography!$L$5:$L$838,'Census Tract'!C168,Geography!$M$5:$M$838)</f>
        <v>195</v>
      </c>
      <c r="J168" s="338">
        <f ca="1">($I168/(SUMIF($D$5:$D$832,$D168,$I$5:$I$832))*IF($D168=1,Urban_Rural_LDVs!F$6,Urban_Rural_LDVs!F$7))</f>
        <v>0.29962904639918325</v>
      </c>
      <c r="K168" s="196">
        <f ca="1">($I168/(SUMIF($D$5:$D$832,$D168,$I$5:$I$832))*IF($D168=1,Urban_Rural_LDVs!G$6,Urban_Rural_LDVs!G$7))</f>
        <v>1.5114413610052351</v>
      </c>
      <c r="L168" s="196">
        <f ca="1">($I168/(SUMIF($D$5:$D$832,$D168,$I$5:$I$832))*IF($D168=1,Urban_Rural_LDVs!H$6,Urban_Rural_LDVs!H$7))</f>
        <v>7.0033541013856544</v>
      </c>
      <c r="M168" s="197">
        <f ca="1">($I168/(SUMIF($D$5:$D$832,$D168,$I$5:$I$832))*IF($D168=1,Urban_Rural_LDVs!I$6,Urban_Rural_LDVs!I$7))</f>
        <v>15.234515729219</v>
      </c>
      <c r="N168" s="196">
        <f ca="1">($H168/(SUMIF($D$5:$D$832,$D168,$H$5:$H$832))*IF($D168=1,Urban_Rural_LDVs!J$6,Urban_Rural_LDVs!J$7))</f>
        <v>0.69356598414823578</v>
      </c>
      <c r="O168" s="196">
        <f ca="1">($H168/(SUMIF($D$5:$D$832,$D168,$H$5:$H$832))*IF($D168=1,Urban_Rural_LDVs!K$6,Urban_Rural_LDVs!K$7))</f>
        <v>3.6251246460695321</v>
      </c>
      <c r="P168" s="196">
        <f ca="1">($H168/(SUMIF($D$5:$D$832,$D168,$H$5:$H$832))*IF($D168=1,Urban_Rural_LDVs!L$6,Urban_Rural_LDVs!L$7))</f>
        <v>16.912802911284903</v>
      </c>
      <c r="Q168" s="197">
        <f ca="1">($H168/(SUMIF($D$5:$D$832,$D168,$H$5:$H$832))*IF($D168=1,Urban_Rural_LDVs!M$6,Urban_Rural_LDVs!M$7))</f>
        <v>36.82750884638218</v>
      </c>
      <c r="R168" s="196">
        <f ca="1">($H168/(SUMIF($D$5:$D$832,$D168,$H$5:$H$832))*IF($D168=1,Urban_Rural_LDVs!N$6,Urban_Rural_LDVs!N$7))</f>
        <v>0.47367421869996462</v>
      </c>
      <c r="S168" s="196">
        <f ca="1">($H168/(SUMIF($D$5:$D$832,$D168,$H$5:$H$832))*IF($D168=1,Urban_Rural_LDVs!O$6,Urban_Rural_LDVs!O$7))</f>
        <v>2.4538365658622334</v>
      </c>
      <c r="T168" s="196">
        <f ca="1">($H168/(SUMIF($D$5:$D$832,$D168,$H$5:$H$832))*IF($D168=1,Urban_Rural_LDVs!P$6,Urban_Rural_LDVs!P$7))</f>
        <v>11.307206918078382</v>
      </c>
      <c r="U168" s="339">
        <f ca="1">($H168/(SUMIF($D$5:$D$832,$D168,$H$5:$H$832))*IF($D168=1,Urban_Rural_LDVs!Q$6,Urban_Rural_LDVs!Q$7))</f>
        <v>24.575256033005989</v>
      </c>
      <c r="V168" s="344">
        <f ca="1">'DAC Adjustment'!O172-'Census Tract'!J168</f>
        <v>0</v>
      </c>
      <c r="W168" s="29">
        <f ca="1">'DAC Adjustment'!P172-'Census Tract'!K168</f>
        <v>0</v>
      </c>
      <c r="X168" s="29">
        <f ca="1">'DAC Adjustment'!Q172-'Census Tract'!L168</f>
        <v>0</v>
      </c>
      <c r="Y168" s="105">
        <f ca="1">'DAC Adjustment'!R172-'Census Tract'!M168</f>
        <v>0</v>
      </c>
      <c r="Z168" s="29">
        <f ca="1">'DAC Adjustment'!S172-'Census Tract'!N168</f>
        <v>0</v>
      </c>
      <c r="AA168" s="29">
        <f ca="1">'DAC Adjustment'!T172-'Census Tract'!O168</f>
        <v>0</v>
      </c>
      <c r="AB168" s="29">
        <f ca="1">'DAC Adjustment'!U172-'Census Tract'!P168</f>
        <v>0</v>
      </c>
      <c r="AC168" s="105">
        <f ca="1">'DAC Adjustment'!V172-'Census Tract'!Q168</f>
        <v>0</v>
      </c>
      <c r="AD168" s="29">
        <f ca="1">'DAC Adjustment'!W172-'Census Tract'!R168</f>
        <v>0</v>
      </c>
      <c r="AE168" s="29">
        <f ca="1">'DAC Adjustment'!X172-'Census Tract'!S168</f>
        <v>0</v>
      </c>
      <c r="AF168" s="29">
        <f ca="1">'DAC Adjustment'!Y172-'Census Tract'!T168</f>
        <v>0</v>
      </c>
      <c r="AG168" s="345">
        <f ca="1">'DAC Adjustment'!Z172-'Census Tract'!U168</f>
        <v>0</v>
      </c>
    </row>
    <row r="169" spans="1:33" ht="15.75" x14ac:dyDescent="0.25">
      <c r="A169" s="193" t="s">
        <v>35</v>
      </c>
      <c r="B169" s="53" t="str">
        <f>IFERROR(INDEX(Geography!$R$5:$R$889,MATCH(C169,Geography!$S$5:$S$889,0)),"Undefined")</f>
        <v>Sisters</v>
      </c>
      <c r="C169" s="53">
        <v>41017000500</v>
      </c>
      <c r="D169" s="171" cm="1">
        <f t="array" ref="D169">INDEX(Geography!$K$5:$K$838,MATCH(C169,Geography!$L$5:$L$838,0),0)</f>
        <v>0</v>
      </c>
      <c r="E169" s="53">
        <v>7066</v>
      </c>
      <c r="F169" s="53">
        <f>SUMIF(County!$A$5:$A$40,A169,County!$D$5:$D$40)</f>
        <v>206190</v>
      </c>
      <c r="G169" s="173" cm="1">
        <f t="array" ref="G169">INDEX(Geography!$E$5:$E$833,MATCH(C169,Geography!$C$5:$C$833,0),0)</f>
        <v>6158</v>
      </c>
      <c r="H169" s="239">
        <f t="shared" si="2"/>
        <v>8242.9417607457945</v>
      </c>
      <c r="I169" s="173">
        <f>SUMIF(Geography!$L$5:$L$838,'Census Tract'!C169,Geography!$M$5:$M$838)</f>
        <v>2808</v>
      </c>
      <c r="J169" s="338">
        <f ca="1">($I169/(SUMIF($D$5:$D$832,$D169,$I$5:$I$832))*IF($D169=1,Urban_Rural_LDVs!F$6,Urban_Rural_LDVs!F$7))</f>
        <v>4.3146582681482393</v>
      </c>
      <c r="K169" s="196">
        <f ca="1">($I169/(SUMIF($D$5:$D$832,$D169,$I$5:$I$832))*IF($D169=1,Urban_Rural_LDVs!G$6,Urban_Rural_LDVs!G$7))</f>
        <v>21.764755598475389</v>
      </c>
      <c r="L169" s="196">
        <f ca="1">($I169/(SUMIF($D$5:$D$832,$D169,$I$5:$I$832))*IF($D169=1,Urban_Rural_LDVs!H$6,Urban_Rural_LDVs!H$7))</f>
        <v>100.84829905995345</v>
      </c>
      <c r="M169" s="197">
        <f ca="1">($I169/(SUMIF($D$5:$D$832,$D169,$I$5:$I$832))*IF($D169=1,Urban_Rural_LDVs!I$6,Urban_Rural_LDVs!I$7))</f>
        <v>219.37702650075363</v>
      </c>
      <c r="N169" s="196">
        <f ca="1">($H169/(SUMIF($D$5:$D$832,$D169,$H$5:$H$832))*IF($D169=1,Urban_Rural_LDVs!J$6,Urban_Rural_LDVs!J$7))</f>
        <v>2.2561961597384235</v>
      </c>
      <c r="O169" s="196">
        <f ca="1">($H169/(SUMIF($D$5:$D$832,$D169,$H$5:$H$832))*IF($D169=1,Urban_Rural_LDVs!K$6,Urban_Rural_LDVs!K$7))</f>
        <v>11.792666439776111</v>
      </c>
      <c r="P169" s="196">
        <f ca="1">($H169/(SUMIF($D$5:$D$832,$D169,$H$5:$H$832))*IF($D169=1,Urban_Rural_LDVs!L$6,Urban_Rural_LDVs!L$7))</f>
        <v>55.017982212198852</v>
      </c>
      <c r="Q169" s="197">
        <f ca="1">($H169/(SUMIF($D$5:$D$832,$D169,$H$5:$H$832))*IF($D169=1,Urban_Rural_LDVs!M$6,Urban_Rural_LDVs!M$7))</f>
        <v>119.80126755204513</v>
      </c>
      <c r="R169" s="196">
        <f ca="1">($H169/(SUMIF($D$5:$D$832,$D169,$H$5:$H$832))*IF($D169=1,Urban_Rural_LDVs!N$6,Urban_Rural_LDVs!N$7))</f>
        <v>1.5408799993419873</v>
      </c>
      <c r="S169" s="196">
        <f ca="1">($H169/(SUMIF($D$5:$D$832,$D169,$H$5:$H$832))*IF($D169=1,Urban_Rural_LDVs!O$6,Urban_Rural_LDVs!O$7))</f>
        <v>7.9824223838244235</v>
      </c>
      <c r="T169" s="196">
        <f ca="1">($H169/(SUMIF($D$5:$D$832,$D169,$H$5:$H$832))*IF($D169=1,Urban_Rural_LDVs!P$6,Urban_Rural_LDVs!P$7))</f>
        <v>36.782768199433001</v>
      </c>
      <c r="U169" s="339">
        <f ca="1">($H169/(SUMIF($D$5:$D$832,$D169,$H$5:$H$832))*IF($D169=1,Urban_Rural_LDVs!Q$6,Urban_Rural_LDVs!Q$7))</f>
        <v>79.944229609746898</v>
      </c>
      <c r="V169" s="344">
        <f ca="1">'DAC Adjustment'!O173-'Census Tract'!J169</f>
        <v>0</v>
      </c>
      <c r="W169" s="29">
        <f ca="1">'DAC Adjustment'!P173-'Census Tract'!K169</f>
        <v>0</v>
      </c>
      <c r="X169" s="29">
        <f ca="1">'DAC Adjustment'!Q173-'Census Tract'!L169</f>
        <v>0</v>
      </c>
      <c r="Y169" s="105">
        <f ca="1">'DAC Adjustment'!R173-'Census Tract'!M169</f>
        <v>0</v>
      </c>
      <c r="Z169" s="29">
        <f ca="1">'DAC Adjustment'!S173-'Census Tract'!N169</f>
        <v>0</v>
      </c>
      <c r="AA169" s="29">
        <f ca="1">'DAC Adjustment'!T173-'Census Tract'!O169</f>
        <v>0</v>
      </c>
      <c r="AB169" s="29">
        <f ca="1">'DAC Adjustment'!U173-'Census Tract'!P169</f>
        <v>0</v>
      </c>
      <c r="AC169" s="105">
        <f ca="1">'DAC Adjustment'!V173-'Census Tract'!Q169</f>
        <v>0</v>
      </c>
      <c r="AD169" s="29">
        <f ca="1">'DAC Adjustment'!W173-'Census Tract'!R169</f>
        <v>0</v>
      </c>
      <c r="AE169" s="29">
        <f ca="1">'DAC Adjustment'!X173-'Census Tract'!S169</f>
        <v>0</v>
      </c>
      <c r="AF169" s="29">
        <f ca="1">'DAC Adjustment'!Y173-'Census Tract'!T169</f>
        <v>0</v>
      </c>
      <c r="AG169" s="345">
        <f ca="1">'DAC Adjustment'!Z173-'Census Tract'!U169</f>
        <v>0</v>
      </c>
    </row>
    <row r="170" spans="1:33" ht="15.75" x14ac:dyDescent="0.25">
      <c r="A170" s="193" t="s">
        <v>35</v>
      </c>
      <c r="B170" s="53" t="str">
        <f>IFERROR(INDEX(Geography!$R$5:$R$889,MATCH(C170,Geography!$S$5:$S$889,0)),"Undefined")</f>
        <v>Undefined</v>
      </c>
      <c r="C170" s="53">
        <v>41017001002</v>
      </c>
      <c r="D170" s="171" cm="1">
        <f t="array" ref="D170">INDEX(Geography!$K$5:$K$838,MATCH(C170,Geography!$L$5:$L$838,0),0)</f>
        <v>0</v>
      </c>
      <c r="E170" s="53">
        <v>2499</v>
      </c>
      <c r="F170" s="53">
        <f>SUMIF(County!$A$5:$A$40,A170,County!$D$5:$D$40)</f>
        <v>206190</v>
      </c>
      <c r="G170" s="173" cm="1">
        <f t="array" ref="G170">INDEX(Geography!$E$5:$E$833,MATCH(C170,Geography!$C$5:$C$833,0),0)</f>
        <v>2482</v>
      </c>
      <c r="H170" s="239">
        <f t="shared" si="2"/>
        <v>3322.3419048670125</v>
      </c>
      <c r="I170" s="173">
        <f>SUMIF(Geography!$L$5:$L$838,'Census Tract'!C170,Geography!$M$5:$M$838)</f>
        <v>459</v>
      </c>
      <c r="J170" s="338">
        <f ca="1">($I170/(SUMIF($D$5:$D$832,$D170,$I$5:$I$832))*IF($D170=1,Urban_Rural_LDVs!F$6,Urban_Rural_LDVs!F$7))</f>
        <v>0.70528067844730835</v>
      </c>
      <c r="K170" s="196">
        <f ca="1">($I170/(SUMIF($D$5:$D$832,$D170,$I$5:$I$832))*IF($D170=1,Urban_Rural_LDVs!G$6,Urban_Rural_LDVs!G$7))</f>
        <v>3.5577004343661689</v>
      </c>
      <c r="L170" s="196">
        <f ca="1">($I170/(SUMIF($D$5:$D$832,$D170,$I$5:$I$832))*IF($D170=1,Urban_Rural_LDVs!H$6,Urban_Rural_LDVs!H$7))</f>
        <v>16.484818115569311</v>
      </c>
      <c r="M170" s="197">
        <f ca="1">($I170/(SUMIF($D$5:$D$832,$D170,$I$5:$I$832))*IF($D170=1,Urban_Rural_LDVs!I$6,Urban_Rural_LDVs!I$7))</f>
        <v>35.859706254930877</v>
      </c>
      <c r="N170" s="196">
        <f ca="1">($H170/(SUMIF($D$5:$D$832,$D170,$H$5:$H$832))*IF($D170=1,Urban_Rural_LDVs!J$6,Urban_Rural_LDVs!J$7))</f>
        <v>0.90936649374322309</v>
      </c>
      <c r="O170" s="196">
        <f ca="1">($H170/(SUMIF($D$5:$D$832,$D170,$H$5:$H$832))*IF($D170=1,Urban_Rural_LDVs!K$6,Urban_Rural_LDVs!K$7))</f>
        <v>4.7530688703352242</v>
      </c>
      <c r="P170" s="196">
        <f ca="1">($H170/(SUMIF($D$5:$D$832,$D170,$H$5:$H$832))*IF($D170=1,Urban_Rural_LDVs!L$6,Urban_Rural_LDVs!L$7))</f>
        <v>22.175159443111006</v>
      </c>
      <c r="Q170" s="197">
        <f ca="1">($H170/(SUMIF($D$5:$D$832,$D170,$H$5:$H$832))*IF($D170=1,Urban_Rural_LDVs!M$6,Urban_Rural_LDVs!M$7))</f>
        <v>48.286253014643727</v>
      </c>
      <c r="R170" s="196">
        <f ca="1">($H170/(SUMIF($D$5:$D$832,$D170,$H$5:$H$832))*IF($D170=1,Urban_Rural_LDVs!N$6,Urban_Rural_LDVs!N$7))</f>
        <v>0.62105621279097323</v>
      </c>
      <c r="S170" s="196">
        <f ca="1">($H170/(SUMIF($D$5:$D$832,$D170,$H$5:$H$832))*IF($D170=1,Urban_Rural_LDVs!O$6,Urban_Rural_LDVs!O$7))</f>
        <v>3.2173388042631084</v>
      </c>
      <c r="T170" s="196">
        <f ca="1">($H170/(SUMIF($D$5:$D$832,$D170,$H$5:$H$832))*IF($D170=1,Urban_Rural_LDVs!P$6,Urban_Rural_LDVs!P$7))</f>
        <v>14.82540283712126</v>
      </c>
      <c r="U170" s="339">
        <f ca="1">($H170/(SUMIF($D$5:$D$832,$D170,$H$5:$H$832))*IF($D170=1,Urban_Rural_LDVs!Q$6,Urban_Rural_LDVs!Q$7))</f>
        <v>32.221756721564113</v>
      </c>
      <c r="V170" s="344">
        <f ca="1">'DAC Adjustment'!O174-'Census Tract'!J170</f>
        <v>0</v>
      </c>
      <c r="W170" s="29">
        <f ca="1">'DAC Adjustment'!P174-'Census Tract'!K170</f>
        <v>0</v>
      </c>
      <c r="X170" s="29">
        <f ca="1">'DAC Adjustment'!Q174-'Census Tract'!L170</f>
        <v>0</v>
      </c>
      <c r="Y170" s="105">
        <f ca="1">'DAC Adjustment'!R174-'Census Tract'!M170</f>
        <v>0</v>
      </c>
      <c r="Z170" s="29">
        <f ca="1">'DAC Adjustment'!S174-'Census Tract'!N170</f>
        <v>0</v>
      </c>
      <c r="AA170" s="29">
        <f ca="1">'DAC Adjustment'!T174-'Census Tract'!O170</f>
        <v>0</v>
      </c>
      <c r="AB170" s="29">
        <f ca="1">'DAC Adjustment'!U174-'Census Tract'!P170</f>
        <v>0</v>
      </c>
      <c r="AC170" s="105">
        <f ca="1">'DAC Adjustment'!V174-'Census Tract'!Q170</f>
        <v>0</v>
      </c>
      <c r="AD170" s="29">
        <f ca="1">'DAC Adjustment'!W174-'Census Tract'!R170</f>
        <v>0</v>
      </c>
      <c r="AE170" s="29">
        <f ca="1">'DAC Adjustment'!X174-'Census Tract'!S170</f>
        <v>0</v>
      </c>
      <c r="AF170" s="29">
        <f ca="1">'DAC Adjustment'!Y174-'Census Tract'!T170</f>
        <v>0</v>
      </c>
      <c r="AG170" s="345">
        <f ca="1">'DAC Adjustment'!Z174-'Census Tract'!U170</f>
        <v>0</v>
      </c>
    </row>
    <row r="171" spans="1:33" ht="15.75" x14ac:dyDescent="0.25">
      <c r="A171" s="193" t="s">
        <v>35</v>
      </c>
      <c r="B171" s="53" t="str">
        <f>IFERROR(INDEX(Geography!$R$5:$R$889,MATCH(C171,Geography!$S$5:$S$889,0)),"Undefined")</f>
        <v>Bend</v>
      </c>
      <c r="C171" s="53">
        <v>41017001300</v>
      </c>
      <c r="D171" s="171" cm="1">
        <f t="array" ref="D171">INDEX(Geography!$K$5:$K$838,MATCH(C171,Geography!$L$5:$L$838,0),0)</f>
        <v>1</v>
      </c>
      <c r="E171" s="53">
        <v>13881</v>
      </c>
      <c r="F171" s="53">
        <f>SUMIF(County!$A$5:$A$40,A171,County!$D$5:$D$40)</f>
        <v>206190</v>
      </c>
      <c r="G171" s="173" cm="1">
        <f t="array" ref="G171">INDEX(Geography!$E$5:$E$833,MATCH(C171,Geography!$C$5:$C$833,0),0)</f>
        <v>11091</v>
      </c>
      <c r="H171" s="239">
        <f t="shared" si="2"/>
        <v>14846.129761031441</v>
      </c>
      <c r="I171" s="173">
        <f>SUMIF(Geography!$L$5:$L$838,'Census Tract'!C171,Geography!$M$5:$M$838)</f>
        <v>3700</v>
      </c>
      <c r="J171" s="338">
        <f ca="1">($I171/(SUMIF($D$5:$D$832,$D171,$I$5:$I$832))*IF($D171=1,Urban_Rural_LDVs!F$6,Urban_Rural_LDVs!F$7))</f>
        <v>1.852915620504761</v>
      </c>
      <c r="K171" s="196">
        <f ca="1">($I171/(SUMIF($D$5:$D$832,$D171,$I$5:$I$832))*IF($D171=1,Urban_Rural_LDVs!G$6,Urban_Rural_LDVs!G$7))</f>
        <v>9.2081945185443725</v>
      </c>
      <c r="L171" s="196">
        <f ca="1">($I171/(SUMIF($D$5:$D$832,$D171,$I$5:$I$832))*IF($D171=1,Urban_Rural_LDVs!H$6,Urban_Rural_LDVs!H$7))</f>
        <v>42.370441652405802</v>
      </c>
      <c r="M171" s="197">
        <f ca="1">($I171/(SUMIF($D$5:$D$832,$D171,$I$5:$I$832))*IF($D171=1,Urban_Rural_LDVs!I$6,Urban_Rural_LDVs!I$7))</f>
        <v>92.025633534383701</v>
      </c>
      <c r="N171" s="196">
        <f ca="1">($H171/(SUMIF($D$5:$D$832,$D171,$H$5:$H$832))*IF($D171=1,Urban_Rural_LDVs!J$6,Urban_Rural_LDVs!J$7))</f>
        <v>3.0648748277104771</v>
      </c>
      <c r="O171" s="196">
        <f ca="1">($H171/(SUMIF($D$5:$D$832,$D171,$H$5:$H$832))*IF($D171=1,Urban_Rural_LDVs!K$6,Urban_Rural_LDVs!K$7))</f>
        <v>14.584469346530774</v>
      </c>
      <c r="P171" s="196">
        <f ca="1">($H171/(SUMIF($D$5:$D$832,$D171,$H$5:$H$832))*IF($D171=1,Urban_Rural_LDVs!L$6,Urban_Rural_LDVs!L$7))</f>
        <v>66.516708331208335</v>
      </c>
      <c r="Q171" s="197">
        <f ca="1">($H171/(SUMIF($D$5:$D$832,$D171,$H$5:$H$832))*IF($D171=1,Urban_Rural_LDVs!M$6,Urban_Rural_LDVs!M$7))</f>
        <v>144.2759099584361</v>
      </c>
      <c r="R171" s="196">
        <f ca="1">($H171/(SUMIF($D$5:$D$832,$D171,$H$5:$H$832))*IF($D171=1,Urban_Rural_LDVs!N$6,Urban_Rural_LDVs!N$7))</f>
        <v>1.2760096872260716</v>
      </c>
      <c r="S171" s="196">
        <f ca="1">($H171/(SUMIF($D$5:$D$832,$D171,$H$5:$H$832))*IF($D171=1,Urban_Rural_LDVs!O$6,Urban_Rural_LDVs!O$7))</f>
        <v>6.0612186799294463</v>
      </c>
      <c r="T171" s="196">
        <f ca="1">($H171/(SUMIF($D$5:$D$832,$D171,$H$5:$H$832))*IF($D171=1,Urban_Rural_LDVs!P$6,Urban_Rural_LDVs!P$7))</f>
        <v>26.594908263097555</v>
      </c>
      <c r="U171" s="339">
        <f ca="1">($H171/(SUMIF($D$5:$D$832,$D171,$H$5:$H$832))*IF($D171=1,Urban_Rural_LDVs!Q$6,Urban_Rural_LDVs!Q$7))</f>
        <v>57.133932993858231</v>
      </c>
      <c r="V171" s="344">
        <f ca="1">'DAC Adjustment'!O175-'Census Tract'!J171</f>
        <v>0</v>
      </c>
      <c r="W171" s="29">
        <f ca="1">'DAC Adjustment'!P175-'Census Tract'!K171</f>
        <v>0</v>
      </c>
      <c r="X171" s="29">
        <f ca="1">'DAC Adjustment'!Q175-'Census Tract'!L171</f>
        <v>0</v>
      </c>
      <c r="Y171" s="105">
        <f ca="1">'DAC Adjustment'!R175-'Census Tract'!M171</f>
        <v>0</v>
      </c>
      <c r="Z171" s="29">
        <f ca="1">'DAC Adjustment'!S175-'Census Tract'!N171</f>
        <v>0</v>
      </c>
      <c r="AA171" s="29">
        <f ca="1">'DAC Adjustment'!T175-'Census Tract'!O171</f>
        <v>0</v>
      </c>
      <c r="AB171" s="29">
        <f ca="1">'DAC Adjustment'!U175-'Census Tract'!P171</f>
        <v>0</v>
      </c>
      <c r="AC171" s="105">
        <f ca="1">'DAC Adjustment'!V175-'Census Tract'!Q171</f>
        <v>0</v>
      </c>
      <c r="AD171" s="29">
        <f ca="1">'DAC Adjustment'!W175-'Census Tract'!R171</f>
        <v>0</v>
      </c>
      <c r="AE171" s="29">
        <f ca="1">'DAC Adjustment'!X175-'Census Tract'!S171</f>
        <v>0</v>
      </c>
      <c r="AF171" s="29">
        <f ca="1">'DAC Adjustment'!Y175-'Census Tract'!T171</f>
        <v>0</v>
      </c>
      <c r="AG171" s="345">
        <f ca="1">'DAC Adjustment'!Z175-'Census Tract'!U171</f>
        <v>0</v>
      </c>
    </row>
    <row r="172" spans="1:33" ht="15.75" x14ac:dyDescent="0.25">
      <c r="A172" s="193" t="s">
        <v>35</v>
      </c>
      <c r="B172" s="53" t="str">
        <f>IFERROR(INDEX(Geography!$R$5:$R$889,MATCH(C172,Geography!$S$5:$S$889,0)),"Undefined")</f>
        <v>Bend</v>
      </c>
      <c r="C172" s="53">
        <v>41017002100</v>
      </c>
      <c r="D172" s="171" cm="1">
        <f t="array" ref="D172">INDEX(Geography!$K$5:$K$838,MATCH(C172,Geography!$L$5:$L$838,0),0)</f>
        <v>1</v>
      </c>
      <c r="E172" s="53">
        <v>13087</v>
      </c>
      <c r="F172" s="53">
        <f>SUMIF(County!$A$5:$A$40,A172,County!$D$5:$D$40)</f>
        <v>206190</v>
      </c>
      <c r="G172" s="173" cm="1">
        <f t="array" ref="G172">INDEX(Geography!$E$5:$E$833,MATCH(C172,Geography!$C$5:$C$833,0),0)</f>
        <v>9206</v>
      </c>
      <c r="H172" s="239">
        <f t="shared" si="2"/>
        <v>12322.916831670313</v>
      </c>
      <c r="I172" s="173">
        <f>SUMIF(Geography!$L$5:$L$838,'Census Tract'!C172,Geography!$M$5:$M$838)</f>
        <v>2512</v>
      </c>
      <c r="J172" s="338">
        <f ca="1">($I172/(SUMIF($D$5:$D$832,$D172,$I$5:$I$832))*IF($D172=1,Urban_Rural_LDVs!F$6,Urban_Rural_LDVs!F$7))</f>
        <v>1.2579794699210702</v>
      </c>
      <c r="K172" s="196">
        <f ca="1">($I172/(SUMIF($D$5:$D$832,$D172,$I$5:$I$832))*IF($D172=1,Urban_Rural_LDVs!G$6,Urban_Rural_LDVs!G$7))</f>
        <v>6.2516174677252607</v>
      </c>
      <c r="L172" s="196">
        <f ca="1">($I172/(SUMIF($D$5:$D$832,$D172,$I$5:$I$832))*IF($D172=1,Urban_Rural_LDVs!H$6,Urban_Rural_LDVs!H$7))</f>
        <v>28.76609444076848</v>
      </c>
      <c r="M172" s="197">
        <f ca="1">($I172/(SUMIF($D$5:$D$832,$D172,$I$5:$I$832))*IF($D172=1,Urban_Rural_LDVs!I$6,Urban_Rural_LDVs!I$7))</f>
        <v>62.477943631992403</v>
      </c>
      <c r="N172" s="196">
        <f ca="1">($H172/(SUMIF($D$5:$D$832,$D172,$H$5:$H$832))*IF($D172=1,Urban_Rural_LDVs!J$6,Urban_Rural_LDVs!J$7))</f>
        <v>2.5439759862864171</v>
      </c>
      <c r="O172" s="196">
        <f ca="1">($H172/(SUMIF($D$5:$D$832,$D172,$H$5:$H$832))*IF($D172=1,Urban_Rural_LDVs!K$6,Urban_Rural_LDVs!K$7))</f>
        <v>12.105727599329393</v>
      </c>
      <c r="P172" s="196">
        <f ca="1">($H172/(SUMIF($D$5:$D$832,$D172,$H$5:$H$832))*IF($D172=1,Urban_Rural_LDVs!L$6,Urban_Rural_LDVs!L$7))</f>
        <v>55.211686673618601</v>
      </c>
      <c r="Q172" s="197">
        <f ca="1">($H172/(SUMIF($D$5:$D$832,$D172,$H$5:$H$832))*IF($D172=1,Urban_Rural_LDVs!M$6,Urban_Rural_LDVs!M$7))</f>
        <v>119.75511920271957</v>
      </c>
      <c r="R172" s="196">
        <f ca="1">($H172/(SUMIF($D$5:$D$832,$D172,$H$5:$H$832))*IF($D172=1,Urban_Rural_LDVs!N$6,Urban_Rural_LDVs!N$7))</f>
        <v>1.0591421134796875</v>
      </c>
      <c r="S172" s="196">
        <f ca="1">($H172/(SUMIF($D$5:$D$832,$D172,$H$5:$H$832))*IF($D172=1,Urban_Rural_LDVs!O$6,Urban_Rural_LDVs!O$7))</f>
        <v>5.0310683587981684</v>
      </c>
      <c r="T172" s="196">
        <f ca="1">($H172/(SUMIF($D$5:$D$832,$D172,$H$5:$H$832))*IF($D172=1,Urban_Rural_LDVs!P$6,Urban_Rural_LDVs!P$7))</f>
        <v>22.074900862868638</v>
      </c>
      <c r="U172" s="339">
        <f ca="1">($H172/(SUMIF($D$5:$D$832,$D172,$H$5:$H$832))*IF($D172=1,Urban_Rural_LDVs!Q$6,Urban_Rural_LDVs!Q$7))</f>
        <v>47.423585532545204</v>
      </c>
      <c r="V172" s="344">
        <f ca="1">'DAC Adjustment'!O176-'Census Tract'!J172</f>
        <v>0</v>
      </c>
      <c r="W172" s="29">
        <f ca="1">'DAC Adjustment'!P176-'Census Tract'!K172</f>
        <v>0</v>
      </c>
      <c r="X172" s="29">
        <f ca="1">'DAC Adjustment'!Q176-'Census Tract'!L172</f>
        <v>0</v>
      </c>
      <c r="Y172" s="105">
        <f ca="1">'DAC Adjustment'!R176-'Census Tract'!M172</f>
        <v>0</v>
      </c>
      <c r="Z172" s="29">
        <f ca="1">'DAC Adjustment'!S176-'Census Tract'!N172</f>
        <v>0</v>
      </c>
      <c r="AA172" s="29">
        <f ca="1">'DAC Adjustment'!T176-'Census Tract'!O172</f>
        <v>0</v>
      </c>
      <c r="AB172" s="29">
        <f ca="1">'DAC Adjustment'!U176-'Census Tract'!P172</f>
        <v>0</v>
      </c>
      <c r="AC172" s="105">
        <f ca="1">'DAC Adjustment'!V176-'Census Tract'!Q172</f>
        <v>0</v>
      </c>
      <c r="AD172" s="29">
        <f ca="1">'DAC Adjustment'!W176-'Census Tract'!R172</f>
        <v>0</v>
      </c>
      <c r="AE172" s="29">
        <f ca="1">'DAC Adjustment'!X176-'Census Tract'!S172</f>
        <v>0</v>
      </c>
      <c r="AF172" s="29">
        <f ca="1">'DAC Adjustment'!Y176-'Census Tract'!T172</f>
        <v>0</v>
      </c>
      <c r="AG172" s="345">
        <f ca="1">'DAC Adjustment'!Z176-'Census Tract'!U172</f>
        <v>0</v>
      </c>
    </row>
    <row r="173" spans="1:33" ht="15.75" x14ac:dyDescent="0.25">
      <c r="A173" s="193" t="s">
        <v>35</v>
      </c>
      <c r="B173" s="53" t="str">
        <f>IFERROR(INDEX(Geography!$R$5:$R$889,MATCH(C173,Geography!$S$5:$S$889,0)),"Undefined")</f>
        <v>Bend</v>
      </c>
      <c r="C173" s="53">
        <v>41017001600</v>
      </c>
      <c r="D173" s="171" cm="1">
        <f t="array" ref="D173">INDEX(Geography!$K$5:$K$838,MATCH(C173,Geography!$L$5:$L$838,0),0)</f>
        <v>1</v>
      </c>
      <c r="E173" s="53">
        <v>6352</v>
      </c>
      <c r="F173" s="53">
        <f>SUMIF(County!$A$5:$A$40,A173,County!$D$5:$D$40)</f>
        <v>206190</v>
      </c>
      <c r="G173" s="173" cm="1">
        <f t="array" ref="G173">INDEX(Geography!$E$5:$E$833,MATCH(C173,Geography!$C$5:$C$833,0),0)</f>
        <v>4449</v>
      </c>
      <c r="H173" s="239">
        <f t="shared" si="2"/>
        <v>5955.3179430915952</v>
      </c>
      <c r="I173" s="173">
        <f>SUMIF(Geography!$L$5:$L$838,'Census Tract'!C173,Geography!$M$5:$M$838)</f>
        <v>9944</v>
      </c>
      <c r="J173" s="338">
        <f ca="1">($I173/(SUMIF($D$5:$D$832,$D173,$I$5:$I$832))*IF($D173=1,Urban_Rural_LDVs!F$6,Urban_Rural_LDVs!F$7))</f>
        <v>4.9798359271079304</v>
      </c>
      <c r="K173" s="196">
        <f ca="1">($I173/(SUMIF($D$5:$D$832,$D173,$I$5:$I$832))*IF($D173=1,Urban_Rural_LDVs!G$6,Urban_Rural_LDVs!G$7))</f>
        <v>24.747644943893309</v>
      </c>
      <c r="L173" s="196">
        <f ca="1">($I173/(SUMIF($D$5:$D$832,$D173,$I$5:$I$832))*IF($D173=1,Urban_Rural_LDVs!H$6,Urban_Rural_LDVs!H$7))</f>
        <v>113.8734248085198</v>
      </c>
      <c r="M173" s="197">
        <f ca="1">($I173/(SUMIF($D$5:$D$832,$D173,$I$5:$I$832))*IF($D173=1,Urban_Rural_LDVs!I$6,Urban_Rural_LDVs!I$7))</f>
        <v>247.32510807186799</v>
      </c>
      <c r="N173" s="196">
        <f ca="1">($H173/(SUMIF($D$5:$D$832,$D173,$H$5:$H$832))*IF($D173=1,Urban_Rural_LDVs!J$6,Urban_Rural_LDVs!J$7))</f>
        <v>1.2294318013239485</v>
      </c>
      <c r="O173" s="196">
        <f ca="1">($H173/(SUMIF($D$5:$D$832,$D173,$H$5:$H$832))*IF($D173=1,Urban_Rural_LDVs!K$6,Urban_Rural_LDVs!K$7))</f>
        <v>5.8503565163389606</v>
      </c>
      <c r="P173" s="196">
        <f ca="1">($H173/(SUMIF($D$5:$D$832,$D173,$H$5:$H$832))*IF($D173=1,Urban_Rural_LDVs!L$6,Urban_Rural_LDVs!L$7))</f>
        <v>26.682250055499583</v>
      </c>
      <c r="Q173" s="197">
        <f ca="1">($H173/(SUMIF($D$5:$D$832,$D173,$H$5:$H$832))*IF($D173=1,Urban_Rural_LDVs!M$6,Urban_Rural_LDVs!M$7))</f>
        <v>57.874269534314514</v>
      </c>
      <c r="R173" s="196">
        <f ca="1">($H173/(SUMIF($D$5:$D$832,$D173,$H$5:$H$832))*IF($D173=1,Urban_Rural_LDVs!N$6,Urban_Rural_LDVs!N$7))</f>
        <v>0.5118534936857625</v>
      </c>
      <c r="S173" s="196">
        <f ca="1">($H173/(SUMIF($D$5:$D$832,$D173,$H$5:$H$832))*IF($D173=1,Urban_Rural_LDVs!O$6,Urban_Rural_LDVs!O$7))</f>
        <v>2.4313733574074572</v>
      </c>
      <c r="T173" s="196">
        <f ca="1">($H173/(SUMIF($D$5:$D$832,$D173,$H$5:$H$832))*IF($D173=1,Urban_Rural_LDVs!P$6,Urban_Rural_LDVs!P$7))</f>
        <v>10.668176617304212</v>
      </c>
      <c r="U173" s="339">
        <f ca="1">($H173/(SUMIF($D$5:$D$832,$D173,$H$5:$H$832))*IF($D173=1,Urban_Rural_LDVs!Q$6,Urban_Rural_LDVs!Q$7))</f>
        <v>22.918480559884163</v>
      </c>
      <c r="V173" s="344">
        <f ca="1">'DAC Adjustment'!O177-'Census Tract'!J173</f>
        <v>0</v>
      </c>
      <c r="W173" s="29">
        <f ca="1">'DAC Adjustment'!P177-'Census Tract'!K173</f>
        <v>0</v>
      </c>
      <c r="X173" s="29">
        <f ca="1">'DAC Adjustment'!Q177-'Census Tract'!L173</f>
        <v>0</v>
      </c>
      <c r="Y173" s="105">
        <f ca="1">'DAC Adjustment'!R177-'Census Tract'!M173</f>
        <v>0</v>
      </c>
      <c r="Z173" s="29">
        <f ca="1">'DAC Adjustment'!S177-'Census Tract'!N173</f>
        <v>0</v>
      </c>
      <c r="AA173" s="29">
        <f ca="1">'DAC Adjustment'!T177-'Census Tract'!O173</f>
        <v>0</v>
      </c>
      <c r="AB173" s="29">
        <f ca="1">'DAC Adjustment'!U177-'Census Tract'!P173</f>
        <v>0</v>
      </c>
      <c r="AC173" s="105">
        <f ca="1">'DAC Adjustment'!V177-'Census Tract'!Q173</f>
        <v>0</v>
      </c>
      <c r="AD173" s="29">
        <f ca="1">'DAC Adjustment'!W177-'Census Tract'!R173</f>
        <v>0</v>
      </c>
      <c r="AE173" s="29">
        <f ca="1">'DAC Adjustment'!X177-'Census Tract'!S173</f>
        <v>0</v>
      </c>
      <c r="AF173" s="29">
        <f ca="1">'DAC Adjustment'!Y177-'Census Tract'!T173</f>
        <v>0</v>
      </c>
      <c r="AG173" s="345">
        <f ca="1">'DAC Adjustment'!Z177-'Census Tract'!U173</f>
        <v>0</v>
      </c>
    </row>
    <row r="174" spans="1:33" ht="15.75" x14ac:dyDescent="0.25">
      <c r="A174" s="193" t="s">
        <v>35</v>
      </c>
      <c r="B174" s="53" t="str">
        <f>IFERROR(INDEX(Geography!$R$5:$R$889,MATCH(C174,Geography!$S$5:$S$889,0)),"Undefined")</f>
        <v>La Pine</v>
      </c>
      <c r="C174" s="53">
        <v>41017000300</v>
      </c>
      <c r="D174" s="171" cm="1">
        <f t="array" ref="D174">INDEX(Geography!$K$5:$K$838,MATCH(C174,Geography!$L$5:$L$838,0),0)</f>
        <v>0</v>
      </c>
      <c r="E174" s="53">
        <v>9085</v>
      </c>
      <c r="F174" s="53">
        <f>SUMIF(County!$A$5:$A$40,A174,County!$D$5:$D$40)</f>
        <v>206190</v>
      </c>
      <c r="G174" s="173" cm="1">
        <f t="array" ref="G174">INDEX(Geography!$E$5:$E$833,MATCH(C174,Geography!$C$5:$C$833,0),0)</f>
        <v>8662</v>
      </c>
      <c r="H174" s="239">
        <f t="shared" si="2"/>
        <v>11594.732304576173</v>
      </c>
      <c r="I174" s="173">
        <f>SUMIF(Geography!$L$5:$L$838,'Census Tract'!C174,Geography!$M$5:$M$838)</f>
        <v>728</v>
      </c>
      <c r="J174" s="338">
        <f ca="1">($I174/(SUMIF($D$5:$D$832,$D174,$I$5:$I$832))*IF($D174=1,Urban_Rural_LDVs!F$6,Urban_Rural_LDVs!F$7))</f>
        <v>1.1186151065569507</v>
      </c>
      <c r="K174" s="196">
        <f ca="1">($I174/(SUMIF($D$5:$D$832,$D174,$I$5:$I$832))*IF($D174=1,Urban_Rural_LDVs!G$6,Urban_Rural_LDVs!G$7))</f>
        <v>5.6427144144195447</v>
      </c>
      <c r="L174" s="196">
        <f ca="1">($I174/(SUMIF($D$5:$D$832,$D174,$I$5:$I$832))*IF($D174=1,Urban_Rural_LDVs!H$6,Urban_Rural_LDVs!H$7))</f>
        <v>26.145855311839778</v>
      </c>
      <c r="M174" s="197">
        <f ca="1">($I174/(SUMIF($D$5:$D$832,$D174,$I$5:$I$832))*IF($D174=1,Urban_Rural_LDVs!I$6,Urban_Rural_LDVs!I$7))</f>
        <v>56.875525389084267</v>
      </c>
      <c r="N174" s="196">
        <f ca="1">($H174/(SUMIF($D$5:$D$832,$D174,$H$5:$H$832))*IF($D174=1,Urban_Rural_LDVs!J$6,Urban_Rural_LDVs!J$7))</f>
        <v>3.1736231139419009</v>
      </c>
      <c r="O174" s="196">
        <f ca="1">($H174/(SUMIF($D$5:$D$832,$D174,$H$5:$H$832))*IF($D174=1,Urban_Rural_LDVs!K$6,Urban_Rural_LDVs!K$7))</f>
        <v>16.587865654650972</v>
      </c>
      <c r="P174" s="196">
        <f ca="1">($H174/(SUMIF($D$5:$D$832,$D174,$H$5:$H$832))*IF($D174=1,Urban_Rural_LDVs!L$6,Urban_Rural_LDVs!L$7))</f>
        <v>77.389698266006249</v>
      </c>
      <c r="Q174" s="197">
        <f ca="1">($H174/(SUMIF($D$5:$D$832,$D174,$H$5:$H$832))*IF($D174=1,Urban_Rural_LDVs!M$6,Urban_Rural_LDVs!M$7))</f>
        <v>168.51552119776147</v>
      </c>
      <c r="R174" s="196">
        <f ca="1">($H174/(SUMIF($D$5:$D$832,$D174,$H$5:$H$832))*IF($D174=1,Urban_Rural_LDVs!N$6,Urban_Rural_LDVs!N$7))</f>
        <v>2.1674411423027435</v>
      </c>
      <c r="S174" s="196">
        <f ca="1">($H174/(SUMIF($D$5:$D$832,$D174,$H$5:$H$832))*IF($D174=1,Urban_Rural_LDVs!O$6,Urban_Rural_LDVs!O$7))</f>
        <v>11.228279098520163</v>
      </c>
      <c r="T174" s="196">
        <f ca="1">($H174/(SUMIF($D$5:$D$832,$D174,$H$5:$H$832))*IF($D174=1,Urban_Rural_LDVs!P$6,Urban_Rural_LDVs!P$7))</f>
        <v>51.739580731323265</v>
      </c>
      <c r="U174" s="339">
        <f ca="1">($H174/(SUMIF($D$5:$D$832,$D174,$H$5:$H$832))*IF($D174=1,Urban_Rural_LDVs!Q$6,Urban_Rural_LDVs!Q$7))</f>
        <v>112.45159416687684</v>
      </c>
      <c r="V174" s="344">
        <f ca="1">'DAC Adjustment'!O178-'Census Tract'!J174</f>
        <v>0</v>
      </c>
      <c r="W174" s="29">
        <f ca="1">'DAC Adjustment'!P178-'Census Tract'!K174</f>
        <v>0</v>
      </c>
      <c r="X174" s="29">
        <f ca="1">'DAC Adjustment'!Q178-'Census Tract'!L174</f>
        <v>0</v>
      </c>
      <c r="Y174" s="105">
        <f ca="1">'DAC Adjustment'!R178-'Census Tract'!M174</f>
        <v>0</v>
      </c>
      <c r="Z174" s="29">
        <f ca="1">'DAC Adjustment'!S178-'Census Tract'!N174</f>
        <v>0</v>
      </c>
      <c r="AA174" s="29">
        <f ca="1">'DAC Adjustment'!T178-'Census Tract'!O174</f>
        <v>0</v>
      </c>
      <c r="AB174" s="29">
        <f ca="1">'DAC Adjustment'!U178-'Census Tract'!P174</f>
        <v>0</v>
      </c>
      <c r="AC174" s="105">
        <f ca="1">'DAC Adjustment'!V178-'Census Tract'!Q174</f>
        <v>0</v>
      </c>
      <c r="AD174" s="29">
        <f ca="1">'DAC Adjustment'!W178-'Census Tract'!R174</f>
        <v>0</v>
      </c>
      <c r="AE174" s="29">
        <f ca="1">'DAC Adjustment'!X178-'Census Tract'!S174</f>
        <v>0</v>
      </c>
      <c r="AF174" s="29">
        <f ca="1">'DAC Adjustment'!Y178-'Census Tract'!T174</f>
        <v>0</v>
      </c>
      <c r="AG174" s="345">
        <f ca="1">'DAC Adjustment'!Z178-'Census Tract'!U174</f>
        <v>0</v>
      </c>
    </row>
    <row r="175" spans="1:33" ht="15.75" x14ac:dyDescent="0.25">
      <c r="A175" s="193" t="s">
        <v>35</v>
      </c>
      <c r="B175" s="53" t="str">
        <f>IFERROR(INDEX(Geography!$R$5:$R$889,MATCH(C175,Geography!$S$5:$S$889,0)),"Undefined")</f>
        <v>Undefined</v>
      </c>
      <c r="C175" s="53">
        <v>41017000402</v>
      </c>
      <c r="D175" s="171" cm="1">
        <f t="array" ref="D175">INDEX(Geography!$K$5:$K$838,MATCH(C175,Geography!$L$5:$L$838,0),0)</f>
        <v>0</v>
      </c>
      <c r="E175" s="53">
        <v>2579</v>
      </c>
      <c r="F175" s="53">
        <f>SUMIF(County!$A$5:$A$40,A175,County!$D$5:$D$40)</f>
        <v>206190</v>
      </c>
      <c r="G175" s="173" cm="1">
        <f t="array" ref="G175">INDEX(Geography!$E$5:$E$833,MATCH(C175,Geography!$C$5:$C$833,0),0)</f>
        <v>2281</v>
      </c>
      <c r="H175" s="239">
        <f t="shared" si="2"/>
        <v>3053.2884307017148</v>
      </c>
      <c r="I175" s="173">
        <f>SUMIF(Geography!$L$5:$L$838,'Census Tract'!C175,Geography!$M$5:$M$838)</f>
        <v>1488</v>
      </c>
      <c r="J175" s="338">
        <f ca="1">($I175/(SUMIF($D$5:$D$832,$D175,$I$5:$I$832))*IF($D175=1,Urban_Rural_LDVs!F$6,Urban_Rural_LDVs!F$7))</f>
        <v>2.2864001079076139</v>
      </c>
      <c r="K175" s="196">
        <f ca="1">($I175/(SUMIF($D$5:$D$832,$D175,$I$5:$I$832))*IF($D175=1,Urban_Rural_LDVs!G$6,Urban_Rural_LDVs!G$7))</f>
        <v>11.533460231670718</v>
      </c>
      <c r="L175" s="196">
        <f ca="1">($I175/(SUMIF($D$5:$D$832,$D175,$I$5:$I$832))*IF($D175=1,Urban_Rural_LDVs!H$6,Urban_Rural_LDVs!H$7))</f>
        <v>53.440978989035152</v>
      </c>
      <c r="M175" s="197">
        <f ca="1">($I175/(SUMIF($D$5:$D$832,$D175,$I$5:$I$832))*IF($D175=1,Urban_Rural_LDVs!I$6,Urban_Rural_LDVs!I$7))</f>
        <v>116.25107387219423</v>
      </c>
      <c r="N175" s="196">
        <f ca="1">($H175/(SUMIF($D$5:$D$832,$D175,$H$5:$H$832))*IF($D175=1,Urban_Rural_LDVs!J$6,Urban_Rural_LDVs!J$7))</f>
        <v>0.83572319590180988</v>
      </c>
      <c r="O175" s="196">
        <f ca="1">($H175/(SUMIF($D$5:$D$832,$D175,$H$5:$H$832))*IF($D175=1,Urban_Rural_LDVs!K$6,Urban_Rural_LDVs!K$7))</f>
        <v>4.3681507224958285</v>
      </c>
      <c r="P175" s="196">
        <f ca="1">($H175/(SUMIF($D$5:$D$832,$D175,$H$5:$H$832))*IF($D175=1,Urban_Rural_LDVs!L$6,Urban_Rural_LDVs!L$7))</f>
        <v>20.37934677265762</v>
      </c>
      <c r="Q175" s="197">
        <f ca="1">($H175/(SUMIF($D$5:$D$832,$D175,$H$5:$H$832))*IF($D175=1,Urban_Rural_LDVs!M$6,Urban_Rural_LDVs!M$7))</f>
        <v>44.375883612571457</v>
      </c>
      <c r="R175" s="196">
        <f ca="1">($H175/(SUMIF($D$5:$D$832,$D175,$H$5:$H$832))*IF($D175=1,Urban_Rural_LDVs!N$6,Urban_Rural_LDVs!N$7))</f>
        <v>0.57076116896704665</v>
      </c>
      <c r="S175" s="196">
        <f ca="1">($H175/(SUMIF($D$5:$D$832,$D175,$H$5:$H$832))*IF($D175=1,Urban_Rural_LDVs!O$6,Urban_Rural_LDVs!O$7))</f>
        <v>2.9567888044013499</v>
      </c>
      <c r="T175" s="196">
        <f ca="1">($H175/(SUMIF($D$5:$D$832,$D175,$H$5:$H$832))*IF($D175=1,Urban_Rural_LDVs!P$6,Urban_Rural_LDVs!P$7))</f>
        <v>13.624796080368089</v>
      </c>
      <c r="U175" s="339">
        <f ca="1">($H175/(SUMIF($D$5:$D$832,$D175,$H$5:$H$832))*IF($D175=1,Urban_Rural_LDVs!Q$6,Urban_Rural_LDVs!Q$7))</f>
        <v>29.612339678439866</v>
      </c>
      <c r="V175" s="344">
        <f ca="1">'DAC Adjustment'!O179-'Census Tract'!J175</f>
        <v>0</v>
      </c>
      <c r="W175" s="29">
        <f ca="1">'DAC Adjustment'!P179-'Census Tract'!K175</f>
        <v>0</v>
      </c>
      <c r="X175" s="29">
        <f ca="1">'DAC Adjustment'!Q179-'Census Tract'!L175</f>
        <v>0</v>
      </c>
      <c r="Y175" s="105">
        <f ca="1">'DAC Adjustment'!R179-'Census Tract'!M175</f>
        <v>0</v>
      </c>
      <c r="Z175" s="29">
        <f ca="1">'DAC Adjustment'!S179-'Census Tract'!N175</f>
        <v>0</v>
      </c>
      <c r="AA175" s="29">
        <f ca="1">'DAC Adjustment'!T179-'Census Tract'!O175</f>
        <v>0</v>
      </c>
      <c r="AB175" s="29">
        <f ca="1">'DAC Adjustment'!U179-'Census Tract'!P175</f>
        <v>0</v>
      </c>
      <c r="AC175" s="105">
        <f ca="1">'DAC Adjustment'!V179-'Census Tract'!Q175</f>
        <v>0</v>
      </c>
      <c r="AD175" s="29">
        <f ca="1">'DAC Adjustment'!W179-'Census Tract'!R175</f>
        <v>0</v>
      </c>
      <c r="AE175" s="29">
        <f ca="1">'DAC Adjustment'!X179-'Census Tract'!S175</f>
        <v>0</v>
      </c>
      <c r="AF175" s="29">
        <f ca="1">'DAC Adjustment'!Y179-'Census Tract'!T175</f>
        <v>0</v>
      </c>
      <c r="AG175" s="345">
        <f ca="1">'DAC Adjustment'!Z179-'Census Tract'!U175</f>
        <v>0</v>
      </c>
    </row>
    <row r="176" spans="1:33" ht="15.75" x14ac:dyDescent="0.25">
      <c r="A176" s="193" t="s">
        <v>36</v>
      </c>
      <c r="B176" s="53" t="str">
        <f>IFERROR(INDEX(Geography!$R$5:$R$889,MATCH(C176,Geography!$S$5:$S$889,0)),"Undefined")</f>
        <v>Reedsport</v>
      </c>
      <c r="C176" s="53">
        <v>41019020000</v>
      </c>
      <c r="D176" s="171" cm="1">
        <f t="array" ref="D176">INDEX(Geography!$K$5:$K$838,MATCH(C176,Geography!$L$5:$L$838,0),0)</f>
        <v>0</v>
      </c>
      <c r="E176" s="53">
        <v>3476</v>
      </c>
      <c r="F176" s="53">
        <f>SUMIF(County!$A$5:$A$40,A176,County!$D$5:$D$40)</f>
        <v>112973</v>
      </c>
      <c r="G176" s="173" cm="1">
        <f t="array" ref="G176">INDEX(Geography!$E$5:$E$833,MATCH(C176,Geography!$C$5:$C$833,0),0)</f>
        <v>2597</v>
      </c>
      <c r="H176" s="239">
        <f t="shared" si="2"/>
        <v>3162.0166943288859</v>
      </c>
      <c r="I176" s="173">
        <f>SUMIF(Geography!$L$5:$L$838,'Census Tract'!C176,Geography!$M$5:$M$838)</f>
        <v>787</v>
      </c>
      <c r="J176" s="338">
        <f ca="1">($I176/(SUMIF($D$5:$D$832,$D176,$I$5:$I$832))*IF($D176=1,Urban_Rural_LDVs!F$6,Urban_Rural_LDVs!F$7))</f>
        <v>1.2092721000828575</v>
      </c>
      <c r="K176" s="196">
        <f ca="1">($I176/(SUMIF($D$5:$D$832,$D176,$I$5:$I$832))*IF($D176=1,Urban_Rural_LDVs!G$6,Urban_Rural_LDVs!G$7))</f>
        <v>6.1000223133903591</v>
      </c>
      <c r="L176" s="196">
        <f ca="1">($I176/(SUMIF($D$5:$D$832,$D176,$I$5:$I$832))*IF($D176=1,Urban_Rural_LDVs!H$6,Urban_Rural_LDVs!H$7))</f>
        <v>28.264818860464157</v>
      </c>
      <c r="M176" s="197">
        <f ca="1">($I176/(SUMIF($D$5:$D$832,$D176,$I$5:$I$832))*IF($D176=1,Urban_Rural_LDVs!I$6,Urban_Rural_LDVs!I$7))</f>
        <v>61.484942968694121</v>
      </c>
      <c r="N176" s="196">
        <f ca="1">($H176/(SUMIF($D$5:$D$832,$D176,$H$5:$H$832))*IF($D176=1,Urban_Rural_LDVs!J$6,Urban_Rural_LDVs!J$7))</f>
        <v>0.8654834802724779</v>
      </c>
      <c r="O176" s="196">
        <f ca="1">($H176/(SUMIF($D$5:$D$832,$D176,$H$5:$H$832))*IF($D176=1,Urban_Rural_LDVs!K$6,Urban_Rural_LDVs!K$7))</f>
        <v>4.5237015176788411</v>
      </c>
      <c r="P176" s="196">
        <f ca="1">($H176/(SUMIF($D$5:$D$832,$D176,$H$5:$H$832))*IF($D176=1,Urban_Rural_LDVs!L$6,Urban_Rural_LDVs!L$7))</f>
        <v>21.105059733859193</v>
      </c>
      <c r="Q176" s="197">
        <f ca="1">($H176/(SUMIF($D$5:$D$832,$D176,$H$5:$H$832))*IF($D176=1,Urban_Rural_LDVs!M$6,Urban_Rural_LDVs!M$7))</f>
        <v>45.956118458254686</v>
      </c>
      <c r="R176" s="196">
        <f ca="1">($H176/(SUMIF($D$5:$D$832,$D176,$H$5:$H$832))*IF($D176=1,Urban_Rural_LDVs!N$6,Urban_Rural_LDVs!N$7))</f>
        <v>0.59108609805779067</v>
      </c>
      <c r="S176" s="196">
        <f ca="1">($H176/(SUMIF($D$5:$D$832,$D176,$H$5:$H$832))*IF($D176=1,Urban_Rural_LDVs!O$6,Urban_Rural_LDVs!O$7))</f>
        <v>3.0620806953940827</v>
      </c>
      <c r="T176" s="196">
        <f ca="1">($H176/(SUMIF($D$5:$D$832,$D176,$H$5:$H$832))*IF($D176=1,Urban_Rural_LDVs!P$6,Urban_Rural_LDVs!P$7))</f>
        <v>14.109978025577323</v>
      </c>
      <c r="U176" s="339">
        <f ca="1">($H176/(SUMIF($D$5:$D$832,$D176,$H$5:$H$832))*IF($D176=1,Urban_Rural_LDVs!Q$6,Urban_Rural_LDVs!Q$7))</f>
        <v>30.666841520715796</v>
      </c>
      <c r="V176" s="344">
        <f ca="1">'DAC Adjustment'!O180-'Census Tract'!J176</f>
        <v>0.30231802502071448</v>
      </c>
      <c r="W176" s="29">
        <f ca="1">'DAC Adjustment'!P180-'Census Tract'!K176</f>
        <v>1.5250055783475895</v>
      </c>
      <c r="X176" s="29">
        <f ca="1">'DAC Adjustment'!Q180-'Census Tract'!L176</f>
        <v>7.0662047151160401</v>
      </c>
      <c r="Y176" s="105">
        <f ca="1">'DAC Adjustment'!R180-'Census Tract'!M176</f>
        <v>15.371235742173532</v>
      </c>
      <c r="Z176" s="29">
        <f ca="1">'DAC Adjustment'!S180-'Census Tract'!N176</f>
        <v>0.21637087006811939</v>
      </c>
      <c r="AA176" s="29">
        <f ca="1">'DAC Adjustment'!T180-'Census Tract'!O176</f>
        <v>1.1309253794197103</v>
      </c>
      <c r="AB176" s="29">
        <f ca="1">'DAC Adjustment'!U180-'Census Tract'!P176</f>
        <v>5.2762649334647982</v>
      </c>
      <c r="AC176" s="105">
        <f ca="1">'DAC Adjustment'!V180-'Census Tract'!Q176</f>
        <v>11.48902961456367</v>
      </c>
      <c r="AD176" s="29">
        <f ca="1">'DAC Adjustment'!W180-'Census Tract'!R176</f>
        <v>0.14777152451444764</v>
      </c>
      <c r="AE176" s="29">
        <f ca="1">'DAC Adjustment'!X180-'Census Tract'!S176</f>
        <v>0.76552017384852089</v>
      </c>
      <c r="AF176" s="29">
        <f ca="1">'DAC Adjustment'!Y180-'Census Tract'!T176</f>
        <v>3.5274945063943299</v>
      </c>
      <c r="AG176" s="345">
        <f ca="1">'DAC Adjustment'!Z180-'Census Tract'!U176</f>
        <v>7.6667103801789516</v>
      </c>
    </row>
    <row r="177" spans="1:33" ht="15.75" x14ac:dyDescent="0.25">
      <c r="A177" s="193" t="s">
        <v>36</v>
      </c>
      <c r="B177" s="53" t="str">
        <f>IFERROR(INDEX(Geography!$R$5:$R$889,MATCH(C177,Geography!$S$5:$S$889,0)),"Undefined")</f>
        <v>Oakland</v>
      </c>
      <c r="C177" s="53">
        <v>41019050001</v>
      </c>
      <c r="D177" s="171" cm="1">
        <f t="array" ref="D177">INDEX(Geography!$K$5:$K$838,MATCH(C177,Geography!$L$5:$L$838,0),0)</f>
        <v>0</v>
      </c>
      <c r="E177" s="53">
        <v>4586</v>
      </c>
      <c r="F177" s="53">
        <f>SUMIF(County!$A$5:$A$40,A177,County!$D$5:$D$40)</f>
        <v>112973</v>
      </c>
      <c r="G177" s="173" cm="1">
        <f t="array" ref="G177">INDEX(Geography!$E$5:$E$833,MATCH(C177,Geography!$C$5:$C$833,0),0)</f>
        <v>4464</v>
      </c>
      <c r="H177" s="239">
        <f t="shared" si="2"/>
        <v>5435.2108292199255</v>
      </c>
      <c r="I177" s="173">
        <f>SUMIF(Geography!$L$5:$L$838,'Census Tract'!C177,Geography!$M$5:$M$838)</f>
        <v>619</v>
      </c>
      <c r="J177" s="338">
        <f ca="1">($I177/(SUMIF($D$5:$D$832,$D177,$I$5:$I$832))*IF($D177=1,Urban_Rural_LDVs!F$6,Urban_Rural_LDVs!F$7))</f>
        <v>0.95113015241586896</v>
      </c>
      <c r="K177" s="196">
        <f ca="1">($I177/(SUMIF($D$5:$D$832,$D177,$I$5:$I$832))*IF($D177=1,Urban_Rural_LDVs!G$6,Urban_Rural_LDVs!G$7))</f>
        <v>4.7978574485243106</v>
      </c>
      <c r="L177" s="196">
        <f ca="1">($I177/(SUMIF($D$5:$D$832,$D177,$I$5:$I$832))*IF($D177=1,Urban_Rural_LDVs!H$6,Urban_Rural_LDVs!H$7))</f>
        <v>22.231159942347283</v>
      </c>
      <c r="M177" s="197">
        <f ca="1">($I177/(SUMIF($D$5:$D$832,$D177,$I$5:$I$832))*IF($D177=1,Urban_Rural_LDVs!I$6,Urban_Rural_LDVs!I$7))</f>
        <v>48.359821725059291</v>
      </c>
      <c r="N177" s="196">
        <f ca="1">($H177/(SUMIF($D$5:$D$832,$D177,$H$5:$H$832))*IF($D177=1,Urban_Rural_LDVs!J$6,Urban_Rural_LDVs!J$7))</f>
        <v>1.4876851197290495</v>
      </c>
      <c r="O177" s="196">
        <f ca="1">($H177/(SUMIF($D$5:$D$832,$D177,$H$5:$H$832))*IF($D177=1,Urban_Rural_LDVs!K$6,Urban_Rural_LDVs!K$7))</f>
        <v>7.7758196283859631</v>
      </c>
      <c r="P177" s="196">
        <f ca="1">($H177/(SUMIF($D$5:$D$832,$D177,$H$5:$H$832))*IF($D177=1,Urban_Rural_LDVs!L$6,Urban_Rural_LDVs!L$7))</f>
        <v>36.277622892548109</v>
      </c>
      <c r="Q177" s="197">
        <f ca="1">($H177/(SUMIF($D$5:$D$832,$D177,$H$5:$H$832))*IF($D177=1,Urban_Rural_LDVs!M$6,Urban_Rural_LDVs!M$7))</f>
        <v>78.994267538563307</v>
      </c>
      <c r="R177" s="196">
        <f ca="1">($H177/(SUMIF($D$5:$D$832,$D177,$H$5:$H$832))*IF($D177=1,Urban_Rural_LDVs!N$6,Urban_Rural_LDVs!N$7))</f>
        <v>1.0160216949287553</v>
      </c>
      <c r="S177" s="196">
        <f ca="1">($H177/(SUMIF($D$5:$D$832,$D177,$H$5:$H$832))*IF($D177=1,Urban_Rural_LDVs!O$6,Urban_Rural_LDVs!O$7))</f>
        <v>5.2634301980127782</v>
      </c>
      <c r="T177" s="196">
        <f ca="1">($H177/(SUMIF($D$5:$D$832,$D177,$H$5:$H$832))*IF($D177=1,Urban_Rural_LDVs!P$6,Urban_Rural_LDVs!P$7))</f>
        <v>24.25373196233237</v>
      </c>
      <c r="U177" s="339">
        <f ca="1">($H177/(SUMIF($D$5:$D$832,$D177,$H$5:$H$832))*IF($D177=1,Urban_Rural_LDVs!Q$6,Urban_Rural_LDVs!Q$7))</f>
        <v>52.713431092982411</v>
      </c>
      <c r="V177" s="344">
        <f ca="1">'DAC Adjustment'!O181-'Census Tract'!J177</f>
        <v>0</v>
      </c>
      <c r="W177" s="29">
        <f ca="1">'DAC Adjustment'!P181-'Census Tract'!K177</f>
        <v>0</v>
      </c>
      <c r="X177" s="29">
        <f ca="1">'DAC Adjustment'!Q181-'Census Tract'!L177</f>
        <v>0</v>
      </c>
      <c r="Y177" s="105">
        <f ca="1">'DAC Adjustment'!R181-'Census Tract'!M177</f>
        <v>0</v>
      </c>
      <c r="Z177" s="29">
        <f ca="1">'DAC Adjustment'!S181-'Census Tract'!N177</f>
        <v>0</v>
      </c>
      <c r="AA177" s="29">
        <f ca="1">'DAC Adjustment'!T181-'Census Tract'!O177</f>
        <v>0</v>
      </c>
      <c r="AB177" s="29">
        <f ca="1">'DAC Adjustment'!U181-'Census Tract'!P177</f>
        <v>0</v>
      </c>
      <c r="AC177" s="105">
        <f ca="1">'DAC Adjustment'!V181-'Census Tract'!Q177</f>
        <v>0</v>
      </c>
      <c r="AD177" s="29">
        <f ca="1">'DAC Adjustment'!W181-'Census Tract'!R177</f>
        <v>0</v>
      </c>
      <c r="AE177" s="29">
        <f ca="1">'DAC Adjustment'!X181-'Census Tract'!S177</f>
        <v>0</v>
      </c>
      <c r="AF177" s="29">
        <f ca="1">'DAC Adjustment'!Y181-'Census Tract'!T177</f>
        <v>0</v>
      </c>
      <c r="AG177" s="345">
        <f ca="1">'DAC Adjustment'!Z181-'Census Tract'!U177</f>
        <v>0</v>
      </c>
    </row>
    <row r="178" spans="1:33" ht="15.75" x14ac:dyDescent="0.25">
      <c r="A178" s="193" t="s">
        <v>36</v>
      </c>
      <c r="B178" s="53" t="str">
        <f>IFERROR(INDEX(Geography!$R$5:$R$889,MATCH(C178,Geography!$S$5:$S$889,0)),"Undefined")</f>
        <v>Winston</v>
      </c>
      <c r="C178" s="53">
        <v>41019170000</v>
      </c>
      <c r="D178" s="171" cm="1">
        <f t="array" ref="D178">INDEX(Geography!$K$5:$K$838,MATCH(C178,Geography!$L$5:$L$838,0),0)</f>
        <v>0</v>
      </c>
      <c r="E178" s="53">
        <v>3901</v>
      </c>
      <c r="F178" s="53">
        <f>SUMIF(County!$A$5:$A$40,A178,County!$D$5:$D$40)</f>
        <v>112973</v>
      </c>
      <c r="G178" s="173" cm="1">
        <f t="array" ref="G178">INDEX(Geography!$E$5:$E$833,MATCH(C178,Geography!$C$5:$C$833,0),0)</f>
        <v>3655</v>
      </c>
      <c r="H178" s="239">
        <f t="shared" si="2"/>
        <v>4450.2006229388053</v>
      </c>
      <c r="I178" s="173">
        <f>SUMIF(Geography!$L$5:$L$838,'Census Tract'!C178,Geography!$M$5:$M$838)</f>
        <v>253</v>
      </c>
      <c r="J178" s="338">
        <f ca="1">($I178/(SUMIF($D$5:$D$832,$D178,$I$5:$I$832))*IF($D178=1,Urban_Rural_LDVs!F$6,Urban_Rural_LDVs!F$7))</f>
        <v>0.38874948071278648</v>
      </c>
      <c r="K178" s="196">
        <f ca="1">($I178/(SUMIF($D$5:$D$832,$D178,$I$5:$I$832))*IF($D178=1,Urban_Rural_LDVs!G$6,Urban_Rural_LDVs!G$7))</f>
        <v>1.9609982786375615</v>
      </c>
      <c r="L178" s="196">
        <f ca="1">($I178/(SUMIF($D$5:$D$832,$D178,$I$5:$I$832))*IF($D178=1,Urban_Rural_LDVs!H$6,Urban_Rural_LDVs!H$7))</f>
        <v>9.0864030135926708</v>
      </c>
      <c r="M178" s="197">
        <f ca="1">($I178/(SUMIF($D$5:$D$832,$D178,$I$5:$I$832))*IF($D178=1,Urban_Rural_LDVs!I$6,Urban_Rural_LDVs!I$7))</f>
        <v>19.76580758714055</v>
      </c>
      <c r="N178" s="196">
        <f ca="1">($H178/(SUMIF($D$5:$D$832,$D178,$H$5:$H$832))*IF($D178=1,Urban_Rural_LDVs!J$6,Urban_Rural_LDVs!J$7))</f>
        <v>1.218075518057723</v>
      </c>
      <c r="O178" s="196">
        <f ca="1">($H178/(SUMIF($D$5:$D$832,$D178,$H$5:$H$832))*IF($D178=1,Urban_Rural_LDVs!K$6,Urban_Rural_LDVs!K$7))</f>
        <v>6.3666265102488122</v>
      </c>
      <c r="P178" s="196">
        <f ca="1">($H178/(SUMIF($D$5:$D$832,$D178,$H$5:$H$832))*IF($D178=1,Urban_Rural_LDVs!L$6,Urban_Rural_LDVs!L$7))</f>
        <v>29.703116414037485</v>
      </c>
      <c r="Q178" s="197">
        <f ca="1">($H178/(SUMIF($D$5:$D$832,$D178,$H$5:$H$832))*IF($D178=1,Urban_Rural_LDVs!M$6,Urban_Rural_LDVs!M$7))</f>
        <v>64.678326132045001</v>
      </c>
      <c r="R178" s="196">
        <f ca="1">($H178/(SUMIF($D$5:$D$832,$D178,$H$5:$H$832))*IF($D178=1,Urban_Rural_LDVs!N$6,Urban_Rural_LDVs!N$7))</f>
        <v>0.83189052306554678</v>
      </c>
      <c r="S178" s="196">
        <f ca="1">($H178/(SUMIF($D$5:$D$832,$D178,$H$5:$H$832))*IF($D178=1,Urban_Rural_LDVs!O$6,Urban_Rural_LDVs!O$7))</f>
        <v>4.3095513830055339</v>
      </c>
      <c r="T178" s="196">
        <f ca="1">($H178/(SUMIF($D$5:$D$832,$D178,$H$5:$H$832))*IF($D178=1,Urban_Rural_LDVs!P$6,Urban_Rural_LDVs!P$7))</f>
        <v>19.858286362527959</v>
      </c>
      <c r="U178" s="339">
        <f ca="1">($H178/(SUMIF($D$5:$D$832,$D178,$H$5:$H$832))*IF($D178=1,Urban_Rural_LDVs!Q$6,Urban_Rural_LDVs!Q$7))</f>
        <v>43.160302563810639</v>
      </c>
      <c r="V178" s="344">
        <f ca="1">'DAC Adjustment'!O182-'Census Tract'!J178</f>
        <v>0</v>
      </c>
      <c r="W178" s="29">
        <f ca="1">'DAC Adjustment'!P182-'Census Tract'!K178</f>
        <v>0</v>
      </c>
      <c r="X178" s="29">
        <f ca="1">'DAC Adjustment'!Q182-'Census Tract'!L178</f>
        <v>0</v>
      </c>
      <c r="Y178" s="105">
        <f ca="1">'DAC Adjustment'!R182-'Census Tract'!M178</f>
        <v>0</v>
      </c>
      <c r="Z178" s="29">
        <f ca="1">'DAC Adjustment'!S182-'Census Tract'!N178</f>
        <v>0</v>
      </c>
      <c r="AA178" s="29">
        <f ca="1">'DAC Adjustment'!T182-'Census Tract'!O178</f>
        <v>0</v>
      </c>
      <c r="AB178" s="29">
        <f ca="1">'DAC Adjustment'!U182-'Census Tract'!P178</f>
        <v>0</v>
      </c>
      <c r="AC178" s="105">
        <f ca="1">'DAC Adjustment'!V182-'Census Tract'!Q178</f>
        <v>0</v>
      </c>
      <c r="AD178" s="29">
        <f ca="1">'DAC Adjustment'!W182-'Census Tract'!R178</f>
        <v>0</v>
      </c>
      <c r="AE178" s="29">
        <f ca="1">'DAC Adjustment'!X182-'Census Tract'!S178</f>
        <v>0</v>
      </c>
      <c r="AF178" s="29">
        <f ca="1">'DAC Adjustment'!Y182-'Census Tract'!T178</f>
        <v>0</v>
      </c>
      <c r="AG178" s="345">
        <f ca="1">'DAC Adjustment'!Z182-'Census Tract'!U178</f>
        <v>0</v>
      </c>
    </row>
    <row r="179" spans="1:33" ht="15.75" x14ac:dyDescent="0.25">
      <c r="A179" s="193" t="s">
        <v>36</v>
      </c>
      <c r="B179" s="53" t="str">
        <f>IFERROR(INDEX(Geography!$R$5:$R$889,MATCH(C179,Geography!$S$5:$S$889,0)),"Undefined")</f>
        <v>Sutherlin</v>
      </c>
      <c r="C179" s="53">
        <v>41019050002</v>
      </c>
      <c r="D179" s="171" cm="1">
        <f t="array" ref="D179">INDEX(Geography!$K$5:$K$838,MATCH(C179,Geography!$L$5:$L$838,0),0)</f>
        <v>1</v>
      </c>
      <c r="E179" s="53">
        <v>7032</v>
      </c>
      <c r="F179" s="53">
        <f>SUMIF(County!$A$5:$A$40,A179,County!$D$5:$D$40)</f>
        <v>112973</v>
      </c>
      <c r="G179" s="173" cm="1">
        <f t="array" ref="G179">INDEX(Geography!$E$5:$E$833,MATCH(C179,Geography!$C$5:$C$833,0),0)</f>
        <v>5619</v>
      </c>
      <c r="H179" s="239">
        <f t="shared" si="2"/>
        <v>6841.4985773715862</v>
      </c>
      <c r="I179" s="173">
        <f>SUMIF(Geography!$L$5:$L$838,'Census Tract'!C179,Geography!$M$5:$M$838)</f>
        <v>1701</v>
      </c>
      <c r="J179" s="338">
        <f ca="1">($I179/(SUMIF($D$5:$D$832,$D179,$I$5:$I$832))*IF($D179=1,Urban_Rural_LDVs!F$6,Urban_Rural_LDVs!F$7))</f>
        <v>0.8518403974266483</v>
      </c>
      <c r="K179" s="196">
        <f ca="1">($I179/(SUMIF($D$5:$D$832,$D179,$I$5:$I$832))*IF($D179=1,Urban_Rural_LDVs!G$6,Urban_Rural_LDVs!G$7))</f>
        <v>4.233280777309183</v>
      </c>
      <c r="L179" s="196">
        <f ca="1">($I179/(SUMIF($D$5:$D$832,$D179,$I$5:$I$832))*IF($D179=1,Urban_Rural_LDVs!H$6,Urban_Rural_LDVs!H$7))</f>
        <v>19.478951689389802</v>
      </c>
      <c r="M179" s="197">
        <f ca="1">($I179/(SUMIF($D$5:$D$832,$D179,$I$5:$I$832))*IF($D179=1,Urban_Rural_LDVs!I$6,Urban_Rural_LDVs!I$7))</f>
        <v>42.306919632969375</v>
      </c>
      <c r="N179" s="196">
        <f ca="1">($H179/(SUMIF($D$5:$D$832,$D179,$H$5:$H$832))*IF($D179=1,Urban_Rural_LDVs!J$6,Urban_Rural_LDVs!J$7))</f>
        <v>1.4123773071579586</v>
      </c>
      <c r="O179" s="196">
        <f ca="1">($H179/(SUMIF($D$5:$D$832,$D179,$H$5:$H$832))*IF($D179=1,Urban_Rural_LDVs!K$6,Urban_Rural_LDVs!K$7))</f>
        <v>6.7209183734817071</v>
      </c>
      <c r="P179" s="196">
        <f ca="1">($H179/(SUMIF($D$5:$D$832,$D179,$H$5:$H$832))*IF($D179=1,Urban_Rural_LDVs!L$6,Urban_Rural_LDVs!L$7))</f>
        <v>30.652700248780938</v>
      </c>
      <c r="Q179" s="197">
        <f ca="1">($H179/(SUMIF($D$5:$D$832,$D179,$H$5:$H$832))*IF($D179=1,Urban_Rural_LDVs!M$6,Urban_Rural_LDVs!M$7))</f>
        <v>66.486245817445621</v>
      </c>
      <c r="R179" s="196">
        <f ca="1">($H179/(SUMIF($D$5:$D$832,$D179,$H$5:$H$832))*IF($D179=1,Urban_Rural_LDVs!N$6,Urban_Rural_LDVs!N$7))</f>
        <v>0.58801981394395564</v>
      </c>
      <c r="S179" s="196">
        <f ca="1">($H179/(SUMIF($D$5:$D$832,$D179,$H$5:$H$832))*IF($D179=1,Urban_Rural_LDVs!O$6,Urban_Rural_LDVs!O$7))</f>
        <v>2.7931736852200593</v>
      </c>
      <c r="T179" s="196">
        <f ca="1">($H179/(SUMIF($D$5:$D$832,$D179,$H$5:$H$832))*IF($D179=1,Urban_Rural_LDVs!P$6,Urban_Rural_LDVs!P$7))</f>
        <v>12.255653828709951</v>
      </c>
      <c r="U179" s="339">
        <f ca="1">($H179/(SUMIF($D$5:$D$832,$D179,$H$5:$H$832))*IF($D179=1,Urban_Rural_LDVs!Q$6,Urban_Rural_LDVs!Q$7))</f>
        <v>26.328863319187903</v>
      </c>
      <c r="V179" s="344">
        <f ca="1">'DAC Adjustment'!O183-'Census Tract'!J179</f>
        <v>0.21296009935666216</v>
      </c>
      <c r="W179" s="29">
        <f ca="1">'DAC Adjustment'!P183-'Census Tract'!K179</f>
        <v>1.0583201943272957</v>
      </c>
      <c r="X179" s="29">
        <f ca="1">'DAC Adjustment'!Q183-'Census Tract'!L179</f>
        <v>4.8697379223474506</v>
      </c>
      <c r="Y179" s="105">
        <f ca="1">'DAC Adjustment'!R183-'Census Tract'!M179</f>
        <v>10.576729908242342</v>
      </c>
      <c r="Z179" s="29">
        <f ca="1">'DAC Adjustment'!S183-'Census Tract'!N179</f>
        <v>0.35309432678948971</v>
      </c>
      <c r="AA179" s="29">
        <f ca="1">'DAC Adjustment'!T183-'Census Tract'!O179</f>
        <v>1.6802295933704272</v>
      </c>
      <c r="AB179" s="29">
        <f ca="1">'DAC Adjustment'!U183-'Census Tract'!P179</f>
        <v>7.6631750621952364</v>
      </c>
      <c r="AC179" s="105">
        <f ca="1">'DAC Adjustment'!V183-'Census Tract'!Q179</f>
        <v>16.621561454361398</v>
      </c>
      <c r="AD179" s="29">
        <f ca="1">'DAC Adjustment'!W183-'Census Tract'!R179</f>
        <v>0.14700495348598897</v>
      </c>
      <c r="AE179" s="29">
        <f ca="1">'DAC Adjustment'!X183-'Census Tract'!S179</f>
        <v>0.69829342130501493</v>
      </c>
      <c r="AF179" s="29">
        <f ca="1">'DAC Adjustment'!Y183-'Census Tract'!T179</f>
        <v>3.0639134571774882</v>
      </c>
      <c r="AG179" s="345">
        <f ca="1">'DAC Adjustment'!Z183-'Census Tract'!U179</f>
        <v>6.5822158297969793</v>
      </c>
    </row>
    <row r="180" spans="1:33" ht="15.75" x14ac:dyDescent="0.25">
      <c r="A180" s="193" t="s">
        <v>36</v>
      </c>
      <c r="B180" s="53" t="str">
        <f>IFERROR(INDEX(Geography!$R$5:$R$889,MATCH(C180,Geography!$S$5:$S$889,0)),"Undefined")</f>
        <v>Myrtle Creek</v>
      </c>
      <c r="C180" s="53">
        <v>41019180000</v>
      </c>
      <c r="D180" s="171" cm="1">
        <f t="array" ref="D180">INDEX(Geography!$K$5:$K$838,MATCH(C180,Geography!$L$5:$L$838,0),0)</f>
        <v>0</v>
      </c>
      <c r="E180" s="53">
        <v>4503</v>
      </c>
      <c r="F180" s="53">
        <f>SUMIF(County!$A$5:$A$40,A180,County!$D$5:$D$40)</f>
        <v>112973</v>
      </c>
      <c r="G180" s="173" cm="1">
        <f t="array" ref="G180">INDEX(Geography!$E$5:$E$833,MATCH(C180,Geography!$C$5:$C$833,0),0)</f>
        <v>4064</v>
      </c>
      <c r="H180" s="239">
        <f t="shared" si="2"/>
        <v>4948.1847692539823</v>
      </c>
      <c r="I180" s="173">
        <f>SUMIF(Geography!$L$5:$L$838,'Census Tract'!C180,Geography!$M$5:$M$838)</f>
        <v>492</v>
      </c>
      <c r="J180" s="338">
        <f ca="1">($I180/(SUMIF($D$5:$D$832,$D180,$I$5:$I$832))*IF($D180=1,Urban_Rural_LDVs!F$6,Urban_Rural_LDVs!F$7))</f>
        <v>0.75598713245332394</v>
      </c>
      <c r="K180" s="196">
        <f ca="1">($I180/(SUMIF($D$5:$D$832,$D180,$I$5:$I$832))*IF($D180=1,Urban_Rural_LDVs!G$6,Urban_Rural_LDVs!G$7))</f>
        <v>3.8134828185362859</v>
      </c>
      <c r="L180" s="196">
        <f ca="1">($I180/(SUMIF($D$5:$D$832,$D180,$I$5:$I$832))*IF($D180=1,Urban_Rural_LDVs!H$6,Urban_Rural_LDVs!H$7))</f>
        <v>17.67000111734227</v>
      </c>
      <c r="M180" s="197">
        <f ca="1">($I180/(SUMIF($D$5:$D$832,$D180,$I$5:$I$832))*IF($D180=1,Urban_Rural_LDVs!I$6,Urban_Rural_LDVs!I$7))</f>
        <v>38.437855070644865</v>
      </c>
      <c r="N180" s="196">
        <f ca="1">($H180/(SUMIF($D$5:$D$832,$D180,$H$5:$H$832))*IF($D180=1,Urban_Rural_LDVs!J$6,Urban_Rural_LDVs!J$7))</f>
        <v>1.3543800014737584</v>
      </c>
      <c r="O180" s="196">
        <f ca="1">($H180/(SUMIF($D$5:$D$832,$D180,$H$5:$H$832))*IF($D180=1,Urban_Rural_LDVs!K$6,Urban_Rural_LDVs!K$7))</f>
        <v>7.0790615971685833</v>
      </c>
      <c r="P180" s="196">
        <f ca="1">($H180/(SUMIF($D$5:$D$832,$D180,$H$5:$H$832))*IF($D180=1,Urban_Rural_LDVs!L$6,Urban_Rural_LDVs!L$7))</f>
        <v>33.026939837660287</v>
      </c>
      <c r="Q180" s="197">
        <f ca="1">($H180/(SUMIF($D$5:$D$832,$D180,$H$5:$H$832))*IF($D180=1,Urban_Rural_LDVs!M$6,Urban_Rural_LDVs!M$7))</f>
        <v>71.915928153387384</v>
      </c>
      <c r="R180" s="196">
        <f ca="1">($H180/(SUMIF($D$5:$D$832,$D180,$H$5:$H$832))*IF($D180=1,Urban_Rural_LDVs!N$6,Urban_Rural_LDVs!N$7))</f>
        <v>0.92498032441542599</v>
      </c>
      <c r="S180" s="196">
        <f ca="1">($H180/(SUMIF($D$5:$D$832,$D180,$H$5:$H$832))*IF($D180=1,Urban_Rural_LDVs!O$6,Urban_Rural_LDVs!O$7))</f>
        <v>4.7917966677248955</v>
      </c>
      <c r="T180" s="196">
        <f ca="1">($H180/(SUMIF($D$5:$D$832,$D180,$H$5:$H$832))*IF($D180=1,Urban_Rural_LDVs!P$6,Urban_Rural_LDVs!P$7))</f>
        <v>22.0804584890051</v>
      </c>
      <c r="U180" s="339">
        <f ca="1">($H180/(SUMIF($D$5:$D$832,$D180,$H$5:$H$832))*IF($D180=1,Urban_Rural_LDVs!Q$6,Urban_Rural_LDVs!Q$7))</f>
        <v>47.990005367804777</v>
      </c>
      <c r="V180" s="344">
        <f ca="1">'DAC Adjustment'!O184-'Census Tract'!J180</f>
        <v>0</v>
      </c>
      <c r="W180" s="29">
        <f ca="1">'DAC Adjustment'!P184-'Census Tract'!K180</f>
        <v>0</v>
      </c>
      <c r="X180" s="29">
        <f ca="1">'DAC Adjustment'!Q184-'Census Tract'!L180</f>
        <v>0</v>
      </c>
      <c r="Y180" s="105">
        <f ca="1">'DAC Adjustment'!R184-'Census Tract'!M180</f>
        <v>0</v>
      </c>
      <c r="Z180" s="29">
        <f ca="1">'DAC Adjustment'!S184-'Census Tract'!N180</f>
        <v>0</v>
      </c>
      <c r="AA180" s="29">
        <f ca="1">'DAC Adjustment'!T184-'Census Tract'!O180</f>
        <v>0</v>
      </c>
      <c r="AB180" s="29">
        <f ca="1">'DAC Adjustment'!U184-'Census Tract'!P180</f>
        <v>0</v>
      </c>
      <c r="AC180" s="105">
        <f ca="1">'DAC Adjustment'!V184-'Census Tract'!Q180</f>
        <v>0</v>
      </c>
      <c r="AD180" s="29">
        <f ca="1">'DAC Adjustment'!W184-'Census Tract'!R180</f>
        <v>0</v>
      </c>
      <c r="AE180" s="29">
        <f ca="1">'DAC Adjustment'!X184-'Census Tract'!S180</f>
        <v>0</v>
      </c>
      <c r="AF180" s="29">
        <f ca="1">'DAC Adjustment'!Y184-'Census Tract'!T180</f>
        <v>0</v>
      </c>
      <c r="AG180" s="345">
        <f ca="1">'DAC Adjustment'!Z184-'Census Tract'!U180</f>
        <v>0</v>
      </c>
    </row>
    <row r="181" spans="1:33" ht="15.75" x14ac:dyDescent="0.25">
      <c r="A181" s="193" t="s">
        <v>36</v>
      </c>
      <c r="B181" s="53" t="str">
        <f>IFERROR(INDEX(Geography!$R$5:$R$889,MATCH(C181,Geography!$S$5:$S$889,0)),"Undefined")</f>
        <v>Undefined</v>
      </c>
      <c r="C181" s="53">
        <v>41019100000</v>
      </c>
      <c r="D181" s="171" cm="1">
        <f t="array" ref="D181">INDEX(Geography!$K$5:$K$838,MATCH(C181,Geography!$L$5:$L$838,0),0)</f>
        <v>0</v>
      </c>
      <c r="E181" s="53">
        <v>3246</v>
      </c>
      <c r="F181" s="53">
        <f>SUMIF(County!$A$5:$A$40,A181,County!$D$5:$D$40)</f>
        <v>112973</v>
      </c>
      <c r="G181" s="173" cm="1">
        <f t="array" ref="G181">INDEX(Geography!$E$5:$E$833,MATCH(C181,Geography!$C$5:$C$833,0),0)</f>
        <v>2620</v>
      </c>
      <c r="H181" s="239">
        <f t="shared" si="2"/>
        <v>3190.0206927769277</v>
      </c>
      <c r="I181" s="173">
        <f>SUMIF(Geography!$L$5:$L$838,'Census Tract'!C181,Geography!$M$5:$M$838)</f>
        <v>771</v>
      </c>
      <c r="J181" s="338">
        <f ca="1">($I181/(SUMIF($D$5:$D$832,$D181,$I$5:$I$832))*IF($D181=1,Urban_Rural_LDVs!F$6,Urban_Rural_LDVs!F$7))</f>
        <v>1.1846871526860014</v>
      </c>
      <c r="K181" s="196">
        <f ca="1">($I181/(SUMIF($D$5:$D$832,$D181,$I$5:$I$832))*IF($D181=1,Urban_Rural_LDVs!G$6,Urban_Rural_LDVs!G$7))</f>
        <v>5.9760066119745447</v>
      </c>
      <c r="L181" s="196">
        <f ca="1">($I181/(SUMIF($D$5:$D$832,$D181,$I$5:$I$832))*IF($D181=1,Urban_Rural_LDVs!H$6,Urban_Rural_LDVs!H$7))</f>
        <v>27.690184677786355</v>
      </c>
      <c r="M181" s="197">
        <f ca="1">($I181/(SUMIF($D$5:$D$832,$D181,$I$5:$I$832))*IF($D181=1,Urban_Rural_LDVs!I$6,Urban_Rural_LDVs!I$7))</f>
        <v>60.234931421681274</v>
      </c>
      <c r="N181" s="196">
        <f ca="1">($H181/(SUMIF($D$5:$D$832,$D181,$H$5:$H$832))*IF($D181=1,Urban_Rural_LDVs!J$6,Urban_Rural_LDVs!J$7))</f>
        <v>0.87314852457215708</v>
      </c>
      <c r="O181" s="196">
        <f ca="1">($H181/(SUMIF($D$5:$D$832,$D181,$H$5:$H$832))*IF($D181=1,Urban_Rural_LDVs!K$6,Urban_Rural_LDVs!K$7))</f>
        <v>4.5637651044738403</v>
      </c>
      <c r="P181" s="196">
        <f ca="1">($H181/(SUMIF($D$5:$D$832,$D181,$H$5:$H$832))*IF($D181=1,Urban_Rural_LDVs!L$6,Urban_Rural_LDVs!L$7))</f>
        <v>21.291974009515243</v>
      </c>
      <c r="Q181" s="197">
        <f ca="1">($H181/(SUMIF($D$5:$D$832,$D181,$H$5:$H$832))*IF($D181=1,Urban_Rural_LDVs!M$6,Urban_Rural_LDVs!M$7))</f>
        <v>46.363122972902303</v>
      </c>
      <c r="R181" s="196">
        <f ca="1">($H181/(SUMIF($D$5:$D$832,$D181,$H$5:$H$832))*IF($D181=1,Urban_Rural_LDVs!N$6,Urban_Rural_LDVs!N$7))</f>
        <v>0.59632097686230712</v>
      </c>
      <c r="S181" s="196">
        <f ca="1">($H181/(SUMIF($D$5:$D$832,$D181,$H$5:$H$832))*IF($D181=1,Urban_Rural_LDVs!O$6,Urban_Rural_LDVs!O$7))</f>
        <v>3.0891996233856363</v>
      </c>
      <c r="T181" s="196">
        <f ca="1">($H181/(SUMIF($D$5:$D$832,$D181,$H$5:$H$832))*IF($D181=1,Urban_Rural_LDVs!P$6,Urban_Rural_LDVs!P$7))</f>
        <v>14.234941250293641</v>
      </c>
      <c r="U181" s="339">
        <f ca="1">($H181/(SUMIF($D$5:$D$832,$D181,$H$5:$H$832))*IF($D181=1,Urban_Rural_LDVs!Q$6,Urban_Rural_LDVs!Q$7))</f>
        <v>30.938438499913509</v>
      </c>
      <c r="V181" s="344">
        <f ca="1">'DAC Adjustment'!O185-'Census Tract'!J181</f>
        <v>0.29617178817150025</v>
      </c>
      <c r="W181" s="29">
        <f ca="1">'DAC Adjustment'!P185-'Census Tract'!K181</f>
        <v>1.494001652993636</v>
      </c>
      <c r="X181" s="29">
        <f ca="1">'DAC Adjustment'!Q185-'Census Tract'!L181</f>
        <v>6.9225461694465906</v>
      </c>
      <c r="Y181" s="105">
        <f ca="1">'DAC Adjustment'!R185-'Census Tract'!M181</f>
        <v>15.058732855420324</v>
      </c>
      <c r="Z181" s="29">
        <f ca="1">'DAC Adjustment'!S185-'Census Tract'!N181</f>
        <v>0.21828713114303921</v>
      </c>
      <c r="AA181" s="29">
        <f ca="1">'DAC Adjustment'!T185-'Census Tract'!O181</f>
        <v>1.1409412761184603</v>
      </c>
      <c r="AB181" s="29">
        <f ca="1">'DAC Adjustment'!U185-'Census Tract'!P181</f>
        <v>5.3229935023788109</v>
      </c>
      <c r="AC181" s="105">
        <f ca="1">'DAC Adjustment'!V185-'Census Tract'!Q181</f>
        <v>11.590780743225579</v>
      </c>
      <c r="AD181" s="29">
        <f ca="1">'DAC Adjustment'!W185-'Census Tract'!R181</f>
        <v>0.14908024421557675</v>
      </c>
      <c r="AE181" s="29">
        <f ca="1">'DAC Adjustment'!X185-'Census Tract'!S181</f>
        <v>0.77229990584640884</v>
      </c>
      <c r="AF181" s="29">
        <f ca="1">'DAC Adjustment'!Y185-'Census Tract'!T181</f>
        <v>3.5587353125734111</v>
      </c>
      <c r="AG181" s="345">
        <f ca="1">'DAC Adjustment'!Z185-'Census Tract'!U181</f>
        <v>7.7346096249783756</v>
      </c>
    </row>
    <row r="182" spans="1:33" ht="15.75" x14ac:dyDescent="0.25">
      <c r="A182" s="193" t="s">
        <v>36</v>
      </c>
      <c r="B182" s="53" t="str">
        <f>IFERROR(INDEX(Geography!$R$5:$R$889,MATCH(C182,Geography!$S$5:$S$889,0)),"Undefined")</f>
        <v>Undefined</v>
      </c>
      <c r="C182" s="53">
        <v>41019150000</v>
      </c>
      <c r="D182" s="171" cm="1">
        <f t="array" ref="D182">INDEX(Geography!$K$5:$K$838,MATCH(C182,Geography!$L$5:$L$838,0),0)</f>
        <v>1</v>
      </c>
      <c r="E182" s="53">
        <v>7899</v>
      </c>
      <c r="F182" s="53">
        <f>SUMIF(County!$A$5:$A$40,A182,County!$D$5:$D$40)</f>
        <v>112973</v>
      </c>
      <c r="G182" s="173" cm="1">
        <f t="array" ref="G182">INDEX(Geography!$E$5:$E$833,MATCH(C182,Geography!$C$5:$C$833,0),0)</f>
        <v>6165</v>
      </c>
      <c r="H182" s="239">
        <f t="shared" si="2"/>
        <v>7506.2891492250983</v>
      </c>
      <c r="I182" s="173">
        <f>SUMIF(Geography!$L$5:$L$838,'Census Tract'!C182,Geography!$M$5:$M$838)</f>
        <v>1278</v>
      </c>
      <c r="J182" s="338">
        <f ca="1">($I182/(SUMIF($D$5:$D$832,$D182,$I$5:$I$832))*IF($D182=1,Urban_Rural_LDVs!F$6,Urban_Rural_LDVs!F$7))</f>
        <v>0.64000707108245536</v>
      </c>
      <c r="K182" s="196">
        <f ca="1">($I182/(SUMIF($D$5:$D$832,$D182,$I$5:$I$832))*IF($D182=1,Urban_Rural_LDVs!G$6,Urban_Rural_LDVs!G$7))</f>
        <v>3.1805601607296508</v>
      </c>
      <c r="L182" s="196">
        <f ca="1">($I182/(SUMIF($D$5:$D$832,$D182,$I$5:$I$832))*IF($D182=1,Urban_Rural_LDVs!H$6,Urban_Rural_LDVs!H$7))</f>
        <v>14.634979576155301</v>
      </c>
      <c r="M182" s="197">
        <f ca="1">($I182/(SUMIF($D$5:$D$832,$D182,$I$5:$I$832))*IF($D182=1,Urban_Rural_LDVs!I$6,Urban_Rural_LDVs!I$7))</f>
        <v>31.786151258633073</v>
      </c>
      <c r="N182" s="196">
        <f ca="1">($H182/(SUMIF($D$5:$D$832,$D182,$H$5:$H$832))*IF($D182=1,Urban_Rural_LDVs!J$6,Urban_Rural_LDVs!J$7))</f>
        <v>1.5496184549971195</v>
      </c>
      <c r="O182" s="196">
        <f ca="1">($H182/(SUMIF($D$5:$D$832,$D182,$H$5:$H$832))*IF($D182=1,Urban_Rural_LDVs!K$6,Urban_Rural_LDVs!K$7))</f>
        <v>7.373992128940154</v>
      </c>
      <c r="P182" s="196">
        <f ca="1">($H182/(SUMIF($D$5:$D$832,$D182,$H$5:$H$832))*IF($D182=1,Urban_Rural_LDVs!L$6,Urban_Rural_LDVs!L$7))</f>
        <v>33.631232787637387</v>
      </c>
      <c r="Q182" s="197">
        <f ca="1">($H182/(SUMIF($D$5:$D$832,$D182,$H$5:$H$832))*IF($D182=1,Urban_Rural_LDVs!M$6,Urban_Rural_LDVs!M$7))</f>
        <v>72.946735266871727</v>
      </c>
      <c r="R182" s="196">
        <f ca="1">($H182/(SUMIF($D$5:$D$832,$D182,$H$5:$H$832))*IF($D182=1,Urban_Rural_LDVs!N$6,Urban_Rural_LDVs!N$7))</f>
        <v>0.64515788449270095</v>
      </c>
      <c r="S182" s="196">
        <f ca="1">($H182/(SUMIF($D$5:$D$832,$D182,$H$5:$H$832))*IF($D182=1,Urban_Rural_LDVs!O$6,Urban_Rural_LDVs!O$7))</f>
        <v>3.0645872520700599</v>
      </c>
      <c r="T182" s="196">
        <f ca="1">($H182/(SUMIF($D$5:$D$832,$D182,$H$5:$H$832))*IF($D182=1,Urban_Rural_LDVs!P$6,Urban_Rural_LDVs!P$7))</f>
        <v>13.446539571809371</v>
      </c>
      <c r="U182" s="339">
        <f ca="1">($H182/(SUMIF($D$5:$D$832,$D182,$H$5:$H$832))*IF($D182=1,Urban_Rural_LDVs!Q$6,Urban_Rural_LDVs!Q$7))</f>
        <v>28.887247261575624</v>
      </c>
      <c r="V182" s="344">
        <f ca="1">'DAC Adjustment'!O186-'Census Tract'!J182</f>
        <v>0</v>
      </c>
      <c r="W182" s="29">
        <f ca="1">'DAC Adjustment'!P186-'Census Tract'!K182</f>
        <v>0</v>
      </c>
      <c r="X182" s="29">
        <f ca="1">'DAC Adjustment'!Q186-'Census Tract'!L182</f>
        <v>0</v>
      </c>
      <c r="Y182" s="105">
        <f ca="1">'DAC Adjustment'!R186-'Census Tract'!M182</f>
        <v>0</v>
      </c>
      <c r="Z182" s="29">
        <f ca="1">'DAC Adjustment'!S186-'Census Tract'!N182</f>
        <v>0</v>
      </c>
      <c r="AA182" s="29">
        <f ca="1">'DAC Adjustment'!T186-'Census Tract'!O182</f>
        <v>0</v>
      </c>
      <c r="AB182" s="29">
        <f ca="1">'DAC Adjustment'!U186-'Census Tract'!P182</f>
        <v>0</v>
      </c>
      <c r="AC182" s="105">
        <f ca="1">'DAC Adjustment'!V186-'Census Tract'!Q182</f>
        <v>0</v>
      </c>
      <c r="AD182" s="29">
        <f ca="1">'DAC Adjustment'!W186-'Census Tract'!R182</f>
        <v>0</v>
      </c>
      <c r="AE182" s="29">
        <f ca="1">'DAC Adjustment'!X186-'Census Tract'!S182</f>
        <v>0</v>
      </c>
      <c r="AF182" s="29">
        <f ca="1">'DAC Adjustment'!Y186-'Census Tract'!T182</f>
        <v>0</v>
      </c>
      <c r="AG182" s="345">
        <f ca="1">'DAC Adjustment'!Z186-'Census Tract'!U182</f>
        <v>0</v>
      </c>
    </row>
    <row r="183" spans="1:33" ht="15.75" x14ac:dyDescent="0.25">
      <c r="A183" s="193" t="s">
        <v>36</v>
      </c>
      <c r="B183" s="53" t="str">
        <f>IFERROR(INDEX(Geography!$R$5:$R$889,MATCH(C183,Geography!$S$5:$S$889,0)),"Undefined")</f>
        <v>Winston</v>
      </c>
      <c r="C183" s="53">
        <v>41019160000</v>
      </c>
      <c r="D183" s="171" cm="1">
        <f t="array" ref="D183">INDEX(Geography!$K$5:$K$838,MATCH(C183,Geography!$L$5:$L$838,0),0)</f>
        <v>0</v>
      </c>
      <c r="E183" s="53">
        <v>7958</v>
      </c>
      <c r="F183" s="53">
        <f>SUMIF(County!$A$5:$A$40,A183,County!$D$5:$D$40)</f>
        <v>112973</v>
      </c>
      <c r="G183" s="173" cm="1">
        <f t="array" ref="G183">INDEX(Geography!$E$5:$E$833,MATCH(C183,Geography!$C$5:$C$833,0),0)</f>
        <v>6699</v>
      </c>
      <c r="H183" s="239">
        <f t="shared" si="2"/>
        <v>8156.4689392796327</v>
      </c>
      <c r="I183" s="173">
        <f>SUMIF(Geography!$L$5:$L$838,'Census Tract'!C183,Geography!$M$5:$M$838)</f>
        <v>2547</v>
      </c>
      <c r="J183" s="338">
        <f ca="1">($I183/(SUMIF($D$5:$D$832,$D183,$I$5:$I$832))*IF($D183=1,Urban_Rural_LDVs!F$6,Urban_Rural_LDVs!F$7))</f>
        <v>3.9136163137370241</v>
      </c>
      <c r="K183" s="196">
        <f ca="1">($I183/(SUMIF($D$5:$D$832,$D183,$I$5:$I$832))*IF($D183=1,Urban_Rural_LDVs!G$6,Urban_Rural_LDVs!G$7))</f>
        <v>19.741749469129918</v>
      </c>
      <c r="L183" s="196">
        <f ca="1">($I183/(SUMIF($D$5:$D$832,$D183,$I$5:$I$832))*IF($D183=1,Urban_Rural_LDVs!H$6,Urban_Rural_LDVs!H$7))</f>
        <v>91.474578955021855</v>
      </c>
      <c r="M183" s="197">
        <f ca="1">($I183/(SUMIF($D$5:$D$832,$D183,$I$5:$I$832))*IF($D183=1,Urban_Rural_LDVs!I$6,Urban_Rural_LDVs!I$7))</f>
        <v>198.98621314010663</v>
      </c>
      <c r="N183" s="196">
        <f ca="1">($H183/(SUMIF($D$5:$D$832,$D183,$H$5:$H$832))*IF($D183=1,Urban_Rural_LDVs!J$6,Urban_Rural_LDVs!J$7))</f>
        <v>2.2325274679804887</v>
      </c>
      <c r="O183" s="196">
        <f ca="1">($H183/(SUMIF($D$5:$D$832,$D183,$H$5:$H$832))*IF($D183=1,Urban_Rural_LDVs!K$6,Urban_Rural_LDVs!K$7))</f>
        <v>11.668955127813074</v>
      </c>
      <c r="P183" s="196">
        <f ca="1">($H183/(SUMIF($D$5:$D$832,$D183,$H$5:$H$832))*IF($D183=1,Urban_Rural_LDVs!L$6,Urban_Rural_LDVs!L$7))</f>
        <v>54.440814461733822</v>
      </c>
      <c r="Q183" s="197">
        <f ca="1">($H183/(SUMIF($D$5:$D$832,$D183,$H$5:$H$832))*IF($D183=1,Urban_Rural_LDVs!M$6,Urban_Rural_LDVs!M$7))</f>
        <v>118.54448885323377</v>
      </c>
      <c r="R183" s="196">
        <f ca="1">($H183/(SUMIF($D$5:$D$832,$D183,$H$5:$H$832))*IF($D183=1,Urban_Rural_LDVs!N$6,Urban_Rural_LDVs!N$7))</f>
        <v>1.524715352671983</v>
      </c>
      <c r="S183" s="196">
        <f ca="1">($H183/(SUMIF($D$5:$D$832,$D183,$H$5:$H$832))*IF($D183=1,Urban_Rural_LDVs!O$6,Urban_Rural_LDVs!O$7))</f>
        <v>7.8986825484963266</v>
      </c>
      <c r="T183" s="196">
        <f ca="1">($H183/(SUMIF($D$5:$D$832,$D183,$H$5:$H$832))*IF($D183=1,Urban_Rural_LDVs!P$6,Urban_Rural_LDVs!P$7))</f>
        <v>36.396897494548512</v>
      </c>
      <c r="U183" s="339">
        <f ca="1">($H183/(SUMIF($D$5:$D$832,$D183,$H$5:$H$832))*IF($D183=1,Urban_Rural_LDVs!Q$6,Urban_Rural_LDVs!Q$7))</f>
        <v>79.105572332412436</v>
      </c>
      <c r="V183" s="344">
        <f ca="1">'DAC Adjustment'!O187-'Census Tract'!J183</f>
        <v>0.97840407843425581</v>
      </c>
      <c r="W183" s="29">
        <f ca="1">'DAC Adjustment'!P187-'Census Tract'!K183</f>
        <v>4.9354373672824785</v>
      </c>
      <c r="X183" s="29">
        <f ca="1">'DAC Adjustment'!Q187-'Census Tract'!L183</f>
        <v>22.868644738755464</v>
      </c>
      <c r="Y183" s="105">
        <f ca="1">'DAC Adjustment'!R187-'Census Tract'!M183</f>
        <v>49.746553285026664</v>
      </c>
      <c r="Z183" s="29">
        <f ca="1">'DAC Adjustment'!S187-'Census Tract'!N183</f>
        <v>0.55813186699512229</v>
      </c>
      <c r="AA183" s="29">
        <f ca="1">'DAC Adjustment'!T187-'Census Tract'!O183</f>
        <v>2.9172387819532695</v>
      </c>
      <c r="AB183" s="29">
        <f ca="1">'DAC Adjustment'!U187-'Census Tract'!P183</f>
        <v>13.610203615433448</v>
      </c>
      <c r="AC183" s="105">
        <f ca="1">'DAC Adjustment'!V187-'Census Tract'!Q183</f>
        <v>29.63612221330844</v>
      </c>
      <c r="AD183" s="29">
        <f ca="1">'DAC Adjustment'!W187-'Census Tract'!R183</f>
        <v>0.38117883816799569</v>
      </c>
      <c r="AE183" s="29">
        <f ca="1">'DAC Adjustment'!X187-'Census Tract'!S183</f>
        <v>1.9746706371240812</v>
      </c>
      <c r="AF183" s="29">
        <f ca="1">'DAC Adjustment'!Y187-'Census Tract'!T183</f>
        <v>9.0992243736371279</v>
      </c>
      <c r="AG183" s="345">
        <f ca="1">'DAC Adjustment'!Z187-'Census Tract'!U183</f>
        <v>19.776393083103102</v>
      </c>
    </row>
    <row r="184" spans="1:33" ht="15.75" x14ac:dyDescent="0.25">
      <c r="A184" s="193" t="s">
        <v>36</v>
      </c>
      <c r="B184" s="53" t="str">
        <f>IFERROR(INDEX(Geography!$R$5:$R$889,MATCH(C184,Geography!$S$5:$S$889,0)),"Undefined")</f>
        <v>Roseburg</v>
      </c>
      <c r="C184" s="53">
        <v>41019140000</v>
      </c>
      <c r="D184" s="171" cm="1">
        <f t="array" ref="D184">INDEX(Geography!$K$5:$K$838,MATCH(C184,Geography!$L$5:$L$838,0),0)</f>
        <v>1</v>
      </c>
      <c r="E184" s="53">
        <v>5721</v>
      </c>
      <c r="F184" s="53">
        <f>SUMIF(County!$A$5:$A$40,A184,County!$D$5:$D$40)</f>
        <v>112973</v>
      </c>
      <c r="G184" s="173" cm="1">
        <f t="array" ref="G184">INDEX(Geography!$E$5:$E$833,MATCH(C184,Geography!$C$5:$C$833,0),0)</f>
        <v>4531</v>
      </c>
      <c r="H184" s="239">
        <f t="shared" si="2"/>
        <v>5516.7876942642206</v>
      </c>
      <c r="I184" s="173">
        <f>SUMIF(Geography!$L$5:$L$838,'Census Tract'!C184,Geography!$M$5:$M$838)</f>
        <v>2107</v>
      </c>
      <c r="J184" s="338">
        <f ca="1">($I184/(SUMIF($D$5:$D$832,$D184,$I$5:$I$832))*IF($D184=1,Urban_Rural_LDVs!F$6,Urban_Rural_LDVs!F$7))</f>
        <v>1.0551603276766301</v>
      </c>
      <c r="K184" s="196">
        <f ca="1">($I184/(SUMIF($D$5:$D$832,$D184,$I$5:$I$832))*IF($D184=1,Urban_Rural_LDVs!G$6,Urban_Rural_LDVs!G$7))</f>
        <v>5.2436934731278368</v>
      </c>
      <c r="L184" s="196">
        <f ca="1">($I184/(SUMIF($D$5:$D$832,$D184,$I$5:$I$832))*IF($D184=1,Urban_Rural_LDVs!H$6,Urban_Rural_LDVs!H$7))</f>
        <v>24.128248800437575</v>
      </c>
      <c r="M184" s="197">
        <f ca="1">($I184/(SUMIF($D$5:$D$832,$D184,$I$5:$I$832))*IF($D184=1,Urban_Rural_LDVs!I$6,Urban_Rural_LDVs!I$7))</f>
        <v>52.404867528904454</v>
      </c>
      <c r="N184" s="196">
        <f ca="1">($H184/(SUMIF($D$5:$D$832,$D184,$H$5:$H$832))*IF($D184=1,Urban_Rural_LDVs!J$6,Urban_Rural_LDVs!J$7))</f>
        <v>1.1389004411341361</v>
      </c>
      <c r="O184" s="196">
        <f ca="1">($H184/(SUMIF($D$5:$D$832,$D184,$H$5:$H$832))*IF($D184=1,Urban_Rural_LDVs!K$6,Urban_Rural_LDVs!K$7))</f>
        <v>5.4195552856817253</v>
      </c>
      <c r="P184" s="196">
        <f ca="1">($H184/(SUMIF($D$5:$D$832,$D184,$H$5:$H$832))*IF($D184=1,Urban_Rural_LDVs!L$6,Urban_Rural_LDVs!L$7))</f>
        <v>24.717455922268453</v>
      </c>
      <c r="Q184" s="197">
        <f ca="1">($H184/(SUMIF($D$5:$D$832,$D184,$H$5:$H$832))*IF($D184=1,Urban_Rural_LDVs!M$6,Urban_Rural_LDVs!M$7))</f>
        <v>53.612596511629498</v>
      </c>
      <c r="R184" s="196">
        <f ca="1">($H184/(SUMIF($D$5:$D$832,$D184,$H$5:$H$832))*IF($D184=1,Urban_Rural_LDVs!N$6,Urban_Rural_LDVs!N$7))</f>
        <v>0.47416226676989909</v>
      </c>
      <c r="S184" s="196">
        <f ca="1">($H184/(SUMIF($D$5:$D$832,$D184,$H$5:$H$832))*IF($D184=1,Urban_Rural_LDVs!O$6,Urban_Rural_LDVs!O$7))</f>
        <v>2.2523349292991797</v>
      </c>
      <c r="T184" s="196">
        <f ca="1">($H184/(SUMIF($D$5:$D$832,$D184,$H$5:$H$832))*IF($D184=1,Urban_Rural_LDVs!P$6,Urban_Rural_LDVs!P$7))</f>
        <v>9.8826067801894997</v>
      </c>
      <c r="U184" s="339">
        <f ca="1">($H184/(SUMIF($D$5:$D$832,$D184,$H$5:$H$832))*IF($D184=1,Urban_Rural_LDVs!Q$6,Urban_Rural_LDVs!Q$7))</f>
        <v>21.230838173917139</v>
      </c>
      <c r="V184" s="344">
        <f ca="1">'DAC Adjustment'!O188-'Census Tract'!J184</f>
        <v>0.26379008191915743</v>
      </c>
      <c r="W184" s="29">
        <f ca="1">'DAC Adjustment'!P188-'Census Tract'!K184</f>
        <v>1.3109233682819594</v>
      </c>
      <c r="X184" s="29">
        <f ca="1">'DAC Adjustment'!Q188-'Census Tract'!L184</f>
        <v>6.0320622001093938</v>
      </c>
      <c r="Y184" s="105">
        <f ca="1">'DAC Adjustment'!R188-'Census Tract'!M184</f>
        <v>13.101216882226119</v>
      </c>
      <c r="Z184" s="29">
        <f ca="1">'DAC Adjustment'!S188-'Census Tract'!N184</f>
        <v>0.28472511028353398</v>
      </c>
      <c r="AA184" s="29">
        <f ca="1">'DAC Adjustment'!T188-'Census Tract'!O184</f>
        <v>1.3548888214204311</v>
      </c>
      <c r="AB184" s="29">
        <f ca="1">'DAC Adjustment'!U188-'Census Tract'!P184</f>
        <v>6.1793639805671141</v>
      </c>
      <c r="AC184" s="105">
        <f ca="1">'DAC Adjustment'!V188-'Census Tract'!Q184</f>
        <v>13.403149127907376</v>
      </c>
      <c r="AD184" s="29">
        <f ca="1">'DAC Adjustment'!W188-'Census Tract'!R184</f>
        <v>0.11854056669247476</v>
      </c>
      <c r="AE184" s="29">
        <f ca="1">'DAC Adjustment'!X188-'Census Tract'!S184</f>
        <v>0.56308373232479481</v>
      </c>
      <c r="AF184" s="29">
        <f ca="1">'DAC Adjustment'!Y188-'Census Tract'!T184</f>
        <v>2.4706516950473745</v>
      </c>
      <c r="AG184" s="345">
        <f ca="1">'DAC Adjustment'!Z188-'Census Tract'!U184</f>
        <v>5.3077095434792838</v>
      </c>
    </row>
    <row r="185" spans="1:33" ht="15.75" x14ac:dyDescent="0.25">
      <c r="A185" s="193" t="s">
        <v>36</v>
      </c>
      <c r="B185" s="53" t="str">
        <f>IFERROR(INDEX(Geography!$R$5:$R$889,MATCH(C185,Geography!$S$5:$S$889,0)),"Undefined")</f>
        <v>Roseburg</v>
      </c>
      <c r="C185" s="53">
        <v>41019130000</v>
      </c>
      <c r="D185" s="171" cm="1">
        <f t="array" ref="D185">INDEX(Geography!$K$5:$K$838,MATCH(C185,Geography!$L$5:$L$838,0),0)</f>
        <v>1</v>
      </c>
      <c r="E185" s="53">
        <v>5235</v>
      </c>
      <c r="F185" s="53">
        <f>SUMIF(County!$A$5:$A$40,A185,County!$D$5:$D$40)</f>
        <v>112973</v>
      </c>
      <c r="G185" s="173" cm="1">
        <f t="array" ref="G185">INDEX(Geography!$E$5:$E$833,MATCH(C185,Geography!$C$5:$C$833,0),0)</f>
        <v>3816</v>
      </c>
      <c r="H185" s="239">
        <f t="shared" si="2"/>
        <v>4646.2286120750978</v>
      </c>
      <c r="I185" s="173">
        <f>SUMIF(Geography!$L$5:$L$838,'Census Tract'!C185,Geography!$M$5:$M$838)</f>
        <v>3656</v>
      </c>
      <c r="J185" s="338">
        <f ca="1">($I185/(SUMIF($D$5:$D$832,$D185,$I$5:$I$832))*IF($D185=1,Urban_Rural_LDVs!F$6,Urban_Rural_LDVs!F$7))</f>
        <v>1.8308809482609207</v>
      </c>
      <c r="K185" s="196">
        <f ca="1">($I185/(SUMIF($D$5:$D$832,$D185,$I$5:$I$832))*IF($D185=1,Urban_Rural_LDVs!G$6,Urban_Rural_LDVs!G$7))</f>
        <v>9.0986916648103318</v>
      </c>
      <c r="L185" s="196">
        <f ca="1">($I185/(SUMIF($D$5:$D$832,$D185,$I$5:$I$832))*IF($D185=1,Urban_Rural_LDVs!H$6,Urban_Rural_LDVs!H$7))</f>
        <v>41.866576940863681</v>
      </c>
      <c r="M185" s="197">
        <f ca="1">($I185/(SUMIF($D$5:$D$832,$D185,$I$5:$I$832))*IF($D185=1,Urban_Rural_LDVs!I$6,Urban_Rural_LDVs!I$7))</f>
        <v>90.931274649109952</v>
      </c>
      <c r="N185" s="196">
        <f ca="1">($H185/(SUMIF($D$5:$D$832,$D185,$H$5:$H$832))*IF($D185=1,Urban_Rural_LDVs!J$6,Urban_Rural_LDVs!J$7))</f>
        <v>0.95917989039237772</v>
      </c>
      <c r="O185" s="196">
        <f ca="1">($H185/(SUMIF($D$5:$D$832,$D185,$H$5:$H$832))*IF($D185=1,Urban_Rural_LDVs!K$6,Urban_Rural_LDVs!K$7))</f>
        <v>4.564339653533759</v>
      </c>
      <c r="P185" s="196">
        <f ca="1">($H185/(SUMIF($D$5:$D$832,$D185,$H$5:$H$832))*IF($D185=1,Urban_Rural_LDVs!L$6,Urban_Rural_LDVs!L$7))</f>
        <v>20.816996645194529</v>
      </c>
      <c r="Q185" s="197">
        <f ca="1">($H185/(SUMIF($D$5:$D$832,$D185,$H$5:$H$832))*IF($D185=1,Urban_Rural_LDVs!M$6,Urban_Rural_LDVs!M$7))</f>
        <v>45.152431756428633</v>
      </c>
      <c r="R185" s="196">
        <f ca="1">($H185/(SUMIF($D$5:$D$832,$D185,$H$5:$H$832))*IF($D185=1,Urban_Rural_LDVs!N$6,Urban_Rural_LDVs!N$7))</f>
        <v>0.39933860295606599</v>
      </c>
      <c r="S185" s="196">
        <f ca="1">($H185/(SUMIF($D$5:$D$832,$D185,$H$5:$H$832))*IF($D185=1,Urban_Rural_LDVs!O$6,Urban_Rural_LDVs!O$7))</f>
        <v>1.8969124012813217</v>
      </c>
      <c r="T185" s="196">
        <f ca="1">($H185/(SUMIF($D$5:$D$832,$D185,$H$5:$H$832))*IF($D185=1,Urban_Rural_LDVs!P$6,Urban_Rural_LDVs!P$7))</f>
        <v>8.3231135451783551</v>
      </c>
      <c r="U185" s="339">
        <f ca="1">($H185/(SUMIF($D$5:$D$832,$D185,$H$5:$H$832))*IF($D185=1,Urban_Rural_LDVs!Q$6,Urban_Rural_LDVs!Q$7))</f>
        <v>17.880573487457028</v>
      </c>
      <c r="V185" s="344">
        <f ca="1">'DAC Adjustment'!O189-'Census Tract'!J185</f>
        <v>0.45772023706523002</v>
      </c>
      <c r="W185" s="29">
        <f ca="1">'DAC Adjustment'!P189-'Census Tract'!K185</f>
        <v>2.2746729162025829</v>
      </c>
      <c r="X185" s="29">
        <f ca="1">'DAC Adjustment'!Q189-'Census Tract'!L185</f>
        <v>10.466644235215924</v>
      </c>
      <c r="Y185" s="105">
        <f ca="1">'DAC Adjustment'!R189-'Census Tract'!M185</f>
        <v>22.732818662277481</v>
      </c>
      <c r="Z185" s="29">
        <f ca="1">'DAC Adjustment'!S189-'Census Tract'!N185</f>
        <v>0.23979497259809446</v>
      </c>
      <c r="AA185" s="29">
        <f ca="1">'DAC Adjustment'!T189-'Census Tract'!O185</f>
        <v>1.1410849133834393</v>
      </c>
      <c r="AB185" s="29">
        <f ca="1">'DAC Adjustment'!U189-'Census Tract'!P185</f>
        <v>5.2042491612986339</v>
      </c>
      <c r="AC185" s="105">
        <f ca="1">'DAC Adjustment'!V189-'Census Tract'!Q185</f>
        <v>11.288107939107157</v>
      </c>
      <c r="AD185" s="29">
        <f ca="1">'DAC Adjustment'!W189-'Census Tract'!R185</f>
        <v>9.9834650739016484E-2</v>
      </c>
      <c r="AE185" s="29">
        <f ca="1">'DAC Adjustment'!X189-'Census Tract'!S185</f>
        <v>0.47422810032033058</v>
      </c>
      <c r="AF185" s="29">
        <f ca="1">'DAC Adjustment'!Y189-'Census Tract'!T185</f>
        <v>2.0807783862945897</v>
      </c>
      <c r="AG185" s="345">
        <f ca="1">'DAC Adjustment'!Z189-'Census Tract'!U185</f>
        <v>4.4701433718642569</v>
      </c>
    </row>
    <row r="186" spans="1:33" ht="15.75" x14ac:dyDescent="0.25">
      <c r="A186" s="193" t="s">
        <v>36</v>
      </c>
      <c r="B186" s="53" t="str">
        <f>IFERROR(INDEX(Geography!$R$5:$R$889,MATCH(C186,Geography!$S$5:$S$889,0)),"Undefined")</f>
        <v>Roseburg</v>
      </c>
      <c r="C186" s="53">
        <v>41019110000</v>
      </c>
      <c r="D186" s="171" cm="1">
        <f t="array" ref="D186">INDEX(Geography!$K$5:$K$838,MATCH(C186,Geography!$L$5:$L$838,0),0)</f>
        <v>0</v>
      </c>
      <c r="E186" s="53">
        <v>2643</v>
      </c>
      <c r="F186" s="53">
        <f>SUMIF(County!$A$5:$A$40,A186,County!$D$5:$D$40)</f>
        <v>112973</v>
      </c>
      <c r="G186" s="173" cm="1">
        <f t="array" ref="G186">INDEX(Geography!$E$5:$E$833,MATCH(C186,Geography!$C$5:$C$833,0),0)</f>
        <v>2846</v>
      </c>
      <c r="H186" s="239">
        <f t="shared" si="2"/>
        <v>3465.1904166576855</v>
      </c>
      <c r="I186" s="173">
        <f>SUMIF(Geography!$L$5:$L$838,'Census Tract'!C186,Geography!$M$5:$M$838)</f>
        <v>828</v>
      </c>
      <c r="J186" s="338">
        <f ca="1">($I186/(SUMIF($D$5:$D$832,$D186,$I$5:$I$832))*IF($D186=1,Urban_Rural_LDVs!F$6,Urban_Rural_LDVs!F$7))</f>
        <v>1.2722710277873011</v>
      </c>
      <c r="K186" s="196">
        <f ca="1">($I186/(SUMIF($D$5:$D$832,$D186,$I$5:$I$832))*IF($D186=1,Urban_Rural_LDVs!G$6,Urban_Rural_LDVs!G$7))</f>
        <v>6.4178125482683823</v>
      </c>
      <c r="L186" s="196">
        <f ca="1">($I186/(SUMIF($D$5:$D$832,$D186,$I$5:$I$832))*IF($D186=1,Urban_Rural_LDVs!H$6,Urban_Rural_LDVs!H$7))</f>
        <v>29.737318953576011</v>
      </c>
      <c r="M186" s="197">
        <f ca="1">($I186/(SUMIF($D$5:$D$832,$D186,$I$5:$I$832))*IF($D186=1,Urban_Rural_LDVs!I$6,Urban_Rural_LDVs!I$7))</f>
        <v>64.688097557914517</v>
      </c>
      <c r="N186" s="196">
        <f ca="1">($H186/(SUMIF($D$5:$D$832,$D186,$H$5:$H$832))*IF($D186=1,Urban_Rural_LDVs!J$6,Urban_Rural_LDVs!J$7))</f>
        <v>0.94846591638639666</v>
      </c>
      <c r="O186" s="196">
        <f ca="1">($H186/(SUMIF($D$5:$D$832,$D186,$H$5:$H$832))*IF($D186=1,Urban_Rural_LDVs!K$6,Urban_Rural_LDVs!K$7))</f>
        <v>4.9574333921116605</v>
      </c>
      <c r="P186" s="196">
        <f ca="1">($H186/(SUMIF($D$5:$D$832,$D186,$H$5:$H$832))*IF($D186=1,Urban_Rural_LDVs!L$6,Urban_Rural_LDVs!L$7))</f>
        <v>23.12860993552686</v>
      </c>
      <c r="Q186" s="197">
        <f ca="1">($H186/(SUMIF($D$5:$D$832,$D186,$H$5:$H$832))*IF($D186=1,Urban_Rural_LDVs!M$6,Urban_Rural_LDVs!M$7))</f>
        <v>50.362384725526695</v>
      </c>
      <c r="R186" s="196">
        <f ca="1">($H186/(SUMIF($D$5:$D$832,$D186,$H$5:$H$832))*IF($D186=1,Urban_Rural_LDVs!N$6,Urban_Rural_LDVs!N$7))</f>
        <v>0.64775935120233818</v>
      </c>
      <c r="S186" s="196">
        <f ca="1">($H186/(SUMIF($D$5:$D$832,$D186,$H$5:$H$832))*IF($D186=1,Urban_Rural_LDVs!O$6,Urban_Rural_LDVs!O$7))</f>
        <v>3.3556725679982899</v>
      </c>
      <c r="T186" s="196">
        <f ca="1">($H186/(SUMIF($D$5:$D$832,$D186,$H$5:$H$832))*IF($D186=1,Urban_Rural_LDVs!P$6,Urban_Rural_LDVs!P$7))</f>
        <v>15.46284076272355</v>
      </c>
      <c r="U186" s="339">
        <f ca="1">($H186/(SUMIF($D$5:$D$832,$D186,$H$5:$H$832))*IF($D186=1,Urban_Rural_LDVs!Q$6,Urban_Rural_LDVs!Q$7))</f>
        <v>33.607174034638874</v>
      </c>
      <c r="V186" s="344">
        <f ca="1">'DAC Adjustment'!O190-'Census Tract'!J186</f>
        <v>0</v>
      </c>
      <c r="W186" s="29">
        <f ca="1">'DAC Adjustment'!P190-'Census Tract'!K186</f>
        <v>0</v>
      </c>
      <c r="X186" s="29">
        <f ca="1">'DAC Adjustment'!Q190-'Census Tract'!L186</f>
        <v>0</v>
      </c>
      <c r="Y186" s="105">
        <f ca="1">'DAC Adjustment'!R190-'Census Tract'!M186</f>
        <v>0</v>
      </c>
      <c r="Z186" s="29">
        <f ca="1">'DAC Adjustment'!S190-'Census Tract'!N186</f>
        <v>0</v>
      </c>
      <c r="AA186" s="29">
        <f ca="1">'DAC Adjustment'!T190-'Census Tract'!O186</f>
        <v>0</v>
      </c>
      <c r="AB186" s="29">
        <f ca="1">'DAC Adjustment'!U190-'Census Tract'!P186</f>
        <v>0</v>
      </c>
      <c r="AC186" s="105">
        <f ca="1">'DAC Adjustment'!V190-'Census Tract'!Q186</f>
        <v>0</v>
      </c>
      <c r="AD186" s="29">
        <f ca="1">'DAC Adjustment'!W190-'Census Tract'!R186</f>
        <v>0</v>
      </c>
      <c r="AE186" s="29">
        <f ca="1">'DAC Adjustment'!X190-'Census Tract'!S186</f>
        <v>0</v>
      </c>
      <c r="AF186" s="29">
        <f ca="1">'DAC Adjustment'!Y190-'Census Tract'!T186</f>
        <v>0</v>
      </c>
      <c r="AG186" s="345">
        <f ca="1">'DAC Adjustment'!Z190-'Census Tract'!U186</f>
        <v>0</v>
      </c>
    </row>
    <row r="187" spans="1:33" ht="15.75" x14ac:dyDescent="0.25">
      <c r="A187" s="193" t="s">
        <v>36</v>
      </c>
      <c r="B187" s="53" t="str">
        <f>IFERROR(INDEX(Geography!$R$5:$R$889,MATCH(C187,Geography!$S$5:$S$889,0)),"Undefined")</f>
        <v>Undefined</v>
      </c>
      <c r="C187" s="53">
        <v>41019070000</v>
      </c>
      <c r="D187" s="171" cm="1">
        <f t="array" ref="D187">INDEX(Geography!$K$5:$K$838,MATCH(C187,Geography!$L$5:$L$838,0),0)</f>
        <v>0</v>
      </c>
      <c r="E187" s="53">
        <v>5160</v>
      </c>
      <c r="F187" s="53">
        <f>SUMIF(County!$A$5:$A$40,A187,County!$D$5:$D$40)</f>
        <v>112973</v>
      </c>
      <c r="G187" s="173" cm="1">
        <f t="array" ref="G187">INDEX(Geography!$E$5:$E$833,MATCH(C187,Geography!$C$5:$C$833,0),0)</f>
        <v>5252</v>
      </c>
      <c r="H187" s="239">
        <f t="shared" si="2"/>
        <v>6394.6521673528332</v>
      </c>
      <c r="I187" s="173">
        <f>SUMIF(Geography!$L$5:$L$838,'Census Tract'!C187,Geography!$M$5:$M$838)</f>
        <v>457</v>
      </c>
      <c r="J187" s="338">
        <f ca="1">($I187/(SUMIF($D$5:$D$832,$D187,$I$5:$I$832))*IF($D187=1,Urban_Rural_LDVs!F$6,Urban_Rural_LDVs!F$7))</f>
        <v>0.70220756002270135</v>
      </c>
      <c r="K187" s="196">
        <f ca="1">($I187/(SUMIF($D$5:$D$832,$D187,$I$5:$I$832))*IF($D187=1,Urban_Rural_LDVs!G$6,Urban_Rural_LDVs!G$7))</f>
        <v>3.5421984716891921</v>
      </c>
      <c r="L187" s="196">
        <f ca="1">($I187/(SUMIF($D$5:$D$832,$D187,$I$5:$I$832))*IF($D187=1,Urban_Rural_LDVs!H$6,Urban_Rural_LDVs!H$7))</f>
        <v>16.412988842734588</v>
      </c>
      <c r="M187" s="197">
        <f ca="1">($I187/(SUMIF($D$5:$D$832,$D187,$I$5:$I$832))*IF($D187=1,Urban_Rural_LDVs!I$6,Urban_Rural_LDVs!I$7))</f>
        <v>35.703454811554273</v>
      </c>
      <c r="N187" s="196">
        <f ca="1">($H187/(SUMIF($D$5:$D$832,$D187,$H$5:$H$832))*IF($D187=1,Urban_Rural_LDVs!J$6,Urban_Rural_LDVs!J$7))</f>
        <v>1.7502962026919731</v>
      </c>
      <c r="O187" s="196">
        <f ca="1">($H187/(SUMIF($D$5:$D$832,$D187,$H$5:$H$832))*IF($D187=1,Urban_Rural_LDVs!K$6,Urban_Rural_LDVs!K$7))</f>
        <v>9.148432949884203</v>
      </c>
      <c r="P187" s="196">
        <f ca="1">($H187/(SUMIF($D$5:$D$832,$D187,$H$5:$H$832))*IF($D187=1,Urban_Rural_LDVs!L$6,Urban_Rural_LDVs!L$7))</f>
        <v>42.681468510677121</v>
      </c>
      <c r="Q187" s="197">
        <f ca="1">($H187/(SUMIF($D$5:$D$832,$D187,$H$5:$H$832))*IF($D187=1,Urban_Rural_LDVs!M$6,Urban_Rural_LDVs!M$7))</f>
        <v>92.938596127359872</v>
      </c>
      <c r="R187" s="196">
        <f ca="1">($H187/(SUMIF($D$5:$D$832,$D187,$H$5:$H$832))*IF($D187=1,Urban_Rural_LDVs!N$6,Urban_Rural_LDVs!N$7))</f>
        <v>1.1953731948400141</v>
      </c>
      <c r="S187" s="196">
        <f ca="1">($H187/(SUMIF($D$5:$D$832,$D187,$H$5:$H$832))*IF($D187=1,Urban_Rural_LDVs!O$6,Urban_Rural_LDVs!O$7))</f>
        <v>6.1925482526799085</v>
      </c>
      <c r="T187" s="196">
        <f ca="1">($H187/(SUMIF($D$5:$D$832,$D187,$H$5:$H$832))*IF($D187=1,Urban_Rural_LDVs!P$6,Urban_Rural_LDVs!P$7))</f>
        <v>28.535080704787099</v>
      </c>
      <c r="U187" s="339">
        <f ca="1">($H187/(SUMIF($D$5:$D$832,$D187,$H$5:$H$832))*IF($D187=1,Urban_Rural_LDVs!Q$6,Urban_Rural_LDVs!Q$7))</f>
        <v>62.018579771582345</v>
      </c>
      <c r="V187" s="344">
        <f ca="1">'DAC Adjustment'!O191-'Census Tract'!J187</f>
        <v>0</v>
      </c>
      <c r="W187" s="29">
        <f ca="1">'DAC Adjustment'!P191-'Census Tract'!K187</f>
        <v>0</v>
      </c>
      <c r="X187" s="29">
        <f ca="1">'DAC Adjustment'!Q191-'Census Tract'!L187</f>
        <v>0</v>
      </c>
      <c r="Y187" s="105">
        <f ca="1">'DAC Adjustment'!R191-'Census Tract'!M187</f>
        <v>0</v>
      </c>
      <c r="Z187" s="29">
        <f ca="1">'DAC Adjustment'!S191-'Census Tract'!N187</f>
        <v>0</v>
      </c>
      <c r="AA187" s="29">
        <f ca="1">'DAC Adjustment'!T191-'Census Tract'!O187</f>
        <v>0</v>
      </c>
      <c r="AB187" s="29">
        <f ca="1">'DAC Adjustment'!U191-'Census Tract'!P187</f>
        <v>0</v>
      </c>
      <c r="AC187" s="105">
        <f ca="1">'DAC Adjustment'!V191-'Census Tract'!Q187</f>
        <v>0</v>
      </c>
      <c r="AD187" s="29">
        <f ca="1">'DAC Adjustment'!W191-'Census Tract'!R187</f>
        <v>0</v>
      </c>
      <c r="AE187" s="29">
        <f ca="1">'DAC Adjustment'!X191-'Census Tract'!S187</f>
        <v>0</v>
      </c>
      <c r="AF187" s="29">
        <f ca="1">'DAC Adjustment'!Y191-'Census Tract'!T187</f>
        <v>0</v>
      </c>
      <c r="AG187" s="345">
        <f ca="1">'DAC Adjustment'!Z191-'Census Tract'!U187</f>
        <v>0</v>
      </c>
    </row>
    <row r="188" spans="1:33" ht="15.75" x14ac:dyDescent="0.25">
      <c r="A188" s="193" t="s">
        <v>36</v>
      </c>
      <c r="B188" s="53" t="str">
        <f>IFERROR(INDEX(Geography!$R$5:$R$889,MATCH(C188,Geography!$S$5:$S$889,0)),"Undefined")</f>
        <v>Sutherlin</v>
      </c>
      <c r="C188" s="53">
        <v>41019060000</v>
      </c>
      <c r="D188" s="171" cm="1">
        <f t="array" ref="D188">INDEX(Geography!$K$5:$K$838,MATCH(C188,Geography!$L$5:$L$838,0),0)</f>
        <v>0</v>
      </c>
      <c r="E188" s="53">
        <v>3746</v>
      </c>
      <c r="F188" s="53">
        <f>SUMIF(County!$A$5:$A$40,A188,County!$D$5:$D$40)</f>
        <v>112973</v>
      </c>
      <c r="G188" s="173" cm="1">
        <f t="array" ref="G188">INDEX(Geography!$E$5:$E$833,MATCH(C188,Geography!$C$5:$C$833,0),0)</f>
        <v>3705</v>
      </c>
      <c r="H188" s="239">
        <f t="shared" si="2"/>
        <v>4511.0788804345484</v>
      </c>
      <c r="I188" s="173">
        <f>SUMIF(Geography!$L$5:$L$838,'Census Tract'!C188,Geography!$M$5:$M$838)</f>
        <v>444</v>
      </c>
      <c r="J188" s="338">
        <f ca="1">($I188/(SUMIF($D$5:$D$832,$D188,$I$5:$I$832))*IF($D188=1,Urban_Rural_LDVs!F$6,Urban_Rural_LDVs!F$7))</f>
        <v>0.68223229026275567</v>
      </c>
      <c r="K188" s="196">
        <f ca="1">($I188/(SUMIF($D$5:$D$832,$D188,$I$5:$I$832))*IF($D188=1,Urban_Rural_LDVs!G$6,Urban_Rural_LDVs!G$7))</f>
        <v>3.441435714288843</v>
      </c>
      <c r="L188" s="196">
        <f ca="1">($I188/(SUMIF($D$5:$D$832,$D188,$I$5:$I$832))*IF($D188=1,Urban_Rural_LDVs!H$6,Urban_Rural_LDVs!H$7))</f>
        <v>15.946098569308875</v>
      </c>
      <c r="M188" s="197">
        <f ca="1">($I188/(SUMIF($D$5:$D$832,$D188,$I$5:$I$832))*IF($D188=1,Urban_Rural_LDVs!I$6,Urban_Rural_LDVs!I$7))</f>
        <v>34.68782042960634</v>
      </c>
      <c r="N188" s="196">
        <f ca="1">($H188/(SUMIF($D$5:$D$832,$D188,$H$5:$H$832))*IF($D188=1,Urban_Rural_LDVs!J$6,Urban_Rural_LDVs!J$7))</f>
        <v>1.2347386578396344</v>
      </c>
      <c r="O188" s="196">
        <f ca="1">($H188/(SUMIF($D$5:$D$832,$D188,$H$5:$H$832))*IF($D188=1,Urban_Rural_LDVs!K$6,Urban_Rural_LDVs!K$7))</f>
        <v>6.4537212641509845</v>
      </c>
      <c r="P188" s="196">
        <f ca="1">($H188/(SUMIF($D$5:$D$832,$D188,$H$5:$H$832))*IF($D188=1,Urban_Rural_LDVs!L$6,Urban_Rural_LDVs!L$7))</f>
        <v>30.109451795898462</v>
      </c>
      <c r="Q188" s="197">
        <f ca="1">($H188/(SUMIF($D$5:$D$832,$D188,$H$5:$H$832))*IF($D188=1,Urban_Rural_LDVs!M$6,Urban_Rural_LDVs!M$7))</f>
        <v>65.563118555191991</v>
      </c>
      <c r="R188" s="196">
        <f ca="1">($H188/(SUMIF($D$5:$D$832,$D188,$H$5:$H$832))*IF($D188=1,Urban_Rural_LDVs!N$6,Urban_Rural_LDVs!N$7))</f>
        <v>0.84327069437971292</v>
      </c>
      <c r="S188" s="196">
        <f ca="1">($H188/(SUMIF($D$5:$D$832,$D188,$H$5:$H$832))*IF($D188=1,Urban_Rural_LDVs!O$6,Urban_Rural_LDVs!O$7))</f>
        <v>4.36850557429152</v>
      </c>
      <c r="T188" s="196">
        <f ca="1">($H188/(SUMIF($D$5:$D$832,$D188,$H$5:$H$832))*IF($D188=1,Urban_Rural_LDVs!P$6,Urban_Rural_LDVs!P$7))</f>
        <v>20.129945546693868</v>
      </c>
      <c r="U188" s="339">
        <f ca="1">($H188/(SUMIF($D$5:$D$832,$D188,$H$5:$H$832))*IF($D188=1,Urban_Rural_LDVs!Q$6,Urban_Rural_LDVs!Q$7))</f>
        <v>43.750730779457847</v>
      </c>
      <c r="V188" s="344">
        <f ca="1">'DAC Adjustment'!O192-'Census Tract'!J188</f>
        <v>0</v>
      </c>
      <c r="W188" s="29">
        <f ca="1">'DAC Adjustment'!P192-'Census Tract'!K188</f>
        <v>0</v>
      </c>
      <c r="X188" s="29">
        <f ca="1">'DAC Adjustment'!Q192-'Census Tract'!L188</f>
        <v>0</v>
      </c>
      <c r="Y188" s="105">
        <f ca="1">'DAC Adjustment'!R192-'Census Tract'!M188</f>
        <v>0</v>
      </c>
      <c r="Z188" s="29">
        <f ca="1">'DAC Adjustment'!S192-'Census Tract'!N188</f>
        <v>0</v>
      </c>
      <c r="AA188" s="29">
        <f ca="1">'DAC Adjustment'!T192-'Census Tract'!O188</f>
        <v>0</v>
      </c>
      <c r="AB188" s="29">
        <f ca="1">'DAC Adjustment'!U192-'Census Tract'!P188</f>
        <v>0</v>
      </c>
      <c r="AC188" s="105">
        <f ca="1">'DAC Adjustment'!V192-'Census Tract'!Q188</f>
        <v>0</v>
      </c>
      <c r="AD188" s="29">
        <f ca="1">'DAC Adjustment'!W192-'Census Tract'!R188</f>
        <v>0</v>
      </c>
      <c r="AE188" s="29">
        <f ca="1">'DAC Adjustment'!X192-'Census Tract'!S188</f>
        <v>0</v>
      </c>
      <c r="AF188" s="29">
        <f ca="1">'DAC Adjustment'!Y192-'Census Tract'!T188</f>
        <v>0</v>
      </c>
      <c r="AG188" s="345">
        <f ca="1">'DAC Adjustment'!Z192-'Census Tract'!U188</f>
        <v>0</v>
      </c>
    </row>
    <row r="189" spans="1:33" ht="15.75" x14ac:dyDescent="0.25">
      <c r="A189" s="193" t="s">
        <v>36</v>
      </c>
      <c r="B189" s="53" t="str">
        <f>IFERROR(INDEX(Geography!$R$5:$R$889,MATCH(C189,Geography!$S$5:$S$889,0)),"Undefined")</f>
        <v>Myrtle Creek</v>
      </c>
      <c r="C189" s="53">
        <v>41019190000</v>
      </c>
      <c r="D189" s="171" cm="1">
        <f t="array" ref="D189">INDEX(Geography!$K$5:$K$838,MATCH(C189,Geography!$L$5:$L$838,0),0)</f>
        <v>0</v>
      </c>
      <c r="E189" s="53">
        <v>4913</v>
      </c>
      <c r="F189" s="53">
        <f>SUMIF(County!$A$5:$A$40,A189,County!$D$5:$D$40)</f>
        <v>112973</v>
      </c>
      <c r="G189" s="173" cm="1">
        <f t="array" ref="G189">INDEX(Geography!$E$5:$E$833,MATCH(C189,Geography!$C$5:$C$833,0),0)</f>
        <v>3872</v>
      </c>
      <c r="H189" s="239">
        <f t="shared" si="2"/>
        <v>4714.4122604703298</v>
      </c>
      <c r="I189" s="173">
        <f>SUMIF(Geography!$L$5:$L$838,'Census Tract'!C189,Geography!$M$5:$M$838)</f>
        <v>785</v>
      </c>
      <c r="J189" s="338">
        <f ca="1">($I189/(SUMIF($D$5:$D$832,$D189,$I$5:$I$832))*IF($D189=1,Urban_Rural_LDVs!F$6,Urban_Rural_LDVs!F$7))</f>
        <v>1.2061989816582506</v>
      </c>
      <c r="K189" s="196">
        <f ca="1">($I189/(SUMIF($D$5:$D$832,$D189,$I$5:$I$832))*IF($D189=1,Urban_Rural_LDVs!G$6,Urban_Rural_LDVs!G$7))</f>
        <v>6.0845203507133823</v>
      </c>
      <c r="L189" s="196">
        <f ca="1">($I189/(SUMIF($D$5:$D$832,$D189,$I$5:$I$832))*IF($D189=1,Urban_Rural_LDVs!H$6,Urban_Rural_LDVs!H$7))</f>
        <v>28.19298958762943</v>
      </c>
      <c r="M189" s="197">
        <f ca="1">($I189/(SUMIF($D$5:$D$832,$D189,$I$5:$I$832))*IF($D189=1,Urban_Rural_LDVs!I$6,Urban_Rural_LDVs!I$7))</f>
        <v>61.328691525317517</v>
      </c>
      <c r="N189" s="196">
        <f ca="1">($H189/(SUMIF($D$5:$D$832,$D189,$H$5:$H$832))*IF($D189=1,Urban_Rural_LDVs!J$6,Urban_Rural_LDVs!J$7))</f>
        <v>1.2903935447112185</v>
      </c>
      <c r="O189" s="196">
        <f ca="1">($H189/(SUMIF($D$5:$D$832,$D189,$H$5:$H$832))*IF($D189=1,Urban_Rural_LDVs!K$6,Urban_Rural_LDVs!K$7))</f>
        <v>6.744617742184241</v>
      </c>
      <c r="P189" s="196">
        <f ca="1">($H189/(SUMIF($D$5:$D$832,$D189,$H$5:$H$832))*IF($D189=1,Urban_Rural_LDVs!L$6,Urban_Rural_LDVs!L$7))</f>
        <v>31.46661197131413</v>
      </c>
      <c r="Q189" s="197">
        <f ca="1">($H189/(SUMIF($D$5:$D$832,$D189,$H$5:$H$832))*IF($D189=1,Urban_Rural_LDVs!M$6,Urban_Rural_LDVs!M$7))</f>
        <v>68.518325248502947</v>
      </c>
      <c r="R189" s="196">
        <f ca="1">($H189/(SUMIF($D$5:$D$832,$D189,$H$5:$H$832))*IF($D189=1,Urban_Rural_LDVs!N$6,Urban_Rural_LDVs!N$7))</f>
        <v>0.88128046656902792</v>
      </c>
      <c r="S189" s="196">
        <f ca="1">($H189/(SUMIF($D$5:$D$832,$D189,$H$5:$H$832))*IF($D189=1,Urban_Rural_LDVs!O$6,Urban_Rural_LDVs!O$7))</f>
        <v>4.5654125731867117</v>
      </c>
      <c r="T189" s="196">
        <f ca="1">($H189/(SUMIF($D$5:$D$832,$D189,$H$5:$H$832))*IF($D189=1,Urban_Rural_LDVs!P$6,Urban_Rural_LDVs!P$7))</f>
        <v>21.037287221808008</v>
      </c>
      <c r="U189" s="339">
        <f ca="1">($H189/(SUMIF($D$5:$D$832,$D189,$H$5:$H$832))*IF($D189=1,Urban_Rural_LDVs!Q$6,Urban_Rural_LDVs!Q$7))</f>
        <v>45.722761019719506</v>
      </c>
      <c r="V189" s="344">
        <f ca="1">'DAC Adjustment'!O193-'Census Tract'!J189</f>
        <v>0.30154974541456259</v>
      </c>
      <c r="W189" s="29">
        <f ca="1">'DAC Adjustment'!P193-'Census Tract'!K189</f>
        <v>1.5211300876783458</v>
      </c>
      <c r="X189" s="29">
        <f ca="1">'DAC Adjustment'!Q193-'Census Tract'!L189</f>
        <v>7.0482473969073602</v>
      </c>
      <c r="Y189" s="105">
        <f ca="1">'DAC Adjustment'!R193-'Census Tract'!M189</f>
        <v>15.332172881329377</v>
      </c>
      <c r="Z189" s="29">
        <f ca="1">'DAC Adjustment'!S193-'Census Tract'!N189</f>
        <v>0.32259838617780456</v>
      </c>
      <c r="AA189" s="29">
        <f ca="1">'DAC Adjustment'!T193-'Census Tract'!O189</f>
        <v>1.6861544355460598</v>
      </c>
      <c r="AB189" s="29">
        <f ca="1">'DAC Adjustment'!U193-'Census Tract'!P189</f>
        <v>7.8666529928285343</v>
      </c>
      <c r="AC189" s="105">
        <f ca="1">'DAC Adjustment'!V193-'Census Tract'!Q189</f>
        <v>17.129581312125737</v>
      </c>
      <c r="AD189" s="29">
        <f ca="1">'DAC Adjustment'!W193-'Census Tract'!R189</f>
        <v>0.22032011664225704</v>
      </c>
      <c r="AE189" s="29">
        <f ca="1">'DAC Adjustment'!X193-'Census Tract'!S189</f>
        <v>1.1413531432966781</v>
      </c>
      <c r="AF189" s="29">
        <f ca="1">'DAC Adjustment'!Y193-'Census Tract'!T189</f>
        <v>5.2593218054520037</v>
      </c>
      <c r="AG189" s="345">
        <f ca="1">'DAC Adjustment'!Z193-'Census Tract'!U189</f>
        <v>11.430690254929878</v>
      </c>
    </row>
    <row r="190" spans="1:33" ht="15.75" x14ac:dyDescent="0.25">
      <c r="A190" s="193" t="s">
        <v>36</v>
      </c>
      <c r="B190" s="53" t="str">
        <f>IFERROR(INDEX(Geography!$R$5:$R$889,MATCH(C190,Geography!$S$5:$S$889,0)),"Undefined")</f>
        <v>Roseburg</v>
      </c>
      <c r="C190" s="53">
        <v>41019120000</v>
      </c>
      <c r="D190" s="171" cm="1">
        <f t="array" ref="D190">INDEX(Geography!$K$5:$K$838,MATCH(C190,Geography!$L$5:$L$838,0),0)</f>
        <v>0</v>
      </c>
      <c r="E190" s="53">
        <v>7341</v>
      </c>
      <c r="F190" s="53">
        <f>SUMIF(County!$A$5:$A$40,A190,County!$D$5:$D$40)</f>
        <v>112973</v>
      </c>
      <c r="G190" s="173" cm="1">
        <f t="array" ref="G190">INDEX(Geography!$E$5:$E$833,MATCH(C190,Geography!$C$5:$C$833,0),0)</f>
        <v>5554</v>
      </c>
      <c r="H190" s="239">
        <f t="shared" si="2"/>
        <v>6762.3568426271204</v>
      </c>
      <c r="I190" s="173">
        <f>SUMIF(Geography!$L$5:$L$838,'Census Tract'!C190,Geography!$M$5:$M$838)</f>
        <v>5610</v>
      </c>
      <c r="J190" s="338">
        <f ca="1">($I190/(SUMIF($D$5:$D$832,$D190,$I$5:$I$832))*IF($D190=1,Urban_Rural_LDVs!F$6,Urban_Rural_LDVs!F$7))</f>
        <v>8.6200971810226577</v>
      </c>
      <c r="K190" s="196">
        <f ca="1">($I190/(SUMIF($D$5:$D$832,$D190,$I$5:$I$832))*IF($D190=1,Urban_Rural_LDVs!G$6,Urban_Rural_LDVs!G$7))</f>
        <v>43.483005308919843</v>
      </c>
      <c r="L190" s="196">
        <f ca="1">($I190/(SUMIF($D$5:$D$832,$D190,$I$5:$I$832))*IF($D190=1,Urban_Rural_LDVs!H$6,Urban_Rural_LDVs!H$7))</f>
        <v>201.48111030140271</v>
      </c>
      <c r="M190" s="197">
        <f ca="1">($I190/(SUMIF($D$5:$D$832,$D190,$I$5:$I$832))*IF($D190=1,Urban_Rural_LDVs!I$6,Urban_Rural_LDVs!I$7))</f>
        <v>438.28529867137746</v>
      </c>
      <c r="N190" s="196">
        <f ca="1">($H190/(SUMIF($D$5:$D$832,$D190,$H$5:$H$832))*IF($D190=1,Urban_Rural_LDVs!J$6,Urban_Rural_LDVs!J$7))</f>
        <v>1.8509415669747178</v>
      </c>
      <c r="O190" s="196">
        <f ca="1">($H190/(SUMIF($D$5:$D$832,$D190,$H$5:$H$832))*IF($D190=1,Urban_Rural_LDVs!K$6,Urban_Rural_LDVs!K$7))</f>
        <v>9.6744852634533238</v>
      </c>
      <c r="P190" s="196">
        <f ca="1">($H190/(SUMIF($D$5:$D$832,$D190,$H$5:$H$832))*IF($D190=1,Urban_Rural_LDVs!L$6,Urban_Rural_LDVs!L$7))</f>
        <v>45.135734217117424</v>
      </c>
      <c r="Q190" s="197">
        <f ca="1">($H190/(SUMIF($D$5:$D$832,$D190,$H$5:$H$832))*IF($D190=1,Urban_Rural_LDVs!M$6,Urban_Rural_LDVs!M$7))</f>
        <v>98.282742363167699</v>
      </c>
      <c r="R190" s="196">
        <f ca="1">($H190/(SUMIF($D$5:$D$832,$D190,$H$5:$H$832))*IF($D190=1,Urban_Rural_LDVs!N$6,Urban_Rural_LDVs!N$7))</f>
        <v>1.2641094295775777</v>
      </c>
      <c r="S190" s="196">
        <f ca="1">($H190/(SUMIF($D$5:$D$832,$D190,$H$5:$H$832))*IF($D190=1,Urban_Rural_LDVs!O$6,Urban_Rural_LDVs!O$7))</f>
        <v>6.5486315680472611</v>
      </c>
      <c r="T190" s="196">
        <f ca="1">($H190/(SUMIF($D$5:$D$832,$D190,$H$5:$H$832))*IF($D190=1,Urban_Rural_LDVs!P$6,Urban_Rural_LDVs!P$7))</f>
        <v>30.17590217714919</v>
      </c>
      <c r="U190" s="339">
        <f ca="1">($H190/(SUMIF($D$5:$D$832,$D190,$H$5:$H$832))*IF($D190=1,Urban_Rural_LDVs!Q$6,Urban_Rural_LDVs!Q$7))</f>
        <v>65.584766194091458</v>
      </c>
      <c r="V190" s="344">
        <f ca="1">'DAC Adjustment'!O194-'Census Tract'!J190</f>
        <v>2.1550242952556644</v>
      </c>
      <c r="W190" s="29">
        <f ca="1">'DAC Adjustment'!P194-'Census Tract'!K190</f>
        <v>10.870751327229961</v>
      </c>
      <c r="X190" s="29">
        <f ca="1">'DAC Adjustment'!Q194-'Census Tract'!L190</f>
        <v>50.370277575350684</v>
      </c>
      <c r="Y190" s="105">
        <f ca="1">'DAC Adjustment'!R194-'Census Tract'!M190</f>
        <v>109.57132466784441</v>
      </c>
      <c r="Z190" s="29">
        <f ca="1">'DAC Adjustment'!S194-'Census Tract'!N190</f>
        <v>0.46273539174367939</v>
      </c>
      <c r="AA190" s="29">
        <f ca="1">'DAC Adjustment'!T194-'Census Tract'!O190</f>
        <v>2.4186213158633301</v>
      </c>
      <c r="AB190" s="29">
        <f ca="1">'DAC Adjustment'!U194-'Census Tract'!P190</f>
        <v>11.283933554279358</v>
      </c>
      <c r="AC190" s="105">
        <f ca="1">'DAC Adjustment'!V194-'Census Tract'!Q190</f>
        <v>24.570685590791925</v>
      </c>
      <c r="AD190" s="29">
        <f ca="1">'DAC Adjustment'!W194-'Census Tract'!R190</f>
        <v>0.31602735739439436</v>
      </c>
      <c r="AE190" s="29">
        <f ca="1">'DAC Adjustment'!X194-'Census Tract'!S190</f>
        <v>1.6371578920118157</v>
      </c>
      <c r="AF190" s="29">
        <f ca="1">'DAC Adjustment'!Y194-'Census Tract'!T190</f>
        <v>7.5439755442872993</v>
      </c>
      <c r="AG190" s="345">
        <f ca="1">'DAC Adjustment'!Z194-'Census Tract'!U190</f>
        <v>16.396191548522864</v>
      </c>
    </row>
    <row r="191" spans="1:33" ht="15.75" x14ac:dyDescent="0.25">
      <c r="A191" s="193" t="s">
        <v>36</v>
      </c>
      <c r="B191" s="53" t="str">
        <f>IFERROR(INDEX(Geography!$R$5:$R$889,MATCH(C191,Geography!$S$5:$S$889,0)),"Undefined")</f>
        <v>Roseburg</v>
      </c>
      <c r="C191" s="53">
        <v>41019080000</v>
      </c>
      <c r="D191" s="171" cm="1">
        <f t="array" ref="D191">INDEX(Geography!$K$5:$K$838,MATCH(C191,Geography!$L$5:$L$838,0),0)</f>
        <v>1</v>
      </c>
      <c r="E191" s="53">
        <v>7862</v>
      </c>
      <c r="F191" s="53">
        <f>SUMIF(County!$A$5:$A$40,A191,County!$D$5:$D$40)</f>
        <v>112973</v>
      </c>
      <c r="G191" s="173" cm="1">
        <f t="array" ref="G191">INDEX(Geography!$E$5:$E$833,MATCH(C191,Geography!$C$5:$C$833,0),0)</f>
        <v>6557</v>
      </c>
      <c r="H191" s="239">
        <f t="shared" si="2"/>
        <v>7983.5746879917233</v>
      </c>
      <c r="I191" s="173">
        <f>SUMIF(Geography!$L$5:$L$838,'Census Tract'!C191,Geography!$M$5:$M$838)</f>
        <v>7615</v>
      </c>
      <c r="J191" s="338">
        <f ca="1">($I191/(SUMIF($D$5:$D$832,$D191,$I$5:$I$832))*IF($D191=1,Urban_Rural_LDVs!F$6,Urban_Rural_LDVs!F$7))</f>
        <v>3.8135006622010152</v>
      </c>
      <c r="K191" s="196">
        <f ca="1">($I191/(SUMIF($D$5:$D$832,$D191,$I$5:$I$832))*IF($D191=1,Urban_Rural_LDVs!G$6,Urban_Rural_LDVs!G$7))</f>
        <v>18.951459799652813</v>
      </c>
      <c r="L191" s="196">
        <f ca="1">($I191/(SUMIF($D$5:$D$832,$D191,$I$5:$I$832))*IF($D191=1,Urban_Rural_LDVs!H$6,Urban_Rural_LDVs!H$7))</f>
        <v>87.202949508937891</v>
      </c>
      <c r="M191" s="197">
        <f ca="1">($I191/(SUMIF($D$5:$D$832,$D191,$I$5:$I$832))*IF($D191=1,Urban_Rural_LDVs!I$6,Urban_Rural_LDVs!I$7))</f>
        <v>189.39870253090055</v>
      </c>
      <c r="N191" s="196">
        <f ca="1">($H191/(SUMIF($D$5:$D$832,$D191,$H$5:$H$832))*IF($D191=1,Urban_Rural_LDVs!J$6,Urban_Rural_LDVs!J$7))</f>
        <v>1.6481505611380558</v>
      </c>
      <c r="O191" s="196">
        <f ca="1">($H191/(SUMIF($D$5:$D$832,$D191,$H$5:$H$832))*IF($D191=1,Urban_Rural_LDVs!K$6,Urban_Rural_LDVs!K$7))</f>
        <v>7.8428655943974999</v>
      </c>
      <c r="P191" s="196">
        <f ca="1">($H191/(SUMIF($D$5:$D$832,$D191,$H$5:$H$832))*IF($D191=1,Urban_Rural_LDVs!L$6,Urban_Rural_LDVs!L$7))</f>
        <v>35.769666405277917</v>
      </c>
      <c r="Q191" s="197">
        <f ca="1">($H191/(SUMIF($D$5:$D$832,$D191,$H$5:$H$832))*IF($D191=1,Urban_Rural_LDVs!M$6,Urban_Rural_LDVs!M$7))</f>
        <v>77.585035384408428</v>
      </c>
      <c r="R191" s="196">
        <f ca="1">($H191/(SUMIF($D$5:$D$832,$D191,$H$5:$H$832))*IF($D191=1,Urban_Rural_LDVs!N$6,Urban_Rural_LDVs!N$7))</f>
        <v>0.68618008898923599</v>
      </c>
      <c r="S191" s="196">
        <f ca="1">($H191/(SUMIF($D$5:$D$832,$D191,$H$5:$H$832))*IF($D191=1,Urban_Rural_LDVs!O$6,Urban_Rural_LDVs!O$7))</f>
        <v>3.2594482744239062</v>
      </c>
      <c r="T191" s="196">
        <f ca="1">($H191/(SUMIF($D$5:$D$832,$D191,$H$5:$H$832))*IF($D191=1,Urban_Rural_LDVs!P$6,Urban_Rural_LDVs!P$7))</f>
        <v>14.301534464291004</v>
      </c>
      <c r="U191" s="339">
        <f ca="1">($H191/(SUMIF($D$5:$D$832,$D191,$H$5:$H$832))*IF($D191=1,Urban_Rural_LDVs!Q$6,Urban_Rural_LDVs!Q$7))</f>
        <v>30.724035733033475</v>
      </c>
      <c r="V191" s="344">
        <f ca="1">'DAC Adjustment'!O195-'Census Tract'!J191</f>
        <v>0</v>
      </c>
      <c r="W191" s="29">
        <f ca="1">'DAC Adjustment'!P195-'Census Tract'!K191</f>
        <v>0</v>
      </c>
      <c r="X191" s="29">
        <f ca="1">'DAC Adjustment'!Q195-'Census Tract'!L191</f>
        <v>0</v>
      </c>
      <c r="Y191" s="105">
        <f ca="1">'DAC Adjustment'!R195-'Census Tract'!M191</f>
        <v>0</v>
      </c>
      <c r="Z191" s="29">
        <f ca="1">'DAC Adjustment'!S195-'Census Tract'!N191</f>
        <v>0</v>
      </c>
      <c r="AA191" s="29">
        <f ca="1">'DAC Adjustment'!T195-'Census Tract'!O191</f>
        <v>0</v>
      </c>
      <c r="AB191" s="29">
        <f ca="1">'DAC Adjustment'!U195-'Census Tract'!P191</f>
        <v>0</v>
      </c>
      <c r="AC191" s="105">
        <f ca="1">'DAC Adjustment'!V195-'Census Tract'!Q191</f>
        <v>0</v>
      </c>
      <c r="AD191" s="29">
        <f ca="1">'DAC Adjustment'!W195-'Census Tract'!R191</f>
        <v>0</v>
      </c>
      <c r="AE191" s="29">
        <f ca="1">'DAC Adjustment'!X195-'Census Tract'!S191</f>
        <v>0</v>
      </c>
      <c r="AF191" s="29">
        <f ca="1">'DAC Adjustment'!Y195-'Census Tract'!T191</f>
        <v>0</v>
      </c>
      <c r="AG191" s="345">
        <f ca="1">'DAC Adjustment'!Z195-'Census Tract'!U191</f>
        <v>0</v>
      </c>
    </row>
    <row r="192" spans="1:33" ht="15.75" x14ac:dyDescent="0.25">
      <c r="A192" s="193" t="s">
        <v>36</v>
      </c>
      <c r="B192" s="53" t="str">
        <f>IFERROR(INDEX(Geography!$R$5:$R$889,MATCH(C192,Geography!$S$5:$S$889,0)),"Undefined")</f>
        <v>Drain</v>
      </c>
      <c r="C192" s="53">
        <v>41019030000</v>
      </c>
      <c r="D192" s="171" cm="1">
        <f t="array" ref="D192">INDEX(Geography!$K$5:$K$838,MATCH(C192,Geography!$L$5:$L$838,0),0)</f>
        <v>0</v>
      </c>
      <c r="E192" s="53">
        <v>3426</v>
      </c>
      <c r="F192" s="53">
        <f>SUMIF(County!$A$5:$A$40,A192,County!$D$5:$D$40)</f>
        <v>112973</v>
      </c>
      <c r="G192" s="173" cm="1">
        <f t="array" ref="G192">INDEX(Geography!$E$5:$E$833,MATCH(C192,Geography!$C$5:$C$833,0),0)</f>
        <v>3352</v>
      </c>
      <c r="H192" s="239">
        <f t="shared" si="2"/>
        <v>4081.2783825146034</v>
      </c>
      <c r="I192" s="173">
        <f>SUMIF(Geography!$L$5:$L$838,'Census Tract'!C192,Geography!$M$5:$M$838)</f>
        <v>718</v>
      </c>
      <c r="J192" s="338">
        <f ca="1">($I192/(SUMIF($D$5:$D$832,$D192,$I$5:$I$832))*IF($D192=1,Urban_Rural_LDVs!F$6,Urban_Rural_LDVs!F$7))</f>
        <v>1.1032495144339158</v>
      </c>
      <c r="K192" s="196">
        <f ca="1">($I192/(SUMIF($D$5:$D$832,$D192,$I$5:$I$832))*IF($D192=1,Urban_Rural_LDVs!G$6,Urban_Rural_LDVs!G$7))</f>
        <v>5.5652046010346599</v>
      </c>
      <c r="L192" s="196">
        <f ca="1">($I192/(SUMIF($D$5:$D$832,$D192,$I$5:$I$832))*IF($D192=1,Urban_Rural_LDVs!H$6,Urban_Rural_LDVs!H$7))</f>
        <v>25.786708947666153</v>
      </c>
      <c r="M192" s="197">
        <f ca="1">($I192/(SUMIF($D$5:$D$832,$D192,$I$5:$I$832))*IF($D192=1,Urban_Rural_LDVs!I$6,Urban_Rural_LDVs!I$7))</f>
        <v>56.09426817220124</v>
      </c>
      <c r="N192" s="196">
        <f ca="1">($H192/(SUMIF($D$5:$D$832,$D192,$H$5:$H$832))*IF($D192=1,Urban_Rural_LDVs!J$6,Urban_Rural_LDVs!J$7))</f>
        <v>1.11709689097934</v>
      </c>
      <c r="O192" s="196">
        <f ca="1">($H192/(SUMIF($D$5:$D$832,$D192,$H$5:$H$832))*IF($D192=1,Urban_Rural_LDVs!K$6,Urban_Rural_LDVs!K$7))</f>
        <v>5.8388323016016459</v>
      </c>
      <c r="P192" s="196">
        <f ca="1">($H192/(SUMIF($D$5:$D$832,$D192,$H$5:$H$832))*IF($D192=1,Urban_Rural_LDVs!L$6,Urban_Rural_LDVs!L$7))</f>
        <v>27.240723999959958</v>
      </c>
      <c r="Q192" s="197">
        <f ca="1">($H192/(SUMIF($D$5:$D$832,$D192,$H$5:$H$832))*IF($D192=1,Urban_Rural_LDVs!M$6,Urban_Rural_LDVs!M$7))</f>
        <v>59.316484047774239</v>
      </c>
      <c r="R192" s="196">
        <f ca="1">($H192/(SUMIF($D$5:$D$832,$D192,$H$5:$H$832))*IF($D192=1,Urban_Rural_LDVs!N$6,Urban_Rural_LDVs!N$7))</f>
        <v>0.76292668490169979</v>
      </c>
      <c r="S192" s="196">
        <f ca="1">($H192/(SUMIF($D$5:$D$832,$D192,$H$5:$H$832))*IF($D192=1,Urban_Rural_LDVs!O$6,Urban_Rural_LDVs!O$7))</f>
        <v>3.9522889838124624</v>
      </c>
      <c r="T192" s="196">
        <f ca="1">($H192/(SUMIF($D$5:$D$832,$D192,$H$5:$H$832))*IF($D192=1,Urban_Rural_LDVs!P$6,Urban_Rural_LDVs!P$7))</f>
        <v>18.212031706482552</v>
      </c>
      <c r="U192" s="339">
        <f ca="1">($H192/(SUMIF($D$5:$D$832,$D192,$H$5:$H$832))*IF($D192=1,Urban_Rural_LDVs!Q$6,Urban_Rural_LDVs!Q$7))</f>
        <v>39.582307576988583</v>
      </c>
      <c r="V192" s="344">
        <f ca="1">'DAC Adjustment'!O196-'Census Tract'!J192</f>
        <v>0.27581237860847896</v>
      </c>
      <c r="W192" s="29">
        <f ca="1">'DAC Adjustment'!P196-'Census Tract'!K192</f>
        <v>1.3913011502586645</v>
      </c>
      <c r="X192" s="29">
        <f ca="1">'DAC Adjustment'!Q196-'Census Tract'!L192</f>
        <v>6.446677236916539</v>
      </c>
      <c r="Y192" s="105">
        <f ca="1">'DAC Adjustment'!R196-'Census Tract'!M192</f>
        <v>14.023567043050306</v>
      </c>
      <c r="Z192" s="29">
        <f ca="1">'DAC Adjustment'!S196-'Census Tract'!N192</f>
        <v>0.27927422274483504</v>
      </c>
      <c r="AA192" s="29">
        <f ca="1">'DAC Adjustment'!T196-'Census Tract'!O192</f>
        <v>1.4597080754004113</v>
      </c>
      <c r="AB192" s="29">
        <f ca="1">'DAC Adjustment'!U196-'Census Tract'!P192</f>
        <v>6.810180999989992</v>
      </c>
      <c r="AC192" s="105">
        <f ca="1">'DAC Adjustment'!V196-'Census Tract'!Q192</f>
        <v>14.829121011943556</v>
      </c>
      <c r="AD192" s="29">
        <f ca="1">'DAC Adjustment'!W196-'Census Tract'!R192</f>
        <v>0.190731671225425</v>
      </c>
      <c r="AE192" s="29">
        <f ca="1">'DAC Adjustment'!X196-'Census Tract'!S192</f>
        <v>0.98807224595311594</v>
      </c>
      <c r="AF192" s="29">
        <f ca="1">'DAC Adjustment'!Y196-'Census Tract'!T192</f>
        <v>4.5530079266206371</v>
      </c>
      <c r="AG192" s="345">
        <f ca="1">'DAC Adjustment'!Z196-'Census Tract'!U192</f>
        <v>9.8955768942471423</v>
      </c>
    </row>
    <row r="193" spans="1:33" ht="15.75" x14ac:dyDescent="0.25">
      <c r="A193" s="193" t="s">
        <v>36</v>
      </c>
      <c r="B193" s="53" t="str">
        <f>IFERROR(INDEX(Geography!$R$5:$R$889,MATCH(C193,Geography!$S$5:$S$889,0)),"Undefined")</f>
        <v>Yoncalla</v>
      </c>
      <c r="C193" s="53">
        <v>41019040000</v>
      </c>
      <c r="D193" s="171" cm="1">
        <f t="array" ref="D193">INDEX(Geography!$K$5:$K$838,MATCH(C193,Geography!$L$5:$L$838,0),0)</f>
        <v>0</v>
      </c>
      <c r="E193" s="53">
        <v>2532</v>
      </c>
      <c r="F193" s="53">
        <f>SUMIF(County!$A$5:$A$40,A193,County!$D$5:$D$40)</f>
        <v>112973</v>
      </c>
      <c r="G193" s="173" cm="1">
        <f t="array" ref="G193">INDEX(Geography!$E$5:$E$833,MATCH(C193,Geography!$C$5:$C$833,0),0)</f>
        <v>2546</v>
      </c>
      <c r="H193" s="239">
        <f t="shared" si="2"/>
        <v>3099.9208716832281</v>
      </c>
      <c r="I193" s="173">
        <f>SUMIF(Geography!$L$5:$L$838,'Census Tract'!C193,Geography!$M$5:$M$838)</f>
        <v>352</v>
      </c>
      <c r="J193" s="338">
        <f ca="1">($I193/(SUMIF($D$5:$D$832,$D193,$I$5:$I$832))*IF($D193=1,Urban_Rural_LDVs!F$6,Urban_Rural_LDVs!F$7))</f>
        <v>0.54086884273083347</v>
      </c>
      <c r="K193" s="196">
        <f ca="1">($I193/(SUMIF($D$5:$D$832,$D193,$I$5:$I$832))*IF($D193=1,Urban_Rural_LDVs!G$6,Urban_Rural_LDVs!G$7))</f>
        <v>2.7283454311479121</v>
      </c>
      <c r="L193" s="196">
        <f ca="1">($I193/(SUMIF($D$5:$D$832,$D193,$I$5:$I$832))*IF($D193=1,Urban_Rural_LDVs!H$6,Urban_Rural_LDVs!H$7))</f>
        <v>12.641952018911542</v>
      </c>
      <c r="M193" s="197">
        <f ca="1">($I193/(SUMIF($D$5:$D$832,$D193,$I$5:$I$832))*IF($D193=1,Urban_Rural_LDVs!I$6,Urban_Rural_LDVs!I$7))</f>
        <v>27.500254034282506</v>
      </c>
      <c r="N193" s="196">
        <f ca="1">($H193/(SUMIF($D$5:$D$832,$D193,$H$5:$H$832))*IF($D193=1,Urban_Rural_LDVs!J$6,Urban_Rural_LDVs!J$7))</f>
        <v>0.84848707769492826</v>
      </c>
      <c r="O193" s="196">
        <f ca="1">($H193/(SUMIF($D$5:$D$832,$D193,$H$5:$H$832))*IF($D193=1,Urban_Rural_LDVs!K$6,Urban_Rural_LDVs!K$7))</f>
        <v>4.4348648686986252</v>
      </c>
      <c r="P193" s="196">
        <f ca="1">($H193/(SUMIF($D$5:$D$832,$D193,$H$5:$H$832))*IF($D193=1,Urban_Rural_LDVs!L$6,Urban_Rural_LDVs!L$7))</f>
        <v>20.690597644360995</v>
      </c>
      <c r="Q193" s="197">
        <f ca="1">($H193/(SUMIF($D$5:$D$832,$D193,$H$5:$H$832))*IF($D193=1,Urban_Rural_LDVs!M$6,Urban_Rural_LDVs!M$7))</f>
        <v>45.053630186644753</v>
      </c>
      <c r="R193" s="196">
        <f ca="1">($H193/(SUMIF($D$5:$D$832,$D193,$H$5:$H$832))*IF($D193=1,Urban_Rural_LDVs!N$6,Urban_Rural_LDVs!N$7))</f>
        <v>0.57947832331734117</v>
      </c>
      <c r="S193" s="196">
        <f ca="1">($H193/(SUMIF($D$5:$D$832,$D193,$H$5:$H$832))*IF($D193=1,Urban_Rural_LDVs!O$6,Urban_Rural_LDVs!O$7))</f>
        <v>3.0019474202823777</v>
      </c>
      <c r="T193" s="196">
        <f ca="1">($H193/(SUMIF($D$5:$D$832,$D193,$H$5:$H$832))*IF($D193=1,Urban_Rural_LDVs!P$6,Urban_Rural_LDVs!P$7))</f>
        <v>13.832885657728095</v>
      </c>
      <c r="U193" s="339">
        <f ca="1">($H193/(SUMIF($D$5:$D$832,$D193,$H$5:$H$832))*IF($D193=1,Urban_Rural_LDVs!Q$6,Urban_Rural_LDVs!Q$7))</f>
        <v>30.064604740755648</v>
      </c>
      <c r="V193" s="344">
        <f ca="1">'DAC Adjustment'!O197-'Census Tract'!J193</f>
        <v>0.13521721068270831</v>
      </c>
      <c r="W193" s="29">
        <f ca="1">'DAC Adjustment'!P197-'Census Tract'!K193</f>
        <v>0.68208635778697779</v>
      </c>
      <c r="X193" s="29">
        <f ca="1">'DAC Adjustment'!Q197-'Census Tract'!L193</f>
        <v>3.1604880047278847</v>
      </c>
      <c r="Y193" s="105">
        <f ca="1">'DAC Adjustment'!R197-'Census Tract'!M193</f>
        <v>6.8750635085706264</v>
      </c>
      <c r="Z193" s="29">
        <f ca="1">'DAC Adjustment'!S197-'Census Tract'!N193</f>
        <v>0.21212176942373207</v>
      </c>
      <c r="AA193" s="29">
        <f ca="1">'DAC Adjustment'!T197-'Census Tract'!O193</f>
        <v>1.1087162171746563</v>
      </c>
      <c r="AB193" s="29">
        <f ca="1">'DAC Adjustment'!U197-'Census Tract'!P193</f>
        <v>5.1726494110902479</v>
      </c>
      <c r="AC193" s="105">
        <f ca="1">'DAC Adjustment'!V197-'Census Tract'!Q193</f>
        <v>11.263407546661185</v>
      </c>
      <c r="AD193" s="29">
        <f ca="1">'DAC Adjustment'!W197-'Census Tract'!R193</f>
        <v>0.14486958082933532</v>
      </c>
      <c r="AE193" s="29">
        <f ca="1">'DAC Adjustment'!X197-'Census Tract'!S193</f>
        <v>0.75048685507059432</v>
      </c>
      <c r="AF193" s="29">
        <f ca="1">'DAC Adjustment'!Y197-'Census Tract'!T193</f>
        <v>3.4582214144320247</v>
      </c>
      <c r="AG193" s="345">
        <f ca="1">'DAC Adjustment'!Z197-'Census Tract'!U193</f>
        <v>7.5161511851889102</v>
      </c>
    </row>
    <row r="194" spans="1:33" ht="15.75" x14ac:dyDescent="0.25">
      <c r="A194" s="193" t="s">
        <v>36</v>
      </c>
      <c r="B194" s="53" t="str">
        <f>IFERROR(INDEX(Geography!$R$5:$R$889,MATCH(C194,Geography!$S$5:$S$889,0)),"Undefined")</f>
        <v>Glendale</v>
      </c>
      <c r="C194" s="53">
        <v>41019210000</v>
      </c>
      <c r="D194" s="171" cm="1">
        <f t="array" ref="D194">INDEX(Geography!$K$5:$K$838,MATCH(C194,Geography!$L$5:$L$838,0),0)</f>
        <v>0</v>
      </c>
      <c r="E194" s="53">
        <v>4120</v>
      </c>
      <c r="F194" s="53">
        <f>SUMIF(County!$A$5:$A$40,A194,County!$D$5:$D$40)</f>
        <v>112973</v>
      </c>
      <c r="G194" s="173" cm="1">
        <f t="array" ref="G194">INDEX(Geography!$E$5:$E$833,MATCH(C194,Geography!$C$5:$C$833,0),0)</f>
        <v>3851</v>
      </c>
      <c r="H194" s="239">
        <f t="shared" si="2"/>
        <v>4688.8433923221173</v>
      </c>
      <c r="I194" s="173">
        <f>SUMIF(Geography!$L$5:$L$838,'Census Tract'!C194,Geography!$M$5:$M$838)</f>
        <v>899</v>
      </c>
      <c r="J194" s="338">
        <f ca="1">($I194/(SUMIF($D$5:$D$832,$D194,$I$5:$I$832))*IF($D194=1,Urban_Rural_LDVs!F$6,Urban_Rural_LDVs!F$7))</f>
        <v>1.38136673186085</v>
      </c>
      <c r="K194" s="196">
        <f ca="1">($I194/(SUMIF($D$5:$D$832,$D194,$I$5:$I$832))*IF($D194=1,Urban_Rural_LDVs!G$6,Urban_Rural_LDVs!G$7))</f>
        <v>6.9681322233010583</v>
      </c>
      <c r="L194" s="196">
        <f ca="1">($I194/(SUMIF($D$5:$D$832,$D194,$I$5:$I$832))*IF($D194=1,Urban_Rural_LDVs!H$6,Urban_Rural_LDVs!H$7))</f>
        <v>32.287258139208738</v>
      </c>
      <c r="M194" s="197">
        <f ca="1">($I194/(SUMIF($D$5:$D$832,$D194,$I$5:$I$832))*IF($D194=1,Urban_Rural_LDVs!I$6,Urban_Rural_LDVs!I$7))</f>
        <v>70.23502379778401</v>
      </c>
      <c r="N194" s="196">
        <f ca="1">($H194/(SUMIF($D$5:$D$832,$D194,$H$5:$H$832))*IF($D194=1,Urban_Rural_LDVs!J$6,Urban_Rural_LDVs!J$7))</f>
        <v>1.2833950260028157</v>
      </c>
      <c r="O194" s="196">
        <f ca="1">($H194/(SUMIF($D$5:$D$832,$D194,$H$5:$H$832))*IF($D194=1,Urban_Rural_LDVs!K$6,Urban_Rural_LDVs!K$7))</f>
        <v>6.7080379455453283</v>
      </c>
      <c r="P194" s="196">
        <f ca="1">($H194/(SUMIF($D$5:$D$832,$D194,$H$5:$H$832))*IF($D194=1,Urban_Rural_LDVs!L$6,Urban_Rural_LDVs!L$7))</f>
        <v>31.295951110932521</v>
      </c>
      <c r="Q194" s="197">
        <f ca="1">($H194/(SUMIF($D$5:$D$832,$D194,$H$5:$H$832))*IF($D194=1,Urban_Rural_LDVs!M$6,Urban_Rural_LDVs!M$7))</f>
        <v>68.146712430781207</v>
      </c>
      <c r="R194" s="196">
        <f ca="1">($H194/(SUMIF($D$5:$D$832,$D194,$H$5:$H$832))*IF($D194=1,Urban_Rural_LDVs!N$6,Urban_Rural_LDVs!N$7))</f>
        <v>0.87650079461707808</v>
      </c>
      <c r="S194" s="196">
        <f ca="1">($H194/(SUMIF($D$5:$D$832,$D194,$H$5:$H$832))*IF($D194=1,Urban_Rural_LDVs!O$6,Urban_Rural_LDVs!O$7))</f>
        <v>4.5406518128465976</v>
      </c>
      <c r="T194" s="196">
        <f ca="1">($H194/(SUMIF($D$5:$D$832,$D194,$H$5:$H$832))*IF($D194=1,Urban_Rural_LDVs!P$6,Urban_Rural_LDVs!P$7))</f>
        <v>20.923190364458325</v>
      </c>
      <c r="U194" s="339">
        <f ca="1">($H194/(SUMIF($D$5:$D$832,$D194,$H$5:$H$832))*IF($D194=1,Urban_Rural_LDVs!Q$6,Urban_Rural_LDVs!Q$7))</f>
        <v>45.474781169147683</v>
      </c>
      <c r="V194" s="344">
        <f ca="1">'DAC Adjustment'!O198-'Census Tract'!J194</f>
        <v>0.3453416829652125</v>
      </c>
      <c r="W194" s="29">
        <f ca="1">'DAC Adjustment'!P198-'Census Tract'!K194</f>
        <v>1.7420330558252637</v>
      </c>
      <c r="X194" s="29">
        <f ca="1">'DAC Adjustment'!Q198-'Census Tract'!L194</f>
        <v>8.0718145348021864</v>
      </c>
      <c r="Y194" s="105">
        <f ca="1">'DAC Adjustment'!R198-'Census Tract'!M194</f>
        <v>17.558755949446009</v>
      </c>
      <c r="Z194" s="29">
        <f ca="1">'DAC Adjustment'!S198-'Census Tract'!N194</f>
        <v>0.32084875650070388</v>
      </c>
      <c r="AA194" s="29">
        <f ca="1">'DAC Adjustment'!T198-'Census Tract'!O194</f>
        <v>1.6770094863863321</v>
      </c>
      <c r="AB194" s="29">
        <f ca="1">'DAC Adjustment'!U198-'Census Tract'!P194</f>
        <v>7.8239877777331301</v>
      </c>
      <c r="AC194" s="105">
        <f ca="1">'DAC Adjustment'!V198-'Census Tract'!Q194</f>
        <v>17.036678107695309</v>
      </c>
      <c r="AD194" s="29">
        <f ca="1">'DAC Adjustment'!W198-'Census Tract'!R194</f>
        <v>0.2191251986542696</v>
      </c>
      <c r="AE194" s="29">
        <f ca="1">'DAC Adjustment'!X198-'Census Tract'!S194</f>
        <v>1.1351629532116494</v>
      </c>
      <c r="AF194" s="29">
        <f ca="1">'DAC Adjustment'!Y198-'Census Tract'!T194</f>
        <v>5.2307975911145803</v>
      </c>
      <c r="AG194" s="345">
        <f ca="1">'DAC Adjustment'!Z198-'Census Tract'!U194</f>
        <v>11.368695292286922</v>
      </c>
    </row>
    <row r="195" spans="1:33" ht="15.75" x14ac:dyDescent="0.25">
      <c r="A195" s="193" t="s">
        <v>36</v>
      </c>
      <c r="B195" s="53" t="str">
        <f>IFERROR(INDEX(Geography!$R$5:$R$889,MATCH(C195,Geography!$S$5:$S$889,0)),"Undefined")</f>
        <v>Reedsport</v>
      </c>
      <c r="C195" s="53">
        <v>41019010000</v>
      </c>
      <c r="D195" s="171" cm="1">
        <f t="array" ref="D195">INDEX(Geography!$K$5:$K$838,MATCH(C195,Geography!$L$5:$L$838,0),0)</f>
        <v>0</v>
      </c>
      <c r="E195" s="53">
        <v>2423</v>
      </c>
      <c r="F195" s="53">
        <f>SUMIF(County!$A$5:$A$40,A195,County!$D$5:$D$40)</f>
        <v>112973</v>
      </c>
      <c r="G195" s="173" cm="1">
        <f t="array" ref="G195">INDEX(Geography!$E$5:$E$833,MATCH(C195,Geography!$C$5:$C$833,0),0)</f>
        <v>2068</v>
      </c>
      <c r="H195" s="239">
        <f t="shared" si="2"/>
        <v>2517.9247300239258</v>
      </c>
      <c r="I195" s="173">
        <f>SUMIF(Geography!$L$5:$L$838,'Census Tract'!C195,Geography!$M$5:$M$838)</f>
        <v>620</v>
      </c>
      <c r="J195" s="338">
        <f ca="1">($I195/(SUMIF($D$5:$D$832,$D195,$I$5:$I$832))*IF($D195=1,Urban_Rural_LDVs!F$6,Urban_Rural_LDVs!F$7))</f>
        <v>0.9526667116281724</v>
      </c>
      <c r="K195" s="196">
        <f ca="1">($I195/(SUMIF($D$5:$D$832,$D195,$I$5:$I$832))*IF($D195=1,Urban_Rural_LDVs!G$6,Urban_Rural_LDVs!G$7))</f>
        <v>4.805608429862799</v>
      </c>
      <c r="L195" s="196">
        <f ca="1">($I195/(SUMIF($D$5:$D$832,$D195,$I$5:$I$832))*IF($D195=1,Urban_Rural_LDVs!H$6,Urban_Rural_LDVs!H$7))</f>
        <v>22.267074578764646</v>
      </c>
      <c r="M195" s="197">
        <f ca="1">($I195/(SUMIF($D$5:$D$832,$D195,$I$5:$I$832))*IF($D195=1,Urban_Rural_LDVs!I$6,Urban_Rural_LDVs!I$7))</f>
        <v>48.437947446747593</v>
      </c>
      <c r="N195" s="196">
        <f ca="1">($H195/(SUMIF($D$5:$D$832,$D195,$H$5:$H$832))*IF($D195=1,Urban_Rural_LDVs!J$6,Urban_Rural_LDVs!J$7))</f>
        <v>0.68918746137985532</v>
      </c>
      <c r="O195" s="196">
        <f ca="1">($H195/(SUMIF($D$5:$D$832,$D195,$H$5:$H$832))*IF($D195=1,Urban_Rural_LDVs!K$6,Urban_Rural_LDVs!K$7))</f>
        <v>3.6022390213938555</v>
      </c>
      <c r="P195" s="196">
        <f ca="1">($H195/(SUMIF($D$5:$D$832,$D195,$H$5:$H$832))*IF($D195=1,Urban_Rural_LDVs!L$6,Urban_Rural_LDVs!L$7))</f>
        <v>16.806031393770045</v>
      </c>
      <c r="Q195" s="197">
        <f ca="1">($H195/(SUMIF($D$5:$D$832,$D195,$H$5:$H$832))*IF($D195=1,Urban_Rural_LDVs!M$6,Urban_Rural_LDVs!M$7))</f>
        <v>36.595014621359525</v>
      </c>
      <c r="R195" s="196">
        <f ca="1">($H195/(SUMIF($D$5:$D$832,$D195,$H$5:$H$832))*IF($D195=1,Urban_Rural_LDVs!N$6,Urban_Rural_LDVs!N$7))</f>
        <v>0.47068388555391261</v>
      </c>
      <c r="S195" s="196">
        <f ca="1">($H195/(SUMIF($D$5:$D$832,$D195,$H$5:$H$832))*IF($D195=1,Urban_Rural_LDVs!O$6,Urban_Rural_LDVs!O$7))</f>
        <v>2.4383453515883571</v>
      </c>
      <c r="T195" s="196">
        <f ca="1">($H195/(SUMIF($D$5:$D$832,$D195,$H$5:$H$832))*IF($D195=1,Urban_Rural_LDVs!P$6,Urban_Rural_LDVs!P$7))</f>
        <v>11.235823857102002</v>
      </c>
      <c r="U195" s="339">
        <f ca="1">($H195/(SUMIF($D$5:$D$832,$D195,$H$5:$H$832))*IF($D195=1,Urban_Rural_LDVs!Q$6,Urban_Rural_LDVs!Q$7))</f>
        <v>24.420110999168372</v>
      </c>
      <c r="V195" s="344">
        <f ca="1">'DAC Adjustment'!O199-'Census Tract'!J195</f>
        <v>0.23816667790704305</v>
      </c>
      <c r="W195" s="29">
        <f ca="1">'DAC Adjustment'!P199-'Census Tract'!K195</f>
        <v>1.2014021074657002</v>
      </c>
      <c r="X195" s="29">
        <f ca="1">'DAC Adjustment'!Q199-'Census Tract'!L195</f>
        <v>5.5667686446911624</v>
      </c>
      <c r="Y195" s="105">
        <f ca="1">'DAC Adjustment'!R199-'Census Tract'!M195</f>
        <v>12.109486861686896</v>
      </c>
      <c r="Z195" s="29">
        <f ca="1">'DAC Adjustment'!S199-'Census Tract'!N195</f>
        <v>0.1722968653449638</v>
      </c>
      <c r="AA195" s="29">
        <f ca="1">'DAC Adjustment'!T199-'Census Tract'!O195</f>
        <v>0.90055975534846411</v>
      </c>
      <c r="AB195" s="29">
        <f ca="1">'DAC Adjustment'!U199-'Census Tract'!P195</f>
        <v>4.2015078484425104</v>
      </c>
      <c r="AC195" s="105">
        <f ca="1">'DAC Adjustment'!V199-'Census Tract'!Q195</f>
        <v>9.1487536553398812</v>
      </c>
      <c r="AD195" s="29">
        <f ca="1">'DAC Adjustment'!W199-'Census Tract'!R195</f>
        <v>0.11767097138847815</v>
      </c>
      <c r="AE195" s="29">
        <f ca="1">'DAC Adjustment'!X199-'Census Tract'!S195</f>
        <v>0.60958633789708916</v>
      </c>
      <c r="AF195" s="29">
        <f ca="1">'DAC Adjustment'!Y199-'Census Tract'!T195</f>
        <v>2.8089559642755013</v>
      </c>
      <c r="AG195" s="345">
        <f ca="1">'DAC Adjustment'!Z199-'Census Tract'!U195</f>
        <v>6.1050277497920931</v>
      </c>
    </row>
    <row r="196" spans="1:33" ht="15.75" x14ac:dyDescent="0.25">
      <c r="A196" s="193" t="s">
        <v>36</v>
      </c>
      <c r="B196" s="53" t="str">
        <f>IFERROR(INDEX(Geography!$R$5:$R$889,MATCH(C196,Geography!$S$5:$S$889,0)),"Undefined")</f>
        <v>Roseburg</v>
      </c>
      <c r="C196" s="53">
        <v>41019090000</v>
      </c>
      <c r="D196" s="171" cm="1">
        <f t="array" ref="D196">INDEX(Geography!$K$5:$K$838,MATCH(C196,Geography!$L$5:$L$838,0),0)</f>
        <v>0</v>
      </c>
      <c r="E196" s="53">
        <v>6318</v>
      </c>
      <c r="F196" s="53">
        <f>SUMIF(County!$A$5:$A$40,A196,County!$D$5:$D$40)</f>
        <v>112973</v>
      </c>
      <c r="G196" s="173" cm="1">
        <f t="array" ref="G196">INDEX(Geography!$E$5:$E$833,MATCH(C196,Geography!$C$5:$C$833,0),0)</f>
        <v>5229</v>
      </c>
      <c r="H196" s="239">
        <f t="shared" si="2"/>
        <v>6366.6481689047914</v>
      </c>
      <c r="I196" s="173">
        <f>SUMIF(Geography!$L$5:$L$838,'Census Tract'!C196,Geography!$M$5:$M$838)</f>
        <v>2126</v>
      </c>
      <c r="J196" s="338">
        <f ca="1">($I196/(SUMIF($D$5:$D$832,$D196,$I$5:$I$832))*IF($D196=1,Urban_Rural_LDVs!F$6,Urban_Rural_LDVs!F$7))</f>
        <v>3.2667248853572493</v>
      </c>
      <c r="K196" s="196">
        <f ca="1">($I196/(SUMIF($D$5:$D$832,$D196,$I$5:$I$832))*IF($D196=1,Urban_Rural_LDVs!G$6,Urban_Rural_LDVs!G$7))</f>
        <v>16.478586325626306</v>
      </c>
      <c r="L196" s="196">
        <f ca="1">($I196/(SUMIF($D$5:$D$832,$D196,$I$5:$I$832))*IF($D196=1,Urban_Rural_LDVs!H$6,Urban_Rural_LDVs!H$7))</f>
        <v>76.354517023312326</v>
      </c>
      <c r="M196" s="197">
        <f ca="1">($I196/(SUMIF($D$5:$D$832,$D196,$I$5:$I$832))*IF($D196=1,Urban_Rural_LDVs!I$6,Urban_Rural_LDVs!I$7))</f>
        <v>166.09528430933125</v>
      </c>
      <c r="N196" s="196">
        <f ca="1">($H196/(SUMIF($D$5:$D$832,$D196,$H$5:$H$832))*IF($D196=1,Urban_Rural_LDVs!J$6,Urban_Rural_LDVs!J$7))</f>
        <v>1.7426311583922935</v>
      </c>
      <c r="O196" s="196">
        <f ca="1">($H196/(SUMIF($D$5:$D$832,$D196,$H$5:$H$832))*IF($D196=1,Urban_Rural_LDVs!K$6,Urban_Rural_LDVs!K$7))</f>
        <v>9.1083693630892029</v>
      </c>
      <c r="P196" s="196">
        <f ca="1">($H196/(SUMIF($D$5:$D$832,$D196,$H$5:$H$832))*IF($D196=1,Urban_Rural_LDVs!L$6,Urban_Rural_LDVs!L$7))</f>
        <v>42.494554235021063</v>
      </c>
      <c r="Q196" s="197">
        <f ca="1">($H196/(SUMIF($D$5:$D$832,$D196,$H$5:$H$832))*IF($D196=1,Urban_Rural_LDVs!M$6,Urban_Rural_LDVs!M$7))</f>
        <v>92.531591612712248</v>
      </c>
      <c r="R196" s="196">
        <f ca="1">($H196/(SUMIF($D$5:$D$832,$D196,$H$5:$H$832))*IF($D196=1,Urban_Rural_LDVs!N$6,Urban_Rural_LDVs!N$7))</f>
        <v>1.1901383160354975</v>
      </c>
      <c r="S196" s="196">
        <f ca="1">($H196/(SUMIF($D$5:$D$832,$D196,$H$5:$H$832))*IF($D196=1,Urban_Rural_LDVs!O$6,Urban_Rural_LDVs!O$7))</f>
        <v>6.1654293246883549</v>
      </c>
      <c r="T196" s="196">
        <f ca="1">($H196/(SUMIF($D$5:$D$832,$D196,$H$5:$H$832))*IF($D196=1,Urban_Rural_LDVs!P$6,Urban_Rural_LDVs!P$7))</f>
        <v>28.410117480070777</v>
      </c>
      <c r="U196" s="339">
        <f ca="1">($H196/(SUMIF($D$5:$D$832,$D196,$H$5:$H$832))*IF($D196=1,Urban_Rural_LDVs!Q$6,Urban_Rural_LDVs!Q$7))</f>
        <v>61.746982792384628</v>
      </c>
      <c r="V196" s="344">
        <f ca="1">'DAC Adjustment'!O200-'Census Tract'!J196</f>
        <v>0</v>
      </c>
      <c r="W196" s="29">
        <f ca="1">'DAC Adjustment'!P200-'Census Tract'!K196</f>
        <v>0</v>
      </c>
      <c r="X196" s="29">
        <f ca="1">'DAC Adjustment'!Q200-'Census Tract'!L196</f>
        <v>0</v>
      </c>
      <c r="Y196" s="105">
        <f ca="1">'DAC Adjustment'!R200-'Census Tract'!M196</f>
        <v>0</v>
      </c>
      <c r="Z196" s="29">
        <f ca="1">'DAC Adjustment'!S200-'Census Tract'!N196</f>
        <v>0</v>
      </c>
      <c r="AA196" s="29">
        <f ca="1">'DAC Adjustment'!T200-'Census Tract'!O196</f>
        <v>0</v>
      </c>
      <c r="AB196" s="29">
        <f ca="1">'DAC Adjustment'!U200-'Census Tract'!P196</f>
        <v>0</v>
      </c>
      <c r="AC196" s="105">
        <f ca="1">'DAC Adjustment'!V200-'Census Tract'!Q196</f>
        <v>0</v>
      </c>
      <c r="AD196" s="29">
        <f ca="1">'DAC Adjustment'!W200-'Census Tract'!R196</f>
        <v>0</v>
      </c>
      <c r="AE196" s="29">
        <f ca="1">'DAC Adjustment'!X200-'Census Tract'!S196</f>
        <v>0</v>
      </c>
      <c r="AF196" s="29">
        <f ca="1">'DAC Adjustment'!Y200-'Census Tract'!T196</f>
        <v>0</v>
      </c>
      <c r="AG196" s="345">
        <f ca="1">'DAC Adjustment'!Z200-'Census Tract'!U196</f>
        <v>0</v>
      </c>
    </row>
    <row r="197" spans="1:33" ht="15.75" x14ac:dyDescent="0.25">
      <c r="A197" s="193" t="s">
        <v>36</v>
      </c>
      <c r="B197" s="53" t="str">
        <f>IFERROR(INDEX(Geography!$R$5:$R$889,MATCH(C197,Geography!$S$5:$S$889,0)),"Undefined")</f>
        <v>Canyonville</v>
      </c>
      <c r="C197" s="53">
        <v>41019200000</v>
      </c>
      <c r="D197" s="171" cm="1">
        <f t="array" ref="D197">INDEX(Geography!$K$5:$K$838,MATCH(C197,Geography!$L$5:$L$838,0),0)</f>
        <v>0</v>
      </c>
      <c r="E197" s="53">
        <v>5073</v>
      </c>
      <c r="F197" s="53">
        <f>SUMIF(County!$A$5:$A$40,A197,County!$D$5:$D$40)</f>
        <v>112973</v>
      </c>
      <c r="G197" s="173" cm="1">
        <f t="array" ref="G197">INDEX(Geography!$E$5:$E$833,MATCH(C197,Geography!$C$5:$C$833,0),0)</f>
        <v>3724</v>
      </c>
      <c r="H197" s="239">
        <f t="shared" ref="H197:H260" si="3">(F197-SUMIF($A$5:$A$832,A197,$G$5:$G$832))*(G197/SUMIF($A$5:$A$832,A197,$G$5:$G$832))+G197</f>
        <v>4534.2126182829306</v>
      </c>
      <c r="I197" s="173">
        <f>SUMIF(Geography!$L$5:$L$838,'Census Tract'!C197,Geography!$M$5:$M$838)</f>
        <v>2498</v>
      </c>
      <c r="J197" s="338">
        <f ca="1">($I197/(SUMIF($D$5:$D$832,$D197,$I$5:$I$832))*IF($D197=1,Urban_Rural_LDVs!F$6,Urban_Rural_LDVs!F$7))</f>
        <v>3.8383249123341527</v>
      </c>
      <c r="K197" s="196">
        <f ca="1">($I197/(SUMIF($D$5:$D$832,$D197,$I$5:$I$832))*IF($D197=1,Urban_Rural_LDVs!G$6,Urban_Rural_LDVs!G$7))</f>
        <v>19.361951383543985</v>
      </c>
      <c r="L197" s="196">
        <f ca="1">($I197/(SUMIF($D$5:$D$832,$D197,$I$5:$I$832))*IF($D197=1,Urban_Rural_LDVs!H$6,Urban_Rural_LDVs!H$7))</f>
        <v>89.714761770571116</v>
      </c>
      <c r="M197" s="197">
        <f ca="1">($I197/(SUMIF($D$5:$D$832,$D197,$I$5:$I$832))*IF($D197=1,Urban_Rural_LDVs!I$6,Urban_Rural_LDVs!I$7))</f>
        <v>195.15805277737982</v>
      </c>
      <c r="N197" s="196">
        <f ca="1">($H197/(SUMIF($D$5:$D$832,$D197,$H$5:$H$832))*IF($D197=1,Urban_Rural_LDVs!J$6,Urban_Rural_LDVs!J$7))</f>
        <v>1.2410706509567606</v>
      </c>
      <c r="O197" s="196">
        <f ca="1">($H197/(SUMIF($D$5:$D$832,$D197,$H$5:$H$832))*IF($D197=1,Urban_Rural_LDVs!K$6,Urban_Rural_LDVs!K$7))</f>
        <v>6.4868172706338099</v>
      </c>
      <c r="P197" s="196">
        <f ca="1">($H197/(SUMIF($D$5:$D$832,$D197,$H$5:$H$832))*IF($D197=1,Urban_Rural_LDVs!L$6,Urban_Rural_LDVs!L$7))</f>
        <v>30.263859241005633</v>
      </c>
      <c r="Q197" s="197">
        <f ca="1">($H197/(SUMIF($D$5:$D$832,$D197,$H$5:$H$832))*IF($D197=1,Urban_Rural_LDVs!M$6,Urban_Rural_LDVs!M$7))</f>
        <v>65.899339675987846</v>
      </c>
      <c r="R197" s="196">
        <f ca="1">($H197/(SUMIF($D$5:$D$832,$D197,$H$5:$H$832))*IF($D197=1,Urban_Rural_LDVs!N$6,Urban_Rural_LDVs!N$7))</f>
        <v>0.84759515947909603</v>
      </c>
      <c r="S197" s="196">
        <f ca="1">($H197/(SUMIF($D$5:$D$832,$D197,$H$5:$H$832))*IF($D197=1,Urban_Rural_LDVs!O$6,Urban_Rural_LDVs!O$7))</f>
        <v>4.3909081669801937</v>
      </c>
      <c r="T197" s="196">
        <f ca="1">($H197/(SUMIF($D$5:$D$832,$D197,$H$5:$H$832))*IF($D197=1,Urban_Rural_LDVs!P$6,Urban_Rural_LDVs!P$7))</f>
        <v>20.233176036676916</v>
      </c>
      <c r="U197" s="339">
        <f ca="1">($H197/(SUMIF($D$5:$D$832,$D197,$H$5:$H$832))*IF($D197=1,Urban_Rural_LDVs!Q$6,Urban_Rural_LDVs!Q$7))</f>
        <v>43.975093501403784</v>
      </c>
      <c r="V197" s="344">
        <f ca="1">'DAC Adjustment'!O201-'Census Tract'!J197</f>
        <v>0.9595812280835383</v>
      </c>
      <c r="W197" s="29">
        <f ca="1">'DAC Adjustment'!P201-'Census Tract'!K197</f>
        <v>4.8404878458859955</v>
      </c>
      <c r="X197" s="29">
        <f ca="1">'DAC Adjustment'!Q201-'Census Tract'!L197</f>
        <v>22.428690442642775</v>
      </c>
      <c r="Y197" s="105">
        <f ca="1">'DAC Adjustment'!R201-'Census Tract'!M197</f>
        <v>48.789513194344948</v>
      </c>
      <c r="Z197" s="29">
        <f ca="1">'DAC Adjustment'!S201-'Census Tract'!N197</f>
        <v>0.31026766273919026</v>
      </c>
      <c r="AA197" s="29">
        <f ca="1">'DAC Adjustment'!T201-'Census Tract'!O197</f>
        <v>1.6217043176584527</v>
      </c>
      <c r="AB197" s="29">
        <f ca="1">'DAC Adjustment'!U201-'Census Tract'!P197</f>
        <v>7.5659648102514083</v>
      </c>
      <c r="AC197" s="105">
        <f ca="1">'DAC Adjustment'!V201-'Census Tract'!Q197</f>
        <v>16.474834918996962</v>
      </c>
      <c r="AD197" s="29">
        <f ca="1">'DAC Adjustment'!W201-'Census Tract'!R197</f>
        <v>0.21189878986977395</v>
      </c>
      <c r="AE197" s="29">
        <f ca="1">'DAC Adjustment'!X201-'Census Tract'!S197</f>
        <v>1.0977270417450482</v>
      </c>
      <c r="AF197" s="29">
        <f ca="1">'DAC Adjustment'!Y201-'Census Tract'!T197</f>
        <v>5.0582940091692308</v>
      </c>
      <c r="AG197" s="345">
        <f ca="1">'DAC Adjustment'!Z201-'Census Tract'!U197</f>
        <v>10.993773375350948</v>
      </c>
    </row>
    <row r="198" spans="1:33" ht="15.75" x14ac:dyDescent="0.25">
      <c r="A198" s="193" t="s">
        <v>37</v>
      </c>
      <c r="B198" s="53" t="str">
        <f>IFERROR(INDEX(Geography!$R$5:$R$889,MATCH(C198,Geography!$S$5:$S$889,0)),"Undefined")</f>
        <v>Arlington</v>
      </c>
      <c r="C198" s="53">
        <v>41021960100</v>
      </c>
      <c r="D198" s="171" cm="1">
        <f t="array" ref="D198">INDEX(Geography!$K$5:$K$838,MATCH(C198,Geography!$L$5:$L$838,0),0)</f>
        <v>0</v>
      </c>
      <c r="E198" s="53">
        <v>1878</v>
      </c>
      <c r="F198" s="53">
        <f>SUMIF(County!$A$5:$A$40,A198,County!$D$5:$D$40)</f>
        <v>2399</v>
      </c>
      <c r="G198" s="173" cm="1">
        <f t="array" ref="G198">INDEX(Geography!$E$5:$E$833,MATCH(C198,Geography!$C$5:$C$833,0),0)</f>
        <v>1754</v>
      </c>
      <c r="H198" s="239">
        <f t="shared" si="3"/>
        <v>2399</v>
      </c>
      <c r="I198" s="173">
        <f>SUMIF(Geography!$L$5:$L$838,'Census Tract'!C198,Geography!$M$5:$M$838)</f>
        <v>839</v>
      </c>
      <c r="J198" s="338">
        <f ca="1">($I198/(SUMIF($D$5:$D$832,$D198,$I$5:$I$832))*IF($D198=1,Urban_Rural_LDVs!F$6,Urban_Rural_LDVs!F$7))</f>
        <v>1.2891731791226397</v>
      </c>
      <c r="K198" s="196">
        <f ca="1">($I198/(SUMIF($D$5:$D$832,$D198,$I$5:$I$832))*IF($D198=1,Urban_Rural_LDVs!G$6,Urban_Rural_LDVs!G$7))</f>
        <v>6.5030733429917547</v>
      </c>
      <c r="L198" s="196">
        <f ca="1">($I198/(SUMIF($D$5:$D$832,$D198,$I$5:$I$832))*IF($D198=1,Urban_Rural_LDVs!H$6,Urban_Rural_LDVs!H$7))</f>
        <v>30.132379954166996</v>
      </c>
      <c r="M198" s="197">
        <f ca="1">($I198/(SUMIF($D$5:$D$832,$D198,$I$5:$I$832))*IF($D198=1,Urban_Rural_LDVs!I$6,Urban_Rural_LDVs!I$7))</f>
        <v>65.547480496485846</v>
      </c>
      <c r="N198" s="196">
        <f ca="1">($H198/(SUMIF($D$5:$D$832,$D198,$H$5:$H$832))*IF($D198=1,Urban_Rural_LDVs!J$6,Urban_Rural_LDVs!J$7))</f>
        <v>0.65663627674627201</v>
      </c>
      <c r="O198" s="196">
        <f ca="1">($H198/(SUMIF($D$5:$D$832,$D198,$H$5:$H$832))*IF($D198=1,Urban_Rural_LDVs!K$6,Urban_Rural_LDVs!K$7))</f>
        <v>3.4321007730210198</v>
      </c>
      <c r="P198" s="196">
        <f ca="1">($H198/(SUMIF($D$5:$D$832,$D198,$H$5:$H$832))*IF($D198=1,Urban_Rural_LDVs!L$6,Urban_Rural_LDVs!L$7))</f>
        <v>16.012261539395276</v>
      </c>
      <c r="Q198" s="197">
        <f ca="1">($H198/(SUMIF($D$5:$D$832,$D198,$H$5:$H$832))*IF($D198=1,Urban_Rural_LDVs!M$6,Urban_Rural_LDVs!M$7))</f>
        <v>34.866586371629651</v>
      </c>
      <c r="R198" s="196">
        <f ca="1">($H198/(SUMIF($D$5:$D$832,$D198,$H$5:$H$832))*IF($D198=1,Urban_Rural_LDVs!N$6,Urban_Rural_LDVs!N$7))</f>
        <v>0.44845289772943558</v>
      </c>
      <c r="S198" s="196">
        <f ca="1">($H198/(SUMIF($D$5:$D$832,$D198,$H$5:$H$832))*IF($D198=1,Urban_Rural_LDVs!O$6,Urban_Rural_LDVs!O$7))</f>
        <v>2.3231792550069135</v>
      </c>
      <c r="T198" s="196">
        <f ca="1">($H198/(SUMIF($D$5:$D$832,$D198,$H$5:$H$832))*IF($D198=1,Urban_Rural_LDVs!P$6,Urban_Rural_LDVs!P$7))</f>
        <v>10.705141862176147</v>
      </c>
      <c r="U198" s="339">
        <f ca="1">($H198/(SUMIF($D$5:$D$832,$D198,$H$5:$H$832))*IF($D198=1,Urban_Rural_LDVs!Q$6,Urban_Rural_LDVs!Q$7))</f>
        <v>23.266718654631205</v>
      </c>
      <c r="V198" s="344">
        <f ca="1">'DAC Adjustment'!O202-'Census Tract'!J198</f>
        <v>0.32229329478066004</v>
      </c>
      <c r="W198" s="29">
        <f ca="1">'DAC Adjustment'!P202-'Census Tract'!K198</f>
        <v>1.6257683357479387</v>
      </c>
      <c r="X198" s="29">
        <f ca="1">'DAC Adjustment'!Q202-'Census Tract'!L198</f>
        <v>7.5330949885417517</v>
      </c>
      <c r="Y198" s="105">
        <f ca="1">'DAC Adjustment'!R202-'Census Tract'!M198</f>
        <v>16.386870124121458</v>
      </c>
      <c r="Z198" s="29">
        <f ca="1">'DAC Adjustment'!S202-'Census Tract'!N198</f>
        <v>0.16415906918656797</v>
      </c>
      <c r="AA198" s="29">
        <f ca="1">'DAC Adjustment'!T202-'Census Tract'!O198</f>
        <v>0.85802519325525495</v>
      </c>
      <c r="AB198" s="29">
        <f ca="1">'DAC Adjustment'!U202-'Census Tract'!P198</f>
        <v>4.0030653848488171</v>
      </c>
      <c r="AC198" s="105">
        <f ca="1">'DAC Adjustment'!V202-'Census Tract'!Q198</f>
        <v>8.7166465929074093</v>
      </c>
      <c r="AD198" s="29">
        <f ca="1">'DAC Adjustment'!W202-'Census Tract'!R198</f>
        <v>0.11211322443235888</v>
      </c>
      <c r="AE198" s="29">
        <f ca="1">'DAC Adjustment'!X202-'Census Tract'!S198</f>
        <v>0.58079481375172826</v>
      </c>
      <c r="AF198" s="29">
        <f ca="1">'DAC Adjustment'!Y202-'Census Tract'!T198</f>
        <v>2.6762854655440371</v>
      </c>
      <c r="AG198" s="345">
        <f ca="1">'DAC Adjustment'!Z202-'Census Tract'!U198</f>
        <v>5.8166796636578013</v>
      </c>
    </row>
    <row r="199" spans="1:33" ht="15.75" x14ac:dyDescent="0.25">
      <c r="A199" s="193" t="s">
        <v>38</v>
      </c>
      <c r="B199" s="53" t="str">
        <f>IFERROR(INDEX(Geography!$R$5:$R$889,MATCH(C199,Geography!$S$5:$S$889,0)),"Undefined")</f>
        <v>Granite</v>
      </c>
      <c r="C199" s="53">
        <v>41023960100</v>
      </c>
      <c r="D199" s="171" cm="1">
        <f t="array" ref="D199">INDEX(Geography!$K$5:$K$838,MATCH(C199,Geography!$L$5:$L$838,0),0)</f>
        <v>0</v>
      </c>
      <c r="E199" s="53">
        <v>1885</v>
      </c>
      <c r="F199" s="53">
        <f>SUMIF(County!$A$5:$A$40,A199,County!$D$5:$D$40)</f>
        <v>8406</v>
      </c>
      <c r="G199" s="173" cm="1">
        <f t="array" ref="G199">INDEX(Geography!$E$5:$E$833,MATCH(C199,Geography!$C$5:$C$833,0),0)</f>
        <v>2077</v>
      </c>
      <c r="H199" s="239">
        <f t="shared" si="3"/>
        <v>2495.6063464837048</v>
      </c>
      <c r="I199" s="173">
        <f>SUMIF(Geography!$L$5:$L$838,'Census Tract'!C199,Geography!$M$5:$M$838)</f>
        <v>297</v>
      </c>
      <c r="J199" s="338">
        <f ca="1">($I199/(SUMIF($D$5:$D$832,$D199,$I$5:$I$832))*IF($D199=1,Urban_Rural_LDVs!F$6,Urban_Rural_LDVs!F$7))</f>
        <v>0.45635808605414069</v>
      </c>
      <c r="K199" s="196">
        <f ca="1">($I199/(SUMIF($D$5:$D$832,$D199,$I$5:$I$832))*IF($D199=1,Urban_Rural_LDVs!G$6,Urban_Rural_LDVs!G$7))</f>
        <v>2.3020414575310504</v>
      </c>
      <c r="L199" s="196">
        <f ca="1">($I199/(SUMIF($D$5:$D$832,$D199,$I$5:$I$832))*IF($D199=1,Urban_Rural_LDVs!H$6,Urban_Rural_LDVs!H$7))</f>
        <v>10.666647015956613</v>
      </c>
      <c r="M199" s="197">
        <f ca="1">($I199/(SUMIF($D$5:$D$832,$D199,$I$5:$I$832))*IF($D199=1,Urban_Rural_LDVs!I$6,Urban_Rural_LDVs!I$7))</f>
        <v>23.203339341425863</v>
      </c>
      <c r="N199" s="196">
        <f ca="1">($H199/(SUMIF($D$5:$D$832,$D199,$H$5:$H$832))*IF($D199=1,Urban_Rural_LDVs!J$6,Urban_Rural_LDVs!J$7))</f>
        <v>0.68307864092514659</v>
      </c>
      <c r="O199" s="196">
        <f ca="1">($H199/(SUMIF($D$5:$D$832,$D199,$H$5:$H$832))*IF($D199=1,Urban_Rural_LDVs!K$6,Urban_Rural_LDVs!K$7))</f>
        <v>3.5703094918394691</v>
      </c>
      <c r="P199" s="196">
        <f ca="1">($H199/(SUMIF($D$5:$D$832,$D199,$H$5:$H$832))*IF($D199=1,Urban_Rural_LDVs!L$6,Urban_Rural_LDVs!L$7))</f>
        <v>16.657066077228755</v>
      </c>
      <c r="Q199" s="197">
        <f ca="1">($H199/(SUMIF($D$5:$D$832,$D199,$H$5:$H$832))*IF($D199=1,Urban_Rural_LDVs!M$6,Urban_Rural_LDVs!M$7))</f>
        <v>36.27064369706595</v>
      </c>
      <c r="R199" s="196">
        <f ca="1">($H199/(SUMIF($D$5:$D$832,$D199,$H$5:$H$832))*IF($D199=1,Urban_Rural_LDVs!N$6,Urban_Rural_LDVs!N$7))</f>
        <v>0.4665118372957846</v>
      </c>
      <c r="S199" s="196">
        <f ca="1">($H199/(SUMIF($D$5:$D$832,$D199,$H$5:$H$832))*IF($D199=1,Urban_Rural_LDVs!O$6,Urban_Rural_LDVs!O$7))</f>
        <v>2.4167323438159811</v>
      </c>
      <c r="T199" s="196">
        <f ca="1">($H199/(SUMIF($D$5:$D$832,$D199,$H$5:$H$832))*IF($D199=1,Urban_Rural_LDVs!P$6,Urban_Rural_LDVs!P$7))</f>
        <v>11.13623175125268</v>
      </c>
      <c r="U199" s="339">
        <f ca="1">($H199/(SUMIF($D$5:$D$832,$D199,$H$5:$H$832))*IF($D199=1,Urban_Rural_LDVs!Q$6,Urban_Rural_LDVs!Q$7))</f>
        <v>24.203655996810525</v>
      </c>
      <c r="V199" s="344">
        <f ca="1">'DAC Adjustment'!O203-'Census Tract'!J199</f>
        <v>0</v>
      </c>
      <c r="W199" s="29">
        <f ca="1">'DAC Adjustment'!P203-'Census Tract'!K199</f>
        <v>0</v>
      </c>
      <c r="X199" s="29">
        <f ca="1">'DAC Adjustment'!Q203-'Census Tract'!L199</f>
        <v>0</v>
      </c>
      <c r="Y199" s="105">
        <f ca="1">'DAC Adjustment'!R203-'Census Tract'!M199</f>
        <v>0</v>
      </c>
      <c r="Z199" s="29">
        <f ca="1">'DAC Adjustment'!S203-'Census Tract'!N199</f>
        <v>0</v>
      </c>
      <c r="AA199" s="29">
        <f ca="1">'DAC Adjustment'!T203-'Census Tract'!O199</f>
        <v>0</v>
      </c>
      <c r="AB199" s="29">
        <f ca="1">'DAC Adjustment'!U203-'Census Tract'!P199</f>
        <v>0</v>
      </c>
      <c r="AC199" s="105">
        <f ca="1">'DAC Adjustment'!V203-'Census Tract'!Q199</f>
        <v>0</v>
      </c>
      <c r="AD199" s="29">
        <f ca="1">'DAC Adjustment'!W203-'Census Tract'!R199</f>
        <v>0</v>
      </c>
      <c r="AE199" s="29">
        <f ca="1">'DAC Adjustment'!X203-'Census Tract'!S199</f>
        <v>0</v>
      </c>
      <c r="AF199" s="29">
        <f ca="1">'DAC Adjustment'!Y203-'Census Tract'!T199</f>
        <v>0</v>
      </c>
      <c r="AG199" s="345">
        <f ca="1">'DAC Adjustment'!Z203-'Census Tract'!U199</f>
        <v>0</v>
      </c>
    </row>
    <row r="200" spans="1:33" ht="15.75" x14ac:dyDescent="0.25">
      <c r="A200" s="193" t="s">
        <v>38</v>
      </c>
      <c r="B200" s="53" t="str">
        <f>IFERROR(INDEX(Geography!$R$5:$R$889,MATCH(C200,Geography!$S$5:$S$889,0)),"Undefined")</f>
        <v>Canyon City</v>
      </c>
      <c r="C200" s="53">
        <v>41023960200</v>
      </c>
      <c r="D200" s="171" cm="1">
        <f t="array" ref="D200">INDEX(Geography!$K$5:$K$838,MATCH(C200,Geography!$L$5:$L$838,0),0)</f>
        <v>0</v>
      </c>
      <c r="E200" s="53">
        <v>5304</v>
      </c>
      <c r="F200" s="53">
        <f>SUMIF(County!$A$5:$A$40,A200,County!$D$5:$D$40)</f>
        <v>8406</v>
      </c>
      <c r="G200" s="173" cm="1">
        <f t="array" ref="G200">INDEX(Geography!$E$5:$E$833,MATCH(C200,Geography!$C$5:$C$833,0),0)</f>
        <v>4919</v>
      </c>
      <c r="H200" s="239">
        <f t="shared" si="3"/>
        <v>5910.3936535162948</v>
      </c>
      <c r="I200" s="173">
        <f>SUMIF(Geography!$L$5:$L$838,'Census Tract'!C200,Geography!$M$5:$M$838)</f>
        <v>1997</v>
      </c>
      <c r="J200" s="338">
        <f ca="1">($I200/(SUMIF($D$5:$D$832,$D200,$I$5:$I$832))*IF($D200=1,Urban_Rural_LDVs!F$6,Urban_Rural_LDVs!F$7))</f>
        <v>3.0685087469700973</v>
      </c>
      <c r="K200" s="196">
        <f ca="1">($I200/(SUMIF($D$5:$D$832,$D200,$I$5:$I$832))*IF($D200=1,Urban_Rural_LDVs!G$6,Urban_Rural_LDVs!G$7))</f>
        <v>15.478709732961304</v>
      </c>
      <c r="L200" s="196">
        <f ca="1">($I200/(SUMIF($D$5:$D$832,$D200,$I$5:$I$832))*IF($D200=1,Urban_Rural_LDVs!H$6,Urban_Rural_LDVs!H$7))</f>
        <v>71.721528925472583</v>
      </c>
      <c r="M200" s="197">
        <f ca="1">($I200/(SUMIF($D$5:$D$832,$D200,$I$5:$I$832))*IF($D200=1,Urban_Rural_LDVs!I$6,Urban_Rural_LDVs!I$7))</f>
        <v>156.01706621154023</v>
      </c>
      <c r="N200" s="196">
        <f ca="1">($H200/(SUMIF($D$5:$D$832,$D200,$H$5:$H$832))*IF($D200=1,Urban_Rural_LDVs!J$6,Urban_Rural_LDVs!J$7))</f>
        <v>1.6177485963942206</v>
      </c>
      <c r="O200" s="196">
        <f ca="1">($H200/(SUMIF($D$5:$D$832,$D200,$H$5:$H$832))*IF($D200=1,Urban_Rural_LDVs!K$6,Urban_Rural_LDVs!K$7))</f>
        <v>8.4556342755697393</v>
      </c>
      <c r="P200" s="196">
        <f ca="1">($H200/(SUMIF($D$5:$D$832,$D200,$H$5:$H$832))*IF($D200=1,Urban_Rural_LDVs!L$6,Urban_Rural_LDVs!L$7))</f>
        <v>39.449257599368437</v>
      </c>
      <c r="Q200" s="197">
        <f ca="1">($H200/(SUMIF($D$5:$D$832,$D200,$H$5:$H$832))*IF($D200=1,Urban_Rural_LDVs!M$6,Urban_Rural_LDVs!M$7))</f>
        <v>85.90047970431749</v>
      </c>
      <c r="R200" s="196">
        <f ca="1">($H200/(SUMIF($D$5:$D$832,$D200,$H$5:$H$832))*IF($D200=1,Urban_Rural_LDVs!N$6,Urban_Rural_LDVs!N$7))</f>
        <v>1.104849170754918</v>
      </c>
      <c r="S200" s="196">
        <f ca="1">($H200/(SUMIF($D$5:$D$832,$D200,$H$5:$H$832))*IF($D200=1,Urban_Rural_LDVs!O$6,Urban_Rural_LDVs!O$7))</f>
        <v>5.7235947998222487</v>
      </c>
      <c r="T200" s="196">
        <f ca="1">($H200/(SUMIF($D$5:$D$832,$D200,$H$5:$H$832))*IF($D200=1,Urban_Rural_LDVs!P$6,Urban_Rural_LDVs!P$7))</f>
        <v>26.374156949644647</v>
      </c>
      <c r="U200" s="339">
        <f ca="1">($H200/(SUMIF($D$5:$D$832,$D200,$H$5:$H$832))*IF($D200=1,Urban_Rural_LDVs!Q$6,Urban_Rural_LDVs!Q$7))</f>
        <v>57.321995112330747</v>
      </c>
      <c r="V200" s="344">
        <f ca="1">'DAC Adjustment'!O204-'Census Tract'!J200</f>
        <v>0.76712718674252445</v>
      </c>
      <c r="W200" s="29">
        <f ca="1">'DAC Adjustment'!P204-'Census Tract'!K200</f>
        <v>3.8696774332403248</v>
      </c>
      <c r="X200" s="29">
        <f ca="1">'DAC Adjustment'!Q204-'Census Tract'!L200</f>
        <v>17.930382231368142</v>
      </c>
      <c r="Y200" s="105">
        <f ca="1">'DAC Adjustment'!R204-'Census Tract'!M200</f>
        <v>39.004266552885042</v>
      </c>
      <c r="Z200" s="29">
        <f ca="1">'DAC Adjustment'!S204-'Census Tract'!N200</f>
        <v>0.40443714909855522</v>
      </c>
      <c r="AA200" s="29">
        <f ca="1">'DAC Adjustment'!T204-'Census Tract'!O200</f>
        <v>2.1139085688924339</v>
      </c>
      <c r="AB200" s="29">
        <f ca="1">'DAC Adjustment'!U204-'Census Tract'!P200</f>
        <v>9.8623143998421057</v>
      </c>
      <c r="AC200" s="105">
        <f ca="1">'DAC Adjustment'!V204-'Census Tract'!Q200</f>
        <v>21.475119926079373</v>
      </c>
      <c r="AD200" s="29">
        <f ca="1">'DAC Adjustment'!W204-'Census Tract'!R200</f>
        <v>0.27621229268872938</v>
      </c>
      <c r="AE200" s="29">
        <f ca="1">'DAC Adjustment'!X204-'Census Tract'!S200</f>
        <v>1.430898699955562</v>
      </c>
      <c r="AF200" s="29">
        <f ca="1">'DAC Adjustment'!Y204-'Census Tract'!T200</f>
        <v>6.5935392374111608</v>
      </c>
      <c r="AG200" s="345">
        <f ca="1">'DAC Adjustment'!Z204-'Census Tract'!U200</f>
        <v>14.330498778082692</v>
      </c>
    </row>
    <row r="201" spans="1:33" ht="15.75" x14ac:dyDescent="0.25">
      <c r="A201" s="193" t="s">
        <v>39</v>
      </c>
      <c r="B201" s="53" t="str">
        <f>IFERROR(INDEX(Geography!$R$5:$R$889,MATCH(C201,Geography!$S$5:$S$889,0)),"Undefined")</f>
        <v>Burns</v>
      </c>
      <c r="C201" s="53">
        <v>41025960100</v>
      </c>
      <c r="D201" s="171" cm="1">
        <f t="array" ref="D201">INDEX(Geography!$K$5:$K$838,MATCH(C201,Geography!$L$5:$L$838,0),0)</f>
        <v>0</v>
      </c>
      <c r="E201" s="53">
        <v>5276</v>
      </c>
      <c r="F201" s="53">
        <f>SUMIF(County!$A$5:$A$40,A201,County!$D$5:$D$40)</f>
        <v>7871</v>
      </c>
      <c r="G201" s="173" cm="1">
        <f t="array" ref="G201">INDEX(Geography!$E$5:$E$833,MATCH(C201,Geography!$C$5:$C$833,0),0)</f>
        <v>5188</v>
      </c>
      <c r="H201" s="239">
        <f t="shared" si="3"/>
        <v>5785.5976197223008</v>
      </c>
      <c r="I201" s="173">
        <f>SUMIF(Geography!$L$5:$L$838,'Census Tract'!C201,Geography!$M$5:$M$838)</f>
        <v>1973</v>
      </c>
      <c r="J201" s="338">
        <f ca="1">($I201/(SUMIF($D$5:$D$832,$D201,$I$5:$I$832))*IF($D201=1,Urban_Rural_LDVs!F$6,Urban_Rural_LDVs!F$7))</f>
        <v>3.0316313258748133</v>
      </c>
      <c r="K201" s="196">
        <f ca="1">($I201/(SUMIF($D$5:$D$832,$D201,$I$5:$I$832))*IF($D201=1,Urban_Rural_LDVs!G$6,Urban_Rural_LDVs!G$7))</f>
        <v>15.292686180837585</v>
      </c>
      <c r="L201" s="196">
        <f ca="1">($I201/(SUMIF($D$5:$D$832,$D201,$I$5:$I$832))*IF($D201=1,Urban_Rural_LDVs!H$6,Urban_Rural_LDVs!H$7))</f>
        <v>70.859577651455893</v>
      </c>
      <c r="M201" s="197">
        <f ca="1">($I201/(SUMIF($D$5:$D$832,$D201,$I$5:$I$832))*IF($D201=1,Urban_Rural_LDVs!I$6,Urban_Rural_LDVs!I$7))</f>
        <v>154.14204889102098</v>
      </c>
      <c r="N201" s="196">
        <f ca="1">($H201/(SUMIF($D$5:$D$832,$D201,$H$5:$H$832))*IF($D201=1,Urban_Rural_LDVs!J$6,Urban_Rural_LDVs!J$7))</f>
        <v>1.5835903625537913</v>
      </c>
      <c r="O201" s="196">
        <f ca="1">($H201/(SUMIF($D$5:$D$832,$D201,$H$5:$H$832))*IF($D201=1,Urban_Rural_LDVs!K$6,Urban_Rural_LDVs!K$7))</f>
        <v>8.2770963163974507</v>
      </c>
      <c r="P201" s="196">
        <f ca="1">($H201/(SUMIF($D$5:$D$832,$D201,$H$5:$H$832))*IF($D201=1,Urban_Rural_LDVs!L$6,Urban_Rural_LDVs!L$7))</f>
        <v>38.616299395038034</v>
      </c>
      <c r="Q201" s="197">
        <f ca="1">($H201/(SUMIF($D$5:$D$832,$D201,$H$5:$H$832))*IF($D201=1,Urban_Rural_LDVs!M$6,Urban_Rural_LDVs!M$7))</f>
        <v>84.086719099434163</v>
      </c>
      <c r="R201" s="196">
        <f ca="1">($H201/(SUMIF($D$5:$D$832,$D201,$H$5:$H$832))*IF($D201=1,Urban_Rural_LDVs!N$6,Urban_Rural_LDVs!N$7))</f>
        <v>1.0815206409591458</v>
      </c>
      <c r="S201" s="196">
        <f ca="1">($H201/(SUMIF($D$5:$D$832,$D201,$H$5:$H$832))*IF($D201=1,Urban_Rural_LDVs!O$6,Urban_Rural_LDVs!O$7))</f>
        <v>5.6027429628829628</v>
      </c>
      <c r="T201" s="196">
        <f ca="1">($H201/(SUMIF($D$5:$D$832,$D201,$H$5:$H$832))*IF($D201=1,Urban_Rural_LDVs!P$6,Urban_Rural_LDVs!P$7))</f>
        <v>25.817275229927422</v>
      </c>
      <c r="U201" s="339">
        <f ca="1">($H201/(SUMIF($D$5:$D$832,$D201,$H$5:$H$832))*IF($D201=1,Urban_Rural_LDVs!Q$6,Urban_Rural_LDVs!Q$7))</f>
        <v>56.111659886195405</v>
      </c>
      <c r="V201" s="344">
        <f ca="1">'DAC Adjustment'!O205-'Census Tract'!J201</f>
        <v>0.75790783146870311</v>
      </c>
      <c r="W201" s="29">
        <f ca="1">'DAC Adjustment'!P205-'Census Tract'!K201</f>
        <v>3.8231715452093979</v>
      </c>
      <c r="X201" s="29">
        <f ca="1">'DAC Adjustment'!Q205-'Census Tract'!L201</f>
        <v>17.71489441286397</v>
      </c>
      <c r="Y201" s="105">
        <f ca="1">'DAC Adjustment'!R205-'Census Tract'!M201</f>
        <v>38.535512222755244</v>
      </c>
      <c r="Z201" s="29">
        <f ca="1">'DAC Adjustment'!S205-'Census Tract'!N201</f>
        <v>0.39589759063844787</v>
      </c>
      <c r="AA201" s="29">
        <f ca="1">'DAC Adjustment'!T205-'Census Tract'!O201</f>
        <v>2.0692740790993618</v>
      </c>
      <c r="AB201" s="29">
        <f ca="1">'DAC Adjustment'!U205-'Census Tract'!P201</f>
        <v>9.6540748487595067</v>
      </c>
      <c r="AC201" s="105">
        <f ca="1">'DAC Adjustment'!V205-'Census Tract'!Q201</f>
        <v>21.021679774858541</v>
      </c>
      <c r="AD201" s="29">
        <f ca="1">'DAC Adjustment'!W205-'Census Tract'!R201</f>
        <v>0.27038016023978639</v>
      </c>
      <c r="AE201" s="29">
        <f ca="1">'DAC Adjustment'!X205-'Census Tract'!S201</f>
        <v>1.4006857407207409</v>
      </c>
      <c r="AF201" s="29">
        <f ca="1">'DAC Adjustment'!Y205-'Census Tract'!T201</f>
        <v>6.454318807481858</v>
      </c>
      <c r="AG201" s="345">
        <f ca="1">'DAC Adjustment'!Z205-'Census Tract'!U201</f>
        <v>14.027914971548846</v>
      </c>
    </row>
    <row r="202" spans="1:33" ht="15.75" x14ac:dyDescent="0.25">
      <c r="A202" s="193" t="s">
        <v>39</v>
      </c>
      <c r="B202" s="53" t="str">
        <f>IFERROR(INDEX(Geography!$R$5:$R$889,MATCH(C202,Geography!$S$5:$S$889,0)),"Undefined")</f>
        <v>Undefined</v>
      </c>
      <c r="C202" s="53">
        <v>41025960200</v>
      </c>
      <c r="D202" s="171" cm="1">
        <f t="array" ref="D202">INDEX(Geography!$K$5:$K$838,MATCH(C202,Geography!$L$5:$L$838,0),0)</f>
        <v>0</v>
      </c>
      <c r="E202" s="53">
        <v>1991</v>
      </c>
      <c r="F202" s="53">
        <f>SUMIF(County!$A$5:$A$40,A202,County!$D$5:$D$40)</f>
        <v>7871</v>
      </c>
      <c r="G202" s="173" cm="1">
        <f t="array" ref="G202">INDEX(Geography!$E$5:$E$833,MATCH(C202,Geography!$C$5:$C$833,0),0)</f>
        <v>1870</v>
      </c>
      <c r="H202" s="239">
        <f t="shared" si="3"/>
        <v>2085.4023802776992</v>
      </c>
      <c r="I202" s="173">
        <f>SUMIF(Geography!$L$5:$L$838,'Census Tract'!C202,Geography!$M$5:$M$838)</f>
        <v>473</v>
      </c>
      <c r="J202" s="338">
        <f ca="1">($I202/(SUMIF($D$5:$D$832,$D202,$I$5:$I$832))*IF($D202=1,Urban_Rural_LDVs!F$6,Urban_Rural_LDVs!F$7))</f>
        <v>0.72679250741955737</v>
      </c>
      <c r="K202" s="196">
        <f ca="1">($I202/(SUMIF($D$5:$D$832,$D202,$I$5:$I$832))*IF($D202=1,Urban_Rural_LDVs!G$6,Urban_Rural_LDVs!G$7))</f>
        <v>3.666214173105006</v>
      </c>
      <c r="L202" s="196">
        <f ca="1">($I202/(SUMIF($D$5:$D$832,$D202,$I$5:$I$832))*IF($D202=1,Urban_Rural_LDVs!H$6,Urban_Rural_LDVs!H$7))</f>
        <v>16.987623025412383</v>
      </c>
      <c r="M202" s="197">
        <f ca="1">($I202/(SUMIF($D$5:$D$832,$D202,$I$5:$I$832))*IF($D202=1,Urban_Rural_LDVs!I$6,Urban_Rural_LDVs!I$7))</f>
        <v>36.953466358567113</v>
      </c>
      <c r="N202" s="196">
        <f ca="1">($H202/(SUMIF($D$5:$D$832,$D202,$H$5:$H$832))*IF($D202=1,Urban_Rural_LDVs!J$6,Urban_Rural_LDVs!J$7))</f>
        <v>0.57080068966376063</v>
      </c>
      <c r="O202" s="196">
        <f ca="1">($H202/(SUMIF($D$5:$D$832,$D202,$H$5:$H$832))*IF($D202=1,Urban_Rural_LDVs!K$6,Urban_Rural_LDVs!K$7))</f>
        <v>2.9834560739520497</v>
      </c>
      <c r="P202" s="196">
        <f ca="1">($H202/(SUMIF($D$5:$D$832,$D202,$H$5:$H$832))*IF($D202=1,Urban_Rural_LDVs!L$6,Urban_Rural_LDVs!L$7))</f>
        <v>13.919136443469764</v>
      </c>
      <c r="Q202" s="197">
        <f ca="1">($H202/(SUMIF($D$5:$D$832,$D202,$H$5:$H$832))*IF($D202=1,Urban_Rural_LDVs!M$6,Urban_Rural_LDVs!M$7))</f>
        <v>30.308821263674229</v>
      </c>
      <c r="R202" s="196">
        <f ca="1">($H202/(SUMIF($D$5:$D$832,$D202,$H$5:$H$832))*IF($D202=1,Urban_Rural_LDVs!N$6,Urban_Rural_LDVs!N$7))</f>
        <v>0.38983107143284562</v>
      </c>
      <c r="S202" s="196">
        <f ca="1">($H202/(SUMIF($D$5:$D$832,$D202,$H$5:$H$832))*IF($D202=1,Urban_Rural_LDVs!O$6,Urban_Rural_LDVs!O$7))</f>
        <v>2.0194929338070819</v>
      </c>
      <c r="T202" s="196">
        <f ca="1">($H202/(SUMIF($D$5:$D$832,$D202,$H$5:$H$832))*IF($D202=1,Urban_Rural_LDVs!P$6,Urban_Rural_LDVs!P$7))</f>
        <v>9.3057642019977411</v>
      </c>
      <c r="U202" s="339">
        <f ca="1">($H202/(SUMIF($D$5:$D$832,$D202,$H$5:$H$832))*IF($D202=1,Urban_Rural_LDVs!Q$6,Urban_Rural_LDVs!Q$7))</f>
        <v>20.225289897298655</v>
      </c>
      <c r="V202" s="344">
        <f ca="1">'DAC Adjustment'!O206-'Census Tract'!J202</f>
        <v>0</v>
      </c>
      <c r="W202" s="29">
        <f ca="1">'DAC Adjustment'!P206-'Census Tract'!K202</f>
        <v>0</v>
      </c>
      <c r="X202" s="29">
        <f ca="1">'DAC Adjustment'!Q206-'Census Tract'!L202</f>
        <v>0</v>
      </c>
      <c r="Y202" s="105">
        <f ca="1">'DAC Adjustment'!R206-'Census Tract'!M202</f>
        <v>0</v>
      </c>
      <c r="Z202" s="29">
        <f ca="1">'DAC Adjustment'!S206-'Census Tract'!N202</f>
        <v>0</v>
      </c>
      <c r="AA202" s="29">
        <f ca="1">'DAC Adjustment'!T206-'Census Tract'!O202</f>
        <v>0</v>
      </c>
      <c r="AB202" s="29">
        <f ca="1">'DAC Adjustment'!U206-'Census Tract'!P202</f>
        <v>0</v>
      </c>
      <c r="AC202" s="105">
        <f ca="1">'DAC Adjustment'!V206-'Census Tract'!Q202</f>
        <v>0</v>
      </c>
      <c r="AD202" s="29">
        <f ca="1">'DAC Adjustment'!W206-'Census Tract'!R202</f>
        <v>0</v>
      </c>
      <c r="AE202" s="29">
        <f ca="1">'DAC Adjustment'!X206-'Census Tract'!S202</f>
        <v>0</v>
      </c>
      <c r="AF202" s="29">
        <f ca="1">'DAC Adjustment'!Y206-'Census Tract'!T202</f>
        <v>0</v>
      </c>
      <c r="AG202" s="345">
        <f ca="1">'DAC Adjustment'!Z206-'Census Tract'!U202</f>
        <v>0</v>
      </c>
    </row>
    <row r="203" spans="1:33" ht="15.75" x14ac:dyDescent="0.25">
      <c r="A203" s="193" t="s">
        <v>40</v>
      </c>
      <c r="B203" s="53" t="str">
        <f>IFERROR(INDEX(Geography!$R$5:$R$889,MATCH(C203,Geography!$S$5:$S$889,0)),"Undefined")</f>
        <v>Cascade Locks</v>
      </c>
      <c r="C203" s="53">
        <v>41027950100</v>
      </c>
      <c r="D203" s="171" cm="1">
        <f t="array" ref="D203">INDEX(Geography!$K$5:$K$838,MATCH(C203,Geography!$L$5:$L$838,0),0)</f>
        <v>0</v>
      </c>
      <c r="E203" s="53">
        <v>4585</v>
      </c>
      <c r="F203" s="53">
        <f>SUMIF(County!$A$5:$A$40,A203,County!$D$5:$D$40)</f>
        <v>26940</v>
      </c>
      <c r="G203" s="173" cm="1">
        <f t="array" ref="G203">INDEX(Geography!$E$5:$E$833,MATCH(C203,Geography!$C$5:$C$833,0),0)</f>
        <v>3426</v>
      </c>
      <c r="H203" s="239">
        <f t="shared" si="3"/>
        <v>4891.4325083470249</v>
      </c>
      <c r="I203" s="173">
        <f>SUMIF(Geography!$L$5:$L$838,'Census Tract'!C203,Geography!$M$5:$M$838)</f>
        <v>1992</v>
      </c>
      <c r="J203" s="338">
        <f ca="1">($I203/(SUMIF($D$5:$D$832,$D203,$I$5:$I$832))*IF($D203=1,Urban_Rural_LDVs!F$6,Urban_Rural_LDVs!F$7))</f>
        <v>3.0608259509085798</v>
      </c>
      <c r="K203" s="196">
        <f ca="1">($I203/(SUMIF($D$5:$D$832,$D203,$I$5:$I$832))*IF($D203=1,Urban_Rural_LDVs!G$6,Urban_Rural_LDVs!G$7))</f>
        <v>15.439954826268863</v>
      </c>
      <c r="L203" s="196">
        <f ca="1">($I203/(SUMIF($D$5:$D$832,$D203,$I$5:$I$832))*IF($D203=1,Urban_Rural_LDVs!H$6,Urban_Rural_LDVs!H$7))</f>
        <v>71.54195574338577</v>
      </c>
      <c r="M203" s="197">
        <f ca="1">($I203/(SUMIF($D$5:$D$832,$D203,$I$5:$I$832))*IF($D203=1,Urban_Rural_LDVs!I$6,Urban_Rural_LDVs!I$7))</f>
        <v>155.62643760309871</v>
      </c>
      <c r="N203" s="196">
        <f ca="1">($H203/(SUMIF($D$5:$D$832,$D203,$H$5:$H$832))*IF($D203=1,Urban_Rural_LDVs!J$6,Urban_Rural_LDVs!J$7))</f>
        <v>1.3388461985146596</v>
      </c>
      <c r="O203" s="196">
        <f ca="1">($H203/(SUMIF($D$5:$D$832,$D203,$H$5:$H$832))*IF($D203=1,Urban_Rural_LDVs!K$6,Urban_Rural_LDVs!K$7))</f>
        <v>6.9978696511371288</v>
      </c>
      <c r="P203" s="196">
        <f ca="1">($H203/(SUMIF($D$5:$D$832,$D203,$H$5:$H$832))*IF($D203=1,Urban_Rural_LDVs!L$6,Urban_Rural_LDVs!L$7))</f>
        <v>32.648143654002844</v>
      </c>
      <c r="Q203" s="197">
        <f ca="1">($H203/(SUMIF($D$5:$D$832,$D203,$H$5:$H$832))*IF($D203=1,Urban_Rural_LDVs!M$6,Urban_Rural_LDVs!M$7))</f>
        <v>71.091102139757666</v>
      </c>
      <c r="R203" s="196">
        <f ca="1">($H203/(SUMIF($D$5:$D$832,$D203,$H$5:$H$832))*IF($D203=1,Urban_Rural_LDVs!N$6,Urban_Rural_LDVs!N$7))</f>
        <v>0.91437143910637131</v>
      </c>
      <c r="S203" s="196">
        <f ca="1">($H203/(SUMIF($D$5:$D$832,$D203,$H$5:$H$832))*IF($D203=1,Urban_Rural_LDVs!O$6,Urban_Rural_LDVs!O$7))</f>
        <v>4.73683807030356</v>
      </c>
      <c r="T203" s="196">
        <f ca="1">($H203/(SUMIF($D$5:$D$832,$D203,$H$5:$H$832))*IF($D203=1,Urban_Rural_LDVs!P$6,Urban_Rural_LDVs!P$7))</f>
        <v>21.827210884166323</v>
      </c>
      <c r="U203" s="339">
        <f ca="1">($H203/(SUMIF($D$5:$D$832,$D203,$H$5:$H$832))*IF($D203=1,Urban_Rural_LDVs!Q$6,Urban_Rural_LDVs!Q$7))</f>
        <v>47.439593159577839</v>
      </c>
      <c r="V203" s="344">
        <f ca="1">'DAC Adjustment'!O207-'Census Tract'!J203</f>
        <v>0</v>
      </c>
      <c r="W203" s="29">
        <f ca="1">'DAC Adjustment'!P207-'Census Tract'!K203</f>
        <v>0</v>
      </c>
      <c r="X203" s="29">
        <f ca="1">'DAC Adjustment'!Q207-'Census Tract'!L203</f>
        <v>0</v>
      </c>
      <c r="Y203" s="105">
        <f ca="1">'DAC Adjustment'!R207-'Census Tract'!M203</f>
        <v>0</v>
      </c>
      <c r="Z203" s="29">
        <f ca="1">'DAC Adjustment'!S207-'Census Tract'!N203</f>
        <v>0</v>
      </c>
      <c r="AA203" s="29">
        <f ca="1">'DAC Adjustment'!T207-'Census Tract'!O203</f>
        <v>0</v>
      </c>
      <c r="AB203" s="29">
        <f ca="1">'DAC Adjustment'!U207-'Census Tract'!P203</f>
        <v>0</v>
      </c>
      <c r="AC203" s="105">
        <f ca="1">'DAC Adjustment'!V207-'Census Tract'!Q203</f>
        <v>0</v>
      </c>
      <c r="AD203" s="29">
        <f ca="1">'DAC Adjustment'!W207-'Census Tract'!R203</f>
        <v>0</v>
      </c>
      <c r="AE203" s="29">
        <f ca="1">'DAC Adjustment'!X207-'Census Tract'!S203</f>
        <v>0</v>
      </c>
      <c r="AF203" s="29">
        <f ca="1">'DAC Adjustment'!Y207-'Census Tract'!T203</f>
        <v>0</v>
      </c>
      <c r="AG203" s="345">
        <f ca="1">'DAC Adjustment'!Z207-'Census Tract'!U203</f>
        <v>0</v>
      </c>
    </row>
    <row r="204" spans="1:33" ht="15.75" x14ac:dyDescent="0.25">
      <c r="A204" s="193" t="s">
        <v>40</v>
      </c>
      <c r="B204" s="53" t="str">
        <f>IFERROR(INDEX(Geography!$R$5:$R$889,MATCH(C204,Geography!$S$5:$S$889,0)),"Undefined")</f>
        <v>Hood River</v>
      </c>
      <c r="C204" s="53">
        <v>41027950300</v>
      </c>
      <c r="D204" s="171" cm="1">
        <f t="array" ref="D204">INDEX(Geography!$K$5:$K$838,MATCH(C204,Geography!$L$5:$L$838,0),0)</f>
        <v>1</v>
      </c>
      <c r="E204" s="53">
        <v>5923</v>
      </c>
      <c r="F204" s="53">
        <f>SUMIF(County!$A$5:$A$40,A204,County!$D$5:$D$40)</f>
        <v>26940</v>
      </c>
      <c r="G204" s="173" cm="1">
        <f t="array" ref="G204">INDEX(Geography!$E$5:$E$833,MATCH(C204,Geography!$C$5:$C$833,0),0)</f>
        <v>4720</v>
      </c>
      <c r="H204" s="239">
        <f t="shared" si="3"/>
        <v>6738.9262812019715</v>
      </c>
      <c r="I204" s="173">
        <f>SUMIF(Geography!$L$5:$L$838,'Census Tract'!C204,Geography!$M$5:$M$838)</f>
        <v>6283</v>
      </c>
      <c r="J204" s="338">
        <f ca="1">($I204/(SUMIF($D$5:$D$832,$D204,$I$5:$I$832))*IF($D204=1,Urban_Rural_LDVs!F$6,Urban_Rural_LDVs!F$7))</f>
        <v>3.1464510388193014</v>
      </c>
      <c r="K204" s="196">
        <f ca="1">($I204/(SUMIF($D$5:$D$832,$D204,$I$5:$I$832))*IF($D204=1,Urban_Rural_LDVs!G$6,Urban_Rural_LDVs!G$7))</f>
        <v>15.636509772976838</v>
      </c>
      <c r="L204" s="196">
        <f ca="1">($I204/(SUMIF($D$5:$D$832,$D204,$I$5:$I$832))*IF($D204=1,Urban_Rural_LDVs!H$6,Urban_Rural_LDVs!H$7))</f>
        <v>71.949590514071801</v>
      </c>
      <c r="M204" s="197">
        <f ca="1">($I204/(SUMIF($D$5:$D$832,$D204,$I$5:$I$832))*IF($D204=1,Urban_Rural_LDVs!I$6,Urban_Rural_LDVs!I$7))</f>
        <v>156.26947445852241</v>
      </c>
      <c r="N204" s="196">
        <f ca="1">($H204/(SUMIF($D$5:$D$832,$D204,$H$5:$H$832))*IF($D204=1,Urban_Rural_LDVs!J$6,Urban_Rural_LDVs!J$7))</f>
        <v>1.3912020073585534</v>
      </c>
      <c r="O204" s="196">
        <f ca="1">($H204/(SUMIF($D$5:$D$832,$D204,$H$5:$H$832))*IF($D204=1,Urban_Rural_LDVs!K$6,Urban_Rural_LDVs!K$7))</f>
        <v>6.6201538959129023</v>
      </c>
      <c r="P204" s="196">
        <f ca="1">($H204/(SUMIF($D$5:$D$832,$D204,$H$5:$H$832))*IF($D204=1,Urban_Rural_LDVs!L$6,Urban_Rural_LDVs!L$7))</f>
        <v>30.193134583048636</v>
      </c>
      <c r="Q204" s="197">
        <f ca="1">($H204/(SUMIF($D$5:$D$832,$D204,$H$5:$H$832))*IF($D204=1,Urban_Rural_LDVs!M$6,Urban_Rural_LDVs!M$7))</f>
        <v>65.489439807758075</v>
      </c>
      <c r="R204" s="196">
        <f ca="1">($H204/(SUMIF($D$5:$D$832,$D204,$H$5:$H$832))*IF($D204=1,Urban_Rural_LDVs!N$6,Urban_Rural_LDVs!N$7))</f>
        <v>0.57920382986863139</v>
      </c>
      <c r="S204" s="196">
        <f ca="1">($H204/(SUMIF($D$5:$D$832,$D204,$H$5:$H$832))*IF($D204=1,Urban_Rural_LDVs!O$6,Urban_Rural_LDVs!O$7))</f>
        <v>2.751296567911115</v>
      </c>
      <c r="T204" s="196">
        <f ca="1">($H204/(SUMIF($D$5:$D$832,$D204,$H$5:$H$832))*IF($D204=1,Urban_Rural_LDVs!P$6,Urban_Rural_LDVs!P$7))</f>
        <v>12.071908916677293</v>
      </c>
      <c r="U204" s="339">
        <f ca="1">($H204/(SUMIF($D$5:$D$832,$D204,$H$5:$H$832))*IF($D204=1,Urban_Rural_LDVs!Q$6,Urban_Rural_LDVs!Q$7))</f>
        <v>25.934123491993116</v>
      </c>
      <c r="V204" s="344">
        <f ca="1">'DAC Adjustment'!O208-'Census Tract'!J204</f>
        <v>0</v>
      </c>
      <c r="W204" s="29">
        <f ca="1">'DAC Adjustment'!P208-'Census Tract'!K204</f>
        <v>0</v>
      </c>
      <c r="X204" s="29">
        <f ca="1">'DAC Adjustment'!Q208-'Census Tract'!L204</f>
        <v>0</v>
      </c>
      <c r="Y204" s="105">
        <f ca="1">'DAC Adjustment'!R208-'Census Tract'!M204</f>
        <v>0</v>
      </c>
      <c r="Z204" s="29">
        <f ca="1">'DAC Adjustment'!S208-'Census Tract'!N204</f>
        <v>0</v>
      </c>
      <c r="AA204" s="29">
        <f ca="1">'DAC Adjustment'!T208-'Census Tract'!O204</f>
        <v>0</v>
      </c>
      <c r="AB204" s="29">
        <f ca="1">'DAC Adjustment'!U208-'Census Tract'!P204</f>
        <v>0</v>
      </c>
      <c r="AC204" s="105">
        <f ca="1">'DAC Adjustment'!V208-'Census Tract'!Q204</f>
        <v>0</v>
      </c>
      <c r="AD204" s="29">
        <f ca="1">'DAC Adjustment'!W208-'Census Tract'!R204</f>
        <v>0</v>
      </c>
      <c r="AE204" s="29">
        <f ca="1">'DAC Adjustment'!X208-'Census Tract'!S204</f>
        <v>0</v>
      </c>
      <c r="AF204" s="29">
        <f ca="1">'DAC Adjustment'!Y208-'Census Tract'!T204</f>
        <v>0</v>
      </c>
      <c r="AG204" s="345">
        <f ca="1">'DAC Adjustment'!Z208-'Census Tract'!U204</f>
        <v>0</v>
      </c>
    </row>
    <row r="205" spans="1:33" ht="15.75" x14ac:dyDescent="0.25">
      <c r="A205" s="193" t="s">
        <v>40</v>
      </c>
      <c r="B205" s="53" t="str">
        <f>IFERROR(INDEX(Geography!$R$5:$R$889,MATCH(C205,Geography!$S$5:$S$889,0)),"Undefined")</f>
        <v>Hood River</v>
      </c>
      <c r="C205" s="53">
        <v>41027950200</v>
      </c>
      <c r="D205" s="171" cm="1">
        <f t="array" ref="D205">INDEX(Geography!$K$5:$K$838,MATCH(C205,Geography!$L$5:$L$838,0),0)</f>
        <v>0</v>
      </c>
      <c r="E205" s="53">
        <v>6980</v>
      </c>
      <c r="F205" s="53">
        <f>SUMIF(County!$A$5:$A$40,A205,County!$D$5:$D$40)</f>
        <v>26940</v>
      </c>
      <c r="G205" s="173" cm="1">
        <f t="array" ref="G205">INDEX(Geography!$E$5:$E$833,MATCH(C205,Geography!$C$5:$C$833,0),0)</f>
        <v>6163</v>
      </c>
      <c r="H205" s="239">
        <f t="shared" si="3"/>
        <v>8799.1531082728288</v>
      </c>
      <c r="I205" s="173">
        <f>SUMIF(Geography!$L$5:$L$838,'Census Tract'!C205,Geography!$M$5:$M$838)</f>
        <v>2270</v>
      </c>
      <c r="J205" s="338">
        <f ca="1">($I205/(SUMIF($D$5:$D$832,$D205,$I$5:$I$832))*IF($D205=1,Urban_Rural_LDVs!F$6,Urban_Rural_LDVs!F$7))</f>
        <v>3.4879894119289538</v>
      </c>
      <c r="K205" s="196">
        <f ca="1">($I205/(SUMIF($D$5:$D$832,$D205,$I$5:$I$832))*IF($D205=1,Urban_Rural_LDVs!G$6,Urban_Rural_LDVs!G$7))</f>
        <v>17.594727638368635</v>
      </c>
      <c r="L205" s="196">
        <f ca="1">($I205/(SUMIF($D$5:$D$832,$D205,$I$5:$I$832))*IF($D205=1,Urban_Rural_LDVs!H$6,Urban_Rural_LDVs!H$7))</f>
        <v>81.526224667412492</v>
      </c>
      <c r="M205" s="197">
        <f ca="1">($I205/(SUMIF($D$5:$D$832,$D205,$I$5:$I$832))*IF($D205=1,Urban_Rural_LDVs!I$6,Urban_Rural_LDVs!I$7))</f>
        <v>177.34538823244682</v>
      </c>
      <c r="N205" s="196">
        <f ca="1">($H205/(SUMIF($D$5:$D$832,$D205,$H$5:$H$832))*IF($D205=1,Urban_Rural_LDVs!J$6,Urban_Rural_LDVs!J$7))</f>
        <v>2.4084381557051509</v>
      </c>
      <c r="O205" s="196">
        <f ca="1">($H205/(SUMIF($D$5:$D$832,$D205,$H$5:$H$832))*IF($D205=1,Urban_Rural_LDVs!K$6,Urban_Rural_LDVs!K$7))</f>
        <v>12.588403578504998</v>
      </c>
      <c r="P205" s="196">
        <f ca="1">($H205/(SUMIF($D$5:$D$832,$D205,$H$5:$H$832))*IF($D205=1,Urban_Rural_LDVs!L$6,Urban_Rural_LDVs!L$7))</f>
        <v>58.730446392183161</v>
      </c>
      <c r="Q205" s="197">
        <f ca="1">($H205/(SUMIF($D$5:$D$832,$D205,$H$5:$H$832))*IF($D205=1,Urban_Rural_LDVs!M$6,Urban_Rural_LDVs!M$7))</f>
        <v>127.88513207452611</v>
      </c>
      <c r="R205" s="196">
        <f ca="1">($H205/(SUMIF($D$5:$D$832,$D205,$H$5:$H$832))*IF($D205=1,Urban_Rural_LDVs!N$6,Urban_Rural_LDVs!N$7))</f>
        <v>1.6448544014047188</v>
      </c>
      <c r="S205" s="196">
        <f ca="1">($H205/(SUMIF($D$5:$D$832,$D205,$H$5:$H$832))*IF($D205=1,Urban_Rural_LDVs!O$6,Urban_Rural_LDVs!O$7))</f>
        <v>8.5210545905665018</v>
      </c>
      <c r="T205" s="196">
        <f ca="1">($H205/(SUMIF($D$5:$D$832,$D205,$H$5:$H$832))*IF($D205=1,Urban_Rural_LDVs!P$6,Urban_Rural_LDVs!P$7))</f>
        <v>39.264769608615602</v>
      </c>
      <c r="U205" s="339">
        <f ca="1">($H205/(SUMIF($D$5:$D$832,$D205,$H$5:$H$832))*IF($D205=1,Urban_Rural_LDVs!Q$6,Urban_Rural_LDVs!Q$7))</f>
        <v>85.338649341061952</v>
      </c>
      <c r="V205" s="344">
        <f ca="1">'DAC Adjustment'!O209-'Census Tract'!J205</f>
        <v>0</v>
      </c>
      <c r="W205" s="29">
        <f ca="1">'DAC Adjustment'!P209-'Census Tract'!K205</f>
        <v>0</v>
      </c>
      <c r="X205" s="29">
        <f ca="1">'DAC Adjustment'!Q209-'Census Tract'!L205</f>
        <v>0</v>
      </c>
      <c r="Y205" s="105">
        <f ca="1">'DAC Adjustment'!R209-'Census Tract'!M205</f>
        <v>0</v>
      </c>
      <c r="Z205" s="29">
        <f ca="1">'DAC Adjustment'!S209-'Census Tract'!N205</f>
        <v>0</v>
      </c>
      <c r="AA205" s="29">
        <f ca="1">'DAC Adjustment'!T209-'Census Tract'!O205</f>
        <v>0</v>
      </c>
      <c r="AB205" s="29">
        <f ca="1">'DAC Adjustment'!U209-'Census Tract'!P205</f>
        <v>0</v>
      </c>
      <c r="AC205" s="105">
        <f ca="1">'DAC Adjustment'!V209-'Census Tract'!Q205</f>
        <v>0</v>
      </c>
      <c r="AD205" s="29">
        <f ca="1">'DAC Adjustment'!W209-'Census Tract'!R205</f>
        <v>0</v>
      </c>
      <c r="AE205" s="29">
        <f ca="1">'DAC Adjustment'!X209-'Census Tract'!S205</f>
        <v>0</v>
      </c>
      <c r="AF205" s="29">
        <f ca="1">'DAC Adjustment'!Y209-'Census Tract'!T205</f>
        <v>0</v>
      </c>
      <c r="AG205" s="345">
        <f ca="1">'DAC Adjustment'!Z209-'Census Tract'!U205</f>
        <v>0</v>
      </c>
    </row>
    <row r="206" spans="1:33" ht="15.75" x14ac:dyDescent="0.25">
      <c r="A206" s="193" t="s">
        <v>40</v>
      </c>
      <c r="B206" s="53" t="str">
        <f>IFERROR(INDEX(Geography!$R$5:$R$889,MATCH(C206,Geography!$S$5:$S$889,0)),"Undefined")</f>
        <v>Hood River</v>
      </c>
      <c r="C206" s="53">
        <v>41027950400</v>
      </c>
      <c r="D206" s="171" cm="1">
        <f t="array" ref="D206">INDEX(Geography!$K$5:$K$838,MATCH(C206,Geography!$L$5:$L$838,0),0)</f>
        <v>0</v>
      </c>
      <c r="E206" s="53">
        <v>5721</v>
      </c>
      <c r="F206" s="53">
        <f>SUMIF(County!$A$5:$A$40,A206,County!$D$5:$D$40)</f>
        <v>26940</v>
      </c>
      <c r="G206" s="173" cm="1">
        <f t="array" ref="G206">INDEX(Geography!$E$5:$E$833,MATCH(C206,Geography!$C$5:$C$833,0),0)</f>
        <v>4560</v>
      </c>
      <c r="H206" s="239">
        <f t="shared" si="3"/>
        <v>6510.4881021781757</v>
      </c>
      <c r="I206" s="173">
        <f>SUMIF(Geography!$L$5:$L$838,'Census Tract'!C206,Geography!$M$5:$M$838)</f>
        <v>3081</v>
      </c>
      <c r="J206" s="338">
        <f ca="1">($I206/(SUMIF($D$5:$D$832,$D206,$I$5:$I$832))*IF($D206=1,Urban_Rural_LDVs!F$6,Urban_Rural_LDVs!F$7))</f>
        <v>4.7341389331070953</v>
      </c>
      <c r="K206" s="196">
        <f ca="1">($I206/(SUMIF($D$5:$D$832,$D206,$I$5:$I$832))*IF($D206=1,Urban_Rural_LDVs!G$6,Urban_Rural_LDVs!G$7))</f>
        <v>23.880773503882715</v>
      </c>
      <c r="L206" s="196">
        <f ca="1">($I206/(SUMIF($D$5:$D$832,$D206,$I$5:$I$832))*IF($D206=1,Urban_Rural_LDVs!H$6,Urban_Rural_LDVs!H$7))</f>
        <v>110.65299480189334</v>
      </c>
      <c r="M206" s="197">
        <f ca="1">($I206/(SUMIF($D$5:$D$832,$D206,$I$5:$I$832))*IF($D206=1,Urban_Rural_LDVs!I$6,Urban_Rural_LDVs!I$7))</f>
        <v>240.7053485216602</v>
      </c>
      <c r="N206" s="196">
        <f ca="1">($H206/(SUMIF($D$5:$D$832,$D206,$H$5:$H$832))*IF($D206=1,Urban_Rural_LDVs!J$6,Urban_Rural_LDVs!J$7))</f>
        <v>1.7820019454836098</v>
      </c>
      <c r="O206" s="196">
        <f ca="1">($H206/(SUMIF($D$5:$D$832,$D206,$H$5:$H$832))*IF($D206=1,Urban_Rural_LDVs!K$6,Urban_Rural_LDVs!K$7))</f>
        <v>9.3141522502000296</v>
      </c>
      <c r="P206" s="196">
        <f ca="1">($H206/(SUMIF($D$5:$D$832,$D206,$H$5:$H$832))*IF($D206=1,Urban_Rural_LDVs!L$6,Urban_Rural_LDVs!L$7))</f>
        <v>43.454622026343536</v>
      </c>
      <c r="Q206" s="197">
        <f ca="1">($H206/(SUMIF($D$5:$D$832,$D206,$H$5:$H$832))*IF($D206=1,Urban_Rural_LDVs!M$6,Urban_Rural_LDVs!M$7))</f>
        <v>94.622132445211605</v>
      </c>
      <c r="R206" s="196">
        <f ca="1">($H206/(SUMIF($D$5:$D$832,$D206,$H$5:$H$832))*IF($D206=1,Urban_Rural_LDVs!N$6,Urban_Rural_LDVs!N$7))</f>
        <v>1.2170267840995486</v>
      </c>
      <c r="S206" s="196">
        <f ca="1">($H206/(SUMIF($D$5:$D$832,$D206,$H$5:$H$832))*IF($D206=1,Urban_Rural_LDVs!O$6,Urban_Rural_LDVs!O$7))</f>
        <v>6.3047231758856483</v>
      </c>
      <c r="T206" s="196">
        <f ca="1">($H206/(SUMIF($D$5:$D$832,$D206,$H$5:$H$832))*IF($D206=1,Urban_Rural_LDVs!P$6,Urban_Rural_LDVs!P$7))</f>
        <v>29.051979460536614</v>
      </c>
      <c r="U206" s="339">
        <f ca="1">($H206/(SUMIF($D$5:$D$832,$D206,$H$5:$H$832))*IF($D206=1,Urban_Rural_LDVs!Q$6,Urban_Rural_LDVs!Q$7))</f>
        <v>63.142015413798873</v>
      </c>
      <c r="V206" s="344">
        <f ca="1">'DAC Adjustment'!O210-'Census Tract'!J206</f>
        <v>0</v>
      </c>
      <c r="W206" s="29">
        <f ca="1">'DAC Adjustment'!P210-'Census Tract'!K206</f>
        <v>0</v>
      </c>
      <c r="X206" s="29">
        <f ca="1">'DAC Adjustment'!Q210-'Census Tract'!L206</f>
        <v>0</v>
      </c>
      <c r="Y206" s="105">
        <f ca="1">'DAC Adjustment'!R210-'Census Tract'!M206</f>
        <v>0</v>
      </c>
      <c r="Z206" s="29">
        <f ca="1">'DAC Adjustment'!S210-'Census Tract'!N206</f>
        <v>0</v>
      </c>
      <c r="AA206" s="29">
        <f ca="1">'DAC Adjustment'!T210-'Census Tract'!O206</f>
        <v>0</v>
      </c>
      <c r="AB206" s="29">
        <f ca="1">'DAC Adjustment'!U210-'Census Tract'!P206</f>
        <v>0</v>
      </c>
      <c r="AC206" s="105">
        <f ca="1">'DAC Adjustment'!V210-'Census Tract'!Q206</f>
        <v>0</v>
      </c>
      <c r="AD206" s="29">
        <f ca="1">'DAC Adjustment'!W210-'Census Tract'!R206</f>
        <v>0</v>
      </c>
      <c r="AE206" s="29">
        <f ca="1">'DAC Adjustment'!X210-'Census Tract'!S206</f>
        <v>0</v>
      </c>
      <c r="AF206" s="29">
        <f ca="1">'DAC Adjustment'!Y210-'Census Tract'!T206</f>
        <v>0</v>
      </c>
      <c r="AG206" s="345">
        <f ca="1">'DAC Adjustment'!Z210-'Census Tract'!U206</f>
        <v>0</v>
      </c>
    </row>
    <row r="207" spans="1:33" ht="15.75" x14ac:dyDescent="0.25">
      <c r="A207" s="193" t="s">
        <v>41</v>
      </c>
      <c r="B207" s="53" t="str">
        <f>IFERROR(INDEX(Geography!$R$5:$R$889,MATCH(C207,Geography!$S$5:$S$889,0)),"Undefined")</f>
        <v>Medford</v>
      </c>
      <c r="C207" s="53">
        <v>41029000403</v>
      </c>
      <c r="D207" s="171" cm="1">
        <f t="array" ref="D207">INDEX(Geography!$K$5:$K$838,MATCH(C207,Geography!$L$5:$L$838,0),0)</f>
        <v>1</v>
      </c>
      <c r="E207" s="53">
        <v>4027</v>
      </c>
      <c r="F207" s="53">
        <f>SUMIF(County!$A$5:$A$40,A207,County!$D$5:$D$40)</f>
        <v>205780</v>
      </c>
      <c r="G207" s="173" cm="1">
        <f t="array" ref="G207">INDEX(Geography!$E$5:$E$833,MATCH(C207,Geography!$C$5:$C$833,0),0)</f>
        <v>3164</v>
      </c>
      <c r="H207" s="239">
        <f t="shared" si="3"/>
        <v>3844.3792844869836</v>
      </c>
      <c r="I207" s="173">
        <f>SUMIF(Geography!$L$5:$L$838,'Census Tract'!C207,Geography!$M$5:$M$838)</f>
        <v>406</v>
      </c>
      <c r="J207" s="338">
        <f ca="1">($I207/(SUMIF($D$5:$D$832,$D207,$I$5:$I$832))*IF($D207=1,Urban_Rural_LDVs!F$6,Urban_Rural_LDVs!F$7))</f>
        <v>0.20331993024998188</v>
      </c>
      <c r="K207" s="196">
        <f ca="1">($I207/(SUMIF($D$5:$D$832,$D207,$I$5:$I$832))*IF($D207=1,Urban_Rural_LDVs!G$6,Urban_Rural_LDVs!G$7))</f>
        <v>1.0104126958186528</v>
      </c>
      <c r="L207" s="196">
        <f ca="1">($I207/(SUMIF($D$5:$D$832,$D207,$I$5:$I$832))*IF($D207=1,Urban_Rural_LDVs!H$6,Urban_Rural_LDVs!H$7))</f>
        <v>4.6492971110477717</v>
      </c>
      <c r="M207" s="197">
        <f ca="1">($I207/(SUMIF($D$5:$D$832,$D207,$I$5:$I$832))*IF($D207=1,Urban_Rural_LDVs!I$6,Urban_Rural_LDVs!I$7))</f>
        <v>10.097947895935077</v>
      </c>
      <c r="N207" s="196">
        <f ca="1">($H207/(SUMIF($D$5:$D$832,$D207,$H$5:$H$832))*IF($D207=1,Urban_Rural_LDVs!J$6,Urban_Rural_LDVs!J$7))</f>
        <v>0.79364396558912831</v>
      </c>
      <c r="O207" s="196">
        <f ca="1">($H207/(SUMIF($D$5:$D$832,$D207,$H$5:$H$832))*IF($D207=1,Urban_Rural_LDVs!K$6,Urban_Rural_LDVs!K$7))</f>
        <v>3.7766227786993936</v>
      </c>
      <c r="P207" s="196">
        <f ca="1">($H207/(SUMIF($D$5:$D$832,$D207,$H$5:$H$832))*IF($D207=1,Urban_Rural_LDVs!L$6,Urban_Rural_LDVs!L$7))</f>
        <v>17.224385055017471</v>
      </c>
      <c r="Q207" s="197">
        <f ca="1">($H207/(SUMIF($D$5:$D$832,$D207,$H$5:$H$832))*IF($D207=1,Urban_Rural_LDVs!M$6,Urban_Rural_LDVs!M$7))</f>
        <v>37.359994047107563</v>
      </c>
      <c r="R207" s="196">
        <f ca="1">($H207/(SUMIF($D$5:$D$832,$D207,$H$5:$H$832))*IF($D207=1,Urban_Rural_LDVs!N$6,Urban_Rural_LDVs!N$7))</f>
        <v>0.33042047236126371</v>
      </c>
      <c r="S207" s="196">
        <f ca="1">($H207/(SUMIF($D$5:$D$832,$D207,$H$5:$H$832))*IF($D207=1,Urban_Rural_LDVs!O$6,Urban_Rural_LDVs!O$7))</f>
        <v>1.5695419551719865</v>
      </c>
      <c r="T207" s="196">
        <f ca="1">($H207/(SUMIF($D$5:$D$832,$D207,$H$5:$H$832))*IF($D207=1,Urban_Rural_LDVs!P$6,Urban_Rural_LDVs!P$7))</f>
        <v>6.8867048884247861</v>
      </c>
      <c r="U207" s="339">
        <f ca="1">($H207/(SUMIF($D$5:$D$832,$D207,$H$5:$H$832))*IF($D207=1,Urban_Rural_LDVs!Q$6,Urban_Rural_LDVs!Q$7))</f>
        <v>14.794731824275532</v>
      </c>
      <c r="V207" s="344">
        <f ca="1">'DAC Adjustment'!O211-'Census Tract'!J207</f>
        <v>0</v>
      </c>
      <c r="W207" s="29">
        <f ca="1">'DAC Adjustment'!P211-'Census Tract'!K207</f>
        <v>0</v>
      </c>
      <c r="X207" s="29">
        <f ca="1">'DAC Adjustment'!Q211-'Census Tract'!L207</f>
        <v>0</v>
      </c>
      <c r="Y207" s="105">
        <f ca="1">'DAC Adjustment'!R211-'Census Tract'!M207</f>
        <v>0</v>
      </c>
      <c r="Z207" s="29">
        <f ca="1">'DAC Adjustment'!S211-'Census Tract'!N207</f>
        <v>0</v>
      </c>
      <c r="AA207" s="29">
        <f ca="1">'DAC Adjustment'!T211-'Census Tract'!O207</f>
        <v>0</v>
      </c>
      <c r="AB207" s="29">
        <f ca="1">'DAC Adjustment'!U211-'Census Tract'!P207</f>
        <v>0</v>
      </c>
      <c r="AC207" s="105">
        <f ca="1">'DAC Adjustment'!V211-'Census Tract'!Q207</f>
        <v>0</v>
      </c>
      <c r="AD207" s="29">
        <f ca="1">'DAC Adjustment'!W211-'Census Tract'!R207</f>
        <v>0</v>
      </c>
      <c r="AE207" s="29">
        <f ca="1">'DAC Adjustment'!X211-'Census Tract'!S207</f>
        <v>0</v>
      </c>
      <c r="AF207" s="29">
        <f ca="1">'DAC Adjustment'!Y211-'Census Tract'!T207</f>
        <v>0</v>
      </c>
      <c r="AG207" s="345">
        <f ca="1">'DAC Adjustment'!Z211-'Census Tract'!U207</f>
        <v>0</v>
      </c>
    </row>
    <row r="208" spans="1:33" ht="15.75" x14ac:dyDescent="0.25">
      <c r="A208" s="193" t="s">
        <v>41</v>
      </c>
      <c r="B208" s="53" t="str">
        <f>IFERROR(INDEX(Geography!$R$5:$R$889,MATCH(C208,Geography!$S$5:$S$889,0)),"Undefined")</f>
        <v>Medford</v>
      </c>
      <c r="C208" s="53">
        <v>41029000201</v>
      </c>
      <c r="D208" s="171" cm="1">
        <f t="array" ref="D208">INDEX(Geography!$K$5:$K$838,MATCH(C208,Geography!$L$5:$L$838,0),0)</f>
        <v>1</v>
      </c>
      <c r="E208" s="53">
        <v>4087</v>
      </c>
      <c r="F208" s="53">
        <f>SUMIF(County!$A$5:$A$40,A208,County!$D$5:$D$40)</f>
        <v>205780</v>
      </c>
      <c r="G208" s="173" cm="1">
        <f t="array" ref="G208">INDEX(Geography!$E$5:$E$833,MATCH(C208,Geography!$C$5:$C$833,0),0)</f>
        <v>2242</v>
      </c>
      <c r="H208" s="239">
        <f t="shared" si="3"/>
        <v>2724.1145245953908</v>
      </c>
      <c r="I208" s="173">
        <f>SUMIF(Geography!$L$5:$L$838,'Census Tract'!C208,Geography!$M$5:$M$838)</f>
        <v>1673</v>
      </c>
      <c r="J208" s="338">
        <f ca="1">($I208/(SUMIF($D$5:$D$832,$D208,$I$5:$I$832))*IF($D208=1,Urban_Rural_LDVs!F$6,Urban_Rural_LDVs!F$7))</f>
        <v>0.83781833327147726</v>
      </c>
      <c r="K208" s="196">
        <f ca="1">($I208/(SUMIF($D$5:$D$832,$D208,$I$5:$I$832))*IF($D208=1,Urban_Rural_LDVs!G$6,Urban_Rural_LDVs!G$7))</f>
        <v>4.163597143114794</v>
      </c>
      <c r="L208" s="196">
        <f ca="1">($I208/(SUMIF($D$5:$D$832,$D208,$I$5:$I$832))*IF($D208=1,Urban_Rural_LDVs!H$6,Urban_Rural_LDVs!H$7))</f>
        <v>19.158310509317545</v>
      </c>
      <c r="M208" s="197">
        <f ca="1">($I208/(SUMIF($D$5:$D$832,$D208,$I$5:$I$832))*IF($D208=1,Urban_Rural_LDVs!I$6,Urban_Rural_LDVs!I$7))</f>
        <v>41.610509433249717</v>
      </c>
      <c r="N208" s="196">
        <f ca="1">($H208/(SUMIF($D$5:$D$832,$D208,$H$5:$H$832))*IF($D208=1,Urban_Rural_LDVs!J$6,Urban_Rural_LDVs!J$7))</f>
        <v>0.56237350532579822</v>
      </c>
      <c r="O208" s="196">
        <f ca="1">($H208/(SUMIF($D$5:$D$832,$D208,$H$5:$H$832))*IF($D208=1,Urban_Rural_LDVs!K$6,Urban_Rural_LDVs!K$7))</f>
        <v>2.6761024873084827</v>
      </c>
      <c r="P208" s="196">
        <f ca="1">($H208/(SUMIF($D$5:$D$832,$D208,$H$5:$H$832))*IF($D208=1,Urban_Rural_LDVs!L$6,Urban_Rural_LDVs!L$7))</f>
        <v>12.205142633801888</v>
      </c>
      <c r="Q208" s="197">
        <f ca="1">($H208/(SUMIF($D$5:$D$832,$D208,$H$5:$H$832))*IF($D208=1,Urban_Rural_LDVs!M$6,Urban_Rural_LDVs!M$7))</f>
        <v>26.473168980282917</v>
      </c>
      <c r="R208" s="196">
        <f ca="1">($H208/(SUMIF($D$5:$D$832,$D208,$H$5:$H$832))*IF($D208=1,Urban_Rural_LDVs!N$6,Urban_Rural_LDVs!N$7))</f>
        <v>0.23413486063020014</v>
      </c>
      <c r="S208" s="196">
        <f ca="1">($H208/(SUMIF($D$5:$D$832,$D208,$H$5:$H$832))*IF($D208=1,Urban_Rural_LDVs!O$6,Urban_Rural_LDVs!O$7))</f>
        <v>1.1121722703841952</v>
      </c>
      <c r="T208" s="196">
        <f ca="1">($H208/(SUMIF($D$5:$D$832,$D208,$H$5:$H$832))*IF($D208=1,Urban_Rural_LDVs!P$6,Urban_Rural_LDVs!P$7))</f>
        <v>4.8798964474868427</v>
      </c>
      <c r="U208" s="339">
        <f ca="1">($H208/(SUMIF($D$5:$D$832,$D208,$H$5:$H$832))*IF($D208=1,Urban_Rural_LDVs!Q$6,Urban_Rural_LDVs!Q$7))</f>
        <v>10.4834983407161</v>
      </c>
      <c r="V208" s="344">
        <f ca="1">'DAC Adjustment'!O212-'Census Tract'!J208</f>
        <v>0.20945458331786937</v>
      </c>
      <c r="W208" s="29">
        <f ca="1">'DAC Adjustment'!P212-'Census Tract'!K208</f>
        <v>1.0408992857786981</v>
      </c>
      <c r="X208" s="29">
        <f ca="1">'DAC Adjustment'!Q212-'Census Tract'!L208</f>
        <v>4.7895776273293862</v>
      </c>
      <c r="Y208" s="105">
        <f ca="1">'DAC Adjustment'!R212-'Census Tract'!M208</f>
        <v>10.402627358312429</v>
      </c>
      <c r="Z208" s="29">
        <f ca="1">'DAC Adjustment'!S212-'Census Tract'!N208</f>
        <v>0.14059337633144953</v>
      </c>
      <c r="AA208" s="29">
        <f ca="1">'DAC Adjustment'!T212-'Census Tract'!O208</f>
        <v>0.66902562182712089</v>
      </c>
      <c r="AB208" s="29">
        <f ca="1">'DAC Adjustment'!U212-'Census Tract'!P208</f>
        <v>3.0512856584504711</v>
      </c>
      <c r="AC208" s="105">
        <f ca="1">'DAC Adjustment'!V212-'Census Tract'!Q208</f>
        <v>6.6182922450707302</v>
      </c>
      <c r="AD208" s="29">
        <f ca="1">'DAC Adjustment'!W212-'Census Tract'!R208</f>
        <v>5.8533715157550043E-2</v>
      </c>
      <c r="AE208" s="29">
        <f ca="1">'DAC Adjustment'!X212-'Census Tract'!S208</f>
        <v>0.2780430675960488</v>
      </c>
      <c r="AF208" s="29">
        <f ca="1">'DAC Adjustment'!Y212-'Census Tract'!T208</f>
        <v>1.2199741118717107</v>
      </c>
      <c r="AG208" s="345">
        <f ca="1">'DAC Adjustment'!Z212-'Census Tract'!U208</f>
        <v>2.6208745851790241</v>
      </c>
    </row>
    <row r="209" spans="1:33" ht="15.75" x14ac:dyDescent="0.25">
      <c r="A209" s="193" t="s">
        <v>41</v>
      </c>
      <c r="B209" s="53" t="str">
        <f>IFERROR(INDEX(Geography!$R$5:$R$889,MATCH(C209,Geography!$S$5:$S$889,0)),"Undefined")</f>
        <v>Ashland</v>
      </c>
      <c r="C209" s="53">
        <v>41029002200</v>
      </c>
      <c r="D209" s="171" cm="1">
        <f t="array" ref="D209">INDEX(Geography!$K$5:$K$838,MATCH(C209,Geography!$L$5:$L$838,0),0)</f>
        <v>1</v>
      </c>
      <c r="E209" s="53">
        <v>4981</v>
      </c>
      <c r="F209" s="53">
        <f>SUMIF(County!$A$5:$A$40,A209,County!$D$5:$D$40)</f>
        <v>205780</v>
      </c>
      <c r="G209" s="173" cm="1">
        <f t="array" ref="G209">INDEX(Geography!$E$5:$E$833,MATCH(C209,Geography!$C$5:$C$833,0),0)</f>
        <v>4507</v>
      </c>
      <c r="H209" s="239">
        <f t="shared" si="3"/>
        <v>5476.1749163030454</v>
      </c>
      <c r="I209" s="173">
        <f>SUMIF(Geography!$L$5:$L$838,'Census Tract'!C209,Geography!$M$5:$M$838)</f>
        <v>273</v>
      </c>
      <c r="J209" s="338">
        <f ca="1">($I209/(SUMIF($D$5:$D$832,$D209,$I$5:$I$832))*IF($D209=1,Urban_Rural_LDVs!F$6,Urban_Rural_LDVs!F$7))</f>
        <v>0.13671512551291887</v>
      </c>
      <c r="K209" s="196">
        <f ca="1">($I209/(SUMIF($D$5:$D$832,$D209,$I$5:$I$832))*IF($D209=1,Urban_Rural_LDVs!G$6,Urban_Rural_LDVs!G$7))</f>
        <v>0.67941543339530108</v>
      </c>
      <c r="L209" s="196">
        <f ca="1">($I209/(SUMIF($D$5:$D$832,$D209,$I$5:$I$832))*IF($D209=1,Urban_Rural_LDVs!H$6,Urban_Rural_LDVs!H$7))</f>
        <v>3.1262515057045364</v>
      </c>
      <c r="M209" s="197">
        <f ca="1">($I209/(SUMIF($D$5:$D$832,$D209,$I$5:$I$832))*IF($D209=1,Urban_Rural_LDVs!I$6,Urban_Rural_LDVs!I$7))</f>
        <v>6.7899994472666902</v>
      </c>
      <c r="N209" s="196">
        <f ca="1">($H209/(SUMIF($D$5:$D$832,$D209,$H$5:$H$832))*IF($D209=1,Urban_Rural_LDVs!J$6,Urban_Rural_LDVs!J$7))</f>
        <v>1.13051623037617</v>
      </c>
      <c r="O209" s="196">
        <f ca="1">($H209/(SUMIF($D$5:$D$832,$D209,$H$5:$H$832))*IF($D209=1,Urban_Rural_LDVs!K$6,Urban_Rural_LDVs!K$7))</f>
        <v>5.3796583007579537</v>
      </c>
      <c r="P209" s="196">
        <f ca="1">($H209/(SUMIF($D$5:$D$832,$D209,$H$5:$H$832))*IF($D209=1,Urban_Rural_LDVs!L$6,Urban_Rural_LDVs!L$7))</f>
        <v>24.535494134944294</v>
      </c>
      <c r="Q209" s="197">
        <f ca="1">($H209/(SUMIF($D$5:$D$832,$D209,$H$5:$H$832))*IF($D209=1,Urban_Rural_LDVs!M$6,Urban_Rural_LDVs!M$7))</f>
        <v>53.217918195421554</v>
      </c>
      <c r="R209" s="196">
        <f ca="1">($H209/(SUMIF($D$5:$D$832,$D209,$H$5:$H$832))*IF($D209=1,Urban_Rural_LDVs!N$6,Urban_Rural_LDVs!N$7))</f>
        <v>0.47067163999121864</v>
      </c>
      <c r="S209" s="196">
        <f ca="1">($H209/(SUMIF($D$5:$D$832,$D209,$H$5:$H$832))*IF($D209=1,Urban_Rural_LDVs!O$6,Urban_Rural_LDVs!O$7))</f>
        <v>2.2357539797598429</v>
      </c>
      <c r="T209" s="196">
        <f ca="1">($H209/(SUMIF($D$5:$D$832,$D209,$H$5:$H$832))*IF($D209=1,Urban_Rural_LDVs!P$6,Urban_Rural_LDVs!P$7))</f>
        <v>9.8098542769059769</v>
      </c>
      <c r="U209" s="339">
        <f ca="1">($H209/(SUMIF($D$5:$D$832,$D209,$H$5:$H$832))*IF($D209=1,Urban_Rural_LDVs!Q$6,Urban_Rural_LDVs!Q$7))</f>
        <v>21.074543720609931</v>
      </c>
      <c r="V209" s="344">
        <f ca="1">'DAC Adjustment'!O213-'Census Tract'!J209</f>
        <v>0</v>
      </c>
      <c r="W209" s="29">
        <f ca="1">'DAC Adjustment'!P213-'Census Tract'!K209</f>
        <v>0</v>
      </c>
      <c r="X209" s="29">
        <f ca="1">'DAC Adjustment'!Q213-'Census Tract'!L209</f>
        <v>0</v>
      </c>
      <c r="Y209" s="105">
        <f ca="1">'DAC Adjustment'!R213-'Census Tract'!M209</f>
        <v>0</v>
      </c>
      <c r="Z209" s="29">
        <f ca="1">'DAC Adjustment'!S213-'Census Tract'!N209</f>
        <v>0</v>
      </c>
      <c r="AA209" s="29">
        <f ca="1">'DAC Adjustment'!T213-'Census Tract'!O209</f>
        <v>0</v>
      </c>
      <c r="AB209" s="29">
        <f ca="1">'DAC Adjustment'!U213-'Census Tract'!P209</f>
        <v>0</v>
      </c>
      <c r="AC209" s="105">
        <f ca="1">'DAC Adjustment'!V213-'Census Tract'!Q209</f>
        <v>0</v>
      </c>
      <c r="AD209" s="29">
        <f ca="1">'DAC Adjustment'!W213-'Census Tract'!R209</f>
        <v>0</v>
      </c>
      <c r="AE209" s="29">
        <f ca="1">'DAC Adjustment'!X213-'Census Tract'!S209</f>
        <v>0</v>
      </c>
      <c r="AF209" s="29">
        <f ca="1">'DAC Adjustment'!Y213-'Census Tract'!T209</f>
        <v>0</v>
      </c>
      <c r="AG209" s="345">
        <f ca="1">'DAC Adjustment'!Z213-'Census Tract'!U209</f>
        <v>0</v>
      </c>
    </row>
    <row r="210" spans="1:33" ht="15.75" x14ac:dyDescent="0.25">
      <c r="A210" s="193" t="s">
        <v>41</v>
      </c>
      <c r="B210" s="53" t="str">
        <f>IFERROR(INDEX(Geography!$R$5:$R$889,MATCH(C210,Geography!$S$5:$S$889,0)),"Undefined")</f>
        <v>Medford</v>
      </c>
      <c r="C210" s="53">
        <v>41029001302</v>
      </c>
      <c r="D210" s="171" cm="1">
        <f t="array" ref="D210">INDEX(Geography!$K$5:$K$838,MATCH(C210,Geography!$L$5:$L$838,0),0)</f>
        <v>0</v>
      </c>
      <c r="E210" s="53">
        <v>10648</v>
      </c>
      <c r="F210" s="53">
        <f>SUMIF(County!$A$5:$A$40,A210,County!$D$5:$D$40)</f>
        <v>205780</v>
      </c>
      <c r="G210" s="173" cm="1">
        <f t="array" ref="G210">INDEX(Geography!$E$5:$E$833,MATCH(C210,Geography!$C$5:$C$833,0),0)</f>
        <v>7727</v>
      </c>
      <c r="H210" s="239">
        <f t="shared" si="3"/>
        <v>9388.5963120198867</v>
      </c>
      <c r="I210" s="173">
        <f>SUMIF(Geography!$L$5:$L$838,'Census Tract'!C210,Geography!$M$5:$M$838)</f>
        <v>502</v>
      </c>
      <c r="J210" s="338">
        <f ca="1">($I210/(SUMIF($D$5:$D$832,$D210,$I$5:$I$832))*IF($D210=1,Urban_Rural_LDVs!F$6,Urban_Rural_LDVs!F$7))</f>
        <v>0.77135272457635895</v>
      </c>
      <c r="K210" s="196">
        <f ca="1">($I210/(SUMIF($D$5:$D$832,$D210,$I$5:$I$832))*IF($D210=1,Urban_Rural_LDVs!G$6,Urban_Rural_LDVs!G$7))</f>
        <v>3.8909926319211694</v>
      </c>
      <c r="L210" s="196">
        <f ca="1">($I210/(SUMIF($D$5:$D$832,$D210,$I$5:$I$832))*IF($D210=1,Urban_Rural_LDVs!H$6,Urban_Rural_LDVs!H$7))</f>
        <v>18.029147481515892</v>
      </c>
      <c r="M210" s="197">
        <f ca="1">($I210/(SUMIF($D$5:$D$832,$D210,$I$5:$I$832))*IF($D210=1,Urban_Rural_LDVs!I$6,Urban_Rural_LDVs!I$7))</f>
        <v>39.219112287527885</v>
      </c>
      <c r="N210" s="196">
        <f ca="1">($H210/(SUMIF($D$5:$D$832,$D210,$H$5:$H$832))*IF($D210=1,Urban_Rural_LDVs!J$6,Urban_Rural_LDVs!J$7))</f>
        <v>2.5697761259685366</v>
      </c>
      <c r="O210" s="196">
        <f ca="1">($H210/(SUMIF($D$5:$D$832,$D210,$H$5:$H$832))*IF($D210=1,Urban_Rural_LDVs!K$6,Urban_Rural_LDVs!K$7))</f>
        <v>13.431683476475929</v>
      </c>
      <c r="P210" s="196">
        <f ca="1">($H210/(SUMIF($D$5:$D$832,$D210,$H$5:$H$832))*IF($D210=1,Urban_Rural_LDVs!L$6,Urban_Rural_LDVs!L$7))</f>
        <v>62.664718480977221</v>
      </c>
      <c r="Q210" s="197">
        <f ca="1">($H210/(SUMIF($D$5:$D$832,$D210,$H$5:$H$832))*IF($D210=1,Urban_Rural_LDVs!M$6,Urban_Rural_LDVs!M$7))</f>
        <v>136.45198175131515</v>
      </c>
      <c r="R210" s="196">
        <f ca="1">($H210/(SUMIF($D$5:$D$832,$D210,$H$5:$H$832))*IF($D210=1,Urban_Rural_LDVs!N$6,Urban_Rural_LDVs!N$7))</f>
        <v>1.7550409427833307</v>
      </c>
      <c r="S210" s="196">
        <f ca="1">($H210/(SUMIF($D$5:$D$832,$D210,$H$5:$H$832))*IF($D210=1,Urban_Rural_LDVs!O$6,Urban_Rural_LDVs!O$7))</f>
        <v>9.0918683558645341</v>
      </c>
      <c r="T210" s="196">
        <f ca="1">($H210/(SUMIF($D$5:$D$832,$D210,$H$5:$H$832))*IF($D210=1,Urban_Rural_LDVs!P$6,Urban_Rural_LDVs!P$7))</f>
        <v>41.895062695655142</v>
      </c>
      <c r="U210" s="339">
        <f ca="1">($H210/(SUMIF($D$5:$D$832,$D210,$H$5:$H$832))*IF($D210=1,Urban_Rural_LDVs!Q$6,Urban_Rural_LDVs!Q$7))</f>
        <v>91.055368467559347</v>
      </c>
      <c r="V210" s="344">
        <f ca="1">'DAC Adjustment'!O214-'Census Tract'!J210</f>
        <v>0</v>
      </c>
      <c r="W210" s="29">
        <f ca="1">'DAC Adjustment'!P214-'Census Tract'!K210</f>
        <v>0</v>
      </c>
      <c r="X210" s="29">
        <f ca="1">'DAC Adjustment'!Q214-'Census Tract'!L210</f>
        <v>0</v>
      </c>
      <c r="Y210" s="105">
        <f ca="1">'DAC Adjustment'!R214-'Census Tract'!M210</f>
        <v>0</v>
      </c>
      <c r="Z210" s="29">
        <f ca="1">'DAC Adjustment'!S214-'Census Tract'!N210</f>
        <v>0</v>
      </c>
      <c r="AA210" s="29">
        <f ca="1">'DAC Adjustment'!T214-'Census Tract'!O210</f>
        <v>0</v>
      </c>
      <c r="AB210" s="29">
        <f ca="1">'DAC Adjustment'!U214-'Census Tract'!P210</f>
        <v>0</v>
      </c>
      <c r="AC210" s="105">
        <f ca="1">'DAC Adjustment'!V214-'Census Tract'!Q210</f>
        <v>0</v>
      </c>
      <c r="AD210" s="29">
        <f ca="1">'DAC Adjustment'!W214-'Census Tract'!R210</f>
        <v>0</v>
      </c>
      <c r="AE210" s="29">
        <f ca="1">'DAC Adjustment'!X214-'Census Tract'!S210</f>
        <v>0</v>
      </c>
      <c r="AF210" s="29">
        <f ca="1">'DAC Adjustment'!Y214-'Census Tract'!T210</f>
        <v>0</v>
      </c>
      <c r="AG210" s="345">
        <f ca="1">'DAC Adjustment'!Z214-'Census Tract'!U210</f>
        <v>0</v>
      </c>
    </row>
    <row r="211" spans="1:33" ht="15.75" x14ac:dyDescent="0.25">
      <c r="A211" s="193" t="s">
        <v>41</v>
      </c>
      <c r="B211" s="53" t="str">
        <f>IFERROR(INDEX(Geography!$R$5:$R$889,MATCH(C211,Geography!$S$5:$S$889,0)),"Undefined")</f>
        <v>Eagle Point</v>
      </c>
      <c r="C211" s="53">
        <v>41029001400</v>
      </c>
      <c r="D211" s="171" cm="1">
        <f t="array" ref="D211">INDEX(Geography!$K$5:$K$838,MATCH(C211,Geography!$L$5:$L$838,0),0)</f>
        <v>0</v>
      </c>
      <c r="E211" s="53">
        <v>11504</v>
      </c>
      <c r="F211" s="53">
        <f>SUMIF(County!$A$5:$A$40,A211,County!$D$5:$D$40)</f>
        <v>205780</v>
      </c>
      <c r="G211" s="173" cm="1">
        <f t="array" ref="G211">INDEX(Geography!$E$5:$E$833,MATCH(C211,Geography!$C$5:$C$833,0),0)</f>
        <v>10241</v>
      </c>
      <c r="H211" s="239">
        <f t="shared" si="3"/>
        <v>12443.201091160303</v>
      </c>
      <c r="I211" s="173">
        <f>SUMIF(Geography!$L$5:$L$838,'Census Tract'!C211,Geography!$M$5:$M$838)</f>
        <v>1794</v>
      </c>
      <c r="J211" s="338">
        <f ca="1">($I211/(SUMIF($D$5:$D$832,$D211,$I$5:$I$832))*IF($D211=1,Urban_Rural_LDVs!F$6,Urban_Rural_LDVs!F$7))</f>
        <v>2.7565872268724858</v>
      </c>
      <c r="K211" s="196">
        <f ca="1">($I211/(SUMIF($D$5:$D$832,$D211,$I$5:$I$832))*IF($D211=1,Urban_Rural_LDVs!G$6,Urban_Rural_LDVs!G$7))</f>
        <v>13.905260521248163</v>
      </c>
      <c r="L211" s="196">
        <f ca="1">($I211/(SUMIF($D$5:$D$832,$D211,$I$5:$I$832))*IF($D211=1,Urban_Rural_LDVs!H$6,Urban_Rural_LDVs!H$7))</f>
        <v>64.430857732748024</v>
      </c>
      <c r="M211" s="197">
        <f ca="1">($I211/(SUMIF($D$5:$D$832,$D211,$I$5:$I$832))*IF($D211=1,Urban_Rural_LDVs!I$6,Urban_Rural_LDVs!I$7))</f>
        <v>140.15754470881481</v>
      </c>
      <c r="N211" s="196">
        <f ca="1">($H211/(SUMIF($D$5:$D$832,$D211,$H$5:$H$832))*IF($D211=1,Urban_Rural_LDVs!J$6,Urban_Rural_LDVs!J$7))</f>
        <v>3.4058596228864735</v>
      </c>
      <c r="O211" s="196">
        <f ca="1">($H211/(SUMIF($D$5:$D$832,$D211,$H$5:$H$832))*IF($D211=1,Urban_Rural_LDVs!K$6,Urban_Rural_LDVs!K$7))</f>
        <v>17.801717417185191</v>
      </c>
      <c r="P211" s="196">
        <f ca="1">($H211/(SUMIF($D$5:$D$832,$D211,$H$5:$H$832))*IF($D211=1,Urban_Rural_LDVs!L$6,Urban_Rural_LDVs!L$7))</f>
        <v>83.05285129593473</v>
      </c>
      <c r="Q211" s="197">
        <f ca="1">($H211/(SUMIF($D$5:$D$832,$D211,$H$5:$H$832))*IF($D211=1,Urban_Rural_LDVs!M$6,Urban_Rural_LDVs!M$7))</f>
        <v>180.84699690891915</v>
      </c>
      <c r="R211" s="196">
        <f ca="1">($H211/(SUMIF($D$5:$D$832,$D211,$H$5:$H$832))*IF($D211=1,Urban_Rural_LDVs!N$6,Urban_Rural_LDVs!N$7))</f>
        <v>2.3260481810591549</v>
      </c>
      <c r="S211" s="196">
        <f ca="1">($H211/(SUMIF($D$5:$D$832,$D211,$H$5:$H$832))*IF($D211=1,Urban_Rural_LDVs!O$6,Urban_Rural_LDVs!O$7))</f>
        <v>12.049931905320136</v>
      </c>
      <c r="T211" s="196">
        <f ca="1">($H211/(SUMIF($D$5:$D$832,$D211,$H$5:$H$832))*IF($D211=1,Urban_Rural_LDVs!P$6,Urban_Rural_LDVs!P$7))</f>
        <v>55.525732763841631</v>
      </c>
      <c r="U211" s="339">
        <f ca="1">($H211/(SUMIF($D$5:$D$832,$D211,$H$5:$H$832))*IF($D211=1,Urban_Rural_LDVs!Q$6,Urban_Rural_LDVs!Q$7))</f>
        <v>120.68047476074481</v>
      </c>
      <c r="V211" s="344">
        <f ca="1">'DAC Adjustment'!O215-'Census Tract'!J211</f>
        <v>0</v>
      </c>
      <c r="W211" s="29">
        <f ca="1">'DAC Adjustment'!P215-'Census Tract'!K211</f>
        <v>0</v>
      </c>
      <c r="X211" s="29">
        <f ca="1">'DAC Adjustment'!Q215-'Census Tract'!L211</f>
        <v>0</v>
      </c>
      <c r="Y211" s="105">
        <f ca="1">'DAC Adjustment'!R215-'Census Tract'!M211</f>
        <v>0</v>
      </c>
      <c r="Z211" s="29">
        <f ca="1">'DAC Adjustment'!S215-'Census Tract'!N211</f>
        <v>0</v>
      </c>
      <c r="AA211" s="29">
        <f ca="1">'DAC Adjustment'!T215-'Census Tract'!O211</f>
        <v>0</v>
      </c>
      <c r="AB211" s="29">
        <f ca="1">'DAC Adjustment'!U215-'Census Tract'!P211</f>
        <v>0</v>
      </c>
      <c r="AC211" s="105">
        <f ca="1">'DAC Adjustment'!V215-'Census Tract'!Q211</f>
        <v>0</v>
      </c>
      <c r="AD211" s="29">
        <f ca="1">'DAC Adjustment'!W215-'Census Tract'!R211</f>
        <v>0</v>
      </c>
      <c r="AE211" s="29">
        <f ca="1">'DAC Adjustment'!X215-'Census Tract'!S211</f>
        <v>0</v>
      </c>
      <c r="AF211" s="29">
        <f ca="1">'DAC Adjustment'!Y215-'Census Tract'!T211</f>
        <v>0</v>
      </c>
      <c r="AG211" s="345">
        <f ca="1">'DAC Adjustment'!Z215-'Census Tract'!U211</f>
        <v>0</v>
      </c>
    </row>
    <row r="212" spans="1:33" ht="15.75" x14ac:dyDescent="0.25">
      <c r="A212" s="193" t="s">
        <v>41</v>
      </c>
      <c r="B212" s="53" t="str">
        <f>IFERROR(INDEX(Geography!$R$5:$R$889,MATCH(C212,Geography!$S$5:$S$889,0)),"Undefined")</f>
        <v>Ashland</v>
      </c>
      <c r="C212" s="53">
        <v>41029002500</v>
      </c>
      <c r="D212" s="171" cm="1">
        <f t="array" ref="D212">INDEX(Geography!$K$5:$K$838,MATCH(C212,Geography!$L$5:$L$838,0),0)</f>
        <v>0</v>
      </c>
      <c r="E212" s="53">
        <v>2297</v>
      </c>
      <c r="F212" s="53">
        <f>SUMIF(County!$A$5:$A$40,A212,County!$D$5:$D$40)</f>
        <v>205780</v>
      </c>
      <c r="G212" s="173" cm="1">
        <f t="array" ref="G212">INDEX(Geography!$E$5:$E$833,MATCH(C212,Geography!$C$5:$C$833,0),0)</f>
        <v>2247</v>
      </c>
      <c r="H212" s="239">
        <f t="shared" si="3"/>
        <v>2730.1897130980569</v>
      </c>
      <c r="I212" s="173">
        <f>SUMIF(Geography!$L$5:$L$838,'Census Tract'!C212,Geography!$M$5:$M$838)</f>
        <v>390</v>
      </c>
      <c r="J212" s="338">
        <f ca="1">($I212/(SUMIF($D$5:$D$832,$D212,$I$5:$I$832))*IF($D212=1,Urban_Rural_LDVs!F$6,Urban_Rural_LDVs!F$7))</f>
        <v>0.5992580927983665</v>
      </c>
      <c r="K212" s="196">
        <f ca="1">($I212/(SUMIF($D$5:$D$832,$D212,$I$5:$I$832))*IF($D212=1,Urban_Rural_LDVs!G$6,Urban_Rural_LDVs!G$7))</f>
        <v>3.0228827220104701</v>
      </c>
      <c r="L212" s="196">
        <f ca="1">($I212/(SUMIF($D$5:$D$832,$D212,$I$5:$I$832))*IF($D212=1,Urban_Rural_LDVs!H$6,Urban_Rural_LDVs!H$7))</f>
        <v>14.006708202771309</v>
      </c>
      <c r="M212" s="197">
        <f ca="1">($I212/(SUMIF($D$5:$D$832,$D212,$I$5:$I$832))*IF($D212=1,Urban_Rural_LDVs!I$6,Urban_Rural_LDVs!I$7))</f>
        <v>30.469031458438</v>
      </c>
      <c r="N212" s="196">
        <f ca="1">($H212/(SUMIF($D$5:$D$832,$D212,$H$5:$H$832))*IF($D212=1,Urban_Rural_LDVs!J$6,Urban_Rural_LDVs!J$7))</f>
        <v>0.747287039608037</v>
      </c>
      <c r="O212" s="196">
        <f ca="1">($H212/(SUMIF($D$5:$D$832,$D212,$H$5:$H$832))*IF($D212=1,Urban_Rural_LDVs!K$6,Urban_Rural_LDVs!K$7))</f>
        <v>3.905913390920333</v>
      </c>
      <c r="P212" s="196">
        <f ca="1">($H212/(SUMIF($D$5:$D$832,$D212,$H$5:$H$832))*IF($D212=1,Urban_Rural_LDVs!L$6,Urban_Rural_LDVs!L$7))</f>
        <v>18.222806060146993</v>
      </c>
      <c r="Q212" s="197">
        <f ca="1">($H212/(SUMIF($D$5:$D$832,$D212,$H$5:$H$832))*IF($D212=1,Urban_Rural_LDVs!M$6,Urban_Rural_LDVs!M$7))</f>
        <v>39.680031447548231</v>
      </c>
      <c r="R212" s="196">
        <f ca="1">($H212/(SUMIF($D$5:$D$832,$D212,$H$5:$H$832))*IF($D212=1,Urban_Rural_LDVs!N$6,Urban_Rural_LDVs!N$7))</f>
        <v>0.51036327144223426</v>
      </c>
      <c r="S212" s="196">
        <f ca="1">($H212/(SUMIF($D$5:$D$832,$D212,$H$5:$H$832))*IF($D212=1,Urban_Rural_LDVs!O$6,Urban_Rural_LDVs!O$7))</f>
        <v>2.6439016689048285</v>
      </c>
      <c r="T212" s="196">
        <f ca="1">($H212/(SUMIF($D$5:$D$832,$D212,$H$5:$H$832))*IF($D212=1,Urban_Rural_LDVs!P$6,Urban_Rural_LDVs!P$7))</f>
        <v>12.183021337794372</v>
      </c>
      <c r="U212" s="339">
        <f ca="1">($H212/(SUMIF($D$5:$D$832,$D212,$H$5:$H$832))*IF($D212=1,Urban_Rural_LDVs!Q$6,Urban_Rural_LDVs!Q$7))</f>
        <v>26.478764455365067</v>
      </c>
      <c r="V212" s="344">
        <f ca="1">'DAC Adjustment'!O216-'Census Tract'!J212</f>
        <v>0</v>
      </c>
      <c r="W212" s="29">
        <f ca="1">'DAC Adjustment'!P216-'Census Tract'!K212</f>
        <v>0</v>
      </c>
      <c r="X212" s="29">
        <f ca="1">'DAC Adjustment'!Q216-'Census Tract'!L212</f>
        <v>0</v>
      </c>
      <c r="Y212" s="105">
        <f ca="1">'DAC Adjustment'!R216-'Census Tract'!M212</f>
        <v>0</v>
      </c>
      <c r="Z212" s="29">
        <f ca="1">'DAC Adjustment'!S216-'Census Tract'!N212</f>
        <v>0</v>
      </c>
      <c r="AA212" s="29">
        <f ca="1">'DAC Adjustment'!T216-'Census Tract'!O212</f>
        <v>0</v>
      </c>
      <c r="AB212" s="29">
        <f ca="1">'DAC Adjustment'!U216-'Census Tract'!P212</f>
        <v>0</v>
      </c>
      <c r="AC212" s="105">
        <f ca="1">'DAC Adjustment'!V216-'Census Tract'!Q212</f>
        <v>0</v>
      </c>
      <c r="AD212" s="29">
        <f ca="1">'DAC Adjustment'!W216-'Census Tract'!R212</f>
        <v>0</v>
      </c>
      <c r="AE212" s="29">
        <f ca="1">'DAC Adjustment'!X216-'Census Tract'!S212</f>
        <v>0</v>
      </c>
      <c r="AF212" s="29">
        <f ca="1">'DAC Adjustment'!Y216-'Census Tract'!T212</f>
        <v>0</v>
      </c>
      <c r="AG212" s="345">
        <f ca="1">'DAC Adjustment'!Z216-'Census Tract'!U212</f>
        <v>0</v>
      </c>
    </row>
    <row r="213" spans="1:33" ht="15.75" x14ac:dyDescent="0.25">
      <c r="A213" s="193" t="s">
        <v>41</v>
      </c>
      <c r="B213" s="53" t="str">
        <f>IFERROR(INDEX(Geography!$R$5:$R$889,MATCH(C213,Geography!$S$5:$S$889,0)),"Undefined")</f>
        <v>Medford</v>
      </c>
      <c r="C213" s="53">
        <v>41029000700</v>
      </c>
      <c r="D213" s="171" cm="1">
        <f t="array" ref="D213">INDEX(Geography!$K$5:$K$838,MATCH(C213,Geography!$L$5:$L$838,0),0)</f>
        <v>1</v>
      </c>
      <c r="E213" s="53">
        <v>9659</v>
      </c>
      <c r="F213" s="53">
        <f>SUMIF(County!$A$5:$A$40,A213,County!$D$5:$D$40)</f>
        <v>205780</v>
      </c>
      <c r="G213" s="173" cm="1">
        <f t="array" ref="G213">INDEX(Geography!$E$5:$E$833,MATCH(C213,Geography!$C$5:$C$833,0),0)</f>
        <v>7343</v>
      </c>
      <c r="H213" s="239">
        <f t="shared" si="3"/>
        <v>8922.0218350151445</v>
      </c>
      <c r="I213" s="173">
        <f>SUMIF(Geography!$L$5:$L$838,'Census Tract'!C213,Geography!$M$5:$M$838)</f>
        <v>3167</v>
      </c>
      <c r="J213" s="338">
        <f ca="1">($I213/(SUMIF($D$5:$D$832,$D213,$I$5:$I$832))*IF($D213=1,Urban_Rural_LDVs!F$6,Urban_Rural_LDVs!F$7))</f>
        <v>1.5859956135509672</v>
      </c>
      <c r="K213" s="196">
        <f ca="1">($I213/(SUMIF($D$5:$D$832,$D213,$I$5:$I$832))*IF($D213=1,Urban_Rural_LDVs!G$6,Urban_Rural_LDVs!G$7))</f>
        <v>7.8817167676297375</v>
      </c>
      <c r="L213" s="196">
        <f ca="1">($I213/(SUMIF($D$5:$D$832,$D213,$I$5:$I$832))*IF($D213=1,Urban_Rural_LDVs!H$6,Urban_Rural_LDVs!H$7))</f>
        <v>36.266807760315992</v>
      </c>
      <c r="M213" s="197">
        <f ca="1">($I213/(SUMIF($D$5:$D$832,$D213,$I$5:$I$832))*IF($D213=1,Urban_Rural_LDVs!I$6,Urban_Rural_LDVs!I$7))</f>
        <v>78.768967946863029</v>
      </c>
      <c r="N213" s="196">
        <f ca="1">($H213/(SUMIF($D$5:$D$832,$D213,$H$5:$H$832))*IF($D213=1,Urban_Rural_LDVs!J$6,Urban_Rural_LDVs!J$7))</f>
        <v>1.8418861059800786</v>
      </c>
      <c r="O213" s="196">
        <f ca="1">($H213/(SUMIF($D$5:$D$832,$D213,$H$5:$H$832))*IF($D213=1,Urban_Rural_LDVs!K$6,Urban_Rural_LDVs!K$7))</f>
        <v>8.7647727762293428</v>
      </c>
      <c r="P213" s="196">
        <f ca="1">($H213/(SUMIF($D$5:$D$832,$D213,$H$5:$H$832))*IF($D213=1,Urban_Rural_LDVs!L$6,Urban_Rural_LDVs!L$7))</f>
        <v>39.974291864410013</v>
      </c>
      <c r="Q213" s="197">
        <f ca="1">($H213/(SUMIF($D$5:$D$832,$D213,$H$5:$H$832))*IF($D213=1,Urban_Rural_LDVs!M$6,Urban_Rural_LDVs!M$7))</f>
        <v>86.704941936760676</v>
      </c>
      <c r="R213" s="196">
        <f ca="1">($H213/(SUMIF($D$5:$D$832,$D213,$H$5:$H$832))*IF($D213=1,Urban_Rural_LDVs!N$6,Urban_Rural_LDVs!N$7))</f>
        <v>0.76683866262603018</v>
      </c>
      <c r="S213" s="196">
        <f ca="1">($H213/(SUMIF($D$5:$D$832,$D213,$H$5:$H$832))*IF($D213=1,Urban_Rural_LDVs!O$6,Urban_Rural_LDVs!O$7))</f>
        <v>3.6425874136624192</v>
      </c>
      <c r="T213" s="196">
        <f ca="1">($H213/(SUMIF($D$5:$D$832,$D213,$H$5:$H$832))*IF($D213=1,Urban_Rural_LDVs!P$6,Urban_Rural_LDVs!P$7))</f>
        <v>15.982640327339823</v>
      </c>
      <c r="U213" s="339">
        <f ca="1">($H213/(SUMIF($D$5:$D$832,$D213,$H$5:$H$832))*IF($D213=1,Urban_Rural_LDVs!Q$6,Urban_Rural_LDVs!Q$7))</f>
        <v>34.335561247046527</v>
      </c>
      <c r="V213" s="344">
        <f ca="1">'DAC Adjustment'!O217-'Census Tract'!J213</f>
        <v>0</v>
      </c>
      <c r="W213" s="29">
        <f ca="1">'DAC Adjustment'!P217-'Census Tract'!K213</f>
        <v>0</v>
      </c>
      <c r="X213" s="29">
        <f ca="1">'DAC Adjustment'!Q217-'Census Tract'!L213</f>
        <v>0</v>
      </c>
      <c r="Y213" s="105">
        <f ca="1">'DAC Adjustment'!R217-'Census Tract'!M213</f>
        <v>0</v>
      </c>
      <c r="Z213" s="29">
        <f ca="1">'DAC Adjustment'!S217-'Census Tract'!N213</f>
        <v>0</v>
      </c>
      <c r="AA213" s="29">
        <f ca="1">'DAC Adjustment'!T217-'Census Tract'!O213</f>
        <v>0</v>
      </c>
      <c r="AB213" s="29">
        <f ca="1">'DAC Adjustment'!U217-'Census Tract'!P213</f>
        <v>0</v>
      </c>
      <c r="AC213" s="105">
        <f ca="1">'DAC Adjustment'!V217-'Census Tract'!Q213</f>
        <v>0</v>
      </c>
      <c r="AD213" s="29">
        <f ca="1">'DAC Adjustment'!W217-'Census Tract'!R213</f>
        <v>0</v>
      </c>
      <c r="AE213" s="29">
        <f ca="1">'DAC Adjustment'!X217-'Census Tract'!S213</f>
        <v>0</v>
      </c>
      <c r="AF213" s="29">
        <f ca="1">'DAC Adjustment'!Y217-'Census Tract'!T213</f>
        <v>0</v>
      </c>
      <c r="AG213" s="345">
        <f ca="1">'DAC Adjustment'!Z217-'Census Tract'!U213</f>
        <v>0</v>
      </c>
    </row>
    <row r="214" spans="1:33" ht="15.75" x14ac:dyDescent="0.25">
      <c r="A214" s="193" t="s">
        <v>41</v>
      </c>
      <c r="B214" s="53" t="str">
        <f>IFERROR(INDEX(Geography!$R$5:$R$889,MATCH(C214,Geography!$S$5:$S$889,0)),"Undefined")</f>
        <v>Medford</v>
      </c>
      <c r="C214" s="53">
        <v>41029000300</v>
      </c>
      <c r="D214" s="171" cm="1">
        <f t="array" ref="D214">INDEX(Geography!$K$5:$K$838,MATCH(C214,Geography!$L$5:$L$838,0),0)</f>
        <v>1</v>
      </c>
      <c r="E214" s="53">
        <v>6544</v>
      </c>
      <c r="F214" s="53">
        <f>SUMIF(County!$A$5:$A$40,A214,County!$D$5:$D$40)</f>
        <v>205780</v>
      </c>
      <c r="G214" s="173" cm="1">
        <f t="array" ref="G214">INDEX(Geography!$E$5:$E$833,MATCH(C214,Geography!$C$5:$C$833,0),0)</f>
        <v>4246</v>
      </c>
      <c r="H214" s="239">
        <f t="shared" si="3"/>
        <v>5159.0500764638846</v>
      </c>
      <c r="I214" s="173">
        <f>SUMIF(Geography!$L$5:$L$838,'Census Tract'!C214,Geography!$M$5:$M$838)</f>
        <v>2500</v>
      </c>
      <c r="J214" s="338">
        <f ca="1">($I214/(SUMIF($D$5:$D$832,$D214,$I$5:$I$832))*IF($D214=1,Urban_Rural_LDVs!F$6,Urban_Rural_LDVs!F$7))</f>
        <v>1.2519700138545684</v>
      </c>
      <c r="K214" s="196">
        <f ca="1">($I214/(SUMIF($D$5:$D$832,$D214,$I$5:$I$832))*IF($D214=1,Urban_Rural_LDVs!G$6,Urban_Rural_LDVs!G$7))</f>
        <v>6.2217530530705227</v>
      </c>
      <c r="L214" s="196">
        <f ca="1">($I214/(SUMIF($D$5:$D$832,$D214,$I$5:$I$832))*IF($D214=1,Urban_Rural_LDVs!H$6,Urban_Rural_LDVs!H$7))</f>
        <v>28.628676792166083</v>
      </c>
      <c r="M214" s="197">
        <f ca="1">($I214/(SUMIF($D$5:$D$832,$D214,$I$5:$I$832))*IF($D214=1,Urban_Rural_LDVs!I$6,Urban_Rural_LDVs!I$7))</f>
        <v>62.179482117826829</v>
      </c>
      <c r="N214" s="196">
        <f ca="1">($H214/(SUMIF($D$5:$D$832,$D214,$H$5:$H$832))*IF($D214=1,Urban_Rural_LDVs!J$6,Urban_Rural_LDVs!J$7))</f>
        <v>1.0650481282842728</v>
      </c>
      <c r="O214" s="196">
        <f ca="1">($H214/(SUMIF($D$5:$D$832,$D214,$H$5:$H$832))*IF($D214=1,Urban_Rural_LDVs!K$6,Urban_Rural_LDVs!K$7))</f>
        <v>5.0681227302015248</v>
      </c>
      <c r="P214" s="196">
        <f ca="1">($H214/(SUMIF($D$5:$D$832,$D214,$H$5:$H$832))*IF($D214=1,Urban_Rural_LDVs!L$6,Urban_Rural_LDVs!L$7))</f>
        <v>23.114645683819276</v>
      </c>
      <c r="Q214" s="197">
        <f ca="1">($H214/(SUMIF($D$5:$D$832,$D214,$H$5:$H$832))*IF($D214=1,Urban_Rural_LDVs!M$6,Urban_Rural_LDVs!M$7))</f>
        <v>50.13607292162412</v>
      </c>
      <c r="R214" s="196">
        <f ca="1">($H214/(SUMIF($D$5:$D$832,$D214,$H$5:$H$832))*IF($D214=1,Urban_Rural_LDVs!N$6,Urban_Rural_LDVs!N$7))</f>
        <v>0.44341508395888929</v>
      </c>
      <c r="S214" s="196">
        <f ca="1">($H214/(SUMIF($D$5:$D$832,$D214,$H$5:$H$832))*IF($D214=1,Urban_Rural_LDVs!O$6,Urban_Rural_LDVs!O$7))</f>
        <v>2.1062816503350992</v>
      </c>
      <c r="T214" s="196">
        <f ca="1">($H214/(SUMIF($D$5:$D$832,$D214,$H$5:$H$832))*IF($D214=1,Urban_Rural_LDVs!P$6,Urban_Rural_LDVs!P$7))</f>
        <v>9.241766421065627</v>
      </c>
      <c r="U214" s="339">
        <f ca="1">($H214/(SUMIF($D$5:$D$832,$D214,$H$5:$H$832))*IF($D214=1,Urban_Rural_LDVs!Q$6,Urban_Rural_LDVs!Q$7))</f>
        <v>19.854118623853953</v>
      </c>
      <c r="V214" s="344">
        <f ca="1">'DAC Adjustment'!O218-'Census Tract'!J214</f>
        <v>0.31299250346364205</v>
      </c>
      <c r="W214" s="29">
        <f ca="1">'DAC Adjustment'!P218-'Census Tract'!K214</f>
        <v>1.5554382632676305</v>
      </c>
      <c r="X214" s="29">
        <f ca="1">'DAC Adjustment'!Q218-'Census Tract'!L214</f>
        <v>7.1571691980415224</v>
      </c>
      <c r="Y214" s="105">
        <f ca="1">'DAC Adjustment'!R218-'Census Tract'!M214</f>
        <v>15.544870529456709</v>
      </c>
      <c r="Z214" s="29">
        <f ca="1">'DAC Adjustment'!S218-'Census Tract'!N214</f>
        <v>0.26626203207106824</v>
      </c>
      <c r="AA214" s="29">
        <f ca="1">'DAC Adjustment'!T218-'Census Tract'!O214</f>
        <v>1.2670306825503808</v>
      </c>
      <c r="AB214" s="29">
        <f ca="1">'DAC Adjustment'!U218-'Census Tract'!P214</f>
        <v>5.7786614209548191</v>
      </c>
      <c r="AC214" s="105">
        <f ca="1">'DAC Adjustment'!V218-'Census Tract'!Q214</f>
        <v>12.534018230406033</v>
      </c>
      <c r="AD214" s="29">
        <f ca="1">'DAC Adjustment'!W218-'Census Tract'!R214</f>
        <v>0.11085377098972238</v>
      </c>
      <c r="AE214" s="29">
        <f ca="1">'DAC Adjustment'!X218-'Census Tract'!S214</f>
        <v>0.52657041258377468</v>
      </c>
      <c r="AF214" s="29">
        <f ca="1">'DAC Adjustment'!Y218-'Census Tract'!T214</f>
        <v>2.3104416052664067</v>
      </c>
      <c r="AG214" s="345">
        <f ca="1">'DAC Adjustment'!Z218-'Census Tract'!U214</f>
        <v>4.9635296559634874</v>
      </c>
    </row>
    <row r="215" spans="1:33" ht="15.75" x14ac:dyDescent="0.25">
      <c r="A215" s="193" t="s">
        <v>41</v>
      </c>
      <c r="B215" s="53" t="str">
        <f>IFERROR(INDEX(Geography!$R$5:$R$889,MATCH(C215,Geography!$S$5:$S$889,0)),"Undefined")</f>
        <v>Ashland</v>
      </c>
      <c r="C215" s="53">
        <v>41029002000</v>
      </c>
      <c r="D215" s="171" cm="1">
        <f t="array" ref="D215">INDEX(Geography!$K$5:$K$838,MATCH(C215,Geography!$L$5:$L$838,0),0)</f>
        <v>1</v>
      </c>
      <c r="E215" s="53">
        <v>1972</v>
      </c>
      <c r="F215" s="53">
        <f>SUMIF(County!$A$5:$A$40,A215,County!$D$5:$D$40)</f>
        <v>205780</v>
      </c>
      <c r="G215" s="173" cm="1">
        <f t="array" ref="G215">INDEX(Geography!$E$5:$E$833,MATCH(C215,Geography!$C$5:$C$833,0),0)</f>
        <v>1591</v>
      </c>
      <c r="H215" s="239">
        <f t="shared" si="3"/>
        <v>1933.1249815482904</v>
      </c>
      <c r="I215" s="173">
        <f>SUMIF(Geography!$L$5:$L$838,'Census Tract'!C215,Geography!$M$5:$M$838)</f>
        <v>3298</v>
      </c>
      <c r="J215" s="338">
        <f ca="1">($I215/(SUMIF($D$5:$D$832,$D215,$I$5:$I$832))*IF($D215=1,Urban_Rural_LDVs!F$6,Urban_Rural_LDVs!F$7))</f>
        <v>1.6515988422769465</v>
      </c>
      <c r="K215" s="196">
        <f ca="1">($I215/(SUMIF($D$5:$D$832,$D215,$I$5:$I$832))*IF($D215=1,Urban_Rural_LDVs!G$6,Urban_Rural_LDVs!G$7))</f>
        <v>8.2077366276106325</v>
      </c>
      <c r="L215" s="196">
        <f ca="1">($I215/(SUMIF($D$5:$D$832,$D215,$I$5:$I$832))*IF($D215=1,Urban_Rural_LDVs!H$6,Urban_Rural_LDVs!H$7))</f>
        <v>37.766950424225492</v>
      </c>
      <c r="M215" s="197">
        <f ca="1">($I215/(SUMIF($D$5:$D$832,$D215,$I$5:$I$832))*IF($D215=1,Urban_Rural_LDVs!I$6,Urban_Rural_LDVs!I$7))</f>
        <v>82.027172809837154</v>
      </c>
      <c r="N215" s="196">
        <f ca="1">($H215/(SUMIF($D$5:$D$832,$D215,$H$5:$H$832))*IF($D215=1,Urban_Rural_LDVs!J$6,Urban_Rural_LDVs!J$7))</f>
        <v>0.39907950355635374</v>
      </c>
      <c r="O215" s="196">
        <f ca="1">($H215/(SUMIF($D$5:$D$832,$D215,$H$5:$H$832))*IF($D215=1,Urban_Rural_LDVs!K$6,Urban_Rural_LDVs!K$7))</f>
        <v>1.8990539952309529</v>
      </c>
      <c r="P215" s="196">
        <f ca="1">($H215/(SUMIF($D$5:$D$832,$D215,$H$5:$H$832))*IF($D215=1,Urban_Rural_LDVs!L$6,Urban_Rural_LDVs!L$7))</f>
        <v>8.6611873016854606</v>
      </c>
      <c r="Q215" s="197">
        <f ca="1">($H215/(SUMIF($D$5:$D$832,$D215,$H$5:$H$832))*IF($D215=1,Urban_Rural_LDVs!M$6,Urban_Rural_LDVs!M$7))</f>
        <v>18.786267550236452</v>
      </c>
      <c r="R215" s="196">
        <f ca="1">($H215/(SUMIF($D$5:$D$832,$D215,$H$5:$H$832))*IF($D215=1,Urban_Rural_LDVs!N$6,Urban_Rural_LDVs!N$7))</f>
        <v>0.16615011742312599</v>
      </c>
      <c r="S215" s="196">
        <f ca="1">($H215/(SUMIF($D$5:$D$832,$D215,$H$5:$H$832))*IF($D215=1,Urban_Rural_LDVs!O$6,Urban_Rural_LDVs!O$7))</f>
        <v>0.78923554066960511</v>
      </c>
      <c r="T215" s="196">
        <f ca="1">($H215/(SUMIF($D$5:$D$832,$D215,$H$5:$H$832))*IF($D215=1,Urban_Rural_LDVs!P$6,Urban_Rural_LDVs!P$7))</f>
        <v>3.4629416806206814</v>
      </c>
      <c r="U215" s="339">
        <f ca="1">($H215/(SUMIF($D$5:$D$832,$D215,$H$5:$H$832))*IF($D215=1,Urban_Rural_LDVs!Q$6,Urban_Rural_LDVs!Q$7))</f>
        <v>7.439449536163834</v>
      </c>
      <c r="V215" s="344">
        <f ca="1">'DAC Adjustment'!O219-'Census Tract'!J215</f>
        <v>0.41289971056923647</v>
      </c>
      <c r="W215" s="29">
        <f ca="1">'DAC Adjustment'!P219-'Census Tract'!K215</f>
        <v>2.0519341569026572</v>
      </c>
      <c r="X215" s="29">
        <f ca="1">'DAC Adjustment'!Q219-'Census Tract'!L215</f>
        <v>9.4417376060563711</v>
      </c>
      <c r="Y215" s="105">
        <f ca="1">'DAC Adjustment'!R219-'Census Tract'!M215</f>
        <v>20.506793202459292</v>
      </c>
      <c r="Z215" s="29">
        <f ca="1">'DAC Adjustment'!S219-'Census Tract'!N215</f>
        <v>9.9769875889088422E-2</v>
      </c>
      <c r="AA215" s="29">
        <f ca="1">'DAC Adjustment'!T219-'Census Tract'!O215</f>
        <v>0.47476349880773827</v>
      </c>
      <c r="AB215" s="29">
        <f ca="1">'DAC Adjustment'!U219-'Census Tract'!P215</f>
        <v>2.1652968254213647</v>
      </c>
      <c r="AC215" s="105">
        <f ca="1">'DAC Adjustment'!V219-'Census Tract'!Q215</f>
        <v>4.6965668875591149</v>
      </c>
      <c r="AD215" s="29">
        <f ca="1">'DAC Adjustment'!W219-'Census Tract'!R215</f>
        <v>4.1537529355781505E-2</v>
      </c>
      <c r="AE215" s="29">
        <f ca="1">'DAC Adjustment'!X219-'Census Tract'!S215</f>
        <v>0.1973088851674013</v>
      </c>
      <c r="AF215" s="29">
        <f ca="1">'DAC Adjustment'!Y219-'Census Tract'!T215</f>
        <v>0.86573542015517013</v>
      </c>
      <c r="AG215" s="345">
        <f ca="1">'DAC Adjustment'!Z219-'Census Tract'!U215</f>
        <v>1.8598623840409578</v>
      </c>
    </row>
    <row r="216" spans="1:33" ht="15.75" x14ac:dyDescent="0.25">
      <c r="A216" s="193" t="s">
        <v>41</v>
      </c>
      <c r="B216" s="53" t="str">
        <f>IFERROR(INDEX(Geography!$R$5:$R$889,MATCH(C216,Geography!$S$5:$S$889,0)),"Undefined")</f>
        <v>Rogue River</v>
      </c>
      <c r="C216" s="53">
        <v>41029003002</v>
      </c>
      <c r="D216" s="171" cm="1">
        <f t="array" ref="D216">INDEX(Geography!$K$5:$K$838,MATCH(C216,Geography!$L$5:$L$838,0),0)</f>
        <v>0</v>
      </c>
      <c r="E216" s="53">
        <v>4298</v>
      </c>
      <c r="F216" s="53">
        <f>SUMIF(County!$A$5:$A$40,A216,County!$D$5:$D$40)</f>
        <v>205780</v>
      </c>
      <c r="G216" s="173" cm="1">
        <f t="array" ref="G216">INDEX(Geography!$E$5:$E$833,MATCH(C216,Geography!$C$5:$C$833,0),0)</f>
        <v>4341</v>
      </c>
      <c r="H216" s="239">
        <f t="shared" si="3"/>
        <v>5274.4786580145374</v>
      </c>
      <c r="I216" s="173">
        <f>SUMIF(Geography!$L$5:$L$838,'Census Tract'!C216,Geography!$M$5:$M$838)</f>
        <v>606</v>
      </c>
      <c r="J216" s="338">
        <f ca="1">($I216/(SUMIF($D$5:$D$832,$D216,$I$5:$I$832))*IF($D216=1,Urban_Rural_LDVs!F$6,Urban_Rural_LDVs!F$7))</f>
        <v>0.93115488265592339</v>
      </c>
      <c r="K216" s="196">
        <f ca="1">($I216/(SUMIF($D$5:$D$832,$D216,$I$5:$I$832))*IF($D216=1,Urban_Rural_LDVs!G$6,Urban_Rural_LDVs!G$7))</f>
        <v>4.6970946911239615</v>
      </c>
      <c r="L216" s="196">
        <f ca="1">($I216/(SUMIF($D$5:$D$832,$D216,$I$5:$I$832))*IF($D216=1,Urban_Rural_LDVs!H$6,Urban_Rural_LDVs!H$7))</f>
        <v>21.764269668921575</v>
      </c>
      <c r="M216" s="197">
        <f ca="1">($I216/(SUMIF($D$5:$D$832,$D216,$I$5:$I$832))*IF($D216=1,Urban_Rural_LDVs!I$6,Urban_Rural_LDVs!I$7))</f>
        <v>47.344187343111358</v>
      </c>
      <c r="N216" s="196">
        <f ca="1">($H216/(SUMIF($D$5:$D$832,$D216,$H$5:$H$832))*IF($D216=1,Urban_Rural_LDVs!J$6,Urban_Rural_LDVs!J$7))</f>
        <v>1.4436907160384906</v>
      </c>
      <c r="O216" s="196">
        <f ca="1">($H216/(SUMIF($D$5:$D$832,$D216,$H$5:$H$832))*IF($D216=1,Urban_Rural_LDVs!K$6,Urban_Rural_LDVs!K$7))</f>
        <v>7.5458700622986941</v>
      </c>
      <c r="P216" s="196">
        <f ca="1">($H216/(SUMIF($D$5:$D$832,$D216,$H$5:$H$832))*IF($D216=1,Urban_Rural_LDVs!L$6,Urban_Rural_LDVs!L$7))</f>
        <v>35.204806901245263</v>
      </c>
      <c r="Q216" s="197">
        <f ca="1">($H216/(SUMIF($D$5:$D$832,$D216,$H$5:$H$832))*IF($D216=1,Urban_Rural_LDVs!M$6,Urban_Rural_LDVs!M$7))</f>
        <v>76.658218297199312</v>
      </c>
      <c r="R216" s="196">
        <f ca="1">($H216/(SUMIF($D$5:$D$832,$D216,$H$5:$H$832))*IF($D216=1,Urban_Rural_LDVs!N$6,Urban_Rural_LDVs!N$7))</f>
        <v>0.98597550571016424</v>
      </c>
      <c r="S216" s="196">
        <f ca="1">($H216/(SUMIF($D$5:$D$832,$D216,$H$5:$H$832))*IF($D216=1,Urban_Rural_LDVs!O$6,Urban_Rural_LDVs!O$7))</f>
        <v>5.1077779905277527</v>
      </c>
      <c r="T216" s="196">
        <f ca="1">($H216/(SUMIF($D$5:$D$832,$D216,$H$5:$H$832))*IF($D216=1,Urban_Rural_LDVs!P$6,Urban_Rural_LDVs!P$7))</f>
        <v>23.536491155925841</v>
      </c>
      <c r="U216" s="339">
        <f ca="1">($H216/(SUMIF($D$5:$D$832,$D216,$H$5:$H$832))*IF($D216=1,Urban_Rural_LDVs!Q$6,Urban_Rural_LDVs!Q$7))</f>
        <v>51.15456898119259</v>
      </c>
      <c r="V216" s="344">
        <f ca="1">'DAC Adjustment'!O220-'Census Tract'!J216</f>
        <v>0</v>
      </c>
      <c r="W216" s="29">
        <f ca="1">'DAC Adjustment'!P220-'Census Tract'!K216</f>
        <v>0</v>
      </c>
      <c r="X216" s="29">
        <f ca="1">'DAC Adjustment'!Q220-'Census Tract'!L216</f>
        <v>0</v>
      </c>
      <c r="Y216" s="105">
        <f ca="1">'DAC Adjustment'!R220-'Census Tract'!M216</f>
        <v>0</v>
      </c>
      <c r="Z216" s="29">
        <f ca="1">'DAC Adjustment'!S220-'Census Tract'!N216</f>
        <v>0</v>
      </c>
      <c r="AA216" s="29">
        <f ca="1">'DAC Adjustment'!T220-'Census Tract'!O216</f>
        <v>0</v>
      </c>
      <c r="AB216" s="29">
        <f ca="1">'DAC Adjustment'!U220-'Census Tract'!P216</f>
        <v>0</v>
      </c>
      <c r="AC216" s="105">
        <f ca="1">'DAC Adjustment'!V220-'Census Tract'!Q216</f>
        <v>0</v>
      </c>
      <c r="AD216" s="29">
        <f ca="1">'DAC Adjustment'!W220-'Census Tract'!R216</f>
        <v>0</v>
      </c>
      <c r="AE216" s="29">
        <f ca="1">'DAC Adjustment'!X220-'Census Tract'!S216</f>
        <v>0</v>
      </c>
      <c r="AF216" s="29">
        <f ca="1">'DAC Adjustment'!Y220-'Census Tract'!T216</f>
        <v>0</v>
      </c>
      <c r="AG216" s="345">
        <f ca="1">'DAC Adjustment'!Z220-'Census Tract'!U216</f>
        <v>0</v>
      </c>
    </row>
    <row r="217" spans="1:33" ht="15.75" x14ac:dyDescent="0.25">
      <c r="A217" s="193" t="s">
        <v>41</v>
      </c>
      <c r="B217" s="53" t="str">
        <f>IFERROR(INDEX(Geography!$R$5:$R$889,MATCH(C217,Geography!$S$5:$S$889,0)),"Undefined")</f>
        <v>Medford</v>
      </c>
      <c r="C217" s="53">
        <v>41029000501</v>
      </c>
      <c r="D217" s="171" cm="1">
        <f t="array" ref="D217">INDEX(Geography!$K$5:$K$838,MATCH(C217,Geography!$L$5:$L$838,0),0)</f>
        <v>1</v>
      </c>
      <c r="E217" s="53">
        <v>3017</v>
      </c>
      <c r="F217" s="53">
        <f>SUMIF(County!$A$5:$A$40,A217,County!$D$5:$D$40)</f>
        <v>205780</v>
      </c>
      <c r="G217" s="173" cm="1">
        <f t="array" ref="G217">INDEX(Geography!$E$5:$E$833,MATCH(C217,Geography!$C$5:$C$833,0),0)</f>
        <v>2231</v>
      </c>
      <c r="H217" s="239">
        <f t="shared" si="3"/>
        <v>2710.7491098895262</v>
      </c>
      <c r="I217" s="173">
        <f>SUMIF(Geography!$L$5:$L$838,'Census Tract'!C217,Geography!$M$5:$M$838)</f>
        <v>1293</v>
      </c>
      <c r="J217" s="338">
        <f ca="1">($I217/(SUMIF($D$5:$D$832,$D217,$I$5:$I$832))*IF($D217=1,Urban_Rural_LDVs!F$6,Urban_Rural_LDVs!F$7))</f>
        <v>0.6475188911655827</v>
      </c>
      <c r="K217" s="196">
        <f ca="1">($I217/(SUMIF($D$5:$D$832,$D217,$I$5:$I$832))*IF($D217=1,Urban_Rural_LDVs!G$6,Urban_Rural_LDVs!G$7))</f>
        <v>3.2178906790480744</v>
      </c>
      <c r="L217" s="196">
        <f ca="1">($I217/(SUMIF($D$5:$D$832,$D217,$I$5:$I$832))*IF($D217=1,Urban_Rural_LDVs!H$6,Urban_Rural_LDVs!H$7))</f>
        <v>14.806751636908297</v>
      </c>
      <c r="M217" s="197">
        <f ca="1">($I217/(SUMIF($D$5:$D$832,$D217,$I$5:$I$832))*IF($D217=1,Urban_Rural_LDVs!I$6,Urban_Rural_LDVs!I$7))</f>
        <v>32.159228151340038</v>
      </c>
      <c r="N217" s="196">
        <f ca="1">($H217/(SUMIF($D$5:$D$832,$D217,$H$5:$H$832))*IF($D217=1,Urban_Rural_LDVs!J$6,Urban_Rural_LDVs!J$7))</f>
        <v>0.55961431328361111</v>
      </c>
      <c r="O217" s="196">
        <f ca="1">($H217/(SUMIF($D$5:$D$832,$D217,$H$5:$H$832))*IF($D217=1,Urban_Rural_LDVs!K$6,Urban_Rural_LDVs!K$7))</f>
        <v>2.6629726356758368</v>
      </c>
      <c r="P217" s="196">
        <f ca="1">($H217/(SUMIF($D$5:$D$832,$D217,$H$5:$H$832))*IF($D217=1,Urban_Rural_LDVs!L$6,Urban_Rural_LDVs!L$7))</f>
        <v>12.145260132030337</v>
      </c>
      <c r="Q217" s="197">
        <f ca="1">($H217/(SUMIF($D$5:$D$832,$D217,$H$5:$H$832))*IF($D217=1,Urban_Rural_LDVs!M$6,Urban_Rural_LDVs!M$7))</f>
        <v>26.343282781004103</v>
      </c>
      <c r="R217" s="196">
        <f ca="1">($H217/(SUMIF($D$5:$D$832,$D217,$H$5:$H$832))*IF($D217=1,Urban_Rural_LDVs!N$6,Urban_Rural_LDVs!N$7))</f>
        <v>0.23298611688937404</v>
      </c>
      <c r="S217" s="196">
        <f ca="1">($H217/(SUMIF($D$5:$D$832,$D217,$H$5:$H$832))*IF($D217=1,Urban_Rural_LDVs!O$6,Urban_Rural_LDVs!O$7))</f>
        <v>1.1067155821708918</v>
      </c>
      <c r="T217" s="196">
        <f ca="1">($H217/(SUMIF($D$5:$D$832,$D217,$H$5:$H$832))*IF($D217=1,Urban_Rural_LDVs!P$6,Urban_Rural_LDVs!P$7))</f>
        <v>4.8559540474322693</v>
      </c>
      <c r="U217" s="339">
        <f ca="1">($H217/(SUMIF($D$5:$D$832,$D217,$H$5:$H$832))*IF($D217=1,Urban_Rural_LDVs!Q$6,Urban_Rural_LDVs!Q$7))</f>
        <v>10.432062800239796</v>
      </c>
      <c r="V217" s="344">
        <f ca="1">'DAC Adjustment'!O221-'Census Tract'!J217</f>
        <v>0.16187972279139573</v>
      </c>
      <c r="W217" s="29">
        <f ca="1">'DAC Adjustment'!P221-'Census Tract'!K217</f>
        <v>0.80447266976201881</v>
      </c>
      <c r="X217" s="29">
        <f ca="1">'DAC Adjustment'!Q221-'Census Tract'!L217</f>
        <v>3.7016879092270738</v>
      </c>
      <c r="Y217" s="105">
        <f ca="1">'DAC Adjustment'!R221-'Census Tract'!M217</f>
        <v>8.0398070378350113</v>
      </c>
      <c r="Z217" s="29">
        <f ca="1">'DAC Adjustment'!S221-'Census Tract'!N217</f>
        <v>0.13990357832090283</v>
      </c>
      <c r="AA217" s="29">
        <f ca="1">'DAC Adjustment'!T221-'Census Tract'!O217</f>
        <v>0.6657431589189593</v>
      </c>
      <c r="AB217" s="29">
        <f ca="1">'DAC Adjustment'!U221-'Census Tract'!P217</f>
        <v>3.0363150330075843</v>
      </c>
      <c r="AC217" s="105">
        <f ca="1">'DAC Adjustment'!V221-'Census Tract'!Q217</f>
        <v>6.5858206952510265</v>
      </c>
      <c r="AD217" s="29">
        <f ca="1">'DAC Adjustment'!W221-'Census Tract'!R217</f>
        <v>5.8246529222343524E-2</v>
      </c>
      <c r="AE217" s="29">
        <f ca="1">'DAC Adjustment'!X221-'Census Tract'!S217</f>
        <v>0.27667889554272307</v>
      </c>
      <c r="AF217" s="29">
        <f ca="1">'DAC Adjustment'!Y221-'Census Tract'!T217</f>
        <v>1.2139885118580676</v>
      </c>
      <c r="AG217" s="345">
        <f ca="1">'DAC Adjustment'!Z221-'Census Tract'!U217</f>
        <v>2.6080157000599495</v>
      </c>
    </row>
    <row r="218" spans="1:33" ht="15.75" x14ac:dyDescent="0.25">
      <c r="A218" s="193" t="s">
        <v>41</v>
      </c>
      <c r="B218" s="53" t="str">
        <f>IFERROR(INDEX(Geography!$R$5:$R$889,MATCH(C218,Geography!$S$5:$S$889,0)),"Undefined")</f>
        <v>Central Point</v>
      </c>
      <c r="C218" s="53">
        <v>41029001002</v>
      </c>
      <c r="D218" s="171" cm="1">
        <f t="array" ref="D218">INDEX(Geography!$K$5:$K$838,MATCH(C218,Geography!$L$5:$L$838,0),0)</f>
        <v>1</v>
      </c>
      <c r="E218" s="53">
        <v>4557</v>
      </c>
      <c r="F218" s="53">
        <f>SUMIF(County!$A$5:$A$40,A218,County!$D$5:$D$40)</f>
        <v>205780</v>
      </c>
      <c r="G218" s="173" cm="1">
        <f t="array" ref="G218">INDEX(Geography!$E$5:$E$833,MATCH(C218,Geography!$C$5:$C$833,0),0)</f>
        <v>3280</v>
      </c>
      <c r="H218" s="239">
        <f t="shared" si="3"/>
        <v>3985.3236577488324</v>
      </c>
      <c r="I218" s="173">
        <f>SUMIF(Geography!$L$5:$L$838,'Census Tract'!C218,Geography!$M$5:$M$838)</f>
        <v>1820</v>
      </c>
      <c r="J218" s="338">
        <f ca="1">($I218/(SUMIF($D$5:$D$832,$D218,$I$5:$I$832))*IF($D218=1,Urban_Rural_LDVs!F$6,Urban_Rural_LDVs!F$7))</f>
        <v>0.91143417008612582</v>
      </c>
      <c r="K218" s="196">
        <f ca="1">($I218/(SUMIF($D$5:$D$832,$D218,$I$5:$I$832))*IF($D218=1,Urban_Rural_LDVs!G$6,Urban_Rural_LDVs!G$7))</f>
        <v>4.5294362226353408</v>
      </c>
      <c r="L218" s="196">
        <f ca="1">($I218/(SUMIF($D$5:$D$832,$D218,$I$5:$I$832))*IF($D218=1,Urban_Rural_LDVs!H$6,Urban_Rural_LDVs!H$7))</f>
        <v>20.841676704696908</v>
      </c>
      <c r="M218" s="197">
        <f ca="1">($I218/(SUMIF($D$5:$D$832,$D218,$I$5:$I$832))*IF($D218=1,Urban_Rural_LDVs!I$6,Urban_Rural_LDVs!I$7))</f>
        <v>45.266662981777934</v>
      </c>
      <c r="N218" s="196">
        <f ca="1">($H218/(SUMIF($D$5:$D$832,$D218,$H$5:$H$832))*IF($D218=1,Urban_Rural_LDVs!J$6,Urban_Rural_LDVs!J$7))</f>
        <v>0.82274089985219367</v>
      </c>
      <c r="O218" s="196">
        <f ca="1">($H218/(SUMIF($D$5:$D$832,$D218,$H$5:$H$832))*IF($D218=1,Urban_Rural_LDVs!K$6,Urban_Rural_LDVs!K$7))</f>
        <v>3.9150830322800281</v>
      </c>
      <c r="P218" s="196">
        <f ca="1">($H218/(SUMIF($D$5:$D$832,$D218,$H$5:$H$832))*IF($D218=1,Urban_Rural_LDVs!L$6,Urban_Rural_LDVs!L$7))</f>
        <v>17.85587325551748</v>
      </c>
      <c r="Q218" s="197">
        <f ca="1">($H218/(SUMIF($D$5:$D$832,$D218,$H$5:$H$832))*IF($D218=1,Urban_Rural_LDVs!M$6,Urban_Rural_LDVs!M$7))</f>
        <v>38.729703057684198</v>
      </c>
      <c r="R218" s="196">
        <f ca="1">($H218/(SUMIF($D$5:$D$832,$D218,$H$5:$H$832))*IF($D218=1,Urban_Rural_LDVs!N$6,Urban_Rural_LDVs!N$7))</f>
        <v>0.34253449726452118</v>
      </c>
      <c r="S218" s="196">
        <f ca="1">($H218/(SUMIF($D$5:$D$832,$D218,$H$5:$H$832))*IF($D218=1,Urban_Rural_LDVs!O$6,Urban_Rural_LDVs!O$7))</f>
        <v>1.6270852126940945</v>
      </c>
      <c r="T218" s="196">
        <f ca="1">($H218/(SUMIF($D$5:$D$832,$D218,$H$5:$H$832))*IF($D218=1,Urban_Rural_LDVs!P$6,Urban_Rural_LDVs!P$7))</f>
        <v>7.1391883799093865</v>
      </c>
      <c r="U218" s="339">
        <f ca="1">($H218/(SUMIF($D$5:$D$832,$D218,$H$5:$H$832))*IF($D218=1,Urban_Rural_LDVs!Q$6,Urban_Rural_LDVs!Q$7))</f>
        <v>15.337142978389299</v>
      </c>
      <c r="V218" s="344">
        <f ca="1">'DAC Adjustment'!O222-'Census Tract'!J218</f>
        <v>0</v>
      </c>
      <c r="W218" s="29">
        <f ca="1">'DAC Adjustment'!P222-'Census Tract'!K218</f>
        <v>0</v>
      </c>
      <c r="X218" s="29">
        <f ca="1">'DAC Adjustment'!Q222-'Census Tract'!L218</f>
        <v>0</v>
      </c>
      <c r="Y218" s="105">
        <f ca="1">'DAC Adjustment'!R222-'Census Tract'!M218</f>
        <v>0</v>
      </c>
      <c r="Z218" s="29">
        <f ca="1">'DAC Adjustment'!S222-'Census Tract'!N218</f>
        <v>0</v>
      </c>
      <c r="AA218" s="29">
        <f ca="1">'DAC Adjustment'!T222-'Census Tract'!O218</f>
        <v>0</v>
      </c>
      <c r="AB218" s="29">
        <f ca="1">'DAC Adjustment'!U222-'Census Tract'!P218</f>
        <v>0</v>
      </c>
      <c r="AC218" s="105">
        <f ca="1">'DAC Adjustment'!V222-'Census Tract'!Q218</f>
        <v>0</v>
      </c>
      <c r="AD218" s="29">
        <f ca="1">'DAC Adjustment'!W222-'Census Tract'!R218</f>
        <v>0</v>
      </c>
      <c r="AE218" s="29">
        <f ca="1">'DAC Adjustment'!X222-'Census Tract'!S218</f>
        <v>0</v>
      </c>
      <c r="AF218" s="29">
        <f ca="1">'DAC Adjustment'!Y222-'Census Tract'!T218</f>
        <v>0</v>
      </c>
      <c r="AG218" s="345">
        <f ca="1">'DAC Adjustment'!Z222-'Census Tract'!U218</f>
        <v>0</v>
      </c>
    </row>
    <row r="219" spans="1:33" ht="15.75" x14ac:dyDescent="0.25">
      <c r="A219" s="193" t="s">
        <v>41</v>
      </c>
      <c r="B219" s="53" t="str">
        <f>IFERROR(INDEX(Geography!$R$5:$R$889,MATCH(C219,Geography!$S$5:$S$889,0)),"Undefined")</f>
        <v>Central Point</v>
      </c>
      <c r="C219" s="53">
        <v>41029000900</v>
      </c>
      <c r="D219" s="171" cm="1">
        <f t="array" ref="D219">INDEX(Geography!$K$5:$K$838,MATCH(C219,Geography!$L$5:$L$838,0),0)</f>
        <v>1</v>
      </c>
      <c r="E219" s="53">
        <v>9501</v>
      </c>
      <c r="F219" s="53">
        <f>SUMIF(County!$A$5:$A$40,A219,County!$D$5:$D$40)</f>
        <v>205780</v>
      </c>
      <c r="G219" s="173" cm="1">
        <f t="array" ref="G219">INDEX(Geography!$E$5:$E$833,MATCH(C219,Geography!$C$5:$C$833,0),0)</f>
        <v>7439</v>
      </c>
      <c r="H219" s="239">
        <f t="shared" si="3"/>
        <v>9038.6654542663309</v>
      </c>
      <c r="I219" s="173">
        <f>SUMIF(Geography!$L$5:$L$838,'Census Tract'!C219,Geography!$M$5:$M$838)</f>
        <v>3245</v>
      </c>
      <c r="J219" s="338">
        <f ca="1">($I219/(SUMIF($D$5:$D$832,$D219,$I$5:$I$832))*IF($D219=1,Urban_Rural_LDVs!F$6,Urban_Rural_LDVs!F$7))</f>
        <v>1.6250570779832298</v>
      </c>
      <c r="K219" s="196">
        <f ca="1">($I219/(SUMIF($D$5:$D$832,$D219,$I$5:$I$832))*IF($D219=1,Urban_Rural_LDVs!G$6,Urban_Rural_LDVs!G$7))</f>
        <v>8.0758354628855376</v>
      </c>
      <c r="L219" s="196">
        <f ca="1">($I219/(SUMIF($D$5:$D$832,$D219,$I$5:$I$832))*IF($D219=1,Urban_Rural_LDVs!H$6,Urban_Rural_LDVs!H$7))</f>
        <v>37.160022476231575</v>
      </c>
      <c r="M219" s="197">
        <f ca="1">($I219/(SUMIF($D$5:$D$832,$D219,$I$5:$I$832))*IF($D219=1,Urban_Rural_LDVs!I$6,Urban_Rural_LDVs!I$7))</f>
        <v>80.708967788939233</v>
      </c>
      <c r="N219" s="196">
        <f ca="1">($H219/(SUMIF($D$5:$D$832,$D219,$H$5:$H$832))*IF($D219=1,Urban_Rural_LDVs!J$6,Urban_Rural_LDVs!J$7))</f>
        <v>1.8659663274391673</v>
      </c>
      <c r="O219" s="196">
        <f ca="1">($H219/(SUMIF($D$5:$D$832,$D219,$H$5:$H$832))*IF($D219=1,Urban_Rural_LDVs!K$6,Urban_Rural_LDVs!K$7))</f>
        <v>8.8793605722960773</v>
      </c>
      <c r="P219" s="196">
        <f ca="1">($H219/(SUMIF($D$5:$D$832,$D219,$H$5:$H$832))*IF($D219=1,Urban_Rural_LDVs!L$6,Urban_Rural_LDVs!L$7))</f>
        <v>40.496902788961748</v>
      </c>
      <c r="Q219" s="197">
        <f ca="1">($H219/(SUMIF($D$5:$D$832,$D219,$H$5:$H$832))*IF($D219=1,Urban_Rural_LDVs!M$6,Urban_Rural_LDVs!M$7))</f>
        <v>87.838494221375839</v>
      </c>
      <c r="R219" s="196">
        <f ca="1">($H219/(SUMIF($D$5:$D$832,$D219,$H$5:$H$832))*IF($D219=1,Urban_Rural_LDVs!N$6,Urban_Rural_LDVs!N$7))</f>
        <v>0.7768640625459674</v>
      </c>
      <c r="S219" s="196">
        <f ca="1">($H219/(SUMIF($D$5:$D$832,$D219,$H$5:$H$832))*IF($D219=1,Urban_Rural_LDVs!O$6,Urban_Rural_LDVs!O$7))</f>
        <v>3.6902094198876125</v>
      </c>
      <c r="T219" s="196">
        <f ca="1">($H219/(SUMIF($D$5:$D$832,$D219,$H$5:$H$832))*IF($D219=1,Urban_Rural_LDVs!P$6,Urban_Rural_LDVs!P$7))</f>
        <v>16.191592182361564</v>
      </c>
      <c r="U219" s="339">
        <f ca="1">($H219/(SUMIF($D$5:$D$832,$D219,$H$5:$H$832))*IF($D219=1,Urban_Rural_LDVs!Q$6,Urban_Rural_LDVs!Q$7))</f>
        <v>34.784453236657924</v>
      </c>
      <c r="V219" s="344">
        <f ca="1">'DAC Adjustment'!O223-'Census Tract'!J219</f>
        <v>0</v>
      </c>
      <c r="W219" s="29">
        <f ca="1">'DAC Adjustment'!P223-'Census Tract'!K219</f>
        <v>0</v>
      </c>
      <c r="X219" s="29">
        <f ca="1">'DAC Adjustment'!Q223-'Census Tract'!L219</f>
        <v>0</v>
      </c>
      <c r="Y219" s="105">
        <f ca="1">'DAC Adjustment'!R223-'Census Tract'!M219</f>
        <v>0</v>
      </c>
      <c r="Z219" s="29">
        <f ca="1">'DAC Adjustment'!S223-'Census Tract'!N219</f>
        <v>0</v>
      </c>
      <c r="AA219" s="29">
        <f ca="1">'DAC Adjustment'!T223-'Census Tract'!O219</f>
        <v>0</v>
      </c>
      <c r="AB219" s="29">
        <f ca="1">'DAC Adjustment'!U223-'Census Tract'!P219</f>
        <v>0</v>
      </c>
      <c r="AC219" s="105">
        <f ca="1">'DAC Adjustment'!V223-'Census Tract'!Q219</f>
        <v>0</v>
      </c>
      <c r="AD219" s="29">
        <f ca="1">'DAC Adjustment'!W223-'Census Tract'!R219</f>
        <v>0</v>
      </c>
      <c r="AE219" s="29">
        <f ca="1">'DAC Adjustment'!X223-'Census Tract'!S219</f>
        <v>0</v>
      </c>
      <c r="AF219" s="29">
        <f ca="1">'DAC Adjustment'!Y223-'Census Tract'!T219</f>
        <v>0</v>
      </c>
      <c r="AG219" s="345">
        <f ca="1">'DAC Adjustment'!Z223-'Census Tract'!U219</f>
        <v>0</v>
      </c>
    </row>
    <row r="220" spans="1:33" ht="15.75" x14ac:dyDescent="0.25">
      <c r="A220" s="193" t="s">
        <v>41</v>
      </c>
      <c r="B220" s="53" t="str">
        <f>IFERROR(INDEX(Geography!$R$5:$R$889,MATCH(C220,Geography!$S$5:$S$889,0)),"Undefined")</f>
        <v>Medford</v>
      </c>
      <c r="C220" s="53">
        <v>41029000202</v>
      </c>
      <c r="D220" s="171" cm="1">
        <f t="array" ref="D220">INDEX(Geography!$K$5:$K$838,MATCH(C220,Geography!$L$5:$L$838,0),0)</f>
        <v>1</v>
      </c>
      <c r="E220" s="53">
        <v>4004</v>
      </c>
      <c r="F220" s="53">
        <f>SUMIF(County!$A$5:$A$40,A220,County!$D$5:$D$40)</f>
        <v>205780</v>
      </c>
      <c r="G220" s="173" cm="1">
        <f t="array" ref="G220">INDEX(Geography!$E$5:$E$833,MATCH(C220,Geography!$C$5:$C$833,0),0)</f>
        <v>2633</v>
      </c>
      <c r="H220" s="239">
        <f t="shared" si="3"/>
        <v>3199.1942655038647</v>
      </c>
      <c r="I220" s="173">
        <f>SUMIF(Geography!$L$5:$L$838,'Census Tract'!C220,Geography!$M$5:$M$838)</f>
        <v>660</v>
      </c>
      <c r="J220" s="338">
        <f ca="1">($I220/(SUMIF($D$5:$D$832,$D220,$I$5:$I$832))*IF($D220=1,Urban_Rural_LDVs!F$6,Urban_Rural_LDVs!F$7))</f>
        <v>0.33052008365760605</v>
      </c>
      <c r="K220" s="196">
        <f ca="1">($I220/(SUMIF($D$5:$D$832,$D220,$I$5:$I$832))*IF($D220=1,Urban_Rural_LDVs!G$6,Urban_Rural_LDVs!G$7))</f>
        <v>1.642542806010618</v>
      </c>
      <c r="L220" s="196">
        <f ca="1">($I220/(SUMIF($D$5:$D$832,$D220,$I$5:$I$832))*IF($D220=1,Urban_Rural_LDVs!H$6,Urban_Rural_LDVs!H$7))</f>
        <v>7.5579706731318455</v>
      </c>
      <c r="M220" s="197">
        <f ca="1">($I220/(SUMIF($D$5:$D$832,$D220,$I$5:$I$832))*IF($D220=1,Urban_Rural_LDVs!I$6,Urban_Rural_LDVs!I$7))</f>
        <v>16.415383279106283</v>
      </c>
      <c r="N220" s="196">
        <f ca="1">($H220/(SUMIF($D$5:$D$832,$D220,$H$5:$H$832))*IF($D220=1,Urban_Rural_LDVs!J$6,Urban_Rural_LDVs!J$7))</f>
        <v>0.66045024064354463</v>
      </c>
      <c r="O220" s="196">
        <f ca="1">($H220/(SUMIF($D$5:$D$832,$D220,$H$5:$H$832))*IF($D220=1,Urban_Rural_LDVs!K$6,Urban_Rural_LDVs!K$7))</f>
        <v>3.1428090317052795</v>
      </c>
      <c r="P220" s="196">
        <f ca="1">($H220/(SUMIF($D$5:$D$832,$D220,$H$5:$H$832))*IF($D220=1,Urban_Rural_LDVs!L$6,Urban_Rural_LDVs!L$7))</f>
        <v>14.333693378590711</v>
      </c>
      <c r="Q220" s="197">
        <f ca="1">($H220/(SUMIF($D$5:$D$832,$D220,$H$5:$H$832))*IF($D220=1,Urban_Rural_LDVs!M$6,Urban_Rural_LDVs!M$7))</f>
        <v>31.090032972830031</v>
      </c>
      <c r="R220" s="196">
        <f ca="1">($H220/(SUMIF($D$5:$D$832,$D220,$H$5:$H$832))*IF($D220=1,Urban_Rural_LDVs!N$6,Urban_Rural_LDVs!N$7))</f>
        <v>0.27496747905411106</v>
      </c>
      <c r="S220" s="196">
        <f ca="1">($H220/(SUMIF($D$5:$D$832,$D220,$H$5:$H$832))*IF($D220=1,Urban_Rural_LDVs!O$6,Urban_Rural_LDVs!O$7))</f>
        <v>1.3061327332388877</v>
      </c>
      <c r="T220" s="196">
        <f ca="1">($H220/(SUMIF($D$5:$D$832,$D220,$H$5:$H$832))*IF($D220=1,Urban_Rural_LDVs!P$6,Urban_Rural_LDVs!P$7))</f>
        <v>5.7309399403357979</v>
      </c>
      <c r="U220" s="339">
        <f ca="1">($H220/(SUMIF($D$5:$D$832,$D220,$H$5:$H$832))*IF($D220=1,Urban_Rural_LDVs!Q$6,Urban_Rural_LDVs!Q$7))</f>
        <v>12.31179800673751</v>
      </c>
      <c r="V220" s="344">
        <f ca="1">'DAC Adjustment'!O224-'Census Tract'!J220</f>
        <v>8.2630020914401525E-2</v>
      </c>
      <c r="W220" s="29">
        <f ca="1">'DAC Adjustment'!P224-'Census Tract'!K220</f>
        <v>0.41063570150265427</v>
      </c>
      <c r="X220" s="29">
        <f ca="1">'DAC Adjustment'!Q224-'Census Tract'!L220</f>
        <v>1.8894926682829611</v>
      </c>
      <c r="Y220" s="105">
        <f ca="1">'DAC Adjustment'!R224-'Census Tract'!M220</f>
        <v>4.1038458197765699</v>
      </c>
      <c r="Z220" s="29">
        <f ca="1">'DAC Adjustment'!S224-'Census Tract'!N220</f>
        <v>0.16511256016088616</v>
      </c>
      <c r="AA220" s="29">
        <f ca="1">'DAC Adjustment'!T224-'Census Tract'!O220</f>
        <v>0.78570225792631998</v>
      </c>
      <c r="AB220" s="29">
        <f ca="1">'DAC Adjustment'!U224-'Census Tract'!P220</f>
        <v>3.5834233446476791</v>
      </c>
      <c r="AC220" s="105">
        <f ca="1">'DAC Adjustment'!V224-'Census Tract'!Q220</f>
        <v>7.7725082432075112</v>
      </c>
      <c r="AD220" s="29">
        <f ca="1">'DAC Adjustment'!W224-'Census Tract'!R220</f>
        <v>6.8741869763527752E-2</v>
      </c>
      <c r="AE220" s="29">
        <f ca="1">'DAC Adjustment'!X224-'Census Tract'!S220</f>
        <v>0.32653318330972203</v>
      </c>
      <c r="AF220" s="29">
        <f ca="1">'DAC Adjustment'!Y224-'Census Tract'!T220</f>
        <v>1.4327349850839495</v>
      </c>
      <c r="AG220" s="345">
        <f ca="1">'DAC Adjustment'!Z224-'Census Tract'!U220</f>
        <v>3.0779495016843779</v>
      </c>
    </row>
    <row r="221" spans="1:33" ht="15.75" x14ac:dyDescent="0.25">
      <c r="A221" s="193" t="s">
        <v>41</v>
      </c>
      <c r="B221" s="53" t="str">
        <f>IFERROR(INDEX(Geography!$R$5:$R$889,MATCH(C221,Geography!$S$5:$S$889,0)),"Undefined")</f>
        <v>Ashland</v>
      </c>
      <c r="C221" s="53">
        <v>41029001900</v>
      </c>
      <c r="D221" s="171" cm="1">
        <f t="array" ref="D221">INDEX(Geography!$K$5:$K$838,MATCH(C221,Geography!$L$5:$L$838,0),0)</f>
        <v>1</v>
      </c>
      <c r="E221" s="53">
        <v>2911</v>
      </c>
      <c r="F221" s="53">
        <f>SUMIF(County!$A$5:$A$40,A221,County!$D$5:$D$40)</f>
        <v>205780</v>
      </c>
      <c r="G221" s="173" cm="1">
        <f t="array" ref="G221">INDEX(Geography!$E$5:$E$833,MATCH(C221,Geography!$C$5:$C$833,0),0)</f>
        <v>1658</v>
      </c>
      <c r="H221" s="239">
        <f t="shared" si="3"/>
        <v>2014.5325074840134</v>
      </c>
      <c r="I221" s="173">
        <f>SUMIF(Geography!$L$5:$L$838,'Census Tract'!C221,Geography!$M$5:$M$838)</f>
        <v>1884</v>
      </c>
      <c r="J221" s="338">
        <f ca="1">($I221/(SUMIF($D$5:$D$832,$D221,$I$5:$I$832))*IF($D221=1,Urban_Rural_LDVs!F$6,Urban_Rural_LDVs!F$7))</f>
        <v>0.94348460244080268</v>
      </c>
      <c r="K221" s="196">
        <f ca="1">($I221/(SUMIF($D$5:$D$832,$D221,$I$5:$I$832))*IF($D221=1,Urban_Rural_LDVs!G$6,Urban_Rural_LDVs!G$7))</f>
        <v>4.6887131007939455</v>
      </c>
      <c r="L221" s="196">
        <f ca="1">($I221/(SUMIF($D$5:$D$832,$D221,$I$5:$I$832))*IF($D221=1,Urban_Rural_LDVs!H$6,Urban_Rural_LDVs!H$7))</f>
        <v>21.574570830576359</v>
      </c>
      <c r="M221" s="197">
        <f ca="1">($I221/(SUMIF($D$5:$D$832,$D221,$I$5:$I$832))*IF($D221=1,Urban_Rural_LDVs!I$6,Urban_Rural_LDVs!I$7))</f>
        <v>46.858457723994299</v>
      </c>
      <c r="N221" s="196">
        <f ca="1">($H221/(SUMIF($D$5:$D$832,$D221,$H$5:$H$832))*IF($D221=1,Urban_Rural_LDVs!J$6,Urban_Rural_LDVs!J$7))</f>
        <v>0.41588549144967596</v>
      </c>
      <c r="O221" s="196">
        <f ca="1">($H221/(SUMIF($D$5:$D$832,$D221,$H$5:$H$832))*IF($D221=1,Urban_Rural_LDVs!K$6,Urban_Rural_LDVs!K$7))</f>
        <v>1.9790267279025267</v>
      </c>
      <c r="P221" s="196">
        <f ca="1">($H221/(SUMIF($D$5:$D$832,$D221,$H$5:$H$832))*IF($D221=1,Urban_Rural_LDVs!L$6,Urban_Rural_LDVs!L$7))</f>
        <v>9.0259261761121898</v>
      </c>
      <c r="Q221" s="197">
        <f ca="1">($H221/(SUMIF($D$5:$D$832,$D221,$H$5:$H$832))*IF($D221=1,Urban_Rural_LDVs!M$6,Urban_Rural_LDVs!M$7))</f>
        <v>19.577392582207437</v>
      </c>
      <c r="R221" s="196">
        <f ca="1">($H221/(SUMIF($D$5:$D$832,$D221,$H$5:$H$832))*IF($D221=1,Urban_Rural_LDVs!N$6,Urban_Rural_LDVs!N$7))</f>
        <v>0.17314701111724881</v>
      </c>
      <c r="S221" s="196">
        <f ca="1">($H221/(SUMIF($D$5:$D$832,$D221,$H$5:$H$832))*IF($D221=1,Urban_Rural_LDVs!O$6,Urban_Rural_LDVs!O$7))</f>
        <v>0.82247173251427097</v>
      </c>
      <c r="T221" s="196">
        <f ca="1">($H221/(SUMIF($D$5:$D$832,$D221,$H$5:$H$832))*IF($D221=1,Urban_Rural_LDVs!P$6,Urban_Rural_LDVs!P$7))</f>
        <v>3.6087726627712691</v>
      </c>
      <c r="U221" s="339">
        <f ca="1">($H221/(SUMIF($D$5:$D$832,$D221,$H$5:$H$832))*IF($D221=1,Urban_Rural_LDVs!Q$6,Urban_Rural_LDVs!Q$7))</f>
        <v>7.7527387372467862</v>
      </c>
      <c r="V221" s="344">
        <f ca="1">'DAC Adjustment'!O225-'Census Tract'!J221</f>
        <v>0.23587115061020059</v>
      </c>
      <c r="W221" s="29">
        <f ca="1">'DAC Adjustment'!P225-'Census Tract'!K221</f>
        <v>1.1721782751984868</v>
      </c>
      <c r="X221" s="29">
        <f ca="1">'DAC Adjustment'!Q225-'Census Tract'!L221</f>
        <v>5.3936427076440907</v>
      </c>
      <c r="Y221" s="105">
        <f ca="1">'DAC Adjustment'!R225-'Census Tract'!M221</f>
        <v>11.714614430998573</v>
      </c>
      <c r="Z221" s="29">
        <f ca="1">'DAC Adjustment'!S225-'Census Tract'!N221</f>
        <v>0.10397137286241903</v>
      </c>
      <c r="AA221" s="29">
        <f ca="1">'DAC Adjustment'!T225-'Census Tract'!O221</f>
        <v>0.4947566819756315</v>
      </c>
      <c r="AB221" s="29">
        <f ca="1">'DAC Adjustment'!U225-'Census Tract'!P221</f>
        <v>2.2564815440280483</v>
      </c>
      <c r="AC221" s="105">
        <f ca="1">'DAC Adjustment'!V225-'Census Tract'!Q221</f>
        <v>4.8943481455518594</v>
      </c>
      <c r="AD221" s="29">
        <f ca="1">'DAC Adjustment'!W225-'Census Tract'!R221</f>
        <v>4.328675277931221E-2</v>
      </c>
      <c r="AE221" s="29">
        <f ca="1">'DAC Adjustment'!X225-'Census Tract'!S221</f>
        <v>0.20561793312856769</v>
      </c>
      <c r="AF221" s="29">
        <f ca="1">'DAC Adjustment'!Y225-'Census Tract'!T221</f>
        <v>0.90219316569281727</v>
      </c>
      <c r="AG221" s="345">
        <f ca="1">'DAC Adjustment'!Z225-'Census Tract'!U221</f>
        <v>1.9381846843116959</v>
      </c>
    </row>
    <row r="222" spans="1:33" ht="15.75" x14ac:dyDescent="0.25">
      <c r="A222" s="193" t="s">
        <v>41</v>
      </c>
      <c r="B222" s="53" t="str">
        <f>IFERROR(INDEX(Geography!$R$5:$R$889,MATCH(C222,Geography!$S$5:$S$889,0)),"Undefined")</f>
        <v>Undefined</v>
      </c>
      <c r="C222" s="53">
        <v>41029003001</v>
      </c>
      <c r="D222" s="171" cm="1">
        <f t="array" ref="D222">INDEX(Geography!$K$5:$K$838,MATCH(C222,Geography!$L$5:$L$838,0),0)</f>
        <v>0</v>
      </c>
      <c r="E222" s="53">
        <v>3811</v>
      </c>
      <c r="F222" s="53">
        <f>SUMIF(County!$A$5:$A$40,A222,County!$D$5:$D$40)</f>
        <v>205780</v>
      </c>
      <c r="G222" s="173" cm="1">
        <f t="array" ref="G222">INDEX(Geography!$E$5:$E$833,MATCH(C222,Geography!$C$5:$C$833,0),0)</f>
        <v>3568</v>
      </c>
      <c r="H222" s="239">
        <f t="shared" si="3"/>
        <v>4335.2545155023881</v>
      </c>
      <c r="I222" s="173">
        <f>SUMIF(Geography!$L$5:$L$838,'Census Tract'!C222,Geography!$M$5:$M$838)</f>
        <v>375</v>
      </c>
      <c r="J222" s="338">
        <f ca="1">($I222/(SUMIF($D$5:$D$832,$D222,$I$5:$I$832))*IF($D222=1,Urban_Rural_LDVs!F$6,Urban_Rural_LDVs!F$7))</f>
        <v>0.57620970461381404</v>
      </c>
      <c r="K222" s="196">
        <f ca="1">($I222/(SUMIF($D$5:$D$832,$D222,$I$5:$I$832))*IF($D222=1,Urban_Rural_LDVs!G$6,Urban_Rural_LDVs!G$7))</f>
        <v>2.9066180019331447</v>
      </c>
      <c r="L222" s="196">
        <f ca="1">($I222/(SUMIF($D$5:$D$832,$D222,$I$5:$I$832))*IF($D222=1,Urban_Rural_LDVs!H$6,Urban_Rural_LDVs!H$7))</f>
        <v>13.467988656510876</v>
      </c>
      <c r="M222" s="197">
        <f ca="1">($I222/(SUMIF($D$5:$D$832,$D222,$I$5:$I$832))*IF($D222=1,Urban_Rural_LDVs!I$6,Urban_Rural_LDVs!I$7))</f>
        <v>29.297145633113466</v>
      </c>
      <c r="N222" s="196">
        <f ca="1">($H222/(SUMIF($D$5:$D$832,$D222,$H$5:$H$832))*IF($D222=1,Urban_Rural_LDVs!J$6,Urban_Rural_LDVs!J$7))</f>
        <v>1.1866133321412886</v>
      </c>
      <c r="O222" s="196">
        <f ca="1">($H222/(SUMIF($D$5:$D$832,$D222,$H$5:$H$832))*IF($D222=1,Urban_Rural_LDVs!K$6,Urban_Rural_LDVs!K$7))</f>
        <v>6.2021802308872926</v>
      </c>
      <c r="P222" s="196">
        <f ca="1">($H222/(SUMIF($D$5:$D$832,$D222,$H$5:$H$832))*IF($D222=1,Urban_Rural_LDVs!L$6,Urban_Rural_LDVs!L$7))</f>
        <v>28.935902101737632</v>
      </c>
      <c r="Q222" s="197">
        <f ca="1">($H222/(SUMIF($D$5:$D$832,$D222,$H$5:$H$832))*IF($D222=1,Urban_Rural_LDVs!M$6,Urban_Rural_LDVs!M$7))</f>
        <v>63.007722387562104</v>
      </c>
      <c r="R222" s="196">
        <f ca="1">($H222/(SUMIF($D$5:$D$832,$D222,$H$5:$H$832))*IF($D222=1,Urban_Rural_LDVs!N$6,Urban_Rural_LDVs!N$7))</f>
        <v>0.81040327214325392</v>
      </c>
      <c r="S222" s="196">
        <f ca="1">($H222/(SUMIF($D$5:$D$832,$D222,$H$5:$H$832))*IF($D222=1,Urban_Rural_LDVs!O$6,Urban_Rural_LDVs!O$7))</f>
        <v>4.198238164064275</v>
      </c>
      <c r="T222" s="196">
        <f ca="1">($H222/(SUMIF($D$5:$D$832,$D222,$H$5:$H$832))*IF($D222=1,Urban_Rural_LDVs!P$6,Urban_Rural_LDVs!P$7))</f>
        <v>19.345358314753142</v>
      </c>
      <c r="U222" s="339">
        <f ca="1">($H222/(SUMIF($D$5:$D$832,$D222,$H$5:$H$832))*IF($D222=1,Urban_Rural_LDVs!Q$6,Urban_Rural_LDVs!Q$7))</f>
        <v>42.045496918888531</v>
      </c>
      <c r="V222" s="344">
        <f ca="1">'DAC Adjustment'!O226-'Census Tract'!J222</f>
        <v>0</v>
      </c>
      <c r="W222" s="29">
        <f ca="1">'DAC Adjustment'!P226-'Census Tract'!K222</f>
        <v>0</v>
      </c>
      <c r="X222" s="29">
        <f ca="1">'DAC Adjustment'!Q226-'Census Tract'!L222</f>
        <v>0</v>
      </c>
      <c r="Y222" s="105">
        <f ca="1">'DAC Adjustment'!R226-'Census Tract'!M222</f>
        <v>0</v>
      </c>
      <c r="Z222" s="29">
        <f ca="1">'DAC Adjustment'!S226-'Census Tract'!N222</f>
        <v>0</v>
      </c>
      <c r="AA222" s="29">
        <f ca="1">'DAC Adjustment'!T226-'Census Tract'!O222</f>
        <v>0</v>
      </c>
      <c r="AB222" s="29">
        <f ca="1">'DAC Adjustment'!U226-'Census Tract'!P222</f>
        <v>0</v>
      </c>
      <c r="AC222" s="105">
        <f ca="1">'DAC Adjustment'!V226-'Census Tract'!Q222</f>
        <v>0</v>
      </c>
      <c r="AD222" s="29">
        <f ca="1">'DAC Adjustment'!W226-'Census Tract'!R222</f>
        <v>0</v>
      </c>
      <c r="AE222" s="29">
        <f ca="1">'DAC Adjustment'!X226-'Census Tract'!S222</f>
        <v>0</v>
      </c>
      <c r="AF222" s="29">
        <f ca="1">'DAC Adjustment'!Y226-'Census Tract'!T222</f>
        <v>0</v>
      </c>
      <c r="AG222" s="345">
        <f ca="1">'DAC Adjustment'!Z226-'Census Tract'!U222</f>
        <v>0</v>
      </c>
    </row>
    <row r="223" spans="1:33" ht="15.75" x14ac:dyDescent="0.25">
      <c r="A223" s="193" t="s">
        <v>41</v>
      </c>
      <c r="B223" s="53" t="str">
        <f>IFERROR(INDEX(Geography!$R$5:$R$889,MATCH(C223,Geography!$S$5:$S$889,0)),"Undefined")</f>
        <v>Ashland</v>
      </c>
      <c r="C223" s="53">
        <v>41029001800</v>
      </c>
      <c r="D223" s="171" cm="1">
        <f t="array" ref="D223">INDEX(Geography!$K$5:$K$838,MATCH(C223,Geography!$L$5:$L$838,0),0)</f>
        <v>1</v>
      </c>
      <c r="E223" s="53">
        <v>8622</v>
      </c>
      <c r="F223" s="53">
        <f>SUMIF(County!$A$5:$A$40,A223,County!$D$5:$D$40)</f>
        <v>205780</v>
      </c>
      <c r="G223" s="173" cm="1">
        <f t="array" ref="G223">INDEX(Geography!$E$5:$E$833,MATCH(C223,Geography!$C$5:$C$833,0),0)</f>
        <v>6657</v>
      </c>
      <c r="H223" s="239">
        <f t="shared" si="3"/>
        <v>8088.5059724493831</v>
      </c>
      <c r="I223" s="173">
        <f>SUMIF(Geography!$L$5:$L$838,'Census Tract'!C223,Geography!$M$5:$M$838)</f>
        <v>3448</v>
      </c>
      <c r="J223" s="338">
        <f ca="1">($I223/(SUMIF($D$5:$D$832,$D223,$I$5:$I$832))*IF($D223=1,Urban_Rural_LDVs!F$6,Urban_Rural_LDVs!F$7))</f>
        <v>1.7267170431082206</v>
      </c>
      <c r="K223" s="196">
        <f ca="1">($I223/(SUMIF($D$5:$D$832,$D223,$I$5:$I$832))*IF($D223=1,Urban_Rural_LDVs!G$6,Urban_Rural_LDVs!G$7))</f>
        <v>8.5810418107948649</v>
      </c>
      <c r="L223" s="196">
        <f ca="1">($I223/(SUMIF($D$5:$D$832,$D223,$I$5:$I$832))*IF($D223=1,Urban_Rural_LDVs!H$6,Urban_Rural_LDVs!H$7))</f>
        <v>39.484671031755461</v>
      </c>
      <c r="M223" s="197">
        <f ca="1">($I223/(SUMIF($D$5:$D$832,$D223,$I$5:$I$832))*IF($D223=1,Urban_Rural_LDVs!I$6,Urban_Rural_LDVs!I$7))</f>
        <v>85.757941736906758</v>
      </c>
      <c r="N223" s="196">
        <f ca="1">($H223/(SUMIF($D$5:$D$832,$D223,$H$5:$H$832))*IF($D223=1,Urban_Rural_LDVs!J$6,Urban_Rural_LDVs!J$7))</f>
        <v>1.669812856803675</v>
      </c>
      <c r="O223" s="196">
        <f ca="1">($H223/(SUMIF($D$5:$D$832,$D223,$H$5:$H$832))*IF($D223=1,Urban_Rural_LDVs!K$6,Urban_Rural_LDVs!K$7))</f>
        <v>7.9459474835024846</v>
      </c>
      <c r="P223" s="196">
        <f ca="1">($H223/(SUMIF($D$5:$D$832,$D223,$H$5:$H$832))*IF($D223=1,Urban_Rural_LDVs!L$6,Urban_Rural_LDVs!L$7))</f>
        <v>36.239801299384105</v>
      </c>
      <c r="Q223" s="197">
        <f ca="1">($H223/(SUMIF($D$5:$D$832,$D223,$H$5:$H$832))*IF($D223=1,Urban_Rural_LDVs!M$6,Urban_Rural_LDVs!M$7))</f>
        <v>78.60476623628162</v>
      </c>
      <c r="R223" s="196">
        <f ca="1">($H223/(SUMIF($D$5:$D$832,$D223,$H$5:$H$832))*IF($D223=1,Urban_Rural_LDVs!N$6,Urban_Rural_LDVs!N$7))</f>
        <v>0.69519882569814562</v>
      </c>
      <c r="S223" s="196">
        <f ca="1">($H223/(SUMIF($D$5:$D$832,$D223,$H$5:$H$832))*IF($D223=1,Urban_Rural_LDVs!O$6,Urban_Rural_LDVs!O$7))</f>
        <v>3.302288494178228</v>
      </c>
      <c r="T223" s="196">
        <f ca="1">($H223/(SUMIF($D$5:$D$832,$D223,$H$5:$H$832))*IF($D223=1,Urban_Rural_LDVs!P$6,Urban_Rural_LDVs!P$7))</f>
        <v>14.489505196663655</v>
      </c>
      <c r="U223" s="339">
        <f ca="1">($H223/(SUMIF($D$5:$D$832,$D223,$H$5:$H$832))*IF($D223=1,Urban_Rural_LDVs!Q$6,Urban_Rural_LDVs!Q$7))</f>
        <v>31.127853904615112</v>
      </c>
      <c r="V223" s="344">
        <f ca="1">'DAC Adjustment'!O227-'Census Tract'!J223</f>
        <v>0</v>
      </c>
      <c r="W223" s="29">
        <f ca="1">'DAC Adjustment'!P227-'Census Tract'!K223</f>
        <v>0</v>
      </c>
      <c r="X223" s="29">
        <f ca="1">'DAC Adjustment'!Q227-'Census Tract'!L223</f>
        <v>0</v>
      </c>
      <c r="Y223" s="105">
        <f ca="1">'DAC Adjustment'!R227-'Census Tract'!M223</f>
        <v>0</v>
      </c>
      <c r="Z223" s="29">
        <f ca="1">'DAC Adjustment'!S227-'Census Tract'!N223</f>
        <v>0</v>
      </c>
      <c r="AA223" s="29">
        <f ca="1">'DAC Adjustment'!T227-'Census Tract'!O223</f>
        <v>0</v>
      </c>
      <c r="AB223" s="29">
        <f ca="1">'DAC Adjustment'!U227-'Census Tract'!P223</f>
        <v>0</v>
      </c>
      <c r="AC223" s="105">
        <f ca="1">'DAC Adjustment'!V227-'Census Tract'!Q223</f>
        <v>0</v>
      </c>
      <c r="AD223" s="29">
        <f ca="1">'DAC Adjustment'!W227-'Census Tract'!R223</f>
        <v>0</v>
      </c>
      <c r="AE223" s="29">
        <f ca="1">'DAC Adjustment'!X227-'Census Tract'!S223</f>
        <v>0</v>
      </c>
      <c r="AF223" s="29">
        <f ca="1">'DAC Adjustment'!Y227-'Census Tract'!T223</f>
        <v>0</v>
      </c>
      <c r="AG223" s="345">
        <f ca="1">'DAC Adjustment'!Z227-'Census Tract'!U223</f>
        <v>0</v>
      </c>
    </row>
    <row r="224" spans="1:33" ht="15.75" x14ac:dyDescent="0.25">
      <c r="A224" s="193" t="s">
        <v>41</v>
      </c>
      <c r="B224" s="53" t="str">
        <f>IFERROR(INDEX(Geography!$R$5:$R$889,MATCH(C224,Geography!$S$5:$S$889,0)),"Undefined")</f>
        <v>Jacksonville</v>
      </c>
      <c r="C224" s="53">
        <v>41029001500</v>
      </c>
      <c r="D224" s="171" cm="1">
        <f t="array" ref="D224">INDEX(Geography!$K$5:$K$838,MATCH(C224,Geography!$L$5:$L$838,0),0)</f>
        <v>0</v>
      </c>
      <c r="E224" s="53">
        <v>5123</v>
      </c>
      <c r="F224" s="53">
        <f>SUMIF(County!$A$5:$A$40,A224,County!$D$5:$D$40)</f>
        <v>205780</v>
      </c>
      <c r="G224" s="173" cm="1">
        <f t="array" ref="G224">INDEX(Geography!$E$5:$E$833,MATCH(C224,Geography!$C$5:$C$833,0),0)</f>
        <v>4417</v>
      </c>
      <c r="H224" s="239">
        <f t="shared" si="3"/>
        <v>5366.8215232550592</v>
      </c>
      <c r="I224" s="173">
        <f>SUMIF(Geography!$L$5:$L$838,'Census Tract'!C224,Geography!$M$5:$M$838)</f>
        <v>1322</v>
      </c>
      <c r="J224" s="338">
        <f ca="1">($I224/(SUMIF($D$5:$D$832,$D224,$I$5:$I$832))*IF($D224=1,Urban_Rural_LDVs!F$6,Urban_Rural_LDVs!F$7))</f>
        <v>2.0313312786652324</v>
      </c>
      <c r="K224" s="196">
        <f ca="1">($I224/(SUMIF($D$5:$D$832,$D224,$I$5:$I$832))*IF($D224=1,Urban_Rural_LDVs!G$6,Urban_Rural_LDVs!G$7))</f>
        <v>10.246797329481646</v>
      </c>
      <c r="L224" s="196">
        <f ca="1">($I224/(SUMIF($D$5:$D$832,$D224,$I$5:$I$832))*IF($D224=1,Urban_Rural_LDVs!H$6,Urban_Rural_LDVs!H$7))</f>
        <v>47.479149343753008</v>
      </c>
      <c r="M224" s="197">
        <f ca="1">($I224/(SUMIF($D$5:$D$832,$D224,$I$5:$I$832))*IF($D224=1,Urban_Rural_LDVs!I$6,Urban_Rural_LDVs!I$7))</f>
        <v>103.28220407193599</v>
      </c>
      <c r="N224" s="196">
        <f ca="1">($H224/(SUMIF($D$5:$D$832,$D224,$H$5:$H$832))*IF($D224=1,Urban_Rural_LDVs!J$6,Urban_Rural_LDVs!J$7))</f>
        <v>1.4689661121267021</v>
      </c>
      <c r="O224" s="196">
        <f ca="1">($H224/(SUMIF($D$5:$D$832,$D224,$H$5:$H$832))*IF($D224=1,Urban_Rural_LDVs!K$6,Urban_Rural_LDVs!K$7))</f>
        <v>7.6779792824633351</v>
      </c>
      <c r="P224" s="196">
        <f ca="1">($H224/(SUMIF($D$5:$D$832,$D224,$H$5:$H$832))*IF($D224=1,Urban_Rural_LDVs!L$6,Urban_Rural_LDVs!L$7))</f>
        <v>35.821154591753128</v>
      </c>
      <c r="Q224" s="197">
        <f ca="1">($H224/(SUMIF($D$5:$D$832,$D224,$H$5:$H$832))*IF($D224=1,Urban_Rural_LDVs!M$6,Urban_Rural_LDVs!M$7))</f>
        <v>78.000311038638429</v>
      </c>
      <c r="R224" s="196">
        <f ca="1">($H224/(SUMIF($D$5:$D$832,$D224,$H$5:$H$832))*IF($D224=1,Urban_Rural_LDVs!N$6,Urban_Rural_LDVs!N$7))</f>
        <v>1.0032374588163548</v>
      </c>
      <c r="S224" s="196">
        <f ca="1">($H224/(SUMIF($D$5:$D$832,$D224,$H$5:$H$832))*IF($D224=1,Urban_Rural_LDVs!O$6,Urban_Rural_LDVs!O$7))</f>
        <v>5.1972023460403332</v>
      </c>
      <c r="T224" s="196">
        <f ca="1">($H224/(SUMIF($D$5:$D$832,$D224,$H$5:$H$832))*IF($D224=1,Urban_Rural_LDVs!P$6,Urban_Rural_LDVs!P$7))</f>
        <v>23.948555963078658</v>
      </c>
      <c r="U224" s="339">
        <f ca="1">($H224/(SUMIF($D$5:$D$832,$D224,$H$5:$H$832))*IF($D224=1,Urban_Rural_LDVs!Q$6,Urban_Rural_LDVs!Q$7))</f>
        <v>52.05015692004784</v>
      </c>
      <c r="V224" s="344">
        <f ca="1">'DAC Adjustment'!O228-'Census Tract'!J224</f>
        <v>0</v>
      </c>
      <c r="W224" s="29">
        <f ca="1">'DAC Adjustment'!P228-'Census Tract'!K224</f>
        <v>0</v>
      </c>
      <c r="X224" s="29">
        <f ca="1">'DAC Adjustment'!Q228-'Census Tract'!L224</f>
        <v>0</v>
      </c>
      <c r="Y224" s="105">
        <f ca="1">'DAC Adjustment'!R228-'Census Tract'!M224</f>
        <v>0</v>
      </c>
      <c r="Z224" s="29">
        <f ca="1">'DAC Adjustment'!S228-'Census Tract'!N224</f>
        <v>0</v>
      </c>
      <c r="AA224" s="29">
        <f ca="1">'DAC Adjustment'!T228-'Census Tract'!O224</f>
        <v>0</v>
      </c>
      <c r="AB224" s="29">
        <f ca="1">'DAC Adjustment'!U228-'Census Tract'!P224</f>
        <v>0</v>
      </c>
      <c r="AC224" s="105">
        <f ca="1">'DAC Adjustment'!V228-'Census Tract'!Q224</f>
        <v>0</v>
      </c>
      <c r="AD224" s="29">
        <f ca="1">'DAC Adjustment'!W228-'Census Tract'!R224</f>
        <v>0</v>
      </c>
      <c r="AE224" s="29">
        <f ca="1">'DAC Adjustment'!X228-'Census Tract'!S224</f>
        <v>0</v>
      </c>
      <c r="AF224" s="29">
        <f ca="1">'DAC Adjustment'!Y228-'Census Tract'!T224</f>
        <v>0</v>
      </c>
      <c r="AG224" s="345">
        <f ca="1">'DAC Adjustment'!Z228-'Census Tract'!U224</f>
        <v>0</v>
      </c>
    </row>
    <row r="225" spans="1:33" ht="15.75" x14ac:dyDescent="0.25">
      <c r="A225" s="193" t="s">
        <v>41</v>
      </c>
      <c r="B225" s="53" t="str">
        <f>IFERROR(INDEX(Geography!$R$5:$R$889,MATCH(C225,Geography!$S$5:$S$889,0)),"Undefined")</f>
        <v>Central Point</v>
      </c>
      <c r="C225" s="53">
        <v>41029001001</v>
      </c>
      <c r="D225" s="171" cm="1">
        <f t="array" ref="D225">INDEX(Geography!$K$5:$K$838,MATCH(C225,Geography!$L$5:$L$838,0),0)</f>
        <v>1</v>
      </c>
      <c r="E225" s="53">
        <v>6673</v>
      </c>
      <c r="F225" s="53">
        <f>SUMIF(County!$A$5:$A$40,A225,County!$D$5:$D$40)</f>
        <v>205780</v>
      </c>
      <c r="G225" s="173" cm="1">
        <f t="array" ref="G225">INDEX(Geography!$E$5:$E$833,MATCH(C225,Geography!$C$5:$C$833,0),0)</f>
        <v>5099</v>
      </c>
      <c r="H225" s="239">
        <f t="shared" si="3"/>
        <v>6195.4772350186877</v>
      </c>
      <c r="I225" s="173">
        <f>SUMIF(Geography!$L$5:$L$838,'Census Tract'!C225,Geography!$M$5:$M$838)</f>
        <v>1645</v>
      </c>
      <c r="J225" s="338">
        <f ca="1">($I225/(SUMIF($D$5:$D$832,$D225,$I$5:$I$832))*IF($D225=1,Urban_Rural_LDVs!F$6,Urban_Rural_LDVs!F$7))</f>
        <v>0.82379626911630599</v>
      </c>
      <c r="K225" s="196">
        <f ca="1">($I225/(SUMIF($D$5:$D$832,$D225,$I$5:$I$832))*IF($D225=1,Urban_Rural_LDVs!G$6,Urban_Rural_LDVs!G$7))</f>
        <v>4.0939135089204042</v>
      </c>
      <c r="L225" s="196">
        <f ca="1">($I225/(SUMIF($D$5:$D$832,$D225,$I$5:$I$832))*IF($D225=1,Urban_Rural_LDVs!H$6,Urban_Rural_LDVs!H$7))</f>
        <v>18.837669329245283</v>
      </c>
      <c r="M225" s="197">
        <f ca="1">($I225/(SUMIF($D$5:$D$832,$D225,$I$5:$I$832))*IF($D225=1,Urban_Rural_LDVs!I$6,Urban_Rural_LDVs!I$7))</f>
        <v>40.914099233530052</v>
      </c>
      <c r="N225" s="196">
        <f ca="1">($H225/(SUMIF($D$5:$D$832,$D225,$H$5:$H$832))*IF($D225=1,Urban_Rural_LDVs!J$6,Urban_Rural_LDVs!J$7))</f>
        <v>1.2790109293738827</v>
      </c>
      <c r="O225" s="196">
        <f ca="1">($H225/(SUMIF($D$5:$D$832,$D225,$H$5:$H$832))*IF($D225=1,Urban_Rural_LDVs!K$6,Urban_Rural_LDVs!K$7))</f>
        <v>6.0862830431694706</v>
      </c>
      <c r="P225" s="196">
        <f ca="1">($H225/(SUMIF($D$5:$D$832,$D225,$H$5:$H$832))*IF($D225=1,Urban_Rural_LDVs!L$6,Urban_Rural_LDVs!L$7))</f>
        <v>27.758261503013301</v>
      </c>
      <c r="Q225" s="197">
        <f ca="1">($H225/(SUMIF($D$5:$D$832,$D225,$H$5:$H$832))*IF($D225=1,Urban_Rural_LDVs!M$6,Urban_Rural_LDVs!M$7))</f>
        <v>60.208157283881619</v>
      </c>
      <c r="R225" s="196">
        <f ca="1">($H225/(SUMIF($D$5:$D$832,$D225,$H$5:$H$832))*IF($D225=1,Urban_Rural_LDVs!N$6,Urban_Rural_LDVs!N$7))</f>
        <v>0.53249493949749793</v>
      </c>
      <c r="S225" s="196">
        <f ca="1">($H225/(SUMIF($D$5:$D$832,$D225,$H$5:$H$832))*IF($D225=1,Urban_Rural_LDVs!O$6,Urban_Rural_LDVs!O$7))</f>
        <v>2.5294230181485329</v>
      </c>
      <c r="T225" s="196">
        <f ca="1">($H225/(SUMIF($D$5:$D$832,$D225,$H$5:$H$832))*IF($D225=1,Urban_Rural_LDVs!P$6,Urban_Rural_LDVs!P$7))</f>
        <v>11.098390716206694</v>
      </c>
      <c r="U225" s="339">
        <f ca="1">($H225/(SUMIF($D$5:$D$832,$D225,$H$5:$H$832))*IF($D225=1,Urban_Rural_LDVs!Q$6,Urban_Rural_LDVs!Q$7))</f>
        <v>23.842710989880192</v>
      </c>
      <c r="V225" s="344">
        <f ca="1">'DAC Adjustment'!O229-'Census Tract'!J225</f>
        <v>0</v>
      </c>
      <c r="W225" s="29">
        <f ca="1">'DAC Adjustment'!P229-'Census Tract'!K225</f>
        <v>0</v>
      </c>
      <c r="X225" s="29">
        <f ca="1">'DAC Adjustment'!Q229-'Census Tract'!L225</f>
        <v>0</v>
      </c>
      <c r="Y225" s="105">
        <f ca="1">'DAC Adjustment'!R229-'Census Tract'!M225</f>
        <v>0</v>
      </c>
      <c r="Z225" s="29">
        <f ca="1">'DAC Adjustment'!S229-'Census Tract'!N225</f>
        <v>0</v>
      </c>
      <c r="AA225" s="29">
        <f ca="1">'DAC Adjustment'!T229-'Census Tract'!O225</f>
        <v>0</v>
      </c>
      <c r="AB225" s="29">
        <f ca="1">'DAC Adjustment'!U229-'Census Tract'!P225</f>
        <v>0</v>
      </c>
      <c r="AC225" s="105">
        <f ca="1">'DAC Adjustment'!V229-'Census Tract'!Q225</f>
        <v>0</v>
      </c>
      <c r="AD225" s="29">
        <f ca="1">'DAC Adjustment'!W229-'Census Tract'!R225</f>
        <v>0</v>
      </c>
      <c r="AE225" s="29">
        <f ca="1">'DAC Adjustment'!X229-'Census Tract'!S225</f>
        <v>0</v>
      </c>
      <c r="AF225" s="29">
        <f ca="1">'DAC Adjustment'!Y229-'Census Tract'!T225</f>
        <v>0</v>
      </c>
      <c r="AG225" s="345">
        <f ca="1">'DAC Adjustment'!Z229-'Census Tract'!U225</f>
        <v>0</v>
      </c>
    </row>
    <row r="226" spans="1:33" ht="15.75" x14ac:dyDescent="0.25">
      <c r="A226" s="193" t="s">
        <v>41</v>
      </c>
      <c r="B226" s="53" t="str">
        <f>IFERROR(INDEX(Geography!$R$5:$R$889,MATCH(C226,Geography!$S$5:$S$889,0)),"Undefined")</f>
        <v>Shady Cove</v>
      </c>
      <c r="C226" s="53">
        <v>41029002700</v>
      </c>
      <c r="D226" s="171" cm="1">
        <f t="array" ref="D226">INDEX(Geography!$K$5:$K$838,MATCH(C226,Geography!$L$5:$L$838,0),0)</f>
        <v>0</v>
      </c>
      <c r="E226" s="53">
        <v>7358</v>
      </c>
      <c r="F226" s="53">
        <f>SUMIF(County!$A$5:$A$40,A226,County!$D$5:$D$40)</f>
        <v>205780</v>
      </c>
      <c r="G226" s="173" cm="1">
        <f t="array" ref="G226">INDEX(Geography!$E$5:$E$833,MATCH(C226,Geography!$C$5:$C$833,0),0)</f>
        <v>7204</v>
      </c>
      <c r="H226" s="239">
        <f t="shared" si="3"/>
        <v>8753.1315946410323</v>
      </c>
      <c r="I226" s="173">
        <f>SUMIF(Geography!$L$5:$L$838,'Census Tract'!C226,Geography!$M$5:$M$838)</f>
        <v>537</v>
      </c>
      <c r="J226" s="338">
        <f ca="1">($I226/(SUMIF($D$5:$D$832,$D226,$I$5:$I$832))*IF($D226=1,Urban_Rural_LDVs!F$6,Urban_Rural_LDVs!F$7))</f>
        <v>0.82513229700698165</v>
      </c>
      <c r="K226" s="196">
        <f ca="1">($I226/(SUMIF($D$5:$D$832,$D226,$I$5:$I$832))*IF($D226=1,Urban_Rural_LDVs!G$6,Urban_Rural_LDVs!G$7))</f>
        <v>4.1622769787682632</v>
      </c>
      <c r="L226" s="196">
        <f ca="1">($I226/(SUMIF($D$5:$D$832,$D226,$I$5:$I$832))*IF($D226=1,Urban_Rural_LDVs!H$6,Urban_Rural_LDVs!H$7))</f>
        <v>19.286159756123574</v>
      </c>
      <c r="M226" s="197">
        <f ca="1">($I226/(SUMIF($D$5:$D$832,$D226,$I$5:$I$832))*IF($D226=1,Urban_Rural_LDVs!I$6,Urban_Rural_LDVs!I$7))</f>
        <v>41.953512546618477</v>
      </c>
      <c r="N226" s="196">
        <f ca="1">($H226/(SUMIF($D$5:$D$832,$D226,$H$5:$H$832))*IF($D226=1,Urban_Rural_LDVs!J$6,Urban_Rural_LDVs!J$7))</f>
        <v>2.3958414923615035</v>
      </c>
      <c r="O226" s="196">
        <f ca="1">($H226/(SUMIF($D$5:$D$832,$D226,$H$5:$H$832))*IF($D226=1,Urban_Rural_LDVs!K$6,Urban_Rural_LDVs!K$7))</f>
        <v>12.522563448237683</v>
      </c>
      <c r="P226" s="196">
        <f ca="1">($H226/(SUMIF($D$5:$D$832,$D226,$H$5:$H$832))*IF($D226=1,Urban_Rural_LDVs!L$6,Urban_Rural_LDVs!L$7))</f>
        <v>58.423273189719147</v>
      </c>
      <c r="Q226" s="197">
        <f ca="1">($H226/(SUMIF($D$5:$D$832,$D226,$H$5:$H$832))*IF($D226=1,Urban_Rural_LDVs!M$6,Urban_Rural_LDVs!M$7))</f>
        <v>127.21626459641183</v>
      </c>
      <c r="R226" s="196">
        <f ca="1">($H226/(SUMIF($D$5:$D$832,$D226,$H$5:$H$832))*IF($D226=1,Urban_Rural_LDVs!N$6,Urban_Rural_LDVs!N$7))</f>
        <v>1.63625144969731</v>
      </c>
      <c r="S226" s="196">
        <f ca="1">($H226/(SUMIF($D$5:$D$832,$D226,$H$5:$H$832))*IF($D226=1,Urban_Rural_LDVs!O$6,Urban_Rural_LDVs!O$7))</f>
        <v>8.4764875935871746</v>
      </c>
      <c r="T226" s="196">
        <f ca="1">($H226/(SUMIF($D$5:$D$832,$D226,$H$5:$H$832))*IF($D226=1,Urban_Rural_LDVs!P$6,Urban_Rural_LDVs!P$7))</f>
        <v>39.059406193800911</v>
      </c>
      <c r="U226" s="339">
        <f ca="1">($H226/(SUMIF($D$5:$D$832,$D226,$H$5:$H$832))*IF($D226=1,Urban_Rural_LDVs!Q$6,Urban_Rural_LDVs!Q$7))</f>
        <v>84.892309362015979</v>
      </c>
      <c r="V226" s="344">
        <f ca="1">'DAC Adjustment'!O230-'Census Tract'!J226</f>
        <v>0</v>
      </c>
      <c r="W226" s="29">
        <f ca="1">'DAC Adjustment'!P230-'Census Tract'!K226</f>
        <v>0</v>
      </c>
      <c r="X226" s="29">
        <f ca="1">'DAC Adjustment'!Q230-'Census Tract'!L226</f>
        <v>0</v>
      </c>
      <c r="Y226" s="105">
        <f ca="1">'DAC Adjustment'!R230-'Census Tract'!M226</f>
        <v>0</v>
      </c>
      <c r="Z226" s="29">
        <f ca="1">'DAC Adjustment'!S230-'Census Tract'!N226</f>
        <v>0</v>
      </c>
      <c r="AA226" s="29">
        <f ca="1">'DAC Adjustment'!T230-'Census Tract'!O226</f>
        <v>0</v>
      </c>
      <c r="AB226" s="29">
        <f ca="1">'DAC Adjustment'!U230-'Census Tract'!P226</f>
        <v>0</v>
      </c>
      <c r="AC226" s="105">
        <f ca="1">'DAC Adjustment'!V230-'Census Tract'!Q226</f>
        <v>0</v>
      </c>
      <c r="AD226" s="29">
        <f ca="1">'DAC Adjustment'!W230-'Census Tract'!R226</f>
        <v>0</v>
      </c>
      <c r="AE226" s="29">
        <f ca="1">'DAC Adjustment'!X230-'Census Tract'!S226</f>
        <v>0</v>
      </c>
      <c r="AF226" s="29">
        <f ca="1">'DAC Adjustment'!Y230-'Census Tract'!T226</f>
        <v>0</v>
      </c>
      <c r="AG226" s="345">
        <f ca="1">'DAC Adjustment'!Z230-'Census Tract'!U226</f>
        <v>0</v>
      </c>
    </row>
    <row r="227" spans="1:33" ht="15.75" x14ac:dyDescent="0.25">
      <c r="A227" s="193" t="s">
        <v>41</v>
      </c>
      <c r="B227" s="53" t="str">
        <f>IFERROR(INDEX(Geography!$R$5:$R$889,MATCH(C227,Geography!$S$5:$S$889,0)),"Undefined")</f>
        <v>Medford</v>
      </c>
      <c r="C227" s="53">
        <v>41029000100</v>
      </c>
      <c r="D227" s="171" cm="1">
        <f t="array" ref="D227">INDEX(Geography!$K$5:$K$838,MATCH(C227,Geography!$L$5:$L$838,0),0)</f>
        <v>1</v>
      </c>
      <c r="E227" s="53">
        <v>2027</v>
      </c>
      <c r="F227" s="53">
        <f>SUMIF(County!$A$5:$A$40,A227,County!$D$5:$D$40)</f>
        <v>205780</v>
      </c>
      <c r="G227" s="173" cm="1">
        <f t="array" ref="G227">INDEX(Geography!$E$5:$E$833,MATCH(C227,Geography!$C$5:$C$833,0),0)</f>
        <v>846</v>
      </c>
      <c r="H227" s="239">
        <f t="shared" si="3"/>
        <v>1027.9218946510707</v>
      </c>
      <c r="I227" s="173">
        <f>SUMIF(Geography!$L$5:$L$838,'Census Tract'!C227,Geography!$M$5:$M$838)</f>
        <v>7999</v>
      </c>
      <c r="J227" s="338">
        <f ca="1">($I227/(SUMIF($D$5:$D$832,$D227,$I$5:$I$832))*IF($D227=1,Urban_Rural_LDVs!F$6,Urban_Rural_LDVs!F$7))</f>
        <v>4.0058032563290764</v>
      </c>
      <c r="K227" s="196">
        <f ca="1">($I227/(SUMIF($D$5:$D$832,$D227,$I$5:$I$832))*IF($D227=1,Urban_Rural_LDVs!G$6,Urban_Rural_LDVs!G$7))</f>
        <v>19.907121068604443</v>
      </c>
      <c r="L227" s="196">
        <f ca="1">($I227/(SUMIF($D$5:$D$832,$D227,$I$5:$I$832))*IF($D227=1,Urban_Rural_LDVs!H$6,Urban_Rural_LDVs!H$7))</f>
        <v>91.600314264214589</v>
      </c>
      <c r="M227" s="197">
        <f ca="1">($I227/(SUMIF($D$5:$D$832,$D227,$I$5:$I$832))*IF($D227=1,Urban_Rural_LDVs!I$6,Urban_Rural_LDVs!I$7))</f>
        <v>198.94947098419871</v>
      </c>
      <c r="N227" s="196">
        <f ca="1">($H227/(SUMIF($D$5:$D$832,$D227,$H$5:$H$832))*IF($D227=1,Urban_Rural_LDVs!J$6,Urban_Rural_LDVs!J$7))</f>
        <v>0.21220695160821826</v>
      </c>
      <c r="O227" s="196">
        <f ca="1">($H227/(SUMIF($D$5:$D$832,$D227,$H$5:$H$832))*IF($D227=1,Urban_Rural_LDVs!K$6,Urban_Rural_LDVs!K$7))</f>
        <v>1.0098049528380806</v>
      </c>
      <c r="P227" s="196">
        <f ca="1">($H227/(SUMIF($D$5:$D$832,$D227,$H$5:$H$832))*IF($D227=1,Urban_Rural_LDVs!L$6,Urban_Rural_LDVs!L$7))</f>
        <v>4.6055087726121302</v>
      </c>
      <c r="Q227" s="197">
        <f ca="1">($H227/(SUMIF($D$5:$D$832,$D227,$H$5:$H$832))*IF($D227=1,Urban_Rural_LDVs!M$6,Urban_Rural_LDVs!M$7))</f>
        <v>9.9894295081709856</v>
      </c>
      <c r="R227" s="196">
        <f ca="1">($H227/(SUMIF($D$5:$D$832,$D227,$H$5:$H$832))*IF($D227=1,Urban_Rural_LDVs!N$6,Urban_Rural_LDVs!N$7))</f>
        <v>8.834883679444662E-2</v>
      </c>
      <c r="S227" s="196">
        <f ca="1">($H227/(SUMIF($D$5:$D$832,$D227,$H$5:$H$832))*IF($D227=1,Urban_Rural_LDVs!O$6,Urban_Rural_LDVs!O$7))</f>
        <v>0.41966892985951343</v>
      </c>
      <c r="T227" s="196">
        <f ca="1">($H227/(SUMIF($D$5:$D$832,$D227,$H$5:$H$832))*IF($D227=1,Urban_Rural_LDVs!P$6,Urban_Rural_LDVs!P$7))</f>
        <v>1.8413882223790674</v>
      </c>
      <c r="U227" s="339">
        <f ca="1">($H227/(SUMIF($D$5:$D$832,$D227,$H$5:$H$832))*IF($D227=1,Urban_Rural_LDVs!Q$6,Urban_Rural_LDVs!Q$7))</f>
        <v>3.9558606584504106</v>
      </c>
      <c r="V227" s="344">
        <f ca="1">'DAC Adjustment'!O231-'Census Tract'!J227</f>
        <v>1.0014508140822693</v>
      </c>
      <c r="W227" s="29">
        <f ca="1">'DAC Adjustment'!P231-'Census Tract'!K227</f>
        <v>4.9767802671511099</v>
      </c>
      <c r="X227" s="29">
        <f ca="1">'DAC Adjustment'!Q231-'Census Tract'!L227</f>
        <v>22.900078566053651</v>
      </c>
      <c r="Y227" s="105">
        <f ca="1">'DAC Adjustment'!R231-'Census Tract'!M227</f>
        <v>49.737367746049671</v>
      </c>
      <c r="Z227" s="29">
        <f ca="1">'DAC Adjustment'!S231-'Census Tract'!N227</f>
        <v>5.3051737902054558E-2</v>
      </c>
      <c r="AA227" s="29">
        <f ca="1">'DAC Adjustment'!T231-'Census Tract'!O227</f>
        <v>0.25245123820952009</v>
      </c>
      <c r="AB227" s="29">
        <f ca="1">'DAC Adjustment'!U231-'Census Tract'!P227</f>
        <v>1.1513771931530323</v>
      </c>
      <c r="AC227" s="105">
        <f ca="1">'DAC Adjustment'!V231-'Census Tract'!Q227</f>
        <v>2.4973573770427464</v>
      </c>
      <c r="AD227" s="29">
        <f ca="1">'DAC Adjustment'!W231-'Census Tract'!R227</f>
        <v>2.2087209198611651E-2</v>
      </c>
      <c r="AE227" s="29">
        <f ca="1">'DAC Adjustment'!X231-'Census Tract'!S227</f>
        <v>0.10491723246487838</v>
      </c>
      <c r="AF227" s="29">
        <f ca="1">'DAC Adjustment'!Y231-'Census Tract'!T227</f>
        <v>0.46034705559476663</v>
      </c>
      <c r="AG227" s="345">
        <f ca="1">'DAC Adjustment'!Z231-'Census Tract'!U227</f>
        <v>0.98896516461260253</v>
      </c>
    </row>
    <row r="228" spans="1:33" ht="15.75" x14ac:dyDescent="0.25">
      <c r="A228" s="193" t="s">
        <v>41</v>
      </c>
      <c r="B228" s="53" t="str">
        <f>IFERROR(INDEX(Geography!$R$5:$R$889,MATCH(C228,Geography!$S$5:$S$889,0)),"Undefined")</f>
        <v>Ashland</v>
      </c>
      <c r="C228" s="53">
        <v>41029002400</v>
      </c>
      <c r="D228" s="171" cm="1">
        <f t="array" ref="D228">INDEX(Geography!$K$5:$K$838,MATCH(C228,Geography!$L$5:$L$838,0),0)</f>
        <v>0</v>
      </c>
      <c r="E228" s="53">
        <v>1786</v>
      </c>
      <c r="F228" s="53">
        <f>SUMIF(County!$A$5:$A$40,A228,County!$D$5:$D$40)</f>
        <v>205780</v>
      </c>
      <c r="G228" s="173" cm="1">
        <f t="array" ref="G228">INDEX(Geography!$E$5:$E$833,MATCH(C228,Geography!$C$5:$C$833,0),0)</f>
        <v>1667</v>
      </c>
      <c r="H228" s="239">
        <f t="shared" si="3"/>
        <v>2025.467846788812</v>
      </c>
      <c r="I228" s="173">
        <f>SUMIF(Geography!$L$5:$L$838,'Census Tract'!C228,Geography!$M$5:$M$838)</f>
        <v>1051</v>
      </c>
      <c r="J228" s="338">
        <f ca="1">($I228/(SUMIF($D$5:$D$832,$D228,$I$5:$I$832))*IF($D228=1,Urban_Rural_LDVs!F$6,Urban_Rural_LDVs!F$7))</f>
        <v>1.6149237321309826</v>
      </c>
      <c r="K228" s="196">
        <f ca="1">($I228/(SUMIF($D$5:$D$832,$D228,$I$5:$I$832))*IF($D228=1,Urban_Rural_LDVs!G$6,Urban_Rural_LDVs!G$7))</f>
        <v>8.1462813867512924</v>
      </c>
      <c r="L228" s="196">
        <f ca="1">($I228/(SUMIF($D$5:$D$832,$D228,$I$5:$I$832))*IF($D228=1,Urban_Rural_LDVs!H$6,Urban_Rural_LDVs!H$7))</f>
        <v>37.746282874647811</v>
      </c>
      <c r="M228" s="197">
        <f ca="1">($I228/(SUMIF($D$5:$D$832,$D228,$I$5:$I$832))*IF($D228=1,Urban_Rural_LDVs!I$6,Urban_Rural_LDVs!I$7))</f>
        <v>82.110133494406</v>
      </c>
      <c r="N228" s="196">
        <f ca="1">($H228/(SUMIF($D$5:$D$832,$D228,$H$5:$H$832))*IF($D228=1,Urban_Rural_LDVs!J$6,Urban_Rural_LDVs!J$7))</f>
        <v>0.55439585893484533</v>
      </c>
      <c r="O228" s="196">
        <f ca="1">($H228/(SUMIF($D$5:$D$832,$D228,$H$5:$H$832))*IF($D228=1,Urban_Rural_LDVs!K$6,Urban_Rural_LDVs!K$7))</f>
        <v>2.897711447558609</v>
      </c>
      <c r="P228" s="196">
        <f ca="1">($H228/(SUMIF($D$5:$D$832,$D228,$H$5:$H$832))*IF($D228=1,Urban_Rural_LDVs!L$6,Urban_Rural_LDVs!L$7))</f>
        <v>13.519100001008026</v>
      </c>
      <c r="Q228" s="197">
        <f ca="1">($H228/(SUMIF($D$5:$D$832,$D228,$H$5:$H$832))*IF($D228=1,Urban_Rural_LDVs!M$6,Urban_Rural_LDVs!M$7))</f>
        <v>29.437744736565591</v>
      </c>
      <c r="R228" s="196">
        <f ca="1">($H228/(SUMIF($D$5:$D$832,$D228,$H$5:$H$832))*IF($D228=1,Urban_Rural_LDVs!N$6,Urban_Rural_LDVs!N$7))</f>
        <v>0.37862731352657075</v>
      </c>
      <c r="S228" s="196">
        <f ca="1">($H228/(SUMIF($D$5:$D$832,$D228,$H$5:$H$832))*IF($D228=1,Urban_Rural_LDVs!O$6,Urban_Rural_LDVs!O$7))</f>
        <v>1.9614526399930345</v>
      </c>
      <c r="T228" s="196">
        <f ca="1">($H228/(SUMIF($D$5:$D$832,$D228,$H$5:$H$832))*IF($D228=1,Urban_Rural_LDVs!P$6,Urban_Rural_LDVs!P$7))</f>
        <v>9.0383162305755302</v>
      </c>
      <c r="U228" s="339">
        <f ca="1">($H228/(SUMIF($D$5:$D$832,$D228,$H$5:$H$832))*IF($D228=1,Urban_Rural_LDVs!Q$6,Urban_Rural_LDVs!Q$7))</f>
        <v>19.644014395680266</v>
      </c>
      <c r="V228" s="344">
        <f ca="1">'DAC Adjustment'!O232-'Census Tract'!J228</f>
        <v>0</v>
      </c>
      <c r="W228" s="29">
        <f ca="1">'DAC Adjustment'!P232-'Census Tract'!K228</f>
        <v>0</v>
      </c>
      <c r="X228" s="29">
        <f ca="1">'DAC Adjustment'!Q232-'Census Tract'!L228</f>
        <v>0</v>
      </c>
      <c r="Y228" s="105">
        <f ca="1">'DAC Adjustment'!R232-'Census Tract'!M228</f>
        <v>0</v>
      </c>
      <c r="Z228" s="29">
        <f ca="1">'DAC Adjustment'!S232-'Census Tract'!N228</f>
        <v>0</v>
      </c>
      <c r="AA228" s="29">
        <f ca="1">'DAC Adjustment'!T232-'Census Tract'!O228</f>
        <v>0</v>
      </c>
      <c r="AB228" s="29">
        <f ca="1">'DAC Adjustment'!U232-'Census Tract'!P228</f>
        <v>0</v>
      </c>
      <c r="AC228" s="105">
        <f ca="1">'DAC Adjustment'!V232-'Census Tract'!Q228</f>
        <v>0</v>
      </c>
      <c r="AD228" s="29">
        <f ca="1">'DAC Adjustment'!W232-'Census Tract'!R228</f>
        <v>0</v>
      </c>
      <c r="AE228" s="29">
        <f ca="1">'DAC Adjustment'!X232-'Census Tract'!S228</f>
        <v>0</v>
      </c>
      <c r="AF228" s="29">
        <f ca="1">'DAC Adjustment'!Y232-'Census Tract'!T228</f>
        <v>0</v>
      </c>
      <c r="AG228" s="345">
        <f ca="1">'DAC Adjustment'!Z232-'Census Tract'!U228</f>
        <v>0</v>
      </c>
    </row>
    <row r="229" spans="1:33" ht="15.75" x14ac:dyDescent="0.25">
      <c r="A229" s="193" t="s">
        <v>41</v>
      </c>
      <c r="B229" s="53" t="str">
        <f>IFERROR(INDEX(Geography!$R$5:$R$889,MATCH(C229,Geography!$S$5:$S$889,0)),"Undefined")</f>
        <v>Medford</v>
      </c>
      <c r="C229" s="53">
        <v>41029000406</v>
      </c>
      <c r="D229" s="171" cm="1">
        <f t="array" ref="D229">INDEX(Geography!$K$5:$K$838,MATCH(C229,Geography!$L$5:$L$838,0),0)</f>
        <v>1</v>
      </c>
      <c r="E229" s="53">
        <v>4821</v>
      </c>
      <c r="F229" s="53">
        <f>SUMIF(County!$A$5:$A$40,A229,County!$D$5:$D$40)</f>
        <v>205780</v>
      </c>
      <c r="G229" s="173" cm="1">
        <f t="array" ref="G229">INDEX(Geography!$E$5:$E$833,MATCH(C229,Geography!$C$5:$C$833,0),0)</f>
        <v>3409</v>
      </c>
      <c r="H229" s="239">
        <f t="shared" si="3"/>
        <v>4142.0635211176123</v>
      </c>
      <c r="I229" s="173">
        <f>SUMIF(Geography!$L$5:$L$838,'Census Tract'!C229,Geography!$M$5:$M$838)</f>
        <v>3638</v>
      </c>
      <c r="J229" s="338">
        <f ca="1">($I229/(SUMIF($D$5:$D$832,$D229,$I$5:$I$832))*IF($D229=1,Urban_Rural_LDVs!F$6,Urban_Rural_LDVs!F$7))</f>
        <v>1.8218667641611679</v>
      </c>
      <c r="K229" s="196">
        <f ca="1">($I229/(SUMIF($D$5:$D$832,$D229,$I$5:$I$832))*IF($D229=1,Urban_Rural_LDVs!G$6,Urban_Rural_LDVs!G$7))</f>
        <v>9.0538950428282234</v>
      </c>
      <c r="L229" s="196">
        <f ca="1">($I229/(SUMIF($D$5:$D$832,$D229,$I$5:$I$832))*IF($D229=1,Urban_Rural_LDVs!H$6,Urban_Rural_LDVs!H$7))</f>
        <v>41.660450467960082</v>
      </c>
      <c r="M229" s="197">
        <f ca="1">($I229/(SUMIF($D$5:$D$832,$D229,$I$5:$I$832))*IF($D229=1,Urban_Rural_LDVs!I$6,Urban_Rural_LDVs!I$7))</f>
        <v>90.483582377861609</v>
      </c>
      <c r="N229" s="196">
        <f ca="1">($H229/(SUMIF($D$5:$D$832,$D229,$H$5:$H$832))*IF($D229=1,Urban_Rural_LDVs!J$6,Urban_Rural_LDVs!J$7))</f>
        <v>0.85509869743784395</v>
      </c>
      <c r="O229" s="196">
        <f ca="1">($H229/(SUMIF($D$5:$D$832,$D229,$H$5:$H$832))*IF($D229=1,Urban_Rural_LDVs!K$6,Urban_Rural_LDVs!K$7))</f>
        <v>4.0690603832446994</v>
      </c>
      <c r="P229" s="196">
        <f ca="1">($H229/(SUMIF($D$5:$D$832,$D229,$H$5:$H$832))*IF($D229=1,Urban_Rural_LDVs!L$6,Urban_Rural_LDVs!L$7))</f>
        <v>18.558131685383866</v>
      </c>
      <c r="Q229" s="197">
        <f ca="1">($H229/(SUMIF($D$5:$D$832,$D229,$H$5:$H$832))*IF($D229=1,Urban_Rural_LDVs!M$6,Urban_Rural_LDVs!M$7))</f>
        <v>40.252913940135798</v>
      </c>
      <c r="R229" s="196">
        <f ca="1">($H229/(SUMIF($D$5:$D$832,$D229,$H$5:$H$832))*IF($D229=1,Urban_Rural_LDVs!N$6,Urban_Rural_LDVs!N$7))</f>
        <v>0.35600612840693674</v>
      </c>
      <c r="S229" s="196">
        <f ca="1">($H229/(SUMIF($D$5:$D$832,$D229,$H$5:$H$832))*IF($D229=1,Urban_Rural_LDVs!O$6,Urban_Rural_LDVs!O$7))</f>
        <v>1.6910772835591974</v>
      </c>
      <c r="T229" s="196">
        <f ca="1">($H229/(SUMIF($D$5:$D$832,$D229,$H$5:$H$832))*IF($D229=1,Urban_Rural_LDVs!P$6,Urban_Rural_LDVs!P$7))</f>
        <v>7.4199674350948461</v>
      </c>
      <c r="U229" s="339">
        <f ca="1">($H229/(SUMIF($D$5:$D$832,$D229,$H$5:$H$832))*IF($D229=1,Urban_Rural_LDVs!Q$6,Urban_Rural_LDVs!Q$7))</f>
        <v>15.940341589429607</v>
      </c>
      <c r="V229" s="344">
        <f ca="1">'DAC Adjustment'!O233-'Census Tract'!J229</f>
        <v>0</v>
      </c>
      <c r="W229" s="29">
        <f ca="1">'DAC Adjustment'!P233-'Census Tract'!K229</f>
        <v>0</v>
      </c>
      <c r="X229" s="29">
        <f ca="1">'DAC Adjustment'!Q233-'Census Tract'!L229</f>
        <v>0</v>
      </c>
      <c r="Y229" s="105">
        <f ca="1">'DAC Adjustment'!R233-'Census Tract'!M229</f>
        <v>0</v>
      </c>
      <c r="Z229" s="29">
        <f ca="1">'DAC Adjustment'!S233-'Census Tract'!N229</f>
        <v>0</v>
      </c>
      <c r="AA229" s="29">
        <f ca="1">'DAC Adjustment'!T233-'Census Tract'!O229</f>
        <v>0</v>
      </c>
      <c r="AB229" s="29">
        <f ca="1">'DAC Adjustment'!U233-'Census Tract'!P229</f>
        <v>0</v>
      </c>
      <c r="AC229" s="105">
        <f ca="1">'DAC Adjustment'!V233-'Census Tract'!Q229</f>
        <v>0</v>
      </c>
      <c r="AD229" s="29">
        <f ca="1">'DAC Adjustment'!W233-'Census Tract'!R229</f>
        <v>0</v>
      </c>
      <c r="AE229" s="29">
        <f ca="1">'DAC Adjustment'!X233-'Census Tract'!S229</f>
        <v>0</v>
      </c>
      <c r="AF229" s="29">
        <f ca="1">'DAC Adjustment'!Y233-'Census Tract'!T229</f>
        <v>0</v>
      </c>
      <c r="AG229" s="345">
        <f ca="1">'DAC Adjustment'!Z233-'Census Tract'!U229</f>
        <v>0</v>
      </c>
    </row>
    <row r="230" spans="1:33" ht="15.75" x14ac:dyDescent="0.25">
      <c r="A230" s="193" t="s">
        <v>41</v>
      </c>
      <c r="B230" s="53" t="str">
        <f>IFERROR(INDEX(Geography!$R$5:$R$889,MATCH(C230,Geography!$S$5:$S$889,0)),"Undefined")</f>
        <v>Medford</v>
      </c>
      <c r="C230" s="53">
        <v>41029000602</v>
      </c>
      <c r="D230" s="171" cm="1">
        <f t="array" ref="D230">INDEX(Geography!$K$5:$K$838,MATCH(C230,Geography!$L$5:$L$838,0),0)</f>
        <v>1</v>
      </c>
      <c r="E230" s="53">
        <v>5824</v>
      </c>
      <c r="F230" s="53">
        <f>SUMIF(County!$A$5:$A$40,A230,County!$D$5:$D$40)</f>
        <v>205780</v>
      </c>
      <c r="G230" s="173" cm="1">
        <f t="array" ref="G230">INDEX(Geography!$E$5:$E$833,MATCH(C230,Geography!$C$5:$C$833,0),0)</f>
        <v>4182</v>
      </c>
      <c r="H230" s="239">
        <f t="shared" si="3"/>
        <v>5081.2876636297615</v>
      </c>
      <c r="I230" s="173">
        <f>SUMIF(Geography!$L$5:$L$838,'Census Tract'!C230,Geography!$M$5:$M$838)</f>
        <v>3703</v>
      </c>
      <c r="J230" s="338">
        <f ca="1">($I230/(SUMIF($D$5:$D$832,$D230,$I$5:$I$832))*IF($D230=1,Urban_Rural_LDVs!F$6,Urban_Rural_LDVs!F$7))</f>
        <v>1.8544179845213866</v>
      </c>
      <c r="K230" s="196">
        <f ca="1">($I230/(SUMIF($D$5:$D$832,$D230,$I$5:$I$832))*IF($D230=1,Urban_Rural_LDVs!G$6,Urban_Rural_LDVs!G$7))</f>
        <v>9.215660622208059</v>
      </c>
      <c r="L230" s="196">
        <f ca="1">($I230/(SUMIF($D$5:$D$832,$D230,$I$5:$I$832))*IF($D230=1,Urban_Rural_LDVs!H$6,Urban_Rural_LDVs!H$7))</f>
        <v>42.404796064556407</v>
      </c>
      <c r="M230" s="197">
        <f ca="1">($I230/(SUMIF($D$5:$D$832,$D230,$I$5:$I$832))*IF($D230=1,Urban_Rural_LDVs!I$6,Urban_Rural_LDVs!I$7))</f>
        <v>92.10024891292511</v>
      </c>
      <c r="N230" s="196">
        <f ca="1">($H230/(SUMIF($D$5:$D$832,$D230,$H$5:$H$832))*IF($D230=1,Urban_Rural_LDVs!J$6,Urban_Rural_LDVs!J$7))</f>
        <v>1.048994647311547</v>
      </c>
      <c r="O230" s="196">
        <f ca="1">($H230/(SUMIF($D$5:$D$832,$D230,$H$5:$H$832))*IF($D230=1,Urban_Rural_LDVs!K$6,Urban_Rural_LDVs!K$7))</f>
        <v>4.9917308661570363</v>
      </c>
      <c r="P230" s="196">
        <f ca="1">($H230/(SUMIF($D$5:$D$832,$D230,$H$5:$H$832))*IF($D230=1,Urban_Rural_LDVs!L$6,Urban_Rural_LDVs!L$7))</f>
        <v>22.766238400784786</v>
      </c>
      <c r="Q230" s="197">
        <f ca="1">($H230/(SUMIF($D$5:$D$832,$D230,$H$5:$H$832))*IF($D230=1,Urban_Rural_LDVs!M$6,Urban_Rural_LDVs!M$7))</f>
        <v>49.380371398547354</v>
      </c>
      <c r="R230" s="196">
        <f ca="1">($H230/(SUMIF($D$5:$D$832,$D230,$H$5:$H$832))*IF($D230=1,Urban_Rural_LDVs!N$6,Urban_Rural_LDVs!N$7))</f>
        <v>0.43673148401226453</v>
      </c>
      <c r="S230" s="196">
        <f ca="1">($H230/(SUMIF($D$5:$D$832,$D230,$H$5:$H$832))*IF($D230=1,Urban_Rural_LDVs!O$6,Urban_Rural_LDVs!O$7))</f>
        <v>2.0745336461849706</v>
      </c>
      <c r="T230" s="196">
        <f ca="1">($H230/(SUMIF($D$5:$D$832,$D230,$H$5:$H$832))*IF($D230=1,Urban_Rural_LDVs!P$6,Urban_Rural_LDVs!P$7))</f>
        <v>9.1024651843844673</v>
      </c>
      <c r="U230" s="339">
        <f ca="1">($H230/(SUMIF($D$5:$D$832,$D230,$H$5:$H$832))*IF($D230=1,Urban_Rural_LDVs!Q$6,Urban_Rural_LDVs!Q$7))</f>
        <v>19.554857297446357</v>
      </c>
      <c r="V230" s="344">
        <f ca="1">'DAC Adjustment'!O234-'Census Tract'!J230</f>
        <v>0</v>
      </c>
      <c r="W230" s="29">
        <f ca="1">'DAC Adjustment'!P234-'Census Tract'!K230</f>
        <v>0</v>
      </c>
      <c r="X230" s="29">
        <f ca="1">'DAC Adjustment'!Q234-'Census Tract'!L230</f>
        <v>0</v>
      </c>
      <c r="Y230" s="105">
        <f ca="1">'DAC Adjustment'!R234-'Census Tract'!M230</f>
        <v>0</v>
      </c>
      <c r="Z230" s="29">
        <f ca="1">'DAC Adjustment'!S234-'Census Tract'!N230</f>
        <v>0</v>
      </c>
      <c r="AA230" s="29">
        <f ca="1">'DAC Adjustment'!T234-'Census Tract'!O230</f>
        <v>0</v>
      </c>
      <c r="AB230" s="29">
        <f ca="1">'DAC Adjustment'!U234-'Census Tract'!P230</f>
        <v>0</v>
      </c>
      <c r="AC230" s="105">
        <f ca="1">'DAC Adjustment'!V234-'Census Tract'!Q230</f>
        <v>0</v>
      </c>
      <c r="AD230" s="29">
        <f ca="1">'DAC Adjustment'!W234-'Census Tract'!R230</f>
        <v>0</v>
      </c>
      <c r="AE230" s="29">
        <f ca="1">'DAC Adjustment'!X234-'Census Tract'!S230</f>
        <v>0</v>
      </c>
      <c r="AF230" s="29">
        <f ca="1">'DAC Adjustment'!Y234-'Census Tract'!T230</f>
        <v>0</v>
      </c>
      <c r="AG230" s="345">
        <f ca="1">'DAC Adjustment'!Z234-'Census Tract'!U230</f>
        <v>0</v>
      </c>
    </row>
    <row r="231" spans="1:33" ht="15.75" x14ac:dyDescent="0.25">
      <c r="A231" s="193" t="s">
        <v>41</v>
      </c>
      <c r="B231" s="53" t="str">
        <f>IFERROR(INDEX(Geography!$R$5:$R$889,MATCH(C231,Geography!$S$5:$S$889,0)),"Undefined")</f>
        <v>Talent</v>
      </c>
      <c r="C231" s="53">
        <v>41029001700</v>
      </c>
      <c r="D231" s="171" cm="1">
        <f t="array" ref="D231">INDEX(Geography!$K$5:$K$838,MATCH(C231,Geography!$L$5:$L$838,0),0)</f>
        <v>1</v>
      </c>
      <c r="E231" s="53">
        <v>7725</v>
      </c>
      <c r="F231" s="53">
        <f>SUMIF(County!$A$5:$A$40,A231,County!$D$5:$D$40)</f>
        <v>205780</v>
      </c>
      <c r="G231" s="173" cm="1">
        <f t="array" ref="G231">INDEX(Geography!$E$5:$E$833,MATCH(C231,Geography!$C$5:$C$833,0),0)</f>
        <v>5889</v>
      </c>
      <c r="H231" s="239">
        <f t="shared" si="3"/>
        <v>7155.3570184399005</v>
      </c>
      <c r="I231" s="173">
        <f>SUMIF(Geography!$L$5:$L$838,'Census Tract'!C231,Geography!$M$5:$M$838)</f>
        <v>1876</v>
      </c>
      <c r="J231" s="338">
        <f ca="1">($I231/(SUMIF($D$5:$D$832,$D231,$I$5:$I$832))*IF($D231=1,Urban_Rural_LDVs!F$6,Urban_Rural_LDVs!F$7))</f>
        <v>0.93947829839646813</v>
      </c>
      <c r="K231" s="196">
        <f ca="1">($I231/(SUMIF($D$5:$D$832,$D231,$I$5:$I$832))*IF($D231=1,Urban_Rural_LDVs!G$6,Urban_Rural_LDVs!G$7))</f>
        <v>4.6688034910241205</v>
      </c>
      <c r="L231" s="196">
        <f ca="1">($I231/(SUMIF($D$5:$D$832,$D231,$I$5:$I$832))*IF($D231=1,Urban_Rural_LDVs!H$6,Urban_Rural_LDVs!H$7))</f>
        <v>21.482959064841427</v>
      </c>
      <c r="M231" s="197">
        <f ca="1">($I231/(SUMIF($D$5:$D$832,$D231,$I$5:$I$832))*IF($D231=1,Urban_Rural_LDVs!I$6,Urban_Rural_LDVs!I$7))</f>
        <v>46.659483381217257</v>
      </c>
      <c r="N231" s="196">
        <f ca="1">($H231/(SUMIF($D$5:$D$832,$D231,$H$5:$H$832))*IF($D231=1,Urban_Rural_LDVs!J$6,Urban_Rural_LDVs!J$7))</f>
        <v>1.4771710851309661</v>
      </c>
      <c r="O231" s="196">
        <f ca="1">($H231/(SUMIF($D$5:$D$832,$D231,$H$5:$H$832))*IF($D231=1,Urban_Rural_LDVs!K$6,Urban_Rural_LDVs!K$7))</f>
        <v>7.0292451149686235</v>
      </c>
      <c r="P231" s="196">
        <f ca="1">($H231/(SUMIF($D$5:$D$832,$D231,$H$5:$H$832))*IF($D231=1,Urban_Rural_LDVs!L$6,Urban_Rural_LDVs!L$7))</f>
        <v>32.058913902970254</v>
      </c>
      <c r="Q231" s="197">
        <f ca="1">($H231/(SUMIF($D$5:$D$832,$D231,$H$5:$H$832))*IF($D231=1,Urban_Rural_LDVs!M$6,Urban_Rural_LDVs!M$7))</f>
        <v>69.536347959360427</v>
      </c>
      <c r="R231" s="196">
        <f ca="1">($H231/(SUMIF($D$5:$D$832,$D231,$H$5:$H$832))*IF($D231=1,Urban_Rural_LDVs!N$6,Urban_Rural_LDVs!N$7))</f>
        <v>0.6149956263386479</v>
      </c>
      <c r="S231" s="196">
        <f ca="1">($H231/(SUMIF($D$5:$D$832,$D231,$H$5:$H$832))*IF($D231=1,Urban_Rural_LDVs!O$6,Urban_Rural_LDVs!O$7))</f>
        <v>2.9213124443766838</v>
      </c>
      <c r="T231" s="196">
        <f ca="1">($H231/(SUMIF($D$5:$D$832,$D231,$H$5:$H$832))*IF($D231=1,Urban_Rural_LDVs!P$6,Urban_Rural_LDVs!P$7))</f>
        <v>12.817890356489748</v>
      </c>
      <c r="U231" s="339">
        <f ca="1">($H231/(SUMIF($D$5:$D$832,$D231,$H$5:$H$832))*IF($D231=1,Urban_Rural_LDVs!Q$6,Urban_Rural_LDVs!Q$7))</f>
        <v>27.536717987723957</v>
      </c>
      <c r="V231" s="344">
        <f ca="1">'DAC Adjustment'!O235-'Census Tract'!J231</f>
        <v>0.23486957459911706</v>
      </c>
      <c r="W231" s="29">
        <f ca="1">'DAC Adjustment'!P235-'Census Tract'!K231</f>
        <v>1.1672008727560303</v>
      </c>
      <c r="X231" s="29">
        <f ca="1">'DAC Adjustment'!Q235-'Census Tract'!L231</f>
        <v>5.370739766210356</v>
      </c>
      <c r="Y231" s="105">
        <f ca="1">'DAC Adjustment'!R235-'Census Tract'!M231</f>
        <v>11.664870845304314</v>
      </c>
      <c r="Z231" s="29">
        <f ca="1">'DAC Adjustment'!S235-'Census Tract'!N231</f>
        <v>0.36929277128274141</v>
      </c>
      <c r="AA231" s="29">
        <f ca="1">'DAC Adjustment'!T235-'Census Tract'!O231</f>
        <v>1.7573112787421552</v>
      </c>
      <c r="AB231" s="29">
        <f ca="1">'DAC Adjustment'!U235-'Census Tract'!P231</f>
        <v>8.0147284757425652</v>
      </c>
      <c r="AC231" s="105">
        <f ca="1">'DAC Adjustment'!V235-'Census Tract'!Q231</f>
        <v>17.384086989840114</v>
      </c>
      <c r="AD231" s="29">
        <f ca="1">'DAC Adjustment'!W235-'Census Tract'!R231</f>
        <v>0.153748906584662</v>
      </c>
      <c r="AE231" s="29">
        <f ca="1">'DAC Adjustment'!X235-'Census Tract'!S231</f>
        <v>0.73032811109417084</v>
      </c>
      <c r="AF231" s="29">
        <f ca="1">'DAC Adjustment'!Y235-'Census Tract'!T231</f>
        <v>3.2044725891224388</v>
      </c>
      <c r="AG231" s="345">
        <f ca="1">'DAC Adjustment'!Z235-'Census Tract'!U231</f>
        <v>6.8841794969309866</v>
      </c>
    </row>
    <row r="232" spans="1:33" ht="15.75" x14ac:dyDescent="0.25">
      <c r="A232" s="193" t="s">
        <v>41</v>
      </c>
      <c r="B232" s="53" t="str">
        <f>IFERROR(INDEX(Geography!$R$5:$R$889,MATCH(C232,Geography!$S$5:$S$889,0)),"Undefined")</f>
        <v>Central Point</v>
      </c>
      <c r="C232" s="53">
        <v>41029001100</v>
      </c>
      <c r="D232" s="171" cm="1">
        <f t="array" ref="D232">INDEX(Geography!$K$5:$K$838,MATCH(C232,Geography!$L$5:$L$838,0),0)</f>
        <v>0</v>
      </c>
      <c r="E232" s="53">
        <v>5458</v>
      </c>
      <c r="F232" s="53">
        <f>SUMIF(County!$A$5:$A$40,A232,County!$D$5:$D$40)</f>
        <v>205780</v>
      </c>
      <c r="G232" s="173" cm="1">
        <f t="array" ref="G232">INDEX(Geography!$E$5:$E$833,MATCH(C232,Geography!$C$5:$C$833,0),0)</f>
        <v>4977</v>
      </c>
      <c r="H232" s="239">
        <f t="shared" si="3"/>
        <v>6047.24263555364</v>
      </c>
      <c r="I232" s="173">
        <f>SUMIF(Geography!$L$5:$L$838,'Census Tract'!C232,Geography!$M$5:$M$838)</f>
        <v>2365</v>
      </c>
      <c r="J232" s="338">
        <f ca="1">($I232/(SUMIF($D$5:$D$832,$D232,$I$5:$I$832))*IF($D232=1,Urban_Rural_LDVs!F$6,Urban_Rural_LDVs!F$7))</f>
        <v>3.6339625370977866</v>
      </c>
      <c r="K232" s="196">
        <f ca="1">($I232/(SUMIF($D$5:$D$832,$D232,$I$5:$I$832))*IF($D232=1,Urban_Rural_LDVs!G$6,Urban_Rural_LDVs!G$7))</f>
        <v>18.331070865525032</v>
      </c>
      <c r="L232" s="196">
        <f ca="1">($I232/(SUMIF($D$5:$D$832,$D232,$I$5:$I$832))*IF($D232=1,Urban_Rural_LDVs!H$6,Urban_Rural_LDVs!H$7))</f>
        <v>84.93811512706192</v>
      </c>
      <c r="M232" s="197">
        <f ca="1">($I232/(SUMIF($D$5:$D$832,$D232,$I$5:$I$832))*IF($D232=1,Urban_Rural_LDVs!I$6,Urban_Rural_LDVs!I$7))</f>
        <v>184.76733179283556</v>
      </c>
      <c r="N232" s="196">
        <f ca="1">($H232/(SUMIF($D$5:$D$832,$D232,$H$5:$H$832))*IF($D232=1,Urban_Rural_LDVs!J$6,Urban_Rural_LDVs!J$7))</f>
        <v>1.6552058727766799</v>
      </c>
      <c r="O232" s="196">
        <f ca="1">($H232/(SUMIF($D$5:$D$832,$D232,$H$5:$H$832))*IF($D232=1,Urban_Rural_LDVs!K$6,Urban_Rural_LDVs!K$7))</f>
        <v>8.6514156415712034</v>
      </c>
      <c r="P232" s="196">
        <f ca="1">($H232/(SUMIF($D$5:$D$832,$D232,$H$5:$H$832))*IF($D232=1,Urban_Rural_LDVs!L$6,Urban_Rural_LDVs!L$7))</f>
        <v>40.36266389023212</v>
      </c>
      <c r="Q232" s="197">
        <f ca="1">($H232/(SUMIF($D$5:$D$832,$D232,$H$5:$H$832))*IF($D232=1,Urban_Rural_LDVs!M$6,Urban_Rural_LDVs!M$7))</f>
        <v>87.889415449242335</v>
      </c>
      <c r="R232" s="196">
        <f ca="1">($H232/(SUMIF($D$5:$D$832,$D232,$H$5:$H$832))*IF($D232=1,Urban_Rural_LDVs!N$6,Urban_Rural_LDVs!N$7))</f>
        <v>1.1304307974935468</v>
      </c>
      <c r="S232" s="196">
        <f ca="1">($H232/(SUMIF($D$5:$D$832,$D232,$H$5:$H$832))*IF($D232=1,Urban_Rural_LDVs!O$6,Urban_Rural_LDVs!O$7))</f>
        <v>5.856118649817236</v>
      </c>
      <c r="T232" s="196">
        <f ca="1">($H232/(SUMIF($D$5:$D$832,$D232,$H$5:$H$832))*IF($D232=1,Urban_Rural_LDVs!P$6,Urban_Rural_LDVs!P$7))</f>
        <v>26.984822963152016</v>
      </c>
      <c r="U232" s="339">
        <f ca="1">($H232/(SUMIF($D$5:$D$832,$D232,$H$5:$H$832))*IF($D232=1,Urban_Rural_LDVs!Q$6,Urban_Rural_LDVs!Q$7))</f>
        <v>58.649225943191773</v>
      </c>
      <c r="V232" s="344">
        <f ca="1">'DAC Adjustment'!O236-'Census Tract'!J232</f>
        <v>0</v>
      </c>
      <c r="W232" s="29">
        <f ca="1">'DAC Adjustment'!P236-'Census Tract'!K232</f>
        <v>0</v>
      </c>
      <c r="X232" s="29">
        <f ca="1">'DAC Adjustment'!Q236-'Census Tract'!L232</f>
        <v>0</v>
      </c>
      <c r="Y232" s="105">
        <f ca="1">'DAC Adjustment'!R236-'Census Tract'!M232</f>
        <v>0</v>
      </c>
      <c r="Z232" s="29">
        <f ca="1">'DAC Adjustment'!S236-'Census Tract'!N232</f>
        <v>0</v>
      </c>
      <c r="AA232" s="29">
        <f ca="1">'DAC Adjustment'!T236-'Census Tract'!O232</f>
        <v>0</v>
      </c>
      <c r="AB232" s="29">
        <f ca="1">'DAC Adjustment'!U236-'Census Tract'!P232</f>
        <v>0</v>
      </c>
      <c r="AC232" s="105">
        <f ca="1">'DAC Adjustment'!V236-'Census Tract'!Q232</f>
        <v>0</v>
      </c>
      <c r="AD232" s="29">
        <f ca="1">'DAC Adjustment'!W236-'Census Tract'!R232</f>
        <v>0</v>
      </c>
      <c r="AE232" s="29">
        <f ca="1">'DAC Adjustment'!X236-'Census Tract'!S232</f>
        <v>0</v>
      </c>
      <c r="AF232" s="29">
        <f ca="1">'DAC Adjustment'!Y236-'Census Tract'!T232</f>
        <v>0</v>
      </c>
      <c r="AG232" s="345">
        <f ca="1">'DAC Adjustment'!Z236-'Census Tract'!U232</f>
        <v>0</v>
      </c>
    </row>
    <row r="233" spans="1:33" ht="15.75" x14ac:dyDescent="0.25">
      <c r="A233" s="193" t="s">
        <v>41</v>
      </c>
      <c r="B233" s="53" t="str">
        <f>IFERROR(INDEX(Geography!$R$5:$R$889,MATCH(C233,Geography!$S$5:$S$889,0)),"Undefined")</f>
        <v>Medford</v>
      </c>
      <c r="C233" s="53">
        <v>41029001301</v>
      </c>
      <c r="D233" s="171" cm="1">
        <f t="array" ref="D233">INDEX(Geography!$K$5:$K$838,MATCH(C233,Geography!$L$5:$L$838,0),0)</f>
        <v>0</v>
      </c>
      <c r="E233" s="53">
        <v>5465</v>
      </c>
      <c r="F233" s="53">
        <f>SUMIF(County!$A$5:$A$40,A233,County!$D$5:$D$40)</f>
        <v>205780</v>
      </c>
      <c r="G233" s="173" cm="1">
        <f t="array" ref="G233">INDEX(Geography!$E$5:$E$833,MATCH(C233,Geography!$C$5:$C$833,0),0)</f>
        <v>3859</v>
      </c>
      <c r="H233" s="239">
        <f t="shared" si="3"/>
        <v>4688.830486357544</v>
      </c>
      <c r="I233" s="173">
        <f>SUMIF(Geography!$L$5:$L$838,'Census Tract'!C233,Geography!$M$5:$M$838)</f>
        <v>8822</v>
      </c>
      <c r="J233" s="338">
        <f ca="1">($I233/(SUMIF($D$5:$D$832,$D233,$I$5:$I$832))*IF($D233=1,Urban_Rural_LDVs!F$6,Urban_Rural_LDVs!F$7))</f>
        <v>13.55552537094151</v>
      </c>
      <c r="K233" s="196">
        <f ca="1">($I233/(SUMIF($D$5:$D$832,$D233,$I$5:$I$832))*IF($D233=1,Urban_Rural_LDVs!G$6,Urban_Rural_LDVs!G$7))</f>
        <v>68.379157368144533</v>
      </c>
      <c r="L233" s="196">
        <f ca="1">($I233/(SUMIF($D$5:$D$832,$D233,$I$5:$I$832))*IF($D233=1,Urban_Rural_LDVs!H$6,Urban_Rural_LDVs!H$7))</f>
        <v>316.83892247397051</v>
      </c>
      <c r="M233" s="197">
        <f ca="1">($I233/(SUMIF($D$5:$D$832,$D233,$I$5:$I$832))*IF($D233=1,Urban_Rural_LDVs!I$6,Urban_Rural_LDVs!I$7))</f>
        <v>689.22511673420524</v>
      </c>
      <c r="N233" s="196">
        <f ca="1">($H233/(SUMIF($D$5:$D$832,$D233,$H$5:$H$832))*IF($D233=1,Urban_Rural_LDVs!J$6,Urban_Rural_LDVs!J$7))</f>
        <v>1.2833914934790451</v>
      </c>
      <c r="O233" s="196">
        <f ca="1">($H233/(SUMIF($D$5:$D$832,$D233,$H$5:$H$832))*IF($D233=1,Urban_Rural_LDVs!K$6,Urban_Rural_LDVs!K$7))</f>
        <v>6.7080194817808474</v>
      </c>
      <c r="P233" s="196">
        <f ca="1">($H233/(SUMIF($D$5:$D$832,$D233,$H$5:$H$832))*IF($D233=1,Urban_Rural_LDVs!L$6,Urban_Rural_LDVs!L$7))</f>
        <v>31.295864969340119</v>
      </c>
      <c r="Q233" s="197">
        <f ca="1">($H233/(SUMIF($D$5:$D$832,$D233,$H$5:$H$832))*IF($D233=1,Urban_Rural_LDVs!M$6,Urban_Rural_LDVs!M$7))</f>
        <v>68.146524858072368</v>
      </c>
      <c r="R233" s="196">
        <f ca="1">($H233/(SUMIF($D$5:$D$832,$D233,$H$5:$H$832))*IF($D233=1,Urban_Rural_LDVs!N$6,Urban_Rural_LDVs!N$7))</f>
        <v>0.87649838206300934</v>
      </c>
      <c r="S233" s="196">
        <f ca="1">($H233/(SUMIF($D$5:$D$832,$D233,$H$5:$H$832))*IF($D233=1,Urban_Rural_LDVs!O$6,Urban_Rural_LDVs!O$7))</f>
        <v>4.5406393147769171</v>
      </c>
      <c r="T233" s="196">
        <f ca="1">($H233/(SUMIF($D$5:$D$832,$D233,$H$5:$H$832))*IF($D233=1,Urban_Rural_LDVs!P$6,Urban_Rural_LDVs!P$7))</f>
        <v>20.923132773719839</v>
      </c>
      <c r="U233" s="339">
        <f ca="1">($H233/(SUMIF($D$5:$D$832,$D233,$H$5:$H$832))*IF($D233=1,Urban_Rural_LDVs!Q$6,Urban_Rural_LDVs!Q$7))</f>
        <v>45.474656000557978</v>
      </c>
      <c r="V233" s="344">
        <f ca="1">'DAC Adjustment'!O237-'Census Tract'!J233</f>
        <v>0</v>
      </c>
      <c r="W233" s="29">
        <f ca="1">'DAC Adjustment'!P237-'Census Tract'!K233</f>
        <v>0</v>
      </c>
      <c r="X233" s="29">
        <f ca="1">'DAC Adjustment'!Q237-'Census Tract'!L233</f>
        <v>0</v>
      </c>
      <c r="Y233" s="105">
        <f ca="1">'DAC Adjustment'!R237-'Census Tract'!M233</f>
        <v>0</v>
      </c>
      <c r="Z233" s="29">
        <f ca="1">'DAC Adjustment'!S237-'Census Tract'!N233</f>
        <v>0</v>
      </c>
      <c r="AA233" s="29">
        <f ca="1">'DAC Adjustment'!T237-'Census Tract'!O233</f>
        <v>0</v>
      </c>
      <c r="AB233" s="29">
        <f ca="1">'DAC Adjustment'!U237-'Census Tract'!P233</f>
        <v>0</v>
      </c>
      <c r="AC233" s="105">
        <f ca="1">'DAC Adjustment'!V237-'Census Tract'!Q233</f>
        <v>0</v>
      </c>
      <c r="AD233" s="29">
        <f ca="1">'DAC Adjustment'!W237-'Census Tract'!R233</f>
        <v>0</v>
      </c>
      <c r="AE233" s="29">
        <f ca="1">'DAC Adjustment'!X237-'Census Tract'!S233</f>
        <v>0</v>
      </c>
      <c r="AF233" s="29">
        <f ca="1">'DAC Adjustment'!Y237-'Census Tract'!T233</f>
        <v>0</v>
      </c>
      <c r="AG233" s="345">
        <f ca="1">'DAC Adjustment'!Z237-'Census Tract'!U233</f>
        <v>0</v>
      </c>
    </row>
    <row r="234" spans="1:33" ht="15.75" x14ac:dyDescent="0.25">
      <c r="A234" s="193" t="s">
        <v>41</v>
      </c>
      <c r="B234" s="53" t="str">
        <f>IFERROR(INDEX(Geography!$R$5:$R$889,MATCH(C234,Geography!$S$5:$S$889,0)),"Undefined")</f>
        <v>Ashland</v>
      </c>
      <c r="C234" s="53">
        <v>41029002100</v>
      </c>
      <c r="D234" s="171" cm="1">
        <f t="array" ref="D234">INDEX(Geography!$K$5:$K$838,MATCH(C234,Geography!$L$5:$L$838,0),0)</f>
        <v>1</v>
      </c>
      <c r="E234" s="53">
        <v>3307</v>
      </c>
      <c r="F234" s="53">
        <f>SUMIF(County!$A$5:$A$40,A234,County!$D$5:$D$40)</f>
        <v>205780</v>
      </c>
      <c r="G234" s="173" cm="1">
        <f t="array" ref="G234">INDEX(Geography!$E$5:$E$833,MATCH(C234,Geography!$C$5:$C$833,0),0)</f>
        <v>2793</v>
      </c>
      <c r="H234" s="239">
        <f t="shared" si="3"/>
        <v>3393.6002975891734</v>
      </c>
      <c r="I234" s="173">
        <f>SUMIF(Geography!$L$5:$L$838,'Census Tract'!C234,Geography!$M$5:$M$838)</f>
        <v>942</v>
      </c>
      <c r="J234" s="338">
        <f ca="1">($I234/(SUMIF($D$5:$D$832,$D234,$I$5:$I$832))*IF($D234=1,Urban_Rural_LDVs!F$6,Urban_Rural_LDVs!F$7))</f>
        <v>0.47174230122040134</v>
      </c>
      <c r="K234" s="196">
        <f ca="1">($I234/(SUMIF($D$5:$D$832,$D234,$I$5:$I$832))*IF($D234=1,Urban_Rural_LDVs!G$6,Urban_Rural_LDVs!G$7))</f>
        <v>2.3443565503969728</v>
      </c>
      <c r="L234" s="196">
        <f ca="1">($I234/(SUMIF($D$5:$D$832,$D234,$I$5:$I$832))*IF($D234=1,Urban_Rural_LDVs!H$6,Urban_Rural_LDVs!H$7))</f>
        <v>10.78728541528818</v>
      </c>
      <c r="M234" s="197">
        <f ca="1">($I234/(SUMIF($D$5:$D$832,$D234,$I$5:$I$832))*IF($D234=1,Urban_Rural_LDVs!I$6,Urban_Rural_LDVs!I$7))</f>
        <v>23.429228861997149</v>
      </c>
      <c r="N234" s="196">
        <f ca="1">($H234/(SUMIF($D$5:$D$832,$D234,$H$5:$H$832))*IF($D234=1,Urban_Rural_LDVs!J$6,Urban_Rural_LDVs!J$7))</f>
        <v>0.70058394307535876</v>
      </c>
      <c r="O234" s="196">
        <f ca="1">($H234/(SUMIF($D$5:$D$832,$D234,$H$5:$H$832))*IF($D234=1,Urban_Rural_LDVs!K$6,Urban_Rural_LDVs!K$7))</f>
        <v>3.3337886918164994</v>
      </c>
      <c r="P234" s="196">
        <f ca="1">($H234/(SUMIF($D$5:$D$832,$D234,$H$5:$H$832))*IF($D234=1,Urban_Rural_LDVs!L$6,Urban_Rural_LDVs!L$7))</f>
        <v>15.204711586176927</v>
      </c>
      <c r="Q234" s="197">
        <f ca="1">($H234/(SUMIF($D$5:$D$832,$D234,$H$5:$H$832))*IF($D234=1,Urban_Rural_LDVs!M$6,Urban_Rural_LDVs!M$7))</f>
        <v>32.979286780521939</v>
      </c>
      <c r="R234" s="196">
        <f ca="1">($H234/(SUMIF($D$5:$D$832,$D234,$H$5:$H$832))*IF($D234=1,Urban_Rural_LDVs!N$6,Urban_Rural_LDVs!N$7))</f>
        <v>0.29167647892067305</v>
      </c>
      <c r="S234" s="196">
        <f ca="1">($H234/(SUMIF($D$5:$D$832,$D234,$H$5:$H$832))*IF($D234=1,Urban_Rural_LDVs!O$6,Urban_Rural_LDVs!O$7))</f>
        <v>1.3855027436142091</v>
      </c>
      <c r="T234" s="196">
        <f ca="1">($H234/(SUMIF($D$5:$D$832,$D234,$H$5:$H$832))*IF($D234=1,Urban_Rural_LDVs!P$6,Urban_Rural_LDVs!P$7))</f>
        <v>6.0791930320386935</v>
      </c>
      <c r="U234" s="339">
        <f ca="1">($H234/(SUMIF($D$5:$D$832,$D234,$H$5:$H$832))*IF($D234=1,Urban_Rural_LDVs!Q$6,Urban_Rural_LDVs!Q$7))</f>
        <v>13.059951322756497</v>
      </c>
      <c r="V234" s="344">
        <f ca="1">'DAC Adjustment'!O238-'Census Tract'!J234</f>
        <v>0</v>
      </c>
      <c r="W234" s="29">
        <f ca="1">'DAC Adjustment'!P238-'Census Tract'!K234</f>
        <v>0</v>
      </c>
      <c r="X234" s="29">
        <f ca="1">'DAC Adjustment'!Q238-'Census Tract'!L234</f>
        <v>0</v>
      </c>
      <c r="Y234" s="105">
        <f ca="1">'DAC Adjustment'!R238-'Census Tract'!M234</f>
        <v>0</v>
      </c>
      <c r="Z234" s="29">
        <f ca="1">'DAC Adjustment'!S238-'Census Tract'!N234</f>
        <v>0</v>
      </c>
      <c r="AA234" s="29">
        <f ca="1">'DAC Adjustment'!T238-'Census Tract'!O234</f>
        <v>0</v>
      </c>
      <c r="AB234" s="29">
        <f ca="1">'DAC Adjustment'!U238-'Census Tract'!P234</f>
        <v>0</v>
      </c>
      <c r="AC234" s="105">
        <f ca="1">'DAC Adjustment'!V238-'Census Tract'!Q234</f>
        <v>0</v>
      </c>
      <c r="AD234" s="29">
        <f ca="1">'DAC Adjustment'!W238-'Census Tract'!R234</f>
        <v>0</v>
      </c>
      <c r="AE234" s="29">
        <f ca="1">'DAC Adjustment'!X238-'Census Tract'!S234</f>
        <v>0</v>
      </c>
      <c r="AF234" s="29">
        <f ca="1">'DAC Adjustment'!Y238-'Census Tract'!T234</f>
        <v>0</v>
      </c>
      <c r="AG234" s="345">
        <f ca="1">'DAC Adjustment'!Z238-'Census Tract'!U234</f>
        <v>0</v>
      </c>
    </row>
    <row r="235" spans="1:33" ht="15.75" x14ac:dyDescent="0.25">
      <c r="A235" s="193" t="s">
        <v>41</v>
      </c>
      <c r="B235" s="53" t="str">
        <f>IFERROR(INDEX(Geography!$R$5:$R$889,MATCH(C235,Geography!$S$5:$S$889,0)),"Undefined")</f>
        <v>Medford</v>
      </c>
      <c r="C235" s="53">
        <v>41029000404</v>
      </c>
      <c r="D235" s="171" cm="1">
        <f t="array" ref="D235">INDEX(Geography!$K$5:$K$838,MATCH(C235,Geography!$L$5:$L$838,0),0)</f>
        <v>1</v>
      </c>
      <c r="E235" s="53">
        <v>4725</v>
      </c>
      <c r="F235" s="53">
        <f>SUMIF(County!$A$5:$A$40,A235,County!$D$5:$D$40)</f>
        <v>205780</v>
      </c>
      <c r="G235" s="173" cm="1">
        <f t="array" ref="G235">INDEX(Geography!$E$5:$E$833,MATCH(C235,Geography!$C$5:$C$833,0),0)</f>
        <v>3817</v>
      </c>
      <c r="H235" s="239">
        <f t="shared" si="3"/>
        <v>4637.7989029351502</v>
      </c>
      <c r="I235" s="173">
        <f>SUMIF(Geography!$L$5:$L$838,'Census Tract'!C235,Geography!$M$5:$M$838)</f>
        <v>177</v>
      </c>
      <c r="J235" s="338">
        <f ca="1">($I235/(SUMIF($D$5:$D$832,$D235,$I$5:$I$832))*IF($D235=1,Urban_Rural_LDVs!F$6,Urban_Rural_LDVs!F$7))</f>
        <v>8.8639476980903437E-2</v>
      </c>
      <c r="K235" s="196">
        <f ca="1">($I235/(SUMIF($D$5:$D$832,$D235,$I$5:$I$832))*IF($D235=1,Urban_Rural_LDVs!G$6,Urban_Rural_LDVs!G$7))</f>
        <v>0.44050011615739298</v>
      </c>
      <c r="L235" s="196">
        <f ca="1">($I235/(SUMIF($D$5:$D$832,$D235,$I$5:$I$832))*IF($D235=1,Urban_Rural_LDVs!H$6,Urban_Rural_LDVs!H$7))</f>
        <v>2.0269103168853584</v>
      </c>
      <c r="M235" s="197">
        <f ca="1">($I235/(SUMIF($D$5:$D$832,$D235,$I$5:$I$832))*IF($D235=1,Urban_Rural_LDVs!I$6,Urban_Rural_LDVs!I$7))</f>
        <v>4.4023073339421392</v>
      </c>
      <c r="N235" s="196">
        <f ca="1">($H235/(SUMIF($D$5:$D$832,$D235,$H$5:$H$832))*IF($D235=1,Urban_Rural_LDVs!J$6,Urban_Rural_LDVs!J$7))</f>
        <v>0.95743963863897041</v>
      </c>
      <c r="O235" s="196">
        <f ca="1">($H235/(SUMIF($D$5:$D$832,$D235,$H$5:$H$832))*IF($D235=1,Urban_Rural_LDVs!K$6,Urban_Rural_LDVs!K$7))</f>
        <v>4.5560585165283127</v>
      </c>
      <c r="P235" s="196">
        <f ca="1">($H235/(SUMIF($D$5:$D$832,$D235,$H$5:$H$832))*IF($D235=1,Urban_Rural_LDVs!L$6,Urban_Rural_LDVs!L$7))</f>
        <v>20.779228114728724</v>
      </c>
      <c r="Q235" s="197">
        <f ca="1">($H235/(SUMIF($D$5:$D$832,$D235,$H$5:$H$832))*IF($D235=1,Urban_Rural_LDVs!M$6,Urban_Rural_LDVs!M$7))</f>
        <v>45.070511149750175</v>
      </c>
      <c r="R235" s="196">
        <f ca="1">($H235/(SUMIF($D$5:$D$832,$D235,$H$5:$H$832))*IF($D235=1,Urban_Rural_LDVs!N$6,Urban_Rural_LDVs!N$7))</f>
        <v>0.39861407806666987</v>
      </c>
      <c r="S235" s="196">
        <f ca="1">($H235/(SUMIF($D$5:$D$832,$D235,$H$5:$H$832))*IF($D235=1,Urban_Rural_LDVs!O$6,Urban_Rural_LDVs!O$7))</f>
        <v>1.8934708100162678</v>
      </c>
      <c r="T235" s="196">
        <f ca="1">($H235/(SUMIF($D$5:$D$832,$D235,$H$5:$H$832))*IF($D235=1,Urban_Rural_LDVs!P$6,Urban_Rural_LDVs!P$7))</f>
        <v>8.3080128189372342</v>
      </c>
      <c r="U235" s="339">
        <f ca="1">($H235/(SUMIF($D$5:$D$832,$D235,$H$5:$H$832))*IF($D235=1,Urban_Rural_LDVs!Q$6,Urban_Rural_LDVs!Q$7))</f>
        <v>17.848132545278034</v>
      </c>
      <c r="V235" s="344">
        <f ca="1">'DAC Adjustment'!O239-'Census Tract'!J235</f>
        <v>0</v>
      </c>
      <c r="W235" s="29">
        <f ca="1">'DAC Adjustment'!P239-'Census Tract'!K235</f>
        <v>0</v>
      </c>
      <c r="X235" s="29">
        <f ca="1">'DAC Adjustment'!Q239-'Census Tract'!L235</f>
        <v>0</v>
      </c>
      <c r="Y235" s="105">
        <f ca="1">'DAC Adjustment'!R239-'Census Tract'!M235</f>
        <v>0</v>
      </c>
      <c r="Z235" s="29">
        <f ca="1">'DAC Adjustment'!S239-'Census Tract'!N235</f>
        <v>0</v>
      </c>
      <c r="AA235" s="29">
        <f ca="1">'DAC Adjustment'!T239-'Census Tract'!O235</f>
        <v>0</v>
      </c>
      <c r="AB235" s="29">
        <f ca="1">'DAC Adjustment'!U239-'Census Tract'!P235</f>
        <v>0</v>
      </c>
      <c r="AC235" s="105">
        <f ca="1">'DAC Adjustment'!V239-'Census Tract'!Q235</f>
        <v>0</v>
      </c>
      <c r="AD235" s="29">
        <f ca="1">'DAC Adjustment'!W239-'Census Tract'!R235</f>
        <v>0</v>
      </c>
      <c r="AE235" s="29">
        <f ca="1">'DAC Adjustment'!X239-'Census Tract'!S235</f>
        <v>0</v>
      </c>
      <c r="AF235" s="29">
        <f ca="1">'DAC Adjustment'!Y239-'Census Tract'!T235</f>
        <v>0</v>
      </c>
      <c r="AG235" s="345">
        <f ca="1">'DAC Adjustment'!Z239-'Census Tract'!U235</f>
        <v>0</v>
      </c>
    </row>
    <row r="236" spans="1:33" ht="15.75" x14ac:dyDescent="0.25">
      <c r="A236" s="193" t="s">
        <v>41</v>
      </c>
      <c r="B236" s="53" t="str">
        <f>IFERROR(INDEX(Geography!$R$5:$R$889,MATCH(C236,Geography!$S$5:$S$889,0)),"Undefined")</f>
        <v>Medford</v>
      </c>
      <c r="C236" s="53">
        <v>41029000502</v>
      </c>
      <c r="D236" s="171" cm="1">
        <f t="array" ref="D236">INDEX(Geography!$K$5:$K$838,MATCH(C236,Geography!$L$5:$L$838,0),0)</f>
        <v>1</v>
      </c>
      <c r="E236" s="53">
        <v>6320</v>
      </c>
      <c r="F236" s="53">
        <f>SUMIF(County!$A$5:$A$40,A236,County!$D$5:$D$40)</f>
        <v>205780</v>
      </c>
      <c r="G236" s="173" cm="1">
        <f t="array" ref="G236">INDEX(Geography!$E$5:$E$833,MATCH(C236,Geography!$C$5:$C$833,0),0)</f>
        <v>3369</v>
      </c>
      <c r="H236" s="239">
        <f t="shared" si="3"/>
        <v>4093.4620130962853</v>
      </c>
      <c r="I236" s="173">
        <f>SUMIF(Geography!$L$5:$L$838,'Census Tract'!C236,Geography!$M$5:$M$838)</f>
        <v>4969</v>
      </c>
      <c r="J236" s="338">
        <f ca="1">($I236/(SUMIF($D$5:$D$832,$D236,$I$5:$I$832))*IF($D236=1,Urban_Rural_LDVs!F$6,Urban_Rural_LDVs!F$7))</f>
        <v>2.48841559953734</v>
      </c>
      <c r="K236" s="196">
        <f ca="1">($I236/(SUMIF($D$5:$D$832,$D236,$I$5:$I$832))*IF($D236=1,Urban_Rural_LDVs!G$6,Urban_Rural_LDVs!G$7))</f>
        <v>12.36635636828297</v>
      </c>
      <c r="L236" s="196">
        <f ca="1">($I236/(SUMIF($D$5:$D$832,$D236,$I$5:$I$832))*IF($D236=1,Urban_Rural_LDVs!H$6,Urban_Rural_LDVs!H$7))</f>
        <v>56.902357992109309</v>
      </c>
      <c r="M236" s="197">
        <f ca="1">($I236/(SUMIF($D$5:$D$832,$D236,$I$5:$I$832))*IF($D236=1,Urban_Rural_LDVs!I$6,Urban_Rural_LDVs!I$7))</f>
        <v>123.58793865739261</v>
      </c>
      <c r="N236" s="196">
        <f ca="1">($H236/(SUMIF($D$5:$D$832,$D236,$H$5:$H$832))*IF($D236=1,Urban_Rural_LDVs!J$6,Urban_Rural_LDVs!J$7))</f>
        <v>0.84506527182989044</v>
      </c>
      <c r="O236" s="196">
        <f ca="1">($H236/(SUMIF($D$5:$D$832,$D236,$H$5:$H$832))*IF($D236=1,Urban_Rural_LDVs!K$6,Urban_Rural_LDVs!K$7))</f>
        <v>4.021315468216895</v>
      </c>
      <c r="P236" s="196">
        <f ca="1">($H236/(SUMIF($D$5:$D$832,$D236,$H$5:$H$832))*IF($D236=1,Urban_Rural_LDVs!L$6,Urban_Rural_LDVs!L$7))</f>
        <v>18.340377133487316</v>
      </c>
      <c r="Q236" s="197">
        <f ca="1">($H236/(SUMIF($D$5:$D$832,$D236,$H$5:$H$832))*IF($D236=1,Urban_Rural_LDVs!M$6,Urban_Rural_LDVs!M$7))</f>
        <v>39.780600488212826</v>
      </c>
      <c r="R236" s="196">
        <f ca="1">($H236/(SUMIF($D$5:$D$832,$D236,$H$5:$H$832))*IF($D236=1,Urban_Rural_LDVs!N$6,Urban_Rural_LDVs!N$7))</f>
        <v>0.35182887844029631</v>
      </c>
      <c r="S236" s="196">
        <f ca="1">($H236/(SUMIF($D$5:$D$832,$D236,$H$5:$H$832))*IF($D236=1,Urban_Rural_LDVs!O$6,Urban_Rural_LDVs!O$7))</f>
        <v>1.6712347809653674</v>
      </c>
      <c r="T236" s="196">
        <f ca="1">($H236/(SUMIF($D$5:$D$832,$D236,$H$5:$H$832))*IF($D236=1,Urban_Rural_LDVs!P$6,Urban_Rural_LDVs!P$7))</f>
        <v>7.3329041621691236</v>
      </c>
      <c r="U236" s="339">
        <f ca="1">($H236/(SUMIF($D$5:$D$832,$D236,$H$5:$H$832))*IF($D236=1,Urban_Rural_LDVs!Q$6,Urban_Rural_LDVs!Q$7))</f>
        <v>15.753303260424863</v>
      </c>
      <c r="V236" s="344">
        <f ca="1">'DAC Adjustment'!O240-'Census Tract'!J236</f>
        <v>0.62210389988433512</v>
      </c>
      <c r="W236" s="29">
        <f ca="1">'DAC Adjustment'!P240-'Census Tract'!K236</f>
        <v>3.091589092070743</v>
      </c>
      <c r="X236" s="29">
        <f ca="1">'DAC Adjustment'!Q240-'Census Tract'!L236</f>
        <v>14.225589498027325</v>
      </c>
      <c r="Y236" s="105">
        <f ca="1">'DAC Adjustment'!R240-'Census Tract'!M236</f>
        <v>30.896984664348167</v>
      </c>
      <c r="Z236" s="29">
        <f ca="1">'DAC Adjustment'!S240-'Census Tract'!N236</f>
        <v>0.21126631795747264</v>
      </c>
      <c r="AA236" s="29">
        <f ca="1">'DAC Adjustment'!T240-'Census Tract'!O236</f>
        <v>1.0053288670542235</v>
      </c>
      <c r="AB236" s="29">
        <f ca="1">'DAC Adjustment'!U240-'Census Tract'!P236</f>
        <v>4.5850942833718307</v>
      </c>
      <c r="AC236" s="105">
        <f ca="1">'DAC Adjustment'!V240-'Census Tract'!Q236</f>
        <v>9.9451501220532066</v>
      </c>
      <c r="AD236" s="29">
        <f ca="1">'DAC Adjustment'!W240-'Census Tract'!R236</f>
        <v>8.7957219610074078E-2</v>
      </c>
      <c r="AE236" s="29">
        <f ca="1">'DAC Adjustment'!X240-'Census Tract'!S236</f>
        <v>0.41780869524134201</v>
      </c>
      <c r="AF236" s="29">
        <f ca="1">'DAC Adjustment'!Y240-'Census Tract'!T236</f>
        <v>1.8332260405422804</v>
      </c>
      <c r="AG236" s="345">
        <f ca="1">'DAC Adjustment'!Z240-'Census Tract'!U236</f>
        <v>3.9383258151062162</v>
      </c>
    </row>
    <row r="237" spans="1:33" ht="15.75" x14ac:dyDescent="0.25">
      <c r="A237" s="193" t="s">
        <v>41</v>
      </c>
      <c r="B237" s="53" t="str">
        <f>IFERROR(INDEX(Geography!$R$5:$R$889,MATCH(C237,Geography!$S$5:$S$889,0)),"Undefined")</f>
        <v>Medford</v>
      </c>
      <c r="C237" s="53">
        <v>41029000800</v>
      </c>
      <c r="D237" s="171" cm="1">
        <f t="array" ref="D237">INDEX(Geography!$K$5:$K$838,MATCH(C237,Geography!$L$5:$L$838,0),0)</f>
        <v>1</v>
      </c>
      <c r="E237" s="53">
        <v>5971</v>
      </c>
      <c r="F237" s="53">
        <f>SUMIF(County!$A$5:$A$40,A237,County!$D$5:$D$40)</f>
        <v>205780</v>
      </c>
      <c r="G237" s="173" cm="1">
        <f t="array" ref="G237">INDEX(Geography!$E$5:$E$833,MATCH(C237,Geography!$C$5:$C$833,0),0)</f>
        <v>4830</v>
      </c>
      <c r="H237" s="239">
        <f t="shared" si="3"/>
        <v>5868.6320935752628</v>
      </c>
      <c r="I237" s="173">
        <f>SUMIF(Geography!$L$5:$L$838,'Census Tract'!C237,Geography!$M$5:$M$838)</f>
        <v>2506</v>
      </c>
      <c r="J237" s="338">
        <f ca="1">($I237/(SUMIF($D$5:$D$832,$D237,$I$5:$I$832))*IF($D237=1,Urban_Rural_LDVs!F$6,Urban_Rural_LDVs!F$7))</f>
        <v>1.2549747418878194</v>
      </c>
      <c r="K237" s="196">
        <f ca="1">($I237/(SUMIF($D$5:$D$832,$D237,$I$5:$I$832))*IF($D237=1,Urban_Rural_LDVs!G$6,Urban_Rural_LDVs!G$7))</f>
        <v>6.2366852603978922</v>
      </c>
      <c r="L237" s="196">
        <f ca="1">($I237/(SUMIF($D$5:$D$832,$D237,$I$5:$I$832))*IF($D237=1,Urban_Rural_LDVs!H$6,Urban_Rural_LDVs!H$7))</f>
        <v>28.697385616467283</v>
      </c>
      <c r="M237" s="197">
        <f ca="1">($I237/(SUMIF($D$5:$D$832,$D237,$I$5:$I$832))*IF($D237=1,Urban_Rural_LDVs!I$6,Urban_Rural_LDVs!I$7))</f>
        <v>62.32871287490962</v>
      </c>
      <c r="N237" s="196">
        <f ca="1">($H237/(SUMIF($D$5:$D$832,$D237,$H$5:$H$832))*IF($D237=1,Urban_Rural_LDVs!J$6,Urban_Rural_LDVs!J$7))</f>
        <v>1.2115361421603952</v>
      </c>
      <c r="O237" s="196">
        <f ca="1">($H237/(SUMIF($D$5:$D$832,$D237,$H$5:$H$832))*IF($D237=1,Urban_Rural_LDVs!K$6,Urban_Rural_LDVs!K$7))</f>
        <v>5.7651984896074815</v>
      </c>
      <c r="P237" s="196">
        <f ca="1">($H237/(SUMIF($D$5:$D$832,$D237,$H$5:$H$832))*IF($D237=1,Urban_Rural_LDVs!L$6,Urban_Rural_LDVs!L$7))</f>
        <v>26.293862141508978</v>
      </c>
      <c r="Q237" s="197">
        <f ca="1">($H237/(SUMIF($D$5:$D$832,$D237,$H$5:$H$832))*IF($D237=1,Urban_Rural_LDVs!M$6,Urban_Rural_LDVs!M$7))</f>
        <v>57.031849319699603</v>
      </c>
      <c r="R237" s="196">
        <f ca="1">($H237/(SUMIF($D$5:$D$832,$D237,$H$5:$H$832))*IF($D237=1,Urban_Rural_LDVs!N$6,Urban_Rural_LDVs!N$7))</f>
        <v>0.50440293347184073</v>
      </c>
      <c r="S237" s="196">
        <f ca="1">($H237/(SUMIF($D$5:$D$832,$D237,$H$5:$H$832))*IF($D237=1,Urban_Rural_LDVs!O$6,Urban_Rural_LDVs!O$7))</f>
        <v>2.3959821882050236</v>
      </c>
      <c r="T237" s="196">
        <f ca="1">($H237/(SUMIF($D$5:$D$832,$D237,$H$5:$H$832))*IF($D237=1,Urban_Rural_LDVs!P$6,Urban_Rural_LDVs!P$7))</f>
        <v>10.512890205781202</v>
      </c>
      <c r="U237" s="339">
        <f ca="1">($H237/(SUMIF($D$5:$D$832,$D237,$H$5:$H$832))*IF($D237=1,Urban_Rural_LDVs!Q$6,Urban_Rural_LDVs!Q$7))</f>
        <v>22.584878227323269</v>
      </c>
      <c r="V237" s="344">
        <f ca="1">'DAC Adjustment'!O241-'Census Tract'!J237</f>
        <v>0</v>
      </c>
      <c r="W237" s="29">
        <f ca="1">'DAC Adjustment'!P241-'Census Tract'!K237</f>
        <v>0</v>
      </c>
      <c r="X237" s="29">
        <f ca="1">'DAC Adjustment'!Q241-'Census Tract'!L237</f>
        <v>0</v>
      </c>
      <c r="Y237" s="105">
        <f ca="1">'DAC Adjustment'!R241-'Census Tract'!M237</f>
        <v>0</v>
      </c>
      <c r="Z237" s="29">
        <f ca="1">'DAC Adjustment'!S241-'Census Tract'!N237</f>
        <v>0</v>
      </c>
      <c r="AA237" s="29">
        <f ca="1">'DAC Adjustment'!T241-'Census Tract'!O237</f>
        <v>0</v>
      </c>
      <c r="AB237" s="29">
        <f ca="1">'DAC Adjustment'!U241-'Census Tract'!P237</f>
        <v>0</v>
      </c>
      <c r="AC237" s="105">
        <f ca="1">'DAC Adjustment'!V241-'Census Tract'!Q237</f>
        <v>0</v>
      </c>
      <c r="AD237" s="29">
        <f ca="1">'DAC Adjustment'!W241-'Census Tract'!R237</f>
        <v>0</v>
      </c>
      <c r="AE237" s="29">
        <f ca="1">'DAC Adjustment'!X241-'Census Tract'!S237</f>
        <v>0</v>
      </c>
      <c r="AF237" s="29">
        <f ca="1">'DAC Adjustment'!Y241-'Census Tract'!T237</f>
        <v>0</v>
      </c>
      <c r="AG237" s="345">
        <f ca="1">'DAC Adjustment'!Z241-'Census Tract'!U237</f>
        <v>0</v>
      </c>
    </row>
    <row r="238" spans="1:33" ht="15.75" x14ac:dyDescent="0.25">
      <c r="A238" s="193" t="s">
        <v>41</v>
      </c>
      <c r="B238" s="53" t="str">
        <f>IFERROR(INDEX(Geography!$R$5:$R$889,MATCH(C238,Geography!$S$5:$S$889,0)),"Undefined")</f>
        <v>Rogue River</v>
      </c>
      <c r="C238" s="53">
        <v>41029002900</v>
      </c>
      <c r="D238" s="171" cm="1">
        <f t="array" ref="D238">INDEX(Geography!$K$5:$K$838,MATCH(C238,Geography!$L$5:$L$838,0),0)</f>
        <v>0</v>
      </c>
      <c r="E238" s="53">
        <v>7719</v>
      </c>
      <c r="F238" s="53">
        <f>SUMIF(County!$A$5:$A$40,A238,County!$D$5:$D$40)</f>
        <v>205780</v>
      </c>
      <c r="G238" s="173" cm="1">
        <f t="array" ref="G238">INDEX(Geography!$E$5:$E$833,MATCH(C238,Geography!$C$5:$C$833,0),0)</f>
        <v>6524</v>
      </c>
      <c r="H238" s="239">
        <f t="shared" si="3"/>
        <v>7926.9059582784703</v>
      </c>
      <c r="I238" s="173">
        <f>SUMIF(Geography!$L$5:$L$838,'Census Tract'!C238,Geography!$M$5:$M$838)</f>
        <v>1146</v>
      </c>
      <c r="J238" s="338">
        <f ca="1">($I238/(SUMIF($D$5:$D$832,$D238,$I$5:$I$832))*IF($D238=1,Urban_Rural_LDVs!F$6,Urban_Rural_LDVs!F$7))</f>
        <v>1.7608968572998156</v>
      </c>
      <c r="K238" s="196">
        <f ca="1">($I238/(SUMIF($D$5:$D$832,$D238,$I$5:$I$832))*IF($D238=1,Urban_Rural_LDVs!G$6,Urban_Rural_LDVs!G$7))</f>
        <v>8.882624613907689</v>
      </c>
      <c r="L238" s="196">
        <f ca="1">($I238/(SUMIF($D$5:$D$832,$D238,$I$5:$I$832))*IF($D238=1,Urban_Rural_LDVs!H$6,Urban_Rural_LDVs!H$7))</f>
        <v>41.158173334297238</v>
      </c>
      <c r="M238" s="197">
        <f ca="1">($I238/(SUMIF($D$5:$D$832,$D238,$I$5:$I$832))*IF($D238=1,Urban_Rural_LDVs!I$6,Urban_Rural_LDVs!I$7))</f>
        <v>89.53207705479474</v>
      </c>
      <c r="N238" s="196">
        <f ca="1">($H238/(SUMIF($D$5:$D$832,$D238,$H$5:$H$832))*IF($D238=1,Urban_Rural_LDVs!J$6,Urban_Rural_LDVs!J$7))</f>
        <v>2.1696932115722443</v>
      </c>
      <c r="O238" s="196">
        <f ca="1">($H238/(SUMIF($D$5:$D$832,$D238,$H$5:$H$832))*IF($D238=1,Urban_Rural_LDVs!K$6,Urban_Rural_LDVs!K$7))</f>
        <v>11.340533583606698</v>
      </c>
      <c r="P238" s="196">
        <f ca="1">($H238/(SUMIF($D$5:$D$832,$D238,$H$5:$H$832))*IF($D238=1,Urban_Rural_LDVs!L$6,Urban_Rural_LDVs!L$7))</f>
        <v>52.908583327280361</v>
      </c>
      <c r="Q238" s="197">
        <f ca="1">($H238/(SUMIF($D$5:$D$832,$D238,$H$5:$H$832))*IF($D238=1,Urban_Rural_LDVs!M$6,Urban_Rural_LDVs!M$7))</f>
        <v>115.20806638353565</v>
      </c>
      <c r="R238" s="196">
        <f ca="1">($H238/(SUMIF($D$5:$D$832,$D238,$H$5:$H$832))*IF($D238=1,Urban_Rural_LDVs!N$6,Urban_Rural_LDVs!N$7))</f>
        <v>1.4818023955892907</v>
      </c>
      <c r="S238" s="196">
        <f ca="1">($H238/(SUMIF($D$5:$D$832,$D238,$H$5:$H$832))*IF($D238=1,Urban_Rural_LDVs!O$6,Urban_Rural_LDVs!O$7))</f>
        <v>7.6763749390009339</v>
      </c>
      <c r="T238" s="196">
        <f ca="1">($H238/(SUMIF($D$5:$D$832,$D238,$H$5:$H$832))*IF($D238=1,Urban_Rural_LDVs!P$6,Urban_Rural_LDVs!P$7))</f>
        <v>35.372510550854685</v>
      </c>
      <c r="U238" s="339">
        <f ca="1">($H238/(SUMIF($D$5:$D$832,$D238,$H$5:$H$832))*IF($D238=1,Urban_Rural_LDVs!Q$6,Urban_Rural_LDVs!Q$7))</f>
        <v>76.879154119626904</v>
      </c>
      <c r="V238" s="344">
        <f ca="1">'DAC Adjustment'!O242-'Census Tract'!J238</f>
        <v>0</v>
      </c>
      <c r="W238" s="29">
        <f ca="1">'DAC Adjustment'!P242-'Census Tract'!K238</f>
        <v>0</v>
      </c>
      <c r="X238" s="29">
        <f ca="1">'DAC Adjustment'!Q242-'Census Tract'!L238</f>
        <v>0</v>
      </c>
      <c r="Y238" s="105">
        <f ca="1">'DAC Adjustment'!R242-'Census Tract'!M238</f>
        <v>0</v>
      </c>
      <c r="Z238" s="29">
        <f ca="1">'DAC Adjustment'!S242-'Census Tract'!N238</f>
        <v>0</v>
      </c>
      <c r="AA238" s="29">
        <f ca="1">'DAC Adjustment'!T242-'Census Tract'!O238</f>
        <v>0</v>
      </c>
      <c r="AB238" s="29">
        <f ca="1">'DAC Adjustment'!U242-'Census Tract'!P238</f>
        <v>0</v>
      </c>
      <c r="AC238" s="105">
        <f ca="1">'DAC Adjustment'!V242-'Census Tract'!Q238</f>
        <v>0</v>
      </c>
      <c r="AD238" s="29">
        <f ca="1">'DAC Adjustment'!W242-'Census Tract'!R238</f>
        <v>0</v>
      </c>
      <c r="AE238" s="29">
        <f ca="1">'DAC Adjustment'!X242-'Census Tract'!S238</f>
        <v>0</v>
      </c>
      <c r="AF238" s="29">
        <f ca="1">'DAC Adjustment'!Y242-'Census Tract'!T238</f>
        <v>0</v>
      </c>
      <c r="AG238" s="345">
        <f ca="1">'DAC Adjustment'!Z242-'Census Tract'!U238</f>
        <v>0</v>
      </c>
    </row>
    <row r="239" spans="1:33" ht="15.75" x14ac:dyDescent="0.25">
      <c r="A239" s="193" t="s">
        <v>41</v>
      </c>
      <c r="B239" s="53" t="str">
        <f>IFERROR(INDEX(Geography!$R$5:$R$889,MATCH(C239,Geography!$S$5:$S$889,0)),"Undefined")</f>
        <v>Butte Falls</v>
      </c>
      <c r="C239" s="53">
        <v>41029002600</v>
      </c>
      <c r="D239" s="171" cm="1">
        <f t="array" ref="D239">INDEX(Geography!$K$5:$K$838,MATCH(C239,Geography!$L$5:$L$838,0),0)</f>
        <v>0</v>
      </c>
      <c r="E239" s="53">
        <v>2556</v>
      </c>
      <c r="F239" s="53">
        <f>SUMIF(County!$A$5:$A$40,A239,County!$D$5:$D$40)</f>
        <v>205780</v>
      </c>
      <c r="G239" s="173" cm="1">
        <f t="array" ref="G239">INDEX(Geography!$E$5:$E$833,MATCH(C239,Geography!$C$5:$C$833,0),0)</f>
        <v>2498</v>
      </c>
      <c r="H239" s="239">
        <f t="shared" si="3"/>
        <v>3035.164175931885</v>
      </c>
      <c r="I239" s="173">
        <f>SUMIF(Geography!$L$5:$L$838,'Census Tract'!C239,Geography!$M$5:$M$838)</f>
        <v>390</v>
      </c>
      <c r="J239" s="338">
        <f ca="1">($I239/(SUMIF($D$5:$D$832,$D239,$I$5:$I$832))*IF($D239=1,Urban_Rural_LDVs!F$6,Urban_Rural_LDVs!F$7))</f>
        <v>0.5992580927983665</v>
      </c>
      <c r="K239" s="196">
        <f ca="1">($I239/(SUMIF($D$5:$D$832,$D239,$I$5:$I$832))*IF($D239=1,Urban_Rural_LDVs!G$6,Urban_Rural_LDVs!G$7))</f>
        <v>3.0228827220104701</v>
      </c>
      <c r="L239" s="196">
        <f ca="1">($I239/(SUMIF($D$5:$D$832,$D239,$I$5:$I$832))*IF($D239=1,Urban_Rural_LDVs!H$6,Urban_Rural_LDVs!H$7))</f>
        <v>14.006708202771309</v>
      </c>
      <c r="M239" s="197">
        <f ca="1">($I239/(SUMIF($D$5:$D$832,$D239,$I$5:$I$832))*IF($D239=1,Urban_Rural_LDVs!I$6,Urban_Rural_LDVs!I$7))</f>
        <v>30.469031458438</v>
      </c>
      <c r="N239" s="196">
        <f ca="1">($H239/(SUMIF($D$5:$D$832,$D239,$H$5:$H$832))*IF($D239=1,Urban_Rural_LDVs!J$6,Urban_Rural_LDVs!J$7))</f>
        <v>0.83076236089936628</v>
      </c>
      <c r="O239" s="196">
        <f ca="1">($H239/(SUMIF($D$5:$D$832,$D239,$H$5:$H$832))*IF($D239=1,Urban_Rural_LDVs!K$6,Urban_Rural_LDVs!K$7))</f>
        <v>4.3422214733061812</v>
      </c>
      <c r="P239" s="196">
        <f ca="1">($H239/(SUMIF($D$5:$D$832,$D239,$H$5:$H$832))*IF($D239=1,Urban_Rural_LDVs!L$6,Urban_Rural_LDVs!L$7))</f>
        <v>20.258375406429543</v>
      </c>
      <c r="Q239" s="197">
        <f ca="1">($H239/(SUMIF($D$5:$D$832,$D239,$H$5:$H$832))*IF($D239=1,Urban_Rural_LDVs!M$6,Urban_Rural_LDVs!M$7))</f>
        <v>44.112469317301048</v>
      </c>
      <c r="R239" s="196">
        <f ca="1">($H239/(SUMIF($D$5:$D$832,$D239,$H$5:$H$832))*IF($D239=1,Urban_Rural_LDVs!N$6,Urban_Rural_LDVs!N$7))</f>
        <v>0.56737314288504714</v>
      </c>
      <c r="S239" s="196">
        <f ca="1">($H239/(SUMIF($D$5:$D$832,$D239,$H$5:$H$832))*IF($D239=1,Urban_Rural_LDVs!O$6,Urban_Rural_LDVs!O$7))</f>
        <v>2.9392373693476901</v>
      </c>
      <c r="T239" s="196">
        <f ca="1">($H239/(SUMIF($D$5:$D$832,$D239,$H$5:$H$832))*IF($D239=1,Urban_Rural_LDVs!P$6,Urban_Rural_LDVs!P$7))</f>
        <v>13.543919582470108</v>
      </c>
      <c r="U239" s="339">
        <f ca="1">($H239/(SUMIF($D$5:$D$832,$D239,$H$5:$H$832))*IF($D239=1,Urban_Rural_LDVs!Q$6,Urban_Rural_LDVs!Q$7))</f>
        <v>29.436561463952788</v>
      </c>
      <c r="V239" s="344">
        <f ca="1">'DAC Adjustment'!O243-'Census Tract'!J239</f>
        <v>0.14981452319959165</v>
      </c>
      <c r="W239" s="29">
        <f ca="1">'DAC Adjustment'!P243-'Census Tract'!K239</f>
        <v>0.75572068050261754</v>
      </c>
      <c r="X239" s="29">
        <f ca="1">'DAC Adjustment'!Q243-'Census Tract'!L239</f>
        <v>3.5016770506928285</v>
      </c>
      <c r="Y239" s="105">
        <f ca="1">'DAC Adjustment'!R243-'Census Tract'!M239</f>
        <v>7.6172578646095026</v>
      </c>
      <c r="Z239" s="29">
        <f ca="1">'DAC Adjustment'!S243-'Census Tract'!N239</f>
        <v>0.20769059022484149</v>
      </c>
      <c r="AA239" s="29">
        <f ca="1">'DAC Adjustment'!T243-'Census Tract'!O239</f>
        <v>1.0855553683265455</v>
      </c>
      <c r="AB239" s="29">
        <f ca="1">'DAC Adjustment'!U243-'Census Tract'!P239</f>
        <v>5.0645938516073841</v>
      </c>
      <c r="AC239" s="105">
        <f ca="1">'DAC Adjustment'!V243-'Census Tract'!Q239</f>
        <v>11.028117329325262</v>
      </c>
      <c r="AD239" s="29">
        <f ca="1">'DAC Adjustment'!W243-'Census Tract'!R239</f>
        <v>0.14184328572126181</v>
      </c>
      <c r="AE239" s="29">
        <f ca="1">'DAC Adjustment'!X243-'Census Tract'!S239</f>
        <v>0.73480934233692263</v>
      </c>
      <c r="AF239" s="29">
        <f ca="1">'DAC Adjustment'!Y243-'Census Tract'!T239</f>
        <v>3.3859798956175258</v>
      </c>
      <c r="AG239" s="345">
        <f ca="1">'DAC Adjustment'!Z243-'Census Tract'!U239</f>
        <v>7.3591403659881998</v>
      </c>
    </row>
    <row r="240" spans="1:33" ht="15.75" x14ac:dyDescent="0.25">
      <c r="A240" s="193" t="s">
        <v>41</v>
      </c>
      <c r="B240" s="53" t="str">
        <f>IFERROR(INDEX(Geography!$R$5:$R$889,MATCH(C240,Geography!$S$5:$S$889,0)),"Undefined")</f>
        <v>Medford</v>
      </c>
      <c r="C240" s="53">
        <v>41029000203</v>
      </c>
      <c r="D240" s="171" cm="1">
        <f t="array" ref="D240">INDEX(Geography!$K$5:$K$838,MATCH(C240,Geography!$L$5:$L$838,0),0)</f>
        <v>1</v>
      </c>
      <c r="E240" s="53">
        <v>3880</v>
      </c>
      <c r="F240" s="53">
        <f>SUMIF(County!$A$5:$A$40,A240,County!$D$5:$D$40)</f>
        <v>205780</v>
      </c>
      <c r="G240" s="173" cm="1">
        <f t="array" ref="G240">INDEX(Geography!$E$5:$E$833,MATCH(C240,Geography!$C$5:$C$833,0),0)</f>
        <v>2988</v>
      </c>
      <c r="H240" s="239">
        <f t="shared" si="3"/>
        <v>3630.5326491931437</v>
      </c>
      <c r="I240" s="173">
        <f>SUMIF(Geography!$L$5:$L$838,'Census Tract'!C240,Geography!$M$5:$M$838)</f>
        <v>639</v>
      </c>
      <c r="J240" s="338">
        <f ca="1">($I240/(SUMIF($D$5:$D$832,$D240,$I$5:$I$832))*IF($D240=1,Urban_Rural_LDVs!F$6,Urban_Rural_LDVs!F$7))</f>
        <v>0.32000353554122768</v>
      </c>
      <c r="K240" s="196">
        <f ca="1">($I240/(SUMIF($D$5:$D$832,$D240,$I$5:$I$832))*IF($D240=1,Urban_Rural_LDVs!G$6,Urban_Rural_LDVs!G$7))</f>
        <v>1.5902800803648254</v>
      </c>
      <c r="L240" s="196">
        <f ca="1">($I240/(SUMIF($D$5:$D$832,$D240,$I$5:$I$832))*IF($D240=1,Urban_Rural_LDVs!H$6,Urban_Rural_LDVs!H$7))</f>
        <v>7.3174897880776504</v>
      </c>
      <c r="M240" s="197">
        <f ca="1">($I240/(SUMIF($D$5:$D$832,$D240,$I$5:$I$832))*IF($D240=1,Urban_Rural_LDVs!I$6,Urban_Rural_LDVs!I$7))</f>
        <v>15.893075629316536</v>
      </c>
      <c r="N240" s="196">
        <f ca="1">($H240/(SUMIF($D$5:$D$832,$D240,$H$5:$H$832))*IF($D240=1,Urban_Rural_LDVs!J$6,Urban_Rural_LDVs!J$7))</f>
        <v>0.74949689291413257</v>
      </c>
      <c r="O240" s="196">
        <f ca="1">($H240/(SUMIF($D$5:$D$832,$D240,$H$5:$H$832))*IF($D240=1,Urban_Rural_LDVs!K$6,Urban_Rural_LDVs!K$7))</f>
        <v>3.5665451525770502</v>
      </c>
      <c r="P240" s="196">
        <f ca="1">($H240/(SUMIF($D$5:$D$832,$D240,$H$5:$H$832))*IF($D240=1,Urban_Rural_LDVs!L$6,Urban_Rural_LDVs!L$7))</f>
        <v>16.266265026672631</v>
      </c>
      <c r="Q240" s="197">
        <f ca="1">($H240/(SUMIF($D$5:$D$832,$D240,$H$5:$H$832))*IF($D240=1,Urban_Rural_LDVs!M$6,Urban_Rural_LDVs!M$7))</f>
        <v>35.281814858646456</v>
      </c>
      <c r="R240" s="196">
        <f ca="1">($H240/(SUMIF($D$5:$D$832,$D240,$H$5:$H$832))*IF($D240=1,Urban_Rural_LDVs!N$6,Urban_Rural_LDVs!N$7))</f>
        <v>0.31204057250804551</v>
      </c>
      <c r="S240" s="196">
        <f ca="1">($H240/(SUMIF($D$5:$D$832,$D240,$H$5:$H$832))*IF($D240=1,Urban_Rural_LDVs!O$6,Urban_Rural_LDVs!O$7))</f>
        <v>1.4822349437591325</v>
      </c>
      <c r="T240" s="196">
        <f ca="1">($H240/(SUMIF($D$5:$D$832,$D240,$H$5:$H$832))*IF($D240=1,Urban_Rural_LDVs!P$6,Urban_Rural_LDVs!P$7))</f>
        <v>6.5036264875515997</v>
      </c>
      <c r="U240" s="339">
        <f ca="1">($H240/(SUMIF($D$5:$D$832,$D240,$H$5:$H$832))*IF($D240=1,Urban_Rural_LDVs!Q$6,Urban_Rural_LDVs!Q$7))</f>
        <v>13.971763176654642</v>
      </c>
      <c r="V240" s="344">
        <f ca="1">'DAC Adjustment'!O244-'Census Tract'!J240</f>
        <v>8.0000883885306906E-2</v>
      </c>
      <c r="W240" s="29">
        <f ca="1">'DAC Adjustment'!P244-'Census Tract'!K240</f>
        <v>0.39757002009120646</v>
      </c>
      <c r="X240" s="29">
        <f ca="1">'DAC Adjustment'!Q244-'Census Tract'!L240</f>
        <v>1.8293724470194119</v>
      </c>
      <c r="Y240" s="105">
        <f ca="1">'DAC Adjustment'!R244-'Census Tract'!M240</f>
        <v>3.9732689073291336</v>
      </c>
      <c r="Z240" s="29">
        <f ca="1">'DAC Adjustment'!S244-'Census Tract'!N240</f>
        <v>0.18737422322853314</v>
      </c>
      <c r="AA240" s="29">
        <f ca="1">'DAC Adjustment'!T244-'Census Tract'!O240</f>
        <v>0.89163628814426232</v>
      </c>
      <c r="AB240" s="29">
        <f ca="1">'DAC Adjustment'!U244-'Census Tract'!P240</f>
        <v>4.0665662566681569</v>
      </c>
      <c r="AC240" s="105">
        <f ca="1">'DAC Adjustment'!V244-'Census Tract'!Q240</f>
        <v>8.8204537146616104</v>
      </c>
      <c r="AD240" s="29">
        <f ca="1">'DAC Adjustment'!W244-'Census Tract'!R240</f>
        <v>7.8010143127011378E-2</v>
      </c>
      <c r="AE240" s="29">
        <f ca="1">'DAC Adjustment'!X244-'Census Tract'!S240</f>
        <v>0.37055873593978306</v>
      </c>
      <c r="AF240" s="29">
        <f ca="1">'DAC Adjustment'!Y244-'Census Tract'!T240</f>
        <v>1.6259066218878999</v>
      </c>
      <c r="AG240" s="345">
        <f ca="1">'DAC Adjustment'!Z244-'Census Tract'!U240</f>
        <v>3.4929407941636601</v>
      </c>
    </row>
    <row r="241" spans="1:33" ht="15.75" x14ac:dyDescent="0.25">
      <c r="A241" s="193" t="s">
        <v>41</v>
      </c>
      <c r="B241" s="53" t="str">
        <f>IFERROR(INDEX(Geography!$R$5:$R$889,MATCH(C241,Geography!$S$5:$S$889,0)),"Undefined")</f>
        <v>Medford</v>
      </c>
      <c r="C241" s="53">
        <v>41029001601</v>
      </c>
      <c r="D241" s="171" cm="1">
        <f t="array" ref="D241">INDEX(Geography!$K$5:$K$838,MATCH(C241,Geography!$L$5:$L$838,0),0)</f>
        <v>1</v>
      </c>
      <c r="E241" s="53">
        <v>5051</v>
      </c>
      <c r="F241" s="53">
        <f>SUMIF(County!$A$5:$A$40,A241,County!$D$5:$D$40)</f>
        <v>205780</v>
      </c>
      <c r="G241" s="173" cm="1">
        <f t="array" ref="G241">INDEX(Geography!$E$5:$E$833,MATCH(C241,Geography!$C$5:$C$833,0),0)</f>
        <v>3297</v>
      </c>
      <c r="H241" s="239">
        <f t="shared" si="3"/>
        <v>4005.9792986578964</v>
      </c>
      <c r="I241" s="173">
        <f>SUMIF(Geography!$L$5:$L$838,'Census Tract'!C241,Geography!$M$5:$M$838)</f>
        <v>2630</v>
      </c>
      <c r="J241" s="338">
        <f ca="1">($I241/(SUMIF($D$5:$D$832,$D241,$I$5:$I$832))*IF($D241=1,Urban_Rural_LDVs!F$6,Urban_Rural_LDVs!F$7))</f>
        <v>1.3170724545750059</v>
      </c>
      <c r="K241" s="196">
        <f ca="1">($I241/(SUMIF($D$5:$D$832,$D241,$I$5:$I$832))*IF($D241=1,Urban_Rural_LDVs!G$6,Urban_Rural_LDVs!G$7))</f>
        <v>6.5452842118301895</v>
      </c>
      <c r="L241" s="196">
        <f ca="1">($I241/(SUMIF($D$5:$D$832,$D241,$I$5:$I$832))*IF($D241=1,Urban_Rural_LDVs!H$6,Urban_Rural_LDVs!H$7))</f>
        <v>30.117367985358719</v>
      </c>
      <c r="M241" s="197">
        <f ca="1">($I241/(SUMIF($D$5:$D$832,$D241,$I$5:$I$832))*IF($D241=1,Urban_Rural_LDVs!I$6,Urban_Rural_LDVs!I$7))</f>
        <v>65.412815187953825</v>
      </c>
      <c r="N241" s="196">
        <f ca="1">($H241/(SUMIF($D$5:$D$832,$D241,$H$5:$H$832))*IF($D241=1,Urban_Rural_LDVs!J$6,Urban_Rural_LDVs!J$7))</f>
        <v>0.82700510573557395</v>
      </c>
      <c r="O241" s="196">
        <f ca="1">($H241/(SUMIF($D$5:$D$832,$D241,$H$5:$H$832))*IF($D241=1,Urban_Rural_LDVs!K$6,Urban_Rural_LDVs!K$7))</f>
        <v>3.9353746211668454</v>
      </c>
      <c r="P241" s="196">
        <f ca="1">($H241/(SUMIF($D$5:$D$832,$D241,$H$5:$H$832))*IF($D241=1,Urban_Rural_LDVs!L$6,Urban_Rural_LDVs!L$7))</f>
        <v>17.948418940073516</v>
      </c>
      <c r="Q241" s="197">
        <f ca="1">($H241/(SUMIF($D$5:$D$832,$D241,$H$5:$H$832))*IF($D241=1,Urban_Rural_LDVs!M$6,Urban_Rural_LDVs!M$7))</f>
        <v>38.930436274751465</v>
      </c>
      <c r="R241" s="196">
        <f ca="1">($H241/(SUMIF($D$5:$D$832,$D241,$H$5:$H$832))*IF($D241=1,Urban_Rural_LDVs!N$6,Urban_Rural_LDVs!N$7))</f>
        <v>0.34430982850034342</v>
      </c>
      <c r="S241" s="196">
        <f ca="1">($H241/(SUMIF($D$5:$D$832,$D241,$H$5:$H$832))*IF($D241=1,Urban_Rural_LDVs!O$6,Urban_Rural_LDVs!O$7))</f>
        <v>1.6355182762964726</v>
      </c>
      <c r="T241" s="196">
        <f ca="1">($H241/(SUMIF($D$5:$D$832,$D241,$H$5:$H$832))*IF($D241=1,Urban_Rural_LDVs!P$6,Urban_Rural_LDVs!P$7))</f>
        <v>7.1761902709028194</v>
      </c>
      <c r="U241" s="339">
        <f ca="1">($H241/(SUMIF($D$5:$D$832,$D241,$H$5:$H$832))*IF($D241=1,Urban_Rural_LDVs!Q$6,Urban_Rural_LDVs!Q$7))</f>
        <v>15.416634268216317</v>
      </c>
      <c r="V241" s="344">
        <f ca="1">'DAC Adjustment'!O245-'Census Tract'!J241</f>
        <v>0.32926811364375141</v>
      </c>
      <c r="W241" s="29">
        <f ca="1">'DAC Adjustment'!P245-'Census Tract'!K241</f>
        <v>1.6363210529575483</v>
      </c>
      <c r="X241" s="29">
        <f ca="1">'DAC Adjustment'!Q245-'Census Tract'!L241</f>
        <v>7.5293419963396815</v>
      </c>
      <c r="Y241" s="105">
        <f ca="1">'DAC Adjustment'!R245-'Census Tract'!M241</f>
        <v>16.353203796988453</v>
      </c>
      <c r="Z241" s="29">
        <f ca="1">'DAC Adjustment'!S245-'Census Tract'!N241</f>
        <v>0.20675127643389357</v>
      </c>
      <c r="AA241" s="29">
        <f ca="1">'DAC Adjustment'!T245-'Census Tract'!O241</f>
        <v>0.98384365529171092</v>
      </c>
      <c r="AB241" s="29">
        <f ca="1">'DAC Adjustment'!U245-'Census Tract'!P241</f>
        <v>4.4871047350183773</v>
      </c>
      <c r="AC241" s="105">
        <f ca="1">'DAC Adjustment'!V245-'Census Tract'!Q241</f>
        <v>9.7326090686878644</v>
      </c>
      <c r="AD241" s="29">
        <f ca="1">'DAC Adjustment'!W245-'Census Tract'!R241</f>
        <v>8.6077457125085854E-2</v>
      </c>
      <c r="AE241" s="29">
        <f ca="1">'DAC Adjustment'!X245-'Census Tract'!S241</f>
        <v>0.40887956907411827</v>
      </c>
      <c r="AF241" s="29">
        <f ca="1">'DAC Adjustment'!Y245-'Census Tract'!T241</f>
        <v>1.7940475677257046</v>
      </c>
      <c r="AG241" s="345">
        <f ca="1">'DAC Adjustment'!Z245-'Census Tract'!U241</f>
        <v>3.8541585670540783</v>
      </c>
    </row>
    <row r="242" spans="1:33" ht="15.75" x14ac:dyDescent="0.25">
      <c r="A242" s="193" t="s">
        <v>41</v>
      </c>
      <c r="B242" s="53" t="str">
        <f>IFERROR(INDEX(Geography!$R$5:$R$889,MATCH(C242,Geography!$S$5:$S$889,0)),"Undefined")</f>
        <v>Phoenix</v>
      </c>
      <c r="C242" s="53">
        <v>41029001602</v>
      </c>
      <c r="D242" s="171" cm="1">
        <f t="array" ref="D242">INDEX(Geography!$K$5:$K$838,MATCH(C242,Geography!$L$5:$L$838,0),0)</f>
        <v>1</v>
      </c>
      <c r="E242" s="53">
        <v>6335</v>
      </c>
      <c r="F242" s="53">
        <f>SUMIF(County!$A$5:$A$40,A242,County!$D$5:$D$40)</f>
        <v>205780</v>
      </c>
      <c r="G242" s="173" cm="1">
        <f t="array" ref="G242">INDEX(Geography!$E$5:$E$833,MATCH(C242,Geography!$C$5:$C$833,0),0)</f>
        <v>4955</v>
      </c>
      <c r="H242" s="239">
        <f t="shared" si="3"/>
        <v>6020.5118061419098</v>
      </c>
      <c r="I242" s="173">
        <f>SUMIF(Geography!$L$5:$L$838,'Census Tract'!C242,Geography!$M$5:$M$838)</f>
        <v>1119</v>
      </c>
      <c r="J242" s="338">
        <f ca="1">($I242/(SUMIF($D$5:$D$832,$D242,$I$5:$I$832))*IF($D242=1,Urban_Rural_LDVs!F$6,Urban_Rural_LDVs!F$7))</f>
        <v>0.56038177820130475</v>
      </c>
      <c r="K242" s="196">
        <f ca="1">($I242/(SUMIF($D$5:$D$832,$D242,$I$5:$I$832))*IF($D242=1,Urban_Rural_LDVs!G$6,Urban_Rural_LDVs!G$7))</f>
        <v>2.7848566665543659</v>
      </c>
      <c r="L242" s="196">
        <f ca="1">($I242/(SUMIF($D$5:$D$832,$D242,$I$5:$I$832))*IF($D242=1,Urban_Rural_LDVs!H$6,Urban_Rural_LDVs!H$7))</f>
        <v>12.814195732173539</v>
      </c>
      <c r="M242" s="197">
        <f ca="1">($I242/(SUMIF($D$5:$D$832,$D242,$I$5:$I$832))*IF($D242=1,Urban_Rural_LDVs!I$6,Urban_Rural_LDVs!I$7))</f>
        <v>27.83153619593929</v>
      </c>
      <c r="N242" s="196">
        <f ca="1">($H242/(SUMIF($D$5:$D$832,$D242,$H$5:$H$832))*IF($D242=1,Urban_Rural_LDVs!J$6,Urban_Rural_LDVs!J$7))</f>
        <v>1.24289059718525</v>
      </c>
      <c r="O242" s="196">
        <f ca="1">($H242/(SUMIF($D$5:$D$832,$D242,$H$5:$H$832))*IF($D242=1,Urban_Rural_LDVs!K$6,Urban_Rural_LDVs!K$7))</f>
        <v>5.9144013490693723</v>
      </c>
      <c r="P242" s="196">
        <f ca="1">($H242/(SUMIF($D$5:$D$832,$D242,$H$5:$H$832))*IF($D242=1,Urban_Rural_LDVs!L$6,Urban_Rural_LDVs!L$7))</f>
        <v>26.974345116185706</v>
      </c>
      <c r="Q242" s="197">
        <f ca="1">($H242/(SUMIF($D$5:$D$832,$D242,$H$5:$H$832))*IF($D242=1,Urban_Rural_LDVs!M$6,Urban_Rural_LDVs!M$7))</f>
        <v>58.507828856958902</v>
      </c>
      <c r="R242" s="196">
        <f ca="1">($H242/(SUMIF($D$5:$D$832,$D242,$H$5:$H$832))*IF($D242=1,Urban_Rural_LDVs!N$6,Urban_Rural_LDVs!N$7))</f>
        <v>0.51745683961759226</v>
      </c>
      <c r="S242" s="196">
        <f ca="1">($H242/(SUMIF($D$5:$D$832,$D242,$H$5:$H$832))*IF($D242=1,Urban_Rural_LDVs!O$6,Urban_Rural_LDVs!O$7))</f>
        <v>2.4579900088107438</v>
      </c>
      <c r="T242" s="196">
        <f ca="1">($H242/(SUMIF($D$5:$D$832,$D242,$H$5:$H$832))*IF($D242=1,Urban_Rural_LDVs!P$6,Urban_Rural_LDVs!P$7))</f>
        <v>10.784962933674089</v>
      </c>
      <c r="U242" s="339">
        <f ca="1">($H242/(SUMIF($D$5:$D$832,$D242,$H$5:$H$832))*IF($D242=1,Urban_Rural_LDVs!Q$6,Urban_Rural_LDVs!Q$7))</f>
        <v>23.169373005463104</v>
      </c>
      <c r="V242" s="344">
        <f ca="1">'DAC Adjustment'!O246-'Census Tract'!J242</f>
        <v>0.14009544455032619</v>
      </c>
      <c r="W242" s="29">
        <f ca="1">'DAC Adjustment'!P246-'Census Tract'!K242</f>
        <v>0.69621416663859126</v>
      </c>
      <c r="X242" s="29">
        <f ca="1">'DAC Adjustment'!Q246-'Census Tract'!L242</f>
        <v>3.2035489330433844</v>
      </c>
      <c r="Y242" s="105">
        <f ca="1">'DAC Adjustment'!R246-'Census Tract'!M242</f>
        <v>6.9578840489848197</v>
      </c>
      <c r="Z242" s="29">
        <f ca="1">'DAC Adjustment'!S246-'Census Tract'!N242</f>
        <v>0.31072264929631244</v>
      </c>
      <c r="AA242" s="29">
        <f ca="1">'DAC Adjustment'!T246-'Census Tract'!O242</f>
        <v>1.4786003372673431</v>
      </c>
      <c r="AB242" s="29">
        <f ca="1">'DAC Adjustment'!U246-'Census Tract'!P242</f>
        <v>6.7435862790464292</v>
      </c>
      <c r="AC242" s="105">
        <f ca="1">'DAC Adjustment'!V246-'Census Tract'!Q242</f>
        <v>14.626957214239731</v>
      </c>
      <c r="AD242" s="29">
        <f ca="1">'DAC Adjustment'!W246-'Census Tract'!R242</f>
        <v>0.12936420990439812</v>
      </c>
      <c r="AE242" s="29">
        <f ca="1">'DAC Adjustment'!X246-'Census Tract'!S242</f>
        <v>0.61449750220268573</v>
      </c>
      <c r="AF242" s="29">
        <f ca="1">'DAC Adjustment'!Y246-'Census Tract'!T242</f>
        <v>2.6962407334185219</v>
      </c>
      <c r="AG242" s="345">
        <f ca="1">'DAC Adjustment'!Z246-'Census Tract'!U242</f>
        <v>5.7923432513657751</v>
      </c>
    </row>
    <row r="243" spans="1:33" ht="15.75" x14ac:dyDescent="0.25">
      <c r="A243" s="193" t="s">
        <v>41</v>
      </c>
      <c r="B243" s="53" t="str">
        <f>IFERROR(INDEX(Geography!$R$5:$R$889,MATCH(C243,Geography!$S$5:$S$889,0)),"Undefined")</f>
        <v>Ashland</v>
      </c>
      <c r="C243" s="53">
        <v>41029002300</v>
      </c>
      <c r="D243" s="171" cm="1">
        <f t="array" ref="D243">INDEX(Geography!$K$5:$K$838,MATCH(C243,Geography!$L$5:$L$838,0),0)</f>
        <v>0</v>
      </c>
      <c r="E243" s="53">
        <v>1601</v>
      </c>
      <c r="F243" s="53">
        <f>SUMIF(County!$A$5:$A$40,A243,County!$D$5:$D$40)</f>
        <v>205780</v>
      </c>
      <c r="G243" s="173" cm="1">
        <f t="array" ref="G243">INDEX(Geography!$E$5:$E$833,MATCH(C243,Geography!$C$5:$C$833,0),0)</f>
        <v>1592</v>
      </c>
      <c r="H243" s="239">
        <f t="shared" si="3"/>
        <v>1934.3400192488234</v>
      </c>
      <c r="I243" s="173">
        <f>SUMIF(Geography!$L$5:$L$838,'Census Tract'!C243,Geography!$M$5:$M$838)</f>
        <v>178</v>
      </c>
      <c r="J243" s="338">
        <f ca="1">($I243/(SUMIF($D$5:$D$832,$D243,$I$5:$I$832))*IF($D243=1,Urban_Rural_LDVs!F$6,Urban_Rural_LDVs!F$7))</f>
        <v>0.27350753979002368</v>
      </c>
      <c r="K243" s="196">
        <f ca="1">($I243/(SUMIF($D$5:$D$832,$D243,$I$5:$I$832))*IF($D243=1,Urban_Rural_LDVs!G$6,Urban_Rural_LDVs!G$7))</f>
        <v>1.3796746782509324</v>
      </c>
      <c r="L243" s="196">
        <f ca="1">($I243/(SUMIF($D$5:$D$832,$D243,$I$5:$I$832))*IF($D243=1,Urban_Rural_LDVs!H$6,Urban_Rural_LDVs!H$7))</f>
        <v>6.3928052822904951</v>
      </c>
      <c r="M243" s="197">
        <f ca="1">($I243/(SUMIF($D$5:$D$832,$D243,$I$5:$I$832))*IF($D243=1,Urban_Rural_LDVs!I$6,Urban_Rural_LDVs!I$7))</f>
        <v>13.906378460517855</v>
      </c>
      <c r="N243" s="196">
        <f ca="1">($H243/(SUMIF($D$5:$D$832,$D243,$H$5:$H$832))*IF($D243=1,Urban_Rural_LDVs!J$6,Urban_Rural_LDVs!J$7))</f>
        <v>0.52945303384779463</v>
      </c>
      <c r="O243" s="196">
        <f ca="1">($H243/(SUMIF($D$5:$D$832,$D243,$H$5:$H$832))*IF($D243=1,Urban_Rural_LDVs!K$6,Urban_Rural_LDVs!K$7))</f>
        <v>2.7673405066066619</v>
      </c>
      <c r="P243" s="196">
        <f ca="1">($H243/(SUMIF($D$5:$D$832,$D243,$H$5:$H$832))*IF($D243=1,Urban_Rural_LDVs!L$6,Urban_Rural_LDVs!L$7))</f>
        <v>12.910862148533159</v>
      </c>
      <c r="Q243" s="197">
        <f ca="1">($H243/(SUMIF($D$5:$D$832,$D243,$H$5:$H$832))*IF($D243=1,Urban_Rural_LDVs!M$6,Urban_Rural_LDVs!M$7))</f>
        <v>28.113311110145421</v>
      </c>
      <c r="R243" s="196">
        <f ca="1">($H243/(SUMIF($D$5:$D$832,$D243,$H$5:$H$832))*IF($D243=1,Urban_Rural_LDVs!N$6,Urban_Rural_LDVs!N$7))</f>
        <v>0.36159249138230387</v>
      </c>
      <c r="S243" s="196">
        <f ca="1">($H243/(SUMIF($D$5:$D$832,$D243,$H$5:$H$832))*IF($D243=1,Urban_Rural_LDVs!O$6,Urban_Rural_LDVs!O$7))</f>
        <v>1.8732049207371988</v>
      </c>
      <c r="T243" s="196">
        <f ca="1">($H243/(SUMIF($D$5:$D$832,$D243,$H$5:$H$832))*IF($D243=1,Urban_Rural_LDVs!P$6,Urban_Rural_LDVs!P$7))</f>
        <v>8.6316733287799892</v>
      </c>
      <c r="U243" s="339">
        <f ca="1">($H243/(SUMIF($D$5:$D$832,$D243,$H$5:$H$832))*IF($D243=1,Urban_Rural_LDVs!Q$6,Urban_Rural_LDVs!Q$7))</f>
        <v>18.760210508652058</v>
      </c>
      <c r="V243" s="344">
        <f ca="1">'DAC Adjustment'!O247-'Census Tract'!J243</f>
        <v>0</v>
      </c>
      <c r="W243" s="29">
        <f ca="1">'DAC Adjustment'!P247-'Census Tract'!K243</f>
        <v>0</v>
      </c>
      <c r="X243" s="29">
        <f ca="1">'DAC Adjustment'!Q247-'Census Tract'!L243</f>
        <v>0</v>
      </c>
      <c r="Y243" s="105">
        <f ca="1">'DAC Adjustment'!R247-'Census Tract'!M243</f>
        <v>0</v>
      </c>
      <c r="Z243" s="29">
        <f ca="1">'DAC Adjustment'!S247-'Census Tract'!N243</f>
        <v>0</v>
      </c>
      <c r="AA243" s="29">
        <f ca="1">'DAC Adjustment'!T247-'Census Tract'!O243</f>
        <v>0</v>
      </c>
      <c r="AB243" s="29">
        <f ca="1">'DAC Adjustment'!U247-'Census Tract'!P243</f>
        <v>0</v>
      </c>
      <c r="AC243" s="105">
        <f ca="1">'DAC Adjustment'!V247-'Census Tract'!Q243</f>
        <v>0</v>
      </c>
      <c r="AD243" s="29">
        <f ca="1">'DAC Adjustment'!W247-'Census Tract'!R243</f>
        <v>0</v>
      </c>
      <c r="AE243" s="29">
        <f ca="1">'DAC Adjustment'!X247-'Census Tract'!S243</f>
        <v>0</v>
      </c>
      <c r="AF243" s="29">
        <f ca="1">'DAC Adjustment'!Y247-'Census Tract'!T243</f>
        <v>0</v>
      </c>
      <c r="AG243" s="345">
        <f ca="1">'DAC Adjustment'!Z247-'Census Tract'!U243</f>
        <v>0</v>
      </c>
    </row>
    <row r="244" spans="1:33" ht="15.75" x14ac:dyDescent="0.25">
      <c r="A244" s="193" t="s">
        <v>41</v>
      </c>
      <c r="B244" s="53" t="str">
        <f>IFERROR(INDEX(Geography!$R$5:$R$889,MATCH(C244,Geography!$S$5:$S$889,0)),"Undefined")</f>
        <v>Medford</v>
      </c>
      <c r="C244" s="53">
        <v>41029001200</v>
      </c>
      <c r="D244" s="171" cm="1">
        <f t="array" ref="D244">INDEX(Geography!$K$5:$K$838,MATCH(C244,Geography!$L$5:$L$838,0),0)</f>
        <v>1</v>
      </c>
      <c r="E244" s="53">
        <v>4327</v>
      </c>
      <c r="F244" s="53">
        <f>SUMIF(County!$A$5:$A$40,A244,County!$D$5:$D$40)</f>
        <v>205780</v>
      </c>
      <c r="G244" s="173" cm="1">
        <f t="array" ref="G244">INDEX(Geography!$E$5:$E$833,MATCH(C244,Geography!$C$5:$C$833,0),0)</f>
        <v>2889</v>
      </c>
      <c r="H244" s="239">
        <f t="shared" si="3"/>
        <v>3510.2439168403589</v>
      </c>
      <c r="I244" s="173">
        <f>SUMIF(Geography!$L$5:$L$838,'Census Tract'!C244,Geography!$M$5:$M$838)</f>
        <v>8258</v>
      </c>
      <c r="J244" s="338">
        <f ca="1">($I244/(SUMIF($D$5:$D$832,$D244,$I$5:$I$832))*IF($D244=1,Urban_Rural_LDVs!F$6,Urban_Rural_LDVs!F$7))</f>
        <v>4.1355073497644108</v>
      </c>
      <c r="K244" s="196">
        <f ca="1">($I244/(SUMIF($D$5:$D$832,$D244,$I$5:$I$832))*IF($D244=1,Urban_Rural_LDVs!G$6,Urban_Rural_LDVs!G$7))</f>
        <v>20.55169468490255</v>
      </c>
      <c r="L244" s="196">
        <f ca="1">($I244/(SUMIF($D$5:$D$832,$D244,$I$5:$I$832))*IF($D244=1,Urban_Rural_LDVs!H$6,Urban_Rural_LDVs!H$7))</f>
        <v>94.566245179883012</v>
      </c>
      <c r="M244" s="197">
        <f ca="1">($I244/(SUMIF($D$5:$D$832,$D244,$I$5:$I$832))*IF($D244=1,Urban_Rural_LDVs!I$6,Urban_Rural_LDVs!I$7))</f>
        <v>205.39126533160561</v>
      </c>
      <c r="N244" s="196">
        <f ca="1">($H244/(SUMIF($D$5:$D$832,$D244,$H$5:$H$832))*IF($D244=1,Urban_Rural_LDVs!J$6,Urban_Rural_LDVs!J$7))</f>
        <v>0.72466416453444749</v>
      </c>
      <c r="O244" s="196">
        <f ca="1">($H244/(SUMIF($D$5:$D$832,$D244,$H$5:$H$832))*IF($D244=1,Urban_Rural_LDVs!K$6,Urban_Rural_LDVs!K$7))</f>
        <v>3.4483764878832321</v>
      </c>
      <c r="P244" s="196">
        <f ca="1">($H244/(SUMIF($D$5:$D$832,$D244,$H$5:$H$832))*IF($D244=1,Urban_Rural_LDVs!L$6,Urban_Rural_LDVs!L$7))</f>
        <v>15.727322510728659</v>
      </c>
      <c r="Q244" s="197">
        <f ca="1">($H244/(SUMIF($D$5:$D$832,$D244,$H$5:$H$832))*IF($D244=1,Urban_Rural_LDVs!M$6,Urban_Rural_LDVs!M$7))</f>
        <v>34.112839065137088</v>
      </c>
      <c r="R244" s="196">
        <f ca="1">($H244/(SUMIF($D$5:$D$832,$D244,$H$5:$H$832))*IF($D244=1,Urban_Rural_LDVs!N$6,Urban_Rural_LDVs!N$7))</f>
        <v>0.30170187884061028</v>
      </c>
      <c r="S244" s="196">
        <f ca="1">($H244/(SUMIF($D$5:$D$832,$D244,$H$5:$H$832))*IF($D244=1,Urban_Rural_LDVs!O$6,Urban_Rural_LDVs!O$7))</f>
        <v>1.4331247498394022</v>
      </c>
      <c r="T244" s="196">
        <f ca="1">($H244/(SUMIF($D$5:$D$832,$D244,$H$5:$H$832))*IF($D244=1,Urban_Rural_LDVs!P$6,Urban_Rural_LDVs!P$7))</f>
        <v>6.2881448870604322</v>
      </c>
      <c r="U244" s="339">
        <f ca="1">($H244/(SUMIF($D$5:$D$832,$D244,$H$5:$H$832))*IF($D244=1,Urban_Rural_LDVs!Q$6,Urban_Rural_LDVs!Q$7))</f>
        <v>13.508843312367892</v>
      </c>
      <c r="V244" s="344">
        <f ca="1">'DAC Adjustment'!O248-'Census Tract'!J244</f>
        <v>0</v>
      </c>
      <c r="W244" s="29">
        <f ca="1">'DAC Adjustment'!P248-'Census Tract'!K244</f>
        <v>0</v>
      </c>
      <c r="X244" s="29">
        <f ca="1">'DAC Adjustment'!Q248-'Census Tract'!L244</f>
        <v>0</v>
      </c>
      <c r="Y244" s="105">
        <f ca="1">'DAC Adjustment'!R248-'Census Tract'!M244</f>
        <v>0</v>
      </c>
      <c r="Z244" s="29">
        <f ca="1">'DAC Adjustment'!S248-'Census Tract'!N244</f>
        <v>0</v>
      </c>
      <c r="AA244" s="29">
        <f ca="1">'DAC Adjustment'!T248-'Census Tract'!O244</f>
        <v>0</v>
      </c>
      <c r="AB244" s="29">
        <f ca="1">'DAC Adjustment'!U248-'Census Tract'!P244</f>
        <v>0</v>
      </c>
      <c r="AC244" s="105">
        <f ca="1">'DAC Adjustment'!V248-'Census Tract'!Q244</f>
        <v>0</v>
      </c>
      <c r="AD244" s="29">
        <f ca="1">'DAC Adjustment'!W248-'Census Tract'!R244</f>
        <v>0</v>
      </c>
      <c r="AE244" s="29">
        <f ca="1">'DAC Adjustment'!X248-'Census Tract'!S244</f>
        <v>0</v>
      </c>
      <c r="AF244" s="29">
        <f ca="1">'DAC Adjustment'!Y248-'Census Tract'!T244</f>
        <v>0</v>
      </c>
      <c r="AG244" s="345">
        <f ca="1">'DAC Adjustment'!Z248-'Census Tract'!U244</f>
        <v>0</v>
      </c>
    </row>
    <row r="245" spans="1:33" ht="15.75" x14ac:dyDescent="0.25">
      <c r="A245" s="193" t="s">
        <v>41</v>
      </c>
      <c r="B245" s="53" t="str">
        <f>IFERROR(INDEX(Geography!$R$5:$R$889,MATCH(C245,Geography!$S$5:$S$889,0)),"Undefined")</f>
        <v>Medford</v>
      </c>
      <c r="C245" s="53">
        <v>41029000601</v>
      </c>
      <c r="D245" s="171" cm="1">
        <f t="array" ref="D245">INDEX(Geography!$K$5:$K$838,MATCH(C245,Geography!$L$5:$L$838,0),0)</f>
        <v>1</v>
      </c>
      <c r="E245" s="53">
        <v>6927</v>
      </c>
      <c r="F245" s="53">
        <f>SUMIF(County!$A$5:$A$40,A245,County!$D$5:$D$40)</f>
        <v>205780</v>
      </c>
      <c r="G245" s="173" cm="1">
        <f t="array" ref="G245">INDEX(Geography!$E$5:$E$833,MATCH(C245,Geography!$C$5:$C$833,0),0)</f>
        <v>5680</v>
      </c>
      <c r="H245" s="239">
        <f t="shared" si="3"/>
        <v>6901.4141390284658</v>
      </c>
      <c r="I245" s="173">
        <f>SUMIF(Geography!$L$5:$L$838,'Census Tract'!C245,Geography!$M$5:$M$838)</f>
        <v>5324</v>
      </c>
      <c r="J245" s="338">
        <f ca="1">($I245/(SUMIF($D$5:$D$832,$D245,$I$5:$I$832))*IF($D245=1,Urban_Rural_LDVs!F$6,Urban_Rural_LDVs!F$7))</f>
        <v>2.6661953415046891</v>
      </c>
      <c r="K245" s="196">
        <f ca="1">($I245/(SUMIF($D$5:$D$832,$D245,$I$5:$I$832))*IF($D245=1,Urban_Rural_LDVs!G$6,Urban_Rural_LDVs!G$7))</f>
        <v>13.249845301818986</v>
      </c>
      <c r="L245" s="196">
        <f ca="1">($I245/(SUMIF($D$5:$D$832,$D245,$I$5:$I$832))*IF($D245=1,Urban_Rural_LDVs!H$6,Urban_Rural_LDVs!H$7))</f>
        <v>60.967630096596892</v>
      </c>
      <c r="M245" s="197">
        <f ca="1">($I245/(SUMIF($D$5:$D$832,$D245,$I$5:$I$832))*IF($D245=1,Urban_Rural_LDVs!I$6,Urban_Rural_LDVs!I$7))</f>
        <v>132.41742511812402</v>
      </c>
      <c r="N245" s="196">
        <f ca="1">($H245/(SUMIF($D$5:$D$832,$D245,$H$5:$H$832))*IF($D245=1,Urban_Rural_LDVs!J$6,Urban_Rural_LDVs!J$7))</f>
        <v>1.4247464363294087</v>
      </c>
      <c r="O245" s="196">
        <f ca="1">($H245/(SUMIF($D$5:$D$832,$D245,$H$5:$H$832))*IF($D245=1,Urban_Rural_LDVs!K$6,Urban_Rural_LDVs!K$7))</f>
        <v>6.7797779339483419</v>
      </c>
      <c r="P245" s="196">
        <f ca="1">($H245/(SUMIF($D$5:$D$832,$D245,$H$5:$H$832))*IF($D245=1,Urban_Rural_LDVs!L$6,Urban_Rural_LDVs!L$7))</f>
        <v>30.921146369310762</v>
      </c>
      <c r="Q245" s="197">
        <f ca="1">($H245/(SUMIF($D$5:$D$832,$D245,$H$5:$H$832))*IF($D245=1,Urban_Rural_LDVs!M$6,Urban_Rural_LDVs!M$7))</f>
        <v>67.068510173062876</v>
      </c>
      <c r="R245" s="196">
        <f ca="1">($H245/(SUMIF($D$5:$D$832,$D245,$H$5:$H$832))*IF($D245=1,Urban_Rural_LDVs!N$6,Urban_Rural_LDVs!N$7))</f>
        <v>0.59316949526295137</v>
      </c>
      <c r="S245" s="196">
        <f ca="1">($H245/(SUMIF($D$5:$D$832,$D245,$H$5:$H$832))*IF($D245=1,Urban_Rural_LDVs!O$6,Urban_Rural_LDVs!O$7))</f>
        <v>2.8176353683239199</v>
      </c>
      <c r="T245" s="196">
        <f ca="1">($H245/(SUMIF($D$5:$D$832,$D245,$H$5:$H$832))*IF($D245=1,Urban_Rural_LDVs!P$6,Urban_Rural_LDVs!P$7))</f>
        <v>12.362984755452841</v>
      </c>
      <c r="U245" s="339">
        <f ca="1">($H245/(SUMIF($D$5:$D$832,$D245,$H$5:$H$832))*IF($D245=1,Urban_Rural_LDVs!Q$6,Urban_Rural_LDVs!Q$7))</f>
        <v>26.559442718674152</v>
      </c>
      <c r="V245" s="344">
        <f ca="1">'DAC Adjustment'!O249-'Census Tract'!J245</f>
        <v>0</v>
      </c>
      <c r="W245" s="29">
        <f ca="1">'DAC Adjustment'!P249-'Census Tract'!K245</f>
        <v>0</v>
      </c>
      <c r="X245" s="29">
        <f ca="1">'DAC Adjustment'!Q249-'Census Tract'!L245</f>
        <v>0</v>
      </c>
      <c r="Y245" s="105">
        <f ca="1">'DAC Adjustment'!R249-'Census Tract'!M245</f>
        <v>0</v>
      </c>
      <c r="Z245" s="29">
        <f ca="1">'DAC Adjustment'!S249-'Census Tract'!N245</f>
        <v>0</v>
      </c>
      <c r="AA245" s="29">
        <f ca="1">'DAC Adjustment'!T249-'Census Tract'!O245</f>
        <v>0</v>
      </c>
      <c r="AB245" s="29">
        <f ca="1">'DAC Adjustment'!U249-'Census Tract'!P245</f>
        <v>0</v>
      </c>
      <c r="AC245" s="105">
        <f ca="1">'DAC Adjustment'!V249-'Census Tract'!Q245</f>
        <v>0</v>
      </c>
      <c r="AD245" s="29">
        <f ca="1">'DAC Adjustment'!W249-'Census Tract'!R245</f>
        <v>0</v>
      </c>
      <c r="AE245" s="29">
        <f ca="1">'DAC Adjustment'!X249-'Census Tract'!S245</f>
        <v>0</v>
      </c>
      <c r="AF245" s="29">
        <f ca="1">'DAC Adjustment'!Y249-'Census Tract'!T245</f>
        <v>0</v>
      </c>
      <c r="AG245" s="345">
        <f ca="1">'DAC Adjustment'!Z249-'Census Tract'!U245</f>
        <v>0</v>
      </c>
    </row>
    <row r="246" spans="1:33" ht="15.75" x14ac:dyDescent="0.25">
      <c r="A246" s="193" t="s">
        <v>41</v>
      </c>
      <c r="B246" s="53" t="str">
        <f>IFERROR(INDEX(Geography!$R$5:$R$889,MATCH(C246,Geography!$S$5:$S$889,0)),"Undefined")</f>
        <v>Medford</v>
      </c>
      <c r="C246" s="53">
        <v>41029000405</v>
      </c>
      <c r="D246" s="171" cm="1">
        <f t="array" ref="D246">INDEX(Geography!$K$5:$K$838,MATCH(C246,Geography!$L$5:$L$838,0),0)</f>
        <v>1</v>
      </c>
      <c r="E246" s="53">
        <v>4549</v>
      </c>
      <c r="F246" s="53">
        <f>SUMIF(County!$A$5:$A$40,A246,County!$D$5:$D$40)</f>
        <v>205780</v>
      </c>
      <c r="G246" s="173" cm="1">
        <f t="array" ref="G246">INDEX(Geography!$E$5:$E$833,MATCH(C246,Geography!$C$5:$C$833,0),0)</f>
        <v>2964</v>
      </c>
      <c r="H246" s="239">
        <f t="shared" si="3"/>
        <v>3601.3717443803471</v>
      </c>
      <c r="I246" s="173">
        <f>SUMIF(Geography!$L$5:$L$838,'Census Tract'!C246,Geography!$M$5:$M$838)</f>
        <v>1393</v>
      </c>
      <c r="J246" s="338">
        <f ca="1">($I246/(SUMIF($D$5:$D$832,$D246,$I$5:$I$832))*IF($D246=1,Urban_Rural_LDVs!F$6,Urban_Rural_LDVs!F$7))</f>
        <v>0.69759769171976549</v>
      </c>
      <c r="K246" s="196">
        <f ca="1">($I246/(SUMIF($D$5:$D$832,$D246,$I$5:$I$832))*IF($D246=1,Urban_Rural_LDVs!G$6,Urban_Rural_LDVs!G$7))</f>
        <v>3.4667608011708952</v>
      </c>
      <c r="L246" s="196">
        <f ca="1">($I246/(SUMIF($D$5:$D$832,$D246,$I$5:$I$832))*IF($D246=1,Urban_Rural_LDVs!H$6,Urban_Rural_LDVs!H$7))</f>
        <v>15.951898708594943</v>
      </c>
      <c r="M246" s="197">
        <f ca="1">($I246/(SUMIF($D$5:$D$832,$D246,$I$5:$I$832))*IF($D246=1,Urban_Rural_LDVs!I$6,Urban_Rural_LDVs!I$7))</f>
        <v>34.64640743605311</v>
      </c>
      <c r="N246" s="196">
        <f ca="1">($H246/(SUMIF($D$5:$D$832,$D246,$H$5:$H$832))*IF($D246=1,Urban_Rural_LDVs!J$6,Urban_Rural_LDVs!J$7))</f>
        <v>0.74347683754936034</v>
      </c>
      <c r="O246" s="196">
        <f ca="1">($H246/(SUMIF($D$5:$D$832,$D246,$H$5:$H$832))*IF($D246=1,Urban_Rural_LDVs!K$6,Urban_Rural_LDVs!K$7))</f>
        <v>3.537898203560367</v>
      </c>
      <c r="P246" s="196">
        <f ca="1">($H246/(SUMIF($D$5:$D$832,$D246,$H$5:$H$832))*IF($D246=1,Urban_Rural_LDVs!L$6,Urban_Rural_LDVs!L$7))</f>
        <v>16.135612295534699</v>
      </c>
      <c r="Q246" s="197">
        <f ca="1">($H246/(SUMIF($D$5:$D$832,$D246,$H$5:$H$832))*IF($D246=1,Urban_Rural_LDVs!M$6,Urban_Rural_LDVs!M$7))</f>
        <v>34.998426787492669</v>
      </c>
      <c r="R246" s="196">
        <f ca="1">($H246/(SUMIF($D$5:$D$832,$D246,$H$5:$H$832))*IF($D246=1,Urban_Rural_LDVs!N$6,Urban_Rural_LDVs!N$7))</f>
        <v>0.30953422252806118</v>
      </c>
      <c r="S246" s="196">
        <f ca="1">($H246/(SUMIF($D$5:$D$832,$D246,$H$5:$H$832))*IF($D246=1,Urban_Rural_LDVs!O$6,Urban_Rural_LDVs!O$7))</f>
        <v>1.4703294422028341</v>
      </c>
      <c r="T246" s="196">
        <f ca="1">($H246/(SUMIF($D$5:$D$832,$D246,$H$5:$H$832))*IF($D246=1,Urban_Rural_LDVs!P$6,Urban_Rural_LDVs!P$7))</f>
        <v>6.4513885237961643</v>
      </c>
      <c r="U246" s="339">
        <f ca="1">($H246/(SUMIF($D$5:$D$832,$D246,$H$5:$H$832))*IF($D246=1,Urban_Rural_LDVs!Q$6,Urban_Rural_LDVs!Q$7))</f>
        <v>13.859540179251793</v>
      </c>
      <c r="V246" s="344">
        <f ca="1">'DAC Adjustment'!O250-'Census Tract'!J246</f>
        <v>0.17439942292994137</v>
      </c>
      <c r="W246" s="29">
        <f ca="1">'DAC Adjustment'!P250-'Census Tract'!K246</f>
        <v>0.86669020029272348</v>
      </c>
      <c r="X246" s="29">
        <f ca="1">'DAC Adjustment'!Q250-'Census Tract'!L246</f>
        <v>3.9879746771487348</v>
      </c>
      <c r="Y246" s="105">
        <f ca="1">'DAC Adjustment'!R250-'Census Tract'!M246</f>
        <v>8.661601859013274</v>
      </c>
      <c r="Z246" s="29">
        <f ca="1">'DAC Adjustment'!S250-'Census Tract'!N246</f>
        <v>0.18586920938734008</v>
      </c>
      <c r="AA246" s="29">
        <f ca="1">'DAC Adjustment'!T250-'Census Tract'!O246</f>
        <v>0.88447455089009175</v>
      </c>
      <c r="AB246" s="29">
        <f ca="1">'DAC Adjustment'!U250-'Census Tract'!P246</f>
        <v>4.0339030738836748</v>
      </c>
      <c r="AC246" s="105">
        <f ca="1">'DAC Adjustment'!V250-'Census Tract'!Q246</f>
        <v>8.7496066968731654</v>
      </c>
      <c r="AD246" s="29">
        <f ca="1">'DAC Adjustment'!W250-'Census Tract'!R246</f>
        <v>7.7383555632015266E-2</v>
      </c>
      <c r="AE246" s="29">
        <f ca="1">'DAC Adjustment'!X250-'Census Tract'!S246</f>
        <v>0.36758236055070848</v>
      </c>
      <c r="AF246" s="29">
        <f ca="1">'DAC Adjustment'!Y250-'Census Tract'!T246</f>
        <v>1.6128471309490413</v>
      </c>
      <c r="AG246" s="345">
        <f ca="1">'DAC Adjustment'!Z250-'Census Tract'!U246</f>
        <v>3.4648850448129469</v>
      </c>
    </row>
    <row r="247" spans="1:33" ht="15.75" x14ac:dyDescent="0.25">
      <c r="A247" s="193" t="s">
        <v>41</v>
      </c>
      <c r="B247" s="53" t="str">
        <f>IFERROR(INDEX(Geography!$R$5:$R$889,MATCH(C247,Geography!$S$5:$S$889,0)),"Undefined")</f>
        <v>Gold Hill</v>
      </c>
      <c r="C247" s="53">
        <v>41029002800</v>
      </c>
      <c r="D247" s="171" cm="1">
        <f t="array" ref="D247">INDEX(Geography!$K$5:$K$838,MATCH(C247,Geography!$L$5:$L$838,0),0)</f>
        <v>0</v>
      </c>
      <c r="E247" s="53">
        <v>4606</v>
      </c>
      <c r="F247" s="53">
        <f>SUMIF(County!$A$5:$A$40,A247,County!$D$5:$D$40)</f>
        <v>205780</v>
      </c>
      <c r="G247" s="173" cm="1">
        <f t="array" ref="G247">INDEX(Geography!$E$5:$E$833,MATCH(C247,Geography!$C$5:$C$833,0),0)</f>
        <v>4501</v>
      </c>
      <c r="H247" s="239">
        <f t="shared" si="3"/>
        <v>5468.884690099846</v>
      </c>
      <c r="I247" s="173">
        <f>SUMIF(Geography!$L$5:$L$838,'Census Tract'!C247,Geography!$M$5:$M$838)</f>
        <v>679</v>
      </c>
      <c r="J247" s="338">
        <f ca="1">($I247/(SUMIF($D$5:$D$832,$D247,$I$5:$I$832))*IF($D247=1,Urban_Rural_LDVs!F$6,Urban_Rural_LDVs!F$7))</f>
        <v>1.0433237051540791</v>
      </c>
      <c r="K247" s="196">
        <f ca="1">($I247/(SUMIF($D$5:$D$832,$D247,$I$5:$I$832))*IF($D247=1,Urban_Rural_LDVs!G$6,Urban_Rural_LDVs!G$7))</f>
        <v>5.2629163288336134</v>
      </c>
      <c r="L247" s="196">
        <f ca="1">($I247/(SUMIF($D$5:$D$832,$D247,$I$5:$I$832))*IF($D247=1,Urban_Rural_LDVs!H$6,Urban_Rural_LDVs!H$7))</f>
        <v>24.386038127389025</v>
      </c>
      <c r="M247" s="197">
        <f ca="1">($I247/(SUMIF($D$5:$D$832,$D247,$I$5:$I$832))*IF($D247=1,Urban_Rural_LDVs!I$6,Urban_Rural_LDVs!I$7))</f>
        <v>53.047365026357447</v>
      </c>
      <c r="N247" s="196">
        <f ca="1">($H247/(SUMIF($D$5:$D$832,$D247,$H$5:$H$832))*IF($D247=1,Urban_Rural_LDVs!J$6,Urban_Rural_LDVs!J$7))</f>
        <v>1.4969020762241987</v>
      </c>
      <c r="O247" s="196">
        <f ca="1">($H247/(SUMIF($D$5:$D$832,$D247,$H$5:$H$832))*IF($D247=1,Urban_Rural_LDVs!K$6,Urban_Rural_LDVs!K$7))</f>
        <v>7.8239947363295146</v>
      </c>
      <c r="P247" s="196">
        <f ca="1">($H247/(SUMIF($D$5:$D$832,$D247,$H$5:$H$832))*IF($D247=1,Urban_Rural_LDVs!L$6,Urban_Rural_LDVs!L$7))</f>
        <v>36.502380986524976</v>
      </c>
      <c r="Q247" s="197">
        <f ca="1">($H247/(SUMIF($D$5:$D$832,$D247,$H$5:$H$832))*IF($D247=1,Urban_Rural_LDVs!M$6,Urban_Rural_LDVs!M$7))</f>
        <v>79.483676700229012</v>
      </c>
      <c r="R247" s="196">
        <f ca="1">($H247/(SUMIF($D$5:$D$832,$D247,$H$5:$H$832))*IF($D247=1,Urban_Rural_LDVs!N$6,Urban_Rural_LDVs!N$7))</f>
        <v>1.0223164596179335</v>
      </c>
      <c r="S247" s="196">
        <f ca="1">($H247/(SUMIF($D$5:$D$832,$D247,$H$5:$H$832))*IF($D247=1,Urban_Rural_LDVs!O$6,Urban_Rural_LDVs!O$7))</f>
        <v>5.2960397916068684</v>
      </c>
      <c r="T247" s="196">
        <f ca="1">($H247/(SUMIF($D$5:$D$832,$D247,$H$5:$H$832))*IF($D247=1,Urban_Rural_LDVs!P$6,Urban_Rural_LDVs!P$7))</f>
        <v>24.40399601308966</v>
      </c>
      <c r="U247" s="339">
        <f ca="1">($H247/(SUMIF($D$5:$D$832,$D247,$H$5:$H$832))*IF($D247=1,Urban_Rural_LDVs!Q$6,Urban_Rural_LDVs!Q$7))</f>
        <v>53.040017273519432</v>
      </c>
      <c r="V247" s="344">
        <f ca="1">'DAC Adjustment'!O251-'Census Tract'!J247</f>
        <v>0</v>
      </c>
      <c r="W247" s="29">
        <f ca="1">'DAC Adjustment'!P251-'Census Tract'!K247</f>
        <v>0</v>
      </c>
      <c r="X247" s="29">
        <f ca="1">'DAC Adjustment'!Q251-'Census Tract'!L247</f>
        <v>0</v>
      </c>
      <c r="Y247" s="105">
        <f ca="1">'DAC Adjustment'!R251-'Census Tract'!M247</f>
        <v>0</v>
      </c>
      <c r="Z247" s="29">
        <f ca="1">'DAC Adjustment'!S251-'Census Tract'!N247</f>
        <v>0</v>
      </c>
      <c r="AA247" s="29">
        <f ca="1">'DAC Adjustment'!T251-'Census Tract'!O247</f>
        <v>0</v>
      </c>
      <c r="AB247" s="29">
        <f ca="1">'DAC Adjustment'!U251-'Census Tract'!P247</f>
        <v>0</v>
      </c>
      <c r="AC247" s="105">
        <f ca="1">'DAC Adjustment'!V251-'Census Tract'!Q247</f>
        <v>0</v>
      </c>
      <c r="AD247" s="29">
        <f ca="1">'DAC Adjustment'!W251-'Census Tract'!R247</f>
        <v>0</v>
      </c>
      <c r="AE247" s="29">
        <f ca="1">'DAC Adjustment'!X251-'Census Tract'!S247</f>
        <v>0</v>
      </c>
      <c r="AF247" s="29">
        <f ca="1">'DAC Adjustment'!Y251-'Census Tract'!T247</f>
        <v>0</v>
      </c>
      <c r="AG247" s="345">
        <f ca="1">'DAC Adjustment'!Z251-'Census Tract'!U247</f>
        <v>0</v>
      </c>
    </row>
    <row r="248" spans="1:33" ht="15.75" x14ac:dyDescent="0.25">
      <c r="A248" s="193" t="s">
        <v>42</v>
      </c>
      <c r="B248" s="53" t="str">
        <f>IFERROR(INDEX(Geography!$R$5:$R$889,MATCH(C248,Geography!$S$5:$S$889,0)),"Undefined")</f>
        <v>Undefined</v>
      </c>
      <c r="C248" s="53">
        <v>41031940000</v>
      </c>
      <c r="D248" s="171" cm="1">
        <f t="array" ref="D248">INDEX(Geography!$K$5:$K$838,MATCH(C248,Geography!$L$5:$L$838,0),0)</f>
        <v>0</v>
      </c>
      <c r="E248" s="53">
        <v>3527</v>
      </c>
      <c r="F248" s="53">
        <f>SUMIF(County!$A$5:$A$40,A248,County!$D$5:$D$40)</f>
        <v>23472</v>
      </c>
      <c r="G248" s="173" cm="1">
        <f t="array" ref="G248">INDEX(Geography!$E$5:$E$833,MATCH(C248,Geography!$C$5:$C$833,0),0)</f>
        <v>1905</v>
      </c>
      <c r="H248" s="239">
        <f t="shared" si="3"/>
        <v>2527.6517806670436</v>
      </c>
      <c r="I248" s="173">
        <f>SUMIF(Geography!$L$5:$L$838,'Census Tract'!C248,Geography!$M$5:$M$838)</f>
        <v>1191</v>
      </c>
      <c r="J248" s="338">
        <f ca="1">($I248/(SUMIF($D$5:$D$832,$D248,$I$5:$I$832))*IF($D248=1,Urban_Rural_LDVs!F$6,Urban_Rural_LDVs!F$7))</f>
        <v>1.8300420218534732</v>
      </c>
      <c r="K248" s="196">
        <f ca="1">($I248/(SUMIF($D$5:$D$832,$D248,$I$5:$I$832))*IF($D248=1,Urban_Rural_LDVs!G$6,Urban_Rural_LDVs!G$7))</f>
        <v>9.2314187741396676</v>
      </c>
      <c r="L248" s="196">
        <f ca="1">($I248/(SUMIF($D$5:$D$832,$D248,$I$5:$I$832))*IF($D248=1,Urban_Rural_LDVs!H$6,Urban_Rural_LDVs!H$7))</f>
        <v>42.774331973078539</v>
      </c>
      <c r="M248" s="197">
        <f ca="1">($I248/(SUMIF($D$5:$D$832,$D248,$I$5:$I$832))*IF($D248=1,Urban_Rural_LDVs!I$6,Urban_Rural_LDVs!I$7))</f>
        <v>93.047734530768366</v>
      </c>
      <c r="N248" s="196">
        <f ca="1">($H248/(SUMIF($D$5:$D$832,$D248,$H$5:$H$832))*IF($D248=1,Urban_Rural_LDVs!J$6,Urban_Rural_LDVs!J$7))</f>
        <v>0.69184987668540732</v>
      </c>
      <c r="O248" s="196">
        <f ca="1">($H248/(SUMIF($D$5:$D$832,$D248,$H$5:$H$832))*IF($D248=1,Urban_Rural_LDVs!K$6,Urban_Rural_LDVs!K$7))</f>
        <v>3.616154910527436</v>
      </c>
      <c r="P248" s="196">
        <f ca="1">($H248/(SUMIF($D$5:$D$832,$D248,$H$5:$H$832))*IF($D248=1,Urban_Rural_LDVs!L$6,Urban_Rural_LDVs!L$7))</f>
        <v>16.870955144876568</v>
      </c>
      <c r="Q248" s="197">
        <f ca="1">($H248/(SUMIF($D$5:$D$832,$D248,$H$5:$H$832))*IF($D248=1,Urban_Rural_LDVs!M$6,Urban_Rural_LDVs!M$7))</f>
        <v>36.736385630692361</v>
      </c>
      <c r="R248" s="196">
        <f ca="1">($H248/(SUMIF($D$5:$D$832,$D248,$H$5:$H$832))*IF($D248=1,Urban_Rural_LDVs!N$6,Urban_Rural_LDVs!N$7))</f>
        <v>0.47250219486915523</v>
      </c>
      <c r="S248" s="196">
        <f ca="1">($H248/(SUMIF($D$5:$D$832,$D248,$H$5:$H$832))*IF($D248=1,Urban_Rural_LDVs!O$6,Urban_Rural_LDVs!O$7))</f>
        <v>2.4477649773768073</v>
      </c>
      <c r="T248" s="196">
        <f ca="1">($H248/(SUMIF($D$5:$D$832,$D248,$H$5:$H$832))*IF($D248=1,Urban_Rural_LDVs!P$6,Urban_Rural_LDVs!P$7))</f>
        <v>11.279229216433036</v>
      </c>
      <c r="U248" s="339">
        <f ca="1">($H248/(SUMIF($D$5:$D$832,$D248,$H$5:$H$832))*IF($D248=1,Urban_Rural_LDVs!Q$6,Urban_Rural_LDVs!Q$7))</f>
        <v>24.514448869386285</v>
      </c>
      <c r="V248" s="344">
        <f ca="1">'DAC Adjustment'!O252-'Census Tract'!J248</f>
        <v>0.45751050546336836</v>
      </c>
      <c r="W248" s="29">
        <f ca="1">'DAC Adjustment'!P252-'Census Tract'!K248</f>
        <v>2.3078546935349173</v>
      </c>
      <c r="X248" s="29">
        <f ca="1">'DAC Adjustment'!Q252-'Census Tract'!L248</f>
        <v>10.693582993269636</v>
      </c>
      <c r="Y248" s="105">
        <f ca="1">'DAC Adjustment'!R252-'Census Tract'!M248</f>
        <v>23.261933632692092</v>
      </c>
      <c r="Z248" s="29">
        <f ca="1">'DAC Adjustment'!S252-'Census Tract'!N248</f>
        <v>0.17296246917135183</v>
      </c>
      <c r="AA248" s="29">
        <f ca="1">'DAC Adjustment'!T252-'Census Tract'!O248</f>
        <v>0.90403872763185911</v>
      </c>
      <c r="AB248" s="29">
        <f ca="1">'DAC Adjustment'!U252-'Census Tract'!P248</f>
        <v>4.2177387862191438</v>
      </c>
      <c r="AC248" s="105">
        <f ca="1">'DAC Adjustment'!V252-'Census Tract'!Q248</f>
        <v>9.1840964076730884</v>
      </c>
      <c r="AD248" s="29">
        <f ca="1">'DAC Adjustment'!W252-'Census Tract'!R248</f>
        <v>0.11812554871728875</v>
      </c>
      <c r="AE248" s="29">
        <f ca="1">'DAC Adjustment'!X252-'Census Tract'!S248</f>
        <v>0.61194124434420161</v>
      </c>
      <c r="AF248" s="29">
        <f ca="1">'DAC Adjustment'!Y252-'Census Tract'!T248</f>
        <v>2.8198073041082594</v>
      </c>
      <c r="AG248" s="345">
        <f ca="1">'DAC Adjustment'!Z252-'Census Tract'!U248</f>
        <v>6.1286122173465714</v>
      </c>
    </row>
    <row r="249" spans="1:33" ht="15.75" x14ac:dyDescent="0.25">
      <c r="A249" s="193" t="s">
        <v>42</v>
      </c>
      <c r="B249" s="53" t="str">
        <f>IFERROR(INDEX(Geography!$R$5:$R$889,MATCH(C249,Geography!$S$5:$S$889,0)),"Undefined")</f>
        <v>Madras</v>
      </c>
      <c r="C249" s="53">
        <v>41031960201</v>
      </c>
      <c r="D249" s="171" cm="1">
        <f t="array" ref="D249">INDEX(Geography!$K$5:$K$838,MATCH(C249,Geography!$L$5:$L$838,0),0)</f>
        <v>1</v>
      </c>
      <c r="E249" s="53">
        <v>3524</v>
      </c>
      <c r="F249" s="53">
        <f>SUMIF(County!$A$5:$A$40,A249,County!$D$5:$D$40)</f>
        <v>23472</v>
      </c>
      <c r="G249" s="173" cm="1">
        <f t="array" ref="G249">INDEX(Geography!$E$5:$E$833,MATCH(C249,Geography!$C$5:$C$833,0),0)</f>
        <v>2474</v>
      </c>
      <c r="H249" s="239">
        <f t="shared" si="3"/>
        <v>3282.6301865460709</v>
      </c>
      <c r="I249" s="173">
        <f>SUMIF(Geography!$L$5:$L$838,'Census Tract'!C249,Geography!$M$5:$M$838)</f>
        <v>810</v>
      </c>
      <c r="J249" s="338">
        <f ca="1">($I249/(SUMIF($D$5:$D$832,$D249,$I$5:$I$832))*IF($D249=1,Urban_Rural_LDVs!F$6,Urban_Rural_LDVs!F$7))</f>
        <v>0.40563828448888012</v>
      </c>
      <c r="K249" s="196">
        <f ca="1">($I249/(SUMIF($D$5:$D$832,$D249,$I$5:$I$832))*IF($D249=1,Urban_Rural_LDVs!G$6,Urban_Rural_LDVs!G$7))</f>
        <v>2.0158479891948491</v>
      </c>
      <c r="L249" s="196">
        <f ca="1">($I249/(SUMIF($D$5:$D$832,$D249,$I$5:$I$832))*IF($D249=1,Urban_Rural_LDVs!H$6,Urban_Rural_LDVs!H$7))</f>
        <v>9.2756912806618104</v>
      </c>
      <c r="M249" s="197">
        <f ca="1">($I249/(SUMIF($D$5:$D$832,$D249,$I$5:$I$832))*IF($D249=1,Urban_Rural_LDVs!I$6,Urban_Rural_LDVs!I$7))</f>
        <v>20.146152206175891</v>
      </c>
      <c r="N249" s="196">
        <f ca="1">($H249/(SUMIF($D$5:$D$832,$D249,$H$5:$H$832))*IF($D249=1,Urban_Rural_LDVs!J$6,Urban_Rural_LDVs!J$7))</f>
        <v>0.67767497586041703</v>
      </c>
      <c r="O249" s="196">
        <f ca="1">($H249/(SUMIF($D$5:$D$832,$D249,$H$5:$H$832))*IF($D249=1,Urban_Rural_LDVs!K$6,Urban_Rural_LDVs!K$7))</f>
        <v>3.2247744093778961</v>
      </c>
      <c r="P249" s="196">
        <f ca="1">($H249/(SUMIF($D$5:$D$832,$D249,$H$5:$H$832))*IF($D249=1,Urban_Rural_LDVs!L$6,Urban_Rural_LDVs!L$7))</f>
        <v>14.707520289283465</v>
      </c>
      <c r="Q249" s="197">
        <f ca="1">($H249/(SUMIF($D$5:$D$832,$D249,$H$5:$H$832))*IF($D249=1,Urban_Rural_LDVs!M$6,Urban_Rural_LDVs!M$7))</f>
        <v>31.900870115260354</v>
      </c>
      <c r="R249" s="196">
        <f ca="1">($H249/(SUMIF($D$5:$D$832,$D249,$H$5:$H$832))*IF($D249=1,Urban_Rural_LDVs!N$6,Urban_Rural_LDVs!N$7))</f>
        <v>0.2821387112355741</v>
      </c>
      <c r="S249" s="196">
        <f ca="1">($H249/(SUMIF($D$5:$D$832,$D249,$H$5:$H$832))*IF($D249=1,Urban_Rural_LDVs!O$6,Urban_Rural_LDVs!O$7))</f>
        <v>1.3401970564893535</v>
      </c>
      <c r="T249" s="196">
        <f ca="1">($H249/(SUMIF($D$5:$D$832,$D249,$H$5:$H$832))*IF($D249=1,Urban_Rural_LDVs!P$6,Urban_Rural_LDVs!P$7))</f>
        <v>5.8804045281901312</v>
      </c>
      <c r="U249" s="339">
        <f ca="1">($H249/(SUMIF($D$5:$D$832,$D249,$H$5:$H$832))*IF($D249=1,Urban_Rural_LDVs!Q$6,Urban_Rural_LDVs!Q$7))</f>
        <v>12.632893295465138</v>
      </c>
      <c r="V249" s="344">
        <f ca="1">'DAC Adjustment'!O253-'Census Tract'!J249</f>
        <v>0.10140957112221999</v>
      </c>
      <c r="W249" s="29">
        <f ca="1">'DAC Adjustment'!P253-'Census Tract'!K249</f>
        <v>0.50396199729871238</v>
      </c>
      <c r="X249" s="29">
        <f ca="1">'DAC Adjustment'!Q253-'Census Tract'!L249</f>
        <v>2.3189228201654526</v>
      </c>
      <c r="Y249" s="105">
        <f ca="1">'DAC Adjustment'!R253-'Census Tract'!M249</f>
        <v>5.0365380515439711</v>
      </c>
      <c r="Z249" s="29">
        <f ca="1">'DAC Adjustment'!S253-'Census Tract'!N249</f>
        <v>0.16941874396510426</v>
      </c>
      <c r="AA249" s="29">
        <f ca="1">'DAC Adjustment'!T253-'Census Tract'!O249</f>
        <v>0.80619360234447424</v>
      </c>
      <c r="AB249" s="29">
        <f ca="1">'DAC Adjustment'!U253-'Census Tract'!P249</f>
        <v>3.6768800723208663</v>
      </c>
      <c r="AC249" s="105">
        <f ca="1">'DAC Adjustment'!V253-'Census Tract'!Q249</f>
        <v>7.9752175288150866</v>
      </c>
      <c r="AD249" s="29">
        <f ca="1">'DAC Adjustment'!W253-'Census Tract'!R249</f>
        <v>7.0534677808893553E-2</v>
      </c>
      <c r="AE249" s="29">
        <f ca="1">'DAC Adjustment'!X253-'Census Tract'!S249</f>
        <v>0.33504926412233837</v>
      </c>
      <c r="AF249" s="29">
        <f ca="1">'DAC Adjustment'!Y253-'Census Tract'!T249</f>
        <v>1.4701011320475326</v>
      </c>
      <c r="AG249" s="345">
        <f ca="1">'DAC Adjustment'!Z253-'Census Tract'!U249</f>
        <v>3.1582233238662845</v>
      </c>
    </row>
    <row r="250" spans="1:33" ht="15.75" x14ac:dyDescent="0.25">
      <c r="A250" s="193" t="s">
        <v>42</v>
      </c>
      <c r="B250" s="53" t="str">
        <f>IFERROR(INDEX(Geography!$R$5:$R$889,MATCH(C250,Geography!$S$5:$S$889,0)),"Undefined")</f>
        <v>Undefined</v>
      </c>
      <c r="C250" s="53">
        <v>41031960301</v>
      </c>
      <c r="D250" s="171" cm="1">
        <f t="array" ref="D250">INDEX(Geography!$K$5:$K$838,MATCH(C250,Geography!$L$5:$L$838,0),0)</f>
        <v>0</v>
      </c>
      <c r="E250" s="53">
        <v>3780</v>
      </c>
      <c r="F250" s="53">
        <f>SUMIF(County!$A$5:$A$40,A250,County!$D$5:$D$40)</f>
        <v>23472</v>
      </c>
      <c r="G250" s="173" cm="1">
        <f t="array" ref="G250">INDEX(Geography!$E$5:$E$833,MATCH(C250,Geography!$C$5:$C$833,0),0)</f>
        <v>3790</v>
      </c>
      <c r="H250" s="239">
        <f t="shared" si="3"/>
        <v>5028.7665347654038</v>
      </c>
      <c r="I250" s="173">
        <f>SUMIF(Geography!$L$5:$L$838,'Census Tract'!C250,Geography!$M$5:$M$838)</f>
        <v>168</v>
      </c>
      <c r="J250" s="338">
        <f ca="1">($I250/(SUMIF($D$5:$D$832,$D250,$I$5:$I$832))*IF($D250=1,Urban_Rural_LDVs!F$6,Urban_Rural_LDVs!F$7))</f>
        <v>0.25814194766698867</v>
      </c>
      <c r="K250" s="196">
        <f ca="1">($I250/(SUMIF($D$5:$D$832,$D250,$I$5:$I$832))*IF($D250=1,Urban_Rural_LDVs!G$6,Urban_Rural_LDVs!G$7))</f>
        <v>1.3021648648660487</v>
      </c>
      <c r="L250" s="196">
        <f ca="1">($I250/(SUMIF($D$5:$D$832,$D250,$I$5:$I$832))*IF($D250=1,Urban_Rural_LDVs!H$6,Urban_Rural_LDVs!H$7))</f>
        <v>6.0336589181168723</v>
      </c>
      <c r="M250" s="197">
        <f ca="1">($I250/(SUMIF($D$5:$D$832,$D250,$I$5:$I$832))*IF($D250=1,Urban_Rural_LDVs!I$6,Urban_Rural_LDVs!I$7))</f>
        <v>13.125121243634831</v>
      </c>
      <c r="N250" s="196">
        <f ca="1">($H250/(SUMIF($D$5:$D$832,$D250,$H$5:$H$832))*IF($D250=1,Urban_Rural_LDVs!J$6,Urban_Rural_LDVs!J$7))</f>
        <v>1.3764362376050885</v>
      </c>
      <c r="O250" s="196">
        <f ca="1">($H250/(SUMIF($D$5:$D$832,$D250,$H$5:$H$832))*IF($D250=1,Urban_Rural_LDVs!K$6,Urban_Rural_LDVs!K$7))</f>
        <v>7.1943449401044521</v>
      </c>
      <c r="P250" s="196">
        <f ca="1">($H250/(SUMIF($D$5:$D$832,$D250,$H$5:$H$832))*IF($D250=1,Urban_Rural_LDVs!L$6,Urban_Rural_LDVs!L$7))</f>
        <v>33.564787401093007</v>
      </c>
      <c r="Q250" s="197">
        <f ca="1">($H250/(SUMIF($D$5:$D$832,$D250,$H$5:$H$832))*IF($D250=1,Urban_Rural_LDVs!M$6,Urban_Rural_LDVs!M$7))</f>
        <v>73.087087422742272</v>
      </c>
      <c r="R250" s="196">
        <f ca="1">($H250/(SUMIF($D$5:$D$832,$D250,$H$5:$H$832))*IF($D250=1,Urban_Rural_LDVs!N$6,Urban_Rural_LDVs!N$7))</f>
        <v>0.94004373677380482</v>
      </c>
      <c r="S250" s="196">
        <f ca="1">($H250/(SUMIF($D$5:$D$832,$D250,$H$5:$H$832))*IF($D250=1,Urban_Rural_LDVs!O$6,Urban_Rural_LDVs!O$7))</f>
        <v>4.8698316347811543</v>
      </c>
      <c r="T250" s="196">
        <f ca="1">($H250/(SUMIF($D$5:$D$832,$D250,$H$5:$H$832))*IF($D250=1,Urban_Rural_LDVs!P$6,Urban_Rural_LDVs!P$7))</f>
        <v>22.440041328231601</v>
      </c>
      <c r="U250" s="339">
        <f ca="1">($H250/(SUMIF($D$5:$D$832,$D250,$H$5:$H$832))*IF($D250=1,Urban_Rural_LDVs!Q$6,Urban_Rural_LDVs!Q$7))</f>
        <v>48.771528196836748</v>
      </c>
      <c r="V250" s="344">
        <f ca="1">'DAC Adjustment'!O254-'Census Tract'!J250</f>
        <v>0</v>
      </c>
      <c r="W250" s="29">
        <f ca="1">'DAC Adjustment'!P254-'Census Tract'!K250</f>
        <v>0</v>
      </c>
      <c r="X250" s="29">
        <f ca="1">'DAC Adjustment'!Q254-'Census Tract'!L250</f>
        <v>0</v>
      </c>
      <c r="Y250" s="105">
        <f ca="1">'DAC Adjustment'!R254-'Census Tract'!M250</f>
        <v>0</v>
      </c>
      <c r="Z250" s="29">
        <f ca="1">'DAC Adjustment'!S254-'Census Tract'!N250</f>
        <v>0</v>
      </c>
      <c r="AA250" s="29">
        <f ca="1">'DAC Adjustment'!T254-'Census Tract'!O250</f>
        <v>0</v>
      </c>
      <c r="AB250" s="29">
        <f ca="1">'DAC Adjustment'!U254-'Census Tract'!P250</f>
        <v>0</v>
      </c>
      <c r="AC250" s="105">
        <f ca="1">'DAC Adjustment'!V254-'Census Tract'!Q250</f>
        <v>0</v>
      </c>
      <c r="AD250" s="29">
        <f ca="1">'DAC Adjustment'!W254-'Census Tract'!R250</f>
        <v>0</v>
      </c>
      <c r="AE250" s="29">
        <f ca="1">'DAC Adjustment'!X254-'Census Tract'!S250</f>
        <v>0</v>
      </c>
      <c r="AF250" s="29">
        <f ca="1">'DAC Adjustment'!Y254-'Census Tract'!T250</f>
        <v>0</v>
      </c>
      <c r="AG250" s="345">
        <f ca="1">'DAC Adjustment'!Z254-'Census Tract'!U250</f>
        <v>0</v>
      </c>
    </row>
    <row r="251" spans="1:33" ht="15.75" x14ac:dyDescent="0.25">
      <c r="A251" s="193" t="s">
        <v>42</v>
      </c>
      <c r="B251" s="53" t="str">
        <f>IFERROR(INDEX(Geography!$R$5:$R$889,MATCH(C251,Geography!$S$5:$S$889,0)),"Undefined")</f>
        <v>Culver</v>
      </c>
      <c r="C251" s="53">
        <v>41031960302</v>
      </c>
      <c r="D251" s="171" cm="1">
        <f t="array" ref="D251">INDEX(Geography!$K$5:$K$838,MATCH(C251,Geography!$L$5:$L$838,0),0)</f>
        <v>0</v>
      </c>
      <c r="E251" s="53">
        <v>4790</v>
      </c>
      <c r="F251" s="53">
        <f>SUMIF(County!$A$5:$A$40,A251,County!$D$5:$D$40)</f>
        <v>23472</v>
      </c>
      <c r="G251" s="173" cm="1">
        <f t="array" ref="G251">INDEX(Geography!$E$5:$E$833,MATCH(C251,Geography!$C$5:$C$833,0),0)</f>
        <v>3987</v>
      </c>
      <c r="H251" s="239">
        <f t="shared" si="3"/>
        <v>5290.1562464669305</v>
      </c>
      <c r="I251" s="173">
        <f>SUMIF(Geography!$L$5:$L$838,'Census Tract'!C251,Geography!$M$5:$M$838)</f>
        <v>780</v>
      </c>
      <c r="J251" s="338">
        <f ca="1">($I251/(SUMIF($D$5:$D$832,$D251,$I$5:$I$832))*IF($D251=1,Urban_Rural_LDVs!F$6,Urban_Rural_LDVs!F$7))</f>
        <v>1.198516185596733</v>
      </c>
      <c r="K251" s="196">
        <f ca="1">($I251/(SUMIF($D$5:$D$832,$D251,$I$5:$I$832))*IF($D251=1,Urban_Rural_LDVs!G$6,Urban_Rural_LDVs!G$7))</f>
        <v>6.0457654440209403</v>
      </c>
      <c r="L251" s="196">
        <f ca="1">($I251/(SUMIF($D$5:$D$832,$D251,$I$5:$I$832))*IF($D251=1,Urban_Rural_LDVs!H$6,Urban_Rural_LDVs!H$7))</f>
        <v>28.013416405542618</v>
      </c>
      <c r="M251" s="197">
        <f ca="1">($I251/(SUMIF($D$5:$D$832,$D251,$I$5:$I$832))*IF($D251=1,Urban_Rural_LDVs!I$6,Urban_Rural_LDVs!I$7))</f>
        <v>60.938062916876</v>
      </c>
      <c r="N251" s="196">
        <f ca="1">($H251/(SUMIF($D$5:$D$832,$D251,$H$5:$H$832))*IF($D251=1,Urban_Rural_LDVs!J$6,Urban_Rural_LDVs!J$7))</f>
        <v>1.4479818678974903</v>
      </c>
      <c r="O251" s="196">
        <f ca="1">($H251/(SUMIF($D$5:$D$832,$D251,$H$5:$H$832))*IF($D251=1,Urban_Rural_LDVs!K$6,Urban_Rural_LDVs!K$7))</f>
        <v>7.5682990174660825</v>
      </c>
      <c r="P251" s="196">
        <f ca="1">($H251/(SUMIF($D$5:$D$832,$D251,$H$5:$H$832))*IF($D251=1,Urban_Rural_LDVs!L$6,Urban_Rural_LDVs!L$7))</f>
        <v>35.309447854395209</v>
      </c>
      <c r="Q251" s="197">
        <f ca="1">($H251/(SUMIF($D$5:$D$832,$D251,$H$5:$H$832))*IF($D251=1,Urban_Rural_LDVs!M$6,Urban_Rural_LDVs!M$7))</f>
        <v>76.886073233370311</v>
      </c>
      <c r="R251" s="196">
        <f ca="1">($H251/(SUMIF($D$5:$D$832,$D251,$H$5:$H$832))*IF($D251=1,Urban_Rural_LDVs!N$6,Urban_Rural_LDVs!N$7))</f>
        <v>0.98890616847418478</v>
      </c>
      <c r="S251" s="196">
        <f ca="1">($H251/(SUMIF($D$5:$D$832,$D251,$H$5:$H$832))*IF($D251=1,Urban_Rural_LDVs!O$6,Urban_Rural_LDVs!O$7))</f>
        <v>5.1229600865098854</v>
      </c>
      <c r="T251" s="196">
        <f ca="1">($H251/(SUMIF($D$5:$D$832,$D251,$H$5:$H$832))*IF($D251=1,Urban_Rural_LDVs!P$6,Urban_Rural_LDVs!P$7))</f>
        <v>23.606449808881109</v>
      </c>
      <c r="U251" s="339">
        <f ca="1">($H251/(SUMIF($D$5:$D$832,$D251,$H$5:$H$832))*IF($D251=1,Urban_Rural_LDVs!Q$6,Urban_Rural_LDVs!Q$7))</f>
        <v>51.306618184904522</v>
      </c>
      <c r="V251" s="344">
        <f ca="1">'DAC Adjustment'!O255-'Census Tract'!J251</f>
        <v>0</v>
      </c>
      <c r="W251" s="29">
        <f ca="1">'DAC Adjustment'!P255-'Census Tract'!K251</f>
        <v>0</v>
      </c>
      <c r="X251" s="29">
        <f ca="1">'DAC Adjustment'!Q255-'Census Tract'!L251</f>
        <v>0</v>
      </c>
      <c r="Y251" s="105">
        <f ca="1">'DAC Adjustment'!R255-'Census Tract'!M251</f>
        <v>0</v>
      </c>
      <c r="Z251" s="29">
        <f ca="1">'DAC Adjustment'!S255-'Census Tract'!N251</f>
        <v>0</v>
      </c>
      <c r="AA251" s="29">
        <f ca="1">'DAC Adjustment'!T255-'Census Tract'!O251</f>
        <v>0</v>
      </c>
      <c r="AB251" s="29">
        <f ca="1">'DAC Adjustment'!U255-'Census Tract'!P251</f>
        <v>0</v>
      </c>
      <c r="AC251" s="105">
        <f ca="1">'DAC Adjustment'!V255-'Census Tract'!Q251</f>
        <v>0</v>
      </c>
      <c r="AD251" s="29">
        <f ca="1">'DAC Adjustment'!W255-'Census Tract'!R251</f>
        <v>0</v>
      </c>
      <c r="AE251" s="29">
        <f ca="1">'DAC Adjustment'!X255-'Census Tract'!S251</f>
        <v>0</v>
      </c>
      <c r="AF251" s="29">
        <f ca="1">'DAC Adjustment'!Y255-'Census Tract'!T251</f>
        <v>0</v>
      </c>
      <c r="AG251" s="345">
        <f ca="1">'DAC Adjustment'!Z255-'Census Tract'!U251</f>
        <v>0</v>
      </c>
    </row>
    <row r="252" spans="1:33" ht="15.75" x14ac:dyDescent="0.25">
      <c r="A252" s="193" t="s">
        <v>42</v>
      </c>
      <c r="B252" s="53" t="str">
        <f>IFERROR(INDEX(Geography!$R$5:$R$889,MATCH(C252,Geography!$S$5:$S$889,0)),"Undefined")</f>
        <v>Madras</v>
      </c>
      <c r="C252" s="53">
        <v>41031960202</v>
      </c>
      <c r="D252" s="171" cm="1">
        <f t="array" ref="D252">INDEX(Geography!$K$5:$K$838,MATCH(C252,Geography!$L$5:$L$838,0),0)</f>
        <v>0</v>
      </c>
      <c r="E252" s="53">
        <v>5433</v>
      </c>
      <c r="F252" s="53">
        <f>SUMIF(County!$A$5:$A$40,A252,County!$D$5:$D$40)</f>
        <v>23472</v>
      </c>
      <c r="G252" s="173" cm="1">
        <f t="array" ref="G252">INDEX(Geography!$E$5:$E$833,MATCH(C252,Geography!$C$5:$C$833,0),0)</f>
        <v>4149</v>
      </c>
      <c r="H252" s="239">
        <f t="shared" si="3"/>
        <v>5505.1061616732622</v>
      </c>
      <c r="I252" s="173">
        <f>SUMIF(Geography!$L$5:$L$838,'Census Tract'!C252,Geography!$M$5:$M$838)</f>
        <v>1966</v>
      </c>
      <c r="J252" s="338">
        <f ca="1">($I252/(SUMIF($D$5:$D$832,$D252,$I$5:$I$832))*IF($D252=1,Urban_Rural_LDVs!F$6,Urban_Rural_LDVs!F$7))</f>
        <v>3.0208754113886886</v>
      </c>
      <c r="K252" s="196">
        <f ca="1">($I252/(SUMIF($D$5:$D$832,$D252,$I$5:$I$832))*IF($D252=1,Urban_Rural_LDVs!G$6,Urban_Rural_LDVs!G$7))</f>
        <v>15.238429311468167</v>
      </c>
      <c r="L252" s="196">
        <f ca="1">($I252/(SUMIF($D$5:$D$832,$D252,$I$5:$I$832))*IF($D252=1,Urban_Rural_LDVs!H$6,Urban_Rural_LDVs!H$7))</f>
        <v>70.608175196534347</v>
      </c>
      <c r="M252" s="197">
        <f ca="1">($I252/(SUMIF($D$5:$D$832,$D252,$I$5:$I$832))*IF($D252=1,Urban_Rural_LDVs!I$6,Urban_Rural_LDVs!I$7))</f>
        <v>153.59516883920287</v>
      </c>
      <c r="N252" s="196">
        <f ca="1">($H252/(SUMIF($D$5:$D$832,$D252,$H$5:$H$832))*IF($D252=1,Urban_Rural_LDVs!J$6,Urban_Rural_LDVs!J$7))</f>
        <v>1.5068163455998713</v>
      </c>
      <c r="O252" s="196">
        <f ca="1">($H252/(SUMIF($D$5:$D$832,$D252,$H$5:$H$832))*IF($D252=1,Urban_Rural_LDVs!K$6,Urban_Rural_LDVs!K$7))</f>
        <v>7.8758145531644788</v>
      </c>
      <c r="P252" s="196">
        <f ca="1">($H252/(SUMIF($D$5:$D$832,$D252,$H$5:$H$832))*IF($D252=1,Urban_Rural_LDVs!L$6,Urban_Rural_LDVs!L$7))</f>
        <v>36.744143252542194</v>
      </c>
      <c r="Q252" s="197">
        <f ca="1">($H252/(SUMIF($D$5:$D$832,$D252,$H$5:$H$832))*IF($D252=1,Urban_Rural_LDVs!M$6,Urban_Rural_LDVs!M$7))</f>
        <v>80.01011232637407</v>
      </c>
      <c r="R252" s="196">
        <f ca="1">($H252/(SUMIF($D$5:$D$832,$D252,$H$5:$H$832))*IF($D252=1,Urban_Rural_LDVs!N$6,Urban_Rural_LDVs!N$7))</f>
        <v>1.02908745748668</v>
      </c>
      <c r="S252" s="196">
        <f ca="1">($H252/(SUMIF($D$5:$D$832,$D252,$H$5:$H$832))*IF($D252=1,Urban_Rural_LDVs!O$6,Urban_Rural_LDVs!O$7))</f>
        <v>5.3311164782868108</v>
      </c>
      <c r="T252" s="196">
        <f ca="1">($H252/(SUMIF($D$5:$D$832,$D252,$H$5:$H$832))*IF($D252=1,Urban_Rural_LDVs!P$6,Urban_Rural_LDVs!P$7))</f>
        <v>24.565628356420294</v>
      </c>
      <c r="U252" s="339">
        <f ca="1">($H252/(SUMIF($D$5:$D$832,$D252,$H$5:$H$832))*IF($D252=1,Urban_Rural_LDVs!Q$6,Urban_Rural_LDVs!Q$7))</f>
        <v>53.391311474584612</v>
      </c>
      <c r="V252" s="344">
        <f ca="1">'DAC Adjustment'!O256-'Census Tract'!J252</f>
        <v>0</v>
      </c>
      <c r="W252" s="29">
        <f ca="1">'DAC Adjustment'!P256-'Census Tract'!K252</f>
        <v>0</v>
      </c>
      <c r="X252" s="29">
        <f ca="1">'DAC Adjustment'!Q256-'Census Tract'!L252</f>
        <v>0</v>
      </c>
      <c r="Y252" s="105">
        <f ca="1">'DAC Adjustment'!R256-'Census Tract'!M252</f>
        <v>0</v>
      </c>
      <c r="Z252" s="29">
        <f ca="1">'DAC Adjustment'!S256-'Census Tract'!N252</f>
        <v>0</v>
      </c>
      <c r="AA252" s="29">
        <f ca="1">'DAC Adjustment'!T256-'Census Tract'!O252</f>
        <v>0</v>
      </c>
      <c r="AB252" s="29">
        <f ca="1">'DAC Adjustment'!U256-'Census Tract'!P252</f>
        <v>0</v>
      </c>
      <c r="AC252" s="105">
        <f ca="1">'DAC Adjustment'!V256-'Census Tract'!Q252</f>
        <v>0</v>
      </c>
      <c r="AD252" s="29">
        <f ca="1">'DAC Adjustment'!W256-'Census Tract'!R252</f>
        <v>0</v>
      </c>
      <c r="AE252" s="29">
        <f ca="1">'DAC Adjustment'!X256-'Census Tract'!S252</f>
        <v>0</v>
      </c>
      <c r="AF252" s="29">
        <f ca="1">'DAC Adjustment'!Y256-'Census Tract'!T252</f>
        <v>0</v>
      </c>
      <c r="AG252" s="345">
        <f ca="1">'DAC Adjustment'!Z256-'Census Tract'!U252</f>
        <v>0</v>
      </c>
    </row>
    <row r="253" spans="1:33" ht="15.75" x14ac:dyDescent="0.25">
      <c r="A253" s="193" t="s">
        <v>42</v>
      </c>
      <c r="B253" s="53" t="str">
        <f>IFERROR(INDEX(Geography!$R$5:$R$889,MATCH(C253,Geography!$S$5:$S$889,0)),"Undefined")</f>
        <v>Madras</v>
      </c>
      <c r="C253" s="53">
        <v>41031960100</v>
      </c>
      <c r="D253" s="171" cm="1">
        <f t="array" ref="D253">INDEX(Geography!$K$5:$K$838,MATCH(C253,Geography!$L$5:$L$838,0),0)</f>
        <v>0</v>
      </c>
      <c r="E253" s="53">
        <v>2553</v>
      </c>
      <c r="F253" s="53">
        <f>SUMIF(County!$A$5:$A$40,A253,County!$D$5:$D$40)</f>
        <v>23472</v>
      </c>
      <c r="G253" s="173" cm="1">
        <f t="array" ref="G253">INDEX(Geography!$E$5:$E$833,MATCH(C253,Geography!$C$5:$C$833,0),0)</f>
        <v>1385</v>
      </c>
      <c r="H253" s="239">
        <f t="shared" si="3"/>
        <v>1837.689089881289</v>
      </c>
      <c r="I253" s="173">
        <f>SUMIF(Geography!$L$5:$L$838,'Census Tract'!C253,Geography!$M$5:$M$838)</f>
        <v>1638</v>
      </c>
      <c r="J253" s="338">
        <f ca="1">($I253/(SUMIF($D$5:$D$832,$D253,$I$5:$I$832))*IF($D253=1,Urban_Rural_LDVs!F$6,Urban_Rural_LDVs!F$7))</f>
        <v>2.516883989753139</v>
      </c>
      <c r="K253" s="196">
        <f ca="1">($I253/(SUMIF($D$5:$D$832,$D253,$I$5:$I$832))*IF($D253=1,Urban_Rural_LDVs!G$6,Urban_Rural_LDVs!G$7))</f>
        <v>12.696107432443974</v>
      </c>
      <c r="L253" s="196">
        <f ca="1">($I253/(SUMIF($D$5:$D$832,$D253,$I$5:$I$832))*IF($D253=1,Urban_Rural_LDVs!H$6,Urban_Rural_LDVs!H$7))</f>
        <v>58.828174451639498</v>
      </c>
      <c r="M253" s="197">
        <f ca="1">($I253/(SUMIF($D$5:$D$832,$D253,$I$5:$I$832))*IF($D253=1,Urban_Rural_LDVs!I$6,Urban_Rural_LDVs!I$7))</f>
        <v>127.9699321254396</v>
      </c>
      <c r="N253" s="196">
        <f ca="1">($H253/(SUMIF($D$5:$D$832,$D253,$H$5:$H$832))*IF($D253=1,Urban_Rural_LDVs!J$6,Urban_Rural_LDVs!J$7))</f>
        <v>0.50299846677652971</v>
      </c>
      <c r="O253" s="196">
        <f ca="1">($H253/(SUMIF($D$5:$D$832,$D253,$H$5:$H$832))*IF($D253=1,Urban_Rural_LDVs!K$6,Urban_Rural_LDVs!K$7))</f>
        <v>2.629068005816535</v>
      </c>
      <c r="P253" s="196">
        <f ca="1">($H253/(SUMIF($D$5:$D$832,$D253,$H$5:$H$832))*IF($D253=1,Urban_Rural_LDVs!L$6,Urban_Rural_LDVs!L$7))</f>
        <v>12.26576003971341</v>
      </c>
      <c r="Q253" s="197">
        <f ca="1">($H253/(SUMIF($D$5:$D$832,$D253,$H$5:$H$832))*IF($D253=1,Urban_Rural_LDVs!M$6,Urban_Rural_LDVs!M$7))</f>
        <v>26.708605825988936</v>
      </c>
      <c r="R253" s="196">
        <f ca="1">($H253/(SUMIF($D$5:$D$832,$D253,$H$5:$H$832))*IF($D253=1,Urban_Rural_LDVs!N$6,Urban_Rural_LDVs!N$7))</f>
        <v>0.34352521779201056</v>
      </c>
      <c r="S253" s="196">
        <f ca="1">($H253/(SUMIF($D$5:$D$832,$D253,$H$5:$H$832))*IF($D253=1,Urban_Rural_LDVs!O$6,Urban_Rural_LDVs!O$7))</f>
        <v>1.7796086580928496</v>
      </c>
      <c r="T253" s="196">
        <f ca="1">($H253/(SUMIF($D$5:$D$832,$D253,$H$5:$H$832))*IF($D253=1,Urban_Rural_LDVs!P$6,Urban_Rural_LDVs!P$7))</f>
        <v>8.2003844959368788</v>
      </c>
      <c r="U253" s="339">
        <f ca="1">($H253/(SUMIF($D$5:$D$832,$D253,$H$5:$H$832))*IF($D253=1,Urban_Rural_LDVs!Q$6,Urban_Rural_LDVs!Q$7))</f>
        <v>17.82284077905512</v>
      </c>
      <c r="V253" s="344">
        <f ca="1">'DAC Adjustment'!O257-'Census Tract'!J253</f>
        <v>0</v>
      </c>
      <c r="W253" s="29">
        <f ca="1">'DAC Adjustment'!P257-'Census Tract'!K253</f>
        <v>0</v>
      </c>
      <c r="X253" s="29">
        <f ca="1">'DAC Adjustment'!Q257-'Census Tract'!L253</f>
        <v>0</v>
      </c>
      <c r="Y253" s="105">
        <f ca="1">'DAC Adjustment'!R257-'Census Tract'!M253</f>
        <v>0</v>
      </c>
      <c r="Z253" s="29">
        <f ca="1">'DAC Adjustment'!S257-'Census Tract'!N253</f>
        <v>0</v>
      </c>
      <c r="AA253" s="29">
        <f ca="1">'DAC Adjustment'!T257-'Census Tract'!O253</f>
        <v>0</v>
      </c>
      <c r="AB253" s="29">
        <f ca="1">'DAC Adjustment'!U257-'Census Tract'!P253</f>
        <v>0</v>
      </c>
      <c r="AC253" s="105">
        <f ca="1">'DAC Adjustment'!V257-'Census Tract'!Q253</f>
        <v>0</v>
      </c>
      <c r="AD253" s="29">
        <f ca="1">'DAC Adjustment'!W257-'Census Tract'!R253</f>
        <v>0</v>
      </c>
      <c r="AE253" s="29">
        <f ca="1">'DAC Adjustment'!X257-'Census Tract'!S253</f>
        <v>0</v>
      </c>
      <c r="AF253" s="29">
        <f ca="1">'DAC Adjustment'!Y257-'Census Tract'!T253</f>
        <v>0</v>
      </c>
      <c r="AG253" s="345">
        <f ca="1">'DAC Adjustment'!Z257-'Census Tract'!U253</f>
        <v>0</v>
      </c>
    </row>
    <row r="254" spans="1:33" ht="15.75" x14ac:dyDescent="0.25">
      <c r="A254" s="193" t="s">
        <v>43</v>
      </c>
      <c r="B254" s="53" t="str">
        <f>IFERROR(INDEX(Geography!$R$5:$R$889,MATCH(C254,Geography!$S$5:$S$889,0)),"Undefined")</f>
        <v>Grants Pass</v>
      </c>
      <c r="C254" s="53">
        <v>41033360701</v>
      </c>
      <c r="D254" s="171" cm="1">
        <f t="array" ref="D254">INDEX(Geography!$K$5:$K$838,MATCH(C254,Geography!$L$5:$L$838,0),0)</f>
        <v>1</v>
      </c>
      <c r="E254" s="53">
        <v>4414</v>
      </c>
      <c r="F254" s="53">
        <f>SUMIF(County!$A$5:$A$40,A254,County!$D$5:$D$40)</f>
        <v>93330</v>
      </c>
      <c r="G254" s="173" cm="1">
        <f t="array" ref="G254">INDEX(Geography!$E$5:$E$833,MATCH(C254,Geography!$C$5:$C$833,0),0)</f>
        <v>3348</v>
      </c>
      <c r="H254" s="239">
        <f t="shared" si="3"/>
        <v>4188.9272595651128</v>
      </c>
      <c r="I254" s="173">
        <f>SUMIF(Geography!$L$5:$L$838,'Census Tract'!C254,Geography!$M$5:$M$838)</f>
        <v>3473</v>
      </c>
      <c r="J254" s="338">
        <f ca="1">($I254/(SUMIF($D$5:$D$832,$D254,$I$5:$I$832))*IF($D254=1,Urban_Rural_LDVs!F$6,Urban_Rural_LDVs!F$7))</f>
        <v>1.7392367432467666</v>
      </c>
      <c r="K254" s="196">
        <f ca="1">($I254/(SUMIF($D$5:$D$832,$D254,$I$5:$I$832))*IF($D254=1,Urban_Rural_LDVs!G$6,Urban_Rural_LDVs!G$7))</f>
        <v>8.6432593413255709</v>
      </c>
      <c r="L254" s="196">
        <f ca="1">($I254/(SUMIF($D$5:$D$832,$D254,$I$5:$I$832))*IF($D254=1,Urban_Rural_LDVs!H$6,Urban_Rural_LDVs!H$7))</f>
        <v>39.770957799677127</v>
      </c>
      <c r="M254" s="197">
        <f ca="1">($I254/(SUMIF($D$5:$D$832,$D254,$I$5:$I$832))*IF($D254=1,Urban_Rural_LDVs!I$6,Urban_Rural_LDVs!I$7))</f>
        <v>86.379736558085042</v>
      </c>
      <c r="N254" s="196">
        <f ca="1">($H254/(SUMIF($D$5:$D$832,$D254,$H$5:$H$832))*IF($D254=1,Urban_Rural_LDVs!J$6,Urban_Rural_LDVs!J$7))</f>
        <v>0.86477337323632442</v>
      </c>
      <c r="O254" s="196">
        <f ca="1">($H254/(SUMIF($D$5:$D$832,$D254,$H$5:$H$832))*IF($D254=1,Urban_Rural_LDVs!K$6,Urban_Rural_LDVs!K$7))</f>
        <v>4.1150981565804434</v>
      </c>
      <c r="P254" s="196">
        <f ca="1">($H254/(SUMIF($D$5:$D$832,$D254,$H$5:$H$832))*IF($D254=1,Urban_Rural_LDVs!L$6,Urban_Rural_LDVs!L$7))</f>
        <v>18.768100321775865</v>
      </c>
      <c r="Q254" s="197">
        <f ca="1">($H254/(SUMIF($D$5:$D$832,$D254,$H$5:$H$832))*IF($D254=1,Urban_Rural_LDVs!M$6,Urban_Rural_LDVs!M$7))</f>
        <v>40.70833960442674</v>
      </c>
      <c r="R254" s="196">
        <f ca="1">($H254/(SUMIF($D$5:$D$832,$D254,$H$5:$H$832))*IF($D254=1,Urban_Rural_LDVs!N$6,Urban_Rural_LDVs!N$7))</f>
        <v>0.36003401885388681</v>
      </c>
      <c r="S254" s="196">
        <f ca="1">($H254/(SUMIF($D$5:$D$832,$D254,$H$5:$H$832))*IF($D254=1,Urban_Rural_LDVs!O$6,Urban_Rural_LDVs!O$7))</f>
        <v>1.7102103082236393</v>
      </c>
      <c r="T254" s="196">
        <f ca="1">($H254/(SUMIF($D$5:$D$832,$D254,$H$5:$H$832))*IF($D254=1,Urban_Rural_LDVs!P$6,Urban_Rural_LDVs!P$7))</f>
        <v>7.5039177201144813</v>
      </c>
      <c r="U254" s="339">
        <f ca="1">($H254/(SUMIF($D$5:$D$832,$D254,$H$5:$H$832))*IF($D254=1,Urban_Rural_LDVs!Q$6,Urban_Rural_LDVs!Q$7))</f>
        <v>16.120692275796987</v>
      </c>
      <c r="V254" s="344">
        <f ca="1">'DAC Adjustment'!O258-'Census Tract'!J254</f>
        <v>0.43480918581169159</v>
      </c>
      <c r="W254" s="29">
        <f ca="1">'DAC Adjustment'!P258-'Census Tract'!K254</f>
        <v>2.1608148353313936</v>
      </c>
      <c r="X254" s="29">
        <f ca="1">'DAC Adjustment'!Q258-'Census Tract'!L254</f>
        <v>9.94273944991928</v>
      </c>
      <c r="Y254" s="105">
        <f ca="1">'DAC Adjustment'!R258-'Census Tract'!M254</f>
        <v>21.594934139521257</v>
      </c>
      <c r="Z254" s="29">
        <f ca="1">'DAC Adjustment'!S258-'Census Tract'!N254</f>
        <v>0.21619334330908113</v>
      </c>
      <c r="AA254" s="29">
        <f ca="1">'DAC Adjustment'!T258-'Census Tract'!O254</f>
        <v>1.0287745391451111</v>
      </c>
      <c r="AB254" s="29">
        <f ca="1">'DAC Adjustment'!U258-'Census Tract'!P254</f>
        <v>4.6920250804439654</v>
      </c>
      <c r="AC254" s="105">
        <f ca="1">'DAC Adjustment'!V258-'Census Tract'!Q254</f>
        <v>10.177084901106682</v>
      </c>
      <c r="AD254" s="29">
        <f ca="1">'DAC Adjustment'!W258-'Census Tract'!R254</f>
        <v>9.0008504713471715E-2</v>
      </c>
      <c r="AE254" s="29">
        <f ca="1">'DAC Adjustment'!X258-'Census Tract'!S254</f>
        <v>0.42755257705590988</v>
      </c>
      <c r="AF254" s="29">
        <f ca="1">'DAC Adjustment'!Y258-'Census Tract'!T254</f>
        <v>1.8759794300286199</v>
      </c>
      <c r="AG254" s="345">
        <f ca="1">'DAC Adjustment'!Z258-'Census Tract'!U254</f>
        <v>4.0301730689492459</v>
      </c>
    </row>
    <row r="255" spans="1:33" ht="15.75" x14ac:dyDescent="0.25">
      <c r="A255" s="193" t="s">
        <v>43</v>
      </c>
      <c r="B255" s="53" t="str">
        <f>IFERROR(INDEX(Geography!$R$5:$R$889,MATCH(C255,Geography!$S$5:$S$889,0)),"Undefined")</f>
        <v>Grants Pass</v>
      </c>
      <c r="C255" s="53">
        <v>41033360800</v>
      </c>
      <c r="D255" s="171" cm="1">
        <f t="array" ref="D255">INDEX(Geography!$K$5:$K$838,MATCH(C255,Geography!$L$5:$L$838,0),0)</f>
        <v>0</v>
      </c>
      <c r="E255" s="53">
        <v>5605</v>
      </c>
      <c r="F255" s="53">
        <f>SUMIF(County!$A$5:$A$40,A255,County!$D$5:$D$40)</f>
        <v>93330</v>
      </c>
      <c r="G255" s="173" cm="1">
        <f t="array" ref="G255">INDEX(Geography!$E$5:$E$833,MATCH(C255,Geography!$C$5:$C$833,0),0)</f>
        <v>5561</v>
      </c>
      <c r="H255" s="239">
        <f t="shared" si="3"/>
        <v>6957.7731452931876</v>
      </c>
      <c r="I255" s="173">
        <f>SUMIF(Geography!$L$5:$L$838,'Census Tract'!C255,Geography!$M$5:$M$838)</f>
        <v>595</v>
      </c>
      <c r="J255" s="338">
        <f ca="1">($I255/(SUMIF($D$5:$D$832,$D255,$I$5:$I$832))*IF($D255=1,Urban_Rural_LDVs!F$6,Urban_Rural_LDVs!F$7))</f>
        <v>0.91425273132058482</v>
      </c>
      <c r="K255" s="196">
        <f ca="1">($I255/(SUMIF($D$5:$D$832,$D255,$I$5:$I$832))*IF($D255=1,Urban_Rural_LDVs!G$6,Urban_Rural_LDVs!G$7))</f>
        <v>4.6118338964005892</v>
      </c>
      <c r="L255" s="196">
        <f ca="1">($I255/(SUMIF($D$5:$D$832,$D255,$I$5:$I$832))*IF($D255=1,Urban_Rural_LDVs!H$6,Urban_Rural_LDVs!H$7))</f>
        <v>21.36920866833059</v>
      </c>
      <c r="M255" s="197">
        <f ca="1">($I255/(SUMIF($D$5:$D$832,$D255,$I$5:$I$832))*IF($D255=1,Urban_Rural_LDVs!I$6,Urban_Rural_LDVs!I$7))</f>
        <v>46.484804404540029</v>
      </c>
      <c r="N255" s="196">
        <f ca="1">($H255/(SUMIF($D$5:$D$832,$D255,$H$5:$H$832))*IF($D255=1,Urban_Rural_LDVs!J$6,Urban_Rural_LDVs!J$7))</f>
        <v>1.904429450842233</v>
      </c>
      <c r="O255" s="196">
        <f ca="1">($H255/(SUMIF($D$5:$D$832,$D255,$H$5:$H$832))*IF($D255=1,Urban_Rural_LDVs!K$6,Urban_Rural_LDVs!K$7))</f>
        <v>9.9540552690561253</v>
      </c>
      <c r="P255" s="196">
        <f ca="1">($H255/(SUMIF($D$5:$D$832,$D255,$H$5:$H$832))*IF($D255=1,Urban_Rural_LDVs!L$6,Urban_Rural_LDVs!L$7))</f>
        <v>46.440051410677533</v>
      </c>
      <c r="Q255" s="197">
        <f ca="1">($H255/(SUMIF($D$5:$D$832,$D255,$H$5:$H$832))*IF($D255=1,Urban_Rural_LDVs!M$6,Urban_Rural_LDVs!M$7))</f>
        <v>101.12288383683629</v>
      </c>
      <c r="R255" s="196">
        <f ca="1">($H255/(SUMIF($D$5:$D$832,$D255,$H$5:$H$832))*IF($D255=1,Urban_Rural_LDVs!N$6,Urban_Rural_LDVs!N$7))</f>
        <v>1.3006392366614337</v>
      </c>
      <c r="S255" s="196">
        <f ca="1">($H255/(SUMIF($D$5:$D$832,$D255,$H$5:$H$832))*IF($D255=1,Urban_Rural_LDVs!O$6,Urban_Rural_LDVs!O$7))</f>
        <v>6.7378717099580401</v>
      </c>
      <c r="T255" s="196">
        <f ca="1">($H255/(SUMIF($D$5:$D$832,$D255,$H$5:$H$832))*IF($D255=1,Urban_Rural_LDVs!P$6,Urban_Rural_LDVs!P$7))</f>
        <v>31.047915200168031</v>
      </c>
      <c r="U255" s="339">
        <f ca="1">($H255/(SUMIF($D$5:$D$832,$D255,$H$5:$H$832))*IF($D255=1,Urban_Rural_LDVs!Q$6,Urban_Rural_LDVs!Q$7))</f>
        <v>67.480012602869976</v>
      </c>
      <c r="V255" s="344">
        <f ca="1">'DAC Adjustment'!O259-'Census Tract'!J255</f>
        <v>0</v>
      </c>
      <c r="W255" s="29">
        <f ca="1">'DAC Adjustment'!P259-'Census Tract'!K255</f>
        <v>0</v>
      </c>
      <c r="X255" s="29">
        <f ca="1">'DAC Adjustment'!Q259-'Census Tract'!L255</f>
        <v>0</v>
      </c>
      <c r="Y255" s="105">
        <f ca="1">'DAC Adjustment'!R259-'Census Tract'!M255</f>
        <v>0</v>
      </c>
      <c r="Z255" s="29">
        <f ca="1">'DAC Adjustment'!S259-'Census Tract'!N255</f>
        <v>0</v>
      </c>
      <c r="AA255" s="29">
        <f ca="1">'DAC Adjustment'!T259-'Census Tract'!O255</f>
        <v>0</v>
      </c>
      <c r="AB255" s="29">
        <f ca="1">'DAC Adjustment'!U259-'Census Tract'!P255</f>
        <v>0</v>
      </c>
      <c r="AC255" s="105">
        <f ca="1">'DAC Adjustment'!V259-'Census Tract'!Q255</f>
        <v>0</v>
      </c>
      <c r="AD255" s="29">
        <f ca="1">'DAC Adjustment'!W259-'Census Tract'!R255</f>
        <v>0</v>
      </c>
      <c r="AE255" s="29">
        <f ca="1">'DAC Adjustment'!X259-'Census Tract'!S255</f>
        <v>0</v>
      </c>
      <c r="AF255" s="29">
        <f ca="1">'DAC Adjustment'!Y259-'Census Tract'!T255</f>
        <v>0</v>
      </c>
      <c r="AG255" s="345">
        <f ca="1">'DAC Adjustment'!Z259-'Census Tract'!U255</f>
        <v>0</v>
      </c>
    </row>
    <row r="256" spans="1:33" ht="15.75" x14ac:dyDescent="0.25">
      <c r="A256" s="193" t="s">
        <v>43</v>
      </c>
      <c r="B256" s="53" t="str">
        <f>IFERROR(INDEX(Geography!$R$5:$R$889,MATCH(C256,Geography!$S$5:$S$889,0)),"Undefined")</f>
        <v>Cave Junction</v>
      </c>
      <c r="C256" s="53">
        <v>41033361600</v>
      </c>
      <c r="D256" s="171" cm="1">
        <f t="array" ref="D256">INDEX(Geography!$K$5:$K$838,MATCH(C256,Geography!$L$5:$L$838,0),0)</f>
        <v>0</v>
      </c>
      <c r="E256" s="53">
        <v>7626</v>
      </c>
      <c r="F256" s="53">
        <f>SUMIF(County!$A$5:$A$40,A256,County!$D$5:$D$40)</f>
        <v>93330</v>
      </c>
      <c r="G256" s="173" cm="1">
        <f t="array" ref="G256">INDEX(Geography!$E$5:$E$833,MATCH(C256,Geography!$C$5:$C$833,0),0)</f>
        <v>6524</v>
      </c>
      <c r="H256" s="239">
        <f t="shared" si="3"/>
        <v>8162.652760275625</v>
      </c>
      <c r="I256" s="173">
        <f>SUMIF(Geography!$L$5:$L$838,'Census Tract'!C256,Geography!$M$5:$M$838)</f>
        <v>1324</v>
      </c>
      <c r="J256" s="338">
        <f ca="1">($I256/(SUMIF($D$5:$D$832,$D256,$I$5:$I$832))*IF($D256=1,Urban_Rural_LDVs!F$6,Urban_Rural_LDVs!F$7))</f>
        <v>2.0344043970898391</v>
      </c>
      <c r="K256" s="196">
        <f ca="1">($I256/(SUMIF($D$5:$D$832,$D256,$I$5:$I$832))*IF($D256=1,Urban_Rural_LDVs!G$6,Urban_Rural_LDVs!G$7))</f>
        <v>10.262299292158623</v>
      </c>
      <c r="L256" s="196">
        <f ca="1">($I256/(SUMIF($D$5:$D$832,$D256,$I$5:$I$832))*IF($D256=1,Urban_Rural_LDVs!H$6,Urban_Rural_LDVs!H$7))</f>
        <v>47.550978616587734</v>
      </c>
      <c r="M256" s="197">
        <f ca="1">($I256/(SUMIF($D$5:$D$832,$D256,$I$5:$I$832))*IF($D256=1,Urban_Rural_LDVs!I$6,Urban_Rural_LDVs!I$7))</f>
        <v>103.43845551531261</v>
      </c>
      <c r="N256" s="196">
        <f ca="1">($H256/(SUMIF($D$5:$D$832,$D256,$H$5:$H$832))*IF($D256=1,Urban_Rural_LDVs!J$6,Urban_Rural_LDVs!J$7))</f>
        <v>2.2342200570571347</v>
      </c>
      <c r="O256" s="196">
        <f ca="1">($H256/(SUMIF($D$5:$D$832,$D256,$H$5:$H$832))*IF($D256=1,Urban_Rural_LDVs!K$6,Urban_Rural_LDVs!K$7))</f>
        <v>11.677801937659082</v>
      </c>
      <c r="P256" s="196">
        <f ca="1">($H256/(SUMIF($D$5:$D$832,$D256,$H$5:$H$832))*IF($D256=1,Urban_Rural_LDVs!L$6,Urban_Rural_LDVs!L$7))</f>
        <v>54.482088725635712</v>
      </c>
      <c r="Q256" s="197">
        <f ca="1">($H256/(SUMIF($D$5:$D$832,$D256,$H$5:$H$832))*IF($D256=1,Urban_Rural_LDVs!M$6,Urban_Rural_LDVs!M$7))</f>
        <v>118.63436327126774</v>
      </c>
      <c r="R256" s="196">
        <f ca="1">($H256/(SUMIF($D$5:$D$832,$D256,$H$5:$H$832))*IF($D256=1,Urban_Rural_LDVs!N$6,Urban_Rural_LDVs!N$7))</f>
        <v>1.5258713145080367</v>
      </c>
      <c r="S256" s="196">
        <f ca="1">($H256/(SUMIF($D$5:$D$832,$D256,$H$5:$H$832))*IF($D256=1,Urban_Rural_LDVs!O$6,Urban_Rural_LDVs!O$7))</f>
        <v>7.9046709289275761</v>
      </c>
      <c r="T256" s="196">
        <f ca="1">($H256/(SUMIF($D$5:$D$832,$D256,$H$5:$H$832))*IF($D256=1,Urban_Rural_LDVs!P$6,Urban_Rural_LDVs!P$7))</f>
        <v>36.42449177592092</v>
      </c>
      <c r="U256" s="339">
        <f ca="1">($H256/(SUMIF($D$5:$D$832,$D256,$H$5:$H$832))*IF($D256=1,Urban_Rural_LDVs!Q$6,Urban_Rural_LDVs!Q$7))</f>
        <v>79.165546164560993</v>
      </c>
      <c r="V256" s="344">
        <f ca="1">'DAC Adjustment'!O260-'Census Tract'!J256</f>
        <v>0.50860109927245967</v>
      </c>
      <c r="W256" s="29">
        <f ca="1">'DAC Adjustment'!P260-'Census Tract'!K256</f>
        <v>2.5655748230396558</v>
      </c>
      <c r="X256" s="29">
        <f ca="1">'DAC Adjustment'!Q260-'Census Tract'!L256</f>
        <v>11.887744654146935</v>
      </c>
      <c r="Y256" s="105">
        <f ca="1">'DAC Adjustment'!R260-'Census Tract'!M256</f>
        <v>25.859613878828142</v>
      </c>
      <c r="Z256" s="29">
        <f ca="1">'DAC Adjustment'!S260-'Census Tract'!N256</f>
        <v>0.55855501426428367</v>
      </c>
      <c r="AA256" s="29">
        <f ca="1">'DAC Adjustment'!T260-'Census Tract'!O256</f>
        <v>2.9194504844147708</v>
      </c>
      <c r="AB256" s="29">
        <f ca="1">'DAC Adjustment'!U260-'Census Tract'!P256</f>
        <v>13.620522181408923</v>
      </c>
      <c r="AC256" s="105">
        <f ca="1">'DAC Adjustment'!V260-'Census Tract'!Q256</f>
        <v>29.658590817816929</v>
      </c>
      <c r="AD256" s="29">
        <f ca="1">'DAC Adjustment'!W260-'Census Tract'!R256</f>
        <v>0.38146782862700923</v>
      </c>
      <c r="AE256" s="29">
        <f ca="1">'DAC Adjustment'!X260-'Census Tract'!S256</f>
        <v>1.9761677322318931</v>
      </c>
      <c r="AF256" s="29">
        <f ca="1">'DAC Adjustment'!Y260-'Census Tract'!T256</f>
        <v>9.1061229439802318</v>
      </c>
      <c r="AG256" s="345">
        <f ca="1">'DAC Adjustment'!Z260-'Census Tract'!U256</f>
        <v>19.791386541140241</v>
      </c>
    </row>
    <row r="257" spans="1:33" ht="15.75" x14ac:dyDescent="0.25">
      <c r="A257" s="193" t="s">
        <v>43</v>
      </c>
      <c r="B257" s="53" t="str">
        <f>IFERROR(INDEX(Geography!$R$5:$R$889,MATCH(C257,Geography!$S$5:$S$889,0)),"Undefined")</f>
        <v>Grants Pass</v>
      </c>
      <c r="C257" s="53">
        <v>41033360600</v>
      </c>
      <c r="D257" s="171" cm="1">
        <f t="array" ref="D257">INDEX(Geography!$K$5:$K$838,MATCH(C257,Geography!$L$5:$L$838,0),0)</f>
        <v>1</v>
      </c>
      <c r="E257" s="53">
        <v>5987</v>
      </c>
      <c r="F257" s="53">
        <f>SUMIF(County!$A$5:$A$40,A257,County!$D$5:$D$40)</f>
        <v>93330</v>
      </c>
      <c r="G257" s="173" cm="1">
        <f t="array" ref="G257">INDEX(Geography!$E$5:$E$833,MATCH(C257,Geography!$C$5:$C$833,0),0)</f>
        <v>4681</v>
      </c>
      <c r="H257" s="239">
        <f t="shared" si="3"/>
        <v>5856.7408906882592</v>
      </c>
      <c r="I257" s="173">
        <f>SUMIF(Geography!$L$5:$L$838,'Census Tract'!C257,Geography!$M$5:$M$838)</f>
        <v>4657</v>
      </c>
      <c r="J257" s="338">
        <f ca="1">($I257/(SUMIF($D$5:$D$832,$D257,$I$5:$I$832))*IF($D257=1,Urban_Rural_LDVs!F$6,Urban_Rural_LDVs!F$7))</f>
        <v>2.3321697418082898</v>
      </c>
      <c r="K257" s="196">
        <f ca="1">($I257/(SUMIF($D$5:$D$832,$D257,$I$5:$I$832))*IF($D257=1,Urban_Rural_LDVs!G$6,Urban_Rural_LDVs!G$7))</f>
        <v>11.58988158725977</v>
      </c>
      <c r="L257" s="196">
        <f ca="1">($I257/(SUMIF($D$5:$D$832,$D257,$I$5:$I$832))*IF($D257=1,Urban_Rural_LDVs!H$6,Urban_Rural_LDVs!H$7))</f>
        <v>53.329499128446983</v>
      </c>
      <c r="M257" s="197">
        <f ca="1">($I257/(SUMIF($D$5:$D$832,$D257,$I$5:$I$832))*IF($D257=1,Urban_Rural_LDVs!I$6,Urban_Rural_LDVs!I$7))</f>
        <v>115.82793928908782</v>
      </c>
      <c r="N257" s="196">
        <f ca="1">($H257/(SUMIF($D$5:$D$832,$D257,$H$5:$H$832))*IF($D257=1,Urban_Rural_LDVs!J$6,Urban_Rural_LDVs!J$7))</f>
        <v>1.2090812903581944</v>
      </c>
      <c r="O257" s="196">
        <f ca="1">($H257/(SUMIF($D$5:$D$832,$D257,$H$5:$H$832))*IF($D257=1,Urban_Rural_LDVs!K$6,Urban_Rural_LDVs!K$7))</f>
        <v>5.7535168670708057</v>
      </c>
      <c r="P257" s="196">
        <f ca="1">($H257/(SUMIF($D$5:$D$832,$D257,$H$5:$H$832))*IF($D257=1,Urban_Rural_LDVs!L$6,Urban_Rural_LDVs!L$7))</f>
        <v>26.240584709149591</v>
      </c>
      <c r="Q257" s="197">
        <f ca="1">($H257/(SUMIF($D$5:$D$832,$D257,$H$5:$H$832))*IF($D257=1,Urban_Rural_LDVs!M$6,Urban_Rural_LDVs!M$7))</f>
        <v>56.916289632115166</v>
      </c>
      <c r="R257" s="196">
        <f ca="1">($H257/(SUMIF($D$5:$D$832,$D257,$H$5:$H$832))*IF($D257=1,Urban_Rural_LDVs!N$6,Urban_Rural_LDVs!N$7))</f>
        <v>0.50338089673089736</v>
      </c>
      <c r="S257" s="196">
        <f ca="1">($H257/(SUMIF($D$5:$D$832,$D257,$H$5:$H$832))*IF($D257=1,Urban_Rural_LDVs!O$6,Urban_Rural_LDVs!O$7))</f>
        <v>2.391127375386755</v>
      </c>
      <c r="T257" s="196">
        <f ca="1">($H257/(SUMIF($D$5:$D$832,$D257,$H$5:$H$832))*IF($D257=1,Urban_Rural_LDVs!P$6,Urban_Rural_LDVs!P$7))</f>
        <v>10.491588664234136</v>
      </c>
      <c r="U257" s="339">
        <f ca="1">($H257/(SUMIF($D$5:$D$832,$D257,$H$5:$H$832))*IF($D257=1,Urban_Rural_LDVs!Q$6,Urban_Rural_LDVs!Q$7))</f>
        <v>22.539116052271716</v>
      </c>
      <c r="V257" s="344">
        <f ca="1">'DAC Adjustment'!O261-'Census Tract'!J257</f>
        <v>0.58304243545207246</v>
      </c>
      <c r="W257" s="29">
        <f ca="1">'DAC Adjustment'!P261-'Census Tract'!K257</f>
        <v>2.897470396814942</v>
      </c>
      <c r="X257" s="29">
        <f ca="1">'DAC Adjustment'!Q261-'Census Tract'!L257</f>
        <v>13.332374782111742</v>
      </c>
      <c r="Y257" s="105">
        <f ca="1">'DAC Adjustment'!R261-'Census Tract'!M257</f>
        <v>28.956984822271949</v>
      </c>
      <c r="Z257" s="29">
        <f ca="1">'DAC Adjustment'!S261-'Census Tract'!N257</f>
        <v>0.30227032258954867</v>
      </c>
      <c r="AA257" s="29">
        <f ca="1">'DAC Adjustment'!T261-'Census Tract'!O257</f>
        <v>1.4383792167677019</v>
      </c>
      <c r="AB257" s="29">
        <f ca="1">'DAC Adjustment'!U261-'Census Tract'!P257</f>
        <v>6.5601461772873968</v>
      </c>
      <c r="AC257" s="105">
        <f ca="1">'DAC Adjustment'!V261-'Census Tract'!Q257</f>
        <v>14.229072408028799</v>
      </c>
      <c r="AD257" s="29">
        <f ca="1">'DAC Adjustment'!W261-'Census Tract'!R257</f>
        <v>0.12584522418272437</v>
      </c>
      <c r="AE257" s="29">
        <f ca="1">'DAC Adjustment'!X261-'Census Tract'!S257</f>
        <v>0.59778184384668887</v>
      </c>
      <c r="AF257" s="29">
        <f ca="1">'DAC Adjustment'!Y261-'Census Tract'!T257</f>
        <v>2.6228971660585341</v>
      </c>
      <c r="AG257" s="345">
        <f ca="1">'DAC Adjustment'!Z261-'Census Tract'!U257</f>
        <v>5.6347790130679272</v>
      </c>
    </row>
    <row r="258" spans="1:33" ht="15.75" x14ac:dyDescent="0.25">
      <c r="A258" s="193" t="s">
        <v>43</v>
      </c>
      <c r="B258" s="53" t="str">
        <f>IFERROR(INDEX(Geography!$R$5:$R$889,MATCH(C258,Geography!$S$5:$S$889,0)),"Undefined")</f>
        <v>Undefined</v>
      </c>
      <c r="C258" s="53">
        <v>41033360300</v>
      </c>
      <c r="D258" s="171" cm="1">
        <f t="array" ref="D258">INDEX(Geography!$K$5:$K$838,MATCH(C258,Geography!$L$5:$L$838,0),0)</f>
        <v>0</v>
      </c>
      <c r="E258" s="53">
        <v>5835</v>
      </c>
      <c r="F258" s="53">
        <f>SUMIF(County!$A$5:$A$40,A258,County!$D$5:$D$40)</f>
        <v>93330</v>
      </c>
      <c r="G258" s="173" cm="1">
        <f t="array" ref="G258">INDEX(Geography!$E$5:$E$833,MATCH(C258,Geography!$C$5:$C$833,0),0)</f>
        <v>5879</v>
      </c>
      <c r="H258" s="239">
        <f t="shared" si="3"/>
        <v>7355.6461645708769</v>
      </c>
      <c r="I258" s="173">
        <f>SUMIF(Geography!$L$5:$L$838,'Census Tract'!C258,Geography!$M$5:$M$838)</f>
        <v>967</v>
      </c>
      <c r="J258" s="338">
        <f ca="1">($I258/(SUMIF($D$5:$D$832,$D258,$I$5:$I$832))*IF($D258=1,Urban_Rural_LDVs!F$6,Urban_Rural_LDVs!F$7))</f>
        <v>1.4858527582974883</v>
      </c>
      <c r="K258" s="196">
        <f ca="1">($I258/(SUMIF($D$5:$D$832,$D258,$I$5:$I$832))*IF($D258=1,Urban_Rural_LDVs!G$6,Urban_Rural_LDVs!G$7))</f>
        <v>7.4951989543182691</v>
      </c>
      <c r="L258" s="196">
        <f ca="1">($I258/(SUMIF($D$5:$D$832,$D258,$I$5:$I$832))*IF($D258=1,Urban_Rural_LDVs!H$6,Urban_Rural_LDVs!H$7))</f>
        <v>34.729453415589376</v>
      </c>
      <c r="M258" s="197">
        <f ca="1">($I258/(SUMIF($D$5:$D$832,$D258,$I$5:$I$832))*IF($D258=1,Urban_Rural_LDVs!I$6,Urban_Rural_LDVs!I$7))</f>
        <v>75.547572872588589</v>
      </c>
      <c r="N258" s="196">
        <f ca="1">($H258/(SUMIF($D$5:$D$832,$D258,$H$5:$H$832))*IF($D258=1,Urban_Rural_LDVs!J$6,Urban_Rural_LDVs!J$7))</f>
        <v>2.013332267847777</v>
      </c>
      <c r="O258" s="196">
        <f ca="1">($H258/(SUMIF($D$5:$D$832,$D258,$H$5:$H$832))*IF($D258=1,Urban_Rural_LDVs!K$6,Urban_Rural_LDVs!K$7))</f>
        <v>10.523267564607258</v>
      </c>
      <c r="P258" s="196">
        <f ca="1">($H258/(SUMIF($D$5:$D$832,$D258,$H$5:$H$832))*IF($D258=1,Urban_Rural_LDVs!L$6,Urban_Rural_LDVs!L$7))</f>
        <v>49.095677439916052</v>
      </c>
      <c r="Q258" s="197">
        <f ca="1">($H258/(SUMIF($D$5:$D$832,$D258,$H$5:$H$832))*IF($D258=1,Urban_Rural_LDVs!M$6,Urban_Rural_LDVs!M$7))</f>
        <v>106.90549075287907</v>
      </c>
      <c r="R258" s="196">
        <f ca="1">($H258/(SUMIF($D$5:$D$832,$D258,$H$5:$H$832))*IF($D258=1,Urban_Rural_LDVs!N$6,Urban_Rural_LDVs!N$7))</f>
        <v>1.3750149383802495</v>
      </c>
      <c r="S258" s="196">
        <f ca="1">($H258/(SUMIF($D$5:$D$832,$D258,$H$5:$H$832))*IF($D258=1,Urban_Rural_LDVs!O$6,Urban_Rural_LDVs!O$7))</f>
        <v>7.1231698944152697</v>
      </c>
      <c r="T258" s="196">
        <f ca="1">($H258/(SUMIF($D$5:$D$832,$D258,$H$5:$H$832))*IF($D258=1,Urban_Rural_LDVs!P$6,Urban_Rural_LDVs!P$7))</f>
        <v>32.82335793234811</v>
      </c>
      <c r="U258" s="339">
        <f ca="1">($H258/(SUMIF($D$5:$D$832,$D258,$H$5:$H$832))*IF($D258=1,Urban_Rural_LDVs!Q$6,Urban_Rural_LDVs!Q$7))</f>
        <v>71.338786925422141</v>
      </c>
      <c r="V258" s="344">
        <f ca="1">'DAC Adjustment'!O262-'Census Tract'!J258</f>
        <v>0</v>
      </c>
      <c r="W258" s="29">
        <f ca="1">'DAC Adjustment'!P262-'Census Tract'!K258</f>
        <v>0</v>
      </c>
      <c r="X258" s="29">
        <f ca="1">'DAC Adjustment'!Q262-'Census Tract'!L258</f>
        <v>0</v>
      </c>
      <c r="Y258" s="105">
        <f ca="1">'DAC Adjustment'!R262-'Census Tract'!M258</f>
        <v>0</v>
      </c>
      <c r="Z258" s="29">
        <f ca="1">'DAC Adjustment'!S262-'Census Tract'!N258</f>
        <v>0</v>
      </c>
      <c r="AA258" s="29">
        <f ca="1">'DAC Adjustment'!T262-'Census Tract'!O258</f>
        <v>0</v>
      </c>
      <c r="AB258" s="29">
        <f ca="1">'DAC Adjustment'!U262-'Census Tract'!P258</f>
        <v>0</v>
      </c>
      <c r="AC258" s="105">
        <f ca="1">'DAC Adjustment'!V262-'Census Tract'!Q258</f>
        <v>0</v>
      </c>
      <c r="AD258" s="29">
        <f ca="1">'DAC Adjustment'!W262-'Census Tract'!R258</f>
        <v>0</v>
      </c>
      <c r="AE258" s="29">
        <f ca="1">'DAC Adjustment'!X262-'Census Tract'!S258</f>
        <v>0</v>
      </c>
      <c r="AF258" s="29">
        <f ca="1">'DAC Adjustment'!Y262-'Census Tract'!T258</f>
        <v>0</v>
      </c>
      <c r="AG258" s="345">
        <f ca="1">'DAC Adjustment'!Z262-'Census Tract'!U258</f>
        <v>0</v>
      </c>
    </row>
    <row r="259" spans="1:33" ht="15.75" x14ac:dyDescent="0.25">
      <c r="A259" s="193" t="s">
        <v>43</v>
      </c>
      <c r="B259" s="53" t="str">
        <f>IFERROR(INDEX(Geography!$R$5:$R$889,MATCH(C259,Geography!$S$5:$S$889,0)),"Undefined")</f>
        <v>Grants Pass</v>
      </c>
      <c r="C259" s="53">
        <v>41033361100</v>
      </c>
      <c r="D259" s="171" cm="1">
        <f t="array" ref="D259">INDEX(Geography!$K$5:$K$838,MATCH(C259,Geography!$L$5:$L$838,0),0)</f>
        <v>1</v>
      </c>
      <c r="E259" s="53">
        <v>9882</v>
      </c>
      <c r="F259" s="53">
        <f>SUMIF(County!$A$5:$A$40,A259,County!$D$5:$D$40)</f>
        <v>93330</v>
      </c>
      <c r="G259" s="173" cm="1">
        <f t="array" ref="G259">INDEX(Geography!$E$5:$E$833,MATCH(C259,Geography!$C$5:$C$833,0),0)</f>
        <v>7837</v>
      </c>
      <c r="H259" s="239">
        <f t="shared" si="3"/>
        <v>9805.442931066842</v>
      </c>
      <c r="I259" s="173">
        <f>SUMIF(Geography!$L$5:$L$838,'Census Tract'!C259,Geography!$M$5:$M$838)</f>
        <v>1373</v>
      </c>
      <c r="J259" s="338">
        <f ca="1">($I259/(SUMIF($D$5:$D$832,$D259,$I$5:$I$832))*IF($D259=1,Urban_Rural_LDVs!F$6,Urban_Rural_LDVs!F$7))</f>
        <v>0.68758193160892889</v>
      </c>
      <c r="K259" s="196">
        <f ca="1">($I259/(SUMIF($D$5:$D$832,$D259,$I$5:$I$832))*IF($D259=1,Urban_Rural_LDVs!G$6,Urban_Rural_LDVs!G$7))</f>
        <v>3.4169867767463309</v>
      </c>
      <c r="L259" s="196">
        <f ca="1">($I259/(SUMIF($D$5:$D$832,$D259,$I$5:$I$832))*IF($D259=1,Urban_Rural_LDVs!H$6,Urban_Rural_LDVs!H$7))</f>
        <v>15.722869294257611</v>
      </c>
      <c r="M259" s="197">
        <f ca="1">($I259/(SUMIF($D$5:$D$832,$D259,$I$5:$I$832))*IF($D259=1,Urban_Rural_LDVs!I$6,Urban_Rural_LDVs!I$7))</f>
        <v>34.148971579110494</v>
      </c>
      <c r="N259" s="196">
        <f ca="1">($H259/(SUMIF($D$5:$D$832,$D259,$H$5:$H$832))*IF($D259=1,Urban_Rural_LDVs!J$6,Urban_Rural_LDVs!J$7))</f>
        <v>2.024261925344407</v>
      </c>
      <c r="O259" s="196">
        <f ca="1">($H259/(SUMIF($D$5:$D$832,$D259,$H$5:$H$832))*IF($D259=1,Urban_Rural_LDVs!K$6,Urban_Rural_LDVs!K$7))</f>
        <v>9.6326237315176044</v>
      </c>
      <c r="P259" s="196">
        <f ca="1">($H259/(SUMIF($D$5:$D$832,$D259,$H$5:$H$832))*IF($D259=1,Urban_Rural_LDVs!L$6,Urban_Rural_LDVs!L$7))</f>
        <v>43.932378202436517</v>
      </c>
      <c r="Q259" s="197">
        <f ca="1">($H259/(SUMIF($D$5:$D$832,$D259,$H$5:$H$832))*IF($D259=1,Urban_Rural_LDVs!M$6,Urban_Rural_LDVs!M$7))</f>
        <v>95.290100800445757</v>
      </c>
      <c r="R259" s="196">
        <f ca="1">($H259/(SUMIF($D$5:$D$832,$D259,$H$5:$H$832))*IF($D259=1,Urban_Rural_LDVs!N$6,Urban_Rural_LDVs!N$7))</f>
        <v>0.84276780339244661</v>
      </c>
      <c r="S259" s="196">
        <f ca="1">($H259/(SUMIF($D$5:$D$832,$D259,$H$5:$H$832))*IF($D259=1,Urban_Rural_LDVs!O$6,Urban_Rural_LDVs!O$7))</f>
        <v>4.0032611067947022</v>
      </c>
      <c r="T259" s="196">
        <f ca="1">($H259/(SUMIF($D$5:$D$832,$D259,$H$5:$H$832))*IF($D259=1,Urban_Rural_LDVs!P$6,Urban_Rural_LDVs!P$7))</f>
        <v>17.565174185345636</v>
      </c>
      <c r="U259" s="339">
        <f ca="1">($H259/(SUMIF($D$5:$D$832,$D259,$H$5:$H$832))*IF($D259=1,Urban_Rural_LDVs!Q$6,Urban_Rural_LDVs!Q$7))</f>
        <v>37.735324183220129</v>
      </c>
      <c r="V259" s="344">
        <f ca="1">'DAC Adjustment'!O263-'Census Tract'!J259</f>
        <v>0.17189548290223222</v>
      </c>
      <c r="W259" s="29">
        <f ca="1">'DAC Adjustment'!P263-'Census Tract'!K259</f>
        <v>0.85424669418658272</v>
      </c>
      <c r="X259" s="29">
        <f ca="1">'DAC Adjustment'!Q263-'Census Tract'!L259</f>
        <v>3.9307173235644033</v>
      </c>
      <c r="Y259" s="105">
        <f ca="1">'DAC Adjustment'!R263-'Census Tract'!M259</f>
        <v>8.53724289477762</v>
      </c>
      <c r="Z259" s="29">
        <f ca="1">'DAC Adjustment'!S263-'Census Tract'!N259</f>
        <v>0.50606548133610163</v>
      </c>
      <c r="AA259" s="29">
        <f ca="1">'DAC Adjustment'!T263-'Census Tract'!O259</f>
        <v>2.4081559328794011</v>
      </c>
      <c r="AB259" s="29">
        <f ca="1">'DAC Adjustment'!U263-'Census Tract'!P259</f>
        <v>10.983094550609131</v>
      </c>
      <c r="AC259" s="105">
        <f ca="1">'DAC Adjustment'!V263-'Census Tract'!Q259</f>
        <v>23.822525200111443</v>
      </c>
      <c r="AD259" s="29">
        <f ca="1">'DAC Adjustment'!W263-'Census Tract'!R259</f>
        <v>0.21069195084811154</v>
      </c>
      <c r="AE259" s="29">
        <f ca="1">'DAC Adjustment'!X263-'Census Tract'!S259</f>
        <v>1.0008152766986758</v>
      </c>
      <c r="AF259" s="29">
        <f ca="1">'DAC Adjustment'!Y263-'Census Tract'!T259</f>
        <v>4.39129354633641</v>
      </c>
      <c r="AG259" s="345">
        <f ca="1">'DAC Adjustment'!Z263-'Census Tract'!U259</f>
        <v>9.4338310458050358</v>
      </c>
    </row>
    <row r="260" spans="1:33" ht="15.75" x14ac:dyDescent="0.25">
      <c r="A260" s="193" t="s">
        <v>43</v>
      </c>
      <c r="B260" s="53" t="str">
        <f>IFERROR(INDEX(Geography!$R$5:$R$889,MATCH(C260,Geography!$S$5:$S$889,0)),"Undefined")</f>
        <v>Undefined</v>
      </c>
      <c r="C260" s="53">
        <v>41033360100</v>
      </c>
      <c r="D260" s="171" cm="1">
        <f t="array" ref="D260">INDEX(Geography!$K$5:$K$838,MATCH(C260,Geography!$L$5:$L$838,0),0)</f>
        <v>0</v>
      </c>
      <c r="E260" s="53">
        <v>1943</v>
      </c>
      <c r="F260" s="53">
        <f>SUMIF(County!$A$5:$A$40,A260,County!$D$5:$D$40)</f>
        <v>93330</v>
      </c>
      <c r="G260" s="173" cm="1">
        <f t="array" ref="G260">INDEX(Geography!$E$5:$E$833,MATCH(C260,Geography!$C$5:$C$833,0),0)</f>
        <v>1858</v>
      </c>
      <c r="H260" s="239">
        <f t="shared" si="3"/>
        <v>2324.6794648363139</v>
      </c>
      <c r="I260" s="173">
        <f>SUMIF(Geography!$L$5:$L$838,'Census Tract'!C260,Geography!$M$5:$M$838)</f>
        <v>108</v>
      </c>
      <c r="J260" s="338">
        <f ca="1">($I260/(SUMIF($D$5:$D$832,$D260,$I$5:$I$832))*IF($D260=1,Urban_Rural_LDVs!F$6,Urban_Rural_LDVs!F$7))</f>
        <v>0.16594839492877844</v>
      </c>
      <c r="K260" s="196">
        <f ca="1">($I260/(SUMIF($D$5:$D$832,$D260,$I$5:$I$832))*IF($D260=1,Urban_Rural_LDVs!G$6,Urban_Rural_LDVs!G$7))</f>
        <v>0.83710598455674567</v>
      </c>
      <c r="L260" s="196">
        <f ca="1">($I260/(SUMIF($D$5:$D$832,$D260,$I$5:$I$832))*IF($D260=1,Urban_Rural_LDVs!H$6,Urban_Rural_LDVs!H$7))</f>
        <v>3.878780733075132</v>
      </c>
      <c r="M260" s="197">
        <f ca="1">($I260/(SUMIF($D$5:$D$832,$D260,$I$5:$I$832))*IF($D260=1,Urban_Rural_LDVs!I$6,Urban_Rural_LDVs!I$7))</f>
        <v>8.4375779423366772</v>
      </c>
      <c r="N260" s="196">
        <f ca="1">($H260/(SUMIF($D$5:$D$832,$D260,$H$5:$H$832))*IF($D260=1,Urban_Rural_LDVs!J$6,Urban_Rural_LDVs!J$7))</f>
        <v>0.63629381759842985</v>
      </c>
      <c r="O260" s="196">
        <f ca="1">($H260/(SUMIF($D$5:$D$832,$D260,$H$5:$H$832))*IF($D260=1,Urban_Rural_LDVs!K$6,Urban_Rural_LDVs!K$7))</f>
        <v>3.3257749846981262</v>
      </c>
      <c r="P260" s="196">
        <f ca="1">($H260/(SUMIF($D$5:$D$832,$D260,$H$5:$H$832))*IF($D260=1,Urban_Rural_LDVs!L$6,Urban_Rural_LDVs!L$7))</f>
        <v>15.516204912972279</v>
      </c>
      <c r="Q260" s="197">
        <f ca="1">($H260/(SUMIF($D$5:$D$832,$D260,$H$5:$H$832))*IF($D260=1,Urban_Rural_LDVs!M$6,Urban_Rural_LDVs!M$7))</f>
        <v>33.786426572350621</v>
      </c>
      <c r="R260" s="196">
        <f ca="1">($H260/(SUMIF($D$5:$D$832,$D260,$H$5:$H$832))*IF($D260=1,Urban_Rural_LDVs!N$6,Urban_Rural_LDVs!N$7))</f>
        <v>0.43455991758981177</v>
      </c>
      <c r="S260" s="196">
        <f ca="1">($H260/(SUMIF($D$5:$D$832,$D260,$H$5:$H$832))*IF($D260=1,Urban_Rural_LDVs!O$6,Urban_Rural_LDVs!O$7))</f>
        <v>2.2512076311997911</v>
      </c>
      <c r="T260" s="196">
        <f ca="1">($H260/(SUMIF($D$5:$D$832,$D260,$H$5:$H$832))*IF($D260=1,Urban_Rural_LDVs!P$6,Urban_Rural_LDVs!P$7))</f>
        <v>10.373498730788024</v>
      </c>
      <c r="U260" s="339">
        <f ca="1">($H260/(SUMIF($D$5:$D$832,$D260,$H$5:$H$832))*IF($D260=1,Urban_Rural_LDVs!Q$6,Urban_Rural_LDVs!Q$7))</f>
        <v>22.545920412899189</v>
      </c>
      <c r="V260" s="344">
        <f ca="1">'DAC Adjustment'!O264-'Census Tract'!J260</f>
        <v>4.1487098732194611E-2</v>
      </c>
      <c r="W260" s="29">
        <f ca="1">'DAC Adjustment'!P264-'Census Tract'!K260</f>
        <v>0.20927649613918642</v>
      </c>
      <c r="X260" s="29">
        <f ca="1">'DAC Adjustment'!Q264-'Census Tract'!L260</f>
        <v>0.96969518326878301</v>
      </c>
      <c r="Y260" s="105">
        <f ca="1">'DAC Adjustment'!R264-'Census Tract'!M260</f>
        <v>2.1093944855841684</v>
      </c>
      <c r="Z260" s="29">
        <f ca="1">'DAC Adjustment'!S264-'Census Tract'!N260</f>
        <v>0.15907345439960752</v>
      </c>
      <c r="AA260" s="29">
        <f ca="1">'DAC Adjustment'!T264-'Census Tract'!O260</f>
        <v>0.83144374617453165</v>
      </c>
      <c r="AB260" s="29">
        <f ca="1">'DAC Adjustment'!U264-'Census Tract'!P260</f>
        <v>3.8790512282430694</v>
      </c>
      <c r="AC260" s="105">
        <f ca="1">'DAC Adjustment'!V264-'Census Tract'!Q260</f>
        <v>8.4466066430876552</v>
      </c>
      <c r="AD260" s="29">
        <f ca="1">'DAC Adjustment'!W264-'Census Tract'!R260</f>
        <v>0.1086399793974529</v>
      </c>
      <c r="AE260" s="29">
        <f ca="1">'DAC Adjustment'!X264-'Census Tract'!S260</f>
        <v>0.56280190779994754</v>
      </c>
      <c r="AF260" s="29">
        <f ca="1">'DAC Adjustment'!Y264-'Census Tract'!T260</f>
        <v>2.5933746826970054</v>
      </c>
      <c r="AG260" s="345">
        <f ca="1">'DAC Adjustment'!Z264-'Census Tract'!U260</f>
        <v>5.6364801032247982</v>
      </c>
    </row>
    <row r="261" spans="1:33" ht="15.75" x14ac:dyDescent="0.25">
      <c r="A261" s="193" t="s">
        <v>43</v>
      </c>
      <c r="B261" s="53" t="str">
        <f>IFERROR(INDEX(Geography!$R$5:$R$889,MATCH(C261,Geography!$S$5:$S$889,0)),"Undefined")</f>
        <v>Grants Pass</v>
      </c>
      <c r="C261" s="53">
        <v>41033360702</v>
      </c>
      <c r="D261" s="171" cm="1">
        <f t="array" ref="D261">INDEX(Geography!$K$5:$K$838,MATCH(C261,Geography!$L$5:$L$838,0),0)</f>
        <v>1</v>
      </c>
      <c r="E261" s="53">
        <v>6033</v>
      </c>
      <c r="F261" s="53">
        <f>SUMIF(County!$A$5:$A$40,A261,County!$D$5:$D$40)</f>
        <v>93330</v>
      </c>
      <c r="G261" s="173" cm="1">
        <f t="array" ref="G261">INDEX(Geography!$E$5:$E$833,MATCH(C261,Geography!$C$5:$C$833,0),0)</f>
        <v>4648</v>
      </c>
      <c r="H261" s="239">
        <f t="shared" ref="H261:H324" si="4">(F261-SUMIF($A$5:$A$832,A261,$G$5:$G$832))*(G261/SUMIF($A$5:$A$832,A261,$G$5:$G$832))+G261</f>
        <v>5815.4521811405739</v>
      </c>
      <c r="I261" s="173">
        <f>SUMIF(Geography!$L$5:$L$838,'Census Tract'!C261,Geography!$M$5:$M$838)</f>
        <v>1595</v>
      </c>
      <c r="J261" s="338">
        <f ca="1">($I261/(SUMIF($D$5:$D$832,$D261,$I$5:$I$832))*IF($D261=1,Urban_Rural_LDVs!F$6,Urban_Rural_LDVs!F$7))</f>
        <v>0.7987568688392146</v>
      </c>
      <c r="K261" s="196">
        <f ca="1">($I261/(SUMIF($D$5:$D$832,$D261,$I$5:$I$832))*IF($D261=1,Urban_Rural_LDVs!G$6,Urban_Rural_LDVs!G$7))</f>
        <v>3.9694784478589931</v>
      </c>
      <c r="L261" s="196">
        <f ca="1">($I261/(SUMIF($D$5:$D$832,$D261,$I$5:$I$832))*IF($D261=1,Urban_Rural_LDVs!H$6,Urban_Rural_LDVs!H$7))</f>
        <v>18.265095793401962</v>
      </c>
      <c r="M261" s="197">
        <f ca="1">($I261/(SUMIF($D$5:$D$832,$D261,$I$5:$I$832))*IF($D261=1,Urban_Rural_LDVs!I$6,Urban_Rural_LDVs!I$7))</f>
        <v>39.67050959117352</v>
      </c>
      <c r="N261" s="196">
        <f ca="1">($H261/(SUMIF($D$5:$D$832,$D261,$H$5:$H$832))*IF($D261=1,Urban_Rural_LDVs!J$6,Urban_Rural_LDVs!J$7))</f>
        <v>1.2005575384714562</v>
      </c>
      <c r="O261" s="196">
        <f ca="1">($H261/(SUMIF($D$5:$D$832,$D261,$H$5:$H$832))*IF($D261=1,Urban_Rural_LDVs!K$6,Urban_Rural_LDVs!K$7))</f>
        <v>5.7129558637353339</v>
      </c>
      <c r="P261" s="196">
        <f ca="1">($H261/(SUMIF($D$5:$D$832,$D261,$H$5:$H$832))*IF($D261=1,Urban_Rural_LDVs!L$6,Urban_Rural_LDVs!L$7))</f>
        <v>26.055594473003048</v>
      </c>
      <c r="Q261" s="197">
        <f ca="1">($H261/(SUMIF($D$5:$D$832,$D261,$H$5:$H$832))*IF($D261=1,Urban_Rural_LDVs!M$6,Urban_Rural_LDVs!M$7))</f>
        <v>56.515042557161124</v>
      </c>
      <c r="R261" s="196">
        <f ca="1">($H261/(SUMIF($D$5:$D$832,$D261,$H$5:$H$832))*IF($D261=1,Urban_Rural_LDVs!N$6,Urban_Rural_LDVs!N$7))</f>
        <v>0.49983217432283922</v>
      </c>
      <c r="S261" s="196">
        <f ca="1">($H261/(SUMIF($D$5:$D$832,$D261,$H$5:$H$832))*IF($D261=1,Urban_Rural_LDVs!O$6,Urban_Rural_LDVs!O$7))</f>
        <v>2.3742704637465573</v>
      </c>
      <c r="T261" s="196">
        <f ca="1">($H261/(SUMIF($D$5:$D$832,$D261,$H$5:$H$832))*IF($D261=1,Urban_Rural_LDVs!P$6,Urban_Rural_LDVs!P$7))</f>
        <v>10.417625317530497</v>
      </c>
      <c r="U261" s="339">
        <f ca="1">($H261/(SUMIF($D$5:$D$832,$D261,$H$5:$H$832))*IF($D261=1,Urban_Rural_LDVs!Q$6,Urban_Rural_LDVs!Q$7))</f>
        <v>22.380220339875862</v>
      </c>
      <c r="V261" s="344">
        <f ca="1">'DAC Adjustment'!O265-'Census Tract'!J261</f>
        <v>0.1996892172098037</v>
      </c>
      <c r="W261" s="29">
        <f ca="1">'DAC Adjustment'!P265-'Census Tract'!K261</f>
        <v>0.99236961196474827</v>
      </c>
      <c r="X261" s="29">
        <f ca="1">'DAC Adjustment'!Q265-'Census Tract'!L261</f>
        <v>4.5662739483504922</v>
      </c>
      <c r="Y261" s="105">
        <f ca="1">'DAC Adjustment'!R265-'Census Tract'!M261</f>
        <v>9.9176273977933818</v>
      </c>
      <c r="Z261" s="29">
        <f ca="1">'DAC Adjustment'!S265-'Census Tract'!N261</f>
        <v>0.30013938461786394</v>
      </c>
      <c r="AA261" s="29">
        <f ca="1">'DAC Adjustment'!T265-'Census Tract'!O261</f>
        <v>1.4282389659338337</v>
      </c>
      <c r="AB261" s="29">
        <f ca="1">'DAC Adjustment'!U265-'Census Tract'!P261</f>
        <v>6.5138986182507637</v>
      </c>
      <c r="AC261" s="105">
        <f ca="1">'DAC Adjustment'!V265-'Census Tract'!Q261</f>
        <v>14.128760639290277</v>
      </c>
      <c r="AD261" s="29">
        <f ca="1">'DAC Adjustment'!W265-'Census Tract'!R261</f>
        <v>0.12495804358070983</v>
      </c>
      <c r="AE261" s="29">
        <f ca="1">'DAC Adjustment'!X265-'Census Tract'!S261</f>
        <v>0.5935676159366392</v>
      </c>
      <c r="AF261" s="29">
        <f ca="1">'DAC Adjustment'!Y265-'Census Tract'!T261</f>
        <v>2.6044063293826234</v>
      </c>
      <c r="AG261" s="345">
        <f ca="1">'DAC Adjustment'!Z265-'Census Tract'!U261</f>
        <v>5.5950550849689655</v>
      </c>
    </row>
    <row r="262" spans="1:33" ht="15.75" x14ac:dyDescent="0.25">
      <c r="A262" s="193" t="s">
        <v>43</v>
      </c>
      <c r="B262" s="53" t="str">
        <f>IFERROR(INDEX(Geography!$R$5:$R$889,MATCH(C262,Geography!$S$5:$S$889,0)),"Undefined")</f>
        <v>Grants Pass</v>
      </c>
      <c r="C262" s="53">
        <v>41033360500</v>
      </c>
      <c r="D262" s="171" cm="1">
        <f t="array" ref="D262">INDEX(Geography!$K$5:$K$838,MATCH(C262,Geography!$L$5:$L$838,0),0)</f>
        <v>1</v>
      </c>
      <c r="E262" s="53">
        <v>5968</v>
      </c>
      <c r="F262" s="53">
        <f>SUMIF(County!$A$5:$A$40,A262,County!$D$5:$D$40)</f>
        <v>93330</v>
      </c>
      <c r="G262" s="173" cm="1">
        <f t="array" ref="G262">INDEX(Geography!$E$5:$E$833,MATCH(C262,Geography!$C$5:$C$833,0),0)</f>
        <v>4320</v>
      </c>
      <c r="H262" s="239">
        <f t="shared" si="4"/>
        <v>5405.0674316969198</v>
      </c>
      <c r="I262" s="173">
        <f>SUMIF(Geography!$L$5:$L$838,'Census Tract'!C262,Geography!$M$5:$M$838)</f>
        <v>6463</v>
      </c>
      <c r="J262" s="338">
        <f ca="1">($I262/(SUMIF($D$5:$D$832,$D262,$I$5:$I$832))*IF($D262=1,Urban_Rural_LDVs!F$6,Urban_Rural_LDVs!F$7))</f>
        <v>3.23659287981683</v>
      </c>
      <c r="K262" s="196">
        <f ca="1">($I262/(SUMIF($D$5:$D$832,$D262,$I$5:$I$832))*IF($D262=1,Urban_Rural_LDVs!G$6,Urban_Rural_LDVs!G$7))</f>
        <v>16.084475992797916</v>
      </c>
      <c r="L262" s="196">
        <f ca="1">($I262/(SUMIF($D$5:$D$832,$D262,$I$5:$I$832))*IF($D262=1,Urban_Rural_LDVs!H$6,Urban_Rural_LDVs!H$7))</f>
        <v>74.010855243107756</v>
      </c>
      <c r="M262" s="197">
        <f ca="1">($I262/(SUMIF($D$5:$D$832,$D262,$I$5:$I$832))*IF($D262=1,Urban_Rural_LDVs!I$6,Urban_Rural_LDVs!I$7))</f>
        <v>160.74639717100592</v>
      </c>
      <c r="N262" s="196">
        <f ca="1">($H262/(SUMIF($D$5:$D$832,$D262,$H$5:$H$832))*IF($D262=1,Urban_Rural_LDVs!J$6,Urban_Rural_LDVs!J$7))</f>
        <v>1.1158366106275155</v>
      </c>
      <c r="O262" s="196">
        <f ca="1">($H262/(SUMIF($D$5:$D$832,$D262,$H$5:$H$832))*IF($D262=1,Urban_Rural_LDVs!K$6,Urban_Rural_LDVs!K$7))</f>
        <v>5.3098040730070242</v>
      </c>
      <c r="P262" s="196">
        <f ca="1">($H262/(SUMIF($D$5:$D$832,$D262,$H$5:$H$832))*IF($D262=1,Urban_Rural_LDVs!L$6,Urban_Rural_LDVs!L$7))</f>
        <v>24.216903641001117</v>
      </c>
      <c r="Q262" s="197">
        <f ca="1">($H262/(SUMIF($D$5:$D$832,$D262,$H$5:$H$832))*IF($D262=1,Urban_Rural_LDVs!M$6,Urban_Rural_LDVs!M$7))</f>
        <v>52.526889812163539</v>
      </c>
      <c r="R262" s="196">
        <f ca="1">($H262/(SUMIF($D$5:$D$832,$D262,$H$5:$H$832))*IF($D262=1,Urban_Rural_LDVs!N$6,Urban_Rural_LDVs!N$7))</f>
        <v>0.46456002432759591</v>
      </c>
      <c r="S262" s="196">
        <f ca="1">($H262/(SUMIF($D$5:$D$832,$D262,$H$5:$H$832))*IF($D262=1,Urban_Rural_LDVs!O$6,Urban_Rural_LDVs!O$7))</f>
        <v>2.2067229783530831</v>
      </c>
      <c r="T262" s="196">
        <f ca="1">($H262/(SUMIF($D$5:$D$832,$D262,$H$5:$H$832))*IF($D262=1,Urban_Rural_LDVs!P$6,Urban_Rural_LDVs!P$7))</f>
        <v>9.682474477567073</v>
      </c>
      <c r="U262" s="339">
        <f ca="1">($H262/(SUMIF($D$5:$D$832,$D262,$H$5:$H$832))*IF($D262=1,Urban_Rural_LDVs!Q$6,Urban_Rural_LDVs!Q$7))</f>
        <v>20.800893259092888</v>
      </c>
      <c r="V262" s="344">
        <f ca="1">'DAC Adjustment'!O266-'Census Tract'!J262</f>
        <v>0.80914821995420727</v>
      </c>
      <c r="W262" s="29">
        <f ca="1">'DAC Adjustment'!P266-'Census Tract'!K262</f>
        <v>4.0211189981994799</v>
      </c>
      <c r="X262" s="29">
        <f ca="1">'DAC Adjustment'!Q266-'Census Tract'!L262</f>
        <v>18.502713810776939</v>
      </c>
      <c r="Y262" s="105">
        <f ca="1">'DAC Adjustment'!R266-'Census Tract'!M262</f>
        <v>40.186599292751481</v>
      </c>
      <c r="Z262" s="29">
        <f ca="1">'DAC Adjustment'!S266-'Census Tract'!N262</f>
        <v>0.27895915265687887</v>
      </c>
      <c r="AA262" s="29">
        <f ca="1">'DAC Adjustment'!T266-'Census Tract'!O262</f>
        <v>1.3274510182517556</v>
      </c>
      <c r="AB262" s="29">
        <f ca="1">'DAC Adjustment'!U266-'Census Tract'!P262</f>
        <v>6.0542259102502811</v>
      </c>
      <c r="AC262" s="105">
        <f ca="1">'DAC Adjustment'!V266-'Census Tract'!Q262</f>
        <v>13.131722453040886</v>
      </c>
      <c r="AD262" s="29">
        <f ca="1">'DAC Adjustment'!W266-'Census Tract'!R262</f>
        <v>0.11614000608189901</v>
      </c>
      <c r="AE262" s="29">
        <f ca="1">'DAC Adjustment'!X266-'Census Tract'!S262</f>
        <v>0.55168074458827077</v>
      </c>
      <c r="AF262" s="29">
        <f ca="1">'DAC Adjustment'!Y266-'Census Tract'!T262</f>
        <v>2.4206186193917674</v>
      </c>
      <c r="AG262" s="345">
        <f ca="1">'DAC Adjustment'!Z266-'Census Tract'!U262</f>
        <v>5.200223314773222</v>
      </c>
    </row>
    <row r="263" spans="1:33" ht="15.75" x14ac:dyDescent="0.25">
      <c r="A263" s="193" t="s">
        <v>43</v>
      </c>
      <c r="B263" s="53" t="str">
        <f>IFERROR(INDEX(Geography!$R$5:$R$889,MATCH(C263,Geography!$S$5:$S$889,0)),"Undefined")</f>
        <v>Undefined</v>
      </c>
      <c r="C263" s="53">
        <v>41033361400</v>
      </c>
      <c r="D263" s="171" cm="1">
        <f t="array" ref="D263">INDEX(Geography!$K$5:$K$838,MATCH(C263,Geography!$L$5:$L$838,0),0)</f>
        <v>0</v>
      </c>
      <c r="E263" s="53">
        <v>2785</v>
      </c>
      <c r="F263" s="53">
        <f>SUMIF(County!$A$5:$A$40,A263,County!$D$5:$D$40)</f>
        <v>93330</v>
      </c>
      <c r="G263" s="173" cm="1">
        <f t="array" ref="G263">INDEX(Geography!$E$5:$E$833,MATCH(C263,Geography!$C$5:$C$833,0),0)</f>
        <v>2677</v>
      </c>
      <c r="H263" s="239">
        <f t="shared" si="4"/>
        <v>3349.3901654288547</v>
      </c>
      <c r="I263" s="173">
        <f>SUMIF(Geography!$L$5:$L$838,'Census Tract'!C263,Geography!$M$5:$M$838)</f>
        <v>832</v>
      </c>
      <c r="J263" s="338">
        <f ca="1">($I263/(SUMIF($D$5:$D$832,$D263,$I$5:$I$832))*IF($D263=1,Urban_Rural_LDVs!F$6,Urban_Rural_LDVs!F$7))</f>
        <v>1.2784172646365153</v>
      </c>
      <c r="K263" s="196">
        <f ca="1">($I263/(SUMIF($D$5:$D$832,$D263,$I$5:$I$832))*IF($D263=1,Urban_Rural_LDVs!G$6,Urban_Rural_LDVs!G$7))</f>
        <v>6.4488164736223359</v>
      </c>
      <c r="L263" s="196">
        <f ca="1">($I263/(SUMIF($D$5:$D$832,$D263,$I$5:$I$832))*IF($D263=1,Urban_Rural_LDVs!H$6,Urban_Rural_LDVs!H$7))</f>
        <v>29.880977499245461</v>
      </c>
      <c r="M263" s="197">
        <f ca="1">($I263/(SUMIF($D$5:$D$832,$D263,$I$5:$I$832))*IF($D263=1,Urban_Rural_LDVs!I$6,Urban_Rural_LDVs!I$7))</f>
        <v>65.000600444667739</v>
      </c>
      <c r="N263" s="196">
        <f ca="1">($H263/(SUMIF($D$5:$D$832,$D263,$H$5:$H$832))*IF($D263=1,Urban_Rural_LDVs!J$6,Urban_Rural_LDVs!J$7))</f>
        <v>0.91676994064101003</v>
      </c>
      <c r="O263" s="196">
        <f ca="1">($H263/(SUMIF($D$5:$D$832,$D263,$H$5:$H$832))*IF($D263=1,Urban_Rural_LDVs!K$6,Urban_Rural_LDVs!K$7))</f>
        <v>4.791765142108118</v>
      </c>
      <c r="P263" s="196">
        <f ca="1">($H263/(SUMIF($D$5:$D$832,$D263,$H$5:$H$832))*IF($D263=1,Urban_Rural_LDVs!L$6,Urban_Rural_LDVs!L$7))</f>
        <v>22.355694592048863</v>
      </c>
      <c r="Q263" s="197">
        <f ca="1">($H263/(SUMIF($D$5:$D$832,$D263,$H$5:$H$832))*IF($D263=1,Urban_Rural_LDVs!M$6,Urban_Rural_LDVs!M$7))</f>
        <v>48.679367025932514</v>
      </c>
      <c r="R263" s="196">
        <f ca="1">($H263/(SUMIF($D$5:$D$832,$D263,$H$5:$H$832))*IF($D263=1,Urban_Rural_LDVs!N$6,Urban_Rural_LDVs!N$7))</f>
        <v>0.62611243239393222</v>
      </c>
      <c r="S263" s="196">
        <f ca="1">($H263/(SUMIF($D$5:$D$832,$D263,$H$5:$H$832))*IF($D263=1,Urban_Rural_LDVs!O$6,Urban_Rural_LDVs!O$7))</f>
        <v>3.2435322006037888</v>
      </c>
      <c r="T263" s="196">
        <f ca="1">($H263/(SUMIF($D$5:$D$832,$D263,$H$5:$H$832))*IF($D263=1,Urban_Rural_LDVs!P$6,Urban_Rural_LDVs!P$7))</f>
        <v>14.94610123913861</v>
      </c>
      <c r="U263" s="339">
        <f ca="1">($H263/(SUMIF($D$5:$D$832,$D263,$H$5:$H$832))*IF($D263=1,Urban_Rural_LDVs!Q$6,Urban_Rural_LDVs!Q$7))</f>
        <v>32.484084470038283</v>
      </c>
      <c r="V263" s="344">
        <f ca="1">'DAC Adjustment'!O267-'Census Tract'!J263</f>
        <v>0.31960431615912888</v>
      </c>
      <c r="W263" s="29">
        <f ca="1">'DAC Adjustment'!P267-'Census Tract'!K263</f>
        <v>1.6122041184055833</v>
      </c>
      <c r="X263" s="29">
        <f ca="1">'DAC Adjustment'!Q267-'Census Tract'!L263</f>
        <v>7.4702443748113652</v>
      </c>
      <c r="Y263" s="105">
        <f ca="1">'DAC Adjustment'!R267-'Census Tract'!M263</f>
        <v>16.250150111166931</v>
      </c>
      <c r="Z263" s="29">
        <f ca="1">'DAC Adjustment'!S267-'Census Tract'!N263</f>
        <v>0.22919248516025259</v>
      </c>
      <c r="AA263" s="29">
        <f ca="1">'DAC Adjustment'!T267-'Census Tract'!O263</f>
        <v>1.1979412855270297</v>
      </c>
      <c r="AB263" s="29">
        <f ca="1">'DAC Adjustment'!U267-'Census Tract'!P263</f>
        <v>5.5889236480122158</v>
      </c>
      <c r="AC263" s="105">
        <f ca="1">'DAC Adjustment'!V267-'Census Tract'!Q263</f>
        <v>12.16984175648313</v>
      </c>
      <c r="AD263" s="29">
        <f ca="1">'DAC Adjustment'!W267-'Census Tract'!R263</f>
        <v>0.15652810809848305</v>
      </c>
      <c r="AE263" s="29">
        <f ca="1">'DAC Adjustment'!X267-'Census Tract'!S263</f>
        <v>0.81088305015094697</v>
      </c>
      <c r="AF263" s="29">
        <f ca="1">'DAC Adjustment'!Y267-'Census Tract'!T263</f>
        <v>3.7365253097846534</v>
      </c>
      <c r="AG263" s="345">
        <f ca="1">'DAC Adjustment'!Z267-'Census Tract'!U263</f>
        <v>8.1210211175095708</v>
      </c>
    </row>
    <row r="264" spans="1:33" ht="15.75" x14ac:dyDescent="0.25">
      <c r="A264" s="193" t="s">
        <v>43</v>
      </c>
      <c r="B264" s="53" t="str">
        <f>IFERROR(INDEX(Geography!$R$5:$R$889,MATCH(C264,Geography!$S$5:$S$889,0)),"Undefined")</f>
        <v>Grants Pass</v>
      </c>
      <c r="C264" s="53">
        <v>41033361000</v>
      </c>
      <c r="D264" s="171" cm="1">
        <f t="array" ref="D264">INDEX(Geography!$K$5:$K$838,MATCH(C264,Geography!$L$5:$L$838,0),0)</f>
        <v>0</v>
      </c>
      <c r="E264" s="53">
        <v>4974</v>
      </c>
      <c r="F264" s="53">
        <f>SUMIF(County!$A$5:$A$40,A264,County!$D$5:$D$40)</f>
        <v>93330</v>
      </c>
      <c r="G264" s="173" cm="1">
        <f t="array" ref="G264">INDEX(Geography!$E$5:$E$833,MATCH(C264,Geography!$C$5:$C$833,0),0)</f>
        <v>4700</v>
      </c>
      <c r="H264" s="239">
        <f t="shared" si="4"/>
        <v>5880.5131780035927</v>
      </c>
      <c r="I264" s="173">
        <f>SUMIF(Geography!$L$5:$L$838,'Census Tract'!C264,Geography!$M$5:$M$838)</f>
        <v>542</v>
      </c>
      <c r="J264" s="338">
        <f ca="1">($I264/(SUMIF($D$5:$D$832,$D264,$I$5:$I$832))*IF($D264=1,Urban_Rural_LDVs!F$6,Urban_Rural_LDVs!F$7))</f>
        <v>0.8328150930684991</v>
      </c>
      <c r="K264" s="196">
        <f ca="1">($I264/(SUMIF($D$5:$D$832,$D264,$I$5:$I$832))*IF($D264=1,Urban_Rural_LDVs!G$6,Urban_Rural_LDVs!G$7))</f>
        <v>4.2010318854607052</v>
      </c>
      <c r="L264" s="196">
        <f ca="1">($I264/(SUMIF($D$5:$D$832,$D264,$I$5:$I$832))*IF($D264=1,Urban_Rural_LDVs!H$6,Urban_Rural_LDVs!H$7))</f>
        <v>19.465732938210387</v>
      </c>
      <c r="M264" s="197">
        <f ca="1">($I264/(SUMIF($D$5:$D$832,$D264,$I$5:$I$832))*IF($D264=1,Urban_Rural_LDVs!I$6,Urban_Rural_LDVs!I$7))</f>
        <v>42.344141155059994</v>
      </c>
      <c r="N264" s="196">
        <f ca="1">($H264/(SUMIF($D$5:$D$832,$D264,$H$5:$H$832))*IF($D264=1,Urban_Rural_LDVs!J$6,Urban_Rural_LDVs!J$7))</f>
        <v>1.6095699368743921</v>
      </c>
      <c r="O264" s="196">
        <f ca="1">($H264/(SUMIF($D$5:$D$832,$D264,$H$5:$H$832))*IF($D264=1,Urban_Rural_LDVs!K$6,Urban_Rural_LDVs!K$7))</f>
        <v>8.4128861292148507</v>
      </c>
      <c r="P264" s="196">
        <f ca="1">($H264/(SUMIF($D$5:$D$832,$D264,$H$5:$H$832))*IF($D264=1,Urban_Rural_LDVs!L$6,Urban_Rural_LDVs!L$7))</f>
        <v>39.249818671135479</v>
      </c>
      <c r="Q264" s="197">
        <f ca="1">($H264/(SUMIF($D$5:$D$832,$D264,$H$5:$H$832))*IF($D264=1,Urban_Rural_LDVs!M$6,Urban_Rural_LDVs!M$7))</f>
        <v>85.466202847173264</v>
      </c>
      <c r="R264" s="196">
        <f ca="1">($H264/(SUMIF($D$5:$D$832,$D264,$H$5:$H$832))*IF($D264=1,Urban_Rural_LDVs!N$6,Urban_Rural_LDVs!N$7))</f>
        <v>1.0992635159699222</v>
      </c>
      <c r="S264" s="196">
        <f ca="1">($H264/(SUMIF($D$5:$D$832,$D264,$H$5:$H$832))*IF($D264=1,Urban_Rural_LDVs!O$6,Urban_Rural_LDVs!O$7))</f>
        <v>5.6946587010974259</v>
      </c>
      <c r="T264" s="196">
        <f ca="1">($H264/(SUMIF($D$5:$D$832,$D264,$H$5:$H$832))*IF($D264=1,Urban_Rural_LDVs!P$6,Urban_Rural_LDVs!P$7))</f>
        <v>26.240820255491773</v>
      </c>
      <c r="U264" s="339">
        <f ca="1">($H264/(SUMIF($D$5:$D$832,$D264,$H$5:$H$832))*IF($D264=1,Urban_Rural_LDVs!Q$6,Urban_Rural_LDVs!Q$7))</f>
        <v>57.032199106903228</v>
      </c>
      <c r="V264" s="344">
        <f ca="1">'DAC Adjustment'!O268-'Census Tract'!J264</f>
        <v>0</v>
      </c>
      <c r="W264" s="29">
        <f ca="1">'DAC Adjustment'!P268-'Census Tract'!K264</f>
        <v>0</v>
      </c>
      <c r="X264" s="29">
        <f ca="1">'DAC Adjustment'!Q268-'Census Tract'!L264</f>
        <v>0</v>
      </c>
      <c r="Y264" s="105">
        <f ca="1">'DAC Adjustment'!R268-'Census Tract'!M264</f>
        <v>0</v>
      </c>
      <c r="Z264" s="29">
        <f ca="1">'DAC Adjustment'!S268-'Census Tract'!N264</f>
        <v>0</v>
      </c>
      <c r="AA264" s="29">
        <f ca="1">'DAC Adjustment'!T268-'Census Tract'!O264</f>
        <v>0</v>
      </c>
      <c r="AB264" s="29">
        <f ca="1">'DAC Adjustment'!U268-'Census Tract'!P264</f>
        <v>0</v>
      </c>
      <c r="AC264" s="105">
        <f ca="1">'DAC Adjustment'!V268-'Census Tract'!Q264</f>
        <v>0</v>
      </c>
      <c r="AD264" s="29">
        <f ca="1">'DAC Adjustment'!W268-'Census Tract'!R264</f>
        <v>0</v>
      </c>
      <c r="AE264" s="29">
        <f ca="1">'DAC Adjustment'!X268-'Census Tract'!S264</f>
        <v>0</v>
      </c>
      <c r="AF264" s="29">
        <f ca="1">'DAC Adjustment'!Y268-'Census Tract'!T264</f>
        <v>0</v>
      </c>
      <c r="AG264" s="345">
        <f ca="1">'DAC Adjustment'!Z268-'Census Tract'!U264</f>
        <v>0</v>
      </c>
    </row>
    <row r="265" spans="1:33" ht="15.75" x14ac:dyDescent="0.25">
      <c r="A265" s="193" t="s">
        <v>43</v>
      </c>
      <c r="B265" s="53" t="str">
        <f>IFERROR(INDEX(Geography!$R$5:$R$889,MATCH(C265,Geography!$S$5:$S$889,0)),"Undefined")</f>
        <v>Grants Pass</v>
      </c>
      <c r="C265" s="53">
        <v>41033360400</v>
      </c>
      <c r="D265" s="171" cm="1">
        <f t="array" ref="D265">INDEX(Geography!$K$5:$K$838,MATCH(C265,Geography!$L$5:$L$838,0),0)</f>
        <v>0</v>
      </c>
      <c r="E265" s="53">
        <v>4820</v>
      </c>
      <c r="F265" s="53">
        <f>SUMIF(County!$A$5:$A$40,A265,County!$D$5:$D$40)</f>
        <v>93330</v>
      </c>
      <c r="G265" s="173" cm="1">
        <f t="array" ref="G265">INDEX(Geography!$E$5:$E$833,MATCH(C265,Geography!$C$5:$C$833,0),0)</f>
        <v>4496</v>
      </c>
      <c r="H265" s="239">
        <f t="shared" si="4"/>
        <v>5625.2738826179047</v>
      </c>
      <c r="I265" s="173">
        <f>SUMIF(Geography!$L$5:$L$838,'Census Tract'!C265,Geography!$M$5:$M$838)</f>
        <v>469</v>
      </c>
      <c r="J265" s="338">
        <f ca="1">($I265/(SUMIF($D$5:$D$832,$D265,$I$5:$I$832))*IF($D265=1,Urban_Rural_LDVs!F$6,Urban_Rural_LDVs!F$7))</f>
        <v>0.72064627057034325</v>
      </c>
      <c r="K265" s="196">
        <f ca="1">($I265/(SUMIF($D$5:$D$832,$D265,$I$5:$I$832))*IF($D265=1,Urban_Rural_LDVs!G$6,Urban_Rural_LDVs!G$7))</f>
        <v>3.6352102477510524</v>
      </c>
      <c r="L265" s="196">
        <f ca="1">($I265/(SUMIF($D$5:$D$832,$D265,$I$5:$I$832))*IF($D265=1,Urban_Rural_LDVs!H$6,Urban_Rural_LDVs!H$7))</f>
        <v>16.843964479742933</v>
      </c>
      <c r="M265" s="197">
        <f ca="1">($I265/(SUMIF($D$5:$D$832,$D265,$I$5:$I$832))*IF($D265=1,Urban_Rural_LDVs!I$6,Urban_Rural_LDVs!I$7))</f>
        <v>36.640963471813905</v>
      </c>
      <c r="N265" s="196">
        <f ca="1">($H265/(SUMIF($D$5:$D$832,$D265,$H$5:$H$832))*IF($D265=1,Urban_Rural_LDVs!J$6,Urban_Rural_LDVs!J$7))</f>
        <v>1.5397077523802696</v>
      </c>
      <c r="O265" s="196">
        <f ca="1">($H265/(SUMIF($D$5:$D$832,$D265,$H$5:$H$832))*IF($D265=1,Urban_Rural_LDVs!K$6,Urban_Rural_LDVs!K$7))</f>
        <v>8.0477310716914836</v>
      </c>
      <c r="P265" s="196">
        <f ca="1">($H265/(SUMIF($D$5:$D$832,$D265,$H$5:$H$832))*IF($D265=1,Urban_Rural_LDVs!L$6,Urban_Rural_LDVs!L$7))</f>
        <v>37.546209520303215</v>
      </c>
      <c r="Q265" s="197">
        <f ca="1">($H265/(SUMIF($D$5:$D$832,$D265,$H$5:$H$832))*IF($D265=1,Urban_Rural_LDVs!M$6,Urban_Rural_LDVs!M$7))</f>
        <v>81.756605957636381</v>
      </c>
      <c r="R265" s="196">
        <f ca="1">($H265/(SUMIF($D$5:$D$832,$D265,$H$5:$H$832))*IF($D265=1,Urban_Rural_LDVs!N$6,Urban_Rural_LDVs!N$7))</f>
        <v>1.0515508016597384</v>
      </c>
      <c r="S265" s="196">
        <f ca="1">($H265/(SUMIF($D$5:$D$832,$D265,$H$5:$H$832))*IF($D265=1,Urban_Rural_LDVs!O$6,Urban_Rural_LDVs!O$7))</f>
        <v>5.4474862808795805</v>
      </c>
      <c r="T265" s="196">
        <f ca="1">($H265/(SUMIF($D$5:$D$832,$D265,$H$5:$H$832))*IF($D265=1,Urban_Rural_LDVs!P$6,Urban_Rural_LDVs!P$7))</f>
        <v>25.101856993338512</v>
      </c>
      <c r="U265" s="339">
        <f ca="1">($H265/(SUMIF($D$5:$D$832,$D265,$H$5:$H$832))*IF($D265=1,Urban_Rural_LDVs!Q$6,Urban_Rural_LDVs!Q$7))</f>
        <v>54.556758975454663</v>
      </c>
      <c r="V265" s="344">
        <f ca="1">'DAC Adjustment'!O269-'Census Tract'!J265</f>
        <v>0</v>
      </c>
      <c r="W265" s="29">
        <f ca="1">'DAC Adjustment'!P269-'Census Tract'!K265</f>
        <v>0</v>
      </c>
      <c r="X265" s="29">
        <f ca="1">'DAC Adjustment'!Q269-'Census Tract'!L265</f>
        <v>0</v>
      </c>
      <c r="Y265" s="105">
        <f ca="1">'DAC Adjustment'!R269-'Census Tract'!M265</f>
        <v>0</v>
      </c>
      <c r="Z265" s="29">
        <f ca="1">'DAC Adjustment'!S269-'Census Tract'!N265</f>
        <v>0</v>
      </c>
      <c r="AA265" s="29">
        <f ca="1">'DAC Adjustment'!T269-'Census Tract'!O265</f>
        <v>0</v>
      </c>
      <c r="AB265" s="29">
        <f ca="1">'DAC Adjustment'!U269-'Census Tract'!P265</f>
        <v>0</v>
      </c>
      <c r="AC265" s="105">
        <f ca="1">'DAC Adjustment'!V269-'Census Tract'!Q265</f>
        <v>0</v>
      </c>
      <c r="AD265" s="29">
        <f ca="1">'DAC Adjustment'!W269-'Census Tract'!R265</f>
        <v>0</v>
      </c>
      <c r="AE265" s="29">
        <f ca="1">'DAC Adjustment'!X269-'Census Tract'!S265</f>
        <v>0</v>
      </c>
      <c r="AF265" s="29">
        <f ca="1">'DAC Adjustment'!Y269-'Census Tract'!T265</f>
        <v>0</v>
      </c>
      <c r="AG265" s="345">
        <f ca="1">'DAC Adjustment'!Z269-'Census Tract'!U265</f>
        <v>0</v>
      </c>
    </row>
    <row r="266" spans="1:33" ht="15.75" x14ac:dyDescent="0.25">
      <c r="A266" s="193" t="s">
        <v>43</v>
      </c>
      <c r="B266" s="53" t="str">
        <f>IFERROR(INDEX(Geography!$R$5:$R$889,MATCH(C266,Geography!$S$5:$S$889,0)),"Undefined")</f>
        <v>Grants Pass</v>
      </c>
      <c r="C266" s="53">
        <v>41033361300</v>
      </c>
      <c r="D266" s="171" cm="1">
        <f t="array" ref="D266">INDEX(Geography!$K$5:$K$838,MATCH(C266,Geography!$L$5:$L$838,0),0)</f>
        <v>0</v>
      </c>
      <c r="E266" s="53">
        <v>7500</v>
      </c>
      <c r="F266" s="53">
        <f>SUMIF(County!$A$5:$A$40,A266,County!$D$5:$D$40)</f>
        <v>93330</v>
      </c>
      <c r="G266" s="173" cm="1">
        <f t="array" ref="G266">INDEX(Geography!$E$5:$E$833,MATCH(C266,Geography!$C$5:$C$833,0),0)</f>
        <v>7106</v>
      </c>
      <c r="H266" s="239">
        <f t="shared" si="4"/>
        <v>8890.8354559347936</v>
      </c>
      <c r="I266" s="173">
        <f>SUMIF(Geography!$L$5:$L$838,'Census Tract'!C266,Geography!$M$5:$M$838)</f>
        <v>1060</v>
      </c>
      <c r="J266" s="338">
        <f ca="1">($I266/(SUMIF($D$5:$D$832,$D266,$I$5:$I$832))*IF($D266=1,Urban_Rural_LDVs!F$6,Urban_Rural_LDVs!F$7))</f>
        <v>1.6287527650417142</v>
      </c>
      <c r="K266" s="196">
        <f ca="1">($I266/(SUMIF($D$5:$D$832,$D266,$I$5:$I$832))*IF($D266=1,Urban_Rural_LDVs!G$6,Urban_Rural_LDVs!G$7))</f>
        <v>8.2160402187976889</v>
      </c>
      <c r="L266" s="196">
        <f ca="1">($I266/(SUMIF($D$5:$D$832,$D266,$I$5:$I$832))*IF($D266=1,Urban_Rural_LDVs!H$6,Urban_Rural_LDVs!H$7))</f>
        <v>38.06951460240407</v>
      </c>
      <c r="M266" s="197">
        <f ca="1">($I266/(SUMIF($D$5:$D$832,$D266,$I$5:$I$832))*IF($D266=1,Urban_Rural_LDVs!I$6,Urban_Rural_LDVs!I$7))</f>
        <v>82.813264989600725</v>
      </c>
      <c r="N266" s="196">
        <f ca="1">($H266/(SUMIF($D$5:$D$832,$D266,$H$5:$H$832))*IF($D266=1,Urban_Rural_LDVs!J$6,Urban_Rural_LDVs!J$7))</f>
        <v>2.4335327598786018</v>
      </c>
      <c r="O266" s="196">
        <f ca="1">($H266/(SUMIF($D$5:$D$832,$D266,$H$5:$H$832))*IF($D266=1,Urban_Rural_LDVs!K$6,Urban_Rural_LDVs!K$7))</f>
        <v>12.719567837063984</v>
      </c>
      <c r="P266" s="196">
        <f ca="1">($H266/(SUMIF($D$5:$D$832,$D266,$H$5:$H$832))*IF($D266=1,Urban_Rural_LDVs!L$6,Urban_Rural_LDVs!L$7))</f>
        <v>59.342385420657166</v>
      </c>
      <c r="Q266" s="197">
        <f ca="1">($H266/(SUMIF($D$5:$D$832,$D266,$H$5:$H$832))*IF($D266=1,Urban_Rural_LDVs!M$6,Urban_Rural_LDVs!M$7))</f>
        <v>129.21762498553471</v>
      </c>
      <c r="R266" s="196">
        <f ca="1">($H266/(SUMIF($D$5:$D$832,$D266,$H$5:$H$832))*IF($D266=1,Urban_Rural_LDVs!N$6,Urban_Rural_LDVs!N$7))</f>
        <v>1.6619928818047376</v>
      </c>
      <c r="S266" s="196">
        <f ca="1">($H266/(SUMIF($D$5:$D$832,$D266,$H$5:$H$832))*IF($D266=1,Urban_Rural_LDVs!O$6,Urban_Rural_LDVs!O$7))</f>
        <v>8.6098393042549581</v>
      </c>
      <c r="T266" s="196">
        <f ca="1">($H266/(SUMIF($D$5:$D$832,$D266,$H$5:$H$832))*IF($D266=1,Urban_Rural_LDVs!P$6,Urban_Rural_LDVs!P$7))</f>
        <v>39.673886965005217</v>
      </c>
      <c r="U266" s="339">
        <f ca="1">($H266/(SUMIF($D$5:$D$832,$D266,$H$5:$H$832))*IF($D266=1,Urban_Rural_LDVs!Q$6,Urban_Rural_LDVs!Q$7))</f>
        <v>86.227831245458361</v>
      </c>
      <c r="V266" s="344">
        <f ca="1">'DAC Adjustment'!O270-'Census Tract'!J266</f>
        <v>0</v>
      </c>
      <c r="W266" s="29">
        <f ca="1">'DAC Adjustment'!P270-'Census Tract'!K266</f>
        <v>0</v>
      </c>
      <c r="X266" s="29">
        <f ca="1">'DAC Adjustment'!Q270-'Census Tract'!L266</f>
        <v>0</v>
      </c>
      <c r="Y266" s="105">
        <f ca="1">'DAC Adjustment'!R270-'Census Tract'!M266</f>
        <v>0</v>
      </c>
      <c r="Z266" s="29">
        <f ca="1">'DAC Adjustment'!S270-'Census Tract'!N266</f>
        <v>0</v>
      </c>
      <c r="AA266" s="29">
        <f ca="1">'DAC Adjustment'!T270-'Census Tract'!O266</f>
        <v>0</v>
      </c>
      <c r="AB266" s="29">
        <f ca="1">'DAC Adjustment'!U270-'Census Tract'!P266</f>
        <v>0</v>
      </c>
      <c r="AC266" s="105">
        <f ca="1">'DAC Adjustment'!V270-'Census Tract'!Q266</f>
        <v>0</v>
      </c>
      <c r="AD266" s="29">
        <f ca="1">'DAC Adjustment'!W270-'Census Tract'!R266</f>
        <v>0</v>
      </c>
      <c r="AE266" s="29">
        <f ca="1">'DAC Adjustment'!X270-'Census Tract'!S266</f>
        <v>0</v>
      </c>
      <c r="AF266" s="29">
        <f ca="1">'DAC Adjustment'!Y270-'Census Tract'!T266</f>
        <v>0</v>
      </c>
      <c r="AG266" s="345">
        <f ca="1">'DAC Adjustment'!Z270-'Census Tract'!U266</f>
        <v>0</v>
      </c>
    </row>
    <row r="267" spans="1:33" ht="15.75" x14ac:dyDescent="0.25">
      <c r="A267" s="193" t="s">
        <v>43</v>
      </c>
      <c r="B267" s="53" t="str">
        <f>IFERROR(INDEX(Geography!$R$5:$R$889,MATCH(C267,Geography!$S$5:$S$889,0)),"Undefined")</f>
        <v>Undefined</v>
      </c>
      <c r="C267" s="53">
        <v>41033361500</v>
      </c>
      <c r="D267" s="171" cm="1">
        <f t="array" ref="D267">INDEX(Geography!$K$5:$K$838,MATCH(C267,Geography!$L$5:$L$838,0),0)</f>
        <v>0</v>
      </c>
      <c r="E267" s="53">
        <v>2398</v>
      </c>
      <c r="F267" s="53">
        <f>SUMIF(County!$A$5:$A$40,A267,County!$D$5:$D$40)</f>
        <v>93330</v>
      </c>
      <c r="G267" s="173" cm="1">
        <f t="array" ref="G267">INDEX(Geography!$E$5:$E$833,MATCH(C267,Geography!$C$5:$C$833,0),0)</f>
        <v>2798</v>
      </c>
      <c r="H267" s="239">
        <f t="shared" si="4"/>
        <v>3500.7821004370326</v>
      </c>
      <c r="I267" s="173">
        <f>SUMIF(Geography!$L$5:$L$838,'Census Tract'!C267,Geography!$M$5:$M$838)</f>
        <v>174</v>
      </c>
      <c r="J267" s="338">
        <f ca="1">($I267/(SUMIF($D$5:$D$832,$D267,$I$5:$I$832))*IF($D267=1,Urban_Rural_LDVs!F$6,Urban_Rural_LDVs!F$7))</f>
        <v>0.26736130294080968</v>
      </c>
      <c r="K267" s="196">
        <f ca="1">($I267/(SUMIF($D$5:$D$832,$D267,$I$5:$I$832))*IF($D267=1,Urban_Rural_LDVs!G$6,Urban_Rural_LDVs!G$7))</f>
        <v>1.348670752896979</v>
      </c>
      <c r="L267" s="196">
        <f ca="1">($I267/(SUMIF($D$5:$D$832,$D267,$I$5:$I$832))*IF($D267=1,Urban_Rural_LDVs!H$6,Urban_Rural_LDVs!H$7))</f>
        <v>6.2491467366210456</v>
      </c>
      <c r="M267" s="197">
        <f ca="1">($I267/(SUMIF($D$5:$D$832,$D267,$I$5:$I$832))*IF($D267=1,Urban_Rural_LDVs!I$6,Urban_Rural_LDVs!I$7))</f>
        <v>13.593875573764647</v>
      </c>
      <c r="N267" s="196">
        <f ca="1">($H267/(SUMIF($D$5:$D$832,$D267,$H$5:$H$832))*IF($D267=1,Urban_Rural_LDVs!J$6,Urban_Rural_LDVs!J$7))</f>
        <v>0.95820780497330826</v>
      </c>
      <c r="O267" s="196">
        <f ca="1">($H267/(SUMIF($D$5:$D$832,$D267,$H$5:$H$832))*IF($D267=1,Urban_Rural_LDVs!K$6,Urban_Rural_LDVs!K$7))</f>
        <v>5.008352210541096</v>
      </c>
      <c r="P267" s="196">
        <f ca="1">($H267/(SUMIF($D$5:$D$832,$D267,$H$5:$H$832))*IF($D267=1,Urban_Rural_LDVs!L$6,Urban_Rural_LDVs!L$7))</f>
        <v>23.366168647199373</v>
      </c>
      <c r="Q267" s="197">
        <f ca="1">($H267/(SUMIF($D$5:$D$832,$D267,$H$5:$H$832))*IF($D267=1,Urban_Rural_LDVs!M$6,Urban_Rural_LDVs!M$7))</f>
        <v>50.879667141785276</v>
      </c>
      <c r="R267" s="196">
        <f ca="1">($H267/(SUMIF($D$5:$D$832,$D267,$H$5:$H$832))*IF($D267=1,Urban_Rural_LDVs!N$6,Urban_Rural_LDVs!N$7))</f>
        <v>0.65441262078379625</v>
      </c>
      <c r="S267" s="196">
        <f ca="1">($H267/(SUMIF($D$5:$D$832,$D267,$H$5:$H$832))*IF($D267=1,Urban_Rural_LDVs!O$6,Urban_Rural_LDVs!O$7))</f>
        <v>3.3901393714192758</v>
      </c>
      <c r="T267" s="196">
        <f ca="1">($H267/(SUMIF($D$5:$D$832,$D267,$H$5:$H$832))*IF($D267=1,Urban_Rural_LDVs!P$6,Urban_Rural_LDVs!P$7))</f>
        <v>15.621662781886377</v>
      </c>
      <c r="U267" s="339">
        <f ca="1">($H267/(SUMIF($D$5:$D$832,$D267,$H$5:$H$832))*IF($D267=1,Urban_Rural_LDVs!Q$6,Urban_Rural_LDVs!Q$7))</f>
        <v>33.952360234279837</v>
      </c>
      <c r="V267" s="344">
        <f ca="1">'DAC Adjustment'!O271-'Census Tract'!J267</f>
        <v>0</v>
      </c>
      <c r="W267" s="29">
        <f ca="1">'DAC Adjustment'!P271-'Census Tract'!K267</f>
        <v>0</v>
      </c>
      <c r="X267" s="29">
        <f ca="1">'DAC Adjustment'!Q271-'Census Tract'!L267</f>
        <v>0</v>
      </c>
      <c r="Y267" s="105">
        <f ca="1">'DAC Adjustment'!R271-'Census Tract'!M267</f>
        <v>0</v>
      </c>
      <c r="Z267" s="29">
        <f ca="1">'DAC Adjustment'!S271-'Census Tract'!N267</f>
        <v>0</v>
      </c>
      <c r="AA267" s="29">
        <f ca="1">'DAC Adjustment'!T271-'Census Tract'!O267</f>
        <v>0</v>
      </c>
      <c r="AB267" s="29">
        <f ca="1">'DAC Adjustment'!U271-'Census Tract'!P267</f>
        <v>0</v>
      </c>
      <c r="AC267" s="105">
        <f ca="1">'DAC Adjustment'!V271-'Census Tract'!Q267</f>
        <v>0</v>
      </c>
      <c r="AD267" s="29">
        <f ca="1">'DAC Adjustment'!W271-'Census Tract'!R267</f>
        <v>0</v>
      </c>
      <c r="AE267" s="29">
        <f ca="1">'DAC Adjustment'!X271-'Census Tract'!S267</f>
        <v>0</v>
      </c>
      <c r="AF267" s="29">
        <f ca="1">'DAC Adjustment'!Y271-'Census Tract'!T267</f>
        <v>0</v>
      </c>
      <c r="AG267" s="345">
        <f ca="1">'DAC Adjustment'!Z271-'Census Tract'!U267</f>
        <v>0</v>
      </c>
    </row>
    <row r="268" spans="1:33" ht="15.75" x14ac:dyDescent="0.25">
      <c r="A268" s="193" t="s">
        <v>43</v>
      </c>
      <c r="B268" s="53" t="str">
        <f>IFERROR(INDEX(Geography!$R$5:$R$889,MATCH(C268,Geography!$S$5:$S$889,0)),"Undefined")</f>
        <v>Grants Pass</v>
      </c>
      <c r="C268" s="53">
        <v>41033361200</v>
      </c>
      <c r="D268" s="171" cm="1">
        <f t="array" ref="D268">INDEX(Geography!$K$5:$K$838,MATCH(C268,Geography!$L$5:$L$838,0),0)</f>
        <v>1</v>
      </c>
      <c r="E268" s="53">
        <v>8034</v>
      </c>
      <c r="F268" s="53">
        <f>SUMIF(County!$A$5:$A$40,A268,County!$D$5:$D$40)</f>
        <v>93330</v>
      </c>
      <c r="G268" s="173" cm="1">
        <f t="array" ref="G268">INDEX(Geography!$E$5:$E$833,MATCH(C268,Geography!$C$5:$C$833,0),0)</f>
        <v>5630</v>
      </c>
      <c r="H268" s="239">
        <f t="shared" si="4"/>
        <v>7044.1040834383457</v>
      </c>
      <c r="I268" s="173">
        <f>SUMIF(Geography!$L$5:$L$838,'Census Tract'!C268,Geography!$M$5:$M$838)</f>
        <v>3656</v>
      </c>
      <c r="J268" s="338">
        <f ca="1">($I268/(SUMIF($D$5:$D$832,$D268,$I$5:$I$832))*IF($D268=1,Urban_Rural_LDVs!F$6,Urban_Rural_LDVs!F$7))</f>
        <v>1.8308809482609207</v>
      </c>
      <c r="K268" s="196">
        <f ca="1">($I268/(SUMIF($D$5:$D$832,$D268,$I$5:$I$832))*IF($D268=1,Urban_Rural_LDVs!G$6,Urban_Rural_LDVs!G$7))</f>
        <v>9.0986916648103318</v>
      </c>
      <c r="L268" s="196">
        <f ca="1">($I268/(SUMIF($D$5:$D$832,$D268,$I$5:$I$832))*IF($D268=1,Urban_Rural_LDVs!H$6,Urban_Rural_LDVs!H$7))</f>
        <v>41.866576940863681</v>
      </c>
      <c r="M268" s="197">
        <f ca="1">($I268/(SUMIF($D$5:$D$832,$D268,$I$5:$I$832))*IF($D268=1,Urban_Rural_LDVs!I$6,Urban_Rural_LDVs!I$7))</f>
        <v>90.931274649109952</v>
      </c>
      <c r="N268" s="196">
        <f ca="1">($H268/(SUMIF($D$5:$D$832,$D268,$H$5:$H$832))*IF($D268=1,Urban_Rural_LDVs!J$6,Urban_Rural_LDVs!J$7))</f>
        <v>1.4542037309798403</v>
      </c>
      <c r="O268" s="196">
        <f ca="1">($H268/(SUMIF($D$5:$D$832,$D268,$H$5:$H$832))*IF($D268=1,Urban_Rural_LDVs!K$6,Urban_Rural_LDVs!K$7))</f>
        <v>6.919952993293875</v>
      </c>
      <c r="P268" s="196">
        <f ca="1">($H268/(SUMIF($D$5:$D$832,$D268,$H$5:$H$832))*IF($D268=1,Urban_Rural_LDVs!L$6,Urban_Rural_LDVs!L$7))</f>
        <v>31.560455439545429</v>
      </c>
      <c r="Q268" s="197">
        <f ca="1">($H268/(SUMIF($D$5:$D$832,$D268,$H$5:$H$832))*IF($D268=1,Urban_Rural_LDVs!M$6,Urban_Rural_LDVs!M$7))</f>
        <v>68.455182787611264</v>
      </c>
      <c r="R268" s="196">
        <f ca="1">($H268/(SUMIF($D$5:$D$832,$D268,$H$5:$H$832))*IF($D268=1,Urban_Rural_LDVs!N$6,Urban_Rural_LDVs!N$7))</f>
        <v>0.60543355022323253</v>
      </c>
      <c r="S268" s="196">
        <f ca="1">($H268/(SUMIF($D$5:$D$832,$D268,$H$5:$H$832))*IF($D268=1,Urban_Rural_LDVs!O$6,Urban_Rural_LDVs!O$7))</f>
        <v>2.8758912889184849</v>
      </c>
      <c r="T268" s="196">
        <f ca="1">($H268/(SUMIF($D$5:$D$832,$D268,$H$5:$H$832))*IF($D268=1,Urban_Rural_LDVs!P$6,Urban_Rural_LDVs!P$7))</f>
        <v>12.618595210347827</v>
      </c>
      <c r="U268" s="339">
        <f ca="1">($H268/(SUMIF($D$5:$D$832,$D268,$H$5:$H$832))*IF($D268=1,Urban_Rural_LDVs!Q$6,Urban_Rural_LDVs!Q$7))</f>
        <v>27.10857153904929</v>
      </c>
      <c r="V268" s="344">
        <f ca="1">'DAC Adjustment'!O272-'Census Tract'!J268</f>
        <v>0.45772023706523002</v>
      </c>
      <c r="W268" s="29">
        <f ca="1">'DAC Adjustment'!P272-'Census Tract'!K268</f>
        <v>2.2746729162025829</v>
      </c>
      <c r="X268" s="29">
        <f ca="1">'DAC Adjustment'!Q272-'Census Tract'!L268</f>
        <v>10.466644235215924</v>
      </c>
      <c r="Y268" s="105">
        <f ca="1">'DAC Adjustment'!R272-'Census Tract'!M268</f>
        <v>22.732818662277481</v>
      </c>
      <c r="Z268" s="29">
        <f ca="1">'DAC Adjustment'!S272-'Census Tract'!N268</f>
        <v>0.36355093274495998</v>
      </c>
      <c r="AA268" s="29">
        <f ca="1">'DAC Adjustment'!T272-'Census Tract'!O268</f>
        <v>1.7299882483234681</v>
      </c>
      <c r="AB268" s="29">
        <f ca="1">'DAC Adjustment'!U272-'Census Tract'!P268</f>
        <v>7.8901138598863554</v>
      </c>
      <c r="AC268" s="105">
        <f ca="1">'DAC Adjustment'!V272-'Census Tract'!Q268</f>
        <v>17.113795696902812</v>
      </c>
      <c r="AD268" s="29">
        <f ca="1">'DAC Adjustment'!W272-'Census Tract'!R268</f>
        <v>0.1513583875558081</v>
      </c>
      <c r="AE268" s="29">
        <f ca="1">'DAC Adjustment'!X272-'Census Tract'!S268</f>
        <v>0.71897282222962122</v>
      </c>
      <c r="AF268" s="29">
        <f ca="1">'DAC Adjustment'!Y272-'Census Tract'!T268</f>
        <v>3.1546488025869568</v>
      </c>
      <c r="AG268" s="345">
        <f ca="1">'DAC Adjustment'!Z272-'Census Tract'!U268</f>
        <v>6.7771428847623234</v>
      </c>
    </row>
    <row r="269" spans="1:33" ht="15.75" x14ac:dyDescent="0.25">
      <c r="A269" s="193" t="s">
        <v>43</v>
      </c>
      <c r="B269" s="53" t="str">
        <f>IFERROR(INDEX(Geography!$R$5:$R$889,MATCH(C269,Geography!$S$5:$S$889,0)),"Undefined")</f>
        <v>Undefined</v>
      </c>
      <c r="C269" s="53">
        <v>41033360900</v>
      </c>
      <c r="D269" s="171" cm="1">
        <f t="array" ref="D269">INDEX(Geography!$K$5:$K$838,MATCH(C269,Geography!$L$5:$L$838,0),0)</f>
        <v>0</v>
      </c>
      <c r="E269" s="53">
        <v>2447</v>
      </c>
      <c r="F269" s="53">
        <f>SUMIF(County!$A$5:$A$40,A269,County!$D$5:$D$40)</f>
        <v>93330</v>
      </c>
      <c r="G269" s="173" cm="1">
        <f t="array" ref="G269">INDEX(Geography!$E$5:$E$833,MATCH(C269,Geography!$C$5:$C$833,0),0)</f>
        <v>2531</v>
      </c>
      <c r="H269" s="239">
        <f t="shared" si="4"/>
        <v>3166.7189050057646</v>
      </c>
      <c r="I269" s="173">
        <f>SUMIF(Geography!$L$5:$L$838,'Census Tract'!C269,Geography!$M$5:$M$838)</f>
        <v>171</v>
      </c>
      <c r="J269" s="338">
        <f ca="1">($I269/(SUMIF($D$5:$D$832,$D269,$I$5:$I$832))*IF($D269=1,Urban_Rural_LDVs!F$6,Urban_Rural_LDVs!F$7))</f>
        <v>0.26275162530389917</v>
      </c>
      <c r="K269" s="196">
        <f ca="1">($I269/(SUMIF($D$5:$D$832,$D269,$I$5:$I$832))*IF($D269=1,Urban_Rural_LDVs!G$6,Urban_Rural_LDVs!G$7))</f>
        <v>1.3254178088815138</v>
      </c>
      <c r="L269" s="196">
        <f ca="1">($I269/(SUMIF($D$5:$D$832,$D269,$I$5:$I$832))*IF($D269=1,Urban_Rural_LDVs!H$6,Urban_Rural_LDVs!H$7))</f>
        <v>6.1414028273689594</v>
      </c>
      <c r="M269" s="197">
        <f ca="1">($I269/(SUMIF($D$5:$D$832,$D269,$I$5:$I$832))*IF($D269=1,Urban_Rural_LDVs!I$6,Urban_Rural_LDVs!I$7))</f>
        <v>13.359498408699739</v>
      </c>
      <c r="N269" s="196">
        <f ca="1">($H269/(SUMIF($D$5:$D$832,$D269,$H$5:$H$832))*IF($D269=1,Urban_Rural_LDVs!J$6,Urban_Rural_LDVs!J$7))</f>
        <v>0.86677053409129501</v>
      </c>
      <c r="O269" s="196">
        <f ca="1">($H269/(SUMIF($D$5:$D$832,$D269,$H$5:$H$832))*IF($D269=1,Urban_Rural_LDVs!K$6,Urban_Rural_LDVs!K$7))</f>
        <v>4.5304286793708055</v>
      </c>
      <c r="P269" s="196">
        <f ca="1">($H269/(SUMIF($D$5:$D$832,$D269,$H$5:$H$832))*IF($D269=1,Urban_Rural_LDVs!L$6,Urban_Rural_LDVs!L$7))</f>
        <v>21.136444905668913</v>
      </c>
      <c r="Q269" s="197">
        <f ca="1">($H269/(SUMIF($D$5:$D$832,$D269,$H$5:$H$832))*IF($D269=1,Urban_Rural_LDVs!M$6,Urban_Rural_LDVs!M$7))</f>
        <v>46.024459448126713</v>
      </c>
      <c r="R269" s="196">
        <f ca="1">($H269/(SUMIF($D$5:$D$832,$D269,$H$5:$H$832))*IF($D269=1,Urban_Rural_LDVs!N$6,Urban_Rural_LDVs!N$7))</f>
        <v>0.59196509764252625</v>
      </c>
      <c r="S269" s="196">
        <f ca="1">($H269/(SUMIF($D$5:$D$832,$D269,$H$5:$H$832))*IF($D269=1,Urban_Rural_LDVs!O$6,Urban_Rural_LDVs!O$7))</f>
        <v>3.0666342920165075</v>
      </c>
      <c r="T269" s="196">
        <f ca="1">($H269/(SUMIF($D$5:$D$832,$D269,$H$5:$H$832))*IF($D269=1,Urban_Rural_LDVs!P$6,Urban_Rural_LDVs!P$7))</f>
        <v>14.130960865244612</v>
      </c>
      <c r="U269" s="339">
        <f ca="1">($H269/(SUMIF($D$5:$D$832,$D269,$H$5:$H$832))*IF($D269=1,Urban_Rural_LDVs!Q$6,Urban_Rural_LDVs!Q$7))</f>
        <v>30.712445944589803</v>
      </c>
      <c r="V269" s="344">
        <f ca="1">'DAC Adjustment'!O273-'Census Tract'!J269</f>
        <v>6.5687906325974765E-2</v>
      </c>
      <c r="W269" s="29">
        <f ca="1">'DAC Adjustment'!P273-'Census Tract'!K269</f>
        <v>0.3313544522203784</v>
      </c>
      <c r="X269" s="29">
        <f ca="1">'DAC Adjustment'!Q273-'Census Tract'!L269</f>
        <v>1.5353507068422401</v>
      </c>
      <c r="Y269" s="105">
        <f ca="1">'DAC Adjustment'!R273-'Census Tract'!M269</f>
        <v>3.3398746021749339</v>
      </c>
      <c r="Z269" s="29">
        <f ca="1">'DAC Adjustment'!S273-'Census Tract'!N269</f>
        <v>0.21669263352282364</v>
      </c>
      <c r="AA269" s="29">
        <f ca="1">'DAC Adjustment'!T273-'Census Tract'!O269</f>
        <v>1.1326071698427018</v>
      </c>
      <c r="AB269" s="29">
        <f ca="1">'DAC Adjustment'!U273-'Census Tract'!P269</f>
        <v>5.2841112264172274</v>
      </c>
      <c r="AC269" s="105">
        <f ca="1">'DAC Adjustment'!V273-'Census Tract'!Q269</f>
        <v>11.50611486203168</v>
      </c>
      <c r="AD269" s="29">
        <f ca="1">'DAC Adjustment'!W273-'Census Tract'!R269</f>
        <v>0.14799127441063153</v>
      </c>
      <c r="AE269" s="29">
        <f ca="1">'DAC Adjustment'!X273-'Census Tract'!S269</f>
        <v>0.76665857300412688</v>
      </c>
      <c r="AF269" s="29">
        <f ca="1">'DAC Adjustment'!Y273-'Census Tract'!T269</f>
        <v>3.5327402163111525</v>
      </c>
      <c r="AG269" s="345">
        <f ca="1">'DAC Adjustment'!Z273-'Census Tract'!U269</f>
        <v>7.6781114861474506</v>
      </c>
    </row>
    <row r="270" spans="1:33" ht="15.75" x14ac:dyDescent="0.25">
      <c r="A270" s="193" t="s">
        <v>44</v>
      </c>
      <c r="B270" s="53" t="str">
        <f>IFERROR(INDEX(Geography!$R$5:$R$889,MATCH(C270,Geography!$S$5:$S$889,0)),"Undefined")</f>
        <v>Klamath Falls</v>
      </c>
      <c r="C270" s="53">
        <v>41035971800</v>
      </c>
      <c r="D270" s="171" cm="1">
        <f t="array" ref="D270">INDEX(Geography!$K$5:$K$838,MATCH(C270,Geography!$L$5:$L$838,0),0)</f>
        <v>1</v>
      </c>
      <c r="E270" s="53">
        <v>2391</v>
      </c>
      <c r="F270" s="53">
        <f>SUMIF(County!$A$5:$A$40,A270,County!$D$5:$D$40)</f>
        <v>68775</v>
      </c>
      <c r="G270" s="173" cm="1">
        <f t="array" ref="G270">INDEX(Geography!$E$5:$E$833,MATCH(C270,Geography!$C$5:$C$833,0),0)</f>
        <v>1468</v>
      </c>
      <c r="H270" s="239">
        <f t="shared" si="4"/>
        <v>1830.0108754758021</v>
      </c>
      <c r="I270" s="173">
        <f>SUMIF(Geography!$L$5:$L$838,'Census Tract'!C270,Geography!$M$5:$M$838)</f>
        <v>1906</v>
      </c>
      <c r="J270" s="338">
        <f ca="1">($I270/(SUMIF($D$5:$D$832,$D270,$I$5:$I$832))*IF($D270=1,Urban_Rural_LDVs!F$6,Urban_Rural_LDVs!F$7))</f>
        <v>0.95450193856272292</v>
      </c>
      <c r="K270" s="196">
        <f ca="1">($I270/(SUMIF($D$5:$D$832,$D270,$I$5:$I$832))*IF($D270=1,Urban_Rural_LDVs!G$6,Urban_Rural_LDVs!G$7))</f>
        <v>4.7434645276609668</v>
      </c>
      <c r="L270" s="196">
        <f ca="1">($I270/(SUMIF($D$5:$D$832,$D270,$I$5:$I$832))*IF($D270=1,Urban_Rural_LDVs!H$6,Urban_Rural_LDVs!H$7))</f>
        <v>21.826503186347423</v>
      </c>
      <c r="M270" s="197">
        <f ca="1">($I270/(SUMIF($D$5:$D$832,$D270,$I$5:$I$832))*IF($D270=1,Urban_Rural_LDVs!I$6,Urban_Rural_LDVs!I$7))</f>
        <v>47.40563716663118</v>
      </c>
      <c r="N270" s="196">
        <f ca="1">($H270/(SUMIF($D$5:$D$832,$D270,$H$5:$H$832))*IF($D270=1,Urban_Rural_LDVs!J$6,Urban_Rural_LDVs!J$7))</f>
        <v>0.37779235106810272</v>
      </c>
      <c r="O270" s="196">
        <f ca="1">($H270/(SUMIF($D$5:$D$832,$D270,$H$5:$H$832))*IF($D270=1,Urban_Rural_LDVs!K$6,Urban_Rural_LDVs!K$7))</f>
        <v>1.7977572570631026</v>
      </c>
      <c r="P270" s="196">
        <f ca="1">($H270/(SUMIF($D$5:$D$832,$D270,$H$5:$H$832))*IF($D270=1,Urban_Rural_LDVs!L$6,Urban_Rural_LDVs!L$7))</f>
        <v>8.1991941069027909</v>
      </c>
      <c r="Q270" s="197">
        <f ca="1">($H270/(SUMIF($D$5:$D$832,$D270,$H$5:$H$832))*IF($D270=1,Urban_Rural_LDVs!M$6,Urban_Rural_LDVs!M$7))</f>
        <v>17.784196187354507</v>
      </c>
      <c r="R270" s="196">
        <f ca="1">($H270/(SUMIF($D$5:$D$832,$D270,$H$5:$H$832))*IF($D270=1,Urban_Rural_LDVs!N$6,Urban_Rural_LDVs!N$7))</f>
        <v>0.15728756534012367</v>
      </c>
      <c r="S270" s="196">
        <f ca="1">($H270/(SUMIF($D$5:$D$832,$D270,$H$5:$H$832))*IF($D270=1,Urban_Rural_LDVs!O$6,Urban_Rural_LDVs!O$7))</f>
        <v>0.74713721902275376</v>
      </c>
      <c r="T270" s="196">
        <f ca="1">($H270/(SUMIF($D$5:$D$832,$D270,$H$5:$H$832))*IF($D270=1,Urban_Rural_LDVs!P$6,Urban_Rural_LDVs!P$7))</f>
        <v>3.2782261866993472</v>
      </c>
      <c r="U270" s="339">
        <f ca="1">($H270/(SUMIF($D$5:$D$832,$D270,$H$5:$H$832))*IF($D270=1,Urban_Rural_LDVs!Q$6,Urban_Rural_LDVs!Q$7))</f>
        <v>7.0426246045556757</v>
      </c>
      <c r="V270" s="344">
        <f ca="1">'DAC Adjustment'!O274-'Census Tract'!J270</f>
        <v>0.23862548464068079</v>
      </c>
      <c r="W270" s="29">
        <f ca="1">'DAC Adjustment'!P274-'Census Tract'!K270</f>
        <v>1.1858661319152421</v>
      </c>
      <c r="X270" s="29">
        <f ca="1">'DAC Adjustment'!Q274-'Census Tract'!L270</f>
        <v>5.4566257965868559</v>
      </c>
      <c r="Y270" s="105">
        <f ca="1">'DAC Adjustment'!R274-'Census Tract'!M270</f>
        <v>11.851409291657795</v>
      </c>
      <c r="Z270" s="29">
        <f ca="1">'DAC Adjustment'!S274-'Census Tract'!N270</f>
        <v>9.4448087767025679E-2</v>
      </c>
      <c r="AA270" s="29">
        <f ca="1">'DAC Adjustment'!T274-'Census Tract'!O270</f>
        <v>0.44943931426577555</v>
      </c>
      <c r="AB270" s="29">
        <f ca="1">'DAC Adjustment'!U274-'Census Tract'!P270</f>
        <v>2.0497985267256986</v>
      </c>
      <c r="AC270" s="105">
        <f ca="1">'DAC Adjustment'!V274-'Census Tract'!Q270</f>
        <v>4.4460490468386276</v>
      </c>
      <c r="AD270" s="29">
        <f ca="1">'DAC Adjustment'!W274-'Census Tract'!R270</f>
        <v>3.9321891335030917E-2</v>
      </c>
      <c r="AE270" s="29">
        <f ca="1">'DAC Adjustment'!X274-'Census Tract'!S270</f>
        <v>0.18678430475568841</v>
      </c>
      <c r="AF270" s="29">
        <f ca="1">'DAC Adjustment'!Y274-'Census Tract'!T270</f>
        <v>0.81955654667483691</v>
      </c>
      <c r="AG270" s="345">
        <f ca="1">'DAC Adjustment'!Z274-'Census Tract'!U270</f>
        <v>1.7606561511389183</v>
      </c>
    </row>
    <row r="271" spans="1:33" ht="15.75" x14ac:dyDescent="0.25">
      <c r="A271" s="193" t="s">
        <v>44</v>
      </c>
      <c r="B271" s="53" t="str">
        <f>IFERROR(INDEX(Geography!$R$5:$R$889,MATCH(C271,Geography!$S$5:$S$889,0)),"Undefined")</f>
        <v>Klamath Falls</v>
      </c>
      <c r="C271" s="53">
        <v>41035971500</v>
      </c>
      <c r="D271" s="171" cm="1">
        <f t="array" ref="D271">INDEX(Geography!$K$5:$K$838,MATCH(C271,Geography!$L$5:$L$838,0),0)</f>
        <v>1</v>
      </c>
      <c r="E271" s="53">
        <v>4532</v>
      </c>
      <c r="F271" s="53">
        <f>SUMIF(County!$A$5:$A$40,A271,County!$D$5:$D$40)</f>
        <v>68775</v>
      </c>
      <c r="G271" s="173" cm="1">
        <f t="array" ref="G271">INDEX(Geography!$E$5:$E$833,MATCH(C271,Geography!$C$5:$C$833,0),0)</f>
        <v>3204</v>
      </c>
      <c r="H271" s="239">
        <f t="shared" si="4"/>
        <v>3994.110929853181</v>
      </c>
      <c r="I271" s="173">
        <f>SUMIF(Geography!$L$5:$L$838,'Census Tract'!C271,Geography!$M$5:$M$838)</f>
        <v>3297</v>
      </c>
      <c r="J271" s="338">
        <f ca="1">($I271/(SUMIF($D$5:$D$832,$D271,$I$5:$I$832))*IF($D271=1,Urban_Rural_LDVs!F$6,Urban_Rural_LDVs!F$7))</f>
        <v>1.6510980542714047</v>
      </c>
      <c r="K271" s="196">
        <f ca="1">($I271/(SUMIF($D$5:$D$832,$D271,$I$5:$I$832))*IF($D271=1,Urban_Rural_LDVs!G$6,Urban_Rural_LDVs!G$7))</f>
        <v>8.2052479263894043</v>
      </c>
      <c r="L271" s="196">
        <f ca="1">($I271/(SUMIF($D$5:$D$832,$D271,$I$5:$I$832))*IF($D271=1,Urban_Rural_LDVs!H$6,Urban_Rural_LDVs!H$7))</f>
        <v>37.755498953508628</v>
      </c>
      <c r="M271" s="197">
        <f ca="1">($I271/(SUMIF($D$5:$D$832,$D271,$I$5:$I$832))*IF($D271=1,Urban_Rural_LDVs!I$6,Urban_Rural_LDVs!I$7))</f>
        <v>82.002301016990018</v>
      </c>
      <c r="N271" s="196">
        <f ca="1">($H271/(SUMIF($D$5:$D$832,$D271,$H$5:$H$832))*IF($D271=1,Urban_Rural_LDVs!J$6,Urban_Rural_LDVs!J$7))</f>
        <v>0.8245549678625349</v>
      </c>
      <c r="O271" s="196">
        <f ca="1">($H271/(SUMIF($D$5:$D$832,$D271,$H$5:$H$832))*IF($D271=1,Urban_Rural_LDVs!K$6,Urban_Rural_LDVs!K$7))</f>
        <v>3.9237154302657911</v>
      </c>
      <c r="P271" s="196">
        <f ca="1">($H271/(SUMIF($D$5:$D$832,$D271,$H$5:$H$832))*IF($D271=1,Urban_Rural_LDVs!L$6,Urban_Rural_LDVs!L$7))</f>
        <v>17.895243813703367</v>
      </c>
      <c r="Q271" s="197">
        <f ca="1">($H271/(SUMIF($D$5:$D$832,$D271,$H$5:$H$832))*IF($D271=1,Urban_Rural_LDVs!M$6,Urban_Rural_LDVs!M$7))</f>
        <v>38.815098490656567</v>
      </c>
      <c r="R271" s="196">
        <f ca="1">($H271/(SUMIF($D$5:$D$832,$D271,$H$5:$H$832))*IF($D271=1,Urban_Rural_LDVs!N$6,Urban_Rural_LDVs!N$7))</f>
        <v>0.34328975432544706</v>
      </c>
      <c r="S271" s="196">
        <f ca="1">($H271/(SUMIF($D$5:$D$832,$D271,$H$5:$H$832))*IF($D271=1,Urban_Rural_LDVs!O$6,Urban_Rural_LDVs!O$7))</f>
        <v>1.6306727859324954</v>
      </c>
      <c r="T271" s="196">
        <f ca="1">($H271/(SUMIF($D$5:$D$832,$D271,$H$5:$H$832))*IF($D271=1,Urban_Rural_LDVs!P$6,Urban_Rural_LDVs!P$7))</f>
        <v>7.1549296336408101</v>
      </c>
      <c r="U271" s="339">
        <f ca="1">($H271/(SUMIF($D$5:$D$832,$D271,$H$5:$H$832))*IF($D271=1,Urban_Rural_LDVs!Q$6,Urban_Rural_LDVs!Q$7))</f>
        <v>15.370959967981189</v>
      </c>
      <c r="V271" s="344">
        <f ca="1">'DAC Adjustment'!O275-'Census Tract'!J271</f>
        <v>0.41277451356785133</v>
      </c>
      <c r="W271" s="29">
        <f ca="1">'DAC Adjustment'!P275-'Census Tract'!K271</f>
        <v>2.0513119815973511</v>
      </c>
      <c r="X271" s="29">
        <f ca="1">'DAC Adjustment'!Q275-'Census Tract'!L271</f>
        <v>9.4388747383771587</v>
      </c>
      <c r="Y271" s="105">
        <f ca="1">'DAC Adjustment'!R275-'Census Tract'!M271</f>
        <v>20.500575254247508</v>
      </c>
      <c r="Z271" s="29">
        <f ca="1">'DAC Adjustment'!S275-'Census Tract'!N271</f>
        <v>0.20613874196563364</v>
      </c>
      <c r="AA271" s="29">
        <f ca="1">'DAC Adjustment'!T275-'Census Tract'!O271</f>
        <v>0.9809288575664481</v>
      </c>
      <c r="AB271" s="29">
        <f ca="1">'DAC Adjustment'!U275-'Census Tract'!P271</f>
        <v>4.4738109534258399</v>
      </c>
      <c r="AC271" s="105">
        <f ca="1">'DAC Adjustment'!V275-'Census Tract'!Q271</f>
        <v>9.7037746226641417</v>
      </c>
      <c r="AD271" s="29">
        <f ca="1">'DAC Adjustment'!W275-'Census Tract'!R271</f>
        <v>8.5822438581361737E-2</v>
      </c>
      <c r="AE271" s="29">
        <f ca="1">'DAC Adjustment'!X275-'Census Tract'!S271</f>
        <v>0.40766819648312391</v>
      </c>
      <c r="AF271" s="29">
        <f ca="1">'DAC Adjustment'!Y275-'Census Tract'!T271</f>
        <v>1.788732408410203</v>
      </c>
      <c r="AG271" s="345">
        <f ca="1">'DAC Adjustment'!Z275-'Census Tract'!U271</f>
        <v>3.8427399919952983</v>
      </c>
    </row>
    <row r="272" spans="1:33" ht="15.75" x14ac:dyDescent="0.25">
      <c r="A272" s="193" t="s">
        <v>44</v>
      </c>
      <c r="B272" s="53" t="str">
        <f>IFERROR(INDEX(Geography!$R$5:$R$889,MATCH(C272,Geography!$S$5:$S$889,0)),"Undefined")</f>
        <v>Undefined</v>
      </c>
      <c r="C272" s="53">
        <v>41035970100</v>
      </c>
      <c r="D272" s="171" cm="1">
        <f t="array" ref="D272">INDEX(Geography!$K$5:$K$838,MATCH(C272,Geography!$L$5:$L$838,0),0)</f>
        <v>0</v>
      </c>
      <c r="E272" s="53">
        <v>3286</v>
      </c>
      <c r="F272" s="53">
        <f>SUMIF(County!$A$5:$A$40,A272,County!$D$5:$D$40)</f>
        <v>68775</v>
      </c>
      <c r="G272" s="173" cm="1">
        <f t="array" ref="G272">INDEX(Geography!$E$5:$E$833,MATCH(C272,Geography!$C$5:$C$833,0),0)</f>
        <v>3132</v>
      </c>
      <c r="H272" s="239">
        <f t="shared" si="4"/>
        <v>3904.3556280587277</v>
      </c>
      <c r="I272" s="173">
        <f>SUMIF(Geography!$L$5:$L$838,'Census Tract'!C272,Geography!$M$5:$M$838)</f>
        <v>475</v>
      </c>
      <c r="J272" s="338">
        <f ca="1">($I272/(SUMIF($D$5:$D$832,$D272,$I$5:$I$832))*IF($D272=1,Urban_Rural_LDVs!F$6,Urban_Rural_LDVs!F$7))</f>
        <v>0.72986562584416437</v>
      </c>
      <c r="K272" s="196">
        <f ca="1">($I272/(SUMIF($D$5:$D$832,$D272,$I$5:$I$832))*IF($D272=1,Urban_Rural_LDVs!G$6,Urban_Rural_LDVs!G$7))</f>
        <v>3.6817161357819828</v>
      </c>
      <c r="L272" s="196">
        <f ca="1">($I272/(SUMIF($D$5:$D$832,$D272,$I$5:$I$832))*IF($D272=1,Urban_Rural_LDVs!H$6,Urban_Rural_LDVs!H$7))</f>
        <v>17.059452298247109</v>
      </c>
      <c r="M272" s="197">
        <f ca="1">($I272/(SUMIF($D$5:$D$832,$D272,$I$5:$I$832))*IF($D272=1,Urban_Rural_LDVs!I$6,Urban_Rural_LDVs!I$7))</f>
        <v>37.109717801943717</v>
      </c>
      <c r="N272" s="196">
        <f ca="1">($H272/(SUMIF($D$5:$D$832,$D272,$H$5:$H$832))*IF($D272=1,Urban_Rural_LDVs!J$6,Urban_Rural_LDVs!J$7))</f>
        <v>1.0686709223434077</v>
      </c>
      <c r="O272" s="196">
        <f ca="1">($H272/(SUMIF($D$5:$D$832,$D272,$H$5:$H$832))*IF($D272=1,Urban_Rural_LDVs!K$6,Urban_Rural_LDVs!K$7))</f>
        <v>5.5857198704499078</v>
      </c>
      <c r="P272" s="196">
        <f ca="1">($H272/(SUMIF($D$5:$D$832,$D272,$H$5:$H$832))*IF($D272=1,Urban_Rural_LDVs!L$6,Urban_Rural_LDVs!L$7))</f>
        <v>26.059843042637034</v>
      </c>
      <c r="Q272" s="197">
        <f ca="1">($H272/(SUMIF($D$5:$D$832,$D272,$H$5:$H$832))*IF($D272=1,Urban_Rural_LDVs!M$6,Urban_Rural_LDVs!M$7))</f>
        <v>56.745124106405996</v>
      </c>
      <c r="R272" s="196">
        <f ca="1">($H272/(SUMIF($D$5:$D$832,$D272,$H$5:$H$832))*IF($D272=1,Urban_Rural_LDVs!N$6,Urban_Rural_LDVs!N$7))</f>
        <v>0.7298539371276227</v>
      </c>
      <c r="S272" s="196">
        <f ca="1">($H272/(SUMIF($D$5:$D$832,$D272,$H$5:$H$832))*IF($D272=1,Urban_Rural_LDVs!O$6,Urban_Rural_LDVs!O$7))</f>
        <v>3.7809578988226447</v>
      </c>
      <c r="T272" s="196">
        <f ca="1">($H272/(SUMIF($D$5:$D$832,$D272,$H$5:$H$832))*IF($D272=1,Urban_Rural_LDVs!P$6,Urban_Rural_LDVs!P$7))</f>
        <v>17.422543092436236</v>
      </c>
      <c r="U272" s="339">
        <f ca="1">($H272/(SUMIF($D$5:$D$832,$D272,$H$5:$H$832))*IF($D272=1,Urban_Rural_LDVs!Q$6,Urban_Rural_LDVs!Q$7))</f>
        <v>37.866420977769209</v>
      </c>
      <c r="V272" s="344">
        <f ca="1">'DAC Adjustment'!O276-'Census Tract'!J272</f>
        <v>0.18246640646104106</v>
      </c>
      <c r="W272" s="29">
        <f ca="1">'DAC Adjustment'!P276-'Census Tract'!K272</f>
        <v>0.92042903394549569</v>
      </c>
      <c r="X272" s="29">
        <f ca="1">'DAC Adjustment'!Q276-'Census Tract'!L272</f>
        <v>4.2648630745617773</v>
      </c>
      <c r="Y272" s="105">
        <f ca="1">'DAC Adjustment'!R276-'Census Tract'!M272</f>
        <v>9.2774294504859256</v>
      </c>
      <c r="Z272" s="29">
        <f ca="1">'DAC Adjustment'!S276-'Census Tract'!N272</f>
        <v>0.26716773058585197</v>
      </c>
      <c r="AA272" s="29">
        <f ca="1">'DAC Adjustment'!T276-'Census Tract'!O272</f>
        <v>1.3964299676124767</v>
      </c>
      <c r="AB272" s="29">
        <f ca="1">'DAC Adjustment'!U276-'Census Tract'!P272</f>
        <v>6.5149607606592568</v>
      </c>
      <c r="AC272" s="105">
        <f ca="1">'DAC Adjustment'!V276-'Census Tract'!Q272</f>
        <v>14.186281026601506</v>
      </c>
      <c r="AD272" s="29">
        <f ca="1">'DAC Adjustment'!W276-'Census Tract'!R272</f>
        <v>0.18246348428190573</v>
      </c>
      <c r="AE272" s="29">
        <f ca="1">'DAC Adjustment'!X276-'Census Tract'!S272</f>
        <v>0.94523947470566139</v>
      </c>
      <c r="AF272" s="29">
        <f ca="1">'DAC Adjustment'!Y276-'Census Tract'!T272</f>
        <v>4.3556357731090571</v>
      </c>
      <c r="AG272" s="345">
        <f ca="1">'DAC Adjustment'!Z276-'Census Tract'!U272</f>
        <v>9.4666052444423059</v>
      </c>
    </row>
    <row r="273" spans="1:33" ht="15.75" x14ac:dyDescent="0.25">
      <c r="A273" s="193" t="s">
        <v>44</v>
      </c>
      <c r="B273" s="53" t="str">
        <f>IFERROR(INDEX(Geography!$R$5:$R$889,MATCH(C273,Geography!$S$5:$S$889,0)),"Undefined")</f>
        <v>Undefined</v>
      </c>
      <c r="C273" s="53">
        <v>41035970300</v>
      </c>
      <c r="D273" s="171" cm="1">
        <f t="array" ref="D273">INDEX(Geography!$K$5:$K$838,MATCH(C273,Geography!$L$5:$L$838,0),0)</f>
        <v>0</v>
      </c>
      <c r="E273" s="53">
        <v>2798</v>
      </c>
      <c r="F273" s="53">
        <f>SUMIF(County!$A$5:$A$40,A273,County!$D$5:$D$40)</f>
        <v>68775</v>
      </c>
      <c r="G273" s="173" cm="1">
        <f t="array" ref="G273">INDEX(Geography!$E$5:$E$833,MATCH(C273,Geography!$C$5:$C$833,0),0)</f>
        <v>3189</v>
      </c>
      <c r="H273" s="239">
        <f t="shared" si="4"/>
        <v>3975.4119086460032</v>
      </c>
      <c r="I273" s="173">
        <f>SUMIF(Geography!$L$5:$L$838,'Census Tract'!C273,Geography!$M$5:$M$838)</f>
        <v>277</v>
      </c>
      <c r="J273" s="338">
        <f ca="1">($I273/(SUMIF($D$5:$D$832,$D273,$I$5:$I$832))*IF($D273=1,Urban_Rural_LDVs!F$6,Urban_Rural_LDVs!F$7))</f>
        <v>0.42562690180807056</v>
      </c>
      <c r="K273" s="196">
        <f ca="1">($I273/(SUMIF($D$5:$D$832,$D273,$I$5:$I$832))*IF($D273=1,Urban_Rural_LDVs!G$6,Urban_Rural_LDVs!G$7))</f>
        <v>2.1470218307612825</v>
      </c>
      <c r="L273" s="196">
        <f ca="1">($I273/(SUMIF($D$5:$D$832,$D273,$I$5:$I$832))*IF($D273=1,Urban_Rural_LDVs!H$6,Urban_Rural_LDVs!H$7))</f>
        <v>9.9483542876093658</v>
      </c>
      <c r="M273" s="197">
        <f ca="1">($I273/(SUMIF($D$5:$D$832,$D273,$I$5:$I$832))*IF($D273=1,Urban_Rural_LDVs!I$6,Urban_Rural_LDVs!I$7))</f>
        <v>21.640824907659809</v>
      </c>
      <c r="N273" s="196">
        <f ca="1">($H273/(SUMIF($D$5:$D$832,$D273,$H$5:$H$832))*IF($D273=1,Urban_Rural_LDVs!J$6,Urban_Rural_LDVs!J$7))</f>
        <v>1.0881199142251365</v>
      </c>
      <c r="O273" s="196">
        <f ca="1">($H273/(SUMIF($D$5:$D$832,$D273,$H$5:$H$832))*IF($D273=1,Urban_Rural_LDVs!K$6,Urban_Rural_LDVs!K$7))</f>
        <v>5.6873756918469853</v>
      </c>
      <c r="P273" s="196">
        <f ca="1">($H273/(SUMIF($D$5:$D$832,$D273,$H$5:$H$832))*IF($D273=1,Urban_Rural_LDVs!L$6,Urban_Rural_LDVs!L$7))</f>
        <v>26.534112216784646</v>
      </c>
      <c r="Q273" s="197">
        <f ca="1">($H273/(SUMIF($D$5:$D$832,$D273,$H$5:$H$832))*IF($D273=1,Urban_Rural_LDVs!M$6,Urban_Rural_LDVs!M$7))</f>
        <v>57.777841882288861</v>
      </c>
      <c r="R273" s="196">
        <f ca="1">($H273/(SUMIF($D$5:$D$832,$D273,$H$5:$H$832))*IF($D273=1,Urban_Rural_LDVs!N$6,Urban_Rural_LDVs!N$7))</f>
        <v>0.74313671950829785</v>
      </c>
      <c r="S273" s="196">
        <f ca="1">($H273/(SUMIF($D$5:$D$832,$D273,$H$5:$H$832))*IF($D273=1,Urban_Rural_LDVs!O$6,Urban_Rural_LDVs!O$7))</f>
        <v>3.8497684352954709</v>
      </c>
      <c r="T273" s="196">
        <f ca="1">($H273/(SUMIF($D$5:$D$832,$D273,$H$5:$H$832))*IF($D273=1,Urban_Rural_LDVs!P$6,Urban_Rural_LDVs!P$7))</f>
        <v>17.739620026110842</v>
      </c>
      <c r="U273" s="339">
        <f ca="1">($H273/(SUMIF($D$5:$D$832,$D273,$H$5:$H$832))*IF($D273=1,Urban_Rural_LDVs!Q$6,Urban_Rural_LDVs!Q$7))</f>
        <v>38.555560823150074</v>
      </c>
      <c r="V273" s="344">
        <f ca="1">'DAC Adjustment'!O277-'Census Tract'!J273</f>
        <v>0</v>
      </c>
      <c r="W273" s="29">
        <f ca="1">'DAC Adjustment'!P277-'Census Tract'!K273</f>
        <v>0</v>
      </c>
      <c r="X273" s="29">
        <f ca="1">'DAC Adjustment'!Q277-'Census Tract'!L273</f>
        <v>0</v>
      </c>
      <c r="Y273" s="105">
        <f ca="1">'DAC Adjustment'!R277-'Census Tract'!M273</f>
        <v>0</v>
      </c>
      <c r="Z273" s="29">
        <f ca="1">'DAC Adjustment'!S277-'Census Tract'!N273</f>
        <v>0</v>
      </c>
      <c r="AA273" s="29">
        <f ca="1">'DAC Adjustment'!T277-'Census Tract'!O273</f>
        <v>0</v>
      </c>
      <c r="AB273" s="29">
        <f ca="1">'DAC Adjustment'!U277-'Census Tract'!P273</f>
        <v>0</v>
      </c>
      <c r="AC273" s="105">
        <f ca="1">'DAC Adjustment'!V277-'Census Tract'!Q273</f>
        <v>0</v>
      </c>
      <c r="AD273" s="29">
        <f ca="1">'DAC Adjustment'!W277-'Census Tract'!R273</f>
        <v>0</v>
      </c>
      <c r="AE273" s="29">
        <f ca="1">'DAC Adjustment'!X277-'Census Tract'!S273</f>
        <v>0</v>
      </c>
      <c r="AF273" s="29">
        <f ca="1">'DAC Adjustment'!Y277-'Census Tract'!T273</f>
        <v>0</v>
      </c>
      <c r="AG273" s="345">
        <f ca="1">'DAC Adjustment'!Z277-'Census Tract'!U273</f>
        <v>0</v>
      </c>
    </row>
    <row r="274" spans="1:33" ht="15.75" x14ac:dyDescent="0.25">
      <c r="A274" s="193" t="s">
        <v>44</v>
      </c>
      <c r="B274" s="53" t="str">
        <f>IFERROR(INDEX(Geography!$R$5:$R$889,MATCH(C274,Geography!$S$5:$S$889,0)),"Undefined")</f>
        <v>Bonanza</v>
      </c>
      <c r="C274" s="53">
        <v>41035970400</v>
      </c>
      <c r="D274" s="171" cm="1">
        <f t="array" ref="D274">INDEX(Geography!$K$5:$K$838,MATCH(C274,Geography!$L$5:$L$838,0),0)</f>
        <v>0</v>
      </c>
      <c r="E274" s="53">
        <v>1436</v>
      </c>
      <c r="F274" s="53">
        <f>SUMIF(County!$A$5:$A$40,A274,County!$D$5:$D$40)</f>
        <v>68775</v>
      </c>
      <c r="G274" s="173" cm="1">
        <f t="array" ref="G274">INDEX(Geography!$E$5:$E$833,MATCH(C274,Geography!$C$5:$C$833,0),0)</f>
        <v>1351</v>
      </c>
      <c r="H274" s="239">
        <f t="shared" si="4"/>
        <v>1684.1585100598152</v>
      </c>
      <c r="I274" s="173">
        <f>SUMIF(Geography!$L$5:$L$838,'Census Tract'!C274,Geography!$M$5:$M$838)</f>
        <v>254</v>
      </c>
      <c r="J274" s="338">
        <f ca="1">($I274/(SUMIF($D$5:$D$832,$D274,$I$5:$I$832))*IF($D274=1,Urban_Rural_LDVs!F$6,Urban_Rural_LDVs!F$7))</f>
        <v>0.39028603992508998</v>
      </c>
      <c r="K274" s="196">
        <f ca="1">($I274/(SUMIF($D$5:$D$832,$D274,$I$5:$I$832))*IF($D274=1,Urban_Rural_LDVs!G$6,Urban_Rural_LDVs!G$7))</f>
        <v>1.9687492599760499</v>
      </c>
      <c r="L274" s="196">
        <f ca="1">($I274/(SUMIF($D$5:$D$832,$D274,$I$5:$I$832))*IF($D274=1,Urban_Rural_LDVs!H$6,Urban_Rural_LDVs!H$7))</f>
        <v>9.1223176500100323</v>
      </c>
      <c r="M274" s="197">
        <f ca="1">($I274/(SUMIF($D$5:$D$832,$D274,$I$5:$I$832))*IF($D274=1,Urban_Rural_LDVs!I$6,Urban_Rural_LDVs!I$7))</f>
        <v>19.843933308828852</v>
      </c>
      <c r="N274" s="196">
        <f ca="1">($H274/(SUMIF($D$5:$D$832,$D274,$H$5:$H$832))*IF($D274=1,Urban_Rural_LDVs!J$6,Urban_Rural_LDVs!J$7))</f>
        <v>0.46097522863535889</v>
      </c>
      <c r="O274" s="196">
        <f ca="1">($H274/(SUMIF($D$5:$D$832,$D274,$H$5:$H$832))*IF($D274=1,Urban_Rural_LDVs!K$6,Urban_Rural_LDVs!K$7))</f>
        <v>2.4094213106570326</v>
      </c>
      <c r="P274" s="196">
        <f ca="1">($H274/(SUMIF($D$5:$D$832,$D274,$H$5:$H$832))*IF($D274=1,Urban_Rural_LDVs!L$6,Urban_Rural_LDVs!L$7))</f>
        <v>11.241011478481045</v>
      </c>
      <c r="Q274" s="197">
        <f ca="1">($H274/(SUMIF($D$5:$D$832,$D274,$H$5:$H$832))*IF($D274=1,Urban_Rural_LDVs!M$6,Urban_Rural_LDVs!M$7))</f>
        <v>24.477223073995692</v>
      </c>
      <c r="R274" s="196">
        <f ca="1">($H274/(SUMIF($D$5:$D$832,$D274,$H$5:$H$832))*IF($D274=1,Urban_Rural_LDVs!N$6,Urban_Rural_LDVs!N$7))</f>
        <v>0.31482524554898411</v>
      </c>
      <c r="S274" s="196">
        <f ca="1">($H274/(SUMIF($D$5:$D$832,$D274,$H$5:$H$832))*IF($D274=1,Urban_Rural_LDVs!O$6,Urban_Rural_LDVs!O$7))</f>
        <v>1.6309304346454001</v>
      </c>
      <c r="T274" s="196">
        <f ca="1">($H274/(SUMIF($D$5:$D$832,$D274,$H$5:$H$832))*IF($D274=1,Urban_Rural_LDVs!P$6,Urban_Rural_LDVs!P$7))</f>
        <v>7.515279603410395</v>
      </c>
      <c r="U274" s="339">
        <f ca="1">($H274/(SUMIF($D$5:$D$832,$D274,$H$5:$H$832))*IF($D274=1,Urban_Rural_LDVs!Q$6,Urban_Rural_LDVs!Q$7))</f>
        <v>16.333823352798916</v>
      </c>
      <c r="V274" s="344">
        <f ca="1">'DAC Adjustment'!O278-'Census Tract'!J274</f>
        <v>0</v>
      </c>
      <c r="W274" s="29">
        <f ca="1">'DAC Adjustment'!P278-'Census Tract'!K274</f>
        <v>0</v>
      </c>
      <c r="X274" s="29">
        <f ca="1">'DAC Adjustment'!Q278-'Census Tract'!L274</f>
        <v>0</v>
      </c>
      <c r="Y274" s="105">
        <f ca="1">'DAC Adjustment'!R278-'Census Tract'!M274</f>
        <v>0</v>
      </c>
      <c r="Z274" s="29">
        <f ca="1">'DAC Adjustment'!S278-'Census Tract'!N274</f>
        <v>0</v>
      </c>
      <c r="AA274" s="29">
        <f ca="1">'DAC Adjustment'!T278-'Census Tract'!O274</f>
        <v>0</v>
      </c>
      <c r="AB274" s="29">
        <f ca="1">'DAC Adjustment'!U278-'Census Tract'!P274</f>
        <v>0</v>
      </c>
      <c r="AC274" s="105">
        <f ca="1">'DAC Adjustment'!V278-'Census Tract'!Q274</f>
        <v>0</v>
      </c>
      <c r="AD274" s="29">
        <f ca="1">'DAC Adjustment'!W278-'Census Tract'!R274</f>
        <v>0</v>
      </c>
      <c r="AE274" s="29">
        <f ca="1">'DAC Adjustment'!X278-'Census Tract'!S274</f>
        <v>0</v>
      </c>
      <c r="AF274" s="29">
        <f ca="1">'DAC Adjustment'!Y278-'Census Tract'!T274</f>
        <v>0</v>
      </c>
      <c r="AG274" s="345">
        <f ca="1">'DAC Adjustment'!Z278-'Census Tract'!U274</f>
        <v>0</v>
      </c>
    </row>
    <row r="275" spans="1:33" ht="15.75" x14ac:dyDescent="0.25">
      <c r="A275" s="193" t="s">
        <v>44</v>
      </c>
      <c r="B275" s="53" t="str">
        <f>IFERROR(INDEX(Geography!$R$5:$R$889,MATCH(C275,Geography!$S$5:$S$889,0)),"Undefined")</f>
        <v>Klamath Falls</v>
      </c>
      <c r="C275" s="53">
        <v>41035971900</v>
      </c>
      <c r="D275" s="171" cm="1">
        <f t="array" ref="D275">INDEX(Geography!$K$5:$K$838,MATCH(C275,Geography!$L$5:$L$838,0),0)</f>
        <v>1</v>
      </c>
      <c r="E275" s="53">
        <v>3551</v>
      </c>
      <c r="F275" s="53">
        <f>SUMIF(County!$A$5:$A$40,A275,County!$D$5:$D$40)</f>
        <v>68775</v>
      </c>
      <c r="G275" s="173" cm="1">
        <f t="array" ref="G275">INDEX(Geography!$E$5:$E$833,MATCH(C275,Geography!$C$5:$C$833,0),0)</f>
        <v>2282</v>
      </c>
      <c r="H275" s="239">
        <f t="shared" si="4"/>
        <v>2844.7444263186517</v>
      </c>
      <c r="I275" s="173">
        <f>SUMIF(Geography!$L$5:$L$838,'Census Tract'!C275,Geography!$M$5:$M$838)</f>
        <v>951</v>
      </c>
      <c r="J275" s="338">
        <f ca="1">($I275/(SUMIF($D$5:$D$832,$D275,$I$5:$I$832))*IF($D275=1,Urban_Rural_LDVs!F$6,Urban_Rural_LDVs!F$7))</f>
        <v>0.47624939327027777</v>
      </c>
      <c r="K275" s="196">
        <f ca="1">($I275/(SUMIF($D$5:$D$832,$D275,$I$5:$I$832))*IF($D275=1,Urban_Rural_LDVs!G$6,Urban_Rural_LDVs!G$7))</f>
        <v>2.3667548613880265</v>
      </c>
      <c r="L275" s="196">
        <f ca="1">($I275/(SUMIF($D$5:$D$832,$D275,$I$5:$I$832))*IF($D275=1,Urban_Rural_LDVs!H$6,Urban_Rural_LDVs!H$7))</f>
        <v>10.890348651739977</v>
      </c>
      <c r="M275" s="197">
        <f ca="1">($I275/(SUMIF($D$5:$D$832,$D275,$I$5:$I$832))*IF($D275=1,Urban_Rural_LDVs!I$6,Urban_Rural_LDVs!I$7))</f>
        <v>23.653074997621324</v>
      </c>
      <c r="N275" s="196">
        <f ca="1">($H275/(SUMIF($D$5:$D$832,$D275,$H$5:$H$832))*IF($D275=1,Urban_Rural_LDVs!J$6,Urban_Rural_LDVs!J$7))</f>
        <v>0.58727666562493908</v>
      </c>
      <c r="O275" s="196">
        <f ca="1">($H275/(SUMIF($D$5:$D$832,$D275,$H$5:$H$832))*IF($D275=1,Urban_Rural_LDVs!K$6,Urban_Rural_LDVs!K$7))</f>
        <v>2.7946063083228889</v>
      </c>
      <c r="P275" s="196">
        <f ca="1">($H275/(SUMIF($D$5:$D$832,$D275,$H$5:$H$832))*IF($D275=1,Urban_Rural_LDVs!L$6,Urban_Rural_LDVs!L$7))</f>
        <v>12.745613727487855</v>
      </c>
      <c r="Q275" s="197">
        <f ca="1">($H275/(SUMIF($D$5:$D$832,$D275,$H$5:$H$832))*IF($D275=1,Urban_Rural_LDVs!M$6,Urban_Rural_LDVs!M$7))</f>
        <v>27.645460285792229</v>
      </c>
      <c r="R275" s="196">
        <f ca="1">($H275/(SUMIF($D$5:$D$832,$D275,$H$5:$H$832))*IF($D275=1,Urban_Rural_LDVs!N$6,Urban_Rural_LDVs!N$7))</f>
        <v>0.24450287745651381</v>
      </c>
      <c r="S275" s="196">
        <f ca="1">($H275/(SUMIF($D$5:$D$832,$D275,$H$5:$H$832))*IF($D275=1,Urban_Rural_LDVs!O$6,Urban_Rural_LDVs!O$7))</f>
        <v>1.1614217532765152</v>
      </c>
      <c r="T275" s="196">
        <f ca="1">($H275/(SUMIF($D$5:$D$832,$D275,$H$5:$H$832))*IF($D275=1,Urban_Rural_LDVs!P$6,Urban_Rural_LDVs!P$7))</f>
        <v>5.0959892084795042</v>
      </c>
      <c r="U275" s="339">
        <f ca="1">($H275/(SUMIF($D$5:$D$832,$D275,$H$5:$H$832))*IF($D275=1,Urban_Rural_LDVs!Q$6,Urban_Rural_LDVs!Q$7))</f>
        <v>10.947731163212572</v>
      </c>
      <c r="V275" s="344">
        <f ca="1">'DAC Adjustment'!O279-'Census Tract'!J275</f>
        <v>0.1190623483175694</v>
      </c>
      <c r="W275" s="29">
        <f ca="1">'DAC Adjustment'!P279-'Census Tract'!K275</f>
        <v>0.59168871534700651</v>
      </c>
      <c r="X275" s="29">
        <f ca="1">'DAC Adjustment'!Q279-'Census Tract'!L275</f>
        <v>2.7225871629349943</v>
      </c>
      <c r="Y275" s="105">
        <f ca="1">'DAC Adjustment'!R279-'Census Tract'!M275</f>
        <v>5.9132687494053329</v>
      </c>
      <c r="Z275" s="29">
        <f ca="1">'DAC Adjustment'!S279-'Census Tract'!N275</f>
        <v>0.14681916640623482</v>
      </c>
      <c r="AA275" s="29">
        <f ca="1">'DAC Adjustment'!T279-'Census Tract'!O275</f>
        <v>0.69865157708072223</v>
      </c>
      <c r="AB275" s="29">
        <f ca="1">'DAC Adjustment'!U279-'Census Tract'!P275</f>
        <v>3.1864034318719643</v>
      </c>
      <c r="AC275" s="105">
        <f ca="1">'DAC Adjustment'!V279-'Census Tract'!Q275</f>
        <v>6.9113650714480563</v>
      </c>
      <c r="AD275" s="29">
        <f ca="1">'DAC Adjustment'!W279-'Census Tract'!R275</f>
        <v>6.1125719364128445E-2</v>
      </c>
      <c r="AE275" s="29">
        <f ca="1">'DAC Adjustment'!X279-'Census Tract'!S275</f>
        <v>0.29035543831912891</v>
      </c>
      <c r="AF275" s="29">
        <f ca="1">'DAC Adjustment'!Y279-'Census Tract'!T275</f>
        <v>1.2739973021198763</v>
      </c>
      <c r="AG275" s="345">
        <f ca="1">'DAC Adjustment'!Z279-'Census Tract'!U275</f>
        <v>2.7369327908031433</v>
      </c>
    </row>
    <row r="276" spans="1:33" ht="15.75" x14ac:dyDescent="0.25">
      <c r="A276" s="193" t="s">
        <v>44</v>
      </c>
      <c r="B276" s="53" t="str">
        <f>IFERROR(INDEX(Geography!$R$5:$R$889,MATCH(C276,Geography!$S$5:$S$889,0)),"Undefined")</f>
        <v>Klamath Falls</v>
      </c>
      <c r="C276" s="53">
        <v>41035971600</v>
      </c>
      <c r="D276" s="171" cm="1">
        <f t="array" ref="D276">INDEX(Geography!$K$5:$K$838,MATCH(C276,Geography!$L$5:$L$838,0),0)</f>
        <v>1</v>
      </c>
      <c r="E276" s="53">
        <v>3417</v>
      </c>
      <c r="F276" s="53">
        <f>SUMIF(County!$A$5:$A$40,A276,County!$D$5:$D$40)</f>
        <v>68775</v>
      </c>
      <c r="G276" s="173" cm="1">
        <f t="array" ref="G276">INDEX(Geography!$E$5:$E$833,MATCH(C276,Geography!$C$5:$C$833,0),0)</f>
        <v>2092</v>
      </c>
      <c r="H276" s="239">
        <f t="shared" si="4"/>
        <v>2607.890157694399</v>
      </c>
      <c r="I276" s="173">
        <f>SUMIF(Geography!$L$5:$L$838,'Census Tract'!C276,Geography!$M$5:$M$838)</f>
        <v>2439</v>
      </c>
      <c r="J276" s="338">
        <f ca="1">($I276/(SUMIF($D$5:$D$832,$D276,$I$5:$I$832))*IF($D276=1,Urban_Rural_LDVs!F$6,Urban_Rural_LDVs!F$7))</f>
        <v>1.2214219455165169</v>
      </c>
      <c r="K276" s="196">
        <f ca="1">($I276/(SUMIF($D$5:$D$832,$D276,$I$5:$I$832))*IF($D276=1,Urban_Rural_LDVs!G$6,Urban_Rural_LDVs!G$7))</f>
        <v>6.0699422785756019</v>
      </c>
      <c r="L276" s="196">
        <f ca="1">($I276/(SUMIF($D$5:$D$832,$D276,$I$5:$I$832))*IF($D276=1,Urban_Rural_LDVs!H$6,Urban_Rural_LDVs!H$7))</f>
        <v>27.93013707843723</v>
      </c>
      <c r="M276" s="197">
        <f ca="1">($I276/(SUMIF($D$5:$D$832,$D276,$I$5:$I$832))*IF($D276=1,Urban_Rural_LDVs!I$6,Urban_Rural_LDVs!I$7))</f>
        <v>60.662302754151852</v>
      </c>
      <c r="N276" s="196">
        <f ca="1">($H276/(SUMIF($D$5:$D$832,$D276,$H$5:$H$832))*IF($D276=1,Urban_Rural_LDVs!J$6,Urban_Rural_LDVs!J$7))</f>
        <v>0.53837983544582491</v>
      </c>
      <c r="O276" s="196">
        <f ca="1">($H276/(SUMIF($D$5:$D$832,$D276,$H$5:$H$832))*IF($D276=1,Urban_Rural_LDVs!K$6,Urban_Rural_LDVs!K$7))</f>
        <v>2.5619265543433318</v>
      </c>
      <c r="P276" s="196">
        <f ca="1">($H276/(SUMIF($D$5:$D$832,$D276,$H$5:$H$832))*IF($D276=1,Urban_Rural_LDVs!L$6,Urban_Rural_LDVs!L$7))</f>
        <v>11.684410130545395</v>
      </c>
      <c r="Q276" s="197">
        <f ca="1">($H276/(SUMIF($D$5:$D$832,$D276,$H$5:$H$832))*IF($D276=1,Urban_Rural_LDVs!M$6,Urban_Rural_LDVs!M$7))</f>
        <v>25.343691024486127</v>
      </c>
      <c r="R276" s="196">
        <f ca="1">($H276/(SUMIF($D$5:$D$832,$D276,$H$5:$H$832))*IF($D276=1,Urban_Rural_LDVs!N$6,Urban_Rural_LDVs!N$7))</f>
        <v>0.22414549502148415</v>
      </c>
      <c r="S276" s="196">
        <f ca="1">($H276/(SUMIF($D$5:$D$832,$D276,$H$5:$H$832))*IF($D276=1,Urban_Rural_LDVs!O$6,Urban_Rural_LDVs!O$7))</f>
        <v>1.0647214320133522</v>
      </c>
      <c r="T276" s="196">
        <f ca="1">($H276/(SUMIF($D$5:$D$832,$D276,$H$5:$H$832))*IF($D276=1,Urban_Rural_LDVs!P$6,Urban_Rural_LDVs!P$7))</f>
        <v>4.6716956284571083</v>
      </c>
      <c r="U276" s="339">
        <f ca="1">($H276/(SUMIF($D$5:$D$832,$D276,$H$5:$H$832))*IF($D276=1,Urban_Rural_LDVs!Q$6,Urban_Rural_LDVs!Q$7))</f>
        <v>10.036219804312312</v>
      </c>
      <c r="V276" s="344">
        <f ca="1">'DAC Adjustment'!O280-'Census Tract'!J276</f>
        <v>0.30535548637912924</v>
      </c>
      <c r="W276" s="29">
        <f ca="1">'DAC Adjustment'!P280-'Census Tract'!K276</f>
        <v>1.5174855696439007</v>
      </c>
      <c r="X276" s="29">
        <f ca="1">'DAC Adjustment'!Q280-'Census Tract'!L276</f>
        <v>6.9825342696093067</v>
      </c>
      <c r="Y276" s="105">
        <f ca="1">'DAC Adjustment'!R280-'Census Tract'!M276</f>
        <v>15.165575688537956</v>
      </c>
      <c r="Z276" s="29">
        <f ca="1">'DAC Adjustment'!S280-'Census Tract'!N276</f>
        <v>0.13459495886145623</v>
      </c>
      <c r="AA276" s="29">
        <f ca="1">'DAC Adjustment'!T280-'Census Tract'!O276</f>
        <v>0.64048163858583296</v>
      </c>
      <c r="AB276" s="29">
        <f ca="1">'DAC Adjustment'!U280-'Census Tract'!P276</f>
        <v>2.9211025326363487</v>
      </c>
      <c r="AC276" s="105">
        <f ca="1">'DAC Adjustment'!V280-'Census Tract'!Q276</f>
        <v>6.3359227561215334</v>
      </c>
      <c r="AD276" s="29">
        <f ca="1">'DAC Adjustment'!W280-'Census Tract'!R276</f>
        <v>5.6036373755371044E-2</v>
      </c>
      <c r="AE276" s="29">
        <f ca="1">'DAC Adjustment'!X280-'Census Tract'!S276</f>
        <v>0.26618035800333795</v>
      </c>
      <c r="AF276" s="29">
        <f ca="1">'DAC Adjustment'!Y280-'Census Tract'!T276</f>
        <v>1.1679239071142771</v>
      </c>
      <c r="AG276" s="345">
        <f ca="1">'DAC Adjustment'!Z280-'Census Tract'!U276</f>
        <v>2.5090549510780775</v>
      </c>
    </row>
    <row r="277" spans="1:33" ht="15.75" x14ac:dyDescent="0.25">
      <c r="A277" s="193" t="s">
        <v>44</v>
      </c>
      <c r="B277" s="53" t="str">
        <f>IFERROR(INDEX(Geography!$R$5:$R$889,MATCH(C277,Geography!$S$5:$S$889,0)),"Undefined")</f>
        <v>Klamath Falls</v>
      </c>
      <c r="C277" s="53">
        <v>41035971100</v>
      </c>
      <c r="D277" s="171" cm="1">
        <f t="array" ref="D277">INDEX(Geography!$K$5:$K$838,MATCH(C277,Geography!$L$5:$L$838,0),0)</f>
        <v>0</v>
      </c>
      <c r="E277" s="53">
        <v>5388</v>
      </c>
      <c r="F277" s="53">
        <f>SUMIF(County!$A$5:$A$40,A277,County!$D$5:$D$40)</f>
        <v>68775</v>
      </c>
      <c r="G277" s="173" cm="1">
        <f t="array" ref="G277">INDEX(Geography!$E$5:$E$833,MATCH(C277,Geography!$C$5:$C$833,0),0)</f>
        <v>4564</v>
      </c>
      <c r="H277" s="239">
        <f t="shared" si="4"/>
        <v>5689.4888526373034</v>
      </c>
      <c r="I277" s="173">
        <f>SUMIF(Geography!$L$5:$L$838,'Census Tract'!C277,Geography!$M$5:$M$838)</f>
        <v>870</v>
      </c>
      <c r="J277" s="338">
        <f ca="1">($I277/(SUMIF($D$5:$D$832,$D277,$I$5:$I$832))*IF($D277=1,Urban_Rural_LDVs!F$6,Urban_Rural_LDVs!F$7))</f>
        <v>1.3368065147040484</v>
      </c>
      <c r="K277" s="196">
        <f ca="1">($I277/(SUMIF($D$5:$D$832,$D277,$I$5:$I$832))*IF($D277=1,Urban_Rural_LDVs!G$6,Urban_Rural_LDVs!G$7))</f>
        <v>6.7433537644848958</v>
      </c>
      <c r="L277" s="196">
        <f ca="1">($I277/(SUMIF($D$5:$D$832,$D277,$I$5:$I$832))*IF($D277=1,Urban_Rural_LDVs!H$6,Urban_Rural_LDVs!H$7))</f>
        <v>31.245733683105232</v>
      </c>
      <c r="M277" s="197">
        <f ca="1">($I277/(SUMIF($D$5:$D$832,$D277,$I$5:$I$832))*IF($D277=1,Urban_Rural_LDVs!I$6,Urban_Rural_LDVs!I$7))</f>
        <v>67.969377868823244</v>
      </c>
      <c r="N277" s="196">
        <f ca="1">($H277/(SUMIF($D$5:$D$832,$D277,$H$5:$H$832))*IF($D277=1,Urban_Rural_LDVs!J$6,Urban_Rural_LDVs!J$7))</f>
        <v>1.5572841920738549</v>
      </c>
      <c r="O277" s="196">
        <f ca="1">($H277/(SUMIF($D$5:$D$832,$D277,$H$5:$H$832))*IF($D277=1,Urban_Rural_LDVs!K$6,Urban_Rural_LDVs!K$7))</f>
        <v>8.1395994536185778</v>
      </c>
      <c r="P277" s="196">
        <f ca="1">($H277/(SUMIF($D$5:$D$832,$D277,$H$5:$H$832))*IF($D277=1,Urban_Rural_LDVs!L$6,Urban_Rural_LDVs!L$7))</f>
        <v>37.974815979117317</v>
      </c>
      <c r="Q277" s="197">
        <f ca="1">($H277/(SUMIF($D$5:$D$832,$D277,$H$5:$H$832))*IF($D277=1,Urban_Rural_LDVs!M$6,Urban_Rural_LDVs!M$7))</f>
        <v>82.689893493498403</v>
      </c>
      <c r="R277" s="196">
        <f ca="1">($H277/(SUMIF($D$5:$D$832,$D277,$H$5:$H$832))*IF($D277=1,Urban_Rural_LDVs!N$6,Urban_Rural_LDVs!N$7))</f>
        <v>1.0635547155333558</v>
      </c>
      <c r="S277" s="196">
        <f ca="1">($H277/(SUMIF($D$5:$D$832,$D277,$H$5:$H$832))*IF($D277=1,Urban_Rural_LDVs!O$6,Urban_Rural_LDVs!O$7))</f>
        <v>5.5096717274031137</v>
      </c>
      <c r="T277" s="196">
        <f ca="1">($H277/(SUMIF($D$5:$D$832,$D277,$H$5:$H$832))*IF($D277=1,Urban_Rural_LDVs!P$6,Urban_Rural_LDVs!P$7))</f>
        <v>25.388405706857917</v>
      </c>
      <c r="U277" s="339">
        <f ca="1">($H277/(SUMIF($D$5:$D$832,$D277,$H$5:$H$832))*IF($D277=1,Urban_Rural_LDVs!Q$6,Urban_Rural_LDVs!Q$7))</f>
        <v>55.179548321372515</v>
      </c>
      <c r="V277" s="344">
        <f ca="1">'DAC Adjustment'!O281-'Census Tract'!J277</f>
        <v>0</v>
      </c>
      <c r="W277" s="29">
        <f ca="1">'DAC Adjustment'!P281-'Census Tract'!K277</f>
        <v>0</v>
      </c>
      <c r="X277" s="29">
        <f ca="1">'DAC Adjustment'!Q281-'Census Tract'!L277</f>
        <v>0</v>
      </c>
      <c r="Y277" s="105">
        <f ca="1">'DAC Adjustment'!R281-'Census Tract'!M277</f>
        <v>0</v>
      </c>
      <c r="Z277" s="29">
        <f ca="1">'DAC Adjustment'!S281-'Census Tract'!N277</f>
        <v>0</v>
      </c>
      <c r="AA277" s="29">
        <f ca="1">'DAC Adjustment'!T281-'Census Tract'!O277</f>
        <v>0</v>
      </c>
      <c r="AB277" s="29">
        <f ca="1">'DAC Adjustment'!U281-'Census Tract'!P277</f>
        <v>0</v>
      </c>
      <c r="AC277" s="105">
        <f ca="1">'DAC Adjustment'!V281-'Census Tract'!Q277</f>
        <v>0</v>
      </c>
      <c r="AD277" s="29">
        <f ca="1">'DAC Adjustment'!W281-'Census Tract'!R277</f>
        <v>0</v>
      </c>
      <c r="AE277" s="29">
        <f ca="1">'DAC Adjustment'!X281-'Census Tract'!S277</f>
        <v>0</v>
      </c>
      <c r="AF277" s="29">
        <f ca="1">'DAC Adjustment'!Y281-'Census Tract'!T277</f>
        <v>0</v>
      </c>
      <c r="AG277" s="345">
        <f ca="1">'DAC Adjustment'!Z281-'Census Tract'!U277</f>
        <v>0</v>
      </c>
    </row>
    <row r="278" spans="1:33" ht="15.75" x14ac:dyDescent="0.25">
      <c r="A278" s="193" t="s">
        <v>44</v>
      </c>
      <c r="B278" s="53" t="str">
        <f>IFERROR(INDEX(Geography!$R$5:$R$889,MATCH(C278,Geography!$S$5:$S$889,0)),"Undefined")</f>
        <v>Merrill</v>
      </c>
      <c r="C278" s="53">
        <v>41035970700</v>
      </c>
      <c r="D278" s="171" cm="1">
        <f t="array" ref="D278">INDEX(Geography!$K$5:$K$838,MATCH(C278,Geography!$L$5:$L$838,0),0)</f>
        <v>0</v>
      </c>
      <c r="E278" s="53">
        <v>1983</v>
      </c>
      <c r="F278" s="53">
        <f>SUMIF(County!$A$5:$A$40,A278,County!$D$5:$D$40)</f>
        <v>68775</v>
      </c>
      <c r="G278" s="173" cm="1">
        <f t="array" ref="G278">INDEX(Geography!$E$5:$E$833,MATCH(C278,Geography!$C$5:$C$833,0),0)</f>
        <v>1886</v>
      </c>
      <c r="H278" s="239">
        <f t="shared" si="4"/>
        <v>2351.0902664491573</v>
      </c>
      <c r="I278" s="173">
        <f>SUMIF(Geography!$L$5:$L$838,'Census Tract'!C278,Geography!$M$5:$M$838)</f>
        <v>430</v>
      </c>
      <c r="J278" s="338">
        <f ca="1">($I278/(SUMIF($D$5:$D$832,$D278,$I$5:$I$832))*IF($D278=1,Urban_Rural_LDVs!F$6,Urban_Rural_LDVs!F$7))</f>
        <v>0.66072046129050666</v>
      </c>
      <c r="K278" s="196">
        <f ca="1">($I278/(SUMIF($D$5:$D$832,$D278,$I$5:$I$832))*IF($D278=1,Urban_Rural_LDVs!G$6,Urban_Rural_LDVs!G$7))</f>
        <v>3.3329219755500059</v>
      </c>
      <c r="L278" s="196">
        <f ca="1">($I278/(SUMIF($D$5:$D$832,$D278,$I$5:$I$832))*IF($D278=1,Urban_Rural_LDVs!H$6,Urban_Rural_LDVs!H$7))</f>
        <v>15.443293659465803</v>
      </c>
      <c r="M278" s="197">
        <f ca="1">($I278/(SUMIF($D$5:$D$832,$D278,$I$5:$I$832))*IF($D278=1,Urban_Rural_LDVs!I$6,Urban_Rural_LDVs!I$7))</f>
        <v>33.594060325970105</v>
      </c>
      <c r="N278" s="196">
        <f ca="1">($H278/(SUMIF($D$5:$D$832,$D278,$H$5:$H$832))*IF($D278=1,Urban_Rural_LDVs!J$6,Urban_Rural_LDVs!J$7))</f>
        <v>0.64352278401649654</v>
      </c>
      <c r="O278" s="196">
        <f ca="1">($H278/(SUMIF($D$5:$D$832,$D278,$H$5:$H$832))*IF($D278=1,Urban_Rural_LDVs!K$6,Urban_Rural_LDVs!K$7))</f>
        <v>3.36355928341907</v>
      </c>
      <c r="P278" s="196">
        <f ca="1">($H278/(SUMIF($D$5:$D$832,$D278,$H$5:$H$832))*IF($D278=1,Urban_Rural_LDVs!L$6,Urban_Rural_LDVs!L$7))</f>
        <v>15.692485306006848</v>
      </c>
      <c r="Q278" s="197">
        <f ca="1">($H278/(SUMIF($D$5:$D$832,$D278,$H$5:$H$832))*IF($D278=1,Urban_Rural_LDVs!M$6,Urban_Rural_LDVs!M$7))</f>
        <v>34.170275882720851</v>
      </c>
      <c r="R278" s="196">
        <f ca="1">($H278/(SUMIF($D$5:$D$832,$D278,$H$5:$H$832))*IF($D278=1,Urban_Rural_LDVs!N$6,Urban_Rural_LDVs!N$7))</f>
        <v>0.43949697491146117</v>
      </c>
      <c r="S278" s="196">
        <f ca="1">($H278/(SUMIF($D$5:$D$832,$D278,$H$5:$H$832))*IF($D278=1,Urban_Rural_LDVs!O$6,Urban_Rural_LDVs!O$7))</f>
        <v>2.2767837155745556</v>
      </c>
      <c r="T278" s="196">
        <f ca="1">($H278/(SUMIF($D$5:$D$832,$D278,$H$5:$H$832))*IF($D278=1,Urban_Rural_LDVs!P$6,Urban_Rural_LDVs!P$7))</f>
        <v>10.491352577373801</v>
      </c>
      <c r="U278" s="339">
        <f ca="1">($H278/(SUMIF($D$5:$D$832,$D278,$H$5:$H$832))*IF($D278=1,Urban_Rural_LDVs!Q$6,Urban_Rural_LDVs!Q$7))</f>
        <v>22.802065761198193</v>
      </c>
      <c r="V278" s="344">
        <f ca="1">'DAC Adjustment'!O282-'Census Tract'!J278</f>
        <v>0</v>
      </c>
      <c r="W278" s="29">
        <f ca="1">'DAC Adjustment'!P282-'Census Tract'!K278</f>
        <v>0</v>
      </c>
      <c r="X278" s="29">
        <f ca="1">'DAC Adjustment'!Q282-'Census Tract'!L278</f>
        <v>0</v>
      </c>
      <c r="Y278" s="105">
        <f ca="1">'DAC Adjustment'!R282-'Census Tract'!M278</f>
        <v>0</v>
      </c>
      <c r="Z278" s="29">
        <f ca="1">'DAC Adjustment'!S282-'Census Tract'!N278</f>
        <v>0</v>
      </c>
      <c r="AA278" s="29">
        <f ca="1">'DAC Adjustment'!T282-'Census Tract'!O278</f>
        <v>0</v>
      </c>
      <c r="AB278" s="29">
        <f ca="1">'DAC Adjustment'!U282-'Census Tract'!P278</f>
        <v>0</v>
      </c>
      <c r="AC278" s="105">
        <f ca="1">'DAC Adjustment'!V282-'Census Tract'!Q278</f>
        <v>0</v>
      </c>
      <c r="AD278" s="29">
        <f ca="1">'DAC Adjustment'!W282-'Census Tract'!R278</f>
        <v>0</v>
      </c>
      <c r="AE278" s="29">
        <f ca="1">'DAC Adjustment'!X282-'Census Tract'!S278</f>
        <v>0</v>
      </c>
      <c r="AF278" s="29">
        <f ca="1">'DAC Adjustment'!Y282-'Census Tract'!T278</f>
        <v>0</v>
      </c>
      <c r="AG278" s="345">
        <f ca="1">'DAC Adjustment'!Z282-'Census Tract'!U278</f>
        <v>0</v>
      </c>
    </row>
    <row r="279" spans="1:33" ht="15.75" x14ac:dyDescent="0.25">
      <c r="A279" s="193" t="s">
        <v>44</v>
      </c>
      <c r="B279" s="53" t="str">
        <f>IFERROR(INDEX(Geography!$R$5:$R$889,MATCH(C279,Geography!$S$5:$S$889,0)),"Undefined")</f>
        <v>Chiloquin</v>
      </c>
      <c r="C279" s="53">
        <v>41035970200</v>
      </c>
      <c r="D279" s="171" cm="1">
        <f t="array" ref="D279">INDEX(Geography!$K$5:$K$838,MATCH(C279,Geography!$L$5:$L$838,0),0)</f>
        <v>0</v>
      </c>
      <c r="E279" s="53">
        <v>4954</v>
      </c>
      <c r="F279" s="53">
        <f>SUMIF(County!$A$5:$A$40,A279,County!$D$5:$D$40)</f>
        <v>68775</v>
      </c>
      <c r="G279" s="173" cm="1">
        <f t="array" ref="G279">INDEX(Geography!$E$5:$E$833,MATCH(C279,Geography!$C$5:$C$833,0),0)</f>
        <v>4748</v>
      </c>
      <c r="H279" s="239">
        <f t="shared" si="4"/>
        <v>5918.8635127786838</v>
      </c>
      <c r="I279" s="173">
        <f>SUMIF(Geography!$L$5:$L$838,'Census Tract'!C279,Geography!$M$5:$M$838)</f>
        <v>664</v>
      </c>
      <c r="J279" s="338">
        <f ca="1">($I279/(SUMIF($D$5:$D$832,$D279,$I$5:$I$832))*IF($D279=1,Urban_Rural_LDVs!F$6,Urban_Rural_LDVs!F$7))</f>
        <v>1.0202753169695264</v>
      </c>
      <c r="K279" s="196">
        <f ca="1">($I279/(SUMIF($D$5:$D$832,$D279,$I$5:$I$832))*IF($D279=1,Urban_Rural_LDVs!G$6,Urban_Rural_LDVs!G$7))</f>
        <v>5.1466516087562875</v>
      </c>
      <c r="L279" s="196">
        <f ca="1">($I279/(SUMIF($D$5:$D$832,$D279,$I$5:$I$832))*IF($D279=1,Urban_Rural_LDVs!H$6,Urban_Rural_LDVs!H$7))</f>
        <v>23.847318581128587</v>
      </c>
      <c r="M279" s="197">
        <f ca="1">($I279/(SUMIF($D$5:$D$832,$D279,$I$5:$I$832))*IF($D279=1,Urban_Rural_LDVs!I$6,Urban_Rural_LDVs!I$7))</f>
        <v>51.875479201032903</v>
      </c>
      <c r="N279" s="196">
        <f ca="1">($H279/(SUMIF($D$5:$D$832,$D279,$H$5:$H$832))*IF($D279=1,Urban_Rural_LDVs!J$6,Urban_Rural_LDVs!J$7))</f>
        <v>1.6200669027096104</v>
      </c>
      <c r="O279" s="196">
        <f ca="1">($H279/(SUMIF($D$5:$D$832,$D279,$H$5:$H$832))*IF($D279=1,Urban_Rural_LDVs!K$6,Urban_Rural_LDVs!K$7))</f>
        <v>8.4677515788301925</v>
      </c>
      <c r="P279" s="196">
        <f ca="1">($H279/(SUMIF($D$5:$D$832,$D279,$H$5:$H$832))*IF($D279=1,Urban_Rural_LDVs!L$6,Urban_Rural_LDVs!L$7))</f>
        <v>39.5057901553131</v>
      </c>
      <c r="Q279" s="197">
        <f ca="1">($H279/(SUMIF($D$5:$D$832,$D279,$H$5:$H$832))*IF($D279=1,Urban_Rural_LDVs!M$6,Urban_Rural_LDVs!M$7))</f>
        <v>86.023578945471158</v>
      </c>
      <c r="R279" s="196">
        <f ca="1">($H279/(SUMIF($D$5:$D$832,$D279,$H$5:$H$832))*IF($D279=1,Urban_Rural_LDVs!N$6,Urban_Rural_LDVs!N$7))</f>
        <v>1.1064324691832543</v>
      </c>
      <c r="S279" s="196">
        <f ca="1">($H279/(SUMIF($D$5:$D$832,$D279,$H$5:$H$832))*IF($D279=1,Urban_Rural_LDVs!O$6,Urban_Rural_LDVs!O$7))</f>
        <v>5.7317969679469725</v>
      </c>
      <c r="T279" s="196">
        <f ca="1">($H279/(SUMIF($D$5:$D$832,$D279,$H$5:$H$832))*IF($D279=1,Urban_Rural_LDVs!P$6,Urban_Rural_LDVs!P$7))</f>
        <v>26.411952299772427</v>
      </c>
      <c r="U279" s="339">
        <f ca="1">($H279/(SUMIF($D$5:$D$832,$D279,$H$5:$H$832))*IF($D279=1,Urban_Rural_LDVs!Q$6,Urban_Rural_LDVs!Q$7))</f>
        <v>57.404140102952816</v>
      </c>
      <c r="V279" s="344">
        <f ca="1">'DAC Adjustment'!O283-'Census Tract'!J279</f>
        <v>0.2550688292423815</v>
      </c>
      <c r="W279" s="29">
        <f ca="1">'DAC Adjustment'!P283-'Census Tract'!K279</f>
        <v>1.2866629021890716</v>
      </c>
      <c r="X279" s="29">
        <f ca="1">'DAC Adjustment'!Q283-'Census Tract'!L279</f>
        <v>5.9618296452821475</v>
      </c>
      <c r="Y279" s="105">
        <f ca="1">'DAC Adjustment'!R283-'Census Tract'!M279</f>
        <v>12.968869800258233</v>
      </c>
      <c r="Z279" s="29">
        <f ca="1">'DAC Adjustment'!S283-'Census Tract'!N279</f>
        <v>0.40501672567740266</v>
      </c>
      <c r="AA279" s="29">
        <f ca="1">'DAC Adjustment'!T283-'Census Tract'!O279</f>
        <v>2.1169378947075472</v>
      </c>
      <c r="AB279" s="29">
        <f ca="1">'DAC Adjustment'!U283-'Census Tract'!P279</f>
        <v>9.8764475388282733</v>
      </c>
      <c r="AC279" s="105">
        <f ca="1">'DAC Adjustment'!V283-'Census Tract'!Q279</f>
        <v>21.505894736367793</v>
      </c>
      <c r="AD279" s="29">
        <f ca="1">'DAC Adjustment'!W283-'Census Tract'!R279</f>
        <v>0.27660811729581347</v>
      </c>
      <c r="AE279" s="29">
        <f ca="1">'DAC Adjustment'!X283-'Census Tract'!S279</f>
        <v>1.4329492419867433</v>
      </c>
      <c r="AF279" s="29">
        <f ca="1">'DAC Adjustment'!Y283-'Census Tract'!T279</f>
        <v>6.6029880749431094</v>
      </c>
      <c r="AG279" s="345">
        <f ca="1">'DAC Adjustment'!Z283-'Census Tract'!U279</f>
        <v>14.351035025738206</v>
      </c>
    </row>
    <row r="280" spans="1:33" ht="15.75" x14ac:dyDescent="0.25">
      <c r="A280" s="193" t="s">
        <v>44</v>
      </c>
      <c r="B280" s="53" t="str">
        <f>IFERROR(INDEX(Geography!$R$5:$R$889,MATCH(C280,Geography!$S$5:$S$889,0)),"Undefined")</f>
        <v>Klamath Falls</v>
      </c>
      <c r="C280" s="53">
        <v>41035970800</v>
      </c>
      <c r="D280" s="171" cm="1">
        <f t="array" ref="D280">INDEX(Geography!$K$5:$K$838,MATCH(C280,Geography!$L$5:$L$838,0),0)</f>
        <v>0</v>
      </c>
      <c r="E280" s="53">
        <v>2278</v>
      </c>
      <c r="F280" s="53">
        <f>SUMIF(County!$A$5:$A$40,A280,County!$D$5:$D$40)</f>
        <v>68775</v>
      </c>
      <c r="G280" s="173" cm="1">
        <f t="array" ref="G280">INDEX(Geography!$E$5:$E$833,MATCH(C280,Geography!$C$5:$C$833,0),0)</f>
        <v>2080</v>
      </c>
      <c r="H280" s="239">
        <f t="shared" si="4"/>
        <v>2592.9309407286569</v>
      </c>
      <c r="I280" s="173">
        <f>SUMIF(Geography!$L$5:$L$838,'Census Tract'!C280,Geography!$M$5:$M$838)</f>
        <v>526</v>
      </c>
      <c r="J280" s="338">
        <f ca="1">($I280/(SUMIF($D$5:$D$832,$D280,$I$5:$I$832))*IF($D280=1,Urban_Rural_LDVs!F$6,Urban_Rural_LDVs!F$7))</f>
        <v>0.80823014567164297</v>
      </c>
      <c r="K280" s="196">
        <f ca="1">($I280/(SUMIF($D$5:$D$832,$D280,$I$5:$I$832))*IF($D280=1,Urban_Rural_LDVs!G$6,Urban_Rural_LDVs!G$7))</f>
        <v>4.0770161840448909</v>
      </c>
      <c r="L280" s="196">
        <f ca="1">($I280/(SUMIF($D$5:$D$832,$D280,$I$5:$I$832))*IF($D280=1,Urban_Rural_LDVs!H$6,Urban_Rural_LDVs!H$7))</f>
        <v>18.891098755532585</v>
      </c>
      <c r="M280" s="197">
        <f ca="1">($I280/(SUMIF($D$5:$D$832,$D280,$I$5:$I$832))*IF($D280=1,Urban_Rural_LDVs!I$6,Urban_Rural_LDVs!I$7))</f>
        <v>41.094129608047147</v>
      </c>
      <c r="N280" s="196">
        <f ca="1">($H280/(SUMIF($D$5:$D$832,$D280,$H$5:$H$832))*IF($D280=1,Urban_Rural_LDVs!J$6,Urban_Rural_LDVs!J$7))</f>
        <v>0.70971759849115201</v>
      </c>
      <c r="O280" s="196">
        <f ca="1">($H280/(SUMIF($D$5:$D$832,$D280,$H$5:$H$832))*IF($D280=1,Urban_Rural_LDVs!K$6,Urban_Rural_LDVs!K$7))</f>
        <v>3.7095457632617523</v>
      </c>
      <c r="P280" s="196">
        <f ca="1">($H280/(SUMIF($D$5:$D$832,$D280,$H$5:$H$832))*IF($D280=1,Urban_Rural_LDVs!L$6,Urban_Rural_LDVs!L$7))</f>
        <v>17.306664600474146</v>
      </c>
      <c r="Q280" s="197">
        <f ca="1">($H280/(SUMIF($D$5:$D$832,$D280,$H$5:$H$832))*IF($D280=1,Urban_Rural_LDVs!M$6,Urban_Rural_LDVs!M$7))</f>
        <v>37.685139891866051</v>
      </c>
      <c r="R280" s="196">
        <f ca="1">($H280/(SUMIF($D$5:$D$832,$D280,$H$5:$H$832))*IF($D280=1,Urban_Rural_LDVs!N$6,Urban_Rural_LDVs!N$7))</f>
        <v>0.48470504125972386</v>
      </c>
      <c r="S280" s="196">
        <f ca="1">($H280/(SUMIF($D$5:$D$832,$D280,$H$5:$H$832))*IF($D280=1,Urban_Rural_LDVs!O$6,Urban_Rural_LDVs!O$7))</f>
        <v>2.5109809800610159</v>
      </c>
      <c r="T280" s="196">
        <f ca="1">($H280/(SUMIF($D$5:$D$832,$D280,$H$5:$H$832))*IF($D280=1,Urban_Rural_LDVs!P$6,Urban_Rural_LDVs!P$7))</f>
        <v>11.570526702511932</v>
      </c>
      <c r="U280" s="339">
        <f ca="1">($H280/(SUMIF($D$5:$D$832,$D280,$H$5:$H$832))*IF($D280=1,Urban_Rural_LDVs!Q$6,Urban_Rural_LDVs!Q$7))</f>
        <v>25.147559270038304</v>
      </c>
      <c r="V280" s="344">
        <f ca="1">'DAC Adjustment'!O284-'Census Tract'!J280</f>
        <v>0</v>
      </c>
      <c r="W280" s="29">
        <f ca="1">'DAC Adjustment'!P284-'Census Tract'!K280</f>
        <v>0</v>
      </c>
      <c r="X280" s="29">
        <f ca="1">'DAC Adjustment'!Q284-'Census Tract'!L280</f>
        <v>0</v>
      </c>
      <c r="Y280" s="105">
        <f ca="1">'DAC Adjustment'!R284-'Census Tract'!M280</f>
        <v>0</v>
      </c>
      <c r="Z280" s="29">
        <f ca="1">'DAC Adjustment'!S284-'Census Tract'!N280</f>
        <v>0</v>
      </c>
      <c r="AA280" s="29">
        <f ca="1">'DAC Adjustment'!T284-'Census Tract'!O280</f>
        <v>0</v>
      </c>
      <c r="AB280" s="29">
        <f ca="1">'DAC Adjustment'!U284-'Census Tract'!P280</f>
        <v>0</v>
      </c>
      <c r="AC280" s="105">
        <f ca="1">'DAC Adjustment'!V284-'Census Tract'!Q280</f>
        <v>0</v>
      </c>
      <c r="AD280" s="29">
        <f ca="1">'DAC Adjustment'!W284-'Census Tract'!R280</f>
        <v>0</v>
      </c>
      <c r="AE280" s="29">
        <f ca="1">'DAC Adjustment'!X284-'Census Tract'!S280</f>
        <v>0</v>
      </c>
      <c r="AF280" s="29">
        <f ca="1">'DAC Adjustment'!Y284-'Census Tract'!T280</f>
        <v>0</v>
      </c>
      <c r="AG280" s="345">
        <f ca="1">'DAC Adjustment'!Z284-'Census Tract'!U280</f>
        <v>0</v>
      </c>
    </row>
    <row r="281" spans="1:33" ht="15.75" x14ac:dyDescent="0.25">
      <c r="A281" s="193" t="s">
        <v>44</v>
      </c>
      <c r="B281" s="53" t="str">
        <f>IFERROR(INDEX(Geography!$R$5:$R$889,MATCH(C281,Geography!$S$5:$S$889,0)),"Undefined")</f>
        <v>Klamath Falls</v>
      </c>
      <c r="C281" s="53">
        <v>41035970900</v>
      </c>
      <c r="D281" s="171" cm="1">
        <f t="array" ref="D281">INDEX(Geography!$K$5:$K$838,MATCH(C281,Geography!$L$5:$L$838,0),0)</f>
        <v>0</v>
      </c>
      <c r="E281" s="53">
        <v>4716</v>
      </c>
      <c r="F281" s="53">
        <f>SUMIF(County!$A$5:$A$40,A281,County!$D$5:$D$40)</f>
        <v>68775</v>
      </c>
      <c r="G281" s="173" cm="1">
        <f t="array" ref="G281">INDEX(Geography!$E$5:$E$833,MATCH(C281,Geography!$C$5:$C$833,0),0)</f>
        <v>4242</v>
      </c>
      <c r="H281" s="239">
        <f t="shared" si="4"/>
        <v>5288.0831973898858</v>
      </c>
      <c r="I281" s="173">
        <f>SUMIF(Geography!$L$5:$L$838,'Census Tract'!C281,Geography!$M$5:$M$838)</f>
        <v>1944</v>
      </c>
      <c r="J281" s="338">
        <f ca="1">($I281/(SUMIF($D$5:$D$832,$D281,$I$5:$I$832))*IF($D281=1,Urban_Rural_LDVs!F$6,Urban_Rural_LDVs!F$7))</f>
        <v>2.9870711087180117</v>
      </c>
      <c r="K281" s="196">
        <f ca="1">($I281/(SUMIF($D$5:$D$832,$D281,$I$5:$I$832))*IF($D281=1,Urban_Rural_LDVs!G$6,Urban_Rural_LDVs!G$7))</f>
        <v>15.067907722021422</v>
      </c>
      <c r="L281" s="196">
        <f ca="1">($I281/(SUMIF($D$5:$D$832,$D281,$I$5:$I$832))*IF($D281=1,Urban_Rural_LDVs!H$6,Urban_Rural_LDVs!H$7))</f>
        <v>69.818053195352377</v>
      </c>
      <c r="M281" s="197">
        <f ca="1">($I281/(SUMIF($D$5:$D$832,$D281,$I$5:$I$832))*IF($D281=1,Urban_Rural_LDVs!I$6,Urban_Rural_LDVs!I$7))</f>
        <v>151.87640296206018</v>
      </c>
      <c r="N281" s="196">
        <f ca="1">($H281/(SUMIF($D$5:$D$832,$D281,$H$5:$H$832))*IF($D281=1,Urban_Rural_LDVs!J$6,Urban_Rural_LDVs!J$7))</f>
        <v>1.4474144484612823</v>
      </c>
      <c r="O281" s="196">
        <f ca="1">($H281/(SUMIF($D$5:$D$832,$D281,$H$5:$H$832))*IF($D281=1,Urban_Rural_LDVs!K$6,Urban_Rural_LDVs!K$7))</f>
        <v>7.5653332344982474</v>
      </c>
      <c r="P281" s="196">
        <f ca="1">($H281/(SUMIF($D$5:$D$832,$D281,$H$5:$H$832))*IF($D281=1,Urban_Rural_LDVs!L$6,Urban_Rural_LDVs!L$7))</f>
        <v>35.295611170774684</v>
      </c>
      <c r="Q281" s="197">
        <f ca="1">($H281/(SUMIF($D$5:$D$832,$D281,$H$5:$H$832))*IF($D281=1,Urban_Rural_LDVs!M$6,Urban_Rural_LDVs!M$7))</f>
        <v>76.855943952546056</v>
      </c>
      <c r="R281" s="196">
        <f ca="1">($H281/(SUMIF($D$5:$D$832,$D281,$H$5:$H$832))*IF($D281=1,Urban_Rural_LDVs!N$6,Urban_Rural_LDVs!N$7))</f>
        <v>0.98851864664603306</v>
      </c>
      <c r="S281" s="196">
        <f ca="1">($H281/(SUMIF($D$5:$D$832,$D281,$H$5:$H$832))*IF($D281=1,Urban_Rural_LDVs!O$6,Urban_Rural_LDVs!O$7))</f>
        <v>5.1209525564513605</v>
      </c>
      <c r="T281" s="196">
        <f ca="1">($H281/(SUMIF($D$5:$D$832,$D281,$H$5:$H$832))*IF($D281=1,Urban_Rural_LDVs!P$6,Urban_Rural_LDVs!P$7))</f>
        <v>23.597199169257507</v>
      </c>
      <c r="U281" s="339">
        <f ca="1">($H281/(SUMIF($D$5:$D$832,$D281,$H$5:$H$832))*IF($D281=1,Urban_Rural_LDVs!Q$6,Urban_Rural_LDVs!Q$7))</f>
        <v>51.286512703606959</v>
      </c>
      <c r="V281" s="344">
        <f ca="1">'DAC Adjustment'!O285-'Census Tract'!J281</f>
        <v>0</v>
      </c>
      <c r="W281" s="29">
        <f ca="1">'DAC Adjustment'!P285-'Census Tract'!K281</f>
        <v>0</v>
      </c>
      <c r="X281" s="29">
        <f ca="1">'DAC Adjustment'!Q285-'Census Tract'!L281</f>
        <v>0</v>
      </c>
      <c r="Y281" s="105">
        <f ca="1">'DAC Adjustment'!R285-'Census Tract'!M281</f>
        <v>0</v>
      </c>
      <c r="Z281" s="29">
        <f ca="1">'DAC Adjustment'!S285-'Census Tract'!N281</f>
        <v>0</v>
      </c>
      <c r="AA281" s="29">
        <f ca="1">'DAC Adjustment'!T285-'Census Tract'!O281</f>
        <v>0</v>
      </c>
      <c r="AB281" s="29">
        <f ca="1">'DAC Adjustment'!U285-'Census Tract'!P281</f>
        <v>0</v>
      </c>
      <c r="AC281" s="105">
        <f ca="1">'DAC Adjustment'!V285-'Census Tract'!Q281</f>
        <v>0</v>
      </c>
      <c r="AD281" s="29">
        <f ca="1">'DAC Adjustment'!W285-'Census Tract'!R281</f>
        <v>0</v>
      </c>
      <c r="AE281" s="29">
        <f ca="1">'DAC Adjustment'!X285-'Census Tract'!S281</f>
        <v>0</v>
      </c>
      <c r="AF281" s="29">
        <f ca="1">'DAC Adjustment'!Y285-'Census Tract'!T281</f>
        <v>0</v>
      </c>
      <c r="AG281" s="345">
        <f ca="1">'DAC Adjustment'!Z285-'Census Tract'!U281</f>
        <v>0</v>
      </c>
    </row>
    <row r="282" spans="1:33" ht="15.75" x14ac:dyDescent="0.25">
      <c r="A282" s="193" t="s">
        <v>44</v>
      </c>
      <c r="B282" s="53" t="str">
        <f>IFERROR(INDEX(Geography!$R$5:$R$889,MATCH(C282,Geography!$S$5:$S$889,0)),"Undefined")</f>
        <v>Undefined</v>
      </c>
      <c r="C282" s="53">
        <v>41035971300</v>
      </c>
      <c r="D282" s="171" cm="1">
        <f t="array" ref="D282">INDEX(Geography!$K$5:$K$838,MATCH(C282,Geography!$L$5:$L$838,0),0)</f>
        <v>1</v>
      </c>
      <c r="E282" s="53">
        <v>5204</v>
      </c>
      <c r="F282" s="53">
        <f>SUMIF(County!$A$5:$A$40,A282,County!$D$5:$D$40)</f>
        <v>68775</v>
      </c>
      <c r="G282" s="173" cm="1">
        <f t="array" ref="G282">INDEX(Geography!$E$5:$E$833,MATCH(C282,Geography!$C$5:$C$833,0),0)</f>
        <v>4139</v>
      </c>
      <c r="H282" s="239">
        <f t="shared" si="4"/>
        <v>5159.6832517672647</v>
      </c>
      <c r="I282" s="173">
        <f>SUMIF(Geography!$L$5:$L$838,'Census Tract'!C282,Geography!$M$5:$M$838)</f>
        <v>1019</v>
      </c>
      <c r="J282" s="338">
        <f ca="1">($I282/(SUMIF($D$5:$D$832,$D282,$I$5:$I$832))*IF($D282=1,Urban_Rural_LDVs!F$6,Urban_Rural_LDVs!F$7))</f>
        <v>0.51030297764712207</v>
      </c>
      <c r="K282" s="196">
        <f ca="1">($I282/(SUMIF($D$5:$D$832,$D282,$I$5:$I$832))*IF($D282=1,Urban_Rural_LDVs!G$6,Urban_Rural_LDVs!G$7))</f>
        <v>2.535986544431545</v>
      </c>
      <c r="L282" s="196">
        <f ca="1">($I282/(SUMIF($D$5:$D$832,$D282,$I$5:$I$832))*IF($D282=1,Urban_Rural_LDVs!H$6,Urban_Rural_LDVs!H$7))</f>
        <v>11.669048660486895</v>
      </c>
      <c r="M282" s="197">
        <f ca="1">($I282/(SUMIF($D$5:$D$832,$D282,$I$5:$I$832))*IF($D282=1,Urban_Rural_LDVs!I$6,Urban_Rural_LDVs!I$7))</f>
        <v>25.344356911226214</v>
      </c>
      <c r="N282" s="196">
        <f ca="1">($H282/(SUMIF($D$5:$D$832,$D282,$H$5:$H$832))*IF($D282=1,Urban_Rural_LDVs!J$6,Urban_Rural_LDVs!J$7))</f>
        <v>1.0651788426913331</v>
      </c>
      <c r="O282" s="196">
        <f ca="1">($H282/(SUMIF($D$5:$D$832,$D282,$H$5:$H$832))*IF($D282=1,Urban_Rural_LDVs!K$6,Urban_Rural_LDVs!K$7))</f>
        <v>5.0687447459020314</v>
      </c>
      <c r="P282" s="196">
        <f ca="1">($H282/(SUMIF($D$5:$D$832,$D282,$H$5:$H$832))*IF($D282=1,Urban_Rural_LDVs!L$6,Urban_Rural_LDVs!L$7))</f>
        <v>23.117482567078099</v>
      </c>
      <c r="Q282" s="197">
        <f ca="1">($H282/(SUMIF($D$5:$D$832,$D282,$H$5:$H$832))*IF($D282=1,Urban_Rural_LDVs!M$6,Urban_Rural_LDVs!M$7))</f>
        <v>50.142226171294482</v>
      </c>
      <c r="R282" s="196">
        <f ca="1">($H282/(SUMIF($D$5:$D$832,$D282,$H$5:$H$832))*IF($D282=1,Urban_Rural_LDVs!N$6,Urban_Rural_LDVs!N$7))</f>
        <v>0.4434695047294086</v>
      </c>
      <c r="S282" s="196">
        <f ca="1">($H282/(SUMIF($D$5:$D$832,$D282,$H$5:$H$832))*IF($D282=1,Urban_Rural_LDVs!O$6,Urban_Rural_LDVs!O$7))</f>
        <v>2.1065401563591126</v>
      </c>
      <c r="T282" s="196">
        <f ca="1">($H282/(SUMIF($D$5:$D$832,$D282,$H$5:$H$832))*IF($D282=1,Urban_Rural_LDVs!P$6,Urban_Rural_LDVs!P$7))</f>
        <v>9.2429006721720697</v>
      </c>
      <c r="U282" s="339">
        <f ca="1">($H282/(SUMIF($D$5:$D$832,$D282,$H$5:$H$832))*IF($D282=1,Urban_Rural_LDVs!Q$6,Urban_Rural_LDVs!Q$7))</f>
        <v>19.856555339411404</v>
      </c>
      <c r="V282" s="344">
        <f ca="1">'DAC Adjustment'!O286-'Census Tract'!J282</f>
        <v>0.12757574441178055</v>
      </c>
      <c r="W282" s="29">
        <f ca="1">'DAC Adjustment'!P286-'Census Tract'!K282</f>
        <v>0.63399663610788615</v>
      </c>
      <c r="X282" s="29">
        <f ca="1">'DAC Adjustment'!Q286-'Census Tract'!L282</f>
        <v>2.9172621651217234</v>
      </c>
      <c r="Y282" s="105">
        <f ca="1">'DAC Adjustment'!R286-'Census Tract'!M282</f>
        <v>6.3360892278065535</v>
      </c>
      <c r="Z282" s="29">
        <f ca="1">'DAC Adjustment'!S286-'Census Tract'!N282</f>
        <v>0.26629471067283328</v>
      </c>
      <c r="AA282" s="29">
        <f ca="1">'DAC Adjustment'!T286-'Census Tract'!O282</f>
        <v>1.2671861864755076</v>
      </c>
      <c r="AB282" s="29">
        <f ca="1">'DAC Adjustment'!U286-'Census Tract'!P282</f>
        <v>5.7793706417695248</v>
      </c>
      <c r="AC282" s="105">
        <f ca="1">'DAC Adjustment'!V286-'Census Tract'!Q282</f>
        <v>12.53555654282362</v>
      </c>
      <c r="AD282" s="29">
        <f ca="1">'DAC Adjustment'!W286-'Census Tract'!R282</f>
        <v>0.11086737618235221</v>
      </c>
      <c r="AE282" s="29">
        <f ca="1">'DAC Adjustment'!X286-'Census Tract'!S282</f>
        <v>0.52663503908977827</v>
      </c>
      <c r="AF282" s="29">
        <f ca="1">'DAC Adjustment'!Y286-'Census Tract'!T282</f>
        <v>2.3107251680430174</v>
      </c>
      <c r="AG282" s="345">
        <f ca="1">'DAC Adjustment'!Z286-'Census Tract'!U282</f>
        <v>4.9641388348528501</v>
      </c>
    </row>
    <row r="283" spans="1:33" ht="15.75" x14ac:dyDescent="0.25">
      <c r="A283" s="193" t="s">
        <v>44</v>
      </c>
      <c r="B283" s="53" t="str">
        <f>IFERROR(INDEX(Geography!$R$5:$R$889,MATCH(C283,Geography!$S$5:$S$889,0)),"Undefined")</f>
        <v>Bonanza</v>
      </c>
      <c r="C283" s="53">
        <v>41035970500</v>
      </c>
      <c r="D283" s="171" cm="1">
        <f t="array" ref="D283">INDEX(Geography!$K$5:$K$838,MATCH(C283,Geography!$L$5:$L$838,0),0)</f>
        <v>0</v>
      </c>
      <c r="E283" s="53">
        <v>1585</v>
      </c>
      <c r="F283" s="53">
        <f>SUMIF(County!$A$5:$A$40,A283,County!$D$5:$D$40)</f>
        <v>68775</v>
      </c>
      <c r="G283" s="173" cm="1">
        <f t="array" ref="G283">INDEX(Geography!$E$5:$E$833,MATCH(C283,Geography!$C$5:$C$833,0),0)</f>
        <v>1531</v>
      </c>
      <c r="H283" s="239">
        <f t="shared" si="4"/>
        <v>1908.5467645459489</v>
      </c>
      <c r="I283" s="173">
        <f>SUMIF(Geography!$L$5:$L$838,'Census Tract'!C283,Geography!$M$5:$M$838)</f>
        <v>152</v>
      </c>
      <c r="J283" s="338">
        <f ca="1">($I283/(SUMIF($D$5:$D$832,$D283,$I$5:$I$832))*IF($D283=1,Urban_Rural_LDVs!F$6,Urban_Rural_LDVs!F$7))</f>
        <v>0.23355700027013257</v>
      </c>
      <c r="K283" s="196">
        <f ca="1">($I283/(SUMIF($D$5:$D$832,$D283,$I$5:$I$832))*IF($D283=1,Urban_Rural_LDVs!G$6,Urban_Rural_LDVs!G$7))</f>
        <v>1.1781491634502346</v>
      </c>
      <c r="L283" s="196">
        <f ca="1">($I283/(SUMIF($D$5:$D$832,$D283,$I$5:$I$832))*IF($D283=1,Urban_Rural_LDVs!H$6,Urban_Rural_LDVs!H$7))</f>
        <v>5.4590247354390744</v>
      </c>
      <c r="M283" s="197">
        <f ca="1">($I283/(SUMIF($D$5:$D$832,$D283,$I$5:$I$832))*IF($D283=1,Urban_Rural_LDVs!I$6,Urban_Rural_LDVs!I$7))</f>
        <v>11.87510969662199</v>
      </c>
      <c r="N283" s="196">
        <f ca="1">($H283/(SUMIF($D$5:$D$832,$D283,$H$5:$H$832))*IF($D283=1,Urban_Rural_LDVs!J$6,Urban_Rural_LDVs!J$7))</f>
        <v>0.52239309773555465</v>
      </c>
      <c r="O283" s="196">
        <f ca="1">($H283/(SUMIF($D$5:$D$832,$D283,$H$5:$H$832))*IF($D283=1,Urban_Rural_LDVs!K$6,Urban_Rural_LDVs!K$7))</f>
        <v>2.7304396940162228</v>
      </c>
      <c r="P283" s="196">
        <f ca="1">($H283/(SUMIF($D$5:$D$832,$D283,$H$5:$H$832))*IF($D283=1,Urban_Rural_LDVs!L$6,Urban_Rural_LDVs!L$7))</f>
        <v>12.738703607368231</v>
      </c>
      <c r="Q283" s="197">
        <f ca="1">($H283/(SUMIF($D$5:$D$832,$D283,$H$5:$H$832))*IF($D283=1,Urban_Rural_LDVs!M$6,Urban_Rural_LDVs!M$7))</f>
        <v>27.738437103099482</v>
      </c>
      <c r="R283" s="196">
        <f ca="1">($H283/(SUMIF($D$5:$D$832,$D283,$H$5:$H$832))*IF($D283=1,Urban_Rural_LDVs!N$6,Urban_Rural_LDVs!N$7))</f>
        <v>0.35677087411953712</v>
      </c>
      <c r="S283" s="196">
        <f ca="1">($H283/(SUMIF($D$5:$D$832,$D283,$H$5:$H$832))*IF($D283=1,Urban_Rural_LDVs!O$6,Urban_Rural_LDVs!O$7))</f>
        <v>1.8482268656122187</v>
      </c>
      <c r="T283" s="196">
        <f ca="1">($H283/(SUMIF($D$5:$D$832,$D283,$H$5:$H$832))*IF($D283=1,Urban_Rural_LDVs!P$6,Urban_Rural_LDVs!P$7))</f>
        <v>8.5165751834354655</v>
      </c>
      <c r="U283" s="339">
        <f ca="1">($H283/(SUMIF($D$5:$D$832,$D283,$H$5:$H$832))*IF($D283=1,Urban_Rural_LDVs!Q$6,Urban_Rural_LDVs!Q$7))</f>
        <v>18.510054443475308</v>
      </c>
      <c r="V283" s="344">
        <f ca="1">'DAC Adjustment'!O287-'Census Tract'!J283</f>
        <v>5.8389250067533122E-2</v>
      </c>
      <c r="W283" s="29">
        <f ca="1">'DAC Adjustment'!P287-'Census Tract'!K283</f>
        <v>0.29453729086255853</v>
      </c>
      <c r="X283" s="29">
        <f ca="1">'DAC Adjustment'!Q287-'Census Tract'!L283</f>
        <v>1.3647561838597682</v>
      </c>
      <c r="Y283" s="105">
        <f ca="1">'DAC Adjustment'!R287-'Census Tract'!M283</f>
        <v>2.9687774241554976</v>
      </c>
      <c r="Z283" s="29">
        <f ca="1">'DAC Adjustment'!S287-'Census Tract'!N283</f>
        <v>0.13059827443388872</v>
      </c>
      <c r="AA283" s="29">
        <f ca="1">'DAC Adjustment'!T287-'Census Tract'!O283</f>
        <v>0.68260992350405569</v>
      </c>
      <c r="AB283" s="29">
        <f ca="1">'DAC Adjustment'!U287-'Census Tract'!P283</f>
        <v>3.1846759018420574</v>
      </c>
      <c r="AC283" s="105">
        <f ca="1">'DAC Adjustment'!V287-'Census Tract'!Q283</f>
        <v>6.9346092757748714</v>
      </c>
      <c r="AD283" s="29">
        <f ca="1">'DAC Adjustment'!W287-'Census Tract'!R283</f>
        <v>8.9192718529884307E-2</v>
      </c>
      <c r="AE283" s="29">
        <f ca="1">'DAC Adjustment'!X287-'Census Tract'!S283</f>
        <v>0.46205671640305468</v>
      </c>
      <c r="AF283" s="29">
        <f ca="1">'DAC Adjustment'!Y287-'Census Tract'!T283</f>
        <v>2.1291437958588659</v>
      </c>
      <c r="AG283" s="345">
        <f ca="1">'DAC Adjustment'!Z287-'Census Tract'!U283</f>
        <v>4.627513610868828</v>
      </c>
    </row>
    <row r="284" spans="1:33" ht="15.75" x14ac:dyDescent="0.25">
      <c r="A284" s="193" t="s">
        <v>44</v>
      </c>
      <c r="B284" s="53" t="str">
        <f>IFERROR(INDEX(Geography!$R$5:$R$889,MATCH(C284,Geography!$S$5:$S$889,0)),"Undefined")</f>
        <v>Klamath Falls</v>
      </c>
      <c r="C284" s="53">
        <v>41035972000</v>
      </c>
      <c r="D284" s="171" cm="1">
        <f t="array" ref="D284">INDEX(Geography!$K$5:$K$838,MATCH(C284,Geography!$L$5:$L$838,0),0)</f>
        <v>1</v>
      </c>
      <c r="E284" s="53">
        <v>4218</v>
      </c>
      <c r="F284" s="53">
        <f>SUMIF(County!$A$5:$A$40,A284,County!$D$5:$D$40)</f>
        <v>68775</v>
      </c>
      <c r="G284" s="173" cm="1">
        <f t="array" ref="G284">INDEX(Geography!$E$5:$E$833,MATCH(C284,Geography!$C$5:$C$833,0),0)</f>
        <v>3105</v>
      </c>
      <c r="H284" s="239">
        <f t="shared" si="4"/>
        <v>3870.6973898858073</v>
      </c>
      <c r="I284" s="173">
        <f>SUMIF(Geography!$L$5:$L$838,'Census Tract'!C284,Geography!$M$5:$M$838)</f>
        <v>4680</v>
      </c>
      <c r="J284" s="338">
        <f ca="1">($I284/(SUMIF($D$5:$D$832,$D284,$I$5:$I$832))*IF($D284=1,Urban_Rural_LDVs!F$6,Urban_Rural_LDVs!F$7))</f>
        <v>2.3436878659357521</v>
      </c>
      <c r="K284" s="196">
        <f ca="1">($I284/(SUMIF($D$5:$D$832,$D284,$I$5:$I$832))*IF($D284=1,Urban_Rural_LDVs!G$6,Urban_Rural_LDVs!G$7))</f>
        <v>11.647121715348018</v>
      </c>
      <c r="L284" s="196">
        <f ca="1">($I284/(SUMIF($D$5:$D$832,$D284,$I$5:$I$832))*IF($D284=1,Urban_Rural_LDVs!H$6,Urban_Rural_LDVs!H$7))</f>
        <v>53.592882954934908</v>
      </c>
      <c r="M284" s="197">
        <f ca="1">($I284/(SUMIF($D$5:$D$832,$D284,$I$5:$I$832))*IF($D284=1,Urban_Rural_LDVs!I$6,Urban_Rural_LDVs!I$7))</f>
        <v>116.39999052457183</v>
      </c>
      <c r="N284" s="196">
        <f ca="1">($H284/(SUMIF($D$5:$D$832,$D284,$H$5:$H$832))*IF($D284=1,Urban_Rural_LDVs!J$6,Urban_Rural_LDVs!J$7))</f>
        <v>0.79907714582183853</v>
      </c>
      <c r="O284" s="196">
        <f ca="1">($H284/(SUMIF($D$5:$D$832,$D284,$H$5:$H$832))*IF($D284=1,Urban_Rural_LDVs!K$6,Urban_Rural_LDVs!K$7))</f>
        <v>3.8024770321396009</v>
      </c>
      <c r="P284" s="196">
        <f ca="1">($H284/(SUMIF($D$5:$D$832,$D284,$H$5:$H$832))*IF($D284=1,Urban_Rural_LDVs!L$6,Urban_Rural_LDVs!L$7))</f>
        <v>17.342300886875453</v>
      </c>
      <c r="Q284" s="197">
        <f ca="1">($H284/(SUMIF($D$5:$D$832,$D284,$H$5:$H$832))*IF($D284=1,Urban_Rural_LDVs!M$6,Urban_Rural_LDVs!M$7))</f>
        <v>37.615755559765496</v>
      </c>
      <c r="R284" s="196">
        <f ca="1">($H284/(SUMIF($D$5:$D$832,$D284,$H$5:$H$832))*IF($D284=1,Urban_Rural_LDVs!N$6,Urban_Rural_LDVs!N$7))</f>
        <v>0.33268248663561578</v>
      </c>
      <c r="S284" s="196">
        <f ca="1">($H284/(SUMIF($D$5:$D$832,$D284,$H$5:$H$832))*IF($D284=1,Urban_Rural_LDVs!O$6,Urban_Rural_LDVs!O$7))</f>
        <v>1.5802868290637946</v>
      </c>
      <c r="T284" s="196">
        <f ca="1">($H284/(SUMIF($D$5:$D$832,$D284,$H$5:$H$832))*IF($D284=1,Urban_Rural_LDVs!P$6,Urban_Rural_LDVs!P$7))</f>
        <v>6.9338503472080877</v>
      </c>
      <c r="U284" s="339">
        <f ca="1">($H284/(SUMIF($D$5:$D$832,$D284,$H$5:$H$832))*IF($D284=1,Urban_Rural_LDVs!Q$6,Urban_Rural_LDVs!Q$7))</f>
        <v>14.896014575712108</v>
      </c>
      <c r="V284" s="344">
        <f ca="1">'DAC Adjustment'!O288-'Census Tract'!J284</f>
        <v>0</v>
      </c>
      <c r="W284" s="29">
        <f ca="1">'DAC Adjustment'!P288-'Census Tract'!K284</f>
        <v>0</v>
      </c>
      <c r="X284" s="29">
        <f ca="1">'DAC Adjustment'!Q288-'Census Tract'!L284</f>
        <v>0</v>
      </c>
      <c r="Y284" s="105">
        <f ca="1">'DAC Adjustment'!R288-'Census Tract'!M284</f>
        <v>0</v>
      </c>
      <c r="Z284" s="29">
        <f ca="1">'DAC Adjustment'!S288-'Census Tract'!N284</f>
        <v>0</v>
      </c>
      <c r="AA284" s="29">
        <f ca="1">'DAC Adjustment'!T288-'Census Tract'!O284</f>
        <v>0</v>
      </c>
      <c r="AB284" s="29">
        <f ca="1">'DAC Adjustment'!U288-'Census Tract'!P284</f>
        <v>0</v>
      </c>
      <c r="AC284" s="105">
        <f ca="1">'DAC Adjustment'!V288-'Census Tract'!Q284</f>
        <v>0</v>
      </c>
      <c r="AD284" s="29">
        <f ca="1">'DAC Adjustment'!W288-'Census Tract'!R284</f>
        <v>0</v>
      </c>
      <c r="AE284" s="29">
        <f ca="1">'DAC Adjustment'!X288-'Census Tract'!S284</f>
        <v>0</v>
      </c>
      <c r="AF284" s="29">
        <f ca="1">'DAC Adjustment'!Y288-'Census Tract'!T284</f>
        <v>0</v>
      </c>
      <c r="AG284" s="345">
        <f ca="1">'DAC Adjustment'!Z288-'Census Tract'!U284</f>
        <v>0</v>
      </c>
    </row>
    <row r="285" spans="1:33" ht="15.75" x14ac:dyDescent="0.25">
      <c r="A285" s="193" t="s">
        <v>44</v>
      </c>
      <c r="B285" s="53" t="str">
        <f>IFERROR(INDEX(Geography!$R$5:$R$889,MATCH(C285,Geography!$S$5:$S$889,0)),"Undefined")</f>
        <v>Malin</v>
      </c>
      <c r="C285" s="53">
        <v>41035970600</v>
      </c>
      <c r="D285" s="171" cm="1">
        <f t="array" ref="D285">INDEX(Geography!$K$5:$K$838,MATCH(C285,Geography!$L$5:$L$838,0),0)</f>
        <v>0</v>
      </c>
      <c r="E285" s="53">
        <v>1624</v>
      </c>
      <c r="F285" s="53">
        <f>SUMIF(County!$A$5:$A$40,A285,County!$D$5:$D$40)</f>
        <v>68775</v>
      </c>
      <c r="G285" s="173" cm="1">
        <f t="array" ref="G285">INDEX(Geography!$E$5:$E$833,MATCH(C285,Geography!$C$5:$C$833,0),0)</f>
        <v>1529</v>
      </c>
      <c r="H285" s="239">
        <f t="shared" si="4"/>
        <v>1906.0535617183252</v>
      </c>
      <c r="I285" s="173">
        <f>SUMIF(Geography!$L$5:$L$838,'Census Tract'!C285,Geography!$M$5:$M$838)</f>
        <v>547</v>
      </c>
      <c r="J285" s="338">
        <f ca="1">($I285/(SUMIF($D$5:$D$832,$D285,$I$5:$I$832))*IF($D285=1,Urban_Rural_LDVs!F$6,Urban_Rural_LDVs!F$7))</f>
        <v>0.84049788913001666</v>
      </c>
      <c r="K285" s="196">
        <f ca="1">($I285/(SUMIF($D$5:$D$832,$D285,$I$5:$I$832))*IF($D285=1,Urban_Rural_LDVs!G$6,Urban_Rural_LDVs!G$7))</f>
        <v>4.2397867921531471</v>
      </c>
      <c r="L285" s="196">
        <f ca="1">($I285/(SUMIF($D$5:$D$832,$D285,$I$5:$I$832))*IF($D285=1,Urban_Rural_LDVs!H$6,Urban_Rural_LDVs!H$7))</f>
        <v>19.645306120297196</v>
      </c>
      <c r="M285" s="197">
        <f ca="1">($I285/(SUMIF($D$5:$D$832,$D285,$I$5:$I$832))*IF($D285=1,Urban_Rural_LDVs!I$6,Urban_Rural_LDVs!I$7))</f>
        <v>42.734769763501504</v>
      </c>
      <c r="N285" s="196">
        <f ca="1">($H285/(SUMIF($D$5:$D$832,$D285,$H$5:$H$832))*IF($D285=1,Urban_Rural_LDVs!J$6,Urban_Rural_LDVs!J$7))</f>
        <v>0.52171067696777473</v>
      </c>
      <c r="O285" s="196">
        <f ca="1">($H285/(SUMIF($D$5:$D$832,$D285,$H$5:$H$832))*IF($D285=1,Urban_Rural_LDVs!K$6,Urban_Rural_LDVs!K$7))</f>
        <v>2.7268728230900092</v>
      </c>
      <c r="P285" s="196">
        <f ca="1">($H285/(SUMIF($D$5:$D$832,$D285,$H$5:$H$832))*IF($D285=1,Urban_Rural_LDVs!L$6,Urban_Rural_LDVs!L$7))</f>
        <v>12.722062583713928</v>
      </c>
      <c r="Q285" s="197">
        <f ca="1">($H285/(SUMIF($D$5:$D$832,$D285,$H$5:$H$832))*IF($D285=1,Urban_Rural_LDVs!M$6,Urban_Rural_LDVs!M$7))</f>
        <v>27.702201391664993</v>
      </c>
      <c r="R285" s="196">
        <f ca="1">($H285/(SUMIF($D$5:$D$832,$D285,$H$5:$H$832))*IF($D285=1,Urban_Rural_LDVs!N$6,Urban_Rural_LDVs!N$7))</f>
        <v>0.35630481157986432</v>
      </c>
      <c r="S285" s="196">
        <f ca="1">($H285/(SUMIF($D$5:$D$832,$D285,$H$5:$H$832))*IF($D285=1,Urban_Rural_LDVs!O$6,Urban_Rural_LDVs!O$7))</f>
        <v>1.8458124608236985</v>
      </c>
      <c r="T285" s="196">
        <f ca="1">($H285/(SUMIF($D$5:$D$832,$D285,$H$5:$H$832))*IF($D285=1,Urban_Rural_LDVs!P$6,Urban_Rural_LDVs!P$7))</f>
        <v>8.5054496769907413</v>
      </c>
      <c r="U285" s="339">
        <f ca="1">($H285/(SUMIF($D$5:$D$832,$D285,$H$5:$H$832))*IF($D285=1,Urban_Rural_LDVs!Q$6,Urban_Rural_LDVs!Q$7))</f>
        <v>18.485874098023348</v>
      </c>
      <c r="V285" s="344">
        <f ca="1">'DAC Adjustment'!O289-'Census Tract'!J285</f>
        <v>0</v>
      </c>
      <c r="W285" s="29">
        <f ca="1">'DAC Adjustment'!P289-'Census Tract'!K285</f>
        <v>0</v>
      </c>
      <c r="X285" s="29">
        <f ca="1">'DAC Adjustment'!Q289-'Census Tract'!L285</f>
        <v>0</v>
      </c>
      <c r="Y285" s="105">
        <f ca="1">'DAC Adjustment'!R289-'Census Tract'!M285</f>
        <v>0</v>
      </c>
      <c r="Z285" s="29">
        <f ca="1">'DAC Adjustment'!S289-'Census Tract'!N285</f>
        <v>0</v>
      </c>
      <c r="AA285" s="29">
        <f ca="1">'DAC Adjustment'!T289-'Census Tract'!O285</f>
        <v>0</v>
      </c>
      <c r="AB285" s="29">
        <f ca="1">'DAC Adjustment'!U289-'Census Tract'!P285</f>
        <v>0</v>
      </c>
      <c r="AC285" s="105">
        <f ca="1">'DAC Adjustment'!V289-'Census Tract'!Q285</f>
        <v>0</v>
      </c>
      <c r="AD285" s="29">
        <f ca="1">'DAC Adjustment'!W289-'Census Tract'!R285</f>
        <v>0</v>
      </c>
      <c r="AE285" s="29">
        <f ca="1">'DAC Adjustment'!X289-'Census Tract'!S285</f>
        <v>0</v>
      </c>
      <c r="AF285" s="29">
        <f ca="1">'DAC Adjustment'!Y289-'Census Tract'!T285</f>
        <v>0</v>
      </c>
      <c r="AG285" s="345">
        <f ca="1">'DAC Adjustment'!Z289-'Census Tract'!U285</f>
        <v>0</v>
      </c>
    </row>
    <row r="286" spans="1:33" ht="15.75" x14ac:dyDescent="0.25">
      <c r="A286" s="193" t="s">
        <v>44</v>
      </c>
      <c r="B286" s="53" t="str">
        <f>IFERROR(INDEX(Geography!$R$5:$R$889,MATCH(C286,Geography!$S$5:$S$889,0)),"Undefined")</f>
        <v>Klamath Falls</v>
      </c>
      <c r="C286" s="53">
        <v>41035971700</v>
      </c>
      <c r="D286" s="171" cm="1">
        <f t="array" ref="D286">INDEX(Geography!$K$5:$K$838,MATCH(C286,Geography!$L$5:$L$838,0),0)</f>
        <v>1</v>
      </c>
      <c r="E286" s="53">
        <v>3142</v>
      </c>
      <c r="F286" s="53">
        <f>SUMIF(County!$A$5:$A$40,A286,County!$D$5:$D$40)</f>
        <v>68775</v>
      </c>
      <c r="G286" s="173" cm="1">
        <f t="array" ref="G286">INDEX(Geography!$E$5:$E$833,MATCH(C286,Geography!$C$5:$C$833,0),0)</f>
        <v>2366</v>
      </c>
      <c r="H286" s="239">
        <f t="shared" si="4"/>
        <v>2949.4589450788471</v>
      </c>
      <c r="I286" s="173">
        <f>SUMIF(Geography!$L$5:$L$838,'Census Tract'!C286,Geography!$M$5:$M$838)</f>
        <v>484</v>
      </c>
      <c r="J286" s="338">
        <f ca="1">($I286/(SUMIF($D$5:$D$832,$D286,$I$5:$I$832))*IF($D286=1,Urban_Rural_LDVs!F$6,Urban_Rural_LDVs!F$7))</f>
        <v>0.24238139468224443</v>
      </c>
      <c r="K286" s="196">
        <f ca="1">($I286/(SUMIF($D$5:$D$832,$D286,$I$5:$I$832))*IF($D286=1,Urban_Rural_LDVs!G$6,Urban_Rural_LDVs!G$7))</f>
        <v>1.2045313910744531</v>
      </c>
      <c r="L286" s="196">
        <f ca="1">($I286/(SUMIF($D$5:$D$832,$D286,$I$5:$I$832))*IF($D286=1,Urban_Rural_LDVs!H$6,Urban_Rural_LDVs!H$7))</f>
        <v>5.5425118269633531</v>
      </c>
      <c r="M286" s="197">
        <f ca="1">($I286/(SUMIF($D$5:$D$832,$D286,$I$5:$I$832))*IF($D286=1,Urban_Rural_LDVs!I$6,Urban_Rural_LDVs!I$7))</f>
        <v>12.037947738011274</v>
      </c>
      <c r="N286" s="196">
        <f ca="1">($H286/(SUMIF($D$5:$D$832,$D286,$H$5:$H$832))*IF($D286=1,Urban_Rural_LDVs!J$6,Urban_Rural_LDVs!J$7))</f>
        <v>0.60889421159886314</v>
      </c>
      <c r="O286" s="196">
        <f ca="1">($H286/(SUMIF($D$5:$D$832,$D286,$H$5:$H$832))*IF($D286=1,Urban_Rural_LDVs!K$6,Urban_Rural_LDVs!K$7))</f>
        <v>2.8974752521875349</v>
      </c>
      <c r="P286" s="196">
        <f ca="1">($H286/(SUMIF($D$5:$D$832,$D286,$H$5:$H$832))*IF($D286=1,Urban_Rural_LDVs!L$6,Urban_Rural_LDVs!L$7))</f>
        <v>13.214777422978205</v>
      </c>
      <c r="Q286" s="197">
        <f ca="1">($H286/(SUMIF($D$5:$D$832,$D286,$H$5:$H$832))*IF($D286=1,Urban_Rural_LDVs!M$6,Urban_Rural_LDVs!M$7))</f>
        <v>28.663084590790714</v>
      </c>
      <c r="R286" s="196">
        <f ca="1">($H286/(SUMIF($D$5:$D$832,$D286,$H$5:$H$832))*IF($D286=1,Urban_Rural_LDVs!N$6,Urban_Rural_LDVs!N$7))</f>
        <v>0.25350298337515847</v>
      </c>
      <c r="S286" s="196">
        <f ca="1">($H286/(SUMIF($D$5:$D$832,$D286,$H$5:$H$832))*IF($D286=1,Urban_Rural_LDVs!O$6,Urban_Rural_LDVs!O$7))</f>
        <v>1.2041734742560188</v>
      </c>
      <c r="T286" s="196">
        <f ca="1">($H286/(SUMIF($D$5:$D$832,$D286,$H$5:$H$832))*IF($D286=1,Urban_Rural_LDVs!P$6,Urban_Rural_LDVs!P$7))</f>
        <v>5.2835716333315093</v>
      </c>
      <c r="U286" s="339">
        <f ca="1">($H286/(SUMIF($D$5:$D$832,$D286,$H$5:$H$832))*IF($D286=1,Urban_Rural_LDVs!Q$6,Urban_Rural_LDVs!Q$7))</f>
        <v>11.350715132410579</v>
      </c>
      <c r="V286" s="344">
        <f ca="1">'DAC Adjustment'!O290-'Census Tract'!J286</f>
        <v>6.0595348670561128E-2</v>
      </c>
      <c r="W286" s="29">
        <f ca="1">'DAC Adjustment'!P290-'Census Tract'!K286</f>
        <v>0.30113284776861327</v>
      </c>
      <c r="X286" s="29">
        <f ca="1">'DAC Adjustment'!Q290-'Census Tract'!L286</f>
        <v>1.3856279567408381</v>
      </c>
      <c r="Y286" s="105">
        <f ca="1">'DAC Adjustment'!R290-'Census Tract'!M286</f>
        <v>3.009486934502819</v>
      </c>
      <c r="Z286" s="29">
        <f ca="1">'DAC Adjustment'!S290-'Census Tract'!N286</f>
        <v>0.15222355289971579</v>
      </c>
      <c r="AA286" s="29">
        <f ca="1">'DAC Adjustment'!T290-'Census Tract'!O286</f>
        <v>0.72436881304688372</v>
      </c>
      <c r="AB286" s="29">
        <f ca="1">'DAC Adjustment'!U290-'Census Tract'!P286</f>
        <v>3.3036943557445504</v>
      </c>
      <c r="AC286" s="105">
        <f ca="1">'DAC Adjustment'!V290-'Census Tract'!Q286</f>
        <v>7.1657711476976793</v>
      </c>
      <c r="AD286" s="29">
        <f ca="1">'DAC Adjustment'!W290-'Census Tract'!R286</f>
        <v>6.3375745843789633E-2</v>
      </c>
      <c r="AE286" s="29">
        <f ca="1">'DAC Adjustment'!X290-'Census Tract'!S286</f>
        <v>0.3010433685640046</v>
      </c>
      <c r="AF286" s="29">
        <f ca="1">'DAC Adjustment'!Y290-'Census Tract'!T286</f>
        <v>1.3208929083328771</v>
      </c>
      <c r="AG286" s="345">
        <f ca="1">'DAC Adjustment'!Z290-'Census Tract'!U286</f>
        <v>2.8376787831026444</v>
      </c>
    </row>
    <row r="287" spans="1:33" ht="15.75" x14ac:dyDescent="0.25">
      <c r="A287" s="193" t="s">
        <v>44</v>
      </c>
      <c r="B287" s="53" t="str">
        <f>IFERROR(INDEX(Geography!$R$5:$R$889,MATCH(C287,Geography!$S$5:$S$889,0)),"Undefined")</f>
        <v>Klamath Falls</v>
      </c>
      <c r="C287" s="53">
        <v>41035971200</v>
      </c>
      <c r="D287" s="171" cm="1">
        <f t="array" ref="D287">INDEX(Geography!$K$5:$K$838,MATCH(C287,Geography!$L$5:$L$838,0),0)</f>
        <v>1</v>
      </c>
      <c r="E287" s="53">
        <v>2582</v>
      </c>
      <c r="F287" s="53">
        <f>SUMIF(County!$A$5:$A$40,A287,County!$D$5:$D$40)</f>
        <v>68775</v>
      </c>
      <c r="G287" s="173" cm="1">
        <f t="array" ref="G287">INDEX(Geography!$E$5:$E$833,MATCH(C287,Geography!$C$5:$C$833,0),0)</f>
        <v>1750</v>
      </c>
      <c r="H287" s="239">
        <f t="shared" si="4"/>
        <v>2181.552474170745</v>
      </c>
      <c r="I287" s="173">
        <f>SUMIF(Geography!$L$5:$L$838,'Census Tract'!C287,Geography!$M$5:$M$838)</f>
        <v>903</v>
      </c>
      <c r="J287" s="338">
        <f ca="1">($I287/(SUMIF($D$5:$D$832,$D287,$I$5:$I$832))*IF($D287=1,Urban_Rural_LDVs!F$6,Urban_Rural_LDVs!F$7))</f>
        <v>0.45221156900427012</v>
      </c>
      <c r="K287" s="196">
        <f ca="1">($I287/(SUMIF($D$5:$D$832,$D287,$I$5:$I$832))*IF($D287=1,Urban_Rural_LDVs!G$6,Urban_Rural_LDVs!G$7))</f>
        <v>2.2472972027690727</v>
      </c>
      <c r="L287" s="196">
        <f ca="1">($I287/(SUMIF($D$5:$D$832,$D287,$I$5:$I$832))*IF($D287=1,Urban_Rural_LDVs!H$6,Urban_Rural_LDVs!H$7))</f>
        <v>10.34067805733039</v>
      </c>
      <c r="M287" s="197">
        <f ca="1">($I287/(SUMIF($D$5:$D$832,$D287,$I$5:$I$832))*IF($D287=1,Urban_Rural_LDVs!I$6,Urban_Rural_LDVs!I$7))</f>
        <v>22.459228940959051</v>
      </c>
      <c r="N287" s="196">
        <f ca="1">($H287/(SUMIF($D$5:$D$832,$D287,$H$5:$H$832))*IF($D287=1,Urban_Rural_LDVs!J$6,Urban_Rural_LDVs!J$7))</f>
        <v>0.45036554112341948</v>
      </c>
      <c r="O287" s="196">
        <f ca="1">($H287/(SUMIF($D$5:$D$832,$D287,$H$5:$H$832))*IF($D287=1,Urban_Rural_LDVs!K$6,Urban_Rural_LDVs!K$7))</f>
        <v>2.1431029971801294</v>
      </c>
      <c r="P287" s="196">
        <f ca="1">($H287/(SUMIF($D$5:$D$832,$D287,$H$5:$H$832))*IF($D287=1,Urban_Rural_LDVs!L$6,Urban_Rural_LDVs!L$7))</f>
        <v>9.7742436560489683</v>
      </c>
      <c r="Q287" s="197">
        <f ca="1">($H287/(SUMIF($D$5:$D$832,$D287,$H$5:$H$832))*IF($D287=1,Urban_Rural_LDVs!M$6,Urban_Rural_LDVs!M$7))</f>
        <v>21.20050635413514</v>
      </c>
      <c r="R287" s="196">
        <f ca="1">($H287/(SUMIF($D$5:$D$832,$D287,$H$5:$H$832))*IF($D287=1,Urban_Rural_LDVs!N$6,Urban_Rural_LDVs!N$7))</f>
        <v>0.18750220663843081</v>
      </c>
      <c r="S287" s="196">
        <f ca="1">($H287/(SUMIF($D$5:$D$832,$D287,$H$5:$H$832))*IF($D287=1,Urban_Rural_LDVs!O$6,Urban_Rural_LDVs!O$7))</f>
        <v>0.89066085373965875</v>
      </c>
      <c r="T287" s="196">
        <f ca="1">($H287/(SUMIF($D$5:$D$832,$D287,$H$5:$H$832))*IF($D287=1,Urban_Rural_LDVs!P$6,Urban_Rural_LDVs!P$7))</f>
        <v>3.9079671844167967</v>
      </c>
      <c r="U287" s="339">
        <f ca="1">($H287/(SUMIF($D$5:$D$832,$D287,$H$5:$H$832))*IF($D287=1,Urban_Rural_LDVs!Q$6,Urban_Rural_LDVs!Q$7))</f>
        <v>8.3954993582918487</v>
      </c>
      <c r="V287" s="344">
        <f ca="1">'DAC Adjustment'!O291-'Census Tract'!J287</f>
        <v>0.11305289225106757</v>
      </c>
      <c r="W287" s="29">
        <f ca="1">'DAC Adjustment'!P291-'Census Tract'!K287</f>
        <v>0.56182430069226807</v>
      </c>
      <c r="X287" s="29">
        <f ca="1">'DAC Adjustment'!Q291-'Census Tract'!L287</f>
        <v>2.5851695143325983</v>
      </c>
      <c r="Y287" s="105">
        <f ca="1">'DAC Adjustment'!R291-'Census Tract'!M287</f>
        <v>5.6148072352397627</v>
      </c>
      <c r="Z287" s="29">
        <f ca="1">'DAC Adjustment'!S291-'Census Tract'!N287</f>
        <v>0.11259138528085483</v>
      </c>
      <c r="AA287" s="29">
        <f ca="1">'DAC Adjustment'!T291-'Census Tract'!O287</f>
        <v>0.53577574929503236</v>
      </c>
      <c r="AB287" s="29">
        <f ca="1">'DAC Adjustment'!U291-'Census Tract'!P287</f>
        <v>2.4435609140122416</v>
      </c>
      <c r="AC287" s="105">
        <f ca="1">'DAC Adjustment'!V291-'Census Tract'!Q287</f>
        <v>5.3001265885337858</v>
      </c>
      <c r="AD287" s="29">
        <f ca="1">'DAC Adjustment'!W291-'Census Tract'!R287</f>
        <v>4.6875551659607717E-2</v>
      </c>
      <c r="AE287" s="29">
        <f ca="1">'DAC Adjustment'!X291-'Census Tract'!S287</f>
        <v>0.22266521343491474</v>
      </c>
      <c r="AF287" s="29">
        <f ca="1">'DAC Adjustment'!Y291-'Census Tract'!T287</f>
        <v>0.97699179610419939</v>
      </c>
      <c r="AG287" s="345">
        <f ca="1">'DAC Adjustment'!Z291-'Census Tract'!U287</f>
        <v>2.0988748395729626</v>
      </c>
    </row>
    <row r="288" spans="1:33" ht="15.75" x14ac:dyDescent="0.25">
      <c r="A288" s="193" t="s">
        <v>44</v>
      </c>
      <c r="B288" s="53" t="str">
        <f>IFERROR(INDEX(Geography!$R$5:$R$889,MATCH(C288,Geography!$S$5:$S$889,0)),"Undefined")</f>
        <v>Klamath Falls</v>
      </c>
      <c r="C288" s="53">
        <v>41035971400</v>
      </c>
      <c r="D288" s="171" cm="1">
        <f t="array" ref="D288">INDEX(Geography!$K$5:$K$838,MATCH(C288,Geography!$L$5:$L$838,0),0)</f>
        <v>1</v>
      </c>
      <c r="E288" s="53">
        <v>5409</v>
      </c>
      <c r="F288" s="53">
        <f>SUMIF(County!$A$5:$A$40,A288,County!$D$5:$D$40)</f>
        <v>68775</v>
      </c>
      <c r="G288" s="173" cm="1">
        <f t="array" ref="G288">INDEX(Geography!$E$5:$E$833,MATCH(C288,Geography!$C$5:$C$833,0),0)</f>
        <v>4329</v>
      </c>
      <c r="H288" s="239">
        <f t="shared" si="4"/>
        <v>5396.5375203915173</v>
      </c>
      <c r="I288" s="173">
        <f>SUMIF(Geography!$L$5:$L$838,'Census Tract'!C288,Geography!$M$5:$M$838)</f>
        <v>412</v>
      </c>
      <c r="J288" s="338">
        <f ca="1">($I288/(SUMIF($D$5:$D$832,$D288,$I$5:$I$832))*IF($D288=1,Urban_Rural_LDVs!F$6,Urban_Rural_LDVs!F$7))</f>
        <v>0.20632465828323288</v>
      </c>
      <c r="K288" s="196">
        <f ca="1">($I288/(SUMIF($D$5:$D$832,$D288,$I$5:$I$832))*IF($D288=1,Urban_Rural_LDVs!G$6,Urban_Rural_LDVs!G$7))</f>
        <v>1.0253449031460222</v>
      </c>
      <c r="L288" s="196">
        <f ca="1">($I288/(SUMIF($D$5:$D$832,$D288,$I$5:$I$832))*IF($D288=1,Urban_Rural_LDVs!H$6,Urban_Rural_LDVs!H$7))</f>
        <v>4.7180059353489705</v>
      </c>
      <c r="M288" s="197">
        <f ca="1">($I288/(SUMIF($D$5:$D$832,$D288,$I$5:$I$832))*IF($D288=1,Urban_Rural_LDVs!I$6,Urban_Rural_LDVs!I$7))</f>
        <v>10.247178653017862</v>
      </c>
      <c r="N288" s="196">
        <f ca="1">($H288/(SUMIF($D$5:$D$832,$D288,$H$5:$H$832))*IF($D288=1,Urban_Rural_LDVs!J$6,Urban_Rural_LDVs!J$7))</f>
        <v>1.1140756728704473</v>
      </c>
      <c r="O288" s="196">
        <f ca="1">($H288/(SUMIF($D$5:$D$832,$D288,$H$5:$H$832))*IF($D288=1,Urban_Rural_LDVs!K$6,Urban_Rural_LDVs!K$7))</f>
        <v>5.3014244998815885</v>
      </c>
      <c r="P288" s="196">
        <f ca="1">($H288/(SUMIF($D$5:$D$832,$D288,$H$5:$H$832))*IF($D288=1,Urban_Rural_LDVs!L$6,Urban_Rural_LDVs!L$7))</f>
        <v>24.178686164020561</v>
      </c>
      <c r="Q288" s="197">
        <f ca="1">($H288/(SUMIF($D$5:$D$832,$D288,$H$5:$H$832))*IF($D288=1,Urban_Rural_LDVs!M$6,Urban_Rural_LDVs!M$7))</f>
        <v>52.443995432600587</v>
      </c>
      <c r="R288" s="196">
        <f ca="1">($H288/(SUMIF($D$5:$D$832,$D288,$H$5:$H$832))*IF($D288=1,Urban_Rural_LDVs!N$6,Urban_Rural_LDVs!N$7))</f>
        <v>0.46382688716443826</v>
      </c>
      <c r="S288" s="196">
        <f ca="1">($H288/(SUMIF($D$5:$D$832,$D288,$H$5:$H$832))*IF($D288=1,Urban_Rural_LDVs!O$6,Urban_Rural_LDVs!O$7))</f>
        <v>2.203240477622276</v>
      </c>
      <c r="T288" s="196">
        <f ca="1">($H288/(SUMIF($D$5:$D$832,$D288,$H$5:$H$832))*IF($D288=1,Urban_Rural_LDVs!P$6,Urban_Rural_LDVs!P$7))</f>
        <v>9.6671942521944647</v>
      </c>
      <c r="U288" s="339">
        <f ca="1">($H288/(SUMIF($D$5:$D$832,$D288,$H$5:$H$832))*IF($D288=1,Urban_Rural_LDVs!Q$6,Urban_Rural_LDVs!Q$7))</f>
        <v>20.768066698311664</v>
      </c>
      <c r="V288" s="344">
        <f ca="1">'DAC Adjustment'!O292-'Census Tract'!J288</f>
        <v>0</v>
      </c>
      <c r="W288" s="29">
        <f ca="1">'DAC Adjustment'!P292-'Census Tract'!K288</f>
        <v>0</v>
      </c>
      <c r="X288" s="29">
        <f ca="1">'DAC Adjustment'!Q292-'Census Tract'!L288</f>
        <v>0</v>
      </c>
      <c r="Y288" s="105">
        <f ca="1">'DAC Adjustment'!R292-'Census Tract'!M288</f>
        <v>0</v>
      </c>
      <c r="Z288" s="29">
        <f ca="1">'DAC Adjustment'!S292-'Census Tract'!N288</f>
        <v>0</v>
      </c>
      <c r="AA288" s="29">
        <f ca="1">'DAC Adjustment'!T292-'Census Tract'!O288</f>
        <v>0</v>
      </c>
      <c r="AB288" s="29">
        <f ca="1">'DAC Adjustment'!U292-'Census Tract'!P288</f>
        <v>0</v>
      </c>
      <c r="AC288" s="105">
        <f ca="1">'DAC Adjustment'!V292-'Census Tract'!Q288</f>
        <v>0</v>
      </c>
      <c r="AD288" s="29">
        <f ca="1">'DAC Adjustment'!W292-'Census Tract'!R288</f>
        <v>0</v>
      </c>
      <c r="AE288" s="29">
        <f ca="1">'DAC Adjustment'!X292-'Census Tract'!S288</f>
        <v>0</v>
      </c>
      <c r="AF288" s="29">
        <f ca="1">'DAC Adjustment'!Y292-'Census Tract'!T288</f>
        <v>0</v>
      </c>
      <c r="AG288" s="345">
        <f ca="1">'DAC Adjustment'!Z292-'Census Tract'!U288</f>
        <v>0</v>
      </c>
    </row>
    <row r="289" spans="1:33" ht="15.75" x14ac:dyDescent="0.25">
      <c r="A289" s="193" t="s">
        <v>44</v>
      </c>
      <c r="B289" s="53" t="str">
        <f>IFERROR(INDEX(Geography!$R$5:$R$889,MATCH(C289,Geography!$S$5:$S$889,0)),"Undefined")</f>
        <v>Undefined</v>
      </c>
      <c r="C289" s="53">
        <v>41035971000</v>
      </c>
      <c r="D289" s="171" cm="1">
        <f t="array" ref="D289">INDEX(Geography!$K$5:$K$838,MATCH(C289,Geography!$L$5:$L$838,0),0)</f>
        <v>0</v>
      </c>
      <c r="E289" s="53">
        <v>2427</v>
      </c>
      <c r="F289" s="53">
        <f>SUMIF(County!$A$5:$A$40,A289,County!$D$5:$D$40)</f>
        <v>68775</v>
      </c>
      <c r="G289" s="173" cm="1">
        <f t="array" ref="G289">INDEX(Geography!$E$5:$E$833,MATCH(C289,Geography!$C$5:$C$833,0),0)</f>
        <v>2183</v>
      </c>
      <c r="H289" s="239">
        <f t="shared" si="4"/>
        <v>2721.330886351278</v>
      </c>
      <c r="I289" s="173">
        <f>SUMIF(Geography!$L$5:$L$838,'Census Tract'!C289,Geography!$M$5:$M$838)</f>
        <v>260</v>
      </c>
      <c r="J289" s="338">
        <f ca="1">($I289/(SUMIF($D$5:$D$832,$D289,$I$5:$I$832))*IF($D289=1,Urban_Rural_LDVs!F$6,Urban_Rural_LDVs!F$7))</f>
        <v>0.39950539519891104</v>
      </c>
      <c r="K289" s="196">
        <f ca="1">($I289/(SUMIF($D$5:$D$832,$D289,$I$5:$I$832))*IF($D289=1,Urban_Rural_LDVs!G$6,Urban_Rural_LDVs!G$7))</f>
        <v>2.0152551480069802</v>
      </c>
      <c r="L289" s="196">
        <f ca="1">($I289/(SUMIF($D$5:$D$832,$D289,$I$5:$I$832))*IF($D289=1,Urban_Rural_LDVs!H$6,Urban_Rural_LDVs!H$7))</f>
        <v>9.3378054685142065</v>
      </c>
      <c r="M289" s="197">
        <f ca="1">($I289/(SUMIF($D$5:$D$832,$D289,$I$5:$I$832))*IF($D289=1,Urban_Rural_LDVs!I$6,Urban_Rural_LDVs!I$7))</f>
        <v>20.312687638958668</v>
      </c>
      <c r="N289" s="196">
        <f ca="1">($H289/(SUMIF($D$5:$D$832,$D289,$H$5:$H$832))*IF($D289=1,Urban_Rural_LDVs!J$6,Urban_Rural_LDVs!J$7))</f>
        <v>0.74486226803181976</v>
      </c>
      <c r="O289" s="196">
        <f ca="1">($H289/(SUMIF($D$5:$D$832,$D289,$H$5:$H$832))*IF($D289=1,Urban_Rural_LDVs!K$6,Urban_Rural_LDVs!K$7))</f>
        <v>3.893239615961734</v>
      </c>
      <c r="P289" s="196">
        <f ca="1">($H289/(SUMIF($D$5:$D$832,$D289,$H$5:$H$832))*IF($D289=1,Urban_Rural_LDVs!L$6,Urban_Rural_LDVs!L$7))</f>
        <v>18.163677318670707</v>
      </c>
      <c r="Q289" s="197">
        <f ca="1">($H289/(SUMIF($D$5:$D$832,$D289,$H$5:$H$832))*IF($D289=1,Urban_Rural_LDVs!M$6,Urban_Rural_LDVs!M$7))</f>
        <v>39.551279030742108</v>
      </c>
      <c r="R289" s="196">
        <f ca="1">($H289/(SUMIF($D$5:$D$832,$D289,$H$5:$H$832))*IF($D289=1,Urban_Rural_LDVs!N$6,Urban_Rural_LDVs!N$7))</f>
        <v>0.50870726205287364</v>
      </c>
      <c r="S289" s="196">
        <f ca="1">($H289/(SUMIF($D$5:$D$832,$D289,$H$5:$H$832))*IF($D289=1,Urban_Rural_LDVs!O$6,Urban_Rural_LDVs!O$7))</f>
        <v>2.6353228266698068</v>
      </c>
      <c r="T289" s="196">
        <f ca="1">($H289/(SUMIF($D$5:$D$832,$D289,$H$5:$H$832))*IF($D289=1,Urban_Rural_LDVs!P$6,Urban_Rural_LDVs!P$7))</f>
        <v>12.143490284415169</v>
      </c>
      <c r="U289" s="339">
        <f ca="1">($H289/(SUMIF($D$5:$D$832,$D289,$H$5:$H$832))*IF($D289=1,Urban_Rural_LDVs!Q$6,Urban_Rural_LDVs!Q$7))</f>
        <v>26.39284706081424</v>
      </c>
      <c r="V289" s="344">
        <f ca="1">'DAC Adjustment'!O293-'Census Tract'!J289</f>
        <v>0</v>
      </c>
      <c r="W289" s="29">
        <f ca="1">'DAC Adjustment'!P293-'Census Tract'!K289</f>
        <v>0</v>
      </c>
      <c r="X289" s="29">
        <f ca="1">'DAC Adjustment'!Q293-'Census Tract'!L289</f>
        <v>0</v>
      </c>
      <c r="Y289" s="105">
        <f ca="1">'DAC Adjustment'!R293-'Census Tract'!M289</f>
        <v>0</v>
      </c>
      <c r="Z289" s="29">
        <f ca="1">'DAC Adjustment'!S293-'Census Tract'!N289</f>
        <v>0</v>
      </c>
      <c r="AA289" s="29">
        <f ca="1">'DAC Adjustment'!T293-'Census Tract'!O289</f>
        <v>0</v>
      </c>
      <c r="AB289" s="29">
        <f ca="1">'DAC Adjustment'!U293-'Census Tract'!P289</f>
        <v>0</v>
      </c>
      <c r="AC289" s="105">
        <f ca="1">'DAC Adjustment'!V293-'Census Tract'!Q289</f>
        <v>0</v>
      </c>
      <c r="AD289" s="29">
        <f ca="1">'DAC Adjustment'!W293-'Census Tract'!R289</f>
        <v>0</v>
      </c>
      <c r="AE289" s="29">
        <f ca="1">'DAC Adjustment'!X293-'Census Tract'!S289</f>
        <v>0</v>
      </c>
      <c r="AF289" s="29">
        <f ca="1">'DAC Adjustment'!Y293-'Census Tract'!T289</f>
        <v>0</v>
      </c>
      <c r="AG289" s="345">
        <f ca="1">'DAC Adjustment'!Z293-'Census Tract'!U289</f>
        <v>0</v>
      </c>
    </row>
    <row r="290" spans="1:33" ht="15.75" x14ac:dyDescent="0.25">
      <c r="A290" s="193" t="s">
        <v>45</v>
      </c>
      <c r="B290" s="53" t="str">
        <f>IFERROR(INDEX(Geography!$R$5:$R$889,MATCH(C290,Geography!$S$5:$S$889,0)),"Undefined")</f>
        <v>Paisley</v>
      </c>
      <c r="C290" s="53">
        <v>41037960100</v>
      </c>
      <c r="D290" s="171" cm="1">
        <f t="array" ref="D290">INDEX(Geography!$K$5:$K$838,MATCH(C290,Geography!$L$5:$L$838,0),0)</f>
        <v>0</v>
      </c>
      <c r="E290" s="53">
        <v>2857</v>
      </c>
      <c r="F290" s="53">
        <f>SUMIF(County!$A$5:$A$40,A290,County!$D$5:$D$40)</f>
        <v>8760</v>
      </c>
      <c r="G290" s="173" cm="1">
        <f t="array" ref="G290">INDEX(Geography!$E$5:$E$833,MATCH(C290,Geography!$C$5:$C$833,0),0)</f>
        <v>3091</v>
      </c>
      <c r="H290" s="239">
        <f t="shared" si="4"/>
        <v>3774.3462503484807</v>
      </c>
      <c r="I290" s="173">
        <f>SUMIF(Geography!$L$5:$L$838,'Census Tract'!C290,Geography!$M$5:$M$838)</f>
        <v>633</v>
      </c>
      <c r="J290" s="338">
        <f ca="1">($I290/(SUMIF($D$5:$D$832,$D290,$I$5:$I$832))*IF($D290=1,Urban_Rural_LDVs!F$6,Urban_Rural_LDVs!F$7))</f>
        <v>0.97264198138811797</v>
      </c>
      <c r="K290" s="196">
        <f ca="1">($I290/(SUMIF($D$5:$D$832,$D290,$I$5:$I$832))*IF($D290=1,Urban_Rural_LDVs!G$6,Urban_Rural_LDVs!G$7))</f>
        <v>4.9063711872631481</v>
      </c>
      <c r="L290" s="196">
        <f ca="1">($I290/(SUMIF($D$5:$D$832,$D290,$I$5:$I$832))*IF($D290=1,Urban_Rural_LDVs!H$6,Urban_Rural_LDVs!H$7))</f>
        <v>22.733964852190358</v>
      </c>
      <c r="M290" s="197">
        <f ca="1">($I290/(SUMIF($D$5:$D$832,$D290,$I$5:$I$832))*IF($D290=1,Urban_Rural_LDVs!I$6,Urban_Rural_LDVs!I$7))</f>
        <v>49.453581828695526</v>
      </c>
      <c r="N290" s="196">
        <f ca="1">($H290/(SUMIF($D$5:$D$832,$D290,$H$5:$H$832))*IF($D290=1,Urban_Rural_LDVs!J$6,Urban_Rural_LDVs!J$7))</f>
        <v>1.0330857311296704</v>
      </c>
      <c r="O290" s="196">
        <f ca="1">($H290/(SUMIF($D$5:$D$832,$D290,$H$5:$H$832))*IF($D290=1,Urban_Rural_LDVs!K$6,Urban_Rural_LDVs!K$7))</f>
        <v>5.3997235029053812</v>
      </c>
      <c r="P290" s="196">
        <f ca="1">($H290/(SUMIF($D$5:$D$832,$D290,$H$5:$H$832))*IF($D290=1,Urban_Rural_LDVs!L$6,Urban_Rural_LDVs!L$7))</f>
        <v>25.192088078706025</v>
      </c>
      <c r="Q290" s="197">
        <f ca="1">($H290/(SUMIF($D$5:$D$832,$D290,$H$5:$H$832))*IF($D290=1,Urban_Rural_LDVs!M$6,Urban_Rural_LDVs!M$7))</f>
        <v>54.855593803339659</v>
      </c>
      <c r="R290" s="196">
        <f ca="1">($H290/(SUMIF($D$5:$D$832,$D290,$H$5:$H$832))*IF($D290=1,Urban_Rural_LDVs!N$6,Urban_Rural_LDVs!N$7))</f>
        <v>0.70555085994289535</v>
      </c>
      <c r="S290" s="196">
        <f ca="1">($H290/(SUMIF($D$5:$D$832,$D290,$H$5:$H$832))*IF($D290=1,Urban_Rural_LDVs!O$6,Urban_Rural_LDVs!O$7))</f>
        <v>3.6550574864621601</v>
      </c>
      <c r="T290" s="196">
        <f ca="1">($H290/(SUMIF($D$5:$D$832,$D290,$H$5:$H$832))*IF($D290=1,Urban_Rural_LDVs!P$6,Urban_Rural_LDVs!P$7))</f>
        <v>16.842397685265986</v>
      </c>
      <c r="U290" s="339">
        <f ca="1">($H290/(SUMIF($D$5:$D$832,$D290,$H$5:$H$832))*IF($D290=1,Urban_Rural_LDVs!Q$6,Urban_Rural_LDVs!Q$7))</f>
        <v>36.605524098382809</v>
      </c>
      <c r="V290" s="344">
        <f ca="1">'DAC Adjustment'!O294-'Census Tract'!J290</f>
        <v>0.24316049534702944</v>
      </c>
      <c r="W290" s="29">
        <f ca="1">'DAC Adjustment'!P294-'Census Tract'!K290</f>
        <v>1.2265927968157868</v>
      </c>
      <c r="X290" s="29">
        <f ca="1">'DAC Adjustment'!Q294-'Census Tract'!L290</f>
        <v>5.6834912130475885</v>
      </c>
      <c r="Y290" s="105">
        <f ca="1">'DAC Adjustment'!R294-'Census Tract'!M290</f>
        <v>12.36339545717388</v>
      </c>
      <c r="Z290" s="29">
        <f ca="1">'DAC Adjustment'!S294-'Census Tract'!N290</f>
        <v>0.2582714327824176</v>
      </c>
      <c r="AA290" s="29">
        <f ca="1">'DAC Adjustment'!T294-'Census Tract'!O290</f>
        <v>1.3499308757263453</v>
      </c>
      <c r="AB290" s="29">
        <f ca="1">'DAC Adjustment'!U294-'Census Tract'!P290</f>
        <v>6.2980220196765053</v>
      </c>
      <c r="AC290" s="105">
        <f ca="1">'DAC Adjustment'!V294-'Census Tract'!Q290</f>
        <v>13.713898450834918</v>
      </c>
      <c r="AD290" s="29">
        <f ca="1">'DAC Adjustment'!W294-'Census Tract'!R290</f>
        <v>0.17638771498572381</v>
      </c>
      <c r="AE290" s="29">
        <f ca="1">'DAC Adjustment'!X294-'Census Tract'!S290</f>
        <v>0.91376437161554014</v>
      </c>
      <c r="AF290" s="29">
        <f ca="1">'DAC Adjustment'!Y294-'Census Tract'!T290</f>
        <v>4.2105994213164948</v>
      </c>
      <c r="AG290" s="345">
        <f ca="1">'DAC Adjustment'!Z294-'Census Tract'!U290</f>
        <v>9.1513810245957004</v>
      </c>
    </row>
    <row r="291" spans="1:33" ht="15.75" x14ac:dyDescent="0.25">
      <c r="A291" s="193" t="s">
        <v>45</v>
      </c>
      <c r="B291" s="53" t="str">
        <f>IFERROR(INDEX(Geography!$R$5:$R$889,MATCH(C291,Geography!$S$5:$S$889,0)),"Undefined")</f>
        <v>Lakeview</v>
      </c>
      <c r="C291" s="53">
        <v>41037960200</v>
      </c>
      <c r="D291" s="171" cm="1">
        <f t="array" ref="D291">INDEX(Geography!$K$5:$K$838,MATCH(C291,Geography!$L$5:$L$838,0),0)</f>
        <v>0</v>
      </c>
      <c r="E291" s="53">
        <v>4980</v>
      </c>
      <c r="F291" s="53">
        <f>SUMIF(County!$A$5:$A$40,A291,County!$D$5:$D$40)</f>
        <v>8760</v>
      </c>
      <c r="G291" s="173" cm="1">
        <f t="array" ref="G291">INDEX(Geography!$E$5:$E$833,MATCH(C291,Geography!$C$5:$C$833,0),0)</f>
        <v>4083</v>
      </c>
      <c r="H291" s="239">
        <f t="shared" si="4"/>
        <v>4985.6537496515193</v>
      </c>
      <c r="I291" s="173">
        <f>SUMIF(Geography!$L$5:$L$838,'Census Tract'!C291,Geography!$M$5:$M$838)</f>
        <v>1753</v>
      </c>
      <c r="J291" s="338">
        <f ca="1">($I291/(SUMIF($D$5:$D$832,$D291,$I$5:$I$832))*IF($D291=1,Urban_Rural_LDVs!F$6,Urban_Rural_LDVs!F$7))</f>
        <v>2.693588299168042</v>
      </c>
      <c r="K291" s="196">
        <f ca="1">($I291/(SUMIF($D$5:$D$832,$D291,$I$5:$I$832))*IF($D291=1,Urban_Rural_LDVs!G$6,Urban_Rural_LDVs!G$7))</f>
        <v>13.587470286370138</v>
      </c>
      <c r="L291" s="196">
        <f ca="1">($I291/(SUMIF($D$5:$D$832,$D291,$I$5:$I$832))*IF($D291=1,Urban_Rural_LDVs!H$6,Urban_Rural_LDVs!H$7))</f>
        <v>62.958357639636162</v>
      </c>
      <c r="M291" s="197">
        <f ca="1">($I291/(SUMIF($D$5:$D$832,$D291,$I$5:$I$832))*IF($D291=1,Urban_Rural_LDVs!I$6,Urban_Rural_LDVs!I$7))</f>
        <v>136.95439011959439</v>
      </c>
      <c r="N291" s="196">
        <f ca="1">($H291/(SUMIF($D$5:$D$832,$D291,$H$5:$H$832))*IF($D291=1,Urban_Rural_LDVs!J$6,Urban_Rural_LDVs!J$7))</f>
        <v>1.3646357296028613</v>
      </c>
      <c r="O291" s="196">
        <f ca="1">($H291/(SUMIF($D$5:$D$832,$D291,$H$5:$H$832))*IF($D291=1,Urban_Rural_LDVs!K$6,Urban_Rural_LDVs!K$7))</f>
        <v>7.1326661476424045</v>
      </c>
      <c r="P291" s="196">
        <f ca="1">($H291/(SUMIF($D$5:$D$832,$D291,$H$5:$H$832))*IF($D291=1,Urban_Rural_LDVs!L$6,Urban_Rural_LDVs!L$7))</f>
        <v>33.277028672066223</v>
      </c>
      <c r="Q291" s="197">
        <f ca="1">($H291/(SUMIF($D$5:$D$832,$D291,$H$5:$H$832))*IF($D291=1,Urban_Rural_LDVs!M$6,Urban_Rural_LDVs!M$7))</f>
        <v>72.460494823369729</v>
      </c>
      <c r="R291" s="196">
        <f ca="1">($H291/(SUMIF($D$5:$D$832,$D291,$H$5:$H$832))*IF($D291=1,Urban_Rural_LDVs!N$6,Urban_Rural_LDVs!N$7))</f>
        <v>0.93198452317917879</v>
      </c>
      <c r="S291" s="196">
        <f ca="1">($H291/(SUMIF($D$5:$D$832,$D291,$H$5:$H$832))*IF($D291=1,Urban_Rural_LDVs!O$6,Urban_Rural_LDVs!O$7))</f>
        <v>4.8280814355305726</v>
      </c>
      <c r="T291" s="196">
        <f ca="1">($H291/(SUMIF($D$5:$D$832,$D291,$H$5:$H$832))*IF($D291=1,Urban_Rural_LDVs!P$6,Urban_Rural_LDVs!P$7))</f>
        <v>22.247657634726956</v>
      </c>
      <c r="U291" s="339">
        <f ca="1">($H291/(SUMIF($D$5:$D$832,$D291,$H$5:$H$832))*IF($D291=1,Urban_Rural_LDVs!Q$6,Urban_Rural_LDVs!Q$7))</f>
        <v>48.353398542121319</v>
      </c>
      <c r="V291" s="344">
        <f ca="1">'DAC Adjustment'!O295-'Census Tract'!J291</f>
        <v>0.67339707479201039</v>
      </c>
      <c r="W291" s="29">
        <f ca="1">'DAC Adjustment'!P295-'Census Tract'!K291</f>
        <v>3.3968675715925336</v>
      </c>
      <c r="X291" s="29">
        <f ca="1">'DAC Adjustment'!Q295-'Census Tract'!L291</f>
        <v>15.739589409909044</v>
      </c>
      <c r="Y291" s="105">
        <f ca="1">'DAC Adjustment'!R295-'Census Tract'!M291</f>
        <v>34.238597529898584</v>
      </c>
      <c r="Z291" s="29">
        <f ca="1">'DAC Adjustment'!S295-'Census Tract'!N291</f>
        <v>0.34115893240071538</v>
      </c>
      <c r="AA291" s="29">
        <f ca="1">'DAC Adjustment'!T295-'Census Tract'!O291</f>
        <v>1.7831665369106018</v>
      </c>
      <c r="AB291" s="29">
        <f ca="1">'DAC Adjustment'!U295-'Census Tract'!P291</f>
        <v>8.3192571680165557</v>
      </c>
      <c r="AC291" s="105">
        <f ca="1">'DAC Adjustment'!V295-'Census Tract'!Q291</f>
        <v>18.115123705842436</v>
      </c>
      <c r="AD291" s="29">
        <f ca="1">'DAC Adjustment'!W295-'Census Tract'!R291</f>
        <v>0.23299613079479475</v>
      </c>
      <c r="AE291" s="29">
        <f ca="1">'DAC Adjustment'!X295-'Census Tract'!S291</f>
        <v>1.2070203588826427</v>
      </c>
      <c r="AF291" s="29">
        <f ca="1">'DAC Adjustment'!Y295-'Census Tract'!T291</f>
        <v>5.5619144086817371</v>
      </c>
      <c r="AG291" s="345">
        <f ca="1">'DAC Adjustment'!Z295-'Census Tract'!U291</f>
        <v>12.088349635530328</v>
      </c>
    </row>
    <row r="292" spans="1:33" ht="15.75" x14ac:dyDescent="0.25">
      <c r="A292" s="193" t="s">
        <v>46</v>
      </c>
      <c r="B292" s="53" t="str">
        <f>IFERROR(INDEX(Geography!$R$5:$R$889,MATCH(C292,Geography!$S$5:$S$889,0)),"Undefined")</f>
        <v>Springfield</v>
      </c>
      <c r="C292" s="53">
        <v>41039003201</v>
      </c>
      <c r="D292" s="171" cm="1">
        <f t="array" ref="D292">INDEX(Geography!$K$5:$K$838,MATCH(C292,Geography!$L$5:$L$838,0),0)</f>
        <v>1</v>
      </c>
      <c r="E292" s="53">
        <v>3131</v>
      </c>
      <c r="F292" s="53">
        <f>SUMIF(County!$A$5:$A$40,A292,County!$D$5:$D$40)</f>
        <v>335956</v>
      </c>
      <c r="G292" s="173" cm="1">
        <f t="array" ref="G292">INDEX(Geography!$E$5:$E$833,MATCH(C292,Geography!$C$5:$C$833,0),0)</f>
        <v>1971</v>
      </c>
      <c r="H292" s="239">
        <f t="shared" si="4"/>
        <v>2395.4146987324189</v>
      </c>
      <c r="I292" s="173">
        <f>SUMIF(Geography!$L$5:$L$838,'Census Tract'!C292,Geography!$M$5:$M$838)</f>
        <v>389</v>
      </c>
      <c r="J292" s="338">
        <f ca="1">($I292/(SUMIF($D$5:$D$832,$D292,$I$5:$I$832))*IF($D292=1,Urban_Rural_LDVs!F$6,Urban_Rural_LDVs!F$7))</f>
        <v>0.19480653415577082</v>
      </c>
      <c r="K292" s="196">
        <f ca="1">($I292/(SUMIF($D$5:$D$832,$D292,$I$5:$I$832))*IF($D292=1,Urban_Rural_LDVs!G$6,Urban_Rural_LDVs!G$7))</f>
        <v>0.96810477505777326</v>
      </c>
      <c r="L292" s="196">
        <f ca="1">($I292/(SUMIF($D$5:$D$832,$D292,$I$5:$I$832))*IF($D292=1,Urban_Rural_LDVs!H$6,Urban_Rural_LDVs!H$7))</f>
        <v>4.4546221088610425</v>
      </c>
      <c r="M292" s="197">
        <f ca="1">($I292/(SUMIF($D$5:$D$832,$D292,$I$5:$I$832))*IF($D292=1,Urban_Rural_LDVs!I$6,Urban_Rural_LDVs!I$7))</f>
        <v>9.6751274175338544</v>
      </c>
      <c r="N292" s="196">
        <f ca="1">($H292/(SUMIF($D$5:$D$832,$D292,$H$5:$H$832))*IF($D292=1,Urban_Rural_LDVs!J$6,Urban_Rural_LDVs!J$7))</f>
        <v>0.49451583208865901</v>
      </c>
      <c r="O292" s="196">
        <f ca="1">($H292/(SUMIF($D$5:$D$832,$D292,$H$5:$H$832))*IF($D292=1,Urban_Rural_LDVs!K$6,Urban_Rural_LDVs!K$7))</f>
        <v>2.3531959378122149</v>
      </c>
      <c r="P292" s="196">
        <f ca="1">($H292/(SUMIF($D$5:$D$832,$D292,$H$5:$H$832))*IF($D292=1,Urban_Rural_LDVs!L$6,Urban_Rural_LDVs!L$7))</f>
        <v>10.732433530663396</v>
      </c>
      <c r="Q292" s="197">
        <f ca="1">($H292/(SUMIF($D$5:$D$832,$D292,$H$5:$H$832))*IF($D292=1,Urban_Rural_LDVs!M$6,Urban_Rural_LDVs!M$7))</f>
        <v>23.278837040383113</v>
      </c>
      <c r="R292" s="196">
        <f ca="1">($H292/(SUMIF($D$5:$D$832,$D292,$H$5:$H$832))*IF($D292=1,Urban_Rural_LDVs!N$6,Urban_Rural_LDVs!N$7))</f>
        <v>0.2058834463732945</v>
      </c>
      <c r="S292" s="196">
        <f ca="1">($H292/(SUMIF($D$5:$D$832,$D292,$H$5:$H$832))*IF($D292=1,Urban_Rural_LDVs!O$6,Urban_Rural_LDVs!O$7))</f>
        <v>0.97797422977163728</v>
      </c>
      <c r="T292" s="196">
        <f ca="1">($H292/(SUMIF($D$5:$D$832,$D292,$H$5:$H$832))*IF($D292=1,Urban_Rural_LDVs!P$6,Urban_Rural_LDVs!P$7))</f>
        <v>4.2910735114333365</v>
      </c>
      <c r="U292" s="339">
        <f ca="1">($H292/(SUMIF($D$5:$D$832,$D292,$H$5:$H$832))*IF($D292=1,Urban_Rural_LDVs!Q$6,Urban_Rural_LDVs!Q$7))</f>
        <v>9.2185279997426584</v>
      </c>
      <c r="V292" s="344">
        <f ca="1">'DAC Adjustment'!O296-'Census Tract'!J292</f>
        <v>4.870163353894269E-2</v>
      </c>
      <c r="W292" s="29">
        <f ca="1">'DAC Adjustment'!P296-'Census Tract'!K292</f>
        <v>0.24202619376444334</v>
      </c>
      <c r="X292" s="29">
        <f ca="1">'DAC Adjustment'!Q296-'Census Tract'!L292</f>
        <v>1.1136555272152604</v>
      </c>
      <c r="Y292" s="105">
        <f ca="1">'DAC Adjustment'!R296-'Census Tract'!M292</f>
        <v>2.4187818543834645</v>
      </c>
      <c r="Z292" s="29">
        <f ca="1">'DAC Adjustment'!S296-'Census Tract'!N292</f>
        <v>0.12362895802216478</v>
      </c>
      <c r="AA292" s="29">
        <f ca="1">'DAC Adjustment'!T296-'Census Tract'!O292</f>
        <v>0.58829898445305373</v>
      </c>
      <c r="AB292" s="29">
        <f ca="1">'DAC Adjustment'!U296-'Census Tract'!P292</f>
        <v>2.6831083826658499</v>
      </c>
      <c r="AC292" s="105">
        <f ca="1">'DAC Adjustment'!V296-'Census Tract'!Q292</f>
        <v>5.8197092600957774</v>
      </c>
      <c r="AD292" s="29">
        <f ca="1">'DAC Adjustment'!W296-'Census Tract'!R292</f>
        <v>5.1470861593323619E-2</v>
      </c>
      <c r="AE292" s="29">
        <f ca="1">'DAC Adjustment'!X296-'Census Tract'!S292</f>
        <v>0.24449355744290935</v>
      </c>
      <c r="AF292" s="29">
        <f ca="1">'DAC Adjustment'!Y296-'Census Tract'!T292</f>
        <v>1.0727683778583339</v>
      </c>
      <c r="AG292" s="345">
        <f ca="1">'DAC Adjustment'!Z296-'Census Tract'!U292</f>
        <v>2.3046319999356655</v>
      </c>
    </row>
    <row r="293" spans="1:33" ht="15.75" x14ac:dyDescent="0.25">
      <c r="A293" s="193" t="s">
        <v>46</v>
      </c>
      <c r="B293" s="53" t="str">
        <f>IFERROR(INDEX(Geography!$R$5:$R$889,MATCH(C293,Geography!$S$5:$S$889,0)),"Undefined")</f>
        <v>Springfield</v>
      </c>
      <c r="C293" s="53">
        <v>41039001803</v>
      </c>
      <c r="D293" s="171" cm="1">
        <f t="array" ref="D293">INDEX(Geography!$K$5:$K$838,MATCH(C293,Geography!$L$5:$L$838,0),0)</f>
        <v>1</v>
      </c>
      <c r="E293" s="53">
        <v>4261</v>
      </c>
      <c r="F293" s="53">
        <f>SUMIF(County!$A$5:$A$40,A293,County!$D$5:$D$40)</f>
        <v>335956</v>
      </c>
      <c r="G293" s="173" cm="1">
        <f t="array" ref="G293">INDEX(Geography!$E$5:$E$833,MATCH(C293,Geography!$C$5:$C$833,0),0)</f>
        <v>3129</v>
      </c>
      <c r="H293" s="239">
        <f t="shared" si="4"/>
        <v>3802.7664090988019</v>
      </c>
      <c r="I293" s="173">
        <f>SUMIF(Geography!$L$5:$L$838,'Census Tract'!C293,Geography!$M$5:$M$838)</f>
        <v>805</v>
      </c>
      <c r="J293" s="338">
        <f ca="1">($I293/(SUMIF($D$5:$D$832,$D293,$I$5:$I$832))*IF($D293=1,Urban_Rural_LDVs!F$6,Urban_Rural_LDVs!F$7))</f>
        <v>0.40313434446117097</v>
      </c>
      <c r="K293" s="196">
        <f ca="1">($I293/(SUMIF($D$5:$D$832,$D293,$I$5:$I$832))*IF($D293=1,Urban_Rural_LDVs!G$6,Urban_Rural_LDVs!G$7))</f>
        <v>2.0034044830887079</v>
      </c>
      <c r="L293" s="196">
        <f ca="1">($I293/(SUMIF($D$5:$D$832,$D293,$I$5:$I$832))*IF($D293=1,Urban_Rural_LDVs!H$6,Urban_Rural_LDVs!H$7))</f>
        <v>9.2184339270774771</v>
      </c>
      <c r="M293" s="197">
        <f ca="1">($I293/(SUMIF($D$5:$D$832,$D293,$I$5:$I$832))*IF($D293=1,Urban_Rural_LDVs!I$6,Urban_Rural_LDVs!I$7))</f>
        <v>20.021793241940237</v>
      </c>
      <c r="N293" s="196">
        <f ca="1">($H293/(SUMIF($D$5:$D$832,$D293,$H$5:$H$832))*IF($D293=1,Urban_Rural_LDVs!J$6,Urban_Rural_LDVs!J$7))</f>
        <v>0.78505329203724705</v>
      </c>
      <c r="O293" s="196">
        <f ca="1">($H293/(SUMIF($D$5:$D$832,$D293,$H$5:$H$832))*IF($D293=1,Urban_Rural_LDVs!K$6,Urban_Rural_LDVs!K$7))</f>
        <v>3.7357433228891019</v>
      </c>
      <c r="P293" s="196">
        <f ca="1">($H293/(SUMIF($D$5:$D$832,$D293,$H$5:$H$832))*IF($D293=1,Urban_Rural_LDVs!L$6,Urban_Rural_LDVs!L$7))</f>
        <v>17.037942423868984</v>
      </c>
      <c r="Q293" s="197">
        <f ca="1">($H293/(SUMIF($D$5:$D$832,$D293,$H$5:$H$832))*IF($D293=1,Urban_Rural_LDVs!M$6,Urban_Rural_LDVs!M$7))</f>
        <v>36.955596701856301</v>
      </c>
      <c r="R293" s="196">
        <f ca="1">($H293/(SUMIF($D$5:$D$832,$D293,$H$5:$H$832))*IF($D293=1,Urban_Rural_LDVs!N$6,Urban_Rural_LDVs!N$7))</f>
        <v>0.32684388823035943</v>
      </c>
      <c r="S293" s="196">
        <f ca="1">($H293/(SUMIF($D$5:$D$832,$D293,$H$5:$H$832))*IF($D293=1,Urban_Rural_LDVs!O$6,Urban_Rural_LDVs!O$7))</f>
        <v>1.5525526965781091</v>
      </c>
      <c r="T293" s="196">
        <f ca="1">($H293/(SUMIF($D$5:$D$832,$D293,$H$5:$H$832))*IF($D293=1,Urban_Rural_LDVs!P$6,Urban_Rural_LDVs!P$7))</f>
        <v>6.812160840829482</v>
      </c>
      <c r="U293" s="339">
        <f ca="1">($H293/(SUMIF($D$5:$D$832,$D293,$H$5:$H$832))*IF($D293=1,Urban_Rural_LDVs!Q$6,Urban_Rural_LDVs!Q$7))</f>
        <v>14.63458859015463</v>
      </c>
      <c r="V293" s="344">
        <f ca="1">'DAC Adjustment'!O297-'Census Tract'!J293</f>
        <v>0</v>
      </c>
      <c r="W293" s="29">
        <f ca="1">'DAC Adjustment'!P297-'Census Tract'!K293</f>
        <v>0</v>
      </c>
      <c r="X293" s="29">
        <f ca="1">'DAC Adjustment'!Q297-'Census Tract'!L293</f>
        <v>0</v>
      </c>
      <c r="Y293" s="105">
        <f ca="1">'DAC Adjustment'!R297-'Census Tract'!M293</f>
        <v>0</v>
      </c>
      <c r="Z293" s="29">
        <f ca="1">'DAC Adjustment'!S297-'Census Tract'!N293</f>
        <v>0</v>
      </c>
      <c r="AA293" s="29">
        <f ca="1">'DAC Adjustment'!T297-'Census Tract'!O293</f>
        <v>0</v>
      </c>
      <c r="AB293" s="29">
        <f ca="1">'DAC Adjustment'!U297-'Census Tract'!P293</f>
        <v>0</v>
      </c>
      <c r="AC293" s="105">
        <f ca="1">'DAC Adjustment'!V297-'Census Tract'!Q293</f>
        <v>0</v>
      </c>
      <c r="AD293" s="29">
        <f ca="1">'DAC Adjustment'!W297-'Census Tract'!R293</f>
        <v>0</v>
      </c>
      <c r="AE293" s="29">
        <f ca="1">'DAC Adjustment'!X297-'Census Tract'!S293</f>
        <v>0</v>
      </c>
      <c r="AF293" s="29">
        <f ca="1">'DAC Adjustment'!Y297-'Census Tract'!T293</f>
        <v>0</v>
      </c>
      <c r="AG293" s="345">
        <f ca="1">'DAC Adjustment'!Z297-'Census Tract'!U293</f>
        <v>0</v>
      </c>
    </row>
    <row r="294" spans="1:33" ht="15.75" x14ac:dyDescent="0.25">
      <c r="A294" s="193" t="s">
        <v>46</v>
      </c>
      <c r="B294" s="53" t="str">
        <f>IFERROR(INDEX(Geography!$R$5:$R$889,MATCH(C294,Geography!$S$5:$S$889,0)),"Undefined")</f>
        <v>Springfield</v>
      </c>
      <c r="C294" s="53">
        <v>41039002101</v>
      </c>
      <c r="D294" s="171" cm="1">
        <f t="array" ref="D294">INDEX(Geography!$K$5:$K$838,MATCH(C294,Geography!$L$5:$L$838,0),0)</f>
        <v>1</v>
      </c>
      <c r="E294" s="53">
        <v>2637</v>
      </c>
      <c r="F294" s="53">
        <f>SUMIF(County!$A$5:$A$40,A294,County!$D$5:$D$40)</f>
        <v>335956</v>
      </c>
      <c r="G294" s="173" cm="1">
        <f t="array" ref="G294">INDEX(Geography!$E$5:$E$833,MATCH(C294,Geography!$C$5:$C$833,0),0)</f>
        <v>1910</v>
      </c>
      <c r="H294" s="239">
        <f t="shared" si="4"/>
        <v>2321.2795913642412</v>
      </c>
      <c r="I294" s="173">
        <f>SUMIF(Geography!$L$5:$L$838,'Census Tract'!C294,Geography!$M$5:$M$838)</f>
        <v>4013</v>
      </c>
      <c r="J294" s="338">
        <f ca="1">($I294/(SUMIF($D$5:$D$832,$D294,$I$5:$I$832))*IF($D294=1,Urban_Rural_LDVs!F$6,Urban_Rural_LDVs!F$7))</f>
        <v>2.0096622662393528</v>
      </c>
      <c r="K294" s="196">
        <f ca="1">($I294/(SUMIF($D$5:$D$832,$D294,$I$5:$I$832))*IF($D294=1,Urban_Rural_LDVs!G$6,Urban_Rural_LDVs!G$7))</f>
        <v>9.9871580007888028</v>
      </c>
      <c r="L294" s="196">
        <f ca="1">($I294/(SUMIF($D$5:$D$832,$D294,$I$5:$I$832))*IF($D294=1,Urban_Rural_LDVs!H$6,Urban_Rural_LDVs!H$7))</f>
        <v>45.954751986784991</v>
      </c>
      <c r="M294" s="197">
        <f ca="1">($I294/(SUMIF($D$5:$D$832,$D294,$I$5:$I$832))*IF($D294=1,Urban_Rural_LDVs!I$6,Urban_Rural_LDVs!I$7))</f>
        <v>99.810504695535627</v>
      </c>
      <c r="N294" s="196">
        <f ca="1">($H294/(SUMIF($D$5:$D$832,$D294,$H$5:$H$832))*IF($D294=1,Urban_Rural_LDVs!J$6,Urban_Rural_LDVs!J$7))</f>
        <v>0.47921118178048633</v>
      </c>
      <c r="O294" s="196">
        <f ca="1">($H294/(SUMIF($D$5:$D$832,$D294,$H$5:$H$832))*IF($D294=1,Urban_Rural_LDVs!K$6,Urban_Rural_LDVs!K$7))</f>
        <v>2.2803674486155909</v>
      </c>
      <c r="P294" s="196">
        <f ca="1">($H294/(SUMIF($D$5:$D$832,$D294,$H$5:$H$832))*IF($D294=1,Urban_Rural_LDVs!L$6,Urban_Rural_LDVs!L$7))</f>
        <v>10.400278053560164</v>
      </c>
      <c r="Q294" s="197">
        <f ca="1">($H294/(SUMIF($D$5:$D$832,$D294,$H$5:$H$832))*IF($D294=1,Urban_Rural_LDVs!M$6,Urban_Rural_LDVs!M$7))</f>
        <v>22.558385970132797</v>
      </c>
      <c r="R294" s="196">
        <f ca="1">($H294/(SUMIF($D$5:$D$832,$D294,$H$5:$H$832))*IF($D294=1,Urban_Rural_LDVs!N$6,Urban_Rural_LDVs!N$7))</f>
        <v>0.19951160962607428</v>
      </c>
      <c r="S294" s="196">
        <f ca="1">($H294/(SUMIF($D$5:$D$832,$D294,$H$5:$H$832))*IF($D294=1,Urban_Rural_LDVs!O$6,Urban_Rural_LDVs!O$7))</f>
        <v>0.94770714300549308</v>
      </c>
      <c r="T294" s="196">
        <f ca="1">($H294/(SUMIF($D$5:$D$832,$D294,$H$5:$H$832))*IF($D294=1,Urban_Rural_LDVs!P$6,Urban_Rural_LDVs!P$7))</f>
        <v>4.1582701201611725</v>
      </c>
      <c r="U294" s="339">
        <f ca="1">($H294/(SUMIF($D$5:$D$832,$D294,$H$5:$H$832))*IF($D294=1,Urban_Rural_LDVs!Q$6,Urban_Rural_LDVs!Q$7))</f>
        <v>8.9332260170007469</v>
      </c>
      <c r="V294" s="344">
        <f ca="1">'DAC Adjustment'!O298-'Census Tract'!J294</f>
        <v>0.50241556655983821</v>
      </c>
      <c r="W294" s="29">
        <f ca="1">'DAC Adjustment'!P298-'Census Tract'!K294</f>
        <v>2.4967895001972007</v>
      </c>
      <c r="X294" s="29">
        <f ca="1">'DAC Adjustment'!Q298-'Census Tract'!L294</f>
        <v>11.48868799669625</v>
      </c>
      <c r="Y294" s="105">
        <f ca="1">'DAC Adjustment'!R298-'Census Tract'!M294</f>
        <v>24.952626173883914</v>
      </c>
      <c r="Z294" s="29">
        <f ca="1">'DAC Adjustment'!S298-'Census Tract'!N294</f>
        <v>0.11980279544512157</v>
      </c>
      <c r="AA294" s="29">
        <f ca="1">'DAC Adjustment'!T298-'Census Tract'!O294</f>
        <v>0.57009186215389773</v>
      </c>
      <c r="AB294" s="29">
        <f ca="1">'DAC Adjustment'!U298-'Census Tract'!P294</f>
        <v>2.6000695133900411</v>
      </c>
      <c r="AC294" s="105">
        <f ca="1">'DAC Adjustment'!V298-'Census Tract'!Q294</f>
        <v>5.6395964925332009</v>
      </c>
      <c r="AD294" s="29">
        <f ca="1">'DAC Adjustment'!W298-'Census Tract'!R294</f>
        <v>4.9877902406518571E-2</v>
      </c>
      <c r="AE294" s="29">
        <f ca="1">'DAC Adjustment'!X298-'Census Tract'!S294</f>
        <v>0.23692678575137327</v>
      </c>
      <c r="AF294" s="29">
        <f ca="1">'DAC Adjustment'!Y298-'Census Tract'!T294</f>
        <v>1.0395675300402933</v>
      </c>
      <c r="AG294" s="345">
        <f ca="1">'DAC Adjustment'!Z298-'Census Tract'!U294</f>
        <v>2.2333065042501872</v>
      </c>
    </row>
    <row r="295" spans="1:33" ht="15.75" x14ac:dyDescent="0.25">
      <c r="A295" s="193" t="s">
        <v>46</v>
      </c>
      <c r="B295" s="53" t="str">
        <f>IFERROR(INDEX(Geography!$R$5:$R$889,MATCH(C295,Geography!$S$5:$S$889,0)),"Undefined")</f>
        <v>Eugene</v>
      </c>
      <c r="C295" s="53">
        <v>41039005400</v>
      </c>
      <c r="D295" s="171" cm="1">
        <f t="array" ref="D295">INDEX(Geography!$K$5:$K$838,MATCH(C295,Geography!$L$5:$L$838,0),0)</f>
        <v>1</v>
      </c>
      <c r="E295" s="53">
        <v>5299</v>
      </c>
      <c r="F295" s="53">
        <f>SUMIF(County!$A$5:$A$40,A295,County!$D$5:$D$40)</f>
        <v>335956</v>
      </c>
      <c r="G295" s="173" cm="1">
        <f t="array" ref="G295">INDEX(Geography!$E$5:$E$833,MATCH(C295,Geography!$C$5:$C$833,0),0)</f>
        <v>4043</v>
      </c>
      <c r="H295" s="239">
        <f t="shared" si="4"/>
        <v>4913.5776899924758</v>
      </c>
      <c r="I295" s="173">
        <f>SUMIF(Geography!$L$5:$L$838,'Census Tract'!C295,Geography!$M$5:$M$838)</f>
        <v>570</v>
      </c>
      <c r="J295" s="338">
        <f ca="1">($I295/(SUMIF($D$5:$D$832,$D295,$I$5:$I$832))*IF($D295=1,Urban_Rural_LDVs!F$6,Urban_Rural_LDVs!F$7))</f>
        <v>0.28544916315884156</v>
      </c>
      <c r="K295" s="196">
        <f ca="1">($I295/(SUMIF($D$5:$D$832,$D295,$I$5:$I$832))*IF($D295=1,Urban_Rural_LDVs!G$6,Urban_Rural_LDVs!G$7))</f>
        <v>1.418559696100079</v>
      </c>
      <c r="L295" s="196">
        <f ca="1">($I295/(SUMIF($D$5:$D$832,$D295,$I$5:$I$832))*IF($D295=1,Urban_Rural_LDVs!H$6,Urban_Rural_LDVs!H$7))</f>
        <v>6.5273383086138663</v>
      </c>
      <c r="M295" s="197">
        <f ca="1">($I295/(SUMIF($D$5:$D$832,$D295,$I$5:$I$832))*IF($D295=1,Urban_Rural_LDVs!I$6,Urban_Rural_LDVs!I$7))</f>
        <v>14.176921922864517</v>
      </c>
      <c r="N295" s="196">
        <f ca="1">($H295/(SUMIF($D$5:$D$832,$D295,$H$5:$H$832))*IF($D295=1,Urban_Rural_LDVs!J$6,Urban_Rural_LDVs!J$7))</f>
        <v>1.0143721507531447</v>
      </c>
      <c r="O295" s="196">
        <f ca="1">($H295/(SUMIF($D$5:$D$832,$D295,$H$5:$H$832))*IF($D295=1,Urban_Rural_LDVs!K$6,Urban_Rural_LDVs!K$7))</f>
        <v>4.8269767511794948</v>
      </c>
      <c r="P295" s="196">
        <f ca="1">($H295/(SUMIF($D$5:$D$832,$D295,$H$5:$H$832))*IF($D295=1,Urban_Rural_LDVs!L$6,Urban_Rural_LDVs!L$7))</f>
        <v>22.014829408661647</v>
      </c>
      <c r="Q295" s="197">
        <f ca="1">($H295/(SUMIF($D$5:$D$832,$D295,$H$5:$H$832))*IF($D295=1,Urban_Rural_LDVs!M$6,Urban_Rural_LDVs!M$7))</f>
        <v>47.75055208232822</v>
      </c>
      <c r="R295" s="196">
        <f ca="1">($H295/(SUMIF($D$5:$D$832,$D295,$H$5:$H$832))*IF($D295=1,Urban_Rural_LDVs!N$6,Urban_Rural_LDVs!N$7))</f>
        <v>0.42231698309854365</v>
      </c>
      <c r="S295" s="196">
        <f ca="1">($H295/(SUMIF($D$5:$D$832,$D295,$H$5:$H$832))*IF($D295=1,Urban_Rural_LDVs!O$6,Urban_Rural_LDVs!O$7))</f>
        <v>2.0060628163200045</v>
      </c>
      <c r="T295" s="196">
        <f ca="1">($H295/(SUMIF($D$5:$D$832,$D295,$H$5:$H$832))*IF($D295=1,Urban_Rural_LDVs!P$6,Urban_Rural_LDVs!P$7))</f>
        <v>8.8020346051369742</v>
      </c>
      <c r="U295" s="339">
        <f ca="1">($H295/(SUMIF($D$5:$D$832,$D295,$H$5:$H$832))*IF($D295=1,Urban_Rural_LDVs!Q$6,Urban_Rural_LDVs!Q$7))</f>
        <v>18.909441249598967</v>
      </c>
      <c r="V295" s="344">
        <f ca="1">'DAC Adjustment'!O299-'Census Tract'!J295</f>
        <v>0</v>
      </c>
      <c r="W295" s="29">
        <f ca="1">'DAC Adjustment'!P299-'Census Tract'!K295</f>
        <v>0</v>
      </c>
      <c r="X295" s="29">
        <f ca="1">'DAC Adjustment'!Q299-'Census Tract'!L295</f>
        <v>0</v>
      </c>
      <c r="Y295" s="105">
        <f ca="1">'DAC Adjustment'!R299-'Census Tract'!M295</f>
        <v>0</v>
      </c>
      <c r="Z295" s="29">
        <f ca="1">'DAC Adjustment'!S299-'Census Tract'!N295</f>
        <v>0</v>
      </c>
      <c r="AA295" s="29">
        <f ca="1">'DAC Adjustment'!T299-'Census Tract'!O295</f>
        <v>0</v>
      </c>
      <c r="AB295" s="29">
        <f ca="1">'DAC Adjustment'!U299-'Census Tract'!P295</f>
        <v>0</v>
      </c>
      <c r="AC295" s="105">
        <f ca="1">'DAC Adjustment'!V299-'Census Tract'!Q295</f>
        <v>0</v>
      </c>
      <c r="AD295" s="29">
        <f ca="1">'DAC Adjustment'!W299-'Census Tract'!R295</f>
        <v>0</v>
      </c>
      <c r="AE295" s="29">
        <f ca="1">'DAC Adjustment'!X299-'Census Tract'!S295</f>
        <v>0</v>
      </c>
      <c r="AF295" s="29">
        <f ca="1">'DAC Adjustment'!Y299-'Census Tract'!T295</f>
        <v>0</v>
      </c>
      <c r="AG295" s="345">
        <f ca="1">'DAC Adjustment'!Z299-'Census Tract'!U295</f>
        <v>0</v>
      </c>
    </row>
    <row r="296" spans="1:33" ht="15.75" x14ac:dyDescent="0.25">
      <c r="A296" s="193" t="s">
        <v>46</v>
      </c>
      <c r="B296" s="53" t="str">
        <f>IFERROR(INDEX(Geography!$R$5:$R$889,MATCH(C296,Geography!$S$5:$S$889,0)),"Undefined")</f>
        <v>Springfield</v>
      </c>
      <c r="C296" s="53">
        <v>41039003301</v>
      </c>
      <c r="D296" s="171" cm="1">
        <f t="array" ref="D296">INDEX(Geography!$K$5:$K$838,MATCH(C296,Geography!$L$5:$L$838,0),0)</f>
        <v>1</v>
      </c>
      <c r="E296" s="53">
        <v>3256</v>
      </c>
      <c r="F296" s="53">
        <f>SUMIF(County!$A$5:$A$40,A296,County!$D$5:$D$40)</f>
        <v>335956</v>
      </c>
      <c r="G296" s="173" cm="1">
        <f t="array" ref="G296">INDEX(Geography!$E$5:$E$833,MATCH(C296,Geography!$C$5:$C$833,0),0)</f>
        <v>2124</v>
      </c>
      <c r="H296" s="239">
        <f t="shared" si="4"/>
        <v>2581.3601319673553</v>
      </c>
      <c r="I296" s="173">
        <f>SUMIF(Geography!$L$5:$L$838,'Census Tract'!C296,Geography!$M$5:$M$838)</f>
        <v>519</v>
      </c>
      <c r="J296" s="338">
        <f ca="1">($I296/(SUMIF($D$5:$D$832,$D296,$I$5:$I$832))*IF($D296=1,Urban_Rural_LDVs!F$6,Urban_Rural_LDVs!F$7))</f>
        <v>0.2599089748762084</v>
      </c>
      <c r="K296" s="196">
        <f ca="1">($I296/(SUMIF($D$5:$D$832,$D296,$I$5:$I$832))*IF($D296=1,Urban_Rural_LDVs!G$6,Urban_Rural_LDVs!G$7))</f>
        <v>1.2916359338174406</v>
      </c>
      <c r="L296" s="196">
        <f ca="1">($I296/(SUMIF($D$5:$D$832,$D296,$I$5:$I$832))*IF($D296=1,Urban_Rural_LDVs!H$6,Urban_Rural_LDVs!H$7))</f>
        <v>5.9433133020536797</v>
      </c>
      <c r="M296" s="197">
        <f ca="1">($I296/(SUMIF($D$5:$D$832,$D296,$I$5:$I$832))*IF($D296=1,Urban_Rural_LDVs!I$6,Urban_Rural_LDVs!I$7))</f>
        <v>12.908460487660852</v>
      </c>
      <c r="N296" s="196">
        <f ca="1">($H296/(SUMIF($D$5:$D$832,$D296,$H$5:$H$832))*IF($D296=1,Urban_Rural_LDVs!J$6,Urban_Rural_LDVs!J$7))</f>
        <v>0.53290290581243605</v>
      </c>
      <c r="O296" s="196">
        <f ca="1">($H296/(SUMIF($D$5:$D$832,$D296,$H$5:$H$832))*IF($D296=1,Urban_Rural_LDVs!K$6,Urban_Rural_LDVs!K$7))</f>
        <v>2.5358641156332538</v>
      </c>
      <c r="P296" s="196">
        <f ca="1">($H296/(SUMIF($D$5:$D$832,$D296,$H$5:$H$832))*IF($D296=1,Urban_Rural_LDVs!L$6,Urban_Rural_LDVs!L$7))</f>
        <v>11.565544809299366</v>
      </c>
      <c r="Q296" s="197">
        <f ca="1">($H296/(SUMIF($D$5:$D$832,$D296,$H$5:$H$832))*IF($D296=1,Urban_Rural_LDVs!M$6,Urban_Rural_LDVs!M$7))</f>
        <v>25.085870052650293</v>
      </c>
      <c r="R296" s="196">
        <f ca="1">($H296/(SUMIF($D$5:$D$832,$D296,$H$5:$H$832))*IF($D296=1,Urban_Rural_LDVs!N$6,Urban_Rural_LDVs!N$7))</f>
        <v>0.22186526641140406</v>
      </c>
      <c r="S296" s="196">
        <f ca="1">($H296/(SUMIF($D$5:$D$832,$D296,$H$5:$H$832))*IF($D296=1,Urban_Rural_LDVs!O$6,Urban_Rural_LDVs!O$7))</f>
        <v>1.0538900375621294</v>
      </c>
      <c r="T296" s="196">
        <f ca="1">($H296/(SUMIF($D$5:$D$832,$D296,$H$5:$H$832))*IF($D296=1,Urban_Rural_LDVs!P$6,Urban_Rural_LDVs!P$7))</f>
        <v>4.6241705420012202</v>
      </c>
      <c r="U296" s="339">
        <f ca="1">($H296/(SUMIF($D$5:$D$832,$D296,$H$5:$H$832))*IF($D296=1,Urban_Rural_LDVs!Q$6,Urban_Rural_LDVs!Q$7))</f>
        <v>9.9341214974395751</v>
      </c>
      <c r="V296" s="344">
        <f ca="1">'DAC Adjustment'!O300-'Census Tract'!J296</f>
        <v>6.4977243719052113E-2</v>
      </c>
      <c r="W296" s="29">
        <f ca="1">'DAC Adjustment'!P300-'Census Tract'!K296</f>
        <v>0.32290898345436014</v>
      </c>
      <c r="X296" s="29">
        <f ca="1">'DAC Adjustment'!Q300-'Census Tract'!L296</f>
        <v>1.4858283255134204</v>
      </c>
      <c r="Y296" s="105">
        <f ca="1">'DAC Adjustment'!R300-'Census Tract'!M296</f>
        <v>3.2271151219152134</v>
      </c>
      <c r="Z296" s="29">
        <f ca="1">'DAC Adjustment'!S300-'Census Tract'!N296</f>
        <v>0.13322572645310904</v>
      </c>
      <c r="AA296" s="29">
        <f ca="1">'DAC Adjustment'!T300-'Census Tract'!O296</f>
        <v>0.63396602890831355</v>
      </c>
      <c r="AB296" s="29">
        <f ca="1">'DAC Adjustment'!U300-'Census Tract'!P296</f>
        <v>2.891386202324842</v>
      </c>
      <c r="AC296" s="105">
        <f ca="1">'DAC Adjustment'!V300-'Census Tract'!Q296</f>
        <v>6.2714675131625732</v>
      </c>
      <c r="AD296" s="29">
        <f ca="1">'DAC Adjustment'!W300-'Census Tract'!R296</f>
        <v>5.5466316602851035E-2</v>
      </c>
      <c r="AE296" s="29">
        <f ca="1">'DAC Adjustment'!X300-'Census Tract'!S296</f>
        <v>0.26347250939053235</v>
      </c>
      <c r="AF296" s="29">
        <f ca="1">'DAC Adjustment'!Y300-'Census Tract'!T296</f>
        <v>1.1560426355003051</v>
      </c>
      <c r="AG296" s="345">
        <f ca="1">'DAC Adjustment'!Z300-'Census Tract'!U296</f>
        <v>2.4835303743598942</v>
      </c>
    </row>
    <row r="297" spans="1:33" ht="15.75" x14ac:dyDescent="0.25">
      <c r="A297" s="193" t="s">
        <v>46</v>
      </c>
      <c r="B297" s="53" t="str">
        <f>IFERROR(INDEX(Geography!$R$5:$R$889,MATCH(C297,Geography!$S$5:$S$889,0)),"Undefined")</f>
        <v>Eugene</v>
      </c>
      <c r="C297" s="53">
        <v>41039002404</v>
      </c>
      <c r="D297" s="171" cm="1">
        <f t="array" ref="D297">INDEX(Geography!$K$5:$K$838,MATCH(C297,Geography!$L$5:$L$838,0),0)</f>
        <v>1</v>
      </c>
      <c r="E297" s="53">
        <v>4058</v>
      </c>
      <c r="F297" s="53">
        <f>SUMIF(County!$A$5:$A$40,A297,County!$D$5:$D$40)</f>
        <v>335956</v>
      </c>
      <c r="G297" s="173" cm="1">
        <f t="array" ref="G297">INDEX(Geography!$E$5:$E$833,MATCH(C297,Geography!$C$5:$C$833,0),0)</f>
        <v>3299</v>
      </c>
      <c r="H297" s="239">
        <f t="shared" si="4"/>
        <v>4009.3724460265094</v>
      </c>
      <c r="I297" s="173">
        <f>SUMIF(Geography!$L$5:$L$838,'Census Tract'!C297,Geography!$M$5:$M$838)</f>
        <v>571</v>
      </c>
      <c r="J297" s="338">
        <f ca="1">($I297/(SUMIF($D$5:$D$832,$D297,$I$5:$I$832))*IF($D297=1,Urban_Rural_LDVs!F$6,Urban_Rural_LDVs!F$7))</f>
        <v>0.28594995116438343</v>
      </c>
      <c r="K297" s="196">
        <f ca="1">($I297/(SUMIF($D$5:$D$832,$D297,$I$5:$I$832))*IF($D297=1,Urban_Rural_LDVs!G$6,Urban_Rural_LDVs!G$7))</f>
        <v>1.4210483973213075</v>
      </c>
      <c r="L297" s="196">
        <f ca="1">($I297/(SUMIF($D$5:$D$832,$D297,$I$5:$I$832))*IF($D297=1,Urban_Rural_LDVs!H$6,Urban_Rural_LDVs!H$7))</f>
        <v>6.5387897793307337</v>
      </c>
      <c r="M297" s="197">
        <f ca="1">($I297/(SUMIF($D$5:$D$832,$D297,$I$5:$I$832))*IF($D297=1,Urban_Rural_LDVs!I$6,Urban_Rural_LDVs!I$7))</f>
        <v>14.201793715711649</v>
      </c>
      <c r="N297" s="196">
        <f ca="1">($H297/(SUMIF($D$5:$D$832,$D297,$H$5:$H$832))*IF($D297=1,Urban_Rural_LDVs!J$6,Urban_Rural_LDVs!J$7))</f>
        <v>0.82770559617477724</v>
      </c>
      <c r="O297" s="196">
        <f ca="1">($H297/(SUMIF($D$5:$D$832,$D297,$H$5:$H$832))*IF($D297=1,Urban_Rural_LDVs!K$6,Urban_Rural_LDVs!K$7))</f>
        <v>3.9387079649124792</v>
      </c>
      <c r="P297" s="196">
        <f ca="1">($H297/(SUMIF($D$5:$D$832,$D297,$H$5:$H$832))*IF($D297=1,Urban_Rural_LDVs!L$6,Urban_Rural_LDVs!L$7))</f>
        <v>17.963621622353397</v>
      </c>
      <c r="Q297" s="197">
        <f ca="1">($H297/(SUMIF($D$5:$D$832,$D297,$H$5:$H$832))*IF($D297=1,Urban_Rural_LDVs!M$6,Urban_Rural_LDVs!M$7))</f>
        <v>38.963411159930949</v>
      </c>
      <c r="R297" s="196">
        <f ca="1">($H297/(SUMIF($D$5:$D$832,$D297,$H$5:$H$832))*IF($D297=1,Urban_Rural_LDVs!N$6,Urban_Rural_LDVs!N$7))</f>
        <v>0.34460146605048125</v>
      </c>
      <c r="S297" s="196">
        <f ca="1">($H297/(SUMIF($D$5:$D$832,$D297,$H$5:$H$832))*IF($D297=1,Urban_Rural_LDVs!O$6,Urban_Rural_LDVs!O$7))</f>
        <v>1.6369035941231007</v>
      </c>
      <c r="T297" s="196">
        <f ca="1">($H297/(SUMIF($D$5:$D$832,$D297,$H$5:$H$832))*IF($D297=1,Urban_Rural_LDVs!P$6,Urban_Rural_LDVs!P$7))</f>
        <v>7.182268652571576</v>
      </c>
      <c r="U297" s="339">
        <f ca="1">($H297/(SUMIF($D$5:$D$832,$D297,$H$5:$H$832))*IF($D297=1,Urban_Rural_LDVs!Q$6,Urban_Rural_LDVs!Q$7))</f>
        <v>15.42969247648454</v>
      </c>
      <c r="V297" s="344">
        <f ca="1">'DAC Adjustment'!O301-'Census Tract'!J297</f>
        <v>0</v>
      </c>
      <c r="W297" s="29">
        <f ca="1">'DAC Adjustment'!P301-'Census Tract'!K297</f>
        <v>0</v>
      </c>
      <c r="X297" s="29">
        <f ca="1">'DAC Adjustment'!Q301-'Census Tract'!L297</f>
        <v>0</v>
      </c>
      <c r="Y297" s="105">
        <f ca="1">'DAC Adjustment'!R301-'Census Tract'!M297</f>
        <v>0</v>
      </c>
      <c r="Z297" s="29">
        <f ca="1">'DAC Adjustment'!S301-'Census Tract'!N297</f>
        <v>0</v>
      </c>
      <c r="AA297" s="29">
        <f ca="1">'DAC Adjustment'!T301-'Census Tract'!O297</f>
        <v>0</v>
      </c>
      <c r="AB297" s="29">
        <f ca="1">'DAC Adjustment'!U301-'Census Tract'!P297</f>
        <v>0</v>
      </c>
      <c r="AC297" s="105">
        <f ca="1">'DAC Adjustment'!V301-'Census Tract'!Q297</f>
        <v>0</v>
      </c>
      <c r="AD297" s="29">
        <f ca="1">'DAC Adjustment'!W301-'Census Tract'!R297</f>
        <v>0</v>
      </c>
      <c r="AE297" s="29">
        <f ca="1">'DAC Adjustment'!X301-'Census Tract'!S297</f>
        <v>0</v>
      </c>
      <c r="AF297" s="29">
        <f ca="1">'DAC Adjustment'!Y301-'Census Tract'!T297</f>
        <v>0</v>
      </c>
      <c r="AG297" s="345">
        <f ca="1">'DAC Adjustment'!Z301-'Census Tract'!U297</f>
        <v>0</v>
      </c>
    </row>
    <row r="298" spans="1:33" ht="15.75" x14ac:dyDescent="0.25">
      <c r="A298" s="193" t="s">
        <v>46</v>
      </c>
      <c r="B298" s="53" t="str">
        <f>IFERROR(INDEX(Geography!$R$5:$R$889,MATCH(C298,Geography!$S$5:$S$889,0)),"Undefined")</f>
        <v>Springfield</v>
      </c>
      <c r="C298" s="53">
        <v>41039003400</v>
      </c>
      <c r="D298" s="171" cm="1">
        <f t="array" ref="D298">INDEX(Geography!$K$5:$K$838,MATCH(C298,Geography!$L$5:$L$838,0),0)</f>
        <v>1</v>
      </c>
      <c r="E298" s="53">
        <v>5132</v>
      </c>
      <c r="F298" s="53">
        <f>SUMIF(County!$A$5:$A$40,A298,County!$D$5:$D$40)</f>
        <v>335956</v>
      </c>
      <c r="G298" s="173" cm="1">
        <f t="array" ref="G298">INDEX(Geography!$E$5:$E$833,MATCH(C298,Geography!$C$5:$C$833,0),0)</f>
        <v>3354</v>
      </c>
      <c r="H298" s="239">
        <f t="shared" si="4"/>
        <v>4076.2155756207676</v>
      </c>
      <c r="I298" s="173">
        <f>SUMIF(Geography!$L$5:$L$838,'Census Tract'!C298,Geography!$M$5:$M$838)</f>
        <v>4090</v>
      </c>
      <c r="J298" s="338">
        <f ca="1">($I298/(SUMIF($D$5:$D$832,$D298,$I$5:$I$832))*IF($D298=1,Urban_Rural_LDVs!F$6,Urban_Rural_LDVs!F$7))</f>
        <v>2.0482229426660736</v>
      </c>
      <c r="K298" s="196">
        <f ca="1">($I298/(SUMIF($D$5:$D$832,$D298,$I$5:$I$832))*IF($D298=1,Urban_Rural_LDVs!G$6,Urban_Rural_LDVs!G$7))</f>
        <v>10.178787994823374</v>
      </c>
      <c r="L298" s="196">
        <f ca="1">($I298/(SUMIF($D$5:$D$832,$D298,$I$5:$I$832))*IF($D298=1,Urban_Rural_LDVs!H$6,Urban_Rural_LDVs!H$7))</f>
        <v>46.836515231983711</v>
      </c>
      <c r="M298" s="197">
        <f ca="1">($I298/(SUMIF($D$5:$D$832,$D298,$I$5:$I$832))*IF($D298=1,Urban_Rural_LDVs!I$6,Urban_Rural_LDVs!I$7))</f>
        <v>101.7256327447647</v>
      </c>
      <c r="N298" s="196">
        <f ca="1">($H298/(SUMIF($D$5:$D$832,$D298,$H$5:$H$832))*IF($D298=1,Urban_Rural_LDVs!J$6,Urban_Rural_LDVs!J$7))</f>
        <v>0.84150487104280181</v>
      </c>
      <c r="O298" s="196">
        <f ca="1">($H298/(SUMIF($D$5:$D$832,$D298,$H$5:$H$832))*IF($D298=1,Urban_Rural_LDVs!K$6,Urban_Rural_LDVs!K$7))</f>
        <v>4.0043729961553369</v>
      </c>
      <c r="P298" s="196">
        <f ca="1">($H298/(SUMIF($D$5:$D$832,$D298,$H$5:$H$832))*IF($D298=1,Urban_Rural_LDVs!L$6,Urban_Rural_LDVs!L$7))</f>
        <v>18.263106068921882</v>
      </c>
      <c r="Q298" s="197">
        <f ca="1">($H298/(SUMIF($D$5:$D$832,$D298,$H$5:$H$832))*IF($D298=1,Urban_Rural_LDVs!M$6,Urban_Rural_LDVs!M$7))</f>
        <v>39.612998190484511</v>
      </c>
      <c r="R298" s="196">
        <f ca="1">($H298/(SUMIF($D$5:$D$832,$D298,$H$5:$H$832))*IF($D298=1,Urban_Rural_LDVs!N$6,Urban_Rural_LDVs!N$7))</f>
        <v>0.35034656475699122</v>
      </c>
      <c r="S298" s="196">
        <f ca="1">($H298/(SUMIF($D$5:$D$832,$D298,$H$5:$H$832))*IF($D298=1,Urban_Rural_LDVs!O$6,Urban_Rural_LDVs!O$7))</f>
        <v>1.6641935903876568</v>
      </c>
      <c r="T298" s="196">
        <f ca="1">($H298/(SUMIF($D$5:$D$832,$D298,$H$5:$H$832))*IF($D298=1,Urban_Rural_LDVs!P$6,Urban_Rural_LDVs!P$7))</f>
        <v>7.3020094151940178</v>
      </c>
      <c r="U298" s="339">
        <f ca="1">($H298/(SUMIF($D$5:$D$832,$D298,$H$5:$H$832))*IF($D298=1,Urban_Rural_LDVs!Q$6,Urban_Rural_LDVs!Q$7))</f>
        <v>15.686931969120687</v>
      </c>
      <c r="V298" s="344">
        <f ca="1">'DAC Adjustment'!O302-'Census Tract'!J298</f>
        <v>0.51205573566651852</v>
      </c>
      <c r="W298" s="29">
        <f ca="1">'DAC Adjustment'!P302-'Census Tract'!K298</f>
        <v>2.5446969987058434</v>
      </c>
      <c r="X298" s="29">
        <f ca="1">'DAC Adjustment'!Q302-'Census Tract'!L298</f>
        <v>11.709128807995924</v>
      </c>
      <c r="Y298" s="105">
        <f ca="1">'DAC Adjustment'!R302-'Census Tract'!M298</f>
        <v>25.431408186191177</v>
      </c>
      <c r="Z298" s="29">
        <f ca="1">'DAC Adjustment'!S302-'Census Tract'!N298</f>
        <v>0.21037621776070037</v>
      </c>
      <c r="AA298" s="29">
        <f ca="1">'DAC Adjustment'!T302-'Census Tract'!O298</f>
        <v>1.001093249038834</v>
      </c>
      <c r="AB298" s="29">
        <f ca="1">'DAC Adjustment'!U302-'Census Tract'!P298</f>
        <v>4.5657765172304714</v>
      </c>
      <c r="AC298" s="105">
        <f ca="1">'DAC Adjustment'!V302-'Census Tract'!Q298</f>
        <v>9.9032495476211295</v>
      </c>
      <c r="AD298" s="29">
        <f ca="1">'DAC Adjustment'!W302-'Census Tract'!R298</f>
        <v>8.7586641189247805E-2</v>
      </c>
      <c r="AE298" s="29">
        <f ca="1">'DAC Adjustment'!X302-'Census Tract'!S298</f>
        <v>0.41604839759691425</v>
      </c>
      <c r="AF298" s="29">
        <f ca="1">'DAC Adjustment'!Y302-'Census Tract'!T298</f>
        <v>1.8255023537985053</v>
      </c>
      <c r="AG298" s="345">
        <f ca="1">'DAC Adjustment'!Z302-'Census Tract'!U298</f>
        <v>3.9217329922801714</v>
      </c>
    </row>
    <row r="299" spans="1:33" ht="15.75" x14ac:dyDescent="0.25">
      <c r="A299" s="193" t="s">
        <v>46</v>
      </c>
      <c r="B299" s="53" t="str">
        <f>IFERROR(INDEX(Geography!$R$5:$R$889,MATCH(C299,Geography!$S$5:$S$889,0)),"Undefined")</f>
        <v>Springfield</v>
      </c>
      <c r="C299" s="53">
        <v>41039001804</v>
      </c>
      <c r="D299" s="171" cm="1">
        <f t="array" ref="D299">INDEX(Geography!$K$5:$K$838,MATCH(C299,Geography!$L$5:$L$838,0),0)</f>
        <v>1</v>
      </c>
      <c r="E299" s="53">
        <v>3921</v>
      </c>
      <c r="F299" s="53">
        <f>SUMIF(County!$A$5:$A$40,A299,County!$D$5:$D$40)</f>
        <v>335956</v>
      </c>
      <c r="G299" s="173" cm="1">
        <f t="array" ref="G299">INDEX(Geography!$E$5:$E$833,MATCH(C299,Geography!$C$5:$C$833,0),0)</f>
        <v>3107</v>
      </c>
      <c r="H299" s="239">
        <f t="shared" si="4"/>
        <v>3776.0291572610986</v>
      </c>
      <c r="I299" s="173">
        <f>SUMIF(Geography!$L$5:$L$838,'Census Tract'!C299,Geography!$M$5:$M$838)</f>
        <v>193</v>
      </c>
      <c r="J299" s="338">
        <f ca="1">($I299/(SUMIF($D$5:$D$832,$D299,$I$5:$I$832))*IF($D299=1,Urban_Rural_LDVs!F$6,Urban_Rural_LDVs!F$7))</f>
        <v>9.665208506957268E-2</v>
      </c>
      <c r="K299" s="196">
        <f ca="1">($I299/(SUMIF($D$5:$D$832,$D299,$I$5:$I$832))*IF($D299=1,Urban_Rural_LDVs!G$6,Urban_Rural_LDVs!G$7))</f>
        <v>0.48031933569704433</v>
      </c>
      <c r="L299" s="196">
        <f ca="1">($I299/(SUMIF($D$5:$D$832,$D299,$I$5:$I$832))*IF($D299=1,Urban_Rural_LDVs!H$6,Urban_Rural_LDVs!H$7))</f>
        <v>2.2101338483552215</v>
      </c>
      <c r="M299" s="197">
        <f ca="1">($I299/(SUMIF($D$5:$D$832,$D299,$I$5:$I$832))*IF($D299=1,Urban_Rural_LDVs!I$6,Urban_Rural_LDVs!I$7))</f>
        <v>4.8002560194962314</v>
      </c>
      <c r="N299" s="196">
        <f ca="1">($H299/(SUMIF($D$5:$D$832,$D299,$H$5:$H$832))*IF($D299=1,Urban_Rural_LDVs!J$6,Urban_Rural_LDVs!J$7))</f>
        <v>0.7795335820900372</v>
      </c>
      <c r="O299" s="196">
        <f ca="1">($H299/(SUMIF($D$5:$D$832,$D299,$H$5:$H$832))*IF($D299=1,Urban_Rural_LDVs!K$6,Urban_Rural_LDVs!K$7))</f>
        <v>3.7094773103919585</v>
      </c>
      <c r="P299" s="196">
        <f ca="1">($H299/(SUMIF($D$5:$D$832,$D299,$H$5:$H$832))*IF($D299=1,Urban_Rural_LDVs!L$6,Urban_Rural_LDVs!L$7))</f>
        <v>16.918148645241587</v>
      </c>
      <c r="Q299" s="197">
        <f ca="1">($H299/(SUMIF($D$5:$D$832,$D299,$H$5:$H$832))*IF($D299=1,Urban_Rural_LDVs!M$6,Urban_Rural_LDVs!M$7))</f>
        <v>36.695761889634873</v>
      </c>
      <c r="R299" s="196">
        <f ca="1">($H299/(SUMIF($D$5:$D$832,$D299,$H$5:$H$832))*IF($D299=1,Urban_Rural_LDVs!N$6,Urban_Rural_LDVs!N$7))</f>
        <v>0.32454584874775544</v>
      </c>
      <c r="S299" s="196">
        <f ca="1">($H299/(SUMIF($D$5:$D$832,$D299,$H$5:$H$832))*IF($D299=1,Urban_Rural_LDVs!O$6,Urban_Rural_LDVs!O$7))</f>
        <v>1.5416366980722864</v>
      </c>
      <c r="T299" s="196">
        <f ca="1">($H299/(SUMIF($D$5:$D$832,$D299,$H$5:$H$832))*IF($D299=1,Urban_Rural_LDVs!P$6,Urban_Rural_LDVs!P$7))</f>
        <v>6.7642645357805042</v>
      </c>
      <c r="U299" s="339">
        <f ca="1">($H299/(SUMIF($D$5:$D$832,$D299,$H$5:$H$832))*IF($D299=1,Urban_Rural_LDVs!Q$6,Urban_Rural_LDVs!Q$7))</f>
        <v>14.53169279310017</v>
      </c>
      <c r="V299" s="344">
        <f ca="1">'DAC Adjustment'!O303-'Census Tract'!J299</f>
        <v>0</v>
      </c>
      <c r="W299" s="29">
        <f ca="1">'DAC Adjustment'!P303-'Census Tract'!K299</f>
        <v>0</v>
      </c>
      <c r="X299" s="29">
        <f ca="1">'DAC Adjustment'!Q303-'Census Tract'!L299</f>
        <v>0</v>
      </c>
      <c r="Y299" s="105">
        <f ca="1">'DAC Adjustment'!R303-'Census Tract'!M299</f>
        <v>0</v>
      </c>
      <c r="Z299" s="29">
        <f ca="1">'DAC Adjustment'!S303-'Census Tract'!N299</f>
        <v>0</v>
      </c>
      <c r="AA299" s="29">
        <f ca="1">'DAC Adjustment'!T303-'Census Tract'!O299</f>
        <v>0</v>
      </c>
      <c r="AB299" s="29">
        <f ca="1">'DAC Adjustment'!U303-'Census Tract'!P299</f>
        <v>0</v>
      </c>
      <c r="AC299" s="105">
        <f ca="1">'DAC Adjustment'!V303-'Census Tract'!Q299</f>
        <v>0</v>
      </c>
      <c r="AD299" s="29">
        <f ca="1">'DAC Adjustment'!W303-'Census Tract'!R299</f>
        <v>0</v>
      </c>
      <c r="AE299" s="29">
        <f ca="1">'DAC Adjustment'!X303-'Census Tract'!S299</f>
        <v>0</v>
      </c>
      <c r="AF299" s="29">
        <f ca="1">'DAC Adjustment'!Y303-'Census Tract'!T299</f>
        <v>0</v>
      </c>
      <c r="AG299" s="345">
        <f ca="1">'DAC Adjustment'!Z303-'Census Tract'!U299</f>
        <v>0</v>
      </c>
    </row>
    <row r="300" spans="1:33" ht="15.75" x14ac:dyDescent="0.25">
      <c r="A300" s="193" t="s">
        <v>46</v>
      </c>
      <c r="B300" s="53" t="str">
        <f>IFERROR(INDEX(Geography!$R$5:$R$889,MATCH(C300,Geography!$S$5:$S$889,0)),"Undefined")</f>
        <v>Cottage Grove</v>
      </c>
      <c r="C300" s="53">
        <v>41039001202</v>
      </c>
      <c r="D300" s="171" cm="1">
        <f t="array" ref="D300">INDEX(Geography!$K$5:$K$838,MATCH(C300,Geography!$L$5:$L$838,0),0)</f>
        <v>0</v>
      </c>
      <c r="E300" s="53">
        <v>4178</v>
      </c>
      <c r="F300" s="53">
        <f>SUMIF(County!$A$5:$A$40,A300,County!$D$5:$D$40)</f>
        <v>335956</v>
      </c>
      <c r="G300" s="173" cm="1">
        <f t="array" ref="G300">INDEX(Geography!$E$5:$E$833,MATCH(C300,Geography!$C$5:$C$833,0),0)</f>
        <v>3062</v>
      </c>
      <c r="H300" s="239">
        <f t="shared" si="4"/>
        <v>3721.3393239567054</v>
      </c>
      <c r="I300" s="173">
        <f>SUMIF(Geography!$L$5:$L$838,'Census Tract'!C300,Geography!$M$5:$M$838)</f>
        <v>735</v>
      </c>
      <c r="J300" s="338">
        <f ca="1">($I300/(SUMIF($D$5:$D$832,$D300,$I$5:$I$832))*IF($D300=1,Urban_Rural_LDVs!F$6,Urban_Rural_LDVs!F$7))</f>
        <v>1.1293710210430754</v>
      </c>
      <c r="K300" s="196">
        <f ca="1">($I300/(SUMIF($D$5:$D$832,$D300,$I$5:$I$832))*IF($D300=1,Urban_Rural_LDVs!G$6,Urban_Rural_LDVs!G$7))</f>
        <v>5.6969712837889634</v>
      </c>
      <c r="L300" s="196">
        <f ca="1">($I300/(SUMIF($D$5:$D$832,$D300,$I$5:$I$832))*IF($D300=1,Urban_Rural_LDVs!H$6,Urban_Rural_LDVs!H$7))</f>
        <v>26.397257766761314</v>
      </c>
      <c r="M300" s="197">
        <f ca="1">($I300/(SUMIF($D$5:$D$832,$D300,$I$5:$I$832))*IF($D300=1,Urban_Rural_LDVs!I$6,Urban_Rural_LDVs!I$7))</f>
        <v>57.422405440902388</v>
      </c>
      <c r="N300" s="196">
        <f ca="1">($H300/(SUMIF($D$5:$D$832,$D300,$H$5:$H$832))*IF($D300=1,Urban_Rural_LDVs!J$6,Urban_Rural_LDVs!J$7))</f>
        <v>1.0185770730272696</v>
      </c>
      <c r="O300" s="196">
        <f ca="1">($H300/(SUMIF($D$5:$D$832,$D300,$H$5:$H$832))*IF($D300=1,Urban_Rural_LDVs!K$6,Urban_Rural_LDVs!K$7))</f>
        <v>5.3238897750835052</v>
      </c>
      <c r="P300" s="196">
        <f ca="1">($H300/(SUMIF($D$5:$D$832,$D300,$H$5:$H$832))*IF($D300=1,Urban_Rural_LDVs!L$6,Urban_Rural_LDVs!L$7))</f>
        <v>24.838290342655757</v>
      </c>
      <c r="Q300" s="197">
        <f ca="1">($H300/(SUMIF($D$5:$D$832,$D300,$H$5:$H$832))*IF($D300=1,Urban_Rural_LDVs!M$6,Urban_Rural_LDVs!M$7))</f>
        <v>54.085201732754641</v>
      </c>
      <c r="R300" s="196">
        <f ca="1">($H300/(SUMIF($D$5:$D$832,$D300,$H$5:$H$832))*IF($D300=1,Urban_Rural_LDVs!N$6,Urban_Rural_LDVs!N$7))</f>
        <v>0.69564210223546608</v>
      </c>
      <c r="S300" s="196">
        <f ca="1">($H300/(SUMIF($D$5:$D$832,$D300,$H$5:$H$832))*IF($D300=1,Urban_Rural_LDVs!O$6,Urban_Rural_LDVs!O$7))</f>
        <v>3.6037258517122424</v>
      </c>
      <c r="T300" s="196">
        <f ca="1">($H300/(SUMIF($D$5:$D$832,$D300,$H$5:$H$832))*IF($D300=1,Urban_Rural_LDVs!P$6,Urban_Rural_LDVs!P$7))</f>
        <v>16.605863018028849</v>
      </c>
      <c r="U300" s="339">
        <f ca="1">($H300/(SUMIF($D$5:$D$832,$D300,$H$5:$H$832))*IF($D300=1,Urban_Rural_LDVs!Q$6,Urban_Rural_LDVs!Q$7))</f>
        <v>36.091436043733289</v>
      </c>
      <c r="V300" s="344">
        <f ca="1">'DAC Adjustment'!O304-'Census Tract'!J300</f>
        <v>0.28234275526076891</v>
      </c>
      <c r="W300" s="29">
        <f ca="1">'DAC Adjustment'!P304-'Census Tract'!K300</f>
        <v>1.4242428209472404</v>
      </c>
      <c r="X300" s="29">
        <f ca="1">'DAC Adjustment'!Q304-'Census Tract'!L300</f>
        <v>6.5993144416903249</v>
      </c>
      <c r="Y300" s="105">
        <f ca="1">'DAC Adjustment'!R304-'Census Tract'!M300</f>
        <v>14.355601360225599</v>
      </c>
      <c r="Z300" s="29">
        <f ca="1">'DAC Adjustment'!S304-'Census Tract'!N300</f>
        <v>0.25464426825681752</v>
      </c>
      <c r="AA300" s="29">
        <f ca="1">'DAC Adjustment'!T304-'Census Tract'!O300</f>
        <v>1.3309724437708761</v>
      </c>
      <c r="AB300" s="29">
        <f ca="1">'DAC Adjustment'!U304-'Census Tract'!P300</f>
        <v>6.2095725856639383</v>
      </c>
      <c r="AC300" s="105">
        <f ca="1">'DAC Adjustment'!V304-'Census Tract'!Q300</f>
        <v>13.521300433188657</v>
      </c>
      <c r="AD300" s="29">
        <f ca="1">'DAC Adjustment'!W304-'Census Tract'!R300</f>
        <v>0.17391052555886655</v>
      </c>
      <c r="AE300" s="29">
        <f ca="1">'DAC Adjustment'!X304-'Census Tract'!S300</f>
        <v>0.9009314629280607</v>
      </c>
      <c r="AF300" s="29">
        <f ca="1">'DAC Adjustment'!Y304-'Census Tract'!T300</f>
        <v>4.151465754507214</v>
      </c>
      <c r="AG300" s="345">
        <f ca="1">'DAC Adjustment'!Z304-'Census Tract'!U300</f>
        <v>9.022859010933324</v>
      </c>
    </row>
    <row r="301" spans="1:33" ht="15.75" x14ac:dyDescent="0.25">
      <c r="A301" s="193" t="s">
        <v>46</v>
      </c>
      <c r="B301" s="53" t="str">
        <f>IFERROR(INDEX(Geography!$R$5:$R$889,MATCH(C301,Geography!$S$5:$S$889,0)),"Undefined")</f>
        <v>Eugene</v>
      </c>
      <c r="C301" s="53">
        <v>41039002501</v>
      </c>
      <c r="D301" s="171" cm="1">
        <f t="array" ref="D301">INDEX(Geography!$K$5:$K$838,MATCH(C301,Geography!$L$5:$L$838,0),0)</f>
        <v>1</v>
      </c>
      <c r="E301" s="53">
        <v>5232</v>
      </c>
      <c r="F301" s="53">
        <f>SUMIF(County!$A$5:$A$40,A301,County!$D$5:$D$40)</f>
        <v>335956</v>
      </c>
      <c r="G301" s="173" cm="1">
        <f t="array" ref="G301">INDEX(Geography!$E$5:$E$833,MATCH(C301,Geography!$C$5:$C$833,0),0)</f>
        <v>3599</v>
      </c>
      <c r="H301" s="239">
        <f t="shared" si="4"/>
        <v>4373.9713347224633</v>
      </c>
      <c r="I301" s="173">
        <f>SUMIF(Geography!$L$5:$L$838,'Census Tract'!C301,Geography!$M$5:$M$838)</f>
        <v>1274</v>
      </c>
      <c r="J301" s="338">
        <f ca="1">($I301/(SUMIF($D$5:$D$832,$D301,$I$5:$I$832))*IF($D301=1,Urban_Rural_LDVs!F$6,Urban_Rural_LDVs!F$7))</f>
        <v>0.63800391906028808</v>
      </c>
      <c r="K301" s="196">
        <f ca="1">($I301/(SUMIF($D$5:$D$832,$D301,$I$5:$I$832))*IF($D301=1,Urban_Rural_LDVs!G$6,Urban_Rural_LDVs!G$7))</f>
        <v>3.1706053558447382</v>
      </c>
      <c r="L301" s="196">
        <f ca="1">($I301/(SUMIF($D$5:$D$832,$D301,$I$5:$I$832))*IF($D301=1,Urban_Rural_LDVs!H$6,Urban_Rural_LDVs!H$7))</f>
        <v>14.589173693287837</v>
      </c>
      <c r="M301" s="197">
        <f ca="1">($I301/(SUMIF($D$5:$D$832,$D301,$I$5:$I$832))*IF($D301=1,Urban_Rural_LDVs!I$6,Urban_Rural_LDVs!I$7))</f>
        <v>31.686664087244555</v>
      </c>
      <c r="N301" s="196">
        <f ca="1">($H301/(SUMIF($D$5:$D$832,$D301,$H$5:$H$832))*IF($D301=1,Urban_Rural_LDVs!J$6,Urban_Rural_LDVs!J$7))</f>
        <v>0.90297436818218346</v>
      </c>
      <c r="O301" s="196">
        <f ca="1">($H301/(SUMIF($D$5:$D$832,$D301,$H$5:$H$832))*IF($D301=1,Urban_Rural_LDVs!K$6,Urban_Rural_LDVs!K$7))</f>
        <v>4.2968808626007915</v>
      </c>
      <c r="P301" s="196">
        <f ca="1">($H301/(SUMIF($D$5:$D$832,$D301,$H$5:$H$832))*IF($D301=1,Urban_Rural_LDVs!L$6,Urban_Rural_LDVs!L$7))</f>
        <v>19.597173149090594</v>
      </c>
      <c r="Q301" s="197">
        <f ca="1">($H301/(SUMIF($D$5:$D$832,$D301,$H$5:$H$832))*IF($D301=1,Urban_Rural_LDVs!M$6,Urban_Rural_LDVs!M$7))</f>
        <v>42.506613144768558</v>
      </c>
      <c r="R301" s="196">
        <f ca="1">($H301/(SUMIF($D$5:$D$832,$D301,$H$5:$H$832))*IF($D301=1,Urban_Rural_LDVs!N$6,Urban_Rural_LDVs!N$7))</f>
        <v>0.37593836808599029</v>
      </c>
      <c r="S301" s="196">
        <f ca="1">($H301/(SUMIF($D$5:$D$832,$D301,$H$5:$H$832))*IF($D301=1,Urban_Rural_LDVs!O$6,Urban_Rural_LDVs!O$7))</f>
        <v>1.7857581192024974</v>
      </c>
      <c r="T301" s="196">
        <f ca="1">($H301/(SUMIF($D$5:$D$832,$D301,$H$5:$H$832))*IF($D301=1,Urban_Rural_LDVs!P$6,Urban_Rural_LDVs!P$7))</f>
        <v>7.835400085057624</v>
      </c>
      <c r="U301" s="339">
        <f ca="1">($H301/(SUMIF($D$5:$D$832,$D301,$H$5:$H$832))*IF($D301=1,Urban_Rural_LDVs!Q$6,Urban_Rural_LDVs!Q$7))</f>
        <v>16.832816981772616</v>
      </c>
      <c r="V301" s="344">
        <f ca="1">'DAC Adjustment'!O305-'Census Tract'!J301</f>
        <v>0</v>
      </c>
      <c r="W301" s="29">
        <f ca="1">'DAC Adjustment'!P305-'Census Tract'!K301</f>
        <v>0</v>
      </c>
      <c r="X301" s="29">
        <f ca="1">'DAC Adjustment'!Q305-'Census Tract'!L301</f>
        <v>0</v>
      </c>
      <c r="Y301" s="105">
        <f ca="1">'DAC Adjustment'!R305-'Census Tract'!M301</f>
        <v>0</v>
      </c>
      <c r="Z301" s="29">
        <f ca="1">'DAC Adjustment'!S305-'Census Tract'!N301</f>
        <v>0</v>
      </c>
      <c r="AA301" s="29">
        <f ca="1">'DAC Adjustment'!T305-'Census Tract'!O301</f>
        <v>0</v>
      </c>
      <c r="AB301" s="29">
        <f ca="1">'DAC Adjustment'!U305-'Census Tract'!P301</f>
        <v>0</v>
      </c>
      <c r="AC301" s="105">
        <f ca="1">'DAC Adjustment'!V305-'Census Tract'!Q301</f>
        <v>0</v>
      </c>
      <c r="AD301" s="29">
        <f ca="1">'DAC Adjustment'!W305-'Census Tract'!R301</f>
        <v>0</v>
      </c>
      <c r="AE301" s="29">
        <f ca="1">'DAC Adjustment'!X305-'Census Tract'!S301</f>
        <v>0</v>
      </c>
      <c r="AF301" s="29">
        <f ca="1">'DAC Adjustment'!Y305-'Census Tract'!T301</f>
        <v>0</v>
      </c>
      <c r="AG301" s="345">
        <f ca="1">'DAC Adjustment'!Z305-'Census Tract'!U301</f>
        <v>0</v>
      </c>
    </row>
    <row r="302" spans="1:33" ht="15.75" x14ac:dyDescent="0.25">
      <c r="A302" s="193" t="s">
        <v>46</v>
      </c>
      <c r="B302" s="53" t="str">
        <f>IFERROR(INDEX(Geography!$R$5:$R$889,MATCH(C302,Geography!$S$5:$S$889,0)),"Undefined")</f>
        <v>Springfield</v>
      </c>
      <c r="C302" s="53">
        <v>41039000200</v>
      </c>
      <c r="D302" s="171" cm="1">
        <f t="array" ref="D302">INDEX(Geography!$K$5:$K$838,MATCH(C302,Geography!$L$5:$L$838,0),0)</f>
        <v>0</v>
      </c>
      <c r="E302" s="53">
        <v>5850</v>
      </c>
      <c r="F302" s="53">
        <f>SUMIF(County!$A$5:$A$40,A302,County!$D$5:$D$40)</f>
        <v>335956</v>
      </c>
      <c r="G302" s="173" cm="1">
        <f t="array" ref="G302">INDEX(Geography!$E$5:$E$833,MATCH(C302,Geography!$C$5:$C$833,0),0)</f>
        <v>5486</v>
      </c>
      <c r="H302" s="239">
        <f t="shared" si="4"/>
        <v>6667.2983446200151</v>
      </c>
      <c r="I302" s="173">
        <f>SUMIF(Geography!$L$5:$L$838,'Census Tract'!C302,Geography!$M$5:$M$838)</f>
        <v>418</v>
      </c>
      <c r="J302" s="338">
        <f ca="1">($I302/(SUMIF($D$5:$D$832,$D302,$I$5:$I$832))*IF($D302=1,Urban_Rural_LDVs!F$6,Urban_Rural_LDVs!F$7))</f>
        <v>0.64228175074286464</v>
      </c>
      <c r="K302" s="196">
        <f ca="1">($I302/(SUMIF($D$5:$D$832,$D302,$I$5:$I$832))*IF($D302=1,Urban_Rural_LDVs!G$6,Urban_Rural_LDVs!G$7))</f>
        <v>3.2399101994881447</v>
      </c>
      <c r="L302" s="196">
        <f ca="1">($I302/(SUMIF($D$5:$D$832,$D302,$I$5:$I$832))*IF($D302=1,Urban_Rural_LDVs!H$6,Urban_Rural_LDVs!H$7))</f>
        <v>15.012318022457455</v>
      </c>
      <c r="M302" s="197">
        <f ca="1">($I302/(SUMIF($D$5:$D$832,$D302,$I$5:$I$832))*IF($D302=1,Urban_Rural_LDVs!I$6,Urban_Rural_LDVs!I$7))</f>
        <v>32.656551665710474</v>
      </c>
      <c r="N302" s="196">
        <f ca="1">($H302/(SUMIF($D$5:$D$832,$D302,$H$5:$H$832))*IF($D302=1,Urban_Rural_LDVs!J$6,Urban_Rural_LDVs!J$7))</f>
        <v>1.824922868265056</v>
      </c>
      <c r="O302" s="196">
        <f ca="1">($H302/(SUMIF($D$5:$D$832,$D302,$H$5:$H$832))*IF($D302=1,Urban_Rural_LDVs!K$6,Urban_Rural_LDVs!K$7))</f>
        <v>9.538490955619892</v>
      </c>
      <c r="P302" s="196">
        <f ca="1">($H302/(SUMIF($D$5:$D$832,$D302,$H$5:$H$832))*IF($D302=1,Urban_Rural_LDVs!L$6,Urban_Rural_LDVs!L$7))</f>
        <v>44.501260881714401</v>
      </c>
      <c r="Q302" s="197">
        <f ca="1">($H302/(SUMIF($D$5:$D$832,$D302,$H$5:$H$832))*IF($D302=1,Urban_Rural_LDVs!M$6,Urban_Rural_LDVs!M$7))</f>
        <v>96.901181158031335</v>
      </c>
      <c r="R302" s="196">
        <f ca="1">($H302/(SUMIF($D$5:$D$832,$D302,$H$5:$H$832))*IF($D302=1,Urban_Rural_LDVs!N$6,Urban_Rural_LDVs!N$7))</f>
        <v>1.246339834377455</v>
      </c>
      <c r="S302" s="196">
        <f ca="1">($H302/(SUMIF($D$5:$D$832,$D302,$H$5:$H$832))*IF($D302=1,Urban_Rural_LDVs!O$6,Urban_Rural_LDVs!O$7))</f>
        <v>6.4565774077378721</v>
      </c>
      <c r="T302" s="196">
        <f ca="1">($H302/(SUMIF($D$5:$D$832,$D302,$H$5:$H$832))*IF($D302=1,Urban_Rural_LDVs!P$6,Urban_Rural_LDVs!P$7))</f>
        <v>29.751719306631703</v>
      </c>
      <c r="U302" s="339">
        <f ca="1">($H302/(SUMIF($D$5:$D$832,$D302,$H$5:$H$832))*IF($D302=1,Urban_Rural_LDVs!Q$6,Urban_Rural_LDVs!Q$7))</f>
        <v>64.662840671430715</v>
      </c>
      <c r="V302" s="344">
        <f ca="1">'DAC Adjustment'!O306-'Census Tract'!J302</f>
        <v>0</v>
      </c>
      <c r="W302" s="29">
        <f ca="1">'DAC Adjustment'!P306-'Census Tract'!K302</f>
        <v>0</v>
      </c>
      <c r="X302" s="29">
        <f ca="1">'DAC Adjustment'!Q306-'Census Tract'!L302</f>
        <v>0</v>
      </c>
      <c r="Y302" s="105">
        <f ca="1">'DAC Adjustment'!R306-'Census Tract'!M302</f>
        <v>0</v>
      </c>
      <c r="Z302" s="29">
        <f ca="1">'DAC Adjustment'!S306-'Census Tract'!N302</f>
        <v>0</v>
      </c>
      <c r="AA302" s="29">
        <f ca="1">'DAC Adjustment'!T306-'Census Tract'!O302</f>
        <v>0</v>
      </c>
      <c r="AB302" s="29">
        <f ca="1">'DAC Adjustment'!U306-'Census Tract'!P302</f>
        <v>0</v>
      </c>
      <c r="AC302" s="105">
        <f ca="1">'DAC Adjustment'!V306-'Census Tract'!Q302</f>
        <v>0</v>
      </c>
      <c r="AD302" s="29">
        <f ca="1">'DAC Adjustment'!W306-'Census Tract'!R302</f>
        <v>0</v>
      </c>
      <c r="AE302" s="29">
        <f ca="1">'DAC Adjustment'!X306-'Census Tract'!S302</f>
        <v>0</v>
      </c>
      <c r="AF302" s="29">
        <f ca="1">'DAC Adjustment'!Y306-'Census Tract'!T302</f>
        <v>0</v>
      </c>
      <c r="AG302" s="345">
        <f ca="1">'DAC Adjustment'!Z306-'Census Tract'!U302</f>
        <v>0</v>
      </c>
    </row>
    <row r="303" spans="1:33" ht="15.75" x14ac:dyDescent="0.25">
      <c r="A303" s="193" t="s">
        <v>46</v>
      </c>
      <c r="B303" s="53" t="str">
        <f>IFERROR(INDEX(Geography!$R$5:$R$889,MATCH(C303,Geography!$S$5:$S$889,0)),"Undefined")</f>
        <v>Springfield</v>
      </c>
      <c r="C303" s="53">
        <v>41039001700</v>
      </c>
      <c r="D303" s="171" cm="1">
        <f t="array" ref="D303">INDEX(Geography!$K$5:$K$838,MATCH(C303,Geography!$L$5:$L$838,0),0)</f>
        <v>0</v>
      </c>
      <c r="E303" s="53">
        <v>5884</v>
      </c>
      <c r="F303" s="53">
        <f>SUMIF(County!$A$5:$A$40,A303,County!$D$5:$D$40)</f>
        <v>335956</v>
      </c>
      <c r="G303" s="173" cm="1">
        <f t="array" ref="G303">INDEX(Geography!$E$5:$E$833,MATCH(C303,Geography!$C$5:$C$833,0),0)</f>
        <v>4958</v>
      </c>
      <c r="H303" s="239">
        <f t="shared" si="4"/>
        <v>6025.6043005151359</v>
      </c>
      <c r="I303" s="173">
        <f>SUMIF(Geography!$L$5:$L$838,'Census Tract'!C303,Geography!$M$5:$M$838)</f>
        <v>1586</v>
      </c>
      <c r="J303" s="338">
        <f ca="1">($I303/(SUMIF($D$5:$D$832,$D303,$I$5:$I$832))*IF($D303=1,Urban_Rural_LDVs!F$6,Urban_Rural_LDVs!F$7))</f>
        <v>2.4369829107133572</v>
      </c>
      <c r="K303" s="196">
        <f ca="1">($I303/(SUMIF($D$5:$D$832,$D303,$I$5:$I$832))*IF($D303=1,Urban_Rural_LDVs!G$6,Urban_Rural_LDVs!G$7))</f>
        <v>12.293056402842579</v>
      </c>
      <c r="L303" s="196">
        <f ca="1">($I303/(SUMIF($D$5:$D$832,$D303,$I$5:$I$832))*IF($D303=1,Urban_Rural_LDVs!H$6,Urban_Rural_LDVs!H$7))</f>
        <v>56.960613357936658</v>
      </c>
      <c r="M303" s="197">
        <f ca="1">($I303/(SUMIF($D$5:$D$832,$D303,$I$5:$I$832))*IF($D303=1,Urban_Rural_LDVs!I$6,Urban_Rural_LDVs!I$7))</f>
        <v>123.90739459764788</v>
      </c>
      <c r="N303" s="196">
        <f ca="1">($H303/(SUMIF($D$5:$D$832,$D303,$H$5:$H$832))*IF($D303=1,Urban_Rural_LDVs!J$6,Urban_Rural_LDVs!J$7))</f>
        <v>1.6492831900944491</v>
      </c>
      <c r="O303" s="196">
        <f ca="1">($H303/(SUMIF($D$5:$D$832,$D303,$H$5:$H$832))*IF($D303=1,Urban_Rural_LDVs!K$6,Urban_Rural_LDVs!K$7))</f>
        <v>8.6204590153050358</v>
      </c>
      <c r="P303" s="196">
        <f ca="1">($H303/(SUMIF($D$5:$D$832,$D303,$H$5:$H$832))*IF($D303=1,Urban_Rural_LDVs!L$6,Urban_Rural_LDVs!L$7))</f>
        <v>40.218237595978856</v>
      </c>
      <c r="Q303" s="197">
        <f ca="1">($H303/(SUMIF($D$5:$D$832,$D303,$H$5:$H$832))*IF($D303=1,Urban_Rural_LDVs!M$6,Urban_Rural_LDVs!M$7))</f>
        <v>87.574928213911676</v>
      </c>
      <c r="R303" s="196">
        <f ca="1">($H303/(SUMIF($D$5:$D$832,$D303,$H$5:$H$832))*IF($D303=1,Urban_Rural_LDVs!N$6,Urban_Rural_LDVs!N$7))</f>
        <v>1.1263858729207843</v>
      </c>
      <c r="S303" s="196">
        <f ca="1">($H303/(SUMIF($D$5:$D$832,$D303,$H$5:$H$832))*IF($D303=1,Urban_Rural_LDVs!O$6,Urban_Rural_LDVs!O$7))</f>
        <v>5.8351641975144677</v>
      </c>
      <c r="T303" s="196">
        <f ca="1">($H303/(SUMIF($D$5:$D$832,$D303,$H$5:$H$832))*IF($D303=1,Urban_Rural_LDVs!P$6,Urban_Rural_LDVs!P$7))</f>
        <v>26.888265461589498</v>
      </c>
      <c r="U303" s="339">
        <f ca="1">($H303/(SUMIF($D$5:$D$832,$D303,$H$5:$H$832))*IF($D303=1,Urban_Rural_LDVs!Q$6,Urban_Rural_LDVs!Q$7))</f>
        <v>58.439366396090684</v>
      </c>
      <c r="V303" s="344">
        <f ca="1">'DAC Adjustment'!O307-'Census Tract'!J303</f>
        <v>0</v>
      </c>
      <c r="W303" s="29">
        <f ca="1">'DAC Adjustment'!P307-'Census Tract'!K303</f>
        <v>0</v>
      </c>
      <c r="X303" s="29">
        <f ca="1">'DAC Adjustment'!Q307-'Census Tract'!L303</f>
        <v>0</v>
      </c>
      <c r="Y303" s="105">
        <f ca="1">'DAC Adjustment'!R307-'Census Tract'!M303</f>
        <v>0</v>
      </c>
      <c r="Z303" s="29">
        <f ca="1">'DAC Adjustment'!S307-'Census Tract'!N303</f>
        <v>0</v>
      </c>
      <c r="AA303" s="29">
        <f ca="1">'DAC Adjustment'!T307-'Census Tract'!O303</f>
        <v>0</v>
      </c>
      <c r="AB303" s="29">
        <f ca="1">'DAC Adjustment'!U307-'Census Tract'!P303</f>
        <v>0</v>
      </c>
      <c r="AC303" s="105">
        <f ca="1">'DAC Adjustment'!V307-'Census Tract'!Q303</f>
        <v>0</v>
      </c>
      <c r="AD303" s="29">
        <f ca="1">'DAC Adjustment'!W307-'Census Tract'!R303</f>
        <v>0</v>
      </c>
      <c r="AE303" s="29">
        <f ca="1">'DAC Adjustment'!X307-'Census Tract'!S303</f>
        <v>0</v>
      </c>
      <c r="AF303" s="29">
        <f ca="1">'DAC Adjustment'!Y307-'Census Tract'!T303</f>
        <v>0</v>
      </c>
      <c r="AG303" s="345">
        <f ca="1">'DAC Adjustment'!Z307-'Census Tract'!U303</f>
        <v>0</v>
      </c>
    </row>
    <row r="304" spans="1:33" ht="15.75" x14ac:dyDescent="0.25">
      <c r="A304" s="193" t="s">
        <v>46</v>
      </c>
      <c r="B304" s="53" t="str">
        <f>IFERROR(INDEX(Geography!$R$5:$R$889,MATCH(C304,Geography!$S$5:$S$889,0)),"Undefined")</f>
        <v>Creswell</v>
      </c>
      <c r="C304" s="53">
        <v>41039001101</v>
      </c>
      <c r="D304" s="171" cm="1">
        <f t="array" ref="D304">INDEX(Geography!$K$5:$K$838,MATCH(C304,Geography!$L$5:$L$838,0),0)</f>
        <v>0</v>
      </c>
      <c r="E304" s="53">
        <v>5919</v>
      </c>
      <c r="F304" s="53">
        <f>SUMIF(County!$A$5:$A$40,A304,County!$D$5:$D$40)</f>
        <v>335956</v>
      </c>
      <c r="G304" s="173" cm="1">
        <f t="array" ref="G304">INDEX(Geography!$E$5:$E$833,MATCH(C304,Geography!$C$5:$C$833,0),0)</f>
        <v>5144</v>
      </c>
      <c r="H304" s="239">
        <f t="shared" si="4"/>
        <v>6251.6556115066269</v>
      </c>
      <c r="I304" s="173">
        <f>SUMIF(Geography!$L$5:$L$838,'Census Tract'!C304,Geography!$M$5:$M$838)</f>
        <v>1077</v>
      </c>
      <c r="J304" s="338">
        <f ca="1">($I304/(SUMIF($D$5:$D$832,$D304,$I$5:$I$832))*IF($D304=1,Urban_Rural_LDVs!F$6,Urban_Rural_LDVs!F$7))</f>
        <v>1.6548742716508738</v>
      </c>
      <c r="K304" s="196">
        <f ca="1">($I304/(SUMIF($D$5:$D$832,$D304,$I$5:$I$832))*IF($D304=1,Urban_Rural_LDVs!G$6,Urban_Rural_LDVs!G$7))</f>
        <v>8.3478069015519907</v>
      </c>
      <c r="L304" s="196">
        <f ca="1">($I304/(SUMIF($D$5:$D$832,$D304,$I$5:$I$832))*IF($D304=1,Urban_Rural_LDVs!H$6,Urban_Rural_LDVs!H$7))</f>
        <v>38.680063421499234</v>
      </c>
      <c r="M304" s="197">
        <f ca="1">($I304/(SUMIF($D$5:$D$832,$D304,$I$5:$I$832))*IF($D304=1,Urban_Rural_LDVs!I$6,Urban_Rural_LDVs!I$7))</f>
        <v>84.141402258301866</v>
      </c>
      <c r="N304" s="196">
        <f ca="1">($H304/(SUMIF($D$5:$D$832,$D304,$H$5:$H$832))*IF($D304=1,Urban_Rural_LDVs!J$6,Urban_Rural_LDVs!J$7))</f>
        <v>1.7111562585409128</v>
      </c>
      <c r="O304" s="196">
        <f ca="1">($H304/(SUMIF($D$5:$D$832,$D304,$H$5:$H$832))*IF($D304=1,Urban_Rural_LDVs!K$6,Urban_Rural_LDVs!K$7))</f>
        <v>8.9438566306432232</v>
      </c>
      <c r="P304" s="196">
        <f ca="1">($H304/(SUMIF($D$5:$D$832,$D304,$H$5:$H$832))*IF($D304=1,Urban_Rural_LDVs!L$6,Urban_Rural_LDVs!L$7))</f>
        <v>41.727029889817508</v>
      </c>
      <c r="Q304" s="197">
        <f ca="1">($H304/(SUMIF($D$5:$D$832,$D304,$H$5:$H$832))*IF($D304=1,Urban_Rural_LDVs!M$6,Urban_Rural_LDVs!M$7))</f>
        <v>90.860312773771994</v>
      </c>
      <c r="R304" s="196">
        <f ca="1">($H304/(SUMIF($D$5:$D$832,$D304,$H$5:$H$832))*IF($D304=1,Urban_Rural_LDVs!N$6,Urban_Rural_LDVs!N$7))</f>
        <v>1.1686423820702931</v>
      </c>
      <c r="S304" s="196">
        <f ca="1">($H304/(SUMIF($D$5:$D$832,$D304,$H$5:$H$832))*IF($D304=1,Urban_Rural_LDVs!O$6,Urban_Rural_LDVs!O$7))</f>
        <v>6.0540711238431664</v>
      </c>
      <c r="T304" s="196">
        <f ca="1">($H304/(SUMIF($D$5:$D$832,$D304,$H$5:$H$832))*IF($D304=1,Urban_Rural_LDVs!P$6,Urban_Rural_LDVs!P$7))</f>
        <v>27.896982157002089</v>
      </c>
      <c r="U304" s="339">
        <f ca="1">($H304/(SUMIF($D$5:$D$832,$D304,$H$5:$H$832))*IF($D304=1,Urban_Rural_LDVs!Q$6,Urban_Rural_LDVs!Q$7))</f>
        <v>60.631726652176368</v>
      </c>
      <c r="V304" s="344">
        <f ca="1">'DAC Adjustment'!O308-'Census Tract'!J304</f>
        <v>0</v>
      </c>
      <c r="W304" s="29">
        <f ca="1">'DAC Adjustment'!P308-'Census Tract'!K304</f>
        <v>0</v>
      </c>
      <c r="X304" s="29">
        <f ca="1">'DAC Adjustment'!Q308-'Census Tract'!L304</f>
        <v>0</v>
      </c>
      <c r="Y304" s="105">
        <f ca="1">'DAC Adjustment'!R308-'Census Tract'!M304</f>
        <v>0</v>
      </c>
      <c r="Z304" s="29">
        <f ca="1">'DAC Adjustment'!S308-'Census Tract'!N304</f>
        <v>0</v>
      </c>
      <c r="AA304" s="29">
        <f ca="1">'DAC Adjustment'!T308-'Census Tract'!O304</f>
        <v>0</v>
      </c>
      <c r="AB304" s="29">
        <f ca="1">'DAC Adjustment'!U308-'Census Tract'!P304</f>
        <v>0</v>
      </c>
      <c r="AC304" s="105">
        <f ca="1">'DAC Adjustment'!V308-'Census Tract'!Q304</f>
        <v>0</v>
      </c>
      <c r="AD304" s="29">
        <f ca="1">'DAC Adjustment'!W308-'Census Tract'!R304</f>
        <v>0</v>
      </c>
      <c r="AE304" s="29">
        <f ca="1">'DAC Adjustment'!X308-'Census Tract'!S304</f>
        <v>0</v>
      </c>
      <c r="AF304" s="29">
        <f ca="1">'DAC Adjustment'!Y308-'Census Tract'!T304</f>
        <v>0</v>
      </c>
      <c r="AG304" s="345">
        <f ca="1">'DAC Adjustment'!Z308-'Census Tract'!U304</f>
        <v>0</v>
      </c>
    </row>
    <row r="305" spans="1:33" ht="15.75" x14ac:dyDescent="0.25">
      <c r="A305" s="193" t="s">
        <v>46</v>
      </c>
      <c r="B305" s="53" t="str">
        <f>IFERROR(INDEX(Geography!$R$5:$R$889,MATCH(C305,Geography!$S$5:$S$889,0)),"Undefined")</f>
        <v>Eugene</v>
      </c>
      <c r="C305" s="53">
        <v>41039004800</v>
      </c>
      <c r="D305" s="171" cm="1">
        <f t="array" ref="D305">INDEX(Geography!$K$5:$K$838,MATCH(C305,Geography!$L$5:$L$838,0),0)</f>
        <v>1</v>
      </c>
      <c r="E305" s="53">
        <v>4423</v>
      </c>
      <c r="F305" s="53">
        <f>SUMIF(County!$A$5:$A$40,A305,County!$D$5:$D$40)</f>
        <v>335956</v>
      </c>
      <c r="G305" s="173" cm="1">
        <f t="array" ref="G305">INDEX(Geography!$E$5:$E$833,MATCH(C305,Geography!$C$5:$C$833,0),0)</f>
        <v>2656</v>
      </c>
      <c r="H305" s="239">
        <f t="shared" si="4"/>
        <v>3227.915494588181</v>
      </c>
      <c r="I305" s="173">
        <f>SUMIF(Geography!$L$5:$L$838,'Census Tract'!C305,Geography!$M$5:$M$838)</f>
        <v>1176</v>
      </c>
      <c r="J305" s="338">
        <f ca="1">($I305/(SUMIF($D$5:$D$832,$D305,$I$5:$I$832))*IF($D305=1,Urban_Rural_LDVs!F$6,Urban_Rural_LDVs!F$7))</f>
        <v>0.58892669451718904</v>
      </c>
      <c r="K305" s="196">
        <f ca="1">($I305/(SUMIF($D$5:$D$832,$D305,$I$5:$I$832))*IF($D305=1,Urban_Rural_LDVs!G$6,Urban_Rural_LDVs!G$7))</f>
        <v>2.9267126361643738</v>
      </c>
      <c r="L305" s="196">
        <f ca="1">($I305/(SUMIF($D$5:$D$832,$D305,$I$5:$I$832))*IF($D305=1,Urban_Rural_LDVs!H$6,Urban_Rural_LDVs!H$7))</f>
        <v>13.466929563034926</v>
      </c>
      <c r="M305" s="197">
        <f ca="1">($I305/(SUMIF($D$5:$D$832,$D305,$I$5:$I$832))*IF($D305=1,Urban_Rural_LDVs!I$6,Urban_Rural_LDVs!I$7))</f>
        <v>29.249228388225742</v>
      </c>
      <c r="N305" s="196">
        <f ca="1">($H305/(SUMIF($D$5:$D$832,$D305,$H$5:$H$832))*IF($D305=1,Urban_Rural_LDVs!J$6,Urban_Rural_LDVs!J$7))</f>
        <v>0.66637952817223656</v>
      </c>
      <c r="O305" s="196">
        <f ca="1">($H305/(SUMIF($D$5:$D$832,$D305,$H$5:$H$832))*IF($D305=1,Urban_Rural_LDVs!K$6,Urban_Rural_LDVs!K$7))</f>
        <v>3.171024054200529</v>
      </c>
      <c r="P305" s="196">
        <f ca="1">($H305/(SUMIF($D$5:$D$832,$D305,$H$5:$H$832))*IF($D305=1,Urban_Rural_LDVs!L$6,Urban_Rural_LDVs!L$7))</f>
        <v>14.46237618338</v>
      </c>
      <c r="Q305" s="197">
        <f ca="1">($H305/(SUMIF($D$5:$D$832,$D305,$H$5:$H$832))*IF($D305=1,Urban_Rural_LDVs!M$6,Urban_Rural_LDVs!M$7))</f>
        <v>31.369148239095665</v>
      </c>
      <c r="R305" s="196">
        <f ca="1">($H305/(SUMIF($D$5:$D$832,$D305,$H$5:$H$832))*IF($D305=1,Urban_Rural_LDVs!N$6,Urban_Rural_LDVs!N$7))</f>
        <v>0.2774360393543735</v>
      </c>
      <c r="S305" s="196">
        <f ca="1">($H305/(SUMIF($D$5:$D$832,$D305,$H$5:$H$832))*IF($D305=1,Urban_Rural_LDVs!O$6,Urban_Rural_LDVs!O$7))</f>
        <v>1.3178587287029266</v>
      </c>
      <c r="T305" s="196">
        <f ca="1">($H305/(SUMIF($D$5:$D$832,$D305,$H$5:$H$832))*IF($D305=1,Urban_Rural_LDVs!P$6,Urban_Rural_LDVs!P$7))</f>
        <v>5.7823902822764799</v>
      </c>
      <c r="U305" s="339">
        <f ca="1">($H305/(SUMIF($D$5:$D$832,$D305,$H$5:$H$832))*IF($D305=1,Urban_Rural_LDVs!Q$6,Urban_Rural_LDVs!Q$7))</f>
        <v>12.422328953483765</v>
      </c>
      <c r="V305" s="344">
        <f ca="1">'DAC Adjustment'!O309-'Census Tract'!J305</f>
        <v>0.14723167362929723</v>
      </c>
      <c r="W305" s="29">
        <f ca="1">'DAC Adjustment'!P309-'Census Tract'!K305</f>
        <v>0.73167815904109368</v>
      </c>
      <c r="X305" s="29">
        <f ca="1">'DAC Adjustment'!Q309-'Census Tract'!L305</f>
        <v>3.3667323907587328</v>
      </c>
      <c r="Y305" s="105">
        <f ca="1">'DAC Adjustment'!R309-'Census Tract'!M305</f>
        <v>7.3123070970564363</v>
      </c>
      <c r="Z305" s="29">
        <f ca="1">'DAC Adjustment'!S309-'Census Tract'!N305</f>
        <v>0.16659488204305917</v>
      </c>
      <c r="AA305" s="29">
        <f ca="1">'DAC Adjustment'!T309-'Census Tract'!O305</f>
        <v>0.79275601355013237</v>
      </c>
      <c r="AB305" s="29">
        <f ca="1">'DAC Adjustment'!U309-'Census Tract'!P305</f>
        <v>3.6155940458449987</v>
      </c>
      <c r="AC305" s="105">
        <f ca="1">'DAC Adjustment'!V309-'Census Tract'!Q305</f>
        <v>7.8422870597739163</v>
      </c>
      <c r="AD305" s="29">
        <f ca="1">'DAC Adjustment'!W309-'Census Tract'!R305</f>
        <v>6.9359009838593388E-2</v>
      </c>
      <c r="AE305" s="29">
        <f ca="1">'DAC Adjustment'!X309-'Census Tract'!S305</f>
        <v>0.32946468217573166</v>
      </c>
      <c r="AF305" s="29">
        <f ca="1">'DAC Adjustment'!Y309-'Census Tract'!T305</f>
        <v>1.4455975705691202</v>
      </c>
      <c r="AG305" s="345">
        <f ca="1">'DAC Adjustment'!Z309-'Census Tract'!U305</f>
        <v>3.1055822383709408</v>
      </c>
    </row>
    <row r="306" spans="1:33" ht="15.75" x14ac:dyDescent="0.25">
      <c r="A306" s="193" t="s">
        <v>46</v>
      </c>
      <c r="B306" s="53" t="str">
        <f>IFERROR(INDEX(Geography!$R$5:$R$889,MATCH(C306,Geography!$S$5:$S$889,0)),"Undefined")</f>
        <v>Veneta</v>
      </c>
      <c r="C306" s="53">
        <v>41039000903</v>
      </c>
      <c r="D306" s="171" cm="1">
        <f t="array" ref="D306">INDEX(Geography!$K$5:$K$838,MATCH(C306,Geography!$L$5:$L$838,0),0)</f>
        <v>0</v>
      </c>
      <c r="E306" s="53">
        <v>5596</v>
      </c>
      <c r="F306" s="53">
        <f>SUMIF(County!$A$5:$A$40,A306,County!$D$5:$D$40)</f>
        <v>335956</v>
      </c>
      <c r="G306" s="173" cm="1">
        <f t="array" ref="G306">INDEX(Geography!$E$5:$E$833,MATCH(C306,Geography!$C$5:$C$833,0),0)</f>
        <v>5062</v>
      </c>
      <c r="H306" s="239">
        <f t="shared" si="4"/>
        <v>6151.9985819297326</v>
      </c>
      <c r="I306" s="173">
        <f>SUMIF(Geography!$L$5:$L$838,'Census Tract'!C306,Geography!$M$5:$M$838)</f>
        <v>511</v>
      </c>
      <c r="J306" s="338">
        <f ca="1">($I306/(SUMIF($D$5:$D$832,$D306,$I$5:$I$832))*IF($D306=1,Urban_Rural_LDVs!F$6,Urban_Rural_LDVs!F$7))</f>
        <v>0.78518175748709051</v>
      </c>
      <c r="K306" s="196">
        <f ca="1">($I306/(SUMIF($D$5:$D$832,$D306,$I$5:$I$832))*IF($D306=1,Urban_Rural_LDVs!G$6,Urban_Rural_LDVs!G$7))</f>
        <v>3.9607514639675649</v>
      </c>
      <c r="L306" s="196">
        <f ca="1">($I306/(SUMIF($D$5:$D$832,$D306,$I$5:$I$832))*IF($D306=1,Urban_Rural_LDVs!H$6,Urban_Rural_LDVs!H$7))</f>
        <v>18.352379209272154</v>
      </c>
      <c r="M306" s="197">
        <f ca="1">($I306/(SUMIF($D$5:$D$832,$D306,$I$5:$I$832))*IF($D306=1,Urban_Rural_LDVs!I$6,Urban_Rural_LDVs!I$7))</f>
        <v>39.92224378272261</v>
      </c>
      <c r="N306" s="196">
        <f ca="1">($H306/(SUMIF($D$5:$D$832,$D306,$H$5:$H$832))*IF($D306=1,Urban_Rural_LDVs!J$6,Urban_Rural_LDVs!J$7))</f>
        <v>1.6838788842795684</v>
      </c>
      <c r="O306" s="196">
        <f ca="1">($H306/(SUMIF($D$5:$D$832,$D306,$H$5:$H$832))*IF($D306=1,Urban_Rural_LDVs!K$6,Urban_Rural_LDVs!K$7))</f>
        <v>8.8012834883973561</v>
      </c>
      <c r="P306" s="196">
        <f ca="1">($H306/(SUMIF($D$5:$D$832,$D306,$H$5:$H$832))*IF($D306=1,Urban_Rural_LDVs!L$6,Urban_Rural_LDVs!L$7))</f>
        <v>41.061863394684337</v>
      </c>
      <c r="Q306" s="197">
        <f ca="1">($H306/(SUMIF($D$5:$D$832,$D306,$H$5:$H$832))*IF($D306=1,Urban_Rural_LDVs!M$6,Urban_Rural_LDVs!M$7))</f>
        <v>89.411917430177652</v>
      </c>
      <c r="R306" s="196">
        <f ca="1">($H306/(SUMIF($D$5:$D$832,$D306,$H$5:$H$832))*IF($D306=1,Urban_Rural_LDVs!N$6,Urban_Rural_LDVs!N$7))</f>
        <v>1.1500131683592194</v>
      </c>
      <c r="S306" s="196">
        <f ca="1">($H306/(SUMIF($D$5:$D$832,$D306,$H$5:$H$832))*IF($D306=1,Urban_Rural_LDVs!O$6,Urban_Rural_LDVs!O$7))</f>
        <v>5.9575637692251373</v>
      </c>
      <c r="T306" s="196">
        <f ca="1">($H306/(SUMIF($D$5:$D$832,$D306,$H$5:$H$832))*IF($D306=1,Urban_Rural_LDVs!P$6,Urban_Rural_LDVs!P$7))</f>
        <v>27.452279097734174</v>
      </c>
      <c r="U306" s="339">
        <f ca="1">($H306/(SUMIF($D$5:$D$832,$D306,$H$5:$H$832))*IF($D306=1,Urban_Rural_LDVs!Q$6,Urban_Rural_LDVs!Q$7))</f>
        <v>59.665202238203101</v>
      </c>
      <c r="V306" s="344">
        <f ca="1">'DAC Adjustment'!O310-'Census Tract'!J306</f>
        <v>0</v>
      </c>
      <c r="W306" s="29">
        <f ca="1">'DAC Adjustment'!P310-'Census Tract'!K306</f>
        <v>0</v>
      </c>
      <c r="X306" s="29">
        <f ca="1">'DAC Adjustment'!Q310-'Census Tract'!L306</f>
        <v>0</v>
      </c>
      <c r="Y306" s="105">
        <f ca="1">'DAC Adjustment'!R310-'Census Tract'!M306</f>
        <v>0</v>
      </c>
      <c r="Z306" s="29">
        <f ca="1">'DAC Adjustment'!S310-'Census Tract'!N306</f>
        <v>0</v>
      </c>
      <c r="AA306" s="29">
        <f ca="1">'DAC Adjustment'!T310-'Census Tract'!O306</f>
        <v>0</v>
      </c>
      <c r="AB306" s="29">
        <f ca="1">'DAC Adjustment'!U310-'Census Tract'!P306</f>
        <v>0</v>
      </c>
      <c r="AC306" s="105">
        <f ca="1">'DAC Adjustment'!V310-'Census Tract'!Q306</f>
        <v>0</v>
      </c>
      <c r="AD306" s="29">
        <f ca="1">'DAC Adjustment'!W310-'Census Tract'!R306</f>
        <v>0</v>
      </c>
      <c r="AE306" s="29">
        <f ca="1">'DAC Adjustment'!X310-'Census Tract'!S306</f>
        <v>0</v>
      </c>
      <c r="AF306" s="29">
        <f ca="1">'DAC Adjustment'!Y310-'Census Tract'!T306</f>
        <v>0</v>
      </c>
      <c r="AG306" s="345">
        <f ca="1">'DAC Adjustment'!Z310-'Census Tract'!U306</f>
        <v>0</v>
      </c>
    </row>
    <row r="307" spans="1:33" ht="15.75" x14ac:dyDescent="0.25">
      <c r="A307" s="193" t="s">
        <v>46</v>
      </c>
      <c r="B307" s="53" t="str">
        <f>IFERROR(INDEX(Geography!$R$5:$R$889,MATCH(C307,Geography!$S$5:$S$889,0)),"Undefined")</f>
        <v>Eugene</v>
      </c>
      <c r="C307" s="53">
        <v>41039004200</v>
      </c>
      <c r="D307" s="171" cm="1">
        <f t="array" ref="D307">INDEX(Geography!$K$5:$K$838,MATCH(C307,Geography!$L$5:$L$838,0),0)</f>
        <v>1</v>
      </c>
      <c r="E307" s="53">
        <v>3394</v>
      </c>
      <c r="F307" s="53">
        <f>SUMIF(County!$A$5:$A$40,A307,County!$D$5:$D$40)</f>
        <v>335956</v>
      </c>
      <c r="G307" s="173" cm="1">
        <f t="array" ref="G307">INDEX(Geography!$E$5:$E$833,MATCH(C307,Geography!$C$5:$C$833,0),0)</f>
        <v>1717</v>
      </c>
      <c r="H307" s="239">
        <f t="shared" si="4"/>
        <v>2086.7209729698443</v>
      </c>
      <c r="I307" s="173">
        <f>SUMIF(Geography!$L$5:$L$838,'Census Tract'!C307,Geography!$M$5:$M$838)</f>
        <v>4016</v>
      </c>
      <c r="J307" s="338">
        <f ca="1">($I307/(SUMIF($D$5:$D$832,$D307,$I$5:$I$832))*IF($D307=1,Urban_Rural_LDVs!F$6,Urban_Rural_LDVs!F$7))</f>
        <v>2.0111646302559789</v>
      </c>
      <c r="K307" s="196">
        <f ca="1">($I307/(SUMIF($D$5:$D$832,$D307,$I$5:$I$832))*IF($D307=1,Urban_Rural_LDVs!G$6,Urban_Rural_LDVs!G$7))</f>
        <v>9.9946241044524875</v>
      </c>
      <c r="L307" s="196">
        <f ca="1">($I307/(SUMIF($D$5:$D$832,$D307,$I$5:$I$832))*IF($D307=1,Urban_Rural_LDVs!H$6,Urban_Rural_LDVs!H$7))</f>
        <v>45.989106398935597</v>
      </c>
      <c r="M307" s="197">
        <f ca="1">($I307/(SUMIF($D$5:$D$832,$D307,$I$5:$I$832))*IF($D307=1,Urban_Rural_LDVs!I$6,Urban_Rural_LDVs!I$7))</f>
        <v>99.885120074077022</v>
      </c>
      <c r="N307" s="196">
        <f ca="1">($H307/(SUMIF($D$5:$D$832,$D307,$H$5:$H$832))*IF($D307=1,Urban_Rural_LDVs!J$6,Urban_Rural_LDVs!J$7))</f>
        <v>0.43078827178905504</v>
      </c>
      <c r="O307" s="196">
        <f ca="1">($H307/(SUMIF($D$5:$D$832,$D307,$H$5:$H$832))*IF($D307=1,Urban_Rural_LDVs!K$6,Urban_Rural_LDVs!K$7))</f>
        <v>2.0499428844361098</v>
      </c>
      <c r="P307" s="196">
        <f ca="1">($H307/(SUMIF($D$5:$D$832,$D307,$H$5:$H$832))*IF($D307=1,Urban_Rural_LDVs!L$6,Urban_Rural_LDVs!L$7))</f>
        <v>9.3493599046925677</v>
      </c>
      <c r="Q307" s="197">
        <f ca="1">($H307/(SUMIF($D$5:$D$832,$D307,$H$5:$H$832))*IF($D307=1,Urban_Rural_LDVs!M$6,Urban_Rural_LDVs!M$7))</f>
        <v>20.278926026553936</v>
      </c>
      <c r="R307" s="196">
        <f ca="1">($H307/(SUMIF($D$5:$D$832,$D307,$H$5:$H$832))*IF($D307=1,Urban_Rural_LDVs!N$6,Urban_Rural_LDVs!N$7))</f>
        <v>0.17935153598323014</v>
      </c>
      <c r="S307" s="196">
        <f ca="1">($H307/(SUMIF($D$5:$D$832,$D307,$H$5:$H$832))*IF($D307=1,Urban_Rural_LDVs!O$6,Urban_Rural_LDVs!O$7))</f>
        <v>0.85194406520441457</v>
      </c>
      <c r="T307" s="196">
        <f ca="1">($H307/(SUMIF($D$5:$D$832,$D307,$H$5:$H$832))*IF($D307=1,Urban_Rural_LDVs!P$6,Urban_Rural_LDVs!P$7))</f>
        <v>3.7380888985951488</v>
      </c>
      <c r="U307" s="339">
        <f ca="1">($H307/(SUMIF($D$5:$D$832,$D307,$H$5:$H$832))*IF($D307=1,Urban_Rural_LDVs!Q$6,Urban_Rural_LDVs!Q$7))</f>
        <v>8.0305492519320865</v>
      </c>
      <c r="V307" s="344">
        <f ca="1">'DAC Adjustment'!O311-'Census Tract'!J307</f>
        <v>0.50279115756399495</v>
      </c>
      <c r="W307" s="29">
        <f ca="1">'DAC Adjustment'!P311-'Census Tract'!K307</f>
        <v>2.498656026113121</v>
      </c>
      <c r="X307" s="29">
        <f ca="1">'DAC Adjustment'!Q311-'Census Tract'!L307</f>
        <v>11.497276599733901</v>
      </c>
      <c r="Y307" s="105">
        <f ca="1">'DAC Adjustment'!R311-'Census Tract'!M307</f>
        <v>24.971280018519252</v>
      </c>
      <c r="Z307" s="29">
        <f ca="1">'DAC Adjustment'!S311-'Census Tract'!N307</f>
        <v>0.1076970679472638</v>
      </c>
      <c r="AA307" s="29">
        <f ca="1">'DAC Adjustment'!T311-'Census Tract'!O307</f>
        <v>0.51248572110902746</v>
      </c>
      <c r="AB307" s="29">
        <f ca="1">'DAC Adjustment'!U311-'Census Tract'!P307</f>
        <v>2.3373399761731424</v>
      </c>
      <c r="AC307" s="105">
        <f ca="1">'DAC Adjustment'!V311-'Census Tract'!Q307</f>
        <v>5.0697315066384832</v>
      </c>
      <c r="AD307" s="29">
        <f ca="1">'DAC Adjustment'!W311-'Census Tract'!R307</f>
        <v>4.4837883995807543E-2</v>
      </c>
      <c r="AE307" s="29">
        <f ca="1">'DAC Adjustment'!X311-'Census Tract'!S307</f>
        <v>0.2129860163011037</v>
      </c>
      <c r="AF307" s="29">
        <f ca="1">'DAC Adjustment'!Y311-'Census Tract'!T307</f>
        <v>0.93452222464878698</v>
      </c>
      <c r="AG307" s="345">
        <f ca="1">'DAC Adjustment'!Z311-'Census Tract'!U307</f>
        <v>2.0076373129830216</v>
      </c>
    </row>
    <row r="308" spans="1:33" ht="15.75" x14ac:dyDescent="0.25">
      <c r="A308" s="193" t="s">
        <v>46</v>
      </c>
      <c r="B308" s="53" t="str">
        <f>IFERROR(INDEX(Geography!$R$5:$R$889,MATCH(C308,Geography!$S$5:$S$889,0)),"Undefined")</f>
        <v>Springfield</v>
      </c>
      <c r="C308" s="53">
        <v>41039001904</v>
      </c>
      <c r="D308" s="171" cm="1">
        <f t="array" ref="D308">INDEX(Geography!$K$5:$K$838,MATCH(C308,Geography!$L$5:$L$838,0),0)</f>
        <v>1</v>
      </c>
      <c r="E308" s="53">
        <v>5591</v>
      </c>
      <c r="F308" s="53">
        <f>SUMIF(County!$A$5:$A$40,A308,County!$D$5:$D$40)</f>
        <v>335956</v>
      </c>
      <c r="G308" s="173" cm="1">
        <f t="array" ref="G308">INDEX(Geography!$E$5:$E$833,MATCH(C308,Geography!$C$5:$C$833,0),0)</f>
        <v>4078</v>
      </c>
      <c r="H308" s="239">
        <f t="shared" si="4"/>
        <v>4956.1142270070031</v>
      </c>
      <c r="I308" s="173">
        <f>SUMIF(Geography!$L$5:$L$838,'Census Tract'!C308,Geography!$M$5:$M$838)</f>
        <v>682</v>
      </c>
      <c r="J308" s="338">
        <f ca="1">($I308/(SUMIF($D$5:$D$832,$D308,$I$5:$I$832))*IF($D308=1,Urban_Rural_LDVs!F$6,Urban_Rural_LDVs!F$7))</f>
        <v>0.34153741977952623</v>
      </c>
      <c r="K308" s="196">
        <f ca="1">($I308/(SUMIF($D$5:$D$832,$D308,$I$5:$I$832))*IF($D308=1,Urban_Rural_LDVs!G$6,Urban_Rural_LDVs!G$7))</f>
        <v>1.6972942328776384</v>
      </c>
      <c r="L308" s="196">
        <f ca="1">($I308/(SUMIF($D$5:$D$832,$D308,$I$5:$I$832))*IF($D308=1,Urban_Rural_LDVs!H$6,Urban_Rural_LDVs!H$7))</f>
        <v>7.809903028902907</v>
      </c>
      <c r="M308" s="197">
        <f ca="1">($I308/(SUMIF($D$5:$D$832,$D308,$I$5:$I$832))*IF($D308=1,Urban_Rural_LDVs!I$6,Urban_Rural_LDVs!I$7))</f>
        <v>16.962562721743158</v>
      </c>
      <c r="N308" s="196">
        <f ca="1">($H308/(SUMIF($D$5:$D$832,$D308,$H$5:$H$832))*IF($D308=1,Urban_Rural_LDVs!J$6,Urban_Rural_LDVs!J$7))</f>
        <v>1.0231535074873419</v>
      </c>
      <c r="O308" s="196">
        <f ca="1">($H308/(SUMIF($D$5:$D$832,$D308,$H$5:$H$832))*IF($D308=1,Urban_Rural_LDVs!K$6,Urban_Rural_LDVs!K$7))</f>
        <v>4.8687635892431302</v>
      </c>
      <c r="P308" s="196">
        <f ca="1">($H308/(SUMIF($D$5:$D$832,$D308,$H$5:$H$832))*IF($D308=1,Urban_Rural_LDVs!L$6,Urban_Rural_LDVs!L$7))</f>
        <v>22.205410420114319</v>
      </c>
      <c r="Q308" s="197">
        <f ca="1">($H308/(SUMIF($D$5:$D$832,$D308,$H$5:$H$832))*IF($D308=1,Urban_Rural_LDVs!M$6,Urban_Rural_LDVs!M$7))</f>
        <v>48.163925647225938</v>
      </c>
      <c r="R308" s="196">
        <f ca="1">($H308/(SUMIF($D$5:$D$832,$D308,$H$5:$H$832))*IF($D308=1,Urban_Rural_LDVs!N$6,Urban_Rural_LDVs!N$7))</f>
        <v>0.42597295500268634</v>
      </c>
      <c r="S308" s="196">
        <f ca="1">($H308/(SUMIF($D$5:$D$832,$D308,$H$5:$H$832))*IF($D308=1,Urban_Rural_LDVs!O$6,Urban_Rural_LDVs!O$7))</f>
        <v>2.0234291775792674</v>
      </c>
      <c r="T308" s="196">
        <f ca="1">($H308/(SUMIF($D$5:$D$832,$D308,$H$5:$H$832))*IF($D308=1,Urban_Rural_LDVs!P$6,Urban_Rural_LDVs!P$7))</f>
        <v>8.8782332722603456</v>
      </c>
      <c r="U308" s="339">
        <f ca="1">($H308/(SUMIF($D$5:$D$832,$D308,$H$5:$H$832))*IF($D308=1,Urban_Rural_LDVs!Q$6,Urban_Rural_LDVs!Q$7))</f>
        <v>19.073139108549238</v>
      </c>
      <c r="V308" s="344">
        <f ca="1">'DAC Adjustment'!O312-'Census Tract'!J308</f>
        <v>8.5384354944881558E-2</v>
      </c>
      <c r="W308" s="29">
        <f ca="1">'DAC Adjustment'!P312-'Census Tract'!K308</f>
        <v>0.42432355821940959</v>
      </c>
      <c r="X308" s="29">
        <f ca="1">'DAC Adjustment'!Q312-'Census Tract'!L308</f>
        <v>1.9524757572257272</v>
      </c>
      <c r="Y308" s="105">
        <f ca="1">'DAC Adjustment'!R312-'Census Tract'!M308</f>
        <v>4.2406406804357886</v>
      </c>
      <c r="Z308" s="29">
        <f ca="1">'DAC Adjustment'!S312-'Census Tract'!N308</f>
        <v>0.25578837687183542</v>
      </c>
      <c r="AA308" s="29">
        <f ca="1">'DAC Adjustment'!T312-'Census Tract'!O308</f>
        <v>1.2171908973107826</v>
      </c>
      <c r="AB308" s="29">
        <f ca="1">'DAC Adjustment'!U312-'Census Tract'!P308</f>
        <v>5.5513526050285797</v>
      </c>
      <c r="AC308" s="105">
        <f ca="1">'DAC Adjustment'!V312-'Census Tract'!Q308</f>
        <v>12.040981411806484</v>
      </c>
      <c r="AD308" s="29">
        <f ca="1">'DAC Adjustment'!W312-'Census Tract'!R308</f>
        <v>0.10649323875067157</v>
      </c>
      <c r="AE308" s="29">
        <f ca="1">'DAC Adjustment'!X312-'Census Tract'!S308</f>
        <v>0.50585729439481675</v>
      </c>
      <c r="AF308" s="29">
        <f ca="1">'DAC Adjustment'!Y312-'Census Tract'!T308</f>
        <v>2.2195583180650864</v>
      </c>
      <c r="AG308" s="345">
        <f ca="1">'DAC Adjustment'!Z312-'Census Tract'!U308</f>
        <v>4.7682847771373105</v>
      </c>
    </row>
    <row r="309" spans="1:33" ht="15.75" x14ac:dyDescent="0.25">
      <c r="A309" s="193" t="s">
        <v>46</v>
      </c>
      <c r="B309" s="53" t="str">
        <f>IFERROR(INDEX(Geography!$R$5:$R$889,MATCH(C309,Geography!$S$5:$S$889,0)),"Undefined")</f>
        <v>Undefined</v>
      </c>
      <c r="C309" s="53">
        <v>41039000800</v>
      </c>
      <c r="D309" s="171" cm="1">
        <f t="array" ref="D309">INDEX(Geography!$K$5:$K$838,MATCH(C309,Geography!$L$5:$L$838,0),0)</f>
        <v>0</v>
      </c>
      <c r="E309" s="53">
        <v>1658</v>
      </c>
      <c r="F309" s="53">
        <f>SUMIF(County!$A$5:$A$40,A309,County!$D$5:$D$40)</f>
        <v>335956</v>
      </c>
      <c r="G309" s="173" cm="1">
        <f t="array" ref="G309">INDEX(Geography!$E$5:$E$833,MATCH(C309,Geography!$C$5:$C$833,0),0)</f>
        <v>1532</v>
      </c>
      <c r="H309" s="239">
        <f t="shared" si="4"/>
        <v>1861.8849916073393</v>
      </c>
      <c r="I309" s="173">
        <f>SUMIF(Geography!$L$5:$L$838,'Census Tract'!C309,Geography!$M$5:$M$838)</f>
        <v>294</v>
      </c>
      <c r="J309" s="338">
        <f ca="1">($I309/(SUMIF($D$5:$D$832,$D309,$I$5:$I$832))*IF($D309=1,Urban_Rural_LDVs!F$6,Urban_Rural_LDVs!F$7))</f>
        <v>0.45174840841723013</v>
      </c>
      <c r="K309" s="196">
        <f ca="1">($I309/(SUMIF($D$5:$D$832,$D309,$I$5:$I$832))*IF($D309=1,Urban_Rural_LDVs!G$6,Urban_Rural_LDVs!G$7))</f>
        <v>2.2787885135155852</v>
      </c>
      <c r="L309" s="196">
        <f ca="1">($I309/(SUMIF($D$5:$D$832,$D309,$I$5:$I$832))*IF($D309=1,Urban_Rural_LDVs!H$6,Urban_Rural_LDVs!H$7))</f>
        <v>10.558903106704525</v>
      </c>
      <c r="M309" s="197">
        <f ca="1">($I309/(SUMIF($D$5:$D$832,$D309,$I$5:$I$832))*IF($D309=1,Urban_Rural_LDVs!I$6,Urban_Rural_LDVs!I$7))</f>
        <v>22.968962176360954</v>
      </c>
      <c r="N309" s="196">
        <f ca="1">($H309/(SUMIF($D$5:$D$832,$D309,$H$5:$H$832))*IF($D309=1,Urban_Rural_LDVs!J$6,Urban_Rural_LDVs!J$7))</f>
        <v>0.50962118741926099</v>
      </c>
      <c r="O309" s="196">
        <f ca="1">($H309/(SUMIF($D$5:$D$832,$D309,$H$5:$H$832))*IF($D309=1,Urban_Rural_LDVs!K$6,Urban_Rural_LDVs!K$7))</f>
        <v>2.6636835843984095</v>
      </c>
      <c r="P309" s="196">
        <f ca="1">($H309/(SUMIF($D$5:$D$832,$D309,$H$5:$H$832))*IF($D309=1,Urban_Rural_LDVs!L$6,Urban_Rural_LDVs!L$7))</f>
        <v>12.427256957853894</v>
      </c>
      <c r="Q309" s="197">
        <f ca="1">($H309/(SUMIF($D$5:$D$832,$D309,$H$5:$H$832))*IF($D309=1,Urban_Rural_LDVs!M$6,Urban_Rural_LDVs!M$7))</f>
        <v>27.060264224226032</v>
      </c>
      <c r="R309" s="196">
        <f ca="1">($H309/(SUMIF($D$5:$D$832,$D309,$H$5:$H$832))*IF($D309=1,Urban_Rural_LDVs!N$6,Urban_Rural_LDVs!N$7))</f>
        <v>0.34804823665079498</v>
      </c>
      <c r="S309" s="196">
        <f ca="1">($H309/(SUMIF($D$5:$D$832,$D309,$H$5:$H$832))*IF($D309=1,Urban_Rural_LDVs!O$6,Urban_Rural_LDVs!O$7))</f>
        <v>1.8030398448148779</v>
      </c>
      <c r="T309" s="196">
        <f ca="1">($H309/(SUMIF($D$5:$D$832,$D309,$H$5:$H$832))*IF($D309=1,Urban_Rural_LDVs!P$6,Urban_Rural_LDVs!P$7))</f>
        <v>8.3083547170542786</v>
      </c>
      <c r="U309" s="339">
        <f ca="1">($H309/(SUMIF($D$5:$D$832,$D309,$H$5:$H$832))*IF($D309=1,Urban_Rural_LDVs!Q$6,Urban_Rural_LDVs!Q$7))</f>
        <v>18.057504904963881</v>
      </c>
      <c r="V309" s="344">
        <f ca="1">'DAC Adjustment'!O313-'Census Tract'!J309</f>
        <v>0</v>
      </c>
      <c r="W309" s="29">
        <f ca="1">'DAC Adjustment'!P313-'Census Tract'!K309</f>
        <v>0</v>
      </c>
      <c r="X309" s="29">
        <f ca="1">'DAC Adjustment'!Q313-'Census Tract'!L309</f>
        <v>0</v>
      </c>
      <c r="Y309" s="105">
        <f ca="1">'DAC Adjustment'!R313-'Census Tract'!M309</f>
        <v>0</v>
      </c>
      <c r="Z309" s="29">
        <f ca="1">'DAC Adjustment'!S313-'Census Tract'!N309</f>
        <v>0</v>
      </c>
      <c r="AA309" s="29">
        <f ca="1">'DAC Adjustment'!T313-'Census Tract'!O309</f>
        <v>0</v>
      </c>
      <c r="AB309" s="29">
        <f ca="1">'DAC Adjustment'!U313-'Census Tract'!P309</f>
        <v>0</v>
      </c>
      <c r="AC309" s="105">
        <f ca="1">'DAC Adjustment'!V313-'Census Tract'!Q309</f>
        <v>0</v>
      </c>
      <c r="AD309" s="29">
        <f ca="1">'DAC Adjustment'!W313-'Census Tract'!R309</f>
        <v>0</v>
      </c>
      <c r="AE309" s="29">
        <f ca="1">'DAC Adjustment'!X313-'Census Tract'!S309</f>
        <v>0</v>
      </c>
      <c r="AF309" s="29">
        <f ca="1">'DAC Adjustment'!Y313-'Census Tract'!T309</f>
        <v>0</v>
      </c>
      <c r="AG309" s="345">
        <f ca="1">'DAC Adjustment'!Z313-'Census Tract'!U309</f>
        <v>0</v>
      </c>
    </row>
    <row r="310" spans="1:33" ht="15.75" x14ac:dyDescent="0.25">
      <c r="A310" s="193" t="s">
        <v>46</v>
      </c>
      <c r="B310" s="53" t="str">
        <f>IFERROR(INDEX(Geography!$R$5:$R$889,MATCH(C310,Geography!$S$5:$S$889,0)),"Undefined")</f>
        <v>Cottage Grove</v>
      </c>
      <c r="C310" s="53">
        <v>41039001301</v>
      </c>
      <c r="D310" s="171" cm="1">
        <f t="array" ref="D310">INDEX(Geography!$K$5:$K$838,MATCH(C310,Geography!$L$5:$L$838,0),0)</f>
        <v>0</v>
      </c>
      <c r="E310" s="53">
        <v>3407</v>
      </c>
      <c r="F310" s="53">
        <f>SUMIF(County!$A$5:$A$40,A310,County!$D$5:$D$40)</f>
        <v>335956</v>
      </c>
      <c r="G310" s="173" cm="1">
        <f t="array" ref="G310">INDEX(Geography!$E$5:$E$833,MATCH(C310,Geography!$C$5:$C$833,0),0)</f>
        <v>2917</v>
      </c>
      <c r="H310" s="239">
        <f t="shared" si="4"/>
        <v>3545.1165277536611</v>
      </c>
      <c r="I310" s="173">
        <f>SUMIF(Geography!$L$5:$L$838,'Census Tract'!C310,Geography!$M$5:$M$838)</f>
        <v>1280</v>
      </c>
      <c r="J310" s="338">
        <f ca="1">($I310/(SUMIF($D$5:$D$832,$D310,$I$5:$I$832))*IF($D310=1,Urban_Rural_LDVs!F$6,Urban_Rural_LDVs!F$7))</f>
        <v>1.9667957917484848</v>
      </c>
      <c r="K310" s="196">
        <f ca="1">($I310/(SUMIF($D$5:$D$832,$D310,$I$5:$I$832))*IF($D310=1,Urban_Rural_LDVs!G$6,Urban_Rural_LDVs!G$7))</f>
        <v>9.921256113265132</v>
      </c>
      <c r="L310" s="196">
        <f ca="1">($I310/(SUMIF($D$5:$D$832,$D310,$I$5:$I$832))*IF($D310=1,Urban_Rural_LDVs!H$6,Urban_Rural_LDVs!H$7))</f>
        <v>45.970734614223787</v>
      </c>
      <c r="M310" s="197">
        <f ca="1">($I310/(SUMIF($D$5:$D$832,$D310,$I$5:$I$832))*IF($D310=1,Urban_Rural_LDVs!I$6,Urban_Rural_LDVs!I$7))</f>
        <v>100.00092376102728</v>
      </c>
      <c r="N310" s="196">
        <f ca="1">($H310/(SUMIF($D$5:$D$832,$D310,$H$5:$H$832))*IF($D310=1,Urban_Rural_LDVs!J$6,Urban_Rural_LDVs!J$7))</f>
        <v>0.97034269171147802</v>
      </c>
      <c r="O310" s="196">
        <f ca="1">($H310/(SUMIF($D$5:$D$832,$D310,$H$5:$H$832))*IF($D310=1,Urban_Rural_LDVs!K$6,Urban_Rural_LDVs!K$7))</f>
        <v>5.0717787308682514</v>
      </c>
      <c r="P310" s="196">
        <f ca="1">($H310/(SUMIF($D$5:$D$832,$D310,$H$5:$H$832))*IF($D310=1,Urban_Rural_LDVs!L$6,Urban_Rural_LDVs!L$7))</f>
        <v>23.66208129638369</v>
      </c>
      <c r="Q310" s="197">
        <f ca="1">($H310/(SUMIF($D$5:$D$832,$D310,$H$5:$H$832))*IF($D310=1,Urban_Rural_LDVs!M$6,Urban_Rural_LDVs!M$7))</f>
        <v>51.524014844691472</v>
      </c>
      <c r="R310" s="196">
        <f ca="1">($H310/(SUMIF($D$5:$D$832,$D310,$H$5:$H$832))*IF($D310=1,Urban_Rural_LDVs!N$6,Urban_Rural_LDVs!N$7))</f>
        <v>0.66270019994149409</v>
      </c>
      <c r="S310" s="196">
        <f ca="1">($H310/(SUMIF($D$5:$D$832,$D310,$H$5:$H$832))*IF($D310=1,Urban_Rural_LDVs!O$6,Urban_Rural_LDVs!O$7))</f>
        <v>3.4330726026925582</v>
      </c>
      <c r="T310" s="196">
        <f ca="1">($H310/(SUMIF($D$5:$D$832,$D310,$H$5:$H$832))*IF($D310=1,Urban_Rural_LDVs!P$6,Urban_Rural_LDVs!P$7))</f>
        <v>15.819497852250215</v>
      </c>
      <c r="U310" s="339">
        <f ca="1">($H310/(SUMIF($D$5:$D$832,$D310,$H$5:$H$832))*IF($D310=1,Urban_Rural_LDVs!Q$6,Urban_Rural_LDVs!Q$7))</f>
        <v>34.382337994634234</v>
      </c>
      <c r="V310" s="344">
        <f ca="1">'DAC Adjustment'!O314-'Census Tract'!J310</f>
        <v>0.49169894793712121</v>
      </c>
      <c r="W310" s="29">
        <f ca="1">'DAC Adjustment'!P314-'Census Tract'!K310</f>
        <v>2.4803140283162826</v>
      </c>
      <c r="X310" s="29">
        <f ca="1">'DAC Adjustment'!Q314-'Census Tract'!L310</f>
        <v>11.492683653555943</v>
      </c>
      <c r="Y310" s="105">
        <f ca="1">'DAC Adjustment'!R314-'Census Tract'!M310</f>
        <v>25.000230940256813</v>
      </c>
      <c r="Z310" s="29">
        <f ca="1">'DAC Adjustment'!S314-'Census Tract'!N310</f>
        <v>0.24258567292786959</v>
      </c>
      <c r="AA310" s="29">
        <f ca="1">'DAC Adjustment'!T314-'Census Tract'!O310</f>
        <v>1.2679446827170633</v>
      </c>
      <c r="AB310" s="29">
        <f ca="1">'DAC Adjustment'!U314-'Census Tract'!P310</f>
        <v>5.9155203240959224</v>
      </c>
      <c r="AC310" s="105">
        <f ca="1">'DAC Adjustment'!V314-'Census Tract'!Q310</f>
        <v>12.881003711172873</v>
      </c>
      <c r="AD310" s="29">
        <f ca="1">'DAC Adjustment'!W314-'Census Tract'!R310</f>
        <v>0.16567504998537352</v>
      </c>
      <c r="AE310" s="29">
        <f ca="1">'DAC Adjustment'!X314-'Census Tract'!S310</f>
        <v>0.85826815067313955</v>
      </c>
      <c r="AF310" s="29">
        <f ca="1">'DAC Adjustment'!Y314-'Census Tract'!T310</f>
        <v>3.9548744630625521</v>
      </c>
      <c r="AG310" s="345">
        <f ca="1">'DAC Adjustment'!Z314-'Census Tract'!U310</f>
        <v>8.5955844986585603</v>
      </c>
    </row>
    <row r="311" spans="1:33" ht="15.75" x14ac:dyDescent="0.25">
      <c r="A311" s="193" t="s">
        <v>46</v>
      </c>
      <c r="B311" s="53" t="str">
        <f>IFERROR(INDEX(Geography!$R$5:$R$889,MATCH(C311,Geography!$S$5:$S$889,0)),"Undefined")</f>
        <v>Eugene</v>
      </c>
      <c r="C311" s="53">
        <v>41039003600</v>
      </c>
      <c r="D311" s="171" cm="1">
        <f t="array" ref="D311">INDEX(Geography!$K$5:$K$838,MATCH(C311,Geography!$L$5:$L$838,0),0)</f>
        <v>1</v>
      </c>
      <c r="E311" s="53">
        <v>3770</v>
      </c>
      <c r="F311" s="53">
        <f>SUMIF(County!$A$5:$A$40,A311,County!$D$5:$D$40)</f>
        <v>335956</v>
      </c>
      <c r="G311" s="173" cm="1">
        <f t="array" ref="G311">INDEX(Geography!$E$5:$E$833,MATCH(C311,Geography!$C$5:$C$833,0),0)</f>
        <v>2977</v>
      </c>
      <c r="H311" s="239">
        <f t="shared" si="4"/>
        <v>3618.0363054928516</v>
      </c>
      <c r="I311" s="173">
        <f>SUMIF(Geography!$L$5:$L$838,'Census Tract'!C311,Geography!$M$5:$M$838)</f>
        <v>5032</v>
      </c>
      <c r="J311" s="338">
        <f ca="1">($I311/(SUMIF($D$5:$D$832,$D311,$I$5:$I$832))*IF($D311=1,Urban_Rural_LDVs!F$6,Urban_Rural_LDVs!F$7))</f>
        <v>2.519965243886475</v>
      </c>
      <c r="K311" s="196">
        <f ca="1">($I311/(SUMIF($D$5:$D$832,$D311,$I$5:$I$832))*IF($D311=1,Urban_Rural_LDVs!G$6,Urban_Rural_LDVs!G$7))</f>
        <v>12.523144545220347</v>
      </c>
      <c r="L311" s="196">
        <f ca="1">($I311/(SUMIF($D$5:$D$832,$D311,$I$5:$I$832))*IF($D311=1,Urban_Rural_LDVs!H$6,Urban_Rural_LDVs!H$7))</f>
        <v>57.623800647271892</v>
      </c>
      <c r="M311" s="197">
        <f ca="1">($I311/(SUMIF($D$5:$D$832,$D311,$I$5:$I$832))*IF($D311=1,Urban_Rural_LDVs!I$6,Urban_Rural_LDVs!I$7))</f>
        <v>125.15486160676184</v>
      </c>
      <c r="N311" s="196">
        <f ca="1">($H311/(SUMIF($D$5:$D$832,$D311,$H$5:$H$832))*IF($D311=1,Urban_Rural_LDVs!J$6,Urban_Rural_LDVs!J$7))</f>
        <v>0.74691711422016116</v>
      </c>
      <c r="O311" s="196">
        <f ca="1">($H311/(SUMIF($D$5:$D$832,$D311,$H$5:$H$832))*IF($D311=1,Urban_Rural_LDVs!K$6,Urban_Rural_LDVs!K$7))</f>
        <v>3.554269054727023</v>
      </c>
      <c r="P311" s="196">
        <f ca="1">($H311/(SUMIF($D$5:$D$832,$D311,$H$5:$H$832))*IF($D311=1,Urban_Rural_LDVs!L$6,Urban_Rural_LDVs!L$7))</f>
        <v>16.2102763169888</v>
      </c>
      <c r="Q311" s="197">
        <f ca="1">($H311/(SUMIF($D$5:$D$832,$D311,$H$5:$H$832))*IF($D311=1,Urban_Rural_LDVs!M$6,Urban_Rural_LDVs!M$7))</f>
        <v>35.160374362871906</v>
      </c>
      <c r="R311" s="196">
        <f ca="1">($H311/(SUMIF($D$5:$D$832,$D311,$H$5:$H$832))*IF($D311=1,Urban_Rural_LDVs!N$6,Urban_Rural_LDVs!N$7))</f>
        <v>0.31096652453236817</v>
      </c>
      <c r="S311" s="196">
        <f ca="1">($H311/(SUMIF($D$5:$D$832,$D311,$H$5:$H$832))*IF($D311=1,Urban_Rural_LDVs!O$6,Urban_Rural_LDVs!O$7))</f>
        <v>1.4771330705378811</v>
      </c>
      <c r="T311" s="196">
        <f ca="1">($H311/(SUMIF($D$5:$D$832,$D311,$H$5:$H$832))*IF($D311=1,Urban_Rural_LDVs!P$6,Urban_Rural_LDVs!P$7))</f>
        <v>6.4812409150365502</v>
      </c>
      <c r="U311" s="339">
        <f ca="1">($H311/(SUMIF($D$5:$D$832,$D311,$H$5:$H$832))*IF($D311=1,Urban_Rural_LDVs!Q$6,Urban_Rural_LDVs!Q$7))</f>
        <v>13.923672174142004</v>
      </c>
      <c r="V311" s="344">
        <f ca="1">'DAC Adjustment'!O315-'Census Tract'!J311</f>
        <v>0</v>
      </c>
      <c r="W311" s="29">
        <f ca="1">'DAC Adjustment'!P315-'Census Tract'!K311</f>
        <v>0</v>
      </c>
      <c r="X311" s="29">
        <f ca="1">'DAC Adjustment'!Q315-'Census Tract'!L311</f>
        <v>0</v>
      </c>
      <c r="Y311" s="105">
        <f ca="1">'DAC Adjustment'!R315-'Census Tract'!M311</f>
        <v>0</v>
      </c>
      <c r="Z311" s="29">
        <f ca="1">'DAC Adjustment'!S315-'Census Tract'!N311</f>
        <v>0</v>
      </c>
      <c r="AA311" s="29">
        <f ca="1">'DAC Adjustment'!T315-'Census Tract'!O311</f>
        <v>0</v>
      </c>
      <c r="AB311" s="29">
        <f ca="1">'DAC Adjustment'!U315-'Census Tract'!P311</f>
        <v>0</v>
      </c>
      <c r="AC311" s="105">
        <f ca="1">'DAC Adjustment'!V315-'Census Tract'!Q311</f>
        <v>0</v>
      </c>
      <c r="AD311" s="29">
        <f ca="1">'DAC Adjustment'!W315-'Census Tract'!R311</f>
        <v>0</v>
      </c>
      <c r="AE311" s="29">
        <f ca="1">'DAC Adjustment'!X315-'Census Tract'!S311</f>
        <v>0</v>
      </c>
      <c r="AF311" s="29">
        <f ca="1">'DAC Adjustment'!Y315-'Census Tract'!T311</f>
        <v>0</v>
      </c>
      <c r="AG311" s="345">
        <f ca="1">'DAC Adjustment'!Z315-'Census Tract'!U311</f>
        <v>0</v>
      </c>
    </row>
    <row r="312" spans="1:33" ht="15.75" x14ac:dyDescent="0.25">
      <c r="A312" s="193" t="s">
        <v>46</v>
      </c>
      <c r="B312" s="53" t="str">
        <f>IFERROR(INDEX(Geography!$R$5:$R$889,MATCH(C312,Geography!$S$5:$S$889,0)),"Undefined")</f>
        <v>Eugene</v>
      </c>
      <c r="C312" s="53">
        <v>41039002403</v>
      </c>
      <c r="D312" s="171" cm="1">
        <f t="array" ref="D312">INDEX(Geography!$K$5:$K$838,MATCH(C312,Geography!$L$5:$L$838,0),0)</f>
        <v>1</v>
      </c>
      <c r="E312" s="53">
        <v>3938</v>
      </c>
      <c r="F312" s="53">
        <f>SUMIF(County!$A$5:$A$40,A312,County!$D$5:$D$40)</f>
        <v>335956</v>
      </c>
      <c r="G312" s="173" cm="1">
        <f t="array" ref="G312">INDEX(Geography!$E$5:$E$833,MATCH(C312,Geography!$C$5:$C$833,0),0)</f>
        <v>3431</v>
      </c>
      <c r="H312" s="239">
        <f t="shared" si="4"/>
        <v>4169.7959570527291</v>
      </c>
      <c r="I312" s="173">
        <f>SUMIF(Geography!$L$5:$L$838,'Census Tract'!C312,Geography!$M$5:$M$838)</f>
        <v>2440</v>
      </c>
      <c r="J312" s="338">
        <f ca="1">($I312/(SUMIF($D$5:$D$832,$D312,$I$5:$I$832))*IF($D312=1,Urban_Rural_LDVs!F$6,Urban_Rural_LDVs!F$7))</f>
        <v>1.2219227335220588</v>
      </c>
      <c r="K312" s="196">
        <f ca="1">($I312/(SUMIF($D$5:$D$832,$D312,$I$5:$I$832))*IF($D312=1,Urban_Rural_LDVs!G$6,Urban_Rural_LDVs!G$7))</f>
        <v>6.0724309797968301</v>
      </c>
      <c r="L312" s="196">
        <f ca="1">($I312/(SUMIF($D$5:$D$832,$D312,$I$5:$I$832))*IF($D312=1,Urban_Rural_LDVs!H$6,Urban_Rural_LDVs!H$7))</f>
        <v>27.941588549154098</v>
      </c>
      <c r="M312" s="197">
        <f ca="1">($I312/(SUMIF($D$5:$D$832,$D312,$I$5:$I$832))*IF($D312=1,Urban_Rural_LDVs!I$6,Urban_Rural_LDVs!I$7))</f>
        <v>60.687174546998989</v>
      </c>
      <c r="N312" s="196">
        <f ca="1">($H312/(SUMIF($D$5:$D$832,$D312,$H$5:$H$832))*IF($D312=1,Urban_Rural_LDVs!J$6,Urban_Rural_LDVs!J$7))</f>
        <v>0.860823855858036</v>
      </c>
      <c r="O312" s="196">
        <f ca="1">($H312/(SUMIF($D$5:$D$832,$D312,$H$5:$H$832))*IF($D312=1,Urban_Rural_LDVs!K$6,Urban_Rural_LDVs!K$7))</f>
        <v>4.0963040398953368</v>
      </c>
      <c r="P312" s="196">
        <f ca="1">($H312/(SUMIF($D$5:$D$832,$D312,$H$5:$H$832))*IF($D312=1,Urban_Rural_LDVs!L$6,Urban_Rural_LDVs!L$7))</f>
        <v>18.682384294117764</v>
      </c>
      <c r="Q312" s="197">
        <f ca="1">($H312/(SUMIF($D$5:$D$832,$D312,$H$5:$H$832))*IF($D312=1,Urban_Rural_LDVs!M$6,Urban_Rural_LDVs!M$7))</f>
        <v>40.522420033259493</v>
      </c>
      <c r="R312" s="196">
        <f ca="1">($H312/(SUMIF($D$5:$D$832,$D312,$H$5:$H$832))*IF($D312=1,Urban_Rural_LDVs!N$6,Urban_Rural_LDVs!N$7))</f>
        <v>0.35838970294610523</v>
      </c>
      <c r="S312" s="196">
        <f ca="1">($H312/(SUMIF($D$5:$D$832,$D312,$H$5:$H$832))*IF($D312=1,Urban_Rural_LDVs!O$6,Urban_Rural_LDVs!O$7))</f>
        <v>1.7023995851580351</v>
      </c>
      <c r="T312" s="196">
        <f ca="1">($H312/(SUMIF($D$5:$D$832,$D312,$H$5:$H$832))*IF($D312=1,Urban_Rural_LDVs!P$6,Urban_Rural_LDVs!P$7))</f>
        <v>7.4696464828654365</v>
      </c>
      <c r="U312" s="339">
        <f ca="1">($H312/(SUMIF($D$5:$D$832,$D312,$H$5:$H$832))*IF($D312=1,Urban_Rural_LDVs!Q$6,Urban_Rural_LDVs!Q$7))</f>
        <v>16.047067258811293</v>
      </c>
      <c r="V312" s="344">
        <f ca="1">'DAC Adjustment'!O316-'Census Tract'!J312</f>
        <v>0</v>
      </c>
      <c r="W312" s="29">
        <f ca="1">'DAC Adjustment'!P316-'Census Tract'!K312</f>
        <v>0</v>
      </c>
      <c r="X312" s="29">
        <f ca="1">'DAC Adjustment'!Q316-'Census Tract'!L312</f>
        <v>0</v>
      </c>
      <c r="Y312" s="105">
        <f ca="1">'DAC Adjustment'!R316-'Census Tract'!M312</f>
        <v>0</v>
      </c>
      <c r="Z312" s="29">
        <f ca="1">'DAC Adjustment'!S316-'Census Tract'!N312</f>
        <v>0</v>
      </c>
      <c r="AA312" s="29">
        <f ca="1">'DAC Adjustment'!T316-'Census Tract'!O312</f>
        <v>0</v>
      </c>
      <c r="AB312" s="29">
        <f ca="1">'DAC Adjustment'!U316-'Census Tract'!P312</f>
        <v>0</v>
      </c>
      <c r="AC312" s="105">
        <f ca="1">'DAC Adjustment'!V316-'Census Tract'!Q312</f>
        <v>0</v>
      </c>
      <c r="AD312" s="29">
        <f ca="1">'DAC Adjustment'!W316-'Census Tract'!R312</f>
        <v>0</v>
      </c>
      <c r="AE312" s="29">
        <f ca="1">'DAC Adjustment'!X316-'Census Tract'!S312</f>
        <v>0</v>
      </c>
      <c r="AF312" s="29">
        <f ca="1">'DAC Adjustment'!Y316-'Census Tract'!T312</f>
        <v>0</v>
      </c>
      <c r="AG312" s="345">
        <f ca="1">'DAC Adjustment'!Z316-'Census Tract'!U312</f>
        <v>0</v>
      </c>
    </row>
    <row r="313" spans="1:33" ht="15.75" x14ac:dyDescent="0.25">
      <c r="A313" s="193" t="s">
        <v>46</v>
      </c>
      <c r="B313" s="53" t="str">
        <f>IFERROR(INDEX(Geography!$R$5:$R$889,MATCH(C313,Geography!$S$5:$S$889,0)),"Undefined")</f>
        <v>Eugene</v>
      </c>
      <c r="C313" s="53">
        <v>41039003800</v>
      </c>
      <c r="D313" s="171" cm="1">
        <f t="array" ref="D313">INDEX(Geography!$K$5:$K$838,MATCH(C313,Geography!$L$5:$L$838,0),0)</f>
        <v>1</v>
      </c>
      <c r="E313" s="53">
        <v>8932</v>
      </c>
      <c r="F313" s="53">
        <f>SUMIF(County!$A$5:$A$40,A313,County!$D$5:$D$40)</f>
        <v>335956</v>
      </c>
      <c r="G313" s="173" cm="1">
        <f t="array" ref="G313">INDEX(Geography!$E$5:$E$833,MATCH(C313,Geography!$C$5:$C$833,0),0)</f>
        <v>4423</v>
      </c>
      <c r="H313" s="239">
        <f t="shared" si="4"/>
        <v>5375.4029490073508</v>
      </c>
      <c r="I313" s="173">
        <f>SUMIF(Geography!$L$5:$L$838,'Census Tract'!C313,Geography!$M$5:$M$838)</f>
        <v>10689</v>
      </c>
      <c r="J313" s="338">
        <f ca="1">($I313/(SUMIF($D$5:$D$832,$D313,$I$5:$I$832))*IF($D313=1,Urban_Rural_LDVs!F$6,Urban_Rural_LDVs!F$7))</f>
        <v>5.3529229912365928</v>
      </c>
      <c r="K313" s="196">
        <f ca="1">($I313/(SUMIF($D$5:$D$832,$D313,$I$5:$I$832))*IF($D313=1,Urban_Rural_LDVs!G$6,Urban_Rural_LDVs!G$7))</f>
        <v>26.601727353708327</v>
      </c>
      <c r="L313" s="196">
        <f ca="1">($I313/(SUMIF($D$5:$D$832,$D313,$I$5:$I$832))*IF($D313=1,Urban_Rural_LDVs!H$6,Urban_Rural_LDVs!H$7))</f>
        <v>122.4047704925853</v>
      </c>
      <c r="M313" s="197">
        <f ca="1">($I313/(SUMIF($D$5:$D$832,$D313,$I$5:$I$832))*IF($D313=1,Urban_Rural_LDVs!I$6,Urban_Rural_LDVs!I$7))</f>
        <v>265.8545937429804</v>
      </c>
      <c r="N313" s="196">
        <f ca="1">($H313/(SUMIF($D$5:$D$832,$D313,$H$5:$H$832))*IF($D313=1,Urban_Rural_LDVs!J$6,Urban_Rural_LDVs!J$7))</f>
        <v>1.1097125952958591</v>
      </c>
      <c r="O313" s="196">
        <f ca="1">($H313/(SUMIF($D$5:$D$832,$D313,$H$5:$H$832))*IF($D313=1,Urban_Rural_LDVs!K$6,Urban_Rural_LDVs!K$7))</f>
        <v>5.2806624215846902</v>
      </c>
      <c r="P313" s="196">
        <f ca="1">($H313/(SUMIF($D$5:$D$832,$D313,$H$5:$H$832))*IF($D313=1,Urban_Rural_LDVs!L$6,Urban_Rural_LDVs!L$7))</f>
        <v>24.083994675862098</v>
      </c>
      <c r="Q313" s="197">
        <f ca="1">($H313/(SUMIF($D$5:$D$832,$D313,$H$5:$H$832))*IF($D313=1,Urban_Rural_LDVs!M$6,Urban_Rural_LDVs!M$7))</f>
        <v>52.238607929789197</v>
      </c>
      <c r="R313" s="196">
        <f ca="1">($H313/(SUMIF($D$5:$D$832,$D313,$H$5:$H$832))*IF($D313=1,Urban_Rural_LDVs!N$6,Urban_Rural_LDVs!N$7))</f>
        <v>0.46201039234352176</v>
      </c>
      <c r="S313" s="196">
        <f ca="1">($H313/(SUMIF($D$5:$D$832,$D313,$H$5:$H$832))*IF($D313=1,Urban_Rural_LDVs!O$6,Urban_Rural_LDVs!O$7))</f>
        <v>2.194611881420574</v>
      </c>
      <c r="T313" s="196">
        <f ca="1">($H313/(SUMIF($D$5:$D$832,$D313,$H$5:$H$832))*IF($D313=1,Urban_Rural_LDVs!P$6,Urban_Rural_LDVs!P$7))</f>
        <v>9.6293344196193011</v>
      </c>
      <c r="U313" s="339">
        <f ca="1">($H313/(SUMIF($D$5:$D$832,$D313,$H$5:$H$832))*IF($D313=1,Urban_Rural_LDVs!Q$6,Urban_Rural_LDVs!Q$7))</f>
        <v>20.686732289630527</v>
      </c>
      <c r="V313" s="344">
        <f ca="1">'DAC Adjustment'!O317-'Census Tract'!J313</f>
        <v>1.3382307478091482</v>
      </c>
      <c r="W313" s="29">
        <f ca="1">'DAC Adjustment'!P317-'Census Tract'!K313</f>
        <v>6.6504318384270817</v>
      </c>
      <c r="X313" s="29">
        <f ca="1">'DAC Adjustment'!Q317-'Census Tract'!L313</f>
        <v>30.601192623146318</v>
      </c>
      <c r="Y313" s="105">
        <f ca="1">'DAC Adjustment'!R317-'Census Tract'!M313</f>
        <v>66.463648435745085</v>
      </c>
      <c r="Z313" s="29">
        <f ca="1">'DAC Adjustment'!S317-'Census Tract'!N313</f>
        <v>0.27742814882396472</v>
      </c>
      <c r="AA313" s="29">
        <f ca="1">'DAC Adjustment'!T317-'Census Tract'!O313</f>
        <v>1.3201656053961726</v>
      </c>
      <c r="AB313" s="29">
        <f ca="1">'DAC Adjustment'!U317-'Census Tract'!P313</f>
        <v>6.0209986689655253</v>
      </c>
      <c r="AC313" s="105">
        <f ca="1">'DAC Adjustment'!V317-'Census Tract'!Q313</f>
        <v>13.059651982447292</v>
      </c>
      <c r="AD313" s="29">
        <f ca="1">'DAC Adjustment'!W317-'Census Tract'!R313</f>
        <v>0.11550259808588043</v>
      </c>
      <c r="AE313" s="29">
        <f ca="1">'DAC Adjustment'!X317-'Census Tract'!S313</f>
        <v>0.54865297035514349</v>
      </c>
      <c r="AF313" s="29">
        <f ca="1">'DAC Adjustment'!Y317-'Census Tract'!T313</f>
        <v>2.4073336049048244</v>
      </c>
      <c r="AG313" s="345">
        <f ca="1">'DAC Adjustment'!Z317-'Census Tract'!U313</f>
        <v>5.1716830724076317</v>
      </c>
    </row>
    <row r="314" spans="1:33" ht="15.75" x14ac:dyDescent="0.25">
      <c r="A314" s="193" t="s">
        <v>46</v>
      </c>
      <c r="B314" s="53" t="str">
        <f>IFERROR(INDEX(Geography!$R$5:$R$889,MATCH(C314,Geography!$S$5:$S$889,0)),"Undefined")</f>
        <v>Eugene</v>
      </c>
      <c r="C314" s="53">
        <v>41039002503</v>
      </c>
      <c r="D314" s="171" cm="1">
        <f t="array" ref="D314">INDEX(Geography!$K$5:$K$838,MATCH(C314,Geography!$L$5:$L$838,0),0)</f>
        <v>1</v>
      </c>
      <c r="E314" s="53">
        <v>8198</v>
      </c>
      <c r="F314" s="53">
        <f>SUMIF(County!$A$5:$A$40,A314,County!$D$5:$D$40)</f>
        <v>335956</v>
      </c>
      <c r="G314" s="173" cm="1">
        <f t="array" ref="G314">INDEX(Geography!$E$5:$E$833,MATCH(C314,Geography!$C$5:$C$833,0),0)</f>
        <v>6140</v>
      </c>
      <c r="H314" s="239">
        <f t="shared" si="4"/>
        <v>7462.1239219771951</v>
      </c>
      <c r="I314" s="173">
        <f>SUMIF(Geography!$L$5:$L$838,'Census Tract'!C314,Geography!$M$5:$M$838)</f>
        <v>825</v>
      </c>
      <c r="J314" s="338">
        <f ca="1">($I314/(SUMIF($D$5:$D$832,$D314,$I$5:$I$832))*IF($D314=1,Urban_Rural_LDVs!F$6,Urban_Rural_LDVs!F$7))</f>
        <v>0.41315010457200757</v>
      </c>
      <c r="K314" s="196">
        <f ca="1">($I314/(SUMIF($D$5:$D$832,$D314,$I$5:$I$832))*IF($D314=1,Urban_Rural_LDVs!G$6,Urban_Rural_LDVs!G$7))</f>
        <v>2.0531785075132727</v>
      </c>
      <c r="L314" s="196">
        <f ca="1">($I314/(SUMIF($D$5:$D$832,$D314,$I$5:$I$832))*IF($D314=1,Urban_Rural_LDVs!H$6,Urban_Rural_LDVs!H$7))</f>
        <v>9.4474633414148084</v>
      </c>
      <c r="M314" s="197">
        <f ca="1">($I314/(SUMIF($D$5:$D$832,$D314,$I$5:$I$832))*IF($D314=1,Urban_Rural_LDVs!I$6,Urban_Rural_LDVs!I$7))</f>
        <v>20.519229098882857</v>
      </c>
      <c r="N314" s="196">
        <f ca="1">($H314/(SUMIF($D$5:$D$832,$D314,$H$5:$H$832))*IF($D314=1,Urban_Rural_LDVs!J$6,Urban_Rural_LDVs!J$7))</f>
        <v>1.5405008670849143</v>
      </c>
      <c r="O314" s="196">
        <f ca="1">($H314/(SUMIF($D$5:$D$832,$D314,$H$5:$H$832))*IF($D314=1,Urban_Rural_LDVs!K$6,Urban_Rural_LDVs!K$7))</f>
        <v>7.330605306020801</v>
      </c>
      <c r="P314" s="196">
        <f ca="1">($H314/(SUMIF($D$5:$D$832,$D314,$H$5:$H$832))*IF($D314=1,Urban_Rural_LDVs!L$6,Urban_Rural_LDVs!L$7))</f>
        <v>33.433354580554671</v>
      </c>
      <c r="Q314" s="197">
        <f ca="1">($H314/(SUMIF($D$5:$D$832,$D314,$H$5:$H$832))*IF($D314=1,Urban_Rural_LDVs!M$6,Urban_Rural_LDVs!M$7))</f>
        <v>72.517533956343129</v>
      </c>
      <c r="R314" s="196">
        <f ca="1">($H314/(SUMIF($D$5:$D$832,$D314,$H$5:$H$832))*IF($D314=1,Urban_Rural_LDVs!N$6,Urban_Rural_LDVs!N$7))</f>
        <v>0.64136192832675198</v>
      </c>
      <c r="S314" s="196">
        <f ca="1">($H314/(SUMIF($D$5:$D$832,$D314,$H$5:$H$832))*IF($D314=1,Urban_Rural_LDVs!O$6,Urban_Rural_LDVs!O$7))</f>
        <v>3.0465559466249887</v>
      </c>
      <c r="T314" s="196">
        <f ca="1">($H314/(SUMIF($D$5:$D$832,$D314,$H$5:$H$832))*IF($D314=1,Urban_Rural_LDVs!P$6,Urban_Rural_LDVs!P$7))</f>
        <v>13.367423318214451</v>
      </c>
      <c r="U314" s="339">
        <f ca="1">($H314/(SUMIF($D$5:$D$832,$D314,$H$5:$H$832))*IF($D314=1,Urban_Rural_LDVs!Q$6,Urban_Rural_LDVs!Q$7))</f>
        <v>28.717281541562617</v>
      </c>
      <c r="V314" s="344">
        <f ca="1">'DAC Adjustment'!O318-'Census Tract'!J314</f>
        <v>0</v>
      </c>
      <c r="W314" s="29">
        <f ca="1">'DAC Adjustment'!P318-'Census Tract'!K314</f>
        <v>0</v>
      </c>
      <c r="X314" s="29">
        <f ca="1">'DAC Adjustment'!Q318-'Census Tract'!L314</f>
        <v>0</v>
      </c>
      <c r="Y314" s="105">
        <f ca="1">'DAC Adjustment'!R318-'Census Tract'!M314</f>
        <v>0</v>
      </c>
      <c r="Z314" s="29">
        <f ca="1">'DAC Adjustment'!S318-'Census Tract'!N314</f>
        <v>0</v>
      </c>
      <c r="AA314" s="29">
        <f ca="1">'DAC Adjustment'!T318-'Census Tract'!O314</f>
        <v>0</v>
      </c>
      <c r="AB314" s="29">
        <f ca="1">'DAC Adjustment'!U318-'Census Tract'!P314</f>
        <v>0</v>
      </c>
      <c r="AC314" s="105">
        <f ca="1">'DAC Adjustment'!V318-'Census Tract'!Q314</f>
        <v>0</v>
      </c>
      <c r="AD314" s="29">
        <f ca="1">'DAC Adjustment'!W318-'Census Tract'!R314</f>
        <v>0</v>
      </c>
      <c r="AE314" s="29">
        <f ca="1">'DAC Adjustment'!X318-'Census Tract'!S314</f>
        <v>0</v>
      </c>
      <c r="AF314" s="29">
        <f ca="1">'DAC Adjustment'!Y318-'Census Tract'!T314</f>
        <v>0</v>
      </c>
      <c r="AG314" s="345">
        <f ca="1">'DAC Adjustment'!Z318-'Census Tract'!U314</f>
        <v>0</v>
      </c>
    </row>
    <row r="315" spans="1:33" ht="15.75" x14ac:dyDescent="0.25">
      <c r="A315" s="193" t="s">
        <v>46</v>
      </c>
      <c r="B315" s="53" t="str">
        <f>IFERROR(INDEX(Geography!$R$5:$R$889,MATCH(C315,Geography!$S$5:$S$889,0)),"Undefined")</f>
        <v>Undefined</v>
      </c>
      <c r="C315" s="53">
        <v>41039000500</v>
      </c>
      <c r="D315" s="171" cm="1">
        <f t="array" ref="D315">INDEX(Geography!$K$5:$K$838,MATCH(C315,Geography!$L$5:$L$838,0),0)</f>
        <v>0</v>
      </c>
      <c r="E315" s="53">
        <v>2009</v>
      </c>
      <c r="F315" s="53">
        <f>SUMIF(County!$A$5:$A$40,A315,County!$D$5:$D$40)</f>
        <v>335956</v>
      </c>
      <c r="G315" s="173" cm="1">
        <f t="array" ref="G315">INDEX(Geography!$E$5:$E$833,MATCH(C315,Geography!$C$5:$C$833,0),0)</f>
        <v>1881</v>
      </c>
      <c r="H315" s="239">
        <f t="shared" si="4"/>
        <v>2286.0350321236324</v>
      </c>
      <c r="I315" s="173">
        <f>SUMIF(Geography!$L$5:$L$838,'Census Tract'!C315,Geography!$M$5:$M$838)</f>
        <v>279</v>
      </c>
      <c r="J315" s="338">
        <f ca="1">($I315/(SUMIF($D$5:$D$832,$D315,$I$5:$I$832))*IF($D315=1,Urban_Rural_LDVs!F$6,Urban_Rural_LDVs!F$7))</f>
        <v>0.42870002023267756</v>
      </c>
      <c r="K315" s="196">
        <f ca="1">($I315/(SUMIF($D$5:$D$832,$D315,$I$5:$I$832))*IF($D315=1,Urban_Rural_LDVs!G$6,Urban_Rural_LDVs!G$7))</f>
        <v>2.1625237934382593</v>
      </c>
      <c r="L315" s="196">
        <f ca="1">($I315/(SUMIF($D$5:$D$832,$D315,$I$5:$I$832))*IF($D315=1,Urban_Rural_LDVs!H$6,Urban_Rural_LDVs!H$7))</f>
        <v>10.020183560444091</v>
      </c>
      <c r="M315" s="197">
        <f ca="1">($I315/(SUMIF($D$5:$D$832,$D315,$I$5:$I$832))*IF($D315=1,Urban_Rural_LDVs!I$6,Urban_Rural_LDVs!I$7))</f>
        <v>21.797076351036416</v>
      </c>
      <c r="N315" s="196">
        <f ca="1">($H315/(SUMIF($D$5:$D$832,$D315,$H$5:$H$832))*IF($D315=1,Urban_Rural_LDVs!J$6,Urban_Rural_LDVs!J$7))</f>
        <v>0.62571635348278709</v>
      </c>
      <c r="O315" s="196">
        <f ca="1">($H315/(SUMIF($D$5:$D$832,$D315,$H$5:$H$832))*IF($D315=1,Urban_Rural_LDVs!K$6,Urban_Rural_LDVs!K$7))</f>
        <v>3.2704887873716766</v>
      </c>
      <c r="P315" s="196">
        <f ca="1">($H315/(SUMIF($D$5:$D$832,$D315,$H$5:$H$832))*IF($D315=1,Urban_Rural_LDVs!L$6,Urban_Rural_LDVs!L$7))</f>
        <v>15.25827045543288</v>
      </c>
      <c r="Q315" s="197">
        <f ca="1">($H315/(SUMIF($D$5:$D$832,$D315,$H$5:$H$832))*IF($D315=1,Urban_Rural_LDVs!M$6,Urban_Rural_LDVs!M$7))</f>
        <v>33.224776113426344</v>
      </c>
      <c r="R315" s="196">
        <f ca="1">($H315/(SUMIF($D$5:$D$832,$D315,$H$5:$H$832))*IF($D315=1,Urban_Rural_LDVs!N$6,Urban_Rural_LDVs!N$7))</f>
        <v>0.42733598768938991</v>
      </c>
      <c r="S315" s="196">
        <f ca="1">($H315/(SUMIF($D$5:$D$832,$D315,$H$5:$H$832))*IF($D315=1,Urban_Rural_LDVs!O$6,Urban_Rural_LDVs!O$7))</f>
        <v>2.2137845614208778</v>
      </c>
      <c r="T315" s="196">
        <f ca="1">($H315/(SUMIF($D$5:$D$832,$D315,$H$5:$H$832))*IF($D315=1,Urban_Rural_LDVs!P$6,Urban_Rural_LDVs!P$7))</f>
        <v>10.201054322962856</v>
      </c>
      <c r="U315" s="339">
        <f ca="1">($H315/(SUMIF($D$5:$D$832,$D315,$H$5:$H$832))*IF($D315=1,Urban_Rural_LDVs!Q$6,Urban_Rural_LDVs!Q$7))</f>
        <v>22.171127105898861</v>
      </c>
      <c r="V315" s="344">
        <f ca="1">'DAC Adjustment'!O319-'Census Tract'!J315</f>
        <v>0.1071750050581694</v>
      </c>
      <c r="W315" s="29">
        <f ca="1">'DAC Adjustment'!P319-'Census Tract'!K315</f>
        <v>0.54063094835956482</v>
      </c>
      <c r="X315" s="29">
        <f ca="1">'DAC Adjustment'!Q319-'Census Tract'!L315</f>
        <v>2.5050458901110222</v>
      </c>
      <c r="Y315" s="105">
        <f ca="1">'DAC Adjustment'!R319-'Census Tract'!M315</f>
        <v>5.4492690877591059</v>
      </c>
      <c r="Z315" s="29">
        <f ca="1">'DAC Adjustment'!S319-'Census Tract'!N315</f>
        <v>0.1564290883706968</v>
      </c>
      <c r="AA315" s="29">
        <f ca="1">'DAC Adjustment'!T319-'Census Tract'!O315</f>
        <v>0.81762219684291892</v>
      </c>
      <c r="AB315" s="29">
        <f ca="1">'DAC Adjustment'!U319-'Census Tract'!P315</f>
        <v>3.8145676138582214</v>
      </c>
      <c r="AC315" s="105">
        <f ca="1">'DAC Adjustment'!V319-'Census Tract'!Q315</f>
        <v>8.306194028356586</v>
      </c>
      <c r="AD315" s="29">
        <f ca="1">'DAC Adjustment'!W319-'Census Tract'!R315</f>
        <v>0.10683399692234746</v>
      </c>
      <c r="AE315" s="29">
        <f ca="1">'DAC Adjustment'!X319-'Census Tract'!S315</f>
        <v>0.55344614035521955</v>
      </c>
      <c r="AF315" s="29">
        <f ca="1">'DAC Adjustment'!Y319-'Census Tract'!T315</f>
        <v>2.5502635807407135</v>
      </c>
      <c r="AG315" s="345">
        <f ca="1">'DAC Adjustment'!Z319-'Census Tract'!U315</f>
        <v>5.5427817764747154</v>
      </c>
    </row>
    <row r="316" spans="1:33" ht="15.75" x14ac:dyDescent="0.25">
      <c r="A316" s="193" t="s">
        <v>46</v>
      </c>
      <c r="B316" s="53" t="str">
        <f>IFERROR(INDEX(Geography!$R$5:$R$889,MATCH(C316,Geography!$S$5:$S$889,0)),"Undefined")</f>
        <v>Springfield</v>
      </c>
      <c r="C316" s="53">
        <v>41039003202</v>
      </c>
      <c r="D316" s="171" cm="1">
        <f t="array" ref="D316">INDEX(Geography!$K$5:$K$838,MATCH(C316,Geography!$L$5:$L$838,0),0)</f>
        <v>1</v>
      </c>
      <c r="E316" s="53">
        <v>4059</v>
      </c>
      <c r="F316" s="53">
        <f>SUMIF(County!$A$5:$A$40,A316,County!$D$5:$D$40)</f>
        <v>335956</v>
      </c>
      <c r="G316" s="173" cm="1">
        <f t="array" ref="G316">INDEX(Geography!$E$5:$E$833,MATCH(C316,Geography!$C$5:$C$833,0),0)</f>
        <v>2947</v>
      </c>
      <c r="H316" s="239">
        <f t="shared" si="4"/>
        <v>3581.5764166232566</v>
      </c>
      <c r="I316" s="173">
        <f>SUMIF(Geography!$L$5:$L$838,'Census Tract'!C316,Geography!$M$5:$M$838)</f>
        <v>584</v>
      </c>
      <c r="J316" s="338">
        <f ca="1">($I316/(SUMIF($D$5:$D$832,$D316,$I$5:$I$832))*IF($D316=1,Urban_Rural_LDVs!F$6,Urban_Rural_LDVs!F$7))</f>
        <v>0.29246019523642719</v>
      </c>
      <c r="K316" s="196">
        <f ca="1">($I316/(SUMIF($D$5:$D$832,$D316,$I$5:$I$832))*IF($D316=1,Urban_Rural_LDVs!G$6,Urban_Rural_LDVs!G$7))</f>
        <v>1.4534015131972742</v>
      </c>
      <c r="L316" s="196">
        <f ca="1">($I316/(SUMIF($D$5:$D$832,$D316,$I$5:$I$832))*IF($D316=1,Urban_Rural_LDVs!H$6,Urban_Rural_LDVs!H$7))</f>
        <v>6.687658898649997</v>
      </c>
      <c r="M316" s="197">
        <f ca="1">($I316/(SUMIF($D$5:$D$832,$D316,$I$5:$I$832))*IF($D316=1,Urban_Rural_LDVs!I$6,Urban_Rural_LDVs!I$7))</f>
        <v>14.525127022724348</v>
      </c>
      <c r="N316" s="196">
        <f ca="1">($H316/(SUMIF($D$5:$D$832,$D316,$H$5:$H$832))*IF($D316=1,Urban_Rural_LDVs!J$6,Urban_Rural_LDVs!J$7))</f>
        <v>0.73939023701942064</v>
      </c>
      <c r="O316" s="196">
        <f ca="1">($H316/(SUMIF($D$5:$D$832,$D316,$H$5:$H$832))*IF($D316=1,Urban_Rural_LDVs!K$6,Urban_Rural_LDVs!K$7))</f>
        <v>3.5184517649581921</v>
      </c>
      <c r="P316" s="196">
        <f ca="1">($H316/(SUMIF($D$5:$D$832,$D316,$H$5:$H$832))*IF($D316=1,Urban_Rural_LDVs!L$6,Urban_Rural_LDVs!L$7))</f>
        <v>16.046921164315084</v>
      </c>
      <c r="Q316" s="197">
        <f ca="1">($H316/(SUMIF($D$5:$D$832,$D316,$H$5:$H$832))*IF($D316=1,Urban_Rural_LDVs!M$6,Urban_Rural_LDVs!M$7))</f>
        <v>34.806054164388144</v>
      </c>
      <c r="R316" s="196">
        <f ca="1">($H316/(SUMIF($D$5:$D$832,$D316,$H$5:$H$832))*IF($D316=1,Urban_Rural_LDVs!N$6,Urban_Rural_LDVs!N$7))</f>
        <v>0.30783283432881731</v>
      </c>
      <c r="S316" s="196">
        <f ca="1">($H316/(SUMIF($D$5:$D$832,$D316,$H$5:$H$832))*IF($D316=1,Urban_Rural_LDVs!O$6,Urban_Rural_LDVs!O$7))</f>
        <v>1.4622476180299415</v>
      </c>
      <c r="T316" s="196">
        <f ca="1">($H316/(SUMIF($D$5:$D$832,$D316,$H$5:$H$832))*IF($D316=1,Urban_Rural_LDVs!P$6,Urban_Rural_LDVs!P$7))</f>
        <v>6.4159277717879464</v>
      </c>
      <c r="U316" s="339">
        <f ca="1">($H316/(SUMIF($D$5:$D$832,$D316,$H$5:$H$832))*IF($D316=1,Urban_Rural_LDVs!Q$6,Urban_Rural_LDVs!Q$7))</f>
        <v>13.783359723613199</v>
      </c>
      <c r="V316" s="344">
        <f ca="1">'DAC Adjustment'!O320-'Census Tract'!J316</f>
        <v>7.3115048809106797E-2</v>
      </c>
      <c r="W316" s="29">
        <f ca="1">'DAC Adjustment'!P320-'Census Tract'!K316</f>
        <v>0.3633503782993186</v>
      </c>
      <c r="X316" s="29">
        <f ca="1">'DAC Adjustment'!Q320-'Census Tract'!L316</f>
        <v>1.671914724662499</v>
      </c>
      <c r="Y316" s="105">
        <f ca="1">'DAC Adjustment'!R320-'Census Tract'!M316</f>
        <v>3.631281755681087</v>
      </c>
      <c r="Z316" s="29">
        <f ca="1">'DAC Adjustment'!S320-'Census Tract'!N316</f>
        <v>0.18484755925485519</v>
      </c>
      <c r="AA316" s="29">
        <f ca="1">'DAC Adjustment'!T320-'Census Tract'!O316</f>
        <v>0.87961294123954792</v>
      </c>
      <c r="AB316" s="29">
        <f ca="1">'DAC Adjustment'!U320-'Census Tract'!P316</f>
        <v>4.01173029107877</v>
      </c>
      <c r="AC316" s="105">
        <f ca="1">'DAC Adjustment'!V320-'Census Tract'!Q316</f>
        <v>8.7015135410970359</v>
      </c>
      <c r="AD316" s="29">
        <f ca="1">'DAC Adjustment'!W320-'Census Tract'!R316</f>
        <v>7.6958208582204313E-2</v>
      </c>
      <c r="AE316" s="29">
        <f ca="1">'DAC Adjustment'!X320-'Census Tract'!S316</f>
        <v>0.36556190450748538</v>
      </c>
      <c r="AF316" s="29">
        <f ca="1">'DAC Adjustment'!Y320-'Census Tract'!T316</f>
        <v>1.6039819429469864</v>
      </c>
      <c r="AG316" s="345">
        <f ca="1">'DAC Adjustment'!Z320-'Census Tract'!U316</f>
        <v>3.4458399309033005</v>
      </c>
    </row>
    <row r="317" spans="1:33" ht="15.75" x14ac:dyDescent="0.25">
      <c r="A317" s="193" t="s">
        <v>46</v>
      </c>
      <c r="B317" s="53" t="str">
        <f>IFERROR(INDEX(Geography!$R$5:$R$889,MATCH(C317,Geography!$S$5:$S$889,0)),"Undefined")</f>
        <v>Eugene</v>
      </c>
      <c r="C317" s="53">
        <v>41039002401</v>
      </c>
      <c r="D317" s="171" cm="1">
        <f t="array" ref="D317">INDEX(Geography!$K$5:$K$838,MATCH(C317,Geography!$L$5:$L$838,0),0)</f>
        <v>1</v>
      </c>
      <c r="E317" s="53">
        <v>4061</v>
      </c>
      <c r="F317" s="53">
        <f>SUMIF(County!$A$5:$A$40,A317,County!$D$5:$D$40)</f>
        <v>335956</v>
      </c>
      <c r="G317" s="173" cm="1">
        <f t="array" ref="G317">INDEX(Geography!$E$5:$E$833,MATCH(C317,Geography!$C$5:$C$833,0),0)</f>
        <v>3611</v>
      </c>
      <c r="H317" s="239">
        <f t="shared" si="4"/>
        <v>4388.5552902703012</v>
      </c>
      <c r="I317" s="173">
        <f>SUMIF(Geography!$L$5:$L$838,'Census Tract'!C317,Geography!$M$5:$M$838)</f>
        <v>1102</v>
      </c>
      <c r="J317" s="338">
        <f ca="1">($I317/(SUMIF($D$5:$D$832,$D317,$I$5:$I$832))*IF($D317=1,Urban_Rural_LDVs!F$6,Urban_Rural_LDVs!F$7))</f>
        <v>0.55186838210709377</v>
      </c>
      <c r="K317" s="196">
        <f ca="1">($I317/(SUMIF($D$5:$D$832,$D317,$I$5:$I$832))*IF($D317=1,Urban_Rural_LDVs!G$6,Urban_Rural_LDVs!G$7))</f>
        <v>2.7425487457934863</v>
      </c>
      <c r="L317" s="196">
        <f ca="1">($I317/(SUMIF($D$5:$D$832,$D317,$I$5:$I$832))*IF($D317=1,Urban_Rural_LDVs!H$6,Urban_Rural_LDVs!H$7))</f>
        <v>12.61952072998681</v>
      </c>
      <c r="M317" s="197">
        <f ca="1">($I317/(SUMIF($D$5:$D$832,$D317,$I$5:$I$832))*IF($D317=1,Urban_Rural_LDVs!I$6,Urban_Rural_LDVs!I$7))</f>
        <v>27.408715717538069</v>
      </c>
      <c r="N317" s="196">
        <f ca="1">($H317/(SUMIF($D$5:$D$832,$D317,$H$5:$H$832))*IF($D317=1,Urban_Rural_LDVs!J$6,Urban_Rural_LDVs!J$7))</f>
        <v>0.90598511906247958</v>
      </c>
      <c r="O317" s="196">
        <f ca="1">($H317/(SUMIF($D$5:$D$832,$D317,$H$5:$H$832))*IF($D317=1,Urban_Rural_LDVs!K$6,Urban_Rural_LDVs!K$7))</f>
        <v>4.311207778508324</v>
      </c>
      <c r="P317" s="196">
        <f ca="1">($H317/(SUMIF($D$5:$D$832,$D317,$H$5:$H$832))*IF($D317=1,Urban_Rural_LDVs!L$6,Urban_Rural_LDVs!L$7))</f>
        <v>19.66251521016008</v>
      </c>
      <c r="Q317" s="197">
        <f ca="1">($H317/(SUMIF($D$5:$D$832,$D317,$H$5:$H$832))*IF($D317=1,Urban_Rural_LDVs!M$6,Urban_Rural_LDVs!M$7))</f>
        <v>42.648341224162053</v>
      </c>
      <c r="R317" s="196">
        <f ca="1">($H317/(SUMIF($D$5:$D$832,$D317,$H$5:$H$832))*IF($D317=1,Urban_Rural_LDVs!N$6,Urban_Rural_LDVs!N$7))</f>
        <v>0.37719184416741058</v>
      </c>
      <c r="S317" s="196">
        <f ca="1">($H317/(SUMIF($D$5:$D$832,$D317,$H$5:$H$832))*IF($D317=1,Urban_Rural_LDVs!O$6,Urban_Rural_LDVs!O$7))</f>
        <v>1.791712300205673</v>
      </c>
      <c r="T317" s="196">
        <f ca="1">($H317/(SUMIF($D$5:$D$832,$D317,$H$5:$H$832))*IF($D317=1,Urban_Rural_LDVs!P$6,Urban_Rural_LDVs!P$7))</f>
        <v>7.8615253423570648</v>
      </c>
      <c r="U317" s="339">
        <f ca="1">($H317/(SUMIF($D$5:$D$832,$D317,$H$5:$H$832))*IF($D317=1,Urban_Rural_LDVs!Q$6,Urban_Rural_LDVs!Q$7))</f>
        <v>16.888941961984138</v>
      </c>
      <c r="V317" s="344">
        <f ca="1">'DAC Adjustment'!O321-'Census Tract'!J317</f>
        <v>0</v>
      </c>
      <c r="W317" s="29">
        <f ca="1">'DAC Adjustment'!P321-'Census Tract'!K317</f>
        <v>0</v>
      </c>
      <c r="X317" s="29">
        <f ca="1">'DAC Adjustment'!Q321-'Census Tract'!L317</f>
        <v>0</v>
      </c>
      <c r="Y317" s="105">
        <f ca="1">'DAC Adjustment'!R321-'Census Tract'!M317</f>
        <v>0</v>
      </c>
      <c r="Z317" s="29">
        <f ca="1">'DAC Adjustment'!S321-'Census Tract'!N317</f>
        <v>0</v>
      </c>
      <c r="AA317" s="29">
        <f ca="1">'DAC Adjustment'!T321-'Census Tract'!O317</f>
        <v>0</v>
      </c>
      <c r="AB317" s="29">
        <f ca="1">'DAC Adjustment'!U321-'Census Tract'!P317</f>
        <v>0</v>
      </c>
      <c r="AC317" s="105">
        <f ca="1">'DAC Adjustment'!V321-'Census Tract'!Q317</f>
        <v>0</v>
      </c>
      <c r="AD317" s="29">
        <f ca="1">'DAC Adjustment'!W321-'Census Tract'!R317</f>
        <v>0</v>
      </c>
      <c r="AE317" s="29">
        <f ca="1">'DAC Adjustment'!X321-'Census Tract'!S317</f>
        <v>0</v>
      </c>
      <c r="AF317" s="29">
        <f ca="1">'DAC Adjustment'!Y321-'Census Tract'!T317</f>
        <v>0</v>
      </c>
      <c r="AG317" s="345">
        <f ca="1">'DAC Adjustment'!Z321-'Census Tract'!U317</f>
        <v>0</v>
      </c>
    </row>
    <row r="318" spans="1:33" ht="15.75" x14ac:dyDescent="0.25">
      <c r="A318" s="193" t="s">
        <v>46</v>
      </c>
      <c r="B318" s="53" t="str">
        <f>IFERROR(INDEX(Geography!$R$5:$R$889,MATCH(C318,Geography!$S$5:$S$889,0)),"Undefined")</f>
        <v>Springfield</v>
      </c>
      <c r="C318" s="53">
        <v>41039003500</v>
      </c>
      <c r="D318" s="171" cm="1">
        <f t="array" ref="D318">INDEX(Geography!$K$5:$K$838,MATCH(C318,Geography!$L$5:$L$838,0),0)</f>
        <v>1</v>
      </c>
      <c r="E318" s="53">
        <v>4749</v>
      </c>
      <c r="F318" s="53">
        <f>SUMIF(County!$A$5:$A$40,A318,County!$D$5:$D$40)</f>
        <v>335956</v>
      </c>
      <c r="G318" s="173" cm="1">
        <f t="array" ref="G318">INDEX(Geography!$E$5:$E$833,MATCH(C318,Geography!$C$5:$C$833,0),0)</f>
        <v>3590</v>
      </c>
      <c r="H318" s="239">
        <f t="shared" si="4"/>
        <v>4363.033368061585</v>
      </c>
      <c r="I318" s="173">
        <f>SUMIF(Geography!$L$5:$L$838,'Census Tract'!C318,Geography!$M$5:$M$838)</f>
        <v>1132</v>
      </c>
      <c r="J318" s="338">
        <f ca="1">($I318/(SUMIF($D$5:$D$832,$D318,$I$5:$I$832))*IF($D318=1,Urban_Rural_LDVs!F$6,Urban_Rural_LDVs!F$7))</f>
        <v>0.56689202227334856</v>
      </c>
      <c r="K318" s="196">
        <f ca="1">($I318/(SUMIF($D$5:$D$832,$D318,$I$5:$I$832))*IF($D318=1,Urban_Rural_LDVs!G$6,Urban_Rural_LDVs!G$7))</f>
        <v>2.8172097824303326</v>
      </c>
      <c r="L318" s="196">
        <f ca="1">($I318/(SUMIF($D$5:$D$832,$D318,$I$5:$I$832))*IF($D318=1,Urban_Rural_LDVs!H$6,Urban_Rural_LDVs!H$7))</f>
        <v>12.963064851492801</v>
      </c>
      <c r="M318" s="197">
        <f ca="1">($I318/(SUMIF($D$5:$D$832,$D318,$I$5:$I$832))*IF($D318=1,Urban_Rural_LDVs!I$6,Urban_Rural_LDVs!I$7))</f>
        <v>28.154869502951986</v>
      </c>
      <c r="N318" s="196">
        <f ca="1">($H318/(SUMIF($D$5:$D$832,$D318,$H$5:$H$832))*IF($D318=1,Urban_Rural_LDVs!J$6,Urban_Rural_LDVs!J$7))</f>
        <v>0.90071630502196132</v>
      </c>
      <c r="O318" s="196">
        <f ca="1">($H318/(SUMIF($D$5:$D$832,$D318,$H$5:$H$832))*IF($D318=1,Urban_Rural_LDVs!K$6,Urban_Rural_LDVs!K$7))</f>
        <v>4.2861356756701428</v>
      </c>
      <c r="P318" s="196">
        <f ca="1">($H318/(SUMIF($D$5:$D$832,$D318,$H$5:$H$832))*IF($D318=1,Urban_Rural_LDVs!L$6,Urban_Rural_LDVs!L$7))</f>
        <v>19.548166603288479</v>
      </c>
      <c r="Q318" s="197">
        <f ca="1">($H318/(SUMIF($D$5:$D$832,$D318,$H$5:$H$832))*IF($D318=1,Urban_Rural_LDVs!M$6,Urban_Rural_LDVs!M$7))</f>
        <v>42.400317085223428</v>
      </c>
      <c r="R318" s="196">
        <f ca="1">($H318/(SUMIF($D$5:$D$832,$D318,$H$5:$H$832))*IF($D318=1,Urban_Rural_LDVs!N$6,Urban_Rural_LDVs!N$7))</f>
        <v>0.37499826102492501</v>
      </c>
      <c r="S318" s="196">
        <f ca="1">($H318/(SUMIF($D$5:$D$832,$D318,$H$5:$H$832))*IF($D318=1,Urban_Rural_LDVs!O$6,Urban_Rural_LDVs!O$7))</f>
        <v>1.7812924834501156</v>
      </c>
      <c r="T318" s="196">
        <f ca="1">($H318/(SUMIF($D$5:$D$832,$D318,$H$5:$H$832))*IF($D318=1,Urban_Rural_LDVs!P$6,Urban_Rural_LDVs!P$7))</f>
        <v>7.8158061420830425</v>
      </c>
      <c r="U318" s="339">
        <f ca="1">($H318/(SUMIF($D$5:$D$832,$D318,$H$5:$H$832))*IF($D318=1,Urban_Rural_LDVs!Q$6,Urban_Rural_LDVs!Q$7))</f>
        <v>16.790723246613975</v>
      </c>
      <c r="V318" s="344">
        <f ca="1">'DAC Adjustment'!O322-'Census Tract'!J318</f>
        <v>0</v>
      </c>
      <c r="W318" s="29">
        <f ca="1">'DAC Adjustment'!P322-'Census Tract'!K318</f>
        <v>0</v>
      </c>
      <c r="X318" s="29">
        <f ca="1">'DAC Adjustment'!Q322-'Census Tract'!L318</f>
        <v>0</v>
      </c>
      <c r="Y318" s="105">
        <f ca="1">'DAC Adjustment'!R322-'Census Tract'!M318</f>
        <v>0</v>
      </c>
      <c r="Z318" s="29">
        <f ca="1">'DAC Adjustment'!S322-'Census Tract'!N318</f>
        <v>0</v>
      </c>
      <c r="AA318" s="29">
        <f ca="1">'DAC Adjustment'!T322-'Census Tract'!O318</f>
        <v>0</v>
      </c>
      <c r="AB318" s="29">
        <f ca="1">'DAC Adjustment'!U322-'Census Tract'!P318</f>
        <v>0</v>
      </c>
      <c r="AC318" s="105">
        <f ca="1">'DAC Adjustment'!V322-'Census Tract'!Q318</f>
        <v>0</v>
      </c>
      <c r="AD318" s="29">
        <f ca="1">'DAC Adjustment'!W322-'Census Tract'!R318</f>
        <v>0</v>
      </c>
      <c r="AE318" s="29">
        <f ca="1">'DAC Adjustment'!X322-'Census Tract'!S318</f>
        <v>0</v>
      </c>
      <c r="AF318" s="29">
        <f ca="1">'DAC Adjustment'!Y322-'Census Tract'!T318</f>
        <v>0</v>
      </c>
      <c r="AG318" s="345">
        <f ca="1">'DAC Adjustment'!Z322-'Census Tract'!U318</f>
        <v>0</v>
      </c>
    </row>
    <row r="319" spans="1:33" ht="15.75" x14ac:dyDescent="0.25">
      <c r="A319" s="193" t="s">
        <v>46</v>
      </c>
      <c r="B319" s="53" t="str">
        <f>IFERROR(INDEX(Geography!$R$5:$R$889,MATCH(C319,Geography!$S$5:$S$889,0)),"Undefined")</f>
        <v>Eugene</v>
      </c>
      <c r="C319" s="53">
        <v>41039004401</v>
      </c>
      <c r="D319" s="171" cm="1">
        <f t="array" ref="D319">INDEX(Geography!$K$5:$K$838,MATCH(C319,Geography!$L$5:$L$838,0),0)</f>
        <v>1</v>
      </c>
      <c r="E319" s="53">
        <v>5964</v>
      </c>
      <c r="F319" s="53">
        <f>SUMIF(County!$A$5:$A$40,A319,County!$D$5:$D$40)</f>
        <v>335956</v>
      </c>
      <c r="G319" s="173" cm="1">
        <f t="array" ref="G319">INDEX(Geography!$E$5:$E$833,MATCH(C319,Geography!$C$5:$C$833,0),0)</f>
        <v>3598</v>
      </c>
      <c r="H319" s="239">
        <f t="shared" si="4"/>
        <v>4372.7560050934771</v>
      </c>
      <c r="I319" s="173">
        <f>SUMIF(Geography!$L$5:$L$838,'Census Tract'!C319,Geography!$M$5:$M$838)</f>
        <v>1648</v>
      </c>
      <c r="J319" s="338">
        <f ca="1">($I319/(SUMIF($D$5:$D$832,$D319,$I$5:$I$832))*IF($D319=1,Urban_Rural_LDVs!F$6,Urban_Rural_LDVs!F$7))</f>
        <v>0.8252986331329315</v>
      </c>
      <c r="K319" s="196">
        <f ca="1">($I319/(SUMIF($D$5:$D$832,$D319,$I$5:$I$832))*IF($D319=1,Urban_Rural_LDVs!G$6,Urban_Rural_LDVs!G$7))</f>
        <v>4.1013796125840889</v>
      </c>
      <c r="L319" s="196">
        <f ca="1">($I319/(SUMIF($D$5:$D$832,$D319,$I$5:$I$832))*IF($D319=1,Urban_Rural_LDVs!H$6,Urban_Rural_LDVs!H$7))</f>
        <v>18.872023741395882</v>
      </c>
      <c r="M319" s="197">
        <f ca="1">($I319/(SUMIF($D$5:$D$832,$D319,$I$5:$I$832))*IF($D319=1,Urban_Rural_LDVs!I$6,Urban_Rural_LDVs!I$7))</f>
        <v>40.988714612071448</v>
      </c>
      <c r="N319" s="196">
        <f ca="1">($H319/(SUMIF($D$5:$D$832,$D319,$H$5:$H$832))*IF($D319=1,Urban_Rural_LDVs!J$6,Urban_Rural_LDVs!J$7))</f>
        <v>0.9027234722754921</v>
      </c>
      <c r="O319" s="196">
        <f ca="1">($H319/(SUMIF($D$5:$D$832,$D319,$H$5:$H$832))*IF($D319=1,Urban_Rural_LDVs!K$6,Urban_Rural_LDVs!K$7))</f>
        <v>4.2956869529418302</v>
      </c>
      <c r="P319" s="196">
        <f ca="1">($H319/(SUMIF($D$5:$D$832,$D319,$H$5:$H$832))*IF($D319=1,Urban_Rural_LDVs!L$6,Urban_Rural_LDVs!L$7))</f>
        <v>19.591727977334802</v>
      </c>
      <c r="Q319" s="197">
        <f ca="1">($H319/(SUMIF($D$5:$D$832,$D319,$H$5:$H$832))*IF($D319=1,Urban_Rural_LDVs!M$6,Urban_Rural_LDVs!M$7))</f>
        <v>42.494802471485762</v>
      </c>
      <c r="R319" s="196">
        <f ca="1">($H319/(SUMIF($D$5:$D$832,$D319,$H$5:$H$832))*IF($D319=1,Urban_Rural_LDVs!N$6,Urban_Rural_LDVs!N$7))</f>
        <v>0.37583391174587194</v>
      </c>
      <c r="S319" s="196">
        <f ca="1">($H319/(SUMIF($D$5:$D$832,$D319,$H$5:$H$832))*IF($D319=1,Urban_Rural_LDVs!O$6,Urban_Rural_LDVs!O$7))</f>
        <v>1.7852619374522327</v>
      </c>
      <c r="T319" s="196">
        <f ca="1">($H319/(SUMIF($D$5:$D$832,$D319,$H$5:$H$832))*IF($D319=1,Urban_Rural_LDVs!P$6,Urban_Rural_LDVs!P$7))</f>
        <v>7.8332229802826703</v>
      </c>
      <c r="U319" s="339">
        <f ca="1">($H319/(SUMIF($D$5:$D$832,$D319,$H$5:$H$832))*IF($D319=1,Urban_Rural_LDVs!Q$6,Urban_Rural_LDVs!Q$7))</f>
        <v>16.828139900088321</v>
      </c>
      <c r="V319" s="344">
        <f ca="1">'DAC Adjustment'!O323-'Census Tract'!J319</f>
        <v>0.20632465828323276</v>
      </c>
      <c r="W319" s="29">
        <f ca="1">'DAC Adjustment'!P323-'Census Tract'!K319</f>
        <v>1.0253449031460224</v>
      </c>
      <c r="X319" s="29">
        <f ca="1">'DAC Adjustment'!Q323-'Census Tract'!L319</f>
        <v>4.7180059353489696</v>
      </c>
      <c r="Y319" s="105">
        <f ca="1">'DAC Adjustment'!R323-'Census Tract'!M319</f>
        <v>10.247178653017862</v>
      </c>
      <c r="Z319" s="29">
        <f ca="1">'DAC Adjustment'!S323-'Census Tract'!N319</f>
        <v>0.225680868068873</v>
      </c>
      <c r="AA319" s="29">
        <f ca="1">'DAC Adjustment'!T323-'Census Tract'!O319</f>
        <v>1.0739217382354571</v>
      </c>
      <c r="AB319" s="29">
        <f ca="1">'DAC Adjustment'!U323-'Census Tract'!P319</f>
        <v>4.8979319943336996</v>
      </c>
      <c r="AC319" s="105">
        <f ca="1">'DAC Adjustment'!V323-'Census Tract'!Q319</f>
        <v>10.623700617871442</v>
      </c>
      <c r="AD319" s="29">
        <f ca="1">'DAC Adjustment'!W323-'Census Tract'!R319</f>
        <v>9.3958477936467999E-2</v>
      </c>
      <c r="AE319" s="29">
        <f ca="1">'DAC Adjustment'!X323-'Census Tract'!S319</f>
        <v>0.44631548436305812</v>
      </c>
      <c r="AF319" s="29">
        <f ca="1">'DAC Adjustment'!Y323-'Census Tract'!T319</f>
        <v>1.9583057450706676</v>
      </c>
      <c r="AG319" s="345">
        <f ca="1">'DAC Adjustment'!Z323-'Census Tract'!U319</f>
        <v>4.2070349750220792</v>
      </c>
    </row>
    <row r="320" spans="1:33" ht="15.75" x14ac:dyDescent="0.25">
      <c r="A320" s="193" t="s">
        <v>46</v>
      </c>
      <c r="B320" s="53" t="str">
        <f>IFERROR(INDEX(Geography!$R$5:$R$889,MATCH(C320,Geography!$S$5:$S$889,0)),"Undefined")</f>
        <v>Eugene</v>
      </c>
      <c r="C320" s="53">
        <v>41039004600</v>
      </c>
      <c r="D320" s="171" cm="1">
        <f t="array" ref="D320">INDEX(Geography!$K$5:$K$838,MATCH(C320,Geography!$L$5:$L$838,0),0)</f>
        <v>1</v>
      </c>
      <c r="E320" s="53">
        <v>2773</v>
      </c>
      <c r="F320" s="53">
        <f>SUMIF(County!$A$5:$A$40,A320,County!$D$5:$D$40)</f>
        <v>335956</v>
      </c>
      <c r="G320" s="173" cm="1">
        <f t="array" ref="G320">INDEX(Geography!$E$5:$E$833,MATCH(C320,Geography!$C$5:$C$833,0),0)</f>
        <v>2047</v>
      </c>
      <c r="H320" s="239">
        <f t="shared" si="4"/>
        <v>2487.7797505353938</v>
      </c>
      <c r="I320" s="173">
        <f>SUMIF(Geography!$L$5:$L$838,'Census Tract'!C320,Geography!$M$5:$M$838)</f>
        <v>512</v>
      </c>
      <c r="J320" s="338">
        <f ca="1">($I320/(SUMIF($D$5:$D$832,$D320,$I$5:$I$832))*IF($D320=1,Urban_Rural_LDVs!F$6,Urban_Rural_LDVs!F$7))</f>
        <v>0.25640345883741561</v>
      </c>
      <c r="K320" s="196">
        <f ca="1">($I320/(SUMIF($D$5:$D$832,$D320,$I$5:$I$832))*IF($D320=1,Urban_Rural_LDVs!G$6,Urban_Rural_LDVs!G$7))</f>
        <v>1.2742150252688431</v>
      </c>
      <c r="L320" s="196">
        <f ca="1">($I320/(SUMIF($D$5:$D$832,$D320,$I$5:$I$832))*IF($D320=1,Urban_Rural_LDVs!H$6,Urban_Rural_LDVs!H$7))</f>
        <v>5.8631530070356135</v>
      </c>
      <c r="M320" s="197">
        <f ca="1">($I320/(SUMIF($D$5:$D$832,$D320,$I$5:$I$832))*IF($D320=1,Urban_Rural_LDVs!I$6,Urban_Rural_LDVs!I$7))</f>
        <v>12.734357937730936</v>
      </c>
      <c r="N320" s="196">
        <f ca="1">($H320/(SUMIF($D$5:$D$832,$D320,$H$5:$H$832))*IF($D320=1,Urban_Rural_LDVs!J$6,Urban_Rural_LDVs!J$7))</f>
        <v>0.51358392099720185</v>
      </c>
      <c r="O320" s="196">
        <f ca="1">($H320/(SUMIF($D$5:$D$832,$D320,$H$5:$H$832))*IF($D320=1,Urban_Rural_LDVs!K$6,Urban_Rural_LDVs!K$7))</f>
        <v>2.4439330718932539</v>
      </c>
      <c r="P320" s="196">
        <f ca="1">($H320/(SUMIF($D$5:$D$832,$D320,$H$5:$H$832))*IF($D320=1,Urban_Rural_LDVs!L$6,Urban_Rural_LDVs!L$7))</f>
        <v>11.146266584103486</v>
      </c>
      <c r="Q320" s="197">
        <f ca="1">($H320/(SUMIF($D$5:$D$832,$D320,$H$5:$H$832))*IF($D320=1,Urban_Rural_LDVs!M$6,Urban_Rural_LDVs!M$7))</f>
        <v>24.176448209875307</v>
      </c>
      <c r="R320" s="196">
        <f ca="1">($H320/(SUMIF($D$5:$D$832,$D320,$H$5:$H$832))*IF($D320=1,Urban_Rural_LDVs!N$6,Urban_Rural_LDVs!N$7))</f>
        <v>0.2138221282222901</v>
      </c>
      <c r="S320" s="196">
        <f ca="1">($H320/(SUMIF($D$5:$D$832,$D320,$H$5:$H$832))*IF($D320=1,Urban_Rural_LDVs!O$6,Urban_Rural_LDVs!O$7))</f>
        <v>1.0156840427917511</v>
      </c>
      <c r="T320" s="196">
        <f ca="1">($H320/(SUMIF($D$5:$D$832,$D320,$H$5:$H$832))*IF($D320=1,Urban_Rural_LDVs!P$6,Urban_Rural_LDVs!P$7))</f>
        <v>4.4565334743298015</v>
      </c>
      <c r="U320" s="339">
        <f ca="1">($H320/(SUMIF($D$5:$D$832,$D320,$H$5:$H$832))*IF($D320=1,Urban_Rural_LDVs!Q$6,Urban_Rural_LDVs!Q$7))</f>
        <v>9.5739862077489697</v>
      </c>
      <c r="V320" s="344">
        <f ca="1">'DAC Adjustment'!O324-'Census Tract'!J320</f>
        <v>0</v>
      </c>
      <c r="W320" s="29">
        <f ca="1">'DAC Adjustment'!P324-'Census Tract'!K320</f>
        <v>0</v>
      </c>
      <c r="X320" s="29">
        <f ca="1">'DAC Adjustment'!Q324-'Census Tract'!L320</f>
        <v>0</v>
      </c>
      <c r="Y320" s="105">
        <f ca="1">'DAC Adjustment'!R324-'Census Tract'!M320</f>
        <v>0</v>
      </c>
      <c r="Z320" s="29">
        <f ca="1">'DAC Adjustment'!S324-'Census Tract'!N320</f>
        <v>0</v>
      </c>
      <c r="AA320" s="29">
        <f ca="1">'DAC Adjustment'!T324-'Census Tract'!O320</f>
        <v>0</v>
      </c>
      <c r="AB320" s="29">
        <f ca="1">'DAC Adjustment'!U324-'Census Tract'!P320</f>
        <v>0</v>
      </c>
      <c r="AC320" s="105">
        <f ca="1">'DAC Adjustment'!V324-'Census Tract'!Q320</f>
        <v>0</v>
      </c>
      <c r="AD320" s="29">
        <f ca="1">'DAC Adjustment'!W324-'Census Tract'!R320</f>
        <v>0</v>
      </c>
      <c r="AE320" s="29">
        <f ca="1">'DAC Adjustment'!X324-'Census Tract'!S320</f>
        <v>0</v>
      </c>
      <c r="AF320" s="29">
        <f ca="1">'DAC Adjustment'!Y324-'Census Tract'!T320</f>
        <v>0</v>
      </c>
      <c r="AG320" s="345">
        <f ca="1">'DAC Adjustment'!Z324-'Census Tract'!U320</f>
        <v>0</v>
      </c>
    </row>
    <row r="321" spans="1:33" ht="15.75" x14ac:dyDescent="0.25">
      <c r="A321" s="193" t="s">
        <v>46</v>
      </c>
      <c r="B321" s="53" t="str">
        <f>IFERROR(INDEX(Geography!$R$5:$R$889,MATCH(C321,Geography!$S$5:$S$889,0)),"Undefined")</f>
        <v>Eugene</v>
      </c>
      <c r="C321" s="53">
        <v>41039003700</v>
      </c>
      <c r="D321" s="171" cm="1">
        <f t="array" ref="D321">INDEX(Geography!$K$5:$K$838,MATCH(C321,Geography!$L$5:$L$838,0),0)</f>
        <v>1</v>
      </c>
      <c r="E321" s="53">
        <v>4843</v>
      </c>
      <c r="F321" s="53">
        <f>SUMIF(County!$A$5:$A$40,A321,County!$D$5:$D$40)</f>
        <v>335956</v>
      </c>
      <c r="G321" s="173" cm="1">
        <f t="array" ref="G321">INDEX(Geography!$E$5:$E$833,MATCH(C321,Geography!$C$5:$C$833,0),0)</f>
        <v>998</v>
      </c>
      <c r="H321" s="239">
        <f t="shared" si="4"/>
        <v>1212.8989697285408</v>
      </c>
      <c r="I321" s="173">
        <f>SUMIF(Geography!$L$5:$L$838,'Census Tract'!C321,Geography!$M$5:$M$838)</f>
        <v>1982</v>
      </c>
      <c r="J321" s="338">
        <f ca="1">($I321/(SUMIF($D$5:$D$832,$D321,$I$5:$I$832))*IF($D321=1,Urban_Rural_LDVs!F$6,Urban_Rural_LDVs!F$7))</f>
        <v>0.99256182698390183</v>
      </c>
      <c r="K321" s="196">
        <f ca="1">($I321/(SUMIF($D$5:$D$832,$D321,$I$5:$I$832))*IF($D321=1,Urban_Rural_LDVs!G$6,Urban_Rural_LDVs!G$7))</f>
        <v>4.9326058204743104</v>
      </c>
      <c r="L321" s="196">
        <f ca="1">($I321/(SUMIF($D$5:$D$832,$D321,$I$5:$I$832))*IF($D321=1,Urban_Rural_LDVs!H$6,Urban_Rural_LDVs!H$7))</f>
        <v>22.696814960829272</v>
      </c>
      <c r="M321" s="197">
        <f ca="1">($I321/(SUMIF($D$5:$D$832,$D321,$I$5:$I$832))*IF($D321=1,Urban_Rural_LDVs!I$6,Urban_Rural_LDVs!I$7))</f>
        <v>49.295893423013112</v>
      </c>
      <c r="N321" s="196">
        <f ca="1">($H321/(SUMIF($D$5:$D$832,$D321,$H$5:$H$832))*IF($D321=1,Urban_Rural_LDVs!J$6,Urban_Rural_LDVs!J$7))</f>
        <v>0.25039411487797142</v>
      </c>
      <c r="O321" s="196">
        <f ca="1">($H321/(SUMIF($D$5:$D$832,$D321,$H$5:$H$832))*IF($D321=1,Urban_Rural_LDVs!K$6,Urban_Rural_LDVs!K$7))</f>
        <v>1.1915218396431204</v>
      </c>
      <c r="P321" s="196">
        <f ca="1">($H321/(SUMIF($D$5:$D$832,$D321,$H$5:$H$832))*IF($D321=1,Urban_Rural_LDVs!L$6,Urban_Rural_LDVs!L$7))</f>
        <v>5.4342814122790815</v>
      </c>
      <c r="Q321" s="197">
        <f ca="1">($H321/(SUMIF($D$5:$D$832,$D321,$H$5:$H$832))*IF($D321=1,Urban_Rural_LDVs!M$6,Urban_Rural_LDVs!M$7))</f>
        <v>11.787051936226458</v>
      </c>
      <c r="R321" s="196">
        <f ca="1">($H321/(SUMIF($D$5:$D$832,$D321,$H$5:$H$832))*IF($D321=1,Urban_Rural_LDVs!N$6,Urban_Rural_LDVs!N$7))</f>
        <v>0.10424742743812679</v>
      </c>
      <c r="S321" s="196">
        <f ca="1">($H321/(SUMIF($D$5:$D$832,$D321,$H$5:$H$832))*IF($D321=1,Urban_Rural_LDVs!O$6,Urban_Rural_LDVs!O$7))</f>
        <v>0.49518938676412683</v>
      </c>
      <c r="T321" s="196">
        <f ca="1">($H321/(SUMIF($D$5:$D$832,$D321,$H$5:$H$832))*IF($D321=1,Urban_Rural_LDVs!P$6,Urban_Rural_LDVs!P$7))</f>
        <v>2.1727505654035868</v>
      </c>
      <c r="U321" s="339">
        <f ca="1">($H321/(SUMIF($D$5:$D$832,$D321,$H$5:$H$832))*IF($D321=1,Urban_Rural_LDVs!Q$6,Urban_Rural_LDVs!Q$7))</f>
        <v>4.6677275209249984</v>
      </c>
      <c r="V321" s="344">
        <f ca="1">'DAC Adjustment'!O325-'Census Tract'!J321</f>
        <v>0.24814045674597551</v>
      </c>
      <c r="W321" s="29">
        <f ca="1">'DAC Adjustment'!P325-'Census Tract'!K321</f>
        <v>1.2331514551185778</v>
      </c>
      <c r="X321" s="29">
        <f ca="1">'DAC Adjustment'!Q325-'Census Tract'!L321</f>
        <v>5.674203740207318</v>
      </c>
      <c r="Y321" s="105">
        <f ca="1">'DAC Adjustment'!R325-'Census Tract'!M321</f>
        <v>12.323973355753282</v>
      </c>
      <c r="Z321" s="29">
        <f ca="1">'DAC Adjustment'!S325-'Census Tract'!N321</f>
        <v>6.2598528719492841E-2</v>
      </c>
      <c r="AA321" s="29">
        <f ca="1">'DAC Adjustment'!T325-'Census Tract'!O321</f>
        <v>0.29788045991078005</v>
      </c>
      <c r="AB321" s="29">
        <f ca="1">'DAC Adjustment'!U325-'Census Tract'!P321</f>
        <v>1.3585703530697701</v>
      </c>
      <c r="AC321" s="105">
        <f ca="1">'DAC Adjustment'!V325-'Census Tract'!Q321</f>
        <v>2.9467629840566154</v>
      </c>
      <c r="AD321" s="29">
        <f ca="1">'DAC Adjustment'!W325-'Census Tract'!R321</f>
        <v>2.606185685953169E-2</v>
      </c>
      <c r="AE321" s="29">
        <f ca="1">'DAC Adjustment'!X325-'Census Tract'!S321</f>
        <v>0.12379734669103171</v>
      </c>
      <c r="AF321" s="29">
        <f ca="1">'DAC Adjustment'!Y325-'Census Tract'!T321</f>
        <v>0.54318764135089648</v>
      </c>
      <c r="AG321" s="345">
        <f ca="1">'DAC Adjustment'!Z325-'Census Tract'!U321</f>
        <v>1.1669318802312496</v>
      </c>
    </row>
    <row r="322" spans="1:33" ht="15.75" x14ac:dyDescent="0.25">
      <c r="A322" s="193" t="s">
        <v>46</v>
      </c>
      <c r="B322" s="53" t="str">
        <f>IFERROR(INDEX(Geography!$R$5:$R$889,MATCH(C322,Geography!$S$5:$S$889,0)),"Undefined")</f>
        <v>Eugene</v>
      </c>
      <c r="C322" s="53">
        <v>41039002902</v>
      </c>
      <c r="D322" s="171" cm="1">
        <f t="array" ref="D322">INDEX(Geography!$K$5:$K$838,MATCH(C322,Geography!$L$5:$L$838,0),0)</f>
        <v>1</v>
      </c>
      <c r="E322" s="53">
        <v>3954</v>
      </c>
      <c r="F322" s="53">
        <f>SUMIF(County!$A$5:$A$40,A322,County!$D$5:$D$40)</f>
        <v>335956</v>
      </c>
      <c r="G322" s="173" cm="1">
        <f t="array" ref="G322">INDEX(Geography!$E$5:$E$833,MATCH(C322,Geography!$C$5:$C$833,0),0)</f>
        <v>2649</v>
      </c>
      <c r="H322" s="239">
        <f t="shared" si="4"/>
        <v>3219.408187185275</v>
      </c>
      <c r="I322" s="173">
        <f>SUMIF(Geography!$L$5:$L$838,'Census Tract'!C322,Geography!$M$5:$M$838)</f>
        <v>1509</v>
      </c>
      <c r="J322" s="338">
        <f ca="1">($I322/(SUMIF($D$5:$D$832,$D322,$I$5:$I$832))*IF($D322=1,Urban_Rural_LDVs!F$6,Urban_Rural_LDVs!F$7))</f>
        <v>0.75568910036261738</v>
      </c>
      <c r="K322" s="196">
        <f ca="1">($I322/(SUMIF($D$5:$D$832,$D322,$I$5:$I$832))*IF($D322=1,Urban_Rural_LDVs!G$6,Urban_Rural_LDVs!G$7))</f>
        <v>3.7554501428333671</v>
      </c>
      <c r="L322" s="196">
        <f ca="1">($I322/(SUMIF($D$5:$D$832,$D322,$I$5:$I$832))*IF($D322=1,Urban_Rural_LDVs!H$6,Urban_Rural_LDVs!H$7))</f>
        <v>17.280269311751447</v>
      </c>
      <c r="M322" s="197">
        <f ca="1">($I322/(SUMIF($D$5:$D$832,$D322,$I$5:$I$832))*IF($D322=1,Urban_Rural_LDVs!I$6,Urban_Rural_LDVs!I$7))</f>
        <v>37.531535406320273</v>
      </c>
      <c r="N322" s="196">
        <f ca="1">($H322/(SUMIF($D$5:$D$832,$D322,$H$5:$H$832))*IF($D322=1,Urban_Rural_LDVs!J$6,Urban_Rural_LDVs!J$7))</f>
        <v>0.66462325682539702</v>
      </c>
      <c r="O322" s="196">
        <f ca="1">($H322/(SUMIF($D$5:$D$832,$D322,$H$5:$H$832))*IF($D322=1,Urban_Rural_LDVs!K$6,Urban_Rural_LDVs!K$7))</f>
        <v>3.1626666865878015</v>
      </c>
      <c r="P322" s="196">
        <f ca="1">($H322/(SUMIF($D$5:$D$832,$D322,$H$5:$H$832))*IF($D322=1,Urban_Rural_LDVs!L$6,Urban_Rural_LDVs!L$7))</f>
        <v>14.424259981089465</v>
      </c>
      <c r="Q322" s="197">
        <f ca="1">($H322/(SUMIF($D$5:$D$832,$D322,$H$5:$H$832))*IF($D322=1,Urban_Rural_LDVs!M$6,Urban_Rural_LDVs!M$7))</f>
        <v>31.286473526116115</v>
      </c>
      <c r="R322" s="196">
        <f ca="1">($H322/(SUMIF($D$5:$D$832,$D322,$H$5:$H$832))*IF($D322=1,Urban_Rural_LDVs!N$6,Urban_Rural_LDVs!N$7))</f>
        <v>0.27670484497354492</v>
      </c>
      <c r="S322" s="196">
        <f ca="1">($H322/(SUMIF($D$5:$D$832,$D322,$H$5:$H$832))*IF($D322=1,Urban_Rural_LDVs!O$6,Urban_Rural_LDVs!O$7))</f>
        <v>1.314385456451074</v>
      </c>
      <c r="T322" s="196">
        <f ca="1">($H322/(SUMIF($D$5:$D$832,$D322,$H$5:$H$832))*IF($D322=1,Urban_Rural_LDVs!P$6,Urban_Rural_LDVs!P$7))</f>
        <v>5.7671505488518049</v>
      </c>
      <c r="U322" s="339">
        <f ca="1">($H322/(SUMIF($D$5:$D$832,$D322,$H$5:$H$832))*IF($D322=1,Urban_Rural_LDVs!Q$6,Urban_Rural_LDVs!Q$7))</f>
        <v>12.389589381693709</v>
      </c>
      <c r="V322" s="344">
        <f ca="1">'DAC Adjustment'!O326-'Census Tract'!J322</f>
        <v>0</v>
      </c>
      <c r="W322" s="29">
        <f ca="1">'DAC Adjustment'!P326-'Census Tract'!K322</f>
        <v>0</v>
      </c>
      <c r="X322" s="29">
        <f ca="1">'DAC Adjustment'!Q326-'Census Tract'!L322</f>
        <v>0</v>
      </c>
      <c r="Y322" s="105">
        <f ca="1">'DAC Adjustment'!R326-'Census Tract'!M322</f>
        <v>0</v>
      </c>
      <c r="Z322" s="29">
        <f ca="1">'DAC Adjustment'!S326-'Census Tract'!N322</f>
        <v>0</v>
      </c>
      <c r="AA322" s="29">
        <f ca="1">'DAC Adjustment'!T326-'Census Tract'!O322</f>
        <v>0</v>
      </c>
      <c r="AB322" s="29">
        <f ca="1">'DAC Adjustment'!U326-'Census Tract'!P322</f>
        <v>0</v>
      </c>
      <c r="AC322" s="105">
        <f ca="1">'DAC Adjustment'!V326-'Census Tract'!Q322</f>
        <v>0</v>
      </c>
      <c r="AD322" s="29">
        <f ca="1">'DAC Adjustment'!W326-'Census Tract'!R322</f>
        <v>0</v>
      </c>
      <c r="AE322" s="29">
        <f ca="1">'DAC Adjustment'!X326-'Census Tract'!S322</f>
        <v>0</v>
      </c>
      <c r="AF322" s="29">
        <f ca="1">'DAC Adjustment'!Y326-'Census Tract'!T322</f>
        <v>0</v>
      </c>
      <c r="AG322" s="345">
        <f ca="1">'DAC Adjustment'!Z326-'Census Tract'!U322</f>
        <v>0</v>
      </c>
    </row>
    <row r="323" spans="1:33" ht="15.75" x14ac:dyDescent="0.25">
      <c r="A323" s="193" t="s">
        <v>46</v>
      </c>
      <c r="B323" s="53" t="str">
        <f>IFERROR(INDEX(Geography!$R$5:$R$889,MATCH(C323,Geography!$S$5:$S$889,0)),"Undefined")</f>
        <v>Eugene</v>
      </c>
      <c r="C323" s="53">
        <v>41039002700</v>
      </c>
      <c r="D323" s="171" cm="1">
        <f t="array" ref="D323">INDEX(Geography!$K$5:$K$838,MATCH(C323,Geography!$L$5:$L$838,0),0)</f>
        <v>1</v>
      </c>
      <c r="E323" s="53">
        <v>4445</v>
      </c>
      <c r="F323" s="53">
        <f>SUMIF(County!$A$5:$A$40,A323,County!$D$5:$D$40)</f>
        <v>335956</v>
      </c>
      <c r="G323" s="173" cm="1">
        <f t="array" ref="G323">INDEX(Geography!$E$5:$E$833,MATCH(C323,Geography!$C$5:$C$833,0),0)</f>
        <v>2936</v>
      </c>
      <c r="H323" s="239">
        <f t="shared" si="4"/>
        <v>3568.2077907044049</v>
      </c>
      <c r="I323" s="173">
        <f>SUMIF(Geography!$L$5:$L$838,'Census Tract'!C323,Geography!$M$5:$M$838)</f>
        <v>717</v>
      </c>
      <c r="J323" s="338">
        <f ca="1">($I323/(SUMIF($D$5:$D$832,$D323,$I$5:$I$832))*IF($D323=1,Urban_Rural_LDVs!F$6,Urban_Rural_LDVs!F$7))</f>
        <v>0.35906499997349023</v>
      </c>
      <c r="K323" s="196">
        <f ca="1">($I323/(SUMIF($D$5:$D$832,$D323,$I$5:$I$832))*IF($D323=1,Urban_Rural_LDVs!G$6,Urban_Rural_LDVs!G$7))</f>
        <v>1.7843987756206259</v>
      </c>
      <c r="L323" s="196">
        <f ca="1">($I323/(SUMIF($D$5:$D$832,$D323,$I$5:$I$832))*IF($D323=1,Urban_Rural_LDVs!H$6,Urban_Rural_LDVs!H$7))</f>
        <v>8.2107045039932327</v>
      </c>
      <c r="M323" s="197">
        <f ca="1">($I323/(SUMIF($D$5:$D$832,$D323,$I$5:$I$832))*IF($D323=1,Urban_Rural_LDVs!I$6,Urban_Rural_LDVs!I$7))</f>
        <v>17.833075471392736</v>
      </c>
      <c r="N323" s="196">
        <f ca="1">($H323/(SUMIF($D$5:$D$832,$D323,$H$5:$H$832))*IF($D323=1,Urban_Rural_LDVs!J$6,Urban_Rural_LDVs!J$7))</f>
        <v>0.73663038204581577</v>
      </c>
      <c r="O323" s="196">
        <f ca="1">($H323/(SUMIF($D$5:$D$832,$D323,$H$5:$H$832))*IF($D323=1,Urban_Rural_LDVs!K$6,Urban_Rural_LDVs!K$7))</f>
        <v>3.5053187587096208</v>
      </c>
      <c r="P323" s="196">
        <f ca="1">($H323/(SUMIF($D$5:$D$832,$D323,$H$5:$H$832))*IF($D323=1,Urban_Rural_LDVs!L$6,Urban_Rural_LDVs!L$7))</f>
        <v>15.987024275001387</v>
      </c>
      <c r="Q323" s="197">
        <f ca="1">($H323/(SUMIF($D$5:$D$832,$D323,$H$5:$H$832))*IF($D323=1,Urban_Rural_LDVs!M$6,Urban_Rural_LDVs!M$7))</f>
        <v>34.676136758277437</v>
      </c>
      <c r="R323" s="196">
        <f ca="1">($H323/(SUMIF($D$5:$D$832,$D323,$H$5:$H$832))*IF($D323=1,Urban_Rural_LDVs!N$6,Urban_Rural_LDVs!N$7))</f>
        <v>0.30668381458751531</v>
      </c>
      <c r="S323" s="196">
        <f ca="1">($H323/(SUMIF($D$5:$D$832,$D323,$H$5:$H$832))*IF($D323=1,Urban_Rural_LDVs!O$6,Urban_Rural_LDVs!O$7))</f>
        <v>1.4567896187770304</v>
      </c>
      <c r="T323" s="196">
        <f ca="1">($H323/(SUMIF($D$5:$D$832,$D323,$H$5:$H$832))*IF($D323=1,Urban_Rural_LDVs!P$6,Urban_Rural_LDVs!P$7))</f>
        <v>6.3919796192634575</v>
      </c>
      <c r="U323" s="339">
        <f ca="1">($H323/(SUMIF($D$5:$D$832,$D323,$H$5:$H$832))*IF($D323=1,Urban_Rural_LDVs!Q$6,Urban_Rural_LDVs!Q$7))</f>
        <v>13.73191182508597</v>
      </c>
      <c r="V323" s="344">
        <f ca="1">'DAC Adjustment'!O327-'Census Tract'!J323</f>
        <v>0</v>
      </c>
      <c r="W323" s="29">
        <f ca="1">'DAC Adjustment'!P327-'Census Tract'!K323</f>
        <v>0</v>
      </c>
      <c r="X323" s="29">
        <f ca="1">'DAC Adjustment'!Q327-'Census Tract'!L323</f>
        <v>0</v>
      </c>
      <c r="Y323" s="105">
        <f ca="1">'DAC Adjustment'!R327-'Census Tract'!M323</f>
        <v>0</v>
      </c>
      <c r="Z323" s="29">
        <f ca="1">'DAC Adjustment'!S327-'Census Tract'!N323</f>
        <v>0</v>
      </c>
      <c r="AA323" s="29">
        <f ca="1">'DAC Adjustment'!T327-'Census Tract'!O323</f>
        <v>0</v>
      </c>
      <c r="AB323" s="29">
        <f ca="1">'DAC Adjustment'!U327-'Census Tract'!P323</f>
        <v>0</v>
      </c>
      <c r="AC323" s="105">
        <f ca="1">'DAC Adjustment'!V327-'Census Tract'!Q323</f>
        <v>0</v>
      </c>
      <c r="AD323" s="29">
        <f ca="1">'DAC Adjustment'!W327-'Census Tract'!R323</f>
        <v>0</v>
      </c>
      <c r="AE323" s="29">
        <f ca="1">'DAC Adjustment'!X327-'Census Tract'!S323</f>
        <v>0</v>
      </c>
      <c r="AF323" s="29">
        <f ca="1">'DAC Adjustment'!Y327-'Census Tract'!T323</f>
        <v>0</v>
      </c>
      <c r="AG323" s="345">
        <f ca="1">'DAC Adjustment'!Z327-'Census Tract'!U323</f>
        <v>0</v>
      </c>
    </row>
    <row r="324" spans="1:33" ht="15.75" x14ac:dyDescent="0.25">
      <c r="A324" s="193" t="s">
        <v>46</v>
      </c>
      <c r="B324" s="53" t="str">
        <f>IFERROR(INDEX(Geography!$R$5:$R$889,MATCH(C324,Geography!$S$5:$S$889,0)),"Undefined")</f>
        <v>Eugene</v>
      </c>
      <c r="C324" s="53">
        <v>41039004000</v>
      </c>
      <c r="D324" s="171" cm="1">
        <f t="array" ref="D324">INDEX(Geography!$K$5:$K$838,MATCH(C324,Geography!$L$5:$L$838,0),0)</f>
        <v>1</v>
      </c>
      <c r="E324" s="53">
        <v>2473</v>
      </c>
      <c r="F324" s="53">
        <f>SUMIF(County!$A$5:$A$40,A324,County!$D$5:$D$40)</f>
        <v>335956</v>
      </c>
      <c r="G324" s="173" cm="1">
        <f t="array" ref="G324">INDEX(Geography!$E$5:$E$833,MATCH(C324,Geography!$C$5:$C$833,0),0)</f>
        <v>1413</v>
      </c>
      <c r="H324" s="239">
        <f t="shared" si="4"/>
        <v>1717.260765757944</v>
      </c>
      <c r="I324" s="173">
        <f>SUMIF(Geography!$L$5:$L$838,'Census Tract'!C324,Geography!$M$5:$M$838)</f>
        <v>2777</v>
      </c>
      <c r="J324" s="338">
        <f ca="1">($I324/(SUMIF($D$5:$D$832,$D324,$I$5:$I$832))*IF($D324=1,Urban_Rural_LDVs!F$6,Urban_Rural_LDVs!F$7))</f>
        <v>1.3906882913896546</v>
      </c>
      <c r="K324" s="196">
        <f ca="1">($I324/(SUMIF($D$5:$D$832,$D324,$I$5:$I$832))*IF($D324=1,Urban_Rural_LDVs!G$6,Urban_Rural_LDVs!G$7))</f>
        <v>6.9111232913507363</v>
      </c>
      <c r="L324" s="196">
        <f ca="1">($I324/(SUMIF($D$5:$D$832,$D324,$I$5:$I$832))*IF($D324=1,Urban_Rural_LDVs!H$6,Urban_Rural_LDVs!H$7))</f>
        <v>31.800734180738086</v>
      </c>
      <c r="M324" s="197">
        <f ca="1">($I324/(SUMIF($D$5:$D$832,$D324,$I$5:$I$832))*IF($D324=1,Urban_Rural_LDVs!I$6,Urban_Rural_LDVs!I$7))</f>
        <v>69.068968736482049</v>
      </c>
      <c r="N324" s="196">
        <f ca="1">($H324/(SUMIF($D$5:$D$832,$D324,$H$5:$H$832))*IF($D324=1,Urban_Rural_LDVs!J$6,Urban_Rural_LDVs!J$7))</f>
        <v>0.35451591615488337</v>
      </c>
      <c r="O324" s="196">
        <f ca="1">($H324/(SUMIF($D$5:$D$832,$D324,$H$5:$H$832))*IF($D324=1,Urban_Rural_LDVs!K$6,Urban_Rural_LDVs!K$7))</f>
        <v>1.6869943481119529</v>
      </c>
      <c r="P324" s="196">
        <f ca="1">($H324/(SUMIF($D$5:$D$832,$D324,$H$5:$H$832))*IF($D324=1,Urban_Rural_LDVs!L$6,Urban_Rural_LDVs!L$7))</f>
        <v>7.6940276909322058</v>
      </c>
      <c r="Q324" s="197">
        <f ca="1">($H324/(SUMIF($D$5:$D$832,$D324,$H$5:$H$832))*IF($D324=1,Urban_Rural_LDVs!M$6,Urban_Rural_LDVs!M$7))</f>
        <v>16.688481348585153</v>
      </c>
      <c r="R324" s="196">
        <f ca="1">($H324/(SUMIF($D$5:$D$832,$D324,$H$5:$H$832))*IF($D324=1,Urban_Rural_LDVs!N$6,Urban_Rural_LDVs!N$7))</f>
        <v>0.14759680858724764</v>
      </c>
      <c r="S324" s="196">
        <f ca="1">($H324/(SUMIF($D$5:$D$832,$D324,$H$5:$H$832))*IF($D324=1,Urban_Rural_LDVs!O$6,Urban_Rural_LDVs!O$7))</f>
        <v>0.701104813123959</v>
      </c>
      <c r="T324" s="196">
        <f ca="1">($H324/(SUMIF($D$5:$D$832,$D324,$H$5:$H$832))*IF($D324=1,Urban_Rural_LDVs!P$6,Urban_Rural_LDVs!P$7))</f>
        <v>3.0762490470092865</v>
      </c>
      <c r="U324" s="339">
        <f ca="1">($H324/(SUMIF($D$5:$D$832,$D324,$H$5:$H$832))*IF($D324=1,Urban_Rural_LDVs!Q$6,Urban_Rural_LDVs!Q$7))</f>
        <v>6.6087164199068367</v>
      </c>
      <c r="V324" s="344">
        <f ca="1">'DAC Adjustment'!O328-'Census Tract'!J324</f>
        <v>0.34767207284741364</v>
      </c>
      <c r="W324" s="29">
        <f ca="1">'DAC Adjustment'!P328-'Census Tract'!K324</f>
        <v>1.7277808228376843</v>
      </c>
      <c r="X324" s="29">
        <f ca="1">'DAC Adjustment'!Q328-'Census Tract'!L324</f>
        <v>7.9501835451845189</v>
      </c>
      <c r="Y324" s="105">
        <f ca="1">'DAC Adjustment'!R328-'Census Tract'!M324</f>
        <v>17.267242184120505</v>
      </c>
      <c r="Z324" s="29">
        <f ca="1">'DAC Adjustment'!S328-'Census Tract'!N324</f>
        <v>8.8628979038720856E-2</v>
      </c>
      <c r="AA324" s="29">
        <f ca="1">'DAC Adjustment'!T328-'Census Tract'!O324</f>
        <v>0.42174858702798801</v>
      </c>
      <c r="AB324" s="29">
        <f ca="1">'DAC Adjustment'!U328-'Census Tract'!P324</f>
        <v>1.9235069227330506</v>
      </c>
      <c r="AC324" s="105">
        <f ca="1">'DAC Adjustment'!V328-'Census Tract'!Q324</f>
        <v>4.1721203371462892</v>
      </c>
      <c r="AD324" s="29">
        <f ca="1">'DAC Adjustment'!W328-'Census Tract'!R324</f>
        <v>3.6899202146811916E-2</v>
      </c>
      <c r="AE324" s="29">
        <f ca="1">'DAC Adjustment'!X328-'Census Tract'!S324</f>
        <v>0.17527620328098981</v>
      </c>
      <c r="AF324" s="29">
        <f ca="1">'DAC Adjustment'!Y328-'Census Tract'!T324</f>
        <v>0.76906226175232151</v>
      </c>
      <c r="AG324" s="345">
        <f ca="1">'DAC Adjustment'!Z328-'Census Tract'!U324</f>
        <v>1.6521791049767094</v>
      </c>
    </row>
    <row r="325" spans="1:33" ht="15.75" x14ac:dyDescent="0.25">
      <c r="A325" s="193" t="s">
        <v>46</v>
      </c>
      <c r="B325" s="53" t="str">
        <f>IFERROR(INDEX(Geography!$R$5:$R$889,MATCH(C325,Geography!$S$5:$S$889,0)),"Undefined")</f>
        <v>Eugene</v>
      </c>
      <c r="C325" s="53">
        <v>41039002301</v>
      </c>
      <c r="D325" s="171" cm="1">
        <f t="array" ref="D325">INDEX(Geography!$K$5:$K$838,MATCH(C325,Geography!$L$5:$L$838,0),0)</f>
        <v>1</v>
      </c>
      <c r="E325" s="53">
        <v>4135</v>
      </c>
      <c r="F325" s="53">
        <f>SUMIF(County!$A$5:$A$40,A325,County!$D$5:$D$40)</f>
        <v>335956</v>
      </c>
      <c r="G325" s="173" cm="1">
        <f t="array" ref="G325">INDEX(Geography!$E$5:$E$833,MATCH(C325,Geography!$C$5:$C$833,0),0)</f>
        <v>3504</v>
      </c>
      <c r="H325" s="239">
        <f t="shared" ref="H325:H388" si="5">(F325-SUMIF($A$5:$A$832,A325,$G$5:$G$832))*(G325/SUMIF($A$5:$A$832,A325,$G$5:$G$832))+G325</f>
        <v>4258.5150199687441</v>
      </c>
      <c r="I325" s="173">
        <f>SUMIF(Geography!$L$5:$L$838,'Census Tract'!C325,Geography!$M$5:$M$838)</f>
        <v>1422</v>
      </c>
      <c r="J325" s="338">
        <f ca="1">($I325/(SUMIF($D$5:$D$832,$D325,$I$5:$I$832))*IF($D325=1,Urban_Rural_LDVs!F$6,Urban_Rural_LDVs!F$7))</f>
        <v>0.71212054388047852</v>
      </c>
      <c r="K325" s="196">
        <f ca="1">($I325/(SUMIF($D$5:$D$832,$D325,$I$5:$I$832))*IF($D325=1,Urban_Rural_LDVs!G$6,Urban_Rural_LDVs!G$7))</f>
        <v>3.5389331365865133</v>
      </c>
      <c r="L325" s="196">
        <f ca="1">($I325/(SUMIF($D$5:$D$832,$D325,$I$5:$I$832))*IF($D325=1,Urban_Rural_LDVs!H$6,Urban_Rural_LDVs!H$7))</f>
        <v>16.283991359384068</v>
      </c>
      <c r="M325" s="197">
        <f ca="1">($I325/(SUMIF($D$5:$D$832,$D325,$I$5:$I$832))*IF($D325=1,Urban_Rural_LDVs!I$6,Urban_Rural_LDVs!I$7))</f>
        <v>35.367689428619904</v>
      </c>
      <c r="N325" s="196">
        <f ca="1">($H325/(SUMIF($D$5:$D$832,$D325,$H$5:$H$832))*IF($D325=1,Urban_Rural_LDVs!J$6,Urban_Rural_LDVs!J$7))</f>
        <v>0.87913925704650475</v>
      </c>
      <c r="O325" s="196">
        <f ca="1">($H325/(SUMIF($D$5:$D$832,$D325,$H$5:$H$832))*IF($D325=1,Urban_Rural_LDVs!K$6,Urban_Rural_LDVs!K$7))</f>
        <v>4.1834594449994924</v>
      </c>
      <c r="P325" s="196">
        <f ca="1">($H325/(SUMIF($D$5:$D$832,$D325,$H$5:$H$832))*IF($D325=1,Urban_Rural_LDVs!L$6,Urban_Rural_LDVs!L$7))</f>
        <v>19.079881832290479</v>
      </c>
      <c r="Q325" s="197">
        <f ca="1">($H325/(SUMIF($D$5:$D$832,$D325,$H$5:$H$832))*IF($D325=1,Urban_Rural_LDVs!M$6,Urban_Rural_LDVs!M$7))</f>
        <v>41.384599182903308</v>
      </c>
      <c r="R325" s="196">
        <f ca="1">($H325/(SUMIF($D$5:$D$832,$D325,$H$5:$H$832))*IF($D325=1,Urban_Rural_LDVs!N$6,Urban_Rural_LDVs!N$7))</f>
        <v>0.36601501577474571</v>
      </c>
      <c r="S325" s="196">
        <f ca="1">($H325/(SUMIF($D$5:$D$832,$D325,$H$5:$H$832))*IF($D325=1,Urban_Rural_LDVs!O$6,Urban_Rural_LDVs!O$7))</f>
        <v>1.7386208529273548</v>
      </c>
      <c r="T325" s="196">
        <f ca="1">($H325/(SUMIF($D$5:$D$832,$D325,$H$5:$H$832))*IF($D325=1,Urban_Rural_LDVs!P$6,Urban_Rural_LDVs!P$7))</f>
        <v>7.6285751314370414</v>
      </c>
      <c r="U325" s="339">
        <f ca="1">($H325/(SUMIF($D$5:$D$832,$D325,$H$5:$H$832))*IF($D325=1,Urban_Rural_LDVs!Q$6,Urban_Rural_LDVs!Q$7))</f>
        <v>16.388494221764724</v>
      </c>
      <c r="V325" s="344">
        <f ca="1">'DAC Adjustment'!O329-'Census Tract'!J325</f>
        <v>0</v>
      </c>
      <c r="W325" s="29">
        <f ca="1">'DAC Adjustment'!P329-'Census Tract'!K325</f>
        <v>0</v>
      </c>
      <c r="X325" s="29">
        <f ca="1">'DAC Adjustment'!Q329-'Census Tract'!L325</f>
        <v>0</v>
      </c>
      <c r="Y325" s="105">
        <f ca="1">'DAC Adjustment'!R329-'Census Tract'!M325</f>
        <v>0</v>
      </c>
      <c r="Z325" s="29">
        <f ca="1">'DAC Adjustment'!S329-'Census Tract'!N325</f>
        <v>0</v>
      </c>
      <c r="AA325" s="29">
        <f ca="1">'DAC Adjustment'!T329-'Census Tract'!O325</f>
        <v>0</v>
      </c>
      <c r="AB325" s="29">
        <f ca="1">'DAC Adjustment'!U329-'Census Tract'!P325</f>
        <v>0</v>
      </c>
      <c r="AC325" s="105">
        <f ca="1">'DAC Adjustment'!V329-'Census Tract'!Q325</f>
        <v>0</v>
      </c>
      <c r="AD325" s="29">
        <f ca="1">'DAC Adjustment'!W329-'Census Tract'!R325</f>
        <v>0</v>
      </c>
      <c r="AE325" s="29">
        <f ca="1">'DAC Adjustment'!X329-'Census Tract'!S325</f>
        <v>0</v>
      </c>
      <c r="AF325" s="29">
        <f ca="1">'DAC Adjustment'!Y329-'Census Tract'!T325</f>
        <v>0</v>
      </c>
      <c r="AG325" s="345">
        <f ca="1">'DAC Adjustment'!Z329-'Census Tract'!U325</f>
        <v>0</v>
      </c>
    </row>
    <row r="326" spans="1:33" ht="15.75" x14ac:dyDescent="0.25">
      <c r="A326" s="193" t="s">
        <v>46</v>
      </c>
      <c r="B326" s="53" t="str">
        <f>IFERROR(INDEX(Geography!$R$5:$R$889,MATCH(C326,Geography!$S$5:$S$889,0)),"Undefined")</f>
        <v>Eugene</v>
      </c>
      <c r="C326" s="53">
        <v>41039002904</v>
      </c>
      <c r="D326" s="171" cm="1">
        <f t="array" ref="D326">INDEX(Geography!$K$5:$K$838,MATCH(C326,Geography!$L$5:$L$838,0),0)</f>
        <v>1</v>
      </c>
      <c r="E326" s="53">
        <v>4135</v>
      </c>
      <c r="F326" s="53">
        <f>SUMIF(County!$A$5:$A$40,A326,County!$D$5:$D$40)</f>
        <v>335956</v>
      </c>
      <c r="G326" s="173" cm="1">
        <f t="array" ref="G326">INDEX(Geography!$E$5:$E$833,MATCH(C326,Geography!$C$5:$C$833,0),0)</f>
        <v>2633</v>
      </c>
      <c r="H326" s="239">
        <f t="shared" si="5"/>
        <v>3199.9629131214911</v>
      </c>
      <c r="I326" s="173">
        <f>SUMIF(Geography!$L$5:$L$838,'Census Tract'!C326,Geography!$M$5:$M$838)</f>
        <v>4946</v>
      </c>
      <c r="J326" s="338">
        <f ca="1">($I326/(SUMIF($D$5:$D$832,$D326,$I$5:$I$832))*IF($D326=1,Urban_Rural_LDVs!F$6,Urban_Rural_LDVs!F$7))</f>
        <v>2.4768974754098778</v>
      </c>
      <c r="K326" s="196">
        <f ca="1">($I326/(SUMIF($D$5:$D$832,$D326,$I$5:$I$832))*IF($D326=1,Urban_Rural_LDVs!G$6,Urban_Rural_LDVs!G$7))</f>
        <v>12.309116240194722</v>
      </c>
      <c r="L326" s="196">
        <f ca="1">($I326/(SUMIF($D$5:$D$832,$D326,$I$5:$I$832))*IF($D326=1,Urban_Rural_LDVs!H$6,Urban_Rural_LDVs!H$7))</f>
        <v>56.638974165621377</v>
      </c>
      <c r="M326" s="197">
        <f ca="1">($I326/(SUMIF($D$5:$D$832,$D326,$I$5:$I$832))*IF($D326=1,Urban_Rural_LDVs!I$6,Urban_Rural_LDVs!I$7))</f>
        <v>123.0158874219086</v>
      </c>
      <c r="N326" s="196">
        <f ca="1">($H326/(SUMIF($D$5:$D$832,$D326,$H$5:$H$832))*IF($D326=1,Urban_Rural_LDVs!J$6,Urban_Rural_LDVs!J$7))</f>
        <v>0.66060892231833535</v>
      </c>
      <c r="O326" s="196">
        <f ca="1">($H326/(SUMIF($D$5:$D$832,$D326,$H$5:$H$832))*IF($D326=1,Urban_Rural_LDVs!K$6,Urban_Rural_LDVs!K$7))</f>
        <v>3.1435641320444248</v>
      </c>
      <c r="P326" s="196">
        <f ca="1">($H326/(SUMIF($D$5:$D$832,$D326,$H$5:$H$832))*IF($D326=1,Urban_Rural_LDVs!L$6,Urban_Rural_LDVs!L$7))</f>
        <v>14.337137232996813</v>
      </c>
      <c r="Q326" s="197">
        <f ca="1">($H326/(SUMIF($D$5:$D$832,$D326,$H$5:$H$832))*IF($D326=1,Urban_Rural_LDVs!M$6,Urban_Rural_LDVs!M$7))</f>
        <v>31.097502753591442</v>
      </c>
      <c r="R326" s="196">
        <f ca="1">($H326/(SUMIF($D$5:$D$832,$D326,$H$5:$H$832))*IF($D326=1,Urban_Rural_LDVs!N$6,Urban_Rural_LDVs!N$7))</f>
        <v>0.2750335435316511</v>
      </c>
      <c r="S326" s="196">
        <f ca="1">($H326/(SUMIF($D$5:$D$832,$D326,$H$5:$H$832))*IF($D326=1,Urban_Rural_LDVs!O$6,Urban_Rural_LDVs!O$7))</f>
        <v>1.3064465484468395</v>
      </c>
      <c r="T326" s="196">
        <f ca="1">($H326/(SUMIF($D$5:$D$832,$D326,$H$5:$H$832))*IF($D326=1,Urban_Rural_LDVs!P$6,Urban_Rural_LDVs!P$7))</f>
        <v>5.7323168724525484</v>
      </c>
      <c r="U326" s="339">
        <f ca="1">($H326/(SUMIF($D$5:$D$832,$D326,$H$5:$H$832))*IF($D326=1,Urban_Rural_LDVs!Q$6,Urban_Rural_LDVs!Q$7))</f>
        <v>12.314756074745011</v>
      </c>
      <c r="V326" s="344">
        <f ca="1">'DAC Adjustment'!O330-'Census Tract'!J326</f>
        <v>0</v>
      </c>
      <c r="W326" s="29">
        <f ca="1">'DAC Adjustment'!P330-'Census Tract'!K326</f>
        <v>0</v>
      </c>
      <c r="X326" s="29">
        <f ca="1">'DAC Adjustment'!Q330-'Census Tract'!L326</f>
        <v>0</v>
      </c>
      <c r="Y326" s="105">
        <f ca="1">'DAC Adjustment'!R330-'Census Tract'!M326</f>
        <v>0</v>
      </c>
      <c r="Z326" s="29">
        <f ca="1">'DAC Adjustment'!S330-'Census Tract'!N326</f>
        <v>0</v>
      </c>
      <c r="AA326" s="29">
        <f ca="1">'DAC Adjustment'!T330-'Census Tract'!O326</f>
        <v>0</v>
      </c>
      <c r="AB326" s="29">
        <f ca="1">'DAC Adjustment'!U330-'Census Tract'!P326</f>
        <v>0</v>
      </c>
      <c r="AC326" s="105">
        <f ca="1">'DAC Adjustment'!V330-'Census Tract'!Q326</f>
        <v>0</v>
      </c>
      <c r="AD326" s="29">
        <f ca="1">'DAC Adjustment'!W330-'Census Tract'!R326</f>
        <v>0</v>
      </c>
      <c r="AE326" s="29">
        <f ca="1">'DAC Adjustment'!X330-'Census Tract'!S326</f>
        <v>0</v>
      </c>
      <c r="AF326" s="29">
        <f ca="1">'DAC Adjustment'!Y330-'Census Tract'!T326</f>
        <v>0</v>
      </c>
      <c r="AG326" s="345">
        <f ca="1">'DAC Adjustment'!Z330-'Census Tract'!U326</f>
        <v>0</v>
      </c>
    </row>
    <row r="327" spans="1:33" ht="15.75" x14ac:dyDescent="0.25">
      <c r="A327" s="193" t="s">
        <v>46</v>
      </c>
      <c r="B327" s="53" t="str">
        <f>IFERROR(INDEX(Geography!$R$5:$R$889,MATCH(C327,Geography!$S$5:$S$889,0)),"Undefined")</f>
        <v>Undefined</v>
      </c>
      <c r="C327" s="53">
        <v>41039000100</v>
      </c>
      <c r="D327" s="171" cm="1">
        <f t="array" ref="D327">INDEX(Geography!$K$5:$K$838,MATCH(C327,Geography!$L$5:$L$838,0),0)</f>
        <v>0</v>
      </c>
      <c r="E327" s="53">
        <v>5209</v>
      </c>
      <c r="F327" s="53">
        <f>SUMIF(County!$A$5:$A$40,A327,County!$D$5:$D$40)</f>
        <v>335956</v>
      </c>
      <c r="G327" s="173" cm="1">
        <f t="array" ref="G327">INDEX(Geography!$E$5:$E$833,MATCH(C327,Geography!$C$5:$C$833,0),0)</f>
        <v>4995</v>
      </c>
      <c r="H327" s="239">
        <f t="shared" si="5"/>
        <v>6070.5714967876365</v>
      </c>
      <c r="I327" s="173">
        <f>SUMIF(Geography!$L$5:$L$838,'Census Tract'!C327,Geography!$M$5:$M$838)</f>
        <v>570</v>
      </c>
      <c r="J327" s="338">
        <f ca="1">($I327/(SUMIF($D$5:$D$832,$D327,$I$5:$I$832))*IF($D327=1,Urban_Rural_LDVs!F$6,Urban_Rural_LDVs!F$7))</f>
        <v>0.87583875101299724</v>
      </c>
      <c r="K327" s="196">
        <f ca="1">($I327/(SUMIF($D$5:$D$832,$D327,$I$5:$I$832))*IF($D327=1,Urban_Rural_LDVs!G$6,Urban_Rural_LDVs!G$7))</f>
        <v>4.4180593629383793</v>
      </c>
      <c r="L327" s="196">
        <f ca="1">($I327/(SUMIF($D$5:$D$832,$D327,$I$5:$I$832))*IF($D327=1,Urban_Rural_LDVs!H$6,Urban_Rural_LDVs!H$7))</f>
        <v>20.471342757896529</v>
      </c>
      <c r="M327" s="197">
        <f ca="1">($I327/(SUMIF($D$5:$D$832,$D327,$I$5:$I$832))*IF($D327=1,Urban_Rural_LDVs!I$6,Urban_Rural_LDVs!I$7))</f>
        <v>44.531661362332464</v>
      </c>
      <c r="N327" s="196">
        <f ca="1">($H327/(SUMIF($D$5:$D$832,$D327,$H$5:$H$832))*IF($D327=1,Urban_Rural_LDVs!J$6,Urban_Rural_LDVs!J$7))</f>
        <v>1.6615912736026164</v>
      </c>
      <c r="O327" s="196">
        <f ca="1">($H327/(SUMIF($D$5:$D$832,$D327,$H$5:$H$832))*IF($D327=1,Urban_Rural_LDVs!K$6,Urban_Rural_LDVs!K$7))</f>
        <v>8.6847907990013411</v>
      </c>
      <c r="P327" s="196">
        <f ca="1">($H327/(SUMIF($D$5:$D$832,$D327,$H$5:$H$832))*IF($D327=1,Urban_Rural_LDVs!L$6,Urban_Rural_LDVs!L$7))</f>
        <v>40.518373697441383</v>
      </c>
      <c r="Q327" s="197">
        <f ca="1">($H327/(SUMIF($D$5:$D$832,$D327,$H$5:$H$832))*IF($D327=1,Urban_Rural_LDVs!M$6,Urban_Rural_LDVs!M$7))</f>
        <v>88.228472454313987</v>
      </c>
      <c r="R327" s="196">
        <f ca="1">($H327/(SUMIF($D$5:$D$832,$D327,$H$5:$H$832))*IF($D327=1,Urban_Rural_LDVs!N$6,Urban_Rural_LDVs!N$7))</f>
        <v>1.1347917376440735</v>
      </c>
      <c r="S327" s="196">
        <f ca="1">($H327/(SUMIF($D$5:$D$832,$D327,$H$5:$H$832))*IF($D327=1,Urban_Rural_LDVs!O$6,Urban_Rural_LDVs!O$7))</f>
        <v>5.8787101989884558</v>
      </c>
      <c r="T327" s="196">
        <f ca="1">($H327/(SUMIF($D$5:$D$832,$D327,$H$5:$H$832))*IF($D327=1,Urban_Rural_LDVs!P$6,Urban_Rural_LDVs!P$7))</f>
        <v>27.088924159064042</v>
      </c>
      <c r="U327" s="339">
        <f ca="1">($H327/(SUMIF($D$5:$D$832,$D327,$H$5:$H$832))*IF($D327=1,Urban_Rural_LDVs!Q$6,Urban_Rural_LDVs!Q$7))</f>
        <v>58.875481070688366</v>
      </c>
      <c r="V327" s="344">
        <f ca="1">'DAC Adjustment'!O331-'Census Tract'!J327</f>
        <v>0</v>
      </c>
      <c r="W327" s="29">
        <f ca="1">'DAC Adjustment'!P331-'Census Tract'!K327</f>
        <v>0</v>
      </c>
      <c r="X327" s="29">
        <f ca="1">'DAC Adjustment'!Q331-'Census Tract'!L327</f>
        <v>0</v>
      </c>
      <c r="Y327" s="105">
        <f ca="1">'DAC Adjustment'!R331-'Census Tract'!M327</f>
        <v>0</v>
      </c>
      <c r="Z327" s="29">
        <f ca="1">'DAC Adjustment'!S331-'Census Tract'!N327</f>
        <v>0</v>
      </c>
      <c r="AA327" s="29">
        <f ca="1">'DAC Adjustment'!T331-'Census Tract'!O327</f>
        <v>0</v>
      </c>
      <c r="AB327" s="29">
        <f ca="1">'DAC Adjustment'!U331-'Census Tract'!P327</f>
        <v>0</v>
      </c>
      <c r="AC327" s="105">
        <f ca="1">'DAC Adjustment'!V331-'Census Tract'!Q327</f>
        <v>0</v>
      </c>
      <c r="AD327" s="29">
        <f ca="1">'DAC Adjustment'!W331-'Census Tract'!R327</f>
        <v>0</v>
      </c>
      <c r="AE327" s="29">
        <f ca="1">'DAC Adjustment'!X331-'Census Tract'!S327</f>
        <v>0</v>
      </c>
      <c r="AF327" s="29">
        <f ca="1">'DAC Adjustment'!Y331-'Census Tract'!T327</f>
        <v>0</v>
      </c>
      <c r="AG327" s="345">
        <f ca="1">'DAC Adjustment'!Z331-'Census Tract'!U327</f>
        <v>0</v>
      </c>
    </row>
    <row r="328" spans="1:33" ht="15.75" x14ac:dyDescent="0.25">
      <c r="A328" s="193" t="s">
        <v>46</v>
      </c>
      <c r="B328" s="53" t="str">
        <f>IFERROR(INDEX(Geography!$R$5:$R$889,MATCH(C328,Geography!$S$5:$S$889,0)),"Undefined")</f>
        <v>Eugene</v>
      </c>
      <c r="C328" s="53">
        <v>41039005300</v>
      </c>
      <c r="D328" s="171" cm="1">
        <f t="array" ref="D328">INDEX(Geography!$K$5:$K$838,MATCH(C328,Geography!$L$5:$L$838,0),0)</f>
        <v>1</v>
      </c>
      <c r="E328" s="53">
        <v>2491</v>
      </c>
      <c r="F328" s="53">
        <f>SUMIF(County!$A$5:$A$40,A328,County!$D$5:$D$40)</f>
        <v>335956</v>
      </c>
      <c r="G328" s="173" cm="1">
        <f t="array" ref="G328">INDEX(Geography!$E$5:$E$833,MATCH(C328,Geography!$C$5:$C$833,0),0)</f>
        <v>2101</v>
      </c>
      <c r="H328" s="239">
        <f t="shared" si="5"/>
        <v>2553.4075505006658</v>
      </c>
      <c r="I328" s="173">
        <f>SUMIF(Geography!$L$5:$L$838,'Census Tract'!C328,Geography!$M$5:$M$838)</f>
        <v>231</v>
      </c>
      <c r="J328" s="338">
        <f ca="1">($I328/(SUMIF($D$5:$D$832,$D328,$I$5:$I$832))*IF($D328=1,Urban_Rural_LDVs!F$6,Urban_Rural_LDVs!F$7))</f>
        <v>0.11568202928016211</v>
      </c>
      <c r="K328" s="196">
        <f ca="1">($I328/(SUMIF($D$5:$D$832,$D328,$I$5:$I$832))*IF($D328=1,Urban_Rural_LDVs!G$6,Urban_Rural_LDVs!G$7))</f>
        <v>0.57488998210371622</v>
      </c>
      <c r="L328" s="196">
        <f ca="1">($I328/(SUMIF($D$5:$D$832,$D328,$I$5:$I$832))*IF($D328=1,Urban_Rural_LDVs!H$6,Urban_Rural_LDVs!H$7))</f>
        <v>2.6452897355961458</v>
      </c>
      <c r="M328" s="197">
        <f ca="1">($I328/(SUMIF($D$5:$D$832,$D328,$I$5:$I$832))*IF($D328=1,Urban_Rural_LDVs!I$6,Urban_Rural_LDVs!I$7))</f>
        <v>5.745384147687199</v>
      </c>
      <c r="N328" s="196">
        <f ca="1">($H328/(SUMIF($D$5:$D$832,$D328,$H$5:$H$832))*IF($D328=1,Urban_Rural_LDVs!J$6,Urban_Rural_LDVs!J$7))</f>
        <v>0.52713229995853506</v>
      </c>
      <c r="O328" s="196">
        <f ca="1">($H328/(SUMIF($D$5:$D$832,$D328,$H$5:$H$832))*IF($D328=1,Urban_Rural_LDVs!K$6,Urban_Rural_LDVs!K$7))</f>
        <v>2.5084041934771504</v>
      </c>
      <c r="P328" s="196">
        <f ca="1">($H328/(SUMIF($D$5:$D$832,$D328,$H$5:$H$832))*IF($D328=1,Urban_Rural_LDVs!L$6,Urban_Rural_LDVs!L$7))</f>
        <v>11.440305858916183</v>
      </c>
      <c r="Q328" s="197">
        <f ca="1">($H328/(SUMIF($D$5:$D$832,$D328,$H$5:$H$832))*IF($D328=1,Urban_Rural_LDVs!M$6,Urban_Rural_LDVs!M$7))</f>
        <v>24.814224567146081</v>
      </c>
      <c r="R328" s="196">
        <f ca="1">($H328/(SUMIF($D$5:$D$832,$D328,$H$5:$H$832))*IF($D328=1,Urban_Rural_LDVs!N$6,Urban_Rural_LDVs!N$7))</f>
        <v>0.21946277058868177</v>
      </c>
      <c r="S328" s="196">
        <f ca="1">($H328/(SUMIF($D$5:$D$832,$D328,$H$5:$H$832))*IF($D328=1,Urban_Rural_LDVs!O$6,Urban_Rural_LDVs!O$7))</f>
        <v>1.0424778573060427</v>
      </c>
      <c r="T328" s="196">
        <f ca="1">($H328/(SUMIF($D$5:$D$832,$D328,$H$5:$H$832))*IF($D328=1,Urban_Rural_LDVs!P$6,Urban_Rural_LDVs!P$7))</f>
        <v>4.5740971321772905</v>
      </c>
      <c r="U328" s="339">
        <f ca="1">($H328/(SUMIF($D$5:$D$832,$D328,$H$5:$H$832))*IF($D328=1,Urban_Rural_LDVs!Q$6,Urban_Rural_LDVs!Q$7))</f>
        <v>9.8265486187008246</v>
      </c>
      <c r="V328" s="344">
        <f ca="1">'DAC Adjustment'!O332-'Census Tract'!J328</f>
        <v>0</v>
      </c>
      <c r="W328" s="29">
        <f ca="1">'DAC Adjustment'!P332-'Census Tract'!K328</f>
        <v>0</v>
      </c>
      <c r="X328" s="29">
        <f ca="1">'DAC Adjustment'!Q332-'Census Tract'!L328</f>
        <v>0</v>
      </c>
      <c r="Y328" s="105">
        <f ca="1">'DAC Adjustment'!R332-'Census Tract'!M328</f>
        <v>0</v>
      </c>
      <c r="Z328" s="29">
        <f ca="1">'DAC Adjustment'!S332-'Census Tract'!N328</f>
        <v>0</v>
      </c>
      <c r="AA328" s="29">
        <f ca="1">'DAC Adjustment'!T332-'Census Tract'!O328</f>
        <v>0</v>
      </c>
      <c r="AB328" s="29">
        <f ca="1">'DAC Adjustment'!U332-'Census Tract'!P328</f>
        <v>0</v>
      </c>
      <c r="AC328" s="105">
        <f ca="1">'DAC Adjustment'!V332-'Census Tract'!Q328</f>
        <v>0</v>
      </c>
      <c r="AD328" s="29">
        <f ca="1">'DAC Adjustment'!W332-'Census Tract'!R328</f>
        <v>0</v>
      </c>
      <c r="AE328" s="29">
        <f ca="1">'DAC Adjustment'!X332-'Census Tract'!S328</f>
        <v>0</v>
      </c>
      <c r="AF328" s="29">
        <f ca="1">'DAC Adjustment'!Y332-'Census Tract'!T328</f>
        <v>0</v>
      </c>
      <c r="AG328" s="345">
        <f ca="1">'DAC Adjustment'!Z332-'Census Tract'!U328</f>
        <v>0</v>
      </c>
    </row>
    <row r="329" spans="1:33" ht="15.75" x14ac:dyDescent="0.25">
      <c r="A329" s="193" t="s">
        <v>46</v>
      </c>
      <c r="B329" s="53" t="str">
        <f>IFERROR(INDEX(Geography!$R$5:$R$889,MATCH(C329,Geography!$S$5:$S$889,0)),"Undefined")</f>
        <v>Springfield</v>
      </c>
      <c r="C329" s="53">
        <v>41039002002</v>
      </c>
      <c r="D329" s="171" cm="1">
        <f t="array" ref="D329">INDEX(Geography!$K$5:$K$838,MATCH(C329,Geography!$L$5:$L$838,0),0)</f>
        <v>1</v>
      </c>
      <c r="E329" s="53">
        <v>5027</v>
      </c>
      <c r="F329" s="53">
        <f>SUMIF(County!$A$5:$A$40,A329,County!$D$5:$D$40)</f>
        <v>335956</v>
      </c>
      <c r="G329" s="173" cm="1">
        <f t="array" ref="G329">INDEX(Geography!$E$5:$E$833,MATCH(C329,Geography!$C$5:$C$833,0),0)</f>
        <v>3812</v>
      </c>
      <c r="H329" s="239">
        <f t="shared" si="5"/>
        <v>4632.8365456965912</v>
      </c>
      <c r="I329" s="173">
        <f>SUMIF(Geography!$L$5:$L$838,'Census Tract'!C329,Geography!$M$5:$M$838)</f>
        <v>723</v>
      </c>
      <c r="J329" s="338">
        <f ca="1">($I329/(SUMIF($D$5:$D$832,$D329,$I$5:$I$832))*IF($D329=1,Urban_Rural_LDVs!F$6,Urban_Rural_LDVs!F$7))</f>
        <v>0.3620697280067412</v>
      </c>
      <c r="K329" s="196">
        <f ca="1">($I329/(SUMIF($D$5:$D$832,$D329,$I$5:$I$832))*IF($D329=1,Urban_Rural_LDVs!G$6,Urban_Rural_LDVs!G$7))</f>
        <v>1.7993309829479951</v>
      </c>
      <c r="L329" s="196">
        <f ca="1">($I329/(SUMIF($D$5:$D$832,$D329,$I$5:$I$832))*IF($D329=1,Urban_Rural_LDVs!H$6,Urban_Rural_LDVs!H$7))</f>
        <v>8.2794133282944316</v>
      </c>
      <c r="M329" s="197">
        <f ca="1">($I329/(SUMIF($D$5:$D$832,$D329,$I$5:$I$832))*IF($D329=1,Urban_Rural_LDVs!I$6,Urban_Rural_LDVs!I$7))</f>
        <v>17.982306228475519</v>
      </c>
      <c r="N329" s="196">
        <f ca="1">($H329/(SUMIF($D$5:$D$832,$D329,$H$5:$H$832))*IF($D329=1,Urban_Rural_LDVs!J$6,Urban_Rural_LDVs!J$7))</f>
        <v>0.95641519630744187</v>
      </c>
      <c r="O329" s="196">
        <f ca="1">($H329/(SUMIF($D$5:$D$832,$D329,$H$5:$H$832))*IF($D329=1,Urban_Rural_LDVs!K$6,Urban_Rural_LDVs!K$7))</f>
        <v>4.5511836199594935</v>
      </c>
      <c r="P329" s="196">
        <f ca="1">($H329/(SUMIF($D$5:$D$832,$D329,$H$5:$H$832))*IF($D329=1,Urban_Rural_LDVs!L$6,Urban_Rural_LDVs!L$7))</f>
        <v>20.756994733074006</v>
      </c>
      <c r="Q329" s="197">
        <f ca="1">($H329/(SUMIF($D$5:$D$832,$D329,$H$5:$H$832))*IF($D329=1,Urban_Rural_LDVs!M$6,Urban_Rural_LDVs!M$7))</f>
        <v>45.022286554003266</v>
      </c>
      <c r="R329" s="196">
        <f ca="1">($H329/(SUMIF($D$5:$D$832,$D329,$H$5:$H$832))*IF($D329=1,Urban_Rural_LDVs!N$6,Urban_Rural_LDVs!N$7))</f>
        <v>0.39818756853120174</v>
      </c>
      <c r="S329" s="196">
        <f ca="1">($H329/(SUMIF($D$5:$D$832,$D329,$H$5:$H$832))*IF($D329=1,Urban_Rural_LDVs!O$6,Urban_Rural_LDVs!O$7))</f>
        <v>1.8914448320088693</v>
      </c>
      <c r="T329" s="196">
        <f ca="1">($H329/(SUMIF($D$5:$D$832,$D329,$H$5:$H$832))*IF($D329=1,Urban_Rural_LDVs!P$6,Urban_Rural_LDVs!P$7))</f>
        <v>8.2991234021227172</v>
      </c>
      <c r="U329" s="339">
        <f ca="1">($H329/(SUMIF($D$5:$D$832,$D329,$H$5:$H$832))*IF($D329=1,Urban_Rural_LDVs!Q$6,Urban_Rural_LDVs!Q$7))</f>
        <v>17.829035380527149</v>
      </c>
      <c r="V329" s="344">
        <f ca="1">'DAC Adjustment'!O333-'Census Tract'!J329</f>
        <v>0</v>
      </c>
      <c r="W329" s="29">
        <f ca="1">'DAC Adjustment'!P333-'Census Tract'!K329</f>
        <v>0</v>
      </c>
      <c r="X329" s="29">
        <f ca="1">'DAC Adjustment'!Q333-'Census Tract'!L329</f>
        <v>0</v>
      </c>
      <c r="Y329" s="105">
        <f ca="1">'DAC Adjustment'!R333-'Census Tract'!M329</f>
        <v>0</v>
      </c>
      <c r="Z329" s="29">
        <f ca="1">'DAC Adjustment'!S333-'Census Tract'!N329</f>
        <v>0</v>
      </c>
      <c r="AA329" s="29">
        <f ca="1">'DAC Adjustment'!T333-'Census Tract'!O329</f>
        <v>0</v>
      </c>
      <c r="AB329" s="29">
        <f ca="1">'DAC Adjustment'!U333-'Census Tract'!P329</f>
        <v>0</v>
      </c>
      <c r="AC329" s="105">
        <f ca="1">'DAC Adjustment'!V333-'Census Tract'!Q329</f>
        <v>0</v>
      </c>
      <c r="AD329" s="29">
        <f ca="1">'DAC Adjustment'!W333-'Census Tract'!R329</f>
        <v>0</v>
      </c>
      <c r="AE329" s="29">
        <f ca="1">'DAC Adjustment'!X333-'Census Tract'!S329</f>
        <v>0</v>
      </c>
      <c r="AF329" s="29">
        <f ca="1">'DAC Adjustment'!Y333-'Census Tract'!T329</f>
        <v>0</v>
      </c>
      <c r="AG329" s="345">
        <f ca="1">'DAC Adjustment'!Z333-'Census Tract'!U329</f>
        <v>0</v>
      </c>
    </row>
    <row r="330" spans="1:33" ht="15.75" x14ac:dyDescent="0.25">
      <c r="A330" s="193" t="s">
        <v>46</v>
      </c>
      <c r="B330" s="53" t="str">
        <f>IFERROR(INDEX(Geography!$R$5:$R$889,MATCH(C330,Geography!$S$5:$S$889,0)),"Undefined")</f>
        <v>Coburg</v>
      </c>
      <c r="C330" s="53">
        <v>41039000300</v>
      </c>
      <c r="D330" s="171" cm="1">
        <f t="array" ref="D330">INDEX(Geography!$K$5:$K$838,MATCH(C330,Geography!$L$5:$L$838,0),0)</f>
        <v>0</v>
      </c>
      <c r="E330" s="53">
        <v>2398</v>
      </c>
      <c r="F330" s="53">
        <f>SUMIF(County!$A$5:$A$40,A330,County!$D$5:$D$40)</f>
        <v>335956</v>
      </c>
      <c r="G330" s="173" cm="1">
        <f t="array" ref="G330">INDEX(Geography!$E$5:$E$833,MATCH(C330,Geography!$C$5:$C$833,0),0)</f>
        <v>2061</v>
      </c>
      <c r="H330" s="239">
        <f t="shared" si="5"/>
        <v>2504.7943653412049</v>
      </c>
      <c r="I330" s="173">
        <f>SUMIF(Geography!$L$5:$L$838,'Census Tract'!C330,Geography!$M$5:$M$838)</f>
        <v>2260</v>
      </c>
      <c r="J330" s="338">
        <f ca="1">($I330/(SUMIF($D$5:$D$832,$D330,$I$5:$I$832))*IF($D330=1,Urban_Rural_LDVs!F$6,Urban_Rural_LDVs!F$7))</f>
        <v>3.4726238198059187</v>
      </c>
      <c r="K330" s="196">
        <f ca="1">($I330/(SUMIF($D$5:$D$832,$D330,$I$5:$I$832))*IF($D330=1,Urban_Rural_LDVs!G$6,Urban_Rural_LDVs!G$7))</f>
        <v>17.517217824983749</v>
      </c>
      <c r="L330" s="196">
        <f ca="1">($I330/(SUMIF($D$5:$D$832,$D330,$I$5:$I$832))*IF($D330=1,Urban_Rural_LDVs!H$6,Urban_Rural_LDVs!H$7))</f>
        <v>81.167078303238867</v>
      </c>
      <c r="M330" s="197">
        <f ca="1">($I330/(SUMIF($D$5:$D$832,$D330,$I$5:$I$832))*IF($D330=1,Urban_Rural_LDVs!I$6,Urban_Rural_LDVs!I$7))</f>
        <v>176.56413101556382</v>
      </c>
      <c r="N330" s="196">
        <f ca="1">($H330/(SUMIF($D$5:$D$832,$D330,$H$5:$H$832))*IF($D330=1,Urban_Rural_LDVs!J$6,Urban_Rural_LDVs!J$7))</f>
        <v>0.68559351649549405</v>
      </c>
      <c r="O330" s="196">
        <f ca="1">($H330/(SUMIF($D$5:$D$832,$D330,$H$5:$H$832))*IF($D330=1,Urban_Rural_LDVs!K$6,Urban_Rural_LDVs!K$7))</f>
        <v>3.583454221569923</v>
      </c>
      <c r="P330" s="196">
        <f ca="1">($H330/(SUMIF($D$5:$D$832,$D330,$H$5:$H$832))*IF($D330=1,Urban_Rural_LDVs!L$6,Urban_Rural_LDVs!L$7))</f>
        <v>16.718392030115453</v>
      </c>
      <c r="Q330" s="197">
        <f ca="1">($H330/(SUMIF($D$5:$D$832,$D330,$H$5:$H$832))*IF($D330=1,Urban_Rural_LDVs!M$6,Urban_Rural_LDVs!M$7))</f>
        <v>36.404180526194416</v>
      </c>
      <c r="R330" s="196">
        <f ca="1">($H330/(SUMIF($D$5:$D$832,$D330,$H$5:$H$832))*IF($D330=1,Urban_Rural_LDVs!N$6,Urban_Rural_LDVs!N$7))</f>
        <v>0.46822938364052763</v>
      </c>
      <c r="S330" s="196">
        <f ca="1">($H330/(SUMIF($D$5:$D$832,$D330,$H$5:$H$832))*IF($D330=1,Urban_Rural_LDVs!O$6,Urban_Rural_LDVs!O$7))</f>
        <v>2.4256299739970384</v>
      </c>
      <c r="T330" s="196">
        <f ca="1">($H330/(SUMIF($D$5:$D$832,$D330,$H$5:$H$832))*IF($D330=1,Urban_Rural_LDVs!P$6,Urban_Rural_LDVs!P$7))</f>
        <v>11.177231770136336</v>
      </c>
      <c r="U330" s="339">
        <f ca="1">($H330/(SUMIF($D$5:$D$832,$D330,$H$5:$H$832))*IF($D330=1,Urban_Rural_LDVs!Q$6,Urban_Rural_LDVs!Q$7))</f>
        <v>24.292766063401146</v>
      </c>
      <c r="V330" s="344">
        <f ca="1">'DAC Adjustment'!O334-'Census Tract'!J330</f>
        <v>0</v>
      </c>
      <c r="W330" s="29">
        <f ca="1">'DAC Adjustment'!P334-'Census Tract'!K330</f>
        <v>0</v>
      </c>
      <c r="X330" s="29">
        <f ca="1">'DAC Adjustment'!Q334-'Census Tract'!L330</f>
        <v>0</v>
      </c>
      <c r="Y330" s="105">
        <f ca="1">'DAC Adjustment'!R334-'Census Tract'!M330</f>
        <v>0</v>
      </c>
      <c r="Z330" s="29">
        <f ca="1">'DAC Adjustment'!S334-'Census Tract'!N330</f>
        <v>0</v>
      </c>
      <c r="AA330" s="29">
        <f ca="1">'DAC Adjustment'!T334-'Census Tract'!O330</f>
        <v>0</v>
      </c>
      <c r="AB330" s="29">
        <f ca="1">'DAC Adjustment'!U334-'Census Tract'!P330</f>
        <v>0</v>
      </c>
      <c r="AC330" s="105">
        <f ca="1">'DAC Adjustment'!V334-'Census Tract'!Q330</f>
        <v>0</v>
      </c>
      <c r="AD330" s="29">
        <f ca="1">'DAC Adjustment'!W334-'Census Tract'!R330</f>
        <v>0</v>
      </c>
      <c r="AE330" s="29">
        <f ca="1">'DAC Adjustment'!X334-'Census Tract'!S330</f>
        <v>0</v>
      </c>
      <c r="AF330" s="29">
        <f ca="1">'DAC Adjustment'!Y334-'Census Tract'!T330</f>
        <v>0</v>
      </c>
      <c r="AG330" s="345">
        <f ca="1">'DAC Adjustment'!Z334-'Census Tract'!U330</f>
        <v>0</v>
      </c>
    </row>
    <row r="331" spans="1:33" ht="15.75" x14ac:dyDescent="0.25">
      <c r="A331" s="193" t="s">
        <v>46</v>
      </c>
      <c r="B331" s="53" t="str">
        <f>IFERROR(INDEX(Geography!$R$5:$R$889,MATCH(C331,Geography!$S$5:$S$889,0)),"Undefined")</f>
        <v>Eugene</v>
      </c>
      <c r="C331" s="53">
        <v>41039004403</v>
      </c>
      <c r="D331" s="171" cm="1">
        <f t="array" ref="D331">INDEX(Geography!$K$5:$K$838,MATCH(C331,Geography!$L$5:$L$838,0),0)</f>
        <v>1</v>
      </c>
      <c r="E331" s="53">
        <v>5229</v>
      </c>
      <c r="F331" s="53">
        <f>SUMIF(County!$A$5:$A$40,A331,County!$D$5:$D$40)</f>
        <v>335956</v>
      </c>
      <c r="G331" s="173" cm="1">
        <f t="array" ref="G331">INDEX(Geography!$E$5:$E$833,MATCH(C331,Geography!$C$5:$C$833,0),0)</f>
        <v>2984</v>
      </c>
      <c r="H331" s="239">
        <f t="shared" si="5"/>
        <v>3626.5436128957572</v>
      </c>
      <c r="I331" s="173">
        <f>SUMIF(Geography!$L$5:$L$838,'Census Tract'!C331,Geography!$M$5:$M$838)</f>
        <v>2689</v>
      </c>
      <c r="J331" s="338">
        <f ca="1">($I331/(SUMIF($D$5:$D$832,$D331,$I$5:$I$832))*IF($D331=1,Urban_Rural_LDVs!F$6,Urban_Rural_LDVs!F$7))</f>
        <v>1.3466189469019738</v>
      </c>
      <c r="K331" s="196">
        <f ca="1">($I331/(SUMIF($D$5:$D$832,$D331,$I$5:$I$832))*IF($D331=1,Urban_Rural_LDVs!G$6,Urban_Rural_LDVs!G$7))</f>
        <v>6.6921175838826548</v>
      </c>
      <c r="L331" s="196">
        <f ca="1">($I331/(SUMIF($D$5:$D$832,$D331,$I$5:$I$832))*IF($D331=1,Urban_Rural_LDVs!H$6,Urban_Rural_LDVs!H$7))</f>
        <v>30.79300475765384</v>
      </c>
      <c r="M331" s="197">
        <f ca="1">($I331/(SUMIF($D$5:$D$832,$D331,$I$5:$I$832))*IF($D331=1,Urban_Rural_LDVs!I$6,Urban_Rural_LDVs!I$7))</f>
        <v>66.880250965934536</v>
      </c>
      <c r="N331" s="196">
        <f ca="1">($H331/(SUMIF($D$5:$D$832,$D331,$H$5:$H$832))*IF($D331=1,Urban_Rural_LDVs!J$6,Urban_Rural_LDVs!J$7))</f>
        <v>0.74867338556700069</v>
      </c>
      <c r="O331" s="196">
        <f ca="1">($H331/(SUMIF($D$5:$D$832,$D331,$H$5:$H$832))*IF($D331=1,Urban_Rural_LDVs!K$6,Urban_Rural_LDVs!K$7))</f>
        <v>3.5626264223397506</v>
      </c>
      <c r="P331" s="196">
        <f ca="1">($H331/(SUMIF($D$5:$D$832,$D331,$H$5:$H$832))*IF($D331=1,Urban_Rural_LDVs!L$6,Urban_Rural_LDVs!L$7))</f>
        <v>16.248392519279335</v>
      </c>
      <c r="Q331" s="197">
        <f ca="1">($H331/(SUMIF($D$5:$D$832,$D331,$H$5:$H$832))*IF($D331=1,Urban_Rural_LDVs!M$6,Urban_Rural_LDVs!M$7))</f>
        <v>35.243049075851452</v>
      </c>
      <c r="R331" s="196">
        <f ca="1">($H331/(SUMIF($D$5:$D$832,$D331,$H$5:$H$832))*IF($D331=1,Urban_Rural_LDVs!N$6,Urban_Rural_LDVs!N$7))</f>
        <v>0.3116977189131967</v>
      </c>
      <c r="S331" s="196">
        <f ca="1">($H331/(SUMIF($D$5:$D$832,$D331,$H$5:$H$832))*IF($D331=1,Urban_Rural_LDVs!O$6,Urban_Rural_LDVs!O$7))</f>
        <v>1.4806063427897338</v>
      </c>
      <c r="T331" s="196">
        <f ca="1">($H331/(SUMIF($D$5:$D$832,$D331,$H$5:$H$832))*IF($D331=1,Urban_Rural_LDVs!P$6,Urban_Rural_LDVs!P$7))</f>
        <v>6.4964806484612252</v>
      </c>
      <c r="U331" s="339">
        <f ca="1">($H331/(SUMIF($D$5:$D$832,$D331,$H$5:$H$832))*IF($D331=1,Urban_Rural_LDVs!Q$6,Urban_Rural_LDVs!Q$7))</f>
        <v>13.95641174593206</v>
      </c>
      <c r="V331" s="344">
        <f ca="1">'DAC Adjustment'!O335-'Census Tract'!J331</f>
        <v>0.33665473672549351</v>
      </c>
      <c r="W331" s="29">
        <f ca="1">'DAC Adjustment'!P335-'Census Tract'!K331</f>
        <v>1.673029395970663</v>
      </c>
      <c r="X331" s="29">
        <f ca="1">'DAC Adjustment'!Q335-'Census Tract'!L331</f>
        <v>7.6982511894134618</v>
      </c>
      <c r="Y331" s="105">
        <f ca="1">'DAC Adjustment'!R335-'Census Tract'!M331</f>
        <v>16.72006274148363</v>
      </c>
      <c r="Z331" s="29">
        <f ca="1">'DAC Adjustment'!S335-'Census Tract'!N331</f>
        <v>0.18716834639175017</v>
      </c>
      <c r="AA331" s="29">
        <f ca="1">'DAC Adjustment'!T335-'Census Tract'!O331</f>
        <v>0.89065660558493764</v>
      </c>
      <c r="AB331" s="29">
        <f ca="1">'DAC Adjustment'!U335-'Census Tract'!P331</f>
        <v>4.0620981298198338</v>
      </c>
      <c r="AC331" s="105">
        <f ca="1">'DAC Adjustment'!V335-'Census Tract'!Q331</f>
        <v>8.8107622689628613</v>
      </c>
      <c r="AD331" s="29">
        <f ca="1">'DAC Adjustment'!W335-'Census Tract'!R331</f>
        <v>7.792442972829916E-2</v>
      </c>
      <c r="AE331" s="29">
        <f ca="1">'DAC Adjustment'!X335-'Census Tract'!S331</f>
        <v>0.37015158569743356</v>
      </c>
      <c r="AF331" s="29">
        <f ca="1">'DAC Adjustment'!Y335-'Census Tract'!T331</f>
        <v>1.6241201621153065</v>
      </c>
      <c r="AG331" s="345">
        <f ca="1">'DAC Adjustment'!Z335-'Census Tract'!U331</f>
        <v>3.4891029364830164</v>
      </c>
    </row>
    <row r="332" spans="1:33" ht="15.75" x14ac:dyDescent="0.25">
      <c r="A332" s="193" t="s">
        <v>46</v>
      </c>
      <c r="B332" s="53" t="str">
        <f>IFERROR(INDEX(Geography!$R$5:$R$889,MATCH(C332,Geography!$S$5:$S$889,0)),"Undefined")</f>
        <v>Springfield</v>
      </c>
      <c r="C332" s="53">
        <v>41039003302</v>
      </c>
      <c r="D332" s="171" cm="1">
        <f t="array" ref="D332">INDEX(Geography!$K$5:$K$838,MATCH(C332,Geography!$L$5:$L$838,0),0)</f>
        <v>1</v>
      </c>
      <c r="E332" s="53">
        <v>3523</v>
      </c>
      <c r="F332" s="53">
        <f>SUMIF(County!$A$5:$A$40,A332,County!$D$5:$D$40)</f>
        <v>335956</v>
      </c>
      <c r="G332" s="173" cm="1">
        <f t="array" ref="G332">INDEX(Geography!$E$5:$E$833,MATCH(C332,Geography!$C$5:$C$833,0),0)</f>
        <v>2240</v>
      </c>
      <c r="H332" s="239">
        <f t="shared" si="5"/>
        <v>2722.3383689297912</v>
      </c>
      <c r="I332" s="173">
        <f>SUMIF(Geography!$L$5:$L$838,'Census Tract'!C332,Geography!$M$5:$M$838)</f>
        <v>2165</v>
      </c>
      <c r="J332" s="338">
        <f ca="1">($I332/(SUMIF($D$5:$D$832,$D332,$I$5:$I$832))*IF($D332=1,Urban_Rural_LDVs!F$6,Urban_Rural_LDVs!F$7))</f>
        <v>1.0842060319980562</v>
      </c>
      <c r="K332" s="196">
        <f ca="1">($I332/(SUMIF($D$5:$D$832,$D332,$I$5:$I$832))*IF($D332=1,Urban_Rural_LDVs!G$6,Urban_Rural_LDVs!G$7))</f>
        <v>5.3880381439590721</v>
      </c>
      <c r="L332" s="196">
        <f ca="1">($I332/(SUMIF($D$5:$D$832,$D332,$I$5:$I$832))*IF($D332=1,Urban_Rural_LDVs!H$6,Urban_Rural_LDVs!H$7))</f>
        <v>24.792434102015829</v>
      </c>
      <c r="M332" s="197">
        <f ca="1">($I332/(SUMIF($D$5:$D$832,$D332,$I$5:$I$832))*IF($D332=1,Urban_Rural_LDVs!I$6,Urban_Rural_LDVs!I$7))</f>
        <v>53.847431514038036</v>
      </c>
      <c r="N332" s="196">
        <f ca="1">($H332/(SUMIF($D$5:$D$832,$D332,$H$5:$H$832))*IF($D332=1,Urban_Rural_LDVs!J$6,Urban_Rural_LDVs!J$7))</f>
        <v>0.56200683098863324</v>
      </c>
      <c r="O332" s="196">
        <f ca="1">($H332/(SUMIF($D$5:$D$832,$D332,$H$5:$H$832))*IF($D332=1,Urban_Rural_LDVs!K$6,Urban_Rural_LDVs!K$7))</f>
        <v>2.6743576360727355</v>
      </c>
      <c r="P332" s="196">
        <f ca="1">($H332/(SUMIF($D$5:$D$832,$D332,$H$5:$H$832))*IF($D332=1,Urban_Rural_LDVs!L$6,Urban_Rural_LDVs!L$7))</f>
        <v>12.197184732971085</v>
      </c>
      <c r="Q332" s="197">
        <f ca="1">($H332/(SUMIF($D$5:$D$832,$D332,$H$5:$H$832))*IF($D332=1,Urban_Rural_LDVs!M$6,Urban_Rural_LDVs!M$7))</f>
        <v>26.455908153454175</v>
      </c>
      <c r="R332" s="196">
        <f ca="1">($H332/(SUMIF($D$5:$D$832,$D332,$H$5:$H$832))*IF($D332=1,Urban_Rural_LDVs!N$6,Urban_Rural_LDVs!N$7))</f>
        <v>0.2339822018651343</v>
      </c>
      <c r="S332" s="196">
        <f ca="1">($H332/(SUMIF($D$5:$D$832,$D332,$H$5:$H$832))*IF($D332=1,Urban_Rural_LDVs!O$6,Urban_Rural_LDVs!O$7))</f>
        <v>1.1114471205928298</v>
      </c>
      <c r="T332" s="196">
        <f ca="1">($H332/(SUMIF($D$5:$D$832,$D332,$H$5:$H$832))*IF($D332=1,Urban_Rural_LDVs!P$6,Urban_Rural_LDVs!P$7))</f>
        <v>4.8767146958958261</v>
      </c>
      <c r="U332" s="339">
        <f ca="1">($H332/(SUMIF($D$5:$D$832,$D332,$H$5:$H$832))*IF($D332=1,Urban_Rural_LDVs!Q$6,Urban_Rural_LDVs!Q$7))</f>
        <v>10.476662972817634</v>
      </c>
      <c r="V332" s="344">
        <f ca="1">'DAC Adjustment'!O336-'Census Tract'!J332</f>
        <v>0.27105150799951394</v>
      </c>
      <c r="W332" s="29">
        <f ca="1">'DAC Adjustment'!P336-'Census Tract'!K332</f>
        <v>1.347009535989768</v>
      </c>
      <c r="X332" s="29">
        <f ca="1">'DAC Adjustment'!Q336-'Census Tract'!L332</f>
        <v>6.1981085255039581</v>
      </c>
      <c r="Y332" s="105">
        <f ca="1">'DAC Adjustment'!R336-'Census Tract'!M332</f>
        <v>13.461857878509505</v>
      </c>
      <c r="Z332" s="29">
        <f ca="1">'DAC Adjustment'!S336-'Census Tract'!N332</f>
        <v>0.14050170774715831</v>
      </c>
      <c r="AA332" s="29">
        <f ca="1">'DAC Adjustment'!T336-'Census Tract'!O332</f>
        <v>0.66858940901818364</v>
      </c>
      <c r="AB332" s="29">
        <f ca="1">'DAC Adjustment'!U336-'Census Tract'!P332</f>
        <v>3.0492961832427703</v>
      </c>
      <c r="AC332" s="105">
        <f ca="1">'DAC Adjustment'!V336-'Census Tract'!Q332</f>
        <v>6.6139770383635437</v>
      </c>
      <c r="AD332" s="29">
        <f ca="1">'DAC Adjustment'!W336-'Census Tract'!R332</f>
        <v>5.8495550466283575E-2</v>
      </c>
      <c r="AE332" s="29">
        <f ca="1">'DAC Adjustment'!X336-'Census Tract'!S332</f>
        <v>0.2778617801482075</v>
      </c>
      <c r="AF332" s="29">
        <f ca="1">'DAC Adjustment'!Y336-'Census Tract'!T332</f>
        <v>1.219178673973957</v>
      </c>
      <c r="AG332" s="345">
        <f ca="1">'DAC Adjustment'!Z336-'Census Tract'!U332</f>
        <v>2.6191657432044089</v>
      </c>
    </row>
    <row r="333" spans="1:33" ht="15.75" x14ac:dyDescent="0.25">
      <c r="A333" s="193" t="s">
        <v>46</v>
      </c>
      <c r="B333" s="53" t="str">
        <f>IFERROR(INDEX(Geography!$R$5:$R$889,MATCH(C333,Geography!$S$5:$S$889,0)),"Undefined")</f>
        <v>Springfield</v>
      </c>
      <c r="C333" s="53">
        <v>41039002102</v>
      </c>
      <c r="D333" s="171" cm="1">
        <f t="array" ref="D333">INDEX(Geography!$K$5:$K$838,MATCH(C333,Geography!$L$5:$L$838,0),0)</f>
        <v>1</v>
      </c>
      <c r="E333" s="53">
        <v>6663</v>
      </c>
      <c r="F333" s="53">
        <f>SUMIF(County!$A$5:$A$40,A333,County!$D$5:$D$40)</f>
        <v>335956</v>
      </c>
      <c r="G333" s="173" cm="1">
        <f t="array" ref="G333">INDEX(Geography!$E$5:$E$833,MATCH(C333,Geography!$C$5:$C$833,0),0)</f>
        <v>4142</v>
      </c>
      <c r="H333" s="239">
        <f t="shared" si="5"/>
        <v>5033.8953232621407</v>
      </c>
      <c r="I333" s="173">
        <f>SUMIF(Geography!$L$5:$L$838,'Census Tract'!C333,Geography!$M$5:$M$838)</f>
        <v>5945</v>
      </c>
      <c r="J333" s="338">
        <f ca="1">($I333/(SUMIF($D$5:$D$832,$D333,$I$5:$I$832))*IF($D333=1,Urban_Rural_LDVs!F$6,Urban_Rural_LDVs!F$7))</f>
        <v>2.9771846929461634</v>
      </c>
      <c r="K333" s="196">
        <f ca="1">($I333/(SUMIF($D$5:$D$832,$D333,$I$5:$I$832))*IF($D333=1,Urban_Rural_LDVs!G$6,Urban_Rural_LDVs!G$7))</f>
        <v>14.795328760201702</v>
      </c>
      <c r="L333" s="196">
        <f ca="1">($I333/(SUMIF($D$5:$D$832,$D333,$I$5:$I$832))*IF($D333=1,Urban_Rural_LDVs!H$6,Urban_Rural_LDVs!H$7))</f>
        <v>68.078993411770938</v>
      </c>
      <c r="M333" s="197">
        <f ca="1">($I333/(SUMIF($D$5:$D$832,$D333,$I$5:$I$832))*IF($D333=1,Urban_Rural_LDVs!I$6,Urban_Rural_LDVs!I$7))</f>
        <v>147.86280847619219</v>
      </c>
      <c r="N333" s="196">
        <f ca="1">($H333/(SUMIF($D$5:$D$832,$D333,$H$5:$H$832))*IF($D333=1,Urban_Rural_LDVs!J$6,Urban_Rural_LDVs!J$7))</f>
        <v>1.0392108455155888</v>
      </c>
      <c r="O333" s="196">
        <f ca="1">($H333/(SUMIF($D$5:$D$832,$D333,$H$5:$H$832))*IF($D333=1,Urban_Rural_LDVs!K$6,Urban_Rural_LDVs!K$7))</f>
        <v>4.945173807416638</v>
      </c>
      <c r="P333" s="196">
        <f ca="1">($H333/(SUMIF($D$5:$D$832,$D333,$H$5:$H$832))*IF($D333=1,Urban_Rural_LDVs!L$6,Urban_Rural_LDVs!L$7))</f>
        <v>22.553901412484926</v>
      </c>
      <c r="Q333" s="197">
        <f ca="1">($H333/(SUMIF($D$5:$D$832,$D333,$H$5:$H$832))*IF($D333=1,Urban_Rural_LDVs!M$6,Urban_Rural_LDVs!M$7))</f>
        <v>48.919808737324637</v>
      </c>
      <c r="R333" s="196">
        <f ca="1">($H333/(SUMIF($D$5:$D$832,$D333,$H$5:$H$832))*IF($D333=1,Urban_Rural_LDVs!N$6,Urban_Rural_LDVs!N$7))</f>
        <v>0.4326581607702617</v>
      </c>
      <c r="S333" s="196">
        <f ca="1">($H333/(SUMIF($D$5:$D$832,$D333,$H$5:$H$832))*IF($D333=1,Urban_Rural_LDVs!O$6,Urban_Rural_LDVs!O$7))</f>
        <v>2.0551848095962058</v>
      </c>
      <c r="T333" s="196">
        <f ca="1">($H333/(SUMIF($D$5:$D$832,$D333,$H$5:$H$832))*IF($D333=1,Urban_Rural_LDVs!P$6,Urban_Rural_LDVs!P$7))</f>
        <v>9.0175679778573716</v>
      </c>
      <c r="U333" s="339">
        <f ca="1">($H333/(SUMIF($D$5:$D$832,$D333,$H$5:$H$832))*IF($D333=1,Urban_Rural_LDVs!Q$6,Urban_Rural_LDVs!Q$7))</f>
        <v>19.372472336344035</v>
      </c>
      <c r="V333" s="344">
        <f ca="1">'DAC Adjustment'!O337-'Census Tract'!J333</f>
        <v>0.74429617323654096</v>
      </c>
      <c r="W333" s="29">
        <f ca="1">'DAC Adjustment'!P337-'Census Tract'!K333</f>
        <v>3.6988321900504246</v>
      </c>
      <c r="X333" s="29">
        <f ca="1">'DAC Adjustment'!Q337-'Census Tract'!L333</f>
        <v>17.019748352942742</v>
      </c>
      <c r="Y333" s="105">
        <f ca="1">'DAC Adjustment'!R337-'Census Tract'!M333</f>
        <v>36.965702119048046</v>
      </c>
      <c r="Z333" s="29">
        <f ca="1">'DAC Adjustment'!S337-'Census Tract'!N333</f>
        <v>0.25980271137889721</v>
      </c>
      <c r="AA333" s="29">
        <f ca="1">'DAC Adjustment'!T337-'Census Tract'!O333</f>
        <v>1.2362934518541593</v>
      </c>
      <c r="AB333" s="29">
        <f ca="1">'DAC Adjustment'!U337-'Census Tract'!P333</f>
        <v>5.6384753531212297</v>
      </c>
      <c r="AC333" s="105">
        <f ca="1">'DAC Adjustment'!V337-'Census Tract'!Q333</f>
        <v>12.229952184331161</v>
      </c>
      <c r="AD333" s="29">
        <f ca="1">'DAC Adjustment'!W337-'Census Tract'!R333</f>
        <v>0.10816454019256544</v>
      </c>
      <c r="AE333" s="29">
        <f ca="1">'DAC Adjustment'!X337-'Census Tract'!S333</f>
        <v>0.51379620239905144</v>
      </c>
      <c r="AF333" s="29">
        <f ca="1">'DAC Adjustment'!Y337-'Census Tract'!T333</f>
        <v>2.254391994464342</v>
      </c>
      <c r="AG333" s="345">
        <f ca="1">'DAC Adjustment'!Z337-'Census Tract'!U333</f>
        <v>4.843118084086008</v>
      </c>
    </row>
    <row r="334" spans="1:33" ht="15.75" x14ac:dyDescent="0.25">
      <c r="A334" s="193" t="s">
        <v>46</v>
      </c>
      <c r="B334" s="53" t="str">
        <f>IFERROR(INDEX(Geography!$R$5:$R$889,MATCH(C334,Geography!$S$5:$S$889,0)),"Undefined")</f>
        <v>Cottage Grove</v>
      </c>
      <c r="C334" s="53">
        <v>41039001302</v>
      </c>
      <c r="D334" s="171" cm="1">
        <f t="array" ref="D334">INDEX(Geography!$K$5:$K$838,MATCH(C334,Geography!$L$5:$L$838,0),0)</f>
        <v>0</v>
      </c>
      <c r="E334" s="53">
        <v>4945</v>
      </c>
      <c r="F334" s="53">
        <f>SUMIF(County!$A$5:$A$40,A334,County!$D$5:$D$40)</f>
        <v>335956</v>
      </c>
      <c r="G334" s="173" cm="1">
        <f t="array" ref="G334">INDEX(Geography!$E$5:$E$833,MATCH(C334,Geography!$C$5:$C$833,0),0)</f>
        <v>3681</v>
      </c>
      <c r="H334" s="239">
        <f t="shared" si="5"/>
        <v>4473.6283642993576</v>
      </c>
      <c r="I334" s="173">
        <f>SUMIF(Geography!$L$5:$L$838,'Census Tract'!C334,Geography!$M$5:$M$838)</f>
        <v>1136</v>
      </c>
      <c r="J334" s="338">
        <f ca="1">($I334/(SUMIF($D$5:$D$832,$D334,$I$5:$I$832))*IF($D334=1,Urban_Rural_LDVs!F$6,Urban_Rural_LDVs!F$7))</f>
        <v>1.7455312651767805</v>
      </c>
      <c r="K334" s="196">
        <f ca="1">($I334/(SUMIF($D$5:$D$832,$D334,$I$5:$I$832))*IF($D334=1,Urban_Rural_LDVs!G$6,Urban_Rural_LDVs!G$7))</f>
        <v>8.805114800522805</v>
      </c>
      <c r="L334" s="196">
        <f ca="1">($I334/(SUMIF($D$5:$D$832,$D334,$I$5:$I$832))*IF($D334=1,Urban_Rural_LDVs!H$6,Urban_Rural_LDVs!H$7))</f>
        <v>40.799026970123613</v>
      </c>
      <c r="M334" s="197">
        <f ca="1">($I334/(SUMIF($D$5:$D$832,$D334,$I$5:$I$832))*IF($D334=1,Urban_Rural_LDVs!I$6,Urban_Rural_LDVs!I$7))</f>
        <v>88.75081983791172</v>
      </c>
      <c r="N334" s="196">
        <f ca="1">($H334/(SUMIF($D$5:$D$832,$D334,$H$5:$H$832))*IF($D334=1,Urban_Rural_LDVs!J$6,Urban_Rural_LDVs!J$7))</f>
        <v>1.2244879836098563</v>
      </c>
      <c r="O334" s="196">
        <f ca="1">($H334/(SUMIF($D$5:$D$832,$D334,$H$5:$H$832))*IF($D334=1,Urban_Rural_LDVs!K$6,Urban_Rural_LDVs!K$7))</f>
        <v>6.4001431293541424</v>
      </c>
      <c r="P334" s="196">
        <f ca="1">($H334/(SUMIF($D$5:$D$832,$D334,$H$5:$H$832))*IF($D334=1,Urban_Rural_LDVs!L$6,Urban_Rural_LDVs!L$7))</f>
        <v>29.859486202258609</v>
      </c>
      <c r="Q334" s="197">
        <f ca="1">($H334/(SUMIF($D$5:$D$832,$D334,$H$5:$H$832))*IF($D334=1,Urban_Rural_LDVs!M$6,Urban_Rural_LDVs!M$7))</f>
        <v>65.018820241107065</v>
      </c>
      <c r="R334" s="196">
        <f ca="1">($H334/(SUMIF($D$5:$D$832,$D334,$H$5:$H$832))*IF($D334=1,Urban_Rural_LDVs!N$6,Urban_Rural_LDVs!N$7))</f>
        <v>0.83626994720076786</v>
      </c>
      <c r="S334" s="196">
        <f ca="1">($H334/(SUMIF($D$5:$D$832,$D334,$H$5:$H$832))*IF($D334=1,Urban_Rural_LDVs!O$6,Urban_Rural_LDVs!O$7))</f>
        <v>4.3322386871824845</v>
      </c>
      <c r="T334" s="196">
        <f ca="1">($H334/(SUMIF($D$5:$D$832,$D334,$H$5:$H$832))*IF($D334=1,Urban_Rural_LDVs!P$6,Urban_Rural_LDVs!P$7))</f>
        <v>19.96282879469765</v>
      </c>
      <c r="U334" s="339">
        <f ca="1">($H334/(SUMIF($D$5:$D$832,$D334,$H$5:$H$832))*IF($D334=1,Urban_Rural_LDVs!Q$6,Urban_Rural_LDVs!Q$7))</f>
        <v>43.387516680921699</v>
      </c>
      <c r="V334" s="344">
        <f ca="1">'DAC Adjustment'!O338-'Census Tract'!J334</f>
        <v>0.43638281629419517</v>
      </c>
      <c r="W334" s="29">
        <f ca="1">'DAC Adjustment'!P338-'Census Tract'!K334</f>
        <v>2.2012787001307004</v>
      </c>
      <c r="X334" s="29">
        <f ca="1">'DAC Adjustment'!Q338-'Census Tract'!L334</f>
        <v>10.199756742530901</v>
      </c>
      <c r="Y334" s="105">
        <f ca="1">'DAC Adjustment'!R338-'Census Tract'!M334</f>
        <v>22.187704959477927</v>
      </c>
      <c r="Z334" s="29">
        <f ca="1">'DAC Adjustment'!S338-'Census Tract'!N334</f>
        <v>0.30612199590246414</v>
      </c>
      <c r="AA334" s="29">
        <f ca="1">'DAC Adjustment'!T338-'Census Tract'!O334</f>
        <v>1.6000357823385363</v>
      </c>
      <c r="AB334" s="29">
        <f ca="1">'DAC Adjustment'!U338-'Census Tract'!P334</f>
        <v>7.4648715505646521</v>
      </c>
      <c r="AC334" s="105">
        <f ca="1">'DAC Adjustment'!V338-'Census Tract'!Q334</f>
        <v>16.254705060276763</v>
      </c>
      <c r="AD334" s="29">
        <f ca="1">'DAC Adjustment'!W338-'Census Tract'!R334</f>
        <v>0.20906748680019194</v>
      </c>
      <c r="AE334" s="29">
        <f ca="1">'DAC Adjustment'!X338-'Census Tract'!S334</f>
        <v>1.0830596717956213</v>
      </c>
      <c r="AF334" s="29">
        <f ca="1">'DAC Adjustment'!Y338-'Census Tract'!T334</f>
        <v>4.9907071986744143</v>
      </c>
      <c r="AG334" s="345">
        <f ca="1">'DAC Adjustment'!Z338-'Census Tract'!U334</f>
        <v>10.846879170230423</v>
      </c>
    </row>
    <row r="335" spans="1:33" ht="15.75" x14ac:dyDescent="0.25">
      <c r="A335" s="193" t="s">
        <v>46</v>
      </c>
      <c r="B335" s="53" t="str">
        <f>IFERROR(INDEX(Geography!$R$5:$R$889,MATCH(C335,Geography!$S$5:$S$889,0)),"Undefined")</f>
        <v>Eugene</v>
      </c>
      <c r="C335" s="53">
        <v>41039001002</v>
      </c>
      <c r="D335" s="171" cm="1">
        <f t="array" ref="D335">INDEX(Geography!$K$5:$K$838,MATCH(C335,Geography!$L$5:$L$838,0),0)</f>
        <v>0</v>
      </c>
      <c r="E335" s="53">
        <v>3733</v>
      </c>
      <c r="F335" s="53">
        <f>SUMIF(County!$A$5:$A$40,A335,County!$D$5:$D$40)</f>
        <v>335956</v>
      </c>
      <c r="G335" s="173" cm="1">
        <f t="array" ref="G335">INDEX(Geography!$E$5:$E$833,MATCH(C335,Geography!$C$5:$C$833,0),0)</f>
        <v>3518</v>
      </c>
      <c r="H335" s="239">
        <f t="shared" si="5"/>
        <v>4275.5296347745552</v>
      </c>
      <c r="I335" s="173">
        <f>SUMIF(Geography!$L$5:$L$838,'Census Tract'!C335,Geography!$M$5:$M$838)</f>
        <v>1903</v>
      </c>
      <c r="J335" s="338">
        <f ca="1">($I335/(SUMIF($D$5:$D$832,$D335,$I$5:$I$832))*IF($D335=1,Urban_Rural_LDVs!F$6,Urban_Rural_LDVs!F$7))</f>
        <v>2.9240721810135679</v>
      </c>
      <c r="K335" s="196">
        <f ca="1">($I335/(SUMIF($D$5:$D$832,$D335,$I$5:$I$832))*IF($D335=1,Urban_Rural_LDVs!G$6,Urban_Rural_LDVs!G$7))</f>
        <v>14.750117487143397</v>
      </c>
      <c r="L335" s="196">
        <f ca="1">($I335/(SUMIF($D$5:$D$832,$D335,$I$5:$I$832))*IF($D335=1,Urban_Rural_LDVs!H$6,Urban_Rural_LDVs!H$7))</f>
        <v>68.345553102240515</v>
      </c>
      <c r="M335" s="197">
        <f ca="1">($I335/(SUMIF($D$5:$D$832,$D335,$I$5:$I$832))*IF($D335=1,Urban_Rural_LDVs!I$6,Urban_Rural_LDVs!I$7))</f>
        <v>148.67324837283979</v>
      </c>
      <c r="N335" s="196">
        <f ca="1">($H335/(SUMIF($D$5:$D$832,$D335,$H$5:$H$832))*IF($D335=1,Urban_Rural_LDVs!J$6,Urban_Rural_LDVs!J$7))</f>
        <v>1.1702658859927937</v>
      </c>
      <c r="O335" s="196">
        <f ca="1">($H335/(SUMIF($D$5:$D$832,$D335,$H$5:$H$832))*IF($D335=1,Urban_Rural_LDVs!K$6,Urban_Rural_LDVs!K$7))</f>
        <v>6.1167355417190628</v>
      </c>
      <c r="P335" s="196">
        <f ca="1">($H335/(SUMIF($D$5:$D$832,$D335,$H$5:$H$832))*IF($D335=1,Urban_Rural_LDVs!L$6,Urban_Rural_LDVs!L$7))</f>
        <v>28.537264998518275</v>
      </c>
      <c r="Q335" s="197">
        <f ca="1">($H335/(SUMIF($D$5:$D$832,$D335,$H$5:$H$832))*IF($D335=1,Urban_Rural_LDVs!M$6,Urban_Rural_LDVs!M$7))</f>
        <v>62.139692911767085</v>
      </c>
      <c r="R335" s="196">
        <f ca="1">($H335/(SUMIF($D$5:$D$832,$D335,$H$5:$H$832))*IF($D335=1,Urban_Rural_LDVs!N$6,Urban_Rural_LDVs!N$7))</f>
        <v>0.79923870531168184</v>
      </c>
      <c r="S335" s="196">
        <f ca="1">($H335/(SUMIF($D$5:$D$832,$D335,$H$5:$H$832))*IF($D335=1,Urban_Rural_LDVs!O$6,Urban_Rural_LDVs!O$7))</f>
        <v>4.1404008969051826</v>
      </c>
      <c r="T335" s="196">
        <f ca="1">($H335/(SUMIF($D$5:$D$832,$D335,$H$5:$H$832))*IF($D335=1,Urban_Rural_LDVs!P$6,Urban_Rural_LDVs!P$7))</f>
        <v>19.078845884201662</v>
      </c>
      <c r="U335" s="339">
        <f ca="1">($H335/(SUMIF($D$5:$D$832,$D335,$H$5:$H$832))*IF($D335=1,Urban_Rural_LDVs!Q$6,Urban_Rural_LDVs!Q$7))</f>
        <v>41.466254736072408</v>
      </c>
      <c r="V335" s="344">
        <f ca="1">'DAC Adjustment'!O339-'Census Tract'!J335</f>
        <v>0</v>
      </c>
      <c r="W335" s="29">
        <f ca="1">'DAC Adjustment'!P339-'Census Tract'!K335</f>
        <v>0</v>
      </c>
      <c r="X335" s="29">
        <f ca="1">'DAC Adjustment'!Q339-'Census Tract'!L335</f>
        <v>0</v>
      </c>
      <c r="Y335" s="105">
        <f ca="1">'DAC Adjustment'!R339-'Census Tract'!M335</f>
        <v>0</v>
      </c>
      <c r="Z335" s="29">
        <f ca="1">'DAC Adjustment'!S339-'Census Tract'!N335</f>
        <v>0</v>
      </c>
      <c r="AA335" s="29">
        <f ca="1">'DAC Adjustment'!T339-'Census Tract'!O335</f>
        <v>0</v>
      </c>
      <c r="AB335" s="29">
        <f ca="1">'DAC Adjustment'!U339-'Census Tract'!P335</f>
        <v>0</v>
      </c>
      <c r="AC335" s="105">
        <f ca="1">'DAC Adjustment'!V339-'Census Tract'!Q335</f>
        <v>0</v>
      </c>
      <c r="AD335" s="29">
        <f ca="1">'DAC Adjustment'!W339-'Census Tract'!R335</f>
        <v>0</v>
      </c>
      <c r="AE335" s="29">
        <f ca="1">'DAC Adjustment'!X339-'Census Tract'!S335</f>
        <v>0</v>
      </c>
      <c r="AF335" s="29">
        <f ca="1">'DAC Adjustment'!Y339-'Census Tract'!T335</f>
        <v>0</v>
      </c>
      <c r="AG335" s="345">
        <f ca="1">'DAC Adjustment'!Z339-'Census Tract'!U335</f>
        <v>0</v>
      </c>
    </row>
    <row r="336" spans="1:33" ht="15.75" x14ac:dyDescent="0.25">
      <c r="A336" s="193" t="s">
        <v>46</v>
      </c>
      <c r="B336" s="53" t="str">
        <f>IFERROR(INDEX(Geography!$R$5:$R$889,MATCH(C336,Geography!$S$5:$S$889,0)),"Undefined")</f>
        <v>Eugene</v>
      </c>
      <c r="C336" s="53">
        <v>41039005200</v>
      </c>
      <c r="D336" s="171" cm="1">
        <f t="array" ref="D336">INDEX(Geography!$K$5:$K$838,MATCH(C336,Geography!$L$5:$L$838,0),0)</f>
        <v>1</v>
      </c>
      <c r="E336" s="53">
        <v>2378</v>
      </c>
      <c r="F336" s="53">
        <f>SUMIF(County!$A$5:$A$40,A336,County!$D$5:$D$40)</f>
        <v>335956</v>
      </c>
      <c r="G336" s="173" cm="1">
        <f t="array" ref="G336">INDEX(Geography!$E$5:$E$833,MATCH(C336,Geography!$C$5:$C$833,0),0)</f>
        <v>1917</v>
      </c>
      <c r="H336" s="239">
        <f t="shared" si="5"/>
        <v>2329.7868987671472</v>
      </c>
      <c r="I336" s="173">
        <f>SUMIF(Geography!$L$5:$L$838,'Census Tract'!C336,Geography!$M$5:$M$838)</f>
        <v>219</v>
      </c>
      <c r="J336" s="338">
        <f ca="1">($I336/(SUMIF($D$5:$D$832,$D336,$I$5:$I$832))*IF($D336=1,Urban_Rural_LDVs!F$6,Urban_Rural_LDVs!F$7))</f>
        <v>0.1096725732136602</v>
      </c>
      <c r="K336" s="196">
        <f ca="1">($I336/(SUMIF($D$5:$D$832,$D336,$I$5:$I$832))*IF($D336=1,Urban_Rural_LDVs!G$6,Urban_Rural_LDVs!G$7))</f>
        <v>0.54502556744897779</v>
      </c>
      <c r="L336" s="196">
        <f ca="1">($I336/(SUMIF($D$5:$D$832,$D336,$I$5:$I$832))*IF($D336=1,Urban_Rural_LDVs!H$6,Urban_Rural_LDVs!H$7))</f>
        <v>2.507872086993749</v>
      </c>
      <c r="M336" s="197">
        <f ca="1">($I336/(SUMIF($D$5:$D$832,$D336,$I$5:$I$832))*IF($D336=1,Urban_Rural_LDVs!I$6,Urban_Rural_LDVs!I$7))</f>
        <v>5.4469226335216305</v>
      </c>
      <c r="N336" s="196">
        <f ca="1">($H336/(SUMIF($D$5:$D$832,$D336,$H$5:$H$832))*IF($D336=1,Urban_Rural_LDVs!J$6,Urban_Rural_LDVs!J$7))</f>
        <v>0.48096745312732586</v>
      </c>
      <c r="O336" s="196">
        <f ca="1">($H336/(SUMIF($D$5:$D$832,$D336,$H$5:$H$832))*IF($D336=1,Urban_Rural_LDVs!K$6,Urban_Rural_LDVs!K$7))</f>
        <v>2.2887248162283185</v>
      </c>
      <c r="P336" s="196">
        <f ca="1">($H336/(SUMIF($D$5:$D$832,$D336,$H$5:$H$832))*IF($D336=1,Urban_Rural_LDVs!L$6,Urban_Rural_LDVs!L$7))</f>
        <v>10.438394255850701</v>
      </c>
      <c r="Q336" s="197">
        <f ca="1">($H336/(SUMIF($D$5:$D$832,$D336,$H$5:$H$832))*IF($D336=1,Urban_Rural_LDVs!M$6,Urban_Rural_LDVs!M$7))</f>
        <v>22.641060683112347</v>
      </c>
      <c r="R336" s="196">
        <f ca="1">($H336/(SUMIF($D$5:$D$832,$D336,$H$5:$H$832))*IF($D336=1,Urban_Rural_LDVs!N$6,Urban_Rural_LDVs!N$7))</f>
        <v>0.20024280400690286</v>
      </c>
      <c r="S336" s="196">
        <f ca="1">($H336/(SUMIF($D$5:$D$832,$D336,$H$5:$H$832))*IF($D336=1,Urban_Rural_LDVs!O$6,Urban_Rural_LDVs!O$7))</f>
        <v>0.95118041525734587</v>
      </c>
      <c r="T336" s="196">
        <f ca="1">($H336/(SUMIF($D$5:$D$832,$D336,$H$5:$H$832))*IF($D336=1,Urban_Rural_LDVs!P$6,Urban_Rural_LDVs!P$7))</f>
        <v>4.1735098535858475</v>
      </c>
      <c r="U336" s="339">
        <f ca="1">($H336/(SUMIF($D$5:$D$832,$D336,$H$5:$H$832))*IF($D336=1,Urban_Rural_LDVs!Q$6,Urban_Rural_LDVs!Q$7))</f>
        <v>8.9659655887908052</v>
      </c>
      <c r="V336" s="344">
        <f ca="1">'DAC Adjustment'!O340-'Census Tract'!J336</f>
        <v>0</v>
      </c>
      <c r="W336" s="29">
        <f ca="1">'DAC Adjustment'!P340-'Census Tract'!K336</f>
        <v>0</v>
      </c>
      <c r="X336" s="29">
        <f ca="1">'DAC Adjustment'!Q340-'Census Tract'!L336</f>
        <v>0</v>
      </c>
      <c r="Y336" s="105">
        <f ca="1">'DAC Adjustment'!R340-'Census Tract'!M336</f>
        <v>0</v>
      </c>
      <c r="Z336" s="29">
        <f ca="1">'DAC Adjustment'!S340-'Census Tract'!N336</f>
        <v>0</v>
      </c>
      <c r="AA336" s="29">
        <f ca="1">'DAC Adjustment'!T340-'Census Tract'!O336</f>
        <v>0</v>
      </c>
      <c r="AB336" s="29">
        <f ca="1">'DAC Adjustment'!U340-'Census Tract'!P336</f>
        <v>0</v>
      </c>
      <c r="AC336" s="105">
        <f ca="1">'DAC Adjustment'!V340-'Census Tract'!Q336</f>
        <v>0</v>
      </c>
      <c r="AD336" s="29">
        <f ca="1">'DAC Adjustment'!W340-'Census Tract'!R336</f>
        <v>0</v>
      </c>
      <c r="AE336" s="29">
        <f ca="1">'DAC Adjustment'!X340-'Census Tract'!S336</f>
        <v>0</v>
      </c>
      <c r="AF336" s="29">
        <f ca="1">'DAC Adjustment'!Y340-'Census Tract'!T336</f>
        <v>0</v>
      </c>
      <c r="AG336" s="345">
        <f ca="1">'DAC Adjustment'!Z340-'Census Tract'!U336</f>
        <v>0</v>
      </c>
    </row>
    <row r="337" spans="1:33" ht="15.75" x14ac:dyDescent="0.25">
      <c r="A337" s="193" t="s">
        <v>46</v>
      </c>
      <c r="B337" s="53" t="str">
        <f>IFERROR(INDEX(Geography!$R$5:$R$889,MATCH(C337,Geography!$S$5:$S$889,0)),"Undefined")</f>
        <v>Florence</v>
      </c>
      <c r="C337" s="53">
        <v>41039000706</v>
      </c>
      <c r="D337" s="171" cm="1">
        <f t="array" ref="D337">INDEX(Geography!$K$5:$K$838,MATCH(C337,Geography!$L$5:$L$838,0),0)</f>
        <v>0</v>
      </c>
      <c r="E337" s="53">
        <v>2601</v>
      </c>
      <c r="F337" s="53">
        <f>SUMIF(County!$A$5:$A$40,A337,County!$D$5:$D$40)</f>
        <v>335956</v>
      </c>
      <c r="G337" s="173" cm="1">
        <f t="array" ref="G337">INDEX(Geography!$E$5:$E$833,MATCH(C337,Geography!$C$5:$C$833,0),0)</f>
        <v>2317</v>
      </c>
      <c r="H337" s="239">
        <f t="shared" si="5"/>
        <v>2815.9187503617527</v>
      </c>
      <c r="I337" s="173">
        <f>SUMIF(Geography!$L$5:$L$838,'Census Tract'!C337,Geography!$M$5:$M$838)</f>
        <v>378</v>
      </c>
      <c r="J337" s="338">
        <f ca="1">($I337/(SUMIF($D$5:$D$832,$D337,$I$5:$I$832))*IF($D337=1,Urban_Rural_LDVs!F$6,Urban_Rural_LDVs!F$7))</f>
        <v>0.58081938225072449</v>
      </c>
      <c r="K337" s="196">
        <f ca="1">($I337/(SUMIF($D$5:$D$832,$D337,$I$5:$I$832))*IF($D337=1,Urban_Rural_LDVs!G$6,Urban_Rural_LDVs!G$7))</f>
        <v>2.9298709459486099</v>
      </c>
      <c r="L337" s="196">
        <f ca="1">($I337/(SUMIF($D$5:$D$832,$D337,$I$5:$I$832))*IF($D337=1,Urban_Rural_LDVs!H$6,Urban_Rural_LDVs!H$7))</f>
        <v>13.575732565762964</v>
      </c>
      <c r="M337" s="197">
        <f ca="1">($I337/(SUMIF($D$5:$D$832,$D337,$I$5:$I$832))*IF($D337=1,Urban_Rural_LDVs!I$6,Urban_Rural_LDVs!I$7))</f>
        <v>29.531522798178372</v>
      </c>
      <c r="N337" s="196">
        <f ca="1">($H337/(SUMIF($D$5:$D$832,$D337,$H$5:$H$832))*IF($D337=1,Urban_Rural_LDVs!J$6,Urban_Rural_LDVs!J$7))</f>
        <v>0.77075214833578831</v>
      </c>
      <c r="O337" s="196">
        <f ca="1">($H337/(SUMIF($D$5:$D$832,$D337,$H$5:$H$832))*IF($D337=1,Urban_Rural_LDVs!K$6,Urban_Rural_LDVs!K$7))</f>
        <v>4.0285606168740955</v>
      </c>
      <c r="P337" s="196">
        <f ca="1">($H337/(SUMIF($D$5:$D$832,$D337,$H$5:$H$832))*IF($D337=1,Urban_Rural_LDVs!L$6,Urban_Rural_LDVs!L$7))</f>
        <v>18.795009380775113</v>
      </c>
      <c r="Q337" s="197">
        <f ca="1">($H337/(SUMIF($D$5:$D$832,$D337,$H$5:$H$832))*IF($D337=1,Urban_Rural_LDVs!M$6,Urban_Rural_LDVs!M$7))</f>
        <v>40.926000135464569</v>
      </c>
      <c r="R337" s="196">
        <f ca="1">($H337/(SUMIF($D$5:$D$832,$D337,$H$5:$H$832))*IF($D337=1,Urban_Rural_LDVs!N$6,Urban_Rural_LDVs!N$7))</f>
        <v>0.52638888010436813</v>
      </c>
      <c r="S337" s="196">
        <f ca="1">($H337/(SUMIF($D$5:$D$832,$D337,$H$5:$H$832))*IF($D337=1,Urban_Rural_LDVs!O$6,Urban_Rural_LDVs!O$7))</f>
        <v>2.7269212274386891</v>
      </c>
      <c r="T337" s="196">
        <f ca="1">($H337/(SUMIF($D$5:$D$832,$D337,$H$5:$H$832))*IF($D337=1,Urban_Rural_LDVs!P$6,Urban_Rural_LDVs!P$7))</f>
        <v>12.565573028338617</v>
      </c>
      <c r="U337" s="339">
        <f ca="1">($H337/(SUMIF($D$5:$D$832,$D337,$H$5:$H$832))*IF($D337=1,Urban_Rural_LDVs!Q$6,Urban_Rural_LDVs!Q$7))</f>
        <v>27.310208136293284</v>
      </c>
      <c r="V337" s="344">
        <f ca="1">'DAC Adjustment'!O341-'Census Tract'!J337</f>
        <v>0</v>
      </c>
      <c r="W337" s="29">
        <f ca="1">'DAC Adjustment'!P341-'Census Tract'!K337</f>
        <v>0</v>
      </c>
      <c r="X337" s="29">
        <f ca="1">'DAC Adjustment'!Q341-'Census Tract'!L337</f>
        <v>0</v>
      </c>
      <c r="Y337" s="105">
        <f ca="1">'DAC Adjustment'!R341-'Census Tract'!M337</f>
        <v>0</v>
      </c>
      <c r="Z337" s="29">
        <f ca="1">'DAC Adjustment'!S341-'Census Tract'!N337</f>
        <v>0</v>
      </c>
      <c r="AA337" s="29">
        <f ca="1">'DAC Adjustment'!T341-'Census Tract'!O337</f>
        <v>0</v>
      </c>
      <c r="AB337" s="29">
        <f ca="1">'DAC Adjustment'!U341-'Census Tract'!P337</f>
        <v>0</v>
      </c>
      <c r="AC337" s="105">
        <f ca="1">'DAC Adjustment'!V341-'Census Tract'!Q337</f>
        <v>0</v>
      </c>
      <c r="AD337" s="29">
        <f ca="1">'DAC Adjustment'!W341-'Census Tract'!R337</f>
        <v>0</v>
      </c>
      <c r="AE337" s="29">
        <f ca="1">'DAC Adjustment'!X341-'Census Tract'!S337</f>
        <v>0</v>
      </c>
      <c r="AF337" s="29">
        <f ca="1">'DAC Adjustment'!Y341-'Census Tract'!T337</f>
        <v>0</v>
      </c>
      <c r="AG337" s="345">
        <f ca="1">'DAC Adjustment'!Z341-'Census Tract'!U337</f>
        <v>0</v>
      </c>
    </row>
    <row r="338" spans="1:33" ht="15.75" x14ac:dyDescent="0.25">
      <c r="A338" s="193" t="s">
        <v>46</v>
      </c>
      <c r="B338" s="53" t="str">
        <f>IFERROR(INDEX(Geography!$R$5:$R$889,MATCH(C338,Geography!$S$5:$S$889,0)),"Undefined")</f>
        <v>Eugene</v>
      </c>
      <c r="C338" s="53">
        <v>41039005100</v>
      </c>
      <c r="D338" s="171" cm="1">
        <f t="array" ref="D338">INDEX(Geography!$K$5:$K$838,MATCH(C338,Geography!$L$5:$L$838,0),0)</f>
        <v>1</v>
      </c>
      <c r="E338" s="53">
        <v>3319</v>
      </c>
      <c r="F338" s="53">
        <f>SUMIF(County!$A$5:$A$40,A338,County!$D$5:$D$40)</f>
        <v>335956</v>
      </c>
      <c r="G338" s="173" cm="1">
        <f t="array" ref="G338">INDEX(Geography!$E$5:$E$833,MATCH(C338,Geography!$C$5:$C$833,0),0)</f>
        <v>2254</v>
      </c>
      <c r="H338" s="239">
        <f t="shared" si="5"/>
        <v>2739.3529837356023</v>
      </c>
      <c r="I338" s="173">
        <f>SUMIF(Geography!$L$5:$L$838,'Census Tract'!C338,Geography!$M$5:$M$838)</f>
        <v>562</v>
      </c>
      <c r="J338" s="338">
        <f ca="1">($I338/(SUMIF($D$5:$D$832,$D338,$I$5:$I$832))*IF($D338=1,Urban_Rural_LDVs!F$6,Urban_Rural_LDVs!F$7))</f>
        <v>0.281442859114507</v>
      </c>
      <c r="K338" s="196">
        <f ca="1">($I338/(SUMIF($D$5:$D$832,$D338,$I$5:$I$832))*IF($D338=1,Urban_Rural_LDVs!G$6,Urban_Rural_LDVs!G$7))</f>
        <v>1.3986500863302536</v>
      </c>
      <c r="L338" s="196">
        <f ca="1">($I338/(SUMIF($D$5:$D$832,$D338,$I$5:$I$832))*IF($D338=1,Urban_Rural_LDVs!H$6,Urban_Rural_LDVs!H$7))</f>
        <v>6.4357265428789363</v>
      </c>
      <c r="M338" s="197">
        <f ca="1">($I338/(SUMIF($D$5:$D$832,$D338,$I$5:$I$832))*IF($D338=1,Urban_Rural_LDVs!I$6,Urban_Rural_LDVs!I$7))</f>
        <v>13.977947580087474</v>
      </c>
      <c r="N338" s="196">
        <f ca="1">($H338/(SUMIF($D$5:$D$832,$D338,$H$5:$H$832))*IF($D338=1,Urban_Rural_LDVs!J$6,Urban_Rural_LDVs!J$7))</f>
        <v>0.56551937368231209</v>
      </c>
      <c r="O338" s="196">
        <f ca="1">($H338/(SUMIF($D$5:$D$832,$D338,$H$5:$H$832))*IF($D338=1,Urban_Rural_LDVs!K$6,Urban_Rural_LDVs!K$7))</f>
        <v>2.6910723712981892</v>
      </c>
      <c r="P338" s="196">
        <f ca="1">($H338/(SUMIF($D$5:$D$832,$D338,$H$5:$H$832))*IF($D338=1,Urban_Rural_LDVs!L$6,Urban_Rural_LDVs!L$7))</f>
        <v>12.273417137552153</v>
      </c>
      <c r="Q338" s="197">
        <f ca="1">($H338/(SUMIF($D$5:$D$832,$D338,$H$5:$H$832))*IF($D338=1,Urban_Rural_LDVs!M$6,Urban_Rural_LDVs!M$7))</f>
        <v>26.62125757941326</v>
      </c>
      <c r="R338" s="196">
        <f ca="1">($H338/(SUMIF($D$5:$D$832,$D338,$H$5:$H$832))*IF($D338=1,Urban_Rural_LDVs!N$6,Urban_Rural_LDVs!N$7))</f>
        <v>0.23544459062679135</v>
      </c>
      <c r="S338" s="196">
        <f ca="1">($H338/(SUMIF($D$5:$D$832,$D338,$H$5:$H$832))*IF($D338=1,Urban_Rural_LDVs!O$6,Urban_Rural_LDVs!O$7))</f>
        <v>1.1183936650965347</v>
      </c>
      <c r="T338" s="196">
        <f ca="1">($H338/(SUMIF($D$5:$D$832,$D338,$H$5:$H$832))*IF($D338=1,Urban_Rural_LDVs!P$6,Urban_Rural_LDVs!P$7))</f>
        <v>4.9071941627451743</v>
      </c>
      <c r="U338" s="339">
        <f ca="1">($H338/(SUMIF($D$5:$D$832,$D338,$H$5:$H$832))*IF($D338=1,Urban_Rural_LDVs!Q$6,Urban_Rural_LDVs!Q$7))</f>
        <v>10.542142116397741</v>
      </c>
      <c r="V338" s="344">
        <f ca="1">'DAC Adjustment'!O342-'Census Tract'!J338</f>
        <v>7.0360714778626765E-2</v>
      </c>
      <c r="W338" s="29">
        <f ca="1">'DAC Adjustment'!P342-'Census Tract'!K338</f>
        <v>0.34966252158256328</v>
      </c>
      <c r="X338" s="29">
        <f ca="1">'DAC Adjustment'!Q342-'Census Tract'!L338</f>
        <v>1.6089316357197339</v>
      </c>
      <c r="Y338" s="105">
        <f ca="1">'DAC Adjustment'!R342-'Census Tract'!M338</f>
        <v>3.4944868950218684</v>
      </c>
      <c r="Z338" s="29">
        <f ca="1">'DAC Adjustment'!S342-'Census Tract'!N338</f>
        <v>0.14137984342057797</v>
      </c>
      <c r="AA338" s="29">
        <f ca="1">'DAC Adjustment'!T342-'Census Tract'!O338</f>
        <v>0.67276809282454719</v>
      </c>
      <c r="AB338" s="29">
        <f ca="1">'DAC Adjustment'!U342-'Census Tract'!P338</f>
        <v>3.0683542843880378</v>
      </c>
      <c r="AC338" s="105">
        <f ca="1">'DAC Adjustment'!V342-'Census Tract'!Q338</f>
        <v>6.6553143948533133</v>
      </c>
      <c r="AD338" s="29">
        <f ca="1">'DAC Adjustment'!W342-'Census Tract'!R338</f>
        <v>5.886114765669781E-2</v>
      </c>
      <c r="AE338" s="29">
        <f ca="1">'DAC Adjustment'!X342-'Census Tract'!S338</f>
        <v>0.27959841627413362</v>
      </c>
      <c r="AF338" s="29">
        <f ca="1">'DAC Adjustment'!Y342-'Census Tract'!T338</f>
        <v>1.2267985406862936</v>
      </c>
      <c r="AG338" s="345">
        <f ca="1">'DAC Adjustment'!Z342-'Census Tract'!U338</f>
        <v>2.6355355290994353</v>
      </c>
    </row>
    <row r="339" spans="1:33" ht="15.75" x14ac:dyDescent="0.25">
      <c r="A339" s="193" t="s">
        <v>46</v>
      </c>
      <c r="B339" s="53" t="str">
        <f>IFERROR(INDEX(Geography!$R$5:$R$889,MATCH(C339,Geography!$S$5:$S$889,0)),"Undefined")</f>
        <v>Eugene</v>
      </c>
      <c r="C339" s="53">
        <v>41039003102</v>
      </c>
      <c r="D339" s="171" cm="1">
        <f t="array" ref="D339">INDEX(Geography!$K$5:$K$838,MATCH(C339,Geography!$L$5:$L$838,0),0)</f>
        <v>1</v>
      </c>
      <c r="E339" s="53">
        <v>7777</v>
      </c>
      <c r="F339" s="53">
        <f>SUMIF(County!$A$5:$A$40,A339,County!$D$5:$D$40)</f>
        <v>335956</v>
      </c>
      <c r="G339" s="173" cm="1">
        <f t="array" ref="G339">INDEX(Geography!$E$5:$E$833,MATCH(C339,Geography!$C$5:$C$833,0),0)</f>
        <v>5136</v>
      </c>
      <c r="H339" s="239">
        <f t="shared" si="5"/>
        <v>6241.9329744747356</v>
      </c>
      <c r="I339" s="173">
        <f>SUMIF(Geography!$L$5:$L$838,'Census Tract'!C339,Geography!$M$5:$M$838)</f>
        <v>3101</v>
      </c>
      <c r="J339" s="338">
        <f ca="1">($I339/(SUMIF($D$5:$D$832,$D339,$I$5:$I$832))*IF($D339=1,Urban_Rural_LDVs!F$6,Urban_Rural_LDVs!F$7))</f>
        <v>1.5529436051852066</v>
      </c>
      <c r="K339" s="196">
        <f ca="1">($I339/(SUMIF($D$5:$D$832,$D339,$I$5:$I$832))*IF($D339=1,Urban_Rural_LDVs!G$6,Urban_Rural_LDVs!G$7))</f>
        <v>7.7174624870286763</v>
      </c>
      <c r="L339" s="196">
        <f ca="1">($I339/(SUMIF($D$5:$D$832,$D339,$I$5:$I$832))*IF($D339=1,Urban_Rural_LDVs!H$6,Urban_Rural_LDVs!H$7))</f>
        <v>35.51101069300281</v>
      </c>
      <c r="M339" s="197">
        <f ca="1">($I339/(SUMIF($D$5:$D$832,$D339,$I$5:$I$832))*IF($D339=1,Urban_Rural_LDVs!I$6,Urban_Rural_LDVs!I$7))</f>
        <v>77.127429618952405</v>
      </c>
      <c r="N339" s="196">
        <f ca="1">($H339/(SUMIF($D$5:$D$832,$D339,$H$5:$H$832))*IF($D339=1,Urban_Rural_LDVs!J$6,Urban_Rural_LDVs!J$7))</f>
        <v>1.2886013767667948</v>
      </c>
      <c r="O339" s="196">
        <f ca="1">($H339/(SUMIF($D$5:$D$832,$D339,$H$5:$H$832))*IF($D339=1,Urban_Rural_LDVs!K$6,Urban_Rural_LDVs!K$7))</f>
        <v>6.131920008423914</v>
      </c>
      <c r="P339" s="196">
        <f ca="1">($H339/(SUMIF($D$5:$D$832,$D339,$H$5:$H$832))*IF($D339=1,Urban_Rural_LDVs!L$6,Urban_Rural_LDVs!L$7))</f>
        <v>27.966402137740843</v>
      </c>
      <c r="Q339" s="197">
        <f ca="1">($H339/(SUMIF($D$5:$D$832,$D339,$H$5:$H$832))*IF($D339=1,Urban_Rural_LDVs!M$6,Urban_Rural_LDVs!M$7))</f>
        <v>60.659617980419924</v>
      </c>
      <c r="R339" s="196">
        <f ca="1">($H339/(SUMIF($D$5:$D$832,$D339,$H$5:$H$832))*IF($D339=1,Urban_Rural_LDVs!N$6,Urban_Rural_LDVs!N$7))</f>
        <v>0.536487762847915</v>
      </c>
      <c r="S339" s="196">
        <f ca="1">($H339/(SUMIF($D$5:$D$832,$D339,$H$5:$H$832))*IF($D339=1,Urban_Rural_LDVs!O$6,Urban_Rural_LDVs!O$7))</f>
        <v>2.5483894693592739</v>
      </c>
      <c r="T339" s="196">
        <f ca="1">($H339/(SUMIF($D$5:$D$832,$D339,$H$5:$H$832))*IF($D339=1,Urban_Rural_LDVs!P$6,Urban_Rural_LDVs!P$7))</f>
        <v>11.181610124161143</v>
      </c>
      <c r="U339" s="339">
        <f ca="1">($H339/(SUMIF($D$5:$D$832,$D339,$H$5:$H$832))*IF($D339=1,Urban_Rural_LDVs!Q$6,Urban_Rural_LDVs!Q$7))</f>
        <v>24.021491530531858</v>
      </c>
      <c r="V339" s="344">
        <f ca="1">'DAC Adjustment'!O343-'Census Tract'!J339</f>
        <v>0.3882359012963017</v>
      </c>
      <c r="W339" s="29">
        <f ca="1">'DAC Adjustment'!P343-'Census Tract'!K339</f>
        <v>1.9293656217571691</v>
      </c>
      <c r="X339" s="29">
        <f ca="1">'DAC Adjustment'!Q343-'Census Tract'!L339</f>
        <v>8.8777526732507042</v>
      </c>
      <c r="Y339" s="105">
        <f ca="1">'DAC Adjustment'!R343-'Census Tract'!M339</f>
        <v>19.281857404738105</v>
      </c>
      <c r="Z339" s="29">
        <f ca="1">'DAC Adjustment'!S343-'Census Tract'!N339</f>
        <v>0.32215034419169863</v>
      </c>
      <c r="AA339" s="29">
        <f ca="1">'DAC Adjustment'!T343-'Census Tract'!O339</f>
        <v>1.5329800021059787</v>
      </c>
      <c r="AB339" s="29">
        <f ca="1">'DAC Adjustment'!U343-'Census Tract'!P339</f>
        <v>6.9916005344352072</v>
      </c>
      <c r="AC339" s="105">
        <f ca="1">'DAC Adjustment'!V343-'Census Tract'!Q339</f>
        <v>15.164904495104977</v>
      </c>
      <c r="AD339" s="29">
        <f ca="1">'DAC Adjustment'!W343-'Census Tract'!R339</f>
        <v>0.13412194071197869</v>
      </c>
      <c r="AE339" s="29">
        <f ca="1">'DAC Adjustment'!X343-'Census Tract'!S339</f>
        <v>0.63709736733981837</v>
      </c>
      <c r="AF339" s="29">
        <f ca="1">'DAC Adjustment'!Y343-'Census Tract'!T339</f>
        <v>2.7954025310402848</v>
      </c>
      <c r="AG339" s="345">
        <f ca="1">'DAC Adjustment'!Z343-'Census Tract'!U339</f>
        <v>6.0053728826329653</v>
      </c>
    </row>
    <row r="340" spans="1:33" ht="15.75" x14ac:dyDescent="0.25">
      <c r="A340" s="193" t="s">
        <v>46</v>
      </c>
      <c r="B340" s="53" t="str">
        <f>IFERROR(INDEX(Geography!$R$5:$R$889,MATCH(C340,Geography!$S$5:$S$889,0)),"Undefined")</f>
        <v>Eugene</v>
      </c>
      <c r="C340" s="53">
        <v>41039002903</v>
      </c>
      <c r="D340" s="171" cm="1">
        <f t="array" ref="D340">INDEX(Geography!$K$5:$K$838,MATCH(C340,Geography!$L$5:$L$838,0),0)</f>
        <v>1</v>
      </c>
      <c r="E340" s="53">
        <v>2868</v>
      </c>
      <c r="F340" s="53">
        <f>SUMIF(County!$A$5:$A$40,A340,County!$D$5:$D$40)</f>
        <v>335956</v>
      </c>
      <c r="G340" s="173" cm="1">
        <f t="array" ref="G340">INDEX(Geography!$E$5:$E$833,MATCH(C340,Geography!$C$5:$C$833,0),0)</f>
        <v>2287</v>
      </c>
      <c r="H340" s="239">
        <f t="shared" si="5"/>
        <v>2779.4588614921572</v>
      </c>
      <c r="I340" s="173">
        <f>SUMIF(Geography!$L$5:$L$838,'Census Tract'!C340,Geography!$M$5:$M$838)</f>
        <v>263</v>
      </c>
      <c r="J340" s="338">
        <f ca="1">($I340/(SUMIF($D$5:$D$832,$D340,$I$5:$I$832))*IF($D340=1,Urban_Rural_LDVs!F$6,Urban_Rural_LDVs!F$7))</f>
        <v>0.13170724545750059</v>
      </c>
      <c r="K340" s="196">
        <f ca="1">($I340/(SUMIF($D$5:$D$832,$D340,$I$5:$I$832))*IF($D340=1,Urban_Rural_LDVs!G$6,Urban_Rural_LDVs!G$7))</f>
        <v>0.6545284211830189</v>
      </c>
      <c r="L340" s="196">
        <f ca="1">($I340/(SUMIF($D$5:$D$832,$D340,$I$5:$I$832))*IF($D340=1,Urban_Rural_LDVs!H$6,Urban_Rural_LDVs!H$7))</f>
        <v>3.0117367985358721</v>
      </c>
      <c r="M340" s="197">
        <f ca="1">($I340/(SUMIF($D$5:$D$832,$D340,$I$5:$I$832))*IF($D340=1,Urban_Rural_LDVs!I$6,Urban_Rural_LDVs!I$7))</f>
        <v>6.5412815187953823</v>
      </c>
      <c r="N340" s="196">
        <f ca="1">($H340/(SUMIF($D$5:$D$832,$D340,$H$5:$H$832))*IF($D340=1,Urban_Rural_LDVs!J$6,Urban_Rural_LDVs!J$7))</f>
        <v>0.57379893860312681</v>
      </c>
      <c r="O340" s="196">
        <f ca="1">($H340/(SUMIF($D$5:$D$832,$D340,$H$5:$H$832))*IF($D340=1,Urban_Rural_LDVs!K$6,Urban_Rural_LDVs!K$7))</f>
        <v>2.7304713900439039</v>
      </c>
      <c r="P340" s="196">
        <f ca="1">($H340/(SUMIF($D$5:$D$832,$D340,$H$5:$H$832))*IF($D340=1,Urban_Rural_LDVs!L$6,Urban_Rural_LDVs!L$7))</f>
        <v>12.453107805493245</v>
      </c>
      <c r="Q340" s="197">
        <f ca="1">($H340/(SUMIF($D$5:$D$832,$D340,$H$5:$H$832))*IF($D340=1,Urban_Rural_LDVs!M$6,Urban_Rural_LDVs!M$7))</f>
        <v>27.011009797745398</v>
      </c>
      <c r="R340" s="196">
        <f ca="1">($H340/(SUMIF($D$5:$D$832,$D340,$H$5:$H$832))*IF($D340=1,Urban_Rural_LDVs!N$6,Urban_Rural_LDVs!N$7))</f>
        <v>0.23889164985069736</v>
      </c>
      <c r="S340" s="196">
        <f ca="1">($H340/(SUMIF($D$5:$D$832,$D340,$H$5:$H$832))*IF($D340=1,Urban_Rural_LDVs!O$6,Urban_Rural_LDVs!O$7))</f>
        <v>1.1347676628552685</v>
      </c>
      <c r="T340" s="196">
        <f ca="1">($H340/(SUMIF($D$5:$D$832,$D340,$H$5:$H$832))*IF($D340=1,Urban_Rural_LDVs!P$6,Urban_Rural_LDVs!P$7))</f>
        <v>4.9790386203186401</v>
      </c>
      <c r="U340" s="339">
        <f ca="1">($H340/(SUMIF($D$5:$D$832,$D340,$H$5:$H$832))*IF($D340=1,Urban_Rural_LDVs!Q$6,Urban_Rural_LDVs!Q$7))</f>
        <v>10.69648581197943</v>
      </c>
      <c r="V340" s="344">
        <f ca="1">'DAC Adjustment'!O344-'Census Tract'!J340</f>
        <v>0</v>
      </c>
      <c r="W340" s="29">
        <f ca="1">'DAC Adjustment'!P344-'Census Tract'!K340</f>
        <v>0</v>
      </c>
      <c r="X340" s="29">
        <f ca="1">'DAC Adjustment'!Q344-'Census Tract'!L340</f>
        <v>0</v>
      </c>
      <c r="Y340" s="105">
        <f ca="1">'DAC Adjustment'!R344-'Census Tract'!M340</f>
        <v>0</v>
      </c>
      <c r="Z340" s="29">
        <f ca="1">'DAC Adjustment'!S344-'Census Tract'!N340</f>
        <v>0</v>
      </c>
      <c r="AA340" s="29">
        <f ca="1">'DAC Adjustment'!T344-'Census Tract'!O340</f>
        <v>0</v>
      </c>
      <c r="AB340" s="29">
        <f ca="1">'DAC Adjustment'!U344-'Census Tract'!P340</f>
        <v>0</v>
      </c>
      <c r="AC340" s="105">
        <f ca="1">'DAC Adjustment'!V344-'Census Tract'!Q340</f>
        <v>0</v>
      </c>
      <c r="AD340" s="29">
        <f ca="1">'DAC Adjustment'!W344-'Census Tract'!R340</f>
        <v>0</v>
      </c>
      <c r="AE340" s="29">
        <f ca="1">'DAC Adjustment'!X344-'Census Tract'!S340</f>
        <v>0</v>
      </c>
      <c r="AF340" s="29">
        <f ca="1">'DAC Adjustment'!Y344-'Census Tract'!T340</f>
        <v>0</v>
      </c>
      <c r="AG340" s="345">
        <f ca="1">'DAC Adjustment'!Z344-'Census Tract'!U340</f>
        <v>0</v>
      </c>
    </row>
    <row r="341" spans="1:33" ht="15.75" x14ac:dyDescent="0.25">
      <c r="A341" s="193" t="s">
        <v>46</v>
      </c>
      <c r="B341" s="53" t="str">
        <f>IFERROR(INDEX(Geography!$R$5:$R$889,MATCH(C341,Geography!$S$5:$S$889,0)),"Undefined")</f>
        <v>Veneta</v>
      </c>
      <c r="C341" s="53">
        <v>41039000902</v>
      </c>
      <c r="D341" s="171" cm="1">
        <f t="array" ref="D341">INDEX(Geography!$K$5:$K$838,MATCH(C341,Geography!$L$5:$L$838,0),0)</f>
        <v>0</v>
      </c>
      <c r="E341" s="53">
        <v>4901</v>
      </c>
      <c r="F341" s="53">
        <f>SUMIF(County!$A$5:$A$40,A341,County!$D$5:$D$40)</f>
        <v>335956</v>
      </c>
      <c r="G341" s="173" cm="1">
        <f t="array" ref="G341">INDEX(Geography!$E$5:$E$833,MATCH(C341,Geography!$C$5:$C$833,0),0)</f>
        <v>4578</v>
      </c>
      <c r="H341" s="239">
        <f t="shared" si="5"/>
        <v>5563.7790415002601</v>
      </c>
      <c r="I341" s="173">
        <f>SUMIF(Geography!$L$5:$L$838,'Census Tract'!C341,Geography!$M$5:$M$838)</f>
        <v>765</v>
      </c>
      <c r="J341" s="338">
        <f ca="1">($I341/(SUMIF($D$5:$D$832,$D341,$I$5:$I$832))*IF($D341=1,Urban_Rural_LDVs!F$6,Urban_Rural_LDVs!F$7))</f>
        <v>1.1754677974121803</v>
      </c>
      <c r="K341" s="196">
        <f ca="1">($I341/(SUMIF($D$5:$D$832,$D341,$I$5:$I$832))*IF($D341=1,Urban_Rural_LDVs!G$6,Urban_Rural_LDVs!G$7))</f>
        <v>5.9295007239436144</v>
      </c>
      <c r="L341" s="196">
        <f ca="1">($I341/(SUMIF($D$5:$D$832,$D341,$I$5:$I$832))*IF($D341=1,Urban_Rural_LDVs!H$6,Urban_Rural_LDVs!H$7))</f>
        <v>27.474696859282183</v>
      </c>
      <c r="M341" s="197">
        <f ca="1">($I341/(SUMIF($D$5:$D$832,$D341,$I$5:$I$832))*IF($D341=1,Urban_Rural_LDVs!I$6,Urban_Rural_LDVs!I$7))</f>
        <v>59.766177091551462</v>
      </c>
      <c r="N341" s="196">
        <f ca="1">($H341/(SUMIF($D$5:$D$832,$D341,$H$5:$H$832))*IF($D341=1,Urban_Rural_LDVs!J$6,Urban_Rural_LDVs!J$7))</f>
        <v>1.5228758459565122</v>
      </c>
      <c r="O341" s="196">
        <f ca="1">($H341/(SUMIF($D$5:$D$832,$D341,$H$5:$H$832))*IF($D341=1,Urban_Rural_LDVs!K$6,Urban_Rural_LDVs!K$7))</f>
        <v>7.9597542097754035</v>
      </c>
      <c r="P341" s="196">
        <f ca="1">($H341/(SUMIF($D$5:$D$832,$D341,$H$5:$H$832))*IF($D341=1,Urban_Rural_LDVs!L$6,Urban_Rural_LDVs!L$7))</f>
        <v>37.13575871609342</v>
      </c>
      <c r="Q341" s="197">
        <f ca="1">($H341/(SUMIF($D$5:$D$832,$D341,$H$5:$H$832))*IF($D341=1,Urban_Rural_LDVs!M$6,Urban_Rural_LDVs!M$7))</f>
        <v>80.862852231401277</v>
      </c>
      <c r="R341" s="196">
        <f ca="1">($H341/(SUMIF($D$5:$D$832,$D341,$H$5:$H$832))*IF($D341=1,Urban_Rural_LDVs!N$6,Urban_Rural_LDVs!N$7))</f>
        <v>1.040055370357271</v>
      </c>
      <c r="S341" s="196">
        <f ca="1">($H341/(SUMIF($D$5:$D$832,$D341,$H$5:$H$832))*IF($D341=1,Urban_Rural_LDVs!O$6,Urban_Rural_LDVs!O$7))</f>
        <v>5.3879349931870166</v>
      </c>
      <c r="T341" s="196">
        <f ca="1">($H341/(SUMIF($D$5:$D$832,$D341,$H$5:$H$832))*IF($D341=1,Urban_Rural_LDVs!P$6,Urban_Rural_LDVs!P$7))</f>
        <v>24.827446406445482</v>
      </c>
      <c r="U341" s="339">
        <f ca="1">($H341/(SUMIF($D$5:$D$832,$D341,$H$5:$H$832))*IF($D341=1,Urban_Rural_LDVs!Q$6,Urban_Rural_LDVs!Q$7))</f>
        <v>53.960350819141404</v>
      </c>
      <c r="V341" s="344">
        <f ca="1">'DAC Adjustment'!O345-'Census Tract'!J341</f>
        <v>0</v>
      </c>
      <c r="W341" s="29">
        <f ca="1">'DAC Adjustment'!P345-'Census Tract'!K341</f>
        <v>0</v>
      </c>
      <c r="X341" s="29">
        <f ca="1">'DAC Adjustment'!Q345-'Census Tract'!L341</f>
        <v>0</v>
      </c>
      <c r="Y341" s="105">
        <f ca="1">'DAC Adjustment'!R345-'Census Tract'!M341</f>
        <v>0</v>
      </c>
      <c r="Z341" s="29">
        <f ca="1">'DAC Adjustment'!S345-'Census Tract'!N341</f>
        <v>0</v>
      </c>
      <c r="AA341" s="29">
        <f ca="1">'DAC Adjustment'!T345-'Census Tract'!O341</f>
        <v>0</v>
      </c>
      <c r="AB341" s="29">
        <f ca="1">'DAC Adjustment'!U345-'Census Tract'!P341</f>
        <v>0</v>
      </c>
      <c r="AC341" s="105">
        <f ca="1">'DAC Adjustment'!V345-'Census Tract'!Q341</f>
        <v>0</v>
      </c>
      <c r="AD341" s="29">
        <f ca="1">'DAC Adjustment'!W345-'Census Tract'!R341</f>
        <v>0</v>
      </c>
      <c r="AE341" s="29">
        <f ca="1">'DAC Adjustment'!X345-'Census Tract'!S341</f>
        <v>0</v>
      </c>
      <c r="AF341" s="29">
        <f ca="1">'DAC Adjustment'!Y345-'Census Tract'!T341</f>
        <v>0</v>
      </c>
      <c r="AG341" s="345">
        <f ca="1">'DAC Adjustment'!Z345-'Census Tract'!U341</f>
        <v>0</v>
      </c>
    </row>
    <row r="342" spans="1:33" ht="15.75" x14ac:dyDescent="0.25">
      <c r="A342" s="193" t="s">
        <v>46</v>
      </c>
      <c r="B342" s="53" t="str">
        <f>IFERROR(INDEX(Geography!$R$5:$R$889,MATCH(C342,Geography!$S$5:$S$889,0)),"Undefined")</f>
        <v>Junction City</v>
      </c>
      <c r="C342" s="53">
        <v>41039000402</v>
      </c>
      <c r="D342" s="171" cm="1">
        <f t="array" ref="D342">INDEX(Geography!$K$5:$K$838,MATCH(C342,Geography!$L$5:$L$838,0),0)</f>
        <v>0</v>
      </c>
      <c r="E342" s="53">
        <v>3242</v>
      </c>
      <c r="F342" s="53">
        <f>SUMIF(County!$A$5:$A$40,A342,County!$D$5:$D$40)</f>
        <v>335956</v>
      </c>
      <c r="G342" s="173" cm="1">
        <f t="array" ref="G342">INDEX(Geography!$E$5:$E$833,MATCH(C342,Geography!$C$5:$C$833,0),0)</f>
        <v>3223</v>
      </c>
      <c r="H342" s="239">
        <f t="shared" si="5"/>
        <v>3917.007394223534</v>
      </c>
      <c r="I342" s="173">
        <f>SUMIF(Geography!$L$5:$L$838,'Census Tract'!C342,Geography!$M$5:$M$838)</f>
        <v>651</v>
      </c>
      <c r="J342" s="338">
        <f ca="1">($I342/(SUMIF($D$5:$D$832,$D342,$I$5:$I$832))*IF($D342=1,Urban_Rural_LDVs!F$6,Urban_Rural_LDVs!F$7))</f>
        <v>1.0003000472095811</v>
      </c>
      <c r="K342" s="196">
        <f ca="1">($I342/(SUMIF($D$5:$D$832,$D342,$I$5:$I$832))*IF($D342=1,Urban_Rural_LDVs!G$6,Urban_Rural_LDVs!G$7))</f>
        <v>5.0458888513559392</v>
      </c>
      <c r="L342" s="196">
        <f ca="1">($I342/(SUMIF($D$5:$D$832,$D342,$I$5:$I$832))*IF($D342=1,Urban_Rural_LDVs!H$6,Urban_Rural_LDVs!H$7))</f>
        <v>23.380428307702878</v>
      </c>
      <c r="M342" s="197">
        <f ca="1">($I342/(SUMIF($D$5:$D$832,$D342,$I$5:$I$832))*IF($D342=1,Urban_Rural_LDVs!I$6,Urban_Rural_LDVs!I$7))</f>
        <v>50.859844819084969</v>
      </c>
      <c r="N342" s="196">
        <f ca="1">($H342/(SUMIF($D$5:$D$832,$D342,$H$5:$H$832))*IF($D342=1,Urban_Rural_LDVs!J$6,Urban_Rural_LDVs!J$7))</f>
        <v>1.0721338688330797</v>
      </c>
      <c r="O342" s="196">
        <f ca="1">($H342/(SUMIF($D$5:$D$832,$D342,$H$5:$H$832))*IF($D342=1,Urban_Rural_LDVs!K$6,Urban_Rural_LDVs!K$7))</f>
        <v>5.6038199690052695</v>
      </c>
      <c r="P342" s="196">
        <f ca="1">($H342/(SUMIF($D$5:$D$832,$D342,$H$5:$H$832))*IF($D342=1,Urban_Rural_LDVs!L$6,Urban_Rural_LDVs!L$7))</f>
        <v>26.144287973344056</v>
      </c>
      <c r="Q342" s="197">
        <f ca="1">($H342/(SUMIF($D$5:$D$832,$D342,$H$5:$H$832))*IF($D342=1,Urban_Rural_LDVs!M$6,Urban_Rural_LDVs!M$7))</f>
        <v>56.929002346397191</v>
      </c>
      <c r="R342" s="196">
        <f ca="1">($H342/(SUMIF($D$5:$D$832,$D342,$H$5:$H$832))*IF($D342=1,Urban_Rural_LDVs!N$6,Urban_Rural_LDVs!N$7))</f>
        <v>0.7322189730584282</v>
      </c>
      <c r="S342" s="196">
        <f ca="1">($H342/(SUMIF($D$5:$D$832,$D342,$H$5:$H$832))*IF($D342=1,Urban_Rural_LDVs!O$6,Urban_Rural_LDVs!O$7))</f>
        <v>3.7932098040720303</v>
      </c>
      <c r="T342" s="196">
        <f ca="1">($H342/(SUMIF($D$5:$D$832,$D342,$H$5:$H$832))*IF($D342=1,Urban_Rural_LDVs!P$6,Urban_Rural_LDVs!P$7))</f>
        <v>17.478999512445128</v>
      </c>
      <c r="U342" s="339">
        <f ca="1">($H342/(SUMIF($D$5:$D$832,$D342,$H$5:$H$832))*IF($D342=1,Urban_Rural_LDVs!Q$6,Urban_Rural_LDVs!Q$7))</f>
        <v>37.989124222388106</v>
      </c>
      <c r="V342" s="344">
        <f ca="1">'DAC Adjustment'!O346-'Census Tract'!J342</f>
        <v>0</v>
      </c>
      <c r="W342" s="29">
        <f ca="1">'DAC Adjustment'!P346-'Census Tract'!K342</f>
        <v>0</v>
      </c>
      <c r="X342" s="29">
        <f ca="1">'DAC Adjustment'!Q346-'Census Tract'!L342</f>
        <v>0</v>
      </c>
      <c r="Y342" s="105">
        <f ca="1">'DAC Adjustment'!R346-'Census Tract'!M342</f>
        <v>0</v>
      </c>
      <c r="Z342" s="29">
        <f ca="1">'DAC Adjustment'!S346-'Census Tract'!N342</f>
        <v>0</v>
      </c>
      <c r="AA342" s="29">
        <f ca="1">'DAC Adjustment'!T346-'Census Tract'!O342</f>
        <v>0</v>
      </c>
      <c r="AB342" s="29">
        <f ca="1">'DAC Adjustment'!U346-'Census Tract'!P342</f>
        <v>0</v>
      </c>
      <c r="AC342" s="105">
        <f ca="1">'DAC Adjustment'!V346-'Census Tract'!Q342</f>
        <v>0</v>
      </c>
      <c r="AD342" s="29">
        <f ca="1">'DAC Adjustment'!W346-'Census Tract'!R342</f>
        <v>0</v>
      </c>
      <c r="AE342" s="29">
        <f ca="1">'DAC Adjustment'!X346-'Census Tract'!S342</f>
        <v>0</v>
      </c>
      <c r="AF342" s="29">
        <f ca="1">'DAC Adjustment'!Y346-'Census Tract'!T342</f>
        <v>0</v>
      </c>
      <c r="AG342" s="345">
        <f ca="1">'DAC Adjustment'!Z346-'Census Tract'!U342</f>
        <v>0</v>
      </c>
    </row>
    <row r="343" spans="1:33" ht="15.75" x14ac:dyDescent="0.25">
      <c r="A343" s="193" t="s">
        <v>46</v>
      </c>
      <c r="B343" s="53" t="str">
        <f>IFERROR(INDEX(Geography!$R$5:$R$889,MATCH(C343,Geography!$S$5:$S$889,0)),"Undefined")</f>
        <v>Eugene</v>
      </c>
      <c r="C343" s="53">
        <v>41039002504</v>
      </c>
      <c r="D343" s="171" cm="1">
        <f t="array" ref="D343">INDEX(Geography!$K$5:$K$838,MATCH(C343,Geography!$L$5:$L$838,0),0)</f>
        <v>1</v>
      </c>
      <c r="E343" s="53">
        <v>3358</v>
      </c>
      <c r="F343" s="53">
        <f>SUMIF(County!$A$5:$A$40,A343,County!$D$5:$D$40)</f>
        <v>335956</v>
      </c>
      <c r="G343" s="173" cm="1">
        <f t="array" ref="G343">INDEX(Geography!$E$5:$E$833,MATCH(C343,Geography!$C$5:$C$833,0),0)</f>
        <v>2110</v>
      </c>
      <c r="H343" s="239">
        <f t="shared" si="5"/>
        <v>2564.3455171615442</v>
      </c>
      <c r="I343" s="173">
        <f>SUMIF(Geography!$L$5:$L$838,'Census Tract'!C343,Geography!$M$5:$M$838)</f>
        <v>2100</v>
      </c>
      <c r="J343" s="338">
        <f ca="1">($I343/(SUMIF($D$5:$D$832,$D343,$I$5:$I$832))*IF($D343=1,Urban_Rural_LDVs!F$6,Urban_Rural_LDVs!F$7))</f>
        <v>1.0516548116378375</v>
      </c>
      <c r="K343" s="196">
        <f ca="1">($I343/(SUMIF($D$5:$D$832,$D343,$I$5:$I$832))*IF($D343=1,Urban_Rural_LDVs!G$6,Urban_Rural_LDVs!G$7))</f>
        <v>5.2262725645792392</v>
      </c>
      <c r="L343" s="196">
        <f ca="1">($I343/(SUMIF($D$5:$D$832,$D343,$I$5:$I$832))*IF($D343=1,Urban_Rural_LDVs!H$6,Urban_Rural_LDVs!H$7))</f>
        <v>24.048088505419511</v>
      </c>
      <c r="M343" s="197">
        <f ca="1">($I343/(SUMIF($D$5:$D$832,$D343,$I$5:$I$832))*IF($D343=1,Urban_Rural_LDVs!I$6,Urban_Rural_LDVs!I$7))</f>
        <v>52.230764978974541</v>
      </c>
      <c r="N343" s="196">
        <f ca="1">($H343/(SUMIF($D$5:$D$832,$D343,$H$5:$H$832))*IF($D343=1,Urban_Rural_LDVs!J$6,Urban_Rural_LDVs!J$7))</f>
        <v>0.5293903631187572</v>
      </c>
      <c r="O343" s="196">
        <f ca="1">($H343/(SUMIF($D$5:$D$832,$D343,$H$5:$H$832))*IF($D343=1,Urban_Rural_LDVs!K$6,Urban_Rural_LDVs!K$7))</f>
        <v>2.5191493804077996</v>
      </c>
      <c r="P343" s="196">
        <f ca="1">($H343/(SUMIF($D$5:$D$832,$D343,$H$5:$H$832))*IF($D343=1,Urban_Rural_LDVs!L$6,Urban_Rural_LDVs!L$7))</f>
        <v>11.489312404718298</v>
      </c>
      <c r="Q343" s="197">
        <f ca="1">($H343/(SUMIF($D$5:$D$832,$D343,$H$5:$H$832))*IF($D343=1,Urban_Rural_LDVs!M$6,Urban_Rural_LDVs!M$7))</f>
        <v>24.920520626691207</v>
      </c>
      <c r="R343" s="196">
        <f ca="1">($H343/(SUMIF($D$5:$D$832,$D343,$H$5:$H$832))*IF($D343=1,Urban_Rural_LDVs!N$6,Urban_Rural_LDVs!N$7))</f>
        <v>0.22040287764974703</v>
      </c>
      <c r="S343" s="196">
        <f ca="1">($H343/(SUMIF($D$5:$D$832,$D343,$H$5:$H$832))*IF($D343=1,Urban_Rural_LDVs!O$6,Urban_Rural_LDVs!O$7))</f>
        <v>1.0469434930584245</v>
      </c>
      <c r="T343" s="196">
        <f ca="1">($H343/(SUMIF($D$5:$D$832,$D343,$H$5:$H$832))*IF($D343=1,Urban_Rural_LDVs!P$6,Urban_Rural_LDVs!P$7))</f>
        <v>4.593691075151872</v>
      </c>
      <c r="U343" s="339">
        <f ca="1">($H343/(SUMIF($D$5:$D$832,$D343,$H$5:$H$832))*IF($D343=1,Urban_Rural_LDVs!Q$6,Urban_Rural_LDVs!Q$7))</f>
        <v>9.8686423538594674</v>
      </c>
      <c r="V343" s="344">
        <f ca="1">'DAC Adjustment'!O347-'Census Tract'!J343</f>
        <v>0</v>
      </c>
      <c r="W343" s="29">
        <f ca="1">'DAC Adjustment'!P347-'Census Tract'!K343</f>
        <v>0</v>
      </c>
      <c r="X343" s="29">
        <f ca="1">'DAC Adjustment'!Q347-'Census Tract'!L343</f>
        <v>0</v>
      </c>
      <c r="Y343" s="105">
        <f ca="1">'DAC Adjustment'!R347-'Census Tract'!M343</f>
        <v>0</v>
      </c>
      <c r="Z343" s="29">
        <f ca="1">'DAC Adjustment'!S347-'Census Tract'!N343</f>
        <v>0</v>
      </c>
      <c r="AA343" s="29">
        <f ca="1">'DAC Adjustment'!T347-'Census Tract'!O343</f>
        <v>0</v>
      </c>
      <c r="AB343" s="29">
        <f ca="1">'DAC Adjustment'!U347-'Census Tract'!P343</f>
        <v>0</v>
      </c>
      <c r="AC343" s="105">
        <f ca="1">'DAC Adjustment'!V347-'Census Tract'!Q343</f>
        <v>0</v>
      </c>
      <c r="AD343" s="29">
        <f ca="1">'DAC Adjustment'!W347-'Census Tract'!R343</f>
        <v>0</v>
      </c>
      <c r="AE343" s="29">
        <f ca="1">'DAC Adjustment'!X347-'Census Tract'!S343</f>
        <v>0</v>
      </c>
      <c r="AF343" s="29">
        <f ca="1">'DAC Adjustment'!Y347-'Census Tract'!T343</f>
        <v>0</v>
      </c>
      <c r="AG343" s="345">
        <f ca="1">'DAC Adjustment'!Z347-'Census Tract'!U343</f>
        <v>0</v>
      </c>
    </row>
    <row r="344" spans="1:33" ht="15.75" x14ac:dyDescent="0.25">
      <c r="A344" s="193" t="s">
        <v>46</v>
      </c>
      <c r="B344" s="53" t="str">
        <f>IFERROR(INDEX(Geography!$R$5:$R$889,MATCH(C344,Geography!$S$5:$S$889,0)),"Undefined")</f>
        <v>Eugene</v>
      </c>
      <c r="C344" s="53">
        <v>41039003101</v>
      </c>
      <c r="D344" s="171" cm="1">
        <f t="array" ref="D344">INDEX(Geography!$K$5:$K$838,MATCH(C344,Geography!$L$5:$L$838,0),0)</f>
        <v>1</v>
      </c>
      <c r="E344" s="53">
        <v>6243</v>
      </c>
      <c r="F344" s="53">
        <f>SUMIF(County!$A$5:$A$40,A344,County!$D$5:$D$40)</f>
        <v>335956</v>
      </c>
      <c r="G344" s="173" cm="1">
        <f t="array" ref="G344">INDEX(Geography!$E$5:$E$833,MATCH(C344,Geography!$C$5:$C$833,0),0)</f>
        <v>4403</v>
      </c>
      <c r="H344" s="239">
        <f t="shared" si="5"/>
        <v>5351.0963564276208</v>
      </c>
      <c r="I344" s="173">
        <f>SUMIF(Geography!$L$5:$L$838,'Census Tract'!C344,Geography!$M$5:$M$838)</f>
        <v>1087</v>
      </c>
      <c r="J344" s="338">
        <f ca="1">($I344/(SUMIF($D$5:$D$832,$D344,$I$5:$I$832))*IF($D344=1,Urban_Rural_LDVs!F$6,Urban_Rural_LDVs!F$7))</f>
        <v>0.54435656202396632</v>
      </c>
      <c r="K344" s="196">
        <f ca="1">($I344/(SUMIF($D$5:$D$832,$D344,$I$5:$I$832))*IF($D344=1,Urban_Rural_LDVs!G$6,Urban_Rural_LDVs!G$7))</f>
        <v>2.7052182274750631</v>
      </c>
      <c r="L344" s="196">
        <f ca="1">($I344/(SUMIF($D$5:$D$832,$D344,$I$5:$I$832))*IF($D344=1,Urban_Rural_LDVs!H$6,Urban_Rural_LDVs!H$7))</f>
        <v>12.447748669233812</v>
      </c>
      <c r="M344" s="197">
        <f ca="1">($I344/(SUMIF($D$5:$D$832,$D344,$I$5:$I$832))*IF($D344=1,Urban_Rural_LDVs!I$6,Urban_Rural_LDVs!I$7))</f>
        <v>27.035638824831103</v>
      </c>
      <c r="N344" s="196">
        <f ca="1">($H344/(SUMIF($D$5:$D$832,$D344,$H$5:$H$832))*IF($D344=1,Urban_Rural_LDVs!J$6,Urban_Rural_LDVs!J$7))</f>
        <v>1.1046946771620321</v>
      </c>
      <c r="O344" s="196">
        <f ca="1">($H344/(SUMIF($D$5:$D$832,$D344,$H$5:$H$832))*IF($D344=1,Urban_Rural_LDVs!K$6,Urban_Rural_LDVs!K$7))</f>
        <v>5.2567842284054693</v>
      </c>
      <c r="P344" s="196">
        <f ca="1">($H344/(SUMIF($D$5:$D$832,$D344,$H$5:$H$832))*IF($D344=1,Urban_Rural_LDVs!L$6,Urban_Rural_LDVs!L$7))</f>
        <v>23.975091240746288</v>
      </c>
      <c r="Q344" s="197">
        <f ca="1">($H344/(SUMIF($D$5:$D$832,$D344,$H$5:$H$832))*IF($D344=1,Urban_Rural_LDVs!M$6,Urban_Rural_LDVs!M$7))</f>
        <v>52.002394464133353</v>
      </c>
      <c r="R344" s="196">
        <f ca="1">($H344/(SUMIF($D$5:$D$832,$D344,$H$5:$H$832))*IF($D344=1,Urban_Rural_LDVs!N$6,Urban_Rural_LDVs!N$7))</f>
        <v>0.45992126554115453</v>
      </c>
      <c r="S344" s="196">
        <f ca="1">($H344/(SUMIF($D$5:$D$832,$D344,$H$5:$H$832))*IF($D344=1,Urban_Rural_LDVs!O$6,Urban_Rural_LDVs!O$7))</f>
        <v>2.1846882464152806</v>
      </c>
      <c r="T344" s="196">
        <f ca="1">($H344/(SUMIF($D$5:$D$832,$D344,$H$5:$H$832))*IF($D344=1,Urban_Rural_LDVs!P$6,Urban_Rural_LDVs!P$7))</f>
        <v>9.5857923241202325</v>
      </c>
      <c r="U344" s="339">
        <f ca="1">($H344/(SUMIF($D$5:$D$832,$D344,$H$5:$H$832))*IF($D344=1,Urban_Rural_LDVs!Q$6,Urban_Rural_LDVs!Q$7))</f>
        <v>20.593190655944657</v>
      </c>
      <c r="V344" s="344">
        <f ca="1">'DAC Adjustment'!O348-'Census Tract'!J344</f>
        <v>0</v>
      </c>
      <c r="W344" s="29">
        <f ca="1">'DAC Adjustment'!P348-'Census Tract'!K344</f>
        <v>0</v>
      </c>
      <c r="X344" s="29">
        <f ca="1">'DAC Adjustment'!Q348-'Census Tract'!L344</f>
        <v>0</v>
      </c>
      <c r="Y344" s="105">
        <f ca="1">'DAC Adjustment'!R348-'Census Tract'!M344</f>
        <v>0</v>
      </c>
      <c r="Z344" s="29">
        <f ca="1">'DAC Adjustment'!S348-'Census Tract'!N344</f>
        <v>0</v>
      </c>
      <c r="AA344" s="29">
        <f ca="1">'DAC Adjustment'!T348-'Census Tract'!O344</f>
        <v>0</v>
      </c>
      <c r="AB344" s="29">
        <f ca="1">'DAC Adjustment'!U348-'Census Tract'!P344</f>
        <v>0</v>
      </c>
      <c r="AC344" s="105">
        <f ca="1">'DAC Adjustment'!V348-'Census Tract'!Q344</f>
        <v>0</v>
      </c>
      <c r="AD344" s="29">
        <f ca="1">'DAC Adjustment'!W348-'Census Tract'!R344</f>
        <v>0</v>
      </c>
      <c r="AE344" s="29">
        <f ca="1">'DAC Adjustment'!X348-'Census Tract'!S344</f>
        <v>0</v>
      </c>
      <c r="AF344" s="29">
        <f ca="1">'DAC Adjustment'!Y348-'Census Tract'!T344</f>
        <v>0</v>
      </c>
      <c r="AG344" s="345">
        <f ca="1">'DAC Adjustment'!Z348-'Census Tract'!U344</f>
        <v>0</v>
      </c>
    </row>
    <row r="345" spans="1:33" ht="15.75" x14ac:dyDescent="0.25">
      <c r="A345" s="193" t="s">
        <v>46</v>
      </c>
      <c r="B345" s="53" t="str">
        <f>IFERROR(INDEX(Geography!$R$5:$R$889,MATCH(C345,Geography!$S$5:$S$889,0)),"Undefined")</f>
        <v>Eugene</v>
      </c>
      <c r="C345" s="53">
        <v>41039004404</v>
      </c>
      <c r="D345" s="171" cm="1">
        <f t="array" ref="D345">INDEX(Geography!$K$5:$K$838,MATCH(C345,Geography!$L$5:$L$838,0),0)</f>
        <v>1</v>
      </c>
      <c r="E345" s="53">
        <v>3172</v>
      </c>
      <c r="F345" s="53">
        <f>SUMIF(County!$A$5:$A$40,A345,County!$D$5:$D$40)</f>
        <v>335956</v>
      </c>
      <c r="G345" s="173" cm="1">
        <f t="array" ref="G345">INDEX(Geography!$E$5:$E$833,MATCH(C345,Geography!$C$5:$C$833,0),0)</f>
        <v>2652</v>
      </c>
      <c r="H345" s="239">
        <f t="shared" si="5"/>
        <v>3223.0541760722349</v>
      </c>
      <c r="I345" s="173">
        <f>SUMIF(Geography!$L$5:$L$838,'Census Tract'!C345,Geography!$M$5:$M$838)</f>
        <v>283</v>
      </c>
      <c r="J345" s="338">
        <f ca="1">($I345/(SUMIF($D$5:$D$832,$D345,$I$5:$I$832))*IF($D345=1,Urban_Rural_LDVs!F$6,Urban_Rural_LDVs!F$7))</f>
        <v>0.14172300556833714</v>
      </c>
      <c r="K345" s="196">
        <f ca="1">($I345/(SUMIF($D$5:$D$832,$D345,$I$5:$I$832))*IF($D345=1,Urban_Rural_LDVs!G$6,Urban_Rural_LDVs!G$7))</f>
        <v>0.70430244560758315</v>
      </c>
      <c r="L345" s="196">
        <f ca="1">($I345/(SUMIF($D$5:$D$832,$D345,$I$5:$I$832))*IF($D345=1,Urban_Rural_LDVs!H$6,Urban_Rural_LDVs!H$7))</f>
        <v>3.2407662128732002</v>
      </c>
      <c r="M345" s="197">
        <f ca="1">($I345/(SUMIF($D$5:$D$832,$D345,$I$5:$I$832))*IF($D345=1,Urban_Rural_LDVs!I$6,Urban_Rural_LDVs!I$7))</f>
        <v>7.0387173757379964</v>
      </c>
      <c r="N345" s="196">
        <f ca="1">($H345/(SUMIF($D$5:$D$832,$D345,$H$5:$H$832))*IF($D345=1,Urban_Rural_LDVs!J$6,Urban_Rural_LDVs!J$7))</f>
        <v>0.66537594454547111</v>
      </c>
      <c r="O345" s="196">
        <f ca="1">($H345/(SUMIF($D$5:$D$832,$D345,$H$5:$H$832))*IF($D345=1,Urban_Rural_LDVs!K$6,Urban_Rural_LDVs!K$7))</f>
        <v>3.1662484155646844</v>
      </c>
      <c r="P345" s="196">
        <f ca="1">($H345/(SUMIF($D$5:$D$832,$D345,$H$5:$H$832))*IF($D345=1,Urban_Rural_LDVs!L$6,Urban_Rural_LDVs!L$7))</f>
        <v>14.440595496356837</v>
      </c>
      <c r="Q345" s="197">
        <f ca="1">($H345/(SUMIF($D$5:$D$832,$D345,$H$5:$H$832))*IF($D345=1,Urban_Rural_LDVs!M$6,Urban_Rural_LDVs!M$7))</f>
        <v>31.321905545964494</v>
      </c>
      <c r="R345" s="196">
        <f ca="1">($H345/(SUMIF($D$5:$D$832,$D345,$H$5:$H$832))*IF($D345=1,Urban_Rural_LDVs!N$6,Urban_Rural_LDVs!N$7))</f>
        <v>0.27701821399390003</v>
      </c>
      <c r="S345" s="196">
        <f ca="1">($H345/(SUMIF($D$5:$D$832,$D345,$H$5:$H$832))*IF($D345=1,Urban_Rural_LDVs!O$6,Urban_Rural_LDVs!O$7))</f>
        <v>1.315874001701868</v>
      </c>
      <c r="T345" s="196">
        <f ca="1">($H345/(SUMIF($D$5:$D$832,$D345,$H$5:$H$832))*IF($D345=1,Urban_Rural_LDVs!P$6,Urban_Rural_LDVs!P$7))</f>
        <v>5.7736818631766651</v>
      </c>
      <c r="U345" s="339">
        <f ca="1">($H345/(SUMIF($D$5:$D$832,$D345,$H$5:$H$832))*IF($D345=1,Urban_Rural_LDVs!Q$6,Urban_Rural_LDVs!Q$7))</f>
        <v>12.403620626746589</v>
      </c>
      <c r="V345" s="344">
        <f ca="1">'DAC Adjustment'!O349-'Census Tract'!J345</f>
        <v>0</v>
      </c>
      <c r="W345" s="29">
        <f ca="1">'DAC Adjustment'!P349-'Census Tract'!K345</f>
        <v>0</v>
      </c>
      <c r="X345" s="29">
        <f ca="1">'DAC Adjustment'!Q349-'Census Tract'!L345</f>
        <v>0</v>
      </c>
      <c r="Y345" s="105">
        <f ca="1">'DAC Adjustment'!R349-'Census Tract'!M345</f>
        <v>0</v>
      </c>
      <c r="Z345" s="29">
        <f ca="1">'DAC Adjustment'!S349-'Census Tract'!N345</f>
        <v>0</v>
      </c>
      <c r="AA345" s="29">
        <f ca="1">'DAC Adjustment'!T349-'Census Tract'!O345</f>
        <v>0</v>
      </c>
      <c r="AB345" s="29">
        <f ca="1">'DAC Adjustment'!U349-'Census Tract'!P345</f>
        <v>0</v>
      </c>
      <c r="AC345" s="105">
        <f ca="1">'DAC Adjustment'!V349-'Census Tract'!Q345</f>
        <v>0</v>
      </c>
      <c r="AD345" s="29">
        <f ca="1">'DAC Adjustment'!W349-'Census Tract'!R345</f>
        <v>0</v>
      </c>
      <c r="AE345" s="29">
        <f ca="1">'DAC Adjustment'!X349-'Census Tract'!S345</f>
        <v>0</v>
      </c>
      <c r="AF345" s="29">
        <f ca="1">'DAC Adjustment'!Y349-'Census Tract'!T345</f>
        <v>0</v>
      </c>
      <c r="AG345" s="345">
        <f ca="1">'DAC Adjustment'!Z349-'Census Tract'!U345</f>
        <v>0</v>
      </c>
    </row>
    <row r="346" spans="1:33" ht="15.75" x14ac:dyDescent="0.25">
      <c r="A346" s="193" t="s">
        <v>46</v>
      </c>
      <c r="B346" s="53" t="str">
        <f>IFERROR(INDEX(Geography!$R$5:$R$889,MATCH(C346,Geography!$S$5:$S$889,0)),"Undefined")</f>
        <v>Junction City</v>
      </c>
      <c r="C346" s="53">
        <v>41039000403</v>
      </c>
      <c r="D346" s="171" cm="1">
        <f t="array" ref="D346">INDEX(Geography!$K$5:$K$838,MATCH(C346,Geography!$L$5:$L$838,0),0)</f>
        <v>0</v>
      </c>
      <c r="E346" s="53">
        <v>5357</v>
      </c>
      <c r="F346" s="53">
        <f>SUMIF(County!$A$5:$A$40,A346,County!$D$5:$D$40)</f>
        <v>335956</v>
      </c>
      <c r="G346" s="173" cm="1">
        <f t="array" ref="G346">INDEX(Geography!$E$5:$E$833,MATCH(C346,Geography!$C$5:$C$833,0),0)</f>
        <v>4049</v>
      </c>
      <c r="H346" s="239">
        <f t="shared" si="5"/>
        <v>4920.8696677663947</v>
      </c>
      <c r="I346" s="173">
        <f>SUMIF(Geography!$L$5:$L$838,'Census Tract'!C346,Geography!$M$5:$M$838)</f>
        <v>1471</v>
      </c>
      <c r="J346" s="338">
        <f ca="1">($I346/(SUMIF($D$5:$D$832,$D346,$I$5:$I$832))*IF($D346=1,Urban_Rural_LDVs!F$6,Urban_Rural_LDVs!F$7))</f>
        <v>2.2602786012984541</v>
      </c>
      <c r="K346" s="196">
        <f ca="1">($I346/(SUMIF($D$5:$D$832,$D346,$I$5:$I$832))*IF($D346=1,Urban_Rural_LDVs!G$6,Urban_Rural_LDVs!G$7))</f>
        <v>11.401693548916414</v>
      </c>
      <c r="L346" s="196">
        <f ca="1">($I346/(SUMIF($D$5:$D$832,$D346,$I$5:$I$832))*IF($D346=1,Urban_Rural_LDVs!H$6,Urban_Rural_LDVs!H$7))</f>
        <v>52.830430169939994</v>
      </c>
      <c r="M346" s="197">
        <f ca="1">($I346/(SUMIF($D$5:$D$832,$D346,$I$5:$I$832))*IF($D346=1,Urban_Rural_LDVs!I$6,Urban_Rural_LDVs!I$7))</f>
        <v>114.92293660349308</v>
      </c>
      <c r="N346" s="196">
        <f ca="1">($H346/(SUMIF($D$5:$D$832,$D346,$H$5:$H$832))*IF($D346=1,Urban_Rural_LDVs!J$6,Urban_Rural_LDVs!J$7))</f>
        <v>1.3469035168802792</v>
      </c>
      <c r="O346" s="196">
        <f ca="1">($H346/(SUMIF($D$5:$D$832,$D346,$H$5:$H$832))*IF($D346=1,Urban_Rural_LDVs!K$6,Urban_Rural_LDVs!K$7))</f>
        <v>7.0399835726038908</v>
      </c>
      <c r="P346" s="196">
        <f ca="1">($H346/(SUMIF($D$5:$D$832,$D346,$H$5:$H$832))*IF($D346=1,Urban_Rural_LDVs!L$6,Urban_Rural_LDVs!L$7))</f>
        <v>32.844623643831866</v>
      </c>
      <c r="Q346" s="197">
        <f ca="1">($H346/(SUMIF($D$5:$D$832,$D346,$H$5:$H$832))*IF($D346=1,Urban_Rural_LDVs!M$6,Urban_Rural_LDVs!M$7))</f>
        <v>71.518935929432899</v>
      </c>
      <c r="R346" s="196">
        <f ca="1">($H346/(SUMIF($D$5:$D$832,$D346,$H$5:$H$832))*IF($D346=1,Urban_Rural_LDVs!N$6,Urban_Rural_LDVs!N$7))</f>
        <v>0.91987422336753843</v>
      </c>
      <c r="S346" s="196">
        <f ca="1">($H346/(SUMIF($D$5:$D$832,$D346,$H$5:$H$832))*IF($D346=1,Urban_Rural_LDVs!O$6,Urban_Rural_LDVs!O$7))</f>
        <v>4.7653448640048568</v>
      </c>
      <c r="T346" s="196">
        <f ca="1">($H346/(SUMIF($D$5:$D$832,$D346,$H$5:$H$832))*IF($D346=1,Urban_Rural_LDVs!P$6,Urban_Rural_LDVs!P$7))</f>
        <v>21.95856935336343</v>
      </c>
      <c r="U346" s="339">
        <f ca="1">($H346/(SUMIF($D$5:$D$832,$D346,$H$5:$H$832))*IF($D346=1,Urban_Rural_LDVs!Q$6,Urban_Rural_LDVs!Q$7))</f>
        <v>47.72508966070415</v>
      </c>
      <c r="V346" s="344">
        <f ca="1">'DAC Adjustment'!O350-'Census Tract'!J346</f>
        <v>0</v>
      </c>
      <c r="W346" s="29">
        <f ca="1">'DAC Adjustment'!P350-'Census Tract'!K346</f>
        <v>0</v>
      </c>
      <c r="X346" s="29">
        <f ca="1">'DAC Adjustment'!Q350-'Census Tract'!L346</f>
        <v>0</v>
      </c>
      <c r="Y346" s="105">
        <f ca="1">'DAC Adjustment'!R350-'Census Tract'!M346</f>
        <v>0</v>
      </c>
      <c r="Z346" s="29">
        <f ca="1">'DAC Adjustment'!S350-'Census Tract'!N346</f>
        <v>0</v>
      </c>
      <c r="AA346" s="29">
        <f ca="1">'DAC Adjustment'!T350-'Census Tract'!O346</f>
        <v>0</v>
      </c>
      <c r="AB346" s="29">
        <f ca="1">'DAC Adjustment'!U350-'Census Tract'!P346</f>
        <v>0</v>
      </c>
      <c r="AC346" s="105">
        <f ca="1">'DAC Adjustment'!V350-'Census Tract'!Q346</f>
        <v>0</v>
      </c>
      <c r="AD346" s="29">
        <f ca="1">'DAC Adjustment'!W350-'Census Tract'!R346</f>
        <v>0</v>
      </c>
      <c r="AE346" s="29">
        <f ca="1">'DAC Adjustment'!X350-'Census Tract'!S346</f>
        <v>0</v>
      </c>
      <c r="AF346" s="29">
        <f ca="1">'DAC Adjustment'!Y350-'Census Tract'!T346</f>
        <v>0</v>
      </c>
      <c r="AG346" s="345">
        <f ca="1">'DAC Adjustment'!Z350-'Census Tract'!U346</f>
        <v>0</v>
      </c>
    </row>
    <row r="347" spans="1:33" ht="15.75" x14ac:dyDescent="0.25">
      <c r="A347" s="193" t="s">
        <v>46</v>
      </c>
      <c r="B347" s="53" t="str">
        <f>IFERROR(INDEX(Geography!$R$5:$R$889,MATCH(C347,Geography!$S$5:$S$889,0)),"Undefined")</f>
        <v>Eugene</v>
      </c>
      <c r="C347" s="53">
        <v>41039005000</v>
      </c>
      <c r="D347" s="171" cm="1">
        <f t="array" ref="D347">INDEX(Geography!$K$5:$K$838,MATCH(C347,Geography!$L$5:$L$838,0),0)</f>
        <v>1</v>
      </c>
      <c r="E347" s="53">
        <v>5358</v>
      </c>
      <c r="F347" s="53">
        <f>SUMIF(County!$A$5:$A$40,A347,County!$D$5:$D$40)</f>
        <v>335956</v>
      </c>
      <c r="G347" s="173" cm="1">
        <f t="array" ref="G347">INDEX(Geography!$E$5:$E$833,MATCH(C347,Geography!$C$5:$C$833,0),0)</f>
        <v>4041</v>
      </c>
      <c r="H347" s="239">
        <f t="shared" si="5"/>
        <v>4911.1470307345026</v>
      </c>
      <c r="I347" s="173">
        <f>SUMIF(Geography!$L$5:$L$838,'Census Tract'!C347,Geography!$M$5:$M$838)</f>
        <v>467</v>
      </c>
      <c r="J347" s="338">
        <f ca="1">($I347/(SUMIF($D$5:$D$832,$D347,$I$5:$I$832))*IF($D347=1,Urban_Rural_LDVs!F$6,Urban_Rural_LDVs!F$7))</f>
        <v>0.23386799858803334</v>
      </c>
      <c r="K347" s="196">
        <f ca="1">($I347/(SUMIF($D$5:$D$832,$D347,$I$5:$I$832))*IF($D347=1,Urban_Rural_LDVs!G$6,Urban_Rural_LDVs!G$7))</f>
        <v>1.1622234703135734</v>
      </c>
      <c r="L347" s="196">
        <f ca="1">($I347/(SUMIF($D$5:$D$832,$D347,$I$5:$I$832))*IF($D347=1,Urban_Rural_LDVs!H$6,Urban_Rural_LDVs!H$7))</f>
        <v>5.3478368247766239</v>
      </c>
      <c r="M347" s="197">
        <f ca="1">($I347/(SUMIF($D$5:$D$832,$D347,$I$5:$I$832))*IF($D347=1,Urban_Rural_LDVs!I$6,Urban_Rural_LDVs!I$7))</f>
        <v>11.615127259610052</v>
      </c>
      <c r="N347" s="196">
        <f ca="1">($H347/(SUMIF($D$5:$D$832,$D347,$H$5:$H$832))*IF($D347=1,Urban_Rural_LDVs!J$6,Urban_Rural_LDVs!J$7))</f>
        <v>1.013870358939762</v>
      </c>
      <c r="O347" s="196">
        <f ca="1">($H347/(SUMIF($D$5:$D$832,$D347,$H$5:$H$832))*IF($D347=1,Urban_Rural_LDVs!K$6,Urban_Rural_LDVs!K$7))</f>
        <v>4.8245889318615722</v>
      </c>
      <c r="P347" s="196">
        <f ca="1">($H347/(SUMIF($D$5:$D$832,$D347,$H$5:$H$832))*IF($D347=1,Urban_Rural_LDVs!L$6,Urban_Rural_LDVs!L$7))</f>
        <v>22.003939065150067</v>
      </c>
      <c r="Q347" s="197">
        <f ca="1">($H347/(SUMIF($D$5:$D$832,$D347,$H$5:$H$832))*IF($D347=1,Urban_Rural_LDVs!M$6,Urban_Rural_LDVs!M$7))</f>
        <v>47.726930735762636</v>
      </c>
      <c r="R347" s="196">
        <f ca="1">($H347/(SUMIF($D$5:$D$832,$D347,$H$5:$H$832))*IF($D347=1,Urban_Rural_LDVs!N$6,Urban_Rural_LDVs!N$7))</f>
        <v>0.42210807041830695</v>
      </c>
      <c r="S347" s="196">
        <f ca="1">($H347/(SUMIF($D$5:$D$832,$D347,$H$5:$H$832))*IF($D347=1,Urban_Rural_LDVs!O$6,Urban_Rural_LDVs!O$7))</f>
        <v>2.0050704528194752</v>
      </c>
      <c r="T347" s="196">
        <f ca="1">($H347/(SUMIF($D$5:$D$832,$D347,$H$5:$H$832))*IF($D347=1,Urban_Rural_LDVs!P$6,Urban_Rural_LDVs!P$7))</f>
        <v>8.7976803955870668</v>
      </c>
      <c r="U347" s="339">
        <f ca="1">($H347/(SUMIF($D$5:$D$832,$D347,$H$5:$H$832))*IF($D347=1,Urban_Rural_LDVs!Q$6,Urban_Rural_LDVs!Q$7))</f>
        <v>18.900087086230378</v>
      </c>
      <c r="V347" s="344">
        <f ca="1">'DAC Adjustment'!O351-'Census Tract'!J347</f>
        <v>0</v>
      </c>
      <c r="W347" s="29">
        <f ca="1">'DAC Adjustment'!P351-'Census Tract'!K347</f>
        <v>0</v>
      </c>
      <c r="X347" s="29">
        <f ca="1">'DAC Adjustment'!Q351-'Census Tract'!L347</f>
        <v>0</v>
      </c>
      <c r="Y347" s="105">
        <f ca="1">'DAC Adjustment'!R351-'Census Tract'!M347</f>
        <v>0</v>
      </c>
      <c r="Z347" s="29">
        <f ca="1">'DAC Adjustment'!S351-'Census Tract'!N347</f>
        <v>0</v>
      </c>
      <c r="AA347" s="29">
        <f ca="1">'DAC Adjustment'!T351-'Census Tract'!O347</f>
        <v>0</v>
      </c>
      <c r="AB347" s="29">
        <f ca="1">'DAC Adjustment'!U351-'Census Tract'!P347</f>
        <v>0</v>
      </c>
      <c r="AC347" s="105">
        <f ca="1">'DAC Adjustment'!V351-'Census Tract'!Q347</f>
        <v>0</v>
      </c>
      <c r="AD347" s="29">
        <f ca="1">'DAC Adjustment'!W351-'Census Tract'!R347</f>
        <v>0</v>
      </c>
      <c r="AE347" s="29">
        <f ca="1">'DAC Adjustment'!X351-'Census Tract'!S347</f>
        <v>0</v>
      </c>
      <c r="AF347" s="29">
        <f ca="1">'DAC Adjustment'!Y351-'Census Tract'!T347</f>
        <v>0</v>
      </c>
      <c r="AG347" s="345">
        <f ca="1">'DAC Adjustment'!Z351-'Census Tract'!U347</f>
        <v>0</v>
      </c>
    </row>
    <row r="348" spans="1:33" ht="15.75" x14ac:dyDescent="0.25">
      <c r="A348" s="193" t="s">
        <v>46</v>
      </c>
      <c r="B348" s="53" t="str">
        <f>IFERROR(INDEX(Geography!$R$5:$R$889,MATCH(C348,Geography!$S$5:$S$889,0)),"Undefined")</f>
        <v>Springfield</v>
      </c>
      <c r="C348" s="53">
        <v>41039001902</v>
      </c>
      <c r="D348" s="171" cm="1">
        <f t="array" ref="D348">INDEX(Geography!$K$5:$K$838,MATCH(C348,Geography!$L$5:$L$838,0),0)</f>
        <v>1</v>
      </c>
      <c r="E348" s="53">
        <v>6175</v>
      </c>
      <c r="F348" s="53">
        <f>SUMIF(County!$A$5:$A$40,A348,County!$D$5:$D$40)</f>
        <v>335956</v>
      </c>
      <c r="G348" s="173" cm="1">
        <f t="array" ref="G348">INDEX(Geography!$E$5:$E$833,MATCH(C348,Geography!$C$5:$C$833,0),0)</f>
        <v>3877</v>
      </c>
      <c r="H348" s="239">
        <f t="shared" si="5"/>
        <v>4711.832971580714</v>
      </c>
      <c r="I348" s="173">
        <f>SUMIF(Geography!$L$5:$L$838,'Census Tract'!C348,Geography!$M$5:$M$838)</f>
        <v>2842</v>
      </c>
      <c r="J348" s="338">
        <f ca="1">($I348/(SUMIF($D$5:$D$832,$D348,$I$5:$I$832))*IF($D348=1,Urban_Rural_LDVs!F$6,Urban_Rural_LDVs!F$7))</f>
        <v>1.4232395117498733</v>
      </c>
      <c r="K348" s="196">
        <f ca="1">($I348/(SUMIF($D$5:$D$832,$D348,$I$5:$I$832))*IF($D348=1,Urban_Rural_LDVs!G$6,Urban_Rural_LDVs!G$7))</f>
        <v>7.0728888707305702</v>
      </c>
      <c r="L348" s="196">
        <f ca="1">($I348/(SUMIF($D$5:$D$832,$D348,$I$5:$I$832))*IF($D348=1,Urban_Rural_LDVs!H$6,Urban_Rural_LDVs!H$7))</f>
        <v>32.545079777334401</v>
      </c>
      <c r="M348" s="197">
        <f ca="1">($I348/(SUMIF($D$5:$D$832,$D348,$I$5:$I$832))*IF($D348=1,Urban_Rural_LDVs!I$6,Urban_Rural_LDVs!I$7))</f>
        <v>70.685635271545536</v>
      </c>
      <c r="N348" s="196">
        <f ca="1">($H348/(SUMIF($D$5:$D$832,$D348,$H$5:$H$832))*IF($D348=1,Urban_Rural_LDVs!J$6,Urban_Rural_LDVs!J$7))</f>
        <v>0.97272343024237995</v>
      </c>
      <c r="O348" s="196">
        <f ca="1">($H348/(SUMIF($D$5:$D$832,$D348,$H$5:$H$832))*IF($D348=1,Urban_Rural_LDVs!K$6,Urban_Rural_LDVs!K$7))</f>
        <v>4.6287877477919617</v>
      </c>
      <c r="P348" s="196">
        <f ca="1">($H348/(SUMIF($D$5:$D$832,$D348,$H$5:$H$832))*IF($D348=1,Urban_Rural_LDVs!L$6,Urban_Rural_LDVs!L$7))</f>
        <v>21.110930897200397</v>
      </c>
      <c r="Q348" s="197">
        <f ca="1">($H348/(SUMIF($D$5:$D$832,$D348,$H$5:$H$832))*IF($D348=1,Urban_Rural_LDVs!M$6,Urban_Rural_LDVs!M$7))</f>
        <v>45.789980317384746</v>
      </c>
      <c r="R348" s="196">
        <f ca="1">($H348/(SUMIF($D$5:$D$832,$D348,$H$5:$H$832))*IF($D348=1,Urban_Rural_LDVs!N$6,Urban_Rural_LDVs!N$7))</f>
        <v>0.40497723063889535</v>
      </c>
      <c r="S348" s="196">
        <f ca="1">($H348/(SUMIF($D$5:$D$832,$D348,$H$5:$H$832))*IF($D348=1,Urban_Rural_LDVs!O$6,Urban_Rural_LDVs!O$7))</f>
        <v>1.9236966457760718</v>
      </c>
      <c r="T348" s="196">
        <f ca="1">($H348/(SUMIF($D$5:$D$832,$D348,$H$5:$H$832))*IF($D348=1,Urban_Rural_LDVs!P$6,Urban_Rural_LDVs!P$7))</f>
        <v>8.4406352124946942</v>
      </c>
      <c r="U348" s="339">
        <f ca="1">($H348/(SUMIF($D$5:$D$832,$D348,$H$5:$H$832))*IF($D348=1,Urban_Rural_LDVs!Q$6,Urban_Rural_LDVs!Q$7))</f>
        <v>18.133045690006231</v>
      </c>
      <c r="V348" s="344">
        <f ca="1">'DAC Adjustment'!O352-'Census Tract'!J348</f>
        <v>0.35580987793746832</v>
      </c>
      <c r="W348" s="29">
        <f ca="1">'DAC Adjustment'!P352-'Census Tract'!K348</f>
        <v>1.7682222176826423</v>
      </c>
      <c r="X348" s="29">
        <f ca="1">'DAC Adjustment'!Q352-'Census Tract'!L348</f>
        <v>8.1362699443335984</v>
      </c>
      <c r="Y348" s="105">
        <f ca="1">'DAC Adjustment'!R352-'Census Tract'!M348</f>
        <v>17.671408817886388</v>
      </c>
      <c r="Z348" s="29">
        <f ca="1">'DAC Adjustment'!S352-'Census Tract'!N348</f>
        <v>0.24318085756059493</v>
      </c>
      <c r="AA348" s="29">
        <f ca="1">'DAC Adjustment'!T352-'Census Tract'!O348</f>
        <v>1.1571969369479902</v>
      </c>
      <c r="AB348" s="29">
        <f ca="1">'DAC Adjustment'!U352-'Census Tract'!P348</f>
        <v>5.2777327243001011</v>
      </c>
      <c r="AC348" s="105">
        <f ca="1">'DAC Adjustment'!V352-'Census Tract'!Q348</f>
        <v>11.447495079346183</v>
      </c>
      <c r="AD348" s="29">
        <f ca="1">'DAC Adjustment'!W352-'Census Tract'!R348</f>
        <v>0.10124430765972381</v>
      </c>
      <c r="AE348" s="29">
        <f ca="1">'DAC Adjustment'!X352-'Census Tract'!S348</f>
        <v>0.48092416144401806</v>
      </c>
      <c r="AF348" s="29">
        <f ca="1">'DAC Adjustment'!Y352-'Census Tract'!T348</f>
        <v>2.1101588031236744</v>
      </c>
      <c r="AG348" s="345">
        <f ca="1">'DAC Adjustment'!Z352-'Census Tract'!U348</f>
        <v>4.5332614225015568</v>
      </c>
    </row>
    <row r="349" spans="1:33" ht="15.75" x14ac:dyDescent="0.25">
      <c r="A349" s="193" t="s">
        <v>46</v>
      </c>
      <c r="B349" s="53" t="str">
        <f>IFERROR(INDEX(Geography!$R$5:$R$889,MATCH(C349,Geography!$S$5:$S$889,0)),"Undefined")</f>
        <v>Eugene</v>
      </c>
      <c r="C349" s="53">
        <v>41039002302</v>
      </c>
      <c r="D349" s="171" cm="1">
        <f t="array" ref="D349">INDEX(Geography!$K$5:$K$838,MATCH(C349,Geography!$L$5:$L$838,0),0)</f>
        <v>1</v>
      </c>
      <c r="E349" s="53">
        <v>4625</v>
      </c>
      <c r="F349" s="53">
        <f>SUMIF(County!$A$5:$A$40,A349,County!$D$5:$D$40)</f>
        <v>335956</v>
      </c>
      <c r="G349" s="173" cm="1">
        <f t="array" ref="G349">INDEX(Geography!$E$5:$E$833,MATCH(C349,Geography!$C$5:$C$833,0),0)</f>
        <v>3422</v>
      </c>
      <c r="H349" s="239">
        <f t="shared" si="5"/>
        <v>4158.8579903918508</v>
      </c>
      <c r="I349" s="173">
        <f>SUMIF(Geography!$L$5:$L$838,'Census Tract'!C349,Geography!$M$5:$M$838)</f>
        <v>327</v>
      </c>
      <c r="J349" s="338">
        <f ca="1">($I349/(SUMIF($D$5:$D$832,$D349,$I$5:$I$832))*IF($D349=1,Urban_Rural_LDVs!F$6,Urban_Rural_LDVs!F$7))</f>
        <v>0.16375767781217754</v>
      </c>
      <c r="K349" s="196">
        <f ca="1">($I349/(SUMIF($D$5:$D$832,$D349,$I$5:$I$832))*IF($D349=1,Urban_Rural_LDVs!G$6,Urban_Rural_LDVs!G$7))</f>
        <v>0.81380529934162438</v>
      </c>
      <c r="L349" s="196">
        <f ca="1">($I349/(SUMIF($D$5:$D$832,$D349,$I$5:$I$832))*IF($D349=1,Urban_Rural_LDVs!H$6,Urban_Rural_LDVs!H$7))</f>
        <v>3.7446309244153237</v>
      </c>
      <c r="M349" s="197">
        <f ca="1">($I349/(SUMIF($D$5:$D$832,$D349,$I$5:$I$832))*IF($D349=1,Urban_Rural_LDVs!I$6,Urban_Rural_LDVs!I$7))</f>
        <v>8.13307626101175</v>
      </c>
      <c r="N349" s="196">
        <f ca="1">($H349/(SUMIF($D$5:$D$832,$D349,$H$5:$H$832))*IF($D349=1,Urban_Rural_LDVs!J$6,Urban_Rural_LDVs!J$7))</f>
        <v>0.85856579269781386</v>
      </c>
      <c r="O349" s="196">
        <f ca="1">($H349/(SUMIF($D$5:$D$832,$D349,$H$5:$H$832))*IF($D349=1,Urban_Rural_LDVs!K$6,Urban_Rural_LDVs!K$7))</f>
        <v>4.0855588529646871</v>
      </c>
      <c r="P349" s="196">
        <f ca="1">($H349/(SUMIF($D$5:$D$832,$D349,$H$5:$H$832))*IF($D349=1,Urban_Rural_LDVs!L$6,Urban_Rural_LDVs!L$7))</f>
        <v>18.633377748315649</v>
      </c>
      <c r="Q349" s="197">
        <f ca="1">($H349/(SUMIF($D$5:$D$832,$D349,$H$5:$H$832))*IF($D349=1,Urban_Rural_LDVs!M$6,Urban_Rural_LDVs!M$7))</f>
        <v>40.416123973714363</v>
      </c>
      <c r="R349" s="196">
        <f ca="1">($H349/(SUMIF($D$5:$D$832,$D349,$H$5:$H$832))*IF($D349=1,Urban_Rural_LDVs!N$6,Urban_Rural_LDVs!N$7))</f>
        <v>0.35744959588503994</v>
      </c>
      <c r="S349" s="196">
        <f ca="1">($H349/(SUMIF($D$5:$D$832,$D349,$H$5:$H$832))*IF($D349=1,Urban_Rural_LDVs!O$6,Urban_Rural_LDVs!O$7))</f>
        <v>1.6979339494056533</v>
      </c>
      <c r="T349" s="196">
        <f ca="1">($H349/(SUMIF($D$5:$D$832,$D349,$H$5:$H$832))*IF($D349=1,Urban_Rural_LDVs!P$6,Urban_Rural_LDVs!P$7))</f>
        <v>7.4500525398908559</v>
      </c>
      <c r="U349" s="339">
        <f ca="1">($H349/(SUMIF($D$5:$D$832,$D349,$H$5:$H$832))*IF($D349=1,Urban_Rural_LDVs!Q$6,Urban_Rural_LDVs!Q$7))</f>
        <v>16.004973523652652</v>
      </c>
      <c r="V349" s="344">
        <f ca="1">'DAC Adjustment'!O353-'Census Tract'!J349</f>
        <v>0</v>
      </c>
      <c r="W349" s="29">
        <f ca="1">'DAC Adjustment'!P353-'Census Tract'!K349</f>
        <v>0</v>
      </c>
      <c r="X349" s="29">
        <f ca="1">'DAC Adjustment'!Q353-'Census Tract'!L349</f>
        <v>0</v>
      </c>
      <c r="Y349" s="105">
        <f ca="1">'DAC Adjustment'!R353-'Census Tract'!M349</f>
        <v>0</v>
      </c>
      <c r="Z349" s="29">
        <f ca="1">'DAC Adjustment'!S353-'Census Tract'!N349</f>
        <v>0</v>
      </c>
      <c r="AA349" s="29">
        <f ca="1">'DAC Adjustment'!T353-'Census Tract'!O349</f>
        <v>0</v>
      </c>
      <c r="AB349" s="29">
        <f ca="1">'DAC Adjustment'!U353-'Census Tract'!P349</f>
        <v>0</v>
      </c>
      <c r="AC349" s="105">
        <f ca="1">'DAC Adjustment'!V353-'Census Tract'!Q349</f>
        <v>0</v>
      </c>
      <c r="AD349" s="29">
        <f ca="1">'DAC Adjustment'!W353-'Census Tract'!R349</f>
        <v>0</v>
      </c>
      <c r="AE349" s="29">
        <f ca="1">'DAC Adjustment'!X353-'Census Tract'!S349</f>
        <v>0</v>
      </c>
      <c r="AF349" s="29">
        <f ca="1">'DAC Adjustment'!Y353-'Census Tract'!T349</f>
        <v>0</v>
      </c>
      <c r="AG349" s="345">
        <f ca="1">'DAC Adjustment'!Z353-'Census Tract'!U349</f>
        <v>0</v>
      </c>
    </row>
    <row r="350" spans="1:33" ht="15.75" x14ac:dyDescent="0.25">
      <c r="A350" s="193" t="s">
        <v>46</v>
      </c>
      <c r="B350" s="53" t="str">
        <f>IFERROR(INDEX(Geography!$R$5:$R$889,MATCH(C350,Geography!$S$5:$S$889,0)),"Undefined")</f>
        <v>Florence</v>
      </c>
      <c r="C350" s="53">
        <v>41039000705</v>
      </c>
      <c r="D350" s="171" cm="1">
        <f t="array" ref="D350">INDEX(Geography!$K$5:$K$838,MATCH(C350,Geography!$L$5:$L$838,0),0)</f>
        <v>1</v>
      </c>
      <c r="E350" s="53">
        <v>3686</v>
      </c>
      <c r="F350" s="53">
        <f>SUMIF(County!$A$5:$A$40,A350,County!$D$5:$D$40)</f>
        <v>335956</v>
      </c>
      <c r="G350" s="173" cm="1">
        <f t="array" ref="G350">INDEX(Geography!$E$5:$E$833,MATCH(C350,Geography!$C$5:$C$833,0),0)</f>
        <v>2662</v>
      </c>
      <c r="H350" s="239">
        <f t="shared" si="5"/>
        <v>3235.2074723620999</v>
      </c>
      <c r="I350" s="173">
        <f>SUMIF(Geography!$L$5:$L$838,'Census Tract'!C350,Geography!$M$5:$M$838)</f>
        <v>1603</v>
      </c>
      <c r="J350" s="338">
        <f ca="1">($I350/(SUMIF($D$5:$D$832,$D350,$I$5:$I$832))*IF($D350=1,Urban_Rural_LDVs!F$6,Urban_Rural_LDVs!F$7))</f>
        <v>0.80276317288354926</v>
      </c>
      <c r="K350" s="196">
        <f ca="1">($I350/(SUMIF($D$5:$D$832,$D350,$I$5:$I$832))*IF($D350=1,Urban_Rural_LDVs!G$6,Urban_Rural_LDVs!G$7))</f>
        <v>3.9893880576288194</v>
      </c>
      <c r="L350" s="196">
        <f ca="1">($I350/(SUMIF($D$5:$D$832,$D350,$I$5:$I$832))*IF($D350=1,Urban_Rural_LDVs!H$6,Urban_Rural_LDVs!H$7))</f>
        <v>18.356707559136893</v>
      </c>
      <c r="M350" s="197">
        <f ca="1">($I350/(SUMIF($D$5:$D$832,$D350,$I$5:$I$832))*IF($D350=1,Urban_Rural_LDVs!I$6,Urban_Rural_LDVs!I$7))</f>
        <v>39.869483933950569</v>
      </c>
      <c r="N350" s="196">
        <f ca="1">($H350/(SUMIF($D$5:$D$832,$D350,$H$5:$H$832))*IF($D350=1,Urban_Rural_LDVs!J$6,Urban_Rural_LDVs!J$7))</f>
        <v>0.66788490361238462</v>
      </c>
      <c r="O350" s="196">
        <f ca="1">($H350/(SUMIF($D$5:$D$832,$D350,$H$5:$H$832))*IF($D350=1,Urban_Rural_LDVs!K$6,Urban_Rural_LDVs!K$7))</f>
        <v>3.1781875121542948</v>
      </c>
      <c r="P350" s="196">
        <f ca="1">($H350/(SUMIF($D$5:$D$832,$D350,$H$5:$H$832))*IF($D350=1,Urban_Rural_LDVs!L$6,Urban_Rural_LDVs!L$7))</f>
        <v>14.495047213914743</v>
      </c>
      <c r="Q350" s="197">
        <f ca="1">($H350/(SUMIF($D$5:$D$832,$D350,$H$5:$H$832))*IF($D350=1,Urban_Rural_LDVs!M$6,Urban_Rural_LDVs!M$7))</f>
        <v>31.440012278792413</v>
      </c>
      <c r="R350" s="196">
        <f ca="1">($H350/(SUMIF($D$5:$D$832,$D350,$H$5:$H$832))*IF($D350=1,Urban_Rural_LDVs!N$6,Urban_Rural_LDVs!N$7))</f>
        <v>0.27806277739508367</v>
      </c>
      <c r="S350" s="196">
        <f ca="1">($H350/(SUMIF($D$5:$D$832,$D350,$H$5:$H$832))*IF($D350=1,Urban_Rural_LDVs!O$6,Urban_Rural_LDVs!O$7))</f>
        <v>1.3208358192045144</v>
      </c>
      <c r="T350" s="196">
        <f ca="1">($H350/(SUMIF($D$5:$D$832,$D350,$H$5:$H$832))*IF($D350=1,Urban_Rural_LDVs!P$6,Urban_Rural_LDVs!P$7))</f>
        <v>5.7954529109262003</v>
      </c>
      <c r="U350" s="339">
        <f ca="1">($H350/(SUMIF($D$5:$D$832,$D350,$H$5:$H$832))*IF($D350=1,Urban_Rural_LDVs!Q$6,Urban_Rural_LDVs!Q$7))</f>
        <v>12.450391443589526</v>
      </c>
      <c r="V350" s="344">
        <f ca="1">'DAC Adjustment'!O354-'Census Tract'!J350</f>
        <v>0.20069079322088734</v>
      </c>
      <c r="W350" s="29">
        <f ca="1">'DAC Adjustment'!P354-'Census Tract'!K350</f>
        <v>0.99734701440720519</v>
      </c>
      <c r="X350" s="29">
        <f ca="1">'DAC Adjustment'!Q354-'Census Tract'!L350</f>
        <v>4.5891768897842233</v>
      </c>
      <c r="Y350" s="105">
        <f ca="1">'DAC Adjustment'!R354-'Census Tract'!M350</f>
        <v>9.9673709834876405</v>
      </c>
      <c r="Z350" s="29">
        <f ca="1">'DAC Adjustment'!S354-'Census Tract'!N350</f>
        <v>0.16697122590309621</v>
      </c>
      <c r="AA350" s="29">
        <f ca="1">'DAC Adjustment'!T354-'Census Tract'!O350</f>
        <v>0.79454687803857382</v>
      </c>
      <c r="AB350" s="29">
        <f ca="1">'DAC Adjustment'!U354-'Census Tract'!P350</f>
        <v>3.6237618034786845</v>
      </c>
      <c r="AC350" s="105">
        <f ca="1">'DAC Adjustment'!V354-'Census Tract'!Q350</f>
        <v>7.8600030696981058</v>
      </c>
      <c r="AD350" s="29">
        <f ca="1">'DAC Adjustment'!W354-'Census Tract'!R350</f>
        <v>6.9515694348770918E-2</v>
      </c>
      <c r="AE350" s="29">
        <f ca="1">'DAC Adjustment'!X354-'Census Tract'!S350</f>
        <v>0.33020895480112866</v>
      </c>
      <c r="AF350" s="29">
        <f ca="1">'DAC Adjustment'!Y354-'Census Tract'!T350</f>
        <v>1.4488632277315503</v>
      </c>
      <c r="AG350" s="345">
        <f ca="1">'DAC Adjustment'!Z354-'Census Tract'!U350</f>
        <v>3.112597860897381</v>
      </c>
    </row>
    <row r="351" spans="1:33" ht="15.75" x14ac:dyDescent="0.25">
      <c r="A351" s="193" t="s">
        <v>46</v>
      </c>
      <c r="B351" s="53" t="str">
        <f>IFERROR(INDEX(Geography!$R$5:$R$889,MATCH(C351,Geography!$S$5:$S$889,0)),"Undefined")</f>
        <v>Eugene</v>
      </c>
      <c r="C351" s="53">
        <v>41039004405</v>
      </c>
      <c r="D351" s="171" cm="1">
        <f t="array" ref="D351">INDEX(Geography!$K$5:$K$838,MATCH(C351,Geography!$L$5:$L$838,0),0)</f>
        <v>1</v>
      </c>
      <c r="E351" s="53">
        <v>4435</v>
      </c>
      <c r="F351" s="53">
        <f>SUMIF(County!$A$5:$A$40,A351,County!$D$5:$D$40)</f>
        <v>335956</v>
      </c>
      <c r="G351" s="173" cm="1">
        <f t="array" ref="G351">INDEX(Geography!$E$5:$E$833,MATCH(C351,Geography!$C$5:$C$833,0),0)</f>
        <v>3651</v>
      </c>
      <c r="H351" s="239">
        <f t="shared" si="5"/>
        <v>4437.1684754297621</v>
      </c>
      <c r="I351" s="173">
        <f>SUMIF(Geography!$L$5:$L$838,'Census Tract'!C351,Geography!$M$5:$M$838)</f>
        <v>565</v>
      </c>
      <c r="J351" s="338">
        <f ca="1">($I351/(SUMIF($D$5:$D$832,$D351,$I$5:$I$832))*IF($D351=1,Urban_Rural_LDVs!F$6,Urban_Rural_LDVs!F$7))</f>
        <v>0.28294522313113246</v>
      </c>
      <c r="K351" s="196">
        <f ca="1">($I351/(SUMIF($D$5:$D$832,$D351,$I$5:$I$832))*IF($D351=1,Urban_Rural_LDVs!G$6,Urban_Rural_LDVs!G$7))</f>
        <v>1.4061161899939381</v>
      </c>
      <c r="L351" s="196">
        <f ca="1">($I351/(SUMIF($D$5:$D$832,$D351,$I$5:$I$832))*IF($D351=1,Urban_Rural_LDVs!H$6,Urban_Rural_LDVs!H$7))</f>
        <v>6.4700809550295348</v>
      </c>
      <c r="M351" s="197">
        <f ca="1">($I351/(SUMIF($D$5:$D$832,$D351,$I$5:$I$832))*IF($D351=1,Urban_Rural_LDVs!I$6,Urban_Rural_LDVs!I$7))</f>
        <v>14.052562958628863</v>
      </c>
      <c r="N351" s="196">
        <f ca="1">($H351/(SUMIF($D$5:$D$832,$D351,$H$5:$H$832))*IF($D351=1,Urban_Rural_LDVs!J$6,Urban_Rural_LDVs!J$7))</f>
        <v>0.91602095533013383</v>
      </c>
      <c r="O351" s="196">
        <f ca="1">($H351/(SUMIF($D$5:$D$832,$D351,$H$5:$H$832))*IF($D351=1,Urban_Rural_LDVs!K$6,Urban_Rural_LDVs!K$7))</f>
        <v>4.3589641648667659</v>
      </c>
      <c r="P351" s="196">
        <f ca="1">($H351/(SUMIF($D$5:$D$832,$D351,$H$5:$H$832))*IF($D351=1,Urban_Rural_LDVs!L$6,Urban_Rural_LDVs!L$7))</f>
        <v>19.880322080391707</v>
      </c>
      <c r="Q351" s="197">
        <f ca="1">($H351/(SUMIF($D$5:$D$832,$D351,$H$5:$H$832))*IF($D351=1,Urban_Rural_LDVs!M$6,Urban_Rural_LDVs!M$7))</f>
        <v>43.120768155473741</v>
      </c>
      <c r="R351" s="196">
        <f ca="1">($H351/(SUMIF($D$5:$D$832,$D351,$H$5:$H$832))*IF($D351=1,Urban_Rural_LDVs!N$6,Urban_Rural_LDVs!N$7))</f>
        <v>0.3813700977721452</v>
      </c>
      <c r="S351" s="196">
        <f ca="1">($H351/(SUMIF($D$5:$D$832,$D351,$H$5:$H$832))*IF($D351=1,Urban_Rural_LDVs!O$6,Urban_Rural_LDVs!O$7))</f>
        <v>1.8115595702162595</v>
      </c>
      <c r="T351" s="196">
        <f ca="1">($H351/(SUMIF($D$5:$D$832,$D351,$H$5:$H$832))*IF($D351=1,Urban_Rural_LDVs!P$6,Urban_Rural_LDVs!P$7))</f>
        <v>7.9486095333552047</v>
      </c>
      <c r="U351" s="339">
        <f ca="1">($H351/(SUMIF($D$5:$D$832,$D351,$H$5:$H$832))*IF($D351=1,Urban_Rural_LDVs!Q$6,Urban_Rural_LDVs!Q$7))</f>
        <v>17.076025229355881</v>
      </c>
      <c r="V351" s="344">
        <f ca="1">'DAC Adjustment'!O355-'Census Tract'!J351</f>
        <v>0</v>
      </c>
      <c r="W351" s="29">
        <f ca="1">'DAC Adjustment'!P355-'Census Tract'!K351</f>
        <v>0</v>
      </c>
      <c r="X351" s="29">
        <f ca="1">'DAC Adjustment'!Q355-'Census Tract'!L351</f>
        <v>0</v>
      </c>
      <c r="Y351" s="105">
        <f ca="1">'DAC Adjustment'!R355-'Census Tract'!M351</f>
        <v>0</v>
      </c>
      <c r="Z351" s="29">
        <f ca="1">'DAC Adjustment'!S355-'Census Tract'!N351</f>
        <v>0</v>
      </c>
      <c r="AA351" s="29">
        <f ca="1">'DAC Adjustment'!T355-'Census Tract'!O351</f>
        <v>0</v>
      </c>
      <c r="AB351" s="29">
        <f ca="1">'DAC Adjustment'!U355-'Census Tract'!P351</f>
        <v>0</v>
      </c>
      <c r="AC351" s="105">
        <f ca="1">'DAC Adjustment'!V355-'Census Tract'!Q351</f>
        <v>0</v>
      </c>
      <c r="AD351" s="29">
        <f ca="1">'DAC Adjustment'!W355-'Census Tract'!R351</f>
        <v>0</v>
      </c>
      <c r="AE351" s="29">
        <f ca="1">'DAC Adjustment'!X355-'Census Tract'!S351</f>
        <v>0</v>
      </c>
      <c r="AF351" s="29">
        <f ca="1">'DAC Adjustment'!Y355-'Census Tract'!T351</f>
        <v>0</v>
      </c>
      <c r="AG351" s="345">
        <f ca="1">'DAC Adjustment'!Z355-'Census Tract'!U351</f>
        <v>0</v>
      </c>
    </row>
    <row r="352" spans="1:33" ht="15.75" x14ac:dyDescent="0.25">
      <c r="A352" s="193" t="s">
        <v>46</v>
      </c>
      <c r="B352" s="53" t="str">
        <f>IFERROR(INDEX(Geography!$R$5:$R$889,MATCH(C352,Geography!$S$5:$S$889,0)),"Undefined")</f>
        <v>Eugene</v>
      </c>
      <c r="C352" s="53">
        <v>41039003000</v>
      </c>
      <c r="D352" s="171" cm="1">
        <f t="array" ref="D352">INDEX(Geography!$K$5:$K$838,MATCH(C352,Geography!$L$5:$L$838,0),0)</f>
        <v>1</v>
      </c>
      <c r="E352" s="53">
        <v>4542</v>
      </c>
      <c r="F352" s="53">
        <f>SUMIF(County!$A$5:$A$40,A352,County!$D$5:$D$40)</f>
        <v>335956</v>
      </c>
      <c r="G352" s="173" cm="1">
        <f t="array" ref="G352">INDEX(Geography!$E$5:$E$833,MATCH(C352,Geography!$C$5:$C$833,0),0)</f>
        <v>3765</v>
      </c>
      <c r="H352" s="239">
        <f t="shared" si="5"/>
        <v>4575.7160531342251</v>
      </c>
      <c r="I352" s="173">
        <f>SUMIF(Geography!$L$5:$L$838,'Census Tract'!C352,Geography!$M$5:$M$838)</f>
        <v>6022</v>
      </c>
      <c r="J352" s="338">
        <f ca="1">($I352/(SUMIF($D$5:$D$832,$D352,$I$5:$I$832))*IF($D352=1,Urban_Rural_LDVs!F$6,Urban_Rural_LDVs!F$7))</f>
        <v>3.0157453693728842</v>
      </c>
      <c r="K352" s="196">
        <f ca="1">($I352/(SUMIF($D$5:$D$832,$D352,$I$5:$I$832))*IF($D352=1,Urban_Rural_LDVs!G$6,Urban_Rural_LDVs!G$7))</f>
        <v>14.986958754236275</v>
      </c>
      <c r="L352" s="196">
        <f ca="1">($I352/(SUMIF($D$5:$D$832,$D352,$I$5:$I$832))*IF($D352=1,Urban_Rural_LDVs!H$6,Urban_Rural_LDVs!H$7))</f>
        <v>68.960756656969664</v>
      </c>
      <c r="M352" s="197">
        <f ca="1">($I352/(SUMIF($D$5:$D$832,$D352,$I$5:$I$832))*IF($D352=1,Urban_Rural_LDVs!I$6,Urban_Rural_LDVs!I$7))</f>
        <v>149.77793652542127</v>
      </c>
      <c r="N352" s="196">
        <f ca="1">($H352/(SUMIF($D$5:$D$832,$D352,$H$5:$H$832))*IF($D352=1,Urban_Rural_LDVs!J$6,Urban_Rural_LDVs!J$7))</f>
        <v>0.94462308869294831</v>
      </c>
      <c r="O352" s="196">
        <f ca="1">($H352/(SUMIF($D$5:$D$832,$D352,$H$5:$H$832))*IF($D352=1,Urban_Rural_LDVs!K$6,Urban_Rural_LDVs!K$7))</f>
        <v>4.4950698659883255</v>
      </c>
      <c r="P352" s="196">
        <f ca="1">($H352/(SUMIF($D$5:$D$832,$D352,$H$5:$H$832))*IF($D352=1,Urban_Rural_LDVs!L$6,Urban_Rural_LDVs!L$7))</f>
        <v>20.501071660551847</v>
      </c>
      <c r="Q352" s="197">
        <f ca="1">($H352/(SUMIF($D$5:$D$832,$D352,$H$5:$H$832))*IF($D352=1,Urban_Rural_LDVs!M$6,Urban_Rural_LDVs!M$7))</f>
        <v>44.467184909712039</v>
      </c>
      <c r="R352" s="196">
        <f ca="1">($H352/(SUMIF($D$5:$D$832,$D352,$H$5:$H$832))*IF($D352=1,Urban_Rural_LDVs!N$6,Urban_Rural_LDVs!N$7))</f>
        <v>0.39327812054563865</v>
      </c>
      <c r="S352" s="196">
        <f ca="1">($H352/(SUMIF($D$5:$D$832,$D352,$H$5:$H$832))*IF($D352=1,Urban_Rural_LDVs!O$6,Urban_Rural_LDVs!O$7))</f>
        <v>1.8681242897464305</v>
      </c>
      <c r="T352" s="196">
        <f ca="1">($H352/(SUMIF($D$5:$D$832,$D352,$H$5:$H$832))*IF($D352=1,Urban_Rural_LDVs!P$6,Urban_Rural_LDVs!P$7))</f>
        <v>8.1967994776999049</v>
      </c>
      <c r="U352" s="339">
        <f ca="1">($H352/(SUMIF($D$5:$D$832,$D352,$H$5:$H$832))*IF($D352=1,Urban_Rural_LDVs!Q$6,Urban_Rural_LDVs!Q$7))</f>
        <v>17.609212541365352</v>
      </c>
      <c r="V352" s="344">
        <f ca="1">'DAC Adjustment'!O356-'Census Tract'!J352</f>
        <v>0</v>
      </c>
      <c r="W352" s="29">
        <f ca="1">'DAC Adjustment'!P356-'Census Tract'!K352</f>
        <v>0</v>
      </c>
      <c r="X352" s="29">
        <f ca="1">'DAC Adjustment'!Q356-'Census Tract'!L352</f>
        <v>0</v>
      </c>
      <c r="Y352" s="105">
        <f ca="1">'DAC Adjustment'!R356-'Census Tract'!M352</f>
        <v>0</v>
      </c>
      <c r="Z352" s="29">
        <f ca="1">'DAC Adjustment'!S356-'Census Tract'!N352</f>
        <v>0</v>
      </c>
      <c r="AA352" s="29">
        <f ca="1">'DAC Adjustment'!T356-'Census Tract'!O352</f>
        <v>0</v>
      </c>
      <c r="AB352" s="29">
        <f ca="1">'DAC Adjustment'!U356-'Census Tract'!P352</f>
        <v>0</v>
      </c>
      <c r="AC352" s="105">
        <f ca="1">'DAC Adjustment'!V356-'Census Tract'!Q352</f>
        <v>0</v>
      </c>
      <c r="AD352" s="29">
        <f ca="1">'DAC Adjustment'!W356-'Census Tract'!R352</f>
        <v>0</v>
      </c>
      <c r="AE352" s="29">
        <f ca="1">'DAC Adjustment'!X356-'Census Tract'!S352</f>
        <v>0</v>
      </c>
      <c r="AF352" s="29">
        <f ca="1">'DAC Adjustment'!Y356-'Census Tract'!T352</f>
        <v>0</v>
      </c>
      <c r="AG352" s="345">
        <f ca="1">'DAC Adjustment'!Z356-'Census Tract'!U352</f>
        <v>0</v>
      </c>
    </row>
    <row r="353" spans="1:33" ht="15.75" x14ac:dyDescent="0.25">
      <c r="A353" s="193" t="s">
        <v>46</v>
      </c>
      <c r="B353" s="53" t="str">
        <f>IFERROR(INDEX(Geography!$R$5:$R$889,MATCH(C353,Geography!$S$5:$S$889,0)),"Undefined")</f>
        <v>Springfield</v>
      </c>
      <c r="C353" s="53">
        <v>41039002001</v>
      </c>
      <c r="D353" s="171" cm="1">
        <f t="array" ref="D353">INDEX(Geography!$K$5:$K$838,MATCH(C353,Geography!$L$5:$L$838,0),0)</f>
        <v>1</v>
      </c>
      <c r="E353" s="53">
        <v>3337</v>
      </c>
      <c r="F353" s="53">
        <f>SUMIF(County!$A$5:$A$40,A353,County!$D$5:$D$40)</f>
        <v>335956</v>
      </c>
      <c r="G353" s="173" cm="1">
        <f t="array" ref="G353">INDEX(Geography!$E$5:$E$833,MATCH(C353,Geography!$C$5:$C$833,0),0)</f>
        <v>2734</v>
      </c>
      <c r="H353" s="239">
        <f t="shared" si="5"/>
        <v>3322.7112056491287</v>
      </c>
      <c r="I353" s="173">
        <f>SUMIF(Geography!$L$5:$L$838,'Census Tract'!C353,Geography!$M$5:$M$838)</f>
        <v>1532</v>
      </c>
      <c r="J353" s="338">
        <f ca="1">($I353/(SUMIF($D$5:$D$832,$D353,$I$5:$I$832))*IF($D353=1,Urban_Rural_LDVs!F$6,Urban_Rural_LDVs!F$7))</f>
        <v>0.7672072244900795</v>
      </c>
      <c r="K353" s="196">
        <f ca="1">($I353/(SUMIF($D$5:$D$832,$D353,$I$5:$I$832))*IF($D353=1,Urban_Rural_LDVs!G$6,Urban_Rural_LDVs!G$7))</f>
        <v>3.8126902709216162</v>
      </c>
      <c r="L353" s="196">
        <f ca="1">($I353/(SUMIF($D$5:$D$832,$D353,$I$5:$I$832))*IF($D353=1,Urban_Rural_LDVs!H$6,Urban_Rural_LDVs!H$7))</f>
        <v>17.543653138239375</v>
      </c>
      <c r="M353" s="197">
        <f ca="1">($I353/(SUMIF($D$5:$D$832,$D353,$I$5:$I$832))*IF($D353=1,Urban_Rural_LDVs!I$6,Urban_Rural_LDVs!I$7))</f>
        <v>38.103586641804284</v>
      </c>
      <c r="N353" s="196">
        <f ca="1">($H353/(SUMIF($D$5:$D$832,$D353,$H$5:$H$832))*IF($D353=1,Urban_Rural_LDVs!J$6,Urban_Rural_LDVs!J$7))</f>
        <v>0.68594940889416212</v>
      </c>
      <c r="O353" s="196">
        <f ca="1">($H353/(SUMIF($D$5:$D$832,$D353,$H$5:$H$832))*IF($D353=1,Urban_Rural_LDVs!K$6,Urban_Rural_LDVs!K$7))</f>
        <v>3.2641490075994901</v>
      </c>
      <c r="P353" s="196">
        <f ca="1">($H353/(SUMIF($D$5:$D$832,$D353,$H$5:$H$832))*IF($D353=1,Urban_Rural_LDVs!L$6,Urban_Rural_LDVs!L$7))</f>
        <v>14.887099580331672</v>
      </c>
      <c r="Q353" s="197">
        <f ca="1">($H353/(SUMIF($D$5:$D$832,$D353,$H$5:$H$832))*IF($D353=1,Urban_Rural_LDVs!M$6,Urban_Rural_LDVs!M$7))</f>
        <v>32.290380755153443</v>
      </c>
      <c r="R353" s="196">
        <f ca="1">($H353/(SUMIF($D$5:$D$832,$D353,$H$5:$H$832))*IF($D353=1,Urban_Rural_LDVs!N$6,Urban_Rural_LDVs!N$7))</f>
        <v>0.28558363388360586</v>
      </c>
      <c r="S353" s="196">
        <f ca="1">($H353/(SUMIF($D$5:$D$832,$D353,$H$5:$H$832))*IF($D353=1,Urban_Rural_LDVs!O$6,Urban_Rural_LDVs!O$7))</f>
        <v>1.3565609052235699</v>
      </c>
      <c r="T353" s="196">
        <f ca="1">($H353/(SUMIF($D$5:$D$832,$D353,$H$5:$H$832))*IF($D353=1,Urban_Rural_LDVs!P$6,Urban_Rural_LDVs!P$7))</f>
        <v>5.9522044547228514</v>
      </c>
      <c r="U353" s="339">
        <f ca="1">($H353/(SUMIF($D$5:$D$832,$D353,$H$5:$H$832))*IF($D353=1,Urban_Rural_LDVs!Q$6,Urban_Rural_LDVs!Q$7))</f>
        <v>12.787141324858665</v>
      </c>
      <c r="V353" s="344">
        <f ca="1">'DAC Adjustment'!O357-'Census Tract'!J353</f>
        <v>0</v>
      </c>
      <c r="W353" s="29">
        <f ca="1">'DAC Adjustment'!P357-'Census Tract'!K353</f>
        <v>0</v>
      </c>
      <c r="X353" s="29">
        <f ca="1">'DAC Adjustment'!Q357-'Census Tract'!L353</f>
        <v>0</v>
      </c>
      <c r="Y353" s="105">
        <f ca="1">'DAC Adjustment'!R357-'Census Tract'!M353</f>
        <v>0</v>
      </c>
      <c r="Z353" s="29">
        <f ca="1">'DAC Adjustment'!S357-'Census Tract'!N353</f>
        <v>0</v>
      </c>
      <c r="AA353" s="29">
        <f ca="1">'DAC Adjustment'!T357-'Census Tract'!O353</f>
        <v>0</v>
      </c>
      <c r="AB353" s="29">
        <f ca="1">'DAC Adjustment'!U357-'Census Tract'!P353</f>
        <v>0</v>
      </c>
      <c r="AC353" s="105">
        <f ca="1">'DAC Adjustment'!V357-'Census Tract'!Q353</f>
        <v>0</v>
      </c>
      <c r="AD353" s="29">
        <f ca="1">'DAC Adjustment'!W357-'Census Tract'!R353</f>
        <v>0</v>
      </c>
      <c r="AE353" s="29">
        <f ca="1">'DAC Adjustment'!X357-'Census Tract'!S353</f>
        <v>0</v>
      </c>
      <c r="AF353" s="29">
        <f ca="1">'DAC Adjustment'!Y357-'Census Tract'!T353</f>
        <v>0</v>
      </c>
      <c r="AG353" s="345">
        <f ca="1">'DAC Adjustment'!Z357-'Census Tract'!U353</f>
        <v>0</v>
      </c>
    </row>
    <row r="354" spans="1:33" ht="15.75" x14ac:dyDescent="0.25">
      <c r="A354" s="193" t="s">
        <v>46</v>
      </c>
      <c r="B354" s="53" t="str">
        <f>IFERROR(INDEX(Geography!$R$5:$R$889,MATCH(C354,Geography!$S$5:$S$889,0)),"Undefined")</f>
        <v>Eugene</v>
      </c>
      <c r="C354" s="53">
        <v>41039002800</v>
      </c>
      <c r="D354" s="171" cm="1">
        <f t="array" ref="D354">INDEX(Geography!$K$5:$K$838,MATCH(C354,Geography!$L$5:$L$838,0),0)</f>
        <v>1</v>
      </c>
      <c r="E354" s="53">
        <v>4960</v>
      </c>
      <c r="F354" s="53">
        <f>SUMIF(County!$A$5:$A$40,A354,County!$D$5:$D$40)</f>
        <v>335956</v>
      </c>
      <c r="G354" s="173" cm="1">
        <f t="array" ref="G354">INDEX(Geography!$E$5:$E$833,MATCH(C354,Geography!$C$5:$C$833,0),0)</f>
        <v>3442</v>
      </c>
      <c r="H354" s="239">
        <f t="shared" si="5"/>
        <v>4183.1645829715808</v>
      </c>
      <c r="I354" s="173">
        <f>SUMIF(Geography!$L$5:$L$838,'Census Tract'!C354,Geography!$M$5:$M$838)</f>
        <v>1505</v>
      </c>
      <c r="J354" s="338">
        <f ca="1">($I354/(SUMIF($D$5:$D$832,$D354,$I$5:$I$832))*IF($D354=1,Urban_Rural_LDVs!F$6,Urban_Rural_LDVs!F$7))</f>
        <v>0.75368594834045022</v>
      </c>
      <c r="K354" s="196">
        <f ca="1">($I354/(SUMIF($D$5:$D$832,$D354,$I$5:$I$832))*IF($D354=1,Urban_Rural_LDVs!G$6,Urban_Rural_LDVs!G$7))</f>
        <v>3.7454953379484546</v>
      </c>
      <c r="L354" s="196">
        <f ca="1">($I354/(SUMIF($D$5:$D$832,$D354,$I$5:$I$832))*IF($D354=1,Urban_Rural_LDVs!H$6,Urban_Rural_LDVs!H$7))</f>
        <v>17.234463428883981</v>
      </c>
      <c r="M354" s="197">
        <f ca="1">($I354/(SUMIF($D$5:$D$832,$D354,$I$5:$I$832))*IF($D354=1,Urban_Rural_LDVs!I$6,Urban_Rural_LDVs!I$7))</f>
        <v>37.432048234931756</v>
      </c>
      <c r="N354" s="196">
        <f ca="1">($H354/(SUMIF($D$5:$D$832,$D354,$H$5:$H$832))*IF($D354=1,Urban_Rural_LDVs!J$6,Urban_Rural_LDVs!J$7))</f>
        <v>0.86358371083164087</v>
      </c>
      <c r="O354" s="196">
        <f ca="1">($H354/(SUMIF($D$5:$D$832,$D354,$H$5:$H$832))*IF($D354=1,Urban_Rural_LDVs!K$6,Urban_Rural_LDVs!K$7))</f>
        <v>4.109437046143908</v>
      </c>
      <c r="P354" s="196">
        <f ca="1">($H354/(SUMIF($D$5:$D$832,$D354,$H$5:$H$832))*IF($D354=1,Urban_Rural_LDVs!L$6,Urban_Rural_LDVs!L$7))</f>
        <v>18.742281183431459</v>
      </c>
      <c r="Q354" s="197">
        <f ca="1">($H354/(SUMIF($D$5:$D$832,$D354,$H$5:$H$832))*IF($D354=1,Urban_Rural_LDVs!M$6,Urban_Rural_LDVs!M$7))</f>
        <v>40.652337439370207</v>
      </c>
      <c r="R354" s="196">
        <f ca="1">($H354/(SUMIF($D$5:$D$832,$D354,$H$5:$H$832))*IF($D354=1,Urban_Rural_LDVs!N$6,Urban_Rural_LDVs!N$7))</f>
        <v>0.35953872268740722</v>
      </c>
      <c r="S354" s="196">
        <f ca="1">($H354/(SUMIF($D$5:$D$832,$D354,$H$5:$H$832))*IF($D354=1,Urban_Rural_LDVs!O$6,Urban_Rural_LDVs!O$7))</f>
        <v>1.7078575844109463</v>
      </c>
      <c r="T354" s="196">
        <f ca="1">($H354/(SUMIF($D$5:$D$832,$D354,$H$5:$H$832))*IF($D354=1,Urban_Rural_LDVs!P$6,Urban_Rural_LDVs!P$7))</f>
        <v>7.4935946353899245</v>
      </c>
      <c r="U354" s="339">
        <f ca="1">($H354/(SUMIF($D$5:$D$832,$D354,$H$5:$H$832))*IF($D354=1,Urban_Rural_LDVs!Q$6,Urban_Rural_LDVs!Q$7))</f>
        <v>16.098515157338522</v>
      </c>
      <c r="V354" s="344">
        <f ca="1">'DAC Adjustment'!O358-'Census Tract'!J354</f>
        <v>0</v>
      </c>
      <c r="W354" s="29">
        <f ca="1">'DAC Adjustment'!P358-'Census Tract'!K354</f>
        <v>0</v>
      </c>
      <c r="X354" s="29">
        <f ca="1">'DAC Adjustment'!Q358-'Census Tract'!L354</f>
        <v>0</v>
      </c>
      <c r="Y354" s="105">
        <f ca="1">'DAC Adjustment'!R358-'Census Tract'!M354</f>
        <v>0</v>
      </c>
      <c r="Z354" s="29">
        <f ca="1">'DAC Adjustment'!S358-'Census Tract'!N354</f>
        <v>0</v>
      </c>
      <c r="AA354" s="29">
        <f ca="1">'DAC Adjustment'!T358-'Census Tract'!O354</f>
        <v>0</v>
      </c>
      <c r="AB354" s="29">
        <f ca="1">'DAC Adjustment'!U358-'Census Tract'!P354</f>
        <v>0</v>
      </c>
      <c r="AC354" s="105">
        <f ca="1">'DAC Adjustment'!V358-'Census Tract'!Q354</f>
        <v>0</v>
      </c>
      <c r="AD354" s="29">
        <f ca="1">'DAC Adjustment'!W358-'Census Tract'!R354</f>
        <v>0</v>
      </c>
      <c r="AE354" s="29">
        <f ca="1">'DAC Adjustment'!X358-'Census Tract'!S354</f>
        <v>0</v>
      </c>
      <c r="AF354" s="29">
        <f ca="1">'DAC Adjustment'!Y358-'Census Tract'!T354</f>
        <v>0</v>
      </c>
      <c r="AG354" s="345">
        <f ca="1">'DAC Adjustment'!Z358-'Census Tract'!U354</f>
        <v>0</v>
      </c>
    </row>
    <row r="355" spans="1:33" ht="15.75" x14ac:dyDescent="0.25">
      <c r="A355" s="193" t="s">
        <v>46</v>
      </c>
      <c r="B355" s="53" t="str">
        <f>IFERROR(INDEX(Geography!$R$5:$R$889,MATCH(C355,Geography!$S$5:$S$889,0)),"Undefined")</f>
        <v>Florence</v>
      </c>
      <c r="C355" s="53">
        <v>41039000708</v>
      </c>
      <c r="D355" s="171" cm="1">
        <f t="array" ref="D355">INDEX(Geography!$K$5:$K$838,MATCH(C355,Geography!$L$5:$L$838,0),0)</f>
        <v>0</v>
      </c>
      <c r="E355" s="53">
        <v>2543</v>
      </c>
      <c r="F355" s="53">
        <f>SUMIF(County!$A$5:$A$40,A355,County!$D$5:$D$40)</f>
        <v>335956</v>
      </c>
      <c r="G355" s="173" cm="1">
        <f t="array" ref="G355">INDEX(Geography!$E$5:$E$833,MATCH(C355,Geography!$C$5:$C$833,0),0)</f>
        <v>2184</v>
      </c>
      <c r="H355" s="239">
        <f t="shared" si="5"/>
        <v>2654.2799097065463</v>
      </c>
      <c r="I355" s="173">
        <f>SUMIF(Geography!$L$5:$L$838,'Census Tract'!C355,Geography!$M$5:$M$838)</f>
        <v>269</v>
      </c>
      <c r="J355" s="338">
        <f ca="1">($I355/(SUMIF($D$5:$D$832,$D355,$I$5:$I$832))*IF($D355=1,Urban_Rural_LDVs!F$6,Urban_Rural_LDVs!F$7))</f>
        <v>0.41333442810964255</v>
      </c>
      <c r="K355" s="196">
        <f ca="1">($I355/(SUMIF($D$5:$D$832,$D355,$I$5:$I$832))*IF($D355=1,Urban_Rural_LDVs!G$6,Urban_Rural_LDVs!G$7))</f>
        <v>2.0850139800533758</v>
      </c>
      <c r="L355" s="196">
        <f ca="1">($I355/(SUMIF($D$5:$D$832,$D355,$I$5:$I$832))*IF($D355=1,Urban_Rural_LDVs!H$6,Urban_Rural_LDVs!H$7))</f>
        <v>9.6610371962704686</v>
      </c>
      <c r="M355" s="197">
        <f ca="1">($I355/(SUMIF($D$5:$D$832,$D355,$I$5:$I$832))*IF($D355=1,Urban_Rural_LDVs!I$6,Urban_Rural_LDVs!I$7))</f>
        <v>21.015819134153389</v>
      </c>
      <c r="N355" s="196">
        <f ca="1">($H355/(SUMIF($D$5:$D$832,$D355,$H$5:$H$832))*IF($D355=1,Urban_Rural_LDVs!J$6,Urban_Rural_LDVs!J$7))</f>
        <v>0.72650957788751047</v>
      </c>
      <c r="O355" s="196">
        <f ca="1">($H355/(SUMIF($D$5:$D$832,$D355,$H$5:$H$832))*IF($D355=1,Urban_Rural_LDVs!K$6,Urban_Rural_LDVs!K$7))</f>
        <v>3.7973139349387255</v>
      </c>
      <c r="P355" s="196">
        <f ca="1">($H355/(SUMIF($D$5:$D$832,$D355,$H$5:$H$832))*IF($D355=1,Urban_Rural_LDVs!L$6,Urban_Rural_LDVs!L$7))</f>
        <v>17.716141772815213</v>
      </c>
      <c r="Q355" s="197">
        <f ca="1">($H355/(SUMIF($D$5:$D$832,$D355,$H$5:$H$832))*IF($D355=1,Urban_Rural_LDVs!M$6,Urban_Rural_LDVs!M$7))</f>
        <v>38.576773541585943</v>
      </c>
      <c r="R355" s="196">
        <f ca="1">($H355/(SUMIF($D$5:$D$832,$D355,$H$5:$H$832))*IF($D355=1,Urban_Rural_LDVs!N$6,Urban_Rural_LDVs!N$7))</f>
        <v>0.49617320420713856</v>
      </c>
      <c r="S355" s="196">
        <f ca="1">($H355/(SUMIF($D$5:$D$832,$D355,$H$5:$H$832))*IF($D355=1,Urban_Rural_LDVs!O$6,Urban_Rural_LDVs!O$7))</f>
        <v>2.570391005924082</v>
      </c>
      <c r="T355" s="196">
        <f ca="1">($H355/(SUMIF($D$5:$D$832,$D355,$H$5:$H$832))*IF($D355=1,Urban_Rural_LDVs!P$6,Urban_Rural_LDVs!P$7))</f>
        <v>11.844286359038215</v>
      </c>
      <c r="U355" s="339">
        <f ca="1">($H355/(SUMIF($D$5:$D$832,$D355,$H$5:$H$832))*IF($D355=1,Urban_Rural_LDVs!Q$6,Urban_Rural_LDVs!Q$7))</f>
        <v>25.742552684361044</v>
      </c>
      <c r="V355" s="344">
        <f ca="1">'DAC Adjustment'!O359-'Census Tract'!J355</f>
        <v>0</v>
      </c>
      <c r="W355" s="29">
        <f ca="1">'DAC Adjustment'!P359-'Census Tract'!K355</f>
        <v>0</v>
      </c>
      <c r="X355" s="29">
        <f ca="1">'DAC Adjustment'!Q359-'Census Tract'!L355</f>
        <v>0</v>
      </c>
      <c r="Y355" s="105">
        <f ca="1">'DAC Adjustment'!R359-'Census Tract'!M355</f>
        <v>0</v>
      </c>
      <c r="Z355" s="29">
        <f ca="1">'DAC Adjustment'!S359-'Census Tract'!N355</f>
        <v>0</v>
      </c>
      <c r="AA355" s="29">
        <f ca="1">'DAC Adjustment'!T359-'Census Tract'!O355</f>
        <v>0</v>
      </c>
      <c r="AB355" s="29">
        <f ca="1">'DAC Adjustment'!U359-'Census Tract'!P355</f>
        <v>0</v>
      </c>
      <c r="AC355" s="105">
        <f ca="1">'DAC Adjustment'!V359-'Census Tract'!Q355</f>
        <v>0</v>
      </c>
      <c r="AD355" s="29">
        <f ca="1">'DAC Adjustment'!W359-'Census Tract'!R355</f>
        <v>0</v>
      </c>
      <c r="AE355" s="29">
        <f ca="1">'DAC Adjustment'!X359-'Census Tract'!S355</f>
        <v>0</v>
      </c>
      <c r="AF355" s="29">
        <f ca="1">'DAC Adjustment'!Y359-'Census Tract'!T355</f>
        <v>0</v>
      </c>
      <c r="AG355" s="345">
        <f ca="1">'DAC Adjustment'!Z359-'Census Tract'!U355</f>
        <v>0</v>
      </c>
    </row>
    <row r="356" spans="1:33" ht="15.75" x14ac:dyDescent="0.25">
      <c r="A356" s="193" t="s">
        <v>46</v>
      </c>
      <c r="B356" s="53" t="str">
        <f>IFERROR(INDEX(Geography!$R$5:$R$889,MATCH(C356,Geography!$S$5:$S$889,0)),"Undefined")</f>
        <v>Eugene</v>
      </c>
      <c r="C356" s="53">
        <v>41039004501</v>
      </c>
      <c r="D356" s="171" cm="1">
        <f t="array" ref="D356">INDEX(Geography!$K$5:$K$838,MATCH(C356,Geography!$L$5:$L$838,0),0)</f>
        <v>1</v>
      </c>
      <c r="E356" s="53">
        <v>2834</v>
      </c>
      <c r="F356" s="53">
        <f>SUMIF(County!$A$5:$A$40,A356,County!$D$5:$D$40)</f>
        <v>335956</v>
      </c>
      <c r="G356" s="173" cm="1">
        <f t="array" ref="G356">INDEX(Geography!$E$5:$E$833,MATCH(C356,Geography!$C$5:$C$833,0),0)</f>
        <v>1970</v>
      </c>
      <c r="H356" s="239">
        <f t="shared" si="5"/>
        <v>2394.1993691034322</v>
      </c>
      <c r="I356" s="173">
        <f>SUMIF(Geography!$L$5:$L$838,'Census Tract'!C356,Geography!$M$5:$M$838)</f>
        <v>6393</v>
      </c>
      <c r="J356" s="338">
        <f ca="1">($I356/(SUMIF($D$5:$D$832,$D356,$I$5:$I$832))*IF($D356=1,Urban_Rural_LDVs!F$6,Urban_Rural_LDVs!F$7))</f>
        <v>3.2015377194289023</v>
      </c>
      <c r="K356" s="196">
        <f ca="1">($I356/(SUMIF($D$5:$D$832,$D356,$I$5:$I$832))*IF($D356=1,Urban_Rural_LDVs!G$6,Urban_Rural_LDVs!G$7))</f>
        <v>15.910266907311941</v>
      </c>
      <c r="L356" s="196">
        <f ca="1">($I356/(SUMIF($D$5:$D$832,$D356,$I$5:$I$832))*IF($D356=1,Urban_Rural_LDVs!H$6,Urban_Rural_LDVs!H$7))</f>
        <v>73.209252292927118</v>
      </c>
      <c r="M356" s="197">
        <f ca="1">($I356/(SUMIF($D$5:$D$832,$D356,$I$5:$I$832))*IF($D356=1,Urban_Rural_LDVs!I$6,Urban_Rural_LDVs!I$7))</f>
        <v>159.0053716717068</v>
      </c>
      <c r="N356" s="196">
        <f ca="1">($H356/(SUMIF($D$5:$D$832,$D356,$H$5:$H$832))*IF($D356=1,Urban_Rural_LDVs!J$6,Urban_Rural_LDVs!J$7))</f>
        <v>0.49426493618196765</v>
      </c>
      <c r="O356" s="196">
        <f ca="1">($H356/(SUMIF($D$5:$D$832,$D356,$H$5:$H$832))*IF($D356=1,Urban_Rural_LDVs!K$6,Urban_Rural_LDVs!K$7))</f>
        <v>2.3520020281532537</v>
      </c>
      <c r="P356" s="196">
        <f ca="1">($H356/(SUMIF($D$5:$D$832,$D356,$H$5:$H$832))*IF($D356=1,Urban_Rural_LDVs!L$6,Urban_Rural_LDVs!L$7))</f>
        <v>10.726988358907606</v>
      </c>
      <c r="Q356" s="197">
        <f ca="1">($H356/(SUMIF($D$5:$D$832,$D356,$H$5:$H$832))*IF($D356=1,Urban_Rural_LDVs!M$6,Urban_Rural_LDVs!M$7))</f>
        <v>23.267026367100321</v>
      </c>
      <c r="R356" s="196">
        <f ca="1">($H356/(SUMIF($D$5:$D$832,$D356,$H$5:$H$832))*IF($D356=1,Urban_Rural_LDVs!N$6,Urban_Rural_LDVs!N$7))</f>
        <v>0.20577899003317612</v>
      </c>
      <c r="S356" s="196">
        <f ca="1">($H356/(SUMIF($D$5:$D$832,$D356,$H$5:$H$832))*IF($D356=1,Urban_Rural_LDVs!O$6,Urban_Rural_LDVs!O$7))</f>
        <v>0.97747804802137261</v>
      </c>
      <c r="T356" s="196">
        <f ca="1">($H356/(SUMIF($D$5:$D$832,$D356,$H$5:$H$832))*IF($D356=1,Urban_Rural_LDVs!P$6,Urban_Rural_LDVs!P$7))</f>
        <v>4.2888964066583828</v>
      </c>
      <c r="U356" s="339">
        <f ca="1">($H356/(SUMIF($D$5:$D$832,$D356,$H$5:$H$832))*IF($D356=1,Urban_Rural_LDVs!Q$6,Urban_Rural_LDVs!Q$7))</f>
        <v>9.2138509180583643</v>
      </c>
      <c r="V356" s="344">
        <f ca="1">'DAC Adjustment'!O360-'Census Tract'!J356</f>
        <v>0.80038442985722558</v>
      </c>
      <c r="W356" s="29">
        <f ca="1">'DAC Adjustment'!P360-'Census Tract'!K356</f>
        <v>3.9775667268279857</v>
      </c>
      <c r="X356" s="29">
        <f ca="1">'DAC Adjustment'!Q360-'Census Tract'!L356</f>
        <v>18.302313073231772</v>
      </c>
      <c r="Y356" s="105">
        <f ca="1">'DAC Adjustment'!R360-'Census Tract'!M356</f>
        <v>39.751342917926706</v>
      </c>
      <c r="Z356" s="29">
        <f ca="1">'DAC Adjustment'!S360-'Census Tract'!N356</f>
        <v>0.12356623404549194</v>
      </c>
      <c r="AA356" s="29">
        <f ca="1">'DAC Adjustment'!T360-'Census Tract'!O356</f>
        <v>0.58800050703831364</v>
      </c>
      <c r="AB356" s="29">
        <f ca="1">'DAC Adjustment'!U360-'Census Tract'!P356</f>
        <v>2.6817470897269011</v>
      </c>
      <c r="AC356" s="105">
        <f ca="1">'DAC Adjustment'!V360-'Census Tract'!Q356</f>
        <v>5.8167565917750821</v>
      </c>
      <c r="AD356" s="29">
        <f ca="1">'DAC Adjustment'!W360-'Census Tract'!R356</f>
        <v>5.1444747508294031E-2</v>
      </c>
      <c r="AE356" s="29">
        <f ca="1">'DAC Adjustment'!X360-'Census Tract'!S356</f>
        <v>0.24436951200534318</v>
      </c>
      <c r="AF356" s="29">
        <f ca="1">'DAC Adjustment'!Y360-'Census Tract'!T356</f>
        <v>1.0722241016645953</v>
      </c>
      <c r="AG356" s="345">
        <f ca="1">'DAC Adjustment'!Z360-'Census Tract'!U356</f>
        <v>2.3034627295145906</v>
      </c>
    </row>
    <row r="357" spans="1:33" ht="15.75" x14ac:dyDescent="0.25">
      <c r="A357" s="193" t="s">
        <v>46</v>
      </c>
      <c r="B357" s="53" t="str">
        <f>IFERROR(INDEX(Geography!$R$5:$R$889,MATCH(C357,Geography!$S$5:$S$889,0)),"Undefined")</f>
        <v>Dunes City</v>
      </c>
      <c r="C357" s="53">
        <v>41039000702</v>
      </c>
      <c r="D357" s="171" cm="1">
        <f t="array" ref="D357">INDEX(Geography!$K$5:$K$838,MATCH(C357,Geography!$L$5:$L$838,0),0)</f>
        <v>0</v>
      </c>
      <c r="E357" s="53">
        <v>2599</v>
      </c>
      <c r="F357" s="53">
        <f>SUMIF(County!$A$5:$A$40,A357,County!$D$5:$D$40)</f>
        <v>335956</v>
      </c>
      <c r="G357" s="173" cm="1">
        <f t="array" ref="G357">INDEX(Geography!$E$5:$E$833,MATCH(C357,Geography!$C$5:$C$833,0),0)</f>
        <v>2280</v>
      </c>
      <c r="H357" s="239">
        <f t="shared" si="5"/>
        <v>2770.9515540892517</v>
      </c>
      <c r="I357" s="173">
        <f>SUMIF(Geography!$L$5:$L$838,'Census Tract'!C357,Geography!$M$5:$M$838)</f>
        <v>340</v>
      </c>
      <c r="J357" s="338">
        <f ca="1">($I357/(SUMIF($D$5:$D$832,$D357,$I$5:$I$832))*IF($D357=1,Urban_Rural_LDVs!F$6,Urban_Rural_LDVs!F$7))</f>
        <v>0.52243013218319134</v>
      </c>
      <c r="K357" s="196">
        <f ca="1">($I357/(SUMIF($D$5:$D$832,$D357,$I$5:$I$832))*IF($D357=1,Urban_Rural_LDVs!G$6,Urban_Rural_LDVs!G$7))</f>
        <v>2.6353336550860509</v>
      </c>
      <c r="L357" s="196">
        <f ca="1">($I357/(SUMIF($D$5:$D$832,$D357,$I$5:$I$832))*IF($D357=1,Urban_Rural_LDVs!H$6,Urban_Rural_LDVs!H$7))</f>
        <v>12.210976381903194</v>
      </c>
      <c r="M357" s="197">
        <f ca="1">($I357/(SUMIF($D$5:$D$832,$D357,$I$5:$I$832))*IF($D357=1,Urban_Rural_LDVs!I$6,Urban_Rural_LDVs!I$7))</f>
        <v>26.562745374022875</v>
      </c>
      <c r="N357" s="196">
        <f ca="1">($H357/(SUMIF($D$5:$D$832,$D357,$H$5:$H$832))*IF($D357=1,Urban_Rural_LDVs!J$6,Urban_Rural_LDVs!J$7))</f>
        <v>0.75844406482762095</v>
      </c>
      <c r="O357" s="196">
        <f ca="1">($H357/(SUMIF($D$5:$D$832,$D357,$H$5:$H$832))*IF($D357=1,Urban_Rural_LDVs!K$6,Urban_Rural_LDVs!K$7))</f>
        <v>3.9642288331777902</v>
      </c>
      <c r="P357" s="196">
        <f ca="1">($H357/(SUMIF($D$5:$D$832,$D357,$H$5:$H$832))*IF($D357=1,Urban_Rural_LDVs!L$6,Urban_Rural_LDVs!L$7))</f>
        <v>18.494873279312586</v>
      </c>
      <c r="Q357" s="197">
        <f ca="1">($H357/(SUMIF($D$5:$D$832,$D357,$H$5:$H$832))*IF($D357=1,Urban_Rural_LDVs!M$6,Urban_Rural_LDVs!M$7))</f>
        <v>40.272455895062244</v>
      </c>
      <c r="R357" s="196">
        <f ca="1">($H357/(SUMIF($D$5:$D$832,$D357,$H$5:$H$832))*IF($D357=1,Urban_Rural_LDVs!N$6,Urban_Rural_LDVs!N$7))</f>
        <v>0.51798301538107872</v>
      </c>
      <c r="S357" s="196">
        <f ca="1">($H357/(SUMIF($D$5:$D$832,$D357,$H$5:$H$832))*IF($D357=1,Urban_Rural_LDVs!O$6,Urban_Rural_LDVs!O$7))</f>
        <v>2.683375225964701</v>
      </c>
      <c r="T357" s="196">
        <f ca="1">($H357/(SUMIF($D$5:$D$832,$D357,$H$5:$H$832))*IF($D357=1,Urban_Rural_LDVs!P$6,Urban_Rural_LDVs!P$7))</f>
        <v>12.364914330864071</v>
      </c>
      <c r="U357" s="339">
        <f ca="1">($H357/(SUMIF($D$5:$D$832,$D357,$H$5:$H$832))*IF($D357=1,Urban_Rural_LDVs!Q$6,Urban_Rural_LDVs!Q$7))</f>
        <v>26.874093461695594</v>
      </c>
      <c r="V357" s="344">
        <f ca="1">'DAC Adjustment'!O361-'Census Tract'!J357</f>
        <v>0</v>
      </c>
      <c r="W357" s="29">
        <f ca="1">'DAC Adjustment'!P361-'Census Tract'!K357</f>
        <v>0</v>
      </c>
      <c r="X357" s="29">
        <f ca="1">'DAC Adjustment'!Q361-'Census Tract'!L357</f>
        <v>0</v>
      </c>
      <c r="Y357" s="105">
        <f ca="1">'DAC Adjustment'!R361-'Census Tract'!M357</f>
        <v>0</v>
      </c>
      <c r="Z357" s="29">
        <f ca="1">'DAC Adjustment'!S361-'Census Tract'!N357</f>
        <v>0</v>
      </c>
      <c r="AA357" s="29">
        <f ca="1">'DAC Adjustment'!T361-'Census Tract'!O357</f>
        <v>0</v>
      </c>
      <c r="AB357" s="29">
        <f ca="1">'DAC Adjustment'!U361-'Census Tract'!P357</f>
        <v>0</v>
      </c>
      <c r="AC357" s="105">
        <f ca="1">'DAC Adjustment'!V361-'Census Tract'!Q357</f>
        <v>0</v>
      </c>
      <c r="AD357" s="29">
        <f ca="1">'DAC Adjustment'!W361-'Census Tract'!R357</f>
        <v>0</v>
      </c>
      <c r="AE357" s="29">
        <f ca="1">'DAC Adjustment'!X361-'Census Tract'!S357</f>
        <v>0</v>
      </c>
      <c r="AF357" s="29">
        <f ca="1">'DAC Adjustment'!Y361-'Census Tract'!T357</f>
        <v>0</v>
      </c>
      <c r="AG357" s="345">
        <f ca="1">'DAC Adjustment'!Z361-'Census Tract'!U357</f>
        <v>0</v>
      </c>
    </row>
    <row r="358" spans="1:33" ht="15.75" x14ac:dyDescent="0.25">
      <c r="A358" s="193" t="s">
        <v>46</v>
      </c>
      <c r="B358" s="53" t="str">
        <f>IFERROR(INDEX(Geography!$R$5:$R$889,MATCH(C358,Geography!$S$5:$S$889,0)),"Undefined")</f>
        <v>Eugene</v>
      </c>
      <c r="C358" s="53">
        <v>41039004300</v>
      </c>
      <c r="D358" s="171" cm="1">
        <f t="array" ref="D358">INDEX(Geography!$K$5:$K$838,MATCH(C358,Geography!$L$5:$L$838,0),0)</f>
        <v>1</v>
      </c>
      <c r="E358" s="53">
        <v>7493</v>
      </c>
      <c r="F358" s="53">
        <f>SUMIF(County!$A$5:$A$40,A358,County!$D$5:$D$40)</f>
        <v>335956</v>
      </c>
      <c r="G358" s="173" cm="1">
        <f t="array" ref="G358">INDEX(Geography!$E$5:$E$833,MATCH(C358,Geography!$C$5:$C$833,0),0)</f>
        <v>4949</v>
      </c>
      <c r="H358" s="239">
        <f t="shared" si="5"/>
        <v>6014.6663338542567</v>
      </c>
      <c r="I358" s="173">
        <f>SUMIF(Geography!$L$5:$L$838,'Census Tract'!C358,Geography!$M$5:$M$838)</f>
        <v>10260</v>
      </c>
      <c r="J358" s="338">
        <f ca="1">($I358/(SUMIF($D$5:$D$832,$D358,$I$5:$I$832))*IF($D358=1,Urban_Rural_LDVs!F$6,Urban_Rural_LDVs!F$7))</f>
        <v>5.1380849368591486</v>
      </c>
      <c r="K358" s="196">
        <f ca="1">($I358/(SUMIF($D$5:$D$832,$D358,$I$5:$I$832))*IF($D358=1,Urban_Rural_LDVs!G$6,Urban_Rural_LDVs!G$7))</f>
        <v>25.534074529801423</v>
      </c>
      <c r="L358" s="196">
        <f ca="1">($I358/(SUMIF($D$5:$D$832,$D358,$I$5:$I$832))*IF($D358=1,Urban_Rural_LDVs!H$6,Urban_Rural_LDVs!H$7))</f>
        <v>117.4920895550496</v>
      </c>
      <c r="M358" s="197">
        <f ca="1">($I358/(SUMIF($D$5:$D$832,$D358,$I$5:$I$832))*IF($D358=1,Urban_Rural_LDVs!I$6,Urban_Rural_LDVs!I$7))</f>
        <v>255.18459461156129</v>
      </c>
      <c r="N358" s="196">
        <f ca="1">($H358/(SUMIF($D$5:$D$832,$D358,$H$5:$H$832))*IF($D358=1,Urban_Rural_LDVs!J$6,Urban_Rural_LDVs!J$7))</f>
        <v>1.2416838422155114</v>
      </c>
      <c r="O358" s="196">
        <f ca="1">($H358/(SUMIF($D$5:$D$832,$D358,$H$5:$H$832))*IF($D358=1,Urban_Rural_LDVs!K$6,Urban_Rural_LDVs!K$7))</f>
        <v>5.9086589021981979</v>
      </c>
      <c r="P358" s="196">
        <f ca="1">($H358/(SUMIF($D$5:$D$832,$D358,$H$5:$H$832))*IF($D358=1,Urban_Rural_LDVs!L$6,Urban_Rural_LDVs!L$7))</f>
        <v>26.948155019407984</v>
      </c>
      <c r="Q358" s="197">
        <f ca="1">($H358/(SUMIF($D$5:$D$832,$D358,$H$5:$H$832))*IF($D358=1,Urban_Rural_LDVs!M$6,Urban_Rural_LDVs!M$7))</f>
        <v>58.451022076537804</v>
      </c>
      <c r="R358" s="196">
        <f ca="1">($H358/(SUMIF($D$5:$D$832,$D358,$H$5:$H$832))*IF($D358=1,Urban_Rural_LDVs!N$6,Urban_Rural_LDVs!N$7))</f>
        <v>0.516954427245781</v>
      </c>
      <c r="S358" s="196">
        <f ca="1">($H358/(SUMIF($D$5:$D$832,$D358,$H$5:$H$832))*IF($D358=1,Urban_Rural_LDVs!O$6,Urban_Rural_LDVs!O$7))</f>
        <v>2.4556034820597827</v>
      </c>
      <c r="T358" s="196">
        <f ca="1">($H358/(SUMIF($D$5:$D$832,$D358,$H$5:$H$832))*IF($D358=1,Urban_Rural_LDVs!P$6,Urban_Rural_LDVs!P$7))</f>
        <v>10.774491531244839</v>
      </c>
      <c r="U358" s="339">
        <f ca="1">($H358/(SUMIF($D$5:$D$832,$D358,$H$5:$H$832))*IF($D358=1,Urban_Rural_LDVs!Q$6,Urban_Rural_LDVs!Q$7))</f>
        <v>23.146877255568953</v>
      </c>
      <c r="V358" s="344">
        <f ca="1">'DAC Adjustment'!O362-'Census Tract'!J358</f>
        <v>1.2845212342147869</v>
      </c>
      <c r="W358" s="29">
        <f ca="1">'DAC Adjustment'!P362-'Census Tract'!K358</f>
        <v>6.3835186324503539</v>
      </c>
      <c r="X358" s="29">
        <f ca="1">'DAC Adjustment'!Q362-'Census Tract'!L358</f>
        <v>29.373022388762394</v>
      </c>
      <c r="Y358" s="105">
        <f ca="1">'DAC Adjustment'!R362-'Census Tract'!M358</f>
        <v>63.796148652890338</v>
      </c>
      <c r="Z358" s="29">
        <f ca="1">'DAC Adjustment'!S362-'Census Tract'!N358</f>
        <v>0.31042096055387791</v>
      </c>
      <c r="AA358" s="29">
        <f ca="1">'DAC Adjustment'!T362-'Census Tract'!O358</f>
        <v>1.4771647255495495</v>
      </c>
      <c r="AB358" s="29">
        <f ca="1">'DAC Adjustment'!U362-'Census Tract'!P358</f>
        <v>6.7370387548519943</v>
      </c>
      <c r="AC358" s="105">
        <f ca="1">'DAC Adjustment'!V362-'Census Tract'!Q358</f>
        <v>14.612755519134446</v>
      </c>
      <c r="AD358" s="29">
        <f ca="1">'DAC Adjustment'!W362-'Census Tract'!R358</f>
        <v>0.12923860681144528</v>
      </c>
      <c r="AE358" s="29">
        <f ca="1">'DAC Adjustment'!X362-'Census Tract'!S358</f>
        <v>0.61390087051494557</v>
      </c>
      <c r="AF358" s="29">
        <f ca="1">'DAC Adjustment'!Y362-'Census Tract'!T358</f>
        <v>2.6936228828112103</v>
      </c>
      <c r="AG358" s="345">
        <f ca="1">'DAC Adjustment'!Z362-'Census Tract'!U358</f>
        <v>5.7867193138922381</v>
      </c>
    </row>
    <row r="359" spans="1:33" ht="15.75" x14ac:dyDescent="0.25">
      <c r="A359" s="193" t="s">
        <v>46</v>
      </c>
      <c r="B359" s="53" t="str">
        <f>IFERROR(INDEX(Geography!$R$5:$R$889,MATCH(C359,Geography!$S$5:$S$889,0)),"Undefined")</f>
        <v>Cottage Grove</v>
      </c>
      <c r="C359" s="53">
        <v>41039001201</v>
      </c>
      <c r="D359" s="171" cm="1">
        <f t="array" ref="D359">INDEX(Geography!$K$5:$K$838,MATCH(C359,Geography!$L$5:$L$838,0),0)</f>
        <v>0</v>
      </c>
      <c r="E359" s="53">
        <v>4068</v>
      </c>
      <c r="F359" s="53">
        <f>SUMIF(County!$A$5:$A$40,A359,County!$D$5:$D$40)</f>
        <v>335956</v>
      </c>
      <c r="G359" s="173" cm="1">
        <f t="array" ref="G359">INDEX(Geography!$E$5:$E$833,MATCH(C359,Geography!$C$5:$C$833,0),0)</f>
        <v>3023</v>
      </c>
      <c r="H359" s="239">
        <f t="shared" si="5"/>
        <v>3673.9414684262315</v>
      </c>
      <c r="I359" s="173">
        <f>SUMIF(Geography!$L$5:$L$838,'Census Tract'!C359,Geography!$M$5:$M$838)</f>
        <v>993</v>
      </c>
      <c r="J359" s="338">
        <f ca="1">($I359/(SUMIF($D$5:$D$832,$D359,$I$5:$I$832))*IF($D359=1,Urban_Rural_LDVs!F$6,Urban_Rural_LDVs!F$7))</f>
        <v>1.5258032978173792</v>
      </c>
      <c r="K359" s="196">
        <f ca="1">($I359/(SUMIF($D$5:$D$832,$D359,$I$5:$I$832))*IF($D359=1,Urban_Rural_LDVs!G$6,Urban_Rural_LDVs!G$7))</f>
        <v>7.6967244691189665</v>
      </c>
      <c r="L359" s="196">
        <f ca="1">($I359/(SUMIF($D$5:$D$832,$D359,$I$5:$I$832))*IF($D359=1,Urban_Rural_LDVs!H$6,Urban_Rural_LDVs!H$7))</f>
        <v>35.663233962440792</v>
      </c>
      <c r="M359" s="197">
        <f ca="1">($I359/(SUMIF($D$5:$D$832,$D359,$I$5:$I$832))*IF($D359=1,Urban_Rural_LDVs!I$6,Urban_Rural_LDVs!I$7))</f>
        <v>77.578841636484441</v>
      </c>
      <c r="N359" s="196">
        <f ca="1">($H359/(SUMIF($D$5:$D$832,$D359,$H$5:$H$832))*IF($D359=1,Urban_Rural_LDVs!J$6,Urban_Rural_LDVs!J$7))</f>
        <v>1.0056036877078498</v>
      </c>
      <c r="O359" s="196">
        <f ca="1">($H359/(SUMIF($D$5:$D$832,$D359,$H$5:$H$832))*IF($D359=1,Urban_Rural_LDVs!K$6,Urban_Rural_LDVs!K$7))</f>
        <v>5.2560805976738854</v>
      </c>
      <c r="P359" s="196">
        <f ca="1">($H359/(SUMIF($D$5:$D$832,$D359,$H$5:$H$832))*IF($D359=1,Urban_Rural_LDVs!L$6,Urban_Rural_LDVs!L$7))</f>
        <v>24.521930668141202</v>
      </c>
      <c r="Q359" s="197">
        <f ca="1">($H359/(SUMIF($D$5:$D$832,$D359,$H$5:$H$832))*IF($D359=1,Urban_Rural_LDVs!M$6,Urban_Rural_LDVs!M$7))</f>
        <v>53.396330776654892</v>
      </c>
      <c r="R359" s="196">
        <f ca="1">($H359/(SUMIF($D$5:$D$832,$D359,$H$5:$H$832))*IF($D359=1,Urban_Rural_LDVs!N$6,Urban_Rural_LDVs!N$7))</f>
        <v>0.68678186644605299</v>
      </c>
      <c r="S359" s="196">
        <f ca="1">($H359/(SUMIF($D$5:$D$832,$D359,$H$5:$H$832))*IF($D359=1,Urban_Rural_LDVs!O$6,Urban_Rural_LDVs!O$7))</f>
        <v>3.5578260123207412</v>
      </c>
      <c r="T359" s="196">
        <f ca="1">($H359/(SUMIF($D$5:$D$832,$D359,$H$5:$H$832))*IF($D359=1,Urban_Rural_LDVs!P$6,Urban_Rural_LDVs!P$7))</f>
        <v>16.394357904474596</v>
      </c>
      <c r="U359" s="339">
        <f ca="1">($H359/(SUMIF($D$5:$D$832,$D359,$H$5:$H$832))*IF($D359=1,Urban_Rural_LDVs!Q$6,Urban_Rural_LDVs!Q$7))</f>
        <v>35.631747602941132</v>
      </c>
      <c r="V359" s="344">
        <f ca="1">'DAC Adjustment'!O363-'Census Tract'!J359</f>
        <v>0</v>
      </c>
      <c r="W359" s="29">
        <f ca="1">'DAC Adjustment'!P363-'Census Tract'!K359</f>
        <v>0</v>
      </c>
      <c r="X359" s="29">
        <f ca="1">'DAC Adjustment'!Q363-'Census Tract'!L359</f>
        <v>0</v>
      </c>
      <c r="Y359" s="105">
        <f ca="1">'DAC Adjustment'!R363-'Census Tract'!M359</f>
        <v>0</v>
      </c>
      <c r="Z359" s="29">
        <f ca="1">'DAC Adjustment'!S363-'Census Tract'!N359</f>
        <v>0</v>
      </c>
      <c r="AA359" s="29">
        <f ca="1">'DAC Adjustment'!T363-'Census Tract'!O359</f>
        <v>0</v>
      </c>
      <c r="AB359" s="29">
        <f ca="1">'DAC Adjustment'!U363-'Census Tract'!P359</f>
        <v>0</v>
      </c>
      <c r="AC359" s="105">
        <f ca="1">'DAC Adjustment'!V363-'Census Tract'!Q359</f>
        <v>0</v>
      </c>
      <c r="AD359" s="29">
        <f ca="1">'DAC Adjustment'!W363-'Census Tract'!R359</f>
        <v>0</v>
      </c>
      <c r="AE359" s="29">
        <f ca="1">'DAC Adjustment'!X363-'Census Tract'!S359</f>
        <v>0</v>
      </c>
      <c r="AF359" s="29">
        <f ca="1">'DAC Adjustment'!Y363-'Census Tract'!T359</f>
        <v>0</v>
      </c>
      <c r="AG359" s="345">
        <f ca="1">'DAC Adjustment'!Z363-'Census Tract'!U359</f>
        <v>0</v>
      </c>
    </row>
    <row r="360" spans="1:33" ht="15.75" x14ac:dyDescent="0.25">
      <c r="A360" s="193" t="s">
        <v>46</v>
      </c>
      <c r="B360" s="53" t="str">
        <f>IFERROR(INDEX(Geography!$R$5:$R$889,MATCH(C360,Geography!$S$5:$S$889,0)),"Undefined")</f>
        <v>Florence</v>
      </c>
      <c r="C360" s="53">
        <v>41039000707</v>
      </c>
      <c r="D360" s="171" cm="1">
        <f t="array" ref="D360">INDEX(Geography!$K$5:$K$838,MATCH(C360,Geography!$L$5:$L$838,0),0)</f>
        <v>1</v>
      </c>
      <c r="E360" s="53">
        <v>3934</v>
      </c>
      <c r="F360" s="53">
        <f>SUMIF(County!$A$5:$A$40,A360,County!$D$5:$D$40)</f>
        <v>335956</v>
      </c>
      <c r="G360" s="173" cm="1">
        <f t="array" ref="G360">INDEX(Geography!$E$5:$E$833,MATCH(C360,Geography!$C$5:$C$833,0),0)</f>
        <v>3397</v>
      </c>
      <c r="H360" s="239">
        <f t="shared" si="5"/>
        <v>4128.474749667188</v>
      </c>
      <c r="I360" s="173">
        <f>SUMIF(Geography!$L$5:$L$838,'Census Tract'!C360,Geography!$M$5:$M$838)</f>
        <v>1681</v>
      </c>
      <c r="J360" s="338">
        <f ca="1">($I360/(SUMIF($D$5:$D$832,$D360,$I$5:$I$832))*IF($D360=1,Urban_Rural_LDVs!F$6,Urban_Rural_LDVs!F$7))</f>
        <v>0.8418246373158117</v>
      </c>
      <c r="K360" s="196">
        <f ca="1">($I360/(SUMIF($D$5:$D$832,$D360,$I$5:$I$832))*IF($D360=1,Urban_Rural_LDVs!G$6,Urban_Rural_LDVs!G$7))</f>
        <v>4.183506752884619</v>
      </c>
      <c r="L360" s="196">
        <f ca="1">($I360/(SUMIF($D$5:$D$832,$D360,$I$5:$I$832))*IF($D360=1,Urban_Rural_LDVs!H$6,Urban_Rural_LDVs!H$7))</f>
        <v>19.249922275052473</v>
      </c>
      <c r="M360" s="197">
        <f ca="1">($I360/(SUMIF($D$5:$D$832,$D360,$I$5:$I$832))*IF($D360=1,Urban_Rural_LDVs!I$6,Urban_Rural_LDVs!I$7))</f>
        <v>41.809483776026759</v>
      </c>
      <c r="N360" s="196">
        <f ca="1">($H360/(SUMIF($D$5:$D$832,$D360,$H$5:$H$832))*IF($D360=1,Urban_Rural_LDVs!J$6,Urban_Rural_LDVs!J$7))</f>
        <v>0.85229339503053003</v>
      </c>
      <c r="O360" s="196">
        <f ca="1">($H360/(SUMIF($D$5:$D$832,$D360,$H$5:$H$832))*IF($D360=1,Urban_Rural_LDVs!K$6,Urban_Rural_LDVs!K$7))</f>
        <v>4.0557111114906617</v>
      </c>
      <c r="P360" s="196">
        <f ca="1">($H360/(SUMIF($D$5:$D$832,$D360,$H$5:$H$832))*IF($D360=1,Urban_Rural_LDVs!L$6,Urban_Rural_LDVs!L$7))</f>
        <v>18.49724845442088</v>
      </c>
      <c r="Q360" s="197">
        <f ca="1">($H360/(SUMIF($D$5:$D$832,$D360,$H$5:$H$832))*IF($D360=1,Urban_Rural_LDVs!M$6,Urban_Rural_LDVs!M$7))</f>
        <v>40.120857141644564</v>
      </c>
      <c r="R360" s="196">
        <f ca="1">($H360/(SUMIF($D$5:$D$832,$D360,$H$5:$H$832))*IF($D360=1,Urban_Rural_LDVs!N$6,Urban_Rural_LDVs!N$7))</f>
        <v>0.35483818738208089</v>
      </c>
      <c r="S360" s="196">
        <f ca="1">($H360/(SUMIF($D$5:$D$832,$D360,$H$5:$H$832))*IF($D360=1,Urban_Rural_LDVs!O$6,Urban_Rural_LDVs!O$7))</f>
        <v>1.6855294056490369</v>
      </c>
      <c r="T360" s="196">
        <f ca="1">($H360/(SUMIF($D$5:$D$832,$D360,$H$5:$H$832))*IF($D360=1,Urban_Rural_LDVs!P$6,Urban_Rural_LDVs!P$7))</f>
        <v>7.3956249205170188</v>
      </c>
      <c r="U360" s="339">
        <f ca="1">($H360/(SUMIF($D$5:$D$832,$D360,$H$5:$H$832))*IF($D360=1,Urban_Rural_LDVs!Q$6,Urban_Rural_LDVs!Q$7))</f>
        <v>15.888046481545311</v>
      </c>
      <c r="V360" s="344">
        <f ca="1">'DAC Adjustment'!O364-'Census Tract'!J360</f>
        <v>0.21045615932895301</v>
      </c>
      <c r="W360" s="29">
        <f ca="1">'DAC Adjustment'!P364-'Census Tract'!K360</f>
        <v>1.0458766882211545</v>
      </c>
      <c r="X360" s="29">
        <f ca="1">'DAC Adjustment'!Q364-'Census Tract'!L360</f>
        <v>4.8124805687631174</v>
      </c>
      <c r="Y360" s="105">
        <f ca="1">'DAC Adjustment'!R364-'Census Tract'!M360</f>
        <v>10.452370944006688</v>
      </c>
      <c r="Z360" s="29">
        <f ca="1">'DAC Adjustment'!S364-'Census Tract'!N360</f>
        <v>0.21307334875763262</v>
      </c>
      <c r="AA360" s="29">
        <f ca="1">'DAC Adjustment'!T364-'Census Tract'!O360</f>
        <v>1.0139277778726656</v>
      </c>
      <c r="AB360" s="29">
        <f ca="1">'DAC Adjustment'!U364-'Census Tract'!P360</f>
        <v>4.624312113605221</v>
      </c>
      <c r="AC360" s="105">
        <f ca="1">'DAC Adjustment'!V364-'Census Tract'!Q360</f>
        <v>10.030214285411141</v>
      </c>
      <c r="AD360" s="29">
        <f ca="1">'DAC Adjustment'!W364-'Census Tract'!R360</f>
        <v>8.8709546845520237E-2</v>
      </c>
      <c r="AE360" s="29">
        <f ca="1">'DAC Adjustment'!X364-'Census Tract'!S360</f>
        <v>0.42138235141225922</v>
      </c>
      <c r="AF360" s="29">
        <f ca="1">'DAC Adjustment'!Y364-'Census Tract'!T360</f>
        <v>1.8489062301292556</v>
      </c>
      <c r="AG360" s="345">
        <f ca="1">'DAC Adjustment'!Z364-'Census Tract'!U360</f>
        <v>3.9720116203863274</v>
      </c>
    </row>
    <row r="361" spans="1:33" ht="15.75" x14ac:dyDescent="0.25">
      <c r="A361" s="193" t="s">
        <v>46</v>
      </c>
      <c r="B361" s="53" t="str">
        <f>IFERROR(INDEX(Geography!$R$5:$R$889,MATCH(C361,Geography!$S$5:$S$889,0)),"Undefined")</f>
        <v>Oakridge</v>
      </c>
      <c r="C361" s="53">
        <v>41039001500</v>
      </c>
      <c r="D361" s="171" cm="1">
        <f t="array" ref="D361">INDEX(Geography!$K$5:$K$838,MATCH(C361,Geography!$L$5:$L$838,0),0)</f>
        <v>0</v>
      </c>
      <c r="E361" s="53">
        <v>4566</v>
      </c>
      <c r="F361" s="53">
        <f>SUMIF(County!$A$5:$A$40,A361,County!$D$5:$D$40)</f>
        <v>335956</v>
      </c>
      <c r="G361" s="173" cm="1">
        <f t="array" ref="G361">INDEX(Geography!$E$5:$E$833,MATCH(C361,Geography!$C$5:$C$833,0),0)</f>
        <v>3473</v>
      </c>
      <c r="H361" s="239">
        <f t="shared" si="5"/>
        <v>4220.8398014701625</v>
      </c>
      <c r="I361" s="173">
        <f>SUMIF(Geography!$L$5:$L$838,'Census Tract'!C361,Geography!$M$5:$M$838)</f>
        <v>674</v>
      </c>
      <c r="J361" s="338">
        <f ca="1">($I361/(SUMIF($D$5:$D$832,$D361,$I$5:$I$832))*IF($D361=1,Urban_Rural_LDVs!F$6,Urban_Rural_LDVs!F$7))</f>
        <v>1.0356409090925616</v>
      </c>
      <c r="K361" s="196">
        <f ca="1">($I361/(SUMIF($D$5:$D$832,$D361,$I$5:$I$832))*IF($D361=1,Urban_Rural_LDVs!G$6,Urban_Rural_LDVs!G$7))</f>
        <v>5.2241614221411714</v>
      </c>
      <c r="L361" s="196">
        <f ca="1">($I361/(SUMIF($D$5:$D$832,$D361,$I$5:$I$832))*IF($D361=1,Urban_Rural_LDVs!H$6,Urban_Rural_LDVs!H$7))</f>
        <v>24.206464945302212</v>
      </c>
      <c r="M361" s="197">
        <f ca="1">($I361/(SUMIF($D$5:$D$832,$D361,$I$5:$I$832))*IF($D361=1,Urban_Rural_LDVs!I$6,Urban_Rural_LDVs!I$7))</f>
        <v>52.65673641791593</v>
      </c>
      <c r="N361" s="196">
        <f ca="1">($H361/(SUMIF($D$5:$D$832,$D361,$H$5:$H$832))*IF($D361=1,Urban_Rural_LDVs!J$6,Urban_Rural_LDVs!J$7))</f>
        <v>1.155296595239617</v>
      </c>
      <c r="O361" s="196">
        <f ca="1">($H361/(SUMIF($D$5:$D$832,$D361,$H$5:$H$832))*IF($D361=1,Urban_Rural_LDVs!K$6,Urban_Rural_LDVs!K$7))</f>
        <v>6.0384941831695018</v>
      </c>
      <c r="P361" s="196">
        <f ca="1">($H361/(SUMIF($D$5:$D$832,$D361,$H$5:$H$832))*IF($D361=1,Urban_Rural_LDVs!L$6,Urban_Rural_LDVs!L$7))</f>
        <v>28.172234604847631</v>
      </c>
      <c r="Q361" s="197">
        <f ca="1">($H361/(SUMIF($D$5:$D$832,$D361,$H$5:$H$832))*IF($D361=1,Urban_Rural_LDVs!M$6,Urban_Rural_LDVs!M$7))</f>
        <v>61.344841808575069</v>
      </c>
      <c r="R361" s="196">
        <f ca="1">($H361/(SUMIF($D$5:$D$832,$D361,$H$5:$H$832))*IF($D361=1,Urban_Rural_LDVs!N$6,Urban_Rural_LDVs!N$7))</f>
        <v>0.78901535632389741</v>
      </c>
      <c r="S361" s="196">
        <f ca="1">($H361/(SUMIF($D$5:$D$832,$D361,$H$5:$H$832))*IF($D361=1,Urban_Rural_LDVs!O$6,Urban_Rural_LDVs!O$7))</f>
        <v>4.0874395437611426</v>
      </c>
      <c r="T361" s="196">
        <f ca="1">($H361/(SUMIF($D$5:$D$832,$D361,$H$5:$H$832))*IF($D361=1,Urban_Rural_LDVs!P$6,Urban_Rural_LDVs!P$7))</f>
        <v>18.834801522408295</v>
      </c>
      <c r="U361" s="339">
        <f ca="1">($H361/(SUMIF($D$5:$D$832,$D361,$H$5:$H$832))*IF($D361=1,Urban_Rural_LDVs!Q$6,Urban_Rural_LDVs!Q$7))</f>
        <v>40.935844996696837</v>
      </c>
      <c r="V361" s="344">
        <f ca="1">'DAC Adjustment'!O365-'Census Tract'!J361</f>
        <v>0.2589102272731405</v>
      </c>
      <c r="W361" s="29">
        <f ca="1">'DAC Adjustment'!P365-'Census Tract'!K361</f>
        <v>1.3060403555352931</v>
      </c>
      <c r="X361" s="29">
        <f ca="1">'DAC Adjustment'!Q365-'Census Tract'!L361</f>
        <v>6.0516162363255539</v>
      </c>
      <c r="Y361" s="105">
        <f ca="1">'DAC Adjustment'!R365-'Census Tract'!M361</f>
        <v>13.164184104478984</v>
      </c>
      <c r="Z361" s="29">
        <f ca="1">'DAC Adjustment'!S365-'Census Tract'!N361</f>
        <v>0.28882414880990437</v>
      </c>
      <c r="AA361" s="29">
        <f ca="1">'DAC Adjustment'!T365-'Census Tract'!O361</f>
        <v>1.5096235457923752</v>
      </c>
      <c r="AB361" s="29">
        <f ca="1">'DAC Adjustment'!U365-'Census Tract'!P361</f>
        <v>7.0430586512119078</v>
      </c>
      <c r="AC361" s="105">
        <f ca="1">'DAC Adjustment'!V365-'Census Tract'!Q361</f>
        <v>15.336210452143774</v>
      </c>
      <c r="AD361" s="29">
        <f ca="1">'DAC Adjustment'!W365-'Census Tract'!R361</f>
        <v>0.19725383908097438</v>
      </c>
      <c r="AE361" s="29">
        <f ca="1">'DAC Adjustment'!X365-'Census Tract'!S361</f>
        <v>1.0218598859402857</v>
      </c>
      <c r="AF361" s="29">
        <f ca="1">'DAC Adjustment'!Y365-'Census Tract'!T361</f>
        <v>4.7087003806020746</v>
      </c>
      <c r="AG361" s="345">
        <f ca="1">'DAC Adjustment'!Z365-'Census Tract'!U361</f>
        <v>10.233961249174207</v>
      </c>
    </row>
    <row r="362" spans="1:33" ht="15.75" x14ac:dyDescent="0.25">
      <c r="A362" s="193" t="s">
        <v>46</v>
      </c>
      <c r="B362" s="53" t="str">
        <f>IFERROR(INDEX(Geography!$R$5:$R$889,MATCH(C362,Geography!$S$5:$S$889,0)),"Undefined")</f>
        <v>Eugene</v>
      </c>
      <c r="C362" s="53">
        <v>41039004700</v>
      </c>
      <c r="D362" s="171" cm="1">
        <f t="array" ref="D362">INDEX(Geography!$K$5:$K$838,MATCH(C362,Geography!$L$5:$L$838,0),0)</f>
        <v>1</v>
      </c>
      <c r="E362" s="53">
        <v>4327</v>
      </c>
      <c r="F362" s="53">
        <f>SUMIF(County!$A$5:$A$40,A362,County!$D$5:$D$40)</f>
        <v>335956</v>
      </c>
      <c r="G362" s="173" cm="1">
        <f t="array" ref="G362">INDEX(Geography!$E$5:$E$833,MATCH(C362,Geography!$C$5:$C$833,0),0)</f>
        <v>2682</v>
      </c>
      <c r="H362" s="239">
        <f t="shared" si="5"/>
        <v>3259.5140649418299</v>
      </c>
      <c r="I362" s="173">
        <f>SUMIF(Geography!$L$5:$L$838,'Census Tract'!C362,Geography!$M$5:$M$838)</f>
        <v>2098</v>
      </c>
      <c r="J362" s="338">
        <f ca="1">($I362/(SUMIF($D$5:$D$832,$D362,$I$5:$I$832))*IF($D362=1,Urban_Rural_LDVs!F$6,Urban_Rural_LDVs!F$7))</f>
        <v>1.0506532356267537</v>
      </c>
      <c r="K362" s="196">
        <f ca="1">($I362/(SUMIF($D$5:$D$832,$D362,$I$5:$I$832))*IF($D362=1,Urban_Rural_LDVs!G$6,Urban_Rural_LDVs!G$7))</f>
        <v>5.2212951621367827</v>
      </c>
      <c r="L362" s="196">
        <f ca="1">($I362/(SUMIF($D$5:$D$832,$D362,$I$5:$I$832))*IF($D362=1,Urban_Rural_LDVs!H$6,Urban_Rural_LDVs!H$7))</f>
        <v>24.025185563985776</v>
      </c>
      <c r="M362" s="197">
        <f ca="1">($I362/(SUMIF($D$5:$D$832,$D362,$I$5:$I$832))*IF($D362=1,Urban_Rural_LDVs!I$6,Urban_Rural_LDVs!I$7))</f>
        <v>52.181021393280275</v>
      </c>
      <c r="N362" s="196">
        <f ca="1">($H362/(SUMIF($D$5:$D$832,$D362,$H$5:$H$832))*IF($D362=1,Urban_Rural_LDVs!J$6,Urban_Rural_LDVs!J$7))</f>
        <v>0.67290282174621163</v>
      </c>
      <c r="O362" s="196">
        <f ca="1">($H362/(SUMIF($D$5:$D$832,$D362,$H$5:$H$832))*IF($D362=1,Urban_Rural_LDVs!K$6,Urban_Rural_LDVs!K$7))</f>
        <v>3.2020657053335153</v>
      </c>
      <c r="P362" s="196">
        <f ca="1">($H362/(SUMIF($D$5:$D$832,$D362,$H$5:$H$832))*IF($D362=1,Urban_Rural_LDVs!L$6,Urban_Rural_LDVs!L$7))</f>
        <v>14.603950649030555</v>
      </c>
      <c r="Q362" s="197">
        <f ca="1">($H362/(SUMIF($D$5:$D$832,$D362,$H$5:$H$832))*IF($D362=1,Urban_Rural_LDVs!M$6,Urban_Rural_LDVs!M$7))</f>
        <v>31.676225744448249</v>
      </c>
      <c r="R362" s="196">
        <f ca="1">($H362/(SUMIF($D$5:$D$832,$D362,$H$5:$H$832))*IF($D362=1,Urban_Rural_LDVs!N$6,Urban_Rural_LDVs!N$7))</f>
        <v>0.2801519041974509</v>
      </c>
      <c r="S362" s="196">
        <f ca="1">($H362/(SUMIF($D$5:$D$832,$D362,$H$5:$H$832))*IF($D362=1,Urban_Rural_LDVs!O$6,Urban_Rural_LDVs!O$7))</f>
        <v>1.3307594542098076</v>
      </c>
      <c r="T362" s="196">
        <f ca="1">($H362/(SUMIF($D$5:$D$832,$D362,$H$5:$H$832))*IF($D362=1,Urban_Rural_LDVs!P$6,Urban_Rural_LDVs!P$7))</f>
        <v>5.8389950064252689</v>
      </c>
      <c r="U362" s="339">
        <f ca="1">($H362/(SUMIF($D$5:$D$832,$D362,$H$5:$H$832))*IF($D362=1,Urban_Rural_LDVs!Q$6,Urban_Rural_LDVs!Q$7))</f>
        <v>12.543933077275396</v>
      </c>
      <c r="V362" s="344">
        <f ca="1">'DAC Adjustment'!O366-'Census Tract'!J362</f>
        <v>0</v>
      </c>
      <c r="W362" s="29">
        <f ca="1">'DAC Adjustment'!P366-'Census Tract'!K362</f>
        <v>0</v>
      </c>
      <c r="X362" s="29">
        <f ca="1">'DAC Adjustment'!Q366-'Census Tract'!L362</f>
        <v>0</v>
      </c>
      <c r="Y362" s="105">
        <f ca="1">'DAC Adjustment'!R366-'Census Tract'!M362</f>
        <v>0</v>
      </c>
      <c r="Z362" s="29">
        <f ca="1">'DAC Adjustment'!S366-'Census Tract'!N362</f>
        <v>0</v>
      </c>
      <c r="AA362" s="29">
        <f ca="1">'DAC Adjustment'!T366-'Census Tract'!O362</f>
        <v>0</v>
      </c>
      <c r="AB362" s="29">
        <f ca="1">'DAC Adjustment'!U366-'Census Tract'!P362</f>
        <v>0</v>
      </c>
      <c r="AC362" s="105">
        <f ca="1">'DAC Adjustment'!V366-'Census Tract'!Q362</f>
        <v>0</v>
      </c>
      <c r="AD362" s="29">
        <f ca="1">'DAC Adjustment'!W366-'Census Tract'!R362</f>
        <v>0</v>
      </c>
      <c r="AE362" s="29">
        <f ca="1">'DAC Adjustment'!X366-'Census Tract'!S362</f>
        <v>0</v>
      </c>
      <c r="AF362" s="29">
        <f ca="1">'DAC Adjustment'!Y366-'Census Tract'!T362</f>
        <v>0</v>
      </c>
      <c r="AG362" s="345">
        <f ca="1">'DAC Adjustment'!Z366-'Census Tract'!U362</f>
        <v>0</v>
      </c>
    </row>
    <row r="363" spans="1:33" ht="15.75" x14ac:dyDescent="0.25">
      <c r="A363" s="193" t="s">
        <v>46</v>
      </c>
      <c r="B363" s="53" t="str">
        <f>IFERROR(INDEX(Geography!$R$5:$R$889,MATCH(C363,Geography!$S$5:$S$889,0)),"Undefined")</f>
        <v>Eugene</v>
      </c>
      <c r="C363" s="53">
        <v>41039004502</v>
      </c>
      <c r="D363" s="171" cm="1">
        <f t="array" ref="D363">INDEX(Geography!$K$5:$K$838,MATCH(C363,Geography!$L$5:$L$838,0),0)</f>
        <v>1</v>
      </c>
      <c r="E363" s="53">
        <v>3353</v>
      </c>
      <c r="F363" s="53">
        <f>SUMIF(County!$A$5:$A$40,A363,County!$D$5:$D$40)</f>
        <v>335956</v>
      </c>
      <c r="G363" s="173" cm="1">
        <f t="array" ref="G363">INDEX(Geography!$E$5:$E$833,MATCH(C363,Geography!$C$5:$C$833,0),0)</f>
        <v>2130</v>
      </c>
      <c r="H363" s="239">
        <f t="shared" si="5"/>
        <v>2588.6521097412747</v>
      </c>
      <c r="I363" s="173">
        <f>SUMIF(Geography!$L$5:$L$838,'Census Tract'!C363,Geography!$M$5:$M$838)</f>
        <v>751</v>
      </c>
      <c r="J363" s="338">
        <f ca="1">($I363/(SUMIF($D$5:$D$832,$D363,$I$5:$I$832))*IF($D363=1,Urban_Rural_LDVs!F$6,Urban_Rural_LDVs!F$7))</f>
        <v>0.3760917921619123</v>
      </c>
      <c r="K363" s="196">
        <f ca="1">($I363/(SUMIF($D$5:$D$832,$D363,$I$5:$I$832))*IF($D363=1,Urban_Rural_LDVs!G$6,Urban_Rural_LDVs!G$7))</f>
        <v>1.8690146171423849</v>
      </c>
      <c r="L363" s="196">
        <f ca="1">($I363/(SUMIF($D$5:$D$832,$D363,$I$5:$I$832))*IF($D363=1,Urban_Rural_LDVs!H$6,Urban_Rural_LDVs!H$7))</f>
        <v>8.6000545083666911</v>
      </c>
      <c r="M363" s="197">
        <f ca="1">($I363/(SUMIF($D$5:$D$832,$D363,$I$5:$I$832))*IF($D363=1,Urban_Rural_LDVs!I$6,Urban_Rural_LDVs!I$7))</f>
        <v>18.67871642819518</v>
      </c>
      <c r="N363" s="196">
        <f ca="1">($H363/(SUMIF($D$5:$D$832,$D363,$H$5:$H$832))*IF($D363=1,Urban_Rural_LDVs!J$6,Urban_Rural_LDVs!J$7))</f>
        <v>0.53440828125258433</v>
      </c>
      <c r="O363" s="196">
        <f ca="1">($H363/(SUMIF($D$5:$D$832,$D363,$H$5:$H$832))*IF($D363=1,Urban_Rural_LDVs!K$6,Urban_Rural_LDVs!K$7))</f>
        <v>2.5430275735870209</v>
      </c>
      <c r="P363" s="196">
        <f ca="1">($H363/(SUMIF($D$5:$D$832,$D363,$H$5:$H$832))*IF($D363=1,Urban_Rural_LDVs!L$6,Urban_Rural_LDVs!L$7))</f>
        <v>11.598215839834113</v>
      </c>
      <c r="Q363" s="197">
        <f ca="1">($H363/(SUMIF($D$5:$D$832,$D363,$H$5:$H$832))*IF($D363=1,Urban_Rural_LDVs!M$6,Urban_Rural_LDVs!M$7))</f>
        <v>25.156734092347051</v>
      </c>
      <c r="R363" s="196">
        <f ca="1">($H363/(SUMIF($D$5:$D$832,$D363,$H$5:$H$832))*IF($D363=1,Urban_Rural_LDVs!N$6,Urban_Rural_LDVs!N$7))</f>
        <v>0.22249200445211431</v>
      </c>
      <c r="S363" s="196">
        <f ca="1">($H363/(SUMIF($D$5:$D$832,$D363,$H$5:$H$832))*IF($D363=1,Urban_Rural_LDVs!O$6,Urban_Rural_LDVs!O$7))</f>
        <v>1.0568671280637176</v>
      </c>
      <c r="T363" s="196">
        <f ca="1">($H363/(SUMIF($D$5:$D$832,$D363,$H$5:$H$832))*IF($D363=1,Urban_Rural_LDVs!P$6,Urban_Rural_LDVs!P$7))</f>
        <v>4.6372331706509424</v>
      </c>
      <c r="U363" s="339">
        <f ca="1">($H363/(SUMIF($D$5:$D$832,$D363,$H$5:$H$832))*IF($D363=1,Urban_Rural_LDVs!Q$6,Urban_Rural_LDVs!Q$7))</f>
        <v>9.9621839875453393</v>
      </c>
      <c r="V363" s="344">
        <f ca="1">'DAC Adjustment'!O367-'Census Tract'!J363</f>
        <v>9.402294804047806E-2</v>
      </c>
      <c r="W363" s="29">
        <f ca="1">'DAC Adjustment'!P367-'Census Tract'!K363</f>
        <v>0.46725365428559607</v>
      </c>
      <c r="X363" s="29">
        <f ca="1">'DAC Adjustment'!Q367-'Census Tract'!L363</f>
        <v>2.1500136270916723</v>
      </c>
      <c r="Y363" s="105">
        <f ca="1">'DAC Adjustment'!R367-'Census Tract'!M363</f>
        <v>4.6696791070487933</v>
      </c>
      <c r="Z363" s="29">
        <f ca="1">'DAC Adjustment'!S367-'Census Tract'!N363</f>
        <v>0.13360207031314608</v>
      </c>
      <c r="AA363" s="29">
        <f ca="1">'DAC Adjustment'!T367-'Census Tract'!O363</f>
        <v>0.63575689339675545</v>
      </c>
      <c r="AB363" s="29">
        <f ca="1">'DAC Adjustment'!U367-'Census Tract'!P363</f>
        <v>2.8995539599585278</v>
      </c>
      <c r="AC363" s="105">
        <f ca="1">'DAC Adjustment'!V367-'Census Tract'!Q363</f>
        <v>6.2891835230867628</v>
      </c>
      <c r="AD363" s="29">
        <f ca="1">'DAC Adjustment'!W367-'Census Tract'!R363</f>
        <v>5.5623001113028592E-2</v>
      </c>
      <c r="AE363" s="29">
        <f ca="1">'DAC Adjustment'!X367-'Census Tract'!S363</f>
        <v>0.26421678201592935</v>
      </c>
      <c r="AF363" s="29">
        <f ca="1">'DAC Adjustment'!Y367-'Census Tract'!T363</f>
        <v>1.1593082926627361</v>
      </c>
      <c r="AG363" s="345">
        <f ca="1">'DAC Adjustment'!Z367-'Census Tract'!U363</f>
        <v>2.4905459968863344</v>
      </c>
    </row>
    <row r="364" spans="1:33" ht="15.75" x14ac:dyDescent="0.25">
      <c r="A364" s="193" t="s">
        <v>46</v>
      </c>
      <c r="B364" s="53" t="str">
        <f>IFERROR(INDEX(Geography!$R$5:$R$889,MATCH(C364,Geography!$S$5:$S$889,0)),"Undefined")</f>
        <v>Junction City</v>
      </c>
      <c r="C364" s="53">
        <v>41039000404</v>
      </c>
      <c r="D364" s="171" cm="1">
        <f t="array" ref="D364">INDEX(Geography!$K$5:$K$838,MATCH(C364,Geography!$L$5:$L$838,0),0)</f>
        <v>0</v>
      </c>
      <c r="E364" s="53">
        <v>4024</v>
      </c>
      <c r="F364" s="53">
        <f>SUMIF(County!$A$5:$A$40,A364,County!$D$5:$D$40)</f>
        <v>335956</v>
      </c>
      <c r="G364" s="173" cm="1">
        <f t="array" ref="G364">INDEX(Geography!$E$5:$E$833,MATCH(C364,Geography!$C$5:$C$833,0),0)</f>
        <v>2921</v>
      </c>
      <c r="H364" s="239">
        <f t="shared" si="5"/>
        <v>3549.9778462696067</v>
      </c>
      <c r="I364" s="173">
        <f>SUMIF(Geography!$L$5:$L$838,'Census Tract'!C364,Geography!$M$5:$M$838)</f>
        <v>1777</v>
      </c>
      <c r="J364" s="338">
        <f ca="1">($I364/(SUMIF($D$5:$D$832,$D364,$I$5:$I$832))*IF($D364=1,Urban_Rural_LDVs!F$6,Urban_Rural_LDVs!F$7))</f>
        <v>2.7304657202633265</v>
      </c>
      <c r="K364" s="196">
        <f ca="1">($I364/(SUMIF($D$5:$D$832,$D364,$I$5:$I$832))*IF($D364=1,Urban_Rural_LDVs!G$6,Urban_Rural_LDVs!G$7))</f>
        <v>13.773493838493859</v>
      </c>
      <c r="L364" s="196">
        <f ca="1">($I364/(SUMIF($D$5:$D$832,$D364,$I$5:$I$832))*IF($D364=1,Urban_Rural_LDVs!H$6,Urban_Rural_LDVs!H$7))</f>
        <v>63.820308913652866</v>
      </c>
      <c r="M364" s="197">
        <f ca="1">($I364/(SUMIF($D$5:$D$832,$D364,$I$5:$I$832))*IF($D364=1,Urban_Rural_LDVs!I$6,Urban_Rural_LDVs!I$7))</f>
        <v>138.82940744011367</v>
      </c>
      <c r="N364" s="196">
        <f ca="1">($H364/(SUMIF($D$5:$D$832,$D364,$H$5:$H$832))*IF($D364=1,Urban_Rural_LDVs!J$6,Urban_Rural_LDVs!J$7))</f>
        <v>0.97167329533398261</v>
      </c>
      <c r="O364" s="196">
        <f ca="1">($H364/(SUMIF($D$5:$D$832,$D364,$H$5:$H$832))*IF($D364=1,Urban_Rural_LDVs!K$6,Urban_Rural_LDVs!K$7))</f>
        <v>5.0787335182948787</v>
      </c>
      <c r="P364" s="196">
        <f ca="1">($H364/(SUMIF($D$5:$D$832,$D364,$H$5:$H$832))*IF($D364=1,Urban_Rural_LDVs!L$6,Urban_Rural_LDVs!L$7))</f>
        <v>23.694528442487744</v>
      </c>
      <c r="Q364" s="197">
        <f ca="1">($H364/(SUMIF($D$5:$D$832,$D364,$H$5:$H$832))*IF($D364=1,Urban_Rural_LDVs!M$6,Urban_Rural_LDVs!M$7))</f>
        <v>51.594668276086317</v>
      </c>
      <c r="R364" s="196">
        <f ca="1">($H364/(SUMIF($D$5:$D$832,$D364,$H$5:$H$832))*IF($D364=1,Urban_Rural_LDVs!N$6,Urban_Rural_LDVs!N$7))</f>
        <v>0.66360894207374155</v>
      </c>
      <c r="S364" s="196">
        <f ca="1">($H364/(SUMIF($D$5:$D$832,$D364,$H$5:$H$832))*IF($D364=1,Urban_Rural_LDVs!O$6,Urban_Rural_LDVs!O$7))</f>
        <v>3.4377802785275837</v>
      </c>
      <c r="T364" s="196">
        <f ca="1">($H364/(SUMIF($D$5:$D$832,$D364,$H$5:$H$832))*IF($D364=1,Urban_Rural_LDVs!P$6,Urban_Rural_LDVs!P$7))</f>
        <v>15.841190684409625</v>
      </c>
      <c r="U364" s="339">
        <f ca="1">($H364/(SUMIF($D$5:$D$832,$D364,$H$5:$H$832))*IF($D364=1,Urban_Rural_LDVs!Q$6,Urban_Rural_LDVs!Q$7))</f>
        <v>34.429485527023168</v>
      </c>
      <c r="V364" s="344">
        <f ca="1">'DAC Adjustment'!O368-'Census Tract'!J364</f>
        <v>0</v>
      </c>
      <c r="W364" s="29">
        <f ca="1">'DAC Adjustment'!P368-'Census Tract'!K364</f>
        <v>0</v>
      </c>
      <c r="X364" s="29">
        <f ca="1">'DAC Adjustment'!Q368-'Census Tract'!L364</f>
        <v>0</v>
      </c>
      <c r="Y364" s="105">
        <f ca="1">'DAC Adjustment'!R368-'Census Tract'!M364</f>
        <v>0</v>
      </c>
      <c r="Z364" s="29">
        <f ca="1">'DAC Adjustment'!S368-'Census Tract'!N364</f>
        <v>0</v>
      </c>
      <c r="AA364" s="29">
        <f ca="1">'DAC Adjustment'!T368-'Census Tract'!O364</f>
        <v>0</v>
      </c>
      <c r="AB364" s="29">
        <f ca="1">'DAC Adjustment'!U368-'Census Tract'!P364</f>
        <v>0</v>
      </c>
      <c r="AC364" s="105">
        <f ca="1">'DAC Adjustment'!V368-'Census Tract'!Q364</f>
        <v>0</v>
      </c>
      <c r="AD364" s="29">
        <f ca="1">'DAC Adjustment'!W368-'Census Tract'!R364</f>
        <v>0</v>
      </c>
      <c r="AE364" s="29">
        <f ca="1">'DAC Adjustment'!X368-'Census Tract'!S364</f>
        <v>0</v>
      </c>
      <c r="AF364" s="29">
        <f ca="1">'DAC Adjustment'!Y368-'Census Tract'!T364</f>
        <v>0</v>
      </c>
      <c r="AG364" s="345">
        <f ca="1">'DAC Adjustment'!Z368-'Census Tract'!U364</f>
        <v>0</v>
      </c>
    </row>
    <row r="365" spans="1:33" ht="15.75" x14ac:dyDescent="0.25">
      <c r="A365" s="193" t="s">
        <v>46</v>
      </c>
      <c r="B365" s="53" t="str">
        <f>IFERROR(INDEX(Geography!$R$5:$R$889,MATCH(C365,Geography!$S$5:$S$889,0)),"Undefined")</f>
        <v>Creswell</v>
      </c>
      <c r="C365" s="53">
        <v>41039001102</v>
      </c>
      <c r="D365" s="171" cm="1">
        <f t="array" ref="D365">INDEX(Geography!$K$5:$K$838,MATCH(C365,Geography!$L$5:$L$838,0),0)</f>
        <v>0</v>
      </c>
      <c r="E365" s="53">
        <v>3930</v>
      </c>
      <c r="F365" s="53">
        <f>SUMIF(County!$A$5:$A$40,A365,County!$D$5:$D$40)</f>
        <v>335956</v>
      </c>
      <c r="G365" s="173" cm="1">
        <f t="array" ref="G365">INDEX(Geography!$E$5:$E$833,MATCH(C365,Geography!$C$5:$C$833,0),0)</f>
        <v>3298</v>
      </c>
      <c r="H365" s="239">
        <f t="shared" si="5"/>
        <v>4008.1571163975227</v>
      </c>
      <c r="I365" s="173">
        <f>SUMIF(Geography!$L$5:$L$838,'Census Tract'!C365,Geography!$M$5:$M$838)</f>
        <v>662</v>
      </c>
      <c r="J365" s="338">
        <f ca="1">($I365/(SUMIF($D$5:$D$832,$D365,$I$5:$I$832))*IF($D365=1,Urban_Rural_LDVs!F$6,Urban_Rural_LDVs!F$7))</f>
        <v>1.0172021985449196</v>
      </c>
      <c r="K365" s="196">
        <f ca="1">($I365/(SUMIF($D$5:$D$832,$D365,$I$5:$I$832))*IF($D365=1,Urban_Rural_LDVs!G$6,Urban_Rural_LDVs!G$7))</f>
        <v>5.1311496460793116</v>
      </c>
      <c r="L365" s="196">
        <f ca="1">($I365/(SUMIF($D$5:$D$832,$D365,$I$5:$I$832))*IF($D365=1,Urban_Rural_LDVs!H$6,Urban_Rural_LDVs!H$7))</f>
        <v>23.775489308293867</v>
      </c>
      <c r="M365" s="197">
        <f ca="1">($I365/(SUMIF($D$5:$D$832,$D365,$I$5:$I$832))*IF($D365=1,Urban_Rural_LDVs!I$6,Urban_Rural_LDVs!I$7))</f>
        <v>51.719227757656306</v>
      </c>
      <c r="N365" s="196">
        <f ca="1">($H365/(SUMIF($D$5:$D$832,$D365,$H$5:$H$832))*IF($D365=1,Urban_Rural_LDVs!J$6,Urban_Rural_LDVs!J$7))</f>
        <v>1.0970826867550409</v>
      </c>
      <c r="O365" s="196">
        <f ca="1">($H365/(SUMIF($D$5:$D$832,$D365,$H$5:$H$832))*IF($D365=1,Urban_Rural_LDVs!K$6,Urban_Rural_LDVs!K$7))</f>
        <v>5.7342222332545392</v>
      </c>
      <c r="P365" s="196">
        <f ca="1">($H365/(SUMIF($D$5:$D$832,$D365,$H$5:$H$832))*IF($D365=1,Urban_Rural_LDVs!L$6,Urban_Rural_LDVs!L$7))</f>
        <v>26.75267196279513</v>
      </c>
      <c r="Q365" s="197">
        <f ca="1">($H365/(SUMIF($D$5:$D$832,$D365,$H$5:$H$832))*IF($D365=1,Urban_Rural_LDVs!M$6,Urban_Rural_LDVs!M$7))</f>
        <v>58.253754185050553</v>
      </c>
      <c r="R365" s="196">
        <f ca="1">($H365/(SUMIF($D$5:$D$832,$D365,$H$5:$H$832))*IF($D365=1,Urban_Rural_LDVs!N$6,Urban_Rural_LDVs!N$7))</f>
        <v>0.74925788803806903</v>
      </c>
      <c r="S365" s="196">
        <f ca="1">($H365/(SUMIF($D$5:$D$832,$D365,$H$5:$H$832))*IF($D365=1,Urban_Rural_LDVs!O$6,Urban_Rural_LDVs!O$7))</f>
        <v>3.8814787259787642</v>
      </c>
      <c r="T365" s="196">
        <f ca="1">($H365/(SUMIF($D$5:$D$832,$D365,$H$5:$H$832))*IF($D365=1,Urban_Rural_LDVs!P$6,Urban_Rural_LDVs!P$7))</f>
        <v>17.885740115434078</v>
      </c>
      <c r="U365" s="339">
        <f ca="1">($H365/(SUMIF($D$5:$D$832,$D365,$H$5:$H$832))*IF($D365=1,Urban_Rural_LDVs!Q$6,Urban_Rural_LDVs!Q$7))</f>
        <v>38.87314045468073</v>
      </c>
      <c r="V365" s="344">
        <f ca="1">'DAC Adjustment'!O369-'Census Tract'!J365</f>
        <v>0</v>
      </c>
      <c r="W365" s="29">
        <f ca="1">'DAC Adjustment'!P369-'Census Tract'!K365</f>
        <v>0</v>
      </c>
      <c r="X365" s="29">
        <f ca="1">'DAC Adjustment'!Q369-'Census Tract'!L365</f>
        <v>0</v>
      </c>
      <c r="Y365" s="105">
        <f ca="1">'DAC Adjustment'!R369-'Census Tract'!M365</f>
        <v>0</v>
      </c>
      <c r="Z365" s="29">
        <f ca="1">'DAC Adjustment'!S369-'Census Tract'!N365</f>
        <v>0</v>
      </c>
      <c r="AA365" s="29">
        <f ca="1">'DAC Adjustment'!T369-'Census Tract'!O365</f>
        <v>0</v>
      </c>
      <c r="AB365" s="29">
        <f ca="1">'DAC Adjustment'!U369-'Census Tract'!P365</f>
        <v>0</v>
      </c>
      <c r="AC365" s="105">
        <f ca="1">'DAC Adjustment'!V369-'Census Tract'!Q365</f>
        <v>0</v>
      </c>
      <c r="AD365" s="29">
        <f ca="1">'DAC Adjustment'!W369-'Census Tract'!R365</f>
        <v>0</v>
      </c>
      <c r="AE365" s="29">
        <f ca="1">'DAC Adjustment'!X369-'Census Tract'!S365</f>
        <v>0</v>
      </c>
      <c r="AF365" s="29">
        <f ca="1">'DAC Adjustment'!Y369-'Census Tract'!T365</f>
        <v>0</v>
      </c>
      <c r="AG365" s="345">
        <f ca="1">'DAC Adjustment'!Z369-'Census Tract'!U365</f>
        <v>0</v>
      </c>
    </row>
    <row r="366" spans="1:33" ht="15.75" x14ac:dyDescent="0.25">
      <c r="A366" s="193" t="s">
        <v>46</v>
      </c>
      <c r="B366" s="53" t="str">
        <f>IFERROR(INDEX(Geography!$R$5:$R$889,MATCH(C366,Geography!$S$5:$S$889,0)),"Undefined")</f>
        <v>Eugene</v>
      </c>
      <c r="C366" s="53">
        <v>41039002201</v>
      </c>
      <c r="D366" s="171" cm="1">
        <f t="array" ref="D366">INDEX(Geography!$K$5:$K$838,MATCH(C366,Geography!$L$5:$L$838,0),0)</f>
        <v>1</v>
      </c>
      <c r="E366" s="53">
        <v>3506</v>
      </c>
      <c r="F366" s="53">
        <f>SUMIF(County!$A$5:$A$40,A366,County!$D$5:$D$40)</f>
        <v>335956</v>
      </c>
      <c r="G366" s="173" cm="1">
        <f t="array" ref="G366">INDEX(Geography!$E$5:$E$833,MATCH(C366,Geography!$C$5:$C$833,0),0)</f>
        <v>2726</v>
      </c>
      <c r="H366" s="239">
        <f t="shared" si="5"/>
        <v>3312.9885686172365</v>
      </c>
      <c r="I366" s="173">
        <f>SUMIF(Geography!$L$5:$L$838,'Census Tract'!C366,Geography!$M$5:$M$838)</f>
        <v>1940</v>
      </c>
      <c r="J366" s="338">
        <f ca="1">($I366/(SUMIF($D$5:$D$832,$D366,$I$5:$I$832))*IF($D366=1,Urban_Rural_LDVs!F$6,Urban_Rural_LDVs!F$7))</f>
        <v>0.9715287307511451</v>
      </c>
      <c r="K366" s="196">
        <f ca="1">($I366/(SUMIF($D$5:$D$832,$D366,$I$5:$I$832))*IF($D366=1,Urban_Rural_LDVs!G$6,Urban_Rural_LDVs!G$7))</f>
        <v>4.8280803691827261</v>
      </c>
      <c r="L366" s="196">
        <f ca="1">($I366/(SUMIF($D$5:$D$832,$D366,$I$5:$I$832))*IF($D366=1,Urban_Rural_LDVs!H$6,Urban_Rural_LDVs!H$7))</f>
        <v>22.215853190720882</v>
      </c>
      <c r="M366" s="197">
        <f ca="1">($I366/(SUMIF($D$5:$D$832,$D366,$I$5:$I$832))*IF($D366=1,Urban_Rural_LDVs!I$6,Urban_Rural_LDVs!I$7))</f>
        <v>48.251278123433622</v>
      </c>
      <c r="N366" s="196">
        <f ca="1">($H366/(SUMIF($D$5:$D$832,$D366,$H$5:$H$832))*IF($D366=1,Urban_Rural_LDVs!J$6,Urban_Rural_LDVs!J$7))</f>
        <v>0.68394224164063122</v>
      </c>
      <c r="O366" s="196">
        <f ca="1">($H366/(SUMIF($D$5:$D$832,$D366,$H$5:$H$832))*IF($D366=1,Urban_Rural_LDVs!K$6,Urban_Rural_LDVs!K$7))</f>
        <v>3.2545977303278013</v>
      </c>
      <c r="P366" s="196">
        <f ca="1">($H366/(SUMIF($D$5:$D$832,$D366,$H$5:$H$832))*IF($D366=1,Urban_Rural_LDVs!L$6,Urban_Rural_LDVs!L$7))</f>
        <v>14.843538206285345</v>
      </c>
      <c r="Q366" s="197">
        <f ca="1">($H366/(SUMIF($D$5:$D$832,$D366,$H$5:$H$832))*IF($D366=1,Urban_Rural_LDVs!M$6,Urban_Rural_LDVs!M$7))</f>
        <v>32.195895368891101</v>
      </c>
      <c r="R366" s="196">
        <f ca="1">($H366/(SUMIF($D$5:$D$832,$D366,$H$5:$H$832))*IF($D366=1,Urban_Rural_LDVs!N$6,Urban_Rural_LDVs!N$7))</f>
        <v>0.28474798316265892</v>
      </c>
      <c r="S366" s="196">
        <f ca="1">($H366/(SUMIF($D$5:$D$832,$D366,$H$5:$H$832))*IF($D366=1,Urban_Rural_LDVs!O$6,Urban_Rural_LDVs!O$7))</f>
        <v>1.3525914512214525</v>
      </c>
      <c r="T366" s="196">
        <f ca="1">($H366/(SUMIF($D$5:$D$832,$D366,$H$5:$H$832))*IF($D366=1,Urban_Rural_LDVs!P$6,Urban_Rural_LDVs!P$7))</f>
        <v>5.9347876165232227</v>
      </c>
      <c r="U366" s="339">
        <f ca="1">($H366/(SUMIF($D$5:$D$832,$D366,$H$5:$H$832))*IF($D366=1,Urban_Rural_LDVs!Q$6,Urban_Rural_LDVs!Q$7))</f>
        <v>12.749724671384314</v>
      </c>
      <c r="V366" s="344">
        <f ca="1">'DAC Adjustment'!O370-'Census Tract'!J366</f>
        <v>0</v>
      </c>
      <c r="W366" s="29">
        <f ca="1">'DAC Adjustment'!P370-'Census Tract'!K366</f>
        <v>0</v>
      </c>
      <c r="X366" s="29">
        <f ca="1">'DAC Adjustment'!Q370-'Census Tract'!L366</f>
        <v>0</v>
      </c>
      <c r="Y366" s="105">
        <f ca="1">'DAC Adjustment'!R370-'Census Tract'!M366</f>
        <v>0</v>
      </c>
      <c r="Z366" s="29">
        <f ca="1">'DAC Adjustment'!S370-'Census Tract'!N366</f>
        <v>0</v>
      </c>
      <c r="AA366" s="29">
        <f ca="1">'DAC Adjustment'!T370-'Census Tract'!O366</f>
        <v>0</v>
      </c>
      <c r="AB366" s="29">
        <f ca="1">'DAC Adjustment'!U370-'Census Tract'!P366</f>
        <v>0</v>
      </c>
      <c r="AC366" s="105">
        <f ca="1">'DAC Adjustment'!V370-'Census Tract'!Q366</f>
        <v>0</v>
      </c>
      <c r="AD366" s="29">
        <f ca="1">'DAC Adjustment'!W370-'Census Tract'!R366</f>
        <v>0</v>
      </c>
      <c r="AE366" s="29">
        <f ca="1">'DAC Adjustment'!X370-'Census Tract'!S366</f>
        <v>0</v>
      </c>
      <c r="AF366" s="29">
        <f ca="1">'DAC Adjustment'!Y370-'Census Tract'!T366</f>
        <v>0</v>
      </c>
      <c r="AG366" s="345">
        <f ca="1">'DAC Adjustment'!Z370-'Census Tract'!U366</f>
        <v>0</v>
      </c>
    </row>
    <row r="367" spans="1:33" ht="15.75" x14ac:dyDescent="0.25">
      <c r="A367" s="193" t="s">
        <v>46</v>
      </c>
      <c r="B367" s="53" t="str">
        <f>IFERROR(INDEX(Geography!$R$5:$R$889,MATCH(C367,Geography!$S$5:$S$889,0)),"Undefined")</f>
        <v>Lowell</v>
      </c>
      <c r="C367" s="53">
        <v>41039001600</v>
      </c>
      <c r="D367" s="171" cm="1">
        <f t="array" ref="D367">INDEX(Geography!$K$5:$K$838,MATCH(C367,Geography!$L$5:$L$838,0),0)</f>
        <v>0</v>
      </c>
      <c r="E367" s="53">
        <v>5201</v>
      </c>
      <c r="F367" s="53">
        <f>SUMIF(County!$A$5:$A$40,A367,County!$D$5:$D$40)</f>
        <v>335956</v>
      </c>
      <c r="G367" s="173" cm="1">
        <f t="array" ref="G367">INDEX(Geography!$E$5:$E$833,MATCH(C367,Geography!$C$5:$C$833,0),0)</f>
        <v>4717</v>
      </c>
      <c r="H367" s="239">
        <f t="shared" si="5"/>
        <v>5732.7098599293859</v>
      </c>
      <c r="I367" s="173">
        <f>SUMIF(Geography!$L$5:$L$838,'Census Tract'!C367,Geography!$M$5:$M$838)</f>
        <v>983</v>
      </c>
      <c r="J367" s="338">
        <f ca="1">($I367/(SUMIF($D$5:$D$832,$D367,$I$5:$I$832))*IF($D367=1,Urban_Rural_LDVs!F$6,Urban_Rural_LDVs!F$7))</f>
        <v>1.5104377056943443</v>
      </c>
      <c r="K367" s="196">
        <f ca="1">($I367/(SUMIF($D$5:$D$832,$D367,$I$5:$I$832))*IF($D367=1,Urban_Rural_LDVs!G$6,Urban_Rural_LDVs!G$7))</f>
        <v>7.6192146557340834</v>
      </c>
      <c r="L367" s="196">
        <f ca="1">($I367/(SUMIF($D$5:$D$832,$D367,$I$5:$I$832))*IF($D367=1,Urban_Rural_LDVs!H$6,Urban_Rural_LDVs!H$7))</f>
        <v>35.304087598267174</v>
      </c>
      <c r="M367" s="197">
        <f ca="1">($I367/(SUMIF($D$5:$D$832,$D367,$I$5:$I$832))*IF($D367=1,Urban_Rural_LDVs!I$6,Urban_Rural_LDVs!I$7))</f>
        <v>76.797584419601435</v>
      </c>
      <c r="N367" s="196">
        <f ca="1">($H367/(SUMIF($D$5:$D$832,$D367,$H$5:$H$832))*IF($D367=1,Urban_Rural_LDVs!J$6,Urban_Rural_LDVs!J$7))</f>
        <v>1.569114321838547</v>
      </c>
      <c r="O367" s="196">
        <f ca="1">($H367/(SUMIF($D$5:$D$832,$D367,$H$5:$H$832))*IF($D367=1,Urban_Rural_LDVs!K$6,Urban_Rural_LDVs!K$7))</f>
        <v>8.2014330728507172</v>
      </c>
      <c r="P367" s="196">
        <f ca="1">($H367/(SUMIF($D$5:$D$832,$D367,$H$5:$H$832))*IF($D367=1,Urban_Rural_LDVs!L$6,Urban_Rural_LDVs!L$7))</f>
        <v>38.263297043209413</v>
      </c>
      <c r="Q367" s="197">
        <f ca="1">($H367/(SUMIF($D$5:$D$832,$D367,$H$5:$H$832))*IF($D367=1,Urban_Rural_LDVs!M$6,Urban_Rural_LDVs!M$7))</f>
        <v>83.318058972372185</v>
      </c>
      <c r="R367" s="196">
        <f ca="1">($H367/(SUMIF($D$5:$D$832,$D367,$H$5:$H$832))*IF($D367=1,Urban_Rural_LDVs!N$6,Urban_Rural_LDVs!N$7))</f>
        <v>1.071634159452872</v>
      </c>
      <c r="S367" s="196">
        <f ca="1">($H367/(SUMIF($D$5:$D$832,$D367,$H$5:$H$832))*IF($D367=1,Urban_Rural_LDVs!O$6,Urban_Rural_LDVs!O$7))</f>
        <v>5.5515267284541636</v>
      </c>
      <c r="T367" s="196">
        <f ca="1">($H367/(SUMIF($D$5:$D$832,$D367,$H$5:$H$832))*IF($D367=1,Urban_Rural_LDVs!P$6,Urban_Rural_LDVs!P$7))</f>
        <v>25.581272323985008</v>
      </c>
      <c r="U367" s="339">
        <f ca="1">($H367/(SUMIF($D$5:$D$832,$D367,$H$5:$H$832))*IF($D367=1,Urban_Rural_LDVs!Q$6,Urban_Rural_LDVs!Q$7))</f>
        <v>55.598727569657065</v>
      </c>
      <c r="V367" s="344">
        <f ca="1">'DAC Adjustment'!O371-'Census Tract'!J367</f>
        <v>0</v>
      </c>
      <c r="W367" s="29">
        <f ca="1">'DAC Adjustment'!P371-'Census Tract'!K367</f>
        <v>0</v>
      </c>
      <c r="X367" s="29">
        <f ca="1">'DAC Adjustment'!Q371-'Census Tract'!L367</f>
        <v>0</v>
      </c>
      <c r="Y367" s="105">
        <f ca="1">'DAC Adjustment'!R371-'Census Tract'!M367</f>
        <v>0</v>
      </c>
      <c r="Z367" s="29">
        <f ca="1">'DAC Adjustment'!S371-'Census Tract'!N367</f>
        <v>0</v>
      </c>
      <c r="AA367" s="29">
        <f ca="1">'DAC Adjustment'!T371-'Census Tract'!O367</f>
        <v>0</v>
      </c>
      <c r="AB367" s="29">
        <f ca="1">'DAC Adjustment'!U371-'Census Tract'!P367</f>
        <v>0</v>
      </c>
      <c r="AC367" s="105">
        <f ca="1">'DAC Adjustment'!V371-'Census Tract'!Q367</f>
        <v>0</v>
      </c>
      <c r="AD367" s="29">
        <f ca="1">'DAC Adjustment'!W371-'Census Tract'!R367</f>
        <v>0</v>
      </c>
      <c r="AE367" s="29">
        <f ca="1">'DAC Adjustment'!X371-'Census Tract'!S367</f>
        <v>0</v>
      </c>
      <c r="AF367" s="29">
        <f ca="1">'DAC Adjustment'!Y371-'Census Tract'!T367</f>
        <v>0</v>
      </c>
      <c r="AG367" s="345">
        <f ca="1">'DAC Adjustment'!Z371-'Census Tract'!U367</f>
        <v>0</v>
      </c>
    </row>
    <row r="368" spans="1:33" ht="15.75" x14ac:dyDescent="0.25">
      <c r="A368" s="193" t="s">
        <v>46</v>
      </c>
      <c r="B368" s="53" t="str">
        <f>IFERROR(INDEX(Geography!$R$5:$R$889,MATCH(C368,Geography!$S$5:$S$889,0)),"Undefined")</f>
        <v>Eugene</v>
      </c>
      <c r="C368" s="53">
        <v>41039002202</v>
      </c>
      <c r="D368" s="171" cm="1">
        <f t="array" ref="D368">INDEX(Geography!$K$5:$K$838,MATCH(C368,Geography!$L$5:$L$838,0),0)</f>
        <v>1</v>
      </c>
      <c r="E368" s="53">
        <v>7104</v>
      </c>
      <c r="F368" s="53">
        <f>SUMIF(County!$A$5:$A$40,A368,County!$D$5:$D$40)</f>
        <v>335956</v>
      </c>
      <c r="G368" s="173" cm="1">
        <f t="array" ref="G368">INDEX(Geography!$E$5:$E$833,MATCH(C368,Geography!$C$5:$C$833,0),0)</f>
        <v>5350</v>
      </c>
      <c r="H368" s="239">
        <f t="shared" si="5"/>
        <v>6502.0135150778488</v>
      </c>
      <c r="I368" s="173">
        <f>SUMIF(Geography!$L$5:$L$838,'Census Tract'!C368,Geography!$M$5:$M$838)</f>
        <v>3977</v>
      </c>
      <c r="J368" s="338">
        <f ca="1">($I368/(SUMIF($D$5:$D$832,$D368,$I$5:$I$832))*IF($D368=1,Urban_Rural_LDVs!F$6,Urban_Rural_LDVs!F$7))</f>
        <v>1.9916338980398474</v>
      </c>
      <c r="K368" s="196">
        <f ca="1">($I368/(SUMIF($D$5:$D$832,$D368,$I$5:$I$832))*IF($D368=1,Urban_Rural_LDVs!G$6,Urban_Rural_LDVs!G$7))</f>
        <v>9.8975647568245861</v>
      </c>
      <c r="L368" s="196">
        <f ca="1">($I368/(SUMIF($D$5:$D$832,$D368,$I$5:$I$832))*IF($D368=1,Urban_Rural_LDVs!H$6,Urban_Rural_LDVs!H$7))</f>
        <v>45.542499040977802</v>
      </c>
      <c r="M368" s="197">
        <f ca="1">($I368/(SUMIF($D$5:$D$832,$D368,$I$5:$I$832))*IF($D368=1,Urban_Rural_LDVs!I$6,Urban_Rural_LDVs!I$7))</f>
        <v>98.915120153038913</v>
      </c>
      <c r="N368" s="196">
        <f ca="1">($H368/(SUMIF($D$5:$D$832,$D368,$H$5:$H$832))*IF($D368=1,Urban_Rural_LDVs!J$6,Urban_Rural_LDVs!J$7))</f>
        <v>1.3422931007987444</v>
      </c>
      <c r="O368" s="196">
        <f ca="1">($H368/(SUMIF($D$5:$D$832,$D368,$H$5:$H$832))*IF($D368=1,Urban_Rural_LDVs!K$6,Urban_Rural_LDVs!K$7))</f>
        <v>6.3874166754415764</v>
      </c>
      <c r="P368" s="196">
        <f ca="1">($H368/(SUMIF($D$5:$D$832,$D368,$H$5:$H$832))*IF($D368=1,Urban_Rural_LDVs!L$6,Urban_Rural_LDVs!L$7))</f>
        <v>29.131668893480043</v>
      </c>
      <c r="Q368" s="197">
        <f ca="1">($H368/(SUMIF($D$5:$D$832,$D368,$H$5:$H$832))*IF($D368=1,Urban_Rural_LDVs!M$6,Urban_Rural_LDVs!M$7))</f>
        <v>63.18710206293742</v>
      </c>
      <c r="R368" s="196">
        <f ca="1">($H368/(SUMIF($D$5:$D$832,$D368,$H$5:$H$832))*IF($D368=1,Urban_Rural_LDVs!N$6,Urban_Rural_LDVs!N$7))</f>
        <v>0.55884141963324474</v>
      </c>
      <c r="S368" s="196">
        <f ca="1">($H368/(SUMIF($D$5:$D$832,$D368,$H$5:$H$832))*IF($D368=1,Urban_Rural_LDVs!O$6,Urban_Rural_LDVs!O$7))</f>
        <v>2.6545723639159102</v>
      </c>
      <c r="T368" s="196">
        <f ca="1">($H368/(SUMIF($D$5:$D$832,$D368,$H$5:$H$832))*IF($D368=1,Urban_Rural_LDVs!P$6,Urban_Rural_LDVs!P$7))</f>
        <v>11.647510546001191</v>
      </c>
      <c r="U368" s="339">
        <f ca="1">($H368/(SUMIF($D$5:$D$832,$D368,$H$5:$H$832))*IF($D368=1,Urban_Rural_LDVs!Q$6,Urban_Rural_LDVs!Q$7))</f>
        <v>25.022387010970682</v>
      </c>
      <c r="V368" s="344">
        <f ca="1">'DAC Adjustment'!O372-'Census Tract'!J368</f>
        <v>0</v>
      </c>
      <c r="W368" s="29">
        <f ca="1">'DAC Adjustment'!P372-'Census Tract'!K368</f>
        <v>0</v>
      </c>
      <c r="X368" s="29">
        <f ca="1">'DAC Adjustment'!Q372-'Census Tract'!L368</f>
        <v>0</v>
      </c>
      <c r="Y368" s="105">
        <f ca="1">'DAC Adjustment'!R372-'Census Tract'!M368</f>
        <v>0</v>
      </c>
      <c r="Z368" s="29">
        <f ca="1">'DAC Adjustment'!S372-'Census Tract'!N368</f>
        <v>0</v>
      </c>
      <c r="AA368" s="29">
        <f ca="1">'DAC Adjustment'!T372-'Census Tract'!O368</f>
        <v>0</v>
      </c>
      <c r="AB368" s="29">
        <f ca="1">'DAC Adjustment'!U372-'Census Tract'!P368</f>
        <v>0</v>
      </c>
      <c r="AC368" s="105">
        <f ca="1">'DAC Adjustment'!V372-'Census Tract'!Q368</f>
        <v>0</v>
      </c>
      <c r="AD368" s="29">
        <f ca="1">'DAC Adjustment'!W372-'Census Tract'!R368</f>
        <v>0</v>
      </c>
      <c r="AE368" s="29">
        <f ca="1">'DAC Adjustment'!X372-'Census Tract'!S368</f>
        <v>0</v>
      </c>
      <c r="AF368" s="29">
        <f ca="1">'DAC Adjustment'!Y372-'Census Tract'!T368</f>
        <v>0</v>
      </c>
      <c r="AG368" s="345">
        <f ca="1">'DAC Adjustment'!Z372-'Census Tract'!U368</f>
        <v>0</v>
      </c>
    </row>
    <row r="369" spans="1:33" ht="15.75" x14ac:dyDescent="0.25">
      <c r="A369" s="193" t="s">
        <v>46</v>
      </c>
      <c r="B369" s="53" t="str">
        <f>IFERROR(INDEX(Geography!$R$5:$R$889,MATCH(C369,Geography!$S$5:$S$889,0)),"Undefined")</f>
        <v>Eugene</v>
      </c>
      <c r="C369" s="53">
        <v>41039004100</v>
      </c>
      <c r="D369" s="171" cm="1">
        <f t="array" ref="D369">INDEX(Geography!$K$5:$K$838,MATCH(C369,Geography!$L$5:$L$838,0),0)</f>
        <v>1</v>
      </c>
      <c r="E369" s="53">
        <v>4575</v>
      </c>
      <c r="F369" s="53">
        <f>SUMIF(County!$A$5:$A$40,A369,County!$D$5:$D$40)</f>
        <v>335956</v>
      </c>
      <c r="G369" s="173" cm="1">
        <f t="array" ref="G369">INDEX(Geography!$E$5:$E$833,MATCH(C369,Geography!$C$5:$C$833,0),0)</f>
        <v>3309</v>
      </c>
      <c r="H369" s="239">
        <f t="shared" si="5"/>
        <v>4021.5257423163744</v>
      </c>
      <c r="I369" s="173">
        <f>SUMIF(Geography!$L$5:$L$838,'Census Tract'!C369,Geography!$M$5:$M$838)</f>
        <v>631</v>
      </c>
      <c r="J369" s="338">
        <f ca="1">($I369/(SUMIF($D$5:$D$832,$D369,$I$5:$I$832))*IF($D369=1,Urban_Rural_LDVs!F$6,Urban_Rural_LDVs!F$7))</f>
        <v>0.31599723149689307</v>
      </c>
      <c r="K369" s="196">
        <f ca="1">($I369/(SUMIF($D$5:$D$832,$D369,$I$5:$I$832))*IF($D369=1,Urban_Rural_LDVs!G$6,Urban_Rural_LDVs!G$7))</f>
        <v>1.5703704705949999</v>
      </c>
      <c r="L369" s="196">
        <f ca="1">($I369/(SUMIF($D$5:$D$832,$D369,$I$5:$I$832))*IF($D369=1,Urban_Rural_LDVs!H$6,Urban_Rural_LDVs!H$7))</f>
        <v>7.2258780223427195</v>
      </c>
      <c r="M369" s="197">
        <f ca="1">($I369/(SUMIF($D$5:$D$832,$D369,$I$5:$I$832))*IF($D369=1,Urban_Rural_LDVs!I$6,Urban_Rural_LDVs!I$7))</f>
        <v>15.694101286539492</v>
      </c>
      <c r="N369" s="196">
        <f ca="1">($H369/(SUMIF($D$5:$D$832,$D369,$H$5:$H$832))*IF($D369=1,Urban_Rural_LDVs!J$6,Urban_Rural_LDVs!J$7))</f>
        <v>0.83021455524169074</v>
      </c>
      <c r="O369" s="196">
        <f ca="1">($H369/(SUMIF($D$5:$D$832,$D369,$H$5:$H$832))*IF($D369=1,Urban_Rural_LDVs!K$6,Urban_Rural_LDVs!K$7))</f>
        <v>3.9506470615020897</v>
      </c>
      <c r="P369" s="196">
        <f ca="1">($H369/(SUMIF($D$5:$D$832,$D369,$H$5:$H$832))*IF($D369=1,Urban_Rural_LDVs!L$6,Urban_Rural_LDVs!L$7))</f>
        <v>18.018073339911304</v>
      </c>
      <c r="Q369" s="197">
        <f ca="1">($H369/(SUMIF($D$5:$D$832,$D369,$H$5:$H$832))*IF($D369=1,Urban_Rural_LDVs!M$6,Urban_Rural_LDVs!M$7))</f>
        <v>39.081517892758868</v>
      </c>
      <c r="R369" s="196">
        <f ca="1">($H369/(SUMIF($D$5:$D$832,$D369,$H$5:$H$832))*IF($D369=1,Urban_Rural_LDVs!N$6,Urban_Rural_LDVs!N$7))</f>
        <v>0.34564602945166489</v>
      </c>
      <c r="S369" s="196">
        <f ca="1">($H369/(SUMIF($D$5:$D$832,$D369,$H$5:$H$832))*IF($D369=1,Urban_Rural_LDVs!O$6,Urban_Rural_LDVs!O$7))</f>
        <v>1.6418654116257472</v>
      </c>
      <c r="T369" s="196">
        <f ca="1">($H369/(SUMIF($D$5:$D$832,$D369,$H$5:$H$832))*IF($D369=1,Urban_Rural_LDVs!P$6,Urban_Rural_LDVs!P$7))</f>
        <v>7.2040397003211103</v>
      </c>
      <c r="U369" s="339">
        <f ca="1">($H369/(SUMIF($D$5:$D$832,$D369,$H$5:$H$832))*IF($D369=1,Urban_Rural_LDVs!Q$6,Urban_Rural_LDVs!Q$7))</f>
        <v>15.476463293327475</v>
      </c>
      <c r="V369" s="344">
        <f ca="1">'DAC Adjustment'!O373-'Census Tract'!J369</f>
        <v>0</v>
      </c>
      <c r="W369" s="29">
        <f ca="1">'DAC Adjustment'!P373-'Census Tract'!K369</f>
        <v>0</v>
      </c>
      <c r="X369" s="29">
        <f ca="1">'DAC Adjustment'!Q373-'Census Tract'!L369</f>
        <v>0</v>
      </c>
      <c r="Y369" s="105">
        <f ca="1">'DAC Adjustment'!R373-'Census Tract'!M369</f>
        <v>0</v>
      </c>
      <c r="Z369" s="29">
        <f ca="1">'DAC Adjustment'!S373-'Census Tract'!N369</f>
        <v>0</v>
      </c>
      <c r="AA369" s="29">
        <f ca="1">'DAC Adjustment'!T373-'Census Tract'!O369</f>
        <v>0</v>
      </c>
      <c r="AB369" s="29">
        <f ca="1">'DAC Adjustment'!U373-'Census Tract'!P369</f>
        <v>0</v>
      </c>
      <c r="AC369" s="105">
        <f ca="1">'DAC Adjustment'!V373-'Census Tract'!Q369</f>
        <v>0</v>
      </c>
      <c r="AD369" s="29">
        <f ca="1">'DAC Adjustment'!W373-'Census Tract'!R369</f>
        <v>0</v>
      </c>
      <c r="AE369" s="29">
        <f ca="1">'DAC Adjustment'!X373-'Census Tract'!S369</f>
        <v>0</v>
      </c>
      <c r="AF369" s="29">
        <f ca="1">'DAC Adjustment'!Y373-'Census Tract'!T369</f>
        <v>0</v>
      </c>
      <c r="AG369" s="345">
        <f ca="1">'DAC Adjustment'!Z373-'Census Tract'!U369</f>
        <v>0</v>
      </c>
    </row>
    <row r="370" spans="1:33" ht="15.75" x14ac:dyDescent="0.25">
      <c r="A370" s="193" t="s">
        <v>46</v>
      </c>
      <c r="B370" s="53" t="str">
        <f>IFERROR(INDEX(Geography!$R$5:$R$889,MATCH(C370,Geography!$S$5:$S$889,0)),"Undefined")</f>
        <v>Eugene</v>
      </c>
      <c r="C370" s="53">
        <v>41039003900</v>
      </c>
      <c r="D370" s="171" cm="1">
        <f t="array" ref="D370">INDEX(Geography!$K$5:$K$838,MATCH(C370,Geography!$L$5:$L$838,0),0)</f>
        <v>1</v>
      </c>
      <c r="E370" s="53">
        <v>3702</v>
      </c>
      <c r="F370" s="53">
        <f>SUMIF(County!$A$5:$A$40,A370,County!$D$5:$D$40)</f>
        <v>335956</v>
      </c>
      <c r="G370" s="173" cm="1">
        <f t="array" ref="G370">INDEX(Geography!$E$5:$E$833,MATCH(C370,Geography!$C$5:$C$833,0),0)</f>
        <v>1876</v>
      </c>
      <c r="H370" s="239">
        <f t="shared" si="5"/>
        <v>2279.9583839787001</v>
      </c>
      <c r="I370" s="173">
        <f>SUMIF(Geography!$L$5:$L$838,'Census Tract'!C370,Geography!$M$5:$M$838)</f>
        <v>12166</v>
      </c>
      <c r="J370" s="338">
        <f ca="1">($I370/(SUMIF($D$5:$D$832,$D370,$I$5:$I$832))*IF($D370=1,Urban_Rural_LDVs!F$6,Urban_Rural_LDVs!F$7))</f>
        <v>6.0925868754218717</v>
      </c>
      <c r="K370" s="196">
        <f ca="1">($I370/(SUMIF($D$5:$D$832,$D370,$I$5:$I$832))*IF($D370=1,Urban_Rural_LDVs!G$6,Urban_Rural_LDVs!G$7))</f>
        <v>30.277539057462391</v>
      </c>
      <c r="L370" s="196">
        <f ca="1">($I370/(SUMIF($D$5:$D$832,$D370,$I$5:$I$832))*IF($D370=1,Urban_Rural_LDVs!H$6,Urban_Rural_LDVs!H$7))</f>
        <v>139.31859274139703</v>
      </c>
      <c r="M370" s="197">
        <f ca="1">($I370/(SUMIF($D$5:$D$832,$D370,$I$5:$I$832))*IF($D370=1,Urban_Rural_LDVs!I$6,Urban_Rural_LDVs!I$7))</f>
        <v>302.5902317781925</v>
      </c>
      <c r="N370" s="196">
        <f ca="1">($H370/(SUMIF($D$5:$D$832,$D370,$H$5:$H$832))*IF($D370=1,Urban_Rural_LDVs!J$6,Urban_Rural_LDVs!J$7))</f>
        <v>0.4706807209529803</v>
      </c>
      <c r="O370" s="196">
        <f ca="1">($H370/(SUMIF($D$5:$D$832,$D370,$H$5:$H$832))*IF($D370=1,Urban_Rural_LDVs!K$6,Urban_Rural_LDVs!K$7))</f>
        <v>2.2397745202109154</v>
      </c>
      <c r="P370" s="196">
        <f ca="1">($H370/(SUMIF($D$5:$D$832,$D370,$H$5:$H$832))*IF($D370=1,Urban_Rural_LDVs!L$6,Urban_Rural_LDVs!L$7))</f>
        <v>10.215142213863283</v>
      </c>
      <c r="Q370" s="197">
        <f ca="1">($H370/(SUMIF($D$5:$D$832,$D370,$H$5:$H$832))*IF($D370=1,Urban_Rural_LDVs!M$6,Urban_Rural_LDVs!M$7))</f>
        <v>22.156823078517871</v>
      </c>
      <c r="R370" s="196">
        <f ca="1">($H370/(SUMIF($D$5:$D$832,$D370,$H$5:$H$832))*IF($D370=1,Urban_Rural_LDVs!N$6,Urban_Rural_LDVs!N$7))</f>
        <v>0.19596009406204995</v>
      </c>
      <c r="S370" s="196">
        <f ca="1">($H370/(SUMIF($D$5:$D$832,$D370,$H$5:$H$832))*IF($D370=1,Urban_Rural_LDVs!O$6,Urban_Rural_LDVs!O$7))</f>
        <v>0.93083696349649481</v>
      </c>
      <c r="T370" s="196">
        <f ca="1">($H370/(SUMIF($D$5:$D$832,$D370,$H$5:$H$832))*IF($D370=1,Urban_Rural_LDVs!P$6,Urban_Rural_LDVs!P$7))</f>
        <v>4.0842485578127539</v>
      </c>
      <c r="U370" s="339">
        <f ca="1">($H370/(SUMIF($D$5:$D$832,$D370,$H$5:$H$832))*IF($D370=1,Urban_Rural_LDVs!Q$6,Urban_Rural_LDVs!Q$7))</f>
        <v>8.7742052397347674</v>
      </c>
      <c r="V370" s="344">
        <f ca="1">'DAC Adjustment'!O374-'Census Tract'!J370</f>
        <v>1.5231467188554682</v>
      </c>
      <c r="W370" s="29">
        <f ca="1">'DAC Adjustment'!P374-'Census Tract'!K370</f>
        <v>7.5693847643655943</v>
      </c>
      <c r="X370" s="29">
        <f ca="1">'DAC Adjustment'!Q374-'Census Tract'!L370</f>
        <v>34.829648185349242</v>
      </c>
      <c r="Y370" s="105">
        <f ca="1">'DAC Adjustment'!R374-'Census Tract'!M370</f>
        <v>75.647557944548112</v>
      </c>
      <c r="Z370" s="29">
        <f ca="1">'DAC Adjustment'!S374-'Census Tract'!N370</f>
        <v>0.11767018023824505</v>
      </c>
      <c r="AA370" s="29">
        <f ca="1">'DAC Adjustment'!T374-'Census Tract'!O370</f>
        <v>0.55994363005272874</v>
      </c>
      <c r="AB370" s="29">
        <f ca="1">'DAC Adjustment'!U374-'Census Tract'!P370</f>
        <v>2.5537855534658203</v>
      </c>
      <c r="AC370" s="105">
        <f ca="1">'DAC Adjustment'!V374-'Census Tract'!Q370</f>
        <v>5.5392057696294685</v>
      </c>
      <c r="AD370" s="29">
        <f ca="1">'DAC Adjustment'!W374-'Census Tract'!R370</f>
        <v>4.8990023515512487E-2</v>
      </c>
      <c r="AE370" s="29">
        <f ca="1">'DAC Adjustment'!X374-'Census Tract'!S370</f>
        <v>0.23270924087412359</v>
      </c>
      <c r="AF370" s="29">
        <f ca="1">'DAC Adjustment'!Y374-'Census Tract'!T370</f>
        <v>1.0210621394531882</v>
      </c>
      <c r="AG370" s="345">
        <f ca="1">'DAC Adjustment'!Z374-'Census Tract'!U370</f>
        <v>2.1935513099336923</v>
      </c>
    </row>
    <row r="371" spans="1:33" ht="15.75" x14ac:dyDescent="0.25">
      <c r="A371" s="193" t="s">
        <v>46</v>
      </c>
      <c r="B371" s="53" t="str">
        <f>IFERROR(INDEX(Geography!$R$5:$R$889,MATCH(C371,Geography!$S$5:$S$889,0)),"Undefined")</f>
        <v>Undefined</v>
      </c>
      <c r="C371" s="53">
        <v>41039001400</v>
      </c>
      <c r="D371" s="171" cm="1">
        <f t="array" ref="D371">INDEX(Geography!$K$5:$K$838,MATCH(C371,Geography!$L$5:$L$838,0),0)</f>
        <v>0</v>
      </c>
      <c r="E371" s="53">
        <v>2650</v>
      </c>
      <c r="F371" s="53">
        <f>SUMIF(County!$A$5:$A$40,A371,County!$D$5:$D$40)</f>
        <v>335956</v>
      </c>
      <c r="G371" s="173" cm="1">
        <f t="array" ref="G371">INDEX(Geography!$E$5:$E$833,MATCH(C371,Geography!$C$5:$C$833,0),0)</f>
        <v>2452</v>
      </c>
      <c r="H371" s="239">
        <f t="shared" si="5"/>
        <v>2979.9882502749319</v>
      </c>
      <c r="I371" s="173">
        <f>SUMIF(Geography!$L$5:$L$838,'Census Tract'!C371,Geography!$M$5:$M$838)</f>
        <v>182</v>
      </c>
      <c r="J371" s="338">
        <f ca="1">($I371/(SUMIF($D$5:$D$832,$D371,$I$5:$I$832))*IF($D371=1,Urban_Rural_LDVs!F$6,Urban_Rural_LDVs!F$7))</f>
        <v>0.27965377663923768</v>
      </c>
      <c r="K371" s="196">
        <f ca="1">($I371/(SUMIF($D$5:$D$832,$D371,$I$5:$I$832))*IF($D371=1,Urban_Rural_LDVs!G$6,Urban_Rural_LDVs!G$7))</f>
        <v>1.4106786036048862</v>
      </c>
      <c r="L371" s="196">
        <f ca="1">($I371/(SUMIF($D$5:$D$832,$D371,$I$5:$I$832))*IF($D371=1,Urban_Rural_LDVs!H$6,Urban_Rural_LDVs!H$7))</f>
        <v>6.5364638279599445</v>
      </c>
      <c r="M371" s="197">
        <f ca="1">($I371/(SUMIF($D$5:$D$832,$D371,$I$5:$I$832))*IF($D371=1,Urban_Rural_LDVs!I$6,Urban_Rural_LDVs!I$7))</f>
        <v>14.218881347271067</v>
      </c>
      <c r="N371" s="196">
        <f ca="1">($H371/(SUMIF($D$5:$D$832,$D371,$H$5:$H$832))*IF($D371=1,Urban_Rural_LDVs!J$6,Urban_Rural_LDVs!J$7))</f>
        <v>0.8156600205953185</v>
      </c>
      <c r="O371" s="196">
        <f ca="1">($H371/(SUMIF($D$5:$D$832,$D371,$H$5:$H$832))*IF($D371=1,Urban_Rural_LDVs!K$6,Urban_Rural_LDVs!K$7))</f>
        <v>4.263284692522781</v>
      </c>
      <c r="P371" s="196">
        <f ca="1">($H371/(SUMIF($D$5:$D$832,$D371,$H$5:$H$832))*IF($D371=1,Urban_Rural_LDVs!L$6,Urban_Rural_LDVs!L$7))</f>
        <v>19.89010056178704</v>
      </c>
      <c r="Q371" s="197">
        <f ca="1">($H371/(SUMIF($D$5:$D$832,$D371,$H$5:$H$832))*IF($D371=1,Urban_Rural_LDVs!M$6,Urban_Rural_LDVs!M$7))</f>
        <v>43.310553445040618</v>
      </c>
      <c r="R371" s="196">
        <f ca="1">($H371/(SUMIF($D$5:$D$832,$D371,$H$5:$H$832))*IF($D371=1,Urban_Rural_LDVs!N$6,Urban_Rural_LDVs!N$7))</f>
        <v>0.55705892706772142</v>
      </c>
      <c r="S371" s="196">
        <f ca="1">($H371/(SUMIF($D$5:$D$832,$D371,$H$5:$H$832))*IF($D371=1,Urban_Rural_LDVs!O$6,Urban_Rural_LDVs!O$7))</f>
        <v>2.8858052868708093</v>
      </c>
      <c r="T371" s="196">
        <f ca="1">($H371/(SUMIF($D$5:$D$832,$D371,$H$5:$H$832))*IF($D371=1,Urban_Rural_LDVs!P$6,Urban_Rural_LDVs!P$7))</f>
        <v>13.297706113718727</v>
      </c>
      <c r="U371" s="339">
        <f ca="1">($H371/(SUMIF($D$5:$D$832,$D371,$H$5:$H$832))*IF($D371=1,Urban_Rural_LDVs!Q$6,Urban_Rural_LDVs!Q$7))</f>
        <v>28.901437354419993</v>
      </c>
      <c r="V371" s="344">
        <f ca="1">'DAC Adjustment'!O375-'Census Tract'!J371</f>
        <v>0</v>
      </c>
      <c r="W371" s="29">
        <f ca="1">'DAC Adjustment'!P375-'Census Tract'!K371</f>
        <v>0</v>
      </c>
      <c r="X371" s="29">
        <f ca="1">'DAC Adjustment'!Q375-'Census Tract'!L371</f>
        <v>0</v>
      </c>
      <c r="Y371" s="105">
        <f ca="1">'DAC Adjustment'!R375-'Census Tract'!M371</f>
        <v>0</v>
      </c>
      <c r="Z371" s="29">
        <f ca="1">'DAC Adjustment'!S375-'Census Tract'!N371</f>
        <v>0</v>
      </c>
      <c r="AA371" s="29">
        <f ca="1">'DAC Adjustment'!T375-'Census Tract'!O371</f>
        <v>0</v>
      </c>
      <c r="AB371" s="29">
        <f ca="1">'DAC Adjustment'!U375-'Census Tract'!P371</f>
        <v>0</v>
      </c>
      <c r="AC371" s="105">
        <f ca="1">'DAC Adjustment'!V375-'Census Tract'!Q371</f>
        <v>0</v>
      </c>
      <c r="AD371" s="29">
        <f ca="1">'DAC Adjustment'!W375-'Census Tract'!R371</f>
        <v>0</v>
      </c>
      <c r="AE371" s="29">
        <f ca="1">'DAC Adjustment'!X375-'Census Tract'!S371</f>
        <v>0</v>
      </c>
      <c r="AF371" s="29">
        <f ca="1">'DAC Adjustment'!Y375-'Census Tract'!T371</f>
        <v>0</v>
      </c>
      <c r="AG371" s="345">
        <f ca="1">'DAC Adjustment'!Z375-'Census Tract'!U371</f>
        <v>0</v>
      </c>
    </row>
    <row r="372" spans="1:33" ht="15.75" x14ac:dyDescent="0.25">
      <c r="A372" s="193" t="s">
        <v>46</v>
      </c>
      <c r="B372" s="53" t="str">
        <f>IFERROR(INDEX(Geography!$R$5:$R$889,MATCH(C372,Geography!$S$5:$S$889,0)),"Undefined")</f>
        <v>Eugene</v>
      </c>
      <c r="C372" s="53">
        <v>41039004900</v>
      </c>
      <c r="D372" s="171" cm="1">
        <f t="array" ref="D372">INDEX(Geography!$K$5:$K$838,MATCH(C372,Geography!$L$5:$L$838,0),0)</f>
        <v>1</v>
      </c>
      <c r="E372" s="53">
        <v>4741</v>
      </c>
      <c r="F372" s="53">
        <f>SUMIF(County!$A$5:$A$40,A372,County!$D$5:$D$40)</f>
        <v>335956</v>
      </c>
      <c r="G372" s="173" cm="1">
        <f t="array" ref="G372">INDEX(Geography!$E$5:$E$833,MATCH(C372,Geography!$C$5:$C$833,0),0)</f>
        <v>3201</v>
      </c>
      <c r="H372" s="239">
        <f t="shared" si="5"/>
        <v>3890.2701423858307</v>
      </c>
      <c r="I372" s="173">
        <f>SUMIF(Geography!$L$5:$L$838,'Census Tract'!C372,Geography!$M$5:$M$838)</f>
        <v>336</v>
      </c>
      <c r="J372" s="338">
        <f ca="1">($I372/(SUMIF($D$5:$D$832,$D372,$I$5:$I$832))*IF($D372=1,Urban_Rural_LDVs!F$6,Urban_Rural_LDVs!F$7))</f>
        <v>0.16826476986205399</v>
      </c>
      <c r="K372" s="196">
        <f ca="1">($I372/(SUMIF($D$5:$D$832,$D372,$I$5:$I$832))*IF($D372=1,Urban_Rural_LDVs!G$6,Urban_Rural_LDVs!G$7))</f>
        <v>0.8362036103326782</v>
      </c>
      <c r="L372" s="196">
        <f ca="1">($I372/(SUMIF($D$5:$D$832,$D372,$I$5:$I$832))*IF($D372=1,Urban_Rural_LDVs!H$6,Urban_Rural_LDVs!H$7))</f>
        <v>3.8476941608671216</v>
      </c>
      <c r="M372" s="197">
        <f ca="1">($I372/(SUMIF($D$5:$D$832,$D372,$I$5:$I$832))*IF($D372=1,Urban_Rural_LDVs!I$6,Urban_Rural_LDVs!I$7))</f>
        <v>8.3569223966359267</v>
      </c>
      <c r="N372" s="196">
        <f ca="1">($H372/(SUMIF($D$5:$D$832,$D372,$H$5:$H$832))*IF($D372=1,Urban_Rural_LDVs!J$6,Urban_Rural_LDVs!J$7))</f>
        <v>0.80311779731902444</v>
      </c>
      <c r="O372" s="196">
        <f ca="1">($H372/(SUMIF($D$5:$D$832,$D372,$H$5:$H$832))*IF($D372=1,Urban_Rural_LDVs!K$6,Urban_Rural_LDVs!K$7))</f>
        <v>3.8217048183342963</v>
      </c>
      <c r="P372" s="196">
        <f ca="1">($H372/(SUMIF($D$5:$D$832,$D372,$H$5:$H$832))*IF($D372=1,Urban_Rural_LDVs!L$6,Urban_Rural_LDVs!L$7))</f>
        <v>17.42999479028591</v>
      </c>
      <c r="Q372" s="197">
        <f ca="1">($H372/(SUMIF($D$5:$D$832,$D372,$H$5:$H$832))*IF($D372=1,Urban_Rural_LDVs!M$6,Urban_Rural_LDVs!M$7))</f>
        <v>37.80596517821732</v>
      </c>
      <c r="R372" s="196">
        <f ca="1">($H372/(SUMIF($D$5:$D$832,$D372,$H$5:$H$832))*IF($D372=1,Urban_Rural_LDVs!N$6,Urban_Rural_LDVs!N$7))</f>
        <v>0.33436474471888156</v>
      </c>
      <c r="S372" s="196">
        <f ca="1">($H372/(SUMIF($D$5:$D$832,$D372,$H$5:$H$832))*IF($D372=1,Urban_Rural_LDVs!O$6,Urban_Rural_LDVs!O$7))</f>
        <v>1.5882777825971641</v>
      </c>
      <c r="T372" s="196">
        <f ca="1">($H372/(SUMIF($D$5:$D$832,$D372,$H$5:$H$832))*IF($D372=1,Urban_Rural_LDVs!P$6,Urban_Rural_LDVs!P$7))</f>
        <v>6.9689123846261323</v>
      </c>
      <c r="U372" s="339">
        <f ca="1">($H372/(SUMIF($D$5:$D$832,$D372,$H$5:$H$832))*IF($D372=1,Urban_Rural_LDVs!Q$6,Urban_Rural_LDVs!Q$7))</f>
        <v>14.971338471423767</v>
      </c>
      <c r="V372" s="344">
        <f ca="1">'DAC Adjustment'!O376-'Census Tract'!J372</f>
        <v>0</v>
      </c>
      <c r="W372" s="29">
        <f ca="1">'DAC Adjustment'!P376-'Census Tract'!K372</f>
        <v>0</v>
      </c>
      <c r="X372" s="29">
        <f ca="1">'DAC Adjustment'!Q376-'Census Tract'!L372</f>
        <v>0</v>
      </c>
      <c r="Y372" s="105">
        <f ca="1">'DAC Adjustment'!R376-'Census Tract'!M372</f>
        <v>0</v>
      </c>
      <c r="Z372" s="29">
        <f ca="1">'DAC Adjustment'!S376-'Census Tract'!N372</f>
        <v>0</v>
      </c>
      <c r="AA372" s="29">
        <f ca="1">'DAC Adjustment'!T376-'Census Tract'!O372</f>
        <v>0</v>
      </c>
      <c r="AB372" s="29">
        <f ca="1">'DAC Adjustment'!U376-'Census Tract'!P372</f>
        <v>0</v>
      </c>
      <c r="AC372" s="105">
        <f ca="1">'DAC Adjustment'!V376-'Census Tract'!Q372</f>
        <v>0</v>
      </c>
      <c r="AD372" s="29">
        <f ca="1">'DAC Adjustment'!W376-'Census Tract'!R372</f>
        <v>0</v>
      </c>
      <c r="AE372" s="29">
        <f ca="1">'DAC Adjustment'!X376-'Census Tract'!S372</f>
        <v>0</v>
      </c>
      <c r="AF372" s="29">
        <f ca="1">'DAC Adjustment'!Y376-'Census Tract'!T372</f>
        <v>0</v>
      </c>
      <c r="AG372" s="345">
        <f ca="1">'DAC Adjustment'!Z376-'Census Tract'!U372</f>
        <v>0</v>
      </c>
    </row>
    <row r="373" spans="1:33" ht="15.75" x14ac:dyDescent="0.25">
      <c r="A373" s="193" t="s">
        <v>46</v>
      </c>
      <c r="B373" s="53" t="str">
        <f>IFERROR(INDEX(Geography!$R$5:$R$889,MATCH(C373,Geography!$S$5:$S$889,0)),"Undefined")</f>
        <v>Eugene</v>
      </c>
      <c r="C373" s="53">
        <v>41039001001</v>
      </c>
      <c r="D373" s="171" cm="1">
        <f t="array" ref="D373">INDEX(Geography!$K$5:$K$838,MATCH(C373,Geography!$L$5:$L$838,0),0)</f>
        <v>0</v>
      </c>
      <c r="E373" s="53">
        <v>2649</v>
      </c>
      <c r="F373" s="53">
        <f>SUMIF(County!$A$5:$A$40,A373,County!$D$5:$D$40)</f>
        <v>335956</v>
      </c>
      <c r="G373" s="173" cm="1">
        <f t="array" ref="G373">INDEX(Geography!$E$5:$E$833,MATCH(C373,Geography!$C$5:$C$833,0),0)</f>
        <v>2667</v>
      </c>
      <c r="H373" s="239">
        <f t="shared" si="5"/>
        <v>3241.2841205070326</v>
      </c>
      <c r="I373" s="173">
        <f>SUMIF(Geography!$L$5:$L$838,'Census Tract'!C373,Geography!$M$5:$M$838)</f>
        <v>1296</v>
      </c>
      <c r="J373" s="338">
        <f ca="1">($I373/(SUMIF($D$5:$D$832,$D373,$I$5:$I$832))*IF($D373=1,Urban_Rural_LDVs!F$6,Urban_Rural_LDVs!F$7))</f>
        <v>1.9913807391453411</v>
      </c>
      <c r="K373" s="196">
        <f ca="1">($I373/(SUMIF($D$5:$D$832,$D373,$I$5:$I$832))*IF($D373=1,Urban_Rural_LDVs!G$6,Urban_Rural_LDVs!G$7))</f>
        <v>10.045271814680948</v>
      </c>
      <c r="L373" s="196">
        <f ca="1">($I373/(SUMIF($D$5:$D$832,$D373,$I$5:$I$832))*IF($D373=1,Urban_Rural_LDVs!H$6,Urban_Rural_LDVs!H$7))</f>
        <v>46.545368796901585</v>
      </c>
      <c r="M373" s="197">
        <f ca="1">($I373/(SUMIF($D$5:$D$832,$D373,$I$5:$I$832))*IF($D373=1,Urban_Rural_LDVs!I$6,Urban_Rural_LDVs!I$7))</f>
        <v>101.25093530804013</v>
      </c>
      <c r="N373" s="196">
        <f ca="1">($H373/(SUMIF($D$5:$D$832,$D373,$H$5:$H$832))*IF($D373=1,Urban_Rural_LDVs!J$6,Urban_Rural_LDVs!J$7))</f>
        <v>0.88717996530494059</v>
      </c>
      <c r="O373" s="196">
        <f ca="1">($H373/(SUMIF($D$5:$D$832,$D373,$H$5:$H$832))*IF($D373=1,Urban_Rural_LDVs!K$6,Urban_Rural_LDVs!K$7))</f>
        <v>4.6371045167040199</v>
      </c>
      <c r="P373" s="196">
        <f ca="1">($H373/(SUMIF($D$5:$D$832,$D373,$H$5:$H$832))*IF($D373=1,Urban_Rural_LDVs!L$6,Urban_Rural_LDVs!L$7))</f>
        <v>21.634134664880115</v>
      </c>
      <c r="Q373" s="197">
        <f ca="1">($H373/(SUMIF($D$5:$D$832,$D373,$H$5:$H$832))*IF($D373=1,Urban_Rural_LDVs!M$6,Urban_Rural_LDVs!M$7))</f>
        <v>47.108175382513593</v>
      </c>
      <c r="R373" s="196">
        <f ca="1">($H373/(SUMIF($D$5:$D$832,$D373,$H$5:$H$832))*IF($D373=1,Urban_Rural_LDVs!N$6,Urban_Rural_LDVs!N$7))</f>
        <v>0.60590381667602489</v>
      </c>
      <c r="S373" s="196">
        <f ca="1">($H373/(SUMIF($D$5:$D$832,$D373,$H$5:$H$832))*IF($D373=1,Urban_Rural_LDVs!O$6,Urban_Rural_LDVs!O$7))</f>
        <v>3.1388428630034459</v>
      </c>
      <c r="T373" s="196">
        <f ca="1">($H373/(SUMIF($D$5:$D$832,$D373,$H$5:$H$832))*IF($D373=1,Urban_Rural_LDVs!P$6,Urban_Rural_LDVs!P$7))</f>
        <v>14.463695842287049</v>
      </c>
      <c r="U373" s="339">
        <f ca="1">($H373/(SUMIF($D$5:$D$832,$D373,$H$5:$H$832))*IF($D373=1,Urban_Rural_LDVs!Q$6,Urban_Rural_LDVs!Q$7))</f>
        <v>31.435617220325501</v>
      </c>
      <c r="V373" s="344">
        <f ca="1">'DAC Adjustment'!O377-'Census Tract'!J373</f>
        <v>0</v>
      </c>
      <c r="W373" s="29">
        <f ca="1">'DAC Adjustment'!P377-'Census Tract'!K373</f>
        <v>0</v>
      </c>
      <c r="X373" s="29">
        <f ca="1">'DAC Adjustment'!Q377-'Census Tract'!L373</f>
        <v>0</v>
      </c>
      <c r="Y373" s="105">
        <f ca="1">'DAC Adjustment'!R377-'Census Tract'!M373</f>
        <v>0</v>
      </c>
      <c r="Z373" s="29">
        <f ca="1">'DAC Adjustment'!S377-'Census Tract'!N373</f>
        <v>0</v>
      </c>
      <c r="AA373" s="29">
        <f ca="1">'DAC Adjustment'!T377-'Census Tract'!O373</f>
        <v>0</v>
      </c>
      <c r="AB373" s="29">
        <f ca="1">'DAC Adjustment'!U377-'Census Tract'!P373</f>
        <v>0</v>
      </c>
      <c r="AC373" s="105">
        <f ca="1">'DAC Adjustment'!V377-'Census Tract'!Q373</f>
        <v>0</v>
      </c>
      <c r="AD373" s="29">
        <f ca="1">'DAC Adjustment'!W377-'Census Tract'!R373</f>
        <v>0</v>
      </c>
      <c r="AE373" s="29">
        <f ca="1">'DAC Adjustment'!X377-'Census Tract'!S373</f>
        <v>0</v>
      </c>
      <c r="AF373" s="29">
        <f ca="1">'DAC Adjustment'!Y377-'Census Tract'!T373</f>
        <v>0</v>
      </c>
      <c r="AG373" s="345">
        <f ca="1">'DAC Adjustment'!Z377-'Census Tract'!U373</f>
        <v>0</v>
      </c>
    </row>
    <row r="374" spans="1:33" ht="15.75" x14ac:dyDescent="0.25">
      <c r="A374" s="193" t="s">
        <v>46</v>
      </c>
      <c r="B374" s="53" t="str">
        <f>IFERROR(INDEX(Geography!$R$5:$R$889,MATCH(C374,Geography!$S$5:$S$889,0)),"Undefined")</f>
        <v>Springfield</v>
      </c>
      <c r="C374" s="53">
        <v>41039001903</v>
      </c>
      <c r="D374" s="171" cm="1">
        <f t="array" ref="D374">INDEX(Geography!$K$5:$K$838,MATCH(C374,Geography!$L$5:$L$838,0),0)</f>
        <v>1</v>
      </c>
      <c r="E374" s="53">
        <v>3219</v>
      </c>
      <c r="F374" s="53">
        <f>SUMIF(County!$A$5:$A$40,A374,County!$D$5:$D$40)</f>
        <v>335956</v>
      </c>
      <c r="G374" s="173" cm="1">
        <f t="array" ref="G374">INDEX(Geography!$E$5:$E$833,MATCH(C374,Geography!$C$5:$C$833,0),0)</f>
        <v>2345</v>
      </c>
      <c r="H374" s="239">
        <f t="shared" si="5"/>
        <v>2849.9479799733749</v>
      </c>
      <c r="I374" s="173">
        <f>SUMIF(Geography!$L$5:$L$838,'Census Tract'!C374,Geography!$M$5:$M$838)</f>
        <v>1100</v>
      </c>
      <c r="J374" s="338">
        <f ca="1">($I374/(SUMIF($D$5:$D$832,$D374,$I$5:$I$832))*IF($D374=1,Urban_Rural_LDVs!F$6,Urban_Rural_LDVs!F$7))</f>
        <v>0.55086680609601013</v>
      </c>
      <c r="K374" s="196">
        <f ca="1">($I374/(SUMIF($D$5:$D$832,$D374,$I$5:$I$832))*IF($D374=1,Urban_Rural_LDVs!G$6,Urban_Rural_LDVs!G$7))</f>
        <v>2.7375713433510298</v>
      </c>
      <c r="L374" s="196">
        <f ca="1">($I374/(SUMIF($D$5:$D$832,$D374,$I$5:$I$832))*IF($D374=1,Urban_Rural_LDVs!H$6,Urban_Rural_LDVs!H$7))</f>
        <v>12.596617788553077</v>
      </c>
      <c r="M374" s="197">
        <f ca="1">($I374/(SUMIF($D$5:$D$832,$D374,$I$5:$I$832))*IF($D374=1,Urban_Rural_LDVs!I$6,Urban_Rural_LDVs!I$7))</f>
        <v>27.358972131843807</v>
      </c>
      <c r="N374" s="196">
        <f ca="1">($H374/(SUMIF($D$5:$D$832,$D374,$H$5:$H$832))*IF($D374=1,Urban_Rural_LDVs!J$6,Urban_Rural_LDVs!J$7))</f>
        <v>0.58835090119122546</v>
      </c>
      <c r="O374" s="196">
        <f ca="1">($H374/(SUMIF($D$5:$D$832,$D374,$H$5:$H$832))*IF($D374=1,Urban_Rural_LDVs!K$6,Urban_Rural_LDVs!K$7))</f>
        <v>2.7997181502636446</v>
      </c>
      <c r="P374" s="196">
        <f ca="1">($H374/(SUMIF($D$5:$D$832,$D374,$H$5:$H$832))*IF($D374=1,Urban_Rural_LDVs!L$6,Urban_Rural_LDVs!L$7))</f>
        <v>12.768927767329103</v>
      </c>
      <c r="Q374" s="197">
        <f ca="1">($H374/(SUMIF($D$5:$D$832,$D374,$H$5:$H$832))*IF($D374=1,Urban_Rural_LDVs!M$6,Urban_Rural_LDVs!M$7))</f>
        <v>27.696028848147336</v>
      </c>
      <c r="R374" s="196">
        <f ca="1">($H374/(SUMIF($D$5:$D$832,$D374,$H$5:$H$832))*IF($D374=1,Urban_Rural_LDVs!N$6,Urban_Rural_LDVs!N$7))</f>
        <v>0.24495011757756244</v>
      </c>
      <c r="S374" s="196">
        <f ca="1">($H374/(SUMIF($D$5:$D$832,$D374,$H$5:$H$832))*IF($D374=1,Urban_Rural_LDVs!O$6,Urban_Rural_LDVs!O$7))</f>
        <v>1.1635462043706186</v>
      </c>
      <c r="T374" s="196">
        <f ca="1">($H374/(SUMIF($D$5:$D$832,$D374,$H$5:$H$832))*IF($D374=1,Urban_Rural_LDVs!P$6,Urban_Rural_LDVs!P$7))</f>
        <v>5.105310697265943</v>
      </c>
      <c r="U374" s="339">
        <f ca="1">($H374/(SUMIF($D$5:$D$832,$D374,$H$5:$H$832))*IF($D374=1,Urban_Rural_LDVs!Q$6,Urban_Rural_LDVs!Q$7))</f>
        <v>10.96775654966846</v>
      </c>
      <c r="V374" s="344">
        <f ca="1">'DAC Adjustment'!O378-'Census Tract'!J374</f>
        <v>0</v>
      </c>
      <c r="W374" s="29">
        <f ca="1">'DAC Adjustment'!P378-'Census Tract'!K374</f>
        <v>0</v>
      </c>
      <c r="X374" s="29">
        <f ca="1">'DAC Adjustment'!Q378-'Census Tract'!L374</f>
        <v>0</v>
      </c>
      <c r="Y374" s="105">
        <f ca="1">'DAC Adjustment'!R378-'Census Tract'!M374</f>
        <v>0</v>
      </c>
      <c r="Z374" s="29">
        <f ca="1">'DAC Adjustment'!S378-'Census Tract'!N374</f>
        <v>0</v>
      </c>
      <c r="AA374" s="29">
        <f ca="1">'DAC Adjustment'!T378-'Census Tract'!O374</f>
        <v>0</v>
      </c>
      <c r="AB374" s="29">
        <f ca="1">'DAC Adjustment'!U378-'Census Tract'!P374</f>
        <v>0</v>
      </c>
      <c r="AC374" s="105">
        <f ca="1">'DAC Adjustment'!V378-'Census Tract'!Q374</f>
        <v>0</v>
      </c>
      <c r="AD374" s="29">
        <f ca="1">'DAC Adjustment'!W378-'Census Tract'!R374</f>
        <v>0</v>
      </c>
      <c r="AE374" s="29">
        <f ca="1">'DAC Adjustment'!X378-'Census Tract'!S374</f>
        <v>0</v>
      </c>
      <c r="AF374" s="29">
        <f ca="1">'DAC Adjustment'!Y378-'Census Tract'!T374</f>
        <v>0</v>
      </c>
      <c r="AG374" s="345">
        <f ca="1">'DAC Adjustment'!Z378-'Census Tract'!U374</f>
        <v>0</v>
      </c>
    </row>
    <row r="375" spans="1:33" ht="15.75" x14ac:dyDescent="0.25">
      <c r="A375" s="193" t="s">
        <v>46</v>
      </c>
      <c r="B375" s="53" t="str">
        <f>IFERROR(INDEX(Geography!$R$5:$R$889,MATCH(C375,Geography!$S$5:$S$889,0)),"Undefined")</f>
        <v>Veneta</v>
      </c>
      <c r="C375" s="53">
        <v>41039000904</v>
      </c>
      <c r="D375" s="171" cm="1">
        <f t="array" ref="D375">INDEX(Geography!$K$5:$K$838,MATCH(C375,Geography!$L$5:$L$838,0),0)</f>
        <v>0</v>
      </c>
      <c r="E375" s="53">
        <v>3106</v>
      </c>
      <c r="F375" s="53">
        <f>SUMIF(County!$A$5:$A$40,A375,County!$D$5:$D$40)</f>
        <v>335956</v>
      </c>
      <c r="G375" s="173" cm="1">
        <f t="array" ref="G375">INDEX(Geography!$E$5:$E$833,MATCH(C375,Geography!$C$5:$C$833,0),0)</f>
        <v>2488</v>
      </c>
      <c r="H375" s="239">
        <f t="shared" si="5"/>
        <v>3023.7401169184463</v>
      </c>
      <c r="I375" s="173">
        <f>SUMIF(Geography!$L$5:$L$838,'Census Tract'!C375,Geography!$M$5:$M$838)</f>
        <v>858</v>
      </c>
      <c r="J375" s="338">
        <f ca="1">($I375/(SUMIF($D$5:$D$832,$D375,$I$5:$I$832))*IF($D375=1,Urban_Rural_LDVs!F$6,Urban_Rural_LDVs!F$7))</f>
        <v>1.3183678041564064</v>
      </c>
      <c r="K375" s="196">
        <f ca="1">($I375/(SUMIF($D$5:$D$832,$D375,$I$5:$I$832))*IF($D375=1,Urban_Rural_LDVs!G$6,Urban_Rural_LDVs!G$7))</f>
        <v>6.650341988423035</v>
      </c>
      <c r="L375" s="196">
        <f ca="1">($I375/(SUMIF($D$5:$D$832,$D375,$I$5:$I$832))*IF($D375=1,Urban_Rural_LDVs!H$6,Urban_Rural_LDVs!H$7))</f>
        <v>30.814758046096884</v>
      </c>
      <c r="M375" s="197">
        <f ca="1">($I375/(SUMIF($D$5:$D$832,$D375,$I$5:$I$832))*IF($D375=1,Urban_Rural_LDVs!I$6,Urban_Rural_LDVs!I$7))</f>
        <v>67.031869208563606</v>
      </c>
      <c r="N375" s="196">
        <f ca="1">($H375/(SUMIF($D$5:$D$832,$D375,$H$5:$H$832))*IF($D375=1,Urban_Rural_LDVs!J$6,Urban_Rural_LDVs!J$7))</f>
        <v>0.82763545319785992</v>
      </c>
      <c r="O375" s="196">
        <f ca="1">($H375/(SUMIF($D$5:$D$832,$D375,$H$5:$H$832))*IF($D375=1,Urban_Rural_LDVs!K$6,Urban_Rural_LDVs!K$7))</f>
        <v>4.3258777793624308</v>
      </c>
      <c r="P375" s="196">
        <f ca="1">($H375/(SUMIF($D$5:$D$832,$D375,$H$5:$H$832))*IF($D375=1,Urban_Rural_LDVs!L$6,Urban_Rural_LDVs!L$7))</f>
        <v>20.182124876723556</v>
      </c>
      <c r="Q375" s="197">
        <f ca="1">($H375/(SUMIF($D$5:$D$832,$D375,$H$5:$H$832))*IF($D375=1,Urban_Rural_LDVs!M$6,Urban_Rural_LDVs!M$7))</f>
        <v>43.94643432759424</v>
      </c>
      <c r="R375" s="196">
        <f ca="1">($H375/(SUMIF($D$5:$D$832,$D375,$H$5:$H$832))*IF($D375=1,Urban_Rural_LDVs!N$6,Urban_Rural_LDVs!N$7))</f>
        <v>0.56523760625794905</v>
      </c>
      <c r="S375" s="196">
        <f ca="1">($H375/(SUMIF($D$5:$D$832,$D375,$H$5:$H$832))*IF($D375=1,Urban_Rural_LDVs!O$6,Urban_Rural_LDVs!O$7))</f>
        <v>2.928174369386042</v>
      </c>
      <c r="T375" s="196">
        <f ca="1">($H375/(SUMIF($D$5:$D$832,$D375,$H$5:$H$832))*IF($D375=1,Urban_Rural_LDVs!P$6,Urban_Rural_LDVs!P$7))</f>
        <v>13.492941603153424</v>
      </c>
      <c r="U375" s="339">
        <f ca="1">($H375/(SUMIF($D$5:$D$832,$D375,$H$5:$H$832))*IF($D375=1,Urban_Rural_LDVs!Q$6,Urban_Rural_LDVs!Q$7))</f>
        <v>29.325765145920457</v>
      </c>
      <c r="V375" s="344">
        <f ca="1">'DAC Adjustment'!O379-'Census Tract'!J375</f>
        <v>0.32959195103910166</v>
      </c>
      <c r="W375" s="29">
        <f ca="1">'DAC Adjustment'!P379-'Census Tract'!K375</f>
        <v>1.6625854971057592</v>
      </c>
      <c r="X375" s="29">
        <f ca="1">'DAC Adjustment'!Q379-'Census Tract'!L375</f>
        <v>7.7036895115242174</v>
      </c>
      <c r="Y375" s="105">
        <f ca="1">'DAC Adjustment'!R379-'Census Tract'!M375</f>
        <v>16.757967302140898</v>
      </c>
      <c r="Z375" s="29">
        <f ca="1">'DAC Adjustment'!S379-'Census Tract'!N375</f>
        <v>0.20690886329946501</v>
      </c>
      <c r="AA375" s="29">
        <f ca="1">'DAC Adjustment'!T379-'Census Tract'!O375</f>
        <v>1.0814694448406073</v>
      </c>
      <c r="AB375" s="29">
        <f ca="1">'DAC Adjustment'!U379-'Census Tract'!P375</f>
        <v>5.0455312191808872</v>
      </c>
      <c r="AC375" s="105">
        <f ca="1">'DAC Adjustment'!V379-'Census Tract'!Q375</f>
        <v>10.986608581898558</v>
      </c>
      <c r="AD375" s="29">
        <f ca="1">'DAC Adjustment'!W379-'Census Tract'!R375</f>
        <v>0.14130940156448724</v>
      </c>
      <c r="AE375" s="29">
        <f ca="1">'DAC Adjustment'!X379-'Census Tract'!S375</f>
        <v>0.73204359234651051</v>
      </c>
      <c r="AF375" s="29">
        <f ca="1">'DAC Adjustment'!Y379-'Census Tract'!T375</f>
        <v>3.3732354007883547</v>
      </c>
      <c r="AG375" s="345">
        <f ca="1">'DAC Adjustment'!Z379-'Census Tract'!U375</f>
        <v>7.3314412864801142</v>
      </c>
    </row>
    <row r="376" spans="1:33" ht="15.75" x14ac:dyDescent="0.25">
      <c r="A376" s="193" t="s">
        <v>46</v>
      </c>
      <c r="B376" s="53" t="str">
        <f>IFERROR(INDEX(Geography!$R$5:$R$889,MATCH(C376,Geography!$S$5:$S$889,0)),"Undefined")</f>
        <v>Springfield</v>
      </c>
      <c r="C376" s="53">
        <v>41039001801</v>
      </c>
      <c r="D376" s="171" cm="1">
        <f t="array" ref="D376">INDEX(Geography!$K$5:$K$838,MATCH(C376,Geography!$L$5:$L$838,0),0)</f>
        <v>1</v>
      </c>
      <c r="E376" s="53">
        <v>6259</v>
      </c>
      <c r="F376" s="53">
        <f>SUMIF(County!$A$5:$A$40,A376,County!$D$5:$D$40)</f>
        <v>335956</v>
      </c>
      <c r="G376" s="173" cm="1">
        <f t="array" ref="G376">INDEX(Geography!$E$5:$E$833,MATCH(C376,Geography!$C$5:$C$833,0),0)</f>
        <v>4543</v>
      </c>
      <c r="H376" s="239">
        <f t="shared" si="5"/>
        <v>5521.2425044857328</v>
      </c>
      <c r="I376" s="173">
        <f>SUMIF(Geography!$L$5:$L$838,'Census Tract'!C376,Geography!$M$5:$M$838)</f>
        <v>595</v>
      </c>
      <c r="J376" s="338">
        <f ca="1">($I376/(SUMIF($D$5:$D$832,$D376,$I$5:$I$832))*IF($D376=1,Urban_Rural_LDVs!F$6,Urban_Rural_LDVs!F$7))</f>
        <v>0.29796886329738725</v>
      </c>
      <c r="K376" s="196">
        <f ca="1">($I376/(SUMIF($D$5:$D$832,$D376,$I$5:$I$832))*IF($D376=1,Urban_Rural_LDVs!G$6,Urban_Rural_LDVs!G$7))</f>
        <v>1.4807772266307844</v>
      </c>
      <c r="L376" s="196">
        <f ca="1">($I376/(SUMIF($D$5:$D$832,$D376,$I$5:$I$832))*IF($D376=1,Urban_Rural_LDVs!H$6,Urban_Rural_LDVs!H$7))</f>
        <v>6.8136250765355273</v>
      </c>
      <c r="M376" s="197">
        <f ca="1">($I376/(SUMIF($D$5:$D$832,$D376,$I$5:$I$832))*IF($D376=1,Urban_Rural_LDVs!I$6,Urban_Rural_LDVs!I$7))</f>
        <v>14.798716744042785</v>
      </c>
      <c r="N376" s="196">
        <f ca="1">($H376/(SUMIF($D$5:$D$832,$D376,$H$5:$H$832))*IF($D376=1,Urban_Rural_LDVs!J$6,Urban_Rural_LDVs!J$7))</f>
        <v>1.1398201040988216</v>
      </c>
      <c r="O376" s="196">
        <f ca="1">($H376/(SUMIF($D$5:$D$832,$D376,$H$5:$H$832))*IF($D376=1,Urban_Rural_LDVs!K$6,Urban_Rural_LDVs!K$7))</f>
        <v>5.4239315806600157</v>
      </c>
      <c r="P376" s="196">
        <f ca="1">($H376/(SUMIF($D$5:$D$832,$D376,$H$5:$H$832))*IF($D376=1,Urban_Rural_LDVs!L$6,Urban_Rural_LDVs!L$7))</f>
        <v>24.737415286556978</v>
      </c>
      <c r="Q376" s="197">
        <f ca="1">($H376/(SUMIF($D$5:$D$832,$D376,$H$5:$H$832))*IF($D376=1,Urban_Rural_LDVs!M$6,Urban_Rural_LDVs!M$7))</f>
        <v>53.655888723724239</v>
      </c>
      <c r="R376" s="196">
        <f ca="1">($H376/(SUMIF($D$5:$D$832,$D376,$H$5:$H$832))*IF($D376=1,Urban_Rural_LDVs!N$6,Urban_Rural_LDVs!N$7))</f>
        <v>0.47454515315772544</v>
      </c>
      <c r="S376" s="196">
        <f ca="1">($H376/(SUMIF($D$5:$D$832,$D376,$H$5:$H$832))*IF($D376=1,Urban_Rural_LDVs!O$6,Urban_Rural_LDVs!O$7))</f>
        <v>2.2541536914523328</v>
      </c>
      <c r="T376" s="196">
        <f ca="1">($H376/(SUMIF($D$5:$D$832,$D376,$H$5:$H$832))*IF($D376=1,Urban_Rural_LDVs!P$6,Urban_Rural_LDVs!P$7))</f>
        <v>9.8905869926137218</v>
      </c>
      <c r="U376" s="339">
        <f ca="1">($H376/(SUMIF($D$5:$D$832,$D376,$H$5:$H$832))*IF($D376=1,Urban_Rural_LDVs!Q$6,Urban_Rural_LDVs!Q$7))</f>
        <v>21.247982091745758</v>
      </c>
      <c r="V376" s="344">
        <f ca="1">'DAC Adjustment'!O380-'Census Tract'!J376</f>
        <v>0</v>
      </c>
      <c r="W376" s="29">
        <f ca="1">'DAC Adjustment'!P380-'Census Tract'!K376</f>
        <v>0</v>
      </c>
      <c r="X376" s="29">
        <f ca="1">'DAC Adjustment'!Q380-'Census Tract'!L376</f>
        <v>0</v>
      </c>
      <c r="Y376" s="105">
        <f ca="1">'DAC Adjustment'!R380-'Census Tract'!M376</f>
        <v>0</v>
      </c>
      <c r="Z376" s="29">
        <f ca="1">'DAC Adjustment'!S380-'Census Tract'!N376</f>
        <v>0</v>
      </c>
      <c r="AA376" s="29">
        <f ca="1">'DAC Adjustment'!T380-'Census Tract'!O376</f>
        <v>0</v>
      </c>
      <c r="AB376" s="29">
        <f ca="1">'DAC Adjustment'!U380-'Census Tract'!P376</f>
        <v>0</v>
      </c>
      <c r="AC376" s="105">
        <f ca="1">'DAC Adjustment'!V380-'Census Tract'!Q376</f>
        <v>0</v>
      </c>
      <c r="AD376" s="29">
        <f ca="1">'DAC Adjustment'!W380-'Census Tract'!R376</f>
        <v>0</v>
      </c>
      <c r="AE376" s="29">
        <f ca="1">'DAC Adjustment'!X380-'Census Tract'!S376</f>
        <v>0</v>
      </c>
      <c r="AF376" s="29">
        <f ca="1">'DAC Adjustment'!Y380-'Census Tract'!T376</f>
        <v>0</v>
      </c>
      <c r="AG376" s="345">
        <f ca="1">'DAC Adjustment'!Z380-'Census Tract'!U376</f>
        <v>0</v>
      </c>
    </row>
    <row r="377" spans="1:33" ht="15.75" x14ac:dyDescent="0.25">
      <c r="A377" s="193" t="s">
        <v>46</v>
      </c>
      <c r="B377" s="53" t="str">
        <f>IFERROR(INDEX(Geography!$R$5:$R$889,MATCH(C377,Geography!$S$5:$S$889,0)),"Undefined")</f>
        <v>Eugene</v>
      </c>
      <c r="C377" s="53">
        <v>41039002600</v>
      </c>
      <c r="D377" s="171" cm="1">
        <f t="array" ref="D377">INDEX(Geography!$K$5:$K$838,MATCH(C377,Geography!$L$5:$L$838,0),0)</f>
        <v>1</v>
      </c>
      <c r="E377" s="53">
        <v>6140</v>
      </c>
      <c r="F377" s="53">
        <f>SUMIF(County!$A$5:$A$40,A377,County!$D$5:$D$40)</f>
        <v>335956</v>
      </c>
      <c r="G377" s="173" cm="1">
        <f t="array" ref="G377">INDEX(Geography!$E$5:$E$833,MATCH(C377,Geography!$C$5:$C$833,0),0)</f>
        <v>4471</v>
      </c>
      <c r="H377" s="239">
        <f t="shared" si="5"/>
        <v>5433.7387711987039</v>
      </c>
      <c r="I377" s="173">
        <f>SUMIF(Geography!$L$5:$L$838,'Census Tract'!C377,Geography!$M$5:$M$838)</f>
        <v>1897</v>
      </c>
      <c r="J377" s="338">
        <f ca="1">($I377/(SUMIF($D$5:$D$832,$D377,$I$5:$I$832))*IF($D377=1,Urban_Rural_LDVs!F$6,Urban_Rural_LDVs!F$7))</f>
        <v>0.94999484651284649</v>
      </c>
      <c r="K377" s="196">
        <f ca="1">($I377/(SUMIF($D$5:$D$832,$D377,$I$5:$I$832))*IF($D377=1,Urban_Rural_LDVs!G$6,Urban_Rural_LDVs!G$7))</f>
        <v>4.7210662166699127</v>
      </c>
      <c r="L377" s="196">
        <f ca="1">($I377/(SUMIF($D$5:$D$832,$D377,$I$5:$I$832))*IF($D377=1,Urban_Rural_LDVs!H$6,Urban_Rural_LDVs!H$7))</f>
        <v>21.723439949895624</v>
      </c>
      <c r="M377" s="197">
        <f ca="1">($I377/(SUMIF($D$5:$D$832,$D377,$I$5:$I$832))*IF($D377=1,Urban_Rural_LDVs!I$6,Urban_Rural_LDVs!I$7))</f>
        <v>47.181791031007002</v>
      </c>
      <c r="N377" s="196">
        <f ca="1">($H377/(SUMIF($D$5:$D$832,$D377,$H$5:$H$832))*IF($D377=1,Urban_Rural_LDVs!J$6,Urban_Rural_LDVs!J$7))</f>
        <v>1.1217555988170442</v>
      </c>
      <c r="O377" s="196">
        <f ca="1">($H377/(SUMIF($D$5:$D$832,$D377,$H$5:$H$832))*IF($D377=1,Urban_Rural_LDVs!K$6,Urban_Rural_LDVs!K$7))</f>
        <v>5.3379700852148213</v>
      </c>
      <c r="P377" s="196">
        <f ca="1">($H377/(SUMIF($D$5:$D$832,$D377,$H$5:$H$832))*IF($D377=1,Urban_Rural_LDVs!L$6,Urban_Rural_LDVs!L$7))</f>
        <v>24.345362920140055</v>
      </c>
      <c r="Q377" s="197">
        <f ca="1">($H377/(SUMIF($D$5:$D$832,$D377,$H$5:$H$832))*IF($D377=1,Urban_Rural_LDVs!M$6,Urban_Rural_LDVs!M$7))</f>
        <v>52.805520247363219</v>
      </c>
      <c r="R377" s="196">
        <f ca="1">($H377/(SUMIF($D$5:$D$832,$D377,$H$5:$H$832))*IF($D377=1,Urban_Rural_LDVs!N$6,Urban_Rural_LDVs!N$7))</f>
        <v>0.46702429666920331</v>
      </c>
      <c r="S377" s="196">
        <f ca="1">($H377/(SUMIF($D$5:$D$832,$D377,$H$5:$H$832))*IF($D377=1,Urban_Rural_LDVs!O$6,Urban_Rural_LDVs!O$7))</f>
        <v>2.2184286054332776</v>
      </c>
      <c r="T377" s="196">
        <f ca="1">($H377/(SUMIF($D$5:$D$832,$D377,$H$5:$H$832))*IF($D377=1,Urban_Rural_LDVs!P$6,Urban_Rural_LDVs!P$7))</f>
        <v>9.7338354488170697</v>
      </c>
      <c r="U377" s="339">
        <f ca="1">($H377/(SUMIF($D$5:$D$832,$D377,$H$5:$H$832))*IF($D377=1,Urban_Rural_LDVs!Q$6,Urban_Rural_LDVs!Q$7))</f>
        <v>20.911232210476623</v>
      </c>
      <c r="V377" s="344">
        <f ca="1">'DAC Adjustment'!O381-'Census Tract'!J377</f>
        <v>0</v>
      </c>
      <c r="W377" s="29">
        <f ca="1">'DAC Adjustment'!P381-'Census Tract'!K377</f>
        <v>0</v>
      </c>
      <c r="X377" s="29">
        <f ca="1">'DAC Adjustment'!Q381-'Census Tract'!L377</f>
        <v>0</v>
      </c>
      <c r="Y377" s="105">
        <f ca="1">'DAC Adjustment'!R381-'Census Tract'!M377</f>
        <v>0</v>
      </c>
      <c r="Z377" s="29">
        <f ca="1">'DAC Adjustment'!S381-'Census Tract'!N377</f>
        <v>0</v>
      </c>
      <c r="AA377" s="29">
        <f ca="1">'DAC Adjustment'!T381-'Census Tract'!O377</f>
        <v>0</v>
      </c>
      <c r="AB377" s="29">
        <f ca="1">'DAC Adjustment'!U381-'Census Tract'!P377</f>
        <v>0</v>
      </c>
      <c r="AC377" s="105">
        <f ca="1">'DAC Adjustment'!V381-'Census Tract'!Q377</f>
        <v>0</v>
      </c>
      <c r="AD377" s="29">
        <f ca="1">'DAC Adjustment'!W381-'Census Tract'!R377</f>
        <v>0</v>
      </c>
      <c r="AE377" s="29">
        <f ca="1">'DAC Adjustment'!X381-'Census Tract'!S377</f>
        <v>0</v>
      </c>
      <c r="AF377" s="29">
        <f ca="1">'DAC Adjustment'!Y381-'Census Tract'!T377</f>
        <v>0</v>
      </c>
      <c r="AG377" s="345">
        <f ca="1">'DAC Adjustment'!Z381-'Census Tract'!U377</f>
        <v>0</v>
      </c>
    </row>
    <row r="378" spans="1:33" ht="15.75" x14ac:dyDescent="0.25">
      <c r="A378" s="193" t="s">
        <v>47</v>
      </c>
      <c r="B378" s="53" t="str">
        <f>IFERROR(INDEX(Geography!$R$5:$R$889,MATCH(C378,Geography!$S$5:$S$889,0)),"Undefined")</f>
        <v>Lincoln City</v>
      </c>
      <c r="C378" s="53">
        <v>41041950601</v>
      </c>
      <c r="D378" s="171" cm="1">
        <f t="array" ref="D378">INDEX(Geography!$K$5:$K$838,MATCH(C378,Geography!$L$5:$L$838,0),0)</f>
        <v>0</v>
      </c>
      <c r="E378" s="53">
        <v>2408</v>
      </c>
      <c r="F378" s="53">
        <f>SUMIF(County!$A$5:$A$40,A378,County!$D$5:$D$40)</f>
        <v>49876</v>
      </c>
      <c r="G378" s="173" cm="1">
        <f t="array" ref="G378">INDEX(Geography!$E$5:$E$833,MATCH(C378,Geography!$C$5:$C$833,0),0)</f>
        <v>2197</v>
      </c>
      <c r="H378" s="239">
        <f t="shared" si="5"/>
        <v>2961.3959245446194</v>
      </c>
      <c r="I378" s="173">
        <f>SUMIF(Geography!$L$5:$L$838,'Census Tract'!C378,Geography!$M$5:$M$838)</f>
        <v>475</v>
      </c>
      <c r="J378" s="338">
        <f ca="1">($I378/(SUMIF($D$5:$D$832,$D378,$I$5:$I$832))*IF($D378=1,Urban_Rural_LDVs!F$6,Urban_Rural_LDVs!F$7))</f>
        <v>0.72986562584416437</v>
      </c>
      <c r="K378" s="196">
        <f ca="1">($I378/(SUMIF($D$5:$D$832,$D378,$I$5:$I$832))*IF($D378=1,Urban_Rural_LDVs!G$6,Urban_Rural_LDVs!G$7))</f>
        <v>3.6817161357819828</v>
      </c>
      <c r="L378" s="196">
        <f ca="1">($I378/(SUMIF($D$5:$D$832,$D378,$I$5:$I$832))*IF($D378=1,Urban_Rural_LDVs!H$6,Urban_Rural_LDVs!H$7))</f>
        <v>17.059452298247109</v>
      </c>
      <c r="M378" s="197">
        <f ca="1">($I378/(SUMIF($D$5:$D$832,$D378,$I$5:$I$832))*IF($D378=1,Urban_Rural_LDVs!I$6,Urban_Rural_LDVs!I$7))</f>
        <v>37.109717801943717</v>
      </c>
      <c r="N378" s="196">
        <f ca="1">($H378/(SUMIF($D$5:$D$832,$D378,$H$5:$H$832))*IF($D378=1,Urban_Rural_LDVs!J$6,Urban_Rural_LDVs!J$7))</f>
        <v>0.81057106872220219</v>
      </c>
      <c r="O378" s="196">
        <f ca="1">($H378/(SUMIF($D$5:$D$832,$D378,$H$5:$H$832))*IF($D378=1,Urban_Rural_LDVs!K$6,Urban_Rural_LDVs!K$7))</f>
        <v>4.2366858031891992</v>
      </c>
      <c r="P378" s="196">
        <f ca="1">($H378/(SUMIF($D$5:$D$832,$D378,$H$5:$H$832))*IF($D378=1,Urban_Rural_LDVs!L$6,Urban_Rural_LDVs!L$7))</f>
        <v>19.766005029390467</v>
      </c>
      <c r="Q378" s="197">
        <f ca="1">($H378/(SUMIF($D$5:$D$832,$D378,$H$5:$H$832))*IF($D378=1,Urban_Rural_LDVs!M$6,Urban_Rural_LDVs!M$7))</f>
        <v>43.040336300011276</v>
      </c>
      <c r="R378" s="196">
        <f ca="1">($H378/(SUMIF($D$5:$D$832,$D378,$H$5:$H$832))*IF($D378=1,Urban_Rural_LDVs!N$6,Urban_Rural_LDVs!N$7))</f>
        <v>0.55358340295380393</v>
      </c>
      <c r="S378" s="196">
        <f ca="1">($H378/(SUMIF($D$5:$D$832,$D378,$H$5:$H$832))*IF($D378=1,Urban_Rural_LDVs!O$6,Urban_Rural_LDVs!O$7))</f>
        <v>2.8678005743076613</v>
      </c>
      <c r="T378" s="196">
        <f ca="1">($H378/(SUMIF($D$5:$D$832,$D378,$H$5:$H$832))*IF($D378=1,Urban_Rural_LDVs!P$6,Urban_Rural_LDVs!P$7))</f>
        <v>13.214740926352833</v>
      </c>
      <c r="U378" s="339">
        <f ca="1">($H378/(SUMIF($D$5:$D$832,$D378,$H$5:$H$832))*IF($D378=1,Urban_Rural_LDVs!Q$6,Urban_Rural_LDVs!Q$7))</f>
        <v>28.721119550375629</v>
      </c>
      <c r="V378" s="344">
        <f ca="1">'DAC Adjustment'!O382-'Census Tract'!J378</f>
        <v>0</v>
      </c>
      <c r="W378" s="29">
        <f ca="1">'DAC Adjustment'!P382-'Census Tract'!K378</f>
        <v>0</v>
      </c>
      <c r="X378" s="29">
        <f ca="1">'DAC Adjustment'!Q382-'Census Tract'!L378</f>
        <v>0</v>
      </c>
      <c r="Y378" s="105">
        <f ca="1">'DAC Adjustment'!R382-'Census Tract'!M378</f>
        <v>0</v>
      </c>
      <c r="Z378" s="29">
        <f ca="1">'DAC Adjustment'!S382-'Census Tract'!N378</f>
        <v>0</v>
      </c>
      <c r="AA378" s="29">
        <f ca="1">'DAC Adjustment'!T382-'Census Tract'!O378</f>
        <v>0</v>
      </c>
      <c r="AB378" s="29">
        <f ca="1">'DAC Adjustment'!U382-'Census Tract'!P378</f>
        <v>0</v>
      </c>
      <c r="AC378" s="105">
        <f ca="1">'DAC Adjustment'!V382-'Census Tract'!Q378</f>
        <v>0</v>
      </c>
      <c r="AD378" s="29">
        <f ca="1">'DAC Adjustment'!W382-'Census Tract'!R378</f>
        <v>0</v>
      </c>
      <c r="AE378" s="29">
        <f ca="1">'DAC Adjustment'!X382-'Census Tract'!S378</f>
        <v>0</v>
      </c>
      <c r="AF378" s="29">
        <f ca="1">'DAC Adjustment'!Y382-'Census Tract'!T378</f>
        <v>0</v>
      </c>
      <c r="AG378" s="345">
        <f ca="1">'DAC Adjustment'!Z382-'Census Tract'!U378</f>
        <v>0</v>
      </c>
    </row>
    <row r="379" spans="1:33" ht="15.75" x14ac:dyDescent="0.25">
      <c r="A379" s="193" t="s">
        <v>47</v>
      </c>
      <c r="B379" s="53" t="str">
        <f>IFERROR(INDEX(Geography!$R$5:$R$889,MATCH(C379,Geography!$S$5:$S$889,0)),"Undefined")</f>
        <v>Yachats</v>
      </c>
      <c r="C379" s="53">
        <v>41041951700</v>
      </c>
      <c r="D379" s="171" cm="1">
        <f t="array" ref="D379">INDEX(Geography!$K$5:$K$838,MATCH(C379,Geography!$L$5:$L$838,0),0)</f>
        <v>0</v>
      </c>
      <c r="E379" s="53">
        <v>1843</v>
      </c>
      <c r="F379" s="53">
        <f>SUMIF(County!$A$5:$A$40,A379,County!$D$5:$D$40)</f>
        <v>49876</v>
      </c>
      <c r="G379" s="173" cm="1">
        <f t="array" ref="G379">INDEX(Geography!$E$5:$E$833,MATCH(C379,Geography!$C$5:$C$833,0),0)</f>
        <v>1578</v>
      </c>
      <c r="H379" s="239">
        <f t="shared" si="5"/>
        <v>2127.0290254580832</v>
      </c>
      <c r="I379" s="173">
        <f>SUMIF(Geography!$L$5:$L$838,'Census Tract'!C379,Geography!$M$5:$M$838)</f>
        <v>721</v>
      </c>
      <c r="J379" s="338">
        <f ca="1">($I379/(SUMIF($D$5:$D$832,$D379,$I$5:$I$832))*IF($D379=1,Urban_Rural_LDVs!F$6,Urban_Rural_LDVs!F$7))</f>
        <v>1.1078591920708263</v>
      </c>
      <c r="K379" s="196">
        <f ca="1">($I379/(SUMIF($D$5:$D$832,$D379,$I$5:$I$832))*IF($D379=1,Urban_Rural_LDVs!G$6,Urban_Rural_LDVs!G$7))</f>
        <v>5.588457545050125</v>
      </c>
      <c r="L379" s="196">
        <f ca="1">($I379/(SUMIF($D$5:$D$832,$D379,$I$5:$I$832))*IF($D379=1,Urban_Rural_LDVs!H$6,Urban_Rural_LDVs!H$7))</f>
        <v>25.894452856918242</v>
      </c>
      <c r="M379" s="197">
        <f ca="1">($I379/(SUMIF($D$5:$D$832,$D379,$I$5:$I$832))*IF($D379=1,Urban_Rural_LDVs!I$6,Urban_Rural_LDVs!I$7))</f>
        <v>56.328645337266146</v>
      </c>
      <c r="N379" s="196">
        <f ca="1">($H379/(SUMIF($D$5:$D$832,$D379,$H$5:$H$832))*IF($D379=1,Urban_Rural_LDVs!J$6,Urban_Rural_LDVs!J$7))</f>
        <v>0.58219442259610132</v>
      </c>
      <c r="O379" s="196">
        <f ca="1">($H379/(SUMIF($D$5:$D$832,$D379,$H$5:$H$832))*IF($D379=1,Urban_Rural_LDVs!K$6,Urban_Rural_LDVs!K$7))</f>
        <v>3.0430087380211899</v>
      </c>
      <c r="P379" s="196">
        <f ca="1">($H379/(SUMIF($D$5:$D$832,$D379,$H$5:$H$832))*IF($D379=1,Urban_Rural_LDVs!L$6,Urban_Rural_LDVs!L$7))</f>
        <v>14.196975847236297</v>
      </c>
      <c r="Q379" s="197">
        <f ca="1">($H379/(SUMIF($D$5:$D$832,$D379,$H$5:$H$832))*IF($D379=1,Urban_Rural_LDVs!M$6,Urban_Rural_LDVs!M$7))</f>
        <v>30.913814602374956</v>
      </c>
      <c r="R379" s="196">
        <f ca="1">($H379/(SUMIF($D$5:$D$832,$D379,$H$5:$H$832))*IF($D379=1,Urban_Rural_LDVs!N$6,Urban_Rural_LDVs!N$7))</f>
        <v>0.39761247604055644</v>
      </c>
      <c r="S379" s="196">
        <f ca="1">($H379/(SUMIF($D$5:$D$832,$D379,$H$5:$H$832))*IF($D379=1,Urban_Rural_LDVs!O$6,Urban_Rural_LDVs!O$7))</f>
        <v>2.0598039627935769</v>
      </c>
      <c r="T379" s="196">
        <f ca="1">($H379/(SUMIF($D$5:$D$832,$D379,$H$5:$H$832))*IF($D379=1,Urban_Rural_LDVs!P$6,Urban_Rural_LDVs!P$7))</f>
        <v>9.4915162411400846</v>
      </c>
      <c r="U379" s="339">
        <f ca="1">($H379/(SUMIF($D$5:$D$832,$D379,$H$5:$H$832))*IF($D379=1,Urban_Rural_LDVs!Q$6,Urban_Rural_LDVs!Q$7))</f>
        <v>20.629006213242029</v>
      </c>
      <c r="V379" s="344">
        <f ca="1">'DAC Adjustment'!O383-'Census Tract'!J379</f>
        <v>0</v>
      </c>
      <c r="W379" s="29">
        <f ca="1">'DAC Adjustment'!P383-'Census Tract'!K379</f>
        <v>0</v>
      </c>
      <c r="X379" s="29">
        <f ca="1">'DAC Adjustment'!Q383-'Census Tract'!L379</f>
        <v>0</v>
      </c>
      <c r="Y379" s="105">
        <f ca="1">'DAC Adjustment'!R383-'Census Tract'!M379</f>
        <v>0</v>
      </c>
      <c r="Z379" s="29">
        <f ca="1">'DAC Adjustment'!S383-'Census Tract'!N379</f>
        <v>0</v>
      </c>
      <c r="AA379" s="29">
        <f ca="1">'DAC Adjustment'!T383-'Census Tract'!O379</f>
        <v>0</v>
      </c>
      <c r="AB379" s="29">
        <f ca="1">'DAC Adjustment'!U383-'Census Tract'!P379</f>
        <v>0</v>
      </c>
      <c r="AC379" s="105">
        <f ca="1">'DAC Adjustment'!V383-'Census Tract'!Q379</f>
        <v>0</v>
      </c>
      <c r="AD379" s="29">
        <f ca="1">'DAC Adjustment'!W383-'Census Tract'!R379</f>
        <v>0</v>
      </c>
      <c r="AE379" s="29">
        <f ca="1">'DAC Adjustment'!X383-'Census Tract'!S379</f>
        <v>0</v>
      </c>
      <c r="AF379" s="29">
        <f ca="1">'DAC Adjustment'!Y383-'Census Tract'!T379</f>
        <v>0</v>
      </c>
      <c r="AG379" s="345">
        <f ca="1">'DAC Adjustment'!Z383-'Census Tract'!U379</f>
        <v>0</v>
      </c>
    </row>
    <row r="380" spans="1:33" ht="15.75" x14ac:dyDescent="0.25">
      <c r="A380" s="193" t="s">
        <v>47</v>
      </c>
      <c r="B380" s="53" t="str">
        <f>IFERROR(INDEX(Geography!$R$5:$R$889,MATCH(C380,Geography!$S$5:$S$889,0)),"Undefined")</f>
        <v>Lincoln City</v>
      </c>
      <c r="C380" s="53">
        <v>41041950304</v>
      </c>
      <c r="D380" s="171" cm="1">
        <f t="array" ref="D380">INDEX(Geography!$K$5:$K$838,MATCH(C380,Geography!$L$5:$L$838,0),0)</f>
        <v>1</v>
      </c>
      <c r="E380" s="53">
        <v>3384</v>
      </c>
      <c r="F380" s="53">
        <f>SUMIF(County!$A$5:$A$40,A380,County!$D$5:$D$40)</f>
        <v>49876</v>
      </c>
      <c r="G380" s="173" cm="1">
        <f t="array" ref="G380">INDEX(Geography!$E$5:$E$833,MATCH(C380,Geography!$C$5:$C$833,0),0)</f>
        <v>2397</v>
      </c>
      <c r="H380" s="239">
        <f t="shared" si="5"/>
        <v>3230.981352359332</v>
      </c>
      <c r="I380" s="173">
        <f>SUMIF(Geography!$L$5:$L$838,'Census Tract'!C380,Geography!$M$5:$M$838)</f>
        <v>1441</v>
      </c>
      <c r="J380" s="338">
        <f ca="1">($I380/(SUMIF($D$5:$D$832,$D380,$I$5:$I$832))*IF($D380=1,Urban_Rural_LDVs!F$6,Urban_Rural_LDVs!F$7))</f>
        <v>0.72163551598577313</v>
      </c>
      <c r="K380" s="196">
        <f ca="1">($I380/(SUMIF($D$5:$D$832,$D380,$I$5:$I$832))*IF($D380=1,Urban_Rural_LDVs!G$6,Urban_Rural_LDVs!G$7))</f>
        <v>3.586218459789849</v>
      </c>
      <c r="L380" s="196">
        <f ca="1">($I380/(SUMIF($D$5:$D$832,$D380,$I$5:$I$832))*IF($D380=1,Urban_Rural_LDVs!H$6,Urban_Rural_LDVs!H$7))</f>
        <v>16.50156930300453</v>
      </c>
      <c r="M380" s="197">
        <f ca="1">($I380/(SUMIF($D$5:$D$832,$D380,$I$5:$I$832))*IF($D380=1,Urban_Rural_LDVs!I$6,Urban_Rural_LDVs!I$7))</f>
        <v>35.840253492715384</v>
      </c>
      <c r="N380" s="196">
        <f ca="1">($H380/(SUMIF($D$5:$D$832,$D380,$H$5:$H$832))*IF($D380=1,Urban_Rural_LDVs!J$6,Urban_Rural_LDVs!J$7))</f>
        <v>0.66701245206953441</v>
      </c>
      <c r="O380" s="196">
        <f ca="1">($H380/(SUMIF($D$5:$D$832,$D380,$H$5:$H$832))*IF($D380=1,Urban_Rural_LDVs!K$6,Urban_Rural_LDVs!K$7))</f>
        <v>3.1740358767700405</v>
      </c>
      <c r="P380" s="196">
        <f ca="1">($H380/(SUMIF($D$5:$D$832,$D380,$H$5:$H$832))*IF($D380=1,Urban_Rural_LDVs!L$6,Urban_Rural_LDVs!L$7))</f>
        <v>14.476112474954382</v>
      </c>
      <c r="Q380" s="197">
        <f ca="1">($H380/(SUMIF($D$5:$D$832,$D380,$H$5:$H$832))*IF($D380=1,Urban_Rural_LDVs!M$6,Urban_Rural_LDVs!M$7))</f>
        <v>31.398942497050825</v>
      </c>
      <c r="R380" s="196">
        <f ca="1">($H380/(SUMIF($D$5:$D$832,$D380,$H$5:$H$832))*IF($D380=1,Urban_Rural_LDVs!N$6,Urban_Rural_LDVs!N$7))</f>
        <v>0.27769954669794494</v>
      </c>
      <c r="S380" s="196">
        <f ca="1">($H380/(SUMIF($D$5:$D$832,$D380,$H$5:$H$832))*IF($D380=1,Urban_Rural_LDVs!O$6,Urban_Rural_LDVs!O$7))</f>
        <v>1.3191104242418734</v>
      </c>
      <c r="T380" s="196">
        <f ca="1">($H380/(SUMIF($D$5:$D$832,$D380,$H$5:$H$832))*IF($D380=1,Urban_Rural_LDVs!P$6,Urban_Rural_LDVs!P$7))</f>
        <v>5.787882367249729</v>
      </c>
      <c r="U380" s="339">
        <f ca="1">($H380/(SUMIF($D$5:$D$832,$D380,$H$5:$H$832))*IF($D380=1,Urban_Rural_LDVs!Q$6,Urban_Rural_LDVs!Q$7))</f>
        <v>12.434127618542279</v>
      </c>
      <c r="V380" s="344">
        <f ca="1">'DAC Adjustment'!O384-'Census Tract'!J380</f>
        <v>0.18040887899644331</v>
      </c>
      <c r="W380" s="29">
        <f ca="1">'DAC Adjustment'!P384-'Census Tract'!K380</f>
        <v>0.89655461494746236</v>
      </c>
      <c r="X380" s="29">
        <f ca="1">'DAC Adjustment'!Q384-'Census Tract'!L380</f>
        <v>4.1253923257511325</v>
      </c>
      <c r="Y380" s="105">
        <f ca="1">'DAC Adjustment'!R384-'Census Tract'!M380</f>
        <v>8.9600633731788477</v>
      </c>
      <c r="Z380" s="29">
        <f ca="1">'DAC Adjustment'!S384-'Census Tract'!N380</f>
        <v>0.1667531130173836</v>
      </c>
      <c r="AA380" s="29">
        <f ca="1">'DAC Adjustment'!T384-'Census Tract'!O380</f>
        <v>0.79350896919251035</v>
      </c>
      <c r="AB380" s="29">
        <f ca="1">'DAC Adjustment'!U384-'Census Tract'!P380</f>
        <v>3.619028118738596</v>
      </c>
      <c r="AC380" s="105">
        <f ca="1">'DAC Adjustment'!V384-'Census Tract'!Q380</f>
        <v>7.8497356242627063</v>
      </c>
      <c r="AD380" s="29">
        <f ca="1">'DAC Adjustment'!W384-'Census Tract'!R380</f>
        <v>6.9424886674486208E-2</v>
      </c>
      <c r="AE380" s="29">
        <f ca="1">'DAC Adjustment'!X384-'Census Tract'!S380</f>
        <v>0.32977760606046846</v>
      </c>
      <c r="AF380" s="29">
        <f ca="1">'DAC Adjustment'!Y384-'Census Tract'!T380</f>
        <v>1.4469705918124323</v>
      </c>
      <c r="AG380" s="345">
        <f ca="1">'DAC Adjustment'!Z384-'Census Tract'!U380</f>
        <v>3.1085319046355693</v>
      </c>
    </row>
    <row r="381" spans="1:33" ht="15.75" x14ac:dyDescent="0.25">
      <c r="A381" s="193" t="s">
        <v>47</v>
      </c>
      <c r="B381" s="53" t="str">
        <f>IFERROR(INDEX(Geography!$R$5:$R$889,MATCH(C381,Geography!$S$5:$S$889,0)),"Undefined")</f>
        <v>Toledo</v>
      </c>
      <c r="C381" s="53">
        <v>41041951300</v>
      </c>
      <c r="D381" s="171" cm="1">
        <f t="array" ref="D381">INDEX(Geography!$K$5:$K$838,MATCH(C381,Geography!$L$5:$L$838,0),0)</f>
        <v>0</v>
      </c>
      <c r="E381" s="53">
        <v>2538</v>
      </c>
      <c r="F381" s="53">
        <f>SUMIF(County!$A$5:$A$40,A381,County!$D$5:$D$40)</f>
        <v>49876</v>
      </c>
      <c r="G381" s="173" cm="1">
        <f t="array" ref="G381">INDEX(Geography!$E$5:$E$833,MATCH(C381,Geography!$C$5:$C$833,0),0)</f>
        <v>2288</v>
      </c>
      <c r="H381" s="239">
        <f t="shared" si="5"/>
        <v>3084.0572942003137</v>
      </c>
      <c r="I381" s="173">
        <f>SUMIF(Geography!$L$5:$L$838,'Census Tract'!C381,Geography!$M$5:$M$838)</f>
        <v>751</v>
      </c>
      <c r="J381" s="338">
        <f ca="1">($I381/(SUMIF($D$5:$D$832,$D381,$I$5:$I$832))*IF($D381=1,Urban_Rural_LDVs!F$6,Urban_Rural_LDVs!F$7))</f>
        <v>1.1539559684399314</v>
      </c>
      <c r="K381" s="196">
        <f ca="1">($I381/(SUMIF($D$5:$D$832,$D381,$I$5:$I$832))*IF($D381=1,Urban_Rural_LDVs!G$6,Urban_Rural_LDVs!G$7))</f>
        <v>5.8209869852047778</v>
      </c>
      <c r="L381" s="196">
        <f ca="1">($I381/(SUMIF($D$5:$D$832,$D381,$I$5:$I$832))*IF($D381=1,Urban_Rural_LDVs!H$6,Urban_Rural_LDVs!H$7))</f>
        <v>26.971891949439115</v>
      </c>
      <c r="M381" s="197">
        <f ca="1">($I381/(SUMIF($D$5:$D$832,$D381,$I$5:$I$832))*IF($D381=1,Urban_Rural_LDVs!I$6,Urban_Rural_LDVs!I$7))</f>
        <v>58.672416987915234</v>
      </c>
      <c r="N381" s="196">
        <f ca="1">($H381/(SUMIF($D$5:$D$832,$D381,$H$5:$H$832))*IF($D381=1,Urban_Rural_LDVs!J$6,Urban_Rural_LDVs!J$7))</f>
        <v>0.84414501831424593</v>
      </c>
      <c r="O381" s="196">
        <f ca="1">($H381/(SUMIF($D$5:$D$832,$D381,$H$5:$H$832))*IF($D381=1,Urban_Rural_LDVs!K$6,Urban_Rural_LDVs!K$7))</f>
        <v>4.4121698305402308</v>
      </c>
      <c r="P381" s="196">
        <f ca="1">($H381/(SUMIF($D$5:$D$832,$D381,$H$5:$H$832))*IF($D381=1,Urban_Rural_LDVs!L$6,Urban_Rural_LDVs!L$7))</f>
        <v>20.58471529688001</v>
      </c>
      <c r="Q381" s="197">
        <f ca="1">($H381/(SUMIF($D$5:$D$832,$D381,$H$5:$H$832))*IF($D381=1,Urban_Rural_LDVs!M$6,Urban_Rural_LDVs!M$7))</f>
        <v>44.823072123088657</v>
      </c>
      <c r="R381" s="196">
        <f ca="1">($H381/(SUMIF($D$5:$D$832,$D381,$H$5:$H$832))*IF($D381=1,Urban_Rural_LDVs!N$6,Urban_Rural_LDVs!N$7))</f>
        <v>0.57651289301697928</v>
      </c>
      <c r="S381" s="196">
        <f ca="1">($H381/(SUMIF($D$5:$D$832,$D381,$H$5:$H$832))*IF($D381=1,Urban_Rural_LDVs!O$6,Urban_Rural_LDVs!O$7))</f>
        <v>2.986585213480168</v>
      </c>
      <c r="T381" s="196">
        <f ca="1">($H381/(SUMIF($D$5:$D$832,$D381,$H$5:$H$832))*IF($D381=1,Urban_Rural_LDVs!P$6,Urban_Rural_LDVs!P$7))</f>
        <v>13.762097059397032</v>
      </c>
      <c r="U381" s="339">
        <f ca="1">($H381/(SUMIF($D$5:$D$832,$D381,$H$5:$H$832))*IF($D381=1,Urban_Rural_LDVs!Q$6,Urban_Rural_LDVs!Q$7))</f>
        <v>29.910751721101246</v>
      </c>
      <c r="V381" s="344">
        <f ca="1">'DAC Adjustment'!O385-'Census Tract'!J381</f>
        <v>0</v>
      </c>
      <c r="W381" s="29">
        <f ca="1">'DAC Adjustment'!P385-'Census Tract'!K381</f>
        <v>0</v>
      </c>
      <c r="X381" s="29">
        <f ca="1">'DAC Adjustment'!Q385-'Census Tract'!L381</f>
        <v>0</v>
      </c>
      <c r="Y381" s="105">
        <f ca="1">'DAC Adjustment'!R385-'Census Tract'!M381</f>
        <v>0</v>
      </c>
      <c r="Z381" s="29">
        <f ca="1">'DAC Adjustment'!S385-'Census Tract'!N381</f>
        <v>0</v>
      </c>
      <c r="AA381" s="29">
        <f ca="1">'DAC Adjustment'!T385-'Census Tract'!O381</f>
        <v>0</v>
      </c>
      <c r="AB381" s="29">
        <f ca="1">'DAC Adjustment'!U385-'Census Tract'!P381</f>
        <v>0</v>
      </c>
      <c r="AC381" s="105">
        <f ca="1">'DAC Adjustment'!V385-'Census Tract'!Q381</f>
        <v>0</v>
      </c>
      <c r="AD381" s="29">
        <f ca="1">'DAC Adjustment'!W385-'Census Tract'!R381</f>
        <v>0</v>
      </c>
      <c r="AE381" s="29">
        <f ca="1">'DAC Adjustment'!X385-'Census Tract'!S381</f>
        <v>0</v>
      </c>
      <c r="AF381" s="29">
        <f ca="1">'DAC Adjustment'!Y385-'Census Tract'!T381</f>
        <v>0</v>
      </c>
      <c r="AG381" s="345">
        <f ca="1">'DAC Adjustment'!Z385-'Census Tract'!U381</f>
        <v>0</v>
      </c>
    </row>
    <row r="382" spans="1:33" ht="15.75" x14ac:dyDescent="0.25">
      <c r="A382" s="193" t="s">
        <v>47</v>
      </c>
      <c r="B382" s="53" t="str">
        <f>IFERROR(INDEX(Geography!$R$5:$R$889,MATCH(C382,Geography!$S$5:$S$889,0)),"Undefined")</f>
        <v>Newport</v>
      </c>
      <c r="C382" s="53">
        <v>41041951000</v>
      </c>
      <c r="D382" s="171" cm="1">
        <f t="array" ref="D382">INDEX(Geography!$K$5:$K$838,MATCH(C382,Geography!$L$5:$L$838,0),0)</f>
        <v>1</v>
      </c>
      <c r="E382" s="53">
        <v>2006</v>
      </c>
      <c r="F382" s="53">
        <f>SUMIF(County!$A$5:$A$40,A382,County!$D$5:$D$40)</f>
        <v>49876</v>
      </c>
      <c r="G382" s="173" cm="1">
        <f t="array" ref="G382">INDEX(Geography!$E$5:$E$833,MATCH(C382,Geography!$C$5:$C$833,0),0)</f>
        <v>1273</v>
      </c>
      <c r="H382" s="239">
        <f t="shared" si="5"/>
        <v>1715.9112480406466</v>
      </c>
      <c r="I382" s="173">
        <f>SUMIF(Geography!$L$5:$L$838,'Census Tract'!C382,Geography!$M$5:$M$838)</f>
        <v>1897</v>
      </c>
      <c r="J382" s="338">
        <f ca="1">($I382/(SUMIF($D$5:$D$832,$D382,$I$5:$I$832))*IF($D382=1,Urban_Rural_LDVs!F$6,Urban_Rural_LDVs!F$7))</f>
        <v>0.94999484651284649</v>
      </c>
      <c r="K382" s="196">
        <f ca="1">($I382/(SUMIF($D$5:$D$832,$D382,$I$5:$I$832))*IF($D382=1,Urban_Rural_LDVs!G$6,Urban_Rural_LDVs!G$7))</f>
        <v>4.7210662166699127</v>
      </c>
      <c r="L382" s="196">
        <f ca="1">($I382/(SUMIF($D$5:$D$832,$D382,$I$5:$I$832))*IF($D382=1,Urban_Rural_LDVs!H$6,Urban_Rural_LDVs!H$7))</f>
        <v>21.723439949895624</v>
      </c>
      <c r="M382" s="197">
        <f ca="1">($I382/(SUMIF($D$5:$D$832,$D382,$I$5:$I$832))*IF($D382=1,Urban_Rural_LDVs!I$6,Urban_Rural_LDVs!I$7))</f>
        <v>47.181791031007002</v>
      </c>
      <c r="N382" s="196">
        <f ca="1">($H382/(SUMIF($D$5:$D$832,$D382,$H$5:$H$832))*IF($D382=1,Urban_Rural_LDVs!J$6,Urban_Rural_LDVs!J$7))</f>
        <v>0.35423731809950659</v>
      </c>
      <c r="O382" s="196">
        <f ca="1">($H382/(SUMIF($D$5:$D$832,$D382,$H$5:$H$832))*IF($D382=1,Urban_Rural_LDVs!K$6,Urban_Rural_LDVs!K$7))</f>
        <v>1.6856686154060334</v>
      </c>
      <c r="P382" s="196">
        <f ca="1">($H382/(SUMIF($D$5:$D$832,$D382,$H$5:$H$832))*IF($D382=1,Urban_Rural_LDVs!L$6,Urban_Rural_LDVs!L$7))</f>
        <v>7.6879813018844088</v>
      </c>
      <c r="Q382" s="197">
        <f ca="1">($H382/(SUMIF($D$5:$D$832,$D382,$H$5:$H$832))*IF($D382=1,Urban_Rural_LDVs!M$6,Urban_Rural_LDVs!M$7))</f>
        <v>16.675366624424573</v>
      </c>
      <c r="R382" s="196">
        <f ca="1">($H382/(SUMIF($D$5:$D$832,$D382,$H$5:$H$832))*IF($D382=1,Urban_Rural_LDVs!N$6,Urban_Rural_LDVs!N$7))</f>
        <v>0.14748081891801582</v>
      </c>
      <c r="S382" s="196">
        <f ca="1">($H382/(SUMIF($D$5:$D$832,$D382,$H$5:$H$832))*IF($D382=1,Urban_Rural_LDVs!O$6,Urban_Rural_LDVs!O$7))</f>
        <v>0.70055384649975172</v>
      </c>
      <c r="T382" s="196">
        <f ca="1">($H382/(SUMIF($D$5:$D$832,$D382,$H$5:$H$832))*IF($D382=1,Urban_Rural_LDVs!P$6,Urban_Rural_LDVs!P$7))</f>
        <v>3.0738315617475616</v>
      </c>
      <c r="U382" s="339">
        <f ca="1">($H382/(SUMIF($D$5:$D$832,$D382,$H$5:$H$832))*IF($D382=1,Urban_Rural_LDVs!Q$6,Urban_Rural_LDVs!Q$7))</f>
        <v>6.6035229279951277</v>
      </c>
      <c r="V382" s="344">
        <f ca="1">'DAC Adjustment'!O386-'Census Tract'!J382</f>
        <v>0.23749871162821168</v>
      </c>
      <c r="W382" s="29">
        <f ca="1">'DAC Adjustment'!P386-'Census Tract'!K382</f>
        <v>1.1802665541674777</v>
      </c>
      <c r="X382" s="29">
        <f ca="1">'DAC Adjustment'!Q386-'Census Tract'!L382</f>
        <v>5.4308599874739052</v>
      </c>
      <c r="Y382" s="105">
        <f ca="1">'DAC Adjustment'!R386-'Census Tract'!M382</f>
        <v>11.795447757751752</v>
      </c>
      <c r="Z382" s="29">
        <f ca="1">'DAC Adjustment'!S386-'Census Tract'!N382</f>
        <v>8.8559329524876662E-2</v>
      </c>
      <c r="AA382" s="29">
        <f ca="1">'DAC Adjustment'!T386-'Census Tract'!O382</f>
        <v>0.42141715385150835</v>
      </c>
      <c r="AB382" s="29">
        <f ca="1">'DAC Adjustment'!U386-'Census Tract'!P382</f>
        <v>1.9219953254711024</v>
      </c>
      <c r="AC382" s="105">
        <f ca="1">'DAC Adjustment'!V386-'Census Tract'!Q382</f>
        <v>4.1688416561061423</v>
      </c>
      <c r="AD382" s="29">
        <f ca="1">'DAC Adjustment'!W386-'Census Tract'!R382</f>
        <v>3.6870204729503947E-2</v>
      </c>
      <c r="AE382" s="29">
        <f ca="1">'DAC Adjustment'!X386-'Census Tract'!S382</f>
        <v>0.17513846162493796</v>
      </c>
      <c r="AF382" s="29">
        <f ca="1">'DAC Adjustment'!Y386-'Census Tract'!T382</f>
        <v>0.76845789043689017</v>
      </c>
      <c r="AG382" s="345">
        <f ca="1">'DAC Adjustment'!Z386-'Census Tract'!U382</f>
        <v>1.6508807319987824</v>
      </c>
    </row>
    <row r="383" spans="1:33" ht="15.75" x14ac:dyDescent="0.25">
      <c r="A383" s="193" t="s">
        <v>47</v>
      </c>
      <c r="B383" s="53" t="str">
        <f>IFERROR(INDEX(Geography!$R$5:$R$889,MATCH(C383,Geography!$S$5:$S$889,0)),"Undefined")</f>
        <v>Newport</v>
      </c>
      <c r="C383" s="53">
        <v>41041950800</v>
      </c>
      <c r="D383" s="171" cm="1">
        <f t="array" ref="D383">INDEX(Geography!$K$5:$K$838,MATCH(C383,Geography!$L$5:$L$838,0),0)</f>
        <v>0</v>
      </c>
      <c r="E383" s="53">
        <v>3322</v>
      </c>
      <c r="F383" s="53">
        <f>SUMIF(County!$A$5:$A$40,A383,County!$D$5:$D$40)</f>
        <v>49876</v>
      </c>
      <c r="G383" s="173" cm="1">
        <f t="array" ref="G383">INDEX(Geography!$E$5:$E$833,MATCH(C383,Geography!$C$5:$C$833,0),0)</f>
        <v>2520</v>
      </c>
      <c r="H383" s="239">
        <f t="shared" si="5"/>
        <v>3396.7763904653802</v>
      </c>
      <c r="I383" s="173">
        <f>SUMIF(Geography!$L$5:$L$838,'Census Tract'!C383,Geography!$M$5:$M$838)</f>
        <v>537</v>
      </c>
      <c r="J383" s="338">
        <f ca="1">($I383/(SUMIF($D$5:$D$832,$D383,$I$5:$I$832))*IF($D383=1,Urban_Rural_LDVs!F$6,Urban_Rural_LDVs!F$7))</f>
        <v>0.82513229700698165</v>
      </c>
      <c r="K383" s="196">
        <f ca="1">($I383/(SUMIF($D$5:$D$832,$D383,$I$5:$I$832))*IF($D383=1,Urban_Rural_LDVs!G$6,Urban_Rural_LDVs!G$7))</f>
        <v>4.1622769787682632</v>
      </c>
      <c r="L383" s="196">
        <f ca="1">($I383/(SUMIF($D$5:$D$832,$D383,$I$5:$I$832))*IF($D383=1,Urban_Rural_LDVs!H$6,Urban_Rural_LDVs!H$7))</f>
        <v>19.286159756123574</v>
      </c>
      <c r="M383" s="197">
        <f ca="1">($I383/(SUMIF($D$5:$D$832,$D383,$I$5:$I$832))*IF($D383=1,Urban_Rural_LDVs!I$6,Urban_Rural_LDVs!I$7))</f>
        <v>41.953512546618477</v>
      </c>
      <c r="N383" s="196">
        <f ca="1">($H383/(SUMIF($D$5:$D$832,$D383,$H$5:$H$832))*IF($D383=1,Urban_Rural_LDVs!J$6,Urban_Rural_LDVs!J$7))</f>
        <v>0.92974014254890713</v>
      </c>
      <c r="O383" s="196">
        <f ca="1">($H383/(SUMIF($D$5:$D$832,$D383,$H$5:$H$832))*IF($D383=1,Urban_Rural_LDVs!K$6,Urban_Rural_LDVs!K$7))</f>
        <v>4.8595576804901137</v>
      </c>
      <c r="P383" s="196">
        <f ca="1">($H383/(SUMIF($D$5:$D$832,$D383,$H$5:$H$832))*IF($D383=1,Urban_Rural_LDVs!L$6,Urban_Rural_LDVs!L$7))</f>
        <v>22.671976638172037</v>
      </c>
      <c r="Q383" s="197">
        <f ca="1">($H383/(SUMIF($D$5:$D$832,$D383,$H$5:$H$832))*IF($D383=1,Urban_Rural_LDVs!M$6,Urban_Rural_LDVs!M$7))</f>
        <v>49.368068946758484</v>
      </c>
      <c r="R383" s="196">
        <f ca="1">($H383/(SUMIF($D$5:$D$832,$D383,$H$5:$H$832))*IF($D383=1,Urban_Rural_LDVs!N$6,Urban_Rural_LDVs!N$7))</f>
        <v>0.63497049405716233</v>
      </c>
      <c r="S383" s="196">
        <f ca="1">($H383/(SUMIF($D$5:$D$832,$D383,$H$5:$H$832))*IF($D383=1,Urban_Rural_LDVs!O$6,Urban_Rural_LDVs!O$7))</f>
        <v>3.2894207770847999</v>
      </c>
      <c r="T383" s="196">
        <f ca="1">($H383/(SUMIF($D$5:$D$832,$D383,$H$5:$H$832))*IF($D383=1,Urban_Rural_LDVs!P$6,Urban_Rural_LDVs!P$7))</f>
        <v>15.157554453531695</v>
      </c>
      <c r="U383" s="339">
        <f ca="1">($H383/(SUMIF($D$5:$D$832,$D383,$H$5:$H$832))*IF($D383=1,Urban_Rural_LDVs!Q$6,Urban_Rural_LDVs!Q$7))</f>
        <v>32.943660112401716</v>
      </c>
      <c r="V383" s="344">
        <f ca="1">'DAC Adjustment'!O387-'Census Tract'!J383</f>
        <v>0.20628307425174541</v>
      </c>
      <c r="W383" s="29">
        <f ca="1">'DAC Adjustment'!P387-'Census Tract'!K383</f>
        <v>1.0405692446920654</v>
      </c>
      <c r="X383" s="29">
        <f ca="1">'DAC Adjustment'!Q387-'Census Tract'!L383</f>
        <v>4.8215399390308917</v>
      </c>
      <c r="Y383" s="105">
        <f ca="1">'DAC Adjustment'!R387-'Census Tract'!M383</f>
        <v>10.488378136654617</v>
      </c>
      <c r="Z383" s="29">
        <f ca="1">'DAC Adjustment'!S387-'Census Tract'!N383</f>
        <v>0.23243503563722667</v>
      </c>
      <c r="AA383" s="29">
        <f ca="1">'DAC Adjustment'!T387-'Census Tract'!O383</f>
        <v>1.2148894201225282</v>
      </c>
      <c r="AB383" s="29">
        <f ca="1">'DAC Adjustment'!U387-'Census Tract'!P383</f>
        <v>5.6679941595430101</v>
      </c>
      <c r="AC383" s="105">
        <f ca="1">'DAC Adjustment'!V387-'Census Tract'!Q383</f>
        <v>12.342017236689621</v>
      </c>
      <c r="AD383" s="29">
        <f ca="1">'DAC Adjustment'!W387-'Census Tract'!R383</f>
        <v>0.15874262351429058</v>
      </c>
      <c r="AE383" s="29">
        <f ca="1">'DAC Adjustment'!X387-'Census Tract'!S383</f>
        <v>0.82235519427119996</v>
      </c>
      <c r="AF383" s="29">
        <f ca="1">'DAC Adjustment'!Y387-'Census Tract'!T383</f>
        <v>3.7893886133829255</v>
      </c>
      <c r="AG383" s="345">
        <f ca="1">'DAC Adjustment'!Z387-'Census Tract'!U383</f>
        <v>8.235915028100429</v>
      </c>
    </row>
    <row r="384" spans="1:33" ht="15.75" x14ac:dyDescent="0.25">
      <c r="A384" s="193" t="s">
        <v>47</v>
      </c>
      <c r="B384" s="53" t="str">
        <f>IFERROR(INDEX(Geography!$R$5:$R$889,MATCH(C384,Geography!$S$5:$S$889,0)),"Undefined")</f>
        <v>Newport</v>
      </c>
      <c r="C384" s="53">
        <v>41041951200</v>
      </c>
      <c r="D384" s="171" cm="1">
        <f t="array" ref="D384">INDEX(Geography!$K$5:$K$838,MATCH(C384,Geography!$L$5:$L$838,0),0)</f>
        <v>0</v>
      </c>
      <c r="E384" s="53">
        <v>2168</v>
      </c>
      <c r="F384" s="53">
        <f>SUMIF(County!$A$5:$A$40,A384,County!$D$5:$D$40)</f>
        <v>49876</v>
      </c>
      <c r="G384" s="173" cm="1">
        <f t="array" ref="G384">INDEX(Geography!$E$5:$E$833,MATCH(C384,Geography!$C$5:$C$833,0),0)</f>
        <v>1849</v>
      </c>
      <c r="H384" s="239">
        <f t="shared" si="5"/>
        <v>2492.3172801470191</v>
      </c>
      <c r="I384" s="173">
        <f>SUMIF(Geography!$L$5:$L$838,'Census Tract'!C384,Geography!$M$5:$M$838)</f>
        <v>779</v>
      </c>
      <c r="J384" s="338">
        <f ca="1">($I384/(SUMIF($D$5:$D$832,$D384,$I$5:$I$832))*IF($D384=1,Urban_Rural_LDVs!F$6,Urban_Rural_LDVs!F$7))</f>
        <v>1.1969796263844295</v>
      </c>
      <c r="K384" s="196">
        <f ca="1">($I384/(SUMIF($D$5:$D$832,$D384,$I$5:$I$832))*IF($D384=1,Urban_Rural_LDVs!G$6,Urban_Rural_LDVs!G$7))</f>
        <v>6.0380144626824519</v>
      </c>
      <c r="L384" s="196">
        <f ca="1">($I384/(SUMIF($D$5:$D$832,$D384,$I$5:$I$832))*IF($D384=1,Urban_Rural_LDVs!H$6,Urban_Rural_LDVs!H$7))</f>
        <v>27.977501769125258</v>
      </c>
      <c r="M384" s="197">
        <f ca="1">($I384/(SUMIF($D$5:$D$832,$D384,$I$5:$I$832))*IF($D384=1,Urban_Rural_LDVs!I$6,Urban_Rural_LDVs!I$7))</f>
        <v>60.859937195187698</v>
      </c>
      <c r="N384" s="196">
        <f ca="1">($H384/(SUMIF($D$5:$D$832,$D384,$H$5:$H$832))*IF($D384=1,Urban_Rural_LDVs!J$6,Urban_Rural_LDVs!J$7))</f>
        <v>0.68217838237021011</v>
      </c>
      <c r="O384" s="196">
        <f ca="1">($H384/(SUMIF($D$5:$D$832,$D384,$H$5:$H$832))*IF($D384=1,Urban_Rural_LDVs!K$6,Urban_Rural_LDVs!K$7))</f>
        <v>3.5656040282643731</v>
      </c>
      <c r="P384" s="196">
        <f ca="1">($H384/(SUMIF($D$5:$D$832,$D384,$H$5:$H$832))*IF($D384=1,Urban_Rural_LDVs!L$6,Urban_Rural_LDVs!L$7))</f>
        <v>16.635113017452419</v>
      </c>
      <c r="Q384" s="197">
        <f ca="1">($H384/(SUMIF($D$5:$D$832,$D384,$H$5:$H$832))*IF($D384=1,Urban_Rural_LDVs!M$6,Urban_Rural_LDVs!M$7))</f>
        <v>36.222841064506525</v>
      </c>
      <c r="R384" s="196">
        <f ca="1">($H384/(SUMIF($D$5:$D$832,$D384,$H$5:$H$832))*IF($D384=1,Urban_Rural_LDVs!N$6,Urban_Rural_LDVs!N$7))</f>
        <v>0.46589700139352908</v>
      </c>
      <c r="S384" s="196">
        <f ca="1">($H384/(SUMIF($D$5:$D$832,$D384,$H$5:$H$832))*IF($D384=1,Urban_Rural_LDVs!O$6,Urban_Rural_LDVs!O$7))</f>
        <v>2.4135472289007125</v>
      </c>
      <c r="T384" s="196">
        <f ca="1">($H384/(SUMIF($D$5:$D$832,$D384,$H$5:$H$832))*IF($D384=1,Urban_Rural_LDVs!P$6,Urban_Rural_LDVs!P$7))</f>
        <v>11.121554835150835</v>
      </c>
      <c r="U384" s="339">
        <f ca="1">($H384/(SUMIF($D$5:$D$832,$D384,$H$5:$H$832))*IF($D384=1,Urban_Rural_LDVs!Q$6,Urban_Rural_LDVs!Q$7))</f>
        <v>24.171756963424912</v>
      </c>
      <c r="V384" s="344">
        <f ca="1">'DAC Adjustment'!O388-'Census Tract'!J384</f>
        <v>0</v>
      </c>
      <c r="W384" s="29">
        <f ca="1">'DAC Adjustment'!P388-'Census Tract'!K384</f>
        <v>0</v>
      </c>
      <c r="X384" s="29">
        <f ca="1">'DAC Adjustment'!Q388-'Census Tract'!L384</f>
        <v>0</v>
      </c>
      <c r="Y384" s="105">
        <f ca="1">'DAC Adjustment'!R388-'Census Tract'!M384</f>
        <v>0</v>
      </c>
      <c r="Z384" s="29">
        <f ca="1">'DAC Adjustment'!S388-'Census Tract'!N384</f>
        <v>0</v>
      </c>
      <c r="AA384" s="29">
        <f ca="1">'DAC Adjustment'!T388-'Census Tract'!O384</f>
        <v>0</v>
      </c>
      <c r="AB384" s="29">
        <f ca="1">'DAC Adjustment'!U388-'Census Tract'!P384</f>
        <v>0</v>
      </c>
      <c r="AC384" s="105">
        <f ca="1">'DAC Adjustment'!V388-'Census Tract'!Q384</f>
        <v>0</v>
      </c>
      <c r="AD384" s="29">
        <f ca="1">'DAC Adjustment'!W388-'Census Tract'!R384</f>
        <v>0</v>
      </c>
      <c r="AE384" s="29">
        <f ca="1">'DAC Adjustment'!X388-'Census Tract'!S384</f>
        <v>0</v>
      </c>
      <c r="AF384" s="29">
        <f ca="1">'DAC Adjustment'!Y388-'Census Tract'!T384</f>
        <v>0</v>
      </c>
      <c r="AG384" s="345">
        <f ca="1">'DAC Adjustment'!Z388-'Census Tract'!U384</f>
        <v>0</v>
      </c>
    </row>
    <row r="385" spans="1:33" ht="15.75" x14ac:dyDescent="0.25">
      <c r="A385" s="193" t="s">
        <v>47</v>
      </c>
      <c r="B385" s="53" t="str">
        <f>IFERROR(INDEX(Geography!$R$5:$R$889,MATCH(C385,Geography!$S$5:$S$889,0)),"Undefined")</f>
        <v>Depoe Bay</v>
      </c>
      <c r="C385" s="53">
        <v>41041950602</v>
      </c>
      <c r="D385" s="171" cm="1">
        <f t="array" ref="D385">INDEX(Geography!$K$5:$K$838,MATCH(C385,Geography!$L$5:$L$838,0),0)</f>
        <v>0</v>
      </c>
      <c r="E385" s="53">
        <v>2561</v>
      </c>
      <c r="F385" s="53">
        <f>SUMIF(County!$A$5:$A$40,A385,County!$D$5:$D$40)</f>
        <v>49876</v>
      </c>
      <c r="G385" s="173" cm="1">
        <f t="array" ref="G385">INDEX(Geography!$E$5:$E$833,MATCH(C385,Geography!$C$5:$C$833,0),0)</f>
        <v>1987</v>
      </c>
      <c r="H385" s="239">
        <f t="shared" si="5"/>
        <v>2678.3312253391709</v>
      </c>
      <c r="I385" s="173">
        <f>SUMIF(Geography!$L$5:$L$838,'Census Tract'!C385,Geography!$M$5:$M$838)</f>
        <v>547</v>
      </c>
      <c r="J385" s="338">
        <f ca="1">($I385/(SUMIF($D$5:$D$832,$D385,$I$5:$I$832))*IF($D385=1,Urban_Rural_LDVs!F$6,Urban_Rural_LDVs!F$7))</f>
        <v>0.84049788913001666</v>
      </c>
      <c r="K385" s="196">
        <f ca="1">($I385/(SUMIF($D$5:$D$832,$D385,$I$5:$I$832))*IF($D385=1,Urban_Rural_LDVs!G$6,Urban_Rural_LDVs!G$7))</f>
        <v>4.2397867921531471</v>
      </c>
      <c r="L385" s="196">
        <f ca="1">($I385/(SUMIF($D$5:$D$832,$D385,$I$5:$I$832))*IF($D385=1,Urban_Rural_LDVs!H$6,Urban_Rural_LDVs!H$7))</f>
        <v>19.645306120297196</v>
      </c>
      <c r="M385" s="197">
        <f ca="1">($I385/(SUMIF($D$5:$D$832,$D385,$I$5:$I$832))*IF($D385=1,Urban_Rural_LDVs!I$6,Urban_Rural_LDVs!I$7))</f>
        <v>42.734769763501504</v>
      </c>
      <c r="N385" s="196">
        <f ca="1">($H385/(SUMIF($D$5:$D$832,$D385,$H$5:$H$832))*IF($D385=1,Urban_Rural_LDVs!J$6,Urban_Rural_LDVs!J$7))</f>
        <v>0.73309272350979304</v>
      </c>
      <c r="O385" s="196">
        <f ca="1">($H385/(SUMIF($D$5:$D$832,$D385,$H$5:$H$832))*IF($D385=1,Urban_Rural_LDVs!K$6,Urban_Rural_LDVs!K$7))</f>
        <v>3.8317226631483554</v>
      </c>
      <c r="P385" s="196">
        <f ca="1">($H385/(SUMIF($D$5:$D$832,$D385,$H$5:$H$832))*IF($D385=1,Urban_Rural_LDVs!L$6,Urban_Rural_LDVs!L$7))</f>
        <v>17.876673642876124</v>
      </c>
      <c r="Q385" s="197">
        <f ca="1">($H385/(SUMIF($D$5:$D$832,$D385,$H$5:$H$832))*IF($D385=1,Urban_Rural_LDVs!M$6,Urban_Rural_LDVs!M$7))</f>
        <v>38.926330554448057</v>
      </c>
      <c r="R385" s="196">
        <f ca="1">($H385/(SUMIF($D$5:$D$832,$D385,$H$5:$H$832))*IF($D385=1,Urban_Rural_LDVs!N$6,Urban_Rural_LDVs!N$7))</f>
        <v>0.50066919511570696</v>
      </c>
      <c r="S385" s="196">
        <f ca="1">($H385/(SUMIF($D$5:$D$832,$D385,$H$5:$H$832))*IF($D385=1,Urban_Rural_LDVs!O$6,Urban_Rural_LDVs!O$7))</f>
        <v>2.593682176217261</v>
      </c>
      <c r="T385" s="196">
        <f ca="1">($H385/(SUMIF($D$5:$D$832,$D385,$H$5:$H$832))*IF($D385=1,Urban_Rural_LDVs!P$6,Urban_Rural_LDVs!P$7))</f>
        <v>11.951611388558522</v>
      </c>
      <c r="U385" s="339">
        <f ca="1">($H385/(SUMIF($D$5:$D$832,$D385,$H$5:$H$832))*IF($D385=1,Urban_Rural_LDVs!Q$6,Urban_Rural_LDVs!Q$7))</f>
        <v>25.975814541008813</v>
      </c>
      <c r="V385" s="344">
        <f ca="1">'DAC Adjustment'!O389-'Census Tract'!J385</f>
        <v>0.21012447228250408</v>
      </c>
      <c r="W385" s="29">
        <f ca="1">'DAC Adjustment'!P389-'Census Tract'!K385</f>
        <v>1.0599466980382868</v>
      </c>
      <c r="X385" s="29">
        <f ca="1">'DAC Adjustment'!Q389-'Census Tract'!L385</f>
        <v>4.9113265300742981</v>
      </c>
      <c r="Y385" s="105">
        <f ca="1">'DAC Adjustment'!R389-'Census Tract'!M385</f>
        <v>10.683692440875376</v>
      </c>
      <c r="Z385" s="29">
        <f ca="1">'DAC Adjustment'!S389-'Census Tract'!N385</f>
        <v>0.18327318087744826</v>
      </c>
      <c r="AA385" s="29">
        <f ca="1">'DAC Adjustment'!T389-'Census Tract'!O385</f>
        <v>0.95793066578708919</v>
      </c>
      <c r="AB385" s="29">
        <f ca="1">'DAC Adjustment'!U389-'Census Tract'!P385</f>
        <v>4.4691684107190319</v>
      </c>
      <c r="AC385" s="105">
        <f ca="1">'DAC Adjustment'!V389-'Census Tract'!Q385</f>
        <v>9.7315826386120108</v>
      </c>
      <c r="AD385" s="29">
        <f ca="1">'DAC Adjustment'!W389-'Census Tract'!R385</f>
        <v>0.12516729877892674</v>
      </c>
      <c r="AE385" s="29">
        <f ca="1">'DAC Adjustment'!X389-'Census Tract'!S385</f>
        <v>0.64842054405431515</v>
      </c>
      <c r="AF385" s="29">
        <f ca="1">'DAC Adjustment'!Y389-'Census Tract'!T385</f>
        <v>2.9879028471396296</v>
      </c>
      <c r="AG385" s="345">
        <f ca="1">'DAC Adjustment'!Z389-'Census Tract'!U385</f>
        <v>6.4939536352522005</v>
      </c>
    </row>
    <row r="386" spans="1:33" ht="15.75" x14ac:dyDescent="0.25">
      <c r="A386" s="193" t="s">
        <v>47</v>
      </c>
      <c r="B386" s="53" t="str">
        <f>IFERROR(INDEX(Geography!$R$5:$R$889,MATCH(C386,Geography!$S$5:$S$889,0)),"Undefined")</f>
        <v>Toledo</v>
      </c>
      <c r="C386" s="53">
        <v>41041951400</v>
      </c>
      <c r="D386" s="171" cm="1">
        <f t="array" ref="D386">INDEX(Geography!$K$5:$K$838,MATCH(C386,Geography!$L$5:$L$838,0),0)</f>
        <v>0</v>
      </c>
      <c r="E386" s="53">
        <v>3406</v>
      </c>
      <c r="F386" s="53">
        <f>SUMIF(County!$A$5:$A$40,A386,County!$D$5:$D$40)</f>
        <v>49876</v>
      </c>
      <c r="G386" s="173" cm="1">
        <f t="array" ref="G386">INDEX(Geography!$E$5:$E$833,MATCH(C386,Geography!$C$5:$C$833,0),0)</f>
        <v>2526</v>
      </c>
      <c r="H386" s="239">
        <f t="shared" si="5"/>
        <v>3404.8639532998218</v>
      </c>
      <c r="I386" s="173">
        <f>SUMIF(Geography!$L$5:$L$838,'Census Tract'!C386,Geography!$M$5:$M$838)</f>
        <v>629</v>
      </c>
      <c r="J386" s="338">
        <f ca="1">($I386/(SUMIF($D$5:$D$832,$D386,$I$5:$I$832))*IF($D386=1,Urban_Rural_LDVs!F$6,Urban_Rural_LDVs!F$7))</f>
        <v>0.96649574453890397</v>
      </c>
      <c r="K386" s="196">
        <f ca="1">($I386/(SUMIF($D$5:$D$832,$D386,$I$5:$I$832))*IF($D386=1,Urban_Rural_LDVs!G$6,Urban_Rural_LDVs!G$7))</f>
        <v>4.8753672619091946</v>
      </c>
      <c r="L386" s="196">
        <f ca="1">($I386/(SUMIF($D$5:$D$832,$D386,$I$5:$I$832))*IF($D386=1,Urban_Rural_LDVs!H$6,Urban_Rural_LDVs!H$7))</f>
        <v>22.590306306520908</v>
      </c>
      <c r="M386" s="197">
        <f ca="1">($I386/(SUMIF($D$5:$D$832,$D386,$I$5:$I$832))*IF($D386=1,Urban_Rural_LDVs!I$6,Urban_Rural_LDVs!I$7))</f>
        <v>49.141078941942318</v>
      </c>
      <c r="N386" s="196">
        <f ca="1">($H386/(SUMIF($D$5:$D$832,$D386,$H$5:$H$832))*IF($D386=1,Urban_Rural_LDVs!J$6,Urban_Rural_LDVs!J$7))</f>
        <v>0.93195380955497609</v>
      </c>
      <c r="O386" s="196">
        <f ca="1">($H386/(SUMIF($D$5:$D$832,$D386,$H$5:$H$832))*IF($D386=1,Urban_Rural_LDVs!K$6,Urban_Rural_LDVs!K$7))</f>
        <v>4.8711280559198524</v>
      </c>
      <c r="P386" s="196">
        <f ca="1">($H386/(SUMIF($D$5:$D$832,$D386,$H$5:$H$832))*IF($D386=1,Urban_Rural_LDVs!L$6,Urban_Rural_LDVs!L$7))</f>
        <v>22.725957534929591</v>
      </c>
      <c r="Q386" s="197">
        <f ca="1">($H386/(SUMIF($D$5:$D$832,$D386,$H$5:$H$832))*IF($D386=1,Urban_Rural_LDVs!M$6,Urban_Rural_LDVs!M$7))</f>
        <v>49.485611968060297</v>
      </c>
      <c r="R386" s="196">
        <f ca="1">($H386/(SUMIF($D$5:$D$832,$D386,$H$5:$H$832))*IF($D386=1,Urban_Rural_LDVs!N$6,Urban_Rural_LDVs!N$7))</f>
        <v>0.6364823285668223</v>
      </c>
      <c r="S386" s="196">
        <f ca="1">($H386/(SUMIF($D$5:$D$832,$D386,$H$5:$H$832))*IF($D386=1,Urban_Rural_LDVs!O$6,Urban_Rural_LDVs!O$7))</f>
        <v>3.2972527313159543</v>
      </c>
      <c r="T386" s="196">
        <f ca="1">($H386/(SUMIF($D$5:$D$832,$D386,$H$5:$H$832))*IF($D386=1,Urban_Rural_LDVs!P$6,Urban_Rural_LDVs!P$7))</f>
        <v>15.193643868897247</v>
      </c>
      <c r="U386" s="339">
        <f ca="1">($H386/(SUMIF($D$5:$D$832,$D386,$H$5:$H$832))*IF($D386=1,Urban_Rural_LDVs!Q$6,Urban_Rural_LDVs!Q$7))</f>
        <v>33.022097398383629</v>
      </c>
      <c r="V386" s="344">
        <f ca="1">'DAC Adjustment'!O390-'Census Tract'!J386</f>
        <v>0</v>
      </c>
      <c r="W386" s="29">
        <f ca="1">'DAC Adjustment'!P390-'Census Tract'!K386</f>
        <v>0</v>
      </c>
      <c r="X386" s="29">
        <f ca="1">'DAC Adjustment'!Q390-'Census Tract'!L386</f>
        <v>0</v>
      </c>
      <c r="Y386" s="105">
        <f ca="1">'DAC Adjustment'!R390-'Census Tract'!M386</f>
        <v>0</v>
      </c>
      <c r="Z386" s="29">
        <f ca="1">'DAC Adjustment'!S390-'Census Tract'!N386</f>
        <v>0</v>
      </c>
      <c r="AA386" s="29">
        <f ca="1">'DAC Adjustment'!T390-'Census Tract'!O386</f>
        <v>0</v>
      </c>
      <c r="AB386" s="29">
        <f ca="1">'DAC Adjustment'!U390-'Census Tract'!P386</f>
        <v>0</v>
      </c>
      <c r="AC386" s="105">
        <f ca="1">'DAC Adjustment'!V390-'Census Tract'!Q386</f>
        <v>0</v>
      </c>
      <c r="AD386" s="29">
        <f ca="1">'DAC Adjustment'!W390-'Census Tract'!R386</f>
        <v>0</v>
      </c>
      <c r="AE386" s="29">
        <f ca="1">'DAC Adjustment'!X390-'Census Tract'!S386</f>
        <v>0</v>
      </c>
      <c r="AF386" s="29">
        <f ca="1">'DAC Adjustment'!Y390-'Census Tract'!T386</f>
        <v>0</v>
      </c>
      <c r="AG386" s="345">
        <f ca="1">'DAC Adjustment'!Z390-'Census Tract'!U386</f>
        <v>0</v>
      </c>
    </row>
    <row r="387" spans="1:33" ht="15.75" x14ac:dyDescent="0.25">
      <c r="A387" s="193" t="s">
        <v>47</v>
      </c>
      <c r="B387" s="53" t="str">
        <f>IFERROR(INDEX(Geography!$R$5:$R$889,MATCH(C387,Geography!$S$5:$S$889,0)),"Undefined")</f>
        <v>Waldport</v>
      </c>
      <c r="C387" s="53">
        <v>41041951600</v>
      </c>
      <c r="D387" s="171" cm="1">
        <f t="array" ref="D387">INDEX(Geography!$K$5:$K$838,MATCH(C387,Geography!$L$5:$L$838,0),0)</f>
        <v>0</v>
      </c>
      <c r="E387" s="53">
        <v>3343</v>
      </c>
      <c r="F387" s="53">
        <f>SUMIF(County!$A$5:$A$40,A387,County!$D$5:$D$40)</f>
        <v>49876</v>
      </c>
      <c r="G387" s="173" cm="1">
        <f t="array" ref="G387">INDEX(Geography!$E$5:$E$833,MATCH(C387,Geography!$C$5:$C$833,0),0)</f>
        <v>2645</v>
      </c>
      <c r="H387" s="239">
        <f t="shared" si="5"/>
        <v>3565.2672828495756</v>
      </c>
      <c r="I387" s="173">
        <f>SUMIF(Geography!$L$5:$L$838,'Census Tract'!C387,Geography!$M$5:$M$838)</f>
        <v>534</v>
      </c>
      <c r="J387" s="338">
        <f ca="1">($I387/(SUMIF($D$5:$D$832,$D387,$I$5:$I$832))*IF($D387=1,Urban_Rural_LDVs!F$6,Urban_Rural_LDVs!F$7))</f>
        <v>0.82052261937007109</v>
      </c>
      <c r="K387" s="196">
        <f ca="1">($I387/(SUMIF($D$5:$D$832,$D387,$I$5:$I$832))*IF($D387=1,Urban_Rural_LDVs!G$6,Urban_Rural_LDVs!G$7))</f>
        <v>4.139024034752798</v>
      </c>
      <c r="L387" s="196">
        <f ca="1">($I387/(SUMIF($D$5:$D$832,$D387,$I$5:$I$832))*IF($D387=1,Urban_Rural_LDVs!H$6,Urban_Rural_LDVs!H$7))</f>
        <v>19.178415846871484</v>
      </c>
      <c r="M387" s="197">
        <f ca="1">($I387/(SUMIF($D$5:$D$832,$D387,$I$5:$I$832))*IF($D387=1,Urban_Rural_LDVs!I$6,Urban_Rural_LDVs!I$7))</f>
        <v>41.719135381553571</v>
      </c>
      <c r="N387" s="196">
        <f ca="1">($H387/(SUMIF($D$5:$D$832,$D387,$H$5:$H$832))*IF($D387=1,Urban_Rural_LDVs!J$6,Urban_Rural_LDVs!J$7))</f>
        <v>0.97585820517534105</v>
      </c>
      <c r="O387" s="196">
        <f ca="1">($H387/(SUMIF($D$5:$D$832,$D387,$H$5:$H$832))*IF($D387=1,Urban_Rural_LDVs!K$6,Urban_Rural_LDVs!K$7))</f>
        <v>5.1006071686096623</v>
      </c>
      <c r="P387" s="196">
        <f ca="1">($H387/(SUMIF($D$5:$D$832,$D387,$H$5:$H$832))*IF($D387=1,Urban_Rural_LDVs!L$6,Urban_Rural_LDVs!L$7))</f>
        <v>23.796578653954377</v>
      </c>
      <c r="Q387" s="197">
        <f ca="1">($H387/(SUMIF($D$5:$D$832,$D387,$H$5:$H$832))*IF($D387=1,Urban_Rural_LDVs!M$6,Urban_Rural_LDVs!M$7))</f>
        <v>51.816881890546107</v>
      </c>
      <c r="R387" s="196">
        <f ca="1">($H387/(SUMIF($D$5:$D$832,$D387,$H$5:$H$832))*IF($D387=1,Urban_Rural_LDVs!N$6,Urban_Rural_LDVs!N$7))</f>
        <v>0.66646704634174381</v>
      </c>
      <c r="S387" s="196">
        <f ca="1">($H387/(SUMIF($D$5:$D$832,$D387,$H$5:$H$832))*IF($D387=1,Urban_Rural_LDVs!O$6,Urban_Rural_LDVs!O$7))</f>
        <v>3.4525864902338474</v>
      </c>
      <c r="T387" s="196">
        <f ca="1">($H387/(SUMIF($D$5:$D$832,$D387,$H$5:$H$832))*IF($D387=1,Urban_Rural_LDVs!P$6,Urban_Rural_LDVs!P$7))</f>
        <v>15.909417273647353</v>
      </c>
      <c r="U387" s="339">
        <f ca="1">($H387/(SUMIF($D$5:$D$832,$D387,$H$5:$H$832))*IF($D387=1,Urban_Rural_LDVs!Q$6,Urban_Rural_LDVs!Q$7))</f>
        <v>34.577770237024822</v>
      </c>
      <c r="V387" s="344">
        <f ca="1">'DAC Adjustment'!O391-'Census Tract'!J387</f>
        <v>0.20513065484251769</v>
      </c>
      <c r="W387" s="29">
        <f ca="1">'DAC Adjustment'!P391-'Census Tract'!K387</f>
        <v>1.0347560086881993</v>
      </c>
      <c r="X387" s="29">
        <f ca="1">'DAC Adjustment'!Q391-'Census Tract'!L387</f>
        <v>4.794603961717872</v>
      </c>
      <c r="Y387" s="105">
        <f ca="1">'DAC Adjustment'!R391-'Census Tract'!M387</f>
        <v>10.429783845388393</v>
      </c>
      <c r="Z387" s="29">
        <f ca="1">'DAC Adjustment'!S391-'Census Tract'!N387</f>
        <v>0.24396455129383532</v>
      </c>
      <c r="AA387" s="29">
        <f ca="1">'DAC Adjustment'!T391-'Census Tract'!O387</f>
        <v>1.2751517921524158</v>
      </c>
      <c r="AB387" s="29">
        <f ca="1">'DAC Adjustment'!U391-'Census Tract'!P387</f>
        <v>5.9491446634885961</v>
      </c>
      <c r="AC387" s="105">
        <f ca="1">'DAC Adjustment'!V391-'Census Tract'!Q387</f>
        <v>12.954220472636528</v>
      </c>
      <c r="AD387" s="29">
        <f ca="1">'DAC Adjustment'!W391-'Census Tract'!R387</f>
        <v>0.16661676158543592</v>
      </c>
      <c r="AE387" s="29">
        <f ca="1">'DAC Adjustment'!X391-'Census Tract'!S387</f>
        <v>0.86314662255846208</v>
      </c>
      <c r="AF387" s="29">
        <f ca="1">'DAC Adjustment'!Y391-'Census Tract'!T387</f>
        <v>3.9773543184118374</v>
      </c>
      <c r="AG387" s="345">
        <f ca="1">'DAC Adjustment'!Z391-'Census Tract'!U387</f>
        <v>8.6444425592562055</v>
      </c>
    </row>
    <row r="388" spans="1:33" ht="15.75" x14ac:dyDescent="0.25">
      <c r="A388" s="193" t="s">
        <v>47</v>
      </c>
      <c r="B388" s="53" t="str">
        <f>IFERROR(INDEX(Geography!$R$5:$R$889,MATCH(C388,Geography!$S$5:$S$889,0)),"Undefined")</f>
        <v>Siletz</v>
      </c>
      <c r="C388" s="53">
        <v>41041951800</v>
      </c>
      <c r="D388" s="171" cm="1">
        <f t="array" ref="D388">INDEX(Geography!$K$5:$K$838,MATCH(C388,Geography!$L$5:$L$838,0),0)</f>
        <v>0</v>
      </c>
      <c r="E388" s="53">
        <v>3774</v>
      </c>
      <c r="F388" s="53">
        <f>SUMIF(County!$A$5:$A$40,A388,County!$D$5:$D$40)</f>
        <v>49876</v>
      </c>
      <c r="G388" s="173" cm="1">
        <f t="array" ref="G388">INDEX(Geography!$E$5:$E$833,MATCH(C388,Geography!$C$5:$C$833,0),0)</f>
        <v>3052</v>
      </c>
      <c r="H388" s="239">
        <f t="shared" si="5"/>
        <v>4113.8736284525166</v>
      </c>
      <c r="I388" s="173">
        <f>SUMIF(Geography!$L$5:$L$838,'Census Tract'!C388,Geography!$M$5:$M$838)</f>
        <v>522</v>
      </c>
      <c r="J388" s="338">
        <f ca="1">($I388/(SUMIF($D$5:$D$832,$D388,$I$5:$I$832))*IF($D388=1,Urban_Rural_LDVs!F$6,Urban_Rural_LDVs!F$7))</f>
        <v>0.80208390882242897</v>
      </c>
      <c r="K388" s="196">
        <f ca="1">($I388/(SUMIF($D$5:$D$832,$D388,$I$5:$I$832))*IF($D388=1,Urban_Rural_LDVs!G$6,Urban_Rural_LDVs!G$7))</f>
        <v>4.0460122586909364</v>
      </c>
      <c r="L388" s="196">
        <f ca="1">($I388/(SUMIF($D$5:$D$832,$D388,$I$5:$I$832))*IF($D388=1,Urban_Rural_LDVs!H$6,Urban_Rural_LDVs!H$7))</f>
        <v>18.747440209863136</v>
      </c>
      <c r="M388" s="197">
        <f ca="1">($I388/(SUMIF($D$5:$D$832,$D388,$I$5:$I$832))*IF($D388=1,Urban_Rural_LDVs!I$6,Urban_Rural_LDVs!I$7))</f>
        <v>40.781626721293939</v>
      </c>
      <c r="N388" s="196">
        <f ca="1">($H388/(SUMIF($D$5:$D$832,$D388,$H$5:$H$832))*IF($D388=1,Urban_Rural_LDVs!J$6,Urban_Rural_LDVs!J$7))</f>
        <v>1.1260186170870101</v>
      </c>
      <c r="O388" s="196">
        <f ca="1">($H388/(SUMIF($D$5:$D$832,$D388,$H$5:$H$832))*IF($D388=1,Urban_Rural_LDVs!K$6,Urban_Rural_LDVs!K$7))</f>
        <v>5.8854643019269162</v>
      </c>
      <c r="P388" s="196">
        <f ca="1">($H388/(SUMIF($D$5:$D$832,$D388,$H$5:$H$832))*IF($D388=1,Urban_Rural_LDVs!L$6,Urban_Rural_LDVs!L$7))</f>
        <v>27.458282817341694</v>
      </c>
      <c r="Q388" s="197">
        <f ca="1">($H388/(SUMIF($D$5:$D$832,$D388,$H$5:$H$832))*IF($D388=1,Urban_Rural_LDVs!M$6,Urban_Rural_LDVs!M$7))</f>
        <v>59.790216835518621</v>
      </c>
      <c r="R388" s="196">
        <f ca="1">($H388/(SUMIF($D$5:$D$832,$D388,$H$5:$H$832))*IF($D388=1,Urban_Rural_LDVs!N$6,Urban_Rural_LDVs!N$7))</f>
        <v>0.76901982058034124</v>
      </c>
      <c r="S388" s="196">
        <f ca="1">($H388/(SUMIF($D$5:$D$832,$D388,$H$5:$H$832))*IF($D388=1,Urban_Rural_LDVs!O$6,Urban_Rural_LDVs!O$7))</f>
        <v>3.9838540522471475</v>
      </c>
      <c r="T388" s="196">
        <f ca="1">($H388/(SUMIF($D$5:$D$832,$D388,$H$5:$H$832))*IF($D388=1,Urban_Rural_LDVs!P$6,Urban_Rural_LDVs!P$7))</f>
        <v>18.357482615943944</v>
      </c>
      <c r="U388" s="339">
        <f ca="1">($H388/(SUMIF($D$5:$D$832,$D388,$H$5:$H$832))*IF($D388=1,Urban_Rural_LDVs!Q$6,Urban_Rural_LDVs!Q$7))</f>
        <v>39.898432802797643</v>
      </c>
      <c r="V388" s="344">
        <f ca="1">'DAC Adjustment'!O392-'Census Tract'!J388</f>
        <v>0.20052097720560713</v>
      </c>
      <c r="W388" s="29">
        <f ca="1">'DAC Adjustment'!P392-'Census Tract'!K388</f>
        <v>1.0115030646727341</v>
      </c>
      <c r="X388" s="29">
        <f ca="1">'DAC Adjustment'!Q392-'Census Tract'!L388</f>
        <v>4.6868600524657822</v>
      </c>
      <c r="Y388" s="105">
        <f ca="1">'DAC Adjustment'!R392-'Census Tract'!M388</f>
        <v>10.195406680323487</v>
      </c>
      <c r="Z388" s="29">
        <f ca="1">'DAC Adjustment'!S392-'Census Tract'!N388</f>
        <v>0.28150465427175253</v>
      </c>
      <c r="AA388" s="29">
        <f ca="1">'DAC Adjustment'!T392-'Census Tract'!O388</f>
        <v>1.471366075481729</v>
      </c>
      <c r="AB388" s="29">
        <f ca="1">'DAC Adjustment'!U392-'Census Tract'!P388</f>
        <v>6.8645707043354243</v>
      </c>
      <c r="AC388" s="105">
        <f ca="1">'DAC Adjustment'!V392-'Census Tract'!Q388</f>
        <v>14.947554208879652</v>
      </c>
      <c r="AD388" s="29">
        <f ca="1">'DAC Adjustment'!W392-'Census Tract'!R388</f>
        <v>0.19225495514508528</v>
      </c>
      <c r="AE388" s="29">
        <f ca="1">'DAC Adjustment'!X392-'Census Tract'!S388</f>
        <v>0.99596351306178699</v>
      </c>
      <c r="AF388" s="29">
        <f ca="1">'DAC Adjustment'!Y392-'Census Tract'!T388</f>
        <v>4.5893706539859878</v>
      </c>
      <c r="AG388" s="345">
        <f ca="1">'DAC Adjustment'!Z392-'Census Tract'!U388</f>
        <v>9.9746082006994072</v>
      </c>
    </row>
    <row r="389" spans="1:33" ht="15.75" x14ac:dyDescent="0.25">
      <c r="A389" s="193" t="s">
        <v>47</v>
      </c>
      <c r="B389" s="53" t="str">
        <f>IFERROR(INDEX(Geography!$R$5:$R$889,MATCH(C389,Geography!$S$5:$S$889,0)),"Undefined")</f>
        <v>Newport</v>
      </c>
      <c r="C389" s="53">
        <v>41041950900</v>
      </c>
      <c r="D389" s="171" cm="1">
        <f t="array" ref="D389">INDEX(Geography!$K$5:$K$838,MATCH(C389,Geography!$L$5:$L$838,0),0)</f>
        <v>1</v>
      </c>
      <c r="E389" s="53">
        <v>3918</v>
      </c>
      <c r="F389" s="53">
        <f>SUMIF(County!$A$5:$A$40,A389,County!$D$5:$D$40)</f>
        <v>49876</v>
      </c>
      <c r="G389" s="173" cm="1">
        <f t="array" ref="G389">INDEX(Geography!$E$5:$E$833,MATCH(C389,Geography!$C$5:$C$833,0),0)</f>
        <v>2655</v>
      </c>
      <c r="H389" s="239">
        <f t="shared" ref="H389:H452" si="6">(F389-SUMIF($A$5:$A$832,A389,$G$5:$G$832))*(G389/SUMIF($A$5:$A$832,A389,$G$5:$G$832))+G389</f>
        <v>3578.7465542403115</v>
      </c>
      <c r="I389" s="173">
        <f>SUMIF(Geography!$L$5:$L$838,'Census Tract'!C389,Geography!$M$5:$M$838)</f>
        <v>2184</v>
      </c>
      <c r="J389" s="338">
        <f ca="1">($I389/(SUMIF($D$5:$D$832,$D389,$I$5:$I$832))*IF($D389=1,Urban_Rural_LDVs!F$6,Urban_Rural_LDVs!F$7))</f>
        <v>1.0937210041033509</v>
      </c>
      <c r="K389" s="196">
        <f ca="1">($I389/(SUMIF($D$5:$D$832,$D389,$I$5:$I$832))*IF($D389=1,Urban_Rural_LDVs!G$6,Urban_Rural_LDVs!G$7))</f>
        <v>5.4353234671624087</v>
      </c>
      <c r="L389" s="196">
        <f ca="1">($I389/(SUMIF($D$5:$D$832,$D389,$I$5:$I$832))*IF($D389=1,Urban_Rural_LDVs!H$6,Urban_Rural_LDVs!H$7))</f>
        <v>25.010012045636291</v>
      </c>
      <c r="M389" s="197">
        <f ca="1">($I389/(SUMIF($D$5:$D$832,$D389,$I$5:$I$832))*IF($D389=1,Urban_Rural_LDVs!I$6,Urban_Rural_LDVs!I$7))</f>
        <v>54.319995578133522</v>
      </c>
      <c r="N389" s="196">
        <f ca="1">($H389/(SUMIF($D$5:$D$832,$D389,$H$5:$H$832))*IF($D389=1,Urban_Rural_LDVs!J$6,Urban_Rural_LDVs!J$7))</f>
        <v>0.73880603264272593</v>
      </c>
      <c r="O389" s="196">
        <f ca="1">($H389/(SUMIF($D$5:$D$832,$D389,$H$5:$H$832))*IF($D389=1,Urban_Rural_LDVs!K$6,Urban_Rural_LDVs!K$7))</f>
        <v>3.5156717783998577</v>
      </c>
      <c r="P389" s="196">
        <f ca="1">($H389/(SUMIF($D$5:$D$832,$D389,$H$5:$H$832))*IF($D389=1,Urban_Rural_LDVs!L$6,Urban_Rural_LDVs!L$7))</f>
        <v>16.034242228203539</v>
      </c>
      <c r="Q389" s="197">
        <f ca="1">($H389/(SUMIF($D$5:$D$832,$D389,$H$5:$H$832))*IF($D389=1,Urban_Rural_LDVs!M$6,Urban_Rural_LDVs!M$7))</f>
        <v>34.778553329023758</v>
      </c>
      <c r="R389" s="196">
        <f ca="1">($H389/(SUMIF($D$5:$D$832,$D389,$H$5:$H$832))*IF($D389=1,Urban_Rural_LDVs!N$6,Urban_Rural_LDVs!N$7))</f>
        <v>0.30758961054778633</v>
      </c>
      <c r="S389" s="196">
        <f ca="1">($H389/(SUMIF($D$5:$D$832,$D389,$H$5:$H$832))*IF($D389=1,Urban_Rural_LDVs!O$6,Urban_Rural_LDVs!O$7))</f>
        <v>1.4610922721577697</v>
      </c>
      <c r="T389" s="196">
        <f ca="1">($H389/(SUMIF($D$5:$D$832,$D389,$H$5:$H$832))*IF($D389=1,Urban_Rural_LDVs!P$6,Urban_Rural_LDVs!P$7))</f>
        <v>6.41085844182229</v>
      </c>
      <c r="U389" s="339">
        <f ca="1">($H389/(SUMIF($D$5:$D$832,$D389,$H$5:$H$832))*IF($D389=1,Urban_Rural_LDVs!Q$6,Urban_Rural_LDVs!Q$7))</f>
        <v>13.772469264593138</v>
      </c>
      <c r="V389" s="344">
        <f ca="1">'DAC Adjustment'!O393-'Census Tract'!J389</f>
        <v>0</v>
      </c>
      <c r="W389" s="29">
        <f ca="1">'DAC Adjustment'!P393-'Census Tract'!K389</f>
        <v>0</v>
      </c>
      <c r="X389" s="29">
        <f ca="1">'DAC Adjustment'!Q393-'Census Tract'!L389</f>
        <v>0</v>
      </c>
      <c r="Y389" s="105">
        <f ca="1">'DAC Adjustment'!R393-'Census Tract'!M389</f>
        <v>0</v>
      </c>
      <c r="Z389" s="29">
        <f ca="1">'DAC Adjustment'!S393-'Census Tract'!N389</f>
        <v>0</v>
      </c>
      <c r="AA389" s="29">
        <f ca="1">'DAC Adjustment'!T393-'Census Tract'!O389</f>
        <v>0</v>
      </c>
      <c r="AB389" s="29">
        <f ca="1">'DAC Adjustment'!U393-'Census Tract'!P389</f>
        <v>0</v>
      </c>
      <c r="AC389" s="105">
        <f ca="1">'DAC Adjustment'!V393-'Census Tract'!Q389</f>
        <v>0</v>
      </c>
      <c r="AD389" s="29">
        <f ca="1">'DAC Adjustment'!W393-'Census Tract'!R389</f>
        <v>0</v>
      </c>
      <c r="AE389" s="29">
        <f ca="1">'DAC Adjustment'!X393-'Census Tract'!S389</f>
        <v>0</v>
      </c>
      <c r="AF389" s="29">
        <f ca="1">'DAC Adjustment'!Y393-'Census Tract'!T389</f>
        <v>0</v>
      </c>
      <c r="AG389" s="345">
        <f ca="1">'DAC Adjustment'!Z393-'Census Tract'!U389</f>
        <v>0</v>
      </c>
    </row>
    <row r="390" spans="1:33" ht="15.75" x14ac:dyDescent="0.25">
      <c r="A390" s="193" t="s">
        <v>47</v>
      </c>
      <c r="B390" s="53" t="str">
        <f>IFERROR(INDEX(Geography!$R$5:$R$889,MATCH(C390,Geography!$S$5:$S$889,0)),"Undefined")</f>
        <v>Lincoln City</v>
      </c>
      <c r="C390" s="53">
        <v>41041950100</v>
      </c>
      <c r="D390" s="171" cm="1">
        <f t="array" ref="D390">INDEX(Geography!$K$5:$K$838,MATCH(C390,Geography!$L$5:$L$838,0),0)</f>
        <v>0</v>
      </c>
      <c r="E390" s="53">
        <v>3124</v>
      </c>
      <c r="F390" s="53">
        <f>SUMIF(County!$A$5:$A$40,A390,County!$D$5:$D$40)</f>
        <v>49876</v>
      </c>
      <c r="G390" s="173" cm="1">
        <f t="array" ref="G390">INDEX(Geography!$E$5:$E$833,MATCH(C390,Geography!$C$5:$C$833,0),0)</f>
        <v>2360</v>
      </c>
      <c r="H390" s="239">
        <f t="shared" si="6"/>
        <v>3181.1080482136103</v>
      </c>
      <c r="I390" s="173">
        <f>SUMIF(Geography!$L$5:$L$838,'Census Tract'!C390,Geography!$M$5:$M$838)</f>
        <v>285</v>
      </c>
      <c r="J390" s="338">
        <f ca="1">($I390/(SUMIF($D$5:$D$832,$D390,$I$5:$I$832))*IF($D390=1,Urban_Rural_LDVs!F$6,Urban_Rural_LDVs!F$7))</f>
        <v>0.43791937550649862</v>
      </c>
      <c r="K390" s="196">
        <f ca="1">($I390/(SUMIF($D$5:$D$832,$D390,$I$5:$I$832))*IF($D390=1,Urban_Rural_LDVs!G$6,Urban_Rural_LDVs!G$7))</f>
        <v>2.2090296814691897</v>
      </c>
      <c r="L390" s="196">
        <f ca="1">($I390/(SUMIF($D$5:$D$832,$D390,$I$5:$I$832))*IF($D390=1,Urban_Rural_LDVs!H$6,Urban_Rural_LDVs!H$7))</f>
        <v>10.235671378948265</v>
      </c>
      <c r="M390" s="197">
        <f ca="1">($I390/(SUMIF($D$5:$D$832,$D390,$I$5:$I$832))*IF($D390=1,Urban_Rural_LDVs!I$6,Urban_Rural_LDVs!I$7))</f>
        <v>22.265830681166232</v>
      </c>
      <c r="N390" s="196">
        <f ca="1">($H390/(SUMIF($D$5:$D$832,$D390,$H$5:$H$832))*IF($D390=1,Urban_Rural_LDVs!J$6,Urban_Rural_LDVs!J$7))</f>
        <v>0.87070902238707182</v>
      </c>
      <c r="O390" s="196">
        <f ca="1">($H390/(SUMIF($D$5:$D$832,$D390,$H$5:$H$832))*IF($D390=1,Urban_Rural_LDVs!K$6,Urban_Rural_LDVs!K$7))</f>
        <v>4.55101433569709</v>
      </c>
      <c r="P390" s="196">
        <f ca="1">($H390/(SUMIF($D$5:$D$832,$D390,$H$5:$H$832))*IF($D390=1,Urban_Rural_LDVs!L$6,Urban_Rural_LDVs!L$7))</f>
        <v>21.232486057970636</v>
      </c>
      <c r="Q390" s="197">
        <f ca="1">($H390/(SUMIF($D$5:$D$832,$D390,$H$5:$H$832))*IF($D390=1,Urban_Rural_LDVs!M$6,Urban_Rural_LDVs!M$7))</f>
        <v>46.23358837871033</v>
      </c>
      <c r="R390" s="196">
        <f ca="1">($H390/(SUMIF($D$5:$D$832,$D390,$H$5:$H$832))*IF($D390=1,Urban_Rural_LDVs!N$6,Urban_Rural_LDVs!N$7))</f>
        <v>0.59465490713289815</v>
      </c>
      <c r="S390" s="196">
        <f ca="1">($H390/(SUMIF($D$5:$D$832,$D390,$H$5:$H$832))*IF($D390=1,Urban_Rural_LDVs!O$6,Urban_Rural_LDVs!O$7))</f>
        <v>3.0805686642540189</v>
      </c>
      <c r="T390" s="196">
        <f ca="1">($H390/(SUMIF($D$5:$D$832,$D390,$H$5:$H$832))*IF($D390=1,Urban_Rural_LDVs!P$6,Urban_Rural_LDVs!P$7))</f>
        <v>14.19517004378365</v>
      </c>
      <c r="U390" s="339">
        <f ca="1">($H390/(SUMIF($D$5:$D$832,$D390,$H$5:$H$832))*IF($D390=1,Urban_Rural_LDVs!Q$6,Urban_Rural_LDVs!Q$7))</f>
        <v>30.851999152884151</v>
      </c>
      <c r="V390" s="344">
        <f ca="1">'DAC Adjustment'!O394-'Census Tract'!J390</f>
        <v>0.10947984387662468</v>
      </c>
      <c r="W390" s="29">
        <f ca="1">'DAC Adjustment'!P394-'Census Tract'!K390</f>
        <v>0.55225742036729741</v>
      </c>
      <c r="X390" s="29">
        <f ca="1">'DAC Adjustment'!Q394-'Census Tract'!L390</f>
        <v>2.5589178447370671</v>
      </c>
      <c r="Y390" s="105">
        <f ca="1">'DAC Adjustment'!R394-'Census Tract'!M390</f>
        <v>5.5664576702915589</v>
      </c>
      <c r="Z390" s="29">
        <f ca="1">'DAC Adjustment'!S394-'Census Tract'!N390</f>
        <v>0.21767725559676798</v>
      </c>
      <c r="AA390" s="29">
        <f ca="1">'DAC Adjustment'!T394-'Census Tract'!O390</f>
        <v>1.1377535839242725</v>
      </c>
      <c r="AB390" s="29">
        <f ca="1">'DAC Adjustment'!U394-'Census Tract'!P390</f>
        <v>5.3081215144926581</v>
      </c>
      <c r="AC390" s="105">
        <f ca="1">'DAC Adjustment'!V394-'Census Tract'!Q390</f>
        <v>11.558397094677581</v>
      </c>
      <c r="AD390" s="29">
        <f ca="1">'DAC Adjustment'!W394-'Census Tract'!R390</f>
        <v>0.14866372678322448</v>
      </c>
      <c r="AE390" s="29">
        <f ca="1">'DAC Adjustment'!X394-'Census Tract'!S390</f>
        <v>0.77014216606350461</v>
      </c>
      <c r="AF390" s="29">
        <f ca="1">'DAC Adjustment'!Y394-'Census Tract'!T390</f>
        <v>3.5487925109459137</v>
      </c>
      <c r="AG390" s="345">
        <f ca="1">'DAC Adjustment'!Z394-'Census Tract'!U390</f>
        <v>7.7129997882210368</v>
      </c>
    </row>
    <row r="391" spans="1:33" ht="15.75" x14ac:dyDescent="0.25">
      <c r="A391" s="193" t="s">
        <v>47</v>
      </c>
      <c r="B391" s="53" t="str">
        <f>IFERROR(INDEX(Geography!$R$5:$R$889,MATCH(C391,Geography!$S$5:$S$889,0)),"Undefined")</f>
        <v>Lincoln City</v>
      </c>
      <c r="C391" s="53">
        <v>41041950400</v>
      </c>
      <c r="D391" s="171" cm="1">
        <f t="array" ref="D391">INDEX(Geography!$K$5:$K$838,MATCH(C391,Geography!$L$5:$L$838,0),0)</f>
        <v>1</v>
      </c>
      <c r="E391" s="53">
        <v>4087</v>
      </c>
      <c r="F391" s="53">
        <f>SUMIF(County!$A$5:$A$40,A391,County!$D$5:$D$40)</f>
        <v>49876</v>
      </c>
      <c r="G391" s="173" cm="1">
        <f t="array" ref="G391">INDEX(Geography!$E$5:$E$833,MATCH(C391,Geography!$C$5:$C$833,0),0)</f>
        <v>2395</v>
      </c>
      <c r="H391" s="239">
        <f t="shared" si="6"/>
        <v>3228.2854980811849</v>
      </c>
      <c r="I391" s="173">
        <f>SUMIF(Geography!$L$5:$L$838,'Census Tract'!C391,Geography!$M$5:$M$838)</f>
        <v>2564</v>
      </c>
      <c r="J391" s="338">
        <f ca="1">($I391/(SUMIF($D$5:$D$832,$D391,$I$5:$I$832))*IF($D391=1,Urban_Rural_LDVs!F$6,Urban_Rural_LDVs!F$7))</f>
        <v>1.2840204462092453</v>
      </c>
      <c r="K391" s="196">
        <f ca="1">($I391/(SUMIF($D$5:$D$832,$D391,$I$5:$I$832))*IF($D391=1,Urban_Rural_LDVs!G$6,Urban_Rural_LDVs!G$7))</f>
        <v>6.3810299312291283</v>
      </c>
      <c r="L391" s="196">
        <f ca="1">($I391/(SUMIF($D$5:$D$832,$D391,$I$5:$I$832))*IF($D391=1,Urban_Rural_LDVs!H$6,Urban_Rural_LDVs!H$7))</f>
        <v>29.361570918045537</v>
      </c>
      <c r="M391" s="197">
        <f ca="1">($I391/(SUMIF($D$5:$D$832,$D391,$I$5:$I$832))*IF($D391=1,Urban_Rural_LDVs!I$6,Urban_Rural_LDVs!I$7))</f>
        <v>63.771276860043201</v>
      </c>
      <c r="N391" s="196">
        <f ca="1">($H391/(SUMIF($D$5:$D$832,$D391,$H$5:$H$832))*IF($D391=1,Urban_Rural_LDVs!J$6,Urban_Rural_LDVs!J$7))</f>
        <v>0.66645591268524607</v>
      </c>
      <c r="O391" s="196">
        <f ca="1">($H391/(SUMIF($D$5:$D$832,$D391,$H$5:$H$832))*IF($D391=1,Urban_Rural_LDVs!K$6,Urban_Rural_LDVs!K$7))</f>
        <v>3.171387536447329</v>
      </c>
      <c r="P391" s="196">
        <f ca="1">($H391/(SUMIF($D$5:$D$832,$D391,$H$5:$H$832))*IF($D391=1,Urban_Rural_LDVs!L$6,Urban_Rural_LDVs!L$7))</f>
        <v>14.464033949735397</v>
      </c>
      <c r="Q391" s="197">
        <f ca="1">($H391/(SUMIF($D$5:$D$832,$D391,$H$5:$H$832))*IF($D391=1,Urban_Rural_LDVs!M$6,Urban_Rural_LDVs!M$7))</f>
        <v>31.372743963469638</v>
      </c>
      <c r="R391" s="196">
        <f ca="1">($H391/(SUMIF($D$5:$D$832,$D391,$H$5:$H$832))*IF($D391=1,Urban_Rural_LDVs!N$6,Urban_Rural_LDVs!N$7))</f>
        <v>0.27746784077662834</v>
      </c>
      <c r="S391" s="196">
        <f ca="1">($H391/(SUMIF($D$5:$D$832,$D391,$H$5:$H$832))*IF($D391=1,Urban_Rural_LDVs!O$6,Urban_Rural_LDVs!O$7))</f>
        <v>1.3180097897619052</v>
      </c>
      <c r="T391" s="196">
        <f ca="1">($H391/(SUMIF($D$5:$D$832,$D391,$H$5:$H$832))*IF($D391=1,Urban_Rural_LDVs!P$6,Urban_Rural_LDVs!P$7))</f>
        <v>5.7830530953538171</v>
      </c>
      <c r="U391" s="339">
        <f ca="1">($H391/(SUMIF($D$5:$D$832,$D391,$H$5:$H$832))*IF($D391=1,Urban_Rural_LDVs!Q$6,Urban_Rural_LDVs!Q$7))</f>
        <v>12.423752877100023</v>
      </c>
      <c r="V391" s="344">
        <f ca="1">'DAC Adjustment'!O395-'Census Tract'!J391</f>
        <v>0.32100511155231137</v>
      </c>
      <c r="W391" s="29">
        <f ca="1">'DAC Adjustment'!P395-'Census Tract'!K391</f>
        <v>1.5952574828072823</v>
      </c>
      <c r="X391" s="29">
        <f ca="1">'DAC Adjustment'!Q395-'Census Tract'!L391</f>
        <v>7.340392729511386</v>
      </c>
      <c r="Y391" s="105">
        <f ca="1">'DAC Adjustment'!R395-'Census Tract'!M391</f>
        <v>15.9428192150108</v>
      </c>
      <c r="Z391" s="29">
        <f ca="1">'DAC Adjustment'!S395-'Census Tract'!N391</f>
        <v>0.16661397817131152</v>
      </c>
      <c r="AA391" s="29">
        <f ca="1">'DAC Adjustment'!T395-'Census Tract'!O391</f>
        <v>0.79284688411183213</v>
      </c>
      <c r="AB391" s="29">
        <f ca="1">'DAC Adjustment'!U395-'Census Tract'!P391</f>
        <v>3.6160084874338505</v>
      </c>
      <c r="AC391" s="105">
        <f ca="1">'DAC Adjustment'!V395-'Census Tract'!Q391</f>
        <v>7.8431859908674113</v>
      </c>
      <c r="AD391" s="29">
        <f ca="1">'DAC Adjustment'!W395-'Census Tract'!R391</f>
        <v>6.9366960194157112E-2</v>
      </c>
      <c r="AE391" s="29">
        <f ca="1">'DAC Adjustment'!X395-'Census Tract'!S391</f>
        <v>0.32950244744047641</v>
      </c>
      <c r="AF391" s="29">
        <f ca="1">'DAC Adjustment'!Y395-'Census Tract'!T391</f>
        <v>1.4457632738384545</v>
      </c>
      <c r="AG391" s="345">
        <f ca="1">'DAC Adjustment'!Z395-'Census Tract'!U391</f>
        <v>3.1059382192750054</v>
      </c>
    </row>
    <row r="392" spans="1:33" ht="15.75" x14ac:dyDescent="0.25">
      <c r="A392" s="193" t="s">
        <v>47</v>
      </c>
      <c r="B392" s="53" t="str">
        <f>IFERROR(INDEX(Geography!$R$5:$R$889,MATCH(C392,Geography!$S$5:$S$889,0)),"Undefined")</f>
        <v>Waldport</v>
      </c>
      <c r="C392" s="53">
        <v>41041951500</v>
      </c>
      <c r="D392" s="171" cm="1">
        <f t="array" ref="D392">INDEX(Geography!$K$5:$K$838,MATCH(C392,Geography!$L$5:$L$838,0),0)</f>
        <v>0</v>
      </c>
      <c r="E392" s="53">
        <v>3231</v>
      </c>
      <c r="F392" s="53">
        <f>SUMIF(County!$A$5:$A$40,A392,County!$D$5:$D$40)</f>
        <v>49876</v>
      </c>
      <c r="G392" s="173" cm="1">
        <f t="array" ref="G392">INDEX(Geography!$E$5:$E$833,MATCH(C392,Geography!$C$5:$C$833,0),0)</f>
        <v>2708</v>
      </c>
      <c r="H392" s="239">
        <f t="shared" si="6"/>
        <v>3650.1866926112102</v>
      </c>
      <c r="I392" s="173">
        <f>SUMIF(Geography!$L$5:$L$838,'Census Tract'!C392,Geography!$M$5:$M$838)</f>
        <v>157</v>
      </c>
      <c r="J392" s="338">
        <f ca="1">($I392/(SUMIF($D$5:$D$832,$D392,$I$5:$I$832))*IF($D392=1,Urban_Rural_LDVs!F$6,Urban_Rural_LDVs!F$7))</f>
        <v>0.24123979633165013</v>
      </c>
      <c r="K392" s="196">
        <f ca="1">($I392/(SUMIF($D$5:$D$832,$D392,$I$5:$I$832))*IF($D392=1,Urban_Rural_LDVs!G$6,Urban_Rural_LDVs!G$7))</f>
        <v>1.2169040701426765</v>
      </c>
      <c r="L392" s="196">
        <f ca="1">($I392/(SUMIF($D$5:$D$832,$D392,$I$5:$I$832))*IF($D392=1,Urban_Rural_LDVs!H$6,Urban_Rural_LDVs!H$7))</f>
        <v>5.6385979175258862</v>
      </c>
      <c r="M392" s="197">
        <f ca="1">($I392/(SUMIF($D$5:$D$832,$D392,$I$5:$I$832))*IF($D392=1,Urban_Rural_LDVs!I$6,Urban_Rural_LDVs!I$7))</f>
        <v>12.265738305063504</v>
      </c>
      <c r="N392" s="196">
        <f ca="1">($H392/(SUMIF($D$5:$D$832,$D392,$H$5:$H$832))*IF($D392=1,Urban_Rural_LDVs!J$6,Urban_Rural_LDVs!J$7))</f>
        <v>0.99910170873906368</v>
      </c>
      <c r="O392" s="196">
        <f ca="1">($H392/(SUMIF($D$5:$D$832,$D392,$H$5:$H$832))*IF($D392=1,Urban_Rural_LDVs!K$6,Urban_Rural_LDVs!K$7))</f>
        <v>5.2220961106219157</v>
      </c>
      <c r="P392" s="196">
        <f ca="1">($H392/(SUMIF($D$5:$D$832,$D392,$H$5:$H$832))*IF($D392=1,Urban_Rural_LDVs!L$6,Urban_Rural_LDVs!L$7))</f>
        <v>24.363378069908681</v>
      </c>
      <c r="Q392" s="197">
        <f ca="1">($H392/(SUMIF($D$5:$D$832,$D392,$H$5:$H$832))*IF($D392=1,Urban_Rural_LDVs!M$6,Urban_Rural_LDVs!M$7))</f>
        <v>53.051083614215067</v>
      </c>
      <c r="R392" s="196">
        <f ca="1">($H392/(SUMIF($D$5:$D$832,$D392,$H$5:$H$832))*IF($D392=1,Urban_Rural_LDVs!N$6,Urban_Rural_LDVs!N$7))</f>
        <v>0.68234130869317289</v>
      </c>
      <c r="S392" s="196">
        <f ca="1">($H392/(SUMIF($D$5:$D$832,$D392,$H$5:$H$832))*IF($D392=1,Urban_Rural_LDVs!O$6,Urban_Rural_LDVs!O$7))</f>
        <v>3.5348220096609673</v>
      </c>
      <c r="T392" s="196">
        <f ca="1">($H392/(SUMIF($D$5:$D$832,$D392,$H$5:$H$832))*IF($D392=1,Urban_Rural_LDVs!P$6,Urban_Rural_LDVs!P$7))</f>
        <v>16.288356134985644</v>
      </c>
      <c r="U392" s="339">
        <f ca="1">($H392/(SUMIF($D$5:$D$832,$D392,$H$5:$H$832))*IF($D392=1,Urban_Rural_LDVs!Q$6,Urban_Rural_LDVs!Q$7))</f>
        <v>35.401361739834861</v>
      </c>
      <c r="V392" s="344">
        <f ca="1">'DAC Adjustment'!O396-'Census Tract'!J392</f>
        <v>6.0309949082912512E-2</v>
      </c>
      <c r="W392" s="29">
        <f ca="1">'DAC Adjustment'!P396-'Census Tract'!K392</f>
        <v>0.30422601753566925</v>
      </c>
      <c r="X392" s="29">
        <f ca="1">'DAC Adjustment'!Q396-'Census Tract'!L392</f>
        <v>1.4096494793814713</v>
      </c>
      <c r="Y392" s="105">
        <f ca="1">'DAC Adjustment'!R396-'Census Tract'!M392</f>
        <v>3.0664345762658769</v>
      </c>
      <c r="Z392" s="29">
        <f ca="1">'DAC Adjustment'!S396-'Census Tract'!N392</f>
        <v>0.24977542718476586</v>
      </c>
      <c r="AA392" s="29">
        <f ca="1">'DAC Adjustment'!T396-'Census Tract'!O392</f>
        <v>1.3055240276554789</v>
      </c>
      <c r="AB392" s="29">
        <f ca="1">'DAC Adjustment'!U396-'Census Tract'!P392</f>
        <v>6.0908445174771693</v>
      </c>
      <c r="AC392" s="105">
        <f ca="1">'DAC Adjustment'!V396-'Census Tract'!Q392</f>
        <v>13.262770903553765</v>
      </c>
      <c r="AD392" s="29">
        <f ca="1">'DAC Adjustment'!W396-'Census Tract'!R392</f>
        <v>0.17058532717329322</v>
      </c>
      <c r="AE392" s="29">
        <f ca="1">'DAC Adjustment'!X396-'Census Tract'!S392</f>
        <v>0.88370550241524182</v>
      </c>
      <c r="AF392" s="29">
        <f ca="1">'DAC Adjustment'!Y396-'Census Tract'!T392</f>
        <v>4.072089033746412</v>
      </c>
      <c r="AG392" s="345">
        <f ca="1">'DAC Adjustment'!Z396-'Census Tract'!U392</f>
        <v>8.8503404349587171</v>
      </c>
    </row>
    <row r="393" spans="1:33" ht="15.75" x14ac:dyDescent="0.25">
      <c r="A393" s="193" t="s">
        <v>47</v>
      </c>
      <c r="B393" s="53" t="str">
        <f>IFERROR(INDEX(Geography!$R$5:$R$889,MATCH(C393,Geography!$S$5:$S$889,0)),"Undefined")</f>
        <v>Newport</v>
      </c>
      <c r="C393" s="53">
        <v>41041990100</v>
      </c>
      <c r="D393" s="171" cm="1">
        <f t="array" ref="D393">INDEX(Geography!$K$5:$K$838,MATCH(C393,Geography!$L$5:$L$838,0),0)</f>
        <v>0</v>
      </c>
      <c r="E393" s="53">
        <v>0</v>
      </c>
      <c r="F393" s="53">
        <f>SUMIF(County!$A$5:$A$40,A393,County!$D$5:$D$40)</f>
        <v>49876</v>
      </c>
      <c r="G393" s="173" cm="1">
        <f t="array" ref="G393">INDEX(Geography!$E$5:$E$833,MATCH(C393,Geography!$C$5:$C$833,0),0)</f>
        <v>0</v>
      </c>
      <c r="H393" s="239">
        <f t="shared" si="6"/>
        <v>0</v>
      </c>
      <c r="I393" s="173">
        <f>SUMIF(Geography!$L$5:$L$838,'Census Tract'!C393,Geography!$M$5:$M$838)</f>
        <v>0</v>
      </c>
      <c r="J393" s="338">
        <f ca="1">($I393/(SUMIF($D$5:$D$832,$D393,$I$5:$I$832))*IF($D393=1,Urban_Rural_LDVs!F$6,Urban_Rural_LDVs!F$7))</f>
        <v>0</v>
      </c>
      <c r="K393" s="196">
        <f ca="1">($I393/(SUMIF($D$5:$D$832,$D393,$I$5:$I$832))*IF($D393=1,Urban_Rural_LDVs!G$6,Urban_Rural_LDVs!G$7))</f>
        <v>0</v>
      </c>
      <c r="L393" s="196">
        <f ca="1">($I393/(SUMIF($D$5:$D$832,$D393,$I$5:$I$832))*IF($D393=1,Urban_Rural_LDVs!H$6,Urban_Rural_LDVs!H$7))</f>
        <v>0</v>
      </c>
      <c r="M393" s="197">
        <f ca="1">($I393/(SUMIF($D$5:$D$832,$D393,$I$5:$I$832))*IF($D393=1,Urban_Rural_LDVs!I$6,Urban_Rural_LDVs!I$7))</f>
        <v>0</v>
      </c>
      <c r="N393" s="196">
        <f ca="1">($H393/(SUMIF($D$5:$D$832,$D393,$H$5:$H$832))*IF($D393=1,Urban_Rural_LDVs!J$6,Urban_Rural_LDVs!J$7))</f>
        <v>0</v>
      </c>
      <c r="O393" s="196">
        <f ca="1">($H393/(SUMIF($D$5:$D$832,$D393,$H$5:$H$832))*IF($D393=1,Urban_Rural_LDVs!K$6,Urban_Rural_LDVs!K$7))</f>
        <v>0</v>
      </c>
      <c r="P393" s="196">
        <f ca="1">($H393/(SUMIF($D$5:$D$832,$D393,$H$5:$H$832))*IF($D393=1,Urban_Rural_LDVs!L$6,Urban_Rural_LDVs!L$7))</f>
        <v>0</v>
      </c>
      <c r="Q393" s="197">
        <f ca="1">($H393/(SUMIF($D$5:$D$832,$D393,$H$5:$H$832))*IF($D393=1,Urban_Rural_LDVs!M$6,Urban_Rural_LDVs!M$7))</f>
        <v>0</v>
      </c>
      <c r="R393" s="196">
        <f ca="1">($H393/(SUMIF($D$5:$D$832,$D393,$H$5:$H$832))*IF($D393=1,Urban_Rural_LDVs!N$6,Urban_Rural_LDVs!N$7))</f>
        <v>0</v>
      </c>
      <c r="S393" s="196">
        <f ca="1">($H393/(SUMIF($D$5:$D$832,$D393,$H$5:$H$832))*IF($D393=1,Urban_Rural_LDVs!O$6,Urban_Rural_LDVs!O$7))</f>
        <v>0</v>
      </c>
      <c r="T393" s="196">
        <f ca="1">($H393/(SUMIF($D$5:$D$832,$D393,$H$5:$H$832))*IF($D393=1,Urban_Rural_LDVs!P$6,Urban_Rural_LDVs!P$7))</f>
        <v>0</v>
      </c>
      <c r="U393" s="339">
        <f ca="1">($H393/(SUMIF($D$5:$D$832,$D393,$H$5:$H$832))*IF($D393=1,Urban_Rural_LDVs!Q$6,Urban_Rural_LDVs!Q$7))</f>
        <v>0</v>
      </c>
      <c r="V393" s="344">
        <f ca="1">'DAC Adjustment'!O397-'Census Tract'!J393</f>
        <v>0</v>
      </c>
      <c r="W393" s="29">
        <f ca="1">'DAC Adjustment'!P397-'Census Tract'!K393</f>
        <v>0</v>
      </c>
      <c r="X393" s="29">
        <f ca="1">'DAC Adjustment'!Q397-'Census Tract'!L393</f>
        <v>0</v>
      </c>
      <c r="Y393" s="105">
        <f ca="1">'DAC Adjustment'!R397-'Census Tract'!M393</f>
        <v>0</v>
      </c>
      <c r="Z393" s="29">
        <f ca="1">'DAC Adjustment'!S397-'Census Tract'!N393</f>
        <v>0</v>
      </c>
      <c r="AA393" s="29">
        <f ca="1">'DAC Adjustment'!T397-'Census Tract'!O393</f>
        <v>0</v>
      </c>
      <c r="AB393" s="29">
        <f ca="1">'DAC Adjustment'!U397-'Census Tract'!P393</f>
        <v>0</v>
      </c>
      <c r="AC393" s="105">
        <f ca="1">'DAC Adjustment'!V397-'Census Tract'!Q393</f>
        <v>0</v>
      </c>
      <c r="AD393" s="29">
        <f ca="1">'DAC Adjustment'!W397-'Census Tract'!R393</f>
        <v>0</v>
      </c>
      <c r="AE393" s="29">
        <f ca="1">'DAC Adjustment'!X397-'Census Tract'!S393</f>
        <v>0</v>
      </c>
      <c r="AF393" s="29">
        <f ca="1">'DAC Adjustment'!Y397-'Census Tract'!T393</f>
        <v>0</v>
      </c>
      <c r="AG393" s="345">
        <f ca="1">'DAC Adjustment'!Z397-'Census Tract'!U393</f>
        <v>0</v>
      </c>
    </row>
    <row r="394" spans="1:33" ht="15.75" x14ac:dyDescent="0.25">
      <c r="A394" s="193" t="s">
        <v>47</v>
      </c>
      <c r="B394" s="53" t="str">
        <f>IFERROR(INDEX(Geography!$R$5:$R$889,MATCH(C394,Geography!$S$5:$S$889,0)),"Undefined")</f>
        <v>Lincoln City</v>
      </c>
      <c r="C394" s="53">
        <v>41041950303</v>
      </c>
      <c r="D394" s="171" cm="1">
        <f t="array" ref="D394">INDEX(Geography!$K$5:$K$838,MATCH(C394,Geography!$L$5:$L$838,0),0)</f>
        <v>0</v>
      </c>
      <c r="E394" s="53">
        <v>1534</v>
      </c>
      <c r="F394" s="53">
        <f>SUMIF(County!$A$5:$A$40,A394,County!$D$5:$D$40)</f>
        <v>49876</v>
      </c>
      <c r="G394" s="173" cm="1">
        <f t="array" ref="G394">INDEX(Geography!$E$5:$E$833,MATCH(C394,Geography!$C$5:$C$833,0),0)</f>
        <v>1272</v>
      </c>
      <c r="H394" s="239">
        <f t="shared" si="6"/>
        <v>1714.5633209015728</v>
      </c>
      <c r="I394" s="173">
        <f>SUMIF(Geography!$L$5:$L$838,'Census Tract'!C394,Geography!$M$5:$M$838)</f>
        <v>1141</v>
      </c>
      <c r="J394" s="338">
        <f ca="1">($I394/(SUMIF($D$5:$D$832,$D394,$I$5:$I$832))*IF($D394=1,Urban_Rural_LDVs!F$6,Urban_Rural_LDVs!F$7))</f>
        <v>1.753214061238298</v>
      </c>
      <c r="K394" s="196">
        <f ca="1">($I394/(SUMIF($D$5:$D$832,$D394,$I$5:$I$832))*IF($D394=1,Urban_Rural_LDVs!G$6,Urban_Rural_LDVs!G$7))</f>
        <v>8.8438697072152479</v>
      </c>
      <c r="L394" s="196">
        <f ca="1">($I394/(SUMIF($D$5:$D$832,$D394,$I$5:$I$832))*IF($D394=1,Urban_Rural_LDVs!H$6,Urban_Rural_LDVs!H$7))</f>
        <v>40.978600152210426</v>
      </c>
      <c r="M394" s="197">
        <f ca="1">($I394/(SUMIF($D$5:$D$832,$D394,$I$5:$I$832))*IF($D394=1,Urban_Rural_LDVs!I$6,Urban_Rural_LDVs!I$7))</f>
        <v>89.141448446353238</v>
      </c>
      <c r="N394" s="196">
        <f ca="1">($H394/(SUMIF($D$5:$D$832,$D394,$H$5:$H$832))*IF($D394=1,Urban_Rural_LDVs!J$6,Urban_Rural_LDVs!J$7))</f>
        <v>0.46929740528659125</v>
      </c>
      <c r="O394" s="196">
        <f ca="1">($H394/(SUMIF($D$5:$D$832,$D394,$H$5:$H$832))*IF($D394=1,Urban_Rural_LDVs!K$6,Urban_Rural_LDVs!K$7))</f>
        <v>2.4529195911045334</v>
      </c>
      <c r="P394" s="196">
        <f ca="1">($H394/(SUMIF($D$5:$D$832,$D394,$H$5:$H$832))*IF($D394=1,Urban_Rural_LDVs!L$6,Urban_Rural_LDVs!L$7))</f>
        <v>11.443950112601122</v>
      </c>
      <c r="Q394" s="197">
        <f ca="1">($H394/(SUMIF($D$5:$D$832,$D394,$H$5:$H$832))*IF($D394=1,Urban_Rural_LDVs!M$6,Urban_Rural_LDVs!M$7))</f>
        <v>24.919120515982854</v>
      </c>
      <c r="R394" s="196">
        <f ca="1">($H394/(SUMIF($D$5:$D$832,$D394,$H$5:$H$832))*IF($D394=1,Urban_Rural_LDVs!N$6,Urban_Rural_LDVs!N$7))</f>
        <v>0.32050891604790099</v>
      </c>
      <c r="S394" s="196">
        <f ca="1">($H394/(SUMIF($D$5:$D$832,$D394,$H$5:$H$832))*IF($D394=1,Urban_Rural_LDVs!O$6,Urban_Rural_LDVs!O$7))</f>
        <v>1.6603742970047084</v>
      </c>
      <c r="T394" s="196">
        <f ca="1">($H394/(SUMIF($D$5:$D$832,$D394,$H$5:$H$832))*IF($D394=1,Urban_Rural_LDVs!P$6,Urban_Rural_LDVs!P$7))</f>
        <v>7.6509560574969502</v>
      </c>
      <c r="U394" s="339">
        <f ca="1">($H394/(SUMIF($D$5:$D$832,$D394,$H$5:$H$832))*IF($D394=1,Urban_Rural_LDVs!Q$6,Urban_Rural_LDVs!Q$7))</f>
        <v>16.628704628164677</v>
      </c>
      <c r="V394" s="344">
        <f ca="1">'DAC Adjustment'!O398-'Census Tract'!J394</f>
        <v>0</v>
      </c>
      <c r="W394" s="29">
        <f ca="1">'DAC Adjustment'!P398-'Census Tract'!K394</f>
        <v>0</v>
      </c>
      <c r="X394" s="29">
        <f ca="1">'DAC Adjustment'!Q398-'Census Tract'!L394</f>
        <v>0</v>
      </c>
      <c r="Y394" s="105">
        <f ca="1">'DAC Adjustment'!R398-'Census Tract'!M394</f>
        <v>0</v>
      </c>
      <c r="Z394" s="29">
        <f ca="1">'DAC Adjustment'!S398-'Census Tract'!N394</f>
        <v>0</v>
      </c>
      <c r="AA394" s="29">
        <f ca="1">'DAC Adjustment'!T398-'Census Tract'!O394</f>
        <v>0</v>
      </c>
      <c r="AB394" s="29">
        <f ca="1">'DAC Adjustment'!U398-'Census Tract'!P394</f>
        <v>0</v>
      </c>
      <c r="AC394" s="105">
        <f ca="1">'DAC Adjustment'!V398-'Census Tract'!Q394</f>
        <v>0</v>
      </c>
      <c r="AD394" s="29">
        <f ca="1">'DAC Adjustment'!W398-'Census Tract'!R394</f>
        <v>0</v>
      </c>
      <c r="AE394" s="29">
        <f ca="1">'DAC Adjustment'!X398-'Census Tract'!S394</f>
        <v>0</v>
      </c>
      <c r="AF394" s="29">
        <f ca="1">'DAC Adjustment'!Y398-'Census Tract'!T394</f>
        <v>0</v>
      </c>
      <c r="AG394" s="345">
        <f ca="1">'DAC Adjustment'!Z398-'Census Tract'!U394</f>
        <v>0</v>
      </c>
    </row>
    <row r="395" spans="1:33" ht="15.75" x14ac:dyDescent="0.25">
      <c r="A395" s="193" t="s">
        <v>47</v>
      </c>
      <c r="B395" s="53" t="str">
        <f>IFERROR(INDEX(Geography!$R$5:$R$889,MATCH(C395,Geography!$S$5:$S$889,0)),"Undefined")</f>
        <v>Newport</v>
      </c>
      <c r="C395" s="53">
        <v>41041951100</v>
      </c>
      <c r="D395" s="171" cm="1">
        <f t="array" ref="D395">INDEX(Geography!$K$5:$K$838,MATCH(C395,Geography!$L$5:$L$838,0),0)</f>
        <v>1</v>
      </c>
      <c r="E395" s="53">
        <v>1900</v>
      </c>
      <c r="F395" s="53">
        <f>SUMIF(County!$A$5:$A$40,A395,County!$D$5:$D$40)</f>
        <v>49876</v>
      </c>
      <c r="G395" s="173" cm="1">
        <f t="array" ref="G395">INDEX(Geography!$E$5:$E$833,MATCH(C395,Geography!$C$5:$C$833,0),0)</f>
        <v>1300</v>
      </c>
      <c r="H395" s="239">
        <f t="shared" si="6"/>
        <v>1752.3052807956326</v>
      </c>
      <c r="I395" s="173">
        <f>SUMIF(Geography!$L$5:$L$838,'Census Tract'!C395,Geography!$M$5:$M$838)</f>
        <v>2180</v>
      </c>
      <c r="J395" s="338">
        <f ca="1">($I395/(SUMIF($D$5:$D$832,$D395,$I$5:$I$832))*IF($D395=1,Urban_Rural_LDVs!F$6,Urban_Rural_LDVs!F$7))</f>
        <v>1.0917178520811837</v>
      </c>
      <c r="K395" s="196">
        <f ca="1">($I395/(SUMIF($D$5:$D$832,$D395,$I$5:$I$832))*IF($D395=1,Urban_Rural_LDVs!G$6,Urban_Rural_LDVs!G$7))</f>
        <v>5.4253686622774957</v>
      </c>
      <c r="L395" s="196">
        <f ca="1">($I395/(SUMIF($D$5:$D$832,$D395,$I$5:$I$832))*IF($D395=1,Urban_Rural_LDVs!H$6,Urban_Rural_LDVs!H$7))</f>
        <v>24.964206162768825</v>
      </c>
      <c r="M395" s="197">
        <f ca="1">($I395/(SUMIF($D$5:$D$832,$D395,$I$5:$I$832))*IF($D395=1,Urban_Rural_LDVs!I$6,Urban_Rural_LDVs!I$7))</f>
        <v>54.220508406744997</v>
      </c>
      <c r="N395" s="196">
        <f ca="1">($H395/(SUMIF($D$5:$D$832,$D395,$H$5:$H$832))*IF($D395=1,Urban_Rural_LDVs!J$6,Urban_Rural_LDVs!J$7))</f>
        <v>0.36175059978739871</v>
      </c>
      <c r="O395" s="196">
        <f ca="1">($H395/(SUMIF($D$5:$D$832,$D395,$H$5:$H$832))*IF($D395=1,Urban_Rural_LDVs!K$6,Urban_Rural_LDVs!K$7))</f>
        <v>1.721421209762642</v>
      </c>
      <c r="P395" s="196">
        <f ca="1">($H395/(SUMIF($D$5:$D$832,$D395,$H$5:$H$832))*IF($D395=1,Urban_Rural_LDVs!L$6,Urban_Rural_LDVs!L$7))</f>
        <v>7.8510413923407159</v>
      </c>
      <c r="Q395" s="197">
        <f ca="1">($H395/(SUMIF($D$5:$D$832,$D395,$H$5:$H$832))*IF($D395=1,Urban_Rural_LDVs!M$6,Urban_Rural_LDVs!M$7))</f>
        <v>17.029046827770575</v>
      </c>
      <c r="R395" s="196">
        <f ca="1">($H395/(SUMIF($D$5:$D$832,$D395,$H$5:$H$832))*IF($D395=1,Urban_Rural_LDVs!N$6,Urban_Rural_LDVs!N$7))</f>
        <v>0.1506088488557899</v>
      </c>
      <c r="S395" s="196">
        <f ca="1">($H395/(SUMIF($D$5:$D$832,$D395,$H$5:$H$832))*IF($D395=1,Urban_Rural_LDVs!O$6,Urban_Rural_LDVs!O$7))</f>
        <v>0.71541241197932226</v>
      </c>
      <c r="T395" s="196">
        <f ca="1">($H395/(SUMIF($D$5:$D$832,$D395,$H$5:$H$832))*IF($D395=1,Urban_Rural_LDVs!P$6,Urban_Rural_LDVs!P$7))</f>
        <v>3.139026732342364</v>
      </c>
      <c r="U395" s="339">
        <f ca="1">($H395/(SUMIF($D$5:$D$832,$D395,$H$5:$H$832))*IF($D395=1,Urban_Rural_LDVs!Q$6,Urban_Rural_LDVs!Q$7))</f>
        <v>6.7435819374655654</v>
      </c>
      <c r="V395" s="344">
        <f ca="1">'DAC Adjustment'!O399-'Census Tract'!J395</f>
        <v>0.27292946302029586</v>
      </c>
      <c r="W395" s="29">
        <f ca="1">'DAC Adjustment'!P399-'Census Tract'!K395</f>
        <v>1.3563421655693739</v>
      </c>
      <c r="X395" s="29">
        <f ca="1">'DAC Adjustment'!Q399-'Census Tract'!L395</f>
        <v>6.2410515406922045</v>
      </c>
      <c r="Y395" s="105">
        <f ca="1">'DAC Adjustment'!R399-'Census Tract'!M395</f>
        <v>13.555127101686253</v>
      </c>
      <c r="Z395" s="29">
        <f ca="1">'DAC Adjustment'!S399-'Census Tract'!N395</f>
        <v>9.0437649946849663E-2</v>
      </c>
      <c r="AA395" s="29">
        <f ca="1">'DAC Adjustment'!T399-'Census Tract'!O395</f>
        <v>0.43035530244066034</v>
      </c>
      <c r="AB395" s="29">
        <f ca="1">'DAC Adjustment'!U399-'Census Tract'!P395</f>
        <v>1.9627603480851787</v>
      </c>
      <c r="AC395" s="105">
        <f ca="1">'DAC Adjustment'!V399-'Census Tract'!Q395</f>
        <v>4.2572617069426428</v>
      </c>
      <c r="AD395" s="29">
        <f ca="1">'DAC Adjustment'!W399-'Census Tract'!R395</f>
        <v>3.7652212213947489E-2</v>
      </c>
      <c r="AE395" s="29">
        <f ca="1">'DAC Adjustment'!X399-'Census Tract'!S395</f>
        <v>0.17885310299483059</v>
      </c>
      <c r="AF395" s="29">
        <f ca="1">'DAC Adjustment'!Y399-'Census Tract'!T395</f>
        <v>0.78475668308559099</v>
      </c>
      <c r="AG395" s="345">
        <f ca="1">'DAC Adjustment'!Z399-'Census Tract'!U395</f>
        <v>1.6858954843663909</v>
      </c>
    </row>
    <row r="396" spans="1:33" ht="15.75" x14ac:dyDescent="0.25">
      <c r="A396" s="193" t="s">
        <v>48</v>
      </c>
      <c r="B396" s="53" t="str">
        <f>IFERROR(INDEX(Geography!$R$5:$R$889,MATCH(C396,Geography!$S$5:$S$889,0)),"Undefined")</f>
        <v>Undefined</v>
      </c>
      <c r="C396" s="53">
        <v>41043030300</v>
      </c>
      <c r="D396" s="171" cm="1">
        <f t="array" ref="D396">INDEX(Geography!$K$5:$K$838,MATCH(C396,Geography!$L$5:$L$838,0),0)</f>
        <v>0</v>
      </c>
      <c r="E396" s="53">
        <v>2508</v>
      </c>
      <c r="F396" s="53">
        <f>SUMIF(County!$A$5:$A$40,A396,County!$D$5:$D$40)</f>
        <v>123432</v>
      </c>
      <c r="G396" s="173" cm="1">
        <f t="array" ref="G396">INDEX(Geography!$E$5:$E$833,MATCH(C396,Geography!$C$5:$C$833,0),0)</f>
        <v>2395</v>
      </c>
      <c r="H396" s="239">
        <f t="shared" si="6"/>
        <v>3008.9738004600695</v>
      </c>
      <c r="I396" s="173">
        <f>SUMIF(Geography!$L$5:$L$838,'Census Tract'!C396,Geography!$M$5:$M$838)</f>
        <v>233</v>
      </c>
      <c r="J396" s="338">
        <f ca="1">($I396/(SUMIF($D$5:$D$832,$D396,$I$5:$I$832))*IF($D396=1,Urban_Rural_LDVs!F$6,Urban_Rural_LDVs!F$7))</f>
        <v>0.3580182964667164</v>
      </c>
      <c r="K396" s="196">
        <f ca="1">($I396/(SUMIF($D$5:$D$832,$D396,$I$5:$I$832))*IF($D396=1,Urban_Rural_LDVs!G$6,Urban_Rural_LDVs!G$7))</f>
        <v>1.8059786518677936</v>
      </c>
      <c r="L396" s="196">
        <f ca="1">($I396/(SUMIF($D$5:$D$832,$D396,$I$5:$I$832))*IF($D396=1,Urban_Rural_LDVs!H$6,Urban_Rural_LDVs!H$7))</f>
        <v>8.3681102852454234</v>
      </c>
      <c r="M396" s="197">
        <f ca="1">($I396/(SUMIF($D$5:$D$832,$D396,$I$5:$I$832))*IF($D396=1,Urban_Rural_LDVs!I$6,Urban_Rural_LDVs!I$7))</f>
        <v>18.203293153374496</v>
      </c>
      <c r="N396" s="196">
        <f ca="1">($H396/(SUMIF($D$5:$D$832,$D396,$H$5:$H$832))*IF($D396=1,Urban_Rural_LDVs!J$6,Urban_Rural_LDVs!J$7))</f>
        <v>0.82359372787043772</v>
      </c>
      <c r="O396" s="196">
        <f ca="1">($H396/(SUMIF($D$5:$D$832,$D396,$H$5:$H$832))*IF($D396=1,Urban_Rural_LDVs!K$6,Urban_Rural_LDVs!K$7))</f>
        <v>4.3047525246181753</v>
      </c>
      <c r="P396" s="196">
        <f ca="1">($H396/(SUMIF($D$5:$D$832,$D396,$H$5:$H$832))*IF($D396=1,Urban_Rural_LDVs!L$6,Urban_Rural_LDVs!L$7))</f>
        <v>20.083566260172908</v>
      </c>
      <c r="Q396" s="197">
        <f ca="1">($H396/(SUMIF($D$5:$D$832,$D396,$H$5:$H$832))*IF($D396=1,Urban_Rural_LDVs!M$6,Urban_Rural_LDVs!M$7))</f>
        <v>43.731823636395063</v>
      </c>
      <c r="R396" s="196">
        <f ca="1">($H396/(SUMIF($D$5:$D$832,$D396,$H$5:$H$832))*IF($D396=1,Urban_Rural_LDVs!N$6,Urban_Rural_LDVs!N$7))</f>
        <v>0.56247729054117168</v>
      </c>
      <c r="S396" s="196">
        <f ca="1">($H396/(SUMIF($D$5:$D$832,$D396,$H$5:$H$832))*IF($D396=1,Urban_Rural_LDVs!O$6,Urban_Rural_LDVs!O$7))</f>
        <v>2.9138747445136084</v>
      </c>
      <c r="T396" s="196">
        <f ca="1">($H396/(SUMIF($D$5:$D$832,$D396,$H$5:$H$832))*IF($D396=1,Urban_Rural_LDVs!P$6,Urban_Rural_LDVs!P$7))</f>
        <v>13.427049351186474</v>
      </c>
      <c r="U396" s="339">
        <f ca="1">($H396/(SUMIF($D$5:$D$832,$D396,$H$5:$H$832))*IF($D396=1,Urban_Rural_LDVs!Q$6,Urban_Rural_LDVs!Q$7))</f>
        <v>29.18255392015876</v>
      </c>
      <c r="V396" s="344">
        <f ca="1">'DAC Adjustment'!O400-'Census Tract'!J396</f>
        <v>0</v>
      </c>
      <c r="W396" s="29">
        <f ca="1">'DAC Adjustment'!P400-'Census Tract'!K396</f>
        <v>0</v>
      </c>
      <c r="X396" s="29">
        <f ca="1">'DAC Adjustment'!Q400-'Census Tract'!L396</f>
        <v>0</v>
      </c>
      <c r="Y396" s="105">
        <f ca="1">'DAC Adjustment'!R400-'Census Tract'!M396</f>
        <v>0</v>
      </c>
      <c r="Z396" s="29">
        <f ca="1">'DAC Adjustment'!S400-'Census Tract'!N396</f>
        <v>0</v>
      </c>
      <c r="AA396" s="29">
        <f ca="1">'DAC Adjustment'!T400-'Census Tract'!O396</f>
        <v>0</v>
      </c>
      <c r="AB396" s="29">
        <f ca="1">'DAC Adjustment'!U400-'Census Tract'!P396</f>
        <v>0</v>
      </c>
      <c r="AC396" s="105">
        <f ca="1">'DAC Adjustment'!V400-'Census Tract'!Q396</f>
        <v>0</v>
      </c>
      <c r="AD396" s="29">
        <f ca="1">'DAC Adjustment'!W400-'Census Tract'!R396</f>
        <v>0</v>
      </c>
      <c r="AE396" s="29">
        <f ca="1">'DAC Adjustment'!X400-'Census Tract'!S396</f>
        <v>0</v>
      </c>
      <c r="AF396" s="29">
        <f ca="1">'DAC Adjustment'!Y400-'Census Tract'!T396</f>
        <v>0</v>
      </c>
      <c r="AG396" s="345">
        <f ca="1">'DAC Adjustment'!Z400-'Census Tract'!U396</f>
        <v>0</v>
      </c>
    </row>
    <row r="397" spans="1:33" ht="15.75" x14ac:dyDescent="0.25">
      <c r="A397" s="193" t="s">
        <v>48</v>
      </c>
      <c r="B397" s="53" t="str">
        <f>IFERROR(INDEX(Geography!$R$5:$R$889,MATCH(C397,Geography!$S$5:$S$889,0)),"Undefined")</f>
        <v>Albany</v>
      </c>
      <c r="C397" s="53">
        <v>41043020400</v>
      </c>
      <c r="D397" s="171" cm="1">
        <f t="array" ref="D397">INDEX(Geography!$K$5:$K$838,MATCH(C397,Geography!$L$5:$L$838,0),0)</f>
        <v>1</v>
      </c>
      <c r="E397" s="53">
        <v>3961</v>
      </c>
      <c r="F397" s="53">
        <f>SUMIF(County!$A$5:$A$40,A397,County!$D$5:$D$40)</f>
        <v>123432</v>
      </c>
      <c r="G397" s="173" cm="1">
        <f t="array" ref="G397">INDEX(Geography!$E$5:$E$833,MATCH(C397,Geography!$C$5:$C$833,0),0)</f>
        <v>2924</v>
      </c>
      <c r="H397" s="239">
        <f t="shared" si="6"/>
        <v>3673.5863851963441</v>
      </c>
      <c r="I397" s="173">
        <f>SUMIF(Geography!$L$5:$L$838,'Census Tract'!C397,Geography!$M$5:$M$838)</f>
        <v>4164</v>
      </c>
      <c r="J397" s="338">
        <f ca="1">($I397/(SUMIF($D$5:$D$832,$D397,$I$5:$I$832))*IF($D397=1,Urban_Rural_LDVs!F$6,Urban_Rural_LDVs!F$7))</f>
        <v>2.0852812550761692</v>
      </c>
      <c r="K397" s="196">
        <f ca="1">($I397/(SUMIF($D$5:$D$832,$D397,$I$5:$I$832))*IF($D397=1,Urban_Rural_LDVs!G$6,Urban_Rural_LDVs!G$7))</f>
        <v>10.362951885194262</v>
      </c>
      <c r="L397" s="196">
        <f ca="1">($I397/(SUMIF($D$5:$D$832,$D397,$I$5:$I$832))*IF($D397=1,Urban_Rural_LDVs!H$6,Urban_Rural_LDVs!H$7))</f>
        <v>47.683924065031832</v>
      </c>
      <c r="M397" s="197">
        <f ca="1">($I397/(SUMIF($D$5:$D$832,$D397,$I$5:$I$832))*IF($D397=1,Urban_Rural_LDVs!I$6,Urban_Rural_LDVs!I$7))</f>
        <v>103.56614541545237</v>
      </c>
      <c r="N397" s="196">
        <f ca="1">($H397/(SUMIF($D$5:$D$832,$D397,$H$5:$H$832))*IF($D397=1,Urban_Rural_LDVs!J$6,Urban_Rural_LDVs!J$7))</f>
        <v>0.7583850215940704</v>
      </c>
      <c r="O397" s="196">
        <f ca="1">($H397/(SUMIF($D$5:$D$832,$D397,$H$5:$H$832))*IF($D397=1,Urban_Rural_LDVs!K$6,Urban_Rural_LDVs!K$7))</f>
        <v>3.6088400740885462</v>
      </c>
      <c r="P397" s="196">
        <f ca="1">($H397/(SUMIF($D$5:$D$832,$D397,$H$5:$H$832))*IF($D397=1,Urban_Rural_LDVs!L$6,Urban_Rural_LDVs!L$7))</f>
        <v>16.459163300255739</v>
      </c>
      <c r="Q397" s="197">
        <f ca="1">($H397/(SUMIF($D$5:$D$832,$D397,$H$5:$H$832))*IF($D397=1,Urban_Rural_LDVs!M$6,Urban_Rural_LDVs!M$7))</f>
        <v>35.70021460585037</v>
      </c>
      <c r="R397" s="196">
        <f ca="1">($H397/(SUMIF($D$5:$D$832,$D397,$H$5:$H$832))*IF($D397=1,Urban_Rural_LDVs!N$6,Urban_Rural_LDVs!N$7))</f>
        <v>0.31574099713693149</v>
      </c>
      <c r="S397" s="196">
        <f ca="1">($H397/(SUMIF($D$5:$D$832,$D397,$H$5:$H$832))*IF($D397=1,Urban_Rural_LDVs!O$6,Urban_Rural_LDVs!O$7))</f>
        <v>1.4998124614761283</v>
      </c>
      <c r="T397" s="196">
        <f ca="1">($H397/(SUMIF($D$5:$D$832,$D397,$H$5:$H$832))*IF($D397=1,Urban_Rural_LDVs!P$6,Urban_Rural_LDVs!P$7))</f>
        <v>6.58075164931559</v>
      </c>
      <c r="U397" s="339">
        <f ca="1">($H397/(SUMIF($D$5:$D$832,$D397,$H$5:$H$832))*IF($D397=1,Urban_Rural_LDVs!Q$6,Urban_Rural_LDVs!Q$7))</f>
        <v>14.137451427231486</v>
      </c>
      <c r="V397" s="344">
        <f ca="1">'DAC Adjustment'!O401-'Census Tract'!J397</f>
        <v>0.52132031376904209</v>
      </c>
      <c r="W397" s="29">
        <f ca="1">'DAC Adjustment'!P401-'Census Tract'!K397</f>
        <v>2.5907379712985659</v>
      </c>
      <c r="X397" s="29">
        <f ca="1">'DAC Adjustment'!Q401-'Census Tract'!L397</f>
        <v>11.920981016257954</v>
      </c>
      <c r="Y397" s="105">
        <f ca="1">'DAC Adjustment'!R401-'Census Tract'!M397</f>
        <v>25.891536353863088</v>
      </c>
      <c r="Z397" s="29">
        <f ca="1">'DAC Adjustment'!S401-'Census Tract'!N397</f>
        <v>0.18959625539851754</v>
      </c>
      <c r="AA397" s="29">
        <f ca="1">'DAC Adjustment'!T401-'Census Tract'!O397</f>
        <v>0.90221001852213645</v>
      </c>
      <c r="AB397" s="29">
        <f ca="1">'DAC Adjustment'!U401-'Census Tract'!P397</f>
        <v>4.1147908250639347</v>
      </c>
      <c r="AC397" s="105">
        <f ca="1">'DAC Adjustment'!V401-'Census Tract'!Q397</f>
        <v>8.9250536514625907</v>
      </c>
      <c r="AD397" s="29">
        <f ca="1">'DAC Adjustment'!W401-'Census Tract'!R397</f>
        <v>7.89352492842329E-2</v>
      </c>
      <c r="AE397" s="29">
        <f ca="1">'DAC Adjustment'!X401-'Census Tract'!S397</f>
        <v>0.3749531153690322</v>
      </c>
      <c r="AF397" s="29">
        <f ca="1">'DAC Adjustment'!Y401-'Census Tract'!T397</f>
        <v>1.6451879123288977</v>
      </c>
      <c r="AG397" s="345">
        <f ca="1">'DAC Adjustment'!Z401-'Census Tract'!U397</f>
        <v>3.5343628568078707</v>
      </c>
    </row>
    <row r="398" spans="1:33" ht="15.75" x14ac:dyDescent="0.25">
      <c r="A398" s="193" t="s">
        <v>48</v>
      </c>
      <c r="B398" s="53" t="str">
        <f>IFERROR(INDEX(Geography!$R$5:$R$889,MATCH(C398,Geography!$S$5:$S$889,0)),"Undefined")</f>
        <v>Sweet Home</v>
      </c>
      <c r="C398" s="53">
        <v>41043030402</v>
      </c>
      <c r="D398" s="171" cm="1">
        <f t="array" ref="D398">INDEX(Geography!$K$5:$K$838,MATCH(C398,Geography!$L$5:$L$838,0),0)</f>
        <v>0</v>
      </c>
      <c r="E398" s="53">
        <v>7197</v>
      </c>
      <c r="F398" s="53">
        <f>SUMIF(County!$A$5:$A$40,A398,County!$D$5:$D$40)</f>
        <v>123432</v>
      </c>
      <c r="G398" s="173" cm="1">
        <f t="array" ref="G398">INDEX(Geography!$E$5:$E$833,MATCH(C398,Geography!$C$5:$C$833,0),0)</f>
        <v>5874</v>
      </c>
      <c r="H398" s="239">
        <f t="shared" si="6"/>
        <v>7379.8380392077033</v>
      </c>
      <c r="I398" s="173">
        <f>SUMIF(Geography!$L$5:$L$838,'Census Tract'!C398,Geography!$M$5:$M$838)</f>
        <v>1094</v>
      </c>
      <c r="J398" s="338">
        <f ca="1">($I398/(SUMIF($D$5:$D$832,$D398,$I$5:$I$832))*IF($D398=1,Urban_Rural_LDVs!F$6,Urban_Rural_LDVs!F$7))</f>
        <v>1.6809957782600333</v>
      </c>
      <c r="K398" s="196">
        <f ca="1">($I398/(SUMIF($D$5:$D$832,$D398,$I$5:$I$832))*IF($D398=1,Urban_Rural_LDVs!G$6,Urban_Rural_LDVs!G$7))</f>
        <v>8.4795735843062943</v>
      </c>
      <c r="L398" s="196">
        <f ca="1">($I398/(SUMIF($D$5:$D$832,$D398,$I$5:$I$832))*IF($D398=1,Urban_Rural_LDVs!H$6,Urban_Rural_LDVs!H$7))</f>
        <v>39.290612240594392</v>
      </c>
      <c r="M398" s="197">
        <f ca="1">($I398/(SUMIF($D$5:$D$832,$D398,$I$5:$I$832))*IF($D398=1,Urban_Rural_LDVs!I$6,Urban_Rural_LDVs!I$7))</f>
        <v>85.469539527003008</v>
      </c>
      <c r="N398" s="196">
        <f ca="1">($H398/(SUMIF($D$5:$D$832,$D398,$H$5:$H$832))*IF($D398=1,Urban_Rural_LDVs!J$6,Urban_Rural_LDVs!J$7))</f>
        <v>2.019953886225867</v>
      </c>
      <c r="O398" s="196">
        <f ca="1">($H398/(SUMIF($D$5:$D$832,$D398,$H$5:$H$832))*IF($D398=1,Urban_Rural_LDVs!K$6,Urban_Rural_LDVs!K$7))</f>
        <v>10.557877381881905</v>
      </c>
      <c r="P398" s="196">
        <f ca="1">($H398/(SUMIF($D$5:$D$832,$D398,$H$5:$H$832))*IF($D398=1,Urban_Rural_LDVs!L$6,Urban_Rural_LDVs!L$7))</f>
        <v>49.257147479021157</v>
      </c>
      <c r="Q398" s="197">
        <f ca="1">($H398/(SUMIF($D$5:$D$832,$D398,$H$5:$H$832))*IF($D398=1,Urban_Rural_LDVs!M$6,Urban_Rural_LDVs!M$7))</f>
        <v>107.25709062220652</v>
      </c>
      <c r="R398" s="196">
        <f ca="1">($H398/(SUMIF($D$5:$D$832,$D398,$H$5:$H$832))*IF($D398=1,Urban_Rural_LDVs!N$6,Urban_Rural_LDVs!N$7))</f>
        <v>1.3795372044421055</v>
      </c>
      <c r="S398" s="196">
        <f ca="1">($H398/(SUMIF($D$5:$D$832,$D398,$H$5:$H$832))*IF($D398=1,Urban_Rural_LDVs!O$6,Urban_Rural_LDVs!O$7))</f>
        <v>7.1465971813248164</v>
      </c>
      <c r="T398" s="196">
        <f ca="1">($H398/(SUMIF($D$5:$D$832,$D398,$H$5:$H$832))*IF($D398=1,Urban_Rural_LDVs!P$6,Urban_Rural_LDVs!P$7))</f>
        <v>32.931310183243987</v>
      </c>
      <c r="U398" s="339">
        <f ca="1">($H398/(SUMIF($D$5:$D$832,$D398,$H$5:$H$832))*IF($D398=1,Urban_Rural_LDVs!Q$6,Urban_Rural_LDVs!Q$7))</f>
        <v>71.57341199457727</v>
      </c>
      <c r="V398" s="344">
        <f ca="1">'DAC Adjustment'!O402-'Census Tract'!J398</f>
        <v>0.42024894456500816</v>
      </c>
      <c r="W398" s="29">
        <f ca="1">'DAC Adjustment'!P402-'Census Tract'!K398</f>
        <v>2.1198933960765736</v>
      </c>
      <c r="X398" s="29">
        <f ca="1">'DAC Adjustment'!Q402-'Census Tract'!L398</f>
        <v>9.8226530601485962</v>
      </c>
      <c r="Y398" s="105">
        <f ca="1">'DAC Adjustment'!R402-'Census Tract'!M398</f>
        <v>21.367384881750752</v>
      </c>
      <c r="Z398" s="29">
        <f ca="1">'DAC Adjustment'!S402-'Census Tract'!N398</f>
        <v>0.50498847155646676</v>
      </c>
      <c r="AA398" s="29">
        <f ca="1">'DAC Adjustment'!T402-'Census Tract'!O398</f>
        <v>2.6394693454704772</v>
      </c>
      <c r="AB398" s="29">
        <f ca="1">'DAC Adjustment'!U402-'Census Tract'!P398</f>
        <v>12.314286869755293</v>
      </c>
      <c r="AC398" s="105">
        <f ca="1">'DAC Adjustment'!V402-'Census Tract'!Q398</f>
        <v>26.814272655551619</v>
      </c>
      <c r="AD398" s="29">
        <f ca="1">'DAC Adjustment'!W402-'Census Tract'!R398</f>
        <v>0.34488430111052626</v>
      </c>
      <c r="AE398" s="29">
        <f ca="1">'DAC Adjustment'!X402-'Census Tract'!S398</f>
        <v>1.7866492953312036</v>
      </c>
      <c r="AF398" s="29">
        <f ca="1">'DAC Adjustment'!Y402-'Census Tract'!T398</f>
        <v>8.2328275458109985</v>
      </c>
      <c r="AG398" s="345">
        <f ca="1">'DAC Adjustment'!Z402-'Census Tract'!U398</f>
        <v>17.893352998644318</v>
      </c>
    </row>
    <row r="399" spans="1:33" ht="15.75" x14ac:dyDescent="0.25">
      <c r="A399" s="193" t="s">
        <v>48</v>
      </c>
      <c r="B399" s="53" t="str">
        <f>IFERROR(INDEX(Geography!$R$5:$R$889,MATCH(C399,Geography!$S$5:$S$889,0)),"Undefined")</f>
        <v>Lebanon</v>
      </c>
      <c r="C399" s="53">
        <v>41043030902</v>
      </c>
      <c r="D399" s="171" cm="1">
        <f t="array" ref="D399">INDEX(Geography!$K$5:$K$838,MATCH(C399,Geography!$L$5:$L$838,0),0)</f>
        <v>0</v>
      </c>
      <c r="E399" s="53">
        <v>7232</v>
      </c>
      <c r="F399" s="53">
        <f>SUMIF(County!$A$5:$A$40,A399,County!$D$5:$D$40)</f>
        <v>123432</v>
      </c>
      <c r="G399" s="173" cm="1">
        <f t="array" ref="G399">INDEX(Geography!$E$5:$E$833,MATCH(C399,Geography!$C$5:$C$833,0),0)</f>
        <v>6301</v>
      </c>
      <c r="H399" s="239">
        <f t="shared" si="6"/>
        <v>7916.3022616696862</v>
      </c>
      <c r="I399" s="173">
        <f>SUMIF(Geography!$L$5:$L$838,'Census Tract'!C399,Geography!$M$5:$M$838)</f>
        <v>1212</v>
      </c>
      <c r="J399" s="338">
        <f ca="1">($I399/(SUMIF($D$5:$D$832,$D399,$I$5:$I$832))*IF($D399=1,Urban_Rural_LDVs!F$6,Urban_Rural_LDVs!F$7))</f>
        <v>1.8623097653118468</v>
      </c>
      <c r="K399" s="196">
        <f ca="1">($I399/(SUMIF($D$5:$D$832,$D399,$I$5:$I$832))*IF($D399=1,Urban_Rural_LDVs!G$6,Urban_Rural_LDVs!G$7))</f>
        <v>9.394189382247923</v>
      </c>
      <c r="L399" s="196">
        <f ca="1">($I399/(SUMIF($D$5:$D$832,$D399,$I$5:$I$832))*IF($D399=1,Urban_Rural_LDVs!H$6,Urban_Rural_LDVs!H$7))</f>
        <v>43.528539337843149</v>
      </c>
      <c r="M399" s="197">
        <f ca="1">($I399/(SUMIF($D$5:$D$832,$D399,$I$5:$I$832))*IF($D399=1,Urban_Rural_LDVs!I$6,Urban_Rural_LDVs!I$7))</f>
        <v>94.688374686222716</v>
      </c>
      <c r="N399" s="196">
        <f ca="1">($H399/(SUMIF($D$5:$D$832,$D399,$H$5:$H$832))*IF($D399=1,Urban_Rural_LDVs!J$6,Urban_Rural_LDVs!J$7))</f>
        <v>2.1667908473117445</v>
      </c>
      <c r="O399" s="196">
        <f ca="1">($H399/(SUMIF($D$5:$D$832,$D399,$H$5:$H$832))*IF($D399=1,Urban_Rural_LDVs!K$6,Urban_Rural_LDVs!K$7))</f>
        <v>11.325363531364978</v>
      </c>
      <c r="P399" s="196">
        <f ca="1">($H399/(SUMIF($D$5:$D$832,$D399,$H$5:$H$832))*IF($D399=1,Urban_Rural_LDVs!L$6,Urban_Rural_LDVs!L$7))</f>
        <v>52.837808352964302</v>
      </c>
      <c r="Q399" s="197">
        <f ca="1">($H399/(SUMIF($D$5:$D$832,$D399,$H$5:$H$832))*IF($D399=1,Urban_Rural_LDVs!M$6,Urban_Rural_LDVs!M$7))</f>
        <v>115.0539543770043</v>
      </c>
      <c r="R399" s="196">
        <f ca="1">($H399/(SUMIF($D$5:$D$832,$D399,$H$5:$H$832))*IF($D399=1,Urban_Rural_LDVs!N$6,Urban_Rural_LDVs!N$7))</f>
        <v>1.4798202119832662</v>
      </c>
      <c r="S399" s="196">
        <f ca="1">($H399/(SUMIF($D$5:$D$832,$D399,$H$5:$H$832))*IF($D399=1,Urban_Rural_LDVs!O$6,Urban_Rural_LDVs!O$7))</f>
        <v>7.6661063737704573</v>
      </c>
      <c r="T399" s="196">
        <f ca="1">($H399/(SUMIF($D$5:$D$832,$D399,$H$5:$H$832))*IF($D399=1,Urban_Rural_LDVs!P$6,Urban_Rural_LDVs!P$7))</f>
        <v>35.325193303476397</v>
      </c>
      <c r="U399" s="339">
        <f ca="1">($H399/(SUMIF($D$5:$D$832,$D399,$H$5:$H$832))*IF($D399=1,Urban_Rural_LDVs!Q$6,Urban_Rural_LDVs!Q$7))</f>
        <v>76.776314092242316</v>
      </c>
      <c r="V399" s="344">
        <f ca="1">'DAC Adjustment'!O403-'Census Tract'!J399</f>
        <v>0</v>
      </c>
      <c r="W399" s="29">
        <f ca="1">'DAC Adjustment'!P403-'Census Tract'!K399</f>
        <v>0</v>
      </c>
      <c r="X399" s="29">
        <f ca="1">'DAC Adjustment'!Q403-'Census Tract'!L399</f>
        <v>0</v>
      </c>
      <c r="Y399" s="105">
        <f ca="1">'DAC Adjustment'!R403-'Census Tract'!M399</f>
        <v>0</v>
      </c>
      <c r="Z399" s="29">
        <f ca="1">'DAC Adjustment'!S403-'Census Tract'!N399</f>
        <v>0</v>
      </c>
      <c r="AA399" s="29">
        <f ca="1">'DAC Adjustment'!T403-'Census Tract'!O399</f>
        <v>0</v>
      </c>
      <c r="AB399" s="29">
        <f ca="1">'DAC Adjustment'!U403-'Census Tract'!P399</f>
        <v>0</v>
      </c>
      <c r="AC399" s="105">
        <f ca="1">'DAC Adjustment'!V403-'Census Tract'!Q399</f>
        <v>0</v>
      </c>
      <c r="AD399" s="29">
        <f ca="1">'DAC Adjustment'!W403-'Census Tract'!R399</f>
        <v>0</v>
      </c>
      <c r="AE399" s="29">
        <f ca="1">'DAC Adjustment'!X403-'Census Tract'!S399</f>
        <v>0</v>
      </c>
      <c r="AF399" s="29">
        <f ca="1">'DAC Adjustment'!Y403-'Census Tract'!T399</f>
        <v>0</v>
      </c>
      <c r="AG399" s="345">
        <f ca="1">'DAC Adjustment'!Z403-'Census Tract'!U399</f>
        <v>0</v>
      </c>
    </row>
    <row r="400" spans="1:33" ht="15.75" x14ac:dyDescent="0.25">
      <c r="A400" s="193" t="s">
        <v>48</v>
      </c>
      <c r="B400" s="53" t="str">
        <f>IFERROR(INDEX(Geography!$R$5:$R$889,MATCH(C400,Geography!$S$5:$S$889,0)),"Undefined")</f>
        <v>Albany</v>
      </c>
      <c r="C400" s="53">
        <v>41043020300</v>
      </c>
      <c r="D400" s="171" cm="1">
        <f t="array" ref="D400">INDEX(Geography!$K$5:$K$838,MATCH(C400,Geography!$L$5:$L$838,0),0)</f>
        <v>1</v>
      </c>
      <c r="E400" s="53">
        <v>7587</v>
      </c>
      <c r="F400" s="53">
        <f>SUMIF(County!$A$5:$A$40,A400,County!$D$5:$D$40)</f>
        <v>123432</v>
      </c>
      <c r="G400" s="173" cm="1">
        <f t="array" ref="G400">INDEX(Geography!$E$5:$E$833,MATCH(C400,Geography!$C$5:$C$833,0),0)</f>
        <v>5723</v>
      </c>
      <c r="H400" s="239">
        <f t="shared" si="6"/>
        <v>7190.1282087820364</v>
      </c>
      <c r="I400" s="173">
        <f>SUMIF(Geography!$L$5:$L$838,'Census Tract'!C400,Geography!$M$5:$M$838)</f>
        <v>2808</v>
      </c>
      <c r="J400" s="338">
        <f ca="1">($I400/(SUMIF($D$5:$D$832,$D400,$I$5:$I$832))*IF($D400=1,Urban_Rural_LDVs!F$6,Urban_Rural_LDVs!F$7))</f>
        <v>1.4062127195614511</v>
      </c>
      <c r="K400" s="196">
        <f ca="1">($I400/(SUMIF($D$5:$D$832,$D400,$I$5:$I$832))*IF($D400=1,Urban_Rural_LDVs!G$6,Urban_Rural_LDVs!G$7))</f>
        <v>6.9882730292088109</v>
      </c>
      <c r="L400" s="196">
        <f ca="1">($I400/(SUMIF($D$5:$D$832,$D400,$I$5:$I$832))*IF($D400=1,Urban_Rural_LDVs!H$6,Urban_Rural_LDVs!H$7))</f>
        <v>32.155729772960946</v>
      </c>
      <c r="M400" s="197">
        <f ca="1">($I400/(SUMIF($D$5:$D$832,$D400,$I$5:$I$832))*IF($D400=1,Urban_Rural_LDVs!I$6,Urban_Rural_LDVs!I$7))</f>
        <v>69.839994314743095</v>
      </c>
      <c r="N400" s="196">
        <f ca="1">($H400/(SUMIF($D$5:$D$832,$D400,$H$5:$H$832))*IF($D400=1,Urban_Rural_LDVs!J$6,Urban_Rural_LDVs!J$7))</f>
        <v>1.4843493428805963</v>
      </c>
      <c r="O400" s="196">
        <f ca="1">($H400/(SUMIF($D$5:$D$832,$D400,$H$5:$H$832))*IF($D400=1,Urban_Rural_LDVs!K$6,Urban_Rural_LDVs!K$7))</f>
        <v>7.0634034692232373</v>
      </c>
      <c r="P400" s="196">
        <f ca="1">($H400/(SUMIF($D$5:$D$832,$D400,$H$5:$H$832))*IF($D400=1,Urban_Rural_LDVs!L$6,Urban_Rural_LDVs!L$7))</f>
        <v>32.214702998414353</v>
      </c>
      <c r="Q400" s="197">
        <f ca="1">($H400/(SUMIF($D$5:$D$832,$D400,$H$5:$H$832))*IF($D400=1,Urban_Rural_LDVs!M$6,Urban_Rural_LDVs!M$7))</f>
        <v>69.874257246676351</v>
      </c>
      <c r="R400" s="196">
        <f ca="1">($H400/(SUMIF($D$5:$D$832,$D400,$H$5:$H$832))*IF($D400=1,Urban_Rural_LDVs!N$6,Urban_Rural_LDVs!N$7))</f>
        <v>0.61798417462881616</v>
      </c>
      <c r="S400" s="196">
        <f ca="1">($H400/(SUMIF($D$5:$D$832,$D400,$H$5:$H$832))*IF($D400=1,Urban_Rural_LDVs!O$6,Urban_Rural_LDVs!O$7))</f>
        <v>2.9355084531559101</v>
      </c>
      <c r="T400" s="196">
        <f ca="1">($H400/(SUMIF($D$5:$D$832,$D400,$H$5:$H$832))*IF($D400=1,Urban_Rural_LDVs!P$6,Urban_Rural_LDVs!P$7))</f>
        <v>12.880178416221995</v>
      </c>
      <c r="U400" s="339">
        <f ca="1">($H400/(SUMIF($D$5:$D$832,$D400,$H$5:$H$832))*IF($D400=1,Urban_Rural_LDVs!Q$6,Urban_Rural_LDVs!Q$7))</f>
        <v>27.670531640918529</v>
      </c>
      <c r="V400" s="344">
        <f ca="1">'DAC Adjustment'!O404-'Census Tract'!J400</f>
        <v>0</v>
      </c>
      <c r="W400" s="29">
        <f ca="1">'DAC Adjustment'!P404-'Census Tract'!K400</f>
        <v>0</v>
      </c>
      <c r="X400" s="29">
        <f ca="1">'DAC Adjustment'!Q404-'Census Tract'!L400</f>
        <v>0</v>
      </c>
      <c r="Y400" s="105">
        <f ca="1">'DAC Adjustment'!R404-'Census Tract'!M400</f>
        <v>0</v>
      </c>
      <c r="Z400" s="29">
        <f ca="1">'DAC Adjustment'!S404-'Census Tract'!N400</f>
        <v>0</v>
      </c>
      <c r="AA400" s="29">
        <f ca="1">'DAC Adjustment'!T404-'Census Tract'!O400</f>
        <v>0</v>
      </c>
      <c r="AB400" s="29">
        <f ca="1">'DAC Adjustment'!U404-'Census Tract'!P400</f>
        <v>0</v>
      </c>
      <c r="AC400" s="105">
        <f ca="1">'DAC Adjustment'!V404-'Census Tract'!Q400</f>
        <v>0</v>
      </c>
      <c r="AD400" s="29">
        <f ca="1">'DAC Adjustment'!W404-'Census Tract'!R400</f>
        <v>0</v>
      </c>
      <c r="AE400" s="29">
        <f ca="1">'DAC Adjustment'!X404-'Census Tract'!S400</f>
        <v>0</v>
      </c>
      <c r="AF400" s="29">
        <f ca="1">'DAC Adjustment'!Y404-'Census Tract'!T400</f>
        <v>0</v>
      </c>
      <c r="AG400" s="345">
        <f ca="1">'DAC Adjustment'!Z404-'Census Tract'!U400</f>
        <v>0</v>
      </c>
    </row>
    <row r="401" spans="1:33" ht="15.75" x14ac:dyDescent="0.25">
      <c r="A401" s="193" t="s">
        <v>48</v>
      </c>
      <c r="B401" s="53" t="str">
        <f>IFERROR(INDEX(Geography!$R$5:$R$889,MATCH(C401,Geography!$S$5:$S$889,0)),"Undefined")</f>
        <v>Albany</v>
      </c>
      <c r="C401" s="53">
        <v>41043020802</v>
      </c>
      <c r="D401" s="171" cm="1">
        <f t="array" ref="D401">INDEX(Geography!$K$5:$K$838,MATCH(C401,Geography!$L$5:$L$838,0),0)</f>
        <v>1</v>
      </c>
      <c r="E401" s="53">
        <v>6718</v>
      </c>
      <c r="F401" s="53">
        <f>SUMIF(County!$A$5:$A$40,A401,County!$D$5:$D$40)</f>
        <v>123432</v>
      </c>
      <c r="G401" s="173" cm="1">
        <f t="array" ref="G401">INDEX(Geography!$E$5:$E$833,MATCH(C401,Geography!$C$5:$C$833,0),0)</f>
        <v>3995</v>
      </c>
      <c r="H401" s="239">
        <f t="shared" si="6"/>
        <v>5019.1441890763999</v>
      </c>
      <c r="I401" s="173">
        <f>SUMIF(Geography!$L$5:$L$838,'Census Tract'!C401,Geography!$M$5:$M$838)</f>
        <v>2623</v>
      </c>
      <c r="J401" s="338">
        <f ca="1">($I401/(SUMIF($D$5:$D$832,$D401,$I$5:$I$832))*IF($D401=1,Urban_Rural_LDVs!F$6,Urban_Rural_LDVs!F$7))</f>
        <v>1.3135669385362132</v>
      </c>
      <c r="K401" s="196">
        <f ca="1">($I401/(SUMIF($D$5:$D$832,$D401,$I$5:$I$832))*IF($D401=1,Urban_Rural_LDVs!G$6,Urban_Rural_LDVs!G$7))</f>
        <v>6.5278633032815927</v>
      </c>
      <c r="L401" s="196">
        <f ca="1">($I401/(SUMIF($D$5:$D$832,$D401,$I$5:$I$832))*IF($D401=1,Urban_Rural_LDVs!H$6,Urban_Rural_LDVs!H$7))</f>
        <v>30.037207690340654</v>
      </c>
      <c r="M401" s="197">
        <f ca="1">($I401/(SUMIF($D$5:$D$832,$D401,$I$5:$I$832))*IF($D401=1,Urban_Rural_LDVs!I$6,Urban_Rural_LDVs!I$7))</f>
        <v>65.238712638023912</v>
      </c>
      <c r="N401" s="196">
        <f ca="1">($H401/(SUMIF($D$5:$D$832,$D401,$H$5:$H$832))*IF($D401=1,Urban_Rural_LDVs!J$6,Urban_Rural_LDVs!J$7))</f>
        <v>1.0361655818291078</v>
      </c>
      <c r="O401" s="196">
        <f ca="1">($H401/(SUMIF($D$5:$D$832,$D401,$H$5:$H$832))*IF($D401=1,Urban_Rural_LDVs!K$6,Urban_Rural_LDVs!K$7))</f>
        <v>4.9306826593651643</v>
      </c>
      <c r="P401" s="196">
        <f ca="1">($H401/(SUMIF($D$5:$D$832,$D401,$H$5:$H$832))*IF($D401=1,Urban_Rural_LDVs!L$6,Urban_Rural_LDVs!L$7))</f>
        <v>22.487810323023826</v>
      </c>
      <c r="Q401" s="197">
        <f ca="1">($H401/(SUMIF($D$5:$D$832,$D401,$H$5:$H$832))*IF($D401=1,Urban_Rural_LDVs!M$6,Urban_Rural_LDVs!M$7))</f>
        <v>48.77645600217928</v>
      </c>
      <c r="R401" s="196">
        <f ca="1">($H401/(SUMIF($D$5:$D$832,$D401,$H$5:$H$832))*IF($D401=1,Urban_Rural_LDVs!N$6,Urban_Rural_LDVs!N$7))</f>
        <v>0.43139031585569126</v>
      </c>
      <c r="S401" s="196">
        <f ca="1">($H401/(SUMIF($D$5:$D$832,$D401,$H$5:$H$832))*IF($D401=1,Urban_Rural_LDVs!O$6,Urban_Rural_LDVs!O$7))</f>
        <v>2.049162374691222</v>
      </c>
      <c r="T401" s="196">
        <f ca="1">($H401/(SUMIF($D$5:$D$832,$D401,$H$5:$H$832))*IF($D401=1,Urban_Rural_LDVs!P$6,Urban_Rural_LDVs!P$7))</f>
        <v>8.991143241797463</v>
      </c>
      <c r="U401" s="339">
        <f ca="1">($H401/(SUMIF($D$5:$D$832,$D401,$H$5:$H$832))*IF($D401=1,Urban_Rural_LDVs!Q$6,Urban_Rural_LDVs!Q$7))</f>
        <v>19.315703984880226</v>
      </c>
      <c r="V401" s="344">
        <f ca="1">'DAC Adjustment'!O405-'Census Tract'!J401</f>
        <v>0</v>
      </c>
      <c r="W401" s="29">
        <f ca="1">'DAC Adjustment'!P405-'Census Tract'!K401</f>
        <v>0</v>
      </c>
      <c r="X401" s="29">
        <f ca="1">'DAC Adjustment'!Q405-'Census Tract'!L401</f>
        <v>0</v>
      </c>
      <c r="Y401" s="105">
        <f ca="1">'DAC Adjustment'!R405-'Census Tract'!M401</f>
        <v>0</v>
      </c>
      <c r="Z401" s="29">
        <f ca="1">'DAC Adjustment'!S405-'Census Tract'!N401</f>
        <v>0</v>
      </c>
      <c r="AA401" s="29">
        <f ca="1">'DAC Adjustment'!T405-'Census Tract'!O401</f>
        <v>0</v>
      </c>
      <c r="AB401" s="29">
        <f ca="1">'DAC Adjustment'!U405-'Census Tract'!P401</f>
        <v>0</v>
      </c>
      <c r="AC401" s="105">
        <f ca="1">'DAC Adjustment'!V405-'Census Tract'!Q401</f>
        <v>0</v>
      </c>
      <c r="AD401" s="29">
        <f ca="1">'DAC Adjustment'!W405-'Census Tract'!R401</f>
        <v>0</v>
      </c>
      <c r="AE401" s="29">
        <f ca="1">'DAC Adjustment'!X405-'Census Tract'!S401</f>
        <v>0</v>
      </c>
      <c r="AF401" s="29">
        <f ca="1">'DAC Adjustment'!Y405-'Census Tract'!T401</f>
        <v>0</v>
      </c>
      <c r="AG401" s="345">
        <f ca="1">'DAC Adjustment'!Z405-'Census Tract'!U401</f>
        <v>0</v>
      </c>
    </row>
    <row r="402" spans="1:33" ht="15.75" x14ac:dyDescent="0.25">
      <c r="A402" s="193" t="s">
        <v>48</v>
      </c>
      <c r="B402" s="53" t="str">
        <f>IFERROR(INDEX(Geography!$R$5:$R$889,MATCH(C402,Geography!$S$5:$S$889,0)),"Undefined")</f>
        <v>Lebanon</v>
      </c>
      <c r="C402" s="53">
        <v>41043030800</v>
      </c>
      <c r="D402" s="171" cm="1">
        <f t="array" ref="D402">INDEX(Geography!$K$5:$K$838,MATCH(C402,Geography!$L$5:$L$838,0),0)</f>
        <v>0</v>
      </c>
      <c r="E402" s="53">
        <v>8956</v>
      </c>
      <c r="F402" s="53">
        <f>SUMIF(County!$A$5:$A$40,A402,County!$D$5:$D$40)</f>
        <v>123432</v>
      </c>
      <c r="G402" s="173" cm="1">
        <f t="array" ref="G402">INDEX(Geography!$E$5:$E$833,MATCH(C402,Geography!$C$5:$C$833,0),0)</f>
        <v>6073</v>
      </c>
      <c r="H402" s="239">
        <f t="shared" si="6"/>
        <v>7629.8529812918587</v>
      </c>
      <c r="I402" s="173">
        <f>SUMIF(Geography!$L$5:$L$838,'Census Tract'!C402,Geography!$M$5:$M$838)</f>
        <v>4748</v>
      </c>
      <c r="J402" s="338">
        <f ca="1">($I402/(SUMIF($D$5:$D$832,$D402,$I$5:$I$832))*IF($D402=1,Urban_Rural_LDVs!F$6,Urban_Rural_LDVs!F$7))</f>
        <v>7.2955831400170368</v>
      </c>
      <c r="K402" s="196">
        <f ca="1">($I402/(SUMIF($D$5:$D$832,$D402,$I$5:$I$832))*IF($D402=1,Urban_Rural_LDVs!G$6,Urban_Rural_LDVs!G$7))</f>
        <v>36.801659395142856</v>
      </c>
      <c r="L402" s="196">
        <f ca="1">($I402/(SUMIF($D$5:$D$832,$D402,$I$5:$I$832))*IF($D402=1,Urban_Rural_LDVs!H$6,Urban_Rural_LDVs!H$7))</f>
        <v>170.52269370963637</v>
      </c>
      <c r="M402" s="197">
        <f ca="1">($I402/(SUMIF($D$5:$D$832,$D402,$I$5:$I$832))*IF($D402=1,Urban_Rural_LDVs!I$6,Urban_Rural_LDVs!I$7))</f>
        <v>370.94092657606058</v>
      </c>
      <c r="N402" s="196">
        <f ca="1">($H402/(SUMIF($D$5:$D$832,$D402,$H$5:$H$832))*IF($D402=1,Urban_Rural_LDVs!J$6,Urban_Rural_LDVs!J$7))</f>
        <v>2.0883860999403625</v>
      </c>
      <c r="O402" s="196">
        <f ca="1">($H402/(SUMIF($D$5:$D$832,$D402,$H$5:$H$832))*IF($D402=1,Urban_Rural_LDVs!K$6,Urban_Rural_LDVs!K$7))</f>
        <v>10.915558280587129</v>
      </c>
      <c r="P402" s="196">
        <f ca="1">($H402/(SUMIF($D$5:$D$832,$D402,$H$5:$H$832))*IF($D402=1,Urban_Rural_LDVs!L$6,Urban_Rural_LDVs!L$7))</f>
        <v>50.925886387486457</v>
      </c>
      <c r="Q402" s="197">
        <f ca="1">($H402/(SUMIF($D$5:$D$832,$D402,$H$5:$H$832))*IF($D402=1,Urban_Rural_LDVs!M$6,Urban_Rural_LDVs!M$7))</f>
        <v>110.89075780535583</v>
      </c>
      <c r="R402" s="196">
        <f ca="1">($H402/(SUMIF($D$5:$D$832,$D402,$H$5:$H$832))*IF($D402=1,Urban_Rural_LDVs!N$6,Urban_Rural_LDVs!N$7))</f>
        <v>1.426273313343021</v>
      </c>
      <c r="S402" s="196">
        <f ca="1">($H402/(SUMIF($D$5:$D$832,$D402,$H$5:$H$832))*IF($D402=1,Urban_Rural_LDVs!O$6,Urban_Rural_LDVs!O$7))</f>
        <v>7.3887103646894117</v>
      </c>
      <c r="T402" s="196">
        <f ca="1">($H402/(SUMIF($D$5:$D$832,$D402,$H$5:$H$832))*IF($D402=1,Urban_Rural_LDVs!P$6,Urban_Rural_LDVs!P$7))</f>
        <v>34.046960630378059</v>
      </c>
      <c r="U402" s="339">
        <f ca="1">($H402/(SUMIF($D$5:$D$832,$D402,$H$5:$H$832))*IF($D402=1,Urban_Rural_LDVs!Q$6,Urban_Rural_LDVs!Q$7))</f>
        <v>73.998183698172923</v>
      </c>
      <c r="V402" s="344">
        <f ca="1">'DAC Adjustment'!O406-'Census Tract'!J402</f>
        <v>0</v>
      </c>
      <c r="W402" s="29">
        <f ca="1">'DAC Adjustment'!P406-'Census Tract'!K402</f>
        <v>0</v>
      </c>
      <c r="X402" s="29">
        <f ca="1">'DAC Adjustment'!Q406-'Census Tract'!L402</f>
        <v>0</v>
      </c>
      <c r="Y402" s="105">
        <f ca="1">'DAC Adjustment'!R406-'Census Tract'!M402</f>
        <v>0</v>
      </c>
      <c r="Z402" s="29">
        <f ca="1">'DAC Adjustment'!S406-'Census Tract'!N402</f>
        <v>0</v>
      </c>
      <c r="AA402" s="29">
        <f ca="1">'DAC Adjustment'!T406-'Census Tract'!O402</f>
        <v>0</v>
      </c>
      <c r="AB402" s="29">
        <f ca="1">'DAC Adjustment'!U406-'Census Tract'!P402</f>
        <v>0</v>
      </c>
      <c r="AC402" s="105">
        <f ca="1">'DAC Adjustment'!V406-'Census Tract'!Q402</f>
        <v>0</v>
      </c>
      <c r="AD402" s="29">
        <f ca="1">'DAC Adjustment'!W406-'Census Tract'!R402</f>
        <v>0</v>
      </c>
      <c r="AE402" s="29">
        <f ca="1">'DAC Adjustment'!X406-'Census Tract'!S402</f>
        <v>0</v>
      </c>
      <c r="AF402" s="29">
        <f ca="1">'DAC Adjustment'!Y406-'Census Tract'!T402</f>
        <v>0</v>
      </c>
      <c r="AG402" s="345">
        <f ca="1">'DAC Adjustment'!Z406-'Census Tract'!U402</f>
        <v>0</v>
      </c>
    </row>
    <row r="403" spans="1:33" ht="15.75" x14ac:dyDescent="0.25">
      <c r="A403" s="193" t="s">
        <v>48</v>
      </c>
      <c r="B403" s="53" t="str">
        <f>IFERROR(INDEX(Geography!$R$5:$R$889,MATCH(C403,Geography!$S$5:$S$889,0)),"Undefined")</f>
        <v>Halsey</v>
      </c>
      <c r="C403" s="53">
        <v>41043030600</v>
      </c>
      <c r="D403" s="171" cm="1">
        <f t="array" ref="D403">INDEX(Geography!$K$5:$K$838,MATCH(C403,Geography!$L$5:$L$838,0),0)</f>
        <v>0</v>
      </c>
      <c r="E403" s="53">
        <v>7965</v>
      </c>
      <c r="F403" s="53">
        <f>SUMIF(County!$A$5:$A$40,A403,County!$D$5:$D$40)</f>
        <v>123432</v>
      </c>
      <c r="G403" s="173" cm="1">
        <f t="array" ref="G403">INDEX(Geography!$E$5:$E$833,MATCH(C403,Geography!$C$5:$C$833,0),0)</f>
        <v>5644</v>
      </c>
      <c r="H403" s="239">
        <f t="shared" si="6"/>
        <v>7090.8760458441056</v>
      </c>
      <c r="I403" s="173">
        <f>SUMIF(Geography!$L$5:$L$838,'Census Tract'!C403,Geography!$M$5:$M$838)</f>
        <v>3530</v>
      </c>
      <c r="J403" s="338">
        <f ca="1">($I403/(SUMIF($D$5:$D$832,$D403,$I$5:$I$832))*IF($D403=1,Urban_Rural_LDVs!F$6,Urban_Rural_LDVs!F$7))</f>
        <v>5.4240540194313684</v>
      </c>
      <c r="K403" s="196">
        <f ca="1">($I403/(SUMIF($D$5:$D$832,$D403,$I$5:$I$832))*IF($D403=1,Urban_Rural_LDVs!G$6,Urban_Rural_LDVs!G$7))</f>
        <v>27.360964124863997</v>
      </c>
      <c r="L403" s="196">
        <f ca="1">($I403/(SUMIF($D$5:$D$832,$D403,$I$5:$I$832))*IF($D403=1,Urban_Rural_LDVs!H$6,Urban_Rural_LDVs!H$7))</f>
        <v>126.77866655328903</v>
      </c>
      <c r="M403" s="197">
        <f ca="1">($I403/(SUMIF($D$5:$D$832,$D403,$I$5:$I$832))*IF($D403=1,Urban_Rural_LDVs!I$6,Urban_Rural_LDVs!I$7))</f>
        <v>275.78379755970803</v>
      </c>
      <c r="N403" s="196">
        <f ca="1">($H403/(SUMIF($D$5:$D$832,$D403,$H$5:$H$832))*IF($D403=1,Urban_Rural_LDVs!J$6,Urban_Rural_LDVs!J$7))</f>
        <v>1.9408613779126307</v>
      </c>
      <c r="O403" s="196">
        <f ca="1">($H403/(SUMIF($D$5:$D$832,$D403,$H$5:$H$832))*IF($D403=1,Urban_Rural_LDVs!K$6,Urban_Rural_LDVs!K$7))</f>
        <v>10.144477348202496</v>
      </c>
      <c r="P403" s="196">
        <f ca="1">($H403/(SUMIF($D$5:$D$832,$D403,$H$5:$H$832))*IF($D403=1,Urban_Rural_LDVs!L$6,Urban_Rural_LDVs!L$7))</f>
        <v>47.3284542682321</v>
      </c>
      <c r="Q403" s="197">
        <f ca="1">($H403/(SUMIF($D$5:$D$832,$D403,$H$5:$H$832))*IF($D403=1,Urban_Rural_LDVs!M$6,Urban_Rural_LDVs!M$7))</f>
        <v>103.05737478238569</v>
      </c>
      <c r="R403" s="196">
        <f ca="1">($H403/(SUMIF($D$5:$D$832,$D403,$H$5:$H$832))*IF($D403=1,Urban_Rural_LDVs!N$6,Urban_Rural_LDVs!N$7))</f>
        <v>1.325520596164665</v>
      </c>
      <c r="S403" s="196">
        <f ca="1">($H403/(SUMIF($D$5:$D$832,$D403,$H$5:$H$832))*IF($D403=1,Urban_Rural_LDVs!O$6,Urban_Rural_LDVs!O$7))</f>
        <v>6.8667678739184987</v>
      </c>
      <c r="T403" s="196">
        <f ca="1">($H403/(SUMIF($D$5:$D$832,$D403,$H$5:$H$832))*IF($D403=1,Urban_Rural_LDVs!P$6,Urban_Rural_LDVs!P$7))</f>
        <v>31.641864942837767</v>
      </c>
      <c r="U403" s="339">
        <f ca="1">($H403/(SUMIF($D$5:$D$832,$D403,$H$5:$H$832))*IF($D403=1,Urban_Rural_LDVs!Q$6,Urban_Rural_LDVs!Q$7))</f>
        <v>68.770912035647612</v>
      </c>
      <c r="V403" s="344">
        <f ca="1">'DAC Adjustment'!O407-'Census Tract'!J403</f>
        <v>0</v>
      </c>
      <c r="W403" s="29">
        <f ca="1">'DAC Adjustment'!P407-'Census Tract'!K403</f>
        <v>0</v>
      </c>
      <c r="X403" s="29">
        <f ca="1">'DAC Adjustment'!Q407-'Census Tract'!L403</f>
        <v>0</v>
      </c>
      <c r="Y403" s="105">
        <f ca="1">'DAC Adjustment'!R407-'Census Tract'!M403</f>
        <v>0</v>
      </c>
      <c r="Z403" s="29">
        <f ca="1">'DAC Adjustment'!S407-'Census Tract'!N403</f>
        <v>0</v>
      </c>
      <c r="AA403" s="29">
        <f ca="1">'DAC Adjustment'!T407-'Census Tract'!O403</f>
        <v>0</v>
      </c>
      <c r="AB403" s="29">
        <f ca="1">'DAC Adjustment'!U407-'Census Tract'!P403</f>
        <v>0</v>
      </c>
      <c r="AC403" s="105">
        <f ca="1">'DAC Adjustment'!V407-'Census Tract'!Q403</f>
        <v>0</v>
      </c>
      <c r="AD403" s="29">
        <f ca="1">'DAC Adjustment'!W407-'Census Tract'!R403</f>
        <v>0</v>
      </c>
      <c r="AE403" s="29">
        <f ca="1">'DAC Adjustment'!X407-'Census Tract'!S403</f>
        <v>0</v>
      </c>
      <c r="AF403" s="29">
        <f ca="1">'DAC Adjustment'!Y407-'Census Tract'!T403</f>
        <v>0</v>
      </c>
      <c r="AG403" s="345">
        <f ca="1">'DAC Adjustment'!Z407-'Census Tract'!U403</f>
        <v>0</v>
      </c>
    </row>
    <row r="404" spans="1:33" ht="15.75" x14ac:dyDescent="0.25">
      <c r="A404" s="193" t="s">
        <v>48</v>
      </c>
      <c r="B404" s="53" t="str">
        <f>IFERROR(INDEX(Geography!$R$5:$R$889,MATCH(C404,Geography!$S$5:$S$889,0)),"Undefined")</f>
        <v>Albany</v>
      </c>
      <c r="C404" s="53">
        <v>41043020801</v>
      </c>
      <c r="D404" s="171" cm="1">
        <f t="array" ref="D404">INDEX(Geography!$K$5:$K$838,MATCH(C404,Geography!$L$5:$L$838,0),0)</f>
        <v>1</v>
      </c>
      <c r="E404" s="53">
        <v>2727</v>
      </c>
      <c r="F404" s="53">
        <f>SUMIF(County!$A$5:$A$40,A404,County!$D$5:$D$40)</f>
        <v>123432</v>
      </c>
      <c r="G404" s="173" cm="1">
        <f t="array" ref="G404">INDEX(Geography!$E$5:$E$833,MATCH(C404,Geography!$C$5:$C$833,0),0)</f>
        <v>1730</v>
      </c>
      <c r="H404" s="239">
        <f t="shared" si="6"/>
        <v>2173.4967326914075</v>
      </c>
      <c r="I404" s="173">
        <f>SUMIF(Geography!$L$5:$L$838,'Census Tract'!C404,Geography!$M$5:$M$838)</f>
        <v>1204</v>
      </c>
      <c r="J404" s="338">
        <f ca="1">($I404/(SUMIF($D$5:$D$832,$D404,$I$5:$I$832))*IF($D404=1,Urban_Rural_LDVs!F$6,Urban_Rural_LDVs!F$7))</f>
        <v>0.60294875867236009</v>
      </c>
      <c r="K404" s="196">
        <f ca="1">($I404/(SUMIF($D$5:$D$832,$D404,$I$5:$I$832))*IF($D404=1,Urban_Rural_LDVs!G$6,Urban_Rural_LDVs!G$7))</f>
        <v>2.9963962703587637</v>
      </c>
      <c r="L404" s="196">
        <f ca="1">($I404/(SUMIF($D$5:$D$832,$D404,$I$5:$I$832))*IF($D404=1,Urban_Rural_LDVs!H$6,Urban_Rural_LDVs!H$7))</f>
        <v>13.787570743107185</v>
      </c>
      <c r="M404" s="197">
        <f ca="1">($I404/(SUMIF($D$5:$D$832,$D404,$I$5:$I$832))*IF($D404=1,Urban_Rural_LDVs!I$6,Urban_Rural_LDVs!I$7))</f>
        <v>29.945638587945403</v>
      </c>
      <c r="N404" s="196">
        <f ca="1">($H404/(SUMIF($D$5:$D$832,$D404,$H$5:$H$832))*IF($D404=1,Urban_Rural_LDVs!J$6,Urban_Rural_LDVs!J$7))</f>
        <v>0.44870249225640962</v>
      </c>
      <c r="O404" s="196">
        <f ca="1">($H404/(SUMIF($D$5:$D$832,$D404,$H$5:$H$832))*IF($D404=1,Urban_Rural_LDVs!K$6,Urban_Rural_LDVs!K$7))</f>
        <v>2.1351892367213354</v>
      </c>
      <c r="P404" s="196">
        <f ca="1">($H404/(SUMIF($D$5:$D$832,$D404,$H$5:$H$832))*IF($D404=1,Urban_Rural_LDVs!L$6,Urban_Rural_LDVs!L$7))</f>
        <v>9.7381506530240856</v>
      </c>
      <c r="Q404" s="197">
        <f ca="1">($H404/(SUMIF($D$5:$D$832,$D404,$H$5:$H$832))*IF($D404=1,Urban_Rural_LDVs!M$6,Urban_Rural_LDVs!M$7))</f>
        <v>21.122219995937463</v>
      </c>
      <c r="R404" s="196">
        <f ca="1">($H404/(SUMIF($D$5:$D$832,$D404,$H$5:$H$832))*IF($D404=1,Urban_Rural_LDVs!N$6,Urban_Rural_LDVs!N$7))</f>
        <v>0.1868098238874458</v>
      </c>
      <c r="S404" s="196">
        <f ca="1">($H404/(SUMIF($D$5:$D$832,$D404,$H$5:$H$832))*IF($D404=1,Urban_Rural_LDVs!O$6,Urban_Rural_LDVs!O$7))</f>
        <v>0.88737194198143032</v>
      </c>
      <c r="T404" s="196">
        <f ca="1">($H404/(SUMIF($D$5:$D$832,$D404,$H$5:$H$832))*IF($D404=1,Urban_Rural_LDVs!P$6,Urban_Rural_LDVs!P$7))</f>
        <v>3.8935363725430818</v>
      </c>
      <c r="U404" s="339">
        <f ca="1">($H404/(SUMIF($D$5:$D$832,$D404,$H$5:$H$832))*IF($D404=1,Urban_Rural_LDVs!Q$6,Urban_Rural_LDVs!Q$7))</f>
        <v>8.3644975954550169</v>
      </c>
      <c r="V404" s="344">
        <f ca="1">'DAC Adjustment'!O408-'Census Tract'!J404</f>
        <v>0.15073718966809002</v>
      </c>
      <c r="W404" s="29">
        <f ca="1">'DAC Adjustment'!P408-'Census Tract'!K404</f>
        <v>0.74909906758969091</v>
      </c>
      <c r="X404" s="29">
        <f ca="1">'DAC Adjustment'!Q408-'Census Tract'!L404</f>
        <v>3.4468926857767954</v>
      </c>
      <c r="Y404" s="105">
        <f ca="1">'DAC Adjustment'!R408-'Census Tract'!M404</f>
        <v>7.4864096469863526</v>
      </c>
      <c r="Z404" s="29">
        <f ca="1">'DAC Adjustment'!S408-'Census Tract'!N404</f>
        <v>0.11217562306410239</v>
      </c>
      <c r="AA404" s="29">
        <f ca="1">'DAC Adjustment'!T408-'Census Tract'!O404</f>
        <v>0.53379730918033363</v>
      </c>
      <c r="AB404" s="29">
        <f ca="1">'DAC Adjustment'!U408-'Census Tract'!P404</f>
        <v>2.4345376632560214</v>
      </c>
      <c r="AC404" s="105">
        <f ca="1">'DAC Adjustment'!V408-'Census Tract'!Q404</f>
        <v>5.2805549989843641</v>
      </c>
      <c r="AD404" s="29">
        <f ca="1">'DAC Adjustment'!W408-'Census Tract'!R404</f>
        <v>4.6702455971861456E-2</v>
      </c>
      <c r="AE404" s="29">
        <f ca="1">'DAC Adjustment'!X408-'Census Tract'!S404</f>
        <v>0.22184298549535764</v>
      </c>
      <c r="AF404" s="29">
        <f ca="1">'DAC Adjustment'!Y408-'Census Tract'!T404</f>
        <v>0.97338409313577046</v>
      </c>
      <c r="AG404" s="345">
        <f ca="1">'DAC Adjustment'!Z408-'Census Tract'!U404</f>
        <v>2.0911243988637551</v>
      </c>
    </row>
    <row r="405" spans="1:33" ht="15.75" x14ac:dyDescent="0.25">
      <c r="A405" s="193" t="s">
        <v>48</v>
      </c>
      <c r="B405" s="53" t="str">
        <f>IFERROR(INDEX(Geography!$R$5:$R$889,MATCH(C405,Geography!$S$5:$S$889,0)),"Undefined")</f>
        <v>Brownsville</v>
      </c>
      <c r="C405" s="53">
        <v>41043030500</v>
      </c>
      <c r="D405" s="171" cm="1">
        <f t="array" ref="D405">INDEX(Geography!$K$5:$K$838,MATCH(C405,Geography!$L$5:$L$838,0),0)</f>
        <v>0</v>
      </c>
      <c r="E405" s="53">
        <v>4626</v>
      </c>
      <c r="F405" s="53">
        <f>SUMIF(County!$A$5:$A$40,A405,County!$D$5:$D$40)</f>
        <v>123432</v>
      </c>
      <c r="G405" s="173" cm="1">
        <f t="array" ref="G405">INDEX(Geography!$E$5:$E$833,MATCH(C405,Geography!$C$5:$C$833,0),0)</f>
        <v>4186</v>
      </c>
      <c r="H405" s="239">
        <f t="shared" si="6"/>
        <v>5259.1082792174748</v>
      </c>
      <c r="I405" s="173">
        <f>SUMIF(Geography!$L$5:$L$838,'Census Tract'!C405,Geography!$M$5:$M$838)</f>
        <v>745</v>
      </c>
      <c r="J405" s="338">
        <f ca="1">($I405/(SUMIF($D$5:$D$832,$D405,$I$5:$I$832))*IF($D405=1,Urban_Rural_LDVs!F$6,Urban_Rural_LDVs!F$7))</f>
        <v>1.1447366131661105</v>
      </c>
      <c r="K405" s="196">
        <f ca="1">($I405/(SUMIF($D$5:$D$832,$D405,$I$5:$I$832))*IF($D405=1,Urban_Rural_LDVs!G$6,Urban_Rural_LDVs!G$7))</f>
        <v>5.7744810971738474</v>
      </c>
      <c r="L405" s="196">
        <f ca="1">($I405/(SUMIF($D$5:$D$832,$D405,$I$5:$I$832))*IF($D405=1,Urban_Rural_LDVs!H$6,Urban_Rural_LDVs!H$7))</f>
        <v>26.756404130934939</v>
      </c>
      <c r="M405" s="197">
        <f ca="1">($I405/(SUMIF($D$5:$D$832,$D405,$I$5:$I$832))*IF($D405=1,Urban_Rural_LDVs!I$6,Urban_Rural_LDVs!I$7))</f>
        <v>58.203662657785415</v>
      </c>
      <c r="N405" s="196">
        <f ca="1">($H405/(SUMIF($D$5:$D$832,$D405,$H$5:$H$832))*IF($D405=1,Urban_Rural_LDVs!J$6,Urban_Rural_LDVs!J$7))</f>
        <v>1.4394836513008988</v>
      </c>
      <c r="O405" s="196">
        <f ca="1">($H405/(SUMIF($D$5:$D$832,$D405,$H$5:$H$832))*IF($D405=1,Urban_Rural_LDVs!K$6,Urban_Rural_LDVs!K$7))</f>
        <v>7.5238806129652112</v>
      </c>
      <c r="P405" s="196">
        <f ca="1">($H405/(SUMIF($D$5:$D$832,$D405,$H$5:$H$832))*IF($D405=1,Urban_Rural_LDVs!L$6,Urban_Rural_LDVs!L$7))</f>
        <v>35.102216436360663</v>
      </c>
      <c r="Q405" s="197">
        <f ca="1">($H405/(SUMIF($D$5:$D$832,$D405,$H$5:$H$832))*IF($D405=1,Urban_Rural_LDVs!M$6,Urban_Rural_LDVs!M$7))</f>
        <v>76.434828284738941</v>
      </c>
      <c r="R405" s="196">
        <f ca="1">($H405/(SUMIF($D$5:$D$832,$D405,$H$5:$H$832))*IF($D405=1,Urban_Rural_LDVs!N$6,Urban_Rural_LDVs!N$7))</f>
        <v>0.98310227064941313</v>
      </c>
      <c r="S405" s="196">
        <f ca="1">($H405/(SUMIF($D$5:$D$832,$D405,$H$5:$H$832))*IF($D405=1,Urban_Rural_LDVs!O$6,Urban_Rural_LDVs!O$7))</f>
        <v>5.0928933947949746</v>
      </c>
      <c r="T405" s="196">
        <f ca="1">($H405/(SUMIF($D$5:$D$832,$D405,$H$5:$H$832))*IF($D405=1,Urban_Rural_LDVs!P$6,Urban_Rural_LDVs!P$7))</f>
        <v>23.467903375393146</v>
      </c>
      <c r="U405" s="339">
        <f ca="1">($H405/(SUMIF($D$5:$D$832,$D405,$H$5:$H$832))*IF($D405=1,Urban_Rural_LDVs!Q$6,Urban_Rural_LDVs!Q$7))</f>
        <v>51.005499252519655</v>
      </c>
      <c r="V405" s="344">
        <f ca="1">'DAC Adjustment'!O409-'Census Tract'!J405</f>
        <v>0</v>
      </c>
      <c r="W405" s="29">
        <f ca="1">'DAC Adjustment'!P409-'Census Tract'!K405</f>
        <v>0</v>
      </c>
      <c r="X405" s="29">
        <f ca="1">'DAC Adjustment'!Q409-'Census Tract'!L405</f>
        <v>0</v>
      </c>
      <c r="Y405" s="105">
        <f ca="1">'DAC Adjustment'!R409-'Census Tract'!M405</f>
        <v>0</v>
      </c>
      <c r="Z405" s="29">
        <f ca="1">'DAC Adjustment'!S409-'Census Tract'!N405</f>
        <v>0</v>
      </c>
      <c r="AA405" s="29">
        <f ca="1">'DAC Adjustment'!T409-'Census Tract'!O405</f>
        <v>0</v>
      </c>
      <c r="AB405" s="29">
        <f ca="1">'DAC Adjustment'!U409-'Census Tract'!P405</f>
        <v>0</v>
      </c>
      <c r="AC405" s="105">
        <f ca="1">'DAC Adjustment'!V409-'Census Tract'!Q405</f>
        <v>0</v>
      </c>
      <c r="AD405" s="29">
        <f ca="1">'DAC Adjustment'!W409-'Census Tract'!R405</f>
        <v>0</v>
      </c>
      <c r="AE405" s="29">
        <f ca="1">'DAC Adjustment'!X409-'Census Tract'!S405</f>
        <v>0</v>
      </c>
      <c r="AF405" s="29">
        <f ca="1">'DAC Adjustment'!Y409-'Census Tract'!T405</f>
        <v>0</v>
      </c>
      <c r="AG405" s="345">
        <f ca="1">'DAC Adjustment'!Z409-'Census Tract'!U405</f>
        <v>0</v>
      </c>
    </row>
    <row r="406" spans="1:33" ht="15.75" x14ac:dyDescent="0.25">
      <c r="A406" s="193" t="s">
        <v>48</v>
      </c>
      <c r="B406" s="53" t="str">
        <f>IFERROR(INDEX(Geography!$R$5:$R$889,MATCH(C406,Geography!$S$5:$S$889,0)),"Undefined")</f>
        <v>Albany</v>
      </c>
      <c r="C406" s="53">
        <v>41043020700</v>
      </c>
      <c r="D406" s="171" cm="1">
        <f t="array" ref="D406">INDEX(Geography!$K$5:$K$838,MATCH(C406,Geography!$L$5:$L$838,0),0)</f>
        <v>1</v>
      </c>
      <c r="E406" s="53">
        <v>6041</v>
      </c>
      <c r="F406" s="53">
        <f>SUMIF(County!$A$5:$A$40,A406,County!$D$5:$D$40)</f>
        <v>123432</v>
      </c>
      <c r="G406" s="173" cm="1">
        <f t="array" ref="G406">INDEX(Geography!$E$5:$E$833,MATCH(C406,Geography!$C$5:$C$833,0),0)</f>
        <v>4229</v>
      </c>
      <c r="H406" s="239">
        <f t="shared" si="6"/>
        <v>5313.1316084115388</v>
      </c>
      <c r="I406" s="173">
        <f>SUMIF(Geography!$L$5:$L$838,'Census Tract'!C406,Geography!$M$5:$M$838)</f>
        <v>905</v>
      </c>
      <c r="J406" s="338">
        <f ca="1">($I406/(SUMIF($D$5:$D$832,$D406,$I$5:$I$832))*IF($D406=1,Urban_Rural_LDVs!F$6,Urban_Rural_LDVs!F$7))</f>
        <v>0.45321314501535376</v>
      </c>
      <c r="K406" s="196">
        <f ca="1">($I406/(SUMIF($D$5:$D$832,$D406,$I$5:$I$832))*IF($D406=1,Urban_Rural_LDVs!G$6,Urban_Rural_LDVs!G$7))</f>
        <v>2.2522746052115292</v>
      </c>
      <c r="L406" s="196">
        <f ca="1">($I406/(SUMIF($D$5:$D$832,$D406,$I$5:$I$832))*IF($D406=1,Urban_Rural_LDVs!H$6,Urban_Rural_LDVs!H$7))</f>
        <v>10.363580998764121</v>
      </c>
      <c r="M406" s="197">
        <f ca="1">($I406/(SUMIF($D$5:$D$832,$D406,$I$5:$I$832))*IF($D406=1,Urban_Rural_LDVs!I$6,Urban_Rural_LDVs!I$7))</f>
        <v>22.508972526653313</v>
      </c>
      <c r="N406" s="196">
        <f ca="1">($H406/(SUMIF($D$5:$D$832,$D406,$H$5:$H$832))*IF($D406=1,Urban_Rural_LDVs!J$6,Urban_Rural_LDVs!J$7))</f>
        <v>1.0968571328048302</v>
      </c>
      <c r="O406" s="196">
        <f ca="1">($H406/(SUMIF($D$5:$D$832,$D406,$H$5:$H$832))*IF($D406=1,Urban_Rural_LDVs!K$6,Urban_Rural_LDVs!K$7))</f>
        <v>5.2194886023667788</v>
      </c>
      <c r="P406" s="196">
        <f ca="1">($H406/(SUMIF($D$5:$D$832,$D406,$H$5:$H$832))*IF($D406=1,Urban_Rural_LDVs!L$6,Urban_Rural_LDVs!L$7))</f>
        <v>23.804993706149631</v>
      </c>
      <c r="Q406" s="197">
        <f ca="1">($H406/(SUMIF($D$5:$D$832,$D406,$H$5:$H$832))*IF($D406=1,Urban_Rural_LDVs!M$6,Urban_Rural_LDVs!M$7))</f>
        <v>51.633449920704933</v>
      </c>
      <c r="R406" s="196">
        <f ca="1">($H406/(SUMIF($D$5:$D$832,$D406,$H$5:$H$832))*IF($D406=1,Urban_Rural_LDVs!N$6,Urban_Rural_LDVs!N$7))</f>
        <v>0.45665823423121865</v>
      </c>
      <c r="S406" s="196">
        <f ca="1">($H406/(SUMIF($D$5:$D$832,$D406,$H$5:$H$832))*IF($D406=1,Urban_Rural_LDVs!O$6,Urban_Rural_LDVs!O$7))</f>
        <v>2.1691884061499818</v>
      </c>
      <c r="T406" s="196">
        <f ca="1">($H406/(SUMIF($D$5:$D$832,$D406,$H$5:$H$832))*IF($D406=1,Urban_Rural_LDVs!P$6,Urban_Rural_LDVs!P$7))</f>
        <v>9.5177834216674526</v>
      </c>
      <c r="U406" s="339">
        <f ca="1">($H406/(SUMIF($D$5:$D$832,$D406,$H$5:$H$832))*IF($D406=1,Urban_Rural_LDVs!Q$6,Urban_Rural_LDVs!Q$7))</f>
        <v>20.447086896635415</v>
      </c>
      <c r="V406" s="344">
        <f ca="1">'DAC Adjustment'!O410-'Census Tract'!J406</f>
        <v>0</v>
      </c>
      <c r="W406" s="29">
        <f ca="1">'DAC Adjustment'!P410-'Census Tract'!K406</f>
        <v>0</v>
      </c>
      <c r="X406" s="29">
        <f ca="1">'DAC Adjustment'!Q410-'Census Tract'!L406</f>
        <v>0</v>
      </c>
      <c r="Y406" s="105">
        <f ca="1">'DAC Adjustment'!R410-'Census Tract'!M406</f>
        <v>0</v>
      </c>
      <c r="Z406" s="29">
        <f ca="1">'DAC Adjustment'!S410-'Census Tract'!N406</f>
        <v>0</v>
      </c>
      <c r="AA406" s="29">
        <f ca="1">'DAC Adjustment'!T410-'Census Tract'!O406</f>
        <v>0</v>
      </c>
      <c r="AB406" s="29">
        <f ca="1">'DAC Adjustment'!U410-'Census Tract'!P406</f>
        <v>0</v>
      </c>
      <c r="AC406" s="105">
        <f ca="1">'DAC Adjustment'!V410-'Census Tract'!Q406</f>
        <v>0</v>
      </c>
      <c r="AD406" s="29">
        <f ca="1">'DAC Adjustment'!W410-'Census Tract'!R406</f>
        <v>0</v>
      </c>
      <c r="AE406" s="29">
        <f ca="1">'DAC Adjustment'!X410-'Census Tract'!S406</f>
        <v>0</v>
      </c>
      <c r="AF406" s="29">
        <f ca="1">'DAC Adjustment'!Y410-'Census Tract'!T406</f>
        <v>0</v>
      </c>
      <c r="AG406" s="345">
        <f ca="1">'DAC Adjustment'!Z410-'Census Tract'!U406</f>
        <v>0</v>
      </c>
    </row>
    <row r="407" spans="1:33" ht="15.75" x14ac:dyDescent="0.25">
      <c r="A407" s="193" t="s">
        <v>48</v>
      </c>
      <c r="B407" s="53" t="str">
        <f>IFERROR(INDEX(Geography!$R$5:$R$889,MATCH(C407,Geography!$S$5:$S$889,0)),"Undefined")</f>
        <v>Albany</v>
      </c>
      <c r="C407" s="53">
        <v>41043020600</v>
      </c>
      <c r="D407" s="171" cm="1">
        <f t="array" ref="D407">INDEX(Geography!$K$5:$K$838,MATCH(C407,Geography!$L$5:$L$838,0),0)</f>
        <v>1</v>
      </c>
      <c r="E407" s="53">
        <v>8852</v>
      </c>
      <c r="F407" s="53">
        <f>SUMIF(County!$A$5:$A$40,A407,County!$D$5:$D$40)</f>
        <v>123432</v>
      </c>
      <c r="G407" s="173" cm="1">
        <f t="array" ref="G407">INDEX(Geography!$E$5:$E$833,MATCH(C407,Geography!$C$5:$C$833,0),0)</f>
        <v>6329</v>
      </c>
      <c r="H407" s="239">
        <f t="shared" si="6"/>
        <v>7951.4802434704725</v>
      </c>
      <c r="I407" s="173">
        <f>SUMIF(Geography!$L$5:$L$838,'Census Tract'!C407,Geography!$M$5:$M$838)</f>
        <v>1319</v>
      </c>
      <c r="J407" s="338">
        <f ca="1">($I407/(SUMIF($D$5:$D$832,$D407,$I$5:$I$832))*IF($D407=1,Urban_Rural_LDVs!F$6,Urban_Rural_LDVs!F$7))</f>
        <v>0.66053937930967022</v>
      </c>
      <c r="K407" s="196">
        <f ca="1">($I407/(SUMIF($D$5:$D$832,$D407,$I$5:$I$832))*IF($D407=1,Urban_Rural_LDVs!G$6,Urban_Rural_LDVs!G$7))</f>
        <v>3.2825969108000077</v>
      </c>
      <c r="L407" s="196">
        <f ca="1">($I407/(SUMIF($D$5:$D$832,$D407,$I$5:$I$832))*IF($D407=1,Urban_Rural_LDVs!H$6,Urban_Rural_LDVs!H$7))</f>
        <v>15.104489875546825</v>
      </c>
      <c r="M407" s="197">
        <f ca="1">($I407/(SUMIF($D$5:$D$832,$D407,$I$5:$I$832))*IF($D407=1,Urban_Rural_LDVs!I$6,Urban_Rural_LDVs!I$7))</f>
        <v>32.805894765365437</v>
      </c>
      <c r="N407" s="196">
        <f ca="1">($H407/(SUMIF($D$5:$D$832,$D407,$H$5:$H$832))*IF($D407=1,Urban_Rural_LDVs!J$6,Urban_Rural_LDVs!J$7))</f>
        <v>1.6415248979715702</v>
      </c>
      <c r="O407" s="196">
        <f ca="1">($H407/(SUMIF($D$5:$D$832,$D407,$H$5:$H$832))*IF($D407=1,Urban_Rural_LDVs!K$6,Urban_Rural_LDVs!K$7))</f>
        <v>7.8113368087915207</v>
      </c>
      <c r="P407" s="196">
        <f ca="1">($H407/(SUMIF($D$5:$D$832,$D407,$H$5:$H$832))*IF($D407=1,Urban_Rural_LDVs!L$6,Urban_Rural_LDVs!L$7))</f>
        <v>35.625870221381177</v>
      </c>
      <c r="Q407" s="197">
        <f ca="1">($H407/(SUMIF($D$5:$D$832,$D407,$H$5:$H$832))*IF($D407=1,Urban_Rural_LDVs!M$6,Urban_Rural_LDVs!M$7))</f>
        <v>77.273138933114566</v>
      </c>
      <c r="R407" s="196">
        <f ca="1">($H407/(SUMIF($D$5:$D$832,$D407,$H$5:$H$832))*IF($D407=1,Urban_Rural_LDVs!N$6,Urban_Rural_LDVs!N$7))</f>
        <v>0.68342160426800247</v>
      </c>
      <c r="S407" s="196">
        <f ca="1">($H407/(SUMIF($D$5:$D$832,$D407,$H$5:$H$832))*IF($D407=1,Urban_Rural_LDVs!O$6,Urban_Rural_LDVs!O$7))</f>
        <v>3.2463450987285967</v>
      </c>
      <c r="T407" s="196">
        <f ca="1">($H407/(SUMIF($D$5:$D$832,$D407,$H$5:$H$832))*IF($D407=1,Urban_Rural_LDVs!P$6,Urban_Rural_LDVs!P$7))</f>
        <v>14.244041446141713</v>
      </c>
      <c r="U407" s="339">
        <f ca="1">($H407/(SUMIF($D$5:$D$832,$D407,$H$5:$H$832))*IF($D407=1,Urban_Rural_LDVs!Q$6,Urban_Rural_LDVs!Q$7))</f>
        <v>30.600523284181968</v>
      </c>
      <c r="V407" s="344">
        <f ca="1">'DAC Adjustment'!O411-'Census Tract'!J407</f>
        <v>0</v>
      </c>
      <c r="W407" s="29">
        <f ca="1">'DAC Adjustment'!P411-'Census Tract'!K407</f>
        <v>0</v>
      </c>
      <c r="X407" s="29">
        <f ca="1">'DAC Adjustment'!Q411-'Census Tract'!L407</f>
        <v>0</v>
      </c>
      <c r="Y407" s="105">
        <f ca="1">'DAC Adjustment'!R411-'Census Tract'!M407</f>
        <v>0</v>
      </c>
      <c r="Z407" s="29">
        <f ca="1">'DAC Adjustment'!S411-'Census Tract'!N407</f>
        <v>0</v>
      </c>
      <c r="AA407" s="29">
        <f ca="1">'DAC Adjustment'!T411-'Census Tract'!O407</f>
        <v>0</v>
      </c>
      <c r="AB407" s="29">
        <f ca="1">'DAC Adjustment'!U411-'Census Tract'!P407</f>
        <v>0</v>
      </c>
      <c r="AC407" s="105">
        <f ca="1">'DAC Adjustment'!V411-'Census Tract'!Q407</f>
        <v>0</v>
      </c>
      <c r="AD407" s="29">
        <f ca="1">'DAC Adjustment'!W411-'Census Tract'!R407</f>
        <v>0</v>
      </c>
      <c r="AE407" s="29">
        <f ca="1">'DAC Adjustment'!X411-'Census Tract'!S407</f>
        <v>0</v>
      </c>
      <c r="AF407" s="29">
        <f ca="1">'DAC Adjustment'!Y411-'Census Tract'!T407</f>
        <v>0</v>
      </c>
      <c r="AG407" s="345">
        <f ca="1">'DAC Adjustment'!Z411-'Census Tract'!U407</f>
        <v>0</v>
      </c>
    </row>
    <row r="408" spans="1:33" ht="15.75" x14ac:dyDescent="0.25">
      <c r="A408" s="193" t="s">
        <v>48</v>
      </c>
      <c r="B408" s="53" t="str">
        <f>IFERROR(INDEX(Geography!$R$5:$R$889,MATCH(C408,Geography!$S$5:$S$889,0)),"Undefined")</f>
        <v>Idanha</v>
      </c>
      <c r="C408" s="53">
        <v>41043030200</v>
      </c>
      <c r="D408" s="171" cm="1">
        <f t="array" ref="D408">INDEX(Geography!$K$5:$K$838,MATCH(C408,Geography!$L$5:$L$838,0),0)</f>
        <v>0</v>
      </c>
      <c r="E408" s="53">
        <v>6643</v>
      </c>
      <c r="F408" s="53">
        <f>SUMIF(County!$A$5:$A$40,A408,County!$D$5:$D$40)</f>
        <v>123432</v>
      </c>
      <c r="G408" s="173" cm="1">
        <f t="array" ref="G408">INDEX(Geography!$E$5:$E$833,MATCH(C408,Geography!$C$5:$C$833,0),0)</f>
        <v>5899</v>
      </c>
      <c r="H408" s="239">
        <f t="shared" si="6"/>
        <v>7411.2469515298335</v>
      </c>
      <c r="I408" s="173">
        <f>SUMIF(Geography!$L$5:$L$838,'Census Tract'!C408,Geography!$M$5:$M$838)</f>
        <v>1530</v>
      </c>
      <c r="J408" s="338">
        <f ca="1">($I408/(SUMIF($D$5:$D$832,$D408,$I$5:$I$832))*IF($D408=1,Urban_Rural_LDVs!F$6,Urban_Rural_LDVs!F$7))</f>
        <v>2.3509355948243607</v>
      </c>
      <c r="K408" s="196">
        <f ca="1">($I408/(SUMIF($D$5:$D$832,$D408,$I$5:$I$832))*IF($D408=1,Urban_Rural_LDVs!G$6,Urban_Rural_LDVs!G$7))</f>
        <v>11.859001447887229</v>
      </c>
      <c r="L408" s="196">
        <f ca="1">($I408/(SUMIF($D$5:$D$832,$D408,$I$5:$I$832))*IF($D408=1,Urban_Rural_LDVs!H$6,Urban_Rural_LDVs!H$7))</f>
        <v>54.949393718564366</v>
      </c>
      <c r="M408" s="197">
        <f ca="1">($I408/(SUMIF($D$5:$D$832,$D408,$I$5:$I$832))*IF($D408=1,Urban_Rural_LDVs!I$6,Urban_Rural_LDVs!I$7))</f>
        <v>119.53235418310292</v>
      </c>
      <c r="N408" s="196">
        <f ca="1">($H408/(SUMIF($D$5:$D$832,$D408,$H$5:$H$832))*IF($D408=1,Urban_Rural_LDVs!J$6,Urban_Rural_LDVs!J$7))</f>
        <v>2.028550897999045</v>
      </c>
      <c r="O408" s="196">
        <f ca="1">($H408/(SUMIF($D$5:$D$832,$D408,$H$5:$H$832))*IF($D408=1,Urban_Rural_LDVs!K$6,Urban_Rural_LDVs!K$7))</f>
        <v>10.602812168151406</v>
      </c>
      <c r="P408" s="196">
        <f ca="1">($H408/(SUMIF($D$5:$D$832,$D408,$H$5:$H$832))*IF($D408=1,Urban_Rural_LDVs!L$6,Urban_Rural_LDVs!L$7))</f>
        <v>49.466788045411263</v>
      </c>
      <c r="Q408" s="197">
        <f ca="1">($H408/(SUMIF($D$5:$D$832,$D408,$H$5:$H$832))*IF($D408=1,Urban_Rural_LDVs!M$6,Urban_Rural_LDVs!M$7))</f>
        <v>107.71358147436095</v>
      </c>
      <c r="R408" s="196">
        <f ca="1">($H408/(SUMIF($D$5:$D$832,$D408,$H$5:$H$832))*IF($D408=1,Urban_Rural_LDVs!N$6,Urban_Rural_LDVs!N$7))</f>
        <v>1.3854085749070444</v>
      </c>
      <c r="S408" s="196">
        <f ca="1">($H408/(SUMIF($D$5:$D$832,$D408,$H$5:$H$832))*IF($D408=1,Urban_Rural_LDVs!O$6,Urban_Rural_LDVs!O$7))</f>
        <v>7.1770134103907202</v>
      </c>
      <c r="T408" s="196">
        <f ca="1">($H408/(SUMIF($D$5:$D$832,$D408,$H$5:$H$832))*IF($D408=1,Urban_Rural_LDVs!P$6,Urban_Rural_LDVs!P$7))</f>
        <v>33.071467274592486</v>
      </c>
      <c r="U408" s="339">
        <f ca="1">($H408/(SUMIF($D$5:$D$832,$D408,$H$5:$H$832))*IF($D408=1,Urban_Rural_LDVs!Q$6,Urban_Rural_LDVs!Q$7))</f>
        <v>71.878031555330494</v>
      </c>
      <c r="V408" s="344">
        <f ca="1">'DAC Adjustment'!O412-'Census Tract'!J408</f>
        <v>0</v>
      </c>
      <c r="W408" s="29">
        <f ca="1">'DAC Adjustment'!P412-'Census Tract'!K408</f>
        <v>0</v>
      </c>
      <c r="X408" s="29">
        <f ca="1">'DAC Adjustment'!Q412-'Census Tract'!L408</f>
        <v>0</v>
      </c>
      <c r="Y408" s="105">
        <f ca="1">'DAC Adjustment'!R412-'Census Tract'!M408</f>
        <v>0</v>
      </c>
      <c r="Z408" s="29">
        <f ca="1">'DAC Adjustment'!S412-'Census Tract'!N408</f>
        <v>0</v>
      </c>
      <c r="AA408" s="29">
        <f ca="1">'DAC Adjustment'!T412-'Census Tract'!O408</f>
        <v>0</v>
      </c>
      <c r="AB408" s="29">
        <f ca="1">'DAC Adjustment'!U412-'Census Tract'!P408</f>
        <v>0</v>
      </c>
      <c r="AC408" s="105">
        <f ca="1">'DAC Adjustment'!V412-'Census Tract'!Q408</f>
        <v>0</v>
      </c>
      <c r="AD408" s="29">
        <f ca="1">'DAC Adjustment'!W412-'Census Tract'!R408</f>
        <v>0</v>
      </c>
      <c r="AE408" s="29">
        <f ca="1">'DAC Adjustment'!X412-'Census Tract'!S408</f>
        <v>0</v>
      </c>
      <c r="AF408" s="29">
        <f ca="1">'DAC Adjustment'!Y412-'Census Tract'!T408</f>
        <v>0</v>
      </c>
      <c r="AG408" s="345">
        <f ca="1">'DAC Adjustment'!Z412-'Census Tract'!U408</f>
        <v>0</v>
      </c>
    </row>
    <row r="409" spans="1:33" ht="15.75" x14ac:dyDescent="0.25">
      <c r="A409" s="193" t="s">
        <v>48</v>
      </c>
      <c r="B409" s="53" t="str">
        <f>IFERROR(INDEX(Geography!$R$5:$R$889,MATCH(C409,Geography!$S$5:$S$889,0)),"Undefined")</f>
        <v>Lebanon</v>
      </c>
      <c r="C409" s="53">
        <v>41043030904</v>
      </c>
      <c r="D409" s="171" cm="1">
        <f t="array" ref="D409">INDEX(Geography!$K$5:$K$838,MATCH(C409,Geography!$L$5:$L$838,0),0)</f>
        <v>1</v>
      </c>
      <c r="E409" s="53">
        <v>4515</v>
      </c>
      <c r="F409" s="53">
        <f>SUMIF(County!$A$5:$A$40,A409,County!$D$5:$D$40)</f>
        <v>123432</v>
      </c>
      <c r="G409" s="173" cm="1">
        <f t="array" ref="G409">INDEX(Geography!$E$5:$E$833,MATCH(C409,Geography!$C$5:$C$833,0),0)</f>
        <v>3371</v>
      </c>
      <c r="H409" s="239">
        <f t="shared" si="6"/>
        <v>4235.1777375160309</v>
      </c>
      <c r="I409" s="173">
        <f>SUMIF(Geography!$L$5:$L$838,'Census Tract'!C409,Geography!$M$5:$M$838)</f>
        <v>741</v>
      </c>
      <c r="J409" s="338">
        <f ca="1">($I409/(SUMIF($D$5:$D$832,$D409,$I$5:$I$832))*IF($D409=1,Urban_Rural_LDVs!F$6,Urban_Rural_LDVs!F$7))</f>
        <v>0.37108391210649405</v>
      </c>
      <c r="K409" s="196">
        <f ca="1">($I409/(SUMIF($D$5:$D$832,$D409,$I$5:$I$832))*IF($D409=1,Urban_Rural_LDVs!G$6,Urban_Rural_LDVs!G$7))</f>
        <v>1.8441276049301027</v>
      </c>
      <c r="L409" s="196">
        <f ca="1">($I409/(SUMIF($D$5:$D$832,$D409,$I$5:$I$832))*IF($D409=1,Urban_Rural_LDVs!H$6,Urban_Rural_LDVs!H$7))</f>
        <v>8.4855398011980263</v>
      </c>
      <c r="M409" s="197">
        <f ca="1">($I409/(SUMIF($D$5:$D$832,$D409,$I$5:$I$832))*IF($D409=1,Urban_Rural_LDVs!I$6,Urban_Rural_LDVs!I$7))</f>
        <v>18.429998499723872</v>
      </c>
      <c r="N409" s="196">
        <f ca="1">($H409/(SUMIF($D$5:$D$832,$D409,$H$5:$H$832))*IF($D409=1,Urban_Rural_LDVs!J$6,Urban_Rural_LDVs!J$7))</f>
        <v>0.87432144589384775</v>
      </c>
      <c r="O409" s="196">
        <f ca="1">($H409/(SUMIF($D$5:$D$832,$D409,$H$5:$H$832))*IF($D409=1,Urban_Rural_LDVs!K$6,Urban_Rural_LDVs!K$7))</f>
        <v>4.160533478027526</v>
      </c>
      <c r="P409" s="196">
        <f ca="1">($H409/(SUMIF($D$5:$D$832,$D409,$H$5:$H$832))*IF($D409=1,Urban_Rural_LDVs!L$6,Urban_Rural_LDVs!L$7))</f>
        <v>18.97532130135502</v>
      </c>
      <c r="Q409" s="197">
        <f ca="1">($H409/(SUMIF($D$5:$D$832,$D409,$H$5:$H$832))*IF($D409=1,Urban_Rural_LDVs!M$6,Urban_Rural_LDVs!M$7))</f>
        <v>41.15780555277756</v>
      </c>
      <c r="R409" s="196">
        <f ca="1">($H409/(SUMIF($D$5:$D$832,$D409,$H$5:$H$832))*IF($D409=1,Urban_Rural_LDVs!N$6,Urban_Rural_LDVs!N$7))</f>
        <v>0.36400920018761829</v>
      </c>
      <c r="S409" s="196">
        <f ca="1">($H409/(SUMIF($D$5:$D$832,$D409,$H$5:$H$832))*IF($D409=1,Urban_Rural_LDVs!O$6,Urban_Rural_LDVs!O$7))</f>
        <v>1.7290929574678617</v>
      </c>
      <c r="T409" s="196">
        <f ca="1">($H409/(SUMIF($D$5:$D$832,$D409,$H$5:$H$832))*IF($D409=1,Urban_Rural_LDVs!P$6,Urban_Rural_LDVs!P$7))</f>
        <v>7.5867694288108245</v>
      </c>
      <c r="U409" s="339">
        <f ca="1">($H409/(SUMIF($D$5:$D$832,$D409,$H$5:$H$832))*IF($D409=1,Urban_Rural_LDVs!Q$6,Urban_Rural_LDVs!Q$7))</f>
        <v>16.298682886866391</v>
      </c>
      <c r="V409" s="344">
        <f ca="1">'DAC Adjustment'!O413-'Census Tract'!J409</f>
        <v>0</v>
      </c>
      <c r="W409" s="29">
        <f ca="1">'DAC Adjustment'!P413-'Census Tract'!K409</f>
        <v>0</v>
      </c>
      <c r="X409" s="29">
        <f ca="1">'DAC Adjustment'!Q413-'Census Tract'!L409</f>
        <v>0</v>
      </c>
      <c r="Y409" s="105">
        <f ca="1">'DAC Adjustment'!R413-'Census Tract'!M409</f>
        <v>0</v>
      </c>
      <c r="Z409" s="29">
        <f ca="1">'DAC Adjustment'!S413-'Census Tract'!N409</f>
        <v>0</v>
      </c>
      <c r="AA409" s="29">
        <f ca="1">'DAC Adjustment'!T413-'Census Tract'!O409</f>
        <v>0</v>
      </c>
      <c r="AB409" s="29">
        <f ca="1">'DAC Adjustment'!U413-'Census Tract'!P409</f>
        <v>0</v>
      </c>
      <c r="AC409" s="105">
        <f ca="1">'DAC Adjustment'!V413-'Census Tract'!Q409</f>
        <v>0</v>
      </c>
      <c r="AD409" s="29">
        <f ca="1">'DAC Adjustment'!W413-'Census Tract'!R409</f>
        <v>0</v>
      </c>
      <c r="AE409" s="29">
        <f ca="1">'DAC Adjustment'!X413-'Census Tract'!S409</f>
        <v>0</v>
      </c>
      <c r="AF409" s="29">
        <f ca="1">'DAC Adjustment'!Y413-'Census Tract'!T409</f>
        <v>0</v>
      </c>
      <c r="AG409" s="345">
        <f ca="1">'DAC Adjustment'!Z413-'Census Tract'!U409</f>
        <v>0</v>
      </c>
    </row>
    <row r="410" spans="1:33" ht="15.75" x14ac:dyDescent="0.25">
      <c r="A410" s="193" t="s">
        <v>48</v>
      </c>
      <c r="B410" s="53" t="str">
        <f>IFERROR(INDEX(Geography!$R$5:$R$889,MATCH(C410,Geography!$S$5:$S$889,0)),"Undefined")</f>
        <v>Lebanon</v>
      </c>
      <c r="C410" s="53">
        <v>41043030903</v>
      </c>
      <c r="D410" s="171" cm="1">
        <f t="array" ref="D410">INDEX(Geography!$K$5:$K$838,MATCH(C410,Geography!$L$5:$L$838,0),0)</f>
        <v>1</v>
      </c>
      <c r="E410" s="53">
        <v>5835</v>
      </c>
      <c r="F410" s="53">
        <f>SUMIF(County!$A$5:$A$40,A410,County!$D$5:$D$40)</f>
        <v>123432</v>
      </c>
      <c r="G410" s="173" cm="1">
        <f t="array" ref="G410">INDEX(Geography!$E$5:$E$833,MATCH(C410,Geography!$C$5:$C$833,0),0)</f>
        <v>4614</v>
      </c>
      <c r="H410" s="239">
        <f t="shared" si="6"/>
        <v>5796.8288581723427</v>
      </c>
      <c r="I410" s="173">
        <f>SUMIF(Geography!$L$5:$L$838,'Census Tract'!C410,Geography!$M$5:$M$838)</f>
        <v>1614</v>
      </c>
      <c r="J410" s="338">
        <f ca="1">($I410/(SUMIF($D$5:$D$832,$D410,$I$5:$I$832))*IF($D410=1,Urban_Rural_LDVs!F$6,Urban_Rural_LDVs!F$7))</f>
        <v>0.80827184094450932</v>
      </c>
      <c r="K410" s="196">
        <f ca="1">($I410/(SUMIF($D$5:$D$832,$D410,$I$5:$I$832))*IF($D410=1,Urban_Rural_LDVs!G$6,Urban_Rural_LDVs!G$7))</f>
        <v>4.0167637710623296</v>
      </c>
      <c r="L410" s="196">
        <f ca="1">($I410/(SUMIF($D$5:$D$832,$D410,$I$5:$I$832))*IF($D410=1,Urban_Rural_LDVs!H$6,Urban_Rural_LDVs!H$7))</f>
        <v>18.482673737022424</v>
      </c>
      <c r="M410" s="197">
        <f ca="1">($I410/(SUMIF($D$5:$D$832,$D410,$I$5:$I$832))*IF($D410=1,Urban_Rural_LDVs!I$6,Urban_Rural_LDVs!I$7))</f>
        <v>40.143073655269006</v>
      </c>
      <c r="N410" s="196">
        <f ca="1">($H410/(SUMIF($D$5:$D$832,$D410,$H$5:$H$832))*IF($D410=1,Urban_Rural_LDVs!J$6,Urban_Rural_LDVs!J$7))</f>
        <v>1.1967128897520658</v>
      </c>
      <c r="O410" s="196">
        <f ca="1">($H410/(SUMIF($D$5:$D$832,$D410,$H$5:$H$832))*IF($D410=1,Urban_Rural_LDVs!K$6,Urban_Rural_LDVs!K$7))</f>
        <v>5.6946607735446477</v>
      </c>
      <c r="P410" s="196">
        <f ca="1">($H410/(SUMIF($D$5:$D$832,$D410,$H$5:$H$832))*IF($D410=1,Urban_Rural_LDVs!L$6,Urban_Rural_LDVs!L$7))</f>
        <v>25.972154400608741</v>
      </c>
      <c r="Q410" s="197">
        <f ca="1">($H410/(SUMIF($D$5:$D$832,$D410,$H$5:$H$832))*IF($D410=1,Urban_Rural_LDVs!M$6,Urban_Rural_LDVs!M$7))</f>
        <v>56.334059572980024</v>
      </c>
      <c r="R410" s="196">
        <f ca="1">($H410/(SUMIF($D$5:$D$832,$D410,$H$5:$H$832))*IF($D410=1,Urban_Rural_LDVs!N$6,Urban_Rural_LDVs!N$7))</f>
        <v>0.49823151873796229</v>
      </c>
      <c r="S410" s="196">
        <f ca="1">($H410/(SUMIF($D$5:$D$832,$D410,$H$5:$H$832))*IF($D410=1,Urban_Rural_LDVs!O$6,Urban_Rural_LDVs!O$7))</f>
        <v>2.3666671331227276</v>
      </c>
      <c r="T410" s="196">
        <f ca="1">($H410/(SUMIF($D$5:$D$832,$D410,$H$5:$H$832))*IF($D410=1,Urban_Rural_LDVs!P$6,Urban_Rural_LDVs!P$7))</f>
        <v>10.384264059487732</v>
      </c>
      <c r="U410" s="339">
        <f ca="1">($H410/(SUMIF($D$5:$D$832,$D410,$H$5:$H$832))*IF($D410=1,Urban_Rural_LDVs!Q$6,Urban_Rural_LDVs!Q$7))</f>
        <v>22.308550234352282</v>
      </c>
      <c r="V410" s="344">
        <f ca="1">'DAC Adjustment'!O414-'Census Tract'!J410</f>
        <v>0.20206796023612728</v>
      </c>
      <c r="W410" s="29">
        <f ca="1">'DAC Adjustment'!P414-'Census Tract'!K410</f>
        <v>1.0041909427655824</v>
      </c>
      <c r="X410" s="29">
        <f ca="1">'DAC Adjustment'!Q414-'Census Tract'!L410</f>
        <v>4.6206684342556059</v>
      </c>
      <c r="Y410" s="105">
        <f ca="1">'DAC Adjustment'!R414-'Census Tract'!M410</f>
        <v>10.035768413817252</v>
      </c>
      <c r="Z410" s="29">
        <f ca="1">'DAC Adjustment'!S414-'Census Tract'!N410</f>
        <v>0.29917822243801639</v>
      </c>
      <c r="AA410" s="29">
        <f ca="1">'DAC Adjustment'!T414-'Census Tract'!O410</f>
        <v>1.4236651933861619</v>
      </c>
      <c r="AB410" s="29">
        <f ca="1">'DAC Adjustment'!U414-'Census Tract'!P410</f>
        <v>6.493038600152186</v>
      </c>
      <c r="AC410" s="105">
        <f ca="1">'DAC Adjustment'!V414-'Census Tract'!Q410</f>
        <v>14.08351489324501</v>
      </c>
      <c r="AD410" s="29">
        <f ca="1">'DAC Adjustment'!W414-'Census Tract'!R410</f>
        <v>0.12455787968449056</v>
      </c>
      <c r="AE410" s="29">
        <f ca="1">'DAC Adjustment'!X414-'Census Tract'!S410</f>
        <v>0.59166678328068212</v>
      </c>
      <c r="AF410" s="29">
        <f ca="1">'DAC Adjustment'!Y414-'Census Tract'!T410</f>
        <v>2.5960660148719334</v>
      </c>
      <c r="AG410" s="345">
        <f ca="1">'DAC Adjustment'!Z414-'Census Tract'!U410</f>
        <v>5.5771375585880705</v>
      </c>
    </row>
    <row r="411" spans="1:33" ht="15.75" x14ac:dyDescent="0.25">
      <c r="A411" s="193" t="s">
        <v>48</v>
      </c>
      <c r="B411" s="53" t="str">
        <f>IFERROR(INDEX(Geography!$R$5:$R$889,MATCH(C411,Geography!$S$5:$S$889,0)),"Undefined")</f>
        <v>Scio</v>
      </c>
      <c r="C411" s="53">
        <v>41043030100</v>
      </c>
      <c r="D411" s="171" cm="1">
        <f t="array" ref="D411">INDEX(Geography!$K$5:$K$838,MATCH(C411,Geography!$L$5:$L$838,0),0)</f>
        <v>0</v>
      </c>
      <c r="E411" s="53">
        <v>5766</v>
      </c>
      <c r="F411" s="53">
        <f>SUMIF(County!$A$5:$A$40,A411,County!$D$5:$D$40)</f>
        <v>123432</v>
      </c>
      <c r="G411" s="173" cm="1">
        <f t="array" ref="G411">INDEX(Geography!$E$5:$E$833,MATCH(C411,Geography!$C$5:$C$833,0),0)</f>
        <v>5646</v>
      </c>
      <c r="H411" s="239">
        <f t="shared" si="6"/>
        <v>7093.3887588298758</v>
      </c>
      <c r="I411" s="173">
        <f>SUMIF(Geography!$L$5:$L$838,'Census Tract'!C411,Geography!$M$5:$M$838)</f>
        <v>1258</v>
      </c>
      <c r="J411" s="338">
        <f ca="1">($I411/(SUMIF($D$5:$D$832,$D411,$I$5:$I$832))*IF($D411=1,Urban_Rural_LDVs!F$6,Urban_Rural_LDVs!F$7))</f>
        <v>1.9329914890778079</v>
      </c>
      <c r="K411" s="196">
        <f ca="1">($I411/(SUMIF($D$5:$D$832,$D411,$I$5:$I$832))*IF($D411=1,Urban_Rural_LDVs!G$6,Urban_Rural_LDVs!G$7))</f>
        <v>9.7507345238183891</v>
      </c>
      <c r="L411" s="196">
        <f ca="1">($I411/(SUMIF($D$5:$D$832,$D411,$I$5:$I$832))*IF($D411=1,Urban_Rural_LDVs!H$6,Urban_Rural_LDVs!H$7))</f>
        <v>45.180612613041816</v>
      </c>
      <c r="M411" s="197">
        <f ca="1">($I411/(SUMIF($D$5:$D$832,$D411,$I$5:$I$832))*IF($D411=1,Urban_Rural_LDVs!I$6,Urban_Rural_LDVs!I$7))</f>
        <v>98.282157883884636</v>
      </c>
      <c r="N411" s="196">
        <f ca="1">($H411/(SUMIF($D$5:$D$832,$D411,$H$5:$H$832))*IF($D411=1,Urban_Rural_LDVs!J$6,Urban_Rural_LDVs!J$7))</f>
        <v>1.9415491388544848</v>
      </c>
      <c r="O411" s="196">
        <f ca="1">($H411/(SUMIF($D$5:$D$832,$D411,$H$5:$H$832))*IF($D411=1,Urban_Rural_LDVs!K$6,Urban_Rural_LDVs!K$7))</f>
        <v>10.148072131104056</v>
      </c>
      <c r="P411" s="196">
        <f ca="1">($H411/(SUMIF($D$5:$D$832,$D411,$H$5:$H$832))*IF($D411=1,Urban_Rural_LDVs!L$6,Urban_Rural_LDVs!L$7))</f>
        <v>47.345225513543312</v>
      </c>
      <c r="Q411" s="197">
        <f ca="1">($H411/(SUMIF($D$5:$D$832,$D411,$H$5:$H$832))*IF($D411=1,Urban_Rural_LDVs!M$6,Urban_Rural_LDVs!M$7))</f>
        <v>103.09389405055805</v>
      </c>
      <c r="R411" s="196">
        <f ca="1">($H411/(SUMIF($D$5:$D$832,$D411,$H$5:$H$832))*IF($D411=1,Urban_Rural_LDVs!N$6,Urban_Rural_LDVs!N$7))</f>
        <v>1.3259903058018601</v>
      </c>
      <c r="S411" s="196">
        <f ca="1">($H411/(SUMIF($D$5:$D$832,$D411,$H$5:$H$832))*IF($D411=1,Urban_Rural_LDVs!O$6,Urban_Rural_LDVs!O$7))</f>
        <v>6.8692011722437707</v>
      </c>
      <c r="T411" s="196">
        <f ca="1">($H411/(SUMIF($D$5:$D$832,$D411,$H$5:$H$832))*IF($D411=1,Urban_Rural_LDVs!P$6,Urban_Rural_LDVs!P$7))</f>
        <v>31.65307751014565</v>
      </c>
      <c r="U411" s="339">
        <f ca="1">($H411/(SUMIF($D$5:$D$832,$D411,$H$5:$H$832))*IF($D411=1,Urban_Rural_LDVs!Q$6,Urban_Rural_LDVs!Q$7))</f>
        <v>68.795281600507877</v>
      </c>
      <c r="V411" s="344">
        <f ca="1">'DAC Adjustment'!O415-'Census Tract'!J411</f>
        <v>0</v>
      </c>
      <c r="W411" s="29">
        <f ca="1">'DAC Adjustment'!P415-'Census Tract'!K411</f>
        <v>0</v>
      </c>
      <c r="X411" s="29">
        <f ca="1">'DAC Adjustment'!Q415-'Census Tract'!L411</f>
        <v>0</v>
      </c>
      <c r="Y411" s="105">
        <f ca="1">'DAC Adjustment'!R415-'Census Tract'!M411</f>
        <v>0</v>
      </c>
      <c r="Z411" s="29">
        <f ca="1">'DAC Adjustment'!S415-'Census Tract'!N411</f>
        <v>0</v>
      </c>
      <c r="AA411" s="29">
        <f ca="1">'DAC Adjustment'!T415-'Census Tract'!O411</f>
        <v>0</v>
      </c>
      <c r="AB411" s="29">
        <f ca="1">'DAC Adjustment'!U415-'Census Tract'!P411</f>
        <v>0</v>
      </c>
      <c r="AC411" s="105">
        <f ca="1">'DAC Adjustment'!V415-'Census Tract'!Q411</f>
        <v>0</v>
      </c>
      <c r="AD411" s="29">
        <f ca="1">'DAC Adjustment'!W415-'Census Tract'!R411</f>
        <v>0</v>
      </c>
      <c r="AE411" s="29">
        <f ca="1">'DAC Adjustment'!X415-'Census Tract'!S411</f>
        <v>0</v>
      </c>
      <c r="AF411" s="29">
        <f ca="1">'DAC Adjustment'!Y415-'Census Tract'!T411</f>
        <v>0</v>
      </c>
      <c r="AG411" s="345">
        <f ca="1">'DAC Adjustment'!Z415-'Census Tract'!U411</f>
        <v>0</v>
      </c>
    </row>
    <row r="412" spans="1:33" ht="15.75" x14ac:dyDescent="0.25">
      <c r="A412" s="193" t="s">
        <v>48</v>
      </c>
      <c r="B412" s="53" t="str">
        <f>IFERROR(INDEX(Geography!$R$5:$R$889,MATCH(C412,Geography!$S$5:$S$889,0)),"Undefined")</f>
        <v>Albany</v>
      </c>
      <c r="C412" s="53">
        <v>41043020500</v>
      </c>
      <c r="D412" s="171" cm="1">
        <f t="array" ref="D412">INDEX(Geography!$K$5:$K$838,MATCH(C412,Geography!$L$5:$L$838,0),0)</f>
        <v>1</v>
      </c>
      <c r="E412" s="53">
        <v>3976</v>
      </c>
      <c r="F412" s="53">
        <f>SUMIF(County!$A$5:$A$40,A412,County!$D$5:$D$40)</f>
        <v>123432</v>
      </c>
      <c r="G412" s="173" cm="1">
        <f t="array" ref="G412">INDEX(Geography!$E$5:$E$833,MATCH(C412,Geography!$C$5:$C$833,0),0)</f>
        <v>2747</v>
      </c>
      <c r="H412" s="239">
        <f t="shared" si="6"/>
        <v>3451.2112859556623</v>
      </c>
      <c r="I412" s="173">
        <f>SUMIF(Geography!$L$5:$L$838,'Census Tract'!C412,Geography!$M$5:$M$838)</f>
        <v>4291</v>
      </c>
      <c r="J412" s="338">
        <f ca="1">($I412/(SUMIF($D$5:$D$832,$D412,$I$5:$I$832))*IF($D412=1,Urban_Rural_LDVs!F$6,Urban_Rural_LDVs!F$7))</f>
        <v>2.1488813317799811</v>
      </c>
      <c r="K412" s="196">
        <f ca="1">($I412/(SUMIF($D$5:$D$832,$D412,$I$5:$I$832))*IF($D412=1,Urban_Rural_LDVs!G$6,Urban_Rural_LDVs!G$7))</f>
        <v>10.679016940290245</v>
      </c>
      <c r="L412" s="196">
        <f ca="1">($I412/(SUMIF($D$5:$D$832,$D412,$I$5:$I$832))*IF($D412=1,Urban_Rural_LDVs!H$6,Urban_Rural_LDVs!H$7))</f>
        <v>49.138260846073869</v>
      </c>
      <c r="M412" s="197">
        <f ca="1">($I412/(SUMIF($D$5:$D$832,$D412,$I$5:$I$832))*IF($D412=1,Urban_Rural_LDVs!I$6,Urban_Rural_LDVs!I$7))</f>
        <v>106.72486310703798</v>
      </c>
      <c r="N412" s="196">
        <f ca="1">($H412/(SUMIF($D$5:$D$832,$D412,$H$5:$H$832))*IF($D412=1,Urban_Rural_LDVs!J$6,Urban_Rural_LDVs!J$7))</f>
        <v>0.71247730995858793</v>
      </c>
      <c r="O412" s="196">
        <f ca="1">($H412/(SUMIF($D$5:$D$832,$D412,$H$5:$H$832))*IF($D412=1,Urban_Rural_LDVs!K$6,Urban_Rural_LDVs!K$7))</f>
        <v>3.3903842966898892</v>
      </c>
      <c r="P412" s="196">
        <f ca="1">($H412/(SUMIF($D$5:$D$832,$D412,$H$5:$H$832))*IF($D412=1,Urban_Rural_LDVs!L$6,Urban_Rural_LDVs!L$7))</f>
        <v>15.462832279686221</v>
      </c>
      <c r="Q412" s="197">
        <f ca="1">($H412/(SUMIF($D$5:$D$832,$D412,$H$5:$H$832))*IF($D412=1,Urban_Rural_LDVs!M$6,Urban_Rural_LDVs!M$7))</f>
        <v>33.53915510337584</v>
      </c>
      <c r="R412" s="196">
        <f ca="1">($H412/(SUMIF($D$5:$D$832,$D412,$H$5:$H$832))*IF($D412=1,Urban_Rural_LDVs!N$6,Urban_Rural_LDVs!N$7))</f>
        <v>0.29662808451954542</v>
      </c>
      <c r="S412" s="196">
        <f ca="1">($H412/(SUMIF($D$5:$D$832,$D412,$H$5:$H$832))*IF($D412=1,Urban_Rural_LDVs!O$6,Urban_Rural_LDVs!O$7))</f>
        <v>1.4090235402445022</v>
      </c>
      <c r="T412" s="196">
        <f ca="1">($H412/(SUMIF($D$5:$D$832,$D412,$H$5:$H$832))*IF($D412=1,Urban_Rural_LDVs!P$6,Urban_Rural_LDVs!P$7))</f>
        <v>6.1823956158241877</v>
      </c>
      <c r="U412" s="339">
        <f ca="1">($H412/(SUMIF($D$5:$D$832,$D412,$H$5:$H$832))*IF($D412=1,Urban_Rural_LDVs!Q$6,Urban_Rural_LDVs!Q$7))</f>
        <v>13.281661788852562</v>
      </c>
      <c r="V412" s="344">
        <f ca="1">'DAC Adjustment'!O416-'Census Tract'!J412</f>
        <v>0.53722033294499516</v>
      </c>
      <c r="W412" s="29">
        <f ca="1">'DAC Adjustment'!P416-'Census Tract'!K412</f>
        <v>2.6697542350725616</v>
      </c>
      <c r="X412" s="29">
        <f ca="1">'DAC Adjustment'!Q416-'Census Tract'!L412</f>
        <v>12.284565211518469</v>
      </c>
      <c r="Y412" s="105">
        <f ca="1">'DAC Adjustment'!R416-'Census Tract'!M412</f>
        <v>26.681215776759501</v>
      </c>
      <c r="Z412" s="29">
        <f ca="1">'DAC Adjustment'!S416-'Census Tract'!N412</f>
        <v>0.17811932748964698</v>
      </c>
      <c r="AA412" s="29">
        <f ca="1">'DAC Adjustment'!T416-'Census Tract'!O412</f>
        <v>0.8475960741724724</v>
      </c>
      <c r="AB412" s="29">
        <f ca="1">'DAC Adjustment'!U416-'Census Tract'!P412</f>
        <v>3.8657080699215562</v>
      </c>
      <c r="AC412" s="105">
        <f ca="1">'DAC Adjustment'!V416-'Census Tract'!Q412</f>
        <v>8.3847887758439583</v>
      </c>
      <c r="AD412" s="29">
        <f ca="1">'DAC Adjustment'!W416-'Census Tract'!R412</f>
        <v>7.4157021129886369E-2</v>
      </c>
      <c r="AE412" s="29">
        <f ca="1">'DAC Adjustment'!X416-'Census Tract'!S412</f>
        <v>0.35225588506112548</v>
      </c>
      <c r="AF412" s="29">
        <f ca="1">'DAC Adjustment'!Y416-'Census Tract'!T412</f>
        <v>1.5455989039560469</v>
      </c>
      <c r="AG412" s="345">
        <f ca="1">'DAC Adjustment'!Z416-'Census Tract'!U412</f>
        <v>3.3204154472131417</v>
      </c>
    </row>
    <row r="413" spans="1:33" ht="15.75" x14ac:dyDescent="0.25">
      <c r="A413" s="193" t="s">
        <v>48</v>
      </c>
      <c r="B413" s="53" t="str">
        <f>IFERROR(INDEX(Geography!$R$5:$R$889,MATCH(C413,Geography!$S$5:$S$889,0)),"Undefined")</f>
        <v>Albany</v>
      </c>
      <c r="C413" s="53">
        <v>41043020100</v>
      </c>
      <c r="D413" s="171" cm="1">
        <f t="array" ref="D413">INDEX(Geography!$K$5:$K$838,MATCH(C413,Geography!$L$5:$L$838,0),0)</f>
        <v>0</v>
      </c>
      <c r="E413" s="53">
        <v>10593</v>
      </c>
      <c r="F413" s="53">
        <f>SUMIF(County!$A$5:$A$40,A413,County!$D$5:$D$40)</f>
        <v>123432</v>
      </c>
      <c r="G413" s="173" cm="1">
        <f t="array" ref="G413">INDEX(Geography!$E$5:$E$833,MATCH(C413,Geography!$C$5:$C$833,0),0)</f>
        <v>9198</v>
      </c>
      <c r="H413" s="239">
        <f t="shared" si="6"/>
        <v>11555.96702155813</v>
      </c>
      <c r="I413" s="173">
        <f>SUMIF(Geography!$L$5:$L$838,'Census Tract'!C413,Geography!$M$5:$M$838)</f>
        <v>6460</v>
      </c>
      <c r="J413" s="338">
        <f ca="1">($I413/(SUMIF($D$5:$D$832,$D413,$I$5:$I$832))*IF($D413=1,Urban_Rural_LDVs!F$6,Urban_Rural_LDVs!F$7))</f>
        <v>9.926172511480635</v>
      </c>
      <c r="K413" s="196">
        <f ca="1">($I413/(SUMIF($D$5:$D$832,$D413,$I$5:$I$832))*IF($D413=1,Urban_Rural_LDVs!G$6,Urban_Rural_LDVs!G$7))</f>
        <v>50.071339446634973</v>
      </c>
      <c r="L413" s="196">
        <f ca="1">($I413/(SUMIF($D$5:$D$832,$D413,$I$5:$I$832))*IF($D413=1,Urban_Rural_LDVs!H$6,Urban_Rural_LDVs!H$7))</f>
        <v>232.0085512561607</v>
      </c>
      <c r="M413" s="197">
        <f ca="1">($I413/(SUMIF($D$5:$D$832,$D413,$I$5:$I$832))*IF($D413=1,Urban_Rural_LDVs!I$6,Urban_Rural_LDVs!I$7))</f>
        <v>504.69216210643464</v>
      </c>
      <c r="N413" s="196">
        <f ca="1">($H413/(SUMIF($D$5:$D$832,$D413,$H$5:$H$832))*IF($D413=1,Urban_Rural_LDVs!J$6,Urban_Rural_LDVs!J$7))</f>
        <v>3.1630125715875939</v>
      </c>
      <c r="O413" s="196">
        <f ca="1">($H413/(SUMIF($D$5:$D$832,$D413,$H$5:$H$832))*IF($D413=1,Urban_Rural_LDVs!K$6,Urban_Rural_LDVs!K$7))</f>
        <v>16.53240656427473</v>
      </c>
      <c r="P413" s="196">
        <f ca="1">($H413/(SUMIF($D$5:$D$832,$D413,$H$5:$H$832))*IF($D413=1,Urban_Rural_LDVs!L$6,Urban_Rural_LDVs!L$7))</f>
        <v>77.130957186250697</v>
      </c>
      <c r="Q413" s="197">
        <f ca="1">($H413/(SUMIF($D$5:$D$832,$D413,$H$5:$H$832))*IF($D413=1,Urban_Rural_LDVs!M$6,Urban_Rural_LDVs!M$7))</f>
        <v>167.95211432466047</v>
      </c>
      <c r="R413" s="196">
        <f ca="1">($H413/(SUMIF($D$5:$D$832,$D413,$H$5:$H$832))*IF($D413=1,Urban_Rural_LDVs!N$6,Urban_Rural_LDVs!N$7))</f>
        <v>2.1601946214604162</v>
      </c>
      <c r="S413" s="196">
        <f ca="1">($H413/(SUMIF($D$5:$D$832,$D413,$H$5:$H$832))*IF($D413=1,Urban_Rural_LDVs!O$6,Urban_Rural_LDVs!O$7))</f>
        <v>11.19073899792742</v>
      </c>
      <c r="T413" s="196">
        <f ca="1">($H413/(SUMIF($D$5:$D$832,$D413,$H$5:$H$832))*IF($D413=1,Urban_Rural_LDVs!P$6,Urban_Rural_LDVs!P$7))</f>
        <v>51.566597048940793</v>
      </c>
      <c r="U413" s="339">
        <f ca="1">($H413/(SUMIF($D$5:$D$832,$D413,$H$5:$H$832))*IF($D413=1,Urban_Rural_LDVs!Q$6,Urban_Rural_LDVs!Q$7))</f>
        <v>112.0756287923258</v>
      </c>
      <c r="V413" s="344">
        <f ca="1">'DAC Adjustment'!O417-'Census Tract'!J413</f>
        <v>0</v>
      </c>
      <c r="W413" s="29">
        <f ca="1">'DAC Adjustment'!P417-'Census Tract'!K413</f>
        <v>0</v>
      </c>
      <c r="X413" s="29">
        <f ca="1">'DAC Adjustment'!Q417-'Census Tract'!L413</f>
        <v>0</v>
      </c>
      <c r="Y413" s="105">
        <f ca="1">'DAC Adjustment'!R417-'Census Tract'!M413</f>
        <v>0</v>
      </c>
      <c r="Z413" s="29">
        <f ca="1">'DAC Adjustment'!S417-'Census Tract'!N413</f>
        <v>0</v>
      </c>
      <c r="AA413" s="29">
        <f ca="1">'DAC Adjustment'!T417-'Census Tract'!O413</f>
        <v>0</v>
      </c>
      <c r="AB413" s="29">
        <f ca="1">'DAC Adjustment'!U417-'Census Tract'!P413</f>
        <v>0</v>
      </c>
      <c r="AC413" s="105">
        <f ca="1">'DAC Adjustment'!V417-'Census Tract'!Q413</f>
        <v>0</v>
      </c>
      <c r="AD413" s="29">
        <f ca="1">'DAC Adjustment'!W417-'Census Tract'!R413</f>
        <v>0</v>
      </c>
      <c r="AE413" s="29">
        <f ca="1">'DAC Adjustment'!X417-'Census Tract'!S413</f>
        <v>0</v>
      </c>
      <c r="AF413" s="29">
        <f ca="1">'DAC Adjustment'!Y417-'Census Tract'!T413</f>
        <v>0</v>
      </c>
      <c r="AG413" s="345">
        <f ca="1">'DAC Adjustment'!Z417-'Census Tract'!U413</f>
        <v>0</v>
      </c>
    </row>
    <row r="414" spans="1:33" ht="15.75" x14ac:dyDescent="0.25">
      <c r="A414" s="193" t="s">
        <v>48</v>
      </c>
      <c r="B414" s="53" t="str">
        <f>IFERROR(INDEX(Geography!$R$5:$R$889,MATCH(C414,Geography!$S$5:$S$889,0)),"Undefined")</f>
        <v>Tangent</v>
      </c>
      <c r="C414" s="53">
        <v>41043030700</v>
      </c>
      <c r="D414" s="171" cm="1">
        <f t="array" ref="D414">INDEX(Geography!$K$5:$K$838,MATCH(C414,Geography!$L$5:$L$838,0),0)</f>
        <v>0</v>
      </c>
      <c r="E414" s="53">
        <v>3903</v>
      </c>
      <c r="F414" s="53">
        <f>SUMIF(County!$A$5:$A$40,A414,County!$D$5:$D$40)</f>
        <v>123432</v>
      </c>
      <c r="G414" s="173" cm="1">
        <f t="array" ref="G414">INDEX(Geography!$E$5:$E$833,MATCH(C414,Geography!$C$5:$C$833,0),0)</f>
        <v>3624</v>
      </c>
      <c r="H414" s="239">
        <f t="shared" si="6"/>
        <v>4553.0359302159886</v>
      </c>
      <c r="I414" s="173">
        <f>SUMIF(Geography!$L$5:$L$838,'Census Tract'!C414,Geography!$M$5:$M$838)</f>
        <v>2663</v>
      </c>
      <c r="J414" s="338">
        <f ca="1">($I414/(SUMIF($D$5:$D$832,$D414,$I$5:$I$832))*IF($D414=1,Urban_Rural_LDVs!F$6,Urban_Rural_LDVs!F$7))</f>
        <v>4.0918571823642305</v>
      </c>
      <c r="K414" s="196">
        <f ca="1">($I414/(SUMIF($D$5:$D$832,$D414,$I$5:$I$832))*IF($D414=1,Urban_Rural_LDVs!G$6,Urban_Rural_LDVs!G$7))</f>
        <v>20.640863304394568</v>
      </c>
      <c r="L414" s="196">
        <f ca="1">($I414/(SUMIF($D$5:$D$832,$D414,$I$5:$I$832))*IF($D414=1,Urban_Rural_LDVs!H$6,Urban_Rural_LDVs!H$7))</f>
        <v>95.640676779435893</v>
      </c>
      <c r="M414" s="197">
        <f ca="1">($I414/(SUMIF($D$5:$D$832,$D414,$I$5:$I$832))*IF($D414=1,Urban_Rural_LDVs!I$6,Urban_Rural_LDVs!I$7))</f>
        <v>208.04879685594972</v>
      </c>
      <c r="N414" s="196">
        <f ca="1">($H414/(SUMIF($D$5:$D$832,$D414,$H$5:$H$832))*IF($D414=1,Urban_Rural_LDVs!J$6,Urban_Rural_LDVs!J$7))</f>
        <v>1.2462228266398607</v>
      </c>
      <c r="O414" s="196">
        <f ca="1">($H414/(SUMIF($D$5:$D$832,$D414,$H$5:$H$832))*IF($D414=1,Urban_Rural_LDVs!K$6,Urban_Rural_LDVs!K$7))</f>
        <v>6.5137466176268335</v>
      </c>
      <c r="P414" s="196">
        <f ca="1">($H414/(SUMIF($D$5:$D$832,$D414,$H$5:$H$832))*IF($D414=1,Urban_Rural_LDVs!L$6,Urban_Rural_LDVs!L$7))</f>
        <v>30.389496503910905</v>
      </c>
      <c r="Q414" s="197">
        <f ca="1">($H414/(SUMIF($D$5:$D$832,$D414,$H$5:$H$832))*IF($D414=1,Urban_Rural_LDVs!M$6,Urban_Rural_LDVs!M$7))</f>
        <v>66.172913928307196</v>
      </c>
      <c r="R414" s="196">
        <f ca="1">($H414/(SUMIF($D$5:$D$832,$D414,$H$5:$H$832))*IF($D414=1,Urban_Rural_LDVs!N$6,Urban_Rural_LDVs!N$7))</f>
        <v>0.85111386259758082</v>
      </c>
      <c r="S414" s="196">
        <f ca="1">($H414/(SUMIF($D$5:$D$832,$D414,$H$5:$H$832))*IF($D414=1,Urban_Rural_LDVs!O$6,Urban_Rural_LDVs!O$7))</f>
        <v>4.4091365653934513</v>
      </c>
      <c r="T414" s="196">
        <f ca="1">($H414/(SUMIF($D$5:$D$832,$D414,$H$5:$H$832))*IF($D414=1,Urban_Rural_LDVs!P$6,Urban_Rural_LDVs!P$7))</f>
        <v>20.317171961878824</v>
      </c>
      <c r="U414" s="339">
        <f ca="1">($H414/(SUMIF($D$5:$D$832,$D414,$H$5:$H$832))*IF($D414=1,Urban_Rural_LDVs!Q$6,Urban_Rural_LDVs!Q$7))</f>
        <v>44.157651526787205</v>
      </c>
      <c r="V414" s="344">
        <f ca="1">'DAC Adjustment'!O418-'Census Tract'!J414</f>
        <v>0</v>
      </c>
      <c r="W414" s="29">
        <f ca="1">'DAC Adjustment'!P418-'Census Tract'!K414</f>
        <v>0</v>
      </c>
      <c r="X414" s="29">
        <f ca="1">'DAC Adjustment'!Q418-'Census Tract'!L414</f>
        <v>0</v>
      </c>
      <c r="Y414" s="105">
        <f ca="1">'DAC Adjustment'!R418-'Census Tract'!M414</f>
        <v>0</v>
      </c>
      <c r="Z414" s="29">
        <f ca="1">'DAC Adjustment'!S418-'Census Tract'!N414</f>
        <v>0</v>
      </c>
      <c r="AA414" s="29">
        <f ca="1">'DAC Adjustment'!T418-'Census Tract'!O414</f>
        <v>0</v>
      </c>
      <c r="AB414" s="29">
        <f ca="1">'DAC Adjustment'!U418-'Census Tract'!P414</f>
        <v>0</v>
      </c>
      <c r="AC414" s="105">
        <f ca="1">'DAC Adjustment'!V418-'Census Tract'!Q414</f>
        <v>0</v>
      </c>
      <c r="AD414" s="29">
        <f ca="1">'DAC Adjustment'!W418-'Census Tract'!R414</f>
        <v>0</v>
      </c>
      <c r="AE414" s="29">
        <f ca="1">'DAC Adjustment'!X418-'Census Tract'!S414</f>
        <v>0</v>
      </c>
      <c r="AF414" s="29">
        <f ca="1">'DAC Adjustment'!Y418-'Census Tract'!T414</f>
        <v>0</v>
      </c>
      <c r="AG414" s="345">
        <f ca="1">'DAC Adjustment'!Z418-'Census Tract'!U414</f>
        <v>0</v>
      </c>
    </row>
    <row r="415" spans="1:33" ht="15.75" x14ac:dyDescent="0.25">
      <c r="A415" s="193" t="s">
        <v>48</v>
      </c>
      <c r="B415" s="53" t="str">
        <f>IFERROR(INDEX(Geography!$R$5:$R$889,MATCH(C415,Geography!$S$5:$S$889,0)),"Undefined")</f>
        <v>Sweet Home</v>
      </c>
      <c r="C415" s="53">
        <v>41043030401</v>
      </c>
      <c r="D415" s="171" cm="1">
        <f t="array" ref="D415">INDEX(Geography!$K$5:$K$838,MATCH(C415,Geography!$L$5:$L$838,0),0)</f>
        <v>0</v>
      </c>
      <c r="E415" s="53">
        <v>7416</v>
      </c>
      <c r="F415" s="53">
        <f>SUMIF(County!$A$5:$A$40,A415,County!$D$5:$D$40)</f>
        <v>123432</v>
      </c>
      <c r="G415" s="173" cm="1">
        <f t="array" ref="G415">INDEX(Geography!$E$5:$E$833,MATCH(C415,Geography!$C$5:$C$833,0),0)</f>
        <v>6052</v>
      </c>
      <c r="H415" s="239">
        <f t="shared" si="6"/>
        <v>7603.4694949412697</v>
      </c>
      <c r="I415" s="173">
        <f>SUMIF(Geography!$L$5:$L$838,'Census Tract'!C415,Geography!$M$5:$M$838)</f>
        <v>1426</v>
      </c>
      <c r="J415" s="338">
        <f ca="1">($I415/(SUMIF($D$5:$D$832,$D415,$I$5:$I$832))*IF($D415=1,Urban_Rural_LDVs!F$6,Urban_Rural_LDVs!F$7))</f>
        <v>2.1911334367447965</v>
      </c>
      <c r="K415" s="196">
        <f ca="1">($I415/(SUMIF($D$5:$D$832,$D415,$I$5:$I$832))*IF($D415=1,Urban_Rural_LDVs!G$6,Urban_Rural_LDVs!G$7))</f>
        <v>11.052899388684436</v>
      </c>
      <c r="L415" s="196">
        <f ca="1">($I415/(SUMIF($D$5:$D$832,$D415,$I$5:$I$832))*IF($D415=1,Urban_Rural_LDVs!H$6,Urban_Rural_LDVs!H$7))</f>
        <v>51.21427153115868</v>
      </c>
      <c r="M415" s="197">
        <f ca="1">($I415/(SUMIF($D$5:$D$832,$D415,$I$5:$I$832))*IF($D415=1,Urban_Rural_LDVs!I$6,Urban_Rural_LDVs!I$7))</f>
        <v>111.40727912751946</v>
      </c>
      <c r="N415" s="196">
        <f ca="1">($H415/(SUMIF($D$5:$D$832,$D415,$H$5:$H$832))*IF($D415=1,Urban_Rural_LDVs!J$6,Urban_Rural_LDVs!J$7))</f>
        <v>2.0811646100508931</v>
      </c>
      <c r="O415" s="196">
        <f ca="1">($H415/(SUMIF($D$5:$D$832,$D415,$H$5:$H$832))*IF($D415=1,Urban_Rural_LDVs!K$6,Urban_Rural_LDVs!K$7))</f>
        <v>10.877813060120751</v>
      </c>
      <c r="P415" s="196">
        <f ca="1">($H415/(SUMIF($D$5:$D$832,$D415,$H$5:$H$832))*IF($D415=1,Urban_Rural_LDVs!L$6,Urban_Rural_LDVs!L$7))</f>
        <v>50.749788311718767</v>
      </c>
      <c r="Q415" s="197">
        <f ca="1">($H415/(SUMIF($D$5:$D$832,$D415,$H$5:$H$832))*IF($D415=1,Urban_Rural_LDVs!M$6,Urban_Rural_LDVs!M$7))</f>
        <v>110.50730548954611</v>
      </c>
      <c r="R415" s="196">
        <f ca="1">($H415/(SUMIF($D$5:$D$832,$D415,$H$5:$H$832))*IF($D415=1,Urban_Rural_LDVs!N$6,Urban_Rural_LDVs!N$7))</f>
        <v>1.4213413621524722</v>
      </c>
      <c r="S415" s="196">
        <f ca="1">($H415/(SUMIF($D$5:$D$832,$D415,$H$5:$H$832))*IF($D415=1,Urban_Rural_LDVs!O$6,Urban_Rural_LDVs!O$7))</f>
        <v>7.3631607322740535</v>
      </c>
      <c r="T415" s="196">
        <f ca="1">($H415/(SUMIF($D$5:$D$832,$D415,$H$5:$H$832))*IF($D415=1,Urban_Rural_LDVs!P$6,Urban_Rural_LDVs!P$7))</f>
        <v>33.929228673645319</v>
      </c>
      <c r="U415" s="339">
        <f ca="1">($H415/(SUMIF($D$5:$D$832,$D415,$H$5:$H$832))*IF($D415=1,Urban_Rural_LDVs!Q$6,Urban_Rural_LDVs!Q$7))</f>
        <v>73.742303267140215</v>
      </c>
      <c r="V415" s="344">
        <f ca="1">'DAC Adjustment'!O419-'Census Tract'!J415</f>
        <v>0.54778335918619891</v>
      </c>
      <c r="W415" s="29">
        <f ca="1">'DAC Adjustment'!P419-'Census Tract'!K415</f>
        <v>2.7632248471711094</v>
      </c>
      <c r="X415" s="29">
        <f ca="1">'DAC Adjustment'!Q419-'Census Tract'!L415</f>
        <v>12.803567882789672</v>
      </c>
      <c r="Y415" s="105">
        <f ca="1">'DAC Adjustment'!R419-'Census Tract'!M415</f>
        <v>27.851819781879854</v>
      </c>
      <c r="Z415" s="29">
        <f ca="1">'DAC Adjustment'!S419-'Census Tract'!N415</f>
        <v>0.52029115251272318</v>
      </c>
      <c r="AA415" s="29">
        <f ca="1">'DAC Adjustment'!T419-'Census Tract'!O415</f>
        <v>2.7194532650301877</v>
      </c>
      <c r="AB415" s="29">
        <f ca="1">'DAC Adjustment'!U419-'Census Tract'!P415</f>
        <v>12.68744707792969</v>
      </c>
      <c r="AC415" s="105">
        <f ca="1">'DAC Adjustment'!V419-'Census Tract'!Q415</f>
        <v>27.626826372386532</v>
      </c>
      <c r="AD415" s="29">
        <f ca="1">'DAC Adjustment'!W419-'Census Tract'!R415</f>
        <v>0.35533534053811811</v>
      </c>
      <c r="AE415" s="29">
        <f ca="1">'DAC Adjustment'!X419-'Census Tract'!S415</f>
        <v>1.8407901830685134</v>
      </c>
      <c r="AF415" s="29">
        <f ca="1">'DAC Adjustment'!Y419-'Census Tract'!T415</f>
        <v>8.4823071684113316</v>
      </c>
      <c r="AG415" s="345">
        <f ca="1">'DAC Adjustment'!Z419-'Census Tract'!U415</f>
        <v>18.435575816785047</v>
      </c>
    </row>
    <row r="416" spans="1:33" ht="15.75" x14ac:dyDescent="0.25">
      <c r="A416" s="193" t="s">
        <v>48</v>
      </c>
      <c r="B416" s="53" t="str">
        <f>IFERROR(INDEX(Geography!$R$5:$R$889,MATCH(C416,Geography!$S$5:$S$889,0)),"Undefined")</f>
        <v>Albany</v>
      </c>
      <c r="C416" s="53">
        <v>41043020200</v>
      </c>
      <c r="D416" s="171" cm="1">
        <f t="array" ref="D416">INDEX(Geography!$K$5:$K$838,MATCH(C416,Geography!$L$5:$L$838,0),0)</f>
        <v>0</v>
      </c>
      <c r="E416" s="53">
        <v>2031</v>
      </c>
      <c r="F416" s="53">
        <f>SUMIF(County!$A$5:$A$40,A416,County!$D$5:$D$40)</f>
        <v>123432</v>
      </c>
      <c r="G416" s="173" cm="1">
        <f t="array" ref="G416">INDEX(Geography!$E$5:$E$833,MATCH(C416,Geography!$C$5:$C$833,0),0)</f>
        <v>1692</v>
      </c>
      <c r="H416" s="239">
        <f t="shared" si="6"/>
        <v>2125.7551859617693</v>
      </c>
      <c r="I416" s="173">
        <f>SUMIF(Geography!$L$5:$L$838,'Census Tract'!C416,Geography!$M$5:$M$838)</f>
        <v>2549</v>
      </c>
      <c r="J416" s="338">
        <f ca="1">($I416/(SUMIF($D$5:$D$832,$D416,$I$5:$I$832))*IF($D416=1,Urban_Rural_LDVs!F$6,Urban_Rural_LDVs!F$7))</f>
        <v>3.9166894321616312</v>
      </c>
      <c r="K416" s="196">
        <f ca="1">($I416/(SUMIF($D$5:$D$832,$D416,$I$5:$I$832))*IF($D416=1,Urban_Rural_LDVs!G$6,Urban_Rural_LDVs!G$7))</f>
        <v>19.757251431806893</v>
      </c>
      <c r="L416" s="196">
        <f ca="1">($I416/(SUMIF($D$5:$D$832,$D416,$I$5:$I$832))*IF($D416=1,Urban_Rural_LDVs!H$6,Urban_Rural_LDVs!H$7))</f>
        <v>91.546408227856588</v>
      </c>
      <c r="M416" s="197">
        <f ca="1">($I416/(SUMIF($D$5:$D$832,$D416,$I$5:$I$832))*IF($D416=1,Urban_Rural_LDVs!I$6,Urban_Rural_LDVs!I$7))</f>
        <v>199.14246458348325</v>
      </c>
      <c r="N416" s="196">
        <f ca="1">($H416/(SUMIF($D$5:$D$832,$D416,$H$5:$H$832))*IF($D416=1,Urban_Rural_LDVs!J$6,Urban_Rural_LDVs!J$7))</f>
        <v>0.58184575680867667</v>
      </c>
      <c r="O416" s="196">
        <f ca="1">($H416/(SUMIF($D$5:$D$832,$D416,$H$5:$H$832))*IF($D416=1,Urban_Rural_LDVs!K$6,Urban_Rural_LDVs!K$7))</f>
        <v>3.0411863347198129</v>
      </c>
      <c r="P416" s="196">
        <f ca="1">($H416/(SUMIF($D$5:$D$832,$D416,$H$5:$H$832))*IF($D416=1,Urban_Rural_LDVs!L$6,Urban_Rural_LDVs!L$7))</f>
        <v>14.188473533282906</v>
      </c>
      <c r="Q416" s="197">
        <f ca="1">($H416/(SUMIF($D$5:$D$832,$D416,$H$5:$H$832))*IF($D416=1,Urban_Rural_LDVs!M$6,Urban_Rural_LDVs!M$7))</f>
        <v>30.895300873812296</v>
      </c>
      <c r="R416" s="196">
        <f ca="1">($H416/(SUMIF($D$5:$D$832,$D416,$H$5:$H$832))*IF($D416=1,Urban_Rural_LDVs!N$6,Urban_Rural_LDVs!N$7))</f>
        <v>0.39737435306708241</v>
      </c>
      <c r="S416" s="196">
        <f ca="1">($H416/(SUMIF($D$5:$D$832,$D416,$H$5:$H$832))*IF($D416=1,Urban_Rural_LDVs!O$6,Urban_Rural_LDVs!O$7))</f>
        <v>2.0585703831803861</v>
      </c>
      <c r="T416" s="196">
        <f ca="1">($H416/(SUMIF($D$5:$D$832,$D416,$H$5:$H$832))*IF($D416=1,Urban_Rural_LDVs!P$6,Urban_Rural_LDVs!P$7))</f>
        <v>9.4858319424666018</v>
      </c>
      <c r="U416" s="339">
        <f ca="1">($H416/(SUMIF($D$5:$D$832,$D416,$H$5:$H$832))*IF($D416=1,Urban_Rural_LDVs!Q$6,Urban_Rural_LDVs!Q$7))</f>
        <v>20.616651871778128</v>
      </c>
      <c r="V416" s="344">
        <f ca="1">'DAC Adjustment'!O420-'Census Tract'!J416</f>
        <v>0</v>
      </c>
      <c r="W416" s="29">
        <f ca="1">'DAC Adjustment'!P420-'Census Tract'!K416</f>
        <v>0</v>
      </c>
      <c r="X416" s="29">
        <f ca="1">'DAC Adjustment'!Q420-'Census Tract'!L416</f>
        <v>0</v>
      </c>
      <c r="Y416" s="105">
        <f ca="1">'DAC Adjustment'!R420-'Census Tract'!M416</f>
        <v>0</v>
      </c>
      <c r="Z416" s="29">
        <f ca="1">'DAC Adjustment'!S420-'Census Tract'!N416</f>
        <v>0</v>
      </c>
      <c r="AA416" s="29">
        <f ca="1">'DAC Adjustment'!T420-'Census Tract'!O416</f>
        <v>0</v>
      </c>
      <c r="AB416" s="29">
        <f ca="1">'DAC Adjustment'!U420-'Census Tract'!P416</f>
        <v>0</v>
      </c>
      <c r="AC416" s="105">
        <f ca="1">'DAC Adjustment'!V420-'Census Tract'!Q416</f>
        <v>0</v>
      </c>
      <c r="AD416" s="29">
        <f ca="1">'DAC Adjustment'!W420-'Census Tract'!R416</f>
        <v>0</v>
      </c>
      <c r="AE416" s="29">
        <f ca="1">'DAC Adjustment'!X420-'Census Tract'!S416</f>
        <v>0</v>
      </c>
      <c r="AF416" s="29">
        <f ca="1">'DAC Adjustment'!Y420-'Census Tract'!T416</f>
        <v>0</v>
      </c>
      <c r="AG416" s="345">
        <f ca="1">'DAC Adjustment'!Z420-'Census Tract'!U416</f>
        <v>0</v>
      </c>
    </row>
    <row r="417" spans="1:33" ht="15.75" x14ac:dyDescent="0.25">
      <c r="A417" s="193" t="s">
        <v>49</v>
      </c>
      <c r="B417" s="53" t="str">
        <f>IFERROR(INDEX(Geography!$R$5:$R$889,MATCH(C417,Geography!$S$5:$S$889,0)),"Undefined")</f>
        <v>Jordan Valley</v>
      </c>
      <c r="C417" s="53">
        <v>41045970900</v>
      </c>
      <c r="D417" s="171" cm="1">
        <f t="array" ref="D417">INDEX(Geography!$K$5:$K$838,MATCH(C417,Geography!$L$5:$L$838,0),0)</f>
        <v>0</v>
      </c>
      <c r="E417" s="53">
        <v>5781</v>
      </c>
      <c r="F417" s="53">
        <f>SUMIF(County!$A$5:$A$40,A417,County!$D$5:$D$40)</f>
        <v>27400</v>
      </c>
      <c r="G417" s="173" cm="1">
        <f t="array" ref="G417">INDEX(Geography!$E$5:$E$833,MATCH(C417,Geography!$C$5:$C$833,0),0)</f>
        <v>2440</v>
      </c>
      <c r="H417" s="239">
        <f t="shared" si="6"/>
        <v>3372.4778046811944</v>
      </c>
      <c r="I417" s="173">
        <f>SUMIF(Geography!$L$5:$L$838,'Census Tract'!C417,Geography!$M$5:$M$838)</f>
        <v>1587</v>
      </c>
      <c r="J417" s="338">
        <f ca="1">($I417/(SUMIF($D$5:$D$832,$D417,$I$5:$I$832))*IF($D417=1,Urban_Rural_LDVs!F$6,Urban_Rural_LDVs!F$7))</f>
        <v>2.4385194699256609</v>
      </c>
      <c r="K417" s="196">
        <f ca="1">($I417/(SUMIF($D$5:$D$832,$D417,$I$5:$I$832))*IF($D417=1,Urban_Rural_LDVs!G$6,Urban_Rural_LDVs!G$7))</f>
        <v>12.300807384181068</v>
      </c>
      <c r="L417" s="196">
        <f ca="1">($I417/(SUMIF($D$5:$D$832,$D417,$I$5:$I$832))*IF($D417=1,Urban_Rural_LDVs!H$6,Urban_Rural_LDVs!H$7))</f>
        <v>56.996527994354025</v>
      </c>
      <c r="M417" s="197">
        <f ca="1">($I417/(SUMIF($D$5:$D$832,$D417,$I$5:$I$832))*IF($D417=1,Urban_Rural_LDVs!I$6,Urban_Rural_LDVs!I$7))</f>
        <v>123.98552031933617</v>
      </c>
      <c r="N417" s="196">
        <f ca="1">($H417/(SUMIF($D$5:$D$832,$D417,$H$5:$H$832))*IF($D417=1,Urban_Rural_LDVs!J$6,Urban_Rural_LDVs!J$7))</f>
        <v>0.92308931599637378</v>
      </c>
      <c r="O417" s="196">
        <f ca="1">($H417/(SUMIF($D$5:$D$832,$D417,$H$5:$H$832))*IF($D417=1,Urban_Rural_LDVs!K$6,Urban_Rural_LDVs!K$7))</f>
        <v>4.8247951981836437</v>
      </c>
      <c r="P417" s="196">
        <f ca="1">($H417/(SUMIF($D$5:$D$832,$D417,$H$5:$H$832))*IF($D417=1,Urban_Rural_LDVs!L$6,Urban_Rural_LDVs!L$7))</f>
        <v>22.509794349462652</v>
      </c>
      <c r="Q417" s="197">
        <f ca="1">($H417/(SUMIF($D$5:$D$832,$D417,$H$5:$H$832))*IF($D417=1,Urban_Rural_LDVs!M$6,Urban_Rural_LDVs!M$7))</f>
        <v>49.014918158949911</v>
      </c>
      <c r="R417" s="196">
        <f ca="1">($H417/(SUMIF($D$5:$D$832,$D417,$H$5:$H$832))*IF($D417=1,Urban_Rural_LDVs!N$6,Urban_Rural_LDVs!N$7))</f>
        <v>0.63042828013234153</v>
      </c>
      <c r="S417" s="196">
        <f ca="1">($H417/(SUMIF($D$5:$D$832,$D417,$H$5:$H$832))*IF($D417=1,Urban_Rural_LDVs!O$6,Urban_Rural_LDVs!O$7))</f>
        <v>3.2658901516492742</v>
      </c>
      <c r="T417" s="196">
        <f ca="1">($H417/(SUMIF($D$5:$D$832,$D417,$H$5:$H$832))*IF($D417=1,Urban_Rural_LDVs!P$6,Urban_Rural_LDVs!P$7))</f>
        <v>15.049126021739296</v>
      </c>
      <c r="U417" s="339">
        <f ca="1">($H417/(SUMIF($D$5:$D$832,$D417,$H$5:$H$832))*IF($D417=1,Urban_Rural_LDVs!Q$6,Urban_Rural_LDVs!Q$7))</f>
        <v>32.708000104420861</v>
      </c>
      <c r="V417" s="344">
        <f ca="1">'DAC Adjustment'!O421-'Census Tract'!J417</f>
        <v>0</v>
      </c>
      <c r="W417" s="29">
        <f ca="1">'DAC Adjustment'!P421-'Census Tract'!K417</f>
        <v>0</v>
      </c>
      <c r="X417" s="29">
        <f ca="1">'DAC Adjustment'!Q421-'Census Tract'!L417</f>
        <v>0</v>
      </c>
      <c r="Y417" s="105">
        <f ca="1">'DAC Adjustment'!R421-'Census Tract'!M417</f>
        <v>0</v>
      </c>
      <c r="Z417" s="29">
        <f ca="1">'DAC Adjustment'!S421-'Census Tract'!N417</f>
        <v>0</v>
      </c>
      <c r="AA417" s="29">
        <f ca="1">'DAC Adjustment'!T421-'Census Tract'!O417</f>
        <v>0</v>
      </c>
      <c r="AB417" s="29">
        <f ca="1">'DAC Adjustment'!U421-'Census Tract'!P417</f>
        <v>0</v>
      </c>
      <c r="AC417" s="105">
        <f ca="1">'DAC Adjustment'!V421-'Census Tract'!Q417</f>
        <v>0</v>
      </c>
      <c r="AD417" s="29">
        <f ca="1">'DAC Adjustment'!W421-'Census Tract'!R417</f>
        <v>0</v>
      </c>
      <c r="AE417" s="29">
        <f ca="1">'DAC Adjustment'!X421-'Census Tract'!S417</f>
        <v>0</v>
      </c>
      <c r="AF417" s="29">
        <f ca="1">'DAC Adjustment'!Y421-'Census Tract'!T417</f>
        <v>0</v>
      </c>
      <c r="AG417" s="345">
        <f ca="1">'DAC Adjustment'!Z421-'Census Tract'!U417</f>
        <v>0</v>
      </c>
    </row>
    <row r="418" spans="1:33" ht="15.75" x14ac:dyDescent="0.25">
      <c r="A418" s="193" t="s">
        <v>49</v>
      </c>
      <c r="B418" s="53" t="str">
        <f>IFERROR(INDEX(Geography!$R$5:$R$889,MATCH(C418,Geography!$S$5:$S$889,0)),"Undefined")</f>
        <v>Ontario</v>
      </c>
      <c r="C418" s="53">
        <v>41045970200</v>
      </c>
      <c r="D418" s="171" cm="1">
        <f t="array" ref="D418">INDEX(Geography!$K$5:$K$838,MATCH(C418,Geography!$L$5:$L$838,0),0)</f>
        <v>0</v>
      </c>
      <c r="E418" s="53">
        <v>4675</v>
      </c>
      <c r="F418" s="53">
        <f>SUMIF(County!$A$5:$A$40,A418,County!$D$5:$D$40)</f>
        <v>27400</v>
      </c>
      <c r="G418" s="173" cm="1">
        <f t="array" ref="G418">INDEX(Geography!$E$5:$E$833,MATCH(C418,Geography!$C$5:$C$833,0),0)</f>
        <v>3603</v>
      </c>
      <c r="H418" s="239">
        <f t="shared" si="6"/>
        <v>4979.933414043584</v>
      </c>
      <c r="I418" s="173">
        <f>SUMIF(Geography!$L$5:$L$838,'Census Tract'!C418,Geography!$M$5:$M$838)</f>
        <v>1241</v>
      </c>
      <c r="J418" s="338">
        <f ca="1">($I418/(SUMIF($D$5:$D$832,$D418,$I$5:$I$832))*IF($D418=1,Urban_Rural_LDVs!F$6,Urban_Rural_LDVs!F$7))</f>
        <v>1.9068699824686484</v>
      </c>
      <c r="K418" s="196">
        <f ca="1">($I418/(SUMIF($D$5:$D$832,$D418,$I$5:$I$832))*IF($D418=1,Urban_Rural_LDVs!G$6,Urban_Rural_LDVs!G$7))</f>
        <v>9.6189678410640855</v>
      </c>
      <c r="L418" s="196">
        <f ca="1">($I418/(SUMIF($D$5:$D$832,$D418,$I$5:$I$832))*IF($D418=1,Urban_Rural_LDVs!H$6,Urban_Rural_LDVs!H$7))</f>
        <v>44.570063793946659</v>
      </c>
      <c r="M418" s="197">
        <f ca="1">($I418/(SUMIF($D$5:$D$832,$D418,$I$5:$I$832))*IF($D418=1,Urban_Rural_LDVs!I$6,Urban_Rural_LDVs!I$7))</f>
        <v>96.954020615183481</v>
      </c>
      <c r="N418" s="196">
        <f ca="1">($H418/(SUMIF($D$5:$D$832,$D418,$H$5:$H$832))*IF($D418=1,Urban_Rural_LDVs!J$6,Urban_Rural_LDVs!J$7))</f>
        <v>1.3630700022684159</v>
      </c>
      <c r="O418" s="196">
        <f ca="1">($H418/(SUMIF($D$5:$D$832,$D418,$H$5:$H$832))*IF($D418=1,Urban_Rural_LDVs!K$6,Urban_Rural_LDVs!K$7))</f>
        <v>7.1244824176457655</v>
      </c>
      <c r="P418" s="196">
        <f ca="1">($H418/(SUMIF($D$5:$D$832,$D418,$H$5:$H$832))*IF($D418=1,Urban_Rural_LDVs!L$6,Urban_Rural_LDVs!L$7))</f>
        <v>33.238847967669649</v>
      </c>
      <c r="Q418" s="197">
        <f ca="1">($H418/(SUMIF($D$5:$D$832,$D418,$H$5:$H$832))*IF($D418=1,Urban_Rural_LDVs!M$6,Urban_Rural_LDVs!M$7))</f>
        <v>72.377356609301856</v>
      </c>
      <c r="R418" s="196">
        <f ca="1">($H418/(SUMIF($D$5:$D$832,$D418,$H$5:$H$832))*IF($D418=1,Urban_Rural_LDVs!N$6,Urban_Rural_LDVs!N$7))</f>
        <v>0.93091520217902723</v>
      </c>
      <c r="S418" s="196">
        <f ca="1">($H418/(SUMIF($D$5:$D$832,$D418,$H$5:$H$832))*IF($D418=1,Urban_Rural_LDVs!O$6,Urban_Rural_LDVs!O$7))</f>
        <v>4.8225418919640717</v>
      </c>
      <c r="T418" s="196">
        <f ca="1">($H418/(SUMIF($D$5:$D$832,$D418,$H$5:$H$832))*IF($D418=1,Urban_Rural_LDVs!P$6,Urban_Rural_LDVs!P$7))</f>
        <v>22.222131580461756</v>
      </c>
      <c r="U418" s="339">
        <f ca="1">($H418/(SUMIF($D$5:$D$832,$D418,$H$5:$H$832))*IF($D418=1,Urban_Rural_LDVs!Q$6,Urban_Rural_LDVs!Q$7))</f>
        <v>48.297919826323103</v>
      </c>
      <c r="V418" s="344">
        <f ca="1">'DAC Adjustment'!O422-'Census Tract'!J418</f>
        <v>0.47671749561716203</v>
      </c>
      <c r="W418" s="29">
        <f ca="1">'DAC Adjustment'!P422-'Census Tract'!K418</f>
        <v>2.4047419602660209</v>
      </c>
      <c r="X418" s="29">
        <f ca="1">'DAC Adjustment'!Q422-'Census Tract'!L418</f>
        <v>11.142515948486661</v>
      </c>
      <c r="Y418" s="105">
        <f ca="1">'DAC Adjustment'!R422-'Census Tract'!M418</f>
        <v>24.23850515379587</v>
      </c>
      <c r="Z418" s="29">
        <f ca="1">'DAC Adjustment'!S422-'Census Tract'!N418</f>
        <v>0.34076750056710403</v>
      </c>
      <c r="AA418" s="29">
        <f ca="1">'DAC Adjustment'!T422-'Census Tract'!O418</f>
        <v>1.7811206044114414</v>
      </c>
      <c r="AB418" s="29">
        <f ca="1">'DAC Adjustment'!U422-'Census Tract'!P418</f>
        <v>8.3097119919174105</v>
      </c>
      <c r="AC418" s="105">
        <f ca="1">'DAC Adjustment'!V422-'Census Tract'!Q418</f>
        <v>18.09433915232546</v>
      </c>
      <c r="AD418" s="29">
        <f ca="1">'DAC Adjustment'!W422-'Census Tract'!R418</f>
        <v>0.23272880054475675</v>
      </c>
      <c r="AE418" s="29">
        <f ca="1">'DAC Adjustment'!X422-'Census Tract'!S418</f>
        <v>1.2056354729910179</v>
      </c>
      <c r="AF418" s="29">
        <f ca="1">'DAC Adjustment'!Y422-'Census Tract'!T418</f>
        <v>5.5555328951154408</v>
      </c>
      <c r="AG418" s="345">
        <f ca="1">'DAC Adjustment'!Z422-'Census Tract'!U418</f>
        <v>12.074479956580774</v>
      </c>
    </row>
    <row r="419" spans="1:33" ht="15.75" x14ac:dyDescent="0.25">
      <c r="A419" s="193" t="s">
        <v>49</v>
      </c>
      <c r="B419" s="53" t="str">
        <f>IFERROR(INDEX(Geography!$R$5:$R$889,MATCH(C419,Geography!$S$5:$S$889,0)),"Undefined")</f>
        <v>Vale</v>
      </c>
      <c r="C419" s="53">
        <v>41045970600</v>
      </c>
      <c r="D419" s="171" cm="1">
        <f t="array" ref="D419">INDEX(Geography!$K$5:$K$838,MATCH(C419,Geography!$L$5:$L$838,0),0)</f>
        <v>0</v>
      </c>
      <c r="E419" s="53">
        <v>4196</v>
      </c>
      <c r="F419" s="53">
        <f>SUMIF(County!$A$5:$A$40,A419,County!$D$5:$D$40)</f>
        <v>27400</v>
      </c>
      <c r="G419" s="173" cm="1">
        <f t="array" ref="G419">INDEX(Geography!$E$5:$E$833,MATCH(C419,Geography!$C$5:$C$833,0),0)</f>
        <v>3277</v>
      </c>
      <c r="H419" s="239">
        <f t="shared" si="6"/>
        <v>4529.3482647296205</v>
      </c>
      <c r="I419" s="173">
        <f>SUMIF(Geography!$L$5:$L$838,'Census Tract'!C419,Geography!$M$5:$M$838)</f>
        <v>1482</v>
      </c>
      <c r="J419" s="338">
        <f ca="1">($I419/(SUMIF($D$5:$D$832,$D419,$I$5:$I$832))*IF($D419=1,Urban_Rural_LDVs!F$6,Urban_Rural_LDVs!F$7))</f>
        <v>2.277180752633793</v>
      </c>
      <c r="K419" s="196">
        <f ca="1">($I419/(SUMIF($D$5:$D$832,$D419,$I$5:$I$832))*IF($D419=1,Urban_Rural_LDVs!G$6,Urban_Rural_LDVs!G$7))</f>
        <v>11.486954343639788</v>
      </c>
      <c r="L419" s="196">
        <f ca="1">($I419/(SUMIF($D$5:$D$832,$D419,$I$5:$I$832))*IF($D419=1,Urban_Rural_LDVs!H$6,Urban_Rural_LDVs!H$7))</f>
        <v>53.225491170530979</v>
      </c>
      <c r="M419" s="197">
        <f ca="1">($I419/(SUMIF($D$5:$D$832,$D419,$I$5:$I$832))*IF($D419=1,Urban_Rural_LDVs!I$6,Urban_Rural_LDVs!I$7))</f>
        <v>115.78231954206441</v>
      </c>
      <c r="N419" s="196">
        <f ca="1">($H419/(SUMIF($D$5:$D$832,$D419,$H$5:$H$832))*IF($D419=1,Urban_Rural_LDVs!J$6,Urban_Rural_LDVs!J$7))</f>
        <v>1.2397392166066052</v>
      </c>
      <c r="O419" s="196">
        <f ca="1">($H419/(SUMIF($D$5:$D$832,$D419,$H$5:$H$832))*IF($D419=1,Urban_Rural_LDVs!K$6,Urban_Rural_LDVs!K$7))</f>
        <v>6.4798581411671305</v>
      </c>
      <c r="P419" s="196">
        <f ca="1">($H419/(SUMIF($D$5:$D$832,$D419,$H$5:$H$832))*IF($D419=1,Urban_Rural_LDVs!L$6,Urban_Rural_LDVs!L$7))</f>
        <v>30.231391837372584</v>
      </c>
      <c r="Q419" s="197">
        <f ca="1">($H419/(SUMIF($D$5:$D$832,$D419,$H$5:$H$832))*IF($D419=1,Urban_Rural_LDVs!M$6,Urban_Rural_LDVs!M$7))</f>
        <v>65.828642133966738</v>
      </c>
      <c r="R419" s="196">
        <f ca="1">($H419/(SUMIF($D$5:$D$832,$D419,$H$5:$H$832))*IF($D419=1,Urban_Rural_LDVs!N$6,Urban_Rural_LDVs!N$7))</f>
        <v>0.84668584999741103</v>
      </c>
      <c r="S419" s="196">
        <f ca="1">($H419/(SUMIF($D$5:$D$832,$D419,$H$5:$H$832))*IF($D419=1,Urban_Rural_LDVs!O$6,Urban_Rural_LDVs!O$7))</f>
        <v>4.3861975520306027</v>
      </c>
      <c r="T419" s="196">
        <f ca="1">($H419/(SUMIF($D$5:$D$832,$D419,$H$5:$H$832))*IF($D419=1,Urban_Rural_LDVs!P$6,Urban_Rural_LDVs!P$7))</f>
        <v>20.2114696611638</v>
      </c>
      <c r="U419" s="339">
        <f ca="1">($H419/(SUMIF($D$5:$D$832,$D419,$H$5:$H$832))*IF($D419=1,Urban_Rural_LDVs!Q$6,Urban_Rural_LDVs!Q$7))</f>
        <v>43.927916533683266</v>
      </c>
      <c r="V419" s="344">
        <f ca="1">'DAC Adjustment'!O423-'Census Tract'!J419</f>
        <v>0.56929518815844826</v>
      </c>
      <c r="W419" s="29">
        <f ca="1">'DAC Adjustment'!P423-'Census Tract'!K419</f>
        <v>2.8717385859099469</v>
      </c>
      <c r="X419" s="29">
        <f ca="1">'DAC Adjustment'!Q423-'Census Tract'!L419</f>
        <v>13.30637279263275</v>
      </c>
      <c r="Y419" s="105">
        <f ca="1">'DAC Adjustment'!R423-'Census Tract'!M419</f>
        <v>28.945579885516111</v>
      </c>
      <c r="Z419" s="29">
        <f ca="1">'DAC Adjustment'!S423-'Census Tract'!N419</f>
        <v>0.3099348041516512</v>
      </c>
      <c r="AA419" s="29">
        <f ca="1">'DAC Adjustment'!T423-'Census Tract'!O419</f>
        <v>1.6199645352917829</v>
      </c>
      <c r="AB419" s="29">
        <f ca="1">'DAC Adjustment'!U423-'Census Tract'!P419</f>
        <v>7.5578479593431496</v>
      </c>
      <c r="AC419" s="105">
        <f ca="1">'DAC Adjustment'!V423-'Census Tract'!Q419</f>
        <v>16.457160533491688</v>
      </c>
      <c r="AD419" s="29">
        <f ca="1">'DAC Adjustment'!W423-'Census Tract'!R419</f>
        <v>0.21167146249935276</v>
      </c>
      <c r="AE419" s="29">
        <f ca="1">'DAC Adjustment'!X423-'Census Tract'!S419</f>
        <v>1.0965493880076504</v>
      </c>
      <c r="AF419" s="29">
        <f ca="1">'DAC Adjustment'!Y423-'Census Tract'!T419</f>
        <v>5.052867415290951</v>
      </c>
      <c r="AG419" s="345">
        <f ca="1">'DAC Adjustment'!Z423-'Census Tract'!U419</f>
        <v>10.981979133420815</v>
      </c>
    </row>
    <row r="420" spans="1:33" ht="15.75" x14ac:dyDescent="0.25">
      <c r="A420" s="193" t="s">
        <v>49</v>
      </c>
      <c r="B420" s="53" t="str">
        <f>IFERROR(INDEX(Geography!$R$5:$R$889,MATCH(C420,Geography!$S$5:$S$889,0)),"Undefined")</f>
        <v>Undefined</v>
      </c>
      <c r="C420" s="53">
        <v>41045940000</v>
      </c>
      <c r="D420" s="171" cm="1">
        <f t="array" ref="D420">INDEX(Geography!$K$5:$K$838,MATCH(C420,Geography!$L$5:$L$838,0),0)</f>
        <v>0</v>
      </c>
      <c r="E420" s="53">
        <v>0</v>
      </c>
      <c r="F420" s="53">
        <f>SUMIF(County!$A$5:$A$40,A420,County!$D$5:$D$40)</f>
        <v>27400</v>
      </c>
      <c r="G420" s="173" cm="1">
        <f t="array" ref="G420">INDEX(Geography!$E$5:$E$833,MATCH(C420,Geography!$C$5:$C$833,0),0)</f>
        <v>0</v>
      </c>
      <c r="H420" s="239">
        <f t="shared" si="6"/>
        <v>0</v>
      </c>
      <c r="I420" s="173">
        <f>SUMIF(Geography!$L$5:$L$838,'Census Tract'!C420,Geography!$M$5:$M$838)</f>
        <v>0</v>
      </c>
      <c r="J420" s="338">
        <f ca="1">($I420/(SUMIF($D$5:$D$832,$D420,$I$5:$I$832))*IF($D420=1,Urban_Rural_LDVs!F$6,Urban_Rural_LDVs!F$7))</f>
        <v>0</v>
      </c>
      <c r="K420" s="196">
        <f ca="1">($I420/(SUMIF($D$5:$D$832,$D420,$I$5:$I$832))*IF($D420=1,Urban_Rural_LDVs!G$6,Urban_Rural_LDVs!G$7))</f>
        <v>0</v>
      </c>
      <c r="L420" s="196">
        <f ca="1">($I420/(SUMIF($D$5:$D$832,$D420,$I$5:$I$832))*IF($D420=1,Urban_Rural_LDVs!H$6,Urban_Rural_LDVs!H$7))</f>
        <v>0</v>
      </c>
      <c r="M420" s="197">
        <f ca="1">($I420/(SUMIF($D$5:$D$832,$D420,$I$5:$I$832))*IF($D420=1,Urban_Rural_LDVs!I$6,Urban_Rural_LDVs!I$7))</f>
        <v>0</v>
      </c>
      <c r="N420" s="196">
        <f ca="1">($H420/(SUMIF($D$5:$D$832,$D420,$H$5:$H$832))*IF($D420=1,Urban_Rural_LDVs!J$6,Urban_Rural_LDVs!J$7))</f>
        <v>0</v>
      </c>
      <c r="O420" s="196">
        <f ca="1">($H420/(SUMIF($D$5:$D$832,$D420,$H$5:$H$832))*IF($D420=1,Urban_Rural_LDVs!K$6,Urban_Rural_LDVs!K$7))</f>
        <v>0</v>
      </c>
      <c r="P420" s="196">
        <f ca="1">($H420/(SUMIF($D$5:$D$832,$D420,$H$5:$H$832))*IF($D420=1,Urban_Rural_LDVs!L$6,Urban_Rural_LDVs!L$7))</f>
        <v>0</v>
      </c>
      <c r="Q420" s="197">
        <f ca="1">($H420/(SUMIF($D$5:$D$832,$D420,$H$5:$H$832))*IF($D420=1,Urban_Rural_LDVs!M$6,Urban_Rural_LDVs!M$7))</f>
        <v>0</v>
      </c>
      <c r="R420" s="196">
        <f ca="1">($H420/(SUMIF($D$5:$D$832,$D420,$H$5:$H$832))*IF($D420=1,Urban_Rural_LDVs!N$6,Urban_Rural_LDVs!N$7))</f>
        <v>0</v>
      </c>
      <c r="S420" s="196">
        <f ca="1">($H420/(SUMIF($D$5:$D$832,$D420,$H$5:$H$832))*IF($D420=1,Urban_Rural_LDVs!O$6,Urban_Rural_LDVs!O$7))</f>
        <v>0</v>
      </c>
      <c r="T420" s="196">
        <f ca="1">($H420/(SUMIF($D$5:$D$832,$D420,$H$5:$H$832))*IF($D420=1,Urban_Rural_LDVs!P$6,Urban_Rural_LDVs!P$7))</f>
        <v>0</v>
      </c>
      <c r="U420" s="339">
        <f ca="1">($H420/(SUMIF($D$5:$D$832,$D420,$H$5:$H$832))*IF($D420=1,Urban_Rural_LDVs!Q$6,Urban_Rural_LDVs!Q$7))</f>
        <v>0</v>
      </c>
      <c r="V420" s="344">
        <f ca="1">'DAC Adjustment'!O424-'Census Tract'!J420</f>
        <v>0</v>
      </c>
      <c r="W420" s="29">
        <f ca="1">'DAC Adjustment'!P424-'Census Tract'!K420</f>
        <v>0</v>
      </c>
      <c r="X420" s="29">
        <f ca="1">'DAC Adjustment'!Q424-'Census Tract'!L420</f>
        <v>0</v>
      </c>
      <c r="Y420" s="105">
        <f ca="1">'DAC Adjustment'!R424-'Census Tract'!M420</f>
        <v>0</v>
      </c>
      <c r="Z420" s="29">
        <f ca="1">'DAC Adjustment'!S424-'Census Tract'!N420</f>
        <v>0</v>
      </c>
      <c r="AA420" s="29">
        <f ca="1">'DAC Adjustment'!T424-'Census Tract'!O420</f>
        <v>0</v>
      </c>
      <c r="AB420" s="29">
        <f ca="1">'DAC Adjustment'!U424-'Census Tract'!P420</f>
        <v>0</v>
      </c>
      <c r="AC420" s="105">
        <f ca="1">'DAC Adjustment'!V424-'Census Tract'!Q420</f>
        <v>0</v>
      </c>
      <c r="AD420" s="29">
        <f ca="1">'DAC Adjustment'!W424-'Census Tract'!R420</f>
        <v>0</v>
      </c>
      <c r="AE420" s="29">
        <f ca="1">'DAC Adjustment'!X424-'Census Tract'!S420</f>
        <v>0</v>
      </c>
      <c r="AF420" s="29">
        <f ca="1">'DAC Adjustment'!Y424-'Census Tract'!T420</f>
        <v>0</v>
      </c>
      <c r="AG420" s="345">
        <f ca="1">'DAC Adjustment'!Z424-'Census Tract'!U420</f>
        <v>0</v>
      </c>
    </row>
    <row r="421" spans="1:33" ht="15.75" x14ac:dyDescent="0.25">
      <c r="A421" s="193" t="s">
        <v>49</v>
      </c>
      <c r="B421" s="53" t="str">
        <f>IFERROR(INDEX(Geography!$R$5:$R$889,MATCH(C421,Geography!$S$5:$S$889,0)),"Undefined")</f>
        <v>Nyssa</v>
      </c>
      <c r="C421" s="53">
        <v>41045970500</v>
      </c>
      <c r="D421" s="171" cm="1">
        <f t="array" ref="D421">INDEX(Geography!$K$5:$K$838,MATCH(C421,Geography!$L$5:$L$838,0),0)</f>
        <v>0</v>
      </c>
      <c r="E421" s="53">
        <v>4693</v>
      </c>
      <c r="F421" s="53">
        <f>SUMIF(County!$A$5:$A$40,A421,County!$D$5:$D$40)</f>
        <v>27400</v>
      </c>
      <c r="G421" s="173" cm="1">
        <f t="array" ref="G421">INDEX(Geography!$E$5:$E$833,MATCH(C421,Geography!$C$5:$C$833,0),0)</f>
        <v>3612</v>
      </c>
      <c r="H421" s="239">
        <f t="shared" si="6"/>
        <v>4992.3728813559319</v>
      </c>
      <c r="I421" s="173">
        <f>SUMIF(Geography!$L$5:$L$838,'Census Tract'!C421,Geography!$M$5:$M$838)</f>
        <v>1275</v>
      </c>
      <c r="J421" s="338">
        <f ca="1">($I421/(SUMIF($D$5:$D$832,$D421,$I$5:$I$832))*IF($D421=1,Urban_Rural_LDVs!F$6,Urban_Rural_LDVs!F$7))</f>
        <v>1.9591129956869673</v>
      </c>
      <c r="K421" s="196">
        <f ca="1">($I421/(SUMIF($D$5:$D$832,$D421,$I$5:$I$832))*IF($D421=1,Urban_Rural_LDVs!G$6,Urban_Rural_LDVs!G$7))</f>
        <v>9.8825012065726909</v>
      </c>
      <c r="L421" s="196">
        <f ca="1">($I421/(SUMIF($D$5:$D$832,$D421,$I$5:$I$832))*IF($D421=1,Urban_Rural_LDVs!H$6,Urban_Rural_LDVs!H$7))</f>
        <v>45.791161432136974</v>
      </c>
      <c r="M421" s="197">
        <f ca="1">($I421/(SUMIF($D$5:$D$832,$D421,$I$5:$I$832))*IF($D421=1,Urban_Rural_LDVs!I$6,Urban_Rural_LDVs!I$7))</f>
        <v>99.610295152585763</v>
      </c>
      <c r="N421" s="196">
        <f ca="1">($H421/(SUMIF($D$5:$D$832,$D421,$H$5:$H$832))*IF($D421=1,Urban_Rural_LDVs!J$6,Urban_Rural_LDVs!J$7))</f>
        <v>1.366474839909386</v>
      </c>
      <c r="O421" s="196">
        <f ca="1">($H421/(SUMIF($D$5:$D$832,$D421,$H$5:$H$832))*IF($D421=1,Urban_Rural_LDVs!K$6,Urban_Rural_LDVs!K$7))</f>
        <v>7.1422787933767697</v>
      </c>
      <c r="P421" s="196">
        <f ca="1">($H421/(SUMIF($D$5:$D$832,$D421,$H$5:$H$832))*IF($D421=1,Urban_Rural_LDVs!L$6,Urban_Rural_LDVs!L$7))</f>
        <v>33.321875897647168</v>
      </c>
      <c r="Q421" s="197">
        <f ca="1">($H421/(SUMIF($D$5:$D$832,$D421,$H$5:$H$832))*IF($D421=1,Urban_Rural_LDVs!M$6,Urban_Rural_LDVs!M$7))</f>
        <v>72.558149340216019</v>
      </c>
      <c r="R421" s="196">
        <f ca="1">($H421/(SUMIF($D$5:$D$832,$D421,$H$5:$H$832))*IF($D421=1,Urban_Rural_LDVs!N$6,Urban_Rural_LDVs!N$7))</f>
        <v>0.93324055239263004</v>
      </c>
      <c r="S421" s="196">
        <f ca="1">($H421/(SUMIF($D$5:$D$832,$D421,$H$5:$H$832))*IF($D421=1,Urban_Rural_LDVs!O$6,Urban_Rural_LDVs!O$7))</f>
        <v>4.8345882080972036</v>
      </c>
      <c r="T421" s="196">
        <f ca="1">($H421/(SUMIF($D$5:$D$832,$D421,$H$5:$H$832))*IF($D421=1,Urban_Rural_LDVs!P$6,Urban_Rural_LDVs!P$7))</f>
        <v>22.277640651853414</v>
      </c>
      <c r="U421" s="339">
        <f ca="1">($H421/(SUMIF($D$5:$D$832,$D421,$H$5:$H$832))*IF($D421=1,Urban_Rural_LDVs!Q$6,Urban_Rural_LDVs!Q$7))</f>
        <v>48.41856408900334</v>
      </c>
      <c r="V421" s="344">
        <f ca="1">'DAC Adjustment'!O425-'Census Tract'!J421</f>
        <v>0.48977824892174171</v>
      </c>
      <c r="W421" s="29">
        <f ca="1">'DAC Adjustment'!P425-'Census Tract'!K421</f>
        <v>2.4706253016431727</v>
      </c>
      <c r="X421" s="29">
        <f ca="1">'DAC Adjustment'!Q425-'Census Tract'!L421</f>
        <v>11.44779035803424</v>
      </c>
      <c r="Y421" s="105">
        <f ca="1">'DAC Adjustment'!R425-'Census Tract'!M421</f>
        <v>24.902573788146441</v>
      </c>
      <c r="Z421" s="29">
        <f ca="1">'DAC Adjustment'!S425-'Census Tract'!N421</f>
        <v>0.34161870997734645</v>
      </c>
      <c r="AA421" s="29">
        <f ca="1">'DAC Adjustment'!T425-'Census Tract'!O421</f>
        <v>1.785569698344192</v>
      </c>
      <c r="AB421" s="29">
        <f ca="1">'DAC Adjustment'!U425-'Census Tract'!P421</f>
        <v>8.3304689744117937</v>
      </c>
      <c r="AC421" s="105">
        <f ca="1">'DAC Adjustment'!V425-'Census Tract'!Q421</f>
        <v>18.139537335054001</v>
      </c>
      <c r="AD421" s="29">
        <f ca="1">'DAC Adjustment'!W425-'Census Tract'!R421</f>
        <v>0.23331013809815759</v>
      </c>
      <c r="AE421" s="29">
        <f ca="1">'DAC Adjustment'!X425-'Census Tract'!S421</f>
        <v>1.2086470520243005</v>
      </c>
      <c r="AF421" s="29">
        <f ca="1">'DAC Adjustment'!Y425-'Census Tract'!T421</f>
        <v>5.5694101629633543</v>
      </c>
      <c r="AG421" s="345">
        <f ca="1">'DAC Adjustment'!Z425-'Census Tract'!U421</f>
        <v>12.104641022250831</v>
      </c>
    </row>
    <row r="422" spans="1:33" ht="15.75" x14ac:dyDescent="0.25">
      <c r="A422" s="193" t="s">
        <v>49</v>
      </c>
      <c r="B422" s="53" t="str">
        <f>IFERROR(INDEX(Geography!$R$5:$R$889,MATCH(C422,Geography!$S$5:$S$889,0)),"Undefined")</f>
        <v>Ontario</v>
      </c>
      <c r="C422" s="53">
        <v>41045970400</v>
      </c>
      <c r="D422" s="171" cm="1">
        <f t="array" ref="D422">INDEX(Geography!$K$5:$K$838,MATCH(C422,Geography!$L$5:$L$838,0),0)</f>
        <v>1</v>
      </c>
      <c r="E422" s="53">
        <v>5130</v>
      </c>
      <c r="F422" s="53">
        <f>SUMIF(County!$A$5:$A$40,A422,County!$D$5:$D$40)</f>
        <v>27400</v>
      </c>
      <c r="G422" s="173" cm="1">
        <f t="array" ref="G422">INDEX(Geography!$E$5:$E$833,MATCH(C422,Geography!$C$5:$C$833,0),0)</f>
        <v>2504</v>
      </c>
      <c r="H422" s="239">
        <f t="shared" si="6"/>
        <v>3460.9362389023408</v>
      </c>
      <c r="I422" s="173">
        <f>SUMIF(Geography!$L$5:$L$838,'Census Tract'!C422,Geography!$M$5:$M$838)</f>
        <v>5142</v>
      </c>
      <c r="J422" s="338">
        <f ca="1">($I422/(SUMIF($D$5:$D$832,$D422,$I$5:$I$832))*IF($D422=1,Urban_Rural_LDVs!F$6,Urban_Rural_LDVs!F$7))</f>
        <v>2.5750519244960763</v>
      </c>
      <c r="K422" s="196">
        <f ca="1">($I422/(SUMIF($D$5:$D$832,$D422,$I$5:$I$832))*IF($D422=1,Urban_Rural_LDVs!G$6,Urban_Rural_LDVs!G$7))</f>
        <v>12.79690167955545</v>
      </c>
      <c r="L422" s="196">
        <f ca="1">($I422/(SUMIF($D$5:$D$832,$D422,$I$5:$I$832))*IF($D422=1,Urban_Rural_LDVs!H$6,Urban_Rural_LDVs!H$7))</f>
        <v>58.883462426127203</v>
      </c>
      <c r="M422" s="197">
        <f ca="1">($I422/(SUMIF($D$5:$D$832,$D422,$I$5:$I$832))*IF($D422=1,Urban_Rural_LDVs!I$6,Urban_Rural_LDVs!I$7))</f>
        <v>127.89075881994623</v>
      </c>
      <c r="N422" s="196">
        <f ca="1">($H422/(SUMIF($D$5:$D$832,$D422,$H$5:$H$832))*IF($D422=1,Urban_Rural_LDVs!J$6,Urban_Rural_LDVs!J$7))</f>
        <v>0.71448495531577583</v>
      </c>
      <c r="O422" s="196">
        <f ca="1">($H422/(SUMIF($D$5:$D$832,$D422,$H$5:$H$832))*IF($D422=1,Urban_Rural_LDVs!K$6,Urban_Rural_LDVs!K$7))</f>
        <v>3.3999378490587748</v>
      </c>
      <c r="P422" s="196">
        <f ca="1">($H422/(SUMIF($D$5:$D$832,$D422,$H$5:$H$832))*IF($D422=1,Urban_Rural_LDVs!L$6,Urban_Rural_LDVs!L$7))</f>
        <v>15.506404029974087</v>
      </c>
      <c r="Q422" s="197">
        <f ca="1">($H422/(SUMIF($D$5:$D$832,$D422,$H$5:$H$832))*IF($D422=1,Urban_Rural_LDVs!M$6,Urban_Rural_LDVs!M$7))</f>
        <v>33.633662995888535</v>
      </c>
      <c r="R422" s="196">
        <f ca="1">($H422/(SUMIF($D$5:$D$832,$D422,$H$5:$H$832))*IF($D422=1,Urban_Rural_LDVs!N$6,Urban_Rural_LDVs!N$7))</f>
        <v>0.29746393429100243</v>
      </c>
      <c r="S422" s="196">
        <f ca="1">($H422/(SUMIF($D$5:$D$832,$D422,$H$5:$H$832))*IF($D422=1,Urban_Rural_LDVs!O$6,Urban_Rural_LDVs!O$7))</f>
        <v>1.4129939397634774</v>
      </c>
      <c r="T422" s="196">
        <f ca="1">($H422/(SUMIF($D$5:$D$832,$D422,$H$5:$H$832))*IF($D422=1,Urban_Rural_LDVs!P$6,Urban_Rural_LDVs!P$7))</f>
        <v>6.1998166026835859</v>
      </c>
      <c r="U422" s="339">
        <f ca="1">($H422/(SUMIF($D$5:$D$832,$D422,$H$5:$H$832))*IF($D422=1,Urban_Rural_LDVs!Q$6,Urban_Rural_LDVs!Q$7))</f>
        <v>13.31908735490698</v>
      </c>
      <c r="V422" s="344">
        <f ca="1">'DAC Adjustment'!O426-'Census Tract'!J422</f>
        <v>0.64376298112401908</v>
      </c>
      <c r="W422" s="29">
        <f ca="1">'DAC Adjustment'!P426-'Census Tract'!K422</f>
        <v>3.1992254198888617</v>
      </c>
      <c r="X422" s="29">
        <f ca="1">'DAC Adjustment'!Q426-'Census Tract'!L422</f>
        <v>14.720865606531795</v>
      </c>
      <c r="Y422" s="105">
        <f ca="1">'DAC Adjustment'!R426-'Census Tract'!M422</f>
        <v>31.97268970498655</v>
      </c>
      <c r="Z422" s="29">
        <f ca="1">'DAC Adjustment'!S426-'Census Tract'!N422</f>
        <v>0.17862123882894398</v>
      </c>
      <c r="AA422" s="29">
        <f ca="1">'DAC Adjustment'!T426-'Census Tract'!O422</f>
        <v>0.84998446226469326</v>
      </c>
      <c r="AB422" s="29">
        <f ca="1">'DAC Adjustment'!U426-'Census Tract'!P422</f>
        <v>3.8766010074935213</v>
      </c>
      <c r="AC422" s="105">
        <f ca="1">'DAC Adjustment'!V426-'Census Tract'!Q422</f>
        <v>8.4084157489721321</v>
      </c>
      <c r="AD422" s="29">
        <f ca="1">'DAC Adjustment'!W426-'Census Tract'!R422</f>
        <v>7.4365983572750594E-2</v>
      </c>
      <c r="AE422" s="29">
        <f ca="1">'DAC Adjustment'!X426-'Census Tract'!S422</f>
        <v>0.35324848494086947</v>
      </c>
      <c r="AF422" s="29">
        <f ca="1">'DAC Adjustment'!Y426-'Census Tract'!T422</f>
        <v>1.5499541506708967</v>
      </c>
      <c r="AG422" s="345">
        <f ca="1">'DAC Adjustment'!Z426-'Census Tract'!U422</f>
        <v>3.3297718387267459</v>
      </c>
    </row>
    <row r="423" spans="1:33" ht="15.75" x14ac:dyDescent="0.25">
      <c r="A423" s="193" t="s">
        <v>49</v>
      </c>
      <c r="B423" s="53" t="str">
        <f>IFERROR(INDEX(Geography!$R$5:$R$889,MATCH(C423,Geography!$S$5:$S$889,0)),"Undefined")</f>
        <v>Adrian</v>
      </c>
      <c r="C423" s="53">
        <v>41045970700</v>
      </c>
      <c r="D423" s="171" cm="1">
        <f t="array" ref="D423">INDEX(Geography!$K$5:$K$838,MATCH(C423,Geography!$L$5:$L$838,0),0)</f>
        <v>0</v>
      </c>
      <c r="E423" s="53">
        <v>1575</v>
      </c>
      <c r="F423" s="53">
        <f>SUMIF(County!$A$5:$A$40,A423,County!$D$5:$D$40)</f>
        <v>27400</v>
      </c>
      <c r="G423" s="173" cm="1">
        <f t="array" ref="G423">INDEX(Geography!$E$5:$E$833,MATCH(C423,Geography!$C$5:$C$833,0),0)</f>
        <v>1500</v>
      </c>
      <c r="H423" s="239">
        <f t="shared" si="6"/>
        <v>2073.2445520581114</v>
      </c>
      <c r="I423" s="173">
        <f>SUMIF(Geography!$L$5:$L$838,'Census Tract'!C423,Geography!$M$5:$M$838)</f>
        <v>305</v>
      </c>
      <c r="J423" s="338">
        <f ca="1">($I423/(SUMIF($D$5:$D$832,$D423,$I$5:$I$832))*IF($D423=1,Urban_Rural_LDVs!F$6,Urban_Rural_LDVs!F$7))</f>
        <v>0.46865055975256864</v>
      </c>
      <c r="K423" s="196">
        <f ca="1">($I423/(SUMIF($D$5:$D$832,$D423,$I$5:$I$832))*IF($D423=1,Urban_Rural_LDVs!G$6,Urban_Rural_LDVs!G$7))</f>
        <v>2.3640493082389575</v>
      </c>
      <c r="L423" s="196">
        <f ca="1">($I423/(SUMIF($D$5:$D$832,$D423,$I$5:$I$832))*IF($D423=1,Urban_Rural_LDVs!H$6,Urban_Rural_LDVs!H$7))</f>
        <v>10.95396410729551</v>
      </c>
      <c r="M423" s="197">
        <f ca="1">($I423/(SUMIF($D$5:$D$832,$D423,$I$5:$I$832))*IF($D423=1,Urban_Rural_LDVs!I$6,Urban_Rural_LDVs!I$7))</f>
        <v>23.828345114932283</v>
      </c>
      <c r="N423" s="196">
        <f ca="1">($H423/(SUMIF($D$5:$D$832,$D423,$H$5:$H$832))*IF($D423=1,Urban_Rural_LDVs!J$6,Urban_Rural_LDVs!J$7))</f>
        <v>0.56747294016170524</v>
      </c>
      <c r="O423" s="196">
        <f ca="1">($H423/(SUMIF($D$5:$D$832,$D423,$H$5:$H$832))*IF($D423=1,Urban_Rural_LDVs!K$6,Urban_Rural_LDVs!K$7))</f>
        <v>2.9660626218342072</v>
      </c>
      <c r="P423" s="196">
        <f ca="1">($H423/(SUMIF($D$5:$D$832,$D423,$H$5:$H$832))*IF($D423=1,Urban_Rural_LDVs!L$6,Urban_Rural_LDVs!L$7))</f>
        <v>13.837988329587695</v>
      </c>
      <c r="Q423" s="197">
        <f ca="1">($H423/(SUMIF($D$5:$D$832,$D423,$H$5:$H$832))*IF($D423=1,Urban_Rural_LDVs!M$6,Urban_Rural_LDVs!M$7))</f>
        <v>30.132121819026587</v>
      </c>
      <c r="R423" s="196">
        <f ca="1">($H423/(SUMIF($D$5:$D$832,$D423,$H$5:$H$832))*IF($D423=1,Urban_Rural_LDVs!N$6,Urban_Rural_LDVs!N$7))</f>
        <v>0.38755836893381646</v>
      </c>
      <c r="S423" s="196">
        <f ca="1">($H423/(SUMIF($D$5:$D$832,$D423,$H$5:$H$832))*IF($D423=1,Urban_Rural_LDVs!O$6,Urban_Rural_LDVs!O$7))</f>
        <v>2.0077193555220947</v>
      </c>
      <c r="T423" s="196">
        <f ca="1">($H423/(SUMIF($D$5:$D$832,$D423,$H$5:$H$832))*IF($D423=1,Urban_Rural_LDVs!P$6,Urban_Rural_LDVs!P$7))</f>
        <v>9.2515118986102234</v>
      </c>
      <c r="U423" s="339">
        <f ca="1">($H423/(SUMIF($D$5:$D$832,$D423,$H$5:$H$832))*IF($D423=1,Urban_Rural_LDVs!Q$6,Urban_Rural_LDVs!Q$7))</f>
        <v>20.107377113373481</v>
      </c>
      <c r="V423" s="344">
        <f ca="1">'DAC Adjustment'!O427-'Census Tract'!J423</f>
        <v>0.11716263993814213</v>
      </c>
      <c r="W423" s="29">
        <f ca="1">'DAC Adjustment'!P427-'Census Tract'!K423</f>
        <v>0.59101232705973938</v>
      </c>
      <c r="X423" s="29">
        <f ca="1">'DAC Adjustment'!Q427-'Census Tract'!L423</f>
        <v>2.738491026823878</v>
      </c>
      <c r="Y423" s="105">
        <f ca="1">'DAC Adjustment'!R427-'Census Tract'!M423</f>
        <v>5.9570862787330725</v>
      </c>
      <c r="Z423" s="29">
        <f ca="1">'DAC Adjustment'!S427-'Census Tract'!N423</f>
        <v>0.14186823504042634</v>
      </c>
      <c r="AA423" s="29">
        <f ca="1">'DAC Adjustment'!T427-'Census Tract'!O423</f>
        <v>0.74151565545855203</v>
      </c>
      <c r="AB423" s="29">
        <f ca="1">'DAC Adjustment'!U427-'Census Tract'!P423</f>
        <v>3.459497082396922</v>
      </c>
      <c r="AC423" s="105">
        <f ca="1">'DAC Adjustment'!V427-'Census Tract'!Q423</f>
        <v>7.5330304547566485</v>
      </c>
      <c r="AD423" s="29">
        <f ca="1">'DAC Adjustment'!W427-'Census Tract'!R423</f>
        <v>9.6889592233454114E-2</v>
      </c>
      <c r="AE423" s="29">
        <f ca="1">'DAC Adjustment'!X427-'Census Tract'!S423</f>
        <v>0.50192983888052378</v>
      </c>
      <c r="AF423" s="29">
        <f ca="1">'DAC Adjustment'!Y427-'Census Tract'!T423</f>
        <v>2.3128779746525563</v>
      </c>
      <c r="AG423" s="345">
        <f ca="1">'DAC Adjustment'!Z427-'Census Tract'!U423</f>
        <v>5.0268442783433684</v>
      </c>
    </row>
    <row r="424" spans="1:33" ht="15.75" x14ac:dyDescent="0.25">
      <c r="A424" s="193" t="s">
        <v>49</v>
      </c>
      <c r="B424" s="53" t="str">
        <f>IFERROR(INDEX(Geography!$R$5:$R$889,MATCH(C424,Geography!$S$5:$S$889,0)),"Undefined")</f>
        <v>Ontario</v>
      </c>
      <c r="C424" s="53">
        <v>41045970300</v>
      </c>
      <c r="D424" s="171" cm="1">
        <f t="array" ref="D424">INDEX(Geography!$K$5:$K$838,MATCH(C424,Geography!$L$5:$L$838,0),0)</f>
        <v>1</v>
      </c>
      <c r="E424" s="53">
        <v>4362</v>
      </c>
      <c r="F424" s="53">
        <f>SUMIF(County!$A$5:$A$40,A424,County!$D$5:$D$40)</f>
        <v>27400</v>
      </c>
      <c r="G424" s="173" cm="1">
        <f t="array" ref="G424">INDEX(Geography!$E$5:$E$833,MATCH(C424,Geography!$C$5:$C$833,0),0)</f>
        <v>2888</v>
      </c>
      <c r="H424" s="239">
        <f t="shared" si="6"/>
        <v>3991.6868442292171</v>
      </c>
      <c r="I424" s="173">
        <f>SUMIF(Geography!$L$5:$L$838,'Census Tract'!C424,Geography!$M$5:$M$838)</f>
        <v>2601</v>
      </c>
      <c r="J424" s="338">
        <f ca="1">($I424/(SUMIF($D$5:$D$832,$D424,$I$5:$I$832))*IF($D424=1,Urban_Rural_LDVs!F$6,Urban_Rural_LDVs!F$7))</f>
        <v>1.3025496024142931</v>
      </c>
      <c r="K424" s="196">
        <f ca="1">($I424/(SUMIF($D$5:$D$832,$D424,$I$5:$I$832))*IF($D424=1,Urban_Rural_LDVs!G$6,Urban_Rural_LDVs!G$7))</f>
        <v>6.4731118764145723</v>
      </c>
      <c r="L424" s="196">
        <f ca="1">($I424/(SUMIF($D$5:$D$832,$D424,$I$5:$I$832))*IF($D424=1,Urban_Rural_LDVs!H$6,Urban_Rural_LDVs!H$7))</f>
        <v>29.785275334569594</v>
      </c>
      <c r="M424" s="197">
        <f ca="1">($I424/(SUMIF($D$5:$D$832,$D424,$I$5:$I$832))*IF($D424=1,Urban_Rural_LDVs!I$6,Urban_Rural_LDVs!I$7))</f>
        <v>64.691533195387038</v>
      </c>
      <c r="N424" s="196">
        <f ca="1">($H424/(SUMIF($D$5:$D$832,$D424,$H$5:$H$832))*IF($D424=1,Urban_Rural_LDVs!J$6,Urban_Rural_LDVs!J$7))</f>
        <v>0.82405453312777976</v>
      </c>
      <c r="O424" s="196">
        <f ca="1">($H424/(SUMIF($D$5:$D$832,$D424,$H$5:$H$832))*IF($D424=1,Urban_Rural_LDVs!K$6,Urban_Rural_LDVs!K$7))</f>
        <v>3.9213340687227398</v>
      </c>
      <c r="P424" s="196">
        <f ca="1">($H424/(SUMIF($D$5:$D$832,$D424,$H$5:$H$832))*IF($D424=1,Urban_Rural_LDVs!L$6,Urban_Rural_LDVs!L$7))</f>
        <v>17.884382922749666</v>
      </c>
      <c r="Q424" s="197">
        <f ca="1">($H424/(SUMIF($D$5:$D$832,$D424,$H$5:$H$832))*IF($D424=1,Urban_Rural_LDVs!M$6,Urban_Rural_LDVs!M$7))</f>
        <v>38.791541027206897</v>
      </c>
      <c r="R424" s="196">
        <f ca="1">($H424/(SUMIF($D$5:$D$832,$D424,$H$5:$H$832))*IF($D424=1,Urban_Rural_LDVs!N$6,Urban_Rural_LDVs!N$7))</f>
        <v>0.34308140664233827</v>
      </c>
      <c r="S424" s="196">
        <f ca="1">($H424/(SUMIF($D$5:$D$832,$D424,$H$5:$H$832))*IF($D424=1,Urban_Rural_LDVs!O$6,Urban_Rural_LDVs!O$7))</f>
        <v>1.6296831062447774</v>
      </c>
      <c r="T424" s="196">
        <f ca="1">($H424/(SUMIF($D$5:$D$832,$D424,$H$5:$H$832))*IF($D424=1,Urban_Rural_LDVs!P$6,Urban_Rural_LDVs!P$7))</f>
        <v>7.1505871999002384</v>
      </c>
      <c r="U424" s="339">
        <f ca="1">($H424/(SUMIF($D$5:$D$832,$D424,$H$5:$H$832))*IF($D424=1,Urban_Rural_LDVs!Q$6,Urban_Rural_LDVs!Q$7))</f>
        <v>15.361631102624344</v>
      </c>
      <c r="V424" s="344">
        <f ca="1">'DAC Adjustment'!O428-'Census Tract'!J424</f>
        <v>0.32563740060357338</v>
      </c>
      <c r="W424" s="29">
        <f ca="1">'DAC Adjustment'!P428-'Census Tract'!K424</f>
        <v>1.6182779691036426</v>
      </c>
      <c r="X424" s="29">
        <f ca="1">'DAC Adjustment'!Q428-'Census Tract'!L424</f>
        <v>7.4463188336423975</v>
      </c>
      <c r="Y424" s="105">
        <f ca="1">'DAC Adjustment'!R428-'Census Tract'!M424</f>
        <v>16.172883298846756</v>
      </c>
      <c r="Z424" s="29">
        <f ca="1">'DAC Adjustment'!S428-'Census Tract'!N424</f>
        <v>0.20601363328194489</v>
      </c>
      <c r="AA424" s="29">
        <f ca="1">'DAC Adjustment'!T428-'Census Tract'!O424</f>
        <v>0.98033351718068529</v>
      </c>
      <c r="AB424" s="29">
        <f ca="1">'DAC Adjustment'!U428-'Census Tract'!P424</f>
        <v>4.4710957306874164</v>
      </c>
      <c r="AC424" s="105">
        <f ca="1">'DAC Adjustment'!V428-'Census Tract'!Q424</f>
        <v>9.697885256801726</v>
      </c>
      <c r="AD424" s="29">
        <f ca="1">'DAC Adjustment'!W428-'Census Tract'!R424</f>
        <v>8.5770351660584554E-2</v>
      </c>
      <c r="AE424" s="29">
        <f ca="1">'DAC Adjustment'!X428-'Census Tract'!S424</f>
        <v>0.40742077656119413</v>
      </c>
      <c r="AF424" s="29">
        <f ca="1">'DAC Adjustment'!Y428-'Census Tract'!T424</f>
        <v>1.7876467999750592</v>
      </c>
      <c r="AG424" s="345">
        <f ca="1">'DAC Adjustment'!Z428-'Census Tract'!U424</f>
        <v>3.8404077756560859</v>
      </c>
    </row>
    <row r="425" spans="1:33" ht="15.75" x14ac:dyDescent="0.25">
      <c r="A425" s="193" t="s">
        <v>50</v>
      </c>
      <c r="B425" s="53" t="str">
        <f>IFERROR(INDEX(Geography!$R$5:$R$889,MATCH(C425,Geography!$S$5:$S$889,0)),"Undefined")</f>
        <v>Undefined</v>
      </c>
      <c r="C425" s="53">
        <v>41047002600</v>
      </c>
      <c r="D425" s="171" cm="1">
        <f t="array" ref="D425">INDEX(Geography!$K$5:$K$838,MATCH(C425,Geography!$L$5:$L$838,0),0)</f>
        <v>0</v>
      </c>
      <c r="E425" s="53">
        <v>2079</v>
      </c>
      <c r="F425" s="53">
        <f>SUMIF(County!$A$5:$A$40,A425,County!$D$5:$D$40)</f>
        <v>304076</v>
      </c>
      <c r="G425" s="173" cm="1">
        <f t="array" ref="G425">INDEX(Geography!$E$5:$E$833,MATCH(C425,Geography!$C$5:$C$833,0),0)</f>
        <v>1745</v>
      </c>
      <c r="H425" s="239">
        <f t="shared" si="6"/>
        <v>2334.9084716526149</v>
      </c>
      <c r="I425" s="173">
        <f>SUMIF(Geography!$L$5:$L$838,'Census Tract'!C425,Geography!$M$5:$M$838)</f>
        <v>1102</v>
      </c>
      <c r="J425" s="338">
        <f ca="1">($I425/(SUMIF($D$5:$D$832,$D425,$I$5:$I$832))*IF($D425=1,Urban_Rural_LDVs!F$6,Urban_Rural_LDVs!F$7))</f>
        <v>1.6932882519584611</v>
      </c>
      <c r="K425" s="196">
        <f ca="1">($I425/(SUMIF($D$5:$D$832,$D425,$I$5:$I$832))*IF($D425=1,Urban_Rural_LDVs!G$6,Urban_Rural_LDVs!G$7))</f>
        <v>8.5415814350141996</v>
      </c>
      <c r="L425" s="196">
        <f ca="1">($I425/(SUMIF($D$5:$D$832,$D425,$I$5:$I$832))*IF($D425=1,Urban_Rural_LDVs!H$6,Urban_Rural_LDVs!H$7))</f>
        <v>39.577929331933291</v>
      </c>
      <c r="M425" s="197">
        <f ca="1">($I425/(SUMIF($D$5:$D$832,$D425,$I$5:$I$832))*IF($D425=1,Urban_Rural_LDVs!I$6,Urban_Rural_LDVs!I$7))</f>
        <v>86.094545300509424</v>
      </c>
      <c r="N425" s="196">
        <f ca="1">($H425/(SUMIF($D$5:$D$832,$D425,$H$5:$H$832))*IF($D425=1,Urban_Rural_LDVs!J$6,Urban_Rural_LDVs!J$7))</f>
        <v>0.63909362458078423</v>
      </c>
      <c r="O425" s="196">
        <f ca="1">($H425/(SUMIF($D$5:$D$832,$D425,$H$5:$H$832))*IF($D425=1,Urban_Rural_LDVs!K$6,Urban_Rural_LDVs!K$7))</f>
        <v>3.3404089914515502</v>
      </c>
      <c r="P425" s="196">
        <f ca="1">($H425/(SUMIF($D$5:$D$832,$D425,$H$5:$H$832))*IF($D425=1,Urban_Rural_LDVs!L$6,Urban_Rural_LDVs!L$7))</f>
        <v>15.584478999020996</v>
      </c>
      <c r="Q425" s="197">
        <f ca="1">($H425/(SUMIF($D$5:$D$832,$D425,$H$5:$H$832))*IF($D425=1,Urban_Rural_LDVs!M$6,Urban_Rural_LDVs!M$7))</f>
        <v>33.935092912349184</v>
      </c>
      <c r="R425" s="196">
        <f ca="1">($H425/(SUMIF($D$5:$D$832,$D425,$H$5:$H$832))*IF($D425=1,Urban_Rural_LDVs!N$6,Urban_Rural_LDVs!N$7))</f>
        <v>0.43647205921034715</v>
      </c>
      <c r="S425" s="196">
        <f ca="1">($H425/(SUMIF($D$5:$D$832,$D425,$H$5:$H$832))*IF($D425=1,Urban_Rural_LDVs!O$6,Urban_Rural_LDVs!O$7))</f>
        <v>2.2611133487633404</v>
      </c>
      <c r="T425" s="196">
        <f ca="1">($H425/(SUMIF($D$5:$D$832,$D425,$H$5:$H$832))*IF($D425=1,Urban_Rural_LDVs!P$6,Urban_Rural_LDVs!P$7))</f>
        <v>10.419143986760375</v>
      </c>
      <c r="U425" s="339">
        <f ca="1">($H425/(SUMIF($D$5:$D$832,$D425,$H$5:$H$832))*IF($D425=1,Urban_Rural_LDVs!Q$6,Urban_Rural_LDVs!Q$7))</f>
        <v>22.64512650865208</v>
      </c>
      <c r="V425" s="344">
        <f ca="1">'DAC Adjustment'!O429-'Census Tract'!J425</f>
        <v>0</v>
      </c>
      <c r="W425" s="29">
        <f ca="1">'DAC Adjustment'!P429-'Census Tract'!K425</f>
        <v>0</v>
      </c>
      <c r="X425" s="29">
        <f ca="1">'DAC Adjustment'!Q429-'Census Tract'!L425</f>
        <v>0</v>
      </c>
      <c r="Y425" s="105">
        <f ca="1">'DAC Adjustment'!R429-'Census Tract'!M425</f>
        <v>0</v>
      </c>
      <c r="Z425" s="29">
        <f ca="1">'DAC Adjustment'!S429-'Census Tract'!N425</f>
        <v>0</v>
      </c>
      <c r="AA425" s="29">
        <f ca="1">'DAC Adjustment'!T429-'Census Tract'!O425</f>
        <v>0</v>
      </c>
      <c r="AB425" s="29">
        <f ca="1">'DAC Adjustment'!U429-'Census Tract'!P425</f>
        <v>0</v>
      </c>
      <c r="AC425" s="105">
        <f ca="1">'DAC Adjustment'!V429-'Census Tract'!Q425</f>
        <v>0</v>
      </c>
      <c r="AD425" s="29">
        <f ca="1">'DAC Adjustment'!W429-'Census Tract'!R425</f>
        <v>0</v>
      </c>
      <c r="AE425" s="29">
        <f ca="1">'DAC Adjustment'!X429-'Census Tract'!S425</f>
        <v>0</v>
      </c>
      <c r="AF425" s="29">
        <f ca="1">'DAC Adjustment'!Y429-'Census Tract'!T425</f>
        <v>0</v>
      </c>
      <c r="AG425" s="345">
        <f ca="1">'DAC Adjustment'!Z429-'Census Tract'!U425</f>
        <v>0</v>
      </c>
    </row>
    <row r="426" spans="1:33" ht="15.75" x14ac:dyDescent="0.25">
      <c r="A426" s="193" t="s">
        <v>50</v>
      </c>
      <c r="B426" s="53" t="str">
        <f>IFERROR(INDEX(Geography!$R$5:$R$889,MATCH(C426,Geography!$S$5:$S$889,0)),"Undefined")</f>
        <v>Salem</v>
      </c>
      <c r="C426" s="53">
        <v>41047002202</v>
      </c>
      <c r="D426" s="171" cm="1">
        <f t="array" ref="D426">INDEX(Geography!$K$5:$K$838,MATCH(C426,Geography!$L$5:$L$838,0),0)</f>
        <v>1</v>
      </c>
      <c r="E426" s="53">
        <v>6850</v>
      </c>
      <c r="F426" s="53">
        <f>SUMIF(County!$A$5:$A$40,A426,County!$D$5:$D$40)</f>
        <v>304076</v>
      </c>
      <c r="G426" s="173" cm="1">
        <f t="array" ref="G426">INDEX(Geography!$E$5:$E$833,MATCH(C426,Geography!$C$5:$C$833,0),0)</f>
        <v>4732</v>
      </c>
      <c r="H426" s="239">
        <f t="shared" si="6"/>
        <v>6331.6830302923627</v>
      </c>
      <c r="I426" s="173">
        <f>SUMIF(Geography!$L$5:$L$838,'Census Tract'!C426,Geography!$M$5:$M$838)</f>
        <v>885</v>
      </c>
      <c r="J426" s="338">
        <f ca="1">($I426/(SUMIF($D$5:$D$832,$D426,$I$5:$I$832))*IF($D426=1,Urban_Rural_LDVs!F$6,Urban_Rural_LDVs!F$7))</f>
        <v>0.44319738490451721</v>
      </c>
      <c r="K426" s="196">
        <f ca="1">($I426/(SUMIF($D$5:$D$832,$D426,$I$5:$I$832))*IF($D426=1,Urban_Rural_LDVs!G$6,Urban_Rural_LDVs!G$7))</f>
        <v>2.2025005807869649</v>
      </c>
      <c r="L426" s="196">
        <f ca="1">($I426/(SUMIF($D$5:$D$832,$D426,$I$5:$I$832))*IF($D426=1,Urban_Rural_LDVs!H$6,Urban_Rural_LDVs!H$7))</f>
        <v>10.134551584426793</v>
      </c>
      <c r="M426" s="197">
        <f ca="1">($I426/(SUMIF($D$5:$D$832,$D426,$I$5:$I$832))*IF($D426=1,Urban_Rural_LDVs!I$6,Urban_Rural_LDVs!I$7))</f>
        <v>22.011536669710701</v>
      </c>
      <c r="N426" s="196">
        <f ca="1">($H426/(SUMIF($D$5:$D$832,$D426,$H$5:$H$832))*IF($D426=1,Urban_Rural_LDVs!J$6,Urban_Rural_LDVs!J$7))</f>
        <v>1.3071296188937818</v>
      </c>
      <c r="O426" s="196">
        <f ca="1">($H426/(SUMIF($D$5:$D$832,$D426,$H$5:$H$832))*IF($D426=1,Urban_Rural_LDVs!K$6,Urban_Rural_LDVs!K$7))</f>
        <v>6.2200882353619136</v>
      </c>
      <c r="P426" s="196">
        <f ca="1">($H426/(SUMIF($D$5:$D$832,$D426,$H$5:$H$832))*IF($D426=1,Urban_Rural_LDVs!L$6,Urban_Rural_LDVs!L$7))</f>
        <v>28.368518944048216</v>
      </c>
      <c r="Q426" s="197">
        <f ca="1">($H426/(SUMIF($D$5:$D$832,$D426,$H$5:$H$832))*IF($D426=1,Urban_Rural_LDVs!M$6,Urban_Rural_LDVs!M$7))</f>
        <v>61.531816403870117</v>
      </c>
      <c r="R426" s="196">
        <f ca="1">($H426/(SUMIF($D$5:$D$832,$D426,$H$5:$H$832))*IF($D426=1,Urban_Rural_LDVs!N$6,Urban_Rural_LDVs!N$7))</f>
        <v>0.54420168846326122</v>
      </c>
      <c r="S426" s="196">
        <f ca="1">($H426/(SUMIF($D$5:$D$832,$D426,$H$5:$H$832))*IF($D426=1,Urban_Rural_LDVs!O$6,Urban_Rural_LDVs!O$7))</f>
        <v>2.5850316598562482</v>
      </c>
      <c r="T426" s="196">
        <f ca="1">($H426/(SUMIF($D$5:$D$832,$D426,$H$5:$H$832))*IF($D426=1,Urban_Rural_LDVs!P$6,Urban_Rural_LDVs!P$7))</f>
        <v>11.342385662264205</v>
      </c>
      <c r="U426" s="339">
        <f ca="1">($H426/(SUMIF($D$5:$D$832,$D426,$H$5:$H$832))*IF($D426=1,Urban_Rural_LDVs!Q$6,Urban_Rural_LDVs!Q$7))</f>
        <v>24.366886172624969</v>
      </c>
      <c r="V426" s="344">
        <f ca="1">'DAC Adjustment'!O430-'Census Tract'!J426</f>
        <v>0</v>
      </c>
      <c r="W426" s="29">
        <f ca="1">'DAC Adjustment'!P430-'Census Tract'!K426</f>
        <v>0</v>
      </c>
      <c r="X426" s="29">
        <f ca="1">'DAC Adjustment'!Q430-'Census Tract'!L426</f>
        <v>0</v>
      </c>
      <c r="Y426" s="105">
        <f ca="1">'DAC Adjustment'!R430-'Census Tract'!M426</f>
        <v>0</v>
      </c>
      <c r="Z426" s="29">
        <f ca="1">'DAC Adjustment'!S430-'Census Tract'!N426</f>
        <v>0</v>
      </c>
      <c r="AA426" s="29">
        <f ca="1">'DAC Adjustment'!T430-'Census Tract'!O426</f>
        <v>0</v>
      </c>
      <c r="AB426" s="29">
        <f ca="1">'DAC Adjustment'!U430-'Census Tract'!P426</f>
        <v>0</v>
      </c>
      <c r="AC426" s="105">
        <f ca="1">'DAC Adjustment'!V430-'Census Tract'!Q426</f>
        <v>0</v>
      </c>
      <c r="AD426" s="29">
        <f ca="1">'DAC Adjustment'!W430-'Census Tract'!R426</f>
        <v>0</v>
      </c>
      <c r="AE426" s="29">
        <f ca="1">'DAC Adjustment'!X430-'Census Tract'!S426</f>
        <v>0</v>
      </c>
      <c r="AF426" s="29">
        <f ca="1">'DAC Adjustment'!Y430-'Census Tract'!T426</f>
        <v>0</v>
      </c>
      <c r="AG426" s="345">
        <f ca="1">'DAC Adjustment'!Z430-'Census Tract'!U426</f>
        <v>0</v>
      </c>
    </row>
    <row r="427" spans="1:33" ht="15.75" x14ac:dyDescent="0.25">
      <c r="A427" s="193" t="s">
        <v>50</v>
      </c>
      <c r="B427" s="53" t="str">
        <f>IFERROR(INDEX(Geography!$R$5:$R$889,MATCH(C427,Geography!$S$5:$S$889,0)),"Undefined")</f>
        <v>Salem</v>
      </c>
      <c r="C427" s="53">
        <v>41047001300</v>
      </c>
      <c r="D427" s="171" cm="1">
        <f t="array" ref="D427">INDEX(Geography!$K$5:$K$838,MATCH(C427,Geography!$L$5:$L$838,0),0)</f>
        <v>1</v>
      </c>
      <c r="E427" s="53">
        <v>4203</v>
      </c>
      <c r="F427" s="53">
        <f>SUMIF(County!$A$5:$A$40,A427,County!$D$5:$D$40)</f>
        <v>304076</v>
      </c>
      <c r="G427" s="173" cm="1">
        <f t="array" ref="G427">INDEX(Geography!$E$5:$E$833,MATCH(C427,Geography!$C$5:$C$833,0),0)</f>
        <v>3230</v>
      </c>
      <c r="H427" s="239">
        <f t="shared" si="6"/>
        <v>4321.922271311143</v>
      </c>
      <c r="I427" s="173">
        <f>SUMIF(Geography!$L$5:$L$838,'Census Tract'!C427,Geography!$M$5:$M$838)</f>
        <v>1652</v>
      </c>
      <c r="J427" s="338">
        <f ca="1">($I427/(SUMIF($D$5:$D$832,$D427,$I$5:$I$832))*IF($D427=1,Urban_Rural_LDVs!F$6,Urban_Rural_LDVs!F$7))</f>
        <v>0.82730178515509878</v>
      </c>
      <c r="K427" s="196">
        <f ca="1">($I427/(SUMIF($D$5:$D$832,$D427,$I$5:$I$832))*IF($D427=1,Urban_Rural_LDVs!G$6,Urban_Rural_LDVs!G$7))</f>
        <v>4.111334417469001</v>
      </c>
      <c r="L427" s="196">
        <f ca="1">($I427/(SUMIF($D$5:$D$832,$D427,$I$5:$I$832))*IF($D427=1,Urban_Rural_LDVs!H$6,Urban_Rural_LDVs!H$7))</f>
        <v>18.917829624263348</v>
      </c>
      <c r="M427" s="197">
        <f ca="1">($I427/(SUMIF($D$5:$D$832,$D427,$I$5:$I$832))*IF($D427=1,Urban_Rural_LDVs!I$6,Urban_Rural_LDVs!I$7))</f>
        <v>41.088201783459972</v>
      </c>
      <c r="N427" s="196">
        <f ca="1">($H427/(SUMIF($D$5:$D$832,$D427,$H$5:$H$832))*IF($D427=1,Urban_Rural_LDVs!J$6,Urban_Rural_LDVs!J$7))</f>
        <v>0.89222921999723459</v>
      </c>
      <c r="O427" s="196">
        <f ca="1">($H427/(SUMIF($D$5:$D$832,$D427,$H$5:$H$832))*IF($D427=1,Urban_Rural_LDVs!K$6,Urban_Rural_LDVs!K$7))</f>
        <v>4.2457491547377382</v>
      </c>
      <c r="P427" s="196">
        <f ca="1">($H427/(SUMIF($D$5:$D$832,$D427,$H$5:$H$832))*IF($D427=1,Urban_Rural_LDVs!L$6,Urban_Rural_LDVs!L$7))</f>
        <v>19.363972144817353</v>
      </c>
      <c r="Q427" s="197">
        <f ca="1">($H427/(SUMIF($D$5:$D$832,$D427,$H$5:$H$832))*IF($D427=1,Urban_Rural_LDVs!M$6,Urban_Rural_LDVs!M$7))</f>
        <v>42.000796066039825</v>
      </c>
      <c r="R427" s="196">
        <f ca="1">($H427/(SUMIF($D$5:$D$832,$D427,$H$5:$H$832))*IF($D427=1,Urban_Rural_LDVs!N$6,Urban_Rural_LDVs!N$7))</f>
        <v>0.37146480425535361</v>
      </c>
      <c r="S427" s="196">
        <f ca="1">($H427/(SUMIF($D$5:$D$832,$D427,$H$5:$H$832))*IF($D427=1,Urban_Rural_LDVs!O$6,Urban_Rural_LDVs!O$7))</f>
        <v>1.7645080856584279</v>
      </c>
      <c r="T427" s="196">
        <f ca="1">($H427/(SUMIF($D$5:$D$832,$D427,$H$5:$H$832))*IF($D427=1,Urban_Rural_LDVs!P$6,Urban_Rural_LDVs!P$7))</f>
        <v>7.7421609655776358</v>
      </c>
      <c r="U427" s="339">
        <f ca="1">($H427/(SUMIF($D$5:$D$832,$D427,$H$5:$H$832))*IF($D427=1,Urban_Rural_LDVs!Q$6,Urban_Rural_LDVs!Q$7))</f>
        <v>16.632511060350517</v>
      </c>
      <c r="V427" s="344">
        <f ca="1">'DAC Adjustment'!O431-'Census Tract'!J427</f>
        <v>0</v>
      </c>
      <c r="W427" s="29">
        <f ca="1">'DAC Adjustment'!P431-'Census Tract'!K427</f>
        <v>0</v>
      </c>
      <c r="X427" s="29">
        <f ca="1">'DAC Adjustment'!Q431-'Census Tract'!L427</f>
        <v>0</v>
      </c>
      <c r="Y427" s="105">
        <f ca="1">'DAC Adjustment'!R431-'Census Tract'!M427</f>
        <v>0</v>
      </c>
      <c r="Z427" s="29">
        <f ca="1">'DAC Adjustment'!S431-'Census Tract'!N427</f>
        <v>0</v>
      </c>
      <c r="AA427" s="29">
        <f ca="1">'DAC Adjustment'!T431-'Census Tract'!O427</f>
        <v>0</v>
      </c>
      <c r="AB427" s="29">
        <f ca="1">'DAC Adjustment'!U431-'Census Tract'!P427</f>
        <v>0</v>
      </c>
      <c r="AC427" s="105">
        <f ca="1">'DAC Adjustment'!V431-'Census Tract'!Q427</f>
        <v>0</v>
      </c>
      <c r="AD427" s="29">
        <f ca="1">'DAC Adjustment'!W431-'Census Tract'!R427</f>
        <v>0</v>
      </c>
      <c r="AE427" s="29">
        <f ca="1">'DAC Adjustment'!X431-'Census Tract'!S427</f>
        <v>0</v>
      </c>
      <c r="AF427" s="29">
        <f ca="1">'DAC Adjustment'!Y431-'Census Tract'!T427</f>
        <v>0</v>
      </c>
      <c r="AG427" s="345">
        <f ca="1">'DAC Adjustment'!Z431-'Census Tract'!U427</f>
        <v>0</v>
      </c>
    </row>
    <row r="428" spans="1:33" ht="15.75" x14ac:dyDescent="0.25">
      <c r="A428" s="193" t="s">
        <v>50</v>
      </c>
      <c r="B428" s="53" t="str">
        <f>IFERROR(INDEX(Geography!$R$5:$R$889,MATCH(C428,Geography!$S$5:$S$889,0)),"Undefined")</f>
        <v>Salem</v>
      </c>
      <c r="C428" s="53">
        <v>41047000701</v>
      </c>
      <c r="D428" s="171" cm="1">
        <f t="array" ref="D428">INDEX(Geography!$K$5:$K$838,MATCH(C428,Geography!$L$5:$L$838,0),0)</f>
        <v>1</v>
      </c>
      <c r="E428" s="53">
        <v>8593</v>
      </c>
      <c r="F428" s="53">
        <f>SUMIF(County!$A$5:$A$40,A428,County!$D$5:$D$40)</f>
        <v>304076</v>
      </c>
      <c r="G428" s="173" cm="1">
        <f t="array" ref="G428">INDEX(Geography!$E$5:$E$833,MATCH(C428,Geography!$C$5:$C$833,0),0)</f>
        <v>3189</v>
      </c>
      <c r="H428" s="239">
        <f t="shared" si="6"/>
        <v>4267.0619576505378</v>
      </c>
      <c r="I428" s="173">
        <f>SUMIF(Geography!$L$5:$L$838,'Census Tract'!C428,Geography!$M$5:$M$838)</f>
        <v>6306</v>
      </c>
      <c r="J428" s="338">
        <f ca="1">($I428/(SUMIF($D$5:$D$832,$D428,$I$5:$I$832))*IF($D428=1,Urban_Rural_LDVs!F$6,Urban_Rural_LDVs!F$7))</f>
        <v>3.1579691629467632</v>
      </c>
      <c r="K428" s="196">
        <f ca="1">($I428/(SUMIF($D$5:$D$832,$D428,$I$5:$I$832))*IF($D428=1,Urban_Rural_LDVs!G$6,Urban_Rural_LDVs!G$7))</f>
        <v>15.693749901065084</v>
      </c>
      <c r="L428" s="196">
        <f ca="1">($I428/(SUMIF($D$5:$D$832,$D428,$I$5:$I$832))*IF($D428=1,Urban_Rural_LDVs!H$6,Urban_Rural_LDVs!H$7))</f>
        <v>72.212974340559725</v>
      </c>
      <c r="M428" s="197">
        <f ca="1">($I428/(SUMIF($D$5:$D$832,$D428,$I$5:$I$832))*IF($D428=1,Urban_Rural_LDVs!I$6,Urban_Rural_LDVs!I$7))</f>
        <v>156.84152569400638</v>
      </c>
      <c r="N428" s="196">
        <f ca="1">($H428/(SUMIF($D$5:$D$832,$D428,$H$5:$H$832))*IF($D428=1,Urban_Rural_LDVs!J$6,Urban_Rural_LDVs!J$7))</f>
        <v>0.88090370977435961</v>
      </c>
      <c r="O428" s="196">
        <f ca="1">($H428/(SUMIF($D$5:$D$832,$D428,$H$5:$H$832))*IF($D428=1,Urban_Rural_LDVs!K$6,Urban_Rural_LDVs!K$7))</f>
        <v>4.1918557444144424</v>
      </c>
      <c r="P428" s="196">
        <f ca="1">($H428/(SUMIF($D$5:$D$832,$D428,$H$5:$H$832))*IF($D428=1,Urban_Rural_LDVs!L$6,Urban_Rural_LDVs!L$7))</f>
        <v>19.118175594372307</v>
      </c>
      <c r="Q428" s="197">
        <f ca="1">($H428/(SUMIF($D$5:$D$832,$D428,$H$5:$H$832))*IF($D428=1,Urban_Rural_LDVs!M$6,Urban_Rural_LDVs!M$7))</f>
        <v>41.467659026192266</v>
      </c>
      <c r="R428" s="196">
        <f ca="1">($H428/(SUMIF($D$5:$D$832,$D428,$H$5:$H$832))*IF($D428=1,Urban_Rural_LDVs!N$6,Urban_Rural_LDVs!N$7))</f>
        <v>0.36674961633756126</v>
      </c>
      <c r="S428" s="196">
        <f ca="1">($H428/(SUMIF($D$5:$D$832,$D428,$H$5:$H$832))*IF($D428=1,Urban_Rural_LDVs!O$6,Urban_Rural_LDVs!O$7))</f>
        <v>1.7421103050045594</v>
      </c>
      <c r="T428" s="196">
        <f ca="1">($H428/(SUMIF($D$5:$D$832,$D428,$H$5:$H$832))*IF($D428=1,Urban_Rural_LDVs!P$6,Urban_Rural_LDVs!P$7))</f>
        <v>7.6438858573458459</v>
      </c>
      <c r="U428" s="339">
        <f ca="1">($H428/(SUMIF($D$5:$D$832,$D428,$H$5:$H$832))*IF($D428=1,Urban_Rural_LDVs!Q$6,Urban_Rural_LDVs!Q$7))</f>
        <v>16.421386306952879</v>
      </c>
      <c r="V428" s="344">
        <f ca="1">'DAC Adjustment'!O432-'Census Tract'!J428</f>
        <v>0.7894922907366908</v>
      </c>
      <c r="W428" s="29">
        <f ca="1">'DAC Adjustment'!P432-'Census Tract'!K428</f>
        <v>3.9234374752662706</v>
      </c>
      <c r="X428" s="29">
        <f ca="1">'DAC Adjustment'!Q432-'Census Tract'!L428</f>
        <v>18.053243585139938</v>
      </c>
      <c r="Y428" s="105">
        <f ca="1">'DAC Adjustment'!R432-'Census Tract'!M428</f>
        <v>39.210381423501588</v>
      </c>
      <c r="Z428" s="29">
        <f ca="1">'DAC Adjustment'!S432-'Census Tract'!N428</f>
        <v>0.22022592744358993</v>
      </c>
      <c r="AA428" s="29">
        <f ca="1">'DAC Adjustment'!T432-'Census Tract'!O428</f>
        <v>1.0479639361036108</v>
      </c>
      <c r="AB428" s="29">
        <f ca="1">'DAC Adjustment'!U432-'Census Tract'!P428</f>
        <v>4.7795438985930758</v>
      </c>
      <c r="AC428" s="105">
        <f ca="1">'DAC Adjustment'!V432-'Census Tract'!Q428</f>
        <v>10.36691475654807</v>
      </c>
      <c r="AD428" s="29">
        <f ca="1">'DAC Adjustment'!W432-'Census Tract'!R428</f>
        <v>9.16874040843903E-2</v>
      </c>
      <c r="AE428" s="29">
        <f ca="1">'DAC Adjustment'!X432-'Census Tract'!S428</f>
        <v>0.43552757625113991</v>
      </c>
      <c r="AF428" s="29">
        <f ca="1">'DAC Adjustment'!Y432-'Census Tract'!T428</f>
        <v>1.9109714643364617</v>
      </c>
      <c r="AG428" s="345">
        <f ca="1">'DAC Adjustment'!Z432-'Census Tract'!U428</f>
        <v>4.1053465767382207</v>
      </c>
    </row>
    <row r="429" spans="1:33" ht="15.75" x14ac:dyDescent="0.25">
      <c r="A429" s="193" t="s">
        <v>50</v>
      </c>
      <c r="B429" s="53" t="str">
        <f>IFERROR(INDEX(Geography!$R$5:$R$889,MATCH(C429,Geography!$S$5:$S$889,0)),"Undefined")</f>
        <v>Aumsville</v>
      </c>
      <c r="C429" s="53">
        <v>41047010801</v>
      </c>
      <c r="D429" s="171" cm="1">
        <f t="array" ref="D429">INDEX(Geography!$K$5:$K$838,MATCH(C429,Geography!$L$5:$L$838,0),0)</f>
        <v>0</v>
      </c>
      <c r="E429" s="53">
        <v>6288</v>
      </c>
      <c r="F429" s="53">
        <f>SUMIF(County!$A$5:$A$40,A429,County!$D$5:$D$40)</f>
        <v>304076</v>
      </c>
      <c r="G429" s="173" cm="1">
        <f t="array" ref="G429">INDEX(Geography!$E$5:$E$833,MATCH(C429,Geography!$C$5:$C$833,0),0)</f>
        <v>5358</v>
      </c>
      <c r="H429" s="239">
        <f t="shared" si="6"/>
        <v>7169.3063559396614</v>
      </c>
      <c r="I429" s="173">
        <f>SUMIF(Geography!$L$5:$L$838,'Census Tract'!C429,Geography!$M$5:$M$838)</f>
        <v>1180</v>
      </c>
      <c r="J429" s="338">
        <f ca="1">($I429/(SUMIF($D$5:$D$832,$D429,$I$5:$I$832))*IF($D429=1,Urban_Rural_LDVs!F$6,Urban_Rural_LDVs!F$7))</f>
        <v>1.8131398705181345</v>
      </c>
      <c r="K429" s="196">
        <f ca="1">($I429/(SUMIF($D$5:$D$832,$D429,$I$5:$I$832))*IF($D429=1,Urban_Rural_LDVs!G$6,Urban_Rural_LDVs!G$7))</f>
        <v>9.1461579794162944</v>
      </c>
      <c r="L429" s="196">
        <f ca="1">($I429/(SUMIF($D$5:$D$832,$D429,$I$5:$I$832))*IF($D429=1,Urban_Rural_LDVs!H$6,Urban_Rural_LDVs!H$7))</f>
        <v>42.379270972487554</v>
      </c>
      <c r="M429" s="197">
        <f ca="1">($I429/(SUMIF($D$5:$D$832,$D429,$I$5:$I$832))*IF($D429=1,Urban_Rural_LDVs!I$6,Urban_Rural_LDVs!I$7))</f>
        <v>92.188351592197023</v>
      </c>
      <c r="N429" s="196">
        <f ca="1">($H429/(SUMIF($D$5:$D$832,$D429,$H$5:$H$832))*IF($D429=1,Urban_Rural_LDVs!J$6,Urban_Rural_LDVs!J$7))</f>
        <v>1.9623287338130897</v>
      </c>
      <c r="O429" s="196">
        <f ca="1">($H429/(SUMIF($D$5:$D$832,$D429,$H$5:$H$832))*IF($D429=1,Urban_Rural_LDVs!K$6,Urban_Rural_LDVs!K$7))</f>
        <v>10.256682737075876</v>
      </c>
      <c r="P429" s="196">
        <f ca="1">($H429/(SUMIF($D$5:$D$832,$D429,$H$5:$H$832))*IF($D429=1,Urban_Rural_LDVs!L$6,Urban_Rural_LDVs!L$7))</f>
        <v>47.851941820489678</v>
      </c>
      <c r="Q429" s="197">
        <f ca="1">($H429/(SUMIF($D$5:$D$832,$D429,$H$5:$H$832))*IF($D429=1,Urban_Rural_LDVs!M$6,Urban_Rural_LDVs!M$7))</f>
        <v>104.19726522886356</v>
      </c>
      <c r="R429" s="196">
        <f ca="1">($H429/(SUMIF($D$5:$D$832,$D429,$H$5:$H$832))*IF($D429=1,Urban_Rural_LDVs!N$6,Urban_Rural_LDVs!N$7))</f>
        <v>1.3401818299421431</v>
      </c>
      <c r="S429" s="196">
        <f ca="1">($H429/(SUMIF($D$5:$D$832,$D429,$H$5:$H$832))*IF($D429=1,Urban_Rural_LDVs!O$6,Urban_Rural_LDVs!O$7))</f>
        <v>6.9427193826211893</v>
      </c>
      <c r="T429" s="196">
        <f ca="1">($H429/(SUMIF($D$5:$D$832,$D429,$H$5:$H$832))*IF($D429=1,Urban_Rural_LDVs!P$6,Urban_Rural_LDVs!P$7))</f>
        <v>31.991847267084285</v>
      </c>
      <c r="U429" s="339">
        <f ca="1">($H429/(SUMIF($D$5:$D$832,$D429,$H$5:$H$832))*IF($D429=1,Urban_Rural_LDVs!Q$6,Urban_Rural_LDVs!Q$7))</f>
        <v>69.53156895894432</v>
      </c>
      <c r="V429" s="344">
        <f ca="1">'DAC Adjustment'!O433-'Census Tract'!J429</f>
        <v>0</v>
      </c>
      <c r="W429" s="29">
        <f ca="1">'DAC Adjustment'!P433-'Census Tract'!K429</f>
        <v>0</v>
      </c>
      <c r="X429" s="29">
        <f ca="1">'DAC Adjustment'!Q433-'Census Tract'!L429</f>
        <v>0</v>
      </c>
      <c r="Y429" s="105">
        <f ca="1">'DAC Adjustment'!R433-'Census Tract'!M429</f>
        <v>0</v>
      </c>
      <c r="Z429" s="29">
        <f ca="1">'DAC Adjustment'!S433-'Census Tract'!N429</f>
        <v>0</v>
      </c>
      <c r="AA429" s="29">
        <f ca="1">'DAC Adjustment'!T433-'Census Tract'!O429</f>
        <v>0</v>
      </c>
      <c r="AB429" s="29">
        <f ca="1">'DAC Adjustment'!U433-'Census Tract'!P429</f>
        <v>0</v>
      </c>
      <c r="AC429" s="105">
        <f ca="1">'DAC Adjustment'!V433-'Census Tract'!Q429</f>
        <v>0</v>
      </c>
      <c r="AD429" s="29">
        <f ca="1">'DAC Adjustment'!W433-'Census Tract'!R429</f>
        <v>0</v>
      </c>
      <c r="AE429" s="29">
        <f ca="1">'DAC Adjustment'!X433-'Census Tract'!S429</f>
        <v>0</v>
      </c>
      <c r="AF429" s="29">
        <f ca="1">'DAC Adjustment'!Y433-'Census Tract'!T429</f>
        <v>0</v>
      </c>
      <c r="AG429" s="345">
        <f ca="1">'DAC Adjustment'!Z433-'Census Tract'!U429</f>
        <v>0</v>
      </c>
    </row>
    <row r="430" spans="1:33" ht="15.75" x14ac:dyDescent="0.25">
      <c r="A430" s="193" t="s">
        <v>50</v>
      </c>
      <c r="B430" s="53" t="str">
        <f>IFERROR(INDEX(Geography!$R$5:$R$889,MATCH(C430,Geography!$S$5:$S$889,0)),"Undefined")</f>
        <v>Salem</v>
      </c>
      <c r="C430" s="53">
        <v>41047002301</v>
      </c>
      <c r="D430" s="171" cm="1">
        <f t="array" ref="D430">INDEX(Geography!$K$5:$K$838,MATCH(C430,Geography!$L$5:$L$838,0),0)</f>
        <v>1</v>
      </c>
      <c r="E430" s="53">
        <v>3553</v>
      </c>
      <c r="F430" s="53">
        <f>SUMIF(County!$A$5:$A$40,A430,County!$D$5:$D$40)</f>
        <v>304076</v>
      </c>
      <c r="G430" s="173" cm="1">
        <f t="array" ref="G430">INDEX(Geography!$E$5:$E$833,MATCH(C430,Geography!$C$5:$C$833,0),0)</f>
        <v>2846</v>
      </c>
      <c r="H430" s="239">
        <f t="shared" si="6"/>
        <v>3808.1086019044938</v>
      </c>
      <c r="I430" s="173">
        <f>SUMIF(Geography!$L$5:$L$838,'Census Tract'!C430,Geography!$M$5:$M$838)</f>
        <v>491</v>
      </c>
      <c r="J430" s="338">
        <f ca="1">($I430/(SUMIF($D$5:$D$832,$D430,$I$5:$I$832))*IF($D430=1,Urban_Rural_LDVs!F$6,Urban_Rural_LDVs!F$7))</f>
        <v>0.24588691072103722</v>
      </c>
      <c r="K430" s="196">
        <f ca="1">($I430/(SUMIF($D$5:$D$832,$D430,$I$5:$I$832))*IF($D430=1,Urban_Rural_LDVs!G$6,Urban_Rural_LDVs!G$7))</f>
        <v>1.2219522996230505</v>
      </c>
      <c r="L430" s="196">
        <f ca="1">($I430/(SUMIF($D$5:$D$832,$D430,$I$5:$I$832))*IF($D430=1,Urban_Rural_LDVs!H$6,Urban_Rural_LDVs!H$7))</f>
        <v>5.6226721219814184</v>
      </c>
      <c r="M430" s="197">
        <f ca="1">($I430/(SUMIF($D$5:$D$832,$D430,$I$5:$I$832))*IF($D430=1,Urban_Rural_LDVs!I$6,Urban_Rural_LDVs!I$7))</f>
        <v>12.212050287941189</v>
      </c>
      <c r="N430" s="196">
        <f ca="1">($H430/(SUMIF($D$5:$D$832,$D430,$H$5:$H$832))*IF($D430=1,Urban_Rural_LDVs!J$6,Urban_Rural_LDVs!J$7))</f>
        <v>0.78615614864152639</v>
      </c>
      <c r="O430" s="196">
        <f ca="1">($H430/(SUMIF($D$5:$D$832,$D430,$H$5:$H$832))*IF($D430=1,Urban_Rural_LDVs!K$6,Urban_Rural_LDVs!K$7))</f>
        <v>3.7409913604902805</v>
      </c>
      <c r="P430" s="196">
        <f ca="1">($H430/(SUMIF($D$5:$D$832,$D430,$H$5:$H$832))*IF($D430=1,Urban_Rural_LDVs!L$6,Urban_Rural_LDVs!L$7))</f>
        <v>17.061877623575914</v>
      </c>
      <c r="Q430" s="197">
        <f ca="1">($H430/(SUMIF($D$5:$D$832,$D430,$H$5:$H$832))*IF($D430=1,Urban_Rural_LDVs!M$6,Urban_Rural_LDVs!M$7))</f>
        <v>37.007512570882156</v>
      </c>
      <c r="R430" s="196">
        <f ca="1">($H430/(SUMIF($D$5:$D$832,$D430,$H$5:$H$832))*IF($D430=1,Urban_Rural_LDVs!N$6,Urban_Rural_LDVs!N$7))</f>
        <v>0.3273030442448101</v>
      </c>
      <c r="S430" s="196">
        <f ca="1">($H430/(SUMIF($D$5:$D$832,$D430,$H$5:$H$832))*IF($D430=1,Urban_Rural_LDVs!O$6,Urban_Rural_LDVs!O$7))</f>
        <v>1.5547337497782929</v>
      </c>
      <c r="T430" s="196">
        <f ca="1">($H430/(SUMIF($D$5:$D$832,$D430,$H$5:$H$832))*IF($D430=1,Urban_Rural_LDVs!P$6,Urban_Rural_LDVs!P$7))</f>
        <v>6.8217306836018441</v>
      </c>
      <c r="U430" s="339">
        <f ca="1">($H430/(SUMIF($D$5:$D$832,$D430,$H$5:$H$832))*IF($D430=1,Urban_Rural_LDVs!Q$6,Urban_Rural_LDVs!Q$7))</f>
        <v>14.655147516333615</v>
      </c>
      <c r="V430" s="344">
        <f ca="1">'DAC Adjustment'!O434-'Census Tract'!J430</f>
        <v>0</v>
      </c>
      <c r="W430" s="29">
        <f ca="1">'DAC Adjustment'!P434-'Census Tract'!K430</f>
        <v>0</v>
      </c>
      <c r="X430" s="29">
        <f ca="1">'DAC Adjustment'!Q434-'Census Tract'!L430</f>
        <v>0</v>
      </c>
      <c r="Y430" s="105">
        <f ca="1">'DAC Adjustment'!R434-'Census Tract'!M430</f>
        <v>0</v>
      </c>
      <c r="Z430" s="29">
        <f ca="1">'DAC Adjustment'!S434-'Census Tract'!N430</f>
        <v>0</v>
      </c>
      <c r="AA430" s="29">
        <f ca="1">'DAC Adjustment'!T434-'Census Tract'!O430</f>
        <v>0</v>
      </c>
      <c r="AB430" s="29">
        <f ca="1">'DAC Adjustment'!U434-'Census Tract'!P430</f>
        <v>0</v>
      </c>
      <c r="AC430" s="105">
        <f ca="1">'DAC Adjustment'!V434-'Census Tract'!Q430</f>
        <v>0</v>
      </c>
      <c r="AD430" s="29">
        <f ca="1">'DAC Adjustment'!W434-'Census Tract'!R430</f>
        <v>0</v>
      </c>
      <c r="AE430" s="29">
        <f ca="1">'DAC Adjustment'!X434-'Census Tract'!S430</f>
        <v>0</v>
      </c>
      <c r="AF430" s="29">
        <f ca="1">'DAC Adjustment'!Y434-'Census Tract'!T430</f>
        <v>0</v>
      </c>
      <c r="AG430" s="345">
        <f ca="1">'DAC Adjustment'!Z434-'Census Tract'!U430</f>
        <v>0</v>
      </c>
    </row>
    <row r="431" spans="1:33" ht="15.75" x14ac:dyDescent="0.25">
      <c r="A431" s="193" t="s">
        <v>50</v>
      </c>
      <c r="B431" s="53" t="str">
        <f>IFERROR(INDEX(Geography!$R$5:$R$889,MATCH(C431,Geography!$S$5:$S$889,0)),"Undefined")</f>
        <v>Salem</v>
      </c>
      <c r="C431" s="53">
        <v>41047000200</v>
      </c>
      <c r="D431" s="171" cm="1">
        <f t="array" ref="D431">INDEX(Geography!$K$5:$K$838,MATCH(C431,Geography!$L$5:$L$838,0),0)</f>
        <v>1</v>
      </c>
      <c r="E431" s="53">
        <v>3555</v>
      </c>
      <c r="F431" s="53">
        <f>SUMIF(County!$A$5:$A$40,A431,County!$D$5:$D$40)</f>
        <v>304076</v>
      </c>
      <c r="G431" s="173" cm="1">
        <f t="array" ref="G431">INDEX(Geography!$E$5:$E$833,MATCH(C431,Geography!$C$5:$C$833,0),0)</f>
        <v>1684</v>
      </c>
      <c r="H431" s="239">
        <f t="shared" si="6"/>
        <v>2253.2870293770793</v>
      </c>
      <c r="I431" s="173">
        <f>SUMIF(Geography!$L$5:$L$838,'Census Tract'!C431,Geography!$M$5:$M$838)</f>
        <v>31821</v>
      </c>
      <c r="J431" s="338">
        <f ca="1">($I431/(SUMIF($D$5:$D$832,$D431,$I$5:$I$832))*IF($D431=1,Urban_Rural_LDVs!F$6,Urban_Rural_LDVs!F$7))</f>
        <v>15.935575124346487</v>
      </c>
      <c r="K431" s="196">
        <f ca="1">($I431/(SUMIF($D$5:$D$832,$D431,$I$5:$I$832))*IF($D431=1,Urban_Rural_LDVs!G$6,Urban_Rural_LDVs!G$7))</f>
        <v>79.192961560702841</v>
      </c>
      <c r="L431" s="196">
        <f ca="1">($I431/(SUMIF($D$5:$D$832,$D431,$I$5:$I$832))*IF($D431=1,Urban_Rural_LDVs!H$6,Urban_Rural_LDVs!H$7))</f>
        <v>364.39724968140678</v>
      </c>
      <c r="M431" s="197">
        <f ca="1">($I431/(SUMIF($D$5:$D$832,$D431,$I$5:$I$832))*IF($D431=1,Urban_Rural_LDVs!I$6,Urban_Rural_LDVs!I$7))</f>
        <v>791.44532018854704</v>
      </c>
      <c r="N431" s="196">
        <f ca="1">($H431/(SUMIF($D$5:$D$832,$D431,$H$5:$H$832))*IF($D431=1,Urban_Rural_LDVs!J$6,Urban_Rural_LDVs!J$7))</f>
        <v>0.46517461500784624</v>
      </c>
      <c r="O431" s="196">
        <f ca="1">($H431/(SUMIF($D$5:$D$832,$D431,$H$5:$H$832))*IF($D431=1,Urban_Rural_LDVs!K$6,Urban_Rural_LDVs!K$7))</f>
        <v>2.2135732435227098</v>
      </c>
      <c r="P431" s="196">
        <f ca="1">($H431/(SUMIF($D$5:$D$832,$D431,$H$5:$H$832))*IF($D431=1,Urban_Rural_LDVs!L$6,Urban_Rural_LDVs!L$7))</f>
        <v>10.09564368169425</v>
      </c>
      <c r="Q431" s="197">
        <f ca="1">($H431/(SUMIF($D$5:$D$832,$D431,$H$5:$H$832))*IF($D431=1,Urban_Rural_LDVs!M$6,Urban_Rural_LDVs!M$7))</f>
        <v>21.897628661056061</v>
      </c>
      <c r="R431" s="196">
        <f ca="1">($H431/(SUMIF($D$5:$D$832,$D431,$H$5:$H$832))*IF($D431=1,Urban_Rural_LDVs!N$6,Urban_Rural_LDVs!N$7))</f>
        <v>0.19366771837957139</v>
      </c>
      <c r="S431" s="196">
        <f ca="1">($H431/(SUMIF($D$5:$D$832,$D431,$H$5:$H$832))*IF($D431=1,Urban_Rural_LDVs!O$6,Urban_Rural_LDVs!O$7))</f>
        <v>0.91994786880767587</v>
      </c>
      <c r="T431" s="196">
        <f ca="1">($H431/(SUMIF($D$5:$D$832,$D431,$H$5:$H$832))*IF($D431=1,Urban_Rural_LDVs!P$6,Urban_Rural_LDVs!P$7))</f>
        <v>4.0364702990813441</v>
      </c>
      <c r="U431" s="339">
        <f ca="1">($H431/(SUMIF($D$5:$D$832,$D431,$H$5:$H$832))*IF($D431=1,Urban_Rural_LDVs!Q$6,Urban_Rural_LDVs!Q$7))</f>
        <v>8.6715630419907974</v>
      </c>
      <c r="V431" s="344">
        <f ca="1">'DAC Adjustment'!O435-'Census Tract'!J431</f>
        <v>0</v>
      </c>
      <c r="W431" s="29">
        <f ca="1">'DAC Adjustment'!P435-'Census Tract'!K431</f>
        <v>0</v>
      </c>
      <c r="X431" s="29">
        <f ca="1">'DAC Adjustment'!Q435-'Census Tract'!L431</f>
        <v>0</v>
      </c>
      <c r="Y431" s="105">
        <f ca="1">'DAC Adjustment'!R435-'Census Tract'!M431</f>
        <v>0</v>
      </c>
      <c r="Z431" s="29">
        <f ca="1">'DAC Adjustment'!S435-'Census Tract'!N431</f>
        <v>0</v>
      </c>
      <c r="AA431" s="29">
        <f ca="1">'DAC Adjustment'!T435-'Census Tract'!O431</f>
        <v>0</v>
      </c>
      <c r="AB431" s="29">
        <f ca="1">'DAC Adjustment'!U435-'Census Tract'!P431</f>
        <v>0</v>
      </c>
      <c r="AC431" s="105">
        <f ca="1">'DAC Adjustment'!V435-'Census Tract'!Q431</f>
        <v>0</v>
      </c>
      <c r="AD431" s="29">
        <f ca="1">'DAC Adjustment'!W435-'Census Tract'!R431</f>
        <v>0</v>
      </c>
      <c r="AE431" s="29">
        <f ca="1">'DAC Adjustment'!X435-'Census Tract'!S431</f>
        <v>0</v>
      </c>
      <c r="AF431" s="29">
        <f ca="1">'DAC Adjustment'!Y435-'Census Tract'!T431</f>
        <v>0</v>
      </c>
      <c r="AG431" s="345">
        <f ca="1">'DAC Adjustment'!Z435-'Census Tract'!U431</f>
        <v>0</v>
      </c>
    </row>
    <row r="432" spans="1:33" ht="15.75" x14ac:dyDescent="0.25">
      <c r="A432" s="193" t="s">
        <v>50</v>
      </c>
      <c r="B432" s="53" t="str">
        <f>IFERROR(INDEX(Geography!$R$5:$R$889,MATCH(C432,Geography!$S$5:$S$889,0)),"Undefined")</f>
        <v>St. Paul</v>
      </c>
      <c r="C432" s="53">
        <v>41047010100</v>
      </c>
      <c r="D432" s="171" cm="1">
        <f t="array" ref="D432">INDEX(Geography!$K$5:$K$838,MATCH(C432,Geography!$L$5:$L$838,0),0)</f>
        <v>0</v>
      </c>
      <c r="E432" s="53">
        <v>1525</v>
      </c>
      <c r="F432" s="53">
        <f>SUMIF(County!$A$5:$A$40,A432,County!$D$5:$D$40)</f>
        <v>304076</v>
      </c>
      <c r="G432" s="173" cm="1">
        <f t="array" ref="G432">INDEX(Geography!$E$5:$E$833,MATCH(C432,Geography!$C$5:$C$833,0),0)</f>
        <v>1255</v>
      </c>
      <c r="H432" s="239">
        <f t="shared" si="6"/>
        <v>1679.2608205868376</v>
      </c>
      <c r="I432" s="173">
        <f>SUMIF(Geography!$L$5:$L$838,'Census Tract'!C432,Geography!$M$5:$M$838)</f>
        <v>1119</v>
      </c>
      <c r="J432" s="338">
        <f ca="1">($I432/(SUMIF($D$5:$D$832,$D432,$I$5:$I$832))*IF($D432=1,Urban_Rural_LDVs!F$6,Urban_Rural_LDVs!F$7))</f>
        <v>1.7194097585676209</v>
      </c>
      <c r="K432" s="196">
        <f ca="1">($I432/(SUMIF($D$5:$D$832,$D432,$I$5:$I$832))*IF($D432=1,Urban_Rural_LDVs!G$6,Urban_Rural_LDVs!G$7))</f>
        <v>8.6733481177685032</v>
      </c>
      <c r="L432" s="196">
        <f ca="1">($I432/(SUMIF($D$5:$D$832,$D432,$I$5:$I$832))*IF($D432=1,Urban_Rural_LDVs!H$6,Urban_Rural_LDVs!H$7))</f>
        <v>40.188478151028448</v>
      </c>
      <c r="M432" s="197">
        <f ca="1">($I432/(SUMIF($D$5:$D$832,$D432,$I$5:$I$832))*IF($D432=1,Urban_Rural_LDVs!I$6,Urban_Rural_LDVs!I$7))</f>
        <v>87.422682569210565</v>
      </c>
      <c r="N432" s="196">
        <f ca="1">($H432/(SUMIF($D$5:$D$832,$D432,$H$5:$H$832))*IF($D432=1,Urban_Rural_LDVs!J$6,Urban_Rural_LDVs!J$7))</f>
        <v>0.45963466982744083</v>
      </c>
      <c r="O432" s="196">
        <f ca="1">($H432/(SUMIF($D$5:$D$832,$D432,$H$5:$H$832))*IF($D432=1,Urban_Rural_LDVs!K$6,Urban_Rural_LDVs!K$7))</f>
        <v>2.4024144895539803</v>
      </c>
      <c r="P432" s="196">
        <f ca="1">($H432/(SUMIF($D$5:$D$832,$D432,$H$5:$H$832))*IF($D432=1,Urban_Rural_LDVs!L$6,Urban_Rural_LDVs!L$7))</f>
        <v>11.208321572361806</v>
      </c>
      <c r="Q432" s="197">
        <f ca="1">($H432/(SUMIF($D$5:$D$832,$D432,$H$5:$H$832))*IF($D432=1,Urban_Rural_LDVs!M$6,Urban_Rural_LDVs!M$7))</f>
        <v>24.406041034382937</v>
      </c>
      <c r="R432" s="196">
        <f ca="1">($H432/(SUMIF($D$5:$D$832,$D432,$H$5:$H$832))*IF($D432=1,Urban_Rural_LDVs!N$6,Urban_Rural_LDVs!N$7))</f>
        <v>0.31390970447506344</v>
      </c>
      <c r="S432" s="196">
        <f ca="1">($H432/(SUMIF($D$5:$D$832,$D432,$H$5:$H$832))*IF($D432=1,Urban_Rural_LDVs!O$6,Urban_Rural_LDVs!O$7))</f>
        <v>1.6261875373627461</v>
      </c>
      <c r="T432" s="196">
        <f ca="1">($H432/(SUMIF($D$5:$D$832,$D432,$H$5:$H$832))*IF($D432=1,Urban_Rural_LDVs!P$6,Urban_Rural_LDVs!P$7))</f>
        <v>7.4934244718534497</v>
      </c>
      <c r="U432" s="339">
        <f ca="1">($H432/(SUMIF($D$5:$D$832,$D432,$H$5:$H$832))*IF($D432=1,Urban_Rural_LDVs!Q$6,Urban_Rural_LDVs!Q$7))</f>
        <v>16.28632307642313</v>
      </c>
      <c r="V432" s="344">
        <f ca="1">'DAC Adjustment'!O436-'Census Tract'!J432</f>
        <v>0</v>
      </c>
      <c r="W432" s="29">
        <f ca="1">'DAC Adjustment'!P436-'Census Tract'!K432</f>
        <v>0</v>
      </c>
      <c r="X432" s="29">
        <f ca="1">'DAC Adjustment'!Q436-'Census Tract'!L432</f>
        <v>0</v>
      </c>
      <c r="Y432" s="105">
        <f ca="1">'DAC Adjustment'!R436-'Census Tract'!M432</f>
        <v>0</v>
      </c>
      <c r="Z432" s="29">
        <f ca="1">'DAC Adjustment'!S436-'Census Tract'!N432</f>
        <v>0</v>
      </c>
      <c r="AA432" s="29">
        <f ca="1">'DAC Adjustment'!T436-'Census Tract'!O432</f>
        <v>0</v>
      </c>
      <c r="AB432" s="29">
        <f ca="1">'DAC Adjustment'!U436-'Census Tract'!P432</f>
        <v>0</v>
      </c>
      <c r="AC432" s="105">
        <f ca="1">'DAC Adjustment'!V436-'Census Tract'!Q432</f>
        <v>0</v>
      </c>
      <c r="AD432" s="29">
        <f ca="1">'DAC Adjustment'!W436-'Census Tract'!R432</f>
        <v>0</v>
      </c>
      <c r="AE432" s="29">
        <f ca="1">'DAC Adjustment'!X436-'Census Tract'!S432</f>
        <v>0</v>
      </c>
      <c r="AF432" s="29">
        <f ca="1">'DAC Adjustment'!Y436-'Census Tract'!T432</f>
        <v>0</v>
      </c>
      <c r="AG432" s="345">
        <f ca="1">'DAC Adjustment'!Z436-'Census Tract'!U432</f>
        <v>0</v>
      </c>
    </row>
    <row r="433" spans="1:33" ht="15.75" x14ac:dyDescent="0.25">
      <c r="A433" s="193" t="s">
        <v>50</v>
      </c>
      <c r="B433" s="53" t="str">
        <f>IFERROR(INDEX(Geography!$R$5:$R$889,MATCH(C433,Geography!$S$5:$S$889,0)),"Undefined")</f>
        <v>Salem</v>
      </c>
      <c r="C433" s="53">
        <v>41047001100</v>
      </c>
      <c r="D433" s="171" cm="1">
        <f t="array" ref="D433">INDEX(Geography!$K$5:$K$838,MATCH(C433,Geography!$L$5:$L$838,0),0)</f>
        <v>1</v>
      </c>
      <c r="E433" s="53">
        <v>4840</v>
      </c>
      <c r="F433" s="53">
        <f>SUMIF(County!$A$5:$A$40,A433,County!$D$5:$D$40)</f>
        <v>304076</v>
      </c>
      <c r="G433" s="173" cm="1">
        <f t="array" ref="G433">INDEX(Geography!$E$5:$E$833,MATCH(C433,Geography!$C$5:$C$833,0),0)</f>
        <v>3210</v>
      </c>
      <c r="H433" s="239">
        <f t="shared" si="6"/>
        <v>4295.1611426962136</v>
      </c>
      <c r="I433" s="173">
        <f>SUMIF(Geography!$L$5:$L$838,'Census Tract'!C433,Geography!$M$5:$M$838)</f>
        <v>1751</v>
      </c>
      <c r="J433" s="338">
        <f ca="1">($I433/(SUMIF($D$5:$D$832,$D433,$I$5:$I$832))*IF($D433=1,Urban_Rural_LDVs!F$6,Urban_Rural_LDVs!F$7))</f>
        <v>0.87687979770373969</v>
      </c>
      <c r="K433" s="196">
        <f ca="1">($I433/(SUMIF($D$5:$D$832,$D433,$I$5:$I$832))*IF($D433=1,Urban_Rural_LDVs!G$6,Urban_Rural_LDVs!G$7))</f>
        <v>4.3577158383705941</v>
      </c>
      <c r="L433" s="196">
        <f ca="1">($I433/(SUMIF($D$5:$D$832,$D433,$I$5:$I$832))*IF($D433=1,Urban_Rural_LDVs!H$6,Urban_Rural_LDVs!H$7))</f>
        <v>20.051525225233124</v>
      </c>
      <c r="M433" s="197">
        <f ca="1">($I433/(SUMIF($D$5:$D$832,$D433,$I$5:$I$832))*IF($D433=1,Urban_Rural_LDVs!I$6,Urban_Rural_LDVs!I$7))</f>
        <v>43.550509275325908</v>
      </c>
      <c r="N433" s="196">
        <f ca="1">($H433/(SUMIF($D$5:$D$832,$D433,$H$5:$H$832))*IF($D433=1,Urban_Rural_LDVs!J$6,Urban_Rural_LDVs!J$7))</f>
        <v>0.88670458086412485</v>
      </c>
      <c r="O433" s="196">
        <f ca="1">($H433/(SUMIF($D$5:$D$832,$D433,$H$5:$H$832))*IF($D433=1,Urban_Rural_LDVs!K$6,Urban_Rural_LDVs!K$7))</f>
        <v>4.2194596862873501</v>
      </c>
      <c r="P433" s="196">
        <f ca="1">($H433/(SUMIF($D$5:$D$832,$D433,$H$5:$H$832))*IF($D433=1,Urban_Rural_LDVs!L$6,Urban_Rural_LDVs!L$7))</f>
        <v>19.244071388502697</v>
      </c>
      <c r="Q433" s="197">
        <f ca="1">($H433/(SUMIF($D$5:$D$832,$D433,$H$5:$H$832))*IF($D433=1,Urban_Rural_LDVs!M$6,Urban_Rural_LDVs!M$7))</f>
        <v>41.740729217333701</v>
      </c>
      <c r="R433" s="196">
        <f ca="1">($H433/(SUMIF($D$5:$D$832,$D433,$H$5:$H$832))*IF($D433=1,Urban_Rural_LDVs!N$6,Urban_Rural_LDVs!N$7))</f>
        <v>0.36916471258813782</v>
      </c>
      <c r="S433" s="196">
        <f ca="1">($H433/(SUMIF($D$5:$D$832,$D433,$H$5:$H$832))*IF($D433=1,Urban_Rural_LDVs!O$6,Urban_Rural_LDVs!O$7))</f>
        <v>1.7535823389980043</v>
      </c>
      <c r="T433" s="196">
        <f ca="1">($H433/(SUMIF($D$5:$D$832,$D433,$H$5:$H$832))*IF($D433=1,Urban_Rural_LDVs!P$6,Urban_Rural_LDVs!P$7))</f>
        <v>7.6942218883913975</v>
      </c>
      <c r="U433" s="339">
        <f ca="1">($H433/(SUMIF($D$5:$D$832,$D433,$H$5:$H$832))*IF($D433=1,Urban_Rural_LDVs!Q$6,Urban_Rural_LDVs!Q$7))</f>
        <v>16.529523375766303</v>
      </c>
      <c r="V433" s="344">
        <f ca="1">'DAC Adjustment'!O437-'Census Tract'!J433</f>
        <v>0</v>
      </c>
      <c r="W433" s="29">
        <f ca="1">'DAC Adjustment'!P437-'Census Tract'!K433</f>
        <v>0</v>
      </c>
      <c r="X433" s="29">
        <f ca="1">'DAC Adjustment'!Q437-'Census Tract'!L433</f>
        <v>0</v>
      </c>
      <c r="Y433" s="105">
        <f ca="1">'DAC Adjustment'!R437-'Census Tract'!M433</f>
        <v>0</v>
      </c>
      <c r="Z433" s="29">
        <f ca="1">'DAC Adjustment'!S437-'Census Tract'!N433</f>
        <v>0</v>
      </c>
      <c r="AA433" s="29">
        <f ca="1">'DAC Adjustment'!T437-'Census Tract'!O433</f>
        <v>0</v>
      </c>
      <c r="AB433" s="29">
        <f ca="1">'DAC Adjustment'!U437-'Census Tract'!P433</f>
        <v>0</v>
      </c>
      <c r="AC433" s="105">
        <f ca="1">'DAC Adjustment'!V437-'Census Tract'!Q433</f>
        <v>0</v>
      </c>
      <c r="AD433" s="29">
        <f ca="1">'DAC Adjustment'!W437-'Census Tract'!R433</f>
        <v>0</v>
      </c>
      <c r="AE433" s="29">
        <f ca="1">'DAC Adjustment'!X437-'Census Tract'!S433</f>
        <v>0</v>
      </c>
      <c r="AF433" s="29">
        <f ca="1">'DAC Adjustment'!Y437-'Census Tract'!T433</f>
        <v>0</v>
      </c>
      <c r="AG433" s="345">
        <f ca="1">'DAC Adjustment'!Z437-'Census Tract'!U433</f>
        <v>0</v>
      </c>
    </row>
    <row r="434" spans="1:33" ht="15.75" x14ac:dyDescent="0.25">
      <c r="A434" s="193" t="s">
        <v>50</v>
      </c>
      <c r="B434" s="53" t="str">
        <f>IFERROR(INDEX(Geography!$R$5:$R$889,MATCH(C434,Geography!$S$5:$S$889,0)),"Undefined")</f>
        <v>Salem</v>
      </c>
      <c r="C434" s="53">
        <v>41047002800</v>
      </c>
      <c r="D434" s="171" cm="1">
        <f t="array" ref="D434">INDEX(Geography!$K$5:$K$838,MATCH(C434,Geography!$L$5:$L$838,0),0)</f>
        <v>0</v>
      </c>
      <c r="E434" s="53">
        <v>4339</v>
      </c>
      <c r="F434" s="53">
        <f>SUMIF(County!$A$5:$A$40,A434,County!$D$5:$D$40)</f>
        <v>304076</v>
      </c>
      <c r="G434" s="173" cm="1">
        <f t="array" ref="G434">INDEX(Geography!$E$5:$E$833,MATCH(C434,Geography!$C$5:$C$833,0),0)</f>
        <v>3730</v>
      </c>
      <c r="H434" s="239">
        <f t="shared" si="6"/>
        <v>4990.9504866843854</v>
      </c>
      <c r="I434" s="173">
        <f>SUMIF(Geography!$L$5:$L$838,'Census Tract'!C434,Geography!$M$5:$M$838)</f>
        <v>539</v>
      </c>
      <c r="J434" s="338">
        <f ca="1">($I434/(SUMIF($D$5:$D$832,$D434,$I$5:$I$832))*IF($D434=1,Urban_Rural_LDVs!F$6,Urban_Rural_LDVs!F$7))</f>
        <v>0.82820541543158865</v>
      </c>
      <c r="K434" s="196">
        <f ca="1">($I434/(SUMIF($D$5:$D$832,$D434,$I$5:$I$832))*IF($D434=1,Urban_Rural_LDVs!G$6,Urban_Rural_LDVs!G$7))</f>
        <v>4.17777894144524</v>
      </c>
      <c r="L434" s="196">
        <f ca="1">($I434/(SUMIF($D$5:$D$832,$D434,$I$5:$I$832))*IF($D434=1,Urban_Rural_LDVs!H$6,Urban_Rural_LDVs!H$7))</f>
        <v>19.357989028958297</v>
      </c>
      <c r="M434" s="197">
        <f ca="1">($I434/(SUMIF($D$5:$D$832,$D434,$I$5:$I$832))*IF($D434=1,Urban_Rural_LDVs!I$6,Urban_Rural_LDVs!I$7))</f>
        <v>42.109763989995088</v>
      </c>
      <c r="N434" s="196">
        <f ca="1">($H434/(SUMIF($D$5:$D$832,$D434,$H$5:$H$832))*IF($D434=1,Urban_Rural_LDVs!J$6,Urban_Rural_LDVs!J$7))</f>
        <v>1.3660855127142264</v>
      </c>
      <c r="O434" s="196">
        <f ca="1">($H434/(SUMIF($D$5:$D$832,$D434,$H$5:$H$832))*IF($D434=1,Urban_Rural_LDVs!K$6,Urban_Rural_LDVs!K$7))</f>
        <v>7.1402438613835413</v>
      </c>
      <c r="P434" s="196">
        <f ca="1">($H434/(SUMIF($D$5:$D$832,$D434,$H$5:$H$832))*IF($D434=1,Urban_Rural_LDVs!L$6,Urban_Rural_LDVs!L$7))</f>
        <v>33.312382043752613</v>
      </c>
      <c r="Q434" s="197">
        <f ca="1">($H434/(SUMIF($D$5:$D$832,$D434,$H$5:$H$832))*IF($D434=1,Urban_Rural_LDVs!M$6,Urban_Rural_LDVs!M$7))</f>
        <v>72.537476540436927</v>
      </c>
      <c r="R434" s="196">
        <f ca="1">($H434/(SUMIF($D$5:$D$832,$D434,$H$5:$H$832))*IF($D434=1,Urban_Rural_LDVs!N$6,Urban_Rural_LDVs!N$7))</f>
        <v>0.93297465951552705</v>
      </c>
      <c r="S434" s="196">
        <f ca="1">($H434/(SUMIF($D$5:$D$832,$D434,$H$5:$H$832))*IF($D434=1,Urban_Rural_LDVs!O$6,Urban_Rural_LDVs!O$7))</f>
        <v>4.8332107684167669</v>
      </c>
      <c r="T434" s="196">
        <f ca="1">($H434/(SUMIF($D$5:$D$832,$D434,$H$5:$H$832))*IF($D434=1,Urban_Rural_LDVs!P$6,Urban_Rural_LDVs!P$7))</f>
        <v>22.27129345020985</v>
      </c>
      <c r="U434" s="339">
        <f ca="1">($H434/(SUMIF($D$5:$D$832,$D434,$H$5:$H$832))*IF($D434=1,Urban_Rural_LDVs!Q$6,Urban_Rural_LDVs!Q$7))</f>
        <v>48.40476898411017</v>
      </c>
      <c r="V434" s="344">
        <f ca="1">'DAC Adjustment'!O438-'Census Tract'!J434</f>
        <v>0</v>
      </c>
      <c r="W434" s="29">
        <f ca="1">'DAC Adjustment'!P438-'Census Tract'!K434</f>
        <v>0</v>
      </c>
      <c r="X434" s="29">
        <f ca="1">'DAC Adjustment'!Q438-'Census Tract'!L434</f>
        <v>0</v>
      </c>
      <c r="Y434" s="105">
        <f ca="1">'DAC Adjustment'!R438-'Census Tract'!M434</f>
        <v>0</v>
      </c>
      <c r="Z434" s="29">
        <f ca="1">'DAC Adjustment'!S438-'Census Tract'!N434</f>
        <v>0</v>
      </c>
      <c r="AA434" s="29">
        <f ca="1">'DAC Adjustment'!T438-'Census Tract'!O434</f>
        <v>0</v>
      </c>
      <c r="AB434" s="29">
        <f ca="1">'DAC Adjustment'!U438-'Census Tract'!P434</f>
        <v>0</v>
      </c>
      <c r="AC434" s="105">
        <f ca="1">'DAC Adjustment'!V438-'Census Tract'!Q434</f>
        <v>0</v>
      </c>
      <c r="AD434" s="29">
        <f ca="1">'DAC Adjustment'!W438-'Census Tract'!R434</f>
        <v>0</v>
      </c>
      <c r="AE434" s="29">
        <f ca="1">'DAC Adjustment'!X438-'Census Tract'!S434</f>
        <v>0</v>
      </c>
      <c r="AF434" s="29">
        <f ca="1">'DAC Adjustment'!Y438-'Census Tract'!T434</f>
        <v>0</v>
      </c>
      <c r="AG434" s="345">
        <f ca="1">'DAC Adjustment'!Z438-'Census Tract'!U434</f>
        <v>0</v>
      </c>
    </row>
    <row r="435" spans="1:33" ht="15.75" x14ac:dyDescent="0.25">
      <c r="A435" s="193" t="s">
        <v>50</v>
      </c>
      <c r="B435" s="53" t="str">
        <f>IFERROR(INDEX(Geography!$R$5:$R$889,MATCH(C435,Geography!$S$5:$S$889,0)),"Undefined")</f>
        <v>Salem</v>
      </c>
      <c r="C435" s="53">
        <v>41047002201</v>
      </c>
      <c r="D435" s="171" cm="1">
        <f t="array" ref="D435">INDEX(Geography!$K$5:$K$838,MATCH(C435,Geography!$L$5:$L$838,0),0)</f>
        <v>1</v>
      </c>
      <c r="E435" s="53">
        <v>2253</v>
      </c>
      <c r="F435" s="53">
        <f>SUMIF(County!$A$5:$A$40,A435,County!$D$5:$D$40)</f>
        <v>304076</v>
      </c>
      <c r="G435" s="173" cm="1">
        <f t="array" ref="G435">INDEX(Geography!$E$5:$E$833,MATCH(C435,Geography!$C$5:$C$833,0),0)</f>
        <v>1676</v>
      </c>
      <c r="H435" s="239">
        <f t="shared" si="6"/>
        <v>2242.5825779311072</v>
      </c>
      <c r="I435" s="173">
        <f>SUMIF(Geography!$L$5:$L$838,'Census Tract'!C435,Geography!$M$5:$M$838)</f>
        <v>230</v>
      </c>
      <c r="J435" s="338">
        <f ca="1">($I435/(SUMIF($D$5:$D$832,$D435,$I$5:$I$832))*IF($D435=1,Urban_Rural_LDVs!F$6,Urban_Rural_LDVs!F$7))</f>
        <v>0.11518124127462029</v>
      </c>
      <c r="K435" s="196">
        <f ca="1">($I435/(SUMIF($D$5:$D$832,$D435,$I$5:$I$832))*IF($D435=1,Urban_Rural_LDVs!G$6,Urban_Rural_LDVs!G$7))</f>
        <v>0.57240128088248809</v>
      </c>
      <c r="L435" s="196">
        <f ca="1">($I435/(SUMIF($D$5:$D$832,$D435,$I$5:$I$832))*IF($D435=1,Urban_Rural_LDVs!H$6,Urban_Rural_LDVs!H$7))</f>
        <v>2.6338382648792797</v>
      </c>
      <c r="M435" s="197">
        <f ca="1">($I435/(SUMIF($D$5:$D$832,$D435,$I$5:$I$832))*IF($D435=1,Urban_Rural_LDVs!I$6,Urban_Rural_LDVs!I$7))</f>
        <v>5.7205123548400687</v>
      </c>
      <c r="N435" s="196">
        <f ca="1">($H435/(SUMIF($D$5:$D$832,$D435,$H$5:$H$832))*IF($D435=1,Urban_Rural_LDVs!J$6,Urban_Rural_LDVs!J$7))</f>
        <v>0.46296475935460224</v>
      </c>
      <c r="O435" s="196">
        <f ca="1">($H435/(SUMIF($D$5:$D$832,$D435,$H$5:$H$832))*IF($D435=1,Urban_Rural_LDVs!K$6,Urban_Rural_LDVs!K$7))</f>
        <v>2.2030574561425542</v>
      </c>
      <c r="P435" s="196">
        <f ca="1">($H435/(SUMIF($D$5:$D$832,$D435,$H$5:$H$832))*IF($D435=1,Urban_Rural_LDVs!L$6,Urban_Rural_LDVs!L$7))</f>
        <v>10.047683379168387</v>
      </c>
      <c r="Q435" s="197">
        <f ca="1">($H435/(SUMIF($D$5:$D$832,$D435,$H$5:$H$832))*IF($D435=1,Urban_Rural_LDVs!M$6,Urban_Rural_LDVs!M$7))</f>
        <v>21.793601921573607</v>
      </c>
      <c r="R435" s="196">
        <f ca="1">($H435/(SUMIF($D$5:$D$832,$D435,$H$5:$H$832))*IF($D435=1,Urban_Rural_LDVs!N$6,Urban_Rural_LDVs!N$7))</f>
        <v>0.19274768171268503</v>
      </c>
      <c r="S435" s="196">
        <f ca="1">($H435/(SUMIF($D$5:$D$832,$D435,$H$5:$H$832))*IF($D435=1,Urban_Rural_LDVs!O$6,Urban_Rural_LDVs!O$7))</f>
        <v>0.91557757014350616</v>
      </c>
      <c r="T435" s="196">
        <f ca="1">($H435/(SUMIF($D$5:$D$832,$D435,$H$5:$H$832))*IF($D435=1,Urban_Rural_LDVs!P$6,Urban_Rural_LDVs!P$7))</f>
        <v>4.0172946682068478</v>
      </c>
      <c r="U435" s="339">
        <f ca="1">($H435/(SUMIF($D$5:$D$832,$D435,$H$5:$H$832))*IF($D435=1,Urban_Rural_LDVs!Q$6,Urban_Rural_LDVs!Q$7))</f>
        <v>8.6303679681571097</v>
      </c>
      <c r="V435" s="344">
        <f ca="1">'DAC Adjustment'!O439-'Census Tract'!J435</f>
        <v>0</v>
      </c>
      <c r="W435" s="29">
        <f ca="1">'DAC Adjustment'!P439-'Census Tract'!K435</f>
        <v>0</v>
      </c>
      <c r="X435" s="29">
        <f ca="1">'DAC Adjustment'!Q439-'Census Tract'!L435</f>
        <v>0</v>
      </c>
      <c r="Y435" s="105">
        <f ca="1">'DAC Adjustment'!R439-'Census Tract'!M435</f>
        <v>0</v>
      </c>
      <c r="Z435" s="29">
        <f ca="1">'DAC Adjustment'!S439-'Census Tract'!N435</f>
        <v>0</v>
      </c>
      <c r="AA435" s="29">
        <f ca="1">'DAC Adjustment'!T439-'Census Tract'!O435</f>
        <v>0</v>
      </c>
      <c r="AB435" s="29">
        <f ca="1">'DAC Adjustment'!U439-'Census Tract'!P435</f>
        <v>0</v>
      </c>
      <c r="AC435" s="105">
        <f ca="1">'DAC Adjustment'!V439-'Census Tract'!Q435</f>
        <v>0</v>
      </c>
      <c r="AD435" s="29">
        <f ca="1">'DAC Adjustment'!W439-'Census Tract'!R435</f>
        <v>0</v>
      </c>
      <c r="AE435" s="29">
        <f ca="1">'DAC Adjustment'!X439-'Census Tract'!S435</f>
        <v>0</v>
      </c>
      <c r="AF435" s="29">
        <f ca="1">'DAC Adjustment'!Y439-'Census Tract'!T435</f>
        <v>0</v>
      </c>
      <c r="AG435" s="345">
        <f ca="1">'DAC Adjustment'!Z439-'Census Tract'!U435</f>
        <v>0</v>
      </c>
    </row>
    <row r="436" spans="1:33" ht="15.75" x14ac:dyDescent="0.25">
      <c r="A436" s="193" t="s">
        <v>50</v>
      </c>
      <c r="B436" s="53" t="str">
        <f>IFERROR(INDEX(Geography!$R$5:$R$889,MATCH(C436,Geography!$S$5:$S$889,0)),"Undefined")</f>
        <v>Woodburn</v>
      </c>
      <c r="C436" s="53">
        <v>41047010306</v>
      </c>
      <c r="D436" s="171" cm="1">
        <f t="array" ref="D436">INDEX(Geography!$K$5:$K$838,MATCH(C436,Geography!$L$5:$L$838,0),0)</f>
        <v>1</v>
      </c>
      <c r="E436" s="53">
        <v>10233</v>
      </c>
      <c r="F436" s="53">
        <f>SUMIF(County!$A$5:$A$40,A436,County!$D$5:$D$40)</f>
        <v>304076</v>
      </c>
      <c r="G436" s="173" cm="1">
        <f t="array" ref="G436">INDEX(Geography!$E$5:$E$833,MATCH(C436,Geography!$C$5:$C$833,0),0)</f>
        <v>5432</v>
      </c>
      <c r="H436" s="239">
        <f t="shared" si="6"/>
        <v>7268.3225318149016</v>
      </c>
      <c r="I436" s="173">
        <f>SUMIF(Geography!$L$5:$L$838,'Census Tract'!C436,Geography!$M$5:$M$838)</f>
        <v>1987</v>
      </c>
      <c r="J436" s="338">
        <f ca="1">($I436/(SUMIF($D$5:$D$832,$D436,$I$5:$I$832))*IF($D436=1,Urban_Rural_LDVs!F$6,Urban_Rural_LDVs!F$7))</f>
        <v>0.99506576701161098</v>
      </c>
      <c r="K436" s="196">
        <f ca="1">($I436/(SUMIF($D$5:$D$832,$D436,$I$5:$I$832))*IF($D436=1,Urban_Rural_LDVs!G$6,Urban_Rural_LDVs!G$7))</f>
        <v>4.9450493265804516</v>
      </c>
      <c r="L436" s="196">
        <f ca="1">($I436/(SUMIF($D$5:$D$832,$D436,$I$5:$I$832))*IF($D436=1,Urban_Rural_LDVs!H$6,Urban_Rural_LDVs!H$7))</f>
        <v>22.754072314413602</v>
      </c>
      <c r="M436" s="197">
        <f ca="1">($I436/(SUMIF($D$5:$D$832,$D436,$I$5:$I$832))*IF($D436=1,Urban_Rural_LDVs!I$6,Urban_Rural_LDVs!I$7))</f>
        <v>49.420252387248766</v>
      </c>
      <c r="N436" s="196">
        <f ca="1">($H436/(SUMIF($D$5:$D$832,$D436,$H$5:$H$832))*IF($D436=1,Urban_Rural_LDVs!J$6,Urban_Rural_LDVs!J$7))</f>
        <v>1.5004919885526249</v>
      </c>
      <c r="O436" s="196">
        <f ca="1">($H436/(SUMIF($D$5:$D$832,$D436,$H$5:$H$832))*IF($D436=1,Urban_Rural_LDVs!K$6,Urban_Rural_LDVs!K$7))</f>
        <v>7.1402196311255102</v>
      </c>
      <c r="P436" s="196">
        <f ca="1">($H436/(SUMIF($D$5:$D$832,$D436,$H$5:$H$832))*IF($D436=1,Urban_Rural_LDVs!L$6,Urban_Rural_LDVs!L$7))</f>
        <v>32.565045415061263</v>
      </c>
      <c r="Q436" s="197">
        <f ca="1">($H436/(SUMIF($D$5:$D$832,$D436,$H$5:$H$832))*IF($D436=1,Urban_Rural_LDVs!M$6,Urban_Rural_LDVs!M$7))</f>
        <v>70.634156108584634</v>
      </c>
      <c r="R436" s="196">
        <f ca="1">($H436/(SUMIF($D$5:$D$832,$D436,$H$5:$H$832))*IF($D436=1,Urban_Rural_LDVs!N$6,Urban_Rural_LDVs!N$7))</f>
        <v>0.62470489681581454</v>
      </c>
      <c r="S436" s="196">
        <f ca="1">($H436/(SUMIF($D$5:$D$832,$D436,$H$5:$H$832))*IF($D436=1,Urban_Rural_LDVs!O$6,Urban_Rural_LDVs!O$7))</f>
        <v>2.9674327929710773</v>
      </c>
      <c r="T436" s="196">
        <f ca="1">($H436/(SUMIF($D$5:$D$832,$D436,$H$5:$H$832))*IF($D436=1,Urban_Rural_LDVs!P$6,Urban_Rural_LDVs!P$7))</f>
        <v>13.020253363782576</v>
      </c>
      <c r="U436" s="339">
        <f ca="1">($H436/(SUMIF($D$5:$D$832,$D436,$H$5:$H$832))*IF($D436=1,Urban_Rural_LDVs!Q$6,Urban_Rural_LDVs!Q$7))</f>
        <v>27.97145513307245</v>
      </c>
      <c r="V436" s="344">
        <f ca="1">'DAC Adjustment'!O440-'Census Tract'!J436</f>
        <v>0.24876644175290274</v>
      </c>
      <c r="W436" s="29">
        <f ca="1">'DAC Adjustment'!P440-'Census Tract'!K436</f>
        <v>1.2362623316451131</v>
      </c>
      <c r="X436" s="29">
        <f ca="1">'DAC Adjustment'!Q440-'Census Tract'!L436</f>
        <v>5.6885180786034013</v>
      </c>
      <c r="Y436" s="105">
        <f ca="1">'DAC Adjustment'!R440-'Census Tract'!M436</f>
        <v>12.355063096812188</v>
      </c>
      <c r="Z436" s="29">
        <f ca="1">'DAC Adjustment'!S440-'Census Tract'!N436</f>
        <v>0.37512299713815622</v>
      </c>
      <c r="AA436" s="29">
        <f ca="1">'DAC Adjustment'!T440-'Census Tract'!O436</f>
        <v>1.7850549077813769</v>
      </c>
      <c r="AB436" s="29">
        <f ca="1">'DAC Adjustment'!U440-'Census Tract'!P436</f>
        <v>8.1412613537653158</v>
      </c>
      <c r="AC436" s="105">
        <f ca="1">'DAC Adjustment'!V440-'Census Tract'!Q436</f>
        <v>17.658539027146162</v>
      </c>
      <c r="AD436" s="29">
        <f ca="1">'DAC Adjustment'!W440-'Census Tract'!R436</f>
        <v>0.15617622420395361</v>
      </c>
      <c r="AE436" s="29">
        <f ca="1">'DAC Adjustment'!X440-'Census Tract'!S436</f>
        <v>0.74185819824276944</v>
      </c>
      <c r="AF436" s="29">
        <f ca="1">'DAC Adjustment'!Y440-'Census Tract'!T436</f>
        <v>3.2550633409456431</v>
      </c>
      <c r="AG436" s="345">
        <f ca="1">'DAC Adjustment'!Z440-'Census Tract'!U436</f>
        <v>6.9928637832681098</v>
      </c>
    </row>
    <row r="437" spans="1:33" ht="15.75" x14ac:dyDescent="0.25">
      <c r="A437" s="193" t="s">
        <v>50</v>
      </c>
      <c r="B437" s="53" t="str">
        <f>IFERROR(INDEX(Geography!$R$5:$R$889,MATCH(C437,Geography!$S$5:$S$889,0)),"Undefined")</f>
        <v>Salem</v>
      </c>
      <c r="C437" s="53">
        <v>41047000900</v>
      </c>
      <c r="D437" s="171" cm="1">
        <f t="array" ref="D437">INDEX(Geography!$K$5:$K$838,MATCH(C437,Geography!$L$5:$L$838,0),0)</f>
        <v>1</v>
      </c>
      <c r="E437" s="53">
        <v>5725</v>
      </c>
      <c r="F437" s="53">
        <f>SUMIF(County!$A$5:$A$40,A437,County!$D$5:$D$40)</f>
        <v>304076</v>
      </c>
      <c r="G437" s="173" cm="1">
        <f t="array" ref="G437">INDEX(Geography!$E$5:$E$833,MATCH(C437,Geography!$C$5:$C$833,0),0)</f>
        <v>3513</v>
      </c>
      <c r="H437" s="239">
        <f t="shared" si="6"/>
        <v>4700.5922412123982</v>
      </c>
      <c r="I437" s="173">
        <f>SUMIF(Geography!$L$5:$L$838,'Census Tract'!C437,Geography!$M$5:$M$838)</f>
        <v>4280</v>
      </c>
      <c r="J437" s="338">
        <f ca="1">($I437/(SUMIF($D$5:$D$832,$D437,$I$5:$I$832))*IF($D437=1,Urban_Rural_LDVs!F$6,Urban_Rural_LDVs!F$7))</f>
        <v>2.1433726637190209</v>
      </c>
      <c r="K437" s="196">
        <f ca="1">($I437/(SUMIF($D$5:$D$832,$D437,$I$5:$I$832))*IF($D437=1,Urban_Rural_LDVs!G$6,Urban_Rural_LDVs!G$7))</f>
        <v>10.651641226856734</v>
      </c>
      <c r="L437" s="196">
        <f ca="1">($I437/(SUMIF($D$5:$D$832,$D437,$I$5:$I$832))*IF($D437=1,Urban_Rural_LDVs!H$6,Urban_Rural_LDVs!H$7))</f>
        <v>49.012294668188332</v>
      </c>
      <c r="M437" s="197">
        <f ca="1">($I437/(SUMIF($D$5:$D$832,$D437,$I$5:$I$832))*IF($D437=1,Urban_Rural_LDVs!I$6,Urban_Rural_LDVs!I$7))</f>
        <v>106.45127338571953</v>
      </c>
      <c r="N437" s="196">
        <f ca="1">($H437/(SUMIF($D$5:$D$832,$D437,$H$5:$H$832))*IF($D437=1,Urban_Rural_LDVs!J$6,Urban_Rural_LDVs!J$7))</f>
        <v>0.97040286373073836</v>
      </c>
      <c r="O437" s="196">
        <f ca="1">($H437/(SUMIF($D$5:$D$832,$D437,$H$5:$H$832))*IF($D437=1,Urban_Rural_LDVs!K$6,Urban_Rural_LDVs!K$7))</f>
        <v>4.6177451333107351</v>
      </c>
      <c r="P437" s="196">
        <f ca="1">($H437/(SUMIF($D$5:$D$832,$D437,$H$5:$H$832))*IF($D437=1,Urban_Rural_LDVs!L$6,Urban_Rural_LDVs!L$7))</f>
        <v>21.060567846669773</v>
      </c>
      <c r="Q437" s="197">
        <f ca="1">($H437/(SUMIF($D$5:$D$832,$D437,$H$5:$H$832))*IF($D437=1,Urban_Rural_LDVs!M$6,Urban_Rural_LDVs!M$7))</f>
        <v>45.680741975231548</v>
      </c>
      <c r="R437" s="196">
        <f ca="1">($H437/(SUMIF($D$5:$D$832,$D437,$H$5:$H$832))*IF($D437=1,Urban_Rural_LDVs!N$6,Urban_Rural_LDVs!N$7))</f>
        <v>0.40401110134645735</v>
      </c>
      <c r="S437" s="196">
        <f ca="1">($H437/(SUMIF($D$5:$D$832,$D437,$H$5:$H$832))*IF($D437=1,Urban_Rural_LDVs!O$6,Urban_Rural_LDVs!O$7))</f>
        <v>1.919107400903423</v>
      </c>
      <c r="T437" s="196">
        <f ca="1">($H437/(SUMIF($D$5:$D$832,$D437,$H$5:$H$832))*IF($D437=1,Urban_Rural_LDVs!P$6,Urban_Rural_LDVs!P$7))</f>
        <v>8.4204989077629211</v>
      </c>
      <c r="U437" s="339">
        <f ca="1">($H437/(SUMIF($D$5:$D$832,$D437,$H$5:$H$832))*IF($D437=1,Urban_Rural_LDVs!Q$6,Urban_Rural_LDVs!Q$7))</f>
        <v>18.08978679721714</v>
      </c>
      <c r="V437" s="344">
        <f ca="1">'DAC Adjustment'!O441-'Census Tract'!J437</f>
        <v>0.53584316592975512</v>
      </c>
      <c r="W437" s="29">
        <f ca="1">'DAC Adjustment'!P441-'Census Tract'!K437</f>
        <v>2.6629103067141831</v>
      </c>
      <c r="X437" s="29">
        <f ca="1">'DAC Adjustment'!Q441-'Census Tract'!L437</f>
        <v>12.253073667047083</v>
      </c>
      <c r="Y437" s="105">
        <f ca="1">'DAC Adjustment'!R441-'Census Tract'!M437</f>
        <v>26.61281834642989</v>
      </c>
      <c r="Z437" s="29">
        <f ca="1">'DAC Adjustment'!S441-'Census Tract'!N437</f>
        <v>0.24260071593268451</v>
      </c>
      <c r="AA437" s="29">
        <f ca="1">'DAC Adjustment'!T441-'Census Tract'!O437</f>
        <v>1.1544362833276836</v>
      </c>
      <c r="AB437" s="29">
        <f ca="1">'DAC Adjustment'!U441-'Census Tract'!P437</f>
        <v>5.2651419616674424</v>
      </c>
      <c r="AC437" s="105">
        <f ca="1">'DAC Adjustment'!V441-'Census Tract'!Q437</f>
        <v>11.420185493807885</v>
      </c>
      <c r="AD437" s="29">
        <f ca="1">'DAC Adjustment'!W441-'Census Tract'!R437</f>
        <v>0.10100277533661428</v>
      </c>
      <c r="AE437" s="29">
        <f ca="1">'DAC Adjustment'!X441-'Census Tract'!S437</f>
        <v>0.47977685022585592</v>
      </c>
      <c r="AF437" s="29">
        <f ca="1">'DAC Adjustment'!Y441-'Census Tract'!T437</f>
        <v>2.1051247269407298</v>
      </c>
      <c r="AG437" s="345">
        <f ca="1">'DAC Adjustment'!Z441-'Census Tract'!U437</f>
        <v>4.522446699304286</v>
      </c>
    </row>
    <row r="438" spans="1:33" ht="15.75" x14ac:dyDescent="0.25">
      <c r="A438" s="193" t="s">
        <v>50</v>
      </c>
      <c r="B438" s="53" t="str">
        <f>IFERROR(INDEX(Geography!$R$5:$R$889,MATCH(C438,Geography!$S$5:$S$889,0)),"Undefined")</f>
        <v>Keizer</v>
      </c>
      <c r="C438" s="53">
        <v>41047001503</v>
      </c>
      <c r="D438" s="171" cm="1">
        <f t="array" ref="D438">INDEX(Geography!$K$5:$K$838,MATCH(C438,Geography!$L$5:$L$838,0),0)</f>
        <v>1</v>
      </c>
      <c r="E438" s="53">
        <v>4673</v>
      </c>
      <c r="F438" s="53">
        <f>SUMIF(County!$A$5:$A$40,A438,County!$D$5:$D$40)</f>
        <v>304076</v>
      </c>
      <c r="G438" s="173" cm="1">
        <f t="array" ref="G438">INDEX(Geography!$E$5:$E$833,MATCH(C438,Geography!$C$5:$C$833,0),0)</f>
        <v>2894</v>
      </c>
      <c r="H438" s="239">
        <f t="shared" si="6"/>
        <v>3872.3353105803249</v>
      </c>
      <c r="I438" s="173">
        <f>SUMIF(Geography!$L$5:$L$838,'Census Tract'!C438,Geography!$M$5:$M$838)</f>
        <v>1221</v>
      </c>
      <c r="J438" s="338">
        <f ca="1">($I438/(SUMIF($D$5:$D$832,$D438,$I$5:$I$832))*IF($D438=1,Urban_Rural_LDVs!F$6,Urban_Rural_LDVs!F$7))</f>
        <v>0.61146215476657118</v>
      </c>
      <c r="K438" s="196">
        <f ca="1">($I438/(SUMIF($D$5:$D$832,$D438,$I$5:$I$832))*IF($D438=1,Urban_Rural_LDVs!G$6,Urban_Rural_LDVs!G$7))</f>
        <v>3.0387041911196433</v>
      </c>
      <c r="L438" s="196">
        <f ca="1">($I438/(SUMIF($D$5:$D$832,$D438,$I$5:$I$832))*IF($D438=1,Urban_Rural_LDVs!H$6,Urban_Rural_LDVs!H$7))</f>
        <v>13.982245745293916</v>
      </c>
      <c r="M438" s="197">
        <f ca="1">($I438/(SUMIF($D$5:$D$832,$D438,$I$5:$I$832))*IF($D438=1,Urban_Rural_LDVs!I$6,Urban_Rural_LDVs!I$7))</f>
        <v>30.368459066346624</v>
      </c>
      <c r="N438" s="196">
        <f ca="1">($H438/(SUMIF($D$5:$D$832,$D438,$H$5:$H$832))*IF($D438=1,Urban_Rural_LDVs!J$6,Urban_Rural_LDVs!J$7))</f>
        <v>0.79941528256098981</v>
      </c>
      <c r="O438" s="196">
        <f ca="1">($H438/(SUMIF($D$5:$D$832,$D438,$H$5:$H$832))*IF($D438=1,Urban_Rural_LDVs!K$6,Urban_Rural_LDVs!K$7))</f>
        <v>3.8040860847712126</v>
      </c>
      <c r="P438" s="196">
        <f ca="1">($H438/(SUMIF($D$5:$D$832,$D438,$H$5:$H$832))*IF($D438=1,Urban_Rural_LDVs!L$6,Urban_Rural_LDVs!L$7))</f>
        <v>17.349639438731092</v>
      </c>
      <c r="Q438" s="197">
        <f ca="1">($H438/(SUMIF($D$5:$D$832,$D438,$H$5:$H$832))*IF($D438=1,Urban_Rural_LDVs!M$6,Urban_Rural_LDVs!M$7))</f>
        <v>37.631673007776861</v>
      </c>
      <c r="R438" s="196">
        <f ca="1">($H438/(SUMIF($D$5:$D$832,$D438,$H$5:$H$832))*IF($D438=1,Urban_Rural_LDVs!N$6,Urban_Rural_LDVs!N$7))</f>
        <v>0.33282326424612801</v>
      </c>
      <c r="S438" s="196">
        <f ca="1">($H438/(SUMIF($D$5:$D$832,$D438,$H$5:$H$832))*IF($D438=1,Urban_Rural_LDVs!O$6,Urban_Rural_LDVs!O$7))</f>
        <v>1.5809555417633099</v>
      </c>
      <c r="T438" s="196">
        <f ca="1">($H438/(SUMIF($D$5:$D$832,$D438,$H$5:$H$832))*IF($D438=1,Urban_Rural_LDVs!P$6,Urban_Rural_LDVs!P$7))</f>
        <v>6.9367844688488178</v>
      </c>
      <c r="U438" s="339">
        <f ca="1">($H438/(SUMIF($D$5:$D$832,$D438,$H$5:$H$832))*IF($D438=1,Urban_Rural_LDVs!Q$6,Urban_Rural_LDVs!Q$7))</f>
        <v>14.902317959335727</v>
      </c>
      <c r="V438" s="344">
        <f ca="1">'DAC Adjustment'!O442-'Census Tract'!J438</f>
        <v>0.15286553869164277</v>
      </c>
      <c r="W438" s="29">
        <f ca="1">'DAC Adjustment'!P442-'Census Tract'!K438</f>
        <v>0.75967604777991093</v>
      </c>
      <c r="X438" s="29">
        <f ca="1">'DAC Adjustment'!Q442-'Census Tract'!L438</f>
        <v>3.4955614363234773</v>
      </c>
      <c r="Y438" s="105">
        <f ca="1">'DAC Adjustment'!R442-'Census Tract'!M438</f>
        <v>7.5921147665866542</v>
      </c>
      <c r="Z438" s="29">
        <f ca="1">'DAC Adjustment'!S442-'Census Tract'!N438</f>
        <v>0.19985382064024748</v>
      </c>
      <c r="AA438" s="29">
        <f ca="1">'DAC Adjustment'!T442-'Census Tract'!O438</f>
        <v>0.95102152119280303</v>
      </c>
      <c r="AB438" s="29">
        <f ca="1">'DAC Adjustment'!U442-'Census Tract'!P438</f>
        <v>4.3374098596827722</v>
      </c>
      <c r="AC438" s="105">
        <f ca="1">'DAC Adjustment'!V442-'Census Tract'!Q438</f>
        <v>9.407918251944217</v>
      </c>
      <c r="AD438" s="29">
        <f ca="1">'DAC Adjustment'!W442-'Census Tract'!R438</f>
        <v>8.320581606153199E-2</v>
      </c>
      <c r="AE438" s="29">
        <f ca="1">'DAC Adjustment'!X442-'Census Tract'!S438</f>
        <v>0.39523888544082753</v>
      </c>
      <c r="AF438" s="29">
        <f ca="1">'DAC Adjustment'!Y442-'Census Tract'!T438</f>
        <v>1.7341961172122042</v>
      </c>
      <c r="AG438" s="345">
        <f ca="1">'DAC Adjustment'!Z442-'Census Tract'!U438</f>
        <v>3.7255794898339314</v>
      </c>
    </row>
    <row r="439" spans="1:33" ht="15.75" x14ac:dyDescent="0.25">
      <c r="A439" s="193" t="s">
        <v>50</v>
      </c>
      <c r="B439" s="53" t="str">
        <f>IFERROR(INDEX(Geography!$R$5:$R$889,MATCH(C439,Geography!$S$5:$S$889,0)),"Undefined")</f>
        <v>Salem</v>
      </c>
      <c r="C439" s="53">
        <v>41047000600</v>
      </c>
      <c r="D439" s="171" cm="1">
        <f t="array" ref="D439">INDEX(Geography!$K$5:$K$838,MATCH(C439,Geography!$L$5:$L$838,0),0)</f>
        <v>1</v>
      </c>
      <c r="E439" s="53">
        <v>4675</v>
      </c>
      <c r="F439" s="53">
        <f>SUMIF(County!$A$5:$A$40,A439,County!$D$5:$D$40)</f>
        <v>304076</v>
      </c>
      <c r="G439" s="173" cm="1">
        <f t="array" ref="G439">INDEX(Geography!$E$5:$E$833,MATCH(C439,Geography!$C$5:$C$833,0),0)</f>
        <v>3316</v>
      </c>
      <c r="H439" s="239">
        <f t="shared" si="6"/>
        <v>4436.9951243553414</v>
      </c>
      <c r="I439" s="173">
        <f>SUMIF(Geography!$L$5:$L$838,'Census Tract'!C439,Geography!$M$5:$M$838)</f>
        <v>1881</v>
      </c>
      <c r="J439" s="338">
        <f ca="1">($I439/(SUMIF($D$5:$D$832,$D439,$I$5:$I$832))*IF($D439=1,Urban_Rural_LDVs!F$6,Urban_Rural_LDVs!F$7))</f>
        <v>0.94198223842417728</v>
      </c>
      <c r="K439" s="196">
        <f ca="1">($I439/(SUMIF($D$5:$D$832,$D439,$I$5:$I$832))*IF($D439=1,Urban_Rural_LDVs!G$6,Urban_Rural_LDVs!G$7))</f>
        <v>4.6812469971302617</v>
      </c>
      <c r="L439" s="196">
        <f ca="1">($I439/(SUMIF($D$5:$D$832,$D439,$I$5:$I$832))*IF($D439=1,Urban_Rural_LDVs!H$6,Urban_Rural_LDVs!H$7))</f>
        <v>21.540216418425761</v>
      </c>
      <c r="M439" s="197">
        <f ca="1">($I439/(SUMIF($D$5:$D$832,$D439,$I$5:$I$832))*IF($D439=1,Urban_Rural_LDVs!I$6,Urban_Rural_LDVs!I$7))</f>
        <v>46.783842345452911</v>
      </c>
      <c r="N439" s="196">
        <f ca="1">($H439/(SUMIF($D$5:$D$832,$D439,$H$5:$H$832))*IF($D439=1,Urban_Rural_LDVs!J$6,Urban_Rural_LDVs!J$7))</f>
        <v>0.91598516826960696</v>
      </c>
      <c r="O439" s="196">
        <f ca="1">($H439/(SUMIF($D$5:$D$832,$D439,$H$5:$H$832))*IF($D439=1,Urban_Rural_LDVs!K$6,Urban_Rural_LDVs!K$7))</f>
        <v>4.3587938690744092</v>
      </c>
      <c r="P439" s="196">
        <f ca="1">($H439/(SUMIF($D$5:$D$832,$D439,$H$5:$H$832))*IF($D439=1,Urban_Rural_LDVs!L$6,Urban_Rural_LDVs!L$7))</f>
        <v>19.879545396970389</v>
      </c>
      <c r="Q439" s="197">
        <f ca="1">($H439/(SUMIF($D$5:$D$832,$D439,$H$5:$H$832))*IF($D439=1,Urban_Rural_LDVs!M$6,Urban_Rural_LDVs!M$7))</f>
        <v>43.119083515476184</v>
      </c>
      <c r="R439" s="196">
        <f ca="1">($H439/(SUMIF($D$5:$D$832,$D439,$H$5:$H$832))*IF($D439=1,Urban_Rural_LDVs!N$6,Urban_Rural_LDVs!N$7))</f>
        <v>0.38135519842438165</v>
      </c>
      <c r="S439" s="196">
        <f ca="1">($H439/(SUMIF($D$5:$D$832,$D439,$H$5:$H$832))*IF($D439=1,Urban_Rural_LDVs!O$6,Urban_Rural_LDVs!O$7))</f>
        <v>1.81148879629825</v>
      </c>
      <c r="T439" s="196">
        <f ca="1">($H439/(SUMIF($D$5:$D$832,$D439,$H$5:$H$832))*IF($D439=1,Urban_Rural_LDVs!P$6,Urban_Rural_LDVs!P$7))</f>
        <v>7.9482989974784655</v>
      </c>
      <c r="U439" s="339">
        <f ca="1">($H439/(SUMIF($D$5:$D$832,$D439,$H$5:$H$832))*IF($D439=1,Urban_Rural_LDVs!Q$6,Urban_Rural_LDVs!Q$7))</f>
        <v>17.075358104062637</v>
      </c>
      <c r="V439" s="344">
        <f ca="1">'DAC Adjustment'!O443-'Census Tract'!J439</f>
        <v>0.23549555960604429</v>
      </c>
      <c r="W439" s="29">
        <f ca="1">'DAC Adjustment'!P443-'Census Tract'!K439</f>
        <v>1.1703117492825656</v>
      </c>
      <c r="X439" s="29">
        <f ca="1">'DAC Adjustment'!Q443-'Census Tract'!L439</f>
        <v>5.3850541046064393</v>
      </c>
      <c r="Y439" s="105">
        <f ca="1">'DAC Adjustment'!R443-'Census Tract'!M439</f>
        <v>11.695960586363228</v>
      </c>
      <c r="Z439" s="29">
        <f ca="1">'DAC Adjustment'!S443-'Census Tract'!N439</f>
        <v>0.2289962920674018</v>
      </c>
      <c r="AA439" s="29">
        <f ca="1">'DAC Adjustment'!T443-'Census Tract'!O439</f>
        <v>1.0896984672686028</v>
      </c>
      <c r="AB439" s="29">
        <f ca="1">'DAC Adjustment'!U443-'Census Tract'!P439</f>
        <v>4.9698863492425964</v>
      </c>
      <c r="AC439" s="105">
        <f ca="1">'DAC Adjustment'!V443-'Census Tract'!Q439</f>
        <v>10.779770878869044</v>
      </c>
      <c r="AD439" s="29">
        <f ca="1">'DAC Adjustment'!W443-'Census Tract'!R439</f>
        <v>9.5338799606095426E-2</v>
      </c>
      <c r="AE439" s="29">
        <f ca="1">'DAC Adjustment'!X443-'Census Tract'!S439</f>
        <v>0.45287219907456255</v>
      </c>
      <c r="AF439" s="29">
        <f ca="1">'DAC Adjustment'!Y443-'Census Tract'!T439</f>
        <v>1.9870747493696168</v>
      </c>
      <c r="AG439" s="345">
        <f ca="1">'DAC Adjustment'!Z443-'Census Tract'!U439</f>
        <v>4.2688395260156611</v>
      </c>
    </row>
    <row r="440" spans="1:33" ht="15.75" x14ac:dyDescent="0.25">
      <c r="A440" s="193" t="s">
        <v>50</v>
      </c>
      <c r="B440" s="53" t="str">
        <f>IFERROR(INDEX(Geography!$R$5:$R$889,MATCH(C440,Geography!$S$5:$S$889,0)),"Undefined")</f>
        <v>Salem</v>
      </c>
      <c r="C440" s="53">
        <v>41047001000</v>
      </c>
      <c r="D440" s="171" cm="1">
        <f t="array" ref="D440">INDEX(Geography!$K$5:$K$838,MATCH(C440,Geography!$L$5:$L$838,0),0)</f>
        <v>1</v>
      </c>
      <c r="E440" s="53">
        <v>4466</v>
      </c>
      <c r="F440" s="53">
        <f>SUMIF(County!$A$5:$A$40,A440,County!$D$5:$D$40)</f>
        <v>304076</v>
      </c>
      <c r="G440" s="173" cm="1">
        <f t="array" ref="G440">INDEX(Geography!$E$5:$E$833,MATCH(C440,Geography!$C$5:$C$833,0),0)</f>
        <v>2569</v>
      </c>
      <c r="H440" s="239">
        <f t="shared" si="6"/>
        <v>3437.4669705877177</v>
      </c>
      <c r="I440" s="173">
        <f>SUMIF(Geography!$L$5:$L$838,'Census Tract'!C440,Geography!$M$5:$M$838)</f>
        <v>19923</v>
      </c>
      <c r="J440" s="338">
        <f ca="1">($I440/(SUMIF($D$5:$D$832,$D440,$I$5:$I$832))*IF($D440=1,Urban_Rural_LDVs!F$6,Urban_Rural_LDVs!F$7))</f>
        <v>9.977199434409826</v>
      </c>
      <c r="K440" s="196">
        <f ca="1">($I440/(SUMIF($D$5:$D$832,$D440,$I$5:$I$832))*IF($D440=1,Urban_Rural_LDVs!G$6,Urban_Rural_LDVs!G$7))</f>
        <v>49.582394430529611</v>
      </c>
      <c r="L440" s="196">
        <f ca="1">($I440/(SUMIF($D$5:$D$832,$D440,$I$5:$I$832))*IF($D440=1,Urban_Rural_LDVs!H$6,Urban_Rural_LDVs!H$7))</f>
        <v>228.14765109212996</v>
      </c>
      <c r="M440" s="197">
        <f ca="1">($I440/(SUMIF($D$5:$D$832,$D440,$I$5:$I$832))*IF($D440=1,Urban_Rural_LDVs!I$6,Urban_Rural_LDVs!I$7))</f>
        <v>495.52072889338558</v>
      </c>
      <c r="N440" s="196">
        <f ca="1">($H440/(SUMIF($D$5:$D$832,$D440,$H$5:$H$832))*IF($D440=1,Urban_Rural_LDVs!J$6,Urban_Rural_LDVs!J$7))</f>
        <v>0.70963989664795546</v>
      </c>
      <c r="O440" s="196">
        <f ca="1">($H440/(SUMIF($D$5:$D$832,$D440,$H$5:$H$832))*IF($D440=1,Urban_Rural_LDVs!K$6,Urban_Rural_LDVs!K$7))</f>
        <v>3.3768822224523998</v>
      </c>
      <c r="P440" s="196">
        <f ca="1">($H440/(SUMIF($D$5:$D$832,$D440,$H$5:$H$832))*IF($D440=1,Urban_Rural_LDVs!L$6,Urban_Rural_LDVs!L$7))</f>
        <v>15.401252148617893</v>
      </c>
      <c r="Q440" s="197">
        <f ca="1">($H440/(SUMIF($D$5:$D$832,$D440,$H$5:$H$832))*IF($D440=1,Urban_Rural_LDVs!M$6,Urban_Rural_LDVs!M$7))</f>
        <v>33.405586716302267</v>
      </c>
      <c r="R440" s="196">
        <f ca="1">($H440/(SUMIF($D$5:$D$832,$D440,$H$5:$H$832))*IF($D440=1,Urban_Rural_LDVs!N$6,Urban_Rural_LDVs!N$7))</f>
        <v>0.29544677465387109</v>
      </c>
      <c r="S440" s="196">
        <f ca="1">($H440/(SUMIF($D$5:$D$832,$D440,$H$5:$H$832))*IF($D440=1,Urban_Rural_LDVs!O$6,Urban_Rural_LDVs!O$7))</f>
        <v>1.4034121585314248</v>
      </c>
      <c r="T440" s="196">
        <f ca="1">($H440/(SUMIF($D$5:$D$832,$D440,$H$5:$H$832))*IF($D440=1,Urban_Rural_LDVs!P$6,Urban_Rural_LDVs!P$7))</f>
        <v>6.1577744645724302</v>
      </c>
      <c r="U440" s="339">
        <f ca="1">($H440/(SUMIF($D$5:$D$832,$D440,$H$5:$H$832))*IF($D440=1,Urban_Rural_LDVs!Q$6,Urban_Rural_LDVs!Q$7))</f>
        <v>13.228768084842255</v>
      </c>
      <c r="V440" s="344">
        <f ca="1">'DAC Adjustment'!O444-'Census Tract'!J440</f>
        <v>2.4942998586024565</v>
      </c>
      <c r="W440" s="29">
        <f ca="1">'DAC Adjustment'!P444-'Census Tract'!K440</f>
        <v>12.395598607632401</v>
      </c>
      <c r="X440" s="29">
        <f ca="1">'DAC Adjustment'!Q444-'Census Tract'!L440</f>
        <v>57.036912773032469</v>
      </c>
      <c r="Y440" s="105">
        <f ca="1">'DAC Adjustment'!R444-'Census Tract'!M440</f>
        <v>123.88018222334642</v>
      </c>
      <c r="Z440" s="29">
        <f ca="1">'DAC Adjustment'!S444-'Census Tract'!N440</f>
        <v>0.17740997416198889</v>
      </c>
      <c r="AA440" s="29">
        <f ca="1">'DAC Adjustment'!T444-'Census Tract'!O440</f>
        <v>0.84422055561310039</v>
      </c>
      <c r="AB440" s="29">
        <f ca="1">'DAC Adjustment'!U444-'Census Tract'!P440</f>
        <v>3.8503130371544714</v>
      </c>
      <c r="AC440" s="105">
        <f ca="1">'DAC Adjustment'!V444-'Census Tract'!Q440</f>
        <v>8.3513966790755632</v>
      </c>
      <c r="AD440" s="29">
        <f ca="1">'DAC Adjustment'!W444-'Census Tract'!R440</f>
        <v>7.3861693663467787E-2</v>
      </c>
      <c r="AE440" s="29">
        <f ca="1">'DAC Adjustment'!X444-'Census Tract'!S440</f>
        <v>0.35085303963285619</v>
      </c>
      <c r="AF440" s="29">
        <f ca="1">'DAC Adjustment'!Y444-'Census Tract'!T440</f>
        <v>1.5394436161431075</v>
      </c>
      <c r="AG440" s="345">
        <f ca="1">'DAC Adjustment'!Z444-'Census Tract'!U440</f>
        <v>3.3071920212105645</v>
      </c>
    </row>
    <row r="441" spans="1:33" ht="15.75" x14ac:dyDescent="0.25">
      <c r="A441" s="193" t="s">
        <v>50</v>
      </c>
      <c r="B441" s="53" t="str">
        <f>IFERROR(INDEX(Geography!$R$5:$R$889,MATCH(C441,Geography!$S$5:$S$889,0)),"Undefined")</f>
        <v>Keizer</v>
      </c>
      <c r="C441" s="53">
        <v>41047001502</v>
      </c>
      <c r="D441" s="171" cm="1">
        <f t="array" ref="D441">INDEX(Geography!$K$5:$K$838,MATCH(C441,Geography!$L$5:$L$838,0),0)</f>
        <v>1</v>
      </c>
      <c r="E441" s="53">
        <v>5733</v>
      </c>
      <c r="F441" s="53">
        <f>SUMIF(County!$A$5:$A$40,A441,County!$D$5:$D$40)</f>
        <v>304076</v>
      </c>
      <c r="G441" s="173" cm="1">
        <f t="array" ref="G441">INDEX(Geography!$E$5:$E$833,MATCH(C441,Geography!$C$5:$C$833,0),0)</f>
        <v>3616</v>
      </c>
      <c r="H441" s="239">
        <f t="shared" si="6"/>
        <v>4838.4120535792863</v>
      </c>
      <c r="I441" s="173">
        <f>SUMIF(Geography!$L$5:$L$838,'Census Tract'!C441,Geography!$M$5:$M$838)</f>
        <v>902</v>
      </c>
      <c r="J441" s="338">
        <f ca="1">($I441/(SUMIF($D$5:$D$832,$D441,$I$5:$I$832))*IF($D441=1,Urban_Rural_LDVs!F$6,Urban_Rural_LDVs!F$7))</f>
        <v>0.4517107809987283</v>
      </c>
      <c r="K441" s="196">
        <f ca="1">($I441/(SUMIF($D$5:$D$832,$D441,$I$5:$I$832))*IF($D441=1,Urban_Rural_LDVs!G$6,Urban_Rural_LDVs!G$7))</f>
        <v>2.2448085015478445</v>
      </c>
      <c r="L441" s="196">
        <f ca="1">($I441/(SUMIF($D$5:$D$832,$D441,$I$5:$I$832))*IF($D441=1,Urban_Rural_LDVs!H$6,Urban_Rural_LDVs!H$7))</f>
        <v>10.329226586613522</v>
      </c>
      <c r="M441" s="197">
        <f ca="1">($I441/(SUMIF($D$5:$D$832,$D441,$I$5:$I$832))*IF($D441=1,Urban_Rural_LDVs!I$6,Urban_Rural_LDVs!I$7))</f>
        <v>22.434357148111921</v>
      </c>
      <c r="N441" s="196">
        <f ca="1">($H441/(SUMIF($D$5:$D$832,$D441,$H$5:$H$832))*IF($D441=1,Urban_Rural_LDVs!J$6,Urban_Rural_LDVs!J$7))</f>
        <v>0.99885475526625411</v>
      </c>
      <c r="O441" s="196">
        <f ca="1">($H441/(SUMIF($D$5:$D$832,$D441,$H$5:$H$832))*IF($D441=1,Urban_Rural_LDVs!K$6,Urban_Rural_LDVs!K$7))</f>
        <v>4.753135895830237</v>
      </c>
      <c r="P441" s="196">
        <f ca="1">($H441/(SUMIF($D$5:$D$832,$D441,$H$5:$H$832))*IF($D441=1,Urban_Rural_LDVs!L$6,Urban_Rural_LDVs!L$7))</f>
        <v>21.678056741690266</v>
      </c>
      <c r="Q441" s="197">
        <f ca="1">($H441/(SUMIF($D$5:$D$832,$D441,$H$5:$H$832))*IF($D441=1,Urban_Rural_LDVs!M$6,Urban_Rural_LDVs!M$7))</f>
        <v>47.020086246068118</v>
      </c>
      <c r="R441" s="196">
        <f ca="1">($H441/(SUMIF($D$5:$D$832,$D441,$H$5:$H$832))*IF($D441=1,Urban_Rural_LDVs!N$6,Urban_Rural_LDVs!N$7))</f>
        <v>0.41585657343261884</v>
      </c>
      <c r="S441" s="196">
        <f ca="1">($H441/(SUMIF($D$5:$D$832,$D441,$H$5:$H$832))*IF($D441=1,Urban_Rural_LDVs!O$6,Urban_Rural_LDVs!O$7))</f>
        <v>1.9753749962046054</v>
      </c>
      <c r="T441" s="196">
        <f ca="1">($H441/(SUMIF($D$5:$D$832,$D441,$H$5:$H$832))*IF($D441=1,Urban_Rural_LDVs!P$6,Urban_Rural_LDVs!P$7))</f>
        <v>8.6673851552720542</v>
      </c>
      <c r="U441" s="339">
        <f ca="1">($H441/(SUMIF($D$5:$D$832,$D441,$H$5:$H$832))*IF($D441=1,Urban_Rural_LDVs!Q$6,Urban_Rural_LDVs!Q$7))</f>
        <v>18.620173372825843</v>
      </c>
      <c r="V441" s="344">
        <f ca="1">'DAC Adjustment'!O445-'Census Tract'!J441</f>
        <v>0</v>
      </c>
      <c r="W441" s="29">
        <f ca="1">'DAC Adjustment'!P445-'Census Tract'!K441</f>
        <v>0</v>
      </c>
      <c r="X441" s="29">
        <f ca="1">'DAC Adjustment'!Q445-'Census Tract'!L441</f>
        <v>0</v>
      </c>
      <c r="Y441" s="105">
        <f ca="1">'DAC Adjustment'!R445-'Census Tract'!M441</f>
        <v>0</v>
      </c>
      <c r="Z441" s="29">
        <f ca="1">'DAC Adjustment'!S445-'Census Tract'!N441</f>
        <v>0</v>
      </c>
      <c r="AA441" s="29">
        <f ca="1">'DAC Adjustment'!T445-'Census Tract'!O441</f>
        <v>0</v>
      </c>
      <c r="AB441" s="29">
        <f ca="1">'DAC Adjustment'!U445-'Census Tract'!P441</f>
        <v>0</v>
      </c>
      <c r="AC441" s="105">
        <f ca="1">'DAC Adjustment'!V445-'Census Tract'!Q441</f>
        <v>0</v>
      </c>
      <c r="AD441" s="29">
        <f ca="1">'DAC Adjustment'!W445-'Census Tract'!R441</f>
        <v>0</v>
      </c>
      <c r="AE441" s="29">
        <f ca="1">'DAC Adjustment'!X445-'Census Tract'!S441</f>
        <v>0</v>
      </c>
      <c r="AF441" s="29">
        <f ca="1">'DAC Adjustment'!Y445-'Census Tract'!T441</f>
        <v>0</v>
      </c>
      <c r="AG441" s="345">
        <f ca="1">'DAC Adjustment'!Z445-'Census Tract'!U441</f>
        <v>0</v>
      </c>
    </row>
    <row r="442" spans="1:33" ht="15.75" x14ac:dyDescent="0.25">
      <c r="A442" s="193" t="s">
        <v>50</v>
      </c>
      <c r="B442" s="53" t="str">
        <f>IFERROR(INDEX(Geography!$R$5:$R$889,MATCH(C442,Geography!$S$5:$S$889,0)),"Undefined")</f>
        <v>Stayton</v>
      </c>
      <c r="C442" s="53">
        <v>41047010701</v>
      </c>
      <c r="D442" s="171" cm="1">
        <f t="array" ref="D442">INDEX(Geography!$K$5:$K$838,MATCH(C442,Geography!$L$5:$L$838,0),0)</f>
        <v>1</v>
      </c>
      <c r="E442" s="53">
        <v>8201</v>
      </c>
      <c r="F442" s="53">
        <f>SUMIF(County!$A$5:$A$40,A442,County!$D$5:$D$40)</f>
        <v>304076</v>
      </c>
      <c r="G442" s="173" cm="1">
        <f t="array" ref="G442">INDEX(Geography!$E$5:$E$833,MATCH(C442,Geography!$C$5:$C$833,0),0)</f>
        <v>5727</v>
      </c>
      <c r="H442" s="239">
        <f t="shared" si="6"/>
        <v>7663.0491788851141</v>
      </c>
      <c r="I442" s="173">
        <f>SUMIF(Geography!$L$5:$L$838,'Census Tract'!C442,Geography!$M$5:$M$838)</f>
        <v>3475</v>
      </c>
      <c r="J442" s="338">
        <f ca="1">($I442/(SUMIF($D$5:$D$832,$D442,$I$5:$I$832))*IF($D442=1,Urban_Rural_LDVs!F$6,Urban_Rural_LDVs!F$7))</f>
        <v>1.7402383192578499</v>
      </c>
      <c r="K442" s="196">
        <f ca="1">($I442/(SUMIF($D$5:$D$832,$D442,$I$5:$I$832))*IF($D442=1,Urban_Rural_LDVs!G$6,Urban_Rural_LDVs!G$7))</f>
        <v>8.6482367437680256</v>
      </c>
      <c r="L442" s="196">
        <f ca="1">($I442/(SUMIF($D$5:$D$832,$D442,$I$5:$I$832))*IF($D442=1,Urban_Rural_LDVs!H$6,Urban_Rural_LDVs!H$7))</f>
        <v>39.793860741110855</v>
      </c>
      <c r="M442" s="197">
        <f ca="1">($I442/(SUMIF($D$5:$D$832,$D442,$I$5:$I$832))*IF($D442=1,Urban_Rural_LDVs!I$6,Urban_Rural_LDVs!I$7))</f>
        <v>86.429480143779287</v>
      </c>
      <c r="N442" s="196">
        <f ca="1">($H442/(SUMIF($D$5:$D$832,$D442,$H$5:$H$832))*IF($D442=1,Urban_Rural_LDVs!J$6,Urban_Rural_LDVs!J$7))</f>
        <v>1.5819804157659947</v>
      </c>
      <c r="O442" s="196">
        <f ca="1">($H442/(SUMIF($D$5:$D$832,$D442,$H$5:$H$832))*IF($D442=1,Urban_Rural_LDVs!K$6,Urban_Rural_LDVs!K$7))</f>
        <v>7.5279892907687405</v>
      </c>
      <c r="P442" s="196">
        <f ca="1">($H442/(SUMIF($D$5:$D$832,$D442,$H$5:$H$832))*IF($D442=1,Urban_Rural_LDVs!L$6,Urban_Rural_LDVs!L$7))</f>
        <v>34.333581570702478</v>
      </c>
      <c r="Q442" s="197">
        <f ca="1">($H442/(SUMIF($D$5:$D$832,$D442,$H$5:$H$832))*IF($D442=1,Urban_Rural_LDVs!M$6,Urban_Rural_LDVs!M$7))</f>
        <v>74.470142127000031</v>
      </c>
      <c r="R442" s="196">
        <f ca="1">($H442/(SUMIF($D$5:$D$832,$D442,$H$5:$H$832))*IF($D442=1,Urban_Rural_LDVs!N$6,Urban_Rural_LDVs!N$7))</f>
        <v>0.65863124890724778</v>
      </c>
      <c r="S442" s="196">
        <f ca="1">($H442/(SUMIF($D$5:$D$832,$D442,$H$5:$H$832))*IF($D442=1,Urban_Rural_LDVs!O$6,Urban_Rural_LDVs!O$7))</f>
        <v>3.1285875562123273</v>
      </c>
      <c r="T442" s="196">
        <f ca="1">($H442/(SUMIF($D$5:$D$832,$D442,$H$5:$H$832))*IF($D442=1,Urban_Rural_LDVs!P$6,Urban_Rural_LDVs!P$7))</f>
        <v>13.727354752279604</v>
      </c>
      <c r="U442" s="339">
        <f ca="1">($H442/(SUMIF($D$5:$D$832,$D442,$H$5:$H$832))*IF($D442=1,Urban_Rural_LDVs!Q$6,Urban_Rural_LDVs!Q$7))</f>
        <v>29.4905234806896</v>
      </c>
      <c r="V442" s="344">
        <f ca="1">'DAC Adjustment'!O446-'Census Tract'!J442</f>
        <v>0</v>
      </c>
      <c r="W442" s="29">
        <f ca="1">'DAC Adjustment'!P446-'Census Tract'!K442</f>
        <v>0</v>
      </c>
      <c r="X442" s="29">
        <f ca="1">'DAC Adjustment'!Q446-'Census Tract'!L442</f>
        <v>0</v>
      </c>
      <c r="Y442" s="105">
        <f ca="1">'DAC Adjustment'!R446-'Census Tract'!M442</f>
        <v>0</v>
      </c>
      <c r="Z442" s="29">
        <f ca="1">'DAC Adjustment'!S446-'Census Tract'!N442</f>
        <v>0</v>
      </c>
      <c r="AA442" s="29">
        <f ca="1">'DAC Adjustment'!T446-'Census Tract'!O442</f>
        <v>0</v>
      </c>
      <c r="AB442" s="29">
        <f ca="1">'DAC Adjustment'!U446-'Census Tract'!P442</f>
        <v>0</v>
      </c>
      <c r="AC442" s="105">
        <f ca="1">'DAC Adjustment'!V446-'Census Tract'!Q442</f>
        <v>0</v>
      </c>
      <c r="AD442" s="29">
        <f ca="1">'DAC Adjustment'!W446-'Census Tract'!R442</f>
        <v>0</v>
      </c>
      <c r="AE442" s="29">
        <f ca="1">'DAC Adjustment'!X446-'Census Tract'!S442</f>
        <v>0</v>
      </c>
      <c r="AF442" s="29">
        <f ca="1">'DAC Adjustment'!Y446-'Census Tract'!T442</f>
        <v>0</v>
      </c>
      <c r="AG442" s="345">
        <f ca="1">'DAC Adjustment'!Z446-'Census Tract'!U442</f>
        <v>0</v>
      </c>
    </row>
    <row r="443" spans="1:33" ht="15.75" x14ac:dyDescent="0.25">
      <c r="A443" s="193" t="s">
        <v>50</v>
      </c>
      <c r="B443" s="53" t="str">
        <f>IFERROR(INDEX(Geography!$R$5:$R$889,MATCH(C443,Geography!$S$5:$S$889,0)),"Undefined")</f>
        <v>Salem</v>
      </c>
      <c r="C443" s="53">
        <v>41047002400</v>
      </c>
      <c r="D443" s="171" cm="1">
        <f t="array" ref="D443">INDEX(Geography!$K$5:$K$838,MATCH(C443,Geography!$L$5:$L$838,0),0)</f>
        <v>0</v>
      </c>
      <c r="E443" s="53">
        <v>3834</v>
      </c>
      <c r="F443" s="53">
        <f>SUMIF(County!$A$5:$A$40,A443,County!$D$5:$D$40)</f>
        <v>304076</v>
      </c>
      <c r="G443" s="173" cm="1">
        <f t="array" ref="G443">INDEX(Geography!$E$5:$E$833,MATCH(C443,Geography!$C$5:$C$833,0),0)</f>
        <v>3246</v>
      </c>
      <c r="H443" s="239">
        <f t="shared" si="6"/>
        <v>4343.3311742030874</v>
      </c>
      <c r="I443" s="173">
        <f>SUMIF(Geography!$L$5:$L$838,'Census Tract'!C443,Geography!$M$5:$M$838)</f>
        <v>904</v>
      </c>
      <c r="J443" s="338">
        <f ca="1">($I443/(SUMIF($D$5:$D$832,$D443,$I$5:$I$832))*IF($D443=1,Urban_Rural_LDVs!F$6,Urban_Rural_LDVs!F$7))</f>
        <v>1.3890495279223676</v>
      </c>
      <c r="K443" s="196">
        <f ca="1">($I443/(SUMIF($D$5:$D$832,$D443,$I$5:$I$832))*IF($D443=1,Urban_Rural_LDVs!G$6,Urban_Rural_LDVs!G$7))</f>
        <v>7.0068871299935003</v>
      </c>
      <c r="L443" s="196">
        <f ca="1">($I443/(SUMIF($D$5:$D$832,$D443,$I$5:$I$832))*IF($D443=1,Urban_Rural_LDVs!H$6,Urban_Rural_LDVs!H$7))</f>
        <v>32.466831321295551</v>
      </c>
      <c r="M443" s="197">
        <f ca="1">($I443/(SUMIF($D$5:$D$832,$D443,$I$5:$I$832))*IF($D443=1,Urban_Rural_LDVs!I$6,Urban_Rural_LDVs!I$7))</f>
        <v>70.625652406225527</v>
      </c>
      <c r="N443" s="196">
        <f ca="1">($H443/(SUMIF($D$5:$D$832,$D443,$H$5:$H$832))*IF($D443=1,Urban_Rural_LDVs!J$6,Urban_Rural_LDVs!J$7))</f>
        <v>1.1888240145496995</v>
      </c>
      <c r="O443" s="196">
        <f ca="1">($H443/(SUMIF($D$5:$D$832,$D443,$H$5:$H$832))*IF($D443=1,Urban_Rural_LDVs!K$6,Urban_Rural_LDVs!K$7))</f>
        <v>6.2137350064479833</v>
      </c>
      <c r="P443" s="196">
        <f ca="1">($H443/(SUMIF($D$5:$D$832,$D443,$H$5:$H$832))*IF($D443=1,Urban_Rural_LDVs!L$6,Urban_Rural_LDVs!L$7))</f>
        <v>28.989810218236187</v>
      </c>
      <c r="Q443" s="197">
        <f ca="1">($H443/(SUMIF($D$5:$D$832,$D443,$H$5:$H$832))*IF($D443=1,Urban_Rural_LDVs!M$6,Urban_Rural_LDVs!M$7))</f>
        <v>63.125106930364154</v>
      </c>
      <c r="R443" s="196">
        <f ca="1">($H443/(SUMIF($D$5:$D$832,$D443,$H$5:$H$832))*IF($D443=1,Urban_Rural_LDVs!N$6,Urban_Rural_LDVs!N$7))</f>
        <v>0.81191306830761423</v>
      </c>
      <c r="S443" s="196">
        <f ca="1">($H443/(SUMIF($D$5:$D$832,$D443,$H$5:$H$832))*IF($D443=1,Urban_Rural_LDVs!O$6,Urban_Rural_LDVs!O$7))</f>
        <v>4.2060595587884251</v>
      </c>
      <c r="T443" s="196">
        <f ca="1">($H443/(SUMIF($D$5:$D$832,$D443,$H$5:$H$832))*IF($D443=1,Urban_Rural_LDVs!P$6,Urban_Rural_LDVs!P$7))</f>
        <v>19.381399072220155</v>
      </c>
      <c r="U443" s="339">
        <f ca="1">($H443/(SUMIF($D$5:$D$832,$D443,$H$5:$H$832))*IF($D443=1,Urban_Rural_LDVs!Q$6,Urban_Rural_LDVs!Q$7))</f>
        <v>42.123828451051374</v>
      </c>
      <c r="V443" s="344">
        <f ca="1">'DAC Adjustment'!O447-'Census Tract'!J443</f>
        <v>0</v>
      </c>
      <c r="W443" s="29">
        <f ca="1">'DAC Adjustment'!P447-'Census Tract'!K443</f>
        <v>0</v>
      </c>
      <c r="X443" s="29">
        <f ca="1">'DAC Adjustment'!Q447-'Census Tract'!L443</f>
        <v>0</v>
      </c>
      <c r="Y443" s="105">
        <f ca="1">'DAC Adjustment'!R447-'Census Tract'!M443</f>
        <v>0</v>
      </c>
      <c r="Z443" s="29">
        <f ca="1">'DAC Adjustment'!S447-'Census Tract'!N443</f>
        <v>0</v>
      </c>
      <c r="AA443" s="29">
        <f ca="1">'DAC Adjustment'!T447-'Census Tract'!O443</f>
        <v>0</v>
      </c>
      <c r="AB443" s="29">
        <f ca="1">'DAC Adjustment'!U447-'Census Tract'!P443</f>
        <v>0</v>
      </c>
      <c r="AC443" s="105">
        <f ca="1">'DAC Adjustment'!V447-'Census Tract'!Q443</f>
        <v>0</v>
      </c>
      <c r="AD443" s="29">
        <f ca="1">'DAC Adjustment'!W447-'Census Tract'!R443</f>
        <v>0</v>
      </c>
      <c r="AE443" s="29">
        <f ca="1">'DAC Adjustment'!X447-'Census Tract'!S443</f>
        <v>0</v>
      </c>
      <c r="AF443" s="29">
        <f ca="1">'DAC Adjustment'!Y447-'Census Tract'!T443</f>
        <v>0</v>
      </c>
      <c r="AG443" s="345">
        <f ca="1">'DAC Adjustment'!Z447-'Census Tract'!U443</f>
        <v>0</v>
      </c>
    </row>
    <row r="444" spans="1:33" ht="15.75" x14ac:dyDescent="0.25">
      <c r="A444" s="193" t="s">
        <v>50</v>
      </c>
      <c r="B444" s="53" t="str">
        <f>IFERROR(INDEX(Geography!$R$5:$R$889,MATCH(C444,Geography!$S$5:$S$889,0)),"Undefined")</f>
        <v>Salem</v>
      </c>
      <c r="C444" s="53">
        <v>41047001803</v>
      </c>
      <c r="D444" s="171" cm="1">
        <f t="array" ref="D444">INDEX(Geography!$K$5:$K$838,MATCH(C444,Geography!$L$5:$L$838,0),0)</f>
        <v>1</v>
      </c>
      <c r="E444" s="53">
        <v>4860</v>
      </c>
      <c r="F444" s="53">
        <f>SUMIF(County!$A$5:$A$40,A444,County!$D$5:$D$40)</f>
        <v>304076</v>
      </c>
      <c r="G444" s="173" cm="1">
        <f t="array" ref="G444">INDEX(Geography!$E$5:$E$833,MATCH(C444,Geography!$C$5:$C$833,0),0)</f>
        <v>1761</v>
      </c>
      <c r="H444" s="239">
        <f t="shared" si="6"/>
        <v>2356.3173745445583</v>
      </c>
      <c r="I444" s="173">
        <f>SUMIF(Geography!$L$5:$L$838,'Census Tract'!C444,Geography!$M$5:$M$838)</f>
        <v>3536</v>
      </c>
      <c r="J444" s="338">
        <f ca="1">($I444/(SUMIF($D$5:$D$832,$D444,$I$5:$I$832))*IF($D444=1,Urban_Rural_LDVs!F$6,Urban_Rural_LDVs!F$7))</f>
        <v>1.7707863875959016</v>
      </c>
      <c r="K444" s="196">
        <f ca="1">($I444/(SUMIF($D$5:$D$832,$D444,$I$5:$I$832))*IF($D444=1,Urban_Rural_LDVs!G$6,Urban_Rural_LDVs!G$7))</f>
        <v>8.8000475182629483</v>
      </c>
      <c r="L444" s="196">
        <f ca="1">($I444/(SUMIF($D$5:$D$832,$D444,$I$5:$I$832))*IF($D444=1,Urban_Rural_LDVs!H$6,Urban_Rural_LDVs!H$7))</f>
        <v>40.492400454839711</v>
      </c>
      <c r="M444" s="197">
        <f ca="1">($I444/(SUMIF($D$5:$D$832,$D444,$I$5:$I$832))*IF($D444=1,Urban_Rural_LDVs!I$6,Urban_Rural_LDVs!I$7))</f>
        <v>87.946659507454271</v>
      </c>
      <c r="N444" s="196">
        <f ca="1">($H444/(SUMIF($D$5:$D$832,$D444,$H$5:$H$832))*IF($D444=1,Urban_Rural_LDVs!J$6,Urban_Rural_LDVs!J$7))</f>
        <v>0.48644447567031895</v>
      </c>
      <c r="O444" s="196">
        <f ca="1">($H444/(SUMIF($D$5:$D$832,$D444,$H$5:$H$832))*IF($D444=1,Urban_Rural_LDVs!K$6,Urban_Rural_LDVs!K$7))</f>
        <v>2.3147876970567052</v>
      </c>
      <c r="P444" s="196">
        <f ca="1">($H444/(SUMIF($D$5:$D$832,$D444,$H$5:$H$832))*IF($D444=1,Urban_Rural_LDVs!L$6,Urban_Rural_LDVs!L$7))</f>
        <v>10.557261593505686</v>
      </c>
      <c r="Q444" s="197">
        <f ca="1">($H444/(SUMIF($D$5:$D$832,$D444,$H$5:$H$832))*IF($D444=1,Urban_Rural_LDVs!M$6,Urban_Rural_LDVs!M$7))</f>
        <v>22.898886028574655</v>
      </c>
      <c r="R444" s="196">
        <f ca="1">($H444/(SUMIF($D$5:$D$832,$D444,$H$5:$H$832))*IF($D444=1,Urban_Rural_LDVs!N$6,Urban_Rural_LDVs!N$7))</f>
        <v>0.20252307129835226</v>
      </c>
      <c r="S444" s="196">
        <f ca="1">($H444/(SUMIF($D$5:$D$832,$D444,$H$5:$H$832))*IF($D444=1,Urban_Rural_LDVs!O$6,Urban_Rural_LDVs!O$7))</f>
        <v>0.96201199345030697</v>
      </c>
      <c r="T444" s="196">
        <f ca="1">($H444/(SUMIF($D$5:$D$832,$D444,$H$5:$H$832))*IF($D444=1,Urban_Rural_LDVs!P$6,Urban_Rural_LDVs!P$7))</f>
        <v>4.221035746248365</v>
      </c>
      <c r="U444" s="339">
        <f ca="1">($H444/(SUMIF($D$5:$D$832,$D444,$H$5:$H$832))*IF($D444=1,Urban_Rural_LDVs!Q$6,Urban_Rural_LDVs!Q$7))</f>
        <v>9.0680656276400189</v>
      </c>
      <c r="V444" s="344">
        <f ca="1">'DAC Adjustment'!O448-'Census Tract'!J444</f>
        <v>0.44269659689897556</v>
      </c>
      <c r="W444" s="29">
        <f ca="1">'DAC Adjustment'!P448-'Census Tract'!K444</f>
        <v>2.2000118795657375</v>
      </c>
      <c r="X444" s="29">
        <f ca="1">'DAC Adjustment'!Q448-'Census Tract'!L444</f>
        <v>10.123100113709924</v>
      </c>
      <c r="Y444" s="105">
        <f ca="1">'DAC Adjustment'!R448-'Census Tract'!M444</f>
        <v>21.986664876863571</v>
      </c>
      <c r="Z444" s="29">
        <f ca="1">'DAC Adjustment'!S448-'Census Tract'!N444</f>
        <v>0.12161111891757975</v>
      </c>
      <c r="AA444" s="29">
        <f ca="1">'DAC Adjustment'!T448-'Census Tract'!O444</f>
        <v>0.57869692426417618</v>
      </c>
      <c r="AB444" s="29">
        <f ca="1">'DAC Adjustment'!U448-'Census Tract'!P444</f>
        <v>2.6393153983764215</v>
      </c>
      <c r="AC444" s="105">
        <f ca="1">'DAC Adjustment'!V448-'Census Tract'!Q444</f>
        <v>5.7247215071436628</v>
      </c>
      <c r="AD444" s="29">
        <f ca="1">'DAC Adjustment'!W448-'Census Tract'!R444</f>
        <v>5.0630767824588058E-2</v>
      </c>
      <c r="AE444" s="29">
        <f ca="1">'DAC Adjustment'!X448-'Census Tract'!S444</f>
        <v>0.24050299836257671</v>
      </c>
      <c r="AF444" s="29">
        <f ca="1">'DAC Adjustment'!Y448-'Census Tract'!T444</f>
        <v>1.0552589365620912</v>
      </c>
      <c r="AG444" s="345">
        <f ca="1">'DAC Adjustment'!Z448-'Census Tract'!U444</f>
        <v>2.2670164069100043</v>
      </c>
    </row>
    <row r="445" spans="1:33" ht="15.75" x14ac:dyDescent="0.25">
      <c r="A445" s="193" t="s">
        <v>50</v>
      </c>
      <c r="B445" s="53" t="str">
        <f>IFERROR(INDEX(Geography!$R$5:$R$889,MATCH(C445,Geography!$S$5:$S$889,0)),"Undefined")</f>
        <v>Salem</v>
      </c>
      <c r="C445" s="53">
        <v>41047001602</v>
      </c>
      <c r="D445" s="171" cm="1">
        <f t="array" ref="D445">INDEX(Geography!$K$5:$K$838,MATCH(C445,Geography!$L$5:$L$838,0),0)</f>
        <v>1</v>
      </c>
      <c r="E445" s="53">
        <v>11319</v>
      </c>
      <c r="F445" s="53">
        <f>SUMIF(County!$A$5:$A$40,A445,County!$D$5:$D$40)</f>
        <v>304076</v>
      </c>
      <c r="G445" s="173" cm="1">
        <f t="array" ref="G445">INDEX(Geography!$E$5:$E$833,MATCH(C445,Geography!$C$5:$C$833,0),0)</f>
        <v>5699</v>
      </c>
      <c r="H445" s="239">
        <f t="shared" si="6"/>
        <v>7625.5835988242125</v>
      </c>
      <c r="I445" s="173">
        <f>SUMIF(Geography!$L$5:$L$838,'Census Tract'!C445,Geography!$M$5:$M$838)</f>
        <v>1661</v>
      </c>
      <c r="J445" s="338">
        <f ca="1">($I445/(SUMIF($D$5:$D$832,$D445,$I$5:$I$832))*IF($D445=1,Urban_Rural_LDVs!F$6,Urban_Rural_LDVs!F$7))</f>
        <v>0.83180887720497521</v>
      </c>
      <c r="K445" s="196">
        <f ca="1">($I445/(SUMIF($D$5:$D$832,$D445,$I$5:$I$832))*IF($D445=1,Urban_Rural_LDVs!G$6,Urban_Rural_LDVs!G$7))</f>
        <v>4.1337327284600551</v>
      </c>
      <c r="L445" s="196">
        <f ca="1">($I445/(SUMIF($D$5:$D$832,$D445,$I$5:$I$832))*IF($D445=1,Urban_Rural_LDVs!H$6,Urban_Rural_LDVs!H$7))</f>
        <v>19.020892860715147</v>
      </c>
      <c r="M445" s="197">
        <f ca="1">($I445/(SUMIF($D$5:$D$832,$D445,$I$5:$I$832))*IF($D445=1,Urban_Rural_LDVs!I$6,Urban_Rural_LDVs!I$7))</f>
        <v>41.312047919084144</v>
      </c>
      <c r="N445" s="196">
        <f ca="1">($H445/(SUMIF($D$5:$D$832,$D445,$H$5:$H$832))*IF($D445=1,Urban_Rural_LDVs!J$6,Urban_Rural_LDVs!J$7))</f>
        <v>1.5742459209796409</v>
      </c>
      <c r="O445" s="196">
        <f ca="1">($H445/(SUMIF($D$5:$D$832,$D445,$H$5:$H$832))*IF($D445=1,Urban_Rural_LDVs!K$6,Urban_Rural_LDVs!K$7))</f>
        <v>7.491184034938196</v>
      </c>
      <c r="P445" s="196">
        <f ca="1">($H445/(SUMIF($D$5:$D$832,$D445,$H$5:$H$832))*IF($D445=1,Urban_Rural_LDVs!L$6,Urban_Rural_LDVs!L$7))</f>
        <v>34.165720511861956</v>
      </c>
      <c r="Q445" s="197">
        <f ca="1">($H445/(SUMIF($D$5:$D$832,$D445,$H$5:$H$832))*IF($D445=1,Urban_Rural_LDVs!M$6,Urban_Rural_LDVs!M$7))</f>
        <v>74.10604853881145</v>
      </c>
      <c r="R445" s="196">
        <f ca="1">($H445/(SUMIF($D$5:$D$832,$D445,$H$5:$H$832))*IF($D445=1,Urban_Rural_LDVs!N$6,Urban_Rural_LDVs!N$7))</f>
        <v>0.65541112057314566</v>
      </c>
      <c r="S445" s="196">
        <f ca="1">($H445/(SUMIF($D$5:$D$832,$D445,$H$5:$H$832))*IF($D445=1,Urban_Rural_LDVs!O$6,Urban_Rural_LDVs!O$7))</f>
        <v>3.1132915108877341</v>
      </c>
      <c r="T445" s="196">
        <f ca="1">($H445/(SUMIF($D$5:$D$832,$D445,$H$5:$H$832))*IF($D445=1,Urban_Rural_LDVs!P$6,Urban_Rural_LDVs!P$7))</f>
        <v>13.66024004421887</v>
      </c>
      <c r="U445" s="339">
        <f ca="1">($H445/(SUMIF($D$5:$D$832,$D445,$H$5:$H$832))*IF($D445=1,Urban_Rural_LDVs!Q$6,Urban_Rural_LDVs!Q$7))</f>
        <v>29.346340722271702</v>
      </c>
      <c r="V445" s="344">
        <f ca="1">'DAC Adjustment'!O449-'Census Tract'!J445</f>
        <v>0.20795221930124375</v>
      </c>
      <c r="W445" s="29">
        <f ca="1">'DAC Adjustment'!P449-'Census Tract'!K445</f>
        <v>1.0334331821150133</v>
      </c>
      <c r="X445" s="29">
        <f ca="1">'DAC Adjustment'!Q449-'Census Tract'!L445</f>
        <v>4.7552232151787877</v>
      </c>
      <c r="Y445" s="105">
        <f ca="1">'DAC Adjustment'!R449-'Census Tract'!M445</f>
        <v>10.328011979771034</v>
      </c>
      <c r="Z445" s="29">
        <f ca="1">'DAC Adjustment'!S449-'Census Tract'!N445</f>
        <v>0.39356148024491011</v>
      </c>
      <c r="AA445" s="29">
        <f ca="1">'DAC Adjustment'!T449-'Census Tract'!O445</f>
        <v>1.8727960087345492</v>
      </c>
      <c r="AB445" s="29">
        <f ca="1">'DAC Adjustment'!U449-'Census Tract'!P445</f>
        <v>8.5414301279654907</v>
      </c>
      <c r="AC445" s="105">
        <f ca="1">'DAC Adjustment'!V449-'Census Tract'!Q445</f>
        <v>18.52651213470287</v>
      </c>
      <c r="AD445" s="29">
        <f ca="1">'DAC Adjustment'!W449-'Census Tract'!R445</f>
        <v>0.16385278014328641</v>
      </c>
      <c r="AE445" s="29">
        <f ca="1">'DAC Adjustment'!X449-'Census Tract'!S445</f>
        <v>0.77832287772193354</v>
      </c>
      <c r="AF445" s="29">
        <f ca="1">'DAC Adjustment'!Y449-'Census Tract'!T445</f>
        <v>3.4150600110547167</v>
      </c>
      <c r="AG445" s="345">
        <f ca="1">'DAC Adjustment'!Z449-'Census Tract'!U445</f>
        <v>7.3365851805679263</v>
      </c>
    </row>
    <row r="446" spans="1:33" ht="15.75" x14ac:dyDescent="0.25">
      <c r="A446" s="193" t="s">
        <v>50</v>
      </c>
      <c r="B446" s="53" t="str">
        <f>IFERROR(INDEX(Geography!$R$5:$R$889,MATCH(C446,Geography!$S$5:$S$889,0)),"Undefined")</f>
        <v>Salem</v>
      </c>
      <c r="C446" s="53">
        <v>41047002000</v>
      </c>
      <c r="D446" s="171" cm="1">
        <f t="array" ref="D446">INDEX(Geography!$K$5:$K$838,MATCH(C446,Geography!$L$5:$L$838,0),0)</f>
        <v>1</v>
      </c>
      <c r="E446" s="53">
        <v>10594</v>
      </c>
      <c r="F446" s="53">
        <f>SUMIF(County!$A$5:$A$40,A446,County!$D$5:$D$40)</f>
        <v>304076</v>
      </c>
      <c r="G446" s="173" cm="1">
        <f t="array" ref="G446">INDEX(Geography!$E$5:$E$833,MATCH(C446,Geography!$C$5:$C$833,0),0)</f>
        <v>7020</v>
      </c>
      <c r="H446" s="239">
        <f t="shared" si="6"/>
        <v>9393.1561438403187</v>
      </c>
      <c r="I446" s="173">
        <f>SUMIF(Geography!$L$5:$L$838,'Census Tract'!C446,Geography!$M$5:$M$838)</f>
        <v>2328</v>
      </c>
      <c r="J446" s="338">
        <f ca="1">($I446/(SUMIF($D$5:$D$832,$D446,$I$5:$I$832))*IF($D446=1,Urban_Rural_LDVs!F$6,Urban_Rural_LDVs!F$7))</f>
        <v>1.165834476901374</v>
      </c>
      <c r="K446" s="196">
        <f ca="1">($I446/(SUMIF($D$5:$D$832,$D446,$I$5:$I$832))*IF($D446=1,Urban_Rural_LDVs!G$6,Urban_Rural_LDVs!G$7))</f>
        <v>5.7936964430192708</v>
      </c>
      <c r="L446" s="196">
        <f ca="1">($I446/(SUMIF($D$5:$D$832,$D446,$I$5:$I$832))*IF($D446=1,Urban_Rural_LDVs!H$6,Urban_Rural_LDVs!H$7))</f>
        <v>26.659023828865056</v>
      </c>
      <c r="M446" s="197">
        <f ca="1">($I446/(SUMIF($D$5:$D$832,$D446,$I$5:$I$832))*IF($D446=1,Urban_Rural_LDVs!I$6,Urban_Rural_LDVs!I$7))</f>
        <v>57.901533748120343</v>
      </c>
      <c r="N446" s="196">
        <f ca="1">($H446/(SUMIF($D$5:$D$832,$D446,$H$5:$H$832))*IF($D446=1,Urban_Rural_LDVs!J$6,Urban_Rural_LDVs!J$7))</f>
        <v>1.9391483357215444</v>
      </c>
      <c r="O446" s="196">
        <f ca="1">($H446/(SUMIF($D$5:$D$832,$D446,$H$5:$H$832))*IF($D446=1,Urban_Rural_LDVs!K$6,Urban_Rural_LDVs!K$7))</f>
        <v>9.2276034260863558</v>
      </c>
      <c r="P446" s="196">
        <f ca="1">($H446/(SUMIF($D$5:$D$832,$D446,$H$5:$H$832))*IF($D446=1,Urban_Rural_LDVs!L$6,Urban_Rural_LDVs!L$7))</f>
        <v>42.085165466445154</v>
      </c>
      <c r="Q446" s="197">
        <f ca="1">($H446/(SUMIF($D$5:$D$832,$D446,$H$5:$H$832))*IF($D446=1,Urban_Rural_LDVs!M$6,Urban_Rural_LDVs!M$7))</f>
        <v>91.283463895851284</v>
      </c>
      <c r="R446" s="196">
        <f ca="1">($H446/(SUMIF($D$5:$D$832,$D446,$H$5:$H$832))*IF($D446=1,Urban_Rural_LDVs!N$6,Urban_Rural_LDVs!N$7))</f>
        <v>0.80733217519275013</v>
      </c>
      <c r="S446" s="196">
        <f ca="1">($H446/(SUMIF($D$5:$D$832,$D446,$H$5:$H$832))*IF($D446=1,Urban_Rural_LDVs!O$6,Urban_Rural_LDVs!O$7))</f>
        <v>3.83493707780872</v>
      </c>
      <c r="T446" s="196">
        <f ca="1">($H446/(SUMIF($D$5:$D$832,$D446,$H$5:$H$832))*IF($D446=1,Urban_Rural_LDVs!P$6,Urban_Rural_LDVs!P$7))</f>
        <v>16.826616092369974</v>
      </c>
      <c r="U446" s="339">
        <f ca="1">($H446/(SUMIF($D$5:$D$832,$D446,$H$5:$H$832))*IF($D446=1,Urban_Rural_LDVs!Q$6,Urban_Rural_LDVs!Q$7))</f>
        <v>36.148677289059023</v>
      </c>
      <c r="V446" s="344">
        <f ca="1">'DAC Adjustment'!O450-'Census Tract'!J446</f>
        <v>0</v>
      </c>
      <c r="W446" s="29">
        <f ca="1">'DAC Adjustment'!P450-'Census Tract'!K446</f>
        <v>0</v>
      </c>
      <c r="X446" s="29">
        <f ca="1">'DAC Adjustment'!Q450-'Census Tract'!L446</f>
        <v>0</v>
      </c>
      <c r="Y446" s="105">
        <f ca="1">'DAC Adjustment'!R450-'Census Tract'!M446</f>
        <v>0</v>
      </c>
      <c r="Z446" s="29">
        <f ca="1">'DAC Adjustment'!S450-'Census Tract'!N446</f>
        <v>0</v>
      </c>
      <c r="AA446" s="29">
        <f ca="1">'DAC Adjustment'!T450-'Census Tract'!O446</f>
        <v>0</v>
      </c>
      <c r="AB446" s="29">
        <f ca="1">'DAC Adjustment'!U450-'Census Tract'!P446</f>
        <v>0</v>
      </c>
      <c r="AC446" s="105">
        <f ca="1">'DAC Adjustment'!V450-'Census Tract'!Q446</f>
        <v>0</v>
      </c>
      <c r="AD446" s="29">
        <f ca="1">'DAC Adjustment'!W450-'Census Tract'!R446</f>
        <v>0</v>
      </c>
      <c r="AE446" s="29">
        <f ca="1">'DAC Adjustment'!X450-'Census Tract'!S446</f>
        <v>0</v>
      </c>
      <c r="AF446" s="29">
        <f ca="1">'DAC Adjustment'!Y450-'Census Tract'!T446</f>
        <v>0</v>
      </c>
      <c r="AG446" s="345">
        <f ca="1">'DAC Adjustment'!Z450-'Census Tract'!U446</f>
        <v>0</v>
      </c>
    </row>
    <row r="447" spans="1:33" ht="15.75" x14ac:dyDescent="0.25">
      <c r="A447" s="193" t="s">
        <v>50</v>
      </c>
      <c r="B447" s="53" t="str">
        <f>IFERROR(INDEX(Geography!$R$5:$R$889,MATCH(C447,Geography!$S$5:$S$889,0)),"Undefined")</f>
        <v>Woodburn</v>
      </c>
      <c r="C447" s="53">
        <v>41047010305</v>
      </c>
      <c r="D447" s="171" cm="1">
        <f t="array" ref="D447">INDEX(Geography!$K$5:$K$838,MATCH(C447,Geography!$L$5:$L$838,0),0)</f>
        <v>1</v>
      </c>
      <c r="E447" s="53">
        <v>4701</v>
      </c>
      <c r="F447" s="53">
        <f>SUMIF(County!$A$5:$A$40,A447,County!$D$5:$D$40)</f>
        <v>304076</v>
      </c>
      <c r="G447" s="173" cm="1">
        <f t="array" ref="G447">INDEX(Geography!$E$5:$E$833,MATCH(C447,Geography!$C$5:$C$833,0),0)</f>
        <v>2693</v>
      </c>
      <c r="H447" s="239">
        <f t="shared" si="6"/>
        <v>3603.3859680002815</v>
      </c>
      <c r="I447" s="173">
        <f>SUMIF(Geography!$L$5:$L$838,'Census Tract'!C447,Geography!$M$5:$M$838)</f>
        <v>3415</v>
      </c>
      <c r="J447" s="338">
        <f ca="1">($I447/(SUMIF($D$5:$D$832,$D447,$I$5:$I$832))*IF($D447=1,Urban_Rural_LDVs!F$6,Urban_Rural_LDVs!F$7))</f>
        <v>1.7101910389253403</v>
      </c>
      <c r="K447" s="196">
        <f ca="1">($I447/(SUMIF($D$5:$D$832,$D447,$I$5:$I$832))*IF($D447=1,Urban_Rural_LDVs!G$6,Urban_Rural_LDVs!G$7))</f>
        <v>8.498914670494333</v>
      </c>
      <c r="L447" s="196">
        <f ca="1">($I447/(SUMIF($D$5:$D$832,$D447,$I$5:$I$832))*IF($D447=1,Urban_Rural_LDVs!H$6,Urban_Rural_LDVs!H$7))</f>
        <v>39.106772498098863</v>
      </c>
      <c r="M447" s="197">
        <f ca="1">($I447/(SUMIF($D$5:$D$832,$D447,$I$5:$I$832))*IF($D447=1,Urban_Rural_LDVs!I$6,Urban_Rural_LDVs!I$7))</f>
        <v>84.93717257295144</v>
      </c>
      <c r="N447" s="196">
        <f ca="1">($H447/(SUMIF($D$5:$D$832,$D447,$H$5:$H$832))*IF($D447=1,Urban_Rural_LDVs!J$6,Urban_Rural_LDVs!J$7))</f>
        <v>0.74389265927323622</v>
      </c>
      <c r="O447" s="196">
        <f ca="1">($H447/(SUMIF($D$5:$D$832,$D447,$H$5:$H$832))*IF($D447=1,Urban_Rural_LDVs!K$6,Urban_Rural_LDVs!K$7))</f>
        <v>3.539876926844808</v>
      </c>
      <c r="P447" s="196">
        <f ca="1">($H447/(SUMIF($D$5:$D$832,$D447,$H$5:$H$832))*IF($D447=1,Urban_Rural_LDVs!L$6,Urban_Rural_LDVs!L$7))</f>
        <v>16.144636837768772</v>
      </c>
      <c r="Q447" s="197">
        <f ca="1">($H447/(SUMIF($D$5:$D$832,$D447,$H$5:$H$832))*IF($D447=1,Urban_Rural_LDVs!M$6,Urban_Rural_LDVs!M$7))</f>
        <v>35.018001178280265</v>
      </c>
      <c r="R447" s="196">
        <f ca="1">($H447/(SUMIF($D$5:$D$832,$D447,$H$5:$H$832))*IF($D447=1,Urban_Rural_LDVs!N$6,Urban_Rural_LDVs!N$7))</f>
        <v>0.30970734299060909</v>
      </c>
      <c r="S447" s="196">
        <f ca="1">($H447/(SUMIF($D$5:$D$832,$D447,$H$5:$H$832))*IF($D447=1,Urban_Rural_LDVs!O$6,Urban_Rural_LDVs!O$7))</f>
        <v>1.4711517878260514</v>
      </c>
      <c r="T447" s="196">
        <f ca="1">($H447/(SUMIF($D$5:$D$832,$D447,$H$5:$H$832))*IF($D447=1,Urban_Rural_LDVs!P$6,Urban_Rural_LDVs!P$7))</f>
        <v>6.4549967431271131</v>
      </c>
      <c r="U447" s="339">
        <f ca="1">($H447/(SUMIF($D$5:$D$832,$D447,$H$5:$H$832))*IF($D447=1,Urban_Rural_LDVs!Q$6,Urban_Rural_LDVs!Q$7))</f>
        <v>13.867291729264378</v>
      </c>
      <c r="V447" s="344">
        <f ca="1">'DAC Adjustment'!O451-'Census Tract'!J447</f>
        <v>0.4275477597313353</v>
      </c>
      <c r="W447" s="29">
        <f ca="1">'DAC Adjustment'!P451-'Census Tract'!K447</f>
        <v>2.1247286676235824</v>
      </c>
      <c r="X447" s="29">
        <f ca="1">'DAC Adjustment'!Q451-'Census Tract'!L447</f>
        <v>9.7766931245247122</v>
      </c>
      <c r="Y447" s="105">
        <f ca="1">'DAC Adjustment'!R451-'Census Tract'!M447</f>
        <v>21.234293143237863</v>
      </c>
      <c r="Z447" s="29">
        <f ca="1">'DAC Adjustment'!S451-'Census Tract'!N447</f>
        <v>0.18597316481830906</v>
      </c>
      <c r="AA447" s="29">
        <f ca="1">'DAC Adjustment'!T451-'Census Tract'!O447</f>
        <v>0.88496923171120168</v>
      </c>
      <c r="AB447" s="29">
        <f ca="1">'DAC Adjustment'!U451-'Census Tract'!P447</f>
        <v>4.036159209442193</v>
      </c>
      <c r="AC447" s="105">
        <f ca="1">'DAC Adjustment'!V451-'Census Tract'!Q447</f>
        <v>8.7545002945700645</v>
      </c>
      <c r="AD447" s="29">
        <f ca="1">'DAC Adjustment'!W451-'Census Tract'!R447</f>
        <v>7.7426835747652301E-2</v>
      </c>
      <c r="AE447" s="29">
        <f ca="1">'DAC Adjustment'!X451-'Census Tract'!S447</f>
        <v>0.36778794695651285</v>
      </c>
      <c r="AF447" s="29">
        <f ca="1">'DAC Adjustment'!Y451-'Census Tract'!T447</f>
        <v>1.6137491857817778</v>
      </c>
      <c r="AG447" s="345">
        <f ca="1">'DAC Adjustment'!Z451-'Census Tract'!U447</f>
        <v>3.4668229323160933</v>
      </c>
    </row>
    <row r="448" spans="1:33" ht="15.75" x14ac:dyDescent="0.25">
      <c r="A448" s="193" t="s">
        <v>50</v>
      </c>
      <c r="B448" s="53" t="str">
        <f>IFERROR(INDEX(Geography!$R$5:$R$889,MATCH(C448,Geography!$S$5:$S$889,0)),"Undefined")</f>
        <v>Salem</v>
      </c>
      <c r="C448" s="53">
        <v>41047001601</v>
      </c>
      <c r="D448" s="171" cm="1">
        <f t="array" ref="D448">INDEX(Geography!$K$5:$K$838,MATCH(C448,Geography!$L$5:$L$838,0),0)</f>
        <v>1</v>
      </c>
      <c r="E448" s="53">
        <v>8229</v>
      </c>
      <c r="F448" s="53">
        <f>SUMIF(County!$A$5:$A$40,A448,County!$D$5:$D$40)</f>
        <v>304076</v>
      </c>
      <c r="G448" s="173" cm="1">
        <f t="array" ref="G448">INDEX(Geography!$E$5:$E$833,MATCH(C448,Geography!$C$5:$C$833,0),0)</f>
        <v>5334</v>
      </c>
      <c r="H448" s="239">
        <f t="shared" si="6"/>
        <v>7137.1930016017459</v>
      </c>
      <c r="I448" s="173">
        <f>SUMIF(Geography!$L$5:$L$838,'Census Tract'!C448,Geography!$M$5:$M$838)</f>
        <v>1648</v>
      </c>
      <c r="J448" s="338">
        <f ca="1">($I448/(SUMIF($D$5:$D$832,$D448,$I$5:$I$832))*IF($D448=1,Urban_Rural_LDVs!F$6,Urban_Rural_LDVs!F$7))</f>
        <v>0.8252986331329315</v>
      </c>
      <c r="K448" s="196">
        <f ca="1">($I448/(SUMIF($D$5:$D$832,$D448,$I$5:$I$832))*IF($D448=1,Urban_Rural_LDVs!G$6,Urban_Rural_LDVs!G$7))</f>
        <v>4.1013796125840889</v>
      </c>
      <c r="L448" s="196">
        <f ca="1">($I448/(SUMIF($D$5:$D$832,$D448,$I$5:$I$832))*IF($D448=1,Urban_Rural_LDVs!H$6,Urban_Rural_LDVs!H$7))</f>
        <v>18.872023741395882</v>
      </c>
      <c r="M448" s="197">
        <f ca="1">($I448/(SUMIF($D$5:$D$832,$D448,$I$5:$I$832))*IF($D448=1,Urban_Rural_LDVs!I$6,Urban_Rural_LDVs!I$7))</f>
        <v>40.988714612071448</v>
      </c>
      <c r="N448" s="196">
        <f ca="1">($H448/(SUMIF($D$5:$D$832,$D448,$H$5:$H$832))*IF($D448=1,Urban_Rural_LDVs!J$6,Urban_Rural_LDVs!J$7))</f>
        <v>1.4734212568003868</v>
      </c>
      <c r="O448" s="196">
        <f ca="1">($H448/(SUMIF($D$5:$D$832,$D448,$H$5:$H$832))*IF($D448=1,Urban_Rural_LDVs!K$6,Urban_Rural_LDVs!K$7))</f>
        <v>7.0114012357186066</v>
      </c>
      <c r="P448" s="196">
        <f ca="1">($H448/(SUMIF($D$5:$D$832,$D448,$H$5:$H$832))*IF($D448=1,Urban_Rural_LDVs!L$6,Urban_Rural_LDVs!L$7))</f>
        <v>31.977531709119436</v>
      </c>
      <c r="Q448" s="197">
        <f ca="1">($H448/(SUMIF($D$5:$D$832,$D448,$H$5:$H$832))*IF($D448=1,Urban_Rural_LDVs!M$6,Urban_Rural_LDVs!M$7))</f>
        <v>69.3598285499246</v>
      </c>
      <c r="R448" s="196">
        <f ca="1">($H448/(SUMIF($D$5:$D$832,$D448,$H$5:$H$832))*IF($D448=1,Urban_Rural_LDVs!N$6,Urban_Rural_LDVs!N$7))</f>
        <v>0.61343444764645705</v>
      </c>
      <c r="S448" s="196">
        <f ca="1">($H448/(SUMIF($D$5:$D$832,$D448,$H$5:$H$832))*IF($D448=1,Urban_Rural_LDVs!O$6,Urban_Rural_LDVs!O$7))</f>
        <v>2.9138966343350012</v>
      </c>
      <c r="T448" s="196">
        <f ca="1">($H448/(SUMIF($D$5:$D$832,$D448,$H$5:$H$832))*IF($D448=1,Urban_Rural_LDVs!P$6,Urban_Rural_LDVs!P$7))</f>
        <v>12.785351885570003</v>
      </c>
      <c r="U448" s="339">
        <f ca="1">($H448/(SUMIF($D$5:$D$832,$D448,$H$5:$H$832))*IF($D448=1,Urban_Rural_LDVs!Q$6,Urban_Rural_LDVs!Q$7))</f>
        <v>27.466815478609803</v>
      </c>
      <c r="V448" s="344">
        <f ca="1">'DAC Adjustment'!O452-'Census Tract'!J448</f>
        <v>0</v>
      </c>
      <c r="W448" s="29">
        <f ca="1">'DAC Adjustment'!P452-'Census Tract'!K448</f>
        <v>0</v>
      </c>
      <c r="X448" s="29">
        <f ca="1">'DAC Adjustment'!Q452-'Census Tract'!L448</f>
        <v>0</v>
      </c>
      <c r="Y448" s="105">
        <f ca="1">'DAC Adjustment'!R452-'Census Tract'!M448</f>
        <v>0</v>
      </c>
      <c r="Z448" s="29">
        <f ca="1">'DAC Adjustment'!S452-'Census Tract'!N448</f>
        <v>0</v>
      </c>
      <c r="AA448" s="29">
        <f ca="1">'DAC Adjustment'!T452-'Census Tract'!O448</f>
        <v>0</v>
      </c>
      <c r="AB448" s="29">
        <f ca="1">'DAC Adjustment'!U452-'Census Tract'!P448</f>
        <v>0</v>
      </c>
      <c r="AC448" s="105">
        <f ca="1">'DAC Adjustment'!V452-'Census Tract'!Q448</f>
        <v>0</v>
      </c>
      <c r="AD448" s="29">
        <f ca="1">'DAC Adjustment'!W452-'Census Tract'!R448</f>
        <v>0</v>
      </c>
      <c r="AE448" s="29">
        <f ca="1">'DAC Adjustment'!X452-'Census Tract'!S448</f>
        <v>0</v>
      </c>
      <c r="AF448" s="29">
        <f ca="1">'DAC Adjustment'!Y452-'Census Tract'!T448</f>
        <v>0</v>
      </c>
      <c r="AG448" s="345">
        <f ca="1">'DAC Adjustment'!Z452-'Census Tract'!U448</f>
        <v>0</v>
      </c>
    </row>
    <row r="449" spans="1:33" ht="15.75" x14ac:dyDescent="0.25">
      <c r="A449" s="193" t="s">
        <v>50</v>
      </c>
      <c r="B449" s="53" t="str">
        <f>IFERROR(INDEX(Geography!$R$5:$R$889,MATCH(C449,Geography!$S$5:$S$889,0)),"Undefined")</f>
        <v>Salem</v>
      </c>
      <c r="C449" s="53">
        <v>41047001604</v>
      </c>
      <c r="D449" s="171" cm="1">
        <f t="array" ref="D449">INDEX(Geography!$K$5:$K$838,MATCH(C449,Geography!$L$5:$L$838,0),0)</f>
        <v>1</v>
      </c>
      <c r="E449" s="53">
        <v>8480</v>
      </c>
      <c r="F449" s="53">
        <f>SUMIF(County!$A$5:$A$40,A449,County!$D$5:$D$40)</f>
        <v>304076</v>
      </c>
      <c r="G449" s="173" cm="1">
        <f t="array" ref="G449">INDEX(Geography!$E$5:$E$833,MATCH(C449,Geography!$C$5:$C$833,0),0)</f>
        <v>5087</v>
      </c>
      <c r="H449" s="239">
        <f t="shared" si="6"/>
        <v>6806.6930632073645</v>
      </c>
      <c r="I449" s="173">
        <f>SUMIF(Geography!$L$5:$L$838,'Census Tract'!C449,Geography!$M$5:$M$838)</f>
        <v>4413</v>
      </c>
      <c r="J449" s="338">
        <f ca="1">($I449/(SUMIF($D$5:$D$832,$D449,$I$5:$I$832))*IF($D449=1,Urban_Rural_LDVs!F$6,Urban_Rural_LDVs!F$7))</f>
        <v>2.209977468456084</v>
      </c>
      <c r="K449" s="196">
        <f ca="1">($I449/(SUMIF($D$5:$D$832,$D449,$I$5:$I$832))*IF($D449=1,Urban_Rural_LDVs!G$6,Urban_Rural_LDVs!G$7))</f>
        <v>10.982638489280086</v>
      </c>
      <c r="L449" s="196">
        <f ca="1">($I449/(SUMIF($D$5:$D$832,$D449,$I$5:$I$832))*IF($D449=1,Urban_Rural_LDVs!H$6,Urban_Rural_LDVs!H$7))</f>
        <v>50.535340273531574</v>
      </c>
      <c r="M449" s="197">
        <f ca="1">($I449/(SUMIF($D$5:$D$832,$D449,$I$5:$I$832))*IF($D449=1,Urban_Rural_LDVs!I$6,Urban_Rural_LDVs!I$7))</f>
        <v>109.75922183438793</v>
      </c>
      <c r="N449" s="196">
        <f ca="1">($H449/(SUMIF($D$5:$D$832,$D449,$H$5:$H$832))*IF($D449=1,Urban_Rural_LDVs!J$6,Urban_Rural_LDVs!J$7))</f>
        <v>1.4051919635064809</v>
      </c>
      <c r="O449" s="196">
        <f ca="1">($H449/(SUMIF($D$5:$D$832,$D449,$H$5:$H$832))*IF($D449=1,Urban_Rural_LDVs!K$6,Urban_Rural_LDVs!K$7))</f>
        <v>6.6867263003563089</v>
      </c>
      <c r="P449" s="196">
        <f ca="1">($H449/(SUMIF($D$5:$D$832,$D449,$H$5:$H$832))*IF($D449=1,Urban_Rural_LDVs!L$6,Urban_Rural_LDVs!L$7))</f>
        <v>30.496757368633403</v>
      </c>
      <c r="Q449" s="197">
        <f ca="1">($H449/(SUMIF($D$5:$D$832,$D449,$H$5:$H$832))*IF($D449=1,Urban_Rural_LDVs!M$6,Urban_Rural_LDVs!M$7))</f>
        <v>66.148002968403901</v>
      </c>
      <c r="R449" s="196">
        <f ca="1">($H449/(SUMIF($D$5:$D$832,$D449,$H$5:$H$832))*IF($D449=1,Urban_Rural_LDVs!N$6,Urban_Rural_LDVs!N$7))</f>
        <v>0.58502831555634183</v>
      </c>
      <c r="S449" s="196">
        <f ca="1">($H449/(SUMIF($D$5:$D$832,$D449,$H$5:$H$832))*IF($D449=1,Urban_Rural_LDVs!O$6,Urban_Rural_LDVs!O$7))</f>
        <v>2.7789636630787689</v>
      </c>
      <c r="T449" s="196">
        <f ca="1">($H449/(SUMIF($D$5:$D$832,$D449,$H$5:$H$832))*IF($D449=1,Urban_Rural_LDVs!P$6,Urban_Rural_LDVs!P$7))</f>
        <v>12.19330428231995</v>
      </c>
      <c r="U449" s="339">
        <f ca="1">($H449/(SUMIF($D$5:$D$832,$D449,$H$5:$H$832))*IF($D449=1,Urban_Rural_LDVs!Q$6,Urban_Rural_LDVs!Q$7))</f>
        <v>26.194917573994761</v>
      </c>
      <c r="V449" s="344">
        <f ca="1">'DAC Adjustment'!O453-'Census Tract'!J449</f>
        <v>0.55249436711402122</v>
      </c>
      <c r="W449" s="29">
        <f ca="1">'DAC Adjustment'!P453-'Census Tract'!K449</f>
        <v>2.7456596223200211</v>
      </c>
      <c r="X449" s="29">
        <f ca="1">'DAC Adjustment'!Q453-'Census Tract'!L449</f>
        <v>12.633835068382893</v>
      </c>
      <c r="Y449" s="105">
        <f ca="1">'DAC Adjustment'!R453-'Census Tract'!M449</f>
        <v>27.439805458596979</v>
      </c>
      <c r="Z449" s="29">
        <f ca="1">'DAC Adjustment'!S453-'Census Tract'!N449</f>
        <v>0.35129799087662028</v>
      </c>
      <c r="AA449" s="29">
        <f ca="1">'DAC Adjustment'!T453-'Census Tract'!O449</f>
        <v>1.6716815750890781</v>
      </c>
      <c r="AB449" s="29">
        <f ca="1">'DAC Adjustment'!U453-'Census Tract'!P449</f>
        <v>7.6241893421583526</v>
      </c>
      <c r="AC449" s="105">
        <f ca="1">'DAC Adjustment'!V453-'Census Tract'!Q449</f>
        <v>16.537000742100972</v>
      </c>
      <c r="AD449" s="29">
        <f ca="1">'DAC Adjustment'!W453-'Census Tract'!R449</f>
        <v>0.14625707888908546</v>
      </c>
      <c r="AE449" s="29">
        <f ca="1">'DAC Adjustment'!X453-'Census Tract'!S449</f>
        <v>0.69474091576969244</v>
      </c>
      <c r="AF449" s="29">
        <f ca="1">'DAC Adjustment'!Y453-'Census Tract'!T449</f>
        <v>3.0483260705799875</v>
      </c>
      <c r="AG449" s="345">
        <f ca="1">'DAC Adjustment'!Z453-'Census Tract'!U449</f>
        <v>6.548729393498693</v>
      </c>
    </row>
    <row r="450" spans="1:33" ht="15.75" x14ac:dyDescent="0.25">
      <c r="A450" s="193" t="s">
        <v>50</v>
      </c>
      <c r="B450" s="53" t="str">
        <f>IFERROR(INDEX(Geography!$R$5:$R$889,MATCH(C450,Geography!$S$5:$S$889,0)),"Undefined")</f>
        <v>Salem</v>
      </c>
      <c r="C450" s="53">
        <v>41047000400</v>
      </c>
      <c r="D450" s="171" cm="1">
        <f t="array" ref="D450">INDEX(Geography!$K$5:$K$838,MATCH(C450,Geography!$L$5:$L$838,0),0)</f>
        <v>1</v>
      </c>
      <c r="E450" s="53">
        <v>5811</v>
      </c>
      <c r="F450" s="53">
        <f>SUMIF(County!$A$5:$A$40,A450,County!$D$5:$D$40)</f>
        <v>304076</v>
      </c>
      <c r="G450" s="173" cm="1">
        <f t="array" ref="G450">INDEX(Geography!$E$5:$E$833,MATCH(C450,Geography!$C$5:$C$833,0),0)</f>
        <v>2705</v>
      </c>
      <c r="H450" s="239">
        <f t="shared" si="6"/>
        <v>3619.4426451692398</v>
      </c>
      <c r="I450" s="173">
        <f>SUMIF(Geography!$L$5:$L$838,'Census Tract'!C450,Geography!$M$5:$M$838)</f>
        <v>7276</v>
      </c>
      <c r="J450" s="338">
        <f ca="1">($I450/(SUMIF($D$5:$D$832,$D450,$I$5:$I$832))*IF($D450=1,Urban_Rural_LDVs!F$6,Urban_Rural_LDVs!F$7))</f>
        <v>3.6437335283223358</v>
      </c>
      <c r="K450" s="196">
        <f ca="1">($I450/(SUMIF($D$5:$D$832,$D450,$I$5:$I$832))*IF($D450=1,Urban_Rural_LDVs!G$6,Urban_Rural_LDVs!G$7))</f>
        <v>18.107790085656447</v>
      </c>
      <c r="L450" s="196">
        <f ca="1">($I450/(SUMIF($D$5:$D$832,$D450,$I$5:$I$832))*IF($D450=1,Urban_Rural_LDVs!H$6,Urban_Rural_LDVs!H$7))</f>
        <v>83.320900935920164</v>
      </c>
      <c r="M450" s="197">
        <f ca="1">($I450/(SUMIF($D$5:$D$832,$D450,$I$5:$I$832))*IF($D450=1,Urban_Rural_LDVs!I$6,Urban_Rural_LDVs!I$7))</f>
        <v>180.96716475572322</v>
      </c>
      <c r="N450" s="196">
        <f ca="1">($H450/(SUMIF($D$5:$D$832,$D450,$H$5:$H$832))*IF($D450=1,Urban_Rural_LDVs!J$6,Urban_Rural_LDVs!J$7))</f>
        <v>0.74720744275310214</v>
      </c>
      <c r="O450" s="196">
        <f ca="1">($H450/(SUMIF($D$5:$D$832,$D450,$H$5:$H$832))*IF($D450=1,Urban_Rural_LDVs!K$6,Urban_Rural_LDVs!K$7))</f>
        <v>3.5556506079150414</v>
      </c>
      <c r="P450" s="196">
        <f ca="1">($H450/(SUMIF($D$5:$D$832,$D450,$H$5:$H$832))*IF($D450=1,Urban_Rural_LDVs!L$6,Urban_Rural_LDVs!L$7))</f>
        <v>16.21657729155757</v>
      </c>
      <c r="Q450" s="197">
        <f ca="1">($H450/(SUMIF($D$5:$D$832,$D450,$H$5:$H$832))*IF($D450=1,Urban_Rural_LDVs!M$6,Urban_Rural_LDVs!M$7))</f>
        <v>35.174041287503947</v>
      </c>
      <c r="R450" s="196">
        <f ca="1">($H450/(SUMIF($D$5:$D$832,$D450,$H$5:$H$832))*IF($D450=1,Urban_Rural_LDVs!N$6,Urban_Rural_LDVs!N$7))</f>
        <v>0.3110873979909386</v>
      </c>
      <c r="S450" s="196">
        <f ca="1">($H450/(SUMIF($D$5:$D$832,$D450,$H$5:$H$832))*IF($D450=1,Urban_Rural_LDVs!O$6,Urban_Rural_LDVs!O$7))</f>
        <v>1.4777072358223058</v>
      </c>
      <c r="T450" s="196">
        <f ca="1">($H450/(SUMIF($D$5:$D$832,$D450,$H$5:$H$832))*IF($D450=1,Urban_Rural_LDVs!P$6,Urban_Rural_LDVs!P$7))</f>
        <v>6.4837601894388568</v>
      </c>
      <c r="U450" s="339">
        <f ca="1">($H450/(SUMIF($D$5:$D$832,$D450,$H$5:$H$832))*IF($D450=1,Urban_Rural_LDVs!Q$6,Urban_Rural_LDVs!Q$7))</f>
        <v>13.929084340014908</v>
      </c>
      <c r="V450" s="344">
        <f ca="1">'DAC Adjustment'!O454-'Census Tract'!J450</f>
        <v>0.91093338208058361</v>
      </c>
      <c r="W450" s="29">
        <f ca="1">'DAC Adjustment'!P454-'Census Tract'!K450</f>
        <v>4.5269475214141117</v>
      </c>
      <c r="X450" s="29">
        <f ca="1">'DAC Adjustment'!Q454-'Census Tract'!L450</f>
        <v>20.830225233980045</v>
      </c>
      <c r="Y450" s="105">
        <f ca="1">'DAC Adjustment'!R454-'Census Tract'!M450</f>
        <v>45.24179118893079</v>
      </c>
      <c r="Z450" s="29">
        <f ca="1">'DAC Adjustment'!S454-'Census Tract'!N450</f>
        <v>0.18680186068827553</v>
      </c>
      <c r="AA450" s="29">
        <f ca="1">'DAC Adjustment'!T454-'Census Tract'!O450</f>
        <v>0.88891265197876068</v>
      </c>
      <c r="AB450" s="29">
        <f ca="1">'DAC Adjustment'!U454-'Census Tract'!P450</f>
        <v>4.0541443228893925</v>
      </c>
      <c r="AC450" s="105">
        <f ca="1">'DAC Adjustment'!V454-'Census Tract'!Q450</f>
        <v>8.7935103218759849</v>
      </c>
      <c r="AD450" s="29">
        <f ca="1">'DAC Adjustment'!W454-'Census Tract'!R450</f>
        <v>7.7771849497734635E-2</v>
      </c>
      <c r="AE450" s="29">
        <f ca="1">'DAC Adjustment'!X454-'Census Tract'!S450</f>
        <v>0.36942680895557656</v>
      </c>
      <c r="AF450" s="29">
        <f ca="1">'DAC Adjustment'!Y454-'Census Tract'!T450</f>
        <v>1.6209400473597144</v>
      </c>
      <c r="AG450" s="345">
        <f ca="1">'DAC Adjustment'!Z454-'Census Tract'!U450</f>
        <v>3.4822710850037257</v>
      </c>
    </row>
    <row r="451" spans="1:33" ht="15.75" x14ac:dyDescent="0.25">
      <c r="A451" s="193" t="s">
        <v>50</v>
      </c>
      <c r="B451" s="53" t="str">
        <f>IFERROR(INDEX(Geography!$R$5:$R$889,MATCH(C451,Geography!$S$5:$S$889,0)),"Undefined")</f>
        <v>Mt. Angel</v>
      </c>
      <c r="C451" s="53">
        <v>41047010400</v>
      </c>
      <c r="D451" s="171" cm="1">
        <f t="array" ref="D451">INDEX(Geography!$K$5:$K$838,MATCH(C451,Geography!$L$5:$L$838,0),0)</f>
        <v>0</v>
      </c>
      <c r="E451" s="53">
        <v>4974</v>
      </c>
      <c r="F451" s="53">
        <f>SUMIF(County!$A$5:$A$40,A451,County!$D$5:$D$40)</f>
        <v>304076</v>
      </c>
      <c r="G451" s="173" cm="1">
        <f t="array" ref="G451">INDEX(Geography!$E$5:$E$833,MATCH(C451,Geography!$C$5:$C$833,0),0)</f>
        <v>3387</v>
      </c>
      <c r="H451" s="239">
        <f t="shared" si="6"/>
        <v>4531.9971309383418</v>
      </c>
      <c r="I451" s="173">
        <f>SUMIF(Geography!$L$5:$L$838,'Census Tract'!C451,Geography!$M$5:$M$838)</f>
        <v>2363</v>
      </c>
      <c r="J451" s="338">
        <f ca="1">($I451/(SUMIF($D$5:$D$832,$D451,$I$5:$I$832))*IF($D451=1,Urban_Rural_LDVs!F$6,Urban_Rural_LDVs!F$7))</f>
        <v>3.6308894186731795</v>
      </c>
      <c r="K451" s="196">
        <f ca="1">($I451/(SUMIF($D$5:$D$832,$D451,$I$5:$I$832))*IF($D451=1,Urban_Rural_LDVs!G$6,Urban_Rural_LDVs!G$7))</f>
        <v>18.315568902848053</v>
      </c>
      <c r="L451" s="196">
        <f ca="1">($I451/(SUMIF($D$5:$D$832,$D451,$I$5:$I$832))*IF($D451=1,Urban_Rural_LDVs!H$6,Urban_Rural_LDVs!H$7))</f>
        <v>84.866285854227186</v>
      </c>
      <c r="M451" s="197">
        <f ca="1">($I451/(SUMIF($D$5:$D$832,$D451,$I$5:$I$832))*IF($D451=1,Urban_Rural_LDVs!I$6,Urban_Rural_LDVs!I$7))</f>
        <v>184.61108034945897</v>
      </c>
      <c r="N451" s="196">
        <f ca="1">($H451/(SUMIF($D$5:$D$832,$D451,$H$5:$H$832))*IF($D451=1,Urban_Rural_LDVs!J$6,Urban_Rural_LDVs!J$7))</f>
        <v>1.2404642443868861</v>
      </c>
      <c r="O451" s="196">
        <f ca="1">($H451/(SUMIF($D$5:$D$832,$D451,$H$5:$H$832))*IF($D451=1,Urban_Rural_LDVs!K$6,Urban_Rural_LDVs!K$7))</f>
        <v>6.4836477100552434</v>
      </c>
      <c r="P451" s="196">
        <f ca="1">($H451/(SUMIF($D$5:$D$832,$D451,$H$5:$H$832))*IF($D451=1,Urban_Rural_LDVs!L$6,Urban_Rural_LDVs!L$7))</f>
        <v>30.24907184509118</v>
      </c>
      <c r="Q451" s="197">
        <f ca="1">($H451/(SUMIF($D$5:$D$832,$D451,$H$5:$H$832))*IF($D451=1,Urban_Rural_LDVs!M$6,Urban_Rural_LDVs!M$7))</f>
        <v>65.867140225860567</v>
      </c>
      <c r="R451" s="196">
        <f ca="1">($H451/(SUMIF($D$5:$D$832,$D451,$H$5:$H$832))*IF($D451=1,Urban_Rural_LDVs!N$6,Urban_Rural_LDVs!N$7))</f>
        <v>0.84718101120082856</v>
      </c>
      <c r="S451" s="196">
        <f ca="1">($H451/(SUMIF($D$5:$D$832,$D451,$H$5:$H$832))*IF($D451=1,Urban_Rural_LDVs!O$6,Urban_Rural_LDVs!O$7))</f>
        <v>4.3887627004363514</v>
      </c>
      <c r="T451" s="196">
        <f ca="1">($H451/(SUMIF($D$5:$D$832,$D451,$H$5:$H$832))*IF($D451=1,Urban_Rural_LDVs!P$6,Urban_Rural_LDVs!P$7))</f>
        <v>20.223289789775006</v>
      </c>
      <c r="U451" s="339">
        <f ca="1">($H451/(SUMIF($D$5:$D$832,$D451,$H$5:$H$832))*IF($D451=1,Urban_Rural_LDVs!Q$6,Urban_Rural_LDVs!Q$7))</f>
        <v>43.953606581549906</v>
      </c>
      <c r="V451" s="344">
        <f ca="1">'DAC Adjustment'!O455-'Census Tract'!J451</f>
        <v>0.90772235466829443</v>
      </c>
      <c r="W451" s="29">
        <f ca="1">'DAC Adjustment'!P455-'Census Tract'!K451</f>
        <v>4.5788922257120142</v>
      </c>
      <c r="X451" s="29">
        <f ca="1">'DAC Adjustment'!Q455-'Census Tract'!L451</f>
        <v>21.216571463556789</v>
      </c>
      <c r="Y451" s="105">
        <f ca="1">'DAC Adjustment'!R455-'Census Tract'!M451</f>
        <v>46.152770087364729</v>
      </c>
      <c r="Z451" s="29">
        <f ca="1">'DAC Adjustment'!S455-'Census Tract'!N451</f>
        <v>0.31011606109672152</v>
      </c>
      <c r="AA451" s="29">
        <f ca="1">'DAC Adjustment'!T455-'Census Tract'!O451</f>
        <v>1.6209119275138102</v>
      </c>
      <c r="AB451" s="29">
        <f ca="1">'DAC Adjustment'!U455-'Census Tract'!P451</f>
        <v>7.562267961272795</v>
      </c>
      <c r="AC451" s="105">
        <f ca="1">'DAC Adjustment'!V455-'Census Tract'!Q451</f>
        <v>16.466785056465142</v>
      </c>
      <c r="AD451" s="29">
        <f ca="1">'DAC Adjustment'!W455-'Census Tract'!R451</f>
        <v>0.21179525280020706</v>
      </c>
      <c r="AE451" s="29">
        <f ca="1">'DAC Adjustment'!X455-'Census Tract'!S451</f>
        <v>1.0971906751090881</v>
      </c>
      <c r="AF451" s="29">
        <f ca="1">'DAC Adjustment'!Y455-'Census Tract'!T451</f>
        <v>5.0558224474437523</v>
      </c>
      <c r="AG451" s="345">
        <f ca="1">'DAC Adjustment'!Z455-'Census Tract'!U451</f>
        <v>10.988401645387476</v>
      </c>
    </row>
    <row r="452" spans="1:33" ht="15.75" x14ac:dyDescent="0.25">
      <c r="A452" s="193" t="s">
        <v>50</v>
      </c>
      <c r="B452" s="53" t="str">
        <f>IFERROR(INDEX(Geography!$R$5:$R$889,MATCH(C452,Geography!$S$5:$S$889,0)),"Undefined")</f>
        <v>Salem</v>
      </c>
      <c r="C452" s="53">
        <v>41047002304</v>
      </c>
      <c r="D452" s="171" cm="1">
        <f t="array" ref="D452">INDEX(Geography!$K$5:$K$838,MATCH(C452,Geography!$L$5:$L$838,0),0)</f>
        <v>1</v>
      </c>
      <c r="E452" s="53">
        <v>6894</v>
      </c>
      <c r="F452" s="53">
        <f>SUMIF(County!$A$5:$A$40,A452,County!$D$5:$D$40)</f>
        <v>304076</v>
      </c>
      <c r="G452" s="173" cm="1">
        <f t="array" ref="G452">INDEX(Geography!$E$5:$E$833,MATCH(C452,Geography!$C$5:$C$833,0),0)</f>
        <v>4732</v>
      </c>
      <c r="H452" s="239">
        <f t="shared" si="6"/>
        <v>6331.6830302923627</v>
      </c>
      <c r="I452" s="173">
        <f>SUMIF(Geography!$L$5:$L$838,'Census Tract'!C452,Geography!$M$5:$M$838)</f>
        <v>472</v>
      </c>
      <c r="J452" s="338">
        <f ca="1">($I452/(SUMIF($D$5:$D$832,$D452,$I$5:$I$832))*IF($D452=1,Urban_Rural_LDVs!F$6,Urban_Rural_LDVs!F$7))</f>
        <v>0.23637193861574252</v>
      </c>
      <c r="K452" s="196">
        <f ca="1">($I452/(SUMIF($D$5:$D$832,$D452,$I$5:$I$832))*IF($D452=1,Urban_Rural_LDVs!G$6,Urban_Rural_LDVs!G$7))</f>
        <v>1.1746669764197146</v>
      </c>
      <c r="L452" s="196">
        <f ca="1">($I452/(SUMIF($D$5:$D$832,$D452,$I$5:$I$832))*IF($D452=1,Urban_Rural_LDVs!H$6,Urban_Rural_LDVs!H$7))</f>
        <v>5.4050941783609572</v>
      </c>
      <c r="M452" s="197">
        <f ca="1">($I452/(SUMIF($D$5:$D$832,$D452,$I$5:$I$832))*IF($D452=1,Urban_Rural_LDVs!I$6,Urban_Rural_LDVs!I$7))</f>
        <v>11.739486223845706</v>
      </c>
      <c r="N452" s="196">
        <f ca="1">($H452/(SUMIF($D$5:$D$832,$D452,$H$5:$H$832))*IF($D452=1,Urban_Rural_LDVs!J$6,Urban_Rural_LDVs!J$7))</f>
        <v>1.3071296188937818</v>
      </c>
      <c r="O452" s="196">
        <f ca="1">($H452/(SUMIF($D$5:$D$832,$D452,$H$5:$H$832))*IF($D452=1,Urban_Rural_LDVs!K$6,Urban_Rural_LDVs!K$7))</f>
        <v>6.2200882353619136</v>
      </c>
      <c r="P452" s="196">
        <f ca="1">($H452/(SUMIF($D$5:$D$832,$D452,$H$5:$H$832))*IF($D452=1,Urban_Rural_LDVs!L$6,Urban_Rural_LDVs!L$7))</f>
        <v>28.368518944048216</v>
      </c>
      <c r="Q452" s="197">
        <f ca="1">($H452/(SUMIF($D$5:$D$832,$D452,$H$5:$H$832))*IF($D452=1,Urban_Rural_LDVs!M$6,Urban_Rural_LDVs!M$7))</f>
        <v>61.531816403870117</v>
      </c>
      <c r="R452" s="196">
        <f ca="1">($H452/(SUMIF($D$5:$D$832,$D452,$H$5:$H$832))*IF($D452=1,Urban_Rural_LDVs!N$6,Urban_Rural_LDVs!N$7))</f>
        <v>0.54420168846326122</v>
      </c>
      <c r="S452" s="196">
        <f ca="1">($H452/(SUMIF($D$5:$D$832,$D452,$H$5:$H$832))*IF($D452=1,Urban_Rural_LDVs!O$6,Urban_Rural_LDVs!O$7))</f>
        <v>2.5850316598562482</v>
      </c>
      <c r="T452" s="196">
        <f ca="1">($H452/(SUMIF($D$5:$D$832,$D452,$H$5:$H$832))*IF($D452=1,Urban_Rural_LDVs!P$6,Urban_Rural_LDVs!P$7))</f>
        <v>11.342385662264205</v>
      </c>
      <c r="U452" s="339">
        <f ca="1">($H452/(SUMIF($D$5:$D$832,$D452,$H$5:$H$832))*IF($D452=1,Urban_Rural_LDVs!Q$6,Urban_Rural_LDVs!Q$7))</f>
        <v>24.366886172624969</v>
      </c>
      <c r="V452" s="344">
        <f ca="1">'DAC Adjustment'!O456-'Census Tract'!J452</f>
        <v>0</v>
      </c>
      <c r="W452" s="29">
        <f ca="1">'DAC Adjustment'!P456-'Census Tract'!K452</f>
        <v>0</v>
      </c>
      <c r="X452" s="29">
        <f ca="1">'DAC Adjustment'!Q456-'Census Tract'!L452</f>
        <v>0</v>
      </c>
      <c r="Y452" s="105">
        <f ca="1">'DAC Adjustment'!R456-'Census Tract'!M452</f>
        <v>0</v>
      </c>
      <c r="Z452" s="29">
        <f ca="1">'DAC Adjustment'!S456-'Census Tract'!N452</f>
        <v>0</v>
      </c>
      <c r="AA452" s="29">
        <f ca="1">'DAC Adjustment'!T456-'Census Tract'!O452</f>
        <v>0</v>
      </c>
      <c r="AB452" s="29">
        <f ca="1">'DAC Adjustment'!U456-'Census Tract'!P452</f>
        <v>0</v>
      </c>
      <c r="AC452" s="105">
        <f ca="1">'DAC Adjustment'!V456-'Census Tract'!Q452</f>
        <v>0</v>
      </c>
      <c r="AD452" s="29">
        <f ca="1">'DAC Adjustment'!W456-'Census Tract'!R452</f>
        <v>0</v>
      </c>
      <c r="AE452" s="29">
        <f ca="1">'DAC Adjustment'!X456-'Census Tract'!S452</f>
        <v>0</v>
      </c>
      <c r="AF452" s="29">
        <f ca="1">'DAC Adjustment'!Y456-'Census Tract'!T452</f>
        <v>0</v>
      </c>
      <c r="AG452" s="345">
        <f ca="1">'DAC Adjustment'!Z456-'Census Tract'!U452</f>
        <v>0</v>
      </c>
    </row>
    <row r="453" spans="1:33" ht="15.75" x14ac:dyDescent="0.25">
      <c r="A453" s="193" t="s">
        <v>50</v>
      </c>
      <c r="B453" s="53" t="str">
        <f>IFERROR(INDEX(Geography!$R$5:$R$889,MATCH(C453,Geography!$S$5:$S$889,0)),"Undefined")</f>
        <v>Salem</v>
      </c>
      <c r="C453" s="53">
        <v>41047001703</v>
      </c>
      <c r="D453" s="171" cm="1">
        <f t="array" ref="D453">INDEX(Geography!$K$5:$K$838,MATCH(C453,Geography!$L$5:$L$838,0),0)</f>
        <v>1</v>
      </c>
      <c r="E453" s="53">
        <v>4723</v>
      </c>
      <c r="F453" s="53">
        <f>SUMIF(County!$A$5:$A$40,A453,County!$D$5:$D$40)</f>
        <v>304076</v>
      </c>
      <c r="G453" s="173" cm="1">
        <f t="array" ref="G453">INDEX(Geography!$E$5:$E$833,MATCH(C453,Geography!$C$5:$C$833,0),0)</f>
        <v>3666</v>
      </c>
      <c r="H453" s="239">
        <f t="shared" ref="H453:H516" si="7">(F453-SUMIF($A$5:$A$832,A453,$G$5:$G$832))*(G453/SUMIF($A$5:$A$832,A453,$G$5:$G$832))+G453</f>
        <v>4905.3148751166109</v>
      </c>
      <c r="I453" s="173">
        <f>SUMIF(Geography!$L$5:$L$838,'Census Tract'!C453,Geography!$M$5:$M$838)</f>
        <v>506</v>
      </c>
      <c r="J453" s="338">
        <f ca="1">($I453/(SUMIF($D$5:$D$832,$D453,$I$5:$I$832))*IF($D453=1,Urban_Rural_LDVs!F$6,Urban_Rural_LDVs!F$7))</f>
        <v>0.25339873080416464</v>
      </c>
      <c r="K453" s="196">
        <f ca="1">($I453/(SUMIF($D$5:$D$832,$D453,$I$5:$I$832))*IF($D453=1,Urban_Rural_LDVs!G$6,Urban_Rural_LDVs!G$7))</f>
        <v>1.2592828179414739</v>
      </c>
      <c r="L453" s="196">
        <f ca="1">($I453/(SUMIF($D$5:$D$832,$D453,$I$5:$I$832))*IF($D453=1,Urban_Rural_LDVs!H$6,Urban_Rural_LDVs!H$7))</f>
        <v>5.7944441827344155</v>
      </c>
      <c r="M453" s="197">
        <f ca="1">($I453/(SUMIF($D$5:$D$832,$D453,$I$5:$I$832))*IF($D453=1,Urban_Rural_LDVs!I$6,Urban_Rural_LDVs!I$7))</f>
        <v>12.585127180648152</v>
      </c>
      <c r="N453" s="196">
        <f ca="1">($H453/(SUMIF($D$5:$D$832,$D453,$H$5:$H$832))*IF($D453=1,Urban_Rural_LDVs!J$6,Urban_Rural_LDVs!J$7))</f>
        <v>1.0126663530990287</v>
      </c>
      <c r="O453" s="196">
        <f ca="1">($H453/(SUMIF($D$5:$D$832,$D453,$H$5:$H$832))*IF($D453=1,Urban_Rural_LDVs!K$6,Urban_Rural_LDVs!K$7))</f>
        <v>4.8188595669562089</v>
      </c>
      <c r="P453" s="196">
        <f ca="1">($H453/(SUMIF($D$5:$D$832,$D453,$H$5:$H$832))*IF($D453=1,Urban_Rural_LDVs!L$6,Urban_Rural_LDVs!L$7))</f>
        <v>21.977808632476915</v>
      </c>
      <c r="Q453" s="197">
        <f ca="1">($H453/(SUMIF($D$5:$D$832,$D453,$H$5:$H$832))*IF($D453=1,Urban_Rural_LDVs!M$6,Urban_Rural_LDVs!M$7))</f>
        <v>47.670253367833446</v>
      </c>
      <c r="R453" s="196">
        <f ca="1">($H453/(SUMIF($D$5:$D$832,$D453,$H$5:$H$832))*IF($D453=1,Urban_Rural_LDVs!N$6,Urban_Rural_LDVs!N$7))</f>
        <v>0.42160680260065841</v>
      </c>
      <c r="S453" s="196">
        <f ca="1">($H453/(SUMIF($D$5:$D$832,$D453,$H$5:$H$832))*IF($D453=1,Urban_Rural_LDVs!O$6,Urban_Rural_LDVs!O$7))</f>
        <v>2.0026893628556648</v>
      </c>
      <c r="T453" s="196">
        <f ca="1">($H453/(SUMIF($D$5:$D$832,$D453,$H$5:$H$832))*IF($D453=1,Urban_Rural_LDVs!P$6,Urban_Rural_LDVs!P$7))</f>
        <v>8.7872328482376538</v>
      </c>
      <c r="U453" s="339">
        <f ca="1">($H453/(SUMIF($D$5:$D$832,$D453,$H$5:$H$832))*IF($D453=1,Urban_Rural_LDVs!Q$6,Urban_Rural_LDVs!Q$7))</f>
        <v>18.877642584286381</v>
      </c>
      <c r="V453" s="344">
        <f ca="1">'DAC Adjustment'!O457-'Census Tract'!J453</f>
        <v>0</v>
      </c>
      <c r="W453" s="29">
        <f ca="1">'DAC Adjustment'!P457-'Census Tract'!K453</f>
        <v>0</v>
      </c>
      <c r="X453" s="29">
        <f ca="1">'DAC Adjustment'!Q457-'Census Tract'!L453</f>
        <v>0</v>
      </c>
      <c r="Y453" s="105">
        <f ca="1">'DAC Adjustment'!R457-'Census Tract'!M453</f>
        <v>0</v>
      </c>
      <c r="Z453" s="29">
        <f ca="1">'DAC Adjustment'!S457-'Census Tract'!N453</f>
        <v>0</v>
      </c>
      <c r="AA453" s="29">
        <f ca="1">'DAC Adjustment'!T457-'Census Tract'!O453</f>
        <v>0</v>
      </c>
      <c r="AB453" s="29">
        <f ca="1">'DAC Adjustment'!U457-'Census Tract'!P453</f>
        <v>0</v>
      </c>
      <c r="AC453" s="105">
        <f ca="1">'DAC Adjustment'!V457-'Census Tract'!Q453</f>
        <v>0</v>
      </c>
      <c r="AD453" s="29">
        <f ca="1">'DAC Adjustment'!W457-'Census Tract'!R453</f>
        <v>0</v>
      </c>
      <c r="AE453" s="29">
        <f ca="1">'DAC Adjustment'!X457-'Census Tract'!S453</f>
        <v>0</v>
      </c>
      <c r="AF453" s="29">
        <f ca="1">'DAC Adjustment'!Y457-'Census Tract'!T453</f>
        <v>0</v>
      </c>
      <c r="AG453" s="345">
        <f ca="1">'DAC Adjustment'!Z457-'Census Tract'!U453</f>
        <v>0</v>
      </c>
    </row>
    <row r="454" spans="1:33" ht="15.75" x14ac:dyDescent="0.25">
      <c r="A454" s="193" t="s">
        <v>50</v>
      </c>
      <c r="B454" s="53" t="str">
        <f>IFERROR(INDEX(Geography!$R$5:$R$889,MATCH(C454,Geography!$S$5:$S$889,0)),"Undefined")</f>
        <v>Salem</v>
      </c>
      <c r="C454" s="53">
        <v>41047001603</v>
      </c>
      <c r="D454" s="171" cm="1">
        <f t="array" ref="D454">INDEX(Geography!$K$5:$K$838,MATCH(C454,Geography!$L$5:$L$838,0),0)</f>
        <v>1</v>
      </c>
      <c r="E454" s="53">
        <v>7417</v>
      </c>
      <c r="F454" s="53">
        <f>SUMIF(County!$A$5:$A$40,A454,County!$D$5:$D$40)</f>
        <v>304076</v>
      </c>
      <c r="G454" s="173" cm="1">
        <f t="array" ref="G454">INDEX(Geography!$E$5:$E$833,MATCH(C454,Geography!$C$5:$C$833,0),0)</f>
        <v>4979</v>
      </c>
      <c r="H454" s="239">
        <f t="shared" si="7"/>
        <v>6662.1829686867441</v>
      </c>
      <c r="I454" s="173">
        <f>SUMIF(Geography!$L$5:$L$838,'Census Tract'!C454,Geography!$M$5:$M$838)</f>
        <v>933</v>
      </c>
      <c r="J454" s="338">
        <f ca="1">($I454/(SUMIF($D$5:$D$832,$D454,$I$5:$I$832))*IF($D454=1,Urban_Rural_LDVs!F$6,Urban_Rural_LDVs!F$7))</f>
        <v>0.46723520917052486</v>
      </c>
      <c r="K454" s="196">
        <f ca="1">($I454/(SUMIF($D$5:$D$832,$D454,$I$5:$I$832))*IF($D454=1,Urban_Rural_LDVs!G$6,Urban_Rural_LDVs!G$7))</f>
        <v>2.3219582394059191</v>
      </c>
      <c r="L454" s="196">
        <f ca="1">($I454/(SUMIF($D$5:$D$832,$D454,$I$5:$I$832))*IF($D454=1,Urban_Rural_LDVs!H$6,Urban_Rural_LDVs!H$7))</f>
        <v>10.684222178836382</v>
      </c>
      <c r="M454" s="197">
        <f ca="1">($I454/(SUMIF($D$5:$D$832,$D454,$I$5:$I$832))*IF($D454=1,Urban_Rural_LDVs!I$6,Urban_Rural_LDVs!I$7))</f>
        <v>23.205382726372971</v>
      </c>
      <c r="N454" s="196">
        <f ca="1">($H454/(SUMIF($D$5:$D$832,$D454,$H$5:$H$832))*IF($D454=1,Urban_Rural_LDVs!J$6,Urban_Rural_LDVs!J$7))</f>
        <v>1.3753589121876879</v>
      </c>
      <c r="O454" s="196">
        <f ca="1">($H454/(SUMIF($D$5:$D$832,$D454,$H$5:$H$832))*IF($D454=1,Urban_Rural_LDVs!K$6,Urban_Rural_LDVs!K$7))</f>
        <v>6.5447631707242113</v>
      </c>
      <c r="P454" s="196">
        <f ca="1">($H454/(SUMIF($D$5:$D$832,$D454,$H$5:$H$832))*IF($D454=1,Urban_Rural_LDVs!L$6,Urban_Rural_LDVs!L$7))</f>
        <v>29.849293284534248</v>
      </c>
      <c r="Q454" s="197">
        <f ca="1">($H454/(SUMIF($D$5:$D$832,$D454,$H$5:$H$832))*IF($D454=1,Urban_Rural_LDVs!M$6,Urban_Rural_LDVs!M$7))</f>
        <v>64.743641985390809</v>
      </c>
      <c r="R454" s="196">
        <f ca="1">($H454/(SUMIF($D$5:$D$832,$D454,$H$5:$H$832))*IF($D454=1,Urban_Rural_LDVs!N$6,Urban_Rural_LDVs!N$7))</f>
        <v>0.57260782055337645</v>
      </c>
      <c r="S454" s="196">
        <f ca="1">($H454/(SUMIF($D$5:$D$832,$D454,$H$5:$H$832))*IF($D454=1,Urban_Rural_LDVs!O$6,Urban_Rural_LDVs!O$7))</f>
        <v>2.719964631112481</v>
      </c>
      <c r="T454" s="196">
        <f ca="1">($H454/(SUMIF($D$5:$D$832,$D454,$H$5:$H$832))*IF($D454=1,Urban_Rural_LDVs!P$6,Urban_Rural_LDVs!P$7))</f>
        <v>11.934433265514258</v>
      </c>
      <c r="U454" s="339">
        <f ca="1">($H454/(SUMIF($D$5:$D$832,$D454,$H$5:$H$832))*IF($D454=1,Urban_Rural_LDVs!Q$6,Urban_Rural_LDVs!Q$7))</f>
        <v>25.638784077240008</v>
      </c>
      <c r="V454" s="344">
        <f ca="1">'DAC Adjustment'!O458-'Census Tract'!J454</f>
        <v>0</v>
      </c>
      <c r="W454" s="29">
        <f ca="1">'DAC Adjustment'!P458-'Census Tract'!K454</f>
        <v>0</v>
      </c>
      <c r="X454" s="29">
        <f ca="1">'DAC Adjustment'!Q458-'Census Tract'!L454</f>
        <v>0</v>
      </c>
      <c r="Y454" s="105">
        <f ca="1">'DAC Adjustment'!R458-'Census Tract'!M454</f>
        <v>0</v>
      </c>
      <c r="Z454" s="29">
        <f ca="1">'DAC Adjustment'!S458-'Census Tract'!N454</f>
        <v>0</v>
      </c>
      <c r="AA454" s="29">
        <f ca="1">'DAC Adjustment'!T458-'Census Tract'!O454</f>
        <v>0</v>
      </c>
      <c r="AB454" s="29">
        <f ca="1">'DAC Adjustment'!U458-'Census Tract'!P454</f>
        <v>0</v>
      </c>
      <c r="AC454" s="105">
        <f ca="1">'DAC Adjustment'!V458-'Census Tract'!Q454</f>
        <v>0</v>
      </c>
      <c r="AD454" s="29">
        <f ca="1">'DAC Adjustment'!W458-'Census Tract'!R454</f>
        <v>0</v>
      </c>
      <c r="AE454" s="29">
        <f ca="1">'DAC Adjustment'!X458-'Census Tract'!S454</f>
        <v>0</v>
      </c>
      <c r="AF454" s="29">
        <f ca="1">'DAC Adjustment'!Y458-'Census Tract'!T454</f>
        <v>0</v>
      </c>
      <c r="AG454" s="345">
        <f ca="1">'DAC Adjustment'!Z458-'Census Tract'!U454</f>
        <v>0</v>
      </c>
    </row>
    <row r="455" spans="1:33" ht="15.75" x14ac:dyDescent="0.25">
      <c r="A455" s="193" t="s">
        <v>50</v>
      </c>
      <c r="B455" s="53" t="str">
        <f>IFERROR(INDEX(Geography!$R$5:$R$889,MATCH(C455,Geography!$S$5:$S$889,0)),"Undefined")</f>
        <v>Salem</v>
      </c>
      <c r="C455" s="53">
        <v>41047002102</v>
      </c>
      <c r="D455" s="171" cm="1">
        <f t="array" ref="D455">INDEX(Geography!$K$5:$K$838,MATCH(C455,Geography!$L$5:$L$838,0),0)</f>
        <v>1</v>
      </c>
      <c r="E455" s="53">
        <v>6110</v>
      </c>
      <c r="F455" s="53">
        <f>SUMIF(County!$A$5:$A$40,A455,County!$D$5:$D$40)</f>
        <v>304076</v>
      </c>
      <c r="G455" s="173" cm="1">
        <f t="array" ref="G455">INDEX(Geography!$E$5:$E$833,MATCH(C455,Geography!$C$5:$C$833,0),0)</f>
        <v>4194</v>
      </c>
      <c r="H455" s="239">
        <f t="shared" si="7"/>
        <v>5611.808670550754</v>
      </c>
      <c r="I455" s="173">
        <f>SUMIF(Geography!$L$5:$L$838,'Census Tract'!C455,Geography!$M$5:$M$838)</f>
        <v>1516</v>
      </c>
      <c r="J455" s="338">
        <f ca="1">($I455/(SUMIF($D$5:$D$832,$D455,$I$5:$I$832))*IF($D455=1,Urban_Rural_LDVs!F$6,Urban_Rural_LDVs!F$7))</f>
        <v>0.75919461640141028</v>
      </c>
      <c r="K455" s="196">
        <f ca="1">($I455/(SUMIF($D$5:$D$832,$D455,$I$5:$I$832))*IF($D455=1,Urban_Rural_LDVs!G$6,Urban_Rural_LDVs!G$7))</f>
        <v>3.7728710513819648</v>
      </c>
      <c r="L455" s="196">
        <f ca="1">($I455/(SUMIF($D$5:$D$832,$D455,$I$5:$I$832))*IF($D455=1,Urban_Rural_LDVs!H$6,Urban_Rural_LDVs!H$7))</f>
        <v>17.360429606769511</v>
      </c>
      <c r="M455" s="197">
        <f ca="1">($I455/(SUMIF($D$5:$D$832,$D455,$I$5:$I$832))*IF($D455=1,Urban_Rural_LDVs!I$6,Urban_Rural_LDVs!I$7))</f>
        <v>37.705637956250193</v>
      </c>
      <c r="N455" s="196">
        <f ca="1">($H455/(SUMIF($D$5:$D$832,$D455,$H$5:$H$832))*IF($D455=1,Urban_Rural_LDVs!J$6,Urban_Rural_LDVs!J$7))</f>
        <v>1.1585168262131276</v>
      </c>
      <c r="O455" s="196">
        <f ca="1">($H455/(SUMIF($D$5:$D$832,$D455,$H$5:$H$832))*IF($D455=1,Urban_Rural_LDVs!K$6,Urban_Rural_LDVs!K$7))</f>
        <v>5.5129015340464633</v>
      </c>
      <c r="P455" s="196">
        <f ca="1">($H455/(SUMIF($D$5:$D$832,$D455,$H$5:$H$832))*IF($D455=1,Urban_Rural_LDVs!L$6,Urban_Rural_LDVs!L$7))</f>
        <v>25.143188599183897</v>
      </c>
      <c r="Q455" s="197">
        <f ca="1">($H455/(SUMIF($D$5:$D$832,$D455,$H$5:$H$832))*IF($D455=1,Urban_Rural_LDVs!M$6,Urban_Rural_LDVs!M$7))</f>
        <v>54.536018173675245</v>
      </c>
      <c r="R455" s="196">
        <f ca="1">($H455/(SUMIF($D$5:$D$832,$D455,$H$5:$H$832))*IF($D455=1,Urban_Rural_LDVs!N$6,Urban_Rural_LDVs!N$7))</f>
        <v>0.48232922261515582</v>
      </c>
      <c r="S455" s="196">
        <f ca="1">($H455/(SUMIF($D$5:$D$832,$D455,$H$5:$H$832))*IF($D455=1,Urban_Rural_LDVs!O$6,Urban_Rural_LDVs!O$7))</f>
        <v>2.2911290746908506</v>
      </c>
      <c r="T455" s="196">
        <f ca="1">($H455/(SUMIF($D$5:$D$832,$D455,$H$5:$H$832))*IF($D455=1,Urban_Rural_LDVs!P$6,Urban_Rural_LDVs!P$7))</f>
        <v>10.052824485954368</v>
      </c>
      <c r="U455" s="339">
        <f ca="1">($H455/(SUMIF($D$5:$D$832,$D455,$H$5:$H$832))*IF($D455=1,Urban_Rural_LDVs!Q$6,Urban_Rural_LDVs!Q$7))</f>
        <v>21.59651745730962</v>
      </c>
      <c r="V455" s="344">
        <f ca="1">'DAC Adjustment'!O459-'Census Tract'!J455</f>
        <v>0</v>
      </c>
      <c r="W455" s="29">
        <f ca="1">'DAC Adjustment'!P459-'Census Tract'!K455</f>
        <v>0</v>
      </c>
      <c r="X455" s="29">
        <f ca="1">'DAC Adjustment'!Q459-'Census Tract'!L455</f>
        <v>0</v>
      </c>
      <c r="Y455" s="105">
        <f ca="1">'DAC Adjustment'!R459-'Census Tract'!M455</f>
        <v>0</v>
      </c>
      <c r="Z455" s="29">
        <f ca="1">'DAC Adjustment'!S459-'Census Tract'!N455</f>
        <v>0</v>
      </c>
      <c r="AA455" s="29">
        <f ca="1">'DAC Adjustment'!T459-'Census Tract'!O455</f>
        <v>0</v>
      </c>
      <c r="AB455" s="29">
        <f ca="1">'DAC Adjustment'!U459-'Census Tract'!P455</f>
        <v>0</v>
      </c>
      <c r="AC455" s="105">
        <f ca="1">'DAC Adjustment'!V459-'Census Tract'!Q455</f>
        <v>0</v>
      </c>
      <c r="AD455" s="29">
        <f ca="1">'DAC Adjustment'!W459-'Census Tract'!R455</f>
        <v>0</v>
      </c>
      <c r="AE455" s="29">
        <f ca="1">'DAC Adjustment'!X459-'Census Tract'!S455</f>
        <v>0</v>
      </c>
      <c r="AF455" s="29">
        <f ca="1">'DAC Adjustment'!Y459-'Census Tract'!T455</f>
        <v>0</v>
      </c>
      <c r="AG455" s="345">
        <f ca="1">'DAC Adjustment'!Z459-'Census Tract'!U455</f>
        <v>0</v>
      </c>
    </row>
    <row r="456" spans="1:33" ht="15.75" x14ac:dyDescent="0.25">
      <c r="A456" s="193" t="s">
        <v>50</v>
      </c>
      <c r="B456" s="53" t="str">
        <f>IFERROR(INDEX(Geography!$R$5:$R$889,MATCH(C456,Geography!$S$5:$S$889,0)),"Undefined")</f>
        <v>Donald</v>
      </c>
      <c r="C456" s="53">
        <v>41047010201</v>
      </c>
      <c r="D456" s="171" cm="1">
        <f t="array" ref="D456">INDEX(Geography!$K$5:$K$838,MATCH(C456,Geography!$L$5:$L$838,0),0)</f>
        <v>0</v>
      </c>
      <c r="E456" s="53">
        <v>2721</v>
      </c>
      <c r="F456" s="53">
        <f>SUMIF(County!$A$5:$A$40,A456,County!$D$5:$D$40)</f>
        <v>304076</v>
      </c>
      <c r="G456" s="173" cm="1">
        <f t="array" ref="G456">INDEX(Geography!$E$5:$E$833,MATCH(C456,Geography!$C$5:$C$833,0),0)</f>
        <v>2541</v>
      </c>
      <c r="H456" s="239">
        <f t="shared" si="7"/>
        <v>3400.0013905268161</v>
      </c>
      <c r="I456" s="173">
        <f>SUMIF(Geography!$L$5:$L$838,'Census Tract'!C456,Geography!$M$5:$M$838)</f>
        <v>1427</v>
      </c>
      <c r="J456" s="338">
        <f ca="1">($I456/(SUMIF($D$5:$D$832,$D456,$I$5:$I$832))*IF($D456=1,Urban_Rural_LDVs!F$6,Urban_Rural_LDVs!F$7))</f>
        <v>2.1926699959570999</v>
      </c>
      <c r="K456" s="196">
        <f ca="1">($I456/(SUMIF($D$5:$D$832,$D456,$I$5:$I$832))*IF($D456=1,Urban_Rural_LDVs!G$6,Urban_Rural_LDVs!G$7))</f>
        <v>11.060650370022925</v>
      </c>
      <c r="L456" s="196">
        <f ca="1">($I456/(SUMIF($D$5:$D$832,$D456,$I$5:$I$832))*IF($D456=1,Urban_Rural_LDVs!H$6,Urban_Rural_LDVs!H$7))</f>
        <v>51.250186167576047</v>
      </c>
      <c r="M456" s="197">
        <f ca="1">($I456/(SUMIF($D$5:$D$832,$D456,$I$5:$I$832))*IF($D456=1,Urban_Rural_LDVs!I$6,Urban_Rural_LDVs!I$7))</f>
        <v>111.48540484920775</v>
      </c>
      <c r="N456" s="196">
        <f ca="1">($H456/(SUMIF($D$5:$D$832,$D456,$H$5:$H$832))*IF($D456=1,Urban_Rural_LDVs!J$6,Urban_Rural_LDVs!J$7))</f>
        <v>0.93062286536376659</v>
      </c>
      <c r="O456" s="196">
        <f ca="1">($H456/(SUMIF($D$5:$D$832,$D456,$H$5:$H$832))*IF($D456=1,Urban_Rural_LDVs!K$6,Urban_Rural_LDVs!K$7))</f>
        <v>4.8641714884116833</v>
      </c>
      <c r="P456" s="196">
        <f ca="1">($H456/(SUMIF($D$5:$D$832,$D456,$H$5:$H$832))*IF($D456=1,Urban_Rural_LDVs!L$6,Urban_Rural_LDVs!L$7))</f>
        <v>22.693502083961231</v>
      </c>
      <c r="Q456" s="197">
        <f ca="1">($H456/(SUMIF($D$5:$D$832,$D456,$H$5:$H$832))*IF($D456=1,Urban_Rural_LDVs!M$6,Urban_Rural_LDVs!M$7))</f>
        <v>49.414940452882107</v>
      </c>
      <c r="R456" s="196">
        <f ca="1">($H456/(SUMIF($D$5:$D$832,$D456,$H$5:$H$832))*IF($D456=1,Urban_Rural_LDVs!N$6,Urban_Rural_LDVs!N$7))</f>
        <v>0.63557335384154268</v>
      </c>
      <c r="S456" s="196">
        <f ca="1">($H456/(SUMIF($D$5:$D$832,$D456,$H$5:$H$832))*IF($D456=1,Urban_Rural_LDVs!O$6,Urban_Rural_LDVs!O$7))</f>
        <v>3.2925438505487947</v>
      </c>
      <c r="T456" s="196">
        <f ca="1">($H456/(SUMIF($D$5:$D$832,$D456,$H$5:$H$832))*IF($D456=1,Urban_Rural_LDVs!P$6,Urban_Rural_LDVs!P$7))</f>
        <v>15.171945484445908</v>
      </c>
      <c r="U456" s="339">
        <f ca="1">($H456/(SUMIF($D$5:$D$832,$D456,$H$5:$H$832))*IF($D456=1,Urban_Rural_LDVs!Q$6,Urban_Rural_LDVs!Q$7))</f>
        <v>32.974937798558699</v>
      </c>
      <c r="V456" s="344">
        <f ca="1">'DAC Adjustment'!O460-'Census Tract'!J456</f>
        <v>0</v>
      </c>
      <c r="W456" s="29">
        <f ca="1">'DAC Adjustment'!P460-'Census Tract'!K456</f>
        <v>0</v>
      </c>
      <c r="X456" s="29">
        <f ca="1">'DAC Adjustment'!Q460-'Census Tract'!L456</f>
        <v>0</v>
      </c>
      <c r="Y456" s="105">
        <f ca="1">'DAC Adjustment'!R460-'Census Tract'!M456</f>
        <v>0</v>
      </c>
      <c r="Z456" s="29">
        <f ca="1">'DAC Adjustment'!S460-'Census Tract'!N456</f>
        <v>0</v>
      </c>
      <c r="AA456" s="29">
        <f ca="1">'DAC Adjustment'!T460-'Census Tract'!O456</f>
        <v>0</v>
      </c>
      <c r="AB456" s="29">
        <f ca="1">'DAC Adjustment'!U460-'Census Tract'!P456</f>
        <v>0</v>
      </c>
      <c r="AC456" s="105">
        <f ca="1">'DAC Adjustment'!V460-'Census Tract'!Q456</f>
        <v>0</v>
      </c>
      <c r="AD456" s="29">
        <f ca="1">'DAC Adjustment'!W460-'Census Tract'!R456</f>
        <v>0</v>
      </c>
      <c r="AE456" s="29">
        <f ca="1">'DAC Adjustment'!X460-'Census Tract'!S456</f>
        <v>0</v>
      </c>
      <c r="AF456" s="29">
        <f ca="1">'DAC Adjustment'!Y460-'Census Tract'!T456</f>
        <v>0</v>
      </c>
      <c r="AG456" s="345">
        <f ca="1">'DAC Adjustment'!Z460-'Census Tract'!U456</f>
        <v>0</v>
      </c>
    </row>
    <row r="457" spans="1:33" ht="15.75" x14ac:dyDescent="0.25">
      <c r="A457" s="193" t="s">
        <v>50</v>
      </c>
      <c r="B457" s="53" t="str">
        <f>IFERROR(INDEX(Geography!$R$5:$R$889,MATCH(C457,Geography!$S$5:$S$889,0)),"Undefined")</f>
        <v>Salem</v>
      </c>
      <c r="C457" s="53">
        <v>41047002101</v>
      </c>
      <c r="D457" s="171" cm="1">
        <f t="array" ref="D457">INDEX(Geography!$K$5:$K$838,MATCH(C457,Geography!$L$5:$L$838,0),0)</f>
        <v>1</v>
      </c>
      <c r="E457" s="53">
        <v>2062</v>
      </c>
      <c r="F457" s="53">
        <f>SUMIF(County!$A$5:$A$40,A457,County!$D$5:$D$40)</f>
        <v>304076</v>
      </c>
      <c r="G457" s="173" cm="1">
        <f t="array" ref="G457">INDEX(Geography!$E$5:$E$833,MATCH(C457,Geography!$C$5:$C$833,0),0)</f>
        <v>1649</v>
      </c>
      <c r="H457" s="239">
        <f t="shared" si="7"/>
        <v>2206.4550543009523</v>
      </c>
      <c r="I457" s="173">
        <f>SUMIF(Geography!$L$5:$L$838,'Census Tract'!C457,Geography!$M$5:$M$838)</f>
        <v>963</v>
      </c>
      <c r="J457" s="338">
        <f ca="1">($I457/(SUMIF($D$5:$D$832,$D457,$I$5:$I$832))*IF($D457=1,Urban_Rural_LDVs!F$6,Urban_Rural_LDVs!F$7))</f>
        <v>0.48225884933677976</v>
      </c>
      <c r="K457" s="196">
        <f ca="1">($I457/(SUMIF($D$5:$D$832,$D457,$I$5:$I$832))*IF($D457=1,Urban_Rural_LDVs!G$6,Urban_Rural_LDVs!G$7))</f>
        <v>2.3966192760427654</v>
      </c>
      <c r="L457" s="196">
        <f ca="1">($I457/(SUMIF($D$5:$D$832,$D457,$I$5:$I$832))*IF($D457=1,Urban_Rural_LDVs!H$6,Urban_Rural_LDVs!H$7))</f>
        <v>11.027766300342375</v>
      </c>
      <c r="M457" s="197">
        <f ca="1">($I457/(SUMIF($D$5:$D$832,$D457,$I$5:$I$832))*IF($D457=1,Urban_Rural_LDVs!I$6,Urban_Rural_LDVs!I$7))</f>
        <v>23.951536511786895</v>
      </c>
      <c r="N457" s="196">
        <f ca="1">($H457/(SUMIF($D$5:$D$832,$D457,$H$5:$H$832))*IF($D457=1,Urban_Rural_LDVs!J$6,Urban_Rural_LDVs!J$7))</f>
        <v>0.45550649652490405</v>
      </c>
      <c r="O457" s="196">
        <f ca="1">($H457/(SUMIF($D$5:$D$832,$D457,$H$5:$H$832))*IF($D457=1,Urban_Rural_LDVs!K$6,Urban_Rural_LDVs!K$7))</f>
        <v>2.1675666737345298</v>
      </c>
      <c r="P457" s="196">
        <f ca="1">($H457/(SUMIF($D$5:$D$832,$D457,$H$5:$H$832))*IF($D457=1,Urban_Rural_LDVs!L$6,Urban_Rural_LDVs!L$7))</f>
        <v>9.8858173581435977</v>
      </c>
      <c r="Q457" s="197">
        <f ca="1">($H457/(SUMIF($D$5:$D$832,$D457,$H$5:$H$832))*IF($D457=1,Urban_Rural_LDVs!M$6,Urban_Rural_LDVs!M$7))</f>
        <v>21.442511675820334</v>
      </c>
      <c r="R457" s="196">
        <f ca="1">($H457/(SUMIF($D$5:$D$832,$D457,$H$5:$H$832))*IF($D457=1,Urban_Rural_LDVs!N$6,Urban_Rural_LDVs!N$7))</f>
        <v>0.18964255796194371</v>
      </c>
      <c r="S457" s="196">
        <f ca="1">($H457/(SUMIF($D$5:$D$832,$D457,$H$5:$H$832))*IF($D457=1,Urban_Rural_LDVs!O$6,Urban_Rural_LDVs!O$7))</f>
        <v>0.9008278121519343</v>
      </c>
      <c r="T457" s="196">
        <f ca="1">($H457/(SUMIF($D$5:$D$832,$D457,$H$5:$H$832))*IF($D457=1,Urban_Rural_LDVs!P$6,Urban_Rural_LDVs!P$7))</f>
        <v>3.9525769140054252</v>
      </c>
      <c r="U457" s="339">
        <f ca="1">($H457/(SUMIF($D$5:$D$832,$D457,$H$5:$H$832))*IF($D457=1,Urban_Rural_LDVs!Q$6,Urban_Rural_LDVs!Q$7))</f>
        <v>8.4913345939684231</v>
      </c>
      <c r="V457" s="344">
        <f ca="1">'DAC Adjustment'!O461-'Census Tract'!J457</f>
        <v>0.12056471233419497</v>
      </c>
      <c r="W457" s="29">
        <f ca="1">'DAC Adjustment'!P461-'Census Tract'!K457</f>
        <v>0.59915481901069123</v>
      </c>
      <c r="X457" s="29">
        <f ca="1">'DAC Adjustment'!Q461-'Census Tract'!L457</f>
        <v>2.7569415750855946</v>
      </c>
      <c r="Y457" s="105">
        <f ca="1">'DAC Adjustment'!R461-'Census Tract'!M457</f>
        <v>5.9878841279467245</v>
      </c>
      <c r="Z457" s="29">
        <f ca="1">'DAC Adjustment'!S461-'Census Tract'!N457</f>
        <v>0.11387662413122601</v>
      </c>
      <c r="AA457" s="29">
        <f ca="1">'DAC Adjustment'!T461-'Census Tract'!O457</f>
        <v>0.54189166843363257</v>
      </c>
      <c r="AB457" s="29">
        <f ca="1">'DAC Adjustment'!U461-'Census Tract'!P457</f>
        <v>2.4714543395358994</v>
      </c>
      <c r="AC457" s="105">
        <f ca="1">'DAC Adjustment'!V461-'Census Tract'!Q457</f>
        <v>5.3606279189550818</v>
      </c>
      <c r="AD457" s="29">
        <f ca="1">'DAC Adjustment'!W461-'Census Tract'!R457</f>
        <v>4.7410639490485934E-2</v>
      </c>
      <c r="AE457" s="29">
        <f ca="1">'DAC Adjustment'!X461-'Census Tract'!S457</f>
        <v>0.22520695303798355</v>
      </c>
      <c r="AF457" s="29">
        <f ca="1">'DAC Adjustment'!Y461-'Census Tract'!T457</f>
        <v>0.98814422850135619</v>
      </c>
      <c r="AG457" s="345">
        <f ca="1">'DAC Adjustment'!Z461-'Census Tract'!U457</f>
        <v>2.1228336484921062</v>
      </c>
    </row>
    <row r="458" spans="1:33" ht="15.75" x14ac:dyDescent="0.25">
      <c r="A458" s="193" t="s">
        <v>50</v>
      </c>
      <c r="B458" s="53" t="str">
        <f>IFERROR(INDEX(Geography!$R$5:$R$889,MATCH(C458,Geography!$S$5:$S$889,0)),"Undefined")</f>
        <v>Salem</v>
      </c>
      <c r="C458" s="53">
        <v>41047001200</v>
      </c>
      <c r="D458" s="171" cm="1">
        <f t="array" ref="D458">INDEX(Geography!$K$5:$K$838,MATCH(C458,Geography!$L$5:$L$838,0),0)</f>
        <v>1</v>
      </c>
      <c r="E458" s="53">
        <v>3510</v>
      </c>
      <c r="F458" s="53">
        <f>SUMIF(County!$A$5:$A$40,A458,County!$D$5:$D$40)</f>
        <v>304076</v>
      </c>
      <c r="G458" s="173" cm="1">
        <f t="array" ref="G458">INDEX(Geography!$E$5:$E$833,MATCH(C458,Geography!$C$5:$C$833,0),0)</f>
        <v>2751</v>
      </c>
      <c r="H458" s="239">
        <f t="shared" si="7"/>
        <v>3680.9932409835778</v>
      </c>
      <c r="I458" s="173">
        <f>SUMIF(Geography!$L$5:$L$838,'Census Tract'!C458,Geography!$M$5:$M$838)</f>
        <v>2185</v>
      </c>
      <c r="J458" s="338">
        <f ca="1">($I458/(SUMIF($D$5:$D$832,$D458,$I$5:$I$832))*IF($D458=1,Urban_Rural_LDVs!F$6,Urban_Rural_LDVs!F$7))</f>
        <v>1.0942217921088926</v>
      </c>
      <c r="K458" s="196">
        <f ca="1">($I458/(SUMIF($D$5:$D$832,$D458,$I$5:$I$832))*IF($D458=1,Urban_Rural_LDVs!G$6,Urban_Rural_LDVs!G$7))</f>
        <v>5.437812168383636</v>
      </c>
      <c r="L458" s="196">
        <f ca="1">($I458/(SUMIF($D$5:$D$832,$D458,$I$5:$I$832))*IF($D458=1,Urban_Rural_LDVs!H$6,Urban_Rural_LDVs!H$7))</f>
        <v>25.021463516353155</v>
      </c>
      <c r="M458" s="197">
        <f ca="1">($I458/(SUMIF($D$5:$D$832,$D458,$I$5:$I$832))*IF($D458=1,Urban_Rural_LDVs!I$6,Urban_Rural_LDVs!I$7))</f>
        <v>54.344867370980644</v>
      </c>
      <c r="N458" s="196">
        <f ca="1">($H458/(SUMIF($D$5:$D$832,$D458,$H$5:$H$832))*IF($D458=1,Urban_Rural_LDVs!J$6,Urban_Rural_LDVs!J$7))</f>
        <v>0.75991411275925469</v>
      </c>
      <c r="O458" s="196">
        <f ca="1">($H458/(SUMIF($D$5:$D$832,$D458,$H$5:$H$832))*IF($D458=1,Urban_Rural_LDVs!K$6,Urban_Rural_LDVs!K$7))</f>
        <v>3.616116385350935</v>
      </c>
      <c r="P458" s="196">
        <f ca="1">($H458/(SUMIF($D$5:$D$832,$D458,$H$5:$H$832))*IF($D458=1,Urban_Rural_LDVs!L$6,Urban_Rural_LDVs!L$7))</f>
        <v>16.492349031081286</v>
      </c>
      <c r="Q458" s="197">
        <f ca="1">($H458/(SUMIF($D$5:$D$832,$D458,$H$5:$H$832))*IF($D458=1,Urban_Rural_LDVs!M$6,Urban_Rural_LDVs!M$7))</f>
        <v>35.772195039528043</v>
      </c>
      <c r="R458" s="196">
        <f ca="1">($H458/(SUMIF($D$5:$D$832,$D458,$H$5:$H$832))*IF($D458=1,Urban_Rural_LDVs!N$6,Urban_Rural_LDVs!N$7))</f>
        <v>0.31637760882553495</v>
      </c>
      <c r="S458" s="196">
        <f ca="1">($H458/(SUMIF($D$5:$D$832,$D458,$H$5:$H$832))*IF($D458=1,Urban_Rural_LDVs!O$6,Urban_Rural_LDVs!O$7))</f>
        <v>1.5028364531412803</v>
      </c>
      <c r="T458" s="196">
        <f ca="1">($H458/(SUMIF($D$5:$D$832,$D458,$H$5:$H$832))*IF($D458=1,Urban_Rural_LDVs!P$6,Urban_Rural_LDVs!P$7))</f>
        <v>6.5940200669672073</v>
      </c>
      <c r="U458" s="339">
        <f ca="1">($H458/(SUMIF($D$5:$D$832,$D458,$H$5:$H$832))*IF($D458=1,Urban_Rural_LDVs!Q$6,Urban_Rural_LDVs!Q$7))</f>
        <v>14.165956014558599</v>
      </c>
      <c r="V458" s="344">
        <f ca="1">'DAC Adjustment'!O462-'Census Tract'!J458</f>
        <v>0</v>
      </c>
      <c r="W458" s="29">
        <f ca="1">'DAC Adjustment'!P462-'Census Tract'!K458</f>
        <v>0</v>
      </c>
      <c r="X458" s="29">
        <f ca="1">'DAC Adjustment'!Q462-'Census Tract'!L458</f>
        <v>0</v>
      </c>
      <c r="Y458" s="105">
        <f ca="1">'DAC Adjustment'!R462-'Census Tract'!M458</f>
        <v>0</v>
      </c>
      <c r="Z458" s="29">
        <f ca="1">'DAC Adjustment'!S462-'Census Tract'!N458</f>
        <v>0</v>
      </c>
      <c r="AA458" s="29">
        <f ca="1">'DAC Adjustment'!T462-'Census Tract'!O458</f>
        <v>0</v>
      </c>
      <c r="AB458" s="29">
        <f ca="1">'DAC Adjustment'!U462-'Census Tract'!P458</f>
        <v>0</v>
      </c>
      <c r="AC458" s="105">
        <f ca="1">'DAC Adjustment'!V462-'Census Tract'!Q458</f>
        <v>0</v>
      </c>
      <c r="AD458" s="29">
        <f ca="1">'DAC Adjustment'!W462-'Census Tract'!R458</f>
        <v>0</v>
      </c>
      <c r="AE458" s="29">
        <f ca="1">'DAC Adjustment'!X462-'Census Tract'!S458</f>
        <v>0</v>
      </c>
      <c r="AF458" s="29">
        <f ca="1">'DAC Adjustment'!Y462-'Census Tract'!T458</f>
        <v>0</v>
      </c>
      <c r="AG458" s="345">
        <f ca="1">'DAC Adjustment'!Z462-'Census Tract'!U458</f>
        <v>0</v>
      </c>
    </row>
    <row r="459" spans="1:33" ht="15.75" x14ac:dyDescent="0.25">
      <c r="A459" s="193" t="s">
        <v>50</v>
      </c>
      <c r="B459" s="53" t="str">
        <f>IFERROR(INDEX(Geography!$R$5:$R$889,MATCH(C459,Geography!$S$5:$S$889,0)),"Undefined")</f>
        <v>Turner</v>
      </c>
      <c r="C459" s="53">
        <v>41047002700</v>
      </c>
      <c r="D459" s="171" cm="1">
        <f t="array" ref="D459">INDEX(Geography!$K$5:$K$838,MATCH(C459,Geography!$L$5:$L$838,0),0)</f>
        <v>0</v>
      </c>
      <c r="E459" s="53">
        <v>8949</v>
      </c>
      <c r="F459" s="53">
        <f>SUMIF(County!$A$5:$A$40,A459,County!$D$5:$D$40)</f>
        <v>304076</v>
      </c>
      <c r="G459" s="173" cm="1">
        <f t="array" ref="G459">INDEX(Geography!$E$5:$E$833,MATCH(C459,Geography!$C$5:$C$833,0),0)</f>
        <v>8120</v>
      </c>
      <c r="H459" s="239">
        <f t="shared" si="7"/>
        <v>10865.018217661451</v>
      </c>
      <c r="I459" s="173">
        <f>SUMIF(Geography!$L$5:$L$838,'Census Tract'!C459,Geography!$M$5:$M$838)</f>
        <v>2287</v>
      </c>
      <c r="J459" s="338">
        <f ca="1">($I459/(SUMIF($D$5:$D$832,$D459,$I$5:$I$832))*IF($D459=1,Urban_Rural_LDVs!F$6,Urban_Rural_LDVs!F$7))</f>
        <v>3.5141109185381136</v>
      </c>
      <c r="K459" s="196">
        <f ca="1">($I459/(SUMIF($D$5:$D$832,$D459,$I$5:$I$832))*IF($D459=1,Urban_Rural_LDVs!G$6,Urban_Rural_LDVs!G$7))</f>
        <v>17.726494321122939</v>
      </c>
      <c r="L459" s="196">
        <f ca="1">($I459/(SUMIF($D$5:$D$832,$D459,$I$5:$I$832))*IF($D459=1,Urban_Rural_LDVs!H$6,Urban_Rural_LDVs!H$7))</f>
        <v>82.136773486507664</v>
      </c>
      <c r="M459" s="197">
        <f ca="1">($I459/(SUMIF($D$5:$D$832,$D459,$I$5:$I$832))*IF($D459=1,Urban_Rural_LDVs!I$6,Urban_Rural_LDVs!I$7))</f>
        <v>178.67352550114799</v>
      </c>
      <c r="N459" s="196">
        <f ca="1">($H459/(SUMIF($D$5:$D$832,$D459,$H$5:$H$832))*IF($D459=1,Urban_Rural_LDVs!J$6,Urban_Rural_LDVs!J$7))</f>
        <v>2.9738912501982622</v>
      </c>
      <c r="O459" s="196">
        <f ca="1">($H459/(SUMIF($D$5:$D$832,$D459,$H$5:$H$832))*IF($D459=1,Urban_Rural_LDVs!K$6,Urban_Rural_LDVs!K$7))</f>
        <v>15.5439088885883</v>
      </c>
      <c r="P459" s="196">
        <f ca="1">($H459/(SUMIF($D$5:$D$832,$D459,$H$5:$H$832))*IF($D459=1,Urban_Rural_LDVs!L$6,Urban_Rural_LDVs!L$7))</f>
        <v>72.519180213209438</v>
      </c>
      <c r="Q459" s="197">
        <f ca="1">($H459/(SUMIF($D$5:$D$832,$D459,$H$5:$H$832))*IF($D459=1,Urban_Rural_LDVs!M$6,Urban_Rural_LDVs!M$7))</f>
        <v>157.91000254915491</v>
      </c>
      <c r="R459" s="196">
        <f ca="1">($H459/(SUMIF($D$5:$D$832,$D459,$H$5:$H$832))*IF($D459=1,Urban_Rural_LDVs!N$6,Urban_Rural_LDVs!N$7))</f>
        <v>2.0310333070418443</v>
      </c>
      <c r="S459" s="196">
        <f ca="1">($H459/(SUMIF($D$5:$D$832,$D459,$H$5:$H$832))*IF($D459=1,Urban_Rural_LDVs!O$6,Urban_Rural_LDVs!O$7))</f>
        <v>10.521627731781273</v>
      </c>
      <c r="T459" s="196">
        <f ca="1">($H459/(SUMIF($D$5:$D$832,$D459,$H$5:$H$832))*IF($D459=1,Urban_Rural_LDVs!P$6,Urban_Rural_LDVs!P$7))</f>
        <v>48.483351961314746</v>
      </c>
      <c r="U459" s="339">
        <f ca="1">($H459/(SUMIF($D$5:$D$832,$D459,$H$5:$H$832))*IF($D459=1,Urban_Rural_LDVs!Q$6,Urban_Rural_LDVs!Q$7))</f>
        <v>105.37445687693689</v>
      </c>
      <c r="V459" s="344">
        <f ca="1">'DAC Adjustment'!O463-'Census Tract'!J459</f>
        <v>0</v>
      </c>
      <c r="W459" s="29">
        <f ca="1">'DAC Adjustment'!P463-'Census Tract'!K459</f>
        <v>0</v>
      </c>
      <c r="X459" s="29">
        <f ca="1">'DAC Adjustment'!Q463-'Census Tract'!L459</f>
        <v>0</v>
      </c>
      <c r="Y459" s="105">
        <f ca="1">'DAC Adjustment'!R463-'Census Tract'!M459</f>
        <v>0</v>
      </c>
      <c r="Z459" s="29">
        <f ca="1">'DAC Adjustment'!S463-'Census Tract'!N459</f>
        <v>0</v>
      </c>
      <c r="AA459" s="29">
        <f ca="1">'DAC Adjustment'!T463-'Census Tract'!O459</f>
        <v>0</v>
      </c>
      <c r="AB459" s="29">
        <f ca="1">'DAC Adjustment'!U463-'Census Tract'!P459</f>
        <v>0</v>
      </c>
      <c r="AC459" s="105">
        <f ca="1">'DAC Adjustment'!V463-'Census Tract'!Q459</f>
        <v>0</v>
      </c>
      <c r="AD459" s="29">
        <f ca="1">'DAC Adjustment'!W463-'Census Tract'!R459</f>
        <v>0</v>
      </c>
      <c r="AE459" s="29">
        <f ca="1">'DAC Adjustment'!X463-'Census Tract'!S459</f>
        <v>0</v>
      </c>
      <c r="AF459" s="29">
        <f ca="1">'DAC Adjustment'!Y463-'Census Tract'!T459</f>
        <v>0</v>
      </c>
      <c r="AG459" s="345">
        <f ca="1">'DAC Adjustment'!Z463-'Census Tract'!U459</f>
        <v>0</v>
      </c>
    </row>
    <row r="460" spans="1:33" ht="15.75" x14ac:dyDescent="0.25">
      <c r="A460" s="193" t="s">
        <v>50</v>
      </c>
      <c r="B460" s="53" t="str">
        <f>IFERROR(INDEX(Geography!$R$5:$R$889,MATCH(C460,Geography!$S$5:$S$889,0)),"Undefined")</f>
        <v>Silverton</v>
      </c>
      <c r="C460" s="53">
        <v>41047010503</v>
      </c>
      <c r="D460" s="171" cm="1">
        <f t="array" ref="D460">INDEX(Geography!$K$5:$K$838,MATCH(C460,Geography!$L$5:$L$838,0),0)</f>
        <v>0</v>
      </c>
      <c r="E460" s="53">
        <v>4422</v>
      </c>
      <c r="F460" s="53">
        <f>SUMIF(County!$A$5:$A$40,A460,County!$D$5:$D$40)</f>
        <v>304076</v>
      </c>
      <c r="G460" s="173" cm="1">
        <f t="array" ref="G460">INDEX(Geography!$E$5:$E$833,MATCH(C460,Geography!$C$5:$C$833,0),0)</f>
        <v>3066</v>
      </c>
      <c r="H460" s="239">
        <f t="shared" si="7"/>
        <v>4102.4810166687203</v>
      </c>
      <c r="I460" s="173">
        <f>SUMIF(Geography!$L$5:$L$838,'Census Tract'!C460,Geography!$M$5:$M$838)</f>
        <v>3435</v>
      </c>
      <c r="J460" s="338">
        <f ca="1">($I460/(SUMIF($D$5:$D$832,$D460,$I$5:$I$832))*IF($D460=1,Urban_Rural_LDVs!F$6,Urban_Rural_LDVs!F$7))</f>
        <v>5.2780808942625361</v>
      </c>
      <c r="K460" s="196">
        <f ca="1">($I460/(SUMIF($D$5:$D$832,$D460,$I$5:$I$832))*IF($D460=1,Urban_Rural_LDVs!G$6,Urban_Rural_LDVs!G$7))</f>
        <v>26.624620897707604</v>
      </c>
      <c r="L460" s="196">
        <f ca="1">($I460/(SUMIF($D$5:$D$832,$D460,$I$5:$I$832))*IF($D460=1,Urban_Rural_LDVs!H$6,Urban_Rural_LDVs!H$7))</f>
        <v>123.36677609363961</v>
      </c>
      <c r="M460" s="197">
        <f ca="1">($I460/(SUMIF($D$5:$D$832,$D460,$I$5:$I$832))*IF($D460=1,Urban_Rural_LDVs!I$6,Urban_Rural_LDVs!I$7))</f>
        <v>268.36185399931935</v>
      </c>
      <c r="N460" s="196">
        <f ca="1">($H460/(SUMIF($D$5:$D$832,$D460,$H$5:$H$832))*IF($D460=1,Urban_Rural_LDVs!J$6,Urban_Rural_LDVs!J$7))</f>
        <v>1.1229003168852061</v>
      </c>
      <c r="O460" s="196">
        <f ca="1">($H460/(SUMIF($D$5:$D$832,$D460,$H$5:$H$832))*IF($D460=1,Urban_Rural_LDVs!K$6,Urban_Rural_LDVs!K$7))</f>
        <v>5.8691655975876511</v>
      </c>
      <c r="P460" s="196">
        <f ca="1">($H460/(SUMIF($D$5:$D$832,$D460,$H$5:$H$832))*IF($D460=1,Urban_Rural_LDVs!L$6,Urban_Rural_LDVs!L$7))</f>
        <v>27.38224218395322</v>
      </c>
      <c r="Q460" s="197">
        <f ca="1">($H460/(SUMIF($D$5:$D$832,$D460,$H$5:$H$832))*IF($D460=1,Urban_Rural_LDVs!M$6,Urban_Rural_LDVs!M$7))</f>
        <v>59.624638893560224</v>
      </c>
      <c r="R460" s="196">
        <f ca="1">($H460/(SUMIF($D$5:$D$832,$D460,$H$5:$H$832))*IF($D460=1,Urban_Rural_LDVs!N$6,Urban_Rural_LDVs!N$7))</f>
        <v>0.76689016248648956</v>
      </c>
      <c r="S460" s="196">
        <f ca="1">($H460/(SUMIF($D$5:$D$832,$D460,$H$5:$H$832))*IF($D460=1,Urban_Rural_LDVs!O$6,Urban_Rural_LDVs!O$7))</f>
        <v>3.97282150562086</v>
      </c>
      <c r="T460" s="196">
        <f ca="1">($H460/(SUMIF($D$5:$D$832,$D460,$H$5:$H$832))*IF($D460=1,Urban_Rural_LDVs!P$6,Urban_Rural_LDVs!P$7))</f>
        <v>18.306644964703327</v>
      </c>
      <c r="U460" s="339">
        <f ca="1">($H460/(SUMIF($D$5:$D$832,$D460,$H$5:$H$832))*IF($D460=1,Urban_Rural_LDVs!Q$6,Urban_Rural_LDVs!Q$7))</f>
        <v>39.787941475946859</v>
      </c>
      <c r="V460" s="344">
        <f ca="1">'DAC Adjustment'!O464-'Census Tract'!J460</f>
        <v>0</v>
      </c>
      <c r="W460" s="29">
        <f ca="1">'DAC Adjustment'!P464-'Census Tract'!K460</f>
        <v>0</v>
      </c>
      <c r="X460" s="29">
        <f ca="1">'DAC Adjustment'!Q464-'Census Tract'!L460</f>
        <v>0</v>
      </c>
      <c r="Y460" s="105">
        <f ca="1">'DAC Adjustment'!R464-'Census Tract'!M460</f>
        <v>0</v>
      </c>
      <c r="Z460" s="29">
        <f ca="1">'DAC Adjustment'!S464-'Census Tract'!N460</f>
        <v>0</v>
      </c>
      <c r="AA460" s="29">
        <f ca="1">'DAC Adjustment'!T464-'Census Tract'!O460</f>
        <v>0</v>
      </c>
      <c r="AB460" s="29">
        <f ca="1">'DAC Adjustment'!U464-'Census Tract'!P460</f>
        <v>0</v>
      </c>
      <c r="AC460" s="105">
        <f ca="1">'DAC Adjustment'!V464-'Census Tract'!Q460</f>
        <v>0</v>
      </c>
      <c r="AD460" s="29">
        <f ca="1">'DAC Adjustment'!W464-'Census Tract'!R460</f>
        <v>0</v>
      </c>
      <c r="AE460" s="29">
        <f ca="1">'DAC Adjustment'!X464-'Census Tract'!S460</f>
        <v>0</v>
      </c>
      <c r="AF460" s="29">
        <f ca="1">'DAC Adjustment'!Y464-'Census Tract'!T460</f>
        <v>0</v>
      </c>
      <c r="AG460" s="345">
        <f ca="1">'DAC Adjustment'!Z464-'Census Tract'!U460</f>
        <v>0</v>
      </c>
    </row>
    <row r="461" spans="1:33" ht="15.75" x14ac:dyDescent="0.25">
      <c r="A461" s="193" t="s">
        <v>50</v>
      </c>
      <c r="B461" s="53" t="str">
        <f>IFERROR(INDEX(Geography!$R$5:$R$889,MATCH(C461,Geography!$S$5:$S$889,0)),"Undefined")</f>
        <v>Keizer</v>
      </c>
      <c r="C461" s="53">
        <v>41047002501</v>
      </c>
      <c r="D461" s="171" cm="1">
        <f t="array" ref="D461">INDEX(Geography!$K$5:$K$838,MATCH(C461,Geography!$L$5:$L$838,0),0)</f>
        <v>1</v>
      </c>
      <c r="E461" s="53">
        <v>9851</v>
      </c>
      <c r="F461" s="53">
        <f>SUMIF(County!$A$5:$A$40,A461,County!$D$5:$D$40)</f>
        <v>304076</v>
      </c>
      <c r="G461" s="173" cm="1">
        <f t="array" ref="G461">INDEX(Geography!$E$5:$E$833,MATCH(C461,Geography!$C$5:$C$833,0),0)</f>
        <v>6889</v>
      </c>
      <c r="H461" s="239">
        <f t="shared" si="7"/>
        <v>9217.870751412529</v>
      </c>
      <c r="I461" s="173">
        <f>SUMIF(Geography!$L$5:$L$838,'Census Tract'!C461,Geography!$M$5:$M$838)</f>
        <v>556</v>
      </c>
      <c r="J461" s="338">
        <f ca="1">($I461/(SUMIF($D$5:$D$832,$D461,$I$5:$I$832))*IF($D461=1,Urban_Rural_LDVs!F$6,Urban_Rural_LDVs!F$7))</f>
        <v>0.27843813108125598</v>
      </c>
      <c r="K461" s="196">
        <f ca="1">($I461/(SUMIF($D$5:$D$832,$D461,$I$5:$I$832))*IF($D461=1,Urban_Rural_LDVs!G$6,Urban_Rural_LDVs!G$7))</f>
        <v>1.3837178790028841</v>
      </c>
      <c r="L461" s="196">
        <f ca="1">($I461/(SUMIF($D$5:$D$832,$D461,$I$5:$I$832))*IF($D461=1,Urban_Rural_LDVs!H$6,Urban_Rural_LDVs!H$7))</f>
        <v>6.3670177185777366</v>
      </c>
      <c r="M461" s="197">
        <f ca="1">($I461/(SUMIF($D$5:$D$832,$D461,$I$5:$I$832))*IF($D461=1,Urban_Rural_LDVs!I$6,Urban_Rural_LDVs!I$7))</f>
        <v>13.828716823004687</v>
      </c>
      <c r="N461" s="196">
        <f ca="1">($H461/(SUMIF($D$5:$D$832,$D461,$H$5:$H$832))*IF($D461=1,Urban_Rural_LDVs!J$6,Urban_Rural_LDVs!J$7))</f>
        <v>1.9029619493996748</v>
      </c>
      <c r="O461" s="196">
        <f ca="1">($H461/(SUMIF($D$5:$D$832,$D461,$H$5:$H$832))*IF($D461=1,Urban_Rural_LDVs!K$6,Urban_Rural_LDVs!K$7))</f>
        <v>9.0554074077363111</v>
      </c>
      <c r="P461" s="196">
        <f ca="1">($H461/(SUMIF($D$5:$D$832,$D461,$H$5:$H$832))*IF($D461=1,Urban_Rural_LDVs!L$6,Urban_Rural_LDVs!L$7))</f>
        <v>41.299815512584139</v>
      </c>
      <c r="Q461" s="197">
        <f ca="1">($H461/(SUMIF($D$5:$D$832,$D461,$H$5:$H$832))*IF($D461=1,Urban_Rural_LDVs!M$6,Urban_Rural_LDVs!M$7))</f>
        <v>89.580026036826126</v>
      </c>
      <c r="R461" s="196">
        <f ca="1">($H461/(SUMIF($D$5:$D$832,$D461,$H$5:$H$832))*IF($D461=1,Urban_Rural_LDVs!N$6,Urban_Rural_LDVs!N$7))</f>
        <v>0.79226657477248652</v>
      </c>
      <c r="S461" s="196">
        <f ca="1">($H461/(SUMIF($D$5:$D$832,$D461,$H$5:$H$832))*IF($D461=1,Urban_Rural_LDVs!O$6,Urban_Rural_LDVs!O$7))</f>
        <v>3.7633734371829446</v>
      </c>
      <c r="T461" s="196">
        <f ca="1">($H461/(SUMIF($D$5:$D$832,$D461,$H$5:$H$832))*IF($D461=1,Urban_Rural_LDVs!P$6,Urban_Rural_LDVs!P$7))</f>
        <v>16.512615136800104</v>
      </c>
      <c r="U461" s="339">
        <f ca="1">($H461/(SUMIF($D$5:$D$832,$D461,$H$5:$H$832))*IF($D461=1,Urban_Rural_LDVs!Q$6,Urban_Rural_LDVs!Q$7))</f>
        <v>35.474107955032423</v>
      </c>
      <c r="V461" s="344">
        <f ca="1">'DAC Adjustment'!O465-'Census Tract'!J461</f>
        <v>0</v>
      </c>
      <c r="W461" s="29">
        <f ca="1">'DAC Adjustment'!P465-'Census Tract'!K461</f>
        <v>0</v>
      </c>
      <c r="X461" s="29">
        <f ca="1">'DAC Adjustment'!Q465-'Census Tract'!L461</f>
        <v>0</v>
      </c>
      <c r="Y461" s="105">
        <f ca="1">'DAC Adjustment'!R465-'Census Tract'!M461</f>
        <v>0</v>
      </c>
      <c r="Z461" s="29">
        <f ca="1">'DAC Adjustment'!S465-'Census Tract'!N461</f>
        <v>0</v>
      </c>
      <c r="AA461" s="29">
        <f ca="1">'DAC Adjustment'!T465-'Census Tract'!O461</f>
        <v>0</v>
      </c>
      <c r="AB461" s="29">
        <f ca="1">'DAC Adjustment'!U465-'Census Tract'!P461</f>
        <v>0</v>
      </c>
      <c r="AC461" s="105">
        <f ca="1">'DAC Adjustment'!V465-'Census Tract'!Q461</f>
        <v>0</v>
      </c>
      <c r="AD461" s="29">
        <f ca="1">'DAC Adjustment'!W465-'Census Tract'!R461</f>
        <v>0</v>
      </c>
      <c r="AE461" s="29">
        <f ca="1">'DAC Adjustment'!X465-'Census Tract'!S461</f>
        <v>0</v>
      </c>
      <c r="AF461" s="29">
        <f ca="1">'DAC Adjustment'!Y465-'Census Tract'!T461</f>
        <v>0</v>
      </c>
      <c r="AG461" s="345">
        <f ca="1">'DAC Adjustment'!Z465-'Census Tract'!U461</f>
        <v>0</v>
      </c>
    </row>
    <row r="462" spans="1:33" ht="15.75" x14ac:dyDescent="0.25">
      <c r="A462" s="193" t="s">
        <v>50</v>
      </c>
      <c r="B462" s="53" t="str">
        <f>IFERROR(INDEX(Geography!$R$5:$R$889,MATCH(C462,Geography!$S$5:$S$889,0)),"Undefined")</f>
        <v>Keizer</v>
      </c>
      <c r="C462" s="53">
        <v>41047001401</v>
      </c>
      <c r="D462" s="171" cm="1">
        <f t="array" ref="D462">INDEX(Geography!$K$5:$K$838,MATCH(C462,Geography!$L$5:$L$838,0),0)</f>
        <v>1</v>
      </c>
      <c r="E462" s="53">
        <v>6249</v>
      </c>
      <c r="F462" s="53">
        <f>SUMIF(County!$A$5:$A$40,A462,County!$D$5:$D$40)</f>
        <v>304076</v>
      </c>
      <c r="G462" s="173" cm="1">
        <f t="array" ref="G462">INDEX(Geography!$E$5:$E$833,MATCH(C462,Geography!$C$5:$C$833,0),0)</f>
        <v>4415</v>
      </c>
      <c r="H462" s="239">
        <f t="shared" si="7"/>
        <v>5907.5191417457272</v>
      </c>
      <c r="I462" s="173">
        <f>SUMIF(Geography!$L$5:$L$838,'Census Tract'!C462,Geography!$M$5:$M$838)</f>
        <v>1442</v>
      </c>
      <c r="J462" s="338">
        <f ca="1">($I462/(SUMIF($D$5:$D$832,$D462,$I$5:$I$832))*IF($D462=1,Urban_Rural_LDVs!F$6,Urban_Rural_LDVs!F$7))</f>
        <v>0.72213630399131501</v>
      </c>
      <c r="K462" s="196">
        <f ca="1">($I462/(SUMIF($D$5:$D$832,$D462,$I$5:$I$832))*IF($D462=1,Urban_Rural_LDVs!G$6,Urban_Rural_LDVs!G$7))</f>
        <v>3.5887071610110772</v>
      </c>
      <c r="L462" s="196">
        <f ca="1">($I462/(SUMIF($D$5:$D$832,$D462,$I$5:$I$832))*IF($D462=1,Urban_Rural_LDVs!H$6,Urban_Rural_LDVs!H$7))</f>
        <v>16.513020773721397</v>
      </c>
      <c r="M462" s="197">
        <f ca="1">($I462/(SUMIF($D$5:$D$832,$D462,$I$5:$I$832))*IF($D462=1,Urban_Rural_LDVs!I$6,Urban_Rural_LDVs!I$7))</f>
        <v>35.865125285562513</v>
      </c>
      <c r="N462" s="196">
        <f ca="1">($H462/(SUMIF($D$5:$D$832,$D462,$H$5:$H$832))*IF($D462=1,Urban_Rural_LDVs!J$6,Urban_Rural_LDVs!J$7))</f>
        <v>1.2195640886339911</v>
      </c>
      <c r="O462" s="196">
        <f ca="1">($H462/(SUMIF($D$5:$D$832,$D462,$H$5:$H$832))*IF($D462=1,Urban_Rural_LDVs!K$6,Urban_Rural_LDVs!K$7))</f>
        <v>5.8034001604232559</v>
      </c>
      <c r="P462" s="196">
        <f ca="1">($H462/(SUMIF($D$5:$D$832,$D462,$H$5:$H$832))*IF($D462=1,Urban_Rural_LDVs!L$6,Urban_Rural_LDVs!L$7))</f>
        <v>26.468091956460874</v>
      </c>
      <c r="Q462" s="197">
        <f ca="1">($H462/(SUMIF($D$5:$D$832,$D462,$H$5:$H$832))*IF($D462=1,Urban_Rural_LDVs!M$6,Urban_Rural_LDVs!M$7))</f>
        <v>57.409756851877972</v>
      </c>
      <c r="R462" s="196">
        <f ca="1">($H462/(SUMIF($D$5:$D$832,$D462,$H$5:$H$832))*IF($D462=1,Urban_Rural_LDVs!N$6,Urban_Rural_LDVs!N$7))</f>
        <v>0.50774523553789053</v>
      </c>
      <c r="S462" s="196">
        <f ca="1">($H462/(SUMIF($D$5:$D$832,$D462,$H$5:$H$832))*IF($D462=1,Urban_Rural_LDVs!O$6,Urban_Rural_LDVs!O$7))</f>
        <v>2.4118585752885324</v>
      </c>
      <c r="T462" s="196">
        <f ca="1">($H462/(SUMIF($D$5:$D$832,$D462,$H$5:$H$832))*IF($D462=1,Urban_Rural_LDVs!P$6,Urban_Rural_LDVs!P$7))</f>
        <v>10.582551288862311</v>
      </c>
      <c r="U462" s="339">
        <f ca="1">($H462/(SUMIF($D$5:$D$832,$D462,$H$5:$H$832))*IF($D462=1,Urban_Rural_LDVs!Q$6,Urban_Rural_LDVs!Q$7))</f>
        <v>22.734531371965179</v>
      </c>
      <c r="V462" s="344">
        <f ca="1">'DAC Adjustment'!O466-'Census Tract'!J462</f>
        <v>0</v>
      </c>
      <c r="W462" s="29">
        <f ca="1">'DAC Adjustment'!P466-'Census Tract'!K462</f>
        <v>0</v>
      </c>
      <c r="X462" s="29">
        <f ca="1">'DAC Adjustment'!Q466-'Census Tract'!L462</f>
        <v>0</v>
      </c>
      <c r="Y462" s="105">
        <f ca="1">'DAC Adjustment'!R466-'Census Tract'!M462</f>
        <v>0</v>
      </c>
      <c r="Z462" s="29">
        <f ca="1">'DAC Adjustment'!S466-'Census Tract'!N462</f>
        <v>0</v>
      </c>
      <c r="AA462" s="29">
        <f ca="1">'DAC Adjustment'!T466-'Census Tract'!O462</f>
        <v>0</v>
      </c>
      <c r="AB462" s="29">
        <f ca="1">'DAC Adjustment'!U466-'Census Tract'!P462</f>
        <v>0</v>
      </c>
      <c r="AC462" s="105">
        <f ca="1">'DAC Adjustment'!V466-'Census Tract'!Q462</f>
        <v>0</v>
      </c>
      <c r="AD462" s="29">
        <f ca="1">'DAC Adjustment'!W466-'Census Tract'!R462</f>
        <v>0</v>
      </c>
      <c r="AE462" s="29">
        <f ca="1">'DAC Adjustment'!X466-'Census Tract'!S462</f>
        <v>0</v>
      </c>
      <c r="AF462" s="29">
        <f ca="1">'DAC Adjustment'!Y466-'Census Tract'!T462</f>
        <v>0</v>
      </c>
      <c r="AG462" s="345">
        <f ca="1">'DAC Adjustment'!Z466-'Census Tract'!U462</f>
        <v>0</v>
      </c>
    </row>
    <row r="463" spans="1:33" ht="15.75" x14ac:dyDescent="0.25">
      <c r="A463" s="193" t="s">
        <v>50</v>
      </c>
      <c r="B463" s="53" t="str">
        <f>IFERROR(INDEX(Geography!$R$5:$R$889,MATCH(C463,Geography!$S$5:$S$889,0)),"Undefined")</f>
        <v>Salem</v>
      </c>
      <c r="C463" s="53">
        <v>41047001701</v>
      </c>
      <c r="D463" s="171" cm="1">
        <f t="array" ref="D463">INDEX(Geography!$K$5:$K$838,MATCH(C463,Geography!$L$5:$L$838,0),0)</f>
        <v>1</v>
      </c>
      <c r="E463" s="53">
        <v>7019</v>
      </c>
      <c r="F463" s="53">
        <f>SUMIF(County!$A$5:$A$40,A463,County!$D$5:$D$40)</f>
        <v>304076</v>
      </c>
      <c r="G463" s="173" cm="1">
        <f t="array" ref="G463">INDEX(Geography!$E$5:$E$833,MATCH(C463,Geography!$C$5:$C$833,0),0)</f>
        <v>3640</v>
      </c>
      <c r="H463" s="239">
        <f t="shared" si="7"/>
        <v>4870.5254079172018</v>
      </c>
      <c r="I463" s="173">
        <f>SUMIF(Geography!$L$5:$L$838,'Census Tract'!C463,Geography!$M$5:$M$838)</f>
        <v>4157</v>
      </c>
      <c r="J463" s="338">
        <f ca="1">($I463/(SUMIF($D$5:$D$832,$D463,$I$5:$I$832))*IF($D463=1,Urban_Rural_LDVs!F$6,Urban_Rural_LDVs!F$7))</f>
        <v>2.0817757390373761</v>
      </c>
      <c r="K463" s="196">
        <f ca="1">($I463/(SUMIF($D$5:$D$832,$D463,$I$5:$I$832))*IF($D463=1,Urban_Rural_LDVs!G$6,Urban_Rural_LDVs!G$7))</f>
        <v>10.345530976645664</v>
      </c>
      <c r="L463" s="196">
        <f ca="1">($I463/(SUMIF($D$5:$D$832,$D463,$I$5:$I$832))*IF($D463=1,Urban_Rural_LDVs!H$6,Urban_Rural_LDVs!H$7))</f>
        <v>47.603763770013757</v>
      </c>
      <c r="M463" s="197">
        <f ca="1">($I463/(SUMIF($D$5:$D$832,$D463,$I$5:$I$832))*IF($D463=1,Urban_Rural_LDVs!I$6,Urban_Rural_LDVs!I$7))</f>
        <v>103.39204286552244</v>
      </c>
      <c r="N463" s="196">
        <f ca="1">($H463/(SUMIF($D$5:$D$832,$D463,$H$5:$H$832))*IF($D463=1,Urban_Rural_LDVs!J$6,Urban_Rural_LDVs!J$7))</f>
        <v>1.0054843222259857</v>
      </c>
      <c r="O463" s="196">
        <f ca="1">($H463/(SUMIF($D$5:$D$832,$D463,$H$5:$H$832))*IF($D463=1,Urban_Rural_LDVs!K$6,Urban_Rural_LDVs!K$7))</f>
        <v>4.7846832579707028</v>
      </c>
      <c r="P463" s="196">
        <f ca="1">($H463/(SUMIF($D$5:$D$832,$D463,$H$5:$H$832))*IF($D463=1,Urban_Rural_LDVs!L$6,Urban_Rural_LDVs!L$7))</f>
        <v>21.821937649267856</v>
      </c>
      <c r="Q463" s="197">
        <f ca="1">($H463/(SUMIF($D$5:$D$832,$D463,$H$5:$H$832))*IF($D463=1,Urban_Rural_LDVs!M$6,Urban_Rural_LDVs!M$7))</f>
        <v>47.332166464515474</v>
      </c>
      <c r="R463" s="196">
        <f ca="1">($H463/(SUMIF($D$5:$D$832,$D463,$H$5:$H$832))*IF($D463=1,Urban_Rural_LDVs!N$6,Urban_Rural_LDVs!N$7))</f>
        <v>0.41861668343327779</v>
      </c>
      <c r="S463" s="196">
        <f ca="1">($H463/(SUMIF($D$5:$D$832,$D463,$H$5:$H$832))*IF($D463=1,Urban_Rural_LDVs!O$6,Urban_Rural_LDVs!O$7))</f>
        <v>1.9884858921971138</v>
      </c>
      <c r="T463" s="196">
        <f ca="1">($H463/(SUMIF($D$5:$D$832,$D463,$H$5:$H$832))*IF($D463=1,Urban_Rural_LDVs!P$6,Urban_Rural_LDVs!P$7))</f>
        <v>8.7249120478955415</v>
      </c>
      <c r="U463" s="339">
        <f ca="1">($H463/(SUMIF($D$5:$D$832,$D463,$H$5:$H$832))*IF($D463=1,Urban_Rural_LDVs!Q$6,Urban_Rural_LDVs!Q$7))</f>
        <v>18.743758594326899</v>
      </c>
      <c r="V463" s="344">
        <f ca="1">'DAC Adjustment'!O467-'Census Tract'!J463</f>
        <v>0.52044393475934392</v>
      </c>
      <c r="W463" s="29">
        <f ca="1">'DAC Adjustment'!P467-'Census Tract'!K463</f>
        <v>2.5863827441614156</v>
      </c>
      <c r="X463" s="29">
        <f ca="1">'DAC Adjustment'!Q467-'Census Tract'!L463</f>
        <v>11.900940942503439</v>
      </c>
      <c r="Y463" s="105">
        <f ca="1">'DAC Adjustment'!R467-'Census Tract'!M463</f>
        <v>25.848010716380614</v>
      </c>
      <c r="Z463" s="29">
        <f ca="1">'DAC Adjustment'!S467-'Census Tract'!N463</f>
        <v>0.25137108055649637</v>
      </c>
      <c r="AA463" s="29">
        <f ca="1">'DAC Adjustment'!T467-'Census Tract'!O463</f>
        <v>1.1961708144926755</v>
      </c>
      <c r="AB463" s="29">
        <f ca="1">'DAC Adjustment'!U467-'Census Tract'!P463</f>
        <v>5.455484412316963</v>
      </c>
      <c r="AC463" s="105">
        <f ca="1">'DAC Adjustment'!V467-'Census Tract'!Q463</f>
        <v>11.833041616128867</v>
      </c>
      <c r="AD463" s="29">
        <f ca="1">'DAC Adjustment'!W467-'Census Tract'!R463</f>
        <v>0.10465417085831946</v>
      </c>
      <c r="AE463" s="29">
        <f ca="1">'DAC Adjustment'!X467-'Census Tract'!S463</f>
        <v>0.49712147304927834</v>
      </c>
      <c r="AF463" s="29">
        <f ca="1">'DAC Adjustment'!Y467-'Census Tract'!T463</f>
        <v>2.1812280119738858</v>
      </c>
      <c r="AG463" s="345">
        <f ca="1">'DAC Adjustment'!Z467-'Census Tract'!U463</f>
        <v>4.6859396485817228</v>
      </c>
    </row>
    <row r="464" spans="1:33" ht="15.75" x14ac:dyDescent="0.25">
      <c r="A464" s="193" t="s">
        <v>50</v>
      </c>
      <c r="B464" s="53" t="str">
        <f>IFERROR(INDEX(Geography!$R$5:$R$889,MATCH(C464,Geography!$S$5:$S$889,0)),"Undefined")</f>
        <v>Salem</v>
      </c>
      <c r="C464" s="53">
        <v>41047001702</v>
      </c>
      <c r="D464" s="171" cm="1">
        <f t="array" ref="D464">INDEX(Geography!$K$5:$K$838,MATCH(C464,Geography!$L$5:$L$838,0),0)</f>
        <v>1</v>
      </c>
      <c r="E464" s="53">
        <v>6206</v>
      </c>
      <c r="F464" s="53">
        <f>SUMIF(County!$A$5:$A$40,A464,County!$D$5:$D$40)</f>
        <v>304076</v>
      </c>
      <c r="G464" s="173" cm="1">
        <f t="array" ref="G464">INDEX(Geography!$E$5:$E$833,MATCH(C464,Geography!$C$5:$C$833,0),0)</f>
        <v>3540</v>
      </c>
      <c r="H464" s="239">
        <f t="shared" si="7"/>
        <v>4736.7197648425536</v>
      </c>
      <c r="I464" s="173">
        <f>SUMIF(Geography!$L$5:$L$838,'Census Tract'!C464,Geography!$M$5:$M$838)</f>
        <v>1034</v>
      </c>
      <c r="J464" s="338">
        <f ca="1">($I464/(SUMIF($D$5:$D$832,$D464,$I$5:$I$832))*IF($D464=1,Urban_Rural_LDVs!F$6,Urban_Rural_LDVs!F$7))</f>
        <v>0.51781479773024941</v>
      </c>
      <c r="K464" s="196">
        <f ca="1">($I464/(SUMIF($D$5:$D$832,$D464,$I$5:$I$832))*IF($D464=1,Urban_Rural_LDVs!G$6,Urban_Rural_LDVs!G$7))</f>
        <v>2.5733170627499682</v>
      </c>
      <c r="L464" s="196">
        <f ca="1">($I464/(SUMIF($D$5:$D$832,$D464,$I$5:$I$832))*IF($D464=1,Urban_Rural_LDVs!H$6,Urban_Rural_LDVs!H$7))</f>
        <v>11.840820721239892</v>
      </c>
      <c r="M464" s="197">
        <f ca="1">($I464/(SUMIF($D$5:$D$832,$D464,$I$5:$I$832))*IF($D464=1,Urban_Rural_LDVs!I$6,Urban_Rural_LDVs!I$7))</f>
        <v>25.717433803933176</v>
      </c>
      <c r="N464" s="196">
        <f ca="1">($H464/(SUMIF($D$5:$D$832,$D464,$H$5:$H$832))*IF($D464=1,Urban_Rural_LDVs!J$6,Urban_Rural_LDVs!J$7))</f>
        <v>0.97786112656043678</v>
      </c>
      <c r="O464" s="196">
        <f ca="1">($H464/(SUMIF($D$5:$D$832,$D464,$H$5:$H$832))*IF($D464=1,Urban_Rural_LDVs!K$6,Urban_Rural_LDVs!K$7))</f>
        <v>4.6532359157187599</v>
      </c>
      <c r="P464" s="196">
        <f ca="1">($H464/(SUMIF($D$5:$D$832,$D464,$H$5:$H$832))*IF($D464=1,Urban_Rural_LDVs!L$6,Urban_Rural_LDVs!L$7))</f>
        <v>21.222433867694562</v>
      </c>
      <c r="Q464" s="197">
        <f ca="1">($H464/(SUMIF($D$5:$D$832,$D464,$H$5:$H$832))*IF($D464=1,Urban_Rural_LDVs!M$6,Urban_Rural_LDVs!M$7))</f>
        <v>46.031832220984825</v>
      </c>
      <c r="R464" s="196">
        <f ca="1">($H464/(SUMIF($D$5:$D$832,$D464,$H$5:$H$832))*IF($D464=1,Urban_Rural_LDVs!N$6,Urban_Rural_LDVs!N$7))</f>
        <v>0.40711622509719875</v>
      </c>
      <c r="S464" s="196">
        <f ca="1">($H464/(SUMIF($D$5:$D$832,$D464,$H$5:$H$832))*IF($D464=1,Urban_Rural_LDVs!O$6,Urban_Rural_LDVs!O$7))</f>
        <v>1.9338571588949953</v>
      </c>
      <c r="T464" s="196">
        <f ca="1">($H464/(SUMIF($D$5:$D$832,$D464,$H$5:$H$832))*IF($D464=1,Urban_Rural_LDVs!P$6,Urban_Rural_LDVs!P$7))</f>
        <v>8.4852166619643441</v>
      </c>
      <c r="U464" s="339">
        <f ca="1">($H464/(SUMIF($D$5:$D$832,$D464,$H$5:$H$832))*IF($D464=1,Urban_Rural_LDVs!Q$6,Urban_Rural_LDVs!Q$7))</f>
        <v>18.228820171405829</v>
      </c>
      <c r="V464" s="344">
        <f ca="1">'DAC Adjustment'!O468-'Census Tract'!J464</f>
        <v>0</v>
      </c>
      <c r="W464" s="29">
        <f ca="1">'DAC Adjustment'!P468-'Census Tract'!K464</f>
        <v>0</v>
      </c>
      <c r="X464" s="29">
        <f ca="1">'DAC Adjustment'!Q468-'Census Tract'!L464</f>
        <v>0</v>
      </c>
      <c r="Y464" s="105">
        <f ca="1">'DAC Adjustment'!R468-'Census Tract'!M464</f>
        <v>0</v>
      </c>
      <c r="Z464" s="29">
        <f ca="1">'DAC Adjustment'!S468-'Census Tract'!N464</f>
        <v>0</v>
      </c>
      <c r="AA464" s="29">
        <f ca="1">'DAC Adjustment'!T468-'Census Tract'!O464</f>
        <v>0</v>
      </c>
      <c r="AB464" s="29">
        <f ca="1">'DAC Adjustment'!U468-'Census Tract'!P464</f>
        <v>0</v>
      </c>
      <c r="AC464" s="105">
        <f ca="1">'DAC Adjustment'!V468-'Census Tract'!Q464</f>
        <v>0</v>
      </c>
      <c r="AD464" s="29">
        <f ca="1">'DAC Adjustment'!W468-'Census Tract'!R464</f>
        <v>0</v>
      </c>
      <c r="AE464" s="29">
        <f ca="1">'DAC Adjustment'!X468-'Census Tract'!S464</f>
        <v>0</v>
      </c>
      <c r="AF464" s="29">
        <f ca="1">'DAC Adjustment'!Y468-'Census Tract'!T464</f>
        <v>0</v>
      </c>
      <c r="AG464" s="345">
        <f ca="1">'DAC Adjustment'!Z468-'Census Tract'!U464</f>
        <v>0</v>
      </c>
    </row>
    <row r="465" spans="1:33" ht="15.75" x14ac:dyDescent="0.25">
      <c r="A465" s="193" t="s">
        <v>50</v>
      </c>
      <c r="B465" s="53" t="str">
        <f>IFERROR(INDEX(Geography!$R$5:$R$889,MATCH(C465,Geography!$S$5:$S$889,0)),"Undefined")</f>
        <v>Gervais</v>
      </c>
      <c r="C465" s="53">
        <v>41047010303</v>
      </c>
      <c r="D465" s="171" cm="1">
        <f t="array" ref="D465">INDEX(Geography!$K$5:$K$838,MATCH(C465,Geography!$L$5:$L$838,0),0)</f>
        <v>0</v>
      </c>
      <c r="E465" s="53">
        <v>4615</v>
      </c>
      <c r="F465" s="53">
        <f>SUMIF(County!$A$5:$A$40,A465,County!$D$5:$D$40)</f>
        <v>304076</v>
      </c>
      <c r="G465" s="173" cm="1">
        <f t="array" ref="G465">INDEX(Geography!$E$5:$E$833,MATCH(C465,Geography!$C$5:$C$833,0),0)</f>
        <v>3109</v>
      </c>
      <c r="H465" s="239">
        <f t="shared" si="7"/>
        <v>4160.017443190819</v>
      </c>
      <c r="I465" s="173">
        <f>SUMIF(Geography!$L$5:$L$838,'Census Tract'!C465,Geography!$M$5:$M$838)</f>
        <v>3103</v>
      </c>
      <c r="J465" s="338">
        <f ca="1">($I465/(SUMIF($D$5:$D$832,$D465,$I$5:$I$832))*IF($D465=1,Urban_Rural_LDVs!F$6,Urban_Rural_LDVs!F$7))</f>
        <v>4.7679432357777722</v>
      </c>
      <c r="K465" s="196">
        <f ca="1">($I465/(SUMIF($D$5:$D$832,$D465,$I$5:$I$832))*IF($D465=1,Urban_Rural_LDVs!G$6,Urban_Rural_LDVs!G$7))</f>
        <v>24.051295093329458</v>
      </c>
      <c r="L465" s="196">
        <f ca="1">($I465/(SUMIF($D$5:$D$832,$D465,$I$5:$I$832))*IF($D465=1,Urban_Rural_LDVs!H$6,Urban_Rural_LDVs!H$7))</f>
        <v>111.44311680307531</v>
      </c>
      <c r="M465" s="197">
        <f ca="1">($I465/(SUMIF($D$5:$D$832,$D465,$I$5:$I$832))*IF($D465=1,Urban_Rural_LDVs!I$6,Urban_Rural_LDVs!I$7))</f>
        <v>242.42411439880286</v>
      </c>
      <c r="N465" s="196">
        <f ca="1">($H465/(SUMIF($D$5:$D$832,$D465,$H$5:$H$832))*IF($D465=1,Urban_Rural_LDVs!J$6,Urban_Rural_LDVs!J$7))</f>
        <v>1.1386487557717238</v>
      </c>
      <c r="O465" s="196">
        <f ca="1">($H465/(SUMIF($D$5:$D$832,$D465,$H$5:$H$832))*IF($D465=1,Urban_Rural_LDVs!K$6,Urban_Rural_LDVs!K$7))</f>
        <v>5.9514794008153968</v>
      </c>
      <c r="P465" s="196">
        <f ca="1">($H465/(SUMIF($D$5:$D$832,$D465,$H$5:$H$832))*IF($D465=1,Urban_Rural_LDVs!L$6,Urban_Rural_LDVs!L$7))</f>
        <v>27.766272325476372</v>
      </c>
      <c r="Q465" s="197">
        <f ca="1">($H465/(SUMIF($D$5:$D$832,$D465,$H$5:$H$832))*IF($D465=1,Urban_Rural_LDVs!M$6,Urban_Rural_LDVs!M$7))</f>
        <v>60.460861813463382</v>
      </c>
      <c r="R465" s="196">
        <f ca="1">($H465/(SUMIF($D$5:$D$832,$D465,$H$5:$H$832))*IF($D465=1,Urban_Rural_LDVs!N$6,Urban_Rural_LDVs!N$7))</f>
        <v>0.77764563443264711</v>
      </c>
      <c r="S465" s="196">
        <f ca="1">($H465/(SUMIF($D$5:$D$832,$D465,$H$5:$H$832))*IF($D465=1,Urban_Rural_LDVs!O$6,Urban_Rural_LDVs!O$7))</f>
        <v>4.0285394849886673</v>
      </c>
      <c r="T465" s="196">
        <f ca="1">($H465/(SUMIF($D$5:$D$832,$D465,$H$5:$H$832))*IF($D465=1,Urban_Rural_LDVs!P$6,Urban_Rural_LDVs!P$7))</f>
        <v>18.563391779276792</v>
      </c>
      <c r="U465" s="339">
        <f ca="1">($H465/(SUMIF($D$5:$D$832,$D465,$H$5:$H$832))*IF($D465=1,Urban_Rural_LDVs!Q$6,Urban_Rural_LDVs!Q$7))</f>
        <v>40.345958919999603</v>
      </c>
      <c r="V465" s="344">
        <f ca="1">'DAC Adjustment'!O469-'Census Tract'!J465</f>
        <v>0</v>
      </c>
      <c r="W465" s="29">
        <f ca="1">'DAC Adjustment'!P469-'Census Tract'!K465</f>
        <v>0</v>
      </c>
      <c r="X465" s="29">
        <f ca="1">'DAC Adjustment'!Q469-'Census Tract'!L465</f>
        <v>0</v>
      </c>
      <c r="Y465" s="105">
        <f ca="1">'DAC Adjustment'!R469-'Census Tract'!M465</f>
        <v>0</v>
      </c>
      <c r="Z465" s="29">
        <f ca="1">'DAC Adjustment'!S469-'Census Tract'!N465</f>
        <v>0</v>
      </c>
      <c r="AA465" s="29">
        <f ca="1">'DAC Adjustment'!T469-'Census Tract'!O465</f>
        <v>0</v>
      </c>
      <c r="AB465" s="29">
        <f ca="1">'DAC Adjustment'!U469-'Census Tract'!P465</f>
        <v>0</v>
      </c>
      <c r="AC465" s="105">
        <f ca="1">'DAC Adjustment'!V469-'Census Tract'!Q465</f>
        <v>0</v>
      </c>
      <c r="AD465" s="29">
        <f ca="1">'DAC Adjustment'!W469-'Census Tract'!R465</f>
        <v>0</v>
      </c>
      <c r="AE465" s="29">
        <f ca="1">'DAC Adjustment'!X469-'Census Tract'!S465</f>
        <v>0</v>
      </c>
      <c r="AF465" s="29">
        <f ca="1">'DAC Adjustment'!Y469-'Census Tract'!T465</f>
        <v>0</v>
      </c>
      <c r="AG465" s="345">
        <f ca="1">'DAC Adjustment'!Z469-'Census Tract'!U465</f>
        <v>0</v>
      </c>
    </row>
    <row r="466" spans="1:33" ht="15.75" x14ac:dyDescent="0.25">
      <c r="A466" s="193" t="s">
        <v>50</v>
      </c>
      <c r="B466" s="53" t="str">
        <f>IFERROR(INDEX(Geography!$R$5:$R$889,MATCH(C466,Geography!$S$5:$S$889,0)),"Undefined")</f>
        <v>Woodburn</v>
      </c>
      <c r="C466" s="53">
        <v>41047010307</v>
      </c>
      <c r="D466" s="171" cm="1">
        <f t="array" ref="D466">INDEX(Geography!$K$5:$K$838,MATCH(C466,Geography!$L$5:$L$838,0),0)</f>
        <v>1</v>
      </c>
      <c r="E466" s="53">
        <v>6008</v>
      </c>
      <c r="F466" s="53">
        <f>SUMIF(County!$A$5:$A$40,A466,County!$D$5:$D$40)</f>
        <v>304076</v>
      </c>
      <c r="G466" s="173" cm="1">
        <f t="array" ref="G466">INDEX(Geography!$E$5:$E$833,MATCH(C466,Geography!$C$5:$C$833,0),0)</f>
        <v>4476</v>
      </c>
      <c r="H466" s="239">
        <f t="shared" si="7"/>
        <v>5989.1405840212628</v>
      </c>
      <c r="I466" s="173">
        <f>SUMIF(Geography!$L$5:$L$838,'Census Tract'!C466,Geography!$M$5:$M$838)</f>
        <v>4141</v>
      </c>
      <c r="J466" s="338">
        <f ca="1">($I466/(SUMIF($D$5:$D$832,$D466,$I$5:$I$832))*IF($D466=1,Urban_Rural_LDVs!F$6,Urban_Rural_LDVs!F$7))</f>
        <v>2.073763130948707</v>
      </c>
      <c r="K466" s="196">
        <f ca="1">($I466/(SUMIF($D$5:$D$832,$D466,$I$5:$I$832))*IF($D466=1,Urban_Rural_LDVs!G$6,Urban_Rural_LDVs!G$7))</f>
        <v>10.305711757106014</v>
      </c>
      <c r="L466" s="196">
        <f ca="1">($I466/(SUMIF($D$5:$D$832,$D466,$I$5:$I$832))*IF($D466=1,Urban_Rural_LDVs!H$6,Urban_Rural_LDVs!H$7))</f>
        <v>47.4205402385439</v>
      </c>
      <c r="M466" s="197">
        <f ca="1">($I466/(SUMIF($D$5:$D$832,$D466,$I$5:$I$832))*IF($D466=1,Urban_Rural_LDVs!I$6,Urban_Rural_LDVs!I$7))</f>
        <v>102.99409417996836</v>
      </c>
      <c r="N466" s="196">
        <f ca="1">($H466/(SUMIF($D$5:$D$832,$D466,$H$5:$H$832))*IF($D466=1,Urban_Rural_LDVs!J$6,Urban_Rural_LDVs!J$7))</f>
        <v>1.2364142379899761</v>
      </c>
      <c r="O466" s="196">
        <f ca="1">($H466/(SUMIF($D$5:$D$832,$D466,$H$5:$H$832))*IF($D466=1,Urban_Rural_LDVs!K$6,Urban_Rural_LDVs!K$7))</f>
        <v>5.8835830391969415</v>
      </c>
      <c r="P466" s="196">
        <f ca="1">($H466/(SUMIF($D$5:$D$832,$D466,$H$5:$H$832))*IF($D466=1,Urban_Rural_LDVs!L$6,Urban_Rural_LDVs!L$7))</f>
        <v>26.833789263220584</v>
      </c>
      <c r="Q466" s="197">
        <f ca="1">($H466/(SUMIF($D$5:$D$832,$D466,$H$5:$H$832))*IF($D466=1,Urban_Rural_LDVs!M$6,Urban_Rural_LDVs!M$7))</f>
        <v>58.202960740431664</v>
      </c>
      <c r="R466" s="196">
        <f ca="1">($H466/(SUMIF($D$5:$D$832,$D466,$H$5:$H$832))*IF($D466=1,Urban_Rural_LDVs!N$6,Urban_Rural_LDVs!N$7))</f>
        <v>0.51476051512289878</v>
      </c>
      <c r="S466" s="196">
        <f ca="1">($H466/(SUMIF($D$5:$D$832,$D466,$H$5:$H$832))*IF($D466=1,Urban_Rural_LDVs!O$6,Urban_Rural_LDVs!O$7))</f>
        <v>2.4451821026028249</v>
      </c>
      <c r="T466" s="196">
        <f ca="1">($H466/(SUMIF($D$5:$D$832,$D466,$H$5:$H$832))*IF($D466=1,Urban_Rural_LDVs!P$6,Urban_Rural_LDVs!P$7))</f>
        <v>10.728765474280342</v>
      </c>
      <c r="U466" s="339">
        <f ca="1">($H466/(SUMIF($D$5:$D$832,$D466,$H$5:$H$832))*IF($D466=1,Urban_Rural_LDVs!Q$6,Urban_Rural_LDVs!Q$7))</f>
        <v>23.048643809947034</v>
      </c>
      <c r="V466" s="344">
        <f ca="1">'DAC Adjustment'!O470-'Census Tract'!J466</f>
        <v>0</v>
      </c>
      <c r="W466" s="29">
        <f ca="1">'DAC Adjustment'!P470-'Census Tract'!K466</f>
        <v>0</v>
      </c>
      <c r="X466" s="29">
        <f ca="1">'DAC Adjustment'!Q470-'Census Tract'!L466</f>
        <v>0</v>
      </c>
      <c r="Y466" s="105">
        <f ca="1">'DAC Adjustment'!R470-'Census Tract'!M466</f>
        <v>0</v>
      </c>
      <c r="Z466" s="29">
        <f ca="1">'DAC Adjustment'!S470-'Census Tract'!N466</f>
        <v>0</v>
      </c>
      <c r="AA466" s="29">
        <f ca="1">'DAC Adjustment'!T470-'Census Tract'!O466</f>
        <v>0</v>
      </c>
      <c r="AB466" s="29">
        <f ca="1">'DAC Adjustment'!U470-'Census Tract'!P466</f>
        <v>0</v>
      </c>
      <c r="AC466" s="105">
        <f ca="1">'DAC Adjustment'!V470-'Census Tract'!Q466</f>
        <v>0</v>
      </c>
      <c r="AD466" s="29">
        <f ca="1">'DAC Adjustment'!W470-'Census Tract'!R466</f>
        <v>0</v>
      </c>
      <c r="AE466" s="29">
        <f ca="1">'DAC Adjustment'!X470-'Census Tract'!S466</f>
        <v>0</v>
      </c>
      <c r="AF466" s="29">
        <f ca="1">'DAC Adjustment'!Y470-'Census Tract'!T466</f>
        <v>0</v>
      </c>
      <c r="AG466" s="345">
        <f ca="1">'DAC Adjustment'!Z470-'Census Tract'!U466</f>
        <v>0</v>
      </c>
    </row>
    <row r="467" spans="1:33" ht="15.75" x14ac:dyDescent="0.25">
      <c r="A467" s="193" t="s">
        <v>50</v>
      </c>
      <c r="B467" s="53" t="str">
        <f>IFERROR(INDEX(Geography!$R$5:$R$889,MATCH(C467,Geography!$S$5:$S$889,0)),"Undefined")</f>
        <v>Aumsville</v>
      </c>
      <c r="C467" s="53">
        <v>41047010702</v>
      </c>
      <c r="D467" s="171" cm="1">
        <f t="array" ref="D467">INDEX(Geography!$K$5:$K$838,MATCH(C467,Geography!$L$5:$L$838,0),0)</f>
        <v>0</v>
      </c>
      <c r="E467" s="53">
        <v>6905</v>
      </c>
      <c r="F467" s="53">
        <f>SUMIF(County!$A$5:$A$40,A467,County!$D$5:$D$40)</f>
        <v>304076</v>
      </c>
      <c r="G467" s="173" cm="1">
        <f t="array" ref="G467">INDEX(Geography!$E$5:$E$833,MATCH(C467,Geography!$C$5:$C$833,0),0)</f>
        <v>5496</v>
      </c>
      <c r="H467" s="239">
        <f t="shared" si="7"/>
        <v>7353.9581433826761</v>
      </c>
      <c r="I467" s="173">
        <f>SUMIF(Geography!$L$5:$L$838,'Census Tract'!C467,Geography!$M$5:$M$838)</f>
        <v>1369</v>
      </c>
      <c r="J467" s="338">
        <f ca="1">($I467/(SUMIF($D$5:$D$832,$D467,$I$5:$I$832))*IF($D467=1,Urban_Rural_LDVs!F$6,Urban_Rural_LDVs!F$7))</f>
        <v>2.1035495616434967</v>
      </c>
      <c r="K467" s="196">
        <f ca="1">($I467/(SUMIF($D$5:$D$832,$D467,$I$5:$I$832))*IF($D467=1,Urban_Rural_LDVs!G$6,Urban_Rural_LDVs!G$7))</f>
        <v>10.6110934523906</v>
      </c>
      <c r="L467" s="196">
        <f ca="1">($I467/(SUMIF($D$5:$D$832,$D467,$I$5:$I$832))*IF($D467=1,Urban_Rural_LDVs!H$6,Urban_Rural_LDVs!H$7))</f>
        <v>49.167137255369035</v>
      </c>
      <c r="M467" s="197">
        <f ca="1">($I467/(SUMIF($D$5:$D$832,$D467,$I$5:$I$832))*IF($D467=1,Urban_Rural_LDVs!I$6,Urban_Rural_LDVs!I$7))</f>
        <v>106.95411299128622</v>
      </c>
      <c r="N467" s="196">
        <f ca="1">($H467/(SUMIF($D$5:$D$832,$D467,$H$5:$H$832))*IF($D467=1,Urban_Rural_LDVs!J$6,Urban_Rural_LDVs!J$7))</f>
        <v>2.0128702353558681</v>
      </c>
      <c r="O467" s="196">
        <f ca="1">($H467/(SUMIF($D$5:$D$832,$D467,$H$5:$H$832))*IF($D467=1,Urban_Rural_LDVs!K$6,Urban_Rural_LDVs!K$7))</f>
        <v>10.520852617202129</v>
      </c>
      <c r="P467" s="196">
        <f ca="1">($H467/(SUMIF($D$5:$D$832,$D467,$H$5:$H$832))*IF($D467=1,Urban_Rural_LDVs!L$6,Urban_Rural_LDVs!L$7))</f>
        <v>49.084410646773286</v>
      </c>
      <c r="Q467" s="197">
        <f ca="1">($H467/(SUMIF($D$5:$D$832,$D467,$H$5:$H$832))*IF($D467=1,Urban_Rural_LDVs!M$6,Urban_Rural_LDVs!M$7))</f>
        <v>106.88095739041323</v>
      </c>
      <c r="R467" s="196">
        <f ca="1">($H467/(SUMIF($D$5:$D$832,$D467,$H$5:$H$832))*IF($D467=1,Urban_Rural_LDVs!N$6,Urban_Rural_LDVs!N$7))</f>
        <v>1.374699391071672</v>
      </c>
      <c r="S467" s="196">
        <f ca="1">($H467/(SUMIF($D$5:$D$832,$D467,$H$5:$H$832))*IF($D467=1,Urban_Rural_LDVs!O$6,Urban_Rural_LDVs!O$7))</f>
        <v>7.1215352233829892</v>
      </c>
      <c r="T467" s="196">
        <f ca="1">($H467/(SUMIF($D$5:$D$832,$D467,$H$5:$H$832))*IF($D467=1,Urban_Rural_LDVs!P$6,Urban_Rural_LDVs!P$7))</f>
        <v>32.815825416180523</v>
      </c>
      <c r="U467" s="339">
        <f ca="1">($H467/(SUMIF($D$5:$D$832,$D467,$H$5:$H$832))*IF($D467=1,Urban_Rural_LDVs!Q$6,Urban_Rural_LDVs!Q$7))</f>
        <v>71.322415639857766</v>
      </c>
      <c r="V467" s="344">
        <f ca="1">'DAC Adjustment'!O471-'Census Tract'!J467</f>
        <v>0</v>
      </c>
      <c r="W467" s="29">
        <f ca="1">'DAC Adjustment'!P471-'Census Tract'!K467</f>
        <v>0</v>
      </c>
      <c r="X467" s="29">
        <f ca="1">'DAC Adjustment'!Q471-'Census Tract'!L467</f>
        <v>0</v>
      </c>
      <c r="Y467" s="105">
        <f ca="1">'DAC Adjustment'!R471-'Census Tract'!M467</f>
        <v>0</v>
      </c>
      <c r="Z467" s="29">
        <f ca="1">'DAC Adjustment'!S471-'Census Tract'!N467</f>
        <v>0</v>
      </c>
      <c r="AA467" s="29">
        <f ca="1">'DAC Adjustment'!T471-'Census Tract'!O467</f>
        <v>0</v>
      </c>
      <c r="AB467" s="29">
        <f ca="1">'DAC Adjustment'!U471-'Census Tract'!P467</f>
        <v>0</v>
      </c>
      <c r="AC467" s="105">
        <f ca="1">'DAC Adjustment'!V471-'Census Tract'!Q467</f>
        <v>0</v>
      </c>
      <c r="AD467" s="29">
        <f ca="1">'DAC Adjustment'!W471-'Census Tract'!R467</f>
        <v>0</v>
      </c>
      <c r="AE467" s="29">
        <f ca="1">'DAC Adjustment'!X471-'Census Tract'!S467</f>
        <v>0</v>
      </c>
      <c r="AF467" s="29">
        <f ca="1">'DAC Adjustment'!Y471-'Census Tract'!T467</f>
        <v>0</v>
      </c>
      <c r="AG467" s="345">
        <f ca="1">'DAC Adjustment'!Z471-'Census Tract'!U467</f>
        <v>0</v>
      </c>
    </row>
    <row r="468" spans="1:33" ht="15.75" x14ac:dyDescent="0.25">
      <c r="A468" s="193" t="s">
        <v>50</v>
      </c>
      <c r="B468" s="53" t="str">
        <f>IFERROR(INDEX(Geography!$R$5:$R$889,MATCH(C468,Geography!$S$5:$S$889,0)),"Undefined")</f>
        <v>Silverton</v>
      </c>
      <c r="C468" s="53">
        <v>41047010502</v>
      </c>
      <c r="D468" s="171" cm="1">
        <f t="array" ref="D468">INDEX(Geography!$K$5:$K$838,MATCH(C468,Geography!$L$5:$L$838,0),0)</f>
        <v>1</v>
      </c>
      <c r="E468" s="53">
        <v>6168</v>
      </c>
      <c r="F468" s="53">
        <f>SUMIF(County!$A$5:$A$40,A468,County!$D$5:$D$40)</f>
        <v>304076</v>
      </c>
      <c r="G468" s="173" cm="1">
        <f t="array" ref="G468">INDEX(Geography!$E$5:$E$833,MATCH(C468,Geography!$C$5:$C$833,0),0)</f>
        <v>4470</v>
      </c>
      <c r="H468" s="239">
        <f t="shared" si="7"/>
        <v>5981.1122454367833</v>
      </c>
      <c r="I468" s="173">
        <f>SUMIF(Geography!$L$5:$L$838,'Census Tract'!C468,Geography!$M$5:$M$838)</f>
        <v>955</v>
      </c>
      <c r="J468" s="338">
        <f ca="1">($I468/(SUMIF($D$5:$D$832,$D468,$I$5:$I$832))*IF($D468=1,Urban_Rural_LDVs!F$6,Urban_Rural_LDVs!F$7))</f>
        <v>0.4782525452924451</v>
      </c>
      <c r="K468" s="196">
        <f ca="1">($I468/(SUMIF($D$5:$D$832,$D468,$I$5:$I$832))*IF($D468=1,Urban_Rural_LDVs!G$6,Urban_Rural_LDVs!G$7))</f>
        <v>2.3767096662729394</v>
      </c>
      <c r="L468" s="196">
        <f ca="1">($I468/(SUMIF($D$5:$D$832,$D468,$I$5:$I$832))*IF($D468=1,Urban_Rural_LDVs!H$6,Urban_Rural_LDVs!H$7))</f>
        <v>10.936154534607445</v>
      </c>
      <c r="M468" s="197">
        <f ca="1">($I468/(SUMIF($D$5:$D$832,$D468,$I$5:$I$832))*IF($D468=1,Urban_Rural_LDVs!I$6,Urban_Rural_LDVs!I$7))</f>
        <v>23.752562169009849</v>
      </c>
      <c r="N468" s="196">
        <f ca="1">($H468/(SUMIF($D$5:$D$832,$D468,$H$5:$H$832))*IF($D468=1,Urban_Rural_LDVs!J$6,Urban_Rural_LDVs!J$7))</f>
        <v>1.2347568462500429</v>
      </c>
      <c r="O468" s="196">
        <f ca="1">($H468/(SUMIF($D$5:$D$832,$D468,$H$5:$H$832))*IF($D468=1,Urban_Rural_LDVs!K$6,Urban_Rural_LDVs!K$7))</f>
        <v>5.8756961986618244</v>
      </c>
      <c r="P468" s="196">
        <f ca="1">($H468/(SUMIF($D$5:$D$832,$D468,$H$5:$H$832))*IF($D468=1,Urban_Rural_LDVs!L$6,Urban_Rural_LDVs!L$7))</f>
        <v>26.797819036326185</v>
      </c>
      <c r="Q468" s="197">
        <f ca="1">($H468/(SUMIF($D$5:$D$832,$D468,$H$5:$H$832))*IF($D468=1,Urban_Rural_LDVs!M$6,Urban_Rural_LDVs!M$7))</f>
        <v>58.124940685819823</v>
      </c>
      <c r="R468" s="196">
        <f ca="1">($H468/(SUMIF($D$5:$D$832,$D468,$H$5:$H$832))*IF($D468=1,Urban_Rural_LDVs!N$6,Urban_Rural_LDVs!N$7))</f>
        <v>0.514070487622734</v>
      </c>
      <c r="S468" s="196">
        <f ca="1">($H468/(SUMIF($D$5:$D$832,$D468,$H$5:$H$832))*IF($D468=1,Urban_Rural_LDVs!O$6,Urban_Rural_LDVs!O$7))</f>
        <v>2.4419043786046974</v>
      </c>
      <c r="T468" s="196">
        <f ca="1">($H468/(SUMIF($D$5:$D$832,$D468,$H$5:$H$832))*IF($D468=1,Urban_Rural_LDVs!P$6,Urban_Rural_LDVs!P$7))</f>
        <v>10.714383751124469</v>
      </c>
      <c r="U468" s="339">
        <f ca="1">($H468/(SUMIF($D$5:$D$832,$D468,$H$5:$H$832))*IF($D468=1,Urban_Rural_LDVs!Q$6,Urban_Rural_LDVs!Q$7))</f>
        <v>23.017747504571766</v>
      </c>
      <c r="V468" s="344">
        <f ca="1">'DAC Adjustment'!O472-'Census Tract'!J468</f>
        <v>0</v>
      </c>
      <c r="W468" s="29">
        <f ca="1">'DAC Adjustment'!P472-'Census Tract'!K468</f>
        <v>0</v>
      </c>
      <c r="X468" s="29">
        <f ca="1">'DAC Adjustment'!Q472-'Census Tract'!L468</f>
        <v>0</v>
      </c>
      <c r="Y468" s="105">
        <f ca="1">'DAC Adjustment'!R472-'Census Tract'!M468</f>
        <v>0</v>
      </c>
      <c r="Z468" s="29">
        <f ca="1">'DAC Adjustment'!S472-'Census Tract'!N468</f>
        <v>0</v>
      </c>
      <c r="AA468" s="29">
        <f ca="1">'DAC Adjustment'!T472-'Census Tract'!O468</f>
        <v>0</v>
      </c>
      <c r="AB468" s="29">
        <f ca="1">'DAC Adjustment'!U472-'Census Tract'!P468</f>
        <v>0</v>
      </c>
      <c r="AC468" s="105">
        <f ca="1">'DAC Adjustment'!V472-'Census Tract'!Q468</f>
        <v>0</v>
      </c>
      <c r="AD468" s="29">
        <f ca="1">'DAC Adjustment'!W472-'Census Tract'!R468</f>
        <v>0</v>
      </c>
      <c r="AE468" s="29">
        <f ca="1">'DAC Adjustment'!X472-'Census Tract'!S468</f>
        <v>0</v>
      </c>
      <c r="AF468" s="29">
        <f ca="1">'DAC Adjustment'!Y472-'Census Tract'!T468</f>
        <v>0</v>
      </c>
      <c r="AG468" s="345">
        <f ca="1">'DAC Adjustment'!Z472-'Census Tract'!U468</f>
        <v>0</v>
      </c>
    </row>
    <row r="469" spans="1:33" ht="15.75" x14ac:dyDescent="0.25">
      <c r="A469" s="193" t="s">
        <v>50</v>
      </c>
      <c r="B469" s="53" t="str">
        <f>IFERROR(INDEX(Geography!$R$5:$R$889,MATCH(C469,Geography!$S$5:$S$889,0)),"Undefined")</f>
        <v>Salem</v>
      </c>
      <c r="C469" s="53">
        <v>41047002303</v>
      </c>
      <c r="D469" s="171" cm="1">
        <f t="array" ref="D469">INDEX(Geography!$K$5:$K$838,MATCH(C469,Geography!$L$5:$L$838,0),0)</f>
        <v>1</v>
      </c>
      <c r="E469" s="53">
        <v>7847</v>
      </c>
      <c r="F469" s="53">
        <f>SUMIF(County!$A$5:$A$40,A469,County!$D$5:$D$40)</f>
        <v>304076</v>
      </c>
      <c r="G469" s="173" cm="1">
        <f t="array" ref="G469">INDEX(Geography!$E$5:$E$833,MATCH(C469,Geography!$C$5:$C$833,0),0)</f>
        <v>5323</v>
      </c>
      <c r="H469" s="239">
        <f t="shared" si="7"/>
        <v>7122.4743808635349</v>
      </c>
      <c r="I469" s="173">
        <f>SUMIF(Geography!$L$5:$L$838,'Census Tract'!C469,Geography!$M$5:$M$838)</f>
        <v>836</v>
      </c>
      <c r="J469" s="338">
        <f ca="1">($I469/(SUMIF($D$5:$D$832,$D469,$I$5:$I$832))*IF($D469=1,Urban_Rural_LDVs!F$6,Urban_Rural_LDVs!F$7))</f>
        <v>0.41865877263296764</v>
      </c>
      <c r="K469" s="196">
        <f ca="1">($I469/(SUMIF($D$5:$D$832,$D469,$I$5:$I$832))*IF($D469=1,Urban_Rural_LDVs!G$6,Urban_Rural_LDVs!G$7))</f>
        <v>2.0805542209467829</v>
      </c>
      <c r="L469" s="196">
        <f ca="1">($I469/(SUMIF($D$5:$D$832,$D469,$I$5:$I$832))*IF($D469=1,Urban_Rural_LDVs!H$6,Urban_Rural_LDVs!H$7))</f>
        <v>9.5734295193003387</v>
      </c>
      <c r="M469" s="197">
        <f ca="1">($I469/(SUMIF($D$5:$D$832,$D469,$I$5:$I$832))*IF($D469=1,Urban_Rural_LDVs!I$6,Urban_Rural_LDVs!I$7))</f>
        <v>20.79281882020129</v>
      </c>
      <c r="N469" s="196">
        <f ca="1">($H469/(SUMIF($D$5:$D$832,$D469,$H$5:$H$832))*IF($D469=1,Urban_Rural_LDVs!J$6,Urban_Rural_LDVs!J$7))</f>
        <v>1.4703827052771765</v>
      </c>
      <c r="O469" s="196">
        <f ca="1">($H469/(SUMIF($D$5:$D$832,$D469,$H$5:$H$832))*IF($D469=1,Urban_Rural_LDVs!K$6,Urban_Rural_LDVs!K$7))</f>
        <v>6.9969420280708929</v>
      </c>
      <c r="P469" s="196">
        <f ca="1">($H469/(SUMIF($D$5:$D$832,$D469,$H$5:$H$832))*IF($D469=1,Urban_Rural_LDVs!L$6,Urban_Rural_LDVs!L$7))</f>
        <v>31.911586293146375</v>
      </c>
      <c r="Q469" s="197">
        <f ca="1">($H469/(SUMIF($D$5:$D$832,$D469,$H$5:$H$832))*IF($D469=1,Urban_Rural_LDVs!M$6,Urban_Rural_LDVs!M$7))</f>
        <v>69.21679178313623</v>
      </c>
      <c r="R469" s="196">
        <f ca="1">($H469/(SUMIF($D$5:$D$832,$D469,$H$5:$H$832))*IF($D469=1,Urban_Rural_LDVs!N$6,Urban_Rural_LDVs!N$7))</f>
        <v>0.61216939722948838</v>
      </c>
      <c r="S469" s="196">
        <f ca="1">($H469/(SUMIF($D$5:$D$832,$D469,$H$5:$H$832))*IF($D469=1,Urban_Rural_LDVs!O$6,Urban_Rural_LDVs!O$7))</f>
        <v>2.9078874736717686</v>
      </c>
      <c r="T469" s="196">
        <f ca="1">($H469/(SUMIF($D$5:$D$832,$D469,$H$5:$H$832))*IF($D469=1,Urban_Rural_LDVs!P$6,Urban_Rural_LDVs!P$7))</f>
        <v>12.758985393117573</v>
      </c>
      <c r="U469" s="339">
        <f ca="1">($H469/(SUMIF($D$5:$D$832,$D469,$H$5:$H$832))*IF($D469=1,Urban_Rural_LDVs!Q$6,Urban_Rural_LDVs!Q$7))</f>
        <v>27.410172252088486</v>
      </c>
      <c r="V469" s="344">
        <f ca="1">'DAC Adjustment'!O473-'Census Tract'!J469</f>
        <v>0</v>
      </c>
      <c r="W469" s="29">
        <f ca="1">'DAC Adjustment'!P473-'Census Tract'!K469</f>
        <v>0</v>
      </c>
      <c r="X469" s="29">
        <f ca="1">'DAC Adjustment'!Q473-'Census Tract'!L469</f>
        <v>0</v>
      </c>
      <c r="Y469" s="105">
        <f ca="1">'DAC Adjustment'!R473-'Census Tract'!M469</f>
        <v>0</v>
      </c>
      <c r="Z469" s="29">
        <f ca="1">'DAC Adjustment'!S473-'Census Tract'!N469</f>
        <v>0</v>
      </c>
      <c r="AA469" s="29">
        <f ca="1">'DAC Adjustment'!T473-'Census Tract'!O469</f>
        <v>0</v>
      </c>
      <c r="AB469" s="29">
        <f ca="1">'DAC Adjustment'!U473-'Census Tract'!P469</f>
        <v>0</v>
      </c>
      <c r="AC469" s="105">
        <f ca="1">'DAC Adjustment'!V473-'Census Tract'!Q469</f>
        <v>0</v>
      </c>
      <c r="AD469" s="29">
        <f ca="1">'DAC Adjustment'!W473-'Census Tract'!R469</f>
        <v>0</v>
      </c>
      <c r="AE469" s="29">
        <f ca="1">'DAC Adjustment'!X473-'Census Tract'!S469</f>
        <v>0</v>
      </c>
      <c r="AF469" s="29">
        <f ca="1">'DAC Adjustment'!Y473-'Census Tract'!T469</f>
        <v>0</v>
      </c>
      <c r="AG469" s="345">
        <f ca="1">'DAC Adjustment'!Z473-'Census Tract'!U469</f>
        <v>0</v>
      </c>
    </row>
    <row r="470" spans="1:33" ht="15.75" x14ac:dyDescent="0.25">
      <c r="A470" s="193" t="s">
        <v>50</v>
      </c>
      <c r="B470" s="53" t="str">
        <f>IFERROR(INDEX(Geography!$R$5:$R$889,MATCH(C470,Geography!$S$5:$S$889,0)),"Undefined")</f>
        <v>Salem</v>
      </c>
      <c r="C470" s="53">
        <v>41047001802</v>
      </c>
      <c r="D470" s="171" cm="1">
        <f t="array" ref="D470">INDEX(Geography!$K$5:$K$838,MATCH(C470,Geography!$L$5:$L$838,0),0)</f>
        <v>1</v>
      </c>
      <c r="E470" s="53">
        <v>9133</v>
      </c>
      <c r="F470" s="53">
        <f>SUMIF(County!$A$5:$A$40,A470,County!$D$5:$D$40)</f>
        <v>304076</v>
      </c>
      <c r="G470" s="173" cm="1">
        <f t="array" ref="G470">INDEX(Geography!$E$5:$E$833,MATCH(C470,Geography!$C$5:$C$833,0),0)</f>
        <v>5987</v>
      </c>
      <c r="H470" s="239">
        <f t="shared" si="7"/>
        <v>8010.9438508792</v>
      </c>
      <c r="I470" s="173">
        <f>SUMIF(Geography!$L$5:$L$838,'Census Tract'!C470,Geography!$M$5:$M$838)</f>
        <v>1095</v>
      </c>
      <c r="J470" s="338">
        <f ca="1">($I470/(SUMIF($D$5:$D$832,$D470,$I$5:$I$832))*IF($D470=1,Urban_Rural_LDVs!F$6,Urban_Rural_LDVs!F$7))</f>
        <v>0.54836286606830087</v>
      </c>
      <c r="K470" s="196">
        <f ca="1">($I470/(SUMIF($D$5:$D$832,$D470,$I$5:$I$832))*IF($D470=1,Urban_Rural_LDVs!G$6,Urban_Rural_LDVs!G$7))</f>
        <v>2.7251278372448886</v>
      </c>
      <c r="L470" s="196">
        <f ca="1">($I470/(SUMIF($D$5:$D$832,$D470,$I$5:$I$832))*IF($D470=1,Urban_Rural_LDVs!H$6,Urban_Rural_LDVs!H$7))</f>
        <v>12.539360434968744</v>
      </c>
      <c r="M470" s="197">
        <f ca="1">($I470/(SUMIF($D$5:$D$832,$D470,$I$5:$I$832))*IF($D470=1,Urban_Rural_LDVs!I$6,Urban_Rural_LDVs!I$7))</f>
        <v>27.234613167608153</v>
      </c>
      <c r="N470" s="196">
        <f ca="1">($H470/(SUMIF($D$5:$D$832,$D470,$H$5:$H$832))*IF($D470=1,Urban_Rural_LDVs!J$6,Urban_Rural_LDVs!J$7))</f>
        <v>1.6538007244964221</v>
      </c>
      <c r="O470" s="196">
        <f ca="1">($H470/(SUMIF($D$5:$D$832,$D470,$H$5:$H$832))*IF($D470=1,Urban_Rural_LDVs!K$6,Urban_Rural_LDVs!K$7))</f>
        <v>7.8697523806237903</v>
      </c>
      <c r="P470" s="196">
        <f ca="1">($H470/(SUMIF($D$5:$D$832,$D470,$H$5:$H$832))*IF($D470=1,Urban_Rural_LDVs!L$6,Urban_Rural_LDVs!L$7))</f>
        <v>35.892291402793035</v>
      </c>
      <c r="Q470" s="197">
        <f ca="1">($H470/(SUMIF($D$5:$D$832,$D470,$H$5:$H$832))*IF($D470=1,Urban_Rural_LDVs!M$6,Urban_Rural_LDVs!M$7))</f>
        <v>77.851011160179709</v>
      </c>
      <c r="R470" s="196">
        <f ca="1">($H470/(SUMIF($D$5:$D$832,$D470,$H$5:$H$832))*IF($D470=1,Urban_Rural_LDVs!N$6,Urban_Rural_LDVs!N$7))</f>
        <v>0.68853244058105334</v>
      </c>
      <c r="S470" s="196">
        <f ca="1">($H470/(SUMIF($D$5:$D$832,$D470,$H$5:$H$832))*IF($D470=1,Urban_Rural_LDVs!O$6,Urban_Rural_LDVs!O$7))</f>
        <v>3.270622262797835</v>
      </c>
      <c r="T470" s="196">
        <f ca="1">($H470/(SUMIF($D$5:$D$832,$D470,$H$5:$H$832))*IF($D470=1,Urban_Rural_LDVs!P$6,Urban_Rural_LDVs!P$7))</f>
        <v>14.350562755700714</v>
      </c>
      <c r="U470" s="339">
        <f ca="1">($H470/(SUMIF($D$5:$D$832,$D470,$H$5:$H$832))*IF($D470=1,Urban_Rural_LDVs!Q$6,Urban_Rural_LDVs!Q$7))</f>
        <v>30.829363380284377</v>
      </c>
      <c r="V470" s="344">
        <f ca="1">'DAC Adjustment'!O474-'Census Tract'!J470</f>
        <v>0</v>
      </c>
      <c r="W470" s="29">
        <f ca="1">'DAC Adjustment'!P474-'Census Tract'!K470</f>
        <v>0</v>
      </c>
      <c r="X470" s="29">
        <f ca="1">'DAC Adjustment'!Q474-'Census Tract'!L470</f>
        <v>0</v>
      </c>
      <c r="Y470" s="105">
        <f ca="1">'DAC Adjustment'!R474-'Census Tract'!M470</f>
        <v>0</v>
      </c>
      <c r="Z470" s="29">
        <f ca="1">'DAC Adjustment'!S474-'Census Tract'!N470</f>
        <v>0</v>
      </c>
      <c r="AA470" s="29">
        <f ca="1">'DAC Adjustment'!T474-'Census Tract'!O470</f>
        <v>0</v>
      </c>
      <c r="AB470" s="29">
        <f ca="1">'DAC Adjustment'!U474-'Census Tract'!P470</f>
        <v>0</v>
      </c>
      <c r="AC470" s="105">
        <f ca="1">'DAC Adjustment'!V474-'Census Tract'!Q470</f>
        <v>0</v>
      </c>
      <c r="AD470" s="29">
        <f ca="1">'DAC Adjustment'!W474-'Census Tract'!R470</f>
        <v>0</v>
      </c>
      <c r="AE470" s="29">
        <f ca="1">'DAC Adjustment'!X474-'Census Tract'!S470</f>
        <v>0</v>
      </c>
      <c r="AF470" s="29">
        <f ca="1">'DAC Adjustment'!Y474-'Census Tract'!T470</f>
        <v>0</v>
      </c>
      <c r="AG470" s="345">
        <f ca="1">'DAC Adjustment'!Z474-'Census Tract'!U470</f>
        <v>0</v>
      </c>
    </row>
    <row r="471" spans="1:33" ht="15.75" x14ac:dyDescent="0.25">
      <c r="A471" s="193" t="s">
        <v>50</v>
      </c>
      <c r="B471" s="53" t="str">
        <f>IFERROR(INDEX(Geography!$R$5:$R$889,MATCH(C471,Geography!$S$5:$S$889,0)),"Undefined")</f>
        <v>Scotts Mills</v>
      </c>
      <c r="C471" s="53">
        <v>41047010501</v>
      </c>
      <c r="D471" s="171" cm="1">
        <f t="array" ref="D471">INDEX(Geography!$K$5:$K$838,MATCH(C471,Geography!$L$5:$L$838,0),0)</f>
        <v>0</v>
      </c>
      <c r="E471" s="53">
        <v>6396</v>
      </c>
      <c r="F471" s="53">
        <f>SUMIF(County!$A$5:$A$40,A471,County!$D$5:$D$40)</f>
        <v>304076</v>
      </c>
      <c r="G471" s="173" cm="1">
        <f t="array" ref="G471">INDEX(Geography!$E$5:$E$833,MATCH(C471,Geography!$C$5:$C$833,0),0)</f>
        <v>5099</v>
      </c>
      <c r="H471" s="239">
        <f t="shared" si="7"/>
        <v>6822.7497403763227</v>
      </c>
      <c r="I471" s="173">
        <f>SUMIF(Geography!$L$5:$L$838,'Census Tract'!C471,Geography!$M$5:$M$838)</f>
        <v>732</v>
      </c>
      <c r="J471" s="338">
        <f ca="1">($I471/(SUMIF($D$5:$D$832,$D471,$I$5:$I$832))*IF($D471=1,Urban_Rural_LDVs!F$6,Urban_Rural_LDVs!F$7))</f>
        <v>1.1247613434061647</v>
      </c>
      <c r="K471" s="196">
        <f ca="1">($I471/(SUMIF($D$5:$D$832,$D471,$I$5:$I$832))*IF($D471=1,Urban_Rural_LDVs!G$6,Urban_Rural_LDVs!G$7))</f>
        <v>5.6737183397734983</v>
      </c>
      <c r="L471" s="196">
        <f ca="1">($I471/(SUMIF($D$5:$D$832,$D471,$I$5:$I$832))*IF($D471=1,Urban_Rural_LDVs!H$6,Urban_Rural_LDVs!H$7))</f>
        <v>26.289513857509228</v>
      </c>
      <c r="M471" s="197">
        <f ca="1">($I471/(SUMIF($D$5:$D$832,$D471,$I$5:$I$832))*IF($D471=1,Urban_Rural_LDVs!I$6,Urban_Rural_LDVs!I$7))</f>
        <v>57.188028275837482</v>
      </c>
      <c r="N471" s="196">
        <f ca="1">($H471/(SUMIF($D$5:$D$832,$D471,$H$5:$H$832))*IF($D471=1,Urban_Rural_LDVs!J$6,Urban_Rural_LDVs!J$7))</f>
        <v>1.86747185772918</v>
      </c>
      <c r="O471" s="196">
        <f ca="1">($H471/(SUMIF($D$5:$D$832,$D471,$H$5:$H$832))*IF($D471=1,Urban_Rural_LDVs!K$6,Urban_Rural_LDVs!K$7))</f>
        <v>9.7608856432157332</v>
      </c>
      <c r="P471" s="196">
        <f ca="1">($H471/(SUMIF($D$5:$D$832,$D471,$H$5:$H$832))*IF($D471=1,Urban_Rural_LDVs!L$6,Urban_Rural_LDVs!L$7))</f>
        <v>45.538830037826969</v>
      </c>
      <c r="Q471" s="197">
        <f ca="1">($H471/(SUMIF($D$5:$D$832,$D471,$H$5:$H$832))*IF($D471=1,Urban_Rural_LDVs!M$6,Urban_Rural_LDVs!M$7))</f>
        <v>99.160480664795699</v>
      </c>
      <c r="R471" s="196">
        <f ca="1">($H471/(SUMIF($D$5:$D$832,$D471,$H$5:$H$832))*IF($D471=1,Urban_Rural_LDVs!N$6,Urban_Rural_LDVs!N$7))</f>
        <v>1.2753988710106363</v>
      </c>
      <c r="S471" s="196">
        <f ca="1">($H471/(SUMIF($D$5:$D$832,$D471,$H$5:$H$832))*IF($D471=1,Urban_Rural_LDVs!O$6,Urban_Rural_LDVs!O$7))</f>
        <v>6.607115739452305</v>
      </c>
      <c r="T471" s="196">
        <f ca="1">($H471/(SUMIF($D$5:$D$832,$D471,$H$5:$H$832))*IF($D471=1,Urban_Rural_LDVs!P$6,Urban_Rural_LDVs!P$7))</f>
        <v>30.445395523490632</v>
      </c>
      <c r="U471" s="339">
        <f ca="1">($H471/(SUMIF($D$5:$D$832,$D471,$H$5:$H$832))*IF($D471=1,Urban_Rural_LDVs!Q$6,Urban_Rural_LDVs!Q$7))</f>
        <v>66.17048714476617</v>
      </c>
      <c r="V471" s="344">
        <f ca="1">'DAC Adjustment'!O475-'Census Tract'!J471</f>
        <v>0</v>
      </c>
      <c r="W471" s="29">
        <f ca="1">'DAC Adjustment'!P475-'Census Tract'!K471</f>
        <v>0</v>
      </c>
      <c r="X471" s="29">
        <f ca="1">'DAC Adjustment'!Q475-'Census Tract'!L471</f>
        <v>0</v>
      </c>
      <c r="Y471" s="105">
        <f ca="1">'DAC Adjustment'!R475-'Census Tract'!M471</f>
        <v>0</v>
      </c>
      <c r="Z471" s="29">
        <f ca="1">'DAC Adjustment'!S475-'Census Tract'!N471</f>
        <v>0</v>
      </c>
      <c r="AA471" s="29">
        <f ca="1">'DAC Adjustment'!T475-'Census Tract'!O471</f>
        <v>0</v>
      </c>
      <c r="AB471" s="29">
        <f ca="1">'DAC Adjustment'!U475-'Census Tract'!P471</f>
        <v>0</v>
      </c>
      <c r="AC471" s="105">
        <f ca="1">'DAC Adjustment'!V475-'Census Tract'!Q471</f>
        <v>0</v>
      </c>
      <c r="AD471" s="29">
        <f ca="1">'DAC Adjustment'!W475-'Census Tract'!R471</f>
        <v>0</v>
      </c>
      <c r="AE471" s="29">
        <f ca="1">'DAC Adjustment'!X475-'Census Tract'!S471</f>
        <v>0</v>
      </c>
      <c r="AF471" s="29">
        <f ca="1">'DAC Adjustment'!Y475-'Census Tract'!T471</f>
        <v>0</v>
      </c>
      <c r="AG471" s="345">
        <f ca="1">'DAC Adjustment'!Z475-'Census Tract'!U471</f>
        <v>0</v>
      </c>
    </row>
    <row r="472" spans="1:33" ht="15.75" x14ac:dyDescent="0.25">
      <c r="A472" s="193" t="s">
        <v>50</v>
      </c>
      <c r="B472" s="53" t="str">
        <f>IFERROR(INDEX(Geography!$R$5:$R$889,MATCH(C472,Geography!$S$5:$S$889,0)),"Undefined")</f>
        <v>Woodburn</v>
      </c>
      <c r="C472" s="53">
        <v>41047010304</v>
      </c>
      <c r="D472" s="171" cm="1">
        <f t="array" ref="D472">INDEX(Geography!$K$5:$K$838,MATCH(C472,Geography!$L$5:$L$838,0),0)</f>
        <v>1</v>
      </c>
      <c r="E472" s="53">
        <v>6717</v>
      </c>
      <c r="F472" s="53">
        <f>SUMIF(County!$A$5:$A$40,A472,County!$D$5:$D$40)</f>
        <v>304076</v>
      </c>
      <c r="G472" s="173" cm="1">
        <f t="array" ref="G472">INDEX(Geography!$E$5:$E$833,MATCH(C472,Geography!$C$5:$C$833,0),0)</f>
        <v>3675</v>
      </c>
      <c r="H472" s="239">
        <f t="shared" si="7"/>
        <v>4917.3573829933284</v>
      </c>
      <c r="I472" s="173">
        <f>SUMIF(Geography!$L$5:$L$838,'Census Tract'!C472,Geography!$M$5:$M$838)</f>
        <v>772</v>
      </c>
      <c r="J472" s="338">
        <f ca="1">($I472/(SUMIF($D$5:$D$832,$D472,$I$5:$I$832))*IF($D472=1,Urban_Rural_LDVs!F$6,Urban_Rural_LDVs!F$7))</f>
        <v>0.38660834027829072</v>
      </c>
      <c r="K472" s="196">
        <f ca="1">($I472/(SUMIF($D$5:$D$832,$D472,$I$5:$I$832))*IF($D472=1,Urban_Rural_LDVs!G$6,Urban_Rural_LDVs!G$7))</f>
        <v>1.9212773427881773</v>
      </c>
      <c r="L472" s="196">
        <f ca="1">($I472/(SUMIF($D$5:$D$832,$D472,$I$5:$I$832))*IF($D472=1,Urban_Rural_LDVs!H$6,Urban_Rural_LDVs!H$7))</f>
        <v>8.8405353934208861</v>
      </c>
      <c r="M472" s="197">
        <f ca="1">($I472/(SUMIF($D$5:$D$832,$D472,$I$5:$I$832))*IF($D472=1,Urban_Rural_LDVs!I$6,Urban_Rural_LDVs!I$7))</f>
        <v>19.201024077984925</v>
      </c>
      <c r="N472" s="196">
        <f ca="1">($H472/(SUMIF($D$5:$D$832,$D472,$H$5:$H$832))*IF($D472=1,Urban_Rural_LDVs!J$6,Urban_Rural_LDVs!J$7))</f>
        <v>1.0151524407089279</v>
      </c>
      <c r="O472" s="196">
        <f ca="1">($H472/(SUMIF($D$5:$D$832,$D472,$H$5:$H$832))*IF($D472=1,Urban_Rural_LDVs!K$6,Urban_Rural_LDVs!K$7))</f>
        <v>4.8306898277588814</v>
      </c>
      <c r="P472" s="196">
        <f ca="1">($H472/(SUMIF($D$5:$D$832,$D472,$H$5:$H$832))*IF($D472=1,Urban_Rural_LDVs!L$6,Urban_Rural_LDVs!L$7))</f>
        <v>22.031763972818506</v>
      </c>
      <c r="Q472" s="197">
        <f ca="1">($H472/(SUMIF($D$5:$D$832,$D472,$H$5:$H$832))*IF($D472=1,Urban_Rural_LDVs!M$6,Urban_Rural_LDVs!M$7))</f>
        <v>47.787283449751193</v>
      </c>
      <c r="R472" s="196">
        <f ca="1">($H472/(SUMIF($D$5:$D$832,$D472,$H$5:$H$832))*IF($D472=1,Urban_Rural_LDVs!N$6,Urban_Rural_LDVs!N$7))</f>
        <v>0.42264184385090542</v>
      </c>
      <c r="S472" s="196">
        <f ca="1">($H472/(SUMIF($D$5:$D$832,$D472,$H$5:$H$832))*IF($D472=1,Urban_Rural_LDVs!O$6,Urban_Rural_LDVs!O$7))</f>
        <v>2.0076059488528548</v>
      </c>
      <c r="T472" s="196">
        <f ca="1">($H472/(SUMIF($D$5:$D$832,$D472,$H$5:$H$832))*IF($D472=1,Urban_Rural_LDVs!P$6,Urban_Rural_LDVs!P$7))</f>
        <v>8.8088054329714573</v>
      </c>
      <c r="U472" s="339">
        <f ca="1">($H472/(SUMIF($D$5:$D$832,$D472,$H$5:$H$832))*IF($D472=1,Urban_Rural_LDVs!Q$6,Urban_Rural_LDVs!Q$7))</f>
        <v>18.923987042349271</v>
      </c>
      <c r="V472" s="344">
        <f ca="1">'DAC Adjustment'!O476-'Census Tract'!J472</f>
        <v>0</v>
      </c>
      <c r="W472" s="29">
        <f ca="1">'DAC Adjustment'!P476-'Census Tract'!K472</f>
        <v>0</v>
      </c>
      <c r="X472" s="29">
        <f ca="1">'DAC Adjustment'!Q476-'Census Tract'!L472</f>
        <v>0</v>
      </c>
      <c r="Y472" s="105">
        <f ca="1">'DAC Adjustment'!R476-'Census Tract'!M472</f>
        <v>0</v>
      </c>
      <c r="Z472" s="29">
        <f ca="1">'DAC Adjustment'!S476-'Census Tract'!N472</f>
        <v>0</v>
      </c>
      <c r="AA472" s="29">
        <f ca="1">'DAC Adjustment'!T476-'Census Tract'!O472</f>
        <v>0</v>
      </c>
      <c r="AB472" s="29">
        <f ca="1">'DAC Adjustment'!U476-'Census Tract'!P472</f>
        <v>0</v>
      </c>
      <c r="AC472" s="105">
        <f ca="1">'DAC Adjustment'!V476-'Census Tract'!Q472</f>
        <v>0</v>
      </c>
      <c r="AD472" s="29">
        <f ca="1">'DAC Adjustment'!W476-'Census Tract'!R472</f>
        <v>0</v>
      </c>
      <c r="AE472" s="29">
        <f ca="1">'DAC Adjustment'!X476-'Census Tract'!S472</f>
        <v>0</v>
      </c>
      <c r="AF472" s="29">
        <f ca="1">'DAC Adjustment'!Y476-'Census Tract'!T472</f>
        <v>0</v>
      </c>
      <c r="AG472" s="345">
        <f ca="1">'DAC Adjustment'!Z476-'Census Tract'!U472</f>
        <v>0</v>
      </c>
    </row>
    <row r="473" spans="1:33" ht="15.75" x14ac:dyDescent="0.25">
      <c r="A473" s="193" t="s">
        <v>50</v>
      </c>
      <c r="B473" s="53" t="str">
        <f>IFERROR(INDEX(Geography!$R$5:$R$889,MATCH(C473,Geography!$S$5:$S$889,0)),"Undefined")</f>
        <v>Keizer</v>
      </c>
      <c r="C473" s="53">
        <v>41047001402</v>
      </c>
      <c r="D473" s="171" cm="1">
        <f t="array" ref="D473">INDEX(Geography!$K$5:$K$838,MATCH(C473,Geography!$L$5:$L$838,0),0)</f>
        <v>1</v>
      </c>
      <c r="E473" s="53">
        <v>5992</v>
      </c>
      <c r="F473" s="53">
        <f>SUMIF(County!$A$5:$A$40,A473,County!$D$5:$D$40)</f>
        <v>304076</v>
      </c>
      <c r="G473" s="173" cm="1">
        <f t="array" ref="G473">INDEX(Geography!$E$5:$E$833,MATCH(C473,Geography!$C$5:$C$833,0),0)</f>
        <v>4574</v>
      </c>
      <c r="H473" s="239">
        <f t="shared" si="7"/>
        <v>6120.2701142344176</v>
      </c>
      <c r="I473" s="173">
        <f>SUMIF(Geography!$L$5:$L$838,'Census Tract'!C473,Geography!$M$5:$M$838)</f>
        <v>1129</v>
      </c>
      <c r="J473" s="338">
        <f ca="1">($I473/(SUMIF($D$5:$D$832,$D473,$I$5:$I$832))*IF($D473=1,Urban_Rural_LDVs!F$6,Urban_Rural_LDVs!F$7))</f>
        <v>0.56538965825672305</v>
      </c>
      <c r="K473" s="196">
        <f ca="1">($I473/(SUMIF($D$5:$D$832,$D473,$I$5:$I$832))*IF($D473=1,Urban_Rural_LDVs!G$6,Urban_Rural_LDVs!G$7))</f>
        <v>2.8097436787666479</v>
      </c>
      <c r="L473" s="196">
        <f ca="1">($I473/(SUMIF($D$5:$D$832,$D473,$I$5:$I$832))*IF($D473=1,Urban_Rural_LDVs!H$6,Urban_Rural_LDVs!H$7))</f>
        <v>12.928710439342202</v>
      </c>
      <c r="M473" s="197">
        <f ca="1">($I473/(SUMIF($D$5:$D$832,$D473,$I$5:$I$832))*IF($D473=1,Urban_Rural_LDVs!I$6,Urban_Rural_LDVs!I$7))</f>
        <v>28.080254124410597</v>
      </c>
      <c r="N473" s="196">
        <f ca="1">($H473/(SUMIF($D$5:$D$832,$D473,$H$5:$H$832))*IF($D473=1,Urban_Rural_LDVs!J$6,Urban_Rural_LDVs!J$7))</f>
        <v>1.2634849697422141</v>
      </c>
      <c r="O473" s="196">
        <f ca="1">($H473/(SUMIF($D$5:$D$832,$D473,$H$5:$H$832))*IF($D473=1,Urban_Rural_LDVs!K$6,Urban_Rural_LDVs!K$7))</f>
        <v>6.0124014346038441</v>
      </c>
      <c r="P473" s="196">
        <f ca="1">($H473/(SUMIF($D$5:$D$832,$D473,$H$5:$H$832))*IF($D473=1,Urban_Rural_LDVs!L$6,Urban_Rural_LDVs!L$7))</f>
        <v>27.421302969162412</v>
      </c>
      <c r="Q473" s="197">
        <f ca="1">($H473/(SUMIF($D$5:$D$832,$D473,$H$5:$H$832))*IF($D473=1,Urban_Rural_LDVs!M$6,Urban_Rural_LDVs!M$7))</f>
        <v>59.477288299091697</v>
      </c>
      <c r="R473" s="196">
        <f ca="1">($H473/(SUMIF($D$5:$D$832,$D473,$H$5:$H$832))*IF($D473=1,Urban_Rural_LDVs!N$6,Urban_Rural_LDVs!N$7))</f>
        <v>0.52603096429225626</v>
      </c>
      <c r="S473" s="196">
        <f ca="1">($H473/(SUMIF($D$5:$D$832,$D473,$H$5:$H$832))*IF($D473=1,Urban_Rural_LDVs!O$6,Urban_Rural_LDVs!O$7))</f>
        <v>2.498718261238901</v>
      </c>
      <c r="T473" s="196">
        <f ca="1">($H473/(SUMIF($D$5:$D$832,$D473,$H$5:$H$832))*IF($D473=1,Urban_Rural_LDVs!P$6,Urban_Rural_LDVs!P$7))</f>
        <v>10.963666952492913</v>
      </c>
      <c r="U473" s="339">
        <f ca="1">($H473/(SUMIF($D$5:$D$832,$D473,$H$5:$H$832))*IF($D473=1,Urban_Rural_LDVs!Q$6,Urban_Rural_LDVs!Q$7))</f>
        <v>23.553283464409681</v>
      </c>
      <c r="V473" s="344">
        <f ca="1">'DAC Adjustment'!O477-'Census Tract'!J473</f>
        <v>0</v>
      </c>
      <c r="W473" s="29">
        <f ca="1">'DAC Adjustment'!P477-'Census Tract'!K473</f>
        <v>0</v>
      </c>
      <c r="X473" s="29">
        <f ca="1">'DAC Adjustment'!Q477-'Census Tract'!L473</f>
        <v>0</v>
      </c>
      <c r="Y473" s="105">
        <f ca="1">'DAC Adjustment'!R477-'Census Tract'!M473</f>
        <v>0</v>
      </c>
      <c r="Z473" s="29">
        <f ca="1">'DAC Adjustment'!S477-'Census Tract'!N473</f>
        <v>0</v>
      </c>
      <c r="AA473" s="29">
        <f ca="1">'DAC Adjustment'!T477-'Census Tract'!O473</f>
        <v>0</v>
      </c>
      <c r="AB473" s="29">
        <f ca="1">'DAC Adjustment'!U477-'Census Tract'!P473</f>
        <v>0</v>
      </c>
      <c r="AC473" s="105">
        <f ca="1">'DAC Adjustment'!V477-'Census Tract'!Q473</f>
        <v>0</v>
      </c>
      <c r="AD473" s="29">
        <f ca="1">'DAC Adjustment'!W477-'Census Tract'!R473</f>
        <v>0</v>
      </c>
      <c r="AE473" s="29">
        <f ca="1">'DAC Adjustment'!X477-'Census Tract'!S473</f>
        <v>0</v>
      </c>
      <c r="AF473" s="29">
        <f ca="1">'DAC Adjustment'!Y477-'Census Tract'!T473</f>
        <v>0</v>
      </c>
      <c r="AG473" s="345">
        <f ca="1">'DAC Adjustment'!Z477-'Census Tract'!U473</f>
        <v>0</v>
      </c>
    </row>
    <row r="474" spans="1:33" ht="15.75" x14ac:dyDescent="0.25">
      <c r="A474" s="193" t="s">
        <v>50</v>
      </c>
      <c r="B474" s="53" t="str">
        <f>IFERROR(INDEX(Geography!$R$5:$R$889,MATCH(C474,Geography!$S$5:$S$889,0)),"Undefined")</f>
        <v>Salem</v>
      </c>
      <c r="C474" s="53">
        <v>41047000300</v>
      </c>
      <c r="D474" s="171" cm="1">
        <f t="array" ref="D474">INDEX(Geography!$K$5:$K$838,MATCH(C474,Geography!$L$5:$L$838,0),0)</f>
        <v>1</v>
      </c>
      <c r="E474" s="53">
        <v>4477</v>
      </c>
      <c r="F474" s="53">
        <f>SUMIF(County!$A$5:$A$40,A474,County!$D$5:$D$40)</f>
        <v>304076</v>
      </c>
      <c r="G474" s="173" cm="1">
        <f t="array" ref="G474">INDEX(Geography!$E$5:$E$833,MATCH(C474,Geography!$C$5:$C$833,0),0)</f>
        <v>3068</v>
      </c>
      <c r="H474" s="239">
        <f t="shared" si="7"/>
        <v>4105.1571295302128</v>
      </c>
      <c r="I474" s="173">
        <f>SUMIF(Geography!$L$5:$L$838,'Census Tract'!C474,Geography!$M$5:$M$838)</f>
        <v>2616</v>
      </c>
      <c r="J474" s="338">
        <f ca="1">($I474/(SUMIF($D$5:$D$832,$D474,$I$5:$I$832))*IF($D474=1,Urban_Rural_LDVs!F$6,Urban_Rural_LDVs!F$7))</f>
        <v>1.3100614224974203</v>
      </c>
      <c r="K474" s="196">
        <f ca="1">($I474/(SUMIF($D$5:$D$832,$D474,$I$5:$I$832))*IF($D474=1,Urban_Rural_LDVs!G$6,Urban_Rural_LDVs!G$7))</f>
        <v>6.510442394732995</v>
      </c>
      <c r="L474" s="196">
        <f ca="1">($I474/(SUMIF($D$5:$D$832,$D474,$I$5:$I$832))*IF($D474=1,Urban_Rural_LDVs!H$6,Urban_Rural_LDVs!H$7))</f>
        <v>29.95704739532259</v>
      </c>
      <c r="M474" s="197">
        <f ca="1">($I474/(SUMIF($D$5:$D$832,$D474,$I$5:$I$832))*IF($D474=1,Urban_Rural_LDVs!I$6,Urban_Rural_LDVs!I$7))</f>
        <v>65.064610088094</v>
      </c>
      <c r="N474" s="196">
        <f ca="1">($H474/(SUMIF($D$5:$D$832,$D474,$H$5:$H$832))*IF($D474=1,Urban_Rural_LDVs!J$6,Urban_Rural_LDVs!J$7))</f>
        <v>0.8474796430190451</v>
      </c>
      <c r="O474" s="196">
        <f ca="1">($H474/(SUMIF($D$5:$D$832,$D474,$H$5:$H$832))*IF($D474=1,Urban_Rural_LDVs!K$6,Urban_Rural_LDVs!K$7))</f>
        <v>4.0328044602895918</v>
      </c>
      <c r="P474" s="196">
        <f ca="1">($H474/(SUMIF($D$5:$D$832,$D474,$H$5:$H$832))*IF($D474=1,Urban_Rural_LDVs!L$6,Urban_Rural_LDVs!L$7))</f>
        <v>18.39277601866862</v>
      </c>
      <c r="Q474" s="197">
        <f ca="1">($H474/(SUMIF($D$5:$D$832,$D474,$H$5:$H$832))*IF($D474=1,Urban_Rural_LDVs!M$6,Urban_Rural_LDVs!M$7))</f>
        <v>39.89425459152018</v>
      </c>
      <c r="R474" s="196">
        <f ca="1">($H474/(SUMIF($D$5:$D$832,$D474,$H$5:$H$832))*IF($D474=1,Urban_Rural_LDVs!N$6,Urban_Rural_LDVs!N$7))</f>
        <v>0.35283406175090554</v>
      </c>
      <c r="S474" s="196">
        <f ca="1">($H474/(SUMIF($D$5:$D$832,$D474,$H$5:$H$832))*IF($D474=1,Urban_Rural_LDVs!O$6,Urban_Rural_LDVs!O$7))</f>
        <v>1.6760095377089959</v>
      </c>
      <c r="T474" s="196">
        <f ca="1">($H474/(SUMIF($D$5:$D$832,$D474,$H$5:$H$832))*IF($D474=1,Urban_Rural_LDVs!P$6,Urban_Rural_LDVs!P$7))</f>
        <v>7.3538544403690986</v>
      </c>
      <c r="U474" s="339">
        <f ca="1">($H474/(SUMIF($D$5:$D$832,$D474,$H$5:$H$832))*IF($D474=1,Urban_Rural_LDVs!Q$6,Urban_Rural_LDVs!Q$7))</f>
        <v>15.798310815218386</v>
      </c>
      <c r="V474" s="344">
        <f ca="1">'DAC Adjustment'!O478-'Census Tract'!J474</f>
        <v>0.32751535562435508</v>
      </c>
      <c r="W474" s="29">
        <f ca="1">'DAC Adjustment'!P478-'Census Tract'!K474</f>
        <v>1.6276105986832485</v>
      </c>
      <c r="X474" s="29">
        <f ca="1">'DAC Adjustment'!Q478-'Census Tract'!L474</f>
        <v>7.489261848830651</v>
      </c>
      <c r="Y474" s="105">
        <f ca="1">'DAC Adjustment'!R478-'Census Tract'!M474</f>
        <v>16.266152522023503</v>
      </c>
      <c r="Z474" s="29">
        <f ca="1">'DAC Adjustment'!S478-'Census Tract'!N474</f>
        <v>0.21186991075476136</v>
      </c>
      <c r="AA474" s="29">
        <f ca="1">'DAC Adjustment'!T478-'Census Tract'!O474</f>
        <v>1.0082011150723975</v>
      </c>
      <c r="AB474" s="29">
        <f ca="1">'DAC Adjustment'!U478-'Census Tract'!P474</f>
        <v>4.5981940046671568</v>
      </c>
      <c r="AC474" s="105">
        <f ca="1">'DAC Adjustment'!V478-'Census Tract'!Q474</f>
        <v>9.9735636478800416</v>
      </c>
      <c r="AD474" s="29">
        <f ca="1">'DAC Adjustment'!W478-'Census Tract'!R474</f>
        <v>8.8208515437726398E-2</v>
      </c>
      <c r="AE474" s="29">
        <f ca="1">'DAC Adjustment'!X478-'Census Tract'!S474</f>
        <v>0.4190023844272488</v>
      </c>
      <c r="AF474" s="29">
        <f ca="1">'DAC Adjustment'!Y478-'Census Tract'!T474</f>
        <v>1.8384636100922753</v>
      </c>
      <c r="AG474" s="345">
        <f ca="1">'DAC Adjustment'!Z478-'Census Tract'!U474</f>
        <v>3.9495777038045965</v>
      </c>
    </row>
    <row r="475" spans="1:33" ht="15.75" x14ac:dyDescent="0.25">
      <c r="A475" s="193" t="s">
        <v>50</v>
      </c>
      <c r="B475" s="53" t="str">
        <f>IFERROR(INDEX(Geography!$R$5:$R$889,MATCH(C475,Geography!$S$5:$S$889,0)),"Undefined")</f>
        <v>Aurora</v>
      </c>
      <c r="C475" s="53">
        <v>41047010202</v>
      </c>
      <c r="D475" s="171" cm="1">
        <f t="array" ref="D475">INDEX(Geography!$K$5:$K$838,MATCH(C475,Geography!$L$5:$L$838,0),0)</f>
        <v>0</v>
      </c>
      <c r="E475" s="53">
        <v>7956</v>
      </c>
      <c r="F475" s="53">
        <f>SUMIF(County!$A$5:$A$40,A475,County!$D$5:$D$40)</f>
        <v>304076</v>
      </c>
      <c r="G475" s="173" cm="1">
        <f t="array" ref="G475">INDEX(Geography!$E$5:$E$833,MATCH(C475,Geography!$C$5:$C$833,0),0)</f>
        <v>6004</v>
      </c>
      <c r="H475" s="239">
        <f t="shared" si="7"/>
        <v>8033.6908102018906</v>
      </c>
      <c r="I475" s="173">
        <f>SUMIF(Geography!$L$5:$L$838,'Census Tract'!C475,Geography!$M$5:$M$838)</f>
        <v>4833</v>
      </c>
      <c r="J475" s="338">
        <f ca="1">($I475/(SUMIF($D$5:$D$832,$D475,$I$5:$I$832))*IF($D475=1,Urban_Rural_LDVs!F$6,Urban_Rural_LDVs!F$7))</f>
        <v>7.4261906730628349</v>
      </c>
      <c r="K475" s="196">
        <f ca="1">($I475/(SUMIF($D$5:$D$832,$D475,$I$5:$I$832))*IF($D475=1,Urban_Rural_LDVs!G$6,Urban_Rural_LDVs!G$7))</f>
        <v>37.460492808914367</v>
      </c>
      <c r="L475" s="196">
        <f ca="1">($I475/(SUMIF($D$5:$D$832,$D475,$I$5:$I$832))*IF($D475=1,Urban_Rural_LDVs!H$6,Urban_Rural_LDVs!H$7))</f>
        <v>173.57543780511216</v>
      </c>
      <c r="M475" s="197">
        <f ca="1">($I475/(SUMIF($D$5:$D$832,$D475,$I$5:$I$832))*IF($D475=1,Urban_Rural_LDVs!I$6,Urban_Rural_LDVs!I$7))</f>
        <v>377.58161291956634</v>
      </c>
      <c r="N475" s="196">
        <f ca="1">($H475/(SUMIF($D$5:$D$832,$D475,$H$5:$H$832))*IF($D475=1,Urban_Rural_LDVs!J$6,Urban_Rural_LDVs!J$7))</f>
        <v>2.1989215598756613</v>
      </c>
      <c r="O475" s="196">
        <f ca="1">($H475/(SUMIF($D$5:$D$832,$D475,$H$5:$H$832))*IF($D475=1,Urban_Rural_LDVs!K$6,Urban_Rural_LDVs!K$7))</f>
        <v>11.493304059985734</v>
      </c>
      <c r="P475" s="196">
        <f ca="1">($H475/(SUMIF($D$5:$D$832,$D475,$H$5:$H$832))*IF($D475=1,Urban_Rural_LDVs!L$6,Urban_Rural_LDVs!L$7))</f>
        <v>53.621324876860776</v>
      </c>
      <c r="Q475" s="197">
        <f ca="1">($H475/(SUMIF($D$5:$D$832,$D475,$H$5:$H$832))*IF($D475=1,Urban_Rural_LDVs!M$6,Urban_Rural_LDVs!M$7))</f>
        <v>116.76005607205988</v>
      </c>
      <c r="R475" s="196">
        <f ca="1">($H475/(SUMIF($D$5:$D$832,$D475,$H$5:$H$832))*IF($D475=1,Urban_Rural_LDVs!N$6,Urban_Rural_LDVs!N$7))</f>
        <v>1.5017640363890685</v>
      </c>
      <c r="S475" s="196">
        <f ca="1">($H475/(SUMIF($D$5:$D$832,$D475,$H$5:$H$832))*IF($D475=1,Urban_Rural_LDVs!O$6,Urban_Rural_LDVs!O$7))</f>
        <v>7.7797848401003407</v>
      </c>
      <c r="T475" s="196">
        <f ca="1">($H475/(SUMIF($D$5:$D$832,$D475,$H$5:$H$832))*IF($D475=1,Urban_Rural_LDVs!P$6,Urban_Rural_LDVs!P$7))</f>
        <v>35.849020341839136</v>
      </c>
      <c r="U475" s="339">
        <f ca="1">($H475/(SUMIF($D$5:$D$832,$D475,$H$5:$H$832))*IF($D475=1,Urban_Rural_LDVs!Q$6,Urban_Rural_LDVs!Q$7))</f>
        <v>77.914807769597189</v>
      </c>
      <c r="V475" s="344">
        <f ca="1">'DAC Adjustment'!O479-'Census Tract'!J475</f>
        <v>0</v>
      </c>
      <c r="W475" s="29">
        <f ca="1">'DAC Adjustment'!P479-'Census Tract'!K475</f>
        <v>0</v>
      </c>
      <c r="X475" s="29">
        <f ca="1">'DAC Adjustment'!Q479-'Census Tract'!L475</f>
        <v>0</v>
      </c>
      <c r="Y475" s="105">
        <f ca="1">'DAC Adjustment'!R479-'Census Tract'!M475</f>
        <v>0</v>
      </c>
      <c r="Z475" s="29">
        <f ca="1">'DAC Adjustment'!S479-'Census Tract'!N475</f>
        <v>0</v>
      </c>
      <c r="AA475" s="29">
        <f ca="1">'DAC Adjustment'!T479-'Census Tract'!O475</f>
        <v>0</v>
      </c>
      <c r="AB475" s="29">
        <f ca="1">'DAC Adjustment'!U479-'Census Tract'!P475</f>
        <v>0</v>
      </c>
      <c r="AC475" s="105">
        <f ca="1">'DAC Adjustment'!V479-'Census Tract'!Q475</f>
        <v>0</v>
      </c>
      <c r="AD475" s="29">
        <f ca="1">'DAC Adjustment'!W479-'Census Tract'!R475</f>
        <v>0</v>
      </c>
      <c r="AE475" s="29">
        <f ca="1">'DAC Adjustment'!X479-'Census Tract'!S475</f>
        <v>0</v>
      </c>
      <c r="AF475" s="29">
        <f ca="1">'DAC Adjustment'!Y479-'Census Tract'!T475</f>
        <v>0</v>
      </c>
      <c r="AG475" s="345">
        <f ca="1">'DAC Adjustment'!Z479-'Census Tract'!U475</f>
        <v>0</v>
      </c>
    </row>
    <row r="476" spans="1:33" ht="15.75" x14ac:dyDescent="0.25">
      <c r="A476" s="193" t="s">
        <v>50</v>
      </c>
      <c r="B476" s="53" t="str">
        <f>IFERROR(INDEX(Geography!$R$5:$R$889,MATCH(C476,Geography!$S$5:$S$889,0)),"Undefined")</f>
        <v>Salem</v>
      </c>
      <c r="C476" s="53">
        <v>41047002502</v>
      </c>
      <c r="D476" s="171" cm="1">
        <f t="array" ref="D476">INDEX(Geography!$K$5:$K$838,MATCH(C476,Geography!$L$5:$L$838,0),0)</f>
        <v>0</v>
      </c>
      <c r="E476" s="53">
        <v>5569</v>
      </c>
      <c r="F476" s="53">
        <f>SUMIF(County!$A$5:$A$40,A476,County!$D$5:$D$40)</f>
        <v>304076</v>
      </c>
      <c r="G476" s="173" cm="1">
        <f t="array" ref="G476">INDEX(Geography!$E$5:$E$833,MATCH(C476,Geography!$C$5:$C$833,0),0)</f>
        <v>4270</v>
      </c>
      <c r="H476" s="239">
        <f t="shared" si="7"/>
        <v>5713.5009592874867</v>
      </c>
      <c r="I476" s="173">
        <f>SUMIF(Geography!$L$5:$L$838,'Census Tract'!C476,Geography!$M$5:$M$838)</f>
        <v>4061</v>
      </c>
      <c r="J476" s="338">
        <f ca="1">($I476/(SUMIF($D$5:$D$832,$D476,$I$5:$I$832))*IF($D476=1,Urban_Rural_LDVs!F$6,Urban_Rural_LDVs!F$7))</f>
        <v>6.2399669611645292</v>
      </c>
      <c r="K476" s="196">
        <f ca="1">($I476/(SUMIF($D$5:$D$832,$D476,$I$5:$I$832))*IF($D476=1,Urban_Rural_LDVs!G$6,Urban_Rural_LDVs!G$7))</f>
        <v>31.476735215601334</v>
      </c>
      <c r="L476" s="196">
        <f ca="1">($I476/(SUMIF($D$5:$D$832,$D476,$I$5:$I$832))*IF($D476=1,Urban_Rural_LDVs!H$6,Urban_Rural_LDVs!H$7))</f>
        <v>145.84933849090842</v>
      </c>
      <c r="M476" s="197">
        <f ca="1">($I476/(SUMIF($D$5:$D$832,$D476,$I$5:$I$832))*IF($D476=1,Urban_Rural_LDVs!I$6,Urban_Rural_LDVs!I$7))</f>
        <v>317.26855577619671</v>
      </c>
      <c r="N476" s="196">
        <f ca="1">($H476/(SUMIF($D$5:$D$832,$D476,$H$5:$H$832))*IF($D476=1,Urban_Rural_LDVs!J$6,Urban_Rural_LDVs!J$7))</f>
        <v>1.5638566057077066</v>
      </c>
      <c r="O476" s="196">
        <f ca="1">($H476/(SUMIF($D$5:$D$832,$D476,$H$5:$H$832))*IF($D476=1,Urban_Rural_LDVs!K$6,Urban_Rural_LDVs!K$7))</f>
        <v>8.1739520879645351</v>
      </c>
      <c r="P476" s="196">
        <f ca="1">($H476/(SUMIF($D$5:$D$832,$D476,$H$5:$H$832))*IF($D476=1,Urban_Rural_LDVs!L$6,Urban_Rural_LDVs!L$7))</f>
        <v>38.135086146601509</v>
      </c>
      <c r="Q476" s="197">
        <f ca="1">($H476/(SUMIF($D$5:$D$832,$D476,$H$5:$H$832))*IF($D476=1,Urban_Rural_LDVs!M$6,Urban_Rural_LDVs!M$7))</f>
        <v>83.038880650848697</v>
      </c>
      <c r="R476" s="196">
        <f ca="1">($H476/(SUMIF($D$5:$D$832,$D476,$H$5:$H$832))*IF($D476=1,Urban_Rural_LDVs!N$6,Urban_Rural_LDVs!N$7))</f>
        <v>1.0680433769789008</v>
      </c>
      <c r="S476" s="196">
        <f ca="1">($H476/(SUMIF($D$5:$D$832,$D476,$H$5:$H$832))*IF($D476=1,Urban_Rural_LDVs!O$6,Urban_Rural_LDVs!O$7))</f>
        <v>5.5329249279194617</v>
      </c>
      <c r="T476" s="196">
        <f ca="1">($H476/(SUMIF($D$5:$D$832,$D476,$H$5:$H$832))*IF($D476=1,Urban_Rural_LDVs!P$6,Urban_Rural_LDVs!P$7))</f>
        <v>25.495555772760337</v>
      </c>
      <c r="U476" s="339">
        <f ca="1">($H476/(SUMIF($D$5:$D$832,$D476,$H$5:$H$832))*IF($D476=1,Urban_Rural_LDVs!Q$6,Urban_Rural_LDVs!Q$7))</f>
        <v>55.4124299094237</v>
      </c>
      <c r="V476" s="344">
        <f ca="1">'DAC Adjustment'!O480-'Census Tract'!J476</f>
        <v>0</v>
      </c>
      <c r="W476" s="29">
        <f ca="1">'DAC Adjustment'!P480-'Census Tract'!K476</f>
        <v>0</v>
      </c>
      <c r="X476" s="29">
        <f ca="1">'DAC Adjustment'!Q480-'Census Tract'!L476</f>
        <v>0</v>
      </c>
      <c r="Y476" s="105">
        <f ca="1">'DAC Adjustment'!R480-'Census Tract'!M476</f>
        <v>0</v>
      </c>
      <c r="Z476" s="29">
        <f ca="1">'DAC Adjustment'!S480-'Census Tract'!N476</f>
        <v>0</v>
      </c>
      <c r="AA476" s="29">
        <f ca="1">'DAC Adjustment'!T480-'Census Tract'!O476</f>
        <v>0</v>
      </c>
      <c r="AB476" s="29">
        <f ca="1">'DAC Adjustment'!U480-'Census Tract'!P476</f>
        <v>0</v>
      </c>
      <c r="AC476" s="105">
        <f ca="1">'DAC Adjustment'!V480-'Census Tract'!Q476</f>
        <v>0</v>
      </c>
      <c r="AD476" s="29">
        <f ca="1">'DAC Adjustment'!W480-'Census Tract'!R476</f>
        <v>0</v>
      </c>
      <c r="AE476" s="29">
        <f ca="1">'DAC Adjustment'!X480-'Census Tract'!S476</f>
        <v>0</v>
      </c>
      <c r="AF476" s="29">
        <f ca="1">'DAC Adjustment'!Y480-'Census Tract'!T476</f>
        <v>0</v>
      </c>
      <c r="AG476" s="345">
        <f ca="1">'DAC Adjustment'!Z480-'Census Tract'!U476</f>
        <v>0</v>
      </c>
    </row>
    <row r="477" spans="1:33" ht="15.75" x14ac:dyDescent="0.25">
      <c r="A477" s="193" t="s">
        <v>50</v>
      </c>
      <c r="B477" s="53" t="str">
        <f>IFERROR(INDEX(Geography!$R$5:$R$889,MATCH(C477,Geography!$S$5:$S$889,0)),"Undefined")</f>
        <v>Salem</v>
      </c>
      <c r="C477" s="53">
        <v>41047001801</v>
      </c>
      <c r="D477" s="171" cm="1">
        <f t="array" ref="D477">INDEX(Geography!$K$5:$K$838,MATCH(C477,Geography!$L$5:$L$838,0),0)</f>
        <v>1</v>
      </c>
      <c r="E477" s="53">
        <v>6886</v>
      </c>
      <c r="F477" s="53">
        <f>SUMIF(County!$A$5:$A$40,A477,County!$D$5:$D$40)</f>
        <v>304076</v>
      </c>
      <c r="G477" s="173" cm="1">
        <f t="array" ref="G477">INDEX(Geography!$E$5:$E$833,MATCH(C477,Geography!$C$5:$C$833,0),0)</f>
        <v>4357</v>
      </c>
      <c r="H477" s="239">
        <f t="shared" si="7"/>
        <v>5829.9118687624314</v>
      </c>
      <c r="I477" s="173">
        <f>SUMIF(Geography!$L$5:$L$838,'Census Tract'!C477,Geography!$M$5:$M$838)</f>
        <v>3059</v>
      </c>
      <c r="J477" s="338">
        <f ca="1">($I477/(SUMIF($D$5:$D$832,$D477,$I$5:$I$832))*IF($D477=1,Urban_Rural_LDVs!F$6,Urban_Rural_LDVs!F$7))</f>
        <v>1.5319105089524498</v>
      </c>
      <c r="K477" s="196">
        <f ca="1">($I477/(SUMIF($D$5:$D$832,$D477,$I$5:$I$832))*IF($D477=1,Urban_Rural_LDVs!G$6,Urban_Rural_LDVs!G$7))</f>
        <v>7.6129370357370911</v>
      </c>
      <c r="L477" s="196">
        <f ca="1">($I477/(SUMIF($D$5:$D$832,$D477,$I$5:$I$832))*IF($D477=1,Urban_Rural_LDVs!H$6,Urban_Rural_LDVs!H$7))</f>
        <v>35.030048922894416</v>
      </c>
      <c r="M477" s="197">
        <f ca="1">($I477/(SUMIF($D$5:$D$832,$D477,$I$5:$I$832))*IF($D477=1,Urban_Rural_LDVs!I$6,Urban_Rural_LDVs!I$7))</f>
        <v>76.082814319372915</v>
      </c>
      <c r="N477" s="196">
        <f ca="1">($H477/(SUMIF($D$5:$D$832,$D477,$H$5:$H$832))*IF($D477=1,Urban_Rural_LDVs!J$6,Urban_Rural_LDVs!J$7))</f>
        <v>1.2035426351479728</v>
      </c>
      <c r="O477" s="196">
        <f ca="1">($H477/(SUMIF($D$5:$D$832,$D477,$H$5:$H$832))*IF($D477=1,Urban_Rural_LDVs!K$6,Urban_Rural_LDVs!K$7))</f>
        <v>5.7271607019171302</v>
      </c>
      <c r="P477" s="196">
        <f ca="1">($H477/(SUMIF($D$5:$D$832,$D477,$H$5:$H$832))*IF($D477=1,Urban_Rural_LDVs!L$6,Urban_Rural_LDVs!L$7))</f>
        <v>26.120379763148367</v>
      </c>
      <c r="Q477" s="197">
        <f ca="1">($H477/(SUMIF($D$5:$D$832,$D477,$H$5:$H$832))*IF($D477=1,Urban_Rural_LDVs!M$6,Urban_Rural_LDVs!M$7))</f>
        <v>56.655562990630202</v>
      </c>
      <c r="R477" s="196">
        <f ca="1">($H477/(SUMIF($D$5:$D$832,$D477,$H$5:$H$832))*IF($D477=1,Urban_Rural_LDVs!N$6,Urban_Rural_LDVs!N$7))</f>
        <v>0.50107496970296472</v>
      </c>
      <c r="S477" s="196">
        <f ca="1">($H477/(SUMIF($D$5:$D$832,$D477,$H$5:$H$832))*IF($D477=1,Urban_Rural_LDVs!O$6,Urban_Rural_LDVs!O$7))</f>
        <v>2.3801739099733039</v>
      </c>
      <c r="T477" s="196">
        <f ca="1">($H477/(SUMIF($D$5:$D$832,$D477,$H$5:$H$832))*IF($D477=1,Urban_Rural_LDVs!P$6,Urban_Rural_LDVs!P$7))</f>
        <v>10.443527965022218</v>
      </c>
      <c r="U477" s="339">
        <f ca="1">($H477/(SUMIF($D$5:$D$832,$D477,$H$5:$H$832))*IF($D477=1,Urban_Rural_LDVs!Q$6,Urban_Rural_LDVs!Q$7))</f>
        <v>22.435867086670964</v>
      </c>
      <c r="V477" s="344">
        <f ca="1">'DAC Adjustment'!O481-'Census Tract'!J477</f>
        <v>0.38297762723811246</v>
      </c>
      <c r="W477" s="29">
        <f ca="1">'DAC Adjustment'!P481-'Census Tract'!K477</f>
        <v>1.9032342589342734</v>
      </c>
      <c r="X477" s="29">
        <f ca="1">'DAC Adjustment'!Q481-'Census Tract'!L477</f>
        <v>8.7575122307236057</v>
      </c>
      <c r="Y477" s="105">
        <f ca="1">'DAC Adjustment'!R481-'Census Tract'!M477</f>
        <v>19.020703579843229</v>
      </c>
      <c r="Z477" s="29">
        <f ca="1">'DAC Adjustment'!S481-'Census Tract'!N477</f>
        <v>0.30088565878699325</v>
      </c>
      <c r="AA477" s="29">
        <f ca="1">'DAC Adjustment'!T481-'Census Tract'!O477</f>
        <v>1.4317901754792821</v>
      </c>
      <c r="AB477" s="29">
        <f ca="1">'DAC Adjustment'!U481-'Census Tract'!P477</f>
        <v>6.530094940787091</v>
      </c>
      <c r="AC477" s="105">
        <f ca="1">'DAC Adjustment'!V481-'Census Tract'!Q477</f>
        <v>14.163890747657547</v>
      </c>
      <c r="AD477" s="29">
        <f ca="1">'DAC Adjustment'!W481-'Census Tract'!R477</f>
        <v>0.12526874242574115</v>
      </c>
      <c r="AE477" s="29">
        <f ca="1">'DAC Adjustment'!X481-'Census Tract'!S477</f>
        <v>0.5950434774933262</v>
      </c>
      <c r="AF477" s="29">
        <f ca="1">'DAC Adjustment'!Y481-'Census Tract'!T477</f>
        <v>2.610881991255555</v>
      </c>
      <c r="AG477" s="345">
        <f ca="1">'DAC Adjustment'!Z481-'Census Tract'!U477</f>
        <v>5.6089667716677418</v>
      </c>
    </row>
    <row r="478" spans="1:33" ht="15.75" x14ac:dyDescent="0.25">
      <c r="A478" s="193" t="s">
        <v>50</v>
      </c>
      <c r="B478" s="53" t="str">
        <f>IFERROR(INDEX(Geography!$R$5:$R$889,MATCH(C478,Geography!$S$5:$S$889,0)),"Undefined")</f>
        <v>Salem</v>
      </c>
      <c r="C478" s="53">
        <v>41047000502</v>
      </c>
      <c r="D478" s="171" cm="1">
        <f t="array" ref="D478">INDEX(Geography!$K$5:$K$838,MATCH(C478,Geography!$L$5:$L$838,0),0)</f>
        <v>1</v>
      </c>
      <c r="E478" s="53">
        <v>5754</v>
      </c>
      <c r="F478" s="53">
        <f>SUMIF(County!$A$5:$A$40,A478,County!$D$5:$D$40)</f>
        <v>304076</v>
      </c>
      <c r="G478" s="173" cm="1">
        <f t="array" ref="G478">INDEX(Geography!$E$5:$E$833,MATCH(C478,Geography!$C$5:$C$833,0),0)</f>
        <v>3316</v>
      </c>
      <c r="H478" s="239">
        <f t="shared" si="7"/>
        <v>4436.9951243553414</v>
      </c>
      <c r="I478" s="173">
        <f>SUMIF(Geography!$L$5:$L$838,'Census Tract'!C478,Geography!$M$5:$M$838)</f>
        <v>2167</v>
      </c>
      <c r="J478" s="338">
        <f ca="1">($I478/(SUMIF($D$5:$D$832,$D478,$I$5:$I$832))*IF($D478=1,Urban_Rural_LDVs!F$6,Urban_Rural_LDVs!F$7))</f>
        <v>1.0852076080091397</v>
      </c>
      <c r="K478" s="196">
        <f ca="1">($I478/(SUMIF($D$5:$D$832,$D478,$I$5:$I$832))*IF($D478=1,Urban_Rural_LDVs!G$6,Urban_Rural_LDVs!G$7))</f>
        <v>5.3930155464015286</v>
      </c>
      <c r="L478" s="196">
        <f ca="1">($I478/(SUMIF($D$5:$D$832,$D478,$I$5:$I$832))*IF($D478=1,Urban_Rural_LDVs!H$6,Urban_Rural_LDVs!H$7))</f>
        <v>24.81533704344956</v>
      </c>
      <c r="M478" s="197">
        <f ca="1">($I478/(SUMIF($D$5:$D$832,$D478,$I$5:$I$832))*IF($D478=1,Urban_Rural_LDVs!I$6,Urban_Rural_LDVs!I$7))</f>
        <v>53.897175099732294</v>
      </c>
      <c r="N478" s="196">
        <f ca="1">($H478/(SUMIF($D$5:$D$832,$D478,$H$5:$H$832))*IF($D478=1,Urban_Rural_LDVs!J$6,Urban_Rural_LDVs!J$7))</f>
        <v>0.91598516826960696</v>
      </c>
      <c r="O478" s="196">
        <f ca="1">($H478/(SUMIF($D$5:$D$832,$D478,$H$5:$H$832))*IF($D478=1,Urban_Rural_LDVs!K$6,Urban_Rural_LDVs!K$7))</f>
        <v>4.3587938690744092</v>
      </c>
      <c r="P478" s="196">
        <f ca="1">($H478/(SUMIF($D$5:$D$832,$D478,$H$5:$H$832))*IF($D478=1,Urban_Rural_LDVs!L$6,Urban_Rural_LDVs!L$7))</f>
        <v>19.879545396970389</v>
      </c>
      <c r="Q478" s="197">
        <f ca="1">($H478/(SUMIF($D$5:$D$832,$D478,$H$5:$H$832))*IF($D478=1,Urban_Rural_LDVs!M$6,Urban_Rural_LDVs!M$7))</f>
        <v>43.119083515476184</v>
      </c>
      <c r="R478" s="196">
        <f ca="1">($H478/(SUMIF($D$5:$D$832,$D478,$H$5:$H$832))*IF($D478=1,Urban_Rural_LDVs!N$6,Urban_Rural_LDVs!N$7))</f>
        <v>0.38135519842438165</v>
      </c>
      <c r="S478" s="196">
        <f ca="1">($H478/(SUMIF($D$5:$D$832,$D478,$H$5:$H$832))*IF($D478=1,Urban_Rural_LDVs!O$6,Urban_Rural_LDVs!O$7))</f>
        <v>1.81148879629825</v>
      </c>
      <c r="T478" s="196">
        <f ca="1">($H478/(SUMIF($D$5:$D$832,$D478,$H$5:$H$832))*IF($D478=1,Urban_Rural_LDVs!P$6,Urban_Rural_LDVs!P$7))</f>
        <v>7.9482989974784655</v>
      </c>
      <c r="U478" s="339">
        <f ca="1">($H478/(SUMIF($D$5:$D$832,$D478,$H$5:$H$832))*IF($D478=1,Urban_Rural_LDVs!Q$6,Urban_Rural_LDVs!Q$7))</f>
        <v>17.075358104062637</v>
      </c>
      <c r="V478" s="344">
        <f ca="1">'DAC Adjustment'!O482-'Census Tract'!J478</f>
        <v>0.27130190200228488</v>
      </c>
      <c r="W478" s="29">
        <f ca="1">'DAC Adjustment'!P482-'Census Tract'!K478</f>
        <v>1.3482538866003821</v>
      </c>
      <c r="X478" s="29">
        <f ca="1">'DAC Adjustment'!Q482-'Census Tract'!L478</f>
        <v>6.20383426086239</v>
      </c>
      <c r="Y478" s="105">
        <f ca="1">'DAC Adjustment'!R482-'Census Tract'!M478</f>
        <v>13.474293774933074</v>
      </c>
      <c r="Z478" s="29">
        <f ca="1">'DAC Adjustment'!S482-'Census Tract'!N478</f>
        <v>0.2289962920674018</v>
      </c>
      <c r="AA478" s="29">
        <f ca="1">'DAC Adjustment'!T482-'Census Tract'!O478</f>
        <v>1.0896984672686028</v>
      </c>
      <c r="AB478" s="29">
        <f ca="1">'DAC Adjustment'!U482-'Census Tract'!P478</f>
        <v>4.9698863492425964</v>
      </c>
      <c r="AC478" s="105">
        <f ca="1">'DAC Adjustment'!V482-'Census Tract'!Q478</f>
        <v>10.779770878869044</v>
      </c>
      <c r="AD478" s="29">
        <f ca="1">'DAC Adjustment'!W482-'Census Tract'!R478</f>
        <v>9.5338799606095426E-2</v>
      </c>
      <c r="AE478" s="29">
        <f ca="1">'DAC Adjustment'!X482-'Census Tract'!S478</f>
        <v>0.45287219907456255</v>
      </c>
      <c r="AF478" s="29">
        <f ca="1">'DAC Adjustment'!Y482-'Census Tract'!T478</f>
        <v>1.9870747493696168</v>
      </c>
      <c r="AG478" s="345">
        <f ca="1">'DAC Adjustment'!Z482-'Census Tract'!U478</f>
        <v>4.2688395260156611</v>
      </c>
    </row>
    <row r="479" spans="1:33" ht="15.75" x14ac:dyDescent="0.25">
      <c r="A479" s="193" t="s">
        <v>50</v>
      </c>
      <c r="B479" s="53" t="str">
        <f>IFERROR(INDEX(Geography!$R$5:$R$889,MATCH(C479,Geography!$S$5:$S$889,0)),"Undefined")</f>
        <v>Keizer</v>
      </c>
      <c r="C479" s="53">
        <v>41047001501</v>
      </c>
      <c r="D479" s="171" cm="1">
        <f t="array" ref="D479">INDEX(Geography!$K$5:$K$838,MATCH(C479,Geography!$L$5:$L$838,0),0)</f>
        <v>1</v>
      </c>
      <c r="E479" s="53">
        <v>4933</v>
      </c>
      <c r="F479" s="53">
        <f>SUMIF(County!$A$5:$A$40,A479,County!$D$5:$D$40)</f>
        <v>304076</v>
      </c>
      <c r="G479" s="173" cm="1">
        <f t="array" ref="G479">INDEX(Geography!$E$5:$E$833,MATCH(C479,Geography!$C$5:$C$833,0),0)</f>
        <v>3378</v>
      </c>
      <c r="H479" s="239">
        <f t="shared" si="7"/>
        <v>4519.9546230616234</v>
      </c>
      <c r="I479" s="173">
        <f>SUMIF(Geography!$L$5:$L$838,'Census Tract'!C479,Geography!$M$5:$M$838)</f>
        <v>1946</v>
      </c>
      <c r="J479" s="338">
        <f ca="1">($I479/(SUMIF($D$5:$D$832,$D479,$I$5:$I$832))*IF($D479=1,Urban_Rural_LDVs!F$6,Urban_Rural_LDVs!F$7))</f>
        <v>0.97453345878439601</v>
      </c>
      <c r="K479" s="196">
        <f ca="1">($I479/(SUMIF($D$5:$D$832,$D479,$I$5:$I$832))*IF($D479=1,Urban_Rural_LDVs!G$6,Urban_Rural_LDVs!G$7))</f>
        <v>4.8430125765100946</v>
      </c>
      <c r="L479" s="196">
        <f ca="1">($I479/(SUMIF($D$5:$D$832,$D479,$I$5:$I$832))*IF($D479=1,Urban_Rural_LDVs!H$6,Urban_Rural_LDVs!H$7))</f>
        <v>22.284562015022079</v>
      </c>
      <c r="M479" s="197">
        <f ca="1">($I479/(SUMIF($D$5:$D$832,$D479,$I$5:$I$832))*IF($D479=1,Urban_Rural_LDVs!I$6,Urban_Rural_LDVs!I$7))</f>
        <v>48.400508880516405</v>
      </c>
      <c r="N479" s="196">
        <f ca="1">($H479/(SUMIF($D$5:$D$832,$D479,$H$5:$H$832))*IF($D479=1,Urban_Rural_LDVs!J$6,Urban_Rural_LDVs!J$7))</f>
        <v>0.9331115495822474</v>
      </c>
      <c r="O479" s="196">
        <f ca="1">($H479/(SUMIF($D$5:$D$832,$D479,$H$5:$H$832))*IF($D479=1,Urban_Rural_LDVs!K$6,Urban_Rural_LDVs!K$7))</f>
        <v>4.4402912212706145</v>
      </c>
      <c r="P479" s="196">
        <f ca="1">($H479/(SUMIF($D$5:$D$832,$D479,$H$5:$H$832))*IF($D479=1,Urban_Rural_LDVs!L$6,Urban_Rural_LDVs!L$7))</f>
        <v>20.251237741545832</v>
      </c>
      <c r="Q479" s="197">
        <f ca="1">($H479/(SUMIF($D$5:$D$832,$D479,$H$5:$H$832))*IF($D479=1,Urban_Rural_LDVs!M$6,Urban_Rural_LDVs!M$7))</f>
        <v>43.925290746465187</v>
      </c>
      <c r="R479" s="196">
        <f ca="1">($H479/(SUMIF($D$5:$D$832,$D479,$H$5:$H$832))*IF($D479=1,Urban_Rural_LDVs!N$6,Urban_Rural_LDVs!N$7))</f>
        <v>0.38848548259275067</v>
      </c>
      <c r="S479" s="196">
        <f ca="1">($H479/(SUMIF($D$5:$D$832,$D479,$H$5:$H$832))*IF($D479=1,Urban_Rural_LDVs!O$6,Urban_Rural_LDVs!O$7))</f>
        <v>1.8453586109455635</v>
      </c>
      <c r="T479" s="196">
        <f ca="1">($H479/(SUMIF($D$5:$D$832,$D479,$H$5:$H$832))*IF($D479=1,Urban_Rural_LDVs!P$6,Urban_Rural_LDVs!P$7))</f>
        <v>8.0969101367558078</v>
      </c>
      <c r="U479" s="339">
        <f ca="1">($H479/(SUMIF($D$5:$D$832,$D479,$H$5:$H$832))*IF($D479=1,Urban_Rural_LDVs!Q$6,Urban_Rural_LDVs!Q$7))</f>
        <v>17.394619926273702</v>
      </c>
      <c r="V479" s="344">
        <f ca="1">'DAC Adjustment'!O483-'Census Tract'!J479</f>
        <v>0</v>
      </c>
      <c r="W479" s="29">
        <f ca="1">'DAC Adjustment'!P483-'Census Tract'!K479</f>
        <v>0</v>
      </c>
      <c r="X479" s="29">
        <f ca="1">'DAC Adjustment'!Q483-'Census Tract'!L479</f>
        <v>0</v>
      </c>
      <c r="Y479" s="105">
        <f ca="1">'DAC Adjustment'!R483-'Census Tract'!M479</f>
        <v>0</v>
      </c>
      <c r="Z479" s="29">
        <f ca="1">'DAC Adjustment'!S483-'Census Tract'!N479</f>
        <v>0</v>
      </c>
      <c r="AA479" s="29">
        <f ca="1">'DAC Adjustment'!T483-'Census Tract'!O479</f>
        <v>0</v>
      </c>
      <c r="AB479" s="29">
        <f ca="1">'DAC Adjustment'!U483-'Census Tract'!P479</f>
        <v>0</v>
      </c>
      <c r="AC479" s="105">
        <f ca="1">'DAC Adjustment'!V483-'Census Tract'!Q479</f>
        <v>0</v>
      </c>
      <c r="AD479" s="29">
        <f ca="1">'DAC Adjustment'!W483-'Census Tract'!R479</f>
        <v>0</v>
      </c>
      <c r="AE479" s="29">
        <f ca="1">'DAC Adjustment'!X483-'Census Tract'!S479</f>
        <v>0</v>
      </c>
      <c r="AF479" s="29">
        <f ca="1">'DAC Adjustment'!Y483-'Census Tract'!T479</f>
        <v>0</v>
      </c>
      <c r="AG479" s="345">
        <f ca="1">'DAC Adjustment'!Z483-'Census Tract'!U479</f>
        <v>0</v>
      </c>
    </row>
    <row r="480" spans="1:33" ht="15.75" x14ac:dyDescent="0.25">
      <c r="A480" s="193" t="s">
        <v>50</v>
      </c>
      <c r="B480" s="53" t="str">
        <f>IFERROR(INDEX(Geography!$R$5:$R$889,MATCH(C480,Geography!$S$5:$S$889,0)),"Undefined")</f>
        <v>Detroit</v>
      </c>
      <c r="C480" s="53">
        <v>41047010600</v>
      </c>
      <c r="D480" s="171" cm="1">
        <f t="array" ref="D480">INDEX(Geography!$K$5:$K$838,MATCH(C480,Geography!$L$5:$L$838,0),0)</f>
        <v>0</v>
      </c>
      <c r="E480" s="53">
        <v>2289</v>
      </c>
      <c r="F480" s="53">
        <f>SUMIF(County!$A$5:$A$40,A480,County!$D$5:$D$40)</f>
        <v>304076</v>
      </c>
      <c r="G480" s="173" cm="1">
        <f t="array" ref="G480">INDEX(Geography!$E$5:$E$833,MATCH(C480,Geography!$C$5:$C$833,0),0)</f>
        <v>2199</v>
      </c>
      <c r="H480" s="239">
        <f t="shared" si="7"/>
        <v>2942.3860912115183</v>
      </c>
      <c r="I480" s="173">
        <f>SUMIF(Geography!$L$5:$L$838,'Census Tract'!C480,Geography!$M$5:$M$838)</f>
        <v>480</v>
      </c>
      <c r="J480" s="338">
        <f ca="1">($I480/(SUMIF($D$5:$D$832,$D480,$I$5:$I$832))*IF($D480=1,Urban_Rural_LDVs!F$6,Urban_Rural_LDVs!F$7))</f>
        <v>0.73754842190568193</v>
      </c>
      <c r="K480" s="196">
        <f ca="1">($I480/(SUMIF($D$5:$D$832,$D480,$I$5:$I$832))*IF($D480=1,Urban_Rural_LDVs!G$6,Urban_Rural_LDVs!G$7))</f>
        <v>3.7204710424744247</v>
      </c>
      <c r="L480" s="196">
        <f ca="1">($I480/(SUMIF($D$5:$D$832,$D480,$I$5:$I$832))*IF($D480=1,Urban_Rural_LDVs!H$6,Urban_Rural_LDVs!H$7))</f>
        <v>17.239025480333922</v>
      </c>
      <c r="M480" s="197">
        <f ca="1">($I480/(SUMIF($D$5:$D$832,$D480,$I$5:$I$832))*IF($D480=1,Urban_Rural_LDVs!I$6,Urban_Rural_LDVs!I$7))</f>
        <v>37.500346410385234</v>
      </c>
      <c r="N480" s="196">
        <f ca="1">($H480/(SUMIF($D$5:$D$832,$D480,$H$5:$H$832))*IF($D480=1,Urban_Rural_LDVs!J$6,Urban_Rural_LDVs!J$7))</f>
        <v>0.80536783980122895</v>
      </c>
      <c r="O480" s="196">
        <f ca="1">($H480/(SUMIF($D$5:$D$832,$D480,$H$5:$H$832))*IF($D480=1,Urban_Rural_LDVs!K$6,Urban_Rural_LDVs!K$7))</f>
        <v>4.2094896115770535</v>
      </c>
      <c r="P480" s="196">
        <f ca="1">($H480/(SUMIF($D$5:$D$832,$D480,$H$5:$H$832))*IF($D480=1,Urban_Rural_LDVs!L$6,Urban_Rural_LDVs!L$7))</f>
        <v>19.639122818823591</v>
      </c>
      <c r="Q480" s="197">
        <f ca="1">($H480/(SUMIF($D$5:$D$832,$D480,$H$5:$H$832))*IF($D480=1,Urban_Rural_LDVs!M$6,Urban_Rural_LDVs!M$7))</f>
        <v>42.764051182954638</v>
      </c>
      <c r="R480" s="196">
        <f ca="1">($H480/(SUMIF($D$5:$D$832,$D480,$H$5:$H$832))*IF($D480=1,Urban_Rural_LDVs!N$6,Urban_Rural_LDVs!N$7))</f>
        <v>0.55002983278140594</v>
      </c>
      <c r="S480" s="196">
        <f ca="1">($H480/(SUMIF($D$5:$D$832,$D480,$H$5:$H$832))*IF($D480=1,Urban_Rural_LDVs!O$6,Urban_Rural_LDVs!O$7))</f>
        <v>2.849391549530421</v>
      </c>
      <c r="T480" s="196">
        <f ca="1">($H480/(SUMIF($D$5:$D$832,$D480,$H$5:$H$832))*IF($D480=1,Urban_Rural_LDVs!P$6,Urban_Rural_LDVs!P$7))</f>
        <v>13.129912680163931</v>
      </c>
      <c r="U480" s="339">
        <f ca="1">($H480/(SUMIF($D$5:$D$832,$D480,$H$5:$H$832))*IF($D480=1,Urban_Rural_LDVs!Q$6,Urban_Rural_LDVs!Q$7))</f>
        <v>28.536752545860125</v>
      </c>
      <c r="V480" s="344">
        <f ca="1">'DAC Adjustment'!O484-'Census Tract'!J480</f>
        <v>0</v>
      </c>
      <c r="W480" s="29">
        <f ca="1">'DAC Adjustment'!P484-'Census Tract'!K480</f>
        <v>0</v>
      </c>
      <c r="X480" s="29">
        <f ca="1">'DAC Adjustment'!Q484-'Census Tract'!L480</f>
        <v>0</v>
      </c>
      <c r="Y480" s="105">
        <f ca="1">'DAC Adjustment'!R484-'Census Tract'!M480</f>
        <v>0</v>
      </c>
      <c r="Z480" s="29">
        <f ca="1">'DAC Adjustment'!S484-'Census Tract'!N480</f>
        <v>0</v>
      </c>
      <c r="AA480" s="29">
        <f ca="1">'DAC Adjustment'!T484-'Census Tract'!O480</f>
        <v>0</v>
      </c>
      <c r="AB480" s="29">
        <f ca="1">'DAC Adjustment'!U484-'Census Tract'!P480</f>
        <v>0</v>
      </c>
      <c r="AC480" s="105">
        <f ca="1">'DAC Adjustment'!V484-'Census Tract'!Q480</f>
        <v>0</v>
      </c>
      <c r="AD480" s="29">
        <f ca="1">'DAC Adjustment'!W484-'Census Tract'!R480</f>
        <v>0</v>
      </c>
      <c r="AE480" s="29">
        <f ca="1">'DAC Adjustment'!X484-'Census Tract'!S480</f>
        <v>0</v>
      </c>
      <c r="AF480" s="29">
        <f ca="1">'DAC Adjustment'!Y484-'Census Tract'!T480</f>
        <v>0</v>
      </c>
      <c r="AG480" s="345">
        <f ca="1">'DAC Adjustment'!Z484-'Census Tract'!U480</f>
        <v>0</v>
      </c>
    </row>
    <row r="481" spans="1:33" ht="15.75" x14ac:dyDescent="0.25">
      <c r="A481" s="193" t="s">
        <v>50</v>
      </c>
      <c r="B481" s="53" t="str">
        <f>IFERROR(INDEX(Geography!$R$5:$R$889,MATCH(C481,Geography!$S$5:$S$889,0)),"Undefined")</f>
        <v>Jefferson</v>
      </c>
      <c r="C481" s="53">
        <v>41047010802</v>
      </c>
      <c r="D481" s="171" cm="1">
        <f t="array" ref="D481">INDEX(Geography!$K$5:$K$838,MATCH(C481,Geography!$L$5:$L$838,0),0)</f>
        <v>0</v>
      </c>
      <c r="E481" s="53">
        <v>7338</v>
      </c>
      <c r="F481" s="53">
        <f>SUMIF(County!$A$5:$A$40,A481,County!$D$5:$D$40)</f>
        <v>304076</v>
      </c>
      <c r="G481" s="173" cm="1">
        <f t="array" ref="G481">INDEX(Geography!$E$5:$E$833,MATCH(C481,Geography!$C$5:$C$833,0),0)</f>
        <v>5253</v>
      </c>
      <c r="H481" s="239">
        <f t="shared" si="7"/>
        <v>7028.8104307112808</v>
      </c>
      <c r="I481" s="173">
        <f>SUMIF(Geography!$L$5:$L$838,'Census Tract'!C481,Geography!$M$5:$M$838)</f>
        <v>970</v>
      </c>
      <c r="J481" s="338">
        <f ca="1">($I481/(SUMIF($D$5:$D$832,$D481,$I$5:$I$832))*IF($D481=1,Urban_Rural_LDVs!F$6,Urban_Rural_LDVs!F$7))</f>
        <v>1.4904624359343988</v>
      </c>
      <c r="K481" s="196">
        <f ca="1">($I481/(SUMIF($D$5:$D$832,$D481,$I$5:$I$832))*IF($D481=1,Urban_Rural_LDVs!G$6,Urban_Rural_LDVs!G$7))</f>
        <v>7.5184518983337343</v>
      </c>
      <c r="L481" s="196">
        <f ca="1">($I481/(SUMIF($D$5:$D$832,$D481,$I$5:$I$832))*IF($D481=1,Urban_Rural_LDVs!H$6,Urban_Rural_LDVs!H$7))</f>
        <v>34.837197324841462</v>
      </c>
      <c r="M481" s="197">
        <f ca="1">($I481/(SUMIF($D$5:$D$832,$D481,$I$5:$I$832))*IF($D481=1,Urban_Rural_LDVs!I$6,Urban_Rural_LDVs!I$7))</f>
        <v>75.781950037653488</v>
      </c>
      <c r="N481" s="196">
        <f ca="1">($H481/(SUMIF($D$5:$D$832,$D481,$H$5:$H$832))*IF($D481=1,Urban_Rural_LDVs!J$6,Urban_Rural_LDVs!J$7))</f>
        <v>1.923873243508802</v>
      </c>
      <c r="O481" s="196">
        <f ca="1">($H481/(SUMIF($D$5:$D$832,$D481,$H$5:$H$832))*IF($D481=1,Urban_Rural_LDVs!K$6,Urban_Rural_LDVs!K$7))</f>
        <v>10.055683915240682</v>
      </c>
      <c r="P481" s="196">
        <f ca="1">($H481/(SUMIF($D$5:$D$832,$D481,$H$5:$H$832))*IF($D481=1,Urban_Rural_LDVs!L$6,Urban_Rural_LDVs!L$7))</f>
        <v>46.914193800491276</v>
      </c>
      <c r="Q481" s="197">
        <f ca="1">($H481/(SUMIF($D$5:$D$832,$D481,$H$5:$H$832))*IF($D481=1,Urban_Rural_LDVs!M$6,Urban_Rural_LDVs!M$7))</f>
        <v>102.15532554072794</v>
      </c>
      <c r="R481" s="196">
        <f ca="1">($H481/(SUMIF($D$5:$D$832,$D481,$H$5:$H$832))*IF($D481=1,Urban_Rural_LDVs!N$6,Urban_Rural_LDVs!N$7))</f>
        <v>1.3139184682131539</v>
      </c>
      <c r="S481" s="196">
        <f ca="1">($H481/(SUMIF($D$5:$D$832,$D481,$H$5:$H$832))*IF($D481=1,Urban_Rural_LDVs!O$6,Urban_Rural_LDVs!O$7))</f>
        <v>6.8066638516067766</v>
      </c>
      <c r="T481" s="196">
        <f ca="1">($H481/(SUMIF($D$5:$D$832,$D481,$H$5:$H$832))*IF($D481=1,Urban_Rural_LDVs!P$6,Urban_Rural_LDVs!P$7))</f>
        <v>31.364907371032803</v>
      </c>
      <c r="U481" s="339">
        <f ca="1">($H481/(SUMIF($D$5:$D$832,$D481,$H$5:$H$832))*IF($D481=1,Urban_Rural_LDVs!Q$6,Urban_Rural_LDVs!Q$7))</f>
        <v>68.168968223466678</v>
      </c>
      <c r="V481" s="344">
        <f ca="1">'DAC Adjustment'!O485-'Census Tract'!J481</f>
        <v>0</v>
      </c>
      <c r="W481" s="29">
        <f ca="1">'DAC Adjustment'!P485-'Census Tract'!K481</f>
        <v>0</v>
      </c>
      <c r="X481" s="29">
        <f ca="1">'DAC Adjustment'!Q485-'Census Tract'!L481</f>
        <v>0</v>
      </c>
      <c r="Y481" s="105">
        <f ca="1">'DAC Adjustment'!R485-'Census Tract'!M481</f>
        <v>0</v>
      </c>
      <c r="Z481" s="29">
        <f ca="1">'DAC Adjustment'!S485-'Census Tract'!N481</f>
        <v>0</v>
      </c>
      <c r="AA481" s="29">
        <f ca="1">'DAC Adjustment'!T485-'Census Tract'!O481</f>
        <v>0</v>
      </c>
      <c r="AB481" s="29">
        <f ca="1">'DAC Adjustment'!U485-'Census Tract'!P481</f>
        <v>0</v>
      </c>
      <c r="AC481" s="105">
        <f ca="1">'DAC Adjustment'!V485-'Census Tract'!Q481</f>
        <v>0</v>
      </c>
      <c r="AD481" s="29">
        <f ca="1">'DAC Adjustment'!W485-'Census Tract'!R481</f>
        <v>0</v>
      </c>
      <c r="AE481" s="29">
        <f ca="1">'DAC Adjustment'!X485-'Census Tract'!S481</f>
        <v>0</v>
      </c>
      <c r="AF481" s="29">
        <f ca="1">'DAC Adjustment'!Y485-'Census Tract'!T481</f>
        <v>0</v>
      </c>
      <c r="AG481" s="345">
        <f ca="1">'DAC Adjustment'!Z485-'Census Tract'!U481</f>
        <v>0</v>
      </c>
    </row>
    <row r="482" spans="1:33" ht="15.75" x14ac:dyDescent="0.25">
      <c r="A482" s="193" t="s">
        <v>50</v>
      </c>
      <c r="B482" s="53" t="str">
        <f>IFERROR(INDEX(Geography!$R$5:$R$889,MATCH(C482,Geography!$S$5:$S$889,0)),"Undefined")</f>
        <v>Salem</v>
      </c>
      <c r="C482" s="53">
        <v>41047000501</v>
      </c>
      <c r="D482" s="171" cm="1">
        <f t="array" ref="D482">INDEX(Geography!$K$5:$K$838,MATCH(C482,Geography!$L$5:$L$838,0),0)</f>
        <v>1</v>
      </c>
      <c r="E482" s="53">
        <v>3939</v>
      </c>
      <c r="F482" s="53">
        <f>SUMIF(County!$A$5:$A$40,A482,County!$D$5:$D$40)</f>
        <v>304076</v>
      </c>
      <c r="G482" s="173" cm="1">
        <f t="array" ref="G482">INDEX(Geography!$E$5:$E$833,MATCH(C482,Geography!$C$5:$C$833,0),0)</f>
        <v>2362</v>
      </c>
      <c r="H482" s="239">
        <f t="shared" si="7"/>
        <v>3160.4892894231953</v>
      </c>
      <c r="I482" s="173">
        <f>SUMIF(Geography!$L$5:$L$838,'Census Tract'!C482,Geography!$M$5:$M$838)</f>
        <v>844</v>
      </c>
      <c r="J482" s="338">
        <f ca="1">($I482/(SUMIF($D$5:$D$832,$D482,$I$5:$I$832))*IF($D482=1,Urban_Rural_LDVs!F$6,Urban_Rural_LDVs!F$7))</f>
        <v>0.4226650766773023</v>
      </c>
      <c r="K482" s="196">
        <f ca="1">($I482/(SUMIF($D$5:$D$832,$D482,$I$5:$I$832))*IF($D482=1,Urban_Rural_LDVs!G$6,Urban_Rural_LDVs!G$7))</f>
        <v>2.1004638307166084</v>
      </c>
      <c r="L482" s="196">
        <f ca="1">($I482/(SUMIF($D$5:$D$832,$D482,$I$5:$I$832))*IF($D482=1,Urban_Rural_LDVs!H$6,Urban_Rural_LDVs!H$7))</f>
        <v>9.6650412850352687</v>
      </c>
      <c r="M482" s="197">
        <f ca="1">($I482/(SUMIF($D$5:$D$832,$D482,$I$5:$I$832))*IF($D482=1,Urban_Rural_LDVs!I$6,Urban_Rural_LDVs!I$7))</f>
        <v>20.99179316297834</v>
      </c>
      <c r="N482" s="196">
        <f ca="1">($H482/(SUMIF($D$5:$D$832,$D482,$H$5:$H$832))*IF($D482=1,Urban_Rural_LDVs!J$6,Urban_Rural_LDVs!J$7))</f>
        <v>0.6524598816202688</v>
      </c>
      <c r="O482" s="196">
        <f ca="1">($H482/(SUMIF($D$5:$D$832,$D482,$H$5:$H$832))*IF($D482=1,Urban_Rural_LDVs!K$6,Urban_Rural_LDVs!K$7))</f>
        <v>3.104786223990879</v>
      </c>
      <c r="P482" s="196">
        <f ca="1">($H482/(SUMIF($D$5:$D$832,$D482,$H$5:$H$832))*IF($D482=1,Urban_Rural_LDVs!L$6,Urban_Rural_LDVs!L$7))</f>
        <v>14.160279320761175</v>
      </c>
      <c r="Q482" s="197">
        <f ca="1">($H482/(SUMIF($D$5:$D$832,$D482,$H$5:$H$832))*IF($D482=1,Urban_Rural_LDVs!M$6,Urban_Rural_LDVs!M$7))</f>
        <v>30.71389483219383</v>
      </c>
      <c r="R482" s="196">
        <f ca="1">($H482/(SUMIF($D$5:$D$832,$D482,$H$5:$H$832))*IF($D482=1,Urban_Rural_LDVs!N$6,Urban_Rural_LDVs!N$7))</f>
        <v>0.27164082589818739</v>
      </c>
      <c r="S482" s="196">
        <f ca="1">($H482/(SUMIF($D$5:$D$832,$D482,$H$5:$H$832))*IF($D482=1,Urban_Rural_LDVs!O$6,Urban_Rural_LDVs!O$7))</f>
        <v>1.2903306805960393</v>
      </c>
      <c r="T482" s="196">
        <f ca="1">($H482/(SUMIF($D$5:$D$832,$D482,$H$5:$H$832))*IF($D482=1,Urban_Rural_LDVs!P$6,Urban_Rural_LDVs!P$7))</f>
        <v>5.6616050156948532</v>
      </c>
      <c r="U482" s="339">
        <f ca="1">($H482/(SUMIF($D$5:$D$832,$D482,$H$5:$H$832))*IF($D482=1,Urban_Rural_LDVs!Q$6,Urban_Rural_LDVs!Q$7))</f>
        <v>12.162845549395641</v>
      </c>
      <c r="V482" s="344">
        <f ca="1">'DAC Adjustment'!O486-'Census Tract'!J482</f>
        <v>0</v>
      </c>
      <c r="W482" s="29">
        <f ca="1">'DAC Adjustment'!P486-'Census Tract'!K482</f>
        <v>0</v>
      </c>
      <c r="X482" s="29">
        <f ca="1">'DAC Adjustment'!Q486-'Census Tract'!L482</f>
        <v>0</v>
      </c>
      <c r="Y482" s="105">
        <f ca="1">'DAC Adjustment'!R486-'Census Tract'!M482</f>
        <v>0</v>
      </c>
      <c r="Z482" s="29">
        <f ca="1">'DAC Adjustment'!S486-'Census Tract'!N482</f>
        <v>0</v>
      </c>
      <c r="AA482" s="29">
        <f ca="1">'DAC Adjustment'!T486-'Census Tract'!O482</f>
        <v>0</v>
      </c>
      <c r="AB482" s="29">
        <f ca="1">'DAC Adjustment'!U486-'Census Tract'!P482</f>
        <v>0</v>
      </c>
      <c r="AC482" s="105">
        <f ca="1">'DAC Adjustment'!V486-'Census Tract'!Q482</f>
        <v>0</v>
      </c>
      <c r="AD482" s="29">
        <f ca="1">'DAC Adjustment'!W486-'Census Tract'!R482</f>
        <v>0</v>
      </c>
      <c r="AE482" s="29">
        <f ca="1">'DAC Adjustment'!X486-'Census Tract'!S482</f>
        <v>0</v>
      </c>
      <c r="AF482" s="29">
        <f ca="1">'DAC Adjustment'!Y486-'Census Tract'!T482</f>
        <v>0</v>
      </c>
      <c r="AG482" s="345">
        <f ca="1">'DAC Adjustment'!Z486-'Census Tract'!U482</f>
        <v>0</v>
      </c>
    </row>
    <row r="483" spans="1:33" ht="15.75" x14ac:dyDescent="0.25">
      <c r="A483" s="193" t="s">
        <v>51</v>
      </c>
      <c r="B483" s="53" t="str">
        <f>IFERROR(INDEX(Geography!$R$5:$R$889,MATCH(C483,Geography!$S$5:$S$889,0)),"Undefined")</f>
        <v>Boardman</v>
      </c>
      <c r="C483" s="53">
        <v>41049970100</v>
      </c>
      <c r="D483" s="171" cm="1">
        <f t="array" ref="D483">INDEX(Geography!$K$5:$K$838,MATCH(C483,Geography!$L$5:$L$838,0),0)</f>
        <v>0</v>
      </c>
      <c r="E483" s="53">
        <v>8377</v>
      </c>
      <c r="F483" s="53">
        <f>SUMIF(County!$A$5:$A$40,A483,County!$D$5:$D$40)</f>
        <v>12467</v>
      </c>
      <c r="G483" s="173" cm="1">
        <f t="array" ref="G483">INDEX(Geography!$E$5:$E$833,MATCH(C483,Geography!$C$5:$C$833,0),0)</f>
        <v>6732</v>
      </c>
      <c r="H483" s="239">
        <f t="shared" si="7"/>
        <v>8741.5731694615151</v>
      </c>
      <c r="I483" s="173">
        <f>SUMIF(Geography!$L$5:$L$838,'Census Tract'!C483,Geography!$M$5:$M$838)</f>
        <v>4228</v>
      </c>
      <c r="J483" s="338">
        <f ca="1">($I483/(SUMIF($D$5:$D$832,$D483,$I$5:$I$832))*IF($D483=1,Urban_Rural_LDVs!F$6,Urban_Rural_LDVs!F$7))</f>
        <v>6.496572349619214</v>
      </c>
      <c r="K483" s="196">
        <f ca="1">($I483/(SUMIF($D$5:$D$832,$D483,$I$5:$I$832))*IF($D483=1,Urban_Rural_LDVs!G$6,Urban_Rural_LDVs!G$7))</f>
        <v>32.771149099128891</v>
      </c>
      <c r="L483" s="196">
        <f ca="1">($I483/(SUMIF($D$5:$D$832,$D483,$I$5:$I$832))*IF($D483=1,Urban_Rural_LDVs!H$6,Urban_Rural_LDVs!H$7))</f>
        <v>151.84708277260793</v>
      </c>
      <c r="M483" s="197">
        <f ca="1">($I483/(SUMIF($D$5:$D$832,$D483,$I$5:$I$832))*IF($D483=1,Urban_Rural_LDVs!I$6,Urban_Rural_LDVs!I$7))</f>
        <v>330.31555129814325</v>
      </c>
      <c r="N483" s="196">
        <f ca="1">($H483/(SUMIF($D$5:$D$832,$D483,$H$5:$H$832))*IF($D483=1,Urban_Rural_LDVs!J$6,Urban_Rural_LDVs!J$7))</f>
        <v>2.3926778069613661</v>
      </c>
      <c r="O483" s="196">
        <f ca="1">($H483/(SUMIF($D$5:$D$832,$D483,$H$5:$H$832))*IF($D483=1,Urban_Rural_LDVs!K$6,Urban_Rural_LDVs!K$7))</f>
        <v>12.506027524939007</v>
      </c>
      <c r="P483" s="196">
        <f ca="1">($H483/(SUMIF($D$5:$D$832,$D483,$H$5:$H$832))*IF($D483=1,Urban_Rural_LDVs!L$6,Urban_Rural_LDVs!L$7))</f>
        <v>58.346125825418206</v>
      </c>
      <c r="Q483" s="197">
        <f ca="1">($H483/(SUMIF($D$5:$D$832,$D483,$H$5:$H$832))*IF($D483=1,Urban_Rural_LDVs!M$6,Urban_Rural_LDVs!M$7))</f>
        <v>127.04827675571086</v>
      </c>
      <c r="R483" s="196">
        <f ca="1">($H483/(SUMIF($D$5:$D$832,$D483,$H$5:$H$832))*IF($D483=1,Urban_Rural_LDVs!N$6,Urban_Rural_LDVs!N$7))</f>
        <v>1.6340907955643615</v>
      </c>
      <c r="S483" s="196">
        <f ca="1">($H483/(SUMIF($D$5:$D$832,$D483,$H$5:$H$832))*IF($D483=1,Urban_Rural_LDVs!O$6,Urban_Rural_LDVs!O$7))</f>
        <v>8.4652944741217286</v>
      </c>
      <c r="T483" s="196">
        <f ca="1">($H483/(SUMIF($D$5:$D$832,$D483,$H$5:$H$832))*IF($D483=1,Urban_Rural_LDVs!P$6,Urban_Rural_LDVs!P$7))</f>
        <v>39.007828627627468</v>
      </c>
      <c r="U483" s="339">
        <f ca="1">($H483/(SUMIF($D$5:$D$832,$D483,$H$5:$H$832))*IF($D483=1,Urban_Rural_LDVs!Q$6,Urban_Rural_LDVs!Q$7))</f>
        <v>84.780209892761107</v>
      </c>
      <c r="V483" s="344">
        <f ca="1">'DAC Adjustment'!O487-'Census Tract'!J483</f>
        <v>0</v>
      </c>
      <c r="W483" s="29">
        <f ca="1">'DAC Adjustment'!P487-'Census Tract'!K483</f>
        <v>0</v>
      </c>
      <c r="X483" s="29">
        <f ca="1">'DAC Adjustment'!Q487-'Census Tract'!L483</f>
        <v>0</v>
      </c>
      <c r="Y483" s="105">
        <f ca="1">'DAC Adjustment'!R487-'Census Tract'!M483</f>
        <v>0</v>
      </c>
      <c r="Z483" s="29">
        <f ca="1">'DAC Adjustment'!S487-'Census Tract'!N483</f>
        <v>0</v>
      </c>
      <c r="AA483" s="29">
        <f ca="1">'DAC Adjustment'!T487-'Census Tract'!O483</f>
        <v>0</v>
      </c>
      <c r="AB483" s="29">
        <f ca="1">'DAC Adjustment'!U487-'Census Tract'!P483</f>
        <v>0</v>
      </c>
      <c r="AC483" s="105">
        <f ca="1">'DAC Adjustment'!V487-'Census Tract'!Q483</f>
        <v>0</v>
      </c>
      <c r="AD483" s="29">
        <f ca="1">'DAC Adjustment'!W487-'Census Tract'!R483</f>
        <v>0</v>
      </c>
      <c r="AE483" s="29">
        <f ca="1">'DAC Adjustment'!X487-'Census Tract'!S483</f>
        <v>0</v>
      </c>
      <c r="AF483" s="29">
        <f ca="1">'DAC Adjustment'!Y487-'Census Tract'!T483</f>
        <v>0</v>
      </c>
      <c r="AG483" s="345">
        <f ca="1">'DAC Adjustment'!Z487-'Census Tract'!U483</f>
        <v>0</v>
      </c>
    </row>
    <row r="484" spans="1:33" ht="15.75" x14ac:dyDescent="0.25">
      <c r="A484" s="193" t="s">
        <v>51</v>
      </c>
      <c r="B484" s="53" t="str">
        <f>IFERROR(INDEX(Geography!$R$5:$R$889,MATCH(C484,Geography!$S$5:$S$889,0)),"Undefined")</f>
        <v>Heppner</v>
      </c>
      <c r="C484" s="53">
        <v>41049970200</v>
      </c>
      <c r="D484" s="171" cm="1">
        <f t="array" ref="D484">INDEX(Geography!$K$5:$K$838,MATCH(C484,Geography!$L$5:$L$838,0),0)</f>
        <v>0</v>
      </c>
      <c r="E484" s="53">
        <v>2926</v>
      </c>
      <c r="F484" s="53">
        <f>SUMIF(County!$A$5:$A$40,A484,County!$D$5:$D$40)</f>
        <v>12467</v>
      </c>
      <c r="G484" s="173" cm="1">
        <f t="array" ref="G484">INDEX(Geography!$E$5:$E$833,MATCH(C484,Geography!$C$5:$C$833,0),0)</f>
        <v>2869</v>
      </c>
      <c r="H484" s="239">
        <f t="shared" si="7"/>
        <v>3725.4268305384858</v>
      </c>
      <c r="I484" s="173">
        <f>SUMIF(Geography!$L$5:$L$838,'Census Tract'!C484,Geography!$M$5:$M$838)</f>
        <v>1226</v>
      </c>
      <c r="J484" s="338">
        <f ca="1">($I484/(SUMIF($D$5:$D$832,$D484,$I$5:$I$832))*IF($D484=1,Urban_Rural_LDVs!F$6,Urban_Rural_LDVs!F$7))</f>
        <v>1.8838215942840957</v>
      </c>
      <c r="K484" s="196">
        <f ca="1">($I484/(SUMIF($D$5:$D$832,$D484,$I$5:$I$832))*IF($D484=1,Urban_Rural_LDVs!G$6,Urban_Rural_LDVs!G$7))</f>
        <v>9.5027031209867605</v>
      </c>
      <c r="L484" s="196">
        <f ca="1">($I484/(SUMIF($D$5:$D$832,$D484,$I$5:$I$832))*IF($D484=1,Urban_Rural_LDVs!H$6,Urban_Rural_LDVs!H$7))</f>
        <v>44.031344247686221</v>
      </c>
      <c r="M484" s="197">
        <f ca="1">($I484/(SUMIF($D$5:$D$832,$D484,$I$5:$I$832))*IF($D484=1,Urban_Rural_LDVs!I$6,Urban_Rural_LDVs!I$7))</f>
        <v>95.782134789858944</v>
      </c>
      <c r="N484" s="196">
        <f ca="1">($H484/(SUMIF($D$5:$D$832,$D484,$H$5:$H$832))*IF($D484=1,Urban_Rural_LDVs!J$6,Urban_Rural_LDVs!J$7))</f>
        <v>1.0196958746542126</v>
      </c>
      <c r="O484" s="196">
        <f ca="1">($H484/(SUMIF($D$5:$D$832,$D484,$H$5:$H$832))*IF($D484=1,Urban_Rural_LDVs!K$6,Urban_Rural_LDVs!K$7))</f>
        <v>5.3297375176841957</v>
      </c>
      <c r="P484" s="196">
        <f ca="1">($H484/(SUMIF($D$5:$D$832,$D484,$H$5:$H$832))*IF($D484=1,Urban_Rural_LDVs!L$6,Urban_Rural_LDVs!L$7))</f>
        <v>24.865572637124899</v>
      </c>
      <c r="Q484" s="197">
        <f ca="1">($H484/(SUMIF($D$5:$D$832,$D484,$H$5:$H$832))*IF($D484=1,Urban_Rural_LDVs!M$6,Urban_Rural_LDVs!M$7))</f>
        <v>54.144608736205349</v>
      </c>
      <c r="R484" s="196">
        <f ca="1">($H484/(SUMIF($D$5:$D$832,$D484,$H$5:$H$832))*IF($D484=1,Urban_Rural_LDVs!N$6,Urban_Rural_LDVs!N$7))</f>
        <v>0.69640619317797869</v>
      </c>
      <c r="S484" s="196">
        <f ca="1">($H484/(SUMIF($D$5:$D$832,$D484,$H$5:$H$832))*IF($D484=1,Urban_Rural_LDVs!O$6,Urban_Rural_LDVs!O$7))</f>
        <v>3.6076841720521742</v>
      </c>
      <c r="T484" s="196">
        <f ca="1">($H484/(SUMIF($D$5:$D$832,$D484,$H$5:$H$832))*IF($D484=1,Urban_Rural_LDVs!P$6,Urban_Rural_LDVs!P$7))</f>
        <v>16.624102842047414</v>
      </c>
      <c r="U484" s="339">
        <f ca="1">($H484/(SUMIF($D$5:$D$832,$D484,$H$5:$H$832))*IF($D484=1,Urban_Rural_LDVs!Q$6,Urban_Rural_LDVs!Q$7))</f>
        <v>36.131078755545396</v>
      </c>
      <c r="V484" s="344">
        <f ca="1">'DAC Adjustment'!O488-'Census Tract'!J484</f>
        <v>0</v>
      </c>
      <c r="W484" s="29">
        <f ca="1">'DAC Adjustment'!P488-'Census Tract'!K484</f>
        <v>0</v>
      </c>
      <c r="X484" s="29">
        <f ca="1">'DAC Adjustment'!Q488-'Census Tract'!L484</f>
        <v>0</v>
      </c>
      <c r="Y484" s="105">
        <f ca="1">'DAC Adjustment'!R488-'Census Tract'!M484</f>
        <v>0</v>
      </c>
      <c r="Z484" s="29">
        <f ca="1">'DAC Adjustment'!S488-'Census Tract'!N484</f>
        <v>0</v>
      </c>
      <c r="AA484" s="29">
        <f ca="1">'DAC Adjustment'!T488-'Census Tract'!O484</f>
        <v>0</v>
      </c>
      <c r="AB484" s="29">
        <f ca="1">'DAC Adjustment'!U488-'Census Tract'!P484</f>
        <v>0</v>
      </c>
      <c r="AC484" s="105">
        <f ca="1">'DAC Adjustment'!V488-'Census Tract'!Q484</f>
        <v>0</v>
      </c>
      <c r="AD484" s="29">
        <f ca="1">'DAC Adjustment'!W488-'Census Tract'!R484</f>
        <v>0</v>
      </c>
      <c r="AE484" s="29">
        <f ca="1">'DAC Adjustment'!X488-'Census Tract'!S484</f>
        <v>0</v>
      </c>
      <c r="AF484" s="29">
        <f ca="1">'DAC Adjustment'!Y488-'Census Tract'!T484</f>
        <v>0</v>
      </c>
      <c r="AG484" s="345">
        <f ca="1">'DAC Adjustment'!Z488-'Census Tract'!U484</f>
        <v>0</v>
      </c>
    </row>
    <row r="485" spans="1:33" ht="15.75" x14ac:dyDescent="0.25">
      <c r="A485" s="193" t="s">
        <v>52</v>
      </c>
      <c r="B485" s="53" t="str">
        <f>IFERROR(INDEX(Geography!$R$5:$R$889,MATCH(C485,Geography!$S$5:$S$889,0)),"Undefined")</f>
        <v>Portland</v>
      </c>
      <c r="C485" s="53">
        <v>41051009302</v>
      </c>
      <c r="D485" s="171" cm="1">
        <f t="array" ref="D485">INDEX(Geography!$K$5:$K$838,MATCH(C485,Geography!$L$5:$L$838,0),0)</f>
        <v>1</v>
      </c>
      <c r="E485" s="53">
        <v>4647</v>
      </c>
      <c r="F485" s="53">
        <f>SUMIF(County!$A$5:$A$40,A485,County!$D$5:$D$40)</f>
        <v>590062</v>
      </c>
      <c r="G485" s="173" cm="1">
        <f t="array" ref="G485">INDEX(Geography!$E$5:$E$833,MATCH(C485,Geography!$C$5:$C$833,0),0)</f>
        <v>2689</v>
      </c>
      <c r="H485" s="239">
        <f t="shared" si="7"/>
        <v>3093.0998668545908</v>
      </c>
      <c r="I485" s="173">
        <f>SUMIF(Geography!$L$5:$L$838,'Census Tract'!C485,Geography!$M$5:$M$838)</f>
        <v>822</v>
      </c>
      <c r="J485" s="338">
        <f ca="1">($I485/(SUMIF($D$5:$D$832,$D485,$I$5:$I$832))*IF($D485=1,Urban_Rural_LDVs!F$6,Urban_Rural_LDVs!F$7))</f>
        <v>0.41164774055538206</v>
      </c>
      <c r="K485" s="196">
        <f ca="1">($I485/(SUMIF($D$5:$D$832,$D485,$I$5:$I$832))*IF($D485=1,Urban_Rural_LDVs!G$6,Urban_Rural_LDVs!G$7))</f>
        <v>2.0457124038495875</v>
      </c>
      <c r="L485" s="196">
        <f ca="1">($I485/(SUMIF($D$5:$D$832,$D485,$I$5:$I$832))*IF($D485=1,Urban_Rural_LDVs!H$6,Urban_Rural_LDVs!H$7))</f>
        <v>9.4131089292642081</v>
      </c>
      <c r="M485" s="197">
        <f ca="1">($I485/(SUMIF($D$5:$D$832,$D485,$I$5:$I$832))*IF($D485=1,Urban_Rural_LDVs!I$6,Urban_Rural_LDVs!I$7))</f>
        <v>20.444613720341462</v>
      </c>
      <c r="N485" s="196">
        <f ca="1">($H485/(SUMIF($D$5:$D$832,$D485,$H$5:$H$832))*IF($D485=1,Urban_Rural_LDVs!J$6,Urban_Rural_LDVs!J$7))</f>
        <v>0.6385478285661057</v>
      </c>
      <c r="O485" s="196">
        <f ca="1">($H485/(SUMIF($D$5:$D$832,$D485,$H$5:$H$832))*IF($D485=1,Urban_Rural_LDVs!K$6,Urban_Rural_LDVs!K$7))</f>
        <v>3.0385845280908472</v>
      </c>
      <c r="P485" s="196">
        <f ca="1">($H485/(SUMIF($D$5:$D$832,$D485,$H$5:$H$832))*IF($D485=1,Urban_Rural_LDVs!L$6,Urban_Rural_LDVs!L$7))</f>
        <v>13.858347259156119</v>
      </c>
      <c r="Q485" s="197">
        <f ca="1">($H485/(SUMIF($D$5:$D$832,$D485,$H$5:$H$832))*IF($D485=1,Urban_Rural_LDVs!M$6,Urban_Rural_LDVs!M$7))</f>
        <v>30.058998881588625</v>
      </c>
      <c r="R485" s="196">
        <f ca="1">($H485/(SUMIF($D$5:$D$832,$D485,$H$5:$H$832))*IF($D485=1,Urban_Rural_LDVs!N$6,Urban_Rural_LDVs!N$7))</f>
        <v>0.26584877386858585</v>
      </c>
      <c r="S485" s="196">
        <f ca="1">($H485/(SUMIF($D$5:$D$832,$D485,$H$5:$H$832))*IF($D485=1,Urban_Rural_LDVs!O$6,Urban_Rural_LDVs!O$7))</f>
        <v>1.2628176496932226</v>
      </c>
      <c r="T485" s="196">
        <f ca="1">($H485/(SUMIF($D$5:$D$832,$D485,$H$5:$H$832))*IF($D485=1,Urban_Rural_LDVs!P$6,Urban_Rural_LDVs!P$7))</f>
        <v>5.5408856403449622</v>
      </c>
      <c r="U485" s="339">
        <f ca="1">($H485/(SUMIF($D$5:$D$832,$D485,$H$5:$H$832))*IF($D485=1,Urban_Rural_LDVs!Q$6,Urban_Rural_LDVs!Q$7))</f>
        <v>11.903503699667532</v>
      </c>
      <c r="V485" s="344">
        <f ca="1">'DAC Adjustment'!O489-'Census Tract'!J485</f>
        <v>0</v>
      </c>
      <c r="W485" s="29">
        <f ca="1">'DAC Adjustment'!P489-'Census Tract'!K485</f>
        <v>0</v>
      </c>
      <c r="X485" s="29">
        <f ca="1">'DAC Adjustment'!Q489-'Census Tract'!L485</f>
        <v>0</v>
      </c>
      <c r="Y485" s="105">
        <f ca="1">'DAC Adjustment'!R489-'Census Tract'!M485</f>
        <v>0</v>
      </c>
      <c r="Z485" s="29">
        <f ca="1">'DAC Adjustment'!S489-'Census Tract'!N485</f>
        <v>0</v>
      </c>
      <c r="AA485" s="29">
        <f ca="1">'DAC Adjustment'!T489-'Census Tract'!O485</f>
        <v>0</v>
      </c>
      <c r="AB485" s="29">
        <f ca="1">'DAC Adjustment'!U489-'Census Tract'!P485</f>
        <v>0</v>
      </c>
      <c r="AC485" s="105">
        <f ca="1">'DAC Adjustment'!V489-'Census Tract'!Q485</f>
        <v>0</v>
      </c>
      <c r="AD485" s="29">
        <f ca="1">'DAC Adjustment'!W489-'Census Tract'!R485</f>
        <v>0</v>
      </c>
      <c r="AE485" s="29">
        <f ca="1">'DAC Adjustment'!X489-'Census Tract'!S485</f>
        <v>0</v>
      </c>
      <c r="AF485" s="29">
        <f ca="1">'DAC Adjustment'!Y489-'Census Tract'!T485</f>
        <v>0</v>
      </c>
      <c r="AG485" s="345">
        <f ca="1">'DAC Adjustment'!Z489-'Census Tract'!U485</f>
        <v>0</v>
      </c>
    </row>
    <row r="486" spans="1:33" ht="15.75" x14ac:dyDescent="0.25">
      <c r="A486" s="193" t="s">
        <v>52</v>
      </c>
      <c r="B486" s="53" t="str">
        <f>IFERROR(INDEX(Geography!$R$5:$R$889,MATCH(C486,Geography!$S$5:$S$889,0)),"Undefined")</f>
        <v>Portland</v>
      </c>
      <c r="C486" s="53">
        <v>41051001801</v>
      </c>
      <c r="D486" s="171" cm="1">
        <f t="array" ref="D486">INDEX(Geography!$K$5:$K$838,MATCH(C486,Geography!$L$5:$L$838,0),0)</f>
        <v>1</v>
      </c>
      <c r="E486" s="53">
        <v>4650</v>
      </c>
      <c r="F486" s="53">
        <f>SUMIF(County!$A$5:$A$40,A486,County!$D$5:$D$40)</f>
        <v>590062</v>
      </c>
      <c r="G486" s="173" cm="1">
        <f t="array" ref="G486">INDEX(Geography!$E$5:$E$833,MATCH(C486,Geography!$C$5:$C$833,0),0)</f>
        <v>2609</v>
      </c>
      <c r="H486" s="239">
        <f t="shared" si="7"/>
        <v>3001.0775576882215</v>
      </c>
      <c r="I486" s="173">
        <f>SUMIF(Geography!$L$5:$L$838,'Census Tract'!C486,Geography!$M$5:$M$838)</f>
        <v>6635</v>
      </c>
      <c r="J486" s="338">
        <f ca="1">($I486/(SUMIF($D$5:$D$832,$D486,$I$5:$I$832))*IF($D486=1,Urban_Rural_LDVs!F$6,Urban_Rural_LDVs!F$7))</f>
        <v>3.3227284167700244</v>
      </c>
      <c r="K486" s="196">
        <f ca="1">($I486/(SUMIF($D$5:$D$832,$D486,$I$5:$I$832))*IF($D486=1,Urban_Rural_LDVs!G$6,Urban_Rural_LDVs!G$7))</f>
        <v>16.512532602849166</v>
      </c>
      <c r="L486" s="196">
        <f ca="1">($I486/(SUMIF($D$5:$D$832,$D486,$I$5:$I$832))*IF($D486=1,Urban_Rural_LDVs!H$6,Urban_Rural_LDVs!H$7))</f>
        <v>75.980508206408786</v>
      </c>
      <c r="M486" s="197">
        <f ca="1">($I486/(SUMIF($D$5:$D$832,$D486,$I$5:$I$832))*IF($D486=1,Urban_Rural_LDVs!I$6,Urban_Rural_LDVs!I$7))</f>
        <v>165.0243455407124</v>
      </c>
      <c r="N486" s="196">
        <f ca="1">($H486/(SUMIF($D$5:$D$832,$D486,$H$5:$H$832))*IF($D486=1,Urban_Rural_LDVs!J$6,Urban_Rural_LDVs!J$7))</f>
        <v>0.61955049636629589</v>
      </c>
      <c r="O486" s="196">
        <f ca="1">($H486/(SUMIF($D$5:$D$832,$D486,$H$5:$H$832))*IF($D486=1,Urban_Rural_LDVs!K$6,Urban_Rural_LDVs!K$7))</f>
        <v>2.9481840958679877</v>
      </c>
      <c r="P486" s="196">
        <f ca="1">($H486/(SUMIF($D$5:$D$832,$D486,$H$5:$H$832))*IF($D486=1,Urban_Rural_LDVs!L$6,Urban_Rural_LDVs!L$7))</f>
        <v>13.446049832331093</v>
      </c>
      <c r="Q486" s="197">
        <f ca="1">($H486/(SUMIF($D$5:$D$832,$D486,$H$5:$H$832))*IF($D486=1,Urban_Rural_LDVs!M$6,Urban_Rural_LDVs!M$7))</f>
        <v>29.164718513225999</v>
      </c>
      <c r="R486" s="196">
        <f ca="1">($H486/(SUMIF($D$5:$D$832,$D486,$H$5:$H$832))*IF($D486=1,Urban_Rural_LDVs!N$6,Urban_Rural_LDVs!N$7))</f>
        <v>0.25793955039908534</v>
      </c>
      <c r="S486" s="196">
        <f ca="1">($H486/(SUMIF($D$5:$D$832,$D486,$H$5:$H$832))*IF($D486=1,Urban_Rural_LDVs!O$6,Urban_Rural_LDVs!O$7))</f>
        <v>1.2252477679619256</v>
      </c>
      <c r="T486" s="196">
        <f ca="1">($H486/(SUMIF($D$5:$D$832,$D486,$H$5:$H$832))*IF($D486=1,Urban_Rural_LDVs!P$6,Urban_Rural_LDVs!P$7))</f>
        <v>5.3760396562513968</v>
      </c>
      <c r="U486" s="339">
        <f ca="1">($H486/(SUMIF($D$5:$D$832,$D486,$H$5:$H$832))*IF($D486=1,Urban_Rural_LDVs!Q$6,Urban_Rural_LDVs!Q$7))</f>
        <v>11.549364504437555</v>
      </c>
      <c r="V486" s="344">
        <f ca="1">'DAC Adjustment'!O490-'Census Tract'!J486</f>
        <v>0</v>
      </c>
      <c r="W486" s="29">
        <f ca="1">'DAC Adjustment'!P490-'Census Tract'!K486</f>
        <v>0</v>
      </c>
      <c r="X486" s="29">
        <f ca="1">'DAC Adjustment'!Q490-'Census Tract'!L486</f>
        <v>0</v>
      </c>
      <c r="Y486" s="105">
        <f ca="1">'DAC Adjustment'!R490-'Census Tract'!M486</f>
        <v>0</v>
      </c>
      <c r="Z486" s="29">
        <f ca="1">'DAC Adjustment'!S490-'Census Tract'!N486</f>
        <v>0</v>
      </c>
      <c r="AA486" s="29">
        <f ca="1">'DAC Adjustment'!T490-'Census Tract'!O486</f>
        <v>0</v>
      </c>
      <c r="AB486" s="29">
        <f ca="1">'DAC Adjustment'!U490-'Census Tract'!P486</f>
        <v>0</v>
      </c>
      <c r="AC486" s="105">
        <f ca="1">'DAC Adjustment'!V490-'Census Tract'!Q486</f>
        <v>0</v>
      </c>
      <c r="AD486" s="29">
        <f ca="1">'DAC Adjustment'!W490-'Census Tract'!R486</f>
        <v>0</v>
      </c>
      <c r="AE486" s="29">
        <f ca="1">'DAC Adjustment'!X490-'Census Tract'!S486</f>
        <v>0</v>
      </c>
      <c r="AF486" s="29">
        <f ca="1">'DAC Adjustment'!Y490-'Census Tract'!T486</f>
        <v>0</v>
      </c>
      <c r="AG486" s="345">
        <f ca="1">'DAC Adjustment'!Z490-'Census Tract'!U486</f>
        <v>0</v>
      </c>
    </row>
    <row r="487" spans="1:33" ht="15.75" x14ac:dyDescent="0.25">
      <c r="A487" s="193" t="s">
        <v>52</v>
      </c>
      <c r="B487" s="53" t="str">
        <f>IFERROR(INDEX(Geography!$R$5:$R$889,MATCH(C487,Geography!$S$5:$S$889,0)),"Undefined")</f>
        <v>Portland</v>
      </c>
      <c r="C487" s="53">
        <v>41051006001</v>
      </c>
      <c r="D487" s="171" cm="1">
        <f t="array" ref="D487">INDEX(Geography!$K$5:$K$838,MATCH(C487,Geography!$L$5:$L$838,0),0)</f>
        <v>1</v>
      </c>
      <c r="E487" s="53">
        <v>1511</v>
      </c>
      <c r="F487" s="53">
        <f>SUMIF(County!$A$5:$A$40,A487,County!$D$5:$D$40)</f>
        <v>590062</v>
      </c>
      <c r="G487" s="173" cm="1">
        <f t="array" ref="G487">INDEX(Geography!$E$5:$E$833,MATCH(C487,Geography!$C$5:$C$833,0),0)</f>
        <v>1157</v>
      </c>
      <c r="H487" s="239">
        <f t="shared" si="7"/>
        <v>1330.8726463186172</v>
      </c>
      <c r="I487" s="173">
        <f>SUMIF(Geography!$L$5:$L$838,'Census Tract'!C487,Geography!$M$5:$M$838)</f>
        <v>297</v>
      </c>
      <c r="J487" s="338">
        <f ca="1">($I487/(SUMIF($D$5:$D$832,$D487,$I$5:$I$832))*IF($D487=1,Urban_Rural_LDVs!F$6,Urban_Rural_LDVs!F$7))</f>
        <v>0.14873403764592272</v>
      </c>
      <c r="K487" s="196">
        <f ca="1">($I487/(SUMIF($D$5:$D$832,$D487,$I$5:$I$832))*IF($D487=1,Urban_Rural_LDVs!G$6,Urban_Rural_LDVs!G$7))</f>
        <v>0.73914426270477807</v>
      </c>
      <c r="L487" s="196">
        <f ca="1">($I487/(SUMIF($D$5:$D$832,$D487,$I$5:$I$832))*IF($D487=1,Urban_Rural_LDVs!H$6,Urban_Rural_LDVs!H$7))</f>
        <v>3.4010868029093309</v>
      </c>
      <c r="M487" s="197">
        <f ca="1">($I487/(SUMIF($D$5:$D$832,$D487,$I$5:$I$832))*IF($D487=1,Urban_Rural_LDVs!I$6,Urban_Rural_LDVs!I$7))</f>
        <v>7.386922475597828</v>
      </c>
      <c r="N487" s="196">
        <f ca="1">($H487/(SUMIF($D$5:$D$832,$D487,$H$5:$H$832))*IF($D487=1,Urban_Rural_LDVs!J$6,Urban_Rural_LDVs!J$7))</f>
        <v>0.27474891693974868</v>
      </c>
      <c r="O487" s="196">
        <f ca="1">($H487/(SUMIF($D$5:$D$832,$D487,$H$5:$H$832))*IF($D487=1,Urban_Rural_LDVs!K$6,Urban_Rural_LDVs!K$7))</f>
        <v>1.3074162510230978</v>
      </c>
      <c r="P487" s="196">
        <f ca="1">($H487/(SUMIF($D$5:$D$832,$D487,$H$5:$H$832))*IF($D487=1,Urban_Rural_LDVs!L$6,Urban_Rural_LDVs!L$7))</f>
        <v>5.9628515354569087</v>
      </c>
      <c r="Q487" s="197">
        <f ca="1">($H487/(SUMIF($D$5:$D$832,$D487,$H$5:$H$832))*IF($D487=1,Urban_Rural_LDVs!M$6,Urban_Rural_LDVs!M$7))</f>
        <v>12.933529827444417</v>
      </c>
      <c r="R487" s="196">
        <f ca="1">($H487/(SUMIF($D$5:$D$832,$D487,$H$5:$H$832))*IF($D487=1,Urban_Rural_LDVs!N$6,Urban_Rural_LDVs!N$7))</f>
        <v>0.11438714442765109</v>
      </c>
      <c r="S487" s="196">
        <f ca="1">($H487/(SUMIF($D$5:$D$832,$D487,$H$5:$H$832))*IF($D487=1,Urban_Rural_LDVs!O$6,Urban_Rural_LDVs!O$7))</f>
        <v>0.54335441453888378</v>
      </c>
      <c r="T487" s="196">
        <f ca="1">($H487/(SUMIF($D$5:$D$832,$D487,$H$5:$H$832))*IF($D487=1,Urban_Rural_LDVs!P$6,Urban_Rural_LDVs!P$7))</f>
        <v>2.3840850449531876</v>
      </c>
      <c r="U487" s="339">
        <f ca="1">($H487/(SUMIF($D$5:$D$832,$D487,$H$5:$H$832))*IF($D487=1,Urban_Rural_LDVs!Q$6,Urban_Rural_LDVs!Q$7))</f>
        <v>5.1217381110135118</v>
      </c>
      <c r="V487" s="344">
        <f ca="1">'DAC Adjustment'!O491-'Census Tract'!J487</f>
        <v>0</v>
      </c>
      <c r="W487" s="29">
        <f ca="1">'DAC Adjustment'!P491-'Census Tract'!K487</f>
        <v>0</v>
      </c>
      <c r="X487" s="29">
        <f ca="1">'DAC Adjustment'!Q491-'Census Tract'!L487</f>
        <v>0</v>
      </c>
      <c r="Y487" s="105">
        <f ca="1">'DAC Adjustment'!R491-'Census Tract'!M487</f>
        <v>0</v>
      </c>
      <c r="Z487" s="29">
        <f ca="1">'DAC Adjustment'!S491-'Census Tract'!N487</f>
        <v>0</v>
      </c>
      <c r="AA487" s="29">
        <f ca="1">'DAC Adjustment'!T491-'Census Tract'!O487</f>
        <v>0</v>
      </c>
      <c r="AB487" s="29">
        <f ca="1">'DAC Adjustment'!U491-'Census Tract'!P487</f>
        <v>0</v>
      </c>
      <c r="AC487" s="105">
        <f ca="1">'DAC Adjustment'!V491-'Census Tract'!Q487</f>
        <v>0</v>
      </c>
      <c r="AD487" s="29">
        <f ca="1">'DAC Adjustment'!W491-'Census Tract'!R487</f>
        <v>0</v>
      </c>
      <c r="AE487" s="29">
        <f ca="1">'DAC Adjustment'!X491-'Census Tract'!S487</f>
        <v>0</v>
      </c>
      <c r="AF487" s="29">
        <f ca="1">'DAC Adjustment'!Y491-'Census Tract'!T487</f>
        <v>0</v>
      </c>
      <c r="AG487" s="345">
        <f ca="1">'DAC Adjustment'!Z491-'Census Tract'!U487</f>
        <v>0</v>
      </c>
    </row>
    <row r="488" spans="1:33" ht="15.75" x14ac:dyDescent="0.25">
      <c r="A488" s="193" t="s">
        <v>52</v>
      </c>
      <c r="B488" s="53" t="str">
        <f>IFERROR(INDEX(Geography!$R$5:$R$889,MATCH(C488,Geography!$S$5:$S$889,0)),"Undefined")</f>
        <v>Portland</v>
      </c>
      <c r="C488" s="53">
        <v>41051003603</v>
      </c>
      <c r="D488" s="171" cm="1">
        <f t="array" ref="D488">INDEX(Geography!$K$5:$K$838,MATCH(C488,Geography!$L$5:$L$838,0),0)</f>
        <v>1</v>
      </c>
      <c r="E488" s="53">
        <v>1663</v>
      </c>
      <c r="F488" s="53">
        <f>SUMIF(County!$A$5:$A$40,A488,County!$D$5:$D$40)</f>
        <v>590062</v>
      </c>
      <c r="G488" s="173" cm="1">
        <f t="array" ref="G488">INDEX(Geography!$E$5:$E$833,MATCH(C488,Geography!$C$5:$C$833,0),0)</f>
        <v>1109</v>
      </c>
      <c r="H488" s="239">
        <f t="shared" si="7"/>
        <v>1275.6592608187955</v>
      </c>
      <c r="I488" s="173">
        <f>SUMIF(Geography!$L$5:$L$838,'Census Tract'!C488,Geography!$M$5:$M$838)</f>
        <v>432</v>
      </c>
      <c r="J488" s="338">
        <f ca="1">($I488/(SUMIF($D$5:$D$832,$D488,$I$5:$I$832))*IF($D488=1,Urban_Rural_LDVs!F$6,Urban_Rural_LDVs!F$7))</f>
        <v>0.21634041839406939</v>
      </c>
      <c r="K488" s="196">
        <f ca="1">($I488/(SUMIF($D$5:$D$832,$D488,$I$5:$I$832))*IF($D488=1,Urban_Rural_LDVs!G$6,Urban_Rural_LDVs!G$7))</f>
        <v>1.0751189275705861</v>
      </c>
      <c r="L488" s="196">
        <f ca="1">($I488/(SUMIF($D$5:$D$832,$D488,$I$5:$I$832))*IF($D488=1,Urban_Rural_LDVs!H$6,Urban_Rural_LDVs!H$7))</f>
        <v>4.9470353496862991</v>
      </c>
      <c r="M488" s="197">
        <f ca="1">($I488/(SUMIF($D$5:$D$832,$D488,$I$5:$I$832))*IF($D488=1,Urban_Rural_LDVs!I$6,Urban_Rural_LDVs!I$7))</f>
        <v>10.744614509960476</v>
      </c>
      <c r="N488" s="196">
        <f ca="1">($H488/(SUMIF($D$5:$D$832,$D488,$H$5:$H$832))*IF($D488=1,Urban_Rural_LDVs!J$6,Urban_Rural_LDVs!J$7))</f>
        <v>0.26335051761986283</v>
      </c>
      <c r="O488" s="196">
        <f ca="1">($H488/(SUMIF($D$5:$D$832,$D488,$H$5:$H$832))*IF($D488=1,Urban_Rural_LDVs!K$6,Urban_Rural_LDVs!K$7))</f>
        <v>1.2531759916893823</v>
      </c>
      <c r="P488" s="196">
        <f ca="1">($H488/(SUMIF($D$5:$D$832,$D488,$H$5:$H$832))*IF($D488=1,Urban_Rural_LDVs!L$6,Urban_Rural_LDVs!L$7))</f>
        <v>5.7154730793618951</v>
      </c>
      <c r="Q488" s="197">
        <f ca="1">($H488/(SUMIF($D$5:$D$832,$D488,$H$5:$H$832))*IF($D488=1,Urban_Rural_LDVs!M$6,Urban_Rural_LDVs!M$7))</f>
        <v>12.396961606426844</v>
      </c>
      <c r="R488" s="196">
        <f ca="1">($H488/(SUMIF($D$5:$D$832,$D488,$H$5:$H$832))*IF($D488=1,Urban_Rural_LDVs!N$6,Urban_Rural_LDVs!N$7))</f>
        <v>0.1096416103459508</v>
      </c>
      <c r="S488" s="196">
        <f ca="1">($H488/(SUMIF($D$5:$D$832,$D488,$H$5:$H$832))*IF($D488=1,Urban_Rural_LDVs!O$6,Urban_Rural_LDVs!O$7))</f>
        <v>0.5208124855001055</v>
      </c>
      <c r="T488" s="196">
        <f ca="1">($H488/(SUMIF($D$5:$D$832,$D488,$H$5:$H$832))*IF($D488=1,Urban_Rural_LDVs!P$6,Urban_Rural_LDVs!P$7))</f>
        <v>2.2851774544970485</v>
      </c>
      <c r="U488" s="339">
        <f ca="1">($H488/(SUMIF($D$5:$D$832,$D488,$H$5:$H$832))*IF($D488=1,Urban_Rural_LDVs!Q$6,Urban_Rural_LDVs!Q$7))</f>
        <v>4.9092545938755272</v>
      </c>
      <c r="V488" s="344">
        <f ca="1">'DAC Adjustment'!O492-'Census Tract'!J488</f>
        <v>0</v>
      </c>
      <c r="W488" s="29">
        <f ca="1">'DAC Adjustment'!P492-'Census Tract'!K488</f>
        <v>0</v>
      </c>
      <c r="X488" s="29">
        <f ca="1">'DAC Adjustment'!Q492-'Census Tract'!L488</f>
        <v>0</v>
      </c>
      <c r="Y488" s="105">
        <f ca="1">'DAC Adjustment'!R492-'Census Tract'!M488</f>
        <v>0</v>
      </c>
      <c r="Z488" s="29">
        <f ca="1">'DAC Adjustment'!S492-'Census Tract'!N488</f>
        <v>0</v>
      </c>
      <c r="AA488" s="29">
        <f ca="1">'DAC Adjustment'!T492-'Census Tract'!O488</f>
        <v>0</v>
      </c>
      <c r="AB488" s="29">
        <f ca="1">'DAC Adjustment'!U492-'Census Tract'!P488</f>
        <v>0</v>
      </c>
      <c r="AC488" s="105">
        <f ca="1">'DAC Adjustment'!V492-'Census Tract'!Q488</f>
        <v>0</v>
      </c>
      <c r="AD488" s="29">
        <f ca="1">'DAC Adjustment'!W492-'Census Tract'!R488</f>
        <v>0</v>
      </c>
      <c r="AE488" s="29">
        <f ca="1">'DAC Adjustment'!X492-'Census Tract'!S488</f>
        <v>0</v>
      </c>
      <c r="AF488" s="29">
        <f ca="1">'DAC Adjustment'!Y492-'Census Tract'!T488</f>
        <v>0</v>
      </c>
      <c r="AG488" s="345">
        <f ca="1">'DAC Adjustment'!Z492-'Census Tract'!U488</f>
        <v>0</v>
      </c>
    </row>
    <row r="489" spans="1:33" ht="15.75" x14ac:dyDescent="0.25">
      <c r="A489" s="193" t="s">
        <v>52</v>
      </c>
      <c r="B489" s="53" t="str">
        <f>IFERROR(INDEX(Geography!$R$5:$R$889,MATCH(C489,Geography!$S$5:$S$889,0)),"Undefined")</f>
        <v>Portland</v>
      </c>
      <c r="C489" s="53">
        <v>41051000502</v>
      </c>
      <c r="D489" s="171" cm="1">
        <f t="array" ref="D489">INDEX(Geography!$K$5:$K$838,MATCH(C489,Geography!$L$5:$L$838,0),0)</f>
        <v>1</v>
      </c>
      <c r="E489" s="53">
        <v>4924</v>
      </c>
      <c r="F489" s="53">
        <f>SUMIF(County!$A$5:$A$40,A489,County!$D$5:$D$40)</f>
        <v>590062</v>
      </c>
      <c r="G489" s="173" cm="1">
        <f t="array" ref="G489">INDEX(Geography!$E$5:$E$833,MATCH(C489,Geography!$C$5:$C$833,0),0)</f>
        <v>3242</v>
      </c>
      <c r="H489" s="239">
        <f t="shared" si="7"/>
        <v>3729.2040789671191</v>
      </c>
      <c r="I489" s="173">
        <f>SUMIF(Geography!$L$5:$L$838,'Census Tract'!C489,Geography!$M$5:$M$838)</f>
        <v>1145</v>
      </c>
      <c r="J489" s="338">
        <f ca="1">($I489/(SUMIF($D$5:$D$832,$D489,$I$5:$I$832))*IF($D489=1,Urban_Rural_LDVs!F$6,Urban_Rural_LDVs!F$7))</f>
        <v>0.57340226634539226</v>
      </c>
      <c r="K489" s="196">
        <f ca="1">($I489/(SUMIF($D$5:$D$832,$D489,$I$5:$I$832))*IF($D489=1,Urban_Rural_LDVs!G$6,Urban_Rural_LDVs!G$7))</f>
        <v>2.8495628983062993</v>
      </c>
      <c r="L489" s="196">
        <f ca="1">($I489/(SUMIF($D$5:$D$832,$D489,$I$5:$I$832))*IF($D489=1,Urban_Rural_LDVs!H$6,Urban_Rural_LDVs!H$7))</f>
        <v>13.111933970812066</v>
      </c>
      <c r="M489" s="197">
        <f ca="1">($I489/(SUMIF($D$5:$D$832,$D489,$I$5:$I$832))*IF($D489=1,Urban_Rural_LDVs!I$6,Urban_Rural_LDVs!I$7))</f>
        <v>28.478202809964689</v>
      </c>
      <c r="N489" s="196">
        <f ca="1">($H489/(SUMIF($D$5:$D$832,$D489,$H$5:$H$832))*IF($D489=1,Urban_Rural_LDVs!J$6,Urban_Rural_LDVs!J$7))</f>
        <v>0.76986688739729059</v>
      </c>
      <c r="O489" s="196">
        <f ca="1">($H489/(SUMIF($D$5:$D$832,$D489,$H$5:$H$832))*IF($D489=1,Urban_Rural_LDVs!K$6,Urban_Rural_LDVs!K$7))</f>
        <v>3.6634775158313593</v>
      </c>
      <c r="P489" s="196">
        <f ca="1">($H489/(SUMIF($D$5:$D$832,$D489,$H$5:$H$832))*IF($D489=1,Urban_Rural_LDVs!L$6,Urban_Rural_LDVs!L$7))</f>
        <v>16.708353222084096</v>
      </c>
      <c r="Q489" s="197">
        <f ca="1">($H489/(SUMIF($D$5:$D$832,$D489,$H$5:$H$832))*IF($D489=1,Urban_Rural_LDVs!M$6,Urban_Rural_LDVs!M$7))</f>
        <v>36.240711927895241</v>
      </c>
      <c r="R489" s="196">
        <f ca="1">($H489/(SUMIF($D$5:$D$832,$D489,$H$5:$H$832))*IF($D489=1,Urban_Rural_LDVs!N$6,Urban_Rural_LDVs!N$7))</f>
        <v>0.32052128110150807</v>
      </c>
      <c r="S489" s="196">
        <f ca="1">($H489/(SUMIF($D$5:$D$832,$D489,$H$5:$H$832))*IF($D489=1,Urban_Rural_LDVs!O$6,Urban_Rural_LDVs!O$7))</f>
        <v>1.5225194571608134</v>
      </c>
      <c r="T489" s="196">
        <f ca="1">($H489/(SUMIF($D$5:$D$832,$D489,$H$5:$H$832))*IF($D489=1,Urban_Rural_LDVs!P$6,Urban_Rural_LDVs!P$7))</f>
        <v>6.6803835053917311</v>
      </c>
      <c r="U489" s="339">
        <f ca="1">($H489/(SUMIF($D$5:$D$832,$D489,$H$5:$H$832))*IF($D489=1,Urban_Rural_LDVs!Q$6,Urban_Rural_LDVs!Q$7))</f>
        <v>14.351490886694732</v>
      </c>
      <c r="V489" s="344">
        <f ca="1">'DAC Adjustment'!O493-'Census Tract'!J489</f>
        <v>0</v>
      </c>
      <c r="W489" s="29">
        <f ca="1">'DAC Adjustment'!P493-'Census Tract'!K489</f>
        <v>0</v>
      </c>
      <c r="X489" s="29">
        <f ca="1">'DAC Adjustment'!Q493-'Census Tract'!L489</f>
        <v>0</v>
      </c>
      <c r="Y489" s="105">
        <f ca="1">'DAC Adjustment'!R493-'Census Tract'!M489</f>
        <v>0</v>
      </c>
      <c r="Z489" s="29">
        <f ca="1">'DAC Adjustment'!S493-'Census Tract'!N489</f>
        <v>0</v>
      </c>
      <c r="AA489" s="29">
        <f ca="1">'DAC Adjustment'!T493-'Census Tract'!O489</f>
        <v>0</v>
      </c>
      <c r="AB489" s="29">
        <f ca="1">'DAC Adjustment'!U493-'Census Tract'!P489</f>
        <v>0</v>
      </c>
      <c r="AC489" s="105">
        <f ca="1">'DAC Adjustment'!V493-'Census Tract'!Q489</f>
        <v>0</v>
      </c>
      <c r="AD489" s="29">
        <f ca="1">'DAC Adjustment'!W493-'Census Tract'!R489</f>
        <v>0</v>
      </c>
      <c r="AE489" s="29">
        <f ca="1">'DAC Adjustment'!X493-'Census Tract'!S489</f>
        <v>0</v>
      </c>
      <c r="AF489" s="29">
        <f ca="1">'DAC Adjustment'!Y493-'Census Tract'!T489</f>
        <v>0</v>
      </c>
      <c r="AG489" s="345">
        <f ca="1">'DAC Adjustment'!Z493-'Census Tract'!U489</f>
        <v>0</v>
      </c>
    </row>
    <row r="490" spans="1:33" ht="15.75" x14ac:dyDescent="0.25">
      <c r="A490" s="193" t="s">
        <v>52</v>
      </c>
      <c r="B490" s="53" t="str">
        <f>IFERROR(INDEX(Geography!$R$5:$R$889,MATCH(C490,Geography!$S$5:$S$889,0)),"Undefined")</f>
        <v>Portland</v>
      </c>
      <c r="C490" s="53">
        <v>41051003100</v>
      </c>
      <c r="D490" s="171" cm="1">
        <f t="array" ref="D490">INDEX(Geography!$K$5:$K$838,MATCH(C490,Geography!$L$5:$L$838,0),0)</f>
        <v>1</v>
      </c>
      <c r="E490" s="53">
        <v>5216</v>
      </c>
      <c r="F490" s="53">
        <f>SUMIF(County!$A$5:$A$40,A490,County!$D$5:$D$40)</f>
        <v>590062</v>
      </c>
      <c r="G490" s="173" cm="1">
        <f t="array" ref="G490">INDEX(Geography!$E$5:$E$833,MATCH(C490,Geography!$C$5:$C$833,0),0)</f>
        <v>3479</v>
      </c>
      <c r="H490" s="239">
        <f t="shared" si="7"/>
        <v>4001.8201698724883</v>
      </c>
      <c r="I490" s="173">
        <f>SUMIF(Geography!$L$5:$L$838,'Census Tract'!C490,Geography!$M$5:$M$838)</f>
        <v>829</v>
      </c>
      <c r="J490" s="338">
        <f ca="1">($I490/(SUMIF($D$5:$D$832,$D490,$I$5:$I$832))*IF($D490=1,Urban_Rural_LDVs!F$6,Urban_Rural_LDVs!F$7))</f>
        <v>0.41515325659417485</v>
      </c>
      <c r="K490" s="196">
        <f ca="1">($I490/(SUMIF($D$5:$D$832,$D490,$I$5:$I$832))*IF($D490=1,Urban_Rural_LDVs!G$6,Urban_Rural_LDVs!G$7))</f>
        <v>2.0631333123981852</v>
      </c>
      <c r="L490" s="196">
        <f ca="1">($I490/(SUMIF($D$5:$D$832,$D490,$I$5:$I$832))*IF($D490=1,Urban_Rural_LDVs!H$6,Urban_Rural_LDVs!H$7))</f>
        <v>9.4932692242822725</v>
      </c>
      <c r="M490" s="197">
        <f ca="1">($I490/(SUMIF($D$5:$D$832,$D490,$I$5:$I$832))*IF($D490=1,Urban_Rural_LDVs!I$6,Urban_Rural_LDVs!I$7))</f>
        <v>20.618716270271378</v>
      </c>
      <c r="N490" s="196">
        <f ca="1">($H490/(SUMIF($D$5:$D$832,$D490,$H$5:$H$832))*IF($D490=1,Urban_Rural_LDVs!J$6,Urban_Rural_LDVs!J$7))</f>
        <v>0.82614648403922708</v>
      </c>
      <c r="O490" s="196">
        <f ca="1">($H490/(SUMIF($D$5:$D$832,$D490,$H$5:$H$832))*IF($D490=1,Urban_Rural_LDVs!K$6,Urban_Rural_LDVs!K$7))</f>
        <v>3.9312887962915792</v>
      </c>
      <c r="P490" s="196">
        <f ca="1">($H490/(SUMIF($D$5:$D$832,$D490,$H$5:$H$832))*IF($D490=1,Urban_Rural_LDVs!L$6,Urban_Rural_LDVs!L$7))</f>
        <v>17.929784349053229</v>
      </c>
      <c r="Q490" s="197">
        <f ca="1">($H490/(SUMIF($D$5:$D$832,$D490,$H$5:$H$832))*IF($D490=1,Urban_Rural_LDVs!M$6,Urban_Rural_LDVs!M$7))</f>
        <v>38.890017519169511</v>
      </c>
      <c r="R490" s="196">
        <f ca="1">($H490/(SUMIF($D$5:$D$832,$D490,$H$5:$H$832))*IF($D490=1,Urban_Rural_LDVs!N$6,Urban_Rural_LDVs!N$7))</f>
        <v>0.34395235562990334</v>
      </c>
      <c r="S490" s="196">
        <f ca="1">($H490/(SUMIF($D$5:$D$832,$D490,$H$5:$H$832))*IF($D490=1,Urban_Rural_LDVs!O$6,Urban_Rural_LDVs!O$7))</f>
        <v>1.6338202317897812</v>
      </c>
      <c r="T490" s="196">
        <f ca="1">($H490/(SUMIF($D$5:$D$832,$D490,$H$5:$H$832))*IF($D490=1,Urban_Rural_LDVs!P$6,Urban_Rural_LDVs!P$7))</f>
        <v>7.1687397332689189</v>
      </c>
      <c r="U490" s="339">
        <f ca="1">($H490/(SUMIF($D$5:$D$832,$D490,$H$5:$H$832))*IF($D490=1,Urban_Rural_LDVs!Q$6,Urban_Rural_LDVs!Q$7))</f>
        <v>15.400628252563534</v>
      </c>
      <c r="V490" s="344">
        <f ca="1">'DAC Adjustment'!O494-'Census Tract'!J490</f>
        <v>0</v>
      </c>
      <c r="W490" s="29">
        <f ca="1">'DAC Adjustment'!P494-'Census Tract'!K490</f>
        <v>0</v>
      </c>
      <c r="X490" s="29">
        <f ca="1">'DAC Adjustment'!Q494-'Census Tract'!L490</f>
        <v>0</v>
      </c>
      <c r="Y490" s="105">
        <f ca="1">'DAC Adjustment'!R494-'Census Tract'!M490</f>
        <v>0</v>
      </c>
      <c r="Z490" s="29">
        <f ca="1">'DAC Adjustment'!S494-'Census Tract'!N490</f>
        <v>0</v>
      </c>
      <c r="AA490" s="29">
        <f ca="1">'DAC Adjustment'!T494-'Census Tract'!O490</f>
        <v>0</v>
      </c>
      <c r="AB490" s="29">
        <f ca="1">'DAC Adjustment'!U494-'Census Tract'!P490</f>
        <v>0</v>
      </c>
      <c r="AC490" s="105">
        <f ca="1">'DAC Adjustment'!V494-'Census Tract'!Q490</f>
        <v>0</v>
      </c>
      <c r="AD490" s="29">
        <f ca="1">'DAC Adjustment'!W494-'Census Tract'!R490</f>
        <v>0</v>
      </c>
      <c r="AE490" s="29">
        <f ca="1">'DAC Adjustment'!X494-'Census Tract'!S490</f>
        <v>0</v>
      </c>
      <c r="AF490" s="29">
        <f ca="1">'DAC Adjustment'!Y494-'Census Tract'!T490</f>
        <v>0</v>
      </c>
      <c r="AG490" s="345">
        <f ca="1">'DAC Adjustment'!Z494-'Census Tract'!U490</f>
        <v>0</v>
      </c>
    </row>
    <row r="491" spans="1:33" ht="15.75" x14ac:dyDescent="0.25">
      <c r="A491" s="193" t="s">
        <v>52</v>
      </c>
      <c r="B491" s="53" t="str">
        <f>IFERROR(INDEX(Geography!$R$5:$R$889,MATCH(C491,Geography!$S$5:$S$889,0)),"Undefined")</f>
        <v>Portland</v>
      </c>
      <c r="C491" s="53">
        <v>41051007600</v>
      </c>
      <c r="D491" s="171" cm="1">
        <f t="array" ref="D491">INDEX(Geography!$K$5:$K$838,MATCH(C491,Geography!$L$5:$L$838,0),0)</f>
        <v>1</v>
      </c>
      <c r="E491" s="53">
        <v>3233</v>
      </c>
      <c r="F491" s="53">
        <f>SUMIF(County!$A$5:$A$40,A491,County!$D$5:$D$40)</f>
        <v>590062</v>
      </c>
      <c r="G491" s="173" cm="1">
        <f t="array" ref="G491">INDEX(Geography!$E$5:$E$833,MATCH(C491,Geography!$C$5:$C$833,0),0)</f>
        <v>2066</v>
      </c>
      <c r="H491" s="239">
        <f t="shared" si="7"/>
        <v>2376.4761342214892</v>
      </c>
      <c r="I491" s="173">
        <f>SUMIF(Geography!$L$5:$L$838,'Census Tract'!C491,Geography!$M$5:$M$838)</f>
        <v>628</v>
      </c>
      <c r="J491" s="338">
        <f ca="1">($I491/(SUMIF($D$5:$D$832,$D491,$I$5:$I$832))*IF($D491=1,Urban_Rural_LDVs!F$6,Urban_Rural_LDVs!F$7))</f>
        <v>0.31449486748026756</v>
      </c>
      <c r="K491" s="196">
        <f ca="1">($I491/(SUMIF($D$5:$D$832,$D491,$I$5:$I$832))*IF($D491=1,Urban_Rural_LDVs!G$6,Urban_Rural_LDVs!G$7))</f>
        <v>1.5629043669313152</v>
      </c>
      <c r="L491" s="196">
        <f ca="1">($I491/(SUMIF($D$5:$D$832,$D491,$I$5:$I$832))*IF($D491=1,Urban_Rural_LDVs!H$6,Urban_Rural_LDVs!H$7))</f>
        <v>7.1915236101921201</v>
      </c>
      <c r="M491" s="197">
        <f ca="1">($I491/(SUMIF($D$5:$D$832,$D491,$I$5:$I$832))*IF($D491=1,Urban_Rural_LDVs!I$6,Urban_Rural_LDVs!I$7))</f>
        <v>15.619485907998101</v>
      </c>
      <c r="N491" s="196">
        <f ca="1">($H491/(SUMIF($D$5:$D$832,$D491,$H$5:$H$832))*IF($D491=1,Urban_Rural_LDVs!J$6,Urban_Rural_LDVs!J$7))</f>
        <v>0.49060610406008709</v>
      </c>
      <c r="O491" s="196">
        <f ca="1">($H491/(SUMIF($D$5:$D$832,$D491,$H$5:$H$832))*IF($D491=1,Urban_Rural_LDVs!K$6,Urban_Rural_LDVs!K$7))</f>
        <v>2.3345911621553324</v>
      </c>
      <c r="P491" s="196">
        <f ca="1">($H491/(SUMIF($D$5:$D$832,$D491,$H$5:$H$832))*IF($D491=1,Urban_Rural_LDVs!L$6,Urban_Rural_LDVs!L$7))</f>
        <v>10.647581047756244</v>
      </c>
      <c r="Q491" s="197">
        <f ca="1">($H491/(SUMIF($D$5:$D$832,$D491,$H$5:$H$832))*IF($D491=1,Urban_Rural_LDVs!M$6,Urban_Rural_LDVs!M$7))</f>
        <v>23.094790512964703</v>
      </c>
      <c r="R491" s="196">
        <f ca="1">($H491/(SUMIF($D$5:$D$832,$D491,$H$5:$H$832))*IF($D491=1,Urban_Rural_LDVs!N$6,Urban_Rural_LDVs!N$7))</f>
        <v>0.20425569609985061</v>
      </c>
      <c r="S491" s="196">
        <f ca="1">($H491/(SUMIF($D$5:$D$832,$D491,$H$5:$H$832))*IF($D491=1,Urban_Rural_LDVs!O$6,Urban_Rural_LDVs!O$7))</f>
        <v>0.97024219571074666</v>
      </c>
      <c r="T491" s="196">
        <f ca="1">($H491/(SUMIF($D$5:$D$832,$D491,$H$5:$H$832))*IF($D491=1,Urban_Rural_LDVs!P$6,Urban_Rural_LDVs!P$7))</f>
        <v>4.2571475392163221</v>
      </c>
      <c r="U491" s="339">
        <f ca="1">($H491/(SUMIF($D$5:$D$832,$D491,$H$5:$H$832))*IF($D491=1,Urban_Rural_LDVs!Q$6,Urban_Rural_LDVs!Q$7))</f>
        <v>9.1456447168141004</v>
      </c>
      <c r="V491" s="344">
        <f ca="1">'DAC Adjustment'!O495-'Census Tract'!J491</f>
        <v>7.8623716870066862E-2</v>
      </c>
      <c r="W491" s="29">
        <f ca="1">'DAC Adjustment'!P495-'Census Tract'!K491</f>
        <v>0.3907260917328288</v>
      </c>
      <c r="X491" s="29">
        <f ca="1">'DAC Adjustment'!Q495-'Census Tract'!L491</f>
        <v>1.7978809025480293</v>
      </c>
      <c r="Y491" s="105">
        <f ca="1">'DAC Adjustment'!R495-'Census Tract'!M491</f>
        <v>3.9048714769995243</v>
      </c>
      <c r="Z491" s="29">
        <f ca="1">'DAC Adjustment'!S495-'Census Tract'!N491</f>
        <v>0.12265152601502183</v>
      </c>
      <c r="AA491" s="29">
        <f ca="1">'DAC Adjustment'!T495-'Census Tract'!O491</f>
        <v>0.58364779053883309</v>
      </c>
      <c r="AB491" s="29">
        <f ca="1">'DAC Adjustment'!U495-'Census Tract'!P491</f>
        <v>2.6618952619390619</v>
      </c>
      <c r="AC491" s="105">
        <f ca="1">'DAC Adjustment'!V495-'Census Tract'!Q491</f>
        <v>5.7736976282411767</v>
      </c>
      <c r="AD491" s="29">
        <f ca="1">'DAC Adjustment'!W495-'Census Tract'!R491</f>
        <v>5.1063924024962626E-2</v>
      </c>
      <c r="AE491" s="29">
        <f ca="1">'DAC Adjustment'!X495-'Census Tract'!S491</f>
        <v>0.24256054892768664</v>
      </c>
      <c r="AF491" s="29">
        <f ca="1">'DAC Adjustment'!Y495-'Census Tract'!T491</f>
        <v>1.0642868848040807</v>
      </c>
      <c r="AG491" s="345">
        <f ca="1">'DAC Adjustment'!Z495-'Census Tract'!U491</f>
        <v>2.286411179203526</v>
      </c>
    </row>
    <row r="492" spans="1:33" ht="15.75" x14ac:dyDescent="0.25">
      <c r="A492" s="193" t="s">
        <v>52</v>
      </c>
      <c r="B492" s="53" t="str">
        <f>IFERROR(INDEX(Geography!$R$5:$R$889,MATCH(C492,Geography!$S$5:$S$889,0)),"Undefined")</f>
        <v>Portland</v>
      </c>
      <c r="C492" s="53">
        <v>41051002000</v>
      </c>
      <c r="D492" s="171" cm="1">
        <f t="array" ref="D492">INDEX(Geography!$K$5:$K$838,MATCH(C492,Geography!$L$5:$L$838,0),0)</f>
        <v>1</v>
      </c>
      <c r="E492" s="53">
        <v>6426</v>
      </c>
      <c r="F492" s="53">
        <f>SUMIF(County!$A$5:$A$40,A492,County!$D$5:$D$40)</f>
        <v>590062</v>
      </c>
      <c r="G492" s="173" cm="1">
        <f t="array" ref="G492">INDEX(Geography!$E$5:$E$833,MATCH(C492,Geography!$C$5:$C$833,0),0)</f>
        <v>4020</v>
      </c>
      <c r="H492" s="239">
        <f t="shared" si="7"/>
        <v>4624.1210356100619</v>
      </c>
      <c r="I492" s="173">
        <f>SUMIF(Geography!$L$5:$L$838,'Census Tract'!C492,Geography!$M$5:$M$838)</f>
        <v>5059</v>
      </c>
      <c r="J492" s="338">
        <f ca="1">($I492/(SUMIF($D$5:$D$832,$D492,$I$5:$I$832))*IF($D492=1,Urban_Rural_LDVs!F$6,Urban_Rural_LDVs!F$7))</f>
        <v>2.5334865200361043</v>
      </c>
      <c r="K492" s="196">
        <f ca="1">($I492/(SUMIF($D$5:$D$832,$D492,$I$5:$I$832))*IF($D492=1,Urban_Rural_LDVs!G$6,Urban_Rural_LDVs!G$7))</f>
        <v>12.59033947819351</v>
      </c>
      <c r="L492" s="196">
        <f ca="1">($I492/(SUMIF($D$5:$D$832,$D492,$I$5:$I$832))*IF($D492=1,Urban_Rural_LDVs!H$6,Urban_Rural_LDVs!H$7))</f>
        <v>57.932990356627286</v>
      </c>
      <c r="M492" s="197">
        <f ca="1">($I492/(SUMIF($D$5:$D$832,$D492,$I$5:$I$832))*IF($D492=1,Urban_Rural_LDVs!I$6,Urban_Rural_LDVs!I$7))</f>
        <v>125.82640001363437</v>
      </c>
      <c r="N492" s="196">
        <f ca="1">($H492/(SUMIF($D$5:$D$832,$D492,$H$5:$H$832))*IF($D492=1,Urban_Rural_LDVs!J$6,Urban_Rural_LDVs!J$7))</f>
        <v>0.95461594304044073</v>
      </c>
      <c r="O492" s="196">
        <f ca="1">($H492/(SUMIF($D$5:$D$832,$D492,$H$5:$H$832))*IF($D492=1,Urban_Rural_LDVs!K$6,Urban_Rural_LDVs!K$7))</f>
        <v>4.5426217191986638</v>
      </c>
      <c r="P492" s="196">
        <f ca="1">($H492/(SUMIF($D$5:$D$832,$D492,$H$5:$H$832))*IF($D492=1,Urban_Rural_LDVs!L$6,Urban_Rural_LDVs!L$7))</f>
        <v>20.717945697957457</v>
      </c>
      <c r="Q492" s="197">
        <f ca="1">($H492/(SUMIF($D$5:$D$832,$D492,$H$5:$H$832))*IF($D492=1,Urban_Rural_LDVs!M$6,Urban_Rural_LDVs!M$7))</f>
        <v>44.937588510221744</v>
      </c>
      <c r="R492" s="196">
        <f ca="1">($H492/(SUMIF($D$5:$D$832,$D492,$H$5:$H$832))*IF($D492=1,Urban_Rural_LDVs!N$6,Urban_Rural_LDVs!N$7))</f>
        <v>0.39743847934240056</v>
      </c>
      <c r="S492" s="196">
        <f ca="1">($H492/(SUMIF($D$5:$D$832,$D492,$H$5:$H$832))*IF($D492=1,Urban_Rural_LDVs!O$6,Urban_Rural_LDVs!O$7))</f>
        <v>1.8878865569976777</v>
      </c>
      <c r="T492" s="196">
        <f ca="1">($H492/(SUMIF($D$5:$D$832,$D492,$H$5:$H$832))*IF($D492=1,Urban_Rural_LDVs!P$6,Urban_Rural_LDVs!P$7))</f>
        <v>8.2835107007016546</v>
      </c>
      <c r="U492" s="339">
        <f ca="1">($H492/(SUMIF($D$5:$D$832,$D492,$H$5:$H$832))*IF($D492=1,Urban_Rural_LDVs!Q$6,Urban_Rural_LDVs!Q$7))</f>
        <v>17.795494560306242</v>
      </c>
      <c r="V492" s="344">
        <f ca="1">'DAC Adjustment'!O496-'Census Tract'!J492</f>
        <v>0</v>
      </c>
      <c r="W492" s="29">
        <f ca="1">'DAC Adjustment'!P496-'Census Tract'!K492</f>
        <v>0</v>
      </c>
      <c r="X492" s="29">
        <f ca="1">'DAC Adjustment'!Q496-'Census Tract'!L492</f>
        <v>0</v>
      </c>
      <c r="Y492" s="105">
        <f ca="1">'DAC Adjustment'!R496-'Census Tract'!M492</f>
        <v>0</v>
      </c>
      <c r="Z492" s="29">
        <f ca="1">'DAC Adjustment'!S496-'Census Tract'!N492</f>
        <v>0</v>
      </c>
      <c r="AA492" s="29">
        <f ca="1">'DAC Adjustment'!T496-'Census Tract'!O492</f>
        <v>0</v>
      </c>
      <c r="AB492" s="29">
        <f ca="1">'DAC Adjustment'!U496-'Census Tract'!P492</f>
        <v>0</v>
      </c>
      <c r="AC492" s="105">
        <f ca="1">'DAC Adjustment'!V496-'Census Tract'!Q492</f>
        <v>0</v>
      </c>
      <c r="AD492" s="29">
        <f ca="1">'DAC Adjustment'!W496-'Census Tract'!R492</f>
        <v>0</v>
      </c>
      <c r="AE492" s="29">
        <f ca="1">'DAC Adjustment'!X496-'Census Tract'!S492</f>
        <v>0</v>
      </c>
      <c r="AF492" s="29">
        <f ca="1">'DAC Adjustment'!Y496-'Census Tract'!T492</f>
        <v>0</v>
      </c>
      <c r="AG492" s="345">
        <f ca="1">'DAC Adjustment'!Z496-'Census Tract'!U492</f>
        <v>0</v>
      </c>
    </row>
    <row r="493" spans="1:33" ht="15.75" x14ac:dyDescent="0.25">
      <c r="A493" s="193" t="s">
        <v>52</v>
      </c>
      <c r="B493" s="53" t="str">
        <f>IFERROR(INDEX(Geography!$R$5:$R$889,MATCH(C493,Geography!$S$5:$S$889,0)),"Undefined")</f>
        <v>Portland</v>
      </c>
      <c r="C493" s="53">
        <v>41051003401</v>
      </c>
      <c r="D493" s="171" cm="1">
        <f t="array" ref="D493">INDEX(Geography!$K$5:$K$838,MATCH(C493,Geography!$L$5:$L$838,0),0)</f>
        <v>1</v>
      </c>
      <c r="E493" s="53">
        <v>4150</v>
      </c>
      <c r="F493" s="53">
        <f>SUMIF(County!$A$5:$A$40,A493,County!$D$5:$D$40)</f>
        <v>590062</v>
      </c>
      <c r="G493" s="173" cm="1">
        <f t="array" ref="G493">INDEX(Geography!$E$5:$E$833,MATCH(C493,Geography!$C$5:$C$833,0),0)</f>
        <v>2443</v>
      </c>
      <c r="H493" s="239">
        <f t="shared" si="7"/>
        <v>2810.1312661680049</v>
      </c>
      <c r="I493" s="173">
        <f>SUMIF(Geography!$L$5:$L$838,'Census Tract'!C493,Geography!$M$5:$M$838)</f>
        <v>1838</v>
      </c>
      <c r="J493" s="338">
        <f ca="1">($I493/(SUMIF($D$5:$D$832,$D493,$I$5:$I$832))*IF($D493=1,Urban_Rural_LDVs!F$6,Urban_Rural_LDVs!F$7))</f>
        <v>0.92044835418587867</v>
      </c>
      <c r="K493" s="196">
        <f ca="1">($I493/(SUMIF($D$5:$D$832,$D493,$I$5:$I$832))*IF($D493=1,Urban_Rural_LDVs!G$6,Urban_Rural_LDVs!G$7))</f>
        <v>4.5742328446174483</v>
      </c>
      <c r="L493" s="196">
        <f ca="1">($I493/(SUMIF($D$5:$D$832,$D493,$I$5:$I$832))*IF($D493=1,Urban_Rural_LDVs!H$6,Urban_Rural_LDVs!H$7))</f>
        <v>21.047803177600507</v>
      </c>
      <c r="M493" s="197">
        <f ca="1">($I493/(SUMIF($D$5:$D$832,$D493,$I$5:$I$832))*IF($D493=1,Urban_Rural_LDVs!I$6,Urban_Rural_LDVs!I$7))</f>
        <v>45.714355253026291</v>
      </c>
      <c r="N493" s="196">
        <f ca="1">($H493/(SUMIF($D$5:$D$832,$D493,$H$5:$H$832))*IF($D493=1,Urban_Rural_LDVs!J$6,Urban_Rural_LDVs!J$7))</f>
        <v>0.58013103205169059</v>
      </c>
      <c r="O493" s="196">
        <f ca="1">($H493/(SUMIF($D$5:$D$832,$D493,$H$5:$H$832))*IF($D493=1,Urban_Rural_LDVs!K$6,Urban_Rural_LDVs!K$7))</f>
        <v>2.7606031990055553</v>
      </c>
      <c r="P493" s="196">
        <f ca="1">($H493/(SUMIF($D$5:$D$832,$D493,$H$5:$H$832))*IF($D493=1,Urban_Rural_LDVs!L$6,Urban_Rural_LDVs!L$7))</f>
        <v>12.590532671669168</v>
      </c>
      <c r="Q493" s="197">
        <f ca="1">($H493/(SUMIF($D$5:$D$832,$D493,$H$5:$H$832))*IF($D493=1,Urban_Rural_LDVs!M$6,Urban_Rural_LDVs!M$7))</f>
        <v>27.309086748873558</v>
      </c>
      <c r="R493" s="196">
        <f ca="1">($H493/(SUMIF($D$5:$D$832,$D493,$H$5:$H$832))*IF($D493=1,Urban_Rural_LDVs!N$6,Urban_Rural_LDVs!N$7))</f>
        <v>0.24152791169987173</v>
      </c>
      <c r="S493" s="196">
        <f ca="1">($H493/(SUMIF($D$5:$D$832,$D493,$H$5:$H$832))*IF($D493=1,Urban_Rural_LDVs!O$6,Urban_Rural_LDVs!O$7))</f>
        <v>1.1472902633694839</v>
      </c>
      <c r="T493" s="196">
        <f ca="1">($H493/(SUMIF($D$5:$D$832,$D493,$H$5:$H$832))*IF($D493=1,Urban_Rural_LDVs!P$6,Urban_Rural_LDVs!P$7))</f>
        <v>5.033984239257248</v>
      </c>
      <c r="U493" s="339">
        <f ca="1">($H493/(SUMIF($D$5:$D$832,$D493,$H$5:$H$832))*IF($D493=1,Urban_Rural_LDVs!Q$6,Urban_Rural_LDVs!Q$7))</f>
        <v>10.814525674335357</v>
      </c>
      <c r="V493" s="344">
        <f ca="1">'DAC Adjustment'!O497-'Census Tract'!J493</f>
        <v>0</v>
      </c>
      <c r="W493" s="29">
        <f ca="1">'DAC Adjustment'!P497-'Census Tract'!K493</f>
        <v>0</v>
      </c>
      <c r="X493" s="29">
        <f ca="1">'DAC Adjustment'!Q497-'Census Tract'!L493</f>
        <v>0</v>
      </c>
      <c r="Y493" s="105">
        <f ca="1">'DAC Adjustment'!R497-'Census Tract'!M493</f>
        <v>0</v>
      </c>
      <c r="Z493" s="29">
        <f ca="1">'DAC Adjustment'!S497-'Census Tract'!N493</f>
        <v>0</v>
      </c>
      <c r="AA493" s="29">
        <f ca="1">'DAC Adjustment'!T497-'Census Tract'!O493</f>
        <v>0</v>
      </c>
      <c r="AB493" s="29">
        <f ca="1">'DAC Adjustment'!U497-'Census Tract'!P493</f>
        <v>0</v>
      </c>
      <c r="AC493" s="105">
        <f ca="1">'DAC Adjustment'!V497-'Census Tract'!Q493</f>
        <v>0</v>
      </c>
      <c r="AD493" s="29">
        <f ca="1">'DAC Adjustment'!W497-'Census Tract'!R493</f>
        <v>0</v>
      </c>
      <c r="AE493" s="29">
        <f ca="1">'DAC Adjustment'!X497-'Census Tract'!S493</f>
        <v>0</v>
      </c>
      <c r="AF493" s="29">
        <f ca="1">'DAC Adjustment'!Y497-'Census Tract'!T493</f>
        <v>0</v>
      </c>
      <c r="AG493" s="345">
        <f ca="1">'DAC Adjustment'!Z497-'Census Tract'!U493</f>
        <v>0</v>
      </c>
    </row>
    <row r="494" spans="1:33" ht="15.75" x14ac:dyDescent="0.25">
      <c r="A494" s="193" t="s">
        <v>52</v>
      </c>
      <c r="B494" s="53" t="str">
        <f>IFERROR(INDEX(Geography!$R$5:$R$889,MATCH(C494,Geography!$S$5:$S$889,0)),"Undefined")</f>
        <v>Portland</v>
      </c>
      <c r="C494" s="53">
        <v>41051008302</v>
      </c>
      <c r="D494" s="171" cm="1">
        <f t="array" ref="D494">INDEX(Geography!$K$5:$K$838,MATCH(C494,Geography!$L$5:$L$838,0),0)</f>
        <v>1</v>
      </c>
      <c r="E494" s="53">
        <v>4977</v>
      </c>
      <c r="F494" s="53">
        <f>SUMIF(County!$A$5:$A$40,A494,County!$D$5:$D$40)</f>
        <v>590062</v>
      </c>
      <c r="G494" s="173" cm="1">
        <f t="array" ref="G494">INDEX(Geography!$E$5:$E$833,MATCH(C494,Geography!$C$5:$C$833,0),0)</f>
        <v>2562</v>
      </c>
      <c r="H494" s="239">
        <f t="shared" si="7"/>
        <v>2947.0144510529794</v>
      </c>
      <c r="I494" s="173">
        <f>SUMIF(Geography!$L$5:$L$838,'Census Tract'!C494,Geography!$M$5:$M$838)</f>
        <v>1930</v>
      </c>
      <c r="J494" s="338">
        <f ca="1">($I494/(SUMIF($D$5:$D$832,$D494,$I$5:$I$832))*IF($D494=1,Urban_Rural_LDVs!F$6,Urban_Rural_LDVs!F$7))</f>
        <v>0.9665208506957268</v>
      </c>
      <c r="K494" s="196">
        <f ca="1">($I494/(SUMIF($D$5:$D$832,$D494,$I$5:$I$832))*IF($D494=1,Urban_Rural_LDVs!G$6,Urban_Rural_LDVs!G$7))</f>
        <v>4.8031933569704437</v>
      </c>
      <c r="L494" s="196">
        <f ca="1">($I494/(SUMIF($D$5:$D$832,$D494,$I$5:$I$832))*IF($D494=1,Urban_Rural_LDVs!H$6,Urban_Rural_LDVs!H$7))</f>
        <v>22.101338483552215</v>
      </c>
      <c r="M494" s="197">
        <f ca="1">($I494/(SUMIF($D$5:$D$832,$D494,$I$5:$I$832))*IF($D494=1,Urban_Rural_LDVs!I$6,Urban_Rural_LDVs!I$7))</f>
        <v>48.002560194962314</v>
      </c>
      <c r="N494" s="196">
        <f ca="1">($H494/(SUMIF($D$5:$D$832,$D494,$H$5:$H$832))*IF($D494=1,Urban_Rural_LDVs!J$6,Urban_Rural_LDVs!J$7))</f>
        <v>0.60838956369890762</v>
      </c>
      <c r="O494" s="196">
        <f ca="1">($H494/(SUMIF($D$5:$D$832,$D494,$H$5:$H$832))*IF($D494=1,Urban_Rural_LDVs!K$6,Urban_Rural_LDVs!K$7))</f>
        <v>2.8950738419370583</v>
      </c>
      <c r="P494" s="196">
        <f ca="1">($H494/(SUMIF($D$5:$D$832,$D494,$H$5:$H$832))*IF($D494=1,Urban_Rural_LDVs!L$6,Urban_Rural_LDVs!L$7))</f>
        <v>13.203825094071393</v>
      </c>
      <c r="Q494" s="197">
        <f ca="1">($H494/(SUMIF($D$5:$D$832,$D494,$H$5:$H$832))*IF($D494=1,Urban_Rural_LDVs!M$6,Urban_Rural_LDVs!M$7))</f>
        <v>28.639328796812961</v>
      </c>
      <c r="R494" s="196">
        <f ca="1">($H494/(SUMIF($D$5:$D$832,$D494,$H$5:$H$832))*IF($D494=1,Urban_Rural_LDVs!N$6,Urban_Rural_LDVs!N$7))</f>
        <v>0.25329288161075375</v>
      </c>
      <c r="S494" s="196">
        <f ca="1">($H494/(SUMIF($D$5:$D$832,$D494,$H$5:$H$832))*IF($D494=1,Urban_Rural_LDVs!O$6,Urban_Rural_LDVs!O$7))</f>
        <v>1.2031754624447886</v>
      </c>
      <c r="T494" s="196">
        <f ca="1">($H494/(SUMIF($D$5:$D$832,$D494,$H$5:$H$832))*IF($D494=1,Urban_Rural_LDVs!P$6,Urban_Rural_LDVs!P$7))</f>
        <v>5.2791926405964276</v>
      </c>
      <c r="U494" s="339">
        <f ca="1">($H494/(SUMIF($D$5:$D$832,$D494,$H$5:$H$832))*IF($D494=1,Urban_Rural_LDVs!Q$6,Urban_Rural_LDVs!Q$7))</f>
        <v>11.341307727239945</v>
      </c>
      <c r="V494" s="344">
        <f ca="1">'DAC Adjustment'!O498-'Census Tract'!J494</f>
        <v>0.24163021267393159</v>
      </c>
      <c r="W494" s="29">
        <f ca="1">'DAC Adjustment'!P498-'Census Tract'!K494</f>
        <v>1.2007983392426107</v>
      </c>
      <c r="X494" s="29">
        <f ca="1">'DAC Adjustment'!Q498-'Census Tract'!L494</f>
        <v>5.5253346208880529</v>
      </c>
      <c r="Y494" s="105">
        <f ca="1">'DAC Adjustment'!R498-'Census Tract'!M494</f>
        <v>12.000640048740578</v>
      </c>
      <c r="Z494" s="29">
        <f ca="1">'DAC Adjustment'!S498-'Census Tract'!N494</f>
        <v>0.15209739092472696</v>
      </c>
      <c r="AA494" s="29">
        <f ca="1">'DAC Adjustment'!T498-'Census Tract'!O494</f>
        <v>0.72376846048426469</v>
      </c>
      <c r="AB494" s="29">
        <f ca="1">'DAC Adjustment'!U498-'Census Tract'!P494</f>
        <v>3.3009562735178495</v>
      </c>
      <c r="AC494" s="105">
        <f ca="1">'DAC Adjustment'!V498-'Census Tract'!Q494</f>
        <v>7.1598321992032368</v>
      </c>
      <c r="AD494" s="29">
        <f ca="1">'DAC Adjustment'!W498-'Census Tract'!R494</f>
        <v>6.3323220402688452E-2</v>
      </c>
      <c r="AE494" s="29">
        <f ca="1">'DAC Adjustment'!X498-'Census Tract'!S494</f>
        <v>0.30079386561119703</v>
      </c>
      <c r="AF494" s="29">
        <f ca="1">'DAC Adjustment'!Y498-'Census Tract'!T494</f>
        <v>1.3197981601491069</v>
      </c>
      <c r="AG494" s="345">
        <f ca="1">'DAC Adjustment'!Z498-'Census Tract'!U494</f>
        <v>2.8353269318099859</v>
      </c>
    </row>
    <row r="495" spans="1:33" ht="15.75" x14ac:dyDescent="0.25">
      <c r="A495" s="193" t="s">
        <v>52</v>
      </c>
      <c r="B495" s="53" t="str">
        <f>IFERROR(INDEX(Geography!$R$5:$R$889,MATCH(C495,Geography!$S$5:$S$889,0)),"Undefined")</f>
        <v>Portland</v>
      </c>
      <c r="C495" s="53">
        <v>41051008002</v>
      </c>
      <c r="D495" s="171" cm="1">
        <f t="array" ref="D495">INDEX(Geography!$K$5:$K$838,MATCH(C495,Geography!$L$5:$L$838,0),0)</f>
        <v>1</v>
      </c>
      <c r="E495" s="53">
        <v>2965</v>
      </c>
      <c r="F495" s="53">
        <f>SUMIF(County!$A$5:$A$40,A495,County!$D$5:$D$40)</f>
        <v>590062</v>
      </c>
      <c r="G495" s="173" cm="1">
        <f t="array" ref="G495">INDEX(Geography!$E$5:$E$833,MATCH(C495,Geography!$C$5:$C$833,0),0)</f>
        <v>2034</v>
      </c>
      <c r="H495" s="239">
        <f t="shared" si="7"/>
        <v>2339.6672105549414</v>
      </c>
      <c r="I495" s="173">
        <f>SUMIF(Geography!$L$5:$L$838,'Census Tract'!C495,Geography!$M$5:$M$838)</f>
        <v>455</v>
      </c>
      <c r="J495" s="338">
        <f ca="1">($I495/(SUMIF($D$5:$D$832,$D495,$I$5:$I$832))*IF($D495=1,Urban_Rural_LDVs!F$6,Urban_Rural_LDVs!F$7))</f>
        <v>0.22785854252153145</v>
      </c>
      <c r="K495" s="196">
        <f ca="1">($I495/(SUMIF($D$5:$D$832,$D495,$I$5:$I$832))*IF($D495=1,Urban_Rural_LDVs!G$6,Urban_Rural_LDVs!G$7))</f>
        <v>1.1323590556588352</v>
      </c>
      <c r="L495" s="196">
        <f ca="1">($I495/(SUMIF($D$5:$D$832,$D495,$I$5:$I$832))*IF($D495=1,Urban_Rural_LDVs!H$6,Urban_Rural_LDVs!H$7))</f>
        <v>5.2104191761742271</v>
      </c>
      <c r="M495" s="197">
        <f ca="1">($I495/(SUMIF($D$5:$D$832,$D495,$I$5:$I$832))*IF($D495=1,Urban_Rural_LDVs!I$6,Urban_Rural_LDVs!I$7))</f>
        <v>11.316665745444483</v>
      </c>
      <c r="N495" s="196">
        <f ca="1">($H495/(SUMIF($D$5:$D$832,$D495,$H$5:$H$832))*IF($D495=1,Urban_Rural_LDVs!J$6,Urban_Rural_LDVs!J$7))</f>
        <v>0.48300717118016323</v>
      </c>
      <c r="O495" s="196">
        <f ca="1">($H495/(SUMIF($D$5:$D$832,$D495,$H$5:$H$832))*IF($D495=1,Urban_Rural_LDVs!K$6,Urban_Rural_LDVs!K$7))</f>
        <v>2.2984309892661892</v>
      </c>
      <c r="P495" s="196">
        <f ca="1">($H495/(SUMIF($D$5:$D$832,$D495,$H$5:$H$832))*IF($D495=1,Urban_Rural_LDVs!L$6,Urban_Rural_LDVs!L$7))</f>
        <v>10.482662077026234</v>
      </c>
      <c r="Q495" s="197">
        <f ca="1">($H495/(SUMIF($D$5:$D$832,$D495,$H$5:$H$832))*IF($D495=1,Urban_Rural_LDVs!M$6,Urban_Rural_LDVs!M$7))</f>
        <v>22.737078365619656</v>
      </c>
      <c r="R495" s="196">
        <f ca="1">($H495/(SUMIF($D$5:$D$832,$D495,$H$5:$H$832))*IF($D495=1,Urban_Rural_LDVs!N$6,Urban_Rural_LDVs!N$7))</f>
        <v>0.20109200671205041</v>
      </c>
      <c r="S495" s="196">
        <f ca="1">($H495/(SUMIF($D$5:$D$832,$D495,$H$5:$H$832))*IF($D495=1,Urban_Rural_LDVs!O$6,Urban_Rural_LDVs!O$7))</f>
        <v>0.95521424301822777</v>
      </c>
      <c r="T495" s="196">
        <f ca="1">($H495/(SUMIF($D$5:$D$832,$D495,$H$5:$H$832))*IF($D495=1,Urban_Rural_LDVs!P$6,Urban_Rural_LDVs!P$7))</f>
        <v>4.1912091455788962</v>
      </c>
      <c r="U495" s="339">
        <f ca="1">($H495/(SUMIF($D$5:$D$832,$D495,$H$5:$H$832))*IF($D495=1,Urban_Rural_LDVs!Q$6,Urban_Rural_LDVs!Q$7))</f>
        <v>9.0039890387221106</v>
      </c>
      <c r="V495" s="344">
        <f ca="1">'DAC Adjustment'!O499-'Census Tract'!J495</f>
        <v>0</v>
      </c>
      <c r="W495" s="29">
        <f ca="1">'DAC Adjustment'!P499-'Census Tract'!K495</f>
        <v>0</v>
      </c>
      <c r="X495" s="29">
        <f ca="1">'DAC Adjustment'!Q499-'Census Tract'!L495</f>
        <v>0</v>
      </c>
      <c r="Y495" s="105">
        <f ca="1">'DAC Adjustment'!R499-'Census Tract'!M495</f>
        <v>0</v>
      </c>
      <c r="Z495" s="29">
        <f ca="1">'DAC Adjustment'!S499-'Census Tract'!N495</f>
        <v>0</v>
      </c>
      <c r="AA495" s="29">
        <f ca="1">'DAC Adjustment'!T499-'Census Tract'!O495</f>
        <v>0</v>
      </c>
      <c r="AB495" s="29">
        <f ca="1">'DAC Adjustment'!U499-'Census Tract'!P495</f>
        <v>0</v>
      </c>
      <c r="AC495" s="105">
        <f ca="1">'DAC Adjustment'!V499-'Census Tract'!Q495</f>
        <v>0</v>
      </c>
      <c r="AD495" s="29">
        <f ca="1">'DAC Adjustment'!W499-'Census Tract'!R495</f>
        <v>0</v>
      </c>
      <c r="AE495" s="29">
        <f ca="1">'DAC Adjustment'!X499-'Census Tract'!S495</f>
        <v>0</v>
      </c>
      <c r="AF495" s="29">
        <f ca="1">'DAC Adjustment'!Y499-'Census Tract'!T495</f>
        <v>0</v>
      </c>
      <c r="AG495" s="345">
        <f ca="1">'DAC Adjustment'!Z499-'Census Tract'!U495</f>
        <v>0</v>
      </c>
    </row>
    <row r="496" spans="1:33" ht="15.75" x14ac:dyDescent="0.25">
      <c r="A496" s="193" t="s">
        <v>52</v>
      </c>
      <c r="B496" s="53" t="str">
        <f>IFERROR(INDEX(Geography!$R$5:$R$889,MATCH(C496,Geography!$S$5:$S$889,0)),"Undefined")</f>
        <v>Portland</v>
      </c>
      <c r="C496" s="53">
        <v>41051010600</v>
      </c>
      <c r="D496" s="171" cm="1">
        <f t="array" ref="D496">INDEX(Geography!$K$5:$K$838,MATCH(C496,Geography!$L$5:$L$838,0),0)</f>
        <v>1</v>
      </c>
      <c r="E496" s="53">
        <v>3244</v>
      </c>
      <c r="F496" s="53">
        <f>SUMIF(County!$A$5:$A$40,A496,County!$D$5:$D$40)</f>
        <v>590062</v>
      </c>
      <c r="G496" s="173" cm="1">
        <f t="array" ref="G496">INDEX(Geography!$E$5:$E$833,MATCH(C496,Geography!$C$5:$C$833,0),0)</f>
        <v>700</v>
      </c>
      <c r="H496" s="239">
        <f t="shared" si="7"/>
        <v>805.19520520573201</v>
      </c>
      <c r="I496" s="173">
        <f>SUMIF(Geography!$L$5:$L$838,'Census Tract'!C496,Geography!$M$5:$M$838)</f>
        <v>54325</v>
      </c>
      <c r="J496" s="338">
        <f ca="1">($I496/(SUMIF($D$5:$D$832,$D496,$I$5:$I$832))*IF($D496=1,Urban_Rural_LDVs!F$6,Urban_Rural_LDVs!F$7))</f>
        <v>27.205308401059771</v>
      </c>
      <c r="K496" s="196">
        <f ca="1">($I496/(SUMIF($D$5:$D$832,$D496,$I$5:$I$832))*IF($D496=1,Urban_Rural_LDVs!G$6,Urban_Rural_LDVs!G$7))</f>
        <v>135.19869384322246</v>
      </c>
      <c r="L496" s="196">
        <f ca="1">($I496/(SUMIF($D$5:$D$832,$D496,$I$5:$I$832))*IF($D496=1,Urban_Rural_LDVs!H$6,Urban_Rural_LDVs!H$7))</f>
        <v>622.10114669376901</v>
      </c>
      <c r="M496" s="197">
        <f ca="1">($I496/(SUMIF($D$5:$D$832,$D496,$I$5:$I$832))*IF($D496=1,Urban_Rural_LDVs!I$6,Urban_Rural_LDVs!I$7))</f>
        <v>1351.160146420377</v>
      </c>
      <c r="N496" s="196">
        <f ca="1">($H496/(SUMIF($D$5:$D$832,$D496,$H$5:$H$832))*IF($D496=1,Urban_Rural_LDVs!J$6,Urban_Rural_LDVs!J$7))</f>
        <v>0.16622665674833539</v>
      </c>
      <c r="O496" s="196">
        <f ca="1">($H496/(SUMIF($D$5:$D$832,$D496,$H$5:$H$832))*IF($D496=1,Urban_Rural_LDVs!K$6,Urban_Rural_LDVs!K$7))</f>
        <v>0.79100378195001586</v>
      </c>
      <c r="P496" s="196">
        <f ca="1">($H496/(SUMIF($D$5:$D$832,$D496,$H$5:$H$832))*IF($D496=1,Urban_Rural_LDVs!L$6,Urban_Rural_LDVs!L$7))</f>
        <v>3.6076024847189592</v>
      </c>
      <c r="Q496" s="197">
        <f ca="1">($H496/(SUMIF($D$5:$D$832,$D496,$H$5:$H$832))*IF($D496=1,Urban_Rural_LDVs!M$6,Urban_Rural_LDVs!M$7))</f>
        <v>7.8249532231729386</v>
      </c>
      <c r="R496" s="196">
        <f ca="1">($H496/(SUMIF($D$5:$D$832,$D496,$H$5:$H$832))*IF($D496=1,Urban_Rural_LDVs!N$6,Urban_Rural_LDVs!N$7))</f>
        <v>6.9205705358129435E-2</v>
      </c>
      <c r="S496" s="196">
        <f ca="1">($H496/(SUMIF($D$5:$D$832,$D496,$H$5:$H$832))*IF($D496=1,Urban_Rural_LDVs!O$6,Urban_Rural_LDVs!O$7))</f>
        <v>0.3287364651488493</v>
      </c>
      <c r="T496" s="196">
        <f ca="1">($H496/(SUMIF($D$5:$D$832,$D496,$H$5:$H$832))*IF($D496=1,Urban_Rural_LDVs!P$6,Urban_Rural_LDVs!P$7))</f>
        <v>1.4424023608186958</v>
      </c>
      <c r="U496" s="339">
        <f ca="1">($H496/(SUMIF($D$5:$D$832,$D496,$H$5:$H$832))*IF($D496=1,Urban_Rural_LDVs!Q$6,Urban_Rural_LDVs!Q$7))</f>
        <v>3.0987179582622799</v>
      </c>
      <c r="V496" s="344">
        <f ca="1">'DAC Adjustment'!O500-'Census Tract'!J496</f>
        <v>6.8013271002649454</v>
      </c>
      <c r="W496" s="29">
        <f ca="1">'DAC Adjustment'!P500-'Census Tract'!K496</f>
        <v>33.799673460805622</v>
      </c>
      <c r="X496" s="29">
        <f ca="1">'DAC Adjustment'!Q500-'Census Tract'!L496</f>
        <v>155.52528667344222</v>
      </c>
      <c r="Y496" s="105">
        <f ca="1">'DAC Adjustment'!R500-'Census Tract'!M496</f>
        <v>337.7900366050942</v>
      </c>
      <c r="Z496" s="29">
        <f ca="1">'DAC Adjustment'!S500-'Census Tract'!N496</f>
        <v>4.1556664187083842E-2</v>
      </c>
      <c r="AA496" s="29">
        <f ca="1">'DAC Adjustment'!T500-'Census Tract'!O496</f>
        <v>0.19775094548750394</v>
      </c>
      <c r="AB496" s="29">
        <f ca="1">'DAC Adjustment'!U500-'Census Tract'!P496</f>
        <v>0.90190062117974001</v>
      </c>
      <c r="AC496" s="105">
        <f ca="1">'DAC Adjustment'!V500-'Census Tract'!Q496</f>
        <v>1.9562383057932351</v>
      </c>
      <c r="AD496" s="29">
        <f ca="1">'DAC Adjustment'!W500-'Census Tract'!R496</f>
        <v>1.7301426339532355E-2</v>
      </c>
      <c r="AE496" s="29">
        <f ca="1">'DAC Adjustment'!X500-'Census Tract'!S496</f>
        <v>8.2184116287212339E-2</v>
      </c>
      <c r="AF496" s="29">
        <f ca="1">'DAC Adjustment'!Y500-'Census Tract'!T496</f>
        <v>0.36060059020467383</v>
      </c>
      <c r="AG496" s="345">
        <f ca="1">'DAC Adjustment'!Z500-'Census Tract'!U496</f>
        <v>0.7746794895655702</v>
      </c>
    </row>
    <row r="497" spans="1:33" ht="15.75" x14ac:dyDescent="0.25">
      <c r="A497" s="193" t="s">
        <v>52</v>
      </c>
      <c r="B497" s="53" t="str">
        <f>IFERROR(INDEX(Geography!$R$5:$R$889,MATCH(C497,Geography!$S$5:$S$889,0)),"Undefined")</f>
        <v>Portland</v>
      </c>
      <c r="C497" s="53">
        <v>41051004001</v>
      </c>
      <c r="D497" s="171" cm="1">
        <f t="array" ref="D497">INDEX(Geography!$K$5:$K$838,MATCH(C497,Geography!$L$5:$L$838,0),0)</f>
        <v>1</v>
      </c>
      <c r="E497" s="53">
        <v>8151</v>
      </c>
      <c r="F497" s="53">
        <f>SUMIF(County!$A$5:$A$40,A497,County!$D$5:$D$40)</f>
        <v>590062</v>
      </c>
      <c r="G497" s="173" cm="1">
        <f t="array" ref="G497">INDEX(Geography!$E$5:$E$833,MATCH(C497,Geography!$C$5:$C$833,0),0)</f>
        <v>4278</v>
      </c>
      <c r="H497" s="239">
        <f t="shared" si="7"/>
        <v>4920.892982671603</v>
      </c>
      <c r="I497" s="173">
        <f>SUMIF(Geography!$L$5:$L$838,'Census Tract'!C497,Geography!$M$5:$M$838)</f>
        <v>630</v>
      </c>
      <c r="J497" s="338">
        <f ca="1">($I497/(SUMIF($D$5:$D$832,$D497,$I$5:$I$832))*IF($D497=1,Urban_Rural_LDVs!F$6,Urban_Rural_LDVs!F$7))</f>
        <v>0.3154964434913512</v>
      </c>
      <c r="K497" s="196">
        <f ca="1">($I497/(SUMIF($D$5:$D$832,$D497,$I$5:$I$832))*IF($D497=1,Urban_Rural_LDVs!G$6,Urban_Rural_LDVs!G$7))</f>
        <v>1.5678817693737717</v>
      </c>
      <c r="L497" s="196">
        <f ca="1">($I497/(SUMIF($D$5:$D$832,$D497,$I$5:$I$832))*IF($D497=1,Urban_Rural_LDVs!H$6,Urban_Rural_LDVs!H$7))</f>
        <v>7.214426551625853</v>
      </c>
      <c r="M497" s="197">
        <f ca="1">($I497/(SUMIF($D$5:$D$832,$D497,$I$5:$I$832))*IF($D497=1,Urban_Rural_LDVs!I$6,Urban_Rural_LDVs!I$7))</f>
        <v>15.669229493692361</v>
      </c>
      <c r="N497" s="196">
        <f ca="1">($H497/(SUMIF($D$5:$D$832,$D497,$H$5:$H$832))*IF($D497=1,Urban_Rural_LDVs!J$6,Urban_Rural_LDVs!J$7))</f>
        <v>1.0158823393848271</v>
      </c>
      <c r="O497" s="196">
        <f ca="1">($H497/(SUMIF($D$5:$D$832,$D497,$H$5:$H$832))*IF($D497=1,Urban_Rural_LDVs!K$6,Urban_Rural_LDVs!K$7))</f>
        <v>4.8341631131173832</v>
      </c>
      <c r="P497" s="196">
        <f ca="1">($H497/(SUMIF($D$5:$D$832,$D497,$H$5:$H$832))*IF($D497=1,Urban_Rural_LDVs!L$6,Urban_Rural_LDVs!L$7))</f>
        <v>22.047604899468158</v>
      </c>
      <c r="Q497" s="197">
        <f ca="1">($H497/(SUMIF($D$5:$D$832,$D497,$H$5:$H$832))*IF($D497=1,Urban_Rural_LDVs!M$6,Urban_Rural_LDVs!M$7))</f>
        <v>47.821642698191198</v>
      </c>
      <c r="R497" s="196">
        <f ca="1">($H497/(SUMIF($D$5:$D$832,$D497,$H$5:$H$832))*IF($D497=1,Urban_Rural_LDVs!N$6,Urban_Rural_LDVs!N$7))</f>
        <v>0.42294572503153965</v>
      </c>
      <c r="S497" s="196">
        <f ca="1">($H497/(SUMIF($D$5:$D$832,$D497,$H$5:$H$832))*IF($D497=1,Urban_Rural_LDVs!O$6,Urban_Rural_LDVs!O$7))</f>
        <v>2.0090494255811104</v>
      </c>
      <c r="T497" s="196">
        <f ca="1">($H497/(SUMIF($D$5:$D$832,$D497,$H$5:$H$832))*IF($D497=1,Urban_Rural_LDVs!P$6,Urban_Rural_LDVs!P$7))</f>
        <v>8.815138999403402</v>
      </c>
      <c r="U497" s="339">
        <f ca="1">($H497/(SUMIF($D$5:$D$832,$D497,$H$5:$H$832))*IF($D497=1,Urban_Rural_LDVs!Q$6,Urban_Rural_LDVs!Q$7))</f>
        <v>18.937593464922909</v>
      </c>
      <c r="V497" s="344">
        <f ca="1">'DAC Adjustment'!O501-'Census Tract'!J497</f>
        <v>0</v>
      </c>
      <c r="W497" s="29">
        <f ca="1">'DAC Adjustment'!P501-'Census Tract'!K497</f>
        <v>0</v>
      </c>
      <c r="X497" s="29">
        <f ca="1">'DAC Adjustment'!Q501-'Census Tract'!L497</f>
        <v>0</v>
      </c>
      <c r="Y497" s="105">
        <f ca="1">'DAC Adjustment'!R501-'Census Tract'!M497</f>
        <v>0</v>
      </c>
      <c r="Z497" s="29">
        <f ca="1">'DAC Adjustment'!S501-'Census Tract'!N497</f>
        <v>0</v>
      </c>
      <c r="AA497" s="29">
        <f ca="1">'DAC Adjustment'!T501-'Census Tract'!O497</f>
        <v>0</v>
      </c>
      <c r="AB497" s="29">
        <f ca="1">'DAC Adjustment'!U501-'Census Tract'!P497</f>
        <v>0</v>
      </c>
      <c r="AC497" s="105">
        <f ca="1">'DAC Adjustment'!V501-'Census Tract'!Q497</f>
        <v>0</v>
      </c>
      <c r="AD497" s="29">
        <f ca="1">'DAC Adjustment'!W501-'Census Tract'!R497</f>
        <v>0</v>
      </c>
      <c r="AE497" s="29">
        <f ca="1">'DAC Adjustment'!X501-'Census Tract'!S497</f>
        <v>0</v>
      </c>
      <c r="AF497" s="29">
        <f ca="1">'DAC Adjustment'!Y501-'Census Tract'!T497</f>
        <v>0</v>
      </c>
      <c r="AG497" s="345">
        <f ca="1">'DAC Adjustment'!Z501-'Census Tract'!U497</f>
        <v>0</v>
      </c>
    </row>
    <row r="498" spans="1:33" ht="15.75" x14ac:dyDescent="0.25">
      <c r="A498" s="193" t="s">
        <v>52</v>
      </c>
      <c r="B498" s="53" t="str">
        <f>IFERROR(INDEX(Geography!$R$5:$R$889,MATCH(C498,Geography!$S$5:$S$889,0)),"Undefined")</f>
        <v>Portland</v>
      </c>
      <c r="C498" s="53">
        <v>41051004102</v>
      </c>
      <c r="D498" s="171" cm="1">
        <f t="array" ref="D498">INDEX(Geography!$K$5:$K$838,MATCH(C498,Geography!$L$5:$L$838,0),0)</f>
        <v>1</v>
      </c>
      <c r="E498" s="53">
        <v>5518</v>
      </c>
      <c r="F498" s="53">
        <f>SUMIF(County!$A$5:$A$40,A498,County!$D$5:$D$40)</f>
        <v>590062</v>
      </c>
      <c r="G498" s="173" cm="1">
        <f t="array" ref="G498">INDEX(Geography!$E$5:$E$833,MATCH(C498,Geography!$C$5:$C$833,0),0)</f>
        <v>3652</v>
      </c>
      <c r="H498" s="239">
        <f t="shared" si="7"/>
        <v>4200.818413444762</v>
      </c>
      <c r="I498" s="173">
        <f>SUMIF(Geography!$L$5:$L$838,'Census Tract'!C498,Geography!$M$5:$M$838)</f>
        <v>989</v>
      </c>
      <c r="J498" s="338">
        <f ca="1">($I498/(SUMIF($D$5:$D$832,$D498,$I$5:$I$832))*IF($D498=1,Urban_Rural_LDVs!F$6,Urban_Rural_LDVs!F$7))</f>
        <v>0.49527933748086728</v>
      </c>
      <c r="K498" s="196">
        <f ca="1">($I498/(SUMIF($D$5:$D$832,$D498,$I$5:$I$832))*IF($D498=1,Urban_Rural_LDVs!G$6,Urban_Rural_LDVs!G$7))</f>
        <v>2.4613255077946987</v>
      </c>
      <c r="L498" s="196">
        <f ca="1">($I498/(SUMIF($D$5:$D$832,$D498,$I$5:$I$832))*IF($D498=1,Urban_Rural_LDVs!H$6,Urban_Rural_LDVs!H$7))</f>
        <v>11.325504538980903</v>
      </c>
      <c r="M498" s="197">
        <f ca="1">($I498/(SUMIF($D$5:$D$832,$D498,$I$5:$I$832))*IF($D498=1,Urban_Rural_LDVs!I$6,Urban_Rural_LDVs!I$7))</f>
        <v>24.598203125812294</v>
      </c>
      <c r="N498" s="196">
        <f ca="1">($H498/(SUMIF($D$5:$D$832,$D498,$H$5:$H$832))*IF($D498=1,Urban_Rural_LDVs!J$6,Urban_Rural_LDVs!J$7))</f>
        <v>0.86722821492131563</v>
      </c>
      <c r="O498" s="196">
        <f ca="1">($H498/(SUMIF($D$5:$D$832,$D498,$H$5:$H$832))*IF($D498=1,Urban_Rural_LDVs!K$6,Urban_Rural_LDVs!K$7))</f>
        <v>4.126779730973511</v>
      </c>
      <c r="P498" s="196">
        <f ca="1">($H498/(SUMIF($D$5:$D$832,$D498,$H$5:$H$832))*IF($D498=1,Urban_Rural_LDVs!L$6,Urban_Rural_LDVs!L$7))</f>
        <v>18.821377534562345</v>
      </c>
      <c r="Q498" s="197">
        <f ca="1">($H498/(SUMIF($D$5:$D$832,$D498,$H$5:$H$832))*IF($D498=1,Urban_Rural_LDVs!M$6,Urban_Rural_LDVs!M$7))</f>
        <v>40.82389881575368</v>
      </c>
      <c r="R498" s="196">
        <f ca="1">($H498/(SUMIF($D$5:$D$832,$D498,$H$5:$H$832))*IF($D498=1,Urban_Rural_LDVs!N$6,Urban_Rural_LDVs!N$7))</f>
        <v>0.3610560513826982</v>
      </c>
      <c r="S498" s="196">
        <f ca="1">($H498/(SUMIF($D$5:$D$832,$D498,$H$5:$H$832))*IF($D498=1,Urban_Rural_LDVs!O$6,Urban_Rural_LDVs!O$7))</f>
        <v>1.715065101033711</v>
      </c>
      <c r="T498" s="196">
        <f ca="1">($H498/(SUMIF($D$5:$D$832,$D498,$H$5:$H$832))*IF($D498=1,Urban_Rural_LDVs!P$6,Urban_Rural_LDVs!P$7))</f>
        <v>7.5252191738712533</v>
      </c>
      <c r="U498" s="339">
        <f ca="1">($H498/(SUMIF($D$5:$D$832,$D498,$H$5:$H$832))*IF($D498=1,Urban_Rural_LDVs!Q$6,Urban_Rural_LDVs!Q$7))</f>
        <v>16.166454262248354</v>
      </c>
      <c r="V498" s="344">
        <f ca="1">'DAC Adjustment'!O502-'Census Tract'!J498</f>
        <v>0</v>
      </c>
      <c r="W498" s="29">
        <f ca="1">'DAC Adjustment'!P502-'Census Tract'!K498</f>
        <v>0</v>
      </c>
      <c r="X498" s="29">
        <f ca="1">'DAC Adjustment'!Q502-'Census Tract'!L498</f>
        <v>0</v>
      </c>
      <c r="Y498" s="105">
        <f ca="1">'DAC Adjustment'!R502-'Census Tract'!M498</f>
        <v>0</v>
      </c>
      <c r="Z498" s="29">
        <f ca="1">'DAC Adjustment'!S502-'Census Tract'!N498</f>
        <v>0</v>
      </c>
      <c r="AA498" s="29">
        <f ca="1">'DAC Adjustment'!T502-'Census Tract'!O498</f>
        <v>0</v>
      </c>
      <c r="AB498" s="29">
        <f ca="1">'DAC Adjustment'!U502-'Census Tract'!P498</f>
        <v>0</v>
      </c>
      <c r="AC498" s="105">
        <f ca="1">'DAC Adjustment'!V502-'Census Tract'!Q498</f>
        <v>0</v>
      </c>
      <c r="AD498" s="29">
        <f ca="1">'DAC Adjustment'!W502-'Census Tract'!R498</f>
        <v>0</v>
      </c>
      <c r="AE498" s="29">
        <f ca="1">'DAC Adjustment'!X502-'Census Tract'!S498</f>
        <v>0</v>
      </c>
      <c r="AF498" s="29">
        <f ca="1">'DAC Adjustment'!Y502-'Census Tract'!T498</f>
        <v>0</v>
      </c>
      <c r="AG498" s="345">
        <f ca="1">'DAC Adjustment'!Z502-'Census Tract'!U498</f>
        <v>0</v>
      </c>
    </row>
    <row r="499" spans="1:33" ht="15.75" x14ac:dyDescent="0.25">
      <c r="A499" s="193" t="s">
        <v>52</v>
      </c>
      <c r="B499" s="53" t="str">
        <f>IFERROR(INDEX(Geography!$R$5:$R$889,MATCH(C499,Geography!$S$5:$S$889,0)),"Undefined")</f>
        <v>Portland</v>
      </c>
      <c r="C499" s="53">
        <v>41051002903</v>
      </c>
      <c r="D499" s="171" cm="1">
        <f t="array" ref="D499">INDEX(Geography!$K$5:$K$838,MATCH(C499,Geography!$L$5:$L$838,0),0)</f>
        <v>1</v>
      </c>
      <c r="E499" s="53">
        <v>5521</v>
      </c>
      <c r="F499" s="53">
        <f>SUMIF(County!$A$5:$A$40,A499,County!$D$5:$D$40)</f>
        <v>590062</v>
      </c>
      <c r="G499" s="173" cm="1">
        <f t="array" ref="G499">INDEX(Geography!$E$5:$E$833,MATCH(C499,Geography!$C$5:$C$833,0),0)</f>
        <v>3560</v>
      </c>
      <c r="H499" s="239">
        <f t="shared" si="7"/>
        <v>4094.9927579034375</v>
      </c>
      <c r="I499" s="173">
        <f>SUMIF(Geography!$L$5:$L$838,'Census Tract'!C499,Geography!$M$5:$M$838)</f>
        <v>1094</v>
      </c>
      <c r="J499" s="338">
        <f ca="1">($I499/(SUMIF($D$5:$D$832,$D499,$I$5:$I$832))*IF($D499=1,Urban_Rural_LDVs!F$6,Urban_Rural_LDVs!F$7))</f>
        <v>0.54786207806275911</v>
      </c>
      <c r="K499" s="196">
        <f ca="1">($I499/(SUMIF($D$5:$D$832,$D499,$I$5:$I$832))*IF($D499=1,Urban_Rural_LDVs!G$6,Urban_Rural_LDVs!G$7))</f>
        <v>2.7226391360236608</v>
      </c>
      <c r="L499" s="196">
        <f ca="1">($I499/(SUMIF($D$5:$D$832,$D499,$I$5:$I$832))*IF($D499=1,Urban_Rural_LDVs!H$6,Urban_Rural_LDVs!H$7))</f>
        <v>12.527908964251878</v>
      </c>
      <c r="M499" s="197">
        <f ca="1">($I499/(SUMIF($D$5:$D$832,$D499,$I$5:$I$832))*IF($D499=1,Urban_Rural_LDVs!I$6,Urban_Rural_LDVs!I$7))</f>
        <v>27.20974137476102</v>
      </c>
      <c r="N499" s="196">
        <f ca="1">($H499/(SUMIF($D$5:$D$832,$D499,$H$5:$H$832))*IF($D499=1,Urban_Rural_LDVs!J$6,Urban_Rural_LDVs!J$7))</f>
        <v>0.84538128289153447</v>
      </c>
      <c r="O499" s="196">
        <f ca="1">($H499/(SUMIF($D$5:$D$832,$D499,$H$5:$H$832))*IF($D499=1,Urban_Rural_LDVs!K$6,Urban_Rural_LDVs!K$7))</f>
        <v>4.0228192339172235</v>
      </c>
      <c r="P499" s="196">
        <f ca="1">($H499/(SUMIF($D$5:$D$832,$D499,$H$5:$H$832))*IF($D499=1,Urban_Rural_LDVs!L$6,Urban_Rural_LDVs!L$7))</f>
        <v>18.347235493713566</v>
      </c>
      <c r="Q499" s="197">
        <f ca="1">($H499/(SUMIF($D$5:$D$832,$D499,$H$5:$H$832))*IF($D499=1,Urban_Rural_LDVs!M$6,Urban_Rural_LDVs!M$7))</f>
        <v>39.795476392136663</v>
      </c>
      <c r="R499" s="196">
        <f ca="1">($H499/(SUMIF($D$5:$D$832,$D499,$H$5:$H$832))*IF($D499=1,Urban_Rural_LDVs!N$6,Urban_Rural_LDVs!N$7))</f>
        <v>0.35196044439277263</v>
      </c>
      <c r="S499" s="196">
        <f ca="1">($H499/(SUMIF($D$5:$D$832,$D499,$H$5:$H$832))*IF($D499=1,Urban_Rural_LDVs!O$6,Urban_Rural_LDVs!O$7))</f>
        <v>1.6718597370427195</v>
      </c>
      <c r="T499" s="196">
        <f ca="1">($H499/(SUMIF($D$5:$D$832,$D499,$H$5:$H$832))*IF($D499=1,Urban_Rural_LDVs!P$6,Urban_Rural_LDVs!P$7))</f>
        <v>7.3356462921636538</v>
      </c>
      <c r="U499" s="339">
        <f ca="1">($H499/(SUMIF($D$5:$D$832,$D499,$H$5:$H$832))*IF($D499=1,Urban_Rural_LDVs!Q$6,Urban_Rural_LDVs!Q$7))</f>
        <v>15.759194187733883</v>
      </c>
      <c r="V499" s="344">
        <f ca="1">'DAC Adjustment'!O503-'Census Tract'!J499</f>
        <v>0</v>
      </c>
      <c r="W499" s="29">
        <f ca="1">'DAC Adjustment'!P503-'Census Tract'!K499</f>
        <v>0</v>
      </c>
      <c r="X499" s="29">
        <f ca="1">'DAC Adjustment'!Q503-'Census Tract'!L499</f>
        <v>0</v>
      </c>
      <c r="Y499" s="105">
        <f ca="1">'DAC Adjustment'!R503-'Census Tract'!M499</f>
        <v>0</v>
      </c>
      <c r="Z499" s="29">
        <f ca="1">'DAC Adjustment'!S503-'Census Tract'!N499</f>
        <v>0</v>
      </c>
      <c r="AA499" s="29">
        <f ca="1">'DAC Adjustment'!T503-'Census Tract'!O499</f>
        <v>0</v>
      </c>
      <c r="AB499" s="29">
        <f ca="1">'DAC Adjustment'!U503-'Census Tract'!P499</f>
        <v>0</v>
      </c>
      <c r="AC499" s="105">
        <f ca="1">'DAC Adjustment'!V503-'Census Tract'!Q499</f>
        <v>0</v>
      </c>
      <c r="AD499" s="29">
        <f ca="1">'DAC Adjustment'!W503-'Census Tract'!R499</f>
        <v>0</v>
      </c>
      <c r="AE499" s="29">
        <f ca="1">'DAC Adjustment'!X503-'Census Tract'!S499</f>
        <v>0</v>
      </c>
      <c r="AF499" s="29">
        <f ca="1">'DAC Adjustment'!Y503-'Census Tract'!T499</f>
        <v>0</v>
      </c>
      <c r="AG499" s="345">
        <f ca="1">'DAC Adjustment'!Z503-'Census Tract'!U499</f>
        <v>0</v>
      </c>
    </row>
    <row r="500" spans="1:33" ht="15.75" x14ac:dyDescent="0.25">
      <c r="A500" s="193" t="s">
        <v>52</v>
      </c>
      <c r="B500" s="53" t="str">
        <f>IFERROR(INDEX(Geography!$R$5:$R$889,MATCH(C500,Geography!$S$5:$S$889,0)),"Undefined")</f>
        <v>Portland</v>
      </c>
      <c r="C500" s="53">
        <v>41051007400</v>
      </c>
      <c r="D500" s="171" cm="1">
        <f t="array" ref="D500">INDEX(Geography!$K$5:$K$838,MATCH(C500,Geography!$L$5:$L$838,0),0)</f>
        <v>1</v>
      </c>
      <c r="E500" s="53">
        <v>4166</v>
      </c>
      <c r="F500" s="53">
        <f>SUMIF(County!$A$5:$A$40,A500,County!$D$5:$D$40)</f>
        <v>590062</v>
      </c>
      <c r="G500" s="173" cm="1">
        <f t="array" ref="G500">INDEX(Geography!$E$5:$E$833,MATCH(C500,Geography!$C$5:$C$833,0),0)</f>
        <v>2177</v>
      </c>
      <c r="H500" s="239">
        <f t="shared" si="7"/>
        <v>2504.1570881898269</v>
      </c>
      <c r="I500" s="173">
        <f>SUMIF(Geography!$L$5:$L$838,'Census Tract'!C500,Geography!$M$5:$M$838)</f>
        <v>454</v>
      </c>
      <c r="J500" s="338">
        <f ca="1">($I500/(SUMIF($D$5:$D$832,$D500,$I$5:$I$832))*IF($D500=1,Urban_Rural_LDVs!F$6,Urban_Rural_LDVs!F$7))</f>
        <v>0.22735775451598961</v>
      </c>
      <c r="K500" s="196">
        <f ca="1">($I500/(SUMIF($D$5:$D$832,$D500,$I$5:$I$832))*IF($D500=1,Urban_Rural_LDVs!G$6,Urban_Rural_LDVs!G$7))</f>
        <v>1.1298703544376067</v>
      </c>
      <c r="L500" s="196">
        <f ca="1">($I500/(SUMIF($D$5:$D$832,$D500,$I$5:$I$832))*IF($D500=1,Urban_Rural_LDVs!H$6,Urban_Rural_LDVs!H$7))</f>
        <v>5.1989677054573606</v>
      </c>
      <c r="M500" s="197">
        <f ca="1">($I500/(SUMIF($D$5:$D$832,$D500,$I$5:$I$832))*IF($D500=1,Urban_Rural_LDVs!I$6,Urban_Rural_LDVs!I$7))</f>
        <v>11.291793952597352</v>
      </c>
      <c r="N500" s="196">
        <f ca="1">($H500/(SUMIF($D$5:$D$832,$D500,$H$5:$H$832))*IF($D500=1,Urban_Rural_LDVs!J$6,Urban_Rural_LDVs!J$7))</f>
        <v>0.5169649024873233</v>
      </c>
      <c r="O500" s="196">
        <f ca="1">($H500/(SUMIF($D$5:$D$832,$D500,$H$5:$H$832))*IF($D500=1,Urban_Rural_LDVs!K$6,Urban_Rural_LDVs!K$7))</f>
        <v>2.4600217618645499</v>
      </c>
      <c r="P500" s="196">
        <f ca="1">($H500/(SUMIF($D$5:$D$832,$D500,$H$5:$H$832))*IF($D500=1,Urban_Rural_LDVs!L$6,Urban_Rural_LDVs!L$7))</f>
        <v>11.219643727475967</v>
      </c>
      <c r="Q500" s="197">
        <f ca="1">($H500/(SUMIF($D$5:$D$832,$D500,$H$5:$H$832))*IF($D500=1,Urban_Rural_LDVs!M$6,Urban_Rural_LDVs!M$7))</f>
        <v>24.335604524067847</v>
      </c>
      <c r="R500" s="196">
        <f ca="1">($H500/(SUMIF($D$5:$D$832,$D500,$H$5:$H$832))*IF($D500=1,Urban_Rural_LDVs!N$6,Urban_Rural_LDVs!N$7))</f>
        <v>0.21522974366378261</v>
      </c>
      <c r="S500" s="196">
        <f ca="1">($H500/(SUMIF($D$5:$D$832,$D500,$H$5:$H$832))*IF($D500=1,Urban_Rural_LDVs!O$6,Urban_Rural_LDVs!O$7))</f>
        <v>1.0223704066129216</v>
      </c>
      <c r="T500" s="196">
        <f ca="1">($H500/(SUMIF($D$5:$D$832,$D500,$H$5:$H$832))*IF($D500=1,Urban_Rural_LDVs!P$6,Urban_Rural_LDVs!P$7))</f>
        <v>4.4858713421461447</v>
      </c>
      <c r="U500" s="339">
        <f ca="1">($H500/(SUMIF($D$5:$D$832,$D500,$H$5:$H$832))*IF($D500=1,Urban_Rural_LDVs!Q$6,Urban_Rural_LDVs!Q$7))</f>
        <v>9.637012850195692</v>
      </c>
      <c r="V500" s="344">
        <f ca="1">'DAC Adjustment'!O504-'Census Tract'!J500</f>
        <v>0</v>
      </c>
      <c r="W500" s="29">
        <f ca="1">'DAC Adjustment'!P504-'Census Tract'!K500</f>
        <v>0</v>
      </c>
      <c r="X500" s="29">
        <f ca="1">'DAC Adjustment'!Q504-'Census Tract'!L500</f>
        <v>0</v>
      </c>
      <c r="Y500" s="105">
        <f ca="1">'DAC Adjustment'!R504-'Census Tract'!M500</f>
        <v>0</v>
      </c>
      <c r="Z500" s="29">
        <f ca="1">'DAC Adjustment'!S504-'Census Tract'!N500</f>
        <v>0</v>
      </c>
      <c r="AA500" s="29">
        <f ca="1">'DAC Adjustment'!T504-'Census Tract'!O500</f>
        <v>0</v>
      </c>
      <c r="AB500" s="29">
        <f ca="1">'DAC Adjustment'!U504-'Census Tract'!P500</f>
        <v>0</v>
      </c>
      <c r="AC500" s="105">
        <f ca="1">'DAC Adjustment'!V504-'Census Tract'!Q500</f>
        <v>0</v>
      </c>
      <c r="AD500" s="29">
        <f ca="1">'DAC Adjustment'!W504-'Census Tract'!R500</f>
        <v>0</v>
      </c>
      <c r="AE500" s="29">
        <f ca="1">'DAC Adjustment'!X504-'Census Tract'!S500</f>
        <v>0</v>
      </c>
      <c r="AF500" s="29">
        <f ca="1">'DAC Adjustment'!Y504-'Census Tract'!T500</f>
        <v>0</v>
      </c>
      <c r="AG500" s="345">
        <f ca="1">'DAC Adjustment'!Z504-'Census Tract'!U500</f>
        <v>0</v>
      </c>
    </row>
    <row r="501" spans="1:33" ht="15.75" x14ac:dyDescent="0.25">
      <c r="A501" s="193" t="s">
        <v>52</v>
      </c>
      <c r="B501" s="53" t="str">
        <f>IFERROR(INDEX(Geography!$R$5:$R$889,MATCH(C501,Geography!$S$5:$S$889,0)),"Undefined")</f>
        <v>Portland</v>
      </c>
      <c r="C501" s="53">
        <v>41051002600</v>
      </c>
      <c r="D501" s="171" cm="1">
        <f t="array" ref="D501">INDEX(Geography!$K$5:$K$838,MATCH(C501,Geography!$L$5:$L$838,0),0)</f>
        <v>1</v>
      </c>
      <c r="E501" s="53">
        <v>2793</v>
      </c>
      <c r="F501" s="53">
        <f>SUMIF(County!$A$5:$A$40,A501,County!$D$5:$D$40)</f>
        <v>590062</v>
      </c>
      <c r="G501" s="173" cm="1">
        <f t="array" ref="G501">INDEX(Geography!$E$5:$E$833,MATCH(C501,Geography!$C$5:$C$833,0),0)</f>
        <v>1843</v>
      </c>
      <c r="H501" s="239">
        <f t="shared" si="7"/>
        <v>2119.9639474202345</v>
      </c>
      <c r="I501" s="173">
        <f>SUMIF(Geography!$L$5:$L$838,'Census Tract'!C501,Geography!$M$5:$M$838)</f>
        <v>1119</v>
      </c>
      <c r="J501" s="338">
        <f ca="1">($I501/(SUMIF($D$5:$D$832,$D501,$I$5:$I$832))*IF($D501=1,Urban_Rural_LDVs!F$6,Urban_Rural_LDVs!F$7))</f>
        <v>0.56038177820130475</v>
      </c>
      <c r="K501" s="196">
        <f ca="1">($I501/(SUMIF($D$5:$D$832,$D501,$I$5:$I$832))*IF($D501=1,Urban_Rural_LDVs!G$6,Urban_Rural_LDVs!G$7))</f>
        <v>2.7848566665543659</v>
      </c>
      <c r="L501" s="196">
        <f ca="1">($I501/(SUMIF($D$5:$D$832,$D501,$I$5:$I$832))*IF($D501=1,Urban_Rural_LDVs!H$6,Urban_Rural_LDVs!H$7))</f>
        <v>12.814195732173539</v>
      </c>
      <c r="M501" s="197">
        <f ca="1">($I501/(SUMIF($D$5:$D$832,$D501,$I$5:$I$832))*IF($D501=1,Urban_Rural_LDVs!I$6,Urban_Rural_LDVs!I$7))</f>
        <v>27.83153619593929</v>
      </c>
      <c r="N501" s="196">
        <f ca="1">($H501/(SUMIF($D$5:$D$832,$D501,$H$5:$H$832))*IF($D501=1,Urban_Rural_LDVs!J$6,Urban_Rural_LDVs!J$7))</f>
        <v>0.43765104055311743</v>
      </c>
      <c r="O501" s="196">
        <f ca="1">($H501/(SUMIF($D$5:$D$832,$D501,$H$5:$H$832))*IF($D501=1,Urban_Rural_LDVs!K$6,Urban_Rural_LDVs!K$7))</f>
        <v>2.0825999573341134</v>
      </c>
      <c r="P501" s="196">
        <f ca="1">($H501/(SUMIF($D$5:$D$832,$D501,$H$5:$H$832))*IF($D501=1,Urban_Rural_LDVs!L$6,Urban_Rural_LDVs!L$7))</f>
        <v>9.4983019704814904</v>
      </c>
      <c r="Q501" s="197">
        <f ca="1">($H501/(SUMIF($D$5:$D$832,$D501,$H$5:$H$832))*IF($D501=1,Urban_Rural_LDVs!M$6,Urban_Rural_LDVs!M$7))</f>
        <v>20.601983986153897</v>
      </c>
      <c r="R501" s="196">
        <f ca="1">($H501/(SUMIF($D$5:$D$832,$D501,$H$5:$H$832))*IF($D501=1,Urban_Rural_LDVs!N$6,Urban_Rural_LDVs!N$7))</f>
        <v>0.18220873567861795</v>
      </c>
      <c r="S501" s="196">
        <f ca="1">($H501/(SUMIF($D$5:$D$832,$D501,$H$5:$H$832))*IF($D501=1,Urban_Rural_LDVs!O$6,Urban_Rural_LDVs!O$7))</f>
        <v>0.86551615038475616</v>
      </c>
      <c r="T501" s="196">
        <f ca="1">($H501/(SUMIF($D$5:$D$832,$D501,$H$5:$H$832))*IF($D501=1,Urban_Rural_LDVs!P$6,Urban_Rural_LDVs!P$7))</f>
        <v>3.7976393585555095</v>
      </c>
      <c r="U501" s="339">
        <f ca="1">($H501/(SUMIF($D$5:$D$832,$D501,$H$5:$H$832))*IF($D501=1,Urban_Rural_LDVs!Q$6,Urban_Rural_LDVs!Q$7))</f>
        <v>8.1584817101105465</v>
      </c>
      <c r="V501" s="344">
        <f ca="1">'DAC Adjustment'!O505-'Census Tract'!J501</f>
        <v>0</v>
      </c>
      <c r="W501" s="29">
        <f ca="1">'DAC Adjustment'!P505-'Census Tract'!K501</f>
        <v>0</v>
      </c>
      <c r="X501" s="29">
        <f ca="1">'DAC Adjustment'!Q505-'Census Tract'!L501</f>
        <v>0</v>
      </c>
      <c r="Y501" s="105">
        <f ca="1">'DAC Adjustment'!R505-'Census Tract'!M501</f>
        <v>0</v>
      </c>
      <c r="Z501" s="29">
        <f ca="1">'DAC Adjustment'!S505-'Census Tract'!N501</f>
        <v>0</v>
      </c>
      <c r="AA501" s="29">
        <f ca="1">'DAC Adjustment'!T505-'Census Tract'!O501</f>
        <v>0</v>
      </c>
      <c r="AB501" s="29">
        <f ca="1">'DAC Adjustment'!U505-'Census Tract'!P501</f>
        <v>0</v>
      </c>
      <c r="AC501" s="105">
        <f ca="1">'DAC Adjustment'!V505-'Census Tract'!Q501</f>
        <v>0</v>
      </c>
      <c r="AD501" s="29">
        <f ca="1">'DAC Adjustment'!W505-'Census Tract'!R501</f>
        <v>0</v>
      </c>
      <c r="AE501" s="29">
        <f ca="1">'DAC Adjustment'!X505-'Census Tract'!S501</f>
        <v>0</v>
      </c>
      <c r="AF501" s="29">
        <f ca="1">'DAC Adjustment'!Y505-'Census Tract'!T501</f>
        <v>0</v>
      </c>
      <c r="AG501" s="345">
        <f ca="1">'DAC Adjustment'!Z505-'Census Tract'!U501</f>
        <v>0</v>
      </c>
    </row>
    <row r="502" spans="1:33" ht="15.75" x14ac:dyDescent="0.25">
      <c r="A502" s="193" t="s">
        <v>52</v>
      </c>
      <c r="B502" s="53" t="str">
        <f>IFERROR(INDEX(Geography!$R$5:$R$889,MATCH(C502,Geography!$S$5:$S$889,0)),"Undefined")</f>
        <v>Portland</v>
      </c>
      <c r="C502" s="53">
        <v>41051009101</v>
      </c>
      <c r="D502" s="171" cm="1">
        <f t="array" ref="D502">INDEX(Geography!$K$5:$K$838,MATCH(C502,Geography!$L$5:$L$838,0),0)</f>
        <v>1</v>
      </c>
      <c r="E502" s="53">
        <v>5785</v>
      </c>
      <c r="F502" s="53">
        <f>SUMIF(County!$A$5:$A$40,A502,County!$D$5:$D$40)</f>
        <v>590062</v>
      </c>
      <c r="G502" s="173" cm="1">
        <f t="array" ref="G502">INDEX(Geography!$E$5:$E$833,MATCH(C502,Geography!$C$5:$C$833,0),0)</f>
        <v>3151</v>
      </c>
      <c r="H502" s="239">
        <f t="shared" si="7"/>
        <v>3624.528702290374</v>
      </c>
      <c r="I502" s="173">
        <f>SUMIF(Geography!$L$5:$L$838,'Census Tract'!C502,Geography!$M$5:$M$838)</f>
        <v>800</v>
      </c>
      <c r="J502" s="338">
        <f ca="1">($I502/(SUMIF($D$5:$D$832,$D502,$I$5:$I$832))*IF($D502=1,Urban_Rural_LDVs!F$6,Urban_Rural_LDVs!F$7))</f>
        <v>0.40063040443346187</v>
      </c>
      <c r="K502" s="196">
        <f ca="1">($I502/(SUMIF($D$5:$D$832,$D502,$I$5:$I$832))*IF($D502=1,Urban_Rural_LDVs!G$6,Urban_Rural_LDVs!G$7))</f>
        <v>1.9909609769825674</v>
      </c>
      <c r="L502" s="196">
        <f ca="1">($I502/(SUMIF($D$5:$D$832,$D502,$I$5:$I$832))*IF($D502=1,Urban_Rural_LDVs!H$6,Urban_Rural_LDVs!H$7))</f>
        <v>9.1611765734931474</v>
      </c>
      <c r="M502" s="197">
        <f ca="1">($I502/(SUMIF($D$5:$D$832,$D502,$I$5:$I$832))*IF($D502=1,Urban_Rural_LDVs!I$6,Urban_Rural_LDVs!I$7))</f>
        <v>19.897434277704587</v>
      </c>
      <c r="N502" s="196">
        <f ca="1">($H502/(SUMIF($D$5:$D$832,$D502,$H$5:$H$832))*IF($D502=1,Urban_Rural_LDVs!J$6,Urban_Rural_LDVs!J$7))</f>
        <v>0.748257422020007</v>
      </c>
      <c r="O502" s="196">
        <f ca="1">($H502/(SUMIF($D$5:$D$832,$D502,$H$5:$H$832))*IF($D502=1,Urban_Rural_LDVs!K$6,Urban_Rural_LDVs!K$7))</f>
        <v>3.5606470241778569</v>
      </c>
      <c r="P502" s="196">
        <f ca="1">($H502/(SUMIF($D$5:$D$832,$D502,$H$5:$H$832))*IF($D502=1,Urban_Rural_LDVs!L$6,Urban_Rural_LDVs!L$7))</f>
        <v>16.23936489907063</v>
      </c>
      <c r="Q502" s="197">
        <f ca="1">($H502/(SUMIF($D$5:$D$832,$D502,$H$5:$H$832))*IF($D502=1,Urban_Rural_LDVs!M$6,Urban_Rural_LDVs!M$7))</f>
        <v>35.223468008882762</v>
      </c>
      <c r="R502" s="196">
        <f ca="1">($H502/(SUMIF($D$5:$D$832,$D502,$H$5:$H$832))*IF($D502=1,Urban_Rural_LDVs!N$6,Urban_Rural_LDVs!N$7))</f>
        <v>0.31152453940495123</v>
      </c>
      <c r="S502" s="196">
        <f ca="1">($H502/(SUMIF($D$5:$D$832,$D502,$H$5:$H$832))*IF($D502=1,Urban_Rural_LDVs!O$6,Urban_Rural_LDVs!O$7))</f>
        <v>1.4797837166914629</v>
      </c>
      <c r="T502" s="196">
        <f ca="1">($H502/(SUMIF($D$5:$D$832,$D502,$H$5:$H$832))*IF($D502=1,Urban_Rural_LDVs!P$6,Urban_Rural_LDVs!P$7))</f>
        <v>6.4928711984853011</v>
      </c>
      <c r="U502" s="339">
        <f ca="1">($H502/(SUMIF($D$5:$D$832,$D502,$H$5:$H$832))*IF($D502=1,Urban_Rural_LDVs!Q$6,Urban_Rural_LDVs!Q$7))</f>
        <v>13.948657552120634</v>
      </c>
      <c r="V502" s="344">
        <f ca="1">'DAC Adjustment'!O506-'Census Tract'!J502</f>
        <v>0.10015760110836547</v>
      </c>
      <c r="W502" s="29">
        <f ca="1">'DAC Adjustment'!P506-'Census Tract'!K502</f>
        <v>0.49774024424564201</v>
      </c>
      <c r="X502" s="29">
        <f ca="1">'DAC Adjustment'!Q506-'Census Tract'!L502</f>
        <v>2.2902941433732877</v>
      </c>
      <c r="Y502" s="105">
        <f ca="1">'DAC Adjustment'!R506-'Census Tract'!M502</f>
        <v>4.9743585694261476</v>
      </c>
      <c r="Z502" s="29">
        <f ca="1">'DAC Adjustment'!S506-'Census Tract'!N502</f>
        <v>0.18706435550500178</v>
      </c>
      <c r="AA502" s="29">
        <f ca="1">'DAC Adjustment'!T506-'Census Tract'!O502</f>
        <v>0.8901617560444639</v>
      </c>
      <c r="AB502" s="29">
        <f ca="1">'DAC Adjustment'!U506-'Census Tract'!P502</f>
        <v>4.0598412247676592</v>
      </c>
      <c r="AC502" s="105">
        <f ca="1">'DAC Adjustment'!V506-'Census Tract'!Q502</f>
        <v>8.805867002220694</v>
      </c>
      <c r="AD502" s="29">
        <f ca="1">'DAC Adjustment'!W506-'Census Tract'!R502</f>
        <v>7.7881134851237821E-2</v>
      </c>
      <c r="AE502" s="29">
        <f ca="1">'DAC Adjustment'!X506-'Census Tract'!S502</f>
        <v>0.36994592917286573</v>
      </c>
      <c r="AF502" s="29">
        <f ca="1">'DAC Adjustment'!Y506-'Census Tract'!T502</f>
        <v>1.6232177996213251</v>
      </c>
      <c r="AG502" s="345">
        <f ca="1">'DAC Adjustment'!Z506-'Census Tract'!U502</f>
        <v>3.4871643880301573</v>
      </c>
    </row>
    <row r="503" spans="1:33" ht="15.75" x14ac:dyDescent="0.25">
      <c r="A503" s="193" t="s">
        <v>52</v>
      </c>
      <c r="B503" s="53" t="str">
        <f>IFERROR(INDEX(Geography!$R$5:$R$889,MATCH(C503,Geography!$S$5:$S$889,0)),"Undefined")</f>
        <v>Portland</v>
      </c>
      <c r="C503" s="53">
        <v>41051008700</v>
      </c>
      <c r="D503" s="171" cm="1">
        <f t="array" ref="D503">INDEX(Geography!$K$5:$K$838,MATCH(C503,Geography!$L$5:$L$838,0),0)</f>
        <v>1</v>
      </c>
      <c r="E503" s="53">
        <v>5047</v>
      </c>
      <c r="F503" s="53">
        <f>SUMIF(County!$A$5:$A$40,A503,County!$D$5:$D$40)</f>
        <v>590062</v>
      </c>
      <c r="G503" s="173" cm="1">
        <f t="array" ref="G503">INDEX(Geography!$E$5:$E$833,MATCH(C503,Geography!$C$5:$C$833,0),0)</f>
        <v>3415</v>
      </c>
      <c r="H503" s="239">
        <f t="shared" si="7"/>
        <v>3928.2023225393928</v>
      </c>
      <c r="I503" s="173">
        <f>SUMIF(Geography!$L$5:$L$838,'Census Tract'!C503,Geography!$M$5:$M$838)</f>
        <v>446</v>
      </c>
      <c r="J503" s="338">
        <f ca="1">($I503/(SUMIF($D$5:$D$832,$D503,$I$5:$I$832))*IF($D503=1,Urban_Rural_LDVs!F$6,Urban_Rural_LDVs!F$7))</f>
        <v>0.223351450471655</v>
      </c>
      <c r="K503" s="196">
        <f ca="1">($I503/(SUMIF($D$5:$D$832,$D503,$I$5:$I$832))*IF($D503=1,Urban_Rural_LDVs!G$6,Urban_Rural_LDVs!G$7))</f>
        <v>1.1099607446677813</v>
      </c>
      <c r="L503" s="196">
        <f ca="1">($I503/(SUMIF($D$5:$D$832,$D503,$I$5:$I$832))*IF($D503=1,Urban_Rural_LDVs!H$6,Urban_Rural_LDVs!H$7))</f>
        <v>5.1073559397224297</v>
      </c>
      <c r="M503" s="197">
        <f ca="1">($I503/(SUMIF($D$5:$D$832,$D503,$I$5:$I$832))*IF($D503=1,Urban_Rural_LDVs!I$6,Urban_Rural_LDVs!I$7))</f>
        <v>11.092819609820307</v>
      </c>
      <c r="N503" s="196">
        <f ca="1">($H503/(SUMIF($D$5:$D$832,$D503,$H$5:$H$832))*IF($D503=1,Urban_Rural_LDVs!J$6,Urban_Rural_LDVs!J$7))</f>
        <v>0.81094861827937914</v>
      </c>
      <c r="O503" s="196">
        <f ca="1">($H503/(SUMIF($D$5:$D$832,$D503,$H$5:$H$832))*IF($D503=1,Urban_Rural_LDVs!K$6,Urban_Rural_LDVs!K$7))</f>
        <v>3.8589684505132915</v>
      </c>
      <c r="P503" s="196">
        <f ca="1">($H503/(SUMIF($D$5:$D$832,$D503,$H$5:$H$832))*IF($D503=1,Urban_Rural_LDVs!L$6,Urban_Rural_LDVs!L$7))</f>
        <v>17.599946407593208</v>
      </c>
      <c r="Q503" s="197">
        <f ca="1">($H503/(SUMIF($D$5:$D$832,$D503,$H$5:$H$832))*IF($D503=1,Urban_Rural_LDVs!M$6,Urban_Rural_LDVs!M$7))</f>
        <v>38.174593224479409</v>
      </c>
      <c r="R503" s="196">
        <f ca="1">($H503/(SUMIF($D$5:$D$832,$D503,$H$5:$H$832))*IF($D503=1,Urban_Rural_LDVs!N$6,Urban_Rural_LDVs!N$7))</f>
        <v>0.33762497685430287</v>
      </c>
      <c r="S503" s="196">
        <f ca="1">($H503/(SUMIF($D$5:$D$832,$D503,$H$5:$H$832))*IF($D503=1,Urban_Rural_LDVs!O$6,Urban_Rural_LDVs!O$7))</f>
        <v>1.6037643264047432</v>
      </c>
      <c r="T503" s="196">
        <f ca="1">($H503/(SUMIF($D$5:$D$832,$D503,$H$5:$H$832))*IF($D503=1,Urban_Rural_LDVs!P$6,Urban_Rural_LDVs!P$7))</f>
        <v>7.0368629459940655</v>
      </c>
      <c r="U503" s="339">
        <f ca="1">($H503/(SUMIF($D$5:$D$832,$D503,$H$5:$H$832))*IF($D503=1,Urban_Rural_LDVs!Q$6,Urban_Rural_LDVs!Q$7))</f>
        <v>15.117316896379551</v>
      </c>
      <c r="V503" s="344">
        <f ca="1">'DAC Adjustment'!O507-'Census Tract'!J503</f>
        <v>0</v>
      </c>
      <c r="W503" s="29">
        <f ca="1">'DAC Adjustment'!P507-'Census Tract'!K503</f>
        <v>0</v>
      </c>
      <c r="X503" s="29">
        <f ca="1">'DAC Adjustment'!Q507-'Census Tract'!L503</f>
        <v>0</v>
      </c>
      <c r="Y503" s="105">
        <f ca="1">'DAC Adjustment'!R507-'Census Tract'!M503</f>
        <v>0</v>
      </c>
      <c r="Z503" s="29">
        <f ca="1">'DAC Adjustment'!S507-'Census Tract'!N503</f>
        <v>0</v>
      </c>
      <c r="AA503" s="29">
        <f ca="1">'DAC Adjustment'!T507-'Census Tract'!O503</f>
        <v>0</v>
      </c>
      <c r="AB503" s="29">
        <f ca="1">'DAC Adjustment'!U507-'Census Tract'!P503</f>
        <v>0</v>
      </c>
      <c r="AC503" s="105">
        <f ca="1">'DAC Adjustment'!V507-'Census Tract'!Q503</f>
        <v>0</v>
      </c>
      <c r="AD503" s="29">
        <f ca="1">'DAC Adjustment'!W507-'Census Tract'!R503</f>
        <v>0</v>
      </c>
      <c r="AE503" s="29">
        <f ca="1">'DAC Adjustment'!X507-'Census Tract'!S503</f>
        <v>0</v>
      </c>
      <c r="AF503" s="29">
        <f ca="1">'DAC Adjustment'!Y507-'Census Tract'!T503</f>
        <v>0</v>
      </c>
      <c r="AG503" s="345">
        <f ca="1">'DAC Adjustment'!Z507-'Census Tract'!U503</f>
        <v>0</v>
      </c>
    </row>
    <row r="504" spans="1:33" ht="15.75" x14ac:dyDescent="0.25">
      <c r="A504" s="193" t="s">
        <v>52</v>
      </c>
      <c r="B504" s="53" t="str">
        <f>IFERROR(INDEX(Geography!$R$5:$R$889,MATCH(C504,Geography!$S$5:$S$889,0)),"Undefined")</f>
        <v>Portland</v>
      </c>
      <c r="C504" s="53">
        <v>41051005600</v>
      </c>
      <c r="D504" s="171" cm="1">
        <f t="array" ref="D504">INDEX(Geography!$K$5:$K$838,MATCH(C504,Geography!$L$5:$L$838,0),0)</f>
        <v>1</v>
      </c>
      <c r="E504" s="53">
        <v>6296</v>
      </c>
      <c r="F504" s="53">
        <f>SUMIF(County!$A$5:$A$40,A504,County!$D$5:$D$40)</f>
        <v>590062</v>
      </c>
      <c r="G504" s="173" cm="1">
        <f t="array" ref="G504">INDEX(Geography!$E$5:$E$833,MATCH(C504,Geography!$C$5:$C$833,0),0)</f>
        <v>1562</v>
      </c>
      <c r="H504" s="239">
        <f t="shared" si="7"/>
        <v>1796.7355864733622</v>
      </c>
      <c r="I504" s="173">
        <f>SUMIF(Geography!$L$5:$L$838,'Census Tract'!C504,Geography!$M$5:$M$838)</f>
        <v>5331</v>
      </c>
      <c r="J504" s="338">
        <f ca="1">($I504/(SUMIF($D$5:$D$832,$D504,$I$5:$I$832))*IF($D504=1,Urban_Rural_LDVs!F$6,Urban_Rural_LDVs!F$7))</f>
        <v>2.6697008575434817</v>
      </c>
      <c r="K504" s="196">
        <f ca="1">($I504/(SUMIF($D$5:$D$832,$D504,$I$5:$I$832))*IF($D504=1,Urban_Rural_LDVs!G$6,Urban_Rural_LDVs!G$7))</f>
        <v>13.267266210367582</v>
      </c>
      <c r="L504" s="196">
        <f ca="1">($I504/(SUMIF($D$5:$D$832,$D504,$I$5:$I$832))*IF($D504=1,Urban_Rural_LDVs!H$6,Urban_Rural_LDVs!H$7))</f>
        <v>61.047790391614953</v>
      </c>
      <c r="M504" s="197">
        <f ca="1">($I504/(SUMIF($D$5:$D$832,$D504,$I$5:$I$832))*IF($D504=1,Urban_Rural_LDVs!I$6,Urban_Rural_LDVs!I$7))</f>
        <v>132.59152766805394</v>
      </c>
      <c r="N504" s="196">
        <f ca="1">($H504/(SUMIF($D$5:$D$832,$D504,$H$5:$H$832))*IF($D504=1,Urban_Rural_LDVs!J$6,Urban_Rural_LDVs!J$7))</f>
        <v>0.37092291120128568</v>
      </c>
      <c r="O504" s="196">
        <f ca="1">($H504/(SUMIF($D$5:$D$832,$D504,$H$5:$H$832))*IF($D504=1,Urban_Rural_LDVs!K$6,Urban_Rural_LDVs!K$7))</f>
        <v>1.7650684391513214</v>
      </c>
      <c r="P504" s="196">
        <f ca="1">($H504/(SUMIF($D$5:$D$832,$D504,$H$5:$H$832))*IF($D504=1,Urban_Rural_LDVs!L$6,Urban_Rural_LDVs!L$7))</f>
        <v>8.0501072587585938</v>
      </c>
      <c r="Q504" s="197">
        <f ca="1">($H504/(SUMIF($D$5:$D$832,$D504,$H$5:$H$832))*IF($D504=1,Urban_Rural_LDVs!M$6,Urban_Rural_LDVs!M$7))</f>
        <v>17.460824192280189</v>
      </c>
      <c r="R504" s="196">
        <f ca="1">($H504/(SUMIF($D$5:$D$832,$D504,$H$5:$H$832))*IF($D504=1,Urban_Rural_LDVs!N$6,Urban_Rural_LDVs!N$7))</f>
        <v>0.15442758824199743</v>
      </c>
      <c r="S504" s="196">
        <f ca="1">($H504/(SUMIF($D$5:$D$832,$D504,$H$5:$H$832))*IF($D504=1,Urban_Rural_LDVs!O$6,Urban_Rural_LDVs!O$7))</f>
        <v>0.73355194080357522</v>
      </c>
      <c r="T504" s="196">
        <f ca="1">($H504/(SUMIF($D$5:$D$832,$D504,$H$5:$H$832))*IF($D504=1,Urban_Rural_LDVs!P$6,Urban_Rural_LDVs!P$7))</f>
        <v>3.2186178394268619</v>
      </c>
      <c r="U504" s="339">
        <f ca="1">($H504/(SUMIF($D$5:$D$832,$D504,$H$5:$H$832))*IF($D504=1,Urban_Rural_LDVs!Q$6,Urban_Rural_LDVs!Q$7))</f>
        <v>6.91456778686526</v>
      </c>
      <c r="V504" s="344">
        <f ca="1">'DAC Adjustment'!O508-'Census Tract'!J504</f>
        <v>0.66742521438587055</v>
      </c>
      <c r="W504" s="29">
        <f ca="1">'DAC Adjustment'!P508-'Census Tract'!K504</f>
        <v>3.3168165525918969</v>
      </c>
      <c r="X504" s="29">
        <f ca="1">'DAC Adjustment'!Q508-'Census Tract'!L504</f>
        <v>15.261947597903742</v>
      </c>
      <c r="Y504" s="105">
        <f ca="1">'DAC Adjustment'!R508-'Census Tract'!M504</f>
        <v>33.147881917013478</v>
      </c>
      <c r="Z504" s="29">
        <f ca="1">'DAC Adjustment'!S508-'Census Tract'!N504</f>
        <v>9.2730727800321433E-2</v>
      </c>
      <c r="AA504" s="29">
        <f ca="1">'DAC Adjustment'!T508-'Census Tract'!O504</f>
        <v>0.44126710978783024</v>
      </c>
      <c r="AB504" s="29">
        <f ca="1">'DAC Adjustment'!U508-'Census Tract'!P504</f>
        <v>2.0125268146896484</v>
      </c>
      <c r="AC504" s="105">
        <f ca="1">'DAC Adjustment'!V508-'Census Tract'!Q504</f>
        <v>4.3652060480700463</v>
      </c>
      <c r="AD504" s="29">
        <f ca="1">'DAC Adjustment'!W508-'Census Tract'!R504</f>
        <v>3.8606897060499357E-2</v>
      </c>
      <c r="AE504" s="29">
        <f ca="1">'DAC Adjustment'!X508-'Census Tract'!S504</f>
        <v>0.18338798520089383</v>
      </c>
      <c r="AF504" s="29">
        <f ca="1">'DAC Adjustment'!Y508-'Census Tract'!T504</f>
        <v>0.80465445985671513</v>
      </c>
      <c r="AG504" s="345">
        <f ca="1">'DAC Adjustment'!Z508-'Census Tract'!U504</f>
        <v>1.7286419467163148</v>
      </c>
    </row>
    <row r="505" spans="1:33" ht="15.75" x14ac:dyDescent="0.25">
      <c r="A505" s="193" t="s">
        <v>52</v>
      </c>
      <c r="B505" s="53" t="str">
        <f>IFERROR(INDEX(Geography!$R$5:$R$889,MATCH(C505,Geography!$S$5:$S$889,0)),"Undefined")</f>
        <v>Portland</v>
      </c>
      <c r="C505" s="53">
        <v>41051001900</v>
      </c>
      <c r="D505" s="171" cm="1">
        <f t="array" ref="D505">INDEX(Geography!$K$5:$K$838,MATCH(C505,Geography!$L$5:$L$838,0),0)</f>
        <v>1</v>
      </c>
      <c r="E505" s="53">
        <v>5182</v>
      </c>
      <c r="F505" s="53">
        <f>SUMIF(County!$A$5:$A$40,A505,County!$D$5:$D$40)</f>
        <v>590062</v>
      </c>
      <c r="G505" s="173" cm="1">
        <f t="array" ref="G505">INDEX(Geography!$E$5:$E$833,MATCH(C505,Geography!$C$5:$C$833,0),0)</f>
        <v>3617</v>
      </c>
      <c r="H505" s="239">
        <f t="shared" si="7"/>
        <v>4160.5586531844756</v>
      </c>
      <c r="I505" s="173">
        <f>SUMIF(Geography!$L$5:$L$838,'Census Tract'!C505,Geography!$M$5:$M$838)</f>
        <v>853</v>
      </c>
      <c r="J505" s="338">
        <f ca="1">($I505/(SUMIF($D$5:$D$832,$D505,$I$5:$I$832))*IF($D505=1,Urban_Rural_LDVs!F$6,Urban_Rural_LDVs!F$7))</f>
        <v>0.42717216872717872</v>
      </c>
      <c r="K505" s="196">
        <f ca="1">($I505/(SUMIF($D$5:$D$832,$D505,$I$5:$I$832))*IF($D505=1,Urban_Rural_LDVs!G$6,Urban_Rural_LDVs!G$7))</f>
        <v>2.1228621417076621</v>
      </c>
      <c r="L505" s="196">
        <f ca="1">($I505/(SUMIF($D$5:$D$832,$D505,$I$5:$I$832))*IF($D505=1,Urban_Rural_LDVs!H$6,Urban_Rural_LDVs!H$7))</f>
        <v>9.7681045214870679</v>
      </c>
      <c r="M505" s="197">
        <f ca="1">($I505/(SUMIF($D$5:$D$832,$D505,$I$5:$I$832))*IF($D505=1,Urban_Rural_LDVs!I$6,Urban_Rural_LDVs!I$7))</f>
        <v>21.215639298602515</v>
      </c>
      <c r="N505" s="196">
        <f ca="1">($H505/(SUMIF($D$5:$D$832,$D505,$H$5:$H$832))*IF($D505=1,Urban_Rural_LDVs!J$6,Urban_Rural_LDVs!J$7))</f>
        <v>0.85891688208389894</v>
      </c>
      <c r="O505" s="196">
        <f ca="1">($H505/(SUMIF($D$5:$D$832,$D505,$H$5:$H$832))*IF($D505=1,Urban_Rural_LDVs!K$6,Urban_Rural_LDVs!K$7))</f>
        <v>4.0872295418760105</v>
      </c>
      <c r="P505" s="196">
        <f ca="1">($H505/(SUMIF($D$5:$D$832,$D505,$H$5:$H$832))*IF($D505=1,Urban_Rural_LDVs!L$6,Urban_Rural_LDVs!L$7))</f>
        <v>18.640997410326396</v>
      </c>
      <c r="Q505" s="197">
        <f ca="1">($H505/(SUMIF($D$5:$D$832,$D505,$H$5:$H$832))*IF($D505=1,Urban_Rural_LDVs!M$6,Urban_Rural_LDVs!M$7))</f>
        <v>40.432651154595035</v>
      </c>
      <c r="R505" s="196">
        <f ca="1">($H505/(SUMIF($D$5:$D$832,$D505,$H$5:$H$832))*IF($D505=1,Urban_Rural_LDVs!N$6,Urban_Rural_LDVs!N$7))</f>
        <v>0.35759576611479171</v>
      </c>
      <c r="S505" s="196">
        <f ca="1">($H505/(SUMIF($D$5:$D$832,$D505,$H$5:$H$832))*IF($D505=1,Urban_Rural_LDVs!O$6,Urban_Rural_LDVs!O$7))</f>
        <v>1.6986282777762685</v>
      </c>
      <c r="T505" s="196">
        <f ca="1">($H505/(SUMIF($D$5:$D$832,$D505,$H$5:$H$832))*IF($D505=1,Urban_Rural_LDVs!P$6,Urban_Rural_LDVs!P$7))</f>
        <v>7.453099055830319</v>
      </c>
      <c r="U505" s="339">
        <f ca="1">($H505/(SUMIF($D$5:$D$832,$D505,$H$5:$H$832))*IF($D505=1,Urban_Rural_LDVs!Q$6,Urban_Rural_LDVs!Q$7))</f>
        <v>16.011518364335238</v>
      </c>
      <c r="V505" s="344">
        <f ca="1">'DAC Adjustment'!O509-'Census Tract'!J505</f>
        <v>0</v>
      </c>
      <c r="W505" s="29">
        <f ca="1">'DAC Adjustment'!P509-'Census Tract'!K505</f>
        <v>0</v>
      </c>
      <c r="X505" s="29">
        <f ca="1">'DAC Adjustment'!Q509-'Census Tract'!L505</f>
        <v>0</v>
      </c>
      <c r="Y505" s="105">
        <f ca="1">'DAC Adjustment'!R509-'Census Tract'!M505</f>
        <v>0</v>
      </c>
      <c r="Z505" s="29">
        <f ca="1">'DAC Adjustment'!S509-'Census Tract'!N505</f>
        <v>0</v>
      </c>
      <c r="AA505" s="29">
        <f ca="1">'DAC Adjustment'!T509-'Census Tract'!O505</f>
        <v>0</v>
      </c>
      <c r="AB505" s="29">
        <f ca="1">'DAC Adjustment'!U509-'Census Tract'!P505</f>
        <v>0</v>
      </c>
      <c r="AC505" s="105">
        <f ca="1">'DAC Adjustment'!V509-'Census Tract'!Q505</f>
        <v>0</v>
      </c>
      <c r="AD505" s="29">
        <f ca="1">'DAC Adjustment'!W509-'Census Tract'!R505</f>
        <v>0</v>
      </c>
      <c r="AE505" s="29">
        <f ca="1">'DAC Adjustment'!X509-'Census Tract'!S505</f>
        <v>0</v>
      </c>
      <c r="AF505" s="29">
        <f ca="1">'DAC Adjustment'!Y509-'Census Tract'!T505</f>
        <v>0</v>
      </c>
      <c r="AG505" s="345">
        <f ca="1">'DAC Adjustment'!Z509-'Census Tract'!U505</f>
        <v>0</v>
      </c>
    </row>
    <row r="506" spans="1:33" ht="15.75" x14ac:dyDescent="0.25">
      <c r="A506" s="193" t="s">
        <v>52</v>
      </c>
      <c r="B506" s="53" t="str">
        <f>IFERROR(INDEX(Geography!$R$5:$R$889,MATCH(C506,Geography!$S$5:$S$889,0)),"Undefined")</f>
        <v>Portland</v>
      </c>
      <c r="C506" s="53">
        <v>41051001301</v>
      </c>
      <c r="D506" s="171" cm="1">
        <f t="array" ref="D506">INDEX(Geography!$K$5:$K$838,MATCH(C506,Geography!$L$5:$L$838,0),0)</f>
        <v>1</v>
      </c>
      <c r="E506" s="53">
        <v>4191</v>
      </c>
      <c r="F506" s="53">
        <f>SUMIF(County!$A$5:$A$40,A506,County!$D$5:$D$40)</f>
        <v>590062</v>
      </c>
      <c r="G506" s="173" cm="1">
        <f t="array" ref="G506">INDEX(Geography!$E$5:$E$833,MATCH(C506,Geography!$C$5:$C$833,0),0)</f>
        <v>2642</v>
      </c>
      <c r="H506" s="239">
        <f t="shared" si="7"/>
        <v>3039.0367602193487</v>
      </c>
      <c r="I506" s="173">
        <f>SUMIF(Geography!$L$5:$L$838,'Census Tract'!C506,Geography!$M$5:$M$838)</f>
        <v>1872</v>
      </c>
      <c r="J506" s="338">
        <f ca="1">($I506/(SUMIF($D$5:$D$832,$D506,$I$5:$I$832))*IF($D506=1,Urban_Rural_LDVs!F$6,Urban_Rural_LDVs!F$7))</f>
        <v>0.93747514637430085</v>
      </c>
      <c r="K506" s="196">
        <f ca="1">($I506/(SUMIF($D$5:$D$832,$D506,$I$5:$I$832))*IF($D506=1,Urban_Rural_LDVs!G$6,Urban_Rural_LDVs!G$7))</f>
        <v>4.6588486861392076</v>
      </c>
      <c r="L506" s="196">
        <f ca="1">($I506/(SUMIF($D$5:$D$832,$D506,$I$5:$I$832))*IF($D506=1,Urban_Rural_LDVs!H$6,Urban_Rural_LDVs!H$7))</f>
        <v>21.437153181973965</v>
      </c>
      <c r="M506" s="197">
        <f ca="1">($I506/(SUMIF($D$5:$D$832,$D506,$I$5:$I$832))*IF($D506=1,Urban_Rural_LDVs!I$6,Urban_Rural_LDVs!I$7))</f>
        <v>46.559996209828732</v>
      </c>
      <c r="N506" s="196">
        <f ca="1">($H506/(SUMIF($D$5:$D$832,$D506,$H$5:$H$832))*IF($D506=1,Urban_Rural_LDVs!J$6,Urban_Rural_LDVs!J$7))</f>
        <v>0.62738689589871732</v>
      </c>
      <c r="O506" s="196">
        <f ca="1">($H506/(SUMIF($D$5:$D$832,$D506,$H$5:$H$832))*IF($D506=1,Urban_Rural_LDVs!K$6,Urban_Rural_LDVs!K$7))</f>
        <v>2.985474274159917</v>
      </c>
      <c r="P506" s="196">
        <f ca="1">($H506/(SUMIF($D$5:$D$832,$D506,$H$5:$H$832))*IF($D506=1,Urban_Rural_LDVs!L$6,Urban_Rural_LDVs!L$7))</f>
        <v>13.616122520896415</v>
      </c>
      <c r="Q506" s="197">
        <f ca="1">($H506/(SUMIF($D$5:$D$832,$D506,$H$5:$H$832))*IF($D506=1,Urban_Rural_LDVs!M$6,Urban_Rural_LDVs!M$7))</f>
        <v>29.53360916517558</v>
      </c>
      <c r="R506" s="196">
        <f ca="1">($H506/(SUMIF($D$5:$D$832,$D506,$H$5:$H$832))*IF($D506=1,Urban_Rural_LDVs!N$6,Urban_Rural_LDVs!N$7))</f>
        <v>0.26120210508025427</v>
      </c>
      <c r="S506" s="196">
        <f ca="1">($H506/(SUMIF($D$5:$D$832,$D506,$H$5:$H$832))*IF($D506=1,Urban_Rural_LDVs!O$6,Urban_Rural_LDVs!O$7))</f>
        <v>1.2407453441760854</v>
      </c>
      <c r="T506" s="196">
        <f ca="1">($H506/(SUMIF($D$5:$D$832,$D506,$H$5:$H$832))*IF($D506=1,Urban_Rural_LDVs!P$6,Urban_Rural_LDVs!P$7))</f>
        <v>5.4440386246899921</v>
      </c>
      <c r="U506" s="339">
        <f ca="1">($H506/(SUMIF($D$5:$D$832,$D506,$H$5:$H$832))*IF($D506=1,Urban_Rural_LDVs!Q$6,Urban_Rural_LDVs!Q$7))</f>
        <v>11.69544692246992</v>
      </c>
      <c r="V506" s="344">
        <f ca="1">'DAC Adjustment'!O510-'Census Tract'!J506</f>
        <v>0</v>
      </c>
      <c r="W506" s="29">
        <f ca="1">'DAC Adjustment'!P510-'Census Tract'!K506</f>
        <v>0</v>
      </c>
      <c r="X506" s="29">
        <f ca="1">'DAC Adjustment'!Q510-'Census Tract'!L506</f>
        <v>0</v>
      </c>
      <c r="Y506" s="105">
        <f ca="1">'DAC Adjustment'!R510-'Census Tract'!M506</f>
        <v>0</v>
      </c>
      <c r="Z506" s="29">
        <f ca="1">'DAC Adjustment'!S510-'Census Tract'!N506</f>
        <v>0</v>
      </c>
      <c r="AA506" s="29">
        <f ca="1">'DAC Adjustment'!T510-'Census Tract'!O506</f>
        <v>0</v>
      </c>
      <c r="AB506" s="29">
        <f ca="1">'DAC Adjustment'!U510-'Census Tract'!P506</f>
        <v>0</v>
      </c>
      <c r="AC506" s="105">
        <f ca="1">'DAC Adjustment'!V510-'Census Tract'!Q506</f>
        <v>0</v>
      </c>
      <c r="AD506" s="29">
        <f ca="1">'DAC Adjustment'!W510-'Census Tract'!R506</f>
        <v>0</v>
      </c>
      <c r="AE506" s="29">
        <f ca="1">'DAC Adjustment'!X510-'Census Tract'!S506</f>
        <v>0</v>
      </c>
      <c r="AF506" s="29">
        <f ca="1">'DAC Adjustment'!Y510-'Census Tract'!T506</f>
        <v>0</v>
      </c>
      <c r="AG506" s="345">
        <f ca="1">'DAC Adjustment'!Z510-'Census Tract'!U506</f>
        <v>0</v>
      </c>
    </row>
    <row r="507" spans="1:33" ht="15.75" x14ac:dyDescent="0.25">
      <c r="A507" s="193" t="s">
        <v>52</v>
      </c>
      <c r="B507" s="53" t="str">
        <f>IFERROR(INDEX(Geography!$R$5:$R$889,MATCH(C507,Geography!$S$5:$S$889,0)),"Undefined")</f>
        <v>Portland</v>
      </c>
      <c r="C507" s="53">
        <v>41051004900</v>
      </c>
      <c r="D507" s="171" cm="1">
        <f t="array" ref="D507">INDEX(Geography!$K$5:$K$838,MATCH(C507,Geography!$L$5:$L$838,0),0)</f>
        <v>1</v>
      </c>
      <c r="E507" s="53">
        <v>5007</v>
      </c>
      <c r="F507" s="53">
        <f>SUMIF(County!$A$5:$A$40,A507,County!$D$5:$D$40)</f>
        <v>590062</v>
      </c>
      <c r="G507" s="173" cm="1">
        <f t="array" ref="G507">INDEX(Geography!$E$5:$E$833,MATCH(C507,Geography!$C$5:$C$833,0),0)</f>
        <v>2558</v>
      </c>
      <c r="H507" s="239">
        <f t="shared" si="7"/>
        <v>2942.413335594661</v>
      </c>
      <c r="I507" s="173">
        <f>SUMIF(Geography!$L$5:$L$838,'Census Tract'!C507,Geography!$M$5:$M$838)</f>
        <v>4877</v>
      </c>
      <c r="J507" s="338">
        <f ca="1">($I507/(SUMIF($D$5:$D$832,$D507,$I$5:$I$832))*IF($D507=1,Urban_Rural_LDVs!F$6,Urban_Rural_LDVs!F$7))</f>
        <v>2.442343103027492</v>
      </c>
      <c r="K507" s="196">
        <f ca="1">($I507/(SUMIF($D$5:$D$832,$D507,$I$5:$I$832))*IF($D507=1,Urban_Rural_LDVs!G$6,Urban_Rural_LDVs!G$7))</f>
        <v>12.137395855929975</v>
      </c>
      <c r="L507" s="196">
        <f ca="1">($I507/(SUMIF($D$5:$D$832,$D507,$I$5:$I$832))*IF($D507=1,Urban_Rural_LDVs!H$6,Urban_Rural_LDVs!H$7))</f>
        <v>55.84882268615759</v>
      </c>
      <c r="M507" s="197">
        <f ca="1">($I507/(SUMIF($D$5:$D$832,$D507,$I$5:$I$832))*IF($D507=1,Urban_Rural_LDVs!I$6,Urban_Rural_LDVs!I$7))</f>
        <v>121.29973371545658</v>
      </c>
      <c r="N507" s="196">
        <f ca="1">($H507/(SUMIF($D$5:$D$832,$D507,$H$5:$H$832))*IF($D507=1,Urban_Rural_LDVs!J$6,Urban_Rural_LDVs!J$7))</f>
        <v>0.6074396970889171</v>
      </c>
      <c r="O507" s="196">
        <f ca="1">($H507/(SUMIF($D$5:$D$832,$D507,$H$5:$H$832))*IF($D507=1,Urban_Rural_LDVs!K$6,Urban_Rural_LDVs!K$7))</f>
        <v>2.8905538203259149</v>
      </c>
      <c r="P507" s="196">
        <f ca="1">($H507/(SUMIF($D$5:$D$832,$D507,$H$5:$H$832))*IF($D507=1,Urban_Rural_LDVs!L$6,Urban_Rural_LDVs!L$7))</f>
        <v>13.183210222730141</v>
      </c>
      <c r="Q507" s="197">
        <f ca="1">($H507/(SUMIF($D$5:$D$832,$D507,$H$5:$H$832))*IF($D507=1,Urban_Rural_LDVs!M$6,Urban_Rural_LDVs!M$7))</f>
        <v>28.594614778394828</v>
      </c>
      <c r="R507" s="196">
        <f ca="1">($H507/(SUMIF($D$5:$D$832,$D507,$H$5:$H$832))*IF($D507=1,Urban_Rural_LDVs!N$6,Urban_Rural_LDVs!N$7))</f>
        <v>0.25289742043727875</v>
      </c>
      <c r="S507" s="196">
        <f ca="1">($H507/(SUMIF($D$5:$D$832,$D507,$H$5:$H$832))*IF($D507=1,Urban_Rural_LDVs!O$6,Urban_Rural_LDVs!O$7))</f>
        <v>1.2012969683582235</v>
      </c>
      <c r="T507" s="196">
        <f ca="1">($H507/(SUMIF($D$5:$D$832,$D507,$H$5:$H$832))*IF($D507=1,Urban_Rural_LDVs!P$6,Urban_Rural_LDVs!P$7))</f>
        <v>5.2709503413917487</v>
      </c>
      <c r="U507" s="339">
        <f ca="1">($H507/(SUMIF($D$5:$D$832,$D507,$H$5:$H$832))*IF($D507=1,Urban_Rural_LDVs!Q$6,Urban_Rural_LDVs!Q$7))</f>
        <v>11.323600767478446</v>
      </c>
      <c r="V507" s="344">
        <f ca="1">'DAC Adjustment'!O511-'Census Tract'!J507</f>
        <v>0</v>
      </c>
      <c r="W507" s="29">
        <f ca="1">'DAC Adjustment'!P511-'Census Tract'!K507</f>
        <v>0</v>
      </c>
      <c r="X507" s="29">
        <f ca="1">'DAC Adjustment'!Q511-'Census Tract'!L507</f>
        <v>0</v>
      </c>
      <c r="Y507" s="105">
        <f ca="1">'DAC Adjustment'!R511-'Census Tract'!M507</f>
        <v>0</v>
      </c>
      <c r="Z507" s="29">
        <f ca="1">'DAC Adjustment'!S511-'Census Tract'!N507</f>
        <v>0</v>
      </c>
      <c r="AA507" s="29">
        <f ca="1">'DAC Adjustment'!T511-'Census Tract'!O507</f>
        <v>0</v>
      </c>
      <c r="AB507" s="29">
        <f ca="1">'DAC Adjustment'!U511-'Census Tract'!P507</f>
        <v>0</v>
      </c>
      <c r="AC507" s="105">
        <f ca="1">'DAC Adjustment'!V511-'Census Tract'!Q507</f>
        <v>0</v>
      </c>
      <c r="AD507" s="29">
        <f ca="1">'DAC Adjustment'!W511-'Census Tract'!R507</f>
        <v>0</v>
      </c>
      <c r="AE507" s="29">
        <f ca="1">'DAC Adjustment'!X511-'Census Tract'!S507</f>
        <v>0</v>
      </c>
      <c r="AF507" s="29">
        <f ca="1">'DAC Adjustment'!Y511-'Census Tract'!T507</f>
        <v>0</v>
      </c>
      <c r="AG507" s="345">
        <f ca="1">'DAC Adjustment'!Z511-'Census Tract'!U507</f>
        <v>0</v>
      </c>
    </row>
    <row r="508" spans="1:33" ht="15.75" x14ac:dyDescent="0.25">
      <c r="A508" s="193" t="s">
        <v>52</v>
      </c>
      <c r="B508" s="53" t="str">
        <f>IFERROR(INDEX(Geography!$R$5:$R$889,MATCH(C508,Geography!$S$5:$S$889,0)),"Undefined")</f>
        <v>Gresham</v>
      </c>
      <c r="C508" s="53">
        <v>41051009801</v>
      </c>
      <c r="D508" s="171" cm="1">
        <f t="array" ref="D508">INDEX(Geography!$K$5:$K$838,MATCH(C508,Geography!$L$5:$L$838,0),0)</f>
        <v>1</v>
      </c>
      <c r="E508" s="53">
        <v>4328</v>
      </c>
      <c r="F508" s="53">
        <f>SUMIF(County!$A$5:$A$40,A508,County!$D$5:$D$40)</f>
        <v>590062</v>
      </c>
      <c r="G508" s="173" cm="1">
        <f t="array" ref="G508">INDEX(Geography!$E$5:$E$833,MATCH(C508,Geography!$C$5:$C$833,0),0)</f>
        <v>2074</v>
      </c>
      <c r="H508" s="239">
        <f t="shared" si="7"/>
        <v>2385.6783651381261</v>
      </c>
      <c r="I508" s="173">
        <f>SUMIF(Geography!$L$5:$L$838,'Census Tract'!C508,Geography!$M$5:$M$838)</f>
        <v>2129</v>
      </c>
      <c r="J508" s="338">
        <f ca="1">($I508/(SUMIF($D$5:$D$832,$D508,$I$5:$I$832))*IF($D508=1,Urban_Rural_LDVs!F$6,Urban_Rural_LDVs!F$7))</f>
        <v>1.0661776637985503</v>
      </c>
      <c r="K508" s="196">
        <f ca="1">($I508/(SUMIF($D$5:$D$832,$D508,$I$5:$I$832))*IF($D508=1,Urban_Rural_LDVs!G$6,Urban_Rural_LDVs!G$7))</f>
        <v>5.2984448999948572</v>
      </c>
      <c r="L508" s="196">
        <f ca="1">($I508/(SUMIF($D$5:$D$832,$D508,$I$5:$I$832))*IF($D508=1,Urban_Rural_LDVs!H$6,Urban_Rural_LDVs!H$7))</f>
        <v>24.380181156208636</v>
      </c>
      <c r="M508" s="197">
        <f ca="1">($I508/(SUMIF($D$5:$D$832,$D508,$I$5:$I$832))*IF($D508=1,Urban_Rural_LDVs!I$6,Urban_Rural_LDVs!I$7))</f>
        <v>52.952046971541328</v>
      </c>
      <c r="N508" s="196">
        <f ca="1">($H508/(SUMIF($D$5:$D$832,$D508,$H$5:$H$832))*IF($D508=1,Urban_Rural_LDVs!J$6,Urban_Rural_LDVs!J$7))</f>
        <v>0.49250583728006808</v>
      </c>
      <c r="O508" s="196">
        <f ca="1">($H508/(SUMIF($D$5:$D$832,$D508,$H$5:$H$832))*IF($D508=1,Urban_Rural_LDVs!K$6,Urban_Rural_LDVs!K$7))</f>
        <v>2.3436312053776183</v>
      </c>
      <c r="P508" s="196">
        <f ca="1">($H508/(SUMIF($D$5:$D$832,$D508,$H$5:$H$832))*IF($D508=1,Urban_Rural_LDVs!L$6,Urban_Rural_LDVs!L$7))</f>
        <v>10.688810790438746</v>
      </c>
      <c r="Q508" s="197">
        <f ca="1">($H508/(SUMIF($D$5:$D$832,$D508,$H$5:$H$832))*IF($D508=1,Urban_Rural_LDVs!M$6,Urban_Rural_LDVs!M$7))</f>
        <v>23.184218549800967</v>
      </c>
      <c r="R508" s="196">
        <f ca="1">($H508/(SUMIF($D$5:$D$832,$D508,$H$5:$H$832))*IF($D508=1,Urban_Rural_LDVs!N$6,Urban_Rural_LDVs!N$7))</f>
        <v>0.20504661844680064</v>
      </c>
      <c r="S508" s="196">
        <f ca="1">($H508/(SUMIF($D$5:$D$832,$D508,$H$5:$H$832))*IF($D508=1,Urban_Rural_LDVs!O$6,Urban_Rural_LDVs!O$7))</f>
        <v>0.9739991838838763</v>
      </c>
      <c r="T508" s="196">
        <f ca="1">($H508/(SUMIF($D$5:$D$832,$D508,$H$5:$H$832))*IF($D508=1,Urban_Rural_LDVs!P$6,Urban_Rural_LDVs!P$7))</f>
        <v>4.273632137625679</v>
      </c>
      <c r="U508" s="339">
        <f ca="1">($H508/(SUMIF($D$5:$D$832,$D508,$H$5:$H$832))*IF($D508=1,Urban_Rural_LDVs!Q$6,Urban_Rural_LDVs!Q$7))</f>
        <v>9.1810586363370987</v>
      </c>
      <c r="V508" s="344">
        <f ca="1">'DAC Adjustment'!O512-'Census Tract'!J508</f>
        <v>0.26654441594963751</v>
      </c>
      <c r="W508" s="29">
        <f ca="1">'DAC Adjustment'!P512-'Census Tract'!K508</f>
        <v>1.3246112249987139</v>
      </c>
      <c r="X508" s="29">
        <f ca="1">'DAC Adjustment'!Q512-'Census Tract'!L508</f>
        <v>6.0950452890521589</v>
      </c>
      <c r="Y508" s="105">
        <f ca="1">'DAC Adjustment'!R512-'Census Tract'!M508</f>
        <v>13.238011742885327</v>
      </c>
      <c r="Z508" s="29">
        <f ca="1">'DAC Adjustment'!S512-'Census Tract'!N508</f>
        <v>0.12312645932001703</v>
      </c>
      <c r="AA508" s="29">
        <f ca="1">'DAC Adjustment'!T512-'Census Tract'!O508</f>
        <v>0.58590780134440479</v>
      </c>
      <c r="AB508" s="29">
        <f ca="1">'DAC Adjustment'!U512-'Census Tract'!P508</f>
        <v>2.672202697609686</v>
      </c>
      <c r="AC508" s="105">
        <f ca="1">'DAC Adjustment'!V512-'Census Tract'!Q508</f>
        <v>5.79605463745024</v>
      </c>
      <c r="AD508" s="29">
        <f ca="1">'DAC Adjustment'!W512-'Census Tract'!R508</f>
        <v>5.1261654611700153E-2</v>
      </c>
      <c r="AE508" s="29">
        <f ca="1">'DAC Adjustment'!X512-'Census Tract'!S508</f>
        <v>0.24349979597096916</v>
      </c>
      <c r="AF508" s="29">
        <f ca="1">'DAC Adjustment'!Y512-'Census Tract'!T508</f>
        <v>1.0684080344064197</v>
      </c>
      <c r="AG508" s="345">
        <f ca="1">'DAC Adjustment'!Z512-'Census Tract'!U508</f>
        <v>2.2952646590842747</v>
      </c>
    </row>
    <row r="509" spans="1:33" ht="15.75" x14ac:dyDescent="0.25">
      <c r="A509" s="193" t="s">
        <v>52</v>
      </c>
      <c r="B509" s="53" t="str">
        <f>IFERROR(INDEX(Geography!$R$5:$R$889,MATCH(C509,Geography!$S$5:$S$889,0)),"Undefined")</f>
        <v>Portland</v>
      </c>
      <c r="C509" s="53">
        <v>41051002303</v>
      </c>
      <c r="D509" s="171" cm="1">
        <f t="array" ref="D509">INDEX(Geography!$K$5:$K$838,MATCH(C509,Geography!$L$5:$L$838,0),0)</f>
        <v>1</v>
      </c>
      <c r="E509" s="53">
        <v>2731</v>
      </c>
      <c r="F509" s="53">
        <f>SUMIF(County!$A$5:$A$40,A509,County!$D$5:$D$40)</f>
        <v>590062</v>
      </c>
      <c r="G509" s="173" cm="1">
        <f t="array" ref="G509">INDEX(Geography!$E$5:$E$833,MATCH(C509,Geography!$C$5:$C$833,0),0)</f>
        <v>1317</v>
      </c>
      <c r="H509" s="239">
        <f t="shared" si="7"/>
        <v>1514.9172646513559</v>
      </c>
      <c r="I509" s="173">
        <f>SUMIF(Geography!$L$5:$L$838,'Census Tract'!C509,Geography!$M$5:$M$838)</f>
        <v>20726</v>
      </c>
      <c r="J509" s="338">
        <f ca="1">($I509/(SUMIF($D$5:$D$832,$D509,$I$5:$I$832))*IF($D509=1,Urban_Rural_LDVs!F$6,Urban_Rural_LDVs!F$7))</f>
        <v>10.379332202859914</v>
      </c>
      <c r="K509" s="196">
        <f ca="1">($I509/(SUMIF($D$5:$D$832,$D509,$I$5:$I$832))*IF($D509=1,Urban_Rural_LDVs!G$6,Urban_Rural_LDVs!G$7))</f>
        <v>51.580821511175863</v>
      </c>
      <c r="L509" s="196">
        <f ca="1">($I509/(SUMIF($D$5:$D$832,$D509,$I$5:$I$832))*IF($D509=1,Urban_Rural_LDVs!H$6,Urban_Rural_LDVs!H$7))</f>
        <v>237.34318207777369</v>
      </c>
      <c r="M509" s="197">
        <f ca="1">($I509/(SUMIF($D$5:$D$832,$D509,$I$5:$I$832))*IF($D509=1,Urban_Rural_LDVs!I$6,Urban_Rural_LDVs!I$7))</f>
        <v>515.49277854963157</v>
      </c>
      <c r="N509" s="196">
        <f ca="1">($H509/(SUMIF($D$5:$D$832,$D509,$H$5:$H$832))*IF($D509=1,Urban_Rural_LDVs!J$6,Urban_Rural_LDVs!J$7))</f>
        <v>0.31274358133936819</v>
      </c>
      <c r="O509" s="196">
        <f ca="1">($H509/(SUMIF($D$5:$D$832,$D509,$H$5:$H$832))*IF($D509=1,Urban_Rural_LDVs!K$6,Urban_Rural_LDVs!K$7))</f>
        <v>1.4882171154688155</v>
      </c>
      <c r="P509" s="196">
        <f ca="1">($H509/(SUMIF($D$5:$D$832,$D509,$H$5:$H$832))*IF($D509=1,Urban_Rural_LDVs!L$6,Urban_Rural_LDVs!L$7))</f>
        <v>6.7874463891069565</v>
      </c>
      <c r="Q509" s="197">
        <f ca="1">($H509/(SUMIF($D$5:$D$832,$D509,$H$5:$H$832))*IF($D509=1,Urban_Rural_LDVs!M$6,Urban_Rural_LDVs!M$7))</f>
        <v>14.72209056416966</v>
      </c>
      <c r="R509" s="196">
        <f ca="1">($H509/(SUMIF($D$5:$D$832,$D509,$H$5:$H$832))*IF($D509=1,Urban_Rural_LDVs!N$6,Urban_Rural_LDVs!N$7))</f>
        <v>0.13020559136665211</v>
      </c>
      <c r="S509" s="196">
        <f ca="1">($H509/(SUMIF($D$5:$D$832,$D509,$H$5:$H$832))*IF($D509=1,Urban_Rural_LDVs!O$6,Urban_Rural_LDVs!O$7))</f>
        <v>0.61849417800147788</v>
      </c>
      <c r="T509" s="196">
        <f ca="1">($H509/(SUMIF($D$5:$D$832,$D509,$H$5:$H$832))*IF($D509=1,Urban_Rural_LDVs!P$6,Urban_Rural_LDVs!P$7))</f>
        <v>2.7137770131403181</v>
      </c>
      <c r="U509" s="339">
        <f ca="1">($H509/(SUMIF($D$5:$D$832,$D509,$H$5:$H$832))*IF($D509=1,Urban_Rural_LDVs!Q$6,Urban_Rural_LDVs!Q$7))</f>
        <v>5.8300165014734615</v>
      </c>
      <c r="V509" s="344">
        <f ca="1">'DAC Adjustment'!O513-'Census Tract'!J509</f>
        <v>0</v>
      </c>
      <c r="W509" s="29">
        <f ca="1">'DAC Adjustment'!P513-'Census Tract'!K509</f>
        <v>0</v>
      </c>
      <c r="X509" s="29">
        <f ca="1">'DAC Adjustment'!Q513-'Census Tract'!L509</f>
        <v>0</v>
      </c>
      <c r="Y509" s="105">
        <f ca="1">'DAC Adjustment'!R513-'Census Tract'!M509</f>
        <v>0</v>
      </c>
      <c r="Z509" s="29">
        <f ca="1">'DAC Adjustment'!S513-'Census Tract'!N509</f>
        <v>0</v>
      </c>
      <c r="AA509" s="29">
        <f ca="1">'DAC Adjustment'!T513-'Census Tract'!O509</f>
        <v>0</v>
      </c>
      <c r="AB509" s="29">
        <f ca="1">'DAC Adjustment'!U513-'Census Tract'!P509</f>
        <v>0</v>
      </c>
      <c r="AC509" s="105">
        <f ca="1">'DAC Adjustment'!V513-'Census Tract'!Q509</f>
        <v>0</v>
      </c>
      <c r="AD509" s="29">
        <f ca="1">'DAC Adjustment'!W513-'Census Tract'!R509</f>
        <v>0</v>
      </c>
      <c r="AE509" s="29">
        <f ca="1">'DAC Adjustment'!X513-'Census Tract'!S509</f>
        <v>0</v>
      </c>
      <c r="AF509" s="29">
        <f ca="1">'DAC Adjustment'!Y513-'Census Tract'!T509</f>
        <v>0</v>
      </c>
      <c r="AG509" s="345">
        <f ca="1">'DAC Adjustment'!Z513-'Census Tract'!U509</f>
        <v>0</v>
      </c>
    </row>
    <row r="510" spans="1:33" ht="15.75" x14ac:dyDescent="0.25">
      <c r="A510" s="193" t="s">
        <v>52</v>
      </c>
      <c r="B510" s="53" t="str">
        <f>IFERROR(INDEX(Geography!$R$5:$R$889,MATCH(C510,Geography!$S$5:$S$889,0)),"Undefined")</f>
        <v>Portland</v>
      </c>
      <c r="C510" s="53">
        <v>41051006900</v>
      </c>
      <c r="D510" s="171" cm="1">
        <f t="array" ref="D510">INDEX(Geography!$K$5:$K$838,MATCH(C510,Geography!$L$5:$L$838,0),0)</f>
        <v>1</v>
      </c>
      <c r="E510" s="53">
        <v>2726</v>
      </c>
      <c r="F510" s="53">
        <f>SUMIF(County!$A$5:$A$40,A510,County!$D$5:$D$40)</f>
        <v>590062</v>
      </c>
      <c r="G510" s="173" cm="1">
        <f t="array" ref="G510">INDEX(Geography!$E$5:$E$833,MATCH(C510,Geography!$C$5:$C$833,0),0)</f>
        <v>2494</v>
      </c>
      <c r="H510" s="239">
        <f t="shared" si="7"/>
        <v>2868.7954882615654</v>
      </c>
      <c r="I510" s="173">
        <f>SUMIF(Geography!$L$5:$L$838,'Census Tract'!C510,Geography!$M$5:$M$838)</f>
        <v>1246</v>
      </c>
      <c r="J510" s="338">
        <f ca="1">($I510/(SUMIF($D$5:$D$832,$D510,$I$5:$I$832))*IF($D510=1,Urban_Rural_LDVs!F$6,Urban_Rural_LDVs!F$7))</f>
        <v>0.62398185490511693</v>
      </c>
      <c r="K510" s="196">
        <f ca="1">($I510/(SUMIF($D$5:$D$832,$D510,$I$5:$I$832))*IF($D510=1,Urban_Rural_LDVs!G$6,Urban_Rural_LDVs!G$7))</f>
        <v>3.1009217216503484</v>
      </c>
      <c r="L510" s="196">
        <f ca="1">($I510/(SUMIF($D$5:$D$832,$D510,$I$5:$I$832))*IF($D510=1,Urban_Rural_LDVs!H$6,Urban_Rural_LDVs!H$7))</f>
        <v>14.268532513215577</v>
      </c>
      <c r="M510" s="197">
        <f ca="1">($I510/(SUMIF($D$5:$D$832,$D510,$I$5:$I$832))*IF($D510=1,Urban_Rural_LDVs!I$6,Urban_Rural_LDVs!I$7))</f>
        <v>30.990253887524894</v>
      </c>
      <c r="N510" s="196">
        <f ca="1">($H510/(SUMIF($D$5:$D$832,$D510,$H$5:$H$832))*IF($D510=1,Urban_Rural_LDVs!J$6,Urban_Rural_LDVs!J$7))</f>
        <v>0.59224183132906938</v>
      </c>
      <c r="O510" s="196">
        <f ca="1">($H510/(SUMIF($D$5:$D$832,$D510,$H$5:$H$832))*IF($D510=1,Urban_Rural_LDVs!K$6,Urban_Rural_LDVs!K$7))</f>
        <v>2.8182334745476281</v>
      </c>
      <c r="P510" s="196">
        <f ca="1">($H510/(SUMIF($D$5:$D$832,$D510,$H$5:$H$832))*IF($D510=1,Urban_Rural_LDVs!L$6,Urban_Rural_LDVs!L$7))</f>
        <v>12.853372281270122</v>
      </c>
      <c r="Q510" s="197">
        <f ca="1">($H510/(SUMIF($D$5:$D$832,$D510,$H$5:$H$832))*IF($D510=1,Urban_Rural_LDVs!M$6,Urban_Rural_LDVs!M$7))</f>
        <v>27.879190483704729</v>
      </c>
      <c r="R510" s="196">
        <f ca="1">($H510/(SUMIF($D$5:$D$832,$D510,$H$5:$H$832))*IF($D510=1,Urban_Rural_LDVs!N$6,Urban_Rural_LDVs!N$7))</f>
        <v>0.24657004166167831</v>
      </c>
      <c r="S510" s="196">
        <f ca="1">($H510/(SUMIF($D$5:$D$832,$D510,$H$5:$H$832))*IF($D510=1,Urban_Rural_LDVs!O$6,Urban_Rural_LDVs!O$7))</f>
        <v>1.171241062973186</v>
      </c>
      <c r="T510" s="196">
        <f ca="1">($H510/(SUMIF($D$5:$D$832,$D510,$H$5:$H$832))*IF($D510=1,Urban_Rural_LDVs!P$6,Urban_Rural_LDVs!P$7))</f>
        <v>5.1390735541168961</v>
      </c>
      <c r="U510" s="339">
        <f ca="1">($H510/(SUMIF($D$5:$D$832,$D510,$H$5:$H$832))*IF($D510=1,Urban_Rural_LDVs!Q$6,Urban_Rural_LDVs!Q$7))</f>
        <v>11.040289411294467</v>
      </c>
      <c r="V510" s="344">
        <f ca="1">'DAC Adjustment'!O514-'Census Tract'!J510</f>
        <v>0</v>
      </c>
      <c r="W510" s="29">
        <f ca="1">'DAC Adjustment'!P514-'Census Tract'!K510</f>
        <v>0</v>
      </c>
      <c r="X510" s="29">
        <f ca="1">'DAC Adjustment'!Q514-'Census Tract'!L510</f>
        <v>0</v>
      </c>
      <c r="Y510" s="105">
        <f ca="1">'DAC Adjustment'!R514-'Census Tract'!M510</f>
        <v>0</v>
      </c>
      <c r="Z510" s="29">
        <f ca="1">'DAC Adjustment'!S514-'Census Tract'!N510</f>
        <v>0</v>
      </c>
      <c r="AA510" s="29">
        <f ca="1">'DAC Adjustment'!T514-'Census Tract'!O510</f>
        <v>0</v>
      </c>
      <c r="AB510" s="29">
        <f ca="1">'DAC Adjustment'!U514-'Census Tract'!P510</f>
        <v>0</v>
      </c>
      <c r="AC510" s="105">
        <f ca="1">'DAC Adjustment'!V514-'Census Tract'!Q510</f>
        <v>0</v>
      </c>
      <c r="AD510" s="29">
        <f ca="1">'DAC Adjustment'!W514-'Census Tract'!R510</f>
        <v>0</v>
      </c>
      <c r="AE510" s="29">
        <f ca="1">'DAC Adjustment'!X514-'Census Tract'!S510</f>
        <v>0</v>
      </c>
      <c r="AF510" s="29">
        <f ca="1">'DAC Adjustment'!Y514-'Census Tract'!T510</f>
        <v>0</v>
      </c>
      <c r="AG510" s="345">
        <f ca="1">'DAC Adjustment'!Z514-'Census Tract'!U510</f>
        <v>0</v>
      </c>
    </row>
    <row r="511" spans="1:33" ht="15.75" x14ac:dyDescent="0.25">
      <c r="A511" s="193" t="s">
        <v>52</v>
      </c>
      <c r="B511" s="53" t="str">
        <f>IFERROR(INDEX(Geography!$R$5:$R$889,MATCH(C511,Geography!$S$5:$S$889,0)),"Undefined")</f>
        <v>Portland</v>
      </c>
      <c r="C511" s="53">
        <v>41051007100</v>
      </c>
      <c r="D511" s="171" cm="1">
        <f t="array" ref="D511">INDEX(Geography!$K$5:$K$838,MATCH(C511,Geography!$L$5:$L$838,0),0)</f>
        <v>0</v>
      </c>
      <c r="E511" s="53">
        <v>2567</v>
      </c>
      <c r="F511" s="53">
        <f>SUMIF(County!$A$5:$A$40,A511,County!$D$5:$D$40)</f>
        <v>590062</v>
      </c>
      <c r="G511" s="173" cm="1">
        <f t="array" ref="G511">INDEX(Geography!$E$5:$E$833,MATCH(C511,Geography!$C$5:$C$833,0),0)</f>
        <v>2666</v>
      </c>
      <c r="H511" s="239">
        <f t="shared" si="7"/>
        <v>3066.6434529692597</v>
      </c>
      <c r="I511" s="173">
        <f>SUMIF(Geography!$L$5:$L$838,'Census Tract'!C511,Geography!$M$5:$M$838)</f>
        <v>648</v>
      </c>
      <c r="J511" s="338">
        <f ca="1">($I511/(SUMIF($D$5:$D$832,$D511,$I$5:$I$832))*IF($D511=1,Urban_Rural_LDVs!F$6,Urban_Rural_LDVs!F$7))</f>
        <v>0.99569036957267054</v>
      </c>
      <c r="K511" s="196">
        <f ca="1">($I511/(SUMIF($D$5:$D$832,$D511,$I$5:$I$832))*IF($D511=1,Urban_Rural_LDVs!G$6,Urban_Rural_LDVs!G$7))</f>
        <v>5.022635907340474</v>
      </c>
      <c r="L511" s="196">
        <f ca="1">($I511/(SUMIF($D$5:$D$832,$D511,$I$5:$I$832))*IF($D511=1,Urban_Rural_LDVs!H$6,Urban_Rural_LDVs!H$7))</f>
        <v>23.272684398450792</v>
      </c>
      <c r="M511" s="197">
        <f ca="1">($I511/(SUMIF($D$5:$D$832,$D511,$I$5:$I$832))*IF($D511=1,Urban_Rural_LDVs!I$6,Urban_Rural_LDVs!I$7))</f>
        <v>50.625467654020063</v>
      </c>
      <c r="N511" s="196">
        <f ca="1">($H511/(SUMIF($D$5:$D$832,$D511,$H$5:$H$832))*IF($D511=1,Urban_Rural_LDVs!J$6,Urban_Rural_LDVs!J$7))</f>
        <v>0.83937863237435018</v>
      </c>
      <c r="O511" s="196">
        <f ca="1">($H511/(SUMIF($D$5:$D$832,$D511,$H$5:$H$832))*IF($D511=1,Urban_Rural_LDVs!K$6,Urban_Rural_LDVs!K$7))</f>
        <v>4.3872569260173595</v>
      </c>
      <c r="P511" s="196">
        <f ca="1">($H511/(SUMIF($D$5:$D$832,$D511,$H$5:$H$832))*IF($D511=1,Urban_Rural_LDVs!L$6,Urban_Rural_LDVs!L$7))</f>
        <v>20.468485626101707</v>
      </c>
      <c r="Q511" s="197">
        <f ca="1">($H511/(SUMIF($D$5:$D$832,$D511,$H$5:$H$832))*IF($D511=1,Urban_Rural_LDVs!M$6,Urban_Rural_LDVs!M$7))</f>
        <v>44.569982836158943</v>
      </c>
      <c r="R511" s="196">
        <f ca="1">($H511/(SUMIF($D$5:$D$832,$D511,$H$5:$H$832))*IF($D511=1,Urban_Rural_LDVs!N$6,Urban_Rural_LDVs!N$7))</f>
        <v>0.57325766685580104</v>
      </c>
      <c r="S511" s="196">
        <f ca="1">($H511/(SUMIF($D$5:$D$832,$D511,$H$5:$H$832))*IF($D511=1,Urban_Rural_LDVs!O$6,Urban_Rural_LDVs!O$7))</f>
        <v>2.9697217392417481</v>
      </c>
      <c r="T511" s="196">
        <f ca="1">($H511/(SUMIF($D$5:$D$832,$D511,$H$5:$H$832))*IF($D511=1,Urban_Rural_LDVs!P$6,Urban_Rural_LDVs!P$7))</f>
        <v>13.684390664755995</v>
      </c>
      <c r="U511" s="339">
        <f ca="1">($H511/(SUMIF($D$5:$D$832,$D511,$H$5:$H$832))*IF($D511=1,Urban_Rural_LDVs!Q$6,Urban_Rural_LDVs!Q$7))</f>
        <v>29.741863457399973</v>
      </c>
      <c r="V511" s="344">
        <f ca="1">'DAC Adjustment'!O515-'Census Tract'!J511</f>
        <v>0</v>
      </c>
      <c r="W511" s="29">
        <f ca="1">'DAC Adjustment'!P515-'Census Tract'!K511</f>
        <v>0</v>
      </c>
      <c r="X511" s="29">
        <f ca="1">'DAC Adjustment'!Q515-'Census Tract'!L511</f>
        <v>0</v>
      </c>
      <c r="Y511" s="105">
        <f ca="1">'DAC Adjustment'!R515-'Census Tract'!M511</f>
        <v>0</v>
      </c>
      <c r="Z511" s="29">
        <f ca="1">'DAC Adjustment'!S515-'Census Tract'!N511</f>
        <v>0</v>
      </c>
      <c r="AA511" s="29">
        <f ca="1">'DAC Adjustment'!T515-'Census Tract'!O511</f>
        <v>0</v>
      </c>
      <c r="AB511" s="29">
        <f ca="1">'DAC Adjustment'!U515-'Census Tract'!P511</f>
        <v>0</v>
      </c>
      <c r="AC511" s="105">
        <f ca="1">'DAC Adjustment'!V515-'Census Tract'!Q511</f>
        <v>0</v>
      </c>
      <c r="AD511" s="29">
        <f ca="1">'DAC Adjustment'!W515-'Census Tract'!R511</f>
        <v>0</v>
      </c>
      <c r="AE511" s="29">
        <f ca="1">'DAC Adjustment'!X515-'Census Tract'!S511</f>
        <v>0</v>
      </c>
      <c r="AF511" s="29">
        <f ca="1">'DAC Adjustment'!Y515-'Census Tract'!T511</f>
        <v>0</v>
      </c>
      <c r="AG511" s="345">
        <f ca="1">'DAC Adjustment'!Z515-'Census Tract'!U511</f>
        <v>0</v>
      </c>
    </row>
    <row r="512" spans="1:33" ht="15.75" x14ac:dyDescent="0.25">
      <c r="A512" s="193" t="s">
        <v>52</v>
      </c>
      <c r="B512" s="53" t="str">
        <f>IFERROR(INDEX(Geography!$R$5:$R$889,MATCH(C512,Geography!$S$5:$S$889,0)),"Undefined")</f>
        <v>Portland</v>
      </c>
      <c r="C512" s="53">
        <v>41051002901</v>
      </c>
      <c r="D512" s="171" cm="1">
        <f t="array" ref="D512">INDEX(Geography!$K$5:$K$838,MATCH(C512,Geography!$L$5:$L$838,0),0)</f>
        <v>1</v>
      </c>
      <c r="E512" s="53">
        <v>4581</v>
      </c>
      <c r="F512" s="53">
        <f>SUMIF(County!$A$5:$A$40,A512,County!$D$5:$D$40)</f>
        <v>590062</v>
      </c>
      <c r="G512" s="173" cm="1">
        <f t="array" ref="G512">INDEX(Geography!$E$5:$E$833,MATCH(C512,Geography!$C$5:$C$833,0),0)</f>
        <v>3242</v>
      </c>
      <c r="H512" s="239">
        <f t="shared" si="7"/>
        <v>3729.2040789671191</v>
      </c>
      <c r="I512" s="173">
        <f>SUMIF(Geography!$L$5:$L$838,'Census Tract'!C512,Geography!$M$5:$M$838)</f>
        <v>785</v>
      </c>
      <c r="J512" s="338">
        <f ca="1">($I512/(SUMIF($D$5:$D$832,$D512,$I$5:$I$832))*IF($D512=1,Urban_Rural_LDVs!F$6,Urban_Rural_LDVs!F$7))</f>
        <v>0.39311858435033448</v>
      </c>
      <c r="K512" s="196">
        <f ca="1">($I512/(SUMIF($D$5:$D$832,$D512,$I$5:$I$832))*IF($D512=1,Urban_Rural_LDVs!G$6,Urban_Rural_LDVs!G$7))</f>
        <v>1.953630458664144</v>
      </c>
      <c r="L512" s="196">
        <f ca="1">($I512/(SUMIF($D$5:$D$832,$D512,$I$5:$I$832))*IF($D512=1,Urban_Rural_LDVs!H$6,Urban_Rural_LDVs!H$7))</f>
        <v>8.9894045127401494</v>
      </c>
      <c r="M512" s="197">
        <f ca="1">($I512/(SUMIF($D$5:$D$832,$D512,$I$5:$I$832))*IF($D512=1,Urban_Rural_LDVs!I$6,Urban_Rural_LDVs!I$7))</f>
        <v>19.524357384997625</v>
      </c>
      <c r="N512" s="196">
        <f ca="1">($H512/(SUMIF($D$5:$D$832,$D512,$H$5:$H$832))*IF($D512=1,Urban_Rural_LDVs!J$6,Urban_Rural_LDVs!J$7))</f>
        <v>0.76986688739729059</v>
      </c>
      <c r="O512" s="196">
        <f ca="1">($H512/(SUMIF($D$5:$D$832,$D512,$H$5:$H$832))*IF($D512=1,Urban_Rural_LDVs!K$6,Urban_Rural_LDVs!K$7))</f>
        <v>3.6634775158313593</v>
      </c>
      <c r="P512" s="196">
        <f ca="1">($H512/(SUMIF($D$5:$D$832,$D512,$H$5:$H$832))*IF($D512=1,Urban_Rural_LDVs!L$6,Urban_Rural_LDVs!L$7))</f>
        <v>16.708353222084096</v>
      </c>
      <c r="Q512" s="197">
        <f ca="1">($H512/(SUMIF($D$5:$D$832,$D512,$H$5:$H$832))*IF($D512=1,Urban_Rural_LDVs!M$6,Urban_Rural_LDVs!M$7))</f>
        <v>36.240711927895241</v>
      </c>
      <c r="R512" s="196">
        <f ca="1">($H512/(SUMIF($D$5:$D$832,$D512,$H$5:$H$832))*IF($D512=1,Urban_Rural_LDVs!N$6,Urban_Rural_LDVs!N$7))</f>
        <v>0.32052128110150807</v>
      </c>
      <c r="S512" s="196">
        <f ca="1">($H512/(SUMIF($D$5:$D$832,$D512,$H$5:$H$832))*IF($D512=1,Urban_Rural_LDVs!O$6,Urban_Rural_LDVs!O$7))</f>
        <v>1.5225194571608134</v>
      </c>
      <c r="T512" s="196">
        <f ca="1">($H512/(SUMIF($D$5:$D$832,$D512,$H$5:$H$832))*IF($D512=1,Urban_Rural_LDVs!P$6,Urban_Rural_LDVs!P$7))</f>
        <v>6.6803835053917311</v>
      </c>
      <c r="U512" s="339">
        <f ca="1">($H512/(SUMIF($D$5:$D$832,$D512,$H$5:$H$832))*IF($D512=1,Urban_Rural_LDVs!Q$6,Urban_Rural_LDVs!Q$7))</f>
        <v>14.351490886694732</v>
      </c>
      <c r="V512" s="344">
        <f ca="1">'DAC Adjustment'!O516-'Census Tract'!J512</f>
        <v>0</v>
      </c>
      <c r="W512" s="29">
        <f ca="1">'DAC Adjustment'!P516-'Census Tract'!K512</f>
        <v>0</v>
      </c>
      <c r="X512" s="29">
        <f ca="1">'DAC Adjustment'!Q516-'Census Tract'!L512</f>
        <v>0</v>
      </c>
      <c r="Y512" s="105">
        <f ca="1">'DAC Adjustment'!R516-'Census Tract'!M512</f>
        <v>0</v>
      </c>
      <c r="Z512" s="29">
        <f ca="1">'DAC Adjustment'!S516-'Census Tract'!N512</f>
        <v>0</v>
      </c>
      <c r="AA512" s="29">
        <f ca="1">'DAC Adjustment'!T516-'Census Tract'!O512</f>
        <v>0</v>
      </c>
      <c r="AB512" s="29">
        <f ca="1">'DAC Adjustment'!U516-'Census Tract'!P512</f>
        <v>0</v>
      </c>
      <c r="AC512" s="105">
        <f ca="1">'DAC Adjustment'!V516-'Census Tract'!Q512</f>
        <v>0</v>
      </c>
      <c r="AD512" s="29">
        <f ca="1">'DAC Adjustment'!W516-'Census Tract'!R512</f>
        <v>0</v>
      </c>
      <c r="AE512" s="29">
        <f ca="1">'DAC Adjustment'!X516-'Census Tract'!S512</f>
        <v>0</v>
      </c>
      <c r="AF512" s="29">
        <f ca="1">'DAC Adjustment'!Y516-'Census Tract'!T512</f>
        <v>0</v>
      </c>
      <c r="AG512" s="345">
        <f ca="1">'DAC Adjustment'!Z516-'Census Tract'!U512</f>
        <v>0</v>
      </c>
    </row>
    <row r="513" spans="1:33" ht="15.75" x14ac:dyDescent="0.25">
      <c r="A513" s="193" t="s">
        <v>52</v>
      </c>
      <c r="B513" s="53" t="str">
        <f>IFERROR(INDEX(Geography!$R$5:$R$889,MATCH(C513,Geography!$S$5:$S$889,0)),"Undefined")</f>
        <v>Portland</v>
      </c>
      <c r="C513" s="53">
        <v>41051003802</v>
      </c>
      <c r="D513" s="171" cm="1">
        <f t="array" ref="D513">INDEX(Geography!$K$5:$K$838,MATCH(C513,Geography!$L$5:$L$838,0),0)</f>
        <v>1</v>
      </c>
      <c r="E513" s="53">
        <v>3344</v>
      </c>
      <c r="F513" s="53">
        <f>SUMIF(County!$A$5:$A$40,A513,County!$D$5:$D$40)</f>
        <v>590062</v>
      </c>
      <c r="G513" s="173" cm="1">
        <f t="array" ref="G513">INDEX(Geography!$E$5:$E$833,MATCH(C513,Geography!$C$5:$C$833,0),0)</f>
        <v>2066</v>
      </c>
      <c r="H513" s="239">
        <f t="shared" si="7"/>
        <v>2376.4761342214892</v>
      </c>
      <c r="I513" s="173">
        <f>SUMIF(Geography!$L$5:$L$838,'Census Tract'!C513,Geography!$M$5:$M$838)</f>
        <v>903</v>
      </c>
      <c r="J513" s="338">
        <f ca="1">($I513/(SUMIF($D$5:$D$832,$D513,$I$5:$I$832))*IF($D513=1,Urban_Rural_LDVs!F$6,Urban_Rural_LDVs!F$7))</f>
        <v>0.45221156900427012</v>
      </c>
      <c r="K513" s="196">
        <f ca="1">($I513/(SUMIF($D$5:$D$832,$D513,$I$5:$I$832))*IF($D513=1,Urban_Rural_LDVs!G$6,Urban_Rural_LDVs!G$7))</f>
        <v>2.2472972027690727</v>
      </c>
      <c r="L513" s="196">
        <f ca="1">($I513/(SUMIF($D$5:$D$832,$D513,$I$5:$I$832))*IF($D513=1,Urban_Rural_LDVs!H$6,Urban_Rural_LDVs!H$7))</f>
        <v>10.34067805733039</v>
      </c>
      <c r="M513" s="197">
        <f ca="1">($I513/(SUMIF($D$5:$D$832,$D513,$I$5:$I$832))*IF($D513=1,Urban_Rural_LDVs!I$6,Urban_Rural_LDVs!I$7))</f>
        <v>22.459228940959051</v>
      </c>
      <c r="N513" s="196">
        <f ca="1">($H513/(SUMIF($D$5:$D$832,$D513,$H$5:$H$832))*IF($D513=1,Urban_Rural_LDVs!J$6,Urban_Rural_LDVs!J$7))</f>
        <v>0.49060610406008709</v>
      </c>
      <c r="O513" s="196">
        <f ca="1">($H513/(SUMIF($D$5:$D$832,$D513,$H$5:$H$832))*IF($D513=1,Urban_Rural_LDVs!K$6,Urban_Rural_LDVs!K$7))</f>
        <v>2.3345911621553324</v>
      </c>
      <c r="P513" s="196">
        <f ca="1">($H513/(SUMIF($D$5:$D$832,$D513,$H$5:$H$832))*IF($D513=1,Urban_Rural_LDVs!L$6,Urban_Rural_LDVs!L$7))</f>
        <v>10.647581047756244</v>
      </c>
      <c r="Q513" s="197">
        <f ca="1">($H513/(SUMIF($D$5:$D$832,$D513,$H$5:$H$832))*IF($D513=1,Urban_Rural_LDVs!M$6,Urban_Rural_LDVs!M$7))</f>
        <v>23.094790512964703</v>
      </c>
      <c r="R513" s="196">
        <f ca="1">($H513/(SUMIF($D$5:$D$832,$D513,$H$5:$H$832))*IF($D513=1,Urban_Rural_LDVs!N$6,Urban_Rural_LDVs!N$7))</f>
        <v>0.20425569609985061</v>
      </c>
      <c r="S513" s="196">
        <f ca="1">($H513/(SUMIF($D$5:$D$832,$D513,$H$5:$H$832))*IF($D513=1,Urban_Rural_LDVs!O$6,Urban_Rural_LDVs!O$7))</f>
        <v>0.97024219571074666</v>
      </c>
      <c r="T513" s="196">
        <f ca="1">($H513/(SUMIF($D$5:$D$832,$D513,$H$5:$H$832))*IF($D513=1,Urban_Rural_LDVs!P$6,Urban_Rural_LDVs!P$7))</f>
        <v>4.2571475392163221</v>
      </c>
      <c r="U513" s="339">
        <f ca="1">($H513/(SUMIF($D$5:$D$832,$D513,$H$5:$H$832))*IF($D513=1,Urban_Rural_LDVs!Q$6,Urban_Rural_LDVs!Q$7))</f>
        <v>9.1456447168141004</v>
      </c>
      <c r="V513" s="344">
        <f ca="1">'DAC Adjustment'!O517-'Census Tract'!J513</f>
        <v>0</v>
      </c>
      <c r="W513" s="29">
        <f ca="1">'DAC Adjustment'!P517-'Census Tract'!K513</f>
        <v>0</v>
      </c>
      <c r="X513" s="29">
        <f ca="1">'DAC Adjustment'!Q517-'Census Tract'!L513</f>
        <v>0</v>
      </c>
      <c r="Y513" s="105">
        <f ca="1">'DAC Adjustment'!R517-'Census Tract'!M513</f>
        <v>0</v>
      </c>
      <c r="Z513" s="29">
        <f ca="1">'DAC Adjustment'!S517-'Census Tract'!N513</f>
        <v>0</v>
      </c>
      <c r="AA513" s="29">
        <f ca="1">'DAC Adjustment'!T517-'Census Tract'!O513</f>
        <v>0</v>
      </c>
      <c r="AB513" s="29">
        <f ca="1">'DAC Adjustment'!U517-'Census Tract'!P513</f>
        <v>0</v>
      </c>
      <c r="AC513" s="105">
        <f ca="1">'DAC Adjustment'!V517-'Census Tract'!Q513</f>
        <v>0</v>
      </c>
      <c r="AD513" s="29">
        <f ca="1">'DAC Adjustment'!W517-'Census Tract'!R513</f>
        <v>0</v>
      </c>
      <c r="AE513" s="29">
        <f ca="1">'DAC Adjustment'!X517-'Census Tract'!S513</f>
        <v>0</v>
      </c>
      <c r="AF513" s="29">
        <f ca="1">'DAC Adjustment'!Y517-'Census Tract'!T513</f>
        <v>0</v>
      </c>
      <c r="AG513" s="345">
        <f ca="1">'DAC Adjustment'!Z517-'Census Tract'!U513</f>
        <v>0</v>
      </c>
    </row>
    <row r="514" spans="1:33" ht="15.75" x14ac:dyDescent="0.25">
      <c r="A514" s="193" t="s">
        <v>52</v>
      </c>
      <c r="B514" s="53" t="str">
        <f>IFERROR(INDEX(Geography!$R$5:$R$889,MATCH(C514,Geography!$S$5:$S$889,0)),"Undefined")</f>
        <v>Portland</v>
      </c>
      <c r="C514" s="53">
        <v>41051001101</v>
      </c>
      <c r="D514" s="171" cm="1">
        <f t="array" ref="D514">INDEX(Geography!$K$5:$K$838,MATCH(C514,Geography!$L$5:$L$838,0),0)</f>
        <v>1</v>
      </c>
      <c r="E514" s="53">
        <v>2705</v>
      </c>
      <c r="F514" s="53">
        <f>SUMIF(County!$A$5:$A$40,A514,County!$D$5:$D$40)</f>
        <v>590062</v>
      </c>
      <c r="G514" s="173" cm="1">
        <f t="array" ref="G514">INDEX(Geography!$E$5:$E$833,MATCH(C514,Geography!$C$5:$C$833,0),0)</f>
        <v>1347</v>
      </c>
      <c r="H514" s="239">
        <f t="shared" si="7"/>
        <v>1549.4256305887443</v>
      </c>
      <c r="I514" s="173">
        <f>SUMIF(Geography!$L$5:$L$838,'Census Tract'!C514,Geography!$M$5:$M$838)</f>
        <v>12203</v>
      </c>
      <c r="J514" s="338">
        <f ca="1">($I514/(SUMIF($D$5:$D$832,$D514,$I$5:$I$832))*IF($D514=1,Urban_Rural_LDVs!F$6,Urban_Rural_LDVs!F$7))</f>
        <v>6.1111160316269189</v>
      </c>
      <c r="K514" s="196">
        <f ca="1">($I514/(SUMIF($D$5:$D$832,$D514,$I$5:$I$832))*IF($D514=1,Urban_Rural_LDVs!G$6,Urban_Rural_LDVs!G$7))</f>
        <v>30.369621002647836</v>
      </c>
      <c r="L514" s="196">
        <f ca="1">($I514/(SUMIF($D$5:$D$832,$D514,$I$5:$I$832))*IF($D514=1,Urban_Rural_LDVs!H$6,Urban_Rural_LDVs!H$7))</f>
        <v>139.74229715792109</v>
      </c>
      <c r="M514" s="197">
        <f ca="1">($I514/(SUMIF($D$5:$D$832,$D514,$I$5:$I$832))*IF($D514=1,Urban_Rural_LDVs!I$6,Urban_Rural_LDVs!I$7))</f>
        <v>303.51048811353633</v>
      </c>
      <c r="N514" s="196">
        <f ca="1">($H514/(SUMIF($D$5:$D$832,$D514,$H$5:$H$832))*IF($D514=1,Urban_Rural_LDVs!J$6,Urban_Rural_LDVs!J$7))</f>
        <v>0.31986758091429685</v>
      </c>
      <c r="O514" s="196">
        <f ca="1">($H514/(SUMIF($D$5:$D$832,$D514,$H$5:$H$832))*IF($D514=1,Urban_Rural_LDVs!K$6,Urban_Rural_LDVs!K$7))</f>
        <v>1.5221172775523877</v>
      </c>
      <c r="P514" s="196">
        <f ca="1">($H514/(SUMIF($D$5:$D$832,$D514,$H$5:$H$832))*IF($D514=1,Urban_Rural_LDVs!L$6,Urban_Rural_LDVs!L$7))</f>
        <v>6.94205792416634</v>
      </c>
      <c r="Q514" s="197">
        <f ca="1">($H514/(SUMIF($D$5:$D$832,$D514,$H$5:$H$832))*IF($D514=1,Urban_Rural_LDVs!M$6,Urban_Rural_LDVs!M$7))</f>
        <v>15.057445702305641</v>
      </c>
      <c r="R514" s="196">
        <f ca="1">($H514/(SUMIF($D$5:$D$832,$D514,$H$5:$H$832))*IF($D514=1,Urban_Rural_LDVs!N$6,Urban_Rural_LDVs!N$7))</f>
        <v>0.13317155016771479</v>
      </c>
      <c r="S514" s="196">
        <f ca="1">($H514/(SUMIF($D$5:$D$832,$D514,$H$5:$H$832))*IF($D514=1,Urban_Rural_LDVs!O$6,Urban_Rural_LDVs!O$7))</f>
        <v>0.63258288365071424</v>
      </c>
      <c r="T514" s="196">
        <f ca="1">($H514/(SUMIF($D$5:$D$832,$D514,$H$5:$H$832))*IF($D514=1,Urban_Rural_LDVs!P$6,Urban_Rural_LDVs!P$7))</f>
        <v>2.7755942571754044</v>
      </c>
      <c r="U514" s="339">
        <f ca="1">($H514/(SUMIF($D$5:$D$832,$D514,$H$5:$H$832))*IF($D514=1,Urban_Rural_LDVs!Q$6,Urban_Rural_LDVs!Q$7))</f>
        <v>5.9628186996847017</v>
      </c>
      <c r="V514" s="344">
        <f ca="1">'DAC Adjustment'!O518-'Census Tract'!J514</f>
        <v>1.5277790079067302</v>
      </c>
      <c r="W514" s="29">
        <f ca="1">'DAC Adjustment'!P518-'Census Tract'!K514</f>
        <v>7.5924052506619581</v>
      </c>
      <c r="X514" s="29">
        <f ca="1">'DAC Adjustment'!Q518-'Census Tract'!L514</f>
        <v>34.935574289480257</v>
      </c>
      <c r="Y514" s="105">
        <f ca="1">'DAC Adjustment'!R518-'Census Tract'!M514</f>
        <v>75.877622028384053</v>
      </c>
      <c r="Z514" s="29">
        <f ca="1">'DAC Adjustment'!S518-'Census Tract'!N514</f>
        <v>7.9966895228574197E-2</v>
      </c>
      <c r="AA514" s="29">
        <f ca="1">'DAC Adjustment'!T518-'Census Tract'!O514</f>
        <v>0.38052931938809698</v>
      </c>
      <c r="AB514" s="29">
        <f ca="1">'DAC Adjustment'!U518-'Census Tract'!P514</f>
        <v>1.7355144810415855</v>
      </c>
      <c r="AC514" s="105">
        <f ca="1">'DAC Adjustment'!V518-'Census Tract'!Q514</f>
        <v>3.7643614255764088</v>
      </c>
      <c r="AD514" s="29">
        <f ca="1">'DAC Adjustment'!W518-'Census Tract'!R514</f>
        <v>3.329288754192869E-2</v>
      </c>
      <c r="AE514" s="29">
        <f ca="1">'DAC Adjustment'!X518-'Census Tract'!S514</f>
        <v>0.15814572091267853</v>
      </c>
      <c r="AF514" s="29">
        <f ca="1">'DAC Adjustment'!Y518-'Census Tract'!T514</f>
        <v>0.69389856429385111</v>
      </c>
      <c r="AG514" s="345">
        <f ca="1">'DAC Adjustment'!Z518-'Census Tract'!U514</f>
        <v>1.4907046749211759</v>
      </c>
    </row>
    <row r="515" spans="1:33" ht="15.75" x14ac:dyDescent="0.25">
      <c r="A515" s="193" t="s">
        <v>52</v>
      </c>
      <c r="B515" s="53" t="str">
        <f>IFERROR(INDEX(Geography!$R$5:$R$889,MATCH(C515,Geography!$S$5:$S$889,0)),"Undefined")</f>
        <v>Portland</v>
      </c>
      <c r="C515" s="53">
        <v>41051008001</v>
      </c>
      <c r="D515" s="171" cm="1">
        <f t="array" ref="D515">INDEX(Geography!$K$5:$K$838,MATCH(C515,Geography!$L$5:$L$838,0),0)</f>
        <v>1</v>
      </c>
      <c r="E515" s="53">
        <v>3239</v>
      </c>
      <c r="F515" s="53">
        <f>SUMIF(County!$A$5:$A$40,A515,County!$D$5:$D$40)</f>
        <v>590062</v>
      </c>
      <c r="G515" s="173" cm="1">
        <f t="array" ref="G515">INDEX(Geography!$E$5:$E$833,MATCH(C515,Geography!$C$5:$C$833,0),0)</f>
        <v>2154</v>
      </c>
      <c r="H515" s="239">
        <f t="shared" si="7"/>
        <v>2477.7006743044958</v>
      </c>
      <c r="I515" s="173">
        <f>SUMIF(Geography!$L$5:$L$838,'Census Tract'!C515,Geography!$M$5:$M$838)</f>
        <v>864</v>
      </c>
      <c r="J515" s="338">
        <f ca="1">($I515/(SUMIF($D$5:$D$832,$D515,$I$5:$I$832))*IF($D515=1,Urban_Rural_LDVs!F$6,Urban_Rural_LDVs!F$7))</f>
        <v>0.43268083678813879</v>
      </c>
      <c r="K515" s="196">
        <f ca="1">($I515/(SUMIF($D$5:$D$832,$D515,$I$5:$I$832))*IF($D515=1,Urban_Rural_LDVs!G$6,Urban_Rural_LDVs!G$7))</f>
        <v>2.1502378551411723</v>
      </c>
      <c r="L515" s="196">
        <f ca="1">($I515/(SUMIF($D$5:$D$832,$D515,$I$5:$I$832))*IF($D515=1,Urban_Rural_LDVs!H$6,Urban_Rural_LDVs!H$7))</f>
        <v>9.8940706993725982</v>
      </c>
      <c r="M515" s="197">
        <f ca="1">($I515/(SUMIF($D$5:$D$832,$D515,$I$5:$I$832))*IF($D515=1,Urban_Rural_LDVs!I$6,Urban_Rural_LDVs!I$7))</f>
        <v>21.489229019920952</v>
      </c>
      <c r="N515" s="196">
        <f ca="1">($H515/(SUMIF($D$5:$D$832,$D515,$H$5:$H$832))*IF($D515=1,Urban_Rural_LDVs!J$6,Urban_Rural_LDVs!J$7))</f>
        <v>0.51150316947987784</v>
      </c>
      <c r="O515" s="196">
        <f ca="1">($H515/(SUMIF($D$5:$D$832,$D515,$H$5:$H$832))*IF($D515=1,Urban_Rural_LDVs!K$6,Urban_Rural_LDVs!K$7))</f>
        <v>2.4340316376004774</v>
      </c>
      <c r="P515" s="196">
        <f ca="1">($H515/(SUMIF($D$5:$D$832,$D515,$H$5:$H$832))*IF($D515=1,Urban_Rural_LDVs!L$6,Urban_Rural_LDVs!L$7))</f>
        <v>11.10110821726377</v>
      </c>
      <c r="Q515" s="197">
        <f ca="1">($H515/(SUMIF($D$5:$D$832,$D515,$H$5:$H$832))*IF($D515=1,Urban_Rural_LDVs!M$6,Urban_Rural_LDVs!M$7))</f>
        <v>24.078498918163589</v>
      </c>
      <c r="R515" s="196">
        <f ca="1">($H515/(SUMIF($D$5:$D$832,$D515,$H$5:$H$832))*IF($D515=1,Urban_Rural_LDVs!N$6,Urban_Rural_LDVs!N$7))</f>
        <v>0.21295584191630118</v>
      </c>
      <c r="S515" s="196">
        <f ca="1">($H515/(SUMIF($D$5:$D$832,$D515,$H$5:$H$832))*IF($D515=1,Urban_Rural_LDVs!O$6,Urban_Rural_LDVs!O$7))</f>
        <v>1.0115690656151735</v>
      </c>
      <c r="T515" s="196">
        <f ca="1">($H515/(SUMIF($D$5:$D$832,$D515,$H$5:$H$832))*IF($D515=1,Urban_Rural_LDVs!P$6,Urban_Rural_LDVs!P$7))</f>
        <v>4.4384781217192444</v>
      </c>
      <c r="U515" s="339">
        <f ca="1">($H515/(SUMIF($D$5:$D$832,$D515,$H$5:$H$832))*IF($D515=1,Urban_Rural_LDVs!Q$6,Urban_Rural_LDVs!Q$7))</f>
        <v>9.5351978315670731</v>
      </c>
      <c r="V515" s="344">
        <f ca="1">'DAC Adjustment'!O519-'Census Tract'!J515</f>
        <v>0</v>
      </c>
      <c r="W515" s="29">
        <f ca="1">'DAC Adjustment'!P519-'Census Tract'!K515</f>
        <v>0</v>
      </c>
      <c r="X515" s="29">
        <f ca="1">'DAC Adjustment'!Q519-'Census Tract'!L515</f>
        <v>0</v>
      </c>
      <c r="Y515" s="105">
        <f ca="1">'DAC Adjustment'!R519-'Census Tract'!M515</f>
        <v>0</v>
      </c>
      <c r="Z515" s="29">
        <f ca="1">'DAC Adjustment'!S519-'Census Tract'!N515</f>
        <v>0</v>
      </c>
      <c r="AA515" s="29">
        <f ca="1">'DAC Adjustment'!T519-'Census Tract'!O515</f>
        <v>0</v>
      </c>
      <c r="AB515" s="29">
        <f ca="1">'DAC Adjustment'!U519-'Census Tract'!P515</f>
        <v>0</v>
      </c>
      <c r="AC515" s="105">
        <f ca="1">'DAC Adjustment'!V519-'Census Tract'!Q515</f>
        <v>0</v>
      </c>
      <c r="AD515" s="29">
        <f ca="1">'DAC Adjustment'!W519-'Census Tract'!R515</f>
        <v>0</v>
      </c>
      <c r="AE515" s="29">
        <f ca="1">'DAC Adjustment'!X519-'Census Tract'!S515</f>
        <v>0</v>
      </c>
      <c r="AF515" s="29">
        <f ca="1">'DAC Adjustment'!Y519-'Census Tract'!T515</f>
        <v>0</v>
      </c>
      <c r="AG515" s="345">
        <f ca="1">'DAC Adjustment'!Z519-'Census Tract'!U515</f>
        <v>0</v>
      </c>
    </row>
    <row r="516" spans="1:33" ht="15.75" x14ac:dyDescent="0.25">
      <c r="A516" s="193" t="s">
        <v>52</v>
      </c>
      <c r="B516" s="53" t="str">
        <f>IFERROR(INDEX(Geography!$R$5:$R$889,MATCH(C516,Geography!$S$5:$S$889,0)),"Undefined")</f>
        <v>Portland</v>
      </c>
      <c r="C516" s="53">
        <v>41051980000</v>
      </c>
      <c r="D516" s="171" cm="1">
        <f t="array" ref="D516">INDEX(Geography!$K$5:$K$838,MATCH(C516,Geography!$L$5:$L$838,0),0)</f>
        <v>1</v>
      </c>
      <c r="E516" s="53">
        <v>0</v>
      </c>
      <c r="F516" s="53">
        <f>SUMIF(County!$A$5:$A$40,A516,County!$D$5:$D$40)</f>
        <v>590062</v>
      </c>
      <c r="G516" s="173" cm="1">
        <f t="array" ref="G516">INDEX(Geography!$E$5:$E$833,MATCH(C516,Geography!$C$5:$C$833,0),0)</f>
        <v>0</v>
      </c>
      <c r="H516" s="239">
        <f t="shared" si="7"/>
        <v>0</v>
      </c>
      <c r="I516" s="173">
        <f>SUMIF(Geography!$L$5:$L$838,'Census Tract'!C516,Geography!$M$5:$M$838)</f>
        <v>12660</v>
      </c>
      <c r="J516" s="338">
        <f ca="1">($I516/(SUMIF($D$5:$D$832,$D516,$I$5:$I$832))*IF($D516=1,Urban_Rural_LDVs!F$6,Urban_Rural_LDVs!F$7))</f>
        <v>6.3399761501595346</v>
      </c>
      <c r="K516" s="196">
        <f ca="1">($I516/(SUMIF($D$5:$D$832,$D516,$I$5:$I$832))*IF($D516=1,Urban_Rural_LDVs!G$6,Urban_Rural_LDVs!G$7))</f>
        <v>31.506957460749128</v>
      </c>
      <c r="L516" s="196">
        <f ca="1">($I516/(SUMIF($D$5:$D$832,$D516,$I$5:$I$832))*IF($D516=1,Urban_Rural_LDVs!H$6,Urban_Rural_LDVs!H$7))</f>
        <v>144.97561927552906</v>
      </c>
      <c r="M516" s="197">
        <f ca="1">($I516/(SUMIF($D$5:$D$832,$D516,$I$5:$I$832))*IF($D516=1,Urban_Rural_LDVs!I$6,Urban_Rural_LDVs!I$7))</f>
        <v>314.87689744467508</v>
      </c>
      <c r="N516" s="196">
        <f ca="1">($H516/(SUMIF($D$5:$D$832,$D516,$H$5:$H$832))*IF($D516=1,Urban_Rural_LDVs!J$6,Urban_Rural_LDVs!J$7))</f>
        <v>0</v>
      </c>
      <c r="O516" s="196">
        <f ca="1">($H516/(SUMIF($D$5:$D$832,$D516,$H$5:$H$832))*IF($D516=1,Urban_Rural_LDVs!K$6,Urban_Rural_LDVs!K$7))</f>
        <v>0</v>
      </c>
      <c r="P516" s="196">
        <f ca="1">($H516/(SUMIF($D$5:$D$832,$D516,$H$5:$H$832))*IF($D516=1,Urban_Rural_LDVs!L$6,Urban_Rural_LDVs!L$7))</f>
        <v>0</v>
      </c>
      <c r="Q516" s="197">
        <f ca="1">($H516/(SUMIF($D$5:$D$832,$D516,$H$5:$H$832))*IF($D516=1,Urban_Rural_LDVs!M$6,Urban_Rural_LDVs!M$7))</f>
        <v>0</v>
      </c>
      <c r="R516" s="196">
        <f ca="1">($H516/(SUMIF($D$5:$D$832,$D516,$H$5:$H$832))*IF($D516=1,Urban_Rural_LDVs!N$6,Urban_Rural_LDVs!N$7))</f>
        <v>0</v>
      </c>
      <c r="S516" s="196">
        <f ca="1">($H516/(SUMIF($D$5:$D$832,$D516,$H$5:$H$832))*IF($D516=1,Urban_Rural_LDVs!O$6,Urban_Rural_LDVs!O$7))</f>
        <v>0</v>
      </c>
      <c r="T516" s="196">
        <f ca="1">($H516/(SUMIF($D$5:$D$832,$D516,$H$5:$H$832))*IF($D516=1,Urban_Rural_LDVs!P$6,Urban_Rural_LDVs!P$7))</f>
        <v>0</v>
      </c>
      <c r="U516" s="339">
        <f ca="1">($H516/(SUMIF($D$5:$D$832,$D516,$H$5:$H$832))*IF($D516=1,Urban_Rural_LDVs!Q$6,Urban_Rural_LDVs!Q$7))</f>
        <v>0</v>
      </c>
      <c r="V516" s="344">
        <f ca="1">'DAC Adjustment'!O520-'Census Tract'!J516</f>
        <v>1.5849940375398841</v>
      </c>
      <c r="W516" s="29">
        <f ca="1">'DAC Adjustment'!P520-'Census Tract'!K516</f>
        <v>7.8767393651872837</v>
      </c>
      <c r="X516" s="29">
        <f ca="1">'DAC Adjustment'!Q520-'Census Tract'!L516</f>
        <v>36.243904818882271</v>
      </c>
      <c r="Y516" s="105">
        <f ca="1">'DAC Adjustment'!R520-'Census Tract'!M516</f>
        <v>78.719224361168756</v>
      </c>
      <c r="Z516" s="29">
        <f ca="1">'DAC Adjustment'!S520-'Census Tract'!N516</f>
        <v>0</v>
      </c>
      <c r="AA516" s="29">
        <f ca="1">'DAC Adjustment'!T520-'Census Tract'!O516</f>
        <v>0</v>
      </c>
      <c r="AB516" s="29">
        <f ca="1">'DAC Adjustment'!U520-'Census Tract'!P516</f>
        <v>0</v>
      </c>
      <c r="AC516" s="105">
        <f ca="1">'DAC Adjustment'!V520-'Census Tract'!Q516</f>
        <v>0</v>
      </c>
      <c r="AD516" s="29">
        <f ca="1">'DAC Adjustment'!W520-'Census Tract'!R516</f>
        <v>0</v>
      </c>
      <c r="AE516" s="29">
        <f ca="1">'DAC Adjustment'!X520-'Census Tract'!S516</f>
        <v>0</v>
      </c>
      <c r="AF516" s="29">
        <f ca="1">'DAC Adjustment'!Y520-'Census Tract'!T516</f>
        <v>0</v>
      </c>
      <c r="AG516" s="345">
        <f ca="1">'DAC Adjustment'!Z520-'Census Tract'!U516</f>
        <v>0</v>
      </c>
    </row>
    <row r="517" spans="1:33" ht="15.75" x14ac:dyDescent="0.25">
      <c r="A517" s="193" t="s">
        <v>52</v>
      </c>
      <c r="B517" s="53" t="str">
        <f>IFERROR(INDEX(Geography!$R$5:$R$889,MATCH(C517,Geography!$S$5:$S$889,0)),"Undefined")</f>
        <v>Portland</v>
      </c>
      <c r="C517" s="53">
        <v>41051006502</v>
      </c>
      <c r="D517" s="171" cm="1">
        <f t="array" ref="D517">INDEX(Geography!$K$5:$K$838,MATCH(C517,Geography!$L$5:$L$838,0),0)</f>
        <v>1</v>
      </c>
      <c r="E517" s="53">
        <v>4621</v>
      </c>
      <c r="F517" s="53">
        <f>SUMIF(County!$A$5:$A$40,A517,County!$D$5:$D$40)</f>
        <v>590062</v>
      </c>
      <c r="G517" s="173" cm="1">
        <f t="array" ref="G517">INDEX(Geography!$E$5:$E$833,MATCH(C517,Geography!$C$5:$C$833,0),0)</f>
        <v>3205</v>
      </c>
      <c r="H517" s="239">
        <f t="shared" ref="H517:H580" si="8">(F517-SUMIF($A$5:$A$832,A517,$G$5:$G$832))*(G517/SUMIF($A$5:$A$832,A517,$G$5:$G$832))+G517</f>
        <v>3686.6437609776731</v>
      </c>
      <c r="I517" s="173">
        <f>SUMIF(Geography!$L$5:$L$838,'Census Tract'!C517,Geography!$M$5:$M$838)</f>
        <v>2553</v>
      </c>
      <c r="J517" s="338">
        <f ca="1">($I517/(SUMIF($D$5:$D$832,$D517,$I$5:$I$832))*IF($D517=1,Urban_Rural_LDVs!F$6,Urban_Rural_LDVs!F$7))</f>
        <v>1.2785117781482853</v>
      </c>
      <c r="K517" s="196">
        <f ca="1">($I517/(SUMIF($D$5:$D$832,$D517,$I$5:$I$832))*IF($D517=1,Urban_Rural_LDVs!G$6,Urban_Rural_LDVs!G$7))</f>
        <v>6.3536542177956177</v>
      </c>
      <c r="L517" s="196">
        <f ca="1">($I517/(SUMIF($D$5:$D$832,$D517,$I$5:$I$832))*IF($D517=1,Urban_Rural_LDVs!H$6,Urban_Rural_LDVs!H$7))</f>
        <v>29.235604740160007</v>
      </c>
      <c r="M517" s="197">
        <f ca="1">($I517/(SUMIF($D$5:$D$832,$D517,$I$5:$I$832))*IF($D517=1,Urban_Rural_LDVs!I$6,Urban_Rural_LDVs!I$7))</f>
        <v>63.497687138724764</v>
      </c>
      <c r="N517" s="196">
        <f ca="1">($H517/(SUMIF($D$5:$D$832,$D517,$H$5:$H$832))*IF($D517=1,Urban_Rural_LDVs!J$6,Urban_Rural_LDVs!J$7))</f>
        <v>0.76108062125487863</v>
      </c>
      <c r="O517" s="196">
        <f ca="1">($H517/(SUMIF($D$5:$D$832,$D517,$H$5:$H$832))*IF($D517=1,Urban_Rural_LDVs!K$6,Urban_Rural_LDVs!K$7))</f>
        <v>3.6216673159282871</v>
      </c>
      <c r="P517" s="196">
        <f ca="1">($H517/(SUMIF($D$5:$D$832,$D517,$H$5:$H$832))*IF($D517=1,Urban_Rural_LDVs!L$6,Urban_Rural_LDVs!L$7))</f>
        <v>16.517665662177521</v>
      </c>
      <c r="Q517" s="197">
        <f ca="1">($H517/(SUMIF($D$5:$D$832,$D517,$H$5:$H$832))*IF($D517=1,Urban_Rural_LDVs!M$6,Urban_Rural_LDVs!M$7))</f>
        <v>35.82710725752753</v>
      </c>
      <c r="R517" s="196">
        <f ca="1">($H517/(SUMIF($D$5:$D$832,$D517,$H$5:$H$832))*IF($D517=1,Urban_Rural_LDVs!N$6,Urban_Rural_LDVs!N$7))</f>
        <v>0.31686326524686409</v>
      </c>
      <c r="S517" s="196">
        <f ca="1">($H517/(SUMIF($D$5:$D$832,$D517,$H$5:$H$832))*IF($D517=1,Urban_Rural_LDVs!O$6,Urban_Rural_LDVs!O$7))</f>
        <v>1.5051433868600885</v>
      </c>
      <c r="T517" s="196">
        <f ca="1">($H517/(SUMIF($D$5:$D$832,$D517,$H$5:$H$832))*IF($D517=1,Urban_Rural_LDVs!P$6,Urban_Rural_LDVs!P$7))</f>
        <v>6.6041422377484578</v>
      </c>
      <c r="U517" s="339">
        <f ca="1">($H517/(SUMIF($D$5:$D$832,$D517,$H$5:$H$832))*IF($D517=1,Urban_Rural_LDVs!Q$6,Urban_Rural_LDVs!Q$7))</f>
        <v>14.187701508900869</v>
      </c>
      <c r="V517" s="344">
        <f ca="1">'DAC Adjustment'!O521-'Census Tract'!J517</f>
        <v>0</v>
      </c>
      <c r="W517" s="29">
        <f ca="1">'DAC Adjustment'!P521-'Census Tract'!K517</f>
        <v>0</v>
      </c>
      <c r="X517" s="29">
        <f ca="1">'DAC Adjustment'!Q521-'Census Tract'!L517</f>
        <v>0</v>
      </c>
      <c r="Y517" s="105">
        <f ca="1">'DAC Adjustment'!R521-'Census Tract'!M517</f>
        <v>0</v>
      </c>
      <c r="Z517" s="29">
        <f ca="1">'DAC Adjustment'!S521-'Census Tract'!N517</f>
        <v>0</v>
      </c>
      <c r="AA517" s="29">
        <f ca="1">'DAC Adjustment'!T521-'Census Tract'!O517</f>
        <v>0</v>
      </c>
      <c r="AB517" s="29">
        <f ca="1">'DAC Adjustment'!U521-'Census Tract'!P517</f>
        <v>0</v>
      </c>
      <c r="AC517" s="105">
        <f ca="1">'DAC Adjustment'!V521-'Census Tract'!Q517</f>
        <v>0</v>
      </c>
      <c r="AD517" s="29">
        <f ca="1">'DAC Adjustment'!W521-'Census Tract'!R517</f>
        <v>0</v>
      </c>
      <c r="AE517" s="29">
        <f ca="1">'DAC Adjustment'!X521-'Census Tract'!S517</f>
        <v>0</v>
      </c>
      <c r="AF517" s="29">
        <f ca="1">'DAC Adjustment'!Y521-'Census Tract'!T517</f>
        <v>0</v>
      </c>
      <c r="AG517" s="345">
        <f ca="1">'DAC Adjustment'!Z521-'Census Tract'!U517</f>
        <v>0</v>
      </c>
    </row>
    <row r="518" spans="1:33" ht="15.75" x14ac:dyDescent="0.25">
      <c r="A518" s="193" t="s">
        <v>52</v>
      </c>
      <c r="B518" s="53" t="str">
        <f>IFERROR(INDEX(Geography!$R$5:$R$889,MATCH(C518,Geography!$S$5:$S$889,0)),"Undefined")</f>
        <v>Gresham</v>
      </c>
      <c r="C518" s="53">
        <v>41051009603</v>
      </c>
      <c r="D518" s="171" cm="1">
        <f t="array" ref="D518">INDEX(Geography!$K$5:$K$838,MATCH(C518,Geography!$L$5:$L$838,0),0)</f>
        <v>1</v>
      </c>
      <c r="E518" s="53">
        <v>3723</v>
      </c>
      <c r="F518" s="53">
        <f>SUMIF(County!$A$5:$A$40,A518,County!$D$5:$D$40)</f>
        <v>590062</v>
      </c>
      <c r="G518" s="173" cm="1">
        <f t="array" ref="G518">INDEX(Geography!$E$5:$E$833,MATCH(C518,Geography!$C$5:$C$833,0),0)</f>
        <v>2432</v>
      </c>
      <c r="H518" s="239">
        <f t="shared" si="8"/>
        <v>2797.478198657629</v>
      </c>
      <c r="I518" s="173">
        <f>SUMIF(Geography!$L$5:$L$838,'Census Tract'!C518,Geography!$M$5:$M$838)</f>
        <v>1610</v>
      </c>
      <c r="J518" s="338">
        <f ca="1">($I518/(SUMIF($D$5:$D$832,$D518,$I$5:$I$832))*IF($D518=1,Urban_Rural_LDVs!F$6,Urban_Rural_LDVs!F$7))</f>
        <v>0.80626868892234194</v>
      </c>
      <c r="K518" s="196">
        <f ca="1">($I518/(SUMIF($D$5:$D$832,$D518,$I$5:$I$832))*IF($D518=1,Urban_Rural_LDVs!G$6,Urban_Rural_LDVs!G$7))</f>
        <v>4.0068089661774158</v>
      </c>
      <c r="L518" s="196">
        <f ca="1">($I518/(SUMIF($D$5:$D$832,$D518,$I$5:$I$832))*IF($D518=1,Urban_Rural_LDVs!H$6,Urban_Rural_LDVs!H$7))</f>
        <v>18.436867854154954</v>
      </c>
      <c r="M518" s="197">
        <f ca="1">($I518/(SUMIF($D$5:$D$832,$D518,$I$5:$I$832))*IF($D518=1,Urban_Rural_LDVs!I$6,Urban_Rural_LDVs!I$7))</f>
        <v>40.043586483880475</v>
      </c>
      <c r="N518" s="196">
        <f ca="1">($H518/(SUMIF($D$5:$D$832,$D518,$H$5:$H$832))*IF($D518=1,Urban_Rural_LDVs!J$6,Urban_Rural_LDVs!J$7))</f>
        <v>0.57751889887421681</v>
      </c>
      <c r="O518" s="196">
        <f ca="1">($H518/(SUMIF($D$5:$D$832,$D518,$H$5:$H$832))*IF($D518=1,Urban_Rural_LDVs!K$6,Urban_Rural_LDVs!K$7))</f>
        <v>2.7481731395749125</v>
      </c>
      <c r="P518" s="196">
        <f ca="1">($H518/(SUMIF($D$5:$D$832,$D518,$H$5:$H$832))*IF($D518=1,Urban_Rural_LDVs!L$6,Urban_Rural_LDVs!L$7))</f>
        <v>12.533841775480729</v>
      </c>
      <c r="Q518" s="197">
        <f ca="1">($H518/(SUMIF($D$5:$D$832,$D518,$H$5:$H$832))*IF($D518=1,Urban_Rural_LDVs!M$6,Urban_Rural_LDVs!M$7))</f>
        <v>27.186123198223701</v>
      </c>
      <c r="R518" s="196">
        <f ca="1">($H518/(SUMIF($D$5:$D$832,$D518,$H$5:$H$832))*IF($D518=1,Urban_Rural_LDVs!N$6,Urban_Rural_LDVs!N$7))</f>
        <v>0.24044039347281543</v>
      </c>
      <c r="S518" s="196">
        <f ca="1">($H518/(SUMIF($D$5:$D$832,$D518,$H$5:$H$832))*IF($D518=1,Urban_Rural_LDVs!O$6,Urban_Rural_LDVs!O$7))</f>
        <v>1.1421244046314307</v>
      </c>
      <c r="T518" s="196">
        <f ca="1">($H518/(SUMIF($D$5:$D$832,$D518,$H$5:$H$832))*IF($D518=1,Urban_Rural_LDVs!P$6,Urban_Rural_LDVs!P$7))</f>
        <v>5.0113179164443835</v>
      </c>
      <c r="U518" s="339">
        <f ca="1">($H518/(SUMIF($D$5:$D$832,$D518,$H$5:$H$832))*IF($D518=1,Urban_Rural_LDVs!Q$6,Urban_Rural_LDVs!Q$7))</f>
        <v>10.765831534991236</v>
      </c>
      <c r="V518" s="344">
        <f ca="1">'DAC Adjustment'!O522-'Census Tract'!J518</f>
        <v>0.20156717223058551</v>
      </c>
      <c r="W518" s="29">
        <f ca="1">'DAC Adjustment'!P522-'Census Tract'!K518</f>
        <v>1.0017022415443542</v>
      </c>
      <c r="X518" s="29">
        <f ca="1">'DAC Adjustment'!Q522-'Census Tract'!L518</f>
        <v>4.6092169635387386</v>
      </c>
      <c r="Y518" s="105">
        <f ca="1">'DAC Adjustment'!R522-'Census Tract'!M518</f>
        <v>10.010896620970115</v>
      </c>
      <c r="Z518" s="29">
        <f ca="1">'DAC Adjustment'!S522-'Census Tract'!N518</f>
        <v>0.1443797247185542</v>
      </c>
      <c r="AA518" s="29">
        <f ca="1">'DAC Adjustment'!T522-'Census Tract'!O518</f>
        <v>0.68704328489372823</v>
      </c>
      <c r="AB518" s="29">
        <f ca="1">'DAC Adjustment'!U522-'Census Tract'!P518</f>
        <v>3.1334604438701827</v>
      </c>
      <c r="AC518" s="105">
        <f ca="1">'DAC Adjustment'!V522-'Census Tract'!Q518</f>
        <v>6.7965307995559279</v>
      </c>
      <c r="AD518" s="29">
        <f ca="1">'DAC Adjustment'!W522-'Census Tract'!R518</f>
        <v>6.0110098368203857E-2</v>
      </c>
      <c r="AE518" s="29">
        <f ca="1">'DAC Adjustment'!X522-'Census Tract'!S518</f>
        <v>0.28553110115785763</v>
      </c>
      <c r="AF518" s="29">
        <f ca="1">'DAC Adjustment'!Y522-'Census Tract'!T518</f>
        <v>1.2528294791110959</v>
      </c>
      <c r="AG518" s="345">
        <f ca="1">'DAC Adjustment'!Z522-'Census Tract'!U518</f>
        <v>2.6914578837478089</v>
      </c>
    </row>
    <row r="519" spans="1:33" ht="15.75" x14ac:dyDescent="0.25">
      <c r="A519" s="193" t="s">
        <v>52</v>
      </c>
      <c r="B519" s="53" t="str">
        <f>IFERROR(INDEX(Geography!$R$5:$R$889,MATCH(C519,Geography!$S$5:$S$889,0)),"Undefined")</f>
        <v>Portland</v>
      </c>
      <c r="C519" s="53">
        <v>41051002100</v>
      </c>
      <c r="D519" s="171" cm="1">
        <f t="array" ref="D519">INDEX(Geography!$K$5:$K$838,MATCH(C519,Geography!$L$5:$L$838,0),0)</f>
        <v>1</v>
      </c>
      <c r="E519" s="53">
        <v>2990</v>
      </c>
      <c r="F519" s="53">
        <f>SUMIF(County!$A$5:$A$40,A519,County!$D$5:$D$40)</f>
        <v>590062</v>
      </c>
      <c r="G519" s="173" cm="1">
        <f t="array" ref="G519">INDEX(Geography!$E$5:$E$833,MATCH(C519,Geography!$C$5:$C$833,0),0)</f>
        <v>1565</v>
      </c>
      <c r="H519" s="239">
        <f t="shared" si="8"/>
        <v>1800.186423067101</v>
      </c>
      <c r="I519" s="173">
        <f>SUMIF(Geography!$L$5:$L$838,'Census Tract'!C519,Geography!$M$5:$M$838)</f>
        <v>10586</v>
      </c>
      <c r="J519" s="338">
        <f ca="1">($I519/(SUMIF($D$5:$D$832,$D519,$I$5:$I$832))*IF($D519=1,Urban_Rural_LDVs!F$6,Urban_Rural_LDVs!F$7))</f>
        <v>5.3013418266657837</v>
      </c>
      <c r="K519" s="196">
        <f ca="1">($I519/(SUMIF($D$5:$D$832,$D519,$I$5:$I$832))*IF($D519=1,Urban_Rural_LDVs!G$6,Urban_Rural_LDVs!G$7))</f>
        <v>26.345391127921818</v>
      </c>
      <c r="L519" s="196">
        <f ca="1">($I519/(SUMIF($D$5:$D$832,$D519,$I$5:$I$832))*IF($D519=1,Urban_Rural_LDVs!H$6,Urban_Rural_LDVs!H$7))</f>
        <v>121.22526900874806</v>
      </c>
      <c r="M519" s="197">
        <f ca="1">($I519/(SUMIF($D$5:$D$832,$D519,$I$5:$I$832))*IF($D519=1,Urban_Rural_LDVs!I$6,Urban_Rural_LDVs!I$7))</f>
        <v>263.29279907972591</v>
      </c>
      <c r="N519" s="196">
        <f ca="1">($H519/(SUMIF($D$5:$D$832,$D519,$H$5:$H$832))*IF($D519=1,Urban_Rural_LDVs!J$6,Urban_Rural_LDVs!J$7))</f>
        <v>0.37163531115877851</v>
      </c>
      <c r="O519" s="196">
        <f ca="1">($H519/(SUMIF($D$5:$D$832,$D519,$H$5:$H$832))*IF($D519=1,Urban_Rural_LDVs!K$6,Urban_Rural_LDVs!K$7))</f>
        <v>1.7684584553596785</v>
      </c>
      <c r="P519" s="196">
        <f ca="1">($H519/(SUMIF($D$5:$D$832,$D519,$H$5:$H$832))*IF($D519=1,Urban_Rural_LDVs!L$6,Urban_Rural_LDVs!L$7))</f>
        <v>8.0655684122645308</v>
      </c>
      <c r="Q519" s="197">
        <f ca="1">($H519/(SUMIF($D$5:$D$832,$D519,$H$5:$H$832))*IF($D519=1,Urban_Rural_LDVs!M$6,Urban_Rural_LDVs!M$7))</f>
        <v>17.494359706093789</v>
      </c>
      <c r="R519" s="196">
        <f ca="1">($H519/(SUMIF($D$5:$D$832,$D519,$H$5:$H$832))*IF($D519=1,Urban_Rural_LDVs!N$6,Urban_Rural_LDVs!N$7))</f>
        <v>0.15472418412210368</v>
      </c>
      <c r="S519" s="196">
        <f ca="1">($H519/(SUMIF($D$5:$D$832,$D519,$H$5:$H$832))*IF($D519=1,Urban_Rural_LDVs!O$6,Urban_Rural_LDVs!O$7))</f>
        <v>0.73496081136849878</v>
      </c>
      <c r="T519" s="196">
        <f ca="1">($H519/(SUMIF($D$5:$D$832,$D519,$H$5:$H$832))*IF($D519=1,Urban_Rural_LDVs!P$6,Urban_Rural_LDVs!P$7))</f>
        <v>3.2247995638303704</v>
      </c>
      <c r="U519" s="339">
        <f ca="1">($H519/(SUMIF($D$5:$D$832,$D519,$H$5:$H$832))*IF($D519=1,Urban_Rural_LDVs!Q$6,Urban_Rural_LDVs!Q$7))</f>
        <v>6.9278480066863839</v>
      </c>
      <c r="V519" s="344">
        <f ca="1">'DAC Adjustment'!O523-'Census Tract'!J519</f>
        <v>1.3253354566664459</v>
      </c>
      <c r="W519" s="29">
        <f ca="1">'DAC Adjustment'!P523-'Census Tract'!K519</f>
        <v>6.5863477819804537</v>
      </c>
      <c r="X519" s="29">
        <f ca="1">'DAC Adjustment'!Q523-'Census Tract'!L519</f>
        <v>30.306317252187</v>
      </c>
      <c r="Y519" s="105">
        <f ca="1">'DAC Adjustment'!R523-'Census Tract'!M519</f>
        <v>65.823199769931477</v>
      </c>
      <c r="Z519" s="29">
        <f ca="1">'DAC Adjustment'!S523-'Census Tract'!N519</f>
        <v>9.2908827789694615E-2</v>
      </c>
      <c r="AA519" s="29">
        <f ca="1">'DAC Adjustment'!T523-'Census Tract'!O519</f>
        <v>0.44211461383991968</v>
      </c>
      <c r="AB519" s="29">
        <f ca="1">'DAC Adjustment'!U523-'Census Tract'!P519</f>
        <v>2.0163921030661331</v>
      </c>
      <c r="AC519" s="105">
        <f ca="1">'DAC Adjustment'!V523-'Census Tract'!Q519</f>
        <v>4.3735899265234472</v>
      </c>
      <c r="AD519" s="29">
        <f ca="1">'DAC Adjustment'!W523-'Census Tract'!R519</f>
        <v>3.8681046030525912E-2</v>
      </c>
      <c r="AE519" s="29">
        <f ca="1">'DAC Adjustment'!X523-'Census Tract'!S519</f>
        <v>0.18374020284212467</v>
      </c>
      <c r="AF519" s="29">
        <f ca="1">'DAC Adjustment'!Y523-'Census Tract'!T519</f>
        <v>0.80619989095759292</v>
      </c>
      <c r="AG519" s="345">
        <f ca="1">'DAC Adjustment'!Z523-'Census Tract'!U519</f>
        <v>1.7319620016715955</v>
      </c>
    </row>
    <row r="520" spans="1:33" ht="15.75" x14ac:dyDescent="0.25">
      <c r="A520" s="193" t="s">
        <v>52</v>
      </c>
      <c r="B520" s="53" t="str">
        <f>IFERROR(INDEX(Geography!$R$5:$R$889,MATCH(C520,Geography!$S$5:$S$889,0)),"Undefined")</f>
        <v>Portland</v>
      </c>
      <c r="C520" s="53">
        <v>41051008901</v>
      </c>
      <c r="D520" s="171" cm="1">
        <f t="array" ref="D520">INDEX(Geography!$K$5:$K$838,MATCH(C520,Geography!$L$5:$L$838,0),0)</f>
        <v>1</v>
      </c>
      <c r="E520" s="53">
        <v>10754</v>
      </c>
      <c r="F520" s="53">
        <f>SUMIF(County!$A$5:$A$40,A520,County!$D$5:$D$40)</f>
        <v>590062</v>
      </c>
      <c r="G520" s="173" cm="1">
        <f t="array" ref="G520">INDEX(Geography!$E$5:$E$833,MATCH(C520,Geography!$C$5:$C$833,0),0)</f>
        <v>7014</v>
      </c>
      <c r="H520" s="239">
        <f t="shared" si="8"/>
        <v>8068.0559561614355</v>
      </c>
      <c r="I520" s="173">
        <f>SUMIF(Geography!$L$5:$L$838,'Census Tract'!C520,Geography!$M$5:$M$838)</f>
        <v>828</v>
      </c>
      <c r="J520" s="338">
        <f ca="1">($I520/(SUMIF($D$5:$D$832,$D520,$I$5:$I$832))*IF($D520=1,Urban_Rural_LDVs!F$6,Urban_Rural_LDVs!F$7))</f>
        <v>0.41465246858863303</v>
      </c>
      <c r="K520" s="196">
        <f ca="1">($I520/(SUMIF($D$5:$D$832,$D520,$I$5:$I$832))*IF($D520=1,Urban_Rural_LDVs!G$6,Urban_Rural_LDVs!G$7))</f>
        <v>2.060644611176957</v>
      </c>
      <c r="L520" s="196">
        <f ca="1">($I520/(SUMIF($D$5:$D$832,$D520,$I$5:$I$832))*IF($D520=1,Urban_Rural_LDVs!H$6,Urban_Rural_LDVs!H$7))</f>
        <v>9.4818177535654069</v>
      </c>
      <c r="M520" s="197">
        <f ca="1">($I520/(SUMIF($D$5:$D$832,$D520,$I$5:$I$832))*IF($D520=1,Urban_Rural_LDVs!I$6,Urban_Rural_LDVs!I$7))</f>
        <v>20.593844477424245</v>
      </c>
      <c r="N520" s="196">
        <f ca="1">($H520/(SUMIF($D$5:$D$832,$D520,$H$5:$H$832))*IF($D520=1,Urban_Rural_LDVs!J$6,Urban_Rural_LDVs!J$7))</f>
        <v>1.6655911006183208</v>
      </c>
      <c r="O520" s="196">
        <f ca="1">($H520/(SUMIF($D$5:$D$832,$D520,$H$5:$H$832))*IF($D520=1,Urban_Rural_LDVs!K$6,Urban_Rural_LDVs!K$7))</f>
        <v>7.9258578951391589</v>
      </c>
      <c r="P520" s="196">
        <f ca="1">($H520/(SUMIF($D$5:$D$832,$D520,$H$5:$H$832))*IF($D520=1,Urban_Rural_LDVs!L$6,Urban_Rural_LDVs!L$7))</f>
        <v>36.148176896883975</v>
      </c>
      <c r="Q520" s="197">
        <f ca="1">($H520/(SUMIF($D$5:$D$832,$D520,$H$5:$H$832))*IF($D520=1,Urban_Rural_LDVs!M$6,Urban_Rural_LDVs!M$7))</f>
        <v>78.40603129619285</v>
      </c>
      <c r="R520" s="196">
        <f ca="1">($H520/(SUMIF($D$5:$D$832,$D520,$H$5:$H$832))*IF($D520=1,Urban_Rural_LDVs!N$6,Urban_Rural_LDVs!N$7))</f>
        <v>0.69344116768845698</v>
      </c>
      <c r="S520" s="196">
        <f ca="1">($H520/(SUMIF($D$5:$D$832,$D520,$H$5:$H$832))*IF($D520=1,Urban_Rural_LDVs!O$6,Urban_Rural_LDVs!O$7))</f>
        <v>3.2939393807914699</v>
      </c>
      <c r="T520" s="196">
        <f ca="1">($H520/(SUMIF($D$5:$D$832,$D520,$H$5:$H$832))*IF($D520=1,Urban_Rural_LDVs!P$6,Urban_Rural_LDVs!P$7))</f>
        <v>14.452871655403333</v>
      </c>
      <c r="U520" s="339">
        <f ca="1">($H520/(SUMIF($D$5:$D$832,$D520,$H$5:$H$832))*IF($D520=1,Urban_Rural_LDVs!Q$6,Urban_Rural_LDVs!Q$7))</f>
        <v>31.049153941788049</v>
      </c>
      <c r="V520" s="344">
        <f ca="1">'DAC Adjustment'!O524-'Census Tract'!J520</f>
        <v>0</v>
      </c>
      <c r="W520" s="29">
        <f ca="1">'DAC Adjustment'!P524-'Census Tract'!K520</f>
        <v>0</v>
      </c>
      <c r="X520" s="29">
        <f ca="1">'DAC Adjustment'!Q524-'Census Tract'!L520</f>
        <v>0</v>
      </c>
      <c r="Y520" s="105">
        <f ca="1">'DAC Adjustment'!R524-'Census Tract'!M520</f>
        <v>0</v>
      </c>
      <c r="Z520" s="29">
        <f ca="1">'DAC Adjustment'!S524-'Census Tract'!N520</f>
        <v>0</v>
      </c>
      <c r="AA520" s="29">
        <f ca="1">'DAC Adjustment'!T524-'Census Tract'!O520</f>
        <v>0</v>
      </c>
      <c r="AB520" s="29">
        <f ca="1">'DAC Adjustment'!U524-'Census Tract'!P520</f>
        <v>0</v>
      </c>
      <c r="AC520" s="105">
        <f ca="1">'DAC Adjustment'!V524-'Census Tract'!Q520</f>
        <v>0</v>
      </c>
      <c r="AD520" s="29">
        <f ca="1">'DAC Adjustment'!W524-'Census Tract'!R520</f>
        <v>0</v>
      </c>
      <c r="AE520" s="29">
        <f ca="1">'DAC Adjustment'!X524-'Census Tract'!S520</f>
        <v>0</v>
      </c>
      <c r="AF520" s="29">
        <f ca="1">'DAC Adjustment'!Y524-'Census Tract'!T520</f>
        <v>0</v>
      </c>
      <c r="AG520" s="345">
        <f ca="1">'DAC Adjustment'!Z524-'Census Tract'!U520</f>
        <v>0</v>
      </c>
    </row>
    <row r="521" spans="1:33" ht="15.75" x14ac:dyDescent="0.25">
      <c r="A521" s="193" t="s">
        <v>52</v>
      </c>
      <c r="B521" s="53" t="str">
        <f>IFERROR(INDEX(Geography!$R$5:$R$889,MATCH(C521,Geography!$S$5:$S$889,0)),"Undefined")</f>
        <v>Portland</v>
      </c>
      <c r="C521" s="53">
        <v>41051008100</v>
      </c>
      <c r="D521" s="171" cm="1">
        <f t="array" ref="D521">INDEX(Geography!$K$5:$K$838,MATCH(C521,Geography!$L$5:$L$838,0),0)</f>
        <v>1</v>
      </c>
      <c r="E521" s="53">
        <v>8159</v>
      </c>
      <c r="F521" s="53">
        <f>SUMIF(County!$A$5:$A$40,A521,County!$D$5:$D$40)</f>
        <v>590062</v>
      </c>
      <c r="G521" s="173" cm="1">
        <f t="array" ref="G521">INDEX(Geography!$E$5:$E$833,MATCH(C521,Geography!$C$5:$C$833,0),0)</f>
        <v>4167</v>
      </c>
      <c r="H521" s="239">
        <f t="shared" si="8"/>
        <v>4793.2120287032649</v>
      </c>
      <c r="I521" s="173">
        <f>SUMIF(Geography!$L$5:$L$838,'Census Tract'!C521,Geography!$M$5:$M$838)</f>
        <v>5261</v>
      </c>
      <c r="J521" s="338">
        <f ca="1">($I521/(SUMIF($D$5:$D$832,$D521,$I$5:$I$832))*IF($D521=1,Urban_Rural_LDVs!F$6,Urban_Rural_LDVs!F$7))</f>
        <v>2.6346456971555536</v>
      </c>
      <c r="K521" s="196">
        <f ca="1">($I521/(SUMIF($D$5:$D$832,$D521,$I$5:$I$832))*IF($D521=1,Urban_Rural_LDVs!G$6,Urban_Rural_LDVs!G$7))</f>
        <v>13.093057124881607</v>
      </c>
      <c r="L521" s="196">
        <f ca="1">($I521/(SUMIF($D$5:$D$832,$D521,$I$5:$I$832))*IF($D521=1,Urban_Rural_LDVs!H$6,Urban_Rural_LDVs!H$7))</f>
        <v>60.246187441434301</v>
      </c>
      <c r="M521" s="197">
        <f ca="1">($I521/(SUMIF($D$5:$D$832,$D521,$I$5:$I$832))*IF($D521=1,Urban_Rural_LDVs!I$6,Urban_Rural_LDVs!I$7))</f>
        <v>130.85050216875479</v>
      </c>
      <c r="N521" s="196">
        <f ca="1">($H521/(SUMIF($D$5:$D$832,$D521,$H$5:$H$832))*IF($D521=1,Urban_Rural_LDVs!J$6,Urban_Rural_LDVs!J$7))</f>
        <v>0.9895235409575911</v>
      </c>
      <c r="O521" s="196">
        <f ca="1">($H521/(SUMIF($D$5:$D$832,$D521,$H$5:$H$832))*IF($D521=1,Urban_Rural_LDVs!K$6,Urban_Rural_LDVs!K$7))</f>
        <v>4.7087325134081661</v>
      </c>
      <c r="P521" s="196">
        <f ca="1">($H521/(SUMIF($D$5:$D$832,$D521,$H$5:$H$832))*IF($D521=1,Urban_Rural_LDVs!L$6,Urban_Rural_LDVs!L$7))</f>
        <v>21.475542219748437</v>
      </c>
      <c r="Q521" s="197">
        <f ca="1">($H521/(SUMIF($D$5:$D$832,$D521,$H$5:$H$832))*IF($D521=1,Urban_Rural_LDVs!M$6,Urban_Rural_LDVs!M$7))</f>
        <v>46.580828687088058</v>
      </c>
      <c r="R521" s="196">
        <f ca="1">($H521/(SUMIF($D$5:$D$832,$D521,$H$5:$H$832))*IF($D521=1,Urban_Rural_LDVs!N$6,Urban_Rural_LDVs!N$7))</f>
        <v>0.41197167746760771</v>
      </c>
      <c r="S521" s="196">
        <f ca="1">($H521/(SUMIF($D$5:$D$832,$D521,$H$5:$H$832))*IF($D521=1,Urban_Rural_LDVs!O$6,Urban_Rural_LDVs!O$7))</f>
        <v>1.9569212146789359</v>
      </c>
      <c r="T521" s="196">
        <f ca="1">($H521/(SUMIF($D$5:$D$832,$D521,$H$5:$H$832))*IF($D521=1,Urban_Rural_LDVs!P$6,Urban_Rural_LDVs!P$7))</f>
        <v>8.5864151964735811</v>
      </c>
      <c r="U521" s="339">
        <f ca="1">($H521/(SUMIF($D$5:$D$832,$D521,$H$5:$H$832))*IF($D521=1,Urban_Rural_LDVs!Q$6,Urban_Rural_LDVs!Q$7))</f>
        <v>18.446225331541317</v>
      </c>
      <c r="V521" s="344">
        <f ca="1">'DAC Adjustment'!O525-'Census Tract'!J521</f>
        <v>0.65866142428888841</v>
      </c>
      <c r="W521" s="29">
        <f ca="1">'DAC Adjustment'!P525-'Census Tract'!K521</f>
        <v>3.2732642812204027</v>
      </c>
      <c r="X521" s="29">
        <f ca="1">'DAC Adjustment'!Q525-'Census Tract'!L521</f>
        <v>15.061546860358575</v>
      </c>
      <c r="Y521" s="105">
        <f ca="1">'DAC Adjustment'!R525-'Census Tract'!M521</f>
        <v>32.712625542188704</v>
      </c>
      <c r="Z521" s="29">
        <f ca="1">'DAC Adjustment'!S525-'Census Tract'!N521</f>
        <v>0.24738088523939772</v>
      </c>
      <c r="AA521" s="29">
        <f ca="1">'DAC Adjustment'!T525-'Census Tract'!O521</f>
        <v>1.1771831283520413</v>
      </c>
      <c r="AB521" s="29">
        <f ca="1">'DAC Adjustment'!U525-'Census Tract'!P521</f>
        <v>5.3688855549371084</v>
      </c>
      <c r="AC521" s="105">
        <f ca="1">'DAC Adjustment'!V525-'Census Tract'!Q521</f>
        <v>11.645207171772014</v>
      </c>
      <c r="AD521" s="29">
        <f ca="1">'DAC Adjustment'!W525-'Census Tract'!R521</f>
        <v>0.10299291936690197</v>
      </c>
      <c r="AE521" s="29">
        <f ca="1">'DAC Adjustment'!X525-'Census Tract'!S521</f>
        <v>0.48923030366973386</v>
      </c>
      <c r="AF521" s="29">
        <f ca="1">'DAC Adjustment'!Y525-'Census Tract'!T521</f>
        <v>2.1466037991183953</v>
      </c>
      <c r="AG521" s="345">
        <f ca="1">'DAC Adjustment'!Z525-'Census Tract'!U521</f>
        <v>4.6115563328853284</v>
      </c>
    </row>
    <row r="522" spans="1:33" ht="15.75" x14ac:dyDescent="0.25">
      <c r="A522" s="193" t="s">
        <v>52</v>
      </c>
      <c r="B522" s="53" t="str">
        <f>IFERROR(INDEX(Geography!$R$5:$R$889,MATCH(C522,Geography!$S$5:$S$889,0)),"Undefined")</f>
        <v>Gresham</v>
      </c>
      <c r="C522" s="53">
        <v>41051009906</v>
      </c>
      <c r="D522" s="171" cm="1">
        <f t="array" ref="D522">INDEX(Geography!$K$5:$K$838,MATCH(C522,Geography!$L$5:$L$838,0),0)</f>
        <v>1</v>
      </c>
      <c r="E522" s="53">
        <v>3766</v>
      </c>
      <c r="F522" s="53">
        <f>SUMIF(County!$A$5:$A$40,A522,County!$D$5:$D$40)</f>
        <v>590062</v>
      </c>
      <c r="G522" s="173" cm="1">
        <f t="array" ref="G522">INDEX(Geography!$E$5:$E$833,MATCH(C522,Geography!$C$5:$C$833,0),0)</f>
        <v>3151</v>
      </c>
      <c r="H522" s="239">
        <f t="shared" si="8"/>
        <v>3624.528702290374</v>
      </c>
      <c r="I522" s="173">
        <f>SUMIF(Geography!$L$5:$L$838,'Census Tract'!C522,Geography!$M$5:$M$838)</f>
        <v>206</v>
      </c>
      <c r="J522" s="338">
        <f ca="1">($I522/(SUMIF($D$5:$D$832,$D522,$I$5:$I$832))*IF($D522=1,Urban_Rural_LDVs!F$6,Urban_Rural_LDVs!F$7))</f>
        <v>0.10316232914161644</v>
      </c>
      <c r="K522" s="196">
        <f ca="1">($I522/(SUMIF($D$5:$D$832,$D522,$I$5:$I$832))*IF($D522=1,Urban_Rural_LDVs!G$6,Urban_Rural_LDVs!G$7))</f>
        <v>0.51267245157301111</v>
      </c>
      <c r="L522" s="196">
        <f ca="1">($I522/(SUMIF($D$5:$D$832,$D522,$I$5:$I$832))*IF($D522=1,Urban_Rural_LDVs!H$6,Urban_Rural_LDVs!H$7))</f>
        <v>2.3590029676744853</v>
      </c>
      <c r="M522" s="197">
        <f ca="1">($I522/(SUMIF($D$5:$D$832,$D522,$I$5:$I$832))*IF($D522=1,Urban_Rural_LDVs!I$6,Urban_Rural_LDVs!I$7))</f>
        <v>5.123589326508931</v>
      </c>
      <c r="N522" s="196">
        <f ca="1">($H522/(SUMIF($D$5:$D$832,$D522,$H$5:$H$832))*IF($D522=1,Urban_Rural_LDVs!J$6,Urban_Rural_LDVs!J$7))</f>
        <v>0.748257422020007</v>
      </c>
      <c r="O522" s="196">
        <f ca="1">($H522/(SUMIF($D$5:$D$832,$D522,$H$5:$H$832))*IF($D522=1,Urban_Rural_LDVs!K$6,Urban_Rural_LDVs!K$7))</f>
        <v>3.5606470241778569</v>
      </c>
      <c r="P522" s="196">
        <f ca="1">($H522/(SUMIF($D$5:$D$832,$D522,$H$5:$H$832))*IF($D522=1,Urban_Rural_LDVs!L$6,Urban_Rural_LDVs!L$7))</f>
        <v>16.23936489907063</v>
      </c>
      <c r="Q522" s="197">
        <f ca="1">($H522/(SUMIF($D$5:$D$832,$D522,$H$5:$H$832))*IF($D522=1,Urban_Rural_LDVs!M$6,Urban_Rural_LDVs!M$7))</f>
        <v>35.223468008882762</v>
      </c>
      <c r="R522" s="196">
        <f ca="1">($H522/(SUMIF($D$5:$D$832,$D522,$H$5:$H$832))*IF($D522=1,Urban_Rural_LDVs!N$6,Urban_Rural_LDVs!N$7))</f>
        <v>0.31152453940495123</v>
      </c>
      <c r="S522" s="196">
        <f ca="1">($H522/(SUMIF($D$5:$D$832,$D522,$H$5:$H$832))*IF($D522=1,Urban_Rural_LDVs!O$6,Urban_Rural_LDVs!O$7))</f>
        <v>1.4797837166914629</v>
      </c>
      <c r="T522" s="196">
        <f ca="1">($H522/(SUMIF($D$5:$D$832,$D522,$H$5:$H$832))*IF($D522=1,Urban_Rural_LDVs!P$6,Urban_Rural_LDVs!P$7))</f>
        <v>6.4928711984853011</v>
      </c>
      <c r="U522" s="339">
        <f ca="1">($H522/(SUMIF($D$5:$D$832,$D522,$H$5:$H$832))*IF($D522=1,Urban_Rural_LDVs!Q$6,Urban_Rural_LDVs!Q$7))</f>
        <v>13.948657552120634</v>
      </c>
      <c r="V522" s="344">
        <f ca="1">'DAC Adjustment'!O526-'Census Tract'!J522</f>
        <v>0</v>
      </c>
      <c r="W522" s="29">
        <f ca="1">'DAC Adjustment'!P526-'Census Tract'!K522</f>
        <v>0</v>
      </c>
      <c r="X522" s="29">
        <f ca="1">'DAC Adjustment'!Q526-'Census Tract'!L522</f>
        <v>0</v>
      </c>
      <c r="Y522" s="105">
        <f ca="1">'DAC Adjustment'!R526-'Census Tract'!M522</f>
        <v>0</v>
      </c>
      <c r="Z522" s="29">
        <f ca="1">'DAC Adjustment'!S526-'Census Tract'!N522</f>
        <v>0</v>
      </c>
      <c r="AA522" s="29">
        <f ca="1">'DAC Adjustment'!T526-'Census Tract'!O522</f>
        <v>0</v>
      </c>
      <c r="AB522" s="29">
        <f ca="1">'DAC Adjustment'!U526-'Census Tract'!P522</f>
        <v>0</v>
      </c>
      <c r="AC522" s="105">
        <f ca="1">'DAC Adjustment'!V526-'Census Tract'!Q522</f>
        <v>0</v>
      </c>
      <c r="AD522" s="29">
        <f ca="1">'DAC Adjustment'!W526-'Census Tract'!R522</f>
        <v>0</v>
      </c>
      <c r="AE522" s="29">
        <f ca="1">'DAC Adjustment'!X526-'Census Tract'!S522</f>
        <v>0</v>
      </c>
      <c r="AF522" s="29">
        <f ca="1">'DAC Adjustment'!Y526-'Census Tract'!T522</f>
        <v>0</v>
      </c>
      <c r="AG522" s="345">
        <f ca="1">'DAC Adjustment'!Z526-'Census Tract'!U522</f>
        <v>0</v>
      </c>
    </row>
    <row r="523" spans="1:33" ht="15.75" x14ac:dyDescent="0.25">
      <c r="A523" s="193" t="s">
        <v>52</v>
      </c>
      <c r="B523" s="53" t="str">
        <f>IFERROR(INDEX(Geography!$R$5:$R$889,MATCH(C523,Geography!$S$5:$S$889,0)),"Undefined")</f>
        <v>Lake Oswego</v>
      </c>
      <c r="C523" s="53">
        <v>41051006404</v>
      </c>
      <c r="D523" s="171" cm="1">
        <f t="array" ref="D523">INDEX(Geography!$K$5:$K$838,MATCH(C523,Geography!$L$5:$L$838,0),0)</f>
        <v>1</v>
      </c>
      <c r="E523" s="53">
        <v>3768</v>
      </c>
      <c r="F523" s="53">
        <f>SUMIF(County!$A$5:$A$40,A523,County!$D$5:$D$40)</f>
        <v>590062</v>
      </c>
      <c r="G523" s="173" cm="1">
        <f t="array" ref="G523">INDEX(Geography!$E$5:$E$833,MATCH(C523,Geography!$C$5:$C$833,0),0)</f>
        <v>2997</v>
      </c>
      <c r="H523" s="239">
        <f t="shared" si="8"/>
        <v>3447.3857571451131</v>
      </c>
      <c r="I523" s="173">
        <f>SUMIF(Geography!$L$5:$L$838,'Census Tract'!C523,Geography!$M$5:$M$838)</f>
        <v>2194</v>
      </c>
      <c r="J523" s="338">
        <f ca="1">($I523/(SUMIF($D$5:$D$832,$D523,$I$5:$I$832))*IF($D523=1,Urban_Rural_LDVs!F$6,Urban_Rural_LDVs!F$7))</f>
        <v>1.098728884158769</v>
      </c>
      <c r="K523" s="196">
        <f ca="1">($I523/(SUMIF($D$5:$D$832,$D523,$I$5:$I$832))*IF($D523=1,Urban_Rural_LDVs!G$6,Urban_Rural_LDVs!G$7))</f>
        <v>5.4602104793746902</v>
      </c>
      <c r="L523" s="196">
        <f ca="1">($I523/(SUMIF($D$5:$D$832,$D523,$I$5:$I$832))*IF($D523=1,Urban_Rural_LDVs!H$6,Urban_Rural_LDVs!H$7))</f>
        <v>25.124526752804954</v>
      </c>
      <c r="M523" s="197">
        <f ca="1">($I523/(SUMIF($D$5:$D$832,$D523,$I$5:$I$832))*IF($D523=1,Urban_Rural_LDVs!I$6,Urban_Rural_LDVs!I$7))</f>
        <v>54.568713506604823</v>
      </c>
      <c r="N523" s="196">
        <f ca="1">($H523/(SUMIF($D$5:$D$832,$D523,$H$5:$H$832))*IF($D523=1,Urban_Rural_LDVs!J$6,Urban_Rural_LDVs!J$7))</f>
        <v>0.71168755753537327</v>
      </c>
      <c r="O523" s="196">
        <f ca="1">($H523/(SUMIF($D$5:$D$832,$D523,$H$5:$H$832))*IF($D523=1,Urban_Rural_LDVs!K$6,Urban_Rural_LDVs!K$7))</f>
        <v>3.3866261921488539</v>
      </c>
      <c r="P523" s="196">
        <f ca="1">($H523/(SUMIF($D$5:$D$832,$D523,$H$5:$H$832))*IF($D523=1,Urban_Rural_LDVs!L$6,Urban_Rural_LDVs!L$7))</f>
        <v>15.445692352432461</v>
      </c>
      <c r="Q523" s="197">
        <f ca="1">($H523/(SUMIF($D$5:$D$832,$D523,$H$5:$H$832))*IF($D523=1,Urban_Rural_LDVs!M$6,Urban_Rural_LDVs!M$7))</f>
        <v>33.501978299784717</v>
      </c>
      <c r="R523" s="196">
        <f ca="1">($H523/(SUMIF($D$5:$D$832,$D523,$H$5:$H$832))*IF($D523=1,Urban_Rural_LDVs!N$6,Urban_Rural_LDVs!N$7))</f>
        <v>0.29629928422616281</v>
      </c>
      <c r="S523" s="196">
        <f ca="1">($H523/(SUMIF($D$5:$D$832,$D523,$H$5:$H$832))*IF($D523=1,Urban_Rural_LDVs!O$6,Urban_Rural_LDVs!O$7))</f>
        <v>1.4074616943587164</v>
      </c>
      <c r="T523" s="196">
        <f ca="1">($H523/(SUMIF($D$5:$D$832,$D523,$H$5:$H$832))*IF($D523=1,Urban_Rural_LDVs!P$6,Urban_Rural_LDVs!P$7))</f>
        <v>6.1755426791051882</v>
      </c>
      <c r="U523" s="339">
        <f ca="1">($H523/(SUMIF($D$5:$D$832,$D523,$H$5:$H$832))*IF($D523=1,Urban_Rural_LDVs!Q$6,Urban_Rural_LDVs!Q$7))</f>
        <v>13.266939601302935</v>
      </c>
      <c r="V523" s="344">
        <f ca="1">'DAC Adjustment'!O527-'Census Tract'!J523</f>
        <v>0</v>
      </c>
      <c r="W523" s="29">
        <f ca="1">'DAC Adjustment'!P527-'Census Tract'!K523</f>
        <v>0</v>
      </c>
      <c r="X523" s="29">
        <f ca="1">'DAC Adjustment'!Q527-'Census Tract'!L523</f>
        <v>0</v>
      </c>
      <c r="Y523" s="105">
        <f ca="1">'DAC Adjustment'!R527-'Census Tract'!M523</f>
        <v>0</v>
      </c>
      <c r="Z523" s="29">
        <f ca="1">'DAC Adjustment'!S527-'Census Tract'!N523</f>
        <v>0</v>
      </c>
      <c r="AA523" s="29">
        <f ca="1">'DAC Adjustment'!T527-'Census Tract'!O523</f>
        <v>0</v>
      </c>
      <c r="AB523" s="29">
        <f ca="1">'DAC Adjustment'!U527-'Census Tract'!P523</f>
        <v>0</v>
      </c>
      <c r="AC523" s="105">
        <f ca="1">'DAC Adjustment'!V527-'Census Tract'!Q523</f>
        <v>0</v>
      </c>
      <c r="AD523" s="29">
        <f ca="1">'DAC Adjustment'!W527-'Census Tract'!R523</f>
        <v>0</v>
      </c>
      <c r="AE523" s="29">
        <f ca="1">'DAC Adjustment'!X527-'Census Tract'!S523</f>
        <v>0</v>
      </c>
      <c r="AF523" s="29">
        <f ca="1">'DAC Adjustment'!Y527-'Census Tract'!T523</f>
        <v>0</v>
      </c>
      <c r="AG523" s="345">
        <f ca="1">'DAC Adjustment'!Z527-'Census Tract'!U523</f>
        <v>0</v>
      </c>
    </row>
    <row r="524" spans="1:33" ht="15.75" x14ac:dyDescent="0.25">
      <c r="A524" s="193" t="s">
        <v>52</v>
      </c>
      <c r="B524" s="53" t="str">
        <f>IFERROR(INDEX(Geography!$R$5:$R$889,MATCH(C524,Geography!$S$5:$S$889,0)),"Undefined")</f>
        <v>Portland</v>
      </c>
      <c r="C524" s="53">
        <v>41051004500</v>
      </c>
      <c r="D524" s="171" cm="1">
        <f t="array" ref="D524">INDEX(Geography!$K$5:$K$838,MATCH(C524,Geography!$L$5:$L$838,0),0)</f>
        <v>1</v>
      </c>
      <c r="E524" s="53">
        <v>2635</v>
      </c>
      <c r="F524" s="53">
        <f>SUMIF(County!$A$5:$A$40,A524,County!$D$5:$D$40)</f>
        <v>590062</v>
      </c>
      <c r="G524" s="173" cm="1">
        <f t="array" ref="G524">INDEX(Geography!$E$5:$E$833,MATCH(C524,Geography!$C$5:$C$833,0),0)</f>
        <v>1943</v>
      </c>
      <c r="H524" s="239">
        <f t="shared" si="8"/>
        <v>2234.9918338781963</v>
      </c>
      <c r="I524" s="173">
        <f>SUMIF(Geography!$L$5:$L$838,'Census Tract'!C524,Geography!$M$5:$M$838)</f>
        <v>8197</v>
      </c>
      <c r="J524" s="338">
        <f ca="1">($I524/(SUMIF($D$5:$D$832,$D524,$I$5:$I$832))*IF($D524=1,Urban_Rural_LDVs!F$6,Urban_Rural_LDVs!F$7))</f>
        <v>4.1049592814263587</v>
      </c>
      <c r="K524" s="196">
        <f ca="1">($I524/(SUMIF($D$5:$D$832,$D524,$I$5:$I$832))*IF($D524=1,Urban_Rural_LDVs!G$6,Urban_Rural_LDVs!G$7))</f>
        <v>20.399883910407627</v>
      </c>
      <c r="L524" s="196">
        <f ca="1">($I524/(SUMIF($D$5:$D$832,$D524,$I$5:$I$832))*IF($D524=1,Urban_Rural_LDVs!H$6,Urban_Rural_LDVs!H$7))</f>
        <v>93.867705466154149</v>
      </c>
      <c r="M524" s="197">
        <f ca="1">($I524/(SUMIF($D$5:$D$832,$D524,$I$5:$I$832))*IF($D524=1,Urban_Rural_LDVs!I$6,Urban_Rural_LDVs!I$7))</f>
        <v>203.8740859679306</v>
      </c>
      <c r="N524" s="196">
        <f ca="1">($H524/(SUMIF($D$5:$D$832,$D524,$H$5:$H$832))*IF($D524=1,Urban_Rural_LDVs!J$6,Urban_Rural_LDVs!J$7))</f>
        <v>0.46139770580287959</v>
      </c>
      <c r="O524" s="196">
        <f ca="1">($H524/(SUMIF($D$5:$D$832,$D524,$H$5:$H$832))*IF($D524=1,Urban_Rural_LDVs!K$6,Urban_Rural_LDVs!K$7))</f>
        <v>2.1956004976126868</v>
      </c>
      <c r="P524" s="196">
        <f ca="1">($H524/(SUMIF($D$5:$D$832,$D524,$H$5:$H$832))*IF($D524=1,Urban_Rural_LDVs!L$6,Urban_Rural_LDVs!L$7))</f>
        <v>10.013673754012769</v>
      </c>
      <c r="Q524" s="197">
        <f ca="1">($H524/(SUMIF($D$5:$D$832,$D524,$H$5:$H$832))*IF($D524=1,Urban_Rural_LDVs!M$6,Urban_Rural_LDVs!M$7))</f>
        <v>21.719834446607173</v>
      </c>
      <c r="R524" s="196">
        <f ca="1">($H524/(SUMIF($D$5:$D$832,$D524,$H$5:$H$832))*IF($D524=1,Urban_Rural_LDVs!N$6,Urban_Rural_LDVs!N$7))</f>
        <v>0.19209526501549357</v>
      </c>
      <c r="S524" s="196">
        <f ca="1">($H524/(SUMIF($D$5:$D$832,$D524,$H$5:$H$832))*IF($D524=1,Urban_Rural_LDVs!O$6,Urban_Rural_LDVs!O$7))</f>
        <v>0.91247850254887741</v>
      </c>
      <c r="T524" s="196">
        <f ca="1">($H524/(SUMIF($D$5:$D$832,$D524,$H$5:$H$832))*IF($D524=1,Urban_Rural_LDVs!P$6,Urban_Rural_LDVs!P$7))</f>
        <v>4.0036968386724663</v>
      </c>
      <c r="U524" s="339">
        <f ca="1">($H524/(SUMIF($D$5:$D$832,$D524,$H$5:$H$832))*IF($D524=1,Urban_Rural_LDVs!Q$6,Urban_Rural_LDVs!Q$7))</f>
        <v>8.6011557041480149</v>
      </c>
      <c r="V524" s="344">
        <f ca="1">'DAC Adjustment'!O528-'Census Tract'!J524</f>
        <v>0</v>
      </c>
      <c r="W524" s="29">
        <f ca="1">'DAC Adjustment'!P528-'Census Tract'!K524</f>
        <v>0</v>
      </c>
      <c r="X524" s="29">
        <f ca="1">'DAC Adjustment'!Q528-'Census Tract'!L524</f>
        <v>0</v>
      </c>
      <c r="Y524" s="105">
        <f ca="1">'DAC Adjustment'!R528-'Census Tract'!M524</f>
        <v>0</v>
      </c>
      <c r="Z524" s="29">
        <f ca="1">'DAC Adjustment'!S528-'Census Tract'!N524</f>
        <v>0</v>
      </c>
      <c r="AA524" s="29">
        <f ca="1">'DAC Adjustment'!T528-'Census Tract'!O524</f>
        <v>0</v>
      </c>
      <c r="AB524" s="29">
        <f ca="1">'DAC Adjustment'!U528-'Census Tract'!P524</f>
        <v>0</v>
      </c>
      <c r="AC524" s="105">
        <f ca="1">'DAC Adjustment'!V528-'Census Tract'!Q524</f>
        <v>0</v>
      </c>
      <c r="AD524" s="29">
        <f ca="1">'DAC Adjustment'!W528-'Census Tract'!R524</f>
        <v>0</v>
      </c>
      <c r="AE524" s="29">
        <f ca="1">'DAC Adjustment'!X528-'Census Tract'!S524</f>
        <v>0</v>
      </c>
      <c r="AF524" s="29">
        <f ca="1">'DAC Adjustment'!Y528-'Census Tract'!T524</f>
        <v>0</v>
      </c>
      <c r="AG524" s="345">
        <f ca="1">'DAC Adjustment'!Z528-'Census Tract'!U524</f>
        <v>0</v>
      </c>
    </row>
    <row r="525" spans="1:33" ht="15.75" x14ac:dyDescent="0.25">
      <c r="A525" s="193" t="s">
        <v>52</v>
      </c>
      <c r="B525" s="53" t="str">
        <f>IFERROR(INDEX(Geography!$R$5:$R$889,MATCH(C525,Geography!$S$5:$S$889,0)),"Undefined")</f>
        <v>Portland</v>
      </c>
      <c r="C525" s="53">
        <v>41051006702</v>
      </c>
      <c r="D525" s="171" cm="1">
        <f t="array" ref="D525">INDEX(Geography!$K$5:$K$838,MATCH(C525,Geography!$L$5:$L$838,0),0)</f>
        <v>1</v>
      </c>
      <c r="E525" s="53">
        <v>3574</v>
      </c>
      <c r="F525" s="53">
        <f>SUMIF(County!$A$5:$A$40,A525,County!$D$5:$D$40)</f>
        <v>590062</v>
      </c>
      <c r="G525" s="173" cm="1">
        <f t="array" ref="G525">INDEX(Geography!$E$5:$E$833,MATCH(C525,Geography!$C$5:$C$833,0),0)</f>
        <v>2397</v>
      </c>
      <c r="H525" s="239">
        <f t="shared" si="8"/>
        <v>2757.2184383973427</v>
      </c>
      <c r="I525" s="173">
        <f>SUMIF(Geography!$L$5:$L$838,'Census Tract'!C525,Geography!$M$5:$M$838)</f>
        <v>709</v>
      </c>
      <c r="J525" s="338">
        <f ca="1">($I525/(SUMIF($D$5:$D$832,$D525,$I$5:$I$832))*IF($D525=1,Urban_Rural_LDVs!F$6,Urban_Rural_LDVs!F$7))</f>
        <v>0.35505869592915562</v>
      </c>
      <c r="K525" s="196">
        <f ca="1">($I525/(SUMIF($D$5:$D$832,$D525,$I$5:$I$832))*IF($D525=1,Urban_Rural_LDVs!G$6,Urban_Rural_LDVs!G$7))</f>
        <v>1.7644891658508002</v>
      </c>
      <c r="L525" s="196">
        <f ca="1">($I525/(SUMIF($D$5:$D$832,$D525,$I$5:$I$832))*IF($D525=1,Urban_Rural_LDVs!H$6,Urban_Rural_LDVs!H$7))</f>
        <v>8.1190927382583009</v>
      </c>
      <c r="M525" s="197">
        <f ca="1">($I525/(SUMIF($D$5:$D$832,$D525,$I$5:$I$832))*IF($D525=1,Urban_Rural_LDVs!I$6,Urban_Rural_LDVs!I$7))</f>
        <v>17.63410112861569</v>
      </c>
      <c r="N525" s="196">
        <f ca="1">($H525/(SUMIF($D$5:$D$832,$D525,$H$5:$H$832))*IF($D525=1,Urban_Rural_LDVs!J$6,Urban_Rural_LDVs!J$7))</f>
        <v>0.56920756603680001</v>
      </c>
      <c r="O525" s="196">
        <f ca="1">($H525/(SUMIF($D$5:$D$832,$D525,$H$5:$H$832))*IF($D525=1,Urban_Rural_LDVs!K$6,Urban_Rural_LDVs!K$7))</f>
        <v>2.7086229504774115</v>
      </c>
      <c r="P525" s="196">
        <f ca="1">($H525/(SUMIF($D$5:$D$832,$D525,$H$5:$H$832))*IF($D525=1,Urban_Rural_LDVs!L$6,Urban_Rural_LDVs!L$7))</f>
        <v>12.353461651244782</v>
      </c>
      <c r="Q525" s="197">
        <f ca="1">($H525/(SUMIF($D$5:$D$832,$D525,$H$5:$H$832))*IF($D525=1,Urban_Rural_LDVs!M$6,Urban_Rural_LDVs!M$7))</f>
        <v>26.794875537065053</v>
      </c>
      <c r="R525" s="196">
        <f ca="1">($H525/(SUMIF($D$5:$D$832,$D525,$H$5:$H$832))*IF($D525=1,Urban_Rural_LDVs!N$6,Urban_Rural_LDVs!N$7))</f>
        <v>0.23698010820490897</v>
      </c>
      <c r="S525" s="196">
        <f ca="1">($H525/(SUMIF($D$5:$D$832,$D525,$H$5:$H$832))*IF($D525=1,Urban_Rural_LDVs!O$6,Urban_Rural_LDVs!O$7))</f>
        <v>1.1256875813739884</v>
      </c>
      <c r="T525" s="196">
        <f ca="1">($H525/(SUMIF($D$5:$D$832,$D525,$H$5:$H$832))*IF($D525=1,Urban_Rural_LDVs!P$6,Urban_Rural_LDVs!P$7))</f>
        <v>4.9391977984034492</v>
      </c>
      <c r="U525" s="339">
        <f ca="1">($H525/(SUMIF($D$5:$D$832,$D525,$H$5:$H$832))*IF($D525=1,Urban_Rural_LDVs!Q$6,Urban_Rural_LDVs!Q$7))</f>
        <v>10.610895637078123</v>
      </c>
      <c r="V525" s="344">
        <f ca="1">'DAC Adjustment'!O529-'Census Tract'!J525</f>
        <v>0</v>
      </c>
      <c r="W525" s="29">
        <f ca="1">'DAC Adjustment'!P529-'Census Tract'!K525</f>
        <v>0</v>
      </c>
      <c r="X525" s="29">
        <f ca="1">'DAC Adjustment'!Q529-'Census Tract'!L525</f>
        <v>0</v>
      </c>
      <c r="Y525" s="105">
        <f ca="1">'DAC Adjustment'!R529-'Census Tract'!M525</f>
        <v>0</v>
      </c>
      <c r="Z525" s="29">
        <f ca="1">'DAC Adjustment'!S529-'Census Tract'!N525</f>
        <v>0</v>
      </c>
      <c r="AA525" s="29">
        <f ca="1">'DAC Adjustment'!T529-'Census Tract'!O525</f>
        <v>0</v>
      </c>
      <c r="AB525" s="29">
        <f ca="1">'DAC Adjustment'!U529-'Census Tract'!P525</f>
        <v>0</v>
      </c>
      <c r="AC525" s="105">
        <f ca="1">'DAC Adjustment'!V529-'Census Tract'!Q525</f>
        <v>0</v>
      </c>
      <c r="AD525" s="29">
        <f ca="1">'DAC Adjustment'!W529-'Census Tract'!R525</f>
        <v>0</v>
      </c>
      <c r="AE525" s="29">
        <f ca="1">'DAC Adjustment'!X529-'Census Tract'!S525</f>
        <v>0</v>
      </c>
      <c r="AF525" s="29">
        <f ca="1">'DAC Adjustment'!Y529-'Census Tract'!T525</f>
        <v>0</v>
      </c>
      <c r="AG525" s="345">
        <f ca="1">'DAC Adjustment'!Z529-'Census Tract'!U525</f>
        <v>0</v>
      </c>
    </row>
    <row r="526" spans="1:33" ht="15.75" x14ac:dyDescent="0.25">
      <c r="A526" s="193" t="s">
        <v>52</v>
      </c>
      <c r="B526" s="53" t="str">
        <f>IFERROR(INDEX(Geography!$R$5:$R$889,MATCH(C526,Geography!$S$5:$S$889,0)),"Undefined")</f>
        <v>Portland</v>
      </c>
      <c r="C526" s="53">
        <v>41051002702</v>
      </c>
      <c r="D526" s="171" cm="1">
        <f t="array" ref="D526">INDEX(Geography!$K$5:$K$838,MATCH(C526,Geography!$L$5:$L$838,0),0)</f>
        <v>1</v>
      </c>
      <c r="E526" s="53">
        <v>3393</v>
      </c>
      <c r="F526" s="53">
        <f>SUMIF(County!$A$5:$A$40,A526,County!$D$5:$D$40)</f>
        <v>590062</v>
      </c>
      <c r="G526" s="173" cm="1">
        <f t="array" ref="G526">INDEX(Geography!$E$5:$E$833,MATCH(C526,Geography!$C$5:$C$833,0),0)</f>
        <v>1910</v>
      </c>
      <c r="H526" s="239">
        <f t="shared" si="8"/>
        <v>2197.0326313470691</v>
      </c>
      <c r="I526" s="173">
        <f>SUMIF(Geography!$L$5:$L$838,'Census Tract'!C526,Geography!$M$5:$M$838)</f>
        <v>11760</v>
      </c>
      <c r="J526" s="338">
        <f ca="1">($I526/(SUMIF($D$5:$D$832,$D526,$I$5:$I$832))*IF($D526=1,Urban_Rural_LDVs!F$6,Urban_Rural_LDVs!F$7))</f>
        <v>5.8892669451718893</v>
      </c>
      <c r="K526" s="196">
        <f ca="1">($I526/(SUMIF($D$5:$D$832,$D526,$I$5:$I$832))*IF($D526=1,Urban_Rural_LDVs!G$6,Urban_Rural_LDVs!G$7))</f>
        <v>29.26712636164374</v>
      </c>
      <c r="L526" s="196">
        <f ca="1">($I526/(SUMIF($D$5:$D$832,$D526,$I$5:$I$832))*IF($D526=1,Urban_Rural_LDVs!H$6,Urban_Rural_LDVs!H$7))</f>
        <v>134.66929563034927</v>
      </c>
      <c r="M526" s="197">
        <f ca="1">($I526/(SUMIF($D$5:$D$832,$D526,$I$5:$I$832))*IF($D526=1,Urban_Rural_LDVs!I$6,Urban_Rural_LDVs!I$7))</f>
        <v>292.49228388225742</v>
      </c>
      <c r="N526" s="196">
        <f ca="1">($H526/(SUMIF($D$5:$D$832,$D526,$H$5:$H$832))*IF($D526=1,Urban_Rural_LDVs!J$6,Urban_Rural_LDVs!J$7))</f>
        <v>0.4535613062704581</v>
      </c>
      <c r="O526" s="196">
        <f ca="1">($H526/(SUMIF($D$5:$D$832,$D526,$H$5:$H$832))*IF($D526=1,Urban_Rural_LDVs!K$6,Urban_Rural_LDVs!K$7))</f>
        <v>2.158310319320758</v>
      </c>
      <c r="P526" s="196">
        <f ca="1">($H526/(SUMIF($D$5:$D$832,$D526,$H$5:$H$832))*IF($D526=1,Urban_Rural_LDVs!L$6,Urban_Rural_LDVs!L$7))</f>
        <v>9.843601065447448</v>
      </c>
      <c r="Q526" s="197">
        <f ca="1">($H526/(SUMIF($D$5:$D$832,$D526,$H$5:$H$832))*IF($D526=1,Urban_Rural_LDVs!M$6,Urban_Rural_LDVs!M$7))</f>
        <v>21.350943794657596</v>
      </c>
      <c r="R526" s="196">
        <f ca="1">($H526/(SUMIF($D$5:$D$832,$D526,$H$5:$H$832))*IF($D526=1,Urban_Rural_LDVs!N$6,Urban_Rural_LDVs!N$7))</f>
        <v>0.18883271033432464</v>
      </c>
      <c r="S526" s="196">
        <f ca="1">($H526/(SUMIF($D$5:$D$832,$D526,$H$5:$H$832))*IF($D526=1,Urban_Rural_LDVs!O$6,Urban_Rural_LDVs!O$7))</f>
        <v>0.89698092633471749</v>
      </c>
      <c r="T526" s="196">
        <f ca="1">($H526/(SUMIF($D$5:$D$832,$D526,$H$5:$H$832))*IF($D526=1,Urban_Rural_LDVs!P$6,Urban_Rural_LDVs!P$7))</f>
        <v>3.9356978702338705</v>
      </c>
      <c r="U526" s="339">
        <f ca="1">($H526/(SUMIF($D$5:$D$832,$D526,$H$5:$H$832))*IF($D526=1,Urban_Rural_LDVs!Q$6,Urban_Rural_LDVs!Q$7))</f>
        <v>8.4550732861156508</v>
      </c>
      <c r="V526" s="344">
        <f ca="1">'DAC Adjustment'!O530-'Census Tract'!J526</f>
        <v>1.4723167362929725</v>
      </c>
      <c r="W526" s="29">
        <f ca="1">'DAC Adjustment'!P530-'Census Tract'!K526</f>
        <v>7.3167815904109332</v>
      </c>
      <c r="X526" s="29">
        <f ca="1">'DAC Adjustment'!Q530-'Census Tract'!L526</f>
        <v>33.667323907587331</v>
      </c>
      <c r="Y526" s="105">
        <f ca="1">'DAC Adjustment'!R530-'Census Tract'!M526</f>
        <v>73.123070970564356</v>
      </c>
      <c r="Z526" s="29">
        <f ca="1">'DAC Adjustment'!S530-'Census Tract'!N526</f>
        <v>0.1133903265676145</v>
      </c>
      <c r="AA526" s="29">
        <f ca="1">'DAC Adjustment'!T530-'Census Tract'!O526</f>
        <v>0.53957757983018961</v>
      </c>
      <c r="AB526" s="29">
        <f ca="1">'DAC Adjustment'!U530-'Census Tract'!P526</f>
        <v>2.4609002663618611</v>
      </c>
      <c r="AC526" s="105">
        <f ca="1">'DAC Adjustment'!V530-'Census Tract'!Q526</f>
        <v>5.3377359486643989</v>
      </c>
      <c r="AD526" s="29">
        <f ca="1">'DAC Adjustment'!W530-'Census Tract'!R526</f>
        <v>4.7208177583581146E-2</v>
      </c>
      <c r="AE526" s="29">
        <f ca="1">'DAC Adjustment'!X530-'Census Tract'!S526</f>
        <v>0.22424523158367937</v>
      </c>
      <c r="AF526" s="29">
        <f ca="1">'DAC Adjustment'!Y530-'Census Tract'!T526</f>
        <v>0.98392446755846796</v>
      </c>
      <c r="AG526" s="345">
        <f ca="1">'DAC Adjustment'!Z530-'Census Tract'!U526</f>
        <v>2.1137683215289123</v>
      </c>
    </row>
    <row r="527" spans="1:33" ht="15.75" x14ac:dyDescent="0.25">
      <c r="A527" s="193" t="s">
        <v>52</v>
      </c>
      <c r="B527" s="53" t="str">
        <f>IFERROR(INDEX(Geography!$R$5:$R$889,MATCH(C527,Geography!$S$5:$S$889,0)),"Undefined")</f>
        <v>Portland</v>
      </c>
      <c r="C527" s="53">
        <v>41051000200</v>
      </c>
      <c r="D527" s="171" cm="1">
        <f t="array" ref="D527">INDEX(Geography!$K$5:$K$838,MATCH(C527,Geography!$L$5:$L$838,0),0)</f>
        <v>1</v>
      </c>
      <c r="E527" s="53">
        <v>6389</v>
      </c>
      <c r="F527" s="53">
        <f>SUMIF(County!$A$5:$A$40,A527,County!$D$5:$D$40)</f>
        <v>590062</v>
      </c>
      <c r="G527" s="173" cm="1">
        <f t="array" ref="G527">INDEX(Geography!$E$5:$E$833,MATCH(C527,Geography!$C$5:$C$833,0),0)</f>
        <v>4303</v>
      </c>
      <c r="H527" s="239">
        <f t="shared" si="8"/>
        <v>4949.6499542860929</v>
      </c>
      <c r="I527" s="173">
        <f>SUMIF(Geography!$L$5:$L$838,'Census Tract'!C527,Geography!$M$5:$M$838)</f>
        <v>1495</v>
      </c>
      <c r="J527" s="338">
        <f ca="1">($I527/(SUMIF($D$5:$D$832,$D527,$I$5:$I$832))*IF($D527=1,Urban_Rural_LDVs!F$6,Urban_Rural_LDVs!F$7))</f>
        <v>0.74867806828503192</v>
      </c>
      <c r="K527" s="196">
        <f ca="1">($I527/(SUMIF($D$5:$D$832,$D527,$I$5:$I$832))*IF($D527=1,Urban_Rural_LDVs!G$6,Urban_Rural_LDVs!G$7))</f>
        <v>3.7206083257361726</v>
      </c>
      <c r="L527" s="196">
        <f ca="1">($I527/(SUMIF($D$5:$D$832,$D527,$I$5:$I$832))*IF($D527=1,Urban_Rural_LDVs!H$6,Urban_Rural_LDVs!H$7))</f>
        <v>17.119948721715318</v>
      </c>
      <c r="M527" s="197">
        <f ca="1">($I527/(SUMIF($D$5:$D$832,$D527,$I$5:$I$832))*IF($D527=1,Urban_Rural_LDVs!I$6,Urban_Rural_LDVs!I$7))</f>
        <v>37.183330306460448</v>
      </c>
      <c r="N527" s="196">
        <f ca="1">($H527/(SUMIF($D$5:$D$832,$D527,$H$5:$H$832))*IF($D527=1,Urban_Rural_LDVs!J$6,Urban_Rural_LDVs!J$7))</f>
        <v>1.0218190056972676</v>
      </c>
      <c r="O527" s="196">
        <f ca="1">($H527/(SUMIF($D$5:$D$832,$D527,$H$5:$H$832))*IF($D527=1,Urban_Rural_LDVs!K$6,Urban_Rural_LDVs!K$7))</f>
        <v>4.8624132481870257</v>
      </c>
      <c r="P527" s="196">
        <f ca="1">($H527/(SUMIF($D$5:$D$832,$D527,$H$5:$H$832))*IF($D527=1,Urban_Rural_LDVs!L$6,Urban_Rural_LDVs!L$7))</f>
        <v>22.176447845350975</v>
      </c>
      <c r="Q527" s="197">
        <f ca="1">($H527/(SUMIF($D$5:$D$832,$D527,$H$5:$H$832))*IF($D527=1,Urban_Rural_LDVs!M$6,Urban_Rural_LDVs!M$7))</f>
        <v>48.101105313304508</v>
      </c>
      <c r="R527" s="196">
        <f ca="1">($H527/(SUMIF($D$5:$D$832,$D527,$H$5:$H$832))*IF($D527=1,Urban_Rural_LDVs!N$6,Urban_Rural_LDVs!N$7))</f>
        <v>0.42541735736575853</v>
      </c>
      <c r="S527" s="196">
        <f ca="1">($H527/(SUMIF($D$5:$D$832,$D527,$H$5:$H$832))*IF($D527=1,Urban_Rural_LDVs!O$6,Urban_Rural_LDVs!O$7))</f>
        <v>2.0207900136221406</v>
      </c>
      <c r="T527" s="196">
        <f ca="1">($H527/(SUMIF($D$5:$D$832,$D527,$H$5:$H$832))*IF($D527=1,Urban_Rural_LDVs!P$6,Urban_Rural_LDVs!P$7))</f>
        <v>8.8666533694326404</v>
      </c>
      <c r="U527" s="339">
        <f ca="1">($H527/(SUMIF($D$5:$D$832,$D527,$H$5:$H$832))*IF($D527=1,Urban_Rural_LDVs!Q$6,Urban_Rural_LDVs!Q$7))</f>
        <v>19.048261963432271</v>
      </c>
      <c r="V527" s="344">
        <f ca="1">'DAC Adjustment'!O531-'Census Tract'!J527</f>
        <v>0</v>
      </c>
      <c r="W527" s="29">
        <f ca="1">'DAC Adjustment'!P531-'Census Tract'!K527</f>
        <v>0</v>
      </c>
      <c r="X527" s="29">
        <f ca="1">'DAC Adjustment'!Q531-'Census Tract'!L527</f>
        <v>0</v>
      </c>
      <c r="Y527" s="105">
        <f ca="1">'DAC Adjustment'!R531-'Census Tract'!M527</f>
        <v>0</v>
      </c>
      <c r="Z527" s="29">
        <f ca="1">'DAC Adjustment'!S531-'Census Tract'!N527</f>
        <v>0</v>
      </c>
      <c r="AA527" s="29">
        <f ca="1">'DAC Adjustment'!T531-'Census Tract'!O527</f>
        <v>0</v>
      </c>
      <c r="AB527" s="29">
        <f ca="1">'DAC Adjustment'!U531-'Census Tract'!P527</f>
        <v>0</v>
      </c>
      <c r="AC527" s="105">
        <f ca="1">'DAC Adjustment'!V531-'Census Tract'!Q527</f>
        <v>0</v>
      </c>
      <c r="AD527" s="29">
        <f ca="1">'DAC Adjustment'!W531-'Census Tract'!R527</f>
        <v>0</v>
      </c>
      <c r="AE527" s="29">
        <f ca="1">'DAC Adjustment'!X531-'Census Tract'!S527</f>
        <v>0</v>
      </c>
      <c r="AF527" s="29">
        <f ca="1">'DAC Adjustment'!Y531-'Census Tract'!T527</f>
        <v>0</v>
      </c>
      <c r="AG527" s="345">
        <f ca="1">'DAC Adjustment'!Z531-'Census Tract'!U527</f>
        <v>0</v>
      </c>
    </row>
    <row r="528" spans="1:33" ht="15.75" x14ac:dyDescent="0.25">
      <c r="A528" s="193" t="s">
        <v>52</v>
      </c>
      <c r="B528" s="53" t="str">
        <f>IFERROR(INDEX(Geography!$R$5:$R$889,MATCH(C528,Geography!$S$5:$S$889,0)),"Undefined")</f>
        <v>Portland</v>
      </c>
      <c r="C528" s="53">
        <v>41051003901</v>
      </c>
      <c r="D528" s="171" cm="1">
        <f t="array" ref="D528">INDEX(Geography!$K$5:$K$838,MATCH(C528,Geography!$L$5:$L$838,0),0)</f>
        <v>1</v>
      </c>
      <c r="E528" s="53">
        <v>7643</v>
      </c>
      <c r="F528" s="53">
        <f>SUMIF(County!$A$5:$A$40,A528,County!$D$5:$D$40)</f>
        <v>590062</v>
      </c>
      <c r="G528" s="173" cm="1">
        <f t="array" ref="G528">INDEX(Geography!$E$5:$E$833,MATCH(C528,Geography!$C$5:$C$833,0),0)</f>
        <v>5098</v>
      </c>
      <c r="H528" s="239">
        <f t="shared" si="8"/>
        <v>5864.1216516268887</v>
      </c>
      <c r="I528" s="173">
        <f>SUMIF(Geography!$L$5:$L$838,'Census Tract'!C528,Geography!$M$5:$M$838)</f>
        <v>580</v>
      </c>
      <c r="J528" s="338">
        <f ca="1">($I528/(SUMIF($D$5:$D$832,$D528,$I$5:$I$832))*IF($D528=1,Urban_Rural_LDVs!F$6,Urban_Rural_LDVs!F$7))</f>
        <v>0.29045704321425986</v>
      </c>
      <c r="K528" s="196">
        <f ca="1">($I528/(SUMIF($D$5:$D$832,$D528,$I$5:$I$832))*IF($D528=1,Urban_Rural_LDVs!G$6,Urban_Rural_LDVs!G$7))</f>
        <v>1.4434467083123612</v>
      </c>
      <c r="L528" s="196">
        <f ca="1">($I528/(SUMIF($D$5:$D$832,$D528,$I$5:$I$832))*IF($D528=1,Urban_Rural_LDVs!H$6,Urban_Rural_LDVs!H$7))</f>
        <v>6.641853015782532</v>
      </c>
      <c r="M528" s="197">
        <f ca="1">($I528/(SUMIF($D$5:$D$832,$D528,$I$5:$I$832))*IF($D528=1,Urban_Rural_LDVs!I$6,Urban_Rural_LDVs!I$7))</f>
        <v>14.425639851335825</v>
      </c>
      <c r="N528" s="196">
        <f ca="1">($H528/(SUMIF($D$5:$D$832,$D528,$H$5:$H$832))*IF($D528=1,Urban_Rural_LDVs!J$6,Urban_Rural_LDVs!J$7))</f>
        <v>1.2106049944328772</v>
      </c>
      <c r="O528" s="196">
        <f ca="1">($H528/(SUMIF($D$5:$D$832,$D528,$H$5:$H$832))*IF($D528=1,Urban_Rural_LDVs!K$6,Urban_Rural_LDVs!K$7))</f>
        <v>5.7607675434016876</v>
      </c>
      <c r="P528" s="196">
        <f ca="1">($H528/(SUMIF($D$5:$D$832,$D528,$H$5:$H$832))*IF($D528=1,Urban_Rural_LDVs!L$6,Urban_Rural_LDVs!L$7))</f>
        <v>26.273653524424653</v>
      </c>
      <c r="Q528" s="197">
        <f ca="1">($H528/(SUMIF($D$5:$D$832,$D528,$H$5:$H$832))*IF($D528=1,Urban_Rural_LDVs!M$6,Urban_Rural_LDVs!M$7))</f>
        <v>56.988016473908068</v>
      </c>
      <c r="R528" s="196">
        <f ca="1">($H528/(SUMIF($D$5:$D$832,$D528,$H$5:$H$832))*IF($D528=1,Urban_Rural_LDVs!N$6,Urban_Rural_LDVs!N$7))</f>
        <v>0.50401526559391985</v>
      </c>
      <c r="S528" s="196">
        <f ca="1">($H528/(SUMIF($D$5:$D$832,$D528,$H$5:$H$832))*IF($D528=1,Urban_Rural_LDVs!O$6,Urban_Rural_LDVs!O$7))</f>
        <v>2.3941407133269057</v>
      </c>
      <c r="T528" s="196">
        <f ca="1">($H528/(SUMIF($D$5:$D$832,$D528,$H$5:$H$832))*IF($D528=1,Urban_Rural_LDVs!P$6,Urban_Rural_LDVs!P$7))</f>
        <v>10.504810336362446</v>
      </c>
      <c r="U528" s="339">
        <f ca="1">($H528/(SUMIF($D$5:$D$832,$D528,$H$5:$H$832))*IF($D528=1,Urban_Rural_LDVs!Q$6,Urban_Rural_LDVs!Q$7))</f>
        <v>22.56752021603015</v>
      </c>
      <c r="V528" s="344">
        <f ca="1">'DAC Adjustment'!O532-'Census Tract'!J528</f>
        <v>0</v>
      </c>
      <c r="W528" s="29">
        <f ca="1">'DAC Adjustment'!P532-'Census Tract'!K528</f>
        <v>0</v>
      </c>
      <c r="X528" s="29">
        <f ca="1">'DAC Adjustment'!Q532-'Census Tract'!L528</f>
        <v>0</v>
      </c>
      <c r="Y528" s="105">
        <f ca="1">'DAC Adjustment'!R532-'Census Tract'!M528</f>
        <v>0</v>
      </c>
      <c r="Z528" s="29">
        <f ca="1">'DAC Adjustment'!S532-'Census Tract'!N528</f>
        <v>0</v>
      </c>
      <c r="AA528" s="29">
        <f ca="1">'DAC Adjustment'!T532-'Census Tract'!O528</f>
        <v>0</v>
      </c>
      <c r="AB528" s="29">
        <f ca="1">'DAC Adjustment'!U532-'Census Tract'!P528</f>
        <v>0</v>
      </c>
      <c r="AC528" s="105">
        <f ca="1">'DAC Adjustment'!V532-'Census Tract'!Q528</f>
        <v>0</v>
      </c>
      <c r="AD528" s="29">
        <f ca="1">'DAC Adjustment'!W532-'Census Tract'!R528</f>
        <v>0</v>
      </c>
      <c r="AE528" s="29">
        <f ca="1">'DAC Adjustment'!X532-'Census Tract'!S528</f>
        <v>0</v>
      </c>
      <c r="AF528" s="29">
        <f ca="1">'DAC Adjustment'!Y532-'Census Tract'!T528</f>
        <v>0</v>
      </c>
      <c r="AG528" s="345">
        <f ca="1">'DAC Adjustment'!Z532-'Census Tract'!U528</f>
        <v>0</v>
      </c>
    </row>
    <row r="529" spans="1:33" ht="15.75" x14ac:dyDescent="0.25">
      <c r="A529" s="193" t="s">
        <v>52</v>
      </c>
      <c r="B529" s="53" t="str">
        <f>IFERROR(INDEX(Geography!$R$5:$R$889,MATCH(C529,Geography!$S$5:$S$889,0)),"Undefined")</f>
        <v>Fairview</v>
      </c>
      <c r="C529" s="53">
        <v>41051010200</v>
      </c>
      <c r="D529" s="171" cm="1">
        <f t="array" ref="D529">INDEX(Geography!$K$5:$K$838,MATCH(C529,Geography!$L$5:$L$838,0),0)</f>
        <v>1</v>
      </c>
      <c r="E529" s="53">
        <v>6148</v>
      </c>
      <c r="F529" s="53">
        <f>SUMIF(County!$A$5:$A$40,A529,County!$D$5:$D$40)</f>
        <v>590062</v>
      </c>
      <c r="G529" s="173" cm="1">
        <f t="array" ref="G529">INDEX(Geography!$E$5:$E$833,MATCH(C529,Geography!$C$5:$C$833,0),0)</f>
        <v>4469</v>
      </c>
      <c r="H529" s="239">
        <f t="shared" si="8"/>
        <v>5140.5962458063095</v>
      </c>
      <c r="I529" s="173">
        <f>SUMIF(Geography!$L$5:$L$838,'Census Tract'!C529,Geography!$M$5:$M$838)</f>
        <v>20296</v>
      </c>
      <c r="J529" s="338">
        <f ca="1">($I529/(SUMIF($D$5:$D$832,$D529,$I$5:$I$832))*IF($D529=1,Urban_Rural_LDVs!F$6,Urban_Rural_LDVs!F$7))</f>
        <v>10.163993360476928</v>
      </c>
      <c r="K529" s="196">
        <f ca="1">($I529/(SUMIF($D$5:$D$832,$D529,$I$5:$I$832))*IF($D529=1,Urban_Rural_LDVs!G$6,Urban_Rural_LDVs!G$7))</f>
        <v>50.510679986047734</v>
      </c>
      <c r="L529" s="196">
        <f ca="1">($I529/(SUMIF($D$5:$D$832,$D529,$I$5:$I$832))*IF($D529=1,Urban_Rural_LDVs!H$6,Urban_Rural_LDVs!H$7))</f>
        <v>232.41904966952114</v>
      </c>
      <c r="M529" s="197">
        <f ca="1">($I529/(SUMIF($D$5:$D$832,$D529,$I$5:$I$832))*IF($D529=1,Urban_Rural_LDVs!I$6,Urban_Rural_LDVs!I$7))</f>
        <v>504.79790762536538</v>
      </c>
      <c r="N529" s="196">
        <f ca="1">($H529/(SUMIF($D$5:$D$832,$D529,$H$5:$H$832))*IF($D529=1,Urban_Rural_LDVs!J$6,Urban_Rural_LDVs!J$7))</f>
        <v>1.0612384700118729</v>
      </c>
      <c r="O529" s="196">
        <f ca="1">($H529/(SUMIF($D$5:$D$832,$D529,$H$5:$H$832))*IF($D529=1,Urban_Rural_LDVs!K$6,Urban_Rural_LDVs!K$7))</f>
        <v>5.0499941450494585</v>
      </c>
      <c r="P529" s="196">
        <f ca="1">($H529/(SUMIF($D$5:$D$832,$D529,$H$5:$H$832))*IF($D529=1,Urban_Rural_LDVs!L$6,Urban_Rural_LDVs!L$7))</f>
        <v>23.0319650060129</v>
      </c>
      <c r="Q529" s="197">
        <f ca="1">($H529/(SUMIF($D$5:$D$832,$D529,$H$5:$H$832))*IF($D529=1,Urban_Rural_LDVs!M$6,Urban_Rural_LDVs!M$7))</f>
        <v>49.956737077656953</v>
      </c>
      <c r="R529" s="196">
        <f ca="1">($H529/(SUMIF($D$5:$D$832,$D529,$H$5:$H$832))*IF($D529=1,Urban_Rural_LDVs!N$6,Urban_Rural_LDVs!N$7))</f>
        <v>0.44182899606497211</v>
      </c>
      <c r="S529" s="196">
        <f ca="1">($H529/(SUMIF($D$5:$D$832,$D529,$H$5:$H$832))*IF($D529=1,Urban_Rural_LDVs!O$6,Urban_Rural_LDVs!O$7))</f>
        <v>2.0987475182145823</v>
      </c>
      <c r="T529" s="196">
        <f ca="1">($H529/(SUMIF($D$5:$D$832,$D529,$H$5:$H$832))*IF($D529=1,Urban_Rural_LDVs!P$6,Urban_Rural_LDVs!P$7))</f>
        <v>9.2087087864267883</v>
      </c>
      <c r="U529" s="339">
        <f ca="1">($H529/(SUMIF($D$5:$D$832,$D529,$H$5:$H$832))*IF($D529=1,Urban_Rural_LDVs!Q$6,Urban_Rural_LDVs!Q$7))</f>
        <v>19.783100793534469</v>
      </c>
      <c r="V529" s="344">
        <f ca="1">'DAC Adjustment'!O533-'Census Tract'!J529</f>
        <v>0</v>
      </c>
      <c r="W529" s="29">
        <f ca="1">'DAC Adjustment'!P533-'Census Tract'!K529</f>
        <v>0</v>
      </c>
      <c r="X529" s="29">
        <f ca="1">'DAC Adjustment'!Q533-'Census Tract'!L529</f>
        <v>0</v>
      </c>
      <c r="Y529" s="105">
        <f ca="1">'DAC Adjustment'!R533-'Census Tract'!M529</f>
        <v>0</v>
      </c>
      <c r="Z529" s="29">
        <f ca="1">'DAC Adjustment'!S533-'Census Tract'!N529</f>
        <v>0</v>
      </c>
      <c r="AA529" s="29">
        <f ca="1">'DAC Adjustment'!T533-'Census Tract'!O529</f>
        <v>0</v>
      </c>
      <c r="AB529" s="29">
        <f ca="1">'DAC Adjustment'!U533-'Census Tract'!P529</f>
        <v>0</v>
      </c>
      <c r="AC529" s="105">
        <f ca="1">'DAC Adjustment'!V533-'Census Tract'!Q529</f>
        <v>0</v>
      </c>
      <c r="AD529" s="29">
        <f ca="1">'DAC Adjustment'!W533-'Census Tract'!R529</f>
        <v>0</v>
      </c>
      <c r="AE529" s="29">
        <f ca="1">'DAC Adjustment'!X533-'Census Tract'!S529</f>
        <v>0</v>
      </c>
      <c r="AF529" s="29">
        <f ca="1">'DAC Adjustment'!Y533-'Census Tract'!T529</f>
        <v>0</v>
      </c>
      <c r="AG529" s="345">
        <f ca="1">'DAC Adjustment'!Z533-'Census Tract'!U529</f>
        <v>0</v>
      </c>
    </row>
    <row r="530" spans="1:33" ht="15.75" x14ac:dyDescent="0.25">
      <c r="A530" s="193" t="s">
        <v>52</v>
      </c>
      <c r="B530" s="53" t="str">
        <f>IFERROR(INDEX(Geography!$R$5:$R$889,MATCH(C530,Geography!$S$5:$S$889,0)),"Undefined")</f>
        <v>Portland</v>
      </c>
      <c r="C530" s="53">
        <v>41051004800</v>
      </c>
      <c r="D530" s="171" cm="1">
        <f t="array" ref="D530">INDEX(Geography!$K$5:$K$838,MATCH(C530,Geography!$L$5:$L$838,0),0)</f>
        <v>1</v>
      </c>
      <c r="E530" s="53">
        <v>3007</v>
      </c>
      <c r="F530" s="53">
        <f>SUMIF(County!$A$5:$A$40,A530,County!$D$5:$D$40)</f>
        <v>590062</v>
      </c>
      <c r="G530" s="173" cm="1">
        <f t="array" ref="G530">INDEX(Geography!$E$5:$E$833,MATCH(C530,Geography!$C$5:$C$833,0),0)</f>
        <v>1381</v>
      </c>
      <c r="H530" s="239">
        <f t="shared" si="8"/>
        <v>1588.5351119844513</v>
      </c>
      <c r="I530" s="173">
        <f>SUMIF(Geography!$L$5:$L$838,'Census Tract'!C530,Geography!$M$5:$M$838)</f>
        <v>4082</v>
      </c>
      <c r="J530" s="338">
        <f ca="1">($I530/(SUMIF($D$5:$D$832,$D530,$I$5:$I$832))*IF($D530=1,Urban_Rural_LDVs!F$6,Urban_Rural_LDVs!F$7))</f>
        <v>2.0442166386217391</v>
      </c>
      <c r="K530" s="196">
        <f ca="1">($I530/(SUMIF($D$5:$D$832,$D530,$I$5:$I$832))*IF($D530=1,Urban_Rural_LDVs!G$6,Urban_Rural_LDVs!G$7))</f>
        <v>10.15887838505355</v>
      </c>
      <c r="L530" s="196">
        <f ca="1">($I530/(SUMIF($D$5:$D$832,$D530,$I$5:$I$832))*IF($D530=1,Urban_Rural_LDVs!H$6,Urban_Rural_LDVs!H$7))</f>
        <v>46.744903466248779</v>
      </c>
      <c r="M530" s="197">
        <f ca="1">($I530/(SUMIF($D$5:$D$832,$D530,$I$5:$I$832))*IF($D530=1,Urban_Rural_LDVs!I$6,Urban_Rural_LDVs!I$7))</f>
        <v>101.52665840198765</v>
      </c>
      <c r="N530" s="196">
        <f ca="1">($H530/(SUMIF($D$5:$D$832,$D530,$H$5:$H$832))*IF($D530=1,Urban_Rural_LDVs!J$6,Urban_Rural_LDVs!J$7))</f>
        <v>0.32794144709921602</v>
      </c>
      <c r="O530" s="196">
        <f ca="1">($H530/(SUMIF($D$5:$D$832,$D530,$H$5:$H$832))*IF($D530=1,Urban_Rural_LDVs!K$6,Urban_Rural_LDVs!K$7))</f>
        <v>1.5605374612471028</v>
      </c>
      <c r="P530" s="196">
        <f ca="1">($H530/(SUMIF($D$5:$D$832,$D530,$H$5:$H$832))*IF($D530=1,Urban_Rural_LDVs!L$6,Urban_Rural_LDVs!L$7))</f>
        <v>7.1172843305669762</v>
      </c>
      <c r="Q530" s="197">
        <f ca="1">($H530/(SUMIF($D$5:$D$832,$D530,$H$5:$H$832))*IF($D530=1,Urban_Rural_LDVs!M$6,Urban_Rural_LDVs!M$7))</f>
        <v>15.437514858859757</v>
      </c>
      <c r="R530" s="196">
        <f ca="1">($H530/(SUMIF($D$5:$D$832,$D530,$H$5:$H$832))*IF($D530=1,Urban_Rural_LDVs!N$6,Urban_Rural_LDVs!N$7))</f>
        <v>0.13653297014225252</v>
      </c>
      <c r="S530" s="196">
        <f ca="1">($H530/(SUMIF($D$5:$D$832,$D530,$H$5:$H$832))*IF($D530=1,Urban_Rural_LDVs!O$6,Urban_Rural_LDVs!O$7))</f>
        <v>0.64855008338651554</v>
      </c>
      <c r="T530" s="196">
        <f ca="1">($H530/(SUMIF($D$5:$D$832,$D530,$H$5:$H$832))*IF($D530=1,Urban_Rural_LDVs!P$6,Urban_Rural_LDVs!P$7))</f>
        <v>2.8456538004151701</v>
      </c>
      <c r="U530" s="339">
        <f ca="1">($H530/(SUMIF($D$5:$D$832,$D530,$H$5:$H$832))*IF($D530=1,Urban_Rural_LDVs!Q$6,Urban_Rural_LDVs!Q$7))</f>
        <v>6.113327857657441</v>
      </c>
      <c r="V530" s="344">
        <f ca="1">'DAC Adjustment'!O534-'Census Tract'!J530</f>
        <v>0</v>
      </c>
      <c r="W530" s="29">
        <f ca="1">'DAC Adjustment'!P534-'Census Tract'!K530</f>
        <v>0</v>
      </c>
      <c r="X530" s="29">
        <f ca="1">'DAC Adjustment'!Q534-'Census Tract'!L530</f>
        <v>0</v>
      </c>
      <c r="Y530" s="105">
        <f ca="1">'DAC Adjustment'!R534-'Census Tract'!M530</f>
        <v>0</v>
      </c>
      <c r="Z530" s="29">
        <f ca="1">'DAC Adjustment'!S534-'Census Tract'!N530</f>
        <v>0</v>
      </c>
      <c r="AA530" s="29">
        <f ca="1">'DAC Adjustment'!T534-'Census Tract'!O530</f>
        <v>0</v>
      </c>
      <c r="AB530" s="29">
        <f ca="1">'DAC Adjustment'!U534-'Census Tract'!P530</f>
        <v>0</v>
      </c>
      <c r="AC530" s="105">
        <f ca="1">'DAC Adjustment'!V534-'Census Tract'!Q530</f>
        <v>0</v>
      </c>
      <c r="AD530" s="29">
        <f ca="1">'DAC Adjustment'!W534-'Census Tract'!R530</f>
        <v>0</v>
      </c>
      <c r="AE530" s="29">
        <f ca="1">'DAC Adjustment'!X534-'Census Tract'!S530</f>
        <v>0</v>
      </c>
      <c r="AF530" s="29">
        <f ca="1">'DAC Adjustment'!Y534-'Census Tract'!T530</f>
        <v>0</v>
      </c>
      <c r="AG530" s="345">
        <f ca="1">'DAC Adjustment'!Z534-'Census Tract'!U530</f>
        <v>0</v>
      </c>
    </row>
    <row r="531" spans="1:33" ht="15.75" x14ac:dyDescent="0.25">
      <c r="A531" s="193" t="s">
        <v>52</v>
      </c>
      <c r="B531" s="53" t="str">
        <f>IFERROR(INDEX(Geography!$R$5:$R$889,MATCH(C531,Geography!$S$5:$S$889,0)),"Undefined")</f>
        <v>Portland</v>
      </c>
      <c r="C531" s="53">
        <v>41051002801</v>
      </c>
      <c r="D531" s="171" cm="1">
        <f t="array" ref="D531">INDEX(Geography!$K$5:$K$838,MATCH(C531,Geography!$L$5:$L$838,0),0)</f>
        <v>1</v>
      </c>
      <c r="E531" s="53">
        <v>3017</v>
      </c>
      <c r="F531" s="53">
        <f>SUMIF(County!$A$5:$A$40,A531,County!$D$5:$D$40)</f>
        <v>590062</v>
      </c>
      <c r="G531" s="173" cm="1">
        <f t="array" ref="G531">INDEX(Geography!$E$5:$E$833,MATCH(C531,Geography!$C$5:$C$833,0),0)</f>
        <v>2166</v>
      </c>
      <c r="H531" s="239">
        <f t="shared" si="8"/>
        <v>2491.5040206794511</v>
      </c>
      <c r="I531" s="173">
        <f>SUMIF(Geography!$L$5:$L$838,'Census Tract'!C531,Geography!$M$5:$M$838)</f>
        <v>769</v>
      </c>
      <c r="J531" s="338">
        <f ca="1">($I531/(SUMIF($D$5:$D$832,$D531,$I$5:$I$832))*IF($D531=1,Urban_Rural_LDVs!F$6,Urban_Rural_LDVs!F$7))</f>
        <v>0.38510597626166526</v>
      </c>
      <c r="K531" s="196">
        <f ca="1">($I531/(SUMIF($D$5:$D$832,$D531,$I$5:$I$832))*IF($D531=1,Urban_Rural_LDVs!G$6,Urban_Rural_LDVs!G$7))</f>
        <v>1.9138112391244928</v>
      </c>
      <c r="L531" s="196">
        <f ca="1">($I531/(SUMIF($D$5:$D$832,$D531,$I$5:$I$832))*IF($D531=1,Urban_Rural_LDVs!H$6,Urban_Rural_LDVs!H$7))</f>
        <v>8.8061809812702876</v>
      </c>
      <c r="M531" s="197">
        <f ca="1">($I531/(SUMIF($D$5:$D$832,$D531,$I$5:$I$832))*IF($D531=1,Urban_Rural_LDVs!I$6,Urban_Rural_LDVs!I$7))</f>
        <v>19.126408699443534</v>
      </c>
      <c r="N531" s="196">
        <f ca="1">($H531/(SUMIF($D$5:$D$832,$D531,$H$5:$H$832))*IF($D531=1,Urban_Rural_LDVs!J$6,Urban_Rural_LDVs!J$7))</f>
        <v>0.5143527693098493</v>
      </c>
      <c r="O531" s="196">
        <f ca="1">($H531/(SUMIF($D$5:$D$832,$D531,$H$5:$H$832))*IF($D531=1,Urban_Rural_LDVs!K$6,Urban_Rural_LDVs!K$7))</f>
        <v>2.4475917024339062</v>
      </c>
      <c r="P531" s="196">
        <f ca="1">($H531/(SUMIF($D$5:$D$832,$D531,$H$5:$H$832))*IF($D531=1,Urban_Rural_LDVs!L$6,Urban_Rural_LDVs!L$7))</f>
        <v>11.162952831287525</v>
      </c>
      <c r="Q531" s="197">
        <f ca="1">($H531/(SUMIF($D$5:$D$832,$D531,$H$5:$H$832))*IF($D531=1,Urban_Rural_LDVs!M$6,Urban_Rural_LDVs!M$7))</f>
        <v>24.212640973417983</v>
      </c>
      <c r="R531" s="196">
        <f ca="1">($H531/(SUMIF($D$5:$D$832,$D531,$H$5:$H$832))*IF($D531=1,Urban_Rural_LDVs!N$6,Urban_Rural_LDVs!N$7))</f>
        <v>0.21414222543672626</v>
      </c>
      <c r="S531" s="196">
        <f ca="1">($H531/(SUMIF($D$5:$D$832,$D531,$H$5:$H$832))*IF($D531=1,Urban_Rural_LDVs!O$6,Urban_Rural_LDVs!O$7))</f>
        <v>1.0172045478748681</v>
      </c>
      <c r="T531" s="196">
        <f ca="1">($H531/(SUMIF($D$5:$D$832,$D531,$H$5:$H$832))*IF($D531=1,Urban_Rural_LDVs!P$6,Urban_Rural_LDVs!P$7))</f>
        <v>4.4632050193332793</v>
      </c>
      <c r="U531" s="339">
        <f ca="1">($H531/(SUMIF($D$5:$D$832,$D531,$H$5:$H$832))*IF($D531=1,Urban_Rural_LDVs!Q$6,Urban_Rural_LDVs!Q$7))</f>
        <v>9.5883187108515706</v>
      </c>
      <c r="V531" s="344">
        <f ca="1">'DAC Adjustment'!O535-'Census Tract'!J531</f>
        <v>0</v>
      </c>
      <c r="W531" s="29">
        <f ca="1">'DAC Adjustment'!P535-'Census Tract'!K531</f>
        <v>0</v>
      </c>
      <c r="X531" s="29">
        <f ca="1">'DAC Adjustment'!Q535-'Census Tract'!L531</f>
        <v>0</v>
      </c>
      <c r="Y531" s="105">
        <f ca="1">'DAC Adjustment'!R535-'Census Tract'!M531</f>
        <v>0</v>
      </c>
      <c r="Z531" s="29">
        <f ca="1">'DAC Adjustment'!S535-'Census Tract'!N531</f>
        <v>0</v>
      </c>
      <c r="AA531" s="29">
        <f ca="1">'DAC Adjustment'!T535-'Census Tract'!O531</f>
        <v>0</v>
      </c>
      <c r="AB531" s="29">
        <f ca="1">'DAC Adjustment'!U535-'Census Tract'!P531</f>
        <v>0</v>
      </c>
      <c r="AC531" s="105">
        <f ca="1">'DAC Adjustment'!V535-'Census Tract'!Q531</f>
        <v>0</v>
      </c>
      <c r="AD531" s="29">
        <f ca="1">'DAC Adjustment'!W535-'Census Tract'!R531</f>
        <v>0</v>
      </c>
      <c r="AE531" s="29">
        <f ca="1">'DAC Adjustment'!X535-'Census Tract'!S531</f>
        <v>0</v>
      </c>
      <c r="AF531" s="29">
        <f ca="1">'DAC Adjustment'!Y535-'Census Tract'!T531</f>
        <v>0</v>
      </c>
      <c r="AG531" s="345">
        <f ca="1">'DAC Adjustment'!Z535-'Census Tract'!U531</f>
        <v>0</v>
      </c>
    </row>
    <row r="532" spans="1:33" ht="15.75" x14ac:dyDescent="0.25">
      <c r="A532" s="193" t="s">
        <v>52</v>
      </c>
      <c r="B532" s="53" t="str">
        <f>IFERROR(INDEX(Geography!$R$5:$R$889,MATCH(C532,Geography!$S$5:$S$889,0)),"Undefined")</f>
        <v>Portland</v>
      </c>
      <c r="C532" s="53">
        <v>41051004601</v>
      </c>
      <c r="D532" s="171" cm="1">
        <f t="array" ref="D532">INDEX(Geography!$K$5:$K$838,MATCH(C532,Geography!$L$5:$L$838,0),0)</f>
        <v>1</v>
      </c>
      <c r="E532" s="53">
        <v>3253</v>
      </c>
      <c r="F532" s="53">
        <f>SUMIF(County!$A$5:$A$40,A532,County!$D$5:$D$40)</f>
        <v>590062</v>
      </c>
      <c r="G532" s="173" cm="1">
        <f t="array" ref="G532">INDEX(Geography!$E$5:$E$833,MATCH(C532,Geography!$C$5:$C$833,0),0)</f>
        <v>2713</v>
      </c>
      <c r="H532" s="239">
        <f t="shared" si="8"/>
        <v>3120.7065596045018</v>
      </c>
      <c r="I532" s="173">
        <f>SUMIF(Geography!$L$5:$L$838,'Census Tract'!C532,Geography!$M$5:$M$838)</f>
        <v>1432</v>
      </c>
      <c r="J532" s="338">
        <f ca="1">($I532/(SUMIF($D$5:$D$832,$D532,$I$5:$I$832))*IF($D532=1,Urban_Rural_LDVs!F$6,Urban_Rural_LDVs!F$7))</f>
        <v>0.71712842393589671</v>
      </c>
      <c r="K532" s="196">
        <f ca="1">($I532/(SUMIF($D$5:$D$832,$D532,$I$5:$I$832))*IF($D532=1,Urban_Rural_LDVs!G$6,Urban_Rural_LDVs!G$7))</f>
        <v>3.5638201487987953</v>
      </c>
      <c r="L532" s="196">
        <f ca="1">($I532/(SUMIF($D$5:$D$832,$D532,$I$5:$I$832))*IF($D532=1,Urban_Rural_LDVs!H$6,Urban_Rural_LDVs!H$7))</f>
        <v>16.398506066552731</v>
      </c>
      <c r="M532" s="197">
        <f ca="1">($I532/(SUMIF($D$5:$D$832,$D532,$I$5:$I$832))*IF($D532=1,Urban_Rural_LDVs!I$6,Urban_Rural_LDVs!I$7))</f>
        <v>35.616407357091205</v>
      </c>
      <c r="N532" s="196">
        <f ca="1">($H532/(SUMIF($D$5:$D$832,$D532,$H$5:$H$832))*IF($D532=1,Urban_Rural_LDVs!J$6,Urban_Rural_LDVs!J$7))</f>
        <v>0.64424702822604862</v>
      </c>
      <c r="O532" s="196">
        <f ca="1">($H532/(SUMIF($D$5:$D$832,$D532,$H$5:$H$832))*IF($D532=1,Urban_Rural_LDVs!K$6,Urban_Rural_LDVs!K$7))</f>
        <v>3.065704657757705</v>
      </c>
      <c r="P532" s="196">
        <f ca="1">($H532/(SUMIF($D$5:$D$832,$D532,$H$5:$H$832))*IF($D532=1,Urban_Rural_LDVs!L$6,Urban_Rural_LDVs!L$7))</f>
        <v>13.982036487203628</v>
      </c>
      <c r="Q532" s="197">
        <f ca="1">($H532/(SUMIF($D$5:$D$832,$D532,$H$5:$H$832))*IF($D532=1,Urban_Rural_LDVs!M$6,Urban_Rural_LDVs!M$7))</f>
        <v>30.327282992097413</v>
      </c>
      <c r="R532" s="196">
        <f ca="1">($H532/(SUMIF($D$5:$D$832,$D532,$H$5:$H$832))*IF($D532=1,Urban_Rural_LDVs!N$6,Urban_Rural_LDVs!N$7))</f>
        <v>0.26822154090943601</v>
      </c>
      <c r="S532" s="196">
        <f ca="1">($H532/(SUMIF($D$5:$D$832,$D532,$H$5:$H$832))*IF($D532=1,Urban_Rural_LDVs!O$6,Urban_Rural_LDVs!O$7))</f>
        <v>1.2740886142126118</v>
      </c>
      <c r="T532" s="196">
        <f ca="1">($H532/(SUMIF($D$5:$D$832,$D532,$H$5:$H$832))*IF($D532=1,Urban_Rural_LDVs!P$6,Urban_Rural_LDVs!P$7))</f>
        <v>5.590339435573032</v>
      </c>
      <c r="U532" s="339">
        <f ca="1">($H532/(SUMIF($D$5:$D$832,$D532,$H$5:$H$832))*IF($D532=1,Urban_Rural_LDVs!Q$6,Urban_Rural_LDVs!Q$7))</f>
        <v>12.009745458236525</v>
      </c>
      <c r="V532" s="344">
        <f ca="1">'DAC Adjustment'!O536-'Census Tract'!J532</f>
        <v>0</v>
      </c>
      <c r="W532" s="29">
        <f ca="1">'DAC Adjustment'!P536-'Census Tract'!K532</f>
        <v>0</v>
      </c>
      <c r="X532" s="29">
        <f ca="1">'DAC Adjustment'!Q536-'Census Tract'!L532</f>
        <v>0</v>
      </c>
      <c r="Y532" s="105">
        <f ca="1">'DAC Adjustment'!R536-'Census Tract'!M532</f>
        <v>0</v>
      </c>
      <c r="Z532" s="29">
        <f ca="1">'DAC Adjustment'!S536-'Census Tract'!N532</f>
        <v>0</v>
      </c>
      <c r="AA532" s="29">
        <f ca="1">'DAC Adjustment'!T536-'Census Tract'!O532</f>
        <v>0</v>
      </c>
      <c r="AB532" s="29">
        <f ca="1">'DAC Adjustment'!U536-'Census Tract'!P532</f>
        <v>0</v>
      </c>
      <c r="AC532" s="105">
        <f ca="1">'DAC Adjustment'!V536-'Census Tract'!Q532</f>
        <v>0</v>
      </c>
      <c r="AD532" s="29">
        <f ca="1">'DAC Adjustment'!W536-'Census Tract'!R532</f>
        <v>0</v>
      </c>
      <c r="AE532" s="29">
        <f ca="1">'DAC Adjustment'!X536-'Census Tract'!S532</f>
        <v>0</v>
      </c>
      <c r="AF532" s="29">
        <f ca="1">'DAC Adjustment'!Y536-'Census Tract'!T532</f>
        <v>0</v>
      </c>
      <c r="AG532" s="345">
        <f ca="1">'DAC Adjustment'!Z536-'Census Tract'!U532</f>
        <v>0</v>
      </c>
    </row>
    <row r="533" spans="1:33" ht="15.75" x14ac:dyDescent="0.25">
      <c r="A533" s="193" t="s">
        <v>52</v>
      </c>
      <c r="B533" s="53" t="str">
        <f>IFERROR(INDEX(Geography!$R$5:$R$889,MATCH(C533,Geography!$S$5:$S$889,0)),"Undefined")</f>
        <v>Portland</v>
      </c>
      <c r="C533" s="53">
        <v>41051009201</v>
      </c>
      <c r="D533" s="171" cm="1">
        <f t="array" ref="D533">INDEX(Geography!$K$5:$K$838,MATCH(C533,Geography!$L$5:$L$838,0),0)</f>
        <v>1</v>
      </c>
      <c r="E533" s="53">
        <v>7868</v>
      </c>
      <c r="F533" s="53">
        <f>SUMIF(County!$A$5:$A$40,A533,County!$D$5:$D$40)</f>
        <v>590062</v>
      </c>
      <c r="G533" s="173" cm="1">
        <f t="array" ref="G533">INDEX(Geography!$E$5:$E$833,MATCH(C533,Geography!$C$5:$C$833,0),0)</f>
        <v>4726</v>
      </c>
      <c r="H533" s="239">
        <f t="shared" si="8"/>
        <v>5436.2179140032713</v>
      </c>
      <c r="I533" s="173">
        <f>SUMIF(Geography!$L$5:$L$838,'Census Tract'!C533,Geography!$M$5:$M$838)</f>
        <v>1908</v>
      </c>
      <c r="J533" s="338">
        <f ca="1">($I533/(SUMIF($D$5:$D$832,$D533,$I$5:$I$832))*IF($D533=1,Urban_Rural_LDVs!F$6,Urban_Rural_LDVs!F$7))</f>
        <v>0.95550351457380656</v>
      </c>
      <c r="K533" s="196">
        <f ca="1">($I533/(SUMIF($D$5:$D$832,$D533,$I$5:$I$832))*IF($D533=1,Urban_Rural_LDVs!G$6,Urban_Rural_LDVs!G$7))</f>
        <v>4.7484419301034233</v>
      </c>
      <c r="L533" s="196">
        <f ca="1">($I533/(SUMIF($D$5:$D$832,$D533,$I$5:$I$832))*IF($D533=1,Urban_Rural_LDVs!H$6,Urban_Rural_LDVs!H$7))</f>
        <v>21.849406127781155</v>
      </c>
      <c r="M533" s="197">
        <f ca="1">($I533/(SUMIF($D$5:$D$832,$D533,$I$5:$I$832))*IF($D533=1,Urban_Rural_LDVs!I$6,Urban_Rural_LDVs!I$7))</f>
        <v>47.455380752325439</v>
      </c>
      <c r="N533" s="196">
        <f ca="1">($H533/(SUMIF($D$5:$D$832,$D533,$H$5:$H$832))*IF($D533=1,Urban_Rural_LDVs!J$6,Urban_Rural_LDVs!J$7))</f>
        <v>1.1222673997037618</v>
      </c>
      <c r="O533" s="196">
        <f ca="1">($H533/(SUMIF($D$5:$D$832,$D533,$H$5:$H$832))*IF($D533=1,Urban_Rural_LDVs!K$6,Urban_Rural_LDVs!K$7))</f>
        <v>5.3404055335653933</v>
      </c>
      <c r="P533" s="196">
        <f ca="1">($H533/(SUMIF($D$5:$D$832,$D533,$H$5:$H$832))*IF($D533=1,Urban_Rural_LDVs!L$6,Urban_Rural_LDVs!L$7))</f>
        <v>24.356470489688292</v>
      </c>
      <c r="Q533" s="197">
        <f ca="1">($H533/(SUMIF($D$5:$D$832,$D533,$H$5:$H$832))*IF($D533=1,Urban_Rural_LDVs!M$6,Urban_Rural_LDVs!M$7))</f>
        <v>52.829612761021878</v>
      </c>
      <c r="R533" s="196">
        <f ca="1">($H533/(SUMIF($D$5:$D$832,$D533,$H$5:$H$832))*IF($D533=1,Urban_Rural_LDVs!N$6,Urban_Rural_LDVs!N$7))</f>
        <v>0.46723737646074248</v>
      </c>
      <c r="S533" s="196">
        <f ca="1">($H533/(SUMIF($D$5:$D$832,$D533,$H$5:$H$832))*IF($D533=1,Urban_Rural_LDVs!O$6,Urban_Rural_LDVs!O$7))</f>
        <v>2.2194407632763742</v>
      </c>
      <c r="T533" s="196">
        <f ca="1">($H533/(SUMIF($D$5:$D$832,$D533,$H$5:$H$832))*IF($D533=1,Urban_Rural_LDVs!P$6,Urban_Rural_LDVs!P$7))</f>
        <v>9.738276510327367</v>
      </c>
      <c r="U533" s="339">
        <f ca="1">($H533/(SUMIF($D$5:$D$832,$D533,$H$5:$H$832))*IF($D533=1,Urban_Rural_LDVs!Q$6,Urban_Rural_LDVs!Q$7))</f>
        <v>20.920772958210765</v>
      </c>
      <c r="V533" s="344">
        <f ca="1">'DAC Adjustment'!O537-'Census Tract'!J533</f>
        <v>0</v>
      </c>
      <c r="W533" s="29">
        <f ca="1">'DAC Adjustment'!P537-'Census Tract'!K533</f>
        <v>0</v>
      </c>
      <c r="X533" s="29">
        <f ca="1">'DAC Adjustment'!Q537-'Census Tract'!L533</f>
        <v>0</v>
      </c>
      <c r="Y533" s="105">
        <f ca="1">'DAC Adjustment'!R537-'Census Tract'!M533</f>
        <v>0</v>
      </c>
      <c r="Z533" s="29">
        <f ca="1">'DAC Adjustment'!S537-'Census Tract'!N533</f>
        <v>0</v>
      </c>
      <c r="AA533" s="29">
        <f ca="1">'DAC Adjustment'!T537-'Census Tract'!O533</f>
        <v>0</v>
      </c>
      <c r="AB533" s="29">
        <f ca="1">'DAC Adjustment'!U537-'Census Tract'!P533</f>
        <v>0</v>
      </c>
      <c r="AC533" s="105">
        <f ca="1">'DAC Adjustment'!V537-'Census Tract'!Q533</f>
        <v>0</v>
      </c>
      <c r="AD533" s="29">
        <f ca="1">'DAC Adjustment'!W537-'Census Tract'!R533</f>
        <v>0</v>
      </c>
      <c r="AE533" s="29">
        <f ca="1">'DAC Adjustment'!X537-'Census Tract'!S533</f>
        <v>0</v>
      </c>
      <c r="AF533" s="29">
        <f ca="1">'DAC Adjustment'!Y537-'Census Tract'!T533</f>
        <v>0</v>
      </c>
      <c r="AG533" s="345">
        <f ca="1">'DAC Adjustment'!Z537-'Census Tract'!U533</f>
        <v>0</v>
      </c>
    </row>
    <row r="534" spans="1:33" ht="15.75" x14ac:dyDescent="0.25">
      <c r="A534" s="193" t="s">
        <v>52</v>
      </c>
      <c r="B534" s="53" t="str">
        <f>IFERROR(INDEX(Geography!$R$5:$R$889,MATCH(C534,Geography!$S$5:$S$889,0)),"Undefined")</f>
        <v>Portland</v>
      </c>
      <c r="C534" s="53">
        <v>41051009701</v>
      </c>
      <c r="D534" s="171" cm="1">
        <f t="array" ref="D534">INDEX(Geography!$K$5:$K$838,MATCH(C534,Geography!$L$5:$L$838,0),0)</f>
        <v>1</v>
      </c>
      <c r="E534" s="53">
        <v>5819</v>
      </c>
      <c r="F534" s="53">
        <f>SUMIF(County!$A$5:$A$40,A534,County!$D$5:$D$40)</f>
        <v>590062</v>
      </c>
      <c r="G534" s="173" cm="1">
        <f t="array" ref="G534">INDEX(Geography!$E$5:$E$833,MATCH(C534,Geography!$C$5:$C$833,0),0)</f>
        <v>3605</v>
      </c>
      <c r="H534" s="239">
        <f t="shared" si="8"/>
        <v>4146.7553068095203</v>
      </c>
      <c r="I534" s="173">
        <f>SUMIF(Geography!$L$5:$L$838,'Census Tract'!C534,Geography!$M$5:$M$838)</f>
        <v>545</v>
      </c>
      <c r="J534" s="338">
        <f ca="1">($I534/(SUMIF($D$5:$D$832,$D534,$I$5:$I$832))*IF($D534=1,Urban_Rural_LDVs!F$6,Urban_Rural_LDVs!F$7))</f>
        <v>0.27292946302029591</v>
      </c>
      <c r="K534" s="196">
        <f ca="1">($I534/(SUMIF($D$5:$D$832,$D534,$I$5:$I$832))*IF($D534=1,Urban_Rural_LDVs!G$6,Urban_Rural_LDVs!G$7))</f>
        <v>1.3563421655693739</v>
      </c>
      <c r="L534" s="196">
        <f ca="1">($I534/(SUMIF($D$5:$D$832,$D534,$I$5:$I$832))*IF($D534=1,Urban_Rural_LDVs!H$6,Urban_Rural_LDVs!H$7))</f>
        <v>6.2410515406922062</v>
      </c>
      <c r="M534" s="197">
        <f ca="1">($I534/(SUMIF($D$5:$D$832,$D534,$I$5:$I$832))*IF($D534=1,Urban_Rural_LDVs!I$6,Urban_Rural_LDVs!I$7))</f>
        <v>13.555127101686249</v>
      </c>
      <c r="N534" s="196">
        <f ca="1">($H534/(SUMIF($D$5:$D$832,$D534,$H$5:$H$832))*IF($D534=1,Urban_Rural_LDVs!J$6,Urban_Rural_LDVs!J$7))</f>
        <v>0.85606728225392748</v>
      </c>
      <c r="O534" s="196">
        <f ca="1">($H534/(SUMIF($D$5:$D$832,$D534,$H$5:$H$832))*IF($D534=1,Urban_Rural_LDVs!K$6,Urban_Rural_LDVs!K$7))</f>
        <v>4.0736694770425821</v>
      </c>
      <c r="P534" s="196">
        <f ca="1">($H534/(SUMIF($D$5:$D$832,$D534,$H$5:$H$832))*IF($D534=1,Urban_Rural_LDVs!L$6,Urban_Rural_LDVs!L$7))</f>
        <v>18.579152796302644</v>
      </c>
      <c r="Q534" s="197">
        <f ca="1">($H534/(SUMIF($D$5:$D$832,$D534,$H$5:$H$832))*IF($D534=1,Urban_Rural_LDVs!M$6,Urban_Rural_LDVs!M$7))</f>
        <v>40.298509099340642</v>
      </c>
      <c r="R534" s="196">
        <f ca="1">($H534/(SUMIF($D$5:$D$832,$D534,$H$5:$H$832))*IF($D534=1,Urban_Rural_LDVs!N$6,Urban_Rural_LDVs!N$7))</f>
        <v>0.35640938259436661</v>
      </c>
      <c r="S534" s="196">
        <f ca="1">($H534/(SUMIF($D$5:$D$832,$D534,$H$5:$H$832))*IF($D534=1,Urban_Rural_LDVs!O$6,Urban_Rural_LDVs!O$7))</f>
        <v>1.692992795516574</v>
      </c>
      <c r="T534" s="196">
        <f ca="1">($H534/(SUMIF($D$5:$D$832,$D534,$H$5:$H$832))*IF($D534=1,Urban_Rural_LDVs!P$6,Urban_Rural_LDVs!P$7))</f>
        <v>7.428372158216284</v>
      </c>
      <c r="U534" s="339">
        <f ca="1">($H534/(SUMIF($D$5:$D$832,$D534,$H$5:$H$832))*IF($D534=1,Urban_Rural_LDVs!Q$6,Urban_Rural_LDVs!Q$7))</f>
        <v>15.958397485050742</v>
      </c>
      <c r="V534" s="344">
        <f ca="1">'DAC Adjustment'!O538-'Census Tract'!J534</f>
        <v>6.8232365755073965E-2</v>
      </c>
      <c r="W534" s="29">
        <f ca="1">'DAC Adjustment'!P538-'Census Tract'!K534</f>
        <v>0.33908554139234348</v>
      </c>
      <c r="X534" s="29">
        <f ca="1">'DAC Adjustment'!Q538-'Census Tract'!L534</f>
        <v>1.5602628851730511</v>
      </c>
      <c r="Y534" s="105">
        <f ca="1">'DAC Adjustment'!R538-'Census Tract'!M534</f>
        <v>3.3887817754215632</v>
      </c>
      <c r="Z534" s="29">
        <f ca="1">'DAC Adjustment'!S538-'Census Tract'!N534</f>
        <v>0.21401682056348181</v>
      </c>
      <c r="AA534" s="29">
        <f ca="1">'DAC Adjustment'!T538-'Census Tract'!O534</f>
        <v>1.0184173692606455</v>
      </c>
      <c r="AB534" s="29">
        <f ca="1">'DAC Adjustment'!U538-'Census Tract'!P534</f>
        <v>4.6447881990756628</v>
      </c>
      <c r="AC534" s="105">
        <f ca="1">'DAC Adjustment'!V538-'Census Tract'!Q534</f>
        <v>10.074627274835159</v>
      </c>
      <c r="AD534" s="29">
        <f ca="1">'DAC Adjustment'!W538-'Census Tract'!R534</f>
        <v>8.9102345648591652E-2</v>
      </c>
      <c r="AE534" s="29">
        <f ca="1">'DAC Adjustment'!X538-'Census Tract'!S534</f>
        <v>0.42324819887914367</v>
      </c>
      <c r="AF534" s="29">
        <f ca="1">'DAC Adjustment'!Y538-'Census Tract'!T534</f>
        <v>1.857093039554071</v>
      </c>
      <c r="AG534" s="345">
        <f ca="1">'DAC Adjustment'!Z538-'Census Tract'!U534</f>
        <v>3.9895993712626847</v>
      </c>
    </row>
    <row r="535" spans="1:33" ht="15.75" x14ac:dyDescent="0.25">
      <c r="A535" s="193" t="s">
        <v>52</v>
      </c>
      <c r="B535" s="53" t="str">
        <f>IFERROR(INDEX(Geography!$R$5:$R$889,MATCH(C535,Geography!$S$5:$S$889,0)),"Undefined")</f>
        <v>Portland</v>
      </c>
      <c r="C535" s="53">
        <v>41051001000</v>
      </c>
      <c r="D535" s="171" cm="1">
        <f t="array" ref="D535">INDEX(Geography!$K$5:$K$838,MATCH(C535,Geography!$L$5:$L$838,0),0)</f>
        <v>1</v>
      </c>
      <c r="E535" s="53">
        <v>6139</v>
      </c>
      <c r="F535" s="53">
        <f>SUMIF(County!$A$5:$A$40,A535,County!$D$5:$D$40)</f>
        <v>590062</v>
      </c>
      <c r="G535" s="173" cm="1">
        <f t="array" ref="G535">INDEX(Geography!$E$5:$E$833,MATCH(C535,Geography!$C$5:$C$833,0),0)</f>
        <v>3678</v>
      </c>
      <c r="H535" s="239">
        <f t="shared" si="8"/>
        <v>4230.7256639238321</v>
      </c>
      <c r="I535" s="173">
        <f>SUMIF(Geography!$L$5:$L$838,'Census Tract'!C535,Geography!$M$5:$M$838)</f>
        <v>7364</v>
      </c>
      <c r="J535" s="338">
        <f ca="1">($I535/(SUMIF($D$5:$D$832,$D535,$I$5:$I$832))*IF($D535=1,Urban_Rural_LDVs!F$6,Urban_Rural_LDVs!F$7))</f>
        <v>3.6878028728100163</v>
      </c>
      <c r="K535" s="196">
        <f ca="1">($I535/(SUMIF($D$5:$D$832,$D535,$I$5:$I$832))*IF($D535=1,Urban_Rural_LDVs!G$6,Urban_Rural_LDVs!G$7))</f>
        <v>18.326795793124528</v>
      </c>
      <c r="L535" s="196">
        <f ca="1">($I535/(SUMIF($D$5:$D$832,$D535,$I$5:$I$832))*IF($D535=1,Urban_Rural_LDVs!H$6,Urban_Rural_LDVs!H$7))</f>
        <v>84.328630359004407</v>
      </c>
      <c r="M535" s="197">
        <f ca="1">($I535/(SUMIF($D$5:$D$832,$D535,$I$5:$I$832))*IF($D535=1,Urban_Rural_LDVs!I$6,Urban_Rural_LDVs!I$7))</f>
        <v>183.15588252627069</v>
      </c>
      <c r="N535" s="196">
        <f ca="1">($H535/(SUMIF($D$5:$D$832,$D535,$H$5:$H$832))*IF($D535=1,Urban_Rural_LDVs!J$6,Urban_Rural_LDVs!J$7))</f>
        <v>0.87340234788625393</v>
      </c>
      <c r="O535" s="196">
        <f ca="1">($H535/(SUMIF($D$5:$D$832,$D535,$H$5:$H$832))*IF($D535=1,Urban_Rural_LDVs!K$6,Urban_Rural_LDVs!K$7))</f>
        <v>4.1561598714459409</v>
      </c>
      <c r="P535" s="196">
        <f ca="1">($H535/(SUMIF($D$5:$D$832,$D535,$H$5:$H$832))*IF($D535=1,Urban_Rural_LDVs!L$6,Urban_Rural_LDVs!L$7))</f>
        <v>18.955374198280477</v>
      </c>
      <c r="Q535" s="197">
        <f ca="1">($H535/(SUMIF($D$5:$D$832,$D535,$H$5:$H$832))*IF($D535=1,Urban_Rural_LDVs!M$6,Urban_Rural_LDVs!M$7))</f>
        <v>41.114539935471534</v>
      </c>
      <c r="R535" s="196">
        <f ca="1">($H535/(SUMIF($D$5:$D$832,$D535,$H$5:$H$832))*IF($D535=1,Urban_Rural_LDVs!N$6,Urban_Rural_LDVs!N$7))</f>
        <v>0.36362654901028585</v>
      </c>
      <c r="S535" s="196">
        <f ca="1">($H535/(SUMIF($D$5:$D$832,$D535,$H$5:$H$832))*IF($D535=1,Urban_Rural_LDVs!O$6,Urban_Rural_LDVs!O$7))</f>
        <v>1.7272753125963827</v>
      </c>
      <c r="T535" s="196">
        <f ca="1">($H535/(SUMIF($D$5:$D$832,$D535,$H$5:$H$832))*IF($D535=1,Urban_Rural_LDVs!P$6,Urban_Rural_LDVs!P$7))</f>
        <v>7.578794118701663</v>
      </c>
      <c r="U535" s="339">
        <f ca="1">($H535/(SUMIF($D$5:$D$832,$D535,$H$5:$H$832))*IF($D535=1,Urban_Rural_LDVs!Q$6,Urban_Rural_LDVs!Q$7))</f>
        <v>16.281549500698095</v>
      </c>
      <c r="V535" s="344">
        <f ca="1">'DAC Adjustment'!O539-'Census Tract'!J535</f>
        <v>0</v>
      </c>
      <c r="W535" s="29">
        <f ca="1">'DAC Adjustment'!P539-'Census Tract'!K535</f>
        <v>0</v>
      </c>
      <c r="X535" s="29">
        <f ca="1">'DAC Adjustment'!Q539-'Census Tract'!L535</f>
        <v>0</v>
      </c>
      <c r="Y535" s="105">
        <f ca="1">'DAC Adjustment'!R539-'Census Tract'!M535</f>
        <v>0</v>
      </c>
      <c r="Z535" s="29">
        <f ca="1">'DAC Adjustment'!S539-'Census Tract'!N535</f>
        <v>0</v>
      </c>
      <c r="AA535" s="29">
        <f ca="1">'DAC Adjustment'!T539-'Census Tract'!O535</f>
        <v>0</v>
      </c>
      <c r="AB535" s="29">
        <f ca="1">'DAC Adjustment'!U539-'Census Tract'!P535</f>
        <v>0</v>
      </c>
      <c r="AC535" s="105">
        <f ca="1">'DAC Adjustment'!V539-'Census Tract'!Q535</f>
        <v>0</v>
      </c>
      <c r="AD535" s="29">
        <f ca="1">'DAC Adjustment'!W539-'Census Tract'!R535</f>
        <v>0</v>
      </c>
      <c r="AE535" s="29">
        <f ca="1">'DAC Adjustment'!X539-'Census Tract'!S535</f>
        <v>0</v>
      </c>
      <c r="AF535" s="29">
        <f ca="1">'DAC Adjustment'!Y539-'Census Tract'!T535</f>
        <v>0</v>
      </c>
      <c r="AG535" s="345">
        <f ca="1">'DAC Adjustment'!Z539-'Census Tract'!U535</f>
        <v>0</v>
      </c>
    </row>
    <row r="536" spans="1:33" ht="15.75" x14ac:dyDescent="0.25">
      <c r="A536" s="193" t="s">
        <v>52</v>
      </c>
      <c r="B536" s="53" t="str">
        <f>IFERROR(INDEX(Geography!$R$5:$R$889,MATCH(C536,Geography!$S$5:$S$889,0)),"Undefined")</f>
        <v>Portland</v>
      </c>
      <c r="C536" s="53">
        <v>41051000701</v>
      </c>
      <c r="D536" s="171" cm="1">
        <f t="array" ref="D536">INDEX(Geography!$K$5:$K$838,MATCH(C536,Geography!$L$5:$L$838,0),0)</f>
        <v>1</v>
      </c>
      <c r="E536" s="53">
        <v>4744</v>
      </c>
      <c r="F536" s="53">
        <f>SUMIF(County!$A$5:$A$40,A536,County!$D$5:$D$40)</f>
        <v>590062</v>
      </c>
      <c r="G536" s="173" cm="1">
        <f t="array" ref="G536">INDEX(Geography!$E$5:$E$833,MATCH(C536,Geography!$C$5:$C$833,0),0)</f>
        <v>2987</v>
      </c>
      <c r="H536" s="239">
        <f t="shared" si="8"/>
        <v>3435.8829684993166</v>
      </c>
      <c r="I536" s="173">
        <f>SUMIF(Geography!$L$5:$L$838,'Census Tract'!C536,Geography!$M$5:$M$838)</f>
        <v>822</v>
      </c>
      <c r="J536" s="338">
        <f ca="1">($I536/(SUMIF($D$5:$D$832,$D536,$I$5:$I$832))*IF($D536=1,Urban_Rural_LDVs!F$6,Urban_Rural_LDVs!F$7))</f>
        <v>0.41164774055538206</v>
      </c>
      <c r="K536" s="196">
        <f ca="1">($I536/(SUMIF($D$5:$D$832,$D536,$I$5:$I$832))*IF($D536=1,Urban_Rural_LDVs!G$6,Urban_Rural_LDVs!G$7))</f>
        <v>2.0457124038495875</v>
      </c>
      <c r="L536" s="196">
        <f ca="1">($I536/(SUMIF($D$5:$D$832,$D536,$I$5:$I$832))*IF($D536=1,Urban_Rural_LDVs!H$6,Urban_Rural_LDVs!H$7))</f>
        <v>9.4131089292642081</v>
      </c>
      <c r="M536" s="197">
        <f ca="1">($I536/(SUMIF($D$5:$D$832,$D536,$I$5:$I$832))*IF($D536=1,Urban_Rural_LDVs!I$6,Urban_Rural_LDVs!I$7))</f>
        <v>20.444613720341462</v>
      </c>
      <c r="N536" s="196">
        <f ca="1">($H536/(SUMIF($D$5:$D$832,$D536,$H$5:$H$832))*IF($D536=1,Urban_Rural_LDVs!J$6,Urban_Rural_LDVs!J$7))</f>
        <v>0.70931289101039696</v>
      </c>
      <c r="O536" s="196">
        <f ca="1">($H536/(SUMIF($D$5:$D$832,$D536,$H$5:$H$832))*IF($D536=1,Urban_Rural_LDVs!K$6,Urban_Rural_LDVs!K$7))</f>
        <v>3.3753261381209962</v>
      </c>
      <c r="P536" s="196">
        <f ca="1">($H536/(SUMIF($D$5:$D$832,$D536,$H$5:$H$832))*IF($D536=1,Urban_Rural_LDVs!L$6,Urban_Rural_LDVs!L$7))</f>
        <v>15.39415517407933</v>
      </c>
      <c r="Q536" s="197">
        <f ca="1">($H536/(SUMIF($D$5:$D$832,$D536,$H$5:$H$832))*IF($D536=1,Urban_Rural_LDVs!M$6,Urban_Rural_LDVs!M$7))</f>
        <v>33.390193253739383</v>
      </c>
      <c r="R536" s="196">
        <f ca="1">($H536/(SUMIF($D$5:$D$832,$D536,$H$5:$H$832))*IF($D536=1,Urban_Rural_LDVs!N$6,Urban_Rural_LDVs!N$7))</f>
        <v>0.2953106312924752</v>
      </c>
      <c r="S536" s="196">
        <f ca="1">($H536/(SUMIF($D$5:$D$832,$D536,$H$5:$H$832))*IF($D536=1,Urban_Rural_LDVs!O$6,Urban_Rural_LDVs!O$7))</f>
        <v>1.402765459142304</v>
      </c>
      <c r="T536" s="196">
        <f ca="1">($H536/(SUMIF($D$5:$D$832,$D536,$H$5:$H$832))*IF($D536=1,Urban_Rural_LDVs!P$6,Urban_Rural_LDVs!P$7))</f>
        <v>6.1549369310934923</v>
      </c>
      <c r="U536" s="339">
        <f ca="1">($H536/(SUMIF($D$5:$D$832,$D536,$H$5:$H$832))*IF($D536=1,Urban_Rural_LDVs!Q$6,Urban_Rural_LDVs!Q$7))</f>
        <v>13.222672201899186</v>
      </c>
      <c r="V536" s="344">
        <f ca="1">'DAC Adjustment'!O540-'Census Tract'!J536</f>
        <v>0</v>
      </c>
      <c r="W536" s="29">
        <f ca="1">'DAC Adjustment'!P540-'Census Tract'!K536</f>
        <v>0</v>
      </c>
      <c r="X536" s="29">
        <f ca="1">'DAC Adjustment'!Q540-'Census Tract'!L536</f>
        <v>0</v>
      </c>
      <c r="Y536" s="105">
        <f ca="1">'DAC Adjustment'!R540-'Census Tract'!M536</f>
        <v>0</v>
      </c>
      <c r="Z536" s="29">
        <f ca="1">'DAC Adjustment'!S540-'Census Tract'!N536</f>
        <v>0</v>
      </c>
      <c r="AA536" s="29">
        <f ca="1">'DAC Adjustment'!T540-'Census Tract'!O536</f>
        <v>0</v>
      </c>
      <c r="AB536" s="29">
        <f ca="1">'DAC Adjustment'!U540-'Census Tract'!P536</f>
        <v>0</v>
      </c>
      <c r="AC536" s="105">
        <f ca="1">'DAC Adjustment'!V540-'Census Tract'!Q536</f>
        <v>0</v>
      </c>
      <c r="AD536" s="29">
        <f ca="1">'DAC Adjustment'!W540-'Census Tract'!R536</f>
        <v>0</v>
      </c>
      <c r="AE536" s="29">
        <f ca="1">'DAC Adjustment'!X540-'Census Tract'!S536</f>
        <v>0</v>
      </c>
      <c r="AF536" s="29">
        <f ca="1">'DAC Adjustment'!Y540-'Census Tract'!T536</f>
        <v>0</v>
      </c>
      <c r="AG536" s="345">
        <f ca="1">'DAC Adjustment'!Z540-'Census Tract'!U536</f>
        <v>0</v>
      </c>
    </row>
    <row r="537" spans="1:33" ht="15.75" x14ac:dyDescent="0.25">
      <c r="A537" s="193" t="s">
        <v>52</v>
      </c>
      <c r="B537" s="53" t="str">
        <f>IFERROR(INDEX(Geography!$R$5:$R$889,MATCH(C537,Geography!$S$5:$S$889,0)),"Undefined")</f>
        <v>Portland</v>
      </c>
      <c r="C537" s="53">
        <v>41051002802</v>
      </c>
      <c r="D537" s="171" cm="1">
        <f t="array" ref="D537">INDEX(Geography!$K$5:$K$838,MATCH(C537,Geography!$L$5:$L$838,0),0)</f>
        <v>1</v>
      </c>
      <c r="E537" s="53">
        <v>3379</v>
      </c>
      <c r="F537" s="53">
        <f>SUMIF(County!$A$5:$A$40,A537,County!$D$5:$D$40)</f>
        <v>590062</v>
      </c>
      <c r="G537" s="173" cm="1">
        <f t="array" ref="G537">INDEX(Geography!$E$5:$E$833,MATCH(C537,Geography!$C$5:$C$833,0),0)</f>
        <v>2441</v>
      </c>
      <c r="H537" s="239">
        <f t="shared" si="8"/>
        <v>2807.8307084388457</v>
      </c>
      <c r="I537" s="173">
        <f>SUMIF(Geography!$L$5:$L$838,'Census Tract'!C537,Geography!$M$5:$M$838)</f>
        <v>919</v>
      </c>
      <c r="J537" s="338">
        <f ca="1">($I537/(SUMIF($D$5:$D$832,$D537,$I$5:$I$832))*IF($D537=1,Urban_Rural_LDVs!F$6,Urban_Rural_LDVs!F$7))</f>
        <v>0.46022417709293933</v>
      </c>
      <c r="K537" s="196">
        <f ca="1">($I537/(SUMIF($D$5:$D$832,$D537,$I$5:$I$832))*IF($D537=1,Urban_Rural_LDVs!G$6,Urban_Rural_LDVs!G$7))</f>
        <v>2.2871164223087241</v>
      </c>
      <c r="L537" s="196">
        <f ca="1">($I537/(SUMIF($D$5:$D$832,$D537,$I$5:$I$832))*IF($D537=1,Urban_Rural_LDVs!H$6,Urban_Rural_LDVs!H$7))</f>
        <v>10.523901588800253</v>
      </c>
      <c r="M537" s="197">
        <f ca="1">($I537/(SUMIF($D$5:$D$832,$D537,$I$5:$I$832))*IF($D537=1,Urban_Rural_LDVs!I$6,Urban_Rural_LDVs!I$7))</f>
        <v>22.857177626513145</v>
      </c>
      <c r="N537" s="196">
        <f ca="1">($H537/(SUMIF($D$5:$D$832,$D537,$H$5:$H$832))*IF($D537=1,Urban_Rural_LDVs!J$6,Urban_Rural_LDVs!J$7))</f>
        <v>0.57965609874669544</v>
      </c>
      <c r="O537" s="196">
        <f ca="1">($H537/(SUMIF($D$5:$D$832,$D537,$H$5:$H$832))*IF($D537=1,Urban_Rural_LDVs!K$6,Urban_Rural_LDVs!K$7))</f>
        <v>2.758343188199984</v>
      </c>
      <c r="P537" s="196">
        <f ca="1">($H537/(SUMIF($D$5:$D$832,$D537,$H$5:$H$832))*IF($D537=1,Urban_Rural_LDVs!L$6,Urban_Rural_LDVs!L$7))</f>
        <v>12.580225235998544</v>
      </c>
      <c r="Q537" s="197">
        <f ca="1">($H537/(SUMIF($D$5:$D$832,$D537,$H$5:$H$832))*IF($D537=1,Urban_Rural_LDVs!M$6,Urban_Rural_LDVs!M$7))</f>
        <v>27.286729739664494</v>
      </c>
      <c r="R537" s="196">
        <f ca="1">($H537/(SUMIF($D$5:$D$832,$D537,$H$5:$H$832))*IF($D537=1,Urban_Rural_LDVs!N$6,Urban_Rural_LDVs!N$7))</f>
        <v>0.24133018111313426</v>
      </c>
      <c r="S537" s="196">
        <f ca="1">($H537/(SUMIF($D$5:$D$832,$D537,$H$5:$H$832))*IF($D537=1,Urban_Rural_LDVs!O$6,Urban_Rural_LDVs!O$7))</f>
        <v>1.1463510163262018</v>
      </c>
      <c r="T537" s="196">
        <f ca="1">($H537/(SUMIF($D$5:$D$832,$D537,$H$5:$H$832))*IF($D537=1,Urban_Rural_LDVs!P$6,Urban_Rural_LDVs!P$7))</f>
        <v>5.0298630896549099</v>
      </c>
      <c r="U537" s="339">
        <f ca="1">($H537/(SUMIF($D$5:$D$832,$D537,$H$5:$H$832))*IF($D537=1,Urban_Rural_LDVs!Q$6,Urban_Rural_LDVs!Q$7))</f>
        <v>10.80567219445461</v>
      </c>
      <c r="V537" s="344">
        <f ca="1">'DAC Adjustment'!O541-'Census Tract'!J537</f>
        <v>0</v>
      </c>
      <c r="W537" s="29">
        <f ca="1">'DAC Adjustment'!P541-'Census Tract'!K537</f>
        <v>0</v>
      </c>
      <c r="X537" s="29">
        <f ca="1">'DAC Adjustment'!Q541-'Census Tract'!L537</f>
        <v>0</v>
      </c>
      <c r="Y537" s="105">
        <f ca="1">'DAC Adjustment'!R541-'Census Tract'!M537</f>
        <v>0</v>
      </c>
      <c r="Z537" s="29">
        <f ca="1">'DAC Adjustment'!S541-'Census Tract'!N537</f>
        <v>0</v>
      </c>
      <c r="AA537" s="29">
        <f ca="1">'DAC Adjustment'!T541-'Census Tract'!O537</f>
        <v>0</v>
      </c>
      <c r="AB537" s="29">
        <f ca="1">'DAC Adjustment'!U541-'Census Tract'!P537</f>
        <v>0</v>
      </c>
      <c r="AC537" s="105">
        <f ca="1">'DAC Adjustment'!V541-'Census Tract'!Q537</f>
        <v>0</v>
      </c>
      <c r="AD537" s="29">
        <f ca="1">'DAC Adjustment'!W541-'Census Tract'!R537</f>
        <v>0</v>
      </c>
      <c r="AE537" s="29">
        <f ca="1">'DAC Adjustment'!X541-'Census Tract'!S537</f>
        <v>0</v>
      </c>
      <c r="AF537" s="29">
        <f ca="1">'DAC Adjustment'!Y541-'Census Tract'!T537</f>
        <v>0</v>
      </c>
      <c r="AG537" s="345">
        <f ca="1">'DAC Adjustment'!Z541-'Census Tract'!U537</f>
        <v>0</v>
      </c>
    </row>
    <row r="538" spans="1:33" ht="15.75" x14ac:dyDescent="0.25">
      <c r="A538" s="193" t="s">
        <v>52</v>
      </c>
      <c r="B538" s="53" t="str">
        <f>IFERROR(INDEX(Geography!$R$5:$R$889,MATCH(C538,Geography!$S$5:$S$889,0)),"Undefined")</f>
        <v>Portland</v>
      </c>
      <c r="C538" s="53">
        <v>41051000601</v>
      </c>
      <c r="D538" s="171" cm="1">
        <f t="array" ref="D538">INDEX(Geography!$K$5:$K$838,MATCH(C538,Geography!$L$5:$L$838,0),0)</f>
        <v>1</v>
      </c>
      <c r="E538" s="53">
        <v>5850</v>
      </c>
      <c r="F538" s="53">
        <f>SUMIF(County!$A$5:$A$40,A538,County!$D$5:$D$40)</f>
        <v>590062</v>
      </c>
      <c r="G538" s="173" cm="1">
        <f t="array" ref="G538">INDEX(Geography!$E$5:$E$833,MATCH(C538,Geography!$C$5:$C$833,0),0)</f>
        <v>3543</v>
      </c>
      <c r="H538" s="239">
        <f t="shared" si="8"/>
        <v>4075.4380172055839</v>
      </c>
      <c r="I538" s="173">
        <f>SUMIF(Geography!$L$5:$L$838,'Census Tract'!C538,Geography!$M$5:$M$838)</f>
        <v>963</v>
      </c>
      <c r="J538" s="338">
        <f ca="1">($I538/(SUMIF($D$5:$D$832,$D538,$I$5:$I$832))*IF($D538=1,Urban_Rural_LDVs!F$6,Urban_Rural_LDVs!F$7))</f>
        <v>0.48225884933677976</v>
      </c>
      <c r="K538" s="196">
        <f ca="1">($I538/(SUMIF($D$5:$D$832,$D538,$I$5:$I$832))*IF($D538=1,Urban_Rural_LDVs!G$6,Urban_Rural_LDVs!G$7))</f>
        <v>2.3966192760427654</v>
      </c>
      <c r="L538" s="196">
        <f ca="1">($I538/(SUMIF($D$5:$D$832,$D538,$I$5:$I$832))*IF($D538=1,Urban_Rural_LDVs!H$6,Urban_Rural_LDVs!H$7))</f>
        <v>11.027766300342375</v>
      </c>
      <c r="M538" s="197">
        <f ca="1">($I538/(SUMIF($D$5:$D$832,$D538,$I$5:$I$832))*IF($D538=1,Urban_Rural_LDVs!I$6,Urban_Rural_LDVs!I$7))</f>
        <v>23.951536511786895</v>
      </c>
      <c r="N538" s="196">
        <f ca="1">($H538/(SUMIF($D$5:$D$832,$D538,$H$5:$H$832))*IF($D538=1,Urban_Rural_LDVs!J$6,Urban_Rural_LDVs!J$7))</f>
        <v>0.84134434979907491</v>
      </c>
      <c r="O538" s="196">
        <f ca="1">($H538/(SUMIF($D$5:$D$832,$D538,$H$5:$H$832))*IF($D538=1,Urban_Rural_LDVs!K$6,Urban_Rural_LDVs!K$7))</f>
        <v>4.0036091420698661</v>
      </c>
      <c r="P538" s="196">
        <f ca="1">($H538/(SUMIF($D$5:$D$832,$D538,$H$5:$H$832))*IF($D538=1,Urban_Rural_LDVs!L$6,Urban_Rural_LDVs!L$7))</f>
        <v>18.259622290513249</v>
      </c>
      <c r="Q538" s="197">
        <f ca="1">($H538/(SUMIF($D$5:$D$832,$D538,$H$5:$H$832))*IF($D538=1,Urban_Rural_LDVs!M$6,Urban_Rural_LDVs!M$7))</f>
        <v>39.605441813859606</v>
      </c>
      <c r="R538" s="196">
        <f ca="1">($H538/(SUMIF($D$5:$D$832,$D538,$H$5:$H$832))*IF($D538=1,Urban_Rural_LDVs!N$6,Urban_Rural_LDVs!N$7))</f>
        <v>0.35027973440550375</v>
      </c>
      <c r="S538" s="196">
        <f ca="1">($H538/(SUMIF($D$5:$D$832,$D538,$H$5:$H$832))*IF($D538=1,Urban_Rural_LDVs!O$6,Urban_Rural_LDVs!O$7))</f>
        <v>1.6638761371748187</v>
      </c>
      <c r="T538" s="196">
        <f ca="1">($H538/(SUMIF($D$5:$D$832,$D538,$H$5:$H$832))*IF($D538=1,Urban_Rural_LDVs!P$6,Urban_Rural_LDVs!P$7))</f>
        <v>7.3006165205437714</v>
      </c>
      <c r="U538" s="339">
        <f ca="1">($H538/(SUMIF($D$5:$D$832,$D538,$H$5:$H$832))*IF($D538=1,Urban_Rural_LDVs!Q$6,Urban_Rural_LDVs!Q$7))</f>
        <v>15.683939608747513</v>
      </c>
      <c r="V538" s="344">
        <f ca="1">'DAC Adjustment'!O542-'Census Tract'!J538</f>
        <v>0</v>
      </c>
      <c r="W538" s="29">
        <f ca="1">'DAC Adjustment'!P542-'Census Tract'!K538</f>
        <v>0</v>
      </c>
      <c r="X538" s="29">
        <f ca="1">'DAC Adjustment'!Q542-'Census Tract'!L538</f>
        <v>0</v>
      </c>
      <c r="Y538" s="105">
        <f ca="1">'DAC Adjustment'!R542-'Census Tract'!M538</f>
        <v>0</v>
      </c>
      <c r="Z538" s="29">
        <f ca="1">'DAC Adjustment'!S542-'Census Tract'!N538</f>
        <v>0</v>
      </c>
      <c r="AA538" s="29">
        <f ca="1">'DAC Adjustment'!T542-'Census Tract'!O538</f>
        <v>0</v>
      </c>
      <c r="AB538" s="29">
        <f ca="1">'DAC Adjustment'!U542-'Census Tract'!P538</f>
        <v>0</v>
      </c>
      <c r="AC538" s="105">
        <f ca="1">'DAC Adjustment'!V542-'Census Tract'!Q538</f>
        <v>0</v>
      </c>
      <c r="AD538" s="29">
        <f ca="1">'DAC Adjustment'!W542-'Census Tract'!R538</f>
        <v>0</v>
      </c>
      <c r="AE538" s="29">
        <f ca="1">'DAC Adjustment'!X542-'Census Tract'!S538</f>
        <v>0</v>
      </c>
      <c r="AF538" s="29">
        <f ca="1">'DAC Adjustment'!Y542-'Census Tract'!T538</f>
        <v>0</v>
      </c>
      <c r="AG538" s="345">
        <f ca="1">'DAC Adjustment'!Z542-'Census Tract'!U538</f>
        <v>0</v>
      </c>
    </row>
    <row r="539" spans="1:33" ht="15.75" x14ac:dyDescent="0.25">
      <c r="A539" s="193" t="s">
        <v>52</v>
      </c>
      <c r="B539" s="53" t="str">
        <f>IFERROR(INDEX(Geography!$R$5:$R$889,MATCH(C539,Geography!$S$5:$S$889,0)),"Undefined")</f>
        <v>Gresham</v>
      </c>
      <c r="C539" s="53">
        <v>41051009904</v>
      </c>
      <c r="D539" s="171" cm="1">
        <f t="array" ref="D539">INDEX(Geography!$K$5:$K$838,MATCH(C539,Geography!$L$5:$L$838,0),0)</f>
        <v>1</v>
      </c>
      <c r="E539" s="53">
        <v>3755</v>
      </c>
      <c r="F539" s="53">
        <f>SUMIF(County!$A$5:$A$40,A539,County!$D$5:$D$40)</f>
        <v>590062</v>
      </c>
      <c r="G539" s="173" cm="1">
        <f t="array" ref="G539">INDEX(Geography!$E$5:$E$833,MATCH(C539,Geography!$C$5:$C$833,0),0)</f>
        <v>2587</v>
      </c>
      <c r="H539" s="239">
        <f t="shared" si="8"/>
        <v>2975.7714226674698</v>
      </c>
      <c r="I539" s="173">
        <f>SUMIF(Geography!$L$5:$L$838,'Census Tract'!C539,Geography!$M$5:$M$838)</f>
        <v>162</v>
      </c>
      <c r="J539" s="338">
        <f ca="1">($I539/(SUMIF($D$5:$D$832,$D539,$I$5:$I$832))*IF($D539=1,Urban_Rural_LDVs!F$6,Urban_Rural_LDVs!F$7))</f>
        <v>8.1127656897776027E-2</v>
      </c>
      <c r="K539" s="196">
        <f ca="1">($I539/(SUMIF($D$5:$D$832,$D539,$I$5:$I$832))*IF($D539=1,Urban_Rural_LDVs!G$6,Urban_Rural_LDVs!G$7))</f>
        <v>0.40316959783896983</v>
      </c>
      <c r="L539" s="196">
        <f ca="1">($I539/(SUMIF($D$5:$D$832,$D539,$I$5:$I$832))*IF($D539=1,Urban_Rural_LDVs!H$6,Urban_Rural_LDVs!H$7))</f>
        <v>1.8551382561323622</v>
      </c>
      <c r="M539" s="197">
        <f ca="1">($I539/(SUMIF($D$5:$D$832,$D539,$I$5:$I$832))*IF($D539=1,Urban_Rural_LDVs!I$6,Urban_Rural_LDVs!I$7))</f>
        <v>4.0292304412351783</v>
      </c>
      <c r="N539" s="196">
        <f ca="1">($H539/(SUMIF($D$5:$D$832,$D539,$H$5:$H$832))*IF($D539=1,Urban_Rural_LDVs!J$6,Urban_Rural_LDVs!J$7))</f>
        <v>0.61432623001134823</v>
      </c>
      <c r="O539" s="196">
        <f ca="1">($H539/(SUMIF($D$5:$D$832,$D539,$H$5:$H$832))*IF($D539=1,Urban_Rural_LDVs!K$6,Urban_Rural_LDVs!K$7))</f>
        <v>2.9233239770067017</v>
      </c>
      <c r="P539" s="196">
        <f ca="1">($H539/(SUMIF($D$5:$D$832,$D539,$H$5:$H$832))*IF($D539=1,Urban_Rural_LDVs!L$6,Urban_Rural_LDVs!L$7))</f>
        <v>13.332668039954212</v>
      </c>
      <c r="Q539" s="197">
        <f ca="1">($H539/(SUMIF($D$5:$D$832,$D539,$H$5:$H$832))*IF($D539=1,Urban_Rural_LDVs!M$6,Urban_Rural_LDVs!M$7))</f>
        <v>28.918791411926279</v>
      </c>
      <c r="R539" s="196">
        <f ca="1">($H539/(SUMIF($D$5:$D$832,$D539,$H$5:$H$832))*IF($D539=1,Urban_Rural_LDVs!N$6,Urban_Rural_LDVs!N$7))</f>
        <v>0.25576451394497268</v>
      </c>
      <c r="S539" s="196">
        <f ca="1">($H539/(SUMIF($D$5:$D$832,$D539,$H$5:$H$832))*IF($D539=1,Urban_Rural_LDVs!O$6,Urban_Rural_LDVs!O$7))</f>
        <v>1.2149160504858187</v>
      </c>
      <c r="T539" s="196">
        <f ca="1">($H539/(SUMIF($D$5:$D$832,$D539,$H$5:$H$832))*IF($D539=1,Urban_Rural_LDVs!P$6,Urban_Rural_LDVs!P$7))</f>
        <v>5.330707010625666</v>
      </c>
      <c r="U539" s="339">
        <f ca="1">($H539/(SUMIF($D$5:$D$832,$D539,$H$5:$H$832))*IF($D539=1,Urban_Rural_LDVs!Q$6,Urban_Rural_LDVs!Q$7))</f>
        <v>11.451976225749313</v>
      </c>
      <c r="V539" s="344">
        <f ca="1">'DAC Adjustment'!O543-'Census Tract'!J539</f>
        <v>0</v>
      </c>
      <c r="W539" s="29">
        <f ca="1">'DAC Adjustment'!P543-'Census Tract'!K539</f>
        <v>0</v>
      </c>
      <c r="X539" s="29">
        <f ca="1">'DAC Adjustment'!Q543-'Census Tract'!L539</f>
        <v>0</v>
      </c>
      <c r="Y539" s="105">
        <f ca="1">'DAC Adjustment'!R543-'Census Tract'!M539</f>
        <v>0</v>
      </c>
      <c r="Z539" s="29">
        <f ca="1">'DAC Adjustment'!S543-'Census Tract'!N539</f>
        <v>0</v>
      </c>
      <c r="AA539" s="29">
        <f ca="1">'DAC Adjustment'!T543-'Census Tract'!O539</f>
        <v>0</v>
      </c>
      <c r="AB539" s="29">
        <f ca="1">'DAC Adjustment'!U543-'Census Tract'!P539</f>
        <v>0</v>
      </c>
      <c r="AC539" s="105">
        <f ca="1">'DAC Adjustment'!V543-'Census Tract'!Q539</f>
        <v>0</v>
      </c>
      <c r="AD539" s="29">
        <f ca="1">'DAC Adjustment'!W543-'Census Tract'!R539</f>
        <v>0</v>
      </c>
      <c r="AE539" s="29">
        <f ca="1">'DAC Adjustment'!X543-'Census Tract'!S539</f>
        <v>0</v>
      </c>
      <c r="AF539" s="29">
        <f ca="1">'DAC Adjustment'!Y543-'Census Tract'!T539</f>
        <v>0</v>
      </c>
      <c r="AG539" s="345">
        <f ca="1">'DAC Adjustment'!Z543-'Census Tract'!U539</f>
        <v>0</v>
      </c>
    </row>
    <row r="540" spans="1:33" ht="15.75" x14ac:dyDescent="0.25">
      <c r="A540" s="193" t="s">
        <v>52</v>
      </c>
      <c r="B540" s="53" t="str">
        <f>IFERROR(INDEX(Geography!$R$5:$R$889,MATCH(C540,Geography!$S$5:$S$889,0)),"Undefined")</f>
        <v>Portland</v>
      </c>
      <c r="C540" s="53">
        <v>41051005900</v>
      </c>
      <c r="D540" s="171" cm="1">
        <f t="array" ref="D540">INDEX(Geography!$K$5:$K$838,MATCH(C540,Geography!$L$5:$L$838,0),0)</f>
        <v>1</v>
      </c>
      <c r="E540" s="53">
        <v>8885</v>
      </c>
      <c r="F540" s="53">
        <f>SUMIF(County!$A$5:$A$40,A540,County!$D$5:$D$40)</f>
        <v>590062</v>
      </c>
      <c r="G540" s="173" cm="1">
        <f t="array" ref="G540">INDEX(Geography!$E$5:$E$833,MATCH(C540,Geography!$C$5:$C$833,0),0)</f>
        <v>6272</v>
      </c>
      <c r="H540" s="239">
        <f t="shared" si="8"/>
        <v>7214.5490386433594</v>
      </c>
      <c r="I540" s="173">
        <f>SUMIF(Geography!$L$5:$L$838,'Census Tract'!C540,Geography!$M$5:$M$838)</f>
        <v>10391</v>
      </c>
      <c r="J540" s="338">
        <f ca="1">($I540/(SUMIF($D$5:$D$832,$D540,$I$5:$I$832))*IF($D540=1,Urban_Rural_LDVs!F$6,Urban_Rural_LDVs!F$7))</f>
        <v>5.2036881655851284</v>
      </c>
      <c r="K540" s="196">
        <f ca="1">($I540/(SUMIF($D$5:$D$832,$D540,$I$5:$I$832))*IF($D540=1,Urban_Rural_LDVs!G$6,Urban_Rural_LDVs!G$7))</f>
        <v>25.860094389782319</v>
      </c>
      <c r="L540" s="196">
        <f ca="1">($I540/(SUMIF($D$5:$D$832,$D540,$I$5:$I$832))*IF($D540=1,Urban_Rural_LDVs!H$6,Urban_Rural_LDVs!H$7))</f>
        <v>118.9922322189591</v>
      </c>
      <c r="M540" s="197">
        <f ca="1">($I540/(SUMIF($D$5:$D$832,$D540,$I$5:$I$832))*IF($D540=1,Urban_Rural_LDVs!I$6,Urban_Rural_LDVs!I$7))</f>
        <v>258.44279947453543</v>
      </c>
      <c r="N540" s="196">
        <f ca="1">($H540/(SUMIF($D$5:$D$832,$D540,$H$5:$H$832))*IF($D540=1,Urban_Rural_LDVs!J$6,Urban_Rural_LDVs!J$7))</f>
        <v>1.4893908444650854</v>
      </c>
      <c r="O540" s="196">
        <f ca="1">($H540/(SUMIF($D$5:$D$832,$D540,$H$5:$H$832))*IF($D540=1,Urban_Rural_LDVs!K$6,Urban_Rural_LDVs!K$7))</f>
        <v>7.0873938862721424</v>
      </c>
      <c r="P540" s="196">
        <f ca="1">($H540/(SUMIF($D$5:$D$832,$D540,$H$5:$H$832))*IF($D540=1,Urban_Rural_LDVs!L$6,Urban_Rural_LDVs!L$7))</f>
        <v>32.324118263081878</v>
      </c>
      <c r="Q540" s="197">
        <f ca="1">($H540/(SUMIF($D$5:$D$832,$D540,$H$5:$H$832))*IF($D540=1,Urban_Rural_LDVs!M$6,Urban_Rural_LDVs!M$7))</f>
        <v>70.111580879629543</v>
      </c>
      <c r="R540" s="196">
        <f ca="1">($H540/(SUMIF($D$5:$D$832,$D540,$H$5:$H$832))*IF($D540=1,Urban_Rural_LDVs!N$6,Urban_Rural_LDVs!N$7))</f>
        <v>0.62008312000883981</v>
      </c>
      <c r="S540" s="196">
        <f ca="1">($H540/(SUMIF($D$5:$D$832,$D540,$H$5:$H$832))*IF($D540=1,Urban_Rural_LDVs!O$6,Urban_Rural_LDVs!O$7))</f>
        <v>2.9454787277336898</v>
      </c>
      <c r="T540" s="196">
        <f ca="1">($H540/(SUMIF($D$5:$D$832,$D540,$H$5:$H$832))*IF($D540=1,Urban_Rural_LDVs!P$6,Urban_Rural_LDVs!P$7))</f>
        <v>12.923925152935515</v>
      </c>
      <c r="U540" s="339">
        <f ca="1">($H540/(SUMIF($D$5:$D$832,$D540,$H$5:$H$832))*IF($D540=1,Urban_Rural_LDVs!Q$6,Urban_Rural_LDVs!Q$7))</f>
        <v>27.764512906030031</v>
      </c>
      <c r="V540" s="344">
        <f ca="1">'DAC Adjustment'!O544-'Census Tract'!J540</f>
        <v>0</v>
      </c>
      <c r="W540" s="29">
        <f ca="1">'DAC Adjustment'!P544-'Census Tract'!K540</f>
        <v>0</v>
      </c>
      <c r="X540" s="29">
        <f ca="1">'DAC Adjustment'!Q544-'Census Tract'!L540</f>
        <v>0</v>
      </c>
      <c r="Y540" s="105">
        <f ca="1">'DAC Adjustment'!R544-'Census Tract'!M540</f>
        <v>0</v>
      </c>
      <c r="Z540" s="29">
        <f ca="1">'DAC Adjustment'!S544-'Census Tract'!N540</f>
        <v>0</v>
      </c>
      <c r="AA540" s="29">
        <f ca="1">'DAC Adjustment'!T544-'Census Tract'!O540</f>
        <v>0</v>
      </c>
      <c r="AB540" s="29">
        <f ca="1">'DAC Adjustment'!U544-'Census Tract'!P540</f>
        <v>0</v>
      </c>
      <c r="AC540" s="105">
        <f ca="1">'DAC Adjustment'!V544-'Census Tract'!Q540</f>
        <v>0</v>
      </c>
      <c r="AD540" s="29">
        <f ca="1">'DAC Adjustment'!W544-'Census Tract'!R540</f>
        <v>0</v>
      </c>
      <c r="AE540" s="29">
        <f ca="1">'DAC Adjustment'!X544-'Census Tract'!S540</f>
        <v>0</v>
      </c>
      <c r="AF540" s="29">
        <f ca="1">'DAC Adjustment'!Y544-'Census Tract'!T540</f>
        <v>0</v>
      </c>
      <c r="AG540" s="345">
        <f ca="1">'DAC Adjustment'!Z544-'Census Tract'!U540</f>
        <v>0</v>
      </c>
    </row>
    <row r="541" spans="1:33" ht="15.75" x14ac:dyDescent="0.25">
      <c r="A541" s="193" t="s">
        <v>52</v>
      </c>
      <c r="B541" s="53" t="str">
        <f>IFERROR(INDEX(Geography!$R$5:$R$889,MATCH(C541,Geography!$S$5:$S$889,0)),"Undefined")</f>
        <v>Portland</v>
      </c>
      <c r="C541" s="53">
        <v>41051001802</v>
      </c>
      <c r="D541" s="171" cm="1">
        <f t="array" ref="D541">INDEX(Geography!$K$5:$K$838,MATCH(C541,Geography!$L$5:$L$838,0),0)</f>
        <v>1</v>
      </c>
      <c r="E541" s="53">
        <v>3845</v>
      </c>
      <c r="F541" s="53">
        <f>SUMIF(County!$A$5:$A$40,A541,County!$D$5:$D$40)</f>
        <v>590062</v>
      </c>
      <c r="G541" s="173" cm="1">
        <f t="array" ref="G541">INDEX(Geography!$E$5:$E$833,MATCH(C541,Geography!$C$5:$C$833,0),0)</f>
        <v>2645</v>
      </c>
      <c r="H541" s="239">
        <f t="shared" si="8"/>
        <v>3042.4875968130877</v>
      </c>
      <c r="I541" s="173">
        <f>SUMIF(Geography!$L$5:$L$838,'Census Tract'!C541,Geography!$M$5:$M$838)</f>
        <v>794</v>
      </c>
      <c r="J541" s="338">
        <f ca="1">($I541/(SUMIF($D$5:$D$832,$D541,$I$5:$I$832))*IF($D541=1,Urban_Rural_LDVs!F$6,Urban_Rural_LDVs!F$7))</f>
        <v>0.3976256764002109</v>
      </c>
      <c r="K541" s="196">
        <f ca="1">($I541/(SUMIF($D$5:$D$832,$D541,$I$5:$I$832))*IF($D541=1,Urban_Rural_LDVs!G$6,Urban_Rural_LDVs!G$7))</f>
        <v>1.9760287696551979</v>
      </c>
      <c r="L541" s="196">
        <f ca="1">($I541/(SUMIF($D$5:$D$832,$D541,$I$5:$I$832))*IF($D541=1,Urban_Rural_LDVs!H$6,Urban_Rural_LDVs!H$7))</f>
        <v>9.0924677491919468</v>
      </c>
      <c r="M541" s="197">
        <f ca="1">($I541/(SUMIF($D$5:$D$832,$D541,$I$5:$I$832))*IF($D541=1,Urban_Rural_LDVs!I$6,Urban_Rural_LDVs!I$7))</f>
        <v>19.7482035206218</v>
      </c>
      <c r="N541" s="196">
        <f ca="1">($H541/(SUMIF($D$5:$D$832,$D541,$H$5:$H$832))*IF($D541=1,Urban_Rural_LDVs!J$6,Urban_Rural_LDVs!J$7))</f>
        <v>0.62809929585621027</v>
      </c>
      <c r="O541" s="196">
        <f ca="1">($H541/(SUMIF($D$5:$D$832,$D541,$H$5:$H$832))*IF($D541=1,Urban_Rural_LDVs!K$6,Urban_Rural_LDVs!K$7))</f>
        <v>2.9888642903682747</v>
      </c>
      <c r="P541" s="196">
        <f ca="1">($H541/(SUMIF($D$5:$D$832,$D541,$H$5:$H$832))*IF($D541=1,Urban_Rural_LDVs!L$6,Urban_Rural_LDVs!L$7))</f>
        <v>13.631583674402355</v>
      </c>
      <c r="Q541" s="197">
        <f ca="1">($H541/(SUMIF($D$5:$D$832,$D541,$H$5:$H$832))*IF($D541=1,Urban_Rural_LDVs!M$6,Urban_Rural_LDVs!M$7))</f>
        <v>29.56714467898918</v>
      </c>
      <c r="R541" s="196">
        <f ca="1">($H541/(SUMIF($D$5:$D$832,$D541,$H$5:$H$832))*IF($D541=1,Urban_Rural_LDVs!N$6,Urban_Rural_LDVs!N$7))</f>
        <v>0.26149870096036054</v>
      </c>
      <c r="S541" s="196">
        <f ca="1">($H541/(SUMIF($D$5:$D$832,$D541,$H$5:$H$832))*IF($D541=1,Urban_Rural_LDVs!O$6,Urban_Rural_LDVs!O$7))</f>
        <v>1.2421542147410092</v>
      </c>
      <c r="T541" s="196">
        <f ca="1">($H541/(SUMIF($D$5:$D$832,$D541,$H$5:$H$832))*IF($D541=1,Urban_Rural_LDVs!P$6,Urban_Rural_LDVs!P$7))</f>
        <v>5.4502203490935015</v>
      </c>
      <c r="U541" s="339">
        <f ca="1">($H541/(SUMIF($D$5:$D$832,$D541,$H$5:$H$832))*IF($D541=1,Urban_Rural_LDVs!Q$6,Urban_Rural_LDVs!Q$7))</f>
        <v>11.708727142291046</v>
      </c>
      <c r="V541" s="344">
        <f ca="1">'DAC Adjustment'!O545-'Census Tract'!J541</f>
        <v>0</v>
      </c>
      <c r="W541" s="29">
        <f ca="1">'DAC Adjustment'!P545-'Census Tract'!K541</f>
        <v>0</v>
      </c>
      <c r="X541" s="29">
        <f ca="1">'DAC Adjustment'!Q545-'Census Tract'!L541</f>
        <v>0</v>
      </c>
      <c r="Y541" s="105">
        <f ca="1">'DAC Adjustment'!R545-'Census Tract'!M541</f>
        <v>0</v>
      </c>
      <c r="Z541" s="29">
        <f ca="1">'DAC Adjustment'!S545-'Census Tract'!N541</f>
        <v>0</v>
      </c>
      <c r="AA541" s="29">
        <f ca="1">'DAC Adjustment'!T545-'Census Tract'!O541</f>
        <v>0</v>
      </c>
      <c r="AB541" s="29">
        <f ca="1">'DAC Adjustment'!U545-'Census Tract'!P541</f>
        <v>0</v>
      </c>
      <c r="AC541" s="105">
        <f ca="1">'DAC Adjustment'!V545-'Census Tract'!Q541</f>
        <v>0</v>
      </c>
      <c r="AD541" s="29">
        <f ca="1">'DAC Adjustment'!W545-'Census Tract'!R541</f>
        <v>0</v>
      </c>
      <c r="AE541" s="29">
        <f ca="1">'DAC Adjustment'!X545-'Census Tract'!S541</f>
        <v>0</v>
      </c>
      <c r="AF541" s="29">
        <f ca="1">'DAC Adjustment'!Y545-'Census Tract'!T541</f>
        <v>0</v>
      </c>
      <c r="AG541" s="345">
        <f ca="1">'DAC Adjustment'!Z545-'Census Tract'!U541</f>
        <v>0</v>
      </c>
    </row>
    <row r="542" spans="1:33" ht="15.75" x14ac:dyDescent="0.25">
      <c r="A542" s="193" t="s">
        <v>52</v>
      </c>
      <c r="B542" s="53" t="str">
        <f>IFERROR(INDEX(Geography!$R$5:$R$889,MATCH(C542,Geography!$S$5:$S$889,0)),"Undefined")</f>
        <v>Portland</v>
      </c>
      <c r="C542" s="53">
        <v>41051001602</v>
      </c>
      <c r="D542" s="171" cm="1">
        <f t="array" ref="D542">INDEX(Geography!$K$5:$K$838,MATCH(C542,Geography!$L$5:$L$838,0),0)</f>
        <v>1</v>
      </c>
      <c r="E542" s="53">
        <v>4545</v>
      </c>
      <c r="F542" s="53">
        <f>SUMIF(County!$A$5:$A$40,A542,County!$D$5:$D$40)</f>
        <v>590062</v>
      </c>
      <c r="G542" s="173" cm="1">
        <f t="array" ref="G542">INDEX(Geography!$E$5:$E$833,MATCH(C542,Geography!$C$5:$C$833,0),0)</f>
        <v>2786</v>
      </c>
      <c r="H542" s="239">
        <f t="shared" si="8"/>
        <v>3204.6769167188136</v>
      </c>
      <c r="I542" s="173">
        <f>SUMIF(Geography!$L$5:$L$838,'Census Tract'!C542,Geography!$M$5:$M$838)</f>
        <v>960</v>
      </c>
      <c r="J542" s="338">
        <f ca="1">($I542/(SUMIF($D$5:$D$832,$D542,$I$5:$I$832))*IF($D542=1,Urban_Rural_LDVs!F$6,Urban_Rural_LDVs!F$7))</f>
        <v>0.48075648532015419</v>
      </c>
      <c r="K542" s="196">
        <f ca="1">($I542/(SUMIF($D$5:$D$832,$D542,$I$5:$I$832))*IF($D542=1,Urban_Rural_LDVs!G$6,Urban_Rural_LDVs!G$7))</f>
        <v>2.3891531723790806</v>
      </c>
      <c r="L542" s="196">
        <f ca="1">($I542/(SUMIF($D$5:$D$832,$D542,$I$5:$I$832))*IF($D542=1,Urban_Rural_LDVs!H$6,Urban_Rural_LDVs!H$7))</f>
        <v>10.993411888191774</v>
      </c>
      <c r="M542" s="197">
        <f ca="1">($I542/(SUMIF($D$5:$D$832,$D542,$I$5:$I$832))*IF($D542=1,Urban_Rural_LDVs!I$6,Urban_Rural_LDVs!I$7))</f>
        <v>23.876921133245499</v>
      </c>
      <c r="N542" s="196">
        <f ca="1">($H542/(SUMIF($D$5:$D$832,$D542,$H$5:$H$832))*IF($D542=1,Urban_Rural_LDVs!J$6,Urban_Rural_LDVs!J$7))</f>
        <v>0.66158209385837496</v>
      </c>
      <c r="O542" s="196">
        <f ca="1">($H542/(SUMIF($D$5:$D$832,$D542,$H$5:$H$832))*IF($D542=1,Urban_Rural_LDVs!K$6,Urban_Rural_LDVs!K$7))</f>
        <v>3.1481950521610633</v>
      </c>
      <c r="P542" s="196">
        <f ca="1">($H542/(SUMIF($D$5:$D$832,$D542,$H$5:$H$832))*IF($D542=1,Urban_Rural_LDVs!L$6,Urban_Rural_LDVs!L$7))</f>
        <v>14.358257889181459</v>
      </c>
      <c r="Q542" s="197">
        <f ca="1">($H542/(SUMIF($D$5:$D$832,$D542,$H$5:$H$832))*IF($D542=1,Urban_Rural_LDVs!M$6,Urban_Rural_LDVs!M$7))</f>
        <v>31.143313828228301</v>
      </c>
      <c r="R542" s="196">
        <f ca="1">($H542/(SUMIF($D$5:$D$832,$D542,$H$5:$H$832))*IF($D542=1,Urban_Rural_LDVs!N$6,Urban_Rural_LDVs!N$7))</f>
        <v>0.27543870732535519</v>
      </c>
      <c r="S542" s="196">
        <f ca="1">($H542/(SUMIF($D$5:$D$832,$D542,$H$5:$H$832))*IF($D542=1,Urban_Rural_LDVs!O$6,Urban_Rural_LDVs!O$7))</f>
        <v>1.3083711312924202</v>
      </c>
      <c r="T542" s="196">
        <f ca="1">($H542/(SUMIF($D$5:$D$832,$D542,$H$5:$H$832))*IF($D542=1,Urban_Rural_LDVs!P$6,Urban_Rural_LDVs!P$7))</f>
        <v>5.7407613960584101</v>
      </c>
      <c r="U542" s="339">
        <f ca="1">($H542/(SUMIF($D$5:$D$832,$D542,$H$5:$H$832))*IF($D542=1,Urban_Rural_LDVs!Q$6,Urban_Rural_LDVs!Q$7))</f>
        <v>12.332897473883875</v>
      </c>
      <c r="V542" s="344">
        <f ca="1">'DAC Adjustment'!O546-'Census Tract'!J542</f>
        <v>0</v>
      </c>
      <c r="W542" s="29">
        <f ca="1">'DAC Adjustment'!P546-'Census Tract'!K542</f>
        <v>0</v>
      </c>
      <c r="X542" s="29">
        <f ca="1">'DAC Adjustment'!Q546-'Census Tract'!L542</f>
        <v>0</v>
      </c>
      <c r="Y542" s="105">
        <f ca="1">'DAC Adjustment'!R546-'Census Tract'!M542</f>
        <v>0</v>
      </c>
      <c r="Z542" s="29">
        <f ca="1">'DAC Adjustment'!S546-'Census Tract'!N542</f>
        <v>0</v>
      </c>
      <c r="AA542" s="29">
        <f ca="1">'DAC Adjustment'!T546-'Census Tract'!O542</f>
        <v>0</v>
      </c>
      <c r="AB542" s="29">
        <f ca="1">'DAC Adjustment'!U546-'Census Tract'!P542</f>
        <v>0</v>
      </c>
      <c r="AC542" s="105">
        <f ca="1">'DAC Adjustment'!V546-'Census Tract'!Q542</f>
        <v>0</v>
      </c>
      <c r="AD542" s="29">
        <f ca="1">'DAC Adjustment'!W546-'Census Tract'!R542</f>
        <v>0</v>
      </c>
      <c r="AE542" s="29">
        <f ca="1">'DAC Adjustment'!X546-'Census Tract'!S542</f>
        <v>0</v>
      </c>
      <c r="AF542" s="29">
        <f ca="1">'DAC Adjustment'!Y546-'Census Tract'!T542</f>
        <v>0</v>
      </c>
      <c r="AG542" s="345">
        <f ca="1">'DAC Adjustment'!Z546-'Census Tract'!U542</f>
        <v>0</v>
      </c>
    </row>
    <row r="543" spans="1:33" ht="15.75" x14ac:dyDescent="0.25">
      <c r="A543" s="193" t="s">
        <v>52</v>
      </c>
      <c r="B543" s="53" t="str">
        <f>IFERROR(INDEX(Geography!$R$5:$R$889,MATCH(C543,Geography!$S$5:$S$889,0)),"Undefined")</f>
        <v>Portland</v>
      </c>
      <c r="C543" s="53">
        <v>41051008400</v>
      </c>
      <c r="D543" s="171" cm="1">
        <f t="array" ref="D543">INDEX(Geography!$K$5:$K$838,MATCH(C543,Geography!$L$5:$L$838,0),0)</f>
        <v>1</v>
      </c>
      <c r="E543" s="53">
        <v>4546</v>
      </c>
      <c r="F543" s="53">
        <f>SUMIF(County!$A$5:$A$40,A543,County!$D$5:$D$40)</f>
        <v>590062</v>
      </c>
      <c r="G543" s="173" cm="1">
        <f t="array" ref="G543">INDEX(Geography!$E$5:$E$833,MATCH(C543,Geography!$C$5:$C$833,0),0)</f>
        <v>2582</v>
      </c>
      <c r="H543" s="239">
        <f t="shared" si="8"/>
        <v>2970.0200283445715</v>
      </c>
      <c r="I543" s="173">
        <f>SUMIF(Geography!$L$5:$L$838,'Census Tract'!C543,Geography!$M$5:$M$838)</f>
        <v>620</v>
      </c>
      <c r="J543" s="338">
        <f ca="1">($I543/(SUMIF($D$5:$D$832,$D543,$I$5:$I$832))*IF($D543=1,Urban_Rural_LDVs!F$6,Urban_Rural_LDVs!F$7))</f>
        <v>0.31048856343593295</v>
      </c>
      <c r="K543" s="196">
        <f ca="1">($I543/(SUMIF($D$5:$D$832,$D543,$I$5:$I$832))*IF($D543=1,Urban_Rural_LDVs!G$6,Urban_Rural_LDVs!G$7))</f>
        <v>1.5429947571614895</v>
      </c>
      <c r="L543" s="196">
        <f ca="1">($I543/(SUMIF($D$5:$D$832,$D543,$I$5:$I$832))*IF($D543=1,Urban_Rural_LDVs!H$6,Urban_Rural_LDVs!H$7))</f>
        <v>7.0999118444571883</v>
      </c>
      <c r="M543" s="197">
        <f ca="1">($I543/(SUMIF($D$5:$D$832,$D543,$I$5:$I$832))*IF($D543=1,Urban_Rural_LDVs!I$6,Urban_Rural_LDVs!I$7))</f>
        <v>15.420511565221053</v>
      </c>
      <c r="N543" s="196">
        <f ca="1">($H543/(SUMIF($D$5:$D$832,$D543,$H$5:$H$832))*IF($D543=1,Urban_Rural_LDVs!J$6,Urban_Rural_LDVs!J$7))</f>
        <v>0.61313889674886013</v>
      </c>
      <c r="O543" s="196">
        <f ca="1">($H543/(SUMIF($D$5:$D$832,$D543,$H$5:$H$832))*IF($D543=1,Urban_Rural_LDVs!K$6,Urban_Rural_LDVs!K$7))</f>
        <v>2.9176739499927731</v>
      </c>
      <c r="P543" s="196">
        <f ca="1">($H543/(SUMIF($D$5:$D$832,$D543,$H$5:$H$832))*IF($D543=1,Urban_Rural_LDVs!L$6,Urban_Rural_LDVs!L$7))</f>
        <v>13.306899450777648</v>
      </c>
      <c r="Q543" s="197">
        <f ca="1">($H543/(SUMIF($D$5:$D$832,$D543,$H$5:$H$832))*IF($D543=1,Urban_Rural_LDVs!M$6,Urban_Rural_LDVs!M$7))</f>
        <v>28.862898888903615</v>
      </c>
      <c r="R543" s="196">
        <f ca="1">($H543/(SUMIF($D$5:$D$832,$D543,$H$5:$H$832))*IF($D543=1,Urban_Rural_LDVs!N$6,Urban_Rural_LDVs!N$7))</f>
        <v>0.25527018747812891</v>
      </c>
      <c r="S543" s="196">
        <f ca="1">($H543/(SUMIF($D$5:$D$832,$D543,$H$5:$H$832))*IF($D543=1,Urban_Rural_LDVs!O$6,Urban_Rural_LDVs!O$7))</f>
        <v>1.2125679328776127</v>
      </c>
      <c r="T543" s="196">
        <f ca="1">($H543/(SUMIF($D$5:$D$832,$D543,$H$5:$H$832))*IF($D543=1,Urban_Rural_LDVs!P$6,Urban_Rural_LDVs!P$7))</f>
        <v>5.3204041366198185</v>
      </c>
      <c r="U543" s="339">
        <f ca="1">($H543/(SUMIF($D$5:$D$832,$D543,$H$5:$H$832))*IF($D543=1,Urban_Rural_LDVs!Q$6,Urban_Rural_LDVs!Q$7))</f>
        <v>11.429842526047439</v>
      </c>
      <c r="V543" s="344">
        <f ca="1">'DAC Adjustment'!O547-'Census Tract'!J543</f>
        <v>7.7622140858983224E-2</v>
      </c>
      <c r="W543" s="29">
        <f ca="1">'DAC Adjustment'!P547-'Census Tract'!K543</f>
        <v>0.38574868929037232</v>
      </c>
      <c r="X543" s="29">
        <f ca="1">'DAC Adjustment'!Q547-'Census Tract'!L543</f>
        <v>1.7749779611142964</v>
      </c>
      <c r="Y543" s="105">
        <f ca="1">'DAC Adjustment'!R547-'Census Tract'!M543</f>
        <v>3.8551278913052638</v>
      </c>
      <c r="Z543" s="29">
        <f ca="1">'DAC Adjustment'!S547-'Census Tract'!N543</f>
        <v>0.15328472418721506</v>
      </c>
      <c r="AA543" s="29">
        <f ca="1">'DAC Adjustment'!T547-'Census Tract'!O543</f>
        <v>0.72941848749819327</v>
      </c>
      <c r="AB543" s="29">
        <f ca="1">'DAC Adjustment'!U547-'Census Tract'!P543</f>
        <v>3.3267248626944106</v>
      </c>
      <c r="AC543" s="105">
        <f ca="1">'DAC Adjustment'!V547-'Census Tract'!Q543</f>
        <v>7.2157247222259002</v>
      </c>
      <c r="AD543" s="29">
        <f ca="1">'DAC Adjustment'!W547-'Census Tract'!R543</f>
        <v>6.3817546869532227E-2</v>
      </c>
      <c r="AE543" s="29">
        <f ca="1">'DAC Adjustment'!X547-'Census Tract'!S543</f>
        <v>0.30314198321940311</v>
      </c>
      <c r="AF543" s="29">
        <f ca="1">'DAC Adjustment'!Y547-'Census Tract'!T543</f>
        <v>1.3301010341549544</v>
      </c>
      <c r="AG543" s="345">
        <f ca="1">'DAC Adjustment'!Z547-'Census Tract'!U543</f>
        <v>2.8574606315118594</v>
      </c>
    </row>
    <row r="544" spans="1:33" ht="15.75" x14ac:dyDescent="0.25">
      <c r="A544" s="193" t="s">
        <v>52</v>
      </c>
      <c r="B544" s="53" t="str">
        <f>IFERROR(INDEX(Geography!$R$5:$R$889,MATCH(C544,Geography!$S$5:$S$889,0)),"Undefined")</f>
        <v>Portland</v>
      </c>
      <c r="C544" s="53">
        <v>41051003701</v>
      </c>
      <c r="D544" s="171" cm="1">
        <f t="array" ref="D544">INDEX(Geography!$K$5:$K$838,MATCH(C544,Geography!$L$5:$L$838,0),0)</f>
        <v>1</v>
      </c>
      <c r="E544" s="53">
        <v>4558</v>
      </c>
      <c r="F544" s="53">
        <f>SUMIF(County!$A$5:$A$40,A544,County!$D$5:$D$40)</f>
        <v>590062</v>
      </c>
      <c r="G544" s="173" cm="1">
        <f t="array" ref="G544">INDEX(Geography!$E$5:$E$833,MATCH(C544,Geography!$C$5:$C$833,0),0)</f>
        <v>2715</v>
      </c>
      <c r="H544" s="239">
        <f t="shared" si="8"/>
        <v>3123.007117333661</v>
      </c>
      <c r="I544" s="173">
        <f>SUMIF(Geography!$L$5:$L$838,'Census Tract'!C544,Geography!$M$5:$M$838)</f>
        <v>1171</v>
      </c>
      <c r="J544" s="338">
        <f ca="1">($I544/(SUMIF($D$5:$D$832,$D544,$I$5:$I$832))*IF($D544=1,Urban_Rural_LDVs!F$6,Urban_Rural_LDVs!F$7))</f>
        <v>0.58642275448947978</v>
      </c>
      <c r="K544" s="196">
        <f ca="1">($I544/(SUMIF($D$5:$D$832,$D544,$I$5:$I$832))*IF($D544=1,Urban_Rural_LDVs!G$6,Urban_Rural_LDVs!G$7))</f>
        <v>2.9142691300582326</v>
      </c>
      <c r="L544" s="196">
        <f ca="1">($I544/(SUMIF($D$5:$D$832,$D544,$I$5:$I$832))*IF($D544=1,Urban_Rural_LDVs!H$6,Urban_Rural_LDVs!H$7))</f>
        <v>13.409672209450592</v>
      </c>
      <c r="M544" s="197">
        <f ca="1">($I544/(SUMIF($D$5:$D$832,$D544,$I$5:$I$832))*IF($D544=1,Urban_Rural_LDVs!I$6,Urban_Rural_LDVs!I$7))</f>
        <v>29.124869423990088</v>
      </c>
      <c r="N544" s="196">
        <f ca="1">($H544/(SUMIF($D$5:$D$832,$D544,$H$5:$H$832))*IF($D544=1,Urban_Rural_LDVs!J$6,Urban_Rural_LDVs!J$7))</f>
        <v>0.64472196153104377</v>
      </c>
      <c r="O544" s="196">
        <f ca="1">($H544/(SUMIF($D$5:$D$832,$D544,$H$5:$H$832))*IF($D544=1,Urban_Rural_LDVs!K$6,Urban_Rural_LDVs!K$7))</f>
        <v>3.0679646685632758</v>
      </c>
      <c r="P544" s="196">
        <f ca="1">($H544/(SUMIF($D$5:$D$832,$D544,$H$5:$H$832))*IF($D544=1,Urban_Rural_LDVs!L$6,Urban_Rural_LDVs!L$7))</f>
        <v>13.99234392287425</v>
      </c>
      <c r="Q544" s="197">
        <f ca="1">($H544/(SUMIF($D$5:$D$832,$D544,$H$5:$H$832))*IF($D544=1,Urban_Rural_LDVs!M$6,Urban_Rural_LDVs!M$7))</f>
        <v>30.349640001306472</v>
      </c>
      <c r="R544" s="196">
        <f ca="1">($H544/(SUMIF($D$5:$D$832,$D544,$H$5:$H$832))*IF($D544=1,Urban_Rural_LDVs!N$6,Urban_Rural_LDVs!N$7))</f>
        <v>0.26841927149617351</v>
      </c>
      <c r="S544" s="196">
        <f ca="1">($H544/(SUMIF($D$5:$D$832,$D544,$H$5:$H$832))*IF($D544=1,Urban_Rural_LDVs!O$6,Urban_Rural_LDVs!O$7))</f>
        <v>1.2750278612558941</v>
      </c>
      <c r="T544" s="196">
        <f ca="1">($H544/(SUMIF($D$5:$D$832,$D544,$H$5:$H$832))*IF($D544=1,Urban_Rural_LDVs!P$6,Urban_Rural_LDVs!P$7))</f>
        <v>5.5944605851753701</v>
      </c>
      <c r="U544" s="339">
        <f ca="1">($H544/(SUMIF($D$5:$D$832,$D544,$H$5:$H$832))*IF($D544=1,Urban_Rural_LDVs!Q$6,Urban_Rural_LDVs!Q$7))</f>
        <v>12.018598938117272</v>
      </c>
      <c r="V544" s="344">
        <f ca="1">'DAC Adjustment'!O548-'Census Tract'!J544</f>
        <v>0</v>
      </c>
      <c r="W544" s="29">
        <f ca="1">'DAC Adjustment'!P548-'Census Tract'!K544</f>
        <v>0</v>
      </c>
      <c r="X544" s="29">
        <f ca="1">'DAC Adjustment'!Q548-'Census Tract'!L544</f>
        <v>0</v>
      </c>
      <c r="Y544" s="105">
        <f ca="1">'DAC Adjustment'!R548-'Census Tract'!M544</f>
        <v>0</v>
      </c>
      <c r="Z544" s="29">
        <f ca="1">'DAC Adjustment'!S548-'Census Tract'!N544</f>
        <v>0</v>
      </c>
      <c r="AA544" s="29">
        <f ca="1">'DAC Adjustment'!T548-'Census Tract'!O544</f>
        <v>0</v>
      </c>
      <c r="AB544" s="29">
        <f ca="1">'DAC Adjustment'!U548-'Census Tract'!P544</f>
        <v>0</v>
      </c>
      <c r="AC544" s="105">
        <f ca="1">'DAC Adjustment'!V548-'Census Tract'!Q544</f>
        <v>0</v>
      </c>
      <c r="AD544" s="29">
        <f ca="1">'DAC Adjustment'!W548-'Census Tract'!R544</f>
        <v>0</v>
      </c>
      <c r="AE544" s="29">
        <f ca="1">'DAC Adjustment'!X548-'Census Tract'!S544</f>
        <v>0</v>
      </c>
      <c r="AF544" s="29">
        <f ca="1">'DAC Adjustment'!Y548-'Census Tract'!T544</f>
        <v>0</v>
      </c>
      <c r="AG544" s="345">
        <f ca="1">'DAC Adjustment'!Z548-'Census Tract'!U544</f>
        <v>0</v>
      </c>
    </row>
    <row r="545" spans="1:33" ht="15.75" x14ac:dyDescent="0.25">
      <c r="A545" s="193" t="s">
        <v>52</v>
      </c>
      <c r="B545" s="53" t="str">
        <f>IFERROR(INDEX(Geography!$R$5:$R$889,MATCH(C545,Geography!$S$5:$S$889,0)),"Undefined")</f>
        <v>Portland</v>
      </c>
      <c r="C545" s="53">
        <v>41051009501</v>
      </c>
      <c r="D545" s="171" cm="1">
        <f t="array" ref="D545">INDEX(Geography!$K$5:$K$838,MATCH(C545,Geography!$L$5:$L$838,0),0)</f>
        <v>1</v>
      </c>
      <c r="E545" s="53">
        <v>4575</v>
      </c>
      <c r="F545" s="53">
        <f>SUMIF(County!$A$5:$A$40,A545,County!$D$5:$D$40)</f>
        <v>590062</v>
      </c>
      <c r="G545" s="173" cm="1">
        <f t="array" ref="G545">INDEX(Geography!$E$5:$E$833,MATCH(C545,Geography!$C$5:$C$833,0),0)</f>
        <v>3072</v>
      </c>
      <c r="H545" s="239">
        <f t="shared" si="8"/>
        <v>3533.6566719885841</v>
      </c>
      <c r="I545" s="173">
        <f>SUMIF(Geography!$L$5:$L$838,'Census Tract'!C545,Geography!$M$5:$M$838)</f>
        <v>184</v>
      </c>
      <c r="J545" s="338">
        <f ca="1">($I545/(SUMIF($D$5:$D$832,$D545,$I$5:$I$832))*IF($D545=1,Urban_Rural_LDVs!F$6,Urban_Rural_LDVs!F$7))</f>
        <v>9.2144993019696225E-2</v>
      </c>
      <c r="K545" s="196">
        <f ca="1">($I545/(SUMIF($D$5:$D$832,$D545,$I$5:$I$832))*IF($D545=1,Urban_Rural_LDVs!G$6,Urban_Rural_LDVs!G$7))</f>
        <v>0.45792102470599044</v>
      </c>
      <c r="L545" s="196">
        <f ca="1">($I545/(SUMIF($D$5:$D$832,$D545,$I$5:$I$832))*IF($D545=1,Urban_Rural_LDVs!H$6,Urban_Rural_LDVs!H$7))</f>
        <v>2.1070706119034237</v>
      </c>
      <c r="M545" s="197">
        <f ca="1">($I545/(SUMIF($D$5:$D$832,$D545,$I$5:$I$832))*IF($D545=1,Urban_Rural_LDVs!I$6,Urban_Rural_LDVs!I$7))</f>
        <v>4.5764098838720546</v>
      </c>
      <c r="N545" s="196">
        <f ca="1">($H545/(SUMIF($D$5:$D$832,$D545,$H$5:$H$832))*IF($D545=1,Urban_Rural_LDVs!J$6,Urban_Rural_LDVs!J$7))</f>
        <v>0.72949755647269487</v>
      </c>
      <c r="O545" s="196">
        <f ca="1">($H545/(SUMIF($D$5:$D$832,$D545,$H$5:$H$832))*IF($D545=1,Urban_Rural_LDVs!K$6,Urban_Rural_LDVs!K$7))</f>
        <v>3.4713765973577839</v>
      </c>
      <c r="P545" s="196">
        <f ca="1">($H545/(SUMIF($D$5:$D$832,$D545,$H$5:$H$832))*IF($D545=1,Urban_Rural_LDVs!L$6,Urban_Rural_LDVs!L$7))</f>
        <v>15.83222119008092</v>
      </c>
      <c r="Q545" s="197">
        <f ca="1">($H545/(SUMIF($D$5:$D$832,$D545,$H$5:$H$832))*IF($D545=1,Urban_Rural_LDVs!M$6,Urban_Rural_LDVs!M$7))</f>
        <v>34.340366145124669</v>
      </c>
      <c r="R545" s="196">
        <f ca="1">($H545/(SUMIF($D$5:$D$832,$D545,$H$5:$H$832))*IF($D545=1,Urban_Rural_LDVs!N$6,Urban_Rural_LDVs!N$7))</f>
        <v>0.30371418122881949</v>
      </c>
      <c r="S545" s="196">
        <f ca="1">($H545/(SUMIF($D$5:$D$832,$D545,$H$5:$H$832))*IF($D545=1,Urban_Rural_LDVs!O$6,Urban_Rural_LDVs!O$7))</f>
        <v>1.4426834584818071</v>
      </c>
      <c r="T545" s="196">
        <f ca="1">($H545/(SUMIF($D$5:$D$832,$D545,$H$5:$H$832))*IF($D545=1,Urban_Rural_LDVs!P$6,Urban_Rural_LDVs!P$7))</f>
        <v>6.3300857891929052</v>
      </c>
      <c r="U545" s="339">
        <f ca="1">($H545/(SUMIF($D$5:$D$832,$D545,$H$5:$H$832))*IF($D545=1,Urban_Rural_LDVs!Q$6,Urban_Rural_LDVs!Q$7))</f>
        <v>13.598945096831034</v>
      </c>
      <c r="V545" s="344">
        <f ca="1">'DAC Adjustment'!O549-'Census Tract'!J545</f>
        <v>0</v>
      </c>
      <c r="W545" s="29">
        <f ca="1">'DAC Adjustment'!P549-'Census Tract'!K545</f>
        <v>0</v>
      </c>
      <c r="X545" s="29">
        <f ca="1">'DAC Adjustment'!Q549-'Census Tract'!L545</f>
        <v>0</v>
      </c>
      <c r="Y545" s="105">
        <f ca="1">'DAC Adjustment'!R549-'Census Tract'!M545</f>
        <v>0</v>
      </c>
      <c r="Z545" s="29">
        <f ca="1">'DAC Adjustment'!S549-'Census Tract'!N545</f>
        <v>0</v>
      </c>
      <c r="AA545" s="29">
        <f ca="1">'DAC Adjustment'!T549-'Census Tract'!O545</f>
        <v>0</v>
      </c>
      <c r="AB545" s="29">
        <f ca="1">'DAC Adjustment'!U549-'Census Tract'!P545</f>
        <v>0</v>
      </c>
      <c r="AC545" s="105">
        <f ca="1">'DAC Adjustment'!V549-'Census Tract'!Q545</f>
        <v>0</v>
      </c>
      <c r="AD545" s="29">
        <f ca="1">'DAC Adjustment'!W549-'Census Tract'!R545</f>
        <v>0</v>
      </c>
      <c r="AE545" s="29">
        <f ca="1">'DAC Adjustment'!X549-'Census Tract'!S545</f>
        <v>0</v>
      </c>
      <c r="AF545" s="29">
        <f ca="1">'DAC Adjustment'!Y549-'Census Tract'!T545</f>
        <v>0</v>
      </c>
      <c r="AG545" s="345">
        <f ca="1">'DAC Adjustment'!Z549-'Census Tract'!U545</f>
        <v>0</v>
      </c>
    </row>
    <row r="546" spans="1:33" ht="15.75" x14ac:dyDescent="0.25">
      <c r="A546" s="193" t="s">
        <v>52</v>
      </c>
      <c r="B546" s="53" t="str">
        <f>IFERROR(INDEX(Geography!$R$5:$R$889,MATCH(C546,Geography!$S$5:$S$889,0)),"Undefined")</f>
        <v>Portland</v>
      </c>
      <c r="C546" s="53">
        <v>41051008301</v>
      </c>
      <c r="D546" s="171" cm="1">
        <f t="array" ref="D546">INDEX(Geography!$K$5:$K$838,MATCH(C546,Geography!$L$5:$L$838,0),0)</f>
        <v>1</v>
      </c>
      <c r="E546" s="53">
        <v>4266</v>
      </c>
      <c r="F546" s="53">
        <f>SUMIF(County!$A$5:$A$40,A546,County!$D$5:$D$40)</f>
        <v>590062</v>
      </c>
      <c r="G546" s="173" cm="1">
        <f t="array" ref="G546">INDEX(Geography!$E$5:$E$833,MATCH(C546,Geography!$C$5:$C$833,0),0)</f>
        <v>2015</v>
      </c>
      <c r="H546" s="239">
        <f t="shared" si="8"/>
        <v>2317.8119121279287</v>
      </c>
      <c r="I546" s="173">
        <f>SUMIF(Geography!$L$5:$L$838,'Census Tract'!C546,Geography!$M$5:$M$838)</f>
        <v>3273</v>
      </c>
      <c r="J546" s="338">
        <f ca="1">($I546/(SUMIF($D$5:$D$832,$D546,$I$5:$I$832))*IF($D546=1,Urban_Rural_LDVs!F$6,Urban_Rural_LDVs!F$7))</f>
        <v>1.639079142138401</v>
      </c>
      <c r="K546" s="196">
        <f ca="1">($I546/(SUMIF($D$5:$D$832,$D546,$I$5:$I$832))*IF($D546=1,Urban_Rural_LDVs!G$6,Urban_Rural_LDVs!G$7))</f>
        <v>8.1455190970799283</v>
      </c>
      <c r="L546" s="196">
        <f ca="1">($I546/(SUMIF($D$5:$D$832,$D546,$I$5:$I$832))*IF($D546=1,Urban_Rural_LDVs!H$6,Urban_Rural_LDVs!H$7))</f>
        <v>37.48066365630384</v>
      </c>
      <c r="M546" s="197">
        <f ca="1">($I546/(SUMIF($D$5:$D$832,$D546,$I$5:$I$832))*IF($D546=1,Urban_Rural_LDVs!I$6,Urban_Rural_LDVs!I$7))</f>
        <v>81.405377988658884</v>
      </c>
      <c r="N546" s="196">
        <f ca="1">($H546/(SUMIF($D$5:$D$832,$D546,$H$5:$H$832))*IF($D546=1,Urban_Rural_LDVs!J$6,Urban_Rural_LDVs!J$7))</f>
        <v>0.47849530478270841</v>
      </c>
      <c r="O546" s="196">
        <f ca="1">($H546/(SUMIF($D$5:$D$832,$D546,$H$5:$H$832))*IF($D546=1,Urban_Rural_LDVs!K$6,Urban_Rural_LDVs!K$7))</f>
        <v>2.27696088661326</v>
      </c>
      <c r="P546" s="196">
        <f ca="1">($H546/(SUMIF($D$5:$D$832,$D546,$H$5:$H$832))*IF($D546=1,Urban_Rural_LDVs!L$6,Urban_Rural_LDVs!L$7))</f>
        <v>10.384741438155292</v>
      </c>
      <c r="Q546" s="197">
        <f ca="1">($H546/(SUMIF($D$5:$D$832,$D546,$H$5:$H$832))*IF($D546=1,Urban_Rural_LDVs!M$6,Urban_Rural_LDVs!M$7))</f>
        <v>22.524686778133535</v>
      </c>
      <c r="R546" s="196">
        <f ca="1">($H546/(SUMIF($D$5:$D$832,$D546,$H$5:$H$832))*IF($D546=1,Urban_Rural_LDVs!N$6,Urban_Rural_LDVs!N$7))</f>
        <v>0.19921356613804406</v>
      </c>
      <c r="S546" s="196">
        <f ca="1">($H546/(SUMIF($D$5:$D$832,$D546,$H$5:$H$832))*IF($D546=1,Urban_Rural_LDVs!O$6,Urban_Rural_LDVs!O$7))</f>
        <v>0.94629139610704482</v>
      </c>
      <c r="T546" s="196">
        <f ca="1">($H546/(SUMIF($D$5:$D$832,$D546,$H$5:$H$832))*IF($D546=1,Urban_Rural_LDVs!P$6,Urban_Rural_LDVs!P$7))</f>
        <v>4.1520582243566748</v>
      </c>
      <c r="U546" s="339">
        <f ca="1">($H546/(SUMIF($D$5:$D$832,$D546,$H$5:$H$832))*IF($D546=1,Urban_Rural_LDVs!Q$6,Urban_Rural_LDVs!Q$7))</f>
        <v>8.9198809798549927</v>
      </c>
      <c r="V546" s="344">
        <f ca="1">'DAC Adjustment'!O550-'Census Tract'!J546</f>
        <v>0.40976978553460008</v>
      </c>
      <c r="W546" s="29">
        <f ca="1">'DAC Adjustment'!P550-'Census Tract'!K546</f>
        <v>2.0363797742699816</v>
      </c>
      <c r="X546" s="29">
        <f ca="1">'DAC Adjustment'!Q550-'Census Tract'!L546</f>
        <v>9.3701659140759617</v>
      </c>
      <c r="Y546" s="105">
        <f ca="1">'DAC Adjustment'!R550-'Census Tract'!M546</f>
        <v>20.351344497164717</v>
      </c>
      <c r="Z546" s="29">
        <f ca="1">'DAC Adjustment'!S550-'Census Tract'!N546</f>
        <v>0.11962382619567713</v>
      </c>
      <c r="AA546" s="29">
        <f ca="1">'DAC Adjustment'!T550-'Census Tract'!O546</f>
        <v>0.569240221653315</v>
      </c>
      <c r="AB546" s="29">
        <f ca="1">'DAC Adjustment'!U550-'Census Tract'!P546</f>
        <v>2.596185359538822</v>
      </c>
      <c r="AC546" s="105">
        <f ca="1">'DAC Adjustment'!V550-'Census Tract'!Q546</f>
        <v>5.6311716945333856</v>
      </c>
      <c r="AD546" s="29">
        <f ca="1">'DAC Adjustment'!W550-'Census Tract'!R546</f>
        <v>4.9803391534511021E-2</v>
      </c>
      <c r="AE546" s="29">
        <f ca="1">'DAC Adjustment'!X550-'Census Tract'!S546</f>
        <v>0.23657284902676123</v>
      </c>
      <c r="AF546" s="29">
        <f ca="1">'DAC Adjustment'!Y550-'Census Tract'!T546</f>
        <v>1.0380145560891689</v>
      </c>
      <c r="AG546" s="345">
        <f ca="1">'DAC Adjustment'!Z550-'Census Tract'!U546</f>
        <v>2.2299702449637486</v>
      </c>
    </row>
    <row r="547" spans="1:33" ht="15.75" x14ac:dyDescent="0.25">
      <c r="A547" s="193" t="s">
        <v>52</v>
      </c>
      <c r="B547" s="53" t="str">
        <f>IFERROR(INDEX(Geography!$R$5:$R$889,MATCH(C547,Geography!$S$5:$S$889,0)),"Undefined")</f>
        <v>Portland</v>
      </c>
      <c r="C547" s="53">
        <v>41051001601</v>
      </c>
      <c r="D547" s="171" cm="1">
        <f t="array" ref="D547">INDEX(Geography!$K$5:$K$838,MATCH(C547,Geography!$L$5:$L$838,0),0)</f>
        <v>1</v>
      </c>
      <c r="E547" s="53">
        <v>6427</v>
      </c>
      <c r="F547" s="53">
        <f>SUMIF(County!$A$5:$A$40,A547,County!$D$5:$D$40)</f>
        <v>590062</v>
      </c>
      <c r="G547" s="173" cm="1">
        <f t="array" ref="G547">INDEX(Geography!$E$5:$E$833,MATCH(C547,Geography!$C$5:$C$833,0),0)</f>
        <v>4213</v>
      </c>
      <c r="H547" s="239">
        <f t="shared" si="8"/>
        <v>4846.1248564739271</v>
      </c>
      <c r="I547" s="173">
        <f>SUMIF(Geography!$L$5:$L$838,'Census Tract'!C547,Geography!$M$5:$M$838)</f>
        <v>1501</v>
      </c>
      <c r="J547" s="338">
        <f ca="1">($I547/(SUMIF($D$5:$D$832,$D547,$I$5:$I$832))*IF($D547=1,Urban_Rural_LDVs!F$6,Urban_Rural_LDVs!F$7))</f>
        <v>0.75168279631828283</v>
      </c>
      <c r="K547" s="196">
        <f ca="1">($I547/(SUMIF($D$5:$D$832,$D547,$I$5:$I$832))*IF($D547=1,Urban_Rural_LDVs!G$6,Urban_Rural_LDVs!G$7))</f>
        <v>3.7355405330635416</v>
      </c>
      <c r="L547" s="196">
        <f ca="1">($I547/(SUMIF($D$5:$D$832,$D547,$I$5:$I$832))*IF($D547=1,Urban_Rural_LDVs!H$6,Urban_Rural_LDVs!H$7))</f>
        <v>17.188657546016515</v>
      </c>
      <c r="M547" s="197">
        <f ca="1">($I547/(SUMIF($D$5:$D$832,$D547,$I$5:$I$832))*IF($D547=1,Urban_Rural_LDVs!I$6,Urban_Rural_LDVs!I$7))</f>
        <v>37.332561063543231</v>
      </c>
      <c r="N547" s="196">
        <f ca="1">($H547/(SUMIF($D$5:$D$832,$D547,$H$5:$H$832))*IF($D547=1,Urban_Rural_LDVs!J$6,Urban_Rural_LDVs!J$7))</f>
        <v>1.0004470069724816</v>
      </c>
      <c r="O547" s="196">
        <f ca="1">($H547/(SUMIF($D$5:$D$832,$D547,$H$5:$H$832))*IF($D547=1,Urban_Rural_LDVs!K$6,Urban_Rural_LDVs!K$7))</f>
        <v>4.7607127619363094</v>
      </c>
      <c r="P547" s="196">
        <f ca="1">($H547/(SUMIF($D$5:$D$832,$D547,$H$5:$H$832))*IF($D547=1,Urban_Rural_LDVs!L$6,Urban_Rural_LDVs!L$7))</f>
        <v>21.712613240172825</v>
      </c>
      <c r="Q547" s="197">
        <f ca="1">($H547/(SUMIF($D$5:$D$832,$D547,$H$5:$H$832))*IF($D547=1,Urban_Rural_LDVs!M$6,Urban_Rural_LDVs!M$7))</f>
        <v>47.095039898896566</v>
      </c>
      <c r="R547" s="196">
        <f ca="1">($H547/(SUMIF($D$5:$D$832,$D547,$H$5:$H$832))*IF($D547=1,Urban_Rural_LDVs!N$6,Urban_Rural_LDVs!N$7))</f>
        <v>0.41651948096257047</v>
      </c>
      <c r="S547" s="196">
        <f ca="1">($H547/(SUMIF($D$5:$D$832,$D547,$H$5:$H$832))*IF($D547=1,Urban_Rural_LDVs!O$6,Urban_Rural_LDVs!O$7))</f>
        <v>1.9785238966744316</v>
      </c>
      <c r="T547" s="196">
        <f ca="1">($H547/(SUMIF($D$5:$D$832,$D547,$H$5:$H$832))*IF($D547=1,Urban_Rural_LDVs!P$6,Urban_Rural_LDVs!P$7))</f>
        <v>8.6812016373273799</v>
      </c>
      <c r="U547" s="339">
        <f ca="1">($H547/(SUMIF($D$5:$D$832,$D547,$H$5:$H$832))*IF($D547=1,Urban_Rural_LDVs!Q$6,Urban_Rural_LDVs!Q$7))</f>
        <v>18.649855368798551</v>
      </c>
      <c r="V547" s="344">
        <f ca="1">'DAC Adjustment'!O551-'Census Tract'!J547</f>
        <v>0</v>
      </c>
      <c r="W547" s="29">
        <f ca="1">'DAC Adjustment'!P551-'Census Tract'!K547</f>
        <v>0</v>
      </c>
      <c r="X547" s="29">
        <f ca="1">'DAC Adjustment'!Q551-'Census Tract'!L547</f>
        <v>0</v>
      </c>
      <c r="Y547" s="105">
        <f ca="1">'DAC Adjustment'!R551-'Census Tract'!M547</f>
        <v>0</v>
      </c>
      <c r="Z547" s="29">
        <f ca="1">'DAC Adjustment'!S551-'Census Tract'!N547</f>
        <v>0</v>
      </c>
      <c r="AA547" s="29">
        <f ca="1">'DAC Adjustment'!T551-'Census Tract'!O547</f>
        <v>0</v>
      </c>
      <c r="AB547" s="29">
        <f ca="1">'DAC Adjustment'!U551-'Census Tract'!P547</f>
        <v>0</v>
      </c>
      <c r="AC547" s="105">
        <f ca="1">'DAC Adjustment'!V551-'Census Tract'!Q547</f>
        <v>0</v>
      </c>
      <c r="AD547" s="29">
        <f ca="1">'DAC Adjustment'!W551-'Census Tract'!R547</f>
        <v>0</v>
      </c>
      <c r="AE547" s="29">
        <f ca="1">'DAC Adjustment'!X551-'Census Tract'!S547</f>
        <v>0</v>
      </c>
      <c r="AF547" s="29">
        <f ca="1">'DAC Adjustment'!Y551-'Census Tract'!T547</f>
        <v>0</v>
      </c>
      <c r="AG547" s="345">
        <f ca="1">'DAC Adjustment'!Z551-'Census Tract'!U547</f>
        <v>0</v>
      </c>
    </row>
    <row r="548" spans="1:33" ht="15.75" x14ac:dyDescent="0.25">
      <c r="A548" s="193" t="s">
        <v>52</v>
      </c>
      <c r="B548" s="53" t="str">
        <f>IFERROR(INDEX(Geography!$R$5:$R$889,MATCH(C548,Geography!$S$5:$S$889,0)),"Undefined")</f>
        <v>Portland</v>
      </c>
      <c r="C548" s="53">
        <v>41051000100</v>
      </c>
      <c r="D548" s="171" cm="1">
        <f t="array" ref="D548">INDEX(Geography!$K$5:$K$838,MATCH(C548,Geography!$L$5:$L$838,0),0)</f>
        <v>1</v>
      </c>
      <c r="E548" s="53">
        <v>6650</v>
      </c>
      <c r="F548" s="53">
        <f>SUMIF(County!$A$5:$A$40,A548,County!$D$5:$D$40)</f>
        <v>590062</v>
      </c>
      <c r="G548" s="173" cm="1">
        <f t="array" ref="G548">INDEX(Geography!$E$5:$E$833,MATCH(C548,Geography!$C$5:$C$833,0),0)</f>
        <v>4610</v>
      </c>
      <c r="H548" s="239">
        <f t="shared" si="8"/>
        <v>5302.7855657120353</v>
      </c>
      <c r="I548" s="173">
        <f>SUMIF(Geography!$L$5:$L$838,'Census Tract'!C548,Geography!$M$5:$M$838)</f>
        <v>3564</v>
      </c>
      <c r="J548" s="338">
        <f ca="1">($I548/(SUMIF($D$5:$D$832,$D548,$I$5:$I$832))*IF($D548=1,Urban_Rural_LDVs!F$6,Urban_Rural_LDVs!F$7))</f>
        <v>1.7848084517510725</v>
      </c>
      <c r="K548" s="196">
        <f ca="1">($I548/(SUMIF($D$5:$D$832,$D548,$I$5:$I$832))*IF($D548=1,Urban_Rural_LDVs!G$6,Urban_Rural_LDVs!G$7))</f>
        <v>8.8697311524573355</v>
      </c>
      <c r="L548" s="196">
        <f ca="1">($I548/(SUMIF($D$5:$D$832,$D548,$I$5:$I$832))*IF($D548=1,Urban_Rural_LDVs!H$6,Urban_Rural_LDVs!H$7))</f>
        <v>40.813041634911961</v>
      </c>
      <c r="M548" s="197">
        <f ca="1">($I548/(SUMIF($D$5:$D$832,$D548,$I$5:$I$832))*IF($D548=1,Urban_Rural_LDVs!I$6,Urban_Rural_LDVs!I$7))</f>
        <v>88.643069707173922</v>
      </c>
      <c r="N548" s="196">
        <f ca="1">($H548/(SUMIF($D$5:$D$832,$D548,$H$5:$H$832))*IF($D548=1,Urban_Rural_LDVs!J$6,Urban_Rural_LDVs!J$7))</f>
        <v>1.0947212680140375</v>
      </c>
      <c r="O548" s="196">
        <f ca="1">($H548/(SUMIF($D$5:$D$832,$D548,$H$5:$H$832))*IF($D548=1,Urban_Rural_LDVs!K$6,Urban_Rural_LDVs!K$7))</f>
        <v>5.2093249068422471</v>
      </c>
      <c r="P548" s="196">
        <f ca="1">($H548/(SUMIF($D$5:$D$832,$D548,$H$5:$H$832))*IF($D548=1,Urban_Rural_LDVs!L$6,Urban_Rural_LDVs!L$7))</f>
        <v>23.758639220792006</v>
      </c>
      <c r="Q548" s="197">
        <f ca="1">($H548/(SUMIF($D$5:$D$832,$D548,$H$5:$H$832))*IF($D548=1,Urban_Rural_LDVs!M$6,Urban_Rural_LDVs!M$7))</f>
        <v>51.532906226896074</v>
      </c>
      <c r="R548" s="196">
        <f ca="1">($H548/(SUMIF($D$5:$D$832,$D548,$H$5:$H$832))*IF($D548=1,Urban_Rural_LDVs!N$6,Urban_Rural_LDVs!N$7))</f>
        <v>0.45576900242996671</v>
      </c>
      <c r="S548" s="196">
        <f ca="1">($H548/(SUMIF($D$5:$D$832,$D548,$H$5:$H$832))*IF($D548=1,Urban_Rural_LDVs!O$6,Urban_Rural_LDVs!O$7))</f>
        <v>2.1649644347659933</v>
      </c>
      <c r="T548" s="196">
        <f ca="1">($H548/(SUMIF($D$5:$D$832,$D548,$H$5:$H$832))*IF($D548=1,Urban_Rural_LDVs!P$6,Urban_Rural_LDVs!P$7))</f>
        <v>9.4992498333916977</v>
      </c>
      <c r="U548" s="339">
        <f ca="1">($H548/(SUMIF($D$5:$D$832,$D548,$H$5:$H$832))*IF($D548=1,Urban_Rural_LDVs!Q$6,Urban_Rural_LDVs!Q$7))</f>
        <v>20.407271125127302</v>
      </c>
      <c r="V548" s="344">
        <f ca="1">'DAC Adjustment'!O552-'Census Tract'!J548</f>
        <v>0</v>
      </c>
      <c r="W548" s="29">
        <f ca="1">'DAC Adjustment'!P552-'Census Tract'!K548</f>
        <v>0</v>
      </c>
      <c r="X548" s="29">
        <f ca="1">'DAC Adjustment'!Q552-'Census Tract'!L548</f>
        <v>0</v>
      </c>
      <c r="Y548" s="105">
        <f ca="1">'DAC Adjustment'!R552-'Census Tract'!M548</f>
        <v>0</v>
      </c>
      <c r="Z548" s="29">
        <f ca="1">'DAC Adjustment'!S552-'Census Tract'!N548</f>
        <v>0</v>
      </c>
      <c r="AA548" s="29">
        <f ca="1">'DAC Adjustment'!T552-'Census Tract'!O548</f>
        <v>0</v>
      </c>
      <c r="AB548" s="29">
        <f ca="1">'DAC Adjustment'!U552-'Census Tract'!P548</f>
        <v>0</v>
      </c>
      <c r="AC548" s="105">
        <f ca="1">'DAC Adjustment'!V552-'Census Tract'!Q548</f>
        <v>0</v>
      </c>
      <c r="AD548" s="29">
        <f ca="1">'DAC Adjustment'!W552-'Census Tract'!R548</f>
        <v>0</v>
      </c>
      <c r="AE548" s="29">
        <f ca="1">'DAC Adjustment'!X552-'Census Tract'!S548</f>
        <v>0</v>
      </c>
      <c r="AF548" s="29">
        <f ca="1">'DAC Adjustment'!Y552-'Census Tract'!T548</f>
        <v>0</v>
      </c>
      <c r="AG548" s="345">
        <f ca="1">'DAC Adjustment'!Z552-'Census Tract'!U548</f>
        <v>0</v>
      </c>
    </row>
    <row r="549" spans="1:33" ht="15.75" x14ac:dyDescent="0.25">
      <c r="A549" s="193" t="s">
        <v>52</v>
      </c>
      <c r="B549" s="53" t="str">
        <f>IFERROR(INDEX(Geography!$R$5:$R$889,MATCH(C549,Geography!$S$5:$S$889,0)),"Undefined")</f>
        <v>Portland</v>
      </c>
      <c r="C549" s="53">
        <v>41051000602</v>
      </c>
      <c r="D549" s="171" cm="1">
        <f t="array" ref="D549">INDEX(Geography!$K$5:$K$838,MATCH(C549,Geography!$L$5:$L$838,0),0)</f>
        <v>1</v>
      </c>
      <c r="E549" s="53">
        <v>6079</v>
      </c>
      <c r="F549" s="53">
        <f>SUMIF(County!$A$5:$A$40,A549,County!$D$5:$D$40)</f>
        <v>590062</v>
      </c>
      <c r="G549" s="173" cm="1">
        <f t="array" ref="G549">INDEX(Geography!$E$5:$E$833,MATCH(C549,Geography!$C$5:$C$833,0),0)</f>
        <v>4014</v>
      </c>
      <c r="H549" s="239">
        <f t="shared" si="8"/>
        <v>4617.2193624225838</v>
      </c>
      <c r="I549" s="173">
        <f>SUMIF(Geography!$L$5:$L$838,'Census Tract'!C549,Geography!$M$5:$M$838)</f>
        <v>954</v>
      </c>
      <c r="J549" s="338">
        <f ca="1">($I549/(SUMIF($D$5:$D$832,$D549,$I$5:$I$832))*IF($D549=1,Urban_Rural_LDVs!F$6,Urban_Rural_LDVs!F$7))</f>
        <v>0.47775175728690328</v>
      </c>
      <c r="K549" s="196">
        <f ca="1">($I549/(SUMIF($D$5:$D$832,$D549,$I$5:$I$832))*IF($D549=1,Urban_Rural_LDVs!G$6,Urban_Rural_LDVs!G$7))</f>
        <v>2.3742209650517117</v>
      </c>
      <c r="L549" s="196">
        <f ca="1">($I549/(SUMIF($D$5:$D$832,$D549,$I$5:$I$832))*IF($D549=1,Urban_Rural_LDVs!H$6,Urban_Rural_LDVs!H$7))</f>
        <v>10.924703063890577</v>
      </c>
      <c r="M549" s="197">
        <f ca="1">($I549/(SUMIF($D$5:$D$832,$D549,$I$5:$I$832))*IF($D549=1,Urban_Rural_LDVs!I$6,Urban_Rural_LDVs!I$7))</f>
        <v>23.72769037616272</v>
      </c>
      <c r="N549" s="196">
        <f ca="1">($H549/(SUMIF($D$5:$D$832,$D549,$H$5:$H$832))*IF($D549=1,Urban_Rural_LDVs!J$6,Urban_Rural_LDVs!J$7))</f>
        <v>0.95319114312545494</v>
      </c>
      <c r="O549" s="196">
        <f ca="1">($H549/(SUMIF($D$5:$D$832,$D549,$H$5:$H$832))*IF($D549=1,Urban_Rural_LDVs!K$6,Urban_Rural_LDVs!K$7))</f>
        <v>4.5358416867819482</v>
      </c>
      <c r="P549" s="196">
        <f ca="1">($H549/(SUMIF($D$5:$D$832,$D549,$H$5:$H$832))*IF($D549=1,Urban_Rural_LDVs!L$6,Urban_Rural_LDVs!L$7))</f>
        <v>20.68702339094558</v>
      </c>
      <c r="Q549" s="197">
        <f ca="1">($H549/(SUMIF($D$5:$D$832,$D549,$H$5:$H$832))*IF($D549=1,Urban_Rural_LDVs!M$6,Urban_Rural_LDVs!M$7))</f>
        <v>44.870517482594543</v>
      </c>
      <c r="R549" s="196">
        <f ca="1">($H549/(SUMIF($D$5:$D$832,$D549,$H$5:$H$832))*IF($D549=1,Urban_Rural_LDVs!N$6,Urban_Rural_LDVs!N$7))</f>
        <v>0.39684528758218801</v>
      </c>
      <c r="S549" s="196">
        <f ca="1">($H549/(SUMIF($D$5:$D$832,$D549,$H$5:$H$832))*IF($D549=1,Urban_Rural_LDVs!O$6,Urban_Rural_LDVs!O$7))</f>
        <v>1.8850688158678304</v>
      </c>
      <c r="T549" s="196">
        <f ca="1">($H549/(SUMIF($D$5:$D$832,$D549,$H$5:$H$832))*IF($D549=1,Urban_Rural_LDVs!P$6,Urban_Rural_LDVs!P$7))</f>
        <v>8.2711472518946376</v>
      </c>
      <c r="U549" s="339">
        <f ca="1">($H549/(SUMIF($D$5:$D$832,$D549,$H$5:$H$832))*IF($D549=1,Urban_Rural_LDVs!Q$6,Urban_Rural_LDVs!Q$7))</f>
        <v>17.768934120663992</v>
      </c>
      <c r="V549" s="344">
        <f ca="1">'DAC Adjustment'!O553-'Census Tract'!J549</f>
        <v>0</v>
      </c>
      <c r="W549" s="29">
        <f ca="1">'DAC Adjustment'!P553-'Census Tract'!K549</f>
        <v>0</v>
      </c>
      <c r="X549" s="29">
        <f ca="1">'DAC Adjustment'!Q553-'Census Tract'!L549</f>
        <v>0</v>
      </c>
      <c r="Y549" s="105">
        <f ca="1">'DAC Adjustment'!R553-'Census Tract'!M549</f>
        <v>0</v>
      </c>
      <c r="Z549" s="29">
        <f ca="1">'DAC Adjustment'!S553-'Census Tract'!N549</f>
        <v>0</v>
      </c>
      <c r="AA549" s="29">
        <f ca="1">'DAC Adjustment'!T553-'Census Tract'!O549</f>
        <v>0</v>
      </c>
      <c r="AB549" s="29">
        <f ca="1">'DAC Adjustment'!U553-'Census Tract'!P549</f>
        <v>0</v>
      </c>
      <c r="AC549" s="105">
        <f ca="1">'DAC Adjustment'!V553-'Census Tract'!Q549</f>
        <v>0</v>
      </c>
      <c r="AD549" s="29">
        <f ca="1">'DAC Adjustment'!W553-'Census Tract'!R549</f>
        <v>0</v>
      </c>
      <c r="AE549" s="29">
        <f ca="1">'DAC Adjustment'!X553-'Census Tract'!S549</f>
        <v>0</v>
      </c>
      <c r="AF549" s="29">
        <f ca="1">'DAC Adjustment'!Y553-'Census Tract'!T549</f>
        <v>0</v>
      </c>
      <c r="AG549" s="345">
        <f ca="1">'DAC Adjustment'!Z553-'Census Tract'!U549</f>
        <v>0</v>
      </c>
    </row>
    <row r="550" spans="1:33" ht="15.75" x14ac:dyDescent="0.25">
      <c r="A550" s="193" t="s">
        <v>52</v>
      </c>
      <c r="B550" s="53" t="str">
        <f>IFERROR(INDEX(Geography!$R$5:$R$889,MATCH(C550,Geography!$S$5:$S$889,0)),"Undefined")</f>
        <v>Portland</v>
      </c>
      <c r="C550" s="53">
        <v>41051004300</v>
      </c>
      <c r="D550" s="171" cm="1">
        <f t="array" ref="D550">INDEX(Geography!$K$5:$K$838,MATCH(C550,Geography!$L$5:$L$838,0),0)</f>
        <v>1</v>
      </c>
      <c r="E550" s="53">
        <v>1028</v>
      </c>
      <c r="F550" s="53">
        <f>SUMIF(County!$A$5:$A$40,A550,County!$D$5:$D$40)</f>
        <v>590062</v>
      </c>
      <c r="G550" s="173" cm="1">
        <f t="array" ref="G550">INDEX(Geography!$E$5:$E$833,MATCH(C550,Geography!$C$5:$C$833,0),0)</f>
        <v>852</v>
      </c>
      <c r="H550" s="239">
        <f t="shared" si="8"/>
        <v>980.03759262183394</v>
      </c>
      <c r="I550" s="173">
        <f>SUMIF(Geography!$L$5:$L$838,'Census Tract'!C550,Geography!$M$5:$M$838)</f>
        <v>11042</v>
      </c>
      <c r="J550" s="338">
        <f ca="1">($I550/(SUMIF($D$5:$D$832,$D550,$I$5:$I$832))*IF($D550=1,Urban_Rural_LDVs!F$6,Urban_Rural_LDVs!F$7))</f>
        <v>5.5297011571928572</v>
      </c>
      <c r="K550" s="196">
        <f ca="1">($I550/(SUMIF($D$5:$D$832,$D550,$I$5:$I$832))*IF($D550=1,Urban_Rural_LDVs!G$6,Urban_Rural_LDVs!G$7))</f>
        <v>27.480238884801885</v>
      </c>
      <c r="L550" s="196">
        <f ca="1">($I550/(SUMIF($D$5:$D$832,$D550,$I$5:$I$832))*IF($D550=1,Urban_Rural_LDVs!H$6,Urban_Rural_LDVs!H$7))</f>
        <v>126.44713965563915</v>
      </c>
      <c r="M550" s="197">
        <f ca="1">($I550/(SUMIF($D$5:$D$832,$D550,$I$5:$I$832))*IF($D550=1,Urban_Rural_LDVs!I$6,Urban_Rural_LDVs!I$7))</f>
        <v>274.63433661801753</v>
      </c>
      <c r="N550" s="196">
        <f ca="1">($H550/(SUMIF($D$5:$D$832,$D550,$H$5:$H$832))*IF($D550=1,Urban_Rural_LDVs!J$6,Urban_Rural_LDVs!J$7))</f>
        <v>0.20232158792797397</v>
      </c>
      <c r="O550" s="196">
        <f ca="1">($H550/(SUMIF($D$5:$D$832,$D550,$H$5:$H$832))*IF($D550=1,Urban_Rural_LDVs!K$6,Urban_Rural_LDVs!K$7))</f>
        <v>0.96276460317344792</v>
      </c>
      <c r="P550" s="196">
        <f ca="1">($H550/(SUMIF($D$5:$D$832,$D550,$H$5:$H$832))*IF($D550=1,Urban_Rural_LDVs!L$6,Urban_Rural_LDVs!L$7))</f>
        <v>4.3909675956865053</v>
      </c>
      <c r="Q550" s="197">
        <f ca="1">($H550/(SUMIF($D$5:$D$832,$D550,$H$5:$H$832))*IF($D550=1,Urban_Rural_LDVs!M$6,Urban_Rural_LDVs!M$7))</f>
        <v>9.5240859230619215</v>
      </c>
      <c r="R550" s="196">
        <f ca="1">($H550/(SUMIF($D$5:$D$832,$D550,$H$5:$H$832))*IF($D550=1,Urban_Rural_LDVs!N$6,Urban_Rural_LDVs!N$7))</f>
        <v>8.4233229950180413E-2</v>
      </c>
      <c r="S550" s="196">
        <f ca="1">($H550/(SUMIF($D$5:$D$832,$D550,$H$5:$H$832))*IF($D550=1,Urban_Rural_LDVs!O$6,Urban_Rural_LDVs!O$7))</f>
        <v>0.40011924043831376</v>
      </c>
      <c r="T550" s="196">
        <f ca="1">($H550/(SUMIF($D$5:$D$832,$D550,$H$5:$H$832))*IF($D550=1,Urban_Rural_LDVs!P$6,Urban_Rural_LDVs!P$7))</f>
        <v>1.75560973059647</v>
      </c>
      <c r="U550" s="339">
        <f ca="1">($H550/(SUMIF($D$5:$D$832,$D550,$H$5:$H$832))*IF($D550=1,Urban_Rural_LDVs!Q$6,Urban_Rural_LDVs!Q$7))</f>
        <v>3.7715824291992326</v>
      </c>
      <c r="V550" s="344">
        <f ca="1">'DAC Adjustment'!O554-'Census Tract'!J550</f>
        <v>0</v>
      </c>
      <c r="W550" s="29">
        <f ca="1">'DAC Adjustment'!P554-'Census Tract'!K550</f>
        <v>0</v>
      </c>
      <c r="X550" s="29">
        <f ca="1">'DAC Adjustment'!Q554-'Census Tract'!L550</f>
        <v>0</v>
      </c>
      <c r="Y550" s="105">
        <f ca="1">'DAC Adjustment'!R554-'Census Tract'!M550</f>
        <v>0</v>
      </c>
      <c r="Z550" s="29">
        <f ca="1">'DAC Adjustment'!S554-'Census Tract'!N550</f>
        <v>0</v>
      </c>
      <c r="AA550" s="29">
        <f ca="1">'DAC Adjustment'!T554-'Census Tract'!O550</f>
        <v>0</v>
      </c>
      <c r="AB550" s="29">
        <f ca="1">'DAC Adjustment'!U554-'Census Tract'!P550</f>
        <v>0</v>
      </c>
      <c r="AC550" s="105">
        <f ca="1">'DAC Adjustment'!V554-'Census Tract'!Q550</f>
        <v>0</v>
      </c>
      <c r="AD550" s="29">
        <f ca="1">'DAC Adjustment'!W554-'Census Tract'!R550</f>
        <v>0</v>
      </c>
      <c r="AE550" s="29">
        <f ca="1">'DAC Adjustment'!X554-'Census Tract'!S550</f>
        <v>0</v>
      </c>
      <c r="AF550" s="29">
        <f ca="1">'DAC Adjustment'!Y554-'Census Tract'!T550</f>
        <v>0</v>
      </c>
      <c r="AG550" s="345">
        <f ca="1">'DAC Adjustment'!Z554-'Census Tract'!U550</f>
        <v>0</v>
      </c>
    </row>
    <row r="551" spans="1:33" ht="15.75" x14ac:dyDescent="0.25">
      <c r="A551" s="193" t="s">
        <v>52</v>
      </c>
      <c r="B551" s="53" t="str">
        <f>IFERROR(INDEX(Geography!$R$5:$R$889,MATCH(C551,Geography!$S$5:$S$889,0)),"Undefined")</f>
        <v>Gresham</v>
      </c>
      <c r="C551" s="53">
        <v>41051010409</v>
      </c>
      <c r="D551" s="171" cm="1">
        <f t="array" ref="D551">INDEX(Geography!$K$5:$K$838,MATCH(C551,Geography!$L$5:$L$838,0),0)</f>
        <v>1</v>
      </c>
      <c r="E551" s="53">
        <v>8273</v>
      </c>
      <c r="F551" s="53">
        <f>SUMIF(County!$A$5:$A$40,A551,County!$D$5:$D$40)</f>
        <v>590062</v>
      </c>
      <c r="G551" s="173" cm="1">
        <f t="array" ref="G551">INDEX(Geography!$E$5:$E$833,MATCH(C551,Geography!$C$5:$C$833,0),0)</f>
        <v>6179</v>
      </c>
      <c r="H551" s="239">
        <f t="shared" si="8"/>
        <v>7107.5731042374555</v>
      </c>
      <c r="I551" s="173">
        <f>SUMIF(Geography!$L$5:$L$838,'Census Tract'!C551,Geography!$M$5:$M$838)</f>
        <v>517</v>
      </c>
      <c r="J551" s="338">
        <f ca="1">($I551/(SUMIF($D$5:$D$832,$D551,$I$5:$I$832))*IF($D551=1,Urban_Rural_LDVs!F$6,Urban_Rural_LDVs!F$7))</f>
        <v>0.2589073988651247</v>
      </c>
      <c r="K551" s="196">
        <f ca="1">($I551/(SUMIF($D$5:$D$832,$D551,$I$5:$I$832))*IF($D551=1,Urban_Rural_LDVs!G$6,Urban_Rural_LDVs!G$7))</f>
        <v>1.2866585313749841</v>
      </c>
      <c r="L551" s="196">
        <f ca="1">($I551/(SUMIF($D$5:$D$832,$D551,$I$5:$I$832))*IF($D551=1,Urban_Rural_LDVs!H$6,Urban_Rural_LDVs!H$7))</f>
        <v>5.9204103606199459</v>
      </c>
      <c r="M551" s="197">
        <f ca="1">($I551/(SUMIF($D$5:$D$832,$D551,$I$5:$I$832))*IF($D551=1,Urban_Rural_LDVs!I$6,Urban_Rural_LDVs!I$7))</f>
        <v>12.858716901966588</v>
      </c>
      <c r="N551" s="196">
        <f ca="1">($H551/(SUMIF($D$5:$D$832,$D551,$H$5:$H$832))*IF($D551=1,Urban_Rural_LDVs!J$6,Urban_Rural_LDVs!J$7))</f>
        <v>1.4673064457828067</v>
      </c>
      <c r="O551" s="196">
        <f ca="1">($H551/(SUMIF($D$5:$D$832,$D551,$H$5:$H$832))*IF($D551=1,Urban_Rural_LDVs!K$6,Urban_Rural_LDVs!K$7))</f>
        <v>6.9823033838130693</v>
      </c>
      <c r="P551" s="196">
        <f ca="1">($H551/(SUMIF($D$5:$D$832,$D551,$H$5:$H$832))*IF($D551=1,Urban_Rural_LDVs!L$6,Urban_Rural_LDVs!L$7))</f>
        <v>31.84482250439779</v>
      </c>
      <c r="Q551" s="197">
        <f ca="1">($H551/(SUMIF($D$5:$D$832,$D551,$H$5:$H$832))*IF($D551=1,Urban_Rural_LDVs!M$6,Urban_Rural_LDVs!M$7))</f>
        <v>69.071979951407997</v>
      </c>
      <c r="R551" s="196">
        <f ca="1">($H551/(SUMIF($D$5:$D$832,$D551,$H$5:$H$832))*IF($D551=1,Urban_Rural_LDVs!N$6,Urban_Rural_LDVs!N$7))</f>
        <v>0.61088864772554552</v>
      </c>
      <c r="S551" s="196">
        <f ca="1">($H551/(SUMIF($D$5:$D$832,$D551,$H$5:$H$832))*IF($D551=1,Urban_Rural_LDVs!O$6,Urban_Rural_LDVs!O$7))</f>
        <v>2.901803740221057</v>
      </c>
      <c r="T551" s="196">
        <f ca="1">($H551/(SUMIF($D$5:$D$832,$D551,$H$5:$H$832))*IF($D551=1,Urban_Rural_LDVs!P$6,Urban_Rural_LDVs!P$7))</f>
        <v>12.732291696426746</v>
      </c>
      <c r="U551" s="339">
        <f ca="1">($H551/(SUMIF($D$5:$D$832,$D551,$H$5:$H$832))*IF($D551=1,Urban_Rural_LDVs!Q$6,Urban_Rural_LDVs!Q$7))</f>
        <v>27.352826091575185</v>
      </c>
      <c r="V551" s="344">
        <f ca="1">'DAC Adjustment'!O555-'Census Tract'!J551</f>
        <v>0</v>
      </c>
      <c r="W551" s="29">
        <f ca="1">'DAC Adjustment'!P555-'Census Tract'!K551</f>
        <v>0</v>
      </c>
      <c r="X551" s="29">
        <f ca="1">'DAC Adjustment'!Q555-'Census Tract'!L551</f>
        <v>0</v>
      </c>
      <c r="Y551" s="105">
        <f ca="1">'DAC Adjustment'!R555-'Census Tract'!M551</f>
        <v>0</v>
      </c>
      <c r="Z551" s="29">
        <f ca="1">'DAC Adjustment'!S555-'Census Tract'!N551</f>
        <v>0</v>
      </c>
      <c r="AA551" s="29">
        <f ca="1">'DAC Adjustment'!T555-'Census Tract'!O551</f>
        <v>0</v>
      </c>
      <c r="AB551" s="29">
        <f ca="1">'DAC Adjustment'!U555-'Census Tract'!P551</f>
        <v>0</v>
      </c>
      <c r="AC551" s="105">
        <f ca="1">'DAC Adjustment'!V555-'Census Tract'!Q551</f>
        <v>0</v>
      </c>
      <c r="AD551" s="29">
        <f ca="1">'DAC Adjustment'!W555-'Census Tract'!R551</f>
        <v>0</v>
      </c>
      <c r="AE551" s="29">
        <f ca="1">'DAC Adjustment'!X555-'Census Tract'!S551</f>
        <v>0</v>
      </c>
      <c r="AF551" s="29">
        <f ca="1">'DAC Adjustment'!Y555-'Census Tract'!T551</f>
        <v>0</v>
      </c>
      <c r="AG551" s="345">
        <f ca="1">'DAC Adjustment'!Z555-'Census Tract'!U551</f>
        <v>0</v>
      </c>
    </row>
    <row r="552" spans="1:33" ht="15.75" x14ac:dyDescent="0.25">
      <c r="A552" s="193" t="s">
        <v>52</v>
      </c>
      <c r="B552" s="53" t="str">
        <f>IFERROR(INDEX(Geography!$R$5:$R$889,MATCH(C552,Geography!$S$5:$S$889,0)),"Undefined")</f>
        <v>Gresham</v>
      </c>
      <c r="C552" s="53">
        <v>41051010002</v>
      </c>
      <c r="D552" s="171" cm="1">
        <f t="array" ref="D552">INDEX(Geography!$K$5:$K$838,MATCH(C552,Geography!$L$5:$L$838,0),0)</f>
        <v>1</v>
      </c>
      <c r="E552" s="53">
        <v>5463</v>
      </c>
      <c r="F552" s="53">
        <f>SUMIF(County!$A$5:$A$40,A552,County!$D$5:$D$40)</f>
        <v>590062</v>
      </c>
      <c r="G552" s="173" cm="1">
        <f t="array" ref="G552">INDEX(Geography!$E$5:$E$833,MATCH(C552,Geography!$C$5:$C$833,0),0)</f>
        <v>3626</v>
      </c>
      <c r="H552" s="239">
        <f t="shared" si="8"/>
        <v>4170.9111629656918</v>
      </c>
      <c r="I552" s="173">
        <f>SUMIF(Geography!$L$5:$L$838,'Census Tract'!C552,Geography!$M$5:$M$838)</f>
        <v>706</v>
      </c>
      <c r="J552" s="338">
        <f ca="1">($I552/(SUMIF($D$5:$D$832,$D552,$I$5:$I$832))*IF($D552=1,Urban_Rural_LDVs!F$6,Urban_Rural_LDVs!F$7))</f>
        <v>0.35355633191253011</v>
      </c>
      <c r="K552" s="196">
        <f ca="1">($I552/(SUMIF($D$5:$D$832,$D552,$I$5:$I$832))*IF($D552=1,Urban_Rural_LDVs!G$6,Urban_Rural_LDVs!G$7))</f>
        <v>1.7570230621871155</v>
      </c>
      <c r="L552" s="196">
        <f ca="1">($I552/(SUMIF($D$5:$D$832,$D552,$I$5:$I$832))*IF($D552=1,Urban_Rural_LDVs!H$6,Urban_Rural_LDVs!H$7))</f>
        <v>8.0847383261077024</v>
      </c>
      <c r="M552" s="197">
        <f ca="1">($I552/(SUMIF($D$5:$D$832,$D552,$I$5:$I$832))*IF($D552=1,Urban_Rural_LDVs!I$6,Urban_Rural_LDVs!I$7))</f>
        <v>17.559485750074298</v>
      </c>
      <c r="N552" s="196">
        <f ca="1">($H552/(SUMIF($D$5:$D$832,$D552,$H$5:$H$832))*IF($D552=1,Urban_Rural_LDVs!J$6,Urban_Rural_LDVs!J$7))</f>
        <v>0.86105408195637745</v>
      </c>
      <c r="O552" s="196">
        <f ca="1">($H552/(SUMIF($D$5:$D$832,$D552,$H$5:$H$832))*IF($D552=1,Urban_Rural_LDVs!K$6,Urban_Rural_LDVs!K$7))</f>
        <v>4.097399590501082</v>
      </c>
      <c r="P552" s="196">
        <f ca="1">($H552/(SUMIF($D$5:$D$832,$D552,$H$5:$H$832))*IF($D552=1,Urban_Rural_LDVs!L$6,Urban_Rural_LDVs!L$7))</f>
        <v>18.687380870844208</v>
      </c>
      <c r="Q552" s="197">
        <f ca="1">($H552/(SUMIF($D$5:$D$832,$D552,$H$5:$H$832))*IF($D552=1,Urban_Rural_LDVs!M$6,Urban_Rural_LDVs!M$7))</f>
        <v>40.533257696035825</v>
      </c>
      <c r="R552" s="196">
        <f ca="1">($H552/(SUMIF($D$5:$D$832,$D552,$H$5:$H$832))*IF($D552=1,Urban_Rural_LDVs!N$6,Urban_Rural_LDVs!N$7))</f>
        <v>0.35848555375511049</v>
      </c>
      <c r="S552" s="196">
        <f ca="1">($H552/(SUMIF($D$5:$D$832,$D552,$H$5:$H$832))*IF($D552=1,Urban_Rural_LDVs!O$6,Urban_Rural_LDVs!O$7))</f>
        <v>1.7028548894710394</v>
      </c>
      <c r="T552" s="196">
        <f ca="1">($H552/(SUMIF($D$5:$D$832,$D552,$H$5:$H$832))*IF($D552=1,Urban_Rural_LDVs!P$6,Urban_Rural_LDVs!P$7))</f>
        <v>7.4716442290408445</v>
      </c>
      <c r="U552" s="339">
        <f ca="1">($H552/(SUMIF($D$5:$D$832,$D552,$H$5:$H$832))*IF($D552=1,Urban_Rural_LDVs!Q$6,Urban_Rural_LDVs!Q$7))</f>
        <v>16.051359023798611</v>
      </c>
      <c r="V552" s="344">
        <f ca="1">'DAC Adjustment'!O556-'Census Tract'!J552</f>
        <v>0</v>
      </c>
      <c r="W552" s="29">
        <f ca="1">'DAC Adjustment'!P556-'Census Tract'!K552</f>
        <v>0</v>
      </c>
      <c r="X552" s="29">
        <f ca="1">'DAC Adjustment'!Q556-'Census Tract'!L552</f>
        <v>0</v>
      </c>
      <c r="Y552" s="105">
        <f ca="1">'DAC Adjustment'!R556-'Census Tract'!M552</f>
        <v>0</v>
      </c>
      <c r="Z552" s="29">
        <f ca="1">'DAC Adjustment'!S556-'Census Tract'!N552</f>
        <v>0</v>
      </c>
      <c r="AA552" s="29">
        <f ca="1">'DAC Adjustment'!T556-'Census Tract'!O552</f>
        <v>0</v>
      </c>
      <c r="AB552" s="29">
        <f ca="1">'DAC Adjustment'!U556-'Census Tract'!P552</f>
        <v>0</v>
      </c>
      <c r="AC552" s="105">
        <f ca="1">'DAC Adjustment'!V556-'Census Tract'!Q552</f>
        <v>0</v>
      </c>
      <c r="AD552" s="29">
        <f ca="1">'DAC Adjustment'!W556-'Census Tract'!R552</f>
        <v>0</v>
      </c>
      <c r="AE552" s="29">
        <f ca="1">'DAC Adjustment'!X556-'Census Tract'!S552</f>
        <v>0</v>
      </c>
      <c r="AF552" s="29">
        <f ca="1">'DAC Adjustment'!Y556-'Census Tract'!T552</f>
        <v>0</v>
      </c>
      <c r="AG552" s="345">
        <f ca="1">'DAC Adjustment'!Z556-'Census Tract'!U552</f>
        <v>0</v>
      </c>
    </row>
    <row r="553" spans="1:33" ht="15.75" x14ac:dyDescent="0.25">
      <c r="A553" s="193" t="s">
        <v>52</v>
      </c>
      <c r="B553" s="53" t="str">
        <f>IFERROR(INDEX(Geography!$R$5:$R$889,MATCH(C553,Geography!$S$5:$S$889,0)),"Undefined")</f>
        <v>Portland</v>
      </c>
      <c r="C553" s="53">
        <v>41051007700</v>
      </c>
      <c r="D553" s="171" cm="1">
        <f t="array" ref="D553">INDEX(Geography!$K$5:$K$838,MATCH(C553,Geography!$L$5:$L$838,0),0)</f>
        <v>1</v>
      </c>
      <c r="E553" s="53">
        <v>2033</v>
      </c>
      <c r="F553" s="53">
        <f>SUMIF(County!$A$5:$A$40,A553,County!$D$5:$D$40)</f>
        <v>590062</v>
      </c>
      <c r="G553" s="173" cm="1">
        <f t="array" ref="G553">INDEX(Geography!$E$5:$E$833,MATCH(C553,Geography!$C$5:$C$833,0),0)</f>
        <v>1370</v>
      </c>
      <c r="H553" s="239">
        <f t="shared" si="8"/>
        <v>1575.8820444740757</v>
      </c>
      <c r="I553" s="173">
        <f>SUMIF(Geography!$L$5:$L$838,'Census Tract'!C553,Geography!$M$5:$M$838)</f>
        <v>774</v>
      </c>
      <c r="J553" s="338">
        <f ca="1">($I553/(SUMIF($D$5:$D$832,$D553,$I$5:$I$832))*IF($D553=1,Urban_Rural_LDVs!F$6,Urban_Rural_LDVs!F$7))</f>
        <v>0.38760991628937436</v>
      </c>
      <c r="K553" s="196">
        <f ca="1">($I553/(SUMIF($D$5:$D$832,$D553,$I$5:$I$832))*IF($D553=1,Urban_Rural_LDVs!G$6,Urban_Rural_LDVs!G$7))</f>
        <v>1.9262547452306338</v>
      </c>
      <c r="L553" s="196">
        <f ca="1">($I553/(SUMIF($D$5:$D$832,$D553,$I$5:$I$832))*IF($D553=1,Urban_Rural_LDVs!H$6,Urban_Rural_LDVs!H$7))</f>
        <v>8.8634383348546191</v>
      </c>
      <c r="M553" s="197">
        <f ca="1">($I553/(SUMIF($D$5:$D$832,$D553,$I$5:$I$832))*IF($D553=1,Urban_Rural_LDVs!I$6,Urban_Rural_LDVs!I$7))</f>
        <v>19.250767663679188</v>
      </c>
      <c r="N553" s="196">
        <f ca="1">($H553/(SUMIF($D$5:$D$832,$D553,$H$5:$H$832))*IF($D553=1,Urban_Rural_LDVs!J$6,Urban_Rural_LDVs!J$7))</f>
        <v>0.32532931392174219</v>
      </c>
      <c r="O553" s="196">
        <f ca="1">($H553/(SUMIF($D$5:$D$832,$D553,$H$5:$H$832))*IF($D553=1,Urban_Rural_LDVs!K$6,Urban_Rural_LDVs!K$7))</f>
        <v>1.5481074018164596</v>
      </c>
      <c r="P553" s="196">
        <f ca="1">($H553/(SUMIF($D$5:$D$832,$D553,$H$5:$H$832))*IF($D553=1,Urban_Rural_LDVs!L$6,Urban_Rural_LDVs!L$7))</f>
        <v>7.0605934343785348</v>
      </c>
      <c r="Q553" s="197">
        <f ca="1">($H553/(SUMIF($D$5:$D$832,$D553,$H$5:$H$832))*IF($D553=1,Urban_Rural_LDVs!M$6,Urban_Rural_LDVs!M$7))</f>
        <v>15.314551308209897</v>
      </c>
      <c r="R553" s="196">
        <f ca="1">($H553/(SUMIF($D$5:$D$832,$D553,$H$5:$H$832))*IF($D553=1,Urban_Rural_LDVs!N$6,Urban_Rural_LDVs!N$7))</f>
        <v>0.13544545191519619</v>
      </c>
      <c r="S553" s="196">
        <f ca="1">($H553/(SUMIF($D$5:$D$832,$D553,$H$5:$H$832))*IF($D553=1,Urban_Rural_LDVs!O$6,Urban_Rural_LDVs!O$7))</f>
        <v>0.64338422464846223</v>
      </c>
      <c r="T553" s="196">
        <f ca="1">($H553/(SUMIF($D$5:$D$832,$D553,$H$5:$H$832))*IF($D553=1,Urban_Rural_LDVs!P$6,Urban_Rural_LDVs!P$7))</f>
        <v>2.8229874776023047</v>
      </c>
      <c r="U553" s="339">
        <f ca="1">($H553/(SUMIF($D$5:$D$832,$D553,$H$5:$H$832))*IF($D553=1,Urban_Rural_LDVs!Q$6,Urban_Rural_LDVs!Q$7))</f>
        <v>6.0646337183133197</v>
      </c>
      <c r="V553" s="344">
        <f ca="1">'DAC Adjustment'!O557-'Census Tract'!J553</f>
        <v>0</v>
      </c>
      <c r="W553" s="29">
        <f ca="1">'DAC Adjustment'!P557-'Census Tract'!K553</f>
        <v>0</v>
      </c>
      <c r="X553" s="29">
        <f ca="1">'DAC Adjustment'!Q557-'Census Tract'!L553</f>
        <v>0</v>
      </c>
      <c r="Y553" s="105">
        <f ca="1">'DAC Adjustment'!R557-'Census Tract'!M553</f>
        <v>0</v>
      </c>
      <c r="Z553" s="29">
        <f ca="1">'DAC Adjustment'!S557-'Census Tract'!N553</f>
        <v>0</v>
      </c>
      <c r="AA553" s="29">
        <f ca="1">'DAC Adjustment'!T557-'Census Tract'!O553</f>
        <v>0</v>
      </c>
      <c r="AB553" s="29">
        <f ca="1">'DAC Adjustment'!U557-'Census Tract'!P553</f>
        <v>0</v>
      </c>
      <c r="AC553" s="105">
        <f ca="1">'DAC Adjustment'!V557-'Census Tract'!Q553</f>
        <v>0</v>
      </c>
      <c r="AD553" s="29">
        <f ca="1">'DAC Adjustment'!W557-'Census Tract'!R553</f>
        <v>0</v>
      </c>
      <c r="AE553" s="29">
        <f ca="1">'DAC Adjustment'!X557-'Census Tract'!S553</f>
        <v>0</v>
      </c>
      <c r="AF553" s="29">
        <f ca="1">'DAC Adjustment'!Y557-'Census Tract'!T553</f>
        <v>0</v>
      </c>
      <c r="AG553" s="345">
        <f ca="1">'DAC Adjustment'!Z557-'Census Tract'!U553</f>
        <v>0</v>
      </c>
    </row>
    <row r="554" spans="1:33" ht="15.75" x14ac:dyDescent="0.25">
      <c r="A554" s="193" t="s">
        <v>52</v>
      </c>
      <c r="B554" s="53" t="str">
        <f>IFERROR(INDEX(Geography!$R$5:$R$889,MATCH(C554,Geography!$S$5:$S$889,0)),"Undefined")</f>
        <v>Portland</v>
      </c>
      <c r="C554" s="53">
        <v>41051002701</v>
      </c>
      <c r="D554" s="171" cm="1">
        <f t="array" ref="D554">INDEX(Geography!$K$5:$K$838,MATCH(C554,Geography!$L$5:$L$838,0),0)</f>
        <v>1</v>
      </c>
      <c r="E554" s="53">
        <v>3279</v>
      </c>
      <c r="F554" s="53">
        <f>SUMIF(County!$A$5:$A$40,A554,County!$D$5:$D$40)</f>
        <v>590062</v>
      </c>
      <c r="G554" s="173" cm="1">
        <f t="array" ref="G554">INDEX(Geography!$E$5:$E$833,MATCH(C554,Geography!$C$5:$C$833,0),0)</f>
        <v>2271</v>
      </c>
      <c r="H554" s="239">
        <f t="shared" si="8"/>
        <v>2612.2833014603107</v>
      </c>
      <c r="I554" s="173">
        <f>SUMIF(Geography!$L$5:$L$838,'Census Tract'!C554,Geography!$M$5:$M$838)</f>
        <v>436</v>
      </c>
      <c r="J554" s="338">
        <f ca="1">($I554/(SUMIF($D$5:$D$832,$D554,$I$5:$I$832))*IF($D554=1,Urban_Rural_LDVs!F$6,Urban_Rural_LDVs!F$7))</f>
        <v>0.2183435704162367</v>
      </c>
      <c r="K554" s="196">
        <f ca="1">($I554/(SUMIF($D$5:$D$832,$D554,$I$5:$I$832))*IF($D554=1,Urban_Rural_LDVs!G$6,Urban_Rural_LDVs!G$7))</f>
        <v>1.0850737324554991</v>
      </c>
      <c r="L554" s="196">
        <f ca="1">($I554/(SUMIF($D$5:$D$832,$D554,$I$5:$I$832))*IF($D554=1,Urban_Rural_LDVs!H$6,Urban_Rural_LDVs!H$7))</f>
        <v>4.992841232553765</v>
      </c>
      <c r="M554" s="197">
        <f ca="1">($I554/(SUMIF($D$5:$D$832,$D554,$I$5:$I$832))*IF($D554=1,Urban_Rural_LDVs!I$6,Urban_Rural_LDVs!I$7))</f>
        <v>10.844101681348999</v>
      </c>
      <c r="N554" s="196">
        <f ca="1">($H554/(SUMIF($D$5:$D$832,$D554,$H$5:$H$832))*IF($D554=1,Urban_Rural_LDVs!J$6,Urban_Rural_LDVs!J$7))</f>
        <v>0.53928676782209961</v>
      </c>
      <c r="O554" s="196">
        <f ca="1">($H554/(SUMIF($D$5:$D$832,$D554,$H$5:$H$832))*IF($D554=1,Urban_Rural_LDVs!K$6,Urban_Rural_LDVs!K$7))</f>
        <v>2.5662422697264087</v>
      </c>
      <c r="P554" s="196">
        <f ca="1">($H554/(SUMIF($D$5:$D$832,$D554,$H$5:$H$832))*IF($D554=1,Urban_Rural_LDVs!L$6,Urban_Rural_LDVs!L$7))</f>
        <v>11.704093203995367</v>
      </c>
      <c r="Q554" s="197">
        <f ca="1">($H554/(SUMIF($D$5:$D$832,$D554,$H$5:$H$832))*IF($D554=1,Urban_Rural_LDVs!M$6,Urban_Rural_LDVs!M$7))</f>
        <v>25.386383956893919</v>
      </c>
      <c r="R554" s="196">
        <f ca="1">($H554/(SUMIF($D$5:$D$832,$D554,$H$5:$H$832))*IF($D554=1,Urban_Rural_LDVs!N$6,Urban_Rural_LDVs!N$7))</f>
        <v>0.22452308124044565</v>
      </c>
      <c r="S554" s="196">
        <f ca="1">($H554/(SUMIF($D$5:$D$832,$D554,$H$5:$H$832))*IF($D554=1,Urban_Rural_LDVs!O$6,Urban_Rural_LDVs!O$7))</f>
        <v>1.0665150176471954</v>
      </c>
      <c r="T554" s="196">
        <f ca="1">($H554/(SUMIF($D$5:$D$832,$D554,$H$5:$H$832))*IF($D554=1,Urban_Rural_LDVs!P$6,Urban_Rural_LDVs!P$7))</f>
        <v>4.6795653734560831</v>
      </c>
      <c r="U554" s="339">
        <f ca="1">($H554/(SUMIF($D$5:$D$832,$D554,$H$5:$H$832))*IF($D554=1,Urban_Rural_LDVs!Q$6,Urban_Rural_LDVs!Q$7))</f>
        <v>10.053126404590911</v>
      </c>
      <c r="V554" s="344">
        <f ca="1">'DAC Adjustment'!O558-'Census Tract'!J554</f>
        <v>0</v>
      </c>
      <c r="W554" s="29">
        <f ca="1">'DAC Adjustment'!P558-'Census Tract'!K554</f>
        <v>0</v>
      </c>
      <c r="X554" s="29">
        <f ca="1">'DAC Adjustment'!Q558-'Census Tract'!L554</f>
        <v>0</v>
      </c>
      <c r="Y554" s="105">
        <f ca="1">'DAC Adjustment'!R558-'Census Tract'!M554</f>
        <v>0</v>
      </c>
      <c r="Z554" s="29">
        <f ca="1">'DAC Adjustment'!S558-'Census Tract'!N554</f>
        <v>0</v>
      </c>
      <c r="AA554" s="29">
        <f ca="1">'DAC Adjustment'!T558-'Census Tract'!O554</f>
        <v>0</v>
      </c>
      <c r="AB554" s="29">
        <f ca="1">'DAC Adjustment'!U558-'Census Tract'!P554</f>
        <v>0</v>
      </c>
      <c r="AC554" s="105">
        <f ca="1">'DAC Adjustment'!V558-'Census Tract'!Q554</f>
        <v>0</v>
      </c>
      <c r="AD554" s="29">
        <f ca="1">'DAC Adjustment'!W558-'Census Tract'!R554</f>
        <v>0</v>
      </c>
      <c r="AE554" s="29">
        <f ca="1">'DAC Adjustment'!X558-'Census Tract'!S554</f>
        <v>0</v>
      </c>
      <c r="AF554" s="29">
        <f ca="1">'DAC Adjustment'!Y558-'Census Tract'!T554</f>
        <v>0</v>
      </c>
      <c r="AG554" s="345">
        <f ca="1">'DAC Adjustment'!Z558-'Census Tract'!U554</f>
        <v>0</v>
      </c>
    </row>
    <row r="555" spans="1:33" ht="15.75" x14ac:dyDescent="0.25">
      <c r="A555" s="193" t="s">
        <v>52</v>
      </c>
      <c r="B555" s="53" t="str">
        <f>IFERROR(INDEX(Geography!$R$5:$R$889,MATCH(C555,Geography!$S$5:$S$889,0)),"Undefined")</f>
        <v>Portland</v>
      </c>
      <c r="C555" s="53">
        <v>41051001302</v>
      </c>
      <c r="D555" s="171" cm="1">
        <f t="array" ref="D555">INDEX(Geography!$K$5:$K$838,MATCH(C555,Geography!$L$5:$L$838,0),0)</f>
        <v>1</v>
      </c>
      <c r="E555" s="53">
        <v>3600</v>
      </c>
      <c r="F555" s="53">
        <f>SUMIF(County!$A$5:$A$40,A555,County!$D$5:$D$40)</f>
        <v>590062</v>
      </c>
      <c r="G555" s="173" cm="1">
        <f t="array" ref="G555">INDEX(Geography!$E$5:$E$833,MATCH(C555,Geography!$C$5:$C$833,0),0)</f>
        <v>2220</v>
      </c>
      <c r="H555" s="239">
        <f t="shared" si="8"/>
        <v>2553.6190793667502</v>
      </c>
      <c r="I555" s="173">
        <f>SUMIF(Geography!$L$5:$L$838,'Census Tract'!C555,Geography!$M$5:$M$838)</f>
        <v>1270</v>
      </c>
      <c r="J555" s="338">
        <f ca="1">($I555/(SUMIF($D$5:$D$832,$D555,$I$5:$I$832))*IF($D555=1,Urban_Rural_LDVs!F$6,Urban_Rural_LDVs!F$7))</f>
        <v>0.6360007670381207</v>
      </c>
      <c r="K555" s="196">
        <f ca="1">($I555/(SUMIF($D$5:$D$832,$D555,$I$5:$I$832))*IF($D555=1,Urban_Rural_LDVs!G$6,Urban_Rural_LDVs!G$7))</f>
        <v>3.1606505509598253</v>
      </c>
      <c r="L555" s="196">
        <f ca="1">($I555/(SUMIF($D$5:$D$832,$D555,$I$5:$I$832))*IF($D555=1,Urban_Rural_LDVs!H$6,Urban_Rural_LDVs!H$7))</f>
        <v>14.543367810420369</v>
      </c>
      <c r="M555" s="197">
        <f ca="1">($I555/(SUMIF($D$5:$D$832,$D555,$I$5:$I$832))*IF($D555=1,Urban_Rural_LDVs!I$6,Urban_Rural_LDVs!I$7))</f>
        <v>31.587176915856027</v>
      </c>
      <c r="N555" s="196">
        <f ca="1">($H555/(SUMIF($D$5:$D$832,$D555,$H$5:$H$832))*IF($D555=1,Urban_Rural_LDVs!J$6,Urban_Rural_LDVs!J$7))</f>
        <v>0.52717596854472093</v>
      </c>
      <c r="O555" s="196">
        <f ca="1">($H555/(SUMIF($D$5:$D$832,$D555,$H$5:$H$832))*IF($D555=1,Urban_Rural_LDVs!K$6,Urban_Rural_LDVs!K$7))</f>
        <v>2.5086119941843363</v>
      </c>
      <c r="P555" s="196">
        <f ca="1">($H555/(SUMIF($D$5:$D$832,$D555,$H$5:$H$832))*IF($D555=1,Urban_Rural_LDVs!L$6,Urban_Rural_LDVs!L$7))</f>
        <v>11.441253594394416</v>
      </c>
      <c r="Q555" s="197">
        <f ca="1">($H555/(SUMIF($D$5:$D$832,$D555,$H$5:$H$832))*IF($D555=1,Urban_Rural_LDVs!M$6,Urban_Rural_LDVs!M$7))</f>
        <v>24.816280222062755</v>
      </c>
      <c r="R555" s="196">
        <f ca="1">($H555/(SUMIF($D$5:$D$832,$D555,$H$5:$H$832))*IF($D555=1,Urban_Rural_LDVs!N$6,Urban_Rural_LDVs!N$7))</f>
        <v>0.21948095127863909</v>
      </c>
      <c r="S555" s="196">
        <f ca="1">($H555/(SUMIF($D$5:$D$832,$D555,$H$5:$H$832))*IF($D555=1,Urban_Rural_LDVs!O$6,Urban_Rural_LDVs!O$7))</f>
        <v>1.0425642180434935</v>
      </c>
      <c r="T555" s="196">
        <f ca="1">($H555/(SUMIF($D$5:$D$832,$D555,$H$5:$H$832))*IF($D555=1,Urban_Rural_LDVs!P$6,Urban_Rural_LDVs!P$7))</f>
        <v>4.5744760585964359</v>
      </c>
      <c r="U555" s="339">
        <f ca="1">($H555/(SUMIF($D$5:$D$832,$D555,$H$5:$H$832))*IF($D555=1,Urban_Rural_LDVs!Q$6,Urban_Rural_LDVs!Q$7))</f>
        <v>9.8273626676318031</v>
      </c>
      <c r="V555" s="344">
        <f ca="1">'DAC Adjustment'!O559-'Census Tract'!J555</f>
        <v>0</v>
      </c>
      <c r="W555" s="29">
        <f ca="1">'DAC Adjustment'!P559-'Census Tract'!K555</f>
        <v>0</v>
      </c>
      <c r="X555" s="29">
        <f ca="1">'DAC Adjustment'!Q559-'Census Tract'!L555</f>
        <v>0</v>
      </c>
      <c r="Y555" s="105">
        <f ca="1">'DAC Adjustment'!R559-'Census Tract'!M555</f>
        <v>0</v>
      </c>
      <c r="Z555" s="29">
        <f ca="1">'DAC Adjustment'!S559-'Census Tract'!N555</f>
        <v>0</v>
      </c>
      <c r="AA555" s="29">
        <f ca="1">'DAC Adjustment'!T559-'Census Tract'!O555</f>
        <v>0</v>
      </c>
      <c r="AB555" s="29">
        <f ca="1">'DAC Adjustment'!U559-'Census Tract'!P555</f>
        <v>0</v>
      </c>
      <c r="AC555" s="105">
        <f ca="1">'DAC Adjustment'!V559-'Census Tract'!Q555</f>
        <v>0</v>
      </c>
      <c r="AD555" s="29">
        <f ca="1">'DAC Adjustment'!W559-'Census Tract'!R555</f>
        <v>0</v>
      </c>
      <c r="AE555" s="29">
        <f ca="1">'DAC Adjustment'!X559-'Census Tract'!S555</f>
        <v>0</v>
      </c>
      <c r="AF555" s="29">
        <f ca="1">'DAC Adjustment'!Y559-'Census Tract'!T555</f>
        <v>0</v>
      </c>
      <c r="AG555" s="345">
        <f ca="1">'DAC Adjustment'!Z559-'Census Tract'!U555</f>
        <v>0</v>
      </c>
    </row>
    <row r="556" spans="1:33" ht="15.75" x14ac:dyDescent="0.25">
      <c r="A556" s="193" t="s">
        <v>52</v>
      </c>
      <c r="B556" s="53" t="str">
        <f>IFERROR(INDEX(Geography!$R$5:$R$889,MATCH(C556,Geography!$S$5:$S$889,0)),"Undefined")</f>
        <v>Gresham</v>
      </c>
      <c r="C556" s="53">
        <v>41051009606</v>
      </c>
      <c r="D556" s="171" cm="1">
        <f t="array" ref="D556">INDEX(Geography!$K$5:$K$838,MATCH(C556,Geography!$L$5:$L$838,0),0)</f>
        <v>1</v>
      </c>
      <c r="E556" s="53">
        <v>5735</v>
      </c>
      <c r="F556" s="53">
        <f>SUMIF(County!$A$5:$A$40,A556,County!$D$5:$D$40)</f>
        <v>590062</v>
      </c>
      <c r="G556" s="173" cm="1">
        <f t="array" ref="G556">INDEX(Geography!$E$5:$E$833,MATCH(C556,Geography!$C$5:$C$833,0),0)</f>
        <v>2766</v>
      </c>
      <c r="H556" s="239">
        <f t="shared" si="8"/>
        <v>3181.671339427221</v>
      </c>
      <c r="I556" s="173">
        <f>SUMIF(Geography!$L$5:$L$838,'Census Tract'!C556,Geography!$M$5:$M$838)</f>
        <v>522</v>
      </c>
      <c r="J556" s="338">
        <f ca="1">($I556/(SUMIF($D$5:$D$832,$D556,$I$5:$I$832))*IF($D556=1,Urban_Rural_LDVs!F$6,Urban_Rural_LDVs!F$7))</f>
        <v>0.26141133889283386</v>
      </c>
      <c r="K556" s="196">
        <f ca="1">($I556/(SUMIF($D$5:$D$832,$D556,$I$5:$I$832))*IF($D556=1,Urban_Rural_LDVs!G$6,Urban_Rural_LDVs!G$7))</f>
        <v>1.2991020374811251</v>
      </c>
      <c r="L556" s="196">
        <f ca="1">($I556/(SUMIF($D$5:$D$832,$D556,$I$5:$I$832))*IF($D556=1,Urban_Rural_LDVs!H$6,Urban_Rural_LDVs!H$7))</f>
        <v>5.9776677142042782</v>
      </c>
      <c r="M556" s="197">
        <f ca="1">($I556/(SUMIF($D$5:$D$832,$D556,$I$5:$I$832))*IF($D556=1,Urban_Rural_LDVs!I$6,Urban_Rural_LDVs!I$7))</f>
        <v>12.983075866202242</v>
      </c>
      <c r="N556" s="196">
        <f ca="1">($H556/(SUMIF($D$5:$D$832,$D556,$H$5:$H$832))*IF($D556=1,Urban_Rural_LDVs!J$6,Urban_Rural_LDVs!J$7))</f>
        <v>0.65683276080842246</v>
      </c>
      <c r="O556" s="196">
        <f ca="1">($H556/(SUMIF($D$5:$D$832,$D556,$H$5:$H$832))*IF($D556=1,Urban_Rural_LDVs!K$6,Urban_Rural_LDVs!K$7))</f>
        <v>3.1255949441053481</v>
      </c>
      <c r="P556" s="196">
        <f ca="1">($H556/(SUMIF($D$5:$D$832,$D556,$H$5:$H$832))*IF($D556=1,Urban_Rural_LDVs!L$6,Urban_Rural_LDVs!L$7))</f>
        <v>14.255183532475202</v>
      </c>
      <c r="Q556" s="197">
        <f ca="1">($H556/(SUMIF($D$5:$D$832,$D556,$H$5:$H$832))*IF($D556=1,Urban_Rural_LDVs!M$6,Urban_Rural_LDVs!M$7))</f>
        <v>30.91974373613764</v>
      </c>
      <c r="R556" s="196">
        <f ca="1">($H556/(SUMIF($D$5:$D$832,$D556,$H$5:$H$832))*IF($D556=1,Urban_Rural_LDVs!N$6,Urban_Rural_LDVs!N$7))</f>
        <v>0.27346140145798004</v>
      </c>
      <c r="S556" s="196">
        <f ca="1">($H556/(SUMIF($D$5:$D$832,$D556,$H$5:$H$832))*IF($D556=1,Urban_Rural_LDVs!O$6,Urban_Rural_LDVs!O$7))</f>
        <v>1.2989786608595959</v>
      </c>
      <c r="T556" s="196">
        <f ca="1">($H556/(SUMIF($D$5:$D$832,$D556,$H$5:$H$832))*IF($D556=1,Urban_Rural_LDVs!P$6,Urban_Rural_LDVs!P$7))</f>
        <v>5.6995499000350174</v>
      </c>
      <c r="U556" s="339">
        <f ca="1">($H556/(SUMIF($D$5:$D$832,$D556,$H$5:$H$832))*IF($D556=1,Urban_Rural_LDVs!Q$6,Urban_Rural_LDVs!Q$7))</f>
        <v>12.244362675076379</v>
      </c>
      <c r="V556" s="344">
        <f ca="1">'DAC Adjustment'!O560-'Census Tract'!J556</f>
        <v>6.5352834723208464E-2</v>
      </c>
      <c r="W556" s="29">
        <f ca="1">'DAC Adjustment'!P560-'Census Tract'!K556</f>
        <v>0.32477550937028132</v>
      </c>
      <c r="X556" s="29">
        <f ca="1">'DAC Adjustment'!Q560-'Census Tract'!L556</f>
        <v>1.49441692855107</v>
      </c>
      <c r="Y556" s="105">
        <f ca="1">'DAC Adjustment'!R560-'Census Tract'!M556</f>
        <v>3.2457689665505605</v>
      </c>
      <c r="Z556" s="29">
        <f ca="1">'DAC Adjustment'!S560-'Census Tract'!N556</f>
        <v>0.16420819020210564</v>
      </c>
      <c r="AA556" s="29">
        <f ca="1">'DAC Adjustment'!T560-'Census Tract'!O556</f>
        <v>0.78139873602633703</v>
      </c>
      <c r="AB556" s="29">
        <f ca="1">'DAC Adjustment'!U560-'Census Tract'!P556</f>
        <v>3.5637958831188019</v>
      </c>
      <c r="AC556" s="105">
        <f ca="1">'DAC Adjustment'!V560-'Census Tract'!Q556</f>
        <v>7.7299359340344083</v>
      </c>
      <c r="AD556" s="29">
        <f ca="1">'DAC Adjustment'!W560-'Census Tract'!R556</f>
        <v>6.8365350364494981E-2</v>
      </c>
      <c r="AE556" s="29">
        <f ca="1">'DAC Adjustment'!X560-'Census Tract'!S556</f>
        <v>0.32474466521489909</v>
      </c>
      <c r="AF556" s="29">
        <f ca="1">'DAC Adjustment'!Y560-'Census Tract'!T556</f>
        <v>1.4248874750087541</v>
      </c>
      <c r="AG556" s="345">
        <f ca="1">'DAC Adjustment'!Z560-'Census Tract'!U556</f>
        <v>3.0610906687690953</v>
      </c>
    </row>
    <row r="557" spans="1:33" ht="15.75" x14ac:dyDescent="0.25">
      <c r="A557" s="193" t="s">
        <v>52</v>
      </c>
      <c r="B557" s="53" t="str">
        <f>IFERROR(INDEX(Geography!$R$5:$R$889,MATCH(C557,Geography!$S$5:$S$889,0)),"Undefined")</f>
        <v>Portland</v>
      </c>
      <c r="C557" s="53">
        <v>41051000302</v>
      </c>
      <c r="D557" s="171" cm="1">
        <f t="array" ref="D557">INDEX(Geography!$K$5:$K$838,MATCH(C557,Geography!$L$5:$L$838,0),0)</f>
        <v>1</v>
      </c>
      <c r="E557" s="53">
        <v>7578</v>
      </c>
      <c r="F557" s="53">
        <f>SUMIF(County!$A$5:$A$40,A557,County!$D$5:$D$40)</f>
        <v>590062</v>
      </c>
      <c r="G557" s="173" cm="1">
        <f t="array" ref="G557">INDEX(Geography!$E$5:$E$833,MATCH(C557,Geography!$C$5:$C$833,0),0)</f>
        <v>5201</v>
      </c>
      <c r="H557" s="239">
        <f t="shared" si="8"/>
        <v>5982.6003746785891</v>
      </c>
      <c r="I557" s="173">
        <f>SUMIF(Geography!$L$5:$L$838,'Census Tract'!C557,Geography!$M$5:$M$838)</f>
        <v>931</v>
      </c>
      <c r="J557" s="338">
        <f ca="1">($I557/(SUMIF($D$5:$D$832,$D557,$I$5:$I$832))*IF($D557=1,Urban_Rural_LDVs!F$6,Urban_Rural_LDVs!F$7))</f>
        <v>0.46623363315944122</v>
      </c>
      <c r="K557" s="196">
        <f ca="1">($I557/(SUMIF($D$5:$D$832,$D557,$I$5:$I$832))*IF($D557=1,Urban_Rural_LDVs!G$6,Urban_Rural_LDVs!G$7))</f>
        <v>2.3169808369634626</v>
      </c>
      <c r="L557" s="196">
        <f ca="1">($I557/(SUMIF($D$5:$D$832,$D557,$I$5:$I$832))*IF($D557=1,Urban_Rural_LDVs!H$6,Urban_Rural_LDVs!H$7))</f>
        <v>10.661319237402649</v>
      </c>
      <c r="M557" s="197">
        <f ca="1">($I557/(SUMIF($D$5:$D$832,$D557,$I$5:$I$832))*IF($D557=1,Urban_Rural_LDVs!I$6,Urban_Rural_LDVs!I$7))</f>
        <v>23.155639140678712</v>
      </c>
      <c r="N557" s="196">
        <f ca="1">($H557/(SUMIF($D$5:$D$832,$D557,$H$5:$H$832))*IF($D557=1,Urban_Rural_LDVs!J$6,Urban_Rural_LDVs!J$7))</f>
        <v>1.2350640596401321</v>
      </c>
      <c r="O557" s="196">
        <f ca="1">($H557/(SUMIF($D$5:$D$832,$D557,$H$5:$H$832))*IF($D557=1,Urban_Rural_LDVs!K$6,Urban_Rural_LDVs!K$7))</f>
        <v>5.8771580998886179</v>
      </c>
      <c r="P557" s="196">
        <f ca="1">($H557/(SUMIF($D$5:$D$832,$D557,$H$5:$H$832))*IF($D557=1,Urban_Rural_LDVs!L$6,Urban_Rural_LDVs!L$7))</f>
        <v>26.80448646146187</v>
      </c>
      <c r="Q557" s="197">
        <f ca="1">($H557/(SUMIF($D$5:$D$832,$D557,$H$5:$H$832))*IF($D557=1,Urban_Rural_LDVs!M$6,Urban_Rural_LDVs!M$7))</f>
        <v>58.139402448174941</v>
      </c>
      <c r="R557" s="196">
        <f ca="1">($H557/(SUMIF($D$5:$D$832,$D557,$H$5:$H$832))*IF($D557=1,Urban_Rural_LDVs!N$6,Urban_Rural_LDVs!N$7))</f>
        <v>0.5141983908109018</v>
      </c>
      <c r="S557" s="196">
        <f ca="1">($H557/(SUMIF($D$5:$D$832,$D557,$H$5:$H$832))*IF($D557=1,Urban_Rural_LDVs!O$6,Urban_Rural_LDVs!O$7))</f>
        <v>2.4425119360559502</v>
      </c>
      <c r="T557" s="196">
        <f ca="1">($H557/(SUMIF($D$5:$D$832,$D557,$H$5:$H$832))*IF($D557=1,Urban_Rural_LDVs!P$6,Urban_Rural_LDVs!P$7))</f>
        <v>10.717049540882911</v>
      </c>
      <c r="U557" s="339">
        <f ca="1">($H557/(SUMIF($D$5:$D$832,$D557,$H$5:$H$832))*IF($D557=1,Urban_Rural_LDVs!Q$6,Urban_Rural_LDVs!Q$7))</f>
        <v>23.023474429888743</v>
      </c>
      <c r="V557" s="344">
        <f ca="1">'DAC Adjustment'!O561-'Census Tract'!J557</f>
        <v>0</v>
      </c>
      <c r="W557" s="29">
        <f ca="1">'DAC Adjustment'!P561-'Census Tract'!K557</f>
        <v>0</v>
      </c>
      <c r="X557" s="29">
        <f ca="1">'DAC Adjustment'!Q561-'Census Tract'!L557</f>
        <v>0</v>
      </c>
      <c r="Y557" s="105">
        <f ca="1">'DAC Adjustment'!R561-'Census Tract'!M557</f>
        <v>0</v>
      </c>
      <c r="Z557" s="29">
        <f ca="1">'DAC Adjustment'!S561-'Census Tract'!N557</f>
        <v>0</v>
      </c>
      <c r="AA557" s="29">
        <f ca="1">'DAC Adjustment'!T561-'Census Tract'!O557</f>
        <v>0</v>
      </c>
      <c r="AB557" s="29">
        <f ca="1">'DAC Adjustment'!U561-'Census Tract'!P557</f>
        <v>0</v>
      </c>
      <c r="AC557" s="105">
        <f ca="1">'DAC Adjustment'!V561-'Census Tract'!Q557</f>
        <v>0</v>
      </c>
      <c r="AD557" s="29">
        <f ca="1">'DAC Adjustment'!W561-'Census Tract'!R557</f>
        <v>0</v>
      </c>
      <c r="AE557" s="29">
        <f ca="1">'DAC Adjustment'!X561-'Census Tract'!S557</f>
        <v>0</v>
      </c>
      <c r="AF557" s="29">
        <f ca="1">'DAC Adjustment'!Y561-'Census Tract'!T557</f>
        <v>0</v>
      </c>
      <c r="AG557" s="345">
        <f ca="1">'DAC Adjustment'!Z561-'Census Tract'!U557</f>
        <v>0</v>
      </c>
    </row>
    <row r="558" spans="1:33" ht="15.75" x14ac:dyDescent="0.25">
      <c r="A558" s="193" t="s">
        <v>52</v>
      </c>
      <c r="B558" s="53" t="str">
        <f>IFERROR(INDEX(Geography!$R$5:$R$889,MATCH(C558,Geography!$S$5:$S$889,0)),"Undefined")</f>
        <v>Portland</v>
      </c>
      <c r="C558" s="53">
        <v>41051008201</v>
      </c>
      <c r="D558" s="171" cm="1">
        <f t="array" ref="D558">INDEX(Geography!$K$5:$K$838,MATCH(C558,Geography!$L$5:$L$838,0),0)</f>
        <v>1</v>
      </c>
      <c r="E558" s="53">
        <v>3047</v>
      </c>
      <c r="F558" s="53">
        <f>SUMIF(County!$A$5:$A$40,A558,County!$D$5:$D$40)</f>
        <v>590062</v>
      </c>
      <c r="G558" s="173" cm="1">
        <f t="array" ref="G558">INDEX(Geography!$E$5:$E$833,MATCH(C558,Geography!$C$5:$C$833,0),0)</f>
        <v>1769</v>
      </c>
      <c r="H558" s="239">
        <f t="shared" si="8"/>
        <v>2034.8433114413428</v>
      </c>
      <c r="I558" s="173">
        <f>SUMIF(Geography!$L$5:$L$838,'Census Tract'!C558,Geography!$M$5:$M$838)</f>
        <v>5551</v>
      </c>
      <c r="J558" s="338">
        <f ca="1">($I558/(SUMIF($D$5:$D$832,$D558,$I$5:$I$832))*IF($D558=1,Urban_Rural_LDVs!F$6,Urban_Rural_LDVs!F$7))</f>
        <v>2.7798742187626835</v>
      </c>
      <c r="K558" s="196">
        <f ca="1">($I558/(SUMIF($D$5:$D$832,$D558,$I$5:$I$832))*IF($D558=1,Urban_Rural_LDVs!G$6,Urban_Rural_LDVs!G$7))</f>
        <v>13.814780479037788</v>
      </c>
      <c r="L558" s="196">
        <f ca="1">($I558/(SUMIF($D$5:$D$832,$D558,$I$5:$I$832))*IF($D558=1,Urban_Rural_LDVs!H$6,Urban_Rural_LDVs!H$7))</f>
        <v>63.567113949325567</v>
      </c>
      <c r="M558" s="197">
        <f ca="1">($I558/(SUMIF($D$5:$D$832,$D558,$I$5:$I$832))*IF($D558=1,Urban_Rural_LDVs!I$6,Urban_Rural_LDVs!I$7))</f>
        <v>138.06332209442269</v>
      </c>
      <c r="N558" s="196">
        <f ca="1">($H558/(SUMIF($D$5:$D$832,$D558,$H$5:$H$832))*IF($D558=1,Urban_Rural_LDVs!J$6,Urban_Rural_LDVs!J$7))</f>
        <v>0.4200785082682934</v>
      </c>
      <c r="O558" s="196">
        <f ca="1">($H558/(SUMIF($D$5:$D$832,$D558,$H$5:$H$832))*IF($D558=1,Urban_Rural_LDVs!K$6,Urban_Rural_LDVs!K$7))</f>
        <v>1.9989795575279687</v>
      </c>
      <c r="P558" s="196">
        <f ca="1">($H558/(SUMIF($D$5:$D$832,$D558,$H$5:$H$832))*IF($D558=1,Urban_Rural_LDVs!L$6,Urban_Rural_LDVs!L$7))</f>
        <v>9.1169268506683423</v>
      </c>
      <c r="Q558" s="197">
        <f ca="1">($H558/(SUMIF($D$5:$D$832,$D558,$H$5:$H$832))*IF($D558=1,Urban_Rural_LDVs!M$6,Urban_Rural_LDVs!M$7))</f>
        <v>19.774774645418471</v>
      </c>
      <c r="R558" s="196">
        <f ca="1">($H558/(SUMIF($D$5:$D$832,$D558,$H$5:$H$832))*IF($D558=1,Urban_Rural_LDVs!N$6,Urban_Rural_LDVs!N$7))</f>
        <v>0.17489270396932999</v>
      </c>
      <c r="S558" s="196">
        <f ca="1">($H558/(SUMIF($D$5:$D$832,$D558,$H$5:$H$832))*IF($D558=1,Urban_Rural_LDVs!O$6,Urban_Rural_LDVs!O$7))</f>
        <v>0.83076400978330633</v>
      </c>
      <c r="T558" s="196">
        <f ca="1">($H558/(SUMIF($D$5:$D$832,$D558,$H$5:$H$832))*IF($D558=1,Urban_Rural_LDVs!P$6,Urban_Rural_LDVs!P$7))</f>
        <v>3.6451568232689615</v>
      </c>
      <c r="U558" s="339">
        <f ca="1">($H558/(SUMIF($D$5:$D$832,$D558,$H$5:$H$832))*IF($D558=1,Urban_Rural_LDVs!Q$6,Urban_Rural_LDVs!Q$7))</f>
        <v>7.8309029545228199</v>
      </c>
      <c r="V558" s="344">
        <f ca="1">'DAC Adjustment'!O562-'Census Tract'!J558</f>
        <v>0</v>
      </c>
      <c r="W558" s="29">
        <f ca="1">'DAC Adjustment'!P562-'Census Tract'!K558</f>
        <v>0</v>
      </c>
      <c r="X558" s="29">
        <f ca="1">'DAC Adjustment'!Q562-'Census Tract'!L558</f>
        <v>0</v>
      </c>
      <c r="Y558" s="105">
        <f ca="1">'DAC Adjustment'!R562-'Census Tract'!M558</f>
        <v>0</v>
      </c>
      <c r="Z558" s="29">
        <f ca="1">'DAC Adjustment'!S562-'Census Tract'!N558</f>
        <v>0</v>
      </c>
      <c r="AA558" s="29">
        <f ca="1">'DAC Adjustment'!T562-'Census Tract'!O558</f>
        <v>0</v>
      </c>
      <c r="AB558" s="29">
        <f ca="1">'DAC Adjustment'!U562-'Census Tract'!P558</f>
        <v>0</v>
      </c>
      <c r="AC558" s="105">
        <f ca="1">'DAC Adjustment'!V562-'Census Tract'!Q558</f>
        <v>0</v>
      </c>
      <c r="AD558" s="29">
        <f ca="1">'DAC Adjustment'!W562-'Census Tract'!R558</f>
        <v>0</v>
      </c>
      <c r="AE558" s="29">
        <f ca="1">'DAC Adjustment'!X562-'Census Tract'!S558</f>
        <v>0</v>
      </c>
      <c r="AF558" s="29">
        <f ca="1">'DAC Adjustment'!Y562-'Census Tract'!T558</f>
        <v>0</v>
      </c>
      <c r="AG558" s="345">
        <f ca="1">'DAC Adjustment'!Z562-'Census Tract'!U558</f>
        <v>0</v>
      </c>
    </row>
    <row r="559" spans="1:33" ht="15.75" x14ac:dyDescent="0.25">
      <c r="A559" s="193" t="s">
        <v>52</v>
      </c>
      <c r="B559" s="53" t="str">
        <f>IFERROR(INDEX(Geography!$R$5:$R$889,MATCH(C559,Geography!$S$5:$S$889,0)),"Undefined")</f>
        <v>Gresham</v>
      </c>
      <c r="C559" s="53">
        <v>41051010001</v>
      </c>
      <c r="D559" s="171" cm="1">
        <f t="array" ref="D559">INDEX(Geography!$K$5:$K$838,MATCH(C559,Geography!$L$5:$L$838,0),0)</f>
        <v>1</v>
      </c>
      <c r="E559" s="53">
        <v>5947</v>
      </c>
      <c r="F559" s="53">
        <f>SUMIF(County!$A$5:$A$40,A559,County!$D$5:$D$40)</f>
        <v>590062</v>
      </c>
      <c r="G559" s="173" cm="1">
        <f t="array" ref="G559">INDEX(Geography!$E$5:$E$833,MATCH(C559,Geography!$C$5:$C$833,0),0)</f>
        <v>3238</v>
      </c>
      <c r="H559" s="239">
        <f t="shared" si="8"/>
        <v>3724.6029635088007</v>
      </c>
      <c r="I559" s="173">
        <f>SUMIF(Geography!$L$5:$L$838,'Census Tract'!C559,Geography!$M$5:$M$838)</f>
        <v>6657</v>
      </c>
      <c r="J559" s="338">
        <f ca="1">($I559/(SUMIF($D$5:$D$832,$D559,$I$5:$I$832))*IF($D559=1,Urban_Rural_LDVs!F$6,Urban_Rural_LDVs!F$7))</f>
        <v>3.3337457528919447</v>
      </c>
      <c r="K559" s="196">
        <f ca="1">($I559/(SUMIF($D$5:$D$832,$D559,$I$5:$I$832))*IF($D559=1,Urban_Rural_LDVs!G$6,Urban_Rural_LDVs!G$7))</f>
        <v>16.567284029716188</v>
      </c>
      <c r="L559" s="196">
        <f ca="1">($I559/(SUMIF($D$5:$D$832,$D559,$I$5:$I$832))*IF($D559=1,Urban_Rural_LDVs!H$6,Urban_Rural_LDVs!H$7))</f>
        <v>76.23244056217986</v>
      </c>
      <c r="M559" s="197">
        <f ca="1">($I559/(SUMIF($D$5:$D$832,$D559,$I$5:$I$832))*IF($D559=1,Urban_Rural_LDVs!I$6,Urban_Rural_LDVs!I$7))</f>
        <v>165.57152498334929</v>
      </c>
      <c r="N559" s="196">
        <f ca="1">($H559/(SUMIF($D$5:$D$832,$D559,$H$5:$H$832))*IF($D559=1,Urban_Rural_LDVs!J$6,Urban_Rural_LDVs!J$7))</f>
        <v>0.76891702078730018</v>
      </c>
      <c r="O559" s="196">
        <f ca="1">($H559/(SUMIF($D$5:$D$832,$D559,$H$5:$H$832))*IF($D559=1,Urban_Rural_LDVs!K$6,Urban_Rural_LDVs!K$7))</f>
        <v>3.6589574942202163</v>
      </c>
      <c r="P559" s="196">
        <f ca="1">($H559/(SUMIF($D$5:$D$832,$D559,$H$5:$H$832))*IF($D559=1,Urban_Rural_LDVs!L$6,Urban_Rural_LDVs!L$7))</f>
        <v>16.687738350742844</v>
      </c>
      <c r="Q559" s="197">
        <f ca="1">($H559/(SUMIF($D$5:$D$832,$D559,$H$5:$H$832))*IF($D559=1,Urban_Rural_LDVs!M$6,Urban_Rural_LDVs!M$7))</f>
        <v>36.195997909477114</v>
      </c>
      <c r="R559" s="196">
        <f ca="1">($H559/(SUMIF($D$5:$D$832,$D559,$H$5:$H$832))*IF($D559=1,Urban_Rural_LDVs!N$6,Urban_Rural_LDVs!N$7))</f>
        <v>0.32012581992803307</v>
      </c>
      <c r="S559" s="196">
        <f ca="1">($H559/(SUMIF($D$5:$D$832,$D559,$H$5:$H$832))*IF($D559=1,Urban_Rural_LDVs!O$6,Urban_Rural_LDVs!O$7))</f>
        <v>1.5206409630742488</v>
      </c>
      <c r="T559" s="196">
        <f ca="1">($H559/(SUMIF($D$5:$D$832,$D559,$H$5:$H$832))*IF($D559=1,Urban_Rural_LDVs!P$6,Urban_Rural_LDVs!P$7))</f>
        <v>6.672141206187054</v>
      </c>
      <c r="U559" s="339">
        <f ca="1">($H559/(SUMIF($D$5:$D$832,$D559,$H$5:$H$832))*IF($D559=1,Urban_Rural_LDVs!Q$6,Urban_Rural_LDVs!Q$7))</f>
        <v>14.333783926933235</v>
      </c>
      <c r="V559" s="344">
        <f ca="1">'DAC Adjustment'!O563-'Census Tract'!J559</f>
        <v>0.83343643822298574</v>
      </c>
      <c r="W559" s="29">
        <f ca="1">'DAC Adjustment'!P563-'Census Tract'!K559</f>
        <v>4.1418210074290478</v>
      </c>
      <c r="X559" s="29">
        <f ca="1">'DAC Adjustment'!Q563-'Census Tract'!L559</f>
        <v>19.058110140544969</v>
      </c>
      <c r="Y559" s="105">
        <f ca="1">'DAC Adjustment'!R563-'Census Tract'!M559</f>
        <v>41.392881245837316</v>
      </c>
      <c r="Z559" s="29">
        <f ca="1">'DAC Adjustment'!S563-'Census Tract'!N559</f>
        <v>0.19222925519682499</v>
      </c>
      <c r="AA559" s="29">
        <f ca="1">'DAC Adjustment'!T563-'Census Tract'!O559</f>
        <v>0.91473937355505397</v>
      </c>
      <c r="AB559" s="29">
        <f ca="1">'DAC Adjustment'!U563-'Census Tract'!P559</f>
        <v>4.1719345876857119</v>
      </c>
      <c r="AC559" s="105">
        <f ca="1">'DAC Adjustment'!V563-'Census Tract'!Q559</f>
        <v>9.0489994773692786</v>
      </c>
      <c r="AD559" s="29">
        <f ca="1">'DAC Adjustment'!W563-'Census Tract'!R559</f>
        <v>8.0031454982008254E-2</v>
      </c>
      <c r="AE559" s="29">
        <f ca="1">'DAC Adjustment'!X563-'Census Tract'!S559</f>
        <v>0.38016024076856225</v>
      </c>
      <c r="AF559" s="29">
        <f ca="1">'DAC Adjustment'!Y563-'Census Tract'!T559</f>
        <v>1.6680353015467633</v>
      </c>
      <c r="AG559" s="345">
        <f ca="1">'DAC Adjustment'!Z563-'Census Tract'!U559</f>
        <v>3.5834459817333073</v>
      </c>
    </row>
    <row r="560" spans="1:33" ht="15.75" x14ac:dyDescent="0.25">
      <c r="A560" s="193" t="s">
        <v>52</v>
      </c>
      <c r="B560" s="53" t="str">
        <f>IFERROR(INDEX(Geography!$R$5:$R$889,MATCH(C560,Geography!$S$5:$S$889,0)),"Undefined")</f>
        <v>Gresham</v>
      </c>
      <c r="C560" s="53">
        <v>41051010408</v>
      </c>
      <c r="D560" s="171" cm="1">
        <f t="array" ref="D560">INDEX(Geography!$K$5:$K$838,MATCH(C560,Geography!$L$5:$L$838,0),0)</f>
        <v>1</v>
      </c>
      <c r="E560" s="53">
        <v>5948</v>
      </c>
      <c r="F560" s="53">
        <f>SUMIF(County!$A$5:$A$40,A560,County!$D$5:$D$40)</f>
        <v>590062</v>
      </c>
      <c r="G560" s="173" cm="1">
        <f t="array" ref="G560">INDEX(Geography!$E$5:$E$833,MATCH(C560,Geography!$C$5:$C$833,0),0)</f>
        <v>3294</v>
      </c>
      <c r="H560" s="239">
        <f t="shared" si="8"/>
        <v>3789.018579925259</v>
      </c>
      <c r="I560" s="173">
        <f>SUMIF(Geography!$L$5:$L$838,'Census Tract'!C560,Geography!$M$5:$M$838)</f>
        <v>1474</v>
      </c>
      <c r="J560" s="338">
        <f ca="1">($I560/(SUMIF($D$5:$D$832,$D560,$I$5:$I$832))*IF($D560=1,Urban_Rural_LDVs!F$6,Urban_Rural_LDVs!F$7))</f>
        <v>0.73816152016865344</v>
      </c>
      <c r="K560" s="196">
        <f ca="1">($I560/(SUMIF($D$5:$D$832,$D560,$I$5:$I$832))*IF($D560=1,Urban_Rural_LDVs!G$6,Urban_Rural_LDVs!G$7))</f>
        <v>3.66834560009038</v>
      </c>
      <c r="L560" s="196">
        <f ca="1">($I560/(SUMIF($D$5:$D$832,$D560,$I$5:$I$832))*IF($D560=1,Urban_Rural_LDVs!H$6,Urban_Rural_LDVs!H$7))</f>
        <v>16.879467836661121</v>
      </c>
      <c r="M560" s="197">
        <f ca="1">($I560/(SUMIF($D$5:$D$832,$D560,$I$5:$I$832))*IF($D560=1,Urban_Rural_LDVs!I$6,Urban_Rural_LDVs!I$7))</f>
        <v>36.661022656670696</v>
      </c>
      <c r="N560" s="196">
        <f ca="1">($H560/(SUMIF($D$5:$D$832,$D560,$H$5:$H$832))*IF($D560=1,Urban_Rural_LDVs!J$6,Urban_Rural_LDVs!J$7))</f>
        <v>0.78221515332716696</v>
      </c>
      <c r="O560" s="196">
        <f ca="1">($H560/(SUMIF($D$5:$D$832,$D560,$H$5:$H$832))*IF($D560=1,Urban_Rural_LDVs!K$6,Urban_Rural_LDVs!K$7))</f>
        <v>3.7222377967762172</v>
      </c>
      <c r="P560" s="196">
        <f ca="1">($H560/(SUMIF($D$5:$D$832,$D560,$H$5:$H$832))*IF($D560=1,Urban_Rural_LDVs!L$6,Urban_Rural_LDVs!L$7))</f>
        <v>16.976346549520361</v>
      </c>
      <c r="Q560" s="197">
        <f ca="1">($H560/(SUMIF($D$5:$D$832,$D560,$H$5:$H$832))*IF($D560=1,Urban_Rural_LDVs!M$6,Urban_Rural_LDVs!M$7))</f>
        <v>36.821994167330942</v>
      </c>
      <c r="R560" s="196">
        <f ca="1">($H560/(SUMIF($D$5:$D$832,$D560,$H$5:$H$832))*IF($D560=1,Urban_Rural_LDVs!N$6,Urban_Rural_LDVs!N$7))</f>
        <v>0.32566227635668338</v>
      </c>
      <c r="S560" s="196">
        <f ca="1">($H560/(SUMIF($D$5:$D$832,$D560,$H$5:$H$832))*IF($D560=1,Urban_Rural_LDVs!O$6,Urban_Rural_LDVs!O$7))</f>
        <v>1.5469398802861565</v>
      </c>
      <c r="T560" s="196">
        <f ca="1">($H560/(SUMIF($D$5:$D$832,$D560,$H$5:$H$832))*IF($D560=1,Urban_Rural_LDVs!P$6,Urban_Rural_LDVs!P$7))</f>
        <v>6.7875333950525487</v>
      </c>
      <c r="U560" s="339">
        <f ca="1">($H560/(SUMIF($D$5:$D$832,$D560,$H$5:$H$832))*IF($D560=1,Urban_Rural_LDVs!Q$6,Urban_Rural_LDVs!Q$7))</f>
        <v>14.581681363594214</v>
      </c>
      <c r="V560" s="344">
        <f ca="1">'DAC Adjustment'!O564-'Census Tract'!J560</f>
        <v>0.18454038004216333</v>
      </c>
      <c r="W560" s="29">
        <f ca="1">'DAC Adjustment'!P564-'Census Tract'!K560</f>
        <v>0.91708640002259534</v>
      </c>
      <c r="X560" s="29">
        <f ca="1">'DAC Adjustment'!Q564-'Census Tract'!L560</f>
        <v>4.2198669591652802</v>
      </c>
      <c r="Y560" s="105">
        <f ca="1">'DAC Adjustment'!R564-'Census Tract'!M560</f>
        <v>9.1652556641676739</v>
      </c>
      <c r="Z560" s="29">
        <f ca="1">'DAC Adjustment'!S564-'Census Tract'!N560</f>
        <v>0.19555378833179171</v>
      </c>
      <c r="AA560" s="29">
        <f ca="1">'DAC Adjustment'!T564-'Census Tract'!O560</f>
        <v>0.93055944919405409</v>
      </c>
      <c r="AB560" s="29">
        <f ca="1">'DAC Adjustment'!U564-'Census Tract'!P560</f>
        <v>4.2440866373800894</v>
      </c>
      <c r="AC560" s="105">
        <f ca="1">'DAC Adjustment'!V564-'Census Tract'!Q560</f>
        <v>9.2054985418327391</v>
      </c>
      <c r="AD560" s="29">
        <f ca="1">'DAC Adjustment'!W564-'Census Tract'!R560</f>
        <v>8.1415569089170858E-2</v>
      </c>
      <c r="AE560" s="29">
        <f ca="1">'DAC Adjustment'!X564-'Census Tract'!S560</f>
        <v>0.38673497007153923</v>
      </c>
      <c r="AF560" s="29">
        <f ca="1">'DAC Adjustment'!Y564-'Census Tract'!T560</f>
        <v>1.6968833487631372</v>
      </c>
      <c r="AG560" s="345">
        <f ca="1">'DAC Adjustment'!Z564-'Census Tract'!U560</f>
        <v>3.6454203408985535</v>
      </c>
    </row>
    <row r="561" spans="1:33" ht="15.75" x14ac:dyDescent="0.25">
      <c r="A561" s="193" t="s">
        <v>52</v>
      </c>
      <c r="B561" s="53" t="str">
        <f>IFERROR(INDEX(Geography!$R$5:$R$889,MATCH(C561,Geography!$S$5:$S$889,0)),"Undefined")</f>
        <v>Portland</v>
      </c>
      <c r="C561" s="53">
        <v>41051000902</v>
      </c>
      <c r="D561" s="171" cm="1">
        <f t="array" ref="D561">INDEX(Geography!$K$5:$K$838,MATCH(C561,Geography!$L$5:$L$838,0),0)</f>
        <v>1</v>
      </c>
      <c r="E561" s="53">
        <v>4881</v>
      </c>
      <c r="F561" s="53">
        <f>SUMIF(County!$A$5:$A$40,A561,County!$D$5:$D$40)</f>
        <v>590062</v>
      </c>
      <c r="G561" s="173" cm="1">
        <f t="array" ref="G561">INDEX(Geography!$E$5:$E$833,MATCH(C561,Geography!$C$5:$C$833,0),0)</f>
        <v>2678</v>
      </c>
      <c r="H561" s="239">
        <f t="shared" si="8"/>
        <v>3080.4467993442149</v>
      </c>
      <c r="I561" s="173">
        <f>SUMIF(Geography!$L$5:$L$838,'Census Tract'!C561,Geography!$M$5:$M$838)</f>
        <v>1608</v>
      </c>
      <c r="J561" s="338">
        <f ca="1">($I561/(SUMIF($D$5:$D$832,$D561,$I$5:$I$832))*IF($D561=1,Urban_Rural_LDVs!F$6,Urban_Rural_LDVs!F$7))</f>
        <v>0.8052671129112583</v>
      </c>
      <c r="K561" s="196">
        <f ca="1">($I561/(SUMIF($D$5:$D$832,$D561,$I$5:$I$832))*IF($D561=1,Urban_Rural_LDVs!G$6,Urban_Rural_LDVs!G$7))</f>
        <v>4.0018315637349602</v>
      </c>
      <c r="L561" s="196">
        <f ca="1">($I561/(SUMIF($D$5:$D$832,$D561,$I$5:$I$832))*IF($D561=1,Urban_Rural_LDVs!H$6,Urban_Rural_LDVs!H$7))</f>
        <v>18.413964912721223</v>
      </c>
      <c r="M561" s="197">
        <f ca="1">($I561/(SUMIF($D$5:$D$832,$D561,$I$5:$I$832))*IF($D561=1,Urban_Rural_LDVs!I$6,Urban_Rural_LDVs!I$7))</f>
        <v>39.993842898186216</v>
      </c>
      <c r="N561" s="196">
        <f ca="1">($H561/(SUMIF($D$5:$D$832,$D561,$H$5:$H$832))*IF($D561=1,Urban_Rural_LDVs!J$6,Urban_Rural_LDVs!J$7))</f>
        <v>0.63593569538863182</v>
      </c>
      <c r="O561" s="196">
        <f ca="1">($H561/(SUMIF($D$5:$D$832,$D561,$H$5:$H$832))*IF($D561=1,Urban_Rural_LDVs!K$6,Urban_Rural_LDVs!K$7))</f>
        <v>3.0261544686602035</v>
      </c>
      <c r="P561" s="196">
        <f ca="1">($H561/(SUMIF($D$5:$D$832,$D561,$H$5:$H$832))*IF($D561=1,Urban_Rural_LDVs!L$6,Urban_Rural_LDVs!L$7))</f>
        <v>13.801656362967677</v>
      </c>
      <c r="Q561" s="197">
        <f ca="1">($H561/(SUMIF($D$5:$D$832,$D561,$H$5:$H$832))*IF($D561=1,Urban_Rural_LDVs!M$6,Urban_Rural_LDVs!M$7))</f>
        <v>29.936035330938761</v>
      </c>
      <c r="R561" s="196">
        <f ca="1">($H561/(SUMIF($D$5:$D$832,$D561,$H$5:$H$832))*IF($D561=1,Urban_Rural_LDVs!N$6,Urban_Rural_LDVs!N$7))</f>
        <v>0.26476125564152952</v>
      </c>
      <c r="S561" s="196">
        <f ca="1">($H561/(SUMIF($D$5:$D$832,$D561,$H$5:$H$832))*IF($D561=1,Urban_Rural_LDVs!O$6,Urban_Rural_LDVs!O$7))</f>
        <v>1.2576517909551692</v>
      </c>
      <c r="T561" s="196">
        <f ca="1">($H561/(SUMIF($D$5:$D$832,$D561,$H$5:$H$832))*IF($D561=1,Urban_Rural_LDVs!P$6,Urban_Rural_LDVs!P$7))</f>
        <v>5.5182193175320968</v>
      </c>
      <c r="U561" s="339">
        <f ca="1">($H561/(SUMIF($D$5:$D$832,$D561,$H$5:$H$832))*IF($D561=1,Urban_Rural_LDVs!Q$6,Urban_Rural_LDVs!Q$7))</f>
        <v>11.854809560323408</v>
      </c>
      <c r="V561" s="344">
        <f ca="1">'DAC Adjustment'!O565-'Census Tract'!J561</f>
        <v>0</v>
      </c>
      <c r="W561" s="29">
        <f ca="1">'DAC Adjustment'!P565-'Census Tract'!K561</f>
        <v>0</v>
      </c>
      <c r="X561" s="29">
        <f ca="1">'DAC Adjustment'!Q565-'Census Tract'!L561</f>
        <v>0</v>
      </c>
      <c r="Y561" s="105">
        <f ca="1">'DAC Adjustment'!R565-'Census Tract'!M561</f>
        <v>0</v>
      </c>
      <c r="Z561" s="29">
        <f ca="1">'DAC Adjustment'!S565-'Census Tract'!N561</f>
        <v>0</v>
      </c>
      <c r="AA561" s="29">
        <f ca="1">'DAC Adjustment'!T565-'Census Tract'!O561</f>
        <v>0</v>
      </c>
      <c r="AB561" s="29">
        <f ca="1">'DAC Adjustment'!U565-'Census Tract'!P561</f>
        <v>0</v>
      </c>
      <c r="AC561" s="105">
        <f ca="1">'DAC Adjustment'!V565-'Census Tract'!Q561</f>
        <v>0</v>
      </c>
      <c r="AD561" s="29">
        <f ca="1">'DAC Adjustment'!W565-'Census Tract'!R561</f>
        <v>0</v>
      </c>
      <c r="AE561" s="29">
        <f ca="1">'DAC Adjustment'!X565-'Census Tract'!S561</f>
        <v>0</v>
      </c>
      <c r="AF561" s="29">
        <f ca="1">'DAC Adjustment'!Y565-'Census Tract'!T561</f>
        <v>0</v>
      </c>
      <c r="AG561" s="345">
        <f ca="1">'DAC Adjustment'!Z565-'Census Tract'!U561</f>
        <v>0</v>
      </c>
    </row>
    <row r="562" spans="1:33" ht="15.75" x14ac:dyDescent="0.25">
      <c r="A562" s="193" t="s">
        <v>52</v>
      </c>
      <c r="B562" s="53" t="str">
        <f>IFERROR(INDEX(Geography!$R$5:$R$889,MATCH(C562,Geography!$S$5:$S$889,0)),"Undefined")</f>
        <v>Portland</v>
      </c>
      <c r="C562" s="53">
        <v>41051006200</v>
      </c>
      <c r="D562" s="171" cm="1">
        <f t="array" ref="D562">INDEX(Geography!$K$5:$K$838,MATCH(C562,Geography!$L$5:$L$838,0),0)</f>
        <v>1</v>
      </c>
      <c r="E562" s="53">
        <v>3194</v>
      </c>
      <c r="F562" s="53">
        <f>SUMIF(County!$A$5:$A$40,A562,County!$D$5:$D$40)</f>
        <v>590062</v>
      </c>
      <c r="G562" s="173" cm="1">
        <f t="array" ref="G562">INDEX(Geography!$E$5:$E$833,MATCH(C562,Geography!$C$5:$C$833,0),0)</f>
        <v>2544</v>
      </c>
      <c r="H562" s="239">
        <f t="shared" si="8"/>
        <v>2926.3094314905461</v>
      </c>
      <c r="I562" s="173">
        <f>SUMIF(Geography!$L$5:$L$838,'Census Tract'!C562,Geography!$M$5:$M$838)</f>
        <v>338</v>
      </c>
      <c r="J562" s="338">
        <f ca="1">($I562/(SUMIF($D$5:$D$832,$D562,$I$5:$I$832))*IF($D562=1,Urban_Rural_LDVs!F$6,Urban_Rural_LDVs!F$7))</f>
        <v>0.16926634587313763</v>
      </c>
      <c r="K562" s="196">
        <f ca="1">($I562/(SUMIF($D$5:$D$832,$D562,$I$5:$I$832))*IF($D562=1,Urban_Rural_LDVs!G$6,Urban_Rural_LDVs!G$7))</f>
        <v>0.84118101277513468</v>
      </c>
      <c r="L562" s="196">
        <f ca="1">($I562/(SUMIF($D$5:$D$832,$D562,$I$5:$I$832))*IF($D562=1,Urban_Rural_LDVs!H$6,Urban_Rural_LDVs!H$7))</f>
        <v>3.8705971023008545</v>
      </c>
      <c r="M562" s="197">
        <f ca="1">($I562/(SUMIF($D$5:$D$832,$D562,$I$5:$I$832))*IF($D562=1,Urban_Rural_LDVs!I$6,Urban_Rural_LDVs!I$7))</f>
        <v>8.4066659823301872</v>
      </c>
      <c r="N562" s="196">
        <f ca="1">($H562/(SUMIF($D$5:$D$832,$D562,$H$5:$H$832))*IF($D562=1,Urban_Rural_LDVs!J$6,Urban_Rural_LDVs!J$7))</f>
        <v>0.60411516395395037</v>
      </c>
      <c r="O562" s="196">
        <f ca="1">($H562/(SUMIF($D$5:$D$832,$D562,$H$5:$H$832))*IF($D562=1,Urban_Rural_LDVs!K$6,Urban_Rural_LDVs!K$7))</f>
        <v>2.8747337446869148</v>
      </c>
      <c r="P562" s="196">
        <f ca="1">($H562/(SUMIF($D$5:$D$832,$D562,$H$5:$H$832))*IF($D562=1,Urban_Rural_LDVs!L$6,Urban_Rural_LDVs!L$7))</f>
        <v>13.111058173035762</v>
      </c>
      <c r="Q562" s="197">
        <f ca="1">($H562/(SUMIF($D$5:$D$832,$D562,$H$5:$H$832))*IF($D562=1,Urban_Rural_LDVs!M$6,Urban_Rural_LDVs!M$7))</f>
        <v>28.438115713931367</v>
      </c>
      <c r="R562" s="196">
        <f ca="1">($H562/(SUMIF($D$5:$D$832,$D562,$H$5:$H$832))*IF($D562=1,Urban_Rural_LDVs!N$6,Urban_Rural_LDVs!N$7))</f>
        <v>0.25151330633011615</v>
      </c>
      <c r="S562" s="196">
        <f ca="1">($H562/(SUMIF($D$5:$D$832,$D562,$H$5:$H$832))*IF($D562=1,Urban_Rural_LDVs!O$6,Urban_Rural_LDVs!O$7))</f>
        <v>1.1947222390552465</v>
      </c>
      <c r="T562" s="196">
        <f ca="1">($H562/(SUMIF($D$5:$D$832,$D562,$H$5:$H$832))*IF($D562=1,Urban_Rural_LDVs!P$6,Urban_Rural_LDVs!P$7))</f>
        <v>5.2421022941753748</v>
      </c>
      <c r="U562" s="339">
        <f ca="1">($H562/(SUMIF($D$5:$D$832,$D562,$H$5:$H$832))*IF($D562=1,Urban_Rural_LDVs!Q$6,Urban_Rural_LDVs!Q$7))</f>
        <v>11.2616264083132</v>
      </c>
      <c r="V562" s="344">
        <f ca="1">'DAC Adjustment'!O566-'Census Tract'!J562</f>
        <v>0</v>
      </c>
      <c r="W562" s="29">
        <f ca="1">'DAC Adjustment'!P566-'Census Tract'!K562</f>
        <v>0</v>
      </c>
      <c r="X562" s="29">
        <f ca="1">'DAC Adjustment'!Q566-'Census Tract'!L562</f>
        <v>0</v>
      </c>
      <c r="Y562" s="105">
        <f ca="1">'DAC Adjustment'!R566-'Census Tract'!M562</f>
        <v>0</v>
      </c>
      <c r="Z562" s="29">
        <f ca="1">'DAC Adjustment'!S566-'Census Tract'!N562</f>
        <v>0</v>
      </c>
      <c r="AA562" s="29">
        <f ca="1">'DAC Adjustment'!T566-'Census Tract'!O562</f>
        <v>0</v>
      </c>
      <c r="AB562" s="29">
        <f ca="1">'DAC Adjustment'!U566-'Census Tract'!P562</f>
        <v>0</v>
      </c>
      <c r="AC562" s="105">
        <f ca="1">'DAC Adjustment'!V566-'Census Tract'!Q562</f>
        <v>0</v>
      </c>
      <c r="AD562" s="29">
        <f ca="1">'DAC Adjustment'!W566-'Census Tract'!R562</f>
        <v>0</v>
      </c>
      <c r="AE562" s="29">
        <f ca="1">'DAC Adjustment'!X566-'Census Tract'!S562</f>
        <v>0</v>
      </c>
      <c r="AF562" s="29">
        <f ca="1">'DAC Adjustment'!Y566-'Census Tract'!T562</f>
        <v>0</v>
      </c>
      <c r="AG562" s="345">
        <f ca="1">'DAC Adjustment'!Z566-'Census Tract'!U562</f>
        <v>0</v>
      </c>
    </row>
    <row r="563" spans="1:33" ht="15.75" x14ac:dyDescent="0.25">
      <c r="A563" s="193" t="s">
        <v>52</v>
      </c>
      <c r="B563" s="53" t="str">
        <f>IFERROR(INDEX(Geography!$R$5:$R$889,MATCH(C563,Geography!$S$5:$S$889,0)),"Undefined")</f>
        <v>Portland</v>
      </c>
      <c r="C563" s="53">
        <v>41051009000</v>
      </c>
      <c r="D563" s="171" cm="1">
        <f t="array" ref="D563">INDEX(Geography!$K$5:$K$838,MATCH(C563,Geography!$L$5:$L$838,0),0)</f>
        <v>1</v>
      </c>
      <c r="E563" s="53">
        <v>11175</v>
      </c>
      <c r="F563" s="53">
        <f>SUMIF(County!$A$5:$A$40,A563,County!$D$5:$D$40)</f>
        <v>590062</v>
      </c>
      <c r="G563" s="173" cm="1">
        <f t="array" ref="G563">INDEX(Geography!$E$5:$E$833,MATCH(C563,Geography!$C$5:$C$833,0),0)</f>
        <v>5995</v>
      </c>
      <c r="H563" s="239">
        <f t="shared" si="8"/>
        <v>6895.9217931548055</v>
      </c>
      <c r="I563" s="173">
        <f>SUMIF(Geography!$L$5:$L$838,'Census Tract'!C563,Geography!$M$5:$M$838)</f>
        <v>1314</v>
      </c>
      <c r="J563" s="338">
        <f ca="1">($I563/(SUMIF($D$5:$D$832,$D563,$I$5:$I$832))*IF($D563=1,Urban_Rural_LDVs!F$6,Urban_Rural_LDVs!F$7))</f>
        <v>0.65803543928196118</v>
      </c>
      <c r="K563" s="196">
        <f ca="1">($I563/(SUMIF($D$5:$D$832,$D563,$I$5:$I$832))*IF($D563=1,Urban_Rural_LDVs!G$6,Urban_Rural_LDVs!G$7))</f>
        <v>3.2701534046938669</v>
      </c>
      <c r="L563" s="196">
        <f ca="1">($I563/(SUMIF($D$5:$D$832,$D563,$I$5:$I$832))*IF($D563=1,Urban_Rural_LDVs!H$6,Urban_Rural_LDVs!H$7))</f>
        <v>15.047232521962494</v>
      </c>
      <c r="M563" s="197">
        <f ca="1">($I563/(SUMIF($D$5:$D$832,$D563,$I$5:$I$832))*IF($D563=1,Urban_Rural_LDVs!I$6,Urban_Rural_LDVs!I$7))</f>
        <v>32.681535801129783</v>
      </c>
      <c r="N563" s="196">
        <f ca="1">($H563/(SUMIF($D$5:$D$832,$D563,$H$5:$H$832))*IF($D563=1,Urban_Rural_LDVs!J$6,Urban_Rural_LDVs!J$7))</f>
        <v>1.4236125817232441</v>
      </c>
      <c r="O563" s="196">
        <f ca="1">($H563/(SUMIF($D$5:$D$832,$D563,$H$5:$H$832))*IF($D563=1,Urban_Rural_LDVs!K$6,Urban_Rural_LDVs!K$7))</f>
        <v>6.7743823897004942</v>
      </c>
      <c r="P563" s="196">
        <f ca="1">($H563/(SUMIF($D$5:$D$832,$D563,$H$5:$H$832))*IF($D563=1,Urban_Rural_LDVs!L$6,Urban_Rural_LDVs!L$7))</f>
        <v>30.896538422700235</v>
      </c>
      <c r="Q563" s="197">
        <f ca="1">($H563/(SUMIF($D$5:$D$832,$D563,$H$5:$H$832))*IF($D563=1,Urban_Rural_LDVs!M$6,Urban_Rural_LDVs!M$7))</f>
        <v>67.015135104173964</v>
      </c>
      <c r="R563" s="196">
        <f ca="1">($H563/(SUMIF($D$5:$D$832,$D563,$H$5:$H$832))*IF($D563=1,Urban_Rural_LDVs!N$6,Urban_Rural_LDVs!N$7))</f>
        <v>0.59269743374569439</v>
      </c>
      <c r="S563" s="196">
        <f ca="1">($H563/(SUMIF($D$5:$D$832,$D563,$H$5:$H$832))*IF($D563=1,Urban_Rural_LDVs!O$6,Urban_Rural_LDVs!O$7))</f>
        <v>2.815393012239074</v>
      </c>
      <c r="T563" s="196">
        <f ca="1">($H563/(SUMIF($D$5:$D$832,$D563,$H$5:$H$832))*IF($D563=1,Urban_Rural_LDVs!P$6,Urban_Rural_LDVs!P$7))</f>
        <v>12.353145933011547</v>
      </c>
      <c r="U563" s="339">
        <f ca="1">($H563/(SUMIF($D$5:$D$832,$D563,$H$5:$H$832))*IF($D563=1,Urban_Rural_LDVs!Q$6,Urban_Rural_LDVs!Q$7))</f>
        <v>26.538305942546245</v>
      </c>
      <c r="V563" s="344">
        <f ca="1">'DAC Adjustment'!O567-'Census Tract'!J563</f>
        <v>0.16450885982049024</v>
      </c>
      <c r="W563" s="29">
        <f ca="1">'DAC Adjustment'!P567-'Census Tract'!K563</f>
        <v>0.81753835117346663</v>
      </c>
      <c r="X563" s="29">
        <f ca="1">'DAC Adjustment'!Q567-'Census Tract'!L563</f>
        <v>3.761808130490623</v>
      </c>
      <c r="Y563" s="105">
        <f ca="1">'DAC Adjustment'!R567-'Census Tract'!M563</f>
        <v>8.1703839502824422</v>
      </c>
      <c r="Z563" s="29">
        <f ca="1">'DAC Adjustment'!S567-'Census Tract'!N563</f>
        <v>0.35590314543081103</v>
      </c>
      <c r="AA563" s="29">
        <f ca="1">'DAC Adjustment'!T567-'Census Tract'!O563</f>
        <v>1.6935955974251238</v>
      </c>
      <c r="AB563" s="29">
        <f ca="1">'DAC Adjustment'!U567-'Census Tract'!P563</f>
        <v>7.7241346056750579</v>
      </c>
      <c r="AC563" s="105">
        <f ca="1">'DAC Adjustment'!V567-'Census Tract'!Q563</f>
        <v>16.753783776043491</v>
      </c>
      <c r="AD563" s="29">
        <f ca="1">'DAC Adjustment'!W567-'Census Tract'!R563</f>
        <v>0.14817435843642357</v>
      </c>
      <c r="AE563" s="29">
        <f ca="1">'DAC Adjustment'!X567-'Census Tract'!S563</f>
        <v>0.7038482530597685</v>
      </c>
      <c r="AF563" s="29">
        <f ca="1">'DAC Adjustment'!Y567-'Census Tract'!T563</f>
        <v>3.0882864832528867</v>
      </c>
      <c r="AG563" s="345">
        <f ca="1">'DAC Adjustment'!Z567-'Census Tract'!U563</f>
        <v>6.6345764856365577</v>
      </c>
    </row>
    <row r="564" spans="1:33" ht="15.75" x14ac:dyDescent="0.25">
      <c r="A564" s="193" t="s">
        <v>52</v>
      </c>
      <c r="B564" s="53" t="str">
        <f>IFERROR(INDEX(Geography!$R$5:$R$889,MATCH(C564,Geography!$S$5:$S$889,0)),"Undefined")</f>
        <v>Portland</v>
      </c>
      <c r="C564" s="53">
        <v>41051001701</v>
      </c>
      <c r="D564" s="171" cm="1">
        <f t="array" ref="D564">INDEX(Geography!$K$5:$K$838,MATCH(C564,Geography!$L$5:$L$838,0),0)</f>
        <v>1</v>
      </c>
      <c r="E564" s="53">
        <v>6818</v>
      </c>
      <c r="F564" s="53">
        <f>SUMIF(County!$A$5:$A$40,A564,County!$D$5:$D$40)</f>
        <v>590062</v>
      </c>
      <c r="G564" s="173" cm="1">
        <f t="array" ref="G564">INDEX(Geography!$E$5:$E$833,MATCH(C564,Geography!$C$5:$C$833,0),0)</f>
        <v>4460</v>
      </c>
      <c r="H564" s="239">
        <f t="shared" si="8"/>
        <v>5130.2437360250933</v>
      </c>
      <c r="I564" s="173">
        <f>SUMIF(Geography!$L$5:$L$838,'Census Tract'!C564,Geography!$M$5:$M$838)</f>
        <v>2044</v>
      </c>
      <c r="J564" s="338">
        <f ca="1">($I564/(SUMIF($D$5:$D$832,$D564,$I$5:$I$832))*IF($D564=1,Urban_Rural_LDVs!F$6,Urban_Rural_LDVs!F$7))</f>
        <v>1.0236106833274952</v>
      </c>
      <c r="K564" s="196">
        <f ca="1">($I564/(SUMIF($D$5:$D$832,$D564,$I$5:$I$832))*IF($D564=1,Urban_Rural_LDVs!G$6,Urban_Rural_LDVs!G$7))</f>
        <v>5.0869052961904595</v>
      </c>
      <c r="L564" s="196">
        <f ca="1">($I564/(SUMIF($D$5:$D$832,$D564,$I$5:$I$832))*IF($D564=1,Urban_Rural_LDVs!H$6,Urban_Rural_LDVs!H$7))</f>
        <v>23.406806145274992</v>
      </c>
      <c r="M564" s="197">
        <f ca="1">($I564/(SUMIF($D$5:$D$832,$D564,$I$5:$I$832))*IF($D564=1,Urban_Rural_LDVs!I$6,Urban_Rural_LDVs!I$7))</f>
        <v>50.837944579535218</v>
      </c>
      <c r="N564" s="196">
        <f ca="1">($H564/(SUMIF($D$5:$D$832,$D564,$H$5:$H$832))*IF($D564=1,Urban_Rural_LDVs!J$6,Urban_Rural_LDVs!J$7))</f>
        <v>1.0591012701393943</v>
      </c>
      <c r="O564" s="196">
        <f ca="1">($H564/(SUMIF($D$5:$D$832,$D564,$H$5:$H$832))*IF($D564=1,Urban_Rural_LDVs!K$6,Urban_Rural_LDVs!K$7))</f>
        <v>5.039824096424387</v>
      </c>
      <c r="P564" s="196">
        <f ca="1">($H564/(SUMIF($D$5:$D$832,$D564,$H$5:$H$832))*IF($D564=1,Urban_Rural_LDVs!L$6,Urban_Rural_LDVs!L$7))</f>
        <v>22.985581545495087</v>
      </c>
      <c r="Q564" s="197">
        <f ca="1">($H564/(SUMIF($D$5:$D$832,$D564,$H$5:$H$832))*IF($D564=1,Urban_Rural_LDVs!M$6,Urban_Rural_LDVs!M$7))</f>
        <v>49.856130536216163</v>
      </c>
      <c r="R564" s="196">
        <f ca="1">($H564/(SUMIF($D$5:$D$832,$D564,$H$5:$H$832))*IF($D564=1,Urban_Rural_LDVs!N$6,Urban_Rural_LDVs!N$7))</f>
        <v>0.44093920842465334</v>
      </c>
      <c r="S564" s="196">
        <f ca="1">($H564/(SUMIF($D$5:$D$832,$D564,$H$5:$H$832))*IF($D564=1,Urban_Rural_LDVs!O$6,Urban_Rural_LDVs!O$7))</f>
        <v>2.0945209065198114</v>
      </c>
      <c r="T564" s="196">
        <f ca="1">($H564/(SUMIF($D$5:$D$832,$D564,$H$5:$H$832))*IF($D564=1,Urban_Rural_LDVs!P$6,Urban_Rural_LDVs!P$7))</f>
        <v>9.1901636132162636</v>
      </c>
      <c r="U564" s="339">
        <f ca="1">($H564/(SUMIF($D$5:$D$832,$D564,$H$5:$H$832))*IF($D564=1,Urban_Rural_LDVs!Q$6,Urban_Rural_LDVs!Q$7))</f>
        <v>19.7432601340711</v>
      </c>
      <c r="V564" s="344">
        <f ca="1">'DAC Adjustment'!O568-'Census Tract'!J564</f>
        <v>0</v>
      </c>
      <c r="W564" s="29">
        <f ca="1">'DAC Adjustment'!P568-'Census Tract'!K564</f>
        <v>0</v>
      </c>
      <c r="X564" s="29">
        <f ca="1">'DAC Adjustment'!Q568-'Census Tract'!L564</f>
        <v>0</v>
      </c>
      <c r="Y564" s="105">
        <f ca="1">'DAC Adjustment'!R568-'Census Tract'!M564</f>
        <v>0</v>
      </c>
      <c r="Z564" s="29">
        <f ca="1">'DAC Adjustment'!S568-'Census Tract'!N564</f>
        <v>0</v>
      </c>
      <c r="AA564" s="29">
        <f ca="1">'DAC Adjustment'!T568-'Census Tract'!O564</f>
        <v>0</v>
      </c>
      <c r="AB564" s="29">
        <f ca="1">'DAC Adjustment'!U568-'Census Tract'!P564</f>
        <v>0</v>
      </c>
      <c r="AC564" s="105">
        <f ca="1">'DAC Adjustment'!V568-'Census Tract'!Q564</f>
        <v>0</v>
      </c>
      <c r="AD564" s="29">
        <f ca="1">'DAC Adjustment'!W568-'Census Tract'!R564</f>
        <v>0</v>
      </c>
      <c r="AE564" s="29">
        <f ca="1">'DAC Adjustment'!X568-'Census Tract'!S564</f>
        <v>0</v>
      </c>
      <c r="AF564" s="29">
        <f ca="1">'DAC Adjustment'!Y568-'Census Tract'!T564</f>
        <v>0</v>
      </c>
      <c r="AG564" s="345">
        <f ca="1">'DAC Adjustment'!Z568-'Census Tract'!U564</f>
        <v>0</v>
      </c>
    </row>
    <row r="565" spans="1:33" ht="15.75" x14ac:dyDescent="0.25">
      <c r="A565" s="193" t="s">
        <v>52</v>
      </c>
      <c r="B565" s="53" t="str">
        <f>IFERROR(INDEX(Geography!$R$5:$R$889,MATCH(C565,Geography!$S$5:$S$889,0)),"Undefined")</f>
        <v>Gresham</v>
      </c>
      <c r="C565" s="53">
        <v>41051009803</v>
      </c>
      <c r="D565" s="171" cm="1">
        <f t="array" ref="D565">INDEX(Geography!$K$5:$K$838,MATCH(C565,Geography!$L$5:$L$838,0),0)</f>
        <v>1</v>
      </c>
      <c r="E565" s="53">
        <v>7999</v>
      </c>
      <c r="F565" s="53">
        <f>SUMIF(County!$A$5:$A$40,A565,County!$D$5:$D$40)</f>
        <v>590062</v>
      </c>
      <c r="G565" s="173" cm="1">
        <f t="array" ref="G565">INDEX(Geography!$E$5:$E$833,MATCH(C565,Geography!$C$5:$C$833,0),0)</f>
        <v>4244</v>
      </c>
      <c r="H565" s="239">
        <f t="shared" si="8"/>
        <v>4881.783501275896</v>
      </c>
      <c r="I565" s="173">
        <f>SUMIF(Geography!$L$5:$L$838,'Census Tract'!C565,Geography!$M$5:$M$838)</f>
        <v>1933</v>
      </c>
      <c r="J565" s="338">
        <f ca="1">($I565/(SUMIF($D$5:$D$832,$D565,$I$5:$I$832))*IF($D565=1,Urban_Rural_LDVs!F$6,Urban_Rural_LDVs!F$7))</f>
        <v>0.96802321471235231</v>
      </c>
      <c r="K565" s="196">
        <f ca="1">($I565/(SUMIF($D$5:$D$832,$D565,$I$5:$I$832))*IF($D565=1,Urban_Rural_LDVs!G$6,Urban_Rural_LDVs!G$7))</f>
        <v>4.8106594606341284</v>
      </c>
      <c r="L565" s="196">
        <f ca="1">($I565/(SUMIF($D$5:$D$832,$D565,$I$5:$I$832))*IF($D565=1,Urban_Rural_LDVs!H$6,Urban_Rural_LDVs!H$7))</f>
        <v>22.135692895702817</v>
      </c>
      <c r="M565" s="197">
        <f ca="1">($I565/(SUMIF($D$5:$D$832,$D565,$I$5:$I$832))*IF($D565=1,Urban_Rural_LDVs!I$6,Urban_Rural_LDVs!I$7))</f>
        <v>48.077175573503709</v>
      </c>
      <c r="N565" s="196">
        <f ca="1">($H565/(SUMIF($D$5:$D$832,$D565,$H$5:$H$832))*IF($D565=1,Urban_Rural_LDVs!J$6,Urban_Rural_LDVs!J$7))</f>
        <v>1.007808473199908</v>
      </c>
      <c r="O565" s="196">
        <f ca="1">($H565/(SUMIF($D$5:$D$832,$D565,$H$5:$H$832))*IF($D565=1,Urban_Rural_LDVs!K$6,Urban_Rural_LDVs!K$7))</f>
        <v>4.7957429294226683</v>
      </c>
      <c r="P565" s="196">
        <f ca="1">($H565/(SUMIF($D$5:$D$832,$D565,$H$5:$H$832))*IF($D565=1,Urban_Rural_LDVs!L$6,Urban_Rural_LDVs!L$7))</f>
        <v>21.872378493067522</v>
      </c>
      <c r="Q565" s="197">
        <f ca="1">($H565/(SUMIF($D$5:$D$832,$D565,$H$5:$H$832))*IF($D565=1,Urban_Rural_LDVs!M$6,Urban_Rural_LDVs!M$7))</f>
        <v>47.441573541637084</v>
      </c>
      <c r="R565" s="196">
        <f ca="1">($H565/(SUMIF($D$5:$D$832,$D565,$H$5:$H$832))*IF($D565=1,Urban_Rural_LDVs!N$6,Urban_Rural_LDVs!N$7))</f>
        <v>0.41958430505700195</v>
      </c>
      <c r="S565" s="196">
        <f ca="1">($H565/(SUMIF($D$5:$D$832,$D565,$H$5:$H$832))*IF($D565=1,Urban_Rural_LDVs!O$6,Urban_Rural_LDVs!O$7))</f>
        <v>1.9930822258453094</v>
      </c>
      <c r="T565" s="196">
        <f ca="1">($H565/(SUMIF($D$5:$D$832,$D565,$H$5:$H$832))*IF($D565=1,Urban_Rural_LDVs!P$6,Urban_Rural_LDVs!P$7))</f>
        <v>8.7450794561636371</v>
      </c>
      <c r="U565" s="339">
        <f ca="1">($H565/(SUMIF($D$5:$D$832,$D565,$H$5:$H$832))*IF($D565=1,Urban_Rural_LDVs!Q$6,Urban_Rural_LDVs!Q$7))</f>
        <v>18.787084306950167</v>
      </c>
      <c r="V565" s="344">
        <f ca="1">'DAC Adjustment'!O569-'Census Tract'!J565</f>
        <v>0.24200580367808799</v>
      </c>
      <c r="W565" s="29">
        <f ca="1">'DAC Adjustment'!P569-'Census Tract'!K565</f>
        <v>1.2026648651585319</v>
      </c>
      <c r="X565" s="29">
        <f ca="1">'DAC Adjustment'!Q569-'Census Tract'!L565</f>
        <v>5.5339232239257043</v>
      </c>
      <c r="Y565" s="105">
        <f ca="1">'DAC Adjustment'!R569-'Census Tract'!M565</f>
        <v>12.019293893375931</v>
      </c>
      <c r="Z565" s="29">
        <f ca="1">'DAC Adjustment'!S569-'Census Tract'!N565</f>
        <v>0.2519521182999771</v>
      </c>
      <c r="AA565" s="29">
        <f ca="1">'DAC Adjustment'!T569-'Census Tract'!O565</f>
        <v>1.1989357323556673</v>
      </c>
      <c r="AB565" s="29">
        <f ca="1">'DAC Adjustment'!U569-'Census Tract'!P565</f>
        <v>5.4680946232668788</v>
      </c>
      <c r="AC565" s="105">
        <f ca="1">'DAC Adjustment'!V569-'Census Tract'!Q565</f>
        <v>11.860393385409267</v>
      </c>
      <c r="AD565" s="29">
        <f ca="1">'DAC Adjustment'!W569-'Census Tract'!R565</f>
        <v>0.10489607626425046</v>
      </c>
      <c r="AE565" s="29">
        <f ca="1">'DAC Adjustment'!X569-'Census Tract'!S565</f>
        <v>0.49827055646132745</v>
      </c>
      <c r="AF565" s="29">
        <f ca="1">'DAC Adjustment'!Y569-'Census Tract'!T565</f>
        <v>2.1862698640409093</v>
      </c>
      <c r="AG565" s="345">
        <f ca="1">'DAC Adjustment'!Z569-'Census Tract'!U565</f>
        <v>4.6967710767375408</v>
      </c>
    </row>
    <row r="566" spans="1:33" ht="15.75" x14ac:dyDescent="0.25">
      <c r="A566" s="193" t="s">
        <v>52</v>
      </c>
      <c r="B566" s="53" t="str">
        <f>IFERROR(INDEX(Geography!$R$5:$R$889,MATCH(C566,Geography!$S$5:$S$889,0)),"Undefined")</f>
        <v>Portland</v>
      </c>
      <c r="C566" s="53">
        <v>41051007000</v>
      </c>
      <c r="D566" s="171" cm="1">
        <f t="array" ref="D566">INDEX(Geography!$K$5:$K$838,MATCH(C566,Geography!$L$5:$L$838,0),0)</f>
        <v>1</v>
      </c>
      <c r="E566" s="53">
        <v>8262</v>
      </c>
      <c r="F566" s="53">
        <f>SUMIF(County!$A$5:$A$40,A566,County!$D$5:$D$40)</f>
        <v>590062</v>
      </c>
      <c r="G566" s="173" cm="1">
        <f t="array" ref="G566">INDEX(Geography!$E$5:$E$833,MATCH(C566,Geography!$C$5:$C$833,0),0)</f>
        <v>7019</v>
      </c>
      <c r="H566" s="239">
        <f t="shared" si="8"/>
        <v>8073.8073504843333</v>
      </c>
      <c r="I566" s="173">
        <f>SUMIF(Geography!$L$5:$L$838,'Census Tract'!C566,Geography!$M$5:$M$838)</f>
        <v>597</v>
      </c>
      <c r="J566" s="338">
        <f ca="1">($I566/(SUMIF($D$5:$D$832,$D566,$I$5:$I$832))*IF($D566=1,Urban_Rural_LDVs!F$6,Urban_Rural_LDVs!F$7))</f>
        <v>0.29897043930847095</v>
      </c>
      <c r="K566" s="196">
        <f ca="1">($I566/(SUMIF($D$5:$D$832,$D566,$I$5:$I$832))*IF($D566=1,Urban_Rural_LDVs!G$6,Urban_Rural_LDVs!G$7))</f>
        <v>1.4857546290732409</v>
      </c>
      <c r="L566" s="196">
        <f ca="1">($I566/(SUMIF($D$5:$D$832,$D566,$I$5:$I$832))*IF($D566=1,Urban_Rural_LDVs!H$6,Urban_Rural_LDVs!H$7))</f>
        <v>6.8365280179692611</v>
      </c>
      <c r="M566" s="197">
        <f ca="1">($I566/(SUMIF($D$5:$D$832,$D566,$I$5:$I$832))*IF($D566=1,Urban_Rural_LDVs!I$6,Urban_Rural_LDVs!I$7))</f>
        <v>14.848460329737048</v>
      </c>
      <c r="N566" s="196">
        <f ca="1">($H566/(SUMIF($D$5:$D$832,$D566,$H$5:$H$832))*IF($D566=1,Urban_Rural_LDVs!J$6,Urban_Rural_LDVs!J$7))</f>
        <v>1.6667784338808092</v>
      </c>
      <c r="O566" s="196">
        <f ca="1">($H566/(SUMIF($D$5:$D$832,$D566,$H$5:$H$832))*IF($D566=1,Urban_Rural_LDVs!K$6,Urban_Rural_LDVs!K$7))</f>
        <v>7.931507922153088</v>
      </c>
      <c r="P566" s="196">
        <f ca="1">($H566/(SUMIF($D$5:$D$832,$D566,$H$5:$H$832))*IF($D566=1,Urban_Rural_LDVs!L$6,Urban_Rural_LDVs!L$7))</f>
        <v>36.173945486060539</v>
      </c>
      <c r="Q566" s="197">
        <f ca="1">($H566/(SUMIF($D$5:$D$832,$D566,$H$5:$H$832))*IF($D566=1,Urban_Rural_LDVs!M$6,Urban_Rural_LDVs!M$7))</f>
        <v>78.461923819215528</v>
      </c>
      <c r="R566" s="196">
        <f ca="1">($H566/(SUMIF($D$5:$D$832,$D566,$H$5:$H$832))*IF($D566=1,Urban_Rural_LDVs!N$6,Urban_Rural_LDVs!N$7))</f>
        <v>0.69393549415530087</v>
      </c>
      <c r="S566" s="196">
        <f ca="1">($H566/(SUMIF($D$5:$D$832,$D566,$H$5:$H$832))*IF($D566=1,Urban_Rural_LDVs!O$6,Urban_Rural_LDVs!O$7))</f>
        <v>3.2962874983996762</v>
      </c>
      <c r="T566" s="196">
        <f ca="1">($H566/(SUMIF($D$5:$D$832,$D566,$H$5:$H$832))*IF($D566=1,Urban_Rural_LDVs!P$6,Urban_Rural_LDVs!P$7))</f>
        <v>14.463174529409182</v>
      </c>
      <c r="U566" s="339">
        <f ca="1">($H566/(SUMIF($D$5:$D$832,$D566,$H$5:$H$832))*IF($D566=1,Urban_Rural_LDVs!Q$6,Urban_Rural_LDVs!Q$7))</f>
        <v>31.071287641489924</v>
      </c>
      <c r="V566" s="344">
        <f ca="1">'DAC Adjustment'!O570-'Census Tract'!J566</f>
        <v>0</v>
      </c>
      <c r="W566" s="29">
        <f ca="1">'DAC Adjustment'!P570-'Census Tract'!K566</f>
        <v>0</v>
      </c>
      <c r="X566" s="29">
        <f ca="1">'DAC Adjustment'!Q570-'Census Tract'!L566</f>
        <v>0</v>
      </c>
      <c r="Y566" s="105">
        <f ca="1">'DAC Adjustment'!R570-'Census Tract'!M566</f>
        <v>0</v>
      </c>
      <c r="Z566" s="29">
        <f ca="1">'DAC Adjustment'!S570-'Census Tract'!N566</f>
        <v>0</v>
      </c>
      <c r="AA566" s="29">
        <f ca="1">'DAC Adjustment'!T570-'Census Tract'!O566</f>
        <v>0</v>
      </c>
      <c r="AB566" s="29">
        <f ca="1">'DAC Adjustment'!U570-'Census Tract'!P566</f>
        <v>0</v>
      </c>
      <c r="AC566" s="105">
        <f ca="1">'DAC Adjustment'!V570-'Census Tract'!Q566</f>
        <v>0</v>
      </c>
      <c r="AD566" s="29">
        <f ca="1">'DAC Adjustment'!W570-'Census Tract'!R566</f>
        <v>0</v>
      </c>
      <c r="AE566" s="29">
        <f ca="1">'DAC Adjustment'!X570-'Census Tract'!S566</f>
        <v>0</v>
      </c>
      <c r="AF566" s="29">
        <f ca="1">'DAC Adjustment'!Y570-'Census Tract'!T566</f>
        <v>0</v>
      </c>
      <c r="AG566" s="345">
        <f ca="1">'DAC Adjustment'!Z570-'Census Tract'!U566</f>
        <v>0</v>
      </c>
    </row>
    <row r="567" spans="1:33" ht="15.75" x14ac:dyDescent="0.25">
      <c r="A567" s="193" t="s">
        <v>52</v>
      </c>
      <c r="B567" s="53" t="str">
        <f>IFERROR(INDEX(Geography!$R$5:$R$889,MATCH(C567,Geography!$S$5:$S$889,0)),"Undefined")</f>
        <v>Portland</v>
      </c>
      <c r="C567" s="53">
        <v>41051003402</v>
      </c>
      <c r="D567" s="171" cm="1">
        <f t="array" ref="D567">INDEX(Geography!$K$5:$K$838,MATCH(C567,Geography!$L$5:$L$838,0),0)</f>
        <v>1</v>
      </c>
      <c r="E567" s="53">
        <v>4179</v>
      </c>
      <c r="F567" s="53">
        <f>SUMIF(County!$A$5:$A$40,A567,County!$D$5:$D$40)</f>
        <v>590062</v>
      </c>
      <c r="G567" s="173" cm="1">
        <f t="array" ref="G567">INDEX(Geography!$E$5:$E$833,MATCH(C567,Geography!$C$5:$C$833,0),0)</f>
        <v>2848</v>
      </c>
      <c r="H567" s="239">
        <f t="shared" si="8"/>
        <v>3275.99420632275</v>
      </c>
      <c r="I567" s="173">
        <f>SUMIF(Geography!$L$5:$L$838,'Census Tract'!C567,Geography!$M$5:$M$838)</f>
        <v>2016</v>
      </c>
      <c r="J567" s="338">
        <f ca="1">($I567/(SUMIF($D$5:$D$832,$D567,$I$5:$I$832))*IF($D567=1,Urban_Rural_LDVs!F$6,Urban_Rural_LDVs!F$7))</f>
        <v>1.009588619172324</v>
      </c>
      <c r="K567" s="196">
        <f ca="1">($I567/(SUMIF($D$5:$D$832,$D567,$I$5:$I$832))*IF($D567=1,Urban_Rural_LDVs!G$6,Urban_Rural_LDVs!G$7))</f>
        <v>5.0172216619960697</v>
      </c>
      <c r="L567" s="196">
        <f ca="1">($I567/(SUMIF($D$5:$D$832,$D567,$I$5:$I$832))*IF($D567=1,Urban_Rural_LDVs!H$6,Urban_Rural_LDVs!H$7))</f>
        <v>23.08616496520273</v>
      </c>
      <c r="M567" s="197">
        <f ca="1">($I567/(SUMIF($D$5:$D$832,$D567,$I$5:$I$832))*IF($D567=1,Urban_Rural_LDVs!I$6,Urban_Rural_LDVs!I$7))</f>
        <v>50.141534379815553</v>
      </c>
      <c r="N567" s="196">
        <f ca="1">($H567/(SUMIF($D$5:$D$832,$D567,$H$5:$H$832))*IF($D567=1,Urban_Rural_LDVs!J$6,Urban_Rural_LDVs!J$7))</f>
        <v>0.67630502631322753</v>
      </c>
      <c r="O567" s="196">
        <f ca="1">($H567/(SUMIF($D$5:$D$832,$D567,$H$5:$H$832))*IF($D567=1,Urban_Rural_LDVs!K$6,Urban_Rural_LDVs!K$7))</f>
        <v>3.2182553871337789</v>
      </c>
      <c r="P567" s="196">
        <f ca="1">($H567/(SUMIF($D$5:$D$832,$D567,$H$5:$H$832))*IF($D567=1,Urban_Rural_LDVs!L$6,Urban_Rural_LDVs!L$7))</f>
        <v>14.677788394970852</v>
      </c>
      <c r="Q567" s="197">
        <f ca="1">($H567/(SUMIF($D$5:$D$832,$D567,$H$5:$H$832))*IF($D567=1,Urban_Rural_LDVs!M$6,Urban_Rural_LDVs!M$7))</f>
        <v>31.836381113709333</v>
      </c>
      <c r="R567" s="196">
        <f ca="1">($H567/(SUMIF($D$5:$D$832,$D567,$H$5:$H$832))*IF($D567=1,Urban_Rural_LDVs!N$6,Urban_Rural_LDVs!N$7))</f>
        <v>0.28156835551421805</v>
      </c>
      <c r="S567" s="196">
        <f ca="1">($H567/(SUMIF($D$5:$D$832,$D567,$H$5:$H$832))*IF($D567=1,Urban_Rural_LDVs!O$6,Urban_Rural_LDVs!O$7))</f>
        <v>1.3374877896341755</v>
      </c>
      <c r="T567" s="196">
        <f ca="1">($H567/(SUMIF($D$5:$D$832,$D567,$H$5:$H$832))*IF($D567=1,Urban_Rural_LDVs!P$6,Urban_Rural_LDVs!P$7))</f>
        <v>5.8685170337309227</v>
      </c>
      <c r="U567" s="339">
        <f ca="1">($H567/(SUMIF($D$5:$D$832,$D567,$H$5:$H$832))*IF($D567=1,Urban_Rural_LDVs!Q$6,Urban_Rural_LDVs!Q$7))</f>
        <v>12.607355350187106</v>
      </c>
      <c r="V567" s="344">
        <f ca="1">'DAC Adjustment'!O571-'Census Tract'!J567</f>
        <v>0</v>
      </c>
      <c r="W567" s="29">
        <f ca="1">'DAC Adjustment'!P571-'Census Tract'!K567</f>
        <v>0</v>
      </c>
      <c r="X567" s="29">
        <f ca="1">'DAC Adjustment'!Q571-'Census Tract'!L567</f>
        <v>0</v>
      </c>
      <c r="Y567" s="105">
        <f ca="1">'DAC Adjustment'!R571-'Census Tract'!M567</f>
        <v>0</v>
      </c>
      <c r="Z567" s="29">
        <f ca="1">'DAC Adjustment'!S571-'Census Tract'!N567</f>
        <v>0</v>
      </c>
      <c r="AA567" s="29">
        <f ca="1">'DAC Adjustment'!T571-'Census Tract'!O567</f>
        <v>0</v>
      </c>
      <c r="AB567" s="29">
        <f ca="1">'DAC Adjustment'!U571-'Census Tract'!P567</f>
        <v>0</v>
      </c>
      <c r="AC567" s="105">
        <f ca="1">'DAC Adjustment'!V571-'Census Tract'!Q567</f>
        <v>0</v>
      </c>
      <c r="AD567" s="29">
        <f ca="1">'DAC Adjustment'!W571-'Census Tract'!R567</f>
        <v>0</v>
      </c>
      <c r="AE567" s="29">
        <f ca="1">'DAC Adjustment'!X571-'Census Tract'!S567</f>
        <v>0</v>
      </c>
      <c r="AF567" s="29">
        <f ca="1">'DAC Adjustment'!Y571-'Census Tract'!T567</f>
        <v>0</v>
      </c>
      <c r="AG567" s="345">
        <f ca="1">'DAC Adjustment'!Z571-'Census Tract'!U567</f>
        <v>0</v>
      </c>
    </row>
    <row r="568" spans="1:33" ht="15.75" x14ac:dyDescent="0.25">
      <c r="A568" s="193" t="s">
        <v>52</v>
      </c>
      <c r="B568" s="53" t="str">
        <f>IFERROR(INDEX(Geography!$R$5:$R$889,MATCH(C568,Geography!$S$5:$S$889,0)),"Undefined")</f>
        <v>Portland</v>
      </c>
      <c r="C568" s="53">
        <v>41051003902</v>
      </c>
      <c r="D568" s="171" cm="1">
        <f t="array" ref="D568">INDEX(Geography!$K$5:$K$838,MATCH(C568,Geography!$L$5:$L$838,0),0)</f>
        <v>1</v>
      </c>
      <c r="E568" s="53">
        <v>3683</v>
      </c>
      <c r="F568" s="53">
        <f>SUMIF(County!$A$5:$A$40,A568,County!$D$5:$D$40)</f>
        <v>590062</v>
      </c>
      <c r="G568" s="173" cm="1">
        <f t="array" ref="G568">INDEX(Geography!$E$5:$E$833,MATCH(C568,Geography!$C$5:$C$833,0),0)</f>
        <v>2528</v>
      </c>
      <c r="H568" s="239">
        <f t="shared" si="8"/>
        <v>2907.9049696572724</v>
      </c>
      <c r="I568" s="173">
        <f>SUMIF(Geography!$L$5:$L$838,'Census Tract'!C568,Geography!$M$5:$M$838)</f>
        <v>558</v>
      </c>
      <c r="J568" s="338">
        <f ca="1">($I568/(SUMIF($D$5:$D$832,$D568,$I$5:$I$832))*IF($D568=1,Urban_Rural_LDVs!F$6,Urban_Rural_LDVs!F$7))</f>
        <v>0.27943970709233967</v>
      </c>
      <c r="K568" s="196">
        <f ca="1">($I568/(SUMIF($D$5:$D$832,$D568,$I$5:$I$832))*IF($D568=1,Urban_Rural_LDVs!G$6,Urban_Rural_LDVs!G$7))</f>
        <v>1.3886952814453406</v>
      </c>
      <c r="L568" s="196">
        <f ca="1">($I568/(SUMIF($D$5:$D$832,$D568,$I$5:$I$832))*IF($D568=1,Urban_Rural_LDVs!H$6,Urban_Rural_LDVs!H$7))</f>
        <v>6.3899206600114704</v>
      </c>
      <c r="M568" s="197">
        <f ca="1">($I568/(SUMIF($D$5:$D$832,$D568,$I$5:$I$832))*IF($D568=1,Urban_Rural_LDVs!I$6,Urban_Rural_LDVs!I$7))</f>
        <v>13.878460408698949</v>
      </c>
      <c r="N568" s="196">
        <f ca="1">($H568/(SUMIF($D$5:$D$832,$D568,$H$5:$H$832))*IF($D568=1,Urban_Rural_LDVs!J$6,Urban_Rural_LDVs!J$7))</f>
        <v>0.6003156975139885</v>
      </c>
      <c r="O568" s="196">
        <f ca="1">($H568/(SUMIF($D$5:$D$832,$D568,$H$5:$H$832))*IF($D568=1,Urban_Rural_LDVs!K$6,Urban_Rural_LDVs!K$7))</f>
        <v>2.856653658242343</v>
      </c>
      <c r="P568" s="196">
        <f ca="1">($H568/(SUMIF($D$5:$D$832,$D568,$H$5:$H$832))*IF($D568=1,Urban_Rural_LDVs!L$6,Urban_Rural_LDVs!L$7))</f>
        <v>13.028598687670756</v>
      </c>
      <c r="Q568" s="197">
        <f ca="1">($H568/(SUMIF($D$5:$D$832,$D568,$H$5:$H$832))*IF($D568=1,Urban_Rural_LDVs!M$6,Urban_Rural_LDVs!M$7))</f>
        <v>28.259259640258847</v>
      </c>
      <c r="R568" s="196">
        <f ca="1">($H568/(SUMIF($D$5:$D$832,$D568,$H$5:$H$832))*IF($D568=1,Urban_Rural_LDVs!N$6,Urban_Rural_LDVs!N$7))</f>
        <v>0.24993146163621605</v>
      </c>
      <c r="S568" s="196">
        <f ca="1">($H568/(SUMIF($D$5:$D$832,$D568,$H$5:$H$832))*IF($D568=1,Urban_Rural_LDVs!O$6,Urban_Rural_LDVs!O$7))</f>
        <v>1.1872082627089873</v>
      </c>
      <c r="T568" s="196">
        <f ca="1">($H568/(SUMIF($D$5:$D$832,$D568,$H$5:$H$832))*IF($D568=1,Urban_Rural_LDVs!P$6,Urban_Rural_LDVs!P$7))</f>
        <v>5.2091330973566619</v>
      </c>
      <c r="U568" s="339">
        <f ca="1">($H568/(SUMIF($D$5:$D$832,$D568,$H$5:$H$832))*IF($D568=1,Urban_Rural_LDVs!Q$6,Urban_Rural_LDVs!Q$7))</f>
        <v>11.190798569267207</v>
      </c>
      <c r="V568" s="344">
        <f ca="1">'DAC Adjustment'!O572-'Census Tract'!J568</f>
        <v>0</v>
      </c>
      <c r="W568" s="29">
        <f ca="1">'DAC Adjustment'!P572-'Census Tract'!K568</f>
        <v>0</v>
      </c>
      <c r="X568" s="29">
        <f ca="1">'DAC Adjustment'!Q572-'Census Tract'!L568</f>
        <v>0</v>
      </c>
      <c r="Y568" s="105">
        <f ca="1">'DAC Adjustment'!R572-'Census Tract'!M568</f>
        <v>0</v>
      </c>
      <c r="Z568" s="29">
        <f ca="1">'DAC Adjustment'!S572-'Census Tract'!N568</f>
        <v>0</v>
      </c>
      <c r="AA568" s="29">
        <f ca="1">'DAC Adjustment'!T572-'Census Tract'!O568</f>
        <v>0</v>
      </c>
      <c r="AB568" s="29">
        <f ca="1">'DAC Adjustment'!U572-'Census Tract'!P568</f>
        <v>0</v>
      </c>
      <c r="AC568" s="105">
        <f ca="1">'DAC Adjustment'!V572-'Census Tract'!Q568</f>
        <v>0</v>
      </c>
      <c r="AD568" s="29">
        <f ca="1">'DAC Adjustment'!W572-'Census Tract'!R568</f>
        <v>0</v>
      </c>
      <c r="AE568" s="29">
        <f ca="1">'DAC Adjustment'!X572-'Census Tract'!S568</f>
        <v>0</v>
      </c>
      <c r="AF568" s="29">
        <f ca="1">'DAC Adjustment'!Y572-'Census Tract'!T568</f>
        <v>0</v>
      </c>
      <c r="AG568" s="345">
        <f ca="1">'DAC Adjustment'!Z572-'Census Tract'!U568</f>
        <v>0</v>
      </c>
    </row>
    <row r="569" spans="1:33" ht="15.75" x14ac:dyDescent="0.25">
      <c r="A569" s="193" t="s">
        <v>52</v>
      </c>
      <c r="B569" s="53" t="str">
        <f>IFERROR(INDEX(Geography!$R$5:$R$889,MATCH(C569,Geography!$S$5:$S$889,0)),"Undefined")</f>
        <v>Portland</v>
      </c>
      <c r="C569" s="53">
        <v>41051006002</v>
      </c>
      <c r="D569" s="171" cm="1">
        <f t="array" ref="D569">INDEX(Geography!$K$5:$K$838,MATCH(C569,Geography!$L$5:$L$838,0),0)</f>
        <v>1</v>
      </c>
      <c r="E569" s="53">
        <v>2331</v>
      </c>
      <c r="F569" s="53">
        <f>SUMIF(County!$A$5:$A$40,A569,County!$D$5:$D$40)</f>
        <v>590062</v>
      </c>
      <c r="G569" s="173" cm="1">
        <f t="array" ref="G569">INDEX(Geography!$E$5:$E$833,MATCH(C569,Geography!$C$5:$C$833,0),0)</f>
        <v>1680</v>
      </c>
      <c r="H569" s="239">
        <f t="shared" si="8"/>
        <v>1932.4684924937569</v>
      </c>
      <c r="I569" s="173">
        <f>SUMIF(Geography!$L$5:$L$838,'Census Tract'!C569,Geography!$M$5:$M$838)</f>
        <v>655</v>
      </c>
      <c r="J569" s="338">
        <f ca="1">($I569/(SUMIF($D$5:$D$832,$D569,$I$5:$I$832))*IF($D569=1,Urban_Rural_LDVs!F$6,Urban_Rural_LDVs!F$7))</f>
        <v>0.32801614362989689</v>
      </c>
      <c r="K569" s="196">
        <f ca="1">($I569/(SUMIF($D$5:$D$832,$D569,$I$5:$I$832))*IF($D569=1,Urban_Rural_LDVs!G$6,Urban_Rural_LDVs!G$7))</f>
        <v>1.6300992999044768</v>
      </c>
      <c r="L569" s="196">
        <f ca="1">($I569/(SUMIF($D$5:$D$832,$D569,$I$5:$I$832))*IF($D569=1,Urban_Rural_LDVs!H$6,Urban_Rural_LDVs!H$7))</f>
        <v>7.500713319547514</v>
      </c>
      <c r="M569" s="197">
        <f ca="1">($I569/(SUMIF($D$5:$D$832,$D569,$I$5:$I$832))*IF($D569=1,Urban_Rural_LDVs!I$6,Urban_Rural_LDVs!I$7))</f>
        <v>16.291024314870629</v>
      </c>
      <c r="N569" s="196">
        <f ca="1">($H569/(SUMIF($D$5:$D$832,$D569,$H$5:$H$832))*IF($D569=1,Urban_Rural_LDVs!J$6,Urban_Rural_LDVs!J$7))</f>
        <v>0.39894397619600502</v>
      </c>
      <c r="O569" s="196">
        <f ca="1">($H569/(SUMIF($D$5:$D$832,$D569,$H$5:$H$832))*IF($D569=1,Urban_Rural_LDVs!K$6,Urban_Rural_LDVs!K$7))</f>
        <v>1.8984090766800381</v>
      </c>
      <c r="P569" s="196">
        <f ca="1">($H569/(SUMIF($D$5:$D$832,$D569,$H$5:$H$832))*IF($D569=1,Urban_Rural_LDVs!L$6,Urban_Rural_LDVs!L$7))</f>
        <v>8.658245963325502</v>
      </c>
      <c r="Q569" s="197">
        <f ca="1">($H569/(SUMIF($D$5:$D$832,$D569,$H$5:$H$832))*IF($D569=1,Urban_Rural_LDVs!M$6,Urban_Rural_LDVs!M$7))</f>
        <v>18.779887735615056</v>
      </c>
      <c r="R569" s="196">
        <f ca="1">($H569/(SUMIF($D$5:$D$832,$D569,$H$5:$H$832))*IF($D569=1,Urban_Rural_LDVs!N$6,Urban_Rural_LDVs!N$7))</f>
        <v>0.16609369285951064</v>
      </c>
      <c r="S569" s="196">
        <f ca="1">($H569/(SUMIF($D$5:$D$832,$D569,$H$5:$H$832))*IF($D569=1,Urban_Rural_LDVs!O$6,Urban_Rural_LDVs!O$7))</f>
        <v>0.78896751635723827</v>
      </c>
      <c r="T569" s="196">
        <f ca="1">($H569/(SUMIF($D$5:$D$832,$D569,$H$5:$H$832))*IF($D569=1,Urban_Rural_LDVs!P$6,Urban_Rural_LDVs!P$7))</f>
        <v>3.4617656659648701</v>
      </c>
      <c r="U569" s="339">
        <f ca="1">($H569/(SUMIF($D$5:$D$832,$D569,$H$5:$H$832))*IF($D569=1,Urban_Rural_LDVs!Q$6,Urban_Rural_LDVs!Q$7))</f>
        <v>7.436923099829472</v>
      </c>
      <c r="V569" s="344">
        <f ca="1">'DAC Adjustment'!O573-'Census Tract'!J569</f>
        <v>0</v>
      </c>
      <c r="W569" s="29">
        <f ca="1">'DAC Adjustment'!P573-'Census Tract'!K569</f>
        <v>0</v>
      </c>
      <c r="X569" s="29">
        <f ca="1">'DAC Adjustment'!Q573-'Census Tract'!L569</f>
        <v>0</v>
      </c>
      <c r="Y569" s="105">
        <f ca="1">'DAC Adjustment'!R573-'Census Tract'!M569</f>
        <v>0</v>
      </c>
      <c r="Z569" s="29">
        <f ca="1">'DAC Adjustment'!S573-'Census Tract'!N569</f>
        <v>0</v>
      </c>
      <c r="AA569" s="29">
        <f ca="1">'DAC Adjustment'!T573-'Census Tract'!O569</f>
        <v>0</v>
      </c>
      <c r="AB569" s="29">
        <f ca="1">'DAC Adjustment'!U573-'Census Tract'!P569</f>
        <v>0</v>
      </c>
      <c r="AC569" s="105">
        <f ca="1">'DAC Adjustment'!V573-'Census Tract'!Q569</f>
        <v>0</v>
      </c>
      <c r="AD569" s="29">
        <f ca="1">'DAC Adjustment'!W573-'Census Tract'!R569</f>
        <v>0</v>
      </c>
      <c r="AE569" s="29">
        <f ca="1">'DAC Adjustment'!X573-'Census Tract'!S569</f>
        <v>0</v>
      </c>
      <c r="AF569" s="29">
        <f ca="1">'DAC Adjustment'!Y573-'Census Tract'!T569</f>
        <v>0</v>
      </c>
      <c r="AG569" s="345">
        <f ca="1">'DAC Adjustment'!Z573-'Census Tract'!U569</f>
        <v>0</v>
      </c>
    </row>
    <row r="570" spans="1:33" ht="15.75" x14ac:dyDescent="0.25">
      <c r="A570" s="193" t="s">
        <v>52</v>
      </c>
      <c r="B570" s="53" t="str">
        <f>IFERROR(INDEX(Geography!$R$5:$R$889,MATCH(C570,Geography!$S$5:$S$889,0)),"Undefined")</f>
        <v>Portland</v>
      </c>
      <c r="C570" s="53">
        <v>41051001400</v>
      </c>
      <c r="D570" s="171" cm="1">
        <f t="array" ref="D570">INDEX(Geography!$K$5:$K$838,MATCH(C570,Geography!$L$5:$L$838,0),0)</f>
        <v>1</v>
      </c>
      <c r="E570" s="53">
        <v>5866</v>
      </c>
      <c r="F570" s="53">
        <f>SUMIF(County!$A$5:$A$40,A570,County!$D$5:$D$40)</f>
        <v>590062</v>
      </c>
      <c r="G570" s="173" cm="1">
        <f t="array" ref="G570">INDEX(Geography!$E$5:$E$833,MATCH(C570,Geography!$C$5:$C$833,0),0)</f>
        <v>3356</v>
      </c>
      <c r="H570" s="239">
        <f t="shared" si="8"/>
        <v>3860.3358695291954</v>
      </c>
      <c r="I570" s="173">
        <f>SUMIF(Geography!$L$5:$L$838,'Census Tract'!C570,Geography!$M$5:$M$838)</f>
        <v>2008</v>
      </c>
      <c r="J570" s="338">
        <f ca="1">($I570/(SUMIF($D$5:$D$832,$D570,$I$5:$I$832))*IF($D570=1,Urban_Rural_LDVs!F$6,Urban_Rural_LDVs!F$7))</f>
        <v>1.0055823151279895</v>
      </c>
      <c r="K570" s="196">
        <f ca="1">($I570/(SUMIF($D$5:$D$832,$D570,$I$5:$I$832))*IF($D570=1,Urban_Rural_LDVs!G$6,Urban_Rural_LDVs!G$7))</f>
        <v>4.9973120522262438</v>
      </c>
      <c r="L570" s="196">
        <f ca="1">($I570/(SUMIF($D$5:$D$832,$D570,$I$5:$I$832))*IF($D570=1,Urban_Rural_LDVs!H$6,Urban_Rural_LDVs!H$7))</f>
        <v>22.994553199467799</v>
      </c>
      <c r="M570" s="197">
        <f ca="1">($I570/(SUMIF($D$5:$D$832,$D570,$I$5:$I$832))*IF($D570=1,Urban_Rural_LDVs!I$6,Urban_Rural_LDVs!I$7))</f>
        <v>49.942560037038511</v>
      </c>
      <c r="N570" s="196">
        <f ca="1">($H570/(SUMIF($D$5:$D$832,$D570,$H$5:$H$832))*IF($D570=1,Urban_Rural_LDVs!J$6,Urban_Rural_LDVs!J$7))</f>
        <v>0.79693808578201952</v>
      </c>
      <c r="O570" s="196">
        <f ca="1">($H570/(SUMIF($D$5:$D$832,$D570,$H$5:$H$832))*IF($D570=1,Urban_Rural_LDVs!K$6,Urban_Rural_LDVs!K$7))</f>
        <v>3.7922981317489337</v>
      </c>
      <c r="P570" s="196">
        <f ca="1">($H570/(SUMIF($D$5:$D$832,$D570,$H$5:$H$832))*IF($D570=1,Urban_Rural_LDVs!L$6,Urban_Rural_LDVs!L$7))</f>
        <v>17.295877055309756</v>
      </c>
      <c r="Q570" s="197">
        <f ca="1">($H570/(SUMIF($D$5:$D$832,$D570,$H$5:$H$832))*IF($D570=1,Urban_Rural_LDVs!M$6,Urban_Rural_LDVs!M$7))</f>
        <v>37.515061452811985</v>
      </c>
      <c r="R570" s="196">
        <f ca="1">($H570/(SUMIF($D$5:$D$832,$D570,$H$5:$H$832))*IF($D570=1,Urban_Rural_LDVs!N$6,Urban_Rural_LDVs!N$7))</f>
        <v>0.33179192454554629</v>
      </c>
      <c r="S570" s="196">
        <f ca="1">($H570/(SUMIF($D$5:$D$832,$D570,$H$5:$H$832))*IF($D570=1,Urban_Rural_LDVs!O$6,Urban_Rural_LDVs!O$7))</f>
        <v>1.576056538627912</v>
      </c>
      <c r="T570" s="196">
        <f ca="1">($H570/(SUMIF($D$5:$D$832,$D570,$H$5:$H$832))*IF($D570=1,Urban_Rural_LDVs!P$6,Urban_Rural_LDVs!P$7))</f>
        <v>6.9152890327250622</v>
      </c>
      <c r="U570" s="339">
        <f ca="1">($H570/(SUMIF($D$5:$D$832,$D570,$H$5:$H$832))*IF($D570=1,Urban_Rural_LDVs!Q$6,Urban_Rural_LDVs!Q$7))</f>
        <v>14.856139239897447</v>
      </c>
      <c r="V570" s="344">
        <f ca="1">'DAC Adjustment'!O574-'Census Tract'!J570</f>
        <v>0</v>
      </c>
      <c r="W570" s="29">
        <f ca="1">'DAC Adjustment'!P574-'Census Tract'!K570</f>
        <v>0</v>
      </c>
      <c r="X570" s="29">
        <f ca="1">'DAC Adjustment'!Q574-'Census Tract'!L570</f>
        <v>0</v>
      </c>
      <c r="Y570" s="105">
        <f ca="1">'DAC Adjustment'!R574-'Census Tract'!M570</f>
        <v>0</v>
      </c>
      <c r="Z570" s="29">
        <f ca="1">'DAC Adjustment'!S574-'Census Tract'!N570</f>
        <v>0</v>
      </c>
      <c r="AA570" s="29">
        <f ca="1">'DAC Adjustment'!T574-'Census Tract'!O570</f>
        <v>0</v>
      </c>
      <c r="AB570" s="29">
        <f ca="1">'DAC Adjustment'!U574-'Census Tract'!P570</f>
        <v>0</v>
      </c>
      <c r="AC570" s="105">
        <f ca="1">'DAC Adjustment'!V574-'Census Tract'!Q570</f>
        <v>0</v>
      </c>
      <c r="AD570" s="29">
        <f ca="1">'DAC Adjustment'!W574-'Census Tract'!R570</f>
        <v>0</v>
      </c>
      <c r="AE570" s="29">
        <f ca="1">'DAC Adjustment'!X574-'Census Tract'!S570</f>
        <v>0</v>
      </c>
      <c r="AF570" s="29">
        <f ca="1">'DAC Adjustment'!Y574-'Census Tract'!T570</f>
        <v>0</v>
      </c>
      <c r="AG570" s="345">
        <f ca="1">'DAC Adjustment'!Z574-'Census Tract'!U570</f>
        <v>0</v>
      </c>
    </row>
    <row r="571" spans="1:33" ht="15.75" x14ac:dyDescent="0.25">
      <c r="A571" s="193" t="s">
        <v>52</v>
      </c>
      <c r="B571" s="53" t="str">
        <f>IFERROR(INDEX(Geography!$R$5:$R$889,MATCH(C571,Geography!$S$5:$S$889,0)),"Undefined")</f>
        <v>Portland</v>
      </c>
      <c r="C571" s="53">
        <v>41051001202</v>
      </c>
      <c r="D571" s="171" cm="1">
        <f t="array" ref="D571">INDEX(Geography!$K$5:$K$838,MATCH(C571,Geography!$L$5:$L$838,0),0)</f>
        <v>1</v>
      </c>
      <c r="E571" s="53">
        <v>3534</v>
      </c>
      <c r="F571" s="53">
        <f>SUMIF(County!$A$5:$A$40,A571,County!$D$5:$D$40)</f>
        <v>590062</v>
      </c>
      <c r="G571" s="173" cm="1">
        <f t="array" ref="G571">INDEX(Geography!$E$5:$E$833,MATCH(C571,Geography!$C$5:$C$833,0),0)</f>
        <v>2345</v>
      </c>
      <c r="H571" s="239">
        <f t="shared" si="8"/>
        <v>2697.4039374392023</v>
      </c>
      <c r="I571" s="173">
        <f>SUMIF(Geography!$L$5:$L$838,'Census Tract'!C571,Geography!$M$5:$M$838)</f>
        <v>957</v>
      </c>
      <c r="J571" s="338">
        <f ca="1">($I571/(SUMIF($D$5:$D$832,$D571,$I$5:$I$832))*IF($D571=1,Urban_Rural_LDVs!F$6,Urban_Rural_LDVs!F$7))</f>
        <v>0.47925412130352874</v>
      </c>
      <c r="K571" s="196">
        <f ca="1">($I571/(SUMIF($D$5:$D$832,$D571,$I$5:$I$832))*IF($D571=1,Urban_Rural_LDVs!G$6,Urban_Rural_LDVs!G$7))</f>
        <v>2.3816870687153959</v>
      </c>
      <c r="L571" s="196">
        <f ca="1">($I571/(SUMIF($D$5:$D$832,$D571,$I$5:$I$832))*IF($D571=1,Urban_Rural_LDVs!H$6,Urban_Rural_LDVs!H$7))</f>
        <v>10.959057476041176</v>
      </c>
      <c r="M571" s="197">
        <f ca="1">($I571/(SUMIF($D$5:$D$832,$D571,$I$5:$I$832))*IF($D571=1,Urban_Rural_LDVs!I$6,Urban_Rural_LDVs!I$7))</f>
        <v>23.802305754704111</v>
      </c>
      <c r="N571" s="196">
        <f ca="1">($H571/(SUMIF($D$5:$D$832,$D571,$H$5:$H$832))*IF($D571=1,Urban_Rural_LDVs!J$6,Urban_Rural_LDVs!J$7))</f>
        <v>0.55685930010692364</v>
      </c>
      <c r="O571" s="196">
        <f ca="1">($H571/(SUMIF($D$5:$D$832,$D571,$H$5:$H$832))*IF($D571=1,Urban_Rural_LDVs!K$6,Urban_Rural_LDVs!K$7))</f>
        <v>2.6498626695325531</v>
      </c>
      <c r="P571" s="196">
        <f ca="1">($H571/(SUMIF($D$5:$D$832,$D571,$H$5:$H$832))*IF($D571=1,Urban_Rural_LDVs!L$6,Urban_Rural_LDVs!L$7))</f>
        <v>12.085468323808513</v>
      </c>
      <c r="Q571" s="197">
        <f ca="1">($H571/(SUMIF($D$5:$D$832,$D571,$H$5:$H$832))*IF($D571=1,Urban_Rural_LDVs!M$6,Urban_Rural_LDVs!M$7))</f>
        <v>26.213593297629345</v>
      </c>
      <c r="R571" s="196">
        <f ca="1">($H571/(SUMIF($D$5:$D$832,$D571,$H$5:$H$832))*IF($D571=1,Urban_Rural_LDVs!N$6,Urban_Rural_LDVs!N$7))</f>
        <v>0.23183911294973361</v>
      </c>
      <c r="S571" s="196">
        <f ca="1">($H571/(SUMIF($D$5:$D$832,$D571,$H$5:$H$832))*IF($D571=1,Urban_Rural_LDVs!O$6,Urban_Rural_LDVs!O$7))</f>
        <v>1.1012671582486451</v>
      </c>
      <c r="T571" s="196">
        <f ca="1">($H571/(SUMIF($D$5:$D$832,$D571,$H$5:$H$832))*IF($D571=1,Urban_Rural_LDVs!P$6,Urban_Rural_LDVs!P$7))</f>
        <v>4.8320479087426307</v>
      </c>
      <c r="U571" s="339">
        <f ca="1">($H571/(SUMIF($D$5:$D$832,$D571,$H$5:$H$832))*IF($D571=1,Urban_Rural_LDVs!Q$6,Urban_Rural_LDVs!Q$7))</f>
        <v>10.380705160178637</v>
      </c>
      <c r="V571" s="344">
        <f ca="1">'DAC Adjustment'!O575-'Census Tract'!J571</f>
        <v>0</v>
      </c>
      <c r="W571" s="29">
        <f ca="1">'DAC Adjustment'!P575-'Census Tract'!K571</f>
        <v>0</v>
      </c>
      <c r="X571" s="29">
        <f ca="1">'DAC Adjustment'!Q575-'Census Tract'!L571</f>
        <v>0</v>
      </c>
      <c r="Y571" s="105">
        <f ca="1">'DAC Adjustment'!R575-'Census Tract'!M571</f>
        <v>0</v>
      </c>
      <c r="Z571" s="29">
        <f ca="1">'DAC Adjustment'!S575-'Census Tract'!N571</f>
        <v>0</v>
      </c>
      <c r="AA571" s="29">
        <f ca="1">'DAC Adjustment'!T575-'Census Tract'!O571</f>
        <v>0</v>
      </c>
      <c r="AB571" s="29">
        <f ca="1">'DAC Adjustment'!U575-'Census Tract'!P571</f>
        <v>0</v>
      </c>
      <c r="AC571" s="105">
        <f ca="1">'DAC Adjustment'!V575-'Census Tract'!Q571</f>
        <v>0</v>
      </c>
      <c r="AD571" s="29">
        <f ca="1">'DAC Adjustment'!W575-'Census Tract'!R571</f>
        <v>0</v>
      </c>
      <c r="AE571" s="29">
        <f ca="1">'DAC Adjustment'!X575-'Census Tract'!S571</f>
        <v>0</v>
      </c>
      <c r="AF571" s="29">
        <f ca="1">'DAC Adjustment'!Y575-'Census Tract'!T571</f>
        <v>0</v>
      </c>
      <c r="AG571" s="345">
        <f ca="1">'DAC Adjustment'!Z575-'Census Tract'!U571</f>
        <v>0</v>
      </c>
    </row>
    <row r="572" spans="1:33" ht="15.75" x14ac:dyDescent="0.25">
      <c r="A572" s="193" t="s">
        <v>52</v>
      </c>
      <c r="B572" s="53" t="str">
        <f>IFERROR(INDEX(Geography!$R$5:$R$889,MATCH(C572,Geography!$S$5:$S$889,0)),"Undefined")</f>
        <v>Gresham</v>
      </c>
      <c r="C572" s="53">
        <v>41051009905</v>
      </c>
      <c r="D572" s="171" cm="1">
        <f t="array" ref="D572">INDEX(Geography!$K$5:$K$838,MATCH(C572,Geography!$L$5:$L$838,0),0)</f>
        <v>1</v>
      </c>
      <c r="E572" s="53">
        <v>3315</v>
      </c>
      <c r="F572" s="53">
        <f>SUMIF(County!$A$5:$A$40,A572,County!$D$5:$D$40)</f>
        <v>590062</v>
      </c>
      <c r="G572" s="173" cm="1">
        <f t="array" ref="G572">INDEX(Geography!$E$5:$E$833,MATCH(C572,Geography!$C$5:$C$833,0),0)</f>
        <v>2585</v>
      </c>
      <c r="H572" s="239">
        <f t="shared" si="8"/>
        <v>2973.4708649383106</v>
      </c>
      <c r="I572" s="173">
        <f>SUMIF(Geography!$L$5:$L$838,'Census Tract'!C572,Geography!$M$5:$M$838)</f>
        <v>71</v>
      </c>
      <c r="J572" s="338">
        <f ca="1">($I572/(SUMIF($D$5:$D$832,$D572,$I$5:$I$832))*IF($D572=1,Urban_Rural_LDVs!F$6,Urban_Rural_LDVs!F$7))</f>
        <v>3.555594839346974E-2</v>
      </c>
      <c r="K572" s="196">
        <f ca="1">($I572/(SUMIF($D$5:$D$832,$D572,$I$5:$I$832))*IF($D572=1,Urban_Rural_LDVs!G$6,Urban_Rural_LDVs!G$7))</f>
        <v>0.17669778670720285</v>
      </c>
      <c r="L572" s="196">
        <f ca="1">($I572/(SUMIF($D$5:$D$832,$D572,$I$5:$I$832))*IF($D572=1,Urban_Rural_LDVs!H$6,Urban_Rural_LDVs!H$7))</f>
        <v>0.81305442089751678</v>
      </c>
      <c r="M572" s="197">
        <f ca="1">($I572/(SUMIF($D$5:$D$832,$D572,$I$5:$I$832))*IF($D572=1,Urban_Rural_LDVs!I$6,Urban_Rural_LDVs!I$7))</f>
        <v>1.7658972921462821</v>
      </c>
      <c r="N572" s="196">
        <f ca="1">($H572/(SUMIF($D$5:$D$832,$D572,$H$5:$H$832))*IF($D572=1,Urban_Rural_LDVs!J$6,Urban_Rural_LDVs!J$7))</f>
        <v>0.61385129670635297</v>
      </c>
      <c r="O572" s="196">
        <f ca="1">($H572/(SUMIF($D$5:$D$832,$D572,$H$5:$H$832))*IF($D572=1,Urban_Rural_LDVs!K$6,Urban_Rural_LDVs!K$7))</f>
        <v>2.92106396620113</v>
      </c>
      <c r="P572" s="196">
        <f ca="1">($H572/(SUMIF($D$5:$D$832,$D572,$H$5:$H$832))*IF($D572=1,Urban_Rural_LDVs!L$6,Urban_Rural_LDVs!L$7))</f>
        <v>13.322360604283586</v>
      </c>
      <c r="Q572" s="197">
        <f ca="1">($H572/(SUMIF($D$5:$D$832,$D572,$H$5:$H$832))*IF($D572=1,Urban_Rural_LDVs!M$6,Urban_Rural_LDVs!M$7))</f>
        <v>28.896434402717212</v>
      </c>
      <c r="R572" s="196">
        <f ca="1">($H572/(SUMIF($D$5:$D$832,$D572,$H$5:$H$832))*IF($D572=1,Urban_Rural_LDVs!N$6,Urban_Rural_LDVs!N$7))</f>
        <v>0.25556678335823513</v>
      </c>
      <c r="S572" s="196">
        <f ca="1">($H572/(SUMIF($D$5:$D$832,$D572,$H$5:$H$832))*IF($D572=1,Urban_Rural_LDVs!O$6,Urban_Rural_LDVs!O$7))</f>
        <v>1.2139768034425362</v>
      </c>
      <c r="T572" s="196">
        <f ca="1">($H572/(SUMIF($D$5:$D$832,$D572,$H$5:$H$832))*IF($D572=1,Urban_Rural_LDVs!P$6,Urban_Rural_LDVs!P$7))</f>
        <v>5.326585861023327</v>
      </c>
      <c r="U572" s="339">
        <f ca="1">($H572/(SUMIF($D$5:$D$832,$D572,$H$5:$H$832))*IF($D572=1,Urban_Rural_LDVs!Q$6,Urban_Rural_LDVs!Q$7))</f>
        <v>11.443122745868562</v>
      </c>
      <c r="V572" s="344">
        <f ca="1">'DAC Adjustment'!O576-'Census Tract'!J572</f>
        <v>0</v>
      </c>
      <c r="W572" s="29">
        <f ca="1">'DAC Adjustment'!P576-'Census Tract'!K572</f>
        <v>0</v>
      </c>
      <c r="X572" s="29">
        <f ca="1">'DAC Adjustment'!Q576-'Census Tract'!L572</f>
        <v>0</v>
      </c>
      <c r="Y572" s="105">
        <f ca="1">'DAC Adjustment'!R576-'Census Tract'!M572</f>
        <v>0</v>
      </c>
      <c r="Z572" s="29">
        <f ca="1">'DAC Adjustment'!S576-'Census Tract'!N572</f>
        <v>0</v>
      </c>
      <c r="AA572" s="29">
        <f ca="1">'DAC Adjustment'!T576-'Census Tract'!O572</f>
        <v>0</v>
      </c>
      <c r="AB572" s="29">
        <f ca="1">'DAC Adjustment'!U576-'Census Tract'!P572</f>
        <v>0</v>
      </c>
      <c r="AC572" s="105">
        <f ca="1">'DAC Adjustment'!V576-'Census Tract'!Q572</f>
        <v>0</v>
      </c>
      <c r="AD572" s="29">
        <f ca="1">'DAC Adjustment'!W576-'Census Tract'!R572</f>
        <v>0</v>
      </c>
      <c r="AE572" s="29">
        <f ca="1">'DAC Adjustment'!X576-'Census Tract'!S572</f>
        <v>0</v>
      </c>
      <c r="AF572" s="29">
        <f ca="1">'DAC Adjustment'!Y576-'Census Tract'!T572</f>
        <v>0</v>
      </c>
      <c r="AG572" s="345">
        <f ca="1">'DAC Adjustment'!Z576-'Census Tract'!U572</f>
        <v>0</v>
      </c>
    </row>
    <row r="573" spans="1:33" ht="15.75" x14ac:dyDescent="0.25">
      <c r="A573" s="193" t="s">
        <v>52</v>
      </c>
      <c r="B573" s="53" t="str">
        <f>IFERROR(INDEX(Geography!$R$5:$R$889,MATCH(C573,Geography!$S$5:$S$889,0)),"Undefined")</f>
        <v>Portland</v>
      </c>
      <c r="C573" s="53">
        <v>41051001102</v>
      </c>
      <c r="D573" s="171" cm="1">
        <f t="array" ref="D573">INDEX(Geography!$K$5:$K$838,MATCH(C573,Geography!$L$5:$L$838,0),0)</f>
        <v>1</v>
      </c>
      <c r="E573" s="53">
        <v>1474</v>
      </c>
      <c r="F573" s="53">
        <f>SUMIF(County!$A$5:$A$40,A573,County!$D$5:$D$40)</f>
        <v>590062</v>
      </c>
      <c r="G573" s="173" cm="1">
        <f t="array" ref="G573">INDEX(Geography!$E$5:$E$833,MATCH(C573,Geography!$C$5:$C$833,0),0)</f>
        <v>918</v>
      </c>
      <c r="H573" s="239">
        <f t="shared" si="8"/>
        <v>1055.9559976840887</v>
      </c>
      <c r="I573" s="173">
        <f>SUMIF(Geography!$L$5:$L$838,'Census Tract'!C573,Geography!$M$5:$M$838)</f>
        <v>4288</v>
      </c>
      <c r="J573" s="338">
        <f ca="1">($I573/(SUMIF($D$5:$D$832,$D573,$I$5:$I$832))*IF($D573=1,Urban_Rural_LDVs!F$6,Urban_Rural_LDVs!F$7))</f>
        <v>2.1473789677633555</v>
      </c>
      <c r="K573" s="196">
        <f ca="1">($I573/(SUMIF($D$5:$D$832,$D573,$I$5:$I$832))*IF($D573=1,Urban_Rural_LDVs!G$6,Urban_Rural_LDVs!G$7))</f>
        <v>10.67155083662656</v>
      </c>
      <c r="L573" s="196">
        <f ca="1">($I573/(SUMIF($D$5:$D$832,$D573,$I$5:$I$832))*IF($D573=1,Urban_Rural_LDVs!H$6,Urban_Rural_LDVs!H$7))</f>
        <v>49.103906433923264</v>
      </c>
      <c r="M573" s="197">
        <f ca="1">($I573/(SUMIF($D$5:$D$832,$D573,$I$5:$I$832))*IF($D573=1,Urban_Rural_LDVs!I$6,Urban_Rural_LDVs!I$7))</f>
        <v>106.65024772849657</v>
      </c>
      <c r="N573" s="196">
        <f ca="1">($H573/(SUMIF($D$5:$D$832,$D573,$H$5:$H$832))*IF($D573=1,Urban_Rural_LDVs!J$6,Urban_Rural_LDVs!J$7))</f>
        <v>0.21799438699281704</v>
      </c>
      <c r="O573" s="196">
        <f ca="1">($H573/(SUMIF($D$5:$D$832,$D573,$H$5:$H$832))*IF($D573=1,Urban_Rural_LDVs!K$6,Urban_Rural_LDVs!K$7))</f>
        <v>1.0373449597573066</v>
      </c>
      <c r="P573" s="196">
        <f ca="1">($H573/(SUMIF($D$5:$D$832,$D573,$H$5:$H$832))*IF($D573=1,Urban_Rural_LDVs!L$6,Urban_Rural_LDVs!L$7))</f>
        <v>4.7311129728171508</v>
      </c>
      <c r="Q573" s="197">
        <f ca="1">($H573/(SUMIF($D$5:$D$832,$D573,$H$5:$H$832))*IF($D573=1,Urban_Rural_LDVs!M$6,Urban_Rural_LDVs!M$7))</f>
        <v>10.261867226961085</v>
      </c>
      <c r="R573" s="196">
        <f ca="1">($H573/(SUMIF($D$5:$D$832,$D573,$H$5:$H$832))*IF($D573=1,Urban_Rural_LDVs!N$6,Urban_Rural_LDVs!N$7))</f>
        <v>9.0758339312518338E-2</v>
      </c>
      <c r="S573" s="196">
        <f ca="1">($H573/(SUMIF($D$5:$D$832,$D573,$H$5:$H$832))*IF($D573=1,Urban_Rural_LDVs!O$6,Urban_Rural_LDVs!O$7))</f>
        <v>0.43111439286663383</v>
      </c>
      <c r="T573" s="196">
        <f ca="1">($H573/(SUMIF($D$5:$D$832,$D573,$H$5:$H$832))*IF($D573=1,Urban_Rural_LDVs!P$6,Urban_Rural_LDVs!P$7))</f>
        <v>1.8916076674736615</v>
      </c>
      <c r="U573" s="339">
        <f ca="1">($H573/(SUMIF($D$5:$D$832,$D573,$H$5:$H$832))*IF($D573=1,Urban_Rural_LDVs!Q$6,Urban_Rural_LDVs!Q$7))</f>
        <v>4.0637472652639621</v>
      </c>
      <c r="V573" s="344">
        <f ca="1">'DAC Adjustment'!O577-'Census Tract'!J573</f>
        <v>0</v>
      </c>
      <c r="W573" s="29">
        <f ca="1">'DAC Adjustment'!P577-'Census Tract'!K573</f>
        <v>0</v>
      </c>
      <c r="X573" s="29">
        <f ca="1">'DAC Adjustment'!Q577-'Census Tract'!L573</f>
        <v>0</v>
      </c>
      <c r="Y573" s="105">
        <f ca="1">'DAC Adjustment'!R577-'Census Tract'!M573</f>
        <v>0</v>
      </c>
      <c r="Z573" s="29">
        <f ca="1">'DAC Adjustment'!S577-'Census Tract'!N573</f>
        <v>0</v>
      </c>
      <c r="AA573" s="29">
        <f ca="1">'DAC Adjustment'!T577-'Census Tract'!O573</f>
        <v>0</v>
      </c>
      <c r="AB573" s="29">
        <f ca="1">'DAC Adjustment'!U577-'Census Tract'!P573</f>
        <v>0</v>
      </c>
      <c r="AC573" s="105">
        <f ca="1">'DAC Adjustment'!V577-'Census Tract'!Q573</f>
        <v>0</v>
      </c>
      <c r="AD573" s="29">
        <f ca="1">'DAC Adjustment'!W577-'Census Tract'!R573</f>
        <v>0</v>
      </c>
      <c r="AE573" s="29">
        <f ca="1">'DAC Adjustment'!X577-'Census Tract'!S573</f>
        <v>0</v>
      </c>
      <c r="AF573" s="29">
        <f ca="1">'DAC Adjustment'!Y577-'Census Tract'!T573</f>
        <v>0</v>
      </c>
      <c r="AG573" s="345">
        <f ca="1">'DAC Adjustment'!Z577-'Census Tract'!U573</f>
        <v>0</v>
      </c>
    </row>
    <row r="574" spans="1:33" ht="15.75" x14ac:dyDescent="0.25">
      <c r="A574" s="193" t="s">
        <v>52</v>
      </c>
      <c r="B574" s="53" t="str">
        <f>IFERROR(INDEX(Geography!$R$5:$R$889,MATCH(C574,Geography!$S$5:$S$889,0)),"Undefined")</f>
        <v>Portland</v>
      </c>
      <c r="C574" s="53">
        <v>41051006602</v>
      </c>
      <c r="D574" s="171" cm="1">
        <f t="array" ref="D574">INDEX(Geography!$K$5:$K$838,MATCH(C574,Geography!$L$5:$L$838,0),0)</f>
        <v>1</v>
      </c>
      <c r="E574" s="53">
        <v>5981</v>
      </c>
      <c r="F574" s="53">
        <f>SUMIF(County!$A$5:$A$40,A574,County!$D$5:$D$40)</f>
        <v>590062</v>
      </c>
      <c r="G574" s="173" cm="1">
        <f t="array" ref="G574">INDEX(Geography!$E$5:$E$833,MATCH(C574,Geography!$C$5:$C$833,0),0)</f>
        <v>3655</v>
      </c>
      <c r="H574" s="239">
        <f t="shared" si="8"/>
        <v>4204.269250038501</v>
      </c>
      <c r="I574" s="173">
        <f>SUMIF(Geography!$L$5:$L$838,'Census Tract'!C574,Geography!$M$5:$M$838)</f>
        <v>2100</v>
      </c>
      <c r="J574" s="338">
        <f ca="1">($I574/(SUMIF($D$5:$D$832,$D574,$I$5:$I$832))*IF($D574=1,Urban_Rural_LDVs!F$6,Urban_Rural_LDVs!F$7))</f>
        <v>1.0516548116378375</v>
      </c>
      <c r="K574" s="196">
        <f ca="1">($I574/(SUMIF($D$5:$D$832,$D574,$I$5:$I$832))*IF($D574=1,Urban_Rural_LDVs!G$6,Urban_Rural_LDVs!G$7))</f>
        <v>5.2262725645792392</v>
      </c>
      <c r="L574" s="196">
        <f ca="1">($I574/(SUMIF($D$5:$D$832,$D574,$I$5:$I$832))*IF($D574=1,Urban_Rural_LDVs!H$6,Urban_Rural_LDVs!H$7))</f>
        <v>24.048088505419511</v>
      </c>
      <c r="M574" s="197">
        <f ca="1">($I574/(SUMIF($D$5:$D$832,$D574,$I$5:$I$832))*IF($D574=1,Urban_Rural_LDVs!I$6,Urban_Rural_LDVs!I$7))</f>
        <v>52.230764978974541</v>
      </c>
      <c r="N574" s="196">
        <f ca="1">($H574/(SUMIF($D$5:$D$832,$D574,$H$5:$H$832))*IF($D574=1,Urban_Rural_LDVs!J$6,Urban_Rural_LDVs!J$7))</f>
        <v>0.86794061487880847</v>
      </c>
      <c r="O574" s="196">
        <f ca="1">($H574/(SUMIF($D$5:$D$832,$D574,$H$5:$H$832))*IF($D574=1,Urban_Rural_LDVs!K$6,Urban_Rural_LDVs!K$7))</f>
        <v>4.1301697471818688</v>
      </c>
      <c r="P574" s="196">
        <f ca="1">($H574/(SUMIF($D$5:$D$832,$D574,$H$5:$H$832))*IF($D574=1,Urban_Rural_LDVs!L$6,Urban_Rural_LDVs!L$7))</f>
        <v>18.83683868806828</v>
      </c>
      <c r="Q574" s="197">
        <f ca="1">($H574/(SUMIF($D$5:$D$832,$D574,$H$5:$H$832))*IF($D574=1,Urban_Rural_LDVs!M$6,Urban_Rural_LDVs!M$7))</f>
        <v>40.857434329567276</v>
      </c>
      <c r="R574" s="196">
        <f ca="1">($H574/(SUMIF($D$5:$D$832,$D574,$H$5:$H$832))*IF($D574=1,Urban_Rural_LDVs!N$6,Urban_Rural_LDVs!N$7))</f>
        <v>0.36135264726280442</v>
      </c>
      <c r="S574" s="196">
        <f ca="1">($H574/(SUMIF($D$5:$D$832,$D574,$H$5:$H$832))*IF($D574=1,Urban_Rural_LDVs!O$6,Urban_Rural_LDVs!O$7))</f>
        <v>1.7164739715986346</v>
      </c>
      <c r="T574" s="196">
        <f ca="1">($H574/(SUMIF($D$5:$D$832,$D574,$H$5:$H$832))*IF($D574=1,Urban_Rural_LDVs!P$6,Urban_Rural_LDVs!P$7))</f>
        <v>7.5314008982747618</v>
      </c>
      <c r="U574" s="339">
        <f ca="1">($H574/(SUMIF($D$5:$D$832,$D574,$H$5:$H$832))*IF($D574=1,Urban_Rural_LDVs!Q$6,Urban_Rural_LDVs!Q$7))</f>
        <v>16.179734482069478</v>
      </c>
      <c r="V574" s="344">
        <f ca="1">'DAC Adjustment'!O578-'Census Tract'!J574</f>
        <v>0</v>
      </c>
      <c r="W574" s="29">
        <f ca="1">'DAC Adjustment'!P578-'Census Tract'!K574</f>
        <v>0</v>
      </c>
      <c r="X574" s="29">
        <f ca="1">'DAC Adjustment'!Q578-'Census Tract'!L574</f>
        <v>0</v>
      </c>
      <c r="Y574" s="105">
        <f ca="1">'DAC Adjustment'!R578-'Census Tract'!M574</f>
        <v>0</v>
      </c>
      <c r="Z574" s="29">
        <f ca="1">'DAC Adjustment'!S578-'Census Tract'!N574</f>
        <v>0</v>
      </c>
      <c r="AA574" s="29">
        <f ca="1">'DAC Adjustment'!T578-'Census Tract'!O574</f>
        <v>0</v>
      </c>
      <c r="AB574" s="29">
        <f ca="1">'DAC Adjustment'!U578-'Census Tract'!P574</f>
        <v>0</v>
      </c>
      <c r="AC574" s="105">
        <f ca="1">'DAC Adjustment'!V578-'Census Tract'!Q574</f>
        <v>0</v>
      </c>
      <c r="AD574" s="29">
        <f ca="1">'DAC Adjustment'!W578-'Census Tract'!R574</f>
        <v>0</v>
      </c>
      <c r="AE574" s="29">
        <f ca="1">'DAC Adjustment'!X578-'Census Tract'!S574</f>
        <v>0</v>
      </c>
      <c r="AF574" s="29">
        <f ca="1">'DAC Adjustment'!Y578-'Census Tract'!T574</f>
        <v>0</v>
      </c>
      <c r="AG574" s="345">
        <f ca="1">'DAC Adjustment'!Z578-'Census Tract'!U574</f>
        <v>0</v>
      </c>
    </row>
    <row r="575" spans="1:33" ht="15.75" x14ac:dyDescent="0.25">
      <c r="A575" s="193" t="s">
        <v>52</v>
      </c>
      <c r="B575" s="53" t="str">
        <f>IFERROR(INDEX(Geography!$R$5:$R$889,MATCH(C575,Geography!$S$5:$S$889,0)),"Undefined")</f>
        <v>Portland</v>
      </c>
      <c r="C575" s="53">
        <v>41051004002</v>
      </c>
      <c r="D575" s="171" cm="1">
        <f t="array" ref="D575">INDEX(Geography!$K$5:$K$838,MATCH(C575,Geography!$L$5:$L$838,0),0)</f>
        <v>1</v>
      </c>
      <c r="E575" s="53">
        <v>6590</v>
      </c>
      <c r="F575" s="53">
        <f>SUMIF(County!$A$5:$A$40,A575,County!$D$5:$D$40)</f>
        <v>590062</v>
      </c>
      <c r="G575" s="173" cm="1">
        <f t="array" ref="G575">INDEX(Geography!$E$5:$E$833,MATCH(C575,Geography!$C$5:$C$833,0),0)</f>
        <v>3051</v>
      </c>
      <c r="H575" s="239">
        <f t="shared" si="8"/>
        <v>3509.5008158324122</v>
      </c>
      <c r="I575" s="173">
        <f>SUMIF(Geography!$L$5:$L$838,'Census Tract'!C575,Geography!$M$5:$M$838)</f>
        <v>1917</v>
      </c>
      <c r="J575" s="338">
        <f ca="1">($I575/(SUMIF($D$5:$D$832,$D575,$I$5:$I$832))*IF($D575=1,Urban_Rural_LDVs!F$6,Urban_Rural_LDVs!F$7))</f>
        <v>0.96001060662368309</v>
      </c>
      <c r="K575" s="196">
        <f ca="1">($I575/(SUMIF($D$5:$D$832,$D575,$I$5:$I$832))*IF($D575=1,Urban_Rural_LDVs!G$6,Urban_Rural_LDVs!G$7))</f>
        <v>4.7708402410944766</v>
      </c>
      <c r="L575" s="196">
        <f ca="1">($I575/(SUMIF($D$5:$D$832,$D575,$I$5:$I$832))*IF($D575=1,Urban_Rural_LDVs!H$6,Urban_Rural_LDVs!H$7))</f>
        <v>21.952469364232954</v>
      </c>
      <c r="M575" s="197">
        <f ca="1">($I575/(SUMIF($D$5:$D$832,$D575,$I$5:$I$832))*IF($D575=1,Urban_Rural_LDVs!I$6,Urban_Rural_LDVs!I$7))</f>
        <v>47.679226887949618</v>
      </c>
      <c r="N575" s="196">
        <f ca="1">($H575/(SUMIF($D$5:$D$832,$D575,$H$5:$H$832))*IF($D575=1,Urban_Rural_LDVs!J$6,Urban_Rural_LDVs!J$7))</f>
        <v>0.7245107567702449</v>
      </c>
      <c r="O575" s="196">
        <f ca="1">($H575/(SUMIF($D$5:$D$832,$D575,$H$5:$H$832))*IF($D575=1,Urban_Rural_LDVs!K$6,Urban_Rural_LDVs!K$7))</f>
        <v>3.4476464838992835</v>
      </c>
      <c r="P575" s="196">
        <f ca="1">($H575/(SUMIF($D$5:$D$832,$D575,$H$5:$H$832))*IF($D575=1,Urban_Rural_LDVs!L$6,Urban_Rural_LDVs!L$7))</f>
        <v>15.723993115539352</v>
      </c>
      <c r="Q575" s="197">
        <f ca="1">($H575/(SUMIF($D$5:$D$832,$D575,$H$5:$H$832))*IF($D575=1,Urban_Rural_LDVs!M$6,Urban_Rural_LDVs!M$7))</f>
        <v>34.105617548429485</v>
      </c>
      <c r="R575" s="196">
        <f ca="1">($H575/(SUMIF($D$5:$D$832,$D575,$H$5:$H$832))*IF($D575=1,Urban_Rural_LDVs!N$6,Urban_Rural_LDVs!N$7))</f>
        <v>0.30163801006807561</v>
      </c>
      <c r="S575" s="196">
        <f ca="1">($H575/(SUMIF($D$5:$D$832,$D575,$H$5:$H$832))*IF($D575=1,Urban_Rural_LDVs!O$6,Urban_Rural_LDVs!O$7))</f>
        <v>1.4328213645273418</v>
      </c>
      <c r="T575" s="196">
        <f ca="1">($H575/(SUMIF($D$5:$D$832,$D575,$H$5:$H$832))*IF($D575=1,Urban_Rural_LDVs!P$6,Urban_Rural_LDVs!P$7))</f>
        <v>6.2868137183683448</v>
      </c>
      <c r="U575" s="339">
        <f ca="1">($H575/(SUMIF($D$5:$D$832,$D575,$H$5:$H$832))*IF($D575=1,Urban_Rural_LDVs!Q$6,Urban_Rural_LDVs!Q$7))</f>
        <v>13.505983558083168</v>
      </c>
      <c r="V575" s="344">
        <f ca="1">'DAC Adjustment'!O579-'Census Tract'!J575</f>
        <v>0</v>
      </c>
      <c r="W575" s="29">
        <f ca="1">'DAC Adjustment'!P579-'Census Tract'!K575</f>
        <v>0</v>
      </c>
      <c r="X575" s="29">
        <f ca="1">'DAC Adjustment'!Q579-'Census Tract'!L575</f>
        <v>0</v>
      </c>
      <c r="Y575" s="105">
        <f ca="1">'DAC Adjustment'!R579-'Census Tract'!M575</f>
        <v>0</v>
      </c>
      <c r="Z575" s="29">
        <f ca="1">'DAC Adjustment'!S579-'Census Tract'!N575</f>
        <v>0</v>
      </c>
      <c r="AA575" s="29">
        <f ca="1">'DAC Adjustment'!T579-'Census Tract'!O575</f>
        <v>0</v>
      </c>
      <c r="AB575" s="29">
        <f ca="1">'DAC Adjustment'!U579-'Census Tract'!P575</f>
        <v>0</v>
      </c>
      <c r="AC575" s="105">
        <f ca="1">'DAC Adjustment'!V579-'Census Tract'!Q575</f>
        <v>0</v>
      </c>
      <c r="AD575" s="29">
        <f ca="1">'DAC Adjustment'!W579-'Census Tract'!R575</f>
        <v>0</v>
      </c>
      <c r="AE575" s="29">
        <f ca="1">'DAC Adjustment'!X579-'Census Tract'!S575</f>
        <v>0</v>
      </c>
      <c r="AF575" s="29">
        <f ca="1">'DAC Adjustment'!Y579-'Census Tract'!T575</f>
        <v>0</v>
      </c>
      <c r="AG575" s="345">
        <f ca="1">'DAC Adjustment'!Z579-'Census Tract'!U575</f>
        <v>0</v>
      </c>
    </row>
    <row r="576" spans="1:33" ht="15.75" x14ac:dyDescent="0.25">
      <c r="A576" s="193" t="s">
        <v>52</v>
      </c>
      <c r="B576" s="53" t="str">
        <f>IFERROR(INDEX(Geography!$R$5:$R$889,MATCH(C576,Geography!$S$5:$S$889,0)),"Undefined")</f>
        <v>Portland</v>
      </c>
      <c r="C576" s="53">
        <v>41051001201</v>
      </c>
      <c r="D576" s="171" cm="1">
        <f t="array" ref="D576">INDEX(Geography!$K$5:$K$838,MATCH(C576,Geography!$L$5:$L$838,0),0)</f>
        <v>1</v>
      </c>
      <c r="E576" s="53">
        <v>5385</v>
      </c>
      <c r="F576" s="53">
        <f>SUMIF(County!$A$5:$A$40,A576,County!$D$5:$D$40)</f>
        <v>590062</v>
      </c>
      <c r="G576" s="173" cm="1">
        <f t="array" ref="G576">INDEX(Geography!$E$5:$E$833,MATCH(C576,Geography!$C$5:$C$833,0),0)</f>
        <v>3401</v>
      </c>
      <c r="H576" s="239">
        <f t="shared" si="8"/>
        <v>3912.0984184352783</v>
      </c>
      <c r="I576" s="173">
        <f>SUMIF(Geography!$L$5:$L$838,'Census Tract'!C576,Geography!$M$5:$M$838)</f>
        <v>1617</v>
      </c>
      <c r="J576" s="338">
        <f ca="1">($I576/(SUMIF($D$5:$D$832,$D576,$I$5:$I$832))*IF($D576=1,Urban_Rural_LDVs!F$6,Urban_Rural_LDVs!F$7))</f>
        <v>0.80977420496113472</v>
      </c>
      <c r="K576" s="196">
        <f ca="1">($I576/(SUMIF($D$5:$D$832,$D576,$I$5:$I$832))*IF($D576=1,Urban_Rural_LDVs!G$6,Urban_Rural_LDVs!G$7))</f>
        <v>4.0242298747260135</v>
      </c>
      <c r="L576" s="196">
        <f ca="1">($I576/(SUMIF($D$5:$D$832,$D576,$I$5:$I$832))*IF($D576=1,Urban_Rural_LDVs!H$6,Urban_Rural_LDVs!H$7))</f>
        <v>18.517028149173022</v>
      </c>
      <c r="M576" s="197">
        <f ca="1">($I576/(SUMIF($D$5:$D$832,$D576,$I$5:$I$832))*IF($D576=1,Urban_Rural_LDVs!I$6,Urban_Rural_LDVs!I$7))</f>
        <v>40.217689033810395</v>
      </c>
      <c r="N576" s="196">
        <f ca="1">($H576/(SUMIF($D$5:$D$832,$D576,$H$5:$H$832))*IF($D576=1,Urban_Rural_LDVs!J$6,Urban_Rural_LDVs!J$7))</f>
        <v>0.80762408514441253</v>
      </c>
      <c r="O576" s="196">
        <f ca="1">($H576/(SUMIF($D$5:$D$832,$D576,$H$5:$H$832))*IF($D576=1,Urban_Rural_LDVs!K$6,Urban_Rural_LDVs!K$7))</f>
        <v>3.8431483748742914</v>
      </c>
      <c r="P576" s="196">
        <f ca="1">($H576/(SUMIF($D$5:$D$832,$D576,$H$5:$H$832))*IF($D576=1,Urban_Rural_LDVs!L$6,Urban_Rural_LDVs!L$7))</f>
        <v>17.527794357898831</v>
      </c>
      <c r="Q576" s="197">
        <f ca="1">($H576/(SUMIF($D$5:$D$832,$D576,$H$5:$H$832))*IF($D576=1,Urban_Rural_LDVs!M$6,Urban_Rural_LDVs!M$7))</f>
        <v>38.018094160015956</v>
      </c>
      <c r="R576" s="196">
        <f ca="1">($H576/(SUMIF($D$5:$D$832,$D576,$H$5:$H$832))*IF($D576=1,Urban_Rural_LDVs!N$6,Urban_Rural_LDVs!N$7))</f>
        <v>0.33624086274714032</v>
      </c>
      <c r="S576" s="196">
        <f ca="1">($H576/(SUMIF($D$5:$D$832,$D576,$H$5:$H$832))*IF($D576=1,Urban_Rural_LDVs!O$6,Urban_Rural_LDVs!O$7))</f>
        <v>1.5971895971017664</v>
      </c>
      <c r="T576" s="196">
        <f ca="1">($H576/(SUMIF($D$5:$D$832,$D576,$H$5:$H$832))*IF($D576=1,Urban_Rural_LDVs!P$6,Urban_Rural_LDVs!P$7))</f>
        <v>7.0080148987776925</v>
      </c>
      <c r="U576" s="339">
        <f ca="1">($H576/(SUMIF($D$5:$D$832,$D576,$H$5:$H$832))*IF($D576=1,Urban_Rural_LDVs!Q$6,Urban_Rural_LDVs!Q$7))</f>
        <v>15.055342537214306</v>
      </c>
      <c r="V576" s="344">
        <f ca="1">'DAC Adjustment'!O580-'Census Tract'!J576</f>
        <v>0</v>
      </c>
      <c r="W576" s="29">
        <f ca="1">'DAC Adjustment'!P580-'Census Tract'!K576</f>
        <v>0</v>
      </c>
      <c r="X576" s="29">
        <f ca="1">'DAC Adjustment'!Q580-'Census Tract'!L576</f>
        <v>0</v>
      </c>
      <c r="Y576" s="105">
        <f ca="1">'DAC Adjustment'!R580-'Census Tract'!M576</f>
        <v>0</v>
      </c>
      <c r="Z576" s="29">
        <f ca="1">'DAC Adjustment'!S580-'Census Tract'!N576</f>
        <v>0</v>
      </c>
      <c r="AA576" s="29">
        <f ca="1">'DAC Adjustment'!T580-'Census Tract'!O576</f>
        <v>0</v>
      </c>
      <c r="AB576" s="29">
        <f ca="1">'DAC Adjustment'!U580-'Census Tract'!P576</f>
        <v>0</v>
      </c>
      <c r="AC576" s="105">
        <f ca="1">'DAC Adjustment'!V580-'Census Tract'!Q576</f>
        <v>0</v>
      </c>
      <c r="AD576" s="29">
        <f ca="1">'DAC Adjustment'!W580-'Census Tract'!R576</f>
        <v>0</v>
      </c>
      <c r="AE576" s="29">
        <f ca="1">'DAC Adjustment'!X580-'Census Tract'!S576</f>
        <v>0</v>
      </c>
      <c r="AF576" s="29">
        <f ca="1">'DAC Adjustment'!Y580-'Census Tract'!T576</f>
        <v>0</v>
      </c>
      <c r="AG576" s="345">
        <f ca="1">'DAC Adjustment'!Z580-'Census Tract'!U576</f>
        <v>0</v>
      </c>
    </row>
    <row r="577" spans="1:33" ht="15.75" x14ac:dyDescent="0.25">
      <c r="A577" s="193" t="s">
        <v>52</v>
      </c>
      <c r="B577" s="53" t="str">
        <f>IFERROR(INDEX(Geography!$R$5:$R$889,MATCH(C577,Geography!$S$5:$S$889,0)),"Undefined")</f>
        <v>Gresham</v>
      </c>
      <c r="C577" s="53">
        <v>41051009605</v>
      </c>
      <c r="D577" s="171" cm="1">
        <f t="array" ref="D577">INDEX(Geography!$K$5:$K$838,MATCH(C577,Geography!$L$5:$L$838,0),0)</f>
        <v>1</v>
      </c>
      <c r="E577" s="53">
        <v>5400</v>
      </c>
      <c r="F577" s="53">
        <f>SUMIF(County!$A$5:$A$40,A577,County!$D$5:$D$40)</f>
        <v>590062</v>
      </c>
      <c r="G577" s="173" cm="1">
        <f t="array" ref="G577">INDEX(Geography!$E$5:$E$833,MATCH(C577,Geography!$C$5:$C$833,0),0)</f>
        <v>3596</v>
      </c>
      <c r="H577" s="239">
        <f t="shared" si="8"/>
        <v>4136.4027970283041</v>
      </c>
      <c r="I577" s="173">
        <f>SUMIF(Geography!$L$5:$L$838,'Census Tract'!C577,Geography!$M$5:$M$838)</f>
        <v>3329</v>
      </c>
      <c r="J577" s="338">
        <f ca="1">($I577/(SUMIF($D$5:$D$832,$D577,$I$5:$I$832))*IF($D577=1,Urban_Rural_LDVs!F$6,Urban_Rural_LDVs!F$7))</f>
        <v>1.6671232704487431</v>
      </c>
      <c r="K577" s="196">
        <f ca="1">($I577/(SUMIF($D$5:$D$832,$D577,$I$5:$I$832))*IF($D577=1,Urban_Rural_LDVs!G$6,Urban_Rural_LDVs!G$7))</f>
        <v>8.2848863654687079</v>
      </c>
      <c r="L577" s="196">
        <f ca="1">($I577/(SUMIF($D$5:$D$832,$D577,$I$5:$I$832))*IF($D577=1,Urban_Rural_LDVs!H$6,Urban_Rural_LDVs!H$7))</f>
        <v>38.121946016448355</v>
      </c>
      <c r="M577" s="197">
        <f ca="1">($I577/(SUMIF($D$5:$D$832,$D577,$I$5:$I$832))*IF($D577=1,Urban_Rural_LDVs!I$6,Urban_Rural_LDVs!I$7))</f>
        <v>82.7981983880982</v>
      </c>
      <c r="N577" s="196">
        <f ca="1">($H577/(SUMIF($D$5:$D$832,$D577,$H$5:$H$832))*IF($D577=1,Urban_Rural_LDVs!J$6,Urban_Rural_LDVs!J$7))</f>
        <v>0.85393008238144885</v>
      </c>
      <c r="O577" s="196">
        <f ca="1">($H577/(SUMIF($D$5:$D$832,$D577,$H$5:$H$832))*IF($D577=1,Urban_Rural_LDVs!K$6,Urban_Rural_LDVs!K$7))</f>
        <v>4.0634994284175106</v>
      </c>
      <c r="P577" s="196">
        <f ca="1">($H577/(SUMIF($D$5:$D$832,$D577,$H$5:$H$832))*IF($D577=1,Urban_Rural_LDVs!L$6,Urban_Rural_LDVs!L$7))</f>
        <v>18.532769335784828</v>
      </c>
      <c r="Q577" s="197">
        <f ca="1">($H577/(SUMIF($D$5:$D$832,$D577,$H$5:$H$832))*IF($D577=1,Urban_Rural_LDVs!M$6,Urban_Rural_LDVs!M$7))</f>
        <v>40.197902557899852</v>
      </c>
      <c r="R577" s="196">
        <f ca="1">($H577/(SUMIF($D$5:$D$832,$D577,$H$5:$H$832))*IF($D577=1,Urban_Rural_LDVs!N$6,Urban_Rural_LDVs!N$7))</f>
        <v>0.35551959495404784</v>
      </c>
      <c r="S577" s="196">
        <f ca="1">($H577/(SUMIF($D$5:$D$832,$D577,$H$5:$H$832))*IF($D577=1,Urban_Rural_LDVs!O$6,Urban_Rural_LDVs!O$7))</f>
        <v>1.6887661838218031</v>
      </c>
      <c r="T577" s="196">
        <f ca="1">($H577/(SUMIF($D$5:$D$832,$D577,$H$5:$H$832))*IF($D577=1,Urban_Rural_LDVs!P$6,Urban_Rural_LDVs!P$7))</f>
        <v>7.4098269850057585</v>
      </c>
      <c r="U577" s="339">
        <f ca="1">($H577/(SUMIF($D$5:$D$832,$D577,$H$5:$H$832))*IF($D577=1,Urban_Rural_LDVs!Q$6,Urban_Rural_LDVs!Q$7))</f>
        <v>15.918556825587372</v>
      </c>
      <c r="V577" s="344">
        <f ca="1">'DAC Adjustment'!O581-'Census Tract'!J577</f>
        <v>0.41678081761218566</v>
      </c>
      <c r="W577" s="29">
        <f ca="1">'DAC Adjustment'!P581-'Census Tract'!K577</f>
        <v>2.071221591367177</v>
      </c>
      <c r="X577" s="29">
        <f ca="1">'DAC Adjustment'!Q581-'Census Tract'!L577</f>
        <v>9.5304865041120905</v>
      </c>
      <c r="Y577" s="105">
        <f ca="1">'DAC Adjustment'!R581-'Census Tract'!M577</f>
        <v>20.699549597024543</v>
      </c>
      <c r="Z577" s="29">
        <f ca="1">'DAC Adjustment'!S581-'Census Tract'!N577</f>
        <v>0.21348252059536232</v>
      </c>
      <c r="AA577" s="29">
        <f ca="1">'DAC Adjustment'!T581-'Census Tract'!O577</f>
        <v>1.0158748571043779</v>
      </c>
      <c r="AB577" s="29">
        <f ca="1">'DAC Adjustment'!U581-'Census Tract'!P577</f>
        <v>4.6331923339462051</v>
      </c>
      <c r="AC577" s="105">
        <f ca="1">'DAC Adjustment'!V581-'Census Tract'!Q577</f>
        <v>10.049475639474963</v>
      </c>
      <c r="AD577" s="29">
        <f ca="1">'DAC Adjustment'!W581-'Census Tract'!R577</f>
        <v>8.8879898738511987E-2</v>
      </c>
      <c r="AE577" s="29">
        <f ca="1">'DAC Adjustment'!X581-'Census Tract'!S577</f>
        <v>0.42219154595545061</v>
      </c>
      <c r="AF577" s="29">
        <f ca="1">'DAC Adjustment'!Y581-'Census Tract'!T577</f>
        <v>1.8524567462514403</v>
      </c>
      <c r="AG577" s="345">
        <f ca="1">'DAC Adjustment'!Z581-'Census Tract'!U577</f>
        <v>3.9796392063968415</v>
      </c>
    </row>
    <row r="578" spans="1:33" ht="15.75" x14ac:dyDescent="0.25">
      <c r="A578" s="193" t="s">
        <v>52</v>
      </c>
      <c r="B578" s="53" t="str">
        <f>IFERROR(INDEX(Geography!$R$5:$R$889,MATCH(C578,Geography!$S$5:$S$889,0)),"Undefined")</f>
        <v>Portland</v>
      </c>
      <c r="C578" s="53">
        <v>41051009301</v>
      </c>
      <c r="D578" s="171" cm="1">
        <f t="array" ref="D578">INDEX(Geography!$K$5:$K$838,MATCH(C578,Geography!$L$5:$L$838,0),0)</f>
        <v>1</v>
      </c>
      <c r="E578" s="53">
        <v>6831</v>
      </c>
      <c r="F578" s="53">
        <f>SUMIF(County!$A$5:$A$40,A578,County!$D$5:$D$40)</f>
        <v>590062</v>
      </c>
      <c r="G578" s="173" cm="1">
        <f t="array" ref="G578">INDEX(Geography!$E$5:$E$833,MATCH(C578,Geography!$C$5:$C$833,0),0)</f>
        <v>3532</v>
      </c>
      <c r="H578" s="239">
        <f t="shared" si="8"/>
        <v>4062.7849496952081</v>
      </c>
      <c r="I578" s="173">
        <f>SUMIF(Geography!$L$5:$L$838,'Census Tract'!C578,Geography!$M$5:$M$838)</f>
        <v>490</v>
      </c>
      <c r="J578" s="338">
        <f ca="1">($I578/(SUMIF($D$5:$D$832,$D578,$I$5:$I$832))*IF($D578=1,Urban_Rural_LDVs!F$6,Urban_Rural_LDVs!F$7))</f>
        <v>0.2453861227154954</v>
      </c>
      <c r="K578" s="196">
        <f ca="1">($I578/(SUMIF($D$5:$D$832,$D578,$I$5:$I$832))*IF($D578=1,Urban_Rural_LDVs!G$6,Urban_Rural_LDVs!G$7))</f>
        <v>1.2194635984018225</v>
      </c>
      <c r="L578" s="196">
        <f ca="1">($I578/(SUMIF($D$5:$D$832,$D578,$I$5:$I$832))*IF($D578=1,Urban_Rural_LDVs!H$6,Urban_Rural_LDVs!H$7))</f>
        <v>5.6112206512645528</v>
      </c>
      <c r="M578" s="197">
        <f ca="1">($I578/(SUMIF($D$5:$D$832,$D578,$I$5:$I$832))*IF($D578=1,Urban_Rural_LDVs!I$6,Urban_Rural_LDVs!I$7))</f>
        <v>12.187178495094059</v>
      </c>
      <c r="N578" s="196">
        <f ca="1">($H578/(SUMIF($D$5:$D$832,$D578,$H$5:$H$832))*IF($D578=1,Urban_Rural_LDVs!J$6,Urban_Rural_LDVs!J$7))</f>
        <v>0.83873221662160102</v>
      </c>
      <c r="O578" s="196">
        <f ca="1">($H578/(SUMIF($D$5:$D$832,$D578,$H$5:$H$832))*IF($D578=1,Urban_Rural_LDVs!K$6,Urban_Rural_LDVs!K$7))</f>
        <v>3.9911790826392228</v>
      </c>
      <c r="P578" s="196">
        <f ca="1">($H578/(SUMIF($D$5:$D$832,$D578,$H$5:$H$832))*IF($D578=1,Urban_Rural_LDVs!L$6,Urban_Rural_LDVs!L$7))</f>
        <v>18.202931394324807</v>
      </c>
      <c r="Q578" s="197">
        <f ca="1">($H578/(SUMIF($D$5:$D$832,$D578,$H$5:$H$832))*IF($D578=1,Urban_Rural_LDVs!M$6,Urban_Rural_LDVs!M$7))</f>
        <v>39.48247826320975</v>
      </c>
      <c r="R578" s="196">
        <f ca="1">($H578/(SUMIF($D$5:$D$832,$D578,$H$5:$H$832))*IF($D578=1,Urban_Rural_LDVs!N$6,Urban_Rural_LDVs!N$7))</f>
        <v>0.34919221617844742</v>
      </c>
      <c r="S578" s="196">
        <f ca="1">($H578/(SUMIF($D$5:$D$832,$D578,$H$5:$H$832))*IF($D578=1,Urban_Rural_LDVs!O$6,Urban_Rural_LDVs!O$7))</f>
        <v>1.6587102784367653</v>
      </c>
      <c r="T578" s="196">
        <f ca="1">($H578/(SUMIF($D$5:$D$832,$D578,$H$5:$H$832))*IF($D578=1,Urban_Rural_LDVs!P$6,Urban_Rural_LDVs!P$7))</f>
        <v>7.2779501977309051</v>
      </c>
      <c r="U578" s="339">
        <f ca="1">($H578/(SUMIF($D$5:$D$832,$D578,$H$5:$H$832))*IF($D578=1,Urban_Rural_LDVs!Q$6,Urban_Rural_LDVs!Q$7))</f>
        <v>15.63524546940339</v>
      </c>
      <c r="V578" s="344">
        <f ca="1">'DAC Adjustment'!O582-'Census Tract'!J578</f>
        <v>6.1346530678873828E-2</v>
      </c>
      <c r="W578" s="29">
        <f ca="1">'DAC Adjustment'!P582-'Census Tract'!K578</f>
        <v>0.30486589960045563</v>
      </c>
      <c r="X578" s="29">
        <f ca="1">'DAC Adjustment'!Q582-'Census Tract'!L578</f>
        <v>1.4028051628161382</v>
      </c>
      <c r="Y578" s="105">
        <f ca="1">'DAC Adjustment'!R582-'Census Tract'!M578</f>
        <v>3.0467946237735148</v>
      </c>
      <c r="Z578" s="29">
        <f ca="1">'DAC Adjustment'!S582-'Census Tract'!N578</f>
        <v>0.20968305415540034</v>
      </c>
      <c r="AA578" s="29">
        <f ca="1">'DAC Adjustment'!T582-'Census Tract'!O578</f>
        <v>0.9977947706598056</v>
      </c>
      <c r="AB578" s="29">
        <f ca="1">'DAC Adjustment'!U582-'Census Tract'!P578</f>
        <v>4.5507328485812018</v>
      </c>
      <c r="AC578" s="105">
        <f ca="1">'DAC Adjustment'!V582-'Census Tract'!Q578</f>
        <v>9.8706195658024356</v>
      </c>
      <c r="AD578" s="29">
        <f ca="1">'DAC Adjustment'!W582-'Census Tract'!R578</f>
        <v>8.7298054044611884E-2</v>
      </c>
      <c r="AE578" s="29">
        <f ca="1">'DAC Adjustment'!X582-'Census Tract'!S578</f>
        <v>0.41467756960919111</v>
      </c>
      <c r="AF578" s="29">
        <f ca="1">'DAC Adjustment'!Y582-'Census Tract'!T578</f>
        <v>1.8194875494327265</v>
      </c>
      <c r="AG578" s="345">
        <f ca="1">'DAC Adjustment'!Z582-'Census Tract'!U578</f>
        <v>3.9088113673508467</v>
      </c>
    </row>
    <row r="579" spans="1:33" ht="15.75" x14ac:dyDescent="0.25">
      <c r="A579" s="193" t="s">
        <v>52</v>
      </c>
      <c r="B579" s="53" t="str">
        <f>IFERROR(INDEX(Geography!$R$5:$R$889,MATCH(C579,Geography!$S$5:$S$889,0)),"Undefined")</f>
        <v>Portland</v>
      </c>
      <c r="C579" s="53">
        <v>41051006701</v>
      </c>
      <c r="D579" s="171" cm="1">
        <f t="array" ref="D579">INDEX(Geography!$K$5:$K$838,MATCH(C579,Geography!$L$5:$L$838,0),0)</f>
        <v>1</v>
      </c>
      <c r="E579" s="53">
        <v>3341</v>
      </c>
      <c r="F579" s="53">
        <f>SUMIF(County!$A$5:$A$40,A579,County!$D$5:$D$40)</f>
        <v>590062</v>
      </c>
      <c r="G579" s="173" cm="1">
        <f t="array" ref="G579">INDEX(Geography!$E$5:$E$833,MATCH(C579,Geography!$C$5:$C$833,0),0)</f>
        <v>2197</v>
      </c>
      <c r="H579" s="239">
        <f t="shared" si="8"/>
        <v>2527.162665481419</v>
      </c>
      <c r="I579" s="173">
        <f>SUMIF(Geography!$L$5:$L$838,'Census Tract'!C579,Geography!$M$5:$M$838)</f>
        <v>881</v>
      </c>
      <c r="J579" s="338">
        <f ca="1">($I579/(SUMIF($D$5:$D$832,$D579,$I$5:$I$832))*IF($D579=1,Urban_Rural_LDVs!F$6,Urban_Rural_LDVs!F$7))</f>
        <v>0.44119423288234988</v>
      </c>
      <c r="K579" s="196">
        <f ca="1">($I579/(SUMIF($D$5:$D$832,$D579,$I$5:$I$832))*IF($D579=1,Urban_Rural_LDVs!G$6,Urban_Rural_LDVs!G$7))</f>
        <v>2.1925457759020519</v>
      </c>
      <c r="L579" s="196">
        <f ca="1">($I579/(SUMIF($D$5:$D$832,$D579,$I$5:$I$832))*IF($D579=1,Urban_Rural_LDVs!H$6,Urban_Rural_LDVs!H$7))</f>
        <v>10.088745701559327</v>
      </c>
      <c r="M579" s="197">
        <f ca="1">($I579/(SUMIF($D$5:$D$832,$D579,$I$5:$I$832))*IF($D579=1,Urban_Rural_LDVs!I$6,Urban_Rural_LDVs!I$7))</f>
        <v>21.912049498322173</v>
      </c>
      <c r="N579" s="196">
        <f ca="1">($H579/(SUMIF($D$5:$D$832,$D579,$H$5:$H$832))*IF($D579=1,Urban_Rural_LDVs!J$6,Urban_Rural_LDVs!J$7))</f>
        <v>0.52171423553727558</v>
      </c>
      <c r="O579" s="196">
        <f ca="1">($H579/(SUMIF($D$5:$D$832,$D579,$H$5:$H$832))*IF($D579=1,Urban_Rural_LDVs!K$6,Urban_Rural_LDVs!K$7))</f>
        <v>2.4826218699202638</v>
      </c>
      <c r="P579" s="196">
        <f ca="1">($H579/(SUMIF($D$5:$D$832,$D579,$H$5:$H$832))*IF($D579=1,Urban_Rural_LDVs!L$6,Urban_Rural_LDVs!L$7))</f>
        <v>11.32271808418222</v>
      </c>
      <c r="Q579" s="197">
        <f ca="1">($H579/(SUMIF($D$5:$D$832,$D579,$H$5:$H$832))*IF($D579=1,Urban_Rural_LDVs!M$6,Urban_Rural_LDVs!M$7))</f>
        <v>24.559174616158497</v>
      </c>
      <c r="R579" s="196">
        <f ca="1">($H579/(SUMIF($D$5:$D$832,$D579,$H$5:$H$832))*IF($D579=1,Urban_Rural_LDVs!N$6,Urban_Rural_LDVs!N$7))</f>
        <v>0.21720704953115769</v>
      </c>
      <c r="S579" s="196">
        <f ca="1">($H579/(SUMIF($D$5:$D$832,$D579,$H$5:$H$832))*IF($D579=1,Urban_Rural_LDVs!O$6,Urban_Rural_LDVs!O$7))</f>
        <v>1.0317628770457454</v>
      </c>
      <c r="T579" s="196">
        <f ca="1">($H579/(SUMIF($D$5:$D$832,$D579,$H$5:$H$832))*IF($D579=1,Urban_Rural_LDVs!P$6,Urban_Rural_LDVs!P$7))</f>
        <v>4.5270828381695356</v>
      </c>
      <c r="U579" s="339">
        <f ca="1">($H579/(SUMIF($D$5:$D$832,$D579,$H$5:$H$832))*IF($D579=1,Urban_Rural_LDVs!Q$6,Urban_Rural_LDVs!Q$7))</f>
        <v>9.7255476490031842</v>
      </c>
      <c r="V579" s="344">
        <f ca="1">'DAC Adjustment'!O583-'Census Tract'!J579</f>
        <v>0</v>
      </c>
      <c r="W579" s="29">
        <f ca="1">'DAC Adjustment'!P583-'Census Tract'!K579</f>
        <v>0</v>
      </c>
      <c r="X579" s="29">
        <f ca="1">'DAC Adjustment'!Q583-'Census Tract'!L579</f>
        <v>0</v>
      </c>
      <c r="Y579" s="105">
        <f ca="1">'DAC Adjustment'!R583-'Census Tract'!M579</f>
        <v>0</v>
      </c>
      <c r="Z579" s="29">
        <f ca="1">'DAC Adjustment'!S583-'Census Tract'!N579</f>
        <v>0</v>
      </c>
      <c r="AA579" s="29">
        <f ca="1">'DAC Adjustment'!T583-'Census Tract'!O579</f>
        <v>0</v>
      </c>
      <c r="AB579" s="29">
        <f ca="1">'DAC Adjustment'!U583-'Census Tract'!P579</f>
        <v>0</v>
      </c>
      <c r="AC579" s="105">
        <f ca="1">'DAC Adjustment'!V583-'Census Tract'!Q579</f>
        <v>0</v>
      </c>
      <c r="AD579" s="29">
        <f ca="1">'DAC Adjustment'!W583-'Census Tract'!R579</f>
        <v>0</v>
      </c>
      <c r="AE579" s="29">
        <f ca="1">'DAC Adjustment'!X583-'Census Tract'!S579</f>
        <v>0</v>
      </c>
      <c r="AF579" s="29">
        <f ca="1">'DAC Adjustment'!Y583-'Census Tract'!T579</f>
        <v>0</v>
      </c>
      <c r="AG579" s="345">
        <f ca="1">'DAC Adjustment'!Z583-'Census Tract'!U579</f>
        <v>0</v>
      </c>
    </row>
    <row r="580" spans="1:33" ht="15.75" x14ac:dyDescent="0.25">
      <c r="A580" s="193" t="s">
        <v>52</v>
      </c>
      <c r="B580" s="53" t="str">
        <f>IFERROR(INDEX(Geography!$R$5:$R$889,MATCH(C580,Geography!$S$5:$S$889,0)),"Undefined")</f>
        <v>Portland</v>
      </c>
      <c r="C580" s="53">
        <v>41051009502</v>
      </c>
      <c r="D580" s="171" cm="1">
        <f t="array" ref="D580">INDEX(Geography!$K$5:$K$838,MATCH(C580,Geography!$L$5:$L$838,0),0)</f>
        <v>1</v>
      </c>
      <c r="E580" s="53">
        <v>3683</v>
      </c>
      <c r="F580" s="53">
        <f>SUMIF(County!$A$5:$A$40,A580,County!$D$5:$D$40)</f>
        <v>590062</v>
      </c>
      <c r="G580" s="173" cm="1">
        <f t="array" ref="G580">INDEX(Geography!$E$5:$E$833,MATCH(C580,Geography!$C$5:$C$833,0),0)</f>
        <v>2664</v>
      </c>
      <c r="H580" s="239">
        <f t="shared" si="8"/>
        <v>3064.3428952401005</v>
      </c>
      <c r="I580" s="173">
        <f>SUMIF(Geography!$L$5:$L$838,'Census Tract'!C580,Geography!$M$5:$M$838)</f>
        <v>990</v>
      </c>
      <c r="J580" s="338">
        <f ca="1">($I580/(SUMIF($D$5:$D$832,$D580,$I$5:$I$832))*IF($D580=1,Urban_Rural_LDVs!F$6,Urban_Rural_LDVs!F$7))</f>
        <v>0.4957801254864091</v>
      </c>
      <c r="K580" s="196">
        <f ca="1">($I580/(SUMIF($D$5:$D$832,$D580,$I$5:$I$832))*IF($D580=1,Urban_Rural_LDVs!G$6,Urban_Rural_LDVs!G$7))</f>
        <v>2.463814209015927</v>
      </c>
      <c r="L580" s="196">
        <f ca="1">($I580/(SUMIF($D$5:$D$832,$D580,$I$5:$I$832))*IF($D580=1,Urban_Rural_LDVs!H$6,Urban_Rural_LDVs!H$7))</f>
        <v>11.336956009697769</v>
      </c>
      <c r="M580" s="197">
        <f ca="1">($I580/(SUMIF($D$5:$D$832,$D580,$I$5:$I$832))*IF($D580=1,Urban_Rural_LDVs!I$6,Urban_Rural_LDVs!I$7))</f>
        <v>24.623074918659427</v>
      </c>
      <c r="N580" s="196">
        <f ca="1">($H580/(SUMIF($D$5:$D$832,$D580,$H$5:$H$832))*IF($D580=1,Urban_Rural_LDVs!J$6,Urban_Rural_LDVs!J$7))</f>
        <v>0.6326111622536652</v>
      </c>
      <c r="O580" s="196">
        <f ca="1">($H580/(SUMIF($D$5:$D$832,$D580,$H$5:$H$832))*IF($D580=1,Urban_Rural_LDVs!K$6,Urban_Rural_LDVs!K$7))</f>
        <v>3.0103343930212039</v>
      </c>
      <c r="P580" s="196">
        <f ca="1">($H580/(SUMIF($D$5:$D$832,$D580,$H$5:$H$832))*IF($D580=1,Urban_Rural_LDVs!L$6,Urban_Rural_LDVs!L$7))</f>
        <v>13.729504313273299</v>
      </c>
      <c r="Q580" s="197">
        <f ca="1">($H580/(SUMIF($D$5:$D$832,$D580,$H$5:$H$832))*IF($D580=1,Urban_Rural_LDVs!M$6,Urban_Rural_LDVs!M$7))</f>
        <v>29.779536266475304</v>
      </c>
      <c r="R580" s="196">
        <f ca="1">($H580/(SUMIF($D$5:$D$832,$D580,$H$5:$H$832))*IF($D580=1,Urban_Rural_LDVs!N$6,Urban_Rural_LDVs!N$7))</f>
        <v>0.26337714153436692</v>
      </c>
      <c r="S580" s="196">
        <f ca="1">($H580/(SUMIF($D$5:$D$832,$D580,$H$5:$H$832))*IF($D580=1,Urban_Rural_LDVs!O$6,Urban_Rural_LDVs!O$7))</f>
        <v>1.2510770616521925</v>
      </c>
      <c r="T580" s="196">
        <f ca="1">($H580/(SUMIF($D$5:$D$832,$D580,$H$5:$H$832))*IF($D580=1,Urban_Rural_LDVs!P$6,Urban_Rural_LDVs!P$7))</f>
        <v>5.4893712703157238</v>
      </c>
      <c r="U580" s="339">
        <f ca="1">($H580/(SUMIF($D$5:$D$832,$D580,$H$5:$H$832))*IF($D580=1,Urban_Rural_LDVs!Q$6,Urban_Rural_LDVs!Q$7))</f>
        <v>11.792835201158164</v>
      </c>
      <c r="V580" s="344">
        <f ca="1">'DAC Adjustment'!O584-'Census Tract'!J580</f>
        <v>0</v>
      </c>
      <c r="W580" s="29">
        <f ca="1">'DAC Adjustment'!P584-'Census Tract'!K580</f>
        <v>0</v>
      </c>
      <c r="X580" s="29">
        <f ca="1">'DAC Adjustment'!Q584-'Census Tract'!L580</f>
        <v>0</v>
      </c>
      <c r="Y580" s="105">
        <f ca="1">'DAC Adjustment'!R584-'Census Tract'!M580</f>
        <v>0</v>
      </c>
      <c r="Z580" s="29">
        <f ca="1">'DAC Adjustment'!S584-'Census Tract'!N580</f>
        <v>0</v>
      </c>
      <c r="AA580" s="29">
        <f ca="1">'DAC Adjustment'!T584-'Census Tract'!O580</f>
        <v>0</v>
      </c>
      <c r="AB580" s="29">
        <f ca="1">'DAC Adjustment'!U584-'Census Tract'!P580</f>
        <v>0</v>
      </c>
      <c r="AC580" s="105">
        <f ca="1">'DAC Adjustment'!V584-'Census Tract'!Q580</f>
        <v>0</v>
      </c>
      <c r="AD580" s="29">
        <f ca="1">'DAC Adjustment'!W584-'Census Tract'!R580</f>
        <v>0</v>
      </c>
      <c r="AE580" s="29">
        <f ca="1">'DAC Adjustment'!X584-'Census Tract'!S580</f>
        <v>0</v>
      </c>
      <c r="AF580" s="29">
        <f ca="1">'DAC Adjustment'!Y584-'Census Tract'!T580</f>
        <v>0</v>
      </c>
      <c r="AG580" s="345">
        <f ca="1">'DAC Adjustment'!Z584-'Census Tract'!U580</f>
        <v>0</v>
      </c>
    </row>
    <row r="581" spans="1:33" ht="15.75" x14ac:dyDescent="0.25">
      <c r="A581" s="193" t="s">
        <v>52</v>
      </c>
      <c r="B581" s="53" t="str">
        <f>IFERROR(INDEX(Geography!$R$5:$R$889,MATCH(C581,Geography!$S$5:$S$889,0)),"Undefined")</f>
        <v>Portland</v>
      </c>
      <c r="C581" s="53">
        <v>41051002203</v>
      </c>
      <c r="D581" s="171" cm="1">
        <f t="array" ref="D581">INDEX(Geography!$K$5:$K$838,MATCH(C581,Geography!$L$5:$L$838,0),0)</f>
        <v>1</v>
      </c>
      <c r="E581" s="53">
        <v>4243</v>
      </c>
      <c r="F581" s="53">
        <f>SUMIF(County!$A$5:$A$40,A581,County!$D$5:$D$40)</f>
        <v>590062</v>
      </c>
      <c r="G581" s="173" cm="1">
        <f t="array" ref="G581">INDEX(Geography!$E$5:$E$833,MATCH(C581,Geography!$C$5:$C$833,0),0)</f>
        <v>2443</v>
      </c>
      <c r="H581" s="239">
        <f t="shared" ref="H581:H644" si="9">(F581-SUMIF($A$5:$A$832,A581,$G$5:$G$832))*(G581/SUMIF($A$5:$A$832,A581,$G$5:$G$832))+G581</f>
        <v>2810.1312661680049</v>
      </c>
      <c r="I581" s="173">
        <f>SUMIF(Geography!$L$5:$L$838,'Census Tract'!C581,Geography!$M$5:$M$838)</f>
        <v>7592</v>
      </c>
      <c r="J581" s="338">
        <f ca="1">($I581/(SUMIF($D$5:$D$832,$D581,$I$5:$I$832))*IF($D581=1,Urban_Rural_LDVs!F$6,Urban_Rural_LDVs!F$7))</f>
        <v>3.801982538073553</v>
      </c>
      <c r="K581" s="196">
        <f ca="1">($I581/(SUMIF($D$5:$D$832,$D581,$I$5:$I$832))*IF($D581=1,Urban_Rural_LDVs!G$6,Urban_Rural_LDVs!G$7))</f>
        <v>18.894219671564564</v>
      </c>
      <c r="L581" s="196">
        <f ca="1">($I581/(SUMIF($D$5:$D$832,$D581,$I$5:$I$832))*IF($D581=1,Urban_Rural_LDVs!H$6,Urban_Rural_LDVs!H$7))</f>
        <v>86.939565682449953</v>
      </c>
      <c r="M581" s="197">
        <f ca="1">($I581/(SUMIF($D$5:$D$832,$D581,$I$5:$I$832))*IF($D581=1,Urban_Rural_LDVs!I$6,Urban_Rural_LDVs!I$7))</f>
        <v>188.82665129541653</v>
      </c>
      <c r="N581" s="196">
        <f ca="1">($H581/(SUMIF($D$5:$D$832,$D581,$H$5:$H$832))*IF($D581=1,Urban_Rural_LDVs!J$6,Urban_Rural_LDVs!J$7))</f>
        <v>0.58013103205169059</v>
      </c>
      <c r="O581" s="196">
        <f ca="1">($H581/(SUMIF($D$5:$D$832,$D581,$H$5:$H$832))*IF($D581=1,Urban_Rural_LDVs!K$6,Urban_Rural_LDVs!K$7))</f>
        <v>2.7606031990055553</v>
      </c>
      <c r="P581" s="196">
        <f ca="1">($H581/(SUMIF($D$5:$D$832,$D581,$H$5:$H$832))*IF($D581=1,Urban_Rural_LDVs!L$6,Urban_Rural_LDVs!L$7))</f>
        <v>12.590532671669168</v>
      </c>
      <c r="Q581" s="197">
        <f ca="1">($H581/(SUMIF($D$5:$D$832,$D581,$H$5:$H$832))*IF($D581=1,Urban_Rural_LDVs!M$6,Urban_Rural_LDVs!M$7))</f>
        <v>27.309086748873558</v>
      </c>
      <c r="R581" s="196">
        <f ca="1">($H581/(SUMIF($D$5:$D$832,$D581,$H$5:$H$832))*IF($D581=1,Urban_Rural_LDVs!N$6,Urban_Rural_LDVs!N$7))</f>
        <v>0.24152791169987173</v>
      </c>
      <c r="S581" s="196">
        <f ca="1">($H581/(SUMIF($D$5:$D$832,$D581,$H$5:$H$832))*IF($D581=1,Urban_Rural_LDVs!O$6,Urban_Rural_LDVs!O$7))</f>
        <v>1.1472902633694839</v>
      </c>
      <c r="T581" s="196">
        <f ca="1">($H581/(SUMIF($D$5:$D$832,$D581,$H$5:$H$832))*IF($D581=1,Urban_Rural_LDVs!P$6,Urban_Rural_LDVs!P$7))</f>
        <v>5.033984239257248</v>
      </c>
      <c r="U581" s="339">
        <f ca="1">($H581/(SUMIF($D$5:$D$832,$D581,$H$5:$H$832))*IF($D581=1,Urban_Rural_LDVs!Q$6,Urban_Rural_LDVs!Q$7))</f>
        <v>10.814525674335357</v>
      </c>
      <c r="V581" s="344">
        <f ca="1">'DAC Adjustment'!O585-'Census Tract'!J581</f>
        <v>0</v>
      </c>
      <c r="W581" s="29">
        <f ca="1">'DAC Adjustment'!P585-'Census Tract'!K581</f>
        <v>0</v>
      </c>
      <c r="X581" s="29">
        <f ca="1">'DAC Adjustment'!Q585-'Census Tract'!L581</f>
        <v>0</v>
      </c>
      <c r="Y581" s="105">
        <f ca="1">'DAC Adjustment'!R585-'Census Tract'!M581</f>
        <v>0</v>
      </c>
      <c r="Z581" s="29">
        <f ca="1">'DAC Adjustment'!S585-'Census Tract'!N581</f>
        <v>0</v>
      </c>
      <c r="AA581" s="29">
        <f ca="1">'DAC Adjustment'!T585-'Census Tract'!O581</f>
        <v>0</v>
      </c>
      <c r="AB581" s="29">
        <f ca="1">'DAC Adjustment'!U585-'Census Tract'!P581</f>
        <v>0</v>
      </c>
      <c r="AC581" s="105">
        <f ca="1">'DAC Adjustment'!V585-'Census Tract'!Q581</f>
        <v>0</v>
      </c>
      <c r="AD581" s="29">
        <f ca="1">'DAC Adjustment'!W585-'Census Tract'!R581</f>
        <v>0</v>
      </c>
      <c r="AE581" s="29">
        <f ca="1">'DAC Adjustment'!X585-'Census Tract'!S581</f>
        <v>0</v>
      </c>
      <c r="AF581" s="29">
        <f ca="1">'DAC Adjustment'!Y585-'Census Tract'!T581</f>
        <v>0</v>
      </c>
      <c r="AG581" s="345">
        <f ca="1">'DAC Adjustment'!Z585-'Census Tract'!U581</f>
        <v>0</v>
      </c>
    </row>
    <row r="582" spans="1:33" ht="15.75" x14ac:dyDescent="0.25">
      <c r="A582" s="193" t="s">
        <v>52</v>
      </c>
      <c r="B582" s="53" t="str">
        <f>IFERROR(INDEX(Geography!$R$5:$R$889,MATCH(C582,Geography!$S$5:$S$889,0)),"Undefined")</f>
        <v>Portland</v>
      </c>
      <c r="C582" s="53">
        <v>41051005100</v>
      </c>
      <c r="D582" s="171" cm="1">
        <f t="array" ref="D582">INDEX(Geography!$K$5:$K$838,MATCH(C582,Geography!$L$5:$L$838,0),0)</f>
        <v>1</v>
      </c>
      <c r="E582" s="53">
        <v>8816</v>
      </c>
      <c r="F582" s="53">
        <f>SUMIF(County!$A$5:$A$40,A582,County!$D$5:$D$40)</f>
        <v>590062</v>
      </c>
      <c r="G582" s="173" cm="1">
        <f t="array" ref="G582">INDEX(Geography!$E$5:$E$833,MATCH(C582,Geography!$C$5:$C$833,0),0)</f>
        <v>3947</v>
      </c>
      <c r="H582" s="239">
        <f t="shared" si="9"/>
        <v>4540.1506784957492</v>
      </c>
      <c r="I582" s="173">
        <f>SUMIF(Geography!$L$5:$L$838,'Census Tract'!C582,Geography!$M$5:$M$838)</f>
        <v>13981</v>
      </c>
      <c r="J582" s="338">
        <f ca="1">($I582/(SUMIF($D$5:$D$832,$D582,$I$5:$I$832))*IF($D582=1,Urban_Rural_LDVs!F$6,Urban_Rural_LDVs!F$7))</f>
        <v>7.0015171054802883</v>
      </c>
      <c r="K582" s="196">
        <f ca="1">($I582/(SUMIF($D$5:$D$832,$D582,$I$5:$I$832))*IF($D582=1,Urban_Rural_LDVs!G$6,Urban_Rural_LDVs!G$7))</f>
        <v>34.794531773991586</v>
      </c>
      <c r="L582" s="196">
        <f ca="1">($I582/(SUMIF($D$5:$D$832,$D582,$I$5:$I$832))*IF($D582=1,Urban_Rural_LDVs!H$6,Urban_Rural_LDVs!H$7))</f>
        <v>160.1030120925096</v>
      </c>
      <c r="M582" s="197">
        <f ca="1">($I582/(SUMIF($D$5:$D$832,$D582,$I$5:$I$832))*IF($D582=1,Urban_Rural_LDVs!I$6,Urban_Rural_LDVs!I$7))</f>
        <v>347.73253579573475</v>
      </c>
      <c r="N582" s="196">
        <f ca="1">($H582/(SUMIF($D$5:$D$832,$D582,$H$5:$H$832))*IF($D582=1,Urban_Rural_LDVs!J$6,Urban_Rural_LDVs!J$7))</f>
        <v>0.93728087740811417</v>
      </c>
      <c r="O582" s="196">
        <f ca="1">($H582/(SUMIF($D$5:$D$832,$D582,$H$5:$H$832))*IF($D582=1,Urban_Rural_LDVs!K$6,Urban_Rural_LDVs!K$7))</f>
        <v>4.4601313247953041</v>
      </c>
      <c r="P582" s="196">
        <f ca="1">($H582/(SUMIF($D$5:$D$832,$D582,$H$5:$H$832))*IF($D582=1,Urban_Rural_LDVs!L$6,Urban_Rural_LDVs!L$7))</f>
        <v>20.341724295979621</v>
      </c>
      <c r="Q582" s="197">
        <f ca="1">($H582/(SUMIF($D$5:$D$832,$D582,$H$5:$H$832))*IF($D582=1,Urban_Rural_LDVs!M$6,Urban_Rural_LDVs!M$7))</f>
        <v>44.121557674090845</v>
      </c>
      <c r="R582" s="196">
        <f ca="1">($H582/(SUMIF($D$5:$D$832,$D582,$H$5:$H$832))*IF($D582=1,Urban_Rural_LDVs!N$6,Urban_Rural_LDVs!N$7))</f>
        <v>0.39022131292648132</v>
      </c>
      <c r="S582" s="196">
        <f ca="1">($H582/(SUMIF($D$5:$D$832,$D582,$H$5:$H$832))*IF($D582=1,Urban_Rural_LDVs!O$6,Urban_Rural_LDVs!O$7))</f>
        <v>1.8536040399178688</v>
      </c>
      <c r="T582" s="196">
        <f ca="1">($H582/(SUMIF($D$5:$D$832,$D582,$H$5:$H$832))*IF($D582=1,Urban_Rural_LDVs!P$6,Urban_Rural_LDVs!P$7))</f>
        <v>8.1330887402162748</v>
      </c>
      <c r="U582" s="339">
        <f ca="1">($H582/(SUMIF($D$5:$D$832,$D582,$H$5:$H$832))*IF($D582=1,Urban_Rural_LDVs!Q$6,Urban_Rural_LDVs!Q$7))</f>
        <v>17.472342544658886</v>
      </c>
      <c r="V582" s="344">
        <f ca="1">'DAC Adjustment'!O586-'Census Tract'!J582</f>
        <v>1.7503792763700714</v>
      </c>
      <c r="W582" s="29">
        <f ca="1">'DAC Adjustment'!P586-'Census Tract'!K582</f>
        <v>8.6986329434978984</v>
      </c>
      <c r="X582" s="29">
        <f ca="1">'DAC Adjustment'!Q586-'Census Tract'!L582</f>
        <v>40.025753023127407</v>
      </c>
      <c r="Y582" s="105">
        <f ca="1">'DAC Adjustment'!R586-'Census Tract'!M582</f>
        <v>86.933133948933687</v>
      </c>
      <c r="Z582" s="29">
        <f ca="1">'DAC Adjustment'!S586-'Census Tract'!N582</f>
        <v>0.23432021935202851</v>
      </c>
      <c r="AA582" s="29">
        <f ca="1">'DAC Adjustment'!T586-'Census Tract'!O582</f>
        <v>1.1150328311988265</v>
      </c>
      <c r="AB582" s="29">
        <f ca="1">'DAC Adjustment'!U586-'Census Tract'!P582</f>
        <v>5.0854310739949042</v>
      </c>
      <c r="AC582" s="105">
        <f ca="1">'DAC Adjustment'!V586-'Census Tract'!Q582</f>
        <v>11.030389418522709</v>
      </c>
      <c r="AD582" s="29">
        <f ca="1">'DAC Adjustment'!W586-'Census Tract'!R582</f>
        <v>9.7555328231620331E-2</v>
      </c>
      <c r="AE582" s="29">
        <f ca="1">'DAC Adjustment'!X586-'Census Tract'!S582</f>
        <v>0.4634010099794672</v>
      </c>
      <c r="AF582" s="29">
        <f ca="1">'DAC Adjustment'!Y586-'Census Tract'!T582</f>
        <v>2.0332721850540683</v>
      </c>
      <c r="AG582" s="345">
        <f ca="1">'DAC Adjustment'!Z586-'Census Tract'!U582</f>
        <v>4.3680856361647216</v>
      </c>
    </row>
    <row r="583" spans="1:33" ht="15.75" x14ac:dyDescent="0.25">
      <c r="A583" s="193" t="s">
        <v>52</v>
      </c>
      <c r="B583" s="53" t="str">
        <f>IFERROR(INDEX(Geography!$R$5:$R$889,MATCH(C583,Geography!$S$5:$S$889,0)),"Undefined")</f>
        <v>Portland</v>
      </c>
      <c r="C583" s="53">
        <v>41051005200</v>
      </c>
      <c r="D583" s="171" cm="1">
        <f t="array" ref="D583">INDEX(Geography!$K$5:$K$838,MATCH(C583,Geography!$L$5:$L$838,0),0)</f>
        <v>1</v>
      </c>
      <c r="E583" s="53">
        <v>4429</v>
      </c>
      <c r="F583" s="53">
        <f>SUMIF(County!$A$5:$A$40,A583,County!$D$5:$D$40)</f>
        <v>590062</v>
      </c>
      <c r="G583" s="173" cm="1">
        <f t="array" ref="G583">INDEX(Geography!$E$5:$E$833,MATCH(C583,Geography!$C$5:$C$833,0),0)</f>
        <v>2076</v>
      </c>
      <c r="H583" s="239">
        <f t="shared" si="9"/>
        <v>2387.9789228672853</v>
      </c>
      <c r="I583" s="173">
        <f>SUMIF(Geography!$L$5:$L$838,'Census Tract'!C583,Geography!$M$5:$M$838)</f>
        <v>6459</v>
      </c>
      <c r="J583" s="338">
        <f ca="1">($I583/(SUMIF($D$5:$D$832,$D583,$I$5:$I$832))*IF($D583=1,Urban_Rural_LDVs!F$6,Urban_Rural_LDVs!F$7))</f>
        <v>3.2345897277946625</v>
      </c>
      <c r="K583" s="196">
        <f ca="1">($I583/(SUMIF($D$5:$D$832,$D583,$I$5:$I$832))*IF($D583=1,Urban_Rural_LDVs!G$6,Urban_Rural_LDVs!G$7))</f>
        <v>16.074521187913</v>
      </c>
      <c r="L583" s="196">
        <f ca="1">($I583/(SUMIF($D$5:$D$832,$D583,$I$5:$I$832))*IF($D583=1,Urban_Rural_LDVs!H$6,Urban_Rural_LDVs!H$7))</f>
        <v>73.965049360240286</v>
      </c>
      <c r="M583" s="197">
        <f ca="1">($I583/(SUMIF($D$5:$D$832,$D583,$I$5:$I$832))*IF($D583=1,Urban_Rural_LDVs!I$6,Urban_Rural_LDVs!I$7))</f>
        <v>160.64690999961738</v>
      </c>
      <c r="N583" s="196">
        <f ca="1">($H583/(SUMIF($D$5:$D$832,$D583,$H$5:$H$832))*IF($D583=1,Urban_Rural_LDVs!J$6,Urban_Rural_LDVs!J$7))</f>
        <v>0.49298077058506334</v>
      </c>
      <c r="O583" s="196">
        <f ca="1">($H583/(SUMIF($D$5:$D$832,$D583,$H$5:$H$832))*IF($D583=1,Urban_Rural_LDVs!K$6,Urban_Rural_LDVs!K$7))</f>
        <v>2.34589121618319</v>
      </c>
      <c r="P583" s="196">
        <f ca="1">($H583/(SUMIF($D$5:$D$832,$D583,$H$5:$H$832))*IF($D583=1,Urban_Rural_LDVs!L$6,Urban_Rural_LDVs!L$7))</f>
        <v>10.699118226109372</v>
      </c>
      <c r="Q583" s="197">
        <f ca="1">($H583/(SUMIF($D$5:$D$832,$D583,$H$5:$H$832))*IF($D583=1,Urban_Rural_LDVs!M$6,Urban_Rural_LDVs!M$7))</f>
        <v>23.20657555901003</v>
      </c>
      <c r="R583" s="196">
        <f ca="1">($H583/(SUMIF($D$5:$D$832,$D583,$H$5:$H$832))*IF($D583=1,Urban_Rural_LDVs!N$6,Urban_Rural_LDVs!N$7))</f>
        <v>0.20524434903353816</v>
      </c>
      <c r="S583" s="196">
        <f ca="1">($H583/(SUMIF($D$5:$D$832,$D583,$H$5:$H$832))*IF($D583=1,Urban_Rural_LDVs!O$6,Urban_Rural_LDVs!O$7))</f>
        <v>0.97493843092715871</v>
      </c>
      <c r="T583" s="196">
        <f ca="1">($H583/(SUMIF($D$5:$D$832,$D583,$H$5:$H$832))*IF($D583=1,Urban_Rural_LDVs!P$6,Urban_Rural_LDVs!P$7))</f>
        <v>4.277753287228018</v>
      </c>
      <c r="U583" s="339">
        <f ca="1">($H583/(SUMIF($D$5:$D$832,$D583,$H$5:$H$832))*IF($D583=1,Urban_Rural_LDVs!Q$6,Urban_Rural_LDVs!Q$7))</f>
        <v>9.1899121162178474</v>
      </c>
      <c r="V583" s="344">
        <f ca="1">'DAC Adjustment'!O587-'Census Tract'!J583</f>
        <v>0</v>
      </c>
      <c r="W583" s="29">
        <f ca="1">'DAC Adjustment'!P587-'Census Tract'!K583</f>
        <v>0</v>
      </c>
      <c r="X583" s="29">
        <f ca="1">'DAC Adjustment'!Q587-'Census Tract'!L583</f>
        <v>0</v>
      </c>
      <c r="Y583" s="105">
        <f ca="1">'DAC Adjustment'!R587-'Census Tract'!M583</f>
        <v>0</v>
      </c>
      <c r="Z583" s="29">
        <f ca="1">'DAC Adjustment'!S587-'Census Tract'!N583</f>
        <v>0</v>
      </c>
      <c r="AA583" s="29">
        <f ca="1">'DAC Adjustment'!T587-'Census Tract'!O583</f>
        <v>0</v>
      </c>
      <c r="AB583" s="29">
        <f ca="1">'DAC Adjustment'!U587-'Census Tract'!P583</f>
        <v>0</v>
      </c>
      <c r="AC583" s="105">
        <f ca="1">'DAC Adjustment'!V587-'Census Tract'!Q583</f>
        <v>0</v>
      </c>
      <c r="AD583" s="29">
        <f ca="1">'DAC Adjustment'!W587-'Census Tract'!R583</f>
        <v>0</v>
      </c>
      <c r="AE583" s="29">
        <f ca="1">'DAC Adjustment'!X587-'Census Tract'!S583</f>
        <v>0</v>
      </c>
      <c r="AF583" s="29">
        <f ca="1">'DAC Adjustment'!Y587-'Census Tract'!T583</f>
        <v>0</v>
      </c>
      <c r="AG583" s="345">
        <f ca="1">'DAC Adjustment'!Z587-'Census Tract'!U583</f>
        <v>0</v>
      </c>
    </row>
    <row r="584" spans="1:33" ht="15.75" x14ac:dyDescent="0.25">
      <c r="A584" s="193" t="s">
        <v>52</v>
      </c>
      <c r="B584" s="53" t="str">
        <f>IFERROR(INDEX(Geography!$R$5:$R$889,MATCH(C584,Geography!$S$5:$S$889,0)),"Undefined")</f>
        <v>Portland</v>
      </c>
      <c r="C584" s="53">
        <v>41051000802</v>
      </c>
      <c r="D584" s="171" cm="1">
        <f t="array" ref="D584">INDEX(Geography!$K$5:$K$838,MATCH(C584,Geography!$L$5:$L$838,0),0)</f>
        <v>1</v>
      </c>
      <c r="E584" s="53">
        <v>5039</v>
      </c>
      <c r="F584" s="53">
        <f>SUMIF(County!$A$5:$A$40,A584,County!$D$5:$D$40)</f>
        <v>590062</v>
      </c>
      <c r="G584" s="173" cm="1">
        <f t="array" ref="G584">INDEX(Geography!$E$5:$E$833,MATCH(C584,Geography!$C$5:$C$833,0),0)</f>
        <v>2968</v>
      </c>
      <c r="H584" s="239">
        <f t="shared" si="9"/>
        <v>3414.0276700723039</v>
      </c>
      <c r="I584" s="173">
        <f>SUMIF(Geography!$L$5:$L$838,'Census Tract'!C584,Geography!$M$5:$M$838)</f>
        <v>1085</v>
      </c>
      <c r="J584" s="338">
        <f ca="1">($I584/(SUMIF($D$5:$D$832,$D584,$I$5:$I$832))*IF($D584=1,Urban_Rural_LDVs!F$6,Urban_Rural_LDVs!F$7))</f>
        <v>0.54335498601288268</v>
      </c>
      <c r="K584" s="196">
        <f ca="1">($I584/(SUMIF($D$5:$D$832,$D584,$I$5:$I$832))*IF($D584=1,Urban_Rural_LDVs!G$6,Urban_Rural_LDVs!G$7))</f>
        <v>2.7002408250326067</v>
      </c>
      <c r="L584" s="196">
        <f ca="1">($I584/(SUMIF($D$5:$D$832,$D584,$I$5:$I$832))*IF($D584=1,Urban_Rural_LDVs!H$6,Urban_Rural_LDVs!H$7))</f>
        <v>12.424845727800079</v>
      </c>
      <c r="M584" s="197">
        <f ca="1">($I584/(SUMIF($D$5:$D$832,$D584,$I$5:$I$832))*IF($D584=1,Urban_Rural_LDVs!I$6,Urban_Rural_LDVs!I$7))</f>
        <v>26.985895239136845</v>
      </c>
      <c r="N584" s="196">
        <f ca="1">($H584/(SUMIF($D$5:$D$832,$D584,$H$5:$H$832))*IF($D584=1,Urban_Rural_LDVs!J$6,Urban_Rural_LDVs!J$7))</f>
        <v>0.70480102461294225</v>
      </c>
      <c r="O584" s="196">
        <f ca="1">($H584/(SUMIF($D$5:$D$832,$D584,$H$5:$H$832))*IF($D584=1,Urban_Rural_LDVs!K$6,Urban_Rural_LDVs!K$7))</f>
        <v>3.3538560354680675</v>
      </c>
      <c r="P584" s="196">
        <f ca="1">($H584/(SUMIF($D$5:$D$832,$D584,$H$5:$H$832))*IF($D584=1,Urban_Rural_LDVs!L$6,Urban_Rural_LDVs!L$7))</f>
        <v>15.29623453520839</v>
      </c>
      <c r="Q584" s="197">
        <f ca="1">($H584/(SUMIF($D$5:$D$832,$D584,$H$5:$H$832))*IF($D584=1,Urban_Rural_LDVs!M$6,Urban_Rural_LDVs!M$7))</f>
        <v>33.177801666253266</v>
      </c>
      <c r="R584" s="196">
        <f ca="1">($H584/(SUMIF($D$5:$D$832,$D584,$H$5:$H$832))*IF($D584=1,Urban_Rural_LDVs!N$6,Urban_Rural_LDVs!N$7))</f>
        <v>0.29343219071846882</v>
      </c>
      <c r="S584" s="196">
        <f ca="1">($H584/(SUMIF($D$5:$D$832,$D584,$H$5:$H$832))*IF($D584=1,Urban_Rural_LDVs!O$6,Urban_Rural_LDVs!O$7))</f>
        <v>1.3938426122311212</v>
      </c>
      <c r="T584" s="196">
        <f ca="1">($H584/(SUMIF($D$5:$D$832,$D584,$H$5:$H$832))*IF($D584=1,Urban_Rural_LDVs!P$6,Urban_Rural_LDVs!P$7))</f>
        <v>6.1157860098712709</v>
      </c>
      <c r="U584" s="339">
        <f ca="1">($H584/(SUMIF($D$5:$D$832,$D584,$H$5:$H$832))*IF($D584=1,Urban_Rural_LDVs!Q$6,Urban_Rural_LDVs!Q$7))</f>
        <v>13.138564143032069</v>
      </c>
      <c r="V584" s="344">
        <f ca="1">'DAC Adjustment'!O588-'Census Tract'!J584</f>
        <v>0</v>
      </c>
      <c r="W584" s="29">
        <f ca="1">'DAC Adjustment'!P588-'Census Tract'!K584</f>
        <v>0</v>
      </c>
      <c r="X584" s="29">
        <f ca="1">'DAC Adjustment'!Q588-'Census Tract'!L584</f>
        <v>0</v>
      </c>
      <c r="Y584" s="105">
        <f ca="1">'DAC Adjustment'!R588-'Census Tract'!M584</f>
        <v>0</v>
      </c>
      <c r="Z584" s="29">
        <f ca="1">'DAC Adjustment'!S588-'Census Tract'!N584</f>
        <v>0</v>
      </c>
      <c r="AA584" s="29">
        <f ca="1">'DAC Adjustment'!T588-'Census Tract'!O584</f>
        <v>0</v>
      </c>
      <c r="AB584" s="29">
        <f ca="1">'DAC Adjustment'!U588-'Census Tract'!P584</f>
        <v>0</v>
      </c>
      <c r="AC584" s="105">
        <f ca="1">'DAC Adjustment'!V588-'Census Tract'!Q584</f>
        <v>0</v>
      </c>
      <c r="AD584" s="29">
        <f ca="1">'DAC Adjustment'!W588-'Census Tract'!R584</f>
        <v>0</v>
      </c>
      <c r="AE584" s="29">
        <f ca="1">'DAC Adjustment'!X588-'Census Tract'!S584</f>
        <v>0</v>
      </c>
      <c r="AF584" s="29">
        <f ca="1">'DAC Adjustment'!Y588-'Census Tract'!T584</f>
        <v>0</v>
      </c>
      <c r="AG584" s="345">
        <f ca="1">'DAC Adjustment'!Z588-'Census Tract'!U584</f>
        <v>0</v>
      </c>
    </row>
    <row r="585" spans="1:33" ht="15.75" x14ac:dyDescent="0.25">
      <c r="A585" s="193" t="s">
        <v>52</v>
      </c>
      <c r="B585" s="53" t="str">
        <f>IFERROR(INDEX(Geography!$R$5:$R$889,MATCH(C585,Geography!$S$5:$S$889,0)),"Undefined")</f>
        <v>Gresham</v>
      </c>
      <c r="C585" s="53">
        <v>41051009604</v>
      </c>
      <c r="D585" s="171" cm="1">
        <f t="array" ref="D585">INDEX(Geography!$K$5:$K$838,MATCH(C585,Geography!$L$5:$L$838,0),0)</f>
        <v>1</v>
      </c>
      <c r="E585" s="53">
        <v>5295</v>
      </c>
      <c r="F585" s="53">
        <f>SUMIF(County!$A$5:$A$40,A585,County!$D$5:$D$40)</f>
        <v>590062</v>
      </c>
      <c r="G585" s="173" cm="1">
        <f t="array" ref="G585">INDEX(Geography!$E$5:$E$833,MATCH(C585,Geography!$C$5:$C$833,0),0)</f>
        <v>2915</v>
      </c>
      <c r="H585" s="239">
        <f t="shared" si="9"/>
        <v>3353.0628902495841</v>
      </c>
      <c r="I585" s="173">
        <f>SUMIF(Geography!$L$5:$L$838,'Census Tract'!C585,Geography!$M$5:$M$838)</f>
        <v>1868</v>
      </c>
      <c r="J585" s="338">
        <f ca="1">($I585/(SUMIF($D$5:$D$832,$D585,$I$5:$I$832))*IF($D585=1,Urban_Rural_LDVs!F$6,Urban_Rural_LDVs!F$7))</f>
        <v>0.93547199435213335</v>
      </c>
      <c r="K585" s="196">
        <f ca="1">($I585/(SUMIF($D$5:$D$832,$D585,$I$5:$I$832))*IF($D585=1,Urban_Rural_LDVs!G$6,Urban_Rural_LDVs!G$7))</f>
        <v>4.6488938812542937</v>
      </c>
      <c r="L585" s="196">
        <f ca="1">($I585/(SUMIF($D$5:$D$832,$D585,$I$5:$I$832))*IF($D585=1,Urban_Rural_LDVs!H$6,Urban_Rural_LDVs!H$7))</f>
        <v>21.391347299106496</v>
      </c>
      <c r="M585" s="197">
        <f ca="1">($I585/(SUMIF($D$5:$D$832,$D585,$I$5:$I$832))*IF($D585=1,Urban_Rural_LDVs!I$6,Urban_Rural_LDVs!I$7))</f>
        <v>46.460509038440208</v>
      </c>
      <c r="N585" s="196">
        <f ca="1">($H585/(SUMIF($D$5:$D$832,$D585,$H$5:$H$832))*IF($D585=1,Urban_Rural_LDVs!J$6,Urban_Rural_LDVs!J$7))</f>
        <v>0.6922152920305682</v>
      </c>
      <c r="O585" s="196">
        <f ca="1">($H585/(SUMIF($D$5:$D$832,$D585,$H$5:$H$832))*IF($D585=1,Urban_Rural_LDVs!K$6,Urban_Rural_LDVs!K$7))</f>
        <v>3.2939657491204231</v>
      </c>
      <c r="P585" s="196">
        <f ca="1">($H585/(SUMIF($D$5:$D$832,$D585,$H$5:$H$832))*IF($D585=1,Urban_Rural_LDVs!L$6,Urban_Rural_LDVs!L$7))</f>
        <v>15.02308748993681</v>
      </c>
      <c r="Q585" s="197">
        <f ca="1">($H585/(SUMIF($D$5:$D$832,$D585,$H$5:$H$832))*IF($D585=1,Urban_Rural_LDVs!M$6,Urban_Rural_LDVs!M$7))</f>
        <v>32.585340922213028</v>
      </c>
      <c r="R585" s="196">
        <f ca="1">($H585/(SUMIF($D$5:$D$832,$D585,$H$5:$H$832))*IF($D585=1,Urban_Rural_LDVs!N$6,Urban_Rural_LDVs!N$7))</f>
        <v>0.28819233016992474</v>
      </c>
      <c r="S585" s="196">
        <f ca="1">($H585/(SUMIF($D$5:$D$832,$D585,$H$5:$H$832))*IF($D585=1,Urban_Rural_LDVs!O$6,Urban_Rural_LDVs!O$7))</f>
        <v>1.3689525655841366</v>
      </c>
      <c r="T585" s="196">
        <f ca="1">($H585/(SUMIF($D$5:$D$832,$D585,$H$5:$H$832))*IF($D585=1,Urban_Rural_LDVs!P$6,Urban_Rural_LDVs!P$7))</f>
        <v>6.0065755454092837</v>
      </c>
      <c r="U585" s="339">
        <f ca="1">($H585/(SUMIF($D$5:$D$832,$D585,$H$5:$H$832))*IF($D585=1,Urban_Rural_LDVs!Q$6,Urban_Rural_LDVs!Q$7))</f>
        <v>12.903946926192209</v>
      </c>
      <c r="V585" s="344">
        <f ca="1">'DAC Adjustment'!O589-'Census Tract'!J585</f>
        <v>0.23386799858803331</v>
      </c>
      <c r="W585" s="29">
        <f ca="1">'DAC Adjustment'!P589-'Census Tract'!K585</f>
        <v>1.1622234703135739</v>
      </c>
      <c r="X585" s="29">
        <f ca="1">'DAC Adjustment'!Q589-'Census Tract'!L585</f>
        <v>5.3478368247766248</v>
      </c>
      <c r="Y585" s="105">
        <f ca="1">'DAC Adjustment'!R589-'Census Tract'!M585</f>
        <v>11.615127259610048</v>
      </c>
      <c r="Z585" s="29">
        <f ca="1">'DAC Adjustment'!S589-'Census Tract'!N585</f>
        <v>0.17305382300764205</v>
      </c>
      <c r="AA585" s="29">
        <f ca="1">'DAC Adjustment'!T589-'Census Tract'!O585</f>
        <v>0.82349143728010565</v>
      </c>
      <c r="AB585" s="29">
        <f ca="1">'DAC Adjustment'!U589-'Census Tract'!P585</f>
        <v>3.7557718724842033</v>
      </c>
      <c r="AC585" s="105">
        <f ca="1">'DAC Adjustment'!V589-'Census Tract'!Q585</f>
        <v>8.1463352305532553</v>
      </c>
      <c r="AD585" s="29">
        <f ca="1">'DAC Adjustment'!W589-'Census Tract'!R585</f>
        <v>7.2048082542481184E-2</v>
      </c>
      <c r="AE585" s="29">
        <f ca="1">'DAC Adjustment'!X589-'Census Tract'!S585</f>
        <v>0.34223814139603403</v>
      </c>
      <c r="AF585" s="29">
        <f ca="1">'DAC Adjustment'!Y589-'Census Tract'!T585</f>
        <v>1.5016438863523209</v>
      </c>
      <c r="AG585" s="345">
        <f ca="1">'DAC Adjustment'!Z589-'Census Tract'!U585</f>
        <v>3.2259867315480513</v>
      </c>
    </row>
    <row r="586" spans="1:33" ht="15.75" x14ac:dyDescent="0.25">
      <c r="A586" s="193" t="s">
        <v>52</v>
      </c>
      <c r="B586" s="53" t="str">
        <f>IFERROR(INDEX(Geography!$R$5:$R$889,MATCH(C586,Geography!$S$5:$S$889,0)),"Undefined")</f>
        <v>Portland</v>
      </c>
      <c r="C586" s="53">
        <v>41051003200</v>
      </c>
      <c r="D586" s="171" cm="1">
        <f t="array" ref="D586">INDEX(Geography!$K$5:$K$838,MATCH(C586,Geography!$L$5:$L$838,0),0)</f>
        <v>1</v>
      </c>
      <c r="E586" s="53">
        <v>4399</v>
      </c>
      <c r="F586" s="53">
        <f>SUMIF(County!$A$5:$A$40,A586,County!$D$5:$D$40)</f>
        <v>590062</v>
      </c>
      <c r="G586" s="173" cm="1">
        <f t="array" ref="G586">INDEX(Geography!$E$5:$E$833,MATCH(C586,Geography!$C$5:$C$833,0),0)</f>
        <v>2977</v>
      </c>
      <c r="H586" s="239">
        <f t="shared" si="9"/>
        <v>3424.3801798535205</v>
      </c>
      <c r="I586" s="173">
        <f>SUMIF(Geography!$L$5:$L$838,'Census Tract'!C586,Geography!$M$5:$M$838)</f>
        <v>1345</v>
      </c>
      <c r="J586" s="338">
        <f ca="1">($I586/(SUMIF($D$5:$D$832,$D586,$I$5:$I$832))*IF($D586=1,Urban_Rural_LDVs!F$6,Urban_Rural_LDVs!F$7))</f>
        <v>0.67355986745375773</v>
      </c>
      <c r="K586" s="196">
        <f ca="1">($I586/(SUMIF($D$5:$D$832,$D586,$I$5:$I$832))*IF($D586=1,Urban_Rural_LDVs!G$6,Urban_Rural_LDVs!G$7))</f>
        <v>3.3473031425519411</v>
      </c>
      <c r="L586" s="196">
        <f ca="1">($I586/(SUMIF($D$5:$D$832,$D586,$I$5:$I$832))*IF($D586=1,Urban_Rural_LDVs!H$6,Urban_Rural_LDVs!H$7))</f>
        <v>15.402228114185352</v>
      </c>
      <c r="M586" s="197">
        <f ca="1">($I586/(SUMIF($D$5:$D$832,$D586,$I$5:$I$832))*IF($D586=1,Urban_Rural_LDVs!I$6,Urban_Rural_LDVs!I$7))</f>
        <v>33.452561379390836</v>
      </c>
      <c r="N586" s="196">
        <f ca="1">($H586/(SUMIF($D$5:$D$832,$D586,$H$5:$H$832))*IF($D586=1,Urban_Rural_LDVs!J$6,Urban_Rural_LDVs!J$7))</f>
        <v>0.70693822448542087</v>
      </c>
      <c r="O586" s="196">
        <f ca="1">($H586/(SUMIF($D$5:$D$832,$D586,$H$5:$H$832))*IF($D586=1,Urban_Rural_LDVs!K$6,Urban_Rural_LDVs!K$7))</f>
        <v>3.3640260840931391</v>
      </c>
      <c r="P586" s="196">
        <f ca="1">($H586/(SUMIF($D$5:$D$832,$D586,$H$5:$H$832))*IF($D586=1,Urban_Rural_LDVs!L$6,Urban_Rural_LDVs!L$7))</f>
        <v>15.342617995726204</v>
      </c>
      <c r="Q586" s="197">
        <f ca="1">($H586/(SUMIF($D$5:$D$832,$D586,$H$5:$H$832))*IF($D586=1,Urban_Rural_LDVs!M$6,Urban_Rural_LDVs!M$7))</f>
        <v>33.278408207694063</v>
      </c>
      <c r="R586" s="196">
        <f ca="1">($H586/(SUMIF($D$5:$D$832,$D586,$H$5:$H$832))*IF($D586=1,Urban_Rural_LDVs!N$6,Urban_Rural_LDVs!N$7))</f>
        <v>0.29432197835878765</v>
      </c>
      <c r="S586" s="196">
        <f ca="1">($H586/(SUMIF($D$5:$D$832,$D586,$H$5:$H$832))*IF($D586=1,Urban_Rural_LDVs!O$6,Urban_Rural_LDVs!O$7))</f>
        <v>1.3980692239258921</v>
      </c>
      <c r="T586" s="196">
        <f ca="1">($H586/(SUMIF($D$5:$D$832,$D586,$H$5:$H$832))*IF($D586=1,Urban_Rural_LDVs!P$6,Urban_Rural_LDVs!P$7))</f>
        <v>6.1343311830817973</v>
      </c>
      <c r="U586" s="339">
        <f ca="1">($H586/(SUMIF($D$5:$D$832,$D586,$H$5:$H$832))*IF($D586=1,Urban_Rural_LDVs!Q$6,Urban_Rural_LDVs!Q$7))</f>
        <v>13.178404802495441</v>
      </c>
      <c r="V586" s="344">
        <f ca="1">'DAC Adjustment'!O590-'Census Tract'!J586</f>
        <v>0</v>
      </c>
      <c r="W586" s="29">
        <f ca="1">'DAC Adjustment'!P590-'Census Tract'!K586</f>
        <v>0</v>
      </c>
      <c r="X586" s="29">
        <f ca="1">'DAC Adjustment'!Q590-'Census Tract'!L586</f>
        <v>0</v>
      </c>
      <c r="Y586" s="105">
        <f ca="1">'DAC Adjustment'!R590-'Census Tract'!M586</f>
        <v>0</v>
      </c>
      <c r="Z586" s="29">
        <f ca="1">'DAC Adjustment'!S590-'Census Tract'!N586</f>
        <v>0</v>
      </c>
      <c r="AA586" s="29">
        <f ca="1">'DAC Adjustment'!T590-'Census Tract'!O586</f>
        <v>0</v>
      </c>
      <c r="AB586" s="29">
        <f ca="1">'DAC Adjustment'!U590-'Census Tract'!P586</f>
        <v>0</v>
      </c>
      <c r="AC586" s="105">
        <f ca="1">'DAC Adjustment'!V590-'Census Tract'!Q586</f>
        <v>0</v>
      </c>
      <c r="AD586" s="29">
        <f ca="1">'DAC Adjustment'!W590-'Census Tract'!R586</f>
        <v>0</v>
      </c>
      <c r="AE586" s="29">
        <f ca="1">'DAC Adjustment'!X590-'Census Tract'!S586</f>
        <v>0</v>
      </c>
      <c r="AF586" s="29">
        <f ca="1">'DAC Adjustment'!Y590-'Census Tract'!T586</f>
        <v>0</v>
      </c>
      <c r="AG586" s="345">
        <f ca="1">'DAC Adjustment'!Z590-'Census Tract'!U586</f>
        <v>0</v>
      </c>
    </row>
    <row r="587" spans="1:33" ht="15.75" x14ac:dyDescent="0.25">
      <c r="A587" s="193" t="s">
        <v>52</v>
      </c>
      <c r="B587" s="53" t="str">
        <f>IFERROR(INDEX(Geography!$R$5:$R$889,MATCH(C587,Geography!$S$5:$S$889,0)),"Undefined")</f>
        <v>Gresham</v>
      </c>
      <c r="C587" s="53">
        <v>41051009907</v>
      </c>
      <c r="D587" s="171" cm="1">
        <f t="array" ref="D587">INDEX(Geography!$K$5:$K$838,MATCH(C587,Geography!$L$5:$L$838,0),0)</f>
        <v>1</v>
      </c>
      <c r="E587" s="53">
        <v>5764</v>
      </c>
      <c r="F587" s="53">
        <f>SUMIF(County!$A$5:$A$40,A587,County!$D$5:$D$40)</f>
        <v>590062</v>
      </c>
      <c r="G587" s="173" cm="1">
        <f t="array" ref="G587">INDEX(Geography!$E$5:$E$833,MATCH(C587,Geography!$C$5:$C$833,0),0)</f>
        <v>4113</v>
      </c>
      <c r="H587" s="239">
        <f t="shared" si="9"/>
        <v>4731.0969700159658</v>
      </c>
      <c r="I587" s="173">
        <f>SUMIF(Geography!$L$5:$L$838,'Census Tract'!C587,Geography!$M$5:$M$838)</f>
        <v>1184</v>
      </c>
      <c r="J587" s="338">
        <f ca="1">($I587/(SUMIF($D$5:$D$832,$D587,$I$5:$I$832))*IF($D587=1,Urban_Rural_LDVs!F$6,Urban_Rural_LDVs!F$7))</f>
        <v>0.59293299856152348</v>
      </c>
      <c r="K587" s="196">
        <f ca="1">($I587/(SUMIF($D$5:$D$832,$D587,$I$5:$I$832))*IF($D587=1,Urban_Rural_LDVs!G$6,Urban_Rural_LDVs!G$7))</f>
        <v>2.9466222459341993</v>
      </c>
      <c r="L587" s="196">
        <f ca="1">($I587/(SUMIF($D$5:$D$832,$D587,$I$5:$I$832))*IF($D587=1,Urban_Rural_LDVs!H$6,Urban_Rural_LDVs!H$7))</f>
        <v>13.558541328769856</v>
      </c>
      <c r="M587" s="197">
        <f ca="1">($I587/(SUMIF($D$5:$D$832,$D587,$I$5:$I$832))*IF($D587=1,Urban_Rural_LDVs!I$6,Urban_Rural_LDVs!I$7))</f>
        <v>29.448202731002784</v>
      </c>
      <c r="N587" s="196">
        <f ca="1">($H587/(SUMIF($D$5:$D$832,$D587,$H$5:$H$832))*IF($D587=1,Urban_Rural_LDVs!J$6,Urban_Rural_LDVs!J$7))</f>
        <v>0.97670034172271947</v>
      </c>
      <c r="O587" s="196">
        <f ca="1">($H587/(SUMIF($D$5:$D$832,$D587,$H$5:$H$832))*IF($D587=1,Urban_Rural_LDVs!K$6,Urban_Rural_LDVs!K$7))</f>
        <v>4.6477122216577369</v>
      </c>
      <c r="P587" s="196">
        <f ca="1">($H587/(SUMIF($D$5:$D$832,$D587,$H$5:$H$832))*IF($D587=1,Urban_Rural_LDVs!L$6,Urban_Rural_LDVs!L$7))</f>
        <v>21.197241456641546</v>
      </c>
      <c r="Q587" s="197">
        <f ca="1">($H587/(SUMIF($D$5:$D$832,$D587,$H$5:$H$832))*IF($D587=1,Urban_Rural_LDVs!M$6,Urban_Rural_LDVs!M$7))</f>
        <v>45.97718943844329</v>
      </c>
      <c r="R587" s="196">
        <f ca="1">($H587/(SUMIF($D$5:$D$832,$D587,$H$5:$H$832))*IF($D587=1,Urban_Rural_LDVs!N$6,Urban_Rural_LDVs!N$7))</f>
        <v>0.40663295162569485</v>
      </c>
      <c r="S587" s="196">
        <f ca="1">($H587/(SUMIF($D$5:$D$832,$D587,$H$5:$H$832))*IF($D587=1,Urban_Rural_LDVs!O$6,Urban_Rural_LDVs!O$7))</f>
        <v>1.9315615445103105</v>
      </c>
      <c r="T587" s="196">
        <f ca="1">($H587/(SUMIF($D$5:$D$832,$D587,$H$5:$H$832))*IF($D587=1,Urban_Rural_LDVs!P$6,Urban_Rural_LDVs!P$7))</f>
        <v>8.4751441572104245</v>
      </c>
      <c r="U587" s="339">
        <f ca="1">($H587/(SUMIF($D$5:$D$832,$D587,$H$5:$H$832))*IF($D587=1,Urban_Rural_LDVs!Q$6,Urban_Rural_LDVs!Q$7))</f>
        <v>18.207181374761085</v>
      </c>
      <c r="V587" s="344">
        <f ca="1">'DAC Adjustment'!O591-'Census Tract'!J587</f>
        <v>0</v>
      </c>
      <c r="W587" s="29">
        <f ca="1">'DAC Adjustment'!P591-'Census Tract'!K587</f>
        <v>0</v>
      </c>
      <c r="X587" s="29">
        <f ca="1">'DAC Adjustment'!Q591-'Census Tract'!L587</f>
        <v>0</v>
      </c>
      <c r="Y587" s="105">
        <f ca="1">'DAC Adjustment'!R591-'Census Tract'!M587</f>
        <v>0</v>
      </c>
      <c r="Z587" s="29">
        <f ca="1">'DAC Adjustment'!S591-'Census Tract'!N587</f>
        <v>0</v>
      </c>
      <c r="AA587" s="29">
        <f ca="1">'DAC Adjustment'!T591-'Census Tract'!O587</f>
        <v>0</v>
      </c>
      <c r="AB587" s="29">
        <f ca="1">'DAC Adjustment'!U591-'Census Tract'!P587</f>
        <v>0</v>
      </c>
      <c r="AC587" s="105">
        <f ca="1">'DAC Adjustment'!V591-'Census Tract'!Q587</f>
        <v>0</v>
      </c>
      <c r="AD587" s="29">
        <f ca="1">'DAC Adjustment'!W591-'Census Tract'!R587</f>
        <v>0</v>
      </c>
      <c r="AE587" s="29">
        <f ca="1">'DAC Adjustment'!X591-'Census Tract'!S587</f>
        <v>0</v>
      </c>
      <c r="AF587" s="29">
        <f ca="1">'DAC Adjustment'!Y591-'Census Tract'!T587</f>
        <v>0</v>
      </c>
      <c r="AG587" s="345">
        <f ca="1">'DAC Adjustment'!Z591-'Census Tract'!U587</f>
        <v>0</v>
      </c>
    </row>
    <row r="588" spans="1:33" ht="15.75" x14ac:dyDescent="0.25">
      <c r="A588" s="193" t="s">
        <v>52</v>
      </c>
      <c r="B588" s="53" t="str">
        <f>IFERROR(INDEX(Geography!$R$5:$R$889,MATCH(C588,Geography!$S$5:$S$889,0)),"Undefined")</f>
        <v>Troutdale</v>
      </c>
      <c r="C588" s="53">
        <v>41051010305</v>
      </c>
      <c r="D588" s="171" cm="1">
        <f t="array" ref="D588">INDEX(Geography!$K$5:$K$838,MATCH(C588,Geography!$L$5:$L$838,0),0)</f>
        <v>1</v>
      </c>
      <c r="E588" s="53">
        <v>4076</v>
      </c>
      <c r="F588" s="53">
        <f>SUMIF(County!$A$5:$A$40,A588,County!$D$5:$D$40)</f>
        <v>590062</v>
      </c>
      <c r="G588" s="173" cm="1">
        <f t="array" ref="G588">INDEX(Geography!$E$5:$E$833,MATCH(C588,Geography!$C$5:$C$833,0),0)</f>
        <v>2995</v>
      </c>
      <c r="H588" s="239">
        <f t="shared" si="9"/>
        <v>3445.0851994159539</v>
      </c>
      <c r="I588" s="173">
        <f>SUMIF(Geography!$L$5:$L$838,'Census Tract'!C588,Geography!$M$5:$M$838)</f>
        <v>854</v>
      </c>
      <c r="J588" s="338">
        <f ca="1">($I588/(SUMIF($D$5:$D$832,$D588,$I$5:$I$832))*IF($D588=1,Urban_Rural_LDVs!F$6,Urban_Rural_LDVs!F$7))</f>
        <v>0.42767295673272054</v>
      </c>
      <c r="K588" s="196">
        <f ca="1">($I588/(SUMIF($D$5:$D$832,$D588,$I$5:$I$832))*IF($D588=1,Urban_Rural_LDVs!G$6,Urban_Rural_LDVs!G$7))</f>
        <v>2.1253508429288903</v>
      </c>
      <c r="L588" s="196">
        <f ca="1">($I588/(SUMIF($D$5:$D$832,$D588,$I$5:$I$832))*IF($D588=1,Urban_Rural_LDVs!H$6,Urban_Rural_LDVs!H$7))</f>
        <v>9.7795559922039335</v>
      </c>
      <c r="M588" s="197">
        <f ca="1">($I588/(SUMIF($D$5:$D$832,$D588,$I$5:$I$832))*IF($D588=1,Urban_Rural_LDVs!I$6,Urban_Rural_LDVs!I$7))</f>
        <v>21.240511091449644</v>
      </c>
      <c r="N588" s="196">
        <f ca="1">($H588/(SUMIF($D$5:$D$832,$D588,$H$5:$H$832))*IF($D588=1,Urban_Rural_LDVs!J$6,Urban_Rural_LDVs!J$7))</f>
        <v>0.71121262423037801</v>
      </c>
      <c r="O588" s="196">
        <f ca="1">($H588/(SUMIF($D$5:$D$832,$D588,$H$5:$H$832))*IF($D588=1,Urban_Rural_LDVs!K$6,Urban_Rural_LDVs!K$7))</f>
        <v>3.3843661813432822</v>
      </c>
      <c r="P588" s="196">
        <f ca="1">($H588/(SUMIF($D$5:$D$832,$D588,$H$5:$H$832))*IF($D588=1,Urban_Rural_LDVs!L$6,Urban_Rural_LDVs!L$7))</f>
        <v>15.435384916761835</v>
      </c>
      <c r="Q588" s="197">
        <f ca="1">($H588/(SUMIF($D$5:$D$832,$D588,$H$5:$H$832))*IF($D588=1,Urban_Rural_LDVs!M$6,Urban_Rural_LDVs!M$7))</f>
        <v>33.479621290575651</v>
      </c>
      <c r="R588" s="196">
        <f ca="1">($H588/(SUMIF($D$5:$D$832,$D588,$H$5:$H$832))*IF($D588=1,Urban_Rural_LDVs!N$6,Urban_Rural_LDVs!N$7))</f>
        <v>0.29610155363942525</v>
      </c>
      <c r="S588" s="196">
        <f ca="1">($H588/(SUMIF($D$5:$D$832,$D588,$H$5:$H$832))*IF($D588=1,Urban_Rural_LDVs!O$6,Urban_Rural_LDVs!O$7))</f>
        <v>1.4065224473154339</v>
      </c>
      <c r="T588" s="196">
        <f ca="1">($H588/(SUMIF($D$5:$D$832,$D588,$H$5:$H$832))*IF($D588=1,Urban_Rural_LDVs!P$6,Urban_Rural_LDVs!P$7))</f>
        <v>6.1714215295028492</v>
      </c>
      <c r="U588" s="339">
        <f ca="1">($H588/(SUMIF($D$5:$D$832,$D588,$H$5:$H$832))*IF($D588=1,Urban_Rural_LDVs!Q$6,Urban_Rural_LDVs!Q$7))</f>
        <v>13.258086121422185</v>
      </c>
      <c r="V588" s="344">
        <f ca="1">'DAC Adjustment'!O592-'Census Tract'!J588</f>
        <v>0</v>
      </c>
      <c r="W588" s="29">
        <f ca="1">'DAC Adjustment'!P592-'Census Tract'!K588</f>
        <v>0</v>
      </c>
      <c r="X588" s="29">
        <f ca="1">'DAC Adjustment'!Q592-'Census Tract'!L588</f>
        <v>0</v>
      </c>
      <c r="Y588" s="105">
        <f ca="1">'DAC Adjustment'!R592-'Census Tract'!M588</f>
        <v>0</v>
      </c>
      <c r="Z588" s="29">
        <f ca="1">'DAC Adjustment'!S592-'Census Tract'!N588</f>
        <v>0</v>
      </c>
      <c r="AA588" s="29">
        <f ca="1">'DAC Adjustment'!T592-'Census Tract'!O588</f>
        <v>0</v>
      </c>
      <c r="AB588" s="29">
        <f ca="1">'DAC Adjustment'!U592-'Census Tract'!P588</f>
        <v>0</v>
      </c>
      <c r="AC588" s="105">
        <f ca="1">'DAC Adjustment'!V592-'Census Tract'!Q588</f>
        <v>0</v>
      </c>
      <c r="AD588" s="29">
        <f ca="1">'DAC Adjustment'!W592-'Census Tract'!R588</f>
        <v>0</v>
      </c>
      <c r="AE588" s="29">
        <f ca="1">'DAC Adjustment'!X592-'Census Tract'!S588</f>
        <v>0</v>
      </c>
      <c r="AF588" s="29">
        <f ca="1">'DAC Adjustment'!Y592-'Census Tract'!T588</f>
        <v>0</v>
      </c>
      <c r="AG588" s="345">
        <f ca="1">'DAC Adjustment'!Z592-'Census Tract'!U588</f>
        <v>0</v>
      </c>
    </row>
    <row r="589" spans="1:33" ht="15.75" x14ac:dyDescent="0.25">
      <c r="A589" s="193" t="s">
        <v>52</v>
      </c>
      <c r="B589" s="53" t="str">
        <f>IFERROR(INDEX(Geography!$R$5:$R$889,MATCH(C589,Geography!$S$5:$S$889,0)),"Undefined")</f>
        <v>Fairview</v>
      </c>
      <c r="C589" s="53">
        <v>41051010304</v>
      </c>
      <c r="D589" s="171" cm="1">
        <f t="array" ref="D589">INDEX(Geography!$K$5:$K$838,MATCH(C589,Geography!$L$5:$L$838,0),0)</f>
        <v>1</v>
      </c>
      <c r="E589" s="53">
        <v>4296</v>
      </c>
      <c r="F589" s="53">
        <f>SUMIF(County!$A$5:$A$40,A589,County!$D$5:$D$40)</f>
        <v>590062</v>
      </c>
      <c r="G589" s="173" cm="1">
        <f t="array" ref="G589">INDEX(Geography!$E$5:$E$833,MATCH(C589,Geography!$C$5:$C$833,0),0)</f>
        <v>2225</v>
      </c>
      <c r="H589" s="239">
        <f t="shared" si="9"/>
        <v>2559.3704736896484</v>
      </c>
      <c r="I589" s="173">
        <f>SUMIF(Geography!$L$5:$L$838,'Census Tract'!C589,Geography!$M$5:$M$838)</f>
        <v>1768</v>
      </c>
      <c r="J589" s="338">
        <f ca="1">($I589/(SUMIF($D$5:$D$832,$D589,$I$5:$I$832))*IF($D589=1,Urban_Rural_LDVs!F$6,Urban_Rural_LDVs!F$7))</f>
        <v>0.88539319379795078</v>
      </c>
      <c r="K589" s="196">
        <f ca="1">($I589/(SUMIF($D$5:$D$832,$D589,$I$5:$I$832))*IF($D589=1,Urban_Rural_LDVs!G$6,Urban_Rural_LDVs!G$7))</f>
        <v>4.4000237591314741</v>
      </c>
      <c r="L589" s="196">
        <f ca="1">($I589/(SUMIF($D$5:$D$832,$D589,$I$5:$I$832))*IF($D589=1,Urban_Rural_LDVs!H$6,Urban_Rural_LDVs!H$7))</f>
        <v>20.246200227419855</v>
      </c>
      <c r="M589" s="197">
        <f ca="1">($I589/(SUMIF($D$5:$D$832,$D589,$I$5:$I$832))*IF($D589=1,Urban_Rural_LDVs!I$6,Urban_Rural_LDVs!I$7))</f>
        <v>43.973329753727135</v>
      </c>
      <c r="N589" s="196">
        <f ca="1">($H589/(SUMIF($D$5:$D$832,$D589,$H$5:$H$832))*IF($D589=1,Urban_Rural_LDVs!J$6,Urban_Rural_LDVs!J$7))</f>
        <v>0.52836330180720903</v>
      </c>
      <c r="O589" s="196">
        <f ca="1">($H589/(SUMIF($D$5:$D$832,$D589,$H$5:$H$832))*IF($D589=1,Urban_Rural_LDVs!K$6,Urban_Rural_LDVs!K$7))</f>
        <v>2.5142620211982649</v>
      </c>
      <c r="P589" s="196">
        <f ca="1">($H589/(SUMIF($D$5:$D$832,$D589,$H$5:$H$832))*IF($D589=1,Urban_Rural_LDVs!L$6,Urban_Rural_LDVs!L$7))</f>
        <v>11.467022183570979</v>
      </c>
      <c r="Q589" s="197">
        <f ca="1">($H589/(SUMIF($D$5:$D$832,$D589,$H$5:$H$832))*IF($D589=1,Urban_Rural_LDVs!M$6,Urban_Rural_LDVs!M$7))</f>
        <v>24.872172745085418</v>
      </c>
      <c r="R589" s="196">
        <f ca="1">($H589/(SUMIF($D$5:$D$832,$D589,$H$5:$H$832))*IF($D589=1,Urban_Rural_LDVs!N$6,Urban_Rural_LDVs!N$7))</f>
        <v>0.21997527774548289</v>
      </c>
      <c r="S589" s="196">
        <f ca="1">($H589/(SUMIF($D$5:$D$832,$D589,$H$5:$H$832))*IF($D589=1,Urban_Rural_LDVs!O$6,Urban_Rural_LDVs!O$7))</f>
        <v>1.0449123356516996</v>
      </c>
      <c r="T589" s="196">
        <f ca="1">($H589/(SUMIF($D$5:$D$832,$D589,$H$5:$H$832))*IF($D589=1,Urban_Rural_LDVs!P$6,Urban_Rural_LDVs!P$7))</f>
        <v>4.5847789326022834</v>
      </c>
      <c r="U589" s="339">
        <f ca="1">($H589/(SUMIF($D$5:$D$832,$D589,$H$5:$H$832))*IF($D589=1,Urban_Rural_LDVs!Q$6,Urban_Rural_LDVs!Q$7))</f>
        <v>9.8494963673336766</v>
      </c>
      <c r="V589" s="344">
        <f ca="1">'DAC Adjustment'!O593-'Census Tract'!J589</f>
        <v>0</v>
      </c>
      <c r="W589" s="29">
        <f ca="1">'DAC Adjustment'!P593-'Census Tract'!K589</f>
        <v>0</v>
      </c>
      <c r="X589" s="29">
        <f ca="1">'DAC Adjustment'!Q593-'Census Tract'!L589</f>
        <v>0</v>
      </c>
      <c r="Y589" s="105">
        <f ca="1">'DAC Adjustment'!R593-'Census Tract'!M589</f>
        <v>0</v>
      </c>
      <c r="Z589" s="29">
        <f ca="1">'DAC Adjustment'!S593-'Census Tract'!N589</f>
        <v>0</v>
      </c>
      <c r="AA589" s="29">
        <f ca="1">'DAC Adjustment'!T593-'Census Tract'!O589</f>
        <v>0</v>
      </c>
      <c r="AB589" s="29">
        <f ca="1">'DAC Adjustment'!U593-'Census Tract'!P589</f>
        <v>0</v>
      </c>
      <c r="AC589" s="105">
        <f ca="1">'DAC Adjustment'!V593-'Census Tract'!Q589</f>
        <v>0</v>
      </c>
      <c r="AD589" s="29">
        <f ca="1">'DAC Adjustment'!W593-'Census Tract'!R589</f>
        <v>0</v>
      </c>
      <c r="AE589" s="29">
        <f ca="1">'DAC Adjustment'!X593-'Census Tract'!S589</f>
        <v>0</v>
      </c>
      <c r="AF589" s="29">
        <f ca="1">'DAC Adjustment'!Y593-'Census Tract'!T589</f>
        <v>0</v>
      </c>
      <c r="AG589" s="345">
        <f ca="1">'DAC Adjustment'!Z593-'Census Tract'!U589</f>
        <v>0</v>
      </c>
    </row>
    <row r="590" spans="1:33" ht="15.75" x14ac:dyDescent="0.25">
      <c r="A590" s="193" t="s">
        <v>52</v>
      </c>
      <c r="B590" s="53" t="str">
        <f>IFERROR(INDEX(Geography!$R$5:$R$889,MATCH(C590,Geography!$S$5:$S$889,0)),"Undefined")</f>
        <v>Troutdale</v>
      </c>
      <c r="C590" s="53">
        <v>41051010306</v>
      </c>
      <c r="D590" s="171" cm="1">
        <f t="array" ref="D590">INDEX(Geography!$K$5:$K$838,MATCH(C590,Geography!$L$5:$L$838,0),0)</f>
        <v>1</v>
      </c>
      <c r="E590" s="53">
        <v>4980</v>
      </c>
      <c r="F590" s="53">
        <f>SUMIF(County!$A$5:$A$40,A590,County!$D$5:$D$40)</f>
        <v>590062</v>
      </c>
      <c r="G590" s="173" cm="1">
        <f t="array" ref="G590">INDEX(Geography!$E$5:$E$833,MATCH(C590,Geography!$C$5:$C$833,0),0)</f>
        <v>3539</v>
      </c>
      <c r="H590" s="239">
        <f t="shared" si="9"/>
        <v>4070.8369017472655</v>
      </c>
      <c r="I590" s="173">
        <f>SUMIF(Geography!$L$5:$L$838,'Census Tract'!C590,Geography!$M$5:$M$838)</f>
        <v>410</v>
      </c>
      <c r="J590" s="338">
        <f ca="1">($I590/(SUMIF($D$5:$D$832,$D590,$I$5:$I$832))*IF($D590=1,Urban_Rural_LDVs!F$6,Urban_Rural_LDVs!F$7))</f>
        <v>0.20532308227214921</v>
      </c>
      <c r="K590" s="196">
        <f ca="1">($I590/(SUMIF($D$5:$D$832,$D590,$I$5:$I$832))*IF($D590=1,Urban_Rural_LDVs!G$6,Urban_Rural_LDVs!G$7))</f>
        <v>1.0203675007035657</v>
      </c>
      <c r="L590" s="196">
        <f ca="1">($I590/(SUMIF($D$5:$D$832,$D590,$I$5:$I$832))*IF($D590=1,Urban_Rural_LDVs!H$6,Urban_Rural_LDVs!H$7))</f>
        <v>4.6951029939152376</v>
      </c>
      <c r="M590" s="197">
        <f ca="1">($I590/(SUMIF($D$5:$D$832,$D590,$I$5:$I$832))*IF($D590=1,Urban_Rural_LDVs!I$6,Urban_Rural_LDVs!I$7))</f>
        <v>10.1974350673236</v>
      </c>
      <c r="N590" s="196">
        <f ca="1">($H590/(SUMIF($D$5:$D$832,$D590,$H$5:$H$832))*IF($D590=1,Urban_Rural_LDVs!J$6,Urban_Rural_LDVs!J$7))</f>
        <v>0.84039448318908438</v>
      </c>
      <c r="O590" s="196">
        <f ca="1">($H590/(SUMIF($D$5:$D$832,$D590,$H$5:$H$832))*IF($D590=1,Urban_Rural_LDVs!K$6,Urban_Rural_LDVs!K$7))</f>
        <v>3.9990891204587231</v>
      </c>
      <c r="P590" s="196">
        <f ca="1">($H590/(SUMIF($D$5:$D$832,$D590,$H$5:$H$832))*IF($D590=1,Urban_Rural_LDVs!L$6,Urban_Rural_LDVs!L$7))</f>
        <v>18.239007419171998</v>
      </c>
      <c r="Q590" s="197">
        <f ca="1">($H590/(SUMIF($D$5:$D$832,$D590,$H$5:$H$832))*IF($D590=1,Urban_Rural_LDVs!M$6,Urban_Rural_LDVs!M$7))</f>
        <v>39.560727795441473</v>
      </c>
      <c r="R590" s="196">
        <f ca="1">($H590/(SUMIF($D$5:$D$832,$D590,$H$5:$H$832))*IF($D590=1,Urban_Rural_LDVs!N$6,Urban_Rural_LDVs!N$7))</f>
        <v>0.3498842732320287</v>
      </c>
      <c r="S590" s="196">
        <f ca="1">($H590/(SUMIF($D$5:$D$832,$D590,$H$5:$H$832))*IF($D590=1,Urban_Rural_LDVs!O$6,Urban_Rural_LDVs!O$7))</f>
        <v>1.6619976430882539</v>
      </c>
      <c r="T590" s="196">
        <f ca="1">($H590/(SUMIF($D$5:$D$832,$D590,$H$5:$H$832))*IF($D590=1,Urban_Rural_LDVs!P$6,Urban_Rural_LDVs!P$7))</f>
        <v>7.2923742213390925</v>
      </c>
      <c r="U590" s="339">
        <f ca="1">($H590/(SUMIF($D$5:$D$832,$D590,$H$5:$H$832))*IF($D590=1,Urban_Rural_LDVs!Q$6,Urban_Rural_LDVs!Q$7))</f>
        <v>15.666232648986014</v>
      </c>
      <c r="V590" s="344">
        <f ca="1">'DAC Adjustment'!O594-'Census Tract'!J590</f>
        <v>0</v>
      </c>
      <c r="W590" s="29">
        <f ca="1">'DAC Adjustment'!P594-'Census Tract'!K590</f>
        <v>0</v>
      </c>
      <c r="X590" s="29">
        <f ca="1">'DAC Adjustment'!Q594-'Census Tract'!L590</f>
        <v>0</v>
      </c>
      <c r="Y590" s="105">
        <f ca="1">'DAC Adjustment'!R594-'Census Tract'!M590</f>
        <v>0</v>
      </c>
      <c r="Z590" s="29">
        <f ca="1">'DAC Adjustment'!S594-'Census Tract'!N590</f>
        <v>0</v>
      </c>
      <c r="AA590" s="29">
        <f ca="1">'DAC Adjustment'!T594-'Census Tract'!O590</f>
        <v>0</v>
      </c>
      <c r="AB590" s="29">
        <f ca="1">'DAC Adjustment'!U594-'Census Tract'!P590</f>
        <v>0</v>
      </c>
      <c r="AC590" s="105">
        <f ca="1">'DAC Adjustment'!V594-'Census Tract'!Q590</f>
        <v>0</v>
      </c>
      <c r="AD590" s="29">
        <f ca="1">'DAC Adjustment'!W594-'Census Tract'!R590</f>
        <v>0</v>
      </c>
      <c r="AE590" s="29">
        <f ca="1">'DAC Adjustment'!X594-'Census Tract'!S590</f>
        <v>0</v>
      </c>
      <c r="AF590" s="29">
        <f ca="1">'DAC Adjustment'!Y594-'Census Tract'!T590</f>
        <v>0</v>
      </c>
      <c r="AG590" s="345">
        <f ca="1">'DAC Adjustment'!Z594-'Census Tract'!U590</f>
        <v>0</v>
      </c>
    </row>
    <row r="591" spans="1:33" ht="15.75" x14ac:dyDescent="0.25">
      <c r="A591" s="193" t="s">
        <v>52</v>
      </c>
      <c r="B591" s="53" t="str">
        <f>IFERROR(INDEX(Geography!$R$5:$R$889,MATCH(C591,Geography!$S$5:$S$889,0)),"Undefined")</f>
        <v>Portland</v>
      </c>
      <c r="C591" s="53">
        <v>41051005000</v>
      </c>
      <c r="D591" s="171" cm="1">
        <f t="array" ref="D591">INDEX(Geography!$K$5:$K$838,MATCH(C591,Geography!$L$5:$L$838,0),0)</f>
        <v>1</v>
      </c>
      <c r="E591" s="53">
        <v>3626</v>
      </c>
      <c r="F591" s="53">
        <f>SUMIF(County!$A$5:$A$40,A591,County!$D$5:$D$40)</f>
        <v>590062</v>
      </c>
      <c r="G591" s="173" cm="1">
        <f t="array" ref="G591">INDEX(Geography!$E$5:$E$833,MATCH(C591,Geography!$C$5:$C$833,0),0)</f>
        <v>2114</v>
      </c>
      <c r="H591" s="239">
        <f t="shared" si="9"/>
        <v>2431.6895197213107</v>
      </c>
      <c r="I591" s="173">
        <f>SUMIF(Geography!$L$5:$L$838,'Census Tract'!C591,Geography!$M$5:$M$838)</f>
        <v>10094</v>
      </c>
      <c r="J591" s="338">
        <f ca="1">($I591/(SUMIF($D$5:$D$832,$D591,$I$5:$I$832))*IF($D591=1,Urban_Rural_LDVs!F$6,Urban_Rural_LDVs!F$7))</f>
        <v>5.0549541279392054</v>
      </c>
      <c r="K591" s="196">
        <f ca="1">($I591/(SUMIF($D$5:$D$832,$D591,$I$5:$I$832))*IF($D591=1,Urban_Rural_LDVs!G$6,Urban_Rural_LDVs!G$7))</f>
        <v>25.120950127077542</v>
      </c>
      <c r="L591" s="196">
        <f ca="1">($I591/(SUMIF($D$5:$D$832,$D591,$I$5:$I$832))*IF($D591=1,Urban_Rural_LDVs!H$6,Urban_Rural_LDVs!H$7))</f>
        <v>115.59114541604978</v>
      </c>
      <c r="M591" s="197">
        <f ca="1">($I591/(SUMIF($D$5:$D$832,$D591,$I$5:$I$832))*IF($D591=1,Urban_Rural_LDVs!I$6,Urban_Rural_LDVs!I$7))</f>
        <v>251.05587699893763</v>
      </c>
      <c r="N591" s="196">
        <f ca="1">($H591/(SUMIF($D$5:$D$832,$D591,$H$5:$H$832))*IF($D591=1,Urban_Rural_LDVs!J$6,Urban_Rural_LDVs!J$7))</f>
        <v>0.50200450337997293</v>
      </c>
      <c r="O591" s="196">
        <f ca="1">($H591/(SUMIF($D$5:$D$832,$D591,$H$5:$H$832))*IF($D591=1,Urban_Rural_LDVs!K$6,Urban_Rural_LDVs!K$7))</f>
        <v>2.3888314214890478</v>
      </c>
      <c r="P591" s="196">
        <f ca="1">($H591/(SUMIF($D$5:$D$832,$D591,$H$5:$H$832))*IF($D591=1,Urban_Rural_LDVs!L$6,Urban_Rural_LDVs!L$7))</f>
        <v>10.894959503851256</v>
      </c>
      <c r="Q591" s="197">
        <f ca="1">($H591/(SUMIF($D$5:$D$832,$D591,$H$5:$H$832))*IF($D591=1,Urban_Rural_LDVs!M$6,Urban_Rural_LDVs!M$7))</f>
        <v>23.631358733982275</v>
      </c>
      <c r="R591" s="196">
        <f ca="1">($H591/(SUMIF($D$5:$D$832,$D591,$H$5:$H$832))*IF($D591=1,Urban_Rural_LDVs!N$6,Urban_Rural_LDVs!N$7))</f>
        <v>0.2090012301815509</v>
      </c>
      <c r="S591" s="196">
        <f ca="1">($H591/(SUMIF($D$5:$D$832,$D591,$H$5:$H$832))*IF($D591=1,Urban_Rural_LDVs!O$6,Urban_Rural_LDVs!O$7))</f>
        <v>0.99278412474952482</v>
      </c>
      <c r="T591" s="196">
        <f ca="1">($H591/(SUMIF($D$5:$D$832,$D591,$H$5:$H$832))*IF($D591=1,Urban_Rural_LDVs!P$6,Urban_Rural_LDVs!P$7))</f>
        <v>4.3560551296724608</v>
      </c>
      <c r="U591" s="339">
        <f ca="1">($H591/(SUMIF($D$5:$D$832,$D591,$H$5:$H$832))*IF($D591=1,Urban_Rural_LDVs!Q$6,Urban_Rural_LDVs!Q$7))</f>
        <v>9.358128233952085</v>
      </c>
      <c r="V591" s="344">
        <f ca="1">'DAC Adjustment'!O595-'Census Tract'!J591</f>
        <v>0</v>
      </c>
      <c r="W591" s="29">
        <f ca="1">'DAC Adjustment'!P595-'Census Tract'!K591</f>
        <v>0</v>
      </c>
      <c r="X591" s="29">
        <f ca="1">'DAC Adjustment'!Q595-'Census Tract'!L591</f>
        <v>0</v>
      </c>
      <c r="Y591" s="105">
        <f ca="1">'DAC Adjustment'!R595-'Census Tract'!M591</f>
        <v>0</v>
      </c>
      <c r="Z591" s="29">
        <f ca="1">'DAC Adjustment'!S595-'Census Tract'!N591</f>
        <v>0</v>
      </c>
      <c r="AA591" s="29">
        <f ca="1">'DAC Adjustment'!T595-'Census Tract'!O591</f>
        <v>0</v>
      </c>
      <c r="AB591" s="29">
        <f ca="1">'DAC Adjustment'!U595-'Census Tract'!P591</f>
        <v>0</v>
      </c>
      <c r="AC591" s="105">
        <f ca="1">'DAC Adjustment'!V595-'Census Tract'!Q591</f>
        <v>0</v>
      </c>
      <c r="AD591" s="29">
        <f ca="1">'DAC Adjustment'!W595-'Census Tract'!R591</f>
        <v>0</v>
      </c>
      <c r="AE591" s="29">
        <f ca="1">'DAC Adjustment'!X595-'Census Tract'!S591</f>
        <v>0</v>
      </c>
      <c r="AF591" s="29">
        <f ca="1">'DAC Adjustment'!Y595-'Census Tract'!T591</f>
        <v>0</v>
      </c>
      <c r="AG591" s="345">
        <f ca="1">'DAC Adjustment'!Z595-'Census Tract'!U591</f>
        <v>0</v>
      </c>
    </row>
    <row r="592" spans="1:33" ht="15.75" x14ac:dyDescent="0.25">
      <c r="A592" s="193" t="s">
        <v>52</v>
      </c>
      <c r="B592" s="53" t="str">
        <f>IFERROR(INDEX(Geography!$R$5:$R$889,MATCH(C592,Geography!$S$5:$S$889,0)),"Undefined")</f>
        <v>Portland</v>
      </c>
      <c r="C592" s="53">
        <v>41051004101</v>
      </c>
      <c r="D592" s="171" cm="1">
        <f t="array" ref="D592">INDEX(Geography!$K$5:$K$838,MATCH(C592,Geography!$L$5:$L$838,0),0)</f>
        <v>1</v>
      </c>
      <c r="E592" s="53">
        <v>7852</v>
      </c>
      <c r="F592" s="53">
        <f>SUMIF(County!$A$5:$A$40,A592,County!$D$5:$D$40)</f>
        <v>590062</v>
      </c>
      <c r="G592" s="173" cm="1">
        <f t="array" ref="G592">INDEX(Geography!$E$5:$E$833,MATCH(C592,Geography!$C$5:$C$833,0),0)</f>
        <v>4791</v>
      </c>
      <c r="H592" s="239">
        <f t="shared" si="9"/>
        <v>5510.9860402009463</v>
      </c>
      <c r="I592" s="173">
        <f>SUMIF(Geography!$L$5:$L$838,'Census Tract'!C592,Geography!$M$5:$M$838)</f>
        <v>2416</v>
      </c>
      <c r="J592" s="338">
        <f ca="1">($I592/(SUMIF($D$5:$D$832,$D592,$I$5:$I$832))*IF($D592=1,Urban_Rural_LDVs!F$6,Urban_Rural_LDVs!F$7))</f>
        <v>1.2099038213890547</v>
      </c>
      <c r="K592" s="196">
        <f ca="1">($I592/(SUMIF($D$5:$D$832,$D592,$I$5:$I$832))*IF($D592=1,Urban_Rural_LDVs!G$6,Urban_Rural_LDVs!G$7))</f>
        <v>6.0127021504873523</v>
      </c>
      <c r="L592" s="196">
        <f ca="1">($I592/(SUMIF($D$5:$D$832,$D592,$I$5:$I$832))*IF($D592=1,Urban_Rural_LDVs!H$6,Urban_Rural_LDVs!H$7))</f>
        <v>27.666753251949302</v>
      </c>
      <c r="M592" s="197">
        <f ca="1">($I592/(SUMIF($D$5:$D$832,$D592,$I$5:$I$832))*IF($D592=1,Urban_Rural_LDVs!I$6,Urban_Rural_LDVs!I$7))</f>
        <v>60.090251518667849</v>
      </c>
      <c r="N592" s="196">
        <f ca="1">($H592/(SUMIF($D$5:$D$832,$D592,$H$5:$H$832))*IF($D592=1,Urban_Rural_LDVs!J$6,Urban_Rural_LDVs!J$7))</f>
        <v>1.1377027321161073</v>
      </c>
      <c r="O592" s="196">
        <f ca="1">($H592/(SUMIF($D$5:$D$832,$D592,$H$5:$H$832))*IF($D592=1,Urban_Rural_LDVs!K$6,Urban_Rural_LDVs!K$7))</f>
        <v>5.4138558847464662</v>
      </c>
      <c r="P592" s="196">
        <f ca="1">($H592/(SUMIF($D$5:$D$832,$D592,$H$5:$H$832))*IF($D592=1,Urban_Rural_LDVs!L$6,Urban_Rural_LDVs!L$7))</f>
        <v>24.691462148983625</v>
      </c>
      <c r="Q592" s="197">
        <f ca="1">($H592/(SUMIF($D$5:$D$832,$D592,$H$5:$H$832))*IF($D592=1,Urban_Rural_LDVs!M$6,Urban_Rural_LDVs!M$7))</f>
        <v>53.55621556031651</v>
      </c>
      <c r="R592" s="196">
        <f ca="1">($H592/(SUMIF($D$5:$D$832,$D592,$H$5:$H$832))*IF($D592=1,Urban_Rural_LDVs!N$6,Urban_Rural_LDVs!N$7))</f>
        <v>0.47366362052971167</v>
      </c>
      <c r="S592" s="196">
        <f ca="1">($H592/(SUMIF($D$5:$D$832,$D592,$H$5:$H$832))*IF($D592=1,Urban_Rural_LDVs!O$6,Urban_Rural_LDVs!O$7))</f>
        <v>2.249966292183053</v>
      </c>
      <c r="T592" s="196">
        <f ca="1">($H592/(SUMIF($D$5:$D$832,$D592,$H$5:$H$832))*IF($D592=1,Urban_Rural_LDVs!P$6,Urban_Rural_LDVs!P$7))</f>
        <v>9.872213872403389</v>
      </c>
      <c r="U592" s="339">
        <f ca="1">($H592/(SUMIF($D$5:$D$832,$D592,$H$5:$H$832))*IF($D592=1,Urban_Rural_LDVs!Q$6,Urban_Rural_LDVs!Q$7))</f>
        <v>21.208511054335123</v>
      </c>
      <c r="V592" s="344">
        <f ca="1">'DAC Adjustment'!O596-'Census Tract'!J592</f>
        <v>0</v>
      </c>
      <c r="W592" s="29">
        <f ca="1">'DAC Adjustment'!P596-'Census Tract'!K592</f>
        <v>0</v>
      </c>
      <c r="X592" s="29">
        <f ca="1">'DAC Adjustment'!Q596-'Census Tract'!L592</f>
        <v>0</v>
      </c>
      <c r="Y592" s="105">
        <f ca="1">'DAC Adjustment'!R596-'Census Tract'!M592</f>
        <v>0</v>
      </c>
      <c r="Z592" s="29">
        <f ca="1">'DAC Adjustment'!S596-'Census Tract'!N592</f>
        <v>0</v>
      </c>
      <c r="AA592" s="29">
        <f ca="1">'DAC Adjustment'!T596-'Census Tract'!O592</f>
        <v>0</v>
      </c>
      <c r="AB592" s="29">
        <f ca="1">'DAC Adjustment'!U596-'Census Tract'!P592</f>
        <v>0</v>
      </c>
      <c r="AC592" s="105">
        <f ca="1">'DAC Adjustment'!V596-'Census Tract'!Q592</f>
        <v>0</v>
      </c>
      <c r="AD592" s="29">
        <f ca="1">'DAC Adjustment'!W596-'Census Tract'!R592</f>
        <v>0</v>
      </c>
      <c r="AE592" s="29">
        <f ca="1">'DAC Adjustment'!X596-'Census Tract'!S592</f>
        <v>0</v>
      </c>
      <c r="AF592" s="29">
        <f ca="1">'DAC Adjustment'!Y596-'Census Tract'!T592</f>
        <v>0</v>
      </c>
      <c r="AG592" s="345">
        <f ca="1">'DAC Adjustment'!Z596-'Census Tract'!U592</f>
        <v>0</v>
      </c>
    </row>
    <row r="593" spans="1:33" ht="15.75" x14ac:dyDescent="0.25">
      <c r="A593" s="193" t="s">
        <v>52</v>
      </c>
      <c r="B593" s="53" t="str">
        <f>IFERROR(INDEX(Geography!$R$5:$R$889,MATCH(C593,Geography!$S$5:$S$889,0)),"Undefined")</f>
        <v>Portland</v>
      </c>
      <c r="C593" s="53">
        <v>41051000402</v>
      </c>
      <c r="D593" s="171" cm="1">
        <f t="array" ref="D593">INDEX(Geography!$K$5:$K$838,MATCH(C593,Geography!$L$5:$L$838,0),0)</f>
        <v>1</v>
      </c>
      <c r="E593" s="53">
        <v>3635</v>
      </c>
      <c r="F593" s="53">
        <f>SUMIF(County!$A$5:$A$40,A593,County!$D$5:$D$40)</f>
        <v>590062</v>
      </c>
      <c r="G593" s="173" cm="1">
        <f t="array" ref="G593">INDEX(Geography!$E$5:$E$833,MATCH(C593,Geography!$C$5:$C$833,0),0)</f>
        <v>2498</v>
      </c>
      <c r="H593" s="239">
        <f t="shared" si="9"/>
        <v>2873.3966037198838</v>
      </c>
      <c r="I593" s="173">
        <f>SUMIF(Geography!$L$5:$L$838,'Census Tract'!C593,Geography!$M$5:$M$838)</f>
        <v>381</v>
      </c>
      <c r="J593" s="338">
        <f ca="1">($I593/(SUMIF($D$5:$D$832,$D593,$I$5:$I$832))*IF($D593=1,Urban_Rural_LDVs!F$6,Urban_Rural_LDVs!F$7))</f>
        <v>0.19080023011143621</v>
      </c>
      <c r="K593" s="196">
        <f ca="1">($I593/(SUMIF($D$5:$D$832,$D593,$I$5:$I$832))*IF($D593=1,Urban_Rural_LDVs!G$6,Urban_Rural_LDVs!G$7))</f>
        <v>0.94819516528794767</v>
      </c>
      <c r="L593" s="196">
        <f ca="1">($I593/(SUMIF($D$5:$D$832,$D593,$I$5:$I$832))*IF($D593=1,Urban_Rural_LDVs!H$6,Urban_Rural_LDVs!H$7))</f>
        <v>4.3630103431261107</v>
      </c>
      <c r="M593" s="197">
        <f ca="1">($I593/(SUMIF($D$5:$D$832,$D593,$I$5:$I$832))*IF($D593=1,Urban_Rural_LDVs!I$6,Urban_Rural_LDVs!I$7))</f>
        <v>9.4761530747568088</v>
      </c>
      <c r="N593" s="196">
        <f ca="1">($H593/(SUMIF($D$5:$D$832,$D593,$H$5:$H$832))*IF($D593=1,Urban_Rural_LDVs!J$6,Urban_Rural_LDVs!J$7))</f>
        <v>0.5931916979390599</v>
      </c>
      <c r="O593" s="196">
        <f ca="1">($H593/(SUMIF($D$5:$D$832,$D593,$H$5:$H$832))*IF($D593=1,Urban_Rural_LDVs!K$6,Urban_Rural_LDVs!K$7))</f>
        <v>2.822753496158771</v>
      </c>
      <c r="P593" s="196">
        <f ca="1">($H593/(SUMIF($D$5:$D$832,$D593,$H$5:$H$832))*IF($D593=1,Urban_Rural_LDVs!L$6,Urban_Rural_LDVs!L$7))</f>
        <v>12.873987152611374</v>
      </c>
      <c r="Q593" s="197">
        <f ca="1">($H593/(SUMIF($D$5:$D$832,$D593,$H$5:$H$832))*IF($D593=1,Urban_Rural_LDVs!M$6,Urban_Rural_LDVs!M$7))</f>
        <v>27.923904502122863</v>
      </c>
      <c r="R593" s="196">
        <f ca="1">($H593/(SUMIF($D$5:$D$832,$D593,$H$5:$H$832))*IF($D593=1,Urban_Rural_LDVs!N$6,Urban_Rural_LDVs!N$7))</f>
        <v>0.24696550283515337</v>
      </c>
      <c r="S593" s="196">
        <f ca="1">($H593/(SUMIF($D$5:$D$832,$D593,$H$5:$H$832))*IF($D593=1,Urban_Rural_LDVs!O$6,Urban_Rural_LDVs!O$7))</f>
        <v>1.1731195570597508</v>
      </c>
      <c r="T593" s="196">
        <f ca="1">($H593/(SUMIF($D$5:$D$832,$D593,$H$5:$H$832))*IF($D593=1,Urban_Rural_LDVs!P$6,Urban_Rural_LDVs!P$7))</f>
        <v>5.147315853321575</v>
      </c>
      <c r="U593" s="339">
        <f ca="1">($H593/(SUMIF($D$5:$D$832,$D593,$H$5:$H$832))*IF($D593=1,Urban_Rural_LDVs!Q$6,Urban_Rural_LDVs!Q$7))</f>
        <v>11.057996371055966</v>
      </c>
      <c r="V593" s="344">
        <f ca="1">'DAC Adjustment'!O597-'Census Tract'!J593</f>
        <v>0</v>
      </c>
      <c r="W593" s="29">
        <f ca="1">'DAC Adjustment'!P597-'Census Tract'!K593</f>
        <v>0</v>
      </c>
      <c r="X593" s="29">
        <f ca="1">'DAC Adjustment'!Q597-'Census Tract'!L593</f>
        <v>0</v>
      </c>
      <c r="Y593" s="105">
        <f ca="1">'DAC Adjustment'!R597-'Census Tract'!M593</f>
        <v>0</v>
      </c>
      <c r="Z593" s="29">
        <f ca="1">'DAC Adjustment'!S597-'Census Tract'!N593</f>
        <v>0</v>
      </c>
      <c r="AA593" s="29">
        <f ca="1">'DAC Adjustment'!T597-'Census Tract'!O593</f>
        <v>0</v>
      </c>
      <c r="AB593" s="29">
        <f ca="1">'DAC Adjustment'!U597-'Census Tract'!P593</f>
        <v>0</v>
      </c>
      <c r="AC593" s="105">
        <f ca="1">'DAC Adjustment'!V597-'Census Tract'!Q593</f>
        <v>0</v>
      </c>
      <c r="AD593" s="29">
        <f ca="1">'DAC Adjustment'!W597-'Census Tract'!R593</f>
        <v>0</v>
      </c>
      <c r="AE593" s="29">
        <f ca="1">'DAC Adjustment'!X597-'Census Tract'!S593</f>
        <v>0</v>
      </c>
      <c r="AF593" s="29">
        <f ca="1">'DAC Adjustment'!Y597-'Census Tract'!T593</f>
        <v>0</v>
      </c>
      <c r="AG593" s="345">
        <f ca="1">'DAC Adjustment'!Z597-'Census Tract'!U593</f>
        <v>0</v>
      </c>
    </row>
    <row r="594" spans="1:33" ht="15.75" x14ac:dyDescent="0.25">
      <c r="A594" s="193" t="s">
        <v>52</v>
      </c>
      <c r="B594" s="53" t="str">
        <f>IFERROR(INDEX(Geography!$R$5:$R$889,MATCH(C594,Geography!$S$5:$S$889,0)),"Undefined")</f>
        <v>Portland</v>
      </c>
      <c r="C594" s="53">
        <v>41051008600</v>
      </c>
      <c r="D594" s="171" cm="1">
        <f t="array" ref="D594">INDEX(Geography!$K$5:$K$838,MATCH(C594,Geography!$L$5:$L$838,0),0)</f>
        <v>1</v>
      </c>
      <c r="E594" s="53">
        <v>4287</v>
      </c>
      <c r="F594" s="53">
        <f>SUMIF(County!$A$5:$A$40,A594,County!$D$5:$D$40)</f>
        <v>590062</v>
      </c>
      <c r="G594" s="173" cm="1">
        <f t="array" ref="G594">INDEX(Geography!$E$5:$E$833,MATCH(C594,Geography!$C$5:$C$833,0),0)</f>
        <v>2691</v>
      </c>
      <c r="H594" s="239">
        <f t="shared" si="9"/>
        <v>3095.40042458375</v>
      </c>
      <c r="I594" s="173">
        <f>SUMIF(Geography!$L$5:$L$838,'Census Tract'!C594,Geography!$M$5:$M$838)</f>
        <v>422</v>
      </c>
      <c r="J594" s="338">
        <f ca="1">($I594/(SUMIF($D$5:$D$832,$D594,$I$5:$I$832))*IF($D594=1,Urban_Rural_LDVs!F$6,Urban_Rural_LDVs!F$7))</f>
        <v>0.21133253833865115</v>
      </c>
      <c r="K594" s="196">
        <f ca="1">($I594/(SUMIF($D$5:$D$832,$D594,$I$5:$I$832))*IF($D594=1,Urban_Rural_LDVs!G$6,Urban_Rural_LDVs!G$7))</f>
        <v>1.0502319153583042</v>
      </c>
      <c r="L594" s="196">
        <f ca="1">($I594/(SUMIF($D$5:$D$832,$D594,$I$5:$I$832))*IF($D594=1,Urban_Rural_LDVs!H$6,Urban_Rural_LDVs!H$7))</f>
        <v>4.8325206425176344</v>
      </c>
      <c r="M594" s="197">
        <f ca="1">($I594/(SUMIF($D$5:$D$832,$D594,$I$5:$I$832))*IF($D594=1,Urban_Rural_LDVs!I$6,Urban_Rural_LDVs!I$7))</f>
        <v>10.49589658148917</v>
      </c>
      <c r="N594" s="196">
        <f ca="1">($H594/(SUMIF($D$5:$D$832,$D594,$H$5:$H$832))*IF($D594=1,Urban_Rural_LDVs!J$6,Urban_Rural_LDVs!J$7))</f>
        <v>0.63902276187110085</v>
      </c>
      <c r="O594" s="196">
        <f ca="1">($H594/(SUMIF($D$5:$D$832,$D594,$H$5:$H$832))*IF($D594=1,Urban_Rural_LDVs!K$6,Urban_Rural_LDVs!K$7))</f>
        <v>3.040844538896418</v>
      </c>
      <c r="P594" s="196">
        <f ca="1">($H594/(SUMIF($D$5:$D$832,$D594,$H$5:$H$832))*IF($D594=1,Urban_Rural_LDVs!L$6,Urban_Rural_LDVs!L$7))</f>
        <v>13.868654694826743</v>
      </c>
      <c r="Q594" s="197">
        <f ca="1">($H594/(SUMIF($D$5:$D$832,$D594,$H$5:$H$832))*IF($D594=1,Urban_Rural_LDVs!M$6,Urban_Rural_LDVs!M$7))</f>
        <v>30.081355890797685</v>
      </c>
      <c r="R594" s="196">
        <f ca="1">($H594/(SUMIF($D$5:$D$832,$D594,$H$5:$H$832))*IF($D594=1,Urban_Rural_LDVs!N$6,Urban_Rural_LDVs!N$7))</f>
        <v>0.2660465044553233</v>
      </c>
      <c r="S594" s="196">
        <f ca="1">($H594/(SUMIF($D$5:$D$832,$D594,$H$5:$H$832))*IF($D594=1,Urban_Rural_LDVs!O$6,Urban_Rural_LDVs!O$7))</f>
        <v>1.2637568967365049</v>
      </c>
      <c r="T594" s="196">
        <f ca="1">($H594/(SUMIF($D$5:$D$832,$D594,$H$5:$H$832))*IF($D594=1,Urban_Rural_LDVs!P$6,Urban_Rural_LDVs!P$7))</f>
        <v>5.5450067899473012</v>
      </c>
      <c r="U594" s="339">
        <f ca="1">($H594/(SUMIF($D$5:$D$832,$D594,$H$5:$H$832))*IF($D594=1,Urban_Rural_LDVs!Q$6,Urban_Rural_LDVs!Q$7))</f>
        <v>11.91235717954828</v>
      </c>
      <c r="V594" s="344">
        <f ca="1">'DAC Adjustment'!O598-'Census Tract'!J594</f>
        <v>0</v>
      </c>
      <c r="W594" s="29">
        <f ca="1">'DAC Adjustment'!P598-'Census Tract'!K594</f>
        <v>0</v>
      </c>
      <c r="X594" s="29">
        <f ca="1">'DAC Adjustment'!Q598-'Census Tract'!L594</f>
        <v>0</v>
      </c>
      <c r="Y594" s="105">
        <f ca="1">'DAC Adjustment'!R598-'Census Tract'!M594</f>
        <v>0</v>
      </c>
      <c r="Z594" s="29">
        <f ca="1">'DAC Adjustment'!S598-'Census Tract'!N594</f>
        <v>0</v>
      </c>
      <c r="AA594" s="29">
        <f ca="1">'DAC Adjustment'!T598-'Census Tract'!O594</f>
        <v>0</v>
      </c>
      <c r="AB594" s="29">
        <f ca="1">'DAC Adjustment'!U598-'Census Tract'!P594</f>
        <v>0</v>
      </c>
      <c r="AC594" s="105">
        <f ca="1">'DAC Adjustment'!V598-'Census Tract'!Q594</f>
        <v>0</v>
      </c>
      <c r="AD594" s="29">
        <f ca="1">'DAC Adjustment'!W598-'Census Tract'!R594</f>
        <v>0</v>
      </c>
      <c r="AE594" s="29">
        <f ca="1">'DAC Adjustment'!X598-'Census Tract'!S594</f>
        <v>0</v>
      </c>
      <c r="AF594" s="29">
        <f ca="1">'DAC Adjustment'!Y598-'Census Tract'!T594</f>
        <v>0</v>
      </c>
      <c r="AG594" s="345">
        <f ca="1">'DAC Adjustment'!Z598-'Census Tract'!U594</f>
        <v>0</v>
      </c>
    </row>
    <row r="595" spans="1:33" ht="15.75" x14ac:dyDescent="0.25">
      <c r="A595" s="193" t="s">
        <v>52</v>
      </c>
      <c r="B595" s="53" t="str">
        <f>IFERROR(INDEX(Geography!$R$5:$R$889,MATCH(C595,Geography!$S$5:$S$889,0)),"Undefined")</f>
        <v>Troutdale</v>
      </c>
      <c r="C595" s="53">
        <v>41051010500</v>
      </c>
      <c r="D595" s="171" cm="1">
        <f t="array" ref="D595">INDEX(Geography!$K$5:$K$838,MATCH(C595,Geography!$L$5:$L$838,0),0)</f>
        <v>0</v>
      </c>
      <c r="E595" s="53">
        <v>4069</v>
      </c>
      <c r="F595" s="53">
        <f>SUMIF(County!$A$5:$A$40,A595,County!$D$5:$D$40)</f>
        <v>590062</v>
      </c>
      <c r="G595" s="173" cm="1">
        <f t="array" ref="G595">INDEX(Geography!$E$5:$E$833,MATCH(C595,Geography!$C$5:$C$833,0),0)</f>
        <v>3959</v>
      </c>
      <c r="H595" s="239">
        <f t="shared" si="9"/>
        <v>4553.9540248707044</v>
      </c>
      <c r="I595" s="173">
        <f>SUMIF(Geography!$L$5:$L$838,'Census Tract'!C595,Geography!$M$5:$M$838)</f>
        <v>770</v>
      </c>
      <c r="J595" s="338">
        <f ca="1">($I595/(SUMIF($D$5:$D$832,$D595,$I$5:$I$832))*IF($D595=1,Urban_Rural_LDVs!F$6,Urban_Rural_LDVs!F$7))</f>
        <v>1.1831505934736979</v>
      </c>
      <c r="K595" s="196">
        <f ca="1">($I595/(SUMIF($D$5:$D$832,$D595,$I$5:$I$832))*IF($D595=1,Urban_Rural_LDVs!G$6,Urban_Rural_LDVs!G$7))</f>
        <v>5.9682556306360564</v>
      </c>
      <c r="L595" s="196">
        <f ca="1">($I595/(SUMIF($D$5:$D$832,$D595,$I$5:$I$832))*IF($D595=1,Urban_Rural_LDVs!H$6,Urban_Rural_LDVs!H$7))</f>
        <v>27.654270041368996</v>
      </c>
      <c r="M595" s="197">
        <f ca="1">($I595/(SUMIF($D$5:$D$832,$D595,$I$5:$I$832))*IF($D595=1,Urban_Rural_LDVs!I$6,Urban_Rural_LDVs!I$7))</f>
        <v>60.156805699992972</v>
      </c>
      <c r="N595" s="196">
        <f ca="1">($H595/(SUMIF($D$5:$D$832,$D595,$H$5:$H$832))*IF($D595=1,Urban_Rural_LDVs!J$6,Urban_Rural_LDVs!J$7))</f>
        <v>1.2464741206189243</v>
      </c>
      <c r="O595" s="196">
        <f ca="1">($H595/(SUMIF($D$5:$D$832,$D595,$H$5:$H$832))*IF($D595=1,Urban_Rural_LDVs!K$6,Urban_Rural_LDVs!K$7))</f>
        <v>6.5150600788082249</v>
      </c>
      <c r="P595" s="196">
        <f ca="1">($H595/(SUMIF($D$5:$D$832,$D595,$H$5:$H$832))*IF($D595=1,Urban_Rural_LDVs!L$6,Urban_Rural_LDVs!L$7))</f>
        <v>30.395624378745936</v>
      </c>
      <c r="Q595" s="197">
        <f ca="1">($H595/(SUMIF($D$5:$D$832,$D595,$H$5:$H$832))*IF($D595=1,Urban_Rural_LDVs!M$6,Urban_Rural_LDVs!M$7))</f>
        <v>66.186257332465587</v>
      </c>
      <c r="R595" s="196">
        <f ca="1">($H595/(SUMIF($D$5:$D$832,$D595,$H$5:$H$832))*IF($D595=1,Urban_Rural_LDVs!N$6,Urban_Rural_LDVs!N$7))</f>
        <v>0.85128548502705026</v>
      </c>
      <c r="S595" s="196">
        <f ca="1">($H595/(SUMIF($D$5:$D$832,$D595,$H$5:$H$832))*IF($D595=1,Urban_Rural_LDVs!O$6,Urban_Rural_LDVs!O$7))</f>
        <v>4.4100256435326637</v>
      </c>
      <c r="T595" s="196">
        <f ca="1">($H595/(SUMIF($D$5:$D$832,$D595,$H$5:$H$832))*IF($D595=1,Urban_Rural_LDVs!P$6,Urban_Rural_LDVs!P$7))</f>
        <v>20.321268807865334</v>
      </c>
      <c r="U595" s="339">
        <f ca="1">($H595/(SUMIF($D$5:$D$832,$D595,$H$5:$H$832))*IF($D595=1,Urban_Rural_LDVs!Q$6,Urban_Rural_LDVs!Q$7))</f>
        <v>44.166555674361021</v>
      </c>
      <c r="V595" s="344">
        <f ca="1">'DAC Adjustment'!O599-'Census Tract'!J595</f>
        <v>0</v>
      </c>
      <c r="W595" s="29">
        <f ca="1">'DAC Adjustment'!P599-'Census Tract'!K595</f>
        <v>0</v>
      </c>
      <c r="X595" s="29">
        <f ca="1">'DAC Adjustment'!Q599-'Census Tract'!L595</f>
        <v>0</v>
      </c>
      <c r="Y595" s="105">
        <f ca="1">'DAC Adjustment'!R599-'Census Tract'!M595</f>
        <v>0</v>
      </c>
      <c r="Z595" s="29">
        <f ca="1">'DAC Adjustment'!S599-'Census Tract'!N595</f>
        <v>0</v>
      </c>
      <c r="AA595" s="29">
        <f ca="1">'DAC Adjustment'!T599-'Census Tract'!O595</f>
        <v>0</v>
      </c>
      <c r="AB595" s="29">
        <f ca="1">'DAC Adjustment'!U599-'Census Tract'!P595</f>
        <v>0</v>
      </c>
      <c r="AC595" s="105">
        <f ca="1">'DAC Adjustment'!V599-'Census Tract'!Q595</f>
        <v>0</v>
      </c>
      <c r="AD595" s="29">
        <f ca="1">'DAC Adjustment'!W599-'Census Tract'!R595</f>
        <v>0</v>
      </c>
      <c r="AE595" s="29">
        <f ca="1">'DAC Adjustment'!X599-'Census Tract'!S595</f>
        <v>0</v>
      </c>
      <c r="AF595" s="29">
        <f ca="1">'DAC Adjustment'!Y599-'Census Tract'!T595</f>
        <v>0</v>
      </c>
      <c r="AG595" s="345">
        <f ca="1">'DAC Adjustment'!Z599-'Census Tract'!U595</f>
        <v>0</v>
      </c>
    </row>
    <row r="596" spans="1:33" ht="15.75" x14ac:dyDescent="0.25">
      <c r="A596" s="193" t="s">
        <v>52</v>
      </c>
      <c r="B596" s="53" t="str">
        <f>IFERROR(INDEX(Geography!$R$5:$R$889,MATCH(C596,Geography!$S$5:$S$889,0)),"Undefined")</f>
        <v>Portland</v>
      </c>
      <c r="C596" s="53">
        <v>41051000401</v>
      </c>
      <c r="D596" s="171" cm="1">
        <f t="array" ref="D596">INDEX(Geography!$K$5:$K$838,MATCH(C596,Geography!$L$5:$L$838,0),0)</f>
        <v>1</v>
      </c>
      <c r="E596" s="53">
        <v>3778</v>
      </c>
      <c r="F596" s="53">
        <f>SUMIF(County!$A$5:$A$40,A596,County!$D$5:$D$40)</f>
        <v>590062</v>
      </c>
      <c r="G596" s="173" cm="1">
        <f t="array" ref="G596">INDEX(Geography!$E$5:$E$833,MATCH(C596,Geography!$C$5:$C$833,0),0)</f>
        <v>2448</v>
      </c>
      <c r="H596" s="239">
        <f t="shared" si="9"/>
        <v>2815.8826604909032</v>
      </c>
      <c r="I596" s="173">
        <f>SUMIF(Geography!$L$5:$L$838,'Census Tract'!C596,Geography!$M$5:$M$838)</f>
        <v>1107</v>
      </c>
      <c r="J596" s="338">
        <f ca="1">($I596/(SUMIF($D$5:$D$832,$D596,$I$5:$I$832))*IF($D596=1,Urban_Rural_LDVs!F$6,Urban_Rural_LDVs!F$7))</f>
        <v>0.55437232213480292</v>
      </c>
      <c r="K596" s="196">
        <f ca="1">($I596/(SUMIF($D$5:$D$832,$D596,$I$5:$I$832))*IF($D596=1,Urban_Rural_LDVs!G$6,Urban_Rural_LDVs!G$7))</f>
        <v>2.7549922518996275</v>
      </c>
      <c r="L596" s="196">
        <f ca="1">($I596/(SUMIF($D$5:$D$832,$D596,$I$5:$I$832))*IF($D596=1,Urban_Rural_LDVs!H$6,Urban_Rural_LDVs!H$7))</f>
        <v>12.676778083571142</v>
      </c>
      <c r="M596" s="197">
        <f ca="1">($I596/(SUMIF($D$5:$D$832,$D596,$I$5:$I$832))*IF($D596=1,Urban_Rural_LDVs!I$6,Urban_Rural_LDVs!I$7))</f>
        <v>27.533074681773723</v>
      </c>
      <c r="N596" s="196">
        <f ca="1">($H596/(SUMIF($D$5:$D$832,$D596,$H$5:$H$832))*IF($D596=1,Urban_Rural_LDVs!J$6,Urban_Rural_LDVs!J$7))</f>
        <v>0.5813183653141788</v>
      </c>
      <c r="O596" s="196">
        <f ca="1">($H596/(SUMIF($D$5:$D$832,$D596,$H$5:$H$832))*IF($D596=1,Urban_Rural_LDVs!K$6,Urban_Rural_LDVs!K$7))</f>
        <v>2.7662532260194843</v>
      </c>
      <c r="P596" s="196">
        <f ca="1">($H596/(SUMIF($D$5:$D$832,$D596,$H$5:$H$832))*IF($D596=1,Urban_Rural_LDVs!L$6,Urban_Rural_LDVs!L$7))</f>
        <v>12.616301260845734</v>
      </c>
      <c r="Q596" s="197">
        <f ca="1">($H596/(SUMIF($D$5:$D$832,$D596,$H$5:$H$832))*IF($D596=1,Urban_Rural_LDVs!M$6,Urban_Rural_LDVs!M$7))</f>
        <v>27.364979271896225</v>
      </c>
      <c r="R596" s="196">
        <f ca="1">($H596/(SUMIF($D$5:$D$832,$D596,$H$5:$H$832))*IF($D596=1,Urban_Rural_LDVs!N$6,Urban_Rural_LDVs!N$7))</f>
        <v>0.24202223816671556</v>
      </c>
      <c r="S596" s="196">
        <f ca="1">($H596/(SUMIF($D$5:$D$832,$D596,$H$5:$H$832))*IF($D596=1,Urban_Rural_LDVs!O$6,Urban_Rural_LDVs!O$7))</f>
        <v>1.1496383809776902</v>
      </c>
      <c r="T596" s="196">
        <f ca="1">($H596/(SUMIF($D$5:$D$832,$D596,$H$5:$H$832))*IF($D596=1,Urban_Rural_LDVs!P$6,Urban_Rural_LDVs!P$7))</f>
        <v>5.0442871132630973</v>
      </c>
      <c r="U596" s="339">
        <f ca="1">($H596/(SUMIF($D$5:$D$832,$D596,$H$5:$H$832))*IF($D596=1,Urban_Rural_LDVs!Q$6,Urban_Rural_LDVs!Q$7))</f>
        <v>10.836659374037232</v>
      </c>
      <c r="V596" s="344">
        <f ca="1">'DAC Adjustment'!O600-'Census Tract'!J596</f>
        <v>0</v>
      </c>
      <c r="W596" s="29">
        <f ca="1">'DAC Adjustment'!P600-'Census Tract'!K596</f>
        <v>0</v>
      </c>
      <c r="X596" s="29">
        <f ca="1">'DAC Adjustment'!Q600-'Census Tract'!L596</f>
        <v>0</v>
      </c>
      <c r="Y596" s="105">
        <f ca="1">'DAC Adjustment'!R600-'Census Tract'!M596</f>
        <v>0</v>
      </c>
      <c r="Z596" s="29">
        <f ca="1">'DAC Adjustment'!S600-'Census Tract'!N596</f>
        <v>0</v>
      </c>
      <c r="AA596" s="29">
        <f ca="1">'DAC Adjustment'!T600-'Census Tract'!O596</f>
        <v>0</v>
      </c>
      <c r="AB596" s="29">
        <f ca="1">'DAC Adjustment'!U600-'Census Tract'!P596</f>
        <v>0</v>
      </c>
      <c r="AC596" s="105">
        <f ca="1">'DAC Adjustment'!V600-'Census Tract'!Q596</f>
        <v>0</v>
      </c>
      <c r="AD596" s="29">
        <f ca="1">'DAC Adjustment'!W600-'Census Tract'!R596</f>
        <v>0</v>
      </c>
      <c r="AE596" s="29">
        <f ca="1">'DAC Adjustment'!X600-'Census Tract'!S596</f>
        <v>0</v>
      </c>
      <c r="AF596" s="29">
        <f ca="1">'DAC Adjustment'!Y600-'Census Tract'!T596</f>
        <v>0</v>
      </c>
      <c r="AG596" s="345">
        <f ca="1">'DAC Adjustment'!Z600-'Census Tract'!U596</f>
        <v>0</v>
      </c>
    </row>
    <row r="597" spans="1:33" ht="15.75" x14ac:dyDescent="0.25">
      <c r="A597" s="193" t="s">
        <v>52</v>
      </c>
      <c r="B597" s="53" t="str">
        <f>IFERROR(INDEX(Geography!$R$5:$R$889,MATCH(C597,Geography!$S$5:$S$889,0)),"Undefined")</f>
        <v>Maywood Park</v>
      </c>
      <c r="C597" s="53">
        <v>41051007800</v>
      </c>
      <c r="D597" s="171" cm="1">
        <f t="array" ref="D597">INDEX(Geography!$K$5:$K$838,MATCH(C597,Geography!$L$5:$L$838,0),0)</f>
        <v>1</v>
      </c>
      <c r="E597" s="53">
        <v>2283</v>
      </c>
      <c r="F597" s="53">
        <f>SUMIF(County!$A$5:$A$40,A597,County!$D$5:$D$40)</f>
        <v>590062</v>
      </c>
      <c r="G597" s="173" cm="1">
        <f t="array" ref="G597">INDEX(Geography!$E$5:$E$833,MATCH(C597,Geography!$C$5:$C$833,0),0)</f>
        <v>1478</v>
      </c>
      <c r="H597" s="239">
        <f t="shared" si="9"/>
        <v>1700.1121618486743</v>
      </c>
      <c r="I597" s="173">
        <f>SUMIF(Geography!$L$5:$L$838,'Census Tract'!C597,Geography!$M$5:$M$838)</f>
        <v>412</v>
      </c>
      <c r="J597" s="338">
        <f ca="1">($I597/(SUMIF($D$5:$D$832,$D597,$I$5:$I$832))*IF($D597=1,Urban_Rural_LDVs!F$6,Urban_Rural_LDVs!F$7))</f>
        <v>0.20632465828323288</v>
      </c>
      <c r="K597" s="196">
        <f ca="1">($I597/(SUMIF($D$5:$D$832,$D597,$I$5:$I$832))*IF($D597=1,Urban_Rural_LDVs!G$6,Urban_Rural_LDVs!G$7))</f>
        <v>1.0253449031460222</v>
      </c>
      <c r="L597" s="196">
        <f ca="1">($I597/(SUMIF($D$5:$D$832,$D597,$I$5:$I$832))*IF($D597=1,Urban_Rural_LDVs!H$6,Urban_Rural_LDVs!H$7))</f>
        <v>4.7180059353489705</v>
      </c>
      <c r="M597" s="197">
        <f ca="1">($I597/(SUMIF($D$5:$D$832,$D597,$I$5:$I$832))*IF($D597=1,Urban_Rural_LDVs!I$6,Urban_Rural_LDVs!I$7))</f>
        <v>10.247178653017862</v>
      </c>
      <c r="N597" s="196">
        <f ca="1">($H597/(SUMIF($D$5:$D$832,$D597,$H$5:$H$832))*IF($D597=1,Urban_Rural_LDVs!J$6,Urban_Rural_LDVs!J$7))</f>
        <v>0.35097571239148534</v>
      </c>
      <c r="O597" s="196">
        <f ca="1">($H597/(SUMIF($D$5:$D$832,$D597,$H$5:$H$832))*IF($D597=1,Urban_Rural_LDVs!K$6,Urban_Rural_LDVs!K$7))</f>
        <v>1.6701479853173193</v>
      </c>
      <c r="P597" s="196">
        <f ca="1">($H597/(SUMIF($D$5:$D$832,$D597,$H$5:$H$832))*IF($D597=1,Urban_Rural_LDVs!L$6,Urban_Rural_LDVs!L$7))</f>
        <v>7.6171949605923173</v>
      </c>
      <c r="Q597" s="197">
        <f ca="1">($H597/(SUMIF($D$5:$D$832,$D597,$H$5:$H$832))*IF($D597=1,Urban_Rural_LDVs!M$6,Urban_Rural_LDVs!M$7))</f>
        <v>16.521829805499436</v>
      </c>
      <c r="R597" s="196">
        <f ca="1">($H597/(SUMIF($D$5:$D$832,$D597,$H$5:$H$832))*IF($D597=1,Urban_Rural_LDVs!N$6,Urban_Rural_LDVs!N$7))</f>
        <v>0.14612290359902189</v>
      </c>
      <c r="S597" s="196">
        <f ca="1">($H597/(SUMIF($D$5:$D$832,$D597,$H$5:$H$832))*IF($D597=1,Urban_Rural_LDVs!O$6,Urban_Rural_LDVs!O$7))</f>
        <v>0.69410356498571324</v>
      </c>
      <c r="T597" s="196">
        <f ca="1">($H597/(SUMIF($D$5:$D$832,$D597,$H$5:$H$832))*IF($D597=1,Urban_Rural_LDVs!P$6,Urban_Rural_LDVs!P$7))</f>
        <v>3.045529556128618</v>
      </c>
      <c r="U597" s="339">
        <f ca="1">($H597/(SUMIF($D$5:$D$832,$D597,$H$5:$H$832))*IF($D597=1,Urban_Rural_LDVs!Q$6,Urban_Rural_LDVs!Q$7))</f>
        <v>6.5427216318737855</v>
      </c>
      <c r="V597" s="344">
        <f ca="1">'DAC Adjustment'!O601-'Census Tract'!J597</f>
        <v>0</v>
      </c>
      <c r="W597" s="29">
        <f ca="1">'DAC Adjustment'!P601-'Census Tract'!K597</f>
        <v>0</v>
      </c>
      <c r="X597" s="29">
        <f ca="1">'DAC Adjustment'!Q601-'Census Tract'!L597</f>
        <v>0</v>
      </c>
      <c r="Y597" s="105">
        <f ca="1">'DAC Adjustment'!R601-'Census Tract'!M597</f>
        <v>0</v>
      </c>
      <c r="Z597" s="29">
        <f ca="1">'DAC Adjustment'!S601-'Census Tract'!N597</f>
        <v>0</v>
      </c>
      <c r="AA597" s="29">
        <f ca="1">'DAC Adjustment'!T601-'Census Tract'!O597</f>
        <v>0</v>
      </c>
      <c r="AB597" s="29">
        <f ca="1">'DAC Adjustment'!U601-'Census Tract'!P597</f>
        <v>0</v>
      </c>
      <c r="AC597" s="105">
        <f ca="1">'DAC Adjustment'!V601-'Census Tract'!Q597</f>
        <v>0</v>
      </c>
      <c r="AD597" s="29">
        <f ca="1">'DAC Adjustment'!W601-'Census Tract'!R597</f>
        <v>0</v>
      </c>
      <c r="AE597" s="29">
        <f ca="1">'DAC Adjustment'!X601-'Census Tract'!S597</f>
        <v>0</v>
      </c>
      <c r="AF597" s="29">
        <f ca="1">'DAC Adjustment'!Y601-'Census Tract'!T597</f>
        <v>0</v>
      </c>
      <c r="AG597" s="345">
        <f ca="1">'DAC Adjustment'!Z601-'Census Tract'!U597</f>
        <v>0</v>
      </c>
    </row>
    <row r="598" spans="1:33" ht="15.75" x14ac:dyDescent="0.25">
      <c r="A598" s="193" t="s">
        <v>52</v>
      </c>
      <c r="B598" s="53" t="str">
        <f>IFERROR(INDEX(Geography!$R$5:$R$889,MATCH(C598,Geography!$S$5:$S$889,0)),"Undefined")</f>
        <v>Portland</v>
      </c>
      <c r="C598" s="53">
        <v>41051000702</v>
      </c>
      <c r="D598" s="171" cm="1">
        <f t="array" ref="D598">INDEX(Geography!$K$5:$K$838,MATCH(C598,Geography!$L$5:$L$838,0),0)</f>
        <v>1</v>
      </c>
      <c r="E598" s="53">
        <v>5632</v>
      </c>
      <c r="F598" s="53">
        <f>SUMIF(County!$A$5:$A$40,A598,County!$D$5:$D$40)</f>
        <v>590062</v>
      </c>
      <c r="G598" s="173" cm="1">
        <f t="array" ref="G598">INDEX(Geography!$E$5:$E$833,MATCH(C598,Geography!$C$5:$C$833,0),0)</f>
        <v>3392</v>
      </c>
      <c r="H598" s="239">
        <f t="shared" si="9"/>
        <v>3901.7459086540616</v>
      </c>
      <c r="I598" s="173">
        <f>SUMIF(Geography!$L$5:$L$838,'Census Tract'!C598,Geography!$M$5:$M$838)</f>
        <v>700</v>
      </c>
      <c r="J598" s="338">
        <f ca="1">($I598/(SUMIF($D$5:$D$832,$D598,$I$5:$I$832))*IF($D598=1,Urban_Rural_LDVs!F$6,Urban_Rural_LDVs!F$7))</f>
        <v>0.35055160387927914</v>
      </c>
      <c r="K598" s="196">
        <f ca="1">($I598/(SUMIF($D$5:$D$832,$D598,$I$5:$I$832))*IF($D598=1,Urban_Rural_LDVs!G$6,Urban_Rural_LDVs!G$7))</f>
        <v>1.7420908548597465</v>
      </c>
      <c r="L598" s="196">
        <f ca="1">($I598/(SUMIF($D$5:$D$832,$D598,$I$5:$I$832))*IF($D598=1,Urban_Rural_LDVs!H$6,Urban_Rural_LDVs!H$7))</f>
        <v>8.0160295018065035</v>
      </c>
      <c r="M598" s="197">
        <f ca="1">($I598/(SUMIF($D$5:$D$832,$D598,$I$5:$I$832))*IF($D598=1,Urban_Rural_LDVs!I$6,Urban_Rural_LDVs!I$7))</f>
        <v>17.410254992991515</v>
      </c>
      <c r="N598" s="196">
        <f ca="1">($H598/(SUMIF($D$5:$D$832,$D598,$H$5:$H$832))*IF($D598=1,Urban_Rural_LDVs!J$6,Urban_Rural_LDVs!J$7))</f>
        <v>0.80548688527193391</v>
      </c>
      <c r="O598" s="196">
        <f ca="1">($H598/(SUMIF($D$5:$D$832,$D598,$H$5:$H$832))*IF($D598=1,Urban_Rural_LDVs!K$6,Urban_Rural_LDVs!K$7))</f>
        <v>3.8329783262492199</v>
      </c>
      <c r="P598" s="196">
        <f ca="1">($H598/(SUMIF($D$5:$D$832,$D598,$H$5:$H$832))*IF($D598=1,Urban_Rural_LDVs!L$6,Urban_Rural_LDVs!L$7))</f>
        <v>17.481410897381014</v>
      </c>
      <c r="Q598" s="197">
        <f ca="1">($H598/(SUMIF($D$5:$D$832,$D598,$H$5:$H$832))*IF($D598=1,Urban_Rural_LDVs!M$6,Urban_Rural_LDVs!M$7))</f>
        <v>37.917487618575159</v>
      </c>
      <c r="R598" s="196">
        <f ca="1">($H598/(SUMIF($D$5:$D$832,$D598,$H$5:$H$832))*IF($D598=1,Urban_Rural_LDVs!N$6,Urban_Rural_LDVs!N$7))</f>
        <v>0.33535107510682149</v>
      </c>
      <c r="S598" s="196">
        <f ca="1">($H598/(SUMIF($D$5:$D$832,$D598,$H$5:$H$832))*IF($D598=1,Urban_Rural_LDVs!O$6,Urban_Rural_LDVs!O$7))</f>
        <v>1.5929629854069953</v>
      </c>
      <c r="T598" s="196">
        <f ca="1">($H598/(SUMIF($D$5:$D$832,$D598,$H$5:$H$832))*IF($D598=1,Urban_Rural_LDVs!P$6,Urban_Rural_LDVs!P$7))</f>
        <v>6.9894697255671661</v>
      </c>
      <c r="U598" s="339">
        <f ca="1">($H598/(SUMIF($D$5:$D$832,$D598,$H$5:$H$832))*IF($D598=1,Urban_Rural_LDVs!Q$6,Urban_Rural_LDVs!Q$7))</f>
        <v>15.015501877750934</v>
      </c>
      <c r="V598" s="344">
        <f ca="1">'DAC Adjustment'!O602-'Census Tract'!J598</f>
        <v>0</v>
      </c>
      <c r="W598" s="29">
        <f ca="1">'DAC Adjustment'!P602-'Census Tract'!K598</f>
        <v>0</v>
      </c>
      <c r="X598" s="29">
        <f ca="1">'DAC Adjustment'!Q602-'Census Tract'!L598</f>
        <v>0</v>
      </c>
      <c r="Y598" s="105">
        <f ca="1">'DAC Adjustment'!R602-'Census Tract'!M598</f>
        <v>0</v>
      </c>
      <c r="Z598" s="29">
        <f ca="1">'DAC Adjustment'!S602-'Census Tract'!N598</f>
        <v>0</v>
      </c>
      <c r="AA598" s="29">
        <f ca="1">'DAC Adjustment'!T602-'Census Tract'!O598</f>
        <v>0</v>
      </c>
      <c r="AB598" s="29">
        <f ca="1">'DAC Adjustment'!U602-'Census Tract'!P598</f>
        <v>0</v>
      </c>
      <c r="AC598" s="105">
        <f ca="1">'DAC Adjustment'!V602-'Census Tract'!Q598</f>
        <v>0</v>
      </c>
      <c r="AD598" s="29">
        <f ca="1">'DAC Adjustment'!W602-'Census Tract'!R598</f>
        <v>0</v>
      </c>
      <c r="AE598" s="29">
        <f ca="1">'DAC Adjustment'!X602-'Census Tract'!S598</f>
        <v>0</v>
      </c>
      <c r="AF598" s="29">
        <f ca="1">'DAC Adjustment'!Y602-'Census Tract'!T598</f>
        <v>0</v>
      </c>
      <c r="AG598" s="345">
        <f ca="1">'DAC Adjustment'!Z602-'Census Tract'!U598</f>
        <v>0</v>
      </c>
    </row>
    <row r="599" spans="1:33" ht="15.75" x14ac:dyDescent="0.25">
      <c r="A599" s="193" t="s">
        <v>52</v>
      </c>
      <c r="B599" s="53" t="str">
        <f>IFERROR(INDEX(Geography!$R$5:$R$889,MATCH(C599,Geography!$S$5:$S$889,0)),"Undefined")</f>
        <v>Portland</v>
      </c>
      <c r="C599" s="53">
        <v>41051006402</v>
      </c>
      <c r="D599" s="171" cm="1">
        <f t="array" ref="D599">INDEX(Geography!$K$5:$K$838,MATCH(C599,Geography!$L$5:$L$838,0),0)</f>
        <v>1</v>
      </c>
      <c r="E599" s="53">
        <v>5658</v>
      </c>
      <c r="F599" s="53">
        <f>SUMIF(County!$A$5:$A$40,A599,County!$D$5:$D$40)</f>
        <v>590062</v>
      </c>
      <c r="G599" s="173" cm="1">
        <f t="array" ref="G599">INDEX(Geography!$E$5:$E$833,MATCH(C599,Geography!$C$5:$C$833,0),0)</f>
        <v>4323</v>
      </c>
      <c r="H599" s="239">
        <f t="shared" si="9"/>
        <v>4972.655531577685</v>
      </c>
      <c r="I599" s="173">
        <f>SUMIF(Geography!$L$5:$L$838,'Census Tract'!C599,Geography!$M$5:$M$838)</f>
        <v>478</v>
      </c>
      <c r="J599" s="338">
        <f ca="1">($I599/(SUMIF($D$5:$D$832,$D599,$I$5:$I$832))*IF($D599=1,Urban_Rural_LDVs!F$6,Urban_Rural_LDVs!F$7))</f>
        <v>0.23937666664899346</v>
      </c>
      <c r="K599" s="196">
        <f ca="1">($I599/(SUMIF($D$5:$D$832,$D599,$I$5:$I$832))*IF($D599=1,Urban_Rural_LDVs!G$6,Urban_Rural_LDVs!G$7))</f>
        <v>1.1895991837470838</v>
      </c>
      <c r="L599" s="196">
        <f ca="1">($I599/(SUMIF($D$5:$D$832,$D599,$I$5:$I$832))*IF($D599=1,Urban_Rural_LDVs!H$6,Urban_Rural_LDVs!H$7))</f>
        <v>5.4738030026621551</v>
      </c>
      <c r="M599" s="197">
        <f ca="1">($I599/(SUMIF($D$5:$D$832,$D599,$I$5:$I$832))*IF($D599=1,Urban_Rural_LDVs!I$6,Urban_Rural_LDVs!I$7))</f>
        <v>11.888716980928491</v>
      </c>
      <c r="N599" s="196">
        <f ca="1">($H599/(SUMIF($D$5:$D$832,$D599,$H$5:$H$832))*IF($D599=1,Urban_Rural_LDVs!J$6,Urban_Rural_LDVs!J$7))</f>
        <v>1.02656833874722</v>
      </c>
      <c r="O599" s="196">
        <f ca="1">($H599/(SUMIF($D$5:$D$832,$D599,$H$5:$H$832))*IF($D599=1,Urban_Rural_LDVs!K$6,Urban_Rural_LDVs!K$7))</f>
        <v>4.8850133562427409</v>
      </c>
      <c r="P599" s="196">
        <f ca="1">($H599/(SUMIF($D$5:$D$832,$D599,$H$5:$H$832))*IF($D599=1,Urban_Rural_LDVs!L$6,Urban_Rural_LDVs!L$7))</f>
        <v>22.27952220205723</v>
      </c>
      <c r="Q599" s="197">
        <f ca="1">($H599/(SUMIF($D$5:$D$832,$D599,$H$5:$H$832))*IF($D599=1,Urban_Rural_LDVs!M$6,Urban_Rural_LDVs!M$7))</f>
        <v>48.324675405395162</v>
      </c>
      <c r="R599" s="196">
        <f ca="1">($H599/(SUMIF($D$5:$D$832,$D599,$H$5:$H$832))*IF($D599=1,Urban_Rural_LDVs!N$6,Urban_Rural_LDVs!N$7))</f>
        <v>0.42739466323313363</v>
      </c>
      <c r="S599" s="196">
        <f ca="1">($H599/(SUMIF($D$5:$D$832,$D599,$H$5:$H$832))*IF($D599=1,Urban_Rural_LDVs!O$6,Urban_Rural_LDVs!O$7))</f>
        <v>2.0301824840549649</v>
      </c>
      <c r="T599" s="196">
        <f ca="1">($H599/(SUMIF($D$5:$D$832,$D599,$H$5:$H$832))*IF($D599=1,Urban_Rural_LDVs!P$6,Urban_Rural_LDVs!P$7))</f>
        <v>8.9078648654560304</v>
      </c>
      <c r="U599" s="339">
        <f ca="1">($H599/(SUMIF($D$5:$D$832,$D599,$H$5:$H$832))*IF($D599=1,Urban_Rural_LDVs!Q$6,Urban_Rural_LDVs!Q$7))</f>
        <v>19.136796762239765</v>
      </c>
      <c r="V599" s="344">
        <f ca="1">'DAC Adjustment'!O603-'Census Tract'!J599</f>
        <v>0</v>
      </c>
      <c r="W599" s="29">
        <f ca="1">'DAC Adjustment'!P603-'Census Tract'!K599</f>
        <v>0</v>
      </c>
      <c r="X599" s="29">
        <f ca="1">'DAC Adjustment'!Q603-'Census Tract'!L599</f>
        <v>0</v>
      </c>
      <c r="Y599" s="105">
        <f ca="1">'DAC Adjustment'!R603-'Census Tract'!M599</f>
        <v>0</v>
      </c>
      <c r="Z599" s="29">
        <f ca="1">'DAC Adjustment'!S603-'Census Tract'!N599</f>
        <v>0</v>
      </c>
      <c r="AA599" s="29">
        <f ca="1">'DAC Adjustment'!T603-'Census Tract'!O599</f>
        <v>0</v>
      </c>
      <c r="AB599" s="29">
        <f ca="1">'DAC Adjustment'!U603-'Census Tract'!P599</f>
        <v>0</v>
      </c>
      <c r="AC599" s="105">
        <f ca="1">'DAC Adjustment'!V603-'Census Tract'!Q599</f>
        <v>0</v>
      </c>
      <c r="AD599" s="29">
        <f ca="1">'DAC Adjustment'!W603-'Census Tract'!R599</f>
        <v>0</v>
      </c>
      <c r="AE599" s="29">
        <f ca="1">'DAC Adjustment'!X603-'Census Tract'!S599</f>
        <v>0</v>
      </c>
      <c r="AF599" s="29">
        <f ca="1">'DAC Adjustment'!Y603-'Census Tract'!T599</f>
        <v>0</v>
      </c>
      <c r="AG599" s="345">
        <f ca="1">'DAC Adjustment'!Z603-'Census Tract'!U599</f>
        <v>0</v>
      </c>
    </row>
    <row r="600" spans="1:33" ht="15.75" x14ac:dyDescent="0.25">
      <c r="A600" s="193" t="s">
        <v>52</v>
      </c>
      <c r="B600" s="53" t="str">
        <f>IFERROR(INDEX(Geography!$R$5:$R$889,MATCH(C600,Geography!$S$5:$S$889,0)),"Undefined")</f>
        <v>Gresham</v>
      </c>
      <c r="C600" s="53">
        <v>41051010402</v>
      </c>
      <c r="D600" s="171" cm="1">
        <f t="array" ref="D600">INDEX(Geography!$K$5:$K$838,MATCH(C600,Geography!$L$5:$L$838,0),0)</f>
        <v>1</v>
      </c>
      <c r="E600" s="53">
        <v>7350</v>
      </c>
      <c r="F600" s="53">
        <f>SUMIF(County!$A$5:$A$40,A600,County!$D$5:$D$40)</f>
        <v>590062</v>
      </c>
      <c r="G600" s="173" cm="1">
        <f t="array" ref="G600">INDEX(Geography!$E$5:$E$833,MATCH(C600,Geography!$C$5:$C$833,0),0)</f>
        <v>5678</v>
      </c>
      <c r="H600" s="239">
        <f t="shared" si="9"/>
        <v>6531.2833930830666</v>
      </c>
      <c r="I600" s="173">
        <f>SUMIF(Geography!$L$5:$L$838,'Census Tract'!C600,Geography!$M$5:$M$838)</f>
        <v>1743</v>
      </c>
      <c r="J600" s="338">
        <f ca="1">($I600/(SUMIF($D$5:$D$832,$D600,$I$5:$I$832))*IF($D600=1,Urban_Rural_LDVs!F$6,Urban_Rural_LDVs!F$7))</f>
        <v>0.87287349365940514</v>
      </c>
      <c r="K600" s="196">
        <f ca="1">($I600/(SUMIF($D$5:$D$832,$D600,$I$5:$I$832))*IF($D600=1,Urban_Rural_LDVs!G$6,Urban_Rural_LDVs!G$7))</f>
        <v>4.3378062286007681</v>
      </c>
      <c r="L600" s="196">
        <f ca="1">($I600/(SUMIF($D$5:$D$832,$D600,$I$5:$I$832))*IF($D600=1,Urban_Rural_LDVs!H$6,Urban_Rural_LDVs!H$7))</f>
        <v>19.959913459498193</v>
      </c>
      <c r="M600" s="197">
        <f ca="1">($I600/(SUMIF($D$5:$D$832,$D600,$I$5:$I$832))*IF($D600=1,Urban_Rural_LDVs!I$6,Urban_Rural_LDVs!I$7))</f>
        <v>43.351534932548866</v>
      </c>
      <c r="N600" s="196">
        <f ca="1">($H600/(SUMIF($D$5:$D$832,$D600,$H$5:$H$832))*IF($D600=1,Urban_Rural_LDVs!J$6,Urban_Rural_LDVs!J$7))</f>
        <v>1.3483356528814978</v>
      </c>
      <c r="O600" s="196">
        <f ca="1">($H600/(SUMIF($D$5:$D$832,$D600,$H$5:$H$832))*IF($D600=1,Urban_Rural_LDVs!K$6,Urban_Rural_LDVs!K$7))</f>
        <v>6.4161706770174138</v>
      </c>
      <c r="P600" s="196">
        <f ca="1">($H600/(SUMIF($D$5:$D$832,$D600,$H$5:$H$832))*IF($D600=1,Urban_Rural_LDVs!L$6,Urban_Rural_LDVs!L$7))</f>
        <v>29.262809868906075</v>
      </c>
      <c r="Q600" s="197">
        <f ca="1">($H600/(SUMIF($D$5:$D$832,$D600,$H$5:$H$832))*IF($D600=1,Urban_Rural_LDVs!M$6,Urban_Rural_LDVs!M$7))</f>
        <v>63.471549144537072</v>
      </c>
      <c r="R600" s="196">
        <f ca="1">($H600/(SUMIF($D$5:$D$832,$D600,$H$5:$H$832))*IF($D600=1,Urban_Rural_LDVs!N$6,Urban_Rural_LDVs!N$7))</f>
        <v>0.56135713574779855</v>
      </c>
      <c r="S600" s="196">
        <f ca="1">($H600/(SUMIF($D$5:$D$832,$D600,$H$5:$H$832))*IF($D600=1,Urban_Rural_LDVs!O$6,Urban_Rural_LDVs!O$7))</f>
        <v>2.6665223558788087</v>
      </c>
      <c r="T600" s="196">
        <f ca="1">($H600/(SUMIF($D$5:$D$832,$D600,$H$5:$H$832))*IF($D600=1,Urban_Rural_LDVs!P$6,Urban_Rural_LDVs!P$7))</f>
        <v>11.699943721040793</v>
      </c>
      <c r="U600" s="339">
        <f ca="1">($H600/(SUMIF($D$5:$D$832,$D600,$H$5:$H$832))*IF($D600=1,Urban_Rural_LDVs!Q$6,Urban_Rural_LDVs!Q$7))</f>
        <v>25.135029381447467</v>
      </c>
      <c r="V600" s="344">
        <f ca="1">'DAC Adjustment'!O604-'Census Tract'!J600</f>
        <v>0</v>
      </c>
      <c r="W600" s="29">
        <f ca="1">'DAC Adjustment'!P604-'Census Tract'!K600</f>
        <v>0</v>
      </c>
      <c r="X600" s="29">
        <f ca="1">'DAC Adjustment'!Q604-'Census Tract'!L600</f>
        <v>0</v>
      </c>
      <c r="Y600" s="105">
        <f ca="1">'DAC Adjustment'!R604-'Census Tract'!M600</f>
        <v>0</v>
      </c>
      <c r="Z600" s="29">
        <f ca="1">'DAC Adjustment'!S604-'Census Tract'!N600</f>
        <v>0</v>
      </c>
      <c r="AA600" s="29">
        <f ca="1">'DAC Adjustment'!T604-'Census Tract'!O600</f>
        <v>0</v>
      </c>
      <c r="AB600" s="29">
        <f ca="1">'DAC Adjustment'!U604-'Census Tract'!P600</f>
        <v>0</v>
      </c>
      <c r="AC600" s="105">
        <f ca="1">'DAC Adjustment'!V604-'Census Tract'!Q600</f>
        <v>0</v>
      </c>
      <c r="AD600" s="29">
        <f ca="1">'DAC Adjustment'!W604-'Census Tract'!R600</f>
        <v>0</v>
      </c>
      <c r="AE600" s="29">
        <f ca="1">'DAC Adjustment'!X604-'Census Tract'!S600</f>
        <v>0</v>
      </c>
      <c r="AF600" s="29">
        <f ca="1">'DAC Adjustment'!Y604-'Census Tract'!T600</f>
        <v>0</v>
      </c>
      <c r="AG600" s="345">
        <f ca="1">'DAC Adjustment'!Z604-'Census Tract'!U600</f>
        <v>0</v>
      </c>
    </row>
    <row r="601" spans="1:33" ht="15.75" x14ac:dyDescent="0.25">
      <c r="A601" s="193" t="s">
        <v>52</v>
      </c>
      <c r="B601" s="53" t="str">
        <f>IFERROR(INDEX(Geography!$R$5:$R$889,MATCH(C601,Geography!$S$5:$S$889,0)),"Undefined")</f>
        <v>Portland</v>
      </c>
      <c r="C601" s="53">
        <v>41051003301</v>
      </c>
      <c r="D601" s="171" cm="1">
        <f t="array" ref="D601">INDEX(Geography!$K$5:$K$838,MATCH(C601,Geography!$L$5:$L$838,0),0)</f>
        <v>1</v>
      </c>
      <c r="E601" s="53">
        <v>3429</v>
      </c>
      <c r="F601" s="53">
        <f>SUMIF(County!$A$5:$A$40,A601,County!$D$5:$D$40)</f>
        <v>590062</v>
      </c>
      <c r="G601" s="173" cm="1">
        <f t="array" ref="G601">INDEX(Geography!$E$5:$E$833,MATCH(C601,Geography!$C$5:$C$833,0),0)</f>
        <v>1806</v>
      </c>
      <c r="H601" s="239">
        <f t="shared" si="9"/>
        <v>2077.4036294307889</v>
      </c>
      <c r="I601" s="173">
        <f>SUMIF(Geography!$L$5:$L$838,'Census Tract'!C601,Geography!$M$5:$M$838)</f>
        <v>1709</v>
      </c>
      <c r="J601" s="338">
        <f ca="1">($I601/(SUMIF($D$5:$D$832,$D601,$I$5:$I$832))*IF($D601=1,Urban_Rural_LDVs!F$6,Urban_Rural_LDVs!F$7))</f>
        <v>0.85584670147098296</v>
      </c>
      <c r="K601" s="196">
        <f ca="1">($I601/(SUMIF($D$5:$D$832,$D601,$I$5:$I$832))*IF($D601=1,Urban_Rural_LDVs!G$6,Urban_Rural_LDVs!G$7))</f>
        <v>4.2531903870790098</v>
      </c>
      <c r="L601" s="196">
        <f ca="1">($I601/(SUMIF($D$5:$D$832,$D601,$I$5:$I$832))*IF($D601=1,Urban_Rural_LDVs!H$6,Urban_Rural_LDVs!H$7))</f>
        <v>19.570563455124734</v>
      </c>
      <c r="M601" s="197">
        <f ca="1">($I601/(SUMIF($D$5:$D$832,$D601,$I$5:$I$832))*IF($D601=1,Urban_Rural_LDVs!I$6,Urban_Rural_LDVs!I$7))</f>
        <v>42.505893975746424</v>
      </c>
      <c r="N601" s="196">
        <f ca="1">($H601/(SUMIF($D$5:$D$832,$D601,$H$5:$H$832))*IF($D601=1,Urban_Rural_LDVs!J$6,Urban_Rural_LDVs!J$7))</f>
        <v>0.42886477441070542</v>
      </c>
      <c r="O601" s="196">
        <f ca="1">($H601/(SUMIF($D$5:$D$832,$D601,$H$5:$H$832))*IF($D601=1,Urban_Rural_LDVs!K$6,Urban_Rural_LDVs!K$7))</f>
        <v>2.0407897574310412</v>
      </c>
      <c r="P601" s="196">
        <f ca="1">($H601/(SUMIF($D$5:$D$832,$D601,$H$5:$H$832))*IF($D601=1,Urban_Rural_LDVs!L$6,Urban_Rural_LDVs!L$7))</f>
        <v>9.3076144105749155</v>
      </c>
      <c r="Q601" s="197">
        <f ca="1">($H601/(SUMIF($D$5:$D$832,$D601,$H$5:$H$832))*IF($D601=1,Urban_Rural_LDVs!M$6,Urban_Rural_LDVs!M$7))</f>
        <v>20.188379315786186</v>
      </c>
      <c r="R601" s="196">
        <f ca="1">($H601/(SUMIF($D$5:$D$832,$D601,$H$5:$H$832))*IF($D601=1,Urban_Rural_LDVs!N$6,Urban_Rural_LDVs!N$7))</f>
        <v>0.17855071982397397</v>
      </c>
      <c r="S601" s="196">
        <f ca="1">($H601/(SUMIF($D$5:$D$832,$D601,$H$5:$H$832))*IF($D601=1,Urban_Rural_LDVs!O$6,Urban_Rural_LDVs!O$7))</f>
        <v>0.84814008008403119</v>
      </c>
      <c r="T601" s="196">
        <f ca="1">($H601/(SUMIF($D$5:$D$832,$D601,$H$5:$H$832))*IF($D601=1,Urban_Rural_LDVs!P$6,Urban_Rural_LDVs!P$7))</f>
        <v>3.7213980909122357</v>
      </c>
      <c r="U601" s="339">
        <f ca="1">($H601/(SUMIF($D$5:$D$832,$D601,$H$5:$H$832))*IF($D601=1,Urban_Rural_LDVs!Q$6,Urban_Rural_LDVs!Q$7))</f>
        <v>7.9946923323166832</v>
      </c>
      <c r="V601" s="344">
        <f ca="1">'DAC Adjustment'!O605-'Census Tract'!J601</f>
        <v>0</v>
      </c>
      <c r="W601" s="29">
        <f ca="1">'DAC Adjustment'!P605-'Census Tract'!K601</f>
        <v>0</v>
      </c>
      <c r="X601" s="29">
        <f ca="1">'DAC Adjustment'!Q605-'Census Tract'!L601</f>
        <v>0</v>
      </c>
      <c r="Y601" s="105">
        <f ca="1">'DAC Adjustment'!R605-'Census Tract'!M601</f>
        <v>0</v>
      </c>
      <c r="Z601" s="29">
        <f ca="1">'DAC Adjustment'!S605-'Census Tract'!N601</f>
        <v>0</v>
      </c>
      <c r="AA601" s="29">
        <f ca="1">'DAC Adjustment'!T605-'Census Tract'!O601</f>
        <v>0</v>
      </c>
      <c r="AB601" s="29">
        <f ca="1">'DAC Adjustment'!U605-'Census Tract'!P601</f>
        <v>0</v>
      </c>
      <c r="AC601" s="105">
        <f ca="1">'DAC Adjustment'!V605-'Census Tract'!Q601</f>
        <v>0</v>
      </c>
      <c r="AD601" s="29">
        <f ca="1">'DAC Adjustment'!W605-'Census Tract'!R601</f>
        <v>0</v>
      </c>
      <c r="AE601" s="29">
        <f ca="1">'DAC Adjustment'!X605-'Census Tract'!S601</f>
        <v>0</v>
      </c>
      <c r="AF601" s="29">
        <f ca="1">'DAC Adjustment'!Y605-'Census Tract'!T601</f>
        <v>0</v>
      </c>
      <c r="AG601" s="345">
        <f ca="1">'DAC Adjustment'!Z605-'Census Tract'!U601</f>
        <v>0</v>
      </c>
    </row>
    <row r="602" spans="1:33" ht="15.75" x14ac:dyDescent="0.25">
      <c r="A602" s="193" t="s">
        <v>52</v>
      </c>
      <c r="B602" s="53" t="str">
        <f>IFERROR(INDEX(Geography!$R$5:$R$889,MATCH(C602,Geography!$S$5:$S$889,0)),"Undefined")</f>
        <v>Portland</v>
      </c>
      <c r="C602" s="53">
        <v>41051006403</v>
      </c>
      <c r="D602" s="171" cm="1">
        <f t="array" ref="D602">INDEX(Geography!$K$5:$K$838,MATCH(C602,Geography!$L$5:$L$838,0),0)</f>
        <v>1</v>
      </c>
      <c r="E602" s="53">
        <v>4248</v>
      </c>
      <c r="F602" s="53">
        <f>SUMIF(County!$A$5:$A$40,A602,County!$D$5:$D$40)</f>
        <v>590062</v>
      </c>
      <c r="G602" s="173" cm="1">
        <f t="array" ref="G602">INDEX(Geography!$E$5:$E$833,MATCH(C602,Geography!$C$5:$C$833,0),0)</f>
        <v>2930</v>
      </c>
      <c r="H602" s="239">
        <f t="shared" si="9"/>
        <v>3370.3170732182784</v>
      </c>
      <c r="I602" s="173">
        <f>SUMIF(Geography!$L$5:$L$838,'Census Tract'!C602,Geography!$M$5:$M$838)</f>
        <v>860</v>
      </c>
      <c r="J602" s="338">
        <f ca="1">($I602/(SUMIF($D$5:$D$832,$D602,$I$5:$I$832))*IF($D602=1,Urban_Rural_LDVs!F$6,Urban_Rural_LDVs!F$7))</f>
        <v>0.43067768476597151</v>
      </c>
      <c r="K602" s="196">
        <f ca="1">($I602/(SUMIF($D$5:$D$832,$D602,$I$5:$I$832))*IF($D602=1,Urban_Rural_LDVs!G$6,Urban_Rural_LDVs!G$7))</f>
        <v>2.1402830502562598</v>
      </c>
      <c r="L602" s="196">
        <f ca="1">($I602/(SUMIF($D$5:$D$832,$D602,$I$5:$I$832))*IF($D602=1,Urban_Rural_LDVs!H$6,Urban_Rural_LDVs!H$7))</f>
        <v>9.8482648165051323</v>
      </c>
      <c r="M602" s="197">
        <f ca="1">($I602/(SUMIF($D$5:$D$832,$D602,$I$5:$I$832))*IF($D602=1,Urban_Rural_LDVs!I$6,Urban_Rural_LDVs!I$7))</f>
        <v>21.389741848532431</v>
      </c>
      <c r="N602" s="196">
        <f ca="1">($H602/(SUMIF($D$5:$D$832,$D602,$H$5:$H$832))*IF($D602=1,Urban_Rural_LDVs!J$6,Urban_Rural_LDVs!J$7))</f>
        <v>0.6957772918180325</v>
      </c>
      <c r="O602" s="196">
        <f ca="1">($H602/(SUMIF($D$5:$D$832,$D602,$H$5:$H$832))*IF($D602=1,Urban_Rural_LDVs!K$6,Urban_Rural_LDVs!K$7))</f>
        <v>3.3109158301622093</v>
      </c>
      <c r="P602" s="196">
        <f ca="1">($H602/(SUMIF($D$5:$D$832,$D602,$H$5:$H$832))*IF($D602=1,Urban_Rural_LDVs!L$6,Urban_Rural_LDVs!L$7))</f>
        <v>15.100393257466502</v>
      </c>
      <c r="Q602" s="197">
        <f ca="1">($H602/(SUMIF($D$5:$D$832,$D602,$H$5:$H$832))*IF($D602=1,Urban_Rural_LDVs!M$6,Urban_Rural_LDVs!M$7))</f>
        <v>32.753018491281018</v>
      </c>
      <c r="R602" s="196">
        <f ca="1">($H602/(SUMIF($D$5:$D$832,$D602,$H$5:$H$832))*IF($D602=1,Urban_Rural_LDVs!N$6,Urban_Rural_LDVs!N$7))</f>
        <v>0.28967530957045606</v>
      </c>
      <c r="S602" s="196">
        <f ca="1">($H602/(SUMIF($D$5:$D$832,$D602,$H$5:$H$832))*IF($D602=1,Urban_Rural_LDVs!O$6,Urban_Rural_LDVs!O$7))</f>
        <v>1.3759969184087548</v>
      </c>
      <c r="T602" s="196">
        <f ca="1">($H602/(SUMIF($D$5:$D$832,$D602,$H$5:$H$832))*IF($D602=1,Urban_Rural_LDVs!P$6,Urban_Rural_LDVs!P$7))</f>
        <v>6.0374841674268271</v>
      </c>
      <c r="U602" s="339">
        <f ca="1">($H602/(SUMIF($D$5:$D$832,$D602,$H$5:$H$832))*IF($D602=1,Urban_Rural_LDVs!Q$6,Urban_Rural_LDVs!Q$7))</f>
        <v>12.970348025297829</v>
      </c>
      <c r="V602" s="344">
        <f ca="1">'DAC Adjustment'!O606-'Census Tract'!J602</f>
        <v>0</v>
      </c>
      <c r="W602" s="29">
        <f ca="1">'DAC Adjustment'!P606-'Census Tract'!K602</f>
        <v>0</v>
      </c>
      <c r="X602" s="29">
        <f ca="1">'DAC Adjustment'!Q606-'Census Tract'!L602</f>
        <v>0</v>
      </c>
      <c r="Y602" s="105">
        <f ca="1">'DAC Adjustment'!R606-'Census Tract'!M602</f>
        <v>0</v>
      </c>
      <c r="Z602" s="29">
        <f ca="1">'DAC Adjustment'!S606-'Census Tract'!N602</f>
        <v>0</v>
      </c>
      <c r="AA602" s="29">
        <f ca="1">'DAC Adjustment'!T606-'Census Tract'!O602</f>
        <v>0</v>
      </c>
      <c r="AB602" s="29">
        <f ca="1">'DAC Adjustment'!U606-'Census Tract'!P602</f>
        <v>0</v>
      </c>
      <c r="AC602" s="105">
        <f ca="1">'DAC Adjustment'!V606-'Census Tract'!Q602</f>
        <v>0</v>
      </c>
      <c r="AD602" s="29">
        <f ca="1">'DAC Adjustment'!W606-'Census Tract'!R602</f>
        <v>0</v>
      </c>
      <c r="AE602" s="29">
        <f ca="1">'DAC Adjustment'!X606-'Census Tract'!S602</f>
        <v>0</v>
      </c>
      <c r="AF602" s="29">
        <f ca="1">'DAC Adjustment'!Y606-'Census Tract'!T602</f>
        <v>0</v>
      </c>
      <c r="AG602" s="345">
        <f ca="1">'DAC Adjustment'!Z606-'Census Tract'!U602</f>
        <v>0</v>
      </c>
    </row>
    <row r="603" spans="1:33" ht="15.75" x14ac:dyDescent="0.25">
      <c r="A603" s="193" t="s">
        <v>52</v>
      </c>
      <c r="B603" s="53" t="str">
        <f>IFERROR(INDEX(Geography!$R$5:$R$889,MATCH(C603,Geography!$S$5:$S$889,0)),"Undefined")</f>
        <v>Portland</v>
      </c>
      <c r="C603" s="53">
        <v>41051007900</v>
      </c>
      <c r="D603" s="171" cm="1">
        <f t="array" ref="D603">INDEX(Geography!$K$5:$K$838,MATCH(C603,Geography!$L$5:$L$838,0),0)</f>
        <v>1</v>
      </c>
      <c r="E603" s="53">
        <v>4200</v>
      </c>
      <c r="F603" s="53">
        <f>SUMIF(County!$A$5:$A$40,A603,County!$D$5:$D$40)</f>
        <v>590062</v>
      </c>
      <c r="G603" s="173" cm="1">
        <f t="array" ref="G603">INDEX(Geography!$E$5:$E$833,MATCH(C603,Geography!$C$5:$C$833,0),0)</f>
        <v>2991</v>
      </c>
      <c r="H603" s="239">
        <f t="shared" si="9"/>
        <v>3440.484083957635</v>
      </c>
      <c r="I603" s="173">
        <f>SUMIF(Geography!$L$5:$L$838,'Census Tract'!C603,Geography!$M$5:$M$838)</f>
        <v>1190</v>
      </c>
      <c r="J603" s="338">
        <f ca="1">($I603/(SUMIF($D$5:$D$832,$D603,$I$5:$I$832))*IF($D603=1,Urban_Rural_LDVs!F$6,Urban_Rural_LDVs!F$7))</f>
        <v>0.59593772659477451</v>
      </c>
      <c r="K603" s="196">
        <f ca="1">($I603/(SUMIF($D$5:$D$832,$D603,$I$5:$I$832))*IF($D603=1,Urban_Rural_LDVs!G$6,Urban_Rural_LDVs!G$7))</f>
        <v>2.9615544532615687</v>
      </c>
      <c r="L603" s="196">
        <f ca="1">($I603/(SUMIF($D$5:$D$832,$D603,$I$5:$I$832))*IF($D603=1,Urban_Rural_LDVs!H$6,Urban_Rural_LDVs!H$7))</f>
        <v>13.627250153071055</v>
      </c>
      <c r="M603" s="197">
        <f ca="1">($I603/(SUMIF($D$5:$D$832,$D603,$I$5:$I$832))*IF($D603=1,Urban_Rural_LDVs!I$6,Urban_Rural_LDVs!I$7))</f>
        <v>29.597433488085571</v>
      </c>
      <c r="N603" s="196">
        <f ca="1">($H603/(SUMIF($D$5:$D$832,$D603,$H$5:$H$832))*IF($D603=1,Urban_Rural_LDVs!J$6,Urban_Rural_LDVs!J$7))</f>
        <v>0.71026275762038749</v>
      </c>
      <c r="O603" s="196">
        <f ca="1">($H603/(SUMIF($D$5:$D$832,$D603,$H$5:$H$832))*IF($D603=1,Urban_Rural_LDVs!K$6,Urban_Rural_LDVs!K$7))</f>
        <v>3.3798461597321392</v>
      </c>
      <c r="P603" s="196">
        <f ca="1">($H603/(SUMIF($D$5:$D$832,$D603,$H$5:$H$832))*IF($D603=1,Urban_Rural_LDVs!L$6,Urban_Rural_LDVs!L$7))</f>
        <v>15.414770045420584</v>
      </c>
      <c r="Q603" s="197">
        <f ca="1">($H603/(SUMIF($D$5:$D$832,$D603,$H$5:$H$832))*IF($D603=1,Urban_Rural_LDVs!M$6,Urban_Rural_LDVs!M$7))</f>
        <v>33.434907272157517</v>
      </c>
      <c r="R603" s="196">
        <f ca="1">($H603/(SUMIF($D$5:$D$832,$D603,$H$5:$H$832))*IF($D603=1,Urban_Rural_LDVs!N$6,Urban_Rural_LDVs!N$7))</f>
        <v>0.2957060924659502</v>
      </c>
      <c r="S603" s="196">
        <f ca="1">($H603/(SUMIF($D$5:$D$832,$D603,$H$5:$H$832))*IF($D603=1,Urban_Rural_LDVs!O$6,Urban_Rural_LDVs!O$7))</f>
        <v>1.4046439532288688</v>
      </c>
      <c r="T603" s="196">
        <f ca="1">($H603/(SUMIF($D$5:$D$832,$D603,$H$5:$H$832))*IF($D603=1,Urban_Rural_LDVs!P$6,Urban_Rural_LDVs!P$7))</f>
        <v>6.1631792302981703</v>
      </c>
      <c r="U603" s="339">
        <f ca="1">($H603/(SUMIF($D$5:$D$832,$D603,$H$5:$H$832))*IF($D603=1,Urban_Rural_LDVs!Q$6,Urban_Rural_LDVs!Q$7))</f>
        <v>13.240379161660686</v>
      </c>
      <c r="V603" s="344">
        <f ca="1">'DAC Adjustment'!O607-'Census Tract'!J603</f>
        <v>0</v>
      </c>
      <c r="W603" s="29">
        <f ca="1">'DAC Adjustment'!P607-'Census Tract'!K603</f>
        <v>0</v>
      </c>
      <c r="X603" s="29">
        <f ca="1">'DAC Adjustment'!Q607-'Census Tract'!L603</f>
        <v>0</v>
      </c>
      <c r="Y603" s="105">
        <f ca="1">'DAC Adjustment'!R607-'Census Tract'!M603</f>
        <v>0</v>
      </c>
      <c r="Z603" s="29">
        <f ca="1">'DAC Adjustment'!S607-'Census Tract'!N603</f>
        <v>0</v>
      </c>
      <c r="AA603" s="29">
        <f ca="1">'DAC Adjustment'!T607-'Census Tract'!O603</f>
        <v>0</v>
      </c>
      <c r="AB603" s="29">
        <f ca="1">'DAC Adjustment'!U607-'Census Tract'!P603</f>
        <v>0</v>
      </c>
      <c r="AC603" s="105">
        <f ca="1">'DAC Adjustment'!V607-'Census Tract'!Q603</f>
        <v>0</v>
      </c>
      <c r="AD603" s="29">
        <f ca="1">'DAC Adjustment'!W607-'Census Tract'!R603</f>
        <v>0</v>
      </c>
      <c r="AE603" s="29">
        <f ca="1">'DAC Adjustment'!X607-'Census Tract'!S603</f>
        <v>0</v>
      </c>
      <c r="AF603" s="29">
        <f ca="1">'DAC Adjustment'!Y607-'Census Tract'!T603</f>
        <v>0</v>
      </c>
      <c r="AG603" s="345">
        <f ca="1">'DAC Adjustment'!Z607-'Census Tract'!U603</f>
        <v>0</v>
      </c>
    </row>
    <row r="604" spans="1:33" ht="15.75" x14ac:dyDescent="0.25">
      <c r="A604" s="193" t="s">
        <v>52</v>
      </c>
      <c r="B604" s="53" t="str">
        <f>IFERROR(INDEX(Geography!$R$5:$R$889,MATCH(C604,Geography!$S$5:$S$889,0)),"Undefined")</f>
        <v>Gresham</v>
      </c>
      <c r="C604" s="53">
        <v>41051010410</v>
      </c>
      <c r="D604" s="171" cm="1">
        <f t="array" ref="D604">INDEX(Geography!$K$5:$K$838,MATCH(C604,Geography!$L$5:$L$838,0),0)</f>
        <v>1</v>
      </c>
      <c r="E604" s="53">
        <v>4765</v>
      </c>
      <c r="F604" s="53">
        <f>SUMIF(County!$A$5:$A$40,A604,County!$D$5:$D$40)</f>
        <v>590062</v>
      </c>
      <c r="G604" s="173" cm="1">
        <f t="array" ref="G604">INDEX(Geography!$E$5:$E$833,MATCH(C604,Geography!$C$5:$C$833,0),0)</f>
        <v>2638</v>
      </c>
      <c r="H604" s="239">
        <f t="shared" si="9"/>
        <v>3034.4356447610303</v>
      </c>
      <c r="I604" s="173">
        <f>SUMIF(Geography!$L$5:$L$838,'Census Tract'!C604,Geography!$M$5:$M$838)</f>
        <v>1979</v>
      </c>
      <c r="J604" s="338">
        <f ca="1">($I604/(SUMIF($D$5:$D$832,$D604,$I$5:$I$832))*IF($D604=1,Urban_Rural_LDVs!F$6,Urban_Rural_LDVs!F$7))</f>
        <v>0.99105946296727621</v>
      </c>
      <c r="K604" s="196">
        <f ca="1">($I604/(SUMIF($D$5:$D$832,$D604,$I$5:$I$832))*IF($D604=1,Urban_Rural_LDVs!G$6,Urban_Rural_LDVs!G$7))</f>
        <v>4.9251397168106257</v>
      </c>
      <c r="L604" s="196">
        <f ca="1">($I604/(SUMIF($D$5:$D$832,$D604,$I$5:$I$832))*IF($D604=1,Urban_Rural_LDVs!H$6,Urban_Rural_LDVs!H$7))</f>
        <v>22.66246054867867</v>
      </c>
      <c r="M604" s="197">
        <f ca="1">($I604/(SUMIF($D$5:$D$832,$D604,$I$5:$I$832))*IF($D604=1,Urban_Rural_LDVs!I$6,Urban_Rural_LDVs!I$7))</f>
        <v>49.221278044471717</v>
      </c>
      <c r="N604" s="196">
        <f ca="1">($H604/(SUMIF($D$5:$D$832,$D604,$H$5:$H$832))*IF($D604=1,Urban_Rural_LDVs!J$6,Urban_Rural_LDVs!J$7))</f>
        <v>0.62643702928872691</v>
      </c>
      <c r="O604" s="196">
        <f ca="1">($H604/(SUMIF($D$5:$D$832,$D604,$H$5:$H$832))*IF($D604=1,Urban_Rural_LDVs!K$6,Urban_Rural_LDVs!K$7))</f>
        <v>2.9809542525487744</v>
      </c>
      <c r="P604" s="196">
        <f ca="1">($H604/(SUMIF($D$5:$D$832,$D604,$H$5:$H$832))*IF($D604=1,Urban_Rural_LDVs!L$6,Urban_Rural_LDVs!L$7))</f>
        <v>13.595507649555167</v>
      </c>
      <c r="Q604" s="197">
        <f ca="1">($H604/(SUMIF($D$5:$D$832,$D604,$H$5:$H$832))*IF($D604=1,Urban_Rural_LDVs!M$6,Urban_Rural_LDVs!M$7))</f>
        <v>29.48889514675745</v>
      </c>
      <c r="R604" s="196">
        <f ca="1">($H604/(SUMIF($D$5:$D$832,$D604,$H$5:$H$832))*IF($D604=1,Urban_Rural_LDVs!N$6,Urban_Rural_LDVs!N$7))</f>
        <v>0.26080664390677927</v>
      </c>
      <c r="S604" s="196">
        <f ca="1">($H604/(SUMIF($D$5:$D$832,$D604,$H$5:$H$832))*IF($D604=1,Urban_Rural_LDVs!O$6,Urban_Rural_LDVs!O$7))</f>
        <v>1.2388668500895208</v>
      </c>
      <c r="T604" s="196">
        <f ca="1">($H604/(SUMIF($D$5:$D$832,$D604,$H$5:$H$832))*IF($D604=1,Urban_Rural_LDVs!P$6,Urban_Rural_LDVs!P$7))</f>
        <v>5.4357963254853141</v>
      </c>
      <c r="U604" s="339">
        <f ca="1">($H604/(SUMIF($D$5:$D$832,$D604,$H$5:$H$832))*IF($D604=1,Urban_Rural_LDVs!Q$6,Urban_Rural_LDVs!Q$7))</f>
        <v>11.677739962708422</v>
      </c>
      <c r="V604" s="344">
        <f ca="1">'DAC Adjustment'!O608-'Census Tract'!J604</f>
        <v>0.247764865741819</v>
      </c>
      <c r="W604" s="29">
        <f ca="1">'DAC Adjustment'!P608-'Census Tract'!K604</f>
        <v>1.2312849292026566</v>
      </c>
      <c r="X604" s="29">
        <f ca="1">'DAC Adjustment'!Q608-'Census Tract'!L604</f>
        <v>5.6656151371696666</v>
      </c>
      <c r="Y604" s="105">
        <f ca="1">'DAC Adjustment'!R608-'Census Tract'!M604</f>
        <v>12.305319511117929</v>
      </c>
      <c r="Z604" s="29">
        <f ca="1">'DAC Adjustment'!S608-'Census Tract'!N604</f>
        <v>0.15660925732218178</v>
      </c>
      <c r="AA604" s="29">
        <f ca="1">'DAC Adjustment'!T608-'Census Tract'!O604</f>
        <v>0.74523856313719339</v>
      </c>
      <c r="AB604" s="29">
        <f ca="1">'DAC Adjustment'!U608-'Census Tract'!P604</f>
        <v>3.3988769123887934</v>
      </c>
      <c r="AC604" s="105">
        <f ca="1">'DAC Adjustment'!V608-'Census Tract'!Q604</f>
        <v>7.3722237866893607</v>
      </c>
      <c r="AD604" s="29">
        <f ca="1">'DAC Adjustment'!W608-'Census Tract'!R604</f>
        <v>6.5201660976694831E-2</v>
      </c>
      <c r="AE604" s="29">
        <f ca="1">'DAC Adjustment'!X608-'Census Tract'!S604</f>
        <v>0.30971671252238009</v>
      </c>
      <c r="AF604" s="29">
        <f ca="1">'DAC Adjustment'!Y608-'Census Tract'!T604</f>
        <v>1.3589490813713283</v>
      </c>
      <c r="AG604" s="345">
        <f ca="1">'DAC Adjustment'!Z608-'Census Tract'!U604</f>
        <v>2.9194349906771055</v>
      </c>
    </row>
    <row r="605" spans="1:33" ht="15.75" x14ac:dyDescent="0.25">
      <c r="A605" s="193" t="s">
        <v>52</v>
      </c>
      <c r="B605" s="53" t="str">
        <f>IFERROR(INDEX(Geography!$R$5:$R$889,MATCH(C605,Geography!$S$5:$S$889,0)),"Undefined")</f>
        <v>Portland</v>
      </c>
      <c r="C605" s="53">
        <v>41051009400</v>
      </c>
      <c r="D605" s="171" cm="1">
        <f t="array" ref="D605">INDEX(Geography!$K$5:$K$838,MATCH(C605,Geography!$L$5:$L$838,0),0)</f>
        <v>1</v>
      </c>
      <c r="E605" s="53">
        <v>6758</v>
      </c>
      <c r="F605" s="53">
        <f>SUMIF(County!$A$5:$A$40,A605,County!$D$5:$D$40)</f>
        <v>590062</v>
      </c>
      <c r="G605" s="173" cm="1">
        <f t="array" ref="G605">INDEX(Geography!$E$5:$E$833,MATCH(C605,Geography!$C$5:$C$833,0),0)</f>
        <v>4851</v>
      </c>
      <c r="H605" s="239">
        <f t="shared" si="9"/>
        <v>5580.0027720757234</v>
      </c>
      <c r="I605" s="173">
        <f>SUMIF(Geography!$L$5:$L$838,'Census Tract'!C605,Geography!$M$5:$M$838)</f>
        <v>1370</v>
      </c>
      <c r="J605" s="338">
        <f ca="1">($I605/(SUMIF($D$5:$D$832,$D605,$I$5:$I$832))*IF($D605=1,Urban_Rural_LDVs!F$6,Urban_Rural_LDVs!F$7))</f>
        <v>0.68607956759230349</v>
      </c>
      <c r="K605" s="196">
        <f ca="1">($I605/(SUMIF($D$5:$D$832,$D605,$I$5:$I$832))*IF($D605=1,Urban_Rural_LDVs!G$6,Urban_Rural_LDVs!G$7))</f>
        <v>3.4095206730826462</v>
      </c>
      <c r="L605" s="196">
        <f ca="1">($I605/(SUMIF($D$5:$D$832,$D605,$I$5:$I$832))*IF($D605=1,Urban_Rural_LDVs!H$6,Urban_Rural_LDVs!H$7))</f>
        <v>15.688514882107013</v>
      </c>
      <c r="M605" s="197">
        <f ca="1">($I605/(SUMIF($D$5:$D$832,$D605,$I$5:$I$832))*IF($D605=1,Urban_Rural_LDVs!I$6,Urban_Rural_LDVs!I$7))</f>
        <v>34.074356200569106</v>
      </c>
      <c r="N605" s="196">
        <f ca="1">($H605/(SUMIF($D$5:$D$832,$D605,$H$5:$H$832))*IF($D605=1,Urban_Rural_LDVs!J$6,Urban_Rural_LDVs!J$7))</f>
        <v>1.1519507312659645</v>
      </c>
      <c r="O605" s="196">
        <f ca="1">($H605/(SUMIF($D$5:$D$832,$D605,$H$5:$H$832))*IF($D605=1,Urban_Rural_LDVs!K$6,Urban_Rural_LDVs!K$7))</f>
        <v>5.4816562089136101</v>
      </c>
      <c r="P605" s="196">
        <f ca="1">($H605/(SUMIF($D$5:$D$832,$D605,$H$5:$H$832))*IF($D605=1,Urban_Rural_LDVs!L$6,Urban_Rural_LDVs!L$7))</f>
        <v>25.00068521910239</v>
      </c>
      <c r="Q605" s="197">
        <f ca="1">($H605/(SUMIF($D$5:$D$832,$D605,$H$5:$H$832))*IF($D605=1,Urban_Rural_LDVs!M$6,Urban_Rural_LDVs!M$7))</f>
        <v>54.226925836588471</v>
      </c>
      <c r="R605" s="196">
        <f ca="1">($H605/(SUMIF($D$5:$D$832,$D605,$H$5:$H$832))*IF($D605=1,Urban_Rural_LDVs!N$6,Urban_Rural_LDVs!N$7))</f>
        <v>0.47959553813183703</v>
      </c>
      <c r="S605" s="196">
        <f ca="1">($H605/(SUMIF($D$5:$D$832,$D605,$H$5:$H$832))*IF($D605=1,Urban_Rural_LDVs!O$6,Urban_Rural_LDVs!O$7))</f>
        <v>2.278143703481526</v>
      </c>
      <c r="T605" s="196">
        <f ca="1">($H605/(SUMIF($D$5:$D$832,$D605,$H$5:$H$832))*IF($D605=1,Urban_Rural_LDVs!P$6,Urban_Rural_LDVs!P$7))</f>
        <v>9.9958483604735626</v>
      </c>
      <c r="U605" s="339">
        <f ca="1">($H605/(SUMIF($D$5:$D$832,$D605,$H$5:$H$832))*IF($D605=1,Urban_Rural_LDVs!Q$6,Urban_Rural_LDVs!Q$7))</f>
        <v>21.474115450757601</v>
      </c>
      <c r="V605" s="344">
        <f ca="1">'DAC Adjustment'!O609-'Census Tract'!J605</f>
        <v>0</v>
      </c>
      <c r="W605" s="29">
        <f ca="1">'DAC Adjustment'!P609-'Census Tract'!K605</f>
        <v>0</v>
      </c>
      <c r="X605" s="29">
        <f ca="1">'DAC Adjustment'!Q609-'Census Tract'!L605</f>
        <v>0</v>
      </c>
      <c r="Y605" s="105">
        <f ca="1">'DAC Adjustment'!R609-'Census Tract'!M605</f>
        <v>0</v>
      </c>
      <c r="Z605" s="29">
        <f ca="1">'DAC Adjustment'!S609-'Census Tract'!N605</f>
        <v>0</v>
      </c>
      <c r="AA605" s="29">
        <f ca="1">'DAC Adjustment'!T609-'Census Tract'!O605</f>
        <v>0</v>
      </c>
      <c r="AB605" s="29">
        <f ca="1">'DAC Adjustment'!U609-'Census Tract'!P605</f>
        <v>0</v>
      </c>
      <c r="AC605" s="105">
        <f ca="1">'DAC Adjustment'!V609-'Census Tract'!Q605</f>
        <v>0</v>
      </c>
      <c r="AD605" s="29">
        <f ca="1">'DAC Adjustment'!W609-'Census Tract'!R605</f>
        <v>0</v>
      </c>
      <c r="AE605" s="29">
        <f ca="1">'DAC Adjustment'!X609-'Census Tract'!S605</f>
        <v>0</v>
      </c>
      <c r="AF605" s="29">
        <f ca="1">'DAC Adjustment'!Y609-'Census Tract'!T605</f>
        <v>0</v>
      </c>
      <c r="AG605" s="345">
        <f ca="1">'DAC Adjustment'!Z609-'Census Tract'!U605</f>
        <v>0</v>
      </c>
    </row>
    <row r="606" spans="1:33" ht="15.75" x14ac:dyDescent="0.25">
      <c r="A606" s="193" t="s">
        <v>52</v>
      </c>
      <c r="B606" s="53" t="str">
        <f>IFERROR(INDEX(Geography!$R$5:$R$889,MATCH(C606,Geography!$S$5:$S$889,0)),"Undefined")</f>
        <v>Gresham</v>
      </c>
      <c r="C606" s="53">
        <v>41051009903</v>
      </c>
      <c r="D606" s="171" cm="1">
        <f t="array" ref="D606">INDEX(Geography!$K$5:$K$838,MATCH(C606,Geography!$L$5:$L$838,0),0)</f>
        <v>1</v>
      </c>
      <c r="E606" s="53">
        <v>6609</v>
      </c>
      <c r="F606" s="53">
        <f>SUMIF(County!$A$5:$A$40,A606,County!$D$5:$D$40)</f>
        <v>590062</v>
      </c>
      <c r="G606" s="173" cm="1">
        <f t="array" ref="G606">INDEX(Geography!$E$5:$E$833,MATCH(C606,Geography!$C$5:$C$833,0),0)</f>
        <v>5282</v>
      </c>
      <c r="H606" s="239">
        <f t="shared" si="9"/>
        <v>6075.7729627095387</v>
      </c>
      <c r="I606" s="173">
        <f>SUMIF(Geography!$L$5:$L$838,'Census Tract'!C606,Geography!$M$5:$M$838)</f>
        <v>455</v>
      </c>
      <c r="J606" s="338">
        <f ca="1">($I606/(SUMIF($D$5:$D$832,$D606,$I$5:$I$832))*IF($D606=1,Urban_Rural_LDVs!F$6,Urban_Rural_LDVs!F$7))</f>
        <v>0.22785854252153145</v>
      </c>
      <c r="K606" s="196">
        <f ca="1">($I606/(SUMIF($D$5:$D$832,$D606,$I$5:$I$832))*IF($D606=1,Urban_Rural_LDVs!G$6,Urban_Rural_LDVs!G$7))</f>
        <v>1.1323590556588352</v>
      </c>
      <c r="L606" s="196">
        <f ca="1">($I606/(SUMIF($D$5:$D$832,$D606,$I$5:$I$832))*IF($D606=1,Urban_Rural_LDVs!H$6,Urban_Rural_LDVs!H$7))</f>
        <v>5.2104191761742271</v>
      </c>
      <c r="M606" s="197">
        <f ca="1">($I606/(SUMIF($D$5:$D$832,$D606,$I$5:$I$832))*IF($D606=1,Urban_Rural_LDVs!I$6,Urban_Rural_LDVs!I$7))</f>
        <v>11.316665745444483</v>
      </c>
      <c r="N606" s="196">
        <f ca="1">($H606/(SUMIF($D$5:$D$832,$D606,$H$5:$H$832))*IF($D606=1,Urban_Rural_LDVs!J$6,Urban_Rural_LDVs!J$7))</f>
        <v>1.2542988584924395</v>
      </c>
      <c r="O606" s="196">
        <f ca="1">($H606/(SUMIF($D$5:$D$832,$D606,$H$5:$H$832))*IF($D606=1,Urban_Rural_LDVs!K$6,Urban_Rural_LDVs!K$7))</f>
        <v>5.9686885375142626</v>
      </c>
      <c r="P606" s="196">
        <f ca="1">($H606/(SUMIF($D$5:$D$832,$D606,$H$5:$H$832))*IF($D606=1,Urban_Rural_LDVs!L$6,Urban_Rural_LDVs!L$7))</f>
        <v>27.221937606122207</v>
      </c>
      <c r="Q606" s="197">
        <f ca="1">($H606/(SUMIF($D$5:$D$832,$D606,$H$5:$H$832))*IF($D606=1,Urban_Rural_LDVs!M$6,Urban_Rural_LDVs!M$7))</f>
        <v>59.044861321142101</v>
      </c>
      <c r="R606" s="196">
        <f ca="1">($H606/(SUMIF($D$5:$D$832,$D606,$H$5:$H$832))*IF($D606=1,Urban_Rural_LDVs!N$6,Urban_Rural_LDVs!N$7))</f>
        <v>0.52220647957377098</v>
      </c>
      <c r="S606" s="196">
        <f ca="1">($H606/(SUMIF($D$5:$D$832,$D606,$H$5:$H$832))*IF($D606=1,Urban_Rural_LDVs!O$6,Urban_Rural_LDVs!O$7))</f>
        <v>2.4805514413088887</v>
      </c>
      <c r="T606" s="196">
        <f ca="1">($H606/(SUMIF($D$5:$D$832,$D606,$H$5:$H$832))*IF($D606=1,Urban_Rural_LDVs!P$6,Urban_Rural_LDVs!P$7))</f>
        <v>10.883956099777645</v>
      </c>
      <c r="U606" s="339">
        <f ca="1">($H606/(SUMIF($D$5:$D$832,$D606,$H$5:$H$832))*IF($D606=1,Urban_Rural_LDVs!Q$6,Urban_Rural_LDVs!Q$7))</f>
        <v>23.38204036505909</v>
      </c>
      <c r="V606" s="344">
        <f ca="1">'DAC Adjustment'!O610-'Census Tract'!J606</f>
        <v>0</v>
      </c>
      <c r="W606" s="29">
        <f ca="1">'DAC Adjustment'!P610-'Census Tract'!K606</f>
        <v>0</v>
      </c>
      <c r="X606" s="29">
        <f ca="1">'DAC Adjustment'!Q610-'Census Tract'!L606</f>
        <v>0</v>
      </c>
      <c r="Y606" s="105">
        <f ca="1">'DAC Adjustment'!R610-'Census Tract'!M606</f>
        <v>0</v>
      </c>
      <c r="Z606" s="29">
        <f ca="1">'DAC Adjustment'!S610-'Census Tract'!N606</f>
        <v>0</v>
      </c>
      <c r="AA606" s="29">
        <f ca="1">'DAC Adjustment'!T610-'Census Tract'!O606</f>
        <v>0</v>
      </c>
      <c r="AB606" s="29">
        <f ca="1">'DAC Adjustment'!U610-'Census Tract'!P606</f>
        <v>0</v>
      </c>
      <c r="AC606" s="105">
        <f ca="1">'DAC Adjustment'!V610-'Census Tract'!Q606</f>
        <v>0</v>
      </c>
      <c r="AD606" s="29">
        <f ca="1">'DAC Adjustment'!W610-'Census Tract'!R606</f>
        <v>0</v>
      </c>
      <c r="AE606" s="29">
        <f ca="1">'DAC Adjustment'!X610-'Census Tract'!S606</f>
        <v>0</v>
      </c>
      <c r="AF606" s="29">
        <f ca="1">'DAC Adjustment'!Y610-'Census Tract'!T606</f>
        <v>0</v>
      </c>
      <c r="AG606" s="345">
        <f ca="1">'DAC Adjustment'!Z610-'Census Tract'!U606</f>
        <v>0</v>
      </c>
    </row>
    <row r="607" spans="1:33" ht="15.75" x14ac:dyDescent="0.25">
      <c r="A607" s="193" t="s">
        <v>52</v>
      </c>
      <c r="B607" s="53" t="str">
        <f>IFERROR(INDEX(Geography!$R$5:$R$889,MATCH(C607,Geography!$S$5:$S$889,0)),"Undefined")</f>
        <v>Portland</v>
      </c>
      <c r="C607" s="53">
        <v>41051000901</v>
      </c>
      <c r="D607" s="171" cm="1">
        <f t="array" ref="D607">INDEX(Geography!$K$5:$K$838,MATCH(C607,Geography!$L$5:$L$838,0),0)</f>
        <v>1</v>
      </c>
      <c r="E607" s="53">
        <v>4795</v>
      </c>
      <c r="F607" s="53">
        <f>SUMIF(County!$A$5:$A$40,A607,County!$D$5:$D$40)</f>
        <v>590062</v>
      </c>
      <c r="G607" s="173" cm="1">
        <f t="array" ref="G607">INDEX(Geography!$E$5:$E$833,MATCH(C607,Geography!$C$5:$C$833,0),0)</f>
        <v>3213</v>
      </c>
      <c r="H607" s="239">
        <f t="shared" si="9"/>
        <v>3695.8459918943104</v>
      </c>
      <c r="I607" s="173">
        <f>SUMIF(Geography!$L$5:$L$838,'Census Tract'!C607,Geography!$M$5:$M$838)</f>
        <v>1675</v>
      </c>
      <c r="J607" s="338">
        <f ca="1">($I607/(SUMIF($D$5:$D$832,$D607,$I$5:$I$832))*IF($D607=1,Urban_Rural_LDVs!F$6,Urban_Rural_LDVs!F$7))</f>
        <v>0.83881990928256089</v>
      </c>
      <c r="K607" s="196">
        <f ca="1">($I607/(SUMIF($D$5:$D$832,$D607,$I$5:$I$832))*IF($D607=1,Urban_Rural_LDVs!G$6,Urban_Rural_LDVs!G$7))</f>
        <v>4.1685745455572505</v>
      </c>
      <c r="L607" s="196">
        <f ca="1">($I607/(SUMIF($D$5:$D$832,$D607,$I$5:$I$832))*IF($D607=1,Urban_Rural_LDVs!H$6,Urban_Rural_LDVs!H$7))</f>
        <v>19.181213450751276</v>
      </c>
      <c r="M607" s="197">
        <f ca="1">($I607/(SUMIF($D$5:$D$832,$D607,$I$5:$I$832))*IF($D607=1,Urban_Rural_LDVs!I$6,Urban_Rural_LDVs!I$7))</f>
        <v>41.660253018943976</v>
      </c>
      <c r="N607" s="196">
        <f ca="1">($H607/(SUMIF($D$5:$D$832,$D607,$H$5:$H$832))*IF($D607=1,Urban_Rural_LDVs!J$6,Urban_Rural_LDVs!J$7))</f>
        <v>0.76298035447485968</v>
      </c>
      <c r="O607" s="196">
        <f ca="1">($H607/(SUMIF($D$5:$D$832,$D607,$H$5:$H$832))*IF($D607=1,Urban_Rural_LDVs!K$6,Urban_Rural_LDVs!K$7))</f>
        <v>3.630707359150573</v>
      </c>
      <c r="P607" s="196">
        <f ca="1">($H607/(SUMIF($D$5:$D$832,$D607,$H$5:$H$832))*IF($D607=1,Urban_Rural_LDVs!L$6,Urban_Rural_LDVs!L$7))</f>
        <v>16.558895404860024</v>
      </c>
      <c r="Q607" s="197">
        <f ca="1">($H607/(SUMIF($D$5:$D$832,$D607,$H$5:$H$832))*IF($D607=1,Urban_Rural_LDVs!M$6,Urban_Rural_LDVs!M$7))</f>
        <v>35.916535294363797</v>
      </c>
      <c r="R607" s="196">
        <f ca="1">($H607/(SUMIF($D$5:$D$832,$D607,$H$5:$H$832))*IF($D607=1,Urban_Rural_LDVs!N$6,Urban_Rural_LDVs!N$7))</f>
        <v>0.31765418759381414</v>
      </c>
      <c r="S607" s="196">
        <f ca="1">($H607/(SUMIF($D$5:$D$832,$D607,$H$5:$H$832))*IF($D607=1,Urban_Rural_LDVs!O$6,Urban_Rural_LDVs!O$7))</f>
        <v>1.5089003750332184</v>
      </c>
      <c r="T607" s="196">
        <f ca="1">($H607/(SUMIF($D$5:$D$832,$D607,$H$5:$H$832))*IF($D607=1,Urban_Rural_LDVs!P$6,Urban_Rural_LDVs!P$7))</f>
        <v>6.6206268361578147</v>
      </c>
      <c r="U607" s="339">
        <f ca="1">($H607/(SUMIF($D$5:$D$832,$D607,$H$5:$H$832))*IF($D607=1,Urban_Rural_LDVs!Q$6,Urban_Rural_LDVs!Q$7))</f>
        <v>14.223115428423867</v>
      </c>
      <c r="V607" s="344">
        <f ca="1">'DAC Adjustment'!O611-'Census Tract'!J607</f>
        <v>0</v>
      </c>
      <c r="W607" s="29">
        <f ca="1">'DAC Adjustment'!P611-'Census Tract'!K607</f>
        <v>0</v>
      </c>
      <c r="X607" s="29">
        <f ca="1">'DAC Adjustment'!Q611-'Census Tract'!L607</f>
        <v>0</v>
      </c>
      <c r="Y607" s="105">
        <f ca="1">'DAC Adjustment'!R611-'Census Tract'!M607</f>
        <v>0</v>
      </c>
      <c r="Z607" s="29">
        <f ca="1">'DAC Adjustment'!S611-'Census Tract'!N607</f>
        <v>0</v>
      </c>
      <c r="AA607" s="29">
        <f ca="1">'DAC Adjustment'!T611-'Census Tract'!O607</f>
        <v>0</v>
      </c>
      <c r="AB607" s="29">
        <f ca="1">'DAC Adjustment'!U611-'Census Tract'!P607</f>
        <v>0</v>
      </c>
      <c r="AC607" s="105">
        <f ca="1">'DAC Adjustment'!V611-'Census Tract'!Q607</f>
        <v>0</v>
      </c>
      <c r="AD607" s="29">
        <f ca="1">'DAC Adjustment'!W611-'Census Tract'!R607</f>
        <v>0</v>
      </c>
      <c r="AE607" s="29">
        <f ca="1">'DAC Adjustment'!X611-'Census Tract'!S607</f>
        <v>0</v>
      </c>
      <c r="AF607" s="29">
        <f ca="1">'DAC Adjustment'!Y611-'Census Tract'!T607</f>
        <v>0</v>
      </c>
      <c r="AG607" s="345">
        <f ca="1">'DAC Adjustment'!Z611-'Census Tract'!U607</f>
        <v>0</v>
      </c>
    </row>
    <row r="608" spans="1:33" ht="15.75" x14ac:dyDescent="0.25">
      <c r="A608" s="193" t="s">
        <v>52</v>
      </c>
      <c r="B608" s="53" t="str">
        <f>IFERROR(INDEX(Geography!$R$5:$R$889,MATCH(C608,Geography!$S$5:$S$889,0)),"Undefined")</f>
        <v>Portland</v>
      </c>
      <c r="C608" s="53">
        <v>41051008902</v>
      </c>
      <c r="D608" s="171" cm="1">
        <f t="array" ref="D608">INDEX(Geography!$K$5:$K$838,MATCH(C608,Geography!$L$5:$L$838,0),0)</f>
        <v>1</v>
      </c>
      <c r="E608" s="53">
        <v>3836</v>
      </c>
      <c r="F608" s="53">
        <f>SUMIF(County!$A$5:$A$40,A608,County!$D$5:$D$40)</f>
        <v>590062</v>
      </c>
      <c r="G608" s="173" cm="1">
        <f t="array" ref="G608">INDEX(Geography!$E$5:$E$833,MATCH(C608,Geography!$C$5:$C$833,0),0)</f>
        <v>2572</v>
      </c>
      <c r="H608" s="239">
        <f t="shared" si="9"/>
        <v>2958.5172396987755</v>
      </c>
      <c r="I608" s="173">
        <f>SUMIF(Geography!$L$5:$L$838,'Census Tract'!C608,Geography!$M$5:$M$838)</f>
        <v>695</v>
      </c>
      <c r="J608" s="338">
        <f ca="1">($I608/(SUMIF($D$5:$D$832,$D608,$I$5:$I$832))*IF($D608=1,Urban_Rural_LDVs!F$6,Urban_Rural_LDVs!F$7))</f>
        <v>0.34804766385156999</v>
      </c>
      <c r="K608" s="196">
        <f ca="1">($I608/(SUMIF($D$5:$D$832,$D608,$I$5:$I$832))*IF($D608=1,Urban_Rural_LDVs!G$6,Urban_Rural_LDVs!G$7))</f>
        <v>1.7296473487536053</v>
      </c>
      <c r="L608" s="196">
        <f ca="1">($I608/(SUMIF($D$5:$D$832,$D608,$I$5:$I$832))*IF($D608=1,Urban_Rural_LDVs!H$6,Urban_Rural_LDVs!H$7))</f>
        <v>7.9587721482221703</v>
      </c>
      <c r="M608" s="197">
        <f ca="1">($I608/(SUMIF($D$5:$D$832,$D608,$I$5:$I$832))*IF($D608=1,Urban_Rural_LDVs!I$6,Urban_Rural_LDVs!I$7))</f>
        <v>17.285896028755857</v>
      </c>
      <c r="N608" s="196">
        <f ca="1">($H608/(SUMIF($D$5:$D$832,$D608,$H$5:$H$832))*IF($D608=1,Urban_Rural_LDVs!J$6,Urban_Rural_LDVs!J$7))</f>
        <v>0.61076423022388393</v>
      </c>
      <c r="O608" s="196">
        <f ca="1">($H608/(SUMIF($D$5:$D$832,$D608,$H$5:$H$832))*IF($D608=1,Urban_Rural_LDVs!K$6,Urban_Rural_LDVs!K$7))</f>
        <v>2.9063738959649155</v>
      </c>
      <c r="P608" s="196">
        <f ca="1">($H608/(SUMIF($D$5:$D$832,$D608,$H$5:$H$832))*IF($D608=1,Urban_Rural_LDVs!L$6,Urban_Rural_LDVs!L$7))</f>
        <v>13.25536227242452</v>
      </c>
      <c r="Q608" s="197">
        <f ca="1">($H608/(SUMIF($D$5:$D$832,$D608,$H$5:$H$832))*IF($D608=1,Urban_Rural_LDVs!M$6,Urban_Rural_LDVs!M$7))</f>
        <v>28.751113842858288</v>
      </c>
      <c r="R608" s="196">
        <f ca="1">($H608/(SUMIF($D$5:$D$832,$D608,$H$5:$H$832))*IF($D608=1,Urban_Rural_LDVs!N$6,Urban_Rural_LDVs!N$7))</f>
        <v>0.25428153454444136</v>
      </c>
      <c r="S608" s="196">
        <f ca="1">($H608/(SUMIF($D$5:$D$832,$D608,$H$5:$H$832))*IF($D608=1,Urban_Rural_LDVs!O$6,Urban_Rural_LDVs!O$7))</f>
        <v>1.2078716976612007</v>
      </c>
      <c r="T608" s="196">
        <f ca="1">($H608/(SUMIF($D$5:$D$832,$D608,$H$5:$H$832))*IF($D608=1,Urban_Rural_LDVs!P$6,Urban_Rural_LDVs!P$7))</f>
        <v>5.2997983886081226</v>
      </c>
      <c r="U608" s="339">
        <f ca="1">($H608/(SUMIF($D$5:$D$832,$D608,$H$5:$H$832))*IF($D608=1,Urban_Rural_LDVs!Q$6,Urban_Rural_LDVs!Q$7))</f>
        <v>11.385575126643692</v>
      </c>
      <c r="V608" s="344">
        <f ca="1">'DAC Adjustment'!O612-'Census Tract'!J608</f>
        <v>0</v>
      </c>
      <c r="W608" s="29">
        <f ca="1">'DAC Adjustment'!P612-'Census Tract'!K608</f>
        <v>0</v>
      </c>
      <c r="X608" s="29">
        <f ca="1">'DAC Adjustment'!Q612-'Census Tract'!L608</f>
        <v>0</v>
      </c>
      <c r="Y608" s="105">
        <f ca="1">'DAC Adjustment'!R612-'Census Tract'!M608</f>
        <v>0</v>
      </c>
      <c r="Z608" s="29">
        <f ca="1">'DAC Adjustment'!S612-'Census Tract'!N608</f>
        <v>0</v>
      </c>
      <c r="AA608" s="29">
        <f ca="1">'DAC Adjustment'!T612-'Census Tract'!O608</f>
        <v>0</v>
      </c>
      <c r="AB608" s="29">
        <f ca="1">'DAC Adjustment'!U612-'Census Tract'!P608</f>
        <v>0</v>
      </c>
      <c r="AC608" s="105">
        <f ca="1">'DAC Adjustment'!V612-'Census Tract'!Q608</f>
        <v>0</v>
      </c>
      <c r="AD608" s="29">
        <f ca="1">'DAC Adjustment'!W612-'Census Tract'!R608</f>
        <v>0</v>
      </c>
      <c r="AE608" s="29">
        <f ca="1">'DAC Adjustment'!X612-'Census Tract'!S608</f>
        <v>0</v>
      </c>
      <c r="AF608" s="29">
        <f ca="1">'DAC Adjustment'!Y612-'Census Tract'!T608</f>
        <v>0</v>
      </c>
      <c r="AG608" s="345">
        <f ca="1">'DAC Adjustment'!Z612-'Census Tract'!U608</f>
        <v>0</v>
      </c>
    </row>
    <row r="609" spans="1:33" ht="15.75" x14ac:dyDescent="0.25">
      <c r="A609" s="193" t="s">
        <v>52</v>
      </c>
      <c r="B609" s="53" t="str">
        <f>IFERROR(INDEX(Geography!$R$5:$R$889,MATCH(C609,Geography!$S$5:$S$889,0)),"Undefined")</f>
        <v>Portland</v>
      </c>
      <c r="C609" s="53">
        <v>41051004602</v>
      </c>
      <c r="D609" s="171" cm="1">
        <f t="array" ref="D609">INDEX(Geography!$K$5:$K$838,MATCH(C609,Geography!$L$5:$L$838,0),0)</f>
        <v>1</v>
      </c>
      <c r="E609" s="53">
        <v>2205</v>
      </c>
      <c r="F609" s="53">
        <f>SUMIF(County!$A$5:$A$40,A609,County!$D$5:$D$40)</f>
        <v>590062</v>
      </c>
      <c r="G609" s="173" cm="1">
        <f t="array" ref="G609">INDEX(Geography!$E$5:$E$833,MATCH(C609,Geography!$C$5:$C$833,0),0)</f>
        <v>1671</v>
      </c>
      <c r="H609" s="239">
        <f t="shared" si="9"/>
        <v>1922.1159827125405</v>
      </c>
      <c r="I609" s="173">
        <f>SUMIF(Geography!$L$5:$L$838,'Census Tract'!C609,Geography!$M$5:$M$838)</f>
        <v>961</v>
      </c>
      <c r="J609" s="338">
        <f ca="1">($I609/(SUMIF($D$5:$D$832,$D609,$I$5:$I$832))*IF($D609=1,Urban_Rural_LDVs!F$6,Urban_Rural_LDVs!F$7))</f>
        <v>0.48125727332569612</v>
      </c>
      <c r="K609" s="196">
        <f ca="1">($I609/(SUMIF($D$5:$D$832,$D609,$I$5:$I$832))*IF($D609=1,Urban_Rural_LDVs!G$6,Urban_Rural_LDVs!G$7))</f>
        <v>2.3916418736003089</v>
      </c>
      <c r="L609" s="196">
        <f ca="1">($I609/(SUMIF($D$5:$D$832,$D609,$I$5:$I$832))*IF($D609=1,Urban_Rural_LDVs!H$6,Urban_Rural_LDVs!H$7))</f>
        <v>11.004863358908644</v>
      </c>
      <c r="M609" s="197">
        <f ca="1">($I609/(SUMIF($D$5:$D$832,$D609,$I$5:$I$832))*IF($D609=1,Urban_Rural_LDVs!I$6,Urban_Rural_LDVs!I$7))</f>
        <v>23.901792926092636</v>
      </c>
      <c r="N609" s="196">
        <f ca="1">($H609/(SUMIF($D$5:$D$832,$D609,$H$5:$H$832))*IF($D609=1,Urban_Rural_LDVs!J$6,Urban_Rural_LDVs!J$7))</f>
        <v>0.3968067763235264</v>
      </c>
      <c r="O609" s="196">
        <f ca="1">($H609/(SUMIF($D$5:$D$832,$D609,$H$5:$H$832))*IF($D609=1,Urban_Rural_LDVs!K$6,Urban_Rural_LDVs!K$7))</f>
        <v>1.8882390280549666</v>
      </c>
      <c r="P609" s="196">
        <f ca="1">($H609/(SUMIF($D$5:$D$832,$D609,$H$5:$H$832))*IF($D609=1,Urban_Rural_LDVs!L$6,Urban_Rural_LDVs!L$7))</f>
        <v>8.6118625028076874</v>
      </c>
      <c r="Q609" s="197">
        <f ca="1">($H609/(SUMIF($D$5:$D$832,$D609,$H$5:$H$832))*IF($D609=1,Urban_Rural_LDVs!M$6,Urban_Rural_LDVs!M$7))</f>
        <v>18.679281194174262</v>
      </c>
      <c r="R609" s="196">
        <f ca="1">($H609/(SUMIF($D$5:$D$832,$D609,$H$5:$H$832))*IF($D609=1,Urban_Rural_LDVs!N$6,Urban_Rural_LDVs!N$7))</f>
        <v>0.16520390521919184</v>
      </c>
      <c r="S609" s="196">
        <f ca="1">($H609/(SUMIF($D$5:$D$832,$D609,$H$5:$H$832))*IF($D609=1,Urban_Rural_LDVs!O$6,Urban_Rural_LDVs!O$7))</f>
        <v>0.78474090466246738</v>
      </c>
      <c r="T609" s="196">
        <f ca="1">($H609/(SUMIF($D$5:$D$832,$D609,$H$5:$H$832))*IF($D609=1,Urban_Rural_LDVs!P$6,Urban_Rural_LDVs!P$7))</f>
        <v>3.4432204927543442</v>
      </c>
      <c r="U609" s="339">
        <f ca="1">($H609/(SUMIF($D$5:$D$832,$D609,$H$5:$H$832))*IF($D609=1,Urban_Rural_LDVs!Q$6,Urban_Rural_LDVs!Q$7))</f>
        <v>7.3970824403661002</v>
      </c>
      <c r="V609" s="344">
        <f ca="1">'DAC Adjustment'!O613-'Census Tract'!J609</f>
        <v>0</v>
      </c>
      <c r="W609" s="29">
        <f ca="1">'DAC Adjustment'!P613-'Census Tract'!K609</f>
        <v>0</v>
      </c>
      <c r="X609" s="29">
        <f ca="1">'DAC Adjustment'!Q613-'Census Tract'!L609</f>
        <v>0</v>
      </c>
      <c r="Y609" s="105">
        <f ca="1">'DAC Adjustment'!R613-'Census Tract'!M609</f>
        <v>0</v>
      </c>
      <c r="Z609" s="29">
        <f ca="1">'DAC Adjustment'!S613-'Census Tract'!N609</f>
        <v>0</v>
      </c>
      <c r="AA609" s="29">
        <f ca="1">'DAC Adjustment'!T613-'Census Tract'!O609</f>
        <v>0</v>
      </c>
      <c r="AB609" s="29">
        <f ca="1">'DAC Adjustment'!U613-'Census Tract'!P609</f>
        <v>0</v>
      </c>
      <c r="AC609" s="105">
        <f ca="1">'DAC Adjustment'!V613-'Census Tract'!Q609</f>
        <v>0</v>
      </c>
      <c r="AD609" s="29">
        <f ca="1">'DAC Adjustment'!W613-'Census Tract'!R609</f>
        <v>0</v>
      </c>
      <c r="AE609" s="29">
        <f ca="1">'DAC Adjustment'!X613-'Census Tract'!S609</f>
        <v>0</v>
      </c>
      <c r="AF609" s="29">
        <f ca="1">'DAC Adjustment'!Y613-'Census Tract'!T609</f>
        <v>0</v>
      </c>
      <c r="AG609" s="345">
        <f ca="1">'DAC Adjustment'!Z613-'Census Tract'!U609</f>
        <v>0</v>
      </c>
    </row>
    <row r="610" spans="1:33" ht="15.75" x14ac:dyDescent="0.25">
      <c r="A610" s="193" t="s">
        <v>52</v>
      </c>
      <c r="B610" s="53" t="str">
        <f>IFERROR(INDEX(Geography!$R$5:$R$889,MATCH(C610,Geography!$S$5:$S$889,0)),"Undefined")</f>
        <v>Portland</v>
      </c>
      <c r="C610" s="53">
        <v>41051005700</v>
      </c>
      <c r="D610" s="171" cm="1">
        <f t="array" ref="D610">INDEX(Geography!$K$5:$K$838,MATCH(C610,Geography!$L$5:$L$838,0),0)</f>
        <v>1</v>
      </c>
      <c r="E610" s="53">
        <v>4107</v>
      </c>
      <c r="F610" s="53">
        <f>SUMIF(County!$A$5:$A$40,A610,County!$D$5:$D$40)</f>
        <v>590062</v>
      </c>
      <c r="G610" s="173" cm="1">
        <f t="array" ref="G610">INDEX(Geography!$E$5:$E$833,MATCH(C610,Geography!$C$5:$C$833,0),0)</f>
        <v>2536</v>
      </c>
      <c r="H610" s="239">
        <f t="shared" si="9"/>
        <v>2917.1072005739093</v>
      </c>
      <c r="I610" s="173">
        <f>SUMIF(Geography!$L$5:$L$838,'Census Tract'!C610,Geography!$M$5:$M$838)</f>
        <v>19041</v>
      </c>
      <c r="J610" s="338">
        <f ca="1">($I610/(SUMIF($D$5:$D$832,$D610,$I$5:$I$832))*IF($D610=1,Urban_Rural_LDVs!F$6,Urban_Rural_LDVs!F$7))</f>
        <v>9.5355044135219345</v>
      </c>
      <c r="K610" s="196">
        <f ca="1">($I610/(SUMIF($D$5:$D$832,$D610,$I$5:$I$832))*IF($D610=1,Urban_Rural_LDVs!G$6,Urban_Rural_LDVs!G$7))</f>
        <v>47.387359953406332</v>
      </c>
      <c r="L610" s="196">
        <f ca="1">($I610/(SUMIF($D$5:$D$832,$D610,$I$5:$I$832))*IF($D610=1,Urban_Rural_LDVs!H$6,Urban_Rural_LDVs!H$7))</f>
        <v>218.04745391985378</v>
      </c>
      <c r="M610" s="197">
        <f ca="1">($I610/(SUMIF($D$5:$D$832,$D610,$I$5:$I$832))*IF($D610=1,Urban_Rural_LDVs!I$6,Urban_Rural_LDVs!I$7))</f>
        <v>473.58380760221632</v>
      </c>
      <c r="N610" s="196">
        <f ca="1">($H610/(SUMIF($D$5:$D$832,$D610,$H$5:$H$832))*IF($D610=1,Urban_Rural_LDVs!J$6,Urban_Rural_LDVs!J$7))</f>
        <v>0.60221543073396944</v>
      </c>
      <c r="O610" s="196">
        <f ca="1">($H610/(SUMIF($D$5:$D$832,$D610,$H$5:$H$832))*IF($D610=1,Urban_Rural_LDVs!K$6,Urban_Rural_LDVs!K$7))</f>
        <v>2.8656937014646289</v>
      </c>
      <c r="P610" s="196">
        <f ca="1">($H610/(SUMIF($D$5:$D$832,$D610,$H$5:$H$832))*IF($D610=1,Urban_Rural_LDVs!L$6,Urban_Rural_LDVs!L$7))</f>
        <v>13.06982843035326</v>
      </c>
      <c r="Q610" s="197">
        <f ca="1">($H610/(SUMIF($D$5:$D$832,$D610,$H$5:$H$832))*IF($D610=1,Urban_Rural_LDVs!M$6,Urban_Rural_LDVs!M$7))</f>
        <v>28.348687677095107</v>
      </c>
      <c r="R610" s="196">
        <f ca="1">($H610/(SUMIF($D$5:$D$832,$D610,$H$5:$H$832))*IF($D610=1,Urban_Rural_LDVs!N$6,Urban_Rural_LDVs!N$7))</f>
        <v>0.2507223839831661</v>
      </c>
      <c r="S610" s="196">
        <f ca="1">($H610/(SUMIF($D$5:$D$832,$D610,$H$5:$H$832))*IF($D610=1,Urban_Rural_LDVs!O$6,Urban_Rural_LDVs!O$7))</f>
        <v>1.1909652508821169</v>
      </c>
      <c r="T610" s="196">
        <f ca="1">($H610/(SUMIF($D$5:$D$832,$D610,$H$5:$H$832))*IF($D610=1,Urban_Rural_LDVs!P$6,Urban_Rural_LDVs!P$7))</f>
        <v>5.2256176957660179</v>
      </c>
      <c r="U610" s="339">
        <f ca="1">($H610/(SUMIF($D$5:$D$832,$D610,$H$5:$H$832))*IF($D610=1,Urban_Rural_LDVs!Q$6,Urban_Rural_LDVs!Q$7))</f>
        <v>11.226212488790203</v>
      </c>
      <c r="V610" s="344">
        <f ca="1">'DAC Adjustment'!O614-'Census Tract'!J610</f>
        <v>0</v>
      </c>
      <c r="W610" s="29">
        <f ca="1">'DAC Adjustment'!P614-'Census Tract'!K610</f>
        <v>0</v>
      </c>
      <c r="X610" s="29">
        <f ca="1">'DAC Adjustment'!Q614-'Census Tract'!L610</f>
        <v>0</v>
      </c>
      <c r="Y610" s="105">
        <f ca="1">'DAC Adjustment'!R614-'Census Tract'!M610</f>
        <v>0</v>
      </c>
      <c r="Z610" s="29">
        <f ca="1">'DAC Adjustment'!S614-'Census Tract'!N610</f>
        <v>0</v>
      </c>
      <c r="AA610" s="29">
        <f ca="1">'DAC Adjustment'!T614-'Census Tract'!O610</f>
        <v>0</v>
      </c>
      <c r="AB610" s="29">
        <f ca="1">'DAC Adjustment'!U614-'Census Tract'!P610</f>
        <v>0</v>
      </c>
      <c r="AC610" s="105">
        <f ca="1">'DAC Adjustment'!V614-'Census Tract'!Q610</f>
        <v>0</v>
      </c>
      <c r="AD610" s="29">
        <f ca="1">'DAC Adjustment'!W614-'Census Tract'!R610</f>
        <v>0</v>
      </c>
      <c r="AE610" s="29">
        <f ca="1">'DAC Adjustment'!X614-'Census Tract'!S610</f>
        <v>0</v>
      </c>
      <c r="AF610" s="29">
        <f ca="1">'DAC Adjustment'!Y614-'Census Tract'!T610</f>
        <v>0</v>
      </c>
      <c r="AG610" s="345">
        <f ca="1">'DAC Adjustment'!Z614-'Census Tract'!U610</f>
        <v>0</v>
      </c>
    </row>
    <row r="611" spans="1:33" ht="15.75" x14ac:dyDescent="0.25">
      <c r="A611" s="193" t="s">
        <v>52</v>
      </c>
      <c r="B611" s="53" t="str">
        <f>IFERROR(INDEX(Geography!$R$5:$R$889,MATCH(C611,Geography!$S$5:$S$889,0)),"Undefined")</f>
        <v>Gresham</v>
      </c>
      <c r="C611" s="53">
        <v>41051010405</v>
      </c>
      <c r="D611" s="171" cm="1">
        <f t="array" ref="D611">INDEX(Geography!$K$5:$K$838,MATCH(C611,Geography!$L$5:$L$838,0),0)</f>
        <v>1</v>
      </c>
      <c r="E611" s="53">
        <v>6108</v>
      </c>
      <c r="F611" s="53">
        <f>SUMIF(County!$A$5:$A$40,A611,County!$D$5:$D$40)</f>
        <v>590062</v>
      </c>
      <c r="G611" s="173" cm="1">
        <f t="array" ref="G611">INDEX(Geography!$E$5:$E$833,MATCH(C611,Geography!$C$5:$C$833,0),0)</f>
        <v>3961</v>
      </c>
      <c r="H611" s="239">
        <f t="shared" si="9"/>
        <v>4556.2545825998641</v>
      </c>
      <c r="I611" s="173">
        <f>SUMIF(Geography!$L$5:$L$838,'Census Tract'!C611,Geography!$M$5:$M$838)</f>
        <v>1593</v>
      </c>
      <c r="J611" s="338">
        <f ca="1">($I611/(SUMIF($D$5:$D$832,$D611,$I$5:$I$832))*IF($D611=1,Urban_Rural_LDVs!F$6,Urban_Rural_LDVs!F$7))</f>
        <v>0.79775529282813096</v>
      </c>
      <c r="K611" s="196">
        <f ca="1">($I611/(SUMIF($D$5:$D$832,$D611,$I$5:$I$832))*IF($D611=1,Urban_Rural_LDVs!G$6,Urban_Rural_LDVs!G$7))</f>
        <v>3.964501045416537</v>
      </c>
      <c r="L611" s="196">
        <f ca="1">($I611/(SUMIF($D$5:$D$832,$D611,$I$5:$I$832))*IF($D611=1,Urban_Rural_LDVs!H$6,Urban_Rural_LDVs!H$7))</f>
        <v>18.242192851968227</v>
      </c>
      <c r="M611" s="197">
        <f ca="1">($I611/(SUMIF($D$5:$D$832,$D611,$I$5:$I$832))*IF($D611=1,Urban_Rural_LDVs!I$6,Urban_Rural_LDVs!I$7))</f>
        <v>39.620766005479254</v>
      </c>
      <c r="N611" s="196">
        <f ca="1">($H611/(SUMIF($D$5:$D$832,$D611,$H$5:$H$832))*IF($D611=1,Urban_Rural_LDVs!J$6,Urban_Rural_LDVs!J$7))</f>
        <v>0.94060541054308089</v>
      </c>
      <c r="O611" s="196">
        <f ca="1">($H611/(SUMIF($D$5:$D$832,$D611,$H$5:$H$832))*IF($D611=1,Urban_Rural_LDVs!K$6,Urban_Rural_LDVs!K$7))</f>
        <v>4.4759514004343046</v>
      </c>
      <c r="P611" s="196">
        <f ca="1">($H611/(SUMIF($D$5:$D$832,$D611,$H$5:$H$832))*IF($D611=1,Urban_Rural_LDVs!L$6,Urban_Rural_LDVs!L$7))</f>
        <v>20.413876345673998</v>
      </c>
      <c r="Q611" s="197">
        <f ca="1">($H611/(SUMIF($D$5:$D$832,$D611,$H$5:$H$832))*IF($D611=1,Urban_Rural_LDVs!M$6,Urban_Rural_LDVs!M$7))</f>
        <v>44.278056738554305</v>
      </c>
      <c r="R611" s="196">
        <f ca="1">($H611/(SUMIF($D$5:$D$832,$D611,$H$5:$H$832))*IF($D611=1,Urban_Rural_LDVs!N$6,Urban_Rural_LDVs!N$7))</f>
        <v>0.39160542703364393</v>
      </c>
      <c r="S611" s="196">
        <f ca="1">($H611/(SUMIF($D$5:$D$832,$D611,$H$5:$H$832))*IF($D611=1,Urban_Rural_LDVs!O$6,Urban_Rural_LDVs!O$7))</f>
        <v>1.860178769220846</v>
      </c>
      <c r="T611" s="196">
        <f ca="1">($H611/(SUMIF($D$5:$D$832,$D611,$H$5:$H$832))*IF($D611=1,Urban_Rural_LDVs!P$6,Urban_Rural_LDVs!P$7))</f>
        <v>8.1619367874326496</v>
      </c>
      <c r="U611" s="339">
        <f ca="1">($H611/(SUMIF($D$5:$D$832,$D611,$H$5:$H$832))*IF($D611=1,Urban_Rural_LDVs!Q$6,Urban_Rural_LDVs!Q$7))</f>
        <v>17.534316903824131</v>
      </c>
      <c r="V611" s="344">
        <f ca="1">'DAC Adjustment'!O615-'Census Tract'!J611</f>
        <v>0.19943882320703277</v>
      </c>
      <c r="W611" s="29">
        <f ca="1">'DAC Adjustment'!P615-'Census Tract'!K611</f>
        <v>0.99112526135413459</v>
      </c>
      <c r="X611" s="29">
        <f ca="1">'DAC Adjustment'!Q615-'Census Tract'!L611</f>
        <v>4.5605482129920567</v>
      </c>
      <c r="Y611" s="105">
        <f ca="1">'DAC Adjustment'!R615-'Census Tract'!M611</f>
        <v>9.9051915013698135</v>
      </c>
      <c r="Z611" s="29">
        <f ca="1">'DAC Adjustment'!S615-'Census Tract'!N611</f>
        <v>0.23515135263577014</v>
      </c>
      <c r="AA611" s="29">
        <f ca="1">'DAC Adjustment'!T615-'Census Tract'!O611</f>
        <v>1.1189878501085762</v>
      </c>
      <c r="AB611" s="29">
        <f ca="1">'DAC Adjustment'!U615-'Census Tract'!P611</f>
        <v>5.1034690864184995</v>
      </c>
      <c r="AC611" s="105">
        <f ca="1">'DAC Adjustment'!V615-'Census Tract'!Q611</f>
        <v>11.069514184638578</v>
      </c>
      <c r="AD611" s="29">
        <f ca="1">'DAC Adjustment'!W615-'Census Tract'!R611</f>
        <v>9.7901356758410996E-2</v>
      </c>
      <c r="AE611" s="29">
        <f ca="1">'DAC Adjustment'!X615-'Census Tract'!S611</f>
        <v>0.46504469230521162</v>
      </c>
      <c r="AF611" s="29">
        <f ca="1">'DAC Adjustment'!Y615-'Census Tract'!T611</f>
        <v>2.0404841968581628</v>
      </c>
      <c r="AG611" s="345">
        <f ca="1">'DAC Adjustment'!Z615-'Census Tract'!U611</f>
        <v>4.3835792259560336</v>
      </c>
    </row>
    <row r="612" spans="1:33" ht="15.75" x14ac:dyDescent="0.25">
      <c r="A612" s="193" t="s">
        <v>52</v>
      </c>
      <c r="B612" s="53" t="str">
        <f>IFERROR(INDEX(Geography!$R$5:$R$889,MATCH(C612,Geography!$S$5:$S$889,0)),"Undefined")</f>
        <v>Portland</v>
      </c>
      <c r="C612" s="53">
        <v>41051007201</v>
      </c>
      <c r="D612" s="171" cm="1">
        <f t="array" ref="D612">INDEX(Geography!$K$5:$K$838,MATCH(C612,Geography!$L$5:$L$838,0),0)</f>
        <v>1</v>
      </c>
      <c r="E612" s="53">
        <v>2378</v>
      </c>
      <c r="F612" s="53">
        <f>SUMIF(County!$A$5:$A$40,A612,County!$D$5:$D$40)</f>
        <v>590062</v>
      </c>
      <c r="G612" s="173" cm="1">
        <f t="array" ref="G612">INDEX(Geography!$E$5:$E$833,MATCH(C612,Geography!$C$5:$C$833,0),0)</f>
        <v>1905</v>
      </c>
      <c r="H612" s="239">
        <f t="shared" si="9"/>
        <v>2191.2812370241709</v>
      </c>
      <c r="I612" s="173">
        <f>SUMIF(Geography!$L$5:$L$838,'Census Tract'!C612,Geography!$M$5:$M$838)</f>
        <v>2689</v>
      </c>
      <c r="J612" s="338">
        <f ca="1">($I612/(SUMIF($D$5:$D$832,$D612,$I$5:$I$832))*IF($D612=1,Urban_Rural_LDVs!F$6,Urban_Rural_LDVs!F$7))</f>
        <v>1.3466189469019738</v>
      </c>
      <c r="K612" s="196">
        <f ca="1">($I612/(SUMIF($D$5:$D$832,$D612,$I$5:$I$832))*IF($D612=1,Urban_Rural_LDVs!G$6,Urban_Rural_LDVs!G$7))</f>
        <v>6.6921175838826548</v>
      </c>
      <c r="L612" s="196">
        <f ca="1">($I612/(SUMIF($D$5:$D$832,$D612,$I$5:$I$832))*IF($D612=1,Urban_Rural_LDVs!H$6,Urban_Rural_LDVs!H$7))</f>
        <v>30.79300475765384</v>
      </c>
      <c r="M612" s="197">
        <f ca="1">($I612/(SUMIF($D$5:$D$832,$D612,$I$5:$I$832))*IF($D612=1,Urban_Rural_LDVs!I$6,Urban_Rural_LDVs!I$7))</f>
        <v>66.880250965934536</v>
      </c>
      <c r="N612" s="196">
        <f ca="1">($H612/(SUMIF($D$5:$D$832,$D612,$H$5:$H$832))*IF($D612=1,Urban_Rural_LDVs!J$6,Urban_Rural_LDVs!J$7))</f>
        <v>0.45237397300796994</v>
      </c>
      <c r="O612" s="196">
        <f ca="1">($H612/(SUMIF($D$5:$D$832,$D612,$H$5:$H$832))*IF($D612=1,Urban_Rural_LDVs!K$6,Urban_Rural_LDVs!K$7))</f>
        <v>2.152660292306829</v>
      </c>
      <c r="P612" s="196">
        <f ca="1">($H612/(SUMIF($D$5:$D$832,$D612,$H$5:$H$832))*IF($D612=1,Urban_Rural_LDVs!L$6,Urban_Rural_LDVs!L$7))</f>
        <v>9.8178324762708833</v>
      </c>
      <c r="Q612" s="197">
        <f ca="1">($H612/(SUMIF($D$5:$D$832,$D612,$H$5:$H$832))*IF($D612=1,Urban_Rural_LDVs!M$6,Urban_Rural_LDVs!M$7))</f>
        <v>21.295051271634929</v>
      </c>
      <c r="R612" s="196">
        <f ca="1">($H612/(SUMIF($D$5:$D$832,$D612,$H$5:$H$832))*IF($D612=1,Urban_Rural_LDVs!N$6,Urban_Rural_LDVs!N$7))</f>
        <v>0.18833838386748084</v>
      </c>
      <c r="S612" s="196">
        <f ca="1">($H612/(SUMIF($D$5:$D$832,$D612,$H$5:$H$832))*IF($D612=1,Urban_Rural_LDVs!O$6,Urban_Rural_LDVs!O$7))</f>
        <v>0.8946328087265113</v>
      </c>
      <c r="T612" s="196">
        <f ca="1">($H612/(SUMIF($D$5:$D$832,$D612,$H$5:$H$832))*IF($D612=1,Urban_Rural_LDVs!P$6,Urban_Rural_LDVs!P$7))</f>
        <v>3.9253949962280221</v>
      </c>
      <c r="U612" s="339">
        <f ca="1">($H612/(SUMIF($D$5:$D$832,$D612,$H$5:$H$832))*IF($D612=1,Urban_Rural_LDVs!Q$6,Urban_Rural_LDVs!Q$7))</f>
        <v>8.4329395864137773</v>
      </c>
      <c r="V612" s="344">
        <f ca="1">'DAC Adjustment'!O616-'Census Tract'!J612</f>
        <v>0</v>
      </c>
      <c r="W612" s="29">
        <f ca="1">'DAC Adjustment'!P616-'Census Tract'!K612</f>
        <v>0</v>
      </c>
      <c r="X612" s="29">
        <f ca="1">'DAC Adjustment'!Q616-'Census Tract'!L612</f>
        <v>0</v>
      </c>
      <c r="Y612" s="105">
        <f ca="1">'DAC Adjustment'!R616-'Census Tract'!M612</f>
        <v>0</v>
      </c>
      <c r="Z612" s="29">
        <f ca="1">'DAC Adjustment'!S616-'Census Tract'!N612</f>
        <v>0</v>
      </c>
      <c r="AA612" s="29">
        <f ca="1">'DAC Adjustment'!T616-'Census Tract'!O612</f>
        <v>0</v>
      </c>
      <c r="AB612" s="29">
        <f ca="1">'DAC Adjustment'!U616-'Census Tract'!P612</f>
        <v>0</v>
      </c>
      <c r="AC612" s="105">
        <f ca="1">'DAC Adjustment'!V616-'Census Tract'!Q612</f>
        <v>0</v>
      </c>
      <c r="AD612" s="29">
        <f ca="1">'DAC Adjustment'!W616-'Census Tract'!R612</f>
        <v>0</v>
      </c>
      <c r="AE612" s="29">
        <f ca="1">'DAC Adjustment'!X616-'Census Tract'!S612</f>
        <v>0</v>
      </c>
      <c r="AF612" s="29">
        <f ca="1">'DAC Adjustment'!Y616-'Census Tract'!T612</f>
        <v>0</v>
      </c>
      <c r="AG612" s="345">
        <f ca="1">'DAC Adjustment'!Z616-'Census Tract'!U612</f>
        <v>0</v>
      </c>
    </row>
    <row r="613" spans="1:33" ht="15.75" x14ac:dyDescent="0.25">
      <c r="A613" s="193" t="s">
        <v>52</v>
      </c>
      <c r="B613" s="53" t="str">
        <f>IFERROR(INDEX(Geography!$R$5:$R$889,MATCH(C613,Geography!$S$5:$S$889,0)),"Undefined")</f>
        <v>Portland</v>
      </c>
      <c r="C613" s="53">
        <v>41051008500</v>
      </c>
      <c r="D613" s="171" cm="1">
        <f t="array" ref="D613">INDEX(Geography!$K$5:$K$838,MATCH(C613,Geography!$L$5:$L$838,0),0)</f>
        <v>1</v>
      </c>
      <c r="E613" s="53">
        <v>4741</v>
      </c>
      <c r="F613" s="53">
        <f>SUMIF(County!$A$5:$A$40,A613,County!$D$5:$D$40)</f>
        <v>590062</v>
      </c>
      <c r="G613" s="173" cm="1">
        <f t="array" ref="G613">INDEX(Geography!$E$5:$E$833,MATCH(C613,Geography!$C$5:$C$833,0),0)</f>
        <v>3203</v>
      </c>
      <c r="H613" s="239">
        <f t="shared" si="9"/>
        <v>3684.3432032485139</v>
      </c>
      <c r="I613" s="173">
        <f>SUMIF(Geography!$L$5:$L$838,'Census Tract'!C613,Geography!$M$5:$M$838)</f>
        <v>995</v>
      </c>
      <c r="J613" s="338">
        <f ca="1">($I613/(SUMIF($D$5:$D$832,$D613,$I$5:$I$832))*IF($D613=1,Urban_Rural_LDVs!F$6,Urban_Rural_LDVs!F$7))</f>
        <v>0.49828406551411825</v>
      </c>
      <c r="K613" s="196">
        <f ca="1">($I613/(SUMIF($D$5:$D$832,$D613,$I$5:$I$832))*IF($D613=1,Urban_Rural_LDVs!G$6,Urban_Rural_LDVs!G$7))</f>
        <v>2.4762577151220682</v>
      </c>
      <c r="L613" s="196">
        <f ca="1">($I613/(SUMIF($D$5:$D$832,$D613,$I$5:$I$832))*IF($D613=1,Urban_Rural_LDVs!H$6,Urban_Rural_LDVs!H$7))</f>
        <v>11.394213363282102</v>
      </c>
      <c r="M613" s="197">
        <f ca="1">($I613/(SUMIF($D$5:$D$832,$D613,$I$5:$I$832))*IF($D613=1,Urban_Rural_LDVs!I$6,Urban_Rural_LDVs!I$7))</f>
        <v>24.747433882895081</v>
      </c>
      <c r="N613" s="196">
        <f ca="1">($H613/(SUMIF($D$5:$D$832,$D613,$H$5:$H$832))*IF($D613=1,Urban_Rural_LDVs!J$6,Urban_Rural_LDVs!J$7))</f>
        <v>0.76060568794988337</v>
      </c>
      <c r="O613" s="196">
        <f ca="1">($H613/(SUMIF($D$5:$D$832,$D613,$H$5:$H$832))*IF($D613=1,Urban_Rural_LDVs!K$6,Urban_Rural_LDVs!K$7))</f>
        <v>3.6194073051227154</v>
      </c>
      <c r="P613" s="196">
        <f ca="1">($H613/(SUMIF($D$5:$D$832,$D613,$H$5:$H$832))*IF($D613=1,Urban_Rural_LDVs!L$6,Urban_Rural_LDVs!L$7))</f>
        <v>16.507358226506895</v>
      </c>
      <c r="Q613" s="197">
        <f ca="1">($H613/(SUMIF($D$5:$D$832,$D613,$H$5:$H$832))*IF($D613=1,Urban_Rural_LDVs!M$6,Urban_Rural_LDVs!M$7))</f>
        <v>35.804750248318463</v>
      </c>
      <c r="R613" s="196">
        <f ca="1">($H613/(SUMIF($D$5:$D$832,$D613,$H$5:$H$832))*IF($D613=1,Urban_Rural_LDVs!N$6,Urban_Rural_LDVs!N$7))</f>
        <v>0.31666553466012654</v>
      </c>
      <c r="S613" s="196">
        <f ca="1">($H613/(SUMIF($D$5:$D$832,$D613,$H$5:$H$832))*IF($D613=1,Urban_Rural_LDVs!O$6,Urban_Rural_LDVs!O$7))</f>
        <v>1.504204139816806</v>
      </c>
      <c r="T613" s="196">
        <f ca="1">($H613/(SUMIF($D$5:$D$832,$D613,$H$5:$H$832))*IF($D613=1,Urban_Rural_LDVs!P$6,Urban_Rural_LDVs!P$7))</f>
        <v>6.6000210881461179</v>
      </c>
      <c r="U613" s="339">
        <f ca="1">($H613/(SUMIF($D$5:$D$832,$D613,$H$5:$H$832))*IF($D613=1,Urban_Rural_LDVs!Q$6,Urban_Rural_LDVs!Q$7))</f>
        <v>14.178848029020118</v>
      </c>
      <c r="V613" s="344">
        <f ca="1">'DAC Adjustment'!O617-'Census Tract'!J613</f>
        <v>0</v>
      </c>
      <c r="W613" s="29">
        <f ca="1">'DAC Adjustment'!P617-'Census Tract'!K613</f>
        <v>0</v>
      </c>
      <c r="X613" s="29">
        <f ca="1">'DAC Adjustment'!Q617-'Census Tract'!L613</f>
        <v>0</v>
      </c>
      <c r="Y613" s="105">
        <f ca="1">'DAC Adjustment'!R617-'Census Tract'!M613</f>
        <v>0</v>
      </c>
      <c r="Z613" s="29">
        <f ca="1">'DAC Adjustment'!S617-'Census Tract'!N613</f>
        <v>0</v>
      </c>
      <c r="AA613" s="29">
        <f ca="1">'DAC Adjustment'!T617-'Census Tract'!O613</f>
        <v>0</v>
      </c>
      <c r="AB613" s="29">
        <f ca="1">'DAC Adjustment'!U617-'Census Tract'!P613</f>
        <v>0</v>
      </c>
      <c r="AC613" s="105">
        <f ca="1">'DAC Adjustment'!V617-'Census Tract'!Q613</f>
        <v>0</v>
      </c>
      <c r="AD613" s="29">
        <f ca="1">'DAC Adjustment'!W617-'Census Tract'!R613</f>
        <v>0</v>
      </c>
      <c r="AE613" s="29">
        <f ca="1">'DAC Adjustment'!X617-'Census Tract'!S613</f>
        <v>0</v>
      </c>
      <c r="AF613" s="29">
        <f ca="1">'DAC Adjustment'!Y617-'Census Tract'!T613</f>
        <v>0</v>
      </c>
      <c r="AG613" s="345">
        <f ca="1">'DAC Adjustment'!Z617-'Census Tract'!U613</f>
        <v>0</v>
      </c>
    </row>
    <row r="614" spans="1:33" ht="15.75" x14ac:dyDescent="0.25">
      <c r="A614" s="193" t="s">
        <v>52</v>
      </c>
      <c r="B614" s="53" t="str">
        <f>IFERROR(INDEX(Geography!$R$5:$R$889,MATCH(C614,Geography!$S$5:$S$889,0)),"Undefined")</f>
        <v>Portland</v>
      </c>
      <c r="C614" s="53">
        <v>41051003602</v>
      </c>
      <c r="D614" s="171" cm="1">
        <f t="array" ref="D614">INDEX(Geography!$K$5:$K$838,MATCH(C614,Geography!$L$5:$L$838,0),0)</f>
        <v>1</v>
      </c>
      <c r="E614" s="53">
        <v>6884</v>
      </c>
      <c r="F614" s="53">
        <f>SUMIF(County!$A$5:$A$40,A614,County!$D$5:$D$40)</f>
        <v>590062</v>
      </c>
      <c r="G614" s="173" cm="1">
        <f t="array" ref="G614">INDEX(Geography!$E$5:$E$833,MATCH(C614,Geography!$C$5:$C$833,0),0)</f>
        <v>4418</v>
      </c>
      <c r="H614" s="239">
        <f t="shared" si="9"/>
        <v>5081.9320237127486</v>
      </c>
      <c r="I614" s="173">
        <f>SUMIF(Geography!$L$5:$L$838,'Census Tract'!C614,Geography!$M$5:$M$838)</f>
        <v>1596</v>
      </c>
      <c r="J614" s="338">
        <f ca="1">($I614/(SUMIF($D$5:$D$832,$D614,$I$5:$I$832))*IF($D614=1,Urban_Rural_LDVs!F$6,Urban_Rural_LDVs!F$7))</f>
        <v>0.79925765684475647</v>
      </c>
      <c r="K614" s="196">
        <f ca="1">($I614/(SUMIF($D$5:$D$832,$D614,$I$5:$I$832))*IF($D614=1,Urban_Rural_LDVs!G$6,Urban_Rural_LDVs!G$7))</f>
        <v>3.9719671490802217</v>
      </c>
      <c r="L614" s="196">
        <f ca="1">($I614/(SUMIF($D$5:$D$832,$D614,$I$5:$I$832))*IF($D614=1,Urban_Rural_LDVs!H$6,Urban_Rural_LDVs!H$7))</f>
        <v>18.276547264118829</v>
      </c>
      <c r="M614" s="197">
        <f ca="1">($I614/(SUMIF($D$5:$D$832,$D614,$I$5:$I$832))*IF($D614=1,Urban_Rural_LDVs!I$6,Urban_Rural_LDVs!I$7))</f>
        <v>39.695381384020649</v>
      </c>
      <c r="N614" s="196">
        <f ca="1">($H614/(SUMIF($D$5:$D$832,$D614,$H$5:$H$832))*IF($D614=1,Urban_Rural_LDVs!J$6,Urban_Rural_LDVs!J$7))</f>
        <v>1.0491276707344941</v>
      </c>
      <c r="O614" s="196">
        <f ca="1">($H614/(SUMIF($D$5:$D$832,$D614,$H$5:$H$832))*IF($D614=1,Urban_Rural_LDVs!K$6,Urban_Rural_LDVs!K$7))</f>
        <v>4.9923638695073853</v>
      </c>
      <c r="P614" s="196">
        <f ca="1">($H614/(SUMIF($D$5:$D$832,$D614,$H$5:$H$832))*IF($D614=1,Urban_Rural_LDVs!L$6,Urban_Rural_LDVs!L$7))</f>
        <v>22.769125396411948</v>
      </c>
      <c r="Q614" s="197">
        <f ca="1">($H614/(SUMIF($D$5:$D$832,$D614,$H$5:$H$832))*IF($D614=1,Urban_Rural_LDVs!M$6,Urban_Rural_LDVs!M$7))</f>
        <v>49.386633342825782</v>
      </c>
      <c r="R614" s="196">
        <f ca="1">($H614/(SUMIF($D$5:$D$832,$D614,$H$5:$H$832))*IF($D614=1,Urban_Rural_LDVs!N$6,Urban_Rural_LDVs!N$7))</f>
        <v>0.43678686610316553</v>
      </c>
      <c r="S614" s="196">
        <f ca="1">($H614/(SUMIF($D$5:$D$832,$D614,$H$5:$H$832))*IF($D614=1,Urban_Rural_LDVs!O$6,Urban_Rural_LDVs!O$7))</f>
        <v>2.0747967186108802</v>
      </c>
      <c r="T614" s="196">
        <f ca="1">($H614/(SUMIF($D$5:$D$832,$D614,$H$5:$H$832))*IF($D614=1,Urban_Rural_LDVs!P$6,Urban_Rural_LDVs!P$7))</f>
        <v>9.103619471567141</v>
      </c>
      <c r="U614" s="339">
        <f ca="1">($H614/(SUMIF($D$5:$D$832,$D614,$H$5:$H$832))*IF($D614=1,Urban_Rural_LDVs!Q$6,Urban_Rural_LDVs!Q$7))</f>
        <v>19.55733705657536</v>
      </c>
      <c r="V614" s="344">
        <f ca="1">'DAC Adjustment'!O618-'Census Tract'!J614</f>
        <v>0</v>
      </c>
      <c r="W614" s="29">
        <f ca="1">'DAC Adjustment'!P618-'Census Tract'!K614</f>
        <v>0</v>
      </c>
      <c r="X614" s="29">
        <f ca="1">'DAC Adjustment'!Q618-'Census Tract'!L614</f>
        <v>0</v>
      </c>
      <c r="Y614" s="105">
        <f ca="1">'DAC Adjustment'!R618-'Census Tract'!M614</f>
        <v>0</v>
      </c>
      <c r="Z614" s="29">
        <f ca="1">'DAC Adjustment'!S618-'Census Tract'!N614</f>
        <v>0</v>
      </c>
      <c r="AA614" s="29">
        <f ca="1">'DAC Adjustment'!T618-'Census Tract'!O614</f>
        <v>0</v>
      </c>
      <c r="AB614" s="29">
        <f ca="1">'DAC Adjustment'!U618-'Census Tract'!P614</f>
        <v>0</v>
      </c>
      <c r="AC614" s="105">
        <f ca="1">'DAC Adjustment'!V618-'Census Tract'!Q614</f>
        <v>0</v>
      </c>
      <c r="AD614" s="29">
        <f ca="1">'DAC Adjustment'!W618-'Census Tract'!R614</f>
        <v>0</v>
      </c>
      <c r="AE614" s="29">
        <f ca="1">'DAC Adjustment'!X618-'Census Tract'!S614</f>
        <v>0</v>
      </c>
      <c r="AF614" s="29">
        <f ca="1">'DAC Adjustment'!Y618-'Census Tract'!T614</f>
        <v>0</v>
      </c>
      <c r="AG614" s="345">
        <f ca="1">'DAC Adjustment'!Z618-'Census Tract'!U614</f>
        <v>0</v>
      </c>
    </row>
    <row r="615" spans="1:33" ht="15.75" x14ac:dyDescent="0.25">
      <c r="A615" s="193" t="s">
        <v>52</v>
      </c>
      <c r="B615" s="53" t="str">
        <f>IFERROR(INDEX(Geography!$R$5:$R$889,MATCH(C615,Geography!$S$5:$S$889,0)),"Undefined")</f>
        <v>Portland</v>
      </c>
      <c r="C615" s="53">
        <v>41051006300</v>
      </c>
      <c r="D615" s="171" cm="1">
        <f t="array" ref="D615">INDEX(Geography!$K$5:$K$838,MATCH(C615,Geography!$L$5:$L$838,0),0)</f>
        <v>1</v>
      </c>
      <c r="E615" s="53">
        <v>5585</v>
      </c>
      <c r="F615" s="53">
        <f>SUMIF(County!$A$5:$A$40,A615,County!$D$5:$D$40)</f>
        <v>590062</v>
      </c>
      <c r="G615" s="173" cm="1">
        <f t="array" ref="G615">INDEX(Geography!$E$5:$E$833,MATCH(C615,Geography!$C$5:$C$833,0),0)</f>
        <v>3874</v>
      </c>
      <c r="H615" s="239">
        <f t="shared" si="9"/>
        <v>4456.1803213814374</v>
      </c>
      <c r="I615" s="173">
        <f>SUMIF(Geography!$L$5:$L$838,'Census Tract'!C615,Geography!$M$5:$M$838)</f>
        <v>1052</v>
      </c>
      <c r="J615" s="338">
        <f ca="1">($I615/(SUMIF($D$5:$D$832,$D615,$I$5:$I$832))*IF($D615=1,Urban_Rural_LDVs!F$6,Urban_Rural_LDVs!F$7))</f>
        <v>0.52682898183000237</v>
      </c>
      <c r="K615" s="196">
        <f ca="1">($I615/(SUMIF($D$5:$D$832,$D615,$I$5:$I$832))*IF($D615=1,Urban_Rural_LDVs!G$6,Urban_Rural_LDVs!G$7))</f>
        <v>2.6181136847320756</v>
      </c>
      <c r="L615" s="196">
        <f ca="1">($I615/(SUMIF($D$5:$D$832,$D615,$I$5:$I$832))*IF($D615=1,Urban_Rural_LDVs!H$6,Urban_Rural_LDVs!H$7))</f>
        <v>12.046947194143488</v>
      </c>
      <c r="M615" s="197">
        <f ca="1">($I615/(SUMIF($D$5:$D$832,$D615,$I$5:$I$832))*IF($D615=1,Urban_Rural_LDVs!I$6,Urban_Rural_LDVs!I$7))</f>
        <v>26.165126075181529</v>
      </c>
      <c r="N615" s="196">
        <f ca="1">($H615/(SUMIF($D$5:$D$832,$D615,$H$5:$H$832))*IF($D615=1,Urban_Rural_LDVs!J$6,Urban_Rural_LDVs!J$7))</f>
        <v>0.91994581177578783</v>
      </c>
      <c r="O615" s="196">
        <f ca="1">($H615/(SUMIF($D$5:$D$832,$D615,$H$5:$H$832))*IF($D615=1,Urban_Rural_LDVs!K$6,Urban_Rural_LDVs!K$7))</f>
        <v>4.3776409303919452</v>
      </c>
      <c r="P615" s="196">
        <f ca="1">($H615/(SUMIF($D$5:$D$832,$D615,$H$5:$H$832))*IF($D615=1,Urban_Rural_LDVs!L$6,Urban_Rural_LDVs!L$7))</f>
        <v>19.965502894001787</v>
      </c>
      <c r="Q615" s="197">
        <f ca="1">($H615/(SUMIF($D$5:$D$832,$D615,$H$5:$H$832))*IF($D615=1,Urban_Rural_LDVs!M$6,Urban_Rural_LDVs!M$7))</f>
        <v>43.30552683795996</v>
      </c>
      <c r="R615" s="196">
        <f ca="1">($H615/(SUMIF($D$5:$D$832,$D615,$H$5:$H$832))*IF($D615=1,Urban_Rural_LDVs!N$6,Urban_Rural_LDVs!N$7))</f>
        <v>0.38300414651056214</v>
      </c>
      <c r="S615" s="196">
        <f ca="1">($H615/(SUMIF($D$5:$D$832,$D615,$H$5:$H$832))*IF($D615=1,Urban_Rural_LDVs!O$6,Urban_Rural_LDVs!O$7))</f>
        <v>1.8193215228380604</v>
      </c>
      <c r="T615" s="196">
        <f ca="1">($H615/(SUMIF($D$5:$D$832,$D615,$H$5:$H$832))*IF($D615=1,Urban_Rural_LDVs!P$6,Urban_Rural_LDVs!P$7))</f>
        <v>7.9826667797308977</v>
      </c>
      <c r="U615" s="339">
        <f ca="1">($H615/(SUMIF($D$5:$D$832,$D615,$H$5:$H$832))*IF($D615=1,Urban_Rural_LDVs!Q$6,Urban_Rural_LDVs!Q$7))</f>
        <v>17.149190529011534</v>
      </c>
      <c r="V615" s="344">
        <f ca="1">'DAC Adjustment'!O619-'Census Tract'!J615</f>
        <v>0</v>
      </c>
      <c r="W615" s="29">
        <f ca="1">'DAC Adjustment'!P619-'Census Tract'!K615</f>
        <v>0</v>
      </c>
      <c r="X615" s="29">
        <f ca="1">'DAC Adjustment'!Q619-'Census Tract'!L615</f>
        <v>0</v>
      </c>
      <c r="Y615" s="105">
        <f ca="1">'DAC Adjustment'!R619-'Census Tract'!M615</f>
        <v>0</v>
      </c>
      <c r="Z615" s="29">
        <f ca="1">'DAC Adjustment'!S619-'Census Tract'!N615</f>
        <v>0</v>
      </c>
      <c r="AA615" s="29">
        <f ca="1">'DAC Adjustment'!T619-'Census Tract'!O615</f>
        <v>0</v>
      </c>
      <c r="AB615" s="29">
        <f ca="1">'DAC Adjustment'!U619-'Census Tract'!P615</f>
        <v>0</v>
      </c>
      <c r="AC615" s="105">
        <f ca="1">'DAC Adjustment'!V619-'Census Tract'!Q615</f>
        <v>0</v>
      </c>
      <c r="AD615" s="29">
        <f ca="1">'DAC Adjustment'!W619-'Census Tract'!R615</f>
        <v>0</v>
      </c>
      <c r="AE615" s="29">
        <f ca="1">'DAC Adjustment'!X619-'Census Tract'!S615</f>
        <v>0</v>
      </c>
      <c r="AF615" s="29">
        <f ca="1">'DAC Adjustment'!Y619-'Census Tract'!T615</f>
        <v>0</v>
      </c>
      <c r="AG615" s="345">
        <f ca="1">'DAC Adjustment'!Z619-'Census Tract'!U615</f>
        <v>0</v>
      </c>
    </row>
    <row r="616" spans="1:33" ht="15.75" x14ac:dyDescent="0.25">
      <c r="A616" s="193" t="s">
        <v>52</v>
      </c>
      <c r="B616" s="53" t="str">
        <f>IFERROR(INDEX(Geography!$R$5:$R$889,MATCH(C616,Geography!$S$5:$S$889,0)),"Undefined")</f>
        <v>Portland</v>
      </c>
      <c r="C616" s="53">
        <v>41051001500</v>
      </c>
      <c r="D616" s="171" cm="1">
        <f t="array" ref="D616">INDEX(Geography!$K$5:$K$838,MATCH(C616,Geography!$L$5:$L$838,0),0)</f>
        <v>1</v>
      </c>
      <c r="E616" s="53">
        <v>3648</v>
      </c>
      <c r="F616" s="53">
        <f>SUMIF(County!$A$5:$A$40,A616,County!$D$5:$D$40)</f>
        <v>590062</v>
      </c>
      <c r="G616" s="173" cm="1">
        <f t="array" ref="G616">INDEX(Geography!$E$5:$E$833,MATCH(C616,Geography!$C$5:$C$833,0),0)</f>
        <v>2357</v>
      </c>
      <c r="H616" s="239">
        <f t="shared" si="9"/>
        <v>2711.207283814158</v>
      </c>
      <c r="I616" s="173">
        <f>SUMIF(Geography!$L$5:$L$838,'Census Tract'!C616,Geography!$M$5:$M$838)</f>
        <v>423</v>
      </c>
      <c r="J616" s="338">
        <f ca="1">($I616/(SUMIF($D$5:$D$832,$D616,$I$5:$I$832))*IF($D616=1,Urban_Rural_LDVs!F$6,Urban_Rural_LDVs!F$7))</f>
        <v>0.21183332634419297</v>
      </c>
      <c r="K616" s="196">
        <f ca="1">($I616/(SUMIF($D$5:$D$832,$D616,$I$5:$I$832))*IF($D616=1,Urban_Rural_LDVs!G$6,Urban_Rural_LDVs!G$7))</f>
        <v>1.0527206165795324</v>
      </c>
      <c r="L616" s="196">
        <f ca="1">($I616/(SUMIF($D$5:$D$832,$D616,$I$5:$I$832))*IF($D616=1,Urban_Rural_LDVs!H$6,Urban_Rural_LDVs!H$7))</f>
        <v>4.8439721132345008</v>
      </c>
      <c r="M616" s="197">
        <f ca="1">($I616/(SUMIF($D$5:$D$832,$D616,$I$5:$I$832))*IF($D616=1,Urban_Rural_LDVs!I$6,Urban_Rural_LDVs!I$7))</f>
        <v>10.520768374336299</v>
      </c>
      <c r="N616" s="196">
        <f ca="1">($H616/(SUMIF($D$5:$D$832,$D616,$H$5:$H$832))*IF($D616=1,Urban_Rural_LDVs!J$6,Urban_Rural_LDVs!J$7))</f>
        <v>0.55970889993689521</v>
      </c>
      <c r="O616" s="196">
        <f ca="1">($H616/(SUMIF($D$5:$D$832,$D616,$H$5:$H$832))*IF($D616=1,Urban_Rural_LDVs!K$6,Urban_Rural_LDVs!K$7))</f>
        <v>2.6634227343659824</v>
      </c>
      <c r="P616" s="196">
        <f ca="1">($H616/(SUMIF($D$5:$D$832,$D616,$H$5:$H$832))*IF($D616=1,Urban_Rural_LDVs!L$6,Urban_Rural_LDVs!L$7))</f>
        <v>12.14731293783227</v>
      </c>
      <c r="Q616" s="197">
        <f ca="1">($H616/(SUMIF($D$5:$D$832,$D616,$H$5:$H$832))*IF($D616=1,Urban_Rural_LDVs!M$6,Urban_Rural_LDVs!M$7))</f>
        <v>26.347735352883745</v>
      </c>
      <c r="R616" s="196">
        <f ca="1">($H616/(SUMIF($D$5:$D$832,$D616,$H$5:$H$832))*IF($D616=1,Urban_Rural_LDVs!N$6,Urban_Rural_LDVs!N$7))</f>
        <v>0.23302549647015874</v>
      </c>
      <c r="S616" s="196">
        <f ca="1">($H616/(SUMIF($D$5:$D$832,$D616,$H$5:$H$832))*IF($D616=1,Urban_Rural_LDVs!O$6,Urban_Rural_LDVs!O$7))</f>
        <v>1.1069026405083398</v>
      </c>
      <c r="T616" s="196">
        <f ca="1">($H616/(SUMIF($D$5:$D$832,$D616,$H$5:$H$832))*IF($D616=1,Urban_Rural_LDVs!P$6,Urban_Rural_LDVs!P$7))</f>
        <v>4.8567748063566665</v>
      </c>
      <c r="U616" s="339">
        <f ca="1">($H616/(SUMIF($D$5:$D$832,$D616,$H$5:$H$832))*IF($D616=1,Urban_Rural_LDVs!Q$6,Urban_Rural_LDVs!Q$7))</f>
        <v>10.433826039463137</v>
      </c>
      <c r="V616" s="344">
        <f ca="1">'DAC Adjustment'!O620-'Census Tract'!J616</f>
        <v>0</v>
      </c>
      <c r="W616" s="29">
        <f ca="1">'DAC Adjustment'!P620-'Census Tract'!K616</f>
        <v>0</v>
      </c>
      <c r="X616" s="29">
        <f ca="1">'DAC Adjustment'!Q620-'Census Tract'!L616</f>
        <v>0</v>
      </c>
      <c r="Y616" s="105">
        <f ca="1">'DAC Adjustment'!R620-'Census Tract'!M616</f>
        <v>0</v>
      </c>
      <c r="Z616" s="29">
        <f ca="1">'DAC Adjustment'!S620-'Census Tract'!N616</f>
        <v>0</v>
      </c>
      <c r="AA616" s="29">
        <f ca="1">'DAC Adjustment'!T620-'Census Tract'!O616</f>
        <v>0</v>
      </c>
      <c r="AB616" s="29">
        <f ca="1">'DAC Adjustment'!U620-'Census Tract'!P616</f>
        <v>0</v>
      </c>
      <c r="AC616" s="105">
        <f ca="1">'DAC Adjustment'!V620-'Census Tract'!Q616</f>
        <v>0</v>
      </c>
      <c r="AD616" s="29">
        <f ca="1">'DAC Adjustment'!W620-'Census Tract'!R616</f>
        <v>0</v>
      </c>
      <c r="AE616" s="29">
        <f ca="1">'DAC Adjustment'!X620-'Census Tract'!S616</f>
        <v>0</v>
      </c>
      <c r="AF616" s="29">
        <f ca="1">'DAC Adjustment'!Y620-'Census Tract'!T616</f>
        <v>0</v>
      </c>
      <c r="AG616" s="345">
        <f ca="1">'DAC Adjustment'!Z620-'Census Tract'!U616</f>
        <v>0</v>
      </c>
    </row>
    <row r="617" spans="1:33" ht="15.75" x14ac:dyDescent="0.25">
      <c r="A617" s="193" t="s">
        <v>52</v>
      </c>
      <c r="B617" s="53" t="str">
        <f>IFERROR(INDEX(Geography!$R$5:$R$889,MATCH(C617,Geography!$S$5:$S$889,0)),"Undefined")</f>
        <v>Portland</v>
      </c>
      <c r="C617" s="53">
        <v>41051005800</v>
      </c>
      <c r="D617" s="171" cm="1">
        <f t="array" ref="D617">INDEX(Geography!$K$5:$K$838,MATCH(C617,Geography!$L$5:$L$838,0),0)</f>
        <v>1</v>
      </c>
      <c r="E617" s="53">
        <v>4801</v>
      </c>
      <c r="F617" s="53">
        <f>SUMIF(County!$A$5:$A$40,A617,County!$D$5:$D$40)</f>
        <v>590062</v>
      </c>
      <c r="G617" s="173" cm="1">
        <f t="array" ref="G617">INDEX(Geography!$E$5:$E$833,MATCH(C617,Geography!$C$5:$C$833,0),0)</f>
        <v>3586</v>
      </c>
      <c r="H617" s="239">
        <f t="shared" si="9"/>
        <v>4124.9000083825076</v>
      </c>
      <c r="I617" s="173">
        <f>SUMIF(Geography!$L$5:$L$838,'Census Tract'!C617,Geography!$M$5:$M$838)</f>
        <v>23465</v>
      </c>
      <c r="J617" s="338">
        <f ca="1">($I617/(SUMIF($D$5:$D$832,$D617,$I$5:$I$832))*IF($D617=1,Urban_Rural_LDVs!F$6,Urban_Rural_LDVs!F$7))</f>
        <v>11.750990550038978</v>
      </c>
      <c r="K617" s="196">
        <f ca="1">($I617/(SUMIF($D$5:$D$832,$D617,$I$5:$I$832))*IF($D617=1,Urban_Rural_LDVs!G$6,Urban_Rural_LDVs!G$7))</f>
        <v>58.397374156119923</v>
      </c>
      <c r="L617" s="196">
        <f ca="1">($I617/(SUMIF($D$5:$D$832,$D617,$I$5:$I$832))*IF($D617=1,Urban_Rural_LDVs!H$6,Urban_Rural_LDVs!H$7))</f>
        <v>268.70876037127084</v>
      </c>
      <c r="M617" s="197">
        <f ca="1">($I617/(SUMIF($D$5:$D$832,$D617,$I$5:$I$832))*IF($D617=1,Urban_Rural_LDVs!I$6,Urban_Rural_LDVs!I$7))</f>
        <v>583.61661915792263</v>
      </c>
      <c r="N617" s="196">
        <f ca="1">($H617/(SUMIF($D$5:$D$832,$D617,$H$5:$H$832))*IF($D617=1,Urban_Rural_LDVs!J$6,Urban_Rural_LDVs!J$7))</f>
        <v>0.85155541585647265</v>
      </c>
      <c r="O617" s="196">
        <f ca="1">($H617/(SUMIF($D$5:$D$832,$D617,$H$5:$H$832))*IF($D617=1,Urban_Rural_LDVs!K$6,Urban_Rural_LDVs!K$7))</f>
        <v>4.0521993743896534</v>
      </c>
      <c r="P617" s="196">
        <f ca="1">($H617/(SUMIF($D$5:$D$832,$D617,$H$5:$H$832))*IF($D617=1,Urban_Rural_LDVs!L$6,Urban_Rural_LDVs!L$7))</f>
        <v>18.481232157431702</v>
      </c>
      <c r="Q617" s="197">
        <f ca="1">($H617/(SUMIF($D$5:$D$832,$D617,$H$5:$H$832))*IF($D617=1,Urban_Rural_LDVs!M$6,Urban_Rural_LDVs!M$7))</f>
        <v>40.086117511854518</v>
      </c>
      <c r="R617" s="196">
        <f ca="1">($H617/(SUMIF($D$5:$D$832,$D617,$H$5:$H$832))*IF($D617=1,Urban_Rural_LDVs!N$6,Urban_Rural_LDVs!N$7))</f>
        <v>0.35453094202036028</v>
      </c>
      <c r="S617" s="196">
        <f ca="1">($H617/(SUMIF($D$5:$D$832,$D617,$H$5:$H$832))*IF($D617=1,Urban_Rural_LDVs!O$6,Urban_Rural_LDVs!O$7))</f>
        <v>1.6840699486053909</v>
      </c>
      <c r="T617" s="196">
        <f ca="1">($H617/(SUMIF($D$5:$D$832,$D617,$H$5:$H$832))*IF($D617=1,Urban_Rural_LDVs!P$6,Urban_Rural_LDVs!P$7))</f>
        <v>7.3892212369940626</v>
      </c>
      <c r="U617" s="339">
        <f ca="1">($H617/(SUMIF($D$5:$D$832,$D617,$H$5:$H$832))*IF($D617=1,Urban_Rural_LDVs!Q$6,Urban_Rural_LDVs!Q$7))</f>
        <v>15.874289426183626</v>
      </c>
      <c r="V617" s="344">
        <f ca="1">'DAC Adjustment'!O621-'Census Tract'!J617</f>
        <v>0</v>
      </c>
      <c r="W617" s="29">
        <f ca="1">'DAC Adjustment'!P621-'Census Tract'!K617</f>
        <v>0</v>
      </c>
      <c r="X617" s="29">
        <f ca="1">'DAC Adjustment'!Q621-'Census Tract'!L617</f>
        <v>0</v>
      </c>
      <c r="Y617" s="105">
        <f ca="1">'DAC Adjustment'!R621-'Census Tract'!M617</f>
        <v>0</v>
      </c>
      <c r="Z617" s="29">
        <f ca="1">'DAC Adjustment'!S621-'Census Tract'!N617</f>
        <v>0</v>
      </c>
      <c r="AA617" s="29">
        <f ca="1">'DAC Adjustment'!T621-'Census Tract'!O617</f>
        <v>0</v>
      </c>
      <c r="AB617" s="29">
        <f ca="1">'DAC Adjustment'!U621-'Census Tract'!P617</f>
        <v>0</v>
      </c>
      <c r="AC617" s="105">
        <f ca="1">'DAC Adjustment'!V621-'Census Tract'!Q617</f>
        <v>0</v>
      </c>
      <c r="AD617" s="29">
        <f ca="1">'DAC Adjustment'!W621-'Census Tract'!R617</f>
        <v>0</v>
      </c>
      <c r="AE617" s="29">
        <f ca="1">'DAC Adjustment'!X621-'Census Tract'!S617</f>
        <v>0</v>
      </c>
      <c r="AF617" s="29">
        <f ca="1">'DAC Adjustment'!Y621-'Census Tract'!T617</f>
        <v>0</v>
      </c>
      <c r="AG617" s="345">
        <f ca="1">'DAC Adjustment'!Z621-'Census Tract'!U617</f>
        <v>0</v>
      </c>
    </row>
    <row r="618" spans="1:33" ht="15.75" x14ac:dyDescent="0.25">
      <c r="A618" s="193" t="s">
        <v>52</v>
      </c>
      <c r="B618" s="53" t="str">
        <f>IFERROR(INDEX(Geography!$R$5:$R$889,MATCH(C618,Geography!$S$5:$S$889,0)),"Undefined")</f>
        <v>Portland</v>
      </c>
      <c r="C618" s="53">
        <v>41051008202</v>
      </c>
      <c r="D618" s="171" cm="1">
        <f t="array" ref="D618">INDEX(Geography!$K$5:$K$838,MATCH(C618,Geography!$L$5:$L$838,0),0)</f>
        <v>1</v>
      </c>
      <c r="E618" s="53">
        <v>8848</v>
      </c>
      <c r="F618" s="53">
        <f>SUMIF(County!$A$5:$A$40,A618,County!$D$5:$D$40)</f>
        <v>590062</v>
      </c>
      <c r="G618" s="173" cm="1">
        <f t="array" ref="G618">INDEX(Geography!$E$5:$E$833,MATCH(C618,Geography!$C$5:$C$833,0),0)</f>
        <v>4589</v>
      </c>
      <c r="H618" s="239">
        <f t="shared" si="9"/>
        <v>5278.6297095558639</v>
      </c>
      <c r="I618" s="173">
        <f>SUMIF(Geography!$L$5:$L$838,'Census Tract'!C618,Geography!$M$5:$M$838)</f>
        <v>3186</v>
      </c>
      <c r="J618" s="338">
        <f ca="1">($I618/(SUMIF($D$5:$D$832,$D618,$I$5:$I$832))*IF($D618=1,Urban_Rural_LDVs!F$6,Urban_Rural_LDVs!F$7))</f>
        <v>1.5955105856562619</v>
      </c>
      <c r="K618" s="196">
        <f ca="1">($I618/(SUMIF($D$5:$D$832,$D618,$I$5:$I$832))*IF($D618=1,Urban_Rural_LDVs!G$6,Urban_Rural_LDVs!G$7))</f>
        <v>7.9290020908330741</v>
      </c>
      <c r="L618" s="196">
        <f ca="1">($I618/(SUMIF($D$5:$D$832,$D618,$I$5:$I$832))*IF($D618=1,Urban_Rural_LDVs!H$6,Urban_Rural_LDVs!H$7))</f>
        <v>36.484385703936454</v>
      </c>
      <c r="M618" s="197">
        <f ca="1">($I618/(SUMIF($D$5:$D$832,$D618,$I$5:$I$832))*IF($D618=1,Urban_Rural_LDVs!I$6,Urban_Rural_LDVs!I$7))</f>
        <v>79.241532010958508</v>
      </c>
      <c r="N618" s="196">
        <f ca="1">($H618/(SUMIF($D$5:$D$832,$D618,$H$5:$H$832))*IF($D618=1,Urban_Rural_LDVs!J$6,Urban_Rural_LDVs!J$7))</f>
        <v>1.0897344683115877</v>
      </c>
      <c r="O618" s="196">
        <f ca="1">($H618/(SUMIF($D$5:$D$832,$D618,$H$5:$H$832))*IF($D618=1,Urban_Rural_LDVs!K$6,Urban_Rural_LDVs!K$7))</f>
        <v>5.1855947933837472</v>
      </c>
      <c r="P618" s="196">
        <f ca="1">($H618/(SUMIF($D$5:$D$832,$D618,$H$5:$H$832))*IF($D618=1,Urban_Rural_LDVs!L$6,Urban_Rural_LDVs!L$7))</f>
        <v>23.650411146250438</v>
      </c>
      <c r="Q618" s="197">
        <f ca="1">($H618/(SUMIF($D$5:$D$832,$D618,$H$5:$H$832))*IF($D618=1,Urban_Rural_LDVs!M$6,Urban_Rural_LDVs!M$7))</f>
        <v>51.29815763020089</v>
      </c>
      <c r="R618" s="196">
        <f ca="1">($H618/(SUMIF($D$5:$D$832,$D618,$H$5:$H$832))*IF($D618=1,Urban_Rural_LDVs!N$6,Urban_Rural_LDVs!N$7))</f>
        <v>0.45369283126922294</v>
      </c>
      <c r="S618" s="196">
        <f ca="1">($H618/(SUMIF($D$5:$D$832,$D618,$H$5:$H$832))*IF($D618=1,Urban_Rural_LDVs!O$6,Urban_Rural_LDVs!O$7))</f>
        <v>2.1551023408115282</v>
      </c>
      <c r="T618" s="196">
        <f ca="1">($H618/(SUMIF($D$5:$D$832,$D618,$H$5:$H$832))*IF($D618=1,Urban_Rural_LDVs!P$6,Urban_Rural_LDVs!P$7))</f>
        <v>9.4559777625671373</v>
      </c>
      <c r="U618" s="339">
        <f ca="1">($H618/(SUMIF($D$5:$D$832,$D618,$H$5:$H$832))*IF($D618=1,Urban_Rural_LDVs!Q$6,Urban_Rural_LDVs!Q$7))</f>
        <v>20.314309586379437</v>
      </c>
      <c r="V618" s="344">
        <f ca="1">'DAC Adjustment'!O622-'Census Tract'!J618</f>
        <v>0</v>
      </c>
      <c r="W618" s="29">
        <f ca="1">'DAC Adjustment'!P622-'Census Tract'!K618</f>
        <v>0</v>
      </c>
      <c r="X618" s="29">
        <f ca="1">'DAC Adjustment'!Q622-'Census Tract'!L618</f>
        <v>0</v>
      </c>
      <c r="Y618" s="105">
        <f ca="1">'DAC Adjustment'!R622-'Census Tract'!M618</f>
        <v>0</v>
      </c>
      <c r="Z618" s="29">
        <f ca="1">'DAC Adjustment'!S622-'Census Tract'!N618</f>
        <v>0</v>
      </c>
      <c r="AA618" s="29">
        <f ca="1">'DAC Adjustment'!T622-'Census Tract'!O618</f>
        <v>0</v>
      </c>
      <c r="AB618" s="29">
        <f ca="1">'DAC Adjustment'!U622-'Census Tract'!P618</f>
        <v>0</v>
      </c>
      <c r="AC618" s="105">
        <f ca="1">'DAC Adjustment'!V622-'Census Tract'!Q618</f>
        <v>0</v>
      </c>
      <c r="AD618" s="29">
        <f ca="1">'DAC Adjustment'!W622-'Census Tract'!R618</f>
        <v>0</v>
      </c>
      <c r="AE618" s="29">
        <f ca="1">'DAC Adjustment'!X622-'Census Tract'!S618</f>
        <v>0</v>
      </c>
      <c r="AF618" s="29">
        <f ca="1">'DAC Adjustment'!Y622-'Census Tract'!T618</f>
        <v>0</v>
      </c>
      <c r="AG618" s="345">
        <f ca="1">'DAC Adjustment'!Z622-'Census Tract'!U618</f>
        <v>0</v>
      </c>
    </row>
    <row r="619" spans="1:33" ht="15.75" x14ac:dyDescent="0.25">
      <c r="A619" s="193" t="s">
        <v>52</v>
      </c>
      <c r="B619" s="53" t="str">
        <f>IFERROR(INDEX(Geography!$R$5:$R$889,MATCH(C619,Geography!$S$5:$S$889,0)),"Undefined")</f>
        <v>Fairview</v>
      </c>
      <c r="C619" s="53">
        <v>41051010100</v>
      </c>
      <c r="D619" s="171" cm="1">
        <f t="array" ref="D619">INDEX(Geography!$K$5:$K$838,MATCH(C619,Geography!$L$5:$L$838,0),0)</f>
        <v>1</v>
      </c>
      <c r="E619" s="53">
        <v>8711</v>
      </c>
      <c r="F619" s="53">
        <f>SUMIF(County!$A$5:$A$40,A619,County!$D$5:$D$40)</f>
        <v>590062</v>
      </c>
      <c r="G619" s="173" cm="1">
        <f t="array" ref="G619">INDEX(Geography!$E$5:$E$833,MATCH(C619,Geography!$C$5:$C$833,0),0)</f>
        <v>6209</v>
      </c>
      <c r="H619" s="239">
        <f t="shared" si="9"/>
        <v>7142.0814701748432</v>
      </c>
      <c r="I619" s="173">
        <f>SUMIF(Geography!$L$5:$L$838,'Census Tract'!C619,Geography!$M$5:$M$838)</f>
        <v>3154</v>
      </c>
      <c r="J619" s="338">
        <f ca="1">($I619/(SUMIF($D$5:$D$832,$D619,$I$5:$I$832))*IF($D619=1,Urban_Rural_LDVs!F$6,Urban_Rural_LDVs!F$7))</f>
        <v>1.5794853694789235</v>
      </c>
      <c r="K619" s="196">
        <f ca="1">($I619/(SUMIF($D$5:$D$832,$D619,$I$5:$I$832))*IF($D619=1,Urban_Rural_LDVs!G$6,Urban_Rural_LDVs!G$7))</f>
        <v>7.8493636517537713</v>
      </c>
      <c r="L619" s="196">
        <f ca="1">($I619/(SUMIF($D$5:$D$832,$D619,$I$5:$I$832))*IF($D619=1,Urban_Rural_LDVs!H$6,Urban_Rural_LDVs!H$7))</f>
        <v>36.117938640996726</v>
      </c>
      <c r="M619" s="197">
        <f ca="1">($I619/(SUMIF($D$5:$D$832,$D619,$I$5:$I$832))*IF($D619=1,Urban_Rural_LDVs!I$6,Urban_Rural_LDVs!I$7))</f>
        <v>78.445634639850326</v>
      </c>
      <c r="N619" s="196">
        <f ca="1">($H619/(SUMIF($D$5:$D$832,$D619,$H$5:$H$832))*IF($D619=1,Urban_Rural_LDVs!J$6,Urban_Rural_LDVs!J$7))</f>
        <v>1.4744304453577353</v>
      </c>
      <c r="O619" s="196">
        <f ca="1">($H619/(SUMIF($D$5:$D$832,$D619,$H$5:$H$832))*IF($D619=1,Urban_Rural_LDVs!K$6,Urban_Rural_LDVs!K$7))</f>
        <v>7.0162035458966407</v>
      </c>
      <c r="P619" s="196">
        <f ca="1">($H619/(SUMIF($D$5:$D$832,$D619,$H$5:$H$832))*IF($D619=1,Urban_Rural_LDVs!L$6,Urban_Rural_LDVs!L$7))</f>
        <v>31.999434039457174</v>
      </c>
      <c r="Q619" s="197">
        <f ca="1">($H619/(SUMIF($D$5:$D$832,$D619,$H$5:$H$832))*IF($D619=1,Urban_Rural_LDVs!M$6,Urban_Rural_LDVs!M$7))</f>
        <v>69.407335089543977</v>
      </c>
      <c r="R619" s="196">
        <f ca="1">($H619/(SUMIF($D$5:$D$832,$D619,$H$5:$H$832))*IF($D619=1,Urban_Rural_LDVs!N$6,Urban_Rural_LDVs!N$7))</f>
        <v>0.61385460652660817</v>
      </c>
      <c r="S619" s="196">
        <f ca="1">($H619/(SUMIF($D$5:$D$832,$D619,$H$5:$H$832))*IF($D619=1,Urban_Rural_LDVs!O$6,Urban_Rural_LDVs!O$7))</f>
        <v>2.9158924458702935</v>
      </c>
      <c r="T619" s="196">
        <f ca="1">($H619/(SUMIF($D$5:$D$832,$D619,$H$5:$H$832))*IF($D619=1,Urban_Rural_LDVs!P$6,Urban_Rural_LDVs!P$7))</f>
        <v>12.794108940461832</v>
      </c>
      <c r="U619" s="339">
        <f ca="1">($H619/(SUMIF($D$5:$D$832,$D619,$H$5:$H$832))*IF($D619=1,Urban_Rural_LDVs!Q$6,Urban_Rural_LDVs!Q$7))</f>
        <v>27.485628289786426</v>
      </c>
      <c r="V619" s="344">
        <f ca="1">'DAC Adjustment'!O623-'Census Tract'!J619</f>
        <v>0</v>
      </c>
      <c r="W619" s="29">
        <f ca="1">'DAC Adjustment'!P623-'Census Tract'!K619</f>
        <v>0</v>
      </c>
      <c r="X619" s="29">
        <f ca="1">'DAC Adjustment'!Q623-'Census Tract'!L619</f>
        <v>0</v>
      </c>
      <c r="Y619" s="105">
        <f ca="1">'DAC Adjustment'!R623-'Census Tract'!M619</f>
        <v>0</v>
      </c>
      <c r="Z619" s="29">
        <f ca="1">'DAC Adjustment'!S623-'Census Tract'!N619</f>
        <v>0</v>
      </c>
      <c r="AA619" s="29">
        <f ca="1">'DAC Adjustment'!T623-'Census Tract'!O619</f>
        <v>0</v>
      </c>
      <c r="AB619" s="29">
        <f ca="1">'DAC Adjustment'!U623-'Census Tract'!P619</f>
        <v>0</v>
      </c>
      <c r="AC619" s="105">
        <f ca="1">'DAC Adjustment'!V623-'Census Tract'!Q619</f>
        <v>0</v>
      </c>
      <c r="AD619" s="29">
        <f ca="1">'DAC Adjustment'!W623-'Census Tract'!R619</f>
        <v>0</v>
      </c>
      <c r="AE619" s="29">
        <f ca="1">'DAC Adjustment'!X623-'Census Tract'!S619</f>
        <v>0</v>
      </c>
      <c r="AF619" s="29">
        <f ca="1">'DAC Adjustment'!Y623-'Census Tract'!T619</f>
        <v>0</v>
      </c>
      <c r="AG619" s="345">
        <f ca="1">'DAC Adjustment'!Z623-'Census Tract'!U619</f>
        <v>0</v>
      </c>
    </row>
    <row r="620" spans="1:33" ht="15.75" x14ac:dyDescent="0.25">
      <c r="A620" s="193" t="s">
        <v>52</v>
      </c>
      <c r="B620" s="53" t="str">
        <f>IFERROR(INDEX(Geography!$R$5:$R$889,MATCH(C620,Geography!$S$5:$S$889,0)),"Undefined")</f>
        <v>Portland</v>
      </c>
      <c r="C620" s="53">
        <v>41051002502</v>
      </c>
      <c r="D620" s="171" cm="1">
        <f t="array" ref="D620">INDEX(Geography!$K$5:$K$838,MATCH(C620,Geography!$L$5:$L$838,0),0)</f>
        <v>1</v>
      </c>
      <c r="E620" s="53">
        <v>4774</v>
      </c>
      <c r="F620" s="53">
        <f>SUMIF(County!$A$5:$A$40,A620,County!$D$5:$D$40)</f>
        <v>590062</v>
      </c>
      <c r="G620" s="173" cm="1">
        <f t="array" ref="G620">INDEX(Geography!$E$5:$E$833,MATCH(C620,Geography!$C$5:$C$833,0),0)</f>
        <v>2999</v>
      </c>
      <c r="H620" s="239">
        <f t="shared" si="9"/>
        <v>3449.6863148742723</v>
      </c>
      <c r="I620" s="173">
        <f>SUMIF(Geography!$L$5:$L$838,'Census Tract'!C620,Geography!$M$5:$M$838)</f>
        <v>2045</v>
      </c>
      <c r="J620" s="338">
        <f ca="1">($I620/(SUMIF($D$5:$D$832,$D620,$I$5:$I$832))*IF($D620=1,Urban_Rural_LDVs!F$6,Urban_Rural_LDVs!F$7))</f>
        <v>1.0241114713330368</v>
      </c>
      <c r="K620" s="196">
        <f ca="1">($I620/(SUMIF($D$5:$D$832,$D620,$I$5:$I$832))*IF($D620=1,Urban_Rural_LDVs!G$6,Urban_Rural_LDVs!G$7))</f>
        <v>5.0893939974116869</v>
      </c>
      <c r="L620" s="196">
        <f ca="1">($I620/(SUMIF($D$5:$D$832,$D620,$I$5:$I$832))*IF($D620=1,Urban_Rural_LDVs!H$6,Urban_Rural_LDVs!H$7))</f>
        <v>23.418257615991855</v>
      </c>
      <c r="M620" s="197">
        <f ca="1">($I620/(SUMIF($D$5:$D$832,$D620,$I$5:$I$832))*IF($D620=1,Urban_Rural_LDVs!I$6,Urban_Rural_LDVs!I$7))</f>
        <v>50.862816372382348</v>
      </c>
      <c r="N620" s="196">
        <f ca="1">($H620/(SUMIF($D$5:$D$832,$D620,$H$5:$H$832))*IF($D620=1,Urban_Rural_LDVs!J$6,Urban_Rural_LDVs!J$7))</f>
        <v>0.71216249084036853</v>
      </c>
      <c r="O620" s="196">
        <f ca="1">($H620/(SUMIF($D$5:$D$832,$D620,$H$5:$H$832))*IF($D620=1,Urban_Rural_LDVs!K$6,Urban_Rural_LDVs!K$7))</f>
        <v>3.3888862029544256</v>
      </c>
      <c r="P620" s="196">
        <f ca="1">($H620/(SUMIF($D$5:$D$832,$D620,$H$5:$H$832))*IF($D620=1,Urban_Rural_LDVs!L$6,Urban_Rural_LDVs!L$7))</f>
        <v>15.455999788103087</v>
      </c>
      <c r="Q620" s="197">
        <f ca="1">($H620/(SUMIF($D$5:$D$832,$D620,$H$5:$H$832))*IF($D620=1,Urban_Rural_LDVs!M$6,Urban_Rural_LDVs!M$7))</f>
        <v>33.524335308993784</v>
      </c>
      <c r="R620" s="196">
        <f ca="1">($H620/(SUMIF($D$5:$D$832,$D620,$H$5:$H$832))*IF($D620=1,Urban_Rural_LDVs!N$6,Urban_Rural_LDVs!N$7))</f>
        <v>0.29649701481290031</v>
      </c>
      <c r="S620" s="196">
        <f ca="1">($H620/(SUMIF($D$5:$D$832,$D620,$H$5:$H$832))*IF($D620=1,Urban_Rural_LDVs!O$6,Urban_Rural_LDVs!O$7))</f>
        <v>1.4084009414019987</v>
      </c>
      <c r="T620" s="196">
        <f ca="1">($H620/(SUMIF($D$5:$D$832,$D620,$H$5:$H$832))*IF($D620=1,Urban_Rural_LDVs!P$6,Urban_Rural_LDVs!P$7))</f>
        <v>6.1796638287075281</v>
      </c>
      <c r="U620" s="339">
        <f ca="1">($H620/(SUMIF($D$5:$D$832,$D620,$H$5:$H$832))*IF($D620=1,Urban_Rural_LDVs!Q$6,Urban_Rural_LDVs!Q$7))</f>
        <v>13.275793081183684</v>
      </c>
      <c r="V620" s="344">
        <f ca="1">'DAC Adjustment'!O624-'Census Tract'!J620</f>
        <v>0</v>
      </c>
      <c r="W620" s="29">
        <f ca="1">'DAC Adjustment'!P624-'Census Tract'!K620</f>
        <v>0</v>
      </c>
      <c r="X620" s="29">
        <f ca="1">'DAC Adjustment'!Q624-'Census Tract'!L620</f>
        <v>0</v>
      </c>
      <c r="Y620" s="105">
        <f ca="1">'DAC Adjustment'!R624-'Census Tract'!M620</f>
        <v>0</v>
      </c>
      <c r="Z620" s="29">
        <f ca="1">'DAC Adjustment'!S624-'Census Tract'!N620</f>
        <v>0</v>
      </c>
      <c r="AA620" s="29">
        <f ca="1">'DAC Adjustment'!T624-'Census Tract'!O620</f>
        <v>0</v>
      </c>
      <c r="AB620" s="29">
        <f ca="1">'DAC Adjustment'!U624-'Census Tract'!P620</f>
        <v>0</v>
      </c>
      <c r="AC620" s="105">
        <f ca="1">'DAC Adjustment'!V624-'Census Tract'!Q620</f>
        <v>0</v>
      </c>
      <c r="AD620" s="29">
        <f ca="1">'DAC Adjustment'!W624-'Census Tract'!R620</f>
        <v>0</v>
      </c>
      <c r="AE620" s="29">
        <f ca="1">'DAC Adjustment'!X624-'Census Tract'!S620</f>
        <v>0</v>
      </c>
      <c r="AF620" s="29">
        <f ca="1">'DAC Adjustment'!Y624-'Census Tract'!T620</f>
        <v>0</v>
      </c>
      <c r="AG620" s="345">
        <f ca="1">'DAC Adjustment'!Z624-'Census Tract'!U620</f>
        <v>0</v>
      </c>
    </row>
    <row r="621" spans="1:33" ht="15.75" x14ac:dyDescent="0.25">
      <c r="A621" s="193" t="s">
        <v>52</v>
      </c>
      <c r="B621" s="53" t="str">
        <f>IFERROR(INDEX(Geography!$R$5:$R$889,MATCH(C621,Geography!$S$5:$S$889,0)),"Undefined")</f>
        <v>Portland</v>
      </c>
      <c r="C621" s="53">
        <v>41051006601</v>
      </c>
      <c r="D621" s="171" cm="1">
        <f t="array" ref="D621">INDEX(Geography!$K$5:$K$838,MATCH(C621,Geography!$L$5:$L$838,0),0)</f>
        <v>1</v>
      </c>
      <c r="E621" s="53">
        <v>2538</v>
      </c>
      <c r="F621" s="53">
        <f>SUMIF(County!$A$5:$A$40,A621,County!$D$5:$D$40)</f>
        <v>590062</v>
      </c>
      <c r="G621" s="173" cm="1">
        <f t="array" ref="G621">INDEX(Geography!$E$5:$E$833,MATCH(C621,Geography!$C$5:$C$833,0),0)</f>
        <v>1978</v>
      </c>
      <c r="H621" s="239">
        <f t="shared" si="9"/>
        <v>2275.2515941384827</v>
      </c>
      <c r="I621" s="173">
        <f>SUMIF(Geography!$L$5:$L$838,'Census Tract'!C621,Geography!$M$5:$M$838)</f>
        <v>549</v>
      </c>
      <c r="J621" s="338">
        <f ca="1">($I621/(SUMIF($D$5:$D$832,$D621,$I$5:$I$832))*IF($D621=1,Urban_Rural_LDVs!F$6,Urban_Rural_LDVs!F$7))</f>
        <v>0.27493261504246325</v>
      </c>
      <c r="K621" s="196">
        <f ca="1">($I621/(SUMIF($D$5:$D$832,$D621,$I$5:$I$832))*IF($D621=1,Urban_Rural_LDVs!G$6,Urban_Rural_LDVs!G$7))</f>
        <v>1.3662969704542869</v>
      </c>
      <c r="L621" s="196">
        <f ca="1">($I621/(SUMIF($D$5:$D$832,$D621,$I$5:$I$832))*IF($D621=1,Urban_Rural_LDVs!H$6,Urban_Rural_LDVs!H$7))</f>
        <v>6.2868574235596721</v>
      </c>
      <c r="M621" s="197">
        <f ca="1">($I621/(SUMIF($D$5:$D$832,$D621,$I$5:$I$832))*IF($D621=1,Urban_Rural_LDVs!I$6,Urban_Rural_LDVs!I$7))</f>
        <v>13.654614273074774</v>
      </c>
      <c r="N621" s="196">
        <f ca="1">($H621/(SUMIF($D$5:$D$832,$D621,$H$5:$H$832))*IF($D621=1,Urban_Rural_LDVs!J$6,Urban_Rural_LDVs!J$7))</f>
        <v>0.46970903864029634</v>
      </c>
      <c r="O621" s="196">
        <f ca="1">($H621/(SUMIF($D$5:$D$832,$D621,$H$5:$H$832))*IF($D621=1,Urban_Rural_LDVs!K$6,Urban_Rural_LDVs!K$7))</f>
        <v>2.2351506867101878</v>
      </c>
      <c r="P621" s="196">
        <f ca="1">($H621/(SUMIF($D$5:$D$832,$D621,$H$5:$H$832))*IF($D621=1,Urban_Rural_LDVs!L$6,Urban_Rural_LDVs!L$7))</f>
        <v>10.194053878248717</v>
      </c>
      <c r="Q621" s="197">
        <f ca="1">($H621/(SUMIF($D$5:$D$832,$D621,$H$5:$H$832))*IF($D621=1,Urban_Rural_LDVs!M$6,Urban_Rural_LDVs!M$7))</f>
        <v>22.111082107765821</v>
      </c>
      <c r="R621" s="196">
        <f ca="1">($H621/(SUMIF($D$5:$D$832,$D621,$H$5:$H$832))*IF($D621=1,Urban_Rural_LDVs!N$6,Urban_Rural_LDVs!N$7))</f>
        <v>0.19555555028340005</v>
      </c>
      <c r="S621" s="196">
        <f ca="1">($H621/(SUMIF($D$5:$D$832,$D621,$H$5:$H$832))*IF($D621=1,Urban_Rural_LDVs!O$6,Urban_Rural_LDVs!O$7))</f>
        <v>0.92891532580631986</v>
      </c>
      <c r="T621" s="196">
        <f ca="1">($H621/(SUMIF($D$5:$D$832,$D621,$H$5:$H$832))*IF($D621=1,Urban_Rural_LDVs!P$6,Urban_Rural_LDVs!P$7))</f>
        <v>4.0758169567134006</v>
      </c>
      <c r="U621" s="339">
        <f ca="1">($H621/(SUMIF($D$5:$D$832,$D621,$H$5:$H$832))*IF($D621=1,Urban_Rural_LDVs!Q$6,Urban_Rural_LDVs!Q$7))</f>
        <v>8.7560916020611277</v>
      </c>
      <c r="V621" s="344">
        <f ca="1">'DAC Adjustment'!O625-'Census Tract'!J621</f>
        <v>0</v>
      </c>
      <c r="W621" s="29">
        <f ca="1">'DAC Adjustment'!P625-'Census Tract'!K621</f>
        <v>0</v>
      </c>
      <c r="X621" s="29">
        <f ca="1">'DAC Adjustment'!Q625-'Census Tract'!L621</f>
        <v>0</v>
      </c>
      <c r="Y621" s="105">
        <f ca="1">'DAC Adjustment'!R625-'Census Tract'!M621</f>
        <v>0</v>
      </c>
      <c r="Z621" s="29">
        <f ca="1">'DAC Adjustment'!S625-'Census Tract'!N621</f>
        <v>0</v>
      </c>
      <c r="AA621" s="29">
        <f ca="1">'DAC Adjustment'!T625-'Census Tract'!O621</f>
        <v>0</v>
      </c>
      <c r="AB621" s="29">
        <f ca="1">'DAC Adjustment'!U625-'Census Tract'!P621</f>
        <v>0</v>
      </c>
      <c r="AC621" s="105">
        <f ca="1">'DAC Adjustment'!V625-'Census Tract'!Q621</f>
        <v>0</v>
      </c>
      <c r="AD621" s="29">
        <f ca="1">'DAC Adjustment'!W625-'Census Tract'!R621</f>
        <v>0</v>
      </c>
      <c r="AE621" s="29">
        <f ca="1">'DAC Adjustment'!X625-'Census Tract'!S621</f>
        <v>0</v>
      </c>
      <c r="AF621" s="29">
        <f ca="1">'DAC Adjustment'!Y625-'Census Tract'!T621</f>
        <v>0</v>
      </c>
      <c r="AG621" s="345">
        <f ca="1">'DAC Adjustment'!Z625-'Census Tract'!U621</f>
        <v>0</v>
      </c>
    </row>
    <row r="622" spans="1:33" ht="15.75" x14ac:dyDescent="0.25">
      <c r="A622" s="193" t="s">
        <v>52</v>
      </c>
      <c r="B622" s="53" t="str">
        <f>IFERROR(INDEX(Geography!$R$5:$R$889,MATCH(C622,Geography!$S$5:$S$889,0)),"Undefined")</f>
        <v>Portland</v>
      </c>
      <c r="C622" s="53">
        <v>41051003601</v>
      </c>
      <c r="D622" s="171" cm="1">
        <f t="array" ref="D622">INDEX(Geography!$K$5:$K$838,MATCH(C622,Geography!$L$5:$L$838,0),0)</f>
        <v>1</v>
      </c>
      <c r="E622" s="53">
        <v>5017</v>
      </c>
      <c r="F622" s="53">
        <f>SUMIF(County!$A$5:$A$40,A622,County!$D$5:$D$40)</f>
        <v>590062</v>
      </c>
      <c r="G622" s="173" cm="1">
        <f t="array" ref="G622">INDEX(Geography!$E$5:$E$833,MATCH(C622,Geography!$C$5:$C$833,0),0)</f>
        <v>3299</v>
      </c>
      <c r="H622" s="239">
        <f t="shared" si="9"/>
        <v>3794.7699742481573</v>
      </c>
      <c r="I622" s="173">
        <f>SUMIF(Geography!$L$5:$L$838,'Census Tract'!C622,Geography!$M$5:$M$838)</f>
        <v>1602</v>
      </c>
      <c r="J622" s="338">
        <f ca="1">($I622/(SUMIF($D$5:$D$832,$D622,$I$5:$I$832))*IF($D622=1,Urban_Rural_LDVs!F$6,Urban_Rural_LDVs!F$7))</f>
        <v>0.80226238487800738</v>
      </c>
      <c r="K622" s="196">
        <f ca="1">($I622/(SUMIF($D$5:$D$832,$D622,$I$5:$I$832))*IF($D622=1,Urban_Rural_LDVs!G$6,Urban_Rural_LDVs!G$7))</f>
        <v>3.9868993564075907</v>
      </c>
      <c r="L622" s="196">
        <f ca="1">($I622/(SUMIF($D$5:$D$832,$D622,$I$5:$I$832))*IF($D622=1,Urban_Rural_LDVs!H$6,Urban_Rural_LDVs!H$7))</f>
        <v>18.345256088420026</v>
      </c>
      <c r="M622" s="197">
        <f ca="1">($I622/(SUMIF($D$5:$D$832,$D622,$I$5:$I$832))*IF($D622=1,Urban_Rural_LDVs!I$6,Urban_Rural_LDVs!I$7))</f>
        <v>39.844612141103433</v>
      </c>
      <c r="N622" s="196">
        <f ca="1">($H622/(SUMIF($D$5:$D$832,$D622,$H$5:$H$832))*IF($D622=1,Urban_Rural_LDVs!J$6,Urban_Rural_LDVs!J$7))</f>
        <v>0.78340248658965517</v>
      </c>
      <c r="O622" s="196">
        <f ca="1">($H622/(SUMIF($D$5:$D$832,$D622,$H$5:$H$832))*IF($D622=1,Urban_Rural_LDVs!K$6,Urban_Rural_LDVs!K$7))</f>
        <v>3.7278878237901467</v>
      </c>
      <c r="P622" s="196">
        <f ca="1">($H622/(SUMIF($D$5:$D$832,$D622,$H$5:$H$832))*IF($D622=1,Urban_Rural_LDVs!L$6,Urban_Rural_LDVs!L$7))</f>
        <v>17.002115138696926</v>
      </c>
      <c r="Q622" s="197">
        <f ca="1">($H622/(SUMIF($D$5:$D$832,$D622,$H$5:$H$832))*IF($D622=1,Urban_Rural_LDVs!M$6,Urban_Rural_LDVs!M$7))</f>
        <v>36.877886690353613</v>
      </c>
      <c r="R622" s="196">
        <f ca="1">($H622/(SUMIF($D$5:$D$832,$D622,$H$5:$H$832))*IF($D622=1,Urban_Rural_LDVs!N$6,Urban_Rural_LDVs!N$7))</f>
        <v>0.32615660282352721</v>
      </c>
      <c r="S622" s="196">
        <f ca="1">($H622/(SUMIF($D$5:$D$832,$D622,$H$5:$H$832))*IF($D622=1,Urban_Rural_LDVs!O$6,Urban_Rural_LDVs!O$7))</f>
        <v>1.5492879978943628</v>
      </c>
      <c r="T622" s="196">
        <f ca="1">($H622/(SUMIF($D$5:$D$832,$D622,$H$5:$H$832))*IF($D622=1,Urban_Rural_LDVs!P$6,Urban_Rural_LDVs!P$7))</f>
        <v>6.7978362690583971</v>
      </c>
      <c r="U622" s="339">
        <f ca="1">($H622/(SUMIF($D$5:$D$832,$D622,$H$5:$H$832))*IF($D622=1,Urban_Rural_LDVs!Q$6,Urban_Rural_LDVs!Q$7))</f>
        <v>14.603815063296089</v>
      </c>
      <c r="V622" s="344">
        <f ca="1">'DAC Adjustment'!O626-'Census Tract'!J622</f>
        <v>0</v>
      </c>
      <c r="W622" s="29">
        <f ca="1">'DAC Adjustment'!P626-'Census Tract'!K622</f>
        <v>0</v>
      </c>
      <c r="X622" s="29">
        <f ca="1">'DAC Adjustment'!Q626-'Census Tract'!L622</f>
        <v>0</v>
      </c>
      <c r="Y622" s="105">
        <f ca="1">'DAC Adjustment'!R626-'Census Tract'!M622</f>
        <v>0</v>
      </c>
      <c r="Z622" s="29">
        <f ca="1">'DAC Adjustment'!S626-'Census Tract'!N622</f>
        <v>0</v>
      </c>
      <c r="AA622" s="29">
        <f ca="1">'DAC Adjustment'!T626-'Census Tract'!O622</f>
        <v>0</v>
      </c>
      <c r="AB622" s="29">
        <f ca="1">'DAC Adjustment'!U626-'Census Tract'!P622</f>
        <v>0</v>
      </c>
      <c r="AC622" s="105">
        <f ca="1">'DAC Adjustment'!V626-'Census Tract'!Q622</f>
        <v>0</v>
      </c>
      <c r="AD622" s="29">
        <f ca="1">'DAC Adjustment'!W626-'Census Tract'!R622</f>
        <v>0</v>
      </c>
      <c r="AE622" s="29">
        <f ca="1">'DAC Adjustment'!X626-'Census Tract'!S622</f>
        <v>0</v>
      </c>
      <c r="AF622" s="29">
        <f ca="1">'DAC Adjustment'!Y626-'Census Tract'!T622</f>
        <v>0</v>
      </c>
      <c r="AG622" s="345">
        <f ca="1">'DAC Adjustment'!Z626-'Census Tract'!U622</f>
        <v>0</v>
      </c>
    </row>
    <row r="623" spans="1:33" ht="15.75" x14ac:dyDescent="0.25">
      <c r="A623" s="193" t="s">
        <v>52</v>
      </c>
      <c r="B623" s="53" t="str">
        <f>IFERROR(INDEX(Geography!$R$5:$R$889,MATCH(C623,Geography!$S$5:$S$889,0)),"Undefined")</f>
        <v>Portland</v>
      </c>
      <c r="C623" s="53">
        <v>41051000501</v>
      </c>
      <c r="D623" s="171" cm="1">
        <f t="array" ref="D623">INDEX(Geography!$K$5:$K$838,MATCH(C623,Geography!$L$5:$L$838,0),0)</f>
        <v>1</v>
      </c>
      <c r="E623" s="53">
        <v>4327</v>
      </c>
      <c r="F623" s="53">
        <f>SUMIF(County!$A$5:$A$40,A623,County!$D$5:$D$40)</f>
        <v>590062</v>
      </c>
      <c r="G623" s="173" cm="1">
        <f t="array" ref="G623">INDEX(Geography!$E$5:$E$833,MATCH(C623,Geography!$C$5:$C$833,0),0)</f>
        <v>2687</v>
      </c>
      <c r="H623" s="239">
        <f t="shared" si="9"/>
        <v>3090.7993091254316</v>
      </c>
      <c r="I623" s="173">
        <f>SUMIF(Geography!$L$5:$L$838,'Census Tract'!C623,Geography!$M$5:$M$838)</f>
        <v>391</v>
      </c>
      <c r="J623" s="338">
        <f ca="1">($I623/(SUMIF($D$5:$D$832,$D623,$I$5:$I$832))*IF($D623=1,Urban_Rural_LDVs!F$6,Urban_Rural_LDVs!F$7))</f>
        <v>0.19580811016685451</v>
      </c>
      <c r="K623" s="196">
        <f ca="1">($I623/(SUMIF($D$5:$D$832,$D623,$I$5:$I$832))*IF($D623=1,Urban_Rural_LDVs!G$6,Urban_Rural_LDVs!G$7))</f>
        <v>0.97308217750022974</v>
      </c>
      <c r="L623" s="196">
        <f ca="1">($I623/(SUMIF($D$5:$D$832,$D623,$I$5:$I$832))*IF($D623=1,Urban_Rural_LDVs!H$6,Urban_Rural_LDVs!H$7))</f>
        <v>4.4775250502947754</v>
      </c>
      <c r="M623" s="197">
        <f ca="1">($I623/(SUMIF($D$5:$D$832,$D623,$I$5:$I$832))*IF($D623=1,Urban_Rural_LDVs!I$6,Urban_Rural_LDVs!I$7))</f>
        <v>9.7248710032281167</v>
      </c>
      <c r="N623" s="196">
        <f ca="1">($H623/(SUMIF($D$5:$D$832,$D623,$H$5:$H$832))*IF($D623=1,Urban_Rural_LDVs!J$6,Urban_Rural_LDVs!J$7))</f>
        <v>0.63807289526111044</v>
      </c>
      <c r="O623" s="196">
        <f ca="1">($H623/(SUMIF($D$5:$D$832,$D623,$H$5:$H$832))*IF($D623=1,Urban_Rural_LDVs!K$6,Urban_Rural_LDVs!K$7))</f>
        <v>3.0363245172852755</v>
      </c>
      <c r="P623" s="196">
        <f ca="1">($H623/(SUMIF($D$5:$D$832,$D623,$H$5:$H$832))*IF($D623=1,Urban_Rural_LDVs!L$6,Urban_Rural_LDVs!L$7))</f>
        <v>13.848039823485493</v>
      </c>
      <c r="Q623" s="197">
        <f ca="1">($H623/(SUMIF($D$5:$D$832,$D623,$H$5:$H$832))*IF($D623=1,Urban_Rural_LDVs!M$6,Urban_Rural_LDVs!M$7))</f>
        <v>30.036641872379558</v>
      </c>
      <c r="R623" s="196">
        <f ca="1">($H623/(SUMIF($D$5:$D$832,$D623,$H$5:$H$832))*IF($D623=1,Urban_Rural_LDVs!N$6,Urban_Rural_LDVs!N$7))</f>
        <v>0.2656510432818483</v>
      </c>
      <c r="S623" s="196">
        <f ca="1">($H623/(SUMIF($D$5:$D$832,$D623,$H$5:$H$832))*IF($D623=1,Urban_Rural_LDVs!O$6,Urban_Rural_LDVs!O$7))</f>
        <v>1.2618784026499401</v>
      </c>
      <c r="T623" s="196">
        <f ca="1">($H623/(SUMIF($D$5:$D$832,$D623,$H$5:$H$832))*IF($D623=1,Urban_Rural_LDVs!P$6,Urban_Rural_LDVs!P$7))</f>
        <v>5.5367644907426232</v>
      </c>
      <c r="U623" s="339">
        <f ca="1">($H623/(SUMIF($D$5:$D$832,$D623,$H$5:$H$832))*IF($D623=1,Urban_Rural_LDVs!Q$6,Urban_Rural_LDVs!Q$7))</f>
        <v>11.894650219786781</v>
      </c>
      <c r="V623" s="344">
        <f ca="1">'DAC Adjustment'!O627-'Census Tract'!J623</f>
        <v>0</v>
      </c>
      <c r="W623" s="29">
        <f ca="1">'DAC Adjustment'!P627-'Census Tract'!K623</f>
        <v>0</v>
      </c>
      <c r="X623" s="29">
        <f ca="1">'DAC Adjustment'!Q627-'Census Tract'!L623</f>
        <v>0</v>
      </c>
      <c r="Y623" s="105">
        <f ca="1">'DAC Adjustment'!R627-'Census Tract'!M623</f>
        <v>0</v>
      </c>
      <c r="Z623" s="29">
        <f ca="1">'DAC Adjustment'!S627-'Census Tract'!N623</f>
        <v>0</v>
      </c>
      <c r="AA623" s="29">
        <f ca="1">'DAC Adjustment'!T627-'Census Tract'!O623</f>
        <v>0</v>
      </c>
      <c r="AB623" s="29">
        <f ca="1">'DAC Adjustment'!U627-'Census Tract'!P623</f>
        <v>0</v>
      </c>
      <c r="AC623" s="105">
        <f ca="1">'DAC Adjustment'!V627-'Census Tract'!Q623</f>
        <v>0</v>
      </c>
      <c r="AD623" s="29">
        <f ca="1">'DAC Adjustment'!W627-'Census Tract'!R623</f>
        <v>0</v>
      </c>
      <c r="AE623" s="29">
        <f ca="1">'DAC Adjustment'!X627-'Census Tract'!S623</f>
        <v>0</v>
      </c>
      <c r="AF623" s="29">
        <f ca="1">'DAC Adjustment'!Y627-'Census Tract'!T623</f>
        <v>0</v>
      </c>
      <c r="AG623" s="345">
        <f ca="1">'DAC Adjustment'!Z627-'Census Tract'!U623</f>
        <v>0</v>
      </c>
    </row>
    <row r="624" spans="1:33" ht="15.75" x14ac:dyDescent="0.25">
      <c r="A624" s="193" t="s">
        <v>52</v>
      </c>
      <c r="B624" s="53" t="str">
        <f>IFERROR(INDEX(Geography!$R$5:$R$889,MATCH(C624,Geography!$S$5:$S$889,0)),"Undefined")</f>
        <v>Portland</v>
      </c>
      <c r="C624" s="53">
        <v>41051003702</v>
      </c>
      <c r="D624" s="171" cm="1">
        <f t="array" ref="D624">INDEX(Geography!$K$5:$K$838,MATCH(C624,Geography!$L$5:$L$838,0),0)</f>
        <v>1</v>
      </c>
      <c r="E624" s="53">
        <v>2643</v>
      </c>
      <c r="F624" s="53">
        <f>SUMIF(County!$A$5:$A$40,A624,County!$D$5:$D$40)</f>
        <v>590062</v>
      </c>
      <c r="G624" s="173" cm="1">
        <f t="array" ref="G624">INDEX(Geography!$E$5:$E$833,MATCH(C624,Geography!$C$5:$C$833,0),0)</f>
        <v>1625</v>
      </c>
      <c r="H624" s="239">
        <f t="shared" si="9"/>
        <v>1869.203154941878</v>
      </c>
      <c r="I624" s="173">
        <f>SUMIF(Geography!$L$5:$L$838,'Census Tract'!C624,Geography!$M$5:$M$838)</f>
        <v>1047</v>
      </c>
      <c r="J624" s="338">
        <f ca="1">($I624/(SUMIF($D$5:$D$832,$D624,$I$5:$I$832))*IF($D624=1,Urban_Rural_LDVs!F$6,Urban_Rural_LDVs!F$7))</f>
        <v>0.52432504180229322</v>
      </c>
      <c r="K624" s="196">
        <f ca="1">($I624/(SUMIF($D$5:$D$832,$D624,$I$5:$I$832))*IF($D624=1,Urban_Rural_LDVs!G$6,Urban_Rural_LDVs!G$7))</f>
        <v>2.6056701786259349</v>
      </c>
      <c r="L624" s="196">
        <f ca="1">($I624/(SUMIF($D$5:$D$832,$D624,$I$5:$I$832))*IF($D624=1,Urban_Rural_LDVs!H$6,Urban_Rural_LDVs!H$7))</f>
        <v>11.989689840559157</v>
      </c>
      <c r="M624" s="197">
        <f ca="1">($I624/(SUMIF($D$5:$D$832,$D624,$I$5:$I$832))*IF($D624=1,Urban_Rural_LDVs!I$6,Urban_Rural_LDVs!I$7))</f>
        <v>26.040767110945879</v>
      </c>
      <c r="N624" s="196">
        <f ca="1">($H624/(SUMIF($D$5:$D$832,$D624,$H$5:$H$832))*IF($D624=1,Urban_Rural_LDVs!J$6,Urban_Rural_LDVs!J$7))</f>
        <v>0.38588331030863582</v>
      </c>
      <c r="O624" s="196">
        <f ca="1">($H624/(SUMIF($D$5:$D$832,$D624,$H$5:$H$832))*IF($D624=1,Urban_Rural_LDVs!K$6,Urban_Rural_LDVs!K$7))</f>
        <v>1.8362587795268228</v>
      </c>
      <c r="P624" s="196">
        <f ca="1">($H624/(SUMIF($D$5:$D$832,$D624,$H$5:$H$832))*IF($D624=1,Urban_Rural_LDVs!L$6,Urban_Rural_LDVs!L$7))</f>
        <v>8.3747914823832996</v>
      </c>
      <c r="Q624" s="197">
        <f ca="1">($H624/(SUMIF($D$5:$D$832,$D624,$H$5:$H$832))*IF($D624=1,Urban_Rural_LDVs!M$6,Urban_Rural_LDVs!M$7))</f>
        <v>18.165069982365754</v>
      </c>
      <c r="R624" s="196">
        <f ca="1">($H624/(SUMIF($D$5:$D$832,$D624,$H$5:$H$832))*IF($D624=1,Urban_Rural_LDVs!N$6,Urban_Rural_LDVs!N$7))</f>
        <v>0.16065610172422906</v>
      </c>
      <c r="S624" s="196">
        <f ca="1">($H624/(SUMIF($D$5:$D$832,$D624,$H$5:$H$832))*IF($D624=1,Urban_Rural_LDVs!O$6,Urban_Rural_LDVs!O$7))</f>
        <v>0.76313822266697162</v>
      </c>
      <c r="T624" s="196">
        <f ca="1">($H624/(SUMIF($D$5:$D$832,$D624,$H$5:$H$832))*IF($D624=1,Urban_Rural_LDVs!P$6,Urban_Rural_LDVs!P$7))</f>
        <v>3.3484340519005444</v>
      </c>
      <c r="U624" s="339">
        <f ca="1">($H624/(SUMIF($D$5:$D$832,$D624,$H$5:$H$832))*IF($D624=1,Urban_Rural_LDVs!Q$6,Urban_Rural_LDVs!Q$7))</f>
        <v>7.1934524031088651</v>
      </c>
      <c r="V624" s="344">
        <f ca="1">'DAC Adjustment'!O628-'Census Tract'!J624</f>
        <v>0</v>
      </c>
      <c r="W624" s="29">
        <f ca="1">'DAC Adjustment'!P628-'Census Tract'!K624</f>
        <v>0</v>
      </c>
      <c r="X624" s="29">
        <f ca="1">'DAC Adjustment'!Q628-'Census Tract'!L624</f>
        <v>0</v>
      </c>
      <c r="Y624" s="105">
        <f ca="1">'DAC Adjustment'!R628-'Census Tract'!M624</f>
        <v>0</v>
      </c>
      <c r="Z624" s="29">
        <f ca="1">'DAC Adjustment'!S628-'Census Tract'!N624</f>
        <v>0</v>
      </c>
      <c r="AA624" s="29">
        <f ca="1">'DAC Adjustment'!T628-'Census Tract'!O624</f>
        <v>0</v>
      </c>
      <c r="AB624" s="29">
        <f ca="1">'DAC Adjustment'!U628-'Census Tract'!P624</f>
        <v>0</v>
      </c>
      <c r="AC624" s="105">
        <f ca="1">'DAC Adjustment'!V628-'Census Tract'!Q624</f>
        <v>0</v>
      </c>
      <c r="AD624" s="29">
        <f ca="1">'DAC Adjustment'!W628-'Census Tract'!R624</f>
        <v>0</v>
      </c>
      <c r="AE624" s="29">
        <f ca="1">'DAC Adjustment'!X628-'Census Tract'!S624</f>
        <v>0</v>
      </c>
      <c r="AF624" s="29">
        <f ca="1">'DAC Adjustment'!Y628-'Census Tract'!T624</f>
        <v>0</v>
      </c>
      <c r="AG624" s="345">
        <f ca="1">'DAC Adjustment'!Z628-'Census Tract'!U624</f>
        <v>0</v>
      </c>
    </row>
    <row r="625" spans="1:33" ht="15.75" x14ac:dyDescent="0.25">
      <c r="A625" s="193" t="s">
        <v>52</v>
      </c>
      <c r="B625" s="53" t="str">
        <f>IFERROR(INDEX(Geography!$R$5:$R$889,MATCH(C625,Geography!$S$5:$S$889,0)),"Undefined")</f>
        <v>Gresham</v>
      </c>
      <c r="C625" s="53">
        <v>41051010411</v>
      </c>
      <c r="D625" s="171" cm="1">
        <f t="array" ref="D625">INDEX(Geography!$K$5:$K$838,MATCH(C625,Geography!$L$5:$L$838,0),0)</f>
        <v>1</v>
      </c>
      <c r="E625" s="53">
        <v>3492</v>
      </c>
      <c r="F625" s="53">
        <f>SUMIF(County!$A$5:$A$40,A625,County!$D$5:$D$40)</f>
        <v>590062</v>
      </c>
      <c r="G625" s="173" cm="1">
        <f t="array" ref="G625">INDEX(Geography!$E$5:$E$833,MATCH(C625,Geography!$C$5:$C$833,0),0)</f>
        <v>2171</v>
      </c>
      <c r="H625" s="239">
        <f t="shared" si="9"/>
        <v>2497.2554150023489</v>
      </c>
      <c r="I625" s="173">
        <f>SUMIF(Geography!$L$5:$L$838,'Census Tract'!C625,Geography!$M$5:$M$838)</f>
        <v>1305</v>
      </c>
      <c r="J625" s="338">
        <f ca="1">($I625/(SUMIF($D$5:$D$832,$D625,$I$5:$I$832))*IF($D625=1,Urban_Rural_LDVs!F$6,Urban_Rural_LDVs!F$7))</f>
        <v>0.65352834723208475</v>
      </c>
      <c r="K625" s="196">
        <f ca="1">($I625/(SUMIF($D$5:$D$832,$D625,$I$5:$I$832))*IF($D625=1,Urban_Rural_LDVs!G$6,Urban_Rural_LDVs!G$7))</f>
        <v>3.2477550937028128</v>
      </c>
      <c r="L625" s="196">
        <f ca="1">($I625/(SUMIF($D$5:$D$832,$D625,$I$5:$I$832))*IF($D625=1,Urban_Rural_LDVs!H$6,Urban_Rural_LDVs!H$7))</f>
        <v>14.944169285510696</v>
      </c>
      <c r="M625" s="197">
        <f ca="1">($I625/(SUMIF($D$5:$D$832,$D625,$I$5:$I$832))*IF($D625=1,Urban_Rural_LDVs!I$6,Urban_Rural_LDVs!I$7))</f>
        <v>32.457689665505605</v>
      </c>
      <c r="N625" s="196">
        <f ca="1">($H625/(SUMIF($D$5:$D$832,$D625,$H$5:$H$832))*IF($D625=1,Urban_Rural_LDVs!J$6,Urban_Rural_LDVs!J$7))</f>
        <v>0.5155401025723374</v>
      </c>
      <c r="O625" s="196">
        <f ca="1">($H625/(SUMIF($D$5:$D$832,$D625,$H$5:$H$832))*IF($D625=1,Urban_Rural_LDVs!K$6,Urban_Rural_LDVs!K$7))</f>
        <v>2.4532417294478353</v>
      </c>
      <c r="P625" s="196">
        <f ca="1">($H625/(SUMIF($D$5:$D$832,$D625,$H$5:$H$832))*IF($D625=1,Urban_Rural_LDVs!L$6,Urban_Rural_LDVs!L$7))</f>
        <v>11.188721420464088</v>
      </c>
      <c r="Q625" s="197">
        <f ca="1">($H625/(SUMIF($D$5:$D$832,$D625,$H$5:$H$832))*IF($D625=1,Urban_Rural_LDVs!M$6,Urban_Rural_LDVs!M$7))</f>
        <v>24.268533496440647</v>
      </c>
      <c r="R625" s="196">
        <f ca="1">($H625/(SUMIF($D$5:$D$832,$D625,$H$5:$H$832))*IF($D625=1,Urban_Rural_LDVs!N$6,Urban_Rural_LDVs!N$7))</f>
        <v>0.21463655190357003</v>
      </c>
      <c r="S625" s="196">
        <f ca="1">($H625/(SUMIF($D$5:$D$832,$D625,$H$5:$H$832))*IF($D625=1,Urban_Rural_LDVs!O$6,Urban_Rural_LDVs!O$7))</f>
        <v>1.019552665483074</v>
      </c>
      <c r="T625" s="196">
        <f ca="1">($H625/(SUMIF($D$5:$D$832,$D625,$H$5:$H$832))*IF($D625=1,Urban_Rural_LDVs!P$6,Urban_Rural_LDVs!P$7))</f>
        <v>4.4735078933391268</v>
      </c>
      <c r="U625" s="339">
        <f ca="1">($H625/(SUMIF($D$5:$D$832,$D625,$H$5:$H$832))*IF($D625=1,Urban_Rural_LDVs!Q$6,Urban_Rural_LDVs!Q$7))</f>
        <v>9.6104524105534441</v>
      </c>
      <c r="V625" s="344">
        <f ca="1">'DAC Adjustment'!O629-'Census Tract'!J625</f>
        <v>0</v>
      </c>
      <c r="W625" s="29">
        <f ca="1">'DAC Adjustment'!P629-'Census Tract'!K625</f>
        <v>0</v>
      </c>
      <c r="X625" s="29">
        <f ca="1">'DAC Adjustment'!Q629-'Census Tract'!L625</f>
        <v>0</v>
      </c>
      <c r="Y625" s="105">
        <f ca="1">'DAC Adjustment'!R629-'Census Tract'!M625</f>
        <v>0</v>
      </c>
      <c r="Z625" s="29">
        <f ca="1">'DAC Adjustment'!S629-'Census Tract'!N625</f>
        <v>0</v>
      </c>
      <c r="AA625" s="29">
        <f ca="1">'DAC Adjustment'!T629-'Census Tract'!O625</f>
        <v>0</v>
      </c>
      <c r="AB625" s="29">
        <f ca="1">'DAC Adjustment'!U629-'Census Tract'!P625</f>
        <v>0</v>
      </c>
      <c r="AC625" s="105">
        <f ca="1">'DAC Adjustment'!V629-'Census Tract'!Q625</f>
        <v>0</v>
      </c>
      <c r="AD625" s="29">
        <f ca="1">'DAC Adjustment'!W629-'Census Tract'!R625</f>
        <v>0</v>
      </c>
      <c r="AE625" s="29">
        <f ca="1">'DAC Adjustment'!X629-'Census Tract'!S625</f>
        <v>0</v>
      </c>
      <c r="AF625" s="29">
        <f ca="1">'DAC Adjustment'!Y629-'Census Tract'!T625</f>
        <v>0</v>
      </c>
      <c r="AG625" s="345">
        <f ca="1">'DAC Adjustment'!Z629-'Census Tract'!U625</f>
        <v>0</v>
      </c>
    </row>
    <row r="626" spans="1:33" ht="15.75" x14ac:dyDescent="0.25">
      <c r="A626" s="193" t="s">
        <v>52</v>
      </c>
      <c r="B626" s="53" t="str">
        <f>IFERROR(INDEX(Geography!$R$5:$R$889,MATCH(C626,Geography!$S$5:$S$889,0)),"Undefined")</f>
        <v>Portland</v>
      </c>
      <c r="C626" s="53">
        <v>41051004700</v>
      </c>
      <c r="D626" s="171" cm="1">
        <f t="array" ref="D626">INDEX(Geography!$K$5:$K$838,MATCH(C626,Geography!$L$5:$L$838,0),0)</f>
        <v>1</v>
      </c>
      <c r="E626" s="53">
        <v>4577</v>
      </c>
      <c r="F626" s="53">
        <f>SUMIF(County!$A$5:$A$40,A626,County!$D$5:$D$40)</f>
        <v>590062</v>
      </c>
      <c r="G626" s="173" cm="1">
        <f t="array" ref="G626">INDEX(Geography!$E$5:$E$833,MATCH(C626,Geography!$C$5:$C$833,0),0)</f>
        <v>3221</v>
      </c>
      <c r="H626" s="239">
        <f t="shared" si="9"/>
        <v>3705.0482228109472</v>
      </c>
      <c r="I626" s="173">
        <f>SUMIF(Geography!$L$5:$L$838,'Census Tract'!C626,Geography!$M$5:$M$838)</f>
        <v>2297</v>
      </c>
      <c r="J626" s="338">
        <f ca="1">($I626/(SUMIF($D$5:$D$832,$D626,$I$5:$I$832))*IF($D626=1,Urban_Rural_LDVs!F$6,Urban_Rural_LDVs!F$7))</f>
        <v>1.1503100487295774</v>
      </c>
      <c r="K626" s="196">
        <f ca="1">($I626/(SUMIF($D$5:$D$832,$D626,$I$5:$I$832))*IF($D626=1,Urban_Rural_LDVs!G$6,Urban_Rural_LDVs!G$7))</f>
        <v>5.7165467051611962</v>
      </c>
      <c r="L626" s="196">
        <f ca="1">($I626/(SUMIF($D$5:$D$832,$D626,$I$5:$I$832))*IF($D626=1,Urban_Rural_LDVs!H$6,Urban_Rural_LDVs!H$7))</f>
        <v>26.304028236642196</v>
      </c>
      <c r="M626" s="197">
        <f ca="1">($I626/(SUMIF($D$5:$D$832,$D626,$I$5:$I$832))*IF($D626=1,Urban_Rural_LDVs!I$6,Urban_Rural_LDVs!I$7))</f>
        <v>57.13050816985929</v>
      </c>
      <c r="N626" s="196">
        <f ca="1">($H626/(SUMIF($D$5:$D$832,$D626,$H$5:$H$832))*IF($D626=1,Urban_Rural_LDVs!J$6,Urban_Rural_LDVs!J$7))</f>
        <v>0.76488008769484062</v>
      </c>
      <c r="O626" s="196">
        <f ca="1">($H626/(SUMIF($D$5:$D$832,$D626,$H$5:$H$832))*IF($D626=1,Urban_Rural_LDVs!K$6,Urban_Rural_LDVs!K$7))</f>
        <v>3.6397474023728589</v>
      </c>
      <c r="P626" s="196">
        <f ca="1">($H626/(SUMIF($D$5:$D$832,$D626,$H$5:$H$832))*IF($D626=1,Urban_Rural_LDVs!L$6,Urban_Rural_LDVs!L$7))</f>
        <v>16.600125147542528</v>
      </c>
      <c r="Q626" s="197">
        <f ca="1">($H626/(SUMIF($D$5:$D$832,$D626,$H$5:$H$832))*IF($D626=1,Urban_Rural_LDVs!M$6,Urban_Rural_LDVs!M$7))</f>
        <v>36.005963331200057</v>
      </c>
      <c r="R626" s="196">
        <f ca="1">($H626/(SUMIF($D$5:$D$832,$D626,$H$5:$H$832))*IF($D626=1,Urban_Rural_LDVs!N$6,Urban_Rural_LDVs!N$7))</f>
        <v>0.31844510994076419</v>
      </c>
      <c r="S626" s="196">
        <f ca="1">($H626/(SUMIF($D$5:$D$832,$D626,$H$5:$H$832))*IF($D626=1,Urban_Rural_LDVs!O$6,Urban_Rural_LDVs!O$7))</f>
        <v>1.512657363206348</v>
      </c>
      <c r="T626" s="196">
        <f ca="1">($H626/(SUMIF($D$5:$D$832,$D626,$H$5:$H$832))*IF($D626=1,Urban_Rural_LDVs!P$6,Urban_Rural_LDVs!P$7))</f>
        <v>6.6371114345671707</v>
      </c>
      <c r="U626" s="339">
        <f ca="1">($H626/(SUMIF($D$5:$D$832,$D626,$H$5:$H$832))*IF($D626=1,Urban_Rural_LDVs!Q$6,Urban_Rural_LDVs!Q$7))</f>
        <v>14.258529347946864</v>
      </c>
      <c r="V626" s="344">
        <f ca="1">'DAC Adjustment'!O630-'Census Tract'!J626</f>
        <v>0</v>
      </c>
      <c r="W626" s="29">
        <f ca="1">'DAC Adjustment'!P630-'Census Tract'!K626</f>
        <v>0</v>
      </c>
      <c r="X626" s="29">
        <f ca="1">'DAC Adjustment'!Q630-'Census Tract'!L626</f>
        <v>0</v>
      </c>
      <c r="Y626" s="105">
        <f ca="1">'DAC Adjustment'!R630-'Census Tract'!M626</f>
        <v>0</v>
      </c>
      <c r="Z626" s="29">
        <f ca="1">'DAC Adjustment'!S630-'Census Tract'!N626</f>
        <v>0</v>
      </c>
      <c r="AA626" s="29">
        <f ca="1">'DAC Adjustment'!T630-'Census Tract'!O626</f>
        <v>0</v>
      </c>
      <c r="AB626" s="29">
        <f ca="1">'DAC Adjustment'!U630-'Census Tract'!P626</f>
        <v>0</v>
      </c>
      <c r="AC626" s="105">
        <f ca="1">'DAC Adjustment'!V630-'Census Tract'!Q626</f>
        <v>0</v>
      </c>
      <c r="AD626" s="29">
        <f ca="1">'DAC Adjustment'!W630-'Census Tract'!R626</f>
        <v>0</v>
      </c>
      <c r="AE626" s="29">
        <f ca="1">'DAC Adjustment'!X630-'Census Tract'!S626</f>
        <v>0</v>
      </c>
      <c r="AF626" s="29">
        <f ca="1">'DAC Adjustment'!Y630-'Census Tract'!T626</f>
        <v>0</v>
      </c>
      <c r="AG626" s="345">
        <f ca="1">'DAC Adjustment'!Z630-'Census Tract'!U626</f>
        <v>0</v>
      </c>
    </row>
    <row r="627" spans="1:33" ht="15.75" x14ac:dyDescent="0.25">
      <c r="A627" s="193" t="s">
        <v>52</v>
      </c>
      <c r="B627" s="53" t="str">
        <f>IFERROR(INDEX(Geography!$R$5:$R$889,MATCH(C627,Geography!$S$5:$S$889,0)),"Undefined")</f>
        <v>Portland</v>
      </c>
      <c r="C627" s="53">
        <v>41051009102</v>
      </c>
      <c r="D627" s="171" cm="1">
        <f t="array" ref="D627">INDEX(Geography!$K$5:$K$838,MATCH(C627,Geography!$L$5:$L$838,0),0)</f>
        <v>1</v>
      </c>
      <c r="E627" s="53">
        <v>6926</v>
      </c>
      <c r="F627" s="53">
        <f>SUMIF(County!$A$5:$A$40,A627,County!$D$5:$D$40)</f>
        <v>590062</v>
      </c>
      <c r="G627" s="173" cm="1">
        <f t="array" ref="G627">INDEX(Geography!$E$5:$E$833,MATCH(C627,Geography!$C$5:$C$833,0),0)</f>
        <v>4087</v>
      </c>
      <c r="H627" s="239">
        <f t="shared" si="9"/>
        <v>4701.1897195368956</v>
      </c>
      <c r="I627" s="173">
        <f>SUMIF(Geography!$L$5:$L$838,'Census Tract'!C627,Geography!$M$5:$M$838)</f>
        <v>472</v>
      </c>
      <c r="J627" s="338">
        <f ca="1">($I627/(SUMIF($D$5:$D$832,$D627,$I$5:$I$832))*IF($D627=1,Urban_Rural_LDVs!F$6,Urban_Rural_LDVs!F$7))</f>
        <v>0.23637193861574252</v>
      </c>
      <c r="K627" s="196">
        <f ca="1">($I627/(SUMIF($D$5:$D$832,$D627,$I$5:$I$832))*IF($D627=1,Urban_Rural_LDVs!G$6,Urban_Rural_LDVs!G$7))</f>
        <v>1.1746669764197146</v>
      </c>
      <c r="L627" s="196">
        <f ca="1">($I627/(SUMIF($D$5:$D$832,$D627,$I$5:$I$832))*IF($D627=1,Urban_Rural_LDVs!H$6,Urban_Rural_LDVs!H$7))</f>
        <v>5.4050941783609572</v>
      </c>
      <c r="M627" s="197">
        <f ca="1">($I627/(SUMIF($D$5:$D$832,$D627,$I$5:$I$832))*IF($D627=1,Urban_Rural_LDVs!I$6,Urban_Rural_LDVs!I$7))</f>
        <v>11.739486223845706</v>
      </c>
      <c r="N627" s="196">
        <f ca="1">($H627/(SUMIF($D$5:$D$832,$D627,$H$5:$H$832))*IF($D627=1,Urban_Rural_LDVs!J$6,Urban_Rural_LDVs!J$7))</f>
        <v>0.97052620875778117</v>
      </c>
      <c r="O627" s="196">
        <f ca="1">($H627/(SUMIF($D$5:$D$832,$D627,$H$5:$H$832))*IF($D627=1,Urban_Rural_LDVs!K$6,Urban_Rural_LDVs!K$7))</f>
        <v>4.618332081185307</v>
      </c>
      <c r="P627" s="196">
        <f ca="1">($H627/(SUMIF($D$5:$D$832,$D627,$H$5:$H$832))*IF($D627=1,Urban_Rural_LDVs!L$6,Urban_Rural_LDVs!L$7))</f>
        <v>21.06324479292341</v>
      </c>
      <c r="Q627" s="197">
        <f ca="1">($H627/(SUMIF($D$5:$D$832,$D627,$H$5:$H$832))*IF($D627=1,Urban_Rural_LDVs!M$6,Urban_Rural_LDVs!M$7))</f>
        <v>45.686548318725428</v>
      </c>
      <c r="R627" s="196">
        <f ca="1">($H627/(SUMIF($D$5:$D$832,$D627,$H$5:$H$832))*IF($D627=1,Urban_Rural_LDVs!N$6,Urban_Rural_LDVs!N$7))</f>
        <v>0.40406245399810714</v>
      </c>
      <c r="S627" s="196">
        <f ca="1">($H627/(SUMIF($D$5:$D$832,$D627,$H$5:$H$832))*IF($D627=1,Urban_Rural_LDVs!O$6,Urban_Rural_LDVs!O$7))</f>
        <v>1.9193513329476386</v>
      </c>
      <c r="T627" s="196">
        <f ca="1">($H627/(SUMIF($D$5:$D$832,$D627,$H$5:$H$832))*IF($D627=1,Urban_Rural_LDVs!P$6,Urban_Rural_LDVs!P$7))</f>
        <v>8.4215692123800139</v>
      </c>
      <c r="U627" s="339">
        <f ca="1">($H627/(SUMIF($D$5:$D$832,$D627,$H$5:$H$832))*IF($D627=1,Urban_Rural_LDVs!Q$6,Urban_Rural_LDVs!Q$7))</f>
        <v>18.092086136311341</v>
      </c>
      <c r="V627" s="344">
        <f ca="1">'DAC Adjustment'!O631-'Census Tract'!J627</f>
        <v>0</v>
      </c>
      <c r="W627" s="29">
        <f ca="1">'DAC Adjustment'!P631-'Census Tract'!K627</f>
        <v>0</v>
      </c>
      <c r="X627" s="29">
        <f ca="1">'DAC Adjustment'!Q631-'Census Tract'!L627</f>
        <v>0</v>
      </c>
      <c r="Y627" s="105">
        <f ca="1">'DAC Adjustment'!R631-'Census Tract'!M627</f>
        <v>0</v>
      </c>
      <c r="Z627" s="29">
        <f ca="1">'DAC Adjustment'!S631-'Census Tract'!N627</f>
        <v>0</v>
      </c>
      <c r="AA627" s="29">
        <f ca="1">'DAC Adjustment'!T631-'Census Tract'!O627</f>
        <v>0</v>
      </c>
      <c r="AB627" s="29">
        <f ca="1">'DAC Adjustment'!U631-'Census Tract'!P627</f>
        <v>0</v>
      </c>
      <c r="AC627" s="105">
        <f ca="1">'DAC Adjustment'!V631-'Census Tract'!Q627</f>
        <v>0</v>
      </c>
      <c r="AD627" s="29">
        <f ca="1">'DAC Adjustment'!W631-'Census Tract'!R627</f>
        <v>0</v>
      </c>
      <c r="AE627" s="29">
        <f ca="1">'DAC Adjustment'!X631-'Census Tract'!S627</f>
        <v>0</v>
      </c>
      <c r="AF627" s="29">
        <f ca="1">'DAC Adjustment'!Y631-'Census Tract'!T627</f>
        <v>0</v>
      </c>
      <c r="AG627" s="345">
        <f ca="1">'DAC Adjustment'!Z631-'Census Tract'!U627</f>
        <v>0</v>
      </c>
    </row>
    <row r="628" spans="1:33" ht="15.75" x14ac:dyDescent="0.25">
      <c r="A628" s="193" t="s">
        <v>52</v>
      </c>
      <c r="B628" s="53" t="str">
        <f>IFERROR(INDEX(Geography!$R$5:$R$889,MATCH(C628,Geography!$S$5:$S$889,0)),"Undefined")</f>
        <v>Portland</v>
      </c>
      <c r="C628" s="53">
        <v>41051003302</v>
      </c>
      <c r="D628" s="171" cm="1">
        <f t="array" ref="D628">INDEX(Geography!$K$5:$K$838,MATCH(C628,Geography!$L$5:$L$838,0),0)</f>
        <v>1</v>
      </c>
      <c r="E628" s="53">
        <v>3487</v>
      </c>
      <c r="F628" s="53">
        <f>SUMIF(County!$A$5:$A$40,A628,County!$D$5:$D$40)</f>
        <v>590062</v>
      </c>
      <c r="G628" s="173" cm="1">
        <f t="array" ref="G628">INDEX(Geography!$E$5:$E$833,MATCH(C628,Geography!$C$5:$C$833,0),0)</f>
        <v>1935</v>
      </c>
      <c r="H628" s="239">
        <f t="shared" si="9"/>
        <v>2225.7896029615595</v>
      </c>
      <c r="I628" s="173">
        <f>SUMIF(Geography!$L$5:$L$838,'Census Tract'!C628,Geography!$M$5:$M$838)</f>
        <v>982</v>
      </c>
      <c r="J628" s="338">
        <f ca="1">($I628/(SUMIF($D$5:$D$832,$D628,$I$5:$I$832))*IF($D628=1,Urban_Rural_LDVs!F$6,Urban_Rural_LDVs!F$7))</f>
        <v>0.49177382144207443</v>
      </c>
      <c r="K628" s="196">
        <f ca="1">($I628/(SUMIF($D$5:$D$832,$D628,$I$5:$I$832))*IF($D628=1,Urban_Rural_LDVs!G$6,Urban_Rural_LDVs!G$7))</f>
        <v>2.443904599246101</v>
      </c>
      <c r="L628" s="196">
        <f ca="1">($I628/(SUMIF($D$5:$D$832,$D628,$I$5:$I$832))*IF($D628=1,Urban_Rural_LDVs!H$6,Urban_Rural_LDVs!H$7))</f>
        <v>11.245344243962837</v>
      </c>
      <c r="M628" s="197">
        <f ca="1">($I628/(SUMIF($D$5:$D$832,$D628,$I$5:$I$832))*IF($D628=1,Urban_Rural_LDVs!I$6,Urban_Rural_LDVs!I$7))</f>
        <v>24.424100575882377</v>
      </c>
      <c r="N628" s="196">
        <f ca="1">($H628/(SUMIF($D$5:$D$832,$D628,$H$5:$H$832))*IF($D628=1,Urban_Rural_LDVs!J$6,Urban_Rural_LDVs!J$7))</f>
        <v>0.45949797258289865</v>
      </c>
      <c r="O628" s="196">
        <f ca="1">($H628/(SUMIF($D$5:$D$832,$D628,$H$5:$H$832))*IF($D628=1,Urban_Rural_LDVs!K$6,Urban_Rural_LDVs!K$7))</f>
        <v>2.1865604543904014</v>
      </c>
      <c r="P628" s="196">
        <f ca="1">($H628/(SUMIF($D$5:$D$832,$D628,$H$5:$H$832))*IF($D628=1,Urban_Rural_LDVs!L$6,Urban_Rural_LDVs!L$7))</f>
        <v>9.9724440113302677</v>
      </c>
      <c r="Q628" s="197">
        <f ca="1">($H628/(SUMIF($D$5:$D$832,$D628,$H$5:$H$832))*IF($D628=1,Urban_Rural_LDVs!M$6,Urban_Rural_LDVs!M$7))</f>
        <v>21.630406409770913</v>
      </c>
      <c r="R628" s="196">
        <f ca="1">($H628/(SUMIF($D$5:$D$832,$D628,$H$5:$H$832))*IF($D628=1,Urban_Rural_LDVs!N$6,Urban_Rural_LDVs!N$7))</f>
        <v>0.19130434266854354</v>
      </c>
      <c r="S628" s="196">
        <f ca="1">($H628/(SUMIF($D$5:$D$832,$D628,$H$5:$H$832))*IF($D628=1,Urban_Rural_LDVs!O$6,Urban_Rural_LDVs!O$7))</f>
        <v>0.90872151437574777</v>
      </c>
      <c r="T628" s="196">
        <f ca="1">($H628/(SUMIF($D$5:$D$832,$D628,$H$5:$H$832))*IF($D628=1,Urban_Rural_LDVs!P$6,Urban_Rural_LDVs!P$7))</f>
        <v>3.9872122402631094</v>
      </c>
      <c r="U628" s="339">
        <f ca="1">($H628/(SUMIF($D$5:$D$832,$D628,$H$5:$H$832))*IF($D628=1,Urban_Rural_LDVs!Q$6,Urban_Rural_LDVs!Q$7))</f>
        <v>8.5657417846250183</v>
      </c>
      <c r="V628" s="344">
        <f ca="1">'DAC Adjustment'!O632-'Census Tract'!J628</f>
        <v>0</v>
      </c>
      <c r="W628" s="29">
        <f ca="1">'DAC Adjustment'!P632-'Census Tract'!K628</f>
        <v>0</v>
      </c>
      <c r="X628" s="29">
        <f ca="1">'DAC Adjustment'!Q632-'Census Tract'!L628</f>
        <v>0</v>
      </c>
      <c r="Y628" s="105">
        <f ca="1">'DAC Adjustment'!R632-'Census Tract'!M628</f>
        <v>0</v>
      </c>
      <c r="Z628" s="29">
        <f ca="1">'DAC Adjustment'!S632-'Census Tract'!N628</f>
        <v>0</v>
      </c>
      <c r="AA628" s="29">
        <f ca="1">'DAC Adjustment'!T632-'Census Tract'!O628</f>
        <v>0</v>
      </c>
      <c r="AB628" s="29">
        <f ca="1">'DAC Adjustment'!U632-'Census Tract'!P628</f>
        <v>0</v>
      </c>
      <c r="AC628" s="105">
        <f ca="1">'DAC Adjustment'!V632-'Census Tract'!Q628</f>
        <v>0</v>
      </c>
      <c r="AD628" s="29">
        <f ca="1">'DAC Adjustment'!W632-'Census Tract'!R628</f>
        <v>0</v>
      </c>
      <c r="AE628" s="29">
        <f ca="1">'DAC Adjustment'!X632-'Census Tract'!S628</f>
        <v>0</v>
      </c>
      <c r="AF628" s="29">
        <f ca="1">'DAC Adjustment'!Y632-'Census Tract'!T628</f>
        <v>0</v>
      </c>
      <c r="AG628" s="345">
        <f ca="1">'DAC Adjustment'!Z632-'Census Tract'!U628</f>
        <v>0</v>
      </c>
    </row>
    <row r="629" spans="1:33" ht="15.75" x14ac:dyDescent="0.25">
      <c r="A629" s="193" t="s">
        <v>52</v>
      </c>
      <c r="B629" s="53" t="str">
        <f>IFERROR(INDEX(Geography!$R$5:$R$889,MATCH(C629,Geography!$S$5:$S$889,0)),"Undefined")</f>
        <v>Portland</v>
      </c>
      <c r="C629" s="53">
        <v>41051003801</v>
      </c>
      <c r="D629" s="171" cm="1">
        <f t="array" ref="D629">INDEX(Geography!$K$5:$K$838,MATCH(C629,Geography!$L$5:$L$838,0),0)</f>
        <v>1</v>
      </c>
      <c r="E629" s="53">
        <v>3166</v>
      </c>
      <c r="F629" s="53">
        <f>SUMIF(County!$A$5:$A$40,A629,County!$D$5:$D$40)</f>
        <v>590062</v>
      </c>
      <c r="G629" s="173" cm="1">
        <f t="array" ref="G629">INDEX(Geography!$E$5:$E$833,MATCH(C629,Geography!$C$5:$C$833,0),0)</f>
        <v>1965</v>
      </c>
      <c r="H629" s="239">
        <f t="shared" si="9"/>
        <v>2260.2979688989481</v>
      </c>
      <c r="I629" s="173">
        <f>SUMIF(Geography!$L$5:$L$838,'Census Tract'!C629,Geography!$M$5:$M$838)</f>
        <v>1136</v>
      </c>
      <c r="J629" s="338">
        <f ca="1">($I629/(SUMIF($D$5:$D$832,$D629,$I$5:$I$832))*IF($D629=1,Urban_Rural_LDVs!F$6,Urban_Rural_LDVs!F$7))</f>
        <v>0.56889517429551584</v>
      </c>
      <c r="K629" s="196">
        <f ca="1">($I629/(SUMIF($D$5:$D$832,$D629,$I$5:$I$832))*IF($D629=1,Urban_Rural_LDVs!G$6,Urban_Rural_LDVs!G$7))</f>
        <v>2.8271645873152456</v>
      </c>
      <c r="L629" s="196">
        <f ca="1">($I629/(SUMIF($D$5:$D$832,$D629,$I$5:$I$832))*IF($D629=1,Urban_Rural_LDVs!H$6,Urban_Rural_LDVs!H$7))</f>
        <v>13.008870734360269</v>
      </c>
      <c r="M629" s="197">
        <f ca="1">($I629/(SUMIF($D$5:$D$832,$D629,$I$5:$I$832))*IF($D629=1,Urban_Rural_LDVs!I$6,Urban_Rural_LDVs!I$7))</f>
        <v>28.254356674340514</v>
      </c>
      <c r="N629" s="196">
        <f ca="1">($H629/(SUMIF($D$5:$D$832,$D629,$H$5:$H$832))*IF($D629=1,Urban_Rural_LDVs!J$6,Urban_Rural_LDVs!J$7))</f>
        <v>0.46662197215782736</v>
      </c>
      <c r="O629" s="196">
        <f ca="1">($H629/(SUMIF($D$5:$D$832,$D629,$H$5:$H$832))*IF($D629=1,Urban_Rural_LDVs!K$6,Urban_Rural_LDVs!K$7))</f>
        <v>2.2204606164739733</v>
      </c>
      <c r="P629" s="196">
        <f ca="1">($H629/(SUMIF($D$5:$D$832,$D629,$H$5:$H$832))*IF($D629=1,Urban_Rural_LDVs!L$6,Urban_Rural_LDVs!L$7))</f>
        <v>10.127055546389652</v>
      </c>
      <c r="Q629" s="197">
        <f ca="1">($H629/(SUMIF($D$5:$D$832,$D629,$H$5:$H$832))*IF($D629=1,Urban_Rural_LDVs!M$6,Urban_Rural_LDVs!M$7))</f>
        <v>21.965761547906897</v>
      </c>
      <c r="R629" s="196">
        <f ca="1">($H629/(SUMIF($D$5:$D$832,$D629,$H$5:$H$832))*IF($D629=1,Urban_Rural_LDVs!N$6,Urban_Rural_LDVs!N$7))</f>
        <v>0.19427030146960625</v>
      </c>
      <c r="S629" s="196">
        <f ca="1">($H629/(SUMIF($D$5:$D$832,$D629,$H$5:$H$832))*IF($D629=1,Urban_Rural_LDVs!O$6,Urban_Rural_LDVs!O$7))</f>
        <v>0.92281022002498425</v>
      </c>
      <c r="T629" s="196">
        <f ca="1">($H629/(SUMIF($D$5:$D$832,$D629,$H$5:$H$832))*IF($D629=1,Urban_Rural_LDVs!P$6,Urban_Rural_LDVs!P$7))</f>
        <v>4.0490294842981971</v>
      </c>
      <c r="U629" s="339">
        <f ca="1">($H629/(SUMIF($D$5:$D$832,$D629,$H$5:$H$832))*IF($D629=1,Urban_Rural_LDVs!Q$6,Urban_Rural_LDVs!Q$7))</f>
        <v>8.6985439828362594</v>
      </c>
      <c r="V629" s="344">
        <f ca="1">'DAC Adjustment'!O633-'Census Tract'!J629</f>
        <v>0</v>
      </c>
      <c r="W629" s="29">
        <f ca="1">'DAC Adjustment'!P633-'Census Tract'!K629</f>
        <v>0</v>
      </c>
      <c r="X629" s="29">
        <f ca="1">'DAC Adjustment'!Q633-'Census Tract'!L629</f>
        <v>0</v>
      </c>
      <c r="Y629" s="105">
        <f ca="1">'DAC Adjustment'!R633-'Census Tract'!M629</f>
        <v>0</v>
      </c>
      <c r="Z629" s="29">
        <f ca="1">'DAC Adjustment'!S633-'Census Tract'!N629</f>
        <v>0</v>
      </c>
      <c r="AA629" s="29">
        <f ca="1">'DAC Adjustment'!T633-'Census Tract'!O629</f>
        <v>0</v>
      </c>
      <c r="AB629" s="29">
        <f ca="1">'DAC Adjustment'!U633-'Census Tract'!P629</f>
        <v>0</v>
      </c>
      <c r="AC629" s="105">
        <f ca="1">'DAC Adjustment'!V633-'Census Tract'!Q629</f>
        <v>0</v>
      </c>
      <c r="AD629" s="29">
        <f ca="1">'DAC Adjustment'!W633-'Census Tract'!R629</f>
        <v>0</v>
      </c>
      <c r="AE629" s="29">
        <f ca="1">'DAC Adjustment'!X633-'Census Tract'!S629</f>
        <v>0</v>
      </c>
      <c r="AF629" s="29">
        <f ca="1">'DAC Adjustment'!Y633-'Census Tract'!T629</f>
        <v>0</v>
      </c>
      <c r="AG629" s="345">
        <f ca="1">'DAC Adjustment'!Z633-'Census Tract'!U629</f>
        <v>0</v>
      </c>
    </row>
    <row r="630" spans="1:33" ht="15.75" x14ac:dyDescent="0.25">
      <c r="A630" s="193" t="s">
        <v>52</v>
      </c>
      <c r="B630" s="53" t="str">
        <f>IFERROR(INDEX(Geography!$R$5:$R$889,MATCH(C630,Geography!$S$5:$S$889,0)),"Undefined")</f>
        <v>Gresham</v>
      </c>
      <c r="C630" s="53">
        <v>41051010303</v>
      </c>
      <c r="D630" s="171" cm="1">
        <f t="array" ref="D630">INDEX(Geography!$K$5:$K$838,MATCH(C630,Geography!$L$5:$L$838,0),0)</f>
        <v>1</v>
      </c>
      <c r="E630" s="53">
        <v>5666</v>
      </c>
      <c r="F630" s="53">
        <f>SUMIF(County!$A$5:$A$40,A630,County!$D$5:$D$40)</f>
        <v>590062</v>
      </c>
      <c r="G630" s="173" cm="1">
        <f t="array" ref="G630">INDEX(Geography!$E$5:$E$833,MATCH(C630,Geography!$C$5:$C$833,0),0)</f>
        <v>3872</v>
      </c>
      <c r="H630" s="239">
        <f t="shared" si="9"/>
        <v>4453.8797636522777</v>
      </c>
      <c r="I630" s="173">
        <f>SUMIF(Geography!$L$5:$L$838,'Census Tract'!C630,Geography!$M$5:$M$838)</f>
        <v>3516</v>
      </c>
      <c r="J630" s="338">
        <f ca="1">($I630/(SUMIF($D$5:$D$832,$D630,$I$5:$I$832))*IF($D630=1,Urban_Rural_LDVs!F$6,Urban_Rural_LDVs!F$7))</f>
        <v>1.760770627485065</v>
      </c>
      <c r="K630" s="196">
        <f ca="1">($I630/(SUMIF($D$5:$D$832,$D630,$I$5:$I$832))*IF($D630=1,Urban_Rural_LDVs!G$6,Urban_Rural_LDVs!G$7))</f>
        <v>8.7502734938383835</v>
      </c>
      <c r="L630" s="196">
        <f ca="1">($I630/(SUMIF($D$5:$D$832,$D630,$I$5:$I$832))*IF($D630=1,Urban_Rural_LDVs!H$6,Urban_Rural_LDVs!H$7))</f>
        <v>40.263371040502378</v>
      </c>
      <c r="M630" s="197">
        <f ca="1">($I630/(SUMIF($D$5:$D$832,$D630,$I$5:$I$832))*IF($D630=1,Urban_Rural_LDVs!I$6,Urban_Rural_LDVs!I$7))</f>
        <v>87.449223650511655</v>
      </c>
      <c r="N630" s="196">
        <f ca="1">($H630/(SUMIF($D$5:$D$832,$D630,$H$5:$H$832))*IF($D630=1,Urban_Rural_LDVs!J$6,Urban_Rural_LDVs!J$7))</f>
        <v>0.91947087847079245</v>
      </c>
      <c r="O630" s="196">
        <f ca="1">($H630/(SUMIF($D$5:$D$832,$D630,$H$5:$H$832))*IF($D630=1,Urban_Rural_LDVs!K$6,Urban_Rural_LDVs!K$7))</f>
        <v>4.3753809195863731</v>
      </c>
      <c r="P630" s="196">
        <f ca="1">($H630/(SUMIF($D$5:$D$832,$D630,$H$5:$H$832))*IF($D630=1,Urban_Rural_LDVs!L$6,Urban_Rural_LDVs!L$7))</f>
        <v>19.955195458331158</v>
      </c>
      <c r="Q630" s="197">
        <f ca="1">($H630/(SUMIF($D$5:$D$832,$D630,$H$5:$H$832))*IF($D630=1,Urban_Rural_LDVs!M$6,Urban_Rural_LDVs!M$7))</f>
        <v>43.283169828750886</v>
      </c>
      <c r="R630" s="196">
        <f ca="1">($H630/(SUMIF($D$5:$D$832,$D630,$H$5:$H$832))*IF($D630=1,Urban_Rural_LDVs!N$6,Urban_Rural_LDVs!N$7))</f>
        <v>0.38280641592382453</v>
      </c>
      <c r="S630" s="196">
        <f ca="1">($H630/(SUMIF($D$5:$D$832,$D630,$H$5:$H$832))*IF($D630=1,Urban_Rural_LDVs!O$6,Urban_Rural_LDVs!O$7))</f>
        <v>1.8183822757947778</v>
      </c>
      <c r="T630" s="196">
        <f ca="1">($H630/(SUMIF($D$5:$D$832,$D630,$H$5:$H$832))*IF($D630=1,Urban_Rural_LDVs!P$6,Urban_Rural_LDVs!P$7))</f>
        <v>7.9785456301285578</v>
      </c>
      <c r="U630" s="339">
        <f ca="1">($H630/(SUMIF($D$5:$D$832,$D630,$H$5:$H$832))*IF($D630=1,Urban_Rural_LDVs!Q$6,Urban_Rural_LDVs!Q$7))</f>
        <v>17.140337049130782</v>
      </c>
      <c r="V630" s="344">
        <f ca="1">'DAC Adjustment'!O634-'Census Tract'!J630</f>
        <v>0</v>
      </c>
      <c r="W630" s="29">
        <f ca="1">'DAC Adjustment'!P634-'Census Tract'!K630</f>
        <v>0</v>
      </c>
      <c r="X630" s="29">
        <f ca="1">'DAC Adjustment'!Q634-'Census Tract'!L630</f>
        <v>0</v>
      </c>
      <c r="Y630" s="105">
        <f ca="1">'DAC Adjustment'!R634-'Census Tract'!M630</f>
        <v>0</v>
      </c>
      <c r="Z630" s="29">
        <f ca="1">'DAC Adjustment'!S634-'Census Tract'!N630</f>
        <v>0</v>
      </c>
      <c r="AA630" s="29">
        <f ca="1">'DAC Adjustment'!T634-'Census Tract'!O630</f>
        <v>0</v>
      </c>
      <c r="AB630" s="29">
        <f ca="1">'DAC Adjustment'!U634-'Census Tract'!P630</f>
        <v>0</v>
      </c>
      <c r="AC630" s="105">
        <f ca="1">'DAC Adjustment'!V634-'Census Tract'!Q630</f>
        <v>0</v>
      </c>
      <c r="AD630" s="29">
        <f ca="1">'DAC Adjustment'!W634-'Census Tract'!R630</f>
        <v>0</v>
      </c>
      <c r="AE630" s="29">
        <f ca="1">'DAC Adjustment'!X634-'Census Tract'!S630</f>
        <v>0</v>
      </c>
      <c r="AF630" s="29">
        <f ca="1">'DAC Adjustment'!Y634-'Census Tract'!T630</f>
        <v>0</v>
      </c>
      <c r="AG630" s="345">
        <f ca="1">'DAC Adjustment'!Z634-'Census Tract'!U630</f>
        <v>0</v>
      </c>
    </row>
    <row r="631" spans="1:33" ht="15.75" x14ac:dyDescent="0.25">
      <c r="A631" s="193" t="s">
        <v>52</v>
      </c>
      <c r="B631" s="53" t="str">
        <f>IFERROR(INDEX(Geography!$R$5:$R$889,MATCH(C631,Geography!$S$5:$S$889,0)),"Undefined")</f>
        <v>Portland</v>
      </c>
      <c r="C631" s="53">
        <v>41051003501</v>
      </c>
      <c r="D631" s="171" cm="1">
        <f t="array" ref="D631">INDEX(Geography!$K$5:$K$838,MATCH(C631,Geography!$L$5:$L$838,0),0)</f>
        <v>1</v>
      </c>
      <c r="E631" s="53">
        <v>3610</v>
      </c>
      <c r="F631" s="53">
        <f>SUMIF(County!$A$5:$A$40,A631,County!$D$5:$D$40)</f>
        <v>590062</v>
      </c>
      <c r="G631" s="173" cm="1">
        <f t="array" ref="G631">INDEX(Geography!$E$5:$E$833,MATCH(C631,Geography!$C$5:$C$833,0),0)</f>
        <v>2445</v>
      </c>
      <c r="H631" s="239">
        <f t="shared" si="9"/>
        <v>2812.4318238971641</v>
      </c>
      <c r="I631" s="173">
        <f>SUMIF(Geography!$L$5:$L$838,'Census Tract'!C631,Geography!$M$5:$M$838)</f>
        <v>2987</v>
      </c>
      <c r="J631" s="338">
        <f ca="1">($I631/(SUMIF($D$5:$D$832,$D631,$I$5:$I$832))*IF($D631=1,Urban_Rural_LDVs!F$6,Urban_Rural_LDVs!F$7))</f>
        <v>1.4958537725534382</v>
      </c>
      <c r="K631" s="196">
        <f ca="1">($I631/(SUMIF($D$5:$D$832,$D631,$I$5:$I$832))*IF($D631=1,Urban_Rural_LDVs!G$6,Urban_Rural_LDVs!G$7))</f>
        <v>7.4337505478086605</v>
      </c>
      <c r="L631" s="196">
        <f ca="1">($I631/(SUMIF($D$5:$D$832,$D631,$I$5:$I$832))*IF($D631=1,Urban_Rural_LDVs!H$6,Urban_Rural_LDVs!H$7))</f>
        <v>34.205543031280037</v>
      </c>
      <c r="M631" s="197">
        <f ca="1">($I631/(SUMIF($D$5:$D$832,$D631,$I$5:$I$832))*IF($D631=1,Urban_Rural_LDVs!I$6,Urban_Rural_LDVs!I$7))</f>
        <v>74.292045234379501</v>
      </c>
      <c r="N631" s="196">
        <f ca="1">($H631/(SUMIF($D$5:$D$832,$D631,$H$5:$H$832))*IF($D631=1,Urban_Rural_LDVs!J$6,Urban_Rural_LDVs!J$7))</f>
        <v>0.58060596535668585</v>
      </c>
      <c r="O631" s="196">
        <f ca="1">($H631/(SUMIF($D$5:$D$832,$D631,$H$5:$H$832))*IF($D631=1,Urban_Rural_LDVs!K$6,Urban_Rural_LDVs!K$7))</f>
        <v>2.762863209811127</v>
      </c>
      <c r="P631" s="196">
        <f ca="1">($H631/(SUMIF($D$5:$D$832,$D631,$H$5:$H$832))*IF($D631=1,Urban_Rural_LDVs!L$6,Urban_Rural_LDVs!L$7))</f>
        <v>12.600840107339794</v>
      </c>
      <c r="Q631" s="197">
        <f ca="1">($H631/(SUMIF($D$5:$D$832,$D631,$H$5:$H$832))*IF($D631=1,Urban_Rural_LDVs!M$6,Urban_Rural_LDVs!M$7))</f>
        <v>27.331443758082624</v>
      </c>
      <c r="R631" s="196">
        <f ca="1">($H631/(SUMIF($D$5:$D$832,$D631,$H$5:$H$832))*IF($D631=1,Urban_Rural_LDVs!N$6,Urban_Rural_LDVs!N$7))</f>
        <v>0.24172564228660925</v>
      </c>
      <c r="S631" s="196">
        <f ca="1">($H631/(SUMIF($D$5:$D$832,$D631,$H$5:$H$832))*IF($D631=1,Urban_Rural_LDVs!O$6,Urban_Rural_LDVs!O$7))</f>
        <v>1.1482295104127664</v>
      </c>
      <c r="T631" s="196">
        <f ca="1">($H631/(SUMIF($D$5:$D$832,$D631,$H$5:$H$832))*IF($D631=1,Urban_Rural_LDVs!P$6,Urban_Rural_LDVs!P$7))</f>
        <v>5.0381053888595879</v>
      </c>
      <c r="U631" s="339">
        <f ca="1">($H631/(SUMIF($D$5:$D$832,$D631,$H$5:$H$832))*IF($D631=1,Urban_Rural_LDVs!Q$6,Urban_Rural_LDVs!Q$7))</f>
        <v>10.823379154216108</v>
      </c>
      <c r="V631" s="344">
        <f ca="1">'DAC Adjustment'!O635-'Census Tract'!J631</f>
        <v>0</v>
      </c>
      <c r="W631" s="29">
        <f ca="1">'DAC Adjustment'!P635-'Census Tract'!K631</f>
        <v>0</v>
      </c>
      <c r="X631" s="29">
        <f ca="1">'DAC Adjustment'!Q635-'Census Tract'!L631</f>
        <v>0</v>
      </c>
      <c r="Y631" s="105">
        <f ca="1">'DAC Adjustment'!R635-'Census Tract'!M631</f>
        <v>0</v>
      </c>
      <c r="Z631" s="29">
        <f ca="1">'DAC Adjustment'!S635-'Census Tract'!N631</f>
        <v>0</v>
      </c>
      <c r="AA631" s="29">
        <f ca="1">'DAC Adjustment'!T635-'Census Tract'!O631</f>
        <v>0</v>
      </c>
      <c r="AB631" s="29">
        <f ca="1">'DAC Adjustment'!U635-'Census Tract'!P631</f>
        <v>0</v>
      </c>
      <c r="AC631" s="105">
        <f ca="1">'DAC Adjustment'!V635-'Census Tract'!Q631</f>
        <v>0</v>
      </c>
      <c r="AD631" s="29">
        <f ca="1">'DAC Adjustment'!W635-'Census Tract'!R631</f>
        <v>0</v>
      </c>
      <c r="AE631" s="29">
        <f ca="1">'DAC Adjustment'!X635-'Census Tract'!S631</f>
        <v>0</v>
      </c>
      <c r="AF631" s="29">
        <f ca="1">'DAC Adjustment'!Y635-'Census Tract'!T631</f>
        <v>0</v>
      </c>
      <c r="AG631" s="345">
        <f ca="1">'DAC Adjustment'!Z635-'Census Tract'!U631</f>
        <v>0</v>
      </c>
    </row>
    <row r="632" spans="1:33" ht="15.75" x14ac:dyDescent="0.25">
      <c r="A632" s="193" t="s">
        <v>52</v>
      </c>
      <c r="B632" s="53" t="str">
        <f>IFERROR(INDEX(Geography!$R$5:$R$889,MATCH(C632,Geography!$S$5:$S$889,0)),"Undefined")</f>
        <v>Portland</v>
      </c>
      <c r="C632" s="53">
        <v>41051002401</v>
      </c>
      <c r="D632" s="171" cm="1">
        <f t="array" ref="D632">INDEX(Geography!$K$5:$K$838,MATCH(C632,Geography!$L$5:$L$838,0),0)</f>
        <v>1</v>
      </c>
      <c r="E632" s="53">
        <v>2756</v>
      </c>
      <c r="F632" s="53">
        <f>SUMIF(County!$A$5:$A$40,A632,County!$D$5:$D$40)</f>
        <v>590062</v>
      </c>
      <c r="G632" s="173" cm="1">
        <f t="array" ref="G632">INDEX(Geography!$E$5:$E$833,MATCH(C632,Geography!$C$5:$C$833,0),0)</f>
        <v>1897</v>
      </c>
      <c r="H632" s="239">
        <f t="shared" si="9"/>
        <v>2182.079006107534</v>
      </c>
      <c r="I632" s="173">
        <f>SUMIF(Geography!$L$5:$L$838,'Census Tract'!C632,Geography!$M$5:$M$838)</f>
        <v>455</v>
      </c>
      <c r="J632" s="338">
        <f ca="1">($I632/(SUMIF($D$5:$D$832,$D632,$I$5:$I$832))*IF($D632=1,Urban_Rural_LDVs!F$6,Urban_Rural_LDVs!F$7))</f>
        <v>0.22785854252153145</v>
      </c>
      <c r="K632" s="196">
        <f ca="1">($I632/(SUMIF($D$5:$D$832,$D632,$I$5:$I$832))*IF($D632=1,Urban_Rural_LDVs!G$6,Urban_Rural_LDVs!G$7))</f>
        <v>1.1323590556588352</v>
      </c>
      <c r="L632" s="196">
        <f ca="1">($I632/(SUMIF($D$5:$D$832,$D632,$I$5:$I$832))*IF($D632=1,Urban_Rural_LDVs!H$6,Urban_Rural_LDVs!H$7))</f>
        <v>5.2104191761742271</v>
      </c>
      <c r="M632" s="197">
        <f ca="1">($I632/(SUMIF($D$5:$D$832,$D632,$I$5:$I$832))*IF($D632=1,Urban_Rural_LDVs!I$6,Urban_Rural_LDVs!I$7))</f>
        <v>11.316665745444483</v>
      </c>
      <c r="N632" s="196">
        <f ca="1">($H632/(SUMIF($D$5:$D$832,$D632,$H$5:$H$832))*IF($D632=1,Urban_Rural_LDVs!J$6,Urban_Rural_LDVs!J$7))</f>
        <v>0.45047423978798901</v>
      </c>
      <c r="O632" s="196">
        <f ca="1">($H632/(SUMIF($D$5:$D$832,$D632,$H$5:$H$832))*IF($D632=1,Urban_Rural_LDVs!K$6,Urban_Rural_LDVs!K$7))</f>
        <v>2.1436202490845431</v>
      </c>
      <c r="P632" s="196">
        <f ca="1">($H632/(SUMIF($D$5:$D$832,$D632,$H$5:$H$832))*IF($D632=1,Urban_Rural_LDVs!L$6,Urban_Rural_LDVs!L$7))</f>
        <v>9.7766027335883816</v>
      </c>
      <c r="Q632" s="197">
        <f ca="1">($H632/(SUMIF($D$5:$D$832,$D632,$H$5:$H$832))*IF($D632=1,Urban_Rural_LDVs!M$6,Urban_Rural_LDVs!M$7))</f>
        <v>21.205623234798669</v>
      </c>
      <c r="R632" s="196">
        <f ca="1">($H632/(SUMIF($D$5:$D$832,$D632,$H$5:$H$832))*IF($D632=1,Urban_Rural_LDVs!N$6,Urban_Rural_LDVs!N$7))</f>
        <v>0.18754746152053078</v>
      </c>
      <c r="S632" s="196">
        <f ca="1">($H632/(SUMIF($D$5:$D$832,$D632,$H$5:$H$832))*IF($D632=1,Urban_Rural_LDVs!O$6,Urban_Rural_LDVs!O$7))</f>
        <v>0.89087582055338166</v>
      </c>
      <c r="T632" s="196">
        <f ca="1">($H632/(SUMIF($D$5:$D$832,$D632,$H$5:$H$832))*IF($D632=1,Urban_Rural_LDVs!P$6,Urban_Rural_LDVs!P$7))</f>
        <v>3.9089103978186661</v>
      </c>
      <c r="U632" s="339">
        <f ca="1">($H632/(SUMIF($D$5:$D$832,$D632,$H$5:$H$832))*IF($D632=1,Urban_Rural_LDVs!Q$6,Urban_Rural_LDVs!Q$7))</f>
        <v>8.397525666890779</v>
      </c>
      <c r="V632" s="344">
        <f ca="1">'DAC Adjustment'!O636-'Census Tract'!J632</f>
        <v>0</v>
      </c>
      <c r="W632" s="29">
        <f ca="1">'DAC Adjustment'!P636-'Census Tract'!K632</f>
        <v>0</v>
      </c>
      <c r="X632" s="29">
        <f ca="1">'DAC Adjustment'!Q636-'Census Tract'!L632</f>
        <v>0</v>
      </c>
      <c r="Y632" s="105">
        <f ca="1">'DAC Adjustment'!R636-'Census Tract'!M632</f>
        <v>0</v>
      </c>
      <c r="Z632" s="29">
        <f ca="1">'DAC Adjustment'!S636-'Census Tract'!N632</f>
        <v>0</v>
      </c>
      <c r="AA632" s="29">
        <f ca="1">'DAC Adjustment'!T636-'Census Tract'!O632</f>
        <v>0</v>
      </c>
      <c r="AB632" s="29">
        <f ca="1">'DAC Adjustment'!U636-'Census Tract'!P632</f>
        <v>0</v>
      </c>
      <c r="AC632" s="105">
        <f ca="1">'DAC Adjustment'!V636-'Census Tract'!Q632</f>
        <v>0</v>
      </c>
      <c r="AD632" s="29">
        <f ca="1">'DAC Adjustment'!W636-'Census Tract'!R632</f>
        <v>0</v>
      </c>
      <c r="AE632" s="29">
        <f ca="1">'DAC Adjustment'!X636-'Census Tract'!S632</f>
        <v>0</v>
      </c>
      <c r="AF632" s="29">
        <f ca="1">'DAC Adjustment'!Y636-'Census Tract'!T632</f>
        <v>0</v>
      </c>
      <c r="AG632" s="345">
        <f ca="1">'DAC Adjustment'!Z636-'Census Tract'!U632</f>
        <v>0</v>
      </c>
    </row>
    <row r="633" spans="1:33" ht="15.75" x14ac:dyDescent="0.25">
      <c r="A633" s="193" t="s">
        <v>52</v>
      </c>
      <c r="B633" s="53" t="str">
        <f>IFERROR(INDEX(Geography!$R$5:$R$889,MATCH(C633,Geography!$S$5:$S$889,0)),"Undefined")</f>
        <v>Portland</v>
      </c>
      <c r="C633" s="53">
        <v>41051007202</v>
      </c>
      <c r="D633" s="171" cm="1">
        <f t="array" ref="D633">INDEX(Geography!$K$5:$K$838,MATCH(C633,Geography!$L$5:$L$838,0),0)</f>
        <v>1</v>
      </c>
      <c r="E633" s="53">
        <v>3094</v>
      </c>
      <c r="F633" s="53">
        <f>SUMIF(County!$A$5:$A$40,A633,County!$D$5:$D$40)</f>
        <v>590062</v>
      </c>
      <c r="G633" s="173" cm="1">
        <f t="array" ref="G633">INDEX(Geography!$E$5:$E$833,MATCH(C633,Geography!$C$5:$C$833,0),0)</f>
        <v>2382</v>
      </c>
      <c r="H633" s="239">
        <f t="shared" si="9"/>
        <v>2739.9642554286484</v>
      </c>
      <c r="I633" s="173">
        <f>SUMIF(Geography!$L$5:$L$838,'Census Tract'!C633,Geography!$M$5:$M$838)</f>
        <v>16899</v>
      </c>
      <c r="J633" s="338">
        <f ca="1">($I633/(SUMIF($D$5:$D$832,$D633,$I$5:$I$832))*IF($D633=1,Urban_Rural_LDVs!F$6,Urban_Rural_LDVs!F$7))</f>
        <v>8.4628165056513396</v>
      </c>
      <c r="K633" s="196">
        <f ca="1">($I633/(SUMIF($D$5:$D$832,$D633,$I$5:$I$832))*IF($D633=1,Urban_Rural_LDVs!G$6,Urban_Rural_LDVs!G$7))</f>
        <v>42.056561937535506</v>
      </c>
      <c r="L633" s="196">
        <f ca="1">($I633/(SUMIF($D$5:$D$832,$D633,$I$5:$I$832))*IF($D633=1,Urban_Rural_LDVs!H$6,Urban_Rural_LDVs!H$7))</f>
        <v>193.51840364432584</v>
      </c>
      <c r="M633" s="197">
        <f ca="1">($I633/(SUMIF($D$5:$D$832,$D633,$I$5:$I$832))*IF($D633=1,Urban_Rural_LDVs!I$6,Urban_Rural_LDVs!I$7))</f>
        <v>420.30842732366227</v>
      </c>
      <c r="N633" s="196">
        <f ca="1">($H633/(SUMIF($D$5:$D$832,$D633,$H$5:$H$832))*IF($D633=1,Urban_Rural_LDVs!J$6,Urban_Rural_LDVs!J$7))</f>
        <v>0.56564556624933571</v>
      </c>
      <c r="O633" s="196">
        <f ca="1">($H633/(SUMIF($D$5:$D$832,$D633,$H$5:$H$832))*IF($D633=1,Urban_Rural_LDVs!K$6,Urban_Rural_LDVs!K$7))</f>
        <v>2.6916728694356258</v>
      </c>
      <c r="P633" s="196">
        <f ca="1">($H633/(SUMIF($D$5:$D$832,$D633,$H$5:$H$832))*IF($D633=1,Urban_Rural_LDVs!L$6,Urban_Rural_LDVs!L$7))</f>
        <v>12.27615588371509</v>
      </c>
      <c r="Q633" s="197">
        <f ca="1">($H633/(SUMIF($D$5:$D$832,$D633,$H$5:$H$832))*IF($D633=1,Urban_Rural_LDVs!M$6,Urban_Rural_LDVs!M$7))</f>
        <v>26.627197967997063</v>
      </c>
      <c r="R633" s="196">
        <f ca="1">($H633/(SUMIF($D$5:$D$832,$D633,$H$5:$H$832))*IF($D633=1,Urban_Rural_LDVs!N$6,Urban_Rural_LDVs!N$7))</f>
        <v>0.23549712880437765</v>
      </c>
      <c r="S633" s="196">
        <f ca="1">($H633/(SUMIF($D$5:$D$832,$D633,$H$5:$H$832))*IF($D633=1,Urban_Rural_LDVs!O$6,Urban_Rural_LDVs!O$7))</f>
        <v>1.1186432285493701</v>
      </c>
      <c r="T633" s="196">
        <f ca="1">($H633/(SUMIF($D$5:$D$832,$D633,$H$5:$H$832))*IF($D633=1,Urban_Rural_LDVs!P$6,Urban_Rural_LDVs!P$7))</f>
        <v>4.9082891763859058</v>
      </c>
      <c r="U633" s="339">
        <f ca="1">($H633/(SUMIF($D$5:$D$832,$D633,$H$5:$H$832))*IF($D633=1,Urban_Rural_LDVs!Q$6,Urban_Rural_LDVs!Q$7))</f>
        <v>10.544494537972502</v>
      </c>
      <c r="V633" s="344">
        <f ca="1">'DAC Adjustment'!O637-'Census Tract'!J633</f>
        <v>0</v>
      </c>
      <c r="W633" s="29">
        <f ca="1">'DAC Adjustment'!P637-'Census Tract'!K633</f>
        <v>0</v>
      </c>
      <c r="X633" s="29">
        <f ca="1">'DAC Adjustment'!Q637-'Census Tract'!L633</f>
        <v>0</v>
      </c>
      <c r="Y633" s="105">
        <f ca="1">'DAC Adjustment'!R637-'Census Tract'!M633</f>
        <v>0</v>
      </c>
      <c r="Z633" s="29">
        <f ca="1">'DAC Adjustment'!S637-'Census Tract'!N633</f>
        <v>0</v>
      </c>
      <c r="AA633" s="29">
        <f ca="1">'DAC Adjustment'!T637-'Census Tract'!O633</f>
        <v>0</v>
      </c>
      <c r="AB633" s="29">
        <f ca="1">'DAC Adjustment'!U637-'Census Tract'!P633</f>
        <v>0</v>
      </c>
      <c r="AC633" s="105">
        <f ca="1">'DAC Adjustment'!V637-'Census Tract'!Q633</f>
        <v>0</v>
      </c>
      <c r="AD633" s="29">
        <f ca="1">'DAC Adjustment'!W637-'Census Tract'!R633</f>
        <v>0</v>
      </c>
      <c r="AE633" s="29">
        <f ca="1">'DAC Adjustment'!X637-'Census Tract'!S633</f>
        <v>0</v>
      </c>
      <c r="AF633" s="29">
        <f ca="1">'DAC Adjustment'!Y637-'Census Tract'!T633</f>
        <v>0</v>
      </c>
      <c r="AG633" s="345">
        <f ca="1">'DAC Adjustment'!Z637-'Census Tract'!U633</f>
        <v>0</v>
      </c>
    </row>
    <row r="634" spans="1:33" ht="15.75" x14ac:dyDescent="0.25">
      <c r="A634" s="193" t="s">
        <v>52</v>
      </c>
      <c r="B634" s="53" t="str">
        <f>IFERROR(INDEX(Geography!$R$5:$R$889,MATCH(C634,Geography!$S$5:$S$889,0)),"Undefined")</f>
        <v>Portland</v>
      </c>
      <c r="C634" s="53">
        <v>41051009804</v>
      </c>
      <c r="D634" s="171" cm="1">
        <f t="array" ref="D634">INDEX(Geography!$K$5:$K$838,MATCH(C634,Geography!$L$5:$L$838,0),0)</f>
        <v>1</v>
      </c>
      <c r="E634" s="53">
        <v>3097</v>
      </c>
      <c r="F634" s="53">
        <f>SUMIF(County!$A$5:$A$40,A634,County!$D$5:$D$40)</f>
        <v>590062</v>
      </c>
      <c r="G634" s="173" cm="1">
        <f t="array" ref="G634">INDEX(Geography!$E$5:$E$833,MATCH(C634,Geography!$C$5:$C$833,0),0)</f>
        <v>1971</v>
      </c>
      <c r="H634" s="239">
        <f t="shared" si="9"/>
        <v>2267.1996420864257</v>
      </c>
      <c r="I634" s="173">
        <f>SUMIF(Geography!$L$5:$L$838,'Census Tract'!C634,Geography!$M$5:$M$838)</f>
        <v>404</v>
      </c>
      <c r="J634" s="338">
        <f ca="1">($I634/(SUMIF($D$5:$D$832,$D634,$I$5:$I$832))*IF($D634=1,Urban_Rural_LDVs!F$6,Urban_Rural_LDVs!F$7))</f>
        <v>0.20231835423889824</v>
      </c>
      <c r="K634" s="196">
        <f ca="1">($I634/(SUMIF($D$5:$D$832,$D634,$I$5:$I$832))*IF($D634=1,Urban_Rural_LDVs!G$6,Urban_Rural_LDVs!G$7))</f>
        <v>1.0054352933761965</v>
      </c>
      <c r="L634" s="196">
        <f ca="1">($I634/(SUMIF($D$5:$D$832,$D634,$I$5:$I$832))*IF($D634=1,Urban_Rural_LDVs!H$6,Urban_Rural_LDVs!H$7))</f>
        <v>4.6263941696140396</v>
      </c>
      <c r="M634" s="197">
        <f ca="1">($I634/(SUMIF($D$5:$D$832,$D634,$I$5:$I$832))*IF($D634=1,Urban_Rural_LDVs!I$6,Urban_Rural_LDVs!I$7))</f>
        <v>10.048204310240816</v>
      </c>
      <c r="N634" s="196">
        <f ca="1">($H634/(SUMIF($D$5:$D$832,$D634,$H$5:$H$832))*IF($D634=1,Urban_Rural_LDVs!J$6,Urban_Rural_LDVs!J$7))</f>
        <v>0.46804677207281303</v>
      </c>
      <c r="O634" s="196">
        <f ca="1">($H634/(SUMIF($D$5:$D$832,$D634,$H$5:$H$832))*IF($D634=1,Urban_Rural_LDVs!K$6,Urban_Rural_LDVs!K$7))</f>
        <v>2.2272406488906875</v>
      </c>
      <c r="P634" s="196">
        <f ca="1">($H634/(SUMIF($D$5:$D$832,$D634,$H$5:$H$832))*IF($D634=1,Urban_Rural_LDVs!L$6,Urban_Rural_LDVs!L$7))</f>
        <v>10.157977853401528</v>
      </c>
      <c r="Q634" s="197">
        <f ca="1">($H634/(SUMIF($D$5:$D$832,$D634,$H$5:$H$832))*IF($D634=1,Urban_Rural_LDVs!M$6,Urban_Rural_LDVs!M$7))</f>
        <v>22.032832575534091</v>
      </c>
      <c r="R634" s="196">
        <f ca="1">($H634/(SUMIF($D$5:$D$832,$D634,$H$5:$H$832))*IF($D634=1,Urban_Rural_LDVs!N$6,Urban_Rural_LDVs!N$7))</f>
        <v>0.19486349322981877</v>
      </c>
      <c r="S634" s="196">
        <f ca="1">($H634/(SUMIF($D$5:$D$832,$D634,$H$5:$H$832))*IF($D634=1,Urban_Rural_LDVs!O$6,Urban_Rural_LDVs!O$7))</f>
        <v>0.92562796115483137</v>
      </c>
      <c r="T634" s="196">
        <f ca="1">($H634/(SUMIF($D$5:$D$832,$D634,$H$5:$H$832))*IF($D634=1,Urban_Rural_LDVs!P$6,Urban_Rural_LDVs!P$7))</f>
        <v>4.0613929331052141</v>
      </c>
      <c r="U634" s="339">
        <f ca="1">($H634/(SUMIF($D$5:$D$832,$D634,$H$5:$H$832))*IF($D634=1,Urban_Rural_LDVs!Q$6,Urban_Rural_LDVs!Q$7))</f>
        <v>8.7251044224785055</v>
      </c>
      <c r="V634" s="344">
        <f ca="1">'DAC Adjustment'!O638-'Census Tract'!J634</f>
        <v>0</v>
      </c>
      <c r="W634" s="29">
        <f ca="1">'DAC Adjustment'!P638-'Census Tract'!K634</f>
        <v>0</v>
      </c>
      <c r="X634" s="29">
        <f ca="1">'DAC Adjustment'!Q638-'Census Tract'!L634</f>
        <v>0</v>
      </c>
      <c r="Y634" s="105">
        <f ca="1">'DAC Adjustment'!R638-'Census Tract'!M634</f>
        <v>0</v>
      </c>
      <c r="Z634" s="29">
        <f ca="1">'DAC Adjustment'!S638-'Census Tract'!N634</f>
        <v>0</v>
      </c>
      <c r="AA634" s="29">
        <f ca="1">'DAC Adjustment'!T638-'Census Tract'!O634</f>
        <v>0</v>
      </c>
      <c r="AB634" s="29">
        <f ca="1">'DAC Adjustment'!U638-'Census Tract'!P634</f>
        <v>0</v>
      </c>
      <c r="AC634" s="105">
        <f ca="1">'DAC Adjustment'!V638-'Census Tract'!Q634</f>
        <v>0</v>
      </c>
      <c r="AD634" s="29">
        <f ca="1">'DAC Adjustment'!W638-'Census Tract'!R634</f>
        <v>0</v>
      </c>
      <c r="AE634" s="29">
        <f ca="1">'DAC Adjustment'!X638-'Census Tract'!S634</f>
        <v>0</v>
      </c>
      <c r="AF634" s="29">
        <f ca="1">'DAC Adjustment'!Y638-'Census Tract'!T634</f>
        <v>0</v>
      </c>
      <c r="AG634" s="345">
        <f ca="1">'DAC Adjustment'!Z638-'Census Tract'!U634</f>
        <v>0</v>
      </c>
    </row>
    <row r="635" spans="1:33" ht="15.75" x14ac:dyDescent="0.25">
      <c r="A635" s="193" t="s">
        <v>52</v>
      </c>
      <c r="B635" s="53" t="str">
        <f>IFERROR(INDEX(Geography!$R$5:$R$889,MATCH(C635,Geography!$S$5:$S$889,0)),"Undefined")</f>
        <v>Portland</v>
      </c>
      <c r="C635" s="53">
        <v>41051007300</v>
      </c>
      <c r="D635" s="171" cm="1">
        <f t="array" ref="D635">INDEX(Geography!$K$5:$K$838,MATCH(C635,Geography!$L$5:$L$838,0),0)</f>
        <v>1</v>
      </c>
      <c r="E635" s="53">
        <v>1249</v>
      </c>
      <c r="F635" s="53">
        <f>SUMIF(County!$A$5:$A$40,A635,County!$D$5:$D$40)</f>
        <v>590062</v>
      </c>
      <c r="G635" s="173" cm="1">
        <f t="array" ref="G635">INDEX(Geography!$E$5:$E$833,MATCH(C635,Geography!$C$5:$C$833,0),0)</f>
        <v>305</v>
      </c>
      <c r="H635" s="239">
        <f t="shared" si="9"/>
        <v>350.83505369678323</v>
      </c>
      <c r="I635" s="173">
        <f>SUMIF(Geography!$L$5:$L$838,'Census Tract'!C635,Geography!$M$5:$M$838)</f>
        <v>37149</v>
      </c>
      <c r="J635" s="338">
        <f ca="1">($I635/(SUMIF($D$5:$D$832,$D635,$I$5:$I$832))*IF($D635=1,Urban_Rural_LDVs!F$6,Urban_Rural_LDVs!F$7))</f>
        <v>18.603773617873344</v>
      </c>
      <c r="K635" s="196">
        <f ca="1">($I635/(SUMIF($D$5:$D$832,$D635,$I$5:$I$832))*IF($D635=1,Urban_Rural_LDVs!G$6,Urban_Rural_LDVs!G$7))</f>
        <v>92.452761667406733</v>
      </c>
      <c r="L635" s="196">
        <f ca="1">($I635/(SUMIF($D$5:$D$832,$D635,$I$5:$I$832))*IF($D635=1,Urban_Rural_LDVs!H$6,Urban_Rural_LDVs!H$7))</f>
        <v>425.41068566087114</v>
      </c>
      <c r="M635" s="197">
        <f ca="1">($I635/(SUMIF($D$5:$D$832,$D635,$I$5:$I$832))*IF($D635=1,Urban_Rural_LDVs!I$6,Urban_Rural_LDVs!I$7))</f>
        <v>923.9622324780596</v>
      </c>
      <c r="N635" s="196">
        <f ca="1">($H635/(SUMIF($D$5:$D$832,$D635,$H$5:$H$832))*IF($D635=1,Urban_Rural_LDVs!J$6,Urban_Rural_LDVs!J$7))</f>
        <v>7.2427329011774719E-2</v>
      </c>
      <c r="O635" s="196">
        <f ca="1">($H635/(SUMIF($D$5:$D$832,$D635,$H$5:$H$832))*IF($D635=1,Urban_Rural_LDVs!K$6,Urban_Rural_LDVs!K$7))</f>
        <v>0.34465164784964974</v>
      </c>
      <c r="P635" s="196">
        <f ca="1">($H635/(SUMIF($D$5:$D$832,$D635,$H$5:$H$832))*IF($D635=1,Urban_Rural_LDVs!L$6,Urban_Rural_LDVs!L$7))</f>
        <v>1.5718839397704039</v>
      </c>
      <c r="Q635" s="197">
        <f ca="1">($H635/(SUMIF($D$5:$D$832,$D635,$H$5:$H$832))*IF($D635=1,Urban_Rural_LDVs!M$6,Urban_Rural_LDVs!M$7))</f>
        <v>3.4094439043824951</v>
      </c>
      <c r="R635" s="196">
        <f ca="1">($H635/(SUMIF($D$5:$D$832,$D635,$H$5:$H$832))*IF($D635=1,Urban_Rural_LDVs!N$6,Urban_Rural_LDVs!N$7))</f>
        <v>3.0153914477470685E-2</v>
      </c>
      <c r="S635" s="196">
        <f ca="1">($H635/(SUMIF($D$5:$D$832,$D635,$H$5:$H$832))*IF($D635=1,Urban_Rural_LDVs!O$6,Urban_Rural_LDVs!O$7))</f>
        <v>0.14323517410057005</v>
      </c>
      <c r="T635" s="196">
        <f ca="1">($H635/(SUMIF($D$5:$D$832,$D635,$H$5:$H$832))*IF($D635=1,Urban_Rural_LDVs!P$6,Urban_Rural_LDVs!P$7))</f>
        <v>0.62847531435671744</v>
      </c>
      <c r="U635" s="339">
        <f ca="1">($H635/(SUMIF($D$5:$D$832,$D635,$H$5:$H$832))*IF($D635=1,Urban_Rural_LDVs!Q$6,Urban_Rural_LDVs!Q$7))</f>
        <v>1.3501556818142793</v>
      </c>
      <c r="V635" s="344">
        <f ca="1">'DAC Adjustment'!O639-'Census Tract'!J635</f>
        <v>4.650943404468336</v>
      </c>
      <c r="W635" s="29">
        <f ca="1">'DAC Adjustment'!P639-'Census Tract'!K635</f>
        <v>23.11319041685168</v>
      </c>
      <c r="X635" s="29">
        <f ca="1">'DAC Adjustment'!Q639-'Census Tract'!L635</f>
        <v>106.3526714152178</v>
      </c>
      <c r="Y635" s="105">
        <f ca="1">'DAC Adjustment'!R639-'Census Tract'!M635</f>
        <v>230.99055811951484</v>
      </c>
      <c r="Z635" s="29">
        <f ca="1">'DAC Adjustment'!S639-'Census Tract'!N635</f>
        <v>1.8106832252943683E-2</v>
      </c>
      <c r="AA635" s="29">
        <f ca="1">'DAC Adjustment'!T639-'Census Tract'!O635</f>
        <v>8.6162911962412436E-2</v>
      </c>
      <c r="AB635" s="29">
        <f ca="1">'DAC Adjustment'!U639-'Census Tract'!P635</f>
        <v>0.39297098494260085</v>
      </c>
      <c r="AC635" s="105">
        <f ca="1">'DAC Adjustment'!V639-'Census Tract'!Q635</f>
        <v>0.85236097609562345</v>
      </c>
      <c r="AD635" s="29">
        <f ca="1">'DAC Adjustment'!W639-'Census Tract'!R635</f>
        <v>7.5384786193676695E-3</v>
      </c>
      <c r="AE635" s="29">
        <f ca="1">'DAC Adjustment'!X639-'Census Tract'!S635</f>
        <v>3.5808793525142518E-2</v>
      </c>
      <c r="AF635" s="29">
        <f ca="1">'DAC Adjustment'!Y639-'Census Tract'!T635</f>
        <v>0.15711882858917936</v>
      </c>
      <c r="AG635" s="345">
        <f ca="1">'DAC Adjustment'!Z639-'Census Tract'!U635</f>
        <v>0.3375389204535697</v>
      </c>
    </row>
    <row r="636" spans="1:33" ht="15.75" x14ac:dyDescent="0.25">
      <c r="A636" s="193" t="s">
        <v>52</v>
      </c>
      <c r="B636" s="53" t="str">
        <f>IFERROR(INDEX(Geography!$R$5:$R$889,MATCH(C636,Geography!$S$5:$S$889,0)),"Undefined")</f>
        <v>Gresham</v>
      </c>
      <c r="C636" s="53">
        <v>41051009702</v>
      </c>
      <c r="D636" s="171" cm="1">
        <f t="array" ref="D636">INDEX(Geography!$K$5:$K$838,MATCH(C636,Geography!$L$5:$L$838,0),0)</f>
        <v>1</v>
      </c>
      <c r="E636" s="53">
        <v>8442</v>
      </c>
      <c r="F636" s="53">
        <f>SUMIF(County!$A$5:$A$40,A636,County!$D$5:$D$40)</f>
        <v>590062</v>
      </c>
      <c r="G636" s="173" cm="1">
        <f t="array" ref="G636">INDEX(Geography!$E$5:$E$833,MATCH(C636,Geography!$C$5:$C$833,0),0)</f>
        <v>4967</v>
      </c>
      <c r="H636" s="239">
        <f t="shared" si="9"/>
        <v>5713.4351203669594</v>
      </c>
      <c r="I636" s="173">
        <f>SUMIF(Geography!$L$5:$L$838,'Census Tract'!C636,Geography!$M$5:$M$838)</f>
        <v>858</v>
      </c>
      <c r="J636" s="338">
        <f ca="1">($I636/(SUMIF($D$5:$D$832,$D636,$I$5:$I$832))*IF($D636=1,Urban_Rural_LDVs!F$6,Urban_Rural_LDVs!F$7))</f>
        <v>0.42967610875488788</v>
      </c>
      <c r="K636" s="196">
        <f ca="1">($I636/(SUMIF($D$5:$D$832,$D636,$I$5:$I$832))*IF($D636=1,Urban_Rural_LDVs!G$6,Urban_Rural_LDVs!G$7))</f>
        <v>2.1353056478138033</v>
      </c>
      <c r="L636" s="196">
        <f ca="1">($I636/(SUMIF($D$5:$D$832,$D636,$I$5:$I$832))*IF($D636=1,Urban_Rural_LDVs!H$6,Urban_Rural_LDVs!H$7))</f>
        <v>9.8253618750714011</v>
      </c>
      <c r="M636" s="197">
        <f ca="1">($I636/(SUMIF($D$5:$D$832,$D636,$I$5:$I$832))*IF($D636=1,Urban_Rural_LDVs!I$6,Urban_Rural_LDVs!I$7))</f>
        <v>21.339998262838169</v>
      </c>
      <c r="N636" s="196">
        <f ca="1">($H636/(SUMIF($D$5:$D$832,$D636,$H$5:$H$832))*IF($D636=1,Urban_Rural_LDVs!J$6,Urban_Rural_LDVs!J$7))</f>
        <v>1.1794968629556888</v>
      </c>
      <c r="O636" s="196">
        <f ca="1">($H636/(SUMIF($D$5:$D$832,$D636,$H$5:$H$832))*IF($D636=1,Urban_Rural_LDVs!K$6,Urban_Rural_LDVs!K$7))</f>
        <v>5.6127368356367562</v>
      </c>
      <c r="P636" s="196">
        <f ca="1">($H636/(SUMIF($D$5:$D$832,$D636,$H$5:$H$832))*IF($D636=1,Urban_Rural_LDVs!L$6,Urban_Rural_LDVs!L$7))</f>
        <v>25.59851648799868</v>
      </c>
      <c r="Q636" s="197">
        <f ca="1">($H636/(SUMIF($D$5:$D$832,$D636,$H$5:$H$832))*IF($D636=1,Urban_Rural_LDVs!M$6,Urban_Rural_LDVs!M$7))</f>
        <v>55.523632370714282</v>
      </c>
      <c r="R636" s="196">
        <f ca="1">($H636/(SUMIF($D$5:$D$832,$D636,$H$5:$H$832))*IF($D636=1,Urban_Rural_LDVs!N$6,Urban_Rural_LDVs!N$7))</f>
        <v>0.4910639121626128</v>
      </c>
      <c r="S636" s="196">
        <f ca="1">($H636/(SUMIF($D$5:$D$832,$D636,$H$5:$H$832))*IF($D636=1,Urban_Rural_LDVs!O$6,Urban_Rural_LDVs!O$7))</f>
        <v>2.3326200319919068</v>
      </c>
      <c r="T636" s="196">
        <f ca="1">($H636/(SUMIF($D$5:$D$832,$D636,$H$5:$H$832))*IF($D636=1,Urban_Rural_LDVs!P$6,Urban_Rural_LDVs!P$7))</f>
        <v>10.234875037409234</v>
      </c>
      <c r="U636" s="339">
        <f ca="1">($H636/(SUMIF($D$5:$D$832,$D636,$H$5:$H$832))*IF($D636=1,Urban_Rural_LDVs!Q$6,Urban_Rural_LDVs!Q$7))</f>
        <v>21.987617283841068</v>
      </c>
      <c r="V636" s="344">
        <f ca="1">'DAC Adjustment'!O640-'Census Tract'!J636</f>
        <v>0</v>
      </c>
      <c r="W636" s="29">
        <f ca="1">'DAC Adjustment'!P640-'Census Tract'!K636</f>
        <v>0</v>
      </c>
      <c r="X636" s="29">
        <f ca="1">'DAC Adjustment'!Q640-'Census Tract'!L636</f>
        <v>0</v>
      </c>
      <c r="Y636" s="105">
        <f ca="1">'DAC Adjustment'!R640-'Census Tract'!M636</f>
        <v>0</v>
      </c>
      <c r="Z636" s="29">
        <f ca="1">'DAC Adjustment'!S640-'Census Tract'!N636</f>
        <v>0</v>
      </c>
      <c r="AA636" s="29">
        <f ca="1">'DAC Adjustment'!T640-'Census Tract'!O636</f>
        <v>0</v>
      </c>
      <c r="AB636" s="29">
        <f ca="1">'DAC Adjustment'!U640-'Census Tract'!P636</f>
        <v>0</v>
      </c>
      <c r="AC636" s="105">
        <f ca="1">'DAC Adjustment'!V640-'Census Tract'!Q636</f>
        <v>0</v>
      </c>
      <c r="AD636" s="29">
        <f ca="1">'DAC Adjustment'!W640-'Census Tract'!R636</f>
        <v>0</v>
      </c>
      <c r="AE636" s="29">
        <f ca="1">'DAC Adjustment'!X640-'Census Tract'!S636</f>
        <v>0</v>
      </c>
      <c r="AF636" s="29">
        <f ca="1">'DAC Adjustment'!Y640-'Census Tract'!T636</f>
        <v>0</v>
      </c>
      <c r="AG636" s="345">
        <f ca="1">'DAC Adjustment'!Z640-'Census Tract'!U636</f>
        <v>0</v>
      </c>
    </row>
    <row r="637" spans="1:33" ht="15.75" x14ac:dyDescent="0.25">
      <c r="A637" s="193" t="s">
        <v>52</v>
      </c>
      <c r="B637" s="53" t="str">
        <f>IFERROR(INDEX(Geography!$R$5:$R$889,MATCH(C637,Geography!$S$5:$S$889,0)),"Undefined")</f>
        <v>Portland</v>
      </c>
      <c r="C637" s="53">
        <v>41051008800</v>
      </c>
      <c r="D637" s="171" cm="1">
        <f t="array" ref="D637">INDEX(Geography!$K$5:$K$838,MATCH(C637,Geography!$L$5:$L$838,0),0)</f>
        <v>1</v>
      </c>
      <c r="E637" s="53">
        <v>4145</v>
      </c>
      <c r="F637" s="53">
        <f>SUMIF(County!$A$5:$A$40,A637,County!$D$5:$D$40)</f>
        <v>590062</v>
      </c>
      <c r="G637" s="173" cm="1">
        <f t="array" ref="G637">INDEX(Geography!$E$5:$E$833,MATCH(C637,Geography!$C$5:$C$833,0),0)</f>
        <v>3133</v>
      </c>
      <c r="H637" s="239">
        <f t="shared" si="9"/>
        <v>3603.8236827279406</v>
      </c>
      <c r="I637" s="173">
        <f>SUMIF(Geography!$L$5:$L$838,'Census Tract'!C637,Geography!$M$5:$M$838)</f>
        <v>340</v>
      </c>
      <c r="J637" s="338">
        <f ca="1">($I637/(SUMIF($D$5:$D$832,$D637,$I$5:$I$832))*IF($D637=1,Urban_Rural_LDVs!F$6,Urban_Rural_LDVs!F$7))</f>
        <v>0.1702679218842213</v>
      </c>
      <c r="K637" s="196">
        <f ca="1">($I637/(SUMIF($D$5:$D$832,$D637,$I$5:$I$832))*IF($D637=1,Urban_Rural_LDVs!G$6,Urban_Rural_LDVs!G$7))</f>
        <v>0.84615841521759105</v>
      </c>
      <c r="L637" s="196">
        <f ca="1">($I637/(SUMIF($D$5:$D$832,$D637,$I$5:$I$832))*IF($D637=1,Urban_Rural_LDVs!H$6,Urban_Rural_LDVs!H$7))</f>
        <v>3.8935000437345875</v>
      </c>
      <c r="M637" s="197">
        <f ca="1">($I637/(SUMIF($D$5:$D$832,$D637,$I$5:$I$832))*IF($D637=1,Urban_Rural_LDVs!I$6,Urban_Rural_LDVs!I$7))</f>
        <v>8.4564095680244495</v>
      </c>
      <c r="N637" s="196">
        <f ca="1">($H637/(SUMIF($D$5:$D$832,$D637,$H$5:$H$832))*IF($D637=1,Urban_Rural_LDVs!J$6,Urban_Rural_LDVs!J$7))</f>
        <v>0.74398302227504987</v>
      </c>
      <c r="O637" s="196">
        <f ca="1">($H637/(SUMIF($D$5:$D$832,$D637,$H$5:$H$832))*IF($D637=1,Urban_Rural_LDVs!K$6,Urban_Rural_LDVs!K$7))</f>
        <v>3.5403069269277139</v>
      </c>
      <c r="P637" s="196">
        <f ca="1">($H637/(SUMIF($D$5:$D$832,$D637,$H$5:$H$832))*IF($D637=1,Urban_Rural_LDVs!L$6,Urban_Rural_LDVs!L$7))</f>
        <v>16.146597978035</v>
      </c>
      <c r="Q637" s="197">
        <f ca="1">($H637/(SUMIF($D$5:$D$832,$D637,$H$5:$H$832))*IF($D637=1,Urban_Rural_LDVs!M$6,Urban_Rural_LDVs!M$7))</f>
        <v>35.022254926001175</v>
      </c>
      <c r="R637" s="196">
        <f ca="1">($H637/(SUMIF($D$5:$D$832,$D637,$H$5:$H$832))*IF($D637=1,Urban_Rural_LDVs!N$6,Urban_Rural_LDVs!N$7))</f>
        <v>0.30974496412431363</v>
      </c>
      <c r="S637" s="196">
        <f ca="1">($H637/(SUMIF($D$5:$D$832,$D637,$H$5:$H$832))*IF($D637=1,Urban_Rural_LDVs!O$6,Urban_Rural_LDVs!O$7))</f>
        <v>1.4713304933019213</v>
      </c>
      <c r="T637" s="196">
        <f ca="1">($H637/(SUMIF($D$5:$D$832,$D637,$H$5:$H$832))*IF($D637=1,Urban_Rural_LDVs!P$6,Urban_Rural_LDVs!P$7))</f>
        <v>6.4557808520642492</v>
      </c>
      <c r="U637" s="339">
        <f ca="1">($H637/(SUMIF($D$5:$D$832,$D637,$H$5:$H$832))*IF($D637=1,Urban_Rural_LDVs!Q$6,Urban_Rural_LDVs!Q$7))</f>
        <v>13.868976233193891</v>
      </c>
      <c r="V637" s="344">
        <f ca="1">'DAC Adjustment'!O641-'Census Tract'!J637</f>
        <v>0</v>
      </c>
      <c r="W637" s="29">
        <f ca="1">'DAC Adjustment'!P641-'Census Tract'!K637</f>
        <v>0</v>
      </c>
      <c r="X637" s="29">
        <f ca="1">'DAC Adjustment'!Q641-'Census Tract'!L637</f>
        <v>0</v>
      </c>
      <c r="Y637" s="105">
        <f ca="1">'DAC Adjustment'!R641-'Census Tract'!M637</f>
        <v>0</v>
      </c>
      <c r="Z637" s="29">
        <f ca="1">'DAC Adjustment'!S641-'Census Tract'!N637</f>
        <v>0</v>
      </c>
      <c r="AA637" s="29">
        <f ca="1">'DAC Adjustment'!T641-'Census Tract'!O637</f>
        <v>0</v>
      </c>
      <c r="AB637" s="29">
        <f ca="1">'DAC Adjustment'!U641-'Census Tract'!P637</f>
        <v>0</v>
      </c>
      <c r="AC637" s="105">
        <f ca="1">'DAC Adjustment'!V641-'Census Tract'!Q637</f>
        <v>0</v>
      </c>
      <c r="AD637" s="29">
        <f ca="1">'DAC Adjustment'!W641-'Census Tract'!R637</f>
        <v>0</v>
      </c>
      <c r="AE637" s="29">
        <f ca="1">'DAC Adjustment'!X641-'Census Tract'!S637</f>
        <v>0</v>
      </c>
      <c r="AF637" s="29">
        <f ca="1">'DAC Adjustment'!Y641-'Census Tract'!T637</f>
        <v>0</v>
      </c>
      <c r="AG637" s="345">
        <f ca="1">'DAC Adjustment'!Z641-'Census Tract'!U637</f>
        <v>0</v>
      </c>
    </row>
    <row r="638" spans="1:33" ht="15.75" x14ac:dyDescent="0.25">
      <c r="A638" s="193" t="s">
        <v>52</v>
      </c>
      <c r="B638" s="53" t="str">
        <f>IFERROR(INDEX(Geography!$R$5:$R$889,MATCH(C638,Geography!$S$5:$S$889,0)),"Undefined")</f>
        <v>Gresham</v>
      </c>
      <c r="C638" s="53">
        <v>41051010407</v>
      </c>
      <c r="D638" s="171" cm="1">
        <f t="array" ref="D638">INDEX(Geography!$K$5:$K$838,MATCH(C638,Geography!$L$5:$L$838,0),0)</f>
        <v>1</v>
      </c>
      <c r="E638" s="53">
        <v>5484</v>
      </c>
      <c r="F638" s="53">
        <f>SUMIF(County!$A$5:$A$40,A638,County!$D$5:$D$40)</f>
        <v>590062</v>
      </c>
      <c r="G638" s="173" cm="1">
        <f t="array" ref="G638">INDEX(Geography!$E$5:$E$833,MATCH(C638,Geography!$C$5:$C$833,0),0)</f>
        <v>3829</v>
      </c>
      <c r="H638" s="239">
        <f t="shared" si="9"/>
        <v>4404.4177724753545</v>
      </c>
      <c r="I638" s="173">
        <f>SUMIF(Geography!$L$5:$L$838,'Census Tract'!C638,Geography!$M$5:$M$838)</f>
        <v>752</v>
      </c>
      <c r="J638" s="338">
        <f ca="1">($I638/(SUMIF($D$5:$D$832,$D638,$I$5:$I$832))*IF($D638=1,Urban_Rural_LDVs!F$6,Urban_Rural_LDVs!F$7))</f>
        <v>0.37659258016745417</v>
      </c>
      <c r="K638" s="196">
        <f ca="1">($I638/(SUMIF($D$5:$D$832,$D638,$I$5:$I$832))*IF($D638=1,Urban_Rural_LDVs!G$6,Urban_Rural_LDVs!G$7))</f>
        <v>1.8715033183636132</v>
      </c>
      <c r="L638" s="196">
        <f ca="1">($I638/(SUMIF($D$5:$D$832,$D638,$I$5:$I$832))*IF($D638=1,Urban_Rural_LDVs!H$6,Urban_Rural_LDVs!H$7))</f>
        <v>8.6115059790835584</v>
      </c>
      <c r="M638" s="197">
        <f ca="1">($I638/(SUMIF($D$5:$D$832,$D638,$I$5:$I$832))*IF($D638=1,Urban_Rural_LDVs!I$6,Urban_Rural_LDVs!I$7))</f>
        <v>18.703588221042313</v>
      </c>
      <c r="N638" s="196">
        <f ca="1">($H638/(SUMIF($D$5:$D$832,$D638,$H$5:$H$832))*IF($D638=1,Urban_Rural_LDVs!J$6,Urban_Rural_LDVs!J$7))</f>
        <v>0.90925981241339471</v>
      </c>
      <c r="O638" s="196">
        <f ca="1">($H638/(SUMIF($D$5:$D$832,$D638,$H$5:$H$832))*IF($D638=1,Urban_Rural_LDVs!K$6,Urban_Rural_LDVs!K$7))</f>
        <v>4.3267906872665867</v>
      </c>
      <c r="P638" s="196">
        <f ca="1">($H638/(SUMIF($D$5:$D$832,$D638,$H$5:$H$832))*IF($D638=1,Urban_Rural_LDVs!L$6,Urban_Rural_LDVs!L$7))</f>
        <v>19.733585591412709</v>
      </c>
      <c r="Q638" s="197">
        <f ca="1">($H638/(SUMIF($D$5:$D$832,$D638,$H$5:$H$832))*IF($D638=1,Urban_Rural_LDVs!M$6,Urban_Rural_LDVs!M$7))</f>
        <v>42.802494130755981</v>
      </c>
      <c r="R638" s="196">
        <f ca="1">($H638/(SUMIF($D$5:$D$832,$D638,$H$5:$H$832))*IF($D638=1,Urban_Rural_LDVs!N$6,Urban_Rural_LDVs!N$7))</f>
        <v>0.37855520830896805</v>
      </c>
      <c r="S638" s="196">
        <f ca="1">($H638/(SUMIF($D$5:$D$832,$D638,$H$5:$H$832))*IF($D638=1,Urban_Rural_LDVs!O$6,Urban_Rural_LDVs!O$7))</f>
        <v>1.7981884643642057</v>
      </c>
      <c r="T638" s="196">
        <f ca="1">($H638/(SUMIF($D$5:$D$832,$D638,$H$5:$H$832))*IF($D638=1,Urban_Rural_LDVs!P$6,Urban_Rural_LDVs!P$7))</f>
        <v>7.8899409136782666</v>
      </c>
      <c r="U638" s="339">
        <f ca="1">($H638/(SUMIF($D$5:$D$832,$D638,$H$5:$H$832))*IF($D638=1,Urban_Rural_LDVs!Q$6,Urban_Rural_LDVs!Q$7))</f>
        <v>16.949987231694674</v>
      </c>
      <c r="V638" s="344">
        <f ca="1">'DAC Adjustment'!O642-'Census Tract'!J638</f>
        <v>0</v>
      </c>
      <c r="W638" s="29">
        <f ca="1">'DAC Adjustment'!P642-'Census Tract'!K638</f>
        <v>0</v>
      </c>
      <c r="X638" s="29">
        <f ca="1">'DAC Adjustment'!Q642-'Census Tract'!L638</f>
        <v>0</v>
      </c>
      <c r="Y638" s="105">
        <f ca="1">'DAC Adjustment'!R642-'Census Tract'!M638</f>
        <v>0</v>
      </c>
      <c r="Z638" s="29">
        <f ca="1">'DAC Adjustment'!S642-'Census Tract'!N638</f>
        <v>0</v>
      </c>
      <c r="AA638" s="29">
        <f ca="1">'DAC Adjustment'!T642-'Census Tract'!O638</f>
        <v>0</v>
      </c>
      <c r="AB638" s="29">
        <f ca="1">'DAC Adjustment'!U642-'Census Tract'!P638</f>
        <v>0</v>
      </c>
      <c r="AC638" s="105">
        <f ca="1">'DAC Adjustment'!V642-'Census Tract'!Q638</f>
        <v>0</v>
      </c>
      <c r="AD638" s="29">
        <f ca="1">'DAC Adjustment'!W642-'Census Tract'!R638</f>
        <v>0</v>
      </c>
      <c r="AE638" s="29">
        <f ca="1">'DAC Adjustment'!X642-'Census Tract'!S638</f>
        <v>0</v>
      </c>
      <c r="AF638" s="29">
        <f ca="1">'DAC Adjustment'!Y642-'Census Tract'!T638</f>
        <v>0</v>
      </c>
      <c r="AG638" s="345">
        <f ca="1">'DAC Adjustment'!Z642-'Census Tract'!U638</f>
        <v>0</v>
      </c>
    </row>
    <row r="639" spans="1:33" ht="15.75" x14ac:dyDescent="0.25">
      <c r="A639" s="193" t="s">
        <v>52</v>
      </c>
      <c r="B639" s="53" t="str">
        <f>IFERROR(INDEX(Geography!$R$5:$R$889,MATCH(C639,Geography!$S$5:$S$889,0)),"Undefined")</f>
        <v>Portland</v>
      </c>
      <c r="C639" s="53">
        <v>41051003502</v>
      </c>
      <c r="D639" s="171" cm="1">
        <f t="array" ref="D639">INDEX(Geography!$K$5:$K$838,MATCH(C639,Geography!$L$5:$L$838,0),0)</f>
        <v>1</v>
      </c>
      <c r="E639" s="53">
        <v>2641</v>
      </c>
      <c r="F639" s="53">
        <f>SUMIF(County!$A$5:$A$40,A639,County!$D$5:$D$40)</f>
        <v>590062</v>
      </c>
      <c r="G639" s="173" cm="1">
        <f t="array" ref="G639">INDEX(Geography!$E$5:$E$833,MATCH(C639,Geography!$C$5:$C$833,0),0)</f>
        <v>1925</v>
      </c>
      <c r="H639" s="239">
        <f t="shared" si="9"/>
        <v>2214.286814315763</v>
      </c>
      <c r="I639" s="173">
        <f>SUMIF(Geography!$L$5:$L$838,'Census Tract'!C639,Geography!$M$5:$M$838)</f>
        <v>1980</v>
      </c>
      <c r="J639" s="338">
        <f ca="1">($I639/(SUMIF($D$5:$D$832,$D639,$I$5:$I$832))*IF($D639=1,Urban_Rural_LDVs!F$6,Urban_Rural_LDVs!F$7))</f>
        <v>0.99156025097281819</v>
      </c>
      <c r="K639" s="196">
        <f ca="1">($I639/(SUMIF($D$5:$D$832,$D639,$I$5:$I$832))*IF($D639=1,Urban_Rural_LDVs!G$6,Urban_Rural_LDVs!G$7))</f>
        <v>4.9276284180318539</v>
      </c>
      <c r="L639" s="196">
        <f ca="1">($I639/(SUMIF($D$5:$D$832,$D639,$I$5:$I$832))*IF($D639=1,Urban_Rural_LDVs!H$6,Urban_Rural_LDVs!H$7))</f>
        <v>22.673912019395537</v>
      </c>
      <c r="M639" s="197">
        <f ca="1">($I639/(SUMIF($D$5:$D$832,$D639,$I$5:$I$832))*IF($D639=1,Urban_Rural_LDVs!I$6,Urban_Rural_LDVs!I$7))</f>
        <v>49.246149837318853</v>
      </c>
      <c r="N639" s="196">
        <f ca="1">($H639/(SUMIF($D$5:$D$832,$D639,$H$5:$H$832))*IF($D639=1,Urban_Rural_LDVs!J$6,Urban_Rural_LDVs!J$7))</f>
        <v>0.4571233060579224</v>
      </c>
      <c r="O639" s="196">
        <f ca="1">($H639/(SUMIF($D$5:$D$832,$D639,$H$5:$H$832))*IF($D639=1,Urban_Rural_LDVs!K$6,Urban_Rural_LDVs!K$7))</f>
        <v>2.1752604003625438</v>
      </c>
      <c r="P639" s="196">
        <f ca="1">($H639/(SUMIF($D$5:$D$832,$D639,$H$5:$H$832))*IF($D639=1,Urban_Rural_LDVs!L$6,Urban_Rural_LDVs!L$7))</f>
        <v>9.9209068329771384</v>
      </c>
      <c r="Q639" s="197">
        <f ca="1">($H639/(SUMIF($D$5:$D$832,$D639,$H$5:$H$832))*IF($D639=1,Urban_Rural_LDVs!M$6,Urban_Rural_LDVs!M$7))</f>
        <v>21.518621363725583</v>
      </c>
      <c r="R639" s="196">
        <f ca="1">($H639/(SUMIF($D$5:$D$832,$D639,$H$5:$H$832))*IF($D639=1,Urban_Rural_LDVs!N$6,Urban_Rural_LDVs!N$7))</f>
        <v>0.19031568973485596</v>
      </c>
      <c r="S639" s="196">
        <f ca="1">($H639/(SUMIF($D$5:$D$832,$D639,$H$5:$H$832))*IF($D639=1,Urban_Rural_LDVs!O$6,Urban_Rural_LDVs!O$7))</f>
        <v>0.9040252791593355</v>
      </c>
      <c r="T639" s="196">
        <f ca="1">($H639/(SUMIF($D$5:$D$832,$D639,$H$5:$H$832))*IF($D639=1,Urban_Rural_LDVs!P$6,Urban_Rural_LDVs!P$7))</f>
        <v>3.9666064922514135</v>
      </c>
      <c r="U639" s="339">
        <f ca="1">($H639/(SUMIF($D$5:$D$832,$D639,$H$5:$H$832))*IF($D639=1,Urban_Rural_LDVs!Q$6,Urban_Rural_LDVs!Q$7))</f>
        <v>8.5214743852212695</v>
      </c>
      <c r="V639" s="344">
        <f ca="1">'DAC Adjustment'!O643-'Census Tract'!J639</f>
        <v>0</v>
      </c>
      <c r="W639" s="29">
        <f ca="1">'DAC Adjustment'!P643-'Census Tract'!K639</f>
        <v>0</v>
      </c>
      <c r="X639" s="29">
        <f ca="1">'DAC Adjustment'!Q643-'Census Tract'!L639</f>
        <v>0</v>
      </c>
      <c r="Y639" s="105">
        <f ca="1">'DAC Adjustment'!R643-'Census Tract'!M639</f>
        <v>0</v>
      </c>
      <c r="Z639" s="29">
        <f ca="1">'DAC Adjustment'!S643-'Census Tract'!N639</f>
        <v>0</v>
      </c>
      <c r="AA639" s="29">
        <f ca="1">'DAC Adjustment'!T643-'Census Tract'!O639</f>
        <v>0</v>
      </c>
      <c r="AB639" s="29">
        <f ca="1">'DAC Adjustment'!U643-'Census Tract'!P639</f>
        <v>0</v>
      </c>
      <c r="AC639" s="105">
        <f ca="1">'DAC Adjustment'!V643-'Census Tract'!Q639</f>
        <v>0</v>
      </c>
      <c r="AD639" s="29">
        <f ca="1">'DAC Adjustment'!W643-'Census Tract'!R639</f>
        <v>0</v>
      </c>
      <c r="AE639" s="29">
        <f ca="1">'DAC Adjustment'!X643-'Census Tract'!S639</f>
        <v>0</v>
      </c>
      <c r="AF639" s="29">
        <f ca="1">'DAC Adjustment'!Y643-'Census Tract'!T639</f>
        <v>0</v>
      </c>
      <c r="AG639" s="345">
        <f ca="1">'DAC Adjustment'!Z643-'Census Tract'!U639</f>
        <v>0</v>
      </c>
    </row>
    <row r="640" spans="1:33" ht="15.75" x14ac:dyDescent="0.25">
      <c r="A640" s="193" t="s">
        <v>52</v>
      </c>
      <c r="B640" s="53" t="str">
        <f>IFERROR(INDEX(Geography!$R$5:$R$889,MATCH(C640,Geography!$S$5:$S$889,0)),"Undefined")</f>
        <v>Portland</v>
      </c>
      <c r="C640" s="53">
        <v>41051006100</v>
      </c>
      <c r="D640" s="171" cm="1">
        <f t="array" ref="D640">INDEX(Geography!$K$5:$K$838,MATCH(C640,Geography!$L$5:$L$838,0),0)</f>
        <v>1</v>
      </c>
      <c r="E640" s="53">
        <v>2611</v>
      </c>
      <c r="F640" s="53">
        <f>SUMIF(County!$A$5:$A$40,A640,County!$D$5:$D$40)</f>
        <v>590062</v>
      </c>
      <c r="G640" s="173" cm="1">
        <f t="array" ref="G640">INDEX(Geography!$E$5:$E$833,MATCH(C640,Geography!$C$5:$C$833,0),0)</f>
        <v>1972</v>
      </c>
      <c r="H640" s="239">
        <f t="shared" si="9"/>
        <v>2268.3499209510051</v>
      </c>
      <c r="I640" s="173">
        <f>SUMIF(Geography!$L$5:$L$838,'Census Tract'!C640,Geography!$M$5:$M$838)</f>
        <v>648</v>
      </c>
      <c r="J640" s="338">
        <f ca="1">($I640/(SUMIF($D$5:$D$832,$D640,$I$5:$I$832))*IF($D640=1,Urban_Rural_LDVs!F$6,Urban_Rural_LDVs!F$7))</f>
        <v>0.32451062759110411</v>
      </c>
      <c r="K640" s="196">
        <f ca="1">($I640/(SUMIF($D$5:$D$832,$D640,$I$5:$I$832))*IF($D640=1,Urban_Rural_LDVs!G$6,Urban_Rural_LDVs!G$7))</f>
        <v>1.6126783913558793</v>
      </c>
      <c r="L640" s="196">
        <f ca="1">($I640/(SUMIF($D$5:$D$832,$D640,$I$5:$I$832))*IF($D640=1,Urban_Rural_LDVs!H$6,Urban_Rural_LDVs!H$7))</f>
        <v>7.4205530245294486</v>
      </c>
      <c r="M640" s="197">
        <f ca="1">($I640/(SUMIF($D$5:$D$832,$D640,$I$5:$I$832))*IF($D640=1,Urban_Rural_LDVs!I$6,Urban_Rural_LDVs!I$7))</f>
        <v>16.116921764940713</v>
      </c>
      <c r="N640" s="196">
        <f ca="1">($H640/(SUMIF($D$5:$D$832,$D640,$H$5:$H$832))*IF($D640=1,Urban_Rural_LDVs!J$6,Urban_Rural_LDVs!J$7))</f>
        <v>0.46828423872531061</v>
      </c>
      <c r="O640" s="196">
        <f ca="1">($H640/(SUMIF($D$5:$D$832,$D640,$H$5:$H$832))*IF($D640=1,Urban_Rural_LDVs!K$6,Urban_Rural_LDVs!K$7))</f>
        <v>2.2283706542934731</v>
      </c>
      <c r="P640" s="196">
        <f ca="1">($H640/(SUMIF($D$5:$D$832,$D640,$H$5:$H$832))*IF($D640=1,Urban_Rural_LDVs!L$6,Urban_Rural_LDVs!L$7))</f>
        <v>10.163131571236839</v>
      </c>
      <c r="Q640" s="197">
        <f ca="1">($H640/(SUMIF($D$5:$D$832,$D640,$H$5:$H$832))*IF($D640=1,Urban_Rural_LDVs!M$6,Urban_Rural_LDVs!M$7))</f>
        <v>22.044011080138624</v>
      </c>
      <c r="R640" s="196">
        <f ca="1">($H640/(SUMIF($D$5:$D$832,$D640,$H$5:$H$832))*IF($D640=1,Urban_Rural_LDVs!N$6,Urban_Rural_LDVs!N$7))</f>
        <v>0.1949623585231875</v>
      </c>
      <c r="S640" s="196">
        <f ca="1">($H640/(SUMIF($D$5:$D$832,$D640,$H$5:$H$832))*IF($D640=1,Urban_Rural_LDVs!O$6,Urban_Rural_LDVs!O$7))</f>
        <v>0.92609758467647252</v>
      </c>
      <c r="T640" s="196">
        <f ca="1">($H640/(SUMIF($D$5:$D$832,$D640,$H$5:$H$832))*IF($D640=1,Urban_Rural_LDVs!P$6,Urban_Rural_LDVs!P$7))</f>
        <v>4.0634535079063827</v>
      </c>
      <c r="U640" s="339">
        <f ca="1">($H640/(SUMIF($D$5:$D$832,$D640,$H$5:$H$832))*IF($D640=1,Urban_Rural_LDVs!Q$6,Urban_Rural_LDVs!Q$7))</f>
        <v>8.7295311624188798</v>
      </c>
      <c r="V640" s="344">
        <f ca="1">'DAC Adjustment'!O644-'Census Tract'!J640</f>
        <v>0</v>
      </c>
      <c r="W640" s="29">
        <f ca="1">'DAC Adjustment'!P644-'Census Tract'!K640</f>
        <v>0</v>
      </c>
      <c r="X640" s="29">
        <f ca="1">'DAC Adjustment'!Q644-'Census Tract'!L640</f>
        <v>0</v>
      </c>
      <c r="Y640" s="105">
        <f ca="1">'DAC Adjustment'!R644-'Census Tract'!M640</f>
        <v>0</v>
      </c>
      <c r="Z640" s="29">
        <f ca="1">'DAC Adjustment'!S644-'Census Tract'!N640</f>
        <v>0</v>
      </c>
      <c r="AA640" s="29">
        <f ca="1">'DAC Adjustment'!T644-'Census Tract'!O640</f>
        <v>0</v>
      </c>
      <c r="AB640" s="29">
        <f ca="1">'DAC Adjustment'!U644-'Census Tract'!P640</f>
        <v>0</v>
      </c>
      <c r="AC640" s="105">
        <f ca="1">'DAC Adjustment'!V644-'Census Tract'!Q640</f>
        <v>0</v>
      </c>
      <c r="AD640" s="29">
        <f ca="1">'DAC Adjustment'!W644-'Census Tract'!R640</f>
        <v>0</v>
      </c>
      <c r="AE640" s="29">
        <f ca="1">'DAC Adjustment'!X644-'Census Tract'!S640</f>
        <v>0</v>
      </c>
      <c r="AF640" s="29">
        <f ca="1">'DAC Adjustment'!Y644-'Census Tract'!T640</f>
        <v>0</v>
      </c>
      <c r="AG640" s="345">
        <f ca="1">'DAC Adjustment'!Z644-'Census Tract'!U640</f>
        <v>0</v>
      </c>
    </row>
    <row r="641" spans="1:33" ht="15.75" x14ac:dyDescent="0.25">
      <c r="A641" s="193" t="s">
        <v>52</v>
      </c>
      <c r="B641" s="53" t="str">
        <f>IFERROR(INDEX(Geography!$R$5:$R$889,MATCH(C641,Geography!$S$5:$S$889,0)),"Undefined")</f>
        <v>Portland</v>
      </c>
      <c r="C641" s="53">
        <v>41051003000</v>
      </c>
      <c r="D641" s="171" cm="1">
        <f t="array" ref="D641">INDEX(Geography!$K$5:$K$838,MATCH(C641,Geography!$L$5:$L$838,0),0)</f>
        <v>1</v>
      </c>
      <c r="E641" s="53">
        <v>5118</v>
      </c>
      <c r="F641" s="53">
        <f>SUMIF(County!$A$5:$A$40,A641,County!$D$5:$D$40)</f>
        <v>590062</v>
      </c>
      <c r="G641" s="173" cm="1">
        <f t="array" ref="G641">INDEX(Geography!$E$5:$E$833,MATCH(C641,Geography!$C$5:$C$833,0),0)</f>
        <v>3582</v>
      </c>
      <c r="H641" s="239">
        <f t="shared" si="9"/>
        <v>4120.2988929241892</v>
      </c>
      <c r="I641" s="173">
        <f>SUMIF(Geography!$L$5:$L$838,'Census Tract'!C641,Geography!$M$5:$M$838)</f>
        <v>1084</v>
      </c>
      <c r="J641" s="338">
        <f ca="1">($I641/(SUMIF($D$5:$D$832,$D641,$I$5:$I$832))*IF($D641=1,Urban_Rural_LDVs!F$6,Urban_Rural_LDVs!F$7))</f>
        <v>0.5428541980073408</v>
      </c>
      <c r="K641" s="196">
        <f ca="1">($I641/(SUMIF($D$5:$D$832,$D641,$I$5:$I$832))*IF($D641=1,Urban_Rural_LDVs!G$6,Urban_Rural_LDVs!G$7))</f>
        <v>2.6977521238113784</v>
      </c>
      <c r="L641" s="196">
        <f ca="1">($I641/(SUMIF($D$5:$D$832,$D641,$I$5:$I$832))*IF($D641=1,Urban_Rural_LDVs!H$6,Urban_Rural_LDVs!H$7))</f>
        <v>12.413394257083214</v>
      </c>
      <c r="M641" s="197">
        <f ca="1">($I641/(SUMIF($D$5:$D$832,$D641,$I$5:$I$832))*IF($D641=1,Urban_Rural_LDVs!I$6,Urban_Rural_LDVs!I$7))</f>
        <v>26.961023446289715</v>
      </c>
      <c r="N641" s="196">
        <f ca="1">($H641/(SUMIF($D$5:$D$832,$D641,$H$5:$H$832))*IF($D641=1,Urban_Rural_LDVs!J$6,Urban_Rural_LDVs!J$7))</f>
        <v>0.85060554924648213</v>
      </c>
      <c r="O641" s="196">
        <f ca="1">($H641/(SUMIF($D$5:$D$832,$D641,$H$5:$H$832))*IF($D641=1,Urban_Rural_LDVs!K$6,Urban_Rural_LDVs!K$7))</f>
        <v>4.04767935277851</v>
      </c>
      <c r="P641" s="196">
        <f ca="1">($H641/(SUMIF($D$5:$D$832,$D641,$H$5:$H$832))*IF($D641=1,Urban_Rural_LDVs!L$6,Urban_Rural_LDVs!L$7))</f>
        <v>18.46061728609045</v>
      </c>
      <c r="Q641" s="197">
        <f ca="1">($H641/(SUMIF($D$5:$D$832,$D641,$H$5:$H$832))*IF($D641=1,Urban_Rural_LDVs!M$6,Urban_Rural_LDVs!M$7))</f>
        <v>40.041403493436391</v>
      </c>
      <c r="R641" s="196">
        <f ca="1">($H641/(SUMIF($D$5:$D$832,$D641,$H$5:$H$832))*IF($D641=1,Urban_Rural_LDVs!N$6,Urban_Rural_LDVs!N$7))</f>
        <v>0.35413548084688523</v>
      </c>
      <c r="S641" s="196">
        <f ca="1">($H641/(SUMIF($D$5:$D$832,$D641,$H$5:$H$832))*IF($D641=1,Urban_Rural_LDVs!O$6,Urban_Rural_LDVs!O$7))</f>
        <v>1.6821914545188261</v>
      </c>
      <c r="T641" s="196">
        <f ca="1">($H641/(SUMIF($D$5:$D$832,$D641,$H$5:$H$832))*IF($D641=1,Urban_Rural_LDVs!P$6,Urban_Rural_LDVs!P$7))</f>
        <v>7.3809789377893846</v>
      </c>
      <c r="U641" s="339">
        <f ca="1">($H641/(SUMIF($D$5:$D$832,$D641,$H$5:$H$832))*IF($D641=1,Urban_Rural_LDVs!Q$6,Urban_Rural_LDVs!Q$7))</f>
        <v>15.856582466422125</v>
      </c>
      <c r="V641" s="344">
        <f ca="1">'DAC Adjustment'!O645-'Census Tract'!J641</f>
        <v>0</v>
      </c>
      <c r="W641" s="29">
        <f ca="1">'DAC Adjustment'!P645-'Census Tract'!K641</f>
        <v>0</v>
      </c>
      <c r="X641" s="29">
        <f ca="1">'DAC Adjustment'!Q645-'Census Tract'!L641</f>
        <v>0</v>
      </c>
      <c r="Y641" s="105">
        <f ca="1">'DAC Adjustment'!R645-'Census Tract'!M641</f>
        <v>0</v>
      </c>
      <c r="Z641" s="29">
        <f ca="1">'DAC Adjustment'!S645-'Census Tract'!N641</f>
        <v>0</v>
      </c>
      <c r="AA641" s="29">
        <f ca="1">'DAC Adjustment'!T645-'Census Tract'!O641</f>
        <v>0</v>
      </c>
      <c r="AB641" s="29">
        <f ca="1">'DAC Adjustment'!U645-'Census Tract'!P641</f>
        <v>0</v>
      </c>
      <c r="AC641" s="105">
        <f ca="1">'DAC Adjustment'!V645-'Census Tract'!Q641</f>
        <v>0</v>
      </c>
      <c r="AD641" s="29">
        <f ca="1">'DAC Adjustment'!W645-'Census Tract'!R641</f>
        <v>0</v>
      </c>
      <c r="AE641" s="29">
        <f ca="1">'DAC Adjustment'!X645-'Census Tract'!S641</f>
        <v>0</v>
      </c>
      <c r="AF641" s="29">
        <f ca="1">'DAC Adjustment'!Y645-'Census Tract'!T641</f>
        <v>0</v>
      </c>
      <c r="AG641" s="345">
        <f ca="1">'DAC Adjustment'!Z645-'Census Tract'!U641</f>
        <v>0</v>
      </c>
    </row>
    <row r="642" spans="1:33" ht="15.75" x14ac:dyDescent="0.25">
      <c r="A642" s="193" t="s">
        <v>52</v>
      </c>
      <c r="B642" s="53" t="str">
        <f>IFERROR(INDEX(Geography!$R$5:$R$889,MATCH(C642,Geography!$S$5:$S$889,0)),"Undefined")</f>
        <v>Portland</v>
      </c>
      <c r="C642" s="53">
        <v>41051005500</v>
      </c>
      <c r="D642" s="171" cm="1">
        <f t="array" ref="D642">INDEX(Geography!$K$5:$K$838,MATCH(C642,Geography!$L$5:$L$838,0),0)</f>
        <v>1</v>
      </c>
      <c r="E642" s="53">
        <v>2869</v>
      </c>
      <c r="F642" s="53">
        <f>SUMIF(County!$A$5:$A$40,A642,County!$D$5:$D$40)</f>
        <v>590062</v>
      </c>
      <c r="G642" s="173" cm="1">
        <f t="array" ref="G642">INDEX(Geography!$E$5:$E$833,MATCH(C642,Geography!$C$5:$C$833,0),0)</f>
        <v>1182</v>
      </c>
      <c r="H642" s="239">
        <f t="shared" si="9"/>
        <v>1359.6296179331075</v>
      </c>
      <c r="I642" s="173">
        <f>SUMIF(Geography!$L$5:$L$838,'Census Tract'!C642,Geography!$M$5:$M$838)</f>
        <v>433</v>
      </c>
      <c r="J642" s="338">
        <f ca="1">($I642/(SUMIF($D$5:$D$832,$D642,$I$5:$I$832))*IF($D642=1,Urban_Rural_LDVs!F$6,Urban_Rural_LDVs!F$7))</f>
        <v>0.21684120639961127</v>
      </c>
      <c r="K642" s="196">
        <f ca="1">($I642/(SUMIF($D$5:$D$832,$D642,$I$5:$I$832))*IF($D642=1,Urban_Rural_LDVs!G$6,Urban_Rural_LDVs!G$7))</f>
        <v>1.0776076287918146</v>
      </c>
      <c r="L642" s="196">
        <f ca="1">($I642/(SUMIF($D$5:$D$832,$D642,$I$5:$I$832))*IF($D642=1,Urban_Rural_LDVs!H$6,Urban_Rural_LDVs!H$7))</f>
        <v>4.9584868204031656</v>
      </c>
      <c r="M642" s="197">
        <f ca="1">($I642/(SUMIF($D$5:$D$832,$D642,$I$5:$I$832))*IF($D642=1,Urban_Rural_LDVs!I$6,Urban_Rural_LDVs!I$7))</f>
        <v>10.769486302807609</v>
      </c>
      <c r="N642" s="196">
        <f ca="1">($H642/(SUMIF($D$5:$D$832,$D642,$H$5:$H$832))*IF($D642=1,Urban_Rural_LDVs!J$6,Urban_Rural_LDVs!J$7))</f>
        <v>0.28068558325218923</v>
      </c>
      <c r="O642" s="196">
        <f ca="1">($H642/(SUMIF($D$5:$D$832,$D642,$H$5:$H$832))*IF($D642=1,Urban_Rural_LDVs!K$6,Urban_Rural_LDVs!K$7))</f>
        <v>1.3356663860927411</v>
      </c>
      <c r="P642" s="196">
        <f ca="1">($H642/(SUMIF($D$5:$D$832,$D642,$H$5:$H$832))*IF($D642=1,Urban_Rural_LDVs!L$6,Urban_Rural_LDVs!L$7))</f>
        <v>6.0916944813397285</v>
      </c>
      <c r="Q642" s="197">
        <f ca="1">($H642/(SUMIF($D$5:$D$832,$D642,$H$5:$H$832))*IF($D642=1,Urban_Rural_LDVs!M$6,Urban_Rural_LDVs!M$7))</f>
        <v>13.212992442557734</v>
      </c>
      <c r="R642" s="196">
        <f ca="1">($H642/(SUMIF($D$5:$D$832,$D642,$H$5:$H$832))*IF($D642=1,Urban_Rural_LDVs!N$6,Urban_Rural_LDVs!N$7))</f>
        <v>0.11685877676187</v>
      </c>
      <c r="S642" s="196">
        <f ca="1">($H642/(SUMIF($D$5:$D$832,$D642,$H$5:$H$832))*IF($D642=1,Urban_Rural_LDVs!O$6,Urban_Rural_LDVs!O$7))</f>
        <v>0.55509500257991407</v>
      </c>
      <c r="T642" s="196">
        <f ca="1">($H642/(SUMIF($D$5:$D$832,$D642,$H$5:$H$832))*IF($D642=1,Urban_Rural_LDVs!P$6,Urban_Rural_LDVs!P$7))</f>
        <v>2.4355994149824265</v>
      </c>
      <c r="U642" s="339">
        <f ca="1">($H642/(SUMIF($D$5:$D$832,$D642,$H$5:$H$832))*IF($D642=1,Urban_Rural_LDVs!Q$6,Urban_Rural_LDVs!Q$7))</f>
        <v>5.2324066095228785</v>
      </c>
      <c r="V642" s="344">
        <f ca="1">'DAC Adjustment'!O646-'Census Tract'!J642</f>
        <v>5.4210301599902838E-2</v>
      </c>
      <c r="W642" s="29">
        <f ca="1">'DAC Adjustment'!P646-'Census Tract'!K642</f>
        <v>0.26940190719795365</v>
      </c>
      <c r="X642" s="29">
        <f ca="1">'DAC Adjustment'!Q646-'Census Tract'!L642</f>
        <v>1.2396217051007916</v>
      </c>
      <c r="Y642" s="105">
        <f ca="1">'DAC Adjustment'!R646-'Census Tract'!M642</f>
        <v>2.6923715757019018</v>
      </c>
      <c r="Z642" s="29">
        <f ca="1">'DAC Adjustment'!S646-'Census Tract'!N642</f>
        <v>7.0171395813047321E-2</v>
      </c>
      <c r="AA642" s="29">
        <f ca="1">'DAC Adjustment'!T646-'Census Tract'!O642</f>
        <v>0.33391659652318539</v>
      </c>
      <c r="AB642" s="29">
        <f ca="1">'DAC Adjustment'!U646-'Census Tract'!P642</f>
        <v>1.5229236203349323</v>
      </c>
      <c r="AC642" s="105">
        <f ca="1">'DAC Adjustment'!V646-'Census Tract'!Q642</f>
        <v>3.3032481106394336</v>
      </c>
      <c r="AD642" s="29">
        <f ca="1">'DAC Adjustment'!W646-'Census Tract'!R642</f>
        <v>2.9214694190467502E-2</v>
      </c>
      <c r="AE642" s="29">
        <f ca="1">'DAC Adjustment'!X646-'Census Tract'!S642</f>
        <v>0.13877375064497854</v>
      </c>
      <c r="AF642" s="29">
        <f ca="1">'DAC Adjustment'!Y646-'Census Tract'!T642</f>
        <v>0.60889985374560673</v>
      </c>
      <c r="AG642" s="345">
        <f ca="1">'DAC Adjustment'!Z646-'Census Tract'!U642</f>
        <v>1.3081016523807198</v>
      </c>
    </row>
    <row r="643" spans="1:33" ht="15.75" x14ac:dyDescent="0.25">
      <c r="A643" s="193" t="s">
        <v>52</v>
      </c>
      <c r="B643" s="53" t="str">
        <f>IFERROR(INDEX(Geography!$R$5:$R$889,MATCH(C643,Geography!$S$5:$S$889,0)),"Undefined")</f>
        <v>Portland</v>
      </c>
      <c r="C643" s="53">
        <v>41051002902</v>
      </c>
      <c r="D643" s="171" cm="1">
        <f t="array" ref="D643">INDEX(Geography!$K$5:$K$838,MATCH(C643,Geography!$L$5:$L$838,0),0)</f>
        <v>1</v>
      </c>
      <c r="E643" s="53">
        <v>5926</v>
      </c>
      <c r="F643" s="53">
        <f>SUMIF(County!$A$5:$A$40,A643,County!$D$5:$D$40)</f>
        <v>590062</v>
      </c>
      <c r="G643" s="173" cm="1">
        <f t="array" ref="G643">INDEX(Geography!$E$5:$E$833,MATCH(C643,Geography!$C$5:$C$833,0),0)</f>
        <v>4023</v>
      </c>
      <c r="H643" s="239">
        <f t="shared" si="9"/>
        <v>4627.5718722038</v>
      </c>
      <c r="I643" s="173">
        <f>SUMIF(Geography!$L$5:$L$838,'Census Tract'!C643,Geography!$M$5:$M$838)</f>
        <v>1400</v>
      </c>
      <c r="J643" s="338">
        <f ca="1">($I643/(SUMIF($D$5:$D$832,$D643,$I$5:$I$832))*IF($D643=1,Urban_Rural_LDVs!F$6,Urban_Rural_LDVs!F$7))</f>
        <v>0.70110320775855828</v>
      </c>
      <c r="K643" s="196">
        <f ca="1">($I643/(SUMIF($D$5:$D$832,$D643,$I$5:$I$832))*IF($D643=1,Urban_Rural_LDVs!G$6,Urban_Rural_LDVs!G$7))</f>
        <v>3.4841817097194929</v>
      </c>
      <c r="L643" s="196">
        <f ca="1">($I643/(SUMIF($D$5:$D$832,$D643,$I$5:$I$832))*IF($D643=1,Urban_Rural_LDVs!H$6,Urban_Rural_LDVs!H$7))</f>
        <v>16.032059003613007</v>
      </c>
      <c r="M643" s="197">
        <f ca="1">($I643/(SUMIF($D$5:$D$832,$D643,$I$5:$I$832))*IF($D643=1,Urban_Rural_LDVs!I$6,Urban_Rural_LDVs!I$7))</f>
        <v>34.82050998598303</v>
      </c>
      <c r="N643" s="196">
        <f ca="1">($H643/(SUMIF($D$5:$D$832,$D643,$H$5:$H$832))*IF($D643=1,Urban_Rural_LDVs!J$6,Urban_Rural_LDVs!J$7))</f>
        <v>0.95532834299793346</v>
      </c>
      <c r="O643" s="196">
        <f ca="1">($H643/(SUMIF($D$5:$D$832,$D643,$H$5:$H$832))*IF($D643=1,Urban_Rural_LDVs!K$6,Urban_Rural_LDVs!K$7))</f>
        <v>4.5460117354070197</v>
      </c>
      <c r="P643" s="196">
        <f ca="1">($H643/(SUMIF($D$5:$D$832,$D643,$H$5:$H$832))*IF($D643=1,Urban_Rural_LDVs!L$6,Urban_Rural_LDVs!L$7))</f>
        <v>20.733406851463393</v>
      </c>
      <c r="Q643" s="197">
        <f ca="1">($H643/(SUMIF($D$5:$D$832,$D643,$H$5:$H$832))*IF($D643=1,Urban_Rural_LDVs!M$6,Urban_Rural_LDVs!M$7))</f>
        <v>44.97112402403534</v>
      </c>
      <c r="R643" s="196">
        <f ca="1">($H643/(SUMIF($D$5:$D$832,$D643,$H$5:$H$832))*IF($D643=1,Urban_Rural_LDVs!N$6,Urban_Rural_LDVs!N$7))</f>
        <v>0.39773507522250678</v>
      </c>
      <c r="S643" s="196">
        <f ca="1">($H643/(SUMIF($D$5:$D$832,$D643,$H$5:$H$832))*IF($D643=1,Urban_Rural_LDVs!O$6,Urban_Rural_LDVs!O$7))</f>
        <v>1.889295427562601</v>
      </c>
      <c r="T643" s="196">
        <f ca="1">($H643/(SUMIF($D$5:$D$832,$D643,$H$5:$H$832))*IF($D643=1,Urban_Rural_LDVs!P$6,Urban_Rural_LDVs!P$7))</f>
        <v>8.2896924251051622</v>
      </c>
      <c r="U643" s="339">
        <f ca="1">($H643/(SUMIF($D$5:$D$832,$D643,$H$5:$H$832))*IF($D643=1,Urban_Rural_LDVs!Q$6,Urban_Rural_LDVs!Q$7))</f>
        <v>17.808774780127361</v>
      </c>
      <c r="V643" s="344">
        <f ca="1">'DAC Adjustment'!O647-'Census Tract'!J643</f>
        <v>0</v>
      </c>
      <c r="W643" s="29">
        <f ca="1">'DAC Adjustment'!P647-'Census Tract'!K643</f>
        <v>0</v>
      </c>
      <c r="X643" s="29">
        <f ca="1">'DAC Adjustment'!Q647-'Census Tract'!L643</f>
        <v>0</v>
      </c>
      <c r="Y643" s="105">
        <f ca="1">'DAC Adjustment'!R647-'Census Tract'!M643</f>
        <v>0</v>
      </c>
      <c r="Z643" s="29">
        <f ca="1">'DAC Adjustment'!S647-'Census Tract'!N643</f>
        <v>0</v>
      </c>
      <c r="AA643" s="29">
        <f ca="1">'DAC Adjustment'!T647-'Census Tract'!O643</f>
        <v>0</v>
      </c>
      <c r="AB643" s="29">
        <f ca="1">'DAC Adjustment'!U647-'Census Tract'!P643</f>
        <v>0</v>
      </c>
      <c r="AC643" s="105">
        <f ca="1">'DAC Adjustment'!V647-'Census Tract'!Q643</f>
        <v>0</v>
      </c>
      <c r="AD643" s="29">
        <f ca="1">'DAC Adjustment'!W647-'Census Tract'!R643</f>
        <v>0</v>
      </c>
      <c r="AE643" s="29">
        <f ca="1">'DAC Adjustment'!X647-'Census Tract'!S643</f>
        <v>0</v>
      </c>
      <c r="AF643" s="29">
        <f ca="1">'DAC Adjustment'!Y647-'Census Tract'!T643</f>
        <v>0</v>
      </c>
      <c r="AG643" s="345">
        <f ca="1">'DAC Adjustment'!Z647-'Census Tract'!U643</f>
        <v>0</v>
      </c>
    </row>
    <row r="644" spans="1:33" ht="15.75" x14ac:dyDescent="0.25">
      <c r="A644" s="193" t="s">
        <v>52</v>
      </c>
      <c r="B644" s="53" t="str">
        <f>IFERROR(INDEX(Geography!$R$5:$R$889,MATCH(C644,Geography!$S$5:$S$889,0)),"Undefined")</f>
        <v>Portland</v>
      </c>
      <c r="C644" s="53">
        <v>41051000801</v>
      </c>
      <c r="D644" s="171" cm="1">
        <f t="array" ref="D644">INDEX(Geography!$K$5:$K$838,MATCH(C644,Geography!$L$5:$L$838,0),0)</f>
        <v>1</v>
      </c>
      <c r="E644" s="53">
        <v>5061</v>
      </c>
      <c r="F644" s="53">
        <f>SUMIF(County!$A$5:$A$40,A644,County!$D$5:$D$40)</f>
        <v>590062</v>
      </c>
      <c r="G644" s="173" cm="1">
        <f t="array" ref="G644">INDEX(Geography!$E$5:$E$833,MATCH(C644,Geography!$C$5:$C$833,0),0)</f>
        <v>3530</v>
      </c>
      <c r="H644" s="239">
        <f t="shared" si="9"/>
        <v>4060.4843919660489</v>
      </c>
      <c r="I644" s="173">
        <f>SUMIF(Geography!$L$5:$L$838,'Census Tract'!C644,Geography!$M$5:$M$838)</f>
        <v>1241</v>
      </c>
      <c r="J644" s="338">
        <f ca="1">($I644/(SUMIF($D$5:$D$832,$D644,$I$5:$I$832))*IF($D644=1,Urban_Rural_LDVs!F$6,Urban_Rural_LDVs!F$7))</f>
        <v>0.62147791487740767</v>
      </c>
      <c r="K644" s="196">
        <f ca="1">($I644/(SUMIF($D$5:$D$832,$D644,$I$5:$I$832))*IF($D644=1,Urban_Rural_LDVs!G$6,Urban_Rural_LDVs!G$7))</f>
        <v>3.0884782155442072</v>
      </c>
      <c r="L644" s="196">
        <f ca="1">($I644/(SUMIF($D$5:$D$832,$D644,$I$5:$I$832))*IF($D644=1,Urban_Rural_LDVs!H$6,Urban_Rural_LDVs!H$7))</f>
        <v>14.211275159631244</v>
      </c>
      <c r="M644" s="197">
        <f ca="1">($I644/(SUMIF($D$5:$D$832,$D644,$I$5:$I$832))*IF($D644=1,Urban_Rural_LDVs!I$6,Urban_Rural_LDVs!I$7))</f>
        <v>30.86589492328924</v>
      </c>
      <c r="N644" s="196">
        <f ca="1">($H644/(SUMIF($D$5:$D$832,$D644,$H$5:$H$832))*IF($D644=1,Urban_Rural_LDVs!J$6,Urban_Rural_LDVs!J$7))</f>
        <v>0.83825728331660587</v>
      </c>
      <c r="O644" s="196">
        <f ca="1">($H644/(SUMIF($D$5:$D$832,$D644,$H$5:$H$832))*IF($D644=1,Urban_Rural_LDVs!K$6,Urban_Rural_LDVs!K$7))</f>
        <v>3.988919071833652</v>
      </c>
      <c r="P644" s="196">
        <f ca="1">($H644/(SUMIF($D$5:$D$832,$D644,$H$5:$H$832))*IF($D644=1,Urban_Rural_LDVs!L$6,Urban_Rural_LDVs!L$7))</f>
        <v>18.192623958654185</v>
      </c>
      <c r="Q644" s="197">
        <f ca="1">($H644/(SUMIF($D$5:$D$832,$D644,$H$5:$H$832))*IF($D644=1,Urban_Rural_LDVs!M$6,Urban_Rural_LDVs!M$7))</f>
        <v>39.460121254000683</v>
      </c>
      <c r="R644" s="196">
        <f ca="1">($H644/(SUMIF($D$5:$D$832,$D644,$H$5:$H$832))*IF($D644=1,Urban_Rural_LDVs!N$6,Urban_Rural_LDVs!N$7))</f>
        <v>0.34899448559170992</v>
      </c>
      <c r="S644" s="196">
        <f ca="1">($H644/(SUMIF($D$5:$D$832,$D644,$H$5:$H$832))*IF($D644=1,Urban_Rural_LDVs!O$6,Urban_Rural_LDVs!O$7))</f>
        <v>1.657771031393483</v>
      </c>
      <c r="T644" s="196">
        <f ca="1">($H644/(SUMIF($D$5:$D$832,$D644,$H$5:$H$832))*IF($D644=1,Urban_Rural_LDVs!P$6,Urban_Rural_LDVs!P$7))</f>
        <v>7.273829048128567</v>
      </c>
      <c r="U644" s="339">
        <f ca="1">($H644/(SUMIF($D$5:$D$832,$D644,$H$5:$H$832))*IF($D644=1,Urban_Rural_LDVs!Q$6,Urban_Rural_LDVs!Q$7))</f>
        <v>15.626391989522643</v>
      </c>
      <c r="V644" s="344">
        <f ca="1">'DAC Adjustment'!O648-'Census Tract'!J644</f>
        <v>0</v>
      </c>
      <c r="W644" s="29">
        <f ca="1">'DAC Adjustment'!P648-'Census Tract'!K644</f>
        <v>0</v>
      </c>
      <c r="X644" s="29">
        <f ca="1">'DAC Adjustment'!Q648-'Census Tract'!L644</f>
        <v>0</v>
      </c>
      <c r="Y644" s="105">
        <f ca="1">'DAC Adjustment'!R648-'Census Tract'!M644</f>
        <v>0</v>
      </c>
      <c r="Z644" s="29">
        <f ca="1">'DAC Adjustment'!S648-'Census Tract'!N644</f>
        <v>0</v>
      </c>
      <c r="AA644" s="29">
        <f ca="1">'DAC Adjustment'!T648-'Census Tract'!O644</f>
        <v>0</v>
      </c>
      <c r="AB644" s="29">
        <f ca="1">'DAC Adjustment'!U648-'Census Tract'!P644</f>
        <v>0</v>
      </c>
      <c r="AC644" s="105">
        <f ca="1">'DAC Adjustment'!V648-'Census Tract'!Q644</f>
        <v>0</v>
      </c>
      <c r="AD644" s="29">
        <f ca="1">'DAC Adjustment'!W648-'Census Tract'!R644</f>
        <v>0</v>
      </c>
      <c r="AE644" s="29">
        <f ca="1">'DAC Adjustment'!X648-'Census Tract'!S644</f>
        <v>0</v>
      </c>
      <c r="AF644" s="29">
        <f ca="1">'DAC Adjustment'!Y648-'Census Tract'!T644</f>
        <v>0</v>
      </c>
      <c r="AG644" s="345">
        <f ca="1">'DAC Adjustment'!Z648-'Census Tract'!U644</f>
        <v>0</v>
      </c>
    </row>
    <row r="645" spans="1:33" ht="15.75" x14ac:dyDescent="0.25">
      <c r="A645" s="193" t="s">
        <v>52</v>
      </c>
      <c r="B645" s="53" t="str">
        <f>IFERROR(INDEX(Geography!$R$5:$R$889,MATCH(C645,Geography!$S$5:$S$889,0)),"Undefined")</f>
        <v>Portland</v>
      </c>
      <c r="C645" s="53">
        <v>41051006801</v>
      </c>
      <c r="D645" s="171" cm="1">
        <f t="array" ref="D645">INDEX(Geography!$K$5:$K$838,MATCH(C645,Geography!$L$5:$L$838,0),0)</f>
        <v>1</v>
      </c>
      <c r="E645" s="53">
        <v>2462</v>
      </c>
      <c r="F645" s="53">
        <f>SUMIF(County!$A$5:$A$40,A645,County!$D$5:$D$40)</f>
        <v>590062</v>
      </c>
      <c r="G645" s="173" cm="1">
        <f t="array" ref="G645">INDEX(Geography!$E$5:$E$833,MATCH(C645,Geography!$C$5:$C$833,0),0)</f>
        <v>1589</v>
      </c>
      <c r="H645" s="239">
        <f t="shared" ref="H645:H708" si="10">(F645-SUMIF($A$5:$A$832,A645,$G$5:$G$832))*(G645/SUMIF($A$5:$A$832,A645,$G$5:$G$832))+G645</f>
        <v>1827.7931158170118</v>
      </c>
      <c r="I645" s="173">
        <f>SUMIF(Geography!$L$5:$L$838,'Census Tract'!C645,Geography!$M$5:$M$838)</f>
        <v>421</v>
      </c>
      <c r="J645" s="338">
        <f ca="1">($I645/(SUMIF($D$5:$D$832,$D645,$I$5:$I$832))*IF($D645=1,Urban_Rural_LDVs!F$6,Urban_Rural_LDVs!F$7))</f>
        <v>0.21083175033310933</v>
      </c>
      <c r="K645" s="196">
        <f ca="1">($I645/(SUMIF($D$5:$D$832,$D645,$I$5:$I$832))*IF($D645=1,Urban_Rural_LDVs!G$6,Urban_Rural_LDVs!G$7))</f>
        <v>1.0477432141370759</v>
      </c>
      <c r="L645" s="196">
        <f ca="1">($I645/(SUMIF($D$5:$D$832,$D645,$I$5:$I$832))*IF($D645=1,Urban_Rural_LDVs!H$6,Urban_Rural_LDVs!H$7))</f>
        <v>4.8210691718007688</v>
      </c>
      <c r="M645" s="197">
        <f ca="1">($I645/(SUMIF($D$5:$D$832,$D645,$I$5:$I$832))*IF($D645=1,Urban_Rural_LDVs!I$6,Urban_Rural_LDVs!I$7))</f>
        <v>10.471024788642039</v>
      </c>
      <c r="N645" s="196">
        <f ca="1">($H645/(SUMIF($D$5:$D$832,$D645,$H$5:$H$832))*IF($D645=1,Urban_Rural_LDVs!J$6,Urban_Rural_LDVs!J$7))</f>
        <v>0.37733451081872138</v>
      </c>
      <c r="O645" s="196">
        <f ca="1">($H645/(SUMIF($D$5:$D$832,$D645,$H$5:$H$832))*IF($D645=1,Urban_Rural_LDVs!K$6,Urban_Rural_LDVs!K$7))</f>
        <v>1.795578585026536</v>
      </c>
      <c r="P645" s="196">
        <f ca="1">($H645/(SUMIF($D$5:$D$832,$D645,$H$5:$H$832))*IF($D645=1,Urban_Rural_LDVs!L$6,Urban_Rural_LDVs!L$7))</f>
        <v>8.1892576403120376</v>
      </c>
      <c r="Q645" s="197">
        <f ca="1">($H645/(SUMIF($D$5:$D$832,$D645,$H$5:$H$832))*IF($D645=1,Urban_Rural_LDVs!M$6,Urban_Rural_LDVs!M$7))</f>
        <v>17.762643816602573</v>
      </c>
      <c r="R645" s="196">
        <f ca="1">($H645/(SUMIF($D$5:$D$832,$D645,$H$5:$H$832))*IF($D645=1,Urban_Rural_LDVs!N$6,Urban_Rural_LDVs!N$7))</f>
        <v>0.15709695116295383</v>
      </c>
      <c r="S645" s="196">
        <f ca="1">($H645/(SUMIF($D$5:$D$832,$D645,$H$5:$H$832))*IF($D645=1,Urban_Rural_LDVs!O$6,Urban_Rural_LDVs!O$7))</f>
        <v>0.74623177588788792</v>
      </c>
      <c r="T645" s="196">
        <f ca="1">($H645/(SUMIF($D$5:$D$832,$D645,$H$5:$H$832))*IF($D645=1,Urban_Rural_LDVs!P$6,Urban_Rural_LDVs!P$7))</f>
        <v>3.2742533590584397</v>
      </c>
      <c r="U645" s="339">
        <f ca="1">($H645/(SUMIF($D$5:$D$832,$D645,$H$5:$H$832))*IF($D645=1,Urban_Rural_LDVs!Q$6,Urban_Rural_LDVs!Q$7))</f>
        <v>7.0340897652553753</v>
      </c>
      <c r="V645" s="344">
        <f ca="1">'DAC Adjustment'!O649-'Census Tract'!J645</f>
        <v>0</v>
      </c>
      <c r="W645" s="29">
        <f ca="1">'DAC Adjustment'!P649-'Census Tract'!K645</f>
        <v>0</v>
      </c>
      <c r="X645" s="29">
        <f ca="1">'DAC Adjustment'!Q649-'Census Tract'!L645</f>
        <v>0</v>
      </c>
      <c r="Y645" s="105">
        <f ca="1">'DAC Adjustment'!R649-'Census Tract'!M645</f>
        <v>0</v>
      </c>
      <c r="Z645" s="29">
        <f ca="1">'DAC Adjustment'!S649-'Census Tract'!N645</f>
        <v>0</v>
      </c>
      <c r="AA645" s="29">
        <f ca="1">'DAC Adjustment'!T649-'Census Tract'!O645</f>
        <v>0</v>
      </c>
      <c r="AB645" s="29">
        <f ca="1">'DAC Adjustment'!U649-'Census Tract'!P645</f>
        <v>0</v>
      </c>
      <c r="AC645" s="105">
        <f ca="1">'DAC Adjustment'!V649-'Census Tract'!Q645</f>
        <v>0</v>
      </c>
      <c r="AD645" s="29">
        <f ca="1">'DAC Adjustment'!W649-'Census Tract'!R645</f>
        <v>0</v>
      </c>
      <c r="AE645" s="29">
        <f ca="1">'DAC Adjustment'!X649-'Census Tract'!S645</f>
        <v>0</v>
      </c>
      <c r="AF645" s="29">
        <f ca="1">'DAC Adjustment'!Y649-'Census Tract'!T645</f>
        <v>0</v>
      </c>
      <c r="AG645" s="345">
        <f ca="1">'DAC Adjustment'!Z649-'Census Tract'!U645</f>
        <v>0</v>
      </c>
    </row>
    <row r="646" spans="1:33" ht="15.75" x14ac:dyDescent="0.25">
      <c r="A646" s="193" t="s">
        <v>52</v>
      </c>
      <c r="B646" s="53" t="str">
        <f>IFERROR(INDEX(Geography!$R$5:$R$889,MATCH(C646,Geography!$S$5:$S$889,0)),"Undefined")</f>
        <v>Portland</v>
      </c>
      <c r="C646" s="53">
        <v>41051009202</v>
      </c>
      <c r="D646" s="171" cm="1">
        <f t="array" ref="D646">INDEX(Geography!$K$5:$K$838,MATCH(C646,Geography!$L$5:$L$838,0),0)</f>
        <v>1</v>
      </c>
      <c r="E646" s="53">
        <v>5351</v>
      </c>
      <c r="F646" s="53">
        <f>SUMIF(County!$A$5:$A$40,A646,County!$D$5:$D$40)</f>
        <v>590062</v>
      </c>
      <c r="G646" s="173" cm="1">
        <f t="array" ref="G646">INDEX(Geography!$E$5:$E$833,MATCH(C646,Geography!$C$5:$C$833,0),0)</f>
        <v>3123</v>
      </c>
      <c r="H646" s="239">
        <f t="shared" si="10"/>
        <v>3592.3208940821446</v>
      </c>
      <c r="I646" s="173">
        <f>SUMIF(Geography!$L$5:$L$838,'Census Tract'!C646,Geography!$M$5:$M$838)</f>
        <v>428</v>
      </c>
      <c r="J646" s="338">
        <f ca="1">($I646/(SUMIF($D$5:$D$832,$D646,$I$5:$I$832))*IF($D646=1,Urban_Rural_LDVs!F$6,Urban_Rural_LDVs!F$7))</f>
        <v>0.21433726637190209</v>
      </c>
      <c r="K646" s="196">
        <f ca="1">($I646/(SUMIF($D$5:$D$832,$D646,$I$5:$I$832))*IF($D646=1,Urban_Rural_LDVs!G$6,Urban_Rural_LDVs!G$7))</f>
        <v>1.0651641226856734</v>
      </c>
      <c r="L646" s="196">
        <f ca="1">($I646/(SUMIF($D$5:$D$832,$D646,$I$5:$I$832))*IF($D646=1,Urban_Rural_LDVs!H$6,Urban_Rural_LDVs!H$7))</f>
        <v>4.9012294668188332</v>
      </c>
      <c r="M646" s="197">
        <f ca="1">($I646/(SUMIF($D$5:$D$832,$D646,$I$5:$I$832))*IF($D646=1,Urban_Rural_LDVs!I$6,Urban_Rural_LDVs!I$7))</f>
        <v>10.645127338571953</v>
      </c>
      <c r="N646" s="196">
        <f ca="1">($H646/(SUMIF($D$5:$D$832,$D646,$H$5:$H$832))*IF($D646=1,Urban_Rural_LDVs!J$6,Urban_Rural_LDVs!J$7))</f>
        <v>0.74160835575007367</v>
      </c>
      <c r="O646" s="196">
        <f ca="1">($H646/(SUMIF($D$5:$D$832,$D646,$H$5:$H$832))*IF($D646=1,Urban_Rural_LDVs!K$6,Urban_Rural_LDVs!K$7))</f>
        <v>3.5290068728998567</v>
      </c>
      <c r="P646" s="196">
        <f ca="1">($H646/(SUMIF($D$5:$D$832,$D646,$H$5:$H$832))*IF($D646=1,Urban_Rural_LDVs!L$6,Urban_Rural_LDVs!L$7))</f>
        <v>16.095060799681875</v>
      </c>
      <c r="Q646" s="197">
        <f ca="1">($H646/(SUMIF($D$5:$D$832,$D646,$H$5:$H$832))*IF($D646=1,Urban_Rural_LDVs!M$6,Urban_Rural_LDVs!M$7))</f>
        <v>34.910469879955848</v>
      </c>
      <c r="R646" s="196">
        <f ca="1">($H646/(SUMIF($D$5:$D$832,$D646,$H$5:$H$832))*IF($D646=1,Urban_Rural_LDVs!N$6,Urban_Rural_LDVs!N$7))</f>
        <v>0.30875631119062608</v>
      </c>
      <c r="S646" s="196">
        <f ca="1">($H646/(SUMIF($D$5:$D$832,$D646,$H$5:$H$832))*IF($D646=1,Urban_Rural_LDVs!O$6,Urban_Rural_LDVs!O$7))</f>
        <v>1.4666342580855092</v>
      </c>
      <c r="T646" s="196">
        <f ca="1">($H646/(SUMIF($D$5:$D$832,$D646,$H$5:$H$832))*IF($D646=1,Urban_Rural_LDVs!P$6,Urban_Rural_LDVs!P$7))</f>
        <v>6.4351751040525533</v>
      </c>
      <c r="U646" s="339">
        <f ca="1">($H646/(SUMIF($D$5:$D$832,$D646,$H$5:$H$832))*IF($D646=1,Urban_Rural_LDVs!Q$6,Urban_Rural_LDVs!Q$7))</f>
        <v>13.824708833790144</v>
      </c>
      <c r="V646" s="344">
        <f ca="1">'DAC Adjustment'!O650-'Census Tract'!J646</f>
        <v>5.3584316592975523E-2</v>
      </c>
      <c r="W646" s="29">
        <f ca="1">'DAC Adjustment'!P650-'Census Tract'!K646</f>
        <v>0.26629103067141835</v>
      </c>
      <c r="X646" s="29">
        <f ca="1">'DAC Adjustment'!Q650-'Census Tract'!L646</f>
        <v>1.2253073667047083</v>
      </c>
      <c r="Y646" s="105">
        <f ca="1">'DAC Adjustment'!R650-'Census Tract'!M646</f>
        <v>2.6612818346429883</v>
      </c>
      <c r="Z646" s="29">
        <f ca="1">'DAC Adjustment'!S650-'Census Tract'!N646</f>
        <v>0.18540208893751842</v>
      </c>
      <c r="AA646" s="29">
        <f ca="1">'DAC Adjustment'!T650-'Census Tract'!O646</f>
        <v>0.88225171822496451</v>
      </c>
      <c r="AB646" s="29">
        <f ca="1">'DAC Adjustment'!U650-'Census Tract'!P646</f>
        <v>4.0237651999204687</v>
      </c>
      <c r="AC646" s="105">
        <f ca="1">'DAC Adjustment'!V650-'Census Tract'!Q646</f>
        <v>8.7276174699889637</v>
      </c>
      <c r="AD646" s="29">
        <f ca="1">'DAC Adjustment'!W650-'Census Tract'!R646</f>
        <v>7.7189077797656491E-2</v>
      </c>
      <c r="AE646" s="29">
        <f ca="1">'DAC Adjustment'!X650-'Census Tract'!S646</f>
        <v>0.36665856452137735</v>
      </c>
      <c r="AF646" s="29">
        <f ca="1">'DAC Adjustment'!Y650-'Census Tract'!T646</f>
        <v>1.6087937760131377</v>
      </c>
      <c r="AG646" s="345">
        <f ca="1">'DAC Adjustment'!Z650-'Census Tract'!U646</f>
        <v>3.4561772084475351</v>
      </c>
    </row>
    <row r="647" spans="1:33" ht="15.75" x14ac:dyDescent="0.25">
      <c r="A647" s="193" t="s">
        <v>52</v>
      </c>
      <c r="B647" s="53" t="str">
        <f>IFERROR(INDEX(Geography!$R$5:$R$889,MATCH(C647,Geography!$S$5:$S$889,0)),"Undefined")</f>
        <v>Portland</v>
      </c>
      <c r="C647" s="53">
        <v>41051001702</v>
      </c>
      <c r="D647" s="171" cm="1">
        <f t="array" ref="D647">INDEX(Geography!$K$5:$K$838,MATCH(C647,Geography!$L$5:$L$838,0),0)</f>
        <v>1</v>
      </c>
      <c r="E647" s="53">
        <v>4348</v>
      </c>
      <c r="F647" s="53">
        <f>SUMIF(County!$A$5:$A$40,A647,County!$D$5:$D$40)</f>
        <v>590062</v>
      </c>
      <c r="G647" s="173" cm="1">
        <f t="array" ref="G647">INDEX(Geography!$E$5:$E$833,MATCH(C647,Geography!$C$5:$C$833,0),0)</f>
        <v>2558</v>
      </c>
      <c r="H647" s="239">
        <f t="shared" si="10"/>
        <v>2942.413335594661</v>
      </c>
      <c r="I647" s="173">
        <f>SUMIF(Geography!$L$5:$L$838,'Census Tract'!C647,Geography!$M$5:$M$838)</f>
        <v>780</v>
      </c>
      <c r="J647" s="338">
        <f ca="1">($I647/(SUMIF($D$5:$D$832,$D647,$I$5:$I$832))*IF($D647=1,Urban_Rural_LDVs!F$6,Urban_Rural_LDVs!F$7))</f>
        <v>0.39061464432262538</v>
      </c>
      <c r="K647" s="196">
        <f ca="1">($I647/(SUMIF($D$5:$D$832,$D647,$I$5:$I$832))*IF($D647=1,Urban_Rural_LDVs!G$6,Urban_Rural_LDVs!G$7))</f>
        <v>1.9411869525580032</v>
      </c>
      <c r="L647" s="196">
        <f ca="1">($I647/(SUMIF($D$5:$D$832,$D647,$I$5:$I$832))*IF($D647=1,Urban_Rural_LDVs!H$6,Urban_Rural_LDVs!H$7))</f>
        <v>8.9321471591558179</v>
      </c>
      <c r="M647" s="197">
        <f ca="1">($I647/(SUMIF($D$5:$D$832,$D647,$I$5:$I$832))*IF($D647=1,Urban_Rural_LDVs!I$6,Urban_Rural_LDVs!I$7))</f>
        <v>19.399998420761975</v>
      </c>
      <c r="N647" s="196">
        <f ca="1">($H647/(SUMIF($D$5:$D$832,$D647,$H$5:$H$832))*IF($D647=1,Urban_Rural_LDVs!J$6,Urban_Rural_LDVs!J$7))</f>
        <v>0.6074396970889171</v>
      </c>
      <c r="O647" s="196">
        <f ca="1">($H647/(SUMIF($D$5:$D$832,$D647,$H$5:$H$832))*IF($D647=1,Urban_Rural_LDVs!K$6,Urban_Rural_LDVs!K$7))</f>
        <v>2.8905538203259149</v>
      </c>
      <c r="P647" s="196">
        <f ca="1">($H647/(SUMIF($D$5:$D$832,$D647,$H$5:$H$832))*IF($D647=1,Urban_Rural_LDVs!L$6,Urban_Rural_LDVs!L$7))</f>
        <v>13.183210222730141</v>
      </c>
      <c r="Q647" s="197">
        <f ca="1">($H647/(SUMIF($D$5:$D$832,$D647,$H$5:$H$832))*IF($D647=1,Urban_Rural_LDVs!M$6,Urban_Rural_LDVs!M$7))</f>
        <v>28.594614778394828</v>
      </c>
      <c r="R647" s="196">
        <f ca="1">($H647/(SUMIF($D$5:$D$832,$D647,$H$5:$H$832))*IF($D647=1,Urban_Rural_LDVs!N$6,Urban_Rural_LDVs!N$7))</f>
        <v>0.25289742043727875</v>
      </c>
      <c r="S647" s="196">
        <f ca="1">($H647/(SUMIF($D$5:$D$832,$D647,$H$5:$H$832))*IF($D647=1,Urban_Rural_LDVs!O$6,Urban_Rural_LDVs!O$7))</f>
        <v>1.2012969683582235</v>
      </c>
      <c r="T647" s="196">
        <f ca="1">($H647/(SUMIF($D$5:$D$832,$D647,$H$5:$H$832))*IF($D647=1,Urban_Rural_LDVs!P$6,Urban_Rural_LDVs!P$7))</f>
        <v>5.2709503413917487</v>
      </c>
      <c r="U647" s="339">
        <f ca="1">($H647/(SUMIF($D$5:$D$832,$D647,$H$5:$H$832))*IF($D647=1,Urban_Rural_LDVs!Q$6,Urban_Rural_LDVs!Q$7))</f>
        <v>11.323600767478446</v>
      </c>
      <c r="V647" s="344">
        <f ca="1">'DAC Adjustment'!O651-'Census Tract'!J647</f>
        <v>0</v>
      </c>
      <c r="W647" s="29">
        <f ca="1">'DAC Adjustment'!P651-'Census Tract'!K647</f>
        <v>0</v>
      </c>
      <c r="X647" s="29">
        <f ca="1">'DAC Adjustment'!Q651-'Census Tract'!L647</f>
        <v>0</v>
      </c>
      <c r="Y647" s="105">
        <f ca="1">'DAC Adjustment'!R651-'Census Tract'!M647</f>
        <v>0</v>
      </c>
      <c r="Z647" s="29">
        <f ca="1">'DAC Adjustment'!S651-'Census Tract'!N647</f>
        <v>0</v>
      </c>
      <c r="AA647" s="29">
        <f ca="1">'DAC Adjustment'!T651-'Census Tract'!O647</f>
        <v>0</v>
      </c>
      <c r="AB647" s="29">
        <f ca="1">'DAC Adjustment'!U651-'Census Tract'!P647</f>
        <v>0</v>
      </c>
      <c r="AC647" s="105">
        <f ca="1">'DAC Adjustment'!V651-'Census Tract'!Q647</f>
        <v>0</v>
      </c>
      <c r="AD647" s="29">
        <f ca="1">'DAC Adjustment'!W651-'Census Tract'!R647</f>
        <v>0</v>
      </c>
      <c r="AE647" s="29">
        <f ca="1">'DAC Adjustment'!X651-'Census Tract'!S647</f>
        <v>0</v>
      </c>
      <c r="AF647" s="29">
        <f ca="1">'DAC Adjustment'!Y651-'Census Tract'!T647</f>
        <v>0</v>
      </c>
      <c r="AG647" s="345">
        <f ca="1">'DAC Adjustment'!Z651-'Census Tract'!U647</f>
        <v>0</v>
      </c>
    </row>
    <row r="648" spans="1:33" ht="15.75" x14ac:dyDescent="0.25">
      <c r="A648" s="193" t="s">
        <v>52</v>
      </c>
      <c r="B648" s="53" t="str">
        <f>IFERROR(INDEX(Geography!$R$5:$R$889,MATCH(C648,Geography!$S$5:$S$889,0)),"Undefined")</f>
        <v>Portland</v>
      </c>
      <c r="C648" s="53">
        <v>41051006802</v>
      </c>
      <c r="D648" s="171" cm="1">
        <f t="array" ref="D648">INDEX(Geography!$K$5:$K$838,MATCH(C648,Geography!$L$5:$L$838,0),0)</f>
        <v>1</v>
      </c>
      <c r="E648" s="53">
        <v>3644</v>
      </c>
      <c r="F648" s="53">
        <f>SUMIF(County!$A$5:$A$40,A648,County!$D$5:$D$40)</f>
        <v>590062</v>
      </c>
      <c r="G648" s="173" cm="1">
        <f t="array" ref="G648">INDEX(Geography!$E$5:$E$833,MATCH(C648,Geography!$C$5:$C$833,0),0)</f>
        <v>2766</v>
      </c>
      <c r="H648" s="239">
        <f t="shared" si="10"/>
        <v>3181.671339427221</v>
      </c>
      <c r="I648" s="173">
        <f>SUMIF(Geography!$L$5:$L$838,'Census Tract'!C648,Geography!$M$5:$M$838)</f>
        <v>243</v>
      </c>
      <c r="J648" s="338">
        <f ca="1">($I648/(SUMIF($D$5:$D$832,$D648,$I$5:$I$832))*IF($D648=1,Urban_Rural_LDVs!F$6,Urban_Rural_LDVs!F$7))</f>
        <v>0.12169148534666405</v>
      </c>
      <c r="K648" s="196">
        <f ca="1">($I648/(SUMIF($D$5:$D$832,$D648,$I$5:$I$832))*IF($D648=1,Urban_Rural_LDVs!G$6,Urban_Rural_LDVs!G$7))</f>
        <v>0.60475439675845477</v>
      </c>
      <c r="L648" s="196">
        <f ca="1">($I648/(SUMIF($D$5:$D$832,$D648,$I$5:$I$832))*IF($D648=1,Urban_Rural_LDVs!H$6,Urban_Rural_LDVs!H$7))</f>
        <v>2.7827073841985435</v>
      </c>
      <c r="M648" s="197">
        <f ca="1">($I648/(SUMIF($D$5:$D$832,$D648,$I$5:$I$832))*IF($D648=1,Urban_Rural_LDVs!I$6,Urban_Rural_LDVs!I$7))</f>
        <v>6.0438456618527683</v>
      </c>
      <c r="N648" s="196">
        <f ca="1">($H648/(SUMIF($D$5:$D$832,$D648,$H$5:$H$832))*IF($D648=1,Urban_Rural_LDVs!J$6,Urban_Rural_LDVs!J$7))</f>
        <v>0.65683276080842246</v>
      </c>
      <c r="O648" s="196">
        <f ca="1">($H648/(SUMIF($D$5:$D$832,$D648,$H$5:$H$832))*IF($D648=1,Urban_Rural_LDVs!K$6,Urban_Rural_LDVs!K$7))</f>
        <v>3.1255949441053481</v>
      </c>
      <c r="P648" s="196">
        <f ca="1">($H648/(SUMIF($D$5:$D$832,$D648,$H$5:$H$832))*IF($D648=1,Urban_Rural_LDVs!L$6,Urban_Rural_LDVs!L$7))</f>
        <v>14.255183532475202</v>
      </c>
      <c r="Q648" s="197">
        <f ca="1">($H648/(SUMIF($D$5:$D$832,$D648,$H$5:$H$832))*IF($D648=1,Urban_Rural_LDVs!M$6,Urban_Rural_LDVs!M$7))</f>
        <v>30.91974373613764</v>
      </c>
      <c r="R648" s="196">
        <f ca="1">($H648/(SUMIF($D$5:$D$832,$D648,$H$5:$H$832))*IF($D648=1,Urban_Rural_LDVs!N$6,Urban_Rural_LDVs!N$7))</f>
        <v>0.27346140145798004</v>
      </c>
      <c r="S648" s="196">
        <f ca="1">($H648/(SUMIF($D$5:$D$832,$D648,$H$5:$H$832))*IF($D648=1,Urban_Rural_LDVs!O$6,Urban_Rural_LDVs!O$7))</f>
        <v>1.2989786608595959</v>
      </c>
      <c r="T648" s="196">
        <f ca="1">($H648/(SUMIF($D$5:$D$832,$D648,$H$5:$H$832))*IF($D648=1,Urban_Rural_LDVs!P$6,Urban_Rural_LDVs!P$7))</f>
        <v>5.6995499000350174</v>
      </c>
      <c r="U648" s="339">
        <f ca="1">($H648/(SUMIF($D$5:$D$832,$D648,$H$5:$H$832))*IF($D648=1,Urban_Rural_LDVs!Q$6,Urban_Rural_LDVs!Q$7))</f>
        <v>12.244362675076379</v>
      </c>
      <c r="V648" s="344">
        <f ca="1">'DAC Adjustment'!O652-'Census Tract'!J648</f>
        <v>0</v>
      </c>
      <c r="W648" s="29">
        <f ca="1">'DAC Adjustment'!P652-'Census Tract'!K648</f>
        <v>0</v>
      </c>
      <c r="X648" s="29">
        <f ca="1">'DAC Adjustment'!Q652-'Census Tract'!L648</f>
        <v>0</v>
      </c>
      <c r="Y648" s="105">
        <f ca="1">'DAC Adjustment'!R652-'Census Tract'!M648</f>
        <v>0</v>
      </c>
      <c r="Z648" s="29">
        <f ca="1">'DAC Adjustment'!S652-'Census Tract'!N648</f>
        <v>0</v>
      </c>
      <c r="AA648" s="29">
        <f ca="1">'DAC Adjustment'!T652-'Census Tract'!O648</f>
        <v>0</v>
      </c>
      <c r="AB648" s="29">
        <f ca="1">'DAC Adjustment'!U652-'Census Tract'!P648</f>
        <v>0</v>
      </c>
      <c r="AC648" s="105">
        <f ca="1">'DAC Adjustment'!V652-'Census Tract'!Q648</f>
        <v>0</v>
      </c>
      <c r="AD648" s="29">
        <f ca="1">'DAC Adjustment'!W652-'Census Tract'!R648</f>
        <v>0</v>
      </c>
      <c r="AE648" s="29">
        <f ca="1">'DAC Adjustment'!X652-'Census Tract'!S648</f>
        <v>0</v>
      </c>
      <c r="AF648" s="29">
        <f ca="1">'DAC Adjustment'!Y652-'Census Tract'!T648</f>
        <v>0</v>
      </c>
      <c r="AG648" s="345">
        <f ca="1">'DAC Adjustment'!Z652-'Census Tract'!U648</f>
        <v>0</v>
      </c>
    </row>
    <row r="649" spans="1:33" ht="15.75" x14ac:dyDescent="0.25">
      <c r="A649" s="193" t="s">
        <v>52</v>
      </c>
      <c r="B649" s="53" t="str">
        <f>IFERROR(INDEX(Geography!$R$5:$R$889,MATCH(C649,Geography!$S$5:$S$889,0)),"Undefined")</f>
        <v>Portland</v>
      </c>
      <c r="C649" s="53">
        <v>41051007500</v>
      </c>
      <c r="D649" s="171" cm="1">
        <f t="array" ref="D649">INDEX(Geography!$K$5:$K$838,MATCH(C649,Geography!$L$5:$L$838,0),0)</f>
        <v>1</v>
      </c>
      <c r="E649" s="53">
        <v>5357</v>
      </c>
      <c r="F649" s="53">
        <f>SUMIF(County!$A$5:$A$40,A649,County!$D$5:$D$40)</f>
        <v>590062</v>
      </c>
      <c r="G649" s="173" cm="1">
        <f t="array" ref="G649">INDEX(Geography!$E$5:$E$833,MATCH(C649,Geography!$C$5:$C$833,0),0)</f>
        <v>3083</v>
      </c>
      <c r="H649" s="239">
        <f t="shared" si="10"/>
        <v>3546.30973949896</v>
      </c>
      <c r="I649" s="173">
        <f>SUMIF(Geography!$L$5:$L$838,'Census Tract'!C649,Geography!$M$5:$M$838)</f>
        <v>1121</v>
      </c>
      <c r="J649" s="338">
        <f ca="1">($I649/(SUMIF($D$5:$D$832,$D649,$I$5:$I$832))*IF($D649=1,Urban_Rural_LDVs!F$6,Urban_Rural_LDVs!F$7))</f>
        <v>0.56138335421238839</v>
      </c>
      <c r="K649" s="196">
        <f ca="1">($I649/(SUMIF($D$5:$D$832,$D649,$I$5:$I$832))*IF($D649=1,Urban_Rural_LDVs!G$6,Urban_Rural_LDVs!G$7))</f>
        <v>2.7898340689968224</v>
      </c>
      <c r="L649" s="196">
        <f ca="1">($I649/(SUMIF($D$5:$D$832,$D649,$I$5:$I$832))*IF($D649=1,Urban_Rural_LDVs!H$6,Urban_Rural_LDVs!H$7))</f>
        <v>12.837098673607271</v>
      </c>
      <c r="M649" s="197">
        <f ca="1">($I649/(SUMIF($D$5:$D$832,$D649,$I$5:$I$832))*IF($D649=1,Urban_Rural_LDVs!I$6,Urban_Rural_LDVs!I$7))</f>
        <v>27.881279781633552</v>
      </c>
      <c r="N649" s="196">
        <f ca="1">($H649/(SUMIF($D$5:$D$832,$D649,$H$5:$H$832))*IF($D649=1,Urban_Rural_LDVs!J$6,Urban_Rural_LDVs!J$7))</f>
        <v>0.73210968965016876</v>
      </c>
      <c r="O649" s="196">
        <f ca="1">($H649/(SUMIF($D$5:$D$832,$D649,$H$5:$H$832))*IF($D649=1,Urban_Rural_LDVs!K$6,Urban_Rural_LDVs!K$7))</f>
        <v>3.4838066567884272</v>
      </c>
      <c r="P649" s="196">
        <f ca="1">($H649/(SUMIF($D$5:$D$832,$D649,$H$5:$H$832))*IF($D649=1,Urban_Rural_LDVs!L$6,Urban_Rural_LDVs!L$7))</f>
        <v>15.888912086269361</v>
      </c>
      <c r="Q649" s="197">
        <f ca="1">($H649/(SUMIF($D$5:$D$832,$D649,$H$5:$H$832))*IF($D649=1,Urban_Rural_LDVs!M$6,Urban_Rural_LDVs!M$7))</f>
        <v>34.463329695774533</v>
      </c>
      <c r="R649" s="196">
        <f ca="1">($H649/(SUMIF($D$5:$D$832,$D649,$H$5:$H$832))*IF($D649=1,Urban_Rural_LDVs!N$6,Urban_Rural_LDVs!N$7))</f>
        <v>0.30480169945587582</v>
      </c>
      <c r="S649" s="196">
        <f ca="1">($H649/(SUMIF($D$5:$D$832,$D649,$H$5:$H$832))*IF($D649=1,Urban_Rural_LDVs!O$6,Urban_Rural_LDVs!O$7))</f>
        <v>1.4478493172198608</v>
      </c>
      <c r="T649" s="196">
        <f ca="1">($H649/(SUMIF($D$5:$D$832,$D649,$H$5:$H$832))*IF($D649=1,Urban_Rural_LDVs!P$6,Urban_Rural_LDVs!P$7))</f>
        <v>6.3527521120057715</v>
      </c>
      <c r="U649" s="339">
        <f ca="1">($H649/(SUMIF($D$5:$D$832,$D649,$H$5:$H$832))*IF($D649=1,Urban_Rural_LDVs!Q$6,Urban_Rural_LDVs!Q$7))</f>
        <v>13.647639236175158</v>
      </c>
      <c r="V649" s="344">
        <f ca="1">'DAC Adjustment'!O653-'Census Tract'!J649</f>
        <v>0</v>
      </c>
      <c r="W649" s="29">
        <f ca="1">'DAC Adjustment'!P653-'Census Tract'!K649</f>
        <v>0</v>
      </c>
      <c r="X649" s="29">
        <f ca="1">'DAC Adjustment'!Q653-'Census Tract'!L649</f>
        <v>0</v>
      </c>
      <c r="Y649" s="105">
        <f ca="1">'DAC Adjustment'!R653-'Census Tract'!M649</f>
        <v>0</v>
      </c>
      <c r="Z649" s="29">
        <f ca="1">'DAC Adjustment'!S653-'Census Tract'!N649</f>
        <v>0</v>
      </c>
      <c r="AA649" s="29">
        <f ca="1">'DAC Adjustment'!T653-'Census Tract'!O649</f>
        <v>0</v>
      </c>
      <c r="AB649" s="29">
        <f ca="1">'DAC Adjustment'!U653-'Census Tract'!P649</f>
        <v>0</v>
      </c>
      <c r="AC649" s="105">
        <f ca="1">'DAC Adjustment'!V653-'Census Tract'!Q649</f>
        <v>0</v>
      </c>
      <c r="AD649" s="29">
        <f ca="1">'DAC Adjustment'!W653-'Census Tract'!R649</f>
        <v>0</v>
      </c>
      <c r="AE649" s="29">
        <f ca="1">'DAC Adjustment'!X653-'Census Tract'!S649</f>
        <v>0</v>
      </c>
      <c r="AF649" s="29">
        <f ca="1">'DAC Adjustment'!Y653-'Census Tract'!T649</f>
        <v>0</v>
      </c>
      <c r="AG649" s="345">
        <f ca="1">'DAC Adjustment'!Z653-'Census Tract'!U649</f>
        <v>0</v>
      </c>
    </row>
    <row r="650" spans="1:33" ht="15.75" x14ac:dyDescent="0.25">
      <c r="A650" s="193" t="s">
        <v>52</v>
      </c>
      <c r="B650" s="53" t="str">
        <f>IFERROR(INDEX(Geography!$R$5:$R$889,MATCH(C650,Geography!$S$5:$S$889,0)),"Undefined")</f>
        <v>Portland</v>
      </c>
      <c r="C650" s="53">
        <v>41051000301</v>
      </c>
      <c r="D650" s="171" cm="1">
        <f t="array" ref="D650">INDEX(Geography!$K$5:$K$838,MATCH(C650,Geography!$L$5:$L$838,0),0)</f>
        <v>1</v>
      </c>
      <c r="E650" s="53">
        <v>5777</v>
      </c>
      <c r="F650" s="53">
        <f>SUMIF(County!$A$5:$A$40,A650,County!$D$5:$D$40)</f>
        <v>590062</v>
      </c>
      <c r="G650" s="173" cm="1">
        <f t="array" ref="G650">INDEX(Geography!$E$5:$E$833,MATCH(C650,Geography!$C$5:$C$833,0),0)</f>
        <v>3153</v>
      </c>
      <c r="H650" s="239">
        <f t="shared" si="10"/>
        <v>3626.8292600195332</v>
      </c>
      <c r="I650" s="173">
        <f>SUMIF(Geography!$L$5:$L$838,'Census Tract'!C650,Geography!$M$5:$M$838)</f>
        <v>3770</v>
      </c>
      <c r="J650" s="338">
        <f ca="1">($I650/(SUMIF($D$5:$D$832,$D650,$I$5:$I$832))*IF($D650=1,Urban_Rural_LDVs!F$6,Urban_Rural_LDVs!F$7))</f>
        <v>1.8879707808926891</v>
      </c>
      <c r="K650" s="196">
        <f ca="1">($I650/(SUMIF($D$5:$D$832,$D650,$I$5:$I$832))*IF($D650=1,Urban_Rural_LDVs!G$6,Urban_Rural_LDVs!G$7))</f>
        <v>9.3824036040303476</v>
      </c>
      <c r="L650" s="196">
        <f ca="1">($I650/(SUMIF($D$5:$D$832,$D650,$I$5:$I$832))*IF($D650=1,Urban_Rural_LDVs!H$6,Urban_Rural_LDVs!H$7))</f>
        <v>43.172044602586453</v>
      </c>
      <c r="M650" s="197">
        <f ca="1">($I650/(SUMIF($D$5:$D$832,$D650,$I$5:$I$832))*IF($D650=1,Urban_Rural_LDVs!I$6,Urban_Rural_LDVs!I$7))</f>
        <v>93.766659033682856</v>
      </c>
      <c r="N650" s="196">
        <f ca="1">($H650/(SUMIF($D$5:$D$832,$D650,$H$5:$H$832))*IF($D650=1,Urban_Rural_LDVs!J$6,Urban_Rural_LDVs!J$7))</f>
        <v>0.74873235532500226</v>
      </c>
      <c r="O650" s="196">
        <f ca="1">($H650/(SUMIF($D$5:$D$832,$D650,$H$5:$H$832))*IF($D650=1,Urban_Rural_LDVs!K$6,Urban_Rural_LDVs!K$7))</f>
        <v>3.5629070349834286</v>
      </c>
      <c r="P650" s="196">
        <f ca="1">($H650/(SUMIF($D$5:$D$832,$D650,$H$5:$H$832))*IF($D650=1,Urban_Rural_LDVs!L$6,Urban_Rural_LDVs!L$7))</f>
        <v>16.249672334741255</v>
      </c>
      <c r="Q650" s="197">
        <f ca="1">($H650/(SUMIF($D$5:$D$832,$D650,$H$5:$H$832))*IF($D650=1,Urban_Rural_LDVs!M$6,Urban_Rural_LDVs!M$7))</f>
        <v>35.245825018091828</v>
      </c>
      <c r="R650" s="196">
        <f ca="1">($H650/(SUMIF($D$5:$D$832,$D650,$H$5:$H$832))*IF($D650=1,Urban_Rural_LDVs!N$6,Urban_Rural_LDVs!N$7))</f>
        <v>0.31172226999168878</v>
      </c>
      <c r="S650" s="196">
        <f ca="1">($H650/(SUMIF($D$5:$D$832,$D650,$H$5:$H$832))*IF($D650=1,Urban_Rural_LDVs!O$6,Urban_Rural_LDVs!O$7))</f>
        <v>1.4807229637347454</v>
      </c>
      <c r="T650" s="196">
        <f ca="1">($H650/(SUMIF($D$5:$D$832,$D650,$H$5:$H$832))*IF($D650=1,Urban_Rural_LDVs!P$6,Urban_Rural_LDVs!P$7))</f>
        <v>6.4969923480876401</v>
      </c>
      <c r="U650" s="339">
        <f ca="1">($H650/(SUMIF($D$5:$D$832,$D650,$H$5:$H$832))*IF($D650=1,Urban_Rural_LDVs!Q$6,Urban_Rural_LDVs!Q$7))</f>
        <v>13.957511032001385</v>
      </c>
      <c r="V650" s="344">
        <f ca="1">'DAC Adjustment'!O654-'Census Tract'!J650</f>
        <v>0</v>
      </c>
      <c r="W650" s="29">
        <f ca="1">'DAC Adjustment'!P654-'Census Tract'!K650</f>
        <v>0</v>
      </c>
      <c r="X650" s="29">
        <f ca="1">'DAC Adjustment'!Q654-'Census Tract'!L650</f>
        <v>0</v>
      </c>
      <c r="Y650" s="105">
        <f ca="1">'DAC Adjustment'!R654-'Census Tract'!M650</f>
        <v>0</v>
      </c>
      <c r="Z650" s="29">
        <f ca="1">'DAC Adjustment'!S654-'Census Tract'!N650</f>
        <v>0</v>
      </c>
      <c r="AA650" s="29">
        <f ca="1">'DAC Adjustment'!T654-'Census Tract'!O650</f>
        <v>0</v>
      </c>
      <c r="AB650" s="29">
        <f ca="1">'DAC Adjustment'!U654-'Census Tract'!P650</f>
        <v>0</v>
      </c>
      <c r="AC650" s="105">
        <f ca="1">'DAC Adjustment'!V654-'Census Tract'!Q650</f>
        <v>0</v>
      </c>
      <c r="AD650" s="29">
        <f ca="1">'DAC Adjustment'!W654-'Census Tract'!R650</f>
        <v>0</v>
      </c>
      <c r="AE650" s="29">
        <f ca="1">'DAC Adjustment'!X654-'Census Tract'!S650</f>
        <v>0</v>
      </c>
      <c r="AF650" s="29">
        <f ca="1">'DAC Adjustment'!Y654-'Census Tract'!T650</f>
        <v>0</v>
      </c>
      <c r="AG650" s="345">
        <f ca="1">'DAC Adjustment'!Z654-'Census Tract'!U650</f>
        <v>0</v>
      </c>
    </row>
    <row r="651" spans="1:33" ht="15.75" x14ac:dyDescent="0.25">
      <c r="A651" s="193" t="s">
        <v>52</v>
      </c>
      <c r="B651" s="53" t="str">
        <f>IFERROR(INDEX(Geography!$R$5:$R$889,MATCH(C651,Geography!$S$5:$S$889,0)),"Undefined")</f>
        <v>Portland</v>
      </c>
      <c r="C651" s="53">
        <v>41051004200</v>
      </c>
      <c r="D651" s="171" cm="1">
        <f t="array" ref="D651">INDEX(Geography!$K$5:$K$838,MATCH(C651,Geography!$L$5:$L$838,0),0)</f>
        <v>1</v>
      </c>
      <c r="E651" s="53">
        <v>3962</v>
      </c>
      <c r="F651" s="53">
        <f>SUMIF(County!$A$5:$A$40,A651,County!$D$5:$D$40)</f>
        <v>590062</v>
      </c>
      <c r="G651" s="173" cm="1">
        <f t="array" ref="G651">INDEX(Geography!$E$5:$E$833,MATCH(C651,Geography!$C$5:$C$833,0),0)</f>
        <v>2672</v>
      </c>
      <c r="H651" s="239">
        <f t="shared" si="10"/>
        <v>3073.5451261567373</v>
      </c>
      <c r="I651" s="173">
        <f>SUMIF(Geography!$L$5:$L$838,'Census Tract'!C651,Geography!$M$5:$M$838)</f>
        <v>1736</v>
      </c>
      <c r="J651" s="338">
        <f ca="1">($I651/(SUMIF($D$5:$D$832,$D651,$I$5:$I$832))*IF($D651=1,Urban_Rural_LDVs!F$6,Urban_Rural_LDVs!F$7))</f>
        <v>0.86936797762061235</v>
      </c>
      <c r="K651" s="196">
        <f ca="1">($I651/(SUMIF($D$5:$D$832,$D651,$I$5:$I$832))*IF($D651=1,Urban_Rural_LDVs!G$6,Urban_Rural_LDVs!G$7))</f>
        <v>4.3203853200521714</v>
      </c>
      <c r="L651" s="196">
        <f ca="1">($I651/(SUMIF($D$5:$D$832,$D651,$I$5:$I$832))*IF($D651=1,Urban_Rural_LDVs!H$6,Urban_Rural_LDVs!H$7))</f>
        <v>19.879753164480128</v>
      </c>
      <c r="M651" s="197">
        <f ca="1">($I651/(SUMIF($D$5:$D$832,$D651,$I$5:$I$832))*IF($D651=1,Urban_Rural_LDVs!I$6,Urban_Rural_LDVs!I$7))</f>
        <v>43.177432382618953</v>
      </c>
      <c r="N651" s="196">
        <f ca="1">($H651/(SUMIF($D$5:$D$832,$D651,$H$5:$H$832))*IF($D651=1,Urban_Rural_LDVs!J$6,Urban_Rural_LDVs!J$7))</f>
        <v>0.63451089547364614</v>
      </c>
      <c r="O651" s="196">
        <f ca="1">($H651/(SUMIF($D$5:$D$832,$D651,$H$5:$H$832))*IF($D651=1,Urban_Rural_LDVs!K$6,Urban_Rural_LDVs!K$7))</f>
        <v>3.0193744362434893</v>
      </c>
      <c r="P651" s="196">
        <f ca="1">($H651/(SUMIF($D$5:$D$832,$D651,$H$5:$H$832))*IF($D651=1,Urban_Rural_LDVs!L$6,Urban_Rural_LDVs!L$7))</f>
        <v>13.770734055955801</v>
      </c>
      <c r="Q651" s="197">
        <f ca="1">($H651/(SUMIF($D$5:$D$832,$D651,$H$5:$H$832))*IF($D651=1,Urban_Rural_LDVs!M$6,Urban_Rural_LDVs!M$7))</f>
        <v>29.868964303311568</v>
      </c>
      <c r="R651" s="196">
        <f ca="1">($H651/(SUMIF($D$5:$D$832,$D651,$H$5:$H$832))*IF($D651=1,Urban_Rural_LDVs!N$6,Urban_Rural_LDVs!N$7))</f>
        <v>0.26416806388131697</v>
      </c>
      <c r="S651" s="196">
        <f ca="1">($H651/(SUMIF($D$5:$D$832,$D651,$H$5:$H$832))*IF($D651=1,Urban_Rural_LDVs!O$6,Urban_Rural_LDVs!O$7))</f>
        <v>1.2548340498253221</v>
      </c>
      <c r="T651" s="196">
        <f ca="1">($H651/(SUMIF($D$5:$D$832,$D651,$H$5:$H$832))*IF($D651=1,Urban_Rural_LDVs!P$6,Urban_Rural_LDVs!P$7))</f>
        <v>5.5058558687250798</v>
      </c>
      <c r="U651" s="339">
        <f ca="1">($H651/(SUMIF($D$5:$D$832,$D651,$H$5:$H$832))*IF($D651=1,Urban_Rural_LDVs!Q$6,Urban_Rural_LDVs!Q$7))</f>
        <v>11.828249120681162</v>
      </c>
      <c r="V651" s="344">
        <f ca="1">'DAC Adjustment'!O655-'Census Tract'!J651</f>
        <v>0</v>
      </c>
      <c r="W651" s="29">
        <f ca="1">'DAC Adjustment'!P655-'Census Tract'!K651</f>
        <v>0</v>
      </c>
      <c r="X651" s="29">
        <f ca="1">'DAC Adjustment'!Q655-'Census Tract'!L651</f>
        <v>0</v>
      </c>
      <c r="Y651" s="105">
        <f ca="1">'DAC Adjustment'!R655-'Census Tract'!M651</f>
        <v>0</v>
      </c>
      <c r="Z651" s="29">
        <f ca="1">'DAC Adjustment'!S655-'Census Tract'!N651</f>
        <v>0</v>
      </c>
      <c r="AA651" s="29">
        <f ca="1">'DAC Adjustment'!T655-'Census Tract'!O651</f>
        <v>0</v>
      </c>
      <c r="AB651" s="29">
        <f ca="1">'DAC Adjustment'!U655-'Census Tract'!P651</f>
        <v>0</v>
      </c>
      <c r="AC651" s="105">
        <f ca="1">'DAC Adjustment'!V655-'Census Tract'!Q651</f>
        <v>0</v>
      </c>
      <c r="AD651" s="29">
        <f ca="1">'DAC Adjustment'!W655-'Census Tract'!R651</f>
        <v>0</v>
      </c>
      <c r="AE651" s="29">
        <f ca="1">'DAC Adjustment'!X655-'Census Tract'!S651</f>
        <v>0</v>
      </c>
      <c r="AF651" s="29">
        <f ca="1">'DAC Adjustment'!Y655-'Census Tract'!T651</f>
        <v>0</v>
      </c>
      <c r="AG651" s="345">
        <f ca="1">'DAC Adjustment'!Z655-'Census Tract'!U651</f>
        <v>0</v>
      </c>
    </row>
    <row r="652" spans="1:33" ht="15.75" x14ac:dyDescent="0.25">
      <c r="A652" s="193" t="s">
        <v>52</v>
      </c>
      <c r="B652" s="53" t="str">
        <f>IFERROR(INDEX(Geography!$R$5:$R$889,MATCH(C652,Geography!$S$5:$S$889,0)),"Undefined")</f>
        <v>Portland</v>
      </c>
      <c r="C652" s="53">
        <v>41051002402</v>
      </c>
      <c r="D652" s="171" cm="1">
        <f t="array" ref="D652">INDEX(Geography!$K$5:$K$838,MATCH(C652,Geography!$L$5:$L$838,0),0)</f>
        <v>1</v>
      </c>
      <c r="E652" s="53">
        <v>3378</v>
      </c>
      <c r="F652" s="53">
        <f>SUMIF(County!$A$5:$A$40,A652,County!$D$5:$D$40)</f>
        <v>590062</v>
      </c>
      <c r="G652" s="173" cm="1">
        <f t="array" ref="G652">INDEX(Geography!$E$5:$E$833,MATCH(C652,Geography!$C$5:$C$833,0),0)</f>
        <v>2140</v>
      </c>
      <c r="H652" s="239">
        <f t="shared" si="10"/>
        <v>2461.5967702003809</v>
      </c>
      <c r="I652" s="173">
        <f>SUMIF(Geography!$L$5:$L$838,'Census Tract'!C652,Geography!$M$5:$M$838)</f>
        <v>5102</v>
      </c>
      <c r="J652" s="338">
        <f ca="1">($I652/(SUMIF($D$5:$D$832,$D652,$I$5:$I$832))*IF($D652=1,Urban_Rural_LDVs!F$6,Urban_Rural_LDVs!F$7))</f>
        <v>2.5550204042744031</v>
      </c>
      <c r="K652" s="196">
        <f ca="1">($I652/(SUMIF($D$5:$D$832,$D652,$I$5:$I$832))*IF($D652=1,Urban_Rural_LDVs!G$6,Urban_Rural_LDVs!G$7))</f>
        <v>12.697353630706322</v>
      </c>
      <c r="L652" s="196">
        <f ca="1">($I652/(SUMIF($D$5:$D$832,$D652,$I$5:$I$832))*IF($D652=1,Urban_Rural_LDVs!H$6,Urban_Rural_LDVs!H$7))</f>
        <v>58.425403597452544</v>
      </c>
      <c r="M652" s="197">
        <f ca="1">($I652/(SUMIF($D$5:$D$832,$D652,$I$5:$I$832))*IF($D652=1,Urban_Rural_LDVs!I$6,Urban_Rural_LDVs!I$7))</f>
        <v>126.895887106061</v>
      </c>
      <c r="N652" s="196">
        <f ca="1">($H652/(SUMIF($D$5:$D$832,$D652,$H$5:$H$832))*IF($D652=1,Urban_Rural_LDVs!J$6,Urban_Rural_LDVs!J$7))</f>
        <v>0.50817863634491112</v>
      </c>
      <c r="O652" s="196">
        <f ca="1">($H652/(SUMIF($D$5:$D$832,$D652,$H$5:$H$832))*IF($D652=1,Urban_Rural_LDVs!K$6,Urban_Rural_LDVs!K$7))</f>
        <v>2.4182115619614772</v>
      </c>
      <c r="P652" s="196">
        <f ca="1">($H652/(SUMIF($D$5:$D$832,$D652,$H$5:$H$832))*IF($D652=1,Urban_Rural_LDVs!L$6,Urban_Rural_LDVs!L$7))</f>
        <v>11.02895616756939</v>
      </c>
      <c r="Q652" s="197">
        <f ca="1">($H652/(SUMIF($D$5:$D$832,$D652,$H$5:$H$832))*IF($D652=1,Urban_Rural_LDVs!M$6,Urban_Rural_LDVs!M$7))</f>
        <v>23.921999853700129</v>
      </c>
      <c r="R652" s="196">
        <f ca="1">($H652/(SUMIF($D$5:$D$832,$D652,$H$5:$H$832))*IF($D652=1,Urban_Rural_LDVs!N$6,Urban_Rural_LDVs!N$7))</f>
        <v>0.21157172780913858</v>
      </c>
      <c r="S652" s="196">
        <f ca="1">($H652/(SUMIF($D$5:$D$832,$D652,$H$5:$H$832))*IF($D652=1,Urban_Rural_LDVs!O$6,Urban_Rural_LDVs!O$7))</f>
        <v>1.0049943363121965</v>
      </c>
      <c r="T652" s="196">
        <f ca="1">($H652/(SUMIF($D$5:$D$832,$D652,$H$5:$H$832))*IF($D652=1,Urban_Rural_LDVs!P$6,Urban_Rural_LDVs!P$7))</f>
        <v>4.4096300745028705</v>
      </c>
      <c r="U652" s="339">
        <f ca="1">($H652/(SUMIF($D$5:$D$832,$D652,$H$5:$H$832))*IF($D652=1,Urban_Rural_LDVs!Q$6,Urban_Rural_LDVs!Q$7))</f>
        <v>9.4732234724018269</v>
      </c>
      <c r="V652" s="344">
        <f ca="1">'DAC Adjustment'!O656-'Census Tract'!J652</f>
        <v>0</v>
      </c>
      <c r="W652" s="29">
        <f ca="1">'DAC Adjustment'!P656-'Census Tract'!K652</f>
        <v>0</v>
      </c>
      <c r="X652" s="29">
        <f ca="1">'DAC Adjustment'!Q656-'Census Tract'!L652</f>
        <v>0</v>
      </c>
      <c r="Y652" s="105">
        <f ca="1">'DAC Adjustment'!R656-'Census Tract'!M652</f>
        <v>0</v>
      </c>
      <c r="Z652" s="29">
        <f ca="1">'DAC Adjustment'!S656-'Census Tract'!N652</f>
        <v>0</v>
      </c>
      <c r="AA652" s="29">
        <f ca="1">'DAC Adjustment'!T656-'Census Tract'!O652</f>
        <v>0</v>
      </c>
      <c r="AB652" s="29">
        <f ca="1">'DAC Adjustment'!U656-'Census Tract'!P652</f>
        <v>0</v>
      </c>
      <c r="AC652" s="105">
        <f ca="1">'DAC Adjustment'!V656-'Census Tract'!Q652</f>
        <v>0</v>
      </c>
      <c r="AD652" s="29">
        <f ca="1">'DAC Adjustment'!W656-'Census Tract'!R652</f>
        <v>0</v>
      </c>
      <c r="AE652" s="29">
        <f ca="1">'DAC Adjustment'!X656-'Census Tract'!S652</f>
        <v>0</v>
      </c>
      <c r="AF652" s="29">
        <f ca="1">'DAC Adjustment'!Y656-'Census Tract'!T652</f>
        <v>0</v>
      </c>
      <c r="AG652" s="345">
        <f ca="1">'DAC Adjustment'!Z656-'Census Tract'!U652</f>
        <v>0</v>
      </c>
    </row>
    <row r="653" spans="1:33" ht="15.75" x14ac:dyDescent="0.25">
      <c r="A653" s="193" t="s">
        <v>52</v>
      </c>
      <c r="B653" s="53" t="str">
        <f>IFERROR(INDEX(Geography!$R$5:$R$889,MATCH(C653,Geography!$S$5:$S$889,0)),"Undefined")</f>
        <v>Portland</v>
      </c>
      <c r="C653" s="53">
        <v>41051003803</v>
      </c>
      <c r="D653" s="171" cm="1">
        <f t="array" ref="D653">INDEX(Geography!$K$5:$K$838,MATCH(C653,Geography!$L$5:$L$838,0),0)</f>
        <v>1</v>
      </c>
      <c r="E653" s="53">
        <v>4463</v>
      </c>
      <c r="F653" s="53">
        <f>SUMIF(County!$A$5:$A$40,A653,County!$D$5:$D$40)</f>
        <v>590062</v>
      </c>
      <c r="G653" s="173" cm="1">
        <f t="array" ref="G653">INDEX(Geography!$E$5:$E$833,MATCH(C653,Geography!$C$5:$C$833,0),0)</f>
        <v>2999</v>
      </c>
      <c r="H653" s="239">
        <f t="shared" si="10"/>
        <v>3449.6863148742723</v>
      </c>
      <c r="I653" s="173">
        <f>SUMIF(Geography!$L$5:$L$838,'Census Tract'!C653,Geography!$M$5:$M$838)</f>
        <v>758</v>
      </c>
      <c r="J653" s="338">
        <f ca="1">($I653/(SUMIF($D$5:$D$832,$D653,$I$5:$I$832))*IF($D653=1,Urban_Rural_LDVs!F$6,Urban_Rural_LDVs!F$7))</f>
        <v>0.37959730820070514</v>
      </c>
      <c r="K653" s="196">
        <f ca="1">($I653/(SUMIF($D$5:$D$832,$D653,$I$5:$I$832))*IF($D653=1,Urban_Rural_LDVs!G$6,Urban_Rural_LDVs!G$7))</f>
        <v>1.8864355256909824</v>
      </c>
      <c r="L653" s="196">
        <f ca="1">($I653/(SUMIF($D$5:$D$832,$D653,$I$5:$I$832))*IF($D653=1,Urban_Rural_LDVs!H$6,Urban_Rural_LDVs!H$7))</f>
        <v>8.6802148033847555</v>
      </c>
      <c r="M653" s="197">
        <f ca="1">($I653/(SUMIF($D$5:$D$832,$D653,$I$5:$I$832))*IF($D653=1,Urban_Rural_LDVs!I$6,Urban_Rural_LDVs!I$7))</f>
        <v>18.852818978125097</v>
      </c>
      <c r="N653" s="196">
        <f ca="1">($H653/(SUMIF($D$5:$D$832,$D653,$H$5:$H$832))*IF($D653=1,Urban_Rural_LDVs!J$6,Urban_Rural_LDVs!J$7))</f>
        <v>0.71216249084036853</v>
      </c>
      <c r="O653" s="196">
        <f ca="1">($H653/(SUMIF($D$5:$D$832,$D653,$H$5:$H$832))*IF($D653=1,Urban_Rural_LDVs!K$6,Urban_Rural_LDVs!K$7))</f>
        <v>3.3888862029544256</v>
      </c>
      <c r="P653" s="196">
        <f ca="1">($H653/(SUMIF($D$5:$D$832,$D653,$H$5:$H$832))*IF($D653=1,Urban_Rural_LDVs!L$6,Urban_Rural_LDVs!L$7))</f>
        <v>15.455999788103087</v>
      </c>
      <c r="Q653" s="197">
        <f ca="1">($H653/(SUMIF($D$5:$D$832,$D653,$H$5:$H$832))*IF($D653=1,Urban_Rural_LDVs!M$6,Urban_Rural_LDVs!M$7))</f>
        <v>33.524335308993784</v>
      </c>
      <c r="R653" s="196">
        <f ca="1">($H653/(SUMIF($D$5:$D$832,$D653,$H$5:$H$832))*IF($D653=1,Urban_Rural_LDVs!N$6,Urban_Rural_LDVs!N$7))</f>
        <v>0.29649701481290031</v>
      </c>
      <c r="S653" s="196">
        <f ca="1">($H653/(SUMIF($D$5:$D$832,$D653,$H$5:$H$832))*IF($D653=1,Urban_Rural_LDVs!O$6,Urban_Rural_LDVs!O$7))</f>
        <v>1.4084009414019987</v>
      </c>
      <c r="T653" s="196">
        <f ca="1">($H653/(SUMIF($D$5:$D$832,$D653,$H$5:$H$832))*IF($D653=1,Urban_Rural_LDVs!P$6,Urban_Rural_LDVs!P$7))</f>
        <v>6.1796638287075281</v>
      </c>
      <c r="U653" s="339">
        <f ca="1">($H653/(SUMIF($D$5:$D$832,$D653,$H$5:$H$832))*IF($D653=1,Urban_Rural_LDVs!Q$6,Urban_Rural_LDVs!Q$7))</f>
        <v>13.275793081183684</v>
      </c>
      <c r="V653" s="344">
        <f ca="1">'DAC Adjustment'!O657-'Census Tract'!J653</f>
        <v>0</v>
      </c>
      <c r="W653" s="29">
        <f ca="1">'DAC Adjustment'!P657-'Census Tract'!K653</f>
        <v>0</v>
      </c>
      <c r="X653" s="29">
        <f ca="1">'DAC Adjustment'!Q657-'Census Tract'!L653</f>
        <v>0</v>
      </c>
      <c r="Y653" s="105">
        <f ca="1">'DAC Adjustment'!R657-'Census Tract'!M653</f>
        <v>0</v>
      </c>
      <c r="Z653" s="29">
        <f ca="1">'DAC Adjustment'!S657-'Census Tract'!N653</f>
        <v>0</v>
      </c>
      <c r="AA653" s="29">
        <f ca="1">'DAC Adjustment'!T657-'Census Tract'!O653</f>
        <v>0</v>
      </c>
      <c r="AB653" s="29">
        <f ca="1">'DAC Adjustment'!U657-'Census Tract'!P653</f>
        <v>0</v>
      </c>
      <c r="AC653" s="105">
        <f ca="1">'DAC Adjustment'!V657-'Census Tract'!Q653</f>
        <v>0</v>
      </c>
      <c r="AD653" s="29">
        <f ca="1">'DAC Adjustment'!W657-'Census Tract'!R653</f>
        <v>0</v>
      </c>
      <c r="AE653" s="29">
        <f ca="1">'DAC Adjustment'!X657-'Census Tract'!S653</f>
        <v>0</v>
      </c>
      <c r="AF653" s="29">
        <f ca="1">'DAC Adjustment'!Y657-'Census Tract'!T653</f>
        <v>0</v>
      </c>
      <c r="AG653" s="345">
        <f ca="1">'DAC Adjustment'!Z657-'Census Tract'!U653</f>
        <v>0</v>
      </c>
    </row>
    <row r="654" spans="1:33" ht="15.75" x14ac:dyDescent="0.25">
      <c r="A654" s="193" t="s">
        <v>52</v>
      </c>
      <c r="B654" s="53" t="str">
        <f>IFERROR(INDEX(Geography!$R$5:$R$889,MATCH(C654,Geography!$S$5:$S$889,0)),"Undefined")</f>
        <v>Portland</v>
      </c>
      <c r="C654" s="53">
        <v>41051006501</v>
      </c>
      <c r="D654" s="171" cm="1">
        <f t="array" ref="D654">INDEX(Geography!$K$5:$K$838,MATCH(C654,Geography!$L$5:$L$838,0),0)</f>
        <v>1</v>
      </c>
      <c r="E654" s="53">
        <v>6190</v>
      </c>
      <c r="F654" s="53">
        <f>SUMIF(County!$A$5:$A$40,A654,County!$D$5:$D$40)</f>
        <v>590062</v>
      </c>
      <c r="G654" s="173" cm="1">
        <f t="array" ref="G654">INDEX(Geography!$E$5:$E$833,MATCH(C654,Geography!$C$5:$C$833,0),0)</f>
        <v>5005</v>
      </c>
      <c r="H654" s="239">
        <f t="shared" si="10"/>
        <v>5757.1457172209848</v>
      </c>
      <c r="I654" s="173">
        <f>SUMIF(Geography!$L$5:$L$838,'Census Tract'!C654,Geography!$M$5:$M$838)</f>
        <v>366</v>
      </c>
      <c r="J654" s="338">
        <f ca="1">($I654/(SUMIF($D$5:$D$832,$D654,$I$5:$I$832))*IF($D654=1,Urban_Rural_LDVs!F$6,Urban_Rural_LDVs!F$7))</f>
        <v>0.18328841002830881</v>
      </c>
      <c r="K654" s="196">
        <f ca="1">($I654/(SUMIF($D$5:$D$832,$D654,$I$5:$I$832))*IF($D654=1,Urban_Rural_LDVs!G$6,Urban_Rural_LDVs!G$7))</f>
        <v>0.91086464696952452</v>
      </c>
      <c r="L654" s="196">
        <f ca="1">($I654/(SUMIF($D$5:$D$832,$D654,$I$5:$I$832))*IF($D654=1,Urban_Rural_LDVs!H$6,Urban_Rural_LDVs!H$7))</f>
        <v>4.1912382823731145</v>
      </c>
      <c r="M654" s="197">
        <f ca="1">($I654/(SUMIF($D$5:$D$832,$D654,$I$5:$I$832))*IF($D654=1,Urban_Rural_LDVs!I$6,Urban_Rural_LDVs!I$7))</f>
        <v>9.1030761820498487</v>
      </c>
      <c r="N654" s="196">
        <f ca="1">($H654/(SUMIF($D$5:$D$832,$D654,$H$5:$H$832))*IF($D654=1,Urban_Rural_LDVs!J$6,Urban_Rural_LDVs!J$7))</f>
        <v>1.1885205957505984</v>
      </c>
      <c r="O654" s="196">
        <f ca="1">($H654/(SUMIF($D$5:$D$832,$D654,$H$5:$H$832))*IF($D654=1,Urban_Rural_LDVs!K$6,Urban_Rural_LDVs!K$7))</f>
        <v>5.6556770409426145</v>
      </c>
      <c r="P654" s="196">
        <f ca="1">($H654/(SUMIF($D$5:$D$832,$D654,$H$5:$H$832))*IF($D654=1,Urban_Rural_LDVs!L$6,Urban_Rural_LDVs!L$7))</f>
        <v>25.794357765740564</v>
      </c>
      <c r="Q654" s="197">
        <f ca="1">($H654/(SUMIF($D$5:$D$832,$D654,$H$5:$H$832))*IF($D654=1,Urban_Rural_LDVs!M$6,Urban_Rural_LDVs!M$7))</f>
        <v>55.94841554568653</v>
      </c>
      <c r="R654" s="196">
        <f ca="1">($H654/(SUMIF($D$5:$D$832,$D654,$H$5:$H$832))*IF($D654=1,Urban_Rural_LDVs!N$6,Urban_Rural_LDVs!N$7))</f>
        <v>0.49482079331062562</v>
      </c>
      <c r="S654" s="196">
        <f ca="1">($H654/(SUMIF($D$5:$D$832,$D654,$H$5:$H$832))*IF($D654=1,Urban_Rural_LDVs!O$6,Urban_Rural_LDVs!O$7))</f>
        <v>2.3504657258142729</v>
      </c>
      <c r="T654" s="196">
        <f ca="1">($H654/(SUMIF($D$5:$D$832,$D654,$H$5:$H$832))*IF($D654=1,Urban_Rural_LDVs!P$6,Urban_Rural_LDVs!P$7))</f>
        <v>10.313176879853678</v>
      </c>
      <c r="U654" s="339">
        <f ca="1">($H654/(SUMIF($D$5:$D$832,$D654,$H$5:$H$832))*IF($D654=1,Urban_Rural_LDVs!Q$6,Urban_Rural_LDVs!Q$7))</f>
        <v>22.155833401575308</v>
      </c>
      <c r="V654" s="344">
        <f ca="1">'DAC Adjustment'!O658-'Census Tract'!J654</f>
        <v>0</v>
      </c>
      <c r="W654" s="29">
        <f ca="1">'DAC Adjustment'!P658-'Census Tract'!K654</f>
        <v>0</v>
      </c>
      <c r="X654" s="29">
        <f ca="1">'DAC Adjustment'!Q658-'Census Tract'!L654</f>
        <v>0</v>
      </c>
      <c r="Y654" s="105">
        <f ca="1">'DAC Adjustment'!R658-'Census Tract'!M654</f>
        <v>0</v>
      </c>
      <c r="Z654" s="29">
        <f ca="1">'DAC Adjustment'!S658-'Census Tract'!N654</f>
        <v>0</v>
      </c>
      <c r="AA654" s="29">
        <f ca="1">'DAC Adjustment'!T658-'Census Tract'!O654</f>
        <v>0</v>
      </c>
      <c r="AB654" s="29">
        <f ca="1">'DAC Adjustment'!U658-'Census Tract'!P654</f>
        <v>0</v>
      </c>
      <c r="AC654" s="105">
        <f ca="1">'DAC Adjustment'!V658-'Census Tract'!Q654</f>
        <v>0</v>
      </c>
      <c r="AD654" s="29">
        <f ca="1">'DAC Adjustment'!W658-'Census Tract'!R654</f>
        <v>0</v>
      </c>
      <c r="AE654" s="29">
        <f ca="1">'DAC Adjustment'!X658-'Census Tract'!S654</f>
        <v>0</v>
      </c>
      <c r="AF654" s="29">
        <f ca="1">'DAC Adjustment'!Y658-'Census Tract'!T654</f>
        <v>0</v>
      </c>
      <c r="AG654" s="345">
        <f ca="1">'DAC Adjustment'!Z658-'Census Tract'!U654</f>
        <v>0</v>
      </c>
    </row>
    <row r="655" spans="1:33" ht="15.75" x14ac:dyDescent="0.25">
      <c r="A655" s="193" t="s">
        <v>52</v>
      </c>
      <c r="B655" s="53" t="str">
        <f>IFERROR(INDEX(Geography!$R$5:$R$889,MATCH(C655,Geography!$S$5:$S$889,0)),"Undefined")</f>
        <v>Portland</v>
      </c>
      <c r="C655" s="53">
        <v>41051002501</v>
      </c>
      <c r="D655" s="171" cm="1">
        <f t="array" ref="D655">INDEX(Geography!$K$5:$K$838,MATCH(C655,Geography!$L$5:$L$838,0),0)</f>
        <v>1</v>
      </c>
      <c r="E655" s="53">
        <v>4688</v>
      </c>
      <c r="F655" s="53">
        <f>SUMIF(County!$A$5:$A$40,A655,County!$D$5:$D$40)</f>
        <v>590062</v>
      </c>
      <c r="G655" s="173" cm="1">
        <f t="array" ref="G655">INDEX(Geography!$E$5:$E$833,MATCH(C655,Geography!$C$5:$C$833,0),0)</f>
        <v>3332</v>
      </c>
      <c r="H655" s="239">
        <f t="shared" si="10"/>
        <v>3832.7291767792849</v>
      </c>
      <c r="I655" s="173">
        <f>SUMIF(Geography!$L$5:$L$838,'Census Tract'!C655,Geography!$M$5:$M$838)</f>
        <v>502</v>
      </c>
      <c r="J655" s="338">
        <f ca="1">($I655/(SUMIF($D$5:$D$832,$D655,$I$5:$I$832))*IF($D655=1,Urban_Rural_LDVs!F$6,Urban_Rural_LDVs!F$7))</f>
        <v>0.25139557878199736</v>
      </c>
      <c r="K655" s="196">
        <f ca="1">($I655/(SUMIF($D$5:$D$832,$D655,$I$5:$I$832))*IF($D655=1,Urban_Rural_LDVs!G$6,Urban_Rural_LDVs!G$7))</f>
        <v>1.2493280130565609</v>
      </c>
      <c r="L655" s="196">
        <f ca="1">($I655/(SUMIF($D$5:$D$832,$D655,$I$5:$I$832))*IF($D655=1,Urban_Rural_LDVs!H$6,Urban_Rural_LDVs!H$7))</f>
        <v>5.7486382998669496</v>
      </c>
      <c r="M655" s="197">
        <f ca="1">($I655/(SUMIF($D$5:$D$832,$D655,$I$5:$I$832))*IF($D655=1,Urban_Rural_LDVs!I$6,Urban_Rural_LDVs!I$7))</f>
        <v>12.485640009259628</v>
      </c>
      <c r="N655" s="196">
        <f ca="1">($H655/(SUMIF($D$5:$D$832,$D655,$H$5:$H$832))*IF($D655=1,Urban_Rural_LDVs!J$6,Urban_Rural_LDVs!J$7))</f>
        <v>0.7912388861220766</v>
      </c>
      <c r="O655" s="196">
        <f ca="1">($H655/(SUMIF($D$5:$D$832,$D655,$H$5:$H$832))*IF($D655=1,Urban_Rural_LDVs!K$6,Urban_Rural_LDVs!K$7))</f>
        <v>3.7651780020820755</v>
      </c>
      <c r="P655" s="196">
        <f ca="1">($H655/(SUMIF($D$5:$D$832,$D655,$H$5:$H$832))*IF($D655=1,Urban_Rural_LDVs!L$6,Urban_Rural_LDVs!L$7))</f>
        <v>17.172187827262249</v>
      </c>
      <c r="Q655" s="197">
        <f ca="1">($H655/(SUMIF($D$5:$D$832,$D655,$H$5:$H$832))*IF($D655=1,Urban_Rural_LDVs!M$6,Urban_Rural_LDVs!M$7))</f>
        <v>37.24677734230319</v>
      </c>
      <c r="R655" s="196">
        <f ca="1">($H655/(SUMIF($D$5:$D$832,$D655,$H$5:$H$832))*IF($D655=1,Urban_Rural_LDVs!N$6,Urban_Rural_LDVs!N$7))</f>
        <v>0.32941915750469614</v>
      </c>
      <c r="S655" s="196">
        <f ca="1">($H655/(SUMIF($D$5:$D$832,$D655,$H$5:$H$832))*IF($D655=1,Urban_Rural_LDVs!O$6,Urban_Rural_LDVs!O$7))</f>
        <v>1.5647855741085228</v>
      </c>
      <c r="T655" s="196">
        <f ca="1">($H655/(SUMIF($D$5:$D$832,$D655,$H$5:$H$832))*IF($D655=1,Urban_Rural_LDVs!P$6,Urban_Rural_LDVs!P$7))</f>
        <v>6.8658352374969924</v>
      </c>
      <c r="U655" s="339">
        <f ca="1">($H655/(SUMIF($D$5:$D$832,$D655,$H$5:$H$832))*IF($D655=1,Urban_Rural_LDVs!Q$6,Urban_Rural_LDVs!Q$7))</f>
        <v>14.749897481328453</v>
      </c>
      <c r="V655" s="344">
        <f ca="1">'DAC Adjustment'!O659-'Census Tract'!J655</f>
        <v>0</v>
      </c>
      <c r="W655" s="29">
        <f ca="1">'DAC Adjustment'!P659-'Census Tract'!K655</f>
        <v>0</v>
      </c>
      <c r="X655" s="29">
        <f ca="1">'DAC Adjustment'!Q659-'Census Tract'!L655</f>
        <v>0</v>
      </c>
      <c r="Y655" s="105">
        <f ca="1">'DAC Adjustment'!R659-'Census Tract'!M655</f>
        <v>0</v>
      </c>
      <c r="Z655" s="29">
        <f ca="1">'DAC Adjustment'!S659-'Census Tract'!N655</f>
        <v>0</v>
      </c>
      <c r="AA655" s="29">
        <f ca="1">'DAC Adjustment'!T659-'Census Tract'!O655</f>
        <v>0</v>
      </c>
      <c r="AB655" s="29">
        <f ca="1">'DAC Adjustment'!U659-'Census Tract'!P655</f>
        <v>0</v>
      </c>
      <c r="AC655" s="105">
        <f ca="1">'DAC Adjustment'!V659-'Census Tract'!Q655</f>
        <v>0</v>
      </c>
      <c r="AD655" s="29">
        <f ca="1">'DAC Adjustment'!W659-'Census Tract'!R655</f>
        <v>0</v>
      </c>
      <c r="AE655" s="29">
        <f ca="1">'DAC Adjustment'!X659-'Census Tract'!S655</f>
        <v>0</v>
      </c>
      <c r="AF655" s="29">
        <f ca="1">'DAC Adjustment'!Y659-'Census Tract'!T655</f>
        <v>0</v>
      </c>
      <c r="AG655" s="345">
        <f ca="1">'DAC Adjustment'!Z659-'Census Tract'!U655</f>
        <v>0</v>
      </c>
    </row>
    <row r="656" spans="1:33" ht="15.75" x14ac:dyDescent="0.25">
      <c r="A656" s="193" t="s">
        <v>53</v>
      </c>
      <c r="B656" s="53" t="str">
        <f>IFERROR(INDEX(Geography!$R$5:$R$889,MATCH(C656,Geography!$S$5:$S$889,0)),"Undefined")</f>
        <v>Salem</v>
      </c>
      <c r="C656" s="53">
        <v>41053005202</v>
      </c>
      <c r="D656" s="171" cm="1">
        <f t="array" ref="D656">INDEX(Geography!$K$5:$K$838,MATCH(C656,Geography!$L$5:$L$838,0),0)</f>
        <v>1</v>
      </c>
      <c r="E656" s="53">
        <v>9878</v>
      </c>
      <c r="F656" s="53">
        <f>SUMIF(County!$A$5:$A$40,A656,County!$D$5:$D$40)</f>
        <v>75262</v>
      </c>
      <c r="G656" s="173" cm="1">
        <f t="array" ref="G656">INDEX(Geography!$E$5:$E$833,MATCH(C656,Geography!$C$5:$C$833,0),0)</f>
        <v>7147</v>
      </c>
      <c r="H656" s="239">
        <f t="shared" si="10"/>
        <v>8686.9753552971579</v>
      </c>
      <c r="I656" s="173">
        <f>SUMIF(Geography!$L$5:$L$838,'Census Tract'!C656,Geography!$M$5:$M$838)</f>
        <v>1581</v>
      </c>
      <c r="J656" s="338">
        <f ca="1">($I656/(SUMIF($D$5:$D$832,$D656,$I$5:$I$832))*IF($D656=1,Urban_Rural_LDVs!F$6,Urban_Rural_LDVs!F$7))</f>
        <v>0.79174583676162902</v>
      </c>
      <c r="K656" s="196">
        <f ca="1">($I656/(SUMIF($D$5:$D$832,$D656,$I$5:$I$832))*IF($D656=1,Urban_Rural_LDVs!G$6,Urban_Rural_LDVs!G$7))</f>
        <v>3.9346366307617981</v>
      </c>
      <c r="L656" s="196">
        <f ca="1">($I656/(SUMIF($D$5:$D$832,$D656,$I$5:$I$832))*IF($D656=1,Urban_Rural_LDVs!H$6,Urban_Rural_LDVs!H$7))</f>
        <v>18.104775203365829</v>
      </c>
      <c r="M656" s="197">
        <f ca="1">($I656/(SUMIF($D$5:$D$832,$D656,$I$5:$I$832))*IF($D656=1,Urban_Rural_LDVs!I$6,Urban_Rural_LDVs!I$7))</f>
        <v>39.322304491313687</v>
      </c>
      <c r="N656" s="196">
        <f ca="1">($H656/(SUMIF($D$5:$D$832,$D656,$H$5:$H$832))*IF($D656=1,Urban_Rural_LDVs!J$6,Urban_Rural_LDVs!J$7))</f>
        <v>1.7933624805891357</v>
      </c>
      <c r="O656" s="196">
        <f ca="1">($H656/(SUMIF($D$5:$D$832,$D656,$H$5:$H$832))*IF($D656=1,Urban_Rural_LDVs!K$6,Urban_Rural_LDVs!K$7))</f>
        <v>8.5338689491959219</v>
      </c>
      <c r="P656" s="196">
        <f ca="1">($H656/(SUMIF($D$5:$D$832,$D656,$H$5:$H$832))*IF($D656=1,Urban_Rural_LDVs!L$6,Urban_Rural_LDVs!L$7))</f>
        <v>38.921187898101131</v>
      </c>
      <c r="Q656" s="197">
        <f ca="1">($H656/(SUMIF($D$5:$D$832,$D656,$H$5:$H$832))*IF($D656=1,Urban_Rural_LDVs!M$6,Urban_Rural_LDVs!M$7))</f>
        <v>84.420740916717619</v>
      </c>
      <c r="R656" s="196">
        <f ca="1">($H656/(SUMIF($D$5:$D$832,$D656,$H$5:$H$832))*IF($D656=1,Urban_Rural_LDVs!N$6,Urban_Rural_LDVs!N$7))</f>
        <v>0.74663665780078736</v>
      </c>
      <c r="S656" s="196">
        <f ca="1">($H656/(SUMIF($D$5:$D$832,$D656,$H$5:$H$832))*IF($D656=1,Urban_Rural_LDVs!O$6,Urban_Rural_LDVs!O$7))</f>
        <v>3.5466251570709519</v>
      </c>
      <c r="T656" s="196">
        <f ca="1">($H656/(SUMIF($D$5:$D$832,$D656,$H$5:$H$832))*IF($D656=1,Urban_Rural_LDVs!P$6,Urban_Rural_LDVs!P$7))</f>
        <v>15.561585165739944</v>
      </c>
      <c r="U656" s="339">
        <f ca="1">($H656/(SUMIF($D$5:$D$832,$D656,$H$5:$H$832))*IF($D656=1,Urban_Rural_LDVs!Q$6,Urban_Rural_LDVs!Q$7))</f>
        <v>33.431006993593961</v>
      </c>
      <c r="V656" s="344">
        <f ca="1">'DAC Adjustment'!O660-'Census Tract'!J656</f>
        <v>0</v>
      </c>
      <c r="W656" s="29">
        <f ca="1">'DAC Adjustment'!P660-'Census Tract'!K656</f>
        <v>0</v>
      </c>
      <c r="X656" s="29">
        <f ca="1">'DAC Adjustment'!Q660-'Census Tract'!L656</f>
        <v>0</v>
      </c>
      <c r="Y656" s="105">
        <f ca="1">'DAC Adjustment'!R660-'Census Tract'!M656</f>
        <v>0</v>
      </c>
      <c r="Z656" s="29">
        <f ca="1">'DAC Adjustment'!S660-'Census Tract'!N656</f>
        <v>0</v>
      </c>
      <c r="AA656" s="29">
        <f ca="1">'DAC Adjustment'!T660-'Census Tract'!O656</f>
        <v>0</v>
      </c>
      <c r="AB656" s="29">
        <f ca="1">'DAC Adjustment'!U660-'Census Tract'!P656</f>
        <v>0</v>
      </c>
      <c r="AC656" s="105">
        <f ca="1">'DAC Adjustment'!V660-'Census Tract'!Q656</f>
        <v>0</v>
      </c>
      <c r="AD656" s="29">
        <f ca="1">'DAC Adjustment'!W660-'Census Tract'!R656</f>
        <v>0</v>
      </c>
      <c r="AE656" s="29">
        <f ca="1">'DAC Adjustment'!X660-'Census Tract'!S656</f>
        <v>0</v>
      </c>
      <c r="AF656" s="29">
        <f ca="1">'DAC Adjustment'!Y660-'Census Tract'!T656</f>
        <v>0</v>
      </c>
      <c r="AG656" s="345">
        <f ca="1">'DAC Adjustment'!Z660-'Census Tract'!U656</f>
        <v>0</v>
      </c>
    </row>
    <row r="657" spans="1:33" ht="15.75" x14ac:dyDescent="0.25">
      <c r="A657" s="193" t="s">
        <v>53</v>
      </c>
      <c r="B657" s="53" t="str">
        <f>IFERROR(INDEX(Geography!$R$5:$R$889,MATCH(C657,Geography!$S$5:$S$889,0)),"Undefined")</f>
        <v>Independence</v>
      </c>
      <c r="C657" s="53">
        <v>41053020302</v>
      </c>
      <c r="D657" s="171" cm="1">
        <f t="array" ref="D657">INDEX(Geography!$K$5:$K$838,MATCH(C657,Geography!$L$5:$L$838,0),0)</f>
        <v>0</v>
      </c>
      <c r="E657" s="53">
        <v>10548</v>
      </c>
      <c r="F657" s="53">
        <f>SUMIF(County!$A$5:$A$40,A657,County!$D$5:$D$40)</f>
        <v>75262</v>
      </c>
      <c r="G657" s="173" cm="1">
        <f t="array" ref="G657">INDEX(Geography!$E$5:$E$833,MATCH(C657,Geography!$C$5:$C$833,0),0)</f>
        <v>7283</v>
      </c>
      <c r="H657" s="239">
        <f t="shared" si="10"/>
        <v>8852.2794896640826</v>
      </c>
      <c r="I657" s="173">
        <f>SUMIF(Geography!$L$5:$L$838,'Census Tract'!C657,Geography!$M$5:$M$838)</f>
        <v>2953</v>
      </c>
      <c r="J657" s="338">
        <f ca="1">($I657/(SUMIF($D$5:$D$832,$D657,$I$5:$I$832))*IF($D657=1,Urban_Rural_LDVs!F$6,Urban_Rural_LDVs!F$7))</f>
        <v>4.5374593539322472</v>
      </c>
      <c r="K657" s="196">
        <f ca="1">($I657/(SUMIF($D$5:$D$832,$D657,$I$5:$I$832))*IF($D657=1,Urban_Rural_LDVs!G$6,Urban_Rural_LDVs!G$7))</f>
        <v>22.8886478925562</v>
      </c>
      <c r="L657" s="196">
        <f ca="1">($I657/(SUMIF($D$5:$D$832,$D657,$I$5:$I$832))*IF($D657=1,Urban_Rural_LDVs!H$6,Urban_Rural_LDVs!H$7))</f>
        <v>106.05592134047097</v>
      </c>
      <c r="M657" s="197">
        <f ca="1">($I657/(SUMIF($D$5:$D$832,$D657,$I$5:$I$832))*IF($D657=1,Urban_Rural_LDVs!I$6,Urban_Rural_LDVs!I$7))</f>
        <v>230.70525614555748</v>
      </c>
      <c r="N657" s="196">
        <f ca="1">($H657/(SUMIF($D$5:$D$832,$D657,$H$5:$H$832))*IF($D657=1,Urban_Rural_LDVs!J$6,Urban_Rural_LDVs!J$7))</f>
        <v>2.4229795101335605</v>
      </c>
      <c r="O657" s="196">
        <f ca="1">($H657/(SUMIF($D$5:$D$832,$D657,$H$5:$H$832))*IF($D657=1,Urban_Rural_LDVs!K$6,Urban_Rural_LDVs!K$7))</f>
        <v>12.664408203198924</v>
      </c>
      <c r="P657" s="196">
        <f ca="1">($H657/(SUMIF($D$5:$D$832,$D657,$H$5:$H$832))*IF($D657=1,Urban_Rural_LDVs!L$6,Urban_Rural_LDVs!L$7))</f>
        <v>59.085041437401337</v>
      </c>
      <c r="Q657" s="197">
        <f ca="1">($H657/(SUMIF($D$5:$D$832,$D657,$H$5:$H$832))*IF($D657=1,Urban_Rural_LDVs!M$6,Urban_Rural_LDVs!M$7))</f>
        <v>128.65726028019108</v>
      </c>
      <c r="R657" s="196">
        <f ca="1">($H657/(SUMIF($D$5:$D$832,$D657,$H$5:$H$832))*IF($D657=1,Urban_Rural_LDVs!N$6,Urban_Rural_LDVs!N$7))</f>
        <v>1.6547854892249716</v>
      </c>
      <c r="S657" s="196">
        <f ca="1">($H657/(SUMIF($D$5:$D$832,$D657,$H$5:$H$832))*IF($D657=1,Urban_Rural_LDVs!O$6,Urban_Rural_LDVs!O$7))</f>
        <v>8.572501904923211</v>
      </c>
      <c r="T657" s="196">
        <f ca="1">($H657/(SUMIF($D$5:$D$832,$D657,$H$5:$H$832))*IF($D657=1,Urban_Rural_LDVs!P$6,Urban_Rural_LDVs!P$7))</f>
        <v>39.501837324087653</v>
      </c>
      <c r="U657" s="339">
        <f ca="1">($H657/(SUMIF($D$5:$D$832,$D657,$H$5:$H$832))*IF($D657=1,Urban_Rural_LDVs!Q$6,Urban_Rural_LDVs!Q$7))</f>
        <v>85.853895930878082</v>
      </c>
      <c r="V657" s="344">
        <f ca="1">'DAC Adjustment'!O661-'Census Tract'!J657</f>
        <v>0</v>
      </c>
      <c r="W657" s="29">
        <f ca="1">'DAC Adjustment'!P661-'Census Tract'!K657</f>
        <v>0</v>
      </c>
      <c r="X657" s="29">
        <f ca="1">'DAC Adjustment'!Q661-'Census Tract'!L657</f>
        <v>0</v>
      </c>
      <c r="Y657" s="105">
        <f ca="1">'DAC Adjustment'!R661-'Census Tract'!M657</f>
        <v>0</v>
      </c>
      <c r="Z657" s="29">
        <f ca="1">'DAC Adjustment'!S661-'Census Tract'!N657</f>
        <v>0</v>
      </c>
      <c r="AA657" s="29">
        <f ca="1">'DAC Adjustment'!T661-'Census Tract'!O657</f>
        <v>0</v>
      </c>
      <c r="AB657" s="29">
        <f ca="1">'DAC Adjustment'!U661-'Census Tract'!P657</f>
        <v>0</v>
      </c>
      <c r="AC657" s="105">
        <f ca="1">'DAC Adjustment'!V661-'Census Tract'!Q657</f>
        <v>0</v>
      </c>
      <c r="AD657" s="29">
        <f ca="1">'DAC Adjustment'!W661-'Census Tract'!R657</f>
        <v>0</v>
      </c>
      <c r="AE657" s="29">
        <f ca="1">'DAC Adjustment'!X661-'Census Tract'!S657</f>
        <v>0</v>
      </c>
      <c r="AF657" s="29">
        <f ca="1">'DAC Adjustment'!Y661-'Census Tract'!T657</f>
        <v>0</v>
      </c>
      <c r="AG657" s="345">
        <f ca="1">'DAC Adjustment'!Z661-'Census Tract'!U657</f>
        <v>0</v>
      </c>
    </row>
    <row r="658" spans="1:33" ht="15.75" x14ac:dyDescent="0.25">
      <c r="A658" s="193" t="s">
        <v>53</v>
      </c>
      <c r="B658" s="53" t="str">
        <f>IFERROR(INDEX(Geography!$R$5:$R$889,MATCH(C658,Geography!$S$5:$S$889,0)),"Undefined")</f>
        <v>Falls City</v>
      </c>
      <c r="C658" s="53">
        <v>41053020400</v>
      </c>
      <c r="D658" s="171" cm="1">
        <f t="array" ref="D658">INDEX(Geography!$K$5:$K$838,MATCH(C658,Geography!$L$5:$L$838,0),0)</f>
        <v>0</v>
      </c>
      <c r="E658" s="53">
        <v>6607</v>
      </c>
      <c r="F658" s="53">
        <f>SUMIF(County!$A$5:$A$40,A658,County!$D$5:$D$40)</f>
        <v>75262</v>
      </c>
      <c r="G658" s="173" cm="1">
        <f t="array" ref="G658">INDEX(Geography!$E$5:$E$833,MATCH(C658,Geography!$C$5:$C$833,0),0)</f>
        <v>5463</v>
      </c>
      <c r="H658" s="239">
        <f t="shared" si="10"/>
        <v>6640.1212209302321</v>
      </c>
      <c r="I658" s="173">
        <f>SUMIF(Geography!$L$5:$L$838,'Census Tract'!C658,Geography!$M$5:$M$838)</f>
        <v>1951</v>
      </c>
      <c r="J658" s="338">
        <f ca="1">($I658/(SUMIF($D$5:$D$832,$D658,$I$5:$I$832))*IF($D658=1,Urban_Rural_LDVs!F$6,Urban_Rural_LDVs!F$7))</f>
        <v>2.9978270232041364</v>
      </c>
      <c r="K658" s="196">
        <f ca="1">($I658/(SUMIF($D$5:$D$832,$D658,$I$5:$I$832))*IF($D658=1,Urban_Rural_LDVs!G$6,Urban_Rural_LDVs!G$7))</f>
        <v>15.12216459139084</v>
      </c>
      <c r="L658" s="196">
        <f ca="1">($I658/(SUMIF($D$5:$D$832,$D658,$I$5:$I$832))*IF($D658=1,Urban_Rural_LDVs!H$6,Urban_Rural_LDVs!H$7))</f>
        <v>70.069455650273909</v>
      </c>
      <c r="M658" s="197">
        <f ca="1">($I658/(SUMIF($D$5:$D$832,$D658,$I$5:$I$832))*IF($D658=1,Urban_Rural_LDVs!I$6,Urban_Rural_LDVs!I$7))</f>
        <v>152.42328301387832</v>
      </c>
      <c r="N658" s="196">
        <f ca="1">($H658/(SUMIF($D$5:$D$832,$D658,$H$5:$H$832))*IF($D658=1,Urban_Rural_LDVs!J$6,Urban_Rural_LDVs!J$7))</f>
        <v>1.8174841499189403</v>
      </c>
      <c r="O658" s="196">
        <f ca="1">($H658/(SUMIF($D$5:$D$832,$D658,$H$5:$H$832))*IF($D658=1,Urban_Rural_LDVs!K$6,Urban_Rural_LDVs!K$7))</f>
        <v>9.4996103273480337</v>
      </c>
      <c r="P658" s="196">
        <f ca="1">($H658/(SUMIF($D$5:$D$832,$D658,$H$5:$H$832))*IF($D658=1,Urban_Rural_LDVs!L$6,Urban_Rural_LDVs!L$7))</f>
        <v>44.319865628521697</v>
      </c>
      <c r="Q658" s="197">
        <f ca="1">($H658/(SUMIF($D$5:$D$832,$D658,$H$5:$H$832))*IF($D658=1,Urban_Rural_LDVs!M$6,Urban_Rural_LDVs!M$7))</f>
        <v>96.506194275804475</v>
      </c>
      <c r="R658" s="196">
        <f ca="1">($H658/(SUMIF($D$5:$D$832,$D658,$H$5:$H$832))*IF($D658=1,Urban_Rural_LDVs!N$6,Urban_Rural_LDVs!N$7))</f>
        <v>1.2412595259695209</v>
      </c>
      <c r="S658" s="196">
        <f ca="1">($H658/(SUMIF($D$5:$D$832,$D658,$H$5:$H$832))*IF($D658=1,Urban_Rural_LDVs!O$6,Urban_Rural_LDVs!O$7))</f>
        <v>6.4302592210072094</v>
      </c>
      <c r="T658" s="196">
        <f ca="1">($H658/(SUMIF($D$5:$D$832,$D658,$H$5:$H$832))*IF($D658=1,Urban_Rural_LDVs!P$6,Urban_Rural_LDVs!P$7))</f>
        <v>29.630445874157743</v>
      </c>
      <c r="U658" s="339">
        <f ca="1">($H658/(SUMIF($D$5:$D$832,$D658,$H$5:$H$832))*IF($D658=1,Urban_Rural_LDVs!Q$6,Urban_Rural_LDVs!Q$7))</f>
        <v>64.399263142988744</v>
      </c>
      <c r="V658" s="344">
        <f ca="1">'DAC Adjustment'!O662-'Census Tract'!J658</f>
        <v>0</v>
      </c>
      <c r="W658" s="29">
        <f ca="1">'DAC Adjustment'!P662-'Census Tract'!K658</f>
        <v>0</v>
      </c>
      <c r="X658" s="29">
        <f ca="1">'DAC Adjustment'!Q662-'Census Tract'!L658</f>
        <v>0</v>
      </c>
      <c r="Y658" s="105">
        <f ca="1">'DAC Adjustment'!R662-'Census Tract'!M658</f>
        <v>0</v>
      </c>
      <c r="Z658" s="29">
        <f ca="1">'DAC Adjustment'!S662-'Census Tract'!N658</f>
        <v>0</v>
      </c>
      <c r="AA658" s="29">
        <f ca="1">'DAC Adjustment'!T662-'Census Tract'!O658</f>
        <v>0</v>
      </c>
      <c r="AB658" s="29">
        <f ca="1">'DAC Adjustment'!U662-'Census Tract'!P658</f>
        <v>0</v>
      </c>
      <c r="AC658" s="105">
        <f ca="1">'DAC Adjustment'!V662-'Census Tract'!Q658</f>
        <v>0</v>
      </c>
      <c r="AD658" s="29">
        <f ca="1">'DAC Adjustment'!W662-'Census Tract'!R658</f>
        <v>0</v>
      </c>
      <c r="AE658" s="29">
        <f ca="1">'DAC Adjustment'!X662-'Census Tract'!S658</f>
        <v>0</v>
      </c>
      <c r="AF658" s="29">
        <f ca="1">'DAC Adjustment'!Y662-'Census Tract'!T658</f>
        <v>0</v>
      </c>
      <c r="AG658" s="345">
        <f ca="1">'DAC Adjustment'!Z662-'Census Tract'!U658</f>
        <v>0</v>
      </c>
    </row>
    <row r="659" spans="1:33" ht="15.75" x14ac:dyDescent="0.25">
      <c r="A659" s="193" t="s">
        <v>53</v>
      </c>
      <c r="B659" s="53" t="str">
        <f>IFERROR(INDEX(Geography!$R$5:$R$889,MATCH(C659,Geography!$S$5:$S$889,0)),"Undefined")</f>
        <v>Monmouth</v>
      </c>
      <c r="C659" s="53">
        <v>41053020304</v>
      </c>
      <c r="D659" s="171" cm="1">
        <f t="array" ref="D659">INDEX(Geography!$K$5:$K$838,MATCH(C659,Geography!$L$5:$L$838,0),0)</f>
        <v>1</v>
      </c>
      <c r="E659" s="53">
        <v>7002</v>
      </c>
      <c r="F659" s="53">
        <f>SUMIF(County!$A$5:$A$40,A659,County!$D$5:$D$40)</f>
        <v>75262</v>
      </c>
      <c r="G659" s="173" cm="1">
        <f t="array" ref="G659">INDEX(Geography!$E$5:$E$833,MATCH(C659,Geography!$C$5:$C$833,0),0)</f>
        <v>4785</v>
      </c>
      <c r="H659" s="239">
        <f t="shared" si="10"/>
        <v>5816.031492248062</v>
      </c>
      <c r="I659" s="173">
        <f>SUMIF(Geography!$L$5:$L$838,'Census Tract'!C659,Geography!$M$5:$M$838)</f>
        <v>1730</v>
      </c>
      <c r="J659" s="338">
        <f ca="1">($I659/(SUMIF($D$5:$D$832,$D659,$I$5:$I$832))*IF($D659=1,Urban_Rural_LDVs!F$6,Urban_Rural_LDVs!F$7))</f>
        <v>0.86636324958736122</v>
      </c>
      <c r="K659" s="196">
        <f ca="1">($I659/(SUMIF($D$5:$D$832,$D659,$I$5:$I$832))*IF($D659=1,Urban_Rural_LDVs!G$6,Urban_Rural_LDVs!G$7))</f>
        <v>4.305453112724801</v>
      </c>
      <c r="L659" s="196">
        <f ca="1">($I659/(SUMIF($D$5:$D$832,$D659,$I$5:$I$832))*IF($D659=1,Urban_Rural_LDVs!H$6,Urban_Rural_LDVs!H$7))</f>
        <v>19.811044340178928</v>
      </c>
      <c r="M659" s="197">
        <f ca="1">($I659/(SUMIF($D$5:$D$832,$D659,$I$5:$I$832))*IF($D659=1,Urban_Rural_LDVs!I$6,Urban_Rural_LDVs!I$7))</f>
        <v>43.028201625536163</v>
      </c>
      <c r="N659" s="196">
        <f ca="1">($H659/(SUMIF($D$5:$D$832,$D659,$H$5:$H$832))*IF($D659=1,Urban_Rural_LDVs!J$6,Urban_Rural_LDVs!J$7))</f>
        <v>1.2006771330095163</v>
      </c>
      <c r="O659" s="196">
        <f ca="1">($H659/(SUMIF($D$5:$D$832,$D659,$H$5:$H$832))*IF($D659=1,Urban_Rural_LDVs!K$6,Urban_Rural_LDVs!K$7))</f>
        <v>5.7135249645868864</v>
      </c>
      <c r="P659" s="196">
        <f ca="1">($H659/(SUMIF($D$5:$D$832,$D659,$H$5:$H$832))*IF($D659=1,Urban_Rural_LDVs!L$6,Urban_Rural_LDVs!L$7))</f>
        <v>26.058190022724762</v>
      </c>
      <c r="Q659" s="197">
        <f ca="1">($H659/(SUMIF($D$5:$D$832,$D659,$H$5:$H$832))*IF($D659=1,Urban_Rural_LDVs!M$6,Urban_Rural_LDVs!M$7))</f>
        <v>56.520672350146043</v>
      </c>
      <c r="R659" s="196">
        <f ca="1">($H659/(SUMIF($D$5:$D$832,$D659,$H$5:$H$832))*IF($D659=1,Urban_Rural_LDVs!N$6,Urban_Rural_LDVs!N$7))</f>
        <v>0.49988196552074537</v>
      </c>
      <c r="S659" s="196">
        <f ca="1">($H659/(SUMIF($D$5:$D$832,$D659,$H$5:$H$832))*IF($D659=1,Urban_Rural_LDVs!O$6,Urban_Rural_LDVs!O$7))</f>
        <v>2.3745069786741997</v>
      </c>
      <c r="T659" s="196">
        <f ca="1">($H659/(SUMIF($D$5:$D$832,$D659,$H$5:$H$832))*IF($D659=1,Urban_Rural_LDVs!P$6,Urban_Rural_LDVs!P$7))</f>
        <v>10.418663077943981</v>
      </c>
      <c r="U659" s="339">
        <f ca="1">($H659/(SUMIF($D$5:$D$832,$D659,$H$5:$H$832))*IF($D659=1,Urban_Rural_LDVs!Q$6,Urban_Rural_LDVs!Q$7))</f>
        <v>22.382449764145388</v>
      </c>
      <c r="V659" s="344">
        <f ca="1">'DAC Adjustment'!O663-'Census Tract'!J659</f>
        <v>0.2165908123968403</v>
      </c>
      <c r="W659" s="29">
        <f ca="1">'DAC Adjustment'!P663-'Census Tract'!K659</f>
        <v>1.0763632781812005</v>
      </c>
      <c r="X659" s="29">
        <f ca="1">'DAC Adjustment'!Q663-'Census Tract'!L659</f>
        <v>4.952761085044731</v>
      </c>
      <c r="Y659" s="105">
        <f ca="1">'DAC Adjustment'!R663-'Census Tract'!M659</f>
        <v>10.757050406384039</v>
      </c>
      <c r="Z659" s="29">
        <f ca="1">'DAC Adjustment'!S663-'Census Tract'!N659</f>
        <v>0.30016928325237902</v>
      </c>
      <c r="AA659" s="29">
        <f ca="1">'DAC Adjustment'!T663-'Census Tract'!O659</f>
        <v>1.428381241146722</v>
      </c>
      <c r="AB659" s="29">
        <f ca="1">'DAC Adjustment'!U663-'Census Tract'!P659</f>
        <v>6.5145475056811897</v>
      </c>
      <c r="AC659" s="105">
        <f ca="1">'DAC Adjustment'!V663-'Census Tract'!Q659</f>
        <v>14.130168087536504</v>
      </c>
      <c r="AD659" s="29">
        <f ca="1">'DAC Adjustment'!W663-'Census Tract'!R659</f>
        <v>0.12497049138018634</v>
      </c>
      <c r="AE659" s="29">
        <f ca="1">'DAC Adjustment'!X663-'Census Tract'!S659</f>
        <v>0.59362674466854992</v>
      </c>
      <c r="AF659" s="29">
        <f ca="1">'DAC Adjustment'!Y663-'Census Tract'!T659</f>
        <v>2.6046657694859956</v>
      </c>
      <c r="AG659" s="345">
        <f ca="1">'DAC Adjustment'!Z663-'Census Tract'!U659</f>
        <v>5.5956124410363479</v>
      </c>
    </row>
    <row r="660" spans="1:33" ht="15.75" x14ac:dyDescent="0.25">
      <c r="A660" s="193" t="s">
        <v>53</v>
      </c>
      <c r="B660" s="53" t="str">
        <f>IFERROR(INDEX(Geography!$R$5:$R$889,MATCH(C660,Geography!$S$5:$S$889,0)),"Undefined")</f>
        <v>Dallas</v>
      </c>
      <c r="C660" s="53">
        <v>41053020202</v>
      </c>
      <c r="D660" s="171" cm="1">
        <f t="array" ref="D660">INDEX(Geography!$K$5:$K$838,MATCH(C660,Geography!$L$5:$L$838,0),0)</f>
        <v>0</v>
      </c>
      <c r="E660" s="53">
        <v>6771</v>
      </c>
      <c r="F660" s="53">
        <f>SUMIF(County!$A$5:$A$40,A660,County!$D$5:$D$40)</f>
        <v>75262</v>
      </c>
      <c r="G660" s="173" cm="1">
        <f t="array" ref="G660">INDEX(Geography!$E$5:$E$833,MATCH(C660,Geography!$C$5:$C$833,0),0)</f>
        <v>5326</v>
      </c>
      <c r="H660" s="239">
        <f t="shared" si="10"/>
        <v>6473.6016149870802</v>
      </c>
      <c r="I660" s="173">
        <f>SUMIF(Geography!$L$5:$L$838,'Census Tract'!C660,Geography!$M$5:$M$838)</f>
        <v>1740</v>
      </c>
      <c r="J660" s="338">
        <f ca="1">($I660/(SUMIF($D$5:$D$832,$D660,$I$5:$I$832))*IF($D660=1,Urban_Rural_LDVs!F$6,Urban_Rural_LDVs!F$7))</f>
        <v>2.6736130294080969</v>
      </c>
      <c r="K660" s="196">
        <f ca="1">($I660/(SUMIF($D$5:$D$832,$D660,$I$5:$I$832))*IF($D660=1,Urban_Rural_LDVs!G$6,Urban_Rural_LDVs!G$7))</f>
        <v>13.486707528969792</v>
      </c>
      <c r="L660" s="196">
        <f ca="1">($I660/(SUMIF($D$5:$D$832,$D660,$I$5:$I$832))*IF($D660=1,Urban_Rural_LDVs!H$6,Urban_Rural_LDVs!H$7))</f>
        <v>62.491467366210465</v>
      </c>
      <c r="M660" s="197">
        <f ca="1">($I660/(SUMIF($D$5:$D$832,$D660,$I$5:$I$832))*IF($D660=1,Urban_Rural_LDVs!I$6,Urban_Rural_LDVs!I$7))</f>
        <v>135.93875573764649</v>
      </c>
      <c r="N660" s="196">
        <f ca="1">($H660/(SUMIF($D$5:$D$832,$D660,$H$5:$H$832))*IF($D660=1,Urban_Rural_LDVs!J$6,Urban_Rural_LDVs!J$7))</f>
        <v>1.7719056530236639</v>
      </c>
      <c r="O660" s="196">
        <f ca="1">($H660/(SUMIF($D$5:$D$832,$D660,$H$5:$H$832))*IF($D660=1,Urban_Rural_LDVs!K$6,Urban_Rural_LDVs!K$7))</f>
        <v>9.2613810366933222</v>
      </c>
      <c r="P660" s="196">
        <f ca="1">($H660/(SUMIF($D$5:$D$832,$D660,$H$5:$H$832))*IF($D660=1,Urban_Rural_LDVs!L$6,Urban_Rural_LDVs!L$7))</f>
        <v>43.208421075875265</v>
      </c>
      <c r="Q660" s="197">
        <f ca="1">($H660/(SUMIF($D$5:$D$832,$D660,$H$5:$H$832))*IF($D660=1,Urban_Rural_LDVs!M$6,Urban_Rural_LDVs!M$7))</f>
        <v>94.086031615034699</v>
      </c>
      <c r="R660" s="196">
        <f ca="1">($H660/(SUMIF($D$5:$D$832,$D660,$H$5:$H$832))*IF($D660=1,Urban_Rural_LDVs!N$6,Urban_Rural_LDVs!N$7))</f>
        <v>1.2101314726915007</v>
      </c>
      <c r="S660" s="196">
        <f ca="1">($H660/(SUMIF($D$5:$D$832,$D660,$H$5:$H$832))*IF($D660=1,Urban_Rural_LDVs!O$6,Urban_Rural_LDVs!O$7))</f>
        <v>6.2690024915036417</v>
      </c>
      <c r="T660" s="196">
        <f ca="1">($H660/(SUMIF($D$5:$D$832,$D660,$H$5:$H$832))*IF($D660=1,Urban_Rural_LDVs!P$6,Urban_Rural_LDVs!P$7))</f>
        <v>28.887379594684997</v>
      </c>
      <c r="U660" s="339">
        <f ca="1">($H660/(SUMIF($D$5:$D$832,$D660,$H$5:$H$832))*IF($D660=1,Urban_Rural_LDVs!Q$6,Urban_Rural_LDVs!Q$7))</f>
        <v>62.78427155401026</v>
      </c>
      <c r="V660" s="344">
        <f ca="1">'DAC Adjustment'!O664-'Census Tract'!J660</f>
        <v>0</v>
      </c>
      <c r="W660" s="29">
        <f ca="1">'DAC Adjustment'!P664-'Census Tract'!K660</f>
        <v>0</v>
      </c>
      <c r="X660" s="29">
        <f ca="1">'DAC Adjustment'!Q664-'Census Tract'!L660</f>
        <v>0</v>
      </c>
      <c r="Y660" s="105">
        <f ca="1">'DAC Adjustment'!R664-'Census Tract'!M660</f>
        <v>0</v>
      </c>
      <c r="Z660" s="29">
        <f ca="1">'DAC Adjustment'!S664-'Census Tract'!N660</f>
        <v>0</v>
      </c>
      <c r="AA660" s="29">
        <f ca="1">'DAC Adjustment'!T664-'Census Tract'!O660</f>
        <v>0</v>
      </c>
      <c r="AB660" s="29">
        <f ca="1">'DAC Adjustment'!U664-'Census Tract'!P660</f>
        <v>0</v>
      </c>
      <c r="AC660" s="105">
        <f ca="1">'DAC Adjustment'!V664-'Census Tract'!Q660</f>
        <v>0</v>
      </c>
      <c r="AD660" s="29">
        <f ca="1">'DAC Adjustment'!W664-'Census Tract'!R660</f>
        <v>0</v>
      </c>
      <c r="AE660" s="29">
        <f ca="1">'DAC Adjustment'!X664-'Census Tract'!S660</f>
        <v>0</v>
      </c>
      <c r="AF660" s="29">
        <f ca="1">'DAC Adjustment'!Y664-'Census Tract'!T660</f>
        <v>0</v>
      </c>
      <c r="AG660" s="345">
        <f ca="1">'DAC Adjustment'!Z664-'Census Tract'!U660</f>
        <v>0</v>
      </c>
    </row>
    <row r="661" spans="1:33" ht="15.75" x14ac:dyDescent="0.25">
      <c r="A661" s="193" t="s">
        <v>53</v>
      </c>
      <c r="B661" s="53" t="str">
        <f>IFERROR(INDEX(Geography!$R$5:$R$889,MATCH(C661,Geography!$S$5:$S$889,0)),"Undefined")</f>
        <v>Independence</v>
      </c>
      <c r="C661" s="53">
        <v>41053020303</v>
      </c>
      <c r="D661" s="171" cm="1">
        <f t="array" ref="D661">INDEX(Geography!$K$5:$K$838,MATCH(C661,Geography!$L$5:$L$838,0),0)</f>
        <v>0</v>
      </c>
      <c r="E661" s="53">
        <v>4647</v>
      </c>
      <c r="F661" s="53">
        <f>SUMIF(County!$A$5:$A$40,A661,County!$D$5:$D$40)</f>
        <v>75262</v>
      </c>
      <c r="G661" s="173" cm="1">
        <f t="array" ref="G661">INDEX(Geography!$E$5:$E$833,MATCH(C661,Geography!$C$5:$C$833,0),0)</f>
        <v>2859</v>
      </c>
      <c r="H661" s="239">
        <f t="shared" si="10"/>
        <v>3475.0332364341084</v>
      </c>
      <c r="I661" s="173">
        <f>SUMIF(Geography!$L$5:$L$838,'Census Tract'!C661,Geography!$M$5:$M$838)</f>
        <v>467</v>
      </c>
      <c r="J661" s="338">
        <f ca="1">($I661/(SUMIF($D$5:$D$832,$D661,$I$5:$I$832))*IF($D661=1,Urban_Rural_LDVs!F$6,Urban_Rural_LDVs!F$7))</f>
        <v>0.71757315214573625</v>
      </c>
      <c r="K661" s="196">
        <f ca="1">($I661/(SUMIF($D$5:$D$832,$D661,$I$5:$I$832))*IF($D661=1,Urban_Rural_LDVs!G$6,Urban_Rural_LDVs!G$7))</f>
        <v>3.6197082850740756</v>
      </c>
      <c r="L661" s="196">
        <f ca="1">($I661/(SUMIF($D$5:$D$832,$D661,$I$5:$I$832))*IF($D661=1,Urban_Rural_LDVs!H$6,Urban_Rural_LDVs!H$7))</f>
        <v>16.77213520690821</v>
      </c>
      <c r="M661" s="197">
        <f ca="1">($I661/(SUMIF($D$5:$D$832,$D661,$I$5:$I$832))*IF($D661=1,Urban_Rural_LDVs!I$6,Urban_Rural_LDVs!I$7))</f>
        <v>36.484712028437293</v>
      </c>
      <c r="N661" s="196">
        <f ca="1">($H661/(SUMIF($D$5:$D$832,$D661,$H$5:$H$832))*IF($D661=1,Urban_Rural_LDVs!J$6,Urban_Rural_LDVs!J$7))</f>
        <v>0.95116001915032944</v>
      </c>
      <c r="O661" s="196">
        <f ca="1">($H661/(SUMIF($D$5:$D$832,$D661,$H$5:$H$832))*IF($D661=1,Urban_Rural_LDVs!K$6,Urban_Rural_LDVs!K$7))</f>
        <v>4.9715149049767566</v>
      </c>
      <c r="P661" s="196">
        <f ca="1">($H661/(SUMIF($D$5:$D$832,$D661,$H$5:$H$832))*IF($D661=1,Urban_Rural_LDVs!L$6,Urban_Rural_LDVs!L$7))</f>
        <v>23.194306394278513</v>
      </c>
      <c r="Q661" s="197">
        <f ca="1">($H661/(SUMIF($D$5:$D$832,$D661,$H$5:$H$832))*IF($D661=1,Urban_Rural_LDVs!M$6,Urban_Rural_LDVs!M$7))</f>
        <v>50.505438300297449</v>
      </c>
      <c r="R661" s="196">
        <f ca="1">($H661/(SUMIF($D$5:$D$832,$D661,$H$5:$H$832))*IF($D661=1,Urban_Rural_LDVs!N$6,Urban_Rural_LDVs!N$7))</f>
        <v>0.64959930161941415</v>
      </c>
      <c r="S661" s="196">
        <f ca="1">($H661/(SUMIF($D$5:$D$832,$D661,$H$5:$H$832))*IF($D661=1,Urban_Rural_LDVs!O$6,Urban_Rural_LDVs!O$7))</f>
        <v>3.3652043040196977</v>
      </c>
      <c r="T661" s="196">
        <f ca="1">($H661/(SUMIF($D$5:$D$832,$D661,$H$5:$H$832))*IF($D661=1,Urban_Rural_LDVs!P$6,Urban_Rural_LDVs!P$7))</f>
        <v>15.506762722719564</v>
      </c>
      <c r="U661" s="339">
        <f ca="1">($H661/(SUMIF($D$5:$D$832,$D661,$H$5:$H$832))*IF($D661=1,Urban_Rural_LDVs!Q$6,Urban_Rural_LDVs!Q$7))</f>
        <v>33.702634692623981</v>
      </c>
      <c r="V661" s="344">
        <f ca="1">'DAC Adjustment'!O665-'Census Tract'!J661</f>
        <v>0.17939328803643406</v>
      </c>
      <c r="W661" s="29">
        <f ca="1">'DAC Adjustment'!P665-'Census Tract'!K661</f>
        <v>0.9049270712685189</v>
      </c>
      <c r="X661" s="29">
        <f ca="1">'DAC Adjustment'!Q665-'Census Tract'!L661</f>
        <v>4.1930338017270543</v>
      </c>
      <c r="Y661" s="105">
        <f ca="1">'DAC Adjustment'!R665-'Census Tract'!M661</f>
        <v>9.1211780071093216</v>
      </c>
      <c r="Z661" s="29">
        <f ca="1">'DAC Adjustment'!S665-'Census Tract'!N661</f>
        <v>0.23779000478758239</v>
      </c>
      <c r="AA661" s="29">
        <f ca="1">'DAC Adjustment'!T665-'Census Tract'!O661</f>
        <v>1.2428787262441894</v>
      </c>
      <c r="AB661" s="29">
        <f ca="1">'DAC Adjustment'!U665-'Census Tract'!P661</f>
        <v>5.7985765985696283</v>
      </c>
      <c r="AC661" s="105">
        <f ca="1">'DAC Adjustment'!V665-'Census Tract'!Q661</f>
        <v>12.62635957507436</v>
      </c>
      <c r="AD661" s="29">
        <f ca="1">'DAC Adjustment'!W665-'Census Tract'!R661</f>
        <v>0.16239982540485354</v>
      </c>
      <c r="AE661" s="29">
        <f ca="1">'DAC Adjustment'!X665-'Census Tract'!S661</f>
        <v>0.84130107600492465</v>
      </c>
      <c r="AF661" s="29">
        <f ca="1">'DAC Adjustment'!Y665-'Census Tract'!T661</f>
        <v>3.8766906806798929</v>
      </c>
      <c r="AG661" s="345">
        <f ca="1">'DAC Adjustment'!Z665-'Census Tract'!U661</f>
        <v>8.4256586731559935</v>
      </c>
    </row>
    <row r="662" spans="1:33" ht="15.75" x14ac:dyDescent="0.25">
      <c r="A662" s="193" t="s">
        <v>53</v>
      </c>
      <c r="B662" s="53" t="str">
        <f>IFERROR(INDEX(Geography!$R$5:$R$889,MATCH(C662,Geography!$S$5:$S$889,0)),"Undefined")</f>
        <v>Dallas</v>
      </c>
      <c r="C662" s="53">
        <v>41053020500</v>
      </c>
      <c r="D662" s="171" cm="1">
        <f t="array" ref="D662">INDEX(Geography!$K$5:$K$838,MATCH(C662,Geography!$L$5:$L$838,0),0)</f>
        <v>0</v>
      </c>
      <c r="E662" s="53">
        <v>6988</v>
      </c>
      <c r="F662" s="53">
        <f>SUMIF(County!$A$5:$A$40,A662,County!$D$5:$D$40)</f>
        <v>75262</v>
      </c>
      <c r="G662" s="173" cm="1">
        <f t="array" ref="G662">INDEX(Geography!$E$5:$E$833,MATCH(C662,Geography!$C$5:$C$833,0),0)</f>
        <v>5700</v>
      </c>
      <c r="H662" s="239">
        <f t="shared" si="10"/>
        <v>6928.187984496124</v>
      </c>
      <c r="I662" s="173">
        <f>SUMIF(Geography!$L$5:$L$838,'Census Tract'!C662,Geography!$M$5:$M$838)</f>
        <v>2138</v>
      </c>
      <c r="J662" s="338">
        <f ca="1">($I662/(SUMIF($D$5:$D$832,$D662,$I$5:$I$832))*IF($D662=1,Urban_Rural_LDVs!F$6,Urban_Rural_LDVs!F$7))</f>
        <v>3.2851635959048915</v>
      </c>
      <c r="K662" s="196">
        <f ca="1">($I662/(SUMIF($D$5:$D$832,$D662,$I$5:$I$832))*IF($D662=1,Urban_Rural_LDVs!G$6,Urban_Rural_LDVs!G$7))</f>
        <v>16.571598101688167</v>
      </c>
      <c r="L662" s="196">
        <f ca="1">($I662/(SUMIF($D$5:$D$832,$D662,$I$5:$I$832))*IF($D662=1,Urban_Rural_LDVs!H$6,Urban_Rural_LDVs!H$7))</f>
        <v>76.785492660320671</v>
      </c>
      <c r="M662" s="197">
        <f ca="1">($I662/(SUMIF($D$5:$D$832,$D662,$I$5:$I$832))*IF($D662=1,Urban_Rural_LDVs!I$6,Urban_Rural_LDVs!I$7))</f>
        <v>167.0327929695909</v>
      </c>
      <c r="N662" s="196">
        <f ca="1">($H662/(SUMIF($D$5:$D$832,$D662,$H$5:$H$832))*IF($D662=1,Urban_Rural_LDVs!J$6,Urban_Rural_LDVs!J$7))</f>
        <v>1.8963316226501847</v>
      </c>
      <c r="O662" s="196">
        <f ca="1">($H662/(SUMIF($D$5:$D$832,$D662,$H$5:$H$832))*IF($D662=1,Urban_Rural_LDVs!K$6,Urban_Rural_LDVs!K$7))</f>
        <v>9.9117296111813644</v>
      </c>
      <c r="P662" s="196">
        <f ca="1">($H662/(SUMIF($D$5:$D$832,$D662,$H$5:$H$832))*IF($D662=1,Urban_Rural_LDVs!L$6,Urban_Rural_LDVs!L$7))</f>
        <v>46.242583577260426</v>
      </c>
      <c r="Q662" s="197">
        <f ca="1">($H662/(SUMIF($D$5:$D$832,$D662,$H$5:$H$832))*IF($D662=1,Urban_Rural_LDVs!M$6,Urban_Rural_LDVs!M$7))</f>
        <v>100.69289902472734</v>
      </c>
      <c r="R662" s="196">
        <f ca="1">($H662/(SUMIF($D$5:$D$832,$D662,$H$5:$H$832))*IF($D662=1,Urban_Rural_LDVs!N$6,Urban_Rural_LDVs!N$7))</f>
        <v>1.2951087860198185</v>
      </c>
      <c r="S662" s="196">
        <f ca="1">($H662/(SUMIF($D$5:$D$832,$D662,$H$5:$H$832))*IF($D662=1,Urban_Rural_LDVs!O$6,Urban_Rural_LDVs!O$7))</f>
        <v>6.7092215924841829</v>
      </c>
      <c r="T662" s="196">
        <f ca="1">($H662/(SUMIF($D$5:$D$832,$D662,$H$5:$H$832))*IF($D662=1,Urban_Rural_LDVs!P$6,Urban_Rural_LDVs!P$7))</f>
        <v>30.915896299231033</v>
      </c>
      <c r="U662" s="339">
        <f ca="1">($H662/(SUMIF($D$5:$D$832,$D662,$H$5:$H$832))*IF($D662=1,Urban_Rural_LDVs!Q$6,Urban_Rural_LDVs!Q$7))</f>
        <v>67.19308070932378</v>
      </c>
      <c r="V662" s="344">
        <f ca="1">'DAC Adjustment'!O666-'Census Tract'!J662</f>
        <v>0</v>
      </c>
      <c r="W662" s="29">
        <f ca="1">'DAC Adjustment'!P666-'Census Tract'!K662</f>
        <v>0</v>
      </c>
      <c r="X662" s="29">
        <f ca="1">'DAC Adjustment'!Q666-'Census Tract'!L662</f>
        <v>0</v>
      </c>
      <c r="Y662" s="105">
        <f ca="1">'DAC Adjustment'!R666-'Census Tract'!M662</f>
        <v>0</v>
      </c>
      <c r="Z662" s="29">
        <f ca="1">'DAC Adjustment'!S666-'Census Tract'!N662</f>
        <v>0</v>
      </c>
      <c r="AA662" s="29">
        <f ca="1">'DAC Adjustment'!T666-'Census Tract'!O662</f>
        <v>0</v>
      </c>
      <c r="AB662" s="29">
        <f ca="1">'DAC Adjustment'!U666-'Census Tract'!P662</f>
        <v>0</v>
      </c>
      <c r="AC662" s="105">
        <f ca="1">'DAC Adjustment'!V666-'Census Tract'!Q662</f>
        <v>0</v>
      </c>
      <c r="AD662" s="29">
        <f ca="1">'DAC Adjustment'!W666-'Census Tract'!R662</f>
        <v>0</v>
      </c>
      <c r="AE662" s="29">
        <f ca="1">'DAC Adjustment'!X666-'Census Tract'!S662</f>
        <v>0</v>
      </c>
      <c r="AF662" s="29">
        <f ca="1">'DAC Adjustment'!Y666-'Census Tract'!T662</f>
        <v>0</v>
      </c>
      <c r="AG662" s="345">
        <f ca="1">'DAC Adjustment'!Z666-'Census Tract'!U662</f>
        <v>0</v>
      </c>
    </row>
    <row r="663" spans="1:33" ht="15.75" x14ac:dyDescent="0.25">
      <c r="A663" s="193" t="s">
        <v>53</v>
      </c>
      <c r="B663" s="53" t="str">
        <f>IFERROR(INDEX(Geography!$R$5:$R$889,MATCH(C663,Geography!$S$5:$S$889,0)),"Undefined")</f>
        <v>Dallas</v>
      </c>
      <c r="C663" s="53">
        <v>41053020203</v>
      </c>
      <c r="D663" s="171" cm="1">
        <f t="array" ref="D663">INDEX(Geography!$K$5:$K$838,MATCH(C663,Geography!$L$5:$L$838,0),0)</f>
        <v>1</v>
      </c>
      <c r="E663" s="53">
        <v>3153</v>
      </c>
      <c r="F663" s="53">
        <f>SUMIF(County!$A$5:$A$40,A663,County!$D$5:$D$40)</f>
        <v>75262</v>
      </c>
      <c r="G663" s="173" cm="1">
        <f t="array" ref="G663">INDEX(Geography!$E$5:$E$833,MATCH(C663,Geography!$C$5:$C$833,0),0)</f>
        <v>1834</v>
      </c>
      <c r="H663" s="239">
        <f t="shared" si="10"/>
        <v>2229.1748708010336</v>
      </c>
      <c r="I663" s="173">
        <f>SUMIF(Geography!$L$5:$L$838,'Census Tract'!C663,Geography!$M$5:$M$838)</f>
        <v>1733</v>
      </c>
      <c r="J663" s="338">
        <f ca="1">($I663/(SUMIF($D$5:$D$832,$D663,$I$5:$I$832))*IF($D663=1,Urban_Rural_LDVs!F$6,Urban_Rural_LDVs!F$7))</f>
        <v>0.86786561360398673</v>
      </c>
      <c r="K663" s="196">
        <f ca="1">($I663/(SUMIF($D$5:$D$832,$D663,$I$5:$I$832))*IF($D663=1,Urban_Rural_LDVs!G$6,Urban_Rural_LDVs!G$7))</f>
        <v>4.3129192163884857</v>
      </c>
      <c r="L663" s="196">
        <f ca="1">($I663/(SUMIF($D$5:$D$832,$D663,$I$5:$I$832))*IF($D663=1,Urban_Rural_LDVs!H$6,Urban_Rural_LDVs!H$7))</f>
        <v>19.84539875232953</v>
      </c>
      <c r="M663" s="197">
        <f ca="1">($I663/(SUMIF($D$5:$D$832,$D663,$I$5:$I$832))*IF($D663=1,Urban_Rural_LDVs!I$6,Urban_Rural_LDVs!I$7))</f>
        <v>43.102817004077558</v>
      </c>
      <c r="N663" s="196">
        <f ca="1">($H663/(SUMIF($D$5:$D$832,$D663,$H$5:$H$832))*IF($D663=1,Urban_Rural_LDVs!J$6,Urban_Rural_LDVs!J$7))</f>
        <v>0.46019683635098291</v>
      </c>
      <c r="O663" s="196">
        <f ca="1">($H663/(SUMIF($D$5:$D$832,$D663,$H$5:$H$832))*IF($D663=1,Urban_Rural_LDVs!K$6,Urban_Rural_LDVs!K$7))</f>
        <v>2.1898860574822052</v>
      </c>
      <c r="P663" s="196">
        <f ca="1">($H663/(SUMIF($D$5:$D$832,$D663,$H$5:$H$832))*IF($D663=1,Urban_Rural_LDVs!L$6,Urban_Rural_LDVs!L$7))</f>
        <v>9.9876113901101817</v>
      </c>
      <c r="Q663" s="197">
        <f ca="1">($H663/(SUMIF($D$5:$D$832,$D663,$H$5:$H$832))*IF($D663=1,Urban_Rural_LDVs!M$6,Urban_Rural_LDVs!M$7))</f>
        <v>21.663304721038216</v>
      </c>
      <c r="R663" s="196">
        <f ca="1">($H663/(SUMIF($D$5:$D$832,$D663,$H$5:$H$832))*IF($D663=1,Urban_Rural_LDVs!N$6,Urban_Rural_LDVs!N$7))</f>
        <v>0.19159530298120106</v>
      </c>
      <c r="S663" s="196">
        <f ca="1">($H663/(SUMIF($D$5:$D$832,$D663,$H$5:$H$832))*IF($D663=1,Urban_Rural_LDVs!O$6,Urban_Rural_LDVs!O$7))</f>
        <v>0.91010361523270267</v>
      </c>
      <c r="T663" s="196">
        <f ca="1">($H663/(SUMIF($D$5:$D$832,$D663,$H$5:$H$832))*IF($D663=1,Urban_Rural_LDVs!P$6,Urban_Rural_LDVs!P$7))</f>
        <v>3.9932765067814548</v>
      </c>
      <c r="U663" s="339">
        <f ca="1">($H663/(SUMIF($D$5:$D$832,$D663,$H$5:$H$832))*IF($D663=1,Urban_Rural_LDVs!Q$6,Urban_Rural_LDVs!Q$7))</f>
        <v>8.578769669267011</v>
      </c>
      <c r="V663" s="344">
        <f ca="1">'DAC Adjustment'!O667-'Census Tract'!J663</f>
        <v>0.21696640340099671</v>
      </c>
      <c r="W663" s="29">
        <f ca="1">'DAC Adjustment'!P667-'Census Tract'!K663</f>
        <v>1.0782298040971217</v>
      </c>
      <c r="X663" s="29">
        <f ca="1">'DAC Adjustment'!Q667-'Census Tract'!L663</f>
        <v>4.9613496880823824</v>
      </c>
      <c r="Y663" s="105">
        <f ca="1">'DAC Adjustment'!R667-'Census Tract'!M663</f>
        <v>10.775704251019391</v>
      </c>
      <c r="Z663" s="29">
        <f ca="1">'DAC Adjustment'!S667-'Census Tract'!N663</f>
        <v>0.11504920908774569</v>
      </c>
      <c r="AA663" s="29">
        <f ca="1">'DAC Adjustment'!T667-'Census Tract'!O663</f>
        <v>0.5474715143705513</v>
      </c>
      <c r="AB663" s="29">
        <f ca="1">'DAC Adjustment'!U667-'Census Tract'!P663</f>
        <v>2.4969028475275454</v>
      </c>
      <c r="AC663" s="105">
        <f ca="1">'DAC Adjustment'!V667-'Census Tract'!Q663</f>
        <v>5.415826180259554</v>
      </c>
      <c r="AD663" s="29">
        <f ca="1">'DAC Adjustment'!W667-'Census Tract'!R663</f>
        <v>4.7898825745300272E-2</v>
      </c>
      <c r="AE663" s="29">
        <f ca="1">'DAC Adjustment'!X667-'Census Tract'!S663</f>
        <v>0.22752590380817561</v>
      </c>
      <c r="AF663" s="29">
        <f ca="1">'DAC Adjustment'!Y667-'Census Tract'!T663</f>
        <v>0.99831912669536393</v>
      </c>
      <c r="AG663" s="345">
        <f ca="1">'DAC Adjustment'!Z667-'Census Tract'!U663</f>
        <v>2.1446924173167528</v>
      </c>
    </row>
    <row r="664" spans="1:33" ht="15.75" x14ac:dyDescent="0.25">
      <c r="A664" s="193" t="s">
        <v>53</v>
      </c>
      <c r="B664" s="53" t="str">
        <f>IFERROR(INDEX(Geography!$R$5:$R$889,MATCH(C664,Geography!$S$5:$S$889,0)),"Undefined")</f>
        <v>Salem</v>
      </c>
      <c r="C664" s="53">
        <v>41053005300</v>
      </c>
      <c r="D664" s="171" cm="1">
        <f t="array" ref="D664">INDEX(Geography!$K$5:$K$838,MATCH(C664,Geography!$L$5:$L$838,0),0)</f>
        <v>0</v>
      </c>
      <c r="E664" s="53">
        <v>10321</v>
      </c>
      <c r="F664" s="53">
        <f>SUMIF(County!$A$5:$A$40,A664,County!$D$5:$D$40)</f>
        <v>75262</v>
      </c>
      <c r="G664" s="173" cm="1">
        <f t="array" ref="G664">INDEX(Geography!$E$5:$E$833,MATCH(C664,Geography!$C$5:$C$833,0),0)</f>
        <v>8677</v>
      </c>
      <c r="H664" s="239">
        <f t="shared" si="10"/>
        <v>10546.646866925064</v>
      </c>
      <c r="I664" s="173">
        <f>SUMIF(Geography!$L$5:$L$838,'Census Tract'!C664,Geography!$M$5:$M$838)</f>
        <v>1605</v>
      </c>
      <c r="J664" s="338">
        <f ca="1">($I664/(SUMIF($D$5:$D$832,$D664,$I$5:$I$832))*IF($D664=1,Urban_Rural_LDVs!F$6,Urban_Rural_LDVs!F$7))</f>
        <v>2.4661775357471241</v>
      </c>
      <c r="K664" s="196">
        <f ca="1">($I664/(SUMIF($D$5:$D$832,$D664,$I$5:$I$832))*IF($D664=1,Urban_Rural_LDVs!G$6,Urban_Rural_LDVs!G$7))</f>
        <v>12.440325048273859</v>
      </c>
      <c r="L664" s="196">
        <f ca="1">($I664/(SUMIF($D$5:$D$832,$D664,$I$5:$I$832))*IF($D664=1,Urban_Rural_LDVs!H$6,Urban_Rural_LDVs!H$7))</f>
        <v>57.64299144986655</v>
      </c>
      <c r="M664" s="197">
        <f ca="1">($I664/(SUMIF($D$5:$D$832,$D664,$I$5:$I$832))*IF($D664=1,Urban_Rural_LDVs!I$6,Urban_Rural_LDVs!I$7))</f>
        <v>125.39178330972562</v>
      </c>
      <c r="N664" s="196">
        <f ca="1">($H664/(SUMIF($D$5:$D$832,$D664,$H$5:$H$832))*IF($D664=1,Urban_Rural_LDVs!J$6,Urban_Rural_LDVs!J$7))</f>
        <v>2.8867490332869568</v>
      </c>
      <c r="O664" s="196">
        <f ca="1">($H664/(SUMIF($D$5:$D$832,$D664,$H$5:$H$832))*IF($D664=1,Urban_Rural_LDVs!K$6,Urban_Rural_LDVs!K$7))</f>
        <v>15.088434708108892</v>
      </c>
      <c r="P664" s="196">
        <f ca="1">($H664/(SUMIF($D$5:$D$832,$D664,$H$5:$H$832))*IF($D664=1,Urban_Rural_LDVs!L$6,Urban_Rural_LDVs!L$7))</f>
        <v>70.394192578927843</v>
      </c>
      <c r="Q664" s="197">
        <f ca="1">($H664/(SUMIF($D$5:$D$832,$D664,$H$5:$H$832))*IF($D664=1,Urban_Rural_LDVs!M$6,Urban_Rural_LDVs!M$7))</f>
        <v>153.28285698904546</v>
      </c>
      <c r="R664" s="196">
        <f ca="1">($H664/(SUMIF($D$5:$D$832,$D664,$H$5:$H$832))*IF($D664=1,Urban_Rural_LDVs!N$6,Urban_Rural_LDVs!N$7))</f>
        <v>1.9715191116305202</v>
      </c>
      <c r="S664" s="196">
        <f ca="1">($H664/(SUMIF($D$5:$D$832,$D664,$H$5:$H$832))*IF($D664=1,Urban_Rural_LDVs!O$6,Urban_Rural_LDVs!O$7))</f>
        <v>10.213318554032501</v>
      </c>
      <c r="T664" s="196">
        <f ca="1">($H664/(SUMIF($D$5:$D$832,$D664,$H$5:$H$832))*IF($D664=1,Urban_Rural_LDVs!P$6,Urban_Rural_LDVs!P$7))</f>
        <v>47.062672313759244</v>
      </c>
      <c r="U664" s="339">
        <f ca="1">($H664/(SUMIF($D$5:$D$832,$D664,$H$5:$H$832))*IF($D664=1,Urban_Rural_LDVs!Q$6,Urban_Rural_LDVs!Q$7))</f>
        <v>102.2867300552285</v>
      </c>
      <c r="V664" s="344">
        <f ca="1">'DAC Adjustment'!O668-'Census Tract'!J664</f>
        <v>0</v>
      </c>
      <c r="W664" s="29">
        <f ca="1">'DAC Adjustment'!P668-'Census Tract'!K664</f>
        <v>0</v>
      </c>
      <c r="X664" s="29">
        <f ca="1">'DAC Adjustment'!Q668-'Census Tract'!L664</f>
        <v>0</v>
      </c>
      <c r="Y664" s="105">
        <f ca="1">'DAC Adjustment'!R668-'Census Tract'!M664</f>
        <v>0</v>
      </c>
      <c r="Z664" s="29">
        <f ca="1">'DAC Adjustment'!S668-'Census Tract'!N664</f>
        <v>0</v>
      </c>
      <c r="AA664" s="29">
        <f ca="1">'DAC Adjustment'!T668-'Census Tract'!O664</f>
        <v>0</v>
      </c>
      <c r="AB664" s="29">
        <f ca="1">'DAC Adjustment'!U668-'Census Tract'!P664</f>
        <v>0</v>
      </c>
      <c r="AC664" s="105">
        <f ca="1">'DAC Adjustment'!V668-'Census Tract'!Q664</f>
        <v>0</v>
      </c>
      <c r="AD664" s="29">
        <f ca="1">'DAC Adjustment'!W668-'Census Tract'!R664</f>
        <v>0</v>
      </c>
      <c r="AE664" s="29">
        <f ca="1">'DAC Adjustment'!X668-'Census Tract'!S664</f>
        <v>0</v>
      </c>
      <c r="AF664" s="29">
        <f ca="1">'DAC Adjustment'!Y668-'Census Tract'!T664</f>
        <v>0</v>
      </c>
      <c r="AG664" s="345">
        <f ca="1">'DAC Adjustment'!Z668-'Census Tract'!U664</f>
        <v>0</v>
      </c>
    </row>
    <row r="665" spans="1:33" ht="15.75" x14ac:dyDescent="0.25">
      <c r="A665" s="193" t="s">
        <v>53</v>
      </c>
      <c r="B665" s="53" t="str">
        <f>IFERROR(INDEX(Geography!$R$5:$R$889,MATCH(C665,Geography!$S$5:$S$889,0)),"Undefined")</f>
        <v>Salem</v>
      </c>
      <c r="C665" s="53">
        <v>41053005100</v>
      </c>
      <c r="D665" s="171" cm="1">
        <f t="array" ref="D665">INDEX(Geography!$K$5:$K$838,MATCH(C665,Geography!$L$5:$L$838,0),0)</f>
        <v>1</v>
      </c>
      <c r="E665" s="53">
        <v>2376</v>
      </c>
      <c r="F665" s="53">
        <f>SUMIF(County!$A$5:$A$40,A665,County!$D$5:$D$40)</f>
        <v>75262</v>
      </c>
      <c r="G665" s="173" cm="1">
        <f t="array" ref="G665">INDEX(Geography!$E$5:$E$833,MATCH(C665,Geography!$C$5:$C$833,0),0)</f>
        <v>1515</v>
      </c>
      <c r="H665" s="239">
        <f t="shared" si="10"/>
        <v>1841.4394379844962</v>
      </c>
      <c r="I665" s="173">
        <f>SUMIF(Geography!$L$5:$L$838,'Census Tract'!C665,Geography!$M$5:$M$838)</f>
        <v>1260</v>
      </c>
      <c r="J665" s="338">
        <f ca="1">($I665/(SUMIF($D$5:$D$832,$D665,$I$5:$I$832))*IF($D665=1,Urban_Rural_LDVs!F$6,Urban_Rural_LDVs!F$7))</f>
        <v>0.63099288698270239</v>
      </c>
      <c r="K665" s="196">
        <f ca="1">($I665/(SUMIF($D$5:$D$832,$D665,$I$5:$I$832))*IF($D665=1,Urban_Rural_LDVs!G$6,Urban_Rural_LDVs!G$7))</f>
        <v>3.1357635387475433</v>
      </c>
      <c r="L665" s="196">
        <f ca="1">($I665/(SUMIF($D$5:$D$832,$D665,$I$5:$I$832))*IF($D665=1,Urban_Rural_LDVs!H$6,Urban_Rural_LDVs!H$7))</f>
        <v>14.428853103251706</v>
      </c>
      <c r="M665" s="197">
        <f ca="1">($I665/(SUMIF($D$5:$D$832,$D665,$I$5:$I$832))*IF($D665=1,Urban_Rural_LDVs!I$6,Urban_Rural_LDVs!I$7))</f>
        <v>31.338458987384723</v>
      </c>
      <c r="N665" s="196">
        <f ca="1">($H665/(SUMIF($D$5:$D$832,$D665,$H$5:$H$832))*IF($D665=1,Urban_Rural_LDVs!J$6,Urban_Rural_LDVs!J$7))</f>
        <v>0.3801516941503485</v>
      </c>
      <c r="O665" s="196">
        <f ca="1">($H665/(SUMIF($D$5:$D$832,$D665,$H$5:$H$832))*IF($D665=1,Urban_Rural_LDVs!K$6,Urban_Rural_LDVs!K$7))</f>
        <v>1.8089843931764127</v>
      </c>
      <c r="P665" s="196">
        <f ca="1">($H665/(SUMIF($D$5:$D$832,$D665,$H$5:$H$832))*IF($D665=1,Urban_Rural_LDVs!L$6,Urban_Rural_LDVs!L$7))</f>
        <v>8.2503987219285317</v>
      </c>
      <c r="Q665" s="197">
        <f ca="1">($H665/(SUMIF($D$5:$D$832,$D665,$H$5:$H$832))*IF($D665=1,Urban_Rural_LDVs!M$6,Urban_Rural_LDVs!M$7))</f>
        <v>17.895259897695144</v>
      </c>
      <c r="R665" s="196">
        <f ca="1">($H665/(SUMIF($D$5:$D$832,$D665,$H$5:$H$832))*IF($D665=1,Urban_Rural_LDVs!N$6,Urban_Rural_LDVs!N$7))</f>
        <v>0.15826983861315139</v>
      </c>
      <c r="S665" s="196">
        <f ca="1">($H665/(SUMIF($D$5:$D$832,$D665,$H$5:$H$832))*IF($D665=1,Urban_Rural_LDVs!O$6,Urban_Rural_LDVs!O$7))</f>
        <v>0.75180314998775599</v>
      </c>
      <c r="T665" s="196">
        <f ca="1">($H665/(SUMIF($D$5:$D$832,$D665,$H$5:$H$832))*IF($D665=1,Urban_Rural_LDVs!P$6,Urban_Rural_LDVs!P$7))</f>
        <v>3.2986989682518559</v>
      </c>
      <c r="U665" s="339">
        <f ca="1">($H665/(SUMIF($D$5:$D$832,$D665,$H$5:$H$832))*IF($D665=1,Urban_Rural_LDVs!Q$6,Urban_Rural_LDVs!Q$7))</f>
        <v>7.0866063516573181</v>
      </c>
      <c r="V665" s="344">
        <f ca="1">'DAC Adjustment'!O669-'Census Tract'!J665</f>
        <v>0.1577482217456756</v>
      </c>
      <c r="W665" s="29">
        <f ca="1">'DAC Adjustment'!P669-'Census Tract'!K665</f>
        <v>0.78394088468688583</v>
      </c>
      <c r="X665" s="29">
        <f ca="1">'DAC Adjustment'!Q669-'Census Tract'!L665</f>
        <v>3.6072132758129261</v>
      </c>
      <c r="Y665" s="105">
        <f ca="1">'DAC Adjustment'!R669-'Census Tract'!M665</f>
        <v>7.8346147468461815</v>
      </c>
      <c r="Z665" s="29">
        <f ca="1">'DAC Adjustment'!S669-'Census Tract'!N665</f>
        <v>9.503792353758711E-2</v>
      </c>
      <c r="AA665" s="29">
        <f ca="1">'DAC Adjustment'!T669-'Census Tract'!O665</f>
        <v>0.452246098294103</v>
      </c>
      <c r="AB665" s="29">
        <f ca="1">'DAC Adjustment'!U669-'Census Tract'!P665</f>
        <v>2.0625996804821334</v>
      </c>
      <c r="AC665" s="105">
        <f ca="1">'DAC Adjustment'!V669-'Census Tract'!Q665</f>
        <v>4.4738149744237852</v>
      </c>
      <c r="AD665" s="29">
        <f ca="1">'DAC Adjustment'!W669-'Census Tract'!R665</f>
        <v>3.956745965328784E-2</v>
      </c>
      <c r="AE665" s="29">
        <f ca="1">'DAC Adjustment'!X669-'Census Tract'!S665</f>
        <v>0.18795078749693905</v>
      </c>
      <c r="AF665" s="29">
        <f ca="1">'DAC Adjustment'!Y669-'Census Tract'!T665</f>
        <v>0.82467474206296432</v>
      </c>
      <c r="AG665" s="345">
        <f ca="1">'DAC Adjustment'!Z669-'Census Tract'!U665</f>
        <v>1.7716515879143291</v>
      </c>
    </row>
    <row r="666" spans="1:33" ht="15.75" x14ac:dyDescent="0.25">
      <c r="A666" s="193" t="s">
        <v>53</v>
      </c>
      <c r="B666" s="53" t="str">
        <f>IFERROR(INDEX(Geography!$R$5:$R$889,MATCH(C666,Geography!$S$5:$S$889,0)),"Undefined")</f>
        <v>Dallas</v>
      </c>
      <c r="C666" s="53">
        <v>41053020204</v>
      </c>
      <c r="D666" s="171" cm="1">
        <f t="array" ref="D666">INDEX(Geography!$K$5:$K$838,MATCH(C666,Geography!$L$5:$L$838,0),0)</f>
        <v>0</v>
      </c>
      <c r="E666" s="53">
        <v>5071</v>
      </c>
      <c r="F666" s="53">
        <f>SUMIF(County!$A$5:$A$40,A666,County!$D$5:$D$40)</f>
        <v>75262</v>
      </c>
      <c r="G666" s="173" cm="1">
        <f t="array" ref="G666">INDEX(Geography!$E$5:$E$833,MATCH(C666,Geography!$C$5:$C$833,0),0)</f>
        <v>4267</v>
      </c>
      <c r="H666" s="239">
        <f t="shared" si="10"/>
        <v>5186.4172157622743</v>
      </c>
      <c r="I666" s="173">
        <f>SUMIF(Geography!$L$5:$L$838,'Census Tract'!C666,Geography!$M$5:$M$838)</f>
        <v>905</v>
      </c>
      <c r="J666" s="338">
        <f ca="1">($I666/(SUMIF($D$5:$D$832,$D666,$I$5:$I$832))*IF($D666=1,Urban_Rural_LDVs!F$6,Urban_Rural_LDVs!F$7))</f>
        <v>1.3905860871346711</v>
      </c>
      <c r="K666" s="196">
        <f ca="1">($I666/(SUMIF($D$5:$D$832,$D666,$I$5:$I$832))*IF($D666=1,Urban_Rural_LDVs!G$6,Urban_Rural_LDVs!G$7))</f>
        <v>7.0146381113319887</v>
      </c>
      <c r="L666" s="196">
        <f ca="1">($I666/(SUMIF($D$5:$D$832,$D666,$I$5:$I$832))*IF($D666=1,Urban_Rural_LDVs!H$6,Urban_Rural_LDVs!H$7))</f>
        <v>32.502745957712911</v>
      </c>
      <c r="M666" s="197">
        <f ca="1">($I666/(SUMIF($D$5:$D$832,$D666,$I$5:$I$832))*IF($D666=1,Urban_Rural_LDVs!I$6,Urban_Rural_LDVs!I$7))</f>
        <v>70.703778127913822</v>
      </c>
      <c r="N666" s="196">
        <f ca="1">($H666/(SUMIF($D$5:$D$832,$D666,$H$5:$H$832))*IF($D666=1,Urban_Rural_LDVs!J$6,Urban_Rural_LDVs!J$7))</f>
        <v>1.4195871989207614</v>
      </c>
      <c r="O666" s="196">
        <f ca="1">($H666/(SUMIF($D$5:$D$832,$D666,$H$5:$H$832))*IF($D666=1,Urban_Rural_LDVs!K$6,Urban_Rural_LDVs!K$7))</f>
        <v>7.4198860089317336</v>
      </c>
      <c r="P666" s="196">
        <f ca="1">($H666/(SUMIF($D$5:$D$832,$D666,$H$5:$H$832))*IF($D666=1,Urban_Rural_LDVs!L$6,Urban_Rural_LDVs!L$7))</f>
        <v>34.617035811257935</v>
      </c>
      <c r="Q666" s="197">
        <f ca="1">($H666/(SUMIF($D$5:$D$832,$D666,$H$5:$H$832))*IF($D666=1,Urban_Rural_LDVs!M$6,Urban_Rural_LDVs!M$7))</f>
        <v>75.378350901493263</v>
      </c>
      <c r="R666" s="196">
        <f ca="1">($H666/(SUMIF($D$5:$D$832,$D666,$H$5:$H$832))*IF($D666=1,Urban_Rural_LDVs!N$6,Urban_Rural_LDVs!N$7))</f>
        <v>0.96951389297308188</v>
      </c>
      <c r="S666" s="196">
        <f ca="1">($H666/(SUMIF($D$5:$D$832,$D666,$H$5:$H$832))*IF($D666=1,Urban_Rural_LDVs!O$6,Urban_Rural_LDVs!O$7))</f>
        <v>5.0224997430052651</v>
      </c>
      <c r="T666" s="196">
        <f ca="1">($H666/(SUMIF($D$5:$D$832,$D666,$H$5:$H$832))*IF($D666=1,Urban_Rural_LDVs!P$6,Urban_Rural_LDVs!P$7))</f>
        <v>23.143531492775235</v>
      </c>
      <c r="U666" s="339">
        <f ca="1">($H666/(SUMIF($D$5:$D$832,$D666,$H$5:$H$832))*IF($D666=1,Urban_Rural_LDVs!Q$6,Urban_Rural_LDVs!Q$7))</f>
        <v>50.300504453804322</v>
      </c>
      <c r="V666" s="344">
        <f ca="1">'DAC Adjustment'!O670-'Census Tract'!J666</f>
        <v>0</v>
      </c>
      <c r="W666" s="29">
        <f ca="1">'DAC Adjustment'!P670-'Census Tract'!K666</f>
        <v>0</v>
      </c>
      <c r="X666" s="29">
        <f ca="1">'DAC Adjustment'!Q670-'Census Tract'!L666</f>
        <v>0</v>
      </c>
      <c r="Y666" s="105">
        <f ca="1">'DAC Adjustment'!R670-'Census Tract'!M666</f>
        <v>0</v>
      </c>
      <c r="Z666" s="29">
        <f ca="1">'DAC Adjustment'!S670-'Census Tract'!N666</f>
        <v>0</v>
      </c>
      <c r="AA666" s="29">
        <f ca="1">'DAC Adjustment'!T670-'Census Tract'!O666</f>
        <v>0</v>
      </c>
      <c r="AB666" s="29">
        <f ca="1">'DAC Adjustment'!U670-'Census Tract'!P666</f>
        <v>0</v>
      </c>
      <c r="AC666" s="105">
        <f ca="1">'DAC Adjustment'!V670-'Census Tract'!Q666</f>
        <v>0</v>
      </c>
      <c r="AD666" s="29">
        <f ca="1">'DAC Adjustment'!W670-'Census Tract'!R666</f>
        <v>0</v>
      </c>
      <c r="AE666" s="29">
        <f ca="1">'DAC Adjustment'!X670-'Census Tract'!S666</f>
        <v>0</v>
      </c>
      <c r="AF666" s="29">
        <f ca="1">'DAC Adjustment'!Y670-'Census Tract'!T666</f>
        <v>0</v>
      </c>
      <c r="AG666" s="345">
        <f ca="1">'DAC Adjustment'!Z670-'Census Tract'!U666</f>
        <v>0</v>
      </c>
    </row>
    <row r="667" spans="1:33" ht="15.75" x14ac:dyDescent="0.25">
      <c r="A667" s="193" t="s">
        <v>53</v>
      </c>
      <c r="B667" s="53" t="str">
        <f>IFERROR(INDEX(Geography!$R$5:$R$889,MATCH(C667,Geography!$S$5:$S$889,0)),"Undefined")</f>
        <v>Salem</v>
      </c>
      <c r="C667" s="53">
        <v>41053005201</v>
      </c>
      <c r="D667" s="171" cm="1">
        <f t="array" ref="D667">INDEX(Geography!$K$5:$K$838,MATCH(C667,Geography!$L$5:$L$838,0),0)</f>
        <v>1</v>
      </c>
      <c r="E667" s="53">
        <v>9675</v>
      </c>
      <c r="F667" s="53">
        <f>SUMIF(County!$A$5:$A$40,A667,County!$D$5:$D$40)</f>
        <v>75262</v>
      </c>
      <c r="G667" s="173" cm="1">
        <f t="array" ref="G667">INDEX(Geography!$E$5:$E$833,MATCH(C667,Geography!$C$5:$C$833,0),0)</f>
        <v>7064</v>
      </c>
      <c r="H667" s="239">
        <f t="shared" si="10"/>
        <v>8586.0912144702852</v>
      </c>
      <c r="I667" s="173">
        <f>SUMIF(Geography!$L$5:$L$838,'Census Tract'!C667,Geography!$M$5:$M$838)</f>
        <v>1502</v>
      </c>
      <c r="J667" s="338">
        <f ca="1">($I667/(SUMIF($D$5:$D$832,$D667,$I$5:$I$832))*IF($D667=1,Urban_Rural_LDVs!F$6,Urban_Rural_LDVs!F$7))</f>
        <v>0.75218358432382459</v>
      </c>
      <c r="K667" s="196">
        <f ca="1">($I667/(SUMIF($D$5:$D$832,$D667,$I$5:$I$832))*IF($D667=1,Urban_Rural_LDVs!G$6,Urban_Rural_LDVs!G$7))</f>
        <v>3.7380292342847699</v>
      </c>
      <c r="L667" s="196">
        <f ca="1">($I667/(SUMIF($D$5:$D$832,$D667,$I$5:$I$832))*IF($D667=1,Urban_Rural_LDVs!H$6,Urban_Rural_LDVs!H$7))</f>
        <v>17.200109016733382</v>
      </c>
      <c r="M667" s="197">
        <f ca="1">($I667/(SUMIF($D$5:$D$832,$D667,$I$5:$I$832))*IF($D667=1,Urban_Rural_LDVs!I$6,Urban_Rural_LDVs!I$7))</f>
        <v>37.357432856390361</v>
      </c>
      <c r="N667" s="196">
        <f ca="1">($H667/(SUMIF($D$5:$D$832,$D667,$H$5:$H$832))*IF($D667=1,Urban_Rural_LDVs!J$6,Urban_Rural_LDVs!J$7))</f>
        <v>1.7725356881043313</v>
      </c>
      <c r="O667" s="196">
        <f ca="1">($H667/(SUMIF($D$5:$D$832,$D667,$H$5:$H$832))*IF($D667=1,Urban_Rural_LDVs!K$6,Urban_Rural_LDVs!K$7))</f>
        <v>8.4347628735301523</v>
      </c>
      <c r="P667" s="196">
        <f ca="1">($H667/(SUMIF($D$5:$D$832,$D667,$H$5:$H$832))*IF($D667=1,Urban_Rural_LDVs!L$6,Urban_Rural_LDVs!L$7))</f>
        <v>38.469185855909672</v>
      </c>
      <c r="Q667" s="197">
        <f ca="1">($H667/(SUMIF($D$5:$D$832,$D667,$H$5:$H$832))*IF($D667=1,Urban_Rural_LDVs!M$6,Urban_Rural_LDVs!M$7))</f>
        <v>83.440340539484168</v>
      </c>
      <c r="R667" s="196">
        <f ca="1">($H667/(SUMIF($D$5:$D$832,$D667,$H$5:$H$832))*IF($D667=1,Urban_Rural_LDVs!N$6,Urban_Rural_LDVs!N$7))</f>
        <v>0.73796576895267418</v>
      </c>
      <c r="S667" s="196">
        <f ca="1">($H667/(SUMIF($D$5:$D$832,$D667,$H$5:$H$832))*IF($D667=1,Urban_Rural_LDVs!O$6,Urban_Rural_LDVs!O$7))</f>
        <v>3.5054372617250884</v>
      </c>
      <c r="T667" s="196">
        <f ca="1">($H667/(SUMIF($D$5:$D$832,$D667,$H$5:$H$832))*IF($D667=1,Urban_Rural_LDVs!P$6,Urban_Rural_LDVs!P$7))</f>
        <v>15.380864364178953</v>
      </c>
      <c r="U667" s="339">
        <f ca="1">($H667/(SUMIF($D$5:$D$832,$D667,$H$5:$H$832))*IF($D667=1,Urban_Rural_LDVs!Q$6,Urban_Rural_LDVs!Q$7))</f>
        <v>33.042763873338153</v>
      </c>
      <c r="V667" s="344">
        <f ca="1">'DAC Adjustment'!O671-'Census Tract'!J667</f>
        <v>0</v>
      </c>
      <c r="W667" s="29">
        <f ca="1">'DAC Adjustment'!P671-'Census Tract'!K667</f>
        <v>0</v>
      </c>
      <c r="X667" s="29">
        <f ca="1">'DAC Adjustment'!Q671-'Census Tract'!L667</f>
        <v>0</v>
      </c>
      <c r="Y667" s="105">
        <f ca="1">'DAC Adjustment'!R671-'Census Tract'!M667</f>
        <v>0</v>
      </c>
      <c r="Z667" s="29">
        <f ca="1">'DAC Adjustment'!S671-'Census Tract'!N667</f>
        <v>0</v>
      </c>
      <c r="AA667" s="29">
        <f ca="1">'DAC Adjustment'!T671-'Census Tract'!O667</f>
        <v>0</v>
      </c>
      <c r="AB667" s="29">
        <f ca="1">'DAC Adjustment'!U671-'Census Tract'!P667</f>
        <v>0</v>
      </c>
      <c r="AC667" s="105">
        <f ca="1">'DAC Adjustment'!V671-'Census Tract'!Q667</f>
        <v>0</v>
      </c>
      <c r="AD667" s="29">
        <f ca="1">'DAC Adjustment'!W671-'Census Tract'!R667</f>
        <v>0</v>
      </c>
      <c r="AE667" s="29">
        <f ca="1">'DAC Adjustment'!X671-'Census Tract'!S667</f>
        <v>0</v>
      </c>
      <c r="AF667" s="29">
        <f ca="1">'DAC Adjustment'!Y671-'Census Tract'!T667</f>
        <v>0</v>
      </c>
      <c r="AG667" s="345">
        <f ca="1">'DAC Adjustment'!Z671-'Census Tract'!U667</f>
        <v>0</v>
      </c>
    </row>
    <row r="668" spans="1:33" ht="15.75" x14ac:dyDescent="0.25">
      <c r="A668" s="193" t="s">
        <v>54</v>
      </c>
      <c r="B668" s="53" t="str">
        <f>IFERROR(INDEX(Geography!$R$5:$R$889,MATCH(C668,Geography!$S$5:$S$889,0)),"Undefined")</f>
        <v>Grass Valley</v>
      </c>
      <c r="C668" s="53">
        <v>41055950100</v>
      </c>
      <c r="D668" s="171" cm="1">
        <f t="array" ref="D668">INDEX(Geography!$K$5:$K$838,MATCH(C668,Geography!$L$5:$L$838,0),0)</f>
        <v>0</v>
      </c>
      <c r="E668" s="53">
        <v>1642</v>
      </c>
      <c r="F668" s="53">
        <f>SUMIF(County!$A$5:$A$40,A668,County!$D$5:$D$40)</f>
        <v>2476</v>
      </c>
      <c r="G668" s="173" cm="1">
        <f t="array" ref="G668">INDEX(Geography!$E$5:$E$833,MATCH(C668,Geography!$C$5:$C$833,0),0)</f>
        <v>1647</v>
      </c>
      <c r="H668" s="239">
        <f t="shared" si="10"/>
        <v>2476</v>
      </c>
      <c r="I668" s="173">
        <f>SUMIF(Geography!$L$5:$L$838,'Census Tract'!C668,Geography!$M$5:$M$838)</f>
        <v>738</v>
      </c>
      <c r="J668" s="338">
        <f ca="1">($I668/(SUMIF($D$5:$D$832,$D668,$I$5:$I$832))*IF($D668=1,Urban_Rural_LDVs!F$6,Urban_Rural_LDVs!F$7))</f>
        <v>1.1339806986799859</v>
      </c>
      <c r="K668" s="196">
        <f ca="1">($I668/(SUMIF($D$5:$D$832,$D668,$I$5:$I$832))*IF($D668=1,Urban_Rural_LDVs!G$6,Urban_Rural_LDVs!G$7))</f>
        <v>5.7202242278044286</v>
      </c>
      <c r="L668" s="196">
        <f ca="1">($I668/(SUMIF($D$5:$D$832,$D668,$I$5:$I$832))*IF($D668=1,Urban_Rural_LDVs!H$6,Urban_Rural_LDVs!H$7))</f>
        <v>26.505001676013404</v>
      </c>
      <c r="M668" s="197">
        <f ca="1">($I668/(SUMIF($D$5:$D$832,$D668,$I$5:$I$832))*IF($D668=1,Urban_Rural_LDVs!I$6,Urban_Rural_LDVs!I$7))</f>
        <v>57.656782605967294</v>
      </c>
      <c r="N668" s="196">
        <f ca="1">($H668/(SUMIF($D$5:$D$832,$D668,$H$5:$H$832))*IF($D668=1,Urban_Rural_LDVs!J$6,Urban_Rural_LDVs!J$7))</f>
        <v>0.6777121389011127</v>
      </c>
      <c r="O668" s="196">
        <f ca="1">($H668/(SUMIF($D$5:$D$832,$D668,$H$5:$H$832))*IF($D668=1,Urban_Rural_LDVs!K$6,Urban_Rural_LDVs!K$7))</f>
        <v>3.5422599057940998</v>
      </c>
      <c r="P668" s="196">
        <f ca="1">($H668/(SUMIF($D$5:$D$832,$D668,$H$5:$H$832))*IF($D668=1,Urban_Rural_LDVs!L$6,Urban_Rural_LDVs!L$7))</f>
        <v>16.52620240581188</v>
      </c>
      <c r="Q668" s="197">
        <f ca="1">($H668/(SUMIF($D$5:$D$832,$D668,$H$5:$H$832))*IF($D668=1,Urban_Rural_LDVs!M$6,Urban_Rural_LDVs!M$7))</f>
        <v>35.985688977138402</v>
      </c>
      <c r="R668" s="196">
        <f ca="1">($H668/(SUMIF($D$5:$D$832,$D668,$H$5:$H$832))*IF($D668=1,Urban_Rural_LDVs!N$6,Urban_Rural_LDVs!N$7))</f>
        <v>0.46284675897377342</v>
      </c>
      <c r="S668" s="196">
        <f ca="1">($H668/(SUMIF($D$5:$D$832,$D668,$H$5:$H$832))*IF($D668=1,Urban_Rural_LDVs!O$6,Urban_Rural_LDVs!O$7))</f>
        <v>2.3977456587732879</v>
      </c>
      <c r="T668" s="196">
        <f ca="1">($H668/(SUMIF($D$5:$D$832,$D668,$H$5:$H$832))*IF($D668=1,Urban_Rural_LDVs!P$6,Urban_Rural_LDVs!P$7))</f>
        <v>11.048741663504853</v>
      </c>
      <c r="U668" s="339">
        <f ca="1">($H668/(SUMIF($D$5:$D$832,$D668,$H$5:$H$832))*IF($D668=1,Urban_Rural_LDVs!Q$6,Urban_Rural_LDVs!Q$7))</f>
        <v>24.013503705238378</v>
      </c>
      <c r="V668" s="344">
        <f ca="1">'DAC Adjustment'!O672-'Census Tract'!J668</f>
        <v>0</v>
      </c>
      <c r="W668" s="29">
        <f ca="1">'DAC Adjustment'!P672-'Census Tract'!K668</f>
        <v>0</v>
      </c>
      <c r="X668" s="29">
        <f ca="1">'DAC Adjustment'!Q672-'Census Tract'!L668</f>
        <v>0</v>
      </c>
      <c r="Y668" s="105">
        <f ca="1">'DAC Adjustment'!R672-'Census Tract'!M668</f>
        <v>0</v>
      </c>
      <c r="Z668" s="29">
        <f ca="1">'DAC Adjustment'!S672-'Census Tract'!N668</f>
        <v>0</v>
      </c>
      <c r="AA668" s="29">
        <f ca="1">'DAC Adjustment'!T672-'Census Tract'!O668</f>
        <v>0</v>
      </c>
      <c r="AB668" s="29">
        <f ca="1">'DAC Adjustment'!U672-'Census Tract'!P668</f>
        <v>0</v>
      </c>
      <c r="AC668" s="105">
        <f ca="1">'DAC Adjustment'!V672-'Census Tract'!Q668</f>
        <v>0</v>
      </c>
      <c r="AD668" s="29">
        <f ca="1">'DAC Adjustment'!W672-'Census Tract'!R668</f>
        <v>0</v>
      </c>
      <c r="AE668" s="29">
        <f ca="1">'DAC Adjustment'!X672-'Census Tract'!S668</f>
        <v>0</v>
      </c>
      <c r="AF668" s="29">
        <f ca="1">'DAC Adjustment'!Y672-'Census Tract'!T668</f>
        <v>0</v>
      </c>
      <c r="AG668" s="345">
        <f ca="1">'DAC Adjustment'!Z672-'Census Tract'!U668</f>
        <v>0</v>
      </c>
    </row>
    <row r="669" spans="1:33" ht="15.75" x14ac:dyDescent="0.25">
      <c r="A669" s="193" t="s">
        <v>55</v>
      </c>
      <c r="B669" s="53" t="str">
        <f>IFERROR(INDEX(Geography!$R$5:$R$889,MATCH(C669,Geography!$S$5:$S$889,0)),"Undefined")</f>
        <v>Tillamook</v>
      </c>
      <c r="C669" s="53">
        <v>41057960500</v>
      </c>
      <c r="D669" s="171" cm="1">
        <f t="array" ref="D669">INDEX(Geography!$K$5:$K$838,MATCH(C669,Geography!$L$5:$L$838,0),0)</f>
        <v>0</v>
      </c>
      <c r="E669" s="53">
        <v>1926</v>
      </c>
      <c r="F669" s="53">
        <f>SUMIF(County!$A$5:$A$40,A669,County!$D$5:$D$40)</f>
        <v>29911</v>
      </c>
      <c r="G669" s="173" cm="1">
        <f t="array" ref="G669">INDEX(Geography!$E$5:$E$833,MATCH(C669,Geography!$C$5:$C$833,0),0)</f>
        <v>1270</v>
      </c>
      <c r="H669" s="239">
        <f t="shared" si="10"/>
        <v>1854.7419559591817</v>
      </c>
      <c r="I669" s="173">
        <f>SUMIF(Geography!$L$5:$L$838,'Census Tract'!C669,Geography!$M$5:$M$838)</f>
        <v>2116</v>
      </c>
      <c r="J669" s="338">
        <f ca="1">($I669/(SUMIF($D$5:$D$832,$D669,$I$5:$I$832))*IF($D669=1,Urban_Rural_LDVs!F$6,Urban_Rural_LDVs!F$7))</f>
        <v>3.2513592932342141</v>
      </c>
      <c r="K669" s="196">
        <f ca="1">($I669/(SUMIF($D$5:$D$832,$D669,$I$5:$I$832))*IF($D669=1,Urban_Rural_LDVs!G$6,Urban_Rural_LDVs!G$7))</f>
        <v>16.401076512241424</v>
      </c>
      <c r="L669" s="196">
        <f ca="1">($I669/(SUMIF($D$5:$D$832,$D669,$I$5:$I$832))*IF($D669=1,Urban_Rural_LDVs!H$6,Urban_Rural_LDVs!H$7))</f>
        <v>75.9953706591387</v>
      </c>
      <c r="M669" s="197">
        <f ca="1">($I669/(SUMIF($D$5:$D$832,$D669,$I$5:$I$832))*IF($D669=1,Urban_Rural_LDVs!I$6,Urban_Rural_LDVs!I$7))</f>
        <v>165.31402709244821</v>
      </c>
      <c r="N669" s="196">
        <f ca="1">($H669/(SUMIF($D$5:$D$832,$D669,$H$5:$H$832))*IF($D669=1,Urban_Rural_LDVs!J$6,Urban_Rural_LDVs!J$7))</f>
        <v>0.507666049306434</v>
      </c>
      <c r="O669" s="196">
        <f ca="1">($H669/(SUMIF($D$5:$D$832,$D669,$H$5:$H$832))*IF($D669=1,Urban_Rural_LDVs!K$6,Urban_Rural_LDVs!K$7))</f>
        <v>2.6534644855364848</v>
      </c>
      <c r="P669" s="196">
        <f ca="1">($H669/(SUMIF($D$5:$D$832,$D669,$H$5:$H$832))*IF($D669=1,Urban_Rural_LDVs!L$6,Urban_Rural_LDVs!L$7))</f>
        <v>12.379580361362223</v>
      </c>
      <c r="Q669" s="197">
        <f ca="1">($H669/(SUMIF($D$5:$D$832,$D669,$H$5:$H$832))*IF($D669=1,Urban_Rural_LDVs!M$6,Urban_Rural_LDVs!M$7))</f>
        <v>26.956448772211814</v>
      </c>
      <c r="R669" s="196">
        <f ca="1">($H669/(SUMIF($D$5:$D$832,$D669,$H$5:$H$832))*IF($D669=1,Urban_Rural_LDVs!N$6,Urban_Rural_LDVs!N$7))</f>
        <v>0.34671296568997761</v>
      </c>
      <c r="S669" s="196">
        <f ca="1">($H669/(SUMIF($D$5:$D$832,$D669,$H$5:$H$832))*IF($D669=1,Urban_Rural_LDVs!O$6,Urban_Rural_LDVs!O$7))</f>
        <v>1.7961225658504867</v>
      </c>
      <c r="T669" s="196">
        <f ca="1">($H669/(SUMIF($D$5:$D$832,$D669,$H$5:$H$832))*IF($D669=1,Urban_Rural_LDVs!P$6,Urban_Rural_LDVs!P$7))</f>
        <v>8.2764800984881646</v>
      </c>
      <c r="U669" s="339">
        <f ca="1">($H669/(SUMIF($D$5:$D$832,$D669,$H$5:$H$832))*IF($D669=1,Urban_Rural_LDVs!Q$6,Urban_Rural_LDVs!Q$7))</f>
        <v>17.988228122652217</v>
      </c>
      <c r="V669" s="344">
        <f ca="1">'DAC Adjustment'!O673-'Census Tract'!J669</f>
        <v>0.81283982330855364</v>
      </c>
      <c r="W669" s="29">
        <f ca="1">'DAC Adjustment'!P673-'Census Tract'!K669</f>
        <v>4.1002691280603543</v>
      </c>
      <c r="X669" s="29">
        <f ca="1">'DAC Adjustment'!Q673-'Census Tract'!L669</f>
        <v>18.998842664784675</v>
      </c>
      <c r="Y669" s="105">
        <f ca="1">'DAC Adjustment'!R673-'Census Tract'!M669</f>
        <v>41.328506773112053</v>
      </c>
      <c r="Z669" s="29">
        <f ca="1">'DAC Adjustment'!S673-'Census Tract'!N669</f>
        <v>0.1269165123266085</v>
      </c>
      <c r="AA669" s="29">
        <f ca="1">'DAC Adjustment'!T673-'Census Tract'!O669</f>
        <v>0.66336612138412132</v>
      </c>
      <c r="AB669" s="29">
        <f ca="1">'DAC Adjustment'!U673-'Census Tract'!P669</f>
        <v>3.0948950903405557</v>
      </c>
      <c r="AC669" s="105">
        <f ca="1">'DAC Adjustment'!V673-'Census Tract'!Q669</f>
        <v>6.7391121930529536</v>
      </c>
      <c r="AD669" s="29">
        <f ca="1">'DAC Adjustment'!W673-'Census Tract'!R669</f>
        <v>8.6678241422494418E-2</v>
      </c>
      <c r="AE669" s="29">
        <f ca="1">'DAC Adjustment'!X673-'Census Tract'!S669</f>
        <v>0.4490306414626215</v>
      </c>
      <c r="AF669" s="29">
        <f ca="1">'DAC Adjustment'!Y673-'Census Tract'!T669</f>
        <v>2.0691200246220411</v>
      </c>
      <c r="AG669" s="345">
        <f ca="1">'DAC Adjustment'!Z673-'Census Tract'!U669</f>
        <v>4.4970570306630542</v>
      </c>
    </row>
    <row r="670" spans="1:33" ht="15.75" x14ac:dyDescent="0.25">
      <c r="A670" s="193" t="s">
        <v>55</v>
      </c>
      <c r="B670" s="53" t="str">
        <f>IFERROR(INDEX(Geography!$R$5:$R$889,MATCH(C670,Geography!$S$5:$S$889,0)),"Undefined")</f>
        <v>Tillamook</v>
      </c>
      <c r="C670" s="53">
        <v>41057960600</v>
      </c>
      <c r="D670" s="171" cm="1">
        <f t="array" ref="D670">INDEX(Geography!$K$5:$K$838,MATCH(C670,Geography!$L$5:$L$838,0),0)</f>
        <v>0</v>
      </c>
      <c r="E670" s="53">
        <v>2545</v>
      </c>
      <c r="F670" s="53">
        <f>SUMIF(County!$A$5:$A$40,A670,County!$D$5:$D$40)</f>
        <v>29911</v>
      </c>
      <c r="G670" s="173" cm="1">
        <f t="array" ref="G670">INDEX(Geography!$E$5:$E$833,MATCH(C670,Geography!$C$5:$C$833,0),0)</f>
        <v>2227</v>
      </c>
      <c r="H670" s="239">
        <f t="shared" si="10"/>
        <v>3252.3703432449588</v>
      </c>
      <c r="I670" s="173">
        <f>SUMIF(Geography!$L$5:$L$838,'Census Tract'!C670,Geography!$M$5:$M$838)</f>
        <v>259</v>
      </c>
      <c r="J670" s="338">
        <f ca="1">($I670/(SUMIF($D$5:$D$832,$D670,$I$5:$I$832))*IF($D670=1,Urban_Rural_LDVs!F$6,Urban_Rural_LDVs!F$7))</f>
        <v>0.39796883598660754</v>
      </c>
      <c r="K670" s="196">
        <f ca="1">($I670/(SUMIF($D$5:$D$832,$D670,$I$5:$I$832))*IF($D670=1,Urban_Rural_LDVs!G$6,Urban_Rural_LDVs!G$7))</f>
        <v>2.0075041666684919</v>
      </c>
      <c r="L670" s="196">
        <f ca="1">($I670/(SUMIF($D$5:$D$832,$D670,$I$5:$I$832))*IF($D670=1,Urban_Rural_LDVs!H$6,Urban_Rural_LDVs!H$7))</f>
        <v>9.301890832096845</v>
      </c>
      <c r="M670" s="197">
        <f ca="1">($I670/(SUMIF($D$5:$D$832,$D670,$I$5:$I$832))*IF($D670=1,Urban_Rural_LDVs!I$6,Urban_Rural_LDVs!I$7))</f>
        <v>20.234561917270366</v>
      </c>
      <c r="N670" s="196">
        <f ca="1">($H670/(SUMIF($D$5:$D$832,$D670,$H$5:$H$832))*IF($D670=1,Urban_Rural_LDVs!J$6,Urban_Rural_LDVs!J$7))</f>
        <v>0.89021440299640031</v>
      </c>
      <c r="O670" s="196">
        <f ca="1">($H670/(SUMIF($D$5:$D$832,$D670,$H$5:$H$832))*IF($D670=1,Urban_Rural_LDVs!K$6,Urban_Rural_LDVs!K$7))</f>
        <v>4.6529648892045286</v>
      </c>
      <c r="P670" s="196">
        <f ca="1">($H670/(SUMIF($D$5:$D$832,$D670,$H$5:$H$832))*IF($D670=1,Urban_Rural_LDVs!L$6,Urban_Rural_LDVs!L$7))</f>
        <v>21.708130287207613</v>
      </c>
      <c r="Q670" s="197">
        <f ca="1">($H670/(SUMIF($D$5:$D$832,$D670,$H$5:$H$832))*IF($D670=1,Urban_Rural_LDVs!M$6,Urban_Rural_LDVs!M$7))</f>
        <v>47.269300327335202</v>
      </c>
      <c r="R670" s="196">
        <f ca="1">($H670/(SUMIF($D$5:$D$832,$D670,$H$5:$H$832))*IF($D670=1,Urban_Rural_LDVs!N$6,Urban_Rural_LDVs!N$7))</f>
        <v>0.60797620046581102</v>
      </c>
      <c r="S670" s="196">
        <f ca="1">($H670/(SUMIF($D$5:$D$832,$D670,$H$5:$H$832))*IF($D670=1,Urban_Rural_LDVs!O$6,Urban_Rural_LDVs!O$7))</f>
        <v>3.1495787040543575</v>
      </c>
      <c r="T670" s="196">
        <f ca="1">($H670/(SUMIF($D$5:$D$832,$D670,$H$5:$H$832))*IF($D670=1,Urban_Rural_LDVs!P$6,Urban_Rural_LDVs!P$7))</f>
        <v>14.513166282939482</v>
      </c>
      <c r="U670" s="339">
        <f ca="1">($H670/(SUMIF($D$5:$D$832,$D670,$H$5:$H$832))*IF($D670=1,Urban_Rural_LDVs!Q$6,Urban_Rural_LDVs!Q$7))</f>
        <v>31.543137030824003</v>
      </c>
      <c r="V670" s="344">
        <f ca="1">'DAC Adjustment'!O674-'Census Tract'!J670</f>
        <v>0</v>
      </c>
      <c r="W670" s="29">
        <f ca="1">'DAC Adjustment'!P674-'Census Tract'!K670</f>
        <v>0</v>
      </c>
      <c r="X670" s="29">
        <f ca="1">'DAC Adjustment'!Q674-'Census Tract'!L670</f>
        <v>0</v>
      </c>
      <c r="Y670" s="105">
        <f ca="1">'DAC Adjustment'!R674-'Census Tract'!M670</f>
        <v>0</v>
      </c>
      <c r="Z670" s="29">
        <f ca="1">'DAC Adjustment'!S674-'Census Tract'!N670</f>
        <v>0</v>
      </c>
      <c r="AA670" s="29">
        <f ca="1">'DAC Adjustment'!T674-'Census Tract'!O670</f>
        <v>0</v>
      </c>
      <c r="AB670" s="29">
        <f ca="1">'DAC Adjustment'!U674-'Census Tract'!P670</f>
        <v>0</v>
      </c>
      <c r="AC670" s="105">
        <f ca="1">'DAC Adjustment'!V674-'Census Tract'!Q670</f>
        <v>0</v>
      </c>
      <c r="AD670" s="29">
        <f ca="1">'DAC Adjustment'!W674-'Census Tract'!R670</f>
        <v>0</v>
      </c>
      <c r="AE670" s="29">
        <f ca="1">'DAC Adjustment'!X674-'Census Tract'!S670</f>
        <v>0</v>
      </c>
      <c r="AF670" s="29">
        <f ca="1">'DAC Adjustment'!Y674-'Census Tract'!T670</f>
        <v>0</v>
      </c>
      <c r="AG670" s="345">
        <f ca="1">'DAC Adjustment'!Z674-'Census Tract'!U670</f>
        <v>0</v>
      </c>
    </row>
    <row r="671" spans="1:33" ht="15.75" x14ac:dyDescent="0.25">
      <c r="A671" s="193" t="s">
        <v>55</v>
      </c>
      <c r="B671" s="53" t="str">
        <f>IFERROR(INDEX(Geography!$R$5:$R$889,MATCH(C671,Geography!$S$5:$S$889,0)),"Undefined")</f>
        <v>Garibaldi</v>
      </c>
      <c r="C671" s="53">
        <v>41057960200</v>
      </c>
      <c r="D671" s="171" cm="1">
        <f t="array" ref="D671">INDEX(Geography!$K$5:$K$838,MATCH(C671,Geography!$L$5:$L$838,0),0)</f>
        <v>0</v>
      </c>
      <c r="E671" s="53">
        <v>2409</v>
      </c>
      <c r="F671" s="53">
        <f>SUMIF(County!$A$5:$A$40,A671,County!$D$5:$D$40)</f>
        <v>29911</v>
      </c>
      <c r="G671" s="173" cm="1">
        <f t="array" ref="G671">INDEX(Geography!$E$5:$E$833,MATCH(C671,Geography!$C$5:$C$833,0),0)</f>
        <v>1733</v>
      </c>
      <c r="H671" s="239">
        <f t="shared" si="10"/>
        <v>2530.9195351789463</v>
      </c>
      <c r="I671" s="173">
        <f>SUMIF(Geography!$L$5:$L$838,'Census Tract'!C671,Geography!$M$5:$M$838)</f>
        <v>818</v>
      </c>
      <c r="J671" s="338">
        <f ca="1">($I671/(SUMIF($D$5:$D$832,$D671,$I$5:$I$832))*IF($D671=1,Urban_Rural_LDVs!F$6,Urban_Rural_LDVs!F$7))</f>
        <v>1.2569054356642664</v>
      </c>
      <c r="K671" s="196">
        <f ca="1">($I671/(SUMIF($D$5:$D$832,$D671,$I$5:$I$832))*IF($D671=1,Urban_Rural_LDVs!G$6,Urban_Rural_LDVs!G$7))</f>
        <v>6.3403027348834993</v>
      </c>
      <c r="L671" s="196">
        <f ca="1">($I671/(SUMIF($D$5:$D$832,$D671,$I$5:$I$832))*IF($D671=1,Urban_Rural_LDVs!H$6,Urban_Rural_LDVs!H$7))</f>
        <v>29.378172589402393</v>
      </c>
      <c r="M671" s="197">
        <f ca="1">($I671/(SUMIF($D$5:$D$832,$D671,$I$5:$I$832))*IF($D671=1,Urban_Rural_LDVs!I$6,Urban_Rural_LDVs!I$7))</f>
        <v>63.906840341031504</v>
      </c>
      <c r="N671" s="196">
        <f ca="1">($H671/(SUMIF($D$5:$D$832,$D671,$H$5:$H$832))*IF($D671=1,Urban_Rural_LDVs!J$6,Urban_Rural_LDVs!J$7))</f>
        <v>0.6927443019275985</v>
      </c>
      <c r="O671" s="196">
        <f ca="1">($H671/(SUMIF($D$5:$D$832,$D671,$H$5:$H$832))*IF($D671=1,Urban_Rural_LDVs!K$6,Urban_Rural_LDVs!K$7))</f>
        <v>3.6208298845942739</v>
      </c>
      <c r="P671" s="196">
        <f ca="1">($H671/(SUMIF($D$5:$D$832,$D671,$H$5:$H$832))*IF($D671=1,Urban_Rural_LDVs!L$6,Urban_Rural_LDVs!L$7))</f>
        <v>16.892765957669866</v>
      </c>
      <c r="Q671" s="197">
        <f ca="1">($H671/(SUMIF($D$5:$D$832,$D671,$H$5:$H$832))*IF($D671=1,Urban_Rural_LDVs!M$6,Urban_Rural_LDVs!M$7))</f>
        <v>36.783878521451236</v>
      </c>
      <c r="R671" s="196">
        <f ca="1">($H671/(SUMIF($D$5:$D$832,$D671,$H$5:$H$832))*IF($D671=1,Urban_Rural_LDVs!N$6,Urban_Rural_LDVs!N$7))</f>
        <v>0.47311304688246547</v>
      </c>
      <c r="S671" s="196">
        <f ca="1">($H671/(SUMIF($D$5:$D$832,$D671,$H$5:$H$832))*IF($D671=1,Urban_Rural_LDVs!O$6,Urban_Rural_LDVs!O$7))</f>
        <v>2.4509294540306246</v>
      </c>
      <c r="T671" s="196">
        <f ca="1">($H671/(SUMIF($D$5:$D$832,$D671,$H$5:$H$832))*IF($D671=1,Urban_Rural_LDVs!P$6,Urban_Rural_LDVs!P$7))</f>
        <v>11.293811032031487</v>
      </c>
      <c r="U671" s="339">
        <f ca="1">($H671/(SUMIF($D$5:$D$832,$D671,$H$5:$H$832))*IF($D671=1,Urban_Rural_LDVs!Q$6,Urban_Rural_LDVs!Q$7))</f>
        <v>24.546141209886844</v>
      </c>
      <c r="V671" s="344">
        <f ca="1">'DAC Adjustment'!O675-'Census Tract'!J671</f>
        <v>0.31422635891606654</v>
      </c>
      <c r="W671" s="29">
        <f ca="1">'DAC Adjustment'!P675-'Census Tract'!K671</f>
        <v>1.5850756837208753</v>
      </c>
      <c r="X671" s="29">
        <f ca="1">'DAC Adjustment'!Q675-'Census Tract'!L671</f>
        <v>7.3445431473505955</v>
      </c>
      <c r="Y671" s="105">
        <f ca="1">'DAC Adjustment'!R675-'Census Tract'!M671</f>
        <v>15.976710085257871</v>
      </c>
      <c r="Z671" s="29">
        <f ca="1">'DAC Adjustment'!S675-'Census Tract'!N671</f>
        <v>0.17318607548189968</v>
      </c>
      <c r="AA671" s="29">
        <f ca="1">'DAC Adjustment'!T675-'Census Tract'!O671</f>
        <v>0.90520747114856803</v>
      </c>
      <c r="AB671" s="29">
        <f ca="1">'DAC Adjustment'!U675-'Census Tract'!P671</f>
        <v>4.2231914894174665</v>
      </c>
      <c r="AC671" s="105">
        <f ca="1">'DAC Adjustment'!V675-'Census Tract'!Q671</f>
        <v>9.1959696303628107</v>
      </c>
      <c r="AD671" s="29">
        <f ca="1">'DAC Adjustment'!W675-'Census Tract'!R671</f>
        <v>0.1182782617206164</v>
      </c>
      <c r="AE671" s="29">
        <f ca="1">'DAC Adjustment'!X675-'Census Tract'!S671</f>
        <v>0.61273236350765625</v>
      </c>
      <c r="AF671" s="29">
        <f ca="1">'DAC Adjustment'!Y675-'Census Tract'!T671</f>
        <v>2.8234527580078712</v>
      </c>
      <c r="AG671" s="345">
        <f ca="1">'DAC Adjustment'!Z675-'Census Tract'!U671</f>
        <v>6.1365353024717102</v>
      </c>
    </row>
    <row r="672" spans="1:33" ht="15.75" x14ac:dyDescent="0.25">
      <c r="A672" s="193" t="s">
        <v>55</v>
      </c>
      <c r="B672" s="53" t="str">
        <f>IFERROR(INDEX(Geography!$R$5:$R$889,MATCH(C672,Geography!$S$5:$S$889,0)),"Undefined")</f>
        <v>Tillamook</v>
      </c>
      <c r="C672" s="53">
        <v>41057960400</v>
      </c>
      <c r="D672" s="171" cm="1">
        <f t="array" ref="D672">INDEX(Geography!$K$5:$K$838,MATCH(C672,Geography!$L$5:$L$838,0),0)</f>
        <v>0</v>
      </c>
      <c r="E672" s="53">
        <v>8634</v>
      </c>
      <c r="F672" s="53">
        <f>SUMIF(County!$A$5:$A$40,A672,County!$D$5:$D$40)</f>
        <v>29911</v>
      </c>
      <c r="G672" s="173" cm="1">
        <f t="array" ref="G672">INDEX(Geography!$E$5:$E$833,MATCH(C672,Geography!$C$5:$C$833,0),0)</f>
        <v>5850</v>
      </c>
      <c r="H672" s="239">
        <f t="shared" si="10"/>
        <v>8543.4964113080423</v>
      </c>
      <c r="I672" s="173">
        <f>SUMIF(Geography!$L$5:$L$838,'Census Tract'!C672,Geography!$M$5:$M$838)</f>
        <v>3731</v>
      </c>
      <c r="J672" s="338">
        <f ca="1">($I672/(SUMIF($D$5:$D$832,$D672,$I$5:$I$832))*IF($D672=1,Urban_Rural_LDVs!F$6,Urban_Rural_LDVs!F$7))</f>
        <v>5.7329024211043729</v>
      </c>
      <c r="K672" s="196">
        <f ca="1">($I672/(SUMIF($D$5:$D$832,$D672,$I$5:$I$832))*IF($D672=1,Urban_Rural_LDVs!G$6,Urban_Rural_LDVs!G$7))</f>
        <v>28.918911373900162</v>
      </c>
      <c r="L672" s="196">
        <f ca="1">($I672/(SUMIF($D$5:$D$832,$D672,$I$5:$I$832))*IF($D672=1,Urban_Rural_LDVs!H$6,Urban_Rural_LDVs!H$7))</f>
        <v>133.99750847317887</v>
      </c>
      <c r="M672" s="197">
        <f ca="1">($I672/(SUMIF($D$5:$D$832,$D672,$I$5:$I$832))*IF($D672=1,Urban_Rural_LDVs!I$6,Urban_Rural_LDVs!I$7))</f>
        <v>291.48706761905686</v>
      </c>
      <c r="N672" s="196">
        <f ca="1">($H672/(SUMIF($D$5:$D$832,$D672,$H$5:$H$832))*IF($D672=1,Urban_Rural_LDVs!J$6,Urban_Rural_LDVs!J$7))</f>
        <v>2.3384617231831801</v>
      </c>
      <c r="O672" s="196">
        <f ca="1">($H672/(SUMIF($D$5:$D$832,$D672,$H$5:$H$832))*IF($D672=1,Urban_Rural_LDVs!K$6,Urban_Rural_LDVs!K$7))</f>
        <v>12.222651370384595</v>
      </c>
      <c r="P672" s="196">
        <f ca="1">($H672/(SUMIF($D$5:$D$832,$D672,$H$5:$H$832))*IF($D672=1,Urban_Rural_LDVs!L$6,Urban_Rural_LDVs!L$7))</f>
        <v>57.024051270841731</v>
      </c>
      <c r="Q672" s="197">
        <f ca="1">($H672/(SUMIF($D$5:$D$832,$D672,$H$5:$H$832))*IF($D672=1,Urban_Rural_LDVs!M$6,Urban_Rural_LDVs!M$7))</f>
        <v>124.16946875388906</v>
      </c>
      <c r="R672" s="196">
        <f ca="1">($H672/(SUMIF($D$5:$D$832,$D672,$H$5:$H$832))*IF($D672=1,Urban_Rural_LDVs!N$6,Urban_Rural_LDVs!N$7))</f>
        <v>1.5970636608554087</v>
      </c>
      <c r="S672" s="196">
        <f ca="1">($H672/(SUMIF($D$5:$D$832,$D672,$H$5:$H$832))*IF($D672=1,Urban_Rural_LDVs!O$6,Urban_Rural_LDVs!O$7))</f>
        <v>8.2734779608073605</v>
      </c>
      <c r="T672" s="196">
        <f ca="1">($H672/(SUMIF($D$5:$D$832,$D672,$H$5:$H$832))*IF($D672=1,Urban_Rural_LDVs!P$6,Urban_Rural_LDVs!P$7))</f>
        <v>38.123943760752567</v>
      </c>
      <c r="U672" s="339">
        <f ca="1">($H672/(SUMIF($D$5:$D$832,$D672,$H$5:$H$832))*IF($D672=1,Urban_Rural_LDVs!Q$6,Urban_Rural_LDVs!Q$7))</f>
        <v>82.859161037413756</v>
      </c>
      <c r="V672" s="344">
        <f ca="1">'DAC Adjustment'!O676-'Census Tract'!J672</f>
        <v>0</v>
      </c>
      <c r="W672" s="29">
        <f ca="1">'DAC Adjustment'!P676-'Census Tract'!K672</f>
        <v>0</v>
      </c>
      <c r="X672" s="29">
        <f ca="1">'DAC Adjustment'!Q676-'Census Tract'!L672</f>
        <v>0</v>
      </c>
      <c r="Y672" s="105">
        <f ca="1">'DAC Adjustment'!R676-'Census Tract'!M672</f>
        <v>0</v>
      </c>
      <c r="Z672" s="29">
        <f ca="1">'DAC Adjustment'!S676-'Census Tract'!N672</f>
        <v>0</v>
      </c>
      <c r="AA672" s="29">
        <f ca="1">'DAC Adjustment'!T676-'Census Tract'!O672</f>
        <v>0</v>
      </c>
      <c r="AB672" s="29">
        <f ca="1">'DAC Adjustment'!U676-'Census Tract'!P672</f>
        <v>0</v>
      </c>
      <c r="AC672" s="105">
        <f ca="1">'DAC Adjustment'!V676-'Census Tract'!Q672</f>
        <v>0</v>
      </c>
      <c r="AD672" s="29">
        <f ca="1">'DAC Adjustment'!W676-'Census Tract'!R672</f>
        <v>0</v>
      </c>
      <c r="AE672" s="29">
        <f ca="1">'DAC Adjustment'!X676-'Census Tract'!S672</f>
        <v>0</v>
      </c>
      <c r="AF672" s="29">
        <f ca="1">'DAC Adjustment'!Y676-'Census Tract'!T672</f>
        <v>0</v>
      </c>
      <c r="AG672" s="345">
        <f ca="1">'DAC Adjustment'!Z676-'Census Tract'!U672</f>
        <v>0</v>
      </c>
    </row>
    <row r="673" spans="1:33" ht="15.75" x14ac:dyDescent="0.25">
      <c r="A673" s="193" t="s">
        <v>55</v>
      </c>
      <c r="B673" s="53" t="str">
        <f>IFERROR(INDEX(Geography!$R$5:$R$889,MATCH(C673,Geography!$S$5:$S$889,0)),"Undefined")</f>
        <v>Undefined</v>
      </c>
      <c r="C673" s="53">
        <v>41057960800</v>
      </c>
      <c r="D673" s="171" cm="1">
        <f t="array" ref="D673">INDEX(Geography!$K$5:$K$838,MATCH(C673,Geography!$L$5:$L$838,0),0)</f>
        <v>0</v>
      </c>
      <c r="E673" s="53">
        <v>2451</v>
      </c>
      <c r="F673" s="53">
        <f>SUMIF(County!$A$5:$A$40,A673,County!$D$5:$D$40)</f>
        <v>29911</v>
      </c>
      <c r="G673" s="173" cm="1">
        <f t="array" ref="G673">INDEX(Geography!$E$5:$E$833,MATCH(C673,Geography!$C$5:$C$833,0),0)</f>
        <v>2079</v>
      </c>
      <c r="H673" s="239">
        <f t="shared" si="10"/>
        <v>3036.2271861725503</v>
      </c>
      <c r="I673" s="173">
        <f>SUMIF(Geography!$L$5:$L$838,'Census Tract'!C673,Geography!$M$5:$M$838)</f>
        <v>650</v>
      </c>
      <c r="J673" s="338">
        <f ca="1">($I673/(SUMIF($D$5:$D$832,$D673,$I$5:$I$832))*IF($D673=1,Urban_Rural_LDVs!F$6,Urban_Rural_LDVs!F$7))</f>
        <v>0.99876348799727754</v>
      </c>
      <c r="K673" s="196">
        <f ca="1">($I673/(SUMIF($D$5:$D$832,$D673,$I$5:$I$832))*IF($D673=1,Urban_Rural_LDVs!G$6,Urban_Rural_LDVs!G$7))</f>
        <v>5.0381378700174508</v>
      </c>
      <c r="L673" s="196">
        <f ca="1">($I673/(SUMIF($D$5:$D$832,$D673,$I$5:$I$832))*IF($D673=1,Urban_Rural_LDVs!H$6,Urban_Rural_LDVs!H$7))</f>
        <v>23.344513671285515</v>
      </c>
      <c r="M673" s="197">
        <f ca="1">($I673/(SUMIF($D$5:$D$832,$D673,$I$5:$I$832))*IF($D673=1,Urban_Rural_LDVs!I$6,Urban_Rural_LDVs!I$7))</f>
        <v>50.781719097396667</v>
      </c>
      <c r="N673" s="196">
        <f ca="1">($H673/(SUMIF($D$5:$D$832,$D673,$H$5:$H$832))*IF($D673=1,Urban_Rural_LDVs!J$6,Urban_Rural_LDVs!J$7))</f>
        <v>0.83105332008509947</v>
      </c>
      <c r="O673" s="196">
        <f ca="1">($H673/(SUMIF($D$5:$D$832,$D673,$H$5:$H$832))*IF($D673=1,Urban_Rural_LDVs!K$6,Urban_Rural_LDVs!K$7))</f>
        <v>4.3437422562443722</v>
      </c>
      <c r="P673" s="196">
        <f ca="1">($H673/(SUMIF($D$5:$D$832,$D673,$H$5:$H$832))*IF($D673=1,Urban_Rural_LDVs!L$6,Urban_Rural_LDVs!L$7))</f>
        <v>20.26547052856068</v>
      </c>
      <c r="Q673" s="197">
        <f ca="1">($H673/(SUMIF($D$5:$D$832,$D673,$H$5:$H$832))*IF($D673=1,Urban_Rural_LDVs!M$6,Urban_Rural_LDVs!M$7))</f>
        <v>44.127918895612886</v>
      </c>
      <c r="R673" s="196">
        <f ca="1">($H673/(SUMIF($D$5:$D$832,$D673,$H$5:$H$832))*IF($D673=1,Urban_Rural_LDVs!N$6,Urban_Rural_LDVs!N$7))</f>
        <v>0.56757185485784523</v>
      </c>
      <c r="S673" s="196">
        <f ca="1">($H673/(SUMIF($D$5:$D$832,$D673,$H$5:$H$832))*IF($D673=1,Urban_Rural_LDVs!O$6,Urban_Rural_LDVs!O$7))</f>
        <v>2.9402667829946161</v>
      </c>
      <c r="T673" s="196">
        <f ca="1">($H673/(SUMIF($D$5:$D$832,$D673,$H$5:$H$832))*IF($D673=1,Urban_Rural_LDVs!P$6,Urban_Rural_LDVs!P$7))</f>
        <v>13.54866309035976</v>
      </c>
      <c r="U673" s="339">
        <f ca="1">($H673/(SUMIF($D$5:$D$832,$D673,$H$5:$H$832))*IF($D673=1,Urban_Rural_LDVs!Q$6,Urban_Rural_LDVs!Q$7))</f>
        <v>29.446871076373199</v>
      </c>
      <c r="V673" s="344">
        <f ca="1">'DAC Adjustment'!O677-'Census Tract'!J673</f>
        <v>0.24969087199931939</v>
      </c>
      <c r="W673" s="29">
        <f ca="1">'DAC Adjustment'!P677-'Census Tract'!K673</f>
        <v>1.2595344675043627</v>
      </c>
      <c r="X673" s="29">
        <f ca="1">'DAC Adjustment'!Q677-'Census Tract'!L673</f>
        <v>5.8361284178213779</v>
      </c>
      <c r="Y673" s="105">
        <f ca="1">'DAC Adjustment'!R677-'Census Tract'!M673</f>
        <v>12.695429774349165</v>
      </c>
      <c r="Z673" s="29">
        <f ca="1">'DAC Adjustment'!S677-'Census Tract'!N673</f>
        <v>0.20776333002127478</v>
      </c>
      <c r="AA673" s="29">
        <f ca="1">'DAC Adjustment'!T677-'Census Tract'!O673</f>
        <v>1.085935564061093</v>
      </c>
      <c r="AB673" s="29">
        <f ca="1">'DAC Adjustment'!U677-'Census Tract'!P673</f>
        <v>5.0663676321401709</v>
      </c>
      <c r="AC673" s="105">
        <f ca="1">'DAC Adjustment'!V677-'Census Tract'!Q673</f>
        <v>11.03197972390322</v>
      </c>
      <c r="AD673" s="29">
        <f ca="1">'DAC Adjustment'!W677-'Census Tract'!R673</f>
        <v>0.14189296371446125</v>
      </c>
      <c r="AE673" s="29">
        <f ca="1">'DAC Adjustment'!X677-'Census Tract'!S673</f>
        <v>0.73506669574865402</v>
      </c>
      <c r="AF673" s="29">
        <f ca="1">'DAC Adjustment'!Y677-'Census Tract'!T673</f>
        <v>3.3871657725899382</v>
      </c>
      <c r="AG673" s="345">
        <f ca="1">'DAC Adjustment'!Z677-'Census Tract'!U673</f>
        <v>7.3617177690933033</v>
      </c>
    </row>
    <row r="674" spans="1:33" ht="15.75" x14ac:dyDescent="0.25">
      <c r="A674" s="193" t="s">
        <v>55</v>
      </c>
      <c r="B674" s="53" t="str">
        <f>IFERROR(INDEX(Geography!$R$5:$R$889,MATCH(C674,Geography!$S$5:$S$889,0)),"Undefined")</f>
        <v>Bay City</v>
      </c>
      <c r="C674" s="53">
        <v>41057960300</v>
      </c>
      <c r="D674" s="171" cm="1">
        <f t="array" ref="D674">INDEX(Geography!$K$5:$K$838,MATCH(C674,Geography!$L$5:$L$838,0),0)</f>
        <v>0</v>
      </c>
      <c r="E674" s="53">
        <v>2839</v>
      </c>
      <c r="F674" s="53">
        <f>SUMIF(County!$A$5:$A$40,A674,County!$D$5:$D$40)</f>
        <v>29911</v>
      </c>
      <c r="G674" s="173" cm="1">
        <f t="array" ref="G674">INDEX(Geography!$E$5:$E$833,MATCH(C674,Geography!$C$5:$C$833,0),0)</f>
        <v>2400</v>
      </c>
      <c r="H674" s="239">
        <f t="shared" si="10"/>
        <v>3505.0241687417606</v>
      </c>
      <c r="I674" s="173">
        <f>SUMIF(Geography!$L$5:$L$838,'Census Tract'!C674,Geography!$M$5:$M$838)</f>
        <v>584</v>
      </c>
      <c r="J674" s="338">
        <f ca="1">($I674/(SUMIF($D$5:$D$832,$D674,$I$5:$I$832))*IF($D674=1,Urban_Rural_LDVs!F$6,Urban_Rural_LDVs!F$7))</f>
        <v>0.89735057998524625</v>
      </c>
      <c r="K674" s="196">
        <f ca="1">($I674/(SUMIF($D$5:$D$832,$D674,$I$5:$I$832))*IF($D674=1,Urban_Rural_LDVs!G$6,Urban_Rural_LDVs!G$7))</f>
        <v>4.5265731016772168</v>
      </c>
      <c r="L674" s="196">
        <f ca="1">($I674/(SUMIF($D$5:$D$832,$D674,$I$5:$I$832))*IF($D674=1,Urban_Rural_LDVs!H$6,Urban_Rural_LDVs!H$7))</f>
        <v>20.974147667739601</v>
      </c>
      <c r="M674" s="197">
        <f ca="1">($I674/(SUMIF($D$5:$D$832,$D674,$I$5:$I$832))*IF($D674=1,Urban_Rural_LDVs!I$6,Urban_Rural_LDVs!I$7))</f>
        <v>45.625421465968699</v>
      </c>
      <c r="N674" s="196">
        <f ca="1">($H674/(SUMIF($D$5:$D$832,$D674,$H$5:$H$832))*IF($D674=1,Urban_Rural_LDVs!J$6,Urban_Rural_LDVs!J$7))</f>
        <v>0.95936891207515074</v>
      </c>
      <c r="O674" s="196">
        <f ca="1">($H674/(SUMIF($D$5:$D$832,$D674,$H$5:$H$832))*IF($D674=1,Urban_Rural_LDVs!K$6,Urban_Rural_LDVs!K$7))</f>
        <v>5.0144210750295768</v>
      </c>
      <c r="P674" s="196">
        <f ca="1">($H674/(SUMIF($D$5:$D$832,$D674,$H$5:$H$832))*IF($D674=1,Urban_Rural_LDVs!L$6,Urban_Rural_LDVs!L$7))</f>
        <v>23.394482572653018</v>
      </c>
      <c r="Q674" s="197">
        <f ca="1">($H674/(SUMIF($D$5:$D$832,$D674,$H$5:$H$832))*IF($D674=1,Urban_Rural_LDVs!M$6,Urban_Rural_LDVs!M$7))</f>
        <v>50.94132051441602</v>
      </c>
      <c r="R674" s="196">
        <f ca="1">($H674/(SUMIF($D$5:$D$832,$D674,$H$5:$H$832))*IF($D674=1,Urban_Rural_LDVs!N$6,Urban_Rural_LDVs!N$7))</f>
        <v>0.65520560445350096</v>
      </c>
      <c r="S674" s="196">
        <f ca="1">($H674/(SUMIF($D$5:$D$832,$D674,$H$5:$H$832))*IF($D674=1,Urban_Rural_LDVs!O$6,Urban_Rural_LDVs!O$7))</f>
        <v>3.3942473685363526</v>
      </c>
      <c r="T674" s="196">
        <f ca="1">($H674/(SUMIF($D$5:$D$832,$D674,$H$5:$H$832))*IF($D674=1,Urban_Rural_LDVs!P$6,Urban_Rural_LDVs!P$7))</f>
        <v>15.640592312103617</v>
      </c>
      <c r="U674" s="339">
        <f ca="1">($H674/(SUMIF($D$5:$D$832,$D674,$H$5:$H$832))*IF($D674=1,Urban_Rural_LDVs!Q$6,Urban_Rural_LDVs!Q$7))</f>
        <v>33.993501964067178</v>
      </c>
      <c r="V674" s="344">
        <f ca="1">'DAC Adjustment'!O678-'Census Tract'!J674</f>
        <v>0</v>
      </c>
      <c r="W674" s="29">
        <f ca="1">'DAC Adjustment'!P678-'Census Tract'!K674</f>
        <v>0</v>
      </c>
      <c r="X674" s="29">
        <f ca="1">'DAC Adjustment'!Q678-'Census Tract'!L674</f>
        <v>0</v>
      </c>
      <c r="Y674" s="105">
        <f ca="1">'DAC Adjustment'!R678-'Census Tract'!M674</f>
        <v>0</v>
      </c>
      <c r="Z674" s="29">
        <f ca="1">'DAC Adjustment'!S678-'Census Tract'!N674</f>
        <v>0</v>
      </c>
      <c r="AA674" s="29">
        <f ca="1">'DAC Adjustment'!T678-'Census Tract'!O674</f>
        <v>0</v>
      </c>
      <c r="AB674" s="29">
        <f ca="1">'DAC Adjustment'!U678-'Census Tract'!P674</f>
        <v>0</v>
      </c>
      <c r="AC674" s="105">
        <f ca="1">'DAC Adjustment'!V678-'Census Tract'!Q674</f>
        <v>0</v>
      </c>
      <c r="AD674" s="29">
        <f ca="1">'DAC Adjustment'!W678-'Census Tract'!R674</f>
        <v>0</v>
      </c>
      <c r="AE674" s="29">
        <f ca="1">'DAC Adjustment'!X678-'Census Tract'!S674</f>
        <v>0</v>
      </c>
      <c r="AF674" s="29">
        <f ca="1">'DAC Adjustment'!Y678-'Census Tract'!T674</f>
        <v>0</v>
      </c>
      <c r="AG674" s="345">
        <f ca="1">'DAC Adjustment'!Z678-'Census Tract'!U674</f>
        <v>0</v>
      </c>
    </row>
    <row r="675" spans="1:33" ht="15.75" x14ac:dyDescent="0.25">
      <c r="A675" s="193" t="s">
        <v>55</v>
      </c>
      <c r="B675" s="53" t="str">
        <f>IFERROR(INDEX(Geography!$R$5:$R$889,MATCH(C675,Geography!$S$5:$S$889,0)),"Undefined")</f>
        <v>Undefined</v>
      </c>
      <c r="C675" s="53">
        <v>41057960700</v>
      </c>
      <c r="D675" s="171" cm="1">
        <f t="array" ref="D675">INDEX(Geography!$K$5:$K$838,MATCH(C675,Geography!$L$5:$L$838,0),0)</f>
        <v>0</v>
      </c>
      <c r="E675" s="53">
        <v>2279</v>
      </c>
      <c r="F675" s="53">
        <f>SUMIF(County!$A$5:$A$40,A675,County!$D$5:$D$40)</f>
        <v>29911</v>
      </c>
      <c r="G675" s="173" cm="1">
        <f t="array" ref="G675">INDEX(Geography!$E$5:$E$833,MATCH(C675,Geography!$C$5:$C$833,0),0)</f>
        <v>1966</v>
      </c>
      <c r="H675" s="239">
        <f t="shared" si="10"/>
        <v>2871.1989648942922</v>
      </c>
      <c r="I675" s="173">
        <f>SUMIF(Geography!$L$5:$L$838,'Census Tract'!C675,Geography!$M$5:$M$838)</f>
        <v>721</v>
      </c>
      <c r="J675" s="338">
        <f ca="1">($I675/(SUMIF($D$5:$D$832,$D675,$I$5:$I$832))*IF($D675=1,Urban_Rural_LDVs!F$6,Urban_Rural_LDVs!F$7))</f>
        <v>1.1078591920708263</v>
      </c>
      <c r="K675" s="196">
        <f ca="1">($I675/(SUMIF($D$5:$D$832,$D675,$I$5:$I$832))*IF($D675=1,Urban_Rural_LDVs!G$6,Urban_Rural_LDVs!G$7))</f>
        <v>5.588457545050125</v>
      </c>
      <c r="L675" s="196">
        <f ca="1">($I675/(SUMIF($D$5:$D$832,$D675,$I$5:$I$832))*IF($D675=1,Urban_Rural_LDVs!H$6,Urban_Rural_LDVs!H$7))</f>
        <v>25.894452856918242</v>
      </c>
      <c r="M675" s="197">
        <f ca="1">($I675/(SUMIF($D$5:$D$832,$D675,$I$5:$I$832))*IF($D675=1,Urban_Rural_LDVs!I$6,Urban_Rural_LDVs!I$7))</f>
        <v>56.328645337266146</v>
      </c>
      <c r="N675" s="196">
        <f ca="1">($H675/(SUMIF($D$5:$D$832,$D675,$H$5:$H$832))*IF($D675=1,Urban_Rural_LDVs!J$6,Urban_Rural_LDVs!J$7))</f>
        <v>0.78588303380822755</v>
      </c>
      <c r="O675" s="196">
        <f ca="1">($H675/(SUMIF($D$5:$D$832,$D675,$H$5:$H$832))*IF($D675=1,Urban_Rural_LDVs!K$6,Urban_Rural_LDVs!K$7))</f>
        <v>4.1076465972950613</v>
      </c>
      <c r="P675" s="196">
        <f ca="1">($H675/(SUMIF($D$5:$D$832,$D675,$H$5:$H$832))*IF($D675=1,Urban_Rural_LDVs!L$6,Urban_Rural_LDVs!L$7))</f>
        <v>19.163980307431594</v>
      </c>
      <c r="Q675" s="197">
        <f ca="1">($H675/(SUMIF($D$5:$D$832,$D675,$H$5:$H$832))*IF($D675=1,Urban_Rural_LDVs!M$6,Urban_Rural_LDVs!M$7))</f>
        <v>41.729431721392451</v>
      </c>
      <c r="R675" s="196">
        <f ca="1">($H675/(SUMIF($D$5:$D$832,$D675,$H$5:$H$832))*IF($D675=1,Urban_Rural_LDVs!N$6,Urban_Rural_LDVs!N$7))</f>
        <v>0.53672259098149278</v>
      </c>
      <c r="S675" s="196">
        <f ca="1">($H675/(SUMIF($D$5:$D$832,$D675,$H$5:$H$832))*IF($D675=1,Urban_Rural_LDVs!O$6,Urban_Rural_LDVs!O$7))</f>
        <v>2.7804543027260284</v>
      </c>
      <c r="T675" s="196">
        <f ca="1">($H675/(SUMIF($D$5:$D$832,$D675,$H$5:$H$832))*IF($D675=1,Urban_Rural_LDVs!P$6,Urban_Rural_LDVs!P$7))</f>
        <v>12.812251868998212</v>
      </c>
      <c r="U675" s="339">
        <f ca="1">($H675/(SUMIF($D$5:$D$832,$D675,$H$5:$H$832))*IF($D675=1,Urban_Rural_LDVs!Q$6,Urban_Rural_LDVs!Q$7))</f>
        <v>27.846343692231695</v>
      </c>
      <c r="V675" s="344">
        <f ca="1">'DAC Adjustment'!O679-'Census Tract'!J675</f>
        <v>0.27696479801770657</v>
      </c>
      <c r="W675" s="29">
        <f ca="1">'DAC Adjustment'!P679-'Census Tract'!K675</f>
        <v>1.3971143862625315</v>
      </c>
      <c r="X675" s="29">
        <f ca="1">'DAC Adjustment'!Q679-'Census Tract'!L675</f>
        <v>6.4736132142295588</v>
      </c>
      <c r="Y675" s="105">
        <f ca="1">'DAC Adjustment'!R679-'Census Tract'!M675</f>
        <v>14.082161334316531</v>
      </c>
      <c r="Z675" s="29">
        <f ca="1">'DAC Adjustment'!S679-'Census Tract'!N675</f>
        <v>0.19647075845205686</v>
      </c>
      <c r="AA675" s="29">
        <f ca="1">'DAC Adjustment'!T679-'Census Tract'!O675</f>
        <v>1.0269116493237656</v>
      </c>
      <c r="AB675" s="29">
        <f ca="1">'DAC Adjustment'!U679-'Census Tract'!P675</f>
        <v>4.7909950768578966</v>
      </c>
      <c r="AC675" s="105">
        <f ca="1">'DAC Adjustment'!V679-'Census Tract'!Q675</f>
        <v>10.432357930348111</v>
      </c>
      <c r="AD675" s="29">
        <f ca="1">'DAC Adjustment'!W679-'Census Tract'!R675</f>
        <v>0.13418064774537319</v>
      </c>
      <c r="AE675" s="29">
        <f ca="1">'DAC Adjustment'!X679-'Census Tract'!S675</f>
        <v>0.695113575681507</v>
      </c>
      <c r="AF675" s="29">
        <f ca="1">'DAC Adjustment'!Y679-'Census Tract'!T675</f>
        <v>3.2030629672495525</v>
      </c>
      <c r="AG675" s="345">
        <f ca="1">'DAC Adjustment'!Z679-'Census Tract'!U675</f>
        <v>6.9615859230579211</v>
      </c>
    </row>
    <row r="676" spans="1:33" ht="15.75" x14ac:dyDescent="0.25">
      <c r="A676" s="193" t="s">
        <v>55</v>
      </c>
      <c r="B676" s="53" t="str">
        <f>IFERROR(INDEX(Geography!$R$5:$R$889,MATCH(C676,Geography!$S$5:$S$889,0)),"Undefined")</f>
        <v>Manzanita</v>
      </c>
      <c r="C676" s="53">
        <v>41057960100</v>
      </c>
      <c r="D676" s="171" cm="1">
        <f t="array" ref="D676">INDEX(Geography!$K$5:$K$838,MATCH(C676,Geography!$L$5:$L$838,0),0)</f>
        <v>0</v>
      </c>
      <c r="E676" s="53">
        <v>3306</v>
      </c>
      <c r="F676" s="53">
        <f>SUMIF(County!$A$5:$A$40,A676,County!$D$5:$D$40)</f>
        <v>29911</v>
      </c>
      <c r="G676" s="173" cm="1">
        <f t="array" ref="G676">INDEX(Geography!$E$5:$E$833,MATCH(C676,Geography!$C$5:$C$833,0),0)</f>
        <v>2956</v>
      </c>
      <c r="H676" s="239">
        <f t="shared" si="10"/>
        <v>4317.0214345002687</v>
      </c>
      <c r="I676" s="173">
        <f>SUMIF(Geography!$L$5:$L$838,'Census Tract'!C676,Geography!$M$5:$M$838)</f>
        <v>851</v>
      </c>
      <c r="J676" s="338">
        <f ca="1">($I676/(SUMIF($D$5:$D$832,$D676,$I$5:$I$832))*IF($D676=1,Urban_Rural_LDVs!F$6,Urban_Rural_LDVs!F$7))</f>
        <v>1.3076118896702817</v>
      </c>
      <c r="K676" s="196">
        <f ca="1">($I676/(SUMIF($D$5:$D$832,$D676,$I$5:$I$832))*IF($D676=1,Urban_Rural_LDVs!G$6,Urban_Rural_LDVs!G$7))</f>
        <v>6.5960851190536163</v>
      </c>
      <c r="L676" s="196">
        <f ca="1">($I676/(SUMIF($D$5:$D$832,$D676,$I$5:$I$832))*IF($D676=1,Urban_Rural_LDVs!H$6,Urban_Rural_LDVs!H$7))</f>
        <v>30.563355591175345</v>
      </c>
      <c r="M676" s="197">
        <f ca="1">($I676/(SUMIF($D$5:$D$832,$D676,$I$5:$I$832))*IF($D676=1,Urban_Rural_LDVs!I$6,Urban_Rural_LDVs!I$7))</f>
        <v>66.484989156745485</v>
      </c>
      <c r="N676" s="196">
        <f ca="1">($H676/(SUMIF($D$5:$D$832,$D676,$H$5:$H$832))*IF($D676=1,Urban_Rural_LDVs!J$6,Urban_Rural_LDVs!J$7))</f>
        <v>1.1816227100392274</v>
      </c>
      <c r="O676" s="196">
        <f ca="1">($H676/(SUMIF($D$5:$D$832,$D676,$H$5:$H$832))*IF($D676=1,Urban_Rural_LDVs!K$6,Urban_Rural_LDVs!K$7))</f>
        <v>6.1760952907447626</v>
      </c>
      <c r="P676" s="196">
        <f ca="1">($H676/(SUMIF($D$5:$D$832,$D676,$H$5:$H$832))*IF($D676=1,Urban_Rural_LDVs!L$6,Urban_Rural_LDVs!L$7))</f>
        <v>28.814204368650966</v>
      </c>
      <c r="Q676" s="197">
        <f ca="1">($H676/(SUMIF($D$5:$D$832,$D676,$H$5:$H$832))*IF($D676=1,Urban_Rural_LDVs!M$6,Urban_Rural_LDVs!M$7))</f>
        <v>62.74272643358907</v>
      </c>
      <c r="R676" s="196">
        <f ca="1">($H676/(SUMIF($D$5:$D$832,$D676,$H$5:$H$832))*IF($D676=1,Urban_Rural_LDVs!N$6,Urban_Rural_LDVs!N$7))</f>
        <v>0.80699490281856201</v>
      </c>
      <c r="S676" s="196">
        <f ca="1">($H676/(SUMIF($D$5:$D$832,$D676,$H$5:$H$832))*IF($D676=1,Urban_Rural_LDVs!O$6,Urban_Rural_LDVs!O$7))</f>
        <v>4.1805813422472742</v>
      </c>
      <c r="T676" s="196">
        <f ca="1">($H676/(SUMIF($D$5:$D$832,$D676,$H$5:$H$832))*IF($D676=1,Urban_Rural_LDVs!P$6,Urban_Rural_LDVs!P$7))</f>
        <v>19.263996197740955</v>
      </c>
      <c r="U676" s="339">
        <f ca="1">($H676/(SUMIF($D$5:$D$832,$D676,$H$5:$H$832))*IF($D676=1,Urban_Rural_LDVs!Q$6,Urban_Rural_LDVs!Q$7))</f>
        <v>41.868663252409412</v>
      </c>
      <c r="V676" s="344">
        <f ca="1">'DAC Adjustment'!O680-'Census Tract'!J676</f>
        <v>0</v>
      </c>
      <c r="W676" s="29">
        <f ca="1">'DAC Adjustment'!P680-'Census Tract'!K676</f>
        <v>0</v>
      </c>
      <c r="X676" s="29">
        <f ca="1">'DAC Adjustment'!Q680-'Census Tract'!L676</f>
        <v>0</v>
      </c>
      <c r="Y676" s="105">
        <f ca="1">'DAC Adjustment'!R680-'Census Tract'!M676</f>
        <v>0</v>
      </c>
      <c r="Z676" s="29">
        <f ca="1">'DAC Adjustment'!S680-'Census Tract'!N676</f>
        <v>0</v>
      </c>
      <c r="AA676" s="29">
        <f ca="1">'DAC Adjustment'!T680-'Census Tract'!O676</f>
        <v>0</v>
      </c>
      <c r="AB676" s="29">
        <f ca="1">'DAC Adjustment'!U680-'Census Tract'!P676</f>
        <v>0</v>
      </c>
      <c r="AC676" s="105">
        <f ca="1">'DAC Adjustment'!V680-'Census Tract'!Q676</f>
        <v>0</v>
      </c>
      <c r="AD676" s="29">
        <f ca="1">'DAC Adjustment'!W680-'Census Tract'!R676</f>
        <v>0</v>
      </c>
      <c r="AE676" s="29">
        <f ca="1">'DAC Adjustment'!X680-'Census Tract'!S676</f>
        <v>0</v>
      </c>
      <c r="AF676" s="29">
        <f ca="1">'DAC Adjustment'!Y680-'Census Tract'!T676</f>
        <v>0</v>
      </c>
      <c r="AG676" s="345">
        <f ca="1">'DAC Adjustment'!Z680-'Census Tract'!U676</f>
        <v>0</v>
      </c>
    </row>
    <row r="677" spans="1:33" ht="15.75" x14ac:dyDescent="0.25">
      <c r="A677" s="193" t="s">
        <v>56</v>
      </c>
      <c r="B677" s="53" t="str">
        <f>IFERROR(INDEX(Geography!$R$5:$R$889,MATCH(C677,Geography!$S$5:$S$889,0)),"Undefined")</f>
        <v>Adams</v>
      </c>
      <c r="C677" s="53">
        <v>41059950300</v>
      </c>
      <c r="D677" s="171" cm="1">
        <f t="array" ref="D677">INDEX(Geography!$K$5:$K$838,MATCH(C677,Geography!$L$5:$L$838,0),0)</f>
        <v>0</v>
      </c>
      <c r="E677" s="53">
        <v>3089</v>
      </c>
      <c r="F677" s="53">
        <f>SUMIF(County!$A$5:$A$40,A677,County!$D$5:$D$40)</f>
        <v>73155</v>
      </c>
      <c r="G677" s="173" cm="1">
        <f t="array" ref="G677">INDEX(Geography!$E$5:$E$833,MATCH(C677,Geography!$C$5:$C$833,0),0)</f>
        <v>2738</v>
      </c>
      <c r="H677" s="239">
        <f t="shared" si="10"/>
        <v>3585.8496544810055</v>
      </c>
      <c r="I677" s="173">
        <f>SUMIF(Geography!$L$5:$L$838,'Census Tract'!C677,Geography!$M$5:$M$838)</f>
        <v>455</v>
      </c>
      <c r="J677" s="338">
        <f ca="1">($I677/(SUMIF($D$5:$D$832,$D677,$I$5:$I$832))*IF($D677=1,Urban_Rural_LDVs!F$6,Urban_Rural_LDVs!F$7))</f>
        <v>0.69913444159809424</v>
      </c>
      <c r="K677" s="196">
        <f ca="1">($I677/(SUMIF($D$5:$D$832,$D677,$I$5:$I$832))*IF($D677=1,Urban_Rural_LDVs!G$6,Urban_Rural_LDVs!G$7))</f>
        <v>3.5266965090122153</v>
      </c>
      <c r="L677" s="196">
        <f ca="1">($I677/(SUMIF($D$5:$D$832,$D677,$I$5:$I$832))*IF($D677=1,Urban_Rural_LDVs!H$6,Urban_Rural_LDVs!H$7))</f>
        <v>16.341159569899862</v>
      </c>
      <c r="M677" s="197">
        <f ca="1">($I677/(SUMIF($D$5:$D$832,$D677,$I$5:$I$832))*IF($D677=1,Urban_Rural_LDVs!I$6,Urban_Rural_LDVs!I$7))</f>
        <v>35.547203368177669</v>
      </c>
      <c r="N677" s="196">
        <f ca="1">($H677/(SUMIF($D$5:$D$832,$D677,$H$5:$H$832))*IF($D677=1,Urban_Rural_LDVs!J$6,Urban_Rural_LDVs!J$7))</f>
        <v>0.98149185747824641</v>
      </c>
      <c r="O677" s="196">
        <f ca="1">($H677/(SUMIF($D$5:$D$832,$D677,$H$5:$H$832))*IF($D677=1,Urban_Rural_LDVs!K$6,Urban_Rural_LDVs!K$7))</f>
        <v>5.1300530934061763</v>
      </c>
      <c r="P677" s="196">
        <f ca="1">($H677/(SUMIF($D$5:$D$832,$D677,$H$5:$H$832))*IF($D677=1,Urban_Rural_LDVs!L$6,Urban_Rural_LDVs!L$7))</f>
        <v>23.933956860566919</v>
      </c>
      <c r="Q677" s="197">
        <f ca="1">($H677/(SUMIF($D$5:$D$832,$D677,$H$5:$H$832))*IF($D677=1,Urban_Rural_LDVs!M$6,Urban_Rural_LDVs!M$7))</f>
        <v>52.11602196483549</v>
      </c>
      <c r="R677" s="196">
        <f ca="1">($H677/(SUMIF($D$5:$D$832,$D677,$H$5:$H$832))*IF($D677=1,Urban_Rural_LDVs!N$6,Urban_Rural_LDVs!N$7))</f>
        <v>0.67031457622930479</v>
      </c>
      <c r="S677" s="196">
        <f ca="1">($H677/(SUMIF($D$5:$D$832,$D677,$H$5:$H$832))*IF($D677=1,Urban_Rural_LDVs!O$6,Urban_Rural_LDVs!O$7))</f>
        <v>3.4725183530070782</v>
      </c>
      <c r="T677" s="196">
        <f ca="1">($H677/(SUMIF($D$5:$D$832,$D677,$H$5:$H$832))*IF($D677=1,Urban_Rural_LDVs!P$6,Urban_Rural_LDVs!P$7))</f>
        <v>16.001262712652974</v>
      </c>
      <c r="U677" s="339">
        <f ca="1">($H677/(SUMIF($D$5:$D$832,$D677,$H$5:$H$832))*IF($D677=1,Urban_Rural_LDVs!Q$6,Urban_Rural_LDVs!Q$7))</f>
        <v>34.777388515471479</v>
      </c>
      <c r="V677" s="344">
        <f ca="1">'DAC Adjustment'!O681-'Census Tract'!J677</f>
        <v>0</v>
      </c>
      <c r="W677" s="29">
        <f ca="1">'DAC Adjustment'!P681-'Census Tract'!K677</f>
        <v>0</v>
      </c>
      <c r="X677" s="29">
        <f ca="1">'DAC Adjustment'!Q681-'Census Tract'!L677</f>
        <v>0</v>
      </c>
      <c r="Y677" s="105">
        <f ca="1">'DAC Adjustment'!R681-'Census Tract'!M677</f>
        <v>0</v>
      </c>
      <c r="Z677" s="29">
        <f ca="1">'DAC Adjustment'!S681-'Census Tract'!N677</f>
        <v>0</v>
      </c>
      <c r="AA677" s="29">
        <f ca="1">'DAC Adjustment'!T681-'Census Tract'!O677</f>
        <v>0</v>
      </c>
      <c r="AB677" s="29">
        <f ca="1">'DAC Adjustment'!U681-'Census Tract'!P677</f>
        <v>0</v>
      </c>
      <c r="AC677" s="105">
        <f ca="1">'DAC Adjustment'!V681-'Census Tract'!Q677</f>
        <v>0</v>
      </c>
      <c r="AD677" s="29">
        <f ca="1">'DAC Adjustment'!W681-'Census Tract'!R677</f>
        <v>0</v>
      </c>
      <c r="AE677" s="29">
        <f ca="1">'DAC Adjustment'!X681-'Census Tract'!S677</f>
        <v>0</v>
      </c>
      <c r="AF677" s="29">
        <f ca="1">'DAC Adjustment'!Y681-'Census Tract'!T677</f>
        <v>0</v>
      </c>
      <c r="AG677" s="345">
        <f ca="1">'DAC Adjustment'!Z681-'Census Tract'!U677</f>
        <v>0</v>
      </c>
    </row>
    <row r="678" spans="1:33" ht="15.75" x14ac:dyDescent="0.25">
      <c r="A678" s="193" t="s">
        <v>56</v>
      </c>
      <c r="B678" s="53" t="str">
        <f>IFERROR(INDEX(Geography!$R$5:$R$889,MATCH(C678,Geography!$S$5:$S$889,0)),"Undefined")</f>
        <v>Pendleton</v>
      </c>
      <c r="C678" s="53">
        <v>41059950500</v>
      </c>
      <c r="D678" s="171" cm="1">
        <f t="array" ref="D678">INDEX(Geography!$K$5:$K$838,MATCH(C678,Geography!$L$5:$L$838,0),0)</f>
        <v>0</v>
      </c>
      <c r="E678" s="53">
        <v>4543</v>
      </c>
      <c r="F678" s="53">
        <f>SUMIF(County!$A$5:$A$40,A678,County!$D$5:$D$40)</f>
        <v>73155</v>
      </c>
      <c r="G678" s="173" cm="1">
        <f t="array" ref="G678">INDEX(Geography!$E$5:$E$833,MATCH(C678,Geography!$C$5:$C$833,0),0)</f>
        <v>3610</v>
      </c>
      <c r="H678" s="239">
        <f t="shared" si="10"/>
        <v>4727.8733574420858</v>
      </c>
      <c r="I678" s="173">
        <f>SUMIF(Geography!$L$5:$L$838,'Census Tract'!C678,Geography!$M$5:$M$838)</f>
        <v>1146</v>
      </c>
      <c r="J678" s="338">
        <f ca="1">($I678/(SUMIF($D$5:$D$832,$D678,$I$5:$I$832))*IF($D678=1,Urban_Rural_LDVs!F$6,Urban_Rural_LDVs!F$7))</f>
        <v>1.7608968572998156</v>
      </c>
      <c r="K678" s="196">
        <f ca="1">($I678/(SUMIF($D$5:$D$832,$D678,$I$5:$I$832))*IF($D678=1,Urban_Rural_LDVs!G$6,Urban_Rural_LDVs!G$7))</f>
        <v>8.882624613907689</v>
      </c>
      <c r="L678" s="196">
        <f ca="1">($I678/(SUMIF($D$5:$D$832,$D678,$I$5:$I$832))*IF($D678=1,Urban_Rural_LDVs!H$6,Urban_Rural_LDVs!H$7))</f>
        <v>41.158173334297238</v>
      </c>
      <c r="M678" s="197">
        <f ca="1">($I678/(SUMIF($D$5:$D$832,$D678,$I$5:$I$832))*IF($D678=1,Urban_Rural_LDVs!I$6,Urban_Rural_LDVs!I$7))</f>
        <v>89.53207705479474</v>
      </c>
      <c r="N678" s="196">
        <f ca="1">($H678/(SUMIF($D$5:$D$832,$D678,$H$5:$H$832))*IF($D678=1,Urban_Rural_LDVs!J$6,Urban_Rural_LDVs!J$7))</f>
        <v>1.2940780151557596</v>
      </c>
      <c r="O678" s="196">
        <f ca="1">($H678/(SUMIF($D$5:$D$832,$D678,$H$5:$H$832))*IF($D678=1,Urban_Rural_LDVs!K$6,Urban_Rural_LDVs!K$7))</f>
        <v>6.7638757002177856</v>
      </c>
      <c r="P678" s="196">
        <f ca="1">($H678/(SUMIF($D$5:$D$832,$D678,$H$5:$H$832))*IF($D678=1,Urban_Rural_LDVs!L$6,Urban_Rural_LDVs!L$7))</f>
        <v>31.556458826386628</v>
      </c>
      <c r="Q678" s="197">
        <f ca="1">($H678/(SUMIF($D$5:$D$832,$D678,$H$5:$H$832))*IF($D678=1,Urban_Rural_LDVs!M$6,Urban_Rural_LDVs!M$7))</f>
        <v>68.713966140634085</v>
      </c>
      <c r="R678" s="196">
        <f ca="1">($H678/(SUMIF($D$5:$D$832,$D678,$H$5:$H$832))*IF($D678=1,Urban_Rural_LDVs!N$6,Urban_Rural_LDVs!N$7))</f>
        <v>0.88379679334835304</v>
      </c>
      <c r="S678" s="196">
        <f ca="1">($H678/(SUMIF($D$5:$D$832,$D678,$H$5:$H$832))*IF($D678=1,Urban_Rural_LDVs!O$6,Urban_Rural_LDVs!O$7))</f>
        <v>4.5784482302248186</v>
      </c>
      <c r="T678" s="196">
        <f ca="1">($H678/(SUMIF($D$5:$D$832,$D678,$H$5:$H$832))*IF($D678=1,Urban_Rural_LDVs!P$6,Urban_Rural_LDVs!P$7))</f>
        <v>21.097355147069848</v>
      </c>
      <c r="U678" s="339">
        <f ca="1">($H678/(SUMIF($D$5:$D$832,$D678,$H$5:$H$832))*IF($D678=1,Urban_Rural_LDVs!Q$6,Urban_Rural_LDVs!Q$7))</f>
        <v>45.85331356495692</v>
      </c>
      <c r="V678" s="344">
        <f ca="1">'DAC Adjustment'!O682-'Census Tract'!J678</f>
        <v>0</v>
      </c>
      <c r="W678" s="29">
        <f ca="1">'DAC Adjustment'!P682-'Census Tract'!K678</f>
        <v>0</v>
      </c>
      <c r="X678" s="29">
        <f ca="1">'DAC Adjustment'!Q682-'Census Tract'!L678</f>
        <v>0</v>
      </c>
      <c r="Y678" s="105">
        <f ca="1">'DAC Adjustment'!R682-'Census Tract'!M678</f>
        <v>0</v>
      </c>
      <c r="Z678" s="29">
        <f ca="1">'DAC Adjustment'!S682-'Census Tract'!N678</f>
        <v>0</v>
      </c>
      <c r="AA678" s="29">
        <f ca="1">'DAC Adjustment'!T682-'Census Tract'!O678</f>
        <v>0</v>
      </c>
      <c r="AB678" s="29">
        <f ca="1">'DAC Adjustment'!U682-'Census Tract'!P678</f>
        <v>0</v>
      </c>
      <c r="AC678" s="105">
        <f ca="1">'DAC Adjustment'!V682-'Census Tract'!Q678</f>
        <v>0</v>
      </c>
      <c r="AD678" s="29">
        <f ca="1">'DAC Adjustment'!W682-'Census Tract'!R678</f>
        <v>0</v>
      </c>
      <c r="AE678" s="29">
        <f ca="1">'DAC Adjustment'!X682-'Census Tract'!S678</f>
        <v>0</v>
      </c>
      <c r="AF678" s="29">
        <f ca="1">'DAC Adjustment'!Y682-'Census Tract'!T678</f>
        <v>0</v>
      </c>
      <c r="AG678" s="345">
        <f ca="1">'DAC Adjustment'!Z682-'Census Tract'!U678</f>
        <v>0</v>
      </c>
    </row>
    <row r="679" spans="1:33" ht="15.75" x14ac:dyDescent="0.25">
      <c r="A679" s="193" t="s">
        <v>56</v>
      </c>
      <c r="B679" s="53" t="str">
        <f>IFERROR(INDEX(Geography!$R$5:$R$889,MATCH(C679,Geography!$S$5:$S$889,0)),"Undefined")</f>
        <v>Pendleton</v>
      </c>
      <c r="C679" s="53">
        <v>41059950600</v>
      </c>
      <c r="D679" s="171" cm="1">
        <f t="array" ref="D679">INDEX(Geography!$K$5:$K$838,MATCH(C679,Geography!$L$5:$L$838,0),0)</f>
        <v>0</v>
      </c>
      <c r="E679" s="53">
        <v>5426</v>
      </c>
      <c r="F679" s="53">
        <f>SUMIF(County!$A$5:$A$40,A679,County!$D$5:$D$40)</f>
        <v>73155</v>
      </c>
      <c r="G679" s="173" cm="1">
        <f t="array" ref="G679">INDEX(Geography!$E$5:$E$833,MATCH(C679,Geography!$C$5:$C$833,0),0)</f>
        <v>3827</v>
      </c>
      <c r="H679" s="239">
        <f t="shared" si="10"/>
        <v>5012.0696229725372</v>
      </c>
      <c r="I679" s="173">
        <f>SUMIF(Geography!$L$5:$L$838,'Census Tract'!C679,Geography!$M$5:$M$838)</f>
        <v>4886</v>
      </c>
      <c r="J679" s="338">
        <f ca="1">($I679/(SUMIF($D$5:$D$832,$D679,$I$5:$I$832))*IF($D679=1,Urban_Rural_LDVs!F$6,Urban_Rural_LDVs!F$7))</f>
        <v>7.50762831131492</v>
      </c>
      <c r="K679" s="196">
        <f ca="1">($I679/(SUMIF($D$5:$D$832,$D679,$I$5:$I$832))*IF($D679=1,Urban_Rural_LDVs!G$6,Urban_Rural_LDVs!G$7))</f>
        <v>37.871294819854249</v>
      </c>
      <c r="L679" s="196">
        <f ca="1">($I679/(SUMIF($D$5:$D$832,$D679,$I$5:$I$832))*IF($D679=1,Urban_Rural_LDVs!H$6,Urban_Rural_LDVs!H$7))</f>
        <v>175.47891353523235</v>
      </c>
      <c r="M679" s="197">
        <f ca="1">($I679/(SUMIF($D$5:$D$832,$D679,$I$5:$I$832))*IF($D679=1,Urban_Rural_LDVs!I$6,Urban_Rural_LDVs!I$7))</f>
        <v>381.72227616904632</v>
      </c>
      <c r="N679" s="196">
        <f ca="1">($H679/(SUMIF($D$5:$D$832,$D679,$H$5:$H$832))*IF($D679=1,Urban_Rural_LDVs!J$6,Urban_Rural_LDVs!J$7))</f>
        <v>1.3718660842108288</v>
      </c>
      <c r="O679" s="196">
        <f ca="1">($H679/(SUMIF($D$5:$D$832,$D679,$H$5:$H$832))*IF($D679=1,Urban_Rural_LDVs!K$6,Urban_Rural_LDVs!K$7))</f>
        <v>7.1704577021422331</v>
      </c>
      <c r="P679" s="196">
        <f ca="1">($H679/(SUMIF($D$5:$D$832,$D679,$H$5:$H$832))*IF($D679=1,Urban_Rural_LDVs!L$6,Urban_Rural_LDVs!L$7))</f>
        <v>33.453342916504596</v>
      </c>
      <c r="Q679" s="197">
        <f ca="1">($H679/(SUMIF($D$5:$D$832,$D679,$H$5:$H$832))*IF($D679=1,Urban_Rural_LDVs!M$6,Urban_Rural_LDVs!M$7))</f>
        <v>72.844417844932579</v>
      </c>
      <c r="R679" s="196">
        <f ca="1">($H679/(SUMIF($D$5:$D$832,$D679,$H$5:$H$832))*IF($D679=1,Urban_Rural_LDVs!N$6,Urban_Rural_LDVs!N$7))</f>
        <v>0.93692252857178571</v>
      </c>
      <c r="S679" s="196">
        <f ca="1">($H679/(SUMIF($D$5:$D$832,$D679,$H$5:$H$832))*IF($D679=1,Urban_Rural_LDVs!O$6,Urban_Rural_LDVs!O$7))</f>
        <v>4.8536624313214345</v>
      </c>
      <c r="T679" s="196">
        <f ca="1">($H679/(SUMIF($D$5:$D$832,$D679,$H$5:$H$832))*IF($D679=1,Urban_Rural_LDVs!P$6,Urban_Rural_LDVs!P$7))</f>
        <v>22.365534112974043</v>
      </c>
      <c r="U679" s="339">
        <f ca="1">($H679/(SUMIF($D$5:$D$832,$D679,$H$5:$H$832))*IF($D679=1,Urban_Rural_LDVs!Q$6,Urban_Rural_LDVs!Q$7))</f>
        <v>48.609593078418314</v>
      </c>
      <c r="V679" s="344">
        <f ca="1">'DAC Adjustment'!O683-'Census Tract'!J679</f>
        <v>0</v>
      </c>
      <c r="W679" s="29">
        <f ca="1">'DAC Adjustment'!P683-'Census Tract'!K679</f>
        <v>0</v>
      </c>
      <c r="X679" s="29">
        <f ca="1">'DAC Adjustment'!Q683-'Census Tract'!L679</f>
        <v>0</v>
      </c>
      <c r="Y679" s="105">
        <f ca="1">'DAC Adjustment'!R683-'Census Tract'!M679</f>
        <v>0</v>
      </c>
      <c r="Z679" s="29">
        <f ca="1">'DAC Adjustment'!S683-'Census Tract'!N679</f>
        <v>0</v>
      </c>
      <c r="AA679" s="29">
        <f ca="1">'DAC Adjustment'!T683-'Census Tract'!O679</f>
        <v>0</v>
      </c>
      <c r="AB679" s="29">
        <f ca="1">'DAC Adjustment'!U683-'Census Tract'!P679</f>
        <v>0</v>
      </c>
      <c r="AC679" s="105">
        <f ca="1">'DAC Adjustment'!V683-'Census Tract'!Q679</f>
        <v>0</v>
      </c>
      <c r="AD679" s="29">
        <f ca="1">'DAC Adjustment'!W683-'Census Tract'!R679</f>
        <v>0</v>
      </c>
      <c r="AE679" s="29">
        <f ca="1">'DAC Adjustment'!X683-'Census Tract'!S679</f>
        <v>0</v>
      </c>
      <c r="AF679" s="29">
        <f ca="1">'DAC Adjustment'!Y683-'Census Tract'!T679</f>
        <v>0</v>
      </c>
      <c r="AG679" s="345">
        <f ca="1">'DAC Adjustment'!Z683-'Census Tract'!U679</f>
        <v>0</v>
      </c>
    </row>
    <row r="680" spans="1:33" ht="15.75" x14ac:dyDescent="0.25">
      <c r="A680" s="193" t="s">
        <v>56</v>
      </c>
      <c r="B680" s="53" t="str">
        <f>IFERROR(INDEX(Geography!$R$5:$R$889,MATCH(C680,Geography!$S$5:$S$889,0)),"Undefined")</f>
        <v>Hermiston</v>
      </c>
      <c r="C680" s="53">
        <v>41059951200</v>
      </c>
      <c r="D680" s="171" cm="1">
        <f t="array" ref="D680">INDEX(Geography!$K$5:$K$838,MATCH(C680,Geography!$L$5:$L$838,0),0)</f>
        <v>1</v>
      </c>
      <c r="E680" s="53">
        <v>9426</v>
      </c>
      <c r="F680" s="53">
        <f>SUMIF(County!$A$5:$A$40,A680,County!$D$5:$D$40)</f>
        <v>73155</v>
      </c>
      <c r="G680" s="173" cm="1">
        <f t="array" ref="G680">INDEX(Geography!$E$5:$E$833,MATCH(C680,Geography!$C$5:$C$833,0),0)</f>
        <v>6663</v>
      </c>
      <c r="H680" s="239">
        <f t="shared" si="10"/>
        <v>8726.2659780156828</v>
      </c>
      <c r="I680" s="173">
        <f>SUMIF(Geography!$L$5:$L$838,'Census Tract'!C680,Geography!$M$5:$M$838)</f>
        <v>3390</v>
      </c>
      <c r="J680" s="338">
        <f ca="1">($I680/(SUMIF($D$5:$D$832,$D680,$I$5:$I$832))*IF($D680=1,Urban_Rural_LDVs!F$6,Urban_Rural_LDVs!F$7))</f>
        <v>1.6976713387867948</v>
      </c>
      <c r="K680" s="196">
        <f ca="1">($I680/(SUMIF($D$5:$D$832,$D680,$I$5:$I$832))*IF($D680=1,Urban_Rural_LDVs!G$6,Urban_Rural_LDVs!G$7))</f>
        <v>8.4366971399636288</v>
      </c>
      <c r="L680" s="196">
        <f ca="1">($I680/(SUMIF($D$5:$D$832,$D680,$I$5:$I$832))*IF($D680=1,Urban_Rural_LDVs!H$6,Urban_Rural_LDVs!H$7))</f>
        <v>38.820485730177211</v>
      </c>
      <c r="M680" s="197">
        <f ca="1">($I680/(SUMIF($D$5:$D$832,$D680,$I$5:$I$832))*IF($D680=1,Urban_Rural_LDVs!I$6,Urban_Rural_LDVs!I$7))</f>
        <v>84.315377751773184</v>
      </c>
      <c r="N680" s="196">
        <f ca="1">($H680/(SUMIF($D$5:$D$832,$D680,$H$5:$H$832))*IF($D680=1,Urban_Rural_LDVs!J$6,Urban_Rural_LDVs!J$7))</f>
        <v>1.8014737420743452</v>
      </c>
      <c r="O680" s="196">
        <f ca="1">($H680/(SUMIF($D$5:$D$832,$D680,$H$5:$H$832))*IF($D680=1,Urban_Rural_LDVs!K$6,Urban_Rural_LDVs!K$7))</f>
        <v>8.5724670816296378</v>
      </c>
      <c r="P680" s="196">
        <f ca="1">($H680/(SUMIF($D$5:$D$832,$D680,$H$5:$H$832))*IF($D680=1,Urban_Rural_LDVs!L$6,Urban_Rural_LDVs!L$7))</f>
        <v>39.097225891408961</v>
      </c>
      <c r="Q680" s="197">
        <f ca="1">($H680/(SUMIF($D$5:$D$832,$D680,$H$5:$H$832))*IF($D680=1,Urban_Rural_LDVs!M$6,Urban_Rural_LDVs!M$7))</f>
        <v>84.802570419543883</v>
      </c>
      <c r="R680" s="196">
        <f ca="1">($H680/(SUMIF($D$5:$D$832,$D680,$H$5:$H$832))*IF($D680=1,Urban_Rural_LDVs!N$6,Urban_Rural_LDVs!N$7))</f>
        <v>0.75001364668698045</v>
      </c>
      <c r="S680" s="196">
        <f ca="1">($H680/(SUMIF($D$5:$D$832,$D680,$H$5:$H$832))*IF($D680=1,Urban_Rural_LDVs!O$6,Urban_Rural_LDVs!O$7))</f>
        <v>3.5626663112438521</v>
      </c>
      <c r="T680" s="196">
        <f ca="1">($H680/(SUMIF($D$5:$D$832,$D680,$H$5:$H$832))*IF($D680=1,Urban_Rural_LDVs!P$6,Urban_Rural_LDVs!P$7))</f>
        <v>15.631969200072039</v>
      </c>
      <c r="U680" s="339">
        <f ca="1">($H680/(SUMIF($D$5:$D$832,$D680,$H$5:$H$832))*IF($D680=1,Urban_Rural_LDVs!Q$6,Urban_Rural_LDVs!Q$7))</f>
        <v>33.582213256897646</v>
      </c>
      <c r="V680" s="344">
        <f ca="1">'DAC Adjustment'!O684-'Census Tract'!J680</f>
        <v>0</v>
      </c>
      <c r="W680" s="29">
        <f ca="1">'DAC Adjustment'!P684-'Census Tract'!K680</f>
        <v>0</v>
      </c>
      <c r="X680" s="29">
        <f ca="1">'DAC Adjustment'!Q684-'Census Tract'!L680</f>
        <v>0</v>
      </c>
      <c r="Y680" s="105">
        <f ca="1">'DAC Adjustment'!R684-'Census Tract'!M680</f>
        <v>0</v>
      </c>
      <c r="Z680" s="29">
        <f ca="1">'DAC Adjustment'!S684-'Census Tract'!N680</f>
        <v>0</v>
      </c>
      <c r="AA680" s="29">
        <f ca="1">'DAC Adjustment'!T684-'Census Tract'!O680</f>
        <v>0</v>
      </c>
      <c r="AB680" s="29">
        <f ca="1">'DAC Adjustment'!U684-'Census Tract'!P680</f>
        <v>0</v>
      </c>
      <c r="AC680" s="105">
        <f ca="1">'DAC Adjustment'!V684-'Census Tract'!Q680</f>
        <v>0</v>
      </c>
      <c r="AD680" s="29">
        <f ca="1">'DAC Adjustment'!W684-'Census Tract'!R680</f>
        <v>0</v>
      </c>
      <c r="AE680" s="29">
        <f ca="1">'DAC Adjustment'!X684-'Census Tract'!S680</f>
        <v>0</v>
      </c>
      <c r="AF680" s="29">
        <f ca="1">'DAC Adjustment'!Y684-'Census Tract'!T680</f>
        <v>0</v>
      </c>
      <c r="AG680" s="345">
        <f ca="1">'DAC Adjustment'!Z684-'Census Tract'!U680</f>
        <v>0</v>
      </c>
    </row>
    <row r="681" spans="1:33" ht="15.75" x14ac:dyDescent="0.25">
      <c r="A681" s="193" t="s">
        <v>56</v>
      </c>
      <c r="B681" s="53" t="str">
        <f>IFERROR(INDEX(Geography!$R$5:$R$889,MATCH(C681,Geography!$S$5:$S$889,0)),"Undefined")</f>
        <v>Milton-Freewater</v>
      </c>
      <c r="C681" s="53">
        <v>41059950200</v>
      </c>
      <c r="D681" s="171" cm="1">
        <f t="array" ref="D681">INDEX(Geography!$K$5:$K$838,MATCH(C681,Geography!$L$5:$L$838,0),0)</f>
        <v>1</v>
      </c>
      <c r="E681" s="53">
        <v>7583</v>
      </c>
      <c r="F681" s="53">
        <f>SUMIF(County!$A$5:$A$40,A681,County!$D$5:$D$40)</f>
        <v>73155</v>
      </c>
      <c r="G681" s="173" cm="1">
        <f t="array" ref="G681">INDEX(Geography!$E$5:$E$833,MATCH(C681,Geography!$C$5:$C$833,0),0)</f>
        <v>5279</v>
      </c>
      <c r="H681" s="239">
        <f t="shared" si="10"/>
        <v>6913.6962476279132</v>
      </c>
      <c r="I681" s="173">
        <f>SUMIF(Geography!$L$5:$L$838,'Census Tract'!C681,Geography!$M$5:$M$838)</f>
        <v>1871</v>
      </c>
      <c r="J681" s="338">
        <f ca="1">($I681/(SUMIF($D$5:$D$832,$D681,$I$5:$I$832))*IF($D681=1,Urban_Rural_LDVs!F$6,Urban_Rural_LDVs!F$7))</f>
        <v>0.93697435836875897</v>
      </c>
      <c r="K681" s="196">
        <f ca="1">($I681/(SUMIF($D$5:$D$832,$D681,$I$5:$I$832))*IF($D681=1,Urban_Rural_LDVs!G$6,Urban_Rural_LDVs!G$7))</f>
        <v>4.6563599849179793</v>
      </c>
      <c r="L681" s="196">
        <f ca="1">($I681/(SUMIF($D$5:$D$832,$D681,$I$5:$I$832))*IF($D681=1,Urban_Rural_LDVs!H$6,Urban_Rural_LDVs!H$7))</f>
        <v>21.425701711257094</v>
      </c>
      <c r="M681" s="197">
        <f ca="1">($I681/(SUMIF($D$5:$D$832,$D681,$I$5:$I$832))*IF($D681=1,Urban_Rural_LDVs!I$6,Urban_Rural_LDVs!I$7))</f>
        <v>46.535124416981603</v>
      </c>
      <c r="N681" s="196">
        <f ca="1">($H681/(SUMIF($D$5:$D$832,$D681,$H$5:$H$832))*IF($D681=1,Urban_Rural_LDVs!J$6,Urban_Rural_LDVs!J$7))</f>
        <v>1.4272819877548353</v>
      </c>
      <c r="O681" s="196">
        <f ca="1">($H681/(SUMIF($D$5:$D$832,$D681,$H$5:$H$832))*IF($D681=1,Urban_Rural_LDVs!K$6,Urban_Rural_LDVs!K$7))</f>
        <v>6.7918435725533328</v>
      </c>
      <c r="P681" s="196">
        <f ca="1">($H681/(SUMIF($D$5:$D$832,$D681,$H$5:$H$832))*IF($D681=1,Urban_Rural_LDVs!L$6,Urban_Rural_LDVs!L$7))</f>
        <v>30.97617521848235</v>
      </c>
      <c r="Q681" s="197">
        <f ca="1">($H681/(SUMIF($D$5:$D$832,$D681,$H$5:$H$832))*IF($D681=1,Urban_Rural_LDVs!M$6,Urban_Rural_LDVs!M$7))</f>
        <v>67.187868714508795</v>
      </c>
      <c r="R681" s="196">
        <f ca="1">($H681/(SUMIF($D$5:$D$832,$D681,$H$5:$H$832))*IF($D681=1,Urban_Rural_LDVs!N$6,Urban_Rural_LDVs!N$7))</f>
        <v>0.59422512995055821</v>
      </c>
      <c r="S681" s="196">
        <f ca="1">($H681/(SUMIF($D$5:$D$832,$D681,$H$5:$H$832))*IF($D681=1,Urban_Rural_LDVs!O$6,Urban_Rural_LDVs!O$7))</f>
        <v>2.8226497759352083</v>
      </c>
      <c r="T681" s="196">
        <f ca="1">($H681/(SUMIF($D$5:$D$832,$D681,$H$5:$H$832))*IF($D681=1,Urban_Rural_LDVs!P$6,Urban_Rural_LDVs!P$7))</f>
        <v>12.384986553681568</v>
      </c>
      <c r="U681" s="339">
        <f ca="1">($H681/(SUMIF($D$5:$D$832,$D681,$H$5:$H$832))*IF($D681=1,Urban_Rural_LDVs!Q$6,Urban_Rural_LDVs!Q$7))</f>
        <v>26.606709257566063</v>
      </c>
      <c r="V681" s="344">
        <f ca="1">'DAC Adjustment'!O685-'Census Tract'!J681</f>
        <v>0.23424358959218983</v>
      </c>
      <c r="W681" s="29">
        <f ca="1">'DAC Adjustment'!P685-'Census Tract'!K681</f>
        <v>1.164089996229495</v>
      </c>
      <c r="X681" s="29">
        <f ca="1">'DAC Adjustment'!Q685-'Census Tract'!L681</f>
        <v>5.3564254278142727</v>
      </c>
      <c r="Y681" s="105">
        <f ca="1">'DAC Adjustment'!R685-'Census Tract'!M681</f>
        <v>11.633781104245401</v>
      </c>
      <c r="Z681" s="29">
        <f ca="1">'DAC Adjustment'!S685-'Census Tract'!N681</f>
        <v>0.35682049693870876</v>
      </c>
      <c r="AA681" s="29">
        <f ca="1">'DAC Adjustment'!T685-'Census Tract'!O681</f>
        <v>1.6979608931383332</v>
      </c>
      <c r="AB681" s="29">
        <f ca="1">'DAC Adjustment'!U685-'Census Tract'!P681</f>
        <v>7.7440438046205848</v>
      </c>
      <c r="AC681" s="105">
        <f ca="1">'DAC Adjustment'!V685-'Census Tract'!Q681</f>
        <v>16.796967178627199</v>
      </c>
      <c r="AD681" s="29">
        <f ca="1">'DAC Adjustment'!W685-'Census Tract'!R681</f>
        <v>0.14855628248763952</v>
      </c>
      <c r="AE681" s="29">
        <f ca="1">'DAC Adjustment'!X685-'Census Tract'!S681</f>
        <v>0.70566244398380196</v>
      </c>
      <c r="AF681" s="29">
        <f ca="1">'DAC Adjustment'!Y685-'Census Tract'!T681</f>
        <v>3.0962466384203928</v>
      </c>
      <c r="AG681" s="345">
        <f ca="1">'DAC Adjustment'!Z685-'Census Tract'!U681</f>
        <v>6.6516773143915167</v>
      </c>
    </row>
    <row r="682" spans="1:33" ht="15.75" x14ac:dyDescent="0.25">
      <c r="A682" s="193" t="s">
        <v>56</v>
      </c>
      <c r="B682" s="53" t="str">
        <f>IFERROR(INDEX(Geography!$R$5:$R$889,MATCH(C682,Geography!$S$5:$S$889,0)),"Undefined")</f>
        <v>Helix</v>
      </c>
      <c r="C682" s="53">
        <v>41059950400</v>
      </c>
      <c r="D682" s="171" cm="1">
        <f t="array" ref="D682">INDEX(Geography!$K$5:$K$838,MATCH(C682,Geography!$L$5:$L$838,0),0)</f>
        <v>0</v>
      </c>
      <c r="E682" s="53">
        <v>5951</v>
      </c>
      <c r="F682" s="53">
        <f>SUMIF(County!$A$5:$A$40,A682,County!$D$5:$D$40)</f>
        <v>73155</v>
      </c>
      <c r="G682" s="173" cm="1">
        <f t="array" ref="G682">INDEX(Geography!$E$5:$E$833,MATCH(C682,Geography!$C$5:$C$833,0),0)</f>
        <v>3292</v>
      </c>
      <c r="H682" s="239">
        <f t="shared" si="10"/>
        <v>4311.4014107200401</v>
      </c>
      <c r="I682" s="173">
        <f>SUMIF(Geography!$L$5:$L$838,'Census Tract'!C682,Geography!$M$5:$M$838)</f>
        <v>2385</v>
      </c>
      <c r="J682" s="338">
        <f ca="1">($I682/(SUMIF($D$5:$D$832,$D682,$I$5:$I$832))*IF($D682=1,Urban_Rural_LDVs!F$6,Urban_Rural_LDVs!F$7))</f>
        <v>3.6646937213438568</v>
      </c>
      <c r="K682" s="196">
        <f ca="1">($I682/(SUMIF($D$5:$D$832,$D682,$I$5:$I$832))*IF($D682=1,Urban_Rural_LDVs!G$6,Urban_Rural_LDVs!G$7))</f>
        <v>18.4860904922948</v>
      </c>
      <c r="L682" s="196">
        <f ca="1">($I682/(SUMIF($D$5:$D$832,$D682,$I$5:$I$832))*IF($D682=1,Urban_Rural_LDVs!H$6,Urban_Rural_LDVs!H$7))</f>
        <v>85.656407855409171</v>
      </c>
      <c r="M682" s="197">
        <f ca="1">($I682/(SUMIF($D$5:$D$832,$D682,$I$5:$I$832))*IF($D682=1,Urban_Rural_LDVs!I$6,Urban_Rural_LDVs!I$7))</f>
        <v>186.32984622660163</v>
      </c>
      <c r="N682" s="196">
        <f ca="1">($H682/(SUMIF($D$5:$D$832,$D682,$H$5:$H$832))*IF($D682=1,Urban_Rural_LDVs!J$6,Urban_Rural_LDVs!J$7))</f>
        <v>1.1800844393054739</v>
      </c>
      <c r="O682" s="196">
        <f ca="1">($H682/(SUMIF($D$5:$D$832,$D682,$H$5:$H$832))*IF($D682=1,Urban_Rural_LDVs!K$6,Urban_Rural_LDVs!K$7))</f>
        <v>6.1680550706695154</v>
      </c>
      <c r="P682" s="196">
        <f ca="1">($H682/(SUMIF($D$5:$D$832,$D682,$H$5:$H$832))*IF($D682=1,Urban_Rural_LDVs!L$6,Urban_Rural_LDVs!L$7))</f>
        <v>28.776693201236778</v>
      </c>
      <c r="Q682" s="197">
        <f ca="1">($H682/(SUMIF($D$5:$D$832,$D682,$H$5:$H$832))*IF($D682=1,Urban_Rural_LDVs!M$6,Urban_Rural_LDVs!M$7))</f>
        <v>62.661046131569918</v>
      </c>
      <c r="R682" s="196">
        <f ca="1">($H682/(SUMIF($D$5:$D$832,$D682,$H$5:$H$832))*IF($D682=1,Urban_Rural_LDVs!N$6,Urban_Rural_LDVs!N$7))</f>
        <v>0.80594433343567262</v>
      </c>
      <c r="S682" s="196">
        <f ca="1">($H682/(SUMIF($D$5:$D$832,$D682,$H$5:$H$832))*IF($D682=1,Urban_Rural_LDVs!O$6,Urban_Rural_LDVs!O$7))</f>
        <v>4.1751389401385328</v>
      </c>
      <c r="T682" s="196">
        <f ca="1">($H682/(SUMIF($D$5:$D$832,$D682,$H$5:$H$832))*IF($D682=1,Urban_Rural_LDVs!P$6,Urban_Rural_LDVs!P$7))</f>
        <v>19.238917768463693</v>
      </c>
      <c r="U682" s="339">
        <f ca="1">($H682/(SUMIF($D$5:$D$832,$D682,$H$5:$H$832))*IF($D682=1,Urban_Rural_LDVs!Q$6,Urban_Rural_LDVs!Q$7))</f>
        <v>41.814157411589527</v>
      </c>
      <c r="V682" s="344">
        <f ca="1">'DAC Adjustment'!O686-'Census Tract'!J682</f>
        <v>0</v>
      </c>
      <c r="W682" s="29">
        <f ca="1">'DAC Adjustment'!P686-'Census Tract'!K682</f>
        <v>0</v>
      </c>
      <c r="X682" s="29">
        <f ca="1">'DAC Adjustment'!Q686-'Census Tract'!L682</f>
        <v>0</v>
      </c>
      <c r="Y682" s="105">
        <f ca="1">'DAC Adjustment'!R686-'Census Tract'!M682</f>
        <v>0</v>
      </c>
      <c r="Z682" s="29">
        <f ca="1">'DAC Adjustment'!S686-'Census Tract'!N682</f>
        <v>0</v>
      </c>
      <c r="AA682" s="29">
        <f ca="1">'DAC Adjustment'!T686-'Census Tract'!O682</f>
        <v>0</v>
      </c>
      <c r="AB682" s="29">
        <f ca="1">'DAC Adjustment'!U686-'Census Tract'!P682</f>
        <v>0</v>
      </c>
      <c r="AC682" s="105">
        <f ca="1">'DAC Adjustment'!V686-'Census Tract'!Q682</f>
        <v>0</v>
      </c>
      <c r="AD682" s="29">
        <f ca="1">'DAC Adjustment'!W686-'Census Tract'!R682</f>
        <v>0</v>
      </c>
      <c r="AE682" s="29">
        <f ca="1">'DAC Adjustment'!X686-'Census Tract'!S682</f>
        <v>0</v>
      </c>
      <c r="AF682" s="29">
        <f ca="1">'DAC Adjustment'!Y686-'Census Tract'!T682</f>
        <v>0</v>
      </c>
      <c r="AG682" s="345">
        <f ca="1">'DAC Adjustment'!Z686-'Census Tract'!U682</f>
        <v>0</v>
      </c>
    </row>
    <row r="683" spans="1:33" ht="15.75" x14ac:dyDescent="0.25">
      <c r="A683" s="193" t="s">
        <v>56</v>
      </c>
      <c r="B683" s="53" t="str">
        <f>IFERROR(INDEX(Geography!$R$5:$R$889,MATCH(C683,Geography!$S$5:$S$889,0)),"Undefined")</f>
        <v>Weston</v>
      </c>
      <c r="C683" s="53">
        <v>41059950100</v>
      </c>
      <c r="D683" s="171" cm="1">
        <f t="array" ref="D683">INDEX(Geography!$K$5:$K$838,MATCH(C683,Geography!$L$5:$L$838,0),0)</f>
        <v>0</v>
      </c>
      <c r="E683" s="53">
        <v>4609</v>
      </c>
      <c r="F683" s="53">
        <f>SUMIF(County!$A$5:$A$40,A683,County!$D$5:$D$40)</f>
        <v>73155</v>
      </c>
      <c r="G683" s="173" cm="1">
        <f t="array" ref="G683">INDEX(Geography!$E$5:$E$833,MATCH(C683,Geography!$C$5:$C$833,0),0)</f>
        <v>3994</v>
      </c>
      <c r="H683" s="239">
        <f t="shared" si="10"/>
        <v>5230.7828780121017</v>
      </c>
      <c r="I683" s="173">
        <f>SUMIF(Geography!$L$5:$L$838,'Census Tract'!C683,Geography!$M$5:$M$838)</f>
        <v>1275</v>
      </c>
      <c r="J683" s="338">
        <f ca="1">($I683/(SUMIF($D$5:$D$832,$D683,$I$5:$I$832))*IF($D683=1,Urban_Rural_LDVs!F$6,Urban_Rural_LDVs!F$7))</f>
        <v>1.9591129956869673</v>
      </c>
      <c r="K683" s="196">
        <f ca="1">($I683/(SUMIF($D$5:$D$832,$D683,$I$5:$I$832))*IF($D683=1,Urban_Rural_LDVs!G$6,Urban_Rural_LDVs!G$7))</f>
        <v>9.8825012065726909</v>
      </c>
      <c r="L683" s="196">
        <f ca="1">($I683/(SUMIF($D$5:$D$832,$D683,$I$5:$I$832))*IF($D683=1,Urban_Rural_LDVs!H$6,Urban_Rural_LDVs!H$7))</f>
        <v>45.791161432136974</v>
      </c>
      <c r="M683" s="197">
        <f ca="1">($I683/(SUMIF($D$5:$D$832,$D683,$I$5:$I$832))*IF($D683=1,Urban_Rural_LDVs!I$6,Urban_Rural_LDVs!I$7))</f>
        <v>99.610295152585763</v>
      </c>
      <c r="N683" s="196">
        <f ca="1">($H683/(SUMIF($D$5:$D$832,$D683,$H$5:$H$832))*IF($D683=1,Urban_Rural_LDVs!J$6,Urban_Rural_LDVs!J$7))</f>
        <v>1.4317306350504442</v>
      </c>
      <c r="O683" s="196">
        <f ca="1">($H683/(SUMIF($D$5:$D$832,$D683,$H$5:$H$832))*IF($D683=1,Urban_Rural_LDVs!K$6,Urban_Rural_LDVs!K$7))</f>
        <v>7.4833572151439984</v>
      </c>
      <c r="P683" s="196">
        <f ca="1">($H683/(SUMIF($D$5:$D$832,$D683,$H$5:$H$832))*IF($D683=1,Urban_Rural_LDVs!L$6,Urban_Rural_LDVs!L$7))</f>
        <v>34.913156939775114</v>
      </c>
      <c r="Q683" s="197">
        <f ca="1">($H683/(SUMIF($D$5:$D$832,$D683,$H$5:$H$832))*IF($D683=1,Urban_Rural_LDVs!M$6,Urban_Rural_LDVs!M$7))</f>
        <v>76.023152566673829</v>
      </c>
      <c r="R683" s="196">
        <f ca="1">($H683/(SUMIF($D$5:$D$832,$D683,$H$5:$H$832))*IF($D683=1,Urban_Rural_LDVs!N$6,Urban_Rural_LDVs!N$7))</f>
        <v>0.97780731097875939</v>
      </c>
      <c r="S683" s="196">
        <f ca="1">($H683/(SUMIF($D$5:$D$832,$D683,$H$5:$H$832))*IF($D683=1,Urban_Rural_LDVs!O$6,Urban_Rural_LDVs!O$7))</f>
        <v>5.0654632220271258</v>
      </c>
      <c r="T683" s="196">
        <f ca="1">($H683/(SUMIF($D$5:$D$832,$D683,$H$5:$H$832))*IF($D683=1,Urban_Rural_LDVs!P$6,Urban_Rural_LDVs!P$7))</f>
        <v>23.341505943877277</v>
      </c>
      <c r="U683" s="339">
        <f ca="1">($H683/(SUMIF($D$5:$D$832,$D683,$H$5:$H$832))*IF($D683=1,Urban_Rural_LDVs!Q$6,Urban_Rural_LDVs!Q$7))</f>
        <v>50.730785146381699</v>
      </c>
      <c r="V683" s="344">
        <f ca="1">'DAC Adjustment'!O687-'Census Tract'!J683</f>
        <v>0</v>
      </c>
      <c r="W683" s="29">
        <f ca="1">'DAC Adjustment'!P687-'Census Tract'!K683</f>
        <v>0</v>
      </c>
      <c r="X683" s="29">
        <f ca="1">'DAC Adjustment'!Q687-'Census Tract'!L683</f>
        <v>0</v>
      </c>
      <c r="Y683" s="105">
        <f ca="1">'DAC Adjustment'!R687-'Census Tract'!M683</f>
        <v>0</v>
      </c>
      <c r="Z683" s="29">
        <f ca="1">'DAC Adjustment'!S687-'Census Tract'!N683</f>
        <v>0</v>
      </c>
      <c r="AA683" s="29">
        <f ca="1">'DAC Adjustment'!T687-'Census Tract'!O683</f>
        <v>0</v>
      </c>
      <c r="AB683" s="29">
        <f ca="1">'DAC Adjustment'!U687-'Census Tract'!P683</f>
        <v>0</v>
      </c>
      <c r="AC683" s="105">
        <f ca="1">'DAC Adjustment'!V687-'Census Tract'!Q683</f>
        <v>0</v>
      </c>
      <c r="AD683" s="29">
        <f ca="1">'DAC Adjustment'!W687-'Census Tract'!R683</f>
        <v>0</v>
      </c>
      <c r="AE683" s="29">
        <f ca="1">'DAC Adjustment'!X687-'Census Tract'!S683</f>
        <v>0</v>
      </c>
      <c r="AF683" s="29">
        <f ca="1">'DAC Adjustment'!Y687-'Census Tract'!T683</f>
        <v>0</v>
      </c>
      <c r="AG683" s="345">
        <f ca="1">'DAC Adjustment'!Z687-'Census Tract'!U683</f>
        <v>0</v>
      </c>
    </row>
    <row r="684" spans="1:33" ht="15.75" x14ac:dyDescent="0.25">
      <c r="A684" s="193" t="s">
        <v>56</v>
      </c>
      <c r="B684" s="53" t="str">
        <f>IFERROR(INDEX(Geography!$R$5:$R$889,MATCH(C684,Geography!$S$5:$S$889,0)),"Undefined")</f>
        <v>Undefined</v>
      </c>
      <c r="C684" s="53">
        <v>41059940000</v>
      </c>
      <c r="D684" s="171" cm="1">
        <f t="array" ref="D684">INDEX(Geography!$K$5:$K$838,MATCH(C684,Geography!$L$5:$L$838,0),0)</f>
        <v>0</v>
      </c>
      <c r="E684" s="53">
        <v>2836</v>
      </c>
      <c r="F684" s="53">
        <f>SUMIF(County!$A$5:$A$40,A684,County!$D$5:$D$40)</f>
        <v>73155</v>
      </c>
      <c r="G684" s="173" cm="1">
        <f t="array" ref="G684">INDEX(Geography!$E$5:$E$833,MATCH(C684,Geography!$C$5:$C$833,0),0)</f>
        <v>2413</v>
      </c>
      <c r="H684" s="239">
        <f t="shared" si="10"/>
        <v>3160.2100862902362</v>
      </c>
      <c r="I684" s="173">
        <f>SUMIF(Geography!$L$5:$L$838,'Census Tract'!C684,Geography!$M$5:$M$838)</f>
        <v>2154</v>
      </c>
      <c r="J684" s="338">
        <f ca="1">($I684/(SUMIF($D$5:$D$832,$D684,$I$5:$I$832))*IF($D684=1,Urban_Rural_LDVs!F$6,Urban_Rural_LDVs!F$7))</f>
        <v>3.3097485433017475</v>
      </c>
      <c r="K684" s="196">
        <f ca="1">($I684/(SUMIF($D$5:$D$832,$D684,$I$5:$I$832))*IF($D684=1,Urban_Rural_LDVs!G$6,Urban_Rural_LDVs!G$7))</f>
        <v>16.695613803103981</v>
      </c>
      <c r="L684" s="196">
        <f ca="1">($I684/(SUMIF($D$5:$D$832,$D684,$I$5:$I$832))*IF($D684=1,Urban_Rural_LDVs!H$6,Urban_Rural_LDVs!H$7))</f>
        <v>77.360126842998469</v>
      </c>
      <c r="M684" s="197">
        <f ca="1">($I684/(SUMIF($D$5:$D$832,$D684,$I$5:$I$832))*IF($D684=1,Urban_Rural_LDVs!I$6,Urban_Rural_LDVs!I$7))</f>
        <v>168.28280451660373</v>
      </c>
      <c r="N684" s="196">
        <f ca="1">($H684/(SUMIF($D$5:$D$832,$D684,$H$5:$H$832))*IF($D684=1,Urban_Rural_LDVs!J$6,Urban_Rural_LDVs!J$7))</f>
        <v>0.8649889890777972</v>
      </c>
      <c r="O684" s="196">
        <f ca="1">($H684/(SUMIF($D$5:$D$832,$D684,$H$5:$H$832))*IF($D684=1,Urban_Rural_LDVs!K$6,Urban_Rural_LDVs!K$7))</f>
        <v>4.5211169154087303</v>
      </c>
      <c r="P684" s="196">
        <f ca="1">($H684/(SUMIF($D$5:$D$832,$D684,$H$5:$H$832))*IF($D684=1,Urban_Rural_LDVs!L$6,Urban_Rural_LDVs!L$7))</f>
        <v>21.093001426058429</v>
      </c>
      <c r="Q684" s="197">
        <f ca="1">($H684/(SUMIF($D$5:$D$832,$D684,$H$5:$H$832))*IF($D684=1,Urban_Rural_LDVs!M$6,Urban_Rural_LDVs!M$7))</f>
        <v>45.929861578213306</v>
      </c>
      <c r="R684" s="196">
        <f ca="1">($H684/(SUMIF($D$5:$D$832,$D684,$H$5:$H$832))*IF($D684=1,Urban_Rural_LDVs!N$6,Urban_Rural_LDVs!N$7))</f>
        <v>0.59074838292232013</v>
      </c>
      <c r="S684" s="196">
        <f ca="1">($H684/(SUMIF($D$5:$D$832,$D684,$H$5:$H$832))*IF($D684=1,Urban_Rural_LDVs!O$6,Urban_Rural_LDVs!O$7))</f>
        <v>3.0603311854660631</v>
      </c>
      <c r="T684" s="196">
        <f ca="1">($H684/(SUMIF($D$5:$D$832,$D684,$H$5:$H$832))*IF($D684=1,Urban_Rural_LDVs!P$6,Urban_Rural_LDVs!P$7))</f>
        <v>14.101916335146688</v>
      </c>
      <c r="U684" s="339">
        <f ca="1">($H684/(SUMIF($D$5:$D$832,$D684,$H$5:$H$832))*IF($D684=1,Urban_Rural_LDVs!Q$6,Urban_Rural_LDVs!Q$7))</f>
        <v>30.649320119734362</v>
      </c>
      <c r="V684" s="344">
        <f ca="1">'DAC Adjustment'!O688-'Census Tract'!J684</f>
        <v>0</v>
      </c>
      <c r="W684" s="29">
        <f ca="1">'DAC Adjustment'!P688-'Census Tract'!K684</f>
        <v>0</v>
      </c>
      <c r="X684" s="29">
        <f ca="1">'DAC Adjustment'!Q688-'Census Tract'!L684</f>
        <v>0</v>
      </c>
      <c r="Y684" s="105">
        <f ca="1">'DAC Adjustment'!R688-'Census Tract'!M684</f>
        <v>0</v>
      </c>
      <c r="Z684" s="29">
        <f ca="1">'DAC Adjustment'!S688-'Census Tract'!N684</f>
        <v>0</v>
      </c>
      <c r="AA684" s="29">
        <f ca="1">'DAC Adjustment'!T688-'Census Tract'!O684</f>
        <v>0</v>
      </c>
      <c r="AB684" s="29">
        <f ca="1">'DAC Adjustment'!U688-'Census Tract'!P684</f>
        <v>0</v>
      </c>
      <c r="AC684" s="105">
        <f ca="1">'DAC Adjustment'!V688-'Census Tract'!Q684</f>
        <v>0</v>
      </c>
      <c r="AD684" s="29">
        <f ca="1">'DAC Adjustment'!W688-'Census Tract'!R684</f>
        <v>0</v>
      </c>
      <c r="AE684" s="29">
        <f ca="1">'DAC Adjustment'!X688-'Census Tract'!S684</f>
        <v>0</v>
      </c>
      <c r="AF684" s="29">
        <f ca="1">'DAC Adjustment'!Y688-'Census Tract'!T684</f>
        <v>0</v>
      </c>
      <c r="AG684" s="345">
        <f ca="1">'DAC Adjustment'!Z688-'Census Tract'!U684</f>
        <v>0</v>
      </c>
    </row>
    <row r="685" spans="1:33" ht="15.75" x14ac:dyDescent="0.25">
      <c r="A685" s="193" t="s">
        <v>56</v>
      </c>
      <c r="B685" s="53" t="str">
        <f>IFERROR(INDEX(Geography!$R$5:$R$889,MATCH(C685,Geography!$S$5:$S$889,0)),"Undefined")</f>
        <v>Hermiston</v>
      </c>
      <c r="C685" s="53">
        <v>41059951100</v>
      </c>
      <c r="D685" s="171" cm="1">
        <f t="array" ref="D685">INDEX(Geography!$K$5:$K$838,MATCH(C685,Geography!$L$5:$L$838,0),0)</f>
        <v>0</v>
      </c>
      <c r="E685" s="53">
        <v>5520</v>
      </c>
      <c r="F685" s="53">
        <f>SUMIF(County!$A$5:$A$40,A685,County!$D$5:$D$40)</f>
        <v>73155</v>
      </c>
      <c r="G685" s="173" cm="1">
        <f t="array" ref="G685">INDEX(Geography!$E$5:$E$833,MATCH(C685,Geography!$C$5:$C$833,0),0)</f>
        <v>3887</v>
      </c>
      <c r="H685" s="239">
        <f t="shared" si="10"/>
        <v>5090.6492355616028</v>
      </c>
      <c r="I685" s="173">
        <f>SUMIF(Geography!$L$5:$L$838,'Census Tract'!C685,Geography!$M$5:$M$838)</f>
        <v>2686</v>
      </c>
      <c r="J685" s="338">
        <f ca="1">($I685/(SUMIF($D$5:$D$832,$D685,$I$5:$I$832))*IF($D685=1,Urban_Rural_LDVs!F$6,Urban_Rural_LDVs!F$7))</f>
        <v>4.1271980442472112</v>
      </c>
      <c r="K685" s="196">
        <f ca="1">($I685/(SUMIF($D$5:$D$832,$D685,$I$5:$I$832))*IF($D685=1,Urban_Rural_LDVs!G$6,Urban_Rural_LDVs!G$7))</f>
        <v>20.819135875179803</v>
      </c>
      <c r="L685" s="196">
        <f ca="1">($I685/(SUMIF($D$5:$D$832,$D685,$I$5:$I$832))*IF($D685=1,Urban_Rural_LDVs!H$6,Urban_Rural_LDVs!H$7))</f>
        <v>96.466713417035223</v>
      </c>
      <c r="M685" s="197">
        <f ca="1">($I685/(SUMIF($D$5:$D$832,$D685,$I$5:$I$832))*IF($D685=1,Urban_Rural_LDVs!I$6,Urban_Rural_LDVs!I$7))</f>
        <v>209.84568845478069</v>
      </c>
      <c r="N685" s="196">
        <f ca="1">($H685/(SUMIF($D$5:$D$832,$D685,$H$5:$H$832))*IF($D685=1,Urban_Rural_LDVs!J$6,Urban_Rural_LDVs!J$7))</f>
        <v>1.3933743060693733</v>
      </c>
      <c r="O685" s="196">
        <f ca="1">($H685/(SUMIF($D$5:$D$832,$D685,$H$5:$H$832))*IF($D685=1,Urban_Rural_LDVs!K$6,Urban_Rural_LDVs!K$7))</f>
        <v>7.2828766888494547</v>
      </c>
      <c r="P685" s="196">
        <f ca="1">($H685/(SUMIF($D$5:$D$832,$D685,$H$5:$H$832))*IF($D685=1,Urban_Rural_LDVs!L$6,Urban_Rural_LDVs!L$7))</f>
        <v>33.977826996721554</v>
      </c>
      <c r="Q685" s="197">
        <f ca="1">($H685/(SUMIF($D$5:$D$832,$D685,$H$5:$H$832))*IF($D685=1,Urban_Rural_LDVs!M$6,Urban_Rural_LDVs!M$7))</f>
        <v>73.986478224001303</v>
      </c>
      <c r="R685" s="196">
        <f ca="1">($H685/(SUMIF($D$5:$D$832,$D685,$H$5:$H$832))*IF($D685=1,Urban_Rural_LDVs!N$6,Urban_Rural_LDVs!N$7))</f>
        <v>0.95161167195153684</v>
      </c>
      <c r="S685" s="196">
        <f ca="1">($H685/(SUMIF($D$5:$D$832,$D685,$H$5:$H$832))*IF($D685=1,Urban_Rural_LDVs!O$6,Urban_Rural_LDVs!O$7))</f>
        <v>4.9297585237905457</v>
      </c>
      <c r="T685" s="196">
        <f ca="1">($H685/(SUMIF($D$5:$D$832,$D685,$H$5:$H$832))*IF($D685=1,Urban_Rural_LDVs!P$6,Urban_Rural_LDVs!P$7))</f>
        <v>22.716182674975208</v>
      </c>
      <c r="U685" s="339">
        <f ca="1">($H685/(SUMIF($D$5:$D$832,$D685,$H$5:$H$832))*IF($D685=1,Urban_Rural_LDVs!Q$6,Urban_Rural_LDVs!Q$7))</f>
        <v>49.371698013015944</v>
      </c>
      <c r="V685" s="344">
        <f ca="1">'DAC Adjustment'!O689-'Census Tract'!J685</f>
        <v>0</v>
      </c>
      <c r="W685" s="29">
        <f ca="1">'DAC Adjustment'!P689-'Census Tract'!K685</f>
        <v>0</v>
      </c>
      <c r="X685" s="29">
        <f ca="1">'DAC Adjustment'!Q689-'Census Tract'!L685</f>
        <v>0</v>
      </c>
      <c r="Y685" s="105">
        <f ca="1">'DAC Adjustment'!R689-'Census Tract'!M685</f>
        <v>0</v>
      </c>
      <c r="Z685" s="29">
        <f ca="1">'DAC Adjustment'!S689-'Census Tract'!N685</f>
        <v>0</v>
      </c>
      <c r="AA685" s="29">
        <f ca="1">'DAC Adjustment'!T689-'Census Tract'!O685</f>
        <v>0</v>
      </c>
      <c r="AB685" s="29">
        <f ca="1">'DAC Adjustment'!U689-'Census Tract'!P685</f>
        <v>0</v>
      </c>
      <c r="AC685" s="105">
        <f ca="1">'DAC Adjustment'!V689-'Census Tract'!Q685</f>
        <v>0</v>
      </c>
      <c r="AD685" s="29">
        <f ca="1">'DAC Adjustment'!W689-'Census Tract'!R685</f>
        <v>0</v>
      </c>
      <c r="AE685" s="29">
        <f ca="1">'DAC Adjustment'!X689-'Census Tract'!S685</f>
        <v>0</v>
      </c>
      <c r="AF685" s="29">
        <f ca="1">'DAC Adjustment'!Y689-'Census Tract'!T685</f>
        <v>0</v>
      </c>
      <c r="AG685" s="345">
        <f ca="1">'DAC Adjustment'!Z689-'Census Tract'!U685</f>
        <v>0</v>
      </c>
    </row>
    <row r="686" spans="1:33" ht="15.75" x14ac:dyDescent="0.25">
      <c r="A686" s="193" t="s">
        <v>56</v>
      </c>
      <c r="B686" s="53" t="str">
        <f>IFERROR(INDEX(Geography!$R$5:$R$889,MATCH(C686,Geography!$S$5:$S$889,0)),"Undefined")</f>
        <v>Hermiston</v>
      </c>
      <c r="C686" s="53">
        <v>41059951000</v>
      </c>
      <c r="D686" s="171" cm="1">
        <f t="array" ref="D686">INDEX(Geography!$K$5:$K$838,MATCH(C686,Geography!$L$5:$L$838,0),0)</f>
        <v>0</v>
      </c>
      <c r="E686" s="53">
        <v>6165</v>
      </c>
      <c r="F686" s="53">
        <f>SUMIF(County!$A$5:$A$40,A686,County!$D$5:$D$40)</f>
        <v>73155</v>
      </c>
      <c r="G686" s="173" cm="1">
        <f t="array" ref="G686">INDEX(Geography!$E$5:$E$833,MATCH(C686,Geography!$C$5:$C$833,0),0)</f>
        <v>4263</v>
      </c>
      <c r="H686" s="239">
        <f t="shared" si="10"/>
        <v>5583.0814744530771</v>
      </c>
      <c r="I686" s="173">
        <f>SUMIF(Geography!$L$5:$L$838,'Census Tract'!C686,Geography!$M$5:$M$838)</f>
        <v>3582</v>
      </c>
      <c r="J686" s="338">
        <f ca="1">($I686/(SUMIF($D$5:$D$832,$D686,$I$5:$I$832))*IF($D686=1,Urban_Rural_LDVs!F$6,Urban_Rural_LDVs!F$7))</f>
        <v>5.5039550984711507</v>
      </c>
      <c r="K686" s="196">
        <f ca="1">($I686/(SUMIF($D$5:$D$832,$D686,$I$5:$I$832))*IF($D686=1,Urban_Rural_LDVs!G$6,Urban_Rural_LDVs!G$7))</f>
        <v>27.764015154465394</v>
      </c>
      <c r="L686" s="196">
        <f ca="1">($I686/(SUMIF($D$5:$D$832,$D686,$I$5:$I$832))*IF($D686=1,Urban_Rural_LDVs!H$6,Urban_Rural_LDVs!H$7))</f>
        <v>128.64622764699189</v>
      </c>
      <c r="M686" s="197">
        <f ca="1">($I686/(SUMIF($D$5:$D$832,$D686,$I$5:$I$832))*IF($D686=1,Urban_Rural_LDVs!I$6,Urban_Rural_LDVs!I$7))</f>
        <v>279.84633508749977</v>
      </c>
      <c r="N686" s="196">
        <f ca="1">($H686/(SUMIF($D$5:$D$832,$D686,$H$5:$H$832))*IF($D686=1,Urban_Rural_LDVs!J$6,Urban_Rural_LDVs!J$7))</f>
        <v>1.5281591630495852</v>
      </c>
      <c r="O686" s="196">
        <f ca="1">($H686/(SUMIF($D$5:$D$832,$D686,$H$5:$H$832))*IF($D686=1,Urban_Rural_LDVs!K$6,Urban_Rural_LDVs!K$7))</f>
        <v>7.9873690055480377</v>
      </c>
      <c r="P686" s="196">
        <f ca="1">($H686/(SUMIF($D$5:$D$832,$D686,$H$5:$H$832))*IF($D686=1,Urban_Rural_LDVs!L$6,Urban_Rural_LDVs!L$7))</f>
        <v>37.26459389941445</v>
      </c>
      <c r="Q686" s="197">
        <f ca="1">($H686/(SUMIF($D$5:$D$832,$D686,$H$5:$H$832))*IF($D686=1,Urban_Rural_LDVs!M$6,Urban_Rural_LDVs!M$7))</f>
        <v>81.14338993283188</v>
      </c>
      <c r="R686" s="196">
        <f ca="1">($H686/(SUMIF($D$5:$D$832,$D686,$H$5:$H$832))*IF($D686=1,Urban_Rural_LDVs!N$6,Urban_Rural_LDVs!N$7))</f>
        <v>1.0436636371313097</v>
      </c>
      <c r="S686" s="196">
        <f ca="1">($H686/(SUMIF($D$5:$D$832,$D686,$H$5:$H$832))*IF($D686=1,Urban_Rural_LDVs!O$6,Urban_Rural_LDVs!O$7))</f>
        <v>5.4066273699303045</v>
      </c>
      <c r="T686" s="196">
        <f ca="1">($H686/(SUMIF($D$5:$D$832,$D686,$H$5:$H$832))*IF($D686=1,Urban_Rural_LDVs!P$6,Urban_Rural_LDVs!P$7))</f>
        <v>24.91358033018248</v>
      </c>
      <c r="U686" s="339">
        <f ca="1">($H686/(SUMIF($D$5:$D$832,$D686,$H$5:$H$832))*IF($D686=1,Urban_Rural_LDVs!Q$6,Urban_Rural_LDVs!Q$7))</f>
        <v>54.147555603161031</v>
      </c>
      <c r="V686" s="344">
        <f ca="1">'DAC Adjustment'!O690-'Census Tract'!J686</f>
        <v>0</v>
      </c>
      <c r="W686" s="29">
        <f ca="1">'DAC Adjustment'!P690-'Census Tract'!K686</f>
        <v>0</v>
      </c>
      <c r="X686" s="29">
        <f ca="1">'DAC Adjustment'!Q690-'Census Tract'!L686</f>
        <v>0</v>
      </c>
      <c r="Y686" s="105">
        <f ca="1">'DAC Adjustment'!R690-'Census Tract'!M686</f>
        <v>0</v>
      </c>
      <c r="Z686" s="29">
        <f ca="1">'DAC Adjustment'!S690-'Census Tract'!N686</f>
        <v>0</v>
      </c>
      <c r="AA686" s="29">
        <f ca="1">'DAC Adjustment'!T690-'Census Tract'!O686</f>
        <v>0</v>
      </c>
      <c r="AB686" s="29">
        <f ca="1">'DAC Adjustment'!U690-'Census Tract'!P686</f>
        <v>0</v>
      </c>
      <c r="AC686" s="105">
        <f ca="1">'DAC Adjustment'!V690-'Census Tract'!Q686</f>
        <v>0</v>
      </c>
      <c r="AD686" s="29">
        <f ca="1">'DAC Adjustment'!W690-'Census Tract'!R686</f>
        <v>0</v>
      </c>
      <c r="AE686" s="29">
        <f ca="1">'DAC Adjustment'!X690-'Census Tract'!S686</f>
        <v>0</v>
      </c>
      <c r="AF686" s="29">
        <f ca="1">'DAC Adjustment'!Y690-'Census Tract'!T686</f>
        <v>0</v>
      </c>
      <c r="AG686" s="345">
        <f ca="1">'DAC Adjustment'!Z690-'Census Tract'!U686</f>
        <v>0</v>
      </c>
    </row>
    <row r="687" spans="1:33" ht="15.75" x14ac:dyDescent="0.25">
      <c r="A687" s="193" t="s">
        <v>56</v>
      </c>
      <c r="B687" s="53" t="str">
        <f>IFERROR(INDEX(Geography!$R$5:$R$889,MATCH(C687,Geography!$S$5:$S$889,0)),"Undefined")</f>
        <v>Pendleton</v>
      </c>
      <c r="C687" s="53">
        <v>41059950700</v>
      </c>
      <c r="D687" s="171" cm="1">
        <f t="array" ref="D687">INDEX(Geography!$K$5:$K$838,MATCH(C687,Geography!$L$5:$L$838,0),0)</f>
        <v>1</v>
      </c>
      <c r="E687" s="53">
        <v>2574</v>
      </c>
      <c r="F687" s="53">
        <f>SUMIF(County!$A$5:$A$40,A687,County!$D$5:$D$40)</f>
        <v>73155</v>
      </c>
      <c r="G687" s="173" cm="1">
        <f t="array" ref="G687">INDEX(Geography!$E$5:$E$833,MATCH(C687,Geography!$C$5:$C$833,0),0)</f>
        <v>1814</v>
      </c>
      <c r="H687" s="239">
        <f t="shared" si="10"/>
        <v>2375.7236206094021</v>
      </c>
      <c r="I687" s="173">
        <f>SUMIF(Geography!$L$5:$L$838,'Census Tract'!C687,Geography!$M$5:$M$838)</f>
        <v>635</v>
      </c>
      <c r="J687" s="338">
        <f ca="1">($I687/(SUMIF($D$5:$D$832,$D687,$I$5:$I$832))*IF($D687=1,Urban_Rural_LDVs!F$6,Urban_Rural_LDVs!F$7))</f>
        <v>0.31800038351906035</v>
      </c>
      <c r="K687" s="196">
        <f ca="1">($I687/(SUMIF($D$5:$D$832,$D687,$I$5:$I$832))*IF($D687=1,Urban_Rural_LDVs!G$6,Urban_Rural_LDVs!G$7))</f>
        <v>1.5803252754799126</v>
      </c>
      <c r="L687" s="196">
        <f ca="1">($I687/(SUMIF($D$5:$D$832,$D687,$I$5:$I$832))*IF($D687=1,Urban_Rural_LDVs!H$6,Urban_Rural_LDVs!H$7))</f>
        <v>7.2716839052101845</v>
      </c>
      <c r="M687" s="197">
        <f ca="1">($I687/(SUMIF($D$5:$D$832,$D687,$I$5:$I$832))*IF($D687=1,Urban_Rural_LDVs!I$6,Urban_Rural_LDVs!I$7))</f>
        <v>15.793588457928013</v>
      </c>
      <c r="N687" s="196">
        <f ca="1">($H687/(SUMIF($D$5:$D$832,$D687,$H$5:$H$832))*IF($D687=1,Urban_Rural_LDVs!J$6,Urban_Rural_LDVs!J$7))</f>
        <v>0.49045075313265218</v>
      </c>
      <c r="O687" s="196">
        <f ca="1">($H687/(SUMIF($D$5:$D$832,$D687,$H$5:$H$832))*IF($D687=1,Urban_Rural_LDVs!K$6,Urban_Rural_LDVs!K$7))</f>
        <v>2.3338519114627285</v>
      </c>
      <c r="P687" s="196">
        <f ca="1">($H687/(SUMIF($D$5:$D$832,$D687,$H$5:$H$832))*IF($D687=1,Urban_Rural_LDVs!L$6,Urban_Rural_LDVs!L$7))</f>
        <v>10.644209480266523</v>
      </c>
      <c r="Q687" s="197">
        <f ca="1">($H687/(SUMIF($D$5:$D$832,$D687,$H$5:$H$832))*IF($D687=1,Urban_Rural_LDVs!M$6,Urban_Rural_LDVs!M$7))</f>
        <v>23.087477523795975</v>
      </c>
      <c r="R687" s="196">
        <f ca="1">($H687/(SUMIF($D$5:$D$832,$D687,$H$5:$H$832))*IF($D687=1,Urban_Rural_LDVs!N$6,Urban_Rural_LDVs!N$7))</f>
        <v>0.20419101832360531</v>
      </c>
      <c r="S687" s="196">
        <f ca="1">($H687/(SUMIF($D$5:$D$832,$D687,$H$5:$H$832))*IF($D687=1,Urban_Rural_LDVs!O$6,Urban_Rural_LDVs!O$7))</f>
        <v>0.96993496752158881</v>
      </c>
      <c r="T687" s="196">
        <f ca="1">($H687/(SUMIF($D$5:$D$832,$D687,$H$5:$H$832))*IF($D687=1,Urban_Rural_LDVs!P$6,Urban_Rural_LDVs!P$7))</f>
        <v>4.2557995090695888</v>
      </c>
      <c r="U687" s="339">
        <f ca="1">($H687/(SUMIF($D$5:$D$832,$D687,$H$5:$H$832))*IF($D687=1,Urban_Rural_LDVs!Q$6,Urban_Rural_LDVs!Q$7))</f>
        <v>9.1427487390083026</v>
      </c>
      <c r="V687" s="344">
        <f ca="1">'DAC Adjustment'!O691-'Census Tract'!J687</f>
        <v>7.9500095879765087E-2</v>
      </c>
      <c r="W687" s="29">
        <f ca="1">'DAC Adjustment'!P691-'Census Tract'!K687</f>
        <v>0.39508131886997822</v>
      </c>
      <c r="X687" s="29">
        <f ca="1">'DAC Adjustment'!Q691-'Census Tract'!L687</f>
        <v>1.8179209763025463</v>
      </c>
      <c r="Y687" s="105">
        <f ca="1">'DAC Adjustment'!R691-'Census Tract'!M687</f>
        <v>3.9483971144820025</v>
      </c>
      <c r="Z687" s="29">
        <f ca="1">'DAC Adjustment'!S691-'Census Tract'!N687</f>
        <v>0.12261268828316307</v>
      </c>
      <c r="AA687" s="29">
        <f ca="1">'DAC Adjustment'!T691-'Census Tract'!O687</f>
        <v>0.58346297786568213</v>
      </c>
      <c r="AB687" s="29">
        <f ca="1">'DAC Adjustment'!U691-'Census Tract'!P687</f>
        <v>2.6610523700666313</v>
      </c>
      <c r="AC687" s="105">
        <f ca="1">'DAC Adjustment'!V691-'Census Tract'!Q687</f>
        <v>5.771869380948992</v>
      </c>
      <c r="AD687" s="29">
        <f ca="1">'DAC Adjustment'!W691-'Census Tract'!R687</f>
        <v>5.1047754580901328E-2</v>
      </c>
      <c r="AE687" s="29">
        <f ca="1">'DAC Adjustment'!X691-'Census Tract'!S687</f>
        <v>0.24248374188039723</v>
      </c>
      <c r="AF687" s="29">
        <f ca="1">'DAC Adjustment'!Y691-'Census Tract'!T687</f>
        <v>1.0639498772673974</v>
      </c>
      <c r="AG687" s="345">
        <f ca="1">'DAC Adjustment'!Z691-'Census Tract'!U687</f>
        <v>2.2856871847520761</v>
      </c>
    </row>
    <row r="688" spans="1:33" ht="15.75" x14ac:dyDescent="0.25">
      <c r="A688" s="193" t="s">
        <v>56</v>
      </c>
      <c r="B688" s="53" t="str">
        <f>IFERROR(INDEX(Geography!$R$5:$R$889,MATCH(C688,Geography!$S$5:$S$889,0)),"Undefined")</f>
        <v>Pilot Rock</v>
      </c>
      <c r="C688" s="53">
        <v>41059951400</v>
      </c>
      <c r="D688" s="171" cm="1">
        <f t="array" ref="D688">INDEX(Geography!$K$5:$K$838,MATCH(C688,Geography!$L$5:$L$838,0),0)</f>
        <v>0</v>
      </c>
      <c r="E688" s="53">
        <v>2337</v>
      </c>
      <c r="F688" s="53">
        <f>SUMIF(County!$A$5:$A$40,A688,County!$D$5:$D$40)</f>
        <v>73155</v>
      </c>
      <c r="G688" s="173" cm="1">
        <f t="array" ref="G688">INDEX(Geography!$E$5:$E$833,MATCH(C688,Geography!$C$5:$C$833,0),0)</f>
        <v>1959</v>
      </c>
      <c r="H688" s="239">
        <f t="shared" si="10"/>
        <v>2565.6243510329764</v>
      </c>
      <c r="I688" s="173">
        <f>SUMIF(Geography!$L$5:$L$838,'Census Tract'!C688,Geography!$M$5:$M$838)</f>
        <v>328</v>
      </c>
      <c r="J688" s="338">
        <f ca="1">($I688/(SUMIF($D$5:$D$832,$D688,$I$5:$I$832))*IF($D688=1,Urban_Rural_LDVs!F$6,Urban_Rural_LDVs!F$7))</f>
        <v>0.50399142163554933</v>
      </c>
      <c r="K688" s="196">
        <f ca="1">($I688/(SUMIF($D$5:$D$832,$D688,$I$5:$I$832))*IF($D688=1,Urban_Rural_LDVs!G$6,Urban_Rural_LDVs!G$7))</f>
        <v>2.5423218790241906</v>
      </c>
      <c r="L688" s="196">
        <f ca="1">($I688/(SUMIF($D$5:$D$832,$D688,$I$5:$I$832))*IF($D688=1,Urban_Rural_LDVs!H$6,Urban_Rural_LDVs!H$7))</f>
        <v>11.780000744894846</v>
      </c>
      <c r="M688" s="197">
        <f ca="1">($I688/(SUMIF($D$5:$D$832,$D688,$I$5:$I$832))*IF($D688=1,Urban_Rural_LDVs!I$6,Urban_Rural_LDVs!I$7))</f>
        <v>25.625236713763243</v>
      </c>
      <c r="N688" s="196">
        <f ca="1">($H688/(SUMIF($D$5:$D$832,$D688,$H$5:$H$832))*IF($D688=1,Urban_Rural_LDVs!J$6,Urban_Rural_LDVs!J$7))</f>
        <v>0.70224344368147729</v>
      </c>
      <c r="O688" s="196">
        <f ca="1">($H688/(SUMIF($D$5:$D$832,$D688,$H$5:$H$832))*IF($D688=1,Urban_Rural_LDVs!K$6,Urban_Rural_LDVs!K$7))</f>
        <v>3.6704799159907595</v>
      </c>
      <c r="P688" s="196">
        <f ca="1">($H688/(SUMIF($D$5:$D$832,$D688,$H$5:$H$832))*IF($D688=1,Urban_Rural_LDVs!L$6,Urban_Rural_LDVs!L$7))</f>
        <v>17.124405219083489</v>
      </c>
      <c r="Q688" s="197">
        <f ca="1">($H688/(SUMIF($D$5:$D$832,$D688,$H$5:$H$832))*IF($D688=1,Urban_Rural_LDVs!M$6,Urban_Rural_LDVs!M$7))</f>
        <v>37.2882713765934</v>
      </c>
      <c r="R688" s="196">
        <f ca="1">($H688/(SUMIF($D$5:$D$832,$D688,$H$5:$H$832))*IF($D688=1,Urban_Rural_LDVs!N$6,Urban_Rural_LDVs!N$7))</f>
        <v>0.47960053134887076</v>
      </c>
      <c r="S688" s="196">
        <f ca="1">($H688/(SUMIF($D$5:$D$832,$D688,$H$5:$H$832))*IF($D688=1,Urban_Rural_LDVs!O$6,Urban_Rural_LDVs!O$7))</f>
        <v>2.4845374191164593</v>
      </c>
      <c r="T688" s="196">
        <f ca="1">($H688/(SUMIF($D$5:$D$832,$D688,$H$5:$H$832))*IF($D688=1,Urban_Rural_LDVs!P$6,Urban_Rural_LDVs!P$7))</f>
        <v>11.448675549337903</v>
      </c>
      <c r="U688" s="339">
        <f ca="1">($H688/(SUMIF($D$5:$D$832,$D688,$H$5:$H$832))*IF($D688=1,Urban_Rural_LDVs!Q$6,Urban_Rural_LDVs!Q$7))</f>
        <v>24.882726114612353</v>
      </c>
      <c r="V688" s="344">
        <f ca="1">'DAC Adjustment'!O692-'Census Tract'!J688</f>
        <v>0</v>
      </c>
      <c r="W688" s="29">
        <f ca="1">'DAC Adjustment'!P692-'Census Tract'!K688</f>
        <v>0</v>
      </c>
      <c r="X688" s="29">
        <f ca="1">'DAC Adjustment'!Q692-'Census Tract'!L688</f>
        <v>0</v>
      </c>
      <c r="Y688" s="105">
        <f ca="1">'DAC Adjustment'!R692-'Census Tract'!M688</f>
        <v>0</v>
      </c>
      <c r="Z688" s="29">
        <f ca="1">'DAC Adjustment'!S692-'Census Tract'!N688</f>
        <v>0</v>
      </c>
      <c r="AA688" s="29">
        <f ca="1">'DAC Adjustment'!T692-'Census Tract'!O688</f>
        <v>0</v>
      </c>
      <c r="AB688" s="29">
        <f ca="1">'DAC Adjustment'!U692-'Census Tract'!P688</f>
        <v>0</v>
      </c>
      <c r="AC688" s="105">
        <f ca="1">'DAC Adjustment'!V692-'Census Tract'!Q688</f>
        <v>0</v>
      </c>
      <c r="AD688" s="29">
        <f ca="1">'DAC Adjustment'!W692-'Census Tract'!R688</f>
        <v>0</v>
      </c>
      <c r="AE688" s="29">
        <f ca="1">'DAC Adjustment'!X692-'Census Tract'!S688</f>
        <v>0</v>
      </c>
      <c r="AF688" s="29">
        <f ca="1">'DAC Adjustment'!Y692-'Census Tract'!T688</f>
        <v>0</v>
      </c>
      <c r="AG688" s="345">
        <f ca="1">'DAC Adjustment'!Z692-'Census Tract'!U688</f>
        <v>0</v>
      </c>
    </row>
    <row r="689" spans="1:33" ht="15.75" x14ac:dyDescent="0.25">
      <c r="A689" s="193" t="s">
        <v>56</v>
      </c>
      <c r="B689" s="53" t="str">
        <f>IFERROR(INDEX(Geography!$R$5:$R$889,MATCH(C689,Geography!$S$5:$S$889,0)),"Undefined")</f>
        <v>Umatilla</v>
      </c>
      <c r="C689" s="53">
        <v>41059950900</v>
      </c>
      <c r="D689" s="171" cm="1">
        <f t="array" ref="D689">INDEX(Geography!$K$5:$K$838,MATCH(C689,Geography!$L$5:$L$838,0),0)</f>
        <v>0</v>
      </c>
      <c r="E689" s="53">
        <v>4977</v>
      </c>
      <c r="F689" s="53">
        <f>SUMIF(County!$A$5:$A$40,A689,County!$D$5:$D$40)</f>
        <v>73155</v>
      </c>
      <c r="G689" s="173" cm="1">
        <f t="array" ref="G689">INDEX(Geography!$E$5:$E$833,MATCH(C689,Geography!$C$5:$C$833,0),0)</f>
        <v>3954</v>
      </c>
      <c r="H689" s="239">
        <f t="shared" si="10"/>
        <v>5178.3964696193925</v>
      </c>
      <c r="I689" s="173">
        <f>SUMIF(Geography!$L$5:$L$838,'Census Tract'!C689,Geography!$M$5:$M$838)</f>
        <v>2449</v>
      </c>
      <c r="J689" s="338">
        <f ca="1">($I689/(SUMIF($D$5:$D$832,$D689,$I$5:$I$832))*IF($D689=1,Urban_Rural_LDVs!F$6,Urban_Rural_LDVs!F$7))</f>
        <v>3.7630335109312809</v>
      </c>
      <c r="K689" s="196">
        <f ca="1">($I689/(SUMIF($D$5:$D$832,$D689,$I$5:$I$832))*IF($D689=1,Urban_Rural_LDVs!G$6,Urban_Rural_LDVs!G$7))</f>
        <v>18.982153297958053</v>
      </c>
      <c r="L689" s="196">
        <f ca="1">($I689/(SUMIF($D$5:$D$832,$D689,$I$5:$I$832))*IF($D689=1,Urban_Rural_LDVs!H$6,Urban_Rural_LDVs!H$7))</f>
        <v>87.954944586120348</v>
      </c>
      <c r="M689" s="197">
        <f ca="1">($I689/(SUMIF($D$5:$D$832,$D689,$I$5:$I$832))*IF($D689=1,Urban_Rural_LDVs!I$6,Urban_Rural_LDVs!I$7))</f>
        <v>191.32989241465299</v>
      </c>
      <c r="N689" s="196">
        <f ca="1">($H689/(SUMIF($D$5:$D$832,$D689,$H$5:$H$832))*IF($D689=1,Urban_Rural_LDVs!J$6,Urban_Rural_LDVs!J$7))</f>
        <v>1.4173918204780813</v>
      </c>
      <c r="O689" s="196">
        <f ca="1">($H689/(SUMIF($D$5:$D$832,$D689,$H$5:$H$832))*IF($D689=1,Urban_Rural_LDVs!K$6,Urban_Rural_LDVs!K$7))</f>
        <v>7.4084112240058522</v>
      </c>
      <c r="P689" s="196">
        <f ca="1">($H689/(SUMIF($D$5:$D$832,$D689,$H$5:$H$832))*IF($D689=1,Urban_Rural_LDVs!L$6,Urban_Rural_LDVs!L$7))</f>
        <v>34.563500886297156</v>
      </c>
      <c r="Q689" s="197">
        <f ca="1">($H689/(SUMIF($D$5:$D$832,$D689,$H$5:$H$832))*IF($D689=1,Urban_Rural_LDVs!M$6,Urban_Rural_LDVs!M$7))</f>
        <v>75.261778980628023</v>
      </c>
      <c r="R689" s="196">
        <f ca="1">($H689/(SUMIF($D$5:$D$832,$D689,$H$5:$H$832))*IF($D689=1,Urban_Rural_LDVs!N$6,Urban_Rural_LDVs!N$7))</f>
        <v>0.96801454872559223</v>
      </c>
      <c r="S689" s="196">
        <f ca="1">($H689/(SUMIF($D$5:$D$832,$D689,$H$5:$H$832))*IF($D689=1,Urban_Rural_LDVs!O$6,Urban_Rural_LDVs!O$7))</f>
        <v>5.0147324937143862</v>
      </c>
      <c r="T689" s="196">
        <f ca="1">($H689/(SUMIF($D$5:$D$832,$D689,$H$5:$H$832))*IF($D689=1,Urban_Rural_LDVs!P$6,Urban_Rural_LDVs!P$7))</f>
        <v>23.107740235876506</v>
      </c>
      <c r="U689" s="339">
        <f ca="1">($H689/(SUMIF($D$5:$D$832,$D689,$H$5:$H$832))*IF($D689=1,Urban_Rural_LDVs!Q$6,Urban_Rural_LDVs!Q$7))</f>
        <v>50.22271518998329</v>
      </c>
      <c r="V689" s="344">
        <f ca="1">'DAC Adjustment'!O693-'Census Tract'!J689</f>
        <v>0</v>
      </c>
      <c r="W689" s="29">
        <f ca="1">'DAC Adjustment'!P693-'Census Tract'!K689</f>
        <v>0</v>
      </c>
      <c r="X689" s="29">
        <f ca="1">'DAC Adjustment'!Q693-'Census Tract'!L689</f>
        <v>0</v>
      </c>
      <c r="Y689" s="105">
        <f ca="1">'DAC Adjustment'!R693-'Census Tract'!M689</f>
        <v>0</v>
      </c>
      <c r="Z689" s="29">
        <f ca="1">'DAC Adjustment'!S693-'Census Tract'!N689</f>
        <v>0</v>
      </c>
      <c r="AA689" s="29">
        <f ca="1">'DAC Adjustment'!T693-'Census Tract'!O689</f>
        <v>0</v>
      </c>
      <c r="AB689" s="29">
        <f ca="1">'DAC Adjustment'!U693-'Census Tract'!P689</f>
        <v>0</v>
      </c>
      <c r="AC689" s="105">
        <f ca="1">'DAC Adjustment'!V693-'Census Tract'!Q689</f>
        <v>0</v>
      </c>
      <c r="AD689" s="29">
        <f ca="1">'DAC Adjustment'!W693-'Census Tract'!R689</f>
        <v>0</v>
      </c>
      <c r="AE689" s="29">
        <f ca="1">'DAC Adjustment'!X693-'Census Tract'!S689</f>
        <v>0</v>
      </c>
      <c r="AF689" s="29">
        <f ca="1">'DAC Adjustment'!Y693-'Census Tract'!T689</f>
        <v>0</v>
      </c>
      <c r="AG689" s="345">
        <f ca="1">'DAC Adjustment'!Z693-'Census Tract'!U689</f>
        <v>0</v>
      </c>
    </row>
    <row r="690" spans="1:33" ht="15.75" x14ac:dyDescent="0.25">
      <c r="A690" s="193" t="s">
        <v>56</v>
      </c>
      <c r="B690" s="53" t="str">
        <f>IFERROR(INDEX(Geography!$R$5:$R$889,MATCH(C690,Geography!$S$5:$S$889,0)),"Undefined")</f>
        <v>Echo</v>
      </c>
      <c r="C690" s="53">
        <v>41059951300</v>
      </c>
      <c r="D690" s="171" cm="1">
        <f t="array" ref="D690">INDEX(Geography!$K$5:$K$838,MATCH(C690,Geography!$L$5:$L$838,0),0)</f>
        <v>0</v>
      </c>
      <c r="E690" s="53">
        <v>4231</v>
      </c>
      <c r="F690" s="53">
        <f>SUMIF(County!$A$5:$A$40,A690,County!$D$5:$D$40)</f>
        <v>73155</v>
      </c>
      <c r="G690" s="173" cm="1">
        <f t="array" ref="G690">INDEX(Geography!$E$5:$E$833,MATCH(C690,Geography!$C$5:$C$833,0),0)</f>
        <v>3539</v>
      </c>
      <c r="H690" s="239">
        <f t="shared" si="10"/>
        <v>4634.8874825450248</v>
      </c>
      <c r="I690" s="173">
        <f>SUMIF(Geography!$L$5:$L$838,'Census Tract'!C690,Geography!$M$5:$M$838)</f>
        <v>1813</v>
      </c>
      <c r="J690" s="338">
        <f ca="1">($I690/(SUMIF($D$5:$D$832,$D690,$I$5:$I$832))*IF($D690=1,Urban_Rural_LDVs!F$6,Urban_Rural_LDVs!F$7))</f>
        <v>2.7857818519062527</v>
      </c>
      <c r="K690" s="196">
        <f ca="1">($I690/(SUMIF($D$5:$D$832,$D690,$I$5:$I$832))*IF($D690=1,Urban_Rural_LDVs!G$6,Urban_Rural_LDVs!G$7))</f>
        <v>14.052529166679443</v>
      </c>
      <c r="L690" s="196">
        <f ca="1">($I690/(SUMIF($D$5:$D$832,$D690,$I$5:$I$832))*IF($D690=1,Urban_Rural_LDVs!H$6,Urban_Rural_LDVs!H$7))</f>
        <v>65.113235824677915</v>
      </c>
      <c r="M690" s="197">
        <f ca="1">($I690/(SUMIF($D$5:$D$832,$D690,$I$5:$I$832))*IF($D690=1,Urban_Rural_LDVs!I$6,Urban_Rural_LDVs!I$7))</f>
        <v>141.64193342089257</v>
      </c>
      <c r="N690" s="196">
        <f ca="1">($H690/(SUMIF($D$5:$D$832,$D690,$H$5:$H$832))*IF($D690=1,Urban_Rural_LDVs!J$6,Urban_Rural_LDVs!J$7))</f>
        <v>1.2686266192898155</v>
      </c>
      <c r="O690" s="196">
        <f ca="1">($H690/(SUMIF($D$5:$D$832,$D690,$H$5:$H$832))*IF($D690=1,Urban_Rural_LDVs!K$6,Urban_Rural_LDVs!K$7))</f>
        <v>6.6308465659475742</v>
      </c>
      <c r="P690" s="196">
        <f ca="1">($H690/(SUMIF($D$5:$D$832,$D690,$H$5:$H$832))*IF($D690=1,Urban_Rural_LDVs!L$6,Urban_Rural_LDVs!L$7))</f>
        <v>30.935819331463232</v>
      </c>
      <c r="Q690" s="197">
        <f ca="1">($H690/(SUMIF($D$5:$D$832,$D690,$H$5:$H$832))*IF($D690=1,Urban_Rural_LDVs!M$6,Urban_Rural_LDVs!M$7))</f>
        <v>67.362528025402781</v>
      </c>
      <c r="R690" s="196">
        <f ca="1">($H690/(SUMIF($D$5:$D$832,$D690,$H$5:$H$832))*IF($D690=1,Urban_Rural_LDVs!N$6,Urban_Rural_LDVs!N$7))</f>
        <v>0.86641464034898097</v>
      </c>
      <c r="S690" s="196">
        <f ca="1">($H690/(SUMIF($D$5:$D$832,$D690,$H$5:$H$832))*IF($D690=1,Urban_Rural_LDVs!O$6,Urban_Rural_LDVs!O$7))</f>
        <v>4.4884011874697043</v>
      </c>
      <c r="T690" s="196">
        <f ca="1">($H690/(SUMIF($D$5:$D$832,$D690,$H$5:$H$832))*IF($D690=1,Urban_Rural_LDVs!P$6,Urban_Rural_LDVs!P$7))</f>
        <v>20.682421015368472</v>
      </c>
      <c r="U690" s="339">
        <f ca="1">($H690/(SUMIF($D$5:$D$832,$D690,$H$5:$H$832))*IF($D690=1,Urban_Rural_LDVs!Q$6,Urban_Rural_LDVs!Q$7))</f>
        <v>44.951489392349735</v>
      </c>
      <c r="V690" s="344">
        <f ca="1">'DAC Adjustment'!O694-'Census Tract'!J690</f>
        <v>0</v>
      </c>
      <c r="W690" s="29">
        <f ca="1">'DAC Adjustment'!P694-'Census Tract'!K690</f>
        <v>0</v>
      </c>
      <c r="X690" s="29">
        <f ca="1">'DAC Adjustment'!Q694-'Census Tract'!L690</f>
        <v>0</v>
      </c>
      <c r="Y690" s="105">
        <f ca="1">'DAC Adjustment'!R694-'Census Tract'!M690</f>
        <v>0</v>
      </c>
      <c r="Z690" s="29">
        <f ca="1">'DAC Adjustment'!S694-'Census Tract'!N690</f>
        <v>0</v>
      </c>
      <c r="AA690" s="29">
        <f ca="1">'DAC Adjustment'!T694-'Census Tract'!O690</f>
        <v>0</v>
      </c>
      <c r="AB690" s="29">
        <f ca="1">'DAC Adjustment'!U694-'Census Tract'!P690</f>
        <v>0</v>
      </c>
      <c r="AC690" s="105">
        <f ca="1">'DAC Adjustment'!V694-'Census Tract'!Q690</f>
        <v>0</v>
      </c>
      <c r="AD690" s="29">
        <f ca="1">'DAC Adjustment'!W694-'Census Tract'!R690</f>
        <v>0</v>
      </c>
      <c r="AE690" s="29">
        <f ca="1">'DAC Adjustment'!X694-'Census Tract'!S690</f>
        <v>0</v>
      </c>
      <c r="AF690" s="29">
        <f ca="1">'DAC Adjustment'!Y694-'Census Tract'!T690</f>
        <v>0</v>
      </c>
      <c r="AG690" s="345">
        <f ca="1">'DAC Adjustment'!Z694-'Census Tract'!U690</f>
        <v>0</v>
      </c>
    </row>
    <row r="691" spans="1:33" ht="15.75" x14ac:dyDescent="0.25">
      <c r="A691" s="193" t="s">
        <v>56</v>
      </c>
      <c r="B691" s="53" t="str">
        <f>IFERROR(INDEX(Geography!$R$5:$R$889,MATCH(C691,Geography!$S$5:$S$889,0)),"Undefined")</f>
        <v>Umatilla</v>
      </c>
      <c r="C691" s="53">
        <v>41059950800</v>
      </c>
      <c r="D691" s="171" cm="1">
        <f t="array" ref="D691">INDEX(Geography!$K$5:$K$838,MATCH(C691,Geography!$L$5:$L$838,0),0)</f>
        <v>0</v>
      </c>
      <c r="E691" s="53">
        <v>7862</v>
      </c>
      <c r="F691" s="53">
        <f>SUMIF(County!$A$5:$A$40,A691,County!$D$5:$D$40)</f>
        <v>73155</v>
      </c>
      <c r="G691" s="173" cm="1">
        <f t="array" ref="G691">INDEX(Geography!$E$5:$E$833,MATCH(C691,Geography!$C$5:$C$833,0),0)</f>
        <v>4626</v>
      </c>
      <c r="H691" s="239">
        <f t="shared" si="10"/>
        <v>6058.4881306169218</v>
      </c>
      <c r="I691" s="173">
        <f>SUMIF(Geography!$L$5:$L$838,'Census Tract'!C691,Geography!$M$5:$M$838)</f>
        <v>1634</v>
      </c>
      <c r="J691" s="338">
        <f ca="1">($I691/(SUMIF($D$5:$D$832,$D691,$I$5:$I$832))*IF($D691=1,Urban_Rural_LDVs!F$6,Urban_Rural_LDVs!F$7))</f>
        <v>2.5107377529039256</v>
      </c>
      <c r="K691" s="196">
        <f ca="1">($I691/(SUMIF($D$5:$D$832,$D691,$I$5:$I$832))*IF($D691=1,Urban_Rural_LDVs!G$6,Urban_Rural_LDVs!G$7))</f>
        <v>12.665103507090022</v>
      </c>
      <c r="L691" s="196">
        <f ca="1">($I691/(SUMIF($D$5:$D$832,$D691,$I$5:$I$832))*IF($D691=1,Urban_Rural_LDVs!H$6,Urban_Rural_LDVs!H$7))</f>
        <v>58.684515905970059</v>
      </c>
      <c r="M691" s="197">
        <f ca="1">($I691/(SUMIF($D$5:$D$832,$D691,$I$5:$I$832))*IF($D691=1,Urban_Rural_LDVs!I$6,Urban_Rural_LDVs!I$7))</f>
        <v>127.6574292386864</v>
      </c>
      <c r="N691" s="196">
        <f ca="1">($H691/(SUMIF($D$5:$D$832,$D691,$H$5:$H$832))*IF($D691=1,Urban_Rural_LDVs!J$6,Urban_Rural_LDVs!J$7))</f>
        <v>1.6582839052937797</v>
      </c>
      <c r="O691" s="196">
        <f ca="1">($H691/(SUMIF($D$5:$D$832,$D691,$H$5:$H$832))*IF($D691=1,Urban_Rural_LDVs!K$6,Urban_Rural_LDVs!K$7))</f>
        <v>8.6675038751267248</v>
      </c>
      <c r="P691" s="196">
        <f ca="1">($H691/(SUMIF($D$5:$D$832,$D691,$H$5:$H$832))*IF($D691=1,Urban_Rural_LDVs!L$6,Urban_Rural_LDVs!L$7))</f>
        <v>40.43772258472702</v>
      </c>
      <c r="Q691" s="197">
        <f ca="1">($H691/(SUMIF($D$5:$D$832,$D691,$H$5:$H$832))*IF($D691=1,Urban_Rural_LDVs!M$6,Urban_Rural_LDVs!M$7))</f>
        <v>88.052855226197593</v>
      </c>
      <c r="R691" s="196">
        <f ca="1">($H691/(SUMIF($D$5:$D$832,$D691,$H$5:$H$832))*IF($D691=1,Urban_Rural_LDVs!N$6,Urban_Rural_LDVs!N$7))</f>
        <v>1.1325329545788037</v>
      </c>
      <c r="S691" s="196">
        <f ca="1">($H691/(SUMIF($D$5:$D$832,$D691,$H$5:$H$832))*IF($D691=1,Urban_Rural_LDVs!O$6,Urban_Rural_LDVs!O$7))</f>
        <v>5.8670087293684245</v>
      </c>
      <c r="T691" s="196">
        <f ca="1">($H691/(SUMIF($D$5:$D$832,$D691,$H$5:$H$832))*IF($D691=1,Urban_Rural_LDVs!P$6,Urban_Rural_LDVs!P$7))</f>
        <v>27.035004130289508</v>
      </c>
      <c r="U691" s="339">
        <f ca="1">($H691/(SUMIF($D$5:$D$832,$D691,$H$5:$H$832))*IF($D691=1,Urban_Rural_LDVs!Q$6,Urban_Rural_LDVs!Q$7))</f>
        <v>58.758290457476654</v>
      </c>
      <c r="V691" s="344">
        <f ca="1">'DAC Adjustment'!O695-'Census Tract'!J691</f>
        <v>0</v>
      </c>
      <c r="W691" s="29">
        <f ca="1">'DAC Adjustment'!P695-'Census Tract'!K691</f>
        <v>0</v>
      </c>
      <c r="X691" s="29">
        <f ca="1">'DAC Adjustment'!Q695-'Census Tract'!L691</f>
        <v>0</v>
      </c>
      <c r="Y691" s="105">
        <f ca="1">'DAC Adjustment'!R695-'Census Tract'!M691</f>
        <v>0</v>
      </c>
      <c r="Z691" s="29">
        <f ca="1">'DAC Adjustment'!S695-'Census Tract'!N691</f>
        <v>0</v>
      </c>
      <c r="AA691" s="29">
        <f ca="1">'DAC Adjustment'!T695-'Census Tract'!O691</f>
        <v>0</v>
      </c>
      <c r="AB691" s="29">
        <f ca="1">'DAC Adjustment'!U695-'Census Tract'!P691</f>
        <v>0</v>
      </c>
      <c r="AC691" s="105">
        <f ca="1">'DAC Adjustment'!V695-'Census Tract'!Q691</f>
        <v>0</v>
      </c>
      <c r="AD691" s="29">
        <f ca="1">'DAC Adjustment'!W695-'Census Tract'!R691</f>
        <v>0</v>
      </c>
      <c r="AE691" s="29">
        <f ca="1">'DAC Adjustment'!X695-'Census Tract'!S691</f>
        <v>0</v>
      </c>
      <c r="AF691" s="29">
        <f ca="1">'DAC Adjustment'!Y695-'Census Tract'!T691</f>
        <v>0</v>
      </c>
      <c r="AG691" s="345">
        <f ca="1">'DAC Adjustment'!Z695-'Census Tract'!U691</f>
        <v>0</v>
      </c>
    </row>
    <row r="692" spans="1:33" ht="15.75" x14ac:dyDescent="0.25">
      <c r="A692" s="193" t="s">
        <v>57</v>
      </c>
      <c r="B692" s="53" t="str">
        <f>IFERROR(INDEX(Geography!$R$5:$R$889,MATCH(C692,Geography!$S$5:$S$889,0)),"Undefined")</f>
        <v>North Powder</v>
      </c>
      <c r="C692" s="53">
        <v>41061970200</v>
      </c>
      <c r="D692" s="171" cm="1">
        <f t="array" ref="D692">INDEX(Geography!$K$5:$K$838,MATCH(C692,Geography!$L$5:$L$838,0),0)</f>
        <v>0</v>
      </c>
      <c r="E692" s="53">
        <v>3418</v>
      </c>
      <c r="F692" s="53">
        <f>SUMIF(County!$A$5:$A$40,A692,County!$D$5:$D$40)</f>
        <v>26293</v>
      </c>
      <c r="G692" s="173" cm="1">
        <f t="array" ref="G692">INDEX(Geography!$E$5:$E$833,MATCH(C692,Geography!$C$5:$C$833,0),0)</f>
        <v>3282</v>
      </c>
      <c r="H692" s="239">
        <f t="shared" si="10"/>
        <v>3849.3008296904272</v>
      </c>
      <c r="I692" s="173">
        <f>SUMIF(Geography!$L$5:$L$838,'Census Tract'!C692,Geography!$M$5:$M$838)</f>
        <v>632</v>
      </c>
      <c r="J692" s="338">
        <f ca="1">($I692/(SUMIF($D$5:$D$832,$D692,$I$5:$I$832))*IF($D692=1,Urban_Rural_LDVs!F$6,Urban_Rural_LDVs!F$7))</f>
        <v>0.97110542217581453</v>
      </c>
      <c r="K692" s="196">
        <f ca="1">($I692/(SUMIF($D$5:$D$832,$D692,$I$5:$I$832))*IF($D692=1,Urban_Rural_LDVs!G$6,Urban_Rural_LDVs!G$7))</f>
        <v>4.8986202059246597</v>
      </c>
      <c r="L692" s="196">
        <f ca="1">($I692/(SUMIF($D$5:$D$832,$D692,$I$5:$I$832))*IF($D692=1,Urban_Rural_LDVs!H$6,Urban_Rural_LDVs!H$7))</f>
        <v>22.698050215772994</v>
      </c>
      <c r="M692" s="197">
        <f ca="1">($I692/(SUMIF($D$5:$D$832,$D692,$I$5:$I$832))*IF($D692=1,Urban_Rural_LDVs!I$6,Urban_Rural_LDVs!I$7))</f>
        <v>49.375456107007224</v>
      </c>
      <c r="N692" s="196">
        <f ca="1">($H692/(SUMIF($D$5:$D$832,$D692,$H$5:$H$832))*IF($D692=1,Urban_Rural_LDVs!J$6,Urban_Rural_LDVs!J$7))</f>
        <v>1.0536017360918124</v>
      </c>
      <c r="O692" s="196">
        <f ca="1">($H692/(SUMIF($D$5:$D$832,$D692,$H$5:$H$832))*IF($D692=1,Urban_Rural_LDVs!K$6,Urban_Rural_LDVs!K$7))</f>
        <v>5.5069563789791456</v>
      </c>
      <c r="P692" s="196">
        <f ca="1">($H692/(SUMIF($D$5:$D$832,$D692,$H$5:$H$832))*IF($D692=1,Urban_Rural_LDVs!L$6,Urban_Rural_LDVs!L$7))</f>
        <v>25.692376668951376</v>
      </c>
      <c r="Q692" s="197">
        <f ca="1">($H692/(SUMIF($D$5:$D$832,$D692,$H$5:$H$832))*IF($D692=1,Urban_Rural_LDVs!M$6,Urban_Rural_LDVs!M$7))</f>
        <v>55.94496867394205</v>
      </c>
      <c r="R692" s="196">
        <f ca="1">($H692/(SUMIF($D$5:$D$832,$D692,$H$5:$H$832))*IF($D692=1,Urban_Rural_LDVs!N$6,Urban_Rural_LDVs!N$7))</f>
        <v>0.71956236402959262</v>
      </c>
      <c r="S692" s="196">
        <f ca="1">($H692/(SUMIF($D$5:$D$832,$D692,$H$5:$H$832))*IF($D692=1,Urban_Rural_LDVs!O$6,Urban_Rural_LDVs!O$7))</f>
        <v>3.7276431153887875</v>
      </c>
      <c r="T692" s="196">
        <f ca="1">($H692/(SUMIF($D$5:$D$832,$D692,$H$5:$H$832))*IF($D692=1,Urban_Rural_LDVs!P$6,Urban_Rural_LDVs!P$7))</f>
        <v>17.17687013423442</v>
      </c>
      <c r="U692" s="339">
        <f ca="1">($H692/(SUMIF($D$5:$D$832,$D692,$H$5:$H$832))*IF($D692=1,Urban_Rural_LDVs!Q$6,Urban_Rural_LDVs!Q$7))</f>
        <v>37.332471622111569</v>
      </c>
      <c r="V692" s="344">
        <f ca="1">'DAC Adjustment'!O696-'Census Tract'!J692</f>
        <v>0</v>
      </c>
      <c r="W692" s="29">
        <f ca="1">'DAC Adjustment'!P696-'Census Tract'!K692</f>
        <v>0</v>
      </c>
      <c r="X692" s="29">
        <f ca="1">'DAC Adjustment'!Q696-'Census Tract'!L692</f>
        <v>0</v>
      </c>
      <c r="Y692" s="105">
        <f ca="1">'DAC Adjustment'!R696-'Census Tract'!M692</f>
        <v>0</v>
      </c>
      <c r="Z692" s="29">
        <f ca="1">'DAC Adjustment'!S696-'Census Tract'!N692</f>
        <v>0</v>
      </c>
      <c r="AA692" s="29">
        <f ca="1">'DAC Adjustment'!T696-'Census Tract'!O692</f>
        <v>0</v>
      </c>
      <c r="AB692" s="29">
        <f ca="1">'DAC Adjustment'!U696-'Census Tract'!P692</f>
        <v>0</v>
      </c>
      <c r="AC692" s="105">
        <f ca="1">'DAC Adjustment'!V696-'Census Tract'!Q692</f>
        <v>0</v>
      </c>
      <c r="AD692" s="29">
        <f ca="1">'DAC Adjustment'!W696-'Census Tract'!R692</f>
        <v>0</v>
      </c>
      <c r="AE692" s="29">
        <f ca="1">'DAC Adjustment'!X696-'Census Tract'!S692</f>
        <v>0</v>
      </c>
      <c r="AF692" s="29">
        <f ca="1">'DAC Adjustment'!Y696-'Census Tract'!T692</f>
        <v>0</v>
      </c>
      <c r="AG692" s="345">
        <f ca="1">'DAC Adjustment'!Z696-'Census Tract'!U692</f>
        <v>0</v>
      </c>
    </row>
    <row r="693" spans="1:33" ht="15.75" x14ac:dyDescent="0.25">
      <c r="A693" s="193" t="s">
        <v>57</v>
      </c>
      <c r="B693" s="53" t="str">
        <f>IFERROR(INDEX(Geography!$R$5:$R$889,MATCH(C693,Geography!$S$5:$S$889,0)),"Undefined")</f>
        <v>Island City</v>
      </c>
      <c r="C693" s="53">
        <v>41061970400</v>
      </c>
      <c r="D693" s="171" cm="1">
        <f t="array" ref="D693">INDEX(Geography!$K$5:$K$838,MATCH(C693,Geography!$L$5:$L$838,0),0)</f>
        <v>0</v>
      </c>
      <c r="E693" s="53">
        <v>2720</v>
      </c>
      <c r="F693" s="53">
        <f>SUMIF(County!$A$5:$A$40,A693,County!$D$5:$D$40)</f>
        <v>26293</v>
      </c>
      <c r="G693" s="173" cm="1">
        <f t="array" ref="G693">INDEX(Geography!$E$5:$E$833,MATCH(C693,Geography!$C$5:$C$833,0),0)</f>
        <v>2645</v>
      </c>
      <c r="H693" s="239">
        <f t="shared" si="10"/>
        <v>3102.1939958961548</v>
      </c>
      <c r="I693" s="173">
        <f>SUMIF(Geography!$L$5:$L$838,'Census Tract'!C693,Geography!$M$5:$M$838)</f>
        <v>1472</v>
      </c>
      <c r="J693" s="338">
        <f ca="1">($I693/(SUMIF($D$5:$D$832,$D693,$I$5:$I$832))*IF($D693=1,Urban_Rural_LDVs!F$6,Urban_Rural_LDVs!F$7))</f>
        <v>2.2618151605107579</v>
      </c>
      <c r="K693" s="196">
        <f ca="1">($I693/(SUMIF($D$5:$D$832,$D693,$I$5:$I$832))*IF($D693=1,Urban_Rural_LDVs!G$6,Urban_Rural_LDVs!G$7))</f>
        <v>11.409444530254904</v>
      </c>
      <c r="L693" s="196">
        <f ca="1">($I693/(SUMIF($D$5:$D$832,$D693,$I$5:$I$832))*IF($D693=1,Urban_Rural_LDVs!H$6,Urban_Rural_LDVs!H$7))</f>
        <v>52.866344806357354</v>
      </c>
      <c r="M693" s="197">
        <f ca="1">($I693/(SUMIF($D$5:$D$832,$D693,$I$5:$I$832))*IF($D693=1,Urban_Rural_LDVs!I$6,Urban_Rural_LDVs!I$7))</f>
        <v>115.00106232518138</v>
      </c>
      <c r="N693" s="196">
        <f ca="1">($H693/(SUMIF($D$5:$D$832,$D693,$H$5:$H$832))*IF($D693=1,Urban_Rural_LDVs!J$6,Urban_Rural_LDVs!J$7))</f>
        <v>0.84910926019586941</v>
      </c>
      <c r="O693" s="196">
        <f ca="1">($H693/(SUMIF($D$5:$D$832,$D693,$H$5:$H$832))*IF($D693=1,Urban_Rural_LDVs!K$6,Urban_Rural_LDVs!K$7))</f>
        <v>4.4381168867763066</v>
      </c>
      <c r="P693" s="196">
        <f ca="1">($H693/(SUMIF($D$5:$D$832,$D693,$H$5:$H$832))*IF($D693=1,Urban_Rural_LDVs!L$6,Urban_Rural_LDVs!L$7))</f>
        <v>20.705769740821566</v>
      </c>
      <c r="Q693" s="197">
        <f ca="1">($H693/(SUMIF($D$5:$D$832,$D693,$H$5:$H$832))*IF($D693=1,Urban_Rural_LDVs!M$6,Urban_Rural_LDVs!M$7))</f>
        <v>45.086667319493209</v>
      </c>
      <c r="R693" s="196">
        <f ca="1">($H693/(SUMIF($D$5:$D$832,$D693,$H$5:$H$832))*IF($D693=1,Urban_Rural_LDVs!N$6,Urban_Rural_LDVs!N$7))</f>
        <v>0.57990324584347119</v>
      </c>
      <c r="S693" s="196">
        <f ca="1">($H693/(SUMIF($D$5:$D$832,$D693,$H$5:$H$832))*IF($D693=1,Urban_Rural_LDVs!O$6,Urban_Rural_LDVs!O$7))</f>
        <v>3.0041487020729258</v>
      </c>
      <c r="T693" s="196">
        <f ca="1">($H693/(SUMIF($D$5:$D$832,$D693,$H$5:$H$832))*IF($D693=1,Urban_Rural_LDVs!P$6,Urban_Rural_LDVs!P$7))</f>
        <v>13.843029099649614</v>
      </c>
      <c r="U693" s="339">
        <f ca="1">($H693/(SUMIF($D$5:$D$832,$D693,$H$5:$H$832))*IF($D693=1,Urban_Rural_LDVs!Q$6,Urban_Rural_LDVs!Q$7))</f>
        <v>30.086650652189238</v>
      </c>
      <c r="V693" s="344">
        <f ca="1">'DAC Adjustment'!O697-'Census Tract'!J693</f>
        <v>0</v>
      </c>
      <c r="W693" s="29">
        <f ca="1">'DAC Adjustment'!P697-'Census Tract'!K693</f>
        <v>0</v>
      </c>
      <c r="X693" s="29">
        <f ca="1">'DAC Adjustment'!Q697-'Census Tract'!L693</f>
        <v>0</v>
      </c>
      <c r="Y693" s="105">
        <f ca="1">'DAC Adjustment'!R697-'Census Tract'!M693</f>
        <v>0</v>
      </c>
      <c r="Z693" s="29">
        <f ca="1">'DAC Adjustment'!S697-'Census Tract'!N693</f>
        <v>0</v>
      </c>
      <c r="AA693" s="29">
        <f ca="1">'DAC Adjustment'!T697-'Census Tract'!O693</f>
        <v>0</v>
      </c>
      <c r="AB693" s="29">
        <f ca="1">'DAC Adjustment'!U697-'Census Tract'!P693</f>
        <v>0</v>
      </c>
      <c r="AC693" s="105">
        <f ca="1">'DAC Adjustment'!V697-'Census Tract'!Q693</f>
        <v>0</v>
      </c>
      <c r="AD693" s="29">
        <f ca="1">'DAC Adjustment'!W697-'Census Tract'!R693</f>
        <v>0</v>
      </c>
      <c r="AE693" s="29">
        <f ca="1">'DAC Adjustment'!X697-'Census Tract'!S693</f>
        <v>0</v>
      </c>
      <c r="AF693" s="29">
        <f ca="1">'DAC Adjustment'!Y697-'Census Tract'!T693</f>
        <v>0</v>
      </c>
      <c r="AG693" s="345">
        <f ca="1">'DAC Adjustment'!Z697-'Census Tract'!U693</f>
        <v>0</v>
      </c>
    </row>
    <row r="694" spans="1:33" ht="15.75" x14ac:dyDescent="0.25">
      <c r="A694" s="193" t="s">
        <v>57</v>
      </c>
      <c r="B694" s="53" t="str">
        <f>IFERROR(INDEX(Geography!$R$5:$R$889,MATCH(C694,Geography!$S$5:$S$889,0)),"Undefined")</f>
        <v>La Grande</v>
      </c>
      <c r="C694" s="53">
        <v>41061970500</v>
      </c>
      <c r="D694" s="171" cm="1">
        <f t="array" ref="D694">INDEX(Geography!$K$5:$K$838,MATCH(C694,Geography!$L$5:$L$838,0),0)</f>
        <v>0</v>
      </c>
      <c r="E694" s="53">
        <v>3340</v>
      </c>
      <c r="F694" s="53">
        <f>SUMIF(County!$A$5:$A$40,A694,County!$D$5:$D$40)</f>
        <v>26293</v>
      </c>
      <c r="G694" s="173" cm="1">
        <f t="array" ref="G694">INDEX(Geography!$E$5:$E$833,MATCH(C694,Geography!$C$5:$C$833,0),0)</f>
        <v>2626</v>
      </c>
      <c r="H694" s="239">
        <f t="shared" si="10"/>
        <v>3079.9098046212866</v>
      </c>
      <c r="I694" s="173">
        <f>SUMIF(Geography!$L$5:$L$838,'Census Tract'!C694,Geography!$M$5:$M$838)</f>
        <v>620</v>
      </c>
      <c r="J694" s="338">
        <f ca="1">($I694/(SUMIF($D$5:$D$832,$D694,$I$5:$I$832))*IF($D694=1,Urban_Rural_LDVs!F$6,Urban_Rural_LDVs!F$7))</f>
        <v>0.9526667116281724</v>
      </c>
      <c r="K694" s="196">
        <f ca="1">($I694/(SUMIF($D$5:$D$832,$D694,$I$5:$I$832))*IF($D694=1,Urban_Rural_LDVs!G$6,Urban_Rural_LDVs!G$7))</f>
        <v>4.805608429862799</v>
      </c>
      <c r="L694" s="196">
        <f ca="1">($I694/(SUMIF($D$5:$D$832,$D694,$I$5:$I$832))*IF($D694=1,Urban_Rural_LDVs!H$6,Urban_Rural_LDVs!H$7))</f>
        <v>22.267074578764646</v>
      </c>
      <c r="M694" s="197">
        <f ca="1">($I694/(SUMIF($D$5:$D$832,$D694,$I$5:$I$832))*IF($D694=1,Urban_Rural_LDVs!I$6,Urban_Rural_LDVs!I$7))</f>
        <v>48.437947446747593</v>
      </c>
      <c r="N694" s="196">
        <f ca="1">($H694/(SUMIF($D$5:$D$832,$D694,$H$5:$H$832))*IF($D694=1,Urban_Rural_LDVs!J$6,Urban_Rural_LDVs!J$7))</f>
        <v>0.84300979859143799</v>
      </c>
      <c r="O694" s="196">
        <f ca="1">($H694/(SUMIF($D$5:$D$832,$D694,$H$5:$H$832))*IF($D694=1,Urban_Rural_LDVs!K$6,Urban_Rural_LDVs!K$7))</f>
        <v>4.4062362739790482</v>
      </c>
      <c r="P694" s="196">
        <f ca="1">($H694/(SUMIF($D$5:$D$832,$D694,$H$5:$H$832))*IF($D694=1,Urban_Rural_LDVs!L$6,Urban_Rural_LDVs!L$7))</f>
        <v>20.557032642494306</v>
      </c>
      <c r="Q694" s="197">
        <f ca="1">($H694/(SUMIF($D$5:$D$832,$D694,$H$5:$H$832))*IF($D694=1,Urban_Rural_LDVs!M$6,Urban_Rural_LDVs!M$7))</f>
        <v>44.762793338748274</v>
      </c>
      <c r="R694" s="196">
        <f ca="1">($H694/(SUMIF($D$5:$D$832,$D694,$H$5:$H$832))*IF($D694=1,Urban_Rural_LDVs!N$6,Urban_Rural_LDVs!N$7))</f>
        <v>0.57573758925707197</v>
      </c>
      <c r="S694" s="196">
        <f ca="1">($H694/(SUMIF($D$5:$D$832,$D694,$H$5:$H$832))*IF($D694=1,Urban_Rural_LDVs!O$6,Urban_Rural_LDVs!O$7))</f>
        <v>2.9825688059143682</v>
      </c>
      <c r="T694" s="196">
        <f ca="1">($H694/(SUMIF($D$5:$D$832,$D694,$H$5:$H$832))*IF($D694=1,Urban_Rural_LDVs!P$6,Urban_Rural_LDVs!P$7))</f>
        <v>13.743589571145517</v>
      </c>
      <c r="U694" s="339">
        <f ca="1">($H694/(SUMIF($D$5:$D$832,$D694,$H$5:$H$832))*IF($D694=1,Urban_Rural_LDVs!Q$6,Urban_Rural_LDVs!Q$7))</f>
        <v>29.870527263761421</v>
      </c>
      <c r="V694" s="344">
        <f ca="1">'DAC Adjustment'!O698-'Census Tract'!J694</f>
        <v>0.23816667790704305</v>
      </c>
      <c r="W694" s="29">
        <f ca="1">'DAC Adjustment'!P698-'Census Tract'!K694</f>
        <v>1.2014021074657002</v>
      </c>
      <c r="X694" s="29">
        <f ca="1">'DAC Adjustment'!Q698-'Census Tract'!L694</f>
        <v>5.5667686446911624</v>
      </c>
      <c r="Y694" s="105">
        <f ca="1">'DAC Adjustment'!R698-'Census Tract'!M694</f>
        <v>12.109486861686896</v>
      </c>
      <c r="Z694" s="29">
        <f ca="1">'DAC Adjustment'!S698-'Census Tract'!N694</f>
        <v>0.21075244964785944</v>
      </c>
      <c r="AA694" s="29">
        <f ca="1">'DAC Adjustment'!T698-'Census Tract'!O694</f>
        <v>1.1015590684947618</v>
      </c>
      <c r="AB694" s="29">
        <f ca="1">'DAC Adjustment'!U698-'Census Tract'!P694</f>
        <v>5.1392581606235765</v>
      </c>
      <c r="AC694" s="105">
        <f ca="1">'DAC Adjustment'!V698-'Census Tract'!Q694</f>
        <v>11.19069833468707</v>
      </c>
      <c r="AD694" s="29">
        <f ca="1">'DAC Adjustment'!W698-'Census Tract'!R694</f>
        <v>0.14393439731426794</v>
      </c>
      <c r="AE694" s="29">
        <f ca="1">'DAC Adjustment'!X698-'Census Tract'!S694</f>
        <v>0.74564220147859217</v>
      </c>
      <c r="AF694" s="29">
        <f ca="1">'DAC Adjustment'!Y698-'Census Tract'!T694</f>
        <v>3.4358973927863801</v>
      </c>
      <c r="AG694" s="345">
        <f ca="1">'DAC Adjustment'!Z698-'Census Tract'!U694</f>
        <v>7.4676318159403543</v>
      </c>
    </row>
    <row r="695" spans="1:33" ht="15.75" x14ac:dyDescent="0.25">
      <c r="A695" s="193" t="s">
        <v>57</v>
      </c>
      <c r="B695" s="53" t="str">
        <f>IFERROR(INDEX(Geography!$R$5:$R$889,MATCH(C695,Geography!$S$5:$S$889,0)),"Undefined")</f>
        <v>La Grande</v>
      </c>
      <c r="C695" s="53">
        <v>41061970600</v>
      </c>
      <c r="D695" s="171" cm="1">
        <f t="array" ref="D695">INDEX(Geography!$K$5:$K$838,MATCH(C695,Geography!$L$5:$L$838,0),0)</f>
        <v>0</v>
      </c>
      <c r="E695" s="53">
        <v>3963</v>
      </c>
      <c r="F695" s="53">
        <f>SUMIF(County!$A$5:$A$40,A695,County!$D$5:$D$40)</f>
        <v>26293</v>
      </c>
      <c r="G695" s="173" cm="1">
        <f t="array" ref="G695">INDEX(Geography!$E$5:$E$833,MATCH(C695,Geography!$C$5:$C$833,0),0)</f>
        <v>3033</v>
      </c>
      <c r="H695" s="239">
        <f t="shared" si="10"/>
        <v>3557.2606387724149</v>
      </c>
      <c r="I695" s="173">
        <f>SUMIF(Geography!$L$5:$L$838,'Census Tract'!C695,Geography!$M$5:$M$838)</f>
        <v>1483</v>
      </c>
      <c r="J695" s="338">
        <f ca="1">($I695/(SUMIF($D$5:$D$832,$D695,$I$5:$I$832))*IF($D695=1,Urban_Rural_LDVs!F$6,Urban_Rural_LDVs!F$7))</f>
        <v>2.2787173118460964</v>
      </c>
      <c r="K695" s="196">
        <f ca="1">($I695/(SUMIF($D$5:$D$832,$D695,$I$5:$I$832))*IF($D695=1,Urban_Rural_LDVs!G$6,Urban_Rural_LDVs!G$7))</f>
        <v>11.494705324978275</v>
      </c>
      <c r="L695" s="196">
        <f ca="1">($I695/(SUMIF($D$5:$D$832,$D695,$I$5:$I$832))*IF($D695=1,Urban_Rural_LDVs!H$6,Urban_Rural_LDVs!H$7))</f>
        <v>53.261405806948339</v>
      </c>
      <c r="M695" s="197">
        <f ca="1">($I695/(SUMIF($D$5:$D$832,$D695,$I$5:$I$832))*IF($D695=1,Urban_Rural_LDVs!I$6,Urban_Rural_LDVs!I$7))</f>
        <v>115.86044526375271</v>
      </c>
      <c r="N695" s="196">
        <f ca="1">($H695/(SUMIF($D$5:$D$832,$D695,$H$5:$H$832))*IF($D695=1,Urban_Rural_LDVs!J$6,Urban_Rural_LDVs!J$7))</f>
        <v>0.97366668664426159</v>
      </c>
      <c r="O695" s="196">
        <f ca="1">($H695/(SUMIF($D$5:$D$832,$D695,$H$5:$H$832))*IF($D695=1,Urban_Rural_LDVs!K$6,Urban_Rural_LDVs!K$7))</f>
        <v>5.0891525586361199</v>
      </c>
      <c r="P695" s="196">
        <f ca="1">($H695/(SUMIF($D$5:$D$832,$D695,$H$5:$H$832))*IF($D695=1,Urban_Rural_LDVs!L$6,Urban_Rural_LDVs!L$7))</f>
        <v>23.74313785403093</v>
      </c>
      <c r="Q695" s="197">
        <f ca="1">($H695/(SUMIF($D$5:$D$832,$D695,$H$5:$H$832))*IF($D695=1,Urban_Rural_LDVs!M$6,Urban_Rural_LDVs!M$7))</f>
        <v>51.700514926284654</v>
      </c>
      <c r="R695" s="196">
        <f ca="1">($H695/(SUMIF($D$5:$D$832,$D695,$H$5:$H$832))*IF($D695=1,Urban_Rural_LDVs!N$6,Urban_Rural_LDVs!N$7))</f>
        <v>0.66497033823941321</v>
      </c>
      <c r="S695" s="196">
        <f ca="1">($H695/(SUMIF($D$5:$D$832,$D695,$H$5:$H$832))*IF($D695=1,Urban_Rural_LDVs!O$6,Urban_Rural_LDVs!O$7))</f>
        <v>3.4448328973108446</v>
      </c>
      <c r="T695" s="196">
        <f ca="1">($H695/(SUMIF($D$5:$D$832,$D695,$H$5:$H$832))*IF($D695=1,Urban_Rural_LDVs!P$6,Urban_Rural_LDVs!P$7))</f>
        <v>15.873688944891223</v>
      </c>
      <c r="U695" s="339">
        <f ca="1">($H695/(SUMIF($D$5:$D$832,$D695,$H$5:$H$832))*IF($D695=1,Urban_Rural_LDVs!Q$6,Urban_Rural_LDVs!Q$7))</f>
        <v>34.500117742189026</v>
      </c>
      <c r="V695" s="344">
        <f ca="1">'DAC Adjustment'!O699-'Census Tract'!J695</f>
        <v>0</v>
      </c>
      <c r="W695" s="29">
        <f ca="1">'DAC Adjustment'!P699-'Census Tract'!K695</f>
        <v>0</v>
      </c>
      <c r="X695" s="29">
        <f ca="1">'DAC Adjustment'!Q699-'Census Tract'!L695</f>
        <v>0</v>
      </c>
      <c r="Y695" s="105">
        <f ca="1">'DAC Adjustment'!R699-'Census Tract'!M695</f>
        <v>0</v>
      </c>
      <c r="Z695" s="29">
        <f ca="1">'DAC Adjustment'!S699-'Census Tract'!N695</f>
        <v>0</v>
      </c>
      <c r="AA695" s="29">
        <f ca="1">'DAC Adjustment'!T699-'Census Tract'!O695</f>
        <v>0</v>
      </c>
      <c r="AB695" s="29">
        <f ca="1">'DAC Adjustment'!U699-'Census Tract'!P695</f>
        <v>0</v>
      </c>
      <c r="AC695" s="105">
        <f ca="1">'DAC Adjustment'!V699-'Census Tract'!Q695</f>
        <v>0</v>
      </c>
      <c r="AD695" s="29">
        <f ca="1">'DAC Adjustment'!W699-'Census Tract'!R695</f>
        <v>0</v>
      </c>
      <c r="AE695" s="29">
        <f ca="1">'DAC Adjustment'!X699-'Census Tract'!S695</f>
        <v>0</v>
      </c>
      <c r="AF695" s="29">
        <f ca="1">'DAC Adjustment'!Y699-'Census Tract'!T695</f>
        <v>0</v>
      </c>
      <c r="AG695" s="345">
        <f ca="1">'DAC Adjustment'!Z699-'Census Tract'!U695</f>
        <v>0</v>
      </c>
    </row>
    <row r="696" spans="1:33" ht="15.75" x14ac:dyDescent="0.25">
      <c r="A696" s="193" t="s">
        <v>57</v>
      </c>
      <c r="B696" s="53" t="str">
        <f>IFERROR(INDEX(Geography!$R$5:$R$889,MATCH(C696,Geography!$S$5:$S$889,0)),"Undefined")</f>
        <v>Cove</v>
      </c>
      <c r="C696" s="53">
        <v>41061970300</v>
      </c>
      <c r="D696" s="171" cm="1">
        <f t="array" ref="D696">INDEX(Geography!$K$5:$K$838,MATCH(C696,Geography!$L$5:$L$838,0),0)</f>
        <v>0</v>
      </c>
      <c r="E696" s="53">
        <v>2369</v>
      </c>
      <c r="F696" s="53">
        <f>SUMIF(County!$A$5:$A$40,A696,County!$D$5:$D$40)</f>
        <v>26293</v>
      </c>
      <c r="G696" s="173" cm="1">
        <f t="array" ref="G696">INDEX(Geography!$E$5:$E$833,MATCH(C696,Geography!$C$5:$C$833,0),0)</f>
        <v>2359</v>
      </c>
      <c r="H696" s="239">
        <f t="shared" si="10"/>
        <v>2766.7582746007674</v>
      </c>
      <c r="I696" s="173">
        <f>SUMIF(Geography!$L$5:$L$838,'Census Tract'!C696,Geography!$M$5:$M$838)</f>
        <v>348</v>
      </c>
      <c r="J696" s="338">
        <f ca="1">($I696/(SUMIF($D$5:$D$832,$D696,$I$5:$I$832))*IF($D696=1,Urban_Rural_LDVs!F$6,Urban_Rural_LDVs!F$7))</f>
        <v>0.53472260588161935</v>
      </c>
      <c r="K696" s="196">
        <f ca="1">($I696/(SUMIF($D$5:$D$832,$D696,$I$5:$I$832))*IF($D696=1,Urban_Rural_LDVs!G$6,Urban_Rural_LDVs!G$7))</f>
        <v>2.697341505793958</v>
      </c>
      <c r="L696" s="196">
        <f ca="1">($I696/(SUMIF($D$5:$D$832,$D696,$I$5:$I$832))*IF($D696=1,Urban_Rural_LDVs!H$6,Urban_Rural_LDVs!H$7))</f>
        <v>12.498293473242091</v>
      </c>
      <c r="M696" s="197">
        <f ca="1">($I696/(SUMIF($D$5:$D$832,$D696,$I$5:$I$832))*IF($D696=1,Urban_Rural_LDVs!I$6,Urban_Rural_LDVs!I$7))</f>
        <v>27.187751147529294</v>
      </c>
      <c r="N696" s="196">
        <f ca="1">($H696/(SUMIF($D$5:$D$832,$D696,$H$5:$H$832))*IF($D696=1,Urban_Rural_LDVs!J$6,Urban_Rural_LDVs!J$7))</f>
        <v>0.75729631183442581</v>
      </c>
      <c r="O696" s="196">
        <f ca="1">($H696/(SUMIF($D$5:$D$832,$D696,$H$5:$H$832))*IF($D696=1,Urban_Rural_LDVs!K$6,Urban_Rural_LDVs!K$7))</f>
        <v>3.9582297678280938</v>
      </c>
      <c r="P696" s="196">
        <f ca="1">($H696/(SUMIF($D$5:$D$832,$D696,$H$5:$H$832))*IF($D696=1,Urban_Rural_LDVs!L$6,Urban_Rural_LDVs!L$7))</f>
        <v>18.466884997579616</v>
      </c>
      <c r="Q696" s="197">
        <f ca="1">($H696/(SUMIF($D$5:$D$832,$D696,$H$5:$H$832))*IF($D696=1,Urban_Rural_LDVs!M$6,Urban_Rural_LDVs!M$7))</f>
        <v>40.211511609332511</v>
      </c>
      <c r="R696" s="196">
        <f ca="1">($H696/(SUMIF($D$5:$D$832,$D696,$H$5:$H$832))*IF($D696=1,Urban_Rural_LDVs!N$6,Urban_Rural_LDVs!N$7))</f>
        <v>0.51719915196398814</v>
      </c>
      <c r="S696" s="196">
        <f ca="1">($H696/(SUMIF($D$5:$D$832,$D696,$H$5:$H$832))*IF($D696=1,Urban_Rural_LDVs!O$6,Urban_Rural_LDVs!O$7))</f>
        <v>2.6793144756862128</v>
      </c>
      <c r="T696" s="196">
        <f ca="1">($H696/(SUMIF($D$5:$D$832,$D696,$H$5:$H$832))*IF($D696=1,Urban_Rural_LDVs!P$6,Urban_Rural_LDVs!P$7))</f>
        <v>12.346202512693173</v>
      </c>
      <c r="U696" s="339">
        <f ca="1">($H696/(SUMIF($D$5:$D$832,$D696,$H$5:$H$832))*IF($D696=1,Urban_Rural_LDVs!Q$6,Urban_Rural_LDVs!Q$7))</f>
        <v>26.833424910591464</v>
      </c>
      <c r="V696" s="344">
        <f ca="1">'DAC Adjustment'!O700-'Census Tract'!J696</f>
        <v>0</v>
      </c>
      <c r="W696" s="29">
        <f ca="1">'DAC Adjustment'!P700-'Census Tract'!K696</f>
        <v>0</v>
      </c>
      <c r="X696" s="29">
        <f ca="1">'DAC Adjustment'!Q700-'Census Tract'!L696</f>
        <v>0</v>
      </c>
      <c r="Y696" s="105">
        <f ca="1">'DAC Adjustment'!R700-'Census Tract'!M696</f>
        <v>0</v>
      </c>
      <c r="Z696" s="29">
        <f ca="1">'DAC Adjustment'!S700-'Census Tract'!N696</f>
        <v>0</v>
      </c>
      <c r="AA696" s="29">
        <f ca="1">'DAC Adjustment'!T700-'Census Tract'!O696</f>
        <v>0</v>
      </c>
      <c r="AB696" s="29">
        <f ca="1">'DAC Adjustment'!U700-'Census Tract'!P696</f>
        <v>0</v>
      </c>
      <c r="AC696" s="105">
        <f ca="1">'DAC Adjustment'!V700-'Census Tract'!Q696</f>
        <v>0</v>
      </c>
      <c r="AD696" s="29">
        <f ca="1">'DAC Adjustment'!W700-'Census Tract'!R696</f>
        <v>0</v>
      </c>
      <c r="AE696" s="29">
        <f ca="1">'DAC Adjustment'!X700-'Census Tract'!S696</f>
        <v>0</v>
      </c>
      <c r="AF696" s="29">
        <f ca="1">'DAC Adjustment'!Y700-'Census Tract'!T696</f>
        <v>0</v>
      </c>
      <c r="AG696" s="345">
        <f ca="1">'DAC Adjustment'!Z700-'Census Tract'!U696</f>
        <v>0</v>
      </c>
    </row>
    <row r="697" spans="1:33" ht="15.75" x14ac:dyDescent="0.25">
      <c r="A697" s="193" t="s">
        <v>57</v>
      </c>
      <c r="B697" s="53" t="str">
        <f>IFERROR(INDEX(Geography!$R$5:$R$889,MATCH(C697,Geography!$S$5:$S$889,0)),"Undefined")</f>
        <v>La Grande</v>
      </c>
      <c r="C697" s="53">
        <v>41061970700</v>
      </c>
      <c r="D697" s="171" cm="1">
        <f t="array" ref="D697">INDEX(Geography!$K$5:$K$838,MATCH(C697,Geography!$L$5:$L$838,0),0)</f>
        <v>1</v>
      </c>
      <c r="E697" s="53">
        <v>3589</v>
      </c>
      <c r="F697" s="53">
        <f>SUMIF(County!$A$5:$A$40,A697,County!$D$5:$D$40)</f>
        <v>26293</v>
      </c>
      <c r="G697" s="173" cm="1">
        <f t="array" ref="G697">INDEX(Geography!$E$5:$E$833,MATCH(C697,Geography!$C$5:$C$833,0),0)</f>
        <v>2276</v>
      </c>
      <c r="H697" s="239">
        <f t="shared" si="10"/>
        <v>2669.4115442947632</v>
      </c>
      <c r="I697" s="173">
        <f>SUMIF(Geography!$L$5:$L$838,'Census Tract'!C697,Geography!$M$5:$M$838)</f>
        <v>1887</v>
      </c>
      <c r="J697" s="338">
        <f ca="1">($I697/(SUMIF($D$5:$D$832,$D697,$I$5:$I$832))*IF($D697=1,Urban_Rural_LDVs!F$6,Urban_Rural_LDVs!F$7))</f>
        <v>0.94498696645742819</v>
      </c>
      <c r="K697" s="196">
        <f ca="1">($I697/(SUMIF($D$5:$D$832,$D697,$I$5:$I$832))*IF($D697=1,Urban_Rural_LDVs!G$6,Urban_Rural_LDVs!G$7))</f>
        <v>4.6961792044576303</v>
      </c>
      <c r="L697" s="196">
        <f ca="1">($I697/(SUMIF($D$5:$D$832,$D697,$I$5:$I$832))*IF($D697=1,Urban_Rural_LDVs!H$6,Urban_Rural_LDVs!H$7))</f>
        <v>21.608925242726958</v>
      </c>
      <c r="M697" s="197">
        <f ca="1">($I697/(SUMIF($D$5:$D$832,$D697,$I$5:$I$832))*IF($D697=1,Urban_Rural_LDVs!I$6,Urban_Rural_LDVs!I$7))</f>
        <v>46.933073102535694</v>
      </c>
      <c r="N697" s="196">
        <f ca="1">($H697/(SUMIF($D$5:$D$832,$D697,$H$5:$H$832))*IF($D697=1,Urban_Rural_LDVs!J$6,Urban_Rural_LDVs!J$7))</f>
        <v>0.55108047542353988</v>
      </c>
      <c r="O697" s="196">
        <f ca="1">($H697/(SUMIF($D$5:$D$832,$D697,$H$5:$H$832))*IF($D697=1,Urban_Rural_LDVs!K$6,Urban_Rural_LDVs!K$7))</f>
        <v>2.6223636373724877</v>
      </c>
      <c r="P697" s="196">
        <f ca="1">($H697/(SUMIF($D$5:$D$832,$D697,$H$5:$H$832))*IF($D697=1,Urban_Rural_LDVs!L$6,Urban_Rural_LDVs!L$7))</f>
        <v>11.960051000893252</v>
      </c>
      <c r="Q697" s="197">
        <f ca="1">($H697/(SUMIF($D$5:$D$832,$D697,$H$5:$H$832))*IF($D697=1,Urban_Rural_LDVs!M$6,Urban_Rural_LDVs!M$7))</f>
        <v>25.941560918966665</v>
      </c>
      <c r="R697" s="196">
        <f ca="1">($H697/(SUMIF($D$5:$D$832,$D697,$H$5:$H$832))*IF($D697=1,Urban_Rural_LDVs!N$6,Urban_Rural_LDVs!N$7))</f>
        <v>0.22943319535397746</v>
      </c>
      <c r="S697" s="196">
        <f ca="1">($H697/(SUMIF($D$5:$D$832,$D697,$H$5:$H$832))*IF($D697=1,Urban_Rural_LDVs!O$6,Urban_Rural_LDVs!O$7))</f>
        <v>1.0898387241076239</v>
      </c>
      <c r="T697" s="196">
        <f ca="1">($H697/(SUMIF($D$5:$D$832,$D697,$H$5:$H$832))*IF($D697=1,Urban_Rural_LDVs!P$6,Urban_Rural_LDVs!P$7))</f>
        <v>4.7819031814821313</v>
      </c>
      <c r="U697" s="339">
        <f ca="1">($H697/(SUMIF($D$5:$D$832,$D697,$H$5:$H$832))*IF($D697=1,Urban_Rural_LDVs!Q$6,Urban_Rural_LDVs!Q$7))</f>
        <v>10.272979069945341</v>
      </c>
      <c r="V697" s="344">
        <f ca="1">'DAC Adjustment'!O701-'Census Tract'!J697</f>
        <v>0.23624674161435699</v>
      </c>
      <c r="W697" s="29">
        <f ca="1">'DAC Adjustment'!P701-'Census Tract'!K697</f>
        <v>1.1740448011144071</v>
      </c>
      <c r="X697" s="29">
        <f ca="1">'DAC Adjustment'!Q701-'Census Tract'!L697</f>
        <v>5.4022313106817386</v>
      </c>
      <c r="Y697" s="105">
        <f ca="1">'DAC Adjustment'!R701-'Census Tract'!M697</f>
        <v>11.733268275633925</v>
      </c>
      <c r="Z697" s="29">
        <f ca="1">'DAC Adjustment'!S701-'Census Tract'!N697</f>
        <v>0.13777011885588497</v>
      </c>
      <c r="AA697" s="29">
        <f ca="1">'DAC Adjustment'!T701-'Census Tract'!O697</f>
        <v>0.65559090934312181</v>
      </c>
      <c r="AB697" s="29">
        <f ca="1">'DAC Adjustment'!U701-'Census Tract'!P697</f>
        <v>2.9900127502233129</v>
      </c>
      <c r="AC697" s="105">
        <f ca="1">'DAC Adjustment'!V701-'Census Tract'!Q697</f>
        <v>6.4853902297416681</v>
      </c>
      <c r="AD697" s="29">
        <f ca="1">'DAC Adjustment'!W701-'Census Tract'!R697</f>
        <v>5.7358298838494387E-2</v>
      </c>
      <c r="AE697" s="29">
        <f ca="1">'DAC Adjustment'!X701-'Census Tract'!S697</f>
        <v>0.27245968102690599</v>
      </c>
      <c r="AF697" s="29">
        <f ca="1">'DAC Adjustment'!Y701-'Census Tract'!T697</f>
        <v>1.1954757953705331</v>
      </c>
      <c r="AG697" s="345">
        <f ca="1">'DAC Adjustment'!Z701-'Census Tract'!U697</f>
        <v>2.5682447674863358</v>
      </c>
    </row>
    <row r="698" spans="1:33" ht="15.75" x14ac:dyDescent="0.25">
      <c r="A698" s="193" t="s">
        <v>57</v>
      </c>
      <c r="B698" s="53" t="str">
        <f>IFERROR(INDEX(Geography!$R$5:$R$889,MATCH(C698,Geography!$S$5:$S$889,0)),"Undefined")</f>
        <v>Island City</v>
      </c>
      <c r="C698" s="53">
        <v>41061970800</v>
      </c>
      <c r="D698" s="171" cm="1">
        <f t="array" ref="D698">INDEX(Geography!$K$5:$K$838,MATCH(C698,Geography!$L$5:$L$838,0),0)</f>
        <v>0</v>
      </c>
      <c r="E698" s="53">
        <v>3784</v>
      </c>
      <c r="F698" s="53">
        <f>SUMIF(County!$A$5:$A$40,A698,County!$D$5:$D$40)</f>
        <v>26293</v>
      </c>
      <c r="G698" s="173" cm="1">
        <f t="array" ref="G698">INDEX(Geography!$E$5:$E$833,MATCH(C698,Geography!$C$5:$C$833,0),0)</f>
        <v>3067</v>
      </c>
      <c r="H698" s="239">
        <f t="shared" si="10"/>
        <v>3597.1376126327059</v>
      </c>
      <c r="I698" s="173">
        <f>SUMIF(Geography!$L$5:$L$838,'Census Tract'!C698,Geography!$M$5:$M$838)</f>
        <v>3323</v>
      </c>
      <c r="J698" s="338">
        <f ca="1">($I698/(SUMIF($D$5:$D$832,$D698,$I$5:$I$832))*IF($D698=1,Urban_Rural_LDVs!F$6,Urban_Rural_LDVs!F$7))</f>
        <v>5.1059862624845431</v>
      </c>
      <c r="K698" s="196">
        <f ca="1">($I698/(SUMIF($D$5:$D$832,$D698,$I$5:$I$832))*IF($D698=1,Urban_Rural_LDVs!G$6,Urban_Rural_LDVs!G$7))</f>
        <v>25.756510987796904</v>
      </c>
      <c r="L698" s="196">
        <f ca="1">($I698/(SUMIF($D$5:$D$832,$D698,$I$5:$I$832))*IF($D698=1,Urban_Rural_LDVs!H$6,Urban_Rural_LDVs!H$7))</f>
        <v>119.34433681489503</v>
      </c>
      <c r="M698" s="197">
        <f ca="1">($I698/(SUMIF($D$5:$D$832,$D698,$I$5:$I$832))*IF($D698=1,Urban_Rural_LDVs!I$6,Urban_Rural_LDVs!I$7))</f>
        <v>259.61177317022941</v>
      </c>
      <c r="N698" s="196">
        <f ca="1">($H698/(SUMIF($D$5:$D$832,$D698,$H$5:$H$832))*IF($D698=1,Urban_Rural_LDVs!J$6,Urban_Rural_LDVs!J$7))</f>
        <v>0.98458151267324456</v>
      </c>
      <c r="O698" s="196">
        <f ca="1">($H698/(SUMIF($D$5:$D$832,$D698,$H$5:$H$832))*IF($D698=1,Urban_Rural_LDVs!K$6,Urban_Rural_LDVs!K$7))</f>
        <v>5.1462020762733207</v>
      </c>
      <c r="P698" s="196">
        <f ca="1">($H698/(SUMIF($D$5:$D$832,$D698,$H$5:$H$832))*IF($D698=1,Urban_Rural_LDVs!L$6,Urban_Rural_LDVs!L$7))</f>
        <v>24.009298977353403</v>
      </c>
      <c r="Q698" s="197">
        <f ca="1">($H698/(SUMIF($D$5:$D$832,$D698,$H$5:$H$832))*IF($D698=1,Urban_Rural_LDVs!M$6,Urban_Rural_LDVs!M$7))</f>
        <v>52.280078891828239</v>
      </c>
      <c r="R698" s="196">
        <f ca="1">($H698/(SUMIF($D$5:$D$832,$D698,$H$5:$H$832))*IF($D698=1,Urban_Rural_LDVs!N$6,Urban_Rural_LDVs!N$7))</f>
        <v>0.672424671078233</v>
      </c>
      <c r="S698" s="196">
        <f ca="1">($H698/(SUMIF($D$5:$D$832,$D698,$H$5:$H$832))*IF($D698=1,Urban_Rural_LDVs!O$6,Urban_Rural_LDVs!O$7))</f>
        <v>3.4834495535945802</v>
      </c>
      <c r="T698" s="196">
        <f ca="1">($H698/(SUMIF($D$5:$D$832,$D698,$H$5:$H$832))*IF($D698=1,Urban_Rural_LDVs!P$6,Urban_Rural_LDVs!P$7))</f>
        <v>16.051633364319613</v>
      </c>
      <c r="U698" s="339">
        <f ca="1">($H698/(SUMIF($D$5:$D$832,$D698,$H$5:$H$832))*IF($D698=1,Urban_Rural_LDVs!Q$6,Urban_Rural_LDVs!Q$7))</f>
        <v>34.88686485832303</v>
      </c>
      <c r="V698" s="344">
        <f ca="1">'DAC Adjustment'!O702-'Census Tract'!J698</f>
        <v>1.2764965656211356</v>
      </c>
      <c r="W698" s="29">
        <f ca="1">'DAC Adjustment'!P702-'Census Tract'!K698</f>
        <v>6.4391277469492287</v>
      </c>
      <c r="X698" s="29">
        <f ca="1">'DAC Adjustment'!Q702-'Census Tract'!L698</f>
        <v>29.836084203723772</v>
      </c>
      <c r="Y698" s="105">
        <f ca="1">'DAC Adjustment'!R702-'Census Tract'!M698</f>
        <v>64.902943292557325</v>
      </c>
      <c r="Z698" s="29">
        <f ca="1">'DAC Adjustment'!S702-'Census Tract'!N698</f>
        <v>0.24614537816831106</v>
      </c>
      <c r="AA698" s="29">
        <f ca="1">'DAC Adjustment'!T702-'Census Tract'!O698</f>
        <v>1.2865505190683297</v>
      </c>
      <c r="AB698" s="29">
        <f ca="1">'DAC Adjustment'!U702-'Census Tract'!P698</f>
        <v>6.0023247443383525</v>
      </c>
      <c r="AC698" s="105">
        <f ca="1">'DAC Adjustment'!V702-'Census Tract'!Q698</f>
        <v>13.070019722957056</v>
      </c>
      <c r="AD698" s="29">
        <f ca="1">'DAC Adjustment'!W702-'Census Tract'!R698</f>
        <v>0.16810616776955822</v>
      </c>
      <c r="AE698" s="29">
        <f ca="1">'DAC Adjustment'!X702-'Census Tract'!S698</f>
        <v>0.87086238839864549</v>
      </c>
      <c r="AF698" s="29">
        <f ca="1">'DAC Adjustment'!Y702-'Census Tract'!T698</f>
        <v>4.0129083410799034</v>
      </c>
      <c r="AG698" s="345">
        <f ca="1">'DAC Adjustment'!Z702-'Census Tract'!U698</f>
        <v>8.7217162145807592</v>
      </c>
    </row>
    <row r="699" spans="1:33" ht="15.75" x14ac:dyDescent="0.25">
      <c r="A699" s="193" t="s">
        <v>57</v>
      </c>
      <c r="B699" s="53" t="str">
        <f>IFERROR(INDEX(Geography!$R$5:$R$889,MATCH(C699,Geography!$S$5:$S$889,0)),"Undefined")</f>
        <v>Elgin</v>
      </c>
      <c r="C699" s="53">
        <v>41061970100</v>
      </c>
      <c r="D699" s="171" cm="1">
        <f t="array" ref="D699">INDEX(Geography!$K$5:$K$838,MATCH(C699,Geography!$L$5:$L$838,0),0)</f>
        <v>0</v>
      </c>
      <c r="E699" s="53">
        <v>3154</v>
      </c>
      <c r="F699" s="53">
        <f>SUMIF(County!$A$5:$A$40,A699,County!$D$5:$D$40)</f>
        <v>26293</v>
      </c>
      <c r="G699" s="173" cm="1">
        <f t="array" ref="G699">INDEX(Geography!$E$5:$E$833,MATCH(C699,Geography!$C$5:$C$833,0),0)</f>
        <v>3130</v>
      </c>
      <c r="H699" s="239">
        <f t="shared" si="10"/>
        <v>3671.0272994914803</v>
      </c>
      <c r="I699" s="173">
        <f>SUMIF(Geography!$L$5:$L$838,'Census Tract'!C699,Geography!$M$5:$M$838)</f>
        <v>689</v>
      </c>
      <c r="J699" s="338">
        <f ca="1">($I699/(SUMIF($D$5:$D$832,$D699,$I$5:$I$832))*IF($D699=1,Urban_Rural_LDVs!F$6,Urban_Rural_LDVs!F$7))</f>
        <v>1.0586892972771142</v>
      </c>
      <c r="K699" s="196">
        <f ca="1">($I699/(SUMIF($D$5:$D$832,$D699,$I$5:$I$832))*IF($D699=1,Urban_Rural_LDVs!G$6,Urban_Rural_LDVs!G$7))</f>
        <v>5.3404261422184973</v>
      </c>
      <c r="L699" s="196">
        <f ca="1">($I699/(SUMIF($D$5:$D$832,$D699,$I$5:$I$832))*IF($D699=1,Urban_Rural_LDVs!H$6,Urban_Rural_LDVs!H$7))</f>
        <v>24.74518449156265</v>
      </c>
      <c r="M699" s="197">
        <f ca="1">($I699/(SUMIF($D$5:$D$832,$D699,$I$5:$I$832))*IF($D699=1,Urban_Rural_LDVs!I$6,Urban_Rural_LDVs!I$7))</f>
        <v>53.828622243240474</v>
      </c>
      <c r="N699" s="196">
        <f ca="1">($H699/(SUMIF($D$5:$D$832,$D699,$H$5:$H$832))*IF($D699=1,Urban_Rural_LDVs!J$6,Urban_Rural_LDVs!J$7))</f>
        <v>1.0048060432563599</v>
      </c>
      <c r="O699" s="196">
        <f ca="1">($H699/(SUMIF($D$5:$D$832,$D699,$H$5:$H$832))*IF($D699=1,Urban_Rural_LDVs!K$6,Urban_Rural_LDVs!K$7))</f>
        <v>5.2519114766010748</v>
      </c>
      <c r="P699" s="196">
        <f ca="1">($H699/(SUMIF($D$5:$D$832,$D699,$H$5:$H$832))*IF($D699=1,Urban_Rural_LDVs!L$6,Urban_Rural_LDVs!L$7))</f>
        <v>24.502479882333276</v>
      </c>
      <c r="Q699" s="197">
        <f ca="1">($H699/(SUMIF($D$5:$D$832,$D699,$H$5:$H$832))*IF($D699=1,Urban_Rural_LDVs!M$6,Urban_Rural_LDVs!M$7))</f>
        <v>53.353976827982521</v>
      </c>
      <c r="R699" s="196">
        <f ca="1">($H699/(SUMIF($D$5:$D$832,$D699,$H$5:$H$832))*IF($D699=1,Urban_Rural_LDVs!N$6,Urban_Rural_LDVs!N$7))</f>
        <v>0.68623711133839893</v>
      </c>
      <c r="S699" s="196">
        <f ca="1">($H699/(SUMIF($D$5:$D$832,$D699,$H$5:$H$832))*IF($D699=1,Urban_Rural_LDVs!O$6,Urban_Rural_LDVs!O$7))</f>
        <v>3.5550039461203249</v>
      </c>
      <c r="T699" s="196">
        <f ca="1">($H699/(SUMIF($D$5:$D$832,$D699,$H$5:$H$832))*IF($D699=1,Urban_Rural_LDVs!P$6,Urban_Rural_LDVs!P$7))</f>
        <v>16.381353906201628</v>
      </c>
      <c r="U699" s="339">
        <f ca="1">($H699/(SUMIF($D$5:$D$832,$D699,$H$5:$H$832))*IF($D699=1,Urban_Rural_LDVs!Q$6,Urban_Rural_LDVs!Q$7))</f>
        <v>35.603484514688979</v>
      </c>
      <c r="V699" s="344">
        <f ca="1">'DAC Adjustment'!O703-'Census Tract'!J699</f>
        <v>0</v>
      </c>
      <c r="W699" s="29">
        <f ca="1">'DAC Adjustment'!P703-'Census Tract'!K699</f>
        <v>0</v>
      </c>
      <c r="X699" s="29">
        <f ca="1">'DAC Adjustment'!Q703-'Census Tract'!L699</f>
        <v>0</v>
      </c>
      <c r="Y699" s="105">
        <f ca="1">'DAC Adjustment'!R703-'Census Tract'!M699</f>
        <v>0</v>
      </c>
      <c r="Z699" s="29">
        <f ca="1">'DAC Adjustment'!S703-'Census Tract'!N699</f>
        <v>0</v>
      </c>
      <c r="AA699" s="29">
        <f ca="1">'DAC Adjustment'!T703-'Census Tract'!O699</f>
        <v>0</v>
      </c>
      <c r="AB699" s="29">
        <f ca="1">'DAC Adjustment'!U703-'Census Tract'!P699</f>
        <v>0</v>
      </c>
      <c r="AC699" s="105">
        <f ca="1">'DAC Adjustment'!V703-'Census Tract'!Q699</f>
        <v>0</v>
      </c>
      <c r="AD699" s="29">
        <f ca="1">'DAC Adjustment'!W703-'Census Tract'!R699</f>
        <v>0</v>
      </c>
      <c r="AE699" s="29">
        <f ca="1">'DAC Adjustment'!X703-'Census Tract'!S699</f>
        <v>0</v>
      </c>
      <c r="AF699" s="29">
        <f ca="1">'DAC Adjustment'!Y703-'Census Tract'!T699</f>
        <v>0</v>
      </c>
      <c r="AG699" s="345">
        <f ca="1">'DAC Adjustment'!Z703-'Census Tract'!U699</f>
        <v>0</v>
      </c>
    </row>
    <row r="700" spans="1:33" ht="15.75" x14ac:dyDescent="0.25">
      <c r="A700" s="193" t="s">
        <v>58</v>
      </c>
      <c r="B700" s="53" t="str">
        <f>IFERROR(INDEX(Geography!$R$5:$R$889,MATCH(C700,Geography!$S$5:$S$889,0)),"Undefined")</f>
        <v>Enterprise</v>
      </c>
      <c r="C700" s="53">
        <v>41063960300</v>
      </c>
      <c r="D700" s="171" cm="1">
        <f t="array" ref="D700">INDEX(Geography!$K$5:$K$838,MATCH(C700,Geography!$L$5:$L$838,0),0)</f>
        <v>0</v>
      </c>
      <c r="E700" s="53">
        <v>3178</v>
      </c>
      <c r="F700" s="53">
        <f>SUMIF(County!$A$5:$A$40,A700,County!$D$5:$D$40)</f>
        <v>8739</v>
      </c>
      <c r="G700" s="173" cm="1">
        <f t="array" ref="G700">INDEX(Geography!$E$5:$E$833,MATCH(C700,Geography!$C$5:$C$833,0),0)</f>
        <v>2915</v>
      </c>
      <c r="H700" s="239">
        <f t="shared" si="10"/>
        <v>3589.9358793686583</v>
      </c>
      <c r="I700" s="173">
        <f>SUMIF(Geography!$L$5:$L$838,'Census Tract'!C700,Geography!$M$5:$M$838)</f>
        <v>1774</v>
      </c>
      <c r="J700" s="338">
        <f ca="1">($I700/(SUMIF($D$5:$D$832,$D700,$I$5:$I$832))*IF($D700=1,Urban_Rural_LDVs!F$6,Urban_Rural_LDVs!F$7))</f>
        <v>2.7258560426264156</v>
      </c>
      <c r="K700" s="196">
        <f ca="1">($I700/(SUMIF($D$5:$D$832,$D700,$I$5:$I$832))*IF($D700=1,Urban_Rural_LDVs!G$6,Urban_Rural_LDVs!G$7))</f>
        <v>13.750240894478395</v>
      </c>
      <c r="L700" s="196">
        <f ca="1">($I700/(SUMIF($D$5:$D$832,$D700,$I$5:$I$832))*IF($D700=1,Urban_Rural_LDVs!H$6,Urban_Rural_LDVs!H$7))</f>
        <v>63.712565004400773</v>
      </c>
      <c r="M700" s="197">
        <f ca="1">($I700/(SUMIF($D$5:$D$832,$D700,$I$5:$I$832))*IF($D700=1,Urban_Rural_LDVs!I$6,Urban_Rural_LDVs!I$7))</f>
        <v>138.59503027504874</v>
      </c>
      <c r="N700" s="196">
        <f ca="1">($H700/(SUMIF($D$5:$D$832,$D700,$H$5:$H$832))*IF($D700=1,Urban_Rural_LDVs!J$6,Urban_Rural_LDVs!J$7))</f>
        <v>0.98261030828949136</v>
      </c>
      <c r="O700" s="196">
        <f ca="1">($H700/(SUMIF($D$5:$D$832,$D700,$H$5:$H$832))*IF($D700=1,Urban_Rural_LDVs!K$6,Urban_Rural_LDVs!K$7))</f>
        <v>5.1358990023664317</v>
      </c>
      <c r="P700" s="196">
        <f ca="1">($H700/(SUMIF($D$5:$D$832,$D700,$H$5:$H$832))*IF($D700=1,Urban_Rural_LDVs!L$6,Urban_Rural_LDVs!L$7))</f>
        <v>23.961230600295927</v>
      </c>
      <c r="Q700" s="197">
        <f ca="1">($H700/(SUMIF($D$5:$D$832,$D700,$H$5:$H$832))*IF($D700=1,Urban_Rural_LDVs!M$6,Urban_Rural_LDVs!M$7))</f>
        <v>52.175410340399999</v>
      </c>
      <c r="R700" s="196">
        <f ca="1">($H700/(SUMIF($D$5:$D$832,$D700,$H$5:$H$832))*IF($D700=1,Urban_Rural_LDVs!N$6,Urban_Rural_LDVs!N$7))</f>
        <v>0.67107842758055203</v>
      </c>
      <c r="S700" s="196">
        <f ca="1">($H700/(SUMIF($D$5:$D$832,$D700,$H$5:$H$832))*IF($D700=1,Urban_Rural_LDVs!O$6,Urban_Rural_LDVs!O$7))</f>
        <v>3.4764754321610125</v>
      </c>
      <c r="T700" s="196">
        <f ca="1">($H700/(SUMIF($D$5:$D$832,$D700,$H$5:$H$832))*IF($D700=1,Urban_Rural_LDVs!P$6,Urban_Rural_LDVs!P$7))</f>
        <v>16.019496817322871</v>
      </c>
      <c r="U700" s="339">
        <f ca="1">($H700/(SUMIF($D$5:$D$832,$D700,$H$5:$H$832))*IF($D700=1,Urban_Rural_LDVs!Q$6,Urban_Rural_LDVs!Q$7))</f>
        <v>34.817018796763925</v>
      </c>
      <c r="V700" s="344">
        <f ca="1">'DAC Adjustment'!O704-'Census Tract'!J700</f>
        <v>0</v>
      </c>
      <c r="W700" s="29">
        <f ca="1">'DAC Adjustment'!P704-'Census Tract'!K700</f>
        <v>0</v>
      </c>
      <c r="X700" s="29">
        <f ca="1">'DAC Adjustment'!Q704-'Census Tract'!L700</f>
        <v>0</v>
      </c>
      <c r="Y700" s="105">
        <f ca="1">'DAC Adjustment'!R704-'Census Tract'!M700</f>
        <v>0</v>
      </c>
      <c r="Z700" s="29">
        <f ca="1">'DAC Adjustment'!S704-'Census Tract'!N700</f>
        <v>0</v>
      </c>
      <c r="AA700" s="29">
        <f ca="1">'DAC Adjustment'!T704-'Census Tract'!O700</f>
        <v>0</v>
      </c>
      <c r="AB700" s="29">
        <f ca="1">'DAC Adjustment'!U704-'Census Tract'!P700</f>
        <v>0</v>
      </c>
      <c r="AC700" s="105">
        <f ca="1">'DAC Adjustment'!V704-'Census Tract'!Q700</f>
        <v>0</v>
      </c>
      <c r="AD700" s="29">
        <f ca="1">'DAC Adjustment'!W704-'Census Tract'!R700</f>
        <v>0</v>
      </c>
      <c r="AE700" s="29">
        <f ca="1">'DAC Adjustment'!X704-'Census Tract'!S700</f>
        <v>0</v>
      </c>
      <c r="AF700" s="29">
        <f ca="1">'DAC Adjustment'!Y704-'Census Tract'!T700</f>
        <v>0</v>
      </c>
      <c r="AG700" s="345">
        <f ca="1">'DAC Adjustment'!Z704-'Census Tract'!U700</f>
        <v>0</v>
      </c>
    </row>
    <row r="701" spans="1:33" ht="15.75" x14ac:dyDescent="0.25">
      <c r="A701" s="193" t="s">
        <v>58</v>
      </c>
      <c r="B701" s="53" t="str">
        <f>IFERROR(INDEX(Geography!$R$5:$R$889,MATCH(C701,Geography!$S$5:$S$889,0)),"Undefined")</f>
        <v>Joseph</v>
      </c>
      <c r="C701" s="53">
        <v>41063960100</v>
      </c>
      <c r="D701" s="171" cm="1">
        <f t="array" ref="D701">INDEX(Geography!$K$5:$K$838,MATCH(C701,Geography!$L$5:$L$838,0),0)</f>
        <v>0</v>
      </c>
      <c r="E701" s="53">
        <v>1928</v>
      </c>
      <c r="F701" s="53">
        <f>SUMIF(County!$A$5:$A$40,A701,County!$D$5:$D$40)</f>
        <v>8739</v>
      </c>
      <c r="G701" s="173" cm="1">
        <f t="array" ref="G701">INDEX(Geography!$E$5:$E$833,MATCH(C701,Geography!$C$5:$C$833,0),0)</f>
        <v>2171</v>
      </c>
      <c r="H701" s="239">
        <f t="shared" si="10"/>
        <v>2673.6709413754229</v>
      </c>
      <c r="I701" s="173">
        <f>SUMIF(Geography!$L$5:$L$838,'Census Tract'!C701,Geography!$M$5:$M$838)</f>
        <v>532</v>
      </c>
      <c r="J701" s="338">
        <f ca="1">($I701/(SUMIF($D$5:$D$832,$D701,$I$5:$I$832))*IF($D701=1,Urban_Rural_LDVs!F$6,Urban_Rural_LDVs!F$7))</f>
        <v>0.81744950094546409</v>
      </c>
      <c r="K701" s="196">
        <f ca="1">($I701/(SUMIF($D$5:$D$832,$D701,$I$5:$I$832))*IF($D701=1,Urban_Rural_LDVs!G$6,Urban_Rural_LDVs!G$7))</f>
        <v>4.1235220720758212</v>
      </c>
      <c r="L701" s="196">
        <f ca="1">($I701/(SUMIF($D$5:$D$832,$D701,$I$5:$I$832))*IF($D701=1,Urban_Rural_LDVs!H$6,Urban_Rural_LDVs!H$7))</f>
        <v>19.106586574036761</v>
      </c>
      <c r="M701" s="197">
        <f ca="1">($I701/(SUMIF($D$5:$D$832,$D701,$I$5:$I$832))*IF($D701=1,Urban_Rural_LDVs!I$6,Urban_Rural_LDVs!I$7))</f>
        <v>41.562883938176967</v>
      </c>
      <c r="N701" s="196">
        <f ca="1">($H701/(SUMIF($D$5:$D$832,$D701,$H$5:$H$832))*IF($D701=1,Urban_Rural_LDVs!J$6,Urban_Rural_LDVs!J$7))</f>
        <v>0.73181714555625588</v>
      </c>
      <c r="O701" s="196">
        <f ca="1">($H701/(SUMIF($D$5:$D$832,$D701,$H$5:$H$832))*IF($D701=1,Urban_Rural_LDVs!K$6,Urban_Rural_LDVs!K$7))</f>
        <v>3.8250554834090988</v>
      </c>
      <c r="P701" s="196">
        <f ca="1">($H701/(SUMIF($D$5:$D$832,$D701,$H$5:$H$832))*IF($D701=1,Urban_Rural_LDVs!L$6,Urban_Rural_LDVs!L$7))</f>
        <v>17.845568313290723</v>
      </c>
      <c r="Q701" s="197">
        <f ca="1">($H701/(SUMIF($D$5:$D$832,$D701,$H$5:$H$832))*IF($D701=1,Urban_Rural_LDVs!M$6,Urban_Rural_LDVs!M$7))</f>
        <v>38.858598919042336</v>
      </c>
      <c r="R701" s="196">
        <f ca="1">($H701/(SUMIF($D$5:$D$832,$D701,$H$5:$H$832))*IF($D701=1,Urban_Rural_LDVs!N$6,Urban_Rural_LDVs!N$7))</f>
        <v>0.49979803302826026</v>
      </c>
      <c r="S701" s="196">
        <f ca="1">($H701/(SUMIF($D$5:$D$832,$D701,$H$5:$H$832))*IF($D701=1,Urban_Rural_LDVs!O$6,Urban_Rural_LDVs!O$7))</f>
        <v>2.5891691812080819</v>
      </c>
      <c r="T701" s="196">
        <f ca="1">($H701/(SUMIF($D$5:$D$832,$D701,$H$5:$H$832))*IF($D701=1,Urban_Rural_LDVs!P$6,Urban_Rural_LDVs!P$7))</f>
        <v>11.930815639934119</v>
      </c>
      <c r="U701" s="339">
        <f ca="1">($H701/(SUMIF($D$5:$D$832,$D701,$H$5:$H$832))*IF($D701=1,Urban_Rural_LDVs!Q$6,Urban_Rural_LDVs!Q$7))</f>
        <v>25.930616743661918</v>
      </c>
      <c r="V701" s="344">
        <f ca="1">'DAC Adjustment'!O705-'Census Tract'!J701</f>
        <v>0</v>
      </c>
      <c r="W701" s="29">
        <f ca="1">'DAC Adjustment'!P705-'Census Tract'!K701</f>
        <v>0</v>
      </c>
      <c r="X701" s="29">
        <f ca="1">'DAC Adjustment'!Q705-'Census Tract'!L701</f>
        <v>0</v>
      </c>
      <c r="Y701" s="105">
        <f ca="1">'DAC Adjustment'!R705-'Census Tract'!M701</f>
        <v>0</v>
      </c>
      <c r="Z701" s="29">
        <f ca="1">'DAC Adjustment'!S705-'Census Tract'!N701</f>
        <v>0</v>
      </c>
      <c r="AA701" s="29">
        <f ca="1">'DAC Adjustment'!T705-'Census Tract'!O701</f>
        <v>0</v>
      </c>
      <c r="AB701" s="29">
        <f ca="1">'DAC Adjustment'!U705-'Census Tract'!P701</f>
        <v>0</v>
      </c>
      <c r="AC701" s="105">
        <f ca="1">'DAC Adjustment'!V705-'Census Tract'!Q701</f>
        <v>0</v>
      </c>
      <c r="AD701" s="29">
        <f ca="1">'DAC Adjustment'!W705-'Census Tract'!R701</f>
        <v>0</v>
      </c>
      <c r="AE701" s="29">
        <f ca="1">'DAC Adjustment'!X705-'Census Tract'!S701</f>
        <v>0</v>
      </c>
      <c r="AF701" s="29">
        <f ca="1">'DAC Adjustment'!Y705-'Census Tract'!T701</f>
        <v>0</v>
      </c>
      <c r="AG701" s="345">
        <f ca="1">'DAC Adjustment'!Z705-'Census Tract'!U701</f>
        <v>0</v>
      </c>
    </row>
    <row r="702" spans="1:33" ht="15.75" x14ac:dyDescent="0.25">
      <c r="A702" s="193" t="s">
        <v>58</v>
      </c>
      <c r="B702" s="53" t="str">
        <f>IFERROR(INDEX(Geography!$R$5:$R$889,MATCH(C702,Geography!$S$5:$S$889,0)),"Undefined")</f>
        <v>Lostine</v>
      </c>
      <c r="C702" s="53">
        <v>41063960200</v>
      </c>
      <c r="D702" s="171" cm="1">
        <f t="array" ref="D702">INDEX(Geography!$K$5:$K$838,MATCH(C702,Geography!$L$5:$L$838,0),0)</f>
        <v>0</v>
      </c>
      <c r="E702" s="53">
        <v>1898</v>
      </c>
      <c r="F702" s="53">
        <f>SUMIF(County!$A$5:$A$40,A702,County!$D$5:$D$40)</f>
        <v>8739</v>
      </c>
      <c r="G702" s="173" cm="1">
        <f t="array" ref="G702">INDEX(Geography!$E$5:$E$833,MATCH(C702,Geography!$C$5:$C$833,0),0)</f>
        <v>2010</v>
      </c>
      <c r="H702" s="239">
        <f t="shared" si="10"/>
        <v>2475.3931792559188</v>
      </c>
      <c r="I702" s="173">
        <f>SUMIF(Geography!$L$5:$L$838,'Census Tract'!C702,Geography!$M$5:$M$838)</f>
        <v>361</v>
      </c>
      <c r="J702" s="338">
        <f ca="1">($I702/(SUMIF($D$5:$D$832,$D702,$I$5:$I$832))*IF($D702=1,Urban_Rural_LDVs!F$6,Urban_Rural_LDVs!F$7))</f>
        <v>0.55469787564156492</v>
      </c>
      <c r="K702" s="196">
        <f ca="1">($I702/(SUMIF($D$5:$D$832,$D702,$I$5:$I$832))*IF($D702=1,Urban_Rural_LDVs!G$6,Urban_Rural_LDVs!G$7))</f>
        <v>2.7981042631943072</v>
      </c>
      <c r="L702" s="196">
        <f ca="1">($I702/(SUMIF($D$5:$D$832,$D702,$I$5:$I$832))*IF($D702=1,Urban_Rural_LDVs!H$6,Urban_Rural_LDVs!H$7))</f>
        <v>12.965183746667801</v>
      </c>
      <c r="M702" s="197">
        <f ca="1">($I702/(SUMIF($D$5:$D$832,$D702,$I$5:$I$832))*IF($D702=1,Urban_Rural_LDVs!I$6,Urban_Rural_LDVs!I$7))</f>
        <v>28.203385529477227</v>
      </c>
      <c r="N702" s="196">
        <f ca="1">($H702/(SUMIF($D$5:$D$832,$D702,$H$5:$H$832))*IF($D702=1,Urban_Rural_LDVs!J$6,Urban_Rural_LDVs!J$7))</f>
        <v>0.67754604448091849</v>
      </c>
      <c r="O702" s="196">
        <f ca="1">($H702/(SUMIF($D$5:$D$832,$D702,$H$5:$H$832))*IF($D702=1,Urban_Rural_LDVs!K$6,Urban_Rural_LDVs!K$7))</f>
        <v>3.5413917649250521</v>
      </c>
      <c r="P702" s="196">
        <f ca="1">($H702/(SUMIF($D$5:$D$832,$D702,$H$5:$H$832))*IF($D702=1,Urban_Rural_LDVs!L$6,Urban_Rural_LDVs!L$7))</f>
        <v>16.522152146344702</v>
      </c>
      <c r="Q702" s="197">
        <f ca="1">($H702/(SUMIF($D$5:$D$832,$D702,$H$5:$H$832))*IF($D702=1,Urban_Rural_LDVs!M$6,Urban_Rural_LDVs!M$7))</f>
        <v>35.976869565764659</v>
      </c>
      <c r="R702" s="196">
        <f ca="1">($H702/(SUMIF($D$5:$D$832,$D702,$H$5:$H$832))*IF($D702=1,Urban_Rural_LDVs!N$6,Urban_Rural_LDVs!N$7))</f>
        <v>0.46273332399207878</v>
      </c>
      <c r="S702" s="196">
        <f ca="1">($H702/(SUMIF($D$5:$D$832,$D702,$H$5:$H$832))*IF($D702=1,Urban_Rural_LDVs!O$6,Urban_Rural_LDVs!O$7))</f>
        <v>2.3971580166873534</v>
      </c>
      <c r="T702" s="196">
        <f ca="1">($H702/(SUMIF($D$5:$D$832,$D702,$H$5:$H$832))*IF($D702=1,Urban_Rural_LDVs!P$6,Urban_Rural_LDVs!P$7))</f>
        <v>11.046033826009937</v>
      </c>
      <c r="U702" s="339">
        <f ca="1">($H702/(SUMIF($D$5:$D$832,$D702,$H$5:$H$832))*IF($D702=1,Urban_Rural_LDVs!Q$6,Urban_Rural_LDVs!Q$7))</f>
        <v>24.007618449912687</v>
      </c>
      <c r="V702" s="344">
        <f ca="1">'DAC Adjustment'!O706-'Census Tract'!J702</f>
        <v>0.13867446891039126</v>
      </c>
      <c r="W702" s="29">
        <f ca="1">'DAC Adjustment'!P706-'Census Tract'!K702</f>
        <v>0.6995260657985769</v>
      </c>
      <c r="X702" s="29">
        <f ca="1">'DAC Adjustment'!Q706-'Census Tract'!L702</f>
        <v>3.2412959366669511</v>
      </c>
      <c r="Y702" s="105">
        <f ca="1">'DAC Adjustment'!R706-'Census Tract'!M702</f>
        <v>7.0508463823693042</v>
      </c>
      <c r="Z702" s="29">
        <f ca="1">'DAC Adjustment'!S706-'Census Tract'!N702</f>
        <v>0.16938651112022962</v>
      </c>
      <c r="AA702" s="29">
        <f ca="1">'DAC Adjustment'!T706-'Census Tract'!O702</f>
        <v>0.88534794123126304</v>
      </c>
      <c r="AB702" s="29">
        <f ca="1">'DAC Adjustment'!U706-'Census Tract'!P702</f>
        <v>4.1305380365861737</v>
      </c>
      <c r="AC702" s="105">
        <f ca="1">'DAC Adjustment'!V706-'Census Tract'!Q702</f>
        <v>8.9942173914411683</v>
      </c>
      <c r="AD702" s="29">
        <f ca="1">'DAC Adjustment'!W706-'Census Tract'!R702</f>
        <v>0.11568333099801964</v>
      </c>
      <c r="AE702" s="29">
        <f ca="1">'DAC Adjustment'!X706-'Census Tract'!S702</f>
        <v>0.59928950417183824</v>
      </c>
      <c r="AF702" s="29">
        <f ca="1">'DAC Adjustment'!Y706-'Census Tract'!T702</f>
        <v>2.7615084565024848</v>
      </c>
      <c r="AG702" s="345">
        <f ca="1">'DAC Adjustment'!Z706-'Census Tract'!U702</f>
        <v>6.001904612478171</v>
      </c>
    </row>
    <row r="703" spans="1:33" ht="15.75" x14ac:dyDescent="0.25">
      <c r="A703" s="193" t="s">
        <v>59</v>
      </c>
      <c r="B703" s="53" t="str">
        <f>IFERROR(INDEX(Geography!$R$5:$R$889,MATCH(C703,Geography!$S$5:$S$889,0)),"Undefined")</f>
        <v>The Dalles</v>
      </c>
      <c r="C703" s="53">
        <v>41065970700</v>
      </c>
      <c r="D703" s="171" cm="1">
        <f t="array" ref="D703">INDEX(Geography!$K$5:$K$838,MATCH(C703,Geography!$L$5:$L$838,0),0)</f>
        <v>0</v>
      </c>
      <c r="E703" s="53">
        <v>1912</v>
      </c>
      <c r="F703" s="53">
        <f>SUMIF(County!$A$5:$A$40,A703,County!$D$5:$D$40)</f>
        <v>27879</v>
      </c>
      <c r="G703" s="173" cm="1">
        <f t="array" ref="G703">INDEX(Geography!$E$5:$E$833,MATCH(C703,Geography!$C$5:$C$833,0),0)</f>
        <v>1681</v>
      </c>
      <c r="H703" s="239">
        <f t="shared" si="10"/>
        <v>2238.4695739396257</v>
      </c>
      <c r="I703" s="173">
        <f>SUMIF(Geography!$L$5:$L$838,'Census Tract'!C703,Geography!$M$5:$M$838)</f>
        <v>373</v>
      </c>
      <c r="J703" s="338">
        <f ca="1">($I703/(SUMIF($D$5:$D$832,$D703,$I$5:$I$832))*IF($D703=1,Urban_Rural_LDVs!F$6,Urban_Rural_LDVs!F$7))</f>
        <v>0.57313658618920693</v>
      </c>
      <c r="K703" s="196">
        <f ca="1">($I703/(SUMIF($D$5:$D$832,$D703,$I$5:$I$832))*IF($D703=1,Urban_Rural_LDVs!G$6,Urban_Rural_LDVs!G$7))</f>
        <v>2.8911160392561679</v>
      </c>
      <c r="L703" s="196">
        <f ca="1">($I703/(SUMIF($D$5:$D$832,$D703,$I$5:$I$832))*IF($D703=1,Urban_Rural_LDVs!H$6,Urban_Rural_LDVs!H$7))</f>
        <v>13.396159383676151</v>
      </c>
      <c r="M703" s="197">
        <f ca="1">($I703/(SUMIF($D$5:$D$832,$D703,$I$5:$I$832))*IF($D703=1,Urban_Rural_LDVs!I$6,Urban_Rural_LDVs!I$7))</f>
        <v>29.140894189736859</v>
      </c>
      <c r="N703" s="196">
        <f ca="1">($H703/(SUMIF($D$5:$D$832,$D703,$H$5:$H$832))*IF($D703=1,Urban_Rural_LDVs!J$6,Urban_Rural_LDVs!J$7))</f>
        <v>0.61269709322281352</v>
      </c>
      <c r="O703" s="196">
        <f ca="1">($H703/(SUMIF($D$5:$D$832,$D703,$H$5:$H$832))*IF($D703=1,Urban_Rural_LDVs!K$6,Urban_Rural_LDVs!K$7))</f>
        <v>3.2024398312222688</v>
      </c>
      <c r="P703" s="196">
        <f ca="1">($H703/(SUMIF($D$5:$D$832,$D703,$H$5:$H$832))*IF($D703=1,Urban_Rural_LDVs!L$6,Urban_Rural_LDVs!L$7))</f>
        <v>14.940792107503125</v>
      </c>
      <c r="Q703" s="197">
        <f ca="1">($H703/(SUMIF($D$5:$D$832,$D703,$H$5:$H$832))*IF($D703=1,Urban_Rural_LDVs!M$6,Urban_Rural_LDVs!M$7))</f>
        <v>32.533469253868695</v>
      </c>
      <c r="R703" s="196">
        <f ca="1">($H703/(SUMIF($D$5:$D$832,$D703,$H$5:$H$832))*IF($D703=1,Urban_Rural_LDVs!N$6,Urban_Rural_LDVs!N$7))</f>
        <v>0.41844442138907889</v>
      </c>
      <c r="S703" s="196">
        <f ca="1">($H703/(SUMIF($D$5:$D$832,$D703,$H$5:$H$832))*IF($D703=1,Urban_Rural_LDVs!O$6,Urban_Rural_LDVs!O$7))</f>
        <v>2.1677224164821602</v>
      </c>
      <c r="T703" s="196">
        <f ca="1">($H703/(SUMIF($D$5:$D$832,$D703,$H$5:$H$832))*IF($D703=1,Urban_Rural_LDVs!P$6,Urban_Rural_LDVs!P$7))</f>
        <v>9.9888013102078759</v>
      </c>
      <c r="U703" s="339">
        <f ca="1">($H703/(SUMIF($D$5:$D$832,$D703,$H$5:$H$832))*IF($D703=1,Urban_Rural_LDVs!Q$6,Urban_Rural_LDVs!Q$7))</f>
        <v>21.709813169572932</v>
      </c>
      <c r="V703" s="344">
        <f ca="1">'DAC Adjustment'!O707-'Census Tract'!J703</f>
        <v>0</v>
      </c>
      <c r="W703" s="29">
        <f ca="1">'DAC Adjustment'!P707-'Census Tract'!K703</f>
        <v>0</v>
      </c>
      <c r="X703" s="29">
        <f ca="1">'DAC Adjustment'!Q707-'Census Tract'!L703</f>
        <v>0</v>
      </c>
      <c r="Y703" s="105">
        <f ca="1">'DAC Adjustment'!R707-'Census Tract'!M703</f>
        <v>0</v>
      </c>
      <c r="Z703" s="29">
        <f ca="1">'DAC Adjustment'!S707-'Census Tract'!N703</f>
        <v>0</v>
      </c>
      <c r="AA703" s="29">
        <f ca="1">'DAC Adjustment'!T707-'Census Tract'!O703</f>
        <v>0</v>
      </c>
      <c r="AB703" s="29">
        <f ca="1">'DAC Adjustment'!U707-'Census Tract'!P703</f>
        <v>0</v>
      </c>
      <c r="AC703" s="105">
        <f ca="1">'DAC Adjustment'!V707-'Census Tract'!Q703</f>
        <v>0</v>
      </c>
      <c r="AD703" s="29">
        <f ca="1">'DAC Adjustment'!W707-'Census Tract'!R703</f>
        <v>0</v>
      </c>
      <c r="AE703" s="29">
        <f ca="1">'DAC Adjustment'!X707-'Census Tract'!S703</f>
        <v>0</v>
      </c>
      <c r="AF703" s="29">
        <f ca="1">'DAC Adjustment'!Y707-'Census Tract'!T703</f>
        <v>0</v>
      </c>
      <c r="AG703" s="345">
        <f ca="1">'DAC Adjustment'!Z707-'Census Tract'!U703</f>
        <v>0</v>
      </c>
    </row>
    <row r="704" spans="1:33" ht="15.75" x14ac:dyDescent="0.25">
      <c r="A704" s="193" t="s">
        <v>59</v>
      </c>
      <c r="B704" s="53" t="str">
        <f>IFERROR(INDEX(Geography!$R$5:$R$889,MATCH(C704,Geography!$S$5:$S$889,0)),"Undefined")</f>
        <v>The Dalles</v>
      </c>
      <c r="C704" s="53">
        <v>41065970500</v>
      </c>
      <c r="D704" s="171" cm="1">
        <f t="array" ref="D704">INDEX(Geography!$K$5:$K$838,MATCH(C704,Geography!$L$5:$L$838,0),0)</f>
        <v>1</v>
      </c>
      <c r="E704" s="53">
        <v>3822</v>
      </c>
      <c r="F704" s="53">
        <f>SUMIF(County!$A$5:$A$40,A704,County!$D$5:$D$40)</f>
        <v>27879</v>
      </c>
      <c r="G704" s="173" cm="1">
        <f t="array" ref="G704">INDEX(Geography!$E$5:$E$833,MATCH(C704,Geography!$C$5:$C$833,0),0)</f>
        <v>2701</v>
      </c>
      <c r="H704" s="239">
        <f t="shared" si="10"/>
        <v>3596.7318972105468</v>
      </c>
      <c r="I704" s="173">
        <f>SUMIF(Geography!$L$5:$L$838,'Census Tract'!C704,Geography!$M$5:$M$838)</f>
        <v>1472</v>
      </c>
      <c r="J704" s="338">
        <f ca="1">($I704/(SUMIF($D$5:$D$832,$D704,$I$5:$I$832))*IF($D704=1,Urban_Rural_LDVs!F$6,Urban_Rural_LDVs!F$7))</f>
        <v>0.7371599441575698</v>
      </c>
      <c r="K704" s="196">
        <f ca="1">($I704/(SUMIF($D$5:$D$832,$D704,$I$5:$I$832))*IF($D704=1,Urban_Rural_LDVs!G$6,Urban_Rural_LDVs!G$7))</f>
        <v>3.6633681976479235</v>
      </c>
      <c r="L704" s="196">
        <f ca="1">($I704/(SUMIF($D$5:$D$832,$D704,$I$5:$I$832))*IF($D704=1,Urban_Rural_LDVs!H$6,Urban_Rural_LDVs!H$7))</f>
        <v>16.85656489522739</v>
      </c>
      <c r="M704" s="197">
        <f ca="1">($I704/(SUMIF($D$5:$D$832,$D704,$I$5:$I$832))*IF($D704=1,Urban_Rural_LDVs!I$6,Urban_Rural_LDVs!I$7))</f>
        <v>36.611279070976437</v>
      </c>
      <c r="N704" s="196">
        <f ca="1">($H704/(SUMIF($D$5:$D$832,$D704,$H$5:$H$832))*IF($D704=1,Urban_Rural_LDVs!J$6,Urban_Rural_LDVs!J$7))</f>
        <v>0.74251897506101872</v>
      </c>
      <c r="O704" s="196">
        <f ca="1">($H704/(SUMIF($D$5:$D$832,$D704,$H$5:$H$832))*IF($D704=1,Urban_Rural_LDVs!K$6,Urban_Rural_LDVs!K$7))</f>
        <v>3.5333401328773149</v>
      </c>
      <c r="P704" s="196">
        <f ca="1">($H704/(SUMIF($D$5:$D$832,$D704,$H$5:$H$832))*IF($D704=1,Urban_Rural_LDVs!L$6,Urban_Rural_LDVs!L$7))</f>
        <v>16.114823890350131</v>
      </c>
      <c r="Q704" s="197">
        <f ca="1">($H704/(SUMIF($D$5:$D$832,$D704,$H$5:$H$832))*IF($D704=1,Urban_Rural_LDVs!M$6,Urban_Rural_LDVs!M$7))</f>
        <v>34.953336371117075</v>
      </c>
      <c r="R704" s="196">
        <f ca="1">($H704/(SUMIF($D$5:$D$832,$D704,$H$5:$H$832))*IF($D704=1,Urban_Rural_LDVs!N$6,Urban_Rural_LDVs!N$7))</f>
        <v>0.30913543240354979</v>
      </c>
      <c r="S704" s="196">
        <f ca="1">($H704/(SUMIF($D$5:$D$832,$D704,$H$5:$H$832))*IF($D704=1,Urban_Rural_LDVs!O$6,Urban_Rural_LDVs!O$7))</f>
        <v>1.4684351351483835</v>
      </c>
      <c r="T704" s="196">
        <f ca="1">($H704/(SUMIF($D$5:$D$832,$D704,$H$5:$H$832))*IF($D704=1,Urban_Rural_LDVs!P$6,Urban_Rural_LDVs!P$7))</f>
        <v>6.4430768417738555</v>
      </c>
      <c r="U704" s="339">
        <f ca="1">($H704/(SUMIF($D$5:$D$832,$D704,$H$5:$H$832))*IF($D704=1,Urban_Rural_LDVs!Q$6,Urban_Rural_LDVs!Q$7))</f>
        <v>13.841684164144276</v>
      </c>
      <c r="V704" s="344">
        <f ca="1">'DAC Adjustment'!O708-'Census Tract'!J704</f>
        <v>0.18428998603939251</v>
      </c>
      <c r="W704" s="29">
        <f ca="1">'DAC Adjustment'!P708-'Census Tract'!K704</f>
        <v>0.91584204941198122</v>
      </c>
      <c r="X704" s="29">
        <f ca="1">'DAC Adjustment'!Q708-'Census Tract'!L704</f>
        <v>4.2141412238068483</v>
      </c>
      <c r="Y704" s="105">
        <f ca="1">'DAC Adjustment'!R708-'Census Tract'!M704</f>
        <v>9.1528197677441057</v>
      </c>
      <c r="Z704" s="29">
        <f ca="1">'DAC Adjustment'!S708-'Census Tract'!N704</f>
        <v>0.18562974376525465</v>
      </c>
      <c r="AA704" s="29">
        <f ca="1">'DAC Adjustment'!T708-'Census Tract'!O704</f>
        <v>0.88333503321932882</v>
      </c>
      <c r="AB704" s="29">
        <f ca="1">'DAC Adjustment'!U708-'Census Tract'!P704</f>
        <v>4.0287059725875309</v>
      </c>
      <c r="AC704" s="105">
        <f ca="1">'DAC Adjustment'!V708-'Census Tract'!Q704</f>
        <v>8.7383340927792688</v>
      </c>
      <c r="AD704" s="29">
        <f ca="1">'DAC Adjustment'!W708-'Census Tract'!R704</f>
        <v>7.7283858100887448E-2</v>
      </c>
      <c r="AE704" s="29">
        <f ca="1">'DAC Adjustment'!X708-'Census Tract'!S704</f>
        <v>0.36710878378709588</v>
      </c>
      <c r="AF704" s="29">
        <f ca="1">'DAC Adjustment'!Y708-'Census Tract'!T704</f>
        <v>1.6107692104434648</v>
      </c>
      <c r="AG704" s="345">
        <f ca="1">'DAC Adjustment'!Z708-'Census Tract'!U704</f>
        <v>3.4604210410360707</v>
      </c>
    </row>
    <row r="705" spans="1:33" ht="15.75" x14ac:dyDescent="0.25">
      <c r="A705" s="193" t="s">
        <v>59</v>
      </c>
      <c r="B705" s="53" t="str">
        <f>IFERROR(INDEX(Geography!$R$5:$R$889,MATCH(C705,Geography!$S$5:$S$889,0)),"Undefined")</f>
        <v>The Dalles</v>
      </c>
      <c r="C705" s="53">
        <v>41065970100</v>
      </c>
      <c r="D705" s="171" cm="1">
        <f t="array" ref="D705">INDEX(Geography!$K$5:$K$838,MATCH(C705,Geography!$L$5:$L$838,0),0)</f>
        <v>1</v>
      </c>
      <c r="E705" s="53">
        <v>3828</v>
      </c>
      <c r="F705" s="53">
        <f>SUMIF(County!$A$5:$A$40,A705,County!$D$5:$D$40)</f>
        <v>27879</v>
      </c>
      <c r="G705" s="173" cm="1">
        <f t="array" ref="G705">INDEX(Geography!$E$5:$E$833,MATCH(C705,Geography!$C$5:$C$833,0),0)</f>
        <v>3384</v>
      </c>
      <c r="H705" s="239">
        <f t="shared" si="10"/>
        <v>4506.2350019105843</v>
      </c>
      <c r="I705" s="173">
        <f>SUMIF(Geography!$L$5:$L$838,'Census Tract'!C705,Geography!$M$5:$M$838)</f>
        <v>1951</v>
      </c>
      <c r="J705" s="338">
        <f ca="1">($I705/(SUMIF($D$5:$D$832,$D705,$I$5:$I$832))*IF($D705=1,Urban_Rural_LDVs!F$6,Urban_Rural_LDVs!F$7))</f>
        <v>0.97703739881210516</v>
      </c>
      <c r="K705" s="196">
        <f ca="1">($I705/(SUMIF($D$5:$D$832,$D705,$I$5:$I$832))*IF($D705=1,Urban_Rural_LDVs!G$6,Urban_Rural_LDVs!G$7))</f>
        <v>4.8554560826162358</v>
      </c>
      <c r="L705" s="196">
        <f ca="1">($I705/(SUMIF($D$5:$D$832,$D705,$I$5:$I$832))*IF($D705=1,Urban_Rural_LDVs!H$6,Urban_Rural_LDVs!H$7))</f>
        <v>22.341819368606412</v>
      </c>
      <c r="M705" s="197">
        <f ca="1">($I705/(SUMIF($D$5:$D$832,$D705,$I$5:$I$832))*IF($D705=1,Urban_Rural_LDVs!I$6,Urban_Rural_LDVs!I$7))</f>
        <v>48.524867844752059</v>
      </c>
      <c r="N705" s="196">
        <f ca="1">($H705/(SUMIF($D$5:$D$832,$D705,$H$5:$H$832))*IF($D705=1,Urban_Rural_LDVs!J$6,Urban_Rural_LDVs!J$7))</f>
        <v>0.93027923421195369</v>
      </c>
      <c r="O705" s="196">
        <f ca="1">($H705/(SUMIF($D$5:$D$832,$D705,$H$5:$H$832))*IF($D705=1,Urban_Rural_LDVs!K$6,Urban_Rural_LDVs!K$7))</f>
        <v>4.4268134060188196</v>
      </c>
      <c r="P705" s="196">
        <f ca="1">($H705/(SUMIF($D$5:$D$832,$D705,$H$5:$H$832))*IF($D705=1,Urban_Rural_LDVs!L$6,Urban_Rural_LDVs!L$7))</f>
        <v>20.189768250627484</v>
      </c>
      <c r="Q705" s="197">
        <f ca="1">($H705/(SUMIF($D$5:$D$832,$D705,$H$5:$H$832))*IF($D705=1,Urban_Rural_LDVs!M$6,Urban_Rural_LDVs!M$7))</f>
        <v>43.791962339822348</v>
      </c>
      <c r="R705" s="196">
        <f ca="1">($H705/(SUMIF($D$5:$D$832,$D705,$H$5:$H$832))*IF($D705=1,Urban_Rural_LDVs!N$6,Urban_Rural_LDVs!N$7))</f>
        <v>0.38730629516979359</v>
      </c>
      <c r="S705" s="196">
        <f ca="1">($H705/(SUMIF($D$5:$D$832,$D705,$H$5:$H$832))*IF($D705=1,Urban_Rural_LDVs!O$6,Urban_Rural_LDVs!O$7))</f>
        <v>1.8397573111225949</v>
      </c>
      <c r="T705" s="196">
        <f ca="1">($H705/(SUMIF($D$5:$D$832,$D705,$H$5:$H$832))*IF($D705=1,Urban_Rural_LDVs!P$6,Urban_Rural_LDVs!P$7))</f>
        <v>8.0723332219780541</v>
      </c>
      <c r="U705" s="339">
        <f ca="1">($H705/(SUMIF($D$5:$D$832,$D705,$H$5:$H$832))*IF($D705=1,Urban_Rural_LDVs!Q$6,Urban_Rural_LDVs!Q$7))</f>
        <v>17.341821255632812</v>
      </c>
      <c r="V705" s="344">
        <f ca="1">'DAC Adjustment'!O709-'Census Tract'!J705</f>
        <v>0</v>
      </c>
      <c r="W705" s="29">
        <f ca="1">'DAC Adjustment'!P709-'Census Tract'!K705</f>
        <v>0</v>
      </c>
      <c r="X705" s="29">
        <f ca="1">'DAC Adjustment'!Q709-'Census Tract'!L705</f>
        <v>0</v>
      </c>
      <c r="Y705" s="105">
        <f ca="1">'DAC Adjustment'!R709-'Census Tract'!M705</f>
        <v>0</v>
      </c>
      <c r="Z705" s="29">
        <f ca="1">'DAC Adjustment'!S709-'Census Tract'!N705</f>
        <v>0</v>
      </c>
      <c r="AA705" s="29">
        <f ca="1">'DAC Adjustment'!T709-'Census Tract'!O705</f>
        <v>0</v>
      </c>
      <c r="AB705" s="29">
        <f ca="1">'DAC Adjustment'!U709-'Census Tract'!P705</f>
        <v>0</v>
      </c>
      <c r="AC705" s="105">
        <f ca="1">'DAC Adjustment'!V709-'Census Tract'!Q705</f>
        <v>0</v>
      </c>
      <c r="AD705" s="29">
        <f ca="1">'DAC Adjustment'!W709-'Census Tract'!R705</f>
        <v>0</v>
      </c>
      <c r="AE705" s="29">
        <f ca="1">'DAC Adjustment'!X709-'Census Tract'!S705</f>
        <v>0</v>
      </c>
      <c r="AF705" s="29">
        <f ca="1">'DAC Adjustment'!Y709-'Census Tract'!T705</f>
        <v>0</v>
      </c>
      <c r="AG705" s="345">
        <f ca="1">'DAC Adjustment'!Z709-'Census Tract'!U705</f>
        <v>0</v>
      </c>
    </row>
    <row r="706" spans="1:33" ht="15.75" x14ac:dyDescent="0.25">
      <c r="A706" s="193" t="s">
        <v>59</v>
      </c>
      <c r="B706" s="53" t="str">
        <f>IFERROR(INDEX(Geography!$R$5:$R$889,MATCH(C706,Geography!$S$5:$S$889,0)),"Undefined")</f>
        <v>Antelope</v>
      </c>
      <c r="C706" s="53">
        <v>41065970800</v>
      </c>
      <c r="D706" s="171" cm="1">
        <f t="array" ref="D706">INDEX(Geography!$K$5:$K$838,MATCH(C706,Geography!$L$5:$L$838,0),0)</f>
        <v>0</v>
      </c>
      <c r="E706" s="53">
        <v>4365</v>
      </c>
      <c r="F706" s="53">
        <f>SUMIF(County!$A$5:$A$40,A706,County!$D$5:$D$40)</f>
        <v>27879</v>
      </c>
      <c r="G706" s="173" cm="1">
        <f t="array" ref="G706">INDEX(Geography!$E$5:$E$833,MATCH(C706,Geography!$C$5:$C$833,0),0)</f>
        <v>4182</v>
      </c>
      <c r="H706" s="239">
        <f t="shared" si="10"/>
        <v>5568.8755254107755</v>
      </c>
      <c r="I706" s="173">
        <f>SUMIF(Geography!$L$5:$L$838,'Census Tract'!C706,Geography!$M$5:$M$838)</f>
        <v>981</v>
      </c>
      <c r="J706" s="338">
        <f ca="1">($I706/(SUMIF($D$5:$D$832,$D706,$I$5:$I$832))*IF($D706=1,Urban_Rural_LDVs!F$6,Urban_Rural_LDVs!F$7))</f>
        <v>1.5073645872697374</v>
      </c>
      <c r="K706" s="196">
        <f ca="1">($I706/(SUMIF($D$5:$D$832,$D706,$I$5:$I$832))*IF($D706=1,Urban_Rural_LDVs!G$6,Urban_Rural_LDVs!G$7))</f>
        <v>7.6037126930571066</v>
      </c>
      <c r="L706" s="196">
        <f ca="1">($I706/(SUMIF($D$5:$D$832,$D706,$I$5:$I$832))*IF($D706=1,Urban_Rural_LDVs!H$6,Urban_Rural_LDVs!H$7))</f>
        <v>35.232258325432454</v>
      </c>
      <c r="M706" s="197">
        <f ca="1">($I706/(SUMIF($D$5:$D$832,$D706,$I$5:$I$832))*IF($D706=1,Urban_Rural_LDVs!I$6,Urban_Rural_LDVs!I$7))</f>
        <v>76.641332976224817</v>
      </c>
      <c r="N706" s="196">
        <f ca="1">($H706/(SUMIF($D$5:$D$832,$D706,$H$5:$H$832))*IF($D706=1,Urban_Rural_LDVs!J$6,Urban_Rural_LDVs!J$7))</f>
        <v>1.5242708172860238</v>
      </c>
      <c r="O706" s="196">
        <f ca="1">($H706/(SUMIF($D$5:$D$832,$D706,$H$5:$H$832))*IF($D706=1,Urban_Rural_LDVs!K$6,Urban_Rural_LDVs!K$7))</f>
        <v>7.9670454337724737</v>
      </c>
      <c r="P706" s="196">
        <f ca="1">($H706/(SUMIF($D$5:$D$832,$D706,$H$5:$H$832))*IF($D706=1,Urban_Rural_LDVs!L$6,Urban_Rural_LDVs!L$7))</f>
        <v>37.16977548695899</v>
      </c>
      <c r="Q706" s="197">
        <f ca="1">($H706/(SUMIF($D$5:$D$832,$D706,$H$5:$H$832))*IF($D706=1,Urban_Rural_LDVs!M$6,Urban_Rural_LDVs!M$7))</f>
        <v>80.936923509624549</v>
      </c>
      <c r="R706" s="196">
        <f ca="1">($H706/(SUMIF($D$5:$D$832,$D706,$H$5:$H$832))*IF($D706=1,Urban_Rural_LDVs!N$6,Urban_Rural_LDVs!N$7))</f>
        <v>1.0410080727240498</v>
      </c>
      <c r="S706" s="196">
        <f ca="1">($H706/(SUMIF($D$5:$D$832,$D706,$H$5:$H$832))*IF($D706=1,Urban_Rural_LDVs!O$6,Urban_Rural_LDVs!O$7))</f>
        <v>5.3928704019800087</v>
      </c>
      <c r="T706" s="196">
        <f ca="1">($H706/(SUMIF($D$5:$D$832,$D706,$H$5:$H$832))*IF($D706=1,Urban_Rural_LDVs!P$6,Urban_Rural_LDVs!P$7))</f>
        <v>24.850188625395202</v>
      </c>
      <c r="U706" s="339">
        <f ca="1">($H706/(SUMIF($D$5:$D$832,$D706,$H$5:$H$832))*IF($D706=1,Urban_Rural_LDVs!Q$6,Urban_Rural_LDVs!Q$7))</f>
        <v>54.009779104791193</v>
      </c>
      <c r="V706" s="344">
        <f ca="1">'DAC Adjustment'!O710-'Census Tract'!J706</f>
        <v>0</v>
      </c>
      <c r="W706" s="29">
        <f ca="1">'DAC Adjustment'!P710-'Census Tract'!K706</f>
        <v>0</v>
      </c>
      <c r="X706" s="29">
        <f ca="1">'DAC Adjustment'!Q710-'Census Tract'!L706</f>
        <v>0</v>
      </c>
      <c r="Y706" s="105">
        <f ca="1">'DAC Adjustment'!R710-'Census Tract'!M706</f>
        <v>0</v>
      </c>
      <c r="Z706" s="29">
        <f ca="1">'DAC Adjustment'!S710-'Census Tract'!N706</f>
        <v>0</v>
      </c>
      <c r="AA706" s="29">
        <f ca="1">'DAC Adjustment'!T710-'Census Tract'!O706</f>
        <v>0</v>
      </c>
      <c r="AB706" s="29">
        <f ca="1">'DAC Adjustment'!U710-'Census Tract'!P706</f>
        <v>0</v>
      </c>
      <c r="AC706" s="105">
        <f ca="1">'DAC Adjustment'!V710-'Census Tract'!Q706</f>
        <v>0</v>
      </c>
      <c r="AD706" s="29">
        <f ca="1">'DAC Adjustment'!W710-'Census Tract'!R706</f>
        <v>0</v>
      </c>
      <c r="AE706" s="29">
        <f ca="1">'DAC Adjustment'!X710-'Census Tract'!S706</f>
        <v>0</v>
      </c>
      <c r="AF706" s="29">
        <f ca="1">'DAC Adjustment'!Y710-'Census Tract'!T706</f>
        <v>0</v>
      </c>
      <c r="AG706" s="345">
        <f ca="1">'DAC Adjustment'!Z710-'Census Tract'!U706</f>
        <v>0</v>
      </c>
    </row>
    <row r="707" spans="1:33" ht="15.75" x14ac:dyDescent="0.25">
      <c r="A707" s="193" t="s">
        <v>59</v>
      </c>
      <c r="B707" s="53" t="str">
        <f>IFERROR(INDEX(Geography!$R$5:$R$889,MATCH(C707,Geography!$S$5:$S$889,0)),"Undefined")</f>
        <v>The Dalles</v>
      </c>
      <c r="C707" s="53">
        <v>41065970300</v>
      </c>
      <c r="D707" s="171" cm="1">
        <f t="array" ref="D707">INDEX(Geography!$K$5:$K$838,MATCH(C707,Geography!$L$5:$L$838,0),0)</f>
        <v>1</v>
      </c>
      <c r="E707" s="53">
        <v>3039</v>
      </c>
      <c r="F707" s="53">
        <f>SUMIF(County!$A$5:$A$40,A707,County!$D$5:$D$40)</f>
        <v>27879</v>
      </c>
      <c r="G707" s="173" cm="1">
        <f t="array" ref="G707">INDEX(Geography!$E$5:$E$833,MATCH(C707,Geography!$C$5:$C$833,0),0)</f>
        <v>2168</v>
      </c>
      <c r="H707" s="239">
        <f t="shared" si="10"/>
        <v>2886.9732518150554</v>
      </c>
      <c r="I707" s="173">
        <f>SUMIF(Geography!$L$5:$L$838,'Census Tract'!C707,Geography!$M$5:$M$838)</f>
        <v>443</v>
      </c>
      <c r="J707" s="338">
        <f ca="1">($I707/(SUMIF($D$5:$D$832,$D707,$I$5:$I$832))*IF($D707=1,Urban_Rural_LDVs!F$6,Urban_Rural_LDVs!F$7))</f>
        <v>0.22184908645502951</v>
      </c>
      <c r="K707" s="196">
        <f ca="1">($I707/(SUMIF($D$5:$D$832,$D707,$I$5:$I$832))*IF($D707=1,Urban_Rural_LDVs!G$6,Urban_Rural_LDVs!G$7))</f>
        <v>1.1024946410040966</v>
      </c>
      <c r="L707" s="196">
        <f ca="1">($I707/(SUMIF($D$5:$D$832,$D707,$I$5:$I$832))*IF($D707=1,Urban_Rural_LDVs!H$6,Urban_Rural_LDVs!H$7))</f>
        <v>5.0730015275718303</v>
      </c>
      <c r="M707" s="197">
        <f ca="1">($I707/(SUMIF($D$5:$D$832,$D707,$I$5:$I$832))*IF($D707=1,Urban_Rural_LDVs!I$6,Urban_Rural_LDVs!I$7))</f>
        <v>11.018204231278915</v>
      </c>
      <c r="N707" s="196">
        <f ca="1">($H707/(SUMIF($D$5:$D$832,$D707,$H$5:$H$832))*IF($D707=1,Urban_Rural_LDVs!J$6,Urban_Rural_LDVs!J$7))</f>
        <v>0.59599449756841483</v>
      </c>
      <c r="O707" s="196">
        <f ca="1">($H707/(SUMIF($D$5:$D$832,$D707,$H$5:$H$832))*IF($D707=1,Urban_Rural_LDVs!K$6,Urban_Rural_LDVs!K$7))</f>
        <v>2.8360908582295514</v>
      </c>
      <c r="P707" s="196">
        <f ca="1">($H707/(SUMIF($D$5:$D$832,$D707,$H$5:$H$832))*IF($D707=1,Urban_Rural_LDVs!L$6,Urban_Rural_LDVs!L$7))</f>
        <v>12.934816066004842</v>
      </c>
      <c r="Q707" s="197">
        <f ca="1">($H707/(SUMIF($D$5:$D$832,$D707,$H$5:$H$832))*IF($D707=1,Urban_Rural_LDVs!M$6,Urban_Rural_LDVs!M$7))</f>
        <v>28.055843484850726</v>
      </c>
      <c r="R707" s="196">
        <f ca="1">($H707/(SUMIF($D$5:$D$832,$D707,$H$5:$H$832))*IF($D707=1,Urban_Rural_LDVs!N$6,Urban_Rural_LDVs!N$7))</f>
        <v>0.24813240187000962</v>
      </c>
      <c r="S707" s="196">
        <f ca="1">($H707/(SUMIF($D$5:$D$832,$D707,$H$5:$H$832))*IF($D707=1,Urban_Rural_LDVs!O$6,Urban_Rural_LDVs!O$7))</f>
        <v>1.1786624853764143</v>
      </c>
      <c r="T707" s="196">
        <f ca="1">($H707/(SUMIF($D$5:$D$832,$D707,$H$5:$H$832))*IF($D707=1,Urban_Rural_LDVs!P$6,Urban_Rural_LDVs!P$7))</f>
        <v>5.1716366504871223</v>
      </c>
      <c r="U707" s="339">
        <f ca="1">($H707/(SUMIF($D$5:$D$832,$D707,$H$5:$H$832))*IF($D707=1,Urban_Rural_LDVs!Q$6,Urban_Rural_LDVs!Q$7))</f>
        <v>11.110244823348681</v>
      </c>
      <c r="V707" s="344">
        <f ca="1">'DAC Adjustment'!O711-'Census Tract'!J707</f>
        <v>0</v>
      </c>
      <c r="W707" s="29">
        <f ca="1">'DAC Adjustment'!P711-'Census Tract'!K707</f>
        <v>0</v>
      </c>
      <c r="X707" s="29">
        <f ca="1">'DAC Adjustment'!Q711-'Census Tract'!L707</f>
        <v>0</v>
      </c>
      <c r="Y707" s="105">
        <f ca="1">'DAC Adjustment'!R711-'Census Tract'!M707</f>
        <v>0</v>
      </c>
      <c r="Z707" s="29">
        <f ca="1">'DAC Adjustment'!S711-'Census Tract'!N707</f>
        <v>0</v>
      </c>
      <c r="AA707" s="29">
        <f ca="1">'DAC Adjustment'!T711-'Census Tract'!O707</f>
        <v>0</v>
      </c>
      <c r="AB707" s="29">
        <f ca="1">'DAC Adjustment'!U711-'Census Tract'!P707</f>
        <v>0</v>
      </c>
      <c r="AC707" s="105">
        <f ca="1">'DAC Adjustment'!V711-'Census Tract'!Q707</f>
        <v>0</v>
      </c>
      <c r="AD707" s="29">
        <f ca="1">'DAC Adjustment'!W711-'Census Tract'!R707</f>
        <v>0</v>
      </c>
      <c r="AE707" s="29">
        <f ca="1">'DAC Adjustment'!X711-'Census Tract'!S707</f>
        <v>0</v>
      </c>
      <c r="AF707" s="29">
        <f ca="1">'DAC Adjustment'!Y711-'Census Tract'!T707</f>
        <v>0</v>
      </c>
      <c r="AG707" s="345">
        <f ca="1">'DAC Adjustment'!Z711-'Census Tract'!U707</f>
        <v>0</v>
      </c>
    </row>
    <row r="708" spans="1:33" ht="15.75" x14ac:dyDescent="0.25">
      <c r="A708" s="193" t="s">
        <v>59</v>
      </c>
      <c r="B708" s="53" t="str">
        <f>IFERROR(INDEX(Geography!$R$5:$R$889,MATCH(C708,Geography!$S$5:$S$889,0)),"Undefined")</f>
        <v>The Dalles</v>
      </c>
      <c r="C708" s="53">
        <v>41065970400</v>
      </c>
      <c r="D708" s="171" cm="1">
        <f t="array" ref="D708">INDEX(Geography!$K$5:$K$838,MATCH(C708,Geography!$L$5:$L$838,0),0)</f>
        <v>1</v>
      </c>
      <c r="E708" s="53">
        <v>3335</v>
      </c>
      <c r="F708" s="53">
        <f>SUMIF(County!$A$5:$A$40,A708,County!$D$5:$D$40)</f>
        <v>27879</v>
      </c>
      <c r="G708" s="173" cm="1">
        <f t="array" ref="G708">INDEX(Geography!$E$5:$E$833,MATCH(C708,Geography!$C$5:$C$833,0),0)</f>
        <v>2059</v>
      </c>
      <c r="H708" s="239">
        <f t="shared" si="10"/>
        <v>2741.8256113870843</v>
      </c>
      <c r="I708" s="173">
        <f>SUMIF(Geography!$L$5:$L$838,'Census Tract'!C708,Geography!$M$5:$M$838)</f>
        <v>2694</v>
      </c>
      <c r="J708" s="338">
        <f ca="1">($I708/(SUMIF($D$5:$D$832,$D708,$I$5:$I$832))*IF($D708=1,Urban_Rural_LDVs!F$6,Urban_Rural_LDVs!F$7))</f>
        <v>1.3491228869296827</v>
      </c>
      <c r="K708" s="196">
        <f ca="1">($I708/(SUMIF($D$5:$D$832,$D708,$I$5:$I$832))*IF($D708=1,Urban_Rural_LDVs!G$6,Urban_Rural_LDVs!G$7))</f>
        <v>6.7045610899887951</v>
      </c>
      <c r="L708" s="196">
        <f ca="1">($I708/(SUMIF($D$5:$D$832,$D708,$I$5:$I$832))*IF($D708=1,Urban_Rural_LDVs!H$6,Urban_Rural_LDVs!H$7))</f>
        <v>30.85026211123817</v>
      </c>
      <c r="M708" s="197">
        <f ca="1">($I708/(SUMIF($D$5:$D$832,$D708,$I$5:$I$832))*IF($D708=1,Urban_Rural_LDVs!I$6,Urban_Rural_LDVs!I$7))</f>
        <v>67.00460993017019</v>
      </c>
      <c r="N708" s="196">
        <f ca="1">($H708/(SUMIF($D$5:$D$832,$D708,$H$5:$H$832))*IF($D708=1,Urban_Rural_LDVs!J$6,Urban_Rural_LDVs!J$7))</f>
        <v>0.56602982956336079</v>
      </c>
      <c r="O708" s="196">
        <f ca="1">($H708/(SUMIF($D$5:$D$832,$D708,$H$5:$H$832))*IF($D708=1,Urban_Rural_LDVs!K$6,Urban_Rural_LDVs!K$7))</f>
        <v>2.6935014193240989</v>
      </c>
      <c r="P708" s="196">
        <f ca="1">($H708/(SUMIF($D$5:$D$832,$D708,$H$5:$H$832))*IF($D708=1,Urban_Rural_LDVs!L$6,Urban_Rural_LDVs!L$7))</f>
        <v>12.284495516560872</v>
      </c>
      <c r="Q708" s="197">
        <f ca="1">($H708/(SUMIF($D$5:$D$832,$D708,$H$5:$H$832))*IF($D708=1,Urban_Rural_LDVs!M$6,Urban_Rural_LDVs!M$7))</f>
        <v>26.645286778278432</v>
      </c>
      <c r="R708" s="196">
        <f ca="1">($H708/(SUMIF($D$5:$D$832,$D708,$H$5:$H$832))*IF($D708=1,Urban_Rural_LDVs!N$6,Urban_Rural_LDVs!N$7))</f>
        <v>0.23565711044757831</v>
      </c>
      <c r="S708" s="196">
        <f ca="1">($H708/(SUMIF($D$5:$D$832,$D708,$H$5:$H$832))*IF($D708=1,Urban_Rural_LDVs!O$6,Urban_Rural_LDVs!O$7))</f>
        <v>1.1194031630027848</v>
      </c>
      <c r="T708" s="196">
        <f ca="1">($H708/(SUMIF($D$5:$D$832,$D708,$H$5:$H$832))*IF($D708=1,Urban_Rural_LDVs!P$6,Urban_Rural_LDVs!P$7))</f>
        <v>4.9116235532070966</v>
      </c>
      <c r="U708" s="339">
        <f ca="1">($H708/(SUMIF($D$5:$D$832,$D708,$H$5:$H$832))*IF($D708=1,Urban_Rural_LDVs!Q$6,Urban_Rural_LDVs!Q$7))</f>
        <v>10.551657791178476</v>
      </c>
      <c r="V708" s="344">
        <f ca="1">'DAC Adjustment'!O712-'Census Tract'!J708</f>
        <v>0.33728072173242074</v>
      </c>
      <c r="W708" s="29">
        <f ca="1">'DAC Adjustment'!P712-'Census Tract'!K708</f>
        <v>1.6761402724971983</v>
      </c>
      <c r="X708" s="29">
        <f ca="1">'DAC Adjustment'!Q712-'Census Tract'!L708</f>
        <v>7.7125655278095415</v>
      </c>
      <c r="Y708" s="105">
        <f ca="1">'DAC Adjustment'!R712-'Census Tract'!M708</f>
        <v>16.751152482542551</v>
      </c>
      <c r="Z708" s="29">
        <f ca="1">'DAC Adjustment'!S712-'Census Tract'!N708</f>
        <v>0.14150745739084014</v>
      </c>
      <c r="AA708" s="29">
        <f ca="1">'DAC Adjustment'!T712-'Census Tract'!O708</f>
        <v>0.67337535483102462</v>
      </c>
      <c r="AB708" s="29">
        <f ca="1">'DAC Adjustment'!U712-'Census Tract'!P708</f>
        <v>3.0711238791402184</v>
      </c>
      <c r="AC708" s="105">
        <f ca="1">'DAC Adjustment'!V712-'Census Tract'!Q708</f>
        <v>6.6613216945696081</v>
      </c>
      <c r="AD708" s="29">
        <f ca="1">'DAC Adjustment'!W712-'Census Tract'!R708</f>
        <v>5.8914277611894605E-2</v>
      </c>
      <c r="AE708" s="29">
        <f ca="1">'DAC Adjustment'!X712-'Census Tract'!S708</f>
        <v>0.27985079075069619</v>
      </c>
      <c r="AF708" s="29">
        <f ca="1">'DAC Adjustment'!Y712-'Census Tract'!T708</f>
        <v>1.2279058883017742</v>
      </c>
      <c r="AG708" s="345">
        <f ca="1">'DAC Adjustment'!Z712-'Census Tract'!U708</f>
        <v>2.6379144477946195</v>
      </c>
    </row>
    <row r="709" spans="1:33" ht="15.75" x14ac:dyDescent="0.25">
      <c r="A709" s="193" t="s">
        <v>59</v>
      </c>
      <c r="B709" s="53" t="str">
        <f>IFERROR(INDEX(Geography!$R$5:$R$889,MATCH(C709,Geography!$S$5:$S$889,0)),"Undefined")</f>
        <v>Mosier</v>
      </c>
      <c r="C709" s="53">
        <v>41065970600</v>
      </c>
      <c r="D709" s="171" cm="1">
        <f t="array" ref="D709">INDEX(Geography!$K$5:$K$838,MATCH(C709,Geography!$L$5:$L$838,0),0)</f>
        <v>0</v>
      </c>
      <c r="E709" s="53">
        <v>2943</v>
      </c>
      <c r="F709" s="53">
        <f>SUMIF(County!$A$5:$A$40,A709,County!$D$5:$D$40)</f>
        <v>27879</v>
      </c>
      <c r="G709" s="173" cm="1">
        <f t="array" ref="G709">INDEX(Geography!$E$5:$E$833,MATCH(C709,Geography!$C$5:$C$833,0),0)</f>
        <v>2535</v>
      </c>
      <c r="H709" s="239">
        <f t="shared" ref="H709:H772" si="11">(F709-SUMIF($A$5:$A$832,A709,$G$5:$G$832))*(G709/SUMIF($A$5:$A$832,A709,$G$5:$G$832))+G709</f>
        <v>3375.6813622468476</v>
      </c>
      <c r="I709" s="173">
        <f>SUMIF(Geography!$L$5:$L$838,'Census Tract'!C709,Geography!$M$5:$M$838)</f>
        <v>301</v>
      </c>
      <c r="J709" s="338">
        <f ca="1">($I709/(SUMIF($D$5:$D$832,$D709,$I$5:$I$832))*IF($D709=1,Urban_Rural_LDVs!F$6,Urban_Rural_LDVs!F$7))</f>
        <v>0.46250432290335469</v>
      </c>
      <c r="K709" s="196">
        <f ca="1">($I709/(SUMIF($D$5:$D$832,$D709,$I$5:$I$832))*IF($D709=1,Urban_Rural_LDVs!G$6,Urban_Rural_LDVs!G$7))</f>
        <v>2.333045382885004</v>
      </c>
      <c r="L709" s="196">
        <f ca="1">($I709/(SUMIF($D$5:$D$832,$D709,$I$5:$I$832))*IF($D709=1,Urban_Rural_LDVs!H$6,Urban_Rural_LDVs!H$7))</f>
        <v>10.810305561626063</v>
      </c>
      <c r="M709" s="197">
        <f ca="1">($I709/(SUMIF($D$5:$D$832,$D709,$I$5:$I$832))*IF($D709=1,Urban_Rural_LDVs!I$6,Urban_Rural_LDVs!I$7))</f>
        <v>23.515842228179075</v>
      </c>
      <c r="N709" s="196">
        <f ca="1">($H709/(SUMIF($D$5:$D$832,$D709,$H$5:$H$832))*IF($D709=1,Urban_Rural_LDVs!J$6,Urban_Rural_LDVs!J$7))</f>
        <v>0.92396616973220236</v>
      </c>
      <c r="O709" s="196">
        <f ca="1">($H709/(SUMIF($D$5:$D$832,$D709,$H$5:$H$832))*IF($D709=1,Urban_Rural_LDVs!K$6,Urban_Rural_LDVs!K$7))</f>
        <v>4.8293783296540456</v>
      </c>
      <c r="P709" s="196">
        <f ca="1">($H709/(SUMIF($D$5:$D$832,$D709,$H$5:$H$832))*IF($D709=1,Urban_Rural_LDVs!L$6,Urban_Rural_LDVs!L$7))</f>
        <v>22.531176676097807</v>
      </c>
      <c r="Q709" s="197">
        <f ca="1">($H709/(SUMIF($D$5:$D$832,$D709,$H$5:$H$832))*IF($D709=1,Urban_Rural_LDVs!M$6,Urban_Rural_LDVs!M$7))</f>
        <v>49.061478024126785</v>
      </c>
      <c r="R709" s="196">
        <f ca="1">($H709/(SUMIF($D$5:$D$832,$D709,$H$5:$H$832))*IF($D709=1,Urban_Rural_LDVs!N$6,Urban_Rural_LDVs!N$7))</f>
        <v>0.63102713160102009</v>
      </c>
      <c r="S709" s="196">
        <f ca="1">($H709/(SUMIF($D$5:$D$832,$D709,$H$5:$H$832))*IF($D709=1,Urban_Rural_LDVs!O$6,Urban_Rural_LDVs!O$7))</f>
        <v>3.2689924603106939</v>
      </c>
      <c r="T709" s="196">
        <f ca="1">($H709/(SUMIF($D$5:$D$832,$D709,$H$5:$H$832))*IF($D709=1,Urban_Rural_LDVs!P$6,Urban_Rural_LDVs!P$7))</f>
        <v>15.063421369052326</v>
      </c>
      <c r="U709" s="339">
        <f ca="1">($H709/(SUMIF($D$5:$D$832,$D709,$H$5:$H$832))*IF($D709=1,Urban_Rural_LDVs!Q$6,Urban_Rural_LDVs!Q$7))</f>
        <v>32.739069830379165</v>
      </c>
      <c r="V709" s="344">
        <f ca="1">'DAC Adjustment'!O713-'Census Tract'!J709</f>
        <v>0</v>
      </c>
      <c r="W709" s="29">
        <f ca="1">'DAC Adjustment'!P713-'Census Tract'!K709</f>
        <v>0</v>
      </c>
      <c r="X709" s="29">
        <f ca="1">'DAC Adjustment'!Q713-'Census Tract'!L709</f>
        <v>0</v>
      </c>
      <c r="Y709" s="105">
        <f ca="1">'DAC Adjustment'!R713-'Census Tract'!M709</f>
        <v>0</v>
      </c>
      <c r="Z709" s="29">
        <f ca="1">'DAC Adjustment'!S713-'Census Tract'!N709</f>
        <v>0</v>
      </c>
      <c r="AA709" s="29">
        <f ca="1">'DAC Adjustment'!T713-'Census Tract'!O709</f>
        <v>0</v>
      </c>
      <c r="AB709" s="29">
        <f ca="1">'DAC Adjustment'!U713-'Census Tract'!P709</f>
        <v>0</v>
      </c>
      <c r="AC709" s="105">
        <f ca="1">'DAC Adjustment'!V713-'Census Tract'!Q709</f>
        <v>0</v>
      </c>
      <c r="AD709" s="29">
        <f ca="1">'DAC Adjustment'!W713-'Census Tract'!R709</f>
        <v>0</v>
      </c>
      <c r="AE709" s="29">
        <f ca="1">'DAC Adjustment'!X713-'Census Tract'!S709</f>
        <v>0</v>
      </c>
      <c r="AF709" s="29">
        <f ca="1">'DAC Adjustment'!Y713-'Census Tract'!T709</f>
        <v>0</v>
      </c>
      <c r="AG709" s="345">
        <f ca="1">'DAC Adjustment'!Z713-'Census Tract'!U709</f>
        <v>0</v>
      </c>
    </row>
    <row r="710" spans="1:33" ht="15.75" x14ac:dyDescent="0.25">
      <c r="A710" s="193" t="s">
        <v>59</v>
      </c>
      <c r="B710" s="53" t="str">
        <f>IFERROR(INDEX(Geography!$R$5:$R$889,MATCH(C710,Geography!$S$5:$S$889,0)),"Undefined")</f>
        <v>The Dalles</v>
      </c>
      <c r="C710" s="53">
        <v>41065970200</v>
      </c>
      <c r="D710" s="171" cm="1">
        <f t="array" ref="D710">INDEX(Geography!$K$5:$K$838,MATCH(C710,Geography!$L$5:$L$838,0),0)</f>
        <v>1</v>
      </c>
      <c r="E710" s="53">
        <v>2886</v>
      </c>
      <c r="F710" s="53">
        <f>SUMIF(County!$A$5:$A$40,A710,County!$D$5:$D$40)</f>
        <v>27879</v>
      </c>
      <c r="G710" s="173" cm="1">
        <f t="array" ref="G710">INDEX(Geography!$E$5:$E$833,MATCH(C710,Geography!$C$5:$C$833,0),0)</f>
        <v>2226</v>
      </c>
      <c r="H710" s="239">
        <f t="shared" si="11"/>
        <v>2964.2077760794805</v>
      </c>
      <c r="I710" s="173">
        <f>SUMIF(Geography!$L$5:$L$838,'Census Tract'!C710,Geography!$M$5:$M$838)</f>
        <v>1812</v>
      </c>
      <c r="J710" s="338">
        <f ca="1">($I710/(SUMIF($D$5:$D$832,$D710,$I$5:$I$832))*IF($D710=1,Urban_Rural_LDVs!F$6,Urban_Rural_LDVs!F$7))</f>
        <v>0.90742786604179115</v>
      </c>
      <c r="K710" s="196">
        <f ca="1">($I710/(SUMIF($D$5:$D$832,$D710,$I$5:$I$832))*IF($D710=1,Urban_Rural_LDVs!G$6,Urban_Rural_LDVs!G$7))</f>
        <v>4.5095266128655149</v>
      </c>
      <c r="L710" s="196">
        <f ca="1">($I710/(SUMIF($D$5:$D$832,$D710,$I$5:$I$832))*IF($D710=1,Urban_Rural_LDVs!H$6,Urban_Rural_LDVs!H$7))</f>
        <v>20.750064938961977</v>
      </c>
      <c r="M710" s="197">
        <f ca="1">($I710/(SUMIF($D$5:$D$832,$D710,$I$5:$I$832))*IF($D710=1,Urban_Rural_LDVs!I$6,Urban_Rural_LDVs!I$7))</f>
        <v>45.067688639000885</v>
      </c>
      <c r="N710" s="196">
        <f ca="1">($H710/(SUMIF($D$5:$D$832,$D710,$H$5:$H$832))*IF($D710=1,Urban_Rural_LDVs!J$6,Urban_Rural_LDVs!J$7))</f>
        <v>0.61193899980963617</v>
      </c>
      <c r="O710" s="196">
        <f ca="1">($H710/(SUMIF($D$5:$D$832,$D710,$H$5:$H$832))*IF($D710=1,Urban_Rural_LDVs!K$6,Urban_Rural_LDVs!K$7))</f>
        <v>2.9119641376471317</v>
      </c>
      <c r="P710" s="196">
        <f ca="1">($H710/(SUMIF($D$5:$D$832,$D710,$H$5:$H$832))*IF($D710=1,Urban_Rural_LDVs!L$6,Urban_Rural_LDVs!L$7))</f>
        <v>13.280858193231909</v>
      </c>
      <c r="Q710" s="197">
        <f ca="1">($H710/(SUMIF($D$5:$D$832,$D710,$H$5:$H$832))*IF($D710=1,Urban_Rural_LDVs!M$6,Urban_Rural_LDVs!M$7))</f>
        <v>28.806414943393779</v>
      </c>
      <c r="R710" s="196">
        <f ca="1">($H710/(SUMIF($D$5:$D$832,$D710,$H$5:$H$832))*IF($D710=1,Urban_Rural_LDVs!N$6,Urban_Rural_LDVs!N$7))</f>
        <v>0.25477063033332165</v>
      </c>
      <c r="S710" s="196">
        <f ca="1">($H710/(SUMIF($D$5:$D$832,$D710,$H$5:$H$832))*IF($D710=1,Urban_Rural_LDVs!O$6,Urban_Rural_LDVs!O$7))</f>
        <v>1.2101949688412814</v>
      </c>
      <c r="T710" s="196">
        <f ca="1">($H710/(SUMIF($D$5:$D$832,$D710,$H$5:$H$832))*IF($D710=1,Urban_Rural_LDVs!P$6,Urban_Rural_LDVs!P$7))</f>
        <v>5.3099922435352092</v>
      </c>
      <c r="U710" s="339">
        <f ca="1">($H710/(SUMIF($D$5:$D$832,$D710,$H$5:$H$832))*IF($D710=1,Urban_Rural_LDVs!Q$6,Urban_Rural_LDVs!Q$7))</f>
        <v>11.407474620283287</v>
      </c>
      <c r="V710" s="344">
        <f ca="1">'DAC Adjustment'!O714-'Census Tract'!J710</f>
        <v>0</v>
      </c>
      <c r="W710" s="29">
        <f ca="1">'DAC Adjustment'!P714-'Census Tract'!K710</f>
        <v>0</v>
      </c>
      <c r="X710" s="29">
        <f ca="1">'DAC Adjustment'!Q714-'Census Tract'!L710</f>
        <v>0</v>
      </c>
      <c r="Y710" s="105">
        <f ca="1">'DAC Adjustment'!R714-'Census Tract'!M710</f>
        <v>0</v>
      </c>
      <c r="Z710" s="29">
        <f ca="1">'DAC Adjustment'!S714-'Census Tract'!N710</f>
        <v>0</v>
      </c>
      <c r="AA710" s="29">
        <f ca="1">'DAC Adjustment'!T714-'Census Tract'!O710</f>
        <v>0</v>
      </c>
      <c r="AB710" s="29">
        <f ca="1">'DAC Adjustment'!U714-'Census Tract'!P710</f>
        <v>0</v>
      </c>
      <c r="AC710" s="105">
        <f ca="1">'DAC Adjustment'!V714-'Census Tract'!Q710</f>
        <v>0</v>
      </c>
      <c r="AD710" s="29">
        <f ca="1">'DAC Adjustment'!W714-'Census Tract'!R710</f>
        <v>0</v>
      </c>
      <c r="AE710" s="29">
        <f ca="1">'DAC Adjustment'!X714-'Census Tract'!S710</f>
        <v>0</v>
      </c>
      <c r="AF710" s="29">
        <f ca="1">'DAC Adjustment'!Y714-'Census Tract'!T710</f>
        <v>0</v>
      </c>
      <c r="AG710" s="345">
        <f ca="1">'DAC Adjustment'!Z714-'Census Tract'!U710</f>
        <v>0</v>
      </c>
    </row>
    <row r="711" spans="1:33" ht="15.75" x14ac:dyDescent="0.25">
      <c r="A711" s="193" t="s">
        <v>60</v>
      </c>
      <c r="B711" s="53" t="str">
        <f>IFERROR(INDEX(Geography!$R$5:$R$889,MATCH(C711,Geography!$S$5:$S$889,0)),"Undefined")</f>
        <v>Tualatin</v>
      </c>
      <c r="C711" s="53">
        <v>41067032109</v>
      </c>
      <c r="D711" s="171" cm="1">
        <f t="array" ref="D711">INDEX(Geography!$K$5:$K$838,MATCH(C711,Geography!$L$5:$L$838,0),0)</f>
        <v>1</v>
      </c>
      <c r="E711" s="53">
        <v>3251</v>
      </c>
      <c r="F711" s="53">
        <f>SUMIF(County!$A$5:$A$40,A711,County!$D$5:$D$40)</f>
        <v>492400</v>
      </c>
      <c r="G711" s="173" cm="1">
        <f t="array" ref="G711">INDEX(Geography!$E$5:$E$833,MATCH(C711,Geography!$C$5:$C$833,0),0)</f>
        <v>2480</v>
      </c>
      <c r="H711" s="239">
        <f t="shared" si="11"/>
        <v>3005.9126153846155</v>
      </c>
      <c r="I711" s="173">
        <f>SUMIF(Geography!$L$5:$L$838,'Census Tract'!C711,Geography!$M$5:$M$838)</f>
        <v>464</v>
      </c>
      <c r="J711" s="338">
        <f ca="1">($I711/(SUMIF($D$5:$D$832,$D711,$I$5:$I$832))*IF($D711=1,Urban_Rural_LDVs!F$6,Urban_Rural_LDVs!F$7))</f>
        <v>0.23236563457140791</v>
      </c>
      <c r="K711" s="196">
        <f ca="1">($I711/(SUMIF($D$5:$D$832,$D711,$I$5:$I$832))*IF($D711=1,Urban_Rural_LDVs!G$6,Urban_Rural_LDVs!G$7))</f>
        <v>1.1547573666498889</v>
      </c>
      <c r="L711" s="196">
        <f ca="1">($I711/(SUMIF($D$5:$D$832,$D711,$I$5:$I$832))*IF($D711=1,Urban_Rural_LDVs!H$6,Urban_Rural_LDVs!H$7))</f>
        <v>5.3134824126260254</v>
      </c>
      <c r="M711" s="197">
        <f ca="1">($I711/(SUMIF($D$5:$D$832,$D711,$I$5:$I$832))*IF($D711=1,Urban_Rural_LDVs!I$6,Urban_Rural_LDVs!I$7))</f>
        <v>11.54051188106866</v>
      </c>
      <c r="N711" s="196">
        <f ca="1">($H711/(SUMIF($D$5:$D$832,$D711,$H$5:$H$832))*IF($D711=1,Urban_Rural_LDVs!J$6,Urban_Rural_LDVs!J$7))</f>
        <v>0.62054865863907238</v>
      </c>
      <c r="O711" s="196">
        <f ca="1">($H711/(SUMIF($D$5:$D$832,$D711,$H$5:$H$832))*IF($D711=1,Urban_Rural_LDVs!K$6,Urban_Rural_LDVs!K$7))</f>
        <v>2.9529339365265859</v>
      </c>
      <c r="P711" s="196">
        <f ca="1">($H711/(SUMIF($D$5:$D$832,$D711,$H$5:$H$832))*IF($D711=1,Urban_Rural_LDVs!L$6,Urban_Rural_LDVs!L$7))</f>
        <v>13.467712860186326</v>
      </c>
      <c r="Q711" s="197">
        <f ca="1">($H711/(SUMIF($D$5:$D$832,$D711,$H$5:$H$832))*IF($D711=1,Urban_Rural_LDVs!M$6,Urban_Rural_LDVs!M$7))</f>
        <v>29.211706001553083</v>
      </c>
      <c r="R711" s="196">
        <f ca="1">($H711/(SUMIF($D$5:$D$832,$D711,$H$5:$H$832))*IF($D711=1,Urban_Rural_LDVs!N$6,Urban_Rural_LDVs!N$7))</f>
        <v>0.25835511866894445</v>
      </c>
      <c r="S711" s="196">
        <f ca="1">($H711/(SUMIF($D$5:$D$832,$D711,$H$5:$H$832))*IF($D711=1,Urban_Rural_LDVs!O$6,Urban_Rural_LDVs!O$7))</f>
        <v>1.2272217734771436</v>
      </c>
      <c r="T711" s="196">
        <f ca="1">($H711/(SUMIF($D$5:$D$832,$D711,$H$5:$H$832))*IF($D711=1,Urban_Rural_LDVs!P$6,Urban_Rural_LDVs!P$7))</f>
        <v>5.3847010325125622</v>
      </c>
      <c r="U711" s="339">
        <f ca="1">($H711/(SUMIF($D$5:$D$832,$D711,$H$5:$H$832))*IF($D711=1,Urban_Rural_LDVs!Q$6,Urban_Rural_LDVs!Q$7))</f>
        <v>11.567971768882483</v>
      </c>
      <c r="V711" s="344">
        <f ca="1">'DAC Adjustment'!O715-'Census Tract'!J711</f>
        <v>0</v>
      </c>
      <c r="W711" s="29">
        <f ca="1">'DAC Adjustment'!P715-'Census Tract'!K711</f>
        <v>0</v>
      </c>
      <c r="X711" s="29">
        <f ca="1">'DAC Adjustment'!Q715-'Census Tract'!L711</f>
        <v>0</v>
      </c>
      <c r="Y711" s="105">
        <f ca="1">'DAC Adjustment'!R715-'Census Tract'!M711</f>
        <v>0</v>
      </c>
      <c r="Z711" s="29">
        <f ca="1">'DAC Adjustment'!S715-'Census Tract'!N711</f>
        <v>0</v>
      </c>
      <c r="AA711" s="29">
        <f ca="1">'DAC Adjustment'!T715-'Census Tract'!O711</f>
        <v>0</v>
      </c>
      <c r="AB711" s="29">
        <f ca="1">'DAC Adjustment'!U715-'Census Tract'!P711</f>
        <v>0</v>
      </c>
      <c r="AC711" s="105">
        <f ca="1">'DAC Adjustment'!V715-'Census Tract'!Q711</f>
        <v>0</v>
      </c>
      <c r="AD711" s="29">
        <f ca="1">'DAC Adjustment'!W715-'Census Tract'!R711</f>
        <v>0</v>
      </c>
      <c r="AE711" s="29">
        <f ca="1">'DAC Adjustment'!X715-'Census Tract'!S711</f>
        <v>0</v>
      </c>
      <c r="AF711" s="29">
        <f ca="1">'DAC Adjustment'!Y715-'Census Tract'!T711</f>
        <v>0</v>
      </c>
      <c r="AG711" s="345">
        <f ca="1">'DAC Adjustment'!Z715-'Census Tract'!U711</f>
        <v>0</v>
      </c>
    </row>
    <row r="712" spans="1:33" ht="15.75" x14ac:dyDescent="0.25">
      <c r="A712" s="193" t="s">
        <v>60</v>
      </c>
      <c r="B712" s="53" t="str">
        <f>IFERROR(INDEX(Geography!$R$5:$R$889,MATCH(C712,Geography!$S$5:$S$889,0)),"Undefined")</f>
        <v>Beaverton</v>
      </c>
      <c r="C712" s="53">
        <v>41067031807</v>
      </c>
      <c r="D712" s="171" cm="1">
        <f t="array" ref="D712">INDEX(Geography!$K$5:$K$838,MATCH(C712,Geography!$L$5:$L$838,0),0)</f>
        <v>1</v>
      </c>
      <c r="E712" s="53">
        <v>3726</v>
      </c>
      <c r="F712" s="53">
        <f>SUMIF(County!$A$5:$A$40,A712,County!$D$5:$D$40)</f>
        <v>492400</v>
      </c>
      <c r="G712" s="173" cm="1">
        <f t="array" ref="G712">INDEX(Geography!$E$5:$E$833,MATCH(C712,Geography!$C$5:$C$833,0),0)</f>
        <v>2723</v>
      </c>
      <c r="H712" s="239">
        <f t="shared" si="11"/>
        <v>3300.4435692307693</v>
      </c>
      <c r="I712" s="173">
        <f>SUMIF(Geography!$L$5:$L$838,'Census Tract'!C712,Geography!$M$5:$M$838)</f>
        <v>356</v>
      </c>
      <c r="J712" s="338">
        <f ca="1">($I712/(SUMIF($D$5:$D$832,$D712,$I$5:$I$832))*IF($D712=1,Urban_Rural_LDVs!F$6,Urban_Rural_LDVs!F$7))</f>
        <v>0.17828052997289054</v>
      </c>
      <c r="K712" s="196">
        <f ca="1">($I712/(SUMIF($D$5:$D$832,$D712,$I$5:$I$832))*IF($D712=1,Urban_Rural_LDVs!G$6,Urban_Rural_LDVs!G$7))</f>
        <v>0.88597763475724234</v>
      </c>
      <c r="L712" s="196">
        <f ca="1">($I712/(SUMIF($D$5:$D$832,$D712,$I$5:$I$832))*IF($D712=1,Urban_Rural_LDVs!H$6,Urban_Rural_LDVs!H$7))</f>
        <v>4.0767235752044497</v>
      </c>
      <c r="M712" s="197">
        <f ca="1">($I712/(SUMIF($D$5:$D$832,$D712,$I$5:$I$832))*IF($D712=1,Urban_Rural_LDVs!I$6,Urban_Rural_LDVs!I$7))</f>
        <v>8.8543582535785408</v>
      </c>
      <c r="N712" s="196">
        <f ca="1">($H712/(SUMIF($D$5:$D$832,$D712,$H$5:$H$832))*IF($D712=1,Urban_Rural_LDVs!J$6,Urban_Rural_LDVs!J$7))</f>
        <v>0.68135241833636861</v>
      </c>
      <c r="O712" s="196">
        <f ca="1">($H712/(SUMIF($D$5:$D$832,$D712,$H$5:$H$832))*IF($D712=1,Urban_Rural_LDVs!K$6,Urban_Rural_LDVs!K$7))</f>
        <v>3.242273834339473</v>
      </c>
      <c r="P712" s="196">
        <f ca="1">($H712/(SUMIF($D$5:$D$832,$D712,$H$5:$H$832))*IF($D712=1,Urban_Rural_LDVs!L$6,Urban_Rural_LDVs!L$7))</f>
        <v>14.787331499309422</v>
      </c>
      <c r="Q712" s="197">
        <f ca="1">($H712/(SUMIF($D$5:$D$832,$D712,$H$5:$H$832))*IF($D712=1,Urban_Rural_LDVs!M$6,Urban_Rural_LDVs!M$7))</f>
        <v>32.073982033156874</v>
      </c>
      <c r="R712" s="196">
        <f ca="1">($H712/(SUMIF($D$5:$D$832,$D712,$H$5:$H$832))*IF($D712=1,Urban_Rural_LDVs!N$6,Urban_Rural_LDVs!N$7))</f>
        <v>0.28366975328045796</v>
      </c>
      <c r="S712" s="196">
        <f ca="1">($H712/(SUMIF($D$5:$D$832,$D712,$H$5:$H$832))*IF($D712=1,Urban_Rural_LDVs!O$6,Urban_Rural_LDVs!O$7))</f>
        <v>1.3474697133783315</v>
      </c>
      <c r="T712" s="196">
        <f ca="1">($H712/(SUMIF($D$5:$D$832,$D712,$H$5:$H$832))*IF($D712=1,Urban_Rural_LDVs!P$6,Urban_Rural_LDVs!P$7))</f>
        <v>5.9123148836821402</v>
      </c>
      <c r="U712" s="339">
        <f ca="1">($H712/(SUMIF($D$5:$D$832,$D712,$H$5:$H$832))*IF($D712=1,Urban_Rural_LDVs!Q$6,Urban_Rural_LDVs!Q$7))</f>
        <v>12.701446422043146</v>
      </c>
      <c r="V712" s="344">
        <f ca="1">'DAC Adjustment'!O716-'Census Tract'!J712</f>
        <v>0</v>
      </c>
      <c r="W712" s="29">
        <f ca="1">'DAC Adjustment'!P716-'Census Tract'!K712</f>
        <v>0</v>
      </c>
      <c r="X712" s="29">
        <f ca="1">'DAC Adjustment'!Q716-'Census Tract'!L712</f>
        <v>0</v>
      </c>
      <c r="Y712" s="105">
        <f ca="1">'DAC Adjustment'!R716-'Census Tract'!M712</f>
        <v>0</v>
      </c>
      <c r="Z712" s="29">
        <f ca="1">'DAC Adjustment'!S716-'Census Tract'!N712</f>
        <v>0</v>
      </c>
      <c r="AA712" s="29">
        <f ca="1">'DAC Adjustment'!T716-'Census Tract'!O712</f>
        <v>0</v>
      </c>
      <c r="AB712" s="29">
        <f ca="1">'DAC Adjustment'!U716-'Census Tract'!P712</f>
        <v>0</v>
      </c>
      <c r="AC712" s="105">
        <f ca="1">'DAC Adjustment'!V716-'Census Tract'!Q712</f>
        <v>0</v>
      </c>
      <c r="AD712" s="29">
        <f ca="1">'DAC Adjustment'!W716-'Census Tract'!R712</f>
        <v>0</v>
      </c>
      <c r="AE712" s="29">
        <f ca="1">'DAC Adjustment'!X716-'Census Tract'!S712</f>
        <v>0</v>
      </c>
      <c r="AF712" s="29">
        <f ca="1">'DAC Adjustment'!Y716-'Census Tract'!T712</f>
        <v>0</v>
      </c>
      <c r="AG712" s="345">
        <f ca="1">'DAC Adjustment'!Z716-'Census Tract'!U712</f>
        <v>0</v>
      </c>
    </row>
    <row r="713" spans="1:33" ht="15.75" x14ac:dyDescent="0.25">
      <c r="A713" s="193" t="s">
        <v>60</v>
      </c>
      <c r="B713" s="53" t="str">
        <f>IFERROR(INDEX(Geography!$R$5:$R$889,MATCH(C713,Geography!$S$5:$S$889,0)),"Undefined")</f>
        <v>Tualatin</v>
      </c>
      <c r="C713" s="53">
        <v>41067032001</v>
      </c>
      <c r="D713" s="171" cm="1">
        <f t="array" ref="D713">INDEX(Geography!$K$5:$K$838,MATCH(C713,Geography!$L$5:$L$838,0),0)</f>
        <v>1</v>
      </c>
      <c r="E713" s="53">
        <v>5181</v>
      </c>
      <c r="F713" s="53">
        <f>SUMIF(County!$A$5:$A$40,A713,County!$D$5:$D$40)</f>
        <v>492400</v>
      </c>
      <c r="G713" s="173" cm="1">
        <f t="array" ref="G713">INDEX(Geography!$E$5:$E$833,MATCH(C713,Geography!$C$5:$C$833,0),0)</f>
        <v>3788</v>
      </c>
      <c r="H713" s="239">
        <f t="shared" si="11"/>
        <v>4591.2891076923079</v>
      </c>
      <c r="I713" s="173">
        <f>SUMIF(Geography!$L$5:$L$838,'Census Tract'!C713,Geography!$M$5:$M$838)</f>
        <v>8461</v>
      </c>
      <c r="J713" s="338">
        <f ca="1">($I713/(SUMIF($D$5:$D$832,$D713,$I$5:$I$832))*IF($D713=1,Urban_Rural_LDVs!F$6,Urban_Rural_LDVs!F$7))</f>
        <v>4.2371673148894011</v>
      </c>
      <c r="K713" s="196">
        <f ca="1">($I713/(SUMIF($D$5:$D$832,$D713,$I$5:$I$832))*IF($D713=1,Urban_Rural_LDVs!G$6,Urban_Rural_LDVs!G$7))</f>
        <v>21.056901032811876</v>
      </c>
      <c r="L713" s="196">
        <f ca="1">($I713/(SUMIF($D$5:$D$832,$D713,$I$5:$I$832))*IF($D713=1,Urban_Rural_LDVs!H$6,Urban_Rural_LDVs!H$7))</f>
        <v>96.890893735406891</v>
      </c>
      <c r="M713" s="197">
        <f ca="1">($I713/(SUMIF($D$5:$D$832,$D713,$I$5:$I$832))*IF($D713=1,Urban_Rural_LDVs!I$6,Urban_Rural_LDVs!I$7))</f>
        <v>210.44023927957312</v>
      </c>
      <c r="N713" s="196">
        <f ca="1">($H713/(SUMIF($D$5:$D$832,$D713,$H$5:$H$832))*IF($D713=1,Urban_Rural_LDVs!J$6,Urban_Rural_LDVs!J$7))</f>
        <v>0.94783803182451865</v>
      </c>
      <c r="O713" s="196">
        <f ca="1">($H713/(SUMIF($D$5:$D$832,$D713,$H$5:$H$832))*IF($D713=1,Urban_Rural_LDVs!K$6,Urban_Rural_LDVs!K$7))</f>
        <v>4.5103684482107687</v>
      </c>
      <c r="P713" s="196">
        <f ca="1">($H713/(SUMIF($D$5:$D$832,$D713,$H$5:$H$832))*IF($D713=1,Urban_Rural_LDVs!L$6,Urban_Rural_LDVs!L$7))</f>
        <v>20.570845288058791</v>
      </c>
      <c r="Q713" s="197">
        <f ca="1">($H713/(SUMIF($D$5:$D$832,$D713,$H$5:$H$832))*IF($D713=1,Urban_Rural_LDVs!M$6,Urban_Rural_LDVs!M$7))</f>
        <v>44.618525134630268</v>
      </c>
      <c r="R713" s="196">
        <f ca="1">($H713/(SUMIF($D$5:$D$832,$D713,$H$5:$H$832))*IF($D713=1,Urban_Rural_LDVs!N$6,Urban_Rural_LDVs!N$7))</f>
        <v>0.39461660867659737</v>
      </c>
      <c r="S713" s="196">
        <f ca="1">($H713/(SUMIF($D$5:$D$832,$D713,$H$5:$H$832))*IF($D713=1,Urban_Rural_LDVs!O$6,Urban_Rural_LDVs!O$7))</f>
        <v>1.8744822894884758</v>
      </c>
      <c r="T713" s="196">
        <f ca="1">($H713/(SUMIF($D$5:$D$832,$D713,$H$5:$H$832))*IF($D713=1,Urban_Rural_LDVs!P$6,Urban_Rural_LDVs!P$7))</f>
        <v>8.2246965770796709</v>
      </c>
      <c r="U713" s="339">
        <f ca="1">($H713/(SUMIF($D$5:$D$832,$D713,$H$5:$H$832))*IF($D713=1,Urban_Rural_LDVs!Q$6,Urban_Rural_LDVs!Q$7))</f>
        <v>17.669143976018891</v>
      </c>
      <c r="V713" s="344">
        <f ca="1">'DAC Adjustment'!O717-'Census Tract'!J713</f>
        <v>0</v>
      </c>
      <c r="W713" s="29">
        <f ca="1">'DAC Adjustment'!P717-'Census Tract'!K713</f>
        <v>0</v>
      </c>
      <c r="X713" s="29">
        <f ca="1">'DAC Adjustment'!Q717-'Census Tract'!L713</f>
        <v>0</v>
      </c>
      <c r="Y713" s="105">
        <f ca="1">'DAC Adjustment'!R717-'Census Tract'!M713</f>
        <v>0</v>
      </c>
      <c r="Z713" s="29">
        <f ca="1">'DAC Adjustment'!S717-'Census Tract'!N713</f>
        <v>0</v>
      </c>
      <c r="AA713" s="29">
        <f ca="1">'DAC Adjustment'!T717-'Census Tract'!O713</f>
        <v>0</v>
      </c>
      <c r="AB713" s="29">
        <f ca="1">'DAC Adjustment'!U717-'Census Tract'!P713</f>
        <v>0</v>
      </c>
      <c r="AC713" s="105">
        <f ca="1">'DAC Adjustment'!V717-'Census Tract'!Q713</f>
        <v>0</v>
      </c>
      <c r="AD713" s="29">
        <f ca="1">'DAC Adjustment'!W717-'Census Tract'!R713</f>
        <v>0</v>
      </c>
      <c r="AE713" s="29">
        <f ca="1">'DAC Adjustment'!X717-'Census Tract'!S713</f>
        <v>0</v>
      </c>
      <c r="AF713" s="29">
        <f ca="1">'DAC Adjustment'!Y717-'Census Tract'!T713</f>
        <v>0</v>
      </c>
      <c r="AG713" s="345">
        <f ca="1">'DAC Adjustment'!Z717-'Census Tract'!U713</f>
        <v>0</v>
      </c>
    </row>
    <row r="714" spans="1:33" ht="15.75" x14ac:dyDescent="0.25">
      <c r="A714" s="193" t="s">
        <v>60</v>
      </c>
      <c r="B714" s="53" t="str">
        <f>IFERROR(INDEX(Geography!$R$5:$R$889,MATCH(C714,Geography!$S$5:$S$889,0)),"Undefined")</f>
        <v>Beaverton</v>
      </c>
      <c r="C714" s="53">
        <v>41067030501</v>
      </c>
      <c r="D714" s="171" cm="1">
        <f t="array" ref="D714">INDEX(Geography!$K$5:$K$838,MATCH(C714,Geography!$L$5:$L$838,0),0)</f>
        <v>1</v>
      </c>
      <c r="E714" s="53">
        <v>5258</v>
      </c>
      <c r="F714" s="53">
        <f>SUMIF(County!$A$5:$A$40,A714,County!$D$5:$D$40)</f>
        <v>492400</v>
      </c>
      <c r="G714" s="173" cm="1">
        <f t="array" ref="G714">INDEX(Geography!$E$5:$E$833,MATCH(C714,Geography!$C$5:$C$833,0),0)</f>
        <v>3610</v>
      </c>
      <c r="H714" s="239">
        <f t="shared" si="11"/>
        <v>4375.5421538461542</v>
      </c>
      <c r="I714" s="173">
        <f>SUMIF(Geography!$L$5:$L$838,'Census Tract'!C714,Geography!$M$5:$M$838)</f>
        <v>1168</v>
      </c>
      <c r="J714" s="338">
        <f ca="1">($I714/(SUMIF($D$5:$D$832,$D714,$I$5:$I$832))*IF($D714=1,Urban_Rural_LDVs!F$6,Urban_Rural_LDVs!F$7))</f>
        <v>0.58492039047285438</v>
      </c>
      <c r="K714" s="196">
        <f ca="1">($I714/(SUMIF($D$5:$D$832,$D714,$I$5:$I$832))*IF($D714=1,Urban_Rural_LDVs!G$6,Urban_Rural_LDVs!G$7))</f>
        <v>2.9068030263945484</v>
      </c>
      <c r="L714" s="196">
        <f ca="1">($I714/(SUMIF($D$5:$D$832,$D714,$I$5:$I$832))*IF($D714=1,Urban_Rural_LDVs!H$6,Urban_Rural_LDVs!H$7))</f>
        <v>13.375317797299994</v>
      </c>
      <c r="M714" s="197">
        <f ca="1">($I714/(SUMIF($D$5:$D$832,$D714,$I$5:$I$832))*IF($D714=1,Urban_Rural_LDVs!I$6,Urban_Rural_LDVs!I$7))</f>
        <v>29.050254045448696</v>
      </c>
      <c r="N714" s="196">
        <f ca="1">($H714/(SUMIF($D$5:$D$832,$D714,$H$5:$H$832))*IF($D714=1,Urban_Rural_LDVs!J$6,Urban_Rural_LDVs!J$7))</f>
        <v>0.90329865229316586</v>
      </c>
      <c r="O714" s="196">
        <f ca="1">($H714/(SUMIF($D$5:$D$832,$D714,$H$5:$H$832))*IF($D714=1,Urban_Rural_LDVs!K$6,Urban_Rural_LDVs!K$7))</f>
        <v>4.2984239963149093</v>
      </c>
      <c r="P714" s="196">
        <f ca="1">($H714/(SUMIF($D$5:$D$832,$D714,$H$5:$H$832))*IF($D714=1,Urban_Rural_LDVs!L$6,Urban_Rural_LDVs!L$7))</f>
        <v>19.604211058577675</v>
      </c>
      <c r="Q714" s="197">
        <f ca="1">($H714/(SUMIF($D$5:$D$832,$D714,$H$5:$H$832))*IF($D714=1,Urban_Rural_LDVs!M$6,Urban_Rural_LDVs!M$7))</f>
        <v>42.521878494196223</v>
      </c>
      <c r="R714" s="196">
        <f ca="1">($H714/(SUMIF($D$5:$D$832,$D714,$H$5:$H$832))*IF($D714=1,Urban_Rural_LDVs!N$6,Urban_Rural_LDVs!N$7))</f>
        <v>0.37607337838503607</v>
      </c>
      <c r="S714" s="196">
        <f ca="1">($H714/(SUMIF($D$5:$D$832,$D714,$H$5:$H$832))*IF($D714=1,Urban_Rural_LDVs!O$6,Urban_Rural_LDVs!O$7))</f>
        <v>1.7863994363921325</v>
      </c>
      <c r="T714" s="196">
        <f ca="1">($H714/(SUMIF($D$5:$D$832,$D714,$H$5:$H$832))*IF($D714=1,Urban_Rural_LDVs!P$6,Urban_Rural_LDVs!P$7))</f>
        <v>7.8382140029719158</v>
      </c>
      <c r="U714" s="339">
        <f ca="1">($H714/(SUMIF($D$5:$D$832,$D714,$H$5:$H$832))*IF($D714=1,Urban_Rural_LDVs!Q$6,Urban_Rural_LDVs!Q$7))</f>
        <v>16.838862131316841</v>
      </c>
      <c r="V714" s="344">
        <f ca="1">'DAC Adjustment'!O718-'Census Tract'!J714</f>
        <v>0</v>
      </c>
      <c r="W714" s="29">
        <f ca="1">'DAC Adjustment'!P718-'Census Tract'!K714</f>
        <v>0</v>
      </c>
      <c r="X714" s="29">
        <f ca="1">'DAC Adjustment'!Q718-'Census Tract'!L714</f>
        <v>0</v>
      </c>
      <c r="Y714" s="105">
        <f ca="1">'DAC Adjustment'!R718-'Census Tract'!M714</f>
        <v>0</v>
      </c>
      <c r="Z714" s="29">
        <f ca="1">'DAC Adjustment'!S718-'Census Tract'!N714</f>
        <v>0</v>
      </c>
      <c r="AA714" s="29">
        <f ca="1">'DAC Adjustment'!T718-'Census Tract'!O714</f>
        <v>0</v>
      </c>
      <c r="AB714" s="29">
        <f ca="1">'DAC Adjustment'!U718-'Census Tract'!P714</f>
        <v>0</v>
      </c>
      <c r="AC714" s="105">
        <f ca="1">'DAC Adjustment'!V718-'Census Tract'!Q714</f>
        <v>0</v>
      </c>
      <c r="AD714" s="29">
        <f ca="1">'DAC Adjustment'!W718-'Census Tract'!R714</f>
        <v>0</v>
      </c>
      <c r="AE714" s="29">
        <f ca="1">'DAC Adjustment'!X718-'Census Tract'!S714</f>
        <v>0</v>
      </c>
      <c r="AF714" s="29">
        <f ca="1">'DAC Adjustment'!Y718-'Census Tract'!T714</f>
        <v>0</v>
      </c>
      <c r="AG714" s="345">
        <f ca="1">'DAC Adjustment'!Z718-'Census Tract'!U714</f>
        <v>0</v>
      </c>
    </row>
    <row r="715" spans="1:33" ht="15.75" x14ac:dyDescent="0.25">
      <c r="A715" s="193" t="s">
        <v>60</v>
      </c>
      <c r="B715" s="53" t="str">
        <f>IFERROR(INDEX(Geography!$R$5:$R$889,MATCH(C715,Geography!$S$5:$S$889,0)),"Undefined")</f>
        <v>Banks</v>
      </c>
      <c r="C715" s="53">
        <v>41067033500</v>
      </c>
      <c r="D715" s="171" cm="1">
        <f t="array" ref="D715">INDEX(Geography!$K$5:$K$838,MATCH(C715,Geography!$L$5:$L$838,0),0)</f>
        <v>0</v>
      </c>
      <c r="E715" s="53">
        <v>4311</v>
      </c>
      <c r="F715" s="53">
        <f>SUMIF(County!$A$5:$A$40,A715,County!$D$5:$D$40)</f>
        <v>492400</v>
      </c>
      <c r="G715" s="173" cm="1">
        <f t="array" ref="G715">INDEX(Geography!$E$5:$E$833,MATCH(C715,Geography!$C$5:$C$833,0),0)</f>
        <v>3432</v>
      </c>
      <c r="H715" s="239">
        <f t="shared" si="11"/>
        <v>4159.7952000000005</v>
      </c>
      <c r="I715" s="173">
        <f>SUMIF(Geography!$L$5:$L$838,'Census Tract'!C715,Geography!$M$5:$M$838)</f>
        <v>925</v>
      </c>
      <c r="J715" s="338">
        <f ca="1">($I715/(SUMIF($D$5:$D$832,$D715,$I$5:$I$832))*IF($D715=1,Urban_Rural_LDVs!F$6,Urban_Rural_LDVs!F$7))</f>
        <v>1.4213172713807412</v>
      </c>
      <c r="K715" s="196">
        <f ca="1">($I715/(SUMIF($D$5:$D$832,$D715,$I$5:$I$832))*IF($D715=1,Urban_Rural_LDVs!G$6,Urban_Rural_LDVs!G$7))</f>
        <v>7.1696577381017566</v>
      </c>
      <c r="L715" s="196">
        <f ca="1">($I715/(SUMIF($D$5:$D$832,$D715,$I$5:$I$832))*IF($D715=1,Urban_Rural_LDVs!H$6,Urban_Rural_LDVs!H$7))</f>
        <v>33.221038686060162</v>
      </c>
      <c r="M715" s="197">
        <f ca="1">($I715/(SUMIF($D$5:$D$832,$D715,$I$5:$I$832))*IF($D715=1,Urban_Rural_LDVs!I$6,Urban_Rural_LDVs!I$7))</f>
        <v>72.266292561679876</v>
      </c>
      <c r="N715" s="196">
        <f ca="1">($H715/(SUMIF($D$5:$D$832,$D715,$H$5:$H$832))*IF($D715=1,Urban_Rural_LDVs!J$6,Urban_Rural_LDVs!J$7))</f>
        <v>1.138587925033353</v>
      </c>
      <c r="O715" s="196">
        <f ca="1">($H715/(SUMIF($D$5:$D$832,$D715,$H$5:$H$832))*IF($D715=1,Urban_Rural_LDVs!K$6,Urban_Rural_LDVs!K$7))</f>
        <v>5.9511614512418216</v>
      </c>
      <c r="P715" s="196">
        <f ca="1">($H715/(SUMIF($D$5:$D$832,$D715,$H$5:$H$832))*IF($D715=1,Urban_Rural_LDVs!L$6,Urban_Rural_LDVs!L$7))</f>
        <v>27.764788950696573</v>
      </c>
      <c r="Q715" s="197">
        <f ca="1">($H715/(SUMIF($D$5:$D$832,$D715,$H$5:$H$832))*IF($D715=1,Urban_Rural_LDVs!M$6,Urban_Rural_LDVs!M$7))</f>
        <v>60.457631775360767</v>
      </c>
      <c r="R715" s="196">
        <f ca="1">($H715/(SUMIF($D$5:$D$832,$D715,$H$5:$H$832))*IF($D715=1,Urban_Rural_LDVs!N$6,Urban_Rural_LDVs!N$7))</f>
        <v>0.77760408978782714</v>
      </c>
      <c r="S715" s="196">
        <f ca="1">($H715/(SUMIF($D$5:$D$832,$D715,$H$5:$H$832))*IF($D715=1,Urban_Rural_LDVs!O$6,Urban_Rural_LDVs!O$7))</f>
        <v>4.0283242658263179</v>
      </c>
      <c r="T715" s="196">
        <f ca="1">($H715/(SUMIF($D$5:$D$832,$D715,$H$5:$H$832))*IF($D715=1,Urban_Rural_LDVs!P$6,Urban_Rural_LDVs!P$7))</f>
        <v>18.562400055689622</v>
      </c>
      <c r="U715" s="339">
        <f ca="1">($H715/(SUMIF($D$5:$D$832,$D715,$H$5:$H$832))*IF($D715=1,Urban_Rural_LDVs!Q$6,Urban_Rural_LDVs!Q$7))</f>
        <v>40.343803492824243</v>
      </c>
      <c r="V715" s="344">
        <f ca="1">'DAC Adjustment'!O719-'Census Tract'!J715</f>
        <v>0</v>
      </c>
      <c r="W715" s="29">
        <f ca="1">'DAC Adjustment'!P719-'Census Tract'!K715</f>
        <v>0</v>
      </c>
      <c r="X715" s="29">
        <f ca="1">'DAC Adjustment'!Q719-'Census Tract'!L715</f>
        <v>0</v>
      </c>
      <c r="Y715" s="105">
        <f ca="1">'DAC Adjustment'!R719-'Census Tract'!M715</f>
        <v>0</v>
      </c>
      <c r="Z715" s="29">
        <f ca="1">'DAC Adjustment'!S719-'Census Tract'!N715</f>
        <v>0</v>
      </c>
      <c r="AA715" s="29">
        <f ca="1">'DAC Adjustment'!T719-'Census Tract'!O715</f>
        <v>0</v>
      </c>
      <c r="AB715" s="29">
        <f ca="1">'DAC Adjustment'!U719-'Census Tract'!P715</f>
        <v>0</v>
      </c>
      <c r="AC715" s="105">
        <f ca="1">'DAC Adjustment'!V719-'Census Tract'!Q715</f>
        <v>0</v>
      </c>
      <c r="AD715" s="29">
        <f ca="1">'DAC Adjustment'!W719-'Census Tract'!R715</f>
        <v>0</v>
      </c>
      <c r="AE715" s="29">
        <f ca="1">'DAC Adjustment'!X719-'Census Tract'!S715</f>
        <v>0</v>
      </c>
      <c r="AF715" s="29">
        <f ca="1">'DAC Adjustment'!Y719-'Census Tract'!T715</f>
        <v>0</v>
      </c>
      <c r="AG715" s="345">
        <f ca="1">'DAC Adjustment'!Z719-'Census Tract'!U715</f>
        <v>0</v>
      </c>
    </row>
    <row r="716" spans="1:33" ht="15.75" x14ac:dyDescent="0.25">
      <c r="A716" s="193" t="s">
        <v>60</v>
      </c>
      <c r="B716" s="53" t="str">
        <f>IFERROR(INDEX(Geography!$R$5:$R$889,MATCH(C716,Geography!$S$5:$S$889,0)),"Undefined")</f>
        <v>Sherwood</v>
      </c>
      <c r="C716" s="53">
        <v>41067032107</v>
      </c>
      <c r="D716" s="171" cm="1">
        <f t="array" ref="D716">INDEX(Geography!$K$5:$K$838,MATCH(C716,Geography!$L$5:$L$838,0),0)</f>
        <v>1</v>
      </c>
      <c r="E716" s="53">
        <v>2085</v>
      </c>
      <c r="F716" s="53">
        <f>SUMIF(County!$A$5:$A$40,A716,County!$D$5:$D$40)</f>
        <v>492400</v>
      </c>
      <c r="G716" s="173" cm="1">
        <f t="array" ref="G716">INDEX(Geography!$E$5:$E$833,MATCH(C716,Geography!$C$5:$C$833,0),0)</f>
        <v>1737</v>
      </c>
      <c r="H716" s="239">
        <f t="shared" si="11"/>
        <v>2105.3508923076924</v>
      </c>
      <c r="I716" s="173">
        <f>SUMIF(Geography!$L$5:$L$838,'Census Tract'!C716,Geography!$M$5:$M$838)</f>
        <v>2141</v>
      </c>
      <c r="J716" s="338">
        <f ca="1">($I716/(SUMIF($D$5:$D$832,$D716,$I$5:$I$832))*IF($D716=1,Urban_Rural_LDVs!F$6,Urban_Rural_LDVs!F$7))</f>
        <v>1.0721871198650523</v>
      </c>
      <c r="K716" s="196">
        <f ca="1">($I716/(SUMIF($D$5:$D$832,$D716,$I$5:$I$832))*IF($D716=1,Urban_Rural_LDVs!G$6,Urban_Rural_LDVs!G$7))</f>
        <v>5.3283093146495952</v>
      </c>
      <c r="L716" s="196">
        <f ca="1">($I716/(SUMIF($D$5:$D$832,$D716,$I$5:$I$832))*IF($D716=1,Urban_Rural_LDVs!H$6,Urban_Rural_LDVs!H$7))</f>
        <v>24.517598804811033</v>
      </c>
      <c r="M716" s="197">
        <f ca="1">($I716/(SUMIF($D$5:$D$832,$D716,$I$5:$I$832))*IF($D716=1,Urban_Rural_LDVs!I$6,Urban_Rural_LDVs!I$7))</f>
        <v>53.250508485706902</v>
      </c>
      <c r="N716" s="196">
        <f ca="1">($H716/(SUMIF($D$5:$D$832,$D716,$H$5:$H$832))*IF($D716=1,Urban_Rural_LDVs!J$6,Urban_Rural_LDVs!J$7))</f>
        <v>0.43463428228067286</v>
      </c>
      <c r="O716" s="196">
        <f ca="1">($H716/(SUMIF($D$5:$D$832,$D716,$H$5:$H$832))*IF($D716=1,Urban_Rural_LDVs!K$6,Urban_Rural_LDVs!K$7))</f>
        <v>2.0682444547365644</v>
      </c>
      <c r="P716" s="196">
        <f ca="1">($H716/(SUMIF($D$5:$D$832,$D716,$H$5:$H$832))*IF($D716=1,Urban_Rural_LDVs!L$6,Urban_Rural_LDVs!L$7))</f>
        <v>9.432829531509535</v>
      </c>
      <c r="Q716" s="197">
        <f ca="1">($H716/(SUMIF($D$5:$D$832,$D716,$H$5:$H$832))*IF($D716=1,Urban_Rural_LDVs!M$6,Urban_Rural_LDVs!M$7))</f>
        <v>20.45997311479746</v>
      </c>
      <c r="R716" s="196">
        <f ca="1">($H716/(SUMIF($D$5:$D$832,$D716,$H$5:$H$832))*IF($D716=1,Urban_Rural_LDVs!N$6,Urban_Rural_LDVs!N$7))</f>
        <v>0.18095275851933729</v>
      </c>
      <c r="S716" s="196">
        <f ca="1">($H716/(SUMIF($D$5:$D$832,$D716,$H$5:$H$832))*IF($D716=1,Urban_Rural_LDVs!O$6,Urban_Rural_LDVs!O$7))</f>
        <v>0.85955008892330587</v>
      </c>
      <c r="T716" s="196">
        <f ca="1">($H716/(SUMIF($D$5:$D$832,$D716,$H$5:$H$832))*IF($D716=1,Urban_Rural_LDVs!P$6,Urban_Rural_LDVs!P$7))</f>
        <v>3.7714619731751293</v>
      </c>
      <c r="U716" s="339">
        <f ca="1">($H716/(SUMIF($D$5:$D$832,$D716,$H$5:$H$832))*IF($D716=1,Urban_Rural_LDVs!Q$6,Urban_Rural_LDVs!Q$7))</f>
        <v>8.102244742963256</v>
      </c>
      <c r="V716" s="344">
        <f ca="1">'DAC Adjustment'!O720-'Census Tract'!J716</f>
        <v>0</v>
      </c>
      <c r="W716" s="29">
        <f ca="1">'DAC Adjustment'!P720-'Census Tract'!K716</f>
        <v>0</v>
      </c>
      <c r="X716" s="29">
        <f ca="1">'DAC Adjustment'!Q720-'Census Tract'!L716</f>
        <v>0</v>
      </c>
      <c r="Y716" s="105">
        <f ca="1">'DAC Adjustment'!R720-'Census Tract'!M716</f>
        <v>0</v>
      </c>
      <c r="Z716" s="29">
        <f ca="1">'DAC Adjustment'!S720-'Census Tract'!N716</f>
        <v>0</v>
      </c>
      <c r="AA716" s="29">
        <f ca="1">'DAC Adjustment'!T720-'Census Tract'!O716</f>
        <v>0</v>
      </c>
      <c r="AB716" s="29">
        <f ca="1">'DAC Adjustment'!U720-'Census Tract'!P716</f>
        <v>0</v>
      </c>
      <c r="AC716" s="105">
        <f ca="1">'DAC Adjustment'!V720-'Census Tract'!Q716</f>
        <v>0</v>
      </c>
      <c r="AD716" s="29">
        <f ca="1">'DAC Adjustment'!W720-'Census Tract'!R716</f>
        <v>0</v>
      </c>
      <c r="AE716" s="29">
        <f ca="1">'DAC Adjustment'!X720-'Census Tract'!S716</f>
        <v>0</v>
      </c>
      <c r="AF716" s="29">
        <f ca="1">'DAC Adjustment'!Y720-'Census Tract'!T716</f>
        <v>0</v>
      </c>
      <c r="AG716" s="345">
        <f ca="1">'DAC Adjustment'!Z720-'Census Tract'!U716</f>
        <v>0</v>
      </c>
    </row>
    <row r="717" spans="1:33" ht="15.75" x14ac:dyDescent="0.25">
      <c r="A717" s="193" t="s">
        <v>60</v>
      </c>
      <c r="B717" s="53" t="str">
        <f>IFERROR(INDEX(Geography!$R$5:$R$889,MATCH(C717,Geography!$S$5:$S$889,0)),"Undefined")</f>
        <v>Undefined</v>
      </c>
      <c r="C717" s="53">
        <v>41067033600</v>
      </c>
      <c r="D717" s="171" cm="1">
        <f t="array" ref="D717">INDEX(Geography!$K$5:$K$838,MATCH(C717,Geography!$L$5:$L$838,0),0)</f>
        <v>0</v>
      </c>
      <c r="E717" s="53">
        <v>2360</v>
      </c>
      <c r="F717" s="53">
        <f>SUMIF(County!$A$5:$A$40,A717,County!$D$5:$D$40)</f>
        <v>492400</v>
      </c>
      <c r="G717" s="173" cm="1">
        <f t="array" ref="G717">INDEX(Geography!$E$5:$E$833,MATCH(C717,Geography!$C$5:$C$833,0),0)</f>
        <v>2164</v>
      </c>
      <c r="H717" s="239">
        <f t="shared" si="11"/>
        <v>2622.901169230769</v>
      </c>
      <c r="I717" s="173">
        <f>SUMIF(Geography!$L$5:$L$838,'Census Tract'!C717,Geography!$M$5:$M$838)</f>
        <v>648</v>
      </c>
      <c r="J717" s="338">
        <f ca="1">($I717/(SUMIF($D$5:$D$832,$D717,$I$5:$I$832))*IF($D717=1,Urban_Rural_LDVs!F$6,Urban_Rural_LDVs!F$7))</f>
        <v>0.99569036957267054</v>
      </c>
      <c r="K717" s="196">
        <f ca="1">($I717/(SUMIF($D$5:$D$832,$D717,$I$5:$I$832))*IF($D717=1,Urban_Rural_LDVs!G$6,Urban_Rural_LDVs!G$7))</f>
        <v>5.022635907340474</v>
      </c>
      <c r="L717" s="196">
        <f ca="1">($I717/(SUMIF($D$5:$D$832,$D717,$I$5:$I$832))*IF($D717=1,Urban_Rural_LDVs!H$6,Urban_Rural_LDVs!H$7))</f>
        <v>23.272684398450792</v>
      </c>
      <c r="M717" s="197">
        <f ca="1">($I717/(SUMIF($D$5:$D$832,$D717,$I$5:$I$832))*IF($D717=1,Urban_Rural_LDVs!I$6,Urban_Rural_LDVs!I$7))</f>
        <v>50.625467654020063</v>
      </c>
      <c r="N717" s="196">
        <f ca="1">($H717/(SUMIF($D$5:$D$832,$D717,$H$5:$H$832))*IF($D717=1,Urban_Rural_LDVs!J$6,Urban_Rural_LDVs!J$7))</f>
        <v>0.71792082452569217</v>
      </c>
      <c r="O717" s="196">
        <f ca="1">($H717/(SUMIF($D$5:$D$832,$D717,$H$5:$H$832))*IF($D717=1,Urban_Rural_LDVs!K$6,Urban_Rural_LDVs!K$7))</f>
        <v>3.7524223136618007</v>
      </c>
      <c r="P717" s="196">
        <f ca="1">($H717/(SUMIF($D$5:$D$832,$D717,$H$5:$H$832))*IF($D717=1,Urban_Rural_LDVs!L$6,Urban_Rural_LDVs!L$7))</f>
        <v>17.506702590124526</v>
      </c>
      <c r="Q717" s="197">
        <f ca="1">($H717/(SUMIF($D$5:$D$832,$D717,$H$5:$H$832))*IF($D717=1,Urban_Rural_LDVs!M$6,Urban_Rural_LDVs!M$7))</f>
        <v>38.120721201014184</v>
      </c>
      <c r="R717" s="196">
        <f ca="1">($H717/(SUMIF($D$5:$D$832,$D717,$H$5:$H$832))*IF($D717=1,Urban_Rural_LDVs!N$6,Urban_Rural_LDVs!N$7))</f>
        <v>0.49030747386388623</v>
      </c>
      <c r="S717" s="196">
        <f ca="1">($H717/(SUMIF($D$5:$D$832,$D717,$H$5:$H$832))*IF($D717=1,Urban_Rural_LDVs!O$6,Urban_Rural_LDVs!O$7))</f>
        <v>2.5400039951189246</v>
      </c>
      <c r="T717" s="196">
        <f ca="1">($H717/(SUMIF($D$5:$D$832,$D717,$H$5:$H$832))*IF($D717=1,Urban_Rural_LDVs!P$6,Urban_Rural_LDVs!P$7))</f>
        <v>11.704263904578188</v>
      </c>
      <c r="U717" s="339">
        <f ca="1">($H717/(SUMIF($D$5:$D$832,$D717,$H$5:$H$832))*IF($D717=1,Urban_Rural_LDVs!Q$6,Urban_Rural_LDVs!Q$7))</f>
        <v>25.438225745475425</v>
      </c>
      <c r="V717" s="344">
        <f ca="1">'DAC Adjustment'!O721-'Census Tract'!J717</f>
        <v>0</v>
      </c>
      <c r="W717" s="29">
        <f ca="1">'DAC Adjustment'!P721-'Census Tract'!K717</f>
        <v>0</v>
      </c>
      <c r="X717" s="29">
        <f ca="1">'DAC Adjustment'!Q721-'Census Tract'!L717</f>
        <v>0</v>
      </c>
      <c r="Y717" s="105">
        <f ca="1">'DAC Adjustment'!R721-'Census Tract'!M717</f>
        <v>0</v>
      </c>
      <c r="Z717" s="29">
        <f ca="1">'DAC Adjustment'!S721-'Census Tract'!N717</f>
        <v>0</v>
      </c>
      <c r="AA717" s="29">
        <f ca="1">'DAC Adjustment'!T721-'Census Tract'!O717</f>
        <v>0</v>
      </c>
      <c r="AB717" s="29">
        <f ca="1">'DAC Adjustment'!U721-'Census Tract'!P717</f>
        <v>0</v>
      </c>
      <c r="AC717" s="105">
        <f ca="1">'DAC Adjustment'!V721-'Census Tract'!Q717</f>
        <v>0</v>
      </c>
      <c r="AD717" s="29">
        <f ca="1">'DAC Adjustment'!W721-'Census Tract'!R717</f>
        <v>0</v>
      </c>
      <c r="AE717" s="29">
        <f ca="1">'DAC Adjustment'!X721-'Census Tract'!S717</f>
        <v>0</v>
      </c>
      <c r="AF717" s="29">
        <f ca="1">'DAC Adjustment'!Y721-'Census Tract'!T717</f>
        <v>0</v>
      </c>
      <c r="AG717" s="345">
        <f ca="1">'DAC Adjustment'!Z721-'Census Tract'!U717</f>
        <v>0</v>
      </c>
    </row>
    <row r="718" spans="1:33" ht="15.75" x14ac:dyDescent="0.25">
      <c r="A718" s="193" t="s">
        <v>60</v>
      </c>
      <c r="B718" s="53" t="str">
        <f>IFERROR(INDEX(Geography!$R$5:$R$889,MATCH(C718,Geography!$S$5:$S$889,0)),"Undefined")</f>
        <v>Beaverton</v>
      </c>
      <c r="C718" s="53">
        <v>41067031507</v>
      </c>
      <c r="D718" s="171" cm="1">
        <f t="array" ref="D718">INDEX(Geography!$K$5:$K$838,MATCH(C718,Geography!$L$5:$L$838,0),0)</f>
        <v>1</v>
      </c>
      <c r="E718" s="53">
        <v>5885</v>
      </c>
      <c r="F718" s="53">
        <f>SUMIF(County!$A$5:$A$40,A718,County!$D$5:$D$40)</f>
        <v>492400</v>
      </c>
      <c r="G718" s="173" cm="1">
        <f t="array" ref="G718">INDEX(Geography!$E$5:$E$833,MATCH(C718,Geography!$C$5:$C$833,0),0)</f>
        <v>4253</v>
      </c>
      <c r="H718" s="239">
        <f t="shared" si="11"/>
        <v>5154.8977230769233</v>
      </c>
      <c r="I718" s="173">
        <f>SUMIF(Geography!$L$5:$L$838,'Census Tract'!C718,Geography!$M$5:$M$838)</f>
        <v>5375</v>
      </c>
      <c r="J718" s="338">
        <f ca="1">($I718/(SUMIF($D$5:$D$832,$D718,$I$5:$I$832))*IF($D718=1,Urban_Rural_LDVs!F$6,Urban_Rural_LDVs!F$7))</f>
        <v>2.691735529787322</v>
      </c>
      <c r="K718" s="196">
        <f ca="1">($I718/(SUMIF($D$5:$D$832,$D718,$I$5:$I$832))*IF($D718=1,Urban_Rural_LDVs!G$6,Urban_Rural_LDVs!G$7))</f>
        <v>13.376769064101623</v>
      </c>
      <c r="L718" s="196">
        <f ca="1">($I718/(SUMIF($D$5:$D$832,$D718,$I$5:$I$832))*IF($D718=1,Urban_Rural_LDVs!H$6,Urban_Rural_LDVs!H$7))</f>
        <v>61.551655103157074</v>
      </c>
      <c r="M718" s="197">
        <f ca="1">($I718/(SUMIF($D$5:$D$832,$D718,$I$5:$I$832))*IF($D718=1,Urban_Rural_LDVs!I$6,Urban_Rural_LDVs!I$7))</f>
        <v>133.68588655332769</v>
      </c>
      <c r="N718" s="196">
        <f ca="1">($H718/(SUMIF($D$5:$D$832,$D718,$H$5:$H$832))*IF($D718=1,Urban_Rural_LDVs!J$6,Urban_Rural_LDVs!J$7))</f>
        <v>1.0641909053193448</v>
      </c>
      <c r="O718" s="196">
        <f ca="1">($H718/(SUMIF($D$5:$D$832,$D718,$H$5:$H$832))*IF($D718=1,Urban_Rural_LDVs!K$6,Urban_Rural_LDVs!K$7))</f>
        <v>5.0640435613095036</v>
      </c>
      <c r="P718" s="196">
        <f ca="1">($H718/(SUMIF($D$5:$D$832,$D718,$H$5:$H$832))*IF($D718=1,Urban_Rural_LDVs!L$6,Urban_Rural_LDVs!L$7))</f>
        <v>23.096041449343726</v>
      </c>
      <c r="Q718" s="197">
        <f ca="1">($H718/(SUMIF($D$5:$D$832,$D718,$H$5:$H$832))*IF($D718=1,Urban_Rural_LDVs!M$6,Urban_Rural_LDVs!M$7))</f>
        <v>50.095720009921472</v>
      </c>
      <c r="R718" s="196">
        <f ca="1">($H718/(SUMIF($D$5:$D$832,$D718,$H$5:$H$832))*IF($D718=1,Urban_Rural_LDVs!N$6,Urban_Rural_LDVs!N$7))</f>
        <v>0.44305819342702446</v>
      </c>
      <c r="S718" s="196">
        <f ca="1">($H718/(SUMIF($D$5:$D$832,$D718,$H$5:$H$832))*IF($D718=1,Urban_Rural_LDVs!O$6,Urban_Rural_LDVs!O$7))</f>
        <v>2.1045863720154405</v>
      </c>
      <c r="T718" s="196">
        <f ca="1">($H718/(SUMIF($D$5:$D$832,$D718,$H$5:$H$832))*IF($D718=1,Urban_Rural_LDVs!P$6,Urban_Rural_LDVs!P$7))</f>
        <v>9.2343280206757772</v>
      </c>
      <c r="U718" s="339">
        <f ca="1">($H718/(SUMIF($D$5:$D$832,$D718,$H$5:$H$832))*IF($D718=1,Urban_Rural_LDVs!Q$6,Urban_Rural_LDVs!Q$7))</f>
        <v>19.838138682684356</v>
      </c>
      <c r="V718" s="344">
        <f ca="1">'DAC Adjustment'!O722-'Census Tract'!J718</f>
        <v>0</v>
      </c>
      <c r="W718" s="29">
        <f ca="1">'DAC Adjustment'!P722-'Census Tract'!K718</f>
        <v>0</v>
      </c>
      <c r="X718" s="29">
        <f ca="1">'DAC Adjustment'!Q722-'Census Tract'!L718</f>
        <v>0</v>
      </c>
      <c r="Y718" s="105">
        <f ca="1">'DAC Adjustment'!R722-'Census Tract'!M718</f>
        <v>0</v>
      </c>
      <c r="Z718" s="29">
        <f ca="1">'DAC Adjustment'!S722-'Census Tract'!N718</f>
        <v>0</v>
      </c>
      <c r="AA718" s="29">
        <f ca="1">'DAC Adjustment'!T722-'Census Tract'!O718</f>
        <v>0</v>
      </c>
      <c r="AB718" s="29">
        <f ca="1">'DAC Adjustment'!U722-'Census Tract'!P718</f>
        <v>0</v>
      </c>
      <c r="AC718" s="105">
        <f ca="1">'DAC Adjustment'!V722-'Census Tract'!Q718</f>
        <v>0</v>
      </c>
      <c r="AD718" s="29">
        <f ca="1">'DAC Adjustment'!W722-'Census Tract'!R718</f>
        <v>0</v>
      </c>
      <c r="AE718" s="29">
        <f ca="1">'DAC Adjustment'!X722-'Census Tract'!S718</f>
        <v>0</v>
      </c>
      <c r="AF718" s="29">
        <f ca="1">'DAC Adjustment'!Y722-'Census Tract'!T718</f>
        <v>0</v>
      </c>
      <c r="AG718" s="345">
        <f ca="1">'DAC Adjustment'!Z722-'Census Tract'!U718</f>
        <v>0</v>
      </c>
    </row>
    <row r="719" spans="1:33" ht="15.75" x14ac:dyDescent="0.25">
      <c r="A719" s="193" t="s">
        <v>60</v>
      </c>
      <c r="B719" s="53" t="str">
        <f>IFERROR(INDEX(Geography!$R$5:$R$889,MATCH(C719,Geography!$S$5:$S$889,0)),"Undefined")</f>
        <v>Beaverton</v>
      </c>
      <c r="C719" s="53">
        <v>41067030101</v>
      </c>
      <c r="D719" s="171" cm="1">
        <f t="array" ref="D719">INDEX(Geography!$K$5:$K$838,MATCH(C719,Geography!$L$5:$L$838,0),0)</f>
        <v>1</v>
      </c>
      <c r="E719" s="53">
        <v>8518</v>
      </c>
      <c r="F719" s="53">
        <f>SUMIF(County!$A$5:$A$40,A719,County!$D$5:$D$40)</f>
        <v>492400</v>
      </c>
      <c r="G719" s="173" cm="1">
        <f t="array" ref="G719">INDEX(Geography!$E$5:$E$833,MATCH(C719,Geography!$C$5:$C$833,0),0)</f>
        <v>6669</v>
      </c>
      <c r="H719" s="239">
        <f t="shared" si="11"/>
        <v>8083.2384000000002</v>
      </c>
      <c r="I719" s="173">
        <f>SUMIF(Geography!$L$5:$L$838,'Census Tract'!C719,Geography!$M$5:$M$838)</f>
        <v>9634</v>
      </c>
      <c r="J719" s="338">
        <f ca="1">($I719/(SUMIF($D$5:$D$832,$D719,$I$5:$I$832))*IF($D719=1,Urban_Rural_LDVs!F$6,Urban_Rural_LDVs!F$7))</f>
        <v>4.8245916453899653</v>
      </c>
      <c r="K719" s="196">
        <f ca="1">($I719/(SUMIF($D$5:$D$832,$D719,$I$5:$I$832))*IF($D719=1,Urban_Rural_LDVs!G$6,Urban_Rural_LDVs!G$7))</f>
        <v>23.976147565312566</v>
      </c>
      <c r="L719" s="196">
        <f ca="1">($I719/(SUMIF($D$5:$D$832,$D719,$I$5:$I$832))*IF($D719=1,Urban_Rural_LDVs!H$6,Urban_Rural_LDVs!H$7))</f>
        <v>110.32346888629122</v>
      </c>
      <c r="M719" s="197">
        <f ca="1">($I719/(SUMIF($D$5:$D$832,$D719,$I$5:$I$832))*IF($D719=1,Urban_Rural_LDVs!I$6,Urban_Rural_LDVs!I$7))</f>
        <v>239.6148522892575</v>
      </c>
      <c r="N719" s="196">
        <f ca="1">($H719/(SUMIF($D$5:$D$832,$D719,$H$5:$H$832))*IF($D719=1,Urban_Rural_LDVs!J$6,Urban_Rural_LDVs!J$7))</f>
        <v>1.6687254050257958</v>
      </c>
      <c r="O719" s="196">
        <f ca="1">($H719/(SUMIF($D$5:$D$832,$D719,$H$5:$H$832))*IF($D719=1,Urban_Rural_LDVs!K$6,Urban_Rural_LDVs!K$7))</f>
        <v>7.9407727510870165</v>
      </c>
      <c r="P719" s="196">
        <f ca="1">($H719/(SUMIF($D$5:$D$832,$D719,$H$5:$H$832))*IF($D719=1,Urban_Rural_LDVs!L$6,Urban_Rural_LDVs!L$7))</f>
        <v>36.216200429267182</v>
      </c>
      <c r="Q719" s="197">
        <f ca="1">($H719/(SUMIF($D$5:$D$832,$D719,$H$5:$H$832))*IF($D719=1,Urban_Rural_LDVs!M$6,Urban_Rural_LDVs!M$7))</f>
        <v>78.553575534015124</v>
      </c>
      <c r="R719" s="196">
        <f ca="1">($H719/(SUMIF($D$5:$D$832,$D719,$H$5:$H$832))*IF($D719=1,Urban_Rural_LDVs!N$6,Urban_Rural_LDVs!N$7))</f>
        <v>0.69474608322709286</v>
      </c>
      <c r="S719" s="196">
        <f ca="1">($H719/(SUMIF($D$5:$D$832,$D719,$H$5:$H$832))*IF($D719=1,Urban_Rural_LDVs!O$6,Urban_Rural_LDVs!O$7))</f>
        <v>3.3001379061770448</v>
      </c>
      <c r="T719" s="196">
        <f ca="1">($H719/(SUMIF($D$5:$D$832,$D719,$H$5:$H$832))*IF($D719=1,Urban_Rural_LDVs!P$6,Urban_Rural_LDVs!P$7))</f>
        <v>14.480069026542854</v>
      </c>
      <c r="U719" s="339">
        <f ca="1">($H719/(SUMIF($D$5:$D$832,$D719,$H$5:$H$832))*IF($D719=1,Urban_Rural_LDVs!Q$6,Urban_Rural_LDVs!Q$7))</f>
        <v>31.107582147853741</v>
      </c>
      <c r="V719" s="344">
        <f ca="1">'DAC Adjustment'!O723-'Census Tract'!J719</f>
        <v>0</v>
      </c>
      <c r="W719" s="29">
        <f ca="1">'DAC Adjustment'!P723-'Census Tract'!K719</f>
        <v>0</v>
      </c>
      <c r="X719" s="29">
        <f ca="1">'DAC Adjustment'!Q723-'Census Tract'!L719</f>
        <v>0</v>
      </c>
      <c r="Y719" s="105">
        <f ca="1">'DAC Adjustment'!R723-'Census Tract'!M719</f>
        <v>0</v>
      </c>
      <c r="Z719" s="29">
        <f ca="1">'DAC Adjustment'!S723-'Census Tract'!N719</f>
        <v>0</v>
      </c>
      <c r="AA719" s="29">
        <f ca="1">'DAC Adjustment'!T723-'Census Tract'!O719</f>
        <v>0</v>
      </c>
      <c r="AB719" s="29">
        <f ca="1">'DAC Adjustment'!U723-'Census Tract'!P719</f>
        <v>0</v>
      </c>
      <c r="AC719" s="105">
        <f ca="1">'DAC Adjustment'!V723-'Census Tract'!Q719</f>
        <v>0</v>
      </c>
      <c r="AD719" s="29">
        <f ca="1">'DAC Adjustment'!W723-'Census Tract'!R719</f>
        <v>0</v>
      </c>
      <c r="AE719" s="29">
        <f ca="1">'DAC Adjustment'!X723-'Census Tract'!S719</f>
        <v>0</v>
      </c>
      <c r="AF719" s="29">
        <f ca="1">'DAC Adjustment'!Y723-'Census Tract'!T719</f>
        <v>0</v>
      </c>
      <c r="AG719" s="345">
        <f ca="1">'DAC Adjustment'!Z723-'Census Tract'!U719</f>
        <v>0</v>
      </c>
    </row>
    <row r="720" spans="1:33" ht="15.75" x14ac:dyDescent="0.25">
      <c r="A720" s="193" t="s">
        <v>60</v>
      </c>
      <c r="B720" s="53" t="str">
        <f>IFERROR(INDEX(Geography!$R$5:$R$889,MATCH(C720,Geography!$S$5:$S$889,0)),"Undefined")</f>
        <v>Hillsboro</v>
      </c>
      <c r="C720" s="53">
        <v>41067032406</v>
      </c>
      <c r="D720" s="171" cm="1">
        <f t="array" ref="D720">INDEX(Geography!$K$5:$K$838,MATCH(C720,Geography!$L$5:$L$838,0),0)</f>
        <v>1</v>
      </c>
      <c r="E720" s="53">
        <v>9135</v>
      </c>
      <c r="F720" s="53">
        <f>SUMIF(County!$A$5:$A$40,A720,County!$D$5:$D$40)</f>
        <v>492400</v>
      </c>
      <c r="G720" s="173" cm="1">
        <f t="array" ref="G720">INDEX(Geography!$E$5:$E$833,MATCH(C720,Geography!$C$5:$C$833,0),0)</f>
        <v>6292</v>
      </c>
      <c r="H720" s="239">
        <f t="shared" si="11"/>
        <v>7626.2911999999997</v>
      </c>
      <c r="I720" s="173">
        <f>SUMIF(Geography!$L$5:$L$838,'Census Tract'!C720,Geography!$M$5:$M$838)</f>
        <v>2012</v>
      </c>
      <c r="J720" s="338">
        <f ca="1">($I720/(SUMIF($D$5:$D$832,$D720,$I$5:$I$832))*IF($D720=1,Urban_Rural_LDVs!F$6,Urban_Rural_LDVs!F$7))</f>
        <v>1.0075854671501567</v>
      </c>
      <c r="K720" s="196">
        <f ca="1">($I720/(SUMIF($D$5:$D$832,$D720,$I$5:$I$832))*IF($D720=1,Urban_Rural_LDVs!G$6,Urban_Rural_LDVs!G$7))</f>
        <v>5.0072668571111567</v>
      </c>
      <c r="L720" s="196">
        <f ca="1">($I720/(SUMIF($D$5:$D$832,$D720,$I$5:$I$832))*IF($D720=1,Urban_Rural_LDVs!H$6,Urban_Rural_LDVs!H$7))</f>
        <v>23.040359082335264</v>
      </c>
      <c r="M720" s="197">
        <f ca="1">($I720/(SUMIF($D$5:$D$832,$D720,$I$5:$I$832))*IF($D720=1,Urban_Rural_LDVs!I$6,Urban_Rural_LDVs!I$7))</f>
        <v>50.042047208427036</v>
      </c>
      <c r="N720" s="196">
        <f ca="1">($H720/(SUMIF($D$5:$D$832,$D720,$H$5:$H$832))*IF($D720=1,Urban_Rural_LDVs!J$6,Urban_Rural_LDVs!J$7))</f>
        <v>1.574392000063324</v>
      </c>
      <c r="O720" s="196">
        <f ca="1">($H720/(SUMIF($D$5:$D$832,$D720,$H$5:$H$832))*IF($D720=1,Urban_Rural_LDVs!K$6,Urban_Rural_LDVs!K$7))</f>
        <v>7.4918791647682568</v>
      </c>
      <c r="P720" s="196">
        <f ca="1">($H720/(SUMIF($D$5:$D$832,$D720,$H$5:$H$832))*IF($D720=1,Urban_Rural_LDVs!L$6,Urban_Rural_LDVs!L$7))</f>
        <v>34.16889085334369</v>
      </c>
      <c r="Q720" s="197">
        <f ca="1">($H720/(SUMIF($D$5:$D$832,$D720,$H$5:$H$832))*IF($D720=1,Urban_Rural_LDVs!M$6,Urban_Rural_LDVs!M$7))</f>
        <v>74.112925065230641</v>
      </c>
      <c r="R720" s="196">
        <f ca="1">($H720/(SUMIF($D$5:$D$832,$D720,$H$5:$H$832))*IF($D720=1,Urban_Rural_LDVs!N$6,Urban_Rural_LDVs!N$7))</f>
        <v>0.65547193817137028</v>
      </c>
      <c r="S720" s="196">
        <f ca="1">($H720/(SUMIF($D$5:$D$832,$D720,$H$5:$H$832))*IF($D720=1,Urban_Rural_LDVs!O$6,Urban_Rural_LDVs!O$7))</f>
        <v>3.1135804027089464</v>
      </c>
      <c r="T720" s="196">
        <f ca="1">($H720/(SUMIF($D$5:$D$832,$D720,$H$5:$H$832))*IF($D720=1,Urban_Rural_LDVs!P$6,Urban_Rural_LDVs!P$7))</f>
        <v>13.661507619584292</v>
      </c>
      <c r="U720" s="339">
        <f ca="1">($H720/(SUMIF($D$5:$D$832,$D720,$H$5:$H$832))*IF($D720=1,Urban_Rural_LDVs!Q$6,Urban_Rural_LDVs!Q$7))</f>
        <v>29.349063858793784</v>
      </c>
      <c r="V720" s="344">
        <f ca="1">'DAC Adjustment'!O724-'Census Tract'!J720</f>
        <v>0</v>
      </c>
      <c r="W720" s="29">
        <f ca="1">'DAC Adjustment'!P724-'Census Tract'!K720</f>
        <v>0</v>
      </c>
      <c r="X720" s="29">
        <f ca="1">'DAC Adjustment'!Q724-'Census Tract'!L720</f>
        <v>0</v>
      </c>
      <c r="Y720" s="105">
        <f ca="1">'DAC Adjustment'!R724-'Census Tract'!M720</f>
        <v>0</v>
      </c>
      <c r="Z720" s="29">
        <f ca="1">'DAC Adjustment'!S724-'Census Tract'!N720</f>
        <v>0</v>
      </c>
      <c r="AA720" s="29">
        <f ca="1">'DAC Adjustment'!T724-'Census Tract'!O720</f>
        <v>0</v>
      </c>
      <c r="AB720" s="29">
        <f ca="1">'DAC Adjustment'!U724-'Census Tract'!P720</f>
        <v>0</v>
      </c>
      <c r="AC720" s="105">
        <f ca="1">'DAC Adjustment'!V724-'Census Tract'!Q720</f>
        <v>0</v>
      </c>
      <c r="AD720" s="29">
        <f ca="1">'DAC Adjustment'!W724-'Census Tract'!R720</f>
        <v>0</v>
      </c>
      <c r="AE720" s="29">
        <f ca="1">'DAC Adjustment'!X724-'Census Tract'!S720</f>
        <v>0</v>
      </c>
      <c r="AF720" s="29">
        <f ca="1">'DAC Adjustment'!Y724-'Census Tract'!T720</f>
        <v>0</v>
      </c>
      <c r="AG720" s="345">
        <f ca="1">'DAC Adjustment'!Z724-'Census Tract'!U720</f>
        <v>0</v>
      </c>
    </row>
    <row r="721" spans="1:33" ht="15.75" x14ac:dyDescent="0.25">
      <c r="A721" s="193" t="s">
        <v>60</v>
      </c>
      <c r="B721" s="53" t="str">
        <f>IFERROR(INDEX(Geography!$R$5:$R$889,MATCH(C721,Geography!$S$5:$S$889,0)),"Undefined")</f>
        <v>Hillsboro</v>
      </c>
      <c r="C721" s="53">
        <v>41067032300</v>
      </c>
      <c r="D721" s="171" cm="1">
        <f t="array" ref="D721">INDEX(Geography!$K$5:$K$838,MATCH(C721,Geography!$L$5:$L$838,0),0)</f>
        <v>0</v>
      </c>
      <c r="E721" s="53">
        <v>6280</v>
      </c>
      <c r="F721" s="53">
        <f>SUMIF(County!$A$5:$A$40,A721,County!$D$5:$D$40)</f>
        <v>492400</v>
      </c>
      <c r="G721" s="173" cm="1">
        <f t="array" ref="G721">INDEX(Geography!$E$5:$E$833,MATCH(C721,Geography!$C$5:$C$833,0),0)</f>
        <v>4542</v>
      </c>
      <c r="H721" s="239">
        <f t="shared" si="11"/>
        <v>5505.183507692308</v>
      </c>
      <c r="I721" s="173">
        <f>SUMIF(Geography!$L$5:$L$838,'Census Tract'!C721,Geography!$M$5:$M$838)</f>
        <v>2701</v>
      </c>
      <c r="J721" s="338">
        <f ca="1">($I721/(SUMIF($D$5:$D$832,$D721,$I$5:$I$832))*IF($D721=1,Urban_Rural_LDVs!F$6,Urban_Rural_LDVs!F$7))</f>
        <v>4.1502464324317643</v>
      </c>
      <c r="K721" s="196">
        <f ca="1">($I721/(SUMIF($D$5:$D$832,$D721,$I$5:$I$832))*IF($D721=1,Urban_Rural_LDVs!G$6,Urban_Rural_LDVs!G$7))</f>
        <v>20.935400595257128</v>
      </c>
      <c r="L721" s="196">
        <f ca="1">($I721/(SUMIF($D$5:$D$832,$D721,$I$5:$I$832))*IF($D721=1,Urban_Rural_LDVs!H$6,Urban_Rural_LDVs!H$7))</f>
        <v>97.005432963295661</v>
      </c>
      <c r="M721" s="197">
        <f ca="1">($I721/(SUMIF($D$5:$D$832,$D721,$I$5:$I$832))*IF($D721=1,Urban_Rural_LDVs!I$6,Urban_Rural_LDVs!I$7))</f>
        <v>211.01757428010524</v>
      </c>
      <c r="N721" s="196">
        <f ca="1">($H721/(SUMIF($D$5:$D$832,$D721,$H$5:$H$832))*IF($D721=1,Urban_Rural_LDVs!J$6,Urban_Rural_LDVs!J$7))</f>
        <v>1.5068375161717626</v>
      </c>
      <c r="O721" s="196">
        <f ca="1">($H721/(SUMIF($D$5:$D$832,$D721,$H$5:$H$832))*IF($D721=1,Urban_Rural_LDVs!K$6,Urban_Rural_LDVs!K$7))</f>
        <v>7.8759252073252775</v>
      </c>
      <c r="P721" s="196">
        <f ca="1">($H721/(SUMIF($D$5:$D$832,$D721,$H$5:$H$832))*IF($D721=1,Urban_Rural_LDVs!L$6,Urban_Rural_LDVs!L$7))</f>
        <v>36.74465950293235</v>
      </c>
      <c r="Q721" s="197">
        <f ca="1">($H721/(SUMIF($D$5:$D$832,$D721,$H$5:$H$832))*IF($D721=1,Urban_Rural_LDVs!M$6,Urban_Rural_LDVs!M$7))</f>
        <v>80.011236457951213</v>
      </c>
      <c r="R721" s="196">
        <f ca="1">($H721/(SUMIF($D$5:$D$832,$D721,$H$5:$H$832))*IF($D721=1,Urban_Rural_LDVs!N$6,Urban_Rural_LDVs!N$7))</f>
        <v>1.0291019160303934</v>
      </c>
      <c r="S721" s="196">
        <f ca="1">($H721/(SUMIF($D$5:$D$832,$D721,$H$5:$H$832))*IF($D721=1,Urban_Rural_LDVs!O$6,Urban_Rural_LDVs!O$7))</f>
        <v>5.3311913797736405</v>
      </c>
      <c r="T721" s="196">
        <f ca="1">($H721/(SUMIF($D$5:$D$832,$D721,$H$5:$H$832))*IF($D721=1,Urban_Rural_LDVs!P$6,Urban_Rural_LDVs!P$7))</f>
        <v>24.565973500274552</v>
      </c>
      <c r="U721" s="339">
        <f ca="1">($H721/(SUMIF($D$5:$D$832,$D721,$H$5:$H$832))*IF($D721=1,Urban_Rural_LDVs!Q$6,Urban_Rural_LDVs!Q$7))</f>
        <v>53.392061615503408</v>
      </c>
      <c r="V721" s="344">
        <f ca="1">'DAC Adjustment'!O725-'Census Tract'!J721</f>
        <v>0</v>
      </c>
      <c r="W721" s="29">
        <f ca="1">'DAC Adjustment'!P725-'Census Tract'!K721</f>
        <v>0</v>
      </c>
      <c r="X721" s="29">
        <f ca="1">'DAC Adjustment'!Q725-'Census Tract'!L721</f>
        <v>0</v>
      </c>
      <c r="Y721" s="105">
        <f ca="1">'DAC Adjustment'!R725-'Census Tract'!M721</f>
        <v>0</v>
      </c>
      <c r="Z721" s="29">
        <f ca="1">'DAC Adjustment'!S725-'Census Tract'!N721</f>
        <v>0</v>
      </c>
      <c r="AA721" s="29">
        <f ca="1">'DAC Adjustment'!T725-'Census Tract'!O721</f>
        <v>0</v>
      </c>
      <c r="AB721" s="29">
        <f ca="1">'DAC Adjustment'!U725-'Census Tract'!P721</f>
        <v>0</v>
      </c>
      <c r="AC721" s="105">
        <f ca="1">'DAC Adjustment'!V725-'Census Tract'!Q721</f>
        <v>0</v>
      </c>
      <c r="AD721" s="29">
        <f ca="1">'DAC Adjustment'!W725-'Census Tract'!R721</f>
        <v>0</v>
      </c>
      <c r="AE721" s="29">
        <f ca="1">'DAC Adjustment'!X725-'Census Tract'!S721</f>
        <v>0</v>
      </c>
      <c r="AF721" s="29">
        <f ca="1">'DAC Adjustment'!Y725-'Census Tract'!T721</f>
        <v>0</v>
      </c>
      <c r="AG721" s="345">
        <f ca="1">'DAC Adjustment'!Z725-'Census Tract'!U721</f>
        <v>0</v>
      </c>
    </row>
    <row r="722" spans="1:33" ht="15.75" x14ac:dyDescent="0.25">
      <c r="A722" s="193" t="s">
        <v>60</v>
      </c>
      <c r="B722" s="53" t="str">
        <f>IFERROR(INDEX(Geography!$R$5:$R$889,MATCH(C722,Geography!$S$5:$S$889,0)),"Undefined")</f>
        <v>Tualatin</v>
      </c>
      <c r="C722" s="53">
        <v>41067032003</v>
      </c>
      <c r="D722" s="171" cm="1">
        <f t="array" ref="D722">INDEX(Geography!$K$5:$K$838,MATCH(C722,Geography!$L$5:$L$838,0),0)</f>
        <v>1</v>
      </c>
      <c r="E722" s="53">
        <v>4658</v>
      </c>
      <c r="F722" s="53">
        <f>SUMIF(County!$A$5:$A$40,A722,County!$D$5:$D$40)</f>
        <v>492400</v>
      </c>
      <c r="G722" s="173" cm="1">
        <f t="array" ref="G722">INDEX(Geography!$E$5:$E$833,MATCH(C722,Geography!$C$5:$C$833,0),0)</f>
        <v>2468</v>
      </c>
      <c r="H722" s="239">
        <f t="shared" si="11"/>
        <v>2991.3678769230769</v>
      </c>
      <c r="I722" s="173">
        <f>SUMIF(Geography!$L$5:$L$838,'Census Tract'!C722,Geography!$M$5:$M$838)</f>
        <v>10130</v>
      </c>
      <c r="J722" s="338">
        <f ca="1">($I722/(SUMIF($D$5:$D$832,$D722,$I$5:$I$832))*IF($D722=1,Urban_Rural_LDVs!F$6,Urban_Rural_LDVs!F$7))</f>
        <v>5.0729824961387111</v>
      </c>
      <c r="K722" s="196">
        <f ca="1">($I722/(SUMIF($D$5:$D$832,$D722,$I$5:$I$832))*IF($D722=1,Urban_Rural_LDVs!G$6,Urban_Rural_LDVs!G$7))</f>
        <v>25.210543371041759</v>
      </c>
      <c r="L722" s="196">
        <f ca="1">($I722/(SUMIF($D$5:$D$832,$D722,$I$5:$I$832))*IF($D722=1,Urban_Rural_LDVs!H$6,Urban_Rural_LDVs!H$7))</f>
        <v>116.00339836185697</v>
      </c>
      <c r="M722" s="197">
        <f ca="1">($I722/(SUMIF($D$5:$D$832,$D722,$I$5:$I$832))*IF($D722=1,Urban_Rural_LDVs!I$6,Urban_Rural_LDVs!I$7))</f>
        <v>251.95126154143432</v>
      </c>
      <c r="N722" s="196">
        <f ca="1">($H722/(SUMIF($D$5:$D$832,$D722,$H$5:$H$832))*IF($D722=1,Urban_Rural_LDVs!J$6,Urban_Rural_LDVs!J$7))</f>
        <v>0.61754600383920588</v>
      </c>
      <c r="O722" s="196">
        <f ca="1">($H722/(SUMIF($D$5:$D$832,$D722,$H$5:$H$832))*IF($D722=1,Urban_Rural_LDVs!K$6,Urban_Rural_LDVs!K$7))</f>
        <v>2.9386455465111347</v>
      </c>
      <c r="P722" s="196">
        <f ca="1">($H722/(SUMIF($D$5:$D$832,$D722,$H$5:$H$832))*IF($D722=1,Urban_Rural_LDVs!L$6,Urban_Rural_LDVs!L$7))</f>
        <v>13.402546507637037</v>
      </c>
      <c r="Q722" s="197">
        <f ca="1">($H722/(SUMIF($D$5:$D$832,$D722,$H$5:$H$832))*IF($D722=1,Urban_Rural_LDVs!M$6,Urban_Rural_LDVs!M$7))</f>
        <v>29.070359037029437</v>
      </c>
      <c r="R722" s="196">
        <f ca="1">($H722/(SUMIF($D$5:$D$832,$D722,$H$5:$H$832))*IF($D722=1,Urban_Rural_LDVs!N$6,Urban_Rural_LDVs!N$7))</f>
        <v>0.25710501325603019</v>
      </c>
      <c r="S722" s="196">
        <f ca="1">($H722/(SUMIF($D$5:$D$832,$D722,$H$5:$H$832))*IF($D722=1,Urban_Rural_LDVs!O$6,Urban_Rural_LDVs!O$7))</f>
        <v>1.2212836036054802</v>
      </c>
      <c r="T722" s="196">
        <f ca="1">($H722/(SUMIF($D$5:$D$832,$D722,$H$5:$H$832))*IF($D722=1,Urban_Rural_LDVs!P$6,Urban_Rural_LDVs!P$7))</f>
        <v>5.3586460275165342</v>
      </c>
      <c r="U722" s="339">
        <f ca="1">($H722/(SUMIF($D$5:$D$832,$D722,$H$5:$H$832))*IF($D722=1,Urban_Rural_LDVs!Q$6,Urban_Rural_LDVs!Q$7))</f>
        <v>11.511997711936278</v>
      </c>
      <c r="V722" s="344">
        <f ca="1">'DAC Adjustment'!O726-'Census Tract'!J722</f>
        <v>1.2682456240346776</v>
      </c>
      <c r="W722" s="29">
        <f ca="1">'DAC Adjustment'!P726-'Census Tract'!K722</f>
        <v>6.3026358427604379</v>
      </c>
      <c r="X722" s="29">
        <f ca="1">'DAC Adjustment'!Q726-'Census Tract'!L722</f>
        <v>29.000849590464242</v>
      </c>
      <c r="Y722" s="105">
        <f ca="1">'DAC Adjustment'!R726-'Census Tract'!M722</f>
        <v>62.987815385358573</v>
      </c>
      <c r="Z722" s="29">
        <f ca="1">'DAC Adjustment'!S726-'Census Tract'!N722</f>
        <v>0.15438650095980144</v>
      </c>
      <c r="AA722" s="29">
        <f ca="1">'DAC Adjustment'!T726-'Census Tract'!O722</f>
        <v>0.73466138662778357</v>
      </c>
      <c r="AB722" s="29">
        <f ca="1">'DAC Adjustment'!U726-'Census Tract'!P722</f>
        <v>3.3506366269092602</v>
      </c>
      <c r="AC722" s="105">
        <f ca="1">'DAC Adjustment'!V726-'Census Tract'!Q722</f>
        <v>7.2675897592573584</v>
      </c>
      <c r="AD722" s="29">
        <f ca="1">'DAC Adjustment'!W726-'Census Tract'!R722</f>
        <v>6.4276253314007548E-2</v>
      </c>
      <c r="AE722" s="29">
        <f ca="1">'DAC Adjustment'!X726-'Census Tract'!S722</f>
        <v>0.30532090090136998</v>
      </c>
      <c r="AF722" s="29">
        <f ca="1">'DAC Adjustment'!Y726-'Census Tract'!T722</f>
        <v>1.3396615068791338</v>
      </c>
      <c r="AG722" s="345">
        <f ca="1">'DAC Adjustment'!Z726-'Census Tract'!U722</f>
        <v>2.8779994279840686</v>
      </c>
    </row>
    <row r="723" spans="1:33" ht="15.75" x14ac:dyDescent="0.25">
      <c r="A723" s="193" t="s">
        <v>60</v>
      </c>
      <c r="B723" s="53" t="str">
        <f>IFERROR(INDEX(Geography!$R$5:$R$889,MATCH(C723,Geography!$S$5:$S$889,0)),"Undefined")</f>
        <v>Cornelius</v>
      </c>
      <c r="C723" s="53">
        <v>41067032902</v>
      </c>
      <c r="D723" s="171" cm="1">
        <f t="array" ref="D723">INDEX(Geography!$K$5:$K$838,MATCH(C723,Geography!$L$5:$L$838,0),0)</f>
        <v>1</v>
      </c>
      <c r="E723" s="53">
        <v>7767</v>
      </c>
      <c r="F723" s="53">
        <f>SUMIF(County!$A$5:$A$40,A723,County!$D$5:$D$40)</f>
        <v>492400</v>
      </c>
      <c r="G723" s="173" cm="1">
        <f t="array" ref="G723">INDEX(Geography!$E$5:$E$833,MATCH(C723,Geography!$C$5:$C$833,0),0)</f>
        <v>5073</v>
      </c>
      <c r="H723" s="239">
        <f t="shared" si="11"/>
        <v>6148.788184615385</v>
      </c>
      <c r="I723" s="173">
        <f>SUMIF(Geography!$L$5:$L$838,'Census Tract'!C723,Geography!$M$5:$M$838)</f>
        <v>846</v>
      </c>
      <c r="J723" s="338">
        <f ca="1">($I723/(SUMIF($D$5:$D$832,$D723,$I$5:$I$832))*IF($D723=1,Urban_Rural_LDVs!F$6,Urban_Rural_LDVs!F$7))</f>
        <v>0.42366665268838594</v>
      </c>
      <c r="K723" s="196">
        <f ca="1">($I723/(SUMIF($D$5:$D$832,$D723,$I$5:$I$832))*IF($D723=1,Urban_Rural_LDVs!G$6,Urban_Rural_LDVs!G$7))</f>
        <v>2.1054412331590648</v>
      </c>
      <c r="L723" s="196">
        <f ca="1">($I723/(SUMIF($D$5:$D$832,$D723,$I$5:$I$832))*IF($D723=1,Urban_Rural_LDVs!H$6,Urban_Rural_LDVs!H$7))</f>
        <v>9.6879442264690017</v>
      </c>
      <c r="M723" s="197">
        <f ca="1">($I723/(SUMIF($D$5:$D$832,$D723,$I$5:$I$832))*IF($D723=1,Urban_Rural_LDVs!I$6,Urban_Rural_LDVs!I$7))</f>
        <v>21.041536748672598</v>
      </c>
      <c r="N723" s="196">
        <f ca="1">($H723/(SUMIF($D$5:$D$832,$D723,$H$5:$H$832))*IF($D723=1,Urban_Rural_LDVs!J$6,Urban_Rural_LDVs!J$7))</f>
        <v>1.2693723166435542</v>
      </c>
      <c r="O723" s="196">
        <f ca="1">($H723/(SUMIF($D$5:$D$832,$D723,$H$5:$H$832))*IF($D723=1,Urban_Rural_LDVs!K$6,Urban_Rural_LDVs!K$7))</f>
        <v>6.0404168790320041</v>
      </c>
      <c r="P723" s="196">
        <f ca="1">($H723/(SUMIF($D$5:$D$832,$D723,$H$5:$H$832))*IF($D723=1,Urban_Rural_LDVs!L$6,Urban_Rural_LDVs!L$7))</f>
        <v>27.549075540211788</v>
      </c>
      <c r="Q723" s="197">
        <f ca="1">($H723/(SUMIF($D$5:$D$832,$D723,$H$5:$H$832))*IF($D723=1,Urban_Rural_LDVs!M$6,Urban_Rural_LDVs!M$7))</f>
        <v>59.754429252370485</v>
      </c>
      <c r="R723" s="196">
        <f ca="1">($H723/(SUMIF($D$5:$D$832,$D723,$H$5:$H$832))*IF($D723=1,Urban_Rural_LDVs!N$6,Urban_Rural_LDVs!N$7))</f>
        <v>0.5284820633094981</v>
      </c>
      <c r="S723" s="196">
        <f ca="1">($H723/(SUMIF($D$5:$D$832,$D723,$H$5:$H$832))*IF($D723=1,Urban_Rural_LDVs!O$6,Urban_Rural_LDVs!O$7))</f>
        <v>2.5103613132457867</v>
      </c>
      <c r="T723" s="196">
        <f ca="1">($H723/(SUMIF($D$5:$D$832,$D723,$H$5:$H$832))*IF($D723=1,Urban_Rural_LDVs!P$6,Urban_Rural_LDVs!P$7))</f>
        <v>11.014753362071062</v>
      </c>
      <c r="U723" s="339">
        <f ca="1">($H723/(SUMIF($D$5:$D$832,$D723,$H$5:$H$832))*IF($D723=1,Urban_Rural_LDVs!Q$6,Urban_Rural_LDVs!Q$7))</f>
        <v>23.663032574008405</v>
      </c>
      <c r="V723" s="344">
        <f ca="1">'DAC Adjustment'!O727-'Census Tract'!J723</f>
        <v>0</v>
      </c>
      <c r="W723" s="29">
        <f ca="1">'DAC Adjustment'!P727-'Census Tract'!K723</f>
        <v>0</v>
      </c>
      <c r="X723" s="29">
        <f ca="1">'DAC Adjustment'!Q727-'Census Tract'!L723</f>
        <v>0</v>
      </c>
      <c r="Y723" s="105">
        <f ca="1">'DAC Adjustment'!R727-'Census Tract'!M723</f>
        <v>0</v>
      </c>
      <c r="Z723" s="29">
        <f ca="1">'DAC Adjustment'!S727-'Census Tract'!N723</f>
        <v>0</v>
      </c>
      <c r="AA723" s="29">
        <f ca="1">'DAC Adjustment'!T727-'Census Tract'!O723</f>
        <v>0</v>
      </c>
      <c r="AB723" s="29">
        <f ca="1">'DAC Adjustment'!U727-'Census Tract'!P723</f>
        <v>0</v>
      </c>
      <c r="AC723" s="105">
        <f ca="1">'DAC Adjustment'!V727-'Census Tract'!Q723</f>
        <v>0</v>
      </c>
      <c r="AD723" s="29">
        <f ca="1">'DAC Adjustment'!W727-'Census Tract'!R723</f>
        <v>0</v>
      </c>
      <c r="AE723" s="29">
        <f ca="1">'DAC Adjustment'!X727-'Census Tract'!S723</f>
        <v>0</v>
      </c>
      <c r="AF723" s="29">
        <f ca="1">'DAC Adjustment'!Y727-'Census Tract'!T723</f>
        <v>0</v>
      </c>
      <c r="AG723" s="345">
        <f ca="1">'DAC Adjustment'!Z727-'Census Tract'!U723</f>
        <v>0</v>
      </c>
    </row>
    <row r="724" spans="1:33" ht="15.75" x14ac:dyDescent="0.25">
      <c r="A724" s="193" t="s">
        <v>60</v>
      </c>
      <c r="B724" s="53" t="str">
        <f>IFERROR(INDEX(Geography!$R$5:$R$889,MATCH(C724,Geography!$S$5:$S$889,0)),"Undefined")</f>
        <v>Beaverton</v>
      </c>
      <c r="C724" s="53">
        <v>41067030102</v>
      </c>
      <c r="D724" s="171" cm="1">
        <f t="array" ref="D724">INDEX(Geography!$K$5:$K$838,MATCH(C724,Geography!$L$5:$L$838,0),0)</f>
        <v>1</v>
      </c>
      <c r="E724" s="53">
        <v>6971</v>
      </c>
      <c r="F724" s="53">
        <f>SUMIF(County!$A$5:$A$40,A724,County!$D$5:$D$40)</f>
        <v>492400</v>
      </c>
      <c r="G724" s="173" cm="1">
        <f t="array" ref="G724">INDEX(Geography!$E$5:$E$833,MATCH(C724,Geography!$C$5:$C$833,0),0)</f>
        <v>5376</v>
      </c>
      <c r="H724" s="239">
        <f t="shared" si="11"/>
        <v>6516.0428307692309</v>
      </c>
      <c r="I724" s="173">
        <f>SUMIF(Geography!$L$5:$L$838,'Census Tract'!C724,Geography!$M$5:$M$838)</f>
        <v>1667</v>
      </c>
      <c r="J724" s="338">
        <f ca="1">($I724/(SUMIF($D$5:$D$832,$D724,$I$5:$I$832))*IF($D724=1,Urban_Rural_LDVs!F$6,Urban_Rural_LDVs!F$7))</f>
        <v>0.83481360523822612</v>
      </c>
      <c r="K724" s="196">
        <f ca="1">($I724/(SUMIF($D$5:$D$832,$D724,$I$5:$I$832))*IF($D724=1,Urban_Rural_LDVs!G$6,Urban_Rural_LDVs!G$7))</f>
        <v>4.1486649357874246</v>
      </c>
      <c r="L724" s="196">
        <f ca="1">($I724/(SUMIF($D$5:$D$832,$D724,$I$5:$I$832))*IF($D724=1,Urban_Rural_LDVs!H$6,Urban_Rural_LDVs!H$7))</f>
        <v>19.089601685016344</v>
      </c>
      <c r="M724" s="197">
        <f ca="1">($I724/(SUMIF($D$5:$D$832,$D724,$I$5:$I$832))*IF($D724=1,Urban_Rural_LDVs!I$6,Urban_Rural_LDVs!I$7))</f>
        <v>41.461278676166927</v>
      </c>
      <c r="N724" s="196">
        <f ca="1">($H724/(SUMIF($D$5:$D$832,$D724,$H$5:$H$832))*IF($D724=1,Urban_Rural_LDVs!J$6,Urban_Rural_LDVs!J$7))</f>
        <v>1.3451893503401826</v>
      </c>
      <c r="O724" s="196">
        <f ca="1">($H724/(SUMIF($D$5:$D$832,$D724,$H$5:$H$832))*IF($D724=1,Urban_Rural_LDVs!K$6,Urban_Rural_LDVs!K$7))</f>
        <v>6.4011987269221464</v>
      </c>
      <c r="P724" s="196">
        <f ca="1">($H724/(SUMIF($D$5:$D$832,$D724,$H$5:$H$832))*IF($D724=1,Urban_Rural_LDVs!L$6,Urban_Rural_LDVs!L$7))</f>
        <v>29.194525942081324</v>
      </c>
      <c r="Q724" s="197">
        <f ca="1">($H724/(SUMIF($D$5:$D$832,$D724,$H$5:$H$832))*IF($D724=1,Urban_Rural_LDVs!M$6,Urban_Rural_LDVs!M$7))</f>
        <v>63.323440106592479</v>
      </c>
      <c r="R724" s="196">
        <f ca="1">($H724/(SUMIF($D$5:$D$832,$D724,$H$5:$H$832))*IF($D724=1,Urban_Rural_LDVs!N$6,Urban_Rural_LDVs!N$7))</f>
        <v>0.56004722498558268</v>
      </c>
      <c r="S724" s="196">
        <f ca="1">($H724/(SUMIF($D$5:$D$832,$D724,$H$5:$H$832))*IF($D724=1,Urban_Rural_LDVs!O$6,Urban_Rural_LDVs!O$7))</f>
        <v>2.6603001025052917</v>
      </c>
      <c r="T724" s="196">
        <f ca="1">($H724/(SUMIF($D$5:$D$832,$D724,$H$5:$H$832))*IF($D724=1,Urban_Rural_LDVs!P$6,Urban_Rural_LDVs!P$7))</f>
        <v>11.67264223822078</v>
      </c>
      <c r="U724" s="339">
        <f ca="1">($H724/(SUMIF($D$5:$D$832,$D724,$H$5:$H$832))*IF($D724=1,Urban_Rural_LDVs!Q$6,Urban_Rural_LDVs!Q$7))</f>
        <v>25.076377511900091</v>
      </c>
      <c r="V724" s="344">
        <f ca="1">'DAC Adjustment'!O728-'Census Tract'!J724</f>
        <v>0</v>
      </c>
      <c r="W724" s="29">
        <f ca="1">'DAC Adjustment'!P728-'Census Tract'!K724</f>
        <v>0</v>
      </c>
      <c r="X724" s="29">
        <f ca="1">'DAC Adjustment'!Q728-'Census Tract'!L724</f>
        <v>0</v>
      </c>
      <c r="Y724" s="105">
        <f ca="1">'DAC Adjustment'!R728-'Census Tract'!M724</f>
        <v>0</v>
      </c>
      <c r="Z724" s="29">
        <f ca="1">'DAC Adjustment'!S728-'Census Tract'!N724</f>
        <v>0</v>
      </c>
      <c r="AA724" s="29">
        <f ca="1">'DAC Adjustment'!T728-'Census Tract'!O724</f>
        <v>0</v>
      </c>
      <c r="AB724" s="29">
        <f ca="1">'DAC Adjustment'!U728-'Census Tract'!P724</f>
        <v>0</v>
      </c>
      <c r="AC724" s="105">
        <f ca="1">'DAC Adjustment'!V728-'Census Tract'!Q724</f>
        <v>0</v>
      </c>
      <c r="AD724" s="29">
        <f ca="1">'DAC Adjustment'!W728-'Census Tract'!R724</f>
        <v>0</v>
      </c>
      <c r="AE724" s="29">
        <f ca="1">'DAC Adjustment'!X728-'Census Tract'!S724</f>
        <v>0</v>
      </c>
      <c r="AF724" s="29">
        <f ca="1">'DAC Adjustment'!Y728-'Census Tract'!T724</f>
        <v>0</v>
      </c>
      <c r="AG724" s="345">
        <f ca="1">'DAC Adjustment'!Z728-'Census Tract'!U724</f>
        <v>0</v>
      </c>
    </row>
    <row r="725" spans="1:33" ht="15.75" x14ac:dyDescent="0.25">
      <c r="A725" s="193" t="s">
        <v>60</v>
      </c>
      <c r="B725" s="53" t="str">
        <f>IFERROR(INDEX(Geography!$R$5:$R$889,MATCH(C725,Geography!$S$5:$S$889,0)),"Undefined")</f>
        <v>Hillsboro</v>
      </c>
      <c r="C725" s="53">
        <v>41067031616</v>
      </c>
      <c r="D725" s="171" cm="1">
        <f t="array" ref="D725">INDEX(Geography!$K$5:$K$838,MATCH(C725,Geography!$L$5:$L$838,0),0)</f>
        <v>1</v>
      </c>
      <c r="E725" s="53">
        <v>3763</v>
      </c>
      <c r="F725" s="53">
        <f>SUMIF(County!$A$5:$A$40,A725,County!$D$5:$D$40)</f>
        <v>492400</v>
      </c>
      <c r="G725" s="173" cm="1">
        <f t="array" ref="G725">INDEX(Geography!$E$5:$E$833,MATCH(C725,Geography!$C$5:$C$833,0),0)</f>
        <v>2188</v>
      </c>
      <c r="H725" s="239">
        <f t="shared" si="11"/>
        <v>2651.9906461538462</v>
      </c>
      <c r="I725" s="173">
        <f>SUMIF(Geography!$L$5:$L$838,'Census Tract'!C725,Geography!$M$5:$M$838)</f>
        <v>2299</v>
      </c>
      <c r="J725" s="338">
        <f ca="1">($I725/(SUMIF($D$5:$D$832,$D725,$I$5:$I$832))*IF($D725=1,Urban_Rural_LDVs!F$6,Urban_Rural_LDVs!F$7))</f>
        <v>1.151311624740661</v>
      </c>
      <c r="K725" s="196">
        <f ca="1">($I725/(SUMIF($D$5:$D$832,$D725,$I$5:$I$832))*IF($D725=1,Urban_Rural_LDVs!G$6,Urban_Rural_LDVs!G$7))</f>
        <v>5.7215241076036527</v>
      </c>
      <c r="L725" s="196">
        <f ca="1">($I725/(SUMIF($D$5:$D$832,$D725,$I$5:$I$832))*IF($D725=1,Urban_Rural_LDVs!H$6,Urban_Rural_LDVs!H$7))</f>
        <v>26.326931178075931</v>
      </c>
      <c r="M725" s="197">
        <f ca="1">($I725/(SUMIF($D$5:$D$832,$D725,$I$5:$I$832))*IF($D725=1,Urban_Rural_LDVs!I$6,Urban_Rural_LDVs!I$7))</f>
        <v>57.180251755553556</v>
      </c>
      <c r="N725" s="196">
        <f ca="1">($H725/(SUMIF($D$5:$D$832,$D725,$H$5:$H$832))*IF($D725=1,Urban_Rural_LDVs!J$6,Urban_Rural_LDVs!J$7))</f>
        <v>0.54748405850898807</v>
      </c>
      <c r="O725" s="196">
        <f ca="1">($H725/(SUMIF($D$5:$D$832,$D725,$H$5:$H$832))*IF($D725=1,Urban_Rural_LDVs!K$6,Urban_Rural_LDVs!K$7))</f>
        <v>2.6052497794839398</v>
      </c>
      <c r="P725" s="196">
        <f ca="1">($H725/(SUMIF($D$5:$D$832,$D725,$H$5:$H$832))*IF($D725=1,Urban_Rural_LDVs!L$6,Urban_Rural_LDVs!L$7))</f>
        <v>11.881998281486968</v>
      </c>
      <c r="Q725" s="197">
        <f ca="1">($H725/(SUMIF($D$5:$D$832,$D725,$H$5:$H$832))*IF($D725=1,Urban_Rural_LDVs!M$6,Urban_Rural_LDVs!M$7))</f>
        <v>25.772263198144415</v>
      </c>
      <c r="R725" s="196">
        <f ca="1">($H725/(SUMIF($D$5:$D$832,$D725,$H$5:$H$832))*IF($D725=1,Urban_Rural_LDVs!N$6,Urban_Rural_LDVs!N$7))</f>
        <v>0.22793588695469777</v>
      </c>
      <c r="S725" s="196">
        <f ca="1">($H725/(SUMIF($D$5:$D$832,$D725,$H$5:$H$832))*IF($D725=1,Urban_Rural_LDVs!O$6,Urban_Rural_LDVs!O$7))</f>
        <v>1.0827263065999961</v>
      </c>
      <c r="T725" s="196">
        <f ca="1">($H725/(SUMIF($D$5:$D$832,$D725,$H$5:$H$832))*IF($D725=1,Urban_Rural_LDVs!P$6,Urban_Rural_LDVs!P$7))</f>
        <v>4.7506959109425351</v>
      </c>
      <c r="U725" s="339">
        <f ca="1">($H725/(SUMIF($D$5:$D$832,$D725,$H$5:$H$832))*IF($D725=1,Urban_Rural_LDVs!Q$6,Urban_Rural_LDVs!Q$7))</f>
        <v>10.205936383191482</v>
      </c>
      <c r="V725" s="344">
        <f ca="1">'DAC Adjustment'!O729-'Census Tract'!J725</f>
        <v>0</v>
      </c>
      <c r="W725" s="29">
        <f ca="1">'DAC Adjustment'!P729-'Census Tract'!K725</f>
        <v>0</v>
      </c>
      <c r="X725" s="29">
        <f ca="1">'DAC Adjustment'!Q729-'Census Tract'!L725</f>
        <v>0</v>
      </c>
      <c r="Y725" s="105">
        <f ca="1">'DAC Adjustment'!R729-'Census Tract'!M725</f>
        <v>0</v>
      </c>
      <c r="Z725" s="29">
        <f ca="1">'DAC Adjustment'!S729-'Census Tract'!N725</f>
        <v>0</v>
      </c>
      <c r="AA725" s="29">
        <f ca="1">'DAC Adjustment'!T729-'Census Tract'!O725</f>
        <v>0</v>
      </c>
      <c r="AB725" s="29">
        <f ca="1">'DAC Adjustment'!U729-'Census Tract'!P725</f>
        <v>0</v>
      </c>
      <c r="AC725" s="105">
        <f ca="1">'DAC Adjustment'!V729-'Census Tract'!Q725</f>
        <v>0</v>
      </c>
      <c r="AD725" s="29">
        <f ca="1">'DAC Adjustment'!W729-'Census Tract'!R725</f>
        <v>0</v>
      </c>
      <c r="AE725" s="29">
        <f ca="1">'DAC Adjustment'!X729-'Census Tract'!S725</f>
        <v>0</v>
      </c>
      <c r="AF725" s="29">
        <f ca="1">'DAC Adjustment'!Y729-'Census Tract'!T725</f>
        <v>0</v>
      </c>
      <c r="AG725" s="345">
        <f ca="1">'DAC Adjustment'!Z729-'Census Tract'!U725</f>
        <v>0</v>
      </c>
    </row>
    <row r="726" spans="1:33" ht="15.75" x14ac:dyDescent="0.25">
      <c r="A726" s="193" t="s">
        <v>60</v>
      </c>
      <c r="B726" s="53" t="str">
        <f>IFERROR(INDEX(Geography!$R$5:$R$889,MATCH(C726,Geography!$S$5:$S$889,0)),"Undefined")</f>
        <v>Beaverton</v>
      </c>
      <c r="C726" s="53">
        <v>41067031404</v>
      </c>
      <c r="D726" s="171" cm="1">
        <f t="array" ref="D726">INDEX(Geography!$K$5:$K$838,MATCH(C726,Geography!$L$5:$L$838,0),0)</f>
        <v>1</v>
      </c>
      <c r="E726" s="53">
        <v>5892</v>
      </c>
      <c r="F726" s="53">
        <f>SUMIF(County!$A$5:$A$40,A726,County!$D$5:$D$40)</f>
        <v>492400</v>
      </c>
      <c r="G726" s="173" cm="1">
        <f t="array" ref="G726">INDEX(Geography!$E$5:$E$833,MATCH(C726,Geography!$C$5:$C$833,0),0)</f>
        <v>3994</v>
      </c>
      <c r="H726" s="239">
        <f t="shared" si="11"/>
        <v>4840.9737846153848</v>
      </c>
      <c r="I726" s="173">
        <f>SUMIF(Geography!$L$5:$L$838,'Census Tract'!C726,Geography!$M$5:$M$838)</f>
        <v>1470</v>
      </c>
      <c r="J726" s="338">
        <f ca="1">($I726/(SUMIF($D$5:$D$832,$D726,$I$5:$I$832))*IF($D726=1,Urban_Rural_LDVs!F$6,Urban_Rural_LDVs!F$7))</f>
        <v>0.73615836814648616</v>
      </c>
      <c r="K726" s="196">
        <f ca="1">($I726/(SUMIF($D$5:$D$832,$D726,$I$5:$I$832))*IF($D726=1,Urban_Rural_LDVs!G$6,Urban_Rural_LDVs!G$7))</f>
        <v>3.6583907952054675</v>
      </c>
      <c r="L726" s="196">
        <f ca="1">($I726/(SUMIF($D$5:$D$832,$D726,$I$5:$I$832))*IF($D726=1,Urban_Rural_LDVs!H$6,Urban_Rural_LDVs!H$7))</f>
        <v>16.833661953793658</v>
      </c>
      <c r="M726" s="197">
        <f ca="1">($I726/(SUMIF($D$5:$D$832,$D726,$I$5:$I$832))*IF($D726=1,Urban_Rural_LDVs!I$6,Urban_Rural_LDVs!I$7))</f>
        <v>36.561535485282178</v>
      </c>
      <c r="N726" s="196">
        <f ca="1">($H726/(SUMIF($D$5:$D$832,$D726,$H$5:$H$832))*IF($D726=1,Urban_Rural_LDVs!J$6,Urban_Rural_LDVs!J$7))</f>
        <v>0.9993836058888933</v>
      </c>
      <c r="O726" s="196">
        <f ca="1">($H726/(SUMIF($D$5:$D$832,$D726,$H$5:$H$832))*IF($D726=1,Urban_Rural_LDVs!K$6,Urban_Rural_LDVs!K$7))</f>
        <v>4.7556524768093489</v>
      </c>
      <c r="P726" s="196">
        <f ca="1">($H726/(SUMIF($D$5:$D$832,$D726,$H$5:$H$832))*IF($D726=1,Urban_Rural_LDVs!L$6,Urban_Rural_LDVs!L$7))</f>
        <v>21.689534340154914</v>
      </c>
      <c r="Q726" s="197">
        <f ca="1">($H726/(SUMIF($D$5:$D$832,$D726,$H$5:$H$832))*IF($D726=1,Urban_Rural_LDVs!M$6,Urban_Rural_LDVs!M$7))</f>
        <v>47.044981358952832</v>
      </c>
      <c r="R726" s="196">
        <f ca="1">($H726/(SUMIF($D$5:$D$832,$D726,$H$5:$H$832))*IF($D726=1,Urban_Rural_LDVs!N$6,Urban_Rural_LDVs!N$7))</f>
        <v>0.41607675159829199</v>
      </c>
      <c r="S726" s="196">
        <f ca="1">($H726/(SUMIF($D$5:$D$832,$D726,$H$5:$H$832))*IF($D726=1,Urban_Rural_LDVs!O$6,Urban_Rural_LDVs!O$7))</f>
        <v>1.9764208722853678</v>
      </c>
      <c r="T726" s="196">
        <f ca="1">($H726/(SUMIF($D$5:$D$832,$D726,$H$5:$H$832))*IF($D726=1,Urban_Rural_LDVs!P$6,Urban_Rural_LDVs!P$7))</f>
        <v>8.6719741628448297</v>
      </c>
      <c r="U726" s="339">
        <f ca="1">($H726/(SUMIF($D$5:$D$832,$D726,$H$5:$H$832))*IF($D726=1,Urban_Rural_LDVs!Q$6,Urban_Rural_LDVs!Q$7))</f>
        <v>18.63003195359542</v>
      </c>
      <c r="V726" s="344">
        <f ca="1">'DAC Adjustment'!O730-'Census Tract'!J726</f>
        <v>0</v>
      </c>
      <c r="W726" s="29">
        <f ca="1">'DAC Adjustment'!P730-'Census Tract'!K726</f>
        <v>0</v>
      </c>
      <c r="X726" s="29">
        <f ca="1">'DAC Adjustment'!Q730-'Census Tract'!L726</f>
        <v>0</v>
      </c>
      <c r="Y726" s="105">
        <f ca="1">'DAC Adjustment'!R730-'Census Tract'!M726</f>
        <v>0</v>
      </c>
      <c r="Z726" s="29">
        <f ca="1">'DAC Adjustment'!S730-'Census Tract'!N726</f>
        <v>0</v>
      </c>
      <c r="AA726" s="29">
        <f ca="1">'DAC Adjustment'!T730-'Census Tract'!O726</f>
        <v>0</v>
      </c>
      <c r="AB726" s="29">
        <f ca="1">'DAC Adjustment'!U730-'Census Tract'!P726</f>
        <v>0</v>
      </c>
      <c r="AC726" s="105">
        <f ca="1">'DAC Adjustment'!V730-'Census Tract'!Q726</f>
        <v>0</v>
      </c>
      <c r="AD726" s="29">
        <f ca="1">'DAC Adjustment'!W730-'Census Tract'!R726</f>
        <v>0</v>
      </c>
      <c r="AE726" s="29">
        <f ca="1">'DAC Adjustment'!X730-'Census Tract'!S726</f>
        <v>0</v>
      </c>
      <c r="AF726" s="29">
        <f ca="1">'DAC Adjustment'!Y730-'Census Tract'!T726</f>
        <v>0</v>
      </c>
      <c r="AG726" s="345">
        <f ca="1">'DAC Adjustment'!Z730-'Census Tract'!U726</f>
        <v>0</v>
      </c>
    </row>
    <row r="727" spans="1:33" ht="15.75" x14ac:dyDescent="0.25">
      <c r="A727" s="193" t="s">
        <v>60</v>
      </c>
      <c r="B727" s="53" t="str">
        <f>IFERROR(INDEX(Geography!$R$5:$R$889,MATCH(C727,Geography!$S$5:$S$889,0)),"Undefined")</f>
        <v>Hillsboro</v>
      </c>
      <c r="C727" s="53">
        <v>41067032502</v>
      </c>
      <c r="D727" s="171" cm="1">
        <f t="array" ref="D727">INDEX(Geography!$K$5:$K$838,MATCH(C727,Geography!$L$5:$L$838,0),0)</f>
        <v>1</v>
      </c>
      <c r="E727" s="53">
        <v>3245</v>
      </c>
      <c r="F727" s="53">
        <f>SUMIF(County!$A$5:$A$40,A727,County!$D$5:$D$40)</f>
        <v>492400</v>
      </c>
      <c r="G727" s="173" cm="1">
        <f t="array" ref="G727">INDEX(Geography!$E$5:$E$833,MATCH(C727,Geography!$C$5:$C$833,0),0)</f>
        <v>1879</v>
      </c>
      <c r="H727" s="239">
        <f t="shared" si="11"/>
        <v>2277.4636307692308</v>
      </c>
      <c r="I727" s="173">
        <f>SUMIF(Geography!$L$5:$L$838,'Census Tract'!C727,Geography!$M$5:$M$838)</f>
        <v>604</v>
      </c>
      <c r="J727" s="338">
        <f ca="1">($I727/(SUMIF($D$5:$D$832,$D727,$I$5:$I$832))*IF($D727=1,Urban_Rural_LDVs!F$6,Urban_Rural_LDVs!F$7))</f>
        <v>0.30247595534726368</v>
      </c>
      <c r="K727" s="196">
        <f ca="1">($I727/(SUMIF($D$5:$D$832,$D727,$I$5:$I$832))*IF($D727=1,Urban_Rural_LDVs!G$6,Urban_Rural_LDVs!G$7))</f>
        <v>1.5031755376218381</v>
      </c>
      <c r="L727" s="196">
        <f ca="1">($I727/(SUMIF($D$5:$D$832,$D727,$I$5:$I$832))*IF($D727=1,Urban_Rural_LDVs!H$6,Urban_Rural_LDVs!H$7))</f>
        <v>6.9166883129873256</v>
      </c>
      <c r="M727" s="197">
        <f ca="1">($I727/(SUMIF($D$5:$D$832,$D727,$I$5:$I$832))*IF($D727=1,Urban_Rural_LDVs!I$6,Urban_Rural_LDVs!I$7))</f>
        <v>15.022562879666962</v>
      </c>
      <c r="N727" s="196">
        <f ca="1">($H727/(SUMIF($D$5:$D$832,$D727,$H$5:$H$832))*IF($D727=1,Urban_Rural_LDVs!J$6,Urban_Rural_LDVs!J$7))</f>
        <v>0.4701656974124262</v>
      </c>
      <c r="O727" s="196">
        <f ca="1">($H727/(SUMIF($D$5:$D$832,$D727,$H$5:$H$832))*IF($D727=1,Urban_Rural_LDVs!K$6,Urban_Rural_LDVs!K$7))</f>
        <v>2.2373237365860703</v>
      </c>
      <c r="P727" s="196">
        <f ca="1">($H727/(SUMIF($D$5:$D$832,$D727,$H$5:$H$832))*IF($D727=1,Urban_Rural_LDVs!L$6,Urban_Rural_LDVs!L$7))</f>
        <v>10.203964703342784</v>
      </c>
      <c r="Q727" s="197">
        <f ca="1">($H727/(SUMIF($D$5:$D$832,$D727,$H$5:$H$832))*IF($D727=1,Urban_Rural_LDVs!M$6,Urban_Rural_LDVs!M$7))</f>
        <v>22.13257886166058</v>
      </c>
      <c r="R727" s="196">
        <f ca="1">($H727/(SUMIF($D$5:$D$832,$D727,$H$5:$H$832))*IF($D727=1,Urban_Rural_LDVs!N$6,Urban_Rural_LDVs!N$7))</f>
        <v>0.19574567257215586</v>
      </c>
      <c r="S727" s="196">
        <f ca="1">($H727/(SUMIF($D$5:$D$832,$D727,$H$5:$H$832))*IF($D727=1,Urban_Rural_LDVs!O$6,Urban_Rural_LDVs!O$7))</f>
        <v>0.92981843240465845</v>
      </c>
      <c r="T727" s="196">
        <f ca="1">($H727/(SUMIF($D$5:$D$832,$D727,$H$5:$H$832))*IF($D727=1,Urban_Rural_LDVs!P$6,Urban_Rural_LDVs!P$7))</f>
        <v>4.0797795322948005</v>
      </c>
      <c r="U727" s="339">
        <f ca="1">($H727/(SUMIF($D$5:$D$832,$D727,$H$5:$H$832))*IF($D727=1,Urban_Rural_LDVs!Q$6,Urban_Rural_LDVs!Q$7))</f>
        <v>8.7646044168266872</v>
      </c>
      <c r="V727" s="344">
        <f ca="1">'DAC Adjustment'!O731-'Census Tract'!J727</f>
        <v>0</v>
      </c>
      <c r="W727" s="29">
        <f ca="1">'DAC Adjustment'!P731-'Census Tract'!K727</f>
        <v>0</v>
      </c>
      <c r="X727" s="29">
        <f ca="1">'DAC Adjustment'!Q731-'Census Tract'!L727</f>
        <v>0</v>
      </c>
      <c r="Y727" s="105">
        <f ca="1">'DAC Adjustment'!R731-'Census Tract'!M727</f>
        <v>0</v>
      </c>
      <c r="Z727" s="29">
        <f ca="1">'DAC Adjustment'!S731-'Census Tract'!N727</f>
        <v>0</v>
      </c>
      <c r="AA727" s="29">
        <f ca="1">'DAC Adjustment'!T731-'Census Tract'!O727</f>
        <v>0</v>
      </c>
      <c r="AB727" s="29">
        <f ca="1">'DAC Adjustment'!U731-'Census Tract'!P727</f>
        <v>0</v>
      </c>
      <c r="AC727" s="105">
        <f ca="1">'DAC Adjustment'!V731-'Census Tract'!Q727</f>
        <v>0</v>
      </c>
      <c r="AD727" s="29">
        <f ca="1">'DAC Adjustment'!W731-'Census Tract'!R727</f>
        <v>0</v>
      </c>
      <c r="AE727" s="29">
        <f ca="1">'DAC Adjustment'!X731-'Census Tract'!S727</f>
        <v>0</v>
      </c>
      <c r="AF727" s="29">
        <f ca="1">'DAC Adjustment'!Y731-'Census Tract'!T727</f>
        <v>0</v>
      </c>
      <c r="AG727" s="345">
        <f ca="1">'DAC Adjustment'!Z731-'Census Tract'!U727</f>
        <v>0</v>
      </c>
    </row>
    <row r="728" spans="1:33" ht="15.75" x14ac:dyDescent="0.25">
      <c r="A728" s="193" t="s">
        <v>60</v>
      </c>
      <c r="B728" s="53" t="str">
        <f>IFERROR(INDEX(Geography!$R$5:$R$889,MATCH(C728,Geography!$S$5:$S$889,0)),"Undefined")</f>
        <v>Forest Grove</v>
      </c>
      <c r="C728" s="53">
        <v>41067033301</v>
      </c>
      <c r="D728" s="171" cm="1">
        <f t="array" ref="D728">INDEX(Geography!$K$5:$K$838,MATCH(C728,Geography!$L$5:$L$838,0),0)</f>
        <v>1</v>
      </c>
      <c r="E728" s="53">
        <v>6019</v>
      </c>
      <c r="F728" s="53">
        <f>SUMIF(County!$A$5:$A$40,A728,County!$D$5:$D$40)</f>
        <v>492400</v>
      </c>
      <c r="G728" s="173" cm="1">
        <f t="array" ref="G728">INDEX(Geography!$E$5:$E$833,MATCH(C728,Geography!$C$5:$C$833,0),0)</f>
        <v>4258</v>
      </c>
      <c r="H728" s="239">
        <f t="shared" si="11"/>
        <v>5160.9580307692304</v>
      </c>
      <c r="I728" s="173">
        <f>SUMIF(Geography!$L$5:$L$838,'Census Tract'!C728,Geography!$M$5:$M$838)</f>
        <v>669</v>
      </c>
      <c r="J728" s="338">
        <f ca="1">($I728/(SUMIF($D$5:$D$832,$D728,$I$5:$I$832))*IF($D728=1,Urban_Rural_LDVs!F$6,Urban_Rural_LDVs!F$7))</f>
        <v>0.33502717570748247</v>
      </c>
      <c r="K728" s="196">
        <f ca="1">($I728/(SUMIF($D$5:$D$832,$D728,$I$5:$I$832))*IF($D728=1,Urban_Rural_LDVs!G$6,Urban_Rural_LDVs!G$7))</f>
        <v>1.6649411170016717</v>
      </c>
      <c r="L728" s="196">
        <f ca="1">($I728/(SUMIF($D$5:$D$832,$D728,$I$5:$I$832))*IF($D728=1,Urban_Rural_LDVs!H$6,Urban_Rural_LDVs!H$7))</f>
        <v>7.6610339095836437</v>
      </c>
      <c r="M728" s="197">
        <f ca="1">($I728/(SUMIF($D$5:$D$832,$D728,$I$5:$I$832))*IF($D728=1,Urban_Rural_LDVs!I$6,Urban_Rural_LDVs!I$7))</f>
        <v>16.639229414730458</v>
      </c>
      <c r="N728" s="196">
        <f ca="1">($H728/(SUMIF($D$5:$D$832,$D728,$H$5:$H$832))*IF($D728=1,Urban_Rural_LDVs!J$6,Urban_Rural_LDVs!J$7))</f>
        <v>1.0654420114859557</v>
      </c>
      <c r="O728" s="196">
        <f ca="1">($H728/(SUMIF($D$5:$D$832,$D728,$H$5:$H$832))*IF($D728=1,Urban_Rural_LDVs!K$6,Urban_Rural_LDVs!K$7))</f>
        <v>5.0699970571492745</v>
      </c>
      <c r="P728" s="196">
        <f ca="1">($H728/(SUMIF($D$5:$D$832,$D728,$H$5:$H$832))*IF($D728=1,Urban_Rural_LDVs!L$6,Urban_Rural_LDVs!L$7))</f>
        <v>23.123194096239263</v>
      </c>
      <c r="Q728" s="197">
        <f ca="1">($H728/(SUMIF($D$5:$D$832,$D728,$H$5:$H$832))*IF($D728=1,Urban_Rural_LDVs!M$6,Urban_Rural_LDVs!M$7))</f>
        <v>50.154614578472987</v>
      </c>
      <c r="R728" s="196">
        <f ca="1">($H728/(SUMIF($D$5:$D$832,$D728,$H$5:$H$832))*IF($D728=1,Urban_Rural_LDVs!N$6,Urban_Rural_LDVs!N$7))</f>
        <v>0.44357907068240537</v>
      </c>
      <c r="S728" s="196">
        <f ca="1">($H728/(SUMIF($D$5:$D$832,$D728,$H$5:$H$832))*IF($D728=1,Urban_Rural_LDVs!O$6,Urban_Rural_LDVs!O$7))</f>
        <v>2.1070606094619668</v>
      </c>
      <c r="T728" s="196">
        <f ca="1">($H728/(SUMIF($D$5:$D$832,$D728,$H$5:$H$832))*IF($D728=1,Urban_Rural_LDVs!P$6,Urban_Rural_LDVs!P$7))</f>
        <v>9.2451842727574558</v>
      </c>
      <c r="U728" s="339">
        <f ca="1">($H728/(SUMIF($D$5:$D$832,$D728,$H$5:$H$832))*IF($D728=1,Urban_Rural_LDVs!Q$6,Urban_Rural_LDVs!Q$7))</f>
        <v>19.861461206411942</v>
      </c>
      <c r="V728" s="344">
        <f ca="1">'DAC Adjustment'!O732-'Census Tract'!J728</f>
        <v>0</v>
      </c>
      <c r="W728" s="29">
        <f ca="1">'DAC Adjustment'!P732-'Census Tract'!K728</f>
        <v>0</v>
      </c>
      <c r="X728" s="29">
        <f ca="1">'DAC Adjustment'!Q732-'Census Tract'!L728</f>
        <v>0</v>
      </c>
      <c r="Y728" s="105">
        <f ca="1">'DAC Adjustment'!R732-'Census Tract'!M728</f>
        <v>0</v>
      </c>
      <c r="Z728" s="29">
        <f ca="1">'DAC Adjustment'!S732-'Census Tract'!N728</f>
        <v>0</v>
      </c>
      <c r="AA728" s="29">
        <f ca="1">'DAC Adjustment'!T732-'Census Tract'!O728</f>
        <v>0</v>
      </c>
      <c r="AB728" s="29">
        <f ca="1">'DAC Adjustment'!U732-'Census Tract'!P728</f>
        <v>0</v>
      </c>
      <c r="AC728" s="105">
        <f ca="1">'DAC Adjustment'!V732-'Census Tract'!Q728</f>
        <v>0</v>
      </c>
      <c r="AD728" s="29">
        <f ca="1">'DAC Adjustment'!W732-'Census Tract'!R728</f>
        <v>0</v>
      </c>
      <c r="AE728" s="29">
        <f ca="1">'DAC Adjustment'!X732-'Census Tract'!S728</f>
        <v>0</v>
      </c>
      <c r="AF728" s="29">
        <f ca="1">'DAC Adjustment'!Y732-'Census Tract'!T728</f>
        <v>0</v>
      </c>
      <c r="AG728" s="345">
        <f ca="1">'DAC Adjustment'!Z732-'Census Tract'!U728</f>
        <v>0</v>
      </c>
    </row>
    <row r="729" spans="1:33" ht="15.75" x14ac:dyDescent="0.25">
      <c r="A729" s="193" t="s">
        <v>60</v>
      </c>
      <c r="B729" s="53" t="str">
        <f>IFERROR(INDEX(Geography!$R$5:$R$889,MATCH(C729,Geography!$S$5:$S$889,0)),"Undefined")</f>
        <v>Beaverton</v>
      </c>
      <c r="C729" s="53">
        <v>41067031300</v>
      </c>
      <c r="D729" s="171" cm="1">
        <f t="array" ref="D729">INDEX(Geography!$K$5:$K$838,MATCH(C729,Geography!$L$5:$L$838,0),0)</f>
        <v>1</v>
      </c>
      <c r="E729" s="53">
        <v>7214</v>
      </c>
      <c r="F729" s="53">
        <f>SUMIF(County!$A$5:$A$40,A729,County!$D$5:$D$40)</f>
        <v>492400</v>
      </c>
      <c r="G729" s="173" cm="1">
        <f t="array" ref="G729">INDEX(Geography!$E$5:$E$833,MATCH(C729,Geography!$C$5:$C$833,0),0)</f>
        <v>4309</v>
      </c>
      <c r="H729" s="239">
        <f t="shared" si="11"/>
        <v>5222.7731692307689</v>
      </c>
      <c r="I729" s="173">
        <f>SUMIF(Geography!$L$5:$L$838,'Census Tract'!C729,Geography!$M$5:$M$838)</f>
        <v>8398</v>
      </c>
      <c r="J729" s="338">
        <f ca="1">($I729/(SUMIF($D$5:$D$832,$D729,$I$5:$I$832))*IF($D729=1,Urban_Rural_LDVs!F$6,Urban_Rural_LDVs!F$7))</f>
        <v>4.2056176705402661</v>
      </c>
      <c r="K729" s="196">
        <f ca="1">($I729/(SUMIF($D$5:$D$832,$D729,$I$5:$I$832))*IF($D729=1,Urban_Rural_LDVs!G$6,Urban_Rural_LDVs!G$7))</f>
        <v>20.9001128558745</v>
      </c>
      <c r="L729" s="196">
        <f ca="1">($I729/(SUMIF($D$5:$D$832,$D729,$I$5:$I$832))*IF($D729=1,Urban_Rural_LDVs!H$6,Urban_Rural_LDVs!H$7))</f>
        <v>96.169451080244301</v>
      </c>
      <c r="M729" s="197">
        <f ca="1">($I729/(SUMIF($D$5:$D$832,$D729,$I$5:$I$832))*IF($D729=1,Urban_Rural_LDVs!I$6,Urban_Rural_LDVs!I$7))</f>
        <v>208.87331633020389</v>
      </c>
      <c r="N729" s="196">
        <f ca="1">($H729/(SUMIF($D$5:$D$832,$D729,$H$5:$H$832))*IF($D729=1,Urban_Rural_LDVs!J$6,Urban_Rural_LDVs!J$7))</f>
        <v>1.0782032943853883</v>
      </c>
      <c r="O729" s="196">
        <f ca="1">($H729/(SUMIF($D$5:$D$832,$D729,$H$5:$H$832))*IF($D729=1,Urban_Rural_LDVs!K$6,Urban_Rural_LDVs!K$7))</f>
        <v>5.1307227147149428</v>
      </c>
      <c r="P729" s="196">
        <f ca="1">($H729/(SUMIF($D$5:$D$832,$D729,$H$5:$H$832))*IF($D729=1,Urban_Rural_LDVs!L$6,Urban_Rural_LDVs!L$7))</f>
        <v>23.40015109457374</v>
      </c>
      <c r="Q729" s="197">
        <f ca="1">($H729/(SUMIF($D$5:$D$832,$D729,$H$5:$H$832))*IF($D729=1,Urban_Rural_LDVs!M$6,Urban_Rural_LDVs!M$7))</f>
        <v>50.755339177698474</v>
      </c>
      <c r="R729" s="196">
        <f ca="1">($H729/(SUMIF($D$5:$D$832,$D729,$H$5:$H$832))*IF($D729=1,Urban_Rural_LDVs!N$6,Urban_Rural_LDVs!N$7))</f>
        <v>0.44889201868729095</v>
      </c>
      <c r="S729" s="196">
        <f ca="1">($H729/(SUMIF($D$5:$D$832,$D729,$H$5:$H$832))*IF($D729=1,Urban_Rural_LDVs!O$6,Urban_Rural_LDVs!O$7))</f>
        <v>2.1322978314165368</v>
      </c>
      <c r="T729" s="196">
        <f ca="1">($H729/(SUMIF($D$5:$D$832,$D729,$H$5:$H$832))*IF($D729=1,Urban_Rural_LDVs!P$6,Urban_Rural_LDVs!P$7))</f>
        <v>9.3559180439905774</v>
      </c>
      <c r="U729" s="339">
        <f ca="1">($H729/(SUMIF($D$5:$D$832,$D729,$H$5:$H$832))*IF($D729=1,Urban_Rural_LDVs!Q$6,Urban_Rural_LDVs!Q$7))</f>
        <v>20.099350948433312</v>
      </c>
      <c r="V729" s="344">
        <f ca="1">'DAC Adjustment'!O733-'Census Tract'!J729</f>
        <v>1.0514044176350668</v>
      </c>
      <c r="W729" s="29">
        <f ca="1">'DAC Adjustment'!P733-'Census Tract'!K729</f>
        <v>5.2250282139686242</v>
      </c>
      <c r="X729" s="29">
        <f ca="1">'DAC Adjustment'!Q733-'Census Tract'!L729</f>
        <v>24.042362770061075</v>
      </c>
      <c r="Y729" s="105">
        <f ca="1">'DAC Adjustment'!R733-'Census Tract'!M729</f>
        <v>52.21832908255098</v>
      </c>
      <c r="Z729" s="29">
        <f ca="1">'DAC Adjustment'!S733-'Census Tract'!N729</f>
        <v>0.26955082359634708</v>
      </c>
      <c r="AA729" s="29">
        <f ca="1">'DAC Adjustment'!T733-'Census Tract'!O729</f>
        <v>1.2826806786787355</v>
      </c>
      <c r="AB729" s="29">
        <f ca="1">'DAC Adjustment'!U733-'Census Tract'!P729</f>
        <v>5.8500377736434359</v>
      </c>
      <c r="AC729" s="105">
        <f ca="1">'DAC Adjustment'!V733-'Census Tract'!Q729</f>
        <v>12.688834794424622</v>
      </c>
      <c r="AD729" s="29">
        <f ca="1">'DAC Adjustment'!W733-'Census Tract'!R729</f>
        <v>0.11222300467182272</v>
      </c>
      <c r="AE729" s="29">
        <f ca="1">'DAC Adjustment'!X733-'Census Tract'!S729</f>
        <v>0.53307445785413421</v>
      </c>
      <c r="AF729" s="29">
        <f ca="1">'DAC Adjustment'!Y733-'Census Tract'!T729</f>
        <v>2.3389795109976443</v>
      </c>
      <c r="AG729" s="345">
        <f ca="1">'DAC Adjustment'!Z733-'Census Tract'!U729</f>
        <v>5.0248377371083279</v>
      </c>
    </row>
    <row r="730" spans="1:33" ht="15.75" x14ac:dyDescent="0.25">
      <c r="A730" s="193" t="s">
        <v>60</v>
      </c>
      <c r="B730" s="53" t="str">
        <f>IFERROR(INDEX(Geography!$R$5:$R$889,MATCH(C730,Geography!$S$5:$S$889,0)),"Undefined")</f>
        <v>Hillsboro</v>
      </c>
      <c r="C730" s="53">
        <v>41067032607</v>
      </c>
      <c r="D730" s="171" cm="1">
        <f t="array" ref="D730">INDEX(Geography!$K$5:$K$838,MATCH(C730,Geography!$L$5:$L$838,0),0)</f>
        <v>1</v>
      </c>
      <c r="E730" s="53">
        <v>5004</v>
      </c>
      <c r="F730" s="53">
        <f>SUMIF(County!$A$5:$A$40,A730,County!$D$5:$D$40)</f>
        <v>492400</v>
      </c>
      <c r="G730" s="173" cm="1">
        <f t="array" ref="G730">INDEX(Geography!$E$5:$E$833,MATCH(C730,Geography!$C$5:$C$833,0),0)</f>
        <v>3451</v>
      </c>
      <c r="H730" s="239">
        <f t="shared" si="11"/>
        <v>4182.8243692307697</v>
      </c>
      <c r="I730" s="173">
        <f>SUMIF(Geography!$L$5:$L$838,'Census Tract'!C730,Geography!$M$5:$M$838)</f>
        <v>19816</v>
      </c>
      <c r="J730" s="338">
        <f ca="1">($I730/(SUMIF($D$5:$D$832,$D730,$I$5:$I$832))*IF($D730=1,Urban_Rural_LDVs!F$6,Urban_Rural_LDVs!F$7))</f>
        <v>9.9236151178168495</v>
      </c>
      <c r="K730" s="196">
        <f ca="1">($I730/(SUMIF($D$5:$D$832,$D730,$I$5:$I$832))*IF($D730=1,Urban_Rural_LDVs!G$6,Urban_Rural_LDVs!G$7))</f>
        <v>49.316103399858186</v>
      </c>
      <c r="L730" s="196">
        <f ca="1">($I730/(SUMIF($D$5:$D$832,$D730,$I$5:$I$832))*IF($D730=1,Urban_Rural_LDVs!H$6,Urban_Rural_LDVs!H$7))</f>
        <v>226.92234372542524</v>
      </c>
      <c r="M730" s="197">
        <f ca="1">($I730/(SUMIF($D$5:$D$832,$D730,$I$5:$I$832))*IF($D730=1,Urban_Rural_LDVs!I$6,Urban_Rural_LDVs!I$7))</f>
        <v>492.85944705874255</v>
      </c>
      <c r="N730" s="196">
        <f ca="1">($H730/(SUMIF($D$5:$D$832,$D730,$H$5:$H$832))*IF($D730=1,Urban_Rural_LDVs!J$6,Urban_Rural_LDVs!J$7))</f>
        <v>0.86351347619493513</v>
      </c>
      <c r="O730" s="196">
        <f ca="1">($H730/(SUMIF($D$5:$D$832,$D730,$H$5:$H$832))*IF($D730=1,Urban_Rural_LDVs!K$6,Urban_Rural_LDVs!K$7))</f>
        <v>4.1091028286101805</v>
      </c>
      <c r="P730" s="196">
        <f ca="1">($H730/(SUMIF($D$5:$D$832,$D730,$H$5:$H$832))*IF($D730=1,Urban_Rural_LDVs!L$6,Urban_Rural_LDVs!L$7))</f>
        <v>18.740756887299604</v>
      </c>
      <c r="Q730" s="197">
        <f ca="1">($H730/(SUMIF($D$5:$D$832,$D730,$H$5:$H$832))*IF($D730=1,Urban_Rural_LDVs!M$6,Urban_Rural_LDVs!M$7))</f>
        <v>40.649031214257938</v>
      </c>
      <c r="R730" s="196">
        <f ca="1">($H730/(SUMIF($D$5:$D$832,$D730,$H$5:$H$832))*IF($D730=1,Urban_Rural_LDVs!N$6,Urban_Rural_LDVs!N$7))</f>
        <v>0.35950948166392233</v>
      </c>
      <c r="S730" s="196">
        <f ca="1">($H730/(SUMIF($D$5:$D$832,$D730,$H$5:$H$832))*IF($D730=1,Urban_Rural_LDVs!O$6,Urban_Rural_LDVs!O$7))</f>
        <v>1.7077186855925901</v>
      </c>
      <c r="T730" s="196">
        <f ca="1">($H730/(SUMIF($D$5:$D$832,$D730,$H$5:$H$832))*IF($D730=1,Urban_Rural_LDVs!P$6,Urban_Rural_LDVs!P$7))</f>
        <v>7.4929851867745381</v>
      </c>
      <c r="U730" s="339">
        <f ca="1">($H730/(SUMIF($D$5:$D$832,$D730,$H$5:$H$832))*IF($D730=1,Urban_Rural_LDVs!Q$6,Urban_Rural_LDVs!Q$7))</f>
        <v>16.097205876779618</v>
      </c>
      <c r="V730" s="344">
        <f ca="1">'DAC Adjustment'!O734-'Census Tract'!J730</f>
        <v>0</v>
      </c>
      <c r="W730" s="29">
        <f ca="1">'DAC Adjustment'!P734-'Census Tract'!K730</f>
        <v>0</v>
      </c>
      <c r="X730" s="29">
        <f ca="1">'DAC Adjustment'!Q734-'Census Tract'!L730</f>
        <v>0</v>
      </c>
      <c r="Y730" s="105">
        <f ca="1">'DAC Adjustment'!R734-'Census Tract'!M730</f>
        <v>0</v>
      </c>
      <c r="Z730" s="29">
        <f ca="1">'DAC Adjustment'!S734-'Census Tract'!N730</f>
        <v>0</v>
      </c>
      <c r="AA730" s="29">
        <f ca="1">'DAC Adjustment'!T734-'Census Tract'!O730</f>
        <v>0</v>
      </c>
      <c r="AB730" s="29">
        <f ca="1">'DAC Adjustment'!U734-'Census Tract'!P730</f>
        <v>0</v>
      </c>
      <c r="AC730" s="105">
        <f ca="1">'DAC Adjustment'!V734-'Census Tract'!Q730</f>
        <v>0</v>
      </c>
      <c r="AD730" s="29">
        <f ca="1">'DAC Adjustment'!W734-'Census Tract'!R730</f>
        <v>0</v>
      </c>
      <c r="AE730" s="29">
        <f ca="1">'DAC Adjustment'!X734-'Census Tract'!S730</f>
        <v>0</v>
      </c>
      <c r="AF730" s="29">
        <f ca="1">'DAC Adjustment'!Y734-'Census Tract'!T730</f>
        <v>0</v>
      </c>
      <c r="AG730" s="345">
        <f ca="1">'DAC Adjustment'!Z734-'Census Tract'!U730</f>
        <v>0</v>
      </c>
    </row>
    <row r="731" spans="1:33" ht="15.75" x14ac:dyDescent="0.25">
      <c r="A731" s="193" t="s">
        <v>60</v>
      </c>
      <c r="B731" s="53" t="str">
        <f>IFERROR(INDEX(Geography!$R$5:$R$889,MATCH(C731,Geography!$S$5:$S$889,0)),"Undefined")</f>
        <v>Durham</v>
      </c>
      <c r="C731" s="53">
        <v>41067032005</v>
      </c>
      <c r="D731" s="171" cm="1">
        <f t="array" ref="D731">INDEX(Geography!$K$5:$K$838,MATCH(C731,Geography!$L$5:$L$838,0),0)</f>
        <v>1</v>
      </c>
      <c r="E731" s="53">
        <v>4780</v>
      </c>
      <c r="F731" s="53">
        <f>SUMIF(County!$A$5:$A$40,A731,County!$D$5:$D$40)</f>
        <v>492400</v>
      </c>
      <c r="G731" s="173" cm="1">
        <f t="array" ref="G731">INDEX(Geography!$E$5:$E$833,MATCH(C731,Geography!$C$5:$C$833,0),0)</f>
        <v>3083</v>
      </c>
      <c r="H731" s="239">
        <f t="shared" si="11"/>
        <v>3736.7857230769232</v>
      </c>
      <c r="I731" s="173">
        <f>SUMIF(Geography!$L$5:$L$838,'Census Tract'!C731,Geography!$M$5:$M$838)</f>
        <v>11674</v>
      </c>
      <c r="J731" s="338">
        <f ca="1">($I731/(SUMIF($D$5:$D$832,$D731,$I$5:$I$832))*IF($D731=1,Urban_Rural_LDVs!F$6,Urban_Rural_LDVs!F$7))</f>
        <v>5.8461991766952925</v>
      </c>
      <c r="K731" s="196">
        <f ca="1">($I731/(SUMIF($D$5:$D$832,$D731,$I$5:$I$832))*IF($D731=1,Urban_Rural_LDVs!G$6,Urban_Rural_LDVs!G$7))</f>
        <v>29.053098056618111</v>
      </c>
      <c r="L731" s="196">
        <f ca="1">($I731/(SUMIF($D$5:$D$832,$D731,$I$5:$I$832))*IF($D731=1,Urban_Rural_LDVs!H$6,Urban_Rural_LDVs!H$7))</f>
        <v>133.68446914869872</v>
      </c>
      <c r="M731" s="197">
        <f ca="1">($I731/(SUMIF($D$5:$D$832,$D731,$I$5:$I$832))*IF($D731=1,Urban_Rural_LDVs!I$6,Urban_Rural_LDVs!I$7))</f>
        <v>290.35330969740414</v>
      </c>
      <c r="N731" s="196">
        <f ca="1">($H731/(SUMIF($D$5:$D$832,$D731,$H$5:$H$832))*IF($D731=1,Urban_Rural_LDVs!J$6,Urban_Rural_LDVs!J$7))</f>
        <v>0.77143206233236306</v>
      </c>
      <c r="O731" s="196">
        <f ca="1">($H731/(SUMIF($D$5:$D$832,$D731,$H$5:$H$832))*IF($D731=1,Urban_Rural_LDVs!K$6,Urban_Rural_LDVs!K$7))</f>
        <v>3.6709255348030099</v>
      </c>
      <c r="P731" s="196">
        <f ca="1">($H731/(SUMIF($D$5:$D$832,$D731,$H$5:$H$832))*IF($D731=1,Urban_Rural_LDVs!L$6,Urban_Rural_LDVs!L$7))</f>
        <v>16.742322075788081</v>
      </c>
      <c r="Q731" s="197">
        <f ca="1">($H731/(SUMIF($D$5:$D$832,$D731,$H$5:$H$832))*IF($D731=1,Urban_Rural_LDVs!M$6,Urban_Rural_LDVs!M$7))</f>
        <v>36.314390968866192</v>
      </c>
      <c r="R731" s="196">
        <f ca="1">($H731/(SUMIF($D$5:$D$832,$D731,$H$5:$H$832))*IF($D731=1,Urban_Rural_LDVs!N$6,Urban_Rural_LDVs!N$7))</f>
        <v>0.32117291566788536</v>
      </c>
      <c r="S731" s="196">
        <f ca="1">($H731/(SUMIF($D$5:$D$832,$D731,$H$5:$H$832))*IF($D731=1,Urban_Rural_LDVs!O$6,Urban_Rural_LDVs!O$7))</f>
        <v>1.5256148095282396</v>
      </c>
      <c r="T731" s="196">
        <f ca="1">($H731/(SUMIF($D$5:$D$832,$D731,$H$5:$H$832))*IF($D731=1,Urban_Rural_LDVs!P$6,Urban_Rural_LDVs!P$7))</f>
        <v>6.6939650335629963</v>
      </c>
      <c r="U731" s="339">
        <f ca="1">($H731/(SUMIF($D$5:$D$832,$D731,$H$5:$H$832))*IF($D731=1,Urban_Rural_LDVs!Q$6,Urban_Rural_LDVs!Q$7))</f>
        <v>14.380668130429314</v>
      </c>
      <c r="V731" s="344">
        <f ca="1">'DAC Adjustment'!O735-'Census Tract'!J731</f>
        <v>0</v>
      </c>
      <c r="W731" s="29">
        <f ca="1">'DAC Adjustment'!P735-'Census Tract'!K731</f>
        <v>0</v>
      </c>
      <c r="X731" s="29">
        <f ca="1">'DAC Adjustment'!Q735-'Census Tract'!L731</f>
        <v>0</v>
      </c>
      <c r="Y731" s="105">
        <f ca="1">'DAC Adjustment'!R735-'Census Tract'!M731</f>
        <v>0</v>
      </c>
      <c r="Z731" s="29">
        <f ca="1">'DAC Adjustment'!S735-'Census Tract'!N731</f>
        <v>0</v>
      </c>
      <c r="AA731" s="29">
        <f ca="1">'DAC Adjustment'!T735-'Census Tract'!O731</f>
        <v>0</v>
      </c>
      <c r="AB731" s="29">
        <f ca="1">'DAC Adjustment'!U735-'Census Tract'!P731</f>
        <v>0</v>
      </c>
      <c r="AC731" s="105">
        <f ca="1">'DAC Adjustment'!V735-'Census Tract'!Q731</f>
        <v>0</v>
      </c>
      <c r="AD731" s="29">
        <f ca="1">'DAC Adjustment'!W735-'Census Tract'!R731</f>
        <v>0</v>
      </c>
      <c r="AE731" s="29">
        <f ca="1">'DAC Adjustment'!X735-'Census Tract'!S731</f>
        <v>0</v>
      </c>
      <c r="AF731" s="29">
        <f ca="1">'DAC Adjustment'!Y735-'Census Tract'!T731</f>
        <v>0</v>
      </c>
      <c r="AG731" s="345">
        <f ca="1">'DAC Adjustment'!Z735-'Census Tract'!U731</f>
        <v>0</v>
      </c>
    </row>
    <row r="732" spans="1:33" ht="15.75" x14ac:dyDescent="0.25">
      <c r="A732" s="193" t="s">
        <v>60</v>
      </c>
      <c r="B732" s="53" t="str">
        <f>IFERROR(INDEX(Geography!$R$5:$R$889,MATCH(C732,Geography!$S$5:$S$889,0)),"Undefined")</f>
        <v>Tigard</v>
      </c>
      <c r="C732" s="53">
        <v>41067030801</v>
      </c>
      <c r="D732" s="171" cm="1">
        <f t="array" ref="D732">INDEX(Geography!$K$5:$K$838,MATCH(C732,Geography!$L$5:$L$838,0),0)</f>
        <v>1</v>
      </c>
      <c r="E732" s="53">
        <v>7198</v>
      </c>
      <c r="F732" s="53">
        <f>SUMIF(County!$A$5:$A$40,A732,County!$D$5:$D$40)</f>
        <v>492400</v>
      </c>
      <c r="G732" s="173" cm="1">
        <f t="array" ref="G732">INDEX(Geography!$E$5:$E$833,MATCH(C732,Geography!$C$5:$C$833,0),0)</f>
        <v>4811</v>
      </c>
      <c r="H732" s="239">
        <f t="shared" si="11"/>
        <v>5831.2280615384616</v>
      </c>
      <c r="I732" s="173">
        <f>SUMIF(Geography!$L$5:$L$838,'Census Tract'!C732,Geography!$M$5:$M$838)</f>
        <v>2501</v>
      </c>
      <c r="J732" s="338">
        <f ca="1">($I732/(SUMIF($D$5:$D$832,$D732,$I$5:$I$832))*IF($D732=1,Urban_Rural_LDVs!F$6,Urban_Rural_LDVs!F$7))</f>
        <v>1.2524708018601103</v>
      </c>
      <c r="K732" s="196">
        <f ca="1">($I732/(SUMIF($D$5:$D$832,$D732,$I$5:$I$832))*IF($D732=1,Urban_Rural_LDVs!G$6,Urban_Rural_LDVs!G$7))</f>
        <v>6.224241754291751</v>
      </c>
      <c r="L732" s="196">
        <f ca="1">($I732/(SUMIF($D$5:$D$832,$D732,$I$5:$I$832))*IF($D732=1,Urban_Rural_LDVs!H$6,Urban_Rural_LDVs!H$7))</f>
        <v>28.64012826288295</v>
      </c>
      <c r="M732" s="197">
        <f ca="1">($I732/(SUMIF($D$5:$D$832,$D732,$I$5:$I$832))*IF($D732=1,Urban_Rural_LDVs!I$6,Urban_Rural_LDVs!I$7))</f>
        <v>62.204353910673966</v>
      </c>
      <c r="N732" s="196">
        <f ca="1">($H732/(SUMIF($D$5:$D$832,$D732,$H$5:$H$832))*IF($D732=1,Urban_Rural_LDVs!J$6,Urban_Rural_LDVs!J$7))</f>
        <v>1.203814353513136</v>
      </c>
      <c r="O732" s="196">
        <f ca="1">($H732/(SUMIF($D$5:$D$832,$D732,$H$5:$H$832))*IF($D732=1,Urban_Rural_LDVs!K$6,Urban_Rural_LDVs!K$7))</f>
        <v>5.7284536970279856</v>
      </c>
      <c r="P732" s="196">
        <f ca="1">($H732/(SUMIF($D$5:$D$832,$D732,$H$5:$H$832))*IF($D732=1,Urban_Rural_LDVs!L$6,Urban_Rural_LDVs!L$7))</f>
        <v>26.126276842885652</v>
      </c>
      <c r="Q732" s="197">
        <f ca="1">($H732/(SUMIF($D$5:$D$832,$D732,$H$5:$H$832))*IF($D732=1,Urban_Rural_LDVs!M$6,Urban_Rural_LDVs!M$7))</f>
        <v>56.668353860270919</v>
      </c>
      <c r="R732" s="196">
        <f ca="1">($H732/(SUMIF($D$5:$D$832,$D732,$H$5:$H$832))*IF($D732=1,Urban_Rural_LDVs!N$6,Urban_Rural_LDVs!N$7))</f>
        <v>0.50118809512753693</v>
      </c>
      <c r="S732" s="196">
        <f ca="1">($H732/(SUMIF($D$5:$D$832,$D732,$H$5:$H$832))*IF($D732=1,Urban_Rural_LDVs!O$6,Urban_Rural_LDVs!O$7))</f>
        <v>2.3807112710477978</v>
      </c>
      <c r="T732" s="196">
        <f ca="1">($H732/(SUMIF($D$5:$D$832,$D732,$H$5:$H$832))*IF($D732=1,Urban_Rural_LDVs!P$6,Urban_Rural_LDVs!P$7))</f>
        <v>10.445885752991105</v>
      </c>
      <c r="U732" s="339">
        <f ca="1">($H732/(SUMIF($D$5:$D$832,$D732,$H$5:$H$832))*IF($D732=1,Urban_Rural_LDVs!Q$6,Urban_Rural_LDVs!Q$7))</f>
        <v>22.440932330682912</v>
      </c>
      <c r="V732" s="344">
        <f ca="1">'DAC Adjustment'!O736-'Census Tract'!J732</f>
        <v>0</v>
      </c>
      <c r="W732" s="29">
        <f ca="1">'DAC Adjustment'!P736-'Census Tract'!K732</f>
        <v>0</v>
      </c>
      <c r="X732" s="29">
        <f ca="1">'DAC Adjustment'!Q736-'Census Tract'!L732</f>
        <v>0</v>
      </c>
      <c r="Y732" s="105">
        <f ca="1">'DAC Adjustment'!R736-'Census Tract'!M732</f>
        <v>0</v>
      </c>
      <c r="Z732" s="29">
        <f ca="1">'DAC Adjustment'!S736-'Census Tract'!N732</f>
        <v>0</v>
      </c>
      <c r="AA732" s="29">
        <f ca="1">'DAC Adjustment'!T736-'Census Tract'!O732</f>
        <v>0</v>
      </c>
      <c r="AB732" s="29">
        <f ca="1">'DAC Adjustment'!U736-'Census Tract'!P732</f>
        <v>0</v>
      </c>
      <c r="AC732" s="105">
        <f ca="1">'DAC Adjustment'!V736-'Census Tract'!Q732</f>
        <v>0</v>
      </c>
      <c r="AD732" s="29">
        <f ca="1">'DAC Adjustment'!W736-'Census Tract'!R732</f>
        <v>0</v>
      </c>
      <c r="AE732" s="29">
        <f ca="1">'DAC Adjustment'!X736-'Census Tract'!S732</f>
        <v>0</v>
      </c>
      <c r="AF732" s="29">
        <f ca="1">'DAC Adjustment'!Y736-'Census Tract'!T732</f>
        <v>0</v>
      </c>
      <c r="AG732" s="345">
        <f ca="1">'DAC Adjustment'!Z736-'Census Tract'!U732</f>
        <v>0</v>
      </c>
    </row>
    <row r="733" spans="1:33" ht="15.75" x14ac:dyDescent="0.25">
      <c r="A733" s="193" t="s">
        <v>60</v>
      </c>
      <c r="B733" s="53" t="str">
        <f>IFERROR(INDEX(Geography!$R$5:$R$889,MATCH(C733,Geography!$S$5:$S$889,0)),"Undefined")</f>
        <v>Beaverton</v>
      </c>
      <c r="C733" s="53">
        <v>41067031402</v>
      </c>
      <c r="D733" s="171" cm="1">
        <f t="array" ref="D733">INDEX(Geography!$K$5:$K$838,MATCH(C733,Geography!$L$5:$L$838,0),0)</f>
        <v>1</v>
      </c>
      <c r="E733" s="53">
        <v>2975</v>
      </c>
      <c r="F733" s="53">
        <f>SUMIF(County!$A$5:$A$40,A733,County!$D$5:$D$40)</f>
        <v>492400</v>
      </c>
      <c r="G733" s="173" cm="1">
        <f t="array" ref="G733">INDEX(Geography!$E$5:$E$833,MATCH(C733,Geography!$C$5:$C$833,0),0)</f>
        <v>1937</v>
      </c>
      <c r="H733" s="239">
        <f t="shared" si="11"/>
        <v>2347.7631999999999</v>
      </c>
      <c r="I733" s="173">
        <f>SUMIF(Geography!$L$5:$L$838,'Census Tract'!C733,Geography!$M$5:$M$838)</f>
        <v>23162</v>
      </c>
      <c r="J733" s="338">
        <f ca="1">($I733/(SUMIF($D$5:$D$832,$D733,$I$5:$I$832))*IF($D733=1,Urban_Rural_LDVs!F$6,Urban_Rural_LDVs!F$7))</f>
        <v>11.599251784359804</v>
      </c>
      <c r="K733" s="196">
        <f ca="1">($I733/(SUMIF($D$5:$D$832,$D733,$I$5:$I$832))*IF($D733=1,Urban_Rural_LDVs!G$6,Urban_Rural_LDVs!G$7))</f>
        <v>57.64329768608777</v>
      </c>
      <c r="L733" s="196">
        <f ca="1">($I733/(SUMIF($D$5:$D$832,$D733,$I$5:$I$832))*IF($D733=1,Urban_Rural_LDVs!H$6,Urban_Rural_LDVs!H$7))</f>
        <v>265.2389647440603</v>
      </c>
      <c r="M733" s="197">
        <f ca="1">($I733/(SUMIF($D$5:$D$832,$D733,$I$5:$I$832))*IF($D733=1,Urban_Rural_LDVs!I$6,Urban_Rural_LDVs!I$7))</f>
        <v>576.08046592524204</v>
      </c>
      <c r="N733" s="196">
        <f ca="1">($H733/(SUMIF($D$5:$D$832,$D733,$H$5:$H$832))*IF($D733=1,Urban_Rural_LDVs!J$6,Urban_Rural_LDVs!J$7))</f>
        <v>0.48467852894511421</v>
      </c>
      <c r="O733" s="196">
        <f ca="1">($H733/(SUMIF($D$5:$D$832,$D733,$H$5:$H$832))*IF($D733=1,Urban_Rural_LDVs!K$6,Urban_Rural_LDVs!K$7))</f>
        <v>2.3063842883274179</v>
      </c>
      <c r="P733" s="196">
        <f ca="1">($H733/(SUMIF($D$5:$D$832,$D733,$H$5:$H$832))*IF($D733=1,Urban_Rural_LDVs!L$6,Urban_Rural_LDVs!L$7))</f>
        <v>10.518935407331014</v>
      </c>
      <c r="Q733" s="197">
        <f ca="1">($H733/(SUMIF($D$5:$D$832,$D733,$H$5:$H$832))*IF($D733=1,Urban_Rural_LDVs!M$6,Urban_Rural_LDVs!M$7))</f>
        <v>22.815755856858193</v>
      </c>
      <c r="R733" s="196">
        <f ca="1">($H733/(SUMIF($D$5:$D$832,$D733,$H$5:$H$832))*IF($D733=1,Urban_Rural_LDVs!N$6,Urban_Rural_LDVs!N$7))</f>
        <v>0.20178784873457475</v>
      </c>
      <c r="S733" s="196">
        <f ca="1">($H733/(SUMIF($D$5:$D$832,$D733,$H$5:$H$832))*IF($D733=1,Urban_Rural_LDVs!O$6,Urban_Rural_LDVs!O$7))</f>
        <v>0.95851958678436588</v>
      </c>
      <c r="T733" s="196">
        <f ca="1">($H733/(SUMIF($D$5:$D$832,$D733,$H$5:$H$832))*IF($D733=1,Urban_Rural_LDVs!P$6,Urban_Rural_LDVs!P$7))</f>
        <v>4.2057120564422714</v>
      </c>
      <c r="U733" s="339">
        <f ca="1">($H733/(SUMIF($D$5:$D$832,$D733,$H$5:$H$832))*IF($D733=1,Urban_Rural_LDVs!Q$6,Urban_Rural_LDVs!Q$7))</f>
        <v>9.0351456920666813</v>
      </c>
      <c r="V733" s="344">
        <f ca="1">'DAC Adjustment'!O737-'Census Tract'!J733</f>
        <v>0</v>
      </c>
      <c r="W733" s="29">
        <f ca="1">'DAC Adjustment'!P737-'Census Tract'!K733</f>
        <v>0</v>
      </c>
      <c r="X733" s="29">
        <f ca="1">'DAC Adjustment'!Q737-'Census Tract'!L733</f>
        <v>0</v>
      </c>
      <c r="Y733" s="105">
        <f ca="1">'DAC Adjustment'!R737-'Census Tract'!M733</f>
        <v>0</v>
      </c>
      <c r="Z733" s="29">
        <f ca="1">'DAC Adjustment'!S737-'Census Tract'!N733</f>
        <v>0</v>
      </c>
      <c r="AA733" s="29">
        <f ca="1">'DAC Adjustment'!T737-'Census Tract'!O733</f>
        <v>0</v>
      </c>
      <c r="AB733" s="29">
        <f ca="1">'DAC Adjustment'!U737-'Census Tract'!P733</f>
        <v>0</v>
      </c>
      <c r="AC733" s="105">
        <f ca="1">'DAC Adjustment'!V737-'Census Tract'!Q733</f>
        <v>0</v>
      </c>
      <c r="AD733" s="29">
        <f ca="1">'DAC Adjustment'!W737-'Census Tract'!R733</f>
        <v>0</v>
      </c>
      <c r="AE733" s="29">
        <f ca="1">'DAC Adjustment'!X737-'Census Tract'!S733</f>
        <v>0</v>
      </c>
      <c r="AF733" s="29">
        <f ca="1">'DAC Adjustment'!Y737-'Census Tract'!T733</f>
        <v>0</v>
      </c>
      <c r="AG733" s="345">
        <f ca="1">'DAC Adjustment'!Z737-'Census Tract'!U733</f>
        <v>0</v>
      </c>
    </row>
    <row r="734" spans="1:33" ht="15.75" x14ac:dyDescent="0.25">
      <c r="A734" s="193" t="s">
        <v>60</v>
      </c>
      <c r="B734" s="53" t="str">
        <f>IFERROR(INDEX(Geography!$R$5:$R$889,MATCH(C734,Geography!$S$5:$S$889,0)),"Undefined")</f>
        <v>Cornelius</v>
      </c>
      <c r="C734" s="53">
        <v>41067032901</v>
      </c>
      <c r="D734" s="171" cm="1">
        <f t="array" ref="D734">INDEX(Geography!$K$5:$K$838,MATCH(C734,Geography!$L$5:$L$838,0),0)</f>
        <v>1</v>
      </c>
      <c r="E734" s="53">
        <v>6590</v>
      </c>
      <c r="F734" s="53">
        <f>SUMIF(County!$A$5:$A$40,A734,County!$D$5:$D$40)</f>
        <v>492400</v>
      </c>
      <c r="G734" s="173" cm="1">
        <f t="array" ref="G734">INDEX(Geography!$E$5:$E$833,MATCH(C734,Geography!$C$5:$C$833,0),0)</f>
        <v>4161</v>
      </c>
      <c r="H734" s="239">
        <f t="shared" si="11"/>
        <v>5043.3880615384614</v>
      </c>
      <c r="I734" s="173">
        <f>SUMIF(Geography!$L$5:$L$838,'Census Tract'!C734,Geography!$M$5:$M$838)</f>
        <v>2193</v>
      </c>
      <c r="J734" s="338">
        <f ca="1">($I734/(SUMIF($D$5:$D$832,$D734,$I$5:$I$832))*IF($D734=1,Urban_Rural_LDVs!F$6,Urban_Rural_LDVs!F$7))</f>
        <v>1.0982280961532274</v>
      </c>
      <c r="K734" s="196">
        <f ca="1">($I734/(SUMIF($D$5:$D$832,$D734,$I$5:$I$832))*IF($D734=1,Urban_Rural_LDVs!G$6,Urban_Rural_LDVs!G$7))</f>
        <v>5.4577217781534628</v>
      </c>
      <c r="L734" s="196">
        <f ca="1">($I734/(SUMIF($D$5:$D$832,$D734,$I$5:$I$832))*IF($D734=1,Urban_Rural_LDVs!H$6,Urban_Rural_LDVs!H$7))</f>
        <v>25.11307528208809</v>
      </c>
      <c r="M734" s="197">
        <f ca="1">($I734/(SUMIF($D$5:$D$832,$D734,$I$5:$I$832))*IF($D734=1,Urban_Rural_LDVs!I$6,Urban_Rural_LDVs!I$7))</f>
        <v>54.543841713757701</v>
      </c>
      <c r="N734" s="196">
        <f ca="1">($H734/(SUMIF($D$5:$D$832,$D734,$H$5:$H$832))*IF($D734=1,Urban_Rural_LDVs!J$6,Urban_Rural_LDVs!J$7))</f>
        <v>1.0411705518537018</v>
      </c>
      <c r="O734" s="196">
        <f ca="1">($H734/(SUMIF($D$5:$D$832,$D734,$H$5:$H$832))*IF($D734=1,Urban_Rural_LDVs!K$6,Urban_Rural_LDVs!K$7))</f>
        <v>4.9544992378577106</v>
      </c>
      <c r="P734" s="196">
        <f ca="1">($H734/(SUMIF($D$5:$D$832,$D734,$H$5:$H$832))*IF($D734=1,Urban_Rural_LDVs!L$6,Urban_Rural_LDVs!L$7))</f>
        <v>22.596432746465847</v>
      </c>
      <c r="Q734" s="197">
        <f ca="1">($H734/(SUMIF($D$5:$D$832,$D734,$H$5:$H$832))*IF($D734=1,Urban_Rural_LDVs!M$6,Urban_Rural_LDVs!M$7))</f>
        <v>49.012059948573537</v>
      </c>
      <c r="R734" s="196">
        <f ca="1">($H734/(SUMIF($D$5:$D$832,$D734,$H$5:$H$832))*IF($D734=1,Urban_Rural_LDVs!N$6,Urban_Rural_LDVs!N$7))</f>
        <v>0.43347405192801525</v>
      </c>
      <c r="S734" s="196">
        <f ca="1">($H734/(SUMIF($D$5:$D$832,$D734,$H$5:$H$832))*IF($D734=1,Urban_Rural_LDVs!O$6,Urban_Rural_LDVs!O$7))</f>
        <v>2.0590604029993527</v>
      </c>
      <c r="T734" s="196">
        <f ca="1">($H734/(SUMIF($D$5:$D$832,$D734,$H$5:$H$832))*IF($D734=1,Urban_Rural_LDVs!P$6,Urban_Rural_LDVs!P$7))</f>
        <v>9.0345729823728931</v>
      </c>
      <c r="U734" s="339">
        <f ca="1">($H734/(SUMIF($D$5:$D$832,$D734,$H$5:$H$832))*IF($D734=1,Urban_Rural_LDVs!Q$6,Urban_Rural_LDVs!Q$7))</f>
        <v>19.409004246096778</v>
      </c>
      <c r="V734" s="344">
        <f ca="1">'DAC Adjustment'!O738-'Census Tract'!J734</f>
        <v>0</v>
      </c>
      <c r="W734" s="29">
        <f ca="1">'DAC Adjustment'!P738-'Census Tract'!K734</f>
        <v>0</v>
      </c>
      <c r="X734" s="29">
        <f ca="1">'DAC Adjustment'!Q738-'Census Tract'!L734</f>
        <v>0</v>
      </c>
      <c r="Y734" s="105">
        <f ca="1">'DAC Adjustment'!R738-'Census Tract'!M734</f>
        <v>0</v>
      </c>
      <c r="Z734" s="29">
        <f ca="1">'DAC Adjustment'!S738-'Census Tract'!N734</f>
        <v>0</v>
      </c>
      <c r="AA734" s="29">
        <f ca="1">'DAC Adjustment'!T738-'Census Tract'!O734</f>
        <v>0</v>
      </c>
      <c r="AB734" s="29">
        <f ca="1">'DAC Adjustment'!U738-'Census Tract'!P734</f>
        <v>0</v>
      </c>
      <c r="AC734" s="105">
        <f ca="1">'DAC Adjustment'!V738-'Census Tract'!Q734</f>
        <v>0</v>
      </c>
      <c r="AD734" s="29">
        <f ca="1">'DAC Adjustment'!W738-'Census Tract'!R734</f>
        <v>0</v>
      </c>
      <c r="AE734" s="29">
        <f ca="1">'DAC Adjustment'!X738-'Census Tract'!S734</f>
        <v>0</v>
      </c>
      <c r="AF734" s="29">
        <f ca="1">'DAC Adjustment'!Y738-'Census Tract'!T734</f>
        <v>0</v>
      </c>
      <c r="AG734" s="345">
        <f ca="1">'DAC Adjustment'!Z738-'Census Tract'!U734</f>
        <v>0</v>
      </c>
    </row>
    <row r="735" spans="1:33" ht="15.75" x14ac:dyDescent="0.25">
      <c r="A735" s="193" t="s">
        <v>60</v>
      </c>
      <c r="B735" s="53" t="str">
        <f>IFERROR(INDEX(Geography!$R$5:$R$889,MATCH(C735,Geography!$S$5:$S$889,0)),"Undefined")</f>
        <v>Forest Grove</v>
      </c>
      <c r="C735" s="53">
        <v>41067033101</v>
      </c>
      <c r="D735" s="171" cm="1">
        <f t="array" ref="D735">INDEX(Geography!$K$5:$K$838,MATCH(C735,Geography!$L$5:$L$838,0),0)</f>
        <v>1</v>
      </c>
      <c r="E735" s="53">
        <v>2971</v>
      </c>
      <c r="F735" s="53">
        <f>SUMIF(County!$A$5:$A$40,A735,County!$D$5:$D$40)</f>
        <v>492400</v>
      </c>
      <c r="G735" s="173" cm="1">
        <f t="array" ref="G735">INDEX(Geography!$E$5:$E$833,MATCH(C735,Geography!$C$5:$C$833,0),0)</f>
        <v>2206</v>
      </c>
      <c r="H735" s="239">
        <f t="shared" si="11"/>
        <v>2673.8077538461539</v>
      </c>
      <c r="I735" s="173">
        <f>SUMIF(Geography!$L$5:$L$838,'Census Tract'!C735,Geography!$M$5:$M$838)</f>
        <v>1245</v>
      </c>
      <c r="J735" s="338">
        <f ca="1">($I735/(SUMIF($D$5:$D$832,$D735,$I$5:$I$832))*IF($D735=1,Urban_Rural_LDVs!F$6,Urban_Rural_LDVs!F$7))</f>
        <v>0.62348106689957505</v>
      </c>
      <c r="K735" s="196">
        <f ca="1">($I735/(SUMIF($D$5:$D$832,$D735,$I$5:$I$832))*IF($D735=1,Urban_Rural_LDVs!G$6,Urban_Rural_LDVs!G$7))</f>
        <v>3.0984330204291206</v>
      </c>
      <c r="L735" s="196">
        <f ca="1">($I735/(SUMIF($D$5:$D$832,$D735,$I$5:$I$832))*IF($D735=1,Urban_Rural_LDVs!H$6,Urban_Rural_LDVs!H$7))</f>
        <v>14.25708104249871</v>
      </c>
      <c r="M735" s="197">
        <f ca="1">($I735/(SUMIF($D$5:$D$832,$D735,$I$5:$I$832))*IF($D735=1,Urban_Rural_LDVs!I$6,Urban_Rural_LDVs!I$7))</f>
        <v>30.965382094677764</v>
      </c>
      <c r="N735" s="196">
        <f ca="1">($H735/(SUMIF($D$5:$D$832,$D735,$H$5:$H$832))*IF($D735=1,Urban_Rural_LDVs!J$6,Urban_Rural_LDVs!J$7))</f>
        <v>0.55198804070878771</v>
      </c>
      <c r="O735" s="196">
        <f ca="1">($H735/(SUMIF($D$5:$D$832,$D735,$H$5:$H$832))*IF($D735=1,Urban_Rural_LDVs!K$6,Urban_Rural_LDVs!K$7))</f>
        <v>2.6266823645071162</v>
      </c>
      <c r="P735" s="196">
        <f ca="1">($H735/(SUMIF($D$5:$D$832,$D735,$H$5:$H$832))*IF($D735=1,Urban_Rural_LDVs!L$6,Urban_Rural_LDVs!L$7))</f>
        <v>11.979747810310901</v>
      </c>
      <c r="Q735" s="197">
        <f ca="1">($H735/(SUMIF($D$5:$D$832,$D735,$H$5:$H$832))*IF($D735=1,Urban_Rural_LDVs!M$6,Urban_Rural_LDVs!M$7))</f>
        <v>25.984283644929878</v>
      </c>
      <c r="R735" s="196">
        <f ca="1">($H735/(SUMIF($D$5:$D$832,$D735,$H$5:$H$832))*IF($D735=1,Urban_Rural_LDVs!N$6,Urban_Rural_LDVs!N$7))</f>
        <v>0.2298110450740691</v>
      </c>
      <c r="S735" s="196">
        <f ca="1">($H735/(SUMIF($D$5:$D$832,$D735,$H$5:$H$832))*IF($D735=1,Urban_Rural_LDVs!O$6,Urban_Rural_LDVs!O$7))</f>
        <v>1.0916335614074915</v>
      </c>
      <c r="T735" s="196">
        <f ca="1">($H735/(SUMIF($D$5:$D$832,$D735,$H$5:$H$832))*IF($D735=1,Urban_Rural_LDVs!P$6,Urban_Rural_LDVs!P$7))</f>
        <v>4.7897784184365779</v>
      </c>
      <c r="U735" s="339">
        <f ca="1">($H735/(SUMIF($D$5:$D$832,$D735,$H$5:$H$832))*IF($D735=1,Urban_Rural_LDVs!Q$6,Urban_Rural_LDVs!Q$7))</f>
        <v>10.289897468610789</v>
      </c>
      <c r="V735" s="344">
        <f ca="1">'DAC Adjustment'!O739-'Census Tract'!J735</f>
        <v>0</v>
      </c>
      <c r="W735" s="29">
        <f ca="1">'DAC Adjustment'!P739-'Census Tract'!K735</f>
        <v>0</v>
      </c>
      <c r="X735" s="29">
        <f ca="1">'DAC Adjustment'!Q739-'Census Tract'!L735</f>
        <v>0</v>
      </c>
      <c r="Y735" s="105">
        <f ca="1">'DAC Adjustment'!R739-'Census Tract'!M735</f>
        <v>0</v>
      </c>
      <c r="Z735" s="29">
        <f ca="1">'DAC Adjustment'!S739-'Census Tract'!N735</f>
        <v>0</v>
      </c>
      <c r="AA735" s="29">
        <f ca="1">'DAC Adjustment'!T739-'Census Tract'!O735</f>
        <v>0</v>
      </c>
      <c r="AB735" s="29">
        <f ca="1">'DAC Adjustment'!U739-'Census Tract'!P735</f>
        <v>0</v>
      </c>
      <c r="AC735" s="105">
        <f ca="1">'DAC Adjustment'!V739-'Census Tract'!Q735</f>
        <v>0</v>
      </c>
      <c r="AD735" s="29">
        <f ca="1">'DAC Adjustment'!W739-'Census Tract'!R735</f>
        <v>0</v>
      </c>
      <c r="AE735" s="29">
        <f ca="1">'DAC Adjustment'!X739-'Census Tract'!S735</f>
        <v>0</v>
      </c>
      <c r="AF735" s="29">
        <f ca="1">'DAC Adjustment'!Y739-'Census Tract'!T735</f>
        <v>0</v>
      </c>
      <c r="AG735" s="345">
        <f ca="1">'DAC Adjustment'!Z739-'Census Tract'!U735</f>
        <v>0</v>
      </c>
    </row>
    <row r="736" spans="1:33" ht="15.75" x14ac:dyDescent="0.25">
      <c r="A736" s="193" t="s">
        <v>60</v>
      </c>
      <c r="B736" s="53" t="str">
        <f>IFERROR(INDEX(Geography!$R$5:$R$889,MATCH(C736,Geography!$S$5:$S$889,0)),"Undefined")</f>
        <v>Tualatin</v>
      </c>
      <c r="C736" s="53">
        <v>41067032108</v>
      </c>
      <c r="D736" s="171" cm="1">
        <f t="array" ref="D736">INDEX(Geography!$K$5:$K$838,MATCH(C736,Geography!$L$5:$L$838,0),0)</f>
        <v>1</v>
      </c>
      <c r="E736" s="53">
        <v>4177</v>
      </c>
      <c r="F736" s="53">
        <f>SUMIF(County!$A$5:$A$40,A736,County!$D$5:$D$40)</f>
        <v>492400</v>
      </c>
      <c r="G736" s="173" cm="1">
        <f t="array" ref="G736">INDEX(Geography!$E$5:$E$833,MATCH(C736,Geography!$C$5:$C$833,0),0)</f>
        <v>3472</v>
      </c>
      <c r="H736" s="239">
        <f t="shared" si="11"/>
        <v>4208.2776615384619</v>
      </c>
      <c r="I736" s="173">
        <f>SUMIF(Geography!$L$5:$L$838,'Census Tract'!C736,Geography!$M$5:$M$838)</f>
        <v>597</v>
      </c>
      <c r="J736" s="338">
        <f ca="1">($I736/(SUMIF($D$5:$D$832,$D736,$I$5:$I$832))*IF($D736=1,Urban_Rural_LDVs!F$6,Urban_Rural_LDVs!F$7))</f>
        <v>0.29897043930847095</v>
      </c>
      <c r="K736" s="196">
        <f ca="1">($I736/(SUMIF($D$5:$D$832,$D736,$I$5:$I$832))*IF($D736=1,Urban_Rural_LDVs!G$6,Urban_Rural_LDVs!G$7))</f>
        <v>1.4857546290732409</v>
      </c>
      <c r="L736" s="196">
        <f ca="1">($I736/(SUMIF($D$5:$D$832,$D736,$I$5:$I$832))*IF($D736=1,Urban_Rural_LDVs!H$6,Urban_Rural_LDVs!H$7))</f>
        <v>6.8365280179692611</v>
      </c>
      <c r="M736" s="197">
        <f ca="1">($I736/(SUMIF($D$5:$D$832,$D736,$I$5:$I$832))*IF($D736=1,Urban_Rural_LDVs!I$6,Urban_Rural_LDVs!I$7))</f>
        <v>14.848460329737048</v>
      </c>
      <c r="N736" s="196">
        <f ca="1">($H736/(SUMIF($D$5:$D$832,$D736,$H$5:$H$832))*IF($D736=1,Urban_Rural_LDVs!J$6,Urban_Rural_LDVs!J$7))</f>
        <v>0.86876812209470144</v>
      </c>
      <c r="O736" s="196">
        <f ca="1">($H736/(SUMIF($D$5:$D$832,$D736,$H$5:$H$832))*IF($D736=1,Urban_Rural_LDVs!K$6,Urban_Rural_LDVs!K$7))</f>
        <v>4.1341075111372199</v>
      </c>
      <c r="P736" s="196">
        <f ca="1">($H736/(SUMIF($D$5:$D$832,$D736,$H$5:$H$832))*IF($D736=1,Urban_Rural_LDVs!L$6,Urban_Rural_LDVs!L$7))</f>
        <v>18.854798004260857</v>
      </c>
      <c r="Q736" s="197">
        <f ca="1">($H736/(SUMIF($D$5:$D$832,$D736,$H$5:$H$832))*IF($D736=1,Urban_Rural_LDVs!M$6,Urban_Rural_LDVs!M$7))</f>
        <v>40.896388402174317</v>
      </c>
      <c r="R736" s="196">
        <f ca="1">($H736/(SUMIF($D$5:$D$832,$D736,$H$5:$H$832))*IF($D736=1,Urban_Rural_LDVs!N$6,Urban_Rural_LDVs!N$7))</f>
        <v>0.3616971661365222</v>
      </c>
      <c r="S736" s="196">
        <f ca="1">($H736/(SUMIF($D$5:$D$832,$D736,$H$5:$H$832))*IF($D736=1,Urban_Rural_LDVs!O$6,Urban_Rural_LDVs!O$7))</f>
        <v>1.7181104828680012</v>
      </c>
      <c r="T736" s="196">
        <f ca="1">($H736/(SUMIF($D$5:$D$832,$D736,$H$5:$H$832))*IF($D736=1,Urban_Rural_LDVs!P$6,Urban_Rural_LDVs!P$7))</f>
        <v>7.5385814455175879</v>
      </c>
      <c r="U736" s="339">
        <f ca="1">($H736/(SUMIF($D$5:$D$832,$D736,$H$5:$H$832))*IF($D736=1,Urban_Rural_LDVs!Q$6,Urban_Rural_LDVs!Q$7))</f>
        <v>16.195160476435476</v>
      </c>
      <c r="V736" s="344">
        <f ca="1">'DAC Adjustment'!O740-'Census Tract'!J736</f>
        <v>0</v>
      </c>
      <c r="W736" s="29">
        <f ca="1">'DAC Adjustment'!P740-'Census Tract'!K736</f>
        <v>0</v>
      </c>
      <c r="X736" s="29">
        <f ca="1">'DAC Adjustment'!Q740-'Census Tract'!L736</f>
        <v>0</v>
      </c>
      <c r="Y736" s="105">
        <f ca="1">'DAC Adjustment'!R740-'Census Tract'!M736</f>
        <v>0</v>
      </c>
      <c r="Z736" s="29">
        <f ca="1">'DAC Adjustment'!S740-'Census Tract'!N736</f>
        <v>0</v>
      </c>
      <c r="AA736" s="29">
        <f ca="1">'DAC Adjustment'!T740-'Census Tract'!O736</f>
        <v>0</v>
      </c>
      <c r="AB736" s="29">
        <f ca="1">'DAC Adjustment'!U740-'Census Tract'!P736</f>
        <v>0</v>
      </c>
      <c r="AC736" s="105">
        <f ca="1">'DAC Adjustment'!V740-'Census Tract'!Q736</f>
        <v>0</v>
      </c>
      <c r="AD736" s="29">
        <f ca="1">'DAC Adjustment'!W740-'Census Tract'!R736</f>
        <v>0</v>
      </c>
      <c r="AE736" s="29">
        <f ca="1">'DAC Adjustment'!X740-'Census Tract'!S736</f>
        <v>0</v>
      </c>
      <c r="AF736" s="29">
        <f ca="1">'DAC Adjustment'!Y740-'Census Tract'!T736</f>
        <v>0</v>
      </c>
      <c r="AG736" s="345">
        <f ca="1">'DAC Adjustment'!Z740-'Census Tract'!U736</f>
        <v>0</v>
      </c>
    </row>
    <row r="737" spans="1:33" ht="15.75" x14ac:dyDescent="0.25">
      <c r="A737" s="193" t="s">
        <v>60</v>
      </c>
      <c r="B737" s="53" t="str">
        <f>IFERROR(INDEX(Geography!$R$5:$R$889,MATCH(C737,Geography!$S$5:$S$889,0)),"Undefined")</f>
        <v>Hillsboro</v>
      </c>
      <c r="C737" s="53">
        <v>41067031615</v>
      </c>
      <c r="D737" s="171" cm="1">
        <f t="array" ref="D737">INDEX(Geography!$K$5:$K$838,MATCH(C737,Geography!$L$5:$L$838,0),0)</f>
        <v>1</v>
      </c>
      <c r="E737" s="53">
        <v>5000</v>
      </c>
      <c r="F737" s="53">
        <f>SUMIF(County!$A$5:$A$40,A737,County!$D$5:$D$40)</f>
        <v>492400</v>
      </c>
      <c r="G737" s="173" cm="1">
        <f t="array" ref="G737">INDEX(Geography!$E$5:$E$833,MATCH(C737,Geography!$C$5:$C$833,0),0)</f>
        <v>3571</v>
      </c>
      <c r="H737" s="239">
        <f t="shared" si="11"/>
        <v>4328.2717538461538</v>
      </c>
      <c r="I737" s="173">
        <f>SUMIF(Geography!$L$5:$L$838,'Census Tract'!C737,Geography!$M$5:$M$838)</f>
        <v>1022</v>
      </c>
      <c r="J737" s="338">
        <f ca="1">($I737/(SUMIF($D$5:$D$832,$D737,$I$5:$I$832))*IF($D737=1,Urban_Rural_LDVs!F$6,Urban_Rural_LDVs!F$7))</f>
        <v>0.51180534166374758</v>
      </c>
      <c r="K737" s="196">
        <f ca="1">($I737/(SUMIF($D$5:$D$832,$D737,$I$5:$I$832))*IF($D737=1,Urban_Rural_LDVs!G$6,Urban_Rural_LDVs!G$7))</f>
        <v>2.5434526480952298</v>
      </c>
      <c r="L737" s="196">
        <f ca="1">($I737/(SUMIF($D$5:$D$832,$D737,$I$5:$I$832))*IF($D737=1,Urban_Rural_LDVs!H$6,Urban_Rural_LDVs!H$7))</f>
        <v>11.703403072637496</v>
      </c>
      <c r="M737" s="197">
        <f ca="1">($I737/(SUMIF($D$5:$D$832,$D737,$I$5:$I$832))*IF($D737=1,Urban_Rural_LDVs!I$6,Urban_Rural_LDVs!I$7))</f>
        <v>25.418972289767609</v>
      </c>
      <c r="N737" s="196">
        <f ca="1">($H737/(SUMIF($D$5:$D$832,$D737,$H$5:$H$832))*IF($D737=1,Urban_Rural_LDVs!J$6,Urban_Rural_LDVs!J$7))</f>
        <v>0.89354002419359979</v>
      </c>
      <c r="O737" s="196">
        <f ca="1">($H737/(SUMIF($D$5:$D$832,$D737,$H$5:$H$832))*IF($D737=1,Urban_Rural_LDVs!K$6,Urban_Rural_LDVs!K$7))</f>
        <v>4.2519867287646926</v>
      </c>
      <c r="P737" s="196">
        <f ca="1">($H737/(SUMIF($D$5:$D$832,$D737,$H$5:$H$832))*IF($D737=1,Urban_Rural_LDVs!L$6,Urban_Rural_LDVs!L$7))</f>
        <v>19.392420412792486</v>
      </c>
      <c r="Q737" s="197">
        <f ca="1">($H737/(SUMIF($D$5:$D$832,$D737,$H$5:$H$832))*IF($D737=1,Urban_Rural_LDVs!M$6,Urban_Rural_LDVs!M$7))</f>
        <v>42.062500859494371</v>
      </c>
      <c r="R737" s="196">
        <f ca="1">($H737/(SUMIF($D$5:$D$832,$D737,$H$5:$H$832))*IF($D737=1,Urban_Rural_LDVs!N$6,Urban_Rural_LDVs!N$7))</f>
        <v>0.3720105357930647</v>
      </c>
      <c r="S737" s="196">
        <f ca="1">($H737/(SUMIF($D$5:$D$832,$D737,$H$5:$H$832))*IF($D737=1,Urban_Rural_LDVs!O$6,Urban_Rural_LDVs!O$7))</f>
        <v>1.7671003843092257</v>
      </c>
      <c r="T737" s="196">
        <f ca="1">($H737/(SUMIF($D$5:$D$832,$D737,$H$5:$H$832))*IF($D737=1,Urban_Rural_LDVs!P$6,Urban_Rural_LDVs!P$7))</f>
        <v>7.7535352367348223</v>
      </c>
      <c r="U737" s="339">
        <f ca="1">($H737/(SUMIF($D$5:$D$832,$D737,$H$5:$H$832))*IF($D737=1,Urban_Rural_LDVs!Q$6,Urban_Rural_LDVs!Q$7))</f>
        <v>16.656946446241673</v>
      </c>
      <c r="V737" s="344">
        <f ca="1">'DAC Adjustment'!O741-'Census Tract'!J737</f>
        <v>0</v>
      </c>
      <c r="W737" s="29">
        <f ca="1">'DAC Adjustment'!P741-'Census Tract'!K737</f>
        <v>0</v>
      </c>
      <c r="X737" s="29">
        <f ca="1">'DAC Adjustment'!Q741-'Census Tract'!L737</f>
        <v>0</v>
      </c>
      <c r="Y737" s="105">
        <f ca="1">'DAC Adjustment'!R741-'Census Tract'!M737</f>
        <v>0</v>
      </c>
      <c r="Z737" s="29">
        <f ca="1">'DAC Adjustment'!S741-'Census Tract'!N737</f>
        <v>0</v>
      </c>
      <c r="AA737" s="29">
        <f ca="1">'DAC Adjustment'!T741-'Census Tract'!O737</f>
        <v>0</v>
      </c>
      <c r="AB737" s="29">
        <f ca="1">'DAC Adjustment'!U741-'Census Tract'!P737</f>
        <v>0</v>
      </c>
      <c r="AC737" s="105">
        <f ca="1">'DAC Adjustment'!V741-'Census Tract'!Q737</f>
        <v>0</v>
      </c>
      <c r="AD737" s="29">
        <f ca="1">'DAC Adjustment'!W741-'Census Tract'!R737</f>
        <v>0</v>
      </c>
      <c r="AE737" s="29">
        <f ca="1">'DAC Adjustment'!X741-'Census Tract'!S737</f>
        <v>0</v>
      </c>
      <c r="AF737" s="29">
        <f ca="1">'DAC Adjustment'!Y741-'Census Tract'!T737</f>
        <v>0</v>
      </c>
      <c r="AG737" s="345">
        <f ca="1">'DAC Adjustment'!Z741-'Census Tract'!U737</f>
        <v>0</v>
      </c>
    </row>
    <row r="738" spans="1:33" ht="15.75" x14ac:dyDescent="0.25">
      <c r="A738" s="193" t="s">
        <v>60</v>
      </c>
      <c r="B738" s="53" t="str">
        <f>IFERROR(INDEX(Geography!$R$5:$R$889,MATCH(C738,Geography!$S$5:$S$889,0)),"Undefined")</f>
        <v>Beaverton</v>
      </c>
      <c r="C738" s="53">
        <v>41067031005</v>
      </c>
      <c r="D738" s="171" cm="1">
        <f t="array" ref="D738">INDEX(Geography!$K$5:$K$838,MATCH(C738,Geography!$L$5:$L$838,0),0)</f>
        <v>1</v>
      </c>
      <c r="E738" s="53">
        <v>5888</v>
      </c>
      <c r="F738" s="53">
        <f>SUMIF(County!$A$5:$A$40,A738,County!$D$5:$D$40)</f>
        <v>492400</v>
      </c>
      <c r="G738" s="173" cm="1">
        <f t="array" ref="G738">INDEX(Geography!$E$5:$E$833,MATCH(C738,Geography!$C$5:$C$833,0),0)</f>
        <v>3267</v>
      </c>
      <c r="H738" s="239">
        <f t="shared" si="11"/>
        <v>3959.805046153846</v>
      </c>
      <c r="I738" s="173">
        <f>SUMIF(Geography!$L$5:$L$838,'Census Tract'!C738,Geography!$M$5:$M$838)</f>
        <v>2949</v>
      </c>
      <c r="J738" s="338">
        <f ca="1">($I738/(SUMIF($D$5:$D$832,$D738,$I$5:$I$832))*IF($D738=1,Urban_Rural_LDVs!F$6,Urban_Rural_LDVs!F$7))</f>
        <v>1.476823828342849</v>
      </c>
      <c r="K738" s="196">
        <f ca="1">($I738/(SUMIF($D$5:$D$832,$D738,$I$5:$I$832))*IF($D738=1,Urban_Rural_LDVs!G$6,Urban_Rural_LDVs!G$7))</f>
        <v>7.3391799014019883</v>
      </c>
      <c r="L738" s="196">
        <f ca="1">($I738/(SUMIF($D$5:$D$832,$D738,$I$5:$I$832))*IF($D738=1,Urban_Rural_LDVs!H$6,Urban_Rural_LDVs!H$7))</f>
        <v>33.770387144039113</v>
      </c>
      <c r="M738" s="197">
        <f ca="1">($I738/(SUMIF($D$5:$D$832,$D738,$I$5:$I$832))*IF($D738=1,Urban_Rural_LDVs!I$6,Urban_Rural_LDVs!I$7))</f>
        <v>73.346917106188528</v>
      </c>
      <c r="N738" s="196">
        <f ca="1">($H738/(SUMIF($D$5:$D$832,$D738,$H$5:$H$832))*IF($D738=1,Urban_Rural_LDVs!J$6,Urban_Rural_LDVs!J$7))</f>
        <v>0.81747276926364887</v>
      </c>
      <c r="O738" s="196">
        <f ca="1">($H738/(SUMIF($D$5:$D$832,$D738,$H$5:$H$832))*IF($D738=1,Urban_Rural_LDVs!K$6,Urban_Rural_LDVs!K$7))</f>
        <v>3.8900141817065945</v>
      </c>
      <c r="P738" s="196">
        <f ca="1">($H738/(SUMIF($D$5:$D$832,$D738,$H$5:$H$832))*IF($D738=1,Urban_Rural_LDVs!L$6,Urban_Rural_LDVs!L$7))</f>
        <v>17.741539481543839</v>
      </c>
      <c r="Q738" s="197">
        <f ca="1">($H738/(SUMIF($D$5:$D$832,$D738,$H$5:$H$832))*IF($D738=1,Urban_Rural_LDVs!M$6,Urban_Rural_LDVs!M$7))</f>
        <v>38.481711091562055</v>
      </c>
      <c r="R738" s="196">
        <f ca="1">($H738/(SUMIF($D$5:$D$832,$D738,$H$5:$H$832))*IF($D738=1,Urban_Rural_LDVs!N$6,Urban_Rural_LDVs!N$7))</f>
        <v>0.34034119866590379</v>
      </c>
      <c r="S738" s="196">
        <f ca="1">($H738/(SUMIF($D$5:$D$832,$D738,$H$5:$H$832))*IF($D738=1,Urban_Rural_LDVs!O$6,Urban_Rural_LDVs!O$7))</f>
        <v>1.6166667475604144</v>
      </c>
      <c r="T738" s="196">
        <f ca="1">($H738/(SUMIF($D$5:$D$832,$D738,$H$5:$H$832))*IF($D738=1,Urban_Rural_LDVs!P$6,Urban_Rural_LDVs!P$7))</f>
        <v>7.0934751101687663</v>
      </c>
      <c r="U738" s="339">
        <f ca="1">($H738/(SUMIF($D$5:$D$832,$D738,$H$5:$H$832))*IF($D738=1,Urban_Rural_LDVs!Q$6,Urban_Rural_LDVs!Q$7))</f>
        <v>15.238937003604462</v>
      </c>
      <c r="V738" s="344">
        <f ca="1">'DAC Adjustment'!O742-'Census Tract'!J738</f>
        <v>0</v>
      </c>
      <c r="W738" s="29">
        <f ca="1">'DAC Adjustment'!P742-'Census Tract'!K738</f>
        <v>0</v>
      </c>
      <c r="X738" s="29">
        <f ca="1">'DAC Adjustment'!Q742-'Census Tract'!L738</f>
        <v>0</v>
      </c>
      <c r="Y738" s="105">
        <f ca="1">'DAC Adjustment'!R742-'Census Tract'!M738</f>
        <v>0</v>
      </c>
      <c r="Z738" s="29">
        <f ca="1">'DAC Adjustment'!S742-'Census Tract'!N738</f>
        <v>0</v>
      </c>
      <c r="AA738" s="29">
        <f ca="1">'DAC Adjustment'!T742-'Census Tract'!O738</f>
        <v>0</v>
      </c>
      <c r="AB738" s="29">
        <f ca="1">'DAC Adjustment'!U742-'Census Tract'!P738</f>
        <v>0</v>
      </c>
      <c r="AC738" s="105">
        <f ca="1">'DAC Adjustment'!V742-'Census Tract'!Q738</f>
        <v>0</v>
      </c>
      <c r="AD738" s="29">
        <f ca="1">'DAC Adjustment'!W742-'Census Tract'!R738</f>
        <v>0</v>
      </c>
      <c r="AE738" s="29">
        <f ca="1">'DAC Adjustment'!X742-'Census Tract'!S738</f>
        <v>0</v>
      </c>
      <c r="AF738" s="29">
        <f ca="1">'DAC Adjustment'!Y742-'Census Tract'!T738</f>
        <v>0</v>
      </c>
      <c r="AG738" s="345">
        <f ca="1">'DAC Adjustment'!Z742-'Census Tract'!U738</f>
        <v>0</v>
      </c>
    </row>
    <row r="739" spans="1:33" ht="15.75" x14ac:dyDescent="0.25">
      <c r="A739" s="193" t="s">
        <v>60</v>
      </c>
      <c r="B739" s="53" t="str">
        <f>IFERROR(INDEX(Geography!$R$5:$R$889,MATCH(C739,Geography!$S$5:$S$889,0)),"Undefined")</f>
        <v>Beaverton</v>
      </c>
      <c r="C739" s="53">
        <v>41067031612</v>
      </c>
      <c r="D739" s="171" cm="1">
        <f t="array" ref="D739">INDEX(Geography!$K$5:$K$838,MATCH(C739,Geography!$L$5:$L$838,0),0)</f>
        <v>1</v>
      </c>
      <c r="E739" s="53">
        <v>4106</v>
      </c>
      <c r="F739" s="53">
        <f>SUMIF(County!$A$5:$A$40,A739,County!$D$5:$D$40)</f>
        <v>492400</v>
      </c>
      <c r="G739" s="173" cm="1">
        <f t="array" ref="G739">INDEX(Geography!$E$5:$E$833,MATCH(C739,Geography!$C$5:$C$833,0),0)</f>
        <v>2620</v>
      </c>
      <c r="H739" s="239">
        <f t="shared" si="11"/>
        <v>3175.6012307692308</v>
      </c>
      <c r="I739" s="173">
        <f>SUMIF(Geography!$L$5:$L$838,'Census Tract'!C739,Geography!$M$5:$M$838)</f>
        <v>328</v>
      </c>
      <c r="J739" s="338">
        <f ca="1">($I739/(SUMIF($D$5:$D$832,$D739,$I$5:$I$832))*IF($D739=1,Urban_Rural_LDVs!F$6,Urban_Rural_LDVs!F$7))</f>
        <v>0.16425846581771936</v>
      </c>
      <c r="K739" s="196">
        <f ca="1">($I739/(SUMIF($D$5:$D$832,$D739,$I$5:$I$832))*IF($D739=1,Urban_Rural_LDVs!G$6,Urban_Rural_LDVs!G$7))</f>
        <v>0.81629400056285251</v>
      </c>
      <c r="L739" s="196">
        <f ca="1">($I739/(SUMIF($D$5:$D$832,$D739,$I$5:$I$832))*IF($D739=1,Urban_Rural_LDVs!H$6,Urban_Rural_LDVs!H$7))</f>
        <v>3.7560823951321898</v>
      </c>
      <c r="M739" s="197">
        <f ca="1">($I739/(SUMIF($D$5:$D$832,$D739,$I$5:$I$832))*IF($D739=1,Urban_Rural_LDVs!I$6,Urban_Rural_LDVs!I$7))</f>
        <v>8.1579480538588793</v>
      </c>
      <c r="N739" s="196">
        <f ca="1">($H739/(SUMIF($D$5:$D$832,$D739,$H$5:$H$832))*IF($D739=1,Urban_Rural_LDVs!J$6,Urban_Rural_LDVs!J$7))</f>
        <v>0.6555796313041814</v>
      </c>
      <c r="O739" s="196">
        <f ca="1">($H739/(SUMIF($D$5:$D$832,$D739,$H$5:$H$832))*IF($D739=1,Urban_Rural_LDVs!K$6,Urban_Rural_LDVs!K$7))</f>
        <v>3.1196318200401834</v>
      </c>
      <c r="P739" s="196">
        <f ca="1">($H739/(SUMIF($D$5:$D$832,$D739,$H$5:$H$832))*IF($D739=1,Urban_Rural_LDVs!L$6,Urban_Rural_LDVs!L$7))</f>
        <v>14.227986973261361</v>
      </c>
      <c r="Q739" s="197">
        <f ca="1">($H739/(SUMIF($D$5:$D$832,$D739,$H$5:$H$832))*IF($D739=1,Urban_Rural_LDVs!M$6,Urban_Rural_LDVs!M$7))</f>
        <v>30.860753920995595</v>
      </c>
      <c r="R739" s="196">
        <f ca="1">($H739/(SUMIF($D$5:$D$832,$D739,$H$5:$H$832))*IF($D739=1,Urban_Rural_LDVs!N$6,Urban_Rural_LDVs!N$7))</f>
        <v>0.27293968181961065</v>
      </c>
      <c r="S739" s="196">
        <f ca="1">($H739/(SUMIF($D$5:$D$832,$D739,$H$5:$H$832))*IF($D739=1,Urban_Rural_LDVs!O$6,Urban_Rural_LDVs!O$7))</f>
        <v>1.2965004219798857</v>
      </c>
      <c r="T739" s="196">
        <f ca="1">($H739/(SUMIF($D$5:$D$832,$D739,$H$5:$H$832))*IF($D739=1,Urban_Rural_LDVs!P$6,Urban_Rural_LDVs!P$7))</f>
        <v>5.6886760907995626</v>
      </c>
      <c r="U739" s="339">
        <f ca="1">($H739/(SUMIF($D$5:$D$832,$D739,$H$5:$H$832))*IF($D739=1,Urban_Rural_LDVs!Q$6,Urban_Rural_LDVs!Q$7))</f>
        <v>12.221002433254883</v>
      </c>
      <c r="V739" s="344">
        <f ca="1">'DAC Adjustment'!O743-'Census Tract'!J739</f>
        <v>0</v>
      </c>
      <c r="W739" s="29">
        <f ca="1">'DAC Adjustment'!P743-'Census Tract'!K739</f>
        <v>0</v>
      </c>
      <c r="X739" s="29">
        <f ca="1">'DAC Adjustment'!Q743-'Census Tract'!L739</f>
        <v>0</v>
      </c>
      <c r="Y739" s="105">
        <f ca="1">'DAC Adjustment'!R743-'Census Tract'!M739</f>
        <v>0</v>
      </c>
      <c r="Z739" s="29">
        <f ca="1">'DAC Adjustment'!S743-'Census Tract'!N739</f>
        <v>0</v>
      </c>
      <c r="AA739" s="29">
        <f ca="1">'DAC Adjustment'!T743-'Census Tract'!O739</f>
        <v>0</v>
      </c>
      <c r="AB739" s="29">
        <f ca="1">'DAC Adjustment'!U743-'Census Tract'!P739</f>
        <v>0</v>
      </c>
      <c r="AC739" s="105">
        <f ca="1">'DAC Adjustment'!V743-'Census Tract'!Q739</f>
        <v>0</v>
      </c>
      <c r="AD739" s="29">
        <f ca="1">'DAC Adjustment'!W743-'Census Tract'!R739</f>
        <v>0</v>
      </c>
      <c r="AE739" s="29">
        <f ca="1">'DAC Adjustment'!X743-'Census Tract'!S739</f>
        <v>0</v>
      </c>
      <c r="AF739" s="29">
        <f ca="1">'DAC Adjustment'!Y743-'Census Tract'!T739</f>
        <v>0</v>
      </c>
      <c r="AG739" s="345">
        <f ca="1">'DAC Adjustment'!Z743-'Census Tract'!U739</f>
        <v>0</v>
      </c>
    </row>
    <row r="740" spans="1:33" ht="15.75" x14ac:dyDescent="0.25">
      <c r="A740" s="193" t="s">
        <v>60</v>
      </c>
      <c r="B740" s="53" t="str">
        <f>IFERROR(INDEX(Geography!$R$5:$R$889,MATCH(C740,Geography!$S$5:$S$889,0)),"Undefined")</f>
        <v>Beaverton</v>
      </c>
      <c r="C740" s="53">
        <v>41067031100</v>
      </c>
      <c r="D740" s="171" cm="1">
        <f t="array" ref="D740">INDEX(Geography!$K$5:$K$838,MATCH(C740,Geography!$L$5:$L$838,0),0)</f>
        <v>1</v>
      </c>
      <c r="E740" s="53">
        <v>2992</v>
      </c>
      <c r="F740" s="53">
        <f>SUMIF(County!$A$5:$A$40,A740,County!$D$5:$D$40)</f>
        <v>492400</v>
      </c>
      <c r="G740" s="173" cm="1">
        <f t="array" ref="G740">INDEX(Geography!$E$5:$E$833,MATCH(C740,Geography!$C$5:$C$833,0),0)</f>
        <v>1911</v>
      </c>
      <c r="H740" s="239">
        <f t="shared" si="11"/>
        <v>2316.2496000000001</v>
      </c>
      <c r="I740" s="173">
        <f>SUMIF(Geography!$L$5:$L$838,'Census Tract'!C740,Geography!$M$5:$M$838)</f>
        <v>1116</v>
      </c>
      <c r="J740" s="338">
        <f ca="1">($I740/(SUMIF($D$5:$D$832,$D740,$I$5:$I$832))*IF($D740=1,Urban_Rural_LDVs!F$6,Urban_Rural_LDVs!F$7))</f>
        <v>0.55887941418467935</v>
      </c>
      <c r="K740" s="196">
        <f ca="1">($I740/(SUMIF($D$5:$D$832,$D740,$I$5:$I$832))*IF($D740=1,Urban_Rural_LDVs!G$6,Urban_Rural_LDVs!G$7))</f>
        <v>2.7773905628906812</v>
      </c>
      <c r="L740" s="196">
        <f ca="1">($I740/(SUMIF($D$5:$D$832,$D740,$I$5:$I$832))*IF($D740=1,Urban_Rural_LDVs!H$6,Urban_Rural_LDVs!H$7))</f>
        <v>12.779841320022941</v>
      </c>
      <c r="M740" s="197">
        <f ca="1">($I740/(SUMIF($D$5:$D$832,$D740,$I$5:$I$832))*IF($D740=1,Urban_Rural_LDVs!I$6,Urban_Rural_LDVs!I$7))</f>
        <v>27.756920817397898</v>
      </c>
      <c r="N740" s="196">
        <f ca="1">($H740/(SUMIF($D$5:$D$832,$D740,$H$5:$H$832))*IF($D740=1,Urban_Rural_LDVs!J$6,Urban_Rural_LDVs!J$7))</f>
        <v>0.47817277687873683</v>
      </c>
      <c r="O740" s="196">
        <f ca="1">($H740/(SUMIF($D$5:$D$832,$D740,$H$5:$H$832))*IF($D740=1,Urban_Rural_LDVs!K$6,Urban_Rural_LDVs!K$7))</f>
        <v>2.2754261099606068</v>
      </c>
      <c r="P740" s="196">
        <f ca="1">($H740/(SUMIF($D$5:$D$832,$D740,$H$5:$H$832))*IF($D740=1,Urban_Rural_LDVs!L$6,Urban_Rural_LDVs!L$7))</f>
        <v>10.377741643474222</v>
      </c>
      <c r="Q740" s="197">
        <f ca="1">($H740/(SUMIF($D$5:$D$832,$D740,$H$5:$H$832))*IF($D740=1,Urban_Rural_LDVs!M$6,Urban_Rural_LDVs!M$7))</f>
        <v>22.509504100390298</v>
      </c>
      <c r="R740" s="196">
        <f ca="1">($H740/(SUMIF($D$5:$D$832,$D740,$H$5:$H$832))*IF($D740=1,Urban_Rural_LDVs!N$6,Urban_Rural_LDVs!N$7))</f>
        <v>0.19907928700659386</v>
      </c>
      <c r="S740" s="196">
        <f ca="1">($H740/(SUMIF($D$5:$D$832,$D740,$H$5:$H$832))*IF($D740=1,Urban_Rural_LDVs!O$6,Urban_Rural_LDVs!O$7))</f>
        <v>0.94565355206242796</v>
      </c>
      <c r="T740" s="196">
        <f ca="1">($H740/(SUMIF($D$5:$D$832,$D740,$H$5:$H$832))*IF($D740=1,Urban_Rural_LDVs!P$6,Urban_Rural_LDVs!P$7))</f>
        <v>4.149259545617543</v>
      </c>
      <c r="U740" s="339">
        <f ca="1">($H740/(SUMIF($D$5:$D$832,$D740,$H$5:$H$832))*IF($D740=1,Urban_Rural_LDVs!Q$6,Urban_Rural_LDVs!Q$7))</f>
        <v>8.9138685686832364</v>
      </c>
      <c r="V740" s="344">
        <f ca="1">'DAC Adjustment'!O744-'Census Tract'!J740</f>
        <v>0.13971985354616989</v>
      </c>
      <c r="W740" s="29">
        <f ca="1">'DAC Adjustment'!P744-'Census Tract'!K740</f>
        <v>0.69434764072267008</v>
      </c>
      <c r="X740" s="29">
        <f ca="1">'DAC Adjustment'!Q744-'Census Tract'!L740</f>
        <v>3.1949603300057348</v>
      </c>
      <c r="Y740" s="105">
        <f ca="1">'DAC Adjustment'!R744-'Census Tract'!M740</f>
        <v>6.9392302043494709</v>
      </c>
      <c r="Z740" s="29">
        <f ca="1">'DAC Adjustment'!S744-'Census Tract'!N740</f>
        <v>0.11954319421968418</v>
      </c>
      <c r="AA740" s="29">
        <f ca="1">'DAC Adjustment'!T744-'Census Tract'!O740</f>
        <v>0.56885652749015181</v>
      </c>
      <c r="AB740" s="29">
        <f ca="1">'DAC Adjustment'!U744-'Census Tract'!P740</f>
        <v>2.5944354108685559</v>
      </c>
      <c r="AC740" s="105">
        <f ca="1">'DAC Adjustment'!V744-'Census Tract'!Q740</f>
        <v>5.6273760250975755</v>
      </c>
      <c r="AD740" s="29">
        <f ca="1">'DAC Adjustment'!W744-'Census Tract'!R740</f>
        <v>4.9769821751648458E-2</v>
      </c>
      <c r="AE740" s="29">
        <f ca="1">'DAC Adjustment'!X744-'Census Tract'!S740</f>
        <v>0.23641338801560707</v>
      </c>
      <c r="AF740" s="29">
        <f ca="1">'DAC Adjustment'!Y744-'Census Tract'!T740</f>
        <v>1.0373148864043857</v>
      </c>
      <c r="AG740" s="345">
        <f ca="1">'DAC Adjustment'!Z744-'Census Tract'!U740</f>
        <v>2.2284671421708087</v>
      </c>
    </row>
    <row r="741" spans="1:33" ht="15.75" x14ac:dyDescent="0.25">
      <c r="A741" s="193" t="s">
        <v>60</v>
      </c>
      <c r="B741" s="53" t="str">
        <f>IFERROR(INDEX(Geography!$R$5:$R$889,MATCH(C741,Geography!$S$5:$S$889,0)),"Undefined")</f>
        <v>Hillsboro</v>
      </c>
      <c r="C741" s="53">
        <v>41067032407</v>
      </c>
      <c r="D741" s="171" cm="1">
        <f t="array" ref="D741">INDEX(Geography!$K$5:$K$838,MATCH(C741,Geography!$L$5:$L$838,0),0)</f>
        <v>1</v>
      </c>
      <c r="E741" s="53">
        <v>5701</v>
      </c>
      <c r="F741" s="53">
        <f>SUMIF(County!$A$5:$A$40,A741,County!$D$5:$D$40)</f>
        <v>492400</v>
      </c>
      <c r="G741" s="173" cm="1">
        <f t="array" ref="G741">INDEX(Geography!$E$5:$E$833,MATCH(C741,Geography!$C$5:$C$833,0),0)</f>
        <v>4125</v>
      </c>
      <c r="H741" s="239">
        <f t="shared" si="11"/>
        <v>4999.7538461538461</v>
      </c>
      <c r="I741" s="173">
        <f>SUMIF(Geography!$L$5:$L$838,'Census Tract'!C741,Geography!$M$5:$M$838)</f>
        <v>256</v>
      </c>
      <c r="J741" s="338">
        <f ca="1">($I741/(SUMIF($D$5:$D$832,$D741,$I$5:$I$832))*IF($D741=1,Urban_Rural_LDVs!F$6,Urban_Rural_LDVs!F$7))</f>
        <v>0.1282017294187078</v>
      </c>
      <c r="K741" s="196">
        <f ca="1">($I741/(SUMIF($D$5:$D$832,$D741,$I$5:$I$832))*IF($D741=1,Urban_Rural_LDVs!G$6,Urban_Rural_LDVs!G$7))</f>
        <v>0.63710751263442156</v>
      </c>
      <c r="L741" s="196">
        <f ca="1">($I741/(SUMIF($D$5:$D$832,$D741,$I$5:$I$832))*IF($D741=1,Urban_Rural_LDVs!H$6,Urban_Rural_LDVs!H$7))</f>
        <v>2.9315765035178067</v>
      </c>
      <c r="M741" s="197">
        <f ca="1">($I741/(SUMIF($D$5:$D$832,$D741,$I$5:$I$832))*IF($D741=1,Urban_Rural_LDVs!I$6,Urban_Rural_LDVs!I$7))</f>
        <v>6.3671789688654679</v>
      </c>
      <c r="N741" s="196">
        <f ca="1">($H741/(SUMIF($D$5:$D$832,$D741,$H$5:$H$832))*IF($D741=1,Urban_Rural_LDVs!J$6,Urban_Rural_LDVs!J$7))</f>
        <v>1.0321625874541023</v>
      </c>
      <c r="O741" s="196">
        <f ca="1">($H741/(SUMIF($D$5:$D$832,$D741,$H$5:$H$832))*IF($D741=1,Urban_Rural_LDVs!K$6,Urban_Rural_LDVs!K$7))</f>
        <v>4.9116340678113568</v>
      </c>
      <c r="P741" s="196">
        <f ca="1">($H741/(SUMIF($D$5:$D$832,$D741,$H$5:$H$832))*IF($D741=1,Urban_Rural_LDVs!L$6,Urban_Rural_LDVs!L$7))</f>
        <v>22.400933688817979</v>
      </c>
      <c r="Q741" s="197">
        <f ca="1">($H741/(SUMIF($D$5:$D$832,$D741,$H$5:$H$832))*IF($D741=1,Urban_Rural_LDVs!M$6,Urban_Rural_LDVs!M$7))</f>
        <v>48.588019055002604</v>
      </c>
      <c r="R741" s="196">
        <f ca="1">($H741/(SUMIF($D$5:$D$832,$D741,$H$5:$H$832))*IF($D741=1,Urban_Rural_LDVs!N$6,Urban_Rural_LDVs!N$7))</f>
        <v>0.42972373568927247</v>
      </c>
      <c r="S741" s="196">
        <f ca="1">($H741/(SUMIF($D$5:$D$832,$D741,$H$5:$H$832))*IF($D741=1,Urban_Rural_LDVs!O$6,Urban_Rural_LDVs!O$7))</f>
        <v>2.041245893384362</v>
      </c>
      <c r="T741" s="196">
        <f ca="1">($H741/(SUMIF($D$5:$D$832,$D741,$H$5:$H$832))*IF($D741=1,Urban_Rural_LDVs!P$6,Urban_Rural_LDVs!P$7))</f>
        <v>8.9564079673848056</v>
      </c>
      <c r="U741" s="339">
        <f ca="1">($H741/(SUMIF($D$5:$D$832,$D741,$H$5:$H$832))*IF($D741=1,Urban_Rural_LDVs!Q$6,Urban_Rural_LDVs!Q$7))</f>
        <v>19.241082075258163</v>
      </c>
      <c r="V741" s="344">
        <f ca="1">'DAC Adjustment'!O745-'Census Tract'!J741</f>
        <v>0</v>
      </c>
      <c r="W741" s="29">
        <f ca="1">'DAC Adjustment'!P745-'Census Tract'!K741</f>
        <v>0</v>
      </c>
      <c r="X741" s="29">
        <f ca="1">'DAC Adjustment'!Q745-'Census Tract'!L741</f>
        <v>0</v>
      </c>
      <c r="Y741" s="105">
        <f ca="1">'DAC Adjustment'!R745-'Census Tract'!M741</f>
        <v>0</v>
      </c>
      <c r="Z741" s="29">
        <f ca="1">'DAC Adjustment'!S745-'Census Tract'!N741</f>
        <v>0</v>
      </c>
      <c r="AA741" s="29">
        <f ca="1">'DAC Adjustment'!T745-'Census Tract'!O741</f>
        <v>0</v>
      </c>
      <c r="AB741" s="29">
        <f ca="1">'DAC Adjustment'!U745-'Census Tract'!P741</f>
        <v>0</v>
      </c>
      <c r="AC741" s="105">
        <f ca="1">'DAC Adjustment'!V745-'Census Tract'!Q741</f>
        <v>0</v>
      </c>
      <c r="AD741" s="29">
        <f ca="1">'DAC Adjustment'!W745-'Census Tract'!R741</f>
        <v>0</v>
      </c>
      <c r="AE741" s="29">
        <f ca="1">'DAC Adjustment'!X745-'Census Tract'!S741</f>
        <v>0</v>
      </c>
      <c r="AF741" s="29">
        <f ca="1">'DAC Adjustment'!Y745-'Census Tract'!T741</f>
        <v>0</v>
      </c>
      <c r="AG741" s="345">
        <f ca="1">'DAC Adjustment'!Z745-'Census Tract'!U741</f>
        <v>0</v>
      </c>
    </row>
    <row r="742" spans="1:33" ht="15.75" x14ac:dyDescent="0.25">
      <c r="A742" s="193" t="s">
        <v>60</v>
      </c>
      <c r="B742" s="53" t="str">
        <f>IFERROR(INDEX(Geography!$R$5:$R$889,MATCH(C742,Geography!$S$5:$S$889,0)),"Undefined")</f>
        <v>Beaverton</v>
      </c>
      <c r="C742" s="53">
        <v>41067031812</v>
      </c>
      <c r="D742" s="171" cm="1">
        <f t="array" ref="D742">INDEX(Geography!$K$5:$K$838,MATCH(C742,Geography!$L$5:$L$838,0),0)</f>
        <v>1</v>
      </c>
      <c r="E742" s="53">
        <v>5831</v>
      </c>
      <c r="F742" s="53">
        <f>SUMIF(County!$A$5:$A$40,A742,County!$D$5:$D$40)</f>
        <v>492400</v>
      </c>
      <c r="G742" s="173" cm="1">
        <f t="array" ref="G742">INDEX(Geography!$E$5:$E$833,MATCH(C742,Geography!$C$5:$C$833,0),0)</f>
        <v>4193</v>
      </c>
      <c r="H742" s="239">
        <f t="shared" si="11"/>
        <v>5082.1740307692307</v>
      </c>
      <c r="I742" s="173">
        <f>SUMIF(Geography!$L$5:$L$838,'Census Tract'!C742,Geography!$M$5:$M$838)</f>
        <v>1084</v>
      </c>
      <c r="J742" s="338">
        <f ca="1">($I742/(SUMIF($D$5:$D$832,$D742,$I$5:$I$832))*IF($D742=1,Urban_Rural_LDVs!F$6,Urban_Rural_LDVs!F$7))</f>
        <v>0.5428541980073408</v>
      </c>
      <c r="K742" s="196">
        <f ca="1">($I742/(SUMIF($D$5:$D$832,$D742,$I$5:$I$832))*IF($D742=1,Urban_Rural_LDVs!G$6,Urban_Rural_LDVs!G$7))</f>
        <v>2.6977521238113784</v>
      </c>
      <c r="L742" s="196">
        <f ca="1">($I742/(SUMIF($D$5:$D$832,$D742,$I$5:$I$832))*IF($D742=1,Urban_Rural_LDVs!H$6,Urban_Rural_LDVs!H$7))</f>
        <v>12.413394257083214</v>
      </c>
      <c r="M742" s="197">
        <f ca="1">($I742/(SUMIF($D$5:$D$832,$D742,$I$5:$I$832))*IF($D742=1,Urban_Rural_LDVs!I$6,Urban_Rural_LDVs!I$7))</f>
        <v>26.961023446289715</v>
      </c>
      <c r="N742" s="196">
        <f ca="1">($H742/(SUMIF($D$5:$D$832,$D742,$H$5:$H$832))*IF($D742=1,Urban_Rural_LDVs!J$6,Urban_Rural_LDVs!J$7))</f>
        <v>1.0491776313200123</v>
      </c>
      <c r="O742" s="196">
        <f ca="1">($H742/(SUMIF($D$5:$D$832,$D742,$H$5:$H$832))*IF($D742=1,Urban_Rural_LDVs!K$6,Urban_Rural_LDVs!K$7))</f>
        <v>4.9926016112322475</v>
      </c>
      <c r="P742" s="196">
        <f ca="1">($H742/(SUMIF($D$5:$D$832,$D742,$H$5:$H$832))*IF($D742=1,Urban_Rural_LDVs!L$6,Urban_Rural_LDVs!L$7))</f>
        <v>22.770209686597283</v>
      </c>
      <c r="Q742" s="197">
        <f ca="1">($H742/(SUMIF($D$5:$D$832,$D742,$H$5:$H$832))*IF($D742=1,Urban_Rural_LDVs!M$6,Urban_Rural_LDVs!M$7))</f>
        <v>49.388985187303255</v>
      </c>
      <c r="R742" s="196">
        <f ca="1">($H742/(SUMIF($D$5:$D$832,$D742,$H$5:$H$832))*IF($D742=1,Urban_Rural_LDVs!N$6,Urban_Rural_LDVs!N$7))</f>
        <v>0.43680766636245322</v>
      </c>
      <c r="S742" s="196">
        <f ca="1">($H742/(SUMIF($D$5:$D$832,$D742,$H$5:$H$832))*IF($D742=1,Urban_Rural_LDVs!O$6,Urban_Rural_LDVs!O$7))</f>
        <v>2.0748955226571222</v>
      </c>
      <c r="T742" s="196">
        <f ca="1">($H742/(SUMIF($D$5:$D$832,$D742,$H$5:$H$832))*IF($D742=1,Urban_Rural_LDVs!P$6,Urban_Rural_LDVs!P$7))</f>
        <v>9.1040529956956355</v>
      </c>
      <c r="U742" s="339">
        <f ca="1">($H742/(SUMIF($D$5:$D$832,$D742,$H$5:$H$832))*IF($D742=1,Urban_Rural_LDVs!Q$6,Urban_Rural_LDVs!Q$7))</f>
        <v>19.558268397953327</v>
      </c>
      <c r="V742" s="344">
        <f ca="1">'DAC Adjustment'!O746-'Census Tract'!J742</f>
        <v>0</v>
      </c>
      <c r="W742" s="29">
        <f ca="1">'DAC Adjustment'!P746-'Census Tract'!K742</f>
        <v>0</v>
      </c>
      <c r="X742" s="29">
        <f ca="1">'DAC Adjustment'!Q746-'Census Tract'!L742</f>
        <v>0</v>
      </c>
      <c r="Y742" s="105">
        <f ca="1">'DAC Adjustment'!R746-'Census Tract'!M742</f>
        <v>0</v>
      </c>
      <c r="Z742" s="29">
        <f ca="1">'DAC Adjustment'!S746-'Census Tract'!N742</f>
        <v>0</v>
      </c>
      <c r="AA742" s="29">
        <f ca="1">'DAC Adjustment'!T746-'Census Tract'!O742</f>
        <v>0</v>
      </c>
      <c r="AB742" s="29">
        <f ca="1">'DAC Adjustment'!U746-'Census Tract'!P742</f>
        <v>0</v>
      </c>
      <c r="AC742" s="105">
        <f ca="1">'DAC Adjustment'!V746-'Census Tract'!Q742</f>
        <v>0</v>
      </c>
      <c r="AD742" s="29">
        <f ca="1">'DAC Adjustment'!W746-'Census Tract'!R742</f>
        <v>0</v>
      </c>
      <c r="AE742" s="29">
        <f ca="1">'DAC Adjustment'!X746-'Census Tract'!S742</f>
        <v>0</v>
      </c>
      <c r="AF742" s="29">
        <f ca="1">'DAC Adjustment'!Y746-'Census Tract'!T742</f>
        <v>0</v>
      </c>
      <c r="AG742" s="345">
        <f ca="1">'DAC Adjustment'!Z746-'Census Tract'!U742</f>
        <v>0</v>
      </c>
    </row>
    <row r="743" spans="1:33" ht="15.75" x14ac:dyDescent="0.25">
      <c r="A743" s="193" t="s">
        <v>60</v>
      </c>
      <c r="B743" s="53" t="str">
        <f>IFERROR(INDEX(Geography!$R$5:$R$889,MATCH(C743,Geography!$S$5:$S$889,0)),"Undefined")</f>
        <v>Beaverton</v>
      </c>
      <c r="C743" s="53">
        <v>41067031806</v>
      </c>
      <c r="D743" s="171" cm="1">
        <f t="array" ref="D743">INDEX(Geography!$K$5:$K$838,MATCH(C743,Geography!$L$5:$L$838,0),0)</f>
        <v>1</v>
      </c>
      <c r="E743" s="53">
        <v>5970</v>
      </c>
      <c r="F743" s="53">
        <f>SUMIF(County!$A$5:$A$40,A743,County!$D$5:$D$40)</f>
        <v>492400</v>
      </c>
      <c r="G743" s="173" cm="1">
        <f t="array" ref="G743">INDEX(Geography!$E$5:$E$833,MATCH(C743,Geography!$C$5:$C$833,0),0)</f>
        <v>4082</v>
      </c>
      <c r="H743" s="239">
        <f t="shared" si="11"/>
        <v>4947.6351999999997</v>
      </c>
      <c r="I743" s="173">
        <f>SUMIF(Geography!$L$5:$L$838,'Census Tract'!C743,Geography!$M$5:$M$838)</f>
        <v>338</v>
      </c>
      <c r="J743" s="338">
        <f ca="1">($I743/(SUMIF($D$5:$D$832,$D743,$I$5:$I$832))*IF($D743=1,Urban_Rural_LDVs!F$6,Urban_Rural_LDVs!F$7))</f>
        <v>0.16926634587313763</v>
      </c>
      <c r="K743" s="196">
        <f ca="1">($I743/(SUMIF($D$5:$D$832,$D743,$I$5:$I$832))*IF($D743=1,Urban_Rural_LDVs!G$6,Urban_Rural_LDVs!G$7))</f>
        <v>0.84118101277513468</v>
      </c>
      <c r="L743" s="196">
        <f ca="1">($I743/(SUMIF($D$5:$D$832,$D743,$I$5:$I$832))*IF($D743=1,Urban_Rural_LDVs!H$6,Urban_Rural_LDVs!H$7))</f>
        <v>3.8705971023008545</v>
      </c>
      <c r="M743" s="197">
        <f ca="1">($I743/(SUMIF($D$5:$D$832,$D743,$I$5:$I$832))*IF($D743=1,Urban_Rural_LDVs!I$6,Urban_Rural_LDVs!I$7))</f>
        <v>8.4066659823301872</v>
      </c>
      <c r="N743" s="196">
        <f ca="1">($H743/(SUMIF($D$5:$D$832,$D743,$H$5:$H$832))*IF($D743=1,Urban_Rural_LDVs!J$6,Urban_Rural_LDVs!J$7))</f>
        <v>1.0214030744212474</v>
      </c>
      <c r="O743" s="196">
        <f ca="1">($H743/(SUMIF($D$5:$D$832,$D743,$H$5:$H$832))*IF($D743=1,Urban_Rural_LDVs!K$6,Urban_Rural_LDVs!K$7))</f>
        <v>4.8604340035893232</v>
      </c>
      <c r="P743" s="196">
        <f ca="1">($H743/(SUMIF($D$5:$D$832,$D743,$H$5:$H$832))*IF($D743=1,Urban_Rural_LDVs!L$6,Urban_Rural_LDVs!L$7))</f>
        <v>22.167420925516364</v>
      </c>
      <c r="Q743" s="197">
        <f ca="1">($H743/(SUMIF($D$5:$D$832,$D743,$H$5:$H$832))*IF($D743=1,Urban_Rural_LDVs!M$6,Urban_Rural_LDVs!M$7))</f>
        <v>48.081525765459546</v>
      </c>
      <c r="R743" s="196">
        <f ca="1">($H743/(SUMIF($D$5:$D$832,$D743,$H$5:$H$832))*IF($D743=1,Urban_Rural_LDVs!N$6,Urban_Rural_LDVs!N$7))</f>
        <v>0.42524419129299645</v>
      </c>
      <c r="S743" s="196">
        <f ca="1">($H743/(SUMIF($D$5:$D$832,$D743,$H$5:$H$832))*IF($D743=1,Urban_Rural_LDVs!O$6,Urban_Rural_LDVs!O$7))</f>
        <v>2.0199674513442338</v>
      </c>
      <c r="T743" s="196">
        <f ca="1">($H743/(SUMIF($D$5:$D$832,$D743,$H$5:$H$832))*IF($D743=1,Urban_Rural_LDVs!P$6,Urban_Rural_LDVs!P$7))</f>
        <v>8.8630441994823705</v>
      </c>
      <c r="U743" s="339">
        <f ca="1">($H743/(SUMIF($D$5:$D$832,$D743,$H$5:$H$832))*IF($D743=1,Urban_Rural_LDVs!Q$6,Urban_Rural_LDVs!Q$7))</f>
        <v>19.040508371200925</v>
      </c>
      <c r="V743" s="344">
        <f ca="1">'DAC Adjustment'!O747-'Census Tract'!J743</f>
        <v>0</v>
      </c>
      <c r="W743" s="29">
        <f ca="1">'DAC Adjustment'!P747-'Census Tract'!K743</f>
        <v>0</v>
      </c>
      <c r="X743" s="29">
        <f ca="1">'DAC Adjustment'!Q747-'Census Tract'!L743</f>
        <v>0</v>
      </c>
      <c r="Y743" s="105">
        <f ca="1">'DAC Adjustment'!R747-'Census Tract'!M743</f>
        <v>0</v>
      </c>
      <c r="Z743" s="29">
        <f ca="1">'DAC Adjustment'!S747-'Census Tract'!N743</f>
        <v>0</v>
      </c>
      <c r="AA743" s="29">
        <f ca="1">'DAC Adjustment'!T747-'Census Tract'!O743</f>
        <v>0</v>
      </c>
      <c r="AB743" s="29">
        <f ca="1">'DAC Adjustment'!U747-'Census Tract'!P743</f>
        <v>0</v>
      </c>
      <c r="AC743" s="105">
        <f ca="1">'DAC Adjustment'!V747-'Census Tract'!Q743</f>
        <v>0</v>
      </c>
      <c r="AD743" s="29">
        <f ca="1">'DAC Adjustment'!W747-'Census Tract'!R743</f>
        <v>0</v>
      </c>
      <c r="AE743" s="29">
        <f ca="1">'DAC Adjustment'!X747-'Census Tract'!S743</f>
        <v>0</v>
      </c>
      <c r="AF743" s="29">
        <f ca="1">'DAC Adjustment'!Y747-'Census Tract'!T743</f>
        <v>0</v>
      </c>
      <c r="AG743" s="345">
        <f ca="1">'DAC Adjustment'!Z747-'Census Tract'!U743</f>
        <v>0</v>
      </c>
    </row>
    <row r="744" spans="1:33" ht="15.75" x14ac:dyDescent="0.25">
      <c r="A744" s="193" t="s">
        <v>60</v>
      </c>
      <c r="B744" s="53" t="str">
        <f>IFERROR(INDEX(Geography!$R$5:$R$889,MATCH(C744,Geography!$S$5:$S$889,0)),"Undefined")</f>
        <v>Sherwood</v>
      </c>
      <c r="C744" s="53">
        <v>41067032104</v>
      </c>
      <c r="D744" s="171" cm="1">
        <f t="array" ref="D744">INDEX(Geography!$K$5:$K$838,MATCH(C744,Geography!$L$5:$L$838,0),0)</f>
        <v>1</v>
      </c>
      <c r="E744" s="53">
        <v>5034</v>
      </c>
      <c r="F744" s="53">
        <f>SUMIF(County!$A$5:$A$40,A744,County!$D$5:$D$40)</f>
        <v>492400</v>
      </c>
      <c r="G744" s="173" cm="1">
        <f t="array" ref="G744">INDEX(Geography!$E$5:$E$833,MATCH(C744,Geography!$C$5:$C$833,0),0)</f>
        <v>3760</v>
      </c>
      <c r="H744" s="239">
        <f t="shared" si="11"/>
        <v>4557.3513846153846</v>
      </c>
      <c r="I744" s="173">
        <f>SUMIF(Geography!$L$5:$L$838,'Census Tract'!C744,Geography!$M$5:$M$838)</f>
        <v>1249</v>
      </c>
      <c r="J744" s="338">
        <f ca="1">($I744/(SUMIF($D$5:$D$832,$D744,$I$5:$I$832))*IF($D744=1,Urban_Rural_LDVs!F$6,Urban_Rural_LDVs!F$7))</f>
        <v>0.62548421892174233</v>
      </c>
      <c r="K744" s="196">
        <f ca="1">($I744/(SUMIF($D$5:$D$832,$D744,$I$5:$I$832))*IF($D744=1,Urban_Rural_LDVs!G$6,Urban_Rural_LDVs!G$7))</f>
        <v>3.1083878253140331</v>
      </c>
      <c r="L744" s="196">
        <f ca="1">($I744/(SUMIF($D$5:$D$832,$D744,$I$5:$I$832))*IF($D744=1,Urban_Rural_LDVs!H$6,Urban_Rural_LDVs!H$7))</f>
        <v>14.302886925366176</v>
      </c>
      <c r="M744" s="197">
        <f ca="1">($I744/(SUMIF($D$5:$D$832,$D744,$I$5:$I$832))*IF($D744=1,Urban_Rural_LDVs!I$6,Urban_Rural_LDVs!I$7))</f>
        <v>31.064869266066285</v>
      </c>
      <c r="N744" s="196">
        <f ca="1">($H744/(SUMIF($D$5:$D$832,$D744,$H$5:$H$832))*IF($D744=1,Urban_Rural_LDVs!J$6,Urban_Rural_LDVs!J$7))</f>
        <v>0.94083183729149689</v>
      </c>
      <c r="O744" s="196">
        <f ca="1">($H744/(SUMIF($D$5:$D$832,$D744,$H$5:$H$832))*IF($D744=1,Urban_Rural_LDVs!K$6,Urban_Rural_LDVs!K$7))</f>
        <v>4.4770288715080495</v>
      </c>
      <c r="P744" s="196">
        <f ca="1">($H744/(SUMIF($D$5:$D$832,$D744,$H$5:$H$832))*IF($D744=1,Urban_Rural_LDVs!L$6,Urban_Rural_LDVs!L$7))</f>
        <v>20.418790465443784</v>
      </c>
      <c r="Q744" s="197">
        <f ca="1">($H744/(SUMIF($D$5:$D$832,$D744,$H$5:$H$832))*IF($D744=1,Urban_Rural_LDVs!M$6,Urban_Rural_LDVs!M$7))</f>
        <v>44.28871555074177</v>
      </c>
      <c r="R744" s="196">
        <f ca="1">($H744/(SUMIF($D$5:$D$832,$D744,$H$5:$H$832))*IF($D744=1,Urban_Rural_LDVs!N$6,Urban_Rural_LDVs!N$7))</f>
        <v>0.39169969604646415</v>
      </c>
      <c r="S744" s="196">
        <f ca="1">($H744/(SUMIF($D$5:$D$832,$D744,$H$5:$H$832))*IF($D744=1,Urban_Rural_LDVs!O$6,Urban_Rural_LDVs!O$7))</f>
        <v>1.8606265597879275</v>
      </c>
      <c r="T744" s="196">
        <f ca="1">($H744/(SUMIF($D$5:$D$832,$D744,$H$5:$H$832))*IF($D744=1,Urban_Rural_LDVs!P$6,Urban_Rural_LDVs!P$7))</f>
        <v>8.1639015654222717</v>
      </c>
      <c r="U744" s="339">
        <f ca="1">($H744/(SUMIF($D$5:$D$832,$D744,$H$5:$H$832))*IF($D744=1,Urban_Rural_LDVs!Q$6,Urban_Rural_LDVs!Q$7))</f>
        <v>17.538537843144411</v>
      </c>
      <c r="V744" s="344">
        <f ca="1">'DAC Adjustment'!O748-'Census Tract'!J744</f>
        <v>0</v>
      </c>
      <c r="W744" s="29">
        <f ca="1">'DAC Adjustment'!P748-'Census Tract'!K744</f>
        <v>0</v>
      </c>
      <c r="X744" s="29">
        <f ca="1">'DAC Adjustment'!Q748-'Census Tract'!L744</f>
        <v>0</v>
      </c>
      <c r="Y744" s="105">
        <f ca="1">'DAC Adjustment'!R748-'Census Tract'!M744</f>
        <v>0</v>
      </c>
      <c r="Z744" s="29">
        <f ca="1">'DAC Adjustment'!S748-'Census Tract'!N744</f>
        <v>0</v>
      </c>
      <c r="AA744" s="29">
        <f ca="1">'DAC Adjustment'!T748-'Census Tract'!O744</f>
        <v>0</v>
      </c>
      <c r="AB744" s="29">
        <f ca="1">'DAC Adjustment'!U748-'Census Tract'!P744</f>
        <v>0</v>
      </c>
      <c r="AC744" s="105">
        <f ca="1">'DAC Adjustment'!V748-'Census Tract'!Q744</f>
        <v>0</v>
      </c>
      <c r="AD744" s="29">
        <f ca="1">'DAC Adjustment'!W748-'Census Tract'!R744</f>
        <v>0</v>
      </c>
      <c r="AE744" s="29">
        <f ca="1">'DAC Adjustment'!X748-'Census Tract'!S744</f>
        <v>0</v>
      </c>
      <c r="AF744" s="29">
        <f ca="1">'DAC Adjustment'!Y748-'Census Tract'!T744</f>
        <v>0</v>
      </c>
      <c r="AG744" s="345">
        <f ca="1">'DAC Adjustment'!Z748-'Census Tract'!U744</f>
        <v>0</v>
      </c>
    </row>
    <row r="745" spans="1:33" ht="15.75" x14ac:dyDescent="0.25">
      <c r="A745" s="193" t="s">
        <v>60</v>
      </c>
      <c r="B745" s="53" t="str">
        <f>IFERROR(INDEX(Geography!$R$5:$R$889,MATCH(C745,Geography!$S$5:$S$889,0)),"Undefined")</f>
        <v>Beaverton</v>
      </c>
      <c r="C745" s="53">
        <v>41067031804</v>
      </c>
      <c r="D745" s="171" cm="1">
        <f t="array" ref="D745">INDEX(Geography!$K$5:$K$838,MATCH(C745,Geography!$L$5:$L$838,0),0)</f>
        <v>1</v>
      </c>
      <c r="E745" s="53">
        <v>6822</v>
      </c>
      <c r="F745" s="53">
        <f>SUMIF(County!$A$5:$A$40,A745,County!$D$5:$D$40)</f>
        <v>492400</v>
      </c>
      <c r="G745" s="173" cm="1">
        <f t="array" ref="G745">INDEX(Geography!$E$5:$E$833,MATCH(C745,Geography!$C$5:$C$833,0),0)</f>
        <v>4903</v>
      </c>
      <c r="H745" s="239">
        <f t="shared" si="11"/>
        <v>5942.7377230769234</v>
      </c>
      <c r="I745" s="173">
        <f>SUMIF(Geography!$L$5:$L$838,'Census Tract'!C745,Geography!$M$5:$M$838)</f>
        <v>414</v>
      </c>
      <c r="J745" s="338">
        <f ca="1">($I745/(SUMIF($D$5:$D$832,$D745,$I$5:$I$832))*IF($D745=1,Urban_Rural_LDVs!F$6,Urban_Rural_LDVs!F$7))</f>
        <v>0.20732623429431651</v>
      </c>
      <c r="K745" s="196">
        <f ca="1">($I745/(SUMIF($D$5:$D$832,$D745,$I$5:$I$832))*IF($D745=1,Urban_Rural_LDVs!G$6,Urban_Rural_LDVs!G$7))</f>
        <v>1.0303223055884785</v>
      </c>
      <c r="L745" s="196">
        <f ca="1">($I745/(SUMIF($D$5:$D$832,$D745,$I$5:$I$832))*IF($D745=1,Urban_Rural_LDVs!H$6,Urban_Rural_LDVs!H$7))</f>
        <v>4.7409088767827035</v>
      </c>
      <c r="M745" s="197">
        <f ca="1">($I745/(SUMIF($D$5:$D$832,$D745,$I$5:$I$832))*IF($D745=1,Urban_Rural_LDVs!I$6,Urban_Rural_LDVs!I$7))</f>
        <v>10.296922238712122</v>
      </c>
      <c r="N745" s="196">
        <f ca="1">($H745/(SUMIF($D$5:$D$832,$D745,$H$5:$H$832))*IF($D745=1,Urban_Rural_LDVs!J$6,Urban_Rural_LDVs!J$7))</f>
        <v>1.2268347069787791</v>
      </c>
      <c r="O745" s="196">
        <f ca="1">($H745/(SUMIF($D$5:$D$832,$D745,$H$5:$H$832))*IF($D745=1,Urban_Rural_LDVs!K$6,Urban_Rural_LDVs!K$7))</f>
        <v>5.8379980204797777</v>
      </c>
      <c r="P745" s="196">
        <f ca="1">($H745/(SUMIF($D$5:$D$832,$D745,$H$5:$H$832))*IF($D745=1,Urban_Rural_LDVs!L$6,Urban_Rural_LDVs!L$7))</f>
        <v>26.625885545763531</v>
      </c>
      <c r="Q745" s="197">
        <f ca="1">($H745/(SUMIF($D$5:$D$832,$D745,$H$5:$H$832))*IF($D745=1,Urban_Rural_LDVs!M$6,Urban_Rural_LDVs!M$7))</f>
        <v>57.752013921618854</v>
      </c>
      <c r="R745" s="196">
        <f ca="1">($H745/(SUMIF($D$5:$D$832,$D745,$H$5:$H$832))*IF($D745=1,Urban_Rural_LDVs!N$6,Urban_Rural_LDVs!N$7))</f>
        <v>0.51077223662654614</v>
      </c>
      <c r="S745" s="196">
        <f ca="1">($H745/(SUMIF($D$5:$D$832,$D745,$H$5:$H$832))*IF($D745=1,Urban_Rural_LDVs!O$6,Urban_Rural_LDVs!O$7))</f>
        <v>2.4262372400638852</v>
      </c>
      <c r="T745" s="196">
        <f ca="1">($H745/(SUMIF($D$5:$D$832,$D745,$H$5:$H$832))*IF($D745=1,Urban_Rural_LDVs!P$6,Urban_Rural_LDVs!P$7))</f>
        <v>10.645640791293989</v>
      </c>
      <c r="U745" s="339">
        <f ca="1">($H745/(SUMIF($D$5:$D$832,$D745,$H$5:$H$832))*IF($D745=1,Urban_Rural_LDVs!Q$6,Urban_Rural_LDVs!Q$7))</f>
        <v>22.87006676727049</v>
      </c>
      <c r="V745" s="344">
        <f ca="1">'DAC Adjustment'!O749-'Census Tract'!J745</f>
        <v>0</v>
      </c>
      <c r="W745" s="29">
        <f ca="1">'DAC Adjustment'!P749-'Census Tract'!K745</f>
        <v>0</v>
      </c>
      <c r="X745" s="29">
        <f ca="1">'DAC Adjustment'!Q749-'Census Tract'!L745</f>
        <v>0</v>
      </c>
      <c r="Y745" s="105">
        <f ca="1">'DAC Adjustment'!R749-'Census Tract'!M745</f>
        <v>0</v>
      </c>
      <c r="Z745" s="29">
        <f ca="1">'DAC Adjustment'!S749-'Census Tract'!N745</f>
        <v>0</v>
      </c>
      <c r="AA745" s="29">
        <f ca="1">'DAC Adjustment'!T749-'Census Tract'!O745</f>
        <v>0</v>
      </c>
      <c r="AB745" s="29">
        <f ca="1">'DAC Adjustment'!U749-'Census Tract'!P745</f>
        <v>0</v>
      </c>
      <c r="AC745" s="105">
        <f ca="1">'DAC Adjustment'!V749-'Census Tract'!Q745</f>
        <v>0</v>
      </c>
      <c r="AD745" s="29">
        <f ca="1">'DAC Adjustment'!W749-'Census Tract'!R745</f>
        <v>0</v>
      </c>
      <c r="AE745" s="29">
        <f ca="1">'DAC Adjustment'!X749-'Census Tract'!S745</f>
        <v>0</v>
      </c>
      <c r="AF745" s="29">
        <f ca="1">'DAC Adjustment'!Y749-'Census Tract'!T745</f>
        <v>0</v>
      </c>
      <c r="AG745" s="345">
        <f ca="1">'DAC Adjustment'!Z749-'Census Tract'!U745</f>
        <v>0</v>
      </c>
    </row>
    <row r="746" spans="1:33" ht="15.75" x14ac:dyDescent="0.25">
      <c r="A746" s="193" t="s">
        <v>60</v>
      </c>
      <c r="B746" s="53" t="str">
        <f>IFERROR(INDEX(Geography!$R$5:$R$889,MATCH(C746,Geography!$S$5:$S$889,0)),"Undefined")</f>
        <v>Beaverton</v>
      </c>
      <c r="C746" s="53">
        <v>41067030402</v>
      </c>
      <c r="D746" s="171" cm="1">
        <f t="array" ref="D746">INDEX(Geography!$K$5:$K$838,MATCH(C746,Geography!$L$5:$L$838,0),0)</f>
        <v>1</v>
      </c>
      <c r="E746" s="53">
        <v>5222</v>
      </c>
      <c r="F746" s="53">
        <f>SUMIF(County!$A$5:$A$40,A746,County!$D$5:$D$40)</f>
        <v>492400</v>
      </c>
      <c r="G746" s="173" cm="1">
        <f t="array" ref="G746">INDEX(Geography!$E$5:$E$833,MATCH(C746,Geography!$C$5:$C$833,0),0)</f>
        <v>3531</v>
      </c>
      <c r="H746" s="239">
        <f t="shared" si="11"/>
        <v>4279.7892923076924</v>
      </c>
      <c r="I746" s="173">
        <f>SUMIF(Geography!$L$5:$L$838,'Census Tract'!C746,Geography!$M$5:$M$838)</f>
        <v>1428</v>
      </c>
      <c r="J746" s="338">
        <f ca="1">($I746/(SUMIF($D$5:$D$832,$D746,$I$5:$I$832))*IF($D746=1,Urban_Rural_LDVs!F$6,Urban_Rural_LDVs!F$7))</f>
        <v>0.71512527191372943</v>
      </c>
      <c r="K746" s="196">
        <f ca="1">($I746/(SUMIF($D$5:$D$832,$D746,$I$5:$I$832))*IF($D746=1,Urban_Rural_LDVs!G$6,Urban_Rural_LDVs!G$7))</f>
        <v>3.5538653439138823</v>
      </c>
      <c r="L746" s="196">
        <f ca="1">($I746/(SUMIF($D$5:$D$832,$D746,$I$5:$I$832))*IF($D746=1,Urban_Rural_LDVs!H$6,Urban_Rural_LDVs!H$7))</f>
        <v>16.352700183685268</v>
      </c>
      <c r="M746" s="197">
        <f ca="1">($I746/(SUMIF($D$5:$D$832,$D746,$I$5:$I$832))*IF($D746=1,Urban_Rural_LDVs!I$6,Urban_Rural_LDVs!I$7))</f>
        <v>35.516920185702688</v>
      </c>
      <c r="N746" s="196">
        <f ca="1">($H746/(SUMIF($D$5:$D$832,$D746,$H$5:$H$832))*IF($D746=1,Urban_Rural_LDVs!J$6,Urban_Rural_LDVs!J$7))</f>
        <v>0.88353117486071153</v>
      </c>
      <c r="O746" s="196">
        <f ca="1">($H746/(SUMIF($D$5:$D$832,$D746,$H$5:$H$832))*IF($D746=1,Urban_Rural_LDVs!K$6,Urban_Rural_LDVs!K$7))</f>
        <v>4.2043587620465219</v>
      </c>
      <c r="P746" s="196">
        <f ca="1">($H746/(SUMIF($D$5:$D$832,$D746,$H$5:$H$832))*IF($D746=1,Urban_Rural_LDVs!L$6,Urban_Rural_LDVs!L$7))</f>
        <v>19.175199237628192</v>
      </c>
      <c r="Q746" s="197">
        <f ca="1">($H746/(SUMIF($D$5:$D$832,$D746,$H$5:$H$832))*IF($D746=1,Urban_Rural_LDVs!M$6,Urban_Rural_LDVs!M$7))</f>
        <v>41.591344311082231</v>
      </c>
      <c r="R746" s="196">
        <f ca="1">($H746/(SUMIF($D$5:$D$832,$D746,$H$5:$H$832))*IF($D746=1,Urban_Rural_LDVs!N$6,Urban_Rural_LDVs!N$7))</f>
        <v>0.36784351775001728</v>
      </c>
      <c r="S746" s="196">
        <f ca="1">($H746/(SUMIF($D$5:$D$832,$D746,$H$5:$H$832))*IF($D746=1,Urban_Rural_LDVs!O$6,Urban_Rural_LDVs!O$7))</f>
        <v>1.7473064847370139</v>
      </c>
      <c r="T746" s="196">
        <f ca="1">($H746/(SUMIF($D$5:$D$832,$D746,$H$5:$H$832))*IF($D746=1,Urban_Rural_LDVs!P$6,Urban_Rural_LDVs!P$7))</f>
        <v>7.6666852200813942</v>
      </c>
      <c r="U746" s="339">
        <f ca="1">($H746/(SUMIF($D$5:$D$832,$D746,$H$5:$H$832))*IF($D746=1,Urban_Rural_LDVs!Q$6,Urban_Rural_LDVs!Q$7))</f>
        <v>16.470366256420988</v>
      </c>
      <c r="V746" s="344">
        <f ca="1">'DAC Adjustment'!O750-'Census Tract'!J746</f>
        <v>0</v>
      </c>
      <c r="W746" s="29">
        <f ca="1">'DAC Adjustment'!P750-'Census Tract'!K746</f>
        <v>0</v>
      </c>
      <c r="X746" s="29">
        <f ca="1">'DAC Adjustment'!Q750-'Census Tract'!L746</f>
        <v>0</v>
      </c>
      <c r="Y746" s="105">
        <f ca="1">'DAC Adjustment'!R750-'Census Tract'!M746</f>
        <v>0</v>
      </c>
      <c r="Z746" s="29">
        <f ca="1">'DAC Adjustment'!S750-'Census Tract'!N746</f>
        <v>0</v>
      </c>
      <c r="AA746" s="29">
        <f ca="1">'DAC Adjustment'!T750-'Census Tract'!O746</f>
        <v>0</v>
      </c>
      <c r="AB746" s="29">
        <f ca="1">'DAC Adjustment'!U750-'Census Tract'!P746</f>
        <v>0</v>
      </c>
      <c r="AC746" s="105">
        <f ca="1">'DAC Adjustment'!V750-'Census Tract'!Q746</f>
        <v>0</v>
      </c>
      <c r="AD746" s="29">
        <f ca="1">'DAC Adjustment'!W750-'Census Tract'!R746</f>
        <v>0</v>
      </c>
      <c r="AE746" s="29">
        <f ca="1">'DAC Adjustment'!X750-'Census Tract'!S746</f>
        <v>0</v>
      </c>
      <c r="AF746" s="29">
        <f ca="1">'DAC Adjustment'!Y750-'Census Tract'!T746</f>
        <v>0</v>
      </c>
      <c r="AG746" s="345">
        <f ca="1">'DAC Adjustment'!Z750-'Census Tract'!U746</f>
        <v>0</v>
      </c>
    </row>
    <row r="747" spans="1:33" ht="15.75" x14ac:dyDescent="0.25">
      <c r="A747" s="193" t="s">
        <v>60</v>
      </c>
      <c r="B747" s="53" t="str">
        <f>IFERROR(INDEX(Geography!$R$5:$R$889,MATCH(C747,Geography!$S$5:$S$889,0)),"Undefined")</f>
        <v>Tualatin</v>
      </c>
      <c r="C747" s="53">
        <v>41067032004</v>
      </c>
      <c r="D747" s="171" cm="1">
        <f t="array" ref="D747">INDEX(Geography!$K$5:$K$838,MATCH(C747,Geography!$L$5:$L$838,0),0)</f>
        <v>1</v>
      </c>
      <c r="E747" s="53">
        <v>2050</v>
      </c>
      <c r="F747" s="53">
        <f>SUMIF(County!$A$5:$A$40,A747,County!$D$5:$D$40)</f>
        <v>492400</v>
      </c>
      <c r="G747" s="173" cm="1">
        <f t="array" ref="G747">INDEX(Geography!$E$5:$E$833,MATCH(C747,Geography!$C$5:$C$833,0),0)</f>
        <v>1613</v>
      </c>
      <c r="H747" s="239">
        <f t="shared" si="11"/>
        <v>1955.0552615384615</v>
      </c>
      <c r="I747" s="173">
        <f>SUMIF(Geography!$L$5:$L$838,'Census Tract'!C747,Geography!$M$5:$M$838)</f>
        <v>763</v>
      </c>
      <c r="J747" s="338">
        <f ca="1">($I747/(SUMIF($D$5:$D$832,$D747,$I$5:$I$832))*IF($D747=1,Urban_Rural_LDVs!F$6,Urban_Rural_LDVs!F$7))</f>
        <v>0.38210124822841424</v>
      </c>
      <c r="K747" s="196">
        <f ca="1">($I747/(SUMIF($D$5:$D$832,$D747,$I$5:$I$832))*IF($D747=1,Urban_Rural_LDVs!G$6,Urban_Rural_LDVs!G$7))</f>
        <v>1.8988790317971234</v>
      </c>
      <c r="L747" s="196">
        <f ca="1">($I747/(SUMIF($D$5:$D$832,$D747,$I$5:$I$832))*IF($D747=1,Urban_Rural_LDVs!H$6,Urban_Rural_LDVs!H$7))</f>
        <v>8.7374721569690887</v>
      </c>
      <c r="M747" s="197">
        <f ca="1">($I747/(SUMIF($D$5:$D$832,$D747,$I$5:$I$832))*IF($D747=1,Urban_Rural_LDVs!I$6,Urban_Rural_LDVs!I$7))</f>
        <v>18.977177942360747</v>
      </c>
      <c r="N747" s="196">
        <f ca="1">($H747/(SUMIF($D$5:$D$832,$D747,$H$5:$H$832))*IF($D747=1,Urban_Rural_LDVs!J$6,Urban_Rural_LDVs!J$7))</f>
        <v>0.40360684934871927</v>
      </c>
      <c r="O747" s="196">
        <f ca="1">($H747/(SUMIF($D$5:$D$832,$D747,$H$5:$H$832))*IF($D747=1,Urban_Rural_LDVs!K$6,Urban_Rural_LDVs!K$7))</f>
        <v>1.9205977579102349</v>
      </c>
      <c r="P747" s="196">
        <f ca="1">($H747/(SUMIF($D$5:$D$832,$D747,$H$5:$H$832))*IF($D747=1,Urban_Rural_LDVs!L$6,Urban_Rural_LDVs!L$7))</f>
        <v>8.7594438885002184</v>
      </c>
      <c r="Q747" s="197">
        <f ca="1">($H747/(SUMIF($D$5:$D$832,$D747,$H$5:$H$832))*IF($D747=1,Urban_Rural_LDVs!M$6,Urban_Rural_LDVs!M$7))</f>
        <v>18.999387814719807</v>
      </c>
      <c r="R747" s="196">
        <f ca="1">($H747/(SUMIF($D$5:$D$832,$D747,$H$5:$H$832))*IF($D747=1,Urban_Rural_LDVs!N$6,Urban_Rural_LDVs!N$7))</f>
        <v>0.16803500258589008</v>
      </c>
      <c r="S747" s="196">
        <f ca="1">($H747/(SUMIF($D$5:$D$832,$D747,$H$5:$H$832))*IF($D747=1,Urban_Rural_LDVs!O$6,Urban_Rural_LDVs!O$7))</f>
        <v>0.79818900024944861</v>
      </c>
      <c r="T747" s="196">
        <f ca="1">($H747/(SUMIF($D$5:$D$832,$D747,$H$5:$H$832))*IF($D747=1,Urban_Rural_LDVs!P$6,Urban_Rural_LDVs!P$7))</f>
        <v>3.5022269215495014</v>
      </c>
      <c r="U747" s="339">
        <f ca="1">($H747/(SUMIF($D$5:$D$832,$D747,$H$5:$H$832))*IF($D747=1,Urban_Rural_LDVs!Q$6,Urban_Rural_LDVs!Q$7))</f>
        <v>7.5238461545191306</v>
      </c>
      <c r="V747" s="344">
        <f ca="1">'DAC Adjustment'!O751-'Census Tract'!J747</f>
        <v>0</v>
      </c>
      <c r="W747" s="29">
        <f ca="1">'DAC Adjustment'!P751-'Census Tract'!K747</f>
        <v>0</v>
      </c>
      <c r="X747" s="29">
        <f ca="1">'DAC Adjustment'!Q751-'Census Tract'!L747</f>
        <v>0</v>
      </c>
      <c r="Y747" s="105">
        <f ca="1">'DAC Adjustment'!R751-'Census Tract'!M747</f>
        <v>0</v>
      </c>
      <c r="Z747" s="29">
        <f ca="1">'DAC Adjustment'!S751-'Census Tract'!N747</f>
        <v>0</v>
      </c>
      <c r="AA747" s="29">
        <f ca="1">'DAC Adjustment'!T751-'Census Tract'!O747</f>
        <v>0</v>
      </c>
      <c r="AB747" s="29">
        <f ca="1">'DAC Adjustment'!U751-'Census Tract'!P747</f>
        <v>0</v>
      </c>
      <c r="AC747" s="105">
        <f ca="1">'DAC Adjustment'!V751-'Census Tract'!Q747</f>
        <v>0</v>
      </c>
      <c r="AD747" s="29">
        <f ca="1">'DAC Adjustment'!W751-'Census Tract'!R747</f>
        <v>0</v>
      </c>
      <c r="AE747" s="29">
        <f ca="1">'DAC Adjustment'!X751-'Census Tract'!S747</f>
        <v>0</v>
      </c>
      <c r="AF747" s="29">
        <f ca="1">'DAC Adjustment'!Y751-'Census Tract'!T747</f>
        <v>0</v>
      </c>
      <c r="AG747" s="345">
        <f ca="1">'DAC Adjustment'!Z751-'Census Tract'!U747</f>
        <v>0</v>
      </c>
    </row>
    <row r="748" spans="1:33" ht="15.75" x14ac:dyDescent="0.25">
      <c r="A748" s="193" t="s">
        <v>60</v>
      </c>
      <c r="B748" s="53" t="str">
        <f>IFERROR(INDEX(Geography!$R$5:$R$889,MATCH(C748,Geography!$S$5:$S$889,0)),"Undefined")</f>
        <v>Beaverton</v>
      </c>
      <c r="C748" s="53">
        <v>41067031706</v>
      </c>
      <c r="D748" s="171" cm="1">
        <f t="array" ref="D748">INDEX(Geography!$K$5:$K$838,MATCH(C748,Geography!$L$5:$L$838,0),0)</f>
        <v>1</v>
      </c>
      <c r="E748" s="53">
        <v>5718</v>
      </c>
      <c r="F748" s="53">
        <f>SUMIF(County!$A$5:$A$40,A748,County!$D$5:$D$40)</f>
        <v>492400</v>
      </c>
      <c r="G748" s="173" cm="1">
        <f t="array" ref="G748">INDEX(Geography!$E$5:$E$833,MATCH(C748,Geography!$C$5:$C$833,0),0)</f>
        <v>3311</v>
      </c>
      <c r="H748" s="239">
        <f t="shared" si="11"/>
        <v>4013.1357538461539</v>
      </c>
      <c r="I748" s="173">
        <f>SUMIF(Geography!$L$5:$L$838,'Census Tract'!C748,Geography!$M$5:$M$838)</f>
        <v>451</v>
      </c>
      <c r="J748" s="338">
        <f ca="1">($I748/(SUMIF($D$5:$D$832,$D748,$I$5:$I$832))*IF($D748=1,Urban_Rural_LDVs!F$6,Urban_Rural_LDVs!F$7))</f>
        <v>0.22585539049936415</v>
      </c>
      <c r="K748" s="196">
        <f ca="1">($I748/(SUMIF($D$5:$D$832,$D748,$I$5:$I$832))*IF($D748=1,Urban_Rural_LDVs!G$6,Urban_Rural_LDVs!G$7))</f>
        <v>1.1224042507739223</v>
      </c>
      <c r="L748" s="196">
        <f ca="1">($I748/(SUMIF($D$5:$D$832,$D748,$I$5:$I$832))*IF($D748=1,Urban_Rural_LDVs!H$6,Urban_Rural_LDVs!H$7))</f>
        <v>5.1646132933067612</v>
      </c>
      <c r="M748" s="197">
        <f ca="1">($I748/(SUMIF($D$5:$D$832,$D748,$I$5:$I$832))*IF($D748=1,Urban_Rural_LDVs!I$6,Urban_Rural_LDVs!I$7))</f>
        <v>11.217178574055961</v>
      </c>
      <c r="N748" s="196">
        <f ca="1">($H748/(SUMIF($D$5:$D$832,$D748,$H$5:$H$832))*IF($D748=1,Urban_Rural_LDVs!J$6,Urban_Rural_LDVs!J$7))</f>
        <v>0.828482503529826</v>
      </c>
      <c r="O748" s="196">
        <f ca="1">($H748/(SUMIF($D$5:$D$832,$D748,$H$5:$H$832))*IF($D748=1,Urban_Rural_LDVs!K$6,Urban_Rural_LDVs!K$7))</f>
        <v>3.9424049450965826</v>
      </c>
      <c r="P748" s="196">
        <f ca="1">($H748/(SUMIF($D$5:$D$832,$D748,$H$5:$H$832))*IF($D748=1,Urban_Rural_LDVs!L$6,Urban_Rural_LDVs!L$7))</f>
        <v>17.980482774224566</v>
      </c>
      <c r="Q748" s="197">
        <f ca="1">($H748/(SUMIF($D$5:$D$832,$D748,$H$5:$H$832))*IF($D748=1,Urban_Rural_LDVs!M$6,Urban_Rural_LDVs!M$7))</f>
        <v>38.999983294815422</v>
      </c>
      <c r="R748" s="196">
        <f ca="1">($H748/(SUMIF($D$5:$D$832,$D748,$H$5:$H$832))*IF($D748=1,Urban_Rural_LDVs!N$6,Urban_Rural_LDVs!N$7))</f>
        <v>0.34492491851325602</v>
      </c>
      <c r="S748" s="196">
        <f ca="1">($H748/(SUMIF($D$5:$D$832,$D748,$H$5:$H$832))*IF($D748=1,Urban_Rural_LDVs!O$6,Urban_Rural_LDVs!O$7))</f>
        <v>1.6384400370898478</v>
      </c>
      <c r="T748" s="196">
        <f ca="1">($H748/(SUMIF($D$5:$D$832,$D748,$H$5:$H$832))*IF($D748=1,Urban_Rural_LDVs!P$6,Urban_Rural_LDVs!P$7))</f>
        <v>7.1890101284875376</v>
      </c>
      <c r="U748" s="339">
        <f ca="1">($H748/(SUMIF($D$5:$D$832,$D748,$H$5:$H$832))*IF($D748=1,Urban_Rural_LDVs!Q$6,Urban_Rural_LDVs!Q$7))</f>
        <v>15.444175212407218</v>
      </c>
      <c r="V748" s="344">
        <f ca="1">'DAC Adjustment'!O752-'Census Tract'!J748</f>
        <v>0</v>
      </c>
      <c r="W748" s="29">
        <f ca="1">'DAC Adjustment'!P752-'Census Tract'!K748</f>
        <v>0</v>
      </c>
      <c r="X748" s="29">
        <f ca="1">'DAC Adjustment'!Q752-'Census Tract'!L748</f>
        <v>0</v>
      </c>
      <c r="Y748" s="105">
        <f ca="1">'DAC Adjustment'!R752-'Census Tract'!M748</f>
        <v>0</v>
      </c>
      <c r="Z748" s="29">
        <f ca="1">'DAC Adjustment'!S752-'Census Tract'!N748</f>
        <v>0</v>
      </c>
      <c r="AA748" s="29">
        <f ca="1">'DAC Adjustment'!T752-'Census Tract'!O748</f>
        <v>0</v>
      </c>
      <c r="AB748" s="29">
        <f ca="1">'DAC Adjustment'!U752-'Census Tract'!P748</f>
        <v>0</v>
      </c>
      <c r="AC748" s="105">
        <f ca="1">'DAC Adjustment'!V752-'Census Tract'!Q748</f>
        <v>0</v>
      </c>
      <c r="AD748" s="29">
        <f ca="1">'DAC Adjustment'!W752-'Census Tract'!R748</f>
        <v>0</v>
      </c>
      <c r="AE748" s="29">
        <f ca="1">'DAC Adjustment'!X752-'Census Tract'!S748</f>
        <v>0</v>
      </c>
      <c r="AF748" s="29">
        <f ca="1">'DAC Adjustment'!Y752-'Census Tract'!T748</f>
        <v>0</v>
      </c>
      <c r="AG748" s="345">
        <f ca="1">'DAC Adjustment'!Z752-'Census Tract'!U748</f>
        <v>0</v>
      </c>
    </row>
    <row r="749" spans="1:33" ht="15.75" x14ac:dyDescent="0.25">
      <c r="A749" s="193" t="s">
        <v>60</v>
      </c>
      <c r="B749" s="53" t="str">
        <f>IFERROR(INDEX(Geography!$R$5:$R$889,MATCH(C749,Geography!$S$5:$S$889,0)),"Undefined")</f>
        <v>Gaston</v>
      </c>
      <c r="C749" s="53">
        <v>41067033000</v>
      </c>
      <c r="D749" s="171" cm="1">
        <f t="array" ref="D749">INDEX(Geography!$K$5:$K$838,MATCH(C749,Geography!$L$5:$L$838,0),0)</f>
        <v>0</v>
      </c>
      <c r="E749" s="53">
        <v>5981</v>
      </c>
      <c r="F749" s="53">
        <f>SUMIF(County!$A$5:$A$40,A749,County!$D$5:$D$40)</f>
        <v>492400</v>
      </c>
      <c r="G749" s="173" cm="1">
        <f t="array" ref="G749">INDEX(Geography!$E$5:$E$833,MATCH(C749,Geography!$C$5:$C$833,0),0)</f>
        <v>4915</v>
      </c>
      <c r="H749" s="239">
        <f t="shared" si="11"/>
        <v>5957.2824615384616</v>
      </c>
      <c r="I749" s="173">
        <f>SUMIF(Geography!$L$5:$L$838,'Census Tract'!C749,Geography!$M$5:$M$838)</f>
        <v>1371</v>
      </c>
      <c r="J749" s="338">
        <f ca="1">($I749/(SUMIF($D$5:$D$832,$D749,$I$5:$I$832))*IF($D749=1,Urban_Rural_LDVs!F$6,Urban_Rural_LDVs!F$7))</f>
        <v>2.1066226800681038</v>
      </c>
      <c r="K749" s="196">
        <f ca="1">($I749/(SUMIF($D$5:$D$832,$D749,$I$5:$I$832))*IF($D749=1,Urban_Rural_LDVs!G$6,Urban_Rural_LDVs!G$7))</f>
        <v>10.626595415067577</v>
      </c>
      <c r="L749" s="196">
        <f ca="1">($I749/(SUMIF($D$5:$D$832,$D749,$I$5:$I$832))*IF($D749=1,Urban_Rural_LDVs!H$6,Urban_Rural_LDVs!H$7))</f>
        <v>49.238966528203761</v>
      </c>
      <c r="M749" s="197">
        <f ca="1">($I749/(SUMIF($D$5:$D$832,$D749,$I$5:$I$832))*IF($D749=1,Urban_Rural_LDVs!I$6,Urban_Rural_LDVs!I$7))</f>
        <v>107.11036443466283</v>
      </c>
      <c r="N749" s="196">
        <f ca="1">($H749/(SUMIF($D$5:$D$832,$D749,$H$5:$H$832))*IF($D749=1,Urban_Rural_LDVs!J$6,Urban_Rural_LDVs!J$7))</f>
        <v>1.6305826490498048</v>
      </c>
      <c r="O749" s="196">
        <f ca="1">($H749/(SUMIF($D$5:$D$832,$D749,$H$5:$H$832))*IF($D749=1,Urban_Rural_LDVs!K$6,Urban_Rural_LDVs!K$7))</f>
        <v>8.5227151902253926</v>
      </c>
      <c r="P749" s="196">
        <f ca="1">($H749/(SUMIF($D$5:$D$832,$D749,$H$5:$H$832))*IF($D749=1,Urban_Rural_LDVs!L$6,Urban_Rural_LDVs!L$7))</f>
        <v>39.762219607422388</v>
      </c>
      <c r="Q749" s="197">
        <f ca="1">($H749/(SUMIF($D$5:$D$832,$D749,$H$5:$H$832))*IF($D749=1,Urban_Rural_LDVs!M$6,Urban_Rural_LDVs!M$7))</f>
        <v>86.581952265704572</v>
      </c>
      <c r="R749" s="196">
        <f ca="1">($H749/(SUMIF($D$5:$D$832,$D749,$H$5:$H$832))*IF($D749=1,Urban_Rural_LDVs!N$6,Urban_Rural_LDVs!N$7))</f>
        <v>1.1136142486326253</v>
      </c>
      <c r="S749" s="196">
        <f ca="1">($H749/(SUMIF($D$5:$D$832,$D749,$H$5:$H$832))*IF($D749=1,Urban_Rural_LDVs!O$6,Urban_Rural_LDVs!O$7))</f>
        <v>5.769001680226209</v>
      </c>
      <c r="T749" s="196">
        <f ca="1">($H749/(SUMIF($D$5:$D$832,$D749,$H$5:$H$832))*IF($D749=1,Urban_Rural_LDVs!P$6,Urban_Rural_LDVs!P$7))</f>
        <v>26.583390522644081</v>
      </c>
      <c r="U749" s="339">
        <f ca="1">($H749/(SUMIF($D$5:$D$832,$D749,$H$5:$H$832))*IF($D749=1,Urban_Rural_LDVs!Q$6,Urban_Rural_LDVs!Q$7))</f>
        <v>57.776746552223521</v>
      </c>
      <c r="V749" s="344">
        <f ca="1">'DAC Adjustment'!O753-'Census Tract'!J749</f>
        <v>0</v>
      </c>
      <c r="W749" s="29">
        <f ca="1">'DAC Adjustment'!P753-'Census Tract'!K749</f>
        <v>0</v>
      </c>
      <c r="X749" s="29">
        <f ca="1">'DAC Adjustment'!Q753-'Census Tract'!L749</f>
        <v>0</v>
      </c>
      <c r="Y749" s="105">
        <f ca="1">'DAC Adjustment'!R753-'Census Tract'!M749</f>
        <v>0</v>
      </c>
      <c r="Z749" s="29">
        <f ca="1">'DAC Adjustment'!S753-'Census Tract'!N749</f>
        <v>0</v>
      </c>
      <c r="AA749" s="29">
        <f ca="1">'DAC Adjustment'!T753-'Census Tract'!O749</f>
        <v>0</v>
      </c>
      <c r="AB749" s="29">
        <f ca="1">'DAC Adjustment'!U753-'Census Tract'!P749</f>
        <v>0</v>
      </c>
      <c r="AC749" s="105">
        <f ca="1">'DAC Adjustment'!V753-'Census Tract'!Q749</f>
        <v>0</v>
      </c>
      <c r="AD749" s="29">
        <f ca="1">'DAC Adjustment'!W753-'Census Tract'!R749</f>
        <v>0</v>
      </c>
      <c r="AE749" s="29">
        <f ca="1">'DAC Adjustment'!X753-'Census Tract'!S749</f>
        <v>0</v>
      </c>
      <c r="AF749" s="29">
        <f ca="1">'DAC Adjustment'!Y753-'Census Tract'!T749</f>
        <v>0</v>
      </c>
      <c r="AG749" s="345">
        <f ca="1">'DAC Adjustment'!Z753-'Census Tract'!U749</f>
        <v>0</v>
      </c>
    </row>
    <row r="750" spans="1:33" ht="15.75" x14ac:dyDescent="0.25">
      <c r="A750" s="193" t="s">
        <v>60</v>
      </c>
      <c r="B750" s="53" t="str">
        <f>IFERROR(INDEX(Geography!$R$5:$R$889,MATCH(C750,Geography!$S$5:$S$889,0)),"Undefined")</f>
        <v>Hillsboro</v>
      </c>
      <c r="C750" s="53">
        <v>41067032404</v>
      </c>
      <c r="D750" s="171" cm="1">
        <f t="array" ref="D750">INDEX(Geography!$K$5:$K$838,MATCH(C750,Geography!$L$5:$L$838,0),0)</f>
        <v>1</v>
      </c>
      <c r="E750" s="53">
        <v>7337</v>
      </c>
      <c r="F750" s="53">
        <f>SUMIF(County!$A$5:$A$40,A750,County!$D$5:$D$40)</f>
        <v>492400</v>
      </c>
      <c r="G750" s="173" cm="1">
        <f t="array" ref="G750">INDEX(Geography!$E$5:$E$833,MATCH(C750,Geography!$C$5:$C$833,0),0)</f>
        <v>5807</v>
      </c>
      <c r="H750" s="239">
        <f t="shared" si="11"/>
        <v>7038.441353846154</v>
      </c>
      <c r="I750" s="173">
        <f>SUMIF(Geography!$L$5:$L$838,'Census Tract'!C750,Geography!$M$5:$M$838)</f>
        <v>336</v>
      </c>
      <c r="J750" s="338">
        <f ca="1">($I750/(SUMIF($D$5:$D$832,$D750,$I$5:$I$832))*IF($D750=1,Urban_Rural_LDVs!F$6,Urban_Rural_LDVs!F$7))</f>
        <v>0.16826476986205399</v>
      </c>
      <c r="K750" s="196">
        <f ca="1">($I750/(SUMIF($D$5:$D$832,$D750,$I$5:$I$832))*IF($D750=1,Urban_Rural_LDVs!G$6,Urban_Rural_LDVs!G$7))</f>
        <v>0.8362036103326782</v>
      </c>
      <c r="L750" s="196">
        <f ca="1">($I750/(SUMIF($D$5:$D$832,$D750,$I$5:$I$832))*IF($D750=1,Urban_Rural_LDVs!H$6,Urban_Rural_LDVs!H$7))</f>
        <v>3.8476941608671216</v>
      </c>
      <c r="M750" s="197">
        <f ca="1">($I750/(SUMIF($D$5:$D$832,$D750,$I$5:$I$832))*IF($D750=1,Urban_Rural_LDVs!I$6,Urban_Rural_LDVs!I$7))</f>
        <v>8.3569223966359267</v>
      </c>
      <c r="N750" s="196">
        <f ca="1">($H750/(SUMIF($D$5:$D$832,$D750,$H$5:$H$832))*IF($D750=1,Urban_Rural_LDVs!J$6,Urban_Rural_LDVs!J$7))</f>
        <v>1.4530347019020537</v>
      </c>
      <c r="O750" s="196">
        <f ca="1">($H750/(SUMIF($D$5:$D$832,$D750,$H$5:$H$832))*IF($D750=1,Urban_Rural_LDVs!K$6,Urban_Rural_LDVs!K$7))</f>
        <v>6.9143900683104365</v>
      </c>
      <c r="P750" s="196">
        <f ca="1">($H750/(SUMIF($D$5:$D$832,$D750,$H$5:$H$832))*IF($D750=1,Urban_Rural_LDVs!L$6,Urban_Rural_LDVs!L$7))</f>
        <v>31.53508410447661</v>
      </c>
      <c r="Q750" s="197">
        <f ca="1">($H750/(SUMIF($D$5:$D$832,$D750,$H$5:$H$832))*IF($D750=1,Urban_Rural_LDVs!M$6,Urban_Rural_LDVs!M$7))</f>
        <v>68.40015191573336</v>
      </c>
      <c r="R750" s="196">
        <f ca="1">($H750/(SUMIF($D$5:$D$832,$D750,$H$5:$H$832))*IF($D750=1,Urban_Rural_LDVs!N$6,Urban_Rural_LDVs!N$7))</f>
        <v>0.60494684439941948</v>
      </c>
      <c r="S750" s="196">
        <f ca="1">($H750/(SUMIF($D$5:$D$832,$D750,$H$5:$H$832))*IF($D750=1,Urban_Rural_LDVs!O$6,Urban_Rural_LDVs!O$7))</f>
        <v>2.8735793703958761</v>
      </c>
      <c r="T750" s="196">
        <f ca="1">($H750/(SUMIF($D$5:$D$832,$D750,$H$5:$H$832))*IF($D750=1,Urban_Rural_LDVs!P$6,Urban_Rural_LDVs!P$7))</f>
        <v>12.608451167661471</v>
      </c>
      <c r="U750" s="339">
        <f ca="1">($H750/(SUMIF($D$5:$D$832,$D750,$H$5:$H$832))*IF($D750=1,Urban_Rural_LDVs!Q$6,Urban_Rural_LDVs!Q$7))</f>
        <v>27.086779057217974</v>
      </c>
      <c r="V750" s="344">
        <f ca="1">'DAC Adjustment'!O754-'Census Tract'!J750</f>
        <v>0</v>
      </c>
      <c r="W750" s="29">
        <f ca="1">'DAC Adjustment'!P754-'Census Tract'!K750</f>
        <v>0</v>
      </c>
      <c r="X750" s="29">
        <f ca="1">'DAC Adjustment'!Q754-'Census Tract'!L750</f>
        <v>0</v>
      </c>
      <c r="Y750" s="105">
        <f ca="1">'DAC Adjustment'!R754-'Census Tract'!M750</f>
        <v>0</v>
      </c>
      <c r="Z750" s="29">
        <f ca="1">'DAC Adjustment'!S754-'Census Tract'!N750</f>
        <v>0</v>
      </c>
      <c r="AA750" s="29">
        <f ca="1">'DAC Adjustment'!T754-'Census Tract'!O750</f>
        <v>0</v>
      </c>
      <c r="AB750" s="29">
        <f ca="1">'DAC Adjustment'!U754-'Census Tract'!P750</f>
        <v>0</v>
      </c>
      <c r="AC750" s="105">
        <f ca="1">'DAC Adjustment'!V754-'Census Tract'!Q750</f>
        <v>0</v>
      </c>
      <c r="AD750" s="29">
        <f ca="1">'DAC Adjustment'!W754-'Census Tract'!R750</f>
        <v>0</v>
      </c>
      <c r="AE750" s="29">
        <f ca="1">'DAC Adjustment'!X754-'Census Tract'!S750</f>
        <v>0</v>
      </c>
      <c r="AF750" s="29">
        <f ca="1">'DAC Adjustment'!Y754-'Census Tract'!T750</f>
        <v>0</v>
      </c>
      <c r="AG750" s="345">
        <f ca="1">'DAC Adjustment'!Z754-'Census Tract'!U750</f>
        <v>0</v>
      </c>
    </row>
    <row r="751" spans="1:33" ht="15.75" x14ac:dyDescent="0.25">
      <c r="A751" s="193" t="s">
        <v>60</v>
      </c>
      <c r="B751" s="53" t="str">
        <f>IFERROR(INDEX(Geography!$R$5:$R$889,MATCH(C751,Geography!$S$5:$S$889,0)),"Undefined")</f>
        <v>Undefined</v>
      </c>
      <c r="C751" s="53">
        <v>41067031514</v>
      </c>
      <c r="D751" s="171" cm="1">
        <f t="array" ref="D751">INDEX(Geography!$K$5:$K$838,MATCH(C751,Geography!$L$5:$L$838,0),0)</f>
        <v>1</v>
      </c>
      <c r="E751" s="53">
        <v>7215</v>
      </c>
      <c r="F751" s="53">
        <f>SUMIF(County!$A$5:$A$40,A751,County!$D$5:$D$40)</f>
        <v>492400</v>
      </c>
      <c r="G751" s="173" cm="1">
        <f t="array" ref="G751">INDEX(Geography!$E$5:$E$833,MATCH(C751,Geography!$C$5:$C$833,0),0)</f>
        <v>4733</v>
      </c>
      <c r="H751" s="239">
        <f t="shared" si="11"/>
        <v>5736.6872615384618</v>
      </c>
      <c r="I751" s="173">
        <f>SUMIF(Geography!$L$5:$L$838,'Census Tract'!C751,Geography!$M$5:$M$838)</f>
        <v>859</v>
      </c>
      <c r="J751" s="338">
        <f ca="1">($I751/(SUMIF($D$5:$D$832,$D751,$I$5:$I$832))*IF($D751=1,Urban_Rural_LDVs!F$6,Urban_Rural_LDVs!F$7))</f>
        <v>0.43017689676042969</v>
      </c>
      <c r="K751" s="196">
        <f ca="1">($I751/(SUMIF($D$5:$D$832,$D751,$I$5:$I$832))*IF($D751=1,Urban_Rural_LDVs!G$6,Urban_Rural_LDVs!G$7))</f>
        <v>2.1377943490350315</v>
      </c>
      <c r="L751" s="196">
        <f ca="1">($I751/(SUMIF($D$5:$D$832,$D751,$I$5:$I$832))*IF($D751=1,Urban_Rural_LDVs!H$6,Urban_Rural_LDVs!H$7))</f>
        <v>9.8368133457882667</v>
      </c>
      <c r="M751" s="197">
        <f ca="1">($I751/(SUMIF($D$5:$D$832,$D751,$I$5:$I$832))*IF($D751=1,Urban_Rural_LDVs!I$6,Urban_Rural_LDVs!I$7))</f>
        <v>21.364870055685302</v>
      </c>
      <c r="N751" s="196">
        <f ca="1">($H751/(SUMIF($D$5:$D$832,$D751,$H$5:$H$832))*IF($D751=1,Urban_Rural_LDVs!J$6,Urban_Rural_LDVs!J$7))</f>
        <v>1.1842970973140039</v>
      </c>
      <c r="O751" s="196">
        <f ca="1">($H751/(SUMIF($D$5:$D$832,$D751,$H$5:$H$832))*IF($D751=1,Urban_Rural_LDVs!K$6,Urban_Rural_LDVs!K$7))</f>
        <v>5.635579161927553</v>
      </c>
      <c r="P751" s="196">
        <f ca="1">($H751/(SUMIF($D$5:$D$832,$D751,$H$5:$H$832))*IF($D751=1,Urban_Rural_LDVs!L$6,Urban_Rural_LDVs!L$7))</f>
        <v>25.702695551315276</v>
      </c>
      <c r="Q751" s="197">
        <f ca="1">($H751/(SUMIF($D$5:$D$832,$D751,$H$5:$H$832))*IF($D751=1,Urban_Rural_LDVs!M$6,Urban_Rural_LDVs!M$7))</f>
        <v>55.74959859086723</v>
      </c>
      <c r="R751" s="196">
        <f ca="1">($H751/(SUMIF($D$5:$D$832,$D751,$H$5:$H$832))*IF($D751=1,Urban_Rural_LDVs!N$6,Urban_Rural_LDVs!N$7))</f>
        <v>0.49306240994359435</v>
      </c>
      <c r="S751" s="196">
        <f ca="1">($H751/(SUMIF($D$5:$D$832,$D751,$H$5:$H$832))*IF($D751=1,Urban_Rural_LDVs!O$6,Urban_Rural_LDVs!O$7))</f>
        <v>2.3421131668819841</v>
      </c>
      <c r="T751" s="196">
        <f ca="1">($H751/(SUMIF($D$5:$D$832,$D751,$H$5:$H$832))*IF($D751=1,Urban_Rural_LDVs!P$6,Urban_Rural_LDVs!P$7))</f>
        <v>10.276528220516919</v>
      </c>
      <c r="U751" s="339">
        <f ca="1">($H751/(SUMIF($D$5:$D$832,$D751,$H$5:$H$832))*IF($D751=1,Urban_Rural_LDVs!Q$6,Urban_Rural_LDVs!Q$7))</f>
        <v>22.077100960532579</v>
      </c>
      <c r="V751" s="344">
        <f ca="1">'DAC Adjustment'!O755-'Census Tract'!J751</f>
        <v>0</v>
      </c>
      <c r="W751" s="29">
        <f ca="1">'DAC Adjustment'!P755-'Census Tract'!K751</f>
        <v>0</v>
      </c>
      <c r="X751" s="29">
        <f ca="1">'DAC Adjustment'!Q755-'Census Tract'!L751</f>
        <v>0</v>
      </c>
      <c r="Y751" s="105">
        <f ca="1">'DAC Adjustment'!R755-'Census Tract'!M751</f>
        <v>0</v>
      </c>
      <c r="Z751" s="29">
        <f ca="1">'DAC Adjustment'!S755-'Census Tract'!N751</f>
        <v>0</v>
      </c>
      <c r="AA751" s="29">
        <f ca="1">'DAC Adjustment'!T755-'Census Tract'!O751</f>
        <v>0</v>
      </c>
      <c r="AB751" s="29">
        <f ca="1">'DAC Adjustment'!U755-'Census Tract'!P751</f>
        <v>0</v>
      </c>
      <c r="AC751" s="105">
        <f ca="1">'DAC Adjustment'!V755-'Census Tract'!Q751</f>
        <v>0</v>
      </c>
      <c r="AD751" s="29">
        <f ca="1">'DAC Adjustment'!W755-'Census Tract'!R751</f>
        <v>0</v>
      </c>
      <c r="AE751" s="29">
        <f ca="1">'DAC Adjustment'!X755-'Census Tract'!S751</f>
        <v>0</v>
      </c>
      <c r="AF751" s="29">
        <f ca="1">'DAC Adjustment'!Y755-'Census Tract'!T751</f>
        <v>0</v>
      </c>
      <c r="AG751" s="345">
        <f ca="1">'DAC Adjustment'!Z755-'Census Tract'!U751</f>
        <v>0</v>
      </c>
    </row>
    <row r="752" spans="1:33" ht="15.75" x14ac:dyDescent="0.25">
      <c r="A752" s="193" t="s">
        <v>60</v>
      </c>
      <c r="B752" s="53" t="str">
        <f>IFERROR(INDEX(Geography!$R$5:$R$889,MATCH(C752,Geography!$S$5:$S$889,0)),"Undefined")</f>
        <v>Beaverton</v>
      </c>
      <c r="C752" s="53">
        <v>41067031403</v>
      </c>
      <c r="D752" s="171" cm="1">
        <f t="array" ref="D752">INDEX(Geography!$K$5:$K$838,MATCH(C752,Geography!$L$5:$L$838,0),0)</f>
        <v>1</v>
      </c>
      <c r="E752" s="53">
        <v>4876</v>
      </c>
      <c r="F752" s="53">
        <f>SUMIF(County!$A$5:$A$40,A752,County!$D$5:$D$40)</f>
        <v>492400</v>
      </c>
      <c r="G752" s="173" cm="1">
        <f t="array" ref="G752">INDEX(Geography!$E$5:$E$833,MATCH(C752,Geography!$C$5:$C$833,0),0)</f>
        <v>3418</v>
      </c>
      <c r="H752" s="239">
        <f t="shared" si="11"/>
        <v>4142.8263384615384</v>
      </c>
      <c r="I752" s="173">
        <f>SUMIF(Geography!$L$5:$L$838,'Census Tract'!C752,Geography!$M$5:$M$838)</f>
        <v>1152</v>
      </c>
      <c r="J752" s="338">
        <f ca="1">($I752/(SUMIF($D$5:$D$832,$D752,$I$5:$I$832))*IF($D752=1,Urban_Rural_LDVs!F$6,Urban_Rural_LDVs!F$7))</f>
        <v>0.57690778238418516</v>
      </c>
      <c r="K752" s="196">
        <f ca="1">($I752/(SUMIF($D$5:$D$832,$D752,$I$5:$I$832))*IF($D752=1,Urban_Rural_LDVs!G$6,Urban_Rural_LDVs!G$7))</f>
        <v>2.866983806854897</v>
      </c>
      <c r="L752" s="196">
        <f ca="1">($I752/(SUMIF($D$5:$D$832,$D752,$I$5:$I$832))*IF($D752=1,Urban_Rural_LDVs!H$6,Urban_Rural_LDVs!H$7))</f>
        <v>13.192094265830132</v>
      </c>
      <c r="M752" s="197">
        <f ca="1">($I752/(SUMIF($D$5:$D$832,$D752,$I$5:$I$832))*IF($D752=1,Urban_Rural_LDVs!I$6,Urban_Rural_LDVs!I$7))</f>
        <v>28.652305359894605</v>
      </c>
      <c r="N752" s="196">
        <f ca="1">($H752/(SUMIF($D$5:$D$832,$D752,$H$5:$H$832))*IF($D752=1,Urban_Rural_LDVs!J$6,Urban_Rural_LDVs!J$7))</f>
        <v>0.8552561754953022</v>
      </c>
      <c r="O752" s="196">
        <f ca="1">($H752/(SUMIF($D$5:$D$832,$D752,$H$5:$H$832))*IF($D752=1,Urban_Rural_LDVs!K$6,Urban_Rural_LDVs!K$7))</f>
        <v>4.0698097560676896</v>
      </c>
      <c r="P752" s="196">
        <f ca="1">($H752/(SUMIF($D$5:$D$832,$D752,$H$5:$H$832))*IF($D752=1,Urban_Rural_LDVs!L$6,Urban_Rural_LDVs!L$7))</f>
        <v>18.561549417789056</v>
      </c>
      <c r="Q752" s="197">
        <f ca="1">($H752/(SUMIF($D$5:$D$832,$D752,$H$5:$H$832))*IF($D752=1,Urban_Rural_LDVs!M$6,Urban_Rural_LDVs!M$7))</f>
        <v>40.260327061817911</v>
      </c>
      <c r="R752" s="196">
        <f ca="1">($H752/(SUMIF($D$5:$D$832,$D752,$H$5:$H$832))*IF($D752=1,Urban_Rural_LDVs!N$6,Urban_Rural_LDVs!N$7))</f>
        <v>0.35607169177840808</v>
      </c>
      <c r="S752" s="196">
        <f ca="1">($H752/(SUMIF($D$5:$D$832,$D752,$H$5:$H$832))*IF($D752=1,Urban_Rural_LDVs!O$6,Urban_Rural_LDVs!O$7))</f>
        <v>1.6913887184455147</v>
      </c>
      <c r="T752" s="196">
        <f ca="1">($H752/(SUMIF($D$5:$D$832,$D752,$H$5:$H$832))*IF($D752=1,Urban_Rural_LDVs!P$6,Urban_Rural_LDVs!P$7))</f>
        <v>7.4213339230354585</v>
      </c>
      <c r="U752" s="339">
        <f ca="1">($H752/(SUMIF($D$5:$D$832,$D752,$H$5:$H$832))*IF($D752=1,Urban_Rural_LDVs!Q$6,Urban_Rural_LDVs!Q$7))</f>
        <v>15.943277220177551</v>
      </c>
      <c r="V752" s="344">
        <f ca="1">'DAC Adjustment'!O756-'Census Tract'!J752</f>
        <v>0</v>
      </c>
      <c r="W752" s="29">
        <f ca="1">'DAC Adjustment'!P756-'Census Tract'!K752</f>
        <v>0</v>
      </c>
      <c r="X752" s="29">
        <f ca="1">'DAC Adjustment'!Q756-'Census Tract'!L752</f>
        <v>0</v>
      </c>
      <c r="Y752" s="105">
        <f ca="1">'DAC Adjustment'!R756-'Census Tract'!M752</f>
        <v>0</v>
      </c>
      <c r="Z752" s="29">
        <f ca="1">'DAC Adjustment'!S756-'Census Tract'!N752</f>
        <v>0</v>
      </c>
      <c r="AA752" s="29">
        <f ca="1">'DAC Adjustment'!T756-'Census Tract'!O752</f>
        <v>0</v>
      </c>
      <c r="AB752" s="29">
        <f ca="1">'DAC Adjustment'!U756-'Census Tract'!P752</f>
        <v>0</v>
      </c>
      <c r="AC752" s="105">
        <f ca="1">'DAC Adjustment'!V756-'Census Tract'!Q752</f>
        <v>0</v>
      </c>
      <c r="AD752" s="29">
        <f ca="1">'DAC Adjustment'!W756-'Census Tract'!R752</f>
        <v>0</v>
      </c>
      <c r="AE752" s="29">
        <f ca="1">'DAC Adjustment'!X756-'Census Tract'!S752</f>
        <v>0</v>
      </c>
      <c r="AF752" s="29">
        <f ca="1">'DAC Adjustment'!Y756-'Census Tract'!T752</f>
        <v>0</v>
      </c>
      <c r="AG752" s="345">
        <f ca="1">'DAC Adjustment'!Z756-'Census Tract'!U752</f>
        <v>0</v>
      </c>
    </row>
    <row r="753" spans="1:33" ht="15.75" x14ac:dyDescent="0.25">
      <c r="A753" s="193" t="s">
        <v>60</v>
      </c>
      <c r="B753" s="53" t="str">
        <f>IFERROR(INDEX(Geography!$R$5:$R$889,MATCH(C753,Geography!$S$5:$S$889,0)),"Undefined")</f>
        <v>Tigard</v>
      </c>
      <c r="C753" s="53">
        <v>41067031908</v>
      </c>
      <c r="D753" s="171" cm="1">
        <f t="array" ref="D753">INDEX(Geography!$K$5:$K$838,MATCH(C753,Geography!$L$5:$L$838,0),0)</f>
        <v>1</v>
      </c>
      <c r="E753" s="53">
        <v>8582</v>
      </c>
      <c r="F753" s="53">
        <f>SUMIF(County!$A$5:$A$40,A753,County!$D$5:$D$40)</f>
        <v>492400</v>
      </c>
      <c r="G753" s="173" cm="1">
        <f t="array" ref="G753">INDEX(Geography!$E$5:$E$833,MATCH(C753,Geography!$C$5:$C$833,0),0)</f>
        <v>6315</v>
      </c>
      <c r="H753" s="239">
        <f t="shared" si="11"/>
        <v>7654.1686153846149</v>
      </c>
      <c r="I753" s="173">
        <f>SUMIF(Geography!$L$5:$L$838,'Census Tract'!C753,Geography!$M$5:$M$838)</f>
        <v>531</v>
      </c>
      <c r="J753" s="338">
        <f ca="1">($I753/(SUMIF($D$5:$D$832,$D753,$I$5:$I$832))*IF($D753=1,Urban_Rural_LDVs!F$6,Urban_Rural_LDVs!F$7))</f>
        <v>0.26591843094271028</v>
      </c>
      <c r="K753" s="196">
        <f ca="1">($I753/(SUMIF($D$5:$D$832,$D753,$I$5:$I$832))*IF($D753=1,Urban_Rural_LDVs!G$6,Urban_Rural_LDVs!G$7))</f>
        <v>1.321500348472179</v>
      </c>
      <c r="L753" s="196">
        <f ca="1">($I753/(SUMIF($D$5:$D$832,$D753,$I$5:$I$832))*IF($D753=1,Urban_Rural_LDVs!H$6,Urban_Rural_LDVs!H$7))</f>
        <v>6.0807309506560756</v>
      </c>
      <c r="M753" s="197">
        <f ca="1">($I753/(SUMIF($D$5:$D$832,$D753,$I$5:$I$832))*IF($D753=1,Urban_Rural_LDVs!I$6,Urban_Rural_LDVs!I$7))</f>
        <v>13.206922001826419</v>
      </c>
      <c r="N753" s="196">
        <f ca="1">($H753/(SUMIF($D$5:$D$832,$D753,$H$5:$H$832))*IF($D753=1,Urban_Rural_LDVs!J$6,Urban_Rural_LDVs!J$7))</f>
        <v>1.5801470884297346</v>
      </c>
      <c r="O753" s="196">
        <f ca="1">($H753/(SUMIF($D$5:$D$832,$D753,$H$5:$H$832))*IF($D753=1,Urban_Rural_LDVs!K$6,Urban_Rural_LDVs!K$7))</f>
        <v>7.5192652456312041</v>
      </c>
      <c r="P753" s="196">
        <f ca="1">($H753/(SUMIF($D$5:$D$832,$D753,$H$5:$H$832))*IF($D753=1,Urban_Rural_LDVs!L$6,Urban_Rural_LDVs!L$7))</f>
        <v>34.29379302906316</v>
      </c>
      <c r="Q753" s="197">
        <f ca="1">($H753/(SUMIF($D$5:$D$832,$D753,$H$5:$H$832))*IF($D753=1,Urban_Rural_LDVs!M$6,Urban_Rural_LDVs!M$7))</f>
        <v>74.383840080567609</v>
      </c>
      <c r="R753" s="196">
        <f ca="1">($H753/(SUMIF($D$5:$D$832,$D753,$H$5:$H$832))*IF($D753=1,Urban_Rural_LDVs!N$6,Urban_Rural_LDVs!N$7))</f>
        <v>0.65786797354612259</v>
      </c>
      <c r="S753" s="196">
        <f ca="1">($H753/(SUMIF($D$5:$D$832,$D753,$H$5:$H$832))*IF($D753=1,Urban_Rural_LDVs!O$6,Urban_Rural_LDVs!O$7))</f>
        <v>3.1249618949629685</v>
      </c>
      <c r="T753" s="196">
        <f ca="1">($H753/(SUMIF($D$5:$D$832,$D753,$H$5:$H$832))*IF($D753=1,Urban_Rural_LDVs!P$6,Urban_Rural_LDVs!P$7))</f>
        <v>13.711446379160012</v>
      </c>
      <c r="U753" s="339">
        <f ca="1">($H753/(SUMIF($D$5:$D$832,$D753,$H$5:$H$832))*IF($D753=1,Urban_Rural_LDVs!Q$6,Urban_Rural_LDVs!Q$7))</f>
        <v>29.456347467940674</v>
      </c>
      <c r="V753" s="344">
        <f ca="1">'DAC Adjustment'!O757-'Census Tract'!J753</f>
        <v>0</v>
      </c>
      <c r="W753" s="29">
        <f ca="1">'DAC Adjustment'!P757-'Census Tract'!K753</f>
        <v>0</v>
      </c>
      <c r="X753" s="29">
        <f ca="1">'DAC Adjustment'!Q757-'Census Tract'!L753</f>
        <v>0</v>
      </c>
      <c r="Y753" s="105">
        <f ca="1">'DAC Adjustment'!R757-'Census Tract'!M753</f>
        <v>0</v>
      </c>
      <c r="Z753" s="29">
        <f ca="1">'DAC Adjustment'!S757-'Census Tract'!N753</f>
        <v>0</v>
      </c>
      <c r="AA753" s="29">
        <f ca="1">'DAC Adjustment'!T757-'Census Tract'!O753</f>
        <v>0</v>
      </c>
      <c r="AB753" s="29">
        <f ca="1">'DAC Adjustment'!U757-'Census Tract'!P753</f>
        <v>0</v>
      </c>
      <c r="AC753" s="105">
        <f ca="1">'DAC Adjustment'!V757-'Census Tract'!Q753</f>
        <v>0</v>
      </c>
      <c r="AD753" s="29">
        <f ca="1">'DAC Adjustment'!W757-'Census Tract'!R753</f>
        <v>0</v>
      </c>
      <c r="AE753" s="29">
        <f ca="1">'DAC Adjustment'!X757-'Census Tract'!S753</f>
        <v>0</v>
      </c>
      <c r="AF753" s="29">
        <f ca="1">'DAC Adjustment'!Y757-'Census Tract'!T753</f>
        <v>0</v>
      </c>
      <c r="AG753" s="345">
        <f ca="1">'DAC Adjustment'!Z757-'Census Tract'!U753</f>
        <v>0</v>
      </c>
    </row>
    <row r="754" spans="1:33" ht="15.75" x14ac:dyDescent="0.25">
      <c r="A754" s="193" t="s">
        <v>60</v>
      </c>
      <c r="B754" s="53" t="str">
        <f>IFERROR(INDEX(Geography!$R$5:$R$889,MATCH(C754,Geography!$S$5:$S$889,0)),"Undefined")</f>
        <v>Hillsboro</v>
      </c>
      <c r="C754" s="53">
        <v>41067031614</v>
      </c>
      <c r="D754" s="171" cm="1">
        <f t="array" ref="D754">INDEX(Geography!$K$5:$K$838,MATCH(C754,Geography!$L$5:$L$838,0),0)</f>
        <v>1</v>
      </c>
      <c r="E754" s="53">
        <v>5502</v>
      </c>
      <c r="F754" s="53">
        <f>SUMIF(County!$A$5:$A$40,A754,County!$D$5:$D$40)</f>
        <v>492400</v>
      </c>
      <c r="G754" s="173" cm="1">
        <f t="array" ref="G754">INDEX(Geography!$E$5:$E$833,MATCH(C754,Geography!$C$5:$C$833,0),0)</f>
        <v>3584</v>
      </c>
      <c r="H754" s="239">
        <f t="shared" si="11"/>
        <v>4344.028553846154</v>
      </c>
      <c r="I754" s="173">
        <f>SUMIF(Geography!$L$5:$L$838,'Census Tract'!C754,Geography!$M$5:$M$838)</f>
        <v>241</v>
      </c>
      <c r="J754" s="338">
        <f ca="1">($I754/(SUMIF($D$5:$D$832,$D754,$I$5:$I$832))*IF($D754=1,Urban_Rural_LDVs!F$6,Urban_Rural_LDVs!F$7))</f>
        <v>0.12068990933558039</v>
      </c>
      <c r="K754" s="196">
        <f ca="1">($I754/(SUMIF($D$5:$D$832,$D754,$I$5:$I$832))*IF($D754=1,Urban_Rural_LDVs!G$6,Urban_Rural_LDVs!G$7))</f>
        <v>0.5997769943159984</v>
      </c>
      <c r="L754" s="196">
        <f ca="1">($I754/(SUMIF($D$5:$D$832,$D754,$I$5:$I$832))*IF($D754=1,Urban_Rural_LDVs!H$6,Urban_Rural_LDVs!H$7))</f>
        <v>2.7598044427648105</v>
      </c>
      <c r="M754" s="197">
        <f ca="1">($I754/(SUMIF($D$5:$D$832,$D754,$I$5:$I$832))*IF($D754=1,Urban_Rural_LDVs!I$6,Urban_Rural_LDVs!I$7))</f>
        <v>5.9941020761585069</v>
      </c>
      <c r="N754" s="196">
        <f ca="1">($H754/(SUMIF($D$5:$D$832,$D754,$H$5:$H$832))*IF($D754=1,Urban_Rural_LDVs!J$6,Urban_Rural_LDVs!J$7))</f>
        <v>0.89679290022678848</v>
      </c>
      <c r="O754" s="196">
        <f ca="1">($H754/(SUMIF($D$5:$D$832,$D754,$H$5:$H$832))*IF($D754=1,Urban_Rural_LDVs!K$6,Urban_Rural_LDVs!K$7))</f>
        <v>4.2674658179480982</v>
      </c>
      <c r="P754" s="196">
        <f ca="1">($H754/(SUMIF($D$5:$D$832,$D754,$H$5:$H$832))*IF($D754=1,Urban_Rural_LDVs!L$6,Urban_Rural_LDVs!L$7))</f>
        <v>19.463017294720885</v>
      </c>
      <c r="Q754" s="197">
        <f ca="1">($H754/(SUMIF($D$5:$D$832,$D754,$H$5:$H$832))*IF($D754=1,Urban_Rural_LDVs!M$6,Urban_Rural_LDVs!M$7))</f>
        <v>42.215626737728321</v>
      </c>
      <c r="R754" s="196">
        <f ca="1">($H754/(SUMIF($D$5:$D$832,$D754,$H$5:$H$832))*IF($D754=1,Urban_Rural_LDVs!N$6,Urban_Rural_LDVs!N$7))</f>
        <v>0.37336481665705518</v>
      </c>
      <c r="S754" s="196">
        <f ca="1">($H754/(SUMIF($D$5:$D$832,$D754,$H$5:$H$832))*IF($D754=1,Urban_Rural_LDVs!O$6,Urban_Rural_LDVs!O$7))</f>
        <v>1.7735334016701947</v>
      </c>
      <c r="T754" s="196">
        <f ca="1">($H754/(SUMIF($D$5:$D$832,$D754,$H$5:$H$832))*IF($D754=1,Urban_Rural_LDVs!P$6,Urban_Rural_LDVs!P$7))</f>
        <v>7.7817614921471874</v>
      </c>
      <c r="U754" s="339">
        <f ca="1">($H754/(SUMIF($D$5:$D$832,$D754,$H$5:$H$832))*IF($D754=1,Urban_Rural_LDVs!Q$6,Urban_Rural_LDVs!Q$7))</f>
        <v>16.717585007933394</v>
      </c>
      <c r="V754" s="344">
        <f ca="1">'DAC Adjustment'!O758-'Census Tract'!J754</f>
        <v>0</v>
      </c>
      <c r="W754" s="29">
        <f ca="1">'DAC Adjustment'!P758-'Census Tract'!K754</f>
        <v>0</v>
      </c>
      <c r="X754" s="29">
        <f ca="1">'DAC Adjustment'!Q758-'Census Tract'!L754</f>
        <v>0</v>
      </c>
      <c r="Y754" s="105">
        <f ca="1">'DAC Adjustment'!R758-'Census Tract'!M754</f>
        <v>0</v>
      </c>
      <c r="Z754" s="29">
        <f ca="1">'DAC Adjustment'!S758-'Census Tract'!N754</f>
        <v>0</v>
      </c>
      <c r="AA754" s="29">
        <f ca="1">'DAC Adjustment'!T758-'Census Tract'!O754</f>
        <v>0</v>
      </c>
      <c r="AB754" s="29">
        <f ca="1">'DAC Adjustment'!U758-'Census Tract'!P754</f>
        <v>0</v>
      </c>
      <c r="AC754" s="105">
        <f ca="1">'DAC Adjustment'!V758-'Census Tract'!Q754</f>
        <v>0</v>
      </c>
      <c r="AD754" s="29">
        <f ca="1">'DAC Adjustment'!W758-'Census Tract'!R754</f>
        <v>0</v>
      </c>
      <c r="AE754" s="29">
        <f ca="1">'DAC Adjustment'!X758-'Census Tract'!S754</f>
        <v>0</v>
      </c>
      <c r="AF754" s="29">
        <f ca="1">'DAC Adjustment'!Y758-'Census Tract'!T754</f>
        <v>0</v>
      </c>
      <c r="AG754" s="345">
        <f ca="1">'DAC Adjustment'!Z758-'Census Tract'!U754</f>
        <v>0</v>
      </c>
    </row>
    <row r="755" spans="1:33" ht="15.75" x14ac:dyDescent="0.25">
      <c r="A755" s="193" t="s">
        <v>60</v>
      </c>
      <c r="B755" s="53" t="str">
        <f>IFERROR(INDEX(Geography!$R$5:$R$889,MATCH(C755,Geography!$S$5:$S$889,0)),"Undefined")</f>
        <v>Tigard</v>
      </c>
      <c r="C755" s="53">
        <v>41067030900</v>
      </c>
      <c r="D755" s="171" cm="1">
        <f t="array" ref="D755">INDEX(Geography!$K$5:$K$838,MATCH(C755,Geography!$L$5:$L$838,0),0)</f>
        <v>1</v>
      </c>
      <c r="E755" s="53">
        <v>5570</v>
      </c>
      <c r="F755" s="53">
        <f>SUMIF(County!$A$5:$A$40,A755,County!$D$5:$D$40)</f>
        <v>492400</v>
      </c>
      <c r="G755" s="173" cm="1">
        <f t="array" ref="G755">INDEX(Geography!$E$5:$E$833,MATCH(C755,Geography!$C$5:$C$833,0),0)</f>
        <v>3223</v>
      </c>
      <c r="H755" s="239">
        <f t="shared" si="11"/>
        <v>3906.4743384615385</v>
      </c>
      <c r="I755" s="173">
        <f>SUMIF(Geography!$L$5:$L$838,'Census Tract'!C755,Geography!$M$5:$M$838)</f>
        <v>11854</v>
      </c>
      <c r="J755" s="338">
        <f ca="1">($I755/(SUMIF($D$5:$D$832,$D755,$I$5:$I$832))*IF($D755=1,Urban_Rural_LDVs!F$6,Urban_Rural_LDVs!F$7))</f>
        <v>5.9363410176928211</v>
      </c>
      <c r="K755" s="196">
        <f ca="1">($I755/(SUMIF($D$5:$D$832,$D755,$I$5:$I$832))*IF($D755=1,Urban_Rural_LDVs!G$6,Urban_Rural_LDVs!G$7))</f>
        <v>29.501064276439187</v>
      </c>
      <c r="L755" s="196">
        <f ca="1">($I755/(SUMIF($D$5:$D$832,$D755,$I$5:$I$832))*IF($D755=1,Urban_Rural_LDVs!H$6,Urban_Rural_LDVs!H$7))</f>
        <v>135.74573387773469</v>
      </c>
      <c r="M755" s="197">
        <f ca="1">($I755/(SUMIF($D$5:$D$832,$D755,$I$5:$I$832))*IF($D755=1,Urban_Rural_LDVs!I$6,Urban_Rural_LDVs!I$7))</f>
        <v>294.83023240988769</v>
      </c>
      <c r="N755" s="196">
        <f ca="1">($H755/(SUMIF($D$5:$D$832,$D755,$H$5:$H$832))*IF($D755=1,Urban_Rural_LDVs!J$6,Urban_Rural_LDVs!J$7))</f>
        <v>0.80646303499747185</v>
      </c>
      <c r="O755" s="196">
        <f ca="1">($H755/(SUMIF($D$5:$D$832,$D755,$H$5:$H$832))*IF($D755=1,Urban_Rural_LDVs!K$6,Urban_Rural_LDVs!K$7))</f>
        <v>3.8376234183166069</v>
      </c>
      <c r="P755" s="196">
        <f ca="1">($H755/(SUMIF($D$5:$D$832,$D755,$H$5:$H$832))*IF($D755=1,Urban_Rural_LDVs!L$6,Urban_Rural_LDVs!L$7))</f>
        <v>17.502596188863116</v>
      </c>
      <c r="Q755" s="197">
        <f ca="1">($H755/(SUMIF($D$5:$D$832,$D755,$H$5:$H$832))*IF($D755=1,Urban_Rural_LDVs!M$6,Urban_Rural_LDVs!M$7))</f>
        <v>37.963438888308701</v>
      </c>
      <c r="R755" s="196">
        <f ca="1">($H755/(SUMIF($D$5:$D$832,$D755,$H$5:$H$832))*IF($D755=1,Urban_Rural_LDVs!N$6,Urban_Rural_LDVs!N$7))</f>
        <v>0.33575747881855156</v>
      </c>
      <c r="S755" s="196">
        <f ca="1">($H755/(SUMIF($D$5:$D$832,$D755,$H$5:$H$832))*IF($D755=1,Urban_Rural_LDVs!O$6,Urban_Rural_LDVs!O$7))</f>
        <v>1.5948934580309813</v>
      </c>
      <c r="T755" s="196">
        <f ca="1">($H755/(SUMIF($D$5:$D$832,$D755,$H$5:$H$832))*IF($D755=1,Urban_Rural_LDVs!P$6,Urban_Rural_LDVs!P$7))</f>
        <v>6.997940091849995</v>
      </c>
      <c r="U755" s="339">
        <f ca="1">($H755/(SUMIF($D$5:$D$832,$D755,$H$5:$H$832))*IF($D755=1,Urban_Rural_LDVs!Q$6,Urban_Rural_LDVs!Q$7))</f>
        <v>15.03369879480171</v>
      </c>
      <c r="V755" s="344">
        <f ca="1">'DAC Adjustment'!O759-'Census Tract'!J755</f>
        <v>0</v>
      </c>
      <c r="W755" s="29">
        <f ca="1">'DAC Adjustment'!P759-'Census Tract'!K755</f>
        <v>0</v>
      </c>
      <c r="X755" s="29">
        <f ca="1">'DAC Adjustment'!Q759-'Census Tract'!L755</f>
        <v>0</v>
      </c>
      <c r="Y755" s="105">
        <f ca="1">'DAC Adjustment'!R759-'Census Tract'!M755</f>
        <v>0</v>
      </c>
      <c r="Z755" s="29">
        <f ca="1">'DAC Adjustment'!S759-'Census Tract'!N755</f>
        <v>0</v>
      </c>
      <c r="AA755" s="29">
        <f ca="1">'DAC Adjustment'!T759-'Census Tract'!O755</f>
        <v>0</v>
      </c>
      <c r="AB755" s="29">
        <f ca="1">'DAC Adjustment'!U759-'Census Tract'!P755</f>
        <v>0</v>
      </c>
      <c r="AC755" s="105">
        <f ca="1">'DAC Adjustment'!V759-'Census Tract'!Q755</f>
        <v>0</v>
      </c>
      <c r="AD755" s="29">
        <f ca="1">'DAC Adjustment'!W759-'Census Tract'!R755</f>
        <v>0</v>
      </c>
      <c r="AE755" s="29">
        <f ca="1">'DAC Adjustment'!X759-'Census Tract'!S755</f>
        <v>0</v>
      </c>
      <c r="AF755" s="29">
        <f ca="1">'DAC Adjustment'!Y759-'Census Tract'!T755</f>
        <v>0</v>
      </c>
      <c r="AG755" s="345">
        <f ca="1">'DAC Adjustment'!Z759-'Census Tract'!U755</f>
        <v>0</v>
      </c>
    </row>
    <row r="756" spans="1:33" ht="15.75" x14ac:dyDescent="0.25">
      <c r="A756" s="193" t="s">
        <v>60</v>
      </c>
      <c r="B756" s="53" t="str">
        <f>IFERROR(INDEX(Geography!$R$5:$R$889,MATCH(C756,Geography!$S$5:$S$889,0)),"Undefined")</f>
        <v>King City</v>
      </c>
      <c r="C756" s="53">
        <v>41067031907</v>
      </c>
      <c r="D756" s="171" cm="1">
        <f t="array" ref="D756">INDEX(Geography!$K$5:$K$838,MATCH(C756,Geography!$L$5:$L$838,0),0)</f>
        <v>1</v>
      </c>
      <c r="E756" s="53">
        <v>6382</v>
      </c>
      <c r="F756" s="53">
        <f>SUMIF(County!$A$5:$A$40,A756,County!$D$5:$D$40)</f>
        <v>492400</v>
      </c>
      <c r="G756" s="173" cm="1">
        <f t="array" ref="G756">INDEX(Geography!$E$5:$E$833,MATCH(C756,Geography!$C$5:$C$833,0),0)</f>
        <v>4246</v>
      </c>
      <c r="H756" s="239">
        <f t="shared" si="11"/>
        <v>5146.4132923076922</v>
      </c>
      <c r="I756" s="173">
        <f>SUMIF(Geography!$L$5:$L$838,'Census Tract'!C756,Geography!$M$5:$M$838)</f>
        <v>774</v>
      </c>
      <c r="J756" s="338">
        <f ca="1">($I756/(SUMIF($D$5:$D$832,$D756,$I$5:$I$832))*IF($D756=1,Urban_Rural_LDVs!F$6,Urban_Rural_LDVs!F$7))</f>
        <v>0.38760991628937436</v>
      </c>
      <c r="K756" s="196">
        <f ca="1">($I756/(SUMIF($D$5:$D$832,$D756,$I$5:$I$832))*IF($D756=1,Urban_Rural_LDVs!G$6,Urban_Rural_LDVs!G$7))</f>
        <v>1.9262547452306338</v>
      </c>
      <c r="L756" s="196">
        <f ca="1">($I756/(SUMIF($D$5:$D$832,$D756,$I$5:$I$832))*IF($D756=1,Urban_Rural_LDVs!H$6,Urban_Rural_LDVs!H$7))</f>
        <v>8.8634383348546191</v>
      </c>
      <c r="M756" s="197">
        <f ca="1">($I756/(SUMIF($D$5:$D$832,$D756,$I$5:$I$832))*IF($D756=1,Urban_Rural_LDVs!I$6,Urban_Rural_LDVs!I$7))</f>
        <v>19.250767663679188</v>
      </c>
      <c r="N756" s="196">
        <f ca="1">($H756/(SUMIF($D$5:$D$832,$D756,$H$5:$H$832))*IF($D756=1,Urban_Rural_LDVs!J$6,Urban_Rural_LDVs!J$7))</f>
        <v>1.0624393566860892</v>
      </c>
      <c r="O756" s="196">
        <f ca="1">($H756/(SUMIF($D$5:$D$832,$D756,$H$5:$H$832))*IF($D756=1,Urban_Rural_LDVs!K$6,Urban_Rural_LDVs!K$7))</f>
        <v>5.0557086671338229</v>
      </c>
      <c r="P756" s="196">
        <f ca="1">($H756/(SUMIF($D$5:$D$832,$D756,$H$5:$H$832))*IF($D756=1,Urban_Rural_LDVs!L$6,Urban_Rural_LDVs!L$7))</f>
        <v>23.058027743689973</v>
      </c>
      <c r="Q756" s="197">
        <f ca="1">($H756/(SUMIF($D$5:$D$832,$D756,$H$5:$H$832))*IF($D756=1,Urban_Rural_LDVs!M$6,Urban_Rural_LDVs!M$7))</f>
        <v>50.013267613949338</v>
      </c>
      <c r="R756" s="196">
        <f ca="1">($H756/(SUMIF($D$5:$D$832,$D756,$H$5:$H$832))*IF($D756=1,Urban_Rural_LDVs!N$6,Urban_Rural_LDVs!N$7))</f>
        <v>0.44232896526949111</v>
      </c>
      <c r="S756" s="196">
        <f ca="1">($H756/(SUMIF($D$5:$D$832,$D756,$H$5:$H$832))*IF($D756=1,Urban_Rural_LDVs!O$6,Urban_Rural_LDVs!O$7))</f>
        <v>2.101122439590303</v>
      </c>
      <c r="T756" s="196">
        <f ca="1">($H756/(SUMIF($D$5:$D$832,$D756,$H$5:$H$832))*IF($D756=1,Urban_Rural_LDVs!P$6,Urban_Rural_LDVs!P$7))</f>
        <v>9.219129267761426</v>
      </c>
      <c r="U756" s="339">
        <f ca="1">($H756/(SUMIF($D$5:$D$832,$D756,$H$5:$H$832))*IF($D756=1,Urban_Rural_LDVs!Q$6,Urban_Rural_LDVs!Q$7))</f>
        <v>19.805487149465733</v>
      </c>
      <c r="V756" s="344">
        <f ca="1">'DAC Adjustment'!O760-'Census Tract'!J756</f>
        <v>0</v>
      </c>
      <c r="W756" s="29">
        <f ca="1">'DAC Adjustment'!P760-'Census Tract'!K756</f>
        <v>0</v>
      </c>
      <c r="X756" s="29">
        <f ca="1">'DAC Adjustment'!Q760-'Census Tract'!L756</f>
        <v>0</v>
      </c>
      <c r="Y756" s="105">
        <f ca="1">'DAC Adjustment'!R760-'Census Tract'!M756</f>
        <v>0</v>
      </c>
      <c r="Z756" s="29">
        <f ca="1">'DAC Adjustment'!S760-'Census Tract'!N756</f>
        <v>0</v>
      </c>
      <c r="AA756" s="29">
        <f ca="1">'DAC Adjustment'!T760-'Census Tract'!O756</f>
        <v>0</v>
      </c>
      <c r="AB756" s="29">
        <f ca="1">'DAC Adjustment'!U760-'Census Tract'!P756</f>
        <v>0</v>
      </c>
      <c r="AC756" s="105">
        <f ca="1">'DAC Adjustment'!V760-'Census Tract'!Q756</f>
        <v>0</v>
      </c>
      <c r="AD756" s="29">
        <f ca="1">'DAC Adjustment'!W760-'Census Tract'!R756</f>
        <v>0</v>
      </c>
      <c r="AE756" s="29">
        <f ca="1">'DAC Adjustment'!X760-'Census Tract'!S756</f>
        <v>0</v>
      </c>
      <c r="AF756" s="29">
        <f ca="1">'DAC Adjustment'!Y760-'Census Tract'!T756</f>
        <v>0</v>
      </c>
      <c r="AG756" s="345">
        <f ca="1">'DAC Adjustment'!Z760-'Census Tract'!U756</f>
        <v>0</v>
      </c>
    </row>
    <row r="757" spans="1:33" ht="15.75" x14ac:dyDescent="0.25">
      <c r="A757" s="193" t="s">
        <v>60</v>
      </c>
      <c r="B757" s="53" t="str">
        <f>IFERROR(INDEX(Geography!$R$5:$R$889,MATCH(C757,Geography!$S$5:$S$889,0)),"Undefined")</f>
        <v>Tigard</v>
      </c>
      <c r="C757" s="53">
        <v>41067030700</v>
      </c>
      <c r="D757" s="171" cm="1">
        <f t="array" ref="D757">INDEX(Geography!$K$5:$K$838,MATCH(C757,Geography!$L$5:$L$838,0),0)</f>
        <v>1</v>
      </c>
      <c r="E757" s="53">
        <v>1139</v>
      </c>
      <c r="F757" s="53">
        <f>SUMIF(County!$A$5:$A$40,A757,County!$D$5:$D$40)</f>
        <v>492400</v>
      </c>
      <c r="G757" s="173" cm="1">
        <f t="array" ref="G757">INDEX(Geography!$E$5:$E$833,MATCH(C757,Geography!$C$5:$C$833,0),0)</f>
        <v>866</v>
      </c>
      <c r="H757" s="239">
        <f t="shared" si="11"/>
        <v>1049.6452923076922</v>
      </c>
      <c r="I757" s="173">
        <f>SUMIF(Geography!$L$5:$L$838,'Census Tract'!C757,Geography!$M$5:$M$838)</f>
        <v>16223</v>
      </c>
      <c r="J757" s="338">
        <f ca="1">($I757/(SUMIF($D$5:$D$832,$D757,$I$5:$I$832))*IF($D757=1,Urban_Rural_LDVs!F$6,Urban_Rural_LDVs!F$7))</f>
        <v>8.1242838139050644</v>
      </c>
      <c r="K757" s="196">
        <f ca="1">($I757/(SUMIF($D$5:$D$832,$D757,$I$5:$I$832))*IF($D757=1,Urban_Rural_LDVs!G$6,Urban_Rural_LDVs!G$7))</f>
        <v>40.37419991198523</v>
      </c>
      <c r="L757" s="196">
        <f ca="1">($I757/(SUMIF($D$5:$D$832,$D757,$I$5:$I$832))*IF($D757=1,Urban_Rural_LDVs!H$6,Urban_Rural_LDVs!H$7))</f>
        <v>185.77720943972415</v>
      </c>
      <c r="M757" s="197">
        <f ca="1">($I757/(SUMIF($D$5:$D$832,$D757,$I$5:$I$832))*IF($D757=1,Urban_Rural_LDVs!I$6,Urban_Rural_LDVs!I$7))</f>
        <v>403.49509535900182</v>
      </c>
      <c r="N757" s="196">
        <f ca="1">($H757/(SUMIF($D$5:$D$832,$D757,$H$5:$H$832))*IF($D757=1,Urban_Rural_LDVs!J$6,Urban_Rural_LDVs!J$7))</f>
        <v>0.2166915880570309</v>
      </c>
      <c r="O757" s="196">
        <f ca="1">($H757/(SUMIF($D$5:$D$832,$D757,$H$5:$H$832))*IF($D757=1,Urban_Rural_LDVs!K$6,Urban_Rural_LDVs!K$7))</f>
        <v>1.0311454794483963</v>
      </c>
      <c r="P757" s="196">
        <f ca="1">($H757/(SUMIF($D$5:$D$832,$D757,$H$5:$H$832))*IF($D757=1,Urban_Rural_LDVs!L$6,Urban_Rural_LDVs!L$7))</f>
        <v>4.7028384423069989</v>
      </c>
      <c r="Q757" s="197">
        <f ca="1">($H757/(SUMIF($D$5:$D$832,$D757,$H$5:$H$832))*IF($D757=1,Urban_Rural_LDVs!M$6,Urban_Rural_LDVs!M$7))</f>
        <v>10.20053927312297</v>
      </c>
      <c r="R757" s="196">
        <f ca="1">($H757/(SUMIF($D$5:$D$832,$D757,$H$5:$H$832))*IF($D757=1,Urban_Rural_LDVs!N$6,Urban_Rural_LDVs!N$7))</f>
        <v>9.0215940631978173E-2</v>
      </c>
      <c r="S757" s="196">
        <f ca="1">($H757/(SUMIF($D$5:$D$832,$D757,$H$5:$H$832))*IF($D757=1,Urban_Rural_LDVs!O$6,Urban_Rural_LDVs!O$7))</f>
        <v>0.42853792573838967</v>
      </c>
      <c r="T757" s="196">
        <f ca="1">($H757/(SUMIF($D$5:$D$832,$D757,$H$5:$H$832))*IF($D757=1,Urban_Rural_LDVs!P$6,Urban_Rural_LDVs!P$7))</f>
        <v>1.8803028605467254</v>
      </c>
      <c r="U757" s="339">
        <f ca="1">($H757/(SUMIF($D$5:$D$832,$D757,$H$5:$H$832))*IF($D757=1,Urban_Rural_LDVs!Q$6,Urban_Rural_LDVs!Q$7))</f>
        <v>4.039461109617835</v>
      </c>
      <c r="V757" s="344">
        <f ca="1">'DAC Adjustment'!O761-'Census Tract'!J757</f>
        <v>2.0310709534762665</v>
      </c>
      <c r="W757" s="29">
        <f ca="1">'DAC Adjustment'!P761-'Census Tract'!K757</f>
        <v>10.093549977996304</v>
      </c>
      <c r="X757" s="29">
        <f ca="1">'DAC Adjustment'!Q761-'Census Tract'!L757</f>
        <v>46.444302359931044</v>
      </c>
      <c r="Y757" s="105">
        <f ca="1">'DAC Adjustment'!R761-'Census Tract'!M757</f>
        <v>100.87377383975047</v>
      </c>
      <c r="Z757" s="29">
        <f ca="1">'DAC Adjustment'!S761-'Census Tract'!N757</f>
        <v>5.4172897014257732E-2</v>
      </c>
      <c r="AA757" s="29">
        <f ca="1">'DAC Adjustment'!T761-'Census Tract'!O757</f>
        <v>0.25778636986209902</v>
      </c>
      <c r="AB757" s="29">
        <f ca="1">'DAC Adjustment'!U761-'Census Tract'!P757</f>
        <v>1.1757096105767495</v>
      </c>
      <c r="AC757" s="105">
        <f ca="1">'DAC Adjustment'!V761-'Census Tract'!Q757</f>
        <v>2.5501348182807426</v>
      </c>
      <c r="AD757" s="29">
        <f ca="1">'DAC Adjustment'!W761-'Census Tract'!R757</f>
        <v>2.2553985157994547E-2</v>
      </c>
      <c r="AE757" s="29">
        <f ca="1">'DAC Adjustment'!X761-'Census Tract'!S757</f>
        <v>0.10713448143459736</v>
      </c>
      <c r="AF757" s="29">
        <f ca="1">'DAC Adjustment'!Y761-'Census Tract'!T757</f>
        <v>0.47007571513668145</v>
      </c>
      <c r="AG757" s="345">
        <f ca="1">'DAC Adjustment'!Z761-'Census Tract'!U757</f>
        <v>1.009865277404459</v>
      </c>
    </row>
    <row r="758" spans="1:33" ht="15.75" x14ac:dyDescent="0.25">
      <c r="A758" s="193" t="s">
        <v>60</v>
      </c>
      <c r="B758" s="53" t="str">
        <f>IFERROR(INDEX(Geography!$R$5:$R$889,MATCH(C758,Geography!$S$5:$S$889,0)),"Undefined")</f>
        <v>Hillsboro</v>
      </c>
      <c r="C758" s="53">
        <v>41067031504</v>
      </c>
      <c r="D758" s="171" cm="1">
        <f t="array" ref="D758">INDEX(Geography!$K$5:$K$838,MATCH(C758,Geography!$L$5:$L$838,0),0)</f>
        <v>1</v>
      </c>
      <c r="E758" s="53">
        <v>6682</v>
      </c>
      <c r="F758" s="53">
        <f>SUMIF(County!$A$5:$A$40,A758,County!$D$5:$D$40)</f>
        <v>492400</v>
      </c>
      <c r="G758" s="173" cm="1">
        <f t="array" ref="G758">INDEX(Geography!$E$5:$E$833,MATCH(C758,Geography!$C$5:$C$833,0),0)</f>
        <v>5157</v>
      </c>
      <c r="H758" s="239">
        <f t="shared" si="11"/>
        <v>6250.6013538461539</v>
      </c>
      <c r="I758" s="173">
        <f>SUMIF(Geography!$L$5:$L$838,'Census Tract'!C758,Geography!$M$5:$M$838)</f>
        <v>2106</v>
      </c>
      <c r="J758" s="338">
        <f ca="1">($I758/(SUMIF($D$5:$D$832,$D758,$I$5:$I$832))*IF($D758=1,Urban_Rural_LDVs!F$6,Urban_Rural_LDVs!F$7))</f>
        <v>1.0546595396710883</v>
      </c>
      <c r="K758" s="196">
        <f ca="1">($I758/(SUMIF($D$5:$D$832,$D758,$I$5:$I$832))*IF($D758=1,Urban_Rural_LDVs!G$6,Urban_Rural_LDVs!G$7))</f>
        <v>5.2412047719066077</v>
      </c>
      <c r="L758" s="196">
        <f ca="1">($I758/(SUMIF($D$5:$D$832,$D758,$I$5:$I$832))*IF($D758=1,Urban_Rural_LDVs!H$6,Urban_Rural_LDVs!H$7))</f>
        <v>24.116797329720708</v>
      </c>
      <c r="M758" s="197">
        <f ca="1">($I758/(SUMIF($D$5:$D$832,$D758,$I$5:$I$832))*IF($D758=1,Urban_Rural_LDVs!I$6,Urban_Rural_LDVs!I$7))</f>
        <v>52.379995736057317</v>
      </c>
      <c r="N758" s="196">
        <f ca="1">($H758/(SUMIF($D$5:$D$832,$D758,$H$5:$H$832))*IF($D758=1,Urban_Rural_LDVs!J$6,Urban_Rural_LDVs!J$7))</f>
        <v>1.2903909002426195</v>
      </c>
      <c r="O758" s="196">
        <f ca="1">($H758/(SUMIF($D$5:$D$832,$D758,$H$5:$H$832))*IF($D758=1,Urban_Rural_LDVs!K$6,Urban_Rural_LDVs!K$7))</f>
        <v>6.1404356091401624</v>
      </c>
      <c r="P758" s="196">
        <f ca="1">($H758/(SUMIF($D$5:$D$832,$D758,$H$5:$H$832))*IF($D758=1,Urban_Rural_LDVs!L$6,Urban_Rural_LDVs!L$7))</f>
        <v>28.005240008056806</v>
      </c>
      <c r="Q758" s="197">
        <f ca="1">($H758/(SUMIF($D$5:$D$832,$D758,$H$5:$H$832))*IF($D758=1,Urban_Rural_LDVs!M$6,Urban_Rural_LDVs!M$7))</f>
        <v>60.743858004035978</v>
      </c>
      <c r="R758" s="196">
        <f ca="1">($H758/(SUMIF($D$5:$D$832,$D758,$H$5:$H$832))*IF($D758=1,Urban_Rural_LDVs!N$6,Urban_Rural_LDVs!N$7))</f>
        <v>0.53723280119989769</v>
      </c>
      <c r="S758" s="196">
        <f ca="1">($H758/(SUMIF($D$5:$D$832,$D758,$H$5:$H$832))*IF($D758=1,Urban_Rural_LDVs!O$6,Urban_Rural_LDVs!O$7))</f>
        <v>2.5519285023474314</v>
      </c>
      <c r="T758" s="196">
        <f ca="1">($H758/(SUMIF($D$5:$D$832,$D758,$H$5:$H$832))*IF($D758=1,Urban_Rural_LDVs!P$6,Urban_Rural_LDVs!P$7))</f>
        <v>11.197138397043259</v>
      </c>
      <c r="U758" s="339">
        <f ca="1">($H758/(SUMIF($D$5:$D$832,$D758,$H$5:$H$832))*IF($D758=1,Urban_Rural_LDVs!Q$6,Urban_Rural_LDVs!Q$7))</f>
        <v>24.05485097263184</v>
      </c>
      <c r="V758" s="344">
        <f ca="1">'DAC Adjustment'!O762-'Census Tract'!J758</f>
        <v>0</v>
      </c>
      <c r="W758" s="29">
        <f ca="1">'DAC Adjustment'!P762-'Census Tract'!K758</f>
        <v>0</v>
      </c>
      <c r="X758" s="29">
        <f ca="1">'DAC Adjustment'!Q762-'Census Tract'!L758</f>
        <v>0</v>
      </c>
      <c r="Y758" s="105">
        <f ca="1">'DAC Adjustment'!R762-'Census Tract'!M758</f>
        <v>0</v>
      </c>
      <c r="Z758" s="29">
        <f ca="1">'DAC Adjustment'!S762-'Census Tract'!N758</f>
        <v>0</v>
      </c>
      <c r="AA758" s="29">
        <f ca="1">'DAC Adjustment'!T762-'Census Tract'!O758</f>
        <v>0</v>
      </c>
      <c r="AB758" s="29">
        <f ca="1">'DAC Adjustment'!U762-'Census Tract'!P758</f>
        <v>0</v>
      </c>
      <c r="AC758" s="105">
        <f ca="1">'DAC Adjustment'!V762-'Census Tract'!Q758</f>
        <v>0</v>
      </c>
      <c r="AD758" s="29">
        <f ca="1">'DAC Adjustment'!W762-'Census Tract'!R758</f>
        <v>0</v>
      </c>
      <c r="AE758" s="29">
        <f ca="1">'DAC Adjustment'!X762-'Census Tract'!S758</f>
        <v>0</v>
      </c>
      <c r="AF758" s="29">
        <f ca="1">'DAC Adjustment'!Y762-'Census Tract'!T758</f>
        <v>0</v>
      </c>
      <c r="AG758" s="345">
        <f ca="1">'DAC Adjustment'!Z762-'Census Tract'!U758</f>
        <v>0</v>
      </c>
    </row>
    <row r="759" spans="1:33" ht="15.75" x14ac:dyDescent="0.25">
      <c r="A759" s="193" t="s">
        <v>60</v>
      </c>
      <c r="B759" s="53" t="str">
        <f>IFERROR(INDEX(Geography!$R$5:$R$889,MATCH(C759,Geography!$S$5:$S$889,0)),"Undefined")</f>
        <v>Portland</v>
      </c>
      <c r="C759" s="53">
        <v>41067030502</v>
      </c>
      <c r="D759" s="171" cm="1">
        <f t="array" ref="D759">INDEX(Geography!$K$5:$K$838,MATCH(C759,Geography!$L$5:$L$838,0),0)</f>
        <v>1</v>
      </c>
      <c r="E759" s="53">
        <v>3706</v>
      </c>
      <c r="F759" s="53">
        <f>SUMIF(County!$A$5:$A$40,A759,County!$D$5:$D$40)</f>
        <v>492400</v>
      </c>
      <c r="G759" s="173" cm="1">
        <f t="array" ref="G759">INDEX(Geography!$E$5:$E$833,MATCH(C759,Geography!$C$5:$C$833,0),0)</f>
        <v>3023</v>
      </c>
      <c r="H759" s="239">
        <f t="shared" si="11"/>
        <v>3664.0620307692307</v>
      </c>
      <c r="I759" s="173">
        <f>SUMIF(Geography!$L$5:$L$838,'Census Tract'!C759,Geography!$M$5:$M$838)</f>
        <v>801</v>
      </c>
      <c r="J759" s="338">
        <f ca="1">($I759/(SUMIF($D$5:$D$832,$D759,$I$5:$I$832))*IF($D759=1,Urban_Rural_LDVs!F$6,Urban_Rural_LDVs!F$7))</f>
        <v>0.40113119243900369</v>
      </c>
      <c r="K759" s="196">
        <f ca="1">($I759/(SUMIF($D$5:$D$832,$D759,$I$5:$I$832))*IF($D759=1,Urban_Rural_LDVs!G$6,Urban_Rural_LDVs!G$7))</f>
        <v>1.9934496782037954</v>
      </c>
      <c r="L759" s="196">
        <f ca="1">($I759/(SUMIF($D$5:$D$832,$D759,$I$5:$I$832))*IF($D759=1,Urban_Rural_LDVs!H$6,Urban_Rural_LDVs!H$7))</f>
        <v>9.172628044210013</v>
      </c>
      <c r="M759" s="197">
        <f ca="1">($I759/(SUMIF($D$5:$D$832,$D759,$I$5:$I$832))*IF($D759=1,Urban_Rural_LDVs!I$6,Urban_Rural_LDVs!I$7))</f>
        <v>19.922306070551716</v>
      </c>
      <c r="N759" s="196">
        <f ca="1">($H759/(SUMIF($D$5:$D$832,$D759,$H$5:$H$832))*IF($D759=1,Urban_Rural_LDVs!J$6,Urban_Rural_LDVs!J$7))</f>
        <v>0.75641878833303056</v>
      </c>
      <c r="O759" s="196">
        <f ca="1">($H759/(SUMIF($D$5:$D$832,$D759,$H$5:$H$832))*IF($D759=1,Urban_Rural_LDVs!K$6,Urban_Rural_LDVs!K$7))</f>
        <v>3.5994835847257534</v>
      </c>
      <c r="P759" s="196">
        <f ca="1">($H759/(SUMIF($D$5:$D$832,$D759,$H$5:$H$832))*IF($D759=1,Urban_Rural_LDVs!L$6,Urban_Rural_LDVs!L$7))</f>
        <v>16.416490313041638</v>
      </c>
      <c r="Q759" s="197">
        <f ca="1">($H759/(SUMIF($D$5:$D$832,$D759,$H$5:$H$832))*IF($D759=1,Urban_Rural_LDVs!M$6,Urban_Rural_LDVs!M$7))</f>
        <v>35.607656146247969</v>
      </c>
      <c r="R759" s="196">
        <f ca="1">($H759/(SUMIF($D$5:$D$832,$D759,$H$5:$H$832))*IF($D759=1,Urban_Rural_LDVs!N$6,Urban_Rural_LDVs!N$7))</f>
        <v>0.31492238860331412</v>
      </c>
      <c r="S759" s="196">
        <f ca="1">($H759/(SUMIF($D$5:$D$832,$D759,$H$5:$H$832))*IF($D759=1,Urban_Rural_LDVs!O$6,Urban_Rural_LDVs!O$7))</f>
        <v>1.4959239601699215</v>
      </c>
      <c r="T759" s="196">
        <f ca="1">($H759/(SUMIF($D$5:$D$832,$D759,$H$5:$H$832))*IF($D759=1,Urban_Rural_LDVs!P$6,Urban_Rural_LDVs!P$7))</f>
        <v>6.5636900085828529</v>
      </c>
      <c r="U759" s="339">
        <f ca="1">($H759/(SUMIF($D$5:$D$832,$D759,$H$5:$H$832))*IF($D759=1,Urban_Rural_LDVs!Q$6,Urban_Rural_LDVs!Q$7))</f>
        <v>14.100797845698285</v>
      </c>
      <c r="V759" s="344">
        <f ca="1">'DAC Adjustment'!O763-'Census Tract'!J759</f>
        <v>0</v>
      </c>
      <c r="W759" s="29">
        <f ca="1">'DAC Adjustment'!P763-'Census Tract'!K759</f>
        <v>0</v>
      </c>
      <c r="X759" s="29">
        <f ca="1">'DAC Adjustment'!Q763-'Census Tract'!L759</f>
        <v>0</v>
      </c>
      <c r="Y759" s="105">
        <f ca="1">'DAC Adjustment'!R763-'Census Tract'!M759</f>
        <v>0</v>
      </c>
      <c r="Z759" s="29">
        <f ca="1">'DAC Adjustment'!S763-'Census Tract'!N759</f>
        <v>0</v>
      </c>
      <c r="AA759" s="29">
        <f ca="1">'DAC Adjustment'!T763-'Census Tract'!O759</f>
        <v>0</v>
      </c>
      <c r="AB759" s="29">
        <f ca="1">'DAC Adjustment'!U763-'Census Tract'!P759</f>
        <v>0</v>
      </c>
      <c r="AC759" s="105">
        <f ca="1">'DAC Adjustment'!V763-'Census Tract'!Q759</f>
        <v>0</v>
      </c>
      <c r="AD759" s="29">
        <f ca="1">'DAC Adjustment'!W763-'Census Tract'!R759</f>
        <v>0</v>
      </c>
      <c r="AE759" s="29">
        <f ca="1">'DAC Adjustment'!X763-'Census Tract'!S759</f>
        <v>0</v>
      </c>
      <c r="AF759" s="29">
        <f ca="1">'DAC Adjustment'!Y763-'Census Tract'!T759</f>
        <v>0</v>
      </c>
      <c r="AG759" s="345">
        <f ca="1">'DAC Adjustment'!Z763-'Census Tract'!U759</f>
        <v>0</v>
      </c>
    </row>
    <row r="760" spans="1:33" ht="15.75" x14ac:dyDescent="0.25">
      <c r="A760" s="193" t="s">
        <v>60</v>
      </c>
      <c r="B760" s="53" t="str">
        <f>IFERROR(INDEX(Geography!$R$5:$R$889,MATCH(C760,Geography!$S$5:$S$889,0)),"Undefined")</f>
        <v>Beaverton</v>
      </c>
      <c r="C760" s="53">
        <v>41067031200</v>
      </c>
      <c r="D760" s="171" cm="1">
        <f t="array" ref="D760">INDEX(Geography!$K$5:$K$838,MATCH(C760,Geography!$L$5:$L$838,0),0)</f>
        <v>1</v>
      </c>
      <c r="E760" s="53">
        <v>7554</v>
      </c>
      <c r="F760" s="53">
        <f>SUMIF(County!$A$5:$A$40,A760,County!$D$5:$D$40)</f>
        <v>492400</v>
      </c>
      <c r="G760" s="173" cm="1">
        <f t="array" ref="G760">INDEX(Geography!$E$5:$E$833,MATCH(C760,Geography!$C$5:$C$833,0),0)</f>
        <v>4227</v>
      </c>
      <c r="H760" s="239">
        <f t="shared" si="11"/>
        <v>5123.3841230769231</v>
      </c>
      <c r="I760" s="173">
        <f>SUMIF(Geography!$L$5:$L$838,'Census Tract'!C760,Geography!$M$5:$M$838)</f>
        <v>2664</v>
      </c>
      <c r="J760" s="338">
        <f ca="1">($I760/(SUMIF($D$5:$D$832,$D760,$I$5:$I$832))*IF($D760=1,Urban_Rural_LDVs!F$6,Urban_Rural_LDVs!F$7))</f>
        <v>1.3340992467634281</v>
      </c>
      <c r="K760" s="196">
        <f ca="1">($I760/(SUMIF($D$5:$D$832,$D760,$I$5:$I$832))*IF($D760=1,Urban_Rural_LDVs!G$6,Urban_Rural_LDVs!G$7))</f>
        <v>6.6299000533519488</v>
      </c>
      <c r="L760" s="196">
        <f ca="1">($I760/(SUMIF($D$5:$D$832,$D760,$I$5:$I$832))*IF($D760=1,Urban_Rural_LDVs!H$6,Urban_Rural_LDVs!H$7))</f>
        <v>30.506717989732181</v>
      </c>
      <c r="M760" s="197">
        <f ca="1">($I760/(SUMIF($D$5:$D$832,$D760,$I$5:$I$832))*IF($D760=1,Urban_Rural_LDVs!I$6,Urban_Rural_LDVs!I$7))</f>
        <v>66.258456144756281</v>
      </c>
      <c r="N760" s="196">
        <f ca="1">($H760/(SUMIF($D$5:$D$832,$D760,$H$5:$H$832))*IF($D760=1,Urban_Rural_LDVs!J$6,Urban_Rural_LDVs!J$7))</f>
        <v>1.0576851532529672</v>
      </c>
      <c r="O760" s="196">
        <f ca="1">($H760/(SUMIF($D$5:$D$832,$D760,$H$5:$H$832))*IF($D760=1,Urban_Rural_LDVs!K$6,Urban_Rural_LDVs!K$7))</f>
        <v>5.0330853829426925</v>
      </c>
      <c r="P760" s="196">
        <f ca="1">($H760/(SUMIF($D$5:$D$832,$D760,$H$5:$H$832))*IF($D760=1,Urban_Rural_LDVs!L$6,Urban_Rural_LDVs!L$7))</f>
        <v>22.954847685486932</v>
      </c>
      <c r="Q760" s="197">
        <f ca="1">($H760/(SUMIF($D$5:$D$832,$D760,$H$5:$H$832))*IF($D760=1,Urban_Rural_LDVs!M$6,Urban_Rural_LDVs!M$7))</f>
        <v>49.78946825345357</v>
      </c>
      <c r="R760" s="196">
        <f ca="1">($H760/(SUMIF($D$5:$D$832,$D760,$H$5:$H$832))*IF($D760=1,Urban_Rural_LDVs!N$6,Urban_Rural_LDVs!N$7))</f>
        <v>0.44034963169904356</v>
      </c>
      <c r="S760" s="196">
        <f ca="1">($H760/(SUMIF($D$5:$D$832,$D760,$H$5:$H$832))*IF($D760=1,Urban_Rural_LDVs!O$6,Urban_Rural_LDVs!O$7))</f>
        <v>2.0917203372935025</v>
      </c>
      <c r="T760" s="196">
        <f ca="1">($H760/(SUMIF($D$5:$D$832,$D760,$H$5:$H$832))*IF($D760=1,Urban_Rural_LDVs!P$6,Urban_Rural_LDVs!P$7))</f>
        <v>9.1778755098510487</v>
      </c>
      <c r="U760" s="339">
        <f ca="1">($H760/(SUMIF($D$5:$D$832,$D760,$H$5:$H$832))*IF($D760=1,Urban_Rural_LDVs!Q$6,Urban_Rural_LDVs!Q$7))</f>
        <v>19.716861559300909</v>
      </c>
      <c r="V760" s="344">
        <f ca="1">'DAC Adjustment'!O764-'Census Tract'!J760</f>
        <v>0</v>
      </c>
      <c r="W760" s="29">
        <f ca="1">'DAC Adjustment'!P764-'Census Tract'!K760</f>
        <v>0</v>
      </c>
      <c r="X760" s="29">
        <f ca="1">'DAC Adjustment'!Q764-'Census Tract'!L760</f>
        <v>0</v>
      </c>
      <c r="Y760" s="105">
        <f ca="1">'DAC Adjustment'!R764-'Census Tract'!M760</f>
        <v>0</v>
      </c>
      <c r="Z760" s="29">
        <f ca="1">'DAC Adjustment'!S764-'Census Tract'!N760</f>
        <v>0</v>
      </c>
      <c r="AA760" s="29">
        <f ca="1">'DAC Adjustment'!T764-'Census Tract'!O760</f>
        <v>0</v>
      </c>
      <c r="AB760" s="29">
        <f ca="1">'DAC Adjustment'!U764-'Census Tract'!P760</f>
        <v>0</v>
      </c>
      <c r="AC760" s="105">
        <f ca="1">'DAC Adjustment'!V764-'Census Tract'!Q760</f>
        <v>0</v>
      </c>
      <c r="AD760" s="29">
        <f ca="1">'DAC Adjustment'!W764-'Census Tract'!R760</f>
        <v>0</v>
      </c>
      <c r="AE760" s="29">
        <f ca="1">'DAC Adjustment'!X764-'Census Tract'!S760</f>
        <v>0</v>
      </c>
      <c r="AF760" s="29">
        <f ca="1">'DAC Adjustment'!Y764-'Census Tract'!T760</f>
        <v>0</v>
      </c>
      <c r="AG760" s="345">
        <f ca="1">'DAC Adjustment'!Z764-'Census Tract'!U760</f>
        <v>0</v>
      </c>
    </row>
    <row r="761" spans="1:33" ht="15.75" x14ac:dyDescent="0.25">
      <c r="A761" s="193" t="s">
        <v>60</v>
      </c>
      <c r="B761" s="53" t="str">
        <f>IFERROR(INDEX(Geography!$R$5:$R$889,MATCH(C761,Geography!$S$5:$S$889,0)),"Undefined")</f>
        <v>Beaverton</v>
      </c>
      <c r="C761" s="53">
        <v>41067031814</v>
      </c>
      <c r="D761" s="171" cm="1">
        <f t="array" ref="D761">INDEX(Geography!$K$5:$K$838,MATCH(C761,Geography!$L$5:$L$838,0),0)</f>
        <v>1</v>
      </c>
      <c r="E761" s="53">
        <v>4393</v>
      </c>
      <c r="F761" s="53">
        <f>SUMIF(County!$A$5:$A$40,A761,County!$D$5:$D$40)</f>
        <v>492400</v>
      </c>
      <c r="G761" s="173" cm="1">
        <f t="array" ref="G761">INDEX(Geography!$E$5:$E$833,MATCH(C761,Geography!$C$5:$C$833,0),0)</f>
        <v>3221</v>
      </c>
      <c r="H761" s="239">
        <f t="shared" si="11"/>
        <v>3904.0502153846155</v>
      </c>
      <c r="I761" s="173">
        <f>SUMIF(Geography!$L$5:$L$838,'Census Tract'!C761,Geography!$M$5:$M$838)</f>
        <v>384</v>
      </c>
      <c r="J761" s="338">
        <f ca="1">($I761/(SUMIF($D$5:$D$832,$D761,$I$5:$I$832))*IF($D761=1,Urban_Rural_LDVs!F$6,Urban_Rural_LDVs!F$7))</f>
        <v>0.19230259412806169</v>
      </c>
      <c r="K761" s="196">
        <f ca="1">($I761/(SUMIF($D$5:$D$832,$D761,$I$5:$I$832))*IF($D761=1,Urban_Rural_LDVs!G$6,Urban_Rural_LDVs!G$7))</f>
        <v>0.95566126895163217</v>
      </c>
      <c r="L761" s="196">
        <f ca="1">($I761/(SUMIF($D$5:$D$832,$D761,$I$5:$I$832))*IF($D761=1,Urban_Rural_LDVs!H$6,Urban_Rural_LDVs!H$7))</f>
        <v>4.3973647552767101</v>
      </c>
      <c r="M761" s="197">
        <f ca="1">($I761/(SUMIF($D$5:$D$832,$D761,$I$5:$I$832))*IF($D761=1,Urban_Rural_LDVs!I$6,Urban_Rural_LDVs!I$7))</f>
        <v>9.5507684532982005</v>
      </c>
      <c r="N761" s="196">
        <f ca="1">($H761/(SUMIF($D$5:$D$832,$D761,$H$5:$H$832))*IF($D761=1,Urban_Rural_LDVs!J$6,Urban_Rural_LDVs!J$7))</f>
        <v>0.80596259253082747</v>
      </c>
      <c r="O761" s="196">
        <f ca="1">($H761/(SUMIF($D$5:$D$832,$D761,$H$5:$H$832))*IF($D761=1,Urban_Rural_LDVs!K$6,Urban_Rural_LDVs!K$7))</f>
        <v>3.8352420199806985</v>
      </c>
      <c r="P761" s="196">
        <f ca="1">($H761/(SUMIF($D$5:$D$832,$D761,$H$5:$H$832))*IF($D761=1,Urban_Rural_LDVs!L$6,Urban_Rural_LDVs!L$7))</f>
        <v>17.491735130104903</v>
      </c>
      <c r="Q761" s="197">
        <f ca="1">($H761/(SUMIF($D$5:$D$832,$D761,$H$5:$H$832))*IF($D761=1,Urban_Rural_LDVs!M$6,Urban_Rural_LDVs!M$7))</f>
        <v>37.939881060888098</v>
      </c>
      <c r="R761" s="196">
        <f ca="1">($H761/(SUMIF($D$5:$D$832,$D761,$H$5:$H$832))*IF($D761=1,Urban_Rural_LDVs!N$6,Urban_Rural_LDVs!N$7))</f>
        <v>0.33554912791639918</v>
      </c>
      <c r="S761" s="196">
        <f ca="1">($H761/(SUMIF($D$5:$D$832,$D761,$H$5:$H$832))*IF($D761=1,Urban_Rural_LDVs!O$6,Urban_Rural_LDVs!O$7))</f>
        <v>1.5939037630523709</v>
      </c>
      <c r="T761" s="196">
        <f ca="1">($H761/(SUMIF($D$5:$D$832,$D761,$H$5:$H$832))*IF($D761=1,Urban_Rural_LDVs!P$6,Urban_Rural_LDVs!P$7))</f>
        <v>6.9935975910173243</v>
      </c>
      <c r="U761" s="339">
        <f ca="1">($H761/(SUMIF($D$5:$D$832,$D761,$H$5:$H$832))*IF($D761=1,Urban_Rural_LDVs!Q$6,Urban_Rural_LDVs!Q$7))</f>
        <v>15.024369785310677</v>
      </c>
      <c r="V761" s="344">
        <f ca="1">'DAC Adjustment'!O765-'Census Tract'!J761</f>
        <v>0</v>
      </c>
      <c r="W761" s="29">
        <f ca="1">'DAC Adjustment'!P765-'Census Tract'!K761</f>
        <v>0</v>
      </c>
      <c r="X761" s="29">
        <f ca="1">'DAC Adjustment'!Q765-'Census Tract'!L761</f>
        <v>0</v>
      </c>
      <c r="Y761" s="105">
        <f ca="1">'DAC Adjustment'!R765-'Census Tract'!M761</f>
        <v>0</v>
      </c>
      <c r="Z761" s="29">
        <f ca="1">'DAC Adjustment'!S765-'Census Tract'!N761</f>
        <v>0</v>
      </c>
      <c r="AA761" s="29">
        <f ca="1">'DAC Adjustment'!T765-'Census Tract'!O761</f>
        <v>0</v>
      </c>
      <c r="AB761" s="29">
        <f ca="1">'DAC Adjustment'!U765-'Census Tract'!P761</f>
        <v>0</v>
      </c>
      <c r="AC761" s="105">
        <f ca="1">'DAC Adjustment'!V765-'Census Tract'!Q761</f>
        <v>0</v>
      </c>
      <c r="AD761" s="29">
        <f ca="1">'DAC Adjustment'!W765-'Census Tract'!R761</f>
        <v>0</v>
      </c>
      <c r="AE761" s="29">
        <f ca="1">'DAC Adjustment'!X765-'Census Tract'!S761</f>
        <v>0</v>
      </c>
      <c r="AF761" s="29">
        <f ca="1">'DAC Adjustment'!Y765-'Census Tract'!T761</f>
        <v>0</v>
      </c>
      <c r="AG761" s="345">
        <f ca="1">'DAC Adjustment'!Z765-'Census Tract'!U761</f>
        <v>0</v>
      </c>
    </row>
    <row r="762" spans="1:33" ht="15.75" x14ac:dyDescent="0.25">
      <c r="A762" s="193" t="s">
        <v>60</v>
      </c>
      <c r="B762" s="53" t="str">
        <f>IFERROR(INDEX(Geography!$R$5:$R$889,MATCH(C762,Geography!$S$5:$S$889,0)),"Undefined")</f>
        <v>Forest Grove</v>
      </c>
      <c r="C762" s="53">
        <v>41067033200</v>
      </c>
      <c r="D762" s="171" cm="1">
        <f t="array" ref="D762">INDEX(Geography!$K$5:$K$838,MATCH(C762,Geography!$L$5:$L$838,0),0)</f>
        <v>1</v>
      </c>
      <c r="E762" s="53">
        <v>6968</v>
      </c>
      <c r="F762" s="53">
        <f>SUMIF(County!$A$5:$A$40,A762,County!$D$5:$D$40)</f>
        <v>492400</v>
      </c>
      <c r="G762" s="173" cm="1">
        <f t="array" ref="G762">INDEX(Geography!$E$5:$E$833,MATCH(C762,Geography!$C$5:$C$833,0),0)</f>
        <v>4062</v>
      </c>
      <c r="H762" s="239">
        <f t="shared" si="11"/>
        <v>4923.3939692307695</v>
      </c>
      <c r="I762" s="173">
        <f>SUMIF(Geography!$L$5:$L$838,'Census Tract'!C762,Geography!$M$5:$M$838)</f>
        <v>4571</v>
      </c>
      <c r="J762" s="338">
        <f ca="1">($I762/(SUMIF($D$5:$D$832,$D762,$I$5:$I$832))*IF($D762=1,Urban_Rural_LDVs!F$6,Urban_Rural_LDVs!F$7))</f>
        <v>2.2891019733316926</v>
      </c>
      <c r="K762" s="196">
        <f ca="1">($I762/(SUMIF($D$5:$D$832,$D762,$I$5:$I$832))*IF($D762=1,Urban_Rural_LDVs!G$6,Urban_Rural_LDVs!G$7))</f>
        <v>11.375853282234143</v>
      </c>
      <c r="L762" s="196">
        <f ca="1">($I762/(SUMIF($D$5:$D$832,$D762,$I$5:$I$832))*IF($D762=1,Urban_Rural_LDVs!H$6,Urban_Rural_LDVs!H$7))</f>
        <v>52.344672646796468</v>
      </c>
      <c r="M762" s="197">
        <f ca="1">($I762/(SUMIF($D$5:$D$832,$D762,$I$5:$I$832))*IF($D762=1,Urban_Rural_LDVs!I$6,Urban_Rural_LDVs!I$7))</f>
        <v>113.68896510423458</v>
      </c>
      <c r="N762" s="196">
        <f ca="1">($H762/(SUMIF($D$5:$D$832,$D762,$H$5:$H$832))*IF($D762=1,Urban_Rural_LDVs!J$6,Urban_Rural_LDVs!J$7))</f>
        <v>1.0163986497548034</v>
      </c>
      <c r="O762" s="196">
        <f ca="1">($H762/(SUMIF($D$5:$D$832,$D762,$H$5:$H$832))*IF($D762=1,Urban_Rural_LDVs!K$6,Urban_Rural_LDVs!K$7))</f>
        <v>4.8366200202302387</v>
      </c>
      <c r="P762" s="196">
        <f ca="1">($H762/(SUMIF($D$5:$D$832,$D762,$H$5:$H$832))*IF($D762=1,Urban_Rural_LDVs!L$6,Urban_Rural_LDVs!L$7))</f>
        <v>22.058810337934219</v>
      </c>
      <c r="Q762" s="197">
        <f ca="1">($H762/(SUMIF($D$5:$D$832,$D762,$H$5:$H$832))*IF($D762=1,Urban_Rural_LDVs!M$6,Urban_Rural_LDVs!M$7))</f>
        <v>47.845947491253476</v>
      </c>
      <c r="R762" s="196">
        <f ca="1">($H762/(SUMIF($D$5:$D$832,$D762,$H$5:$H$832))*IF($D762=1,Urban_Rural_LDVs!N$6,Urban_Rural_LDVs!N$7))</f>
        <v>0.42316068227147274</v>
      </c>
      <c r="S762" s="196">
        <f ca="1">($H762/(SUMIF($D$5:$D$832,$D762,$H$5:$H$832))*IF($D762=1,Urban_Rural_LDVs!O$6,Urban_Rural_LDVs!O$7))</f>
        <v>2.0100705015581282</v>
      </c>
      <c r="T762" s="196">
        <f ca="1">($H762/(SUMIF($D$5:$D$832,$D762,$H$5:$H$832))*IF($D762=1,Urban_Rural_LDVs!P$6,Urban_Rural_LDVs!P$7))</f>
        <v>8.8196191911556578</v>
      </c>
      <c r="U762" s="339">
        <f ca="1">($H762/(SUMIF($D$5:$D$832,$D762,$H$5:$H$832))*IF($D762=1,Urban_Rural_LDVs!Q$6,Urban_Rural_LDVs!Q$7))</f>
        <v>18.947218276290585</v>
      </c>
      <c r="V762" s="344">
        <f ca="1">'DAC Adjustment'!O766-'Census Tract'!J762</f>
        <v>0.57227549333292327</v>
      </c>
      <c r="W762" s="29">
        <f ca="1">'DAC Adjustment'!P766-'Census Tract'!K762</f>
        <v>2.8439633205585366</v>
      </c>
      <c r="X762" s="29">
        <f ca="1">'DAC Adjustment'!Q766-'Census Tract'!L762</f>
        <v>13.086168161699121</v>
      </c>
      <c r="Y762" s="105">
        <f ca="1">'DAC Adjustment'!R766-'Census Tract'!M762</f>
        <v>28.422241276058642</v>
      </c>
      <c r="Z762" s="29">
        <f ca="1">'DAC Adjustment'!S766-'Census Tract'!N762</f>
        <v>0.25409966243870086</v>
      </c>
      <c r="AA762" s="29">
        <f ca="1">'DAC Adjustment'!T766-'Census Tract'!O762</f>
        <v>1.2091550050575597</v>
      </c>
      <c r="AB762" s="29">
        <f ca="1">'DAC Adjustment'!U766-'Census Tract'!P762</f>
        <v>5.5147025844835547</v>
      </c>
      <c r="AC762" s="105">
        <f ca="1">'DAC Adjustment'!V766-'Census Tract'!Q762</f>
        <v>11.961486872813367</v>
      </c>
      <c r="AD762" s="29">
        <f ca="1">'DAC Adjustment'!W766-'Census Tract'!R762</f>
        <v>0.10579017056786821</v>
      </c>
      <c r="AE762" s="29">
        <f ca="1">'DAC Adjustment'!X766-'Census Tract'!S762</f>
        <v>0.50251762538953226</v>
      </c>
      <c r="AF762" s="29">
        <f ca="1">'DAC Adjustment'!Y766-'Census Tract'!T762</f>
        <v>2.2049047977889149</v>
      </c>
      <c r="AG762" s="345">
        <f ca="1">'DAC Adjustment'!Z766-'Census Tract'!U762</f>
        <v>4.7368045690726461</v>
      </c>
    </row>
    <row r="763" spans="1:33" ht="15.75" x14ac:dyDescent="0.25">
      <c r="A763" s="193" t="s">
        <v>60</v>
      </c>
      <c r="B763" s="53" t="str">
        <f>IFERROR(INDEX(Geography!$R$5:$R$889,MATCH(C763,Geography!$S$5:$S$889,0)),"Undefined")</f>
        <v>Beaverton</v>
      </c>
      <c r="C763" s="53">
        <v>41067031813</v>
      </c>
      <c r="D763" s="171" cm="1">
        <f t="array" ref="D763">INDEX(Geography!$K$5:$K$838,MATCH(C763,Geography!$L$5:$L$838,0),0)</f>
        <v>1</v>
      </c>
      <c r="E763" s="53">
        <v>5879</v>
      </c>
      <c r="F763" s="53">
        <f>SUMIF(County!$A$5:$A$40,A763,County!$D$5:$D$40)</f>
        <v>492400</v>
      </c>
      <c r="G763" s="173" cm="1">
        <f t="array" ref="G763">INDEX(Geography!$E$5:$E$833,MATCH(C763,Geography!$C$5:$C$833,0),0)</f>
        <v>4166</v>
      </c>
      <c r="H763" s="239">
        <f t="shared" si="11"/>
        <v>5049.4483692307695</v>
      </c>
      <c r="I763" s="173">
        <f>SUMIF(Geography!$L$5:$L$838,'Census Tract'!C763,Geography!$M$5:$M$838)</f>
        <v>2250</v>
      </c>
      <c r="J763" s="338">
        <f ca="1">($I763/(SUMIF($D$5:$D$832,$D763,$I$5:$I$832))*IF($D763=1,Urban_Rural_LDVs!F$6,Urban_Rural_LDVs!F$7))</f>
        <v>1.1267730124691115</v>
      </c>
      <c r="K763" s="196">
        <f ca="1">($I763/(SUMIF($D$5:$D$832,$D763,$I$5:$I$832))*IF($D763=1,Urban_Rural_LDVs!G$6,Urban_Rural_LDVs!G$7))</f>
        <v>5.5995777477634707</v>
      </c>
      <c r="L763" s="196">
        <f ca="1">($I763/(SUMIF($D$5:$D$832,$D763,$I$5:$I$832))*IF($D763=1,Urban_Rural_LDVs!H$6,Urban_Rural_LDVs!H$7))</f>
        <v>25.765809112949476</v>
      </c>
      <c r="M763" s="197">
        <f ca="1">($I763/(SUMIF($D$5:$D$832,$D763,$I$5:$I$832))*IF($D763=1,Urban_Rural_LDVs!I$6,Urban_Rural_LDVs!I$7))</f>
        <v>55.961533906044153</v>
      </c>
      <c r="N763" s="196">
        <f ca="1">($H763/(SUMIF($D$5:$D$832,$D763,$H$5:$H$832))*IF($D763=1,Urban_Rural_LDVs!J$6,Urban_Rural_LDVs!J$7))</f>
        <v>1.0424216580203127</v>
      </c>
      <c r="O763" s="196">
        <f ca="1">($H763/(SUMIF($D$5:$D$832,$D763,$H$5:$H$832))*IF($D763=1,Urban_Rural_LDVs!K$6,Urban_Rural_LDVs!K$7))</f>
        <v>4.9604527336974824</v>
      </c>
      <c r="P763" s="196">
        <f ca="1">($H763/(SUMIF($D$5:$D$832,$D763,$H$5:$H$832))*IF($D763=1,Urban_Rural_LDVs!L$6,Urban_Rural_LDVs!L$7))</f>
        <v>22.623585393361385</v>
      </c>
      <c r="Q763" s="197">
        <f ca="1">($H763/(SUMIF($D$5:$D$832,$D763,$H$5:$H$832))*IF($D763=1,Urban_Rural_LDVs!M$6,Urban_Rural_LDVs!M$7))</f>
        <v>49.070954517125053</v>
      </c>
      <c r="R763" s="196">
        <f ca="1">($H763/(SUMIF($D$5:$D$832,$D763,$H$5:$H$832))*IF($D763=1,Urban_Rural_LDVs!N$6,Urban_Rural_LDVs!N$7))</f>
        <v>0.43399492918339616</v>
      </c>
      <c r="S763" s="196">
        <f ca="1">($H763/(SUMIF($D$5:$D$832,$D763,$H$5:$H$832))*IF($D763=1,Urban_Rural_LDVs!O$6,Urban_Rural_LDVs!O$7))</f>
        <v>2.061534640445879</v>
      </c>
      <c r="T763" s="196">
        <f ca="1">($H763/(SUMIF($D$5:$D$832,$D763,$H$5:$H$832))*IF($D763=1,Urban_Rural_LDVs!P$6,Urban_Rural_LDVs!P$7))</f>
        <v>9.0454292344545699</v>
      </c>
      <c r="U763" s="339">
        <f ca="1">($H763/(SUMIF($D$5:$D$832,$D763,$H$5:$H$832))*IF($D763=1,Urban_Rural_LDVs!Q$6,Urban_Rural_LDVs!Q$7))</f>
        <v>19.432326769824364</v>
      </c>
      <c r="V763" s="344">
        <f ca="1">'DAC Adjustment'!O767-'Census Tract'!J763</f>
        <v>0</v>
      </c>
      <c r="W763" s="29">
        <f ca="1">'DAC Adjustment'!P767-'Census Tract'!K763</f>
        <v>0</v>
      </c>
      <c r="X763" s="29">
        <f ca="1">'DAC Adjustment'!Q767-'Census Tract'!L763</f>
        <v>0</v>
      </c>
      <c r="Y763" s="105">
        <f ca="1">'DAC Adjustment'!R767-'Census Tract'!M763</f>
        <v>0</v>
      </c>
      <c r="Z763" s="29">
        <f ca="1">'DAC Adjustment'!S767-'Census Tract'!N763</f>
        <v>0</v>
      </c>
      <c r="AA763" s="29">
        <f ca="1">'DAC Adjustment'!T767-'Census Tract'!O763</f>
        <v>0</v>
      </c>
      <c r="AB763" s="29">
        <f ca="1">'DAC Adjustment'!U767-'Census Tract'!P763</f>
        <v>0</v>
      </c>
      <c r="AC763" s="105">
        <f ca="1">'DAC Adjustment'!V767-'Census Tract'!Q763</f>
        <v>0</v>
      </c>
      <c r="AD763" s="29">
        <f ca="1">'DAC Adjustment'!W767-'Census Tract'!R763</f>
        <v>0</v>
      </c>
      <c r="AE763" s="29">
        <f ca="1">'DAC Adjustment'!X767-'Census Tract'!S763</f>
        <v>0</v>
      </c>
      <c r="AF763" s="29">
        <f ca="1">'DAC Adjustment'!Y767-'Census Tract'!T763</f>
        <v>0</v>
      </c>
      <c r="AG763" s="345">
        <f ca="1">'DAC Adjustment'!Z767-'Census Tract'!U763</f>
        <v>0</v>
      </c>
    </row>
    <row r="764" spans="1:33" ht="15.75" x14ac:dyDescent="0.25">
      <c r="A764" s="193" t="s">
        <v>60</v>
      </c>
      <c r="B764" s="53" t="str">
        <f>IFERROR(INDEX(Geography!$R$5:$R$889,MATCH(C764,Geography!$S$5:$S$889,0)),"Undefined")</f>
        <v>Beaverton</v>
      </c>
      <c r="C764" s="53">
        <v>41067031815</v>
      </c>
      <c r="D764" s="171" cm="1">
        <f t="array" ref="D764">INDEX(Geography!$K$5:$K$838,MATCH(C764,Geography!$L$5:$L$838,0),0)</f>
        <v>1</v>
      </c>
      <c r="E764" s="53">
        <v>7067</v>
      </c>
      <c r="F764" s="53">
        <f>SUMIF(County!$A$5:$A$40,A764,County!$D$5:$D$40)</f>
        <v>492400</v>
      </c>
      <c r="G764" s="173" cm="1">
        <f t="array" ref="G764">INDEX(Geography!$E$5:$E$833,MATCH(C764,Geography!$C$5:$C$833,0),0)</f>
        <v>5187</v>
      </c>
      <c r="H764" s="239">
        <f t="shared" si="11"/>
        <v>6286.9632000000001</v>
      </c>
      <c r="I764" s="173">
        <f>SUMIF(Geography!$L$5:$L$838,'Census Tract'!C764,Geography!$M$5:$M$838)</f>
        <v>583</v>
      </c>
      <c r="J764" s="338">
        <f ca="1">($I764/(SUMIF($D$5:$D$832,$D764,$I$5:$I$832))*IF($D764=1,Urban_Rural_LDVs!F$6,Urban_Rural_LDVs!F$7))</f>
        <v>0.29195940723088531</v>
      </c>
      <c r="K764" s="196">
        <f ca="1">($I764/(SUMIF($D$5:$D$832,$D764,$I$5:$I$832))*IF($D764=1,Urban_Rural_LDVs!G$6,Urban_Rural_LDVs!G$7))</f>
        <v>1.4509128119760457</v>
      </c>
      <c r="L764" s="196">
        <f ca="1">($I764/(SUMIF($D$5:$D$832,$D764,$I$5:$I$832))*IF($D764=1,Urban_Rural_LDVs!H$6,Urban_Rural_LDVs!H$7))</f>
        <v>6.6762074279331305</v>
      </c>
      <c r="M764" s="197">
        <f ca="1">($I764/(SUMIF($D$5:$D$832,$D764,$I$5:$I$832))*IF($D764=1,Urban_Rural_LDVs!I$6,Urban_Rural_LDVs!I$7))</f>
        <v>14.500255229877217</v>
      </c>
      <c r="N764" s="196">
        <f ca="1">($H764/(SUMIF($D$5:$D$832,$D764,$H$5:$H$832))*IF($D764=1,Urban_Rural_LDVs!J$6,Urban_Rural_LDVs!J$7))</f>
        <v>1.2978975372422856</v>
      </c>
      <c r="O764" s="196">
        <f ca="1">($H764/(SUMIF($D$5:$D$832,$D764,$H$5:$H$832))*IF($D764=1,Urban_Rural_LDVs!K$6,Urban_Rural_LDVs!K$7))</f>
        <v>6.1761565841787904</v>
      </c>
      <c r="P764" s="196">
        <f ca="1">($H764/(SUMIF($D$5:$D$832,$D764,$H$5:$H$832))*IF($D764=1,Urban_Rural_LDVs!L$6,Urban_Rural_LDVs!L$7))</f>
        <v>28.168155889430029</v>
      </c>
      <c r="Q764" s="197">
        <f ca="1">($H764/(SUMIF($D$5:$D$832,$D764,$H$5:$H$832))*IF($D764=1,Urban_Rural_LDVs!M$6,Urban_Rural_LDVs!M$7))</f>
        <v>61.097225415345093</v>
      </c>
      <c r="R764" s="196">
        <f ca="1">($H764/(SUMIF($D$5:$D$832,$D764,$H$5:$H$832))*IF($D764=1,Urban_Rural_LDVs!N$6,Urban_Rural_LDVs!N$7))</f>
        <v>0.5403580647321834</v>
      </c>
      <c r="S764" s="196">
        <f ca="1">($H764/(SUMIF($D$5:$D$832,$D764,$H$5:$H$832))*IF($D764=1,Urban_Rural_LDVs!O$6,Urban_Rural_LDVs!O$7))</f>
        <v>2.5667739270265901</v>
      </c>
      <c r="T764" s="196">
        <f ca="1">($H764/(SUMIF($D$5:$D$832,$D764,$H$5:$H$832))*IF($D764=1,Urban_Rural_LDVs!P$6,Urban_Rural_LDVs!P$7))</f>
        <v>11.262275909533331</v>
      </c>
      <c r="U764" s="339">
        <f ca="1">($H764/(SUMIF($D$5:$D$832,$D764,$H$5:$H$832))*IF($D764=1,Urban_Rural_LDVs!Q$6,Urban_Rural_LDVs!Q$7))</f>
        <v>24.194786114997353</v>
      </c>
      <c r="V764" s="344">
        <f ca="1">'DAC Adjustment'!O768-'Census Tract'!J764</f>
        <v>0</v>
      </c>
      <c r="W764" s="29">
        <f ca="1">'DAC Adjustment'!P768-'Census Tract'!K764</f>
        <v>0</v>
      </c>
      <c r="X764" s="29">
        <f ca="1">'DAC Adjustment'!Q768-'Census Tract'!L764</f>
        <v>0</v>
      </c>
      <c r="Y764" s="105">
        <f ca="1">'DAC Adjustment'!R768-'Census Tract'!M764</f>
        <v>0</v>
      </c>
      <c r="Z764" s="29">
        <f ca="1">'DAC Adjustment'!S768-'Census Tract'!N764</f>
        <v>0</v>
      </c>
      <c r="AA764" s="29">
        <f ca="1">'DAC Adjustment'!T768-'Census Tract'!O764</f>
        <v>0</v>
      </c>
      <c r="AB764" s="29">
        <f ca="1">'DAC Adjustment'!U768-'Census Tract'!P764</f>
        <v>0</v>
      </c>
      <c r="AC764" s="105">
        <f ca="1">'DAC Adjustment'!V768-'Census Tract'!Q764</f>
        <v>0</v>
      </c>
      <c r="AD764" s="29">
        <f ca="1">'DAC Adjustment'!W768-'Census Tract'!R764</f>
        <v>0</v>
      </c>
      <c r="AE764" s="29">
        <f ca="1">'DAC Adjustment'!X768-'Census Tract'!S764</f>
        <v>0</v>
      </c>
      <c r="AF764" s="29">
        <f ca="1">'DAC Adjustment'!Y768-'Census Tract'!T764</f>
        <v>0</v>
      </c>
      <c r="AG764" s="345">
        <f ca="1">'DAC Adjustment'!Z768-'Census Tract'!U764</f>
        <v>0</v>
      </c>
    </row>
    <row r="765" spans="1:33" ht="15.75" x14ac:dyDescent="0.25">
      <c r="A765" s="193" t="s">
        <v>60</v>
      </c>
      <c r="B765" s="53" t="str">
        <f>IFERROR(INDEX(Geography!$R$5:$R$889,MATCH(C765,Geography!$S$5:$S$889,0)),"Undefined")</f>
        <v>Hillsboro</v>
      </c>
      <c r="C765" s="53">
        <v>41067032409</v>
      </c>
      <c r="D765" s="171" cm="1">
        <f t="array" ref="D765">INDEX(Geography!$K$5:$K$838,MATCH(C765,Geography!$L$5:$L$838,0),0)</f>
        <v>1</v>
      </c>
      <c r="E765" s="53">
        <v>5366</v>
      </c>
      <c r="F765" s="53">
        <f>SUMIF(County!$A$5:$A$40,A765,County!$D$5:$D$40)</f>
        <v>492400</v>
      </c>
      <c r="G765" s="173" cm="1">
        <f t="array" ref="G765">INDEX(Geography!$E$5:$E$833,MATCH(C765,Geography!$C$5:$C$833,0),0)</f>
        <v>2273</v>
      </c>
      <c r="H765" s="239">
        <f t="shared" si="11"/>
        <v>2755.015876923077</v>
      </c>
      <c r="I765" s="173">
        <f>SUMIF(Geography!$L$5:$L$838,'Census Tract'!C765,Geography!$M$5:$M$838)</f>
        <v>509</v>
      </c>
      <c r="J765" s="338">
        <f ca="1">($I765/(SUMIF($D$5:$D$832,$D765,$I$5:$I$832))*IF($D765=1,Urban_Rural_LDVs!F$6,Urban_Rural_LDVs!F$7))</f>
        <v>0.2549010948207901</v>
      </c>
      <c r="K765" s="196">
        <f ca="1">($I765/(SUMIF($D$5:$D$832,$D765,$I$5:$I$832))*IF($D765=1,Urban_Rural_LDVs!G$6,Urban_Rural_LDVs!G$7))</f>
        <v>1.2667489216051584</v>
      </c>
      <c r="L765" s="196">
        <f ca="1">($I765/(SUMIF($D$5:$D$832,$D765,$I$5:$I$832))*IF($D765=1,Urban_Rural_LDVs!H$6,Urban_Rural_LDVs!H$7))</f>
        <v>5.8287985948850141</v>
      </c>
      <c r="M765" s="197">
        <f ca="1">($I765/(SUMIF($D$5:$D$832,$D765,$I$5:$I$832))*IF($D765=1,Urban_Rural_LDVs!I$6,Urban_Rural_LDVs!I$7))</f>
        <v>12.659742559189542</v>
      </c>
      <c r="N765" s="196">
        <f ca="1">($H765/(SUMIF($D$5:$D$832,$D765,$H$5:$H$832))*IF($D765=1,Urban_Rural_LDVs!J$6,Urban_Rural_LDVs!J$7))</f>
        <v>0.56875286334137565</v>
      </c>
      <c r="O765" s="196">
        <f ca="1">($H765/(SUMIF($D$5:$D$832,$D765,$H$5:$H$832))*IF($D765=1,Urban_Rural_LDVs!K$6,Urban_Rural_LDVs!K$7))</f>
        <v>2.7064592087600521</v>
      </c>
      <c r="P765" s="196">
        <f ca="1">($H765/(SUMIF($D$5:$D$832,$D765,$H$5:$H$832))*IF($D765=1,Urban_Rural_LDVs!L$6,Urban_Rural_LDVs!L$7))</f>
        <v>12.343593278711097</v>
      </c>
      <c r="Q765" s="197">
        <f ca="1">($H765/(SUMIF($D$5:$D$832,$D765,$H$5:$H$832))*IF($D765=1,Urban_Rural_LDVs!M$6,Urban_Rural_LDVs!M$7))</f>
        <v>26.773470863520224</v>
      </c>
      <c r="R765" s="196">
        <f ca="1">($H765/(SUMIF($D$5:$D$832,$D765,$H$5:$H$832))*IF($D765=1,Urban_Rural_LDVs!N$6,Urban_Rural_LDVs!N$7))</f>
        <v>0.23679080029617366</v>
      </c>
      <c r="S765" s="196">
        <f ca="1">($H765/(SUMIF($D$5:$D$832,$D765,$H$5:$H$832))*IF($D765=1,Urban_Rural_LDVs!O$6,Urban_Rural_LDVs!O$7))</f>
        <v>1.1247883431909467</v>
      </c>
      <c r="T765" s="196">
        <f ca="1">($H765/(SUMIF($D$5:$D$832,$D765,$H$5:$H$832))*IF($D765=1,Urban_Rural_LDVs!P$6,Urban_Rural_LDVs!P$7))</f>
        <v>4.9352521963310707</v>
      </c>
      <c r="U765" s="339">
        <f ca="1">($H765/(SUMIF($D$5:$D$832,$D765,$H$5:$H$832))*IF($D765=1,Urban_Rural_LDVs!Q$6,Urban_Rural_LDVs!Q$7))</f>
        <v>10.602419286560437</v>
      </c>
      <c r="V765" s="344">
        <f ca="1">'DAC Adjustment'!O769-'Census Tract'!J765</f>
        <v>6.3725273705197538E-2</v>
      </c>
      <c r="W765" s="29">
        <f ca="1">'DAC Adjustment'!P769-'Census Tract'!K765</f>
        <v>0.31668723040128954</v>
      </c>
      <c r="X765" s="29">
        <f ca="1">'DAC Adjustment'!Q769-'Census Tract'!L765</f>
        <v>1.4571996487212537</v>
      </c>
      <c r="Y765" s="105">
        <f ca="1">'DAC Adjustment'!R769-'Census Tract'!M765</f>
        <v>3.1649356397973847</v>
      </c>
      <c r="Z765" s="29">
        <f ca="1">'DAC Adjustment'!S769-'Census Tract'!N765</f>
        <v>0.14218821583534391</v>
      </c>
      <c r="AA765" s="29">
        <f ca="1">'DAC Adjustment'!T769-'Census Tract'!O765</f>
        <v>0.67661480219001291</v>
      </c>
      <c r="AB765" s="29">
        <f ca="1">'DAC Adjustment'!U769-'Census Tract'!P765</f>
        <v>3.0858983196777743</v>
      </c>
      <c r="AC765" s="105">
        <f ca="1">'DAC Adjustment'!V769-'Census Tract'!Q765</f>
        <v>6.6933677158800577</v>
      </c>
      <c r="AD765" s="29">
        <f ca="1">'DAC Adjustment'!W769-'Census Tract'!R765</f>
        <v>5.9197700074043402E-2</v>
      </c>
      <c r="AE765" s="29">
        <f ca="1">'DAC Adjustment'!X769-'Census Tract'!S765</f>
        <v>0.28119708579773661</v>
      </c>
      <c r="AF765" s="29">
        <f ca="1">'DAC Adjustment'!Y769-'Census Tract'!T765</f>
        <v>1.2338130490827677</v>
      </c>
      <c r="AG765" s="345">
        <f ca="1">'DAC Adjustment'!Z769-'Census Tract'!U765</f>
        <v>2.6506048216401084</v>
      </c>
    </row>
    <row r="766" spans="1:33" ht="15.75" x14ac:dyDescent="0.25">
      <c r="A766" s="193" t="s">
        <v>60</v>
      </c>
      <c r="B766" s="53" t="str">
        <f>IFERROR(INDEX(Geography!$R$5:$R$889,MATCH(C766,Geography!$S$5:$S$889,0)),"Undefined")</f>
        <v>Tigard</v>
      </c>
      <c r="C766" s="53">
        <v>41067031909</v>
      </c>
      <c r="D766" s="171" cm="1">
        <f t="array" ref="D766">INDEX(Geography!$K$5:$K$838,MATCH(C766,Geography!$L$5:$L$838,0),0)</f>
        <v>1</v>
      </c>
      <c r="E766" s="53">
        <v>5374</v>
      </c>
      <c r="F766" s="53">
        <f>SUMIF(County!$A$5:$A$40,A766,County!$D$5:$D$40)</f>
        <v>492400</v>
      </c>
      <c r="G766" s="173" cm="1">
        <f t="array" ref="G766">INDEX(Geography!$E$5:$E$833,MATCH(C766,Geography!$C$5:$C$833,0),0)</f>
        <v>4031</v>
      </c>
      <c r="H766" s="239">
        <f t="shared" si="11"/>
        <v>4885.8200615384612</v>
      </c>
      <c r="I766" s="173">
        <f>SUMIF(Geography!$L$5:$L$838,'Census Tract'!C766,Geography!$M$5:$M$838)</f>
        <v>297</v>
      </c>
      <c r="J766" s="338">
        <f ca="1">($I766/(SUMIF($D$5:$D$832,$D766,$I$5:$I$832))*IF($D766=1,Urban_Rural_LDVs!F$6,Urban_Rural_LDVs!F$7))</f>
        <v>0.14873403764592272</v>
      </c>
      <c r="K766" s="196">
        <f ca="1">($I766/(SUMIF($D$5:$D$832,$D766,$I$5:$I$832))*IF($D766=1,Urban_Rural_LDVs!G$6,Urban_Rural_LDVs!G$7))</f>
        <v>0.73914426270477807</v>
      </c>
      <c r="L766" s="196">
        <f ca="1">($I766/(SUMIF($D$5:$D$832,$D766,$I$5:$I$832))*IF($D766=1,Urban_Rural_LDVs!H$6,Urban_Rural_LDVs!H$7))</f>
        <v>3.4010868029093309</v>
      </c>
      <c r="M766" s="197">
        <f ca="1">($I766/(SUMIF($D$5:$D$832,$D766,$I$5:$I$832))*IF($D766=1,Urban_Rural_LDVs!I$6,Urban_Rural_LDVs!I$7))</f>
        <v>7.386922475597828</v>
      </c>
      <c r="N766" s="196">
        <f ca="1">($H766/(SUMIF($D$5:$D$832,$D766,$H$5:$H$832))*IF($D766=1,Urban_Rural_LDVs!J$6,Urban_Rural_LDVs!J$7))</f>
        <v>1.0086417915218149</v>
      </c>
      <c r="O766" s="196">
        <f ca="1">($H766/(SUMIF($D$5:$D$832,$D766,$H$5:$H$832))*IF($D766=1,Urban_Rural_LDVs!K$6,Urban_Rural_LDVs!K$7))</f>
        <v>4.7997083460236558</v>
      </c>
      <c r="P766" s="196">
        <f ca="1">($H766/(SUMIF($D$5:$D$832,$D766,$H$5:$H$832))*IF($D766=1,Urban_Rural_LDVs!L$6,Urban_Rural_LDVs!L$7))</f>
        <v>21.890463927181887</v>
      </c>
      <c r="Q766" s="197">
        <f ca="1">($H766/(SUMIF($D$5:$D$832,$D766,$H$5:$H$832))*IF($D766=1,Urban_Rural_LDVs!M$6,Urban_Rural_LDVs!M$7))</f>
        <v>47.480801166234059</v>
      </c>
      <c r="R766" s="196">
        <f ca="1">($H766/(SUMIF($D$5:$D$832,$D766,$H$5:$H$832))*IF($D766=1,Urban_Rural_LDVs!N$6,Urban_Rural_LDVs!N$7))</f>
        <v>0.41993124328811088</v>
      </c>
      <c r="S766" s="196">
        <f ca="1">($H766/(SUMIF($D$5:$D$832,$D766,$H$5:$H$832))*IF($D766=1,Urban_Rural_LDVs!O$6,Urban_Rural_LDVs!O$7))</f>
        <v>1.9947302293896638</v>
      </c>
      <c r="T766" s="196">
        <f ca="1">($H766/(SUMIF($D$5:$D$832,$D766,$H$5:$H$832))*IF($D766=1,Urban_Rural_LDVs!P$6,Urban_Rural_LDVs!P$7))</f>
        <v>8.7523104282492508</v>
      </c>
      <c r="U766" s="339">
        <f ca="1">($H766/(SUMIF($D$5:$D$832,$D766,$H$5:$H$832))*IF($D766=1,Urban_Rural_LDVs!Q$6,Urban_Rural_LDVs!Q$7))</f>
        <v>18.802618629179552</v>
      </c>
      <c r="V766" s="344">
        <f ca="1">'DAC Adjustment'!O770-'Census Tract'!J766</f>
        <v>0</v>
      </c>
      <c r="W766" s="29">
        <f ca="1">'DAC Adjustment'!P770-'Census Tract'!K766</f>
        <v>0</v>
      </c>
      <c r="X766" s="29">
        <f ca="1">'DAC Adjustment'!Q770-'Census Tract'!L766</f>
        <v>0</v>
      </c>
      <c r="Y766" s="105">
        <f ca="1">'DAC Adjustment'!R770-'Census Tract'!M766</f>
        <v>0</v>
      </c>
      <c r="Z766" s="29">
        <f ca="1">'DAC Adjustment'!S770-'Census Tract'!N766</f>
        <v>0</v>
      </c>
      <c r="AA766" s="29">
        <f ca="1">'DAC Adjustment'!T770-'Census Tract'!O766</f>
        <v>0</v>
      </c>
      <c r="AB766" s="29">
        <f ca="1">'DAC Adjustment'!U770-'Census Tract'!P766</f>
        <v>0</v>
      </c>
      <c r="AC766" s="105">
        <f ca="1">'DAC Adjustment'!V770-'Census Tract'!Q766</f>
        <v>0</v>
      </c>
      <c r="AD766" s="29">
        <f ca="1">'DAC Adjustment'!W770-'Census Tract'!R766</f>
        <v>0</v>
      </c>
      <c r="AE766" s="29">
        <f ca="1">'DAC Adjustment'!X770-'Census Tract'!S766</f>
        <v>0</v>
      </c>
      <c r="AF766" s="29">
        <f ca="1">'DAC Adjustment'!Y770-'Census Tract'!T766</f>
        <v>0</v>
      </c>
      <c r="AG766" s="345">
        <f ca="1">'DAC Adjustment'!Z770-'Census Tract'!U766</f>
        <v>0</v>
      </c>
    </row>
    <row r="767" spans="1:33" ht="15.75" x14ac:dyDescent="0.25">
      <c r="A767" s="193" t="s">
        <v>60</v>
      </c>
      <c r="B767" s="53" t="str">
        <f>IFERROR(INDEX(Geography!$R$5:$R$889,MATCH(C767,Geography!$S$5:$S$889,0)),"Undefined")</f>
        <v>Hillsboro</v>
      </c>
      <c r="C767" s="53">
        <v>41067032503</v>
      </c>
      <c r="D767" s="171" cm="1">
        <f t="array" ref="D767">INDEX(Geography!$K$5:$K$838,MATCH(C767,Geography!$L$5:$L$838,0),0)</f>
        <v>1</v>
      </c>
      <c r="E767" s="53">
        <v>3895</v>
      </c>
      <c r="F767" s="53">
        <f>SUMIF(County!$A$5:$A$40,A767,County!$D$5:$D$40)</f>
        <v>492400</v>
      </c>
      <c r="G767" s="173" cm="1">
        <f t="array" ref="G767">INDEX(Geography!$E$5:$E$833,MATCH(C767,Geography!$C$5:$C$833,0),0)</f>
        <v>2952</v>
      </c>
      <c r="H767" s="239">
        <f t="shared" si="11"/>
        <v>3578.0056615384615</v>
      </c>
      <c r="I767" s="173">
        <f>SUMIF(Geography!$L$5:$L$838,'Census Tract'!C767,Geography!$M$5:$M$838)</f>
        <v>900</v>
      </c>
      <c r="J767" s="338">
        <f ca="1">($I767/(SUMIF($D$5:$D$832,$D767,$I$5:$I$832))*IF($D767=1,Urban_Rural_LDVs!F$6,Urban_Rural_LDVs!F$7))</f>
        <v>0.45070920498764466</v>
      </c>
      <c r="K767" s="196">
        <f ca="1">($I767/(SUMIF($D$5:$D$832,$D767,$I$5:$I$832))*IF($D767=1,Urban_Rural_LDVs!G$6,Urban_Rural_LDVs!G$7))</f>
        <v>2.2398310991053885</v>
      </c>
      <c r="L767" s="196">
        <f ca="1">($I767/(SUMIF($D$5:$D$832,$D767,$I$5:$I$832))*IF($D767=1,Urban_Rural_LDVs!H$6,Urban_Rural_LDVs!H$7))</f>
        <v>10.306323645179791</v>
      </c>
      <c r="M767" s="197">
        <f ca="1">($I767/(SUMIF($D$5:$D$832,$D767,$I$5:$I$832))*IF($D767=1,Urban_Rural_LDVs!I$6,Urban_Rural_LDVs!I$7))</f>
        <v>22.384613562417663</v>
      </c>
      <c r="N767" s="196">
        <f ca="1">($H767/(SUMIF($D$5:$D$832,$D767,$H$5:$H$832))*IF($D767=1,Urban_Rural_LDVs!J$6,Urban_Rural_LDVs!J$7))</f>
        <v>0.73865308076715386</v>
      </c>
      <c r="O767" s="196">
        <f ca="1">($H767/(SUMIF($D$5:$D$832,$D767,$H$5:$H$832))*IF($D767=1,Urban_Rural_LDVs!K$6,Urban_Rural_LDVs!K$7))</f>
        <v>3.5149439438010002</v>
      </c>
      <c r="P767" s="196">
        <f ca="1">($H767/(SUMIF($D$5:$D$832,$D767,$H$5:$H$832))*IF($D767=1,Urban_Rural_LDVs!L$6,Urban_Rural_LDVs!L$7))</f>
        <v>16.030922727125013</v>
      </c>
      <c r="Q767" s="197">
        <f ca="1">($H767/(SUMIF($D$5:$D$832,$D767,$H$5:$H$832))*IF($D767=1,Urban_Rural_LDVs!M$6,Urban_Rural_LDVs!M$7))</f>
        <v>34.771353272816405</v>
      </c>
      <c r="R767" s="196">
        <f ca="1">($H767/(SUMIF($D$5:$D$832,$D767,$H$5:$H$832))*IF($D767=1,Urban_Rural_LDVs!N$6,Urban_Rural_LDVs!N$7))</f>
        <v>0.30752593157690478</v>
      </c>
      <c r="S767" s="196">
        <f ca="1">($H767/(SUMIF($D$5:$D$832,$D767,$H$5:$H$832))*IF($D767=1,Urban_Rural_LDVs!O$6,Urban_Rural_LDVs!O$7))</f>
        <v>1.4607897884292451</v>
      </c>
      <c r="T767" s="196">
        <f ca="1">($H767/(SUMIF($D$5:$D$832,$D767,$H$5:$H$832))*IF($D767=1,Urban_Rural_LDVs!P$6,Urban_Rural_LDVs!P$7))</f>
        <v>6.4095312290230178</v>
      </c>
      <c r="U767" s="339">
        <f ca="1">($H767/(SUMIF($D$5:$D$832,$D767,$H$5:$H$832))*IF($D767=1,Urban_Rural_LDVs!Q$6,Urban_Rural_LDVs!Q$7))</f>
        <v>13.769618008766567</v>
      </c>
      <c r="V767" s="344">
        <f ca="1">'DAC Adjustment'!O771-'Census Tract'!J767</f>
        <v>0</v>
      </c>
      <c r="W767" s="29">
        <f ca="1">'DAC Adjustment'!P771-'Census Tract'!K767</f>
        <v>0</v>
      </c>
      <c r="X767" s="29">
        <f ca="1">'DAC Adjustment'!Q771-'Census Tract'!L767</f>
        <v>0</v>
      </c>
      <c r="Y767" s="105">
        <f ca="1">'DAC Adjustment'!R771-'Census Tract'!M767</f>
        <v>0</v>
      </c>
      <c r="Z767" s="29">
        <f ca="1">'DAC Adjustment'!S771-'Census Tract'!N767</f>
        <v>0</v>
      </c>
      <c r="AA767" s="29">
        <f ca="1">'DAC Adjustment'!T771-'Census Tract'!O767</f>
        <v>0</v>
      </c>
      <c r="AB767" s="29">
        <f ca="1">'DAC Adjustment'!U771-'Census Tract'!P767</f>
        <v>0</v>
      </c>
      <c r="AC767" s="105">
        <f ca="1">'DAC Adjustment'!V771-'Census Tract'!Q767</f>
        <v>0</v>
      </c>
      <c r="AD767" s="29">
        <f ca="1">'DAC Adjustment'!W771-'Census Tract'!R767</f>
        <v>0</v>
      </c>
      <c r="AE767" s="29">
        <f ca="1">'DAC Adjustment'!X771-'Census Tract'!S767</f>
        <v>0</v>
      </c>
      <c r="AF767" s="29">
        <f ca="1">'DAC Adjustment'!Y771-'Census Tract'!T767</f>
        <v>0</v>
      </c>
      <c r="AG767" s="345">
        <f ca="1">'DAC Adjustment'!Z771-'Census Tract'!U767</f>
        <v>0</v>
      </c>
    </row>
    <row r="768" spans="1:33" ht="15.75" x14ac:dyDescent="0.25">
      <c r="A768" s="193" t="s">
        <v>60</v>
      </c>
      <c r="B768" s="53" t="str">
        <f>IFERROR(INDEX(Geography!$R$5:$R$889,MATCH(C768,Geography!$S$5:$S$889,0)),"Undefined")</f>
        <v>Hillsboro</v>
      </c>
      <c r="C768" s="53">
        <v>41067031509</v>
      </c>
      <c r="D768" s="171" cm="1">
        <f t="array" ref="D768">INDEX(Geography!$K$5:$K$838,MATCH(C768,Geography!$L$5:$L$838,0),0)</f>
        <v>1</v>
      </c>
      <c r="E768" s="53">
        <v>6982</v>
      </c>
      <c r="F768" s="53">
        <f>SUMIF(County!$A$5:$A$40,A768,County!$D$5:$D$40)</f>
        <v>492400</v>
      </c>
      <c r="G768" s="173" cm="1">
        <f t="array" ref="G768">INDEX(Geography!$E$5:$E$833,MATCH(C768,Geography!$C$5:$C$833,0),0)</f>
        <v>4507</v>
      </c>
      <c r="H768" s="239">
        <f t="shared" si="11"/>
        <v>5462.7613538461537</v>
      </c>
      <c r="I768" s="173">
        <f>SUMIF(Geography!$L$5:$L$838,'Census Tract'!C768,Geography!$M$5:$M$838)</f>
        <v>1420</v>
      </c>
      <c r="J768" s="338">
        <f ca="1">($I768/(SUMIF($D$5:$D$832,$D768,$I$5:$I$832))*IF($D768=1,Urban_Rural_LDVs!F$6,Urban_Rural_LDVs!F$7))</f>
        <v>0.71111896786939488</v>
      </c>
      <c r="K768" s="196">
        <f ca="1">($I768/(SUMIF($D$5:$D$832,$D768,$I$5:$I$832))*IF($D768=1,Urban_Rural_LDVs!G$6,Urban_Rural_LDVs!G$7))</f>
        <v>3.5339557341440568</v>
      </c>
      <c r="L768" s="196">
        <f ca="1">($I768/(SUMIF($D$5:$D$832,$D768,$I$5:$I$832))*IF($D768=1,Urban_Rural_LDVs!H$6,Urban_Rural_LDVs!H$7))</f>
        <v>16.261088417950337</v>
      </c>
      <c r="M768" s="197">
        <f ca="1">($I768/(SUMIF($D$5:$D$832,$D768,$I$5:$I$832))*IF($D768=1,Urban_Rural_LDVs!I$6,Urban_Rural_LDVs!I$7))</f>
        <v>35.317945842925639</v>
      </c>
      <c r="N768" s="196">
        <f ca="1">($H768/(SUMIF($D$5:$D$832,$D768,$H$5:$H$832))*IF($D768=1,Urban_Rural_LDVs!J$6,Urban_Rural_LDVs!J$7))</f>
        <v>1.1277470985831852</v>
      </c>
      <c r="O768" s="196">
        <f ca="1">($H768/(SUMIF($D$5:$D$832,$D768,$H$5:$H$832))*IF($D768=1,Urban_Rural_LDVs!K$6,Urban_Rural_LDVs!K$7))</f>
        <v>5.3664811499698875</v>
      </c>
      <c r="P768" s="196">
        <f ca="1">($H768/(SUMIF($D$5:$D$832,$D768,$H$5:$H$832))*IF($D768=1,Urban_Rural_LDVs!L$6,Urban_Rural_LDVs!L$7))</f>
        <v>24.475395911637005</v>
      </c>
      <c r="Q768" s="197">
        <f ca="1">($H768/(SUMIF($D$5:$D$832,$D768,$H$5:$H$832))*IF($D768=1,Urban_Rural_LDVs!M$6,Urban_Rural_LDVs!M$7))</f>
        <v>53.087564092338603</v>
      </c>
      <c r="R768" s="196">
        <f ca="1">($H768/(SUMIF($D$5:$D$832,$D768,$H$5:$H$832))*IF($D768=1,Urban_Rural_LDVs!N$6,Urban_Rural_LDVs!N$7))</f>
        <v>0.46951875800037601</v>
      </c>
      <c r="S768" s="196">
        <f ca="1">($H768/(SUMIF($D$5:$D$832,$D768,$H$5:$H$832))*IF($D768=1,Urban_Rural_LDVs!O$6,Urban_Rural_LDVs!O$7))</f>
        <v>2.2302776342989863</v>
      </c>
      <c r="T768" s="196">
        <f ca="1">($H768/(SUMIF($D$5:$D$832,$D768,$H$5:$H$832))*IF($D768=1,Urban_Rural_LDVs!P$6,Urban_Rural_LDVs!P$7))</f>
        <v>9.7858256264250478</v>
      </c>
      <c r="U768" s="339">
        <f ca="1">($H768/(SUMIF($D$5:$D$832,$D768,$H$5:$H$832))*IF($D768=1,Urban_Rural_LDVs!Q$6,Urban_Rural_LDVs!Q$7))</f>
        <v>21.022922888045706</v>
      </c>
      <c r="V768" s="344">
        <f ca="1">'DAC Adjustment'!O772-'Census Tract'!J768</f>
        <v>0</v>
      </c>
      <c r="W768" s="29">
        <f ca="1">'DAC Adjustment'!P772-'Census Tract'!K768</f>
        <v>0</v>
      </c>
      <c r="X768" s="29">
        <f ca="1">'DAC Adjustment'!Q772-'Census Tract'!L768</f>
        <v>0</v>
      </c>
      <c r="Y768" s="105">
        <f ca="1">'DAC Adjustment'!R772-'Census Tract'!M768</f>
        <v>0</v>
      </c>
      <c r="Z768" s="29">
        <f ca="1">'DAC Adjustment'!S772-'Census Tract'!N768</f>
        <v>0</v>
      </c>
      <c r="AA768" s="29">
        <f ca="1">'DAC Adjustment'!T772-'Census Tract'!O768</f>
        <v>0</v>
      </c>
      <c r="AB768" s="29">
        <f ca="1">'DAC Adjustment'!U772-'Census Tract'!P768</f>
        <v>0</v>
      </c>
      <c r="AC768" s="105">
        <f ca="1">'DAC Adjustment'!V772-'Census Tract'!Q768</f>
        <v>0</v>
      </c>
      <c r="AD768" s="29">
        <f ca="1">'DAC Adjustment'!W772-'Census Tract'!R768</f>
        <v>0</v>
      </c>
      <c r="AE768" s="29">
        <f ca="1">'DAC Adjustment'!X772-'Census Tract'!S768</f>
        <v>0</v>
      </c>
      <c r="AF768" s="29">
        <f ca="1">'DAC Adjustment'!Y772-'Census Tract'!T768</f>
        <v>0</v>
      </c>
      <c r="AG768" s="345">
        <f ca="1">'DAC Adjustment'!Z772-'Census Tract'!U768</f>
        <v>0</v>
      </c>
    </row>
    <row r="769" spans="1:33" ht="15.75" x14ac:dyDescent="0.25">
      <c r="A769" s="193" t="s">
        <v>60</v>
      </c>
      <c r="B769" s="53" t="str">
        <f>IFERROR(INDEX(Geography!$R$5:$R$889,MATCH(C769,Geography!$S$5:$S$889,0)),"Undefined")</f>
        <v>Sherwood</v>
      </c>
      <c r="C769" s="53">
        <v>41067032103</v>
      </c>
      <c r="D769" s="171" cm="1">
        <f t="array" ref="D769">INDEX(Geography!$K$5:$K$838,MATCH(C769,Geography!$L$5:$L$838,0),0)</f>
        <v>1</v>
      </c>
      <c r="E769" s="53">
        <v>10381</v>
      </c>
      <c r="F769" s="53">
        <f>SUMIF(County!$A$5:$A$40,A769,County!$D$5:$D$40)</f>
        <v>492400</v>
      </c>
      <c r="G769" s="173" cm="1">
        <f t="array" ref="G769">INDEX(Geography!$E$5:$E$833,MATCH(C769,Geography!$C$5:$C$833,0),0)</f>
        <v>7052</v>
      </c>
      <c r="H769" s="239">
        <f t="shared" si="11"/>
        <v>8547.4579692307689</v>
      </c>
      <c r="I769" s="173">
        <f>SUMIF(Geography!$L$5:$L$838,'Census Tract'!C769,Geography!$M$5:$M$838)</f>
        <v>4735</v>
      </c>
      <c r="J769" s="338">
        <f ca="1">($I769/(SUMIF($D$5:$D$832,$D769,$I$5:$I$832))*IF($D769=1,Urban_Rural_LDVs!F$6,Urban_Rural_LDVs!F$7))</f>
        <v>2.3712312062405525</v>
      </c>
      <c r="K769" s="196">
        <f ca="1">($I769/(SUMIF($D$5:$D$832,$D769,$I$5:$I$832))*IF($D769=1,Urban_Rural_LDVs!G$6,Urban_Rural_LDVs!G$7))</f>
        <v>11.784000282515571</v>
      </c>
      <c r="L769" s="196">
        <f ca="1">($I769/(SUMIF($D$5:$D$832,$D769,$I$5:$I$832))*IF($D769=1,Urban_Rural_LDVs!H$6,Urban_Rural_LDVs!H$7))</f>
        <v>54.222713844362566</v>
      </c>
      <c r="M769" s="197">
        <f ca="1">($I769/(SUMIF($D$5:$D$832,$D769,$I$5:$I$832))*IF($D769=1,Urban_Rural_LDVs!I$6,Urban_Rural_LDVs!I$7))</f>
        <v>117.76793913116403</v>
      </c>
      <c r="N769" s="196">
        <f ca="1">($H769/(SUMIF($D$5:$D$832,$D769,$H$5:$H$832))*IF($D769=1,Urban_Rural_LDVs!J$6,Urban_Rural_LDVs!J$7))</f>
        <v>1.7645601373882009</v>
      </c>
      <c r="O769" s="196">
        <f ca="1">($H769/(SUMIF($D$5:$D$832,$D769,$H$5:$H$832))*IF($D769=1,Urban_Rural_LDVs!K$6,Urban_Rural_LDVs!K$7))</f>
        <v>8.3968105324135003</v>
      </c>
      <c r="P769" s="196">
        <f ca="1">($H769/(SUMIF($D$5:$D$832,$D769,$H$5:$H$832))*IF($D769=1,Urban_Rural_LDVs!L$6,Urban_Rural_LDVs!L$7))</f>
        <v>38.296093181465309</v>
      </c>
      <c r="Q769" s="197">
        <f ca="1">($H769/(SUMIF($D$5:$D$832,$D769,$H$5:$H$832))*IF($D769=1,Urban_Rural_LDVs!M$6,Urban_Rural_LDVs!M$7))</f>
        <v>83.064899485061417</v>
      </c>
      <c r="R769" s="196">
        <f ca="1">($H769/(SUMIF($D$5:$D$832,$D769,$H$5:$H$832))*IF($D769=1,Urban_Rural_LDVs!N$6,Urban_Rural_LDVs!N$7))</f>
        <v>0.73464528098927262</v>
      </c>
      <c r="S769" s="196">
        <f ca="1">($H769/(SUMIF($D$5:$D$832,$D769,$H$5:$H$832))*IF($D769=1,Urban_Rural_LDVs!O$6,Urban_Rural_LDVs!O$7))</f>
        <v>3.4896644945809743</v>
      </c>
      <c r="T769" s="196">
        <f ca="1">($H769/(SUMIF($D$5:$D$832,$D769,$H$5:$H$832))*IF($D769=1,Urban_Rural_LDVs!P$6,Urban_Rural_LDVs!P$7))</f>
        <v>15.311657935999431</v>
      </c>
      <c r="U769" s="339">
        <f ca="1">($H769/(SUMIF($D$5:$D$832,$D769,$H$5:$H$832))*IF($D769=1,Urban_Rural_LDVs!Q$6,Urban_Rural_LDVs!Q$7))</f>
        <v>32.894087465386804</v>
      </c>
      <c r="V769" s="344">
        <f ca="1">'DAC Adjustment'!O773-'Census Tract'!J769</f>
        <v>0</v>
      </c>
      <c r="W769" s="29">
        <f ca="1">'DAC Adjustment'!P773-'Census Tract'!K769</f>
        <v>0</v>
      </c>
      <c r="X769" s="29">
        <f ca="1">'DAC Adjustment'!Q773-'Census Tract'!L769</f>
        <v>0</v>
      </c>
      <c r="Y769" s="105">
        <f ca="1">'DAC Adjustment'!R773-'Census Tract'!M769</f>
        <v>0</v>
      </c>
      <c r="Z769" s="29">
        <f ca="1">'DAC Adjustment'!S773-'Census Tract'!N769</f>
        <v>0</v>
      </c>
      <c r="AA769" s="29">
        <f ca="1">'DAC Adjustment'!T773-'Census Tract'!O769</f>
        <v>0</v>
      </c>
      <c r="AB769" s="29">
        <f ca="1">'DAC Adjustment'!U773-'Census Tract'!P769</f>
        <v>0</v>
      </c>
      <c r="AC769" s="105">
        <f ca="1">'DAC Adjustment'!V773-'Census Tract'!Q769</f>
        <v>0</v>
      </c>
      <c r="AD769" s="29">
        <f ca="1">'DAC Adjustment'!W773-'Census Tract'!R769</f>
        <v>0</v>
      </c>
      <c r="AE769" s="29">
        <f ca="1">'DAC Adjustment'!X773-'Census Tract'!S769</f>
        <v>0</v>
      </c>
      <c r="AF769" s="29">
        <f ca="1">'DAC Adjustment'!Y773-'Census Tract'!T769</f>
        <v>0</v>
      </c>
      <c r="AG769" s="345">
        <f ca="1">'DAC Adjustment'!Z773-'Census Tract'!U769</f>
        <v>0</v>
      </c>
    </row>
    <row r="770" spans="1:33" ht="15.75" x14ac:dyDescent="0.25">
      <c r="A770" s="193" t="s">
        <v>60</v>
      </c>
      <c r="B770" s="53" t="str">
        <f>IFERROR(INDEX(Geography!$R$5:$R$889,MATCH(C770,Geography!$S$5:$S$889,0)),"Undefined")</f>
        <v>Beaverton</v>
      </c>
      <c r="C770" s="53">
        <v>41067031705</v>
      </c>
      <c r="D770" s="171" cm="1">
        <f t="array" ref="D770">INDEX(Geography!$K$5:$K$838,MATCH(C770,Geography!$L$5:$L$838,0),0)</f>
        <v>1</v>
      </c>
      <c r="E770" s="53">
        <v>4992</v>
      </c>
      <c r="F770" s="53">
        <f>SUMIF(County!$A$5:$A$40,A770,County!$D$5:$D$40)</f>
        <v>492400</v>
      </c>
      <c r="G770" s="173" cm="1">
        <f t="array" ref="G770">INDEX(Geography!$E$5:$E$833,MATCH(C770,Geography!$C$5:$C$833,0),0)</f>
        <v>3416</v>
      </c>
      <c r="H770" s="239">
        <f t="shared" si="11"/>
        <v>4140.4022153846154</v>
      </c>
      <c r="I770" s="173">
        <f>SUMIF(Geography!$L$5:$L$838,'Census Tract'!C770,Geography!$M$5:$M$838)</f>
        <v>672</v>
      </c>
      <c r="J770" s="338">
        <f ca="1">($I770/(SUMIF($D$5:$D$832,$D770,$I$5:$I$832))*IF($D770=1,Urban_Rural_LDVs!F$6,Urban_Rural_LDVs!F$7))</f>
        <v>0.33652953972410798</v>
      </c>
      <c r="K770" s="196">
        <f ca="1">($I770/(SUMIF($D$5:$D$832,$D770,$I$5:$I$832))*IF($D770=1,Urban_Rural_LDVs!G$6,Urban_Rural_LDVs!G$7))</f>
        <v>1.6724072206653564</v>
      </c>
      <c r="L770" s="196">
        <f ca="1">($I770/(SUMIF($D$5:$D$832,$D770,$I$5:$I$832))*IF($D770=1,Urban_Rural_LDVs!H$6,Urban_Rural_LDVs!H$7))</f>
        <v>7.6953883217342431</v>
      </c>
      <c r="M770" s="197">
        <f ca="1">($I770/(SUMIF($D$5:$D$832,$D770,$I$5:$I$832))*IF($D770=1,Urban_Rural_LDVs!I$6,Urban_Rural_LDVs!I$7))</f>
        <v>16.713844793271853</v>
      </c>
      <c r="N770" s="196">
        <f ca="1">($H770/(SUMIF($D$5:$D$832,$D770,$H$5:$H$832))*IF($D770=1,Urban_Rural_LDVs!J$6,Urban_Rural_LDVs!J$7))</f>
        <v>0.85475573302865782</v>
      </c>
      <c r="O770" s="196">
        <f ca="1">($H770/(SUMIF($D$5:$D$832,$D770,$H$5:$H$832))*IF($D770=1,Urban_Rural_LDVs!K$6,Urban_Rural_LDVs!K$7))</f>
        <v>4.0674283577317807</v>
      </c>
      <c r="P770" s="196">
        <f ca="1">($H770/(SUMIF($D$5:$D$832,$D770,$H$5:$H$832))*IF($D770=1,Urban_Rural_LDVs!L$6,Urban_Rural_LDVs!L$7))</f>
        <v>18.550688359030843</v>
      </c>
      <c r="Q770" s="197">
        <f ca="1">($H770/(SUMIF($D$5:$D$832,$D770,$H$5:$H$832))*IF($D770=1,Urban_Rural_LDVs!M$6,Urban_Rural_LDVs!M$7))</f>
        <v>40.236769234397308</v>
      </c>
      <c r="R770" s="196">
        <f ca="1">($H770/(SUMIF($D$5:$D$832,$D770,$H$5:$H$832))*IF($D770=1,Urban_Rural_LDVs!N$6,Urban_Rural_LDVs!N$7))</f>
        <v>0.35586334087625571</v>
      </c>
      <c r="S770" s="196">
        <f ca="1">($H770/(SUMIF($D$5:$D$832,$D770,$H$5:$H$832))*IF($D770=1,Urban_Rural_LDVs!O$6,Urban_Rural_LDVs!O$7))</f>
        <v>1.6903990234669044</v>
      </c>
      <c r="T770" s="196">
        <f ca="1">($H770/(SUMIF($D$5:$D$832,$D770,$H$5:$H$832))*IF($D770=1,Urban_Rural_LDVs!P$6,Urban_Rural_LDVs!P$7))</f>
        <v>7.4169914222027877</v>
      </c>
      <c r="U770" s="339">
        <f ca="1">($H770/(SUMIF($D$5:$D$832,$D770,$H$5:$H$832))*IF($D770=1,Urban_Rural_LDVs!Q$6,Urban_Rural_LDVs!Q$7))</f>
        <v>15.933948210686518</v>
      </c>
      <c r="V770" s="344">
        <f ca="1">'DAC Adjustment'!O774-'Census Tract'!J770</f>
        <v>0</v>
      </c>
      <c r="W770" s="29">
        <f ca="1">'DAC Adjustment'!P774-'Census Tract'!K770</f>
        <v>0</v>
      </c>
      <c r="X770" s="29">
        <f ca="1">'DAC Adjustment'!Q774-'Census Tract'!L770</f>
        <v>0</v>
      </c>
      <c r="Y770" s="105">
        <f ca="1">'DAC Adjustment'!R774-'Census Tract'!M770</f>
        <v>0</v>
      </c>
      <c r="Z770" s="29">
        <f ca="1">'DAC Adjustment'!S774-'Census Tract'!N770</f>
        <v>0</v>
      </c>
      <c r="AA770" s="29">
        <f ca="1">'DAC Adjustment'!T774-'Census Tract'!O770</f>
        <v>0</v>
      </c>
      <c r="AB770" s="29">
        <f ca="1">'DAC Adjustment'!U774-'Census Tract'!P770</f>
        <v>0</v>
      </c>
      <c r="AC770" s="105">
        <f ca="1">'DAC Adjustment'!V774-'Census Tract'!Q770</f>
        <v>0</v>
      </c>
      <c r="AD770" s="29">
        <f ca="1">'DAC Adjustment'!W774-'Census Tract'!R770</f>
        <v>0</v>
      </c>
      <c r="AE770" s="29">
        <f ca="1">'DAC Adjustment'!X774-'Census Tract'!S770</f>
        <v>0</v>
      </c>
      <c r="AF770" s="29">
        <f ca="1">'DAC Adjustment'!Y774-'Census Tract'!T770</f>
        <v>0</v>
      </c>
      <c r="AG770" s="345">
        <f ca="1">'DAC Adjustment'!Z774-'Census Tract'!U770</f>
        <v>0</v>
      </c>
    </row>
    <row r="771" spans="1:33" ht="15.75" x14ac:dyDescent="0.25">
      <c r="A771" s="193" t="s">
        <v>60</v>
      </c>
      <c r="B771" s="53" t="str">
        <f>IFERROR(INDEX(Geography!$R$5:$R$889,MATCH(C771,Geography!$S$5:$S$889,0)),"Undefined")</f>
        <v>Beaverton</v>
      </c>
      <c r="C771" s="53">
        <v>41067031003</v>
      </c>
      <c r="D771" s="171" cm="1">
        <f t="array" ref="D771">INDEX(Geography!$K$5:$K$838,MATCH(C771,Geography!$L$5:$L$838,0),0)</f>
        <v>1</v>
      </c>
      <c r="E771" s="53">
        <v>7733</v>
      </c>
      <c r="F771" s="53">
        <f>SUMIF(County!$A$5:$A$40,A771,County!$D$5:$D$40)</f>
        <v>492400</v>
      </c>
      <c r="G771" s="173" cm="1">
        <f t="array" ref="G771">INDEX(Geography!$E$5:$E$833,MATCH(C771,Geography!$C$5:$C$833,0),0)</f>
        <v>5782</v>
      </c>
      <c r="H771" s="239">
        <f t="shared" si="11"/>
        <v>7008.1398153846158</v>
      </c>
      <c r="I771" s="173">
        <f>SUMIF(Geography!$L$5:$L$838,'Census Tract'!C771,Geography!$M$5:$M$838)</f>
        <v>925</v>
      </c>
      <c r="J771" s="338">
        <f ca="1">($I771/(SUMIF($D$5:$D$832,$D771,$I$5:$I$832))*IF($D771=1,Urban_Rural_LDVs!F$6,Urban_Rural_LDVs!F$7))</f>
        <v>0.46322890512619025</v>
      </c>
      <c r="K771" s="196">
        <f ca="1">($I771/(SUMIF($D$5:$D$832,$D771,$I$5:$I$832))*IF($D771=1,Urban_Rural_LDVs!G$6,Urban_Rural_LDVs!G$7))</f>
        <v>2.3020486296360931</v>
      </c>
      <c r="L771" s="196">
        <f ca="1">($I771/(SUMIF($D$5:$D$832,$D771,$I$5:$I$832))*IF($D771=1,Urban_Rural_LDVs!H$6,Urban_Rural_LDVs!H$7))</f>
        <v>10.59261041310145</v>
      </c>
      <c r="M771" s="197">
        <f ca="1">($I771/(SUMIF($D$5:$D$832,$D771,$I$5:$I$832))*IF($D771=1,Urban_Rural_LDVs!I$6,Urban_Rural_LDVs!I$7))</f>
        <v>23.006408383595925</v>
      </c>
      <c r="N771" s="196">
        <f ca="1">($H771/(SUMIF($D$5:$D$832,$D771,$H$5:$H$832))*IF($D771=1,Urban_Rural_LDVs!J$6,Urban_Rural_LDVs!J$7))</f>
        <v>1.4467791710689988</v>
      </c>
      <c r="O771" s="196">
        <f ca="1">($H771/(SUMIF($D$5:$D$832,$D771,$H$5:$H$832))*IF($D771=1,Urban_Rural_LDVs!K$6,Urban_Rural_LDVs!K$7))</f>
        <v>6.8846225891115802</v>
      </c>
      <c r="P771" s="196">
        <f ca="1">($H771/(SUMIF($D$5:$D$832,$D771,$H$5:$H$832))*IF($D771=1,Urban_Rural_LDVs!L$6,Urban_Rural_LDVs!L$7))</f>
        <v>31.399320869998927</v>
      </c>
      <c r="Q771" s="197">
        <f ca="1">($H771/(SUMIF($D$5:$D$832,$D771,$H$5:$H$832))*IF($D771=1,Urban_Rural_LDVs!M$6,Urban_Rural_LDVs!M$7))</f>
        <v>68.105679072975775</v>
      </c>
      <c r="R771" s="196">
        <f ca="1">($H771/(SUMIF($D$5:$D$832,$D771,$H$5:$H$832))*IF($D771=1,Urban_Rural_LDVs!N$6,Urban_Rural_LDVs!N$7))</f>
        <v>0.60234245812251486</v>
      </c>
      <c r="S771" s="196">
        <f ca="1">($H771/(SUMIF($D$5:$D$832,$D771,$H$5:$H$832))*IF($D771=1,Urban_Rural_LDVs!O$6,Urban_Rural_LDVs!O$7))</f>
        <v>2.8612081831632441</v>
      </c>
      <c r="T771" s="196">
        <f ca="1">($H771/(SUMIF($D$5:$D$832,$D771,$H$5:$H$832))*IF($D771=1,Urban_Rural_LDVs!P$6,Urban_Rural_LDVs!P$7))</f>
        <v>12.55416990725308</v>
      </c>
      <c r="U771" s="339">
        <f ca="1">($H771/(SUMIF($D$5:$D$832,$D771,$H$5:$H$832))*IF($D771=1,Urban_Rural_LDVs!Q$6,Urban_Rural_LDVs!Q$7))</f>
        <v>26.970166438580048</v>
      </c>
      <c r="V771" s="344">
        <f ca="1">'DAC Adjustment'!O775-'Census Tract'!J771</f>
        <v>0</v>
      </c>
      <c r="W771" s="29">
        <f ca="1">'DAC Adjustment'!P775-'Census Tract'!K771</f>
        <v>0</v>
      </c>
      <c r="X771" s="29">
        <f ca="1">'DAC Adjustment'!Q775-'Census Tract'!L771</f>
        <v>0</v>
      </c>
      <c r="Y771" s="105">
        <f ca="1">'DAC Adjustment'!R775-'Census Tract'!M771</f>
        <v>0</v>
      </c>
      <c r="Z771" s="29">
        <f ca="1">'DAC Adjustment'!S775-'Census Tract'!N771</f>
        <v>0</v>
      </c>
      <c r="AA771" s="29">
        <f ca="1">'DAC Adjustment'!T775-'Census Tract'!O771</f>
        <v>0</v>
      </c>
      <c r="AB771" s="29">
        <f ca="1">'DAC Adjustment'!U775-'Census Tract'!P771</f>
        <v>0</v>
      </c>
      <c r="AC771" s="105">
        <f ca="1">'DAC Adjustment'!V775-'Census Tract'!Q771</f>
        <v>0</v>
      </c>
      <c r="AD771" s="29">
        <f ca="1">'DAC Adjustment'!W775-'Census Tract'!R771</f>
        <v>0</v>
      </c>
      <c r="AE771" s="29">
        <f ca="1">'DAC Adjustment'!X775-'Census Tract'!S771</f>
        <v>0</v>
      </c>
      <c r="AF771" s="29">
        <f ca="1">'DAC Adjustment'!Y775-'Census Tract'!T771</f>
        <v>0</v>
      </c>
      <c r="AG771" s="345">
        <f ca="1">'DAC Adjustment'!Z775-'Census Tract'!U771</f>
        <v>0</v>
      </c>
    </row>
    <row r="772" spans="1:33" ht="15.75" x14ac:dyDescent="0.25">
      <c r="A772" s="193" t="s">
        <v>60</v>
      </c>
      <c r="B772" s="53" t="str">
        <f>IFERROR(INDEX(Geography!$R$5:$R$889,MATCH(C772,Geography!$S$5:$S$889,0)),"Undefined")</f>
        <v>Hillsboro</v>
      </c>
      <c r="C772" s="53">
        <v>41067032410</v>
      </c>
      <c r="D772" s="171" cm="1">
        <f t="array" ref="D772">INDEX(Geography!$K$5:$K$838,MATCH(C772,Geography!$L$5:$L$838,0),0)</f>
        <v>1</v>
      </c>
      <c r="E772" s="53">
        <v>4160</v>
      </c>
      <c r="F772" s="53">
        <f>SUMIF(County!$A$5:$A$40,A772,County!$D$5:$D$40)</f>
        <v>492400</v>
      </c>
      <c r="G772" s="173" cm="1">
        <f t="array" ref="G772">INDEX(Geography!$E$5:$E$833,MATCH(C772,Geography!$C$5:$C$833,0),0)</f>
        <v>2564</v>
      </c>
      <c r="H772" s="239">
        <f t="shared" si="11"/>
        <v>3107.7257846153848</v>
      </c>
      <c r="I772" s="173">
        <f>SUMIF(Geography!$L$5:$L$838,'Census Tract'!C772,Geography!$M$5:$M$838)</f>
        <v>1690</v>
      </c>
      <c r="J772" s="338">
        <f ca="1">($I772/(SUMIF($D$5:$D$832,$D772,$I$5:$I$832))*IF($D772=1,Urban_Rural_LDVs!F$6,Urban_Rural_LDVs!F$7))</f>
        <v>0.84633172936568823</v>
      </c>
      <c r="K772" s="196">
        <f ca="1">($I772/(SUMIF($D$5:$D$832,$D772,$I$5:$I$832))*IF($D772=1,Urban_Rural_LDVs!G$6,Urban_Rural_LDVs!G$7))</f>
        <v>4.2059050638756732</v>
      </c>
      <c r="L772" s="196">
        <f ca="1">($I772/(SUMIF($D$5:$D$832,$D772,$I$5:$I$832))*IF($D772=1,Urban_Rural_LDVs!H$6,Urban_Rural_LDVs!H$7))</f>
        <v>19.352985511504272</v>
      </c>
      <c r="M772" s="197">
        <f ca="1">($I772/(SUMIF($D$5:$D$832,$D772,$I$5:$I$832))*IF($D772=1,Urban_Rural_LDVs!I$6,Urban_Rural_LDVs!I$7))</f>
        <v>42.033329911650938</v>
      </c>
      <c r="N772" s="196">
        <f ca="1">($H772/(SUMIF($D$5:$D$832,$D772,$H$5:$H$832))*IF($D772=1,Urban_Rural_LDVs!J$6,Urban_Rural_LDVs!J$7))</f>
        <v>0.64156724223813777</v>
      </c>
      <c r="O772" s="196">
        <f ca="1">($H772/(SUMIF($D$5:$D$832,$D772,$H$5:$H$832))*IF($D772=1,Urban_Rural_LDVs!K$6,Urban_Rural_LDVs!K$7))</f>
        <v>3.0529526666347442</v>
      </c>
      <c r="P772" s="196">
        <f ca="1">($H772/(SUMIF($D$5:$D$832,$D772,$H$5:$H$832))*IF($D772=1,Urban_Rural_LDVs!L$6,Urban_Rural_LDVs!L$7))</f>
        <v>13.923877328031347</v>
      </c>
      <c r="Q772" s="197">
        <f ca="1">($H772/(SUMIF($D$5:$D$832,$D772,$H$5:$H$832))*IF($D772=1,Urban_Rural_LDVs!M$6,Urban_Rural_LDVs!M$7))</f>
        <v>30.201134753218589</v>
      </c>
      <c r="R772" s="196">
        <f ca="1">($H772/(SUMIF($D$5:$D$832,$D772,$H$5:$H$832))*IF($D772=1,Urban_Rural_LDVs!N$6,Urban_Rural_LDVs!N$7))</f>
        <v>0.26710585655934416</v>
      </c>
      <c r="S772" s="196">
        <f ca="1">($H772/(SUMIF($D$5:$D$832,$D772,$H$5:$H$832))*IF($D772=1,Urban_Rural_LDVs!O$6,Urban_Rural_LDVs!O$7))</f>
        <v>1.2687889625787889</v>
      </c>
      <c r="T772" s="196">
        <f ca="1">($H772/(SUMIF($D$5:$D$832,$D772,$H$5:$H$832))*IF($D772=1,Urban_Rural_LDVs!P$6,Urban_Rural_LDVs!P$7))</f>
        <v>5.5670860674847624</v>
      </c>
      <c r="U772" s="339">
        <f ca="1">($H772/(SUMIF($D$5:$D$832,$D772,$H$5:$H$832))*IF($D772=1,Urban_Rural_LDVs!Q$6,Urban_Rural_LDVs!Q$7))</f>
        <v>11.959790167505922</v>
      </c>
      <c r="V772" s="344">
        <f ca="1">'DAC Adjustment'!O776-'Census Tract'!J772</f>
        <v>0</v>
      </c>
      <c r="W772" s="29">
        <f ca="1">'DAC Adjustment'!P776-'Census Tract'!K772</f>
        <v>0</v>
      </c>
      <c r="X772" s="29">
        <f ca="1">'DAC Adjustment'!Q776-'Census Tract'!L772</f>
        <v>0</v>
      </c>
      <c r="Y772" s="105">
        <f ca="1">'DAC Adjustment'!R776-'Census Tract'!M772</f>
        <v>0</v>
      </c>
      <c r="Z772" s="29">
        <f ca="1">'DAC Adjustment'!S776-'Census Tract'!N772</f>
        <v>0</v>
      </c>
      <c r="AA772" s="29">
        <f ca="1">'DAC Adjustment'!T776-'Census Tract'!O772</f>
        <v>0</v>
      </c>
      <c r="AB772" s="29">
        <f ca="1">'DAC Adjustment'!U776-'Census Tract'!P772</f>
        <v>0</v>
      </c>
      <c r="AC772" s="105">
        <f ca="1">'DAC Adjustment'!V776-'Census Tract'!Q772</f>
        <v>0</v>
      </c>
      <c r="AD772" s="29">
        <f ca="1">'DAC Adjustment'!W776-'Census Tract'!R772</f>
        <v>0</v>
      </c>
      <c r="AE772" s="29">
        <f ca="1">'DAC Adjustment'!X776-'Census Tract'!S772</f>
        <v>0</v>
      </c>
      <c r="AF772" s="29">
        <f ca="1">'DAC Adjustment'!Y776-'Census Tract'!T772</f>
        <v>0</v>
      </c>
      <c r="AG772" s="345">
        <f ca="1">'DAC Adjustment'!Z776-'Census Tract'!U772</f>
        <v>0</v>
      </c>
    </row>
    <row r="773" spans="1:33" ht="15.75" x14ac:dyDescent="0.25">
      <c r="A773" s="193" t="s">
        <v>60</v>
      </c>
      <c r="B773" s="53" t="str">
        <f>IFERROR(INDEX(Geography!$R$5:$R$889,MATCH(C773,Geography!$S$5:$S$889,0)),"Undefined")</f>
        <v>Hillsboro</v>
      </c>
      <c r="C773" s="53">
        <v>41067032606</v>
      </c>
      <c r="D773" s="171" cm="1">
        <f t="array" ref="D773">INDEX(Geography!$K$5:$K$838,MATCH(C773,Geography!$L$5:$L$838,0),0)</f>
        <v>1</v>
      </c>
      <c r="E773" s="53">
        <v>5770</v>
      </c>
      <c r="F773" s="53">
        <f>SUMIF(County!$A$5:$A$40,A773,County!$D$5:$D$40)</f>
        <v>492400</v>
      </c>
      <c r="G773" s="173" cm="1">
        <f t="array" ref="G773">INDEX(Geography!$E$5:$E$833,MATCH(C773,Geography!$C$5:$C$833,0),0)</f>
        <v>3926</v>
      </c>
      <c r="H773" s="239">
        <f t="shared" ref="H773:H832" si="12">(F773-SUMIF($A$5:$A$832,A773,$G$5:$G$832))*(G773/SUMIF($A$5:$A$832,A773,$G$5:$G$832))+G773</f>
        <v>4758.5536000000002</v>
      </c>
      <c r="I773" s="173">
        <f>SUMIF(Geography!$L$5:$L$838,'Census Tract'!C773,Geography!$M$5:$M$838)</f>
        <v>1376</v>
      </c>
      <c r="J773" s="338">
        <f ca="1">($I773/(SUMIF($D$5:$D$832,$D773,$I$5:$I$832))*IF($D773=1,Urban_Rural_LDVs!F$6,Urban_Rural_LDVs!F$7))</f>
        <v>0.6890842956255544</v>
      </c>
      <c r="K773" s="196">
        <f ca="1">($I773/(SUMIF($D$5:$D$832,$D773,$I$5:$I$832))*IF($D773=1,Urban_Rural_LDVs!G$6,Urban_Rural_LDVs!G$7))</f>
        <v>3.4244528804100156</v>
      </c>
      <c r="L773" s="196">
        <f ca="1">($I773/(SUMIF($D$5:$D$832,$D773,$I$5:$I$832))*IF($D773=1,Urban_Rural_LDVs!H$6,Urban_Rural_LDVs!H$7))</f>
        <v>15.757223706408212</v>
      </c>
      <c r="M773" s="197">
        <f ca="1">($I773/(SUMIF($D$5:$D$832,$D773,$I$5:$I$832))*IF($D773=1,Urban_Rural_LDVs!I$6,Urban_Rural_LDVs!I$7))</f>
        <v>34.223586957651889</v>
      </c>
      <c r="N773" s="196">
        <f ca="1">($H773/(SUMIF($D$5:$D$832,$D773,$H$5:$H$832))*IF($D773=1,Urban_Rural_LDVs!J$6,Urban_Rural_LDVs!J$7))</f>
        <v>0.98236856202298317</v>
      </c>
      <c r="O773" s="196">
        <f ca="1">($H773/(SUMIF($D$5:$D$832,$D773,$H$5:$H$832))*IF($D773=1,Urban_Rural_LDVs!K$6,Urban_Rural_LDVs!K$7))</f>
        <v>4.6746849333884581</v>
      </c>
      <c r="P773" s="196">
        <f ca="1">($H773/(SUMIF($D$5:$D$832,$D773,$H$5:$H$832))*IF($D773=1,Urban_Rural_LDVs!L$6,Urban_Rural_LDVs!L$7))</f>
        <v>21.320258342375613</v>
      </c>
      <c r="Q773" s="197">
        <f ca="1">($H773/(SUMIF($D$5:$D$832,$D773,$H$5:$H$832))*IF($D773=1,Urban_Rural_LDVs!M$6,Urban_Rural_LDVs!M$7))</f>
        <v>46.244015226652181</v>
      </c>
      <c r="R773" s="196">
        <f ca="1">($H773/(SUMIF($D$5:$D$832,$D773,$H$5:$H$832))*IF($D773=1,Urban_Rural_LDVs!N$6,Urban_Rural_LDVs!N$7))</f>
        <v>0.40899282092511124</v>
      </c>
      <c r="S773" s="196">
        <f ca="1">($H773/(SUMIF($D$5:$D$832,$D773,$H$5:$H$832))*IF($D773=1,Urban_Rural_LDVs!O$6,Urban_Rural_LDVs!O$7))</f>
        <v>1.9427712430126074</v>
      </c>
      <c r="T773" s="196">
        <f ca="1">($H773/(SUMIF($D$5:$D$832,$D773,$H$5:$H$832))*IF($D773=1,Urban_Rural_LDVs!P$6,Urban_Rural_LDVs!P$7))</f>
        <v>8.5243291345340015</v>
      </c>
      <c r="U773" s="339">
        <f ca="1">($H773/(SUMIF($D$5:$D$832,$D773,$H$5:$H$832))*IF($D773=1,Urban_Rural_LDVs!Q$6,Urban_Rural_LDVs!Q$7))</f>
        <v>18.312845630900256</v>
      </c>
      <c r="V773" s="344">
        <f ca="1">'DAC Adjustment'!O777-'Census Tract'!J773</f>
        <v>0</v>
      </c>
      <c r="W773" s="29">
        <f ca="1">'DAC Adjustment'!P777-'Census Tract'!K773</f>
        <v>0</v>
      </c>
      <c r="X773" s="29">
        <f ca="1">'DAC Adjustment'!Q777-'Census Tract'!L773</f>
        <v>0</v>
      </c>
      <c r="Y773" s="105">
        <f ca="1">'DAC Adjustment'!R777-'Census Tract'!M773</f>
        <v>0</v>
      </c>
      <c r="Z773" s="29">
        <f ca="1">'DAC Adjustment'!S777-'Census Tract'!N773</f>
        <v>0</v>
      </c>
      <c r="AA773" s="29">
        <f ca="1">'DAC Adjustment'!T777-'Census Tract'!O773</f>
        <v>0</v>
      </c>
      <c r="AB773" s="29">
        <f ca="1">'DAC Adjustment'!U777-'Census Tract'!P773</f>
        <v>0</v>
      </c>
      <c r="AC773" s="105">
        <f ca="1">'DAC Adjustment'!V777-'Census Tract'!Q773</f>
        <v>0</v>
      </c>
      <c r="AD773" s="29">
        <f ca="1">'DAC Adjustment'!W777-'Census Tract'!R773</f>
        <v>0</v>
      </c>
      <c r="AE773" s="29">
        <f ca="1">'DAC Adjustment'!X777-'Census Tract'!S773</f>
        <v>0</v>
      </c>
      <c r="AF773" s="29">
        <f ca="1">'DAC Adjustment'!Y777-'Census Tract'!T773</f>
        <v>0</v>
      </c>
      <c r="AG773" s="345">
        <f ca="1">'DAC Adjustment'!Z777-'Census Tract'!U773</f>
        <v>0</v>
      </c>
    </row>
    <row r="774" spans="1:33" ht="15.75" x14ac:dyDescent="0.25">
      <c r="A774" s="193" t="s">
        <v>60</v>
      </c>
      <c r="B774" s="53" t="str">
        <f>IFERROR(INDEX(Geography!$R$5:$R$889,MATCH(C774,Geography!$S$5:$S$889,0)),"Undefined")</f>
        <v>Beaverton</v>
      </c>
      <c r="C774" s="53">
        <v>41067030200</v>
      </c>
      <c r="D774" s="171" cm="1">
        <f t="array" ref="D774">INDEX(Geography!$K$5:$K$838,MATCH(C774,Geography!$L$5:$L$838,0),0)</f>
        <v>1</v>
      </c>
      <c r="E774" s="53">
        <v>6643</v>
      </c>
      <c r="F774" s="53">
        <f>SUMIF(County!$A$5:$A$40,A774,County!$D$5:$D$40)</f>
        <v>492400</v>
      </c>
      <c r="G774" s="173" cm="1">
        <f t="array" ref="G774">INDEX(Geography!$E$5:$E$833,MATCH(C774,Geography!$C$5:$C$833,0),0)</f>
        <v>4976</v>
      </c>
      <c r="H774" s="239">
        <f t="shared" si="12"/>
        <v>6031.2182153846152</v>
      </c>
      <c r="I774" s="173">
        <f>SUMIF(Geography!$L$5:$L$838,'Census Tract'!C774,Geography!$M$5:$M$838)</f>
        <v>2593</v>
      </c>
      <c r="J774" s="338">
        <f ca="1">($I774/(SUMIF($D$5:$D$832,$D774,$I$5:$I$832))*IF($D774=1,Urban_Rural_LDVs!F$6,Urban_Rural_LDVs!F$7))</f>
        <v>1.2985432983699583</v>
      </c>
      <c r="K774" s="196">
        <f ca="1">($I774/(SUMIF($D$5:$D$832,$D774,$I$5:$I$832))*IF($D774=1,Urban_Rural_LDVs!G$6,Urban_Rural_LDVs!G$7))</f>
        <v>6.4532022666447455</v>
      </c>
      <c r="L774" s="196">
        <f ca="1">($I774/(SUMIF($D$5:$D$832,$D774,$I$5:$I$832))*IF($D774=1,Urban_Rural_LDVs!H$6,Urban_Rural_LDVs!H$7))</f>
        <v>29.693663568834662</v>
      </c>
      <c r="M774" s="197">
        <f ca="1">($I774/(SUMIF($D$5:$D$832,$D774,$I$5:$I$832))*IF($D774=1,Urban_Rural_LDVs!I$6,Urban_Rural_LDVs!I$7))</f>
        <v>64.492558852609989</v>
      </c>
      <c r="N774" s="196">
        <f ca="1">($H774/(SUMIF($D$5:$D$832,$D774,$H$5:$H$832))*IF($D774=1,Urban_Rural_LDVs!J$6,Urban_Rural_LDVs!J$7))</f>
        <v>1.2451008570113</v>
      </c>
      <c r="O774" s="196">
        <f ca="1">($H774/(SUMIF($D$5:$D$832,$D774,$H$5:$H$832))*IF($D774=1,Urban_Rural_LDVs!K$6,Urban_Rural_LDVs!K$7))</f>
        <v>5.9249190597404393</v>
      </c>
      <c r="P774" s="196">
        <f ca="1">($H774/(SUMIF($D$5:$D$832,$D774,$H$5:$H$832))*IF($D774=1,Urban_Rural_LDVs!L$6,Urban_Rural_LDVs!L$7))</f>
        <v>27.022314190438369</v>
      </c>
      <c r="Q774" s="197">
        <f ca="1">($H774/(SUMIF($D$5:$D$832,$D774,$H$5:$H$832))*IF($D774=1,Urban_Rural_LDVs!M$6,Urban_Rural_LDVs!M$7))</f>
        <v>58.611874622471021</v>
      </c>
      <c r="R774" s="196">
        <f ca="1">($H774/(SUMIF($D$5:$D$832,$D774,$H$5:$H$832))*IF($D774=1,Urban_Rural_LDVs!N$6,Urban_Rural_LDVs!N$7))</f>
        <v>0.5183770445551078</v>
      </c>
      <c r="S774" s="196">
        <f ca="1">($H774/(SUMIF($D$5:$D$832,$D774,$H$5:$H$832))*IF($D774=1,Urban_Rural_LDVs!O$6,Urban_Rural_LDVs!O$7))</f>
        <v>2.4623611067831721</v>
      </c>
      <c r="T774" s="196">
        <f ca="1">($H774/(SUMIF($D$5:$D$832,$D774,$H$5:$H$832))*IF($D774=1,Urban_Rural_LDVs!P$6,Urban_Rural_LDVs!P$7))</f>
        <v>10.804142071686496</v>
      </c>
      <c r="U774" s="339">
        <f ca="1">($H774/(SUMIF($D$5:$D$832,$D774,$H$5:$H$832))*IF($D774=1,Urban_Rural_LDVs!Q$6,Urban_Rural_LDVs!Q$7))</f>
        <v>23.210575613693241</v>
      </c>
      <c r="V774" s="344">
        <f ca="1">'DAC Adjustment'!O778-'Census Tract'!J774</f>
        <v>0</v>
      </c>
      <c r="W774" s="29">
        <f ca="1">'DAC Adjustment'!P778-'Census Tract'!K774</f>
        <v>0</v>
      </c>
      <c r="X774" s="29">
        <f ca="1">'DAC Adjustment'!Q778-'Census Tract'!L774</f>
        <v>0</v>
      </c>
      <c r="Y774" s="105">
        <f ca="1">'DAC Adjustment'!R778-'Census Tract'!M774</f>
        <v>0</v>
      </c>
      <c r="Z774" s="29">
        <f ca="1">'DAC Adjustment'!S778-'Census Tract'!N774</f>
        <v>0</v>
      </c>
      <c r="AA774" s="29">
        <f ca="1">'DAC Adjustment'!T778-'Census Tract'!O774</f>
        <v>0</v>
      </c>
      <c r="AB774" s="29">
        <f ca="1">'DAC Adjustment'!U778-'Census Tract'!P774</f>
        <v>0</v>
      </c>
      <c r="AC774" s="105">
        <f ca="1">'DAC Adjustment'!V778-'Census Tract'!Q774</f>
        <v>0</v>
      </c>
      <c r="AD774" s="29">
        <f ca="1">'DAC Adjustment'!W778-'Census Tract'!R774</f>
        <v>0</v>
      </c>
      <c r="AE774" s="29">
        <f ca="1">'DAC Adjustment'!X778-'Census Tract'!S774</f>
        <v>0</v>
      </c>
      <c r="AF774" s="29">
        <f ca="1">'DAC Adjustment'!Y778-'Census Tract'!T774</f>
        <v>0</v>
      </c>
      <c r="AG774" s="345">
        <f ca="1">'DAC Adjustment'!Z778-'Census Tract'!U774</f>
        <v>0</v>
      </c>
    </row>
    <row r="775" spans="1:33" ht="15.75" x14ac:dyDescent="0.25">
      <c r="A775" s="193" t="s">
        <v>60</v>
      </c>
      <c r="B775" s="53" t="str">
        <f>IFERROR(INDEX(Geography!$R$5:$R$889,MATCH(C775,Geography!$S$5:$S$889,0)),"Undefined")</f>
        <v>Tigard</v>
      </c>
      <c r="C775" s="53">
        <v>41067030600</v>
      </c>
      <c r="D775" s="171" cm="1">
        <f t="array" ref="D775">INDEX(Geography!$K$5:$K$838,MATCH(C775,Geography!$L$5:$L$838,0),0)</f>
        <v>1</v>
      </c>
      <c r="E775" s="53">
        <v>5451</v>
      </c>
      <c r="F775" s="53">
        <f>SUMIF(County!$A$5:$A$40,A775,County!$D$5:$D$40)</f>
        <v>492400</v>
      </c>
      <c r="G775" s="173" cm="1">
        <f t="array" ref="G775">INDEX(Geography!$E$5:$E$833,MATCH(C775,Geography!$C$5:$C$833,0),0)</f>
        <v>4208</v>
      </c>
      <c r="H775" s="239">
        <f t="shared" si="12"/>
        <v>5100.3549538461539</v>
      </c>
      <c r="I775" s="173">
        <f>SUMIF(Geography!$L$5:$L$838,'Census Tract'!C775,Geography!$M$5:$M$838)</f>
        <v>1451</v>
      </c>
      <c r="J775" s="338">
        <f ca="1">($I775/(SUMIF($D$5:$D$832,$D775,$I$5:$I$832))*IF($D775=1,Urban_Rural_LDVs!F$6,Urban_Rural_LDVs!F$7))</f>
        <v>0.72664339604119144</v>
      </c>
      <c r="K775" s="196">
        <f ca="1">($I775/(SUMIF($D$5:$D$832,$D775,$I$5:$I$832))*IF($D775=1,Urban_Rural_LDVs!G$6,Urban_Rural_LDVs!G$7))</f>
        <v>3.6111054720021309</v>
      </c>
      <c r="L775" s="196">
        <f ca="1">($I775/(SUMIF($D$5:$D$832,$D775,$I$5:$I$832))*IF($D775=1,Urban_Rural_LDVs!H$6,Urban_Rural_LDVs!H$7))</f>
        <v>16.616084010173193</v>
      </c>
      <c r="M775" s="197">
        <f ca="1">($I775/(SUMIF($D$5:$D$832,$D775,$I$5:$I$832))*IF($D775=1,Urban_Rural_LDVs!I$6,Urban_Rural_LDVs!I$7))</f>
        <v>36.088971421186692</v>
      </c>
      <c r="N775" s="196">
        <f ca="1">($H775/(SUMIF($D$5:$D$832,$D775,$H$5:$H$832))*IF($D775=1,Urban_Rural_LDVs!J$6,Urban_Rural_LDVs!J$7))</f>
        <v>1.0529309498198454</v>
      </c>
      <c r="O775" s="196">
        <f ca="1">($H775/(SUMIF($D$5:$D$832,$D775,$H$5:$H$832))*IF($D775=1,Urban_Rural_LDVs!K$6,Urban_Rural_LDVs!K$7))</f>
        <v>5.0104620987515611</v>
      </c>
      <c r="P775" s="196">
        <f ca="1">($H775/(SUMIF($D$5:$D$832,$D775,$H$5:$H$832))*IF($D775=1,Urban_Rural_LDVs!L$6,Urban_Rural_LDVs!L$7))</f>
        <v>22.851667627283891</v>
      </c>
      <c r="Q775" s="197">
        <f ca="1">($H775/(SUMIF($D$5:$D$832,$D775,$H$5:$H$832))*IF($D775=1,Urban_Rural_LDVs!M$6,Urban_Rural_LDVs!M$7))</f>
        <v>49.565668892957802</v>
      </c>
      <c r="R775" s="196">
        <f ca="1">($H775/(SUMIF($D$5:$D$832,$D775,$H$5:$H$832))*IF($D775=1,Urban_Rural_LDVs!N$6,Urban_Rural_LDVs!N$7))</f>
        <v>0.43837029812859596</v>
      </c>
      <c r="S775" s="196">
        <f ca="1">($H775/(SUMIF($D$5:$D$832,$D775,$H$5:$H$832))*IF($D775=1,Urban_Rural_LDVs!O$6,Urban_Rural_LDVs!O$7))</f>
        <v>2.0823182349967015</v>
      </c>
      <c r="T775" s="196">
        <f ca="1">($H775/(SUMIF($D$5:$D$832,$D775,$H$5:$H$832))*IF($D775=1,Urban_Rural_LDVs!P$6,Urban_Rural_LDVs!P$7))</f>
        <v>9.1366217519406696</v>
      </c>
      <c r="U775" s="339">
        <f ca="1">($H775/(SUMIF($D$5:$D$832,$D775,$H$5:$H$832))*IF($D775=1,Urban_Rural_LDVs!Q$6,Urban_Rural_LDVs!Q$7))</f>
        <v>19.628235969136082</v>
      </c>
      <c r="V775" s="344">
        <f ca="1">'DAC Adjustment'!O779-'Census Tract'!J775</f>
        <v>0</v>
      </c>
      <c r="W775" s="29">
        <f ca="1">'DAC Adjustment'!P779-'Census Tract'!K775</f>
        <v>0</v>
      </c>
      <c r="X775" s="29">
        <f ca="1">'DAC Adjustment'!Q779-'Census Tract'!L775</f>
        <v>0</v>
      </c>
      <c r="Y775" s="105">
        <f ca="1">'DAC Adjustment'!R779-'Census Tract'!M775</f>
        <v>0</v>
      </c>
      <c r="Z775" s="29">
        <f ca="1">'DAC Adjustment'!S779-'Census Tract'!N775</f>
        <v>0</v>
      </c>
      <c r="AA775" s="29">
        <f ca="1">'DAC Adjustment'!T779-'Census Tract'!O775</f>
        <v>0</v>
      </c>
      <c r="AB775" s="29">
        <f ca="1">'DAC Adjustment'!U779-'Census Tract'!P775</f>
        <v>0</v>
      </c>
      <c r="AC775" s="105">
        <f ca="1">'DAC Adjustment'!V779-'Census Tract'!Q775</f>
        <v>0</v>
      </c>
      <c r="AD775" s="29">
        <f ca="1">'DAC Adjustment'!W779-'Census Tract'!R775</f>
        <v>0</v>
      </c>
      <c r="AE775" s="29">
        <f ca="1">'DAC Adjustment'!X779-'Census Tract'!S775</f>
        <v>0</v>
      </c>
      <c r="AF775" s="29">
        <f ca="1">'DAC Adjustment'!Y779-'Census Tract'!T775</f>
        <v>0</v>
      </c>
      <c r="AG775" s="345">
        <f ca="1">'DAC Adjustment'!Z779-'Census Tract'!U775</f>
        <v>0</v>
      </c>
    </row>
    <row r="776" spans="1:33" ht="15.75" x14ac:dyDescent="0.25">
      <c r="A776" s="193" t="s">
        <v>60</v>
      </c>
      <c r="B776" s="53" t="str">
        <f>IFERROR(INDEX(Geography!$R$5:$R$889,MATCH(C776,Geography!$S$5:$S$889,0)),"Undefined")</f>
        <v>Beaverton</v>
      </c>
      <c r="C776" s="53">
        <v>41067031006</v>
      </c>
      <c r="D776" s="171" cm="1">
        <f t="array" ref="D776">INDEX(Geography!$K$5:$K$838,MATCH(C776,Geography!$L$5:$L$838,0),0)</f>
        <v>1</v>
      </c>
      <c r="E776" s="53">
        <v>6519</v>
      </c>
      <c r="F776" s="53">
        <f>SUMIF(County!$A$5:$A$40,A776,County!$D$5:$D$40)</f>
        <v>492400</v>
      </c>
      <c r="G776" s="173" cm="1">
        <f t="array" ref="G776">INDEX(Geography!$E$5:$E$833,MATCH(C776,Geography!$C$5:$C$833,0),0)</f>
        <v>4621</v>
      </c>
      <c r="H776" s="239">
        <f t="shared" si="12"/>
        <v>5600.9363692307688</v>
      </c>
      <c r="I776" s="173">
        <f>SUMIF(Geography!$L$5:$L$838,'Census Tract'!C776,Geography!$M$5:$M$838)</f>
        <v>6685</v>
      </c>
      <c r="J776" s="338">
        <f ca="1">($I776/(SUMIF($D$5:$D$832,$D776,$I$5:$I$832))*IF($D776=1,Urban_Rural_LDVs!F$6,Urban_Rural_LDVs!F$7))</f>
        <v>3.3477678170471155</v>
      </c>
      <c r="K776" s="196">
        <f ca="1">($I776/(SUMIF($D$5:$D$832,$D776,$I$5:$I$832))*IF($D776=1,Urban_Rural_LDVs!G$6,Urban_Rural_LDVs!G$7))</f>
        <v>16.636967663910575</v>
      </c>
      <c r="L776" s="196">
        <f ca="1">($I776/(SUMIF($D$5:$D$832,$D776,$I$5:$I$832))*IF($D776=1,Urban_Rural_LDVs!H$6,Urban_Rural_LDVs!H$7))</f>
        <v>76.553081742252104</v>
      </c>
      <c r="M776" s="197">
        <f ca="1">($I776/(SUMIF($D$5:$D$832,$D776,$I$5:$I$832))*IF($D776=1,Urban_Rural_LDVs!I$6,Urban_Rural_LDVs!I$7))</f>
        <v>166.26793518306894</v>
      </c>
      <c r="N776" s="196">
        <f ca="1">($H776/(SUMIF($D$5:$D$832,$D776,$H$5:$H$832))*IF($D776=1,Urban_Rural_LDVs!J$6,Urban_Rural_LDVs!J$7))</f>
        <v>1.1562723191819166</v>
      </c>
      <c r="O776" s="196">
        <f ca="1">($H776/(SUMIF($D$5:$D$832,$D776,$H$5:$H$832))*IF($D776=1,Urban_Rural_LDVs!K$6,Urban_Rural_LDVs!K$7))</f>
        <v>5.5022208551166747</v>
      </c>
      <c r="P776" s="196">
        <f ca="1">($H776/(SUMIF($D$5:$D$832,$D776,$H$5:$H$832))*IF($D776=1,Urban_Rural_LDVs!L$6,Urban_Rural_LDVs!L$7))</f>
        <v>25.094476260855245</v>
      </c>
      <c r="Q776" s="197">
        <f ca="1">($H776/(SUMIF($D$5:$D$832,$D776,$H$5:$H$832))*IF($D776=1,Urban_Rural_LDVs!M$6,Urban_Rural_LDVs!M$7))</f>
        <v>54.430360255313218</v>
      </c>
      <c r="R776" s="196">
        <f ca="1">($H776/(SUMIF($D$5:$D$832,$D776,$H$5:$H$832))*IF($D776=1,Urban_Rural_LDVs!N$6,Urban_Rural_LDVs!N$7))</f>
        <v>0.48139475942306137</v>
      </c>
      <c r="S776" s="196">
        <f ca="1">($H776/(SUMIF($D$5:$D$832,$D776,$H$5:$H$832))*IF($D776=1,Urban_Rural_LDVs!O$6,Urban_Rural_LDVs!O$7))</f>
        <v>2.2866902480797906</v>
      </c>
      <c r="T776" s="196">
        <f ca="1">($H776/(SUMIF($D$5:$D$832,$D776,$H$5:$H$832))*IF($D776=1,Urban_Rural_LDVs!P$6,Urban_Rural_LDVs!P$7))</f>
        <v>10.033348173887319</v>
      </c>
      <c r="U776" s="339">
        <f ca="1">($H776/(SUMIF($D$5:$D$832,$D776,$H$5:$H$832))*IF($D776=1,Urban_Rural_LDVs!Q$6,Urban_Rural_LDVs!Q$7))</f>
        <v>21.554676429034657</v>
      </c>
      <c r="V776" s="344">
        <f ca="1">'DAC Adjustment'!O780-'Census Tract'!J776</f>
        <v>0</v>
      </c>
      <c r="W776" s="29">
        <f ca="1">'DAC Adjustment'!P780-'Census Tract'!K776</f>
        <v>0</v>
      </c>
      <c r="X776" s="29">
        <f ca="1">'DAC Adjustment'!Q780-'Census Tract'!L776</f>
        <v>0</v>
      </c>
      <c r="Y776" s="105">
        <f ca="1">'DAC Adjustment'!R780-'Census Tract'!M776</f>
        <v>0</v>
      </c>
      <c r="Z776" s="29">
        <f ca="1">'DAC Adjustment'!S780-'Census Tract'!N776</f>
        <v>0</v>
      </c>
      <c r="AA776" s="29">
        <f ca="1">'DAC Adjustment'!T780-'Census Tract'!O776</f>
        <v>0</v>
      </c>
      <c r="AB776" s="29">
        <f ca="1">'DAC Adjustment'!U780-'Census Tract'!P776</f>
        <v>0</v>
      </c>
      <c r="AC776" s="105">
        <f ca="1">'DAC Adjustment'!V780-'Census Tract'!Q776</f>
        <v>0</v>
      </c>
      <c r="AD776" s="29">
        <f ca="1">'DAC Adjustment'!W780-'Census Tract'!R776</f>
        <v>0</v>
      </c>
      <c r="AE776" s="29">
        <f ca="1">'DAC Adjustment'!X780-'Census Tract'!S776</f>
        <v>0</v>
      </c>
      <c r="AF776" s="29">
        <f ca="1">'DAC Adjustment'!Y780-'Census Tract'!T776</f>
        <v>0</v>
      </c>
      <c r="AG776" s="345">
        <f ca="1">'DAC Adjustment'!Z780-'Census Tract'!U776</f>
        <v>0</v>
      </c>
    </row>
    <row r="777" spans="1:33" ht="15.75" x14ac:dyDescent="0.25">
      <c r="A777" s="193" t="s">
        <v>60</v>
      </c>
      <c r="B777" s="53" t="str">
        <f>IFERROR(INDEX(Geography!$R$5:$R$889,MATCH(C777,Geography!$S$5:$S$889,0)),"Undefined")</f>
        <v>Sherwood</v>
      </c>
      <c r="C777" s="53">
        <v>41067032200</v>
      </c>
      <c r="D777" s="171" cm="1">
        <f t="array" ref="D777">INDEX(Geography!$K$5:$K$838,MATCH(C777,Geography!$L$5:$L$838,0),0)</f>
        <v>0</v>
      </c>
      <c r="E777" s="53">
        <v>8128</v>
      </c>
      <c r="F777" s="53">
        <f>SUMIF(County!$A$5:$A$40,A777,County!$D$5:$D$40)</f>
        <v>492400</v>
      </c>
      <c r="G777" s="173" cm="1">
        <f t="array" ref="G777">INDEX(Geography!$E$5:$E$833,MATCH(C777,Geography!$C$5:$C$833,0),0)</f>
        <v>6550</v>
      </c>
      <c r="H777" s="239">
        <f t="shared" si="12"/>
        <v>7939.0030769230771</v>
      </c>
      <c r="I777" s="173">
        <f>SUMIF(Geography!$L$5:$L$838,'Census Tract'!C777,Geography!$M$5:$M$838)</f>
        <v>1808</v>
      </c>
      <c r="J777" s="338">
        <f ca="1">($I777/(SUMIF($D$5:$D$832,$D777,$I$5:$I$832))*IF($D777=1,Urban_Rural_LDVs!F$6,Urban_Rural_LDVs!F$7))</f>
        <v>2.7780990558447352</v>
      </c>
      <c r="K777" s="196">
        <f ca="1">($I777/(SUMIF($D$5:$D$832,$D777,$I$5:$I$832))*IF($D777=1,Urban_Rural_LDVs!G$6,Urban_Rural_LDVs!G$7))</f>
        <v>14.013774259987001</v>
      </c>
      <c r="L777" s="196">
        <f ca="1">($I777/(SUMIF($D$5:$D$832,$D777,$I$5:$I$832))*IF($D777=1,Urban_Rural_LDVs!H$6,Urban_Rural_LDVs!H$7))</f>
        <v>64.933662642591102</v>
      </c>
      <c r="M777" s="197">
        <f ca="1">($I777/(SUMIF($D$5:$D$832,$D777,$I$5:$I$832))*IF($D777=1,Urban_Rural_LDVs!I$6,Urban_Rural_LDVs!I$7))</f>
        <v>141.25130481245105</v>
      </c>
      <c r="N777" s="196">
        <f ca="1">($H777/(SUMIF($D$5:$D$832,$D777,$H$5:$H$832))*IF($D777=1,Urban_Rural_LDVs!J$6,Urban_Rural_LDVs!J$7))</f>
        <v>2.17300434410503</v>
      </c>
      <c r="O777" s="196">
        <f ca="1">($H777/(SUMIF($D$5:$D$832,$D777,$H$5:$H$832))*IF($D777=1,Urban_Rural_LDVs!K$6,Urban_Rural_LDVs!K$7))</f>
        <v>11.35784018229427</v>
      </c>
      <c r="P777" s="196">
        <f ca="1">($H777/(SUMIF($D$5:$D$832,$D777,$H$5:$H$832))*IF($D777=1,Urban_Rural_LDVs!L$6,Urban_Rural_LDVs!L$7))</f>
        <v>52.989326231661586</v>
      </c>
      <c r="Q777" s="197">
        <f ca="1">($H777/(SUMIF($D$5:$D$832,$D777,$H$5:$H$832))*IF($D777=1,Urban_Rural_LDVs!M$6,Urban_Rural_LDVs!M$7))</f>
        <v>115.3838834873581</v>
      </c>
      <c r="R777" s="196">
        <f ca="1">($H777/(SUMIF($D$5:$D$832,$D777,$H$5:$H$832))*IF($D777=1,Urban_Rural_LDVs!N$6,Urban_Rural_LDVs!N$7))</f>
        <v>1.4840637494493785</v>
      </c>
      <c r="S777" s="196">
        <f ca="1">($H777/(SUMIF($D$5:$D$832,$D777,$H$5:$H$832))*IF($D777=1,Urban_Rural_LDVs!O$6,Urban_Rural_LDVs!O$7))</f>
        <v>7.6880897264459147</v>
      </c>
      <c r="T777" s="196">
        <f ca="1">($H777/(SUMIF($D$5:$D$832,$D777,$H$5:$H$832))*IF($D777=1,Urban_Rural_LDVs!P$6,Urban_Rural_LDVs!P$7))</f>
        <v>35.426491947775943</v>
      </c>
      <c r="U777" s="339">
        <f ca="1">($H777/(SUMIF($D$5:$D$832,$D777,$H$5:$H$832))*IF($D777=1,Urban_Rural_LDVs!Q$6,Urban_Rural_LDVs!Q$7))</f>
        <v>76.996478111305009</v>
      </c>
      <c r="V777" s="344">
        <f ca="1">'DAC Adjustment'!O781-'Census Tract'!J777</f>
        <v>0</v>
      </c>
      <c r="W777" s="29">
        <f ca="1">'DAC Adjustment'!P781-'Census Tract'!K777</f>
        <v>0</v>
      </c>
      <c r="X777" s="29">
        <f ca="1">'DAC Adjustment'!Q781-'Census Tract'!L777</f>
        <v>0</v>
      </c>
      <c r="Y777" s="105">
        <f ca="1">'DAC Adjustment'!R781-'Census Tract'!M777</f>
        <v>0</v>
      </c>
      <c r="Z777" s="29">
        <f ca="1">'DAC Adjustment'!S781-'Census Tract'!N777</f>
        <v>0</v>
      </c>
      <c r="AA777" s="29">
        <f ca="1">'DAC Adjustment'!T781-'Census Tract'!O777</f>
        <v>0</v>
      </c>
      <c r="AB777" s="29">
        <f ca="1">'DAC Adjustment'!U781-'Census Tract'!P777</f>
        <v>0</v>
      </c>
      <c r="AC777" s="105">
        <f ca="1">'DAC Adjustment'!V781-'Census Tract'!Q777</f>
        <v>0</v>
      </c>
      <c r="AD777" s="29">
        <f ca="1">'DAC Adjustment'!W781-'Census Tract'!R777</f>
        <v>0</v>
      </c>
      <c r="AE777" s="29">
        <f ca="1">'DAC Adjustment'!X781-'Census Tract'!S777</f>
        <v>0</v>
      </c>
      <c r="AF777" s="29">
        <f ca="1">'DAC Adjustment'!Y781-'Census Tract'!T777</f>
        <v>0</v>
      </c>
      <c r="AG777" s="345">
        <f ca="1">'DAC Adjustment'!Z781-'Census Tract'!U777</f>
        <v>0</v>
      </c>
    </row>
    <row r="778" spans="1:33" ht="15.75" x14ac:dyDescent="0.25">
      <c r="A778" s="193" t="s">
        <v>60</v>
      </c>
      <c r="B778" s="53" t="str">
        <f>IFERROR(INDEX(Geography!$R$5:$R$889,MATCH(C778,Geography!$S$5:$S$889,0)),"Undefined")</f>
        <v>Beaverton</v>
      </c>
      <c r="C778" s="53">
        <v>41067031610</v>
      </c>
      <c r="D778" s="171" cm="1">
        <f t="array" ref="D778">INDEX(Geography!$K$5:$K$838,MATCH(C778,Geography!$L$5:$L$838,0),0)</f>
        <v>1</v>
      </c>
      <c r="E778" s="53">
        <v>8376</v>
      </c>
      <c r="F778" s="53">
        <f>SUMIF(County!$A$5:$A$40,A778,County!$D$5:$D$40)</f>
        <v>492400</v>
      </c>
      <c r="G778" s="173" cm="1">
        <f t="array" ref="G778">INDEX(Geography!$E$5:$E$833,MATCH(C778,Geography!$C$5:$C$833,0),0)</f>
        <v>5416</v>
      </c>
      <c r="H778" s="239">
        <f t="shared" si="12"/>
        <v>6564.5252923076923</v>
      </c>
      <c r="I778" s="173">
        <f>SUMIF(Geography!$L$5:$L$838,'Census Tract'!C778,Geography!$M$5:$M$838)</f>
        <v>2616</v>
      </c>
      <c r="J778" s="338">
        <f ca="1">($I778/(SUMIF($D$5:$D$832,$D778,$I$5:$I$832))*IF($D778=1,Urban_Rural_LDVs!F$6,Urban_Rural_LDVs!F$7))</f>
        <v>1.3100614224974203</v>
      </c>
      <c r="K778" s="196">
        <f ca="1">($I778/(SUMIF($D$5:$D$832,$D778,$I$5:$I$832))*IF($D778=1,Urban_Rural_LDVs!G$6,Urban_Rural_LDVs!G$7))</f>
        <v>6.510442394732995</v>
      </c>
      <c r="L778" s="196">
        <f ca="1">($I778/(SUMIF($D$5:$D$832,$D778,$I$5:$I$832))*IF($D778=1,Urban_Rural_LDVs!H$6,Urban_Rural_LDVs!H$7))</f>
        <v>29.95704739532259</v>
      </c>
      <c r="M778" s="197">
        <f ca="1">($I778/(SUMIF($D$5:$D$832,$D778,$I$5:$I$832))*IF($D778=1,Urban_Rural_LDVs!I$6,Urban_Rural_LDVs!I$7))</f>
        <v>65.064610088094</v>
      </c>
      <c r="N778" s="196">
        <f ca="1">($H778/(SUMIF($D$5:$D$832,$D778,$H$5:$H$832))*IF($D778=1,Urban_Rural_LDVs!J$6,Urban_Rural_LDVs!J$7))</f>
        <v>1.3551981996730709</v>
      </c>
      <c r="O778" s="196">
        <f ca="1">($H778/(SUMIF($D$5:$D$832,$D778,$H$5:$H$832))*IF($D778=1,Urban_Rural_LDVs!K$6,Urban_Rural_LDVs!K$7))</f>
        <v>6.4488266936403171</v>
      </c>
      <c r="P778" s="196">
        <f ca="1">($H778/(SUMIF($D$5:$D$832,$D778,$H$5:$H$832))*IF($D778=1,Urban_Rural_LDVs!L$6,Urban_Rural_LDVs!L$7))</f>
        <v>29.411747117245618</v>
      </c>
      <c r="Q778" s="197">
        <f ca="1">($H778/(SUMIF($D$5:$D$832,$D778,$H$5:$H$832))*IF($D778=1,Urban_Rural_LDVs!M$6,Urban_Rural_LDVs!M$7))</f>
        <v>63.794596655004625</v>
      </c>
      <c r="R778" s="196">
        <f ca="1">($H778/(SUMIF($D$5:$D$832,$D778,$H$5:$H$832))*IF($D778=1,Urban_Rural_LDVs!N$6,Urban_Rural_LDVs!N$7))</f>
        <v>0.56421424302863021</v>
      </c>
      <c r="S778" s="196">
        <f ca="1">($H778/(SUMIF($D$5:$D$832,$D778,$H$5:$H$832))*IF($D778=1,Urban_Rural_LDVs!O$6,Urban_Rural_LDVs!O$7))</f>
        <v>2.6800940020775039</v>
      </c>
      <c r="T778" s="196">
        <f ca="1">($H778/(SUMIF($D$5:$D$832,$D778,$H$5:$H$832))*IF($D778=1,Urban_Rural_LDVs!P$6,Urban_Rural_LDVs!P$7))</f>
        <v>11.759492254874209</v>
      </c>
      <c r="U778" s="339">
        <f ca="1">($H778/(SUMIF($D$5:$D$832,$D778,$H$5:$H$832))*IF($D778=1,Urban_Rural_LDVs!Q$6,Urban_Rural_LDVs!Q$7))</f>
        <v>25.262957701720776</v>
      </c>
      <c r="V778" s="344">
        <f ca="1">'DAC Adjustment'!O782-'Census Tract'!J778</f>
        <v>0</v>
      </c>
      <c r="W778" s="29">
        <f ca="1">'DAC Adjustment'!P782-'Census Tract'!K778</f>
        <v>0</v>
      </c>
      <c r="X778" s="29">
        <f ca="1">'DAC Adjustment'!Q782-'Census Tract'!L778</f>
        <v>0</v>
      </c>
      <c r="Y778" s="105">
        <f ca="1">'DAC Adjustment'!R782-'Census Tract'!M778</f>
        <v>0</v>
      </c>
      <c r="Z778" s="29">
        <f ca="1">'DAC Adjustment'!S782-'Census Tract'!N778</f>
        <v>0</v>
      </c>
      <c r="AA778" s="29">
        <f ca="1">'DAC Adjustment'!T782-'Census Tract'!O778</f>
        <v>0</v>
      </c>
      <c r="AB778" s="29">
        <f ca="1">'DAC Adjustment'!U782-'Census Tract'!P778</f>
        <v>0</v>
      </c>
      <c r="AC778" s="105">
        <f ca="1">'DAC Adjustment'!V782-'Census Tract'!Q778</f>
        <v>0</v>
      </c>
      <c r="AD778" s="29">
        <f ca="1">'DAC Adjustment'!W782-'Census Tract'!R778</f>
        <v>0</v>
      </c>
      <c r="AE778" s="29">
        <f ca="1">'DAC Adjustment'!X782-'Census Tract'!S778</f>
        <v>0</v>
      </c>
      <c r="AF778" s="29">
        <f ca="1">'DAC Adjustment'!Y782-'Census Tract'!T778</f>
        <v>0</v>
      </c>
      <c r="AG778" s="345">
        <f ca="1">'DAC Adjustment'!Z782-'Census Tract'!U778</f>
        <v>0</v>
      </c>
    </row>
    <row r="779" spans="1:33" ht="15.75" x14ac:dyDescent="0.25">
      <c r="A779" s="193" t="s">
        <v>60</v>
      </c>
      <c r="B779" s="53" t="str">
        <f>IFERROR(INDEX(Geography!$R$5:$R$889,MATCH(C779,Geography!$S$5:$S$889,0)),"Undefined")</f>
        <v>Beaverton</v>
      </c>
      <c r="C779" s="53">
        <v>41067031508</v>
      </c>
      <c r="D779" s="171" cm="1">
        <f t="array" ref="D779">INDEX(Geography!$K$5:$K$838,MATCH(C779,Geography!$L$5:$L$838,0),0)</f>
        <v>1</v>
      </c>
      <c r="E779" s="53">
        <v>9400</v>
      </c>
      <c r="F779" s="53">
        <f>SUMIF(County!$A$5:$A$40,A779,County!$D$5:$D$40)</f>
        <v>492400</v>
      </c>
      <c r="G779" s="173" cm="1">
        <f t="array" ref="G779">INDEX(Geography!$E$5:$E$833,MATCH(C779,Geography!$C$5:$C$833,0),0)</f>
        <v>6531</v>
      </c>
      <c r="H779" s="239">
        <f t="shared" si="12"/>
        <v>7915.9739076923079</v>
      </c>
      <c r="I779" s="173">
        <f>SUMIF(Geography!$L$5:$L$838,'Census Tract'!C779,Geography!$M$5:$M$838)</f>
        <v>693</v>
      </c>
      <c r="J779" s="338">
        <f ca="1">($I779/(SUMIF($D$5:$D$832,$D779,$I$5:$I$832))*IF($D779=1,Urban_Rural_LDVs!F$6,Urban_Rural_LDVs!F$7))</f>
        <v>0.34704608784048635</v>
      </c>
      <c r="K779" s="196">
        <f ca="1">($I779/(SUMIF($D$5:$D$832,$D779,$I$5:$I$832))*IF($D779=1,Urban_Rural_LDVs!G$6,Urban_Rural_LDVs!G$7))</f>
        <v>1.7246699463111488</v>
      </c>
      <c r="L779" s="196">
        <f ca="1">($I779/(SUMIF($D$5:$D$832,$D779,$I$5:$I$832))*IF($D779=1,Urban_Rural_LDVs!H$6,Urban_Rural_LDVs!H$7))</f>
        <v>7.9358692067884382</v>
      </c>
      <c r="M779" s="197">
        <f ca="1">($I779/(SUMIF($D$5:$D$832,$D779,$I$5:$I$832))*IF($D779=1,Urban_Rural_LDVs!I$6,Urban_Rural_LDVs!I$7))</f>
        <v>17.236152443061599</v>
      </c>
      <c r="N779" s="196">
        <f ca="1">($H779/(SUMIF($D$5:$D$832,$D779,$H$5:$H$832))*IF($D779=1,Urban_Rural_LDVs!J$6,Urban_Rural_LDVs!J$7))</f>
        <v>1.6341948748273314</v>
      </c>
      <c r="O779" s="196">
        <f ca="1">($H779/(SUMIF($D$5:$D$832,$D779,$H$5:$H$832))*IF($D779=1,Urban_Rural_LDVs!K$6,Urban_Rural_LDVs!K$7))</f>
        <v>7.776456265909327</v>
      </c>
      <c r="P779" s="196">
        <f ca="1">($H779/(SUMIF($D$5:$D$832,$D779,$H$5:$H$832))*IF($D779=1,Urban_Rural_LDVs!L$6,Urban_Rural_LDVs!L$7))</f>
        <v>35.466787374950357</v>
      </c>
      <c r="Q779" s="197">
        <f ca="1">($H779/(SUMIF($D$5:$D$832,$D779,$H$5:$H$832))*IF($D779=1,Urban_Rural_LDVs!M$6,Urban_Rural_LDVs!M$7))</f>
        <v>76.928085441993218</v>
      </c>
      <c r="R779" s="196">
        <f ca="1">($H779/(SUMIF($D$5:$D$832,$D779,$H$5:$H$832))*IF($D779=1,Urban_Rural_LDVs!N$6,Urban_Rural_LDVs!N$7))</f>
        <v>0.68036987097857904</v>
      </c>
      <c r="S779" s="196">
        <f ca="1">($H779/(SUMIF($D$5:$D$832,$D779,$H$5:$H$832))*IF($D779=1,Urban_Rural_LDVs!O$6,Urban_Rural_LDVs!O$7))</f>
        <v>3.2318489526529133</v>
      </c>
      <c r="T779" s="196">
        <f ca="1">($H779/(SUMIF($D$5:$D$832,$D779,$H$5:$H$832))*IF($D779=1,Urban_Rural_LDVs!P$6,Urban_Rural_LDVs!P$7))</f>
        <v>14.180436469088527</v>
      </c>
      <c r="U779" s="339">
        <f ca="1">($H779/(SUMIF($D$5:$D$832,$D779,$H$5:$H$832))*IF($D779=1,Urban_Rural_LDVs!Q$6,Urban_Rural_LDVs!Q$7))</f>
        <v>30.463880492972379</v>
      </c>
      <c r="V779" s="344">
        <f ca="1">'DAC Adjustment'!O783-'Census Tract'!J779</f>
        <v>0</v>
      </c>
      <c r="W779" s="29">
        <f ca="1">'DAC Adjustment'!P783-'Census Tract'!K779</f>
        <v>0</v>
      </c>
      <c r="X779" s="29">
        <f ca="1">'DAC Adjustment'!Q783-'Census Tract'!L779</f>
        <v>0</v>
      </c>
      <c r="Y779" s="105">
        <f ca="1">'DAC Adjustment'!R783-'Census Tract'!M779</f>
        <v>0</v>
      </c>
      <c r="Z779" s="29">
        <f ca="1">'DAC Adjustment'!S783-'Census Tract'!N779</f>
        <v>0</v>
      </c>
      <c r="AA779" s="29">
        <f ca="1">'DAC Adjustment'!T783-'Census Tract'!O779</f>
        <v>0</v>
      </c>
      <c r="AB779" s="29">
        <f ca="1">'DAC Adjustment'!U783-'Census Tract'!P779</f>
        <v>0</v>
      </c>
      <c r="AC779" s="105">
        <f ca="1">'DAC Adjustment'!V783-'Census Tract'!Q779</f>
        <v>0</v>
      </c>
      <c r="AD779" s="29">
        <f ca="1">'DAC Adjustment'!W783-'Census Tract'!R779</f>
        <v>0</v>
      </c>
      <c r="AE779" s="29">
        <f ca="1">'DAC Adjustment'!X783-'Census Tract'!S779</f>
        <v>0</v>
      </c>
      <c r="AF779" s="29">
        <f ca="1">'DAC Adjustment'!Y783-'Census Tract'!T779</f>
        <v>0</v>
      </c>
      <c r="AG779" s="345">
        <f ca="1">'DAC Adjustment'!Z783-'Census Tract'!U779</f>
        <v>0</v>
      </c>
    </row>
    <row r="780" spans="1:33" ht="15.75" x14ac:dyDescent="0.25">
      <c r="A780" s="193" t="s">
        <v>60</v>
      </c>
      <c r="B780" s="53" t="str">
        <f>IFERROR(INDEX(Geography!$R$5:$R$889,MATCH(C780,Geography!$S$5:$S$889,0)),"Undefined")</f>
        <v>Beaverton</v>
      </c>
      <c r="C780" s="53">
        <v>41067031506</v>
      </c>
      <c r="D780" s="171" cm="1">
        <f t="array" ref="D780">INDEX(Geography!$K$5:$K$838,MATCH(C780,Geography!$L$5:$L$838,0),0)</f>
        <v>1</v>
      </c>
      <c r="E780" s="53">
        <v>3824</v>
      </c>
      <c r="F780" s="53">
        <f>SUMIF(County!$A$5:$A$40,A780,County!$D$5:$D$40)</f>
        <v>492400</v>
      </c>
      <c r="G780" s="173" cm="1">
        <f t="array" ref="G780">INDEX(Geography!$E$5:$E$833,MATCH(C780,Geography!$C$5:$C$833,0),0)</f>
        <v>2639</v>
      </c>
      <c r="H780" s="239">
        <f t="shared" si="12"/>
        <v>3198.6304</v>
      </c>
      <c r="I780" s="173">
        <f>SUMIF(Geography!$L$5:$L$838,'Census Tract'!C780,Geography!$M$5:$M$838)</f>
        <v>588</v>
      </c>
      <c r="J780" s="338">
        <f ca="1">($I780/(SUMIF($D$5:$D$832,$D780,$I$5:$I$832))*IF($D780=1,Urban_Rural_LDVs!F$6,Urban_Rural_LDVs!F$7))</f>
        <v>0.29446334725859452</v>
      </c>
      <c r="K780" s="196">
        <f ca="1">($I780/(SUMIF($D$5:$D$832,$D780,$I$5:$I$832))*IF($D780=1,Urban_Rural_LDVs!G$6,Urban_Rural_LDVs!G$7))</f>
        <v>1.4633563180821869</v>
      </c>
      <c r="L780" s="196">
        <f ca="1">($I780/(SUMIF($D$5:$D$832,$D780,$I$5:$I$832))*IF($D780=1,Urban_Rural_LDVs!H$6,Urban_Rural_LDVs!H$7))</f>
        <v>6.7334647815174629</v>
      </c>
      <c r="M780" s="197">
        <f ca="1">($I780/(SUMIF($D$5:$D$832,$D780,$I$5:$I$832))*IF($D780=1,Urban_Rural_LDVs!I$6,Urban_Rural_LDVs!I$7))</f>
        <v>14.624614194112871</v>
      </c>
      <c r="N780" s="196">
        <f ca="1">($H780/(SUMIF($D$5:$D$832,$D780,$H$5:$H$832))*IF($D780=1,Urban_Rural_LDVs!J$6,Urban_Rural_LDVs!J$7))</f>
        <v>0.66033383473730323</v>
      </c>
      <c r="O780" s="196">
        <f ca="1">($H780/(SUMIF($D$5:$D$832,$D780,$H$5:$H$832))*IF($D780=1,Urban_Rural_LDVs!K$6,Urban_Rural_LDVs!K$7))</f>
        <v>3.1422551042313143</v>
      </c>
      <c r="P780" s="196">
        <f ca="1">($H780/(SUMIF($D$5:$D$832,$D780,$H$5:$H$832))*IF($D780=1,Urban_Rural_LDVs!L$6,Urban_Rural_LDVs!L$7))</f>
        <v>14.3311670314644</v>
      </c>
      <c r="Q780" s="197">
        <f ca="1">($H780/(SUMIF($D$5:$D$832,$D780,$H$5:$H$832))*IF($D780=1,Urban_Rural_LDVs!M$6,Urban_Rural_LDVs!M$7))</f>
        <v>31.08455328149136</v>
      </c>
      <c r="R780" s="196">
        <f ca="1">($H780/(SUMIF($D$5:$D$832,$D780,$H$5:$H$832))*IF($D780=1,Urban_Rural_LDVs!N$6,Urban_Rural_LDVs!N$7))</f>
        <v>0.2749190153900582</v>
      </c>
      <c r="S780" s="196">
        <f ca="1">($H780/(SUMIF($D$5:$D$832,$D780,$H$5:$H$832))*IF($D780=1,Urban_Rural_LDVs!O$6,Urban_Rural_LDVs!O$7))</f>
        <v>1.3059025242766862</v>
      </c>
      <c r="T780" s="196">
        <f ca="1">($H780/(SUMIF($D$5:$D$832,$D780,$H$5:$H$832))*IF($D780=1,Urban_Rural_LDVs!P$6,Urban_Rural_LDVs!P$7))</f>
        <v>5.7299298487099399</v>
      </c>
      <c r="U780" s="339">
        <f ca="1">($H780/(SUMIF($D$5:$D$832,$D780,$H$5:$H$832))*IF($D780=1,Urban_Rural_LDVs!Q$6,Urban_Rural_LDVs!Q$7))</f>
        <v>12.309628023419705</v>
      </c>
      <c r="V780" s="344">
        <f ca="1">'DAC Adjustment'!O784-'Census Tract'!J780</f>
        <v>0</v>
      </c>
      <c r="W780" s="29">
        <f ca="1">'DAC Adjustment'!P784-'Census Tract'!K780</f>
        <v>0</v>
      </c>
      <c r="X780" s="29">
        <f ca="1">'DAC Adjustment'!Q784-'Census Tract'!L780</f>
        <v>0</v>
      </c>
      <c r="Y780" s="105">
        <f ca="1">'DAC Adjustment'!R784-'Census Tract'!M780</f>
        <v>0</v>
      </c>
      <c r="Z780" s="29">
        <f ca="1">'DAC Adjustment'!S784-'Census Tract'!N780</f>
        <v>0</v>
      </c>
      <c r="AA780" s="29">
        <f ca="1">'DAC Adjustment'!T784-'Census Tract'!O780</f>
        <v>0</v>
      </c>
      <c r="AB780" s="29">
        <f ca="1">'DAC Adjustment'!U784-'Census Tract'!P780</f>
        <v>0</v>
      </c>
      <c r="AC780" s="105">
        <f ca="1">'DAC Adjustment'!V784-'Census Tract'!Q780</f>
        <v>0</v>
      </c>
      <c r="AD780" s="29">
        <f ca="1">'DAC Adjustment'!W784-'Census Tract'!R780</f>
        <v>0</v>
      </c>
      <c r="AE780" s="29">
        <f ca="1">'DAC Adjustment'!X784-'Census Tract'!S780</f>
        <v>0</v>
      </c>
      <c r="AF780" s="29">
        <f ca="1">'DAC Adjustment'!Y784-'Census Tract'!T780</f>
        <v>0</v>
      </c>
      <c r="AG780" s="345">
        <f ca="1">'DAC Adjustment'!Z784-'Census Tract'!U780</f>
        <v>0</v>
      </c>
    </row>
    <row r="781" spans="1:33" ht="15.75" x14ac:dyDescent="0.25">
      <c r="A781" s="193" t="s">
        <v>60</v>
      </c>
      <c r="B781" s="53" t="str">
        <f>IFERROR(INDEX(Geography!$R$5:$R$889,MATCH(C781,Geography!$S$5:$S$889,0)),"Undefined")</f>
        <v>Hillsboro</v>
      </c>
      <c r="C781" s="53">
        <v>41067032604</v>
      </c>
      <c r="D781" s="171" cm="1">
        <f t="array" ref="D781">INDEX(Geography!$K$5:$K$838,MATCH(C781,Geography!$L$5:$L$838,0),0)</f>
        <v>1</v>
      </c>
      <c r="E781" s="53">
        <v>6470</v>
      </c>
      <c r="F781" s="53">
        <f>SUMIF(County!$A$5:$A$40,A781,County!$D$5:$D$40)</f>
        <v>492400</v>
      </c>
      <c r="G781" s="173" cm="1">
        <f t="array" ref="G781">INDEX(Geography!$E$5:$E$833,MATCH(C781,Geography!$C$5:$C$833,0),0)</f>
        <v>4627</v>
      </c>
      <c r="H781" s="239">
        <f t="shared" si="12"/>
        <v>5608.2087384615388</v>
      </c>
      <c r="I781" s="173">
        <f>SUMIF(Geography!$L$5:$L$838,'Census Tract'!C781,Geography!$M$5:$M$838)</f>
        <v>4114</v>
      </c>
      <c r="J781" s="338">
        <f ca="1">($I781/(SUMIF($D$5:$D$832,$D781,$I$5:$I$832))*IF($D781=1,Urban_Rural_LDVs!F$6,Urban_Rural_LDVs!F$7))</f>
        <v>2.0602418547990777</v>
      </c>
      <c r="K781" s="196">
        <f ca="1">($I781/(SUMIF($D$5:$D$832,$D781,$I$5:$I$832))*IF($D781=1,Urban_Rural_LDVs!G$6,Urban_Rural_LDVs!G$7))</f>
        <v>10.238516824132851</v>
      </c>
      <c r="L781" s="196">
        <f ca="1">($I781/(SUMIF($D$5:$D$832,$D781,$I$5:$I$832))*IF($D781=1,Urban_Rural_LDVs!H$6,Urban_Rural_LDVs!H$7))</f>
        <v>47.111350529188506</v>
      </c>
      <c r="M781" s="197">
        <f ca="1">($I781/(SUMIF($D$5:$D$832,$D781,$I$5:$I$832))*IF($D781=1,Urban_Rural_LDVs!I$6,Urban_Rural_LDVs!I$7))</f>
        <v>102.32255577309583</v>
      </c>
      <c r="N781" s="196">
        <f ca="1">($H781/(SUMIF($D$5:$D$832,$D781,$H$5:$H$832))*IF($D781=1,Urban_Rural_LDVs!J$6,Urban_Rural_LDVs!J$7))</f>
        <v>1.15777364658185</v>
      </c>
      <c r="O781" s="196">
        <f ca="1">($H781/(SUMIF($D$5:$D$832,$D781,$H$5:$H$832))*IF($D781=1,Urban_Rural_LDVs!K$6,Urban_Rural_LDVs!K$7))</f>
        <v>5.5093650501244005</v>
      </c>
      <c r="P781" s="196">
        <f ca="1">($H781/(SUMIF($D$5:$D$832,$D781,$H$5:$H$832))*IF($D781=1,Urban_Rural_LDVs!L$6,Urban_Rural_LDVs!L$7))</f>
        <v>25.127059437129891</v>
      </c>
      <c r="Q781" s="197">
        <f ca="1">($H781/(SUMIF($D$5:$D$832,$D781,$H$5:$H$832))*IF($D781=1,Urban_Rural_LDVs!M$6,Urban_Rural_LDVs!M$7))</f>
        <v>54.501033737575042</v>
      </c>
      <c r="R781" s="196">
        <f ca="1">($H781/(SUMIF($D$5:$D$832,$D781,$H$5:$H$832))*IF($D781=1,Urban_Rural_LDVs!N$6,Urban_Rural_LDVs!N$7))</f>
        <v>0.4820198121295185</v>
      </c>
      <c r="S781" s="196">
        <f ca="1">($H781/(SUMIF($D$5:$D$832,$D781,$H$5:$H$832))*IF($D781=1,Urban_Rural_LDVs!O$6,Urban_Rural_LDVs!O$7))</f>
        <v>2.2896593330156225</v>
      </c>
      <c r="T781" s="196">
        <f ca="1">($H781/(SUMIF($D$5:$D$832,$D781,$H$5:$H$832))*IF($D781=1,Urban_Rural_LDVs!P$6,Urban_Rural_LDVs!P$7))</f>
        <v>10.046375676385333</v>
      </c>
      <c r="U781" s="339">
        <f ca="1">($H781/(SUMIF($D$5:$D$832,$D781,$H$5:$H$832))*IF($D781=1,Urban_Rural_LDVs!Q$6,Urban_Rural_LDVs!Q$7))</f>
        <v>21.582663457507763</v>
      </c>
      <c r="V781" s="344">
        <f ca="1">'DAC Adjustment'!O785-'Census Tract'!J781</f>
        <v>0</v>
      </c>
      <c r="W781" s="29">
        <f ca="1">'DAC Adjustment'!P785-'Census Tract'!K781</f>
        <v>0</v>
      </c>
      <c r="X781" s="29">
        <f ca="1">'DAC Adjustment'!Q785-'Census Tract'!L781</f>
        <v>0</v>
      </c>
      <c r="Y781" s="105">
        <f ca="1">'DAC Adjustment'!R785-'Census Tract'!M781</f>
        <v>0</v>
      </c>
      <c r="Z781" s="29">
        <f ca="1">'DAC Adjustment'!S785-'Census Tract'!N781</f>
        <v>0</v>
      </c>
      <c r="AA781" s="29">
        <f ca="1">'DAC Adjustment'!T785-'Census Tract'!O781</f>
        <v>0</v>
      </c>
      <c r="AB781" s="29">
        <f ca="1">'DAC Adjustment'!U785-'Census Tract'!P781</f>
        <v>0</v>
      </c>
      <c r="AC781" s="105">
        <f ca="1">'DAC Adjustment'!V785-'Census Tract'!Q781</f>
        <v>0</v>
      </c>
      <c r="AD781" s="29">
        <f ca="1">'DAC Adjustment'!W785-'Census Tract'!R781</f>
        <v>0</v>
      </c>
      <c r="AE781" s="29">
        <f ca="1">'DAC Adjustment'!X785-'Census Tract'!S781</f>
        <v>0</v>
      </c>
      <c r="AF781" s="29">
        <f ca="1">'DAC Adjustment'!Y785-'Census Tract'!T781</f>
        <v>0</v>
      </c>
      <c r="AG781" s="345">
        <f ca="1">'DAC Adjustment'!Z785-'Census Tract'!U781</f>
        <v>0</v>
      </c>
    </row>
    <row r="782" spans="1:33" ht="15.75" x14ac:dyDescent="0.25">
      <c r="A782" s="193" t="s">
        <v>60</v>
      </c>
      <c r="B782" s="53" t="str">
        <f>IFERROR(INDEX(Geography!$R$5:$R$889,MATCH(C782,Geography!$S$5:$S$889,0)),"Undefined")</f>
        <v>Hillsboro</v>
      </c>
      <c r="C782" s="53">
        <v>41067032609</v>
      </c>
      <c r="D782" s="171" cm="1">
        <f t="array" ref="D782">INDEX(Geography!$K$5:$K$838,MATCH(C782,Geography!$L$5:$L$838,0),0)</f>
        <v>1</v>
      </c>
      <c r="E782" s="53">
        <v>2513</v>
      </c>
      <c r="F782" s="53">
        <f>SUMIF(County!$A$5:$A$40,A782,County!$D$5:$D$40)</f>
        <v>492400</v>
      </c>
      <c r="G782" s="173" cm="1">
        <f t="array" ref="G782">INDEX(Geography!$E$5:$E$833,MATCH(C782,Geography!$C$5:$C$833,0),0)</f>
        <v>1708</v>
      </c>
      <c r="H782" s="239">
        <f t="shared" si="12"/>
        <v>2070.2011076923077</v>
      </c>
      <c r="I782" s="173">
        <f>SUMIF(Geography!$L$5:$L$838,'Census Tract'!C782,Geography!$M$5:$M$838)</f>
        <v>80</v>
      </c>
      <c r="J782" s="338">
        <f ca="1">($I782/(SUMIF($D$5:$D$832,$D782,$I$5:$I$832))*IF($D782=1,Urban_Rural_LDVs!F$6,Urban_Rural_LDVs!F$7))</f>
        <v>4.0063040443346187E-2</v>
      </c>
      <c r="K782" s="196">
        <f ca="1">($I782/(SUMIF($D$5:$D$832,$D782,$I$5:$I$832))*IF($D782=1,Urban_Rural_LDVs!G$6,Urban_Rural_LDVs!G$7))</f>
        <v>0.19909609769825673</v>
      </c>
      <c r="L782" s="196">
        <f ca="1">($I782/(SUMIF($D$5:$D$832,$D782,$I$5:$I$832))*IF($D782=1,Urban_Rural_LDVs!H$6,Urban_Rural_LDVs!H$7))</f>
        <v>0.91611765734931472</v>
      </c>
      <c r="M782" s="197">
        <f ca="1">($I782/(SUMIF($D$5:$D$832,$D782,$I$5:$I$832))*IF($D782=1,Urban_Rural_LDVs!I$6,Urban_Rural_LDVs!I$7))</f>
        <v>1.9897434277704587</v>
      </c>
      <c r="N782" s="196">
        <f ca="1">($H782/(SUMIF($D$5:$D$832,$D782,$H$5:$H$832))*IF($D782=1,Urban_Rural_LDVs!J$6,Urban_Rural_LDVs!J$7))</f>
        <v>0.42737786651432891</v>
      </c>
      <c r="O782" s="196">
        <f ca="1">($H782/(SUMIF($D$5:$D$832,$D782,$H$5:$H$832))*IF($D782=1,Urban_Rural_LDVs!K$6,Urban_Rural_LDVs!K$7))</f>
        <v>2.0337141788658903</v>
      </c>
      <c r="P782" s="196">
        <f ca="1">($H782/(SUMIF($D$5:$D$832,$D782,$H$5:$H$832))*IF($D782=1,Urban_Rural_LDVs!L$6,Urban_Rural_LDVs!L$7))</f>
        <v>9.2753441795154217</v>
      </c>
      <c r="Q782" s="197">
        <f ca="1">($H782/(SUMIF($D$5:$D$832,$D782,$H$5:$H$832))*IF($D782=1,Urban_Rural_LDVs!M$6,Urban_Rural_LDVs!M$7))</f>
        <v>20.118384617198654</v>
      </c>
      <c r="R782" s="196">
        <f ca="1">($H782/(SUMIF($D$5:$D$832,$D782,$H$5:$H$832))*IF($D782=1,Urban_Rural_LDVs!N$6,Urban_Rural_LDVs!N$7))</f>
        <v>0.17793167043812785</v>
      </c>
      <c r="S782" s="196">
        <f ca="1">($H782/(SUMIF($D$5:$D$832,$D782,$H$5:$H$832))*IF($D782=1,Urban_Rural_LDVs!O$6,Urban_Rural_LDVs!O$7))</f>
        <v>0.8451995117334522</v>
      </c>
      <c r="T782" s="196">
        <f ca="1">($H782/(SUMIF($D$5:$D$832,$D782,$H$5:$H$832))*IF($D782=1,Urban_Rural_LDVs!P$6,Urban_Rural_LDVs!P$7))</f>
        <v>3.7084957111013939</v>
      </c>
      <c r="U782" s="339">
        <f ca="1">($H782/(SUMIF($D$5:$D$832,$D782,$H$5:$H$832))*IF($D782=1,Urban_Rural_LDVs!Q$6,Urban_Rural_LDVs!Q$7))</f>
        <v>7.966974105343259</v>
      </c>
      <c r="V782" s="344">
        <f ca="1">'DAC Adjustment'!O786-'Census Tract'!J782</f>
        <v>0</v>
      </c>
      <c r="W782" s="29">
        <f ca="1">'DAC Adjustment'!P786-'Census Tract'!K782</f>
        <v>0</v>
      </c>
      <c r="X782" s="29">
        <f ca="1">'DAC Adjustment'!Q786-'Census Tract'!L782</f>
        <v>0</v>
      </c>
      <c r="Y782" s="105">
        <f ca="1">'DAC Adjustment'!R786-'Census Tract'!M782</f>
        <v>0</v>
      </c>
      <c r="Z782" s="29">
        <f ca="1">'DAC Adjustment'!S786-'Census Tract'!N782</f>
        <v>0</v>
      </c>
      <c r="AA782" s="29">
        <f ca="1">'DAC Adjustment'!T786-'Census Tract'!O782</f>
        <v>0</v>
      </c>
      <c r="AB782" s="29">
        <f ca="1">'DAC Adjustment'!U786-'Census Tract'!P782</f>
        <v>0</v>
      </c>
      <c r="AC782" s="105">
        <f ca="1">'DAC Adjustment'!V786-'Census Tract'!Q782</f>
        <v>0</v>
      </c>
      <c r="AD782" s="29">
        <f ca="1">'DAC Adjustment'!W786-'Census Tract'!R782</f>
        <v>0</v>
      </c>
      <c r="AE782" s="29">
        <f ca="1">'DAC Adjustment'!X786-'Census Tract'!S782</f>
        <v>0</v>
      </c>
      <c r="AF782" s="29">
        <f ca="1">'DAC Adjustment'!Y786-'Census Tract'!T782</f>
        <v>0</v>
      </c>
      <c r="AG782" s="345">
        <f ca="1">'DAC Adjustment'!Z786-'Census Tract'!U782</f>
        <v>0</v>
      </c>
    </row>
    <row r="783" spans="1:33" ht="15.75" x14ac:dyDescent="0.25">
      <c r="A783" s="193" t="s">
        <v>60</v>
      </c>
      <c r="B783" s="53" t="str">
        <f>IFERROR(INDEX(Geography!$R$5:$R$889,MATCH(C783,Geography!$S$5:$S$889,0)),"Undefined")</f>
        <v>Beaverton</v>
      </c>
      <c r="C783" s="53">
        <v>41067031613</v>
      </c>
      <c r="D783" s="171" cm="1">
        <f t="array" ref="D783">INDEX(Geography!$K$5:$K$838,MATCH(C783,Geography!$L$5:$L$838,0),0)</f>
        <v>1</v>
      </c>
      <c r="E783" s="53">
        <v>8117</v>
      </c>
      <c r="F783" s="53">
        <f>SUMIF(County!$A$5:$A$40,A783,County!$D$5:$D$40)</f>
        <v>492400</v>
      </c>
      <c r="G783" s="173" cm="1">
        <f t="array" ref="G783">INDEX(Geography!$E$5:$E$833,MATCH(C783,Geography!$C$5:$C$833,0),0)</f>
        <v>5053</v>
      </c>
      <c r="H783" s="239">
        <f t="shared" si="12"/>
        <v>6124.5469538461539</v>
      </c>
      <c r="I783" s="173">
        <f>SUMIF(Geography!$L$5:$L$838,'Census Tract'!C783,Geography!$M$5:$M$838)</f>
        <v>4690</v>
      </c>
      <c r="J783" s="338">
        <f ca="1">($I783/(SUMIF($D$5:$D$832,$D783,$I$5:$I$832))*IF($D783=1,Urban_Rural_LDVs!F$6,Urban_Rural_LDVs!F$7))</f>
        <v>2.3486957459911704</v>
      </c>
      <c r="K783" s="196">
        <f ca="1">($I783/(SUMIF($D$5:$D$832,$D783,$I$5:$I$832))*IF($D783=1,Urban_Rural_LDVs!G$6,Urban_Rural_LDVs!G$7))</f>
        <v>11.6720087275603</v>
      </c>
      <c r="L783" s="196">
        <f ca="1">($I783/(SUMIF($D$5:$D$832,$D783,$I$5:$I$832))*IF($D783=1,Urban_Rural_LDVs!H$6,Urban_Rural_LDVs!H$7))</f>
        <v>53.707397662103574</v>
      </c>
      <c r="M783" s="197">
        <f ca="1">($I783/(SUMIF($D$5:$D$832,$D783,$I$5:$I$832))*IF($D783=1,Urban_Rural_LDVs!I$6,Urban_Rural_LDVs!I$7))</f>
        <v>116.64870845304314</v>
      </c>
      <c r="N783" s="196">
        <f ca="1">($H783/(SUMIF($D$5:$D$832,$D783,$H$5:$H$832))*IF($D783=1,Urban_Rural_LDVs!J$6,Urban_Rural_LDVs!J$7))</f>
        <v>1.26436789197711</v>
      </c>
      <c r="O783" s="196">
        <f ca="1">($H783/(SUMIF($D$5:$D$832,$D783,$H$5:$H$832))*IF($D783=1,Urban_Rural_LDVs!K$6,Urban_Rural_LDVs!K$7))</f>
        <v>6.0166028956729187</v>
      </c>
      <c r="P783" s="196">
        <f ca="1">($H783/(SUMIF($D$5:$D$832,$D783,$H$5:$H$832))*IF($D783=1,Urban_Rural_LDVs!L$6,Urban_Rural_LDVs!L$7))</f>
        <v>27.44046495262964</v>
      </c>
      <c r="Q783" s="197">
        <f ca="1">($H783/(SUMIF($D$5:$D$832,$D783,$H$5:$H$832))*IF($D783=1,Urban_Rural_LDVs!M$6,Urban_Rural_LDVs!M$7))</f>
        <v>59.518850978164409</v>
      </c>
      <c r="R783" s="196">
        <f ca="1">($H783/(SUMIF($D$5:$D$832,$D783,$H$5:$H$832))*IF($D783=1,Urban_Rural_LDVs!N$6,Urban_Rural_LDVs!N$7))</f>
        <v>0.52639855428797433</v>
      </c>
      <c r="S783" s="196">
        <f ca="1">($H783/(SUMIF($D$5:$D$832,$D783,$H$5:$H$832))*IF($D783=1,Urban_Rural_LDVs!O$6,Urban_Rural_LDVs!O$7))</f>
        <v>2.5004643634596802</v>
      </c>
      <c r="T783" s="196">
        <f ca="1">($H783/(SUMIF($D$5:$D$832,$D783,$H$5:$H$832))*IF($D783=1,Urban_Rural_LDVs!P$6,Urban_Rural_LDVs!P$7))</f>
        <v>10.971328353744347</v>
      </c>
      <c r="U783" s="339">
        <f ca="1">($H783/(SUMIF($D$5:$D$832,$D783,$H$5:$H$832))*IF($D783=1,Urban_Rural_LDVs!Q$6,Urban_Rural_LDVs!Q$7))</f>
        <v>23.569742479098061</v>
      </c>
      <c r="V783" s="344">
        <f ca="1">'DAC Adjustment'!O787-'Census Tract'!J783</f>
        <v>0</v>
      </c>
      <c r="W783" s="29">
        <f ca="1">'DAC Adjustment'!P787-'Census Tract'!K783</f>
        <v>0</v>
      </c>
      <c r="X783" s="29">
        <f ca="1">'DAC Adjustment'!Q787-'Census Tract'!L783</f>
        <v>0</v>
      </c>
      <c r="Y783" s="105">
        <f ca="1">'DAC Adjustment'!R787-'Census Tract'!M783</f>
        <v>0</v>
      </c>
      <c r="Z783" s="29">
        <f ca="1">'DAC Adjustment'!S787-'Census Tract'!N783</f>
        <v>0</v>
      </c>
      <c r="AA783" s="29">
        <f ca="1">'DAC Adjustment'!T787-'Census Tract'!O783</f>
        <v>0</v>
      </c>
      <c r="AB783" s="29">
        <f ca="1">'DAC Adjustment'!U787-'Census Tract'!P783</f>
        <v>0</v>
      </c>
      <c r="AC783" s="105">
        <f ca="1">'DAC Adjustment'!V787-'Census Tract'!Q783</f>
        <v>0</v>
      </c>
      <c r="AD783" s="29">
        <f ca="1">'DAC Adjustment'!W787-'Census Tract'!R783</f>
        <v>0</v>
      </c>
      <c r="AE783" s="29">
        <f ca="1">'DAC Adjustment'!X787-'Census Tract'!S783</f>
        <v>0</v>
      </c>
      <c r="AF783" s="29">
        <f ca="1">'DAC Adjustment'!Y787-'Census Tract'!T783</f>
        <v>0</v>
      </c>
      <c r="AG783" s="345">
        <f ca="1">'DAC Adjustment'!Z787-'Census Tract'!U783</f>
        <v>0</v>
      </c>
    </row>
    <row r="784" spans="1:33" ht="15.75" x14ac:dyDescent="0.25">
      <c r="A784" s="193" t="s">
        <v>60</v>
      </c>
      <c r="B784" s="53" t="str">
        <f>IFERROR(INDEX(Geography!$R$5:$R$889,MATCH(C784,Geography!$S$5:$S$889,0)),"Undefined")</f>
        <v>Tigard</v>
      </c>
      <c r="C784" s="53">
        <v>41067031904</v>
      </c>
      <c r="D784" s="171" cm="1">
        <f t="array" ref="D784">INDEX(Geography!$K$5:$K$838,MATCH(C784,Geography!$L$5:$L$838,0),0)</f>
        <v>1</v>
      </c>
      <c r="E784" s="53">
        <v>3142</v>
      </c>
      <c r="F784" s="53">
        <f>SUMIF(County!$A$5:$A$40,A784,County!$D$5:$D$40)</f>
        <v>492400</v>
      </c>
      <c r="G784" s="173" cm="1">
        <f t="array" ref="G784">INDEX(Geography!$E$5:$E$833,MATCH(C784,Geography!$C$5:$C$833,0),0)</f>
        <v>2340</v>
      </c>
      <c r="H784" s="239">
        <f t="shared" si="12"/>
        <v>2836.2240000000002</v>
      </c>
      <c r="I784" s="173">
        <f>SUMIF(Geography!$L$5:$L$838,'Census Tract'!C784,Geography!$M$5:$M$838)</f>
        <v>609</v>
      </c>
      <c r="J784" s="338">
        <f ca="1">($I784/(SUMIF($D$5:$D$832,$D784,$I$5:$I$832))*IF($D784=1,Urban_Rural_LDVs!F$6,Urban_Rural_LDVs!F$7))</f>
        <v>0.30497989537497283</v>
      </c>
      <c r="K784" s="196">
        <f ca="1">($I784/(SUMIF($D$5:$D$832,$D784,$I$5:$I$832))*IF($D784=1,Urban_Rural_LDVs!G$6,Urban_Rural_LDVs!G$7))</f>
        <v>1.5156190437279793</v>
      </c>
      <c r="L784" s="196">
        <f ca="1">($I784/(SUMIF($D$5:$D$832,$D784,$I$5:$I$832))*IF($D784=1,Urban_Rural_LDVs!H$6,Urban_Rural_LDVs!H$7))</f>
        <v>6.973945666571657</v>
      </c>
      <c r="M784" s="197">
        <f ca="1">($I784/(SUMIF($D$5:$D$832,$D784,$I$5:$I$832))*IF($D784=1,Urban_Rural_LDVs!I$6,Urban_Rural_LDVs!I$7))</f>
        <v>15.146921843902614</v>
      </c>
      <c r="N784" s="196">
        <f ca="1">($H784/(SUMIF($D$5:$D$832,$D784,$H$5:$H$832))*IF($D784=1,Urban_Rural_LDVs!J$6,Urban_Rural_LDVs!J$7))</f>
        <v>0.58551768597396359</v>
      </c>
      <c r="O784" s="196">
        <f ca="1">($H784/(SUMIF($D$5:$D$832,$D784,$H$5:$H$832))*IF($D784=1,Urban_Rural_LDVs!K$6,Urban_Rural_LDVs!K$7))</f>
        <v>2.7862360530129884</v>
      </c>
      <c r="P784" s="196">
        <f ca="1">($H784/(SUMIF($D$5:$D$832,$D784,$H$5:$H$832))*IF($D784=1,Urban_Rural_LDVs!L$6,Urban_Rural_LDVs!L$7))</f>
        <v>12.707438747111294</v>
      </c>
      <c r="Q784" s="197">
        <f ca="1">($H784/(SUMIF($D$5:$D$832,$D784,$H$5:$H$832))*IF($D784=1,Urban_Rural_LDVs!M$6,Urban_Rural_LDVs!M$7))</f>
        <v>27.562658082110573</v>
      </c>
      <c r="R784" s="196">
        <f ca="1">($H784/(SUMIF($D$5:$D$832,$D784,$H$5:$H$832))*IF($D784=1,Urban_Rural_LDVs!N$6,Urban_Rural_LDVs!N$7))</f>
        <v>0.24377055551827825</v>
      </c>
      <c r="S784" s="196">
        <f ca="1">($H784/(SUMIF($D$5:$D$832,$D784,$H$5:$H$832))*IF($D784=1,Urban_Rural_LDVs!O$6,Urban_Rural_LDVs!O$7))</f>
        <v>1.1579431249744019</v>
      </c>
      <c r="T784" s="196">
        <f ca="1">($H784/(SUMIF($D$5:$D$832,$D784,$H$5:$H$832))*IF($D784=1,Urban_Rural_LDVs!P$6,Urban_Rural_LDVs!P$7))</f>
        <v>5.0807259742255635</v>
      </c>
      <c r="U784" s="339">
        <f ca="1">($H784/(SUMIF($D$5:$D$832,$D784,$H$5:$H$832))*IF($D784=1,Urban_Rural_LDVs!Q$6,Urban_Rural_LDVs!Q$7))</f>
        <v>10.914941104510087</v>
      </c>
      <c r="V784" s="344">
        <f ca="1">'DAC Adjustment'!O788-'Census Tract'!J784</f>
        <v>0</v>
      </c>
      <c r="W784" s="29">
        <f ca="1">'DAC Adjustment'!P788-'Census Tract'!K784</f>
        <v>0</v>
      </c>
      <c r="X784" s="29">
        <f ca="1">'DAC Adjustment'!Q788-'Census Tract'!L784</f>
        <v>0</v>
      </c>
      <c r="Y784" s="105">
        <f ca="1">'DAC Adjustment'!R788-'Census Tract'!M784</f>
        <v>0</v>
      </c>
      <c r="Z784" s="29">
        <f ca="1">'DAC Adjustment'!S788-'Census Tract'!N784</f>
        <v>0</v>
      </c>
      <c r="AA784" s="29">
        <f ca="1">'DAC Adjustment'!T788-'Census Tract'!O784</f>
        <v>0</v>
      </c>
      <c r="AB784" s="29">
        <f ca="1">'DAC Adjustment'!U788-'Census Tract'!P784</f>
        <v>0</v>
      </c>
      <c r="AC784" s="105">
        <f ca="1">'DAC Adjustment'!V788-'Census Tract'!Q784</f>
        <v>0</v>
      </c>
      <c r="AD784" s="29">
        <f ca="1">'DAC Adjustment'!W788-'Census Tract'!R784</f>
        <v>0</v>
      </c>
      <c r="AE784" s="29">
        <f ca="1">'DAC Adjustment'!X788-'Census Tract'!S784</f>
        <v>0</v>
      </c>
      <c r="AF784" s="29">
        <f ca="1">'DAC Adjustment'!Y788-'Census Tract'!T784</f>
        <v>0</v>
      </c>
      <c r="AG784" s="345">
        <f ca="1">'DAC Adjustment'!Z788-'Census Tract'!U784</f>
        <v>0</v>
      </c>
    </row>
    <row r="785" spans="1:33" ht="15.75" x14ac:dyDescent="0.25">
      <c r="A785" s="193" t="s">
        <v>60</v>
      </c>
      <c r="B785" s="53" t="str">
        <f>IFERROR(INDEX(Geography!$R$5:$R$889,MATCH(C785,Geography!$S$5:$S$889,0)),"Undefined")</f>
        <v>Hillsboro</v>
      </c>
      <c r="C785" s="53">
        <v>41067032501</v>
      </c>
      <c r="D785" s="171" cm="1">
        <f t="array" ref="D785">INDEX(Geography!$K$5:$K$838,MATCH(C785,Geography!$L$5:$L$838,0),0)</f>
        <v>1</v>
      </c>
      <c r="E785" s="53">
        <v>3393</v>
      </c>
      <c r="F785" s="53">
        <f>SUMIF(County!$A$5:$A$40,A785,County!$D$5:$D$40)</f>
        <v>492400</v>
      </c>
      <c r="G785" s="173" cm="1">
        <f t="array" ref="G785">INDEX(Geography!$E$5:$E$833,MATCH(C785,Geography!$C$5:$C$833,0),0)</f>
        <v>1499</v>
      </c>
      <c r="H785" s="239">
        <f t="shared" si="12"/>
        <v>1816.8802461538462</v>
      </c>
      <c r="I785" s="173">
        <f>SUMIF(Geography!$L$5:$L$838,'Census Tract'!C785,Geography!$M$5:$M$838)</f>
        <v>6184</v>
      </c>
      <c r="J785" s="338">
        <f ca="1">($I785/(SUMIF($D$5:$D$832,$D785,$I$5:$I$832))*IF($D785=1,Urban_Rural_LDVs!F$6,Urban_Rural_LDVs!F$7))</f>
        <v>3.0968730262706603</v>
      </c>
      <c r="K785" s="196">
        <f ca="1">($I785/(SUMIF($D$5:$D$832,$D785,$I$5:$I$832))*IF($D785=1,Urban_Rural_LDVs!G$6,Urban_Rural_LDVs!G$7))</f>
        <v>15.390128352075246</v>
      </c>
      <c r="L785" s="196">
        <f ca="1">($I785/(SUMIF($D$5:$D$832,$D785,$I$5:$I$832))*IF($D785=1,Urban_Rural_LDVs!H$6,Urban_Rural_LDVs!H$7))</f>
        <v>70.815894913102028</v>
      </c>
      <c r="M785" s="197">
        <f ca="1">($I785/(SUMIF($D$5:$D$832,$D785,$I$5:$I$832))*IF($D785=1,Urban_Rural_LDVs!I$6,Urban_Rural_LDVs!I$7))</f>
        <v>153.80716696665647</v>
      </c>
      <c r="N785" s="196">
        <f ca="1">($H785/(SUMIF($D$5:$D$832,$D785,$H$5:$H$832))*IF($D785=1,Urban_Rural_LDVs!J$6,Urban_Rural_LDVs!J$7))</f>
        <v>0.37508162874998774</v>
      </c>
      <c r="O785" s="196">
        <f ca="1">($H785/(SUMIF($D$5:$D$832,$D785,$H$5:$H$832))*IF($D785=1,Urban_Rural_LDVs!K$6,Urban_Rural_LDVs!K$7))</f>
        <v>1.7848580527634486</v>
      </c>
      <c r="P785" s="196">
        <f ca="1">($H785/(SUMIF($D$5:$D$832,$D785,$H$5:$H$832))*IF($D785=1,Urban_Rural_LDVs!L$6,Urban_Rural_LDVs!L$7))</f>
        <v>8.140363539281978</v>
      </c>
      <c r="Q785" s="197">
        <f ca="1">($H785/(SUMIF($D$5:$D$832,$D785,$H$5:$H$832))*IF($D785=1,Urban_Rural_LDVs!M$6,Urban_Rural_LDVs!M$7))</f>
        <v>17.656591651745192</v>
      </c>
      <c r="R785" s="196">
        <f ca="1">($H785/(SUMIF($D$5:$D$832,$D785,$H$5:$H$832))*IF($D785=1,Urban_Rural_LDVs!N$6,Urban_Rural_LDVs!N$7))</f>
        <v>0.15615900116320472</v>
      </c>
      <c r="S785" s="196">
        <f ca="1">($H785/(SUMIF($D$5:$D$832,$D785,$H$5:$H$832))*IF($D785=1,Urban_Rural_LDVs!O$6,Urban_Rural_LDVs!O$7))</f>
        <v>0.74177638646864452</v>
      </c>
      <c r="T785" s="196">
        <f ca="1">($H785/(SUMIF($D$5:$D$832,$D785,$H$5:$H$832))*IF($D785=1,Urban_Rural_LDVs!P$6,Urban_Rural_LDVs!P$7))</f>
        <v>3.2547043740872303</v>
      </c>
      <c r="U785" s="339">
        <f ca="1">($H785/(SUMIF($D$5:$D$832,$D785,$H$5:$H$832))*IF($D785=1,Urban_Rural_LDVs!Q$6,Urban_Rural_LDVs!Q$7))</f>
        <v>6.9920926135301791</v>
      </c>
      <c r="V785" s="344">
        <f ca="1">'DAC Adjustment'!O789-'Census Tract'!J785</f>
        <v>0.77421825656766519</v>
      </c>
      <c r="W785" s="29">
        <f ca="1">'DAC Adjustment'!P789-'Census Tract'!K785</f>
        <v>3.8475320880188111</v>
      </c>
      <c r="X785" s="29">
        <f ca="1">'DAC Adjustment'!Q789-'Census Tract'!L785</f>
        <v>17.703973728275514</v>
      </c>
      <c r="Y785" s="105">
        <f ca="1">'DAC Adjustment'!R789-'Census Tract'!M785</f>
        <v>38.451791741664124</v>
      </c>
      <c r="Z785" s="29">
        <f ca="1">'DAC Adjustment'!S789-'Census Tract'!N785</f>
        <v>9.3770407187496962E-2</v>
      </c>
      <c r="AA785" s="29">
        <f ca="1">'DAC Adjustment'!T789-'Census Tract'!O785</f>
        <v>0.44621451319086214</v>
      </c>
      <c r="AB785" s="29">
        <f ca="1">'DAC Adjustment'!U789-'Census Tract'!P785</f>
        <v>2.0350908848204945</v>
      </c>
      <c r="AC785" s="105">
        <f ca="1">'DAC Adjustment'!V789-'Census Tract'!Q785</f>
        <v>4.414147912936297</v>
      </c>
      <c r="AD785" s="29">
        <f ca="1">'DAC Adjustment'!W789-'Census Tract'!R785</f>
        <v>3.9039750290801173E-2</v>
      </c>
      <c r="AE785" s="29">
        <f ca="1">'DAC Adjustment'!X789-'Census Tract'!S785</f>
        <v>0.1854440966171611</v>
      </c>
      <c r="AF785" s="29">
        <f ca="1">'DAC Adjustment'!Y789-'Census Tract'!T785</f>
        <v>0.8136760935218077</v>
      </c>
      <c r="AG785" s="345">
        <f ca="1">'DAC Adjustment'!Z789-'Census Tract'!U785</f>
        <v>1.7480231533825439</v>
      </c>
    </row>
    <row r="786" spans="1:33" ht="15.75" x14ac:dyDescent="0.25">
      <c r="A786" s="193" t="s">
        <v>60</v>
      </c>
      <c r="B786" s="53" t="str">
        <f>IFERROR(INDEX(Geography!$R$5:$R$889,MATCH(C786,Geography!$S$5:$S$889,0)),"Undefined")</f>
        <v>Tigard</v>
      </c>
      <c r="C786" s="53">
        <v>41067030805</v>
      </c>
      <c r="D786" s="171" cm="1">
        <f t="array" ref="D786">INDEX(Geography!$K$5:$K$838,MATCH(C786,Geography!$L$5:$L$838,0),0)</f>
        <v>1</v>
      </c>
      <c r="E786" s="53">
        <v>3722</v>
      </c>
      <c r="F786" s="53">
        <f>SUMIF(County!$A$5:$A$40,A786,County!$D$5:$D$40)</f>
        <v>492400</v>
      </c>
      <c r="G786" s="173" cm="1">
        <f t="array" ref="G786">INDEX(Geography!$E$5:$E$833,MATCH(C786,Geography!$C$5:$C$833,0),0)</f>
        <v>2803</v>
      </c>
      <c r="H786" s="239">
        <f t="shared" si="12"/>
        <v>3397.4084923076925</v>
      </c>
      <c r="I786" s="173">
        <f>SUMIF(Geography!$L$5:$L$838,'Census Tract'!C786,Geography!$M$5:$M$838)</f>
        <v>864</v>
      </c>
      <c r="J786" s="338">
        <f ca="1">($I786/(SUMIF($D$5:$D$832,$D786,$I$5:$I$832))*IF($D786=1,Urban_Rural_LDVs!F$6,Urban_Rural_LDVs!F$7))</f>
        <v>0.43268083678813879</v>
      </c>
      <c r="K786" s="196">
        <f ca="1">($I786/(SUMIF($D$5:$D$832,$D786,$I$5:$I$832))*IF($D786=1,Urban_Rural_LDVs!G$6,Urban_Rural_LDVs!G$7))</f>
        <v>2.1502378551411723</v>
      </c>
      <c r="L786" s="196">
        <f ca="1">($I786/(SUMIF($D$5:$D$832,$D786,$I$5:$I$832))*IF($D786=1,Urban_Rural_LDVs!H$6,Urban_Rural_LDVs!H$7))</f>
        <v>9.8940706993725982</v>
      </c>
      <c r="M786" s="197">
        <f ca="1">($I786/(SUMIF($D$5:$D$832,$D786,$I$5:$I$832))*IF($D786=1,Urban_Rural_LDVs!I$6,Urban_Rural_LDVs!I$7))</f>
        <v>21.489229019920952</v>
      </c>
      <c r="N786" s="196">
        <f ca="1">($H786/(SUMIF($D$5:$D$832,$D786,$H$5:$H$832))*IF($D786=1,Urban_Rural_LDVs!J$6,Urban_Rural_LDVs!J$7))</f>
        <v>0.70137011700214513</v>
      </c>
      <c r="O786" s="196">
        <f ca="1">($H786/(SUMIF($D$5:$D$832,$D786,$H$5:$H$832))*IF($D786=1,Urban_Rural_LDVs!K$6,Urban_Rural_LDVs!K$7))</f>
        <v>3.3375297677758144</v>
      </c>
      <c r="P786" s="196">
        <f ca="1">($H786/(SUMIF($D$5:$D$832,$D786,$H$5:$H$832))*IF($D786=1,Urban_Rural_LDVs!L$6,Urban_Rural_LDVs!L$7))</f>
        <v>15.221773849638014</v>
      </c>
      <c r="Q786" s="197">
        <f ca="1">($H786/(SUMIF($D$5:$D$832,$D786,$H$5:$H$832))*IF($D786=1,Urban_Rural_LDVs!M$6,Urban_Rural_LDVs!M$7))</f>
        <v>33.016295129981167</v>
      </c>
      <c r="R786" s="196">
        <f ca="1">($H786/(SUMIF($D$5:$D$832,$D786,$H$5:$H$832))*IF($D786=1,Urban_Rural_LDVs!N$6,Urban_Rural_LDVs!N$7))</f>
        <v>0.29200378936655297</v>
      </c>
      <c r="S786" s="196">
        <f ca="1">($H786/(SUMIF($D$5:$D$832,$D786,$H$5:$H$832))*IF($D786=1,Urban_Rural_LDVs!O$6,Urban_Rural_LDVs!O$7))</f>
        <v>1.3870575125227556</v>
      </c>
      <c r="T786" s="196">
        <f ca="1">($H786/(SUMIF($D$5:$D$832,$D786,$H$5:$H$832))*IF($D786=1,Urban_Rural_LDVs!P$6,Urban_Rural_LDVs!P$7))</f>
        <v>6.0860149169889972</v>
      </c>
      <c r="U786" s="339">
        <f ca="1">($H786/(SUMIF($D$5:$D$832,$D786,$H$5:$H$832))*IF($D786=1,Urban_Rural_LDVs!Q$6,Urban_Rural_LDVs!Q$7))</f>
        <v>13.074606801684517</v>
      </c>
      <c r="V786" s="344">
        <f ca="1">'DAC Adjustment'!O790-'Census Tract'!J786</f>
        <v>0</v>
      </c>
      <c r="W786" s="29">
        <f ca="1">'DAC Adjustment'!P790-'Census Tract'!K786</f>
        <v>0</v>
      </c>
      <c r="X786" s="29">
        <f ca="1">'DAC Adjustment'!Q790-'Census Tract'!L786</f>
        <v>0</v>
      </c>
      <c r="Y786" s="105">
        <f ca="1">'DAC Adjustment'!R790-'Census Tract'!M786</f>
        <v>0</v>
      </c>
      <c r="Z786" s="29">
        <f ca="1">'DAC Adjustment'!S790-'Census Tract'!N786</f>
        <v>0</v>
      </c>
      <c r="AA786" s="29">
        <f ca="1">'DAC Adjustment'!T790-'Census Tract'!O786</f>
        <v>0</v>
      </c>
      <c r="AB786" s="29">
        <f ca="1">'DAC Adjustment'!U790-'Census Tract'!P786</f>
        <v>0</v>
      </c>
      <c r="AC786" s="105">
        <f ca="1">'DAC Adjustment'!V790-'Census Tract'!Q786</f>
        <v>0</v>
      </c>
      <c r="AD786" s="29">
        <f ca="1">'DAC Adjustment'!W790-'Census Tract'!R786</f>
        <v>0</v>
      </c>
      <c r="AE786" s="29">
        <f ca="1">'DAC Adjustment'!X790-'Census Tract'!S786</f>
        <v>0</v>
      </c>
      <c r="AF786" s="29">
        <f ca="1">'DAC Adjustment'!Y790-'Census Tract'!T786</f>
        <v>0</v>
      </c>
      <c r="AG786" s="345">
        <f ca="1">'DAC Adjustment'!Z790-'Census Tract'!U786</f>
        <v>0</v>
      </c>
    </row>
    <row r="787" spans="1:33" ht="15.75" x14ac:dyDescent="0.25">
      <c r="A787" s="193" t="s">
        <v>60</v>
      </c>
      <c r="B787" s="53" t="str">
        <f>IFERROR(INDEX(Geography!$R$5:$R$889,MATCH(C787,Geography!$S$5:$S$889,0)),"Undefined")</f>
        <v>Hillsboro</v>
      </c>
      <c r="C787" s="53">
        <v>41067032603</v>
      </c>
      <c r="D787" s="171" cm="1">
        <f t="array" ref="D787">INDEX(Geography!$K$5:$K$838,MATCH(C787,Geography!$L$5:$L$838,0),0)</f>
        <v>1</v>
      </c>
      <c r="E787" s="53">
        <v>7800</v>
      </c>
      <c r="F787" s="53">
        <f>SUMIF(County!$A$5:$A$40,A787,County!$D$5:$D$40)</f>
        <v>492400</v>
      </c>
      <c r="G787" s="173" cm="1">
        <f t="array" ref="G787">INDEX(Geography!$E$5:$E$833,MATCH(C787,Geography!$C$5:$C$833,0),0)</f>
        <v>5592</v>
      </c>
      <c r="H787" s="239">
        <f t="shared" si="12"/>
        <v>6777.848123076923</v>
      </c>
      <c r="I787" s="173">
        <f>SUMIF(Geography!$L$5:$L$838,'Census Tract'!C787,Geography!$M$5:$M$838)</f>
        <v>1348</v>
      </c>
      <c r="J787" s="338">
        <f ca="1">($I787/(SUMIF($D$5:$D$832,$D787,$I$5:$I$832))*IF($D787=1,Urban_Rural_LDVs!F$6,Urban_Rural_LDVs!F$7))</f>
        <v>0.67506223147038324</v>
      </c>
      <c r="K787" s="196">
        <f ca="1">($I787/(SUMIF($D$5:$D$832,$D787,$I$5:$I$832))*IF($D787=1,Urban_Rural_LDVs!G$6,Urban_Rural_LDVs!G$7))</f>
        <v>3.3547692462156258</v>
      </c>
      <c r="L787" s="196">
        <f ca="1">($I787/(SUMIF($D$5:$D$832,$D787,$I$5:$I$832))*IF($D787=1,Urban_Rural_LDVs!H$6,Urban_Rural_LDVs!H$7))</f>
        <v>15.436582526335952</v>
      </c>
      <c r="M787" s="197">
        <f ca="1">($I787/(SUMIF($D$5:$D$832,$D787,$I$5:$I$832))*IF($D787=1,Urban_Rural_LDVs!I$6,Urban_Rural_LDVs!I$7))</f>
        <v>33.527176757932232</v>
      </c>
      <c r="N787" s="196">
        <f ca="1">($H787/(SUMIF($D$5:$D$832,$D787,$H$5:$H$832))*IF($D787=1,Urban_Rural_LDVs!J$6,Urban_Rural_LDVs!J$7))</f>
        <v>1.3992371367377792</v>
      </c>
      <c r="O787" s="196">
        <f ca="1">($H787/(SUMIF($D$5:$D$832,$D787,$H$5:$H$832))*IF($D787=1,Urban_Rural_LDVs!K$6,Urban_Rural_LDVs!K$7))</f>
        <v>6.6583897472002684</v>
      </c>
      <c r="P787" s="196">
        <f ca="1">($H787/(SUMIF($D$5:$D$832,$D787,$H$5:$H$832))*IF($D787=1,Urban_Rural_LDVs!L$6,Urban_Rural_LDVs!L$7))</f>
        <v>30.367520287968517</v>
      </c>
      <c r="Q787" s="197">
        <f ca="1">($H787/(SUMIF($D$5:$D$832,$D787,$H$5:$H$832))*IF($D787=1,Urban_Rural_LDVs!M$6,Urban_Rural_LDVs!M$7))</f>
        <v>65.867685468018067</v>
      </c>
      <c r="R787" s="196">
        <f ca="1">($H787/(SUMIF($D$5:$D$832,$D787,$H$5:$H$832))*IF($D787=1,Urban_Rural_LDVs!N$6,Urban_Rural_LDVs!N$7))</f>
        <v>0.58254912241803913</v>
      </c>
      <c r="S787" s="196">
        <f ca="1">($H787/(SUMIF($D$5:$D$832,$D787,$H$5:$H$832))*IF($D787=1,Urban_Rural_LDVs!O$6,Urban_Rural_LDVs!O$7))</f>
        <v>2.7671871601952365</v>
      </c>
      <c r="T787" s="196">
        <f ca="1">($H787/(SUMIF($D$5:$D$832,$D787,$H$5:$H$832))*IF($D787=1,Urban_Rural_LDVs!P$6,Urban_Rural_LDVs!P$7))</f>
        <v>12.141632328149292</v>
      </c>
      <c r="U787" s="339">
        <f ca="1">($H787/(SUMIF($D$5:$D$832,$D787,$H$5:$H$832))*IF($D787=1,Urban_Rural_LDVs!Q$6,Urban_Rural_LDVs!Q$7))</f>
        <v>26.083910536931789</v>
      </c>
      <c r="V787" s="344">
        <f ca="1">'DAC Adjustment'!O791-'Census Tract'!J787</f>
        <v>0</v>
      </c>
      <c r="W787" s="29">
        <f ca="1">'DAC Adjustment'!P791-'Census Tract'!K787</f>
        <v>0</v>
      </c>
      <c r="X787" s="29">
        <f ca="1">'DAC Adjustment'!Q791-'Census Tract'!L787</f>
        <v>0</v>
      </c>
      <c r="Y787" s="105">
        <f ca="1">'DAC Adjustment'!R791-'Census Tract'!M787</f>
        <v>0</v>
      </c>
      <c r="Z787" s="29">
        <f ca="1">'DAC Adjustment'!S791-'Census Tract'!N787</f>
        <v>0</v>
      </c>
      <c r="AA787" s="29">
        <f ca="1">'DAC Adjustment'!T791-'Census Tract'!O787</f>
        <v>0</v>
      </c>
      <c r="AB787" s="29">
        <f ca="1">'DAC Adjustment'!U791-'Census Tract'!P787</f>
        <v>0</v>
      </c>
      <c r="AC787" s="105">
        <f ca="1">'DAC Adjustment'!V791-'Census Tract'!Q787</f>
        <v>0</v>
      </c>
      <c r="AD787" s="29">
        <f ca="1">'DAC Adjustment'!W791-'Census Tract'!R787</f>
        <v>0</v>
      </c>
      <c r="AE787" s="29">
        <f ca="1">'DAC Adjustment'!X791-'Census Tract'!S787</f>
        <v>0</v>
      </c>
      <c r="AF787" s="29">
        <f ca="1">'DAC Adjustment'!Y791-'Census Tract'!T787</f>
        <v>0</v>
      </c>
      <c r="AG787" s="345">
        <f ca="1">'DAC Adjustment'!Z791-'Census Tract'!U787</f>
        <v>0</v>
      </c>
    </row>
    <row r="788" spans="1:33" ht="15.75" x14ac:dyDescent="0.25">
      <c r="A788" s="193" t="s">
        <v>60</v>
      </c>
      <c r="B788" s="53" t="str">
        <f>IFERROR(INDEX(Geography!$R$5:$R$889,MATCH(C788,Geography!$S$5:$S$889,0)),"Undefined")</f>
        <v>Hillsboro</v>
      </c>
      <c r="C788" s="53">
        <v>41067032700</v>
      </c>
      <c r="D788" s="171" cm="1">
        <f t="array" ref="D788">INDEX(Geography!$K$5:$K$838,MATCH(C788,Geography!$L$5:$L$838,0),0)</f>
        <v>0</v>
      </c>
      <c r="E788" s="53">
        <v>5870</v>
      </c>
      <c r="F788" s="53">
        <f>SUMIF(County!$A$5:$A$40,A788,County!$D$5:$D$40)</f>
        <v>492400</v>
      </c>
      <c r="G788" s="173" cm="1">
        <f t="array" ref="G788">INDEX(Geography!$E$5:$E$833,MATCH(C788,Geography!$C$5:$C$833,0),0)</f>
        <v>5149</v>
      </c>
      <c r="H788" s="239">
        <f t="shared" si="12"/>
        <v>6240.9048615384618</v>
      </c>
      <c r="I788" s="173">
        <f>SUMIF(Geography!$L$5:$L$838,'Census Tract'!C788,Geography!$M$5:$M$838)</f>
        <v>4045</v>
      </c>
      <c r="J788" s="338">
        <f ca="1">($I788/(SUMIF($D$5:$D$832,$D788,$I$5:$I$832))*IF($D788=1,Urban_Rural_LDVs!F$6,Urban_Rural_LDVs!F$7))</f>
        <v>6.2153820137676732</v>
      </c>
      <c r="K788" s="196">
        <f ca="1">($I788/(SUMIF($D$5:$D$832,$D788,$I$5:$I$832))*IF($D788=1,Urban_Rural_LDVs!G$6,Urban_Rural_LDVs!G$7))</f>
        <v>31.35271951418552</v>
      </c>
      <c r="L788" s="196">
        <f ca="1">($I788/(SUMIF($D$5:$D$832,$D788,$I$5:$I$832))*IF($D788=1,Urban_Rural_LDVs!H$6,Urban_Rural_LDVs!H$7))</f>
        <v>145.27470430823064</v>
      </c>
      <c r="M788" s="197">
        <f ca="1">($I788/(SUMIF($D$5:$D$832,$D788,$I$5:$I$832))*IF($D788=1,Urban_Rural_LDVs!I$6,Urban_Rural_LDVs!I$7))</f>
        <v>316.01854422918387</v>
      </c>
      <c r="N788" s="196">
        <f ca="1">($H788/(SUMIF($D$5:$D$832,$D788,$H$5:$H$832))*IF($D788=1,Urban_Rural_LDVs!J$6,Urban_Rural_LDVs!J$7))</f>
        <v>1.7082136439384425</v>
      </c>
      <c r="O788" s="196">
        <f ca="1">($H788/(SUMIF($D$5:$D$832,$D788,$H$5:$H$832))*IF($D788=1,Urban_Rural_LDVs!K$6,Urban_Rural_LDVs!K$7))</f>
        <v>8.9284761982646099</v>
      </c>
      <c r="P788" s="196">
        <f ca="1">($H788/(SUMIF($D$5:$D$832,$D788,$H$5:$H$832))*IF($D788=1,Urban_Rural_LDVs!L$6,Urban_Rural_LDVs!L$7))</f>
        <v>41.655273399515345</v>
      </c>
      <c r="Q788" s="197">
        <f ca="1">($H788/(SUMIF($D$5:$D$832,$D788,$H$5:$H$832))*IF($D788=1,Urban_Rural_LDVs!M$6,Urban_Rural_LDVs!M$7))</f>
        <v>90.704063523115551</v>
      </c>
      <c r="R788" s="196">
        <f ca="1">($H788/(SUMIF($D$5:$D$832,$D788,$H$5:$H$832))*IF($D788=1,Urban_Rural_LDVs!N$6,Urban_Rural_LDVs!N$7))</f>
        <v>1.1666327092999771</v>
      </c>
      <c r="S788" s="196">
        <f ca="1">($H788/(SUMIF($D$5:$D$832,$D788,$H$5:$H$832))*IF($D788=1,Urban_Rural_LDVs!O$6,Urban_Rural_LDVs!O$7))</f>
        <v>6.0436601528961855</v>
      </c>
      <c r="T788" s="196">
        <f ca="1">($H788/(SUMIF($D$5:$D$832,$D788,$H$5:$H$832))*IF($D788=1,Urban_Rural_LDVs!P$6,Urban_Rural_LDVs!P$7))</f>
        <v>27.849008708259284</v>
      </c>
      <c r="U788" s="339">
        <f ca="1">($H788/(SUMIF($D$5:$D$832,$D788,$H$5:$H$832))*IF($D788=1,Urban_Rural_LDVs!Q$6,Urban_Rural_LDVs!Q$7))</f>
        <v>60.527460426734272</v>
      </c>
      <c r="V788" s="344">
        <f ca="1">'DAC Adjustment'!O792-'Census Tract'!J788</f>
        <v>0</v>
      </c>
      <c r="W788" s="29">
        <f ca="1">'DAC Adjustment'!P792-'Census Tract'!K788</f>
        <v>0</v>
      </c>
      <c r="X788" s="29">
        <f ca="1">'DAC Adjustment'!Q792-'Census Tract'!L788</f>
        <v>0</v>
      </c>
      <c r="Y788" s="105">
        <f ca="1">'DAC Adjustment'!R792-'Census Tract'!M788</f>
        <v>0</v>
      </c>
      <c r="Z788" s="29">
        <f ca="1">'DAC Adjustment'!S792-'Census Tract'!N788</f>
        <v>0</v>
      </c>
      <c r="AA788" s="29">
        <f ca="1">'DAC Adjustment'!T792-'Census Tract'!O788</f>
        <v>0</v>
      </c>
      <c r="AB788" s="29">
        <f ca="1">'DAC Adjustment'!U792-'Census Tract'!P788</f>
        <v>0</v>
      </c>
      <c r="AC788" s="105">
        <f ca="1">'DAC Adjustment'!V792-'Census Tract'!Q788</f>
        <v>0</v>
      </c>
      <c r="AD788" s="29">
        <f ca="1">'DAC Adjustment'!W792-'Census Tract'!R788</f>
        <v>0</v>
      </c>
      <c r="AE788" s="29">
        <f ca="1">'DAC Adjustment'!X792-'Census Tract'!S788</f>
        <v>0</v>
      </c>
      <c r="AF788" s="29">
        <f ca="1">'DAC Adjustment'!Y792-'Census Tract'!T788</f>
        <v>0</v>
      </c>
      <c r="AG788" s="345">
        <f ca="1">'DAC Adjustment'!Z792-'Census Tract'!U788</f>
        <v>0</v>
      </c>
    </row>
    <row r="789" spans="1:33" ht="15.75" x14ac:dyDescent="0.25">
      <c r="A789" s="193" t="s">
        <v>60</v>
      </c>
      <c r="B789" s="53" t="str">
        <f>IFERROR(INDEX(Geography!$R$5:$R$889,MATCH(C789,Geography!$S$5:$S$889,0)),"Undefined")</f>
        <v>Undefined</v>
      </c>
      <c r="C789" s="53">
        <v>41067031513</v>
      </c>
      <c r="D789" s="171" cm="1">
        <f t="array" ref="D789">INDEX(Geography!$K$5:$K$838,MATCH(C789,Geography!$L$5:$L$838,0),0)</f>
        <v>1</v>
      </c>
      <c r="E789" s="53">
        <v>12886</v>
      </c>
      <c r="F789" s="53">
        <f>SUMIF(County!$A$5:$A$40,A789,County!$D$5:$D$40)</f>
        <v>492400</v>
      </c>
      <c r="G789" s="173" cm="1">
        <f t="array" ref="G789">INDEX(Geography!$E$5:$E$833,MATCH(C789,Geography!$C$5:$C$833,0),0)</f>
        <v>8383</v>
      </c>
      <c r="H789" s="239">
        <f t="shared" si="12"/>
        <v>10160.711876923076</v>
      </c>
      <c r="I789" s="173">
        <f>SUMIF(Geography!$L$5:$L$838,'Census Tract'!C789,Geography!$M$5:$M$838)</f>
        <v>1970</v>
      </c>
      <c r="J789" s="338">
        <f ca="1">($I789/(SUMIF($D$5:$D$832,$D789,$I$5:$I$832))*IF($D789=1,Urban_Rural_LDVs!F$6,Urban_Rural_LDVs!F$7))</f>
        <v>0.98655237091739978</v>
      </c>
      <c r="K789" s="196">
        <f ca="1">($I789/(SUMIF($D$5:$D$832,$D789,$I$5:$I$832))*IF($D789=1,Urban_Rural_LDVs!G$6,Urban_Rural_LDVs!G$7))</f>
        <v>4.9027414058195715</v>
      </c>
      <c r="L789" s="196">
        <f ca="1">($I789/(SUMIF($D$5:$D$832,$D789,$I$5:$I$832))*IF($D789=1,Urban_Rural_LDVs!H$6,Urban_Rural_LDVs!H$7))</f>
        <v>22.559397312226871</v>
      </c>
      <c r="M789" s="197">
        <f ca="1">($I789/(SUMIF($D$5:$D$832,$D789,$I$5:$I$832))*IF($D789=1,Urban_Rural_LDVs!I$6,Urban_Rural_LDVs!I$7))</f>
        <v>48.997431908847538</v>
      </c>
      <c r="N789" s="196">
        <f ca="1">($H789/(SUMIF($D$5:$D$832,$D789,$H$5:$H$832))*IF($D789=1,Urban_Rural_LDVs!J$6,Urban_Rural_LDVs!J$7))</f>
        <v>2.0976045989400576</v>
      </c>
      <c r="O789" s="196">
        <f ca="1">($H789/(SUMIF($D$5:$D$832,$D789,$H$5:$H$832))*IF($D789=1,Urban_Rural_LDVs!K$6,Urban_Rural_LDVs!K$7))</f>
        <v>9.9816311249606304</v>
      </c>
      <c r="P789" s="196">
        <f ca="1">($H789/(SUMIF($D$5:$D$832,$D789,$H$5:$H$832))*IF($D789=1,Urban_Rural_LDVs!L$6,Urban_Rural_LDVs!L$7))</f>
        <v>45.524127785057239</v>
      </c>
      <c r="Q789" s="197">
        <f ca="1">($H789/(SUMIF($D$5:$D$832,$D789,$H$5:$H$832))*IF($D789=1,Urban_Rural_LDVs!M$6,Urban_Rural_LDVs!M$7))</f>
        <v>98.742633633475577</v>
      </c>
      <c r="R789" s="196">
        <f ca="1">($H789/(SUMIF($D$5:$D$832,$D789,$H$5:$H$832))*IF($D789=1,Urban_Rural_LDVs!N$6,Urban_Rural_LDVs!N$7))</f>
        <v>0.87330280637167779</v>
      </c>
      <c r="S789" s="196">
        <f ca="1">($H789/(SUMIF($D$5:$D$832,$D789,$H$5:$H$832))*IF($D789=1,Urban_Rural_LDVs!O$6,Urban_Rural_LDVs!O$7))</f>
        <v>4.148306502846328</v>
      </c>
      <c r="T789" s="196">
        <f ca="1">($H789/(SUMIF($D$5:$D$832,$D789,$H$5:$H$832))*IF($D789=1,Urban_Rural_LDVs!P$6,Urban_Rural_LDVs!P$7))</f>
        <v>18.201592240142261</v>
      </c>
      <c r="U789" s="339">
        <f ca="1">($H789/(SUMIF($D$5:$D$832,$D789,$H$5:$H$832))*IF($D789=1,Urban_Rural_LDVs!Q$6,Urban_Rural_LDVs!Q$7))</f>
        <v>39.102543281670101</v>
      </c>
      <c r="V789" s="344">
        <f ca="1">'DAC Adjustment'!O793-'Census Tract'!J789</f>
        <v>0</v>
      </c>
      <c r="W789" s="29">
        <f ca="1">'DAC Adjustment'!P793-'Census Tract'!K789</f>
        <v>0</v>
      </c>
      <c r="X789" s="29">
        <f ca="1">'DAC Adjustment'!Q793-'Census Tract'!L789</f>
        <v>0</v>
      </c>
      <c r="Y789" s="105">
        <f ca="1">'DAC Adjustment'!R793-'Census Tract'!M789</f>
        <v>0</v>
      </c>
      <c r="Z789" s="29">
        <f ca="1">'DAC Adjustment'!S793-'Census Tract'!N789</f>
        <v>0</v>
      </c>
      <c r="AA789" s="29">
        <f ca="1">'DAC Adjustment'!T793-'Census Tract'!O789</f>
        <v>0</v>
      </c>
      <c r="AB789" s="29">
        <f ca="1">'DAC Adjustment'!U793-'Census Tract'!P789</f>
        <v>0</v>
      </c>
      <c r="AC789" s="105">
        <f ca="1">'DAC Adjustment'!V793-'Census Tract'!Q789</f>
        <v>0</v>
      </c>
      <c r="AD789" s="29">
        <f ca="1">'DAC Adjustment'!W793-'Census Tract'!R789</f>
        <v>0</v>
      </c>
      <c r="AE789" s="29">
        <f ca="1">'DAC Adjustment'!X793-'Census Tract'!S789</f>
        <v>0</v>
      </c>
      <c r="AF789" s="29">
        <f ca="1">'DAC Adjustment'!Y793-'Census Tract'!T789</f>
        <v>0</v>
      </c>
      <c r="AG789" s="345">
        <f ca="1">'DAC Adjustment'!Z793-'Census Tract'!U789</f>
        <v>0</v>
      </c>
    </row>
    <row r="790" spans="1:33" ht="15.75" x14ac:dyDescent="0.25">
      <c r="A790" s="193" t="s">
        <v>60</v>
      </c>
      <c r="B790" s="53" t="str">
        <f>IFERROR(INDEX(Geography!$R$5:$R$889,MATCH(C790,Geography!$S$5:$S$889,0)),"Undefined")</f>
        <v>Beaverton</v>
      </c>
      <c r="C790" s="53">
        <v>41067031004</v>
      </c>
      <c r="D790" s="171" cm="1">
        <f t="array" ref="D790">INDEX(Geography!$K$5:$K$838,MATCH(C790,Geography!$L$5:$L$838,0),0)</f>
        <v>1</v>
      </c>
      <c r="E790" s="53">
        <v>7617</v>
      </c>
      <c r="F790" s="53">
        <f>SUMIF(County!$A$5:$A$40,A790,County!$D$5:$D$40)</f>
        <v>492400</v>
      </c>
      <c r="G790" s="173" cm="1">
        <f t="array" ref="G790">INDEX(Geography!$E$5:$E$833,MATCH(C790,Geography!$C$5:$C$833,0),0)</f>
        <v>5455</v>
      </c>
      <c r="H790" s="239">
        <f t="shared" si="12"/>
        <v>6611.7956923076927</v>
      </c>
      <c r="I790" s="173">
        <f>SUMIF(Geography!$L$5:$L$838,'Census Tract'!C790,Geography!$M$5:$M$838)</f>
        <v>867</v>
      </c>
      <c r="J790" s="338">
        <f ca="1">($I790/(SUMIF($D$5:$D$832,$D790,$I$5:$I$832))*IF($D790=1,Urban_Rural_LDVs!F$6,Urban_Rural_LDVs!F$7))</f>
        <v>0.43418320080476436</v>
      </c>
      <c r="K790" s="196">
        <f ca="1">($I790/(SUMIF($D$5:$D$832,$D790,$I$5:$I$832))*IF($D790=1,Urban_Rural_LDVs!G$6,Urban_Rural_LDVs!G$7))</f>
        <v>2.1577039588048574</v>
      </c>
      <c r="L790" s="196">
        <f ca="1">($I790/(SUMIF($D$5:$D$832,$D790,$I$5:$I$832))*IF($D790=1,Urban_Rural_LDVs!H$6,Urban_Rural_LDVs!H$7))</f>
        <v>9.9284251115231985</v>
      </c>
      <c r="M790" s="197">
        <f ca="1">($I790/(SUMIF($D$5:$D$832,$D790,$I$5:$I$832))*IF($D790=1,Urban_Rural_LDVs!I$6,Urban_Rural_LDVs!I$7))</f>
        <v>21.563844398462347</v>
      </c>
      <c r="N790" s="196">
        <f ca="1">($H790/(SUMIF($D$5:$D$832,$D790,$H$5:$H$832))*IF($D790=1,Urban_Rural_LDVs!J$6,Urban_Rural_LDVs!J$7))</f>
        <v>1.3649568277726369</v>
      </c>
      <c r="O790" s="196">
        <f ca="1">($H790/(SUMIF($D$5:$D$832,$D790,$H$5:$H$832))*IF($D790=1,Urban_Rural_LDVs!K$6,Urban_Rural_LDVs!K$7))</f>
        <v>6.4952639611905338</v>
      </c>
      <c r="P790" s="196">
        <f ca="1">($H790/(SUMIF($D$5:$D$832,$D790,$H$5:$H$832))*IF($D790=1,Urban_Rural_LDVs!L$6,Urban_Rural_LDVs!L$7))</f>
        <v>29.623537763030807</v>
      </c>
      <c r="Q790" s="197">
        <f ca="1">($H790/(SUMIF($D$5:$D$832,$D790,$H$5:$H$832))*IF($D790=1,Urban_Rural_LDVs!M$6,Urban_Rural_LDVs!M$7))</f>
        <v>64.253974289706477</v>
      </c>
      <c r="R790" s="196">
        <f ca="1">($H790/(SUMIF($D$5:$D$832,$D790,$H$5:$H$832))*IF($D790=1,Urban_Rural_LDVs!N$6,Urban_Rural_LDVs!N$7))</f>
        <v>0.56827708562060153</v>
      </c>
      <c r="S790" s="196">
        <f ca="1">($H790/(SUMIF($D$5:$D$832,$D790,$H$5:$H$832))*IF($D790=1,Urban_Rural_LDVs!O$6,Urban_Rural_LDVs!O$7))</f>
        <v>2.6993930541604105</v>
      </c>
      <c r="T790" s="196">
        <f ca="1">($H790/(SUMIF($D$5:$D$832,$D790,$H$5:$H$832))*IF($D790=1,Urban_Rural_LDVs!P$6,Urban_Rural_LDVs!P$7))</f>
        <v>11.8441710211113</v>
      </c>
      <c r="U790" s="339">
        <f ca="1">($H790/(SUMIF($D$5:$D$832,$D790,$H$5:$H$832))*IF($D790=1,Urban_Rural_LDVs!Q$6,Urban_Rural_LDVs!Q$7))</f>
        <v>25.444873386795944</v>
      </c>
      <c r="V790" s="344">
        <f ca="1">'DAC Adjustment'!O794-'Census Tract'!J790</f>
        <v>0</v>
      </c>
      <c r="W790" s="29">
        <f ca="1">'DAC Adjustment'!P794-'Census Tract'!K790</f>
        <v>0</v>
      </c>
      <c r="X790" s="29">
        <f ca="1">'DAC Adjustment'!Q794-'Census Tract'!L790</f>
        <v>0</v>
      </c>
      <c r="Y790" s="105">
        <f ca="1">'DAC Adjustment'!R794-'Census Tract'!M790</f>
        <v>0</v>
      </c>
      <c r="Z790" s="29">
        <f ca="1">'DAC Adjustment'!S794-'Census Tract'!N790</f>
        <v>0</v>
      </c>
      <c r="AA790" s="29">
        <f ca="1">'DAC Adjustment'!T794-'Census Tract'!O790</f>
        <v>0</v>
      </c>
      <c r="AB790" s="29">
        <f ca="1">'DAC Adjustment'!U794-'Census Tract'!P790</f>
        <v>0</v>
      </c>
      <c r="AC790" s="105">
        <f ca="1">'DAC Adjustment'!V794-'Census Tract'!Q790</f>
        <v>0</v>
      </c>
      <c r="AD790" s="29">
        <f ca="1">'DAC Adjustment'!W794-'Census Tract'!R790</f>
        <v>0</v>
      </c>
      <c r="AE790" s="29">
        <f ca="1">'DAC Adjustment'!X794-'Census Tract'!S790</f>
        <v>0</v>
      </c>
      <c r="AF790" s="29">
        <f ca="1">'DAC Adjustment'!Y794-'Census Tract'!T790</f>
        <v>0</v>
      </c>
      <c r="AG790" s="345">
        <f ca="1">'DAC Adjustment'!Z794-'Census Tract'!U790</f>
        <v>0</v>
      </c>
    </row>
    <row r="791" spans="1:33" ht="15.75" x14ac:dyDescent="0.25">
      <c r="A791" s="193" t="s">
        <v>60</v>
      </c>
      <c r="B791" s="53" t="str">
        <f>IFERROR(INDEX(Geography!$R$5:$R$889,MATCH(C791,Geography!$S$5:$S$889,0)),"Undefined")</f>
        <v>Tigard</v>
      </c>
      <c r="C791" s="53">
        <v>41067031910</v>
      </c>
      <c r="D791" s="171" cm="1">
        <f t="array" ref="D791">INDEX(Geography!$K$5:$K$838,MATCH(C791,Geography!$L$5:$L$838,0),0)</f>
        <v>1</v>
      </c>
      <c r="E791" s="53">
        <v>8890</v>
      </c>
      <c r="F791" s="53">
        <f>SUMIF(County!$A$5:$A$40,A791,County!$D$5:$D$40)</f>
        <v>492400</v>
      </c>
      <c r="G791" s="173" cm="1">
        <f t="array" ref="G791">INDEX(Geography!$E$5:$E$833,MATCH(C791,Geography!$C$5:$C$833,0),0)</f>
        <v>6779</v>
      </c>
      <c r="H791" s="239">
        <f t="shared" si="12"/>
        <v>8216.5651692307692</v>
      </c>
      <c r="I791" s="173">
        <f>SUMIF(Geography!$L$5:$L$838,'Census Tract'!C791,Geography!$M$5:$M$838)</f>
        <v>522</v>
      </c>
      <c r="J791" s="338">
        <f ca="1">($I791/(SUMIF($D$5:$D$832,$D791,$I$5:$I$832))*IF($D791=1,Urban_Rural_LDVs!F$6,Urban_Rural_LDVs!F$7))</f>
        <v>0.26141133889283386</v>
      </c>
      <c r="K791" s="196">
        <f ca="1">($I791/(SUMIF($D$5:$D$832,$D791,$I$5:$I$832))*IF($D791=1,Urban_Rural_LDVs!G$6,Urban_Rural_LDVs!G$7))</f>
        <v>1.2991020374811251</v>
      </c>
      <c r="L791" s="196">
        <f ca="1">($I791/(SUMIF($D$5:$D$832,$D791,$I$5:$I$832))*IF($D791=1,Urban_Rural_LDVs!H$6,Urban_Rural_LDVs!H$7))</f>
        <v>5.9776677142042782</v>
      </c>
      <c r="M791" s="197">
        <f ca="1">($I791/(SUMIF($D$5:$D$832,$D791,$I$5:$I$832))*IF($D791=1,Urban_Rural_LDVs!I$6,Urban_Rural_LDVs!I$7))</f>
        <v>12.983075866202242</v>
      </c>
      <c r="N791" s="196">
        <f ca="1">($H791/(SUMIF($D$5:$D$832,$D791,$H$5:$H$832))*IF($D791=1,Urban_Rural_LDVs!J$6,Urban_Rural_LDVs!J$7))</f>
        <v>1.6962497406912385</v>
      </c>
      <c r="O791" s="196">
        <f ca="1">($H791/(SUMIF($D$5:$D$832,$D791,$H$5:$H$832))*IF($D791=1,Urban_Rural_LDVs!K$6,Urban_Rural_LDVs!K$7))</f>
        <v>8.071749659561986</v>
      </c>
      <c r="P791" s="196">
        <f ca="1">($H791/(SUMIF($D$5:$D$832,$D791,$H$5:$H$832))*IF($D791=1,Urban_Rural_LDVs!L$6,Urban_Rural_LDVs!L$7))</f>
        <v>36.813558660968994</v>
      </c>
      <c r="Q791" s="197">
        <f ca="1">($H791/(SUMIF($D$5:$D$832,$D791,$H$5:$H$832))*IF($D791=1,Urban_Rural_LDVs!M$6,Urban_Rural_LDVs!M$7))</f>
        <v>79.849256042148511</v>
      </c>
      <c r="R791" s="196">
        <f ca="1">($H791/(SUMIF($D$5:$D$832,$D791,$H$5:$H$832))*IF($D791=1,Urban_Rural_LDVs!N$6,Urban_Rural_LDVs!N$7))</f>
        <v>0.70620538284547352</v>
      </c>
      <c r="S791" s="196">
        <f ca="1">($H791/(SUMIF($D$5:$D$832,$D791,$H$5:$H$832))*IF($D791=1,Urban_Rural_LDVs!O$6,Urban_Rural_LDVs!O$7))</f>
        <v>3.3545711300006276</v>
      </c>
      <c r="T791" s="196">
        <f ca="1">($H791/(SUMIF($D$5:$D$832,$D791,$H$5:$H$832))*IF($D791=1,Urban_Rural_LDVs!P$6,Urban_Rural_LDVs!P$7))</f>
        <v>14.718906572339781</v>
      </c>
      <c r="U791" s="339">
        <f ca="1">($H791/(SUMIF($D$5:$D$832,$D791,$H$5:$H$832))*IF($D791=1,Urban_Rural_LDVs!Q$6,Urban_Rural_LDVs!Q$7))</f>
        <v>31.620677669860626</v>
      </c>
      <c r="V791" s="344">
        <f ca="1">'DAC Adjustment'!O795-'Census Tract'!J791</f>
        <v>0</v>
      </c>
      <c r="W791" s="29">
        <f ca="1">'DAC Adjustment'!P795-'Census Tract'!K791</f>
        <v>0</v>
      </c>
      <c r="X791" s="29">
        <f ca="1">'DAC Adjustment'!Q795-'Census Tract'!L791</f>
        <v>0</v>
      </c>
      <c r="Y791" s="105">
        <f ca="1">'DAC Adjustment'!R795-'Census Tract'!M791</f>
        <v>0</v>
      </c>
      <c r="Z791" s="29">
        <f ca="1">'DAC Adjustment'!S795-'Census Tract'!N791</f>
        <v>0</v>
      </c>
      <c r="AA791" s="29">
        <f ca="1">'DAC Adjustment'!T795-'Census Tract'!O791</f>
        <v>0</v>
      </c>
      <c r="AB791" s="29">
        <f ca="1">'DAC Adjustment'!U795-'Census Tract'!P791</f>
        <v>0</v>
      </c>
      <c r="AC791" s="105">
        <f ca="1">'DAC Adjustment'!V795-'Census Tract'!Q791</f>
        <v>0</v>
      </c>
      <c r="AD791" s="29">
        <f ca="1">'DAC Adjustment'!W795-'Census Tract'!R791</f>
        <v>0</v>
      </c>
      <c r="AE791" s="29">
        <f ca="1">'DAC Adjustment'!X795-'Census Tract'!S791</f>
        <v>0</v>
      </c>
      <c r="AF791" s="29">
        <f ca="1">'DAC Adjustment'!Y795-'Census Tract'!T791</f>
        <v>0</v>
      </c>
      <c r="AG791" s="345">
        <f ca="1">'DAC Adjustment'!Z795-'Census Tract'!U791</f>
        <v>0</v>
      </c>
    </row>
    <row r="792" spans="1:33" ht="15.75" x14ac:dyDescent="0.25">
      <c r="A792" s="193" t="s">
        <v>60</v>
      </c>
      <c r="B792" s="53" t="str">
        <f>IFERROR(INDEX(Geography!$R$5:$R$889,MATCH(C792,Geography!$S$5:$S$889,0)),"Undefined")</f>
        <v>Tigard</v>
      </c>
      <c r="C792" s="53">
        <v>41067030806</v>
      </c>
      <c r="D792" s="171" cm="1">
        <f t="array" ref="D792">INDEX(Geography!$K$5:$K$838,MATCH(C792,Geography!$L$5:$L$838,0),0)</f>
        <v>1</v>
      </c>
      <c r="E792" s="53">
        <v>2827</v>
      </c>
      <c r="F792" s="53">
        <f>SUMIF(County!$A$5:$A$40,A792,County!$D$5:$D$40)</f>
        <v>492400</v>
      </c>
      <c r="G792" s="173" cm="1">
        <f t="array" ref="G792">INDEX(Geography!$E$5:$E$833,MATCH(C792,Geography!$C$5:$C$833,0),0)</f>
        <v>1886</v>
      </c>
      <c r="H792" s="239">
        <f t="shared" si="12"/>
        <v>2285.9480615384614</v>
      </c>
      <c r="I792" s="173">
        <f>SUMIF(Geography!$L$5:$L$838,'Census Tract'!C792,Geography!$M$5:$M$838)</f>
        <v>5653</v>
      </c>
      <c r="J792" s="338">
        <f ca="1">($I792/(SUMIF($D$5:$D$832,$D792,$I$5:$I$832))*IF($D792=1,Urban_Rural_LDVs!F$6,Urban_Rural_LDVs!F$7))</f>
        <v>2.8309545953279498</v>
      </c>
      <c r="K792" s="196">
        <f ca="1">($I792/(SUMIF($D$5:$D$832,$D792,$I$5:$I$832))*IF($D792=1,Urban_Rural_LDVs!G$6,Urban_Rural_LDVs!G$7))</f>
        <v>14.068628003603065</v>
      </c>
      <c r="L792" s="196">
        <f ca="1">($I792/(SUMIF($D$5:$D$832,$D792,$I$5:$I$832))*IF($D792=1,Urban_Rural_LDVs!H$6,Urban_Rural_LDVs!H$7))</f>
        <v>64.735163962445952</v>
      </c>
      <c r="M792" s="197">
        <f ca="1">($I792/(SUMIF($D$5:$D$832,$D792,$I$5:$I$832))*IF($D792=1,Urban_Rural_LDVs!I$6,Urban_Rural_LDVs!I$7))</f>
        <v>140.60024496483004</v>
      </c>
      <c r="N792" s="196">
        <f ca="1">($H792/(SUMIF($D$5:$D$832,$D792,$H$5:$H$832))*IF($D792=1,Urban_Rural_LDVs!J$6,Urban_Rural_LDVs!J$7))</f>
        <v>0.47191724604568158</v>
      </c>
      <c r="O792" s="196">
        <f ca="1">($H792/(SUMIF($D$5:$D$832,$D792,$H$5:$H$832))*IF($D792=1,Urban_Rural_LDVs!K$6,Urban_Rural_LDVs!K$7))</f>
        <v>2.2456586307617501</v>
      </c>
      <c r="P792" s="196">
        <f ca="1">($H792/(SUMIF($D$5:$D$832,$D792,$H$5:$H$832))*IF($D792=1,Urban_Rural_LDVs!L$6,Urban_Rural_LDVs!L$7))</f>
        <v>10.241978408996536</v>
      </c>
      <c r="Q792" s="197">
        <f ca="1">($H792/(SUMIF($D$5:$D$832,$D792,$H$5:$H$832))*IF($D792=1,Urban_Rural_LDVs!M$6,Urban_Rural_LDVs!M$7))</f>
        <v>22.215031257632702</v>
      </c>
      <c r="R792" s="196">
        <f ca="1">($H792/(SUMIF($D$5:$D$832,$D792,$H$5:$H$832))*IF($D792=1,Urban_Rural_LDVs!N$6,Urban_Rural_LDVs!N$7))</f>
        <v>0.19647490072968918</v>
      </c>
      <c r="S792" s="196">
        <f ca="1">($H792/(SUMIF($D$5:$D$832,$D792,$H$5:$H$832))*IF($D792=1,Urban_Rural_LDVs!O$6,Urban_Rural_LDVs!O$7))</f>
        <v>0.93328236482979543</v>
      </c>
      <c r="T792" s="196">
        <f ca="1">($H792/(SUMIF($D$5:$D$832,$D792,$H$5:$H$832))*IF($D792=1,Urban_Rural_LDVs!P$6,Urban_Rural_LDVs!P$7))</f>
        <v>4.0949782852091499</v>
      </c>
      <c r="U792" s="339">
        <f ca="1">($H792/(SUMIF($D$5:$D$832,$D792,$H$5:$H$832))*IF($D792=1,Urban_Rural_LDVs!Q$6,Urban_Rural_LDVs!Q$7))</f>
        <v>8.7972559500453062</v>
      </c>
      <c r="V792" s="344">
        <f ca="1">'DAC Adjustment'!O796-'Census Tract'!J792</f>
        <v>0</v>
      </c>
      <c r="W792" s="29">
        <f ca="1">'DAC Adjustment'!P796-'Census Tract'!K792</f>
        <v>0</v>
      </c>
      <c r="X792" s="29">
        <f ca="1">'DAC Adjustment'!Q796-'Census Tract'!L792</f>
        <v>0</v>
      </c>
      <c r="Y792" s="105">
        <f ca="1">'DAC Adjustment'!R796-'Census Tract'!M792</f>
        <v>0</v>
      </c>
      <c r="Z792" s="29">
        <f ca="1">'DAC Adjustment'!S796-'Census Tract'!N792</f>
        <v>0</v>
      </c>
      <c r="AA792" s="29">
        <f ca="1">'DAC Adjustment'!T796-'Census Tract'!O792</f>
        <v>0</v>
      </c>
      <c r="AB792" s="29">
        <f ca="1">'DAC Adjustment'!U796-'Census Tract'!P792</f>
        <v>0</v>
      </c>
      <c r="AC792" s="105">
        <f ca="1">'DAC Adjustment'!V796-'Census Tract'!Q792</f>
        <v>0</v>
      </c>
      <c r="AD792" s="29">
        <f ca="1">'DAC Adjustment'!W796-'Census Tract'!R792</f>
        <v>0</v>
      </c>
      <c r="AE792" s="29">
        <f ca="1">'DAC Adjustment'!X796-'Census Tract'!S792</f>
        <v>0</v>
      </c>
      <c r="AF792" s="29">
        <f ca="1">'DAC Adjustment'!Y796-'Census Tract'!T792</f>
        <v>0</v>
      </c>
      <c r="AG792" s="345">
        <f ca="1">'DAC Adjustment'!Z796-'Census Tract'!U792</f>
        <v>0</v>
      </c>
    </row>
    <row r="793" spans="1:33" ht="15.75" x14ac:dyDescent="0.25">
      <c r="A793" s="193" t="s">
        <v>60</v>
      </c>
      <c r="B793" s="53" t="str">
        <f>IFERROR(INDEX(Geography!$R$5:$R$889,MATCH(C793,Geography!$S$5:$S$889,0)),"Undefined")</f>
        <v>Hillsboro</v>
      </c>
      <c r="C793" s="53">
        <v>41067032800</v>
      </c>
      <c r="D793" s="171" cm="1">
        <f t="array" ref="D793">INDEX(Geography!$K$5:$K$838,MATCH(C793,Geography!$L$5:$L$838,0),0)</f>
        <v>0</v>
      </c>
      <c r="E793" s="53">
        <v>1246</v>
      </c>
      <c r="F793" s="53">
        <f>SUMIF(County!$A$5:$A$40,A793,County!$D$5:$D$40)</f>
        <v>492400</v>
      </c>
      <c r="G793" s="173" cm="1">
        <f t="array" ref="G793">INDEX(Geography!$E$5:$E$833,MATCH(C793,Geography!$C$5:$C$833,0),0)</f>
        <v>1180</v>
      </c>
      <c r="H793" s="239">
        <f t="shared" si="12"/>
        <v>1430.2326153846154</v>
      </c>
      <c r="I793" s="173">
        <f>SUMIF(Geography!$L$5:$L$838,'Census Tract'!C793,Geography!$M$5:$M$838)</f>
        <v>578</v>
      </c>
      <c r="J793" s="338">
        <f ca="1">($I793/(SUMIF($D$5:$D$832,$D793,$I$5:$I$832))*IF($D793=1,Urban_Rural_LDVs!F$6,Urban_Rural_LDVs!F$7))</f>
        <v>0.88813122471142536</v>
      </c>
      <c r="K793" s="196">
        <f ca="1">($I793/(SUMIF($D$5:$D$832,$D793,$I$5:$I$832))*IF($D793=1,Urban_Rural_LDVs!G$6,Urban_Rural_LDVs!G$7))</f>
        <v>4.4800672136462873</v>
      </c>
      <c r="L793" s="196">
        <f ca="1">($I793/(SUMIF($D$5:$D$832,$D793,$I$5:$I$832))*IF($D793=1,Urban_Rural_LDVs!H$6,Urban_Rural_LDVs!H$7))</f>
        <v>20.758659849235428</v>
      </c>
      <c r="M793" s="197">
        <f ca="1">($I793/(SUMIF($D$5:$D$832,$D793,$I$5:$I$832))*IF($D793=1,Urban_Rural_LDVs!I$6,Urban_Rural_LDVs!I$7))</f>
        <v>45.156667135838887</v>
      </c>
      <c r="N793" s="196">
        <f ca="1">($H793/(SUMIF($D$5:$D$832,$D793,$H$5:$H$832))*IF($D793=1,Urban_Rural_LDVs!J$6,Urban_Rural_LDVs!J$7))</f>
        <v>0.39147253832731838</v>
      </c>
      <c r="O793" s="196">
        <f ca="1">($H793/(SUMIF($D$5:$D$832,$D793,$H$5:$H$832))*IF($D793=1,Urban_Rural_LDVs!K$6,Urban_Rural_LDVs!K$7))</f>
        <v>2.0461452542148453</v>
      </c>
      <c r="P793" s="196">
        <f ca="1">($H793/(SUMIF($D$5:$D$832,$D793,$H$5:$H$832))*IF($D793=1,Urban_Rural_LDVs!L$6,Urban_Rural_LDVs!L$7))</f>
        <v>9.5461686951695679</v>
      </c>
      <c r="Q793" s="197">
        <f ca="1">($H793/(SUMIF($D$5:$D$832,$D793,$H$5:$H$832))*IF($D793=1,Urban_Rural_LDVs!M$6,Urban_Rural_LDVs!M$7))</f>
        <v>20.786714887798865</v>
      </c>
      <c r="R793" s="196">
        <f ca="1">($H793/(SUMIF($D$5:$D$832,$D793,$H$5:$H$832))*IF($D793=1,Urban_Rural_LDVs!N$6,Urban_Rural_LDVs!N$7))</f>
        <v>0.26735804951912467</v>
      </c>
      <c r="S793" s="196">
        <f ca="1">($H793/(SUMIF($D$5:$D$832,$D793,$H$5:$H$832))*IF($D793=1,Urban_Rural_LDVs!O$6,Urban_Rural_LDVs!O$7))</f>
        <v>1.3850299049169741</v>
      </c>
      <c r="T793" s="196">
        <f ca="1">($H793/(SUMIF($D$5:$D$832,$D793,$H$5:$H$832))*IF($D793=1,Urban_Rural_LDVs!P$6,Urban_Rural_LDVs!P$7))</f>
        <v>6.3821771753245207</v>
      </c>
      <c r="U793" s="339">
        <f ca="1">($H793/(SUMIF($D$5:$D$832,$D793,$H$5:$H$832))*IF($D793=1,Urban_Rural_LDVs!Q$6,Urban_Rural_LDVs!Q$7))</f>
        <v>13.871121247532811</v>
      </c>
      <c r="V793" s="344">
        <f ca="1">'DAC Adjustment'!O797-'Census Tract'!J793</f>
        <v>0</v>
      </c>
      <c r="W793" s="29">
        <f ca="1">'DAC Adjustment'!P797-'Census Tract'!K793</f>
        <v>0</v>
      </c>
      <c r="X793" s="29">
        <f ca="1">'DAC Adjustment'!Q797-'Census Tract'!L793</f>
        <v>0</v>
      </c>
      <c r="Y793" s="105">
        <f ca="1">'DAC Adjustment'!R797-'Census Tract'!M793</f>
        <v>0</v>
      </c>
      <c r="Z793" s="29">
        <f ca="1">'DAC Adjustment'!S797-'Census Tract'!N793</f>
        <v>0</v>
      </c>
      <c r="AA793" s="29">
        <f ca="1">'DAC Adjustment'!T797-'Census Tract'!O793</f>
        <v>0</v>
      </c>
      <c r="AB793" s="29">
        <f ca="1">'DAC Adjustment'!U797-'Census Tract'!P793</f>
        <v>0</v>
      </c>
      <c r="AC793" s="105">
        <f ca="1">'DAC Adjustment'!V797-'Census Tract'!Q793</f>
        <v>0</v>
      </c>
      <c r="AD793" s="29">
        <f ca="1">'DAC Adjustment'!W797-'Census Tract'!R793</f>
        <v>0</v>
      </c>
      <c r="AE793" s="29">
        <f ca="1">'DAC Adjustment'!X797-'Census Tract'!S793</f>
        <v>0</v>
      </c>
      <c r="AF793" s="29">
        <f ca="1">'DAC Adjustment'!Y797-'Census Tract'!T793</f>
        <v>0</v>
      </c>
      <c r="AG793" s="345">
        <f ca="1">'DAC Adjustment'!Z797-'Census Tract'!U793</f>
        <v>0</v>
      </c>
    </row>
    <row r="794" spans="1:33" ht="15.75" x14ac:dyDescent="0.25">
      <c r="A794" s="193" t="s">
        <v>60</v>
      </c>
      <c r="B794" s="53" t="str">
        <f>IFERROR(INDEX(Geography!$R$5:$R$889,MATCH(C794,Geography!$S$5:$S$889,0)),"Undefined")</f>
        <v>Beaverton</v>
      </c>
      <c r="C794" s="53">
        <v>41067031611</v>
      </c>
      <c r="D794" s="171" cm="1">
        <f t="array" ref="D794">INDEX(Geography!$K$5:$K$838,MATCH(C794,Geography!$L$5:$L$838,0),0)</f>
        <v>1</v>
      </c>
      <c r="E794" s="53">
        <v>7354</v>
      </c>
      <c r="F794" s="53">
        <f>SUMIF(County!$A$5:$A$40,A794,County!$D$5:$D$40)</f>
        <v>492400</v>
      </c>
      <c r="G794" s="173" cm="1">
        <f t="array" ref="G794">INDEX(Geography!$E$5:$E$833,MATCH(C794,Geography!$C$5:$C$833,0),0)</f>
        <v>4449</v>
      </c>
      <c r="H794" s="239">
        <f t="shared" si="12"/>
        <v>5392.4617846153842</v>
      </c>
      <c r="I794" s="173">
        <f>SUMIF(Geography!$L$5:$L$838,'Census Tract'!C794,Geography!$M$5:$M$838)</f>
        <v>8760</v>
      </c>
      <c r="J794" s="338">
        <f ca="1">($I794/(SUMIF($D$5:$D$832,$D794,$I$5:$I$832))*IF($D794=1,Urban_Rural_LDVs!F$6,Urban_Rural_LDVs!F$7))</f>
        <v>4.386902928546407</v>
      </c>
      <c r="K794" s="196">
        <f ca="1">($I794/(SUMIF($D$5:$D$832,$D794,$I$5:$I$832))*IF($D794=1,Urban_Rural_LDVs!G$6,Urban_Rural_LDVs!G$7))</f>
        <v>21.801022697959109</v>
      </c>
      <c r="L794" s="196">
        <f ca="1">($I794/(SUMIF($D$5:$D$832,$D794,$I$5:$I$832))*IF($D794=1,Urban_Rural_LDVs!H$6,Urban_Rural_LDVs!H$7))</f>
        <v>100.31488347974995</v>
      </c>
      <c r="M794" s="197">
        <f ca="1">($I794/(SUMIF($D$5:$D$832,$D794,$I$5:$I$832))*IF($D794=1,Urban_Rural_LDVs!I$6,Urban_Rural_LDVs!I$7))</f>
        <v>217.87690534086522</v>
      </c>
      <c r="N794" s="196">
        <f ca="1">($H794/(SUMIF($D$5:$D$832,$D794,$H$5:$H$832))*IF($D794=1,Urban_Rural_LDVs!J$6,Urban_Rural_LDVs!J$7))</f>
        <v>1.1132342670504971</v>
      </c>
      <c r="O794" s="196">
        <f ca="1">($H794/(SUMIF($D$5:$D$832,$D794,$H$5:$H$832))*IF($D794=1,Urban_Rural_LDVs!K$6,Urban_Rural_LDVs!K$7))</f>
        <v>5.2974205982285394</v>
      </c>
      <c r="P794" s="196">
        <f ca="1">($H794/(SUMIF($D$5:$D$832,$D794,$H$5:$H$832))*IF($D794=1,Urban_Rural_LDVs!L$6,Urban_Rural_LDVs!L$7))</f>
        <v>24.160425207648771</v>
      </c>
      <c r="Q794" s="197">
        <f ca="1">($H794/(SUMIF($D$5:$D$832,$D794,$H$5:$H$832))*IF($D794=1,Urban_Rural_LDVs!M$6,Urban_Rural_LDVs!M$7))</f>
        <v>52.404387097140983</v>
      </c>
      <c r="R794" s="196">
        <f ca="1">($H794/(SUMIF($D$5:$D$832,$D794,$H$5:$H$832))*IF($D794=1,Urban_Rural_LDVs!N$6,Urban_Rural_LDVs!N$7))</f>
        <v>0.46347658183795709</v>
      </c>
      <c r="S794" s="196">
        <f ca="1">($H794/(SUMIF($D$5:$D$832,$D794,$H$5:$H$832))*IF($D794=1,Urban_Rural_LDVs!O$6,Urban_Rural_LDVs!O$7))</f>
        <v>2.2015764799192787</v>
      </c>
      <c r="T794" s="196">
        <f ca="1">($H794/(SUMIF($D$5:$D$832,$D794,$H$5:$H$832))*IF($D794=1,Urban_Rural_LDVs!P$6,Urban_Rural_LDVs!P$7))</f>
        <v>9.6598931022775751</v>
      </c>
      <c r="U794" s="339">
        <f ca="1">($H794/(SUMIF($D$5:$D$832,$D794,$H$5:$H$832))*IF($D794=1,Urban_Rural_LDVs!Q$6,Urban_Rural_LDVs!Q$7))</f>
        <v>20.75238161280571</v>
      </c>
      <c r="V794" s="344">
        <f ca="1">'DAC Adjustment'!O798-'Census Tract'!J794</f>
        <v>0</v>
      </c>
      <c r="W794" s="29">
        <f ca="1">'DAC Adjustment'!P798-'Census Tract'!K794</f>
        <v>0</v>
      </c>
      <c r="X794" s="29">
        <f ca="1">'DAC Adjustment'!Q798-'Census Tract'!L794</f>
        <v>0</v>
      </c>
      <c r="Y794" s="105">
        <f ca="1">'DAC Adjustment'!R798-'Census Tract'!M794</f>
        <v>0</v>
      </c>
      <c r="Z794" s="29">
        <f ca="1">'DAC Adjustment'!S798-'Census Tract'!N794</f>
        <v>0</v>
      </c>
      <c r="AA794" s="29">
        <f ca="1">'DAC Adjustment'!T798-'Census Tract'!O794</f>
        <v>0</v>
      </c>
      <c r="AB794" s="29">
        <f ca="1">'DAC Adjustment'!U798-'Census Tract'!P794</f>
        <v>0</v>
      </c>
      <c r="AC794" s="105">
        <f ca="1">'DAC Adjustment'!V798-'Census Tract'!Q794</f>
        <v>0</v>
      </c>
      <c r="AD794" s="29">
        <f ca="1">'DAC Adjustment'!W798-'Census Tract'!R794</f>
        <v>0</v>
      </c>
      <c r="AE794" s="29">
        <f ca="1">'DAC Adjustment'!X798-'Census Tract'!S794</f>
        <v>0</v>
      </c>
      <c r="AF794" s="29">
        <f ca="1">'DAC Adjustment'!Y798-'Census Tract'!T794</f>
        <v>0</v>
      </c>
      <c r="AG794" s="345">
        <f ca="1">'DAC Adjustment'!Z798-'Census Tract'!U794</f>
        <v>0</v>
      </c>
    </row>
    <row r="795" spans="1:33" ht="15.75" x14ac:dyDescent="0.25">
      <c r="A795" s="193" t="s">
        <v>60</v>
      </c>
      <c r="B795" s="53" t="str">
        <f>IFERROR(INDEX(Geography!$R$5:$R$889,MATCH(C795,Geography!$S$5:$S$889,0)),"Undefined")</f>
        <v>Hillsboro</v>
      </c>
      <c r="C795" s="53">
        <v>41067031609</v>
      </c>
      <c r="D795" s="171" cm="1">
        <f t="array" ref="D795">INDEX(Geography!$K$5:$K$838,MATCH(C795,Geography!$L$5:$L$838,0),0)</f>
        <v>1</v>
      </c>
      <c r="E795" s="53">
        <v>13674</v>
      </c>
      <c r="F795" s="53">
        <f>SUMIF(County!$A$5:$A$40,A795,County!$D$5:$D$40)</f>
        <v>492400</v>
      </c>
      <c r="G795" s="173" cm="1">
        <f t="array" ref="G795">INDEX(Geography!$E$5:$E$833,MATCH(C795,Geography!$C$5:$C$833,0),0)</f>
        <v>8075</v>
      </c>
      <c r="H795" s="239">
        <f t="shared" si="12"/>
        <v>9787.3969230769235</v>
      </c>
      <c r="I795" s="173">
        <f>SUMIF(Geography!$L$5:$L$838,'Census Tract'!C795,Geography!$M$5:$M$838)</f>
        <v>10586</v>
      </c>
      <c r="J795" s="338">
        <f ca="1">($I795/(SUMIF($D$5:$D$832,$D795,$I$5:$I$832))*IF($D795=1,Urban_Rural_LDVs!F$6,Urban_Rural_LDVs!F$7))</f>
        <v>5.3013418266657837</v>
      </c>
      <c r="K795" s="196">
        <f ca="1">($I795/(SUMIF($D$5:$D$832,$D795,$I$5:$I$832))*IF($D795=1,Urban_Rural_LDVs!G$6,Urban_Rural_LDVs!G$7))</f>
        <v>26.345391127921818</v>
      </c>
      <c r="L795" s="196">
        <f ca="1">($I795/(SUMIF($D$5:$D$832,$D795,$I$5:$I$832))*IF($D795=1,Urban_Rural_LDVs!H$6,Urban_Rural_LDVs!H$7))</f>
        <v>121.22526900874806</v>
      </c>
      <c r="M795" s="197">
        <f ca="1">($I795/(SUMIF($D$5:$D$832,$D795,$I$5:$I$832))*IF($D795=1,Urban_Rural_LDVs!I$6,Urban_Rural_LDVs!I$7))</f>
        <v>263.29279907972591</v>
      </c>
      <c r="N795" s="196">
        <f ca="1">($H795/(SUMIF($D$5:$D$832,$D795,$H$5:$H$832))*IF($D795=1,Urban_Rural_LDVs!J$6,Urban_Rural_LDVs!J$7))</f>
        <v>2.0205364590768187</v>
      </c>
      <c r="O795" s="196">
        <f ca="1">($H795/(SUMIF($D$5:$D$832,$D795,$H$5:$H$832))*IF($D795=1,Urban_Rural_LDVs!K$6,Urban_Rural_LDVs!K$7))</f>
        <v>9.6148957812307181</v>
      </c>
      <c r="P795" s="196">
        <f ca="1">($H795/(SUMIF($D$5:$D$832,$D795,$H$5:$H$832))*IF($D795=1,Urban_Rural_LDVs!L$6,Urban_Rural_LDVs!L$7))</f>
        <v>43.851524736292177</v>
      </c>
      <c r="Q795" s="197">
        <f ca="1">($H795/(SUMIF($D$5:$D$832,$D795,$H$5:$H$832))*IF($D795=1,Urban_Rural_LDVs!M$6,Urban_Rural_LDVs!M$7))</f>
        <v>95.114728210702083</v>
      </c>
      <c r="R795" s="196">
        <f ca="1">($H795/(SUMIF($D$5:$D$832,$D795,$H$5:$H$832))*IF($D795=1,Urban_Rural_LDVs!N$6,Urban_Rural_LDVs!N$7))</f>
        <v>0.84121676744021234</v>
      </c>
      <c r="S795" s="196">
        <f ca="1">($H795/(SUMIF($D$5:$D$832,$D795,$H$5:$H$832))*IF($D795=1,Urban_Rural_LDVs!O$6,Urban_Rural_LDVs!O$7))</f>
        <v>3.9958934761402967</v>
      </c>
      <c r="T795" s="196">
        <f ca="1">($H795/(SUMIF($D$5:$D$832,$D795,$H$5:$H$832))*IF($D795=1,Urban_Rural_LDVs!P$6,Urban_Rural_LDVs!P$7))</f>
        <v>17.532847111910865</v>
      </c>
      <c r="U795" s="339">
        <f ca="1">($H795/(SUMIF($D$5:$D$832,$D795,$H$5:$H$832))*IF($D795=1,Urban_Rural_LDVs!Q$6,Urban_Rural_LDVs!Q$7))</f>
        <v>37.665875820050829</v>
      </c>
      <c r="V795" s="344">
        <f ca="1">'DAC Adjustment'!O799-'Census Tract'!J795</f>
        <v>0</v>
      </c>
      <c r="W795" s="29">
        <f ca="1">'DAC Adjustment'!P799-'Census Tract'!K795</f>
        <v>0</v>
      </c>
      <c r="X795" s="29">
        <f ca="1">'DAC Adjustment'!Q799-'Census Tract'!L795</f>
        <v>0</v>
      </c>
      <c r="Y795" s="105">
        <f ca="1">'DAC Adjustment'!R799-'Census Tract'!M795</f>
        <v>0</v>
      </c>
      <c r="Z795" s="29">
        <f ca="1">'DAC Adjustment'!S799-'Census Tract'!N795</f>
        <v>0</v>
      </c>
      <c r="AA795" s="29">
        <f ca="1">'DAC Adjustment'!T799-'Census Tract'!O795</f>
        <v>0</v>
      </c>
      <c r="AB795" s="29">
        <f ca="1">'DAC Adjustment'!U799-'Census Tract'!P795</f>
        <v>0</v>
      </c>
      <c r="AC795" s="105">
        <f ca="1">'DAC Adjustment'!V799-'Census Tract'!Q795</f>
        <v>0</v>
      </c>
      <c r="AD795" s="29">
        <f ca="1">'DAC Adjustment'!W799-'Census Tract'!R795</f>
        <v>0</v>
      </c>
      <c r="AE795" s="29">
        <f ca="1">'DAC Adjustment'!X799-'Census Tract'!S795</f>
        <v>0</v>
      </c>
      <c r="AF795" s="29">
        <f ca="1">'DAC Adjustment'!Y799-'Census Tract'!T795</f>
        <v>0</v>
      </c>
      <c r="AG795" s="345">
        <f ca="1">'DAC Adjustment'!Z799-'Census Tract'!U795</f>
        <v>0</v>
      </c>
    </row>
    <row r="796" spans="1:33" ht="15.75" x14ac:dyDescent="0.25">
      <c r="A796" s="193" t="s">
        <v>60</v>
      </c>
      <c r="B796" s="53" t="str">
        <f>IFERROR(INDEX(Geography!$R$5:$R$889,MATCH(C796,Geography!$S$5:$S$889,0)),"Undefined")</f>
        <v>Forest Grove</v>
      </c>
      <c r="C796" s="53">
        <v>41067033302</v>
      </c>
      <c r="D796" s="171" cm="1">
        <f t="array" ref="D796">INDEX(Geography!$K$5:$K$838,MATCH(C796,Geography!$L$5:$L$838,0),0)</f>
        <v>0</v>
      </c>
      <c r="E796" s="53">
        <v>6083</v>
      </c>
      <c r="F796" s="53">
        <f>SUMIF(County!$A$5:$A$40,A796,County!$D$5:$D$40)</f>
        <v>492400</v>
      </c>
      <c r="G796" s="173" cm="1">
        <f t="array" ref="G796">INDEX(Geography!$E$5:$E$833,MATCH(C796,Geography!$C$5:$C$833,0),0)</f>
        <v>4780</v>
      </c>
      <c r="H796" s="239">
        <f t="shared" si="12"/>
        <v>5793.6541538461543</v>
      </c>
      <c r="I796" s="173">
        <f>SUMIF(Geography!$L$5:$L$838,'Census Tract'!C796,Geography!$M$5:$M$838)</f>
        <v>675</v>
      </c>
      <c r="J796" s="338">
        <f ca="1">($I796/(SUMIF($D$5:$D$832,$D796,$I$5:$I$832))*IF($D796=1,Urban_Rural_LDVs!F$6,Urban_Rural_LDVs!F$7))</f>
        <v>1.0371774683048651</v>
      </c>
      <c r="K796" s="196">
        <f ca="1">($I796/(SUMIF($D$5:$D$832,$D796,$I$5:$I$832))*IF($D796=1,Urban_Rural_LDVs!G$6,Urban_Rural_LDVs!G$7))</f>
        <v>5.2319124034796598</v>
      </c>
      <c r="L796" s="196">
        <f ca="1">($I796/(SUMIF($D$5:$D$832,$D796,$I$5:$I$832))*IF($D796=1,Urban_Rural_LDVs!H$6,Urban_Rural_LDVs!H$7))</f>
        <v>24.242379581719575</v>
      </c>
      <c r="M796" s="197">
        <f ca="1">($I796/(SUMIF($D$5:$D$832,$D796,$I$5:$I$832))*IF($D796=1,Urban_Rural_LDVs!I$6,Urban_Rural_LDVs!I$7))</f>
        <v>52.734862139604232</v>
      </c>
      <c r="N796" s="196">
        <f ca="1">($H796/(SUMIF($D$5:$D$832,$D796,$H$5:$H$832))*IF($D796=1,Urban_Rural_LDVs!J$6,Urban_Rural_LDVs!J$7))</f>
        <v>1.5857955366140524</v>
      </c>
      <c r="O796" s="196">
        <f ca="1">($H796/(SUMIF($D$5:$D$832,$D796,$H$5:$H$832))*IF($D796=1,Urban_Rural_LDVs!K$6,Urban_Rural_LDVs!K$7))</f>
        <v>8.2886223009720013</v>
      </c>
      <c r="P796" s="196">
        <f ca="1">($H796/(SUMIF($D$5:$D$832,$D796,$H$5:$H$832))*IF($D796=1,Urban_Rural_LDVs!L$6,Urban_Rural_LDVs!L$7))</f>
        <v>38.670073188907232</v>
      </c>
      <c r="Q796" s="197">
        <f ca="1">($H796/(SUMIF($D$5:$D$832,$D796,$H$5:$H$832))*IF($D796=1,Urban_Rural_LDVs!M$6,Urban_Rural_LDVs!M$7))</f>
        <v>84.203811155659807</v>
      </c>
      <c r="R796" s="196">
        <f ca="1">($H796/(SUMIF($D$5:$D$832,$D796,$H$5:$H$832))*IF($D796=1,Urban_Rural_LDVs!N$6,Urban_Rural_LDVs!N$7))</f>
        <v>1.0830266751706916</v>
      </c>
      <c r="S796" s="196">
        <f ca="1">($H796/(SUMIF($D$5:$D$832,$D796,$H$5:$H$832))*IF($D796=1,Urban_Rural_LDVs!O$6,Urban_Rural_LDVs!O$7))</f>
        <v>5.6105448690704538</v>
      </c>
      <c r="T796" s="196">
        <f ca="1">($H796/(SUMIF($D$5:$D$832,$D796,$H$5:$H$832))*IF($D796=1,Urban_Rural_LDVs!P$6,Urban_Rural_LDVs!P$7))</f>
        <v>25.853226184789161</v>
      </c>
      <c r="U796" s="339">
        <f ca="1">($H796/(SUMIF($D$5:$D$832,$D796,$H$5:$H$832))*IF($D796=1,Urban_Rural_LDVs!Q$6,Urban_Rural_LDVs!Q$7))</f>
        <v>56.189796240005798</v>
      </c>
      <c r="V796" s="344">
        <f ca="1">'DAC Adjustment'!O800-'Census Tract'!J796</f>
        <v>0</v>
      </c>
      <c r="W796" s="29">
        <f ca="1">'DAC Adjustment'!P800-'Census Tract'!K796</f>
        <v>0</v>
      </c>
      <c r="X796" s="29">
        <f ca="1">'DAC Adjustment'!Q800-'Census Tract'!L796</f>
        <v>0</v>
      </c>
      <c r="Y796" s="105">
        <f ca="1">'DAC Adjustment'!R800-'Census Tract'!M796</f>
        <v>0</v>
      </c>
      <c r="Z796" s="29">
        <f ca="1">'DAC Adjustment'!S800-'Census Tract'!N796</f>
        <v>0</v>
      </c>
      <c r="AA796" s="29">
        <f ca="1">'DAC Adjustment'!T800-'Census Tract'!O796</f>
        <v>0</v>
      </c>
      <c r="AB796" s="29">
        <f ca="1">'DAC Adjustment'!U800-'Census Tract'!P796</f>
        <v>0</v>
      </c>
      <c r="AC796" s="105">
        <f ca="1">'DAC Adjustment'!V800-'Census Tract'!Q796</f>
        <v>0</v>
      </c>
      <c r="AD796" s="29">
        <f ca="1">'DAC Adjustment'!W800-'Census Tract'!R796</f>
        <v>0</v>
      </c>
      <c r="AE796" s="29">
        <f ca="1">'DAC Adjustment'!X800-'Census Tract'!S796</f>
        <v>0</v>
      </c>
      <c r="AF796" s="29">
        <f ca="1">'DAC Adjustment'!Y800-'Census Tract'!T796</f>
        <v>0</v>
      </c>
      <c r="AG796" s="345">
        <f ca="1">'DAC Adjustment'!Z800-'Census Tract'!U796</f>
        <v>0</v>
      </c>
    </row>
    <row r="797" spans="1:33" ht="15.75" x14ac:dyDescent="0.25">
      <c r="A797" s="193" t="s">
        <v>60</v>
      </c>
      <c r="B797" s="53" t="str">
        <f>IFERROR(INDEX(Geography!$R$5:$R$889,MATCH(C797,Geography!$S$5:$S$889,0)),"Undefined")</f>
        <v>Hillsboro</v>
      </c>
      <c r="C797" s="53">
        <v>41067032610</v>
      </c>
      <c r="D797" s="171" cm="1">
        <f t="array" ref="D797">INDEX(Geography!$K$5:$K$838,MATCH(C797,Geography!$L$5:$L$838,0),0)</f>
        <v>1</v>
      </c>
      <c r="E797" s="53">
        <v>3163</v>
      </c>
      <c r="F797" s="53">
        <f>SUMIF(County!$A$5:$A$40,A797,County!$D$5:$D$40)</f>
        <v>492400</v>
      </c>
      <c r="G797" s="173" cm="1">
        <f t="array" ref="G797">INDEX(Geography!$E$5:$E$833,MATCH(C797,Geography!$C$5:$C$833,0),0)</f>
        <v>1943</v>
      </c>
      <c r="H797" s="239">
        <f t="shared" si="12"/>
        <v>2355.0355692307694</v>
      </c>
      <c r="I797" s="173">
        <f>SUMIF(Geography!$L$5:$L$838,'Census Tract'!C797,Geography!$M$5:$M$838)</f>
        <v>6548</v>
      </c>
      <c r="J797" s="338">
        <f ca="1">($I797/(SUMIF($D$5:$D$832,$D797,$I$5:$I$832))*IF($D797=1,Urban_Rural_LDVs!F$6,Urban_Rural_LDVs!F$7))</f>
        <v>3.2791598602878858</v>
      </c>
      <c r="K797" s="196">
        <f ca="1">($I797/(SUMIF($D$5:$D$832,$D797,$I$5:$I$832))*IF($D797=1,Urban_Rural_LDVs!G$6,Urban_Rural_LDVs!G$7))</f>
        <v>16.296015596602313</v>
      </c>
      <c r="L797" s="196">
        <f ca="1">($I797/(SUMIF($D$5:$D$832,$D797,$I$5:$I$832))*IF($D797=1,Urban_Rural_LDVs!H$6,Urban_Rural_LDVs!H$7))</f>
        <v>74.984230254041407</v>
      </c>
      <c r="M797" s="197">
        <f ca="1">($I797/(SUMIF($D$5:$D$832,$D797,$I$5:$I$832))*IF($D797=1,Urban_Rural_LDVs!I$6,Urban_Rural_LDVs!I$7))</f>
        <v>162.86049956301204</v>
      </c>
      <c r="N797" s="196">
        <f ca="1">($H797/(SUMIF($D$5:$D$832,$D797,$H$5:$H$832))*IF($D797=1,Urban_Rural_LDVs!J$6,Urban_Rural_LDVs!J$7))</f>
        <v>0.48617985634504751</v>
      </c>
      <c r="O797" s="196">
        <f ca="1">($H797/(SUMIF($D$5:$D$832,$D797,$H$5:$H$832))*IF($D797=1,Urban_Rural_LDVs!K$6,Urban_Rural_LDVs!K$7))</f>
        <v>2.3135284833351437</v>
      </c>
      <c r="P797" s="196">
        <f ca="1">($H797/(SUMIF($D$5:$D$832,$D797,$H$5:$H$832))*IF($D797=1,Urban_Rural_LDVs!L$6,Urban_Rural_LDVs!L$7))</f>
        <v>10.55151858360566</v>
      </c>
      <c r="Q797" s="197">
        <f ca="1">($H797/(SUMIF($D$5:$D$832,$D797,$H$5:$H$832))*IF($D797=1,Urban_Rural_LDVs!M$6,Urban_Rural_LDVs!M$7))</f>
        <v>22.886429339120017</v>
      </c>
      <c r="R797" s="196">
        <f ca="1">($H797/(SUMIF($D$5:$D$832,$D797,$H$5:$H$832))*IF($D797=1,Urban_Rural_LDVs!N$6,Urban_Rural_LDVs!N$7))</f>
        <v>0.20241290144103188</v>
      </c>
      <c r="S797" s="196">
        <f ca="1">($H797/(SUMIF($D$5:$D$832,$D797,$H$5:$H$832))*IF($D797=1,Urban_Rural_LDVs!O$6,Urban_Rural_LDVs!O$7))</f>
        <v>0.9614886717201977</v>
      </c>
      <c r="T797" s="196">
        <f ca="1">($H797/(SUMIF($D$5:$D$832,$D797,$H$5:$H$832))*IF($D797=1,Urban_Rural_LDVs!P$6,Urban_Rural_LDVs!P$7))</f>
        <v>4.2187395589402863</v>
      </c>
      <c r="U797" s="339">
        <f ca="1">($H797/(SUMIF($D$5:$D$832,$D797,$H$5:$H$832))*IF($D797=1,Urban_Rural_LDVs!Q$6,Urban_Rural_LDVs!Q$7))</f>
        <v>9.0631327205397856</v>
      </c>
      <c r="V797" s="344">
        <f ca="1">'DAC Adjustment'!O801-'Census Tract'!J797</f>
        <v>0</v>
      </c>
      <c r="W797" s="29">
        <f ca="1">'DAC Adjustment'!P801-'Census Tract'!K797</f>
        <v>0</v>
      </c>
      <c r="X797" s="29">
        <f ca="1">'DAC Adjustment'!Q801-'Census Tract'!L797</f>
        <v>0</v>
      </c>
      <c r="Y797" s="105">
        <f ca="1">'DAC Adjustment'!R801-'Census Tract'!M797</f>
        <v>0</v>
      </c>
      <c r="Z797" s="29">
        <f ca="1">'DAC Adjustment'!S801-'Census Tract'!N797</f>
        <v>0</v>
      </c>
      <c r="AA797" s="29">
        <f ca="1">'DAC Adjustment'!T801-'Census Tract'!O797</f>
        <v>0</v>
      </c>
      <c r="AB797" s="29">
        <f ca="1">'DAC Adjustment'!U801-'Census Tract'!P797</f>
        <v>0</v>
      </c>
      <c r="AC797" s="105">
        <f ca="1">'DAC Adjustment'!V801-'Census Tract'!Q797</f>
        <v>0</v>
      </c>
      <c r="AD797" s="29">
        <f ca="1">'DAC Adjustment'!W801-'Census Tract'!R797</f>
        <v>0</v>
      </c>
      <c r="AE797" s="29">
        <f ca="1">'DAC Adjustment'!X801-'Census Tract'!S797</f>
        <v>0</v>
      </c>
      <c r="AF797" s="29">
        <f ca="1">'DAC Adjustment'!Y801-'Census Tract'!T797</f>
        <v>0</v>
      </c>
      <c r="AG797" s="345">
        <f ca="1">'DAC Adjustment'!Z801-'Census Tract'!U797</f>
        <v>0</v>
      </c>
    </row>
    <row r="798" spans="1:33" ht="15.75" x14ac:dyDescent="0.25">
      <c r="A798" s="193" t="s">
        <v>60</v>
      </c>
      <c r="B798" s="53" t="str">
        <f>IFERROR(INDEX(Geography!$R$5:$R$889,MATCH(C798,Geography!$S$5:$S$889,0)),"Undefined")</f>
        <v>Hillsboro</v>
      </c>
      <c r="C798" s="53">
        <v>41067032608</v>
      </c>
      <c r="D798" s="171" cm="1">
        <f t="array" ref="D798">INDEX(Geography!$K$5:$K$838,MATCH(C798,Geography!$L$5:$L$838,0),0)</f>
        <v>1</v>
      </c>
      <c r="E798" s="53">
        <v>2397</v>
      </c>
      <c r="F798" s="53">
        <f>SUMIF(County!$A$5:$A$40,A798,County!$D$5:$D$40)</f>
        <v>492400</v>
      </c>
      <c r="G798" s="173" cm="1">
        <f t="array" ref="G798">INDEX(Geography!$E$5:$E$833,MATCH(C798,Geography!$C$5:$C$833,0),0)</f>
        <v>1701</v>
      </c>
      <c r="H798" s="239">
        <f t="shared" si="12"/>
        <v>2061.7166769230771</v>
      </c>
      <c r="I798" s="173">
        <f>SUMIF(Geography!$L$5:$L$838,'Census Tract'!C798,Geography!$M$5:$M$838)</f>
        <v>9727</v>
      </c>
      <c r="J798" s="338">
        <f ca="1">($I798/(SUMIF($D$5:$D$832,$D798,$I$5:$I$832))*IF($D798=1,Urban_Rural_LDVs!F$6,Urban_Rural_LDVs!F$7))</f>
        <v>4.8711649299053548</v>
      </c>
      <c r="K798" s="196">
        <f ca="1">($I798/(SUMIF($D$5:$D$832,$D798,$I$5:$I$832))*IF($D798=1,Urban_Rural_LDVs!G$6,Urban_Rural_LDVs!G$7))</f>
        <v>24.207596778886789</v>
      </c>
      <c r="L798" s="196">
        <f ca="1">($I798/(SUMIF($D$5:$D$832,$D798,$I$5:$I$832))*IF($D798=1,Urban_Rural_LDVs!H$6,Urban_Rural_LDVs!H$7))</f>
        <v>111.38845566295979</v>
      </c>
      <c r="M798" s="197">
        <f ca="1">($I798/(SUMIF($D$5:$D$832,$D798,$I$5:$I$832))*IF($D798=1,Urban_Rural_LDVs!I$6,Urban_Rural_LDVs!I$7))</f>
        <v>241.92792902404062</v>
      </c>
      <c r="N798" s="196">
        <f ca="1">($H798/(SUMIF($D$5:$D$832,$D798,$H$5:$H$832))*IF($D798=1,Urban_Rural_LDVs!J$6,Urban_Rural_LDVs!J$7))</f>
        <v>0.42562631788107347</v>
      </c>
      <c r="O798" s="196">
        <f ca="1">($H798/(SUMIF($D$5:$D$832,$D798,$H$5:$H$832))*IF($D798=1,Urban_Rural_LDVs!K$6,Urban_Rural_LDVs!K$7))</f>
        <v>2.025379284690211</v>
      </c>
      <c r="P798" s="196">
        <f ca="1">($H798/(SUMIF($D$5:$D$832,$D798,$H$5:$H$832))*IF($D798=1,Urban_Rural_LDVs!L$6,Urban_Rural_LDVs!L$7))</f>
        <v>9.2373304738616699</v>
      </c>
      <c r="Q798" s="197">
        <f ca="1">($H798/(SUMIF($D$5:$D$832,$D798,$H$5:$H$832))*IF($D798=1,Urban_Rural_LDVs!M$6,Urban_Rural_LDVs!M$7))</f>
        <v>20.035932221226531</v>
      </c>
      <c r="R798" s="196">
        <f ca="1">($H798/(SUMIF($D$5:$D$832,$D798,$H$5:$H$832))*IF($D798=1,Urban_Rural_LDVs!N$6,Urban_Rural_LDVs!N$7))</f>
        <v>0.17720244228059456</v>
      </c>
      <c r="S798" s="196">
        <f ca="1">($H798/(SUMIF($D$5:$D$832,$D798,$H$5:$H$832))*IF($D798=1,Urban_Rural_LDVs!O$6,Urban_Rural_LDVs!O$7))</f>
        <v>0.84173557930831511</v>
      </c>
      <c r="T798" s="196">
        <f ca="1">($H798/(SUMIF($D$5:$D$832,$D798,$H$5:$H$832))*IF($D798=1,Urban_Rural_LDVs!P$6,Urban_Rural_LDVs!P$7))</f>
        <v>3.6932969581870441</v>
      </c>
      <c r="U798" s="339">
        <f ca="1">($H798/(SUMIF($D$5:$D$832,$D798,$H$5:$H$832))*IF($D798=1,Urban_Rural_LDVs!Q$6,Urban_Rural_LDVs!Q$7))</f>
        <v>7.9343225721246391</v>
      </c>
      <c r="V798" s="344">
        <f ca="1">'DAC Adjustment'!O802-'Census Tract'!J798</f>
        <v>0</v>
      </c>
      <c r="W798" s="29">
        <f ca="1">'DAC Adjustment'!P802-'Census Tract'!K798</f>
        <v>0</v>
      </c>
      <c r="X798" s="29">
        <f ca="1">'DAC Adjustment'!Q802-'Census Tract'!L798</f>
        <v>0</v>
      </c>
      <c r="Y798" s="105">
        <f ca="1">'DAC Adjustment'!R802-'Census Tract'!M798</f>
        <v>0</v>
      </c>
      <c r="Z798" s="29">
        <f ca="1">'DAC Adjustment'!S802-'Census Tract'!N798</f>
        <v>0</v>
      </c>
      <c r="AA798" s="29">
        <f ca="1">'DAC Adjustment'!T802-'Census Tract'!O798</f>
        <v>0</v>
      </c>
      <c r="AB798" s="29">
        <f ca="1">'DAC Adjustment'!U802-'Census Tract'!P798</f>
        <v>0</v>
      </c>
      <c r="AC798" s="105">
        <f ca="1">'DAC Adjustment'!V802-'Census Tract'!Q798</f>
        <v>0</v>
      </c>
      <c r="AD798" s="29">
        <f ca="1">'DAC Adjustment'!W802-'Census Tract'!R798</f>
        <v>0</v>
      </c>
      <c r="AE798" s="29">
        <f ca="1">'DAC Adjustment'!X802-'Census Tract'!S798</f>
        <v>0</v>
      </c>
      <c r="AF798" s="29">
        <f ca="1">'DAC Adjustment'!Y802-'Census Tract'!T798</f>
        <v>0</v>
      </c>
      <c r="AG798" s="345">
        <f ca="1">'DAC Adjustment'!Z802-'Census Tract'!U798</f>
        <v>0</v>
      </c>
    </row>
    <row r="799" spans="1:33" ht="15.75" x14ac:dyDescent="0.25">
      <c r="A799" s="193" t="s">
        <v>60</v>
      </c>
      <c r="B799" s="53" t="str">
        <f>IFERROR(INDEX(Geography!$R$5:$R$889,MATCH(C799,Geography!$S$5:$S$889,0)),"Undefined")</f>
        <v>Beaverton</v>
      </c>
      <c r="C799" s="53">
        <v>41067031805</v>
      </c>
      <c r="D799" s="171" cm="1">
        <f t="array" ref="D799">INDEX(Geography!$K$5:$K$838,MATCH(C799,Geography!$L$5:$L$838,0),0)</f>
        <v>1</v>
      </c>
      <c r="E799" s="53">
        <v>7492</v>
      </c>
      <c r="F799" s="53">
        <f>SUMIF(County!$A$5:$A$40,A799,County!$D$5:$D$40)</f>
        <v>492400</v>
      </c>
      <c r="G799" s="173" cm="1">
        <f t="array" ref="G799">INDEX(Geography!$E$5:$E$833,MATCH(C799,Geography!$C$5:$C$833,0),0)</f>
        <v>5409</v>
      </c>
      <c r="H799" s="239">
        <f t="shared" si="12"/>
        <v>6556.0408615384613</v>
      </c>
      <c r="I799" s="173">
        <f>SUMIF(Geography!$L$5:$L$838,'Census Tract'!C799,Geography!$M$5:$M$838)</f>
        <v>525</v>
      </c>
      <c r="J799" s="338">
        <f ca="1">($I799/(SUMIF($D$5:$D$832,$D799,$I$5:$I$832))*IF($D799=1,Urban_Rural_LDVs!F$6,Urban_Rural_LDVs!F$7))</f>
        <v>0.26291370290945937</v>
      </c>
      <c r="K799" s="196">
        <f ca="1">($I799/(SUMIF($D$5:$D$832,$D799,$I$5:$I$832))*IF($D799=1,Urban_Rural_LDVs!G$6,Urban_Rural_LDVs!G$7))</f>
        <v>1.3065681411448098</v>
      </c>
      <c r="L799" s="196">
        <f ca="1">($I799/(SUMIF($D$5:$D$832,$D799,$I$5:$I$832))*IF($D799=1,Urban_Rural_LDVs!H$6,Urban_Rural_LDVs!H$7))</f>
        <v>6.0120221263548776</v>
      </c>
      <c r="M799" s="197">
        <f ca="1">($I799/(SUMIF($D$5:$D$832,$D799,$I$5:$I$832))*IF($D799=1,Urban_Rural_LDVs!I$6,Urban_Rural_LDVs!I$7))</f>
        <v>13.057691244743635</v>
      </c>
      <c r="N799" s="196">
        <f ca="1">($H799/(SUMIF($D$5:$D$832,$D799,$H$5:$H$832))*IF($D799=1,Urban_Rural_LDVs!J$6,Urban_Rural_LDVs!J$7))</f>
        <v>1.3534466510398155</v>
      </c>
      <c r="O799" s="196">
        <f ca="1">($H799/(SUMIF($D$5:$D$832,$D799,$H$5:$H$832))*IF($D799=1,Urban_Rural_LDVs!K$6,Urban_Rural_LDVs!K$7))</f>
        <v>6.4404917994646373</v>
      </c>
      <c r="P799" s="196">
        <f ca="1">($H799/(SUMIF($D$5:$D$832,$D799,$H$5:$H$832))*IF($D799=1,Urban_Rural_LDVs!L$6,Urban_Rural_LDVs!L$7))</f>
        <v>29.373733411591868</v>
      </c>
      <c r="Q799" s="197">
        <f ca="1">($H799/(SUMIF($D$5:$D$832,$D799,$H$5:$H$832))*IF($D799=1,Urban_Rural_LDVs!M$6,Urban_Rural_LDVs!M$7))</f>
        <v>63.712144259032506</v>
      </c>
      <c r="R799" s="196">
        <f ca="1">($H799/(SUMIF($D$5:$D$832,$D799,$H$5:$H$832))*IF($D799=1,Urban_Rural_LDVs!N$6,Urban_Rural_LDVs!N$7))</f>
        <v>0.56348501487109692</v>
      </c>
      <c r="S799" s="196">
        <f ca="1">($H799/(SUMIF($D$5:$D$832,$D799,$H$5:$H$832))*IF($D799=1,Urban_Rural_LDVs!O$6,Urban_Rural_LDVs!O$7))</f>
        <v>2.6766300696523668</v>
      </c>
      <c r="T799" s="196">
        <f ca="1">($H799/(SUMIF($D$5:$D$832,$D799,$H$5:$H$832))*IF($D799=1,Urban_Rural_LDVs!P$6,Urban_Rural_LDVs!P$7))</f>
        <v>11.744293501959859</v>
      </c>
      <c r="U799" s="339">
        <f ca="1">($H799/(SUMIF($D$5:$D$832,$D799,$H$5:$H$832))*IF($D799=1,Urban_Rural_LDVs!Q$6,Urban_Rural_LDVs!Q$7))</f>
        <v>25.230306168502157</v>
      </c>
      <c r="V799" s="344">
        <f ca="1">'DAC Adjustment'!O803-'Census Tract'!J799</f>
        <v>0</v>
      </c>
      <c r="W799" s="29">
        <f ca="1">'DAC Adjustment'!P803-'Census Tract'!K799</f>
        <v>0</v>
      </c>
      <c r="X799" s="29">
        <f ca="1">'DAC Adjustment'!Q803-'Census Tract'!L799</f>
        <v>0</v>
      </c>
      <c r="Y799" s="105">
        <f ca="1">'DAC Adjustment'!R803-'Census Tract'!M799</f>
        <v>0</v>
      </c>
      <c r="Z799" s="29">
        <f ca="1">'DAC Adjustment'!S803-'Census Tract'!N799</f>
        <v>0</v>
      </c>
      <c r="AA799" s="29">
        <f ca="1">'DAC Adjustment'!T803-'Census Tract'!O799</f>
        <v>0</v>
      </c>
      <c r="AB799" s="29">
        <f ca="1">'DAC Adjustment'!U803-'Census Tract'!P799</f>
        <v>0</v>
      </c>
      <c r="AC799" s="105">
        <f ca="1">'DAC Adjustment'!V803-'Census Tract'!Q799</f>
        <v>0</v>
      </c>
      <c r="AD799" s="29">
        <f ca="1">'DAC Adjustment'!W803-'Census Tract'!R799</f>
        <v>0</v>
      </c>
      <c r="AE799" s="29">
        <f ca="1">'DAC Adjustment'!X803-'Census Tract'!S799</f>
        <v>0</v>
      </c>
      <c r="AF799" s="29">
        <f ca="1">'DAC Adjustment'!Y803-'Census Tract'!T799</f>
        <v>0</v>
      </c>
      <c r="AG799" s="345">
        <f ca="1">'DAC Adjustment'!Z803-'Census Tract'!U799</f>
        <v>0</v>
      </c>
    </row>
    <row r="800" spans="1:33" ht="15.75" x14ac:dyDescent="0.25">
      <c r="A800" s="193" t="s">
        <v>60</v>
      </c>
      <c r="B800" s="53" t="str">
        <f>IFERROR(INDEX(Geography!$R$5:$R$889,MATCH(C800,Geography!$S$5:$S$889,0)),"Undefined")</f>
        <v>Beaverton</v>
      </c>
      <c r="C800" s="53">
        <v>41067031511</v>
      </c>
      <c r="D800" s="171" cm="1">
        <f t="array" ref="D800">INDEX(Geography!$K$5:$K$838,MATCH(C800,Geography!$L$5:$L$838,0),0)</f>
        <v>1</v>
      </c>
      <c r="E800" s="53">
        <v>3211</v>
      </c>
      <c r="F800" s="53">
        <f>SUMIF(County!$A$5:$A$40,A800,County!$D$5:$D$40)</f>
        <v>492400</v>
      </c>
      <c r="G800" s="173" cm="1">
        <f t="array" ref="G800">INDEX(Geography!$E$5:$E$833,MATCH(C800,Geography!$C$5:$C$833,0),0)</f>
        <v>2357</v>
      </c>
      <c r="H800" s="239">
        <f t="shared" si="12"/>
        <v>2856.8290461538463</v>
      </c>
      <c r="I800" s="173">
        <f>SUMIF(Geography!$L$5:$L$838,'Census Tract'!C800,Geography!$M$5:$M$838)</f>
        <v>438</v>
      </c>
      <c r="J800" s="338">
        <f ca="1">($I800/(SUMIF($D$5:$D$832,$D800,$I$5:$I$832))*IF($D800=1,Urban_Rural_LDVs!F$6,Urban_Rural_LDVs!F$7))</f>
        <v>0.21934514642732039</v>
      </c>
      <c r="K800" s="196">
        <f ca="1">($I800/(SUMIF($D$5:$D$832,$D800,$I$5:$I$832))*IF($D800=1,Urban_Rural_LDVs!G$6,Urban_Rural_LDVs!G$7))</f>
        <v>1.0900511348979556</v>
      </c>
      <c r="L800" s="196">
        <f ca="1">($I800/(SUMIF($D$5:$D$832,$D800,$I$5:$I$832))*IF($D800=1,Urban_Rural_LDVs!H$6,Urban_Rural_LDVs!H$7))</f>
        <v>5.0157441739874979</v>
      </c>
      <c r="M800" s="197">
        <f ca="1">($I800/(SUMIF($D$5:$D$832,$D800,$I$5:$I$832))*IF($D800=1,Urban_Rural_LDVs!I$6,Urban_Rural_LDVs!I$7))</f>
        <v>10.893845267043261</v>
      </c>
      <c r="N800" s="196">
        <f ca="1">($H800/(SUMIF($D$5:$D$832,$D800,$H$5:$H$832))*IF($D800=1,Urban_Rural_LDVs!J$6,Urban_Rural_LDVs!J$7))</f>
        <v>0.58977144694044104</v>
      </c>
      <c r="O800" s="196">
        <f ca="1">($H800/(SUMIF($D$5:$D$832,$D800,$H$5:$H$832))*IF($D800=1,Urban_Rural_LDVs!K$6,Urban_Rural_LDVs!K$7))</f>
        <v>2.8064779388682108</v>
      </c>
      <c r="P800" s="196">
        <f ca="1">($H800/(SUMIF($D$5:$D$832,$D800,$H$5:$H$832))*IF($D800=1,Urban_Rural_LDVs!L$6,Urban_Rural_LDVs!L$7))</f>
        <v>12.799757746556118</v>
      </c>
      <c r="Q800" s="197">
        <f ca="1">($H800/(SUMIF($D$5:$D$832,$D800,$H$5:$H$832))*IF($D800=1,Urban_Rural_LDVs!M$6,Urban_Rural_LDVs!M$7))</f>
        <v>27.762899615185731</v>
      </c>
      <c r="R800" s="196">
        <f ca="1">($H800/(SUMIF($D$5:$D$832,$D800,$H$5:$H$832))*IF($D800=1,Urban_Rural_LDVs!N$6,Urban_Rural_LDVs!N$7))</f>
        <v>0.2455415381865734</v>
      </c>
      <c r="S800" s="196">
        <f ca="1">($H800/(SUMIF($D$5:$D$832,$D800,$H$5:$H$832))*IF($D800=1,Urban_Rural_LDVs!O$6,Urban_Rural_LDVs!O$7))</f>
        <v>1.1663555322925918</v>
      </c>
      <c r="T800" s="196">
        <f ca="1">($H800/(SUMIF($D$5:$D$832,$D800,$H$5:$H$832))*IF($D800=1,Urban_Rural_LDVs!P$6,Urban_Rural_LDVs!P$7))</f>
        <v>5.1176372313032701</v>
      </c>
      <c r="U800" s="339">
        <f ca="1">($H800/(SUMIF($D$5:$D$832,$D800,$H$5:$H$832))*IF($D800=1,Urban_Rural_LDVs!Q$6,Urban_Rural_LDVs!Q$7))</f>
        <v>10.994237685183876</v>
      </c>
      <c r="V800" s="344">
        <f ca="1">'DAC Adjustment'!O804-'Census Tract'!J800</f>
        <v>0</v>
      </c>
      <c r="W800" s="29">
        <f ca="1">'DAC Adjustment'!P804-'Census Tract'!K800</f>
        <v>0</v>
      </c>
      <c r="X800" s="29">
        <f ca="1">'DAC Adjustment'!Q804-'Census Tract'!L800</f>
        <v>0</v>
      </c>
      <c r="Y800" s="105">
        <f ca="1">'DAC Adjustment'!R804-'Census Tract'!M800</f>
        <v>0</v>
      </c>
      <c r="Z800" s="29">
        <f ca="1">'DAC Adjustment'!S804-'Census Tract'!N800</f>
        <v>0</v>
      </c>
      <c r="AA800" s="29">
        <f ca="1">'DAC Adjustment'!T804-'Census Tract'!O800</f>
        <v>0</v>
      </c>
      <c r="AB800" s="29">
        <f ca="1">'DAC Adjustment'!U804-'Census Tract'!P800</f>
        <v>0</v>
      </c>
      <c r="AC800" s="105">
        <f ca="1">'DAC Adjustment'!V804-'Census Tract'!Q800</f>
        <v>0</v>
      </c>
      <c r="AD800" s="29">
        <f ca="1">'DAC Adjustment'!W804-'Census Tract'!R800</f>
        <v>0</v>
      </c>
      <c r="AE800" s="29">
        <f ca="1">'DAC Adjustment'!X804-'Census Tract'!S800</f>
        <v>0</v>
      </c>
      <c r="AF800" s="29">
        <f ca="1">'DAC Adjustment'!Y804-'Census Tract'!T800</f>
        <v>0</v>
      </c>
      <c r="AG800" s="345">
        <f ca="1">'DAC Adjustment'!Z804-'Census Tract'!U800</f>
        <v>0</v>
      </c>
    </row>
    <row r="801" spans="1:33" ht="15.75" x14ac:dyDescent="0.25">
      <c r="A801" s="193" t="s">
        <v>60</v>
      </c>
      <c r="B801" s="53" t="str">
        <f>IFERROR(INDEX(Geography!$R$5:$R$889,MATCH(C801,Geography!$S$5:$S$889,0)),"Undefined")</f>
        <v>Beaverton</v>
      </c>
      <c r="C801" s="53">
        <v>41067031512</v>
      </c>
      <c r="D801" s="171" cm="1">
        <f t="array" ref="D801">INDEX(Geography!$K$5:$K$838,MATCH(C801,Geography!$L$5:$L$838,0),0)</f>
        <v>1</v>
      </c>
      <c r="E801" s="53">
        <v>8484</v>
      </c>
      <c r="F801" s="53">
        <f>SUMIF(County!$A$5:$A$40,A801,County!$D$5:$D$40)</f>
        <v>492400</v>
      </c>
      <c r="G801" s="173" cm="1">
        <f t="array" ref="G801">INDEX(Geography!$E$5:$E$833,MATCH(C801,Geography!$C$5:$C$833,0),0)</f>
        <v>5153</v>
      </c>
      <c r="H801" s="239">
        <f t="shared" si="12"/>
        <v>6245.7531076923078</v>
      </c>
      <c r="I801" s="173">
        <f>SUMIF(Geography!$L$5:$L$838,'Census Tract'!C801,Geography!$M$5:$M$838)</f>
        <v>331</v>
      </c>
      <c r="J801" s="338">
        <f ca="1">($I801/(SUMIF($D$5:$D$832,$D801,$I$5:$I$832))*IF($D801=1,Urban_Rural_LDVs!F$6,Urban_Rural_LDVs!F$7))</f>
        <v>0.16576082983434484</v>
      </c>
      <c r="K801" s="196">
        <f ca="1">($I801/(SUMIF($D$5:$D$832,$D801,$I$5:$I$832))*IF($D801=1,Urban_Rural_LDVs!G$6,Urban_Rural_LDVs!G$7))</f>
        <v>0.82376010422653723</v>
      </c>
      <c r="L801" s="196">
        <f ca="1">($I801/(SUMIF($D$5:$D$832,$D801,$I$5:$I$832))*IF($D801=1,Urban_Rural_LDVs!H$6,Urban_Rural_LDVs!H$7))</f>
        <v>3.7904368072827896</v>
      </c>
      <c r="M801" s="197">
        <f ca="1">($I801/(SUMIF($D$5:$D$832,$D801,$I$5:$I$832))*IF($D801=1,Urban_Rural_LDVs!I$6,Urban_Rural_LDVs!I$7))</f>
        <v>8.2325634324002728</v>
      </c>
      <c r="N801" s="196">
        <f ca="1">($H801/(SUMIF($D$5:$D$832,$D801,$H$5:$H$832))*IF($D801=1,Urban_Rural_LDVs!J$6,Urban_Rural_LDVs!J$7))</f>
        <v>1.2893900153093307</v>
      </c>
      <c r="O801" s="196">
        <f ca="1">($H801/(SUMIF($D$5:$D$832,$D801,$H$5:$H$832))*IF($D801=1,Urban_Rural_LDVs!K$6,Urban_Rural_LDVs!K$7))</f>
        <v>6.1356728124683455</v>
      </c>
      <c r="P801" s="196">
        <f ca="1">($H801/(SUMIF($D$5:$D$832,$D801,$H$5:$H$832))*IF($D801=1,Urban_Rural_LDVs!L$6,Urban_Rural_LDVs!L$7))</f>
        <v>27.98351789054038</v>
      </c>
      <c r="Q801" s="197">
        <f ca="1">($H801/(SUMIF($D$5:$D$832,$D801,$H$5:$H$832))*IF($D801=1,Urban_Rural_LDVs!M$6,Urban_Rural_LDVs!M$7))</f>
        <v>60.696742349194771</v>
      </c>
      <c r="R801" s="196">
        <f ca="1">($H801/(SUMIF($D$5:$D$832,$D801,$H$5:$H$832))*IF($D801=1,Urban_Rural_LDVs!N$6,Urban_Rural_LDVs!N$7))</f>
        <v>0.53681609939559305</v>
      </c>
      <c r="S801" s="196">
        <f ca="1">($H801/(SUMIF($D$5:$D$832,$D801,$H$5:$H$832))*IF($D801=1,Urban_Rural_LDVs!O$6,Urban_Rural_LDVs!O$7))</f>
        <v>2.5499491123902103</v>
      </c>
      <c r="T801" s="196">
        <f ca="1">($H801/(SUMIF($D$5:$D$832,$D801,$H$5:$H$832))*IF($D801=1,Urban_Rural_LDVs!P$6,Urban_Rural_LDVs!P$7))</f>
        <v>11.188453395377918</v>
      </c>
      <c r="U801" s="339">
        <f ca="1">($H801/(SUMIF($D$5:$D$832,$D801,$H$5:$H$832))*IF($D801=1,Urban_Rural_LDVs!Q$6,Urban_Rural_LDVs!Q$7))</f>
        <v>24.036192953649774</v>
      </c>
      <c r="V801" s="344">
        <f ca="1">'DAC Adjustment'!O805-'Census Tract'!J801</f>
        <v>0</v>
      </c>
      <c r="W801" s="29">
        <f ca="1">'DAC Adjustment'!P805-'Census Tract'!K801</f>
        <v>0</v>
      </c>
      <c r="X801" s="29">
        <f ca="1">'DAC Adjustment'!Q805-'Census Tract'!L801</f>
        <v>0</v>
      </c>
      <c r="Y801" s="105">
        <f ca="1">'DAC Adjustment'!R805-'Census Tract'!M801</f>
        <v>0</v>
      </c>
      <c r="Z801" s="29">
        <f ca="1">'DAC Adjustment'!S805-'Census Tract'!N801</f>
        <v>0</v>
      </c>
      <c r="AA801" s="29">
        <f ca="1">'DAC Adjustment'!T805-'Census Tract'!O801</f>
        <v>0</v>
      </c>
      <c r="AB801" s="29">
        <f ca="1">'DAC Adjustment'!U805-'Census Tract'!P801</f>
        <v>0</v>
      </c>
      <c r="AC801" s="105">
        <f ca="1">'DAC Adjustment'!V805-'Census Tract'!Q801</f>
        <v>0</v>
      </c>
      <c r="AD801" s="29">
        <f ca="1">'DAC Adjustment'!W805-'Census Tract'!R801</f>
        <v>0</v>
      </c>
      <c r="AE801" s="29">
        <f ca="1">'DAC Adjustment'!X805-'Census Tract'!S801</f>
        <v>0</v>
      </c>
      <c r="AF801" s="29">
        <f ca="1">'DAC Adjustment'!Y805-'Census Tract'!T801</f>
        <v>0</v>
      </c>
      <c r="AG801" s="345">
        <f ca="1">'DAC Adjustment'!Z805-'Census Tract'!U801</f>
        <v>0</v>
      </c>
    </row>
    <row r="802" spans="1:33" ht="15.75" x14ac:dyDescent="0.25">
      <c r="A802" s="193" t="s">
        <v>60</v>
      </c>
      <c r="B802" s="53" t="str">
        <f>IFERROR(INDEX(Geography!$R$5:$R$889,MATCH(C802,Geography!$S$5:$S$889,0)),"Undefined")</f>
        <v>Beaverton</v>
      </c>
      <c r="C802" s="53">
        <v>41067030300</v>
      </c>
      <c r="D802" s="171" cm="1">
        <f t="array" ref="D802">INDEX(Geography!$K$5:$K$838,MATCH(C802,Geography!$L$5:$L$838,0),0)</f>
        <v>1</v>
      </c>
      <c r="E802" s="53">
        <v>4589</v>
      </c>
      <c r="F802" s="53">
        <f>SUMIF(County!$A$5:$A$40,A802,County!$D$5:$D$40)</f>
        <v>492400</v>
      </c>
      <c r="G802" s="173" cm="1">
        <f t="array" ref="G802">INDEX(Geography!$E$5:$E$833,MATCH(C802,Geography!$C$5:$C$833,0),0)</f>
        <v>3551</v>
      </c>
      <c r="H802" s="239">
        <f t="shared" si="12"/>
        <v>4304.0305230769227</v>
      </c>
      <c r="I802" s="173">
        <f>SUMIF(Geography!$L$5:$L$838,'Census Tract'!C802,Geography!$M$5:$M$838)</f>
        <v>1165</v>
      </c>
      <c r="J802" s="338">
        <f ca="1">($I802/(SUMIF($D$5:$D$832,$D802,$I$5:$I$832))*IF($D802=1,Urban_Rural_LDVs!F$6,Urban_Rural_LDVs!F$7))</f>
        <v>0.58341802645622887</v>
      </c>
      <c r="K802" s="196">
        <f ca="1">($I802/(SUMIF($D$5:$D$832,$D802,$I$5:$I$832))*IF($D802=1,Urban_Rural_LDVs!G$6,Urban_Rural_LDVs!G$7))</f>
        <v>2.8993369227308632</v>
      </c>
      <c r="L802" s="196">
        <f ca="1">($I802/(SUMIF($D$5:$D$832,$D802,$I$5:$I$832))*IF($D802=1,Urban_Rural_LDVs!H$6,Urban_Rural_LDVs!H$7))</f>
        <v>13.340963385149394</v>
      </c>
      <c r="M802" s="197">
        <f ca="1">($I802/(SUMIF($D$5:$D$832,$D802,$I$5:$I$832))*IF($D802=1,Urban_Rural_LDVs!I$6,Urban_Rural_LDVs!I$7))</f>
        <v>28.975638666907301</v>
      </c>
      <c r="N802" s="196">
        <f ca="1">($H802/(SUMIF($D$5:$D$832,$D802,$H$5:$H$832))*IF($D802=1,Urban_Rural_LDVs!J$6,Urban_Rural_LDVs!J$7))</f>
        <v>0.88853559952715555</v>
      </c>
      <c r="O802" s="196">
        <f ca="1">($H802/(SUMIF($D$5:$D$832,$D802,$H$5:$H$832))*IF($D802=1,Urban_Rural_LDVs!K$6,Urban_Rural_LDVs!K$7))</f>
        <v>4.2281727454056064</v>
      </c>
      <c r="P802" s="196">
        <f ca="1">($H802/(SUMIF($D$5:$D$832,$D802,$H$5:$H$832))*IF($D802=1,Urban_Rural_LDVs!L$6,Urban_Rural_LDVs!L$7))</f>
        <v>19.283809825210337</v>
      </c>
      <c r="Q802" s="197">
        <f ca="1">($H802/(SUMIF($D$5:$D$832,$D802,$H$5:$H$832))*IF($D802=1,Urban_Rural_LDVs!M$6,Urban_Rural_LDVs!M$7))</f>
        <v>41.826922585288294</v>
      </c>
      <c r="R802" s="196">
        <f ca="1">($H802/(SUMIF($D$5:$D$832,$D802,$H$5:$H$832))*IF($D802=1,Urban_Rural_LDVs!N$6,Urban_Rural_LDVs!N$7))</f>
        <v>0.36992702677154093</v>
      </c>
      <c r="S802" s="196">
        <f ca="1">($H802/(SUMIF($D$5:$D$832,$D802,$H$5:$H$832))*IF($D802=1,Urban_Rural_LDVs!O$6,Urban_Rural_LDVs!O$7))</f>
        <v>1.7572034345231196</v>
      </c>
      <c r="T802" s="196">
        <f ca="1">($H802/(SUMIF($D$5:$D$832,$D802,$H$5:$H$832))*IF($D802=1,Urban_Rural_LDVs!P$6,Urban_Rural_LDVs!P$7))</f>
        <v>7.7101102284081078</v>
      </c>
      <c r="U802" s="339">
        <f ca="1">($H802/(SUMIF($D$5:$D$832,$D802,$H$5:$H$832))*IF($D802=1,Urban_Rural_LDVs!Q$6,Urban_Rural_LDVs!Q$7))</f>
        <v>16.563656351331328</v>
      </c>
      <c r="V802" s="344">
        <f ca="1">'DAC Adjustment'!O806-'Census Tract'!J802</f>
        <v>0</v>
      </c>
      <c r="W802" s="29">
        <f ca="1">'DAC Adjustment'!P806-'Census Tract'!K802</f>
        <v>0</v>
      </c>
      <c r="X802" s="29">
        <f ca="1">'DAC Adjustment'!Q806-'Census Tract'!L802</f>
        <v>0</v>
      </c>
      <c r="Y802" s="105">
        <f ca="1">'DAC Adjustment'!R806-'Census Tract'!M802</f>
        <v>0</v>
      </c>
      <c r="Z802" s="29">
        <f ca="1">'DAC Adjustment'!S806-'Census Tract'!N802</f>
        <v>0</v>
      </c>
      <c r="AA802" s="29">
        <f ca="1">'DAC Adjustment'!T806-'Census Tract'!O802</f>
        <v>0</v>
      </c>
      <c r="AB802" s="29">
        <f ca="1">'DAC Adjustment'!U806-'Census Tract'!P802</f>
        <v>0</v>
      </c>
      <c r="AC802" s="105">
        <f ca="1">'DAC Adjustment'!V806-'Census Tract'!Q802</f>
        <v>0</v>
      </c>
      <c r="AD802" s="29">
        <f ca="1">'DAC Adjustment'!W806-'Census Tract'!R802</f>
        <v>0</v>
      </c>
      <c r="AE802" s="29">
        <f ca="1">'DAC Adjustment'!X806-'Census Tract'!S802</f>
        <v>0</v>
      </c>
      <c r="AF802" s="29">
        <f ca="1">'DAC Adjustment'!Y806-'Census Tract'!T802</f>
        <v>0</v>
      </c>
      <c r="AG802" s="345">
        <f ca="1">'DAC Adjustment'!Z806-'Census Tract'!U802</f>
        <v>0</v>
      </c>
    </row>
    <row r="803" spans="1:33" ht="15.75" x14ac:dyDescent="0.25">
      <c r="A803" s="193" t="s">
        <v>60</v>
      </c>
      <c r="B803" s="53" t="str">
        <f>IFERROR(INDEX(Geography!$R$5:$R$889,MATCH(C803,Geography!$S$5:$S$889,0)),"Undefined")</f>
        <v>Hillsboro</v>
      </c>
      <c r="C803" s="53">
        <v>41067031606</v>
      </c>
      <c r="D803" s="171" cm="1">
        <f t="array" ref="D803">INDEX(Geography!$K$5:$K$838,MATCH(C803,Geography!$L$5:$L$838,0),0)</f>
        <v>1</v>
      </c>
      <c r="E803" s="53">
        <v>7010</v>
      </c>
      <c r="F803" s="53">
        <f>SUMIF(County!$A$5:$A$40,A803,County!$D$5:$D$40)</f>
        <v>492400</v>
      </c>
      <c r="G803" s="173" cm="1">
        <f t="array" ref="G803">INDEX(Geography!$E$5:$E$833,MATCH(C803,Geography!$C$5:$C$833,0),0)</f>
        <v>4338</v>
      </c>
      <c r="H803" s="239">
        <f t="shared" si="12"/>
        <v>5257.9229538461541</v>
      </c>
      <c r="I803" s="173">
        <f>SUMIF(Geography!$L$5:$L$838,'Census Tract'!C803,Geography!$M$5:$M$838)</f>
        <v>856</v>
      </c>
      <c r="J803" s="338">
        <f ca="1">($I803/(SUMIF($D$5:$D$832,$D803,$I$5:$I$832))*IF($D803=1,Urban_Rural_LDVs!F$6,Urban_Rural_LDVs!F$7))</f>
        <v>0.42867453274380418</v>
      </c>
      <c r="K803" s="196">
        <f ca="1">($I803/(SUMIF($D$5:$D$832,$D803,$I$5:$I$832))*IF($D803=1,Urban_Rural_LDVs!G$6,Urban_Rural_LDVs!G$7))</f>
        <v>2.1303282453713468</v>
      </c>
      <c r="L803" s="196">
        <f ca="1">($I803/(SUMIF($D$5:$D$832,$D803,$I$5:$I$832))*IF($D803=1,Urban_Rural_LDVs!H$6,Urban_Rural_LDVs!H$7))</f>
        <v>9.8024589336376664</v>
      </c>
      <c r="M803" s="197">
        <f ca="1">($I803/(SUMIF($D$5:$D$832,$D803,$I$5:$I$832))*IF($D803=1,Urban_Rural_LDVs!I$6,Urban_Rural_LDVs!I$7))</f>
        <v>21.290254677143906</v>
      </c>
      <c r="N803" s="196">
        <f ca="1">($H803/(SUMIF($D$5:$D$832,$D803,$H$5:$H$832))*IF($D803=1,Urban_Rural_LDVs!J$6,Urban_Rural_LDVs!J$7))</f>
        <v>1.0854597101517323</v>
      </c>
      <c r="O803" s="196">
        <f ca="1">($H803/(SUMIF($D$5:$D$832,$D803,$H$5:$H$832))*IF($D803=1,Urban_Rural_LDVs!K$6,Urban_Rural_LDVs!K$7))</f>
        <v>5.1652529905856168</v>
      </c>
      <c r="P803" s="196">
        <f ca="1">($H803/(SUMIF($D$5:$D$832,$D803,$H$5:$H$832))*IF($D803=1,Urban_Rural_LDVs!L$6,Urban_Rural_LDVs!L$7))</f>
        <v>23.557636446567859</v>
      </c>
      <c r="Q803" s="197">
        <f ca="1">($H803/(SUMIF($D$5:$D$832,$D803,$H$5:$H$832))*IF($D803=1,Urban_Rural_LDVs!M$6,Urban_Rural_LDVs!M$7))</f>
        <v>51.096927675297287</v>
      </c>
      <c r="R803" s="196">
        <f ca="1">($H803/(SUMIF($D$5:$D$832,$D803,$H$5:$H$832))*IF($D803=1,Urban_Rural_LDVs!N$6,Urban_Rural_LDVs!N$7))</f>
        <v>0.45191310676850044</v>
      </c>
      <c r="S803" s="196">
        <f ca="1">($H803/(SUMIF($D$5:$D$832,$D803,$H$5:$H$832))*IF($D803=1,Urban_Rural_LDVs!O$6,Urban_Rural_LDVs!O$7))</f>
        <v>2.1466484086063908</v>
      </c>
      <c r="T803" s="196">
        <f ca="1">($H803/(SUMIF($D$5:$D$832,$D803,$H$5:$H$832))*IF($D803=1,Urban_Rural_LDVs!P$6,Urban_Rural_LDVs!P$7))</f>
        <v>9.4188843060643137</v>
      </c>
      <c r="U803" s="339">
        <f ca="1">($H803/(SUMIF($D$5:$D$832,$D803,$H$5:$H$832))*IF($D803=1,Urban_Rural_LDVs!Q$6,Urban_Rural_LDVs!Q$7))</f>
        <v>20.234621586053311</v>
      </c>
      <c r="V803" s="344">
        <f ca="1">'DAC Adjustment'!O807-'Census Tract'!J803</f>
        <v>0</v>
      </c>
      <c r="W803" s="29">
        <f ca="1">'DAC Adjustment'!P807-'Census Tract'!K803</f>
        <v>0</v>
      </c>
      <c r="X803" s="29">
        <f ca="1">'DAC Adjustment'!Q807-'Census Tract'!L803</f>
        <v>0</v>
      </c>
      <c r="Y803" s="105">
        <f ca="1">'DAC Adjustment'!R807-'Census Tract'!M803</f>
        <v>0</v>
      </c>
      <c r="Z803" s="29">
        <f ca="1">'DAC Adjustment'!S807-'Census Tract'!N803</f>
        <v>0</v>
      </c>
      <c r="AA803" s="29">
        <f ca="1">'DAC Adjustment'!T807-'Census Tract'!O803</f>
        <v>0</v>
      </c>
      <c r="AB803" s="29">
        <f ca="1">'DAC Adjustment'!U807-'Census Tract'!P803</f>
        <v>0</v>
      </c>
      <c r="AC803" s="105">
        <f ca="1">'DAC Adjustment'!V807-'Census Tract'!Q803</f>
        <v>0</v>
      </c>
      <c r="AD803" s="29">
        <f ca="1">'DAC Adjustment'!W807-'Census Tract'!R803</f>
        <v>0</v>
      </c>
      <c r="AE803" s="29">
        <f ca="1">'DAC Adjustment'!X807-'Census Tract'!S803</f>
        <v>0</v>
      </c>
      <c r="AF803" s="29">
        <f ca="1">'DAC Adjustment'!Y807-'Census Tract'!T803</f>
        <v>0</v>
      </c>
      <c r="AG803" s="345">
        <f ca="1">'DAC Adjustment'!Z807-'Census Tract'!U803</f>
        <v>0</v>
      </c>
    </row>
    <row r="804" spans="1:33" ht="15.75" x14ac:dyDescent="0.25">
      <c r="A804" s="193" t="s">
        <v>60</v>
      </c>
      <c r="B804" s="53" t="str">
        <f>IFERROR(INDEX(Geography!$R$5:$R$889,MATCH(C804,Geography!$S$5:$S$889,0)),"Undefined")</f>
        <v>Tigard</v>
      </c>
      <c r="C804" s="53">
        <v>41067030803</v>
      </c>
      <c r="D804" s="171" cm="1">
        <f t="array" ref="D804">INDEX(Geography!$K$5:$K$838,MATCH(C804,Geography!$L$5:$L$838,0),0)</f>
        <v>1</v>
      </c>
      <c r="E804" s="53">
        <v>5385</v>
      </c>
      <c r="F804" s="53">
        <f>SUMIF(County!$A$5:$A$40,A804,County!$D$5:$D$40)</f>
        <v>492400</v>
      </c>
      <c r="G804" s="173" cm="1">
        <f t="array" ref="G804">INDEX(Geography!$E$5:$E$833,MATCH(C804,Geography!$C$5:$C$833,0),0)</f>
        <v>3825</v>
      </c>
      <c r="H804" s="239">
        <f t="shared" si="12"/>
        <v>4636.1353846153843</v>
      </c>
      <c r="I804" s="173">
        <f>SUMIF(Geography!$L$5:$L$838,'Census Tract'!C804,Geography!$M$5:$M$838)</f>
        <v>933</v>
      </c>
      <c r="J804" s="338">
        <f ca="1">($I804/(SUMIF($D$5:$D$832,$D804,$I$5:$I$832))*IF($D804=1,Urban_Rural_LDVs!F$6,Urban_Rural_LDVs!F$7))</f>
        <v>0.46723520917052486</v>
      </c>
      <c r="K804" s="196">
        <f ca="1">($I804/(SUMIF($D$5:$D$832,$D804,$I$5:$I$832))*IF($D804=1,Urban_Rural_LDVs!G$6,Urban_Rural_LDVs!G$7))</f>
        <v>2.3219582394059191</v>
      </c>
      <c r="L804" s="196">
        <f ca="1">($I804/(SUMIF($D$5:$D$832,$D804,$I$5:$I$832))*IF($D804=1,Urban_Rural_LDVs!H$6,Urban_Rural_LDVs!H$7))</f>
        <v>10.684222178836382</v>
      </c>
      <c r="M804" s="197">
        <f ca="1">($I804/(SUMIF($D$5:$D$832,$D804,$I$5:$I$832))*IF($D804=1,Urban_Rural_LDVs!I$6,Urban_Rural_LDVs!I$7))</f>
        <v>23.205382726372971</v>
      </c>
      <c r="N804" s="196">
        <f ca="1">($H804/(SUMIF($D$5:$D$832,$D804,$H$5:$H$832))*IF($D804=1,Urban_Rural_LDVs!J$6,Urban_Rural_LDVs!J$7))</f>
        <v>0.95709621745744022</v>
      </c>
      <c r="O804" s="196">
        <f ca="1">($H804/(SUMIF($D$5:$D$832,$D804,$H$5:$H$832))*IF($D804=1,Urban_Rural_LDVs!K$6,Urban_Rural_LDVs!K$7))</f>
        <v>4.5544243174250765</v>
      </c>
      <c r="P804" s="196">
        <f ca="1">($H804/(SUMIF($D$5:$D$832,$D804,$H$5:$H$832))*IF($D804=1,Urban_Rural_LDVs!L$6,Urban_Rural_LDVs!L$7))</f>
        <v>20.771774875085761</v>
      </c>
      <c r="Q804" s="197">
        <f ca="1">($H804/(SUMIF($D$5:$D$832,$D804,$H$5:$H$832))*IF($D804=1,Urban_Rural_LDVs!M$6,Urban_Rural_LDVs!M$7))</f>
        <v>45.054344941911502</v>
      </c>
      <c r="R804" s="196">
        <f ca="1">($H804/(SUMIF($D$5:$D$832,$D804,$H$5:$H$832))*IF($D804=1,Urban_Rural_LDVs!N$6,Urban_Rural_LDVs!N$7))</f>
        <v>0.39847110036641625</v>
      </c>
      <c r="S804" s="196">
        <f ca="1">($H804/(SUMIF($D$5:$D$832,$D804,$H$5:$H$832))*IF($D804=1,Urban_Rural_LDVs!O$6,Urban_Rural_LDVs!O$7))</f>
        <v>1.8927916465927717</v>
      </c>
      <c r="T804" s="196">
        <f ca="1">($H804/(SUMIF($D$5:$D$832,$D804,$H$5:$H$832))*IF($D804=1,Urban_Rural_LDVs!P$6,Urban_Rural_LDVs!P$7))</f>
        <v>8.305032842484092</v>
      </c>
      <c r="U804" s="339">
        <f ca="1">($H804/(SUMIF($D$5:$D$832,$D804,$H$5:$H$832))*IF($D804=1,Urban_Rural_LDVs!Q$6,Urban_Rural_LDVs!Q$7))</f>
        <v>17.841730651603022</v>
      </c>
      <c r="V804" s="344">
        <f ca="1">'DAC Adjustment'!O808-'Census Tract'!J804</f>
        <v>0</v>
      </c>
      <c r="W804" s="29">
        <f ca="1">'DAC Adjustment'!P808-'Census Tract'!K804</f>
        <v>0</v>
      </c>
      <c r="X804" s="29">
        <f ca="1">'DAC Adjustment'!Q808-'Census Tract'!L804</f>
        <v>0</v>
      </c>
      <c r="Y804" s="105">
        <f ca="1">'DAC Adjustment'!R808-'Census Tract'!M804</f>
        <v>0</v>
      </c>
      <c r="Z804" s="29">
        <f ca="1">'DAC Adjustment'!S808-'Census Tract'!N804</f>
        <v>0</v>
      </c>
      <c r="AA804" s="29">
        <f ca="1">'DAC Adjustment'!T808-'Census Tract'!O804</f>
        <v>0</v>
      </c>
      <c r="AB804" s="29">
        <f ca="1">'DAC Adjustment'!U808-'Census Tract'!P804</f>
        <v>0</v>
      </c>
      <c r="AC804" s="105">
        <f ca="1">'DAC Adjustment'!V808-'Census Tract'!Q804</f>
        <v>0</v>
      </c>
      <c r="AD804" s="29">
        <f ca="1">'DAC Adjustment'!W808-'Census Tract'!R804</f>
        <v>0</v>
      </c>
      <c r="AE804" s="29">
        <f ca="1">'DAC Adjustment'!X808-'Census Tract'!S804</f>
        <v>0</v>
      </c>
      <c r="AF804" s="29">
        <f ca="1">'DAC Adjustment'!Y808-'Census Tract'!T804</f>
        <v>0</v>
      </c>
      <c r="AG804" s="345">
        <f ca="1">'DAC Adjustment'!Z808-'Census Tract'!U804</f>
        <v>0</v>
      </c>
    </row>
    <row r="805" spans="1:33" ht="15.75" x14ac:dyDescent="0.25">
      <c r="A805" s="193" t="s">
        <v>60</v>
      </c>
      <c r="B805" s="53" t="str">
        <f>IFERROR(INDEX(Geography!$R$5:$R$889,MATCH(C805,Geography!$S$5:$S$889,0)),"Undefined")</f>
        <v>Forest Grove</v>
      </c>
      <c r="C805" s="53">
        <v>41067033102</v>
      </c>
      <c r="D805" s="171" cm="1">
        <f t="array" ref="D805">INDEX(Geography!$K$5:$K$838,MATCH(C805,Geography!$L$5:$L$838,0),0)</f>
        <v>1</v>
      </c>
      <c r="E805" s="53">
        <v>4044</v>
      </c>
      <c r="F805" s="53">
        <f>SUMIF(County!$A$5:$A$40,A805,County!$D$5:$D$40)</f>
        <v>492400</v>
      </c>
      <c r="G805" s="173" cm="1">
        <f t="array" ref="G805">INDEX(Geography!$E$5:$E$833,MATCH(C805,Geography!$C$5:$C$833,0),0)</f>
        <v>2292</v>
      </c>
      <c r="H805" s="239">
        <f t="shared" si="12"/>
        <v>2778.0450461538462</v>
      </c>
      <c r="I805" s="173">
        <f>SUMIF(Geography!$L$5:$L$838,'Census Tract'!C805,Geography!$M$5:$M$838)</f>
        <v>1787</v>
      </c>
      <c r="J805" s="338">
        <f ca="1">($I805/(SUMIF($D$5:$D$832,$D805,$I$5:$I$832))*IF($D805=1,Urban_Rural_LDVs!F$6,Urban_Rural_LDVs!F$7))</f>
        <v>0.8949081659032454</v>
      </c>
      <c r="K805" s="196">
        <f ca="1">($I805/(SUMIF($D$5:$D$832,$D805,$I$5:$I$832))*IF($D805=1,Urban_Rural_LDVs!G$6,Urban_Rural_LDVs!G$7))</f>
        <v>4.4473090823348089</v>
      </c>
      <c r="L805" s="196">
        <f ca="1">($I805/(SUMIF($D$5:$D$832,$D805,$I$5:$I$832))*IF($D805=1,Urban_Rural_LDVs!H$6,Urban_Rural_LDVs!H$7))</f>
        <v>20.463778171040314</v>
      </c>
      <c r="M805" s="197">
        <f ca="1">($I805/(SUMIF($D$5:$D$832,$D805,$I$5:$I$832))*IF($D805=1,Urban_Rural_LDVs!I$6,Urban_Rural_LDVs!I$7))</f>
        <v>44.445893817822615</v>
      </c>
      <c r="N805" s="196">
        <f ca="1">($H805/(SUMIF($D$5:$D$832,$D805,$H$5:$H$832))*IF($D805=1,Urban_Rural_LDVs!J$6,Urban_Rural_LDVs!J$7))</f>
        <v>0.57350706677449759</v>
      </c>
      <c r="O805" s="196">
        <f ca="1">($H805/(SUMIF($D$5:$D$832,$D805,$H$5:$H$832))*IF($D805=1,Urban_Rural_LDVs!K$6,Urban_Rural_LDVs!K$7))</f>
        <v>2.7290824929511834</v>
      </c>
      <c r="P805" s="196">
        <f ca="1">($H805/(SUMIF($D$5:$D$832,$D805,$H$5:$H$832))*IF($D805=1,Urban_Rural_LDVs!L$6,Urban_Rural_LDVs!L$7))</f>
        <v>12.446773336914138</v>
      </c>
      <c r="Q805" s="197">
        <f ca="1">($H805/(SUMIF($D$5:$D$832,$D805,$H$5:$H$832))*IF($D805=1,Urban_Rural_LDVs!M$6,Urban_Rural_LDVs!M$7))</f>
        <v>26.997270224015995</v>
      </c>
      <c r="R805" s="196">
        <f ca="1">($H805/(SUMIF($D$5:$D$832,$D805,$H$5:$H$832))*IF($D805=1,Urban_Rural_LDVs!N$6,Urban_Rural_LDVs!N$7))</f>
        <v>0.23877013386662124</v>
      </c>
      <c r="S805" s="196">
        <f ca="1">($H805/(SUMIF($D$5:$D$832,$D805,$H$5:$H$832))*IF($D805=1,Urban_Rural_LDVs!O$6,Urban_Rural_LDVs!O$7))</f>
        <v>1.1341904454877474</v>
      </c>
      <c r="T805" s="196">
        <f ca="1">($H805/(SUMIF($D$5:$D$832,$D805,$H$5:$H$832))*IF($D805=1,Urban_Rural_LDVs!P$6,Urban_Rural_LDVs!P$7))</f>
        <v>4.9765059542414489</v>
      </c>
      <c r="U805" s="339">
        <f ca="1">($H805/(SUMIF($D$5:$D$832,$D805,$H$5:$H$832))*IF($D805=1,Urban_Rural_LDVs!Q$6,Urban_Rural_LDVs!Q$7))</f>
        <v>10.691044876725263</v>
      </c>
      <c r="V805" s="344">
        <f ca="1">'DAC Adjustment'!O809-'Census Tract'!J805</f>
        <v>0</v>
      </c>
      <c r="W805" s="29">
        <f ca="1">'DAC Adjustment'!P809-'Census Tract'!K805</f>
        <v>0</v>
      </c>
      <c r="X805" s="29">
        <f ca="1">'DAC Adjustment'!Q809-'Census Tract'!L805</f>
        <v>0</v>
      </c>
      <c r="Y805" s="105">
        <f ca="1">'DAC Adjustment'!R809-'Census Tract'!M805</f>
        <v>0</v>
      </c>
      <c r="Z805" s="29">
        <f ca="1">'DAC Adjustment'!S809-'Census Tract'!N805</f>
        <v>0</v>
      </c>
      <c r="AA805" s="29">
        <f ca="1">'DAC Adjustment'!T809-'Census Tract'!O805</f>
        <v>0</v>
      </c>
      <c r="AB805" s="29">
        <f ca="1">'DAC Adjustment'!U809-'Census Tract'!P805</f>
        <v>0</v>
      </c>
      <c r="AC805" s="105">
        <f ca="1">'DAC Adjustment'!V809-'Census Tract'!Q805</f>
        <v>0</v>
      </c>
      <c r="AD805" s="29">
        <f ca="1">'DAC Adjustment'!W809-'Census Tract'!R805</f>
        <v>0</v>
      </c>
      <c r="AE805" s="29">
        <f ca="1">'DAC Adjustment'!X809-'Census Tract'!S805</f>
        <v>0</v>
      </c>
      <c r="AF805" s="29">
        <f ca="1">'DAC Adjustment'!Y809-'Census Tract'!T805</f>
        <v>0</v>
      </c>
      <c r="AG805" s="345">
        <f ca="1">'DAC Adjustment'!Z809-'Census Tract'!U805</f>
        <v>0</v>
      </c>
    </row>
    <row r="806" spans="1:33" ht="15.75" x14ac:dyDescent="0.25">
      <c r="A806" s="193" t="s">
        <v>60</v>
      </c>
      <c r="B806" s="53" t="str">
        <f>IFERROR(INDEX(Geography!$R$5:$R$889,MATCH(C806,Geography!$S$5:$S$889,0)),"Undefined")</f>
        <v>Beaverton</v>
      </c>
      <c r="C806" s="53">
        <v>41067030401</v>
      </c>
      <c r="D806" s="171" cm="1">
        <f t="array" ref="D806">INDEX(Geography!$K$5:$K$838,MATCH(C806,Geography!$L$5:$L$838,0),0)</f>
        <v>1</v>
      </c>
      <c r="E806" s="53">
        <v>4330</v>
      </c>
      <c r="F806" s="53">
        <f>SUMIF(County!$A$5:$A$40,A806,County!$D$5:$D$40)</f>
        <v>492400</v>
      </c>
      <c r="G806" s="173" cm="1">
        <f t="array" ref="G806">INDEX(Geography!$E$5:$E$833,MATCH(C806,Geography!$C$5:$C$833,0),0)</f>
        <v>2808</v>
      </c>
      <c r="H806" s="239">
        <f t="shared" si="12"/>
        <v>3403.4688000000001</v>
      </c>
      <c r="I806" s="173">
        <f>SUMIF(Geography!$L$5:$L$838,'Census Tract'!C806,Geography!$M$5:$M$838)</f>
        <v>9635</v>
      </c>
      <c r="J806" s="338">
        <f ca="1">($I806/(SUMIF($D$5:$D$832,$D806,$I$5:$I$832))*IF($D806=1,Urban_Rural_LDVs!F$6,Urban_Rural_LDVs!F$7))</f>
        <v>4.8250924333955059</v>
      </c>
      <c r="K806" s="196">
        <f ca="1">($I806/(SUMIF($D$5:$D$832,$D806,$I$5:$I$832))*IF($D806=1,Urban_Rural_LDVs!G$6,Urban_Rural_LDVs!G$7))</f>
        <v>23.97863626653379</v>
      </c>
      <c r="L806" s="196">
        <f ca="1">($I806/(SUMIF($D$5:$D$832,$D806,$I$5:$I$832))*IF($D806=1,Urban_Rural_LDVs!H$6,Urban_Rural_LDVs!H$7))</f>
        <v>110.33492035700807</v>
      </c>
      <c r="M806" s="197">
        <f ca="1">($I806/(SUMIF($D$5:$D$832,$D806,$I$5:$I$832))*IF($D806=1,Urban_Rural_LDVs!I$6,Urban_Rural_LDVs!I$7))</f>
        <v>239.63972408210458</v>
      </c>
      <c r="N806" s="196">
        <f ca="1">($H806/(SUMIF($D$5:$D$832,$D806,$H$5:$H$832))*IF($D806=1,Urban_Rural_LDVs!J$6,Urban_Rural_LDVs!J$7))</f>
        <v>0.70262122316875619</v>
      </c>
      <c r="O806" s="196">
        <f ca="1">($H806/(SUMIF($D$5:$D$832,$D806,$H$5:$H$832))*IF($D806=1,Urban_Rural_LDVs!K$6,Urban_Rural_LDVs!K$7))</f>
        <v>3.3434832636155858</v>
      </c>
      <c r="P806" s="196">
        <f ca="1">($H806/(SUMIF($D$5:$D$832,$D806,$H$5:$H$832))*IF($D806=1,Urban_Rural_LDVs!L$6,Urban_Rural_LDVs!L$7))</f>
        <v>15.248926496533549</v>
      </c>
      <c r="Q806" s="197">
        <f ca="1">($H806/(SUMIF($D$5:$D$832,$D806,$H$5:$H$832))*IF($D806=1,Urban_Rural_LDVs!M$6,Urban_Rural_LDVs!M$7))</f>
        <v>33.075189698532682</v>
      </c>
      <c r="R806" s="196">
        <f ca="1">($H806/(SUMIF($D$5:$D$832,$D806,$H$5:$H$832))*IF($D806=1,Urban_Rural_LDVs!N$6,Urban_Rural_LDVs!N$7))</f>
        <v>0.29252466662193388</v>
      </c>
      <c r="S806" s="196">
        <f ca="1">($H806/(SUMIF($D$5:$D$832,$D806,$H$5:$H$832))*IF($D806=1,Urban_Rural_LDVs!O$6,Urban_Rural_LDVs!O$7))</f>
        <v>1.3895317499692821</v>
      </c>
      <c r="T806" s="196">
        <f ca="1">($H806/(SUMIF($D$5:$D$832,$D806,$H$5:$H$832))*IF($D806=1,Urban_Rural_LDVs!P$6,Urban_Rural_LDVs!P$7))</f>
        <v>6.0968711690706758</v>
      </c>
      <c r="U806" s="339">
        <f ca="1">($H806/(SUMIF($D$5:$D$832,$D806,$H$5:$H$832))*IF($D806=1,Urban_Rural_LDVs!Q$6,Urban_Rural_LDVs!Q$7))</f>
        <v>13.097929325412101</v>
      </c>
      <c r="V806" s="344">
        <f ca="1">'DAC Adjustment'!O810-'Census Tract'!J806</f>
        <v>0</v>
      </c>
      <c r="W806" s="29">
        <f ca="1">'DAC Adjustment'!P810-'Census Tract'!K806</f>
        <v>0</v>
      </c>
      <c r="X806" s="29">
        <f ca="1">'DAC Adjustment'!Q810-'Census Tract'!L806</f>
        <v>0</v>
      </c>
      <c r="Y806" s="105">
        <f ca="1">'DAC Adjustment'!R810-'Census Tract'!M806</f>
        <v>0</v>
      </c>
      <c r="Z806" s="29">
        <f ca="1">'DAC Adjustment'!S810-'Census Tract'!N806</f>
        <v>0</v>
      </c>
      <c r="AA806" s="29">
        <f ca="1">'DAC Adjustment'!T810-'Census Tract'!O806</f>
        <v>0</v>
      </c>
      <c r="AB806" s="29">
        <f ca="1">'DAC Adjustment'!U810-'Census Tract'!P806</f>
        <v>0</v>
      </c>
      <c r="AC806" s="105">
        <f ca="1">'DAC Adjustment'!V810-'Census Tract'!Q806</f>
        <v>0</v>
      </c>
      <c r="AD806" s="29">
        <f ca="1">'DAC Adjustment'!W810-'Census Tract'!R806</f>
        <v>0</v>
      </c>
      <c r="AE806" s="29">
        <f ca="1">'DAC Adjustment'!X810-'Census Tract'!S806</f>
        <v>0</v>
      </c>
      <c r="AF806" s="29">
        <f ca="1">'DAC Adjustment'!Y810-'Census Tract'!T806</f>
        <v>0</v>
      </c>
      <c r="AG806" s="345">
        <f ca="1">'DAC Adjustment'!Z810-'Census Tract'!U806</f>
        <v>0</v>
      </c>
    </row>
    <row r="807" spans="1:33" ht="15.75" x14ac:dyDescent="0.25">
      <c r="A807" s="193" t="s">
        <v>60</v>
      </c>
      <c r="B807" s="53" t="str">
        <f>IFERROR(INDEX(Geography!$R$5:$R$889,MATCH(C807,Geography!$S$5:$S$889,0)),"Undefined")</f>
        <v>Tigard</v>
      </c>
      <c r="C807" s="53">
        <v>41067031911</v>
      </c>
      <c r="D807" s="171" cm="1">
        <f t="array" ref="D807">INDEX(Geography!$K$5:$K$838,MATCH(C807,Geography!$L$5:$L$838,0),0)</f>
        <v>1</v>
      </c>
      <c r="E807" s="53">
        <v>5605</v>
      </c>
      <c r="F807" s="53">
        <f>SUMIF(County!$A$5:$A$40,A807,County!$D$5:$D$40)</f>
        <v>492400</v>
      </c>
      <c r="G807" s="173" cm="1">
        <f t="array" ref="G807">INDEX(Geography!$E$5:$E$833,MATCH(C807,Geography!$C$5:$C$833,0),0)</f>
        <v>4181</v>
      </c>
      <c r="H807" s="239">
        <f t="shared" si="12"/>
        <v>5067.6292923076926</v>
      </c>
      <c r="I807" s="173">
        <f>SUMIF(Geography!$L$5:$L$838,'Census Tract'!C807,Geography!$M$5:$M$838)</f>
        <v>918</v>
      </c>
      <c r="J807" s="338">
        <f ca="1">($I807/(SUMIF($D$5:$D$832,$D807,$I$5:$I$832))*IF($D807=1,Urban_Rural_LDVs!F$6,Urban_Rural_LDVs!F$7))</f>
        <v>0.45972338908739752</v>
      </c>
      <c r="K807" s="196">
        <f ca="1">($I807/(SUMIF($D$5:$D$832,$D807,$I$5:$I$832))*IF($D807=1,Urban_Rural_LDVs!G$6,Urban_Rural_LDVs!G$7))</f>
        <v>2.2846277210874959</v>
      </c>
      <c r="L807" s="196">
        <f ca="1">($I807/(SUMIF($D$5:$D$832,$D807,$I$5:$I$832))*IF($D807=1,Urban_Rural_LDVs!H$6,Urban_Rural_LDVs!H$7))</f>
        <v>10.512450118083386</v>
      </c>
      <c r="M807" s="197">
        <f ca="1">($I807/(SUMIF($D$5:$D$832,$D807,$I$5:$I$832))*IF($D807=1,Urban_Rural_LDVs!I$6,Urban_Rural_LDVs!I$7))</f>
        <v>22.832305833666013</v>
      </c>
      <c r="N807" s="196">
        <f ca="1">($H807/(SUMIF($D$5:$D$832,$D807,$H$5:$H$832))*IF($D807=1,Urban_Rural_LDVs!J$6,Urban_Rural_LDVs!J$7))</f>
        <v>1.046174976520146</v>
      </c>
      <c r="O807" s="196">
        <f ca="1">($H807/(SUMIF($D$5:$D$832,$D807,$H$5:$H$832))*IF($D807=1,Urban_Rural_LDVs!K$6,Urban_Rural_LDVs!K$7))</f>
        <v>4.9783132212167969</v>
      </c>
      <c r="P807" s="196">
        <f ca="1">($H807/(SUMIF($D$5:$D$832,$D807,$H$5:$H$832))*IF($D807=1,Urban_Rural_LDVs!L$6,Urban_Rural_LDVs!L$7))</f>
        <v>22.705043334047996</v>
      </c>
      <c r="Q807" s="197">
        <f ca="1">($H807/(SUMIF($D$5:$D$832,$D807,$H$5:$H$832))*IF($D807=1,Urban_Rural_LDVs!M$6,Urban_Rural_LDVs!M$7))</f>
        <v>49.247638222779614</v>
      </c>
      <c r="R807" s="196">
        <f ca="1">($H807/(SUMIF($D$5:$D$832,$D807,$H$5:$H$832))*IF($D807=1,Urban_Rural_LDVs!N$6,Urban_Rural_LDVs!N$7))</f>
        <v>0.43555756094953901</v>
      </c>
      <c r="S807" s="196">
        <f ca="1">($H807/(SUMIF($D$5:$D$832,$D807,$H$5:$H$832))*IF($D807=1,Urban_Rural_LDVs!O$6,Urban_Rural_LDVs!O$7))</f>
        <v>2.0689573527854588</v>
      </c>
      <c r="T807" s="196">
        <f ca="1">($H807/(SUMIF($D$5:$D$832,$D807,$H$5:$H$832))*IF($D807=1,Urban_Rural_LDVs!P$6,Urban_Rural_LDVs!P$7))</f>
        <v>9.0779979906996076</v>
      </c>
      <c r="U807" s="339">
        <f ca="1">($H807/(SUMIF($D$5:$D$832,$D807,$H$5:$H$832))*IF($D807=1,Urban_Rural_LDVs!Q$6,Urban_Rural_LDVs!Q$7))</f>
        <v>19.502294341007122</v>
      </c>
      <c r="V807" s="344">
        <f ca="1">'DAC Adjustment'!O811-'Census Tract'!J807</f>
        <v>0</v>
      </c>
      <c r="W807" s="29">
        <f ca="1">'DAC Adjustment'!P811-'Census Tract'!K807</f>
        <v>0</v>
      </c>
      <c r="X807" s="29">
        <f ca="1">'DAC Adjustment'!Q811-'Census Tract'!L807</f>
        <v>0</v>
      </c>
      <c r="Y807" s="105">
        <f ca="1">'DAC Adjustment'!R811-'Census Tract'!M807</f>
        <v>0</v>
      </c>
      <c r="Z807" s="29">
        <f ca="1">'DAC Adjustment'!S811-'Census Tract'!N807</f>
        <v>0</v>
      </c>
      <c r="AA807" s="29">
        <f ca="1">'DAC Adjustment'!T811-'Census Tract'!O807</f>
        <v>0</v>
      </c>
      <c r="AB807" s="29">
        <f ca="1">'DAC Adjustment'!U811-'Census Tract'!P807</f>
        <v>0</v>
      </c>
      <c r="AC807" s="105">
        <f ca="1">'DAC Adjustment'!V811-'Census Tract'!Q807</f>
        <v>0</v>
      </c>
      <c r="AD807" s="29">
        <f ca="1">'DAC Adjustment'!W811-'Census Tract'!R807</f>
        <v>0</v>
      </c>
      <c r="AE807" s="29">
        <f ca="1">'DAC Adjustment'!X811-'Census Tract'!S807</f>
        <v>0</v>
      </c>
      <c r="AF807" s="29">
        <f ca="1">'DAC Adjustment'!Y811-'Census Tract'!T807</f>
        <v>0</v>
      </c>
      <c r="AG807" s="345">
        <f ca="1">'DAC Adjustment'!Z811-'Census Tract'!U807</f>
        <v>0</v>
      </c>
    </row>
    <row r="808" spans="1:33" ht="15.75" x14ac:dyDescent="0.25">
      <c r="A808" s="193" t="s">
        <v>60</v>
      </c>
      <c r="B808" s="53" t="str">
        <f>IFERROR(INDEX(Geography!$R$5:$R$889,MATCH(C808,Geography!$S$5:$S$889,0)),"Undefined")</f>
        <v>Tigard</v>
      </c>
      <c r="C808" s="53">
        <v>41067031912</v>
      </c>
      <c r="D808" s="171" cm="1">
        <f t="array" ref="D808">INDEX(Geography!$K$5:$K$838,MATCH(C808,Geography!$L$5:$L$838,0),0)</f>
        <v>1</v>
      </c>
      <c r="E808" s="53">
        <v>4811</v>
      </c>
      <c r="F808" s="53">
        <f>SUMIF(County!$A$5:$A$40,A808,County!$D$5:$D$40)</f>
        <v>492400</v>
      </c>
      <c r="G808" s="173" cm="1">
        <f t="array" ref="G808">INDEX(Geography!$E$5:$E$833,MATCH(C808,Geography!$C$5:$C$833,0),0)</f>
        <v>3308</v>
      </c>
      <c r="H808" s="239">
        <f t="shared" si="12"/>
        <v>4009.4995692307693</v>
      </c>
      <c r="I808" s="173">
        <f>SUMIF(Geography!$L$5:$L$838,'Census Tract'!C808,Geography!$M$5:$M$838)</f>
        <v>1854</v>
      </c>
      <c r="J808" s="338">
        <f ca="1">($I808/(SUMIF($D$5:$D$832,$D808,$I$5:$I$832))*IF($D808=1,Urban_Rural_LDVs!F$6,Urban_Rural_LDVs!F$7))</f>
        <v>0.928460962274548</v>
      </c>
      <c r="K808" s="196">
        <f ca="1">($I808/(SUMIF($D$5:$D$832,$D808,$I$5:$I$832))*IF($D808=1,Urban_Rural_LDVs!G$6,Urban_Rural_LDVs!G$7))</f>
        <v>4.6140520641571001</v>
      </c>
      <c r="L808" s="196">
        <f ca="1">($I808/(SUMIF($D$5:$D$832,$D808,$I$5:$I$832))*IF($D808=1,Urban_Rural_LDVs!H$6,Urban_Rural_LDVs!H$7))</f>
        <v>21.231026709070367</v>
      </c>
      <c r="M808" s="197">
        <f ca="1">($I808/(SUMIF($D$5:$D$832,$D808,$I$5:$I$832))*IF($D808=1,Urban_Rural_LDVs!I$6,Urban_Rural_LDVs!I$7))</f>
        <v>46.112303938580382</v>
      </c>
      <c r="N808" s="196">
        <f ca="1">($H808/(SUMIF($D$5:$D$832,$D808,$H$5:$H$832))*IF($D808=1,Urban_Rural_LDVs!J$6,Urban_Rural_LDVs!J$7))</f>
        <v>0.82773183982985954</v>
      </c>
      <c r="O808" s="196">
        <f ca="1">($H808/(SUMIF($D$5:$D$832,$D808,$H$5:$H$832))*IF($D808=1,Urban_Rural_LDVs!K$6,Urban_Rural_LDVs!K$7))</f>
        <v>3.9388328475927201</v>
      </c>
      <c r="P808" s="196">
        <f ca="1">($H808/(SUMIF($D$5:$D$832,$D808,$H$5:$H$832))*IF($D808=1,Urban_Rural_LDVs!L$6,Urban_Rural_LDVs!L$7))</f>
        <v>17.964191186087245</v>
      </c>
      <c r="Q808" s="197">
        <f ca="1">($H808/(SUMIF($D$5:$D$832,$D808,$H$5:$H$832))*IF($D808=1,Urban_Rural_LDVs!M$6,Urban_Rural_LDVs!M$7))</f>
        <v>38.964646553684517</v>
      </c>
      <c r="R808" s="196">
        <f ca="1">($H808/(SUMIF($D$5:$D$832,$D808,$H$5:$H$832))*IF($D808=1,Urban_Rural_LDVs!N$6,Urban_Rural_LDVs!N$7))</f>
        <v>0.34461239216002748</v>
      </c>
      <c r="S808" s="196">
        <f ca="1">($H808/(SUMIF($D$5:$D$832,$D808,$H$5:$H$832))*IF($D808=1,Urban_Rural_LDVs!O$6,Urban_Rural_LDVs!O$7))</f>
        <v>1.636955494621932</v>
      </c>
      <c r="T808" s="196">
        <f ca="1">($H808/(SUMIF($D$5:$D$832,$D808,$H$5:$H$832))*IF($D808=1,Urban_Rural_LDVs!P$6,Urban_Rural_LDVs!P$7))</f>
        <v>7.1824963772385315</v>
      </c>
      <c r="U808" s="339">
        <f ca="1">($H808/(SUMIF($D$5:$D$832,$D808,$H$5:$H$832))*IF($D808=1,Urban_Rural_LDVs!Q$6,Urban_Rural_LDVs!Q$7))</f>
        <v>15.430181698170667</v>
      </c>
      <c r="V808" s="344">
        <f ca="1">'DAC Adjustment'!O812-'Census Tract'!J808</f>
        <v>0</v>
      </c>
      <c r="W808" s="29">
        <f ca="1">'DAC Adjustment'!P812-'Census Tract'!K808</f>
        <v>0</v>
      </c>
      <c r="X808" s="29">
        <f ca="1">'DAC Adjustment'!Q812-'Census Tract'!L808</f>
        <v>0</v>
      </c>
      <c r="Y808" s="105">
        <f ca="1">'DAC Adjustment'!R812-'Census Tract'!M808</f>
        <v>0</v>
      </c>
      <c r="Z808" s="29">
        <f ca="1">'DAC Adjustment'!S812-'Census Tract'!N808</f>
        <v>0</v>
      </c>
      <c r="AA808" s="29">
        <f ca="1">'DAC Adjustment'!T812-'Census Tract'!O808</f>
        <v>0</v>
      </c>
      <c r="AB808" s="29">
        <f ca="1">'DAC Adjustment'!U812-'Census Tract'!P808</f>
        <v>0</v>
      </c>
      <c r="AC808" s="105">
        <f ca="1">'DAC Adjustment'!V812-'Census Tract'!Q808</f>
        <v>0</v>
      </c>
      <c r="AD808" s="29">
        <f ca="1">'DAC Adjustment'!W812-'Census Tract'!R808</f>
        <v>0</v>
      </c>
      <c r="AE808" s="29">
        <f ca="1">'DAC Adjustment'!X812-'Census Tract'!S808</f>
        <v>0</v>
      </c>
      <c r="AF808" s="29">
        <f ca="1">'DAC Adjustment'!Y812-'Census Tract'!T808</f>
        <v>0</v>
      </c>
      <c r="AG808" s="345">
        <f ca="1">'DAC Adjustment'!Z812-'Census Tract'!U808</f>
        <v>0</v>
      </c>
    </row>
    <row r="809" spans="1:33" ht="15.75" x14ac:dyDescent="0.25">
      <c r="A809" s="193" t="s">
        <v>60</v>
      </c>
      <c r="B809" s="53" t="str">
        <f>IFERROR(INDEX(Geography!$R$5:$R$889,MATCH(C809,Geography!$S$5:$S$889,0)),"Undefined")</f>
        <v>Hillsboro</v>
      </c>
      <c r="C809" s="53">
        <v>41067031704</v>
      </c>
      <c r="D809" s="171" cm="1">
        <f t="array" ref="D809">INDEX(Geography!$K$5:$K$838,MATCH(C809,Geography!$L$5:$L$838,0),0)</f>
        <v>1</v>
      </c>
      <c r="E809" s="53">
        <v>8876</v>
      </c>
      <c r="F809" s="53">
        <f>SUMIF(County!$A$5:$A$40,A809,County!$D$5:$D$40)</f>
        <v>492400</v>
      </c>
      <c r="G809" s="173" cm="1">
        <f t="array" ref="G809">INDEX(Geography!$E$5:$E$833,MATCH(C809,Geography!$C$5:$C$833,0),0)</f>
        <v>6488</v>
      </c>
      <c r="H809" s="239">
        <f t="shared" si="12"/>
        <v>7863.8552615384615</v>
      </c>
      <c r="I809" s="173">
        <f>SUMIF(Geography!$L$5:$L$838,'Census Tract'!C809,Geography!$M$5:$M$838)</f>
        <v>543</v>
      </c>
      <c r="J809" s="338">
        <f ca="1">($I809/(SUMIF($D$5:$D$832,$D809,$I$5:$I$832))*IF($D809=1,Urban_Rural_LDVs!F$6,Urban_Rural_LDVs!F$7))</f>
        <v>0.27192788700921222</v>
      </c>
      <c r="K809" s="196">
        <f ca="1">($I809/(SUMIF($D$5:$D$832,$D809,$I$5:$I$832))*IF($D809=1,Urban_Rural_LDVs!G$6,Urban_Rural_LDVs!G$7))</f>
        <v>1.3513647631269174</v>
      </c>
      <c r="L809" s="196">
        <f ca="1">($I809/(SUMIF($D$5:$D$832,$D809,$I$5:$I$832))*IF($D809=1,Urban_Rural_LDVs!H$6,Urban_Rural_LDVs!H$7))</f>
        <v>6.2181485992584733</v>
      </c>
      <c r="M809" s="197">
        <f ca="1">($I809/(SUMIF($D$5:$D$832,$D809,$I$5:$I$832))*IF($D809=1,Urban_Rural_LDVs!I$6,Urban_Rural_LDVs!I$7))</f>
        <v>13.505383515991987</v>
      </c>
      <c r="N809" s="196">
        <f ca="1">($H809/(SUMIF($D$5:$D$832,$D809,$H$5:$H$832))*IF($D809=1,Urban_Rural_LDVs!J$6,Urban_Rural_LDVs!J$7))</f>
        <v>1.6234353617944766</v>
      </c>
      <c r="O809" s="196">
        <f ca="1">($H809/(SUMIF($D$5:$D$832,$D809,$H$5:$H$832))*IF($D809=1,Urban_Rural_LDVs!K$6,Urban_Rural_LDVs!K$7))</f>
        <v>7.7252562016872934</v>
      </c>
      <c r="P809" s="196">
        <f ca="1">($H809/(SUMIF($D$5:$D$832,$D809,$H$5:$H$832))*IF($D809=1,Urban_Rural_LDVs!L$6,Urban_Rural_LDVs!L$7))</f>
        <v>35.233274611648746</v>
      </c>
      <c r="Q809" s="197">
        <f ca="1">($H809/(SUMIF($D$5:$D$832,$D809,$H$5:$H$832))*IF($D809=1,Urban_Rural_LDVs!M$6,Urban_Rural_LDVs!M$7))</f>
        <v>76.42159215245016</v>
      </c>
      <c r="R809" s="196">
        <f ca="1">($H809/(SUMIF($D$5:$D$832,$D809,$H$5:$H$832))*IF($D809=1,Urban_Rural_LDVs!N$6,Urban_Rural_LDVs!N$7))</f>
        <v>0.67589032658230297</v>
      </c>
      <c r="S809" s="196">
        <f ca="1">($H809/(SUMIF($D$5:$D$832,$D809,$H$5:$H$832))*IF($D809=1,Urban_Rural_LDVs!O$6,Urban_Rural_LDVs!O$7))</f>
        <v>3.2105705106127855</v>
      </c>
      <c r="T809" s="196">
        <f ca="1">($H809/(SUMIF($D$5:$D$832,$D809,$H$5:$H$832))*IF($D809=1,Urban_Rural_LDVs!P$6,Urban_Rural_LDVs!P$7))</f>
        <v>14.087072701186091</v>
      </c>
      <c r="U809" s="339">
        <f ca="1">($H809/(SUMIF($D$5:$D$832,$D809,$H$5:$H$832))*IF($D809=1,Urban_Rural_LDVs!Q$6,Urban_Rural_LDVs!Q$7))</f>
        <v>30.263306788915141</v>
      </c>
      <c r="V809" s="344">
        <f ca="1">'DAC Adjustment'!O813-'Census Tract'!J809</f>
        <v>0</v>
      </c>
      <c r="W809" s="29">
        <f ca="1">'DAC Adjustment'!P813-'Census Tract'!K809</f>
        <v>0</v>
      </c>
      <c r="X809" s="29">
        <f ca="1">'DAC Adjustment'!Q813-'Census Tract'!L809</f>
        <v>0</v>
      </c>
      <c r="Y809" s="105">
        <f ca="1">'DAC Adjustment'!R813-'Census Tract'!M809</f>
        <v>0</v>
      </c>
      <c r="Z809" s="29">
        <f ca="1">'DAC Adjustment'!S813-'Census Tract'!N809</f>
        <v>0</v>
      </c>
      <c r="AA809" s="29">
        <f ca="1">'DAC Adjustment'!T813-'Census Tract'!O809</f>
        <v>0</v>
      </c>
      <c r="AB809" s="29">
        <f ca="1">'DAC Adjustment'!U813-'Census Tract'!P809</f>
        <v>0</v>
      </c>
      <c r="AC809" s="105">
        <f ca="1">'DAC Adjustment'!V813-'Census Tract'!Q809</f>
        <v>0</v>
      </c>
      <c r="AD809" s="29">
        <f ca="1">'DAC Adjustment'!W813-'Census Tract'!R809</f>
        <v>0</v>
      </c>
      <c r="AE809" s="29">
        <f ca="1">'DAC Adjustment'!X813-'Census Tract'!S809</f>
        <v>0</v>
      </c>
      <c r="AF809" s="29">
        <f ca="1">'DAC Adjustment'!Y813-'Census Tract'!T809</f>
        <v>0</v>
      </c>
      <c r="AG809" s="345">
        <f ca="1">'DAC Adjustment'!Z813-'Census Tract'!U809</f>
        <v>0</v>
      </c>
    </row>
    <row r="810" spans="1:33" ht="15.75" x14ac:dyDescent="0.25">
      <c r="A810" s="193" t="s">
        <v>60</v>
      </c>
      <c r="B810" s="53" t="str">
        <f>IFERROR(INDEX(Geography!$R$5:$R$889,MATCH(C810,Geography!$S$5:$S$889,0)),"Undefined")</f>
        <v>Tualatin</v>
      </c>
      <c r="C810" s="53">
        <v>41067032110</v>
      </c>
      <c r="D810" s="171" cm="1">
        <f t="array" ref="D810">INDEX(Geography!$K$5:$K$838,MATCH(C810,Geography!$L$5:$L$838,0),0)</f>
        <v>1</v>
      </c>
      <c r="E810" s="53">
        <v>3818</v>
      </c>
      <c r="F810" s="53">
        <f>SUMIF(County!$A$5:$A$40,A810,County!$D$5:$D$40)</f>
        <v>492400</v>
      </c>
      <c r="G810" s="173" cm="1">
        <f t="array" ref="G810">INDEX(Geography!$E$5:$E$833,MATCH(C810,Geography!$C$5:$C$833,0),0)</f>
        <v>1967</v>
      </c>
      <c r="H810" s="239">
        <f t="shared" si="12"/>
        <v>2384.1250461538461</v>
      </c>
      <c r="I810" s="173">
        <f>SUMIF(Geography!$L$5:$L$838,'Census Tract'!C810,Geography!$M$5:$M$838)</f>
        <v>6298</v>
      </c>
      <c r="J810" s="338">
        <f ca="1">($I810/(SUMIF($D$5:$D$832,$D810,$I$5:$I$832))*IF($D810=1,Urban_Rural_LDVs!F$6,Urban_Rural_LDVs!F$7))</f>
        <v>3.1539628589024287</v>
      </c>
      <c r="K810" s="196">
        <f ca="1">($I810/(SUMIF($D$5:$D$832,$D810,$I$5:$I$832))*IF($D810=1,Urban_Rural_LDVs!G$6,Urban_Rural_LDVs!G$7))</f>
        <v>15.67384029129526</v>
      </c>
      <c r="L810" s="196">
        <f ca="1">($I810/(SUMIF($D$5:$D$832,$D810,$I$5:$I$832))*IF($D810=1,Urban_Rural_LDVs!H$6,Urban_Rural_LDVs!H$7))</f>
        <v>72.121362574824786</v>
      </c>
      <c r="M810" s="197">
        <f ca="1">($I810/(SUMIF($D$5:$D$832,$D810,$I$5:$I$832))*IF($D810=1,Urban_Rural_LDVs!I$6,Urban_Rural_LDVs!I$7))</f>
        <v>156.64255135122934</v>
      </c>
      <c r="N810" s="196">
        <f ca="1">($H810/(SUMIF($D$5:$D$832,$D810,$H$5:$H$832))*IF($D810=1,Urban_Rural_LDVs!J$6,Urban_Rural_LDVs!J$7))</f>
        <v>0.49218516594478046</v>
      </c>
      <c r="O810" s="196">
        <f ca="1">($H810/(SUMIF($D$5:$D$832,$D810,$H$5:$H$832))*IF($D810=1,Urban_Rural_LDVs!K$6,Urban_Rural_LDVs!K$7))</f>
        <v>2.342105263366046</v>
      </c>
      <c r="P810" s="196">
        <f ca="1">($H810/(SUMIF($D$5:$D$832,$D810,$H$5:$H$832))*IF($D810=1,Urban_Rural_LDVs!L$6,Urban_Rural_LDVs!L$7))</f>
        <v>10.681851288704236</v>
      </c>
      <c r="Q810" s="197">
        <f ca="1">($H810/(SUMIF($D$5:$D$832,$D810,$H$5:$H$832))*IF($D810=1,Urban_Rural_LDVs!M$6,Urban_Rural_LDVs!M$7))</f>
        <v>23.169123268167304</v>
      </c>
      <c r="R810" s="196">
        <f ca="1">($H810/(SUMIF($D$5:$D$832,$D810,$H$5:$H$832))*IF($D810=1,Urban_Rural_LDVs!N$6,Urban_Rural_LDVs!N$7))</f>
        <v>0.20491311226686038</v>
      </c>
      <c r="S810" s="196">
        <f ca="1">($H810/(SUMIF($D$5:$D$832,$D810,$H$5:$H$832))*IF($D810=1,Urban_Rural_LDVs!O$6,Urban_Rural_LDVs!O$7))</f>
        <v>0.97336501146352483</v>
      </c>
      <c r="T810" s="196">
        <f ca="1">($H810/(SUMIF($D$5:$D$832,$D810,$H$5:$H$832))*IF($D810=1,Urban_Rural_LDVs!P$6,Urban_Rural_LDVs!P$7))</f>
        <v>4.2708495689323431</v>
      </c>
      <c r="U810" s="339">
        <f ca="1">($H810/(SUMIF($D$5:$D$832,$D810,$H$5:$H$832))*IF($D810=1,Urban_Rural_LDVs!Q$6,Urban_Rural_LDVs!Q$7))</f>
        <v>9.1750808344321957</v>
      </c>
      <c r="V810" s="344">
        <f ca="1">'DAC Adjustment'!O814-'Census Tract'!J810</f>
        <v>0</v>
      </c>
      <c r="W810" s="29">
        <f ca="1">'DAC Adjustment'!P814-'Census Tract'!K810</f>
        <v>0</v>
      </c>
      <c r="X810" s="29">
        <f ca="1">'DAC Adjustment'!Q814-'Census Tract'!L810</f>
        <v>0</v>
      </c>
      <c r="Y810" s="105">
        <f ca="1">'DAC Adjustment'!R814-'Census Tract'!M810</f>
        <v>0</v>
      </c>
      <c r="Z810" s="29">
        <f ca="1">'DAC Adjustment'!S814-'Census Tract'!N810</f>
        <v>0</v>
      </c>
      <c r="AA810" s="29">
        <f ca="1">'DAC Adjustment'!T814-'Census Tract'!O810</f>
        <v>0</v>
      </c>
      <c r="AB810" s="29">
        <f ca="1">'DAC Adjustment'!U814-'Census Tract'!P810</f>
        <v>0</v>
      </c>
      <c r="AC810" s="105">
        <f ca="1">'DAC Adjustment'!V814-'Census Tract'!Q810</f>
        <v>0</v>
      </c>
      <c r="AD810" s="29">
        <f ca="1">'DAC Adjustment'!W814-'Census Tract'!R810</f>
        <v>0</v>
      </c>
      <c r="AE810" s="29">
        <f ca="1">'DAC Adjustment'!X814-'Census Tract'!S810</f>
        <v>0</v>
      </c>
      <c r="AF810" s="29">
        <f ca="1">'DAC Adjustment'!Y814-'Census Tract'!T810</f>
        <v>0</v>
      </c>
      <c r="AG810" s="345">
        <f ca="1">'DAC Adjustment'!Z814-'Census Tract'!U810</f>
        <v>0</v>
      </c>
    </row>
    <row r="811" spans="1:33" ht="15.75" x14ac:dyDescent="0.25">
      <c r="A811" s="193" t="s">
        <v>60</v>
      </c>
      <c r="B811" s="53" t="str">
        <f>IFERROR(INDEX(Geography!$R$5:$R$889,MATCH(C811,Geography!$S$5:$S$889,0)),"Undefined")</f>
        <v>Hillsboro</v>
      </c>
      <c r="C811" s="53">
        <v>41067031617</v>
      </c>
      <c r="D811" s="171" cm="1">
        <f t="array" ref="D811">INDEX(Geography!$K$5:$K$838,MATCH(C811,Geography!$L$5:$L$838,0),0)</f>
        <v>1</v>
      </c>
      <c r="E811" s="53">
        <v>5274</v>
      </c>
      <c r="F811" s="53">
        <f>SUMIF(County!$A$5:$A$40,A811,County!$D$5:$D$40)</f>
        <v>492400</v>
      </c>
      <c r="G811" s="173" cm="1">
        <f t="array" ref="G811">INDEX(Geography!$E$5:$E$833,MATCH(C811,Geography!$C$5:$C$833,0),0)</f>
        <v>3259</v>
      </c>
      <c r="H811" s="239">
        <f t="shared" si="12"/>
        <v>3950.1085538461539</v>
      </c>
      <c r="I811" s="173">
        <f>SUMIF(Geography!$L$5:$L$838,'Census Tract'!C811,Geography!$M$5:$M$838)</f>
        <v>6948</v>
      </c>
      <c r="J811" s="338">
        <f ca="1">($I811/(SUMIF($D$5:$D$832,$D811,$I$5:$I$832))*IF($D811=1,Urban_Rural_LDVs!F$6,Urban_Rural_LDVs!F$7))</f>
        <v>3.479475062504616</v>
      </c>
      <c r="K811" s="196">
        <f ca="1">($I811/(SUMIF($D$5:$D$832,$D811,$I$5:$I$832))*IF($D811=1,Urban_Rural_LDVs!G$6,Urban_Rural_LDVs!G$7))</f>
        <v>17.291496085093595</v>
      </c>
      <c r="L811" s="196">
        <f ca="1">($I811/(SUMIF($D$5:$D$832,$D811,$I$5:$I$832))*IF($D811=1,Urban_Rural_LDVs!H$6,Urban_Rural_LDVs!H$7))</f>
        <v>79.564818540787968</v>
      </c>
      <c r="M811" s="197">
        <f ca="1">($I811/(SUMIF($D$5:$D$832,$D811,$I$5:$I$832))*IF($D811=1,Urban_Rural_LDVs!I$6,Urban_Rural_LDVs!I$7))</f>
        <v>172.80921670186433</v>
      </c>
      <c r="N811" s="196">
        <f ca="1">($H811/(SUMIF($D$5:$D$832,$D811,$H$5:$H$832))*IF($D811=1,Urban_Rural_LDVs!J$6,Urban_Rural_LDVs!J$7))</f>
        <v>0.81547099939707135</v>
      </c>
      <c r="O811" s="196">
        <f ca="1">($H811/(SUMIF($D$5:$D$832,$D811,$H$5:$H$832))*IF($D811=1,Urban_Rural_LDVs!K$6,Urban_Rural_LDVs!K$7))</f>
        <v>3.8804885883629607</v>
      </c>
      <c r="P811" s="196">
        <f ca="1">($H811/(SUMIF($D$5:$D$832,$D811,$H$5:$H$832))*IF($D811=1,Urban_Rural_LDVs!L$6,Urban_Rural_LDVs!L$7))</f>
        <v>17.698095246510981</v>
      </c>
      <c r="Q811" s="197">
        <f ca="1">($H811/(SUMIF($D$5:$D$832,$D811,$H$5:$H$832))*IF($D811=1,Urban_Rural_LDVs!M$6,Urban_Rural_LDVs!M$7))</f>
        <v>38.387479781879634</v>
      </c>
      <c r="R811" s="196">
        <f ca="1">($H811/(SUMIF($D$5:$D$832,$D811,$H$5:$H$832))*IF($D811=1,Urban_Rural_LDVs!N$6,Urban_Rural_LDVs!N$7))</f>
        <v>0.33950779505729434</v>
      </c>
      <c r="S811" s="196">
        <f ca="1">($H811/(SUMIF($D$5:$D$832,$D811,$H$5:$H$832))*IF($D811=1,Urban_Rural_LDVs!O$6,Urban_Rural_LDVs!O$7))</f>
        <v>1.6127079676459724</v>
      </c>
      <c r="T811" s="196">
        <f ca="1">($H811/(SUMIF($D$5:$D$832,$D811,$H$5:$H$832))*IF($D811=1,Urban_Rural_LDVs!P$6,Urban_Rural_LDVs!P$7))</f>
        <v>7.0761051068380816</v>
      </c>
      <c r="U811" s="339">
        <f ca="1">($H811/(SUMIF($D$5:$D$832,$D811,$H$5:$H$832))*IF($D811=1,Urban_Rural_LDVs!Q$6,Urban_Rural_LDVs!Q$7))</f>
        <v>15.201620965640329</v>
      </c>
      <c r="V811" s="344">
        <f ca="1">'DAC Adjustment'!O815-'Census Tract'!J811</f>
        <v>0</v>
      </c>
      <c r="W811" s="29">
        <f ca="1">'DAC Adjustment'!P815-'Census Tract'!K811</f>
        <v>0</v>
      </c>
      <c r="X811" s="29">
        <f ca="1">'DAC Adjustment'!Q815-'Census Tract'!L811</f>
        <v>0</v>
      </c>
      <c r="Y811" s="105">
        <f ca="1">'DAC Adjustment'!R815-'Census Tract'!M811</f>
        <v>0</v>
      </c>
      <c r="Z811" s="29">
        <f ca="1">'DAC Adjustment'!S815-'Census Tract'!N811</f>
        <v>0</v>
      </c>
      <c r="AA811" s="29">
        <f ca="1">'DAC Adjustment'!T815-'Census Tract'!O811</f>
        <v>0</v>
      </c>
      <c r="AB811" s="29">
        <f ca="1">'DAC Adjustment'!U815-'Census Tract'!P811</f>
        <v>0</v>
      </c>
      <c r="AC811" s="105">
        <f ca="1">'DAC Adjustment'!V815-'Census Tract'!Q811</f>
        <v>0</v>
      </c>
      <c r="AD811" s="29">
        <f ca="1">'DAC Adjustment'!W815-'Census Tract'!R811</f>
        <v>0</v>
      </c>
      <c r="AE811" s="29">
        <f ca="1">'DAC Adjustment'!X815-'Census Tract'!S811</f>
        <v>0</v>
      </c>
      <c r="AF811" s="29">
        <f ca="1">'DAC Adjustment'!Y815-'Census Tract'!T811</f>
        <v>0</v>
      </c>
      <c r="AG811" s="345">
        <f ca="1">'DAC Adjustment'!Z815-'Census Tract'!U811</f>
        <v>0</v>
      </c>
    </row>
    <row r="812" spans="1:33" ht="15.75" x14ac:dyDescent="0.25">
      <c r="A812" s="193" t="s">
        <v>60</v>
      </c>
      <c r="B812" s="53" t="str">
        <f>IFERROR(INDEX(Geography!$R$5:$R$889,MATCH(C812,Geography!$S$5:$S$889,0)),"Undefined")</f>
        <v>Undefined</v>
      </c>
      <c r="C812" s="53">
        <v>41067033400</v>
      </c>
      <c r="D812" s="171" cm="1">
        <f t="array" ref="D812">INDEX(Geography!$K$5:$K$838,MATCH(C812,Geography!$L$5:$L$838,0),0)</f>
        <v>0</v>
      </c>
      <c r="E812" s="53">
        <v>2292</v>
      </c>
      <c r="F812" s="53">
        <f>SUMIF(County!$A$5:$A$40,A812,County!$D$5:$D$40)</f>
        <v>492400</v>
      </c>
      <c r="G812" s="173" cm="1">
        <f t="array" ref="G812">INDEX(Geography!$E$5:$E$833,MATCH(C812,Geography!$C$5:$C$833,0),0)</f>
        <v>2063</v>
      </c>
      <c r="H812" s="239">
        <f t="shared" si="12"/>
        <v>2500.4829538461536</v>
      </c>
      <c r="I812" s="173">
        <f>SUMIF(Geography!$L$5:$L$838,'Census Tract'!C812,Geography!$M$5:$M$838)</f>
        <v>232</v>
      </c>
      <c r="J812" s="338">
        <f ca="1">($I812/(SUMIF($D$5:$D$832,$D812,$I$5:$I$832))*IF($D812=1,Urban_Rural_LDVs!F$6,Urban_Rural_LDVs!F$7))</f>
        <v>0.35648173725441296</v>
      </c>
      <c r="K812" s="196">
        <f ca="1">($I812/(SUMIF($D$5:$D$832,$D812,$I$5:$I$832))*IF($D812=1,Urban_Rural_LDVs!G$6,Urban_Rural_LDVs!G$7))</f>
        <v>1.7982276705293054</v>
      </c>
      <c r="L812" s="196">
        <f ca="1">($I812/(SUMIF($D$5:$D$832,$D812,$I$5:$I$832))*IF($D812=1,Urban_Rural_LDVs!H$6,Urban_Rural_LDVs!H$7))</f>
        <v>8.332195648828062</v>
      </c>
      <c r="M812" s="197">
        <f ca="1">($I812/(SUMIF($D$5:$D$832,$D812,$I$5:$I$832))*IF($D812=1,Urban_Rural_LDVs!I$6,Urban_Rural_LDVs!I$7))</f>
        <v>18.125167431686197</v>
      </c>
      <c r="N812" s="196">
        <f ca="1">($H812/(SUMIF($D$5:$D$832,$D812,$H$5:$H$832))*IF($D812=1,Urban_Rural_LDVs!J$6,Urban_Rural_LDVs!J$7))</f>
        <v>0.68441342929598104</v>
      </c>
      <c r="O812" s="196">
        <f ca="1">($H812/(SUMIF($D$5:$D$832,$D812,$H$5:$H$832))*IF($D812=1,Urban_Rural_LDVs!K$6,Urban_Rural_LDVs!K$7))</f>
        <v>3.5772861520722246</v>
      </c>
      <c r="P812" s="196">
        <f ca="1">($H812/(SUMIF($D$5:$D$832,$D812,$H$5:$H$832))*IF($D812=1,Urban_Rural_LDVs!L$6,Urban_Rural_LDVs!L$7))</f>
        <v>16.689615269605774</v>
      </c>
      <c r="Q812" s="197">
        <f ca="1">($H812/(SUMIF($D$5:$D$832,$D812,$H$5:$H$832))*IF($D812=1,Urban_Rural_LDVs!M$6,Urban_Rural_LDVs!M$7))</f>
        <v>36.341519333499193</v>
      </c>
      <c r="R812" s="196">
        <f ca="1">($H812/(SUMIF($D$5:$D$832,$D812,$H$5:$H$832))*IF($D812=1,Urban_Rural_LDVs!N$6,Urban_Rural_LDVs!N$7))</f>
        <v>0.46742343742199499</v>
      </c>
      <c r="S812" s="196">
        <f ca="1">($H812/(SUMIF($D$5:$D$832,$D812,$H$5:$H$832))*IF($D812=1,Urban_Rural_LDVs!O$6,Urban_Rural_LDVs!O$7))</f>
        <v>2.4214548252912853</v>
      </c>
      <c r="T812" s="196">
        <f ca="1">($H812/(SUMIF($D$5:$D$832,$D812,$H$5:$H$832))*IF($D812=1,Urban_Rural_LDVs!P$6,Urban_Rural_LDVs!P$7))</f>
        <v>11.157992807368206</v>
      </c>
      <c r="U812" s="339">
        <f ca="1">($H812/(SUMIF($D$5:$D$832,$D812,$H$5:$H$832))*IF($D812=1,Urban_Rural_LDVs!Q$6,Urban_Rural_LDVs!Q$7))</f>
        <v>24.250951808186596</v>
      </c>
      <c r="V812" s="344">
        <f ca="1">'DAC Adjustment'!O816-'Census Tract'!J812</f>
        <v>0</v>
      </c>
      <c r="W812" s="29">
        <f ca="1">'DAC Adjustment'!P816-'Census Tract'!K812</f>
        <v>0</v>
      </c>
      <c r="X812" s="29">
        <f ca="1">'DAC Adjustment'!Q816-'Census Tract'!L812</f>
        <v>0</v>
      </c>
      <c r="Y812" s="105">
        <f ca="1">'DAC Adjustment'!R816-'Census Tract'!M812</f>
        <v>0</v>
      </c>
      <c r="Z812" s="29">
        <f ca="1">'DAC Adjustment'!S816-'Census Tract'!N812</f>
        <v>0</v>
      </c>
      <c r="AA812" s="29">
        <f ca="1">'DAC Adjustment'!T816-'Census Tract'!O812</f>
        <v>0</v>
      </c>
      <c r="AB812" s="29">
        <f ca="1">'DAC Adjustment'!U816-'Census Tract'!P812</f>
        <v>0</v>
      </c>
      <c r="AC812" s="105">
        <f ca="1">'DAC Adjustment'!V816-'Census Tract'!Q812</f>
        <v>0</v>
      </c>
      <c r="AD812" s="29">
        <f ca="1">'DAC Adjustment'!W816-'Census Tract'!R812</f>
        <v>0</v>
      </c>
      <c r="AE812" s="29">
        <f ca="1">'DAC Adjustment'!X816-'Census Tract'!S812</f>
        <v>0</v>
      </c>
      <c r="AF812" s="29">
        <f ca="1">'DAC Adjustment'!Y816-'Census Tract'!T812</f>
        <v>0</v>
      </c>
      <c r="AG812" s="345">
        <f ca="1">'DAC Adjustment'!Z816-'Census Tract'!U812</f>
        <v>0</v>
      </c>
    </row>
    <row r="813" spans="1:33" ht="15.75" x14ac:dyDescent="0.25">
      <c r="A813" s="193" t="s">
        <v>60</v>
      </c>
      <c r="B813" s="53" t="str">
        <f>IFERROR(INDEX(Geography!$R$5:$R$889,MATCH(C813,Geography!$S$5:$S$889,0)),"Undefined")</f>
        <v>Hillsboro</v>
      </c>
      <c r="C813" s="53">
        <v>41067031703</v>
      </c>
      <c r="D813" s="171" cm="1">
        <f t="array" ref="D813">INDEX(Geography!$K$5:$K$838,MATCH(C813,Geography!$L$5:$L$838,0),0)</f>
        <v>1</v>
      </c>
      <c r="E813" s="53">
        <v>5282</v>
      </c>
      <c r="F813" s="53">
        <f>SUMIF(County!$A$5:$A$40,A813,County!$D$5:$D$40)</f>
        <v>492400</v>
      </c>
      <c r="G813" s="173" cm="1">
        <f t="array" ref="G813">INDEX(Geography!$E$5:$E$833,MATCH(C813,Geography!$C$5:$C$833,0),0)</f>
        <v>3645</v>
      </c>
      <c r="H813" s="239">
        <f t="shared" si="12"/>
        <v>4417.9643076923076</v>
      </c>
      <c r="I813" s="173">
        <f>SUMIF(Geography!$L$5:$L$838,'Census Tract'!C813,Geography!$M$5:$M$838)</f>
        <v>3338</v>
      </c>
      <c r="J813" s="338">
        <f ca="1">($I813/(SUMIF($D$5:$D$832,$D813,$I$5:$I$832))*IF($D813=1,Urban_Rural_LDVs!F$6,Urban_Rural_LDVs!F$7))</f>
        <v>1.6716303624986195</v>
      </c>
      <c r="K813" s="196">
        <f ca="1">($I813/(SUMIF($D$5:$D$832,$D813,$I$5:$I$832))*IF($D813=1,Urban_Rural_LDVs!G$6,Urban_Rural_LDVs!G$7))</f>
        <v>8.3072846764597603</v>
      </c>
      <c r="L813" s="196">
        <f ca="1">($I813/(SUMIF($D$5:$D$832,$D813,$I$5:$I$832))*IF($D813=1,Urban_Rural_LDVs!H$6,Urban_Rural_LDVs!H$7))</f>
        <v>38.225009252900151</v>
      </c>
      <c r="M813" s="197">
        <f ca="1">($I813/(SUMIF($D$5:$D$832,$D813,$I$5:$I$832))*IF($D813=1,Urban_Rural_LDVs!I$6,Urban_Rural_LDVs!I$7))</f>
        <v>83.022044523722371</v>
      </c>
      <c r="N813" s="196">
        <f ca="1">($H813/(SUMIF($D$5:$D$832,$D813,$H$5:$H$832))*IF($D813=1,Urban_Rural_LDVs!J$6,Urban_Rural_LDVs!J$7))</f>
        <v>0.91205639545944295</v>
      </c>
      <c r="O813" s="196">
        <f ca="1">($H813/(SUMIF($D$5:$D$832,$D813,$H$5:$H$832))*IF($D813=1,Urban_Rural_LDVs!K$6,Urban_Rural_LDVs!K$7))</f>
        <v>4.3400984671933083</v>
      </c>
      <c r="P813" s="196">
        <f ca="1">($H813/(SUMIF($D$5:$D$832,$D813,$H$5:$H$832))*IF($D813=1,Urban_Rural_LDVs!L$6,Urban_Rural_LDVs!L$7))</f>
        <v>19.794279586846432</v>
      </c>
      <c r="Q813" s="197">
        <f ca="1">($H813/(SUMIF($D$5:$D$832,$D813,$H$5:$H$832))*IF($D813=1,Urban_Rural_LDVs!M$6,Urban_Rural_LDVs!M$7))</f>
        <v>42.934140474056839</v>
      </c>
      <c r="R813" s="196">
        <f ca="1">($H813/(SUMIF($D$5:$D$832,$D813,$H$5:$H$832))*IF($D813=1,Urban_Rural_LDVs!N$6,Urban_Rural_LDVs!N$7))</f>
        <v>0.37971951917270258</v>
      </c>
      <c r="S813" s="196">
        <f ca="1">($H813/(SUMIF($D$5:$D$832,$D813,$H$5:$H$832))*IF($D813=1,Urban_Rural_LDVs!O$6,Urban_Rural_LDVs!O$7))</f>
        <v>1.8037190985178178</v>
      </c>
      <c r="T813" s="196">
        <f ca="1">($H813/(SUMIF($D$5:$D$832,$D813,$H$5:$H$832))*IF($D813=1,Urban_Rural_LDVs!P$6,Urban_Rural_LDVs!P$7))</f>
        <v>7.9142077675436644</v>
      </c>
      <c r="U813" s="339">
        <f ca="1">($H813/(SUMIF($D$5:$D$832,$D813,$H$5:$H$832))*IF($D813=1,Urban_Rural_LDVs!Q$6,Urban_Rural_LDVs!Q$7))</f>
        <v>17.002119797409939</v>
      </c>
      <c r="V813" s="344">
        <f ca="1">'DAC Adjustment'!O817-'Census Tract'!J813</f>
        <v>0</v>
      </c>
      <c r="W813" s="29">
        <f ca="1">'DAC Adjustment'!P817-'Census Tract'!K813</f>
        <v>0</v>
      </c>
      <c r="X813" s="29">
        <f ca="1">'DAC Adjustment'!Q817-'Census Tract'!L813</f>
        <v>0</v>
      </c>
      <c r="Y813" s="105">
        <f ca="1">'DAC Adjustment'!R817-'Census Tract'!M813</f>
        <v>0</v>
      </c>
      <c r="Z813" s="29">
        <f ca="1">'DAC Adjustment'!S817-'Census Tract'!N813</f>
        <v>0</v>
      </c>
      <c r="AA813" s="29">
        <f ca="1">'DAC Adjustment'!T817-'Census Tract'!O813</f>
        <v>0</v>
      </c>
      <c r="AB813" s="29">
        <f ca="1">'DAC Adjustment'!U817-'Census Tract'!P813</f>
        <v>0</v>
      </c>
      <c r="AC813" s="105">
        <f ca="1">'DAC Adjustment'!V817-'Census Tract'!Q813</f>
        <v>0</v>
      </c>
      <c r="AD813" s="29">
        <f ca="1">'DAC Adjustment'!W817-'Census Tract'!R813</f>
        <v>0</v>
      </c>
      <c r="AE813" s="29">
        <f ca="1">'DAC Adjustment'!X817-'Census Tract'!S813</f>
        <v>0</v>
      </c>
      <c r="AF813" s="29">
        <f ca="1">'DAC Adjustment'!Y817-'Census Tract'!T813</f>
        <v>0</v>
      </c>
      <c r="AG813" s="345">
        <f ca="1">'DAC Adjustment'!Z817-'Census Tract'!U813</f>
        <v>0</v>
      </c>
    </row>
    <row r="814" spans="1:33" ht="15.75" x14ac:dyDescent="0.25">
      <c r="A814" s="193" t="s">
        <v>60</v>
      </c>
      <c r="B814" s="53" t="str">
        <f>IFERROR(INDEX(Geography!$R$5:$R$889,MATCH(C814,Geography!$S$5:$S$889,0)),"Undefined")</f>
        <v>Hillsboro</v>
      </c>
      <c r="C814" s="53">
        <v>41067032408</v>
      </c>
      <c r="D814" s="171" cm="1">
        <f t="array" ref="D814">INDEX(Geography!$K$5:$K$838,MATCH(C814,Geography!$L$5:$L$838,0),0)</f>
        <v>1</v>
      </c>
      <c r="E814" s="53">
        <v>8439</v>
      </c>
      <c r="F814" s="53">
        <f>SUMIF(County!$A$5:$A$40,A814,County!$D$5:$D$40)</f>
        <v>492400</v>
      </c>
      <c r="G814" s="173" cm="1">
        <f t="array" ref="G814">INDEX(Geography!$E$5:$E$833,MATCH(C814,Geography!$C$5:$C$833,0),0)</f>
        <v>5367</v>
      </c>
      <c r="H814" s="239">
        <f t="shared" si="12"/>
        <v>6505.1342769230769</v>
      </c>
      <c r="I814" s="173">
        <f>SUMIF(Geography!$L$5:$L$838,'Census Tract'!C814,Geography!$M$5:$M$838)</f>
        <v>1702</v>
      </c>
      <c r="J814" s="338">
        <f ca="1">($I814/(SUMIF($D$5:$D$832,$D814,$I$5:$I$832))*IF($D814=1,Urban_Rural_LDVs!F$6,Urban_Rural_LDVs!F$7))</f>
        <v>0.85234118543219017</v>
      </c>
      <c r="K814" s="196">
        <f ca="1">($I814/(SUMIF($D$5:$D$832,$D814,$I$5:$I$832))*IF($D814=1,Urban_Rural_LDVs!G$6,Urban_Rural_LDVs!G$7))</f>
        <v>4.2357694785304121</v>
      </c>
      <c r="L814" s="196">
        <f ca="1">($I814/(SUMIF($D$5:$D$832,$D814,$I$5:$I$832))*IF($D814=1,Urban_Rural_LDVs!H$6,Urban_Rural_LDVs!H$7))</f>
        <v>19.49040316010667</v>
      </c>
      <c r="M814" s="197">
        <f ca="1">($I814/(SUMIF($D$5:$D$832,$D814,$I$5:$I$832))*IF($D814=1,Urban_Rural_LDVs!I$6,Urban_Rural_LDVs!I$7))</f>
        <v>42.331791425816505</v>
      </c>
      <c r="N814" s="196">
        <f ca="1">($H814/(SUMIF($D$5:$D$832,$D814,$H$5:$H$832))*IF($D814=1,Urban_Rural_LDVs!J$6,Urban_Rural_LDVs!J$7))</f>
        <v>1.3429373592402829</v>
      </c>
      <c r="O814" s="196">
        <f ca="1">($H814/(SUMIF($D$5:$D$832,$D814,$H$5:$H$832))*IF($D814=1,Urban_Rural_LDVs!K$6,Urban_Rural_LDVs!K$7))</f>
        <v>6.3904824344105586</v>
      </c>
      <c r="P814" s="196">
        <f ca="1">($H814/(SUMIF($D$5:$D$832,$D814,$H$5:$H$832))*IF($D814=1,Urban_Rural_LDVs!L$6,Urban_Rural_LDVs!L$7))</f>
        <v>29.145651177669361</v>
      </c>
      <c r="Q814" s="197">
        <f ca="1">($H814/(SUMIF($D$5:$D$832,$D814,$H$5:$H$832))*IF($D814=1,Urban_Rural_LDVs!M$6,Urban_Rural_LDVs!M$7))</f>
        <v>63.217429883199756</v>
      </c>
      <c r="R814" s="196">
        <f ca="1">($H814/(SUMIF($D$5:$D$832,$D814,$H$5:$H$832))*IF($D814=1,Urban_Rural_LDVs!N$6,Urban_Rural_LDVs!N$7))</f>
        <v>0.55910964592589707</v>
      </c>
      <c r="S814" s="196">
        <f ca="1">($H814/(SUMIF($D$5:$D$832,$D814,$H$5:$H$832))*IF($D814=1,Urban_Rural_LDVs!O$6,Urban_Rural_LDVs!O$7))</f>
        <v>2.6558464751015443</v>
      </c>
      <c r="T814" s="196">
        <f ca="1">($H814/(SUMIF($D$5:$D$832,$D814,$H$5:$H$832))*IF($D814=1,Urban_Rural_LDVs!P$6,Urban_Rural_LDVs!P$7))</f>
        <v>11.65310098447376</v>
      </c>
      <c r="U814" s="339">
        <f ca="1">($H814/(SUMIF($D$5:$D$832,$D814,$H$5:$H$832))*IF($D814=1,Urban_Rural_LDVs!Q$6,Urban_Rural_LDVs!Q$7))</f>
        <v>25.034396969190439</v>
      </c>
      <c r="V814" s="344">
        <f ca="1">'DAC Adjustment'!O818-'Census Tract'!J814</f>
        <v>0</v>
      </c>
      <c r="W814" s="29">
        <f ca="1">'DAC Adjustment'!P818-'Census Tract'!K814</f>
        <v>0</v>
      </c>
      <c r="X814" s="29">
        <f ca="1">'DAC Adjustment'!Q818-'Census Tract'!L814</f>
        <v>0</v>
      </c>
      <c r="Y814" s="105">
        <f ca="1">'DAC Adjustment'!R818-'Census Tract'!M814</f>
        <v>0</v>
      </c>
      <c r="Z814" s="29">
        <f ca="1">'DAC Adjustment'!S818-'Census Tract'!N814</f>
        <v>0</v>
      </c>
      <c r="AA814" s="29">
        <f ca="1">'DAC Adjustment'!T818-'Census Tract'!O814</f>
        <v>0</v>
      </c>
      <c r="AB814" s="29">
        <f ca="1">'DAC Adjustment'!U818-'Census Tract'!P814</f>
        <v>0</v>
      </c>
      <c r="AC814" s="105">
        <f ca="1">'DAC Adjustment'!V818-'Census Tract'!Q814</f>
        <v>0</v>
      </c>
      <c r="AD814" s="29">
        <f ca="1">'DAC Adjustment'!W818-'Census Tract'!R814</f>
        <v>0</v>
      </c>
      <c r="AE814" s="29">
        <f ca="1">'DAC Adjustment'!X818-'Census Tract'!S814</f>
        <v>0</v>
      </c>
      <c r="AF814" s="29">
        <f ca="1">'DAC Adjustment'!Y818-'Census Tract'!T814</f>
        <v>0</v>
      </c>
      <c r="AG814" s="345">
        <f ca="1">'DAC Adjustment'!Z818-'Census Tract'!U814</f>
        <v>0</v>
      </c>
    </row>
    <row r="815" spans="1:33" ht="15.75" x14ac:dyDescent="0.25">
      <c r="A815" s="193" t="s">
        <v>61</v>
      </c>
      <c r="B815" s="53" t="str">
        <f>IFERROR(INDEX(Geography!$R$5:$R$889,MATCH(C815,Geography!$S$5:$S$889,0)),"Undefined")</f>
        <v>Fossil</v>
      </c>
      <c r="C815" s="53">
        <v>41069960100</v>
      </c>
      <c r="D815" s="171" cm="1">
        <f t="array" ref="D815">INDEX(Geography!$K$5:$K$838,MATCH(C815,Geography!$L$5:$L$838,0),0)</f>
        <v>0</v>
      </c>
      <c r="E815" s="53">
        <v>1415</v>
      </c>
      <c r="F815" s="53">
        <f>SUMIF(County!$A$5:$A$40,A815,County!$D$5:$D$40)</f>
        <v>1717</v>
      </c>
      <c r="G815" s="173" cm="1">
        <f t="array" ref="G815">INDEX(Geography!$E$5:$E$833,MATCH(C815,Geography!$C$5:$C$833,0),0)</f>
        <v>1391</v>
      </c>
      <c r="H815" s="239">
        <f t="shared" si="12"/>
        <v>1717</v>
      </c>
      <c r="I815" s="173">
        <f>SUMIF(Geography!$L$5:$L$838,'Census Tract'!C815,Geography!$M$5:$M$838)</f>
        <v>338</v>
      </c>
      <c r="J815" s="338">
        <f ca="1">($I815/(SUMIF($D$5:$D$832,$D815,$I$5:$I$832))*IF($D815=1,Urban_Rural_LDVs!F$6,Urban_Rural_LDVs!F$7))</f>
        <v>0.51935701375858434</v>
      </c>
      <c r="K815" s="196">
        <f ca="1">($I815/(SUMIF($D$5:$D$832,$D815,$I$5:$I$832))*IF($D815=1,Urban_Rural_LDVs!G$6,Urban_Rural_LDVs!G$7))</f>
        <v>2.6198316924090741</v>
      </c>
      <c r="L815" s="196">
        <f ca="1">($I815/(SUMIF($D$5:$D$832,$D815,$I$5:$I$832))*IF($D815=1,Urban_Rural_LDVs!H$6,Urban_Rural_LDVs!H$7))</f>
        <v>12.139147109068469</v>
      </c>
      <c r="M815" s="197">
        <f ca="1">($I815/(SUMIF($D$5:$D$832,$D815,$I$5:$I$832))*IF($D815=1,Urban_Rural_LDVs!I$6,Urban_Rural_LDVs!I$7))</f>
        <v>26.406493930646267</v>
      </c>
      <c r="N815" s="196">
        <f ca="1">($H815/(SUMIF($D$5:$D$832,$D815,$H$5:$H$832))*IF($D815=1,Urban_Rural_LDVs!J$6,Urban_Rural_LDVs!J$7))</f>
        <v>0.46996435480339688</v>
      </c>
      <c r="O815" s="196">
        <f ca="1">($H815/(SUMIF($D$5:$D$832,$D815,$H$5:$H$832))*IF($D815=1,Urban_Rural_LDVs!K$6,Urban_Rural_LDVs!K$7))</f>
        <v>2.4564055970308845</v>
      </c>
      <c r="P815" s="196">
        <f ca="1">($H815/(SUMIF($D$5:$D$832,$D815,$H$5:$H$832))*IF($D815=1,Urban_Rural_LDVs!L$6,Urban_Rural_LDVs!L$7))</f>
        <v>11.460213865419629</v>
      </c>
      <c r="Q815" s="197">
        <f ca="1">($H815/(SUMIF($D$5:$D$832,$D815,$H$5:$H$832))*IF($D815=1,Urban_Rural_LDVs!M$6,Urban_Rural_LDVs!M$7))</f>
        <v>24.954534722837899</v>
      </c>
      <c r="R815" s="196">
        <f ca="1">($H815/(SUMIF($D$5:$D$832,$D815,$H$5:$H$832))*IF($D815=1,Urban_Rural_LDVs!N$6,Urban_Rural_LDVs!N$7))</f>
        <v>0.32096441242244306</v>
      </c>
      <c r="S815" s="196">
        <f ca="1">($H815/(SUMIF($D$5:$D$832,$D815,$H$5:$H$832))*IF($D815=1,Urban_Rural_LDVs!O$6,Urban_Rural_LDVs!O$7))</f>
        <v>1.6627339645047399</v>
      </c>
      <c r="T815" s="196">
        <f ca="1">($H815/(SUMIF($D$5:$D$832,$D815,$H$5:$H$832))*IF($D815=1,Urban_Rural_LDVs!P$6,Urban_Rural_LDVs!P$7))</f>
        <v>7.6618293361219036</v>
      </c>
      <c r="U815" s="339">
        <f ca="1">($H815/(SUMIF($D$5:$D$832,$D815,$H$5:$H$832))*IF($D815=1,Urban_Rural_LDVs!Q$6,Urban_Rural_LDVs!Q$7))</f>
        <v>16.652336777824839</v>
      </c>
      <c r="V815" s="344">
        <f ca="1">'DAC Adjustment'!O819-'Census Tract'!J815</f>
        <v>0.12983925343964609</v>
      </c>
      <c r="W815" s="29">
        <f ca="1">'DAC Adjustment'!P819-'Census Tract'!K815</f>
        <v>0.65495792310226841</v>
      </c>
      <c r="X815" s="29">
        <f ca="1">'DAC Adjustment'!Q819-'Census Tract'!L815</f>
        <v>3.0347867772671169</v>
      </c>
      <c r="Y815" s="105">
        <f ca="1">'DAC Adjustment'!R819-'Census Tract'!M815</f>
        <v>6.6016234826615694</v>
      </c>
      <c r="Z815" s="29">
        <f ca="1">'DAC Adjustment'!S819-'Census Tract'!N815</f>
        <v>0.11749108870084918</v>
      </c>
      <c r="AA815" s="29">
        <f ca="1">'DAC Adjustment'!T819-'Census Tract'!O815</f>
        <v>0.61410139925772089</v>
      </c>
      <c r="AB815" s="29">
        <f ca="1">'DAC Adjustment'!U819-'Census Tract'!P815</f>
        <v>2.8650534663549081</v>
      </c>
      <c r="AC815" s="105">
        <f ca="1">'DAC Adjustment'!V819-'Census Tract'!Q815</f>
        <v>6.2386336807094764</v>
      </c>
      <c r="AD815" s="29">
        <f ca="1">'DAC Adjustment'!W819-'Census Tract'!R815</f>
        <v>8.0241103105610778E-2</v>
      </c>
      <c r="AE815" s="29">
        <f ca="1">'DAC Adjustment'!X819-'Census Tract'!S815</f>
        <v>0.41568349112618508</v>
      </c>
      <c r="AF815" s="29">
        <f ca="1">'DAC Adjustment'!Y819-'Census Tract'!T815</f>
        <v>1.9154573340304752</v>
      </c>
      <c r="AG815" s="345">
        <f ca="1">'DAC Adjustment'!Z819-'Census Tract'!U815</f>
        <v>4.1630841944562107</v>
      </c>
    </row>
    <row r="816" spans="1:33" ht="15.75" x14ac:dyDescent="0.25">
      <c r="A816" s="193" t="s">
        <v>62</v>
      </c>
      <c r="B816" s="53" t="str">
        <f>IFERROR(INDEX(Geography!$R$5:$R$889,MATCH(C816,Geography!$S$5:$S$889,0)),"Undefined")</f>
        <v>Carlton</v>
      </c>
      <c r="C816" s="53">
        <v>41071030400</v>
      </c>
      <c r="D816" s="171" cm="1">
        <f t="array" ref="D816">INDEX(Geography!$K$5:$K$838,MATCH(C816,Geography!$L$5:$L$838,0),0)</f>
        <v>0</v>
      </c>
      <c r="E816" s="53">
        <v>8607</v>
      </c>
      <c r="F816" s="53">
        <f>SUMIF(County!$A$5:$A$40,A816,County!$D$5:$D$40)</f>
        <v>99676</v>
      </c>
      <c r="G816" s="173" cm="1">
        <f t="array" ref="G816">INDEX(Geography!$E$5:$E$833,MATCH(C816,Geography!$C$5:$C$833,0),0)</f>
        <v>7605</v>
      </c>
      <c r="H816" s="239">
        <f t="shared" si="12"/>
        <v>9936.2430200550534</v>
      </c>
      <c r="I816" s="173">
        <f>SUMIF(Geography!$L$5:$L$838,'Census Tract'!C816,Geography!$M$5:$M$838)</f>
        <v>2120</v>
      </c>
      <c r="J816" s="338">
        <f ca="1">($I816/(SUMIF($D$5:$D$832,$D816,$I$5:$I$832))*IF($D816=1,Urban_Rural_LDVs!F$6,Urban_Rural_LDVs!F$7))</f>
        <v>3.2575055300834284</v>
      </c>
      <c r="K816" s="196">
        <f ca="1">($I816/(SUMIF($D$5:$D$832,$D816,$I$5:$I$832))*IF($D816=1,Urban_Rural_LDVs!G$6,Urban_Rural_LDVs!G$7))</f>
        <v>16.432080437595378</v>
      </c>
      <c r="L816" s="196">
        <f ca="1">($I816/(SUMIF($D$5:$D$832,$D816,$I$5:$I$832))*IF($D816=1,Urban_Rural_LDVs!H$6,Urban_Rural_LDVs!H$7))</f>
        <v>76.139029204808139</v>
      </c>
      <c r="M816" s="197">
        <f ca="1">($I816/(SUMIF($D$5:$D$832,$D816,$I$5:$I$832))*IF($D816=1,Urban_Rural_LDVs!I$6,Urban_Rural_LDVs!I$7))</f>
        <v>165.62652997920145</v>
      </c>
      <c r="N816" s="196">
        <f ca="1">($H816/(SUMIF($D$5:$D$832,$D816,$H$5:$H$832))*IF($D816=1,Urban_Rural_LDVs!J$6,Urban_Rural_LDVs!J$7))</f>
        <v>2.7196738730867378</v>
      </c>
      <c r="O816" s="196">
        <f ca="1">($H816/(SUMIF($D$5:$D$832,$D816,$H$5:$H$832))*IF($D816=1,Urban_Rural_LDVs!K$6,Urban_Rural_LDVs!K$7))</f>
        <v>14.215167715738085</v>
      </c>
      <c r="P816" s="196">
        <f ca="1">($H816/(SUMIF($D$5:$D$832,$D816,$H$5:$H$832))*IF($D816=1,Urban_Rural_LDVs!L$6,Urban_Rural_LDVs!L$7))</f>
        <v>66.320017489000534</v>
      </c>
      <c r="Q816" s="197">
        <f ca="1">($H816/(SUMIF($D$5:$D$832,$D816,$H$5:$H$832))*IF($D816=1,Urban_Rural_LDVs!M$6,Urban_Rural_LDVs!M$7))</f>
        <v>144.41136951573648</v>
      </c>
      <c r="R816" s="196">
        <f ca="1">($H816/(SUMIF($D$5:$D$832,$D816,$H$5:$H$832))*IF($D816=1,Urban_Rural_LDVs!N$6,Urban_Rural_LDVs!N$7))</f>
        <v>1.8574143288401697</v>
      </c>
      <c r="S816" s="196">
        <f ca="1">($H816/(SUMIF($D$5:$D$832,$D816,$H$5:$H$832))*IF($D816=1,Urban_Rural_LDVs!O$6,Urban_Rural_LDVs!O$7))</f>
        <v>9.6222066097953913</v>
      </c>
      <c r="T816" s="196">
        <f ca="1">($H816/(SUMIF($D$5:$D$832,$D816,$H$5:$H$832))*IF($D816=1,Urban_Rural_LDVs!P$6,Urban_Rural_LDVs!P$7))</f>
        <v>44.338845813566863</v>
      </c>
      <c r="U816" s="339">
        <f ca="1">($H816/(SUMIF($D$5:$D$832,$D816,$H$5:$H$832))*IF($D816=1,Urban_Rural_LDVs!Q$6,Urban_Rural_LDVs!Q$7))</f>
        <v>96.366723981518987</v>
      </c>
      <c r="V816" s="344">
        <f ca="1">'DAC Adjustment'!O820-'Census Tract'!J816</f>
        <v>0</v>
      </c>
      <c r="W816" s="29">
        <f ca="1">'DAC Adjustment'!P820-'Census Tract'!K816</f>
        <v>0</v>
      </c>
      <c r="X816" s="29">
        <f ca="1">'DAC Adjustment'!Q820-'Census Tract'!L816</f>
        <v>0</v>
      </c>
      <c r="Y816" s="105">
        <f ca="1">'DAC Adjustment'!R820-'Census Tract'!M816</f>
        <v>0</v>
      </c>
      <c r="Z816" s="29">
        <f ca="1">'DAC Adjustment'!S820-'Census Tract'!N816</f>
        <v>0</v>
      </c>
      <c r="AA816" s="29">
        <f ca="1">'DAC Adjustment'!T820-'Census Tract'!O816</f>
        <v>0</v>
      </c>
      <c r="AB816" s="29">
        <f ca="1">'DAC Adjustment'!U820-'Census Tract'!P816</f>
        <v>0</v>
      </c>
      <c r="AC816" s="105">
        <f ca="1">'DAC Adjustment'!V820-'Census Tract'!Q816</f>
        <v>0</v>
      </c>
      <c r="AD816" s="29">
        <f ca="1">'DAC Adjustment'!W820-'Census Tract'!R816</f>
        <v>0</v>
      </c>
      <c r="AE816" s="29">
        <f ca="1">'DAC Adjustment'!X820-'Census Tract'!S816</f>
        <v>0</v>
      </c>
      <c r="AF816" s="29">
        <f ca="1">'DAC Adjustment'!Y820-'Census Tract'!T816</f>
        <v>0</v>
      </c>
      <c r="AG816" s="345">
        <f ca="1">'DAC Adjustment'!Z820-'Census Tract'!U816</f>
        <v>0</v>
      </c>
    </row>
    <row r="817" spans="1:33" ht="15.75" x14ac:dyDescent="0.25">
      <c r="A817" s="193" t="s">
        <v>62</v>
      </c>
      <c r="B817" s="53" t="str">
        <f>IFERROR(INDEX(Geography!$R$5:$R$889,MATCH(C817,Geography!$S$5:$S$889,0)),"Undefined")</f>
        <v>Amity</v>
      </c>
      <c r="C817" s="53">
        <v>41071031000</v>
      </c>
      <c r="D817" s="171" cm="1">
        <f t="array" ref="D817">INDEX(Geography!$K$5:$K$838,MATCH(C817,Geography!$L$5:$L$838,0),0)</f>
        <v>0</v>
      </c>
      <c r="E817" s="53">
        <v>4173</v>
      </c>
      <c r="F817" s="53">
        <f>SUMIF(County!$A$5:$A$40,A817,County!$D$5:$D$40)</f>
        <v>99676</v>
      </c>
      <c r="G817" s="173" cm="1">
        <f t="array" ref="G817">INDEX(Geography!$E$5:$E$833,MATCH(C817,Geography!$C$5:$C$833,0),0)</f>
        <v>3842</v>
      </c>
      <c r="H817" s="239">
        <f t="shared" si="12"/>
        <v>5019.7298728535852</v>
      </c>
      <c r="I817" s="173">
        <f>SUMIF(Geography!$L$5:$L$838,'Census Tract'!C817,Geography!$M$5:$M$838)</f>
        <v>1017</v>
      </c>
      <c r="J817" s="338">
        <f ca="1">($I817/(SUMIF($D$5:$D$832,$D817,$I$5:$I$832))*IF($D817=1,Urban_Rural_LDVs!F$6,Urban_Rural_LDVs!F$7))</f>
        <v>1.5626807189126635</v>
      </c>
      <c r="K817" s="196">
        <f ca="1">($I817/(SUMIF($D$5:$D$832,$D817,$I$5:$I$832))*IF($D817=1,Urban_Rural_LDVs!G$6,Urban_Rural_LDVs!G$7))</f>
        <v>7.8827480212426879</v>
      </c>
      <c r="L817" s="196">
        <f ca="1">($I817/(SUMIF($D$5:$D$832,$D817,$I$5:$I$832))*IF($D817=1,Urban_Rural_LDVs!H$6,Urban_Rural_LDVs!H$7))</f>
        <v>36.525185236457496</v>
      </c>
      <c r="M817" s="197">
        <f ca="1">($I817/(SUMIF($D$5:$D$832,$D817,$I$5:$I$832))*IF($D817=1,Urban_Rural_LDVs!I$6,Urban_Rural_LDVs!I$7))</f>
        <v>79.453858957003717</v>
      </c>
      <c r="N817" s="196">
        <f ca="1">($H817/(SUMIF($D$5:$D$832,$D817,$H$5:$H$832))*IF($D817=1,Urban_Rural_LDVs!J$6,Urban_Rural_LDVs!J$7))</f>
        <v>1.3739627903220575</v>
      </c>
      <c r="O817" s="196">
        <f ca="1">($H817/(SUMIF($D$5:$D$832,$D817,$H$5:$H$832))*IF($D817=1,Urban_Rural_LDVs!K$6,Urban_Rural_LDVs!K$7))</f>
        <v>7.1814167473853683</v>
      </c>
      <c r="P817" s="196">
        <f ca="1">($H817/(SUMIF($D$5:$D$832,$D817,$H$5:$H$832))*IF($D817=1,Urban_Rural_LDVs!L$6,Urban_Rural_LDVs!L$7))</f>
        <v>33.504471688723221</v>
      </c>
      <c r="Q817" s="197">
        <f ca="1">($H817/(SUMIF($D$5:$D$832,$D817,$H$5:$H$832))*IF($D817=1,Urban_Rural_LDVs!M$6,Urban_Rural_LDVs!M$7))</f>
        <v>72.955750385201796</v>
      </c>
      <c r="R817" s="196">
        <f ca="1">($H817/(SUMIF($D$5:$D$832,$D817,$H$5:$H$832))*IF($D817=1,Urban_Rural_LDVs!N$6,Urban_Rural_LDVs!N$7))</f>
        <v>0.93835448407678268</v>
      </c>
      <c r="S817" s="196">
        <f ca="1">($H817/(SUMIF($D$5:$D$832,$D817,$H$5:$H$832))*IF($D817=1,Urban_Rural_LDVs!O$6,Urban_Rural_LDVs!O$7))</f>
        <v>4.8610805778874289</v>
      </c>
      <c r="T817" s="196">
        <f ca="1">($H817/(SUMIF($D$5:$D$832,$D817,$H$5:$H$832))*IF($D817=1,Urban_Rural_LDVs!P$6,Urban_Rural_LDVs!P$7))</f>
        <v>22.399716714756593</v>
      </c>
      <c r="U817" s="339">
        <f ca="1">($H817/(SUMIF($D$5:$D$832,$D817,$H$5:$H$832))*IF($D817=1,Urban_Rural_LDVs!Q$6,Urban_Rural_LDVs!Q$7))</f>
        <v>48.683886066666133</v>
      </c>
      <c r="V817" s="344">
        <f ca="1">'DAC Adjustment'!O821-'Census Tract'!J817</f>
        <v>0</v>
      </c>
      <c r="W817" s="29">
        <f ca="1">'DAC Adjustment'!P821-'Census Tract'!K817</f>
        <v>0</v>
      </c>
      <c r="X817" s="29">
        <f ca="1">'DAC Adjustment'!Q821-'Census Tract'!L817</f>
        <v>0</v>
      </c>
      <c r="Y817" s="105">
        <f ca="1">'DAC Adjustment'!R821-'Census Tract'!M817</f>
        <v>0</v>
      </c>
      <c r="Z817" s="29">
        <f ca="1">'DAC Adjustment'!S821-'Census Tract'!N817</f>
        <v>0</v>
      </c>
      <c r="AA817" s="29">
        <f ca="1">'DAC Adjustment'!T821-'Census Tract'!O817</f>
        <v>0</v>
      </c>
      <c r="AB817" s="29">
        <f ca="1">'DAC Adjustment'!U821-'Census Tract'!P817</f>
        <v>0</v>
      </c>
      <c r="AC817" s="105">
        <f ca="1">'DAC Adjustment'!V821-'Census Tract'!Q817</f>
        <v>0</v>
      </c>
      <c r="AD817" s="29">
        <f ca="1">'DAC Adjustment'!W821-'Census Tract'!R817</f>
        <v>0</v>
      </c>
      <c r="AE817" s="29">
        <f ca="1">'DAC Adjustment'!X821-'Census Tract'!S817</f>
        <v>0</v>
      </c>
      <c r="AF817" s="29">
        <f ca="1">'DAC Adjustment'!Y821-'Census Tract'!T817</f>
        <v>0</v>
      </c>
      <c r="AG817" s="345">
        <f ca="1">'DAC Adjustment'!Z821-'Census Tract'!U817</f>
        <v>0</v>
      </c>
    </row>
    <row r="818" spans="1:33" ht="15.75" x14ac:dyDescent="0.25">
      <c r="A818" s="193" t="s">
        <v>62</v>
      </c>
      <c r="B818" s="53" t="str">
        <f>IFERROR(INDEX(Geography!$R$5:$R$889,MATCH(C818,Geography!$S$5:$S$889,0)),"Undefined")</f>
        <v>Dundee</v>
      </c>
      <c r="C818" s="53">
        <v>41071030301</v>
      </c>
      <c r="D818" s="171" cm="1">
        <f t="array" ref="D818">INDEX(Geography!$K$5:$K$838,MATCH(C818,Geography!$L$5:$L$838,0),0)</f>
        <v>0</v>
      </c>
      <c r="E818" s="53">
        <v>10306</v>
      </c>
      <c r="F818" s="53">
        <f>SUMIF(County!$A$5:$A$40,A818,County!$D$5:$D$40)</f>
        <v>99676</v>
      </c>
      <c r="G818" s="173" cm="1">
        <f t="array" ref="G818">INDEX(Geography!$E$5:$E$833,MATCH(C818,Geography!$C$5:$C$833,0),0)</f>
        <v>8117</v>
      </c>
      <c r="H818" s="239">
        <f t="shared" si="12"/>
        <v>10605.191925547253</v>
      </c>
      <c r="I818" s="173">
        <f>SUMIF(Geography!$L$5:$L$838,'Census Tract'!C818,Geography!$M$5:$M$838)</f>
        <v>1955</v>
      </c>
      <c r="J818" s="338">
        <f ca="1">($I818/(SUMIF($D$5:$D$832,$D818,$I$5:$I$832))*IF($D818=1,Urban_Rural_LDVs!F$6,Urban_Rural_LDVs!F$7))</f>
        <v>3.0039732600533502</v>
      </c>
      <c r="K818" s="196">
        <f ca="1">($I818/(SUMIF($D$5:$D$832,$D818,$I$5:$I$832))*IF($D818=1,Urban_Rural_LDVs!G$6,Urban_Rural_LDVs!G$7))</f>
        <v>15.153168516744794</v>
      </c>
      <c r="L818" s="196">
        <f ca="1">($I818/(SUMIF($D$5:$D$832,$D818,$I$5:$I$832))*IF($D818=1,Urban_Rural_LDVs!H$6,Urban_Rural_LDVs!H$7))</f>
        <v>70.213114195943362</v>
      </c>
      <c r="M818" s="197">
        <f ca="1">($I818/(SUMIF($D$5:$D$832,$D818,$I$5:$I$832))*IF($D818=1,Urban_Rural_LDVs!I$6,Urban_Rural_LDVs!I$7))</f>
        <v>152.73578590063153</v>
      </c>
      <c r="N818" s="196">
        <f ca="1">($H818/(SUMIF($D$5:$D$832,$D818,$H$5:$H$832))*IF($D818=1,Urban_Rural_LDVs!J$6,Urban_Rural_LDVs!J$7))</f>
        <v>2.9027735473826493</v>
      </c>
      <c r="O818" s="196">
        <f ca="1">($H818/(SUMIF($D$5:$D$832,$D818,$H$5:$H$832))*IF($D818=1,Urban_Rural_LDVs!K$6,Urban_Rural_LDVs!K$7))</f>
        <v>15.172191498835769</v>
      </c>
      <c r="P818" s="196">
        <f ca="1">($H818/(SUMIF($D$5:$D$832,$D818,$H$5:$H$832))*IF($D818=1,Urban_Rural_LDVs!L$6,Urban_Rural_LDVs!L$7))</f>
        <v>70.784954892599245</v>
      </c>
      <c r="Q818" s="197">
        <f ca="1">($H818/(SUMIF($D$5:$D$832,$D818,$H$5:$H$832))*IF($D818=1,Urban_Rural_LDVs!M$6,Urban_Rural_LDVs!M$7))</f>
        <v>154.13373916623706</v>
      </c>
      <c r="R818" s="196">
        <f ca="1">($H818/(SUMIF($D$5:$D$832,$D818,$H$5:$H$832))*IF($D818=1,Urban_Rural_LDVs!N$6,Urban_Rural_LDVs!N$7))</f>
        <v>1.9824631304662268</v>
      </c>
      <c r="S818" s="196">
        <f ca="1">($H818/(SUMIF($D$5:$D$832,$D818,$H$5:$H$832))*IF($D818=1,Urban_Rural_LDVs!O$6,Urban_Rural_LDVs!O$7))</f>
        <v>10.270013287535724</v>
      </c>
      <c r="T818" s="196">
        <f ca="1">($H818/(SUMIF($D$5:$D$832,$D818,$H$5:$H$832))*IF($D818=1,Urban_Rural_LDVs!P$6,Urban_Rural_LDVs!P$7))</f>
        <v>47.323919982737962</v>
      </c>
      <c r="U818" s="339">
        <f ca="1">($H818/(SUMIF($D$5:$D$832,$D818,$H$5:$H$832))*IF($D818=1,Urban_Rural_LDVs!Q$6,Urban_Rural_LDVs!Q$7))</f>
        <v>102.85452972491643</v>
      </c>
      <c r="V818" s="344">
        <f ca="1">'DAC Adjustment'!O822-'Census Tract'!J818</f>
        <v>0</v>
      </c>
      <c r="W818" s="29">
        <f ca="1">'DAC Adjustment'!P822-'Census Tract'!K818</f>
        <v>0</v>
      </c>
      <c r="X818" s="29">
        <f ca="1">'DAC Adjustment'!Q822-'Census Tract'!L818</f>
        <v>0</v>
      </c>
      <c r="Y818" s="105">
        <f ca="1">'DAC Adjustment'!R822-'Census Tract'!M818</f>
        <v>0</v>
      </c>
      <c r="Z818" s="29">
        <f ca="1">'DAC Adjustment'!S822-'Census Tract'!N818</f>
        <v>0</v>
      </c>
      <c r="AA818" s="29">
        <f ca="1">'DAC Adjustment'!T822-'Census Tract'!O818</f>
        <v>0</v>
      </c>
      <c r="AB818" s="29">
        <f ca="1">'DAC Adjustment'!U822-'Census Tract'!P818</f>
        <v>0</v>
      </c>
      <c r="AC818" s="105">
        <f ca="1">'DAC Adjustment'!V822-'Census Tract'!Q818</f>
        <v>0</v>
      </c>
      <c r="AD818" s="29">
        <f ca="1">'DAC Adjustment'!W822-'Census Tract'!R818</f>
        <v>0</v>
      </c>
      <c r="AE818" s="29">
        <f ca="1">'DAC Adjustment'!X822-'Census Tract'!S818</f>
        <v>0</v>
      </c>
      <c r="AF818" s="29">
        <f ca="1">'DAC Adjustment'!Y822-'Census Tract'!T818</f>
        <v>0</v>
      </c>
      <c r="AG818" s="345">
        <f ca="1">'DAC Adjustment'!Z822-'Census Tract'!U818</f>
        <v>0</v>
      </c>
    </row>
    <row r="819" spans="1:33" ht="15.75" x14ac:dyDescent="0.25">
      <c r="A819" s="193" t="s">
        <v>62</v>
      </c>
      <c r="B819" s="53" t="str">
        <f>IFERROR(INDEX(Geography!$R$5:$R$889,MATCH(C819,Geography!$S$5:$S$889,0)),"Undefined")</f>
        <v>Newberg</v>
      </c>
      <c r="C819" s="53">
        <v>41071030101</v>
      </c>
      <c r="D819" s="171" cm="1">
        <f t="array" ref="D819">INDEX(Geography!$K$5:$K$838,MATCH(C819,Geography!$L$5:$L$838,0),0)</f>
        <v>0</v>
      </c>
      <c r="E819" s="53">
        <v>6327</v>
      </c>
      <c r="F819" s="53">
        <f>SUMIF(County!$A$5:$A$40,A819,County!$D$5:$D$40)</f>
        <v>99676</v>
      </c>
      <c r="G819" s="173" cm="1">
        <f t="array" ref="G819">INDEX(Geography!$E$5:$E$833,MATCH(C819,Geography!$C$5:$C$833,0),0)</f>
        <v>4924</v>
      </c>
      <c r="H819" s="239">
        <f t="shared" si="12"/>
        <v>6433.4070520382757</v>
      </c>
      <c r="I819" s="173">
        <f>SUMIF(Geography!$L$5:$L$838,'Census Tract'!C819,Geography!$M$5:$M$838)</f>
        <v>1028</v>
      </c>
      <c r="J819" s="338">
        <f ca="1">($I819/(SUMIF($D$5:$D$832,$D819,$I$5:$I$832))*IF($D819=1,Urban_Rural_LDVs!F$6,Urban_Rural_LDVs!F$7))</f>
        <v>1.5795828702480021</v>
      </c>
      <c r="K819" s="196">
        <f ca="1">($I819/(SUMIF($D$5:$D$832,$D819,$I$5:$I$832))*IF($D819=1,Urban_Rural_LDVs!G$6,Urban_Rural_LDVs!G$7))</f>
        <v>7.9680088159660603</v>
      </c>
      <c r="L819" s="196">
        <f ca="1">($I819/(SUMIF($D$5:$D$832,$D819,$I$5:$I$832))*IF($D819=1,Urban_Rural_LDVs!H$6,Urban_Rural_LDVs!H$7))</f>
        <v>36.920246237048481</v>
      </c>
      <c r="M819" s="197">
        <f ca="1">($I819/(SUMIF($D$5:$D$832,$D819,$I$5:$I$832))*IF($D819=1,Urban_Rural_LDVs!I$6,Urban_Rural_LDVs!I$7))</f>
        <v>80.313241895575047</v>
      </c>
      <c r="N819" s="196">
        <f ca="1">($H819/(SUMIF($D$5:$D$832,$D819,$H$5:$H$832))*IF($D819=1,Urban_Rural_LDVs!J$6,Urban_Rural_LDVs!J$7))</f>
        <v>1.760903898892715</v>
      </c>
      <c r="O819" s="196">
        <f ca="1">($H819/(SUMIF($D$5:$D$832,$D819,$H$5:$H$832))*IF($D819=1,Urban_Rural_LDVs!K$6,Urban_Rural_LDVs!K$7))</f>
        <v>9.203877164009775</v>
      </c>
      <c r="P819" s="196">
        <f ca="1">($H819/(SUMIF($D$5:$D$832,$D819,$H$5:$H$832))*IF($D819=1,Urban_Rural_LDVs!L$6,Urban_Rural_LDVs!L$7))</f>
        <v>42.94014018617208</v>
      </c>
      <c r="Q819" s="197">
        <f ca="1">($H819/(SUMIF($D$5:$D$832,$D819,$H$5:$H$832))*IF($D819=1,Urban_Rural_LDVs!M$6,Urban_Rural_LDVs!M$7))</f>
        <v>93.501851873173777</v>
      </c>
      <c r="R819" s="196">
        <f ca="1">($H819/(SUMIF($D$5:$D$832,$D819,$H$5:$H$832))*IF($D819=1,Urban_Rural_LDVs!N$6,Urban_Rural_LDVs!N$7))</f>
        <v>1.2026177718880995</v>
      </c>
      <c r="S819" s="196">
        <f ca="1">($H819/(SUMIF($D$5:$D$832,$D819,$H$5:$H$832))*IF($D819=1,Urban_Rural_LDVs!O$6,Urban_Rural_LDVs!O$7))</f>
        <v>6.2300782835808697</v>
      </c>
      <c r="T819" s="196">
        <f ca="1">($H819/(SUMIF($D$5:$D$832,$D819,$H$5:$H$832))*IF($D819=1,Urban_Rural_LDVs!P$6,Urban_Rural_LDVs!P$7))</f>
        <v>28.708017986325217</v>
      </c>
      <c r="U819" s="339">
        <f ca="1">($H819/(SUMIF($D$5:$D$832,$D819,$H$5:$H$832))*IF($D819=1,Urban_Rural_LDVs!Q$6,Urban_Rural_LDVs!Q$7))</f>
        <v>62.394444297830312</v>
      </c>
      <c r="V819" s="344">
        <f ca="1">'DAC Adjustment'!O823-'Census Tract'!J819</f>
        <v>0</v>
      </c>
      <c r="W819" s="29">
        <f ca="1">'DAC Adjustment'!P823-'Census Tract'!K819</f>
        <v>0</v>
      </c>
      <c r="X819" s="29">
        <f ca="1">'DAC Adjustment'!Q823-'Census Tract'!L819</f>
        <v>0</v>
      </c>
      <c r="Y819" s="105">
        <f ca="1">'DAC Adjustment'!R823-'Census Tract'!M819</f>
        <v>0</v>
      </c>
      <c r="Z819" s="29">
        <f ca="1">'DAC Adjustment'!S823-'Census Tract'!N819</f>
        <v>0</v>
      </c>
      <c r="AA819" s="29">
        <f ca="1">'DAC Adjustment'!T823-'Census Tract'!O819</f>
        <v>0</v>
      </c>
      <c r="AB819" s="29">
        <f ca="1">'DAC Adjustment'!U823-'Census Tract'!P819</f>
        <v>0</v>
      </c>
      <c r="AC819" s="105">
        <f ca="1">'DAC Adjustment'!V823-'Census Tract'!Q819</f>
        <v>0</v>
      </c>
      <c r="AD819" s="29">
        <f ca="1">'DAC Adjustment'!W823-'Census Tract'!R819</f>
        <v>0</v>
      </c>
      <c r="AE819" s="29">
        <f ca="1">'DAC Adjustment'!X823-'Census Tract'!S819</f>
        <v>0</v>
      </c>
      <c r="AF819" s="29">
        <f ca="1">'DAC Adjustment'!Y823-'Census Tract'!T819</f>
        <v>0</v>
      </c>
      <c r="AG819" s="345">
        <f ca="1">'DAC Adjustment'!Z823-'Census Tract'!U819</f>
        <v>0</v>
      </c>
    </row>
    <row r="820" spans="1:33" ht="15.75" x14ac:dyDescent="0.25">
      <c r="A820" s="193" t="s">
        <v>62</v>
      </c>
      <c r="B820" s="53" t="str">
        <f>IFERROR(INDEX(Geography!$R$5:$R$889,MATCH(C820,Geography!$S$5:$S$889,0)),"Undefined")</f>
        <v>Newberg</v>
      </c>
      <c r="C820" s="53">
        <v>41071030201</v>
      </c>
      <c r="D820" s="171" cm="1">
        <f t="array" ref="D820">INDEX(Geography!$K$5:$K$838,MATCH(C820,Geography!$L$5:$L$838,0),0)</f>
        <v>1</v>
      </c>
      <c r="E820" s="53">
        <v>6978</v>
      </c>
      <c r="F820" s="53">
        <f>SUMIF(County!$A$5:$A$40,A820,County!$D$5:$D$40)</f>
        <v>99676</v>
      </c>
      <c r="G820" s="173" cm="1">
        <f t="array" ref="G820">INDEX(Geography!$E$5:$E$833,MATCH(C820,Geography!$C$5:$C$833,0),0)</f>
        <v>3698</v>
      </c>
      <c r="H820" s="239">
        <f t="shared" si="12"/>
        <v>4831.5879931839036</v>
      </c>
      <c r="I820" s="173">
        <f>SUMIF(Geography!$L$5:$L$838,'Census Tract'!C820,Geography!$M$5:$M$838)</f>
        <v>5057</v>
      </c>
      <c r="J820" s="338">
        <f ca="1">($I820/(SUMIF($D$5:$D$832,$D820,$I$5:$I$832))*IF($D820=1,Urban_Rural_LDVs!F$6,Urban_Rural_LDVs!F$7))</f>
        <v>2.532484944025021</v>
      </c>
      <c r="K820" s="196">
        <f ca="1">($I820/(SUMIF($D$5:$D$832,$D820,$I$5:$I$832))*IF($D820=1,Urban_Rural_LDVs!G$6,Urban_Rural_LDVs!G$7))</f>
        <v>12.585362075751053</v>
      </c>
      <c r="L820" s="196">
        <f ca="1">($I820/(SUMIF($D$5:$D$832,$D820,$I$5:$I$832))*IF($D820=1,Urban_Rural_LDVs!H$6,Urban_Rural_LDVs!H$7))</f>
        <v>57.910087415193559</v>
      </c>
      <c r="M820" s="197">
        <f ca="1">($I820/(SUMIF($D$5:$D$832,$D820,$I$5:$I$832))*IF($D820=1,Urban_Rural_LDVs!I$6,Urban_Rural_LDVs!I$7))</f>
        <v>125.77665642794013</v>
      </c>
      <c r="N820" s="196">
        <f ca="1">($H820/(SUMIF($D$5:$D$832,$D820,$H$5:$H$832))*IF($D820=1,Urban_Rural_LDVs!J$6,Urban_Rural_LDVs!J$7))</f>
        <v>0.99744597794413448</v>
      </c>
      <c r="O820" s="196">
        <f ca="1">($H820/(SUMIF($D$5:$D$832,$D820,$H$5:$H$832))*IF($D820=1,Urban_Rural_LDVs!K$6,Urban_Rural_LDVs!K$7))</f>
        <v>4.7464321082938659</v>
      </c>
      <c r="P820" s="196">
        <f ca="1">($H820/(SUMIF($D$5:$D$832,$D820,$H$5:$H$832))*IF($D820=1,Urban_Rural_LDVs!L$6,Urban_Rural_LDVs!L$7))</f>
        <v>21.64748217159957</v>
      </c>
      <c r="Q820" s="197">
        <f ca="1">($H820/(SUMIF($D$5:$D$832,$D820,$H$5:$H$832))*IF($D820=1,Urban_Rural_LDVs!M$6,Urban_Rural_LDVs!M$7))</f>
        <v>46.953769465937349</v>
      </c>
      <c r="R820" s="196">
        <f ca="1">($H820/(SUMIF($D$5:$D$832,$D820,$H$5:$H$832))*IF($D820=1,Urban_Rural_LDVs!N$6,Urban_Rural_LDVs!N$7))</f>
        <v>0.41527005241260317</v>
      </c>
      <c r="S820" s="196">
        <f ca="1">($H820/(SUMIF($D$5:$D$832,$D820,$H$5:$H$832))*IF($D820=1,Urban_Rural_LDVs!O$6,Urban_Rural_LDVs!O$7))</f>
        <v>1.9725889419933571</v>
      </c>
      <c r="T820" s="196">
        <f ca="1">($H820/(SUMIF($D$5:$D$832,$D820,$H$5:$H$832))*IF($D820=1,Urban_Rural_LDVs!P$6,Urban_Rural_LDVs!P$7))</f>
        <v>8.6551607396756456</v>
      </c>
      <c r="U820" s="339">
        <f ca="1">($H820/(SUMIF($D$5:$D$832,$D820,$H$5:$H$832))*IF($D820=1,Urban_Rural_LDVs!Q$6,Urban_Rural_LDVs!Q$7))</f>
        <v>18.59391161870867</v>
      </c>
      <c r="V820" s="344">
        <f ca="1">'DAC Adjustment'!O824-'Census Tract'!J820</f>
        <v>0</v>
      </c>
      <c r="W820" s="29">
        <f ca="1">'DAC Adjustment'!P824-'Census Tract'!K820</f>
        <v>0</v>
      </c>
      <c r="X820" s="29">
        <f ca="1">'DAC Adjustment'!Q824-'Census Tract'!L820</f>
        <v>0</v>
      </c>
      <c r="Y820" s="105">
        <f ca="1">'DAC Adjustment'!R824-'Census Tract'!M820</f>
        <v>0</v>
      </c>
      <c r="Z820" s="29">
        <f ca="1">'DAC Adjustment'!S824-'Census Tract'!N820</f>
        <v>0</v>
      </c>
      <c r="AA820" s="29">
        <f ca="1">'DAC Adjustment'!T824-'Census Tract'!O820</f>
        <v>0</v>
      </c>
      <c r="AB820" s="29">
        <f ca="1">'DAC Adjustment'!U824-'Census Tract'!P820</f>
        <v>0</v>
      </c>
      <c r="AC820" s="105">
        <f ca="1">'DAC Adjustment'!V824-'Census Tract'!Q820</f>
        <v>0</v>
      </c>
      <c r="AD820" s="29">
        <f ca="1">'DAC Adjustment'!W824-'Census Tract'!R820</f>
        <v>0</v>
      </c>
      <c r="AE820" s="29">
        <f ca="1">'DAC Adjustment'!X824-'Census Tract'!S820</f>
        <v>0</v>
      </c>
      <c r="AF820" s="29">
        <f ca="1">'DAC Adjustment'!Y824-'Census Tract'!T820</f>
        <v>0</v>
      </c>
      <c r="AG820" s="345">
        <f ca="1">'DAC Adjustment'!Z824-'Census Tract'!U820</f>
        <v>0</v>
      </c>
    </row>
    <row r="821" spans="1:33" ht="15.75" x14ac:dyDescent="0.25">
      <c r="A821" s="193" t="s">
        <v>62</v>
      </c>
      <c r="B821" s="53" t="str">
        <f>IFERROR(INDEX(Geography!$R$5:$R$889,MATCH(C821,Geography!$S$5:$S$889,0)),"Undefined")</f>
        <v>McMinnville</v>
      </c>
      <c r="C821" s="53">
        <v>41071030602</v>
      </c>
      <c r="D821" s="171" cm="1">
        <f t="array" ref="D821">INDEX(Geography!$K$5:$K$838,MATCH(C821,Geography!$L$5:$L$838,0),0)</f>
        <v>0</v>
      </c>
      <c r="E821" s="53">
        <v>5884</v>
      </c>
      <c r="F821" s="53">
        <f>SUMIF(County!$A$5:$A$40,A821,County!$D$5:$D$40)</f>
        <v>99676</v>
      </c>
      <c r="G821" s="173" cm="1">
        <f t="array" ref="G821">INDEX(Geography!$E$5:$E$833,MATCH(C821,Geography!$C$5:$C$833,0),0)</f>
        <v>5030</v>
      </c>
      <c r="H821" s="239">
        <f t="shared" si="12"/>
        <v>6571.9003801284571</v>
      </c>
      <c r="I821" s="173">
        <f>SUMIF(Geography!$L$5:$L$838,'Census Tract'!C821,Geography!$M$5:$M$838)</f>
        <v>1288</v>
      </c>
      <c r="J821" s="338">
        <f ca="1">($I821/(SUMIF($D$5:$D$832,$D821,$I$5:$I$832))*IF($D821=1,Urban_Rural_LDVs!F$6,Urban_Rural_LDVs!F$7))</f>
        <v>1.9790882654469131</v>
      </c>
      <c r="K821" s="196">
        <f ca="1">($I821/(SUMIF($D$5:$D$832,$D821,$I$5:$I$832))*IF($D821=1,Urban_Rural_LDVs!G$6,Urban_Rural_LDVs!G$7))</f>
        <v>9.9832639639730392</v>
      </c>
      <c r="L821" s="196">
        <f ca="1">($I821/(SUMIF($D$5:$D$832,$D821,$I$5:$I$832))*IF($D821=1,Urban_Rural_LDVs!H$6,Urban_Rural_LDVs!H$7))</f>
        <v>46.258051705562686</v>
      </c>
      <c r="M821" s="197">
        <f ca="1">($I821/(SUMIF($D$5:$D$832,$D821,$I$5:$I$832))*IF($D821=1,Urban_Rural_LDVs!I$6,Urban_Rural_LDVs!I$7))</f>
        <v>100.62592953453371</v>
      </c>
      <c r="N821" s="196">
        <f ca="1">($H821/(SUMIF($D$5:$D$832,$D821,$H$5:$H$832))*IF($D821=1,Urban_Rural_LDVs!J$6,Urban_Rural_LDVs!J$7))</f>
        <v>1.7988112533367902</v>
      </c>
      <c r="O821" s="196">
        <f ca="1">($H821/(SUMIF($D$5:$D$832,$D821,$H$5:$H$832))*IF($D821=1,Urban_Rural_LDVs!K$6,Urban_Rural_LDVs!K$7))</f>
        <v>9.4020109941042165</v>
      </c>
      <c r="P821" s="196">
        <f ca="1">($H821/(SUMIF($D$5:$D$832,$D821,$H$5:$H$832))*IF($D821=1,Urban_Rural_LDVs!L$6,Urban_Rural_LDVs!L$7))</f>
        <v>43.864521758010873</v>
      </c>
      <c r="Q821" s="197">
        <f ca="1">($H821/(SUMIF($D$5:$D$832,$D821,$H$5:$H$832))*IF($D821=1,Urban_Rural_LDVs!M$6,Urban_Rural_LDVs!M$7))</f>
        <v>95.514686214878964</v>
      </c>
      <c r="R821" s="196">
        <f ca="1">($H821/(SUMIF($D$5:$D$832,$D821,$H$5:$H$832))*IF($D821=1,Urban_Rural_LDVs!N$6,Urban_Rural_LDVs!N$7))</f>
        <v>1.2285067815997439</v>
      </c>
      <c r="S821" s="196">
        <f ca="1">($H821/(SUMIF($D$5:$D$832,$D821,$H$5:$H$832))*IF($D821=1,Urban_Rural_LDVs!O$6,Urban_Rural_LDVs!O$7))</f>
        <v>6.3641945098317976</v>
      </c>
      <c r="T821" s="196">
        <f ca="1">($H821/(SUMIF($D$5:$D$832,$D821,$H$5:$H$832))*IF($D821=1,Urban_Rural_LDVs!P$6,Urban_Rural_LDVs!P$7))</f>
        <v>29.326021622911416</v>
      </c>
      <c r="U821" s="339">
        <f ca="1">($H821/(SUMIF($D$5:$D$832,$D821,$H$5:$H$832))*IF($D821=1,Urban_Rural_LDVs!Q$6,Urban_Rural_LDVs!Q$7))</f>
        <v>63.737622830643062</v>
      </c>
      <c r="V821" s="344">
        <f ca="1">'DAC Adjustment'!O825-'Census Tract'!J821</f>
        <v>0</v>
      </c>
      <c r="W821" s="29">
        <f ca="1">'DAC Adjustment'!P825-'Census Tract'!K821</f>
        <v>0</v>
      </c>
      <c r="X821" s="29">
        <f ca="1">'DAC Adjustment'!Q825-'Census Tract'!L821</f>
        <v>0</v>
      </c>
      <c r="Y821" s="105">
        <f ca="1">'DAC Adjustment'!R825-'Census Tract'!M821</f>
        <v>0</v>
      </c>
      <c r="Z821" s="29">
        <f ca="1">'DAC Adjustment'!S825-'Census Tract'!N821</f>
        <v>0</v>
      </c>
      <c r="AA821" s="29">
        <f ca="1">'DAC Adjustment'!T825-'Census Tract'!O821</f>
        <v>0</v>
      </c>
      <c r="AB821" s="29">
        <f ca="1">'DAC Adjustment'!U825-'Census Tract'!P821</f>
        <v>0</v>
      </c>
      <c r="AC821" s="105">
        <f ca="1">'DAC Adjustment'!V825-'Census Tract'!Q821</f>
        <v>0</v>
      </c>
      <c r="AD821" s="29">
        <f ca="1">'DAC Adjustment'!W825-'Census Tract'!R821</f>
        <v>0</v>
      </c>
      <c r="AE821" s="29">
        <f ca="1">'DAC Adjustment'!X825-'Census Tract'!S821</f>
        <v>0</v>
      </c>
      <c r="AF821" s="29">
        <f ca="1">'DAC Adjustment'!Y825-'Census Tract'!T821</f>
        <v>0</v>
      </c>
      <c r="AG821" s="345">
        <f ca="1">'DAC Adjustment'!Z825-'Census Tract'!U821</f>
        <v>0</v>
      </c>
    </row>
    <row r="822" spans="1:33" ht="15.75" x14ac:dyDescent="0.25">
      <c r="A822" s="193" t="s">
        <v>62</v>
      </c>
      <c r="B822" s="53" t="str">
        <f>IFERROR(INDEX(Geography!$R$5:$R$889,MATCH(C822,Geography!$S$5:$S$889,0)),"Undefined")</f>
        <v>Newberg</v>
      </c>
      <c r="C822" s="53">
        <v>41071030302</v>
      </c>
      <c r="D822" s="171" cm="1">
        <f t="array" ref="D822">INDEX(Geography!$K$5:$K$838,MATCH(C822,Geography!$L$5:$L$838,0),0)</f>
        <v>0</v>
      </c>
      <c r="E822" s="53">
        <v>2102</v>
      </c>
      <c r="F822" s="53">
        <f>SUMIF(County!$A$5:$A$40,A822,County!$D$5:$D$40)</f>
        <v>99676</v>
      </c>
      <c r="G822" s="173" cm="1">
        <f t="array" ref="G822">INDEX(Geography!$E$5:$E$833,MATCH(C822,Geography!$C$5:$C$833,0),0)</f>
        <v>2014</v>
      </c>
      <c r="H822" s="239">
        <f t="shared" si="12"/>
        <v>2631.3732337134616</v>
      </c>
      <c r="I822" s="173">
        <f>SUMIF(Geography!$L$5:$L$838,'Census Tract'!C822,Geography!$M$5:$M$838)</f>
        <v>568</v>
      </c>
      <c r="J822" s="338">
        <f ca="1">($I822/(SUMIF($D$5:$D$832,$D822,$I$5:$I$832))*IF($D822=1,Urban_Rural_LDVs!F$6,Urban_Rural_LDVs!F$7))</f>
        <v>0.87276563258839024</v>
      </c>
      <c r="K822" s="196">
        <f ca="1">($I822/(SUMIF($D$5:$D$832,$D822,$I$5:$I$832))*IF($D822=1,Urban_Rural_LDVs!G$6,Urban_Rural_LDVs!G$7))</f>
        <v>4.4025574002614025</v>
      </c>
      <c r="L822" s="196">
        <f ca="1">($I822/(SUMIF($D$5:$D$832,$D822,$I$5:$I$832))*IF($D822=1,Urban_Rural_LDVs!H$6,Urban_Rural_LDVs!H$7))</f>
        <v>20.399513485061807</v>
      </c>
      <c r="M822" s="197">
        <f ca="1">($I822/(SUMIF($D$5:$D$832,$D822,$I$5:$I$832))*IF($D822=1,Urban_Rural_LDVs!I$6,Urban_Rural_LDVs!I$7))</f>
        <v>44.37540991895586</v>
      </c>
      <c r="N822" s="196">
        <f ca="1">($H822/(SUMIF($D$5:$D$832,$D822,$H$5:$H$832))*IF($D822=1,Urban_Rural_LDVs!J$6,Urban_Rural_LDVs!J$7))</f>
        <v>0.7202397344374345</v>
      </c>
      <c r="O822" s="196">
        <f ca="1">($H822/(SUMIF($D$5:$D$832,$D822,$H$5:$H$832))*IF($D822=1,Urban_Rural_LDVs!K$6,Urban_Rural_LDVs!K$7))</f>
        <v>3.7645427717944115</v>
      </c>
      <c r="P822" s="196">
        <f ca="1">($H822/(SUMIF($D$5:$D$832,$D822,$H$5:$H$832))*IF($D822=1,Urban_Rural_LDVs!L$6,Urban_Rural_LDVs!L$7))</f>
        <v>17.563249864937156</v>
      </c>
      <c r="Q822" s="197">
        <f ca="1">($H822/(SUMIF($D$5:$D$832,$D822,$H$5:$H$832))*IF($D822=1,Urban_Rural_LDVs!M$6,Urban_Rural_LDVs!M$7))</f>
        <v>38.243852492398851</v>
      </c>
      <c r="R822" s="196">
        <f ca="1">($H822/(SUMIF($D$5:$D$832,$D822,$H$5:$H$832))*IF($D822=1,Urban_Rural_LDVs!N$6,Urban_Rural_LDVs!N$7))</f>
        <v>0.49189118452124936</v>
      </c>
      <c r="S822" s="196">
        <f ca="1">($H822/(SUMIF($D$5:$D$832,$D822,$H$5:$H$832))*IF($D822=1,Urban_Rural_LDVs!O$6,Urban_Rural_LDVs!O$7))</f>
        <v>2.548208298767642</v>
      </c>
      <c r="T822" s="196">
        <f ca="1">($H822/(SUMIF($D$5:$D$832,$D822,$H$5:$H$832))*IF($D822=1,Urban_Rural_LDVs!P$6,Urban_Rural_LDVs!P$7))</f>
        <v>11.742069095137891</v>
      </c>
      <c r="U822" s="339">
        <f ca="1">($H822/(SUMIF($D$5:$D$832,$D822,$H$5:$H$832))*IF($D822=1,Urban_Rural_LDVs!Q$6,Urban_Rural_LDVs!Q$7))</f>
        <v>25.52039212344237</v>
      </c>
      <c r="V822" s="344">
        <f ca="1">'DAC Adjustment'!O826-'Census Tract'!J822</f>
        <v>0</v>
      </c>
      <c r="W822" s="29">
        <f ca="1">'DAC Adjustment'!P826-'Census Tract'!K822</f>
        <v>0</v>
      </c>
      <c r="X822" s="29">
        <f ca="1">'DAC Adjustment'!Q826-'Census Tract'!L822</f>
        <v>0</v>
      </c>
      <c r="Y822" s="105">
        <f ca="1">'DAC Adjustment'!R826-'Census Tract'!M822</f>
        <v>0</v>
      </c>
      <c r="Z822" s="29">
        <f ca="1">'DAC Adjustment'!S826-'Census Tract'!N822</f>
        <v>0</v>
      </c>
      <c r="AA822" s="29">
        <f ca="1">'DAC Adjustment'!T826-'Census Tract'!O822</f>
        <v>0</v>
      </c>
      <c r="AB822" s="29">
        <f ca="1">'DAC Adjustment'!U826-'Census Tract'!P822</f>
        <v>0</v>
      </c>
      <c r="AC822" s="105">
        <f ca="1">'DAC Adjustment'!V826-'Census Tract'!Q822</f>
        <v>0</v>
      </c>
      <c r="AD822" s="29">
        <f ca="1">'DAC Adjustment'!W826-'Census Tract'!R822</f>
        <v>0</v>
      </c>
      <c r="AE822" s="29">
        <f ca="1">'DAC Adjustment'!X826-'Census Tract'!S822</f>
        <v>0</v>
      </c>
      <c r="AF822" s="29">
        <f ca="1">'DAC Adjustment'!Y826-'Census Tract'!T822</f>
        <v>0</v>
      </c>
      <c r="AG822" s="345">
        <f ca="1">'DAC Adjustment'!Z826-'Census Tract'!U822</f>
        <v>0</v>
      </c>
    </row>
    <row r="823" spans="1:33" ht="15.75" x14ac:dyDescent="0.25">
      <c r="A823" s="193" t="s">
        <v>62</v>
      </c>
      <c r="B823" s="53" t="str">
        <f>IFERROR(INDEX(Geography!$R$5:$R$889,MATCH(C823,Geography!$S$5:$S$889,0)),"Undefined")</f>
        <v>McMinnville</v>
      </c>
      <c r="C823" s="53">
        <v>41071030701</v>
      </c>
      <c r="D823" s="171" cm="1">
        <f t="array" ref="D823">INDEX(Geography!$K$5:$K$838,MATCH(C823,Geography!$L$5:$L$838,0),0)</f>
        <v>1</v>
      </c>
      <c r="E823" s="53">
        <v>8303</v>
      </c>
      <c r="F823" s="53">
        <f>SUMIF(County!$A$5:$A$40,A823,County!$D$5:$D$40)</f>
        <v>99676</v>
      </c>
      <c r="G823" s="173" cm="1">
        <f t="array" ref="G823">INDEX(Geography!$E$5:$E$833,MATCH(C823,Geography!$C$5:$C$833,0),0)</f>
        <v>6340</v>
      </c>
      <c r="H823" s="239">
        <f t="shared" si="12"/>
        <v>8283.4688687901435</v>
      </c>
      <c r="I823" s="173">
        <f>SUMIF(Geography!$L$5:$L$838,'Census Tract'!C823,Geography!$M$5:$M$838)</f>
        <v>1420</v>
      </c>
      <c r="J823" s="338">
        <f ca="1">($I823/(SUMIF($D$5:$D$832,$D823,$I$5:$I$832))*IF($D823=1,Urban_Rural_LDVs!F$6,Urban_Rural_LDVs!F$7))</f>
        <v>0.71111896786939488</v>
      </c>
      <c r="K823" s="196">
        <f ca="1">($I823/(SUMIF($D$5:$D$832,$D823,$I$5:$I$832))*IF($D823=1,Urban_Rural_LDVs!G$6,Urban_Rural_LDVs!G$7))</f>
        <v>3.5339557341440568</v>
      </c>
      <c r="L823" s="196">
        <f ca="1">($I823/(SUMIF($D$5:$D$832,$D823,$I$5:$I$832))*IF($D823=1,Urban_Rural_LDVs!H$6,Urban_Rural_LDVs!H$7))</f>
        <v>16.261088417950337</v>
      </c>
      <c r="M823" s="197">
        <f ca="1">($I823/(SUMIF($D$5:$D$832,$D823,$I$5:$I$832))*IF($D823=1,Urban_Rural_LDVs!I$6,Urban_Rural_LDVs!I$7))</f>
        <v>35.317945842925639</v>
      </c>
      <c r="N823" s="196">
        <f ca="1">($H823/(SUMIF($D$5:$D$832,$D823,$H$5:$H$832))*IF($D823=1,Urban_Rural_LDVs!J$6,Urban_Rural_LDVs!J$7))</f>
        <v>1.7100615197852389</v>
      </c>
      <c r="O823" s="196">
        <f ca="1">($H823/(SUMIF($D$5:$D$832,$D823,$H$5:$H$832))*IF($D823=1,Urban_Rural_LDVs!K$6,Urban_Rural_LDVs!K$7))</f>
        <v>8.1374741932350236</v>
      </c>
      <c r="P823" s="196">
        <f ca="1">($H823/(SUMIF($D$5:$D$832,$D823,$H$5:$H$832))*IF($D823=1,Urban_Rural_LDVs!L$6,Urban_Rural_LDVs!L$7))</f>
        <v>37.113314485652054</v>
      </c>
      <c r="Q823" s="197">
        <f ca="1">($H823/(SUMIF($D$5:$D$832,$D823,$H$5:$H$832))*IF($D823=1,Urban_Rural_LDVs!M$6,Urban_Rural_LDVs!M$7))</f>
        <v>80.499431696604333</v>
      </c>
      <c r="R823" s="196">
        <f ca="1">($H823/(SUMIF($D$5:$D$832,$D823,$H$5:$H$832))*IF($D823=1,Urban_Rural_LDVs!N$6,Urban_Rural_LDVs!N$7))</f>
        <v>0.71195568747861127</v>
      </c>
      <c r="S823" s="196">
        <f ca="1">($H823/(SUMIF($D$5:$D$832,$D823,$H$5:$H$832))*IF($D823=1,Urban_Rural_LDVs!O$6,Urban_Rural_LDVs!O$7))</f>
        <v>3.3818858551211153</v>
      </c>
      <c r="T823" s="196">
        <f ca="1">($H823/(SUMIF($D$5:$D$832,$D823,$H$5:$H$832))*IF($D823=1,Urban_Rural_LDVs!P$6,Urban_Rural_LDVs!P$7))</f>
        <v>14.83875583816755</v>
      </c>
      <c r="U823" s="339">
        <f ca="1">($H823/(SUMIF($D$5:$D$832,$D823,$H$5:$H$832))*IF($D823=1,Urban_Rural_LDVs!Q$6,Urban_Rural_LDVs!Q$7))</f>
        <v>31.878150260306377</v>
      </c>
      <c r="V823" s="344">
        <f ca="1">'DAC Adjustment'!O827-'Census Tract'!J823</f>
        <v>0</v>
      </c>
      <c r="W823" s="29">
        <f ca="1">'DAC Adjustment'!P827-'Census Tract'!K823</f>
        <v>0</v>
      </c>
      <c r="X823" s="29">
        <f ca="1">'DAC Adjustment'!Q827-'Census Tract'!L823</f>
        <v>0</v>
      </c>
      <c r="Y823" s="105">
        <f ca="1">'DAC Adjustment'!R827-'Census Tract'!M823</f>
        <v>0</v>
      </c>
      <c r="Z823" s="29">
        <f ca="1">'DAC Adjustment'!S827-'Census Tract'!N823</f>
        <v>0</v>
      </c>
      <c r="AA823" s="29">
        <f ca="1">'DAC Adjustment'!T827-'Census Tract'!O823</f>
        <v>0</v>
      </c>
      <c r="AB823" s="29">
        <f ca="1">'DAC Adjustment'!U827-'Census Tract'!P823</f>
        <v>0</v>
      </c>
      <c r="AC823" s="105">
        <f ca="1">'DAC Adjustment'!V827-'Census Tract'!Q823</f>
        <v>0</v>
      </c>
      <c r="AD823" s="29">
        <f ca="1">'DAC Adjustment'!W827-'Census Tract'!R823</f>
        <v>0</v>
      </c>
      <c r="AE823" s="29">
        <f ca="1">'DAC Adjustment'!X827-'Census Tract'!S823</f>
        <v>0</v>
      </c>
      <c r="AF823" s="29">
        <f ca="1">'DAC Adjustment'!Y827-'Census Tract'!T823</f>
        <v>0</v>
      </c>
      <c r="AG823" s="345">
        <f ca="1">'DAC Adjustment'!Z827-'Census Tract'!U823</f>
        <v>0</v>
      </c>
    </row>
    <row r="824" spans="1:33" ht="15.75" x14ac:dyDescent="0.25">
      <c r="A824" s="193" t="s">
        <v>62</v>
      </c>
      <c r="B824" s="53" t="str">
        <f>IFERROR(INDEX(Geography!$R$5:$R$889,MATCH(C824,Geography!$S$5:$S$889,0)),"Undefined")</f>
        <v>Newberg</v>
      </c>
      <c r="C824" s="53">
        <v>41071030102</v>
      </c>
      <c r="D824" s="171" cm="1">
        <f t="array" ref="D824">INDEX(Geography!$K$5:$K$838,MATCH(C824,Geography!$L$5:$L$838,0),0)</f>
        <v>1</v>
      </c>
      <c r="E824" s="53">
        <v>7791</v>
      </c>
      <c r="F824" s="53">
        <f>SUMIF(County!$A$5:$A$40,A824,County!$D$5:$D$40)</f>
        <v>99676</v>
      </c>
      <c r="G824" s="173" cm="1">
        <f t="array" ref="G824">INDEX(Geography!$E$5:$E$833,MATCH(C824,Geography!$C$5:$C$833,0),0)</f>
        <v>5987</v>
      </c>
      <c r="H824" s="239">
        <f t="shared" si="12"/>
        <v>7822.2599554332155</v>
      </c>
      <c r="I824" s="173">
        <f>SUMIF(Geography!$L$5:$L$838,'Census Tract'!C824,Geography!$M$5:$M$838)</f>
        <v>974</v>
      </c>
      <c r="J824" s="338">
        <f ca="1">($I824/(SUMIF($D$5:$D$832,$D824,$I$5:$I$832))*IF($D824=1,Urban_Rural_LDVs!F$6,Urban_Rural_LDVs!F$7))</f>
        <v>0.48776751739773982</v>
      </c>
      <c r="K824" s="196">
        <f ca="1">($I824/(SUMIF($D$5:$D$832,$D824,$I$5:$I$832))*IF($D824=1,Urban_Rural_LDVs!G$6,Urban_Rural_LDVs!G$7))</f>
        <v>2.4239949894762756</v>
      </c>
      <c r="L824" s="196">
        <f ca="1">($I824/(SUMIF($D$5:$D$832,$D824,$I$5:$I$832))*IF($D824=1,Urban_Rural_LDVs!H$6,Urban_Rural_LDVs!H$7))</f>
        <v>11.153732478227905</v>
      </c>
      <c r="M824" s="197">
        <f ca="1">($I824/(SUMIF($D$5:$D$832,$D824,$I$5:$I$832))*IF($D824=1,Urban_Rural_LDVs!I$6,Urban_Rural_LDVs!I$7))</f>
        <v>24.225126233105332</v>
      </c>
      <c r="N824" s="196">
        <f ca="1">($H824/(SUMIF($D$5:$D$832,$D824,$H$5:$H$832))*IF($D824=1,Urban_Rural_LDVs!J$6,Urban_Rural_LDVs!J$7))</f>
        <v>1.6148483152924644</v>
      </c>
      <c r="O824" s="196">
        <f ca="1">($H824/(SUMIF($D$5:$D$832,$D824,$H$5:$H$832))*IF($D824=1,Urban_Rural_LDVs!K$6,Urban_Rural_LDVs!K$7))</f>
        <v>7.6843940055044291</v>
      </c>
      <c r="P824" s="196">
        <f ca="1">($H824/(SUMIF($D$5:$D$832,$D824,$H$5:$H$832))*IF($D824=1,Urban_Rural_LDVs!L$6,Urban_Rural_LDVs!L$7))</f>
        <v>35.04691069804398</v>
      </c>
      <c r="Q824" s="197">
        <f ca="1">($H824/(SUMIF($D$5:$D$832,$D824,$H$5:$H$832))*IF($D824=1,Urban_Rural_LDVs!M$6,Urban_Rural_LDVs!M$7))</f>
        <v>76.017365546935352</v>
      </c>
      <c r="R824" s="196">
        <f ca="1">($H824/(SUMIF($D$5:$D$832,$D824,$H$5:$H$832))*IF($D824=1,Urban_Rural_LDVs!N$6,Urban_Rural_LDVs!N$7))</f>
        <v>0.67231525251331947</v>
      </c>
      <c r="S824" s="196">
        <f ca="1">($H824/(SUMIF($D$5:$D$832,$D824,$H$5:$H$832))*IF($D824=1,Urban_Rural_LDVs!O$6,Urban_Rural_LDVs!O$7))</f>
        <v>3.1935884250173685</v>
      </c>
      <c r="T824" s="196">
        <f ca="1">($H824/(SUMIF($D$5:$D$832,$D824,$H$5:$H$832))*IF($D824=1,Urban_Rural_LDVs!P$6,Urban_Rural_LDVs!P$7))</f>
        <v>14.012560126673362</v>
      </c>
      <c r="U824" s="339">
        <f ca="1">($H824/(SUMIF($D$5:$D$832,$D824,$H$5:$H$832))*IF($D824=1,Urban_Rural_LDVs!Q$6,Urban_Rural_LDVs!Q$7))</f>
        <v>30.103231168525909</v>
      </c>
      <c r="V824" s="344">
        <f ca="1">'DAC Adjustment'!O828-'Census Tract'!J824</f>
        <v>0</v>
      </c>
      <c r="W824" s="29">
        <f ca="1">'DAC Adjustment'!P828-'Census Tract'!K824</f>
        <v>0</v>
      </c>
      <c r="X824" s="29">
        <f ca="1">'DAC Adjustment'!Q828-'Census Tract'!L824</f>
        <v>0</v>
      </c>
      <c r="Y824" s="105">
        <f ca="1">'DAC Adjustment'!R828-'Census Tract'!M824</f>
        <v>0</v>
      </c>
      <c r="Z824" s="29">
        <f ca="1">'DAC Adjustment'!S828-'Census Tract'!N824</f>
        <v>0</v>
      </c>
      <c r="AA824" s="29">
        <f ca="1">'DAC Adjustment'!T828-'Census Tract'!O824</f>
        <v>0</v>
      </c>
      <c r="AB824" s="29">
        <f ca="1">'DAC Adjustment'!U828-'Census Tract'!P824</f>
        <v>0</v>
      </c>
      <c r="AC824" s="105">
        <f ca="1">'DAC Adjustment'!V828-'Census Tract'!Q824</f>
        <v>0</v>
      </c>
      <c r="AD824" s="29">
        <f ca="1">'DAC Adjustment'!W828-'Census Tract'!R824</f>
        <v>0</v>
      </c>
      <c r="AE824" s="29">
        <f ca="1">'DAC Adjustment'!X828-'Census Tract'!S824</f>
        <v>0</v>
      </c>
      <c r="AF824" s="29">
        <f ca="1">'DAC Adjustment'!Y828-'Census Tract'!T824</f>
        <v>0</v>
      </c>
      <c r="AG824" s="345">
        <f ca="1">'DAC Adjustment'!Z828-'Census Tract'!U824</f>
        <v>0</v>
      </c>
    </row>
    <row r="825" spans="1:33" ht="15.75" x14ac:dyDescent="0.25">
      <c r="A825" s="193" t="s">
        <v>62</v>
      </c>
      <c r="B825" s="53" t="str">
        <f>IFERROR(INDEX(Geography!$R$5:$R$889,MATCH(C825,Geography!$S$5:$S$889,0)),"Undefined")</f>
        <v>Newberg</v>
      </c>
      <c r="C825" s="53">
        <v>41071030202</v>
      </c>
      <c r="D825" s="171" cm="1">
        <f t="array" ref="D825">INDEX(Geography!$K$5:$K$838,MATCH(C825,Geography!$L$5:$L$838,0),0)</f>
        <v>1</v>
      </c>
      <c r="E825" s="53">
        <v>5917</v>
      </c>
      <c r="F825" s="53">
        <f>SUMIF(County!$A$5:$A$40,A825,County!$D$5:$D$40)</f>
        <v>99676</v>
      </c>
      <c r="G825" s="173" cm="1">
        <f t="array" ref="G825">INDEX(Geography!$E$5:$E$833,MATCH(C825,Geography!$C$5:$C$833,0),0)</f>
        <v>4294</v>
      </c>
      <c r="H825" s="239">
        <f t="shared" si="12"/>
        <v>5610.2863284834184</v>
      </c>
      <c r="I825" s="173">
        <f>SUMIF(Geography!$L$5:$L$838,'Census Tract'!C825,Geography!$M$5:$M$838)</f>
        <v>3040</v>
      </c>
      <c r="J825" s="338">
        <f ca="1">($I825/(SUMIF($D$5:$D$832,$D825,$I$5:$I$832))*IF($D825=1,Urban_Rural_LDVs!F$6,Urban_Rural_LDVs!F$7))</f>
        <v>1.5223955368471551</v>
      </c>
      <c r="K825" s="196">
        <f ca="1">($I825/(SUMIF($D$5:$D$832,$D825,$I$5:$I$832))*IF($D825=1,Urban_Rural_LDVs!G$6,Urban_Rural_LDVs!G$7))</f>
        <v>7.5656517125337555</v>
      </c>
      <c r="L825" s="196">
        <f ca="1">($I825/(SUMIF($D$5:$D$832,$D825,$I$5:$I$832))*IF($D825=1,Urban_Rural_LDVs!H$6,Urban_Rural_LDVs!H$7))</f>
        <v>34.812470979273961</v>
      </c>
      <c r="M825" s="197">
        <f ca="1">($I825/(SUMIF($D$5:$D$832,$D825,$I$5:$I$832))*IF($D825=1,Urban_Rural_LDVs!I$6,Urban_Rural_LDVs!I$7))</f>
        <v>75.610250255277435</v>
      </c>
      <c r="N825" s="196">
        <f ca="1">($H825/(SUMIF($D$5:$D$832,$D825,$H$5:$H$832))*IF($D825=1,Urban_Rural_LDVs!J$6,Urban_Rural_LDVs!J$7))</f>
        <v>1.1582025498356177</v>
      </c>
      <c r="O825" s="196">
        <f ca="1">($H825/(SUMIF($D$5:$D$832,$D825,$H$5:$H$832))*IF($D825=1,Urban_Rural_LDVs!K$6,Urban_Rural_LDVs!K$7))</f>
        <v>5.5114060229891466</v>
      </c>
      <c r="P825" s="196">
        <f ca="1">($H825/(SUMIF($D$5:$D$832,$D825,$H$5:$H$832))*IF($D825=1,Urban_Rural_LDVs!L$6,Urban_Rural_LDVs!L$7))</f>
        <v>25.136367886654558</v>
      </c>
      <c r="Q825" s="197">
        <f ca="1">($H825/(SUMIF($D$5:$D$832,$D825,$H$5:$H$832))*IF($D825=1,Urban_Rural_LDVs!M$6,Urban_Rural_LDVs!M$7))</f>
        <v>54.521223928267979</v>
      </c>
      <c r="R825" s="196">
        <f ca="1">($H825/(SUMIF($D$5:$D$832,$D825,$H$5:$H$832))*IF($D825=1,Urban_Rural_LDVs!N$6,Urban_Rural_LDVs!N$7))</f>
        <v>0.48219837886958306</v>
      </c>
      <c r="S825" s="196">
        <f ca="1">($H825/(SUMIF($D$5:$D$832,$D825,$H$5:$H$832))*IF($D825=1,Urban_Rural_LDVs!O$6,Urban_Rural_LDVs!O$7))</f>
        <v>2.2905075491940172</v>
      </c>
      <c r="T825" s="196">
        <f ca="1">($H825/(SUMIF($D$5:$D$832,$D825,$H$5:$H$832))*IF($D825=1,Urban_Rural_LDVs!P$6,Urban_Rural_LDVs!P$7))</f>
        <v>10.050097408374047</v>
      </c>
      <c r="U825" s="339">
        <f ca="1">($H825/(SUMIF($D$5:$D$832,$D825,$H$5:$H$832))*IF($D825=1,Urban_Rural_LDVs!Q$6,Urban_Rural_LDVs!Q$7))</f>
        <v>21.590658867153874</v>
      </c>
      <c r="V825" s="344">
        <f ca="1">'DAC Adjustment'!O829-'Census Tract'!J825</f>
        <v>0</v>
      </c>
      <c r="W825" s="29">
        <f ca="1">'DAC Adjustment'!P829-'Census Tract'!K825</f>
        <v>0</v>
      </c>
      <c r="X825" s="29">
        <f ca="1">'DAC Adjustment'!Q829-'Census Tract'!L825</f>
        <v>0</v>
      </c>
      <c r="Y825" s="105">
        <f ca="1">'DAC Adjustment'!R829-'Census Tract'!M825</f>
        <v>0</v>
      </c>
      <c r="Z825" s="29">
        <f ca="1">'DAC Adjustment'!S829-'Census Tract'!N825</f>
        <v>0</v>
      </c>
      <c r="AA825" s="29">
        <f ca="1">'DAC Adjustment'!T829-'Census Tract'!O825</f>
        <v>0</v>
      </c>
      <c r="AB825" s="29">
        <f ca="1">'DAC Adjustment'!U829-'Census Tract'!P825</f>
        <v>0</v>
      </c>
      <c r="AC825" s="105">
        <f ca="1">'DAC Adjustment'!V829-'Census Tract'!Q825</f>
        <v>0</v>
      </c>
      <c r="AD825" s="29">
        <f ca="1">'DAC Adjustment'!W829-'Census Tract'!R825</f>
        <v>0</v>
      </c>
      <c r="AE825" s="29">
        <f ca="1">'DAC Adjustment'!X829-'Census Tract'!S825</f>
        <v>0</v>
      </c>
      <c r="AF825" s="29">
        <f ca="1">'DAC Adjustment'!Y829-'Census Tract'!T825</f>
        <v>0</v>
      </c>
      <c r="AG825" s="345">
        <f ca="1">'DAC Adjustment'!Z829-'Census Tract'!U825</f>
        <v>0</v>
      </c>
    </row>
    <row r="826" spans="1:33" ht="15.75" x14ac:dyDescent="0.25">
      <c r="A826" s="193" t="s">
        <v>62</v>
      </c>
      <c r="B826" s="53" t="str">
        <f>IFERROR(INDEX(Geography!$R$5:$R$889,MATCH(C826,Geography!$S$5:$S$889,0)),"Undefined")</f>
        <v>McMinnville</v>
      </c>
      <c r="C826" s="53">
        <v>41071030802</v>
      </c>
      <c r="D826" s="171" cm="1">
        <f t="array" ref="D826">INDEX(Geography!$K$5:$K$838,MATCH(C826,Geography!$L$5:$L$838,0),0)</f>
        <v>1</v>
      </c>
      <c r="E826" s="53">
        <v>5171</v>
      </c>
      <c r="F826" s="53">
        <f>SUMIF(County!$A$5:$A$40,A826,County!$D$5:$D$40)</f>
        <v>99676</v>
      </c>
      <c r="G826" s="173" cm="1">
        <f t="array" ref="G826">INDEX(Geography!$E$5:$E$833,MATCH(C826,Geography!$C$5:$C$833,0),0)</f>
        <v>2446</v>
      </c>
      <c r="H826" s="239">
        <f t="shared" si="12"/>
        <v>3195.7988727225061</v>
      </c>
      <c r="I826" s="173">
        <f>SUMIF(Geography!$L$5:$L$838,'Census Tract'!C826,Geography!$M$5:$M$838)</f>
        <v>1706</v>
      </c>
      <c r="J826" s="338">
        <f ca="1">($I826/(SUMIF($D$5:$D$832,$D826,$I$5:$I$832))*IF($D826=1,Urban_Rural_LDVs!F$6,Urban_Rural_LDVs!F$7))</f>
        <v>0.85434433745435745</v>
      </c>
      <c r="K826" s="196">
        <f ca="1">($I826/(SUMIF($D$5:$D$832,$D826,$I$5:$I$832))*IF($D826=1,Urban_Rural_LDVs!G$6,Urban_Rural_LDVs!G$7))</f>
        <v>4.2457242834153242</v>
      </c>
      <c r="L826" s="196">
        <f ca="1">($I826/(SUMIF($D$5:$D$832,$D826,$I$5:$I$832))*IF($D826=1,Urban_Rural_LDVs!H$6,Urban_Rural_LDVs!H$7))</f>
        <v>19.536209042974136</v>
      </c>
      <c r="M826" s="197">
        <f ca="1">($I826/(SUMIF($D$5:$D$832,$D826,$I$5:$I$832))*IF($D826=1,Urban_Rural_LDVs!I$6,Urban_Rural_LDVs!I$7))</f>
        <v>42.431278597205029</v>
      </c>
      <c r="N826" s="196">
        <f ca="1">($H826/(SUMIF($D$5:$D$832,$D826,$H$5:$H$832))*IF($D826=1,Urban_Rural_LDVs!J$6,Urban_Rural_LDVs!J$7))</f>
        <v>0.65974928665531452</v>
      </c>
      <c r="O826" s="196">
        <f ca="1">($H826/(SUMIF($D$5:$D$832,$D826,$H$5:$H$832))*IF($D826=1,Urban_Rural_LDVs!K$6,Urban_Rural_LDVs!K$7))</f>
        <v>3.139473482121903</v>
      </c>
      <c r="P826" s="196">
        <f ca="1">($H826/(SUMIF($D$5:$D$832,$D826,$H$5:$H$832))*IF($D826=1,Urban_Rural_LDVs!L$6,Urban_Rural_LDVs!L$7))</f>
        <v>14.318480635947147</v>
      </c>
      <c r="Q826" s="197">
        <f ca="1">($H826/(SUMIF($D$5:$D$832,$D826,$H$5:$H$832))*IF($D826=1,Urban_Rural_LDVs!M$6,Urban_Rural_LDVs!M$7))</f>
        <v>31.057036266544824</v>
      </c>
      <c r="R826" s="196">
        <f ca="1">($H826/(SUMIF($D$5:$D$832,$D826,$H$5:$H$832))*IF($D826=1,Urban_Rural_LDVs!N$6,Urban_Rural_LDVs!N$7))</f>
        <v>0.27467564851304149</v>
      </c>
      <c r="S826" s="196">
        <f ca="1">($H826/(SUMIF($D$5:$D$832,$D826,$H$5:$H$832))*IF($D826=1,Urban_Rural_LDVs!O$6,Urban_Rural_LDVs!O$7))</f>
        <v>1.3047464986792188</v>
      </c>
      <c r="T826" s="196">
        <f ca="1">($H826/(SUMIF($D$5:$D$832,$D826,$H$5:$H$832))*IF($D826=1,Urban_Rural_LDVs!P$6,Urban_Rural_LDVs!P$7))</f>
        <v>5.7248575363024958</v>
      </c>
      <c r="U826" s="339">
        <f ca="1">($H826/(SUMIF($D$5:$D$832,$D826,$H$5:$H$832))*IF($D826=1,Urban_Rural_LDVs!Q$6,Urban_Rural_LDVs!Q$7))</f>
        <v>12.298731157209682</v>
      </c>
      <c r="V826" s="344">
        <f ca="1">'DAC Adjustment'!O830-'Census Tract'!J826</f>
        <v>0</v>
      </c>
      <c r="W826" s="29">
        <f ca="1">'DAC Adjustment'!P830-'Census Tract'!K826</f>
        <v>0</v>
      </c>
      <c r="X826" s="29">
        <f ca="1">'DAC Adjustment'!Q830-'Census Tract'!L826</f>
        <v>0</v>
      </c>
      <c r="Y826" s="105">
        <f ca="1">'DAC Adjustment'!R830-'Census Tract'!M826</f>
        <v>0</v>
      </c>
      <c r="Z826" s="29">
        <f ca="1">'DAC Adjustment'!S830-'Census Tract'!N826</f>
        <v>0</v>
      </c>
      <c r="AA826" s="29">
        <f ca="1">'DAC Adjustment'!T830-'Census Tract'!O826</f>
        <v>0</v>
      </c>
      <c r="AB826" s="29">
        <f ca="1">'DAC Adjustment'!U830-'Census Tract'!P826</f>
        <v>0</v>
      </c>
      <c r="AC826" s="105">
        <f ca="1">'DAC Adjustment'!V830-'Census Tract'!Q826</f>
        <v>0</v>
      </c>
      <c r="AD826" s="29">
        <f ca="1">'DAC Adjustment'!W830-'Census Tract'!R826</f>
        <v>0</v>
      </c>
      <c r="AE826" s="29">
        <f ca="1">'DAC Adjustment'!X830-'Census Tract'!S826</f>
        <v>0</v>
      </c>
      <c r="AF826" s="29">
        <f ca="1">'DAC Adjustment'!Y830-'Census Tract'!T826</f>
        <v>0</v>
      </c>
      <c r="AG826" s="345">
        <f ca="1">'DAC Adjustment'!Z830-'Census Tract'!U826</f>
        <v>0</v>
      </c>
    </row>
    <row r="827" spans="1:33" ht="15.75" x14ac:dyDescent="0.25">
      <c r="A827" s="193" t="s">
        <v>62</v>
      </c>
      <c r="B827" s="53" t="str">
        <f>IFERROR(INDEX(Geography!$R$5:$R$889,MATCH(C827,Geography!$S$5:$S$889,0)),"Undefined")</f>
        <v>Sheridan</v>
      </c>
      <c r="C827" s="53">
        <v>41071030502</v>
      </c>
      <c r="D827" s="171" cm="1">
        <f t="array" ref="D827">INDEX(Geography!$K$5:$K$838,MATCH(C827,Geography!$L$5:$L$838,0),0)</f>
        <v>0</v>
      </c>
      <c r="E827" s="53">
        <v>5126</v>
      </c>
      <c r="F827" s="53">
        <f>SUMIF(County!$A$5:$A$40,A827,County!$D$5:$D$40)</f>
        <v>99676</v>
      </c>
      <c r="G827" s="173" cm="1">
        <f t="array" ref="G827">INDEX(Geography!$E$5:$E$833,MATCH(C827,Geography!$C$5:$C$833,0),0)</f>
        <v>3795</v>
      </c>
      <c r="H827" s="239">
        <f t="shared" si="12"/>
        <v>4958.3224537947308</v>
      </c>
      <c r="I827" s="173">
        <f>SUMIF(Geography!$L$5:$L$838,'Census Tract'!C827,Geography!$M$5:$M$838)</f>
        <v>964</v>
      </c>
      <c r="J827" s="338">
        <f ca="1">($I827/(SUMIF($D$5:$D$832,$D827,$I$5:$I$832))*IF($D827=1,Urban_Rural_LDVs!F$6,Urban_Rural_LDVs!F$7))</f>
        <v>1.4812430806605779</v>
      </c>
      <c r="K827" s="196">
        <f ca="1">($I827/(SUMIF($D$5:$D$832,$D827,$I$5:$I$832))*IF($D827=1,Urban_Rural_LDVs!G$6,Urban_Rural_LDVs!G$7))</f>
        <v>7.471946010302803</v>
      </c>
      <c r="L827" s="196">
        <f ca="1">($I827/(SUMIF($D$5:$D$832,$D827,$I$5:$I$832))*IF($D827=1,Urban_Rural_LDVs!H$6,Urban_Rural_LDVs!H$7))</f>
        <v>34.621709506337289</v>
      </c>
      <c r="M827" s="197">
        <f ca="1">($I827/(SUMIF($D$5:$D$832,$D827,$I$5:$I$832))*IF($D827=1,Urban_Rural_LDVs!I$6,Urban_Rural_LDVs!I$7))</f>
        <v>75.313195707523676</v>
      </c>
      <c r="N827" s="196">
        <f ca="1">($H827/(SUMIF($D$5:$D$832,$D827,$H$5:$H$832))*IF($D827=1,Urban_Rural_LDVs!J$6,Urban_Rural_LDVs!J$7))</f>
        <v>1.3571548124081749</v>
      </c>
      <c r="O827" s="196">
        <f ca="1">($H827/(SUMIF($D$5:$D$832,$D827,$H$5:$H$832))*IF($D827=1,Urban_Rural_LDVs!K$6,Urban_Rural_LDVs!K$7))</f>
        <v>7.0935649547963227</v>
      </c>
      <c r="P827" s="196">
        <f ca="1">($H827/(SUMIF($D$5:$D$832,$D827,$H$5:$H$832))*IF($D827=1,Urban_Rural_LDVs!L$6,Urban_Rural_LDVs!L$7))</f>
        <v>33.094604388002239</v>
      </c>
      <c r="Q827" s="197">
        <f ca="1">($H827/(SUMIF($D$5:$D$832,$D827,$H$5:$H$832))*IF($D827=1,Urban_Rural_LDVs!M$6,Urban_Rural_LDVs!M$7))</f>
        <v>72.063267233690993</v>
      </c>
      <c r="R827" s="196">
        <f ca="1">($H827/(SUMIF($D$5:$D$832,$D827,$H$5:$H$832))*IF($D827=1,Urban_Rural_LDVs!N$6,Urban_Rural_LDVs!N$7))</f>
        <v>0.92687539486501569</v>
      </c>
      <c r="S827" s="196">
        <f ca="1">($H827/(SUMIF($D$5:$D$832,$D827,$H$5:$H$832))*IF($D827=1,Urban_Rural_LDVs!O$6,Urban_Rural_LDVs!O$7))</f>
        <v>4.8016139492667342</v>
      </c>
      <c r="T827" s="196">
        <f ca="1">($H827/(SUMIF($D$5:$D$832,$D827,$H$5:$H$832))*IF($D827=1,Urban_Rural_LDVs!P$6,Urban_Rural_LDVs!P$7))</f>
        <v>22.125696234383465</v>
      </c>
      <c r="U827" s="339">
        <f ca="1">($H827/(SUMIF($D$5:$D$832,$D827,$H$5:$H$832))*IF($D827=1,Urban_Rural_LDVs!Q$6,Urban_Rural_LDVs!Q$7))</f>
        <v>48.088325773815193</v>
      </c>
      <c r="V827" s="344">
        <f ca="1">'DAC Adjustment'!O831-'Census Tract'!J827</f>
        <v>0.37031077016514446</v>
      </c>
      <c r="W827" s="29">
        <f ca="1">'DAC Adjustment'!P831-'Census Tract'!K827</f>
        <v>1.8679865025757003</v>
      </c>
      <c r="X827" s="29">
        <f ca="1">'DAC Adjustment'!Q831-'Census Tract'!L827</f>
        <v>8.6554273765843206</v>
      </c>
      <c r="Y827" s="105">
        <f ca="1">'DAC Adjustment'!R831-'Census Tract'!M827</f>
        <v>18.828298926880919</v>
      </c>
      <c r="Z827" s="29">
        <f ca="1">'DAC Adjustment'!S831-'Census Tract'!N827</f>
        <v>0.33928870310204373</v>
      </c>
      <c r="AA827" s="29">
        <f ca="1">'DAC Adjustment'!T831-'Census Tract'!O827</f>
        <v>1.7733912386990802</v>
      </c>
      <c r="AB827" s="29">
        <f ca="1">'DAC Adjustment'!U831-'Census Tract'!P827</f>
        <v>8.2736510970005597</v>
      </c>
      <c r="AC827" s="105">
        <f ca="1">'DAC Adjustment'!V831-'Census Tract'!Q827</f>
        <v>18.015816808422755</v>
      </c>
      <c r="AD827" s="29">
        <f ca="1">'DAC Adjustment'!W831-'Census Tract'!R827</f>
        <v>0.23171884871625403</v>
      </c>
      <c r="AE827" s="29">
        <f ca="1">'DAC Adjustment'!X831-'Census Tract'!S827</f>
        <v>1.2004034873166836</v>
      </c>
      <c r="AF827" s="29">
        <f ca="1">'DAC Adjustment'!Y831-'Census Tract'!T827</f>
        <v>5.5314240585958672</v>
      </c>
      <c r="AG827" s="345">
        <f ca="1">'DAC Adjustment'!Z831-'Census Tract'!U827</f>
        <v>12.0220814434538</v>
      </c>
    </row>
    <row r="828" spans="1:33" ht="15.75" x14ac:dyDescent="0.25">
      <c r="A828" s="193" t="s">
        <v>62</v>
      </c>
      <c r="B828" s="53" t="str">
        <f>IFERROR(INDEX(Geography!$R$5:$R$889,MATCH(C828,Geography!$S$5:$S$889,0)),"Undefined")</f>
        <v>McMinnville</v>
      </c>
      <c r="C828" s="53">
        <v>41071030702</v>
      </c>
      <c r="D828" s="171" cm="1">
        <f t="array" ref="D828">INDEX(Geography!$K$5:$K$838,MATCH(C828,Geography!$L$5:$L$838,0),0)</f>
        <v>1</v>
      </c>
      <c r="E828" s="53">
        <v>7530</v>
      </c>
      <c r="F828" s="53">
        <f>SUMIF(County!$A$5:$A$40,A828,County!$D$5:$D$40)</f>
        <v>99676</v>
      </c>
      <c r="G828" s="173" cm="1">
        <f t="array" ref="G828">INDEX(Geography!$E$5:$E$833,MATCH(C828,Geography!$C$5:$C$833,0),0)</f>
        <v>5373</v>
      </c>
      <c r="H828" s="239">
        <f t="shared" si="12"/>
        <v>7020.0438851749905</v>
      </c>
      <c r="I828" s="173">
        <f>SUMIF(Geography!$L$5:$L$838,'Census Tract'!C828,Geography!$M$5:$M$838)</f>
        <v>918</v>
      </c>
      <c r="J828" s="338">
        <f ca="1">($I828/(SUMIF($D$5:$D$832,$D828,$I$5:$I$832))*IF($D828=1,Urban_Rural_LDVs!F$6,Urban_Rural_LDVs!F$7))</f>
        <v>0.45972338908739752</v>
      </c>
      <c r="K828" s="196">
        <f ca="1">($I828/(SUMIF($D$5:$D$832,$D828,$I$5:$I$832))*IF($D828=1,Urban_Rural_LDVs!G$6,Urban_Rural_LDVs!G$7))</f>
        <v>2.2846277210874959</v>
      </c>
      <c r="L828" s="196">
        <f ca="1">($I828/(SUMIF($D$5:$D$832,$D828,$I$5:$I$832))*IF($D828=1,Urban_Rural_LDVs!H$6,Urban_Rural_LDVs!H$7))</f>
        <v>10.512450118083386</v>
      </c>
      <c r="M828" s="197">
        <f ca="1">($I828/(SUMIF($D$5:$D$832,$D828,$I$5:$I$832))*IF($D828=1,Urban_Rural_LDVs!I$6,Urban_Rural_LDVs!I$7))</f>
        <v>22.832305833666013</v>
      </c>
      <c r="N828" s="196">
        <f ca="1">($H828/(SUMIF($D$5:$D$832,$D828,$H$5:$H$832))*IF($D828=1,Urban_Rural_LDVs!J$6,Urban_Rural_LDVs!J$7))</f>
        <v>1.4492366791492255</v>
      </c>
      <c r="O828" s="196">
        <f ca="1">($H828/(SUMIF($D$5:$D$832,$D828,$H$5:$H$832))*IF($D828=1,Urban_Rural_LDVs!K$6,Urban_Rural_LDVs!K$7))</f>
        <v>6.8963168517747286</v>
      </c>
      <c r="P828" s="196">
        <f ca="1">($H828/(SUMIF($D$5:$D$832,$D828,$H$5:$H$832))*IF($D828=1,Urban_Rural_LDVs!L$6,Urban_Rural_LDVs!L$7))</f>
        <v>31.452655951326257</v>
      </c>
      <c r="Q828" s="197">
        <f ca="1">($H828/(SUMIF($D$5:$D$832,$D828,$H$5:$H$832))*IF($D828=1,Urban_Rural_LDVs!M$6,Urban_Rural_LDVs!M$7))</f>
        <v>68.221363802185351</v>
      </c>
      <c r="R828" s="196">
        <f ca="1">($H828/(SUMIF($D$5:$D$832,$D828,$H$5:$H$832))*IF($D828=1,Urban_Rural_LDVs!N$6,Urban_Rural_LDVs!N$7))</f>
        <v>0.60336560076065904</v>
      </c>
      <c r="S828" s="196">
        <f ca="1">($H828/(SUMIF($D$5:$D$832,$D828,$H$5:$H$832))*IF($D828=1,Urban_Rural_LDVs!O$6,Urban_Rural_LDVs!O$7))</f>
        <v>2.8660682491428635</v>
      </c>
      <c r="T828" s="196">
        <f ca="1">($H828/(SUMIF($D$5:$D$832,$D828,$H$5:$H$832))*IF($D828=1,Urban_Rural_LDVs!P$6,Urban_Rural_LDVs!P$7))</f>
        <v>12.575494498182058</v>
      </c>
      <c r="U828" s="339">
        <f ca="1">($H828/(SUMIF($D$5:$D$832,$D828,$H$5:$H$832))*IF($D828=1,Urban_Rural_LDVs!Q$6,Urban_Rural_LDVs!Q$7))</f>
        <v>27.015978130698134</v>
      </c>
      <c r="V828" s="344">
        <f ca="1">'DAC Adjustment'!O832-'Census Tract'!J828</f>
        <v>0</v>
      </c>
      <c r="W828" s="29">
        <f ca="1">'DAC Adjustment'!P832-'Census Tract'!K828</f>
        <v>0</v>
      </c>
      <c r="X828" s="29">
        <f ca="1">'DAC Adjustment'!Q832-'Census Tract'!L828</f>
        <v>0</v>
      </c>
      <c r="Y828" s="105">
        <f ca="1">'DAC Adjustment'!R832-'Census Tract'!M828</f>
        <v>0</v>
      </c>
      <c r="Z828" s="29">
        <f ca="1">'DAC Adjustment'!S832-'Census Tract'!N828</f>
        <v>0</v>
      </c>
      <c r="AA828" s="29">
        <f ca="1">'DAC Adjustment'!T832-'Census Tract'!O828</f>
        <v>0</v>
      </c>
      <c r="AB828" s="29">
        <f ca="1">'DAC Adjustment'!U832-'Census Tract'!P828</f>
        <v>0</v>
      </c>
      <c r="AC828" s="105">
        <f ca="1">'DAC Adjustment'!V832-'Census Tract'!Q828</f>
        <v>0</v>
      </c>
      <c r="AD828" s="29">
        <f ca="1">'DAC Adjustment'!W832-'Census Tract'!R828</f>
        <v>0</v>
      </c>
      <c r="AE828" s="29">
        <f ca="1">'DAC Adjustment'!X832-'Census Tract'!S828</f>
        <v>0</v>
      </c>
      <c r="AF828" s="29">
        <f ca="1">'DAC Adjustment'!Y832-'Census Tract'!T828</f>
        <v>0</v>
      </c>
      <c r="AG828" s="345">
        <f ca="1">'DAC Adjustment'!Z832-'Census Tract'!U828</f>
        <v>0</v>
      </c>
    </row>
    <row r="829" spans="1:33" ht="15.75" x14ac:dyDescent="0.25">
      <c r="A829" s="193" t="s">
        <v>62</v>
      </c>
      <c r="B829" s="53" t="str">
        <f>IFERROR(INDEX(Geography!$R$5:$R$889,MATCH(C829,Geography!$S$5:$S$889,0)),"Undefined")</f>
        <v>McMinnville</v>
      </c>
      <c r="C829" s="53">
        <v>41071030601</v>
      </c>
      <c r="D829" s="171" cm="1">
        <f t="array" ref="D829">INDEX(Geography!$K$5:$K$838,MATCH(C829,Geography!$L$5:$L$838,0),0)</f>
        <v>0</v>
      </c>
      <c r="E829" s="53">
        <v>3636</v>
      </c>
      <c r="F829" s="53">
        <f>SUMIF(County!$A$5:$A$40,A829,County!$D$5:$D$40)</f>
        <v>99676</v>
      </c>
      <c r="G829" s="173" cm="1">
        <f t="array" ref="G829">INDEX(Geography!$E$5:$E$833,MATCH(C829,Geography!$C$5:$C$833,0),0)</f>
        <v>2384</v>
      </c>
      <c r="H829" s="239">
        <f t="shared" si="12"/>
        <v>3114.7933411980603</v>
      </c>
      <c r="I829" s="173">
        <f>SUMIF(Geography!$L$5:$L$838,'Census Tract'!C829,Geography!$M$5:$M$838)</f>
        <v>5112</v>
      </c>
      <c r="J829" s="338">
        <f ca="1">($I829/(SUMIF($D$5:$D$832,$D829,$I$5:$I$832))*IF($D829=1,Urban_Rural_LDVs!F$6,Urban_Rural_LDVs!F$7))</f>
        <v>7.8548906932955118</v>
      </c>
      <c r="K829" s="196">
        <f ca="1">($I829/(SUMIF($D$5:$D$832,$D829,$I$5:$I$832))*IF($D829=1,Urban_Rural_LDVs!G$6,Urban_Rural_LDVs!G$7))</f>
        <v>39.623016602352621</v>
      </c>
      <c r="L829" s="196">
        <f ca="1">($I829/(SUMIF($D$5:$D$832,$D829,$I$5:$I$832))*IF($D829=1,Urban_Rural_LDVs!H$6,Urban_Rural_LDVs!H$7))</f>
        <v>183.59562136555624</v>
      </c>
      <c r="M829" s="197">
        <f ca="1">($I829/(SUMIF($D$5:$D$832,$D829,$I$5:$I$832))*IF($D829=1,Urban_Rural_LDVs!I$6,Urban_Rural_LDVs!I$7))</f>
        <v>399.37868927060271</v>
      </c>
      <c r="N829" s="196">
        <f ca="1">($H829/(SUMIF($D$5:$D$832,$D829,$H$5:$H$832))*IF($D829=1,Urban_Rural_LDVs!J$6,Urban_Rural_LDVs!J$7))</f>
        <v>0.8525578584403396</v>
      </c>
      <c r="O829" s="196">
        <f ca="1">($H829/(SUMIF($D$5:$D$832,$D829,$H$5:$H$832))*IF($D829=1,Urban_Rural_LDVs!K$6,Urban_Rural_LDVs!K$7))</f>
        <v>4.4561419900485983</v>
      </c>
      <c r="P829" s="196">
        <f ca="1">($H829/(SUMIF($D$5:$D$832,$D829,$H$5:$H$832))*IF($D829=1,Urban_Rural_LDVs!L$6,Urban_Rural_LDVs!L$7))</f>
        <v>20.789864785506545</v>
      </c>
      <c r="Q829" s="197">
        <f ca="1">($H829/(SUMIF($D$5:$D$832,$D829,$H$5:$H$832))*IF($D829=1,Urban_Rural_LDVs!M$6,Urban_Rural_LDVs!M$7))</f>
        <v>45.26978368514343</v>
      </c>
      <c r="R829" s="196">
        <f ca="1">($H829/(SUMIF($D$5:$D$832,$D829,$H$5:$H$832))*IF($D829=1,Urban_Rural_LDVs!N$6,Urban_Rural_LDVs!N$7))</f>
        <v>0.58225848257132995</v>
      </c>
      <c r="S829" s="196">
        <f ca="1">($H829/(SUMIF($D$5:$D$832,$D829,$H$5:$H$832))*IF($D829=1,Urban_Rural_LDVs!O$6,Urban_Rural_LDVs!O$7))</f>
        <v>3.0163498432284301</v>
      </c>
      <c r="T829" s="196">
        <f ca="1">($H829/(SUMIF($D$5:$D$832,$D829,$H$5:$H$832))*IF($D829=1,Urban_Rural_LDVs!P$6,Urban_Rural_LDVs!P$7))</f>
        <v>13.899251600202945</v>
      </c>
      <c r="U829" s="339">
        <f ca="1">($H829/(SUMIF($D$5:$D$832,$D829,$H$5:$H$832))*IF($D829=1,Urban_Rural_LDVs!Q$6,Urban_Rural_LDVs!Q$7))</f>
        <v>30.208845492694444</v>
      </c>
      <c r="V829" s="344">
        <f ca="1">'DAC Adjustment'!O833-'Census Tract'!J829</f>
        <v>0</v>
      </c>
      <c r="W829" s="29">
        <f ca="1">'DAC Adjustment'!P833-'Census Tract'!K829</f>
        <v>0</v>
      </c>
      <c r="X829" s="29">
        <f ca="1">'DAC Adjustment'!Q833-'Census Tract'!L829</f>
        <v>0</v>
      </c>
      <c r="Y829" s="105">
        <f ca="1">'DAC Adjustment'!R833-'Census Tract'!M829</f>
        <v>0</v>
      </c>
      <c r="Z829" s="29">
        <f ca="1">'DAC Adjustment'!S833-'Census Tract'!N829</f>
        <v>0</v>
      </c>
      <c r="AA829" s="29">
        <f ca="1">'DAC Adjustment'!T833-'Census Tract'!O829</f>
        <v>0</v>
      </c>
      <c r="AB829" s="29">
        <f ca="1">'DAC Adjustment'!U833-'Census Tract'!P829</f>
        <v>0</v>
      </c>
      <c r="AC829" s="105">
        <f ca="1">'DAC Adjustment'!V833-'Census Tract'!Q829</f>
        <v>0</v>
      </c>
      <c r="AD829" s="29">
        <f ca="1">'DAC Adjustment'!W833-'Census Tract'!R829</f>
        <v>0</v>
      </c>
      <c r="AE829" s="29">
        <f ca="1">'DAC Adjustment'!X833-'Census Tract'!S829</f>
        <v>0</v>
      </c>
      <c r="AF829" s="29">
        <f ca="1">'DAC Adjustment'!Y833-'Census Tract'!T829</f>
        <v>0</v>
      </c>
      <c r="AG829" s="345">
        <f ca="1">'DAC Adjustment'!Z833-'Census Tract'!U829</f>
        <v>0</v>
      </c>
    </row>
    <row r="830" spans="1:33" ht="15.75" x14ac:dyDescent="0.25">
      <c r="A830" s="193" t="s">
        <v>62</v>
      </c>
      <c r="B830" s="53" t="str">
        <f>IFERROR(INDEX(Geography!$R$5:$R$889,MATCH(C830,Geography!$S$5:$S$889,0)),"Undefined")</f>
        <v>Sheridan</v>
      </c>
      <c r="C830" s="53">
        <v>41071030501</v>
      </c>
      <c r="D830" s="171" cm="1">
        <f t="array" ref="D830">INDEX(Geography!$K$5:$K$838,MATCH(C830,Geography!$L$5:$L$838,0),0)</f>
        <v>0</v>
      </c>
      <c r="E830" s="53">
        <v>6426</v>
      </c>
      <c r="F830" s="53">
        <f>SUMIF(County!$A$5:$A$40,A830,County!$D$5:$D$40)</f>
        <v>99676</v>
      </c>
      <c r="G830" s="173" cm="1">
        <f t="array" ref="G830">INDEX(Geography!$E$5:$E$833,MATCH(C830,Geography!$C$5:$C$833,0),0)</f>
        <v>3694</v>
      </c>
      <c r="H830" s="239">
        <f t="shared" si="12"/>
        <v>4826.3618298597457</v>
      </c>
      <c r="I830" s="173">
        <f>SUMIF(Geography!$L$5:$L$838,'Census Tract'!C830,Geography!$M$5:$M$838)</f>
        <v>1030</v>
      </c>
      <c r="J830" s="338">
        <f ca="1">($I830/(SUMIF($D$5:$D$832,$D830,$I$5:$I$832))*IF($D830=1,Urban_Rural_LDVs!F$6,Urban_Rural_LDVs!F$7))</f>
        <v>1.582655988672609</v>
      </c>
      <c r="K830" s="196">
        <f ca="1">($I830/(SUMIF($D$5:$D$832,$D830,$I$5:$I$832))*IF($D830=1,Urban_Rural_LDVs!G$6,Urban_Rural_LDVs!G$7))</f>
        <v>7.983510778643037</v>
      </c>
      <c r="L830" s="196">
        <f ca="1">($I830/(SUMIF($D$5:$D$832,$D830,$I$5:$I$832))*IF($D830=1,Urban_Rural_LDVs!H$6,Urban_Rural_LDVs!H$7))</f>
        <v>36.992075509883207</v>
      </c>
      <c r="M830" s="197">
        <f ca="1">($I830/(SUMIF($D$5:$D$832,$D830,$I$5:$I$832))*IF($D830=1,Urban_Rural_LDVs!I$6,Urban_Rural_LDVs!I$7))</f>
        <v>80.469493338951651</v>
      </c>
      <c r="N830" s="196">
        <f ca="1">($H830/(SUMIF($D$5:$D$832,$D830,$H$5:$H$832))*IF($D830=1,Urban_Rural_LDVs!J$6,Urban_Rural_LDVs!J$7))</f>
        <v>1.3210355407208951</v>
      </c>
      <c r="O830" s="196">
        <f ca="1">($H830/(SUMIF($D$5:$D$832,$D830,$H$5:$H$832))*IF($D830=1,Urban_Rural_LDVs!K$6,Urban_Rural_LDVs!K$7))</f>
        <v>6.9047770600836929</v>
      </c>
      <c r="P830" s="196">
        <f ca="1">($H830/(SUMIF($D$5:$D$832,$D830,$H$5:$H$832))*IF($D830=1,Urban_Rural_LDVs!L$6,Urban_Rural_LDVs!L$7))</f>
        <v>32.213825720495457</v>
      </c>
      <c r="Q830" s="197">
        <f ca="1">($H830/(SUMIF($D$5:$D$832,$D830,$H$5:$H$832))*IF($D830=1,Urban_Rural_LDVs!M$6,Urban_Rural_LDVs!M$7))</f>
        <v>70.145377908103953</v>
      </c>
      <c r="R830" s="196">
        <f ca="1">($H830/(SUMIF($D$5:$D$832,$D830,$H$5:$H$832))*IF($D830=1,Urban_Rural_LDVs!N$6,Urban_Rural_LDVs!N$7))</f>
        <v>0.90220756485675035</v>
      </c>
      <c r="S830" s="196">
        <f ca="1">($H830/(SUMIF($D$5:$D$832,$D830,$H$5:$H$832))*IF($D830=1,Urban_Rural_LDVs!O$6,Urban_Rural_LDVs!O$7))</f>
        <v>4.6738239601031131</v>
      </c>
      <c r="T830" s="196">
        <f ca="1">($H830/(SUMIF($D$5:$D$832,$D830,$H$5:$H$832))*IF($D830=1,Urban_Rural_LDVs!P$6,Urban_Rural_LDVs!P$7))</f>
        <v>21.536843712730569</v>
      </c>
      <c r="U830" s="339">
        <f ca="1">($H830/(SUMIF($D$5:$D$832,$D830,$H$5:$H$832))*IF($D830=1,Urban_Rural_LDVs!Q$6,Urban_Rural_LDVs!Q$7))</f>
        <v>46.808504718965303</v>
      </c>
      <c r="V830" s="344">
        <f ca="1">'DAC Adjustment'!O834-'Census Tract'!J830</f>
        <v>0</v>
      </c>
      <c r="W830" s="29">
        <f ca="1">'DAC Adjustment'!P834-'Census Tract'!K830</f>
        <v>0</v>
      </c>
      <c r="X830" s="29">
        <f ca="1">'DAC Adjustment'!Q834-'Census Tract'!L830</f>
        <v>0</v>
      </c>
      <c r="Y830" s="105">
        <f ca="1">'DAC Adjustment'!R834-'Census Tract'!M830</f>
        <v>0</v>
      </c>
      <c r="Z830" s="29">
        <f ca="1">'DAC Adjustment'!S834-'Census Tract'!N830</f>
        <v>0</v>
      </c>
      <c r="AA830" s="29">
        <f ca="1">'DAC Adjustment'!T834-'Census Tract'!O830</f>
        <v>0</v>
      </c>
      <c r="AB830" s="29">
        <f ca="1">'DAC Adjustment'!U834-'Census Tract'!P830</f>
        <v>0</v>
      </c>
      <c r="AC830" s="105">
        <f ca="1">'DAC Adjustment'!V834-'Census Tract'!Q830</f>
        <v>0</v>
      </c>
      <c r="AD830" s="29">
        <f ca="1">'DAC Adjustment'!W834-'Census Tract'!R830</f>
        <v>0</v>
      </c>
      <c r="AE830" s="29">
        <f ca="1">'DAC Adjustment'!X834-'Census Tract'!S830</f>
        <v>0</v>
      </c>
      <c r="AF830" s="29">
        <f ca="1">'DAC Adjustment'!Y834-'Census Tract'!T830</f>
        <v>0</v>
      </c>
      <c r="AG830" s="345">
        <f ca="1">'DAC Adjustment'!Z834-'Census Tract'!U830</f>
        <v>0</v>
      </c>
    </row>
    <row r="831" spans="1:33" ht="15.75" x14ac:dyDescent="0.25">
      <c r="A831" s="193" t="s">
        <v>62</v>
      </c>
      <c r="B831" s="53" t="str">
        <f>IFERROR(INDEX(Geography!$R$5:$R$889,MATCH(C831,Geography!$S$5:$S$889,0)),"Undefined")</f>
        <v>Dayton</v>
      </c>
      <c r="C831" s="53">
        <v>41071030900</v>
      </c>
      <c r="D831" s="171" cm="1">
        <f t="array" ref="D831">INDEX(Geography!$K$5:$K$838,MATCH(C831,Geography!$L$5:$L$838,0),0)</f>
        <v>0</v>
      </c>
      <c r="E831" s="53">
        <v>4745</v>
      </c>
      <c r="F831" s="53">
        <f>SUMIF(County!$A$5:$A$40,A831,County!$D$5:$D$40)</f>
        <v>99676</v>
      </c>
      <c r="G831" s="173" cm="1">
        <f t="array" ref="G831">INDEX(Geography!$E$5:$E$833,MATCH(C831,Geography!$C$5:$C$833,0),0)</f>
        <v>3630</v>
      </c>
      <c r="H831" s="239">
        <f t="shared" si="12"/>
        <v>4742.7432166732206</v>
      </c>
      <c r="I831" s="173">
        <f>SUMIF(Geography!$L$5:$L$838,'Census Tract'!C831,Geography!$M$5:$M$838)</f>
        <v>1805</v>
      </c>
      <c r="J831" s="338">
        <f ca="1">($I831/(SUMIF($D$5:$D$832,$D831,$I$5:$I$832))*IF($D831=1,Urban_Rural_LDVs!F$6,Urban_Rural_LDVs!F$7))</f>
        <v>2.7734893782078247</v>
      </c>
      <c r="K831" s="196">
        <f ca="1">($I831/(SUMIF($D$5:$D$832,$D831,$I$5:$I$832))*IF($D831=1,Urban_Rural_LDVs!G$6,Urban_Rural_LDVs!G$7))</f>
        <v>13.990521315971534</v>
      </c>
      <c r="L831" s="196">
        <f ca="1">($I831/(SUMIF($D$5:$D$832,$D831,$I$5:$I$832))*IF($D831=1,Urban_Rural_LDVs!H$6,Urban_Rural_LDVs!H$7))</f>
        <v>64.825918733339009</v>
      </c>
      <c r="M831" s="197">
        <f ca="1">($I831/(SUMIF($D$5:$D$832,$D831,$I$5:$I$832))*IF($D831=1,Urban_Rural_LDVs!I$6,Urban_Rural_LDVs!I$7))</f>
        <v>141.01692764738613</v>
      </c>
      <c r="N831" s="196">
        <f ca="1">($H831/(SUMIF($D$5:$D$832,$D831,$H$5:$H$832))*IF($D831=1,Urban_Rural_LDVs!J$6,Urban_Rural_LDVs!J$7))</f>
        <v>1.2981480814339061</v>
      </c>
      <c r="O831" s="196">
        <f ca="1">($H831/(SUMIF($D$5:$D$832,$D831,$H$5:$H$832))*IF($D831=1,Urban_Rural_LDVs!K$6,Urban_Rural_LDVs!K$7))</f>
        <v>6.7851490871964817</v>
      </c>
      <c r="P831" s="196">
        <f ca="1">($H831/(SUMIF($D$5:$D$832,$D831,$H$5:$H$832))*IF($D831=1,Urban_Rural_LDVs!L$6,Urban_Rural_LDVs!L$7))</f>
        <v>31.655708545045616</v>
      </c>
      <c r="Q831" s="197">
        <f ca="1">($H831/(SUMIF($D$5:$D$832,$D831,$H$5:$H$832))*IF($D831=1,Urban_Rural_LDVs!M$6,Urban_Rural_LDVs!M$7))</f>
        <v>68.930081701791366</v>
      </c>
      <c r="R831" s="196">
        <f ca="1">($H831/(SUMIF($D$5:$D$832,$D831,$H$5:$H$832))*IF($D831=1,Urban_Rural_LDVs!N$6,Urban_Rural_LDVs!N$7))</f>
        <v>0.88657646465349316</v>
      </c>
      <c r="S831" s="196">
        <f ca="1">($H831/(SUMIF($D$5:$D$832,$D831,$H$5:$H$832))*IF($D831=1,Urban_Rural_LDVs!O$6,Urban_Rural_LDVs!O$7))</f>
        <v>4.5928481253855713</v>
      </c>
      <c r="T831" s="196">
        <f ca="1">($H831/(SUMIF($D$5:$D$832,$D831,$H$5:$H$832))*IF($D831=1,Urban_Rural_LDVs!P$6,Urban_Rural_LDVs!P$7))</f>
        <v>21.163709441584182</v>
      </c>
      <c r="U831" s="339">
        <f ca="1">($H831/(SUMIF($D$5:$D$832,$D831,$H$5:$H$832))*IF($D831=1,Urban_Rural_LDVs!Q$6,Urban_Rural_LDVs!Q$7))</f>
        <v>45.997529001040611</v>
      </c>
      <c r="V831" s="344">
        <f ca="1">'DAC Adjustment'!O835-'Census Tract'!J831</f>
        <v>0</v>
      </c>
      <c r="W831" s="29">
        <f ca="1">'DAC Adjustment'!P835-'Census Tract'!K831</f>
        <v>0</v>
      </c>
      <c r="X831" s="29">
        <f ca="1">'DAC Adjustment'!Q835-'Census Tract'!L831</f>
        <v>0</v>
      </c>
      <c r="Y831" s="105">
        <f ca="1">'DAC Adjustment'!R835-'Census Tract'!M831</f>
        <v>0</v>
      </c>
      <c r="Z831" s="29">
        <f ca="1">'DAC Adjustment'!S835-'Census Tract'!N831</f>
        <v>0</v>
      </c>
      <c r="AA831" s="29">
        <f ca="1">'DAC Adjustment'!T835-'Census Tract'!O831</f>
        <v>0</v>
      </c>
      <c r="AB831" s="29">
        <f ca="1">'DAC Adjustment'!U835-'Census Tract'!P831</f>
        <v>0</v>
      </c>
      <c r="AC831" s="105">
        <f ca="1">'DAC Adjustment'!V835-'Census Tract'!Q831</f>
        <v>0</v>
      </c>
      <c r="AD831" s="29">
        <f ca="1">'DAC Adjustment'!W835-'Census Tract'!R831</f>
        <v>0</v>
      </c>
      <c r="AE831" s="29">
        <f ca="1">'DAC Adjustment'!X835-'Census Tract'!S831</f>
        <v>0</v>
      </c>
      <c r="AF831" s="29">
        <f ca="1">'DAC Adjustment'!Y835-'Census Tract'!T831</f>
        <v>0</v>
      </c>
      <c r="AG831" s="345">
        <f ca="1">'DAC Adjustment'!Z835-'Census Tract'!U831</f>
        <v>0</v>
      </c>
    </row>
    <row r="832" spans="1:33" ht="16.5" thickBot="1" x14ac:dyDescent="0.3">
      <c r="A832" s="198" t="s">
        <v>62</v>
      </c>
      <c r="B832" s="53" t="str">
        <f>IFERROR(INDEX(Geography!$R$5:$R$889,MATCH(C832,Geography!$S$5:$S$889,0)),"Undefined")</f>
        <v>McMinnville</v>
      </c>
      <c r="C832" s="199">
        <v>41071030801</v>
      </c>
      <c r="D832" s="235" cm="1">
        <f t="array" ref="D832">INDEX(Geography!$K$5:$K$838,MATCH(C832,Geography!$L$5:$L$838,0),0)</f>
        <v>1</v>
      </c>
      <c r="E832" s="199">
        <v>5809</v>
      </c>
      <c r="F832" s="199">
        <f>SUMIF(County!$A$5:$A$40,A832,County!$D$5:$D$40)</f>
        <v>99676</v>
      </c>
      <c r="G832" s="200" cm="1">
        <f t="array" ref="G832">INDEX(Geography!$E$5:$E$833,MATCH(C832,Geography!$C$5:$C$833,0),0)</f>
        <v>3117</v>
      </c>
      <c r="H832" s="240">
        <f t="shared" si="12"/>
        <v>4072.4877703499801</v>
      </c>
      <c r="I832" s="200">
        <f>SUMIF(Geography!$L$5:$L$838,'Census Tract'!C832,Geography!$M$5:$M$838)</f>
        <v>6537</v>
      </c>
      <c r="J832" s="348">
        <f ca="1">($I832/(SUMIF($D$5:$D$832,$D832,$I$5:$I$832))*IF($D832=1,Urban_Rural_LDVs!F$6,Urban_Rural_LDVs!F$7))</f>
        <v>3.2736511922269256</v>
      </c>
      <c r="K832" s="349">
        <f ca="1">($I832/(SUMIF($D$5:$D$832,$D832,$I$5:$I$832))*IF($D832=1,Urban_Rural_LDVs!G$6,Urban_Rural_LDVs!G$7))</f>
        <v>16.268639883168802</v>
      </c>
      <c r="L832" s="349">
        <f ca="1">($I832/(SUMIF($D$5:$D$832,$D832,$I$5:$I$832))*IF($D832=1,Urban_Rural_LDVs!H$6,Urban_Rural_LDVs!H$7))</f>
        <v>74.858264076155876</v>
      </c>
      <c r="M832" s="350">
        <f ca="1">($I832/(SUMIF($D$5:$D$832,$D832,$I$5:$I$832))*IF($D832=1,Urban_Rural_LDVs!I$6,Urban_Rural_LDVs!I$7))</f>
        <v>162.5869098416936</v>
      </c>
      <c r="N832" s="349">
        <f ca="1">($H832/(SUMIF($D$5:$D$832,$D832,$H$5:$H$832))*IF($D832=1,Urban_Rural_LDVs!J$6,Urban_Rural_LDVs!J$7))</f>
        <v>0.84073529292911497</v>
      </c>
      <c r="O832" s="349">
        <f ca="1">($H832/(SUMIF($D$5:$D$832,$D832,$H$5:$H$832))*IF($D832=1,Urban_Rural_LDVs!K$6,Urban_Rural_LDVs!K$7))</f>
        <v>4.0007108927939372</v>
      </c>
      <c r="P832" s="349">
        <f ca="1">($H832/(SUMIF($D$5:$D$832,$D832,$H$5:$H$832))*IF($D832=1,Urban_Rural_LDVs!L$6,Urban_Rural_LDVs!L$7))</f>
        <v>18.246403982930193</v>
      </c>
      <c r="Q832" s="350">
        <f ca="1">($H832/(SUMIF($D$5:$D$832,$D832,$H$5:$H$832))*IF($D832=1,Urban_Rural_LDVs!M$6,Urban_Rural_LDVs!M$7))</f>
        <v>39.576771072289539</v>
      </c>
      <c r="R832" s="349">
        <f ca="1">($H832/(SUMIF($D$5:$D$832,$D832,$H$5:$H$832))*IF($D832=1,Urban_Rural_LDVs!N$6,Urban_Rural_LDVs!N$7))</f>
        <v>0.35002616370202383</v>
      </c>
      <c r="S832" s="349">
        <f ca="1">($H832/(SUMIF($D$5:$D$832,$D832,$H$5:$H$832))*IF($D832=1,Urban_Rural_LDVs!O$6,Urban_Rural_LDVs!O$7))</f>
        <v>1.6626716420209016</v>
      </c>
      <c r="T832" s="349">
        <f ca="1">($H832/(SUMIF($D$5:$D$832,$D832,$H$5:$H$832))*IF($D832=1,Urban_Rural_LDVs!P$6,Urban_Rural_LDVs!P$7))</f>
        <v>7.2953315374713323</v>
      </c>
      <c r="U832" s="351">
        <f ca="1">($H832/(SUMIF($D$5:$D$832,$D832,$H$5:$H$832))*IF($D832=1,Urban_Rural_LDVs!Q$6,Urban_Rural_LDVs!Q$7))</f>
        <v>15.672585861415609</v>
      </c>
      <c r="V832" s="340">
        <f ca="1">'DAC Adjustment'!O836-'Census Tract'!J832</f>
        <v>0.81841279805673173</v>
      </c>
      <c r="W832" s="341">
        <f ca="1">'DAC Adjustment'!P836-'Census Tract'!K832</f>
        <v>4.0671599707922006</v>
      </c>
      <c r="X832" s="341">
        <f ca="1">'DAC Adjustment'!Q836-'Census Tract'!L832</f>
        <v>18.714566019038969</v>
      </c>
      <c r="Y832" s="342">
        <f ca="1">'DAC Adjustment'!R836-'Census Tract'!M832</f>
        <v>40.646727460423392</v>
      </c>
      <c r="Z832" s="341">
        <f ca="1">'DAC Adjustment'!S836-'Census Tract'!N832</f>
        <v>0.2101838232322788</v>
      </c>
      <c r="AA832" s="341">
        <f ca="1">'DAC Adjustment'!T836-'Census Tract'!O832</f>
        <v>1.0001777231984841</v>
      </c>
      <c r="AB832" s="341">
        <f ca="1">'DAC Adjustment'!U836-'Census Tract'!P832</f>
        <v>4.5616009957325474</v>
      </c>
      <c r="AC832" s="342">
        <f ca="1">'DAC Adjustment'!V836-'Census Tract'!Q832</f>
        <v>9.8941927680723865</v>
      </c>
      <c r="AD832" s="341">
        <f ca="1">'DAC Adjustment'!W836-'Census Tract'!R832</f>
        <v>8.7506540925505971E-2</v>
      </c>
      <c r="AE832" s="341">
        <f ca="1">'DAC Adjustment'!X836-'Census Tract'!S832</f>
        <v>0.41566791050522522</v>
      </c>
      <c r="AF832" s="341">
        <f ca="1">'DAC Adjustment'!Y836-'Census Tract'!T832</f>
        <v>1.8238328843678335</v>
      </c>
      <c r="AG832" s="343">
        <f ca="1">'DAC Adjustment'!Z836-'Census Tract'!U832</f>
        <v>3.9181464653539031</v>
      </c>
    </row>
    <row r="833" spans="3:33" ht="16.5" thickBot="1" x14ac:dyDescent="0.3">
      <c r="C833" s="53"/>
      <c r="D833" s="53"/>
      <c r="J833" s="340">
        <f t="shared" ref="J833:U833" ca="1" si="13">SUM(J5:J832)</f>
        <v>1343.7330890490957</v>
      </c>
      <c r="K833" s="341">
        <f t="shared" ca="1" si="13"/>
        <v>6718.9206062128633</v>
      </c>
      <c r="L833" s="341">
        <f t="shared" ca="1" si="13"/>
        <v>31005.607842732861</v>
      </c>
      <c r="M833" s="342">
        <f t="shared" ca="1" si="13"/>
        <v>67385.553875168625</v>
      </c>
      <c r="N833" s="341">
        <f t="shared" ca="1" si="13"/>
        <v>862.75706562234529</v>
      </c>
      <c r="O833" s="341">
        <f t="shared" ca="1" si="13"/>
        <v>4279.6352573501381</v>
      </c>
      <c r="P833" s="341">
        <f t="shared" ca="1" si="13"/>
        <v>19721.949923357977</v>
      </c>
      <c r="Q833" s="342">
        <f t="shared" ca="1" si="13"/>
        <v>42854.120897719215</v>
      </c>
      <c r="R833" s="341">
        <f t="shared" ca="1" si="13"/>
        <v>458.35459620459369</v>
      </c>
      <c r="S833" s="341">
        <f t="shared" ca="1" si="13"/>
        <v>2286.5414033571105</v>
      </c>
      <c r="T833" s="341">
        <f t="shared" ca="1" si="13"/>
        <v>10322.512123162163</v>
      </c>
      <c r="U833" s="343">
        <f t="shared" ca="1" si="13"/>
        <v>22328.14884084637</v>
      </c>
      <c r="V833" s="340">
        <f ca="1">SUM(V5:V832)</f>
        <v>99.834254388046062</v>
      </c>
      <c r="W833" s="341">
        <f t="shared" ref="W833:AG833" ca="1" si="14">SUM(W5:W832)</f>
        <v>498.37187891932734</v>
      </c>
      <c r="X833" s="341">
        <f t="shared" ca="1" si="14"/>
        <v>2298.0575206233952</v>
      </c>
      <c r="Y833" s="342">
        <f t="shared" ca="1" si="14"/>
        <v>4993.5891530285035</v>
      </c>
      <c r="Z833" s="341">
        <f t="shared" ca="1" si="14"/>
        <v>46.438337826284794</v>
      </c>
      <c r="AA833" s="341">
        <f t="shared" ca="1" si="14"/>
        <v>230.42736790223023</v>
      </c>
      <c r="AB833" s="341">
        <f t="shared" ca="1" si="14"/>
        <v>1061.9669238309909</v>
      </c>
      <c r="AC833" s="342">
        <f t="shared" ca="1" si="14"/>
        <v>2307.5948012526619</v>
      </c>
      <c r="AD833" s="341">
        <f t="shared" ca="1" si="14"/>
        <v>24.713208419345374</v>
      </c>
      <c r="AE833" s="341">
        <f t="shared" ca="1" si="14"/>
        <v>123.3202816060721</v>
      </c>
      <c r="AF833" s="341">
        <f t="shared" ca="1" si="14"/>
        <v>556.81683327374117</v>
      </c>
      <c r="AG833" s="343">
        <f t="shared" ca="1" si="14"/>
        <v>1204.4715704945881</v>
      </c>
    </row>
    <row r="834" spans="3:33" ht="15.75" x14ac:dyDescent="0.25">
      <c r="J834" s="25"/>
      <c r="R834" s="231"/>
      <c r="S834" s="231"/>
      <c r="T834" s="231"/>
      <c r="U834" s="231"/>
    </row>
    <row r="836" spans="3:33" x14ac:dyDescent="0.25">
      <c r="J836" s="4" t="s">
        <v>6</v>
      </c>
      <c r="K836" s="4" t="s">
        <v>6</v>
      </c>
      <c r="L836" s="4" t="s">
        <v>6</v>
      </c>
      <c r="M836" s="4" t="s">
        <v>6</v>
      </c>
      <c r="N836" s="4" t="s">
        <v>7</v>
      </c>
      <c r="O836" s="4" t="s">
        <v>7</v>
      </c>
      <c r="P836" s="4" t="s">
        <v>7</v>
      </c>
      <c r="Q836" s="4" t="s">
        <v>7</v>
      </c>
      <c r="R836" s="4" t="s">
        <v>8</v>
      </c>
      <c r="S836" s="4" t="s">
        <v>8</v>
      </c>
      <c r="T836" s="4" t="s">
        <v>8</v>
      </c>
      <c r="U836" s="4" t="s">
        <v>8</v>
      </c>
    </row>
    <row r="837" spans="3:33" x14ac:dyDescent="0.25">
      <c r="J837" s="4">
        <v>2020</v>
      </c>
      <c r="K837" s="4">
        <v>2025</v>
      </c>
      <c r="L837" s="4">
        <v>2030</v>
      </c>
      <c r="M837" s="4">
        <v>2035</v>
      </c>
      <c r="N837" s="4">
        <v>2020</v>
      </c>
      <c r="O837" s="4">
        <v>2025</v>
      </c>
      <c r="P837" s="4">
        <v>2030</v>
      </c>
      <c r="Q837" s="4">
        <v>2035</v>
      </c>
      <c r="R837" s="4">
        <v>2020</v>
      </c>
      <c r="S837" s="4">
        <v>2025</v>
      </c>
      <c r="T837" s="4">
        <v>2030</v>
      </c>
      <c r="U837" s="4">
        <v>2035</v>
      </c>
    </row>
    <row r="838" spans="3:33" x14ac:dyDescent="0.25">
      <c r="I838" s="4" t="s">
        <v>227</v>
      </c>
      <c r="J838" s="25">
        <f>INDEX('Urban_Rural LDV Model'!$L$20:$N$35,MATCH('Census Tract'!J837,'Urban_Rural LDV Model'!$A$20:$A$35,0),MATCH('Census Tract'!J836,'Urban_Rural LDV Model'!$L$10:$N$10,0))</f>
        <v>1343.7330890490962</v>
      </c>
      <c r="K838" s="25">
        <f>INDEX('Urban_Rural LDV Model'!$L$20:$N$35,MATCH('Census Tract'!K837,'Urban_Rural LDV Model'!$A$20:$A$35,0),MATCH('Census Tract'!K836,'Urban_Rural LDV Model'!$L$10:$N$10,0))</f>
        <v>6718.9206062128596</v>
      </c>
      <c r="L838" s="25">
        <f>INDEX('Urban_Rural LDV Model'!$L$20:$N$35,MATCH('Census Tract'!L837,'Urban_Rural LDV Model'!$A$20:$A$35,0),MATCH('Census Tract'!L836,'Urban_Rural LDV Model'!$L$10:$N$10,0))</f>
        <v>31005.60784273285</v>
      </c>
      <c r="M838" s="25">
        <f>INDEX('Urban_Rural LDV Model'!$L$20:$N$35,MATCH('Census Tract'!M837,'Urban_Rural LDV Model'!$A$20:$A$35,0),MATCH('Census Tract'!M836,'Urban_Rural LDV Model'!$L$10:$N$10,0))</f>
        <v>67385.553875168698</v>
      </c>
      <c r="N838" s="25">
        <f>INDEX('Urban_Rural LDV Model'!$L$20:$N$35,MATCH('Census Tract'!N837,'Urban_Rural LDV Model'!$A$20:$A$35,0),MATCH('Census Tract'!N836,'Urban_Rural LDV Model'!$L$10:$N$10,0))</f>
        <v>862.75706562234609</v>
      </c>
      <c r="O838" s="25">
        <f>INDEX('Urban_Rural LDV Model'!$L$20:$N$35,MATCH('Census Tract'!O837,'Urban_Rural LDV Model'!$A$20:$A$35,0),MATCH('Census Tract'!O836,'Urban_Rural LDV Model'!$L$10:$N$10,0))</f>
        <v>4279.6352573501372</v>
      </c>
      <c r="P838" s="25">
        <f>INDEX('Urban_Rural LDV Model'!$L$20:$N$35,MATCH('Census Tract'!P837,'Urban_Rural LDV Model'!$A$20:$A$35,0),MATCH('Census Tract'!P836,'Urban_Rural LDV Model'!$L$10:$N$10,0))</f>
        <v>19721.94992335797</v>
      </c>
      <c r="Q838" s="25">
        <f>INDEX('Urban_Rural LDV Model'!$L$20:$N$35,MATCH('Census Tract'!Q837,'Urban_Rural LDV Model'!$A$20:$A$35,0),MATCH('Census Tract'!Q836,'Urban_Rural LDV Model'!$L$10:$N$10,0))</f>
        <v>42854.120897719178</v>
      </c>
      <c r="R838" s="25">
        <f>INDEX('Urban_Rural LDV Model'!$L$20:$N$35,MATCH('Census Tract'!R837,'Urban_Rural LDV Model'!$A$20:$A$35,0),MATCH('Census Tract'!R836,'Urban_Rural LDV Model'!$L$10:$N$10,0))</f>
        <v>458.35459620459437</v>
      </c>
      <c r="S838" s="25">
        <f>INDEX('Urban_Rural LDV Model'!$L$20:$N$35,MATCH('Census Tract'!S837,'Urban_Rural LDV Model'!$A$20:$A$35,0),MATCH('Census Tract'!S836,'Urban_Rural LDV Model'!$L$10:$N$10,0))</f>
        <v>2286.5414033571124</v>
      </c>
      <c r="T838" s="25">
        <f>INDEX('Urban_Rural LDV Model'!$L$20:$N$35,MATCH('Census Tract'!T837,'Urban_Rural LDV Model'!$A$20:$A$35,0),MATCH('Census Tract'!T836,'Urban_Rural LDV Model'!$L$10:$N$10,0))</f>
        <v>10322.512123162163</v>
      </c>
      <c r="U838" s="25">
        <f>INDEX('Urban_Rural LDV Model'!$L$20:$N$35,MATCH('Census Tract'!U837,'Urban_Rural LDV Model'!$A$20:$A$35,0),MATCH('Census Tract'!U836,'Urban_Rural LDV Model'!$L$10:$N$10,0))</f>
        <v>22328.148840846403</v>
      </c>
    </row>
    <row r="839" spans="3:33" x14ac:dyDescent="0.25">
      <c r="J839" s="217">
        <f t="shared" ref="J839:U839" ca="1" si="15">J833-J838</f>
        <v>0</v>
      </c>
      <c r="K839" s="217">
        <f t="shared" ca="1" si="15"/>
        <v>0</v>
      </c>
      <c r="L839" s="217">
        <f t="shared" ca="1" si="15"/>
        <v>0</v>
      </c>
      <c r="M839" s="217">
        <f t="shared" ca="1" si="15"/>
        <v>0</v>
      </c>
      <c r="N839" s="217">
        <f t="shared" ca="1" si="15"/>
        <v>0</v>
      </c>
      <c r="O839" s="217">
        <f t="shared" ca="1" si="15"/>
        <v>0</v>
      </c>
      <c r="P839" s="217">
        <f t="shared" ca="1" si="15"/>
        <v>0</v>
      </c>
      <c r="Q839" s="217">
        <f t="shared" ca="1" si="15"/>
        <v>0</v>
      </c>
      <c r="R839" s="217">
        <f t="shared" ca="1" si="15"/>
        <v>-6.8212102632969618E-13</v>
      </c>
      <c r="S839" s="217">
        <f t="shared" ca="1" si="15"/>
        <v>0</v>
      </c>
      <c r="T839" s="217">
        <f t="shared" ca="1" si="15"/>
        <v>0</v>
      </c>
      <c r="U839" s="217">
        <f t="shared" ca="1" si="15"/>
        <v>-3.2741809263825417E-11</v>
      </c>
    </row>
  </sheetData>
  <sheetProtection algorithmName="SHA-512" hashValue="eWLoxZXHUMs4dYfWogIhEYSUmCXRZ91OfdKBJ8bxDhqrJRkkf8od+FpyRfk75pz7W3UlUpP8sTyFH0ux3Umbxg==" saltValue="/EIIuWJquC4Ty0f4PLI4wQ==" spinCount="100000" sheet="1" objects="1" scenarios="1"/>
  <mergeCells count="8">
    <mergeCell ref="J2:U2"/>
    <mergeCell ref="V2:AG2"/>
    <mergeCell ref="J3:M3"/>
    <mergeCell ref="N3:Q3"/>
    <mergeCell ref="R3:U3"/>
    <mergeCell ref="V3:Y3"/>
    <mergeCell ref="Z3:AC3"/>
    <mergeCell ref="AD3:AG3"/>
  </mergeCells>
  <conditionalFormatting sqref="B1:B1048576">
    <cfRule type="cellIs" dxfId="0" priority="1" operator="equal">
      <formula>"Undefined"</formula>
    </cfRule>
  </conditionalFormatting>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theme="9"/>
  </sheetPr>
  <dimension ref="A1:Y889"/>
  <sheetViews>
    <sheetView workbookViewId="0">
      <selection activeCell="A2" sqref="A2"/>
    </sheetView>
  </sheetViews>
  <sheetFormatPr defaultColWidth="12.7109375" defaultRowHeight="15" x14ac:dyDescent="0.25"/>
  <cols>
    <col min="1" max="1" width="18.85546875" customWidth="1"/>
  </cols>
  <sheetData>
    <row r="1" spans="1:25" s="4" customFormat="1" ht="15.75" thickBot="1" x14ac:dyDescent="0.3"/>
    <row r="2" spans="1:25" x14ac:dyDescent="0.25">
      <c r="B2" s="715" t="s">
        <v>93</v>
      </c>
      <c r="C2" s="716"/>
      <c r="D2" s="716"/>
      <c r="E2" s="716"/>
      <c r="F2" s="716"/>
      <c r="G2" s="716"/>
      <c r="H2" s="716"/>
      <c r="I2" s="716"/>
      <c r="J2" s="716"/>
      <c r="K2" s="716"/>
      <c r="L2" s="716"/>
      <c r="M2" s="716"/>
      <c r="N2" s="715" t="s">
        <v>95</v>
      </c>
      <c r="O2" s="716"/>
      <c r="P2" s="716"/>
      <c r="Q2" s="716"/>
      <c r="R2" s="716"/>
      <c r="S2" s="716"/>
      <c r="T2" s="716"/>
      <c r="U2" s="716"/>
      <c r="V2" s="716"/>
      <c r="W2" s="716"/>
      <c r="X2" s="716"/>
      <c r="Y2" s="717"/>
    </row>
    <row r="3" spans="1:25" s="435" customFormat="1" x14ac:dyDescent="0.25">
      <c r="A3" s="436"/>
      <c r="B3" s="723" t="s">
        <v>6</v>
      </c>
      <c r="C3" s="701"/>
      <c r="D3" s="701"/>
      <c r="E3" s="702"/>
      <c r="F3" s="700" t="s">
        <v>7</v>
      </c>
      <c r="G3" s="701"/>
      <c r="H3" s="701"/>
      <c r="I3" s="702"/>
      <c r="J3" s="700" t="s">
        <v>8</v>
      </c>
      <c r="K3" s="701"/>
      <c r="L3" s="701"/>
      <c r="M3" s="724"/>
      <c r="N3" s="723" t="s">
        <v>6</v>
      </c>
      <c r="O3" s="701"/>
      <c r="P3" s="701"/>
      <c r="Q3" s="702"/>
      <c r="R3" s="700" t="s">
        <v>7</v>
      </c>
      <c r="S3" s="701"/>
      <c r="T3" s="701"/>
      <c r="U3" s="702"/>
      <c r="V3" s="700" t="s">
        <v>8</v>
      </c>
      <c r="W3" s="701"/>
      <c r="X3" s="701"/>
      <c r="Y3" s="724"/>
    </row>
    <row r="4" spans="1:25" ht="31.9" customHeight="1" x14ac:dyDescent="0.25">
      <c r="A4" s="437" t="s">
        <v>500</v>
      </c>
      <c r="B4" s="336">
        <v>2020</v>
      </c>
      <c r="C4" s="284">
        <v>2025</v>
      </c>
      <c r="D4" s="284">
        <v>2030</v>
      </c>
      <c r="E4" s="284">
        <v>2035</v>
      </c>
      <c r="F4" s="334">
        <v>2020</v>
      </c>
      <c r="G4" s="284">
        <v>2025</v>
      </c>
      <c r="H4" s="284">
        <v>2030</v>
      </c>
      <c r="I4" s="284">
        <v>2035</v>
      </c>
      <c r="J4" s="334">
        <v>2020</v>
      </c>
      <c r="K4" s="284">
        <v>2025</v>
      </c>
      <c r="L4" s="284">
        <v>2030</v>
      </c>
      <c r="M4" s="289">
        <v>2035</v>
      </c>
      <c r="N4" s="336">
        <v>2020</v>
      </c>
      <c r="O4" s="284">
        <v>2025</v>
      </c>
      <c r="P4" s="284">
        <v>2030</v>
      </c>
      <c r="Q4" s="284">
        <v>2035</v>
      </c>
      <c r="R4" s="334">
        <v>2020</v>
      </c>
      <c r="S4" s="284">
        <v>2025</v>
      </c>
      <c r="T4" s="284">
        <v>2030</v>
      </c>
      <c r="U4" s="284">
        <v>2035</v>
      </c>
      <c r="V4" s="334">
        <v>2020</v>
      </c>
      <c r="W4" s="284">
        <v>2025</v>
      </c>
      <c r="X4" s="284">
        <v>2030</v>
      </c>
      <c r="Y4" s="337">
        <v>2035</v>
      </c>
    </row>
    <row r="5" spans="1:25" x14ac:dyDescent="0.25">
      <c r="A5" s="4" t="s">
        <v>448</v>
      </c>
      <c r="B5" s="344">
        <f ca="1">SUMIF('Census Tract'!$B$5:$B$832,$A5,'Census Tract'!J$5:J$832)</f>
        <v>1.0617624157017214</v>
      </c>
      <c r="C5" s="29">
        <f ca="1">SUMIF('Census Tract'!$B$5:$B$832,$A5,'Census Tract'!K$5:K$832)</f>
        <v>5.3559281048954741</v>
      </c>
      <c r="D5" s="29">
        <f ca="1">SUMIF('Census Tract'!$B$5:$B$832,$A5,'Census Tract'!L$5:L$832)</f>
        <v>24.817013764397373</v>
      </c>
      <c r="E5" s="29">
        <f ca="1">SUMIF('Census Tract'!$B$5:$B$832,$A5,'Census Tract'!M$5:M$832)</f>
        <v>53.984873686617078</v>
      </c>
      <c r="F5" s="29">
        <f ca="1">SUMIF('Census Tract'!$B$5:$B$832,$A5,'Census Tract'!N$5:N$832)</f>
        <v>1.1222519823059542</v>
      </c>
      <c r="G5" s="29">
        <f ca="1">SUMIF('Census Tract'!$B$5:$B$832,$A5,'Census Tract'!O$5:O$832)</f>
        <v>5.8657768880547998</v>
      </c>
      <c r="H5" s="29">
        <f ca="1">SUMIF('Census Tract'!$B$5:$B$832,$A5,'Census Tract'!P$5:P$832)</f>
        <v>27.36643236165791</v>
      </c>
      <c r="I5" s="29">
        <f ca="1">SUMIF('Census Tract'!$B$5:$B$832,$A5,'Census Tract'!Q$5:Q$832)</f>
        <v>59.590213117212308</v>
      </c>
      <c r="J5" s="29">
        <f ca="1">SUMIF('Census Tract'!$B$5:$B$832,$A5,'Census Tract'!R$5:R$832)</f>
        <v>0.76644737927292073</v>
      </c>
      <c r="K5" s="29">
        <f ca="1">SUMIF('Census Tract'!$B$5:$B$832,$A5,'Census Tract'!S$5:S$832)</f>
        <v>3.9705276977729524</v>
      </c>
      <c r="L5" s="29">
        <f ca="1">SUMIF('Census Tract'!$B$5:$B$832,$A5,'Census Tract'!T$5:T$832)</f>
        <v>18.296075165423524</v>
      </c>
      <c r="M5" s="29">
        <f ca="1">SUMIF('Census Tract'!$B$5:$B$832,$A5,'Census Tract'!U$5:U$832)</f>
        <v>39.764968912925724</v>
      </c>
      <c r="N5" s="344">
        <f ca="1">SUMIF('Census Tract'!$B$5:$B$832,$A5,'Census Tract'!V$5:V$832)</f>
        <v>0</v>
      </c>
      <c r="O5" s="29">
        <f ca="1">SUMIF('Census Tract'!$B$5:$B$832,$A5,'Census Tract'!W$5:W$832)</f>
        <v>0</v>
      </c>
      <c r="P5" s="29">
        <f ca="1">SUMIF('Census Tract'!$B$5:$B$832,$A5,'Census Tract'!X$5:X$832)</f>
        <v>0</v>
      </c>
      <c r="Q5" s="29">
        <f ca="1">SUMIF('Census Tract'!$B$5:$B$832,$A5,'Census Tract'!Y$5:Y$832)</f>
        <v>0</v>
      </c>
      <c r="R5" s="29">
        <f ca="1">SUMIF('Census Tract'!$B$5:$B$832,$A5,'Census Tract'!Z$5:Z$832)</f>
        <v>0</v>
      </c>
      <c r="S5" s="29">
        <f ca="1">SUMIF('Census Tract'!$B$5:$B$832,$A5,'Census Tract'!AA$5:AA$832)</f>
        <v>0</v>
      </c>
      <c r="T5" s="29">
        <f ca="1">SUMIF('Census Tract'!$B$5:$B$832,$A5,'Census Tract'!AB$5:AB$832)</f>
        <v>0</v>
      </c>
      <c r="U5" s="29">
        <f ca="1">SUMIF('Census Tract'!$B$5:$B$832,$A5,'Census Tract'!AC$5:AC$832)</f>
        <v>0</v>
      </c>
      <c r="V5" s="29">
        <f ca="1">SUMIF('Census Tract'!$B$5:$B$832,$A5,'Census Tract'!AD$5:AD$832)</f>
        <v>0</v>
      </c>
      <c r="W5" s="29">
        <f ca="1">SUMIF('Census Tract'!$B$5:$B$832,$A5,'Census Tract'!AE$5:AE$832)</f>
        <v>0</v>
      </c>
      <c r="X5" s="29">
        <f ca="1">SUMIF('Census Tract'!$B$5:$B$832,$A5,'Census Tract'!AF$5:AF$832)</f>
        <v>0</v>
      </c>
      <c r="Y5" s="345">
        <f ca="1">SUMIF('Census Tract'!$B$5:$B$832,$A5,'Census Tract'!AG$5:AG$832)</f>
        <v>0</v>
      </c>
    </row>
    <row r="6" spans="1:25" x14ac:dyDescent="0.25">
      <c r="A6" s="4" t="s">
        <v>281</v>
      </c>
      <c r="B6" s="344">
        <f ca="1">SUMIF('Census Tract'!$B$5:$B$832,$A6,'Census Tract'!J$5:J$832)</f>
        <v>0.69913444159809424</v>
      </c>
      <c r="C6" s="29">
        <f ca="1">SUMIF('Census Tract'!$B$5:$B$832,$A6,'Census Tract'!K$5:K$832)</f>
        <v>3.5266965090122153</v>
      </c>
      <c r="D6" s="29">
        <f ca="1">SUMIF('Census Tract'!$B$5:$B$832,$A6,'Census Tract'!L$5:L$832)</f>
        <v>16.341159569899862</v>
      </c>
      <c r="E6" s="29">
        <f ca="1">SUMIF('Census Tract'!$B$5:$B$832,$A6,'Census Tract'!M$5:M$832)</f>
        <v>35.547203368177669</v>
      </c>
      <c r="F6" s="29">
        <f ca="1">SUMIF('Census Tract'!$B$5:$B$832,$A6,'Census Tract'!N$5:N$832)</f>
        <v>0.98149185747824641</v>
      </c>
      <c r="G6" s="29">
        <f ca="1">SUMIF('Census Tract'!$B$5:$B$832,$A6,'Census Tract'!O$5:O$832)</f>
        <v>5.1300530934061763</v>
      </c>
      <c r="H6" s="29">
        <f ca="1">SUMIF('Census Tract'!$B$5:$B$832,$A6,'Census Tract'!P$5:P$832)</f>
        <v>23.933956860566919</v>
      </c>
      <c r="I6" s="29">
        <f ca="1">SUMIF('Census Tract'!$B$5:$B$832,$A6,'Census Tract'!Q$5:Q$832)</f>
        <v>52.11602196483549</v>
      </c>
      <c r="J6" s="29">
        <f ca="1">SUMIF('Census Tract'!$B$5:$B$832,$A6,'Census Tract'!R$5:R$832)</f>
        <v>0.67031457622930479</v>
      </c>
      <c r="K6" s="29">
        <f ca="1">SUMIF('Census Tract'!$B$5:$B$832,$A6,'Census Tract'!S$5:S$832)</f>
        <v>3.4725183530070782</v>
      </c>
      <c r="L6" s="29">
        <f ca="1">SUMIF('Census Tract'!$B$5:$B$832,$A6,'Census Tract'!T$5:T$832)</f>
        <v>16.001262712652974</v>
      </c>
      <c r="M6" s="29">
        <f ca="1">SUMIF('Census Tract'!$B$5:$B$832,$A6,'Census Tract'!U$5:U$832)</f>
        <v>34.777388515471479</v>
      </c>
      <c r="N6" s="344">
        <f ca="1">SUMIF('Census Tract'!$B$5:$B$832,$A6,'Census Tract'!V$5:V$832)</f>
        <v>0</v>
      </c>
      <c r="O6" s="29">
        <f ca="1">SUMIF('Census Tract'!$B$5:$B$832,$A6,'Census Tract'!W$5:W$832)</f>
        <v>0</v>
      </c>
      <c r="P6" s="29">
        <f ca="1">SUMIF('Census Tract'!$B$5:$B$832,$A6,'Census Tract'!X$5:X$832)</f>
        <v>0</v>
      </c>
      <c r="Q6" s="29">
        <f ca="1">SUMIF('Census Tract'!$B$5:$B$832,$A6,'Census Tract'!Y$5:Y$832)</f>
        <v>0</v>
      </c>
      <c r="R6" s="29">
        <f ca="1">SUMIF('Census Tract'!$B$5:$B$832,$A6,'Census Tract'!Z$5:Z$832)</f>
        <v>0</v>
      </c>
      <c r="S6" s="29">
        <f ca="1">SUMIF('Census Tract'!$B$5:$B$832,$A6,'Census Tract'!AA$5:AA$832)</f>
        <v>0</v>
      </c>
      <c r="T6" s="29">
        <f ca="1">SUMIF('Census Tract'!$B$5:$B$832,$A6,'Census Tract'!AB$5:AB$832)</f>
        <v>0</v>
      </c>
      <c r="U6" s="29">
        <f ca="1">SUMIF('Census Tract'!$B$5:$B$832,$A6,'Census Tract'!AC$5:AC$832)</f>
        <v>0</v>
      </c>
      <c r="V6" s="29">
        <f ca="1">SUMIF('Census Tract'!$B$5:$B$832,$A6,'Census Tract'!AD$5:AD$832)</f>
        <v>0</v>
      </c>
      <c r="W6" s="29">
        <f ca="1">SUMIF('Census Tract'!$B$5:$B$832,$A6,'Census Tract'!AE$5:AE$832)</f>
        <v>0</v>
      </c>
      <c r="X6" s="29">
        <f ca="1">SUMIF('Census Tract'!$B$5:$B$832,$A6,'Census Tract'!AF$5:AF$832)</f>
        <v>0</v>
      </c>
      <c r="Y6" s="345">
        <f ca="1">SUMIF('Census Tract'!$B$5:$B$832,$A6,'Census Tract'!AG$5:AG$832)</f>
        <v>0</v>
      </c>
    </row>
    <row r="7" spans="1:25" x14ac:dyDescent="0.25">
      <c r="A7" s="4" t="s">
        <v>282</v>
      </c>
      <c r="B7" s="344">
        <f ca="1">SUMIF('Census Tract'!$B$5:$B$832,$A7,'Census Tract'!J$5:J$832)</f>
        <v>0.46865055975256864</v>
      </c>
      <c r="C7" s="29">
        <f ca="1">SUMIF('Census Tract'!$B$5:$B$832,$A7,'Census Tract'!K$5:K$832)</f>
        <v>2.3640493082389575</v>
      </c>
      <c r="D7" s="29">
        <f ca="1">SUMIF('Census Tract'!$B$5:$B$832,$A7,'Census Tract'!L$5:L$832)</f>
        <v>10.95396410729551</v>
      </c>
      <c r="E7" s="29">
        <f ca="1">SUMIF('Census Tract'!$B$5:$B$832,$A7,'Census Tract'!M$5:M$832)</f>
        <v>23.828345114932283</v>
      </c>
      <c r="F7" s="29">
        <f ca="1">SUMIF('Census Tract'!$B$5:$B$832,$A7,'Census Tract'!N$5:N$832)</f>
        <v>0.56747294016170524</v>
      </c>
      <c r="G7" s="29">
        <f ca="1">SUMIF('Census Tract'!$B$5:$B$832,$A7,'Census Tract'!O$5:O$832)</f>
        <v>2.9660626218342072</v>
      </c>
      <c r="H7" s="29">
        <f ca="1">SUMIF('Census Tract'!$B$5:$B$832,$A7,'Census Tract'!P$5:P$832)</f>
        <v>13.837988329587695</v>
      </c>
      <c r="I7" s="29">
        <f ca="1">SUMIF('Census Tract'!$B$5:$B$832,$A7,'Census Tract'!Q$5:Q$832)</f>
        <v>30.132121819026587</v>
      </c>
      <c r="J7" s="29">
        <f ca="1">SUMIF('Census Tract'!$B$5:$B$832,$A7,'Census Tract'!R$5:R$832)</f>
        <v>0.38755836893381646</v>
      </c>
      <c r="K7" s="29">
        <f ca="1">SUMIF('Census Tract'!$B$5:$B$832,$A7,'Census Tract'!S$5:S$832)</f>
        <v>2.0077193555220947</v>
      </c>
      <c r="L7" s="29">
        <f ca="1">SUMIF('Census Tract'!$B$5:$B$832,$A7,'Census Tract'!T$5:T$832)</f>
        <v>9.2515118986102234</v>
      </c>
      <c r="M7" s="29">
        <f ca="1">SUMIF('Census Tract'!$B$5:$B$832,$A7,'Census Tract'!U$5:U$832)</f>
        <v>20.107377113373481</v>
      </c>
      <c r="N7" s="344">
        <f ca="1">SUMIF('Census Tract'!$B$5:$B$832,$A7,'Census Tract'!V$5:V$832)</f>
        <v>0.11716263993814213</v>
      </c>
      <c r="O7" s="29">
        <f ca="1">SUMIF('Census Tract'!$B$5:$B$832,$A7,'Census Tract'!W$5:W$832)</f>
        <v>0.59101232705973938</v>
      </c>
      <c r="P7" s="29">
        <f ca="1">SUMIF('Census Tract'!$B$5:$B$832,$A7,'Census Tract'!X$5:X$832)</f>
        <v>2.738491026823878</v>
      </c>
      <c r="Q7" s="29">
        <f ca="1">SUMIF('Census Tract'!$B$5:$B$832,$A7,'Census Tract'!Y$5:Y$832)</f>
        <v>5.9570862787330725</v>
      </c>
      <c r="R7" s="29">
        <f ca="1">SUMIF('Census Tract'!$B$5:$B$832,$A7,'Census Tract'!Z$5:Z$832)</f>
        <v>0.14186823504042634</v>
      </c>
      <c r="S7" s="29">
        <f ca="1">SUMIF('Census Tract'!$B$5:$B$832,$A7,'Census Tract'!AA$5:AA$832)</f>
        <v>0.74151565545855203</v>
      </c>
      <c r="T7" s="29">
        <f ca="1">SUMIF('Census Tract'!$B$5:$B$832,$A7,'Census Tract'!AB$5:AB$832)</f>
        <v>3.459497082396922</v>
      </c>
      <c r="U7" s="29">
        <f ca="1">SUMIF('Census Tract'!$B$5:$B$832,$A7,'Census Tract'!AC$5:AC$832)</f>
        <v>7.5330304547566485</v>
      </c>
      <c r="V7" s="29">
        <f ca="1">SUMIF('Census Tract'!$B$5:$B$832,$A7,'Census Tract'!AD$5:AD$832)</f>
        <v>9.6889592233454114E-2</v>
      </c>
      <c r="W7" s="29">
        <f ca="1">SUMIF('Census Tract'!$B$5:$B$832,$A7,'Census Tract'!AE$5:AE$832)</f>
        <v>0.50192983888052378</v>
      </c>
      <c r="X7" s="29">
        <f ca="1">SUMIF('Census Tract'!$B$5:$B$832,$A7,'Census Tract'!AF$5:AF$832)</f>
        <v>2.3128779746525563</v>
      </c>
      <c r="Y7" s="345">
        <f ca="1">SUMIF('Census Tract'!$B$5:$B$832,$A7,'Census Tract'!AG$5:AG$832)</f>
        <v>5.0268442783433684</v>
      </c>
    </row>
    <row r="8" spans="1:25" x14ac:dyDescent="0.25">
      <c r="A8" s="4" t="s">
        <v>283</v>
      </c>
      <c r="B8" s="344">
        <f ca="1">SUMIF('Census Tract'!$B$5:$B$832,$A8,'Census Tract'!J$5:J$832)</f>
        <v>24.91822063884845</v>
      </c>
      <c r="C8" s="29">
        <f ca="1">SUMIF('Census Tract'!$B$5:$B$832,$A8,'Census Tract'!K$5:K$832)</f>
        <v>125.04824961752141</v>
      </c>
      <c r="D8" s="29">
        <f ca="1">SUMIF('Census Tract'!$B$5:$B$832,$A8,'Census Tract'!L$5:L$832)</f>
        <v>578.03212946901476</v>
      </c>
      <c r="E8" s="29">
        <f ca="1">SUMIF('Census Tract'!$B$5:$B$832,$A8,'Census Tract'!M$5:M$832)</f>
        <v>1256.7316024873328</v>
      </c>
      <c r="F8" s="29">
        <f ca="1">SUMIF('Census Tract'!$B$5:$B$832,$A8,'Census Tract'!N$5:N$832)</f>
        <v>13.402645503098272</v>
      </c>
      <c r="G8" s="29">
        <f ca="1">SUMIF('Census Tract'!$B$5:$B$832,$A8,'Census Tract'!O$5:O$832)</f>
        <v>66.691834431901597</v>
      </c>
      <c r="H8" s="29">
        <f ca="1">SUMIF('Census Tract'!$B$5:$B$832,$A8,'Census Tract'!P$5:P$832)</f>
        <v>307.57200600597145</v>
      </c>
      <c r="I8" s="29">
        <f ca="1">SUMIF('Census Tract'!$B$5:$B$832,$A8,'Census Tract'!Q$5:Q$832)</f>
        <v>668.41546515315895</v>
      </c>
      <c r="J8" s="29">
        <f ca="1">SUMIF('Census Tract'!$B$5:$B$832,$A8,'Census Tract'!R$5:R$832)</f>
        <v>7.2394693911453647</v>
      </c>
      <c r="K8" s="29">
        <f ca="1">SUMIF('Census Tract'!$B$5:$B$832,$A8,'Census Tract'!S$5:S$832)</f>
        <v>36.217575313812659</v>
      </c>
      <c r="L8" s="29">
        <f ca="1">SUMIF('Census Tract'!$B$5:$B$832,$A8,'Census Tract'!T$5:T$832)</f>
        <v>163.76270350173931</v>
      </c>
      <c r="M8" s="29">
        <f ca="1">SUMIF('Census Tract'!$B$5:$B$832,$A8,'Census Tract'!U$5:U$832)</f>
        <v>354.36014773179181</v>
      </c>
      <c r="N8" s="344">
        <f ca="1">SUMIF('Census Tract'!$B$5:$B$832,$A8,'Census Tract'!V$5:V$832)</f>
        <v>1.2092778363821273</v>
      </c>
      <c r="O8" s="29">
        <f ca="1">SUMIF('Census Tract'!$B$5:$B$832,$A8,'Census Tract'!W$5:W$832)</f>
        <v>6.0095912739608188</v>
      </c>
      <c r="P8" s="29">
        <f ca="1">SUMIF('Census Tract'!$B$5:$B$832,$A8,'Census Tract'!X$5:X$832)</f>
        <v>27.652438913553219</v>
      </c>
      <c r="Q8" s="29">
        <f ca="1">SUMIF('Census Tract'!$B$5:$B$832,$A8,'Census Tract'!Y$5:Y$832)</f>
        <v>60.059161777608942</v>
      </c>
      <c r="R8" s="29">
        <f ca="1">SUMIF('Census Tract'!$B$5:$B$832,$A8,'Census Tract'!Z$5:Z$832)</f>
        <v>0.47989120595226692</v>
      </c>
      <c r="S8" s="29">
        <f ca="1">SUMIF('Census Tract'!$B$5:$B$832,$A8,'Census Tract'!AA$5:AA$832)</f>
        <v>2.2836034018749425</v>
      </c>
      <c r="T8" s="29">
        <f ca="1">SUMIF('Census Tract'!$B$5:$B$832,$A8,'Census Tract'!AB$5:AB$832)</f>
        <v>10.415036558241512</v>
      </c>
      <c r="U8" s="29">
        <f ca="1">SUMIF('Census Tract'!$B$5:$B$832,$A8,'Census Tract'!AC$5:AC$832)</f>
        <v>22.590397426290913</v>
      </c>
      <c r="V8" s="29">
        <f ca="1">SUMIF('Census Tract'!$B$5:$B$832,$A8,'Census Tract'!AD$5:AD$832)</f>
        <v>0.19979472638598073</v>
      </c>
      <c r="W8" s="29">
        <f ca="1">SUMIF('Census Tract'!$B$5:$B$832,$A8,'Census Tract'!AE$5:AE$832)</f>
        <v>0.94905198592551532</v>
      </c>
      <c r="X8" s="29">
        <f ca="1">SUMIF('Census Tract'!$B$5:$B$832,$A8,'Census Tract'!AF$5:AF$832)</f>
        <v>4.1641709094207151</v>
      </c>
      <c r="Y8" s="345">
        <f ca="1">SUMIF('Census Tract'!$B$5:$B$832,$A8,'Census Tract'!AG$5:AG$832)</f>
        <v>8.9459027028847675</v>
      </c>
    </row>
    <row r="9" spans="1:25" x14ac:dyDescent="0.25">
      <c r="A9" s="4" t="s">
        <v>284</v>
      </c>
      <c r="B9" s="344">
        <f ca="1">SUMIF('Census Tract'!$B$5:$B$832,$A9,'Census Tract'!J$5:J$832)</f>
        <v>1.5626807189126635</v>
      </c>
      <c r="C9" s="29">
        <f ca="1">SUMIF('Census Tract'!$B$5:$B$832,$A9,'Census Tract'!K$5:K$832)</f>
        <v>7.8827480212426879</v>
      </c>
      <c r="D9" s="29">
        <f ca="1">SUMIF('Census Tract'!$B$5:$B$832,$A9,'Census Tract'!L$5:L$832)</f>
        <v>36.525185236457496</v>
      </c>
      <c r="E9" s="29">
        <f ca="1">SUMIF('Census Tract'!$B$5:$B$832,$A9,'Census Tract'!M$5:M$832)</f>
        <v>79.453858957003717</v>
      </c>
      <c r="F9" s="29">
        <f ca="1">SUMIF('Census Tract'!$B$5:$B$832,$A9,'Census Tract'!N$5:N$832)</f>
        <v>1.3739627903220575</v>
      </c>
      <c r="G9" s="29">
        <f ca="1">SUMIF('Census Tract'!$B$5:$B$832,$A9,'Census Tract'!O$5:O$832)</f>
        <v>7.1814167473853683</v>
      </c>
      <c r="H9" s="29">
        <f ca="1">SUMIF('Census Tract'!$B$5:$B$832,$A9,'Census Tract'!P$5:P$832)</f>
        <v>33.504471688723221</v>
      </c>
      <c r="I9" s="29">
        <f ca="1">SUMIF('Census Tract'!$B$5:$B$832,$A9,'Census Tract'!Q$5:Q$832)</f>
        <v>72.955750385201796</v>
      </c>
      <c r="J9" s="29">
        <f ca="1">SUMIF('Census Tract'!$B$5:$B$832,$A9,'Census Tract'!R$5:R$832)</f>
        <v>0.93835448407678268</v>
      </c>
      <c r="K9" s="29">
        <f ca="1">SUMIF('Census Tract'!$B$5:$B$832,$A9,'Census Tract'!S$5:S$832)</f>
        <v>4.8610805778874289</v>
      </c>
      <c r="L9" s="29">
        <f ca="1">SUMIF('Census Tract'!$B$5:$B$832,$A9,'Census Tract'!T$5:T$832)</f>
        <v>22.399716714756593</v>
      </c>
      <c r="M9" s="29">
        <f ca="1">SUMIF('Census Tract'!$B$5:$B$832,$A9,'Census Tract'!U$5:U$832)</f>
        <v>48.683886066666133</v>
      </c>
      <c r="N9" s="344">
        <f ca="1">SUMIF('Census Tract'!$B$5:$B$832,$A9,'Census Tract'!V$5:V$832)</f>
        <v>0</v>
      </c>
      <c r="O9" s="29">
        <f ca="1">SUMIF('Census Tract'!$B$5:$B$832,$A9,'Census Tract'!W$5:W$832)</f>
        <v>0</v>
      </c>
      <c r="P9" s="29">
        <f ca="1">SUMIF('Census Tract'!$B$5:$B$832,$A9,'Census Tract'!X$5:X$832)</f>
        <v>0</v>
      </c>
      <c r="Q9" s="29">
        <f ca="1">SUMIF('Census Tract'!$B$5:$B$832,$A9,'Census Tract'!Y$5:Y$832)</f>
        <v>0</v>
      </c>
      <c r="R9" s="29">
        <f ca="1">SUMIF('Census Tract'!$B$5:$B$832,$A9,'Census Tract'!Z$5:Z$832)</f>
        <v>0</v>
      </c>
      <c r="S9" s="29">
        <f ca="1">SUMIF('Census Tract'!$B$5:$B$832,$A9,'Census Tract'!AA$5:AA$832)</f>
        <v>0</v>
      </c>
      <c r="T9" s="29">
        <f ca="1">SUMIF('Census Tract'!$B$5:$B$832,$A9,'Census Tract'!AB$5:AB$832)</f>
        <v>0</v>
      </c>
      <c r="U9" s="29">
        <f ca="1">SUMIF('Census Tract'!$B$5:$B$832,$A9,'Census Tract'!AC$5:AC$832)</f>
        <v>0</v>
      </c>
      <c r="V9" s="29">
        <f ca="1">SUMIF('Census Tract'!$B$5:$B$832,$A9,'Census Tract'!AD$5:AD$832)</f>
        <v>0</v>
      </c>
      <c r="W9" s="29">
        <f ca="1">SUMIF('Census Tract'!$B$5:$B$832,$A9,'Census Tract'!AE$5:AE$832)</f>
        <v>0</v>
      </c>
      <c r="X9" s="29">
        <f ca="1">SUMIF('Census Tract'!$B$5:$B$832,$A9,'Census Tract'!AF$5:AF$832)</f>
        <v>0</v>
      </c>
      <c r="Y9" s="345">
        <f ca="1">SUMIF('Census Tract'!$B$5:$B$832,$A9,'Census Tract'!AG$5:AG$832)</f>
        <v>0</v>
      </c>
    </row>
    <row r="10" spans="1:25" x14ac:dyDescent="0.25">
      <c r="A10" s="4" t="s">
        <v>285</v>
      </c>
      <c r="B10" s="344">
        <f ca="1">SUMIF('Census Tract'!$B$5:$B$832,$A10,'Census Tract'!J$5:J$832)</f>
        <v>1.5073645872697374</v>
      </c>
      <c r="C10" s="29">
        <f ca="1">SUMIF('Census Tract'!$B$5:$B$832,$A10,'Census Tract'!K$5:K$832)</f>
        <v>7.6037126930571066</v>
      </c>
      <c r="D10" s="29">
        <f ca="1">SUMIF('Census Tract'!$B$5:$B$832,$A10,'Census Tract'!L$5:L$832)</f>
        <v>35.232258325432454</v>
      </c>
      <c r="E10" s="29">
        <f ca="1">SUMIF('Census Tract'!$B$5:$B$832,$A10,'Census Tract'!M$5:M$832)</f>
        <v>76.641332976224817</v>
      </c>
      <c r="F10" s="29">
        <f ca="1">SUMIF('Census Tract'!$B$5:$B$832,$A10,'Census Tract'!N$5:N$832)</f>
        <v>1.5242708172860238</v>
      </c>
      <c r="G10" s="29">
        <f ca="1">SUMIF('Census Tract'!$B$5:$B$832,$A10,'Census Tract'!O$5:O$832)</f>
        <v>7.9670454337724737</v>
      </c>
      <c r="H10" s="29">
        <f ca="1">SUMIF('Census Tract'!$B$5:$B$832,$A10,'Census Tract'!P$5:P$832)</f>
        <v>37.16977548695899</v>
      </c>
      <c r="I10" s="29">
        <f ca="1">SUMIF('Census Tract'!$B$5:$B$832,$A10,'Census Tract'!Q$5:Q$832)</f>
        <v>80.936923509624549</v>
      </c>
      <c r="J10" s="29">
        <f ca="1">SUMIF('Census Tract'!$B$5:$B$832,$A10,'Census Tract'!R$5:R$832)</f>
        <v>1.0410080727240498</v>
      </c>
      <c r="K10" s="29">
        <f ca="1">SUMIF('Census Tract'!$B$5:$B$832,$A10,'Census Tract'!S$5:S$832)</f>
        <v>5.3928704019800087</v>
      </c>
      <c r="L10" s="29">
        <f ca="1">SUMIF('Census Tract'!$B$5:$B$832,$A10,'Census Tract'!T$5:T$832)</f>
        <v>24.850188625395202</v>
      </c>
      <c r="M10" s="29">
        <f ca="1">SUMIF('Census Tract'!$B$5:$B$832,$A10,'Census Tract'!U$5:U$832)</f>
        <v>54.009779104791193</v>
      </c>
      <c r="N10" s="344">
        <f ca="1">SUMIF('Census Tract'!$B$5:$B$832,$A10,'Census Tract'!V$5:V$832)</f>
        <v>0</v>
      </c>
      <c r="O10" s="29">
        <f ca="1">SUMIF('Census Tract'!$B$5:$B$832,$A10,'Census Tract'!W$5:W$832)</f>
        <v>0</v>
      </c>
      <c r="P10" s="29">
        <f ca="1">SUMIF('Census Tract'!$B$5:$B$832,$A10,'Census Tract'!X$5:X$832)</f>
        <v>0</v>
      </c>
      <c r="Q10" s="29">
        <f ca="1">SUMIF('Census Tract'!$B$5:$B$832,$A10,'Census Tract'!Y$5:Y$832)</f>
        <v>0</v>
      </c>
      <c r="R10" s="29">
        <f ca="1">SUMIF('Census Tract'!$B$5:$B$832,$A10,'Census Tract'!Z$5:Z$832)</f>
        <v>0</v>
      </c>
      <c r="S10" s="29">
        <f ca="1">SUMIF('Census Tract'!$B$5:$B$832,$A10,'Census Tract'!AA$5:AA$832)</f>
        <v>0</v>
      </c>
      <c r="T10" s="29">
        <f ca="1">SUMIF('Census Tract'!$B$5:$B$832,$A10,'Census Tract'!AB$5:AB$832)</f>
        <v>0</v>
      </c>
      <c r="U10" s="29">
        <f ca="1">SUMIF('Census Tract'!$B$5:$B$832,$A10,'Census Tract'!AC$5:AC$832)</f>
        <v>0</v>
      </c>
      <c r="V10" s="29">
        <f ca="1">SUMIF('Census Tract'!$B$5:$B$832,$A10,'Census Tract'!AD$5:AD$832)</f>
        <v>0</v>
      </c>
      <c r="W10" s="29">
        <f ca="1">SUMIF('Census Tract'!$B$5:$B$832,$A10,'Census Tract'!AE$5:AE$832)</f>
        <v>0</v>
      </c>
      <c r="X10" s="29">
        <f ca="1">SUMIF('Census Tract'!$B$5:$B$832,$A10,'Census Tract'!AF$5:AF$832)</f>
        <v>0</v>
      </c>
      <c r="Y10" s="345">
        <f ca="1">SUMIF('Census Tract'!$B$5:$B$832,$A10,'Census Tract'!AG$5:AG$832)</f>
        <v>0</v>
      </c>
    </row>
    <row r="11" spans="1:25" x14ac:dyDescent="0.25">
      <c r="A11" s="4" t="s">
        <v>286</v>
      </c>
      <c r="B11" s="344">
        <f ca="1">SUMIF('Census Tract'!$B$5:$B$832,$A11,'Census Tract'!J$5:J$832)</f>
        <v>1.2891731791226397</v>
      </c>
      <c r="C11" s="29">
        <f ca="1">SUMIF('Census Tract'!$B$5:$B$832,$A11,'Census Tract'!K$5:K$832)</f>
        <v>6.5030733429917547</v>
      </c>
      <c r="D11" s="29">
        <f ca="1">SUMIF('Census Tract'!$B$5:$B$832,$A11,'Census Tract'!L$5:L$832)</f>
        <v>30.132379954166996</v>
      </c>
      <c r="E11" s="29">
        <f ca="1">SUMIF('Census Tract'!$B$5:$B$832,$A11,'Census Tract'!M$5:M$832)</f>
        <v>65.547480496485846</v>
      </c>
      <c r="F11" s="29">
        <f ca="1">SUMIF('Census Tract'!$B$5:$B$832,$A11,'Census Tract'!N$5:N$832)</f>
        <v>0.65663627674627201</v>
      </c>
      <c r="G11" s="29">
        <f ca="1">SUMIF('Census Tract'!$B$5:$B$832,$A11,'Census Tract'!O$5:O$832)</f>
        <v>3.4321007730210198</v>
      </c>
      <c r="H11" s="29">
        <f ca="1">SUMIF('Census Tract'!$B$5:$B$832,$A11,'Census Tract'!P$5:P$832)</f>
        <v>16.012261539395276</v>
      </c>
      <c r="I11" s="29">
        <f ca="1">SUMIF('Census Tract'!$B$5:$B$832,$A11,'Census Tract'!Q$5:Q$832)</f>
        <v>34.866586371629651</v>
      </c>
      <c r="J11" s="29">
        <f ca="1">SUMIF('Census Tract'!$B$5:$B$832,$A11,'Census Tract'!R$5:R$832)</f>
        <v>0.44845289772943558</v>
      </c>
      <c r="K11" s="29">
        <f ca="1">SUMIF('Census Tract'!$B$5:$B$832,$A11,'Census Tract'!S$5:S$832)</f>
        <v>2.3231792550069135</v>
      </c>
      <c r="L11" s="29">
        <f ca="1">SUMIF('Census Tract'!$B$5:$B$832,$A11,'Census Tract'!T$5:T$832)</f>
        <v>10.705141862176147</v>
      </c>
      <c r="M11" s="29">
        <f ca="1">SUMIF('Census Tract'!$B$5:$B$832,$A11,'Census Tract'!U$5:U$832)</f>
        <v>23.266718654631205</v>
      </c>
      <c r="N11" s="344">
        <f ca="1">SUMIF('Census Tract'!$B$5:$B$832,$A11,'Census Tract'!V$5:V$832)</f>
        <v>0.32229329478066004</v>
      </c>
      <c r="O11" s="29">
        <f ca="1">SUMIF('Census Tract'!$B$5:$B$832,$A11,'Census Tract'!W$5:W$832)</f>
        <v>1.6257683357479387</v>
      </c>
      <c r="P11" s="29">
        <f ca="1">SUMIF('Census Tract'!$B$5:$B$832,$A11,'Census Tract'!X$5:X$832)</f>
        <v>7.5330949885417517</v>
      </c>
      <c r="Q11" s="29">
        <f ca="1">SUMIF('Census Tract'!$B$5:$B$832,$A11,'Census Tract'!Y$5:Y$832)</f>
        <v>16.386870124121458</v>
      </c>
      <c r="R11" s="29">
        <f ca="1">SUMIF('Census Tract'!$B$5:$B$832,$A11,'Census Tract'!Z$5:Z$832)</f>
        <v>0.16415906918656797</v>
      </c>
      <c r="S11" s="29">
        <f ca="1">SUMIF('Census Tract'!$B$5:$B$832,$A11,'Census Tract'!AA$5:AA$832)</f>
        <v>0.85802519325525495</v>
      </c>
      <c r="T11" s="29">
        <f ca="1">SUMIF('Census Tract'!$B$5:$B$832,$A11,'Census Tract'!AB$5:AB$832)</f>
        <v>4.0030653848488171</v>
      </c>
      <c r="U11" s="29">
        <f ca="1">SUMIF('Census Tract'!$B$5:$B$832,$A11,'Census Tract'!AC$5:AC$832)</f>
        <v>8.7166465929074093</v>
      </c>
      <c r="V11" s="29">
        <f ca="1">SUMIF('Census Tract'!$B$5:$B$832,$A11,'Census Tract'!AD$5:AD$832)</f>
        <v>0.11211322443235888</v>
      </c>
      <c r="W11" s="29">
        <f ca="1">SUMIF('Census Tract'!$B$5:$B$832,$A11,'Census Tract'!AE$5:AE$832)</f>
        <v>0.58079481375172826</v>
      </c>
      <c r="X11" s="29">
        <f ca="1">SUMIF('Census Tract'!$B$5:$B$832,$A11,'Census Tract'!AF$5:AF$832)</f>
        <v>2.6762854655440371</v>
      </c>
      <c r="Y11" s="345">
        <f ca="1">SUMIF('Census Tract'!$B$5:$B$832,$A11,'Census Tract'!AG$5:AG$832)</f>
        <v>5.8166796636578013</v>
      </c>
    </row>
    <row r="12" spans="1:25" x14ac:dyDescent="0.25">
      <c r="A12" s="4" t="s">
        <v>287</v>
      </c>
      <c r="B12" s="344">
        <f ca="1">SUMIF('Census Tract'!$B$5:$B$832,$A12,'Census Tract'!J$5:J$832)</f>
        <v>7.4179472792786632</v>
      </c>
      <c r="C12" s="29">
        <f ca="1">SUMIF('Census Tract'!$B$5:$B$832,$A12,'Census Tract'!K$5:K$832)</f>
        <v>37.050102310004405</v>
      </c>
      <c r="D12" s="29">
        <f ca="1">SUMIF('Census Tract'!$B$5:$B$832,$A12,'Census Tract'!L$5:L$832)</f>
        <v>170.88552556725963</v>
      </c>
      <c r="E12" s="29">
        <f ca="1">SUMIF('Census Tract'!$B$5:$B$832,$A12,'Census Tract'!M$5:M$832)</f>
        <v>371.34834399336387</v>
      </c>
      <c r="F12" s="29">
        <f ca="1">SUMIF('Census Tract'!$B$5:$B$832,$A12,'Census Tract'!N$5:N$832)</f>
        <v>6.1470139576519118</v>
      </c>
      <c r="G12" s="29">
        <f ca="1">SUMIF('Census Tract'!$B$5:$B$832,$A12,'Census Tract'!O$5:O$832)</f>
        <v>30.10844054429602</v>
      </c>
      <c r="H12" s="29">
        <f ca="1">SUMIF('Census Tract'!$B$5:$B$832,$A12,'Census Tract'!P$5:P$832)</f>
        <v>138.31988870799114</v>
      </c>
      <c r="I12" s="29">
        <f ca="1">SUMIF('Census Tract'!$B$5:$B$832,$A12,'Census Tract'!Q$5:Q$832)</f>
        <v>300.39671863892829</v>
      </c>
      <c r="J12" s="29">
        <f ca="1">SUMIF('Census Tract'!$B$5:$B$832,$A12,'Census Tract'!R$5:R$832)</f>
        <v>3.0474271495015213</v>
      </c>
      <c r="K12" s="29">
        <f ca="1">SUMIF('Census Tract'!$B$5:$B$832,$A12,'Census Tract'!S$5:S$832)</f>
        <v>15.013811720371219</v>
      </c>
      <c r="L12" s="29">
        <f ca="1">SUMIF('Census Tract'!$B$5:$B$832,$A12,'Census Tract'!T$5:T$832)</f>
        <v>67.303277746150172</v>
      </c>
      <c r="M12" s="29">
        <f ca="1">SUMIF('Census Tract'!$B$5:$B$832,$A12,'Census Tract'!U$5:U$832)</f>
        <v>145.33752658108955</v>
      </c>
      <c r="N12" s="344">
        <f ca="1">SUMIF('Census Tract'!$B$5:$B$832,$A12,'Census Tract'!V$5:V$832)</f>
        <v>0.64877086117943705</v>
      </c>
      <c r="O12" s="29">
        <f ca="1">SUMIF('Census Tract'!$B$5:$B$832,$A12,'Census Tract'!W$5:W$832)</f>
        <v>3.2241124321011441</v>
      </c>
      <c r="P12" s="29">
        <f ca="1">SUMIF('Census Tract'!$B$5:$B$832,$A12,'Census Tract'!X$5:X$832)</f>
        <v>14.835380313700462</v>
      </c>
      <c r="Q12" s="29">
        <f ca="1">SUMIF('Census Tract'!$B$5:$B$832,$A12,'Census Tract'!Y$5:Y$832)</f>
        <v>32.221407633457865</v>
      </c>
      <c r="R12" s="29">
        <f ca="1">SUMIF('Census Tract'!$B$5:$B$832,$A12,'Census Tract'!Z$5:Z$832)</f>
        <v>0.20374124875150745</v>
      </c>
      <c r="S12" s="29">
        <f ca="1">SUMIF('Census Tract'!$B$5:$B$832,$A12,'Census Tract'!AA$5:AA$832)</f>
        <v>0.96952018078336977</v>
      </c>
      <c r="T12" s="29">
        <f ca="1">SUMIF('Census Tract'!$B$5:$B$832,$A12,'Census Tract'!AB$5:AB$832)</f>
        <v>4.421778369449413</v>
      </c>
      <c r="U12" s="29">
        <f ca="1">SUMIF('Census Tract'!$B$5:$B$832,$A12,'Census Tract'!AC$5:AC$832)</f>
        <v>9.5909150331109743</v>
      </c>
      <c r="V12" s="29">
        <f ca="1">SUMIF('Census Tract'!$B$5:$B$832,$A12,'Census Tract'!AD$5:AD$832)</f>
        <v>8.4824282135093715E-2</v>
      </c>
      <c r="W12" s="29">
        <f ca="1">SUMIF('Census Tract'!$B$5:$B$832,$A12,'Census Tract'!AE$5:AE$832)</f>
        <v>0.40292681829596899</v>
      </c>
      <c r="X12" s="29">
        <f ca="1">SUMIF('Census Tract'!$B$5:$B$832,$A12,'Census Tract'!AF$5:AF$832)</f>
        <v>1.7679285858479874</v>
      </c>
      <c r="Y12" s="345">
        <f ca="1">SUMIF('Census Tract'!$B$5:$B$832,$A12,'Census Tract'!AG$5:AG$832)</f>
        <v>3.7980470683526537</v>
      </c>
    </row>
    <row r="13" spans="1:25" x14ac:dyDescent="0.25">
      <c r="A13" s="4" t="s">
        <v>288</v>
      </c>
      <c r="B13" s="344">
        <f ca="1">SUMIF('Census Tract'!$B$5:$B$832,$A13,'Census Tract'!J$5:J$832)</f>
        <v>3.2537554358243734</v>
      </c>
      <c r="C13" s="29">
        <f ca="1">SUMIF('Census Tract'!$B$5:$B$832,$A13,'Census Tract'!K$5:K$832)</f>
        <v>16.193789451256464</v>
      </c>
      <c r="D13" s="29">
        <f ca="1">SUMIF('Census Tract'!$B$5:$B$832,$A13,'Census Tract'!L$5:L$832)</f>
        <v>74.565971529198549</v>
      </c>
      <c r="E13" s="29">
        <f ca="1">SUMIF('Census Tract'!$B$5:$B$832,$A13,'Census Tract'!M$5:M$832)</f>
        <v>161.97749474565282</v>
      </c>
      <c r="F13" s="29">
        <f ca="1">SUMIF('Census Tract'!$B$5:$B$832,$A13,'Census Tract'!N$5:N$832)</f>
        <v>3.2331183108084369</v>
      </c>
      <c r="G13" s="29">
        <f ca="1">SUMIF('Census Tract'!$B$5:$B$832,$A13,'Census Tract'!O$5:O$832)</f>
        <v>15.9785287298964</v>
      </c>
      <c r="H13" s="29">
        <f ca="1">SUMIF('Census Tract'!$B$5:$B$832,$A13,'Census Tract'!P$5:P$832)</f>
        <v>73.568031508907339</v>
      </c>
      <c r="I13" s="29">
        <f ca="1">SUMIF('Census Tract'!$B$5:$B$832,$A13,'Census Tract'!Q$5:Q$832)</f>
        <v>159.83231641179663</v>
      </c>
      <c r="J13" s="29">
        <f ca="1">SUMIF('Census Tract'!$B$5:$B$832,$A13,'Census Tract'!R$5:R$832)</f>
        <v>1.6840021034832771</v>
      </c>
      <c r="K13" s="29">
        <f ca="1">SUMIF('Census Tract'!$B$5:$B$832,$A13,'Census Tract'!S$5:S$832)</f>
        <v>8.3717260202961743</v>
      </c>
      <c r="L13" s="29">
        <f ca="1">SUMIF('Census Tract'!$B$5:$B$832,$A13,'Census Tract'!T$5:T$832)</f>
        <v>37.7204837349353</v>
      </c>
      <c r="M13" s="29">
        <f ca="1">SUMIF('Census Tract'!$B$5:$B$832,$A13,'Census Tract'!U$5:U$832)</f>
        <v>81.553963694524015</v>
      </c>
      <c r="N13" s="344">
        <f ca="1">SUMIF('Census Tract'!$B$5:$B$832,$A13,'Census Tract'!V$5:V$832)</f>
        <v>0.26979953798565948</v>
      </c>
      <c r="O13" s="29">
        <f ca="1">SUMIF('Census Tract'!$B$5:$B$832,$A13,'Census Tract'!W$5:W$832)</f>
        <v>1.3407877829366974</v>
      </c>
      <c r="P13" s="29">
        <f ca="1">SUMIF('Census Tract'!$B$5:$B$832,$A13,'Census Tract'!X$5:X$832)</f>
        <v>6.1694798487117914</v>
      </c>
      <c r="Q13" s="29">
        <f ca="1">SUMIF('Census Tract'!$B$5:$B$832,$A13,'Census Tract'!Y$5:Y$832)</f>
        <v>13.399678396391685</v>
      </c>
      <c r="R13" s="29">
        <f ca="1">SUMIF('Census Tract'!$B$5:$B$832,$A13,'Census Tract'!Z$5:Z$832)</f>
        <v>0.13692726471696737</v>
      </c>
      <c r="S13" s="29">
        <f ca="1">SUMIF('Census Tract'!$B$5:$B$832,$A13,'Census Tract'!AA$5:AA$832)</f>
        <v>0.65158011574023167</v>
      </c>
      <c r="T13" s="29">
        <f ca="1">SUMIF('Census Tract'!$B$5:$B$832,$A13,'Census Tract'!AB$5:AB$832)</f>
        <v>2.9717203611125917</v>
      </c>
      <c r="U13" s="29">
        <f ca="1">SUMIF('Census Tract'!$B$5:$B$832,$A13,'Census Tract'!AC$5:AC$832)</f>
        <v>6.4457137161186253</v>
      </c>
      <c r="V13" s="29">
        <f ca="1">SUMIF('Census Tract'!$B$5:$B$832,$A13,'Census Tract'!AD$5:AD$832)</f>
        <v>5.7007390528486551E-2</v>
      </c>
      <c r="W13" s="29">
        <f ca="1">SUMIF('Census Tract'!$B$5:$B$832,$A13,'Census Tract'!AE$5:AE$832)</f>
        <v>0.2707928190705633</v>
      </c>
      <c r="X13" s="29">
        <f ca="1">SUMIF('Census Tract'!$B$5:$B$832,$A13,'Census Tract'!AF$5:AF$832)</f>
        <v>1.1881620779224278</v>
      </c>
      <c r="Y13" s="345">
        <f ca="1">SUMIF('Census Tract'!$B$5:$B$832,$A13,'Census Tract'!AG$5:AG$832)</f>
        <v>2.5525326831097974</v>
      </c>
    </row>
    <row r="14" spans="1:25" x14ac:dyDescent="0.25">
      <c r="A14" s="4" t="s">
        <v>290</v>
      </c>
      <c r="B14" s="344">
        <f ca="1">SUMIF('Census Tract'!$B$5:$B$832,$A14,'Census Tract'!J$5:J$832)</f>
        <v>3.9166894321616312</v>
      </c>
      <c r="C14" s="29">
        <f ca="1">SUMIF('Census Tract'!$B$5:$B$832,$A14,'Census Tract'!K$5:K$832)</f>
        <v>19.757251431806893</v>
      </c>
      <c r="D14" s="29">
        <f ca="1">SUMIF('Census Tract'!$B$5:$B$832,$A14,'Census Tract'!L$5:L$832)</f>
        <v>91.546408227856588</v>
      </c>
      <c r="E14" s="29">
        <f ca="1">SUMIF('Census Tract'!$B$5:$B$832,$A14,'Census Tract'!M$5:M$832)</f>
        <v>199.14246458348325</v>
      </c>
      <c r="F14" s="29">
        <f ca="1">SUMIF('Census Tract'!$B$5:$B$832,$A14,'Census Tract'!N$5:N$832)</f>
        <v>3.9751989691689578</v>
      </c>
      <c r="G14" s="29">
        <f ca="1">SUMIF('Census Tract'!$B$5:$B$832,$A14,'Census Tract'!O$5:O$832)</f>
        <v>20.777535354278005</v>
      </c>
      <c r="H14" s="29">
        <f ca="1">SUMIF('Census Tract'!$B$5:$B$832,$A14,'Census Tract'!P$5:P$832)</f>
        <v>96.936352467262964</v>
      </c>
      <c r="I14" s="29">
        <f ca="1">SUMIF('Census Tract'!$B$5:$B$832,$A14,'Census Tract'!Q$5:Q$832)</f>
        <v>211.0782226192768</v>
      </c>
      <c r="J14" s="29">
        <f ca="1">SUMIF('Census Tract'!$B$5:$B$832,$A14,'Census Tract'!R$5:R$832)</f>
        <v>2.7148812210138153</v>
      </c>
      <c r="K14" s="29">
        <f ca="1">SUMIF('Census Tract'!$B$5:$B$832,$A14,'Census Tract'!S$5:S$832)</f>
        <v>14.064254606004178</v>
      </c>
      <c r="L14" s="29">
        <f ca="1">SUMIF('Census Tract'!$B$5:$B$832,$A14,'Census Tract'!T$5:T$832)</f>
        <v>64.807672683264812</v>
      </c>
      <c r="M14" s="29">
        <f ca="1">SUMIF('Census Tract'!$B$5:$B$832,$A14,'Census Tract'!U$5:U$832)</f>
        <v>140.85398459880207</v>
      </c>
      <c r="N14" s="344">
        <f ca="1">SUMIF('Census Tract'!$B$5:$B$832,$A14,'Census Tract'!V$5:V$832)</f>
        <v>0</v>
      </c>
      <c r="O14" s="29">
        <f ca="1">SUMIF('Census Tract'!$B$5:$B$832,$A14,'Census Tract'!W$5:W$832)</f>
        <v>0</v>
      </c>
      <c r="P14" s="29">
        <f ca="1">SUMIF('Census Tract'!$B$5:$B$832,$A14,'Census Tract'!X$5:X$832)</f>
        <v>0</v>
      </c>
      <c r="Q14" s="29">
        <f ca="1">SUMIF('Census Tract'!$B$5:$B$832,$A14,'Census Tract'!Y$5:Y$832)</f>
        <v>0</v>
      </c>
      <c r="R14" s="29">
        <f ca="1">SUMIF('Census Tract'!$B$5:$B$832,$A14,'Census Tract'!Z$5:Z$832)</f>
        <v>0</v>
      </c>
      <c r="S14" s="29">
        <f ca="1">SUMIF('Census Tract'!$B$5:$B$832,$A14,'Census Tract'!AA$5:AA$832)</f>
        <v>0</v>
      </c>
      <c r="T14" s="29">
        <f ca="1">SUMIF('Census Tract'!$B$5:$B$832,$A14,'Census Tract'!AB$5:AB$832)</f>
        <v>0</v>
      </c>
      <c r="U14" s="29">
        <f ca="1">SUMIF('Census Tract'!$B$5:$B$832,$A14,'Census Tract'!AC$5:AC$832)</f>
        <v>0</v>
      </c>
      <c r="V14" s="29">
        <f ca="1">SUMIF('Census Tract'!$B$5:$B$832,$A14,'Census Tract'!AD$5:AD$832)</f>
        <v>0</v>
      </c>
      <c r="W14" s="29">
        <f ca="1">SUMIF('Census Tract'!$B$5:$B$832,$A14,'Census Tract'!AE$5:AE$832)</f>
        <v>0</v>
      </c>
      <c r="X14" s="29">
        <f ca="1">SUMIF('Census Tract'!$B$5:$B$832,$A14,'Census Tract'!AF$5:AF$832)</f>
        <v>0</v>
      </c>
      <c r="Y14" s="345">
        <f ca="1">SUMIF('Census Tract'!$B$5:$B$832,$A14,'Census Tract'!AG$5:AG$832)</f>
        <v>0</v>
      </c>
    </row>
    <row r="15" spans="1:25" x14ac:dyDescent="0.25">
      <c r="A15" s="4" t="s">
        <v>291</v>
      </c>
      <c r="B15" s="344">
        <f ca="1">SUMIF('Census Tract'!$B$5:$B$832,$A15,'Census Tract'!J$5:J$832)</f>
        <v>7.4261906730628349</v>
      </c>
      <c r="C15" s="29">
        <f ca="1">SUMIF('Census Tract'!$B$5:$B$832,$A15,'Census Tract'!K$5:K$832)</f>
        <v>37.460492808914367</v>
      </c>
      <c r="D15" s="29">
        <f ca="1">SUMIF('Census Tract'!$B$5:$B$832,$A15,'Census Tract'!L$5:L$832)</f>
        <v>173.57543780511216</v>
      </c>
      <c r="E15" s="29">
        <f ca="1">SUMIF('Census Tract'!$B$5:$B$832,$A15,'Census Tract'!M$5:M$832)</f>
        <v>377.58161291956634</v>
      </c>
      <c r="F15" s="29">
        <f ca="1">SUMIF('Census Tract'!$B$5:$B$832,$A15,'Census Tract'!N$5:N$832)</f>
        <v>2.1989215598756613</v>
      </c>
      <c r="G15" s="29">
        <f ca="1">SUMIF('Census Tract'!$B$5:$B$832,$A15,'Census Tract'!O$5:O$832)</f>
        <v>11.493304059985734</v>
      </c>
      <c r="H15" s="29">
        <f ca="1">SUMIF('Census Tract'!$B$5:$B$832,$A15,'Census Tract'!P$5:P$832)</f>
        <v>53.621324876860776</v>
      </c>
      <c r="I15" s="29">
        <f ca="1">SUMIF('Census Tract'!$B$5:$B$832,$A15,'Census Tract'!Q$5:Q$832)</f>
        <v>116.76005607205988</v>
      </c>
      <c r="J15" s="29">
        <f ca="1">SUMIF('Census Tract'!$B$5:$B$832,$A15,'Census Tract'!R$5:R$832)</f>
        <v>1.5017640363890685</v>
      </c>
      <c r="K15" s="29">
        <f ca="1">SUMIF('Census Tract'!$B$5:$B$832,$A15,'Census Tract'!S$5:S$832)</f>
        <v>7.7797848401003407</v>
      </c>
      <c r="L15" s="29">
        <f ca="1">SUMIF('Census Tract'!$B$5:$B$832,$A15,'Census Tract'!T$5:T$832)</f>
        <v>35.849020341839136</v>
      </c>
      <c r="M15" s="29">
        <f ca="1">SUMIF('Census Tract'!$B$5:$B$832,$A15,'Census Tract'!U$5:U$832)</f>
        <v>77.914807769597189</v>
      </c>
      <c r="N15" s="344">
        <f ca="1">SUMIF('Census Tract'!$B$5:$B$832,$A15,'Census Tract'!V$5:V$832)</f>
        <v>0</v>
      </c>
      <c r="O15" s="29">
        <f ca="1">SUMIF('Census Tract'!$B$5:$B$832,$A15,'Census Tract'!W$5:W$832)</f>
        <v>0</v>
      </c>
      <c r="P15" s="29">
        <f ca="1">SUMIF('Census Tract'!$B$5:$B$832,$A15,'Census Tract'!X$5:X$832)</f>
        <v>0</v>
      </c>
      <c r="Q15" s="29">
        <f ca="1">SUMIF('Census Tract'!$B$5:$B$832,$A15,'Census Tract'!Y$5:Y$832)</f>
        <v>0</v>
      </c>
      <c r="R15" s="29">
        <f ca="1">SUMIF('Census Tract'!$B$5:$B$832,$A15,'Census Tract'!Z$5:Z$832)</f>
        <v>0</v>
      </c>
      <c r="S15" s="29">
        <f ca="1">SUMIF('Census Tract'!$B$5:$B$832,$A15,'Census Tract'!AA$5:AA$832)</f>
        <v>0</v>
      </c>
      <c r="T15" s="29">
        <f ca="1">SUMIF('Census Tract'!$B$5:$B$832,$A15,'Census Tract'!AB$5:AB$832)</f>
        <v>0</v>
      </c>
      <c r="U15" s="29">
        <f ca="1">SUMIF('Census Tract'!$B$5:$B$832,$A15,'Census Tract'!AC$5:AC$832)</f>
        <v>0</v>
      </c>
      <c r="V15" s="29">
        <f ca="1">SUMIF('Census Tract'!$B$5:$B$832,$A15,'Census Tract'!AD$5:AD$832)</f>
        <v>0</v>
      </c>
      <c r="W15" s="29">
        <f ca="1">SUMIF('Census Tract'!$B$5:$B$832,$A15,'Census Tract'!AE$5:AE$832)</f>
        <v>0</v>
      </c>
      <c r="X15" s="29">
        <f ca="1">SUMIF('Census Tract'!$B$5:$B$832,$A15,'Census Tract'!AF$5:AF$832)</f>
        <v>0</v>
      </c>
      <c r="Y15" s="345">
        <f ca="1">SUMIF('Census Tract'!$B$5:$B$832,$A15,'Census Tract'!AG$5:AG$832)</f>
        <v>0</v>
      </c>
    </row>
    <row r="16" spans="1:25" x14ac:dyDescent="0.25">
      <c r="A16" s="4" t="s">
        <v>449</v>
      </c>
      <c r="B16" s="344">
        <f ca="1">SUMIF('Census Tract'!$B$5:$B$832,$A16,'Census Tract'!J$5:J$832)</f>
        <v>6.1459918260282382</v>
      </c>
      <c r="C16" s="29">
        <f ca="1">SUMIF('Census Tract'!$B$5:$B$832,$A16,'Census Tract'!K$5:K$832)</f>
        <v>30.963167561909298</v>
      </c>
      <c r="D16" s="29">
        <f ca="1">SUMIF('Census Tract'!$B$5:$B$832,$A16,'Census Tract'!L$5:L$832)</f>
        <v>143.38521234817077</v>
      </c>
      <c r="E16" s="29">
        <f ca="1">SUMIF('Census Tract'!$B$5:$B$832,$A16,'Census Tract'!M$5:M$832)</f>
        <v>311.86737994615703</v>
      </c>
      <c r="F16" s="29">
        <f ca="1">SUMIF('Census Tract'!$B$5:$B$832,$A16,'Census Tract'!N$5:N$832)</f>
        <v>2.9028432561895938</v>
      </c>
      <c r="G16" s="29">
        <f ca="1">SUMIF('Census Tract'!$B$5:$B$832,$A16,'Census Tract'!O$5:O$832)</f>
        <v>14.88172136800768</v>
      </c>
      <c r="H16" s="29">
        <f ca="1">SUMIF('Census Tract'!$B$5:$B$832,$A16,'Census Tract'!P$5:P$832)</f>
        <v>69.120450896615111</v>
      </c>
      <c r="I16" s="29">
        <f ca="1">SUMIF('Census Tract'!$B$5:$B$832,$A16,'Census Tract'!Q$5:Q$832)</f>
        <v>150.39503590880332</v>
      </c>
      <c r="J16" s="29">
        <f ca="1">SUMIF('Census Tract'!$B$5:$B$832,$A16,'Census Tract'!R$5:R$832)</f>
        <v>1.8168939753116371</v>
      </c>
      <c r="K16" s="29">
        <f ca="1">SUMIF('Census Tract'!$B$5:$B$832,$A16,'Census Tract'!S$5:S$832)</f>
        <v>9.3010136501533971</v>
      </c>
      <c r="L16" s="29">
        <f ca="1">SUMIF('Census Tract'!$B$5:$B$832,$A16,'Census Tract'!T$5:T$832)</f>
        <v>42.588227291356546</v>
      </c>
      <c r="M16" s="29">
        <f ca="1">SUMIF('Census Tract'!$B$5:$B$832,$A16,'Census Tract'!U$5:U$832)</f>
        <v>92.426548353752096</v>
      </c>
      <c r="N16" s="344">
        <f ca="1">SUMIF('Census Tract'!$B$5:$B$832,$A16,'Census Tract'!V$5:V$832)</f>
        <v>0.89882588340110525</v>
      </c>
      <c r="O16" s="29">
        <f ca="1">SUMIF('Census Tract'!$B$5:$B$832,$A16,'Census Tract'!W$5:W$832)</f>
        <v>4.5241346350046427</v>
      </c>
      <c r="P16" s="29">
        <f ca="1">SUMIF('Census Tract'!$B$5:$B$832,$A16,'Census Tract'!X$5:X$832)</f>
        <v>20.941728973837328</v>
      </c>
      <c r="Q16" s="29">
        <f ca="1">SUMIF('Census Tract'!$B$5:$B$832,$A16,'Census Tract'!Y$5:Y$832)</f>
        <v>45.544670485893704</v>
      </c>
      <c r="R16" s="29">
        <f ca="1">SUMIF('Census Tract'!$B$5:$B$832,$A16,'Census Tract'!Z$5:Z$832)</f>
        <v>0.50272272244616978</v>
      </c>
      <c r="S16" s="29">
        <f ca="1">SUMIF('Census Tract'!$B$5:$B$832,$A16,'Census Tract'!AA$5:AA$832)</f>
        <v>2.554918126698619</v>
      </c>
      <c r="T16" s="29">
        <f ca="1">SUMIF('Census Tract'!$B$5:$B$832,$A16,'Census Tract'!AB$5:AB$832)</f>
        <v>11.842484969893736</v>
      </c>
      <c r="U16" s="29">
        <f ca="1">SUMIF('Census Tract'!$B$5:$B$832,$A16,'Census Tract'!AC$5:AC$832)</f>
        <v>25.758362960421895</v>
      </c>
      <c r="V16" s="29">
        <f ca="1">SUMIF('Census Tract'!$B$5:$B$832,$A16,'Census Tract'!AD$5:AD$832)</f>
        <v>0.30193270609799494</v>
      </c>
      <c r="W16" s="29">
        <f ca="1">SUMIF('Census Tract'!$B$5:$B$832,$A16,'Census Tract'!AE$5:AE$832)</f>
        <v>1.5363215078185468</v>
      </c>
      <c r="X16" s="29">
        <f ca="1">SUMIF('Census Tract'!$B$5:$B$832,$A16,'Census Tract'!AF$5:AF$832)</f>
        <v>7.0116817473169561</v>
      </c>
      <c r="Y16" s="345">
        <f ca="1">SUMIF('Census Tract'!$B$5:$B$832,$A16,'Census Tract'!AG$5:AG$832)</f>
        <v>15.205457433352247</v>
      </c>
    </row>
    <row r="17" spans="1:25" x14ac:dyDescent="0.25">
      <c r="A17" s="4" t="s">
        <v>292</v>
      </c>
      <c r="B17" s="344">
        <f ca="1">SUMIF('Census Tract'!$B$5:$B$832,$A17,'Census Tract'!J$5:J$832)</f>
        <v>4.1302711626718187</v>
      </c>
      <c r="C17" s="29">
        <f ca="1">SUMIF('Census Tract'!$B$5:$B$832,$A17,'Census Tract'!K$5:K$832)</f>
        <v>20.834637837856778</v>
      </c>
      <c r="D17" s="29">
        <f ca="1">SUMIF('Census Tract'!$B$5:$B$832,$A17,'Census Tract'!L$5:L$832)</f>
        <v>96.538542689869956</v>
      </c>
      <c r="E17" s="29">
        <f ca="1">SUMIF('Census Tract'!$B$5:$B$832,$A17,'Census Tract'!M$5:M$832)</f>
        <v>210.0019398981573</v>
      </c>
      <c r="F17" s="29">
        <f ca="1">SUMIF('Census Tract'!$B$5:$B$832,$A17,'Census Tract'!N$5:N$832)</f>
        <v>2.1166338340107633</v>
      </c>
      <c r="G17" s="29">
        <f ca="1">SUMIF('Census Tract'!$B$5:$B$832,$A17,'Census Tract'!O$5:O$832)</f>
        <v>11.063203291032655</v>
      </c>
      <c r="H17" s="29">
        <f ca="1">SUMIF('Census Tract'!$B$5:$B$832,$A17,'Census Tract'!P$5:P$832)</f>
        <v>51.614715381327315</v>
      </c>
      <c r="I17" s="29">
        <f ca="1">SUMIF('Census Tract'!$B$5:$B$832,$A17,'Census Tract'!Q$5:Q$832)</f>
        <v>112.39067807270503</v>
      </c>
      <c r="J17" s="29">
        <f ca="1">SUMIF('Census Tract'!$B$5:$B$832,$A17,'Census Tract'!R$5:R$832)</f>
        <v>1.4455652389444091</v>
      </c>
      <c r="K17" s="29">
        <f ca="1">SUMIF('Census Tract'!$B$5:$B$832,$A17,'Census Tract'!S$5:S$832)</f>
        <v>7.4886508524713022</v>
      </c>
      <c r="L17" s="29">
        <f ca="1">SUMIF('Census Tract'!$B$5:$B$832,$A17,'Census Tract'!T$5:T$832)</f>
        <v>34.50748346656232</v>
      </c>
      <c r="M17" s="29">
        <f ca="1">SUMIF('Census Tract'!$B$5:$B$832,$A17,'Census Tract'!U$5:U$832)</f>
        <v>74.999091056662962</v>
      </c>
      <c r="N17" s="344">
        <f ca="1">SUMIF('Census Tract'!$B$5:$B$832,$A17,'Census Tract'!V$5:V$832)</f>
        <v>1.0325677906679545</v>
      </c>
      <c r="O17" s="29">
        <f ca="1">SUMIF('Census Tract'!$B$5:$B$832,$A17,'Census Tract'!W$5:W$832)</f>
        <v>5.2086594594641937</v>
      </c>
      <c r="P17" s="29">
        <f ca="1">SUMIF('Census Tract'!$B$5:$B$832,$A17,'Census Tract'!X$5:X$832)</f>
        <v>24.134635672467482</v>
      </c>
      <c r="Q17" s="29">
        <f ca="1">SUMIF('Census Tract'!$B$5:$B$832,$A17,'Census Tract'!Y$5:Y$832)</f>
        <v>52.500484974539319</v>
      </c>
      <c r="R17" s="29">
        <f ca="1">SUMIF('Census Tract'!$B$5:$B$832,$A17,'Census Tract'!Z$5:Z$832)</f>
        <v>0.52915845850269072</v>
      </c>
      <c r="S17" s="29">
        <f ca="1">SUMIF('Census Tract'!$B$5:$B$832,$A17,'Census Tract'!AA$5:AA$832)</f>
        <v>2.7658008227581643</v>
      </c>
      <c r="T17" s="29">
        <f ca="1">SUMIF('Census Tract'!$B$5:$B$832,$A17,'Census Tract'!AB$5:AB$832)</f>
        <v>12.903678845331825</v>
      </c>
      <c r="U17" s="29">
        <f ca="1">SUMIF('Census Tract'!$B$5:$B$832,$A17,'Census Tract'!AC$5:AC$832)</f>
        <v>28.097669518176261</v>
      </c>
      <c r="V17" s="29">
        <f ca="1">SUMIF('Census Tract'!$B$5:$B$832,$A17,'Census Tract'!AD$5:AD$832)</f>
        <v>0.36139130973610234</v>
      </c>
      <c r="W17" s="29">
        <f ca="1">SUMIF('Census Tract'!$B$5:$B$832,$A17,'Census Tract'!AE$5:AE$832)</f>
        <v>1.8721627131178256</v>
      </c>
      <c r="X17" s="29">
        <f ca="1">SUMIF('Census Tract'!$B$5:$B$832,$A17,'Census Tract'!AF$5:AF$832)</f>
        <v>8.62687086664058</v>
      </c>
      <c r="Y17" s="345">
        <f ca="1">SUMIF('Census Tract'!$B$5:$B$832,$A17,'Census Tract'!AG$5:AG$832)</f>
        <v>18.749772764165741</v>
      </c>
    </row>
    <row r="18" spans="1:25" x14ac:dyDescent="0.25">
      <c r="A18" s="4" t="s">
        <v>293</v>
      </c>
      <c r="B18" s="344">
        <f ca="1">SUMIF('Census Tract'!$B$5:$B$832,$A18,'Census Tract'!J$5:J$832)</f>
        <v>1.4213172713807412</v>
      </c>
      <c r="C18" s="29">
        <f ca="1">SUMIF('Census Tract'!$B$5:$B$832,$A18,'Census Tract'!K$5:K$832)</f>
        <v>7.1696577381017566</v>
      </c>
      <c r="D18" s="29">
        <f ca="1">SUMIF('Census Tract'!$B$5:$B$832,$A18,'Census Tract'!L$5:L$832)</f>
        <v>33.221038686060162</v>
      </c>
      <c r="E18" s="29">
        <f ca="1">SUMIF('Census Tract'!$B$5:$B$832,$A18,'Census Tract'!M$5:M$832)</f>
        <v>72.266292561679876</v>
      </c>
      <c r="F18" s="29">
        <f ca="1">SUMIF('Census Tract'!$B$5:$B$832,$A18,'Census Tract'!N$5:N$832)</f>
        <v>1.138587925033353</v>
      </c>
      <c r="G18" s="29">
        <f ca="1">SUMIF('Census Tract'!$B$5:$B$832,$A18,'Census Tract'!O$5:O$832)</f>
        <v>5.9511614512418216</v>
      </c>
      <c r="H18" s="29">
        <f ca="1">SUMIF('Census Tract'!$B$5:$B$832,$A18,'Census Tract'!P$5:P$832)</f>
        <v>27.764788950696573</v>
      </c>
      <c r="I18" s="29">
        <f ca="1">SUMIF('Census Tract'!$B$5:$B$832,$A18,'Census Tract'!Q$5:Q$832)</f>
        <v>60.457631775360767</v>
      </c>
      <c r="J18" s="29">
        <f ca="1">SUMIF('Census Tract'!$B$5:$B$832,$A18,'Census Tract'!R$5:R$832)</f>
        <v>0.77760408978782714</v>
      </c>
      <c r="K18" s="29">
        <f ca="1">SUMIF('Census Tract'!$B$5:$B$832,$A18,'Census Tract'!S$5:S$832)</f>
        <v>4.0283242658263179</v>
      </c>
      <c r="L18" s="29">
        <f ca="1">SUMIF('Census Tract'!$B$5:$B$832,$A18,'Census Tract'!T$5:T$832)</f>
        <v>18.562400055689622</v>
      </c>
      <c r="M18" s="29">
        <f ca="1">SUMIF('Census Tract'!$B$5:$B$832,$A18,'Census Tract'!U$5:U$832)</f>
        <v>40.343803492824243</v>
      </c>
      <c r="N18" s="344">
        <f ca="1">SUMIF('Census Tract'!$B$5:$B$832,$A18,'Census Tract'!V$5:V$832)</f>
        <v>0</v>
      </c>
      <c r="O18" s="29">
        <f ca="1">SUMIF('Census Tract'!$B$5:$B$832,$A18,'Census Tract'!W$5:W$832)</f>
        <v>0</v>
      </c>
      <c r="P18" s="29">
        <f ca="1">SUMIF('Census Tract'!$B$5:$B$832,$A18,'Census Tract'!X$5:X$832)</f>
        <v>0</v>
      </c>
      <c r="Q18" s="29">
        <f ca="1">SUMIF('Census Tract'!$B$5:$B$832,$A18,'Census Tract'!Y$5:Y$832)</f>
        <v>0</v>
      </c>
      <c r="R18" s="29">
        <f ca="1">SUMIF('Census Tract'!$B$5:$B$832,$A18,'Census Tract'!Z$5:Z$832)</f>
        <v>0</v>
      </c>
      <c r="S18" s="29">
        <f ca="1">SUMIF('Census Tract'!$B$5:$B$832,$A18,'Census Tract'!AA$5:AA$832)</f>
        <v>0</v>
      </c>
      <c r="T18" s="29">
        <f ca="1">SUMIF('Census Tract'!$B$5:$B$832,$A18,'Census Tract'!AB$5:AB$832)</f>
        <v>0</v>
      </c>
      <c r="U18" s="29">
        <f ca="1">SUMIF('Census Tract'!$B$5:$B$832,$A18,'Census Tract'!AC$5:AC$832)</f>
        <v>0</v>
      </c>
      <c r="V18" s="29">
        <f ca="1">SUMIF('Census Tract'!$B$5:$B$832,$A18,'Census Tract'!AD$5:AD$832)</f>
        <v>0</v>
      </c>
      <c r="W18" s="29">
        <f ca="1">SUMIF('Census Tract'!$B$5:$B$832,$A18,'Census Tract'!AE$5:AE$832)</f>
        <v>0</v>
      </c>
      <c r="X18" s="29">
        <f ca="1">SUMIF('Census Tract'!$B$5:$B$832,$A18,'Census Tract'!AF$5:AF$832)</f>
        <v>0</v>
      </c>
      <c r="Y18" s="345">
        <f ca="1">SUMIF('Census Tract'!$B$5:$B$832,$A18,'Census Tract'!AG$5:AG$832)</f>
        <v>0</v>
      </c>
    </row>
    <row r="19" spans="1:25" x14ac:dyDescent="0.25">
      <c r="A19" s="4" t="s">
        <v>294</v>
      </c>
      <c r="B19" s="344">
        <f ca="1">SUMIF('Census Tract'!$B$5:$B$832,$A19,'Census Tract'!J$5:J$832)</f>
        <v>2.2264742986277772</v>
      </c>
      <c r="C19" s="29">
        <f ca="1">SUMIF('Census Tract'!$B$5:$B$832,$A19,'Census Tract'!K$5:K$832)</f>
        <v>11.23117195946967</v>
      </c>
      <c r="D19" s="29">
        <f ca="1">SUMIF('Census Tract'!$B$5:$B$832,$A19,'Census Tract'!L$5:L$832)</f>
        <v>52.040308168758017</v>
      </c>
      <c r="E19" s="29">
        <f ca="1">SUMIF('Census Tract'!$B$5:$B$832,$A19,'Census Tract'!M$5:M$832)</f>
        <v>113.20417072635041</v>
      </c>
      <c r="F19" s="29">
        <f ca="1">SUMIF('Census Tract'!$B$5:$B$832,$A19,'Census Tract'!N$5:N$832)</f>
        <v>1.113332798423575</v>
      </c>
      <c r="G19" s="29">
        <f ca="1">SUMIF('Census Tract'!$B$5:$B$832,$A19,'Census Tract'!O$5:O$832)</f>
        <v>5.819158175410541</v>
      </c>
      <c r="H19" s="29">
        <f ca="1">SUMIF('Census Tract'!$B$5:$B$832,$A19,'Census Tract'!P$5:P$832)</f>
        <v>27.148935537159741</v>
      </c>
      <c r="I19" s="29">
        <f ca="1">SUMIF('Census Tract'!$B$5:$B$832,$A19,'Census Tract'!Q$5:Q$832)</f>
        <v>59.116615318533896</v>
      </c>
      <c r="J19" s="29">
        <f ca="1">SUMIF('Census Tract'!$B$5:$B$832,$A19,'Census Tract'!R$5:R$832)</f>
        <v>0.76035597981924685</v>
      </c>
      <c r="K19" s="29">
        <f ca="1">SUMIF('Census Tract'!$B$5:$B$832,$A19,'Census Tract'!S$5:S$832)</f>
        <v>3.9389716237317645</v>
      </c>
      <c r="L19" s="29">
        <f ca="1">SUMIF('Census Tract'!$B$5:$B$832,$A19,'Census Tract'!T$5:T$832)</f>
        <v>18.150665701863534</v>
      </c>
      <c r="M19" s="29">
        <f ca="1">SUMIF('Census Tract'!$B$5:$B$832,$A19,'Census Tract'!U$5:U$832)</f>
        <v>39.448933766271118</v>
      </c>
      <c r="N19" s="344">
        <f ca="1">SUMIF('Census Tract'!$B$5:$B$832,$A19,'Census Tract'!V$5:V$832)</f>
        <v>0</v>
      </c>
      <c r="O19" s="29">
        <f ca="1">SUMIF('Census Tract'!$B$5:$B$832,$A19,'Census Tract'!W$5:W$832)</f>
        <v>0</v>
      </c>
      <c r="P19" s="29">
        <f ca="1">SUMIF('Census Tract'!$B$5:$B$832,$A19,'Census Tract'!X$5:X$832)</f>
        <v>0</v>
      </c>
      <c r="Q19" s="29">
        <f ca="1">SUMIF('Census Tract'!$B$5:$B$832,$A19,'Census Tract'!Y$5:Y$832)</f>
        <v>0</v>
      </c>
      <c r="R19" s="29">
        <f ca="1">SUMIF('Census Tract'!$B$5:$B$832,$A19,'Census Tract'!Z$5:Z$832)</f>
        <v>0</v>
      </c>
      <c r="S19" s="29">
        <f ca="1">SUMIF('Census Tract'!$B$5:$B$832,$A19,'Census Tract'!AA$5:AA$832)</f>
        <v>0</v>
      </c>
      <c r="T19" s="29">
        <f ca="1">SUMIF('Census Tract'!$B$5:$B$832,$A19,'Census Tract'!AB$5:AB$832)</f>
        <v>0</v>
      </c>
      <c r="U19" s="29">
        <f ca="1">SUMIF('Census Tract'!$B$5:$B$832,$A19,'Census Tract'!AC$5:AC$832)</f>
        <v>0</v>
      </c>
      <c r="V19" s="29">
        <f ca="1">SUMIF('Census Tract'!$B$5:$B$832,$A19,'Census Tract'!AD$5:AD$832)</f>
        <v>0</v>
      </c>
      <c r="W19" s="29">
        <f ca="1">SUMIF('Census Tract'!$B$5:$B$832,$A19,'Census Tract'!AE$5:AE$832)</f>
        <v>0</v>
      </c>
      <c r="X19" s="29">
        <f ca="1">SUMIF('Census Tract'!$B$5:$B$832,$A19,'Census Tract'!AF$5:AF$832)</f>
        <v>0</v>
      </c>
      <c r="Y19" s="345">
        <f ca="1">SUMIF('Census Tract'!$B$5:$B$832,$A19,'Census Tract'!AG$5:AG$832)</f>
        <v>0</v>
      </c>
    </row>
    <row r="20" spans="1:25" x14ac:dyDescent="0.25">
      <c r="A20" s="4" t="s">
        <v>450</v>
      </c>
      <c r="B20" s="344">
        <f ca="1">SUMIF('Census Tract'!$B$5:$B$832,$A20,'Census Tract'!J$5:J$832)</f>
        <v>0.89735057998524625</v>
      </c>
      <c r="C20" s="29">
        <f ca="1">SUMIF('Census Tract'!$B$5:$B$832,$A20,'Census Tract'!K$5:K$832)</f>
        <v>4.5265731016772168</v>
      </c>
      <c r="D20" s="29">
        <f ca="1">SUMIF('Census Tract'!$B$5:$B$832,$A20,'Census Tract'!L$5:L$832)</f>
        <v>20.974147667739601</v>
      </c>
      <c r="E20" s="29">
        <f ca="1">SUMIF('Census Tract'!$B$5:$B$832,$A20,'Census Tract'!M$5:M$832)</f>
        <v>45.625421465968699</v>
      </c>
      <c r="F20" s="29">
        <f ca="1">SUMIF('Census Tract'!$B$5:$B$832,$A20,'Census Tract'!N$5:N$832)</f>
        <v>0.95936891207515074</v>
      </c>
      <c r="G20" s="29">
        <f ca="1">SUMIF('Census Tract'!$B$5:$B$832,$A20,'Census Tract'!O$5:O$832)</f>
        <v>5.0144210750295768</v>
      </c>
      <c r="H20" s="29">
        <f ca="1">SUMIF('Census Tract'!$B$5:$B$832,$A20,'Census Tract'!P$5:P$832)</f>
        <v>23.394482572653018</v>
      </c>
      <c r="I20" s="29">
        <f ca="1">SUMIF('Census Tract'!$B$5:$B$832,$A20,'Census Tract'!Q$5:Q$832)</f>
        <v>50.94132051441602</v>
      </c>
      <c r="J20" s="29">
        <f ca="1">SUMIF('Census Tract'!$B$5:$B$832,$A20,'Census Tract'!R$5:R$832)</f>
        <v>0.65520560445350096</v>
      </c>
      <c r="K20" s="29">
        <f ca="1">SUMIF('Census Tract'!$B$5:$B$832,$A20,'Census Tract'!S$5:S$832)</f>
        <v>3.3942473685363526</v>
      </c>
      <c r="L20" s="29">
        <f ca="1">SUMIF('Census Tract'!$B$5:$B$832,$A20,'Census Tract'!T$5:T$832)</f>
        <v>15.640592312103617</v>
      </c>
      <c r="M20" s="29">
        <f ca="1">SUMIF('Census Tract'!$B$5:$B$832,$A20,'Census Tract'!U$5:U$832)</f>
        <v>33.993501964067178</v>
      </c>
      <c r="N20" s="344">
        <f ca="1">SUMIF('Census Tract'!$B$5:$B$832,$A20,'Census Tract'!V$5:V$832)</f>
        <v>0</v>
      </c>
      <c r="O20" s="29">
        <f ca="1">SUMIF('Census Tract'!$B$5:$B$832,$A20,'Census Tract'!W$5:W$832)</f>
        <v>0</v>
      </c>
      <c r="P20" s="29">
        <f ca="1">SUMIF('Census Tract'!$B$5:$B$832,$A20,'Census Tract'!X$5:X$832)</f>
        <v>0</v>
      </c>
      <c r="Q20" s="29">
        <f ca="1">SUMIF('Census Tract'!$B$5:$B$832,$A20,'Census Tract'!Y$5:Y$832)</f>
        <v>0</v>
      </c>
      <c r="R20" s="29">
        <f ca="1">SUMIF('Census Tract'!$B$5:$B$832,$A20,'Census Tract'!Z$5:Z$832)</f>
        <v>0</v>
      </c>
      <c r="S20" s="29">
        <f ca="1">SUMIF('Census Tract'!$B$5:$B$832,$A20,'Census Tract'!AA$5:AA$832)</f>
        <v>0</v>
      </c>
      <c r="T20" s="29">
        <f ca="1">SUMIF('Census Tract'!$B$5:$B$832,$A20,'Census Tract'!AB$5:AB$832)</f>
        <v>0</v>
      </c>
      <c r="U20" s="29">
        <f ca="1">SUMIF('Census Tract'!$B$5:$B$832,$A20,'Census Tract'!AC$5:AC$832)</f>
        <v>0</v>
      </c>
      <c r="V20" s="29">
        <f ca="1">SUMIF('Census Tract'!$B$5:$B$832,$A20,'Census Tract'!AD$5:AD$832)</f>
        <v>0</v>
      </c>
      <c r="W20" s="29">
        <f ca="1">SUMIF('Census Tract'!$B$5:$B$832,$A20,'Census Tract'!AE$5:AE$832)</f>
        <v>0</v>
      </c>
      <c r="X20" s="29">
        <f ca="1">SUMIF('Census Tract'!$B$5:$B$832,$A20,'Census Tract'!AF$5:AF$832)</f>
        <v>0</v>
      </c>
      <c r="Y20" s="345">
        <f ca="1">SUMIF('Census Tract'!$B$5:$B$832,$A20,'Census Tract'!AG$5:AG$832)</f>
        <v>0</v>
      </c>
    </row>
    <row r="21" spans="1:25" x14ac:dyDescent="0.25">
      <c r="A21" s="4" t="s">
        <v>73</v>
      </c>
      <c r="B21" s="344">
        <f ca="1">SUMIF('Census Tract'!$B$5:$B$832,$A21,'Census Tract'!J$5:J$832)</f>
        <v>53.861753148045707</v>
      </c>
      <c r="C21" s="29">
        <f ca="1">SUMIF('Census Tract'!$B$5:$B$832,$A21,'Census Tract'!K$5:K$832)</f>
        <v>267.66977114797879</v>
      </c>
      <c r="D21" s="29">
        <f ca="1">SUMIF('Census Tract'!$B$5:$B$832,$A21,'Census Tract'!L$5:L$832)</f>
        <v>1231.6514814818522</v>
      </c>
      <c r="E21" s="29">
        <f ca="1">SUMIF('Census Tract'!$B$5:$B$832,$A21,'Census Tract'!M$5:M$832)</f>
        <v>2675.0608078802989</v>
      </c>
      <c r="F21" s="29">
        <f ca="1">SUMIF('Census Tract'!$B$5:$B$832,$A21,'Census Tract'!N$5:N$832)</f>
        <v>37.16385845794742</v>
      </c>
      <c r="G21" s="29">
        <f ca="1">SUMIF('Census Tract'!$B$5:$B$832,$A21,'Census Tract'!O$5:O$832)</f>
        <v>176.84740322123974</v>
      </c>
      <c r="H21" s="29">
        <f ca="1">SUMIF('Census Tract'!$B$5:$B$832,$A21,'Census Tract'!P$5:P$832)</f>
        <v>806.56394550254583</v>
      </c>
      <c r="I21" s="29">
        <f ca="1">SUMIF('Census Tract'!$B$5:$B$832,$A21,'Census Tract'!Q$5:Q$832)</f>
        <v>1749.451379909141</v>
      </c>
      <c r="J21" s="29">
        <f ca="1">SUMIF('Census Tract'!$B$5:$B$832,$A21,'Census Tract'!R$5:R$832)</f>
        <v>15.472554695639637</v>
      </c>
      <c r="K21" s="29">
        <f ca="1">SUMIF('Census Tract'!$B$5:$B$832,$A21,'Census Tract'!S$5:S$832)</f>
        <v>73.49672850158035</v>
      </c>
      <c r="L21" s="29">
        <f ca="1">SUMIF('Census Tract'!$B$5:$B$832,$A21,'Census Tract'!T$5:T$832)</f>
        <v>322.48279683584508</v>
      </c>
      <c r="M21" s="29">
        <f ca="1">SUMIF('Census Tract'!$B$5:$B$832,$A21,'Census Tract'!U$5:U$832)</f>
        <v>692.79090282318634</v>
      </c>
      <c r="N21" s="344">
        <f ca="1">SUMIF('Census Tract'!$B$5:$B$832,$A21,'Census Tract'!V$5:V$832)</f>
        <v>1.1911242711812366</v>
      </c>
      <c r="O21" s="29">
        <f ca="1">SUMIF('Census Tract'!$B$5:$B$832,$A21,'Census Tract'!W$5:W$832)</f>
        <v>5.9193758546912942</v>
      </c>
      <c r="P21" s="29">
        <f ca="1">SUMIF('Census Tract'!$B$5:$B$832,$A21,'Census Tract'!X$5:X$832)</f>
        <v>27.23732310006681</v>
      </c>
      <c r="Q21" s="29">
        <f ca="1">SUMIF('Census Tract'!$B$5:$B$832,$A21,'Census Tract'!Y$5:Y$832)</f>
        <v>59.157559286900451</v>
      </c>
      <c r="R21" s="29">
        <f ca="1">SUMIF('Census Tract'!$B$5:$B$832,$A21,'Census Tract'!Z$5:Z$832)</f>
        <v>0.38909401781603126</v>
      </c>
      <c r="S21" s="29">
        <f ca="1">SUMIF('Census Tract'!$B$5:$B$832,$A21,'Census Tract'!AA$5:AA$832)</f>
        <v>1.8515372061688873</v>
      </c>
      <c r="T21" s="29">
        <f ca="1">SUMIF('Census Tract'!$B$5:$B$832,$A21,'Census Tract'!AB$5:AB$832)</f>
        <v>8.4444731845119918</v>
      </c>
      <c r="U21" s="29">
        <f ca="1">SUMIF('Census Tract'!$B$5:$B$832,$A21,'Census Tract'!AC$5:AC$832)</f>
        <v>18.316210819522198</v>
      </c>
      <c r="V21" s="29">
        <f ca="1">SUMIF('Census Tract'!$B$5:$B$832,$A21,'Census Tract'!AD$5:AD$832)</f>
        <v>0.16199282642347118</v>
      </c>
      <c r="W21" s="29">
        <f ca="1">SUMIF('Census Tract'!$B$5:$B$832,$A21,'Census Tract'!AE$5:AE$832)</f>
        <v>0.76948784586974128</v>
      </c>
      <c r="X21" s="29">
        <f ca="1">SUMIF('Census Tract'!$B$5:$B$832,$A21,'Census Tract'!AF$5:AF$832)</f>
        <v>3.3762943974020301</v>
      </c>
      <c r="Y21" s="345">
        <f ca="1">SUMIF('Census Tract'!$B$5:$B$832,$A21,'Census Tract'!AG$5:AG$832)</f>
        <v>7.2533048792791366</v>
      </c>
    </row>
    <row r="22" spans="1:25" x14ac:dyDescent="0.25">
      <c r="A22" s="4" t="s">
        <v>119</v>
      </c>
      <c r="B22" s="344">
        <f ca="1">SUMIF('Census Tract'!$B$5:$B$832,$A22,'Census Tract'!J$5:J$832)</f>
        <v>32.846562994261134</v>
      </c>
      <c r="C22" s="29">
        <f ca="1">SUMIF('Census Tract'!$B$5:$B$832,$A22,'Census Tract'!K$5:K$832)</f>
        <v>163.57629303284207</v>
      </c>
      <c r="D22" s="29">
        <f ca="1">SUMIF('Census Tract'!$B$5:$B$832,$A22,'Census Tract'!L$5:L$832)</f>
        <v>753.42157350504954</v>
      </c>
      <c r="E22" s="29">
        <f ca="1">SUMIF('Census Tract'!$B$5:$B$832,$A22,'Census Tract'!M$5:M$832)</f>
        <v>1636.7419110528708</v>
      </c>
      <c r="F22" s="29">
        <f ca="1">SUMIF('Census Tract'!$B$5:$B$832,$A22,'Census Tract'!N$5:N$832)</f>
        <v>26.086503402594936</v>
      </c>
      <c r="G22" s="29">
        <f ca="1">SUMIF('Census Tract'!$B$5:$B$832,$A22,'Census Tract'!O$5:O$832)</f>
        <v>126.67095702077607</v>
      </c>
      <c r="H22" s="29">
        <f ca="1">SUMIF('Census Tract'!$B$5:$B$832,$A22,'Census Tract'!P$5:P$832)</f>
        <v>580.68249595086809</v>
      </c>
      <c r="I22" s="29">
        <f ca="1">SUMIF('Census Tract'!$B$5:$B$832,$A22,'Census Tract'!Q$5:Q$832)</f>
        <v>1260.6300196971397</v>
      </c>
      <c r="J22" s="29">
        <f ca="1">SUMIF('Census Tract'!$B$5:$B$832,$A22,'Census Tract'!R$5:R$832)</f>
        <v>12.304871508394321</v>
      </c>
      <c r="K22" s="29">
        <f ca="1">SUMIF('Census Tract'!$B$5:$B$832,$A22,'Census Tract'!S$5:S$832)</f>
        <v>60.041602850673691</v>
      </c>
      <c r="L22" s="29">
        <f ca="1">SUMIF('Census Tract'!$B$5:$B$832,$A22,'Census Tract'!T$5:T$832)</f>
        <v>267.66648386605578</v>
      </c>
      <c r="M22" s="29">
        <f ca="1">SUMIF('Census Tract'!$B$5:$B$832,$A22,'Census Tract'!U$5:U$832)</f>
        <v>577.24638579666396</v>
      </c>
      <c r="N22" s="344">
        <f ca="1">SUMIF('Census Tract'!$B$5:$B$832,$A22,'Census Tract'!V$5:V$832)</f>
        <v>0.56163374821515966</v>
      </c>
      <c r="O22" s="29">
        <f ca="1">SUMIF('Census Tract'!$B$5:$B$832,$A22,'Census Tract'!W$5:W$832)</f>
        <v>2.7910784196074374</v>
      </c>
      <c r="P22" s="29">
        <f ca="1">SUMIF('Census Tract'!$B$5:$B$832,$A22,'Census Tract'!X$5:X$832)</f>
        <v>12.842824408965704</v>
      </c>
      <c r="Q22" s="29">
        <f ca="1">SUMIF('Census Tract'!$B$5:$B$832,$A22,'Census Tract'!Y$5:Y$832)</f>
        <v>27.89371567805712</v>
      </c>
      <c r="R22" s="29">
        <f ca="1">SUMIF('Census Tract'!$B$5:$B$832,$A22,'Census Tract'!Z$5:Z$832)</f>
        <v>0.46784177110394332</v>
      </c>
      <c r="S22" s="29">
        <f ca="1">SUMIF('Census Tract'!$B$5:$B$832,$A22,'Census Tract'!AA$5:AA$832)</f>
        <v>2.2262651342238389</v>
      </c>
      <c r="T22" s="29">
        <f ca="1">SUMIF('Census Tract'!$B$5:$B$832,$A22,'Census Tract'!AB$5:AB$832)</f>
        <v>10.153528735437355</v>
      </c>
      <c r="U22" s="29">
        <f ca="1">SUMIF('Census Tract'!$B$5:$B$832,$A22,'Census Tract'!AC$5:AC$832)</f>
        <v>22.023182360439307</v>
      </c>
      <c r="V22" s="29">
        <f ca="1">SUMIF('Census Tract'!$B$5:$B$832,$A22,'Census Tract'!AD$5:AD$832)</f>
        <v>0.19477814448415287</v>
      </c>
      <c r="W22" s="29">
        <f ca="1">SUMIF('Census Tract'!$B$5:$B$832,$A22,'Census Tract'!AE$5:AE$832)</f>
        <v>0.92522254306379548</v>
      </c>
      <c r="X22" s="29">
        <f ca="1">SUMIF('Census Tract'!$B$5:$B$832,$A22,'Census Tract'!AF$5:AF$832)</f>
        <v>4.0596140735212458</v>
      </c>
      <c r="Y22" s="345">
        <f ca="1">SUMIF('Census Tract'!$B$5:$B$832,$A22,'Census Tract'!AG$5:AG$832)</f>
        <v>8.7212828923092616</v>
      </c>
    </row>
    <row r="23" spans="1:25" x14ac:dyDescent="0.25">
      <c r="A23" s="4" t="s">
        <v>295</v>
      </c>
      <c r="B23" s="344">
        <f ca="1">SUMIF('Census Tract'!$B$5:$B$832,$A23,'Census Tract'!J$5:J$832)</f>
        <v>6.496572349619214</v>
      </c>
      <c r="C23" s="29">
        <f ca="1">SUMIF('Census Tract'!$B$5:$B$832,$A23,'Census Tract'!K$5:K$832)</f>
        <v>32.771149099128891</v>
      </c>
      <c r="D23" s="29">
        <f ca="1">SUMIF('Census Tract'!$B$5:$B$832,$A23,'Census Tract'!L$5:L$832)</f>
        <v>151.84708277260793</v>
      </c>
      <c r="E23" s="29">
        <f ca="1">SUMIF('Census Tract'!$B$5:$B$832,$A23,'Census Tract'!M$5:M$832)</f>
        <v>330.31555129814325</v>
      </c>
      <c r="F23" s="29">
        <f ca="1">SUMIF('Census Tract'!$B$5:$B$832,$A23,'Census Tract'!N$5:N$832)</f>
        <v>2.3926778069613661</v>
      </c>
      <c r="G23" s="29">
        <f ca="1">SUMIF('Census Tract'!$B$5:$B$832,$A23,'Census Tract'!O$5:O$832)</f>
        <v>12.506027524939007</v>
      </c>
      <c r="H23" s="29">
        <f ca="1">SUMIF('Census Tract'!$B$5:$B$832,$A23,'Census Tract'!P$5:P$832)</f>
        <v>58.346125825418206</v>
      </c>
      <c r="I23" s="29">
        <f ca="1">SUMIF('Census Tract'!$B$5:$B$832,$A23,'Census Tract'!Q$5:Q$832)</f>
        <v>127.04827675571086</v>
      </c>
      <c r="J23" s="29">
        <f ca="1">SUMIF('Census Tract'!$B$5:$B$832,$A23,'Census Tract'!R$5:R$832)</f>
        <v>1.6340907955643615</v>
      </c>
      <c r="K23" s="29">
        <f ca="1">SUMIF('Census Tract'!$B$5:$B$832,$A23,'Census Tract'!S$5:S$832)</f>
        <v>8.4652944741217286</v>
      </c>
      <c r="L23" s="29">
        <f ca="1">SUMIF('Census Tract'!$B$5:$B$832,$A23,'Census Tract'!T$5:T$832)</f>
        <v>39.007828627627468</v>
      </c>
      <c r="M23" s="29">
        <f ca="1">SUMIF('Census Tract'!$B$5:$B$832,$A23,'Census Tract'!U$5:U$832)</f>
        <v>84.780209892761107</v>
      </c>
      <c r="N23" s="344">
        <f ca="1">SUMIF('Census Tract'!$B$5:$B$832,$A23,'Census Tract'!V$5:V$832)</f>
        <v>0</v>
      </c>
      <c r="O23" s="29">
        <f ca="1">SUMIF('Census Tract'!$B$5:$B$832,$A23,'Census Tract'!W$5:W$832)</f>
        <v>0</v>
      </c>
      <c r="P23" s="29">
        <f ca="1">SUMIF('Census Tract'!$B$5:$B$832,$A23,'Census Tract'!X$5:X$832)</f>
        <v>0</v>
      </c>
      <c r="Q23" s="29">
        <f ca="1">SUMIF('Census Tract'!$B$5:$B$832,$A23,'Census Tract'!Y$5:Y$832)</f>
        <v>0</v>
      </c>
      <c r="R23" s="29">
        <f ca="1">SUMIF('Census Tract'!$B$5:$B$832,$A23,'Census Tract'!Z$5:Z$832)</f>
        <v>0</v>
      </c>
      <c r="S23" s="29">
        <f ca="1">SUMIF('Census Tract'!$B$5:$B$832,$A23,'Census Tract'!AA$5:AA$832)</f>
        <v>0</v>
      </c>
      <c r="T23" s="29">
        <f ca="1">SUMIF('Census Tract'!$B$5:$B$832,$A23,'Census Tract'!AB$5:AB$832)</f>
        <v>0</v>
      </c>
      <c r="U23" s="29">
        <f ca="1">SUMIF('Census Tract'!$B$5:$B$832,$A23,'Census Tract'!AC$5:AC$832)</f>
        <v>0</v>
      </c>
      <c r="V23" s="29">
        <f ca="1">SUMIF('Census Tract'!$B$5:$B$832,$A23,'Census Tract'!AD$5:AD$832)</f>
        <v>0</v>
      </c>
      <c r="W23" s="29">
        <f ca="1">SUMIF('Census Tract'!$B$5:$B$832,$A23,'Census Tract'!AE$5:AE$832)</f>
        <v>0</v>
      </c>
      <c r="X23" s="29">
        <f ca="1">SUMIF('Census Tract'!$B$5:$B$832,$A23,'Census Tract'!AF$5:AF$832)</f>
        <v>0</v>
      </c>
      <c r="Y23" s="345">
        <f ca="1">SUMIF('Census Tract'!$B$5:$B$832,$A23,'Census Tract'!AG$5:AG$832)</f>
        <v>0</v>
      </c>
    </row>
    <row r="24" spans="1:25" x14ac:dyDescent="0.25">
      <c r="A24" s="4" t="s">
        <v>296</v>
      </c>
      <c r="B24" s="344">
        <f ca="1">SUMIF('Census Tract'!$B$5:$B$832,$A24,'Census Tract'!J$5:J$832)</f>
        <v>0.62384304019522252</v>
      </c>
      <c r="C24" s="29">
        <f ca="1">SUMIF('Census Tract'!$B$5:$B$832,$A24,'Census Tract'!K$5:K$832)</f>
        <v>3.1468984234262845</v>
      </c>
      <c r="D24" s="29">
        <f ca="1">SUMIF('Census Tract'!$B$5:$B$832,$A24,'Census Tract'!L$5:L$832)</f>
        <v>14.581342385449107</v>
      </c>
      <c r="E24" s="29">
        <f ca="1">SUMIF('Census Tract'!$B$5:$B$832,$A24,'Census Tract'!M$5:M$832)</f>
        <v>31.719043005450843</v>
      </c>
      <c r="F24" s="29">
        <f ca="1">SUMIF('Census Tract'!$B$5:$B$832,$A24,'Census Tract'!N$5:N$832)</f>
        <v>0.98336832637091354</v>
      </c>
      <c r="G24" s="29">
        <f ca="1">SUMIF('Census Tract'!$B$5:$B$832,$A24,'Census Tract'!O$5:O$832)</f>
        <v>5.1398610046732554</v>
      </c>
      <c r="H24" s="29">
        <f ca="1">SUMIF('Census Tract'!$B$5:$B$832,$A24,'Census Tract'!P$5:P$832)</f>
        <v>23.979715085849278</v>
      </c>
      <c r="I24" s="29">
        <f ca="1">SUMIF('Census Tract'!$B$5:$B$832,$A24,'Census Tract'!Q$5:Q$832)</f>
        <v>52.215660177095174</v>
      </c>
      <c r="J24" s="29">
        <f ca="1">SUMIF('Census Tract'!$B$5:$B$832,$A24,'Census Tract'!R$5:R$832)</f>
        <v>0.67159611966852117</v>
      </c>
      <c r="K24" s="29">
        <f ca="1">SUMIF('Census Tract'!$B$5:$B$832,$A24,'Census Tract'!S$5:S$832)</f>
        <v>3.4791573002576186</v>
      </c>
      <c r="L24" s="29">
        <f ca="1">SUMIF('Census Tract'!$B$5:$B$832,$A24,'Census Tract'!T$5:T$832)</f>
        <v>16.031854786845862</v>
      </c>
      <c r="M24" s="29">
        <f ca="1">SUMIF('Census Tract'!$B$5:$B$832,$A24,'Census Tract'!U$5:U$832)</f>
        <v>34.843877796274228</v>
      </c>
      <c r="N24" s="344">
        <f ca="1">SUMIF('Census Tract'!$B$5:$B$832,$A24,'Census Tract'!V$5:V$832)</f>
        <v>5.8389250067533122E-2</v>
      </c>
      <c r="O24" s="29">
        <f ca="1">SUMIF('Census Tract'!$B$5:$B$832,$A24,'Census Tract'!W$5:W$832)</f>
        <v>0.29453729086255853</v>
      </c>
      <c r="P24" s="29">
        <f ca="1">SUMIF('Census Tract'!$B$5:$B$832,$A24,'Census Tract'!X$5:X$832)</f>
        <v>1.3647561838597682</v>
      </c>
      <c r="Q24" s="29">
        <f ca="1">SUMIF('Census Tract'!$B$5:$B$832,$A24,'Census Tract'!Y$5:Y$832)</f>
        <v>2.9687774241554976</v>
      </c>
      <c r="R24" s="29">
        <f ca="1">SUMIF('Census Tract'!$B$5:$B$832,$A24,'Census Tract'!Z$5:Z$832)</f>
        <v>0.13059827443388872</v>
      </c>
      <c r="S24" s="29">
        <f ca="1">SUMIF('Census Tract'!$B$5:$B$832,$A24,'Census Tract'!AA$5:AA$832)</f>
        <v>0.68260992350405569</v>
      </c>
      <c r="T24" s="29">
        <f ca="1">SUMIF('Census Tract'!$B$5:$B$832,$A24,'Census Tract'!AB$5:AB$832)</f>
        <v>3.1846759018420574</v>
      </c>
      <c r="U24" s="29">
        <f ca="1">SUMIF('Census Tract'!$B$5:$B$832,$A24,'Census Tract'!AC$5:AC$832)</f>
        <v>6.9346092757748714</v>
      </c>
      <c r="V24" s="29">
        <f ca="1">SUMIF('Census Tract'!$B$5:$B$832,$A24,'Census Tract'!AD$5:AD$832)</f>
        <v>8.9192718529884307E-2</v>
      </c>
      <c r="W24" s="29">
        <f ca="1">SUMIF('Census Tract'!$B$5:$B$832,$A24,'Census Tract'!AE$5:AE$832)</f>
        <v>0.46205671640305468</v>
      </c>
      <c r="X24" s="29">
        <f ca="1">SUMIF('Census Tract'!$B$5:$B$832,$A24,'Census Tract'!AF$5:AF$832)</f>
        <v>2.1291437958588659</v>
      </c>
      <c r="Y24" s="345">
        <f ca="1">SUMIF('Census Tract'!$B$5:$B$832,$A24,'Census Tract'!AG$5:AG$832)</f>
        <v>4.627513610868828</v>
      </c>
    </row>
    <row r="25" spans="1:25" x14ac:dyDescent="0.25">
      <c r="A25" s="4" t="s">
        <v>297</v>
      </c>
      <c r="B25" s="344">
        <f ca="1">SUMIF('Census Tract'!$B$5:$B$832,$A25,'Census Tract'!J$5:J$832)</f>
        <v>3.9308402050242508</v>
      </c>
      <c r="C25" s="29">
        <f ca="1">SUMIF('Census Tract'!$B$5:$B$832,$A25,'Census Tract'!K$5:K$832)</f>
        <v>19.73205768784937</v>
      </c>
      <c r="D25" s="29">
        <f ca="1">SUMIF('Census Tract'!$B$5:$B$832,$A25,'Census Tract'!L$5:L$832)</f>
        <v>91.223236873110153</v>
      </c>
      <c r="E25" s="29">
        <f ca="1">SUMIF('Census Tract'!$B$5:$B$832,$A25,'Census Tract'!M$5:M$832)</f>
        <v>198.33947182040683</v>
      </c>
      <c r="F25" s="29">
        <f ca="1">SUMIF('Census Tract'!$B$5:$B$832,$A25,'Census Tract'!N$5:N$832)</f>
        <v>5.963959086311057</v>
      </c>
      <c r="G25" s="29">
        <f ca="1">SUMIF('Census Tract'!$B$5:$B$832,$A25,'Census Tract'!O$5:O$832)</f>
        <v>30.544405297746522</v>
      </c>
      <c r="H25" s="29">
        <f ca="1">SUMIF('Census Tract'!$B$5:$B$832,$A25,'Census Tract'!P$5:P$832)</f>
        <v>141.83519632759635</v>
      </c>
      <c r="I25" s="29">
        <f ca="1">SUMIF('Census Tract'!$B$5:$B$832,$A25,'Census Tract'!Q$5:Q$832)</f>
        <v>308.59843520660081</v>
      </c>
      <c r="J25" s="29">
        <f ca="1">SUMIF('Census Tract'!$B$5:$B$832,$A25,'Census Tract'!R$5:R$832)</f>
        <v>3.7155180223410254</v>
      </c>
      <c r="K25" s="29">
        <f ca="1">SUMIF('Census Tract'!$B$5:$B$832,$A25,'Census Tract'!S$5:S$832)</f>
        <v>19.007710684849101</v>
      </c>
      <c r="L25" s="29">
        <f ca="1">SUMIF('Census Tract'!$B$5:$B$832,$A25,'Census Tract'!T$5:T$832)</f>
        <v>87.002762153185159</v>
      </c>
      <c r="M25" s="29">
        <f ca="1">SUMIF('Census Tract'!$B$5:$B$832,$A25,'Census Tract'!U$5:U$832)</f>
        <v>188.80087564286745</v>
      </c>
      <c r="N25" s="344">
        <f ca="1">SUMIF('Census Tract'!$B$5:$B$832,$A25,'Census Tract'!V$5:V$832)</f>
        <v>0.46480916172180997</v>
      </c>
      <c r="O25" s="29">
        <f ca="1">SUMIF('Census Tract'!$B$5:$B$832,$A25,'Census Tract'!W$5:W$832)</f>
        <v>2.3446718548927361</v>
      </c>
      <c r="P25" s="29">
        <f ca="1">SUMIF('Census Tract'!$B$5:$B$832,$A25,'Census Tract'!X$5:X$832)</f>
        <v>10.864177516252106</v>
      </c>
      <c r="Q25" s="29">
        <f ca="1">SUMIF('Census Tract'!$B$5:$B$832,$A25,'Census Tract'!Y$5:Y$832)</f>
        <v>23.633030810711531</v>
      </c>
      <c r="R25" s="29">
        <f ca="1">SUMIF('Census Tract'!$B$5:$B$832,$A25,'Census Tract'!Z$5:Z$832)</f>
        <v>0.55773372609309746</v>
      </c>
      <c r="S25" s="29">
        <f ca="1">SUMIF('Census Tract'!$B$5:$B$832,$A25,'Census Tract'!AA$5:AA$832)</f>
        <v>2.9151577825537505</v>
      </c>
      <c r="T25" s="29">
        <f ca="1">SUMIF('Census Tract'!$B$5:$B$832,$A25,'Census Tract'!AB$5:AB$832)</f>
        <v>13.600494836801325</v>
      </c>
      <c r="U25" s="29">
        <f ca="1">SUMIF('Census Tract'!$B$5:$B$832,$A25,'Census Tract'!AC$5:AC$832)</f>
        <v>29.614981416431817</v>
      </c>
      <c r="V25" s="29">
        <f ca="1">SUMIF('Census Tract'!$B$5:$B$832,$A25,'Census Tract'!AD$5:AD$832)</f>
        <v>0.38090692592747444</v>
      </c>
      <c r="W25" s="29">
        <f ca="1">SUMIF('Census Tract'!$B$5:$B$832,$A25,'Census Tract'!AE$5:AE$832)</f>
        <v>1.9732620145473065</v>
      </c>
      <c r="X25" s="29">
        <f ca="1">SUMIF('Census Tract'!$B$5:$B$832,$A25,'Census Tract'!AF$5:AF$832)</f>
        <v>9.0927334821219148</v>
      </c>
      <c r="Y25" s="345">
        <f ca="1">SUMIF('Census Tract'!$B$5:$B$832,$A25,'Census Tract'!AG$5:AG$832)</f>
        <v>19.762285680450589</v>
      </c>
    </row>
    <row r="26" spans="1:25" x14ac:dyDescent="0.25">
      <c r="A26" s="4" t="s">
        <v>298</v>
      </c>
      <c r="B26" s="344">
        <f ca="1">SUMIF('Census Tract'!$B$5:$B$832,$A26,'Census Tract'!J$5:J$832)</f>
        <v>1.1447366131661105</v>
      </c>
      <c r="C26" s="29">
        <f ca="1">SUMIF('Census Tract'!$B$5:$B$832,$A26,'Census Tract'!K$5:K$832)</f>
        <v>5.7744810971738474</v>
      </c>
      <c r="D26" s="29">
        <f ca="1">SUMIF('Census Tract'!$B$5:$B$832,$A26,'Census Tract'!L$5:L$832)</f>
        <v>26.756404130934939</v>
      </c>
      <c r="E26" s="29">
        <f ca="1">SUMIF('Census Tract'!$B$5:$B$832,$A26,'Census Tract'!M$5:M$832)</f>
        <v>58.203662657785415</v>
      </c>
      <c r="F26" s="29">
        <f ca="1">SUMIF('Census Tract'!$B$5:$B$832,$A26,'Census Tract'!N$5:N$832)</f>
        <v>1.4394836513008988</v>
      </c>
      <c r="G26" s="29">
        <f ca="1">SUMIF('Census Tract'!$B$5:$B$832,$A26,'Census Tract'!O$5:O$832)</f>
        <v>7.5238806129652112</v>
      </c>
      <c r="H26" s="29">
        <f ca="1">SUMIF('Census Tract'!$B$5:$B$832,$A26,'Census Tract'!P$5:P$832)</f>
        <v>35.102216436360663</v>
      </c>
      <c r="I26" s="29">
        <f ca="1">SUMIF('Census Tract'!$B$5:$B$832,$A26,'Census Tract'!Q$5:Q$832)</f>
        <v>76.434828284738941</v>
      </c>
      <c r="J26" s="29">
        <f ca="1">SUMIF('Census Tract'!$B$5:$B$832,$A26,'Census Tract'!R$5:R$832)</f>
        <v>0.98310227064941313</v>
      </c>
      <c r="K26" s="29">
        <f ca="1">SUMIF('Census Tract'!$B$5:$B$832,$A26,'Census Tract'!S$5:S$832)</f>
        <v>5.0928933947949746</v>
      </c>
      <c r="L26" s="29">
        <f ca="1">SUMIF('Census Tract'!$B$5:$B$832,$A26,'Census Tract'!T$5:T$832)</f>
        <v>23.467903375393146</v>
      </c>
      <c r="M26" s="29">
        <f ca="1">SUMIF('Census Tract'!$B$5:$B$832,$A26,'Census Tract'!U$5:U$832)</f>
        <v>51.005499252519655</v>
      </c>
      <c r="N26" s="344">
        <f ca="1">SUMIF('Census Tract'!$B$5:$B$832,$A26,'Census Tract'!V$5:V$832)</f>
        <v>0</v>
      </c>
      <c r="O26" s="29">
        <f ca="1">SUMIF('Census Tract'!$B$5:$B$832,$A26,'Census Tract'!W$5:W$832)</f>
        <v>0</v>
      </c>
      <c r="P26" s="29">
        <f ca="1">SUMIF('Census Tract'!$B$5:$B$832,$A26,'Census Tract'!X$5:X$832)</f>
        <v>0</v>
      </c>
      <c r="Q26" s="29">
        <f ca="1">SUMIF('Census Tract'!$B$5:$B$832,$A26,'Census Tract'!Y$5:Y$832)</f>
        <v>0</v>
      </c>
      <c r="R26" s="29">
        <f ca="1">SUMIF('Census Tract'!$B$5:$B$832,$A26,'Census Tract'!Z$5:Z$832)</f>
        <v>0</v>
      </c>
      <c r="S26" s="29">
        <f ca="1">SUMIF('Census Tract'!$B$5:$B$832,$A26,'Census Tract'!AA$5:AA$832)</f>
        <v>0</v>
      </c>
      <c r="T26" s="29">
        <f ca="1">SUMIF('Census Tract'!$B$5:$B$832,$A26,'Census Tract'!AB$5:AB$832)</f>
        <v>0</v>
      </c>
      <c r="U26" s="29">
        <f ca="1">SUMIF('Census Tract'!$B$5:$B$832,$A26,'Census Tract'!AC$5:AC$832)</f>
        <v>0</v>
      </c>
      <c r="V26" s="29">
        <f ca="1">SUMIF('Census Tract'!$B$5:$B$832,$A26,'Census Tract'!AD$5:AD$832)</f>
        <v>0</v>
      </c>
      <c r="W26" s="29">
        <f ca="1">SUMIF('Census Tract'!$B$5:$B$832,$A26,'Census Tract'!AE$5:AE$832)</f>
        <v>0</v>
      </c>
      <c r="X26" s="29">
        <f ca="1">SUMIF('Census Tract'!$B$5:$B$832,$A26,'Census Tract'!AF$5:AF$832)</f>
        <v>0</v>
      </c>
      <c r="Y26" s="345">
        <f ca="1">SUMIF('Census Tract'!$B$5:$B$832,$A26,'Census Tract'!AG$5:AG$832)</f>
        <v>0</v>
      </c>
    </row>
    <row r="27" spans="1:25" x14ac:dyDescent="0.25">
      <c r="A27" s="4" t="s">
        <v>299</v>
      </c>
      <c r="B27" s="344">
        <f ca="1">SUMIF('Census Tract'!$B$5:$B$832,$A27,'Census Tract'!J$5:J$832)</f>
        <v>3.0316313258748133</v>
      </c>
      <c r="C27" s="29">
        <f ca="1">SUMIF('Census Tract'!$B$5:$B$832,$A27,'Census Tract'!K$5:K$832)</f>
        <v>15.292686180837585</v>
      </c>
      <c r="D27" s="29">
        <f ca="1">SUMIF('Census Tract'!$B$5:$B$832,$A27,'Census Tract'!L$5:L$832)</f>
        <v>70.859577651455893</v>
      </c>
      <c r="E27" s="29">
        <f ca="1">SUMIF('Census Tract'!$B$5:$B$832,$A27,'Census Tract'!M$5:M$832)</f>
        <v>154.14204889102098</v>
      </c>
      <c r="F27" s="29">
        <f ca="1">SUMIF('Census Tract'!$B$5:$B$832,$A27,'Census Tract'!N$5:N$832)</f>
        <v>1.5835903625537913</v>
      </c>
      <c r="G27" s="29">
        <f ca="1">SUMIF('Census Tract'!$B$5:$B$832,$A27,'Census Tract'!O$5:O$832)</f>
        <v>8.2770963163974507</v>
      </c>
      <c r="H27" s="29">
        <f ca="1">SUMIF('Census Tract'!$B$5:$B$832,$A27,'Census Tract'!P$5:P$832)</f>
        <v>38.616299395038034</v>
      </c>
      <c r="I27" s="29">
        <f ca="1">SUMIF('Census Tract'!$B$5:$B$832,$A27,'Census Tract'!Q$5:Q$832)</f>
        <v>84.086719099434163</v>
      </c>
      <c r="J27" s="29">
        <f ca="1">SUMIF('Census Tract'!$B$5:$B$832,$A27,'Census Tract'!R$5:R$832)</f>
        <v>1.0815206409591458</v>
      </c>
      <c r="K27" s="29">
        <f ca="1">SUMIF('Census Tract'!$B$5:$B$832,$A27,'Census Tract'!S$5:S$832)</f>
        <v>5.6027429628829628</v>
      </c>
      <c r="L27" s="29">
        <f ca="1">SUMIF('Census Tract'!$B$5:$B$832,$A27,'Census Tract'!T$5:T$832)</f>
        <v>25.817275229927422</v>
      </c>
      <c r="M27" s="29">
        <f ca="1">SUMIF('Census Tract'!$B$5:$B$832,$A27,'Census Tract'!U$5:U$832)</f>
        <v>56.111659886195405</v>
      </c>
      <c r="N27" s="344">
        <f ca="1">SUMIF('Census Tract'!$B$5:$B$832,$A27,'Census Tract'!V$5:V$832)</f>
        <v>0.75790783146870311</v>
      </c>
      <c r="O27" s="29">
        <f ca="1">SUMIF('Census Tract'!$B$5:$B$832,$A27,'Census Tract'!W$5:W$832)</f>
        <v>3.8231715452093979</v>
      </c>
      <c r="P27" s="29">
        <f ca="1">SUMIF('Census Tract'!$B$5:$B$832,$A27,'Census Tract'!X$5:X$832)</f>
        <v>17.71489441286397</v>
      </c>
      <c r="Q27" s="29">
        <f ca="1">SUMIF('Census Tract'!$B$5:$B$832,$A27,'Census Tract'!Y$5:Y$832)</f>
        <v>38.535512222755244</v>
      </c>
      <c r="R27" s="29">
        <f ca="1">SUMIF('Census Tract'!$B$5:$B$832,$A27,'Census Tract'!Z$5:Z$832)</f>
        <v>0.39589759063844787</v>
      </c>
      <c r="S27" s="29">
        <f ca="1">SUMIF('Census Tract'!$B$5:$B$832,$A27,'Census Tract'!AA$5:AA$832)</f>
        <v>2.0692740790993618</v>
      </c>
      <c r="T27" s="29">
        <f ca="1">SUMIF('Census Tract'!$B$5:$B$832,$A27,'Census Tract'!AB$5:AB$832)</f>
        <v>9.6540748487595067</v>
      </c>
      <c r="U27" s="29">
        <f ca="1">SUMIF('Census Tract'!$B$5:$B$832,$A27,'Census Tract'!AC$5:AC$832)</f>
        <v>21.021679774858541</v>
      </c>
      <c r="V27" s="29">
        <f ca="1">SUMIF('Census Tract'!$B$5:$B$832,$A27,'Census Tract'!AD$5:AD$832)</f>
        <v>0.27038016023978639</v>
      </c>
      <c r="W27" s="29">
        <f ca="1">SUMIF('Census Tract'!$B$5:$B$832,$A27,'Census Tract'!AE$5:AE$832)</f>
        <v>1.4006857407207409</v>
      </c>
      <c r="X27" s="29">
        <f ca="1">SUMIF('Census Tract'!$B$5:$B$832,$A27,'Census Tract'!AF$5:AF$832)</f>
        <v>6.454318807481858</v>
      </c>
      <c r="Y27" s="345">
        <f ca="1">SUMIF('Census Tract'!$B$5:$B$832,$A27,'Census Tract'!AG$5:AG$832)</f>
        <v>14.027914971548846</v>
      </c>
    </row>
    <row r="28" spans="1:25" x14ac:dyDescent="0.25">
      <c r="A28" s="4" t="s">
        <v>451</v>
      </c>
      <c r="B28" s="344">
        <f ca="1">SUMIF('Census Tract'!$B$5:$B$832,$A28,'Census Tract'!J$5:J$832)</f>
        <v>0.5992580927983665</v>
      </c>
      <c r="C28" s="29">
        <f ca="1">SUMIF('Census Tract'!$B$5:$B$832,$A28,'Census Tract'!K$5:K$832)</f>
        <v>3.0228827220104701</v>
      </c>
      <c r="D28" s="29">
        <f ca="1">SUMIF('Census Tract'!$B$5:$B$832,$A28,'Census Tract'!L$5:L$832)</f>
        <v>14.006708202771309</v>
      </c>
      <c r="E28" s="29">
        <f ca="1">SUMIF('Census Tract'!$B$5:$B$832,$A28,'Census Tract'!M$5:M$832)</f>
        <v>30.469031458438</v>
      </c>
      <c r="F28" s="29">
        <f ca="1">SUMIF('Census Tract'!$B$5:$B$832,$A28,'Census Tract'!N$5:N$832)</f>
        <v>0.83076236089936628</v>
      </c>
      <c r="G28" s="29">
        <f ca="1">SUMIF('Census Tract'!$B$5:$B$832,$A28,'Census Tract'!O$5:O$832)</f>
        <v>4.3422214733061812</v>
      </c>
      <c r="H28" s="29">
        <f ca="1">SUMIF('Census Tract'!$B$5:$B$832,$A28,'Census Tract'!P$5:P$832)</f>
        <v>20.258375406429543</v>
      </c>
      <c r="I28" s="29">
        <f ca="1">SUMIF('Census Tract'!$B$5:$B$832,$A28,'Census Tract'!Q$5:Q$832)</f>
        <v>44.112469317301048</v>
      </c>
      <c r="J28" s="29">
        <f ca="1">SUMIF('Census Tract'!$B$5:$B$832,$A28,'Census Tract'!R$5:R$832)</f>
        <v>0.56737314288504714</v>
      </c>
      <c r="K28" s="29">
        <f ca="1">SUMIF('Census Tract'!$B$5:$B$832,$A28,'Census Tract'!S$5:S$832)</f>
        <v>2.9392373693476901</v>
      </c>
      <c r="L28" s="29">
        <f ca="1">SUMIF('Census Tract'!$B$5:$B$832,$A28,'Census Tract'!T$5:T$832)</f>
        <v>13.543919582470108</v>
      </c>
      <c r="M28" s="29">
        <f ca="1">SUMIF('Census Tract'!$B$5:$B$832,$A28,'Census Tract'!U$5:U$832)</f>
        <v>29.436561463952788</v>
      </c>
      <c r="N28" s="344">
        <f ca="1">SUMIF('Census Tract'!$B$5:$B$832,$A28,'Census Tract'!V$5:V$832)</f>
        <v>0.14981452319959165</v>
      </c>
      <c r="O28" s="29">
        <f ca="1">SUMIF('Census Tract'!$B$5:$B$832,$A28,'Census Tract'!W$5:W$832)</f>
        <v>0.75572068050261754</v>
      </c>
      <c r="P28" s="29">
        <f ca="1">SUMIF('Census Tract'!$B$5:$B$832,$A28,'Census Tract'!X$5:X$832)</f>
        <v>3.5016770506928285</v>
      </c>
      <c r="Q28" s="29">
        <f ca="1">SUMIF('Census Tract'!$B$5:$B$832,$A28,'Census Tract'!Y$5:Y$832)</f>
        <v>7.6172578646095026</v>
      </c>
      <c r="R28" s="29">
        <f ca="1">SUMIF('Census Tract'!$B$5:$B$832,$A28,'Census Tract'!Z$5:Z$832)</f>
        <v>0.20769059022484149</v>
      </c>
      <c r="S28" s="29">
        <f ca="1">SUMIF('Census Tract'!$B$5:$B$832,$A28,'Census Tract'!AA$5:AA$832)</f>
        <v>1.0855553683265455</v>
      </c>
      <c r="T28" s="29">
        <f ca="1">SUMIF('Census Tract'!$B$5:$B$832,$A28,'Census Tract'!AB$5:AB$832)</f>
        <v>5.0645938516073841</v>
      </c>
      <c r="U28" s="29">
        <f ca="1">SUMIF('Census Tract'!$B$5:$B$832,$A28,'Census Tract'!AC$5:AC$832)</f>
        <v>11.028117329325262</v>
      </c>
      <c r="V28" s="29">
        <f ca="1">SUMIF('Census Tract'!$B$5:$B$832,$A28,'Census Tract'!AD$5:AD$832)</f>
        <v>0.14184328572126181</v>
      </c>
      <c r="W28" s="29">
        <f ca="1">SUMIF('Census Tract'!$B$5:$B$832,$A28,'Census Tract'!AE$5:AE$832)</f>
        <v>0.73480934233692263</v>
      </c>
      <c r="X28" s="29">
        <f ca="1">SUMIF('Census Tract'!$B$5:$B$832,$A28,'Census Tract'!AF$5:AF$832)</f>
        <v>3.3859798956175258</v>
      </c>
      <c r="Y28" s="345">
        <f ca="1">SUMIF('Census Tract'!$B$5:$B$832,$A28,'Census Tract'!AG$5:AG$832)</f>
        <v>7.3591403659881998</v>
      </c>
    </row>
    <row r="29" spans="1:25" x14ac:dyDescent="0.25">
      <c r="A29" s="4" t="s">
        <v>300</v>
      </c>
      <c r="B29" s="344">
        <f ca="1">SUMIF('Census Tract'!$B$5:$B$832,$A29,'Census Tract'!J$5:J$832)</f>
        <v>6.0375286695584522</v>
      </c>
      <c r="C29" s="29">
        <f ca="1">SUMIF('Census Tract'!$B$5:$B$832,$A29,'Census Tract'!K$5:K$832)</f>
        <v>30.249784891233208</v>
      </c>
      <c r="D29" s="29">
        <f ca="1">SUMIF('Census Tract'!$B$5:$B$832,$A29,'Census Tract'!L$5:L$832)</f>
        <v>139.72433594448532</v>
      </c>
      <c r="E29" s="29">
        <f ca="1">SUMIF('Census Tract'!$B$5:$B$832,$A29,'Census Tract'!M$5:M$832)</f>
        <v>303.73167680056827</v>
      </c>
      <c r="F29" s="29">
        <f ca="1">SUMIF('Census Tract'!$B$5:$B$832,$A29,'Census Tract'!N$5:N$832)</f>
        <v>3.6014600073823808</v>
      </c>
      <c r="G29" s="29">
        <f ca="1">SUMIF('Census Tract'!$B$5:$B$832,$A29,'Census Tract'!O$5:O$832)</f>
        <v>17.608703145209983</v>
      </c>
      <c r="H29" s="29">
        <f ca="1">SUMIF('Census Tract'!$B$5:$B$832,$A29,'Census Tract'!P$5:P$832)</f>
        <v>80.85967441756587</v>
      </c>
      <c r="I29" s="29">
        <f ca="1">SUMIF('Census Tract'!$B$5:$B$832,$A29,'Census Tract'!Q$5:Q$832)</f>
        <v>175.59389549512093</v>
      </c>
      <c r="J29" s="29">
        <f ca="1">SUMIF('Census Tract'!$B$5:$B$832,$A29,'Census Tract'!R$5:R$832)</f>
        <v>1.7675337095839438</v>
      </c>
      <c r="K29" s="29">
        <f ca="1">SUMIF('Census Tract'!$B$5:$B$832,$A29,'Census Tract'!S$5:S$832)</f>
        <v>8.6915547705003551</v>
      </c>
      <c r="L29" s="29">
        <f ca="1">SUMIF('Census Tract'!$B$5:$B$832,$A29,'Census Tract'!T$5:T$832)</f>
        <v>38.919733335871172</v>
      </c>
      <c r="M29" s="29">
        <f ca="1">SUMIF('Census Tract'!$B$5:$B$832,$A29,'Census Tract'!U$5:U$832)</f>
        <v>84.023104887694885</v>
      </c>
      <c r="N29" s="344">
        <f ca="1">SUMIF('Census Tract'!$B$5:$B$832,$A29,'Census Tract'!V$5:V$832)</f>
        <v>0</v>
      </c>
      <c r="O29" s="29">
        <f ca="1">SUMIF('Census Tract'!$B$5:$B$832,$A29,'Census Tract'!W$5:W$832)</f>
        <v>0</v>
      </c>
      <c r="P29" s="29">
        <f ca="1">SUMIF('Census Tract'!$B$5:$B$832,$A29,'Census Tract'!X$5:X$832)</f>
        <v>0</v>
      </c>
      <c r="Q29" s="29">
        <f ca="1">SUMIF('Census Tract'!$B$5:$B$832,$A29,'Census Tract'!Y$5:Y$832)</f>
        <v>0</v>
      </c>
      <c r="R29" s="29">
        <f ca="1">SUMIF('Census Tract'!$B$5:$B$832,$A29,'Census Tract'!Z$5:Z$832)</f>
        <v>0</v>
      </c>
      <c r="S29" s="29">
        <f ca="1">SUMIF('Census Tract'!$B$5:$B$832,$A29,'Census Tract'!AA$5:AA$832)</f>
        <v>0</v>
      </c>
      <c r="T29" s="29">
        <f ca="1">SUMIF('Census Tract'!$B$5:$B$832,$A29,'Census Tract'!AB$5:AB$832)</f>
        <v>0</v>
      </c>
      <c r="U29" s="29">
        <f ca="1">SUMIF('Census Tract'!$B$5:$B$832,$A29,'Census Tract'!AC$5:AC$832)</f>
        <v>0</v>
      </c>
      <c r="V29" s="29">
        <f ca="1">SUMIF('Census Tract'!$B$5:$B$832,$A29,'Census Tract'!AD$5:AD$832)</f>
        <v>0</v>
      </c>
      <c r="W29" s="29">
        <f ca="1">SUMIF('Census Tract'!$B$5:$B$832,$A29,'Census Tract'!AE$5:AE$832)</f>
        <v>0</v>
      </c>
      <c r="X29" s="29">
        <f ca="1">SUMIF('Census Tract'!$B$5:$B$832,$A29,'Census Tract'!AF$5:AF$832)</f>
        <v>0</v>
      </c>
      <c r="Y29" s="345">
        <f ca="1">SUMIF('Census Tract'!$B$5:$B$832,$A29,'Census Tract'!AG$5:AG$832)</f>
        <v>0</v>
      </c>
    </row>
    <row r="30" spans="1:25" x14ac:dyDescent="0.25">
      <c r="A30" s="4" t="s">
        <v>452</v>
      </c>
      <c r="B30" s="344">
        <f ca="1">SUMIF('Census Tract'!$B$5:$B$832,$A30,'Census Tract'!J$5:J$832)</f>
        <v>3.3066754248771404</v>
      </c>
      <c r="C30" s="29">
        <f ca="1">SUMIF('Census Tract'!$B$5:$B$832,$A30,'Census Tract'!K$5:K$832)</f>
        <v>16.680111840427006</v>
      </c>
      <c r="D30" s="29">
        <f ca="1">SUMIF('Census Tract'!$B$5:$B$832,$A30,'Census Tract'!L$5:L$832)</f>
        <v>77.288297570163749</v>
      </c>
      <c r="E30" s="29">
        <f ca="1">SUMIF('Census Tract'!$B$5:$B$832,$A30,'Census Tract'!M$5:M$832)</f>
        <v>168.12655307322711</v>
      </c>
      <c r="F30" s="29">
        <f ca="1">SUMIF('Census Tract'!$B$5:$B$832,$A30,'Census Tract'!N$5:N$832)</f>
        <v>1.1789766908399351</v>
      </c>
      <c r="G30" s="29">
        <f ca="1">SUMIF('Census Tract'!$B$5:$B$832,$A30,'Census Tract'!O$5:O$832)</f>
        <v>6.1622651006365956</v>
      </c>
      <c r="H30" s="29">
        <f ca="1">SUMIF('Census Tract'!$B$5:$B$832,$A30,'Census Tract'!P$5:P$832)</f>
        <v>28.749680441238251</v>
      </c>
      <c r="I30" s="29">
        <f ca="1">SUMIF('Census Tract'!$B$5:$B$832,$A30,'Census Tract'!Q$5:Q$832)</f>
        <v>62.602226037524645</v>
      </c>
      <c r="J30" s="29">
        <f ca="1">SUMIF('Census Tract'!$B$5:$B$832,$A30,'Census Tract'!R$5:R$832)</f>
        <v>0.80518779130280738</v>
      </c>
      <c r="K30" s="29">
        <f ca="1">SUMIF('Census Tract'!$B$5:$B$832,$A30,'Census Tract'!S$5:S$832)</f>
        <v>4.1712197258854644</v>
      </c>
      <c r="L30" s="29">
        <f ca="1">SUMIF('Census Tract'!$B$5:$B$832,$A30,'Census Tract'!T$5:T$832)</f>
        <v>19.220858144146312</v>
      </c>
      <c r="M30" s="29">
        <f ca="1">SUMIF('Census Tract'!$B$5:$B$832,$A30,'Census Tract'!U$5:U$832)</f>
        <v>41.77490634855733</v>
      </c>
      <c r="N30" s="344">
        <f ca="1">SUMIF('Census Tract'!$B$5:$B$832,$A30,'Census Tract'!V$5:V$832)</f>
        <v>0</v>
      </c>
      <c r="O30" s="29">
        <f ca="1">SUMIF('Census Tract'!$B$5:$B$832,$A30,'Census Tract'!W$5:W$832)</f>
        <v>0</v>
      </c>
      <c r="P30" s="29">
        <f ca="1">SUMIF('Census Tract'!$B$5:$B$832,$A30,'Census Tract'!X$5:X$832)</f>
        <v>0</v>
      </c>
      <c r="Q30" s="29">
        <f ca="1">SUMIF('Census Tract'!$B$5:$B$832,$A30,'Census Tract'!Y$5:Y$832)</f>
        <v>0</v>
      </c>
      <c r="R30" s="29">
        <f ca="1">SUMIF('Census Tract'!$B$5:$B$832,$A30,'Census Tract'!Z$5:Z$832)</f>
        <v>0</v>
      </c>
      <c r="S30" s="29">
        <f ca="1">SUMIF('Census Tract'!$B$5:$B$832,$A30,'Census Tract'!AA$5:AA$832)</f>
        <v>0</v>
      </c>
      <c r="T30" s="29">
        <f ca="1">SUMIF('Census Tract'!$B$5:$B$832,$A30,'Census Tract'!AB$5:AB$832)</f>
        <v>0</v>
      </c>
      <c r="U30" s="29">
        <f ca="1">SUMIF('Census Tract'!$B$5:$B$832,$A30,'Census Tract'!AC$5:AC$832)</f>
        <v>0</v>
      </c>
      <c r="V30" s="29">
        <f ca="1">SUMIF('Census Tract'!$B$5:$B$832,$A30,'Census Tract'!AD$5:AD$832)</f>
        <v>0</v>
      </c>
      <c r="W30" s="29">
        <f ca="1">SUMIF('Census Tract'!$B$5:$B$832,$A30,'Census Tract'!AE$5:AE$832)</f>
        <v>0</v>
      </c>
      <c r="X30" s="29">
        <f ca="1">SUMIF('Census Tract'!$B$5:$B$832,$A30,'Census Tract'!AF$5:AF$832)</f>
        <v>0</v>
      </c>
      <c r="Y30" s="345">
        <f ca="1">SUMIF('Census Tract'!$B$5:$B$832,$A30,'Census Tract'!AG$5:AG$832)</f>
        <v>0</v>
      </c>
    </row>
    <row r="31" spans="1:25" x14ac:dyDescent="0.25">
      <c r="A31" s="4" t="s">
        <v>453</v>
      </c>
      <c r="B31" s="344">
        <f ca="1">SUMIF('Census Tract'!$B$5:$B$832,$A31,'Census Tract'!J$5:J$832)</f>
        <v>3.0685087469700973</v>
      </c>
      <c r="C31" s="29">
        <f ca="1">SUMIF('Census Tract'!$B$5:$B$832,$A31,'Census Tract'!K$5:K$832)</f>
        <v>15.478709732961304</v>
      </c>
      <c r="D31" s="29">
        <f ca="1">SUMIF('Census Tract'!$B$5:$B$832,$A31,'Census Tract'!L$5:L$832)</f>
        <v>71.721528925472583</v>
      </c>
      <c r="E31" s="29">
        <f ca="1">SUMIF('Census Tract'!$B$5:$B$832,$A31,'Census Tract'!M$5:M$832)</f>
        <v>156.01706621154023</v>
      </c>
      <c r="F31" s="29">
        <f ca="1">SUMIF('Census Tract'!$B$5:$B$832,$A31,'Census Tract'!N$5:N$832)</f>
        <v>1.6177485963942206</v>
      </c>
      <c r="G31" s="29">
        <f ca="1">SUMIF('Census Tract'!$B$5:$B$832,$A31,'Census Tract'!O$5:O$832)</f>
        <v>8.4556342755697393</v>
      </c>
      <c r="H31" s="29">
        <f ca="1">SUMIF('Census Tract'!$B$5:$B$832,$A31,'Census Tract'!P$5:P$832)</f>
        <v>39.449257599368437</v>
      </c>
      <c r="I31" s="29">
        <f ca="1">SUMIF('Census Tract'!$B$5:$B$832,$A31,'Census Tract'!Q$5:Q$832)</f>
        <v>85.90047970431749</v>
      </c>
      <c r="J31" s="29">
        <f ca="1">SUMIF('Census Tract'!$B$5:$B$832,$A31,'Census Tract'!R$5:R$832)</f>
        <v>1.104849170754918</v>
      </c>
      <c r="K31" s="29">
        <f ca="1">SUMIF('Census Tract'!$B$5:$B$832,$A31,'Census Tract'!S$5:S$832)</f>
        <v>5.7235947998222487</v>
      </c>
      <c r="L31" s="29">
        <f ca="1">SUMIF('Census Tract'!$B$5:$B$832,$A31,'Census Tract'!T$5:T$832)</f>
        <v>26.374156949644647</v>
      </c>
      <c r="M31" s="29">
        <f ca="1">SUMIF('Census Tract'!$B$5:$B$832,$A31,'Census Tract'!U$5:U$832)</f>
        <v>57.321995112330747</v>
      </c>
      <c r="N31" s="344">
        <f ca="1">SUMIF('Census Tract'!$B$5:$B$832,$A31,'Census Tract'!V$5:V$832)</f>
        <v>0.76712718674252445</v>
      </c>
      <c r="O31" s="29">
        <f ca="1">SUMIF('Census Tract'!$B$5:$B$832,$A31,'Census Tract'!W$5:W$832)</f>
        <v>3.8696774332403248</v>
      </c>
      <c r="P31" s="29">
        <f ca="1">SUMIF('Census Tract'!$B$5:$B$832,$A31,'Census Tract'!X$5:X$832)</f>
        <v>17.930382231368142</v>
      </c>
      <c r="Q31" s="29">
        <f ca="1">SUMIF('Census Tract'!$B$5:$B$832,$A31,'Census Tract'!Y$5:Y$832)</f>
        <v>39.004266552885042</v>
      </c>
      <c r="R31" s="29">
        <f ca="1">SUMIF('Census Tract'!$B$5:$B$832,$A31,'Census Tract'!Z$5:Z$832)</f>
        <v>0.40443714909855522</v>
      </c>
      <c r="S31" s="29">
        <f ca="1">SUMIF('Census Tract'!$B$5:$B$832,$A31,'Census Tract'!AA$5:AA$832)</f>
        <v>2.1139085688924339</v>
      </c>
      <c r="T31" s="29">
        <f ca="1">SUMIF('Census Tract'!$B$5:$B$832,$A31,'Census Tract'!AB$5:AB$832)</f>
        <v>9.8623143998421057</v>
      </c>
      <c r="U31" s="29">
        <f ca="1">SUMIF('Census Tract'!$B$5:$B$832,$A31,'Census Tract'!AC$5:AC$832)</f>
        <v>21.475119926079373</v>
      </c>
      <c r="V31" s="29">
        <f ca="1">SUMIF('Census Tract'!$B$5:$B$832,$A31,'Census Tract'!AD$5:AD$832)</f>
        <v>0.27621229268872938</v>
      </c>
      <c r="W31" s="29">
        <f ca="1">SUMIF('Census Tract'!$B$5:$B$832,$A31,'Census Tract'!AE$5:AE$832)</f>
        <v>1.430898699955562</v>
      </c>
      <c r="X31" s="29">
        <f ca="1">SUMIF('Census Tract'!$B$5:$B$832,$A31,'Census Tract'!AF$5:AF$832)</f>
        <v>6.5935392374111608</v>
      </c>
      <c r="Y31" s="345">
        <f ca="1">SUMIF('Census Tract'!$B$5:$B$832,$A31,'Census Tract'!AG$5:AG$832)</f>
        <v>14.330498778082692</v>
      </c>
    </row>
    <row r="32" spans="1:25" x14ac:dyDescent="0.25">
      <c r="A32" s="4" t="s">
        <v>301</v>
      </c>
      <c r="B32" s="344">
        <f ca="1">SUMIF('Census Tract'!$B$5:$B$832,$A32,'Census Tract'!J$5:J$832)</f>
        <v>3.8383249123341527</v>
      </c>
      <c r="C32" s="29">
        <f ca="1">SUMIF('Census Tract'!$B$5:$B$832,$A32,'Census Tract'!K$5:K$832)</f>
        <v>19.361951383543985</v>
      </c>
      <c r="D32" s="29">
        <f ca="1">SUMIF('Census Tract'!$B$5:$B$832,$A32,'Census Tract'!L$5:L$832)</f>
        <v>89.714761770571116</v>
      </c>
      <c r="E32" s="29">
        <f ca="1">SUMIF('Census Tract'!$B$5:$B$832,$A32,'Census Tract'!M$5:M$832)</f>
        <v>195.15805277737982</v>
      </c>
      <c r="F32" s="29">
        <f ca="1">SUMIF('Census Tract'!$B$5:$B$832,$A32,'Census Tract'!N$5:N$832)</f>
        <v>1.2410706509567606</v>
      </c>
      <c r="G32" s="29">
        <f ca="1">SUMIF('Census Tract'!$B$5:$B$832,$A32,'Census Tract'!O$5:O$832)</f>
        <v>6.4868172706338099</v>
      </c>
      <c r="H32" s="29">
        <f ca="1">SUMIF('Census Tract'!$B$5:$B$832,$A32,'Census Tract'!P$5:P$832)</f>
        <v>30.263859241005633</v>
      </c>
      <c r="I32" s="29">
        <f ca="1">SUMIF('Census Tract'!$B$5:$B$832,$A32,'Census Tract'!Q$5:Q$832)</f>
        <v>65.899339675987846</v>
      </c>
      <c r="J32" s="29">
        <f ca="1">SUMIF('Census Tract'!$B$5:$B$832,$A32,'Census Tract'!R$5:R$832)</f>
        <v>0.84759515947909603</v>
      </c>
      <c r="K32" s="29">
        <f ca="1">SUMIF('Census Tract'!$B$5:$B$832,$A32,'Census Tract'!S$5:S$832)</f>
        <v>4.3909081669801937</v>
      </c>
      <c r="L32" s="29">
        <f ca="1">SUMIF('Census Tract'!$B$5:$B$832,$A32,'Census Tract'!T$5:T$832)</f>
        <v>20.233176036676916</v>
      </c>
      <c r="M32" s="29">
        <f ca="1">SUMIF('Census Tract'!$B$5:$B$832,$A32,'Census Tract'!U$5:U$832)</f>
        <v>43.975093501403784</v>
      </c>
      <c r="N32" s="344">
        <f ca="1">SUMIF('Census Tract'!$B$5:$B$832,$A32,'Census Tract'!V$5:V$832)</f>
        <v>0.9595812280835383</v>
      </c>
      <c r="O32" s="29">
        <f ca="1">SUMIF('Census Tract'!$B$5:$B$832,$A32,'Census Tract'!W$5:W$832)</f>
        <v>4.8404878458859955</v>
      </c>
      <c r="P32" s="29">
        <f ca="1">SUMIF('Census Tract'!$B$5:$B$832,$A32,'Census Tract'!X$5:X$832)</f>
        <v>22.428690442642775</v>
      </c>
      <c r="Q32" s="29">
        <f ca="1">SUMIF('Census Tract'!$B$5:$B$832,$A32,'Census Tract'!Y$5:Y$832)</f>
        <v>48.789513194344948</v>
      </c>
      <c r="R32" s="29">
        <f ca="1">SUMIF('Census Tract'!$B$5:$B$832,$A32,'Census Tract'!Z$5:Z$832)</f>
        <v>0.31026766273919026</v>
      </c>
      <c r="S32" s="29">
        <f ca="1">SUMIF('Census Tract'!$B$5:$B$832,$A32,'Census Tract'!AA$5:AA$832)</f>
        <v>1.6217043176584527</v>
      </c>
      <c r="T32" s="29">
        <f ca="1">SUMIF('Census Tract'!$B$5:$B$832,$A32,'Census Tract'!AB$5:AB$832)</f>
        <v>7.5659648102514083</v>
      </c>
      <c r="U32" s="29">
        <f ca="1">SUMIF('Census Tract'!$B$5:$B$832,$A32,'Census Tract'!AC$5:AC$832)</f>
        <v>16.474834918996962</v>
      </c>
      <c r="V32" s="29">
        <f ca="1">SUMIF('Census Tract'!$B$5:$B$832,$A32,'Census Tract'!AD$5:AD$832)</f>
        <v>0.21189878986977395</v>
      </c>
      <c r="W32" s="29">
        <f ca="1">SUMIF('Census Tract'!$B$5:$B$832,$A32,'Census Tract'!AE$5:AE$832)</f>
        <v>1.0977270417450482</v>
      </c>
      <c r="X32" s="29">
        <f ca="1">SUMIF('Census Tract'!$B$5:$B$832,$A32,'Census Tract'!AF$5:AF$832)</f>
        <v>5.0582940091692308</v>
      </c>
      <c r="Y32" s="345">
        <f ca="1">SUMIF('Census Tract'!$B$5:$B$832,$A32,'Census Tract'!AG$5:AG$832)</f>
        <v>10.993773375350948</v>
      </c>
    </row>
    <row r="33" spans="1:25" x14ac:dyDescent="0.25">
      <c r="A33" s="4" t="s">
        <v>302</v>
      </c>
      <c r="B33" s="344">
        <f ca="1">SUMIF('Census Tract'!$B$5:$B$832,$A33,'Census Tract'!J$5:J$832)</f>
        <v>3.2575055300834284</v>
      </c>
      <c r="C33" s="29">
        <f ca="1">SUMIF('Census Tract'!$B$5:$B$832,$A33,'Census Tract'!K$5:K$832)</f>
        <v>16.432080437595378</v>
      </c>
      <c r="D33" s="29">
        <f ca="1">SUMIF('Census Tract'!$B$5:$B$832,$A33,'Census Tract'!L$5:L$832)</f>
        <v>76.139029204808139</v>
      </c>
      <c r="E33" s="29">
        <f ca="1">SUMIF('Census Tract'!$B$5:$B$832,$A33,'Census Tract'!M$5:M$832)</f>
        <v>165.62652997920145</v>
      </c>
      <c r="F33" s="29">
        <f ca="1">SUMIF('Census Tract'!$B$5:$B$832,$A33,'Census Tract'!N$5:N$832)</f>
        <v>2.7196738730867378</v>
      </c>
      <c r="G33" s="29">
        <f ca="1">SUMIF('Census Tract'!$B$5:$B$832,$A33,'Census Tract'!O$5:O$832)</f>
        <v>14.215167715738085</v>
      </c>
      <c r="H33" s="29">
        <f ca="1">SUMIF('Census Tract'!$B$5:$B$832,$A33,'Census Tract'!P$5:P$832)</f>
        <v>66.320017489000534</v>
      </c>
      <c r="I33" s="29">
        <f ca="1">SUMIF('Census Tract'!$B$5:$B$832,$A33,'Census Tract'!Q$5:Q$832)</f>
        <v>144.41136951573648</v>
      </c>
      <c r="J33" s="29">
        <f ca="1">SUMIF('Census Tract'!$B$5:$B$832,$A33,'Census Tract'!R$5:R$832)</f>
        <v>1.8574143288401697</v>
      </c>
      <c r="K33" s="29">
        <f ca="1">SUMIF('Census Tract'!$B$5:$B$832,$A33,'Census Tract'!S$5:S$832)</f>
        <v>9.6222066097953913</v>
      </c>
      <c r="L33" s="29">
        <f ca="1">SUMIF('Census Tract'!$B$5:$B$832,$A33,'Census Tract'!T$5:T$832)</f>
        <v>44.338845813566863</v>
      </c>
      <c r="M33" s="29">
        <f ca="1">SUMIF('Census Tract'!$B$5:$B$832,$A33,'Census Tract'!U$5:U$832)</f>
        <v>96.366723981518987</v>
      </c>
      <c r="N33" s="344">
        <f ca="1">SUMIF('Census Tract'!$B$5:$B$832,$A33,'Census Tract'!V$5:V$832)</f>
        <v>0</v>
      </c>
      <c r="O33" s="29">
        <f ca="1">SUMIF('Census Tract'!$B$5:$B$832,$A33,'Census Tract'!W$5:W$832)</f>
        <v>0</v>
      </c>
      <c r="P33" s="29">
        <f ca="1">SUMIF('Census Tract'!$B$5:$B$832,$A33,'Census Tract'!X$5:X$832)</f>
        <v>0</v>
      </c>
      <c r="Q33" s="29">
        <f ca="1">SUMIF('Census Tract'!$B$5:$B$832,$A33,'Census Tract'!Y$5:Y$832)</f>
        <v>0</v>
      </c>
      <c r="R33" s="29">
        <f ca="1">SUMIF('Census Tract'!$B$5:$B$832,$A33,'Census Tract'!Z$5:Z$832)</f>
        <v>0</v>
      </c>
      <c r="S33" s="29">
        <f ca="1">SUMIF('Census Tract'!$B$5:$B$832,$A33,'Census Tract'!AA$5:AA$832)</f>
        <v>0</v>
      </c>
      <c r="T33" s="29">
        <f ca="1">SUMIF('Census Tract'!$B$5:$B$832,$A33,'Census Tract'!AB$5:AB$832)</f>
        <v>0</v>
      </c>
      <c r="U33" s="29">
        <f ca="1">SUMIF('Census Tract'!$B$5:$B$832,$A33,'Census Tract'!AC$5:AC$832)</f>
        <v>0</v>
      </c>
      <c r="V33" s="29">
        <f ca="1">SUMIF('Census Tract'!$B$5:$B$832,$A33,'Census Tract'!AD$5:AD$832)</f>
        <v>0</v>
      </c>
      <c r="W33" s="29">
        <f ca="1">SUMIF('Census Tract'!$B$5:$B$832,$A33,'Census Tract'!AE$5:AE$832)</f>
        <v>0</v>
      </c>
      <c r="X33" s="29">
        <f ca="1">SUMIF('Census Tract'!$B$5:$B$832,$A33,'Census Tract'!AF$5:AF$832)</f>
        <v>0</v>
      </c>
      <c r="Y33" s="345">
        <f ca="1">SUMIF('Census Tract'!$B$5:$B$832,$A33,'Census Tract'!AG$5:AG$832)</f>
        <v>0</v>
      </c>
    </row>
    <row r="34" spans="1:25" x14ac:dyDescent="0.25">
      <c r="A34" s="4" t="s">
        <v>454</v>
      </c>
      <c r="B34" s="344">
        <f ca="1">SUMIF('Census Tract'!$B$5:$B$832,$A34,'Census Tract'!J$5:J$832)</f>
        <v>3.0608259509085798</v>
      </c>
      <c r="C34" s="29">
        <f ca="1">SUMIF('Census Tract'!$B$5:$B$832,$A34,'Census Tract'!K$5:K$832)</f>
        <v>15.439954826268863</v>
      </c>
      <c r="D34" s="29">
        <f ca="1">SUMIF('Census Tract'!$B$5:$B$832,$A34,'Census Tract'!L$5:L$832)</f>
        <v>71.54195574338577</v>
      </c>
      <c r="E34" s="29">
        <f ca="1">SUMIF('Census Tract'!$B$5:$B$832,$A34,'Census Tract'!M$5:M$832)</f>
        <v>155.62643760309871</v>
      </c>
      <c r="F34" s="29">
        <f ca="1">SUMIF('Census Tract'!$B$5:$B$832,$A34,'Census Tract'!N$5:N$832)</f>
        <v>1.3388461985146596</v>
      </c>
      <c r="G34" s="29">
        <f ca="1">SUMIF('Census Tract'!$B$5:$B$832,$A34,'Census Tract'!O$5:O$832)</f>
        <v>6.9978696511371288</v>
      </c>
      <c r="H34" s="29">
        <f ca="1">SUMIF('Census Tract'!$B$5:$B$832,$A34,'Census Tract'!P$5:P$832)</f>
        <v>32.648143654002844</v>
      </c>
      <c r="I34" s="29">
        <f ca="1">SUMIF('Census Tract'!$B$5:$B$832,$A34,'Census Tract'!Q$5:Q$832)</f>
        <v>71.091102139757666</v>
      </c>
      <c r="J34" s="29">
        <f ca="1">SUMIF('Census Tract'!$B$5:$B$832,$A34,'Census Tract'!R$5:R$832)</f>
        <v>0.91437143910637131</v>
      </c>
      <c r="K34" s="29">
        <f ca="1">SUMIF('Census Tract'!$B$5:$B$832,$A34,'Census Tract'!S$5:S$832)</f>
        <v>4.73683807030356</v>
      </c>
      <c r="L34" s="29">
        <f ca="1">SUMIF('Census Tract'!$B$5:$B$832,$A34,'Census Tract'!T$5:T$832)</f>
        <v>21.827210884166323</v>
      </c>
      <c r="M34" s="29">
        <f ca="1">SUMIF('Census Tract'!$B$5:$B$832,$A34,'Census Tract'!U$5:U$832)</f>
        <v>47.439593159577839</v>
      </c>
      <c r="N34" s="344">
        <f ca="1">SUMIF('Census Tract'!$B$5:$B$832,$A34,'Census Tract'!V$5:V$832)</f>
        <v>0</v>
      </c>
      <c r="O34" s="29">
        <f ca="1">SUMIF('Census Tract'!$B$5:$B$832,$A34,'Census Tract'!W$5:W$832)</f>
        <v>0</v>
      </c>
      <c r="P34" s="29">
        <f ca="1">SUMIF('Census Tract'!$B$5:$B$832,$A34,'Census Tract'!X$5:X$832)</f>
        <v>0</v>
      </c>
      <c r="Q34" s="29">
        <f ca="1">SUMIF('Census Tract'!$B$5:$B$832,$A34,'Census Tract'!Y$5:Y$832)</f>
        <v>0</v>
      </c>
      <c r="R34" s="29">
        <f ca="1">SUMIF('Census Tract'!$B$5:$B$832,$A34,'Census Tract'!Z$5:Z$832)</f>
        <v>0</v>
      </c>
      <c r="S34" s="29">
        <f ca="1">SUMIF('Census Tract'!$B$5:$B$832,$A34,'Census Tract'!AA$5:AA$832)</f>
        <v>0</v>
      </c>
      <c r="T34" s="29">
        <f ca="1">SUMIF('Census Tract'!$B$5:$B$832,$A34,'Census Tract'!AB$5:AB$832)</f>
        <v>0</v>
      </c>
      <c r="U34" s="29">
        <f ca="1">SUMIF('Census Tract'!$B$5:$B$832,$A34,'Census Tract'!AC$5:AC$832)</f>
        <v>0</v>
      </c>
      <c r="V34" s="29">
        <f ca="1">SUMIF('Census Tract'!$B$5:$B$832,$A34,'Census Tract'!AD$5:AD$832)</f>
        <v>0</v>
      </c>
      <c r="W34" s="29">
        <f ca="1">SUMIF('Census Tract'!$B$5:$B$832,$A34,'Census Tract'!AE$5:AE$832)</f>
        <v>0</v>
      </c>
      <c r="X34" s="29">
        <f ca="1">SUMIF('Census Tract'!$B$5:$B$832,$A34,'Census Tract'!AF$5:AF$832)</f>
        <v>0</v>
      </c>
      <c r="Y34" s="345">
        <f ca="1">SUMIF('Census Tract'!$B$5:$B$832,$A34,'Census Tract'!AG$5:AG$832)</f>
        <v>0</v>
      </c>
    </row>
    <row r="35" spans="1:25" x14ac:dyDescent="0.25">
      <c r="A35" s="4" t="s">
        <v>576</v>
      </c>
      <c r="B35" s="344">
        <f ca="1">SUMIF('Census Tract'!$B$5:$B$832,$A35,'Census Tract'!J$5:J$832)</f>
        <v>2.0344043970898391</v>
      </c>
      <c r="C35" s="29">
        <f ca="1">SUMIF('Census Tract'!$B$5:$B$832,$A35,'Census Tract'!K$5:K$832)</f>
        <v>10.262299292158623</v>
      </c>
      <c r="D35" s="29">
        <f ca="1">SUMIF('Census Tract'!$B$5:$B$832,$A35,'Census Tract'!L$5:L$832)</f>
        <v>47.550978616587734</v>
      </c>
      <c r="E35" s="29">
        <f ca="1">SUMIF('Census Tract'!$B$5:$B$832,$A35,'Census Tract'!M$5:M$832)</f>
        <v>103.43845551531261</v>
      </c>
      <c r="F35" s="29">
        <f ca="1">SUMIF('Census Tract'!$B$5:$B$832,$A35,'Census Tract'!N$5:N$832)</f>
        <v>2.2342200570571347</v>
      </c>
      <c r="G35" s="29">
        <f ca="1">SUMIF('Census Tract'!$B$5:$B$832,$A35,'Census Tract'!O$5:O$832)</f>
        <v>11.677801937659082</v>
      </c>
      <c r="H35" s="29">
        <f ca="1">SUMIF('Census Tract'!$B$5:$B$832,$A35,'Census Tract'!P$5:P$832)</f>
        <v>54.482088725635712</v>
      </c>
      <c r="I35" s="29">
        <f ca="1">SUMIF('Census Tract'!$B$5:$B$832,$A35,'Census Tract'!Q$5:Q$832)</f>
        <v>118.63436327126774</v>
      </c>
      <c r="J35" s="29">
        <f ca="1">SUMIF('Census Tract'!$B$5:$B$832,$A35,'Census Tract'!R$5:R$832)</f>
        <v>1.5258713145080367</v>
      </c>
      <c r="K35" s="29">
        <f ca="1">SUMIF('Census Tract'!$B$5:$B$832,$A35,'Census Tract'!S$5:S$832)</f>
        <v>7.9046709289275761</v>
      </c>
      <c r="L35" s="29">
        <f ca="1">SUMIF('Census Tract'!$B$5:$B$832,$A35,'Census Tract'!T$5:T$832)</f>
        <v>36.42449177592092</v>
      </c>
      <c r="M35" s="29">
        <f ca="1">SUMIF('Census Tract'!$B$5:$B$832,$A35,'Census Tract'!U$5:U$832)</f>
        <v>79.165546164560993</v>
      </c>
      <c r="N35" s="344">
        <f ca="1">SUMIF('Census Tract'!$B$5:$B$832,$A35,'Census Tract'!V$5:V$832)</f>
        <v>0.50860109927245967</v>
      </c>
      <c r="O35" s="29">
        <f ca="1">SUMIF('Census Tract'!$B$5:$B$832,$A35,'Census Tract'!W$5:W$832)</f>
        <v>2.5655748230396558</v>
      </c>
      <c r="P35" s="29">
        <f ca="1">SUMIF('Census Tract'!$B$5:$B$832,$A35,'Census Tract'!X$5:X$832)</f>
        <v>11.887744654146935</v>
      </c>
      <c r="Q35" s="29">
        <f ca="1">SUMIF('Census Tract'!$B$5:$B$832,$A35,'Census Tract'!Y$5:Y$832)</f>
        <v>25.859613878828142</v>
      </c>
      <c r="R35" s="29">
        <f ca="1">SUMIF('Census Tract'!$B$5:$B$832,$A35,'Census Tract'!Z$5:Z$832)</f>
        <v>0.55855501426428367</v>
      </c>
      <c r="S35" s="29">
        <f ca="1">SUMIF('Census Tract'!$B$5:$B$832,$A35,'Census Tract'!AA$5:AA$832)</f>
        <v>2.9194504844147708</v>
      </c>
      <c r="T35" s="29">
        <f ca="1">SUMIF('Census Tract'!$B$5:$B$832,$A35,'Census Tract'!AB$5:AB$832)</f>
        <v>13.620522181408923</v>
      </c>
      <c r="U35" s="29">
        <f ca="1">SUMIF('Census Tract'!$B$5:$B$832,$A35,'Census Tract'!AC$5:AC$832)</f>
        <v>29.658590817816929</v>
      </c>
      <c r="V35" s="29">
        <f ca="1">SUMIF('Census Tract'!$B$5:$B$832,$A35,'Census Tract'!AD$5:AD$832)</f>
        <v>0.38146782862700923</v>
      </c>
      <c r="W35" s="29">
        <f ca="1">SUMIF('Census Tract'!$B$5:$B$832,$A35,'Census Tract'!AE$5:AE$832)</f>
        <v>1.9761677322318931</v>
      </c>
      <c r="X35" s="29">
        <f ca="1">SUMIF('Census Tract'!$B$5:$B$832,$A35,'Census Tract'!AF$5:AF$832)</f>
        <v>9.1061229439802318</v>
      </c>
      <c r="Y35" s="345">
        <f ca="1">SUMIF('Census Tract'!$B$5:$B$832,$A35,'Census Tract'!AG$5:AG$832)</f>
        <v>19.791386541140241</v>
      </c>
    </row>
    <row r="36" spans="1:25" x14ac:dyDescent="0.25">
      <c r="A36" s="4" t="s">
        <v>455</v>
      </c>
      <c r="B36" s="344">
        <f ca="1">SUMIF('Census Tract'!$B$5:$B$832,$A36,'Census Tract'!J$5:J$832)</f>
        <v>6.994250054283448</v>
      </c>
      <c r="C36" s="29">
        <f ca="1">SUMIF('Census Tract'!$B$5:$B$832,$A36,'Census Tract'!K$5:K$832)</f>
        <v>35.03025605996632</v>
      </c>
      <c r="D36" s="29">
        <f ca="1">SUMIF('Census Tract'!$B$5:$B$832,$A36,'Census Tract'!L$5:L$832)</f>
        <v>161.77748363723569</v>
      </c>
      <c r="E36" s="29">
        <f ca="1">SUMIF('Census Tract'!$B$5:$B$832,$A36,'Census Tract'!M$5:M$832)</f>
        <v>351.65706179708275</v>
      </c>
      <c r="F36" s="29">
        <f ca="1">SUMIF('Census Tract'!$B$5:$B$832,$A36,'Census Tract'!N$5:N$832)</f>
        <v>5.6229240294419238</v>
      </c>
      <c r="G36" s="29">
        <f ca="1">SUMIF('Census Tract'!$B$5:$B$832,$A36,'Census Tract'!O$5:O$832)</f>
        <v>27.532142289316781</v>
      </c>
      <c r="H36" s="29">
        <f ca="1">SUMIF('Census Tract'!$B$5:$B$832,$A36,'Census Tract'!P$5:P$832)</f>
        <v>126.47370143772466</v>
      </c>
      <c r="I36" s="29">
        <f ca="1">SUMIF('Census Tract'!$B$5:$B$832,$A36,'Census Tract'!Q$5:Q$832)</f>
        <v>274.665770012184</v>
      </c>
      <c r="J36" s="29">
        <f ca="1">SUMIF('Census Tract'!$B$5:$B$832,$A36,'Census Tract'!R$5:R$832)</f>
        <v>2.7823242968015331</v>
      </c>
      <c r="K36" s="29">
        <f ca="1">SUMIF('Census Tract'!$B$5:$B$832,$A36,'Census Tract'!S$5:S$832)</f>
        <v>13.702836300547474</v>
      </c>
      <c r="L36" s="29">
        <f ca="1">SUMIF('Census Tract'!$B$5:$B$832,$A36,'Census Tract'!T$5:T$832)</f>
        <v>61.413994241629666</v>
      </c>
      <c r="M36" s="29">
        <f ca="1">SUMIF('Census Tract'!$B$5:$B$832,$A36,'Census Tract'!U$5:U$832)</f>
        <v>132.61353314811919</v>
      </c>
      <c r="N36" s="344">
        <f ca="1">SUMIF('Census Tract'!$B$5:$B$832,$A36,'Census Tract'!V$5:V$832)</f>
        <v>0</v>
      </c>
      <c r="O36" s="29">
        <f ca="1">SUMIF('Census Tract'!$B$5:$B$832,$A36,'Census Tract'!W$5:W$832)</f>
        <v>0</v>
      </c>
      <c r="P36" s="29">
        <f ca="1">SUMIF('Census Tract'!$B$5:$B$832,$A36,'Census Tract'!X$5:X$832)</f>
        <v>0</v>
      </c>
      <c r="Q36" s="29">
        <f ca="1">SUMIF('Census Tract'!$B$5:$B$832,$A36,'Census Tract'!Y$5:Y$832)</f>
        <v>0</v>
      </c>
      <c r="R36" s="29">
        <f ca="1">SUMIF('Census Tract'!$B$5:$B$832,$A36,'Census Tract'!Z$5:Z$832)</f>
        <v>0</v>
      </c>
      <c r="S36" s="29">
        <f ca="1">SUMIF('Census Tract'!$B$5:$B$832,$A36,'Census Tract'!AA$5:AA$832)</f>
        <v>0</v>
      </c>
      <c r="T36" s="29">
        <f ca="1">SUMIF('Census Tract'!$B$5:$B$832,$A36,'Census Tract'!AB$5:AB$832)</f>
        <v>0</v>
      </c>
      <c r="U36" s="29">
        <f ca="1">SUMIF('Census Tract'!$B$5:$B$832,$A36,'Census Tract'!AC$5:AC$832)</f>
        <v>0</v>
      </c>
      <c r="V36" s="29">
        <f ca="1">SUMIF('Census Tract'!$B$5:$B$832,$A36,'Census Tract'!AD$5:AD$832)</f>
        <v>0</v>
      </c>
      <c r="W36" s="29">
        <f ca="1">SUMIF('Census Tract'!$B$5:$B$832,$A36,'Census Tract'!AE$5:AE$832)</f>
        <v>0</v>
      </c>
      <c r="X36" s="29">
        <f ca="1">SUMIF('Census Tract'!$B$5:$B$832,$A36,'Census Tract'!AF$5:AF$832)</f>
        <v>0</v>
      </c>
      <c r="Y36" s="345">
        <f ca="1">SUMIF('Census Tract'!$B$5:$B$832,$A36,'Census Tract'!AG$5:AG$832)</f>
        <v>0</v>
      </c>
    </row>
    <row r="37" spans="1:25" x14ac:dyDescent="0.25">
      <c r="A37" s="4" t="s">
        <v>303</v>
      </c>
      <c r="B37" s="344">
        <f ca="1">SUMIF('Census Tract'!$B$5:$B$832,$A37,'Census Tract'!J$5:J$832)</f>
        <v>1.0202753169695264</v>
      </c>
      <c r="C37" s="29">
        <f ca="1">SUMIF('Census Tract'!$B$5:$B$832,$A37,'Census Tract'!K$5:K$832)</f>
        <v>5.1466516087562875</v>
      </c>
      <c r="D37" s="29">
        <f ca="1">SUMIF('Census Tract'!$B$5:$B$832,$A37,'Census Tract'!L$5:L$832)</f>
        <v>23.847318581128587</v>
      </c>
      <c r="E37" s="29">
        <f ca="1">SUMIF('Census Tract'!$B$5:$B$832,$A37,'Census Tract'!M$5:M$832)</f>
        <v>51.875479201032903</v>
      </c>
      <c r="F37" s="29">
        <f ca="1">SUMIF('Census Tract'!$B$5:$B$832,$A37,'Census Tract'!N$5:N$832)</f>
        <v>1.6200669027096104</v>
      </c>
      <c r="G37" s="29">
        <f ca="1">SUMIF('Census Tract'!$B$5:$B$832,$A37,'Census Tract'!O$5:O$832)</f>
        <v>8.4677515788301925</v>
      </c>
      <c r="H37" s="29">
        <f ca="1">SUMIF('Census Tract'!$B$5:$B$832,$A37,'Census Tract'!P$5:P$832)</f>
        <v>39.5057901553131</v>
      </c>
      <c r="I37" s="29">
        <f ca="1">SUMIF('Census Tract'!$B$5:$B$832,$A37,'Census Tract'!Q$5:Q$832)</f>
        <v>86.023578945471158</v>
      </c>
      <c r="J37" s="29">
        <f ca="1">SUMIF('Census Tract'!$B$5:$B$832,$A37,'Census Tract'!R$5:R$832)</f>
        <v>1.1064324691832543</v>
      </c>
      <c r="K37" s="29">
        <f ca="1">SUMIF('Census Tract'!$B$5:$B$832,$A37,'Census Tract'!S$5:S$832)</f>
        <v>5.7317969679469725</v>
      </c>
      <c r="L37" s="29">
        <f ca="1">SUMIF('Census Tract'!$B$5:$B$832,$A37,'Census Tract'!T$5:T$832)</f>
        <v>26.411952299772427</v>
      </c>
      <c r="M37" s="29">
        <f ca="1">SUMIF('Census Tract'!$B$5:$B$832,$A37,'Census Tract'!U$5:U$832)</f>
        <v>57.404140102952816</v>
      </c>
      <c r="N37" s="344">
        <f ca="1">SUMIF('Census Tract'!$B$5:$B$832,$A37,'Census Tract'!V$5:V$832)</f>
        <v>0.2550688292423815</v>
      </c>
      <c r="O37" s="29">
        <f ca="1">SUMIF('Census Tract'!$B$5:$B$832,$A37,'Census Tract'!W$5:W$832)</f>
        <v>1.2866629021890716</v>
      </c>
      <c r="P37" s="29">
        <f ca="1">SUMIF('Census Tract'!$B$5:$B$832,$A37,'Census Tract'!X$5:X$832)</f>
        <v>5.9618296452821475</v>
      </c>
      <c r="Q37" s="29">
        <f ca="1">SUMIF('Census Tract'!$B$5:$B$832,$A37,'Census Tract'!Y$5:Y$832)</f>
        <v>12.968869800258233</v>
      </c>
      <c r="R37" s="29">
        <f ca="1">SUMIF('Census Tract'!$B$5:$B$832,$A37,'Census Tract'!Z$5:Z$832)</f>
        <v>0.40501672567740266</v>
      </c>
      <c r="S37" s="29">
        <f ca="1">SUMIF('Census Tract'!$B$5:$B$832,$A37,'Census Tract'!AA$5:AA$832)</f>
        <v>2.1169378947075472</v>
      </c>
      <c r="T37" s="29">
        <f ca="1">SUMIF('Census Tract'!$B$5:$B$832,$A37,'Census Tract'!AB$5:AB$832)</f>
        <v>9.8764475388282733</v>
      </c>
      <c r="U37" s="29">
        <f ca="1">SUMIF('Census Tract'!$B$5:$B$832,$A37,'Census Tract'!AC$5:AC$832)</f>
        <v>21.505894736367793</v>
      </c>
      <c r="V37" s="29">
        <f ca="1">SUMIF('Census Tract'!$B$5:$B$832,$A37,'Census Tract'!AD$5:AD$832)</f>
        <v>0.27660811729581347</v>
      </c>
      <c r="W37" s="29">
        <f ca="1">SUMIF('Census Tract'!$B$5:$B$832,$A37,'Census Tract'!AE$5:AE$832)</f>
        <v>1.4329492419867433</v>
      </c>
      <c r="X37" s="29">
        <f ca="1">SUMIF('Census Tract'!$B$5:$B$832,$A37,'Census Tract'!AF$5:AF$832)</f>
        <v>6.6029880749431094</v>
      </c>
      <c r="Y37" s="345">
        <f ca="1">SUMIF('Census Tract'!$B$5:$B$832,$A37,'Census Tract'!AG$5:AG$832)</f>
        <v>14.351035025738206</v>
      </c>
    </row>
    <row r="38" spans="1:25" x14ac:dyDescent="0.25">
      <c r="A38" s="4" t="s">
        <v>304</v>
      </c>
      <c r="B38" s="344">
        <f ca="1">SUMIF('Census Tract'!$B$5:$B$832,$A38,'Census Tract'!J$5:J$832)</f>
        <v>1.7378484691152629</v>
      </c>
      <c r="C38" s="29">
        <f ca="1">SUMIF('Census Tract'!$B$5:$B$832,$A38,'Census Tract'!K$5:K$832)</f>
        <v>8.766359893830364</v>
      </c>
      <c r="D38" s="29">
        <f ca="1">SUMIF('Census Tract'!$B$5:$B$832,$A38,'Census Tract'!L$5:L$832)</f>
        <v>40.6194537880368</v>
      </c>
      <c r="E38" s="29">
        <f ca="1">SUMIF('Census Tract'!$B$5:$B$832,$A38,'Census Tract'!M$5:M$832)</f>
        <v>88.360191229470203</v>
      </c>
      <c r="F38" s="29">
        <f ca="1">SUMIF('Census Tract'!$B$5:$B$832,$A38,'Census Tract'!N$5:N$832)</f>
        <v>1.882699354012717</v>
      </c>
      <c r="G38" s="29">
        <f ca="1">SUMIF('Census Tract'!$B$5:$B$832,$A38,'Census Tract'!O$5:O$832)</f>
        <v>9.8404765881828151</v>
      </c>
      <c r="H38" s="29">
        <f ca="1">SUMIF('Census Tract'!$B$5:$B$832,$A38,'Census Tract'!P$5:P$832)</f>
        <v>45.910156846468062</v>
      </c>
      <c r="I38" s="29">
        <f ca="1">SUMIF('Census Tract'!$B$5:$B$832,$A38,'Census Tract'!Q$5:Q$832)</f>
        <v>99.969042167100227</v>
      </c>
      <c r="J38" s="29">
        <f ca="1">SUMIF('Census Tract'!$B$5:$B$832,$A38,'Census Tract'!R$5:R$832)</f>
        <v>1.2857985627050308</v>
      </c>
      <c r="K38" s="29">
        <f ca="1">SUMIF('Census Tract'!$B$5:$B$832,$A38,'Census Tract'!S$5:S$832)</f>
        <v>6.6609906238051808</v>
      </c>
      <c r="L38" s="29">
        <f ca="1">SUMIF('Census Tract'!$B$5:$B$832,$A38,'Census Tract'!T$5:T$832)</f>
        <v>30.693649410298065</v>
      </c>
      <c r="M38" s="29">
        <f ca="1">SUMIF('Census Tract'!$B$5:$B$832,$A38,'Census Tract'!U$5:U$832)</f>
        <v>66.710045930033218</v>
      </c>
      <c r="N38" s="344">
        <f ca="1">SUMIF('Census Tract'!$B$5:$B$832,$A38,'Census Tract'!V$5:V$832)</f>
        <v>0.43446211727881567</v>
      </c>
      <c r="O38" s="29">
        <f ca="1">SUMIF('Census Tract'!$B$5:$B$832,$A38,'Census Tract'!W$5:W$832)</f>
        <v>2.1915899734575905</v>
      </c>
      <c r="P38" s="29">
        <f ca="1">SUMIF('Census Tract'!$B$5:$B$832,$A38,'Census Tract'!X$5:X$832)</f>
        <v>10.154863447009198</v>
      </c>
      <c r="Q38" s="29">
        <f ca="1">SUMIF('Census Tract'!$B$5:$B$832,$A38,'Census Tract'!Y$5:Y$832)</f>
        <v>22.090047807367554</v>
      </c>
      <c r="R38" s="29">
        <f ca="1">SUMIF('Census Tract'!$B$5:$B$832,$A38,'Census Tract'!Z$5:Z$832)</f>
        <v>0.47067483850317915</v>
      </c>
      <c r="S38" s="29">
        <f ca="1">SUMIF('Census Tract'!$B$5:$B$832,$A38,'Census Tract'!AA$5:AA$832)</f>
        <v>2.4601191470457042</v>
      </c>
      <c r="T38" s="29">
        <f ca="1">SUMIF('Census Tract'!$B$5:$B$832,$A38,'Census Tract'!AB$5:AB$832)</f>
        <v>11.477539211617014</v>
      </c>
      <c r="U38" s="29">
        <f ca="1">SUMIF('Census Tract'!$B$5:$B$832,$A38,'Census Tract'!AC$5:AC$832)</f>
        <v>24.992260541775053</v>
      </c>
      <c r="V38" s="29">
        <f ca="1">SUMIF('Census Tract'!$B$5:$B$832,$A38,'Census Tract'!AD$5:AD$832)</f>
        <v>0.3214496406762577</v>
      </c>
      <c r="W38" s="29">
        <f ca="1">SUMIF('Census Tract'!$B$5:$B$832,$A38,'Census Tract'!AE$5:AE$832)</f>
        <v>1.665247655951295</v>
      </c>
      <c r="X38" s="29">
        <f ca="1">SUMIF('Census Tract'!$B$5:$B$832,$A38,'Census Tract'!AF$5:AF$832)</f>
        <v>7.6734123525745161</v>
      </c>
      <c r="Y38" s="345">
        <f ca="1">SUMIF('Census Tract'!$B$5:$B$832,$A38,'Census Tract'!AG$5:AG$832)</f>
        <v>16.677511482508308</v>
      </c>
    </row>
    <row r="39" spans="1:25" x14ac:dyDescent="0.25">
      <c r="A39" s="4" t="s">
        <v>305</v>
      </c>
      <c r="B39" s="344">
        <f ca="1">SUMIF('Census Tract'!$B$5:$B$832,$A39,'Census Tract'!J$5:J$832)</f>
        <v>3.4726238198059187</v>
      </c>
      <c r="C39" s="29">
        <f ca="1">SUMIF('Census Tract'!$B$5:$B$832,$A39,'Census Tract'!K$5:K$832)</f>
        <v>17.517217824983749</v>
      </c>
      <c r="D39" s="29">
        <f ca="1">SUMIF('Census Tract'!$B$5:$B$832,$A39,'Census Tract'!L$5:L$832)</f>
        <v>81.167078303238867</v>
      </c>
      <c r="E39" s="29">
        <f ca="1">SUMIF('Census Tract'!$B$5:$B$832,$A39,'Census Tract'!M$5:M$832)</f>
        <v>176.56413101556382</v>
      </c>
      <c r="F39" s="29">
        <f ca="1">SUMIF('Census Tract'!$B$5:$B$832,$A39,'Census Tract'!N$5:N$832)</f>
        <v>0.68559351649549405</v>
      </c>
      <c r="G39" s="29">
        <f ca="1">SUMIF('Census Tract'!$B$5:$B$832,$A39,'Census Tract'!O$5:O$832)</f>
        <v>3.583454221569923</v>
      </c>
      <c r="H39" s="29">
        <f ca="1">SUMIF('Census Tract'!$B$5:$B$832,$A39,'Census Tract'!P$5:P$832)</f>
        <v>16.718392030115453</v>
      </c>
      <c r="I39" s="29">
        <f ca="1">SUMIF('Census Tract'!$B$5:$B$832,$A39,'Census Tract'!Q$5:Q$832)</f>
        <v>36.404180526194416</v>
      </c>
      <c r="J39" s="29">
        <f ca="1">SUMIF('Census Tract'!$B$5:$B$832,$A39,'Census Tract'!R$5:R$832)</f>
        <v>0.46822938364052763</v>
      </c>
      <c r="K39" s="29">
        <f ca="1">SUMIF('Census Tract'!$B$5:$B$832,$A39,'Census Tract'!S$5:S$832)</f>
        <v>2.4256299739970384</v>
      </c>
      <c r="L39" s="29">
        <f ca="1">SUMIF('Census Tract'!$B$5:$B$832,$A39,'Census Tract'!T$5:T$832)</f>
        <v>11.177231770136336</v>
      </c>
      <c r="M39" s="29">
        <f ca="1">SUMIF('Census Tract'!$B$5:$B$832,$A39,'Census Tract'!U$5:U$832)</f>
        <v>24.292766063401146</v>
      </c>
      <c r="N39" s="344">
        <f ca="1">SUMIF('Census Tract'!$B$5:$B$832,$A39,'Census Tract'!V$5:V$832)</f>
        <v>0</v>
      </c>
      <c r="O39" s="29">
        <f ca="1">SUMIF('Census Tract'!$B$5:$B$832,$A39,'Census Tract'!W$5:W$832)</f>
        <v>0</v>
      </c>
      <c r="P39" s="29">
        <f ca="1">SUMIF('Census Tract'!$B$5:$B$832,$A39,'Census Tract'!X$5:X$832)</f>
        <v>0</v>
      </c>
      <c r="Q39" s="29">
        <f ca="1">SUMIF('Census Tract'!$B$5:$B$832,$A39,'Census Tract'!Y$5:Y$832)</f>
        <v>0</v>
      </c>
      <c r="R39" s="29">
        <f ca="1">SUMIF('Census Tract'!$B$5:$B$832,$A39,'Census Tract'!Z$5:Z$832)</f>
        <v>0</v>
      </c>
      <c r="S39" s="29">
        <f ca="1">SUMIF('Census Tract'!$B$5:$B$832,$A39,'Census Tract'!AA$5:AA$832)</f>
        <v>0</v>
      </c>
      <c r="T39" s="29">
        <f ca="1">SUMIF('Census Tract'!$B$5:$B$832,$A39,'Census Tract'!AB$5:AB$832)</f>
        <v>0</v>
      </c>
      <c r="U39" s="29">
        <f ca="1">SUMIF('Census Tract'!$B$5:$B$832,$A39,'Census Tract'!AC$5:AC$832)</f>
        <v>0</v>
      </c>
      <c r="V39" s="29">
        <f ca="1">SUMIF('Census Tract'!$B$5:$B$832,$A39,'Census Tract'!AD$5:AD$832)</f>
        <v>0</v>
      </c>
      <c r="W39" s="29">
        <f ca="1">SUMIF('Census Tract'!$B$5:$B$832,$A39,'Census Tract'!AE$5:AE$832)</f>
        <v>0</v>
      </c>
      <c r="X39" s="29">
        <f ca="1">SUMIF('Census Tract'!$B$5:$B$832,$A39,'Census Tract'!AF$5:AF$832)</f>
        <v>0</v>
      </c>
      <c r="Y39" s="345">
        <f ca="1">SUMIF('Census Tract'!$B$5:$B$832,$A39,'Census Tract'!AG$5:AG$832)</f>
        <v>0</v>
      </c>
    </row>
    <row r="40" spans="1:25" x14ac:dyDescent="0.25">
      <c r="A40" s="4" t="s">
        <v>456</v>
      </c>
      <c r="B40" s="344">
        <f ca="1">SUMIF('Census Tract'!$B$5:$B$832,$A40,'Census Tract'!J$5:J$832)</f>
        <v>0.98954413272345654</v>
      </c>
      <c r="C40" s="29">
        <f ca="1">SUMIF('Census Tract'!$B$5:$B$832,$A40,'Census Tract'!K$5:K$832)</f>
        <v>4.9916319819865196</v>
      </c>
      <c r="D40" s="29">
        <f ca="1">SUMIF('Census Tract'!$B$5:$B$832,$A40,'Census Tract'!L$5:L$832)</f>
        <v>23.129025852781343</v>
      </c>
      <c r="E40" s="29">
        <f ca="1">SUMIF('Census Tract'!$B$5:$B$832,$A40,'Census Tract'!M$5:M$832)</f>
        <v>50.312964767266855</v>
      </c>
      <c r="F40" s="29">
        <f ca="1">SUMIF('Census Tract'!$B$5:$B$832,$A40,'Census Tract'!N$5:N$832)</f>
        <v>2.2646755907311027</v>
      </c>
      <c r="G40" s="29">
        <f ca="1">SUMIF('Census Tract'!$B$5:$B$832,$A40,'Census Tract'!O$5:O$832)</f>
        <v>11.836986655846047</v>
      </c>
      <c r="H40" s="29">
        <f ca="1">SUMIF('Census Tract'!$B$5:$B$832,$A40,'Census Tract'!P$5:P$832)</f>
        <v>55.224755537962729</v>
      </c>
      <c r="I40" s="29">
        <f ca="1">SUMIF('Census Tract'!$B$5:$B$832,$A40,'Census Tract'!Q$5:Q$832)</f>
        <v>120.25151500799367</v>
      </c>
      <c r="J40" s="29">
        <f ca="1">SUMIF('Census Tract'!$B$5:$B$832,$A40,'Census Tract'!R$5:R$832)</f>
        <v>1.546671067448377</v>
      </c>
      <c r="K40" s="29">
        <f ca="1">SUMIF('Census Tract'!$B$5:$B$832,$A40,'Census Tract'!S$5:S$832)</f>
        <v>8.0124226120696065</v>
      </c>
      <c r="L40" s="29">
        <f ca="1">SUMIF('Census Tract'!$B$5:$B$832,$A40,'Census Tract'!T$5:T$832)</f>
        <v>36.921008371202007</v>
      </c>
      <c r="M40" s="29">
        <f ca="1">SUMIF('Census Tract'!$B$5:$B$832,$A40,'Census Tract'!U$5:U$832)</f>
        <v>80.244682908239056</v>
      </c>
      <c r="N40" s="344">
        <f ca="1">SUMIF('Census Tract'!$B$5:$B$832,$A40,'Census Tract'!V$5:V$832)</f>
        <v>0</v>
      </c>
      <c r="O40" s="29">
        <f ca="1">SUMIF('Census Tract'!$B$5:$B$832,$A40,'Census Tract'!W$5:W$832)</f>
        <v>0</v>
      </c>
      <c r="P40" s="29">
        <f ca="1">SUMIF('Census Tract'!$B$5:$B$832,$A40,'Census Tract'!X$5:X$832)</f>
        <v>0</v>
      </c>
      <c r="Q40" s="29">
        <f ca="1">SUMIF('Census Tract'!$B$5:$B$832,$A40,'Census Tract'!Y$5:Y$832)</f>
        <v>0</v>
      </c>
      <c r="R40" s="29">
        <f ca="1">SUMIF('Census Tract'!$B$5:$B$832,$A40,'Census Tract'!Z$5:Z$832)</f>
        <v>0</v>
      </c>
      <c r="S40" s="29">
        <f ca="1">SUMIF('Census Tract'!$B$5:$B$832,$A40,'Census Tract'!AA$5:AA$832)</f>
        <v>0</v>
      </c>
      <c r="T40" s="29">
        <f ca="1">SUMIF('Census Tract'!$B$5:$B$832,$A40,'Census Tract'!AB$5:AB$832)</f>
        <v>0</v>
      </c>
      <c r="U40" s="29">
        <f ca="1">SUMIF('Census Tract'!$B$5:$B$832,$A40,'Census Tract'!AC$5:AC$832)</f>
        <v>0</v>
      </c>
      <c r="V40" s="29">
        <f ca="1">SUMIF('Census Tract'!$B$5:$B$832,$A40,'Census Tract'!AD$5:AD$832)</f>
        <v>0</v>
      </c>
      <c r="W40" s="29">
        <f ca="1">SUMIF('Census Tract'!$B$5:$B$832,$A40,'Census Tract'!AE$5:AE$832)</f>
        <v>0</v>
      </c>
      <c r="X40" s="29">
        <f ca="1">SUMIF('Census Tract'!$B$5:$B$832,$A40,'Census Tract'!AF$5:AF$832)</f>
        <v>0</v>
      </c>
      <c r="Y40" s="345">
        <f ca="1">SUMIF('Census Tract'!$B$5:$B$832,$A40,'Census Tract'!AG$5:AG$832)</f>
        <v>0</v>
      </c>
    </row>
    <row r="41" spans="1:25" x14ac:dyDescent="0.25">
      <c r="A41" s="4" t="s">
        <v>457</v>
      </c>
      <c r="B41" s="344">
        <f ca="1">SUMIF('Census Tract'!$B$5:$B$832,$A41,'Census Tract'!J$5:J$832)</f>
        <v>7.2146216922126492</v>
      </c>
      <c r="C41" s="29">
        <f ca="1">SUMIF('Census Tract'!$B$5:$B$832,$A41,'Census Tract'!K$5:K$832)</f>
        <v>36.000925965865143</v>
      </c>
      <c r="D41" s="29">
        <f ca="1">SUMIF('Census Tract'!$B$5:$B$832,$A41,'Census Tract'!L$5:L$832)</f>
        <v>165.9738167048007</v>
      </c>
      <c r="E41" s="29">
        <f ca="1">SUMIF('Census Tract'!$B$5:$B$832,$A41,'Census Tract'!M$5:M$832)</f>
        <v>360.63946169240404</v>
      </c>
      <c r="F41" s="29">
        <f ca="1">SUMIF('Census Tract'!$B$5:$B$832,$A41,'Census Tract'!N$5:N$832)</f>
        <v>6.1360506162414081</v>
      </c>
      <c r="G41" s="29">
        <f ca="1">SUMIF('Census Tract'!$B$5:$B$832,$A41,'Census Tract'!O$5:O$832)</f>
        <v>30.476193375417406</v>
      </c>
      <c r="H41" s="29">
        <f ca="1">SUMIF('Census Tract'!$B$5:$B$832,$A41,'Census Tract'!P$5:P$832)</f>
        <v>140.48770909081844</v>
      </c>
      <c r="I41" s="29">
        <f ca="1">SUMIF('Census Tract'!$B$5:$B$832,$A41,'Census Tract'!Q$5:Q$832)</f>
        <v>305.2841201619558</v>
      </c>
      <c r="J41" s="29">
        <f ca="1">SUMIF('Census Tract'!$B$5:$B$832,$A41,'Census Tract'!R$5:R$832)</f>
        <v>3.2819893394389523</v>
      </c>
      <c r="K41" s="29">
        <f ca="1">SUMIF('Census Tract'!$B$5:$B$832,$A41,'Census Tract'!S$5:S$832)</f>
        <v>16.391581268028609</v>
      </c>
      <c r="L41" s="29">
        <f ca="1">SUMIF('Census Tract'!$B$5:$B$832,$A41,'Census Tract'!T$5:T$832)</f>
        <v>74.047439848548365</v>
      </c>
      <c r="M41" s="29">
        <f ca="1">SUMIF('Census Tract'!$B$5:$B$832,$A41,'Census Tract'!U$5:U$832)</f>
        <v>160.19321279087205</v>
      </c>
      <c r="N41" s="344">
        <f ca="1">SUMIF('Census Tract'!$B$5:$B$832,$A41,'Census Tract'!V$5:V$832)</f>
        <v>0.95491920893137927</v>
      </c>
      <c r="O41" s="29">
        <f ca="1">SUMIF('Census Tract'!$B$5:$B$832,$A41,'Census Tract'!W$5:W$832)</f>
        <v>4.7561990752822592</v>
      </c>
      <c r="P41" s="29">
        <f ca="1">SUMIF('Census Tract'!$B$5:$B$832,$A41,'Census Tract'!X$5:X$832)</f>
        <v>21.908230898146925</v>
      </c>
      <c r="Q41" s="29">
        <f ca="1">SUMIF('Census Tract'!$B$5:$B$832,$A41,'Census Tract'!Y$5:Y$832)</f>
        <v>47.594426632847885</v>
      </c>
      <c r="R41" s="29">
        <f ca="1">SUMIF('Census Tract'!$B$5:$B$832,$A41,'Census Tract'!Z$5:Z$832)</f>
        <v>0.79399508772389793</v>
      </c>
      <c r="S41" s="29">
        <f ca="1">SUMIF('Census Tract'!$B$5:$B$832,$A41,'Census Tract'!AA$5:AA$832)</f>
        <v>3.8793714503204892</v>
      </c>
      <c r="T41" s="29">
        <f ca="1">SUMIF('Census Tract'!$B$5:$B$832,$A41,'Census Tract'!AB$5:AB$832)</f>
        <v>17.811084852461121</v>
      </c>
      <c r="U41" s="29">
        <f ca="1">SUMIF('Census Tract'!$B$5:$B$832,$A41,'Census Tract'!AC$5:AC$832)</f>
        <v>38.677173675572739</v>
      </c>
      <c r="V41" s="29">
        <f ca="1">SUMIF('Census Tract'!$B$5:$B$832,$A41,'Census Tract'!AD$5:AD$832)</f>
        <v>0.38812579524903812</v>
      </c>
      <c r="W41" s="29">
        <f ca="1">SUMIF('Census Tract'!$B$5:$B$832,$A41,'Census Tract'!AE$5:AE$832)</f>
        <v>1.9070922292497003</v>
      </c>
      <c r="X41" s="29">
        <f ca="1">SUMIF('Census Tract'!$B$5:$B$832,$A41,'Census Tract'!AF$5:AF$832)</f>
        <v>8.5360090037923246</v>
      </c>
      <c r="Y41" s="345">
        <f ca="1">SUMIF('Census Tract'!$B$5:$B$832,$A41,'Census Tract'!AG$5:AG$832)</f>
        <v>18.426319750378156</v>
      </c>
    </row>
    <row r="42" spans="1:25" x14ac:dyDescent="0.25">
      <c r="A42" s="4" t="s">
        <v>307</v>
      </c>
      <c r="B42" s="344">
        <f ca="1">SUMIF('Census Tract'!$B$5:$B$832,$A42,'Census Tract'!J$5:J$832)</f>
        <v>3.4526485500459732</v>
      </c>
      <c r="C42" s="29">
        <f ca="1">SUMIF('Census Tract'!$B$5:$B$832,$A42,'Census Tract'!K$5:K$832)</f>
        <v>17.416455067583403</v>
      </c>
      <c r="D42" s="29">
        <f ca="1">SUMIF('Census Tract'!$B$5:$B$832,$A42,'Census Tract'!L$5:L$832)</f>
        <v>80.700188029813162</v>
      </c>
      <c r="E42" s="29">
        <f ca="1">SUMIF('Census Tract'!$B$5:$B$832,$A42,'Census Tract'!M$5:M$832)</f>
        <v>175.54849663361585</v>
      </c>
      <c r="F42" s="29">
        <f ca="1">SUMIF('Census Tract'!$B$5:$B$832,$A42,'Census Tract'!N$5:N$832)</f>
        <v>2.0636220787348303</v>
      </c>
      <c r="G42" s="29">
        <f ca="1">SUMIF('Census Tract'!$B$5:$B$832,$A42,'Census Tract'!O$5:O$832)</f>
        <v>10.786121910205999</v>
      </c>
      <c r="H42" s="29">
        <f ca="1">SUMIF('Census Tract'!$B$5:$B$832,$A42,'Census Tract'!P$5:P$832)</f>
        <v>50.322008718291926</v>
      </c>
      <c r="I42" s="29">
        <f ca="1">SUMIF('Census Tract'!$B$5:$B$832,$A42,'Census Tract'!Q$5:Q$832)</f>
        <v>109.57581844722286</v>
      </c>
      <c r="J42" s="29">
        <f ca="1">SUMIF('Census Tract'!$B$5:$B$832,$A42,'Census Tract'!R$5:R$832)</f>
        <v>1.4093606061680783</v>
      </c>
      <c r="K42" s="29">
        <f ca="1">SUMIF('Census Tract'!$B$5:$B$832,$A42,'Census Tract'!S$5:S$832)</f>
        <v>7.3010952535957641</v>
      </c>
      <c r="L42" s="29">
        <f ca="1">SUMIF('Census Tract'!$B$5:$B$832,$A42,'Census Tract'!T$5:T$832)</f>
        <v>33.643232768437834</v>
      </c>
      <c r="M42" s="29">
        <f ca="1">SUMIF('Census Tract'!$B$5:$B$832,$A42,'Census Tract'!U$5:U$832)</f>
        <v>73.120715403241846</v>
      </c>
      <c r="N42" s="344">
        <f ca="1">SUMIF('Census Tract'!$B$5:$B$832,$A42,'Census Tract'!V$5:V$832)</f>
        <v>0.86316213751149284</v>
      </c>
      <c r="O42" s="29">
        <f ca="1">SUMIF('Census Tract'!$B$5:$B$832,$A42,'Census Tract'!W$5:W$832)</f>
        <v>4.3541137668958498</v>
      </c>
      <c r="P42" s="29">
        <f ca="1">SUMIF('Census Tract'!$B$5:$B$832,$A42,'Census Tract'!X$5:X$832)</f>
        <v>20.175047007453287</v>
      </c>
      <c r="Q42" s="29">
        <f ca="1">SUMIF('Census Tract'!$B$5:$B$832,$A42,'Census Tract'!Y$5:Y$832)</f>
        <v>43.887124158403964</v>
      </c>
      <c r="R42" s="29">
        <f ca="1">SUMIF('Census Tract'!$B$5:$B$832,$A42,'Census Tract'!Z$5:Z$832)</f>
        <v>0.51590551968370768</v>
      </c>
      <c r="S42" s="29">
        <f ca="1">SUMIF('Census Tract'!$B$5:$B$832,$A42,'Census Tract'!AA$5:AA$832)</f>
        <v>2.6965304775514998</v>
      </c>
      <c r="T42" s="29">
        <f ca="1">SUMIF('Census Tract'!$B$5:$B$832,$A42,'Census Tract'!AB$5:AB$832)</f>
        <v>12.580502179572981</v>
      </c>
      <c r="U42" s="29">
        <f ca="1">SUMIF('Census Tract'!$B$5:$B$832,$A42,'Census Tract'!AC$5:AC$832)</f>
        <v>27.393954611805711</v>
      </c>
      <c r="V42" s="29">
        <f ca="1">SUMIF('Census Tract'!$B$5:$B$832,$A42,'Census Tract'!AD$5:AD$832)</f>
        <v>0.3523401515420197</v>
      </c>
      <c r="W42" s="29">
        <f ca="1">SUMIF('Census Tract'!$B$5:$B$832,$A42,'Census Tract'!AE$5:AE$832)</f>
        <v>1.8252738133989412</v>
      </c>
      <c r="X42" s="29">
        <f ca="1">SUMIF('Census Tract'!$B$5:$B$832,$A42,'Census Tract'!AF$5:AF$832)</f>
        <v>8.4108081921094566</v>
      </c>
      <c r="Y42" s="345">
        <f ca="1">SUMIF('Census Tract'!$B$5:$B$832,$A42,'Census Tract'!AG$5:AG$832)</f>
        <v>18.280178850810458</v>
      </c>
    </row>
    <row r="43" spans="1:25" x14ac:dyDescent="0.25">
      <c r="A43" s="4" t="s">
        <v>308</v>
      </c>
      <c r="B43" s="344">
        <f ca="1">SUMIF('Census Tract'!$B$5:$B$832,$A43,'Census Tract'!J$5:J$832)</f>
        <v>1.5218947488416132</v>
      </c>
      <c r="C43" s="29">
        <f ca="1">SUMIF('Census Tract'!$B$5:$B$832,$A43,'Census Tract'!K$5:K$832)</f>
        <v>7.5631630113125272</v>
      </c>
      <c r="D43" s="29">
        <f ca="1">SUMIF('Census Tract'!$B$5:$B$832,$A43,'Census Tract'!L$5:L$832)</f>
        <v>34.80101950855709</v>
      </c>
      <c r="E43" s="29">
        <f ca="1">SUMIF('Census Tract'!$B$5:$B$832,$A43,'Census Tract'!M$5:M$832)</f>
        <v>75.585378462430299</v>
      </c>
      <c r="F43" s="29">
        <f ca="1">SUMIF('Census Tract'!$B$5:$B$832,$A43,'Census Tract'!N$5:N$832)</f>
        <v>2.3105428684972562</v>
      </c>
      <c r="G43" s="29">
        <f ca="1">SUMIF('Census Tract'!$B$5:$B$832,$A43,'Census Tract'!O$5:O$832)</f>
        <v>10.994916116889716</v>
      </c>
      <c r="H43" s="29">
        <f ca="1">SUMIF('Census Tract'!$B$5:$B$832,$A43,'Census Tract'!P$5:P$832)</f>
        <v>50.145508286677639</v>
      </c>
      <c r="I43" s="29">
        <f ca="1">SUMIF('Census Tract'!$B$5:$B$832,$A43,'Census Tract'!Q$5:Q$832)</f>
        <v>108.76648920094402</v>
      </c>
      <c r="J43" s="29">
        <f ca="1">SUMIF('Census Tract'!$B$5:$B$832,$A43,'Census Tract'!R$5:R$832)</f>
        <v>0.96195611523751334</v>
      </c>
      <c r="K43" s="29">
        <f ca="1">SUMIF('Census Tract'!$B$5:$B$832,$A43,'Census Tract'!S$5:S$832)</f>
        <v>4.5694217162451398</v>
      </c>
      <c r="L43" s="29">
        <f ca="1">SUMIF('Census Tract'!$B$5:$B$832,$A43,'Census Tract'!T$5:T$832)</f>
        <v>20.049326344443955</v>
      </c>
      <c r="M43" s="29">
        <f ca="1">SUMIF('Census Tract'!$B$5:$B$832,$A43,'Census Tract'!U$5:U$832)</f>
        <v>43.072036820105183</v>
      </c>
      <c r="N43" s="344">
        <f ca="1">SUMIF('Census Tract'!$B$5:$B$832,$A43,'Census Tract'!V$5:V$832)</f>
        <v>0</v>
      </c>
      <c r="O43" s="29">
        <f ca="1">SUMIF('Census Tract'!$B$5:$B$832,$A43,'Census Tract'!W$5:W$832)</f>
        <v>0</v>
      </c>
      <c r="P43" s="29">
        <f ca="1">SUMIF('Census Tract'!$B$5:$B$832,$A43,'Census Tract'!X$5:X$832)</f>
        <v>0</v>
      </c>
      <c r="Q43" s="29">
        <f ca="1">SUMIF('Census Tract'!$B$5:$B$832,$A43,'Census Tract'!Y$5:Y$832)</f>
        <v>0</v>
      </c>
      <c r="R43" s="29">
        <f ca="1">SUMIF('Census Tract'!$B$5:$B$832,$A43,'Census Tract'!Z$5:Z$832)</f>
        <v>0</v>
      </c>
      <c r="S43" s="29">
        <f ca="1">SUMIF('Census Tract'!$B$5:$B$832,$A43,'Census Tract'!AA$5:AA$832)</f>
        <v>0</v>
      </c>
      <c r="T43" s="29">
        <f ca="1">SUMIF('Census Tract'!$B$5:$B$832,$A43,'Census Tract'!AB$5:AB$832)</f>
        <v>0</v>
      </c>
      <c r="U43" s="29">
        <f ca="1">SUMIF('Census Tract'!$B$5:$B$832,$A43,'Census Tract'!AC$5:AC$832)</f>
        <v>0</v>
      </c>
      <c r="V43" s="29">
        <f ca="1">SUMIF('Census Tract'!$B$5:$B$832,$A43,'Census Tract'!AD$5:AD$832)</f>
        <v>0</v>
      </c>
      <c r="W43" s="29">
        <f ca="1">SUMIF('Census Tract'!$B$5:$B$832,$A43,'Census Tract'!AE$5:AE$832)</f>
        <v>0</v>
      </c>
      <c r="X43" s="29">
        <f ca="1">SUMIF('Census Tract'!$B$5:$B$832,$A43,'Census Tract'!AF$5:AF$832)</f>
        <v>0</v>
      </c>
      <c r="Y43" s="345">
        <f ca="1">SUMIF('Census Tract'!$B$5:$B$832,$A43,'Census Tract'!AG$5:AG$832)</f>
        <v>0</v>
      </c>
    </row>
    <row r="44" spans="1:25" x14ac:dyDescent="0.25">
      <c r="A44" s="4" t="s">
        <v>116</v>
      </c>
      <c r="B44" s="344">
        <f ca="1">SUMIF('Census Tract'!$B$5:$B$832,$A44,'Census Tract'!J$5:J$832)</f>
        <v>27.154097472291529</v>
      </c>
      <c r="C44" s="29">
        <f ca="1">SUMIF('Census Tract'!$B$5:$B$832,$A44,'Census Tract'!K$5:K$832)</f>
        <v>136.04465457854511</v>
      </c>
      <c r="D44" s="29">
        <f ca="1">SUMIF('Census Tract'!$B$5:$B$832,$A44,'Census Tract'!L$5:L$832)</f>
        <v>628.38142196180729</v>
      </c>
      <c r="E44" s="29">
        <f ca="1">SUMIF('Census Tract'!$B$5:$B$832,$A44,'Census Tract'!M$5:M$832)</f>
        <v>1365.9650963164663</v>
      </c>
      <c r="F44" s="29">
        <f ca="1">SUMIF('Census Tract'!$B$5:$B$832,$A44,'Census Tract'!N$5:N$832)</f>
        <v>12.122328560738268</v>
      </c>
      <c r="G44" s="29">
        <f ca="1">SUMIF('Census Tract'!$B$5:$B$832,$A44,'Census Tract'!O$5:O$832)</f>
        <v>59.709528558322226</v>
      </c>
      <c r="H44" s="29">
        <f ca="1">SUMIF('Census Tract'!$B$5:$B$832,$A44,'Census Tract'!P$5:P$832)</f>
        <v>274.68764977219752</v>
      </c>
      <c r="I44" s="29">
        <f ca="1">SUMIF('Census Tract'!$B$5:$B$832,$A44,'Census Tract'!Q$5:Q$832)</f>
        <v>596.695942032944</v>
      </c>
      <c r="J44" s="29">
        <f ca="1">SUMIF('Census Tract'!$B$5:$B$832,$A44,'Census Tract'!R$5:R$832)</f>
        <v>6.1997262558111244</v>
      </c>
      <c r="K44" s="29">
        <f ca="1">SUMIF('Census Tract'!$B$5:$B$832,$A44,'Census Tract'!S$5:S$832)</f>
        <v>30.72016068019073</v>
      </c>
      <c r="L44" s="29">
        <f ca="1">SUMIF('Census Tract'!$B$5:$B$832,$A44,'Census Tract'!T$5:T$832)</f>
        <v>138.16065208509613</v>
      </c>
      <c r="M44" s="29">
        <f ca="1">SUMIF('Census Tract'!$B$5:$B$832,$A44,'Census Tract'!U$5:U$832)</f>
        <v>298.58112643060502</v>
      </c>
      <c r="N44" s="344">
        <f ca="1">SUMIF('Census Tract'!$B$5:$B$832,$A44,'Census Tract'!V$5:V$832)</f>
        <v>3.8968834064188904</v>
      </c>
      <c r="O44" s="29">
        <f ca="1">SUMIF('Census Tract'!$B$5:$B$832,$A44,'Census Tract'!W$5:W$832)</f>
        <v>19.485778444632516</v>
      </c>
      <c r="P44" s="29">
        <f ca="1">SUMIF('Census Tract'!$B$5:$B$832,$A44,'Census Tract'!X$5:X$832)</f>
        <v>89.921796117086643</v>
      </c>
      <c r="Q44" s="29">
        <f ca="1">SUMIF('Census Tract'!$B$5:$B$832,$A44,'Census Tract'!Y$5:Y$832)</f>
        <v>195.43078387339068</v>
      </c>
      <c r="R44" s="29">
        <f ca="1">SUMIF('Census Tract'!$B$5:$B$832,$A44,'Census Tract'!Z$5:Z$832)</f>
        <v>0.91784515145506751</v>
      </c>
      <c r="S44" s="29">
        <f ca="1">SUMIF('Census Tract'!$B$5:$B$832,$A44,'Census Tract'!AA$5:AA$832)</f>
        <v>4.4813485677639617</v>
      </c>
      <c r="T44" s="29">
        <f ca="1">SUMIF('Census Tract'!$B$5:$B$832,$A44,'Census Tract'!AB$5:AB$832)</f>
        <v>20.571326695733163</v>
      </c>
      <c r="U44" s="29">
        <f ca="1">SUMIF('Census Tract'!$B$5:$B$832,$A44,'Census Tract'!AC$5:AC$832)</f>
        <v>44.669760088893611</v>
      </c>
      <c r="V44" s="29">
        <f ca="1">SUMIF('Census Tract'!$B$5:$B$832,$A44,'Census Tract'!AD$5:AD$832)</f>
        <v>0.44687862256721322</v>
      </c>
      <c r="W44" s="29">
        <f ca="1">SUMIF('Census Tract'!$B$5:$B$832,$A44,'Census Tract'!AE$5:AE$832)</f>
        <v>2.1941008926171124</v>
      </c>
      <c r="X44" s="29">
        <f ca="1">SUMIF('Census Tract'!$B$5:$B$832,$A44,'Census Tract'!AF$5:AF$832)</f>
        <v>9.8163357082522609</v>
      </c>
      <c r="Y44" s="345">
        <f ca="1">SUMIF('Census Tract'!$B$5:$B$832,$A44,'Census Tract'!AG$5:AG$832)</f>
        <v>21.18789014771356</v>
      </c>
    </row>
    <row r="45" spans="1:25" x14ac:dyDescent="0.25">
      <c r="A45" s="4" t="s">
        <v>458</v>
      </c>
      <c r="B45" s="344">
        <f ca="1">SUMIF('Census Tract'!$B$5:$B$832,$A45,'Census Tract'!J$5:J$832)</f>
        <v>6.3675013757857206</v>
      </c>
      <c r="C45" s="29">
        <f ca="1">SUMIF('Census Tract'!$B$5:$B$832,$A45,'Census Tract'!K$5:K$832)</f>
        <v>32.12006666669587</v>
      </c>
      <c r="D45" s="29">
        <f ca="1">SUMIF('Census Tract'!$B$5:$B$832,$A45,'Census Tract'!L$5:L$832)</f>
        <v>148.83025331354949</v>
      </c>
      <c r="E45" s="29">
        <f ca="1">SUMIF('Census Tract'!$B$5:$B$832,$A45,'Census Tract'!M$5:M$832)</f>
        <v>323.75299067632579</v>
      </c>
      <c r="F45" s="29">
        <f ca="1">SUMIF('Census Tract'!$B$5:$B$832,$A45,'Census Tract'!N$5:N$832)</f>
        <v>4.2190114360564532</v>
      </c>
      <c r="G45" s="29">
        <f ca="1">SUMIF('Census Tract'!$B$5:$B$832,$A45,'Census Tract'!O$5:O$832)</f>
        <v>22.051892232979785</v>
      </c>
      <c r="H45" s="29">
        <f ca="1">SUMIF('Census Tract'!$B$5:$B$832,$A45,'Census Tract'!P$5:P$832)</f>
        <v>102.88178850943925</v>
      </c>
      <c r="I45" s="29">
        <f ca="1">SUMIF('Census Tract'!$B$5:$B$832,$A45,'Census Tract'!Q$5:Q$832)</f>
        <v>224.0243675952081</v>
      </c>
      <c r="J45" s="29">
        <f ca="1">SUMIF('Census Tract'!$B$5:$B$832,$A45,'Census Tract'!R$5:R$832)</f>
        <v>2.881394115823781</v>
      </c>
      <c r="K45" s="29">
        <f ca="1">SUMIF('Census Tract'!$B$5:$B$832,$A45,'Census Tract'!S$5:S$832)</f>
        <v>14.926863153908027</v>
      </c>
      <c r="L45" s="29">
        <f ca="1">SUMIF('Census Tract'!$B$5:$B$832,$A45,'Census Tract'!T$5:T$832)</f>
        <v>68.78254756945131</v>
      </c>
      <c r="M45" s="29">
        <f ca="1">SUMIF('Census Tract'!$B$5:$B$832,$A45,'Census Tract'!U$5:U$832)</f>
        <v>149.49303832223035</v>
      </c>
      <c r="N45" s="344">
        <f ca="1">SUMIF('Census Tract'!$B$5:$B$832,$A45,'Census Tract'!V$5:V$832)</f>
        <v>1.2104245194920853</v>
      </c>
      <c r="O45" s="29">
        <f ca="1">SUMIF('Census Tract'!$B$5:$B$832,$A45,'Census Tract'!W$5:W$832)</f>
        <v>6.1058355493942233</v>
      </c>
      <c r="P45" s="29">
        <f ca="1">SUMIF('Census Tract'!$B$5:$B$832,$A45,'Census Tract'!X$5:X$832)</f>
        <v>28.291754837777169</v>
      </c>
      <c r="Q45" s="29">
        <f ca="1">SUMIF('Census Tract'!$B$5:$B$832,$A45,'Census Tract'!Y$5:Y$832)</f>
        <v>61.543537259960338</v>
      </c>
      <c r="R45" s="29">
        <f ca="1">SUMIF('Census Tract'!$B$5:$B$832,$A45,'Census Tract'!Z$5:Z$832)</f>
        <v>0.80335193708715125</v>
      </c>
      <c r="S45" s="29">
        <f ca="1">SUMIF('Census Tract'!$B$5:$B$832,$A45,'Census Tract'!AA$5:AA$832)</f>
        <v>4.1989529088264756</v>
      </c>
      <c r="T45" s="29">
        <f ca="1">SUMIF('Census Tract'!$B$5:$B$832,$A45,'Census Tract'!AB$5:AB$832)</f>
        <v>19.589964460324513</v>
      </c>
      <c r="U45" s="29">
        <f ca="1">SUMIF('Census Tract'!$B$5:$B$832,$A45,'Census Tract'!AC$5:AC$832)</f>
        <v>42.657009204638292</v>
      </c>
      <c r="V45" s="29">
        <f ca="1">SUMIF('Census Tract'!$B$5:$B$832,$A45,'Census Tract'!AD$5:AD$832)</f>
        <v>0.54865306234443201</v>
      </c>
      <c r="W45" s="29">
        <f ca="1">SUMIF('Census Tract'!$B$5:$B$832,$A45,'Census Tract'!AE$5:AE$832)</f>
        <v>2.8422592853968216</v>
      </c>
      <c r="X45" s="29">
        <f ca="1">SUMIF('Census Tract'!$B$5:$B$832,$A45,'Census Tract'!AF$5:AF$832)</f>
        <v>13.09704741624418</v>
      </c>
      <c r="Y45" s="345">
        <f ca="1">SUMIF('Census Tract'!$B$5:$B$832,$A45,'Census Tract'!AG$5:AG$832)</f>
        <v>28.465322679822307</v>
      </c>
    </row>
    <row r="46" spans="1:25" x14ac:dyDescent="0.25">
      <c r="A46" s="4" t="s">
        <v>309</v>
      </c>
      <c r="B46" s="344">
        <f ca="1">SUMIF('Census Tract'!$B$5:$B$832,$A46,'Census Tract'!J$5:J$832)</f>
        <v>0.53472260588161935</v>
      </c>
      <c r="C46" s="29">
        <f ca="1">SUMIF('Census Tract'!$B$5:$B$832,$A46,'Census Tract'!K$5:K$832)</f>
        <v>2.697341505793958</v>
      </c>
      <c r="D46" s="29">
        <f ca="1">SUMIF('Census Tract'!$B$5:$B$832,$A46,'Census Tract'!L$5:L$832)</f>
        <v>12.498293473242091</v>
      </c>
      <c r="E46" s="29">
        <f ca="1">SUMIF('Census Tract'!$B$5:$B$832,$A46,'Census Tract'!M$5:M$832)</f>
        <v>27.187751147529294</v>
      </c>
      <c r="F46" s="29">
        <f ca="1">SUMIF('Census Tract'!$B$5:$B$832,$A46,'Census Tract'!N$5:N$832)</f>
        <v>0.75729631183442581</v>
      </c>
      <c r="G46" s="29">
        <f ca="1">SUMIF('Census Tract'!$B$5:$B$832,$A46,'Census Tract'!O$5:O$832)</f>
        <v>3.9582297678280938</v>
      </c>
      <c r="H46" s="29">
        <f ca="1">SUMIF('Census Tract'!$B$5:$B$832,$A46,'Census Tract'!P$5:P$832)</f>
        <v>18.466884997579616</v>
      </c>
      <c r="I46" s="29">
        <f ca="1">SUMIF('Census Tract'!$B$5:$B$832,$A46,'Census Tract'!Q$5:Q$832)</f>
        <v>40.211511609332511</v>
      </c>
      <c r="J46" s="29">
        <f ca="1">SUMIF('Census Tract'!$B$5:$B$832,$A46,'Census Tract'!R$5:R$832)</f>
        <v>0.51719915196398814</v>
      </c>
      <c r="K46" s="29">
        <f ca="1">SUMIF('Census Tract'!$B$5:$B$832,$A46,'Census Tract'!S$5:S$832)</f>
        <v>2.6793144756862128</v>
      </c>
      <c r="L46" s="29">
        <f ca="1">SUMIF('Census Tract'!$B$5:$B$832,$A46,'Census Tract'!T$5:T$832)</f>
        <v>12.346202512693173</v>
      </c>
      <c r="M46" s="29">
        <f ca="1">SUMIF('Census Tract'!$B$5:$B$832,$A46,'Census Tract'!U$5:U$832)</f>
        <v>26.833424910591464</v>
      </c>
      <c r="N46" s="344">
        <f ca="1">SUMIF('Census Tract'!$B$5:$B$832,$A46,'Census Tract'!V$5:V$832)</f>
        <v>0</v>
      </c>
      <c r="O46" s="29">
        <f ca="1">SUMIF('Census Tract'!$B$5:$B$832,$A46,'Census Tract'!W$5:W$832)</f>
        <v>0</v>
      </c>
      <c r="P46" s="29">
        <f ca="1">SUMIF('Census Tract'!$B$5:$B$832,$A46,'Census Tract'!X$5:X$832)</f>
        <v>0</v>
      </c>
      <c r="Q46" s="29">
        <f ca="1">SUMIF('Census Tract'!$B$5:$B$832,$A46,'Census Tract'!Y$5:Y$832)</f>
        <v>0</v>
      </c>
      <c r="R46" s="29">
        <f ca="1">SUMIF('Census Tract'!$B$5:$B$832,$A46,'Census Tract'!Z$5:Z$832)</f>
        <v>0</v>
      </c>
      <c r="S46" s="29">
        <f ca="1">SUMIF('Census Tract'!$B$5:$B$832,$A46,'Census Tract'!AA$5:AA$832)</f>
        <v>0</v>
      </c>
      <c r="T46" s="29">
        <f ca="1">SUMIF('Census Tract'!$B$5:$B$832,$A46,'Census Tract'!AB$5:AB$832)</f>
        <v>0</v>
      </c>
      <c r="U46" s="29">
        <f ca="1">SUMIF('Census Tract'!$B$5:$B$832,$A46,'Census Tract'!AC$5:AC$832)</f>
        <v>0</v>
      </c>
      <c r="V46" s="29">
        <f ca="1">SUMIF('Census Tract'!$B$5:$B$832,$A46,'Census Tract'!AD$5:AD$832)</f>
        <v>0</v>
      </c>
      <c r="W46" s="29">
        <f ca="1">SUMIF('Census Tract'!$B$5:$B$832,$A46,'Census Tract'!AE$5:AE$832)</f>
        <v>0</v>
      </c>
      <c r="X46" s="29">
        <f ca="1">SUMIF('Census Tract'!$B$5:$B$832,$A46,'Census Tract'!AF$5:AF$832)</f>
        <v>0</v>
      </c>
      <c r="Y46" s="345">
        <f ca="1">SUMIF('Census Tract'!$B$5:$B$832,$A46,'Census Tract'!AG$5:AG$832)</f>
        <v>0</v>
      </c>
    </row>
    <row r="47" spans="1:25" x14ac:dyDescent="0.25">
      <c r="A47" s="4" t="s">
        <v>310</v>
      </c>
      <c r="B47" s="344">
        <f ca="1">SUMIF('Census Tract'!$B$5:$B$832,$A47,'Census Tract'!J$5:J$832)</f>
        <v>2.6720764701957931</v>
      </c>
      <c r="C47" s="29">
        <f ca="1">SUMIF('Census Tract'!$B$5:$B$832,$A47,'Census Tract'!K$5:K$832)</f>
        <v>13.478956547631302</v>
      </c>
      <c r="D47" s="29">
        <f ca="1">SUMIF('Census Tract'!$B$5:$B$832,$A47,'Census Tract'!L$5:L$832)</f>
        <v>62.455552729793098</v>
      </c>
      <c r="E47" s="29">
        <f ca="1">SUMIF('Census Tract'!$B$5:$B$832,$A47,'Census Tract'!M$5:M$832)</f>
        <v>135.86063001595818</v>
      </c>
      <c r="F47" s="29">
        <f ca="1">SUMIF('Census Tract'!$B$5:$B$832,$A47,'Census Tract'!N$5:N$832)</f>
        <v>2.8082389452959537</v>
      </c>
      <c r="G47" s="29">
        <f ca="1">SUMIF('Census Tract'!$B$5:$B$832,$A47,'Census Tract'!O$5:O$832)</f>
        <v>14.678078863897763</v>
      </c>
      <c r="H47" s="29">
        <f ca="1">SUMIF('Census Tract'!$B$5:$B$832,$A47,'Census Tract'!P$5:P$832)</f>
        <v>68.479701852612635</v>
      </c>
      <c r="I47" s="29">
        <f ca="1">SUMIF('Census Tract'!$B$5:$B$832,$A47,'Census Tract'!Q$5:Q$832)</f>
        <v>149.11406695882255</v>
      </c>
      <c r="J47" s="29">
        <f ca="1">SUMIF('Census Tract'!$B$5:$B$832,$A47,'Census Tract'!R$5:R$832)</f>
        <v>1.9179002701083623</v>
      </c>
      <c r="K47" s="29">
        <f ca="1">SUMIF('Census Tract'!$B$5:$B$832,$A47,'Census Tract'!S$5:S$832)</f>
        <v>9.9355498498219301</v>
      </c>
      <c r="L47" s="29">
        <f ca="1">SUMIF('Census Tract'!$B$5:$B$832,$A47,'Census Tract'!T$5:T$832)</f>
        <v>45.782722272436168</v>
      </c>
      <c r="M47" s="29">
        <f ca="1">SUMIF('Census Tract'!$B$5:$B$832,$A47,'Census Tract'!U$5:U$832)</f>
        <v>99.504867106857091</v>
      </c>
      <c r="N47" s="344">
        <f ca="1">SUMIF('Census Tract'!$B$5:$B$832,$A47,'Census Tract'!V$5:V$832)</f>
        <v>0</v>
      </c>
      <c r="O47" s="29">
        <f ca="1">SUMIF('Census Tract'!$B$5:$B$832,$A47,'Census Tract'!W$5:W$832)</f>
        <v>0</v>
      </c>
      <c r="P47" s="29">
        <f ca="1">SUMIF('Census Tract'!$B$5:$B$832,$A47,'Census Tract'!X$5:X$832)</f>
        <v>0</v>
      </c>
      <c r="Q47" s="29">
        <f ca="1">SUMIF('Census Tract'!$B$5:$B$832,$A47,'Census Tract'!Y$5:Y$832)</f>
        <v>0</v>
      </c>
      <c r="R47" s="29">
        <f ca="1">SUMIF('Census Tract'!$B$5:$B$832,$A47,'Census Tract'!Z$5:Z$832)</f>
        <v>0</v>
      </c>
      <c r="S47" s="29">
        <f ca="1">SUMIF('Census Tract'!$B$5:$B$832,$A47,'Census Tract'!AA$5:AA$832)</f>
        <v>0</v>
      </c>
      <c r="T47" s="29">
        <f ca="1">SUMIF('Census Tract'!$B$5:$B$832,$A47,'Census Tract'!AB$5:AB$832)</f>
        <v>0</v>
      </c>
      <c r="U47" s="29">
        <f ca="1">SUMIF('Census Tract'!$B$5:$B$832,$A47,'Census Tract'!AC$5:AC$832)</f>
        <v>0</v>
      </c>
      <c r="V47" s="29">
        <f ca="1">SUMIF('Census Tract'!$B$5:$B$832,$A47,'Census Tract'!AD$5:AD$832)</f>
        <v>0</v>
      </c>
      <c r="W47" s="29">
        <f ca="1">SUMIF('Census Tract'!$B$5:$B$832,$A47,'Census Tract'!AE$5:AE$832)</f>
        <v>0</v>
      </c>
      <c r="X47" s="29">
        <f ca="1">SUMIF('Census Tract'!$B$5:$B$832,$A47,'Census Tract'!AF$5:AF$832)</f>
        <v>0</v>
      </c>
      <c r="Y47" s="345">
        <f ca="1">SUMIF('Census Tract'!$B$5:$B$832,$A47,'Census Tract'!AG$5:AG$832)</f>
        <v>0</v>
      </c>
    </row>
    <row r="48" spans="1:25" x14ac:dyDescent="0.25">
      <c r="A48" s="4" t="s">
        <v>311</v>
      </c>
      <c r="B48" s="344">
        <f ca="1">SUMIF('Census Tract'!$B$5:$B$832,$A48,'Census Tract'!J$5:J$832)</f>
        <v>1.198516185596733</v>
      </c>
      <c r="C48" s="29">
        <f ca="1">SUMIF('Census Tract'!$B$5:$B$832,$A48,'Census Tract'!K$5:K$832)</f>
        <v>6.0457654440209403</v>
      </c>
      <c r="D48" s="29">
        <f ca="1">SUMIF('Census Tract'!$B$5:$B$832,$A48,'Census Tract'!L$5:L$832)</f>
        <v>28.013416405542618</v>
      </c>
      <c r="E48" s="29">
        <f ca="1">SUMIF('Census Tract'!$B$5:$B$832,$A48,'Census Tract'!M$5:M$832)</f>
        <v>60.938062916876</v>
      </c>
      <c r="F48" s="29">
        <f ca="1">SUMIF('Census Tract'!$B$5:$B$832,$A48,'Census Tract'!N$5:N$832)</f>
        <v>1.4479818678974903</v>
      </c>
      <c r="G48" s="29">
        <f ca="1">SUMIF('Census Tract'!$B$5:$B$832,$A48,'Census Tract'!O$5:O$832)</f>
        <v>7.5682990174660825</v>
      </c>
      <c r="H48" s="29">
        <f ca="1">SUMIF('Census Tract'!$B$5:$B$832,$A48,'Census Tract'!P$5:P$832)</f>
        <v>35.309447854395209</v>
      </c>
      <c r="I48" s="29">
        <f ca="1">SUMIF('Census Tract'!$B$5:$B$832,$A48,'Census Tract'!Q$5:Q$832)</f>
        <v>76.886073233370311</v>
      </c>
      <c r="J48" s="29">
        <f ca="1">SUMIF('Census Tract'!$B$5:$B$832,$A48,'Census Tract'!R$5:R$832)</f>
        <v>0.98890616847418478</v>
      </c>
      <c r="K48" s="29">
        <f ca="1">SUMIF('Census Tract'!$B$5:$B$832,$A48,'Census Tract'!S$5:S$832)</f>
        <v>5.1229600865098854</v>
      </c>
      <c r="L48" s="29">
        <f ca="1">SUMIF('Census Tract'!$B$5:$B$832,$A48,'Census Tract'!T$5:T$832)</f>
        <v>23.606449808881109</v>
      </c>
      <c r="M48" s="29">
        <f ca="1">SUMIF('Census Tract'!$B$5:$B$832,$A48,'Census Tract'!U$5:U$832)</f>
        <v>51.306618184904522</v>
      </c>
      <c r="N48" s="344">
        <f ca="1">SUMIF('Census Tract'!$B$5:$B$832,$A48,'Census Tract'!V$5:V$832)</f>
        <v>0</v>
      </c>
      <c r="O48" s="29">
        <f ca="1">SUMIF('Census Tract'!$B$5:$B$832,$A48,'Census Tract'!W$5:W$832)</f>
        <v>0</v>
      </c>
      <c r="P48" s="29">
        <f ca="1">SUMIF('Census Tract'!$B$5:$B$832,$A48,'Census Tract'!X$5:X$832)</f>
        <v>0</v>
      </c>
      <c r="Q48" s="29">
        <f ca="1">SUMIF('Census Tract'!$B$5:$B$832,$A48,'Census Tract'!Y$5:Y$832)</f>
        <v>0</v>
      </c>
      <c r="R48" s="29">
        <f ca="1">SUMIF('Census Tract'!$B$5:$B$832,$A48,'Census Tract'!Z$5:Z$832)</f>
        <v>0</v>
      </c>
      <c r="S48" s="29">
        <f ca="1">SUMIF('Census Tract'!$B$5:$B$832,$A48,'Census Tract'!AA$5:AA$832)</f>
        <v>0</v>
      </c>
      <c r="T48" s="29">
        <f ca="1">SUMIF('Census Tract'!$B$5:$B$832,$A48,'Census Tract'!AB$5:AB$832)</f>
        <v>0</v>
      </c>
      <c r="U48" s="29">
        <f ca="1">SUMIF('Census Tract'!$B$5:$B$832,$A48,'Census Tract'!AC$5:AC$832)</f>
        <v>0</v>
      </c>
      <c r="V48" s="29">
        <f ca="1">SUMIF('Census Tract'!$B$5:$B$832,$A48,'Census Tract'!AD$5:AD$832)</f>
        <v>0</v>
      </c>
      <c r="W48" s="29">
        <f ca="1">SUMIF('Census Tract'!$B$5:$B$832,$A48,'Census Tract'!AE$5:AE$832)</f>
        <v>0</v>
      </c>
      <c r="X48" s="29">
        <f ca="1">SUMIF('Census Tract'!$B$5:$B$832,$A48,'Census Tract'!AF$5:AF$832)</f>
        <v>0</v>
      </c>
      <c r="Y48" s="345">
        <f ca="1">SUMIF('Census Tract'!$B$5:$B$832,$A48,'Census Tract'!AG$5:AG$832)</f>
        <v>0</v>
      </c>
    </row>
    <row r="49" spans="1:25" x14ac:dyDescent="0.25">
      <c r="A49" s="4" t="s">
        <v>312</v>
      </c>
      <c r="B49" s="344">
        <f ca="1">SUMIF('Census Tract'!$B$5:$B$832,$A49,'Census Tract'!J$5:J$832)</f>
        <v>8.2172283260516465</v>
      </c>
      <c r="C49" s="29">
        <f ca="1">SUMIF('Census Tract'!$B$5:$B$832,$A49,'Census Tract'!K$5:K$832)</f>
        <v>41.385862958378432</v>
      </c>
      <c r="D49" s="29">
        <f ca="1">SUMIF('Census Tract'!$B$5:$B$832,$A49,'Census Tract'!L$5:L$832)</f>
        <v>191.62510473657355</v>
      </c>
      <c r="E49" s="29">
        <f ca="1">SUMIF('Census Tract'!$B$5:$B$832,$A49,'Census Tract'!M$5:M$832)</f>
        <v>416.77814383922879</v>
      </c>
      <c r="F49" s="29">
        <f ca="1">SUMIF('Census Tract'!$B$5:$B$832,$A49,'Census Tract'!N$5:N$832)</f>
        <v>5.5480213109455931</v>
      </c>
      <c r="G49" s="29">
        <f ca="1">SUMIF('Census Tract'!$B$5:$B$832,$A49,'Census Tract'!O$5:O$832)</f>
        <v>28.782882714288625</v>
      </c>
      <c r="H49" s="29">
        <f ca="1">SUMIF('Census Tract'!$B$5:$B$832,$A49,'Census Tract'!P$5:P$832)</f>
        <v>134.05565185450382</v>
      </c>
      <c r="I49" s="29">
        <f ca="1">SUMIF('Census Tract'!$B$5:$B$832,$A49,'Census Tract'!Q$5:Q$832)</f>
        <v>291.82058626229355</v>
      </c>
      <c r="J49" s="29">
        <f ca="1">SUMIF('Census Tract'!$B$5:$B$832,$A49,'Census Tract'!R$5:R$832)</f>
        <v>3.6663494546656019</v>
      </c>
      <c r="K49" s="29">
        <f ca="1">SUMIF('Census Tract'!$B$5:$B$832,$A49,'Census Tract'!S$5:S$832)</f>
        <v>18.910827442225795</v>
      </c>
      <c r="L49" s="29">
        <f ca="1">SUMIF('Census Tract'!$B$5:$B$832,$A49,'Census Tract'!T$5:T$832)</f>
        <v>86.940083893472718</v>
      </c>
      <c r="M49" s="29">
        <f ca="1">SUMIF('Census Tract'!$B$5:$B$832,$A49,'Census Tract'!U$5:U$832)</f>
        <v>188.85662638640537</v>
      </c>
      <c r="N49" s="344">
        <f ca="1">SUMIF('Census Tract'!$B$5:$B$832,$A49,'Census Tract'!V$5:V$832)</f>
        <v>0.21696640340099671</v>
      </c>
      <c r="O49" s="29">
        <f ca="1">SUMIF('Census Tract'!$B$5:$B$832,$A49,'Census Tract'!W$5:W$832)</f>
        <v>1.0782298040971217</v>
      </c>
      <c r="P49" s="29">
        <f ca="1">SUMIF('Census Tract'!$B$5:$B$832,$A49,'Census Tract'!X$5:X$832)</f>
        <v>4.9613496880823824</v>
      </c>
      <c r="Q49" s="29">
        <f ca="1">SUMIF('Census Tract'!$B$5:$B$832,$A49,'Census Tract'!Y$5:Y$832)</f>
        <v>10.775704251019391</v>
      </c>
      <c r="R49" s="29">
        <f ca="1">SUMIF('Census Tract'!$B$5:$B$832,$A49,'Census Tract'!Z$5:Z$832)</f>
        <v>0.11504920908774569</v>
      </c>
      <c r="S49" s="29">
        <f ca="1">SUMIF('Census Tract'!$B$5:$B$832,$A49,'Census Tract'!AA$5:AA$832)</f>
        <v>0.5474715143705513</v>
      </c>
      <c r="T49" s="29">
        <f ca="1">SUMIF('Census Tract'!$B$5:$B$832,$A49,'Census Tract'!AB$5:AB$832)</f>
        <v>2.4969028475275454</v>
      </c>
      <c r="U49" s="29">
        <f ca="1">SUMIF('Census Tract'!$B$5:$B$832,$A49,'Census Tract'!AC$5:AC$832)</f>
        <v>5.415826180259554</v>
      </c>
      <c r="V49" s="29">
        <f ca="1">SUMIF('Census Tract'!$B$5:$B$832,$A49,'Census Tract'!AD$5:AD$832)</f>
        <v>4.7898825745300272E-2</v>
      </c>
      <c r="W49" s="29">
        <f ca="1">SUMIF('Census Tract'!$B$5:$B$832,$A49,'Census Tract'!AE$5:AE$832)</f>
        <v>0.22752590380817561</v>
      </c>
      <c r="X49" s="29">
        <f ca="1">SUMIF('Census Tract'!$B$5:$B$832,$A49,'Census Tract'!AF$5:AF$832)</f>
        <v>0.99831912669536393</v>
      </c>
      <c r="Y49" s="345">
        <f ca="1">SUMIF('Census Tract'!$B$5:$B$832,$A49,'Census Tract'!AG$5:AG$832)</f>
        <v>2.1446924173167528</v>
      </c>
    </row>
    <row r="50" spans="1:25" x14ac:dyDescent="0.25">
      <c r="A50" s="4" t="s">
        <v>313</v>
      </c>
      <c r="B50" s="344">
        <f ca="1">SUMIF('Census Tract'!$B$5:$B$832,$A50,'Census Tract'!J$5:J$832)</f>
        <v>2.7734893782078247</v>
      </c>
      <c r="C50" s="29">
        <f ca="1">SUMIF('Census Tract'!$B$5:$B$832,$A50,'Census Tract'!K$5:K$832)</f>
        <v>13.990521315971534</v>
      </c>
      <c r="D50" s="29">
        <f ca="1">SUMIF('Census Tract'!$B$5:$B$832,$A50,'Census Tract'!L$5:L$832)</f>
        <v>64.825918733339009</v>
      </c>
      <c r="E50" s="29">
        <f ca="1">SUMIF('Census Tract'!$B$5:$B$832,$A50,'Census Tract'!M$5:M$832)</f>
        <v>141.01692764738613</v>
      </c>
      <c r="F50" s="29">
        <f ca="1">SUMIF('Census Tract'!$B$5:$B$832,$A50,'Census Tract'!N$5:N$832)</f>
        <v>1.2981480814339061</v>
      </c>
      <c r="G50" s="29">
        <f ca="1">SUMIF('Census Tract'!$B$5:$B$832,$A50,'Census Tract'!O$5:O$832)</f>
        <v>6.7851490871964817</v>
      </c>
      <c r="H50" s="29">
        <f ca="1">SUMIF('Census Tract'!$B$5:$B$832,$A50,'Census Tract'!P$5:P$832)</f>
        <v>31.655708545045616</v>
      </c>
      <c r="I50" s="29">
        <f ca="1">SUMIF('Census Tract'!$B$5:$B$832,$A50,'Census Tract'!Q$5:Q$832)</f>
        <v>68.930081701791366</v>
      </c>
      <c r="J50" s="29">
        <f ca="1">SUMIF('Census Tract'!$B$5:$B$832,$A50,'Census Tract'!R$5:R$832)</f>
        <v>0.88657646465349316</v>
      </c>
      <c r="K50" s="29">
        <f ca="1">SUMIF('Census Tract'!$B$5:$B$832,$A50,'Census Tract'!S$5:S$832)</f>
        <v>4.5928481253855713</v>
      </c>
      <c r="L50" s="29">
        <f ca="1">SUMIF('Census Tract'!$B$5:$B$832,$A50,'Census Tract'!T$5:T$832)</f>
        <v>21.163709441584182</v>
      </c>
      <c r="M50" s="29">
        <f ca="1">SUMIF('Census Tract'!$B$5:$B$832,$A50,'Census Tract'!U$5:U$832)</f>
        <v>45.997529001040611</v>
      </c>
      <c r="N50" s="344">
        <f ca="1">SUMIF('Census Tract'!$B$5:$B$832,$A50,'Census Tract'!V$5:V$832)</f>
        <v>0</v>
      </c>
      <c r="O50" s="29">
        <f ca="1">SUMIF('Census Tract'!$B$5:$B$832,$A50,'Census Tract'!W$5:W$832)</f>
        <v>0</v>
      </c>
      <c r="P50" s="29">
        <f ca="1">SUMIF('Census Tract'!$B$5:$B$832,$A50,'Census Tract'!X$5:X$832)</f>
        <v>0</v>
      </c>
      <c r="Q50" s="29">
        <f ca="1">SUMIF('Census Tract'!$B$5:$B$832,$A50,'Census Tract'!Y$5:Y$832)</f>
        <v>0</v>
      </c>
      <c r="R50" s="29">
        <f ca="1">SUMIF('Census Tract'!$B$5:$B$832,$A50,'Census Tract'!Z$5:Z$832)</f>
        <v>0</v>
      </c>
      <c r="S50" s="29">
        <f ca="1">SUMIF('Census Tract'!$B$5:$B$832,$A50,'Census Tract'!AA$5:AA$832)</f>
        <v>0</v>
      </c>
      <c r="T50" s="29">
        <f ca="1">SUMIF('Census Tract'!$B$5:$B$832,$A50,'Census Tract'!AB$5:AB$832)</f>
        <v>0</v>
      </c>
      <c r="U50" s="29">
        <f ca="1">SUMIF('Census Tract'!$B$5:$B$832,$A50,'Census Tract'!AC$5:AC$832)</f>
        <v>0</v>
      </c>
      <c r="V50" s="29">
        <f ca="1">SUMIF('Census Tract'!$B$5:$B$832,$A50,'Census Tract'!AD$5:AD$832)</f>
        <v>0</v>
      </c>
      <c r="W50" s="29">
        <f ca="1">SUMIF('Census Tract'!$B$5:$B$832,$A50,'Census Tract'!AE$5:AE$832)</f>
        <v>0</v>
      </c>
      <c r="X50" s="29">
        <f ca="1">SUMIF('Census Tract'!$B$5:$B$832,$A50,'Census Tract'!AF$5:AF$832)</f>
        <v>0</v>
      </c>
      <c r="Y50" s="345">
        <f ca="1">SUMIF('Census Tract'!$B$5:$B$832,$A50,'Census Tract'!AG$5:AG$832)</f>
        <v>0</v>
      </c>
    </row>
    <row r="51" spans="1:25" x14ac:dyDescent="0.25">
      <c r="A51" s="4" t="s">
        <v>459</v>
      </c>
      <c r="B51" s="344">
        <f ca="1">SUMIF('Census Tract'!$B$5:$B$832,$A51,'Census Tract'!J$5:J$832)</f>
        <v>0.84049788913001666</v>
      </c>
      <c r="C51" s="29">
        <f ca="1">SUMIF('Census Tract'!$B$5:$B$832,$A51,'Census Tract'!K$5:K$832)</f>
        <v>4.2397867921531471</v>
      </c>
      <c r="D51" s="29">
        <f ca="1">SUMIF('Census Tract'!$B$5:$B$832,$A51,'Census Tract'!L$5:L$832)</f>
        <v>19.645306120297196</v>
      </c>
      <c r="E51" s="29">
        <f ca="1">SUMIF('Census Tract'!$B$5:$B$832,$A51,'Census Tract'!M$5:M$832)</f>
        <v>42.734769763501504</v>
      </c>
      <c r="F51" s="29">
        <f ca="1">SUMIF('Census Tract'!$B$5:$B$832,$A51,'Census Tract'!N$5:N$832)</f>
        <v>0.73309272350979304</v>
      </c>
      <c r="G51" s="29">
        <f ca="1">SUMIF('Census Tract'!$B$5:$B$832,$A51,'Census Tract'!O$5:O$832)</f>
        <v>3.8317226631483554</v>
      </c>
      <c r="H51" s="29">
        <f ca="1">SUMIF('Census Tract'!$B$5:$B$832,$A51,'Census Tract'!P$5:P$832)</f>
        <v>17.876673642876124</v>
      </c>
      <c r="I51" s="29">
        <f ca="1">SUMIF('Census Tract'!$B$5:$B$832,$A51,'Census Tract'!Q$5:Q$832)</f>
        <v>38.926330554448057</v>
      </c>
      <c r="J51" s="29">
        <f ca="1">SUMIF('Census Tract'!$B$5:$B$832,$A51,'Census Tract'!R$5:R$832)</f>
        <v>0.50066919511570696</v>
      </c>
      <c r="K51" s="29">
        <f ca="1">SUMIF('Census Tract'!$B$5:$B$832,$A51,'Census Tract'!S$5:S$832)</f>
        <v>2.593682176217261</v>
      </c>
      <c r="L51" s="29">
        <f ca="1">SUMIF('Census Tract'!$B$5:$B$832,$A51,'Census Tract'!T$5:T$832)</f>
        <v>11.951611388558522</v>
      </c>
      <c r="M51" s="29">
        <f ca="1">SUMIF('Census Tract'!$B$5:$B$832,$A51,'Census Tract'!U$5:U$832)</f>
        <v>25.975814541008813</v>
      </c>
      <c r="N51" s="344">
        <f ca="1">SUMIF('Census Tract'!$B$5:$B$832,$A51,'Census Tract'!V$5:V$832)</f>
        <v>0.21012447228250408</v>
      </c>
      <c r="O51" s="29">
        <f ca="1">SUMIF('Census Tract'!$B$5:$B$832,$A51,'Census Tract'!W$5:W$832)</f>
        <v>1.0599466980382868</v>
      </c>
      <c r="P51" s="29">
        <f ca="1">SUMIF('Census Tract'!$B$5:$B$832,$A51,'Census Tract'!X$5:X$832)</f>
        <v>4.9113265300742981</v>
      </c>
      <c r="Q51" s="29">
        <f ca="1">SUMIF('Census Tract'!$B$5:$B$832,$A51,'Census Tract'!Y$5:Y$832)</f>
        <v>10.683692440875376</v>
      </c>
      <c r="R51" s="29">
        <f ca="1">SUMIF('Census Tract'!$B$5:$B$832,$A51,'Census Tract'!Z$5:Z$832)</f>
        <v>0.18327318087744826</v>
      </c>
      <c r="S51" s="29">
        <f ca="1">SUMIF('Census Tract'!$B$5:$B$832,$A51,'Census Tract'!AA$5:AA$832)</f>
        <v>0.95793066578708919</v>
      </c>
      <c r="T51" s="29">
        <f ca="1">SUMIF('Census Tract'!$B$5:$B$832,$A51,'Census Tract'!AB$5:AB$832)</f>
        <v>4.4691684107190319</v>
      </c>
      <c r="U51" s="29">
        <f ca="1">SUMIF('Census Tract'!$B$5:$B$832,$A51,'Census Tract'!AC$5:AC$832)</f>
        <v>9.7315826386120108</v>
      </c>
      <c r="V51" s="29">
        <f ca="1">SUMIF('Census Tract'!$B$5:$B$832,$A51,'Census Tract'!AD$5:AD$832)</f>
        <v>0.12516729877892674</v>
      </c>
      <c r="W51" s="29">
        <f ca="1">SUMIF('Census Tract'!$B$5:$B$832,$A51,'Census Tract'!AE$5:AE$832)</f>
        <v>0.64842054405431515</v>
      </c>
      <c r="X51" s="29">
        <f ca="1">SUMIF('Census Tract'!$B$5:$B$832,$A51,'Census Tract'!AF$5:AF$832)</f>
        <v>2.9879028471396296</v>
      </c>
      <c r="Y51" s="345">
        <f ca="1">SUMIF('Census Tract'!$B$5:$B$832,$A51,'Census Tract'!AG$5:AG$832)</f>
        <v>6.4939536352522005</v>
      </c>
    </row>
    <row r="52" spans="1:25" x14ac:dyDescent="0.25">
      <c r="A52" s="4" t="s">
        <v>315</v>
      </c>
      <c r="B52" s="344">
        <f ca="1">SUMIF('Census Tract'!$B$5:$B$832,$A52,'Census Tract'!J$5:J$832)</f>
        <v>0.73754842190568193</v>
      </c>
      <c r="C52" s="29">
        <f ca="1">SUMIF('Census Tract'!$B$5:$B$832,$A52,'Census Tract'!K$5:K$832)</f>
        <v>3.7204710424744247</v>
      </c>
      <c r="D52" s="29">
        <f ca="1">SUMIF('Census Tract'!$B$5:$B$832,$A52,'Census Tract'!L$5:L$832)</f>
        <v>17.239025480333922</v>
      </c>
      <c r="E52" s="29">
        <f ca="1">SUMIF('Census Tract'!$B$5:$B$832,$A52,'Census Tract'!M$5:M$832)</f>
        <v>37.500346410385234</v>
      </c>
      <c r="F52" s="29">
        <f ca="1">SUMIF('Census Tract'!$B$5:$B$832,$A52,'Census Tract'!N$5:N$832)</f>
        <v>0.80536783980122895</v>
      </c>
      <c r="G52" s="29">
        <f ca="1">SUMIF('Census Tract'!$B$5:$B$832,$A52,'Census Tract'!O$5:O$832)</f>
        <v>4.2094896115770535</v>
      </c>
      <c r="H52" s="29">
        <f ca="1">SUMIF('Census Tract'!$B$5:$B$832,$A52,'Census Tract'!P$5:P$832)</f>
        <v>19.639122818823591</v>
      </c>
      <c r="I52" s="29">
        <f ca="1">SUMIF('Census Tract'!$B$5:$B$832,$A52,'Census Tract'!Q$5:Q$832)</f>
        <v>42.764051182954638</v>
      </c>
      <c r="J52" s="29">
        <f ca="1">SUMIF('Census Tract'!$B$5:$B$832,$A52,'Census Tract'!R$5:R$832)</f>
        <v>0.55002983278140594</v>
      </c>
      <c r="K52" s="29">
        <f ca="1">SUMIF('Census Tract'!$B$5:$B$832,$A52,'Census Tract'!S$5:S$832)</f>
        <v>2.849391549530421</v>
      </c>
      <c r="L52" s="29">
        <f ca="1">SUMIF('Census Tract'!$B$5:$B$832,$A52,'Census Tract'!T$5:T$832)</f>
        <v>13.129912680163931</v>
      </c>
      <c r="M52" s="29">
        <f ca="1">SUMIF('Census Tract'!$B$5:$B$832,$A52,'Census Tract'!U$5:U$832)</f>
        <v>28.536752545860125</v>
      </c>
      <c r="N52" s="344">
        <f ca="1">SUMIF('Census Tract'!$B$5:$B$832,$A52,'Census Tract'!V$5:V$832)</f>
        <v>0</v>
      </c>
      <c r="O52" s="29">
        <f ca="1">SUMIF('Census Tract'!$B$5:$B$832,$A52,'Census Tract'!W$5:W$832)</f>
        <v>0</v>
      </c>
      <c r="P52" s="29">
        <f ca="1">SUMIF('Census Tract'!$B$5:$B$832,$A52,'Census Tract'!X$5:X$832)</f>
        <v>0</v>
      </c>
      <c r="Q52" s="29">
        <f ca="1">SUMIF('Census Tract'!$B$5:$B$832,$A52,'Census Tract'!Y$5:Y$832)</f>
        <v>0</v>
      </c>
      <c r="R52" s="29">
        <f ca="1">SUMIF('Census Tract'!$B$5:$B$832,$A52,'Census Tract'!Z$5:Z$832)</f>
        <v>0</v>
      </c>
      <c r="S52" s="29">
        <f ca="1">SUMIF('Census Tract'!$B$5:$B$832,$A52,'Census Tract'!AA$5:AA$832)</f>
        <v>0</v>
      </c>
      <c r="T52" s="29">
        <f ca="1">SUMIF('Census Tract'!$B$5:$B$832,$A52,'Census Tract'!AB$5:AB$832)</f>
        <v>0</v>
      </c>
      <c r="U52" s="29">
        <f ca="1">SUMIF('Census Tract'!$B$5:$B$832,$A52,'Census Tract'!AC$5:AC$832)</f>
        <v>0</v>
      </c>
      <c r="V52" s="29">
        <f ca="1">SUMIF('Census Tract'!$B$5:$B$832,$A52,'Census Tract'!AD$5:AD$832)</f>
        <v>0</v>
      </c>
      <c r="W52" s="29">
        <f ca="1">SUMIF('Census Tract'!$B$5:$B$832,$A52,'Census Tract'!AE$5:AE$832)</f>
        <v>0</v>
      </c>
      <c r="X52" s="29">
        <f ca="1">SUMIF('Census Tract'!$B$5:$B$832,$A52,'Census Tract'!AF$5:AF$832)</f>
        <v>0</v>
      </c>
      <c r="Y52" s="345">
        <f ca="1">SUMIF('Census Tract'!$B$5:$B$832,$A52,'Census Tract'!AG$5:AG$832)</f>
        <v>0</v>
      </c>
    </row>
    <row r="53" spans="1:25" x14ac:dyDescent="0.25">
      <c r="A53" s="4" t="s">
        <v>316</v>
      </c>
      <c r="B53" s="344">
        <f ca="1">SUMIF('Census Tract'!$B$5:$B$832,$A53,'Census Tract'!J$5:J$832)</f>
        <v>2.1926699959570999</v>
      </c>
      <c r="C53" s="29">
        <f ca="1">SUMIF('Census Tract'!$B$5:$B$832,$A53,'Census Tract'!K$5:K$832)</f>
        <v>11.060650370022925</v>
      </c>
      <c r="D53" s="29">
        <f ca="1">SUMIF('Census Tract'!$B$5:$B$832,$A53,'Census Tract'!L$5:L$832)</f>
        <v>51.250186167576047</v>
      </c>
      <c r="E53" s="29">
        <f ca="1">SUMIF('Census Tract'!$B$5:$B$832,$A53,'Census Tract'!M$5:M$832)</f>
        <v>111.48540484920775</v>
      </c>
      <c r="F53" s="29">
        <f ca="1">SUMIF('Census Tract'!$B$5:$B$832,$A53,'Census Tract'!N$5:N$832)</f>
        <v>0.93062286536376659</v>
      </c>
      <c r="G53" s="29">
        <f ca="1">SUMIF('Census Tract'!$B$5:$B$832,$A53,'Census Tract'!O$5:O$832)</f>
        <v>4.8641714884116833</v>
      </c>
      <c r="H53" s="29">
        <f ca="1">SUMIF('Census Tract'!$B$5:$B$832,$A53,'Census Tract'!P$5:P$832)</f>
        <v>22.693502083961231</v>
      </c>
      <c r="I53" s="29">
        <f ca="1">SUMIF('Census Tract'!$B$5:$B$832,$A53,'Census Tract'!Q$5:Q$832)</f>
        <v>49.414940452882107</v>
      </c>
      <c r="J53" s="29">
        <f ca="1">SUMIF('Census Tract'!$B$5:$B$832,$A53,'Census Tract'!R$5:R$832)</f>
        <v>0.63557335384154268</v>
      </c>
      <c r="K53" s="29">
        <f ca="1">SUMIF('Census Tract'!$B$5:$B$832,$A53,'Census Tract'!S$5:S$832)</f>
        <v>3.2925438505487947</v>
      </c>
      <c r="L53" s="29">
        <f ca="1">SUMIF('Census Tract'!$B$5:$B$832,$A53,'Census Tract'!T$5:T$832)</f>
        <v>15.171945484445908</v>
      </c>
      <c r="M53" s="29">
        <f ca="1">SUMIF('Census Tract'!$B$5:$B$832,$A53,'Census Tract'!U$5:U$832)</f>
        <v>32.974937798558699</v>
      </c>
      <c r="N53" s="344">
        <f ca="1">SUMIF('Census Tract'!$B$5:$B$832,$A53,'Census Tract'!V$5:V$832)</f>
        <v>0</v>
      </c>
      <c r="O53" s="29">
        <f ca="1">SUMIF('Census Tract'!$B$5:$B$832,$A53,'Census Tract'!W$5:W$832)</f>
        <v>0</v>
      </c>
      <c r="P53" s="29">
        <f ca="1">SUMIF('Census Tract'!$B$5:$B$832,$A53,'Census Tract'!X$5:X$832)</f>
        <v>0</v>
      </c>
      <c r="Q53" s="29">
        <f ca="1">SUMIF('Census Tract'!$B$5:$B$832,$A53,'Census Tract'!Y$5:Y$832)</f>
        <v>0</v>
      </c>
      <c r="R53" s="29">
        <f ca="1">SUMIF('Census Tract'!$B$5:$B$832,$A53,'Census Tract'!Z$5:Z$832)</f>
        <v>0</v>
      </c>
      <c r="S53" s="29">
        <f ca="1">SUMIF('Census Tract'!$B$5:$B$832,$A53,'Census Tract'!AA$5:AA$832)</f>
        <v>0</v>
      </c>
      <c r="T53" s="29">
        <f ca="1">SUMIF('Census Tract'!$B$5:$B$832,$A53,'Census Tract'!AB$5:AB$832)</f>
        <v>0</v>
      </c>
      <c r="U53" s="29">
        <f ca="1">SUMIF('Census Tract'!$B$5:$B$832,$A53,'Census Tract'!AC$5:AC$832)</f>
        <v>0</v>
      </c>
      <c r="V53" s="29">
        <f ca="1">SUMIF('Census Tract'!$B$5:$B$832,$A53,'Census Tract'!AD$5:AD$832)</f>
        <v>0</v>
      </c>
      <c r="W53" s="29">
        <f ca="1">SUMIF('Census Tract'!$B$5:$B$832,$A53,'Census Tract'!AE$5:AE$832)</f>
        <v>0</v>
      </c>
      <c r="X53" s="29">
        <f ca="1">SUMIF('Census Tract'!$B$5:$B$832,$A53,'Census Tract'!AF$5:AF$832)</f>
        <v>0</v>
      </c>
      <c r="Y53" s="345">
        <f ca="1">SUMIF('Census Tract'!$B$5:$B$832,$A53,'Census Tract'!AG$5:AG$832)</f>
        <v>0</v>
      </c>
    </row>
    <row r="54" spans="1:25" x14ac:dyDescent="0.25">
      <c r="A54" s="4" t="s">
        <v>317</v>
      </c>
      <c r="B54" s="344">
        <f ca="1">SUMIF('Census Tract'!$B$5:$B$832,$A54,'Census Tract'!J$5:J$832)</f>
        <v>1.1032495144339158</v>
      </c>
      <c r="C54" s="29">
        <f ca="1">SUMIF('Census Tract'!$B$5:$B$832,$A54,'Census Tract'!K$5:K$832)</f>
        <v>5.5652046010346599</v>
      </c>
      <c r="D54" s="29">
        <f ca="1">SUMIF('Census Tract'!$B$5:$B$832,$A54,'Census Tract'!L$5:L$832)</f>
        <v>25.786708947666153</v>
      </c>
      <c r="E54" s="29">
        <f ca="1">SUMIF('Census Tract'!$B$5:$B$832,$A54,'Census Tract'!M$5:M$832)</f>
        <v>56.09426817220124</v>
      </c>
      <c r="F54" s="29">
        <f ca="1">SUMIF('Census Tract'!$B$5:$B$832,$A54,'Census Tract'!N$5:N$832)</f>
        <v>1.11709689097934</v>
      </c>
      <c r="G54" s="29">
        <f ca="1">SUMIF('Census Tract'!$B$5:$B$832,$A54,'Census Tract'!O$5:O$832)</f>
        <v>5.8388323016016459</v>
      </c>
      <c r="H54" s="29">
        <f ca="1">SUMIF('Census Tract'!$B$5:$B$832,$A54,'Census Tract'!P$5:P$832)</f>
        <v>27.240723999959958</v>
      </c>
      <c r="I54" s="29">
        <f ca="1">SUMIF('Census Tract'!$B$5:$B$832,$A54,'Census Tract'!Q$5:Q$832)</f>
        <v>59.316484047774239</v>
      </c>
      <c r="J54" s="29">
        <f ca="1">SUMIF('Census Tract'!$B$5:$B$832,$A54,'Census Tract'!R$5:R$832)</f>
        <v>0.76292668490169979</v>
      </c>
      <c r="K54" s="29">
        <f ca="1">SUMIF('Census Tract'!$B$5:$B$832,$A54,'Census Tract'!S$5:S$832)</f>
        <v>3.9522889838124624</v>
      </c>
      <c r="L54" s="29">
        <f ca="1">SUMIF('Census Tract'!$B$5:$B$832,$A54,'Census Tract'!T$5:T$832)</f>
        <v>18.212031706482552</v>
      </c>
      <c r="M54" s="29">
        <f ca="1">SUMIF('Census Tract'!$B$5:$B$832,$A54,'Census Tract'!U$5:U$832)</f>
        <v>39.582307576988583</v>
      </c>
      <c r="N54" s="344">
        <f ca="1">SUMIF('Census Tract'!$B$5:$B$832,$A54,'Census Tract'!V$5:V$832)</f>
        <v>0.27581237860847896</v>
      </c>
      <c r="O54" s="29">
        <f ca="1">SUMIF('Census Tract'!$B$5:$B$832,$A54,'Census Tract'!W$5:W$832)</f>
        <v>1.3913011502586645</v>
      </c>
      <c r="P54" s="29">
        <f ca="1">SUMIF('Census Tract'!$B$5:$B$832,$A54,'Census Tract'!X$5:X$832)</f>
        <v>6.446677236916539</v>
      </c>
      <c r="Q54" s="29">
        <f ca="1">SUMIF('Census Tract'!$B$5:$B$832,$A54,'Census Tract'!Y$5:Y$832)</f>
        <v>14.023567043050306</v>
      </c>
      <c r="R54" s="29">
        <f ca="1">SUMIF('Census Tract'!$B$5:$B$832,$A54,'Census Tract'!Z$5:Z$832)</f>
        <v>0.27927422274483504</v>
      </c>
      <c r="S54" s="29">
        <f ca="1">SUMIF('Census Tract'!$B$5:$B$832,$A54,'Census Tract'!AA$5:AA$832)</f>
        <v>1.4597080754004113</v>
      </c>
      <c r="T54" s="29">
        <f ca="1">SUMIF('Census Tract'!$B$5:$B$832,$A54,'Census Tract'!AB$5:AB$832)</f>
        <v>6.810180999989992</v>
      </c>
      <c r="U54" s="29">
        <f ca="1">SUMIF('Census Tract'!$B$5:$B$832,$A54,'Census Tract'!AC$5:AC$832)</f>
        <v>14.829121011943556</v>
      </c>
      <c r="V54" s="29">
        <f ca="1">SUMIF('Census Tract'!$B$5:$B$832,$A54,'Census Tract'!AD$5:AD$832)</f>
        <v>0.190731671225425</v>
      </c>
      <c r="W54" s="29">
        <f ca="1">SUMIF('Census Tract'!$B$5:$B$832,$A54,'Census Tract'!AE$5:AE$832)</f>
        <v>0.98807224595311594</v>
      </c>
      <c r="X54" s="29">
        <f ca="1">SUMIF('Census Tract'!$B$5:$B$832,$A54,'Census Tract'!AF$5:AF$832)</f>
        <v>4.5530079266206371</v>
      </c>
      <c r="Y54" s="345">
        <f ca="1">SUMIF('Census Tract'!$B$5:$B$832,$A54,'Census Tract'!AG$5:AG$832)</f>
        <v>9.8955768942471423</v>
      </c>
    </row>
    <row r="55" spans="1:25" x14ac:dyDescent="0.25">
      <c r="A55" s="4" t="s">
        <v>319</v>
      </c>
      <c r="B55" s="344">
        <f ca="1">SUMIF('Census Tract'!$B$5:$B$832,$A55,'Census Tract'!J$5:J$832)</f>
        <v>3.0039732600533502</v>
      </c>
      <c r="C55" s="29">
        <f ca="1">SUMIF('Census Tract'!$B$5:$B$832,$A55,'Census Tract'!K$5:K$832)</f>
        <v>15.153168516744794</v>
      </c>
      <c r="D55" s="29">
        <f ca="1">SUMIF('Census Tract'!$B$5:$B$832,$A55,'Census Tract'!L$5:L$832)</f>
        <v>70.213114195943362</v>
      </c>
      <c r="E55" s="29">
        <f ca="1">SUMIF('Census Tract'!$B$5:$B$832,$A55,'Census Tract'!M$5:M$832)</f>
        <v>152.73578590063153</v>
      </c>
      <c r="F55" s="29">
        <f ca="1">SUMIF('Census Tract'!$B$5:$B$832,$A55,'Census Tract'!N$5:N$832)</f>
        <v>2.9027735473826493</v>
      </c>
      <c r="G55" s="29">
        <f ca="1">SUMIF('Census Tract'!$B$5:$B$832,$A55,'Census Tract'!O$5:O$832)</f>
        <v>15.172191498835769</v>
      </c>
      <c r="H55" s="29">
        <f ca="1">SUMIF('Census Tract'!$B$5:$B$832,$A55,'Census Tract'!P$5:P$832)</f>
        <v>70.784954892599245</v>
      </c>
      <c r="I55" s="29">
        <f ca="1">SUMIF('Census Tract'!$B$5:$B$832,$A55,'Census Tract'!Q$5:Q$832)</f>
        <v>154.13373916623706</v>
      </c>
      <c r="J55" s="29">
        <f ca="1">SUMIF('Census Tract'!$B$5:$B$832,$A55,'Census Tract'!R$5:R$832)</f>
        <v>1.9824631304662268</v>
      </c>
      <c r="K55" s="29">
        <f ca="1">SUMIF('Census Tract'!$B$5:$B$832,$A55,'Census Tract'!S$5:S$832)</f>
        <v>10.270013287535724</v>
      </c>
      <c r="L55" s="29">
        <f ca="1">SUMIF('Census Tract'!$B$5:$B$832,$A55,'Census Tract'!T$5:T$832)</f>
        <v>47.323919982737962</v>
      </c>
      <c r="M55" s="29">
        <f ca="1">SUMIF('Census Tract'!$B$5:$B$832,$A55,'Census Tract'!U$5:U$832)</f>
        <v>102.85452972491643</v>
      </c>
      <c r="N55" s="344">
        <f ca="1">SUMIF('Census Tract'!$B$5:$B$832,$A55,'Census Tract'!V$5:V$832)</f>
        <v>0</v>
      </c>
      <c r="O55" s="29">
        <f ca="1">SUMIF('Census Tract'!$B$5:$B$832,$A55,'Census Tract'!W$5:W$832)</f>
        <v>0</v>
      </c>
      <c r="P55" s="29">
        <f ca="1">SUMIF('Census Tract'!$B$5:$B$832,$A55,'Census Tract'!X$5:X$832)</f>
        <v>0</v>
      </c>
      <c r="Q55" s="29">
        <f ca="1">SUMIF('Census Tract'!$B$5:$B$832,$A55,'Census Tract'!Y$5:Y$832)</f>
        <v>0</v>
      </c>
      <c r="R55" s="29">
        <f ca="1">SUMIF('Census Tract'!$B$5:$B$832,$A55,'Census Tract'!Z$5:Z$832)</f>
        <v>0</v>
      </c>
      <c r="S55" s="29">
        <f ca="1">SUMIF('Census Tract'!$B$5:$B$832,$A55,'Census Tract'!AA$5:AA$832)</f>
        <v>0</v>
      </c>
      <c r="T55" s="29">
        <f ca="1">SUMIF('Census Tract'!$B$5:$B$832,$A55,'Census Tract'!AB$5:AB$832)</f>
        <v>0</v>
      </c>
      <c r="U55" s="29">
        <f ca="1">SUMIF('Census Tract'!$B$5:$B$832,$A55,'Census Tract'!AC$5:AC$832)</f>
        <v>0</v>
      </c>
      <c r="V55" s="29">
        <f ca="1">SUMIF('Census Tract'!$B$5:$B$832,$A55,'Census Tract'!AD$5:AD$832)</f>
        <v>0</v>
      </c>
      <c r="W55" s="29">
        <f ca="1">SUMIF('Census Tract'!$B$5:$B$832,$A55,'Census Tract'!AE$5:AE$832)</f>
        <v>0</v>
      </c>
      <c r="X55" s="29">
        <f ca="1">SUMIF('Census Tract'!$B$5:$B$832,$A55,'Census Tract'!AF$5:AF$832)</f>
        <v>0</v>
      </c>
      <c r="Y55" s="345">
        <f ca="1">SUMIF('Census Tract'!$B$5:$B$832,$A55,'Census Tract'!AG$5:AG$832)</f>
        <v>0</v>
      </c>
    </row>
    <row r="56" spans="1:25" x14ac:dyDescent="0.25">
      <c r="A56" s="4" t="s">
        <v>460</v>
      </c>
      <c r="B56" s="344">
        <f ca="1">SUMIF('Census Tract'!$B$5:$B$832,$A56,'Census Tract'!J$5:J$832)</f>
        <v>0.52243013218319134</v>
      </c>
      <c r="C56" s="29">
        <f ca="1">SUMIF('Census Tract'!$B$5:$B$832,$A56,'Census Tract'!K$5:K$832)</f>
        <v>2.6353336550860509</v>
      </c>
      <c r="D56" s="29">
        <f ca="1">SUMIF('Census Tract'!$B$5:$B$832,$A56,'Census Tract'!L$5:L$832)</f>
        <v>12.210976381903194</v>
      </c>
      <c r="E56" s="29">
        <f ca="1">SUMIF('Census Tract'!$B$5:$B$832,$A56,'Census Tract'!M$5:M$832)</f>
        <v>26.562745374022875</v>
      </c>
      <c r="F56" s="29">
        <f ca="1">SUMIF('Census Tract'!$B$5:$B$832,$A56,'Census Tract'!N$5:N$832)</f>
        <v>0.75844406482762095</v>
      </c>
      <c r="G56" s="29">
        <f ca="1">SUMIF('Census Tract'!$B$5:$B$832,$A56,'Census Tract'!O$5:O$832)</f>
        <v>3.9642288331777902</v>
      </c>
      <c r="H56" s="29">
        <f ca="1">SUMIF('Census Tract'!$B$5:$B$832,$A56,'Census Tract'!P$5:P$832)</f>
        <v>18.494873279312586</v>
      </c>
      <c r="I56" s="29">
        <f ca="1">SUMIF('Census Tract'!$B$5:$B$832,$A56,'Census Tract'!Q$5:Q$832)</f>
        <v>40.272455895062244</v>
      </c>
      <c r="J56" s="29">
        <f ca="1">SUMIF('Census Tract'!$B$5:$B$832,$A56,'Census Tract'!R$5:R$832)</f>
        <v>0.51798301538107872</v>
      </c>
      <c r="K56" s="29">
        <f ca="1">SUMIF('Census Tract'!$B$5:$B$832,$A56,'Census Tract'!S$5:S$832)</f>
        <v>2.683375225964701</v>
      </c>
      <c r="L56" s="29">
        <f ca="1">SUMIF('Census Tract'!$B$5:$B$832,$A56,'Census Tract'!T$5:T$832)</f>
        <v>12.364914330864071</v>
      </c>
      <c r="M56" s="29">
        <f ca="1">SUMIF('Census Tract'!$B$5:$B$832,$A56,'Census Tract'!U$5:U$832)</f>
        <v>26.874093461695594</v>
      </c>
      <c r="N56" s="344">
        <f ca="1">SUMIF('Census Tract'!$B$5:$B$832,$A56,'Census Tract'!V$5:V$832)</f>
        <v>0</v>
      </c>
      <c r="O56" s="29">
        <f ca="1">SUMIF('Census Tract'!$B$5:$B$832,$A56,'Census Tract'!W$5:W$832)</f>
        <v>0</v>
      </c>
      <c r="P56" s="29">
        <f ca="1">SUMIF('Census Tract'!$B$5:$B$832,$A56,'Census Tract'!X$5:X$832)</f>
        <v>0</v>
      </c>
      <c r="Q56" s="29">
        <f ca="1">SUMIF('Census Tract'!$B$5:$B$832,$A56,'Census Tract'!Y$5:Y$832)</f>
        <v>0</v>
      </c>
      <c r="R56" s="29">
        <f ca="1">SUMIF('Census Tract'!$B$5:$B$832,$A56,'Census Tract'!Z$5:Z$832)</f>
        <v>0</v>
      </c>
      <c r="S56" s="29">
        <f ca="1">SUMIF('Census Tract'!$B$5:$B$832,$A56,'Census Tract'!AA$5:AA$832)</f>
        <v>0</v>
      </c>
      <c r="T56" s="29">
        <f ca="1">SUMIF('Census Tract'!$B$5:$B$832,$A56,'Census Tract'!AB$5:AB$832)</f>
        <v>0</v>
      </c>
      <c r="U56" s="29">
        <f ca="1">SUMIF('Census Tract'!$B$5:$B$832,$A56,'Census Tract'!AC$5:AC$832)</f>
        <v>0</v>
      </c>
      <c r="V56" s="29">
        <f ca="1">SUMIF('Census Tract'!$B$5:$B$832,$A56,'Census Tract'!AD$5:AD$832)</f>
        <v>0</v>
      </c>
      <c r="W56" s="29">
        <f ca="1">SUMIF('Census Tract'!$B$5:$B$832,$A56,'Census Tract'!AE$5:AE$832)</f>
        <v>0</v>
      </c>
      <c r="X56" s="29">
        <f ca="1">SUMIF('Census Tract'!$B$5:$B$832,$A56,'Census Tract'!AF$5:AF$832)</f>
        <v>0</v>
      </c>
      <c r="Y56" s="345">
        <f ca="1">SUMIF('Census Tract'!$B$5:$B$832,$A56,'Census Tract'!AG$5:AG$832)</f>
        <v>0</v>
      </c>
    </row>
    <row r="57" spans="1:25" x14ac:dyDescent="0.25">
      <c r="A57" s="4" t="s">
        <v>320</v>
      </c>
      <c r="B57" s="344">
        <f ca="1">SUMIF('Census Tract'!$B$5:$B$832,$A57,'Census Tract'!J$5:J$832)</f>
        <v>5.8461991766952925</v>
      </c>
      <c r="C57" s="29">
        <f ca="1">SUMIF('Census Tract'!$B$5:$B$832,$A57,'Census Tract'!K$5:K$832)</f>
        <v>29.053098056618111</v>
      </c>
      <c r="D57" s="29">
        <f ca="1">SUMIF('Census Tract'!$B$5:$B$832,$A57,'Census Tract'!L$5:L$832)</f>
        <v>133.68446914869872</v>
      </c>
      <c r="E57" s="29">
        <f ca="1">SUMIF('Census Tract'!$B$5:$B$832,$A57,'Census Tract'!M$5:M$832)</f>
        <v>290.35330969740414</v>
      </c>
      <c r="F57" s="29">
        <f ca="1">SUMIF('Census Tract'!$B$5:$B$832,$A57,'Census Tract'!N$5:N$832)</f>
        <v>0.77143206233236306</v>
      </c>
      <c r="G57" s="29">
        <f ca="1">SUMIF('Census Tract'!$B$5:$B$832,$A57,'Census Tract'!O$5:O$832)</f>
        <v>3.6709255348030099</v>
      </c>
      <c r="H57" s="29">
        <f ca="1">SUMIF('Census Tract'!$B$5:$B$832,$A57,'Census Tract'!P$5:P$832)</f>
        <v>16.742322075788081</v>
      </c>
      <c r="I57" s="29">
        <f ca="1">SUMIF('Census Tract'!$B$5:$B$832,$A57,'Census Tract'!Q$5:Q$832)</f>
        <v>36.314390968866192</v>
      </c>
      <c r="J57" s="29">
        <f ca="1">SUMIF('Census Tract'!$B$5:$B$832,$A57,'Census Tract'!R$5:R$832)</f>
        <v>0.32117291566788536</v>
      </c>
      <c r="K57" s="29">
        <f ca="1">SUMIF('Census Tract'!$B$5:$B$832,$A57,'Census Tract'!S$5:S$832)</f>
        <v>1.5256148095282396</v>
      </c>
      <c r="L57" s="29">
        <f ca="1">SUMIF('Census Tract'!$B$5:$B$832,$A57,'Census Tract'!T$5:T$832)</f>
        <v>6.6939650335629963</v>
      </c>
      <c r="M57" s="29">
        <f ca="1">SUMIF('Census Tract'!$B$5:$B$832,$A57,'Census Tract'!U$5:U$832)</f>
        <v>14.380668130429314</v>
      </c>
      <c r="N57" s="344">
        <f ca="1">SUMIF('Census Tract'!$B$5:$B$832,$A57,'Census Tract'!V$5:V$832)</f>
        <v>0</v>
      </c>
      <c r="O57" s="29">
        <f ca="1">SUMIF('Census Tract'!$B$5:$B$832,$A57,'Census Tract'!W$5:W$832)</f>
        <v>0</v>
      </c>
      <c r="P57" s="29">
        <f ca="1">SUMIF('Census Tract'!$B$5:$B$832,$A57,'Census Tract'!X$5:X$832)</f>
        <v>0</v>
      </c>
      <c r="Q57" s="29">
        <f ca="1">SUMIF('Census Tract'!$B$5:$B$832,$A57,'Census Tract'!Y$5:Y$832)</f>
        <v>0</v>
      </c>
      <c r="R57" s="29">
        <f ca="1">SUMIF('Census Tract'!$B$5:$B$832,$A57,'Census Tract'!Z$5:Z$832)</f>
        <v>0</v>
      </c>
      <c r="S57" s="29">
        <f ca="1">SUMIF('Census Tract'!$B$5:$B$832,$A57,'Census Tract'!AA$5:AA$832)</f>
        <v>0</v>
      </c>
      <c r="T57" s="29">
        <f ca="1">SUMIF('Census Tract'!$B$5:$B$832,$A57,'Census Tract'!AB$5:AB$832)</f>
        <v>0</v>
      </c>
      <c r="U57" s="29">
        <f ca="1">SUMIF('Census Tract'!$B$5:$B$832,$A57,'Census Tract'!AC$5:AC$832)</f>
        <v>0</v>
      </c>
      <c r="V57" s="29">
        <f ca="1">SUMIF('Census Tract'!$B$5:$B$832,$A57,'Census Tract'!AD$5:AD$832)</f>
        <v>0</v>
      </c>
      <c r="W57" s="29">
        <f ca="1">SUMIF('Census Tract'!$B$5:$B$832,$A57,'Census Tract'!AE$5:AE$832)</f>
        <v>0</v>
      </c>
      <c r="X57" s="29">
        <f ca="1">SUMIF('Census Tract'!$B$5:$B$832,$A57,'Census Tract'!AF$5:AF$832)</f>
        <v>0</v>
      </c>
      <c r="Y57" s="345">
        <f ca="1">SUMIF('Census Tract'!$B$5:$B$832,$A57,'Census Tract'!AG$5:AG$832)</f>
        <v>0</v>
      </c>
    </row>
    <row r="58" spans="1:25" x14ac:dyDescent="0.25">
      <c r="A58" s="4" t="s">
        <v>461</v>
      </c>
      <c r="B58" s="344">
        <f ca="1">SUMIF('Census Tract'!$B$5:$B$832,$A58,'Census Tract'!J$5:J$832)</f>
        <v>2.7565872268724858</v>
      </c>
      <c r="C58" s="29">
        <f ca="1">SUMIF('Census Tract'!$B$5:$B$832,$A58,'Census Tract'!K$5:K$832)</f>
        <v>13.905260521248163</v>
      </c>
      <c r="D58" s="29">
        <f ca="1">SUMIF('Census Tract'!$B$5:$B$832,$A58,'Census Tract'!L$5:L$832)</f>
        <v>64.430857732748024</v>
      </c>
      <c r="E58" s="29">
        <f ca="1">SUMIF('Census Tract'!$B$5:$B$832,$A58,'Census Tract'!M$5:M$832)</f>
        <v>140.15754470881481</v>
      </c>
      <c r="F58" s="29">
        <f ca="1">SUMIF('Census Tract'!$B$5:$B$832,$A58,'Census Tract'!N$5:N$832)</f>
        <v>3.4058596228864735</v>
      </c>
      <c r="G58" s="29">
        <f ca="1">SUMIF('Census Tract'!$B$5:$B$832,$A58,'Census Tract'!O$5:O$832)</f>
        <v>17.801717417185191</v>
      </c>
      <c r="H58" s="29">
        <f ca="1">SUMIF('Census Tract'!$B$5:$B$832,$A58,'Census Tract'!P$5:P$832)</f>
        <v>83.05285129593473</v>
      </c>
      <c r="I58" s="29">
        <f ca="1">SUMIF('Census Tract'!$B$5:$B$832,$A58,'Census Tract'!Q$5:Q$832)</f>
        <v>180.84699690891915</v>
      </c>
      <c r="J58" s="29">
        <f ca="1">SUMIF('Census Tract'!$B$5:$B$832,$A58,'Census Tract'!R$5:R$832)</f>
        <v>2.3260481810591549</v>
      </c>
      <c r="K58" s="29">
        <f ca="1">SUMIF('Census Tract'!$B$5:$B$832,$A58,'Census Tract'!S$5:S$832)</f>
        <v>12.049931905320136</v>
      </c>
      <c r="L58" s="29">
        <f ca="1">SUMIF('Census Tract'!$B$5:$B$832,$A58,'Census Tract'!T$5:T$832)</f>
        <v>55.525732763841631</v>
      </c>
      <c r="M58" s="29">
        <f ca="1">SUMIF('Census Tract'!$B$5:$B$832,$A58,'Census Tract'!U$5:U$832)</f>
        <v>120.68047476074481</v>
      </c>
      <c r="N58" s="344">
        <f ca="1">SUMIF('Census Tract'!$B$5:$B$832,$A58,'Census Tract'!V$5:V$832)</f>
        <v>0</v>
      </c>
      <c r="O58" s="29">
        <f ca="1">SUMIF('Census Tract'!$B$5:$B$832,$A58,'Census Tract'!W$5:W$832)</f>
        <v>0</v>
      </c>
      <c r="P58" s="29">
        <f ca="1">SUMIF('Census Tract'!$B$5:$B$832,$A58,'Census Tract'!X$5:X$832)</f>
        <v>0</v>
      </c>
      <c r="Q58" s="29">
        <f ca="1">SUMIF('Census Tract'!$B$5:$B$832,$A58,'Census Tract'!Y$5:Y$832)</f>
        <v>0</v>
      </c>
      <c r="R58" s="29">
        <f ca="1">SUMIF('Census Tract'!$B$5:$B$832,$A58,'Census Tract'!Z$5:Z$832)</f>
        <v>0</v>
      </c>
      <c r="S58" s="29">
        <f ca="1">SUMIF('Census Tract'!$B$5:$B$832,$A58,'Census Tract'!AA$5:AA$832)</f>
        <v>0</v>
      </c>
      <c r="T58" s="29">
        <f ca="1">SUMIF('Census Tract'!$B$5:$B$832,$A58,'Census Tract'!AB$5:AB$832)</f>
        <v>0</v>
      </c>
      <c r="U58" s="29">
        <f ca="1">SUMIF('Census Tract'!$B$5:$B$832,$A58,'Census Tract'!AC$5:AC$832)</f>
        <v>0</v>
      </c>
      <c r="V58" s="29">
        <f ca="1">SUMIF('Census Tract'!$B$5:$B$832,$A58,'Census Tract'!AD$5:AD$832)</f>
        <v>0</v>
      </c>
      <c r="W58" s="29">
        <f ca="1">SUMIF('Census Tract'!$B$5:$B$832,$A58,'Census Tract'!AE$5:AE$832)</f>
        <v>0</v>
      </c>
      <c r="X58" s="29">
        <f ca="1">SUMIF('Census Tract'!$B$5:$B$832,$A58,'Census Tract'!AF$5:AF$832)</f>
        <v>0</v>
      </c>
      <c r="Y58" s="345">
        <f ca="1">SUMIF('Census Tract'!$B$5:$B$832,$A58,'Census Tract'!AG$5:AG$832)</f>
        <v>0</v>
      </c>
    </row>
    <row r="59" spans="1:25" x14ac:dyDescent="0.25">
      <c r="A59" s="4" t="s">
        <v>321</v>
      </c>
      <c r="B59" s="344">
        <f ca="1">SUMIF('Census Tract'!$B$5:$B$832,$A59,'Census Tract'!J$5:J$832)</f>
        <v>2.7857818519062527</v>
      </c>
      <c r="C59" s="29">
        <f ca="1">SUMIF('Census Tract'!$B$5:$B$832,$A59,'Census Tract'!K$5:K$832)</f>
        <v>14.052529166679443</v>
      </c>
      <c r="D59" s="29">
        <f ca="1">SUMIF('Census Tract'!$B$5:$B$832,$A59,'Census Tract'!L$5:L$832)</f>
        <v>65.113235824677915</v>
      </c>
      <c r="E59" s="29">
        <f ca="1">SUMIF('Census Tract'!$B$5:$B$832,$A59,'Census Tract'!M$5:M$832)</f>
        <v>141.64193342089257</v>
      </c>
      <c r="F59" s="29">
        <f ca="1">SUMIF('Census Tract'!$B$5:$B$832,$A59,'Census Tract'!N$5:N$832)</f>
        <v>1.2686266192898155</v>
      </c>
      <c r="G59" s="29">
        <f ca="1">SUMIF('Census Tract'!$B$5:$B$832,$A59,'Census Tract'!O$5:O$832)</f>
        <v>6.6308465659475742</v>
      </c>
      <c r="H59" s="29">
        <f ca="1">SUMIF('Census Tract'!$B$5:$B$832,$A59,'Census Tract'!P$5:P$832)</f>
        <v>30.935819331463232</v>
      </c>
      <c r="I59" s="29">
        <f ca="1">SUMIF('Census Tract'!$B$5:$B$832,$A59,'Census Tract'!Q$5:Q$832)</f>
        <v>67.362528025402781</v>
      </c>
      <c r="J59" s="29">
        <f ca="1">SUMIF('Census Tract'!$B$5:$B$832,$A59,'Census Tract'!R$5:R$832)</f>
        <v>0.86641464034898097</v>
      </c>
      <c r="K59" s="29">
        <f ca="1">SUMIF('Census Tract'!$B$5:$B$832,$A59,'Census Tract'!S$5:S$832)</f>
        <v>4.4884011874697043</v>
      </c>
      <c r="L59" s="29">
        <f ca="1">SUMIF('Census Tract'!$B$5:$B$832,$A59,'Census Tract'!T$5:T$832)</f>
        <v>20.682421015368472</v>
      </c>
      <c r="M59" s="29">
        <f ca="1">SUMIF('Census Tract'!$B$5:$B$832,$A59,'Census Tract'!U$5:U$832)</f>
        <v>44.951489392349735</v>
      </c>
      <c r="N59" s="344">
        <f ca="1">SUMIF('Census Tract'!$B$5:$B$832,$A59,'Census Tract'!V$5:V$832)</f>
        <v>0</v>
      </c>
      <c r="O59" s="29">
        <f ca="1">SUMIF('Census Tract'!$B$5:$B$832,$A59,'Census Tract'!W$5:W$832)</f>
        <v>0</v>
      </c>
      <c r="P59" s="29">
        <f ca="1">SUMIF('Census Tract'!$B$5:$B$832,$A59,'Census Tract'!X$5:X$832)</f>
        <v>0</v>
      </c>
      <c r="Q59" s="29">
        <f ca="1">SUMIF('Census Tract'!$B$5:$B$832,$A59,'Census Tract'!Y$5:Y$832)</f>
        <v>0</v>
      </c>
      <c r="R59" s="29">
        <f ca="1">SUMIF('Census Tract'!$B$5:$B$832,$A59,'Census Tract'!Z$5:Z$832)</f>
        <v>0</v>
      </c>
      <c r="S59" s="29">
        <f ca="1">SUMIF('Census Tract'!$B$5:$B$832,$A59,'Census Tract'!AA$5:AA$832)</f>
        <v>0</v>
      </c>
      <c r="T59" s="29">
        <f ca="1">SUMIF('Census Tract'!$B$5:$B$832,$A59,'Census Tract'!AB$5:AB$832)</f>
        <v>0</v>
      </c>
      <c r="U59" s="29">
        <f ca="1">SUMIF('Census Tract'!$B$5:$B$832,$A59,'Census Tract'!AC$5:AC$832)</f>
        <v>0</v>
      </c>
      <c r="V59" s="29">
        <f ca="1">SUMIF('Census Tract'!$B$5:$B$832,$A59,'Census Tract'!AD$5:AD$832)</f>
        <v>0</v>
      </c>
      <c r="W59" s="29">
        <f ca="1">SUMIF('Census Tract'!$B$5:$B$832,$A59,'Census Tract'!AE$5:AE$832)</f>
        <v>0</v>
      </c>
      <c r="X59" s="29">
        <f ca="1">SUMIF('Census Tract'!$B$5:$B$832,$A59,'Census Tract'!AF$5:AF$832)</f>
        <v>0</v>
      </c>
      <c r="Y59" s="345">
        <f ca="1">SUMIF('Census Tract'!$B$5:$B$832,$A59,'Census Tract'!AG$5:AG$832)</f>
        <v>0</v>
      </c>
    </row>
    <row r="60" spans="1:25" x14ac:dyDescent="0.25">
      <c r="A60" s="4" t="s">
        <v>322</v>
      </c>
      <c r="B60" s="344">
        <f ca="1">SUMIF('Census Tract'!$B$5:$B$832,$A60,'Census Tract'!J$5:J$832)</f>
        <v>1.0586892972771142</v>
      </c>
      <c r="C60" s="29">
        <f ca="1">SUMIF('Census Tract'!$B$5:$B$832,$A60,'Census Tract'!K$5:K$832)</f>
        <v>5.3404261422184973</v>
      </c>
      <c r="D60" s="29">
        <f ca="1">SUMIF('Census Tract'!$B$5:$B$832,$A60,'Census Tract'!L$5:L$832)</f>
        <v>24.74518449156265</v>
      </c>
      <c r="E60" s="29">
        <f ca="1">SUMIF('Census Tract'!$B$5:$B$832,$A60,'Census Tract'!M$5:M$832)</f>
        <v>53.828622243240474</v>
      </c>
      <c r="F60" s="29">
        <f ca="1">SUMIF('Census Tract'!$B$5:$B$832,$A60,'Census Tract'!N$5:N$832)</f>
        <v>1.0048060432563599</v>
      </c>
      <c r="G60" s="29">
        <f ca="1">SUMIF('Census Tract'!$B$5:$B$832,$A60,'Census Tract'!O$5:O$832)</f>
        <v>5.2519114766010748</v>
      </c>
      <c r="H60" s="29">
        <f ca="1">SUMIF('Census Tract'!$B$5:$B$832,$A60,'Census Tract'!P$5:P$832)</f>
        <v>24.502479882333276</v>
      </c>
      <c r="I60" s="29">
        <f ca="1">SUMIF('Census Tract'!$B$5:$B$832,$A60,'Census Tract'!Q$5:Q$832)</f>
        <v>53.353976827982521</v>
      </c>
      <c r="J60" s="29">
        <f ca="1">SUMIF('Census Tract'!$B$5:$B$832,$A60,'Census Tract'!R$5:R$832)</f>
        <v>0.68623711133839893</v>
      </c>
      <c r="K60" s="29">
        <f ca="1">SUMIF('Census Tract'!$B$5:$B$832,$A60,'Census Tract'!S$5:S$832)</f>
        <v>3.5550039461203249</v>
      </c>
      <c r="L60" s="29">
        <f ca="1">SUMIF('Census Tract'!$B$5:$B$832,$A60,'Census Tract'!T$5:T$832)</f>
        <v>16.381353906201628</v>
      </c>
      <c r="M60" s="29">
        <f ca="1">SUMIF('Census Tract'!$B$5:$B$832,$A60,'Census Tract'!U$5:U$832)</f>
        <v>35.603484514688979</v>
      </c>
      <c r="N60" s="344">
        <f ca="1">SUMIF('Census Tract'!$B$5:$B$832,$A60,'Census Tract'!V$5:V$832)</f>
        <v>0</v>
      </c>
      <c r="O60" s="29">
        <f ca="1">SUMIF('Census Tract'!$B$5:$B$832,$A60,'Census Tract'!W$5:W$832)</f>
        <v>0</v>
      </c>
      <c r="P60" s="29">
        <f ca="1">SUMIF('Census Tract'!$B$5:$B$832,$A60,'Census Tract'!X$5:X$832)</f>
        <v>0</v>
      </c>
      <c r="Q60" s="29">
        <f ca="1">SUMIF('Census Tract'!$B$5:$B$832,$A60,'Census Tract'!Y$5:Y$832)</f>
        <v>0</v>
      </c>
      <c r="R60" s="29">
        <f ca="1">SUMIF('Census Tract'!$B$5:$B$832,$A60,'Census Tract'!Z$5:Z$832)</f>
        <v>0</v>
      </c>
      <c r="S60" s="29">
        <f ca="1">SUMIF('Census Tract'!$B$5:$B$832,$A60,'Census Tract'!AA$5:AA$832)</f>
        <v>0</v>
      </c>
      <c r="T60" s="29">
        <f ca="1">SUMIF('Census Tract'!$B$5:$B$832,$A60,'Census Tract'!AB$5:AB$832)</f>
        <v>0</v>
      </c>
      <c r="U60" s="29">
        <f ca="1">SUMIF('Census Tract'!$B$5:$B$832,$A60,'Census Tract'!AC$5:AC$832)</f>
        <v>0</v>
      </c>
      <c r="V60" s="29">
        <f ca="1">SUMIF('Census Tract'!$B$5:$B$832,$A60,'Census Tract'!AD$5:AD$832)</f>
        <v>0</v>
      </c>
      <c r="W60" s="29">
        <f ca="1">SUMIF('Census Tract'!$B$5:$B$832,$A60,'Census Tract'!AE$5:AE$832)</f>
        <v>0</v>
      </c>
      <c r="X60" s="29">
        <f ca="1">SUMIF('Census Tract'!$B$5:$B$832,$A60,'Census Tract'!AF$5:AF$832)</f>
        <v>0</v>
      </c>
      <c r="Y60" s="345">
        <f ca="1">SUMIF('Census Tract'!$B$5:$B$832,$A60,'Census Tract'!AG$5:AG$832)</f>
        <v>0</v>
      </c>
    </row>
    <row r="61" spans="1:25" x14ac:dyDescent="0.25">
      <c r="A61" s="4" t="s">
        <v>324</v>
      </c>
      <c r="B61" s="344">
        <f ca="1">SUMIF('Census Tract'!$B$5:$B$832,$A61,'Census Tract'!J$5:J$832)</f>
        <v>2.7258560426264156</v>
      </c>
      <c r="C61" s="29">
        <f ca="1">SUMIF('Census Tract'!$B$5:$B$832,$A61,'Census Tract'!K$5:K$832)</f>
        <v>13.750240894478395</v>
      </c>
      <c r="D61" s="29">
        <f ca="1">SUMIF('Census Tract'!$B$5:$B$832,$A61,'Census Tract'!L$5:L$832)</f>
        <v>63.712565004400773</v>
      </c>
      <c r="E61" s="29">
        <f ca="1">SUMIF('Census Tract'!$B$5:$B$832,$A61,'Census Tract'!M$5:M$832)</f>
        <v>138.59503027504874</v>
      </c>
      <c r="F61" s="29">
        <f ca="1">SUMIF('Census Tract'!$B$5:$B$832,$A61,'Census Tract'!N$5:N$832)</f>
        <v>0.98261030828949136</v>
      </c>
      <c r="G61" s="29">
        <f ca="1">SUMIF('Census Tract'!$B$5:$B$832,$A61,'Census Tract'!O$5:O$832)</f>
        <v>5.1358990023664317</v>
      </c>
      <c r="H61" s="29">
        <f ca="1">SUMIF('Census Tract'!$B$5:$B$832,$A61,'Census Tract'!P$5:P$832)</f>
        <v>23.961230600295927</v>
      </c>
      <c r="I61" s="29">
        <f ca="1">SUMIF('Census Tract'!$B$5:$B$832,$A61,'Census Tract'!Q$5:Q$832)</f>
        <v>52.175410340399999</v>
      </c>
      <c r="J61" s="29">
        <f ca="1">SUMIF('Census Tract'!$B$5:$B$832,$A61,'Census Tract'!R$5:R$832)</f>
        <v>0.67107842758055203</v>
      </c>
      <c r="K61" s="29">
        <f ca="1">SUMIF('Census Tract'!$B$5:$B$832,$A61,'Census Tract'!S$5:S$832)</f>
        <v>3.4764754321610125</v>
      </c>
      <c r="L61" s="29">
        <f ca="1">SUMIF('Census Tract'!$B$5:$B$832,$A61,'Census Tract'!T$5:T$832)</f>
        <v>16.019496817322871</v>
      </c>
      <c r="M61" s="29">
        <f ca="1">SUMIF('Census Tract'!$B$5:$B$832,$A61,'Census Tract'!U$5:U$832)</f>
        <v>34.817018796763925</v>
      </c>
      <c r="N61" s="344">
        <f ca="1">SUMIF('Census Tract'!$B$5:$B$832,$A61,'Census Tract'!V$5:V$832)</f>
        <v>0</v>
      </c>
      <c r="O61" s="29">
        <f ca="1">SUMIF('Census Tract'!$B$5:$B$832,$A61,'Census Tract'!W$5:W$832)</f>
        <v>0</v>
      </c>
      <c r="P61" s="29">
        <f ca="1">SUMIF('Census Tract'!$B$5:$B$832,$A61,'Census Tract'!X$5:X$832)</f>
        <v>0</v>
      </c>
      <c r="Q61" s="29">
        <f ca="1">SUMIF('Census Tract'!$B$5:$B$832,$A61,'Census Tract'!Y$5:Y$832)</f>
        <v>0</v>
      </c>
      <c r="R61" s="29">
        <f ca="1">SUMIF('Census Tract'!$B$5:$B$832,$A61,'Census Tract'!Z$5:Z$832)</f>
        <v>0</v>
      </c>
      <c r="S61" s="29">
        <f ca="1">SUMIF('Census Tract'!$B$5:$B$832,$A61,'Census Tract'!AA$5:AA$832)</f>
        <v>0</v>
      </c>
      <c r="T61" s="29">
        <f ca="1">SUMIF('Census Tract'!$B$5:$B$832,$A61,'Census Tract'!AB$5:AB$832)</f>
        <v>0</v>
      </c>
      <c r="U61" s="29">
        <f ca="1">SUMIF('Census Tract'!$B$5:$B$832,$A61,'Census Tract'!AC$5:AC$832)</f>
        <v>0</v>
      </c>
      <c r="V61" s="29">
        <f ca="1">SUMIF('Census Tract'!$B$5:$B$832,$A61,'Census Tract'!AD$5:AD$832)</f>
        <v>0</v>
      </c>
      <c r="W61" s="29">
        <f ca="1">SUMIF('Census Tract'!$B$5:$B$832,$A61,'Census Tract'!AE$5:AE$832)</f>
        <v>0</v>
      </c>
      <c r="X61" s="29">
        <f ca="1">SUMIF('Census Tract'!$B$5:$B$832,$A61,'Census Tract'!AF$5:AF$832)</f>
        <v>0</v>
      </c>
      <c r="Y61" s="345">
        <f ca="1">SUMIF('Census Tract'!$B$5:$B$832,$A61,'Census Tract'!AG$5:AG$832)</f>
        <v>0</v>
      </c>
    </row>
    <row r="62" spans="1:25" x14ac:dyDescent="0.25">
      <c r="A62" s="4" t="s">
        <v>325</v>
      </c>
      <c r="B62" s="344">
        <f ca="1">SUMIF('Census Tract'!$B$5:$B$832,$A62,'Census Tract'!J$5:J$832)</f>
        <v>4.4959722552000523</v>
      </c>
      <c r="C62" s="29">
        <f ca="1">SUMIF('Census Tract'!$B$5:$B$832,$A62,'Census Tract'!K$5:K$832)</f>
        <v>22.679371396417011</v>
      </c>
      <c r="D62" s="29">
        <f ca="1">SUMIF('Census Tract'!$B$5:$B$832,$A62,'Census Tract'!L$5:L$832)</f>
        <v>105.08622615720218</v>
      </c>
      <c r="E62" s="29">
        <f ca="1">SUMIF('Census Tract'!$B$5:$B$832,$A62,'Census Tract'!M$5:M$832)</f>
        <v>228.59586165997328</v>
      </c>
      <c r="F62" s="29">
        <f ca="1">SUMIF('Census Tract'!$B$5:$B$832,$A62,'Census Tract'!N$5:N$832)</f>
        <v>4.7751366341490238</v>
      </c>
      <c r="G62" s="29">
        <f ca="1">SUMIF('Census Tract'!$B$5:$B$832,$A62,'Census Tract'!O$5:O$832)</f>
        <v>24.958642575388144</v>
      </c>
      <c r="H62" s="29">
        <f ca="1">SUMIF('Census Tract'!$B$5:$B$832,$A62,'Census Tract'!P$5:P$832)</f>
        <v>116.4430589354823</v>
      </c>
      <c r="I62" s="29">
        <f ca="1">SUMIF('Census Tract'!$B$5:$B$832,$A62,'Census Tract'!Q$5:Q$832)</f>
        <v>253.55393813434341</v>
      </c>
      <c r="J62" s="29">
        <f ca="1">SUMIF('Census Tract'!$B$5:$B$832,$A62,'Census Tract'!R$5:R$832)</f>
        <v>3.2612024898307159</v>
      </c>
      <c r="K62" s="29">
        <f ca="1">SUMIF('Census Tract'!$B$5:$B$832,$A62,'Census Tract'!S$5:S$832)</f>
        <v>16.8944341961252</v>
      </c>
      <c r="L62" s="29">
        <f ca="1">SUMIF('Census Tract'!$B$5:$B$832,$A62,'Census Tract'!T$5:T$832)</f>
        <v>77.849057218007019</v>
      </c>
      <c r="M62" s="29">
        <f ca="1">SUMIF('Census Tract'!$B$5:$B$832,$A62,'Census Tract'!U$5:U$832)</f>
        <v>169.19832872270368</v>
      </c>
      <c r="N62" s="344">
        <f ca="1">SUMIF('Census Tract'!$B$5:$B$832,$A62,'Census Tract'!V$5:V$832)</f>
        <v>0</v>
      </c>
      <c r="O62" s="29">
        <f ca="1">SUMIF('Census Tract'!$B$5:$B$832,$A62,'Census Tract'!W$5:W$832)</f>
        <v>0</v>
      </c>
      <c r="P62" s="29">
        <f ca="1">SUMIF('Census Tract'!$B$5:$B$832,$A62,'Census Tract'!X$5:X$832)</f>
        <v>0</v>
      </c>
      <c r="Q62" s="29">
        <f ca="1">SUMIF('Census Tract'!$B$5:$B$832,$A62,'Census Tract'!Y$5:Y$832)</f>
        <v>0</v>
      </c>
      <c r="R62" s="29">
        <f ca="1">SUMIF('Census Tract'!$B$5:$B$832,$A62,'Census Tract'!Z$5:Z$832)</f>
        <v>0</v>
      </c>
      <c r="S62" s="29">
        <f ca="1">SUMIF('Census Tract'!$B$5:$B$832,$A62,'Census Tract'!AA$5:AA$832)</f>
        <v>0</v>
      </c>
      <c r="T62" s="29">
        <f ca="1">SUMIF('Census Tract'!$B$5:$B$832,$A62,'Census Tract'!AB$5:AB$832)</f>
        <v>0</v>
      </c>
      <c r="U62" s="29">
        <f ca="1">SUMIF('Census Tract'!$B$5:$B$832,$A62,'Census Tract'!AC$5:AC$832)</f>
        <v>0</v>
      </c>
      <c r="V62" s="29">
        <f ca="1">SUMIF('Census Tract'!$B$5:$B$832,$A62,'Census Tract'!AD$5:AD$832)</f>
        <v>0</v>
      </c>
      <c r="W62" s="29">
        <f ca="1">SUMIF('Census Tract'!$B$5:$B$832,$A62,'Census Tract'!AE$5:AE$832)</f>
        <v>0</v>
      </c>
      <c r="X62" s="29">
        <f ca="1">SUMIF('Census Tract'!$B$5:$B$832,$A62,'Census Tract'!AF$5:AF$832)</f>
        <v>0</v>
      </c>
      <c r="Y62" s="345">
        <f ca="1">SUMIF('Census Tract'!$B$5:$B$832,$A62,'Census Tract'!AG$5:AG$832)</f>
        <v>0</v>
      </c>
    </row>
    <row r="63" spans="1:25" x14ac:dyDescent="0.25">
      <c r="A63" s="4" t="s">
        <v>123</v>
      </c>
      <c r="B63" s="344">
        <f ca="1">SUMIF('Census Tract'!$B$5:$B$832,$A63,'Census Tract'!J$5:J$832)</f>
        <v>56.535678955399398</v>
      </c>
      <c r="C63" s="29">
        <f ca="1">SUMIF('Census Tract'!$B$5:$B$832,$A63,'Census Tract'!K$5:K$832)</f>
        <v>281.32573378358569</v>
      </c>
      <c r="D63" s="29">
        <f ca="1">SUMIF('Census Tract'!$B$5:$B$832,$A63,'Census Tract'!L$5:L$832)</f>
        <v>1295.2856204523002</v>
      </c>
      <c r="E63" s="29">
        <f ca="1">SUMIF('Census Tract'!$B$5:$B$832,$A63,'Census Tract'!M$5:M$832)</f>
        <v>2813.6588467774209</v>
      </c>
      <c r="F63" s="29">
        <f ca="1">SUMIF('Census Tract'!$B$5:$B$832,$A63,'Census Tract'!N$5:N$832)</f>
        <v>35.301906175622236</v>
      </c>
      <c r="G63" s="29">
        <f ca="1">SUMIF('Census Tract'!$B$5:$B$832,$A63,'Census Tract'!O$5:O$832)</f>
        <v>168.9504515997381</v>
      </c>
      <c r="H63" s="29">
        <f ca="1">SUMIF('Census Tract'!$B$5:$B$832,$A63,'Census Tract'!P$5:P$832)</f>
        <v>771.67299282092858</v>
      </c>
      <c r="I63" s="29">
        <f ca="1">SUMIF('Census Tract'!$B$5:$B$832,$A63,'Census Tract'!Q$5:Q$832)</f>
        <v>1674.197510284074</v>
      </c>
      <c r="J63" s="29">
        <f ca="1">SUMIF('Census Tract'!$B$5:$B$832,$A63,'Census Tract'!R$5:R$832)</f>
        <v>15.245920956691224</v>
      </c>
      <c r="K63" s="29">
        <f ca="1">SUMIF('Census Tract'!$B$5:$B$832,$A63,'Census Tract'!S$5:S$832)</f>
        <v>73.024814215226343</v>
      </c>
      <c r="L63" s="29">
        <f ca="1">SUMIF('Census Tract'!$B$5:$B$832,$A63,'Census Tract'!T$5:T$832)</f>
        <v>322.0154557221515</v>
      </c>
      <c r="M63" s="29">
        <f ca="1">SUMIF('Census Tract'!$B$5:$B$832,$A63,'Census Tract'!U$5:U$832)</f>
        <v>692.62922637035103</v>
      </c>
      <c r="N63" s="344">
        <f ca="1">SUMIF('Census Tract'!$B$5:$B$832,$A63,'Census Tract'!V$5:V$832)</f>
        <v>7.2877174506474436</v>
      </c>
      <c r="O63" s="29">
        <f ca="1">SUMIF('Census Tract'!$B$5:$B$832,$A63,'Census Tract'!W$5:W$832)</f>
        <v>36.216824521923499</v>
      </c>
      <c r="P63" s="29">
        <f ca="1">SUMIF('Census Tract'!$B$5:$B$832,$A63,'Census Tract'!X$5:X$832)</f>
        <v>166.64752760719875</v>
      </c>
      <c r="Q63" s="29">
        <f ca="1">SUMIF('Census Tract'!$B$5:$B$832,$A63,'Census Tract'!Y$5:Y$832)</f>
        <v>361.94676540787003</v>
      </c>
      <c r="R63" s="29">
        <f ca="1">SUMIF('Census Tract'!$B$5:$B$832,$A63,'Census Tract'!Z$5:Z$832)</f>
        <v>2.2645864537961624</v>
      </c>
      <c r="S63" s="29">
        <f ca="1">SUMIF('Census Tract'!$B$5:$B$832,$A63,'Census Tract'!AA$5:AA$832)</f>
        <v>10.77622858178237</v>
      </c>
      <c r="T63" s="29">
        <f ca="1">SUMIF('Census Tract'!$B$5:$B$832,$A63,'Census Tract'!AB$5:AB$832)</f>
        <v>49.148120267766508</v>
      </c>
      <c r="U63" s="29">
        <f ca="1">SUMIF('Census Tract'!$B$5:$B$832,$A63,'Census Tract'!AC$5:AC$832)</f>
        <v>106.60313705048094</v>
      </c>
      <c r="V63" s="29">
        <f ca="1">SUMIF('Census Tract'!$B$5:$B$832,$A63,'Census Tract'!AD$5:AD$832)</f>
        <v>0.94282292590834893</v>
      </c>
      <c r="W63" s="29">
        <f ca="1">SUMIF('Census Tract'!$B$5:$B$832,$A63,'Census Tract'!AE$5:AE$832)</f>
        <v>4.4785364778887864</v>
      </c>
      <c r="X63" s="29">
        <f ca="1">SUMIF('Census Tract'!$B$5:$B$832,$A63,'Census Tract'!AF$5:AF$832)</f>
        <v>19.650547698730232</v>
      </c>
      <c r="Y63" s="345">
        <f ca="1">SUMIF('Census Tract'!$B$5:$B$832,$A63,'Census Tract'!AG$5:AG$832)</f>
        <v>42.215339282433902</v>
      </c>
    </row>
    <row r="64" spans="1:25" x14ac:dyDescent="0.25">
      <c r="A64" s="4" t="s">
        <v>326</v>
      </c>
      <c r="B64" s="344">
        <f ca="1">SUMIF('Census Tract'!$B$5:$B$832,$A64,'Census Tract'!J$5:J$832)</f>
        <v>12.628871923753803</v>
      </c>
      <c r="C64" s="29">
        <f ca="1">SUMIF('Census Tract'!$B$5:$B$832,$A64,'Census Tract'!K$5:K$832)</f>
        <v>62.760067396932975</v>
      </c>
      <c r="D64" s="29">
        <f ca="1">SUMIF('Census Tract'!$B$5:$B$832,$A64,'Census Tract'!L$5:L$832)</f>
        <v>288.78318853793769</v>
      </c>
      <c r="E64" s="29">
        <f ca="1">SUMIF('Census Tract'!$B$5:$B$832,$A64,'Census Tract'!M$5:M$832)</f>
        <v>627.21687201894292</v>
      </c>
      <c r="F64" s="29">
        <f ca="1">SUMIF('Census Tract'!$B$5:$B$832,$A64,'Census Tract'!N$5:N$832)</f>
        <v>3.0640322171768171</v>
      </c>
      <c r="G64" s="29">
        <f ca="1">SUMIF('Census Tract'!$B$5:$B$832,$A64,'Census Tract'!O$5:O$832)</f>
        <v>14.580459712144364</v>
      </c>
      <c r="H64" s="29">
        <f ca="1">SUMIF('Census Tract'!$B$5:$B$832,$A64,'Census Tract'!P$5:P$832)</f>
        <v>66.498421229041057</v>
      </c>
      <c r="I64" s="29">
        <f ca="1">SUMIF('Census Tract'!$B$5:$B$832,$A64,'Census Tract'!Q$5:Q$832)</f>
        <v>144.23624491228634</v>
      </c>
      <c r="J64" s="29">
        <f ca="1">SUMIF('Census Tract'!$B$5:$B$832,$A64,'Census Tract'!R$5:R$832)</f>
        <v>1.2756588803370632</v>
      </c>
      <c r="K64" s="29">
        <f ca="1">SUMIF('Census Tract'!$B$5:$B$832,$A64,'Census Tract'!S$5:S$832)</f>
        <v>6.0595522997365752</v>
      </c>
      <c r="L64" s="29">
        <f ca="1">SUMIF('Census Tract'!$B$5:$B$832,$A64,'Census Tract'!T$5:T$832)</f>
        <v>26.587596659490906</v>
      </c>
      <c r="M64" s="29">
        <f ca="1">SUMIF('Census Tract'!$B$5:$B$832,$A64,'Census Tract'!U$5:U$832)</f>
        <v>57.11822545065457</v>
      </c>
      <c r="N64" s="344">
        <f ca="1">SUMIF('Census Tract'!$B$5:$B$832,$A64,'Census Tract'!V$5:V$832)</f>
        <v>0</v>
      </c>
      <c r="O64" s="29">
        <f ca="1">SUMIF('Census Tract'!$B$5:$B$832,$A64,'Census Tract'!W$5:W$832)</f>
        <v>0</v>
      </c>
      <c r="P64" s="29">
        <f ca="1">SUMIF('Census Tract'!$B$5:$B$832,$A64,'Census Tract'!X$5:X$832)</f>
        <v>0</v>
      </c>
      <c r="Q64" s="29">
        <f ca="1">SUMIF('Census Tract'!$B$5:$B$832,$A64,'Census Tract'!Y$5:Y$832)</f>
        <v>0</v>
      </c>
      <c r="R64" s="29">
        <f ca="1">SUMIF('Census Tract'!$B$5:$B$832,$A64,'Census Tract'!Z$5:Z$832)</f>
        <v>0</v>
      </c>
      <c r="S64" s="29">
        <f ca="1">SUMIF('Census Tract'!$B$5:$B$832,$A64,'Census Tract'!AA$5:AA$832)</f>
        <v>0</v>
      </c>
      <c r="T64" s="29">
        <f ca="1">SUMIF('Census Tract'!$B$5:$B$832,$A64,'Census Tract'!AB$5:AB$832)</f>
        <v>0</v>
      </c>
      <c r="U64" s="29">
        <f ca="1">SUMIF('Census Tract'!$B$5:$B$832,$A64,'Census Tract'!AC$5:AC$832)</f>
        <v>0</v>
      </c>
      <c r="V64" s="29">
        <f ca="1">SUMIF('Census Tract'!$B$5:$B$832,$A64,'Census Tract'!AD$5:AD$832)</f>
        <v>0</v>
      </c>
      <c r="W64" s="29">
        <f ca="1">SUMIF('Census Tract'!$B$5:$B$832,$A64,'Census Tract'!AE$5:AE$832)</f>
        <v>0</v>
      </c>
      <c r="X64" s="29">
        <f ca="1">SUMIF('Census Tract'!$B$5:$B$832,$A64,'Census Tract'!AF$5:AF$832)</f>
        <v>0</v>
      </c>
      <c r="Y64" s="345">
        <f ca="1">SUMIF('Census Tract'!$B$5:$B$832,$A64,'Census Tract'!AG$5:AG$832)</f>
        <v>0</v>
      </c>
    </row>
    <row r="65" spans="1:25" x14ac:dyDescent="0.25">
      <c r="A65" s="4" t="s">
        <v>462</v>
      </c>
      <c r="B65" s="344">
        <f ca="1">SUMIF('Census Tract'!$B$5:$B$832,$A65,'Census Tract'!J$5:J$832)</f>
        <v>2.9978270232041364</v>
      </c>
      <c r="C65" s="29">
        <f ca="1">SUMIF('Census Tract'!$B$5:$B$832,$A65,'Census Tract'!K$5:K$832)</f>
        <v>15.12216459139084</v>
      </c>
      <c r="D65" s="29">
        <f ca="1">SUMIF('Census Tract'!$B$5:$B$832,$A65,'Census Tract'!L$5:L$832)</f>
        <v>70.069455650273909</v>
      </c>
      <c r="E65" s="29">
        <f ca="1">SUMIF('Census Tract'!$B$5:$B$832,$A65,'Census Tract'!M$5:M$832)</f>
        <v>152.42328301387832</v>
      </c>
      <c r="F65" s="29">
        <f ca="1">SUMIF('Census Tract'!$B$5:$B$832,$A65,'Census Tract'!N$5:N$832)</f>
        <v>1.8174841499189403</v>
      </c>
      <c r="G65" s="29">
        <f ca="1">SUMIF('Census Tract'!$B$5:$B$832,$A65,'Census Tract'!O$5:O$832)</f>
        <v>9.4996103273480337</v>
      </c>
      <c r="H65" s="29">
        <f ca="1">SUMIF('Census Tract'!$B$5:$B$832,$A65,'Census Tract'!P$5:P$832)</f>
        <v>44.319865628521697</v>
      </c>
      <c r="I65" s="29">
        <f ca="1">SUMIF('Census Tract'!$B$5:$B$832,$A65,'Census Tract'!Q$5:Q$832)</f>
        <v>96.506194275804475</v>
      </c>
      <c r="J65" s="29">
        <f ca="1">SUMIF('Census Tract'!$B$5:$B$832,$A65,'Census Tract'!R$5:R$832)</f>
        <v>1.2412595259695209</v>
      </c>
      <c r="K65" s="29">
        <f ca="1">SUMIF('Census Tract'!$B$5:$B$832,$A65,'Census Tract'!S$5:S$832)</f>
        <v>6.4302592210072094</v>
      </c>
      <c r="L65" s="29">
        <f ca="1">SUMIF('Census Tract'!$B$5:$B$832,$A65,'Census Tract'!T$5:T$832)</f>
        <v>29.630445874157743</v>
      </c>
      <c r="M65" s="29">
        <f ca="1">SUMIF('Census Tract'!$B$5:$B$832,$A65,'Census Tract'!U$5:U$832)</f>
        <v>64.399263142988744</v>
      </c>
      <c r="N65" s="344">
        <f ca="1">SUMIF('Census Tract'!$B$5:$B$832,$A65,'Census Tract'!V$5:V$832)</f>
        <v>0</v>
      </c>
      <c r="O65" s="29">
        <f ca="1">SUMIF('Census Tract'!$B$5:$B$832,$A65,'Census Tract'!W$5:W$832)</f>
        <v>0</v>
      </c>
      <c r="P65" s="29">
        <f ca="1">SUMIF('Census Tract'!$B$5:$B$832,$A65,'Census Tract'!X$5:X$832)</f>
        <v>0</v>
      </c>
      <c r="Q65" s="29">
        <f ca="1">SUMIF('Census Tract'!$B$5:$B$832,$A65,'Census Tract'!Y$5:Y$832)</f>
        <v>0</v>
      </c>
      <c r="R65" s="29">
        <f ca="1">SUMIF('Census Tract'!$B$5:$B$832,$A65,'Census Tract'!Z$5:Z$832)</f>
        <v>0</v>
      </c>
      <c r="S65" s="29">
        <f ca="1">SUMIF('Census Tract'!$B$5:$B$832,$A65,'Census Tract'!AA$5:AA$832)</f>
        <v>0</v>
      </c>
      <c r="T65" s="29">
        <f ca="1">SUMIF('Census Tract'!$B$5:$B$832,$A65,'Census Tract'!AB$5:AB$832)</f>
        <v>0</v>
      </c>
      <c r="U65" s="29">
        <f ca="1">SUMIF('Census Tract'!$B$5:$B$832,$A65,'Census Tract'!AC$5:AC$832)</f>
        <v>0</v>
      </c>
      <c r="V65" s="29">
        <f ca="1">SUMIF('Census Tract'!$B$5:$B$832,$A65,'Census Tract'!AD$5:AD$832)</f>
        <v>0</v>
      </c>
      <c r="W65" s="29">
        <f ca="1">SUMIF('Census Tract'!$B$5:$B$832,$A65,'Census Tract'!AE$5:AE$832)</f>
        <v>0</v>
      </c>
      <c r="X65" s="29">
        <f ca="1">SUMIF('Census Tract'!$B$5:$B$832,$A65,'Census Tract'!AF$5:AF$832)</f>
        <v>0</v>
      </c>
      <c r="Y65" s="345">
        <f ca="1">SUMIF('Census Tract'!$B$5:$B$832,$A65,'Census Tract'!AG$5:AG$832)</f>
        <v>0</v>
      </c>
    </row>
    <row r="66" spans="1:25" x14ac:dyDescent="0.25">
      <c r="A66" s="4" t="s">
        <v>327</v>
      </c>
      <c r="B66" s="344">
        <f ca="1">SUMIF('Census Tract'!$B$5:$B$832,$A66,'Census Tract'!J$5:J$832)</f>
        <v>2.6387416205597281</v>
      </c>
      <c r="C66" s="29">
        <f ca="1">SUMIF('Census Tract'!$B$5:$B$832,$A66,'Census Tract'!K$5:K$832)</f>
        <v>13.187779736515424</v>
      </c>
      <c r="D66" s="29">
        <f ca="1">SUMIF('Census Tract'!$B$5:$B$832,$A66,'Census Tract'!L$5:L$832)</f>
        <v>60.843399596222795</v>
      </c>
      <c r="E66" s="29">
        <f ca="1">SUMIF('Census Tract'!$B$5:$B$832,$A66,'Census Tract'!M$5:M$832)</f>
        <v>132.22630964230908</v>
      </c>
      <c r="F66" s="29">
        <f ca="1">SUMIF('Census Tract'!$B$5:$B$832,$A66,'Census Tract'!N$5:N$832)</f>
        <v>3.0174400248662132</v>
      </c>
      <c r="G66" s="29">
        <f ca="1">SUMIF('Census Tract'!$B$5:$B$832,$A66,'Census Tract'!O$5:O$832)</f>
        <v>15.059773175457778</v>
      </c>
      <c r="H66" s="29">
        <f ca="1">SUMIF('Census Tract'!$B$5:$B$832,$A66,'Census Tract'!P$5:P$832)</f>
        <v>69.503446821925948</v>
      </c>
      <c r="I66" s="29">
        <f ca="1">SUMIF('Census Tract'!$B$5:$B$832,$A66,'Census Tract'!Q$5:Q$832)</f>
        <v>151.0636430974875</v>
      </c>
      <c r="J66" s="29">
        <f ca="1">SUMIF('Census Tract'!$B$5:$B$832,$A66,'Census Tract'!R$5:R$832)</f>
        <v>1.6554630490886713</v>
      </c>
      <c r="K66" s="29">
        <f ca="1">SUMIF('Census Tract'!$B$5:$B$832,$A66,'Census Tract'!S$5:S$832)</f>
        <v>8.3036774582163222</v>
      </c>
      <c r="L66" s="29">
        <f ca="1">SUMIF('Census Tract'!$B$5:$B$832,$A66,'Census Tract'!T$5:T$832)</f>
        <v>37.60093721882005</v>
      </c>
      <c r="M66" s="29">
        <f ca="1">SUMIF('Census Tract'!$B$5:$B$832,$A66,'Census Tract'!U$5:U$832)</f>
        <v>81.391198745789168</v>
      </c>
      <c r="N66" s="344">
        <f ca="1">SUMIF('Census Tract'!$B$5:$B$832,$A66,'Census Tract'!V$5:V$832)</f>
        <v>0.41114695254984035</v>
      </c>
      <c r="O66" s="29">
        <f ca="1">SUMIF('Census Tract'!$B$5:$B$832,$A66,'Census Tract'!W$5:W$832)</f>
        <v>2.0432237026283597</v>
      </c>
      <c r="P66" s="29">
        <f ca="1">SUMIF('Census Tract'!$B$5:$B$832,$A66,'Census Tract'!X$5:X$832)</f>
        <v>9.4016574585473407</v>
      </c>
      <c r="Q66" s="29">
        <f ca="1">SUMIF('Census Tract'!$B$5:$B$832,$A66,'Census Tract'!Y$5:Y$832)</f>
        <v>20.419741927494329</v>
      </c>
      <c r="R66" s="29">
        <f ca="1">SUMIF('Census Tract'!$B$5:$B$832,$A66,'Census Tract'!Z$5:Z$832)</f>
        <v>0.38004457466072883</v>
      </c>
      <c r="S66" s="29">
        <f ca="1">SUMIF('Census Tract'!$B$5:$B$832,$A66,'Census Tract'!AA$5:AA$832)</f>
        <v>1.8084746559112395</v>
      </c>
      <c r="T66" s="29">
        <f ca="1">SUMIF('Census Tract'!$B$5:$B$832,$A66,'Census Tract'!AB$5:AB$832)</f>
        <v>8.2480739170839055</v>
      </c>
      <c r="U66" s="29">
        <f ca="1">SUMIF('Census Tract'!$B$5:$B$832,$A66,'Census Tract'!AC$5:AC$832)</f>
        <v>17.890217355109247</v>
      </c>
      <c r="V66" s="29">
        <f ca="1">SUMIF('Census Tract'!$B$5:$B$832,$A66,'Census Tract'!AD$5:AD$832)</f>
        <v>0.15822524119429116</v>
      </c>
      <c r="W66" s="29">
        <f ca="1">SUMIF('Census Tract'!$B$5:$B$832,$A66,'Census Tract'!AE$5:AE$832)</f>
        <v>0.75159130621338788</v>
      </c>
      <c r="X66" s="29">
        <f ca="1">SUMIF('Census Tract'!$B$5:$B$832,$A66,'Census Tract'!AF$5:AF$832)</f>
        <v>3.2977694578608059</v>
      </c>
      <c r="Y66" s="345">
        <f ca="1">SUMIF('Census Tract'!$B$5:$B$832,$A66,'Census Tract'!AG$5:AG$832)</f>
        <v>7.0846094812837084</v>
      </c>
    </row>
    <row r="67" spans="1:25" x14ac:dyDescent="0.25">
      <c r="A67" s="4" t="s">
        <v>463</v>
      </c>
      <c r="B67" s="344">
        <f ca="1">SUMIF('Census Tract'!$B$5:$B$832,$A67,'Census Tract'!J$5:J$832)</f>
        <v>5.1796958501468602</v>
      </c>
      <c r="C67" s="29">
        <f ca="1">SUMIF('Census Tract'!$B$5:$B$832,$A67,'Census Tract'!K$5:K$832)</f>
        <v>25.818448905479404</v>
      </c>
      <c r="D67" s="29">
        <f ca="1">SUMIF('Census Tract'!$B$5:$B$832,$A67,'Census Tract'!L$5:L$832)</f>
        <v>118.96894535163871</v>
      </c>
      <c r="E67" s="29">
        <f ca="1">SUMIF('Census Tract'!$B$5:$B$832,$A67,'Census Tract'!M$5:M$832)</f>
        <v>258.47433257106962</v>
      </c>
      <c r="F67" s="29">
        <f ca="1">SUMIF('Census Tract'!$B$5:$B$832,$A67,'Census Tract'!N$5:N$832)</f>
        <v>4.7931313053380959</v>
      </c>
      <c r="G67" s="29">
        <f ca="1">SUMIF('Census Tract'!$B$5:$B$832,$A67,'Census Tract'!O$5:O$832)</f>
        <v>23.551004235809813</v>
      </c>
      <c r="H67" s="29">
        <f ca="1">SUMIF('Census Tract'!$B$5:$B$832,$A67,'Census Tract'!P$5:P$832)</f>
        <v>108.27859877030575</v>
      </c>
      <c r="I67" s="29">
        <f ca="1">SUMIF('Census Tract'!$B$5:$B$832,$A67,'Census Tract'!Q$5:Q$832)</f>
        <v>235.18592709433216</v>
      </c>
      <c r="J67" s="29">
        <f ca="1">SUMIF('Census Tract'!$B$5:$B$832,$A67,'Census Tract'!R$5:R$832)</f>
        <v>2.4183476070652596</v>
      </c>
      <c r="K67" s="29">
        <f ca="1">SUMIF('Census Tract'!$B$5:$B$832,$A67,'Census Tract'!S$5:S$832)</f>
        <v>11.953499986985786</v>
      </c>
      <c r="L67" s="29">
        <f ca="1">SUMIF('Census Tract'!$B$5:$B$832,$A67,'Census Tract'!T$5:T$832)</f>
        <v>53.684314021380303</v>
      </c>
      <c r="M67" s="29">
        <f ca="1">SUMIF('Census Tract'!$B$5:$B$832,$A67,'Census Tract'!U$5:U$832)</f>
        <v>115.97941806804438</v>
      </c>
      <c r="N67" s="344">
        <f ca="1">SUMIF('Census Tract'!$B$5:$B$832,$A67,'Census Tract'!V$5:V$832)</f>
        <v>0.57227549333292327</v>
      </c>
      <c r="O67" s="29">
        <f ca="1">SUMIF('Census Tract'!$B$5:$B$832,$A67,'Census Tract'!W$5:W$832)</f>
        <v>2.8439633205585366</v>
      </c>
      <c r="P67" s="29">
        <f ca="1">SUMIF('Census Tract'!$B$5:$B$832,$A67,'Census Tract'!X$5:X$832)</f>
        <v>13.086168161699121</v>
      </c>
      <c r="Q67" s="29">
        <f ca="1">SUMIF('Census Tract'!$B$5:$B$832,$A67,'Census Tract'!Y$5:Y$832)</f>
        <v>28.422241276058642</v>
      </c>
      <c r="R67" s="29">
        <f ca="1">SUMIF('Census Tract'!$B$5:$B$832,$A67,'Census Tract'!Z$5:Z$832)</f>
        <v>0.25409966243870086</v>
      </c>
      <c r="S67" s="29">
        <f ca="1">SUMIF('Census Tract'!$B$5:$B$832,$A67,'Census Tract'!AA$5:AA$832)</f>
        <v>1.2091550050575597</v>
      </c>
      <c r="T67" s="29">
        <f ca="1">SUMIF('Census Tract'!$B$5:$B$832,$A67,'Census Tract'!AB$5:AB$832)</f>
        <v>5.5147025844835547</v>
      </c>
      <c r="U67" s="29">
        <f ca="1">SUMIF('Census Tract'!$B$5:$B$832,$A67,'Census Tract'!AC$5:AC$832)</f>
        <v>11.961486872813367</v>
      </c>
      <c r="V67" s="29">
        <f ca="1">SUMIF('Census Tract'!$B$5:$B$832,$A67,'Census Tract'!AD$5:AD$832)</f>
        <v>0.10579017056786821</v>
      </c>
      <c r="W67" s="29">
        <f ca="1">SUMIF('Census Tract'!$B$5:$B$832,$A67,'Census Tract'!AE$5:AE$832)</f>
        <v>0.50251762538953226</v>
      </c>
      <c r="X67" s="29">
        <f ca="1">SUMIF('Census Tract'!$B$5:$B$832,$A67,'Census Tract'!AF$5:AF$832)</f>
        <v>2.2049047977889149</v>
      </c>
      <c r="Y67" s="345">
        <f ca="1">SUMIF('Census Tract'!$B$5:$B$832,$A67,'Census Tract'!AG$5:AG$832)</f>
        <v>4.7368045690726461</v>
      </c>
    </row>
    <row r="68" spans="1:25" x14ac:dyDescent="0.25">
      <c r="A68" s="4" t="s">
        <v>328</v>
      </c>
      <c r="B68" s="344">
        <f ca="1">SUMIF('Census Tract'!$B$5:$B$832,$A68,'Census Tract'!J$5:J$832)</f>
        <v>0.51935701375858434</v>
      </c>
      <c r="C68" s="29">
        <f ca="1">SUMIF('Census Tract'!$B$5:$B$832,$A68,'Census Tract'!K$5:K$832)</f>
        <v>2.6198316924090741</v>
      </c>
      <c r="D68" s="29">
        <f ca="1">SUMIF('Census Tract'!$B$5:$B$832,$A68,'Census Tract'!L$5:L$832)</f>
        <v>12.139147109068469</v>
      </c>
      <c r="E68" s="29">
        <f ca="1">SUMIF('Census Tract'!$B$5:$B$832,$A68,'Census Tract'!M$5:M$832)</f>
        <v>26.406493930646267</v>
      </c>
      <c r="F68" s="29">
        <f ca="1">SUMIF('Census Tract'!$B$5:$B$832,$A68,'Census Tract'!N$5:N$832)</f>
        <v>0.46996435480339688</v>
      </c>
      <c r="G68" s="29">
        <f ca="1">SUMIF('Census Tract'!$B$5:$B$832,$A68,'Census Tract'!O$5:O$832)</f>
        <v>2.4564055970308845</v>
      </c>
      <c r="H68" s="29">
        <f ca="1">SUMIF('Census Tract'!$B$5:$B$832,$A68,'Census Tract'!P$5:P$832)</f>
        <v>11.460213865419629</v>
      </c>
      <c r="I68" s="29">
        <f ca="1">SUMIF('Census Tract'!$B$5:$B$832,$A68,'Census Tract'!Q$5:Q$832)</f>
        <v>24.954534722837899</v>
      </c>
      <c r="J68" s="29">
        <f ca="1">SUMIF('Census Tract'!$B$5:$B$832,$A68,'Census Tract'!R$5:R$832)</f>
        <v>0.32096441242244306</v>
      </c>
      <c r="K68" s="29">
        <f ca="1">SUMIF('Census Tract'!$B$5:$B$832,$A68,'Census Tract'!S$5:S$832)</f>
        <v>1.6627339645047399</v>
      </c>
      <c r="L68" s="29">
        <f ca="1">SUMIF('Census Tract'!$B$5:$B$832,$A68,'Census Tract'!T$5:T$832)</f>
        <v>7.6618293361219036</v>
      </c>
      <c r="M68" s="29">
        <f ca="1">SUMIF('Census Tract'!$B$5:$B$832,$A68,'Census Tract'!U$5:U$832)</f>
        <v>16.652336777824839</v>
      </c>
      <c r="N68" s="344">
        <f ca="1">SUMIF('Census Tract'!$B$5:$B$832,$A68,'Census Tract'!V$5:V$832)</f>
        <v>0.12983925343964609</v>
      </c>
      <c r="O68" s="29">
        <f ca="1">SUMIF('Census Tract'!$B$5:$B$832,$A68,'Census Tract'!W$5:W$832)</f>
        <v>0.65495792310226841</v>
      </c>
      <c r="P68" s="29">
        <f ca="1">SUMIF('Census Tract'!$B$5:$B$832,$A68,'Census Tract'!X$5:X$832)</f>
        <v>3.0347867772671169</v>
      </c>
      <c r="Q68" s="29">
        <f ca="1">SUMIF('Census Tract'!$B$5:$B$832,$A68,'Census Tract'!Y$5:Y$832)</f>
        <v>6.6016234826615694</v>
      </c>
      <c r="R68" s="29">
        <f ca="1">SUMIF('Census Tract'!$B$5:$B$832,$A68,'Census Tract'!Z$5:Z$832)</f>
        <v>0.11749108870084918</v>
      </c>
      <c r="S68" s="29">
        <f ca="1">SUMIF('Census Tract'!$B$5:$B$832,$A68,'Census Tract'!AA$5:AA$832)</f>
        <v>0.61410139925772089</v>
      </c>
      <c r="T68" s="29">
        <f ca="1">SUMIF('Census Tract'!$B$5:$B$832,$A68,'Census Tract'!AB$5:AB$832)</f>
        <v>2.8650534663549081</v>
      </c>
      <c r="U68" s="29">
        <f ca="1">SUMIF('Census Tract'!$B$5:$B$832,$A68,'Census Tract'!AC$5:AC$832)</f>
        <v>6.2386336807094764</v>
      </c>
      <c r="V68" s="29">
        <f ca="1">SUMIF('Census Tract'!$B$5:$B$832,$A68,'Census Tract'!AD$5:AD$832)</f>
        <v>8.0241103105610778E-2</v>
      </c>
      <c r="W68" s="29">
        <f ca="1">SUMIF('Census Tract'!$B$5:$B$832,$A68,'Census Tract'!AE$5:AE$832)</f>
        <v>0.41568349112618508</v>
      </c>
      <c r="X68" s="29">
        <f ca="1">SUMIF('Census Tract'!$B$5:$B$832,$A68,'Census Tract'!AF$5:AF$832)</f>
        <v>1.9154573340304752</v>
      </c>
      <c r="Y68" s="345">
        <f ca="1">SUMIF('Census Tract'!$B$5:$B$832,$A68,'Census Tract'!AG$5:AG$832)</f>
        <v>4.1630841944562107</v>
      </c>
    </row>
    <row r="69" spans="1:25" x14ac:dyDescent="0.25">
      <c r="A69" s="4" t="s">
        <v>329</v>
      </c>
      <c r="B69" s="344">
        <f ca="1">SUMIF('Census Tract'!$B$5:$B$832,$A69,'Census Tract'!J$5:J$832)</f>
        <v>1.2569054356642664</v>
      </c>
      <c r="C69" s="29">
        <f ca="1">SUMIF('Census Tract'!$B$5:$B$832,$A69,'Census Tract'!K$5:K$832)</f>
        <v>6.3403027348834993</v>
      </c>
      <c r="D69" s="29">
        <f ca="1">SUMIF('Census Tract'!$B$5:$B$832,$A69,'Census Tract'!L$5:L$832)</f>
        <v>29.378172589402393</v>
      </c>
      <c r="E69" s="29">
        <f ca="1">SUMIF('Census Tract'!$B$5:$B$832,$A69,'Census Tract'!M$5:M$832)</f>
        <v>63.906840341031504</v>
      </c>
      <c r="F69" s="29">
        <f ca="1">SUMIF('Census Tract'!$B$5:$B$832,$A69,'Census Tract'!N$5:N$832)</f>
        <v>0.6927443019275985</v>
      </c>
      <c r="G69" s="29">
        <f ca="1">SUMIF('Census Tract'!$B$5:$B$832,$A69,'Census Tract'!O$5:O$832)</f>
        <v>3.6208298845942739</v>
      </c>
      <c r="H69" s="29">
        <f ca="1">SUMIF('Census Tract'!$B$5:$B$832,$A69,'Census Tract'!P$5:P$832)</f>
        <v>16.892765957669866</v>
      </c>
      <c r="I69" s="29">
        <f ca="1">SUMIF('Census Tract'!$B$5:$B$832,$A69,'Census Tract'!Q$5:Q$832)</f>
        <v>36.783878521451236</v>
      </c>
      <c r="J69" s="29">
        <f ca="1">SUMIF('Census Tract'!$B$5:$B$832,$A69,'Census Tract'!R$5:R$832)</f>
        <v>0.47311304688246547</v>
      </c>
      <c r="K69" s="29">
        <f ca="1">SUMIF('Census Tract'!$B$5:$B$832,$A69,'Census Tract'!S$5:S$832)</f>
        <v>2.4509294540306246</v>
      </c>
      <c r="L69" s="29">
        <f ca="1">SUMIF('Census Tract'!$B$5:$B$832,$A69,'Census Tract'!T$5:T$832)</f>
        <v>11.293811032031487</v>
      </c>
      <c r="M69" s="29">
        <f ca="1">SUMIF('Census Tract'!$B$5:$B$832,$A69,'Census Tract'!U$5:U$832)</f>
        <v>24.546141209886844</v>
      </c>
      <c r="N69" s="344">
        <f ca="1">SUMIF('Census Tract'!$B$5:$B$832,$A69,'Census Tract'!V$5:V$832)</f>
        <v>0.31422635891606654</v>
      </c>
      <c r="O69" s="29">
        <f ca="1">SUMIF('Census Tract'!$B$5:$B$832,$A69,'Census Tract'!W$5:W$832)</f>
        <v>1.5850756837208753</v>
      </c>
      <c r="P69" s="29">
        <f ca="1">SUMIF('Census Tract'!$B$5:$B$832,$A69,'Census Tract'!X$5:X$832)</f>
        <v>7.3445431473505955</v>
      </c>
      <c r="Q69" s="29">
        <f ca="1">SUMIF('Census Tract'!$B$5:$B$832,$A69,'Census Tract'!Y$5:Y$832)</f>
        <v>15.976710085257871</v>
      </c>
      <c r="R69" s="29">
        <f ca="1">SUMIF('Census Tract'!$B$5:$B$832,$A69,'Census Tract'!Z$5:Z$832)</f>
        <v>0.17318607548189968</v>
      </c>
      <c r="S69" s="29">
        <f ca="1">SUMIF('Census Tract'!$B$5:$B$832,$A69,'Census Tract'!AA$5:AA$832)</f>
        <v>0.90520747114856803</v>
      </c>
      <c r="T69" s="29">
        <f ca="1">SUMIF('Census Tract'!$B$5:$B$832,$A69,'Census Tract'!AB$5:AB$832)</f>
        <v>4.2231914894174665</v>
      </c>
      <c r="U69" s="29">
        <f ca="1">SUMIF('Census Tract'!$B$5:$B$832,$A69,'Census Tract'!AC$5:AC$832)</f>
        <v>9.1959696303628107</v>
      </c>
      <c r="V69" s="29">
        <f ca="1">SUMIF('Census Tract'!$B$5:$B$832,$A69,'Census Tract'!AD$5:AD$832)</f>
        <v>0.1182782617206164</v>
      </c>
      <c r="W69" s="29">
        <f ca="1">SUMIF('Census Tract'!$B$5:$B$832,$A69,'Census Tract'!AE$5:AE$832)</f>
        <v>0.61273236350765625</v>
      </c>
      <c r="X69" s="29">
        <f ca="1">SUMIF('Census Tract'!$B$5:$B$832,$A69,'Census Tract'!AF$5:AF$832)</f>
        <v>2.8234527580078712</v>
      </c>
      <c r="Y69" s="345">
        <f ca="1">SUMIF('Census Tract'!$B$5:$B$832,$A69,'Census Tract'!AG$5:AG$832)</f>
        <v>6.1365353024717102</v>
      </c>
    </row>
    <row r="70" spans="1:25" x14ac:dyDescent="0.25">
      <c r="A70" s="4" t="s">
        <v>330</v>
      </c>
      <c r="B70" s="344">
        <f ca="1">SUMIF('Census Tract'!$B$5:$B$832,$A70,'Census Tract'!J$5:J$832)</f>
        <v>2.1066226800681038</v>
      </c>
      <c r="C70" s="29">
        <f ca="1">SUMIF('Census Tract'!$B$5:$B$832,$A70,'Census Tract'!K$5:K$832)</f>
        <v>10.626595415067577</v>
      </c>
      <c r="D70" s="29">
        <f ca="1">SUMIF('Census Tract'!$B$5:$B$832,$A70,'Census Tract'!L$5:L$832)</f>
        <v>49.238966528203761</v>
      </c>
      <c r="E70" s="29">
        <f ca="1">SUMIF('Census Tract'!$B$5:$B$832,$A70,'Census Tract'!M$5:M$832)</f>
        <v>107.11036443466283</v>
      </c>
      <c r="F70" s="29">
        <f ca="1">SUMIF('Census Tract'!$B$5:$B$832,$A70,'Census Tract'!N$5:N$832)</f>
        <v>1.6305826490498048</v>
      </c>
      <c r="G70" s="29">
        <f ca="1">SUMIF('Census Tract'!$B$5:$B$832,$A70,'Census Tract'!O$5:O$832)</f>
        <v>8.5227151902253926</v>
      </c>
      <c r="H70" s="29">
        <f ca="1">SUMIF('Census Tract'!$B$5:$B$832,$A70,'Census Tract'!P$5:P$832)</f>
        <v>39.762219607422388</v>
      </c>
      <c r="I70" s="29">
        <f ca="1">SUMIF('Census Tract'!$B$5:$B$832,$A70,'Census Tract'!Q$5:Q$832)</f>
        <v>86.581952265704572</v>
      </c>
      <c r="J70" s="29">
        <f ca="1">SUMIF('Census Tract'!$B$5:$B$832,$A70,'Census Tract'!R$5:R$832)</f>
        <v>1.1136142486326253</v>
      </c>
      <c r="K70" s="29">
        <f ca="1">SUMIF('Census Tract'!$B$5:$B$832,$A70,'Census Tract'!S$5:S$832)</f>
        <v>5.769001680226209</v>
      </c>
      <c r="L70" s="29">
        <f ca="1">SUMIF('Census Tract'!$B$5:$B$832,$A70,'Census Tract'!T$5:T$832)</f>
        <v>26.583390522644081</v>
      </c>
      <c r="M70" s="29">
        <f ca="1">SUMIF('Census Tract'!$B$5:$B$832,$A70,'Census Tract'!U$5:U$832)</f>
        <v>57.776746552223521</v>
      </c>
      <c r="N70" s="344">
        <f ca="1">SUMIF('Census Tract'!$B$5:$B$832,$A70,'Census Tract'!V$5:V$832)</f>
        <v>0</v>
      </c>
      <c r="O70" s="29">
        <f ca="1">SUMIF('Census Tract'!$B$5:$B$832,$A70,'Census Tract'!W$5:W$832)</f>
        <v>0</v>
      </c>
      <c r="P70" s="29">
        <f ca="1">SUMIF('Census Tract'!$B$5:$B$832,$A70,'Census Tract'!X$5:X$832)</f>
        <v>0</v>
      </c>
      <c r="Q70" s="29">
        <f ca="1">SUMIF('Census Tract'!$B$5:$B$832,$A70,'Census Tract'!Y$5:Y$832)</f>
        <v>0</v>
      </c>
      <c r="R70" s="29">
        <f ca="1">SUMIF('Census Tract'!$B$5:$B$832,$A70,'Census Tract'!Z$5:Z$832)</f>
        <v>0</v>
      </c>
      <c r="S70" s="29">
        <f ca="1">SUMIF('Census Tract'!$B$5:$B$832,$A70,'Census Tract'!AA$5:AA$832)</f>
        <v>0</v>
      </c>
      <c r="T70" s="29">
        <f ca="1">SUMIF('Census Tract'!$B$5:$B$832,$A70,'Census Tract'!AB$5:AB$832)</f>
        <v>0</v>
      </c>
      <c r="U70" s="29">
        <f ca="1">SUMIF('Census Tract'!$B$5:$B$832,$A70,'Census Tract'!AC$5:AC$832)</f>
        <v>0</v>
      </c>
      <c r="V70" s="29">
        <f ca="1">SUMIF('Census Tract'!$B$5:$B$832,$A70,'Census Tract'!AD$5:AD$832)</f>
        <v>0</v>
      </c>
      <c r="W70" s="29">
        <f ca="1">SUMIF('Census Tract'!$B$5:$B$832,$A70,'Census Tract'!AE$5:AE$832)</f>
        <v>0</v>
      </c>
      <c r="X70" s="29">
        <f ca="1">SUMIF('Census Tract'!$B$5:$B$832,$A70,'Census Tract'!AF$5:AF$832)</f>
        <v>0</v>
      </c>
      <c r="Y70" s="345">
        <f ca="1">SUMIF('Census Tract'!$B$5:$B$832,$A70,'Census Tract'!AG$5:AG$832)</f>
        <v>0</v>
      </c>
    </row>
    <row r="71" spans="1:25" x14ac:dyDescent="0.25">
      <c r="A71" s="4" t="s">
        <v>332</v>
      </c>
      <c r="B71" s="344">
        <f ca="1">SUMIF('Census Tract'!$B$5:$B$832,$A71,'Census Tract'!J$5:J$832)</f>
        <v>0.78671831669939396</v>
      </c>
      <c r="C71" s="29">
        <f ca="1">SUMIF('Census Tract'!$B$5:$B$832,$A71,'Census Tract'!K$5:K$832)</f>
        <v>3.9685024453060533</v>
      </c>
      <c r="D71" s="29">
        <f ca="1">SUMIF('Census Tract'!$B$5:$B$832,$A71,'Census Tract'!L$5:L$832)</f>
        <v>18.388293845689514</v>
      </c>
      <c r="E71" s="29">
        <f ca="1">SUMIF('Census Tract'!$B$5:$B$832,$A71,'Census Tract'!M$5:M$832)</f>
        <v>40.000369504410912</v>
      </c>
      <c r="F71" s="29">
        <f ca="1">SUMIF('Census Tract'!$B$5:$B$832,$A71,'Census Tract'!N$5:N$832)</f>
        <v>0.64696151743719754</v>
      </c>
      <c r="G71" s="29">
        <f ca="1">SUMIF('Census Tract'!$B$5:$B$832,$A71,'Census Tract'!O$5:O$832)</f>
        <v>3.381532825316393</v>
      </c>
      <c r="H71" s="29">
        <f ca="1">SUMIF('Census Tract'!$B$5:$B$832,$A71,'Census Tract'!P$5:P$832)</f>
        <v>15.776339794170926</v>
      </c>
      <c r="I71" s="29">
        <f ca="1">SUMIF('Census Tract'!$B$5:$B$832,$A71,'Census Tract'!Q$5:Q$832)</f>
        <v>34.352868438246396</v>
      </c>
      <c r="J71" s="29">
        <f ca="1">SUMIF('Census Tract'!$B$5:$B$832,$A71,'Census Tract'!R$5:R$832)</f>
        <v>0.4418454744105656</v>
      </c>
      <c r="K71" s="29">
        <f ca="1">SUMIF('Census Tract'!$B$5:$B$832,$A71,'Census Tract'!S$5:S$832)</f>
        <v>2.2889499549819443</v>
      </c>
      <c r="L71" s="29">
        <f ca="1">SUMIF('Census Tract'!$B$5:$B$832,$A71,'Census Tract'!T$5:T$832)</f>
        <v>10.547414251695573</v>
      </c>
      <c r="M71" s="29">
        <f ca="1">SUMIF('Census Tract'!$B$5:$B$832,$A71,'Census Tract'!U$5:U$832)</f>
        <v>22.923911059517955</v>
      </c>
      <c r="N71" s="344">
        <f ca="1">SUMIF('Census Tract'!$B$5:$B$832,$A71,'Census Tract'!V$5:V$832)</f>
        <v>0</v>
      </c>
      <c r="O71" s="29">
        <f ca="1">SUMIF('Census Tract'!$B$5:$B$832,$A71,'Census Tract'!W$5:W$832)</f>
        <v>0</v>
      </c>
      <c r="P71" s="29">
        <f ca="1">SUMIF('Census Tract'!$B$5:$B$832,$A71,'Census Tract'!X$5:X$832)</f>
        <v>0</v>
      </c>
      <c r="Q71" s="29">
        <f ca="1">SUMIF('Census Tract'!$B$5:$B$832,$A71,'Census Tract'!Y$5:Y$832)</f>
        <v>0</v>
      </c>
      <c r="R71" s="29">
        <f ca="1">SUMIF('Census Tract'!$B$5:$B$832,$A71,'Census Tract'!Z$5:Z$832)</f>
        <v>0</v>
      </c>
      <c r="S71" s="29">
        <f ca="1">SUMIF('Census Tract'!$B$5:$B$832,$A71,'Census Tract'!AA$5:AA$832)</f>
        <v>0</v>
      </c>
      <c r="T71" s="29">
        <f ca="1">SUMIF('Census Tract'!$B$5:$B$832,$A71,'Census Tract'!AB$5:AB$832)</f>
        <v>0</v>
      </c>
      <c r="U71" s="29">
        <f ca="1">SUMIF('Census Tract'!$B$5:$B$832,$A71,'Census Tract'!AC$5:AC$832)</f>
        <v>0</v>
      </c>
      <c r="V71" s="29">
        <f ca="1">SUMIF('Census Tract'!$B$5:$B$832,$A71,'Census Tract'!AD$5:AD$832)</f>
        <v>0</v>
      </c>
      <c r="W71" s="29">
        <f ca="1">SUMIF('Census Tract'!$B$5:$B$832,$A71,'Census Tract'!AE$5:AE$832)</f>
        <v>0</v>
      </c>
      <c r="X71" s="29">
        <f ca="1">SUMIF('Census Tract'!$B$5:$B$832,$A71,'Census Tract'!AF$5:AF$832)</f>
        <v>0</v>
      </c>
      <c r="Y71" s="345">
        <f ca="1">SUMIF('Census Tract'!$B$5:$B$832,$A71,'Census Tract'!AG$5:AG$832)</f>
        <v>0</v>
      </c>
    </row>
    <row r="72" spans="1:25" x14ac:dyDescent="0.25">
      <c r="A72" s="4" t="s">
        <v>333</v>
      </c>
      <c r="B72" s="344">
        <f ca="1">SUMIF('Census Tract'!$B$5:$B$832,$A72,'Census Tract'!J$5:J$832)</f>
        <v>4.7679432357777722</v>
      </c>
      <c r="C72" s="29">
        <f ca="1">SUMIF('Census Tract'!$B$5:$B$832,$A72,'Census Tract'!K$5:K$832)</f>
        <v>24.051295093329458</v>
      </c>
      <c r="D72" s="29">
        <f ca="1">SUMIF('Census Tract'!$B$5:$B$832,$A72,'Census Tract'!L$5:L$832)</f>
        <v>111.44311680307531</v>
      </c>
      <c r="E72" s="29">
        <f ca="1">SUMIF('Census Tract'!$B$5:$B$832,$A72,'Census Tract'!M$5:M$832)</f>
        <v>242.42411439880286</v>
      </c>
      <c r="F72" s="29">
        <f ca="1">SUMIF('Census Tract'!$B$5:$B$832,$A72,'Census Tract'!N$5:N$832)</f>
        <v>1.1386487557717238</v>
      </c>
      <c r="G72" s="29">
        <f ca="1">SUMIF('Census Tract'!$B$5:$B$832,$A72,'Census Tract'!O$5:O$832)</f>
        <v>5.9514794008153968</v>
      </c>
      <c r="H72" s="29">
        <f ca="1">SUMIF('Census Tract'!$B$5:$B$832,$A72,'Census Tract'!P$5:P$832)</f>
        <v>27.766272325476372</v>
      </c>
      <c r="I72" s="29">
        <f ca="1">SUMIF('Census Tract'!$B$5:$B$832,$A72,'Census Tract'!Q$5:Q$832)</f>
        <v>60.460861813463382</v>
      </c>
      <c r="J72" s="29">
        <f ca="1">SUMIF('Census Tract'!$B$5:$B$832,$A72,'Census Tract'!R$5:R$832)</f>
        <v>0.77764563443264711</v>
      </c>
      <c r="K72" s="29">
        <f ca="1">SUMIF('Census Tract'!$B$5:$B$832,$A72,'Census Tract'!S$5:S$832)</f>
        <v>4.0285394849886673</v>
      </c>
      <c r="L72" s="29">
        <f ca="1">SUMIF('Census Tract'!$B$5:$B$832,$A72,'Census Tract'!T$5:T$832)</f>
        <v>18.563391779276792</v>
      </c>
      <c r="M72" s="29">
        <f ca="1">SUMIF('Census Tract'!$B$5:$B$832,$A72,'Census Tract'!U$5:U$832)</f>
        <v>40.345958919999603</v>
      </c>
      <c r="N72" s="344">
        <f ca="1">SUMIF('Census Tract'!$B$5:$B$832,$A72,'Census Tract'!V$5:V$832)</f>
        <v>0</v>
      </c>
      <c r="O72" s="29">
        <f ca="1">SUMIF('Census Tract'!$B$5:$B$832,$A72,'Census Tract'!W$5:W$832)</f>
        <v>0</v>
      </c>
      <c r="P72" s="29">
        <f ca="1">SUMIF('Census Tract'!$B$5:$B$832,$A72,'Census Tract'!X$5:X$832)</f>
        <v>0</v>
      </c>
      <c r="Q72" s="29">
        <f ca="1">SUMIF('Census Tract'!$B$5:$B$832,$A72,'Census Tract'!Y$5:Y$832)</f>
        <v>0</v>
      </c>
      <c r="R72" s="29">
        <f ca="1">SUMIF('Census Tract'!$B$5:$B$832,$A72,'Census Tract'!Z$5:Z$832)</f>
        <v>0</v>
      </c>
      <c r="S72" s="29">
        <f ca="1">SUMIF('Census Tract'!$B$5:$B$832,$A72,'Census Tract'!AA$5:AA$832)</f>
        <v>0</v>
      </c>
      <c r="T72" s="29">
        <f ca="1">SUMIF('Census Tract'!$B$5:$B$832,$A72,'Census Tract'!AB$5:AB$832)</f>
        <v>0</v>
      </c>
      <c r="U72" s="29">
        <f ca="1">SUMIF('Census Tract'!$B$5:$B$832,$A72,'Census Tract'!AC$5:AC$832)</f>
        <v>0</v>
      </c>
      <c r="V72" s="29">
        <f ca="1">SUMIF('Census Tract'!$B$5:$B$832,$A72,'Census Tract'!AD$5:AD$832)</f>
        <v>0</v>
      </c>
      <c r="W72" s="29">
        <f ca="1">SUMIF('Census Tract'!$B$5:$B$832,$A72,'Census Tract'!AE$5:AE$832)</f>
        <v>0</v>
      </c>
      <c r="X72" s="29">
        <f ca="1">SUMIF('Census Tract'!$B$5:$B$832,$A72,'Census Tract'!AF$5:AF$832)</f>
        <v>0</v>
      </c>
      <c r="Y72" s="345">
        <f ca="1">SUMIF('Census Tract'!$B$5:$B$832,$A72,'Census Tract'!AG$5:AG$832)</f>
        <v>0</v>
      </c>
    </row>
    <row r="73" spans="1:25" x14ac:dyDescent="0.25">
      <c r="A73" s="4" t="s">
        <v>334</v>
      </c>
      <c r="B73" s="344">
        <f ca="1">SUMIF('Census Tract'!$B$5:$B$832,$A73,'Census Tract'!J$5:J$832)</f>
        <v>9.4749090648513743</v>
      </c>
      <c r="C73" s="29">
        <f ca="1">SUMIF('Census Tract'!$B$5:$B$832,$A73,'Census Tract'!K$5:K$832)</f>
        <v>47.086227105637711</v>
      </c>
      <c r="D73" s="29">
        <f ca="1">SUMIF('Census Tract'!$B$5:$B$832,$A73,'Census Tract'!L$5:L$832)</f>
        <v>216.6618259631129</v>
      </c>
      <c r="E73" s="29">
        <f ca="1">SUMIF('Census Tract'!$B$5:$B$832,$A73,'Census Tract'!M$5:M$832)</f>
        <v>470.57432066771344</v>
      </c>
      <c r="F73" s="29">
        <f ca="1">SUMIF('Census Tract'!$B$5:$B$832,$A73,'Census Tract'!N$5:N$832)</f>
        <v>5.9761626391615721</v>
      </c>
      <c r="G73" s="29">
        <f ca="1">SUMIF('Census Tract'!$B$5:$B$832,$A73,'Census Tract'!O$5:O$832)</f>
        <v>28.438081722849358</v>
      </c>
      <c r="H73" s="29">
        <f ca="1">SUMIF('Census Tract'!$B$5:$B$832,$A73,'Census Tract'!P$5:P$832)</f>
        <v>129.70013118151581</v>
      </c>
      <c r="I73" s="29">
        <f ca="1">SUMIF('Census Tract'!$B$5:$B$832,$A73,'Census Tract'!Q$5:Q$832)</f>
        <v>281.32186509839869</v>
      </c>
      <c r="J73" s="29">
        <f ca="1">SUMIF('Census Tract'!$B$5:$B$832,$A73,'Census Tract'!R$5:R$832)</f>
        <v>2.4880759733033528</v>
      </c>
      <c r="K73" s="29">
        <f ca="1">SUMIF('Census Tract'!$B$5:$B$832,$A73,'Census Tract'!S$5:S$832)</f>
        <v>11.81869755178281</v>
      </c>
      <c r="L73" s="29">
        <f ca="1">SUMIF('Census Tract'!$B$5:$B$832,$A73,'Census Tract'!T$5:T$832)</f>
        <v>51.857092406145981</v>
      </c>
      <c r="M73" s="29">
        <f ca="1">SUMIF('Census Tract'!$B$5:$B$832,$A73,'Census Tract'!U$5:U$832)</f>
        <v>111.40477017174629</v>
      </c>
      <c r="N73" s="344">
        <f ca="1">SUMIF('Census Tract'!$B$5:$B$832,$A73,'Census Tract'!V$5:V$832)</f>
        <v>0</v>
      </c>
      <c r="O73" s="29">
        <f ca="1">SUMIF('Census Tract'!$B$5:$B$832,$A73,'Census Tract'!W$5:W$832)</f>
        <v>0</v>
      </c>
      <c r="P73" s="29">
        <f ca="1">SUMIF('Census Tract'!$B$5:$B$832,$A73,'Census Tract'!X$5:X$832)</f>
        <v>0</v>
      </c>
      <c r="Q73" s="29">
        <f ca="1">SUMIF('Census Tract'!$B$5:$B$832,$A73,'Census Tract'!Y$5:Y$832)</f>
        <v>0</v>
      </c>
      <c r="R73" s="29">
        <f ca="1">SUMIF('Census Tract'!$B$5:$B$832,$A73,'Census Tract'!Z$5:Z$832)</f>
        <v>0</v>
      </c>
      <c r="S73" s="29">
        <f ca="1">SUMIF('Census Tract'!$B$5:$B$832,$A73,'Census Tract'!AA$5:AA$832)</f>
        <v>0</v>
      </c>
      <c r="T73" s="29">
        <f ca="1">SUMIF('Census Tract'!$B$5:$B$832,$A73,'Census Tract'!AB$5:AB$832)</f>
        <v>0</v>
      </c>
      <c r="U73" s="29">
        <f ca="1">SUMIF('Census Tract'!$B$5:$B$832,$A73,'Census Tract'!AC$5:AC$832)</f>
        <v>0</v>
      </c>
      <c r="V73" s="29">
        <f ca="1">SUMIF('Census Tract'!$B$5:$B$832,$A73,'Census Tract'!AD$5:AD$832)</f>
        <v>0</v>
      </c>
      <c r="W73" s="29">
        <f ca="1">SUMIF('Census Tract'!$B$5:$B$832,$A73,'Census Tract'!AE$5:AE$832)</f>
        <v>0</v>
      </c>
      <c r="X73" s="29">
        <f ca="1">SUMIF('Census Tract'!$B$5:$B$832,$A73,'Census Tract'!AF$5:AF$832)</f>
        <v>0</v>
      </c>
      <c r="Y73" s="345">
        <f ca="1">SUMIF('Census Tract'!$B$5:$B$832,$A73,'Census Tract'!AG$5:AG$832)</f>
        <v>0</v>
      </c>
    </row>
    <row r="74" spans="1:25" x14ac:dyDescent="0.25">
      <c r="A74" s="4" t="s">
        <v>335</v>
      </c>
      <c r="B74" s="344">
        <f ca="1">SUMIF('Census Tract'!$B$5:$B$832,$A74,'Census Tract'!J$5:J$832)</f>
        <v>1.38136673186085</v>
      </c>
      <c r="C74" s="29">
        <f ca="1">SUMIF('Census Tract'!$B$5:$B$832,$A74,'Census Tract'!K$5:K$832)</f>
        <v>6.9681322233010583</v>
      </c>
      <c r="D74" s="29">
        <f ca="1">SUMIF('Census Tract'!$B$5:$B$832,$A74,'Census Tract'!L$5:L$832)</f>
        <v>32.287258139208738</v>
      </c>
      <c r="E74" s="29">
        <f ca="1">SUMIF('Census Tract'!$B$5:$B$832,$A74,'Census Tract'!M$5:M$832)</f>
        <v>70.23502379778401</v>
      </c>
      <c r="F74" s="29">
        <f ca="1">SUMIF('Census Tract'!$B$5:$B$832,$A74,'Census Tract'!N$5:N$832)</f>
        <v>1.2833950260028157</v>
      </c>
      <c r="G74" s="29">
        <f ca="1">SUMIF('Census Tract'!$B$5:$B$832,$A74,'Census Tract'!O$5:O$832)</f>
        <v>6.7080379455453283</v>
      </c>
      <c r="H74" s="29">
        <f ca="1">SUMIF('Census Tract'!$B$5:$B$832,$A74,'Census Tract'!P$5:P$832)</f>
        <v>31.295951110932521</v>
      </c>
      <c r="I74" s="29">
        <f ca="1">SUMIF('Census Tract'!$B$5:$B$832,$A74,'Census Tract'!Q$5:Q$832)</f>
        <v>68.146712430781207</v>
      </c>
      <c r="J74" s="29">
        <f ca="1">SUMIF('Census Tract'!$B$5:$B$832,$A74,'Census Tract'!R$5:R$832)</f>
        <v>0.87650079461707808</v>
      </c>
      <c r="K74" s="29">
        <f ca="1">SUMIF('Census Tract'!$B$5:$B$832,$A74,'Census Tract'!S$5:S$832)</f>
        <v>4.5406518128465976</v>
      </c>
      <c r="L74" s="29">
        <f ca="1">SUMIF('Census Tract'!$B$5:$B$832,$A74,'Census Tract'!T$5:T$832)</f>
        <v>20.923190364458325</v>
      </c>
      <c r="M74" s="29">
        <f ca="1">SUMIF('Census Tract'!$B$5:$B$832,$A74,'Census Tract'!U$5:U$832)</f>
        <v>45.474781169147683</v>
      </c>
      <c r="N74" s="344">
        <f ca="1">SUMIF('Census Tract'!$B$5:$B$832,$A74,'Census Tract'!V$5:V$832)</f>
        <v>0.3453416829652125</v>
      </c>
      <c r="O74" s="29">
        <f ca="1">SUMIF('Census Tract'!$B$5:$B$832,$A74,'Census Tract'!W$5:W$832)</f>
        <v>1.7420330558252637</v>
      </c>
      <c r="P74" s="29">
        <f ca="1">SUMIF('Census Tract'!$B$5:$B$832,$A74,'Census Tract'!X$5:X$832)</f>
        <v>8.0718145348021864</v>
      </c>
      <c r="Q74" s="29">
        <f ca="1">SUMIF('Census Tract'!$B$5:$B$832,$A74,'Census Tract'!Y$5:Y$832)</f>
        <v>17.558755949446009</v>
      </c>
      <c r="R74" s="29">
        <f ca="1">SUMIF('Census Tract'!$B$5:$B$832,$A74,'Census Tract'!Z$5:Z$832)</f>
        <v>0.32084875650070388</v>
      </c>
      <c r="S74" s="29">
        <f ca="1">SUMIF('Census Tract'!$B$5:$B$832,$A74,'Census Tract'!AA$5:AA$832)</f>
        <v>1.6770094863863321</v>
      </c>
      <c r="T74" s="29">
        <f ca="1">SUMIF('Census Tract'!$B$5:$B$832,$A74,'Census Tract'!AB$5:AB$832)</f>
        <v>7.8239877777331301</v>
      </c>
      <c r="U74" s="29">
        <f ca="1">SUMIF('Census Tract'!$B$5:$B$832,$A74,'Census Tract'!AC$5:AC$832)</f>
        <v>17.036678107695309</v>
      </c>
      <c r="V74" s="29">
        <f ca="1">SUMIF('Census Tract'!$B$5:$B$832,$A74,'Census Tract'!AD$5:AD$832)</f>
        <v>0.2191251986542696</v>
      </c>
      <c r="W74" s="29">
        <f ca="1">SUMIF('Census Tract'!$B$5:$B$832,$A74,'Census Tract'!AE$5:AE$832)</f>
        <v>1.1351629532116494</v>
      </c>
      <c r="X74" s="29">
        <f ca="1">SUMIF('Census Tract'!$B$5:$B$832,$A74,'Census Tract'!AF$5:AF$832)</f>
        <v>5.2307975911145803</v>
      </c>
      <c r="Y74" s="345">
        <f ca="1">SUMIF('Census Tract'!$B$5:$B$832,$A74,'Census Tract'!AG$5:AG$832)</f>
        <v>11.368695292286922</v>
      </c>
    </row>
    <row r="75" spans="1:25" x14ac:dyDescent="0.25">
      <c r="A75" s="4" t="s">
        <v>464</v>
      </c>
      <c r="B75" s="344">
        <f ca="1">SUMIF('Census Tract'!$B$5:$B$832,$A75,'Census Tract'!J$5:J$832)</f>
        <v>2.2510592460246333</v>
      </c>
      <c r="C75" s="29">
        <f ca="1">SUMIF('Census Tract'!$B$5:$B$832,$A75,'Census Tract'!K$5:K$832)</f>
        <v>11.355187660885484</v>
      </c>
      <c r="D75" s="29">
        <f ca="1">SUMIF('Census Tract'!$B$5:$B$832,$A75,'Census Tract'!L$5:L$832)</f>
        <v>52.614942351435815</v>
      </c>
      <c r="E75" s="29">
        <f ca="1">SUMIF('Census Tract'!$B$5:$B$832,$A75,'Census Tract'!M$5:M$832)</f>
        <v>114.45418227336326</v>
      </c>
      <c r="F75" s="29">
        <f ca="1">SUMIF('Census Tract'!$B$5:$B$832,$A75,'Census Tract'!N$5:N$832)</f>
        <v>2.2761016938376173</v>
      </c>
      <c r="G75" s="29">
        <f ca="1">SUMIF('Census Tract'!$B$5:$B$832,$A75,'Census Tract'!O$5:O$832)</f>
        <v>11.896708512059666</v>
      </c>
      <c r="H75" s="29">
        <f ca="1">SUMIF('Census Tract'!$B$5:$B$832,$A75,'Census Tract'!P$5:P$832)</f>
        <v>55.503384297592326</v>
      </c>
      <c r="I75" s="29">
        <f ca="1">SUMIF('Census Tract'!$B$5:$B$832,$A75,'Census Tract'!Q$5:Q$832)</f>
        <v>120.85822716350923</v>
      </c>
      <c r="J75" s="29">
        <f ca="1">SUMIF('Census Tract'!$B$5:$B$832,$A75,'Census Tract'!R$5:R$832)</f>
        <v>1.5544745794219497</v>
      </c>
      <c r="K75" s="29">
        <f ca="1">SUMIF('Census Tract'!$B$5:$B$832,$A75,'Census Tract'!S$5:S$832)</f>
        <v>8.0528481667376468</v>
      </c>
      <c r="L75" s="29">
        <f ca="1">SUMIF('Census Tract'!$B$5:$B$832,$A75,'Census Tract'!T$5:T$832)</f>
        <v>37.107288141325576</v>
      </c>
      <c r="M75" s="29">
        <f ca="1">SUMIF('Census Tract'!$B$5:$B$832,$A75,'Census Tract'!U$5:U$832)</f>
        <v>80.649546202748752</v>
      </c>
      <c r="N75" s="344">
        <f ca="1">SUMIF('Census Tract'!$B$5:$B$832,$A75,'Census Tract'!V$5:V$832)</f>
        <v>0</v>
      </c>
      <c r="O75" s="29">
        <f ca="1">SUMIF('Census Tract'!$B$5:$B$832,$A75,'Census Tract'!W$5:W$832)</f>
        <v>0</v>
      </c>
      <c r="P75" s="29">
        <f ca="1">SUMIF('Census Tract'!$B$5:$B$832,$A75,'Census Tract'!X$5:X$832)</f>
        <v>0</v>
      </c>
      <c r="Q75" s="29">
        <f ca="1">SUMIF('Census Tract'!$B$5:$B$832,$A75,'Census Tract'!Y$5:Y$832)</f>
        <v>0</v>
      </c>
      <c r="R75" s="29">
        <f ca="1">SUMIF('Census Tract'!$B$5:$B$832,$A75,'Census Tract'!Z$5:Z$832)</f>
        <v>0</v>
      </c>
      <c r="S75" s="29">
        <f ca="1">SUMIF('Census Tract'!$B$5:$B$832,$A75,'Census Tract'!AA$5:AA$832)</f>
        <v>0</v>
      </c>
      <c r="T75" s="29">
        <f ca="1">SUMIF('Census Tract'!$B$5:$B$832,$A75,'Census Tract'!AB$5:AB$832)</f>
        <v>0</v>
      </c>
      <c r="U75" s="29">
        <f ca="1">SUMIF('Census Tract'!$B$5:$B$832,$A75,'Census Tract'!AC$5:AC$832)</f>
        <v>0</v>
      </c>
      <c r="V75" s="29">
        <f ca="1">SUMIF('Census Tract'!$B$5:$B$832,$A75,'Census Tract'!AD$5:AD$832)</f>
        <v>0</v>
      </c>
      <c r="W75" s="29">
        <f ca="1">SUMIF('Census Tract'!$B$5:$B$832,$A75,'Census Tract'!AE$5:AE$832)</f>
        <v>0</v>
      </c>
      <c r="X75" s="29">
        <f ca="1">SUMIF('Census Tract'!$B$5:$B$832,$A75,'Census Tract'!AF$5:AF$832)</f>
        <v>0</v>
      </c>
      <c r="Y75" s="345">
        <f ca="1">SUMIF('Census Tract'!$B$5:$B$832,$A75,'Census Tract'!AG$5:AG$832)</f>
        <v>0</v>
      </c>
    </row>
    <row r="76" spans="1:25" x14ac:dyDescent="0.25">
      <c r="A76" s="4" t="s">
        <v>465</v>
      </c>
      <c r="B76" s="344">
        <f ca="1">SUMIF('Census Tract'!$B$5:$B$832,$A76,'Census Tract'!J$5:J$832)</f>
        <v>1.0433237051540791</v>
      </c>
      <c r="C76" s="29">
        <f ca="1">SUMIF('Census Tract'!$B$5:$B$832,$A76,'Census Tract'!K$5:K$832)</f>
        <v>5.2629163288336134</v>
      </c>
      <c r="D76" s="29">
        <f ca="1">SUMIF('Census Tract'!$B$5:$B$832,$A76,'Census Tract'!L$5:L$832)</f>
        <v>24.386038127389025</v>
      </c>
      <c r="E76" s="29">
        <f ca="1">SUMIF('Census Tract'!$B$5:$B$832,$A76,'Census Tract'!M$5:M$832)</f>
        <v>53.047365026357447</v>
      </c>
      <c r="F76" s="29">
        <f ca="1">SUMIF('Census Tract'!$B$5:$B$832,$A76,'Census Tract'!N$5:N$832)</f>
        <v>1.4969020762241987</v>
      </c>
      <c r="G76" s="29">
        <f ca="1">SUMIF('Census Tract'!$B$5:$B$832,$A76,'Census Tract'!O$5:O$832)</f>
        <v>7.8239947363295146</v>
      </c>
      <c r="H76" s="29">
        <f ca="1">SUMIF('Census Tract'!$B$5:$B$832,$A76,'Census Tract'!P$5:P$832)</f>
        <v>36.502380986524976</v>
      </c>
      <c r="I76" s="29">
        <f ca="1">SUMIF('Census Tract'!$B$5:$B$832,$A76,'Census Tract'!Q$5:Q$832)</f>
        <v>79.483676700229012</v>
      </c>
      <c r="J76" s="29">
        <f ca="1">SUMIF('Census Tract'!$B$5:$B$832,$A76,'Census Tract'!R$5:R$832)</f>
        <v>1.0223164596179335</v>
      </c>
      <c r="K76" s="29">
        <f ca="1">SUMIF('Census Tract'!$B$5:$B$832,$A76,'Census Tract'!S$5:S$832)</f>
        <v>5.2960397916068684</v>
      </c>
      <c r="L76" s="29">
        <f ca="1">SUMIF('Census Tract'!$B$5:$B$832,$A76,'Census Tract'!T$5:T$832)</f>
        <v>24.40399601308966</v>
      </c>
      <c r="M76" s="29">
        <f ca="1">SUMIF('Census Tract'!$B$5:$B$832,$A76,'Census Tract'!U$5:U$832)</f>
        <v>53.040017273519432</v>
      </c>
      <c r="N76" s="344">
        <f ca="1">SUMIF('Census Tract'!$B$5:$B$832,$A76,'Census Tract'!V$5:V$832)</f>
        <v>0</v>
      </c>
      <c r="O76" s="29">
        <f ca="1">SUMIF('Census Tract'!$B$5:$B$832,$A76,'Census Tract'!W$5:W$832)</f>
        <v>0</v>
      </c>
      <c r="P76" s="29">
        <f ca="1">SUMIF('Census Tract'!$B$5:$B$832,$A76,'Census Tract'!X$5:X$832)</f>
        <v>0</v>
      </c>
      <c r="Q76" s="29">
        <f ca="1">SUMIF('Census Tract'!$B$5:$B$832,$A76,'Census Tract'!Y$5:Y$832)</f>
        <v>0</v>
      </c>
      <c r="R76" s="29">
        <f ca="1">SUMIF('Census Tract'!$B$5:$B$832,$A76,'Census Tract'!Z$5:Z$832)</f>
        <v>0</v>
      </c>
      <c r="S76" s="29">
        <f ca="1">SUMIF('Census Tract'!$B$5:$B$832,$A76,'Census Tract'!AA$5:AA$832)</f>
        <v>0</v>
      </c>
      <c r="T76" s="29">
        <f ca="1">SUMIF('Census Tract'!$B$5:$B$832,$A76,'Census Tract'!AB$5:AB$832)</f>
        <v>0</v>
      </c>
      <c r="U76" s="29">
        <f ca="1">SUMIF('Census Tract'!$B$5:$B$832,$A76,'Census Tract'!AC$5:AC$832)</f>
        <v>0</v>
      </c>
      <c r="V76" s="29">
        <f ca="1">SUMIF('Census Tract'!$B$5:$B$832,$A76,'Census Tract'!AD$5:AD$832)</f>
        <v>0</v>
      </c>
      <c r="W76" s="29">
        <f ca="1">SUMIF('Census Tract'!$B$5:$B$832,$A76,'Census Tract'!AE$5:AE$832)</f>
        <v>0</v>
      </c>
      <c r="X76" s="29">
        <f ca="1">SUMIF('Census Tract'!$B$5:$B$832,$A76,'Census Tract'!AF$5:AF$832)</f>
        <v>0</v>
      </c>
      <c r="Y76" s="345">
        <f ca="1">SUMIF('Census Tract'!$B$5:$B$832,$A76,'Census Tract'!AG$5:AG$832)</f>
        <v>0</v>
      </c>
    </row>
    <row r="77" spans="1:25" x14ac:dyDescent="0.25">
      <c r="A77" s="4" t="s">
        <v>336</v>
      </c>
      <c r="B77" s="344">
        <f ca="1">SUMIF('Census Tract'!$B$5:$B$832,$A77,'Census Tract'!J$5:J$832)</f>
        <v>0.45635808605414069</v>
      </c>
      <c r="C77" s="29">
        <f ca="1">SUMIF('Census Tract'!$B$5:$B$832,$A77,'Census Tract'!K$5:K$832)</f>
        <v>2.3020414575310504</v>
      </c>
      <c r="D77" s="29">
        <f ca="1">SUMIF('Census Tract'!$B$5:$B$832,$A77,'Census Tract'!L$5:L$832)</f>
        <v>10.666647015956613</v>
      </c>
      <c r="E77" s="29">
        <f ca="1">SUMIF('Census Tract'!$B$5:$B$832,$A77,'Census Tract'!M$5:M$832)</f>
        <v>23.203339341425863</v>
      </c>
      <c r="F77" s="29">
        <f ca="1">SUMIF('Census Tract'!$B$5:$B$832,$A77,'Census Tract'!N$5:N$832)</f>
        <v>0.68307864092514659</v>
      </c>
      <c r="G77" s="29">
        <f ca="1">SUMIF('Census Tract'!$B$5:$B$832,$A77,'Census Tract'!O$5:O$832)</f>
        <v>3.5703094918394691</v>
      </c>
      <c r="H77" s="29">
        <f ca="1">SUMIF('Census Tract'!$B$5:$B$832,$A77,'Census Tract'!P$5:P$832)</f>
        <v>16.657066077228755</v>
      </c>
      <c r="I77" s="29">
        <f ca="1">SUMIF('Census Tract'!$B$5:$B$832,$A77,'Census Tract'!Q$5:Q$832)</f>
        <v>36.27064369706595</v>
      </c>
      <c r="J77" s="29">
        <f ca="1">SUMIF('Census Tract'!$B$5:$B$832,$A77,'Census Tract'!R$5:R$832)</f>
        <v>0.4665118372957846</v>
      </c>
      <c r="K77" s="29">
        <f ca="1">SUMIF('Census Tract'!$B$5:$B$832,$A77,'Census Tract'!S$5:S$832)</f>
        <v>2.4167323438159811</v>
      </c>
      <c r="L77" s="29">
        <f ca="1">SUMIF('Census Tract'!$B$5:$B$832,$A77,'Census Tract'!T$5:T$832)</f>
        <v>11.13623175125268</v>
      </c>
      <c r="M77" s="29">
        <f ca="1">SUMIF('Census Tract'!$B$5:$B$832,$A77,'Census Tract'!U$5:U$832)</f>
        <v>24.203655996810525</v>
      </c>
      <c r="N77" s="344">
        <f ca="1">SUMIF('Census Tract'!$B$5:$B$832,$A77,'Census Tract'!V$5:V$832)</f>
        <v>0</v>
      </c>
      <c r="O77" s="29">
        <f ca="1">SUMIF('Census Tract'!$B$5:$B$832,$A77,'Census Tract'!W$5:W$832)</f>
        <v>0</v>
      </c>
      <c r="P77" s="29">
        <f ca="1">SUMIF('Census Tract'!$B$5:$B$832,$A77,'Census Tract'!X$5:X$832)</f>
        <v>0</v>
      </c>
      <c r="Q77" s="29">
        <f ca="1">SUMIF('Census Tract'!$B$5:$B$832,$A77,'Census Tract'!Y$5:Y$832)</f>
        <v>0</v>
      </c>
      <c r="R77" s="29">
        <f ca="1">SUMIF('Census Tract'!$B$5:$B$832,$A77,'Census Tract'!Z$5:Z$832)</f>
        <v>0</v>
      </c>
      <c r="S77" s="29">
        <f ca="1">SUMIF('Census Tract'!$B$5:$B$832,$A77,'Census Tract'!AA$5:AA$832)</f>
        <v>0</v>
      </c>
      <c r="T77" s="29">
        <f ca="1">SUMIF('Census Tract'!$B$5:$B$832,$A77,'Census Tract'!AB$5:AB$832)</f>
        <v>0</v>
      </c>
      <c r="U77" s="29">
        <f ca="1">SUMIF('Census Tract'!$B$5:$B$832,$A77,'Census Tract'!AC$5:AC$832)</f>
        <v>0</v>
      </c>
      <c r="V77" s="29">
        <f ca="1">SUMIF('Census Tract'!$B$5:$B$832,$A77,'Census Tract'!AD$5:AD$832)</f>
        <v>0</v>
      </c>
      <c r="W77" s="29">
        <f ca="1">SUMIF('Census Tract'!$B$5:$B$832,$A77,'Census Tract'!AE$5:AE$832)</f>
        <v>0</v>
      </c>
      <c r="X77" s="29">
        <f ca="1">SUMIF('Census Tract'!$B$5:$B$832,$A77,'Census Tract'!AF$5:AF$832)</f>
        <v>0</v>
      </c>
      <c r="Y77" s="345">
        <f ca="1">SUMIF('Census Tract'!$B$5:$B$832,$A77,'Census Tract'!AG$5:AG$832)</f>
        <v>0</v>
      </c>
    </row>
    <row r="78" spans="1:25" x14ac:dyDescent="0.25">
      <c r="A78" s="4" t="s">
        <v>121</v>
      </c>
      <c r="B78" s="344">
        <f ca="1">SUMIF('Census Tract'!$B$5:$B$832,$A78,'Census Tract'!J$5:J$832)</f>
        <v>14.721685973582092</v>
      </c>
      <c r="C78" s="29">
        <f ca="1">SUMIF('Census Tract'!$B$5:$B$832,$A78,'Census Tract'!K$5:K$832)</f>
        <v>73.466890059208964</v>
      </c>
      <c r="D78" s="29">
        <f ca="1">SUMIF('Census Tract'!$B$5:$B$832,$A78,'Census Tract'!L$5:L$832)</f>
        <v>338.71427488844313</v>
      </c>
      <c r="E78" s="29">
        <f ca="1">SUMIF('Census Tract'!$B$5:$B$832,$A78,'Census Tract'!M$5:M$832)</f>
        <v>735.98800285858738</v>
      </c>
      <c r="F78" s="29">
        <f ca="1">SUMIF('Census Tract'!$B$5:$B$832,$A78,'Census Tract'!N$5:N$832)</f>
        <v>15.355954368993235</v>
      </c>
      <c r="G78" s="29">
        <f ca="1">SUMIF('Census Tract'!$B$5:$B$832,$A78,'Census Tract'!O$5:O$832)</f>
        <v>76.578191992231538</v>
      </c>
      <c r="H78" s="29">
        <f ca="1">SUMIF('Census Tract'!$B$5:$B$832,$A78,'Census Tract'!P$5:P$832)</f>
        <v>353.35248180968495</v>
      </c>
      <c r="I78" s="29">
        <f ca="1">SUMIF('Census Tract'!$B$5:$B$832,$A78,'Census Tract'!Q$5:Q$832)</f>
        <v>767.97516282110416</v>
      </c>
      <c r="J78" s="29">
        <f ca="1">SUMIF('Census Tract'!$B$5:$B$832,$A78,'Census Tract'!R$5:R$832)</f>
        <v>8.3894549039467297</v>
      </c>
      <c r="K78" s="29">
        <f ca="1">SUMIF('Census Tract'!$B$5:$B$832,$A78,'Census Tract'!S$5:S$832)</f>
        <v>42.051339517613229</v>
      </c>
      <c r="L78" s="29">
        <f ca="1">SUMIF('Census Tract'!$B$5:$B$832,$A78,'Census Tract'!T$5:T$832)</f>
        <v>190.34385498914315</v>
      </c>
      <c r="M78" s="29">
        <f ca="1">SUMIF('Census Tract'!$B$5:$B$832,$A78,'Census Tract'!U$5:U$832)</f>
        <v>411.98161957999309</v>
      </c>
      <c r="N78" s="344">
        <f ca="1">SUMIF('Census Tract'!$B$5:$B$832,$A78,'Census Tract'!V$5:V$832)</f>
        <v>2.6563047783952376</v>
      </c>
      <c r="O78" s="29">
        <f ca="1">SUMIF('Census Tract'!$B$5:$B$832,$A78,'Census Tract'!W$5:W$832)</f>
        <v>13.200693452699729</v>
      </c>
      <c r="P78" s="29">
        <f ca="1">SUMIF('Census Tract'!$B$5:$B$832,$A78,'Census Tract'!X$5:X$832)</f>
        <v>60.741463549938778</v>
      </c>
      <c r="Q78" s="29">
        <f ca="1">SUMIF('Census Tract'!$B$5:$B$832,$A78,'Census Tract'!Y$5:Y$832)</f>
        <v>131.92620720939317</v>
      </c>
      <c r="R78" s="29">
        <f ca="1">SUMIF('Census Tract'!$B$5:$B$832,$A78,'Census Tract'!Z$5:Z$832)</f>
        <v>1.9671786172544341</v>
      </c>
      <c r="S78" s="29">
        <f ca="1">SUMIF('Census Tract'!$B$5:$B$832,$A78,'Census Tract'!AA$5:AA$832)</f>
        <v>9.3609879213012714</v>
      </c>
      <c r="T78" s="29">
        <f ca="1">SUMIF('Census Tract'!$B$5:$B$832,$A78,'Census Tract'!AB$5:AB$832)</f>
        <v>42.693504196727893</v>
      </c>
      <c r="U78" s="29">
        <f ca="1">SUMIF('Census Tract'!$B$5:$B$832,$A78,'Census Tract'!AC$5:AC$832)</f>
        <v>92.602961298480906</v>
      </c>
      <c r="V78" s="29">
        <f ca="1">SUMIF('Census Tract'!$B$5:$B$832,$A78,'Census Tract'!AD$5:AD$832)</f>
        <v>0.81900211696272462</v>
      </c>
      <c r="W78" s="29">
        <f ca="1">SUMIF('Census Tract'!$B$5:$B$832,$A78,'Census Tract'!AE$5:AE$832)</f>
        <v>3.8903708803558059</v>
      </c>
      <c r="X78" s="29">
        <f ca="1">SUMIF('Census Tract'!$B$5:$B$832,$A78,'Census Tract'!AF$5:AF$832)</f>
        <v>17.069843893784913</v>
      </c>
      <c r="Y78" s="345">
        <f ca="1">SUMIF('Census Tract'!$B$5:$B$832,$A78,'Census Tract'!AG$5:AG$832)</f>
        <v>36.671204412326716</v>
      </c>
    </row>
    <row r="79" spans="1:25" x14ac:dyDescent="0.25">
      <c r="A79" s="4" t="s">
        <v>466</v>
      </c>
      <c r="B79" s="344">
        <f ca="1">SUMIF('Census Tract'!$B$5:$B$832,$A79,'Census Tract'!J$5:J$832)</f>
        <v>1.1339806986799859</v>
      </c>
      <c r="C79" s="29">
        <f ca="1">SUMIF('Census Tract'!$B$5:$B$832,$A79,'Census Tract'!K$5:K$832)</f>
        <v>5.7202242278044286</v>
      </c>
      <c r="D79" s="29">
        <f ca="1">SUMIF('Census Tract'!$B$5:$B$832,$A79,'Census Tract'!L$5:L$832)</f>
        <v>26.505001676013404</v>
      </c>
      <c r="E79" s="29">
        <f ca="1">SUMIF('Census Tract'!$B$5:$B$832,$A79,'Census Tract'!M$5:M$832)</f>
        <v>57.656782605967294</v>
      </c>
      <c r="F79" s="29">
        <f ca="1">SUMIF('Census Tract'!$B$5:$B$832,$A79,'Census Tract'!N$5:N$832)</f>
        <v>0.6777121389011127</v>
      </c>
      <c r="G79" s="29">
        <f ca="1">SUMIF('Census Tract'!$B$5:$B$832,$A79,'Census Tract'!O$5:O$832)</f>
        <v>3.5422599057940998</v>
      </c>
      <c r="H79" s="29">
        <f ca="1">SUMIF('Census Tract'!$B$5:$B$832,$A79,'Census Tract'!P$5:P$832)</f>
        <v>16.52620240581188</v>
      </c>
      <c r="I79" s="29">
        <f ca="1">SUMIF('Census Tract'!$B$5:$B$832,$A79,'Census Tract'!Q$5:Q$832)</f>
        <v>35.985688977138402</v>
      </c>
      <c r="J79" s="29">
        <f ca="1">SUMIF('Census Tract'!$B$5:$B$832,$A79,'Census Tract'!R$5:R$832)</f>
        <v>0.46284675897377342</v>
      </c>
      <c r="K79" s="29">
        <f ca="1">SUMIF('Census Tract'!$B$5:$B$832,$A79,'Census Tract'!S$5:S$832)</f>
        <v>2.3977456587732879</v>
      </c>
      <c r="L79" s="29">
        <f ca="1">SUMIF('Census Tract'!$B$5:$B$832,$A79,'Census Tract'!T$5:T$832)</f>
        <v>11.048741663504853</v>
      </c>
      <c r="M79" s="29">
        <f ca="1">SUMIF('Census Tract'!$B$5:$B$832,$A79,'Census Tract'!U$5:U$832)</f>
        <v>24.013503705238378</v>
      </c>
      <c r="N79" s="344">
        <f ca="1">SUMIF('Census Tract'!$B$5:$B$832,$A79,'Census Tract'!V$5:V$832)</f>
        <v>0</v>
      </c>
      <c r="O79" s="29">
        <f ca="1">SUMIF('Census Tract'!$B$5:$B$832,$A79,'Census Tract'!W$5:W$832)</f>
        <v>0</v>
      </c>
      <c r="P79" s="29">
        <f ca="1">SUMIF('Census Tract'!$B$5:$B$832,$A79,'Census Tract'!X$5:X$832)</f>
        <v>0</v>
      </c>
      <c r="Q79" s="29">
        <f ca="1">SUMIF('Census Tract'!$B$5:$B$832,$A79,'Census Tract'!Y$5:Y$832)</f>
        <v>0</v>
      </c>
      <c r="R79" s="29">
        <f ca="1">SUMIF('Census Tract'!$B$5:$B$832,$A79,'Census Tract'!Z$5:Z$832)</f>
        <v>0</v>
      </c>
      <c r="S79" s="29">
        <f ca="1">SUMIF('Census Tract'!$B$5:$B$832,$A79,'Census Tract'!AA$5:AA$832)</f>
        <v>0</v>
      </c>
      <c r="T79" s="29">
        <f ca="1">SUMIF('Census Tract'!$B$5:$B$832,$A79,'Census Tract'!AB$5:AB$832)</f>
        <v>0</v>
      </c>
      <c r="U79" s="29">
        <f ca="1">SUMIF('Census Tract'!$B$5:$B$832,$A79,'Census Tract'!AC$5:AC$832)</f>
        <v>0</v>
      </c>
      <c r="V79" s="29">
        <f ca="1">SUMIF('Census Tract'!$B$5:$B$832,$A79,'Census Tract'!AD$5:AD$832)</f>
        <v>0</v>
      </c>
      <c r="W79" s="29">
        <f ca="1">SUMIF('Census Tract'!$B$5:$B$832,$A79,'Census Tract'!AE$5:AE$832)</f>
        <v>0</v>
      </c>
      <c r="X79" s="29">
        <f ca="1">SUMIF('Census Tract'!$B$5:$B$832,$A79,'Census Tract'!AF$5:AF$832)</f>
        <v>0</v>
      </c>
      <c r="Y79" s="345">
        <f ca="1">SUMIF('Census Tract'!$B$5:$B$832,$A79,'Census Tract'!AG$5:AG$832)</f>
        <v>0</v>
      </c>
    </row>
    <row r="80" spans="1:25" x14ac:dyDescent="0.25">
      <c r="A80" s="4" t="s">
        <v>337</v>
      </c>
      <c r="B80" s="344">
        <f ca="1">SUMIF('Census Tract'!$B$5:$B$832,$A80,'Census Tract'!J$5:J$832)</f>
        <v>0.53318604666931579</v>
      </c>
      <c r="C80" s="29">
        <f ca="1">SUMIF('Census Tract'!$B$5:$B$832,$A80,'Census Tract'!K$5:K$832)</f>
        <v>2.6895905244554696</v>
      </c>
      <c r="D80" s="29">
        <f ca="1">SUMIF('Census Tract'!$B$5:$B$832,$A80,'Census Tract'!L$5:L$832)</f>
        <v>12.46237883682473</v>
      </c>
      <c r="E80" s="29">
        <f ca="1">SUMIF('Census Tract'!$B$5:$B$832,$A80,'Census Tract'!M$5:M$832)</f>
        <v>27.109625425840989</v>
      </c>
      <c r="F80" s="29">
        <f ca="1">SUMIF('Census Tract'!$B$5:$B$832,$A80,'Census Tract'!N$5:N$832)</f>
        <v>0.95759240256809741</v>
      </c>
      <c r="G80" s="29">
        <f ca="1">SUMIF('Census Tract'!$B$5:$B$832,$A80,'Census Tract'!O$5:O$832)</f>
        <v>5.0051356306087333</v>
      </c>
      <c r="H80" s="29">
        <f ca="1">SUMIF('Census Tract'!$B$5:$B$832,$A80,'Census Tract'!P$5:P$832)</f>
        <v>23.351161885293013</v>
      </c>
      <c r="I80" s="29">
        <f ca="1">SUMIF('Census Tract'!$B$5:$B$832,$A80,'Census Tract'!Q$5:Q$832)</f>
        <v>50.84699002376049</v>
      </c>
      <c r="J80" s="29">
        <f ca="1">SUMIF('Census Tract'!$B$5:$B$832,$A80,'Census Tract'!R$5:R$832)</f>
        <v>0.65399232875659663</v>
      </c>
      <c r="K80" s="29">
        <f ca="1">SUMIF('Census Tract'!$B$5:$B$832,$A80,'Census Tract'!S$5:S$832)</f>
        <v>3.3879620776085355</v>
      </c>
      <c r="L80" s="29">
        <f ca="1">SUMIF('Census Tract'!$B$5:$B$832,$A80,'Census Tract'!T$5:T$832)</f>
        <v>15.611629875872181</v>
      </c>
      <c r="M80" s="29">
        <f ca="1">SUMIF('Census Tract'!$B$5:$B$832,$A80,'Census Tract'!U$5:U$832)</f>
        <v>33.930554563273695</v>
      </c>
      <c r="N80" s="344">
        <f ca="1">SUMIF('Census Tract'!$B$5:$B$832,$A80,'Census Tract'!V$5:V$832)</f>
        <v>0</v>
      </c>
      <c r="O80" s="29">
        <f ca="1">SUMIF('Census Tract'!$B$5:$B$832,$A80,'Census Tract'!W$5:W$832)</f>
        <v>0</v>
      </c>
      <c r="P80" s="29">
        <f ca="1">SUMIF('Census Tract'!$B$5:$B$832,$A80,'Census Tract'!X$5:X$832)</f>
        <v>0</v>
      </c>
      <c r="Q80" s="29">
        <f ca="1">SUMIF('Census Tract'!$B$5:$B$832,$A80,'Census Tract'!Y$5:Y$832)</f>
        <v>0</v>
      </c>
      <c r="R80" s="29">
        <f ca="1">SUMIF('Census Tract'!$B$5:$B$832,$A80,'Census Tract'!Z$5:Z$832)</f>
        <v>0</v>
      </c>
      <c r="S80" s="29">
        <f ca="1">SUMIF('Census Tract'!$B$5:$B$832,$A80,'Census Tract'!AA$5:AA$832)</f>
        <v>0</v>
      </c>
      <c r="T80" s="29">
        <f ca="1">SUMIF('Census Tract'!$B$5:$B$832,$A80,'Census Tract'!AB$5:AB$832)</f>
        <v>0</v>
      </c>
      <c r="U80" s="29">
        <f ca="1">SUMIF('Census Tract'!$B$5:$B$832,$A80,'Census Tract'!AC$5:AC$832)</f>
        <v>0</v>
      </c>
      <c r="V80" s="29">
        <f ca="1">SUMIF('Census Tract'!$B$5:$B$832,$A80,'Census Tract'!AD$5:AD$832)</f>
        <v>0</v>
      </c>
      <c r="W80" s="29">
        <f ca="1">SUMIF('Census Tract'!$B$5:$B$832,$A80,'Census Tract'!AE$5:AE$832)</f>
        <v>0</v>
      </c>
      <c r="X80" s="29">
        <f ca="1">SUMIF('Census Tract'!$B$5:$B$832,$A80,'Census Tract'!AF$5:AF$832)</f>
        <v>0</v>
      </c>
      <c r="Y80" s="345">
        <f ca="1">SUMIF('Census Tract'!$B$5:$B$832,$A80,'Census Tract'!AG$5:AG$832)</f>
        <v>0</v>
      </c>
    </row>
    <row r="81" spans="1:25" x14ac:dyDescent="0.25">
      <c r="A81" s="4" t="s">
        <v>338</v>
      </c>
      <c r="B81" s="344">
        <f ca="1">SUMIF('Census Tract'!$B$5:$B$832,$A81,'Census Tract'!J$5:J$832)</f>
        <v>19.976134237709701</v>
      </c>
      <c r="C81" s="29">
        <f ca="1">SUMIF('Census Tract'!$B$5:$B$832,$A81,'Census Tract'!K$5:K$832)</f>
        <v>99.472114157576797</v>
      </c>
      <c r="D81" s="29">
        <f ca="1">SUMIF('Census Tract'!$B$5:$B$832,$A81,'Census Tract'!L$5:L$832)</f>
        <v>458.14187075906204</v>
      </c>
      <c r="E81" s="29">
        <f ca="1">SUMIF('Census Tract'!$B$5:$B$832,$A81,'Census Tract'!M$5:M$832)</f>
        <v>995.26300833997902</v>
      </c>
      <c r="F81" s="29">
        <f ca="1">SUMIF('Census Tract'!$B$5:$B$832,$A81,'Census Tract'!N$5:N$832)</f>
        <v>20.412110295121373</v>
      </c>
      <c r="G81" s="29">
        <f ca="1">SUMIF('Census Tract'!$B$5:$B$832,$A81,'Census Tract'!O$5:O$832)</f>
        <v>97.884351000203338</v>
      </c>
      <c r="H81" s="29">
        <f ca="1">SUMIF('Census Tract'!$B$5:$B$832,$A81,'Census Tract'!P$5:P$832)</f>
        <v>447.30804421138055</v>
      </c>
      <c r="I81" s="29">
        <f ca="1">SUMIF('Census Tract'!$B$5:$B$832,$A81,'Census Tract'!Q$5:Q$832)</f>
        <v>970.55077137798844</v>
      </c>
      <c r="J81" s="29">
        <f ca="1">SUMIF('Census Tract'!$B$5:$B$832,$A81,'Census Tract'!R$5:R$832)</f>
        <v>8.926230547098978</v>
      </c>
      <c r="K81" s="29">
        <f ca="1">SUMIF('Census Tract'!$B$5:$B$832,$A81,'Census Tract'!S$5:S$832)</f>
        <v>42.872534759137849</v>
      </c>
      <c r="L81" s="29">
        <f ca="1">SUMIF('Census Tract'!$B$5:$B$832,$A81,'Census Tract'!T$5:T$832)</f>
        <v>189.36340986747803</v>
      </c>
      <c r="M81" s="29">
        <f ca="1">SUMIF('Census Tract'!$B$5:$B$832,$A81,'Census Tract'!U$5:U$832)</f>
        <v>407.46724178284751</v>
      </c>
      <c r="N81" s="344">
        <f ca="1">SUMIF('Census Tract'!$B$5:$B$832,$A81,'Census Tract'!V$5:V$832)</f>
        <v>2.8912995499957397</v>
      </c>
      <c r="O81" s="29">
        <f ca="1">SUMIF('Census Tract'!$B$5:$B$832,$A81,'Census Tract'!W$5:W$832)</f>
        <v>14.368516500761068</v>
      </c>
      <c r="P81" s="29">
        <f ca="1">SUMIF('Census Tract'!$B$5:$B$832,$A81,'Census Tract'!X$5:X$832)</f>
        <v>66.115066183828361</v>
      </c>
      <c r="Q81" s="29">
        <f ca="1">SUMIF('Census Tract'!$B$5:$B$832,$A81,'Census Tract'!Y$5:Y$832)</f>
        <v>143.59729600290927</v>
      </c>
      <c r="R81" s="29">
        <f ca="1">SUMIF('Census Tract'!$B$5:$B$832,$A81,'Census Tract'!Z$5:Z$832)</f>
        <v>1.8497464896302267</v>
      </c>
      <c r="S81" s="29">
        <f ca="1">SUMIF('Census Tract'!$B$5:$B$832,$A81,'Census Tract'!AA$5:AA$832)</f>
        <v>8.8021770849994994</v>
      </c>
      <c r="T81" s="29">
        <f ca="1">SUMIF('Census Tract'!$B$5:$B$832,$A81,'Census Tract'!AB$5:AB$832)</f>
        <v>40.144885078169054</v>
      </c>
      <c r="U81" s="29">
        <f ca="1">SUMIF('Census Tract'!$B$5:$B$832,$A81,'Census Tract'!AC$5:AC$832)</f>
        <v>87.074961617008029</v>
      </c>
      <c r="V81" s="29">
        <f ca="1">SUMIF('Census Tract'!$B$5:$B$832,$A81,'Census Tract'!AD$5:AD$832)</f>
        <v>0.77011120269592759</v>
      </c>
      <c r="W81" s="29">
        <f ca="1">SUMIF('Census Tract'!$B$5:$B$832,$A81,'Census Tract'!AE$5:AE$832)</f>
        <v>3.6581324218242313</v>
      </c>
      <c r="X81" s="29">
        <f ca="1">SUMIF('Census Tract'!$B$5:$B$832,$A81,'Census Tract'!AF$5:AF$832)</f>
        <v>16.050847413710329</v>
      </c>
      <c r="Y81" s="345">
        <f ca="1">SUMIF('Census Tract'!$B$5:$B$832,$A81,'Census Tract'!AG$5:AG$832)</f>
        <v>34.482090765548612</v>
      </c>
    </row>
    <row r="82" spans="1:25" x14ac:dyDescent="0.25">
      <c r="A82" s="4" t="s">
        <v>340</v>
      </c>
      <c r="B82" s="344">
        <f ca="1">SUMIF('Census Tract'!$B$5:$B$832,$A82,'Census Tract'!J$5:J$832)</f>
        <v>0.86508283652687268</v>
      </c>
      <c r="C82" s="29">
        <f ca="1">SUMIF('Census Tract'!$B$5:$B$832,$A82,'Census Tract'!K$5:K$832)</f>
        <v>4.3638024935689605</v>
      </c>
      <c r="D82" s="29">
        <f ca="1">SUMIF('Census Tract'!$B$5:$B$832,$A82,'Census Tract'!L$5:L$832)</f>
        <v>20.219940302974994</v>
      </c>
      <c r="E82" s="29">
        <f ca="1">SUMIF('Census Tract'!$B$5:$B$832,$A82,'Census Tract'!M$5:M$832)</f>
        <v>43.984781310514343</v>
      </c>
      <c r="F82" s="29">
        <f ca="1">SUMIF('Census Tract'!$B$5:$B$832,$A82,'Census Tract'!N$5:N$832)</f>
        <v>0.78460355726304298</v>
      </c>
      <c r="G82" s="29">
        <f ca="1">SUMIF('Census Tract'!$B$5:$B$832,$A82,'Census Tract'!O$5:O$832)</f>
        <v>4.1009590404309328</v>
      </c>
      <c r="H82" s="29">
        <f ca="1">SUMIF('Census Tract'!$B$5:$B$832,$A82,'Census Tract'!P$5:P$832)</f>
        <v>19.132779909584958</v>
      </c>
      <c r="I82" s="29">
        <f ca="1">SUMIF('Census Tract'!$B$5:$B$832,$A82,'Census Tract'!Q$5:Q$832)</f>
        <v>41.661493075519573</v>
      </c>
      <c r="J82" s="29">
        <f ca="1">SUMIF('Census Tract'!$B$5:$B$832,$A82,'Census Tract'!R$5:R$832)</f>
        <v>0.53584876633216327</v>
      </c>
      <c r="K82" s="29">
        <f ca="1">SUMIF('Census Tract'!$B$5:$B$832,$A82,'Census Tract'!S$5:S$832)</f>
        <v>2.7759275144989606</v>
      </c>
      <c r="L82" s="29">
        <f ca="1">SUMIF('Census Tract'!$B$5:$B$832,$A82,'Census Tract'!T$5:T$832)</f>
        <v>12.791392561630365</v>
      </c>
      <c r="M82" s="29">
        <f ca="1">SUMIF('Census Tract'!$B$5:$B$832,$A82,'Census Tract'!U$5:U$832)</f>
        <v>27.801007755342066</v>
      </c>
      <c r="N82" s="344">
        <f ca="1">SUMIF('Census Tract'!$B$5:$B$832,$A82,'Census Tract'!V$5:V$832)</f>
        <v>0.21627070913171809</v>
      </c>
      <c r="O82" s="29">
        <f ca="1">SUMIF('Census Tract'!$B$5:$B$832,$A82,'Census Tract'!W$5:W$832)</f>
        <v>1.0909506233922404</v>
      </c>
      <c r="P82" s="29">
        <f ca="1">SUMIF('Census Tract'!$B$5:$B$832,$A82,'Census Tract'!X$5:X$832)</f>
        <v>5.0549850757437476</v>
      </c>
      <c r="Q82" s="29">
        <f ca="1">SUMIF('Census Tract'!$B$5:$B$832,$A82,'Census Tract'!Y$5:Y$832)</f>
        <v>10.996195327628584</v>
      </c>
      <c r="R82" s="29">
        <f ca="1">SUMIF('Census Tract'!$B$5:$B$832,$A82,'Census Tract'!Z$5:Z$832)</f>
        <v>0.19615088931576075</v>
      </c>
      <c r="S82" s="29">
        <f ca="1">SUMIF('Census Tract'!$B$5:$B$832,$A82,'Census Tract'!AA$5:AA$832)</f>
        <v>1.0252397601077332</v>
      </c>
      <c r="T82" s="29">
        <f ca="1">SUMIF('Census Tract'!$B$5:$B$832,$A82,'Census Tract'!AB$5:AB$832)</f>
        <v>4.7831949773962386</v>
      </c>
      <c r="U82" s="29">
        <f ca="1">SUMIF('Census Tract'!$B$5:$B$832,$A82,'Census Tract'!AC$5:AC$832)</f>
        <v>10.41537326887989</v>
      </c>
      <c r="V82" s="29">
        <f ca="1">SUMIF('Census Tract'!$B$5:$B$832,$A82,'Census Tract'!AD$5:AD$832)</f>
        <v>0.13396219158304079</v>
      </c>
      <c r="W82" s="29">
        <f ca="1">SUMIF('Census Tract'!$B$5:$B$832,$A82,'Census Tract'!AE$5:AE$832)</f>
        <v>0.69398187862474003</v>
      </c>
      <c r="X82" s="29">
        <f ca="1">SUMIF('Census Tract'!$B$5:$B$832,$A82,'Census Tract'!AF$5:AF$832)</f>
        <v>3.1978481404075918</v>
      </c>
      <c r="Y82" s="345">
        <f ca="1">SUMIF('Census Tract'!$B$5:$B$832,$A82,'Census Tract'!AG$5:AG$832)</f>
        <v>6.9502519388355175</v>
      </c>
    </row>
    <row r="83" spans="1:25" x14ac:dyDescent="0.25">
      <c r="A83" s="4" t="s">
        <v>341</v>
      </c>
      <c r="B83" s="344">
        <f ca="1">SUMIF('Census Tract'!$B$5:$B$832,$A83,'Census Tract'!J$5:J$832)</f>
        <v>5.4240540194313684</v>
      </c>
      <c r="C83" s="29">
        <f ca="1">SUMIF('Census Tract'!$B$5:$B$832,$A83,'Census Tract'!K$5:K$832)</f>
        <v>27.360964124863997</v>
      </c>
      <c r="D83" s="29">
        <f ca="1">SUMIF('Census Tract'!$B$5:$B$832,$A83,'Census Tract'!L$5:L$832)</f>
        <v>126.77866655328903</v>
      </c>
      <c r="E83" s="29">
        <f ca="1">SUMIF('Census Tract'!$B$5:$B$832,$A83,'Census Tract'!M$5:M$832)</f>
        <v>275.78379755970803</v>
      </c>
      <c r="F83" s="29">
        <f ca="1">SUMIF('Census Tract'!$B$5:$B$832,$A83,'Census Tract'!N$5:N$832)</f>
        <v>1.9408613779126307</v>
      </c>
      <c r="G83" s="29">
        <f ca="1">SUMIF('Census Tract'!$B$5:$B$832,$A83,'Census Tract'!O$5:O$832)</f>
        <v>10.144477348202496</v>
      </c>
      <c r="H83" s="29">
        <f ca="1">SUMIF('Census Tract'!$B$5:$B$832,$A83,'Census Tract'!P$5:P$832)</f>
        <v>47.3284542682321</v>
      </c>
      <c r="I83" s="29">
        <f ca="1">SUMIF('Census Tract'!$B$5:$B$832,$A83,'Census Tract'!Q$5:Q$832)</f>
        <v>103.05737478238569</v>
      </c>
      <c r="J83" s="29">
        <f ca="1">SUMIF('Census Tract'!$B$5:$B$832,$A83,'Census Tract'!R$5:R$832)</f>
        <v>1.325520596164665</v>
      </c>
      <c r="K83" s="29">
        <f ca="1">SUMIF('Census Tract'!$B$5:$B$832,$A83,'Census Tract'!S$5:S$832)</f>
        <v>6.8667678739184987</v>
      </c>
      <c r="L83" s="29">
        <f ca="1">SUMIF('Census Tract'!$B$5:$B$832,$A83,'Census Tract'!T$5:T$832)</f>
        <v>31.641864942837767</v>
      </c>
      <c r="M83" s="29">
        <f ca="1">SUMIF('Census Tract'!$B$5:$B$832,$A83,'Census Tract'!U$5:U$832)</f>
        <v>68.770912035647612</v>
      </c>
      <c r="N83" s="344">
        <f ca="1">SUMIF('Census Tract'!$B$5:$B$832,$A83,'Census Tract'!V$5:V$832)</f>
        <v>0</v>
      </c>
      <c r="O83" s="29">
        <f ca="1">SUMIF('Census Tract'!$B$5:$B$832,$A83,'Census Tract'!W$5:W$832)</f>
        <v>0</v>
      </c>
      <c r="P83" s="29">
        <f ca="1">SUMIF('Census Tract'!$B$5:$B$832,$A83,'Census Tract'!X$5:X$832)</f>
        <v>0</v>
      </c>
      <c r="Q83" s="29">
        <f ca="1">SUMIF('Census Tract'!$B$5:$B$832,$A83,'Census Tract'!Y$5:Y$832)</f>
        <v>0</v>
      </c>
      <c r="R83" s="29">
        <f ca="1">SUMIF('Census Tract'!$B$5:$B$832,$A83,'Census Tract'!Z$5:Z$832)</f>
        <v>0</v>
      </c>
      <c r="S83" s="29">
        <f ca="1">SUMIF('Census Tract'!$B$5:$B$832,$A83,'Census Tract'!AA$5:AA$832)</f>
        <v>0</v>
      </c>
      <c r="T83" s="29">
        <f ca="1">SUMIF('Census Tract'!$B$5:$B$832,$A83,'Census Tract'!AB$5:AB$832)</f>
        <v>0</v>
      </c>
      <c r="U83" s="29">
        <f ca="1">SUMIF('Census Tract'!$B$5:$B$832,$A83,'Census Tract'!AC$5:AC$832)</f>
        <v>0</v>
      </c>
      <c r="V83" s="29">
        <f ca="1">SUMIF('Census Tract'!$B$5:$B$832,$A83,'Census Tract'!AD$5:AD$832)</f>
        <v>0</v>
      </c>
      <c r="W83" s="29">
        <f ca="1">SUMIF('Census Tract'!$B$5:$B$832,$A83,'Census Tract'!AE$5:AE$832)</f>
        <v>0</v>
      </c>
      <c r="X83" s="29">
        <f ca="1">SUMIF('Census Tract'!$B$5:$B$832,$A83,'Census Tract'!AF$5:AF$832)</f>
        <v>0</v>
      </c>
      <c r="Y83" s="345">
        <f ca="1">SUMIF('Census Tract'!$B$5:$B$832,$A83,'Census Tract'!AG$5:AG$832)</f>
        <v>0</v>
      </c>
    </row>
    <row r="84" spans="1:25" x14ac:dyDescent="0.25">
      <c r="A84" s="4" t="s">
        <v>467</v>
      </c>
      <c r="B84" s="344">
        <f ca="1">SUMIF('Census Tract'!$B$5:$B$832,$A84,'Census Tract'!J$5:J$832)</f>
        <v>12.927192018712848</v>
      </c>
      <c r="C84" s="29">
        <f ca="1">SUMIF('Census Tract'!$B$5:$B$832,$A84,'Census Tract'!K$5:K$832)</f>
        <v>64.36833690942818</v>
      </c>
      <c r="D84" s="29">
        <f ca="1">SUMIF('Census Tract'!$B$5:$B$832,$A84,'Census Tract'!L$5:L$832)</f>
        <v>296.45629012926395</v>
      </c>
      <c r="E84" s="29">
        <f ca="1">SUMIF('Census Tract'!$B$5:$B$832,$A84,'Census Tract'!M$5:M$832)</f>
        <v>644.01539149501775</v>
      </c>
      <c r="F84" s="29">
        <f ca="1">SUMIF('Census Tract'!$B$5:$B$832,$A84,'Census Tract'!N$5:N$832)</f>
        <v>10.547296030577911</v>
      </c>
      <c r="G84" s="29">
        <f ca="1">SUMIF('Census Tract'!$B$5:$B$832,$A84,'Census Tract'!O$5:O$832)</f>
        <v>50.759825412177371</v>
      </c>
      <c r="H84" s="29">
        <f ca="1">SUMIF('Census Tract'!$B$5:$B$832,$A84,'Census Tract'!P$5:P$832)</f>
        <v>232.17038050072085</v>
      </c>
      <c r="I84" s="29">
        <f ca="1">SUMIF('Census Tract'!$B$5:$B$832,$A84,'Census Tract'!Q$5:Q$832)</f>
        <v>503.83307482442899</v>
      </c>
      <c r="J84" s="29">
        <f ca="1">SUMIF('Census Tract'!$B$5:$B$832,$A84,'Census Tract'!R$5:R$832)</f>
        <v>4.7155601382194359</v>
      </c>
      <c r="K84" s="29">
        <f ca="1">SUMIF('Census Tract'!$B$5:$B$832,$A84,'Census Tract'!S$5:S$832)</f>
        <v>22.757070813114648</v>
      </c>
      <c r="L84" s="29">
        <f ca="1">SUMIF('Census Tract'!$B$5:$B$832,$A84,'Census Tract'!T$5:T$832)</f>
        <v>100.79961068737552</v>
      </c>
      <c r="M84" s="29">
        <f ca="1">SUMIF('Census Tract'!$B$5:$B$832,$A84,'Census Tract'!U$5:U$832)</f>
        <v>217.04621984255513</v>
      </c>
      <c r="N84" s="344">
        <f ca="1">SUMIF('Census Tract'!$B$5:$B$832,$A84,'Census Tract'!V$5:V$832)</f>
        <v>0</v>
      </c>
      <c r="O84" s="29">
        <f ca="1">SUMIF('Census Tract'!$B$5:$B$832,$A84,'Census Tract'!W$5:W$832)</f>
        <v>0</v>
      </c>
      <c r="P84" s="29">
        <f ca="1">SUMIF('Census Tract'!$B$5:$B$832,$A84,'Census Tract'!X$5:X$832)</f>
        <v>0</v>
      </c>
      <c r="Q84" s="29">
        <f ca="1">SUMIF('Census Tract'!$B$5:$B$832,$A84,'Census Tract'!Y$5:Y$832)</f>
        <v>0</v>
      </c>
      <c r="R84" s="29">
        <f ca="1">SUMIF('Census Tract'!$B$5:$B$832,$A84,'Census Tract'!Z$5:Z$832)</f>
        <v>0</v>
      </c>
      <c r="S84" s="29">
        <f ca="1">SUMIF('Census Tract'!$B$5:$B$832,$A84,'Census Tract'!AA$5:AA$832)</f>
        <v>0</v>
      </c>
      <c r="T84" s="29">
        <f ca="1">SUMIF('Census Tract'!$B$5:$B$832,$A84,'Census Tract'!AB$5:AB$832)</f>
        <v>0</v>
      </c>
      <c r="U84" s="29">
        <f ca="1">SUMIF('Census Tract'!$B$5:$B$832,$A84,'Census Tract'!AC$5:AC$832)</f>
        <v>0</v>
      </c>
      <c r="V84" s="29">
        <f ca="1">SUMIF('Census Tract'!$B$5:$B$832,$A84,'Census Tract'!AD$5:AD$832)</f>
        <v>0</v>
      </c>
      <c r="W84" s="29">
        <f ca="1">SUMIF('Census Tract'!$B$5:$B$832,$A84,'Census Tract'!AE$5:AE$832)</f>
        <v>0</v>
      </c>
      <c r="X84" s="29">
        <f ca="1">SUMIF('Census Tract'!$B$5:$B$832,$A84,'Census Tract'!AF$5:AF$832)</f>
        <v>0</v>
      </c>
      <c r="Y84" s="345">
        <f ca="1">SUMIF('Census Tract'!$B$5:$B$832,$A84,'Census Tract'!AG$5:AG$832)</f>
        <v>0</v>
      </c>
    </row>
    <row r="85" spans="1:25" x14ac:dyDescent="0.25">
      <c r="A85" s="4" t="s">
        <v>343</v>
      </c>
      <c r="B85" s="344">
        <f ca="1">SUMIF('Census Tract'!$B$5:$B$832,$A85,'Census Tract'!J$5:J$832)</f>
        <v>3.6646937213438568</v>
      </c>
      <c r="C85" s="29">
        <f ca="1">SUMIF('Census Tract'!$B$5:$B$832,$A85,'Census Tract'!K$5:K$832)</f>
        <v>18.4860904922948</v>
      </c>
      <c r="D85" s="29">
        <f ca="1">SUMIF('Census Tract'!$B$5:$B$832,$A85,'Census Tract'!L$5:L$832)</f>
        <v>85.656407855409171</v>
      </c>
      <c r="E85" s="29">
        <f ca="1">SUMIF('Census Tract'!$B$5:$B$832,$A85,'Census Tract'!M$5:M$832)</f>
        <v>186.32984622660163</v>
      </c>
      <c r="F85" s="29">
        <f ca="1">SUMIF('Census Tract'!$B$5:$B$832,$A85,'Census Tract'!N$5:N$832)</f>
        <v>1.1800844393054739</v>
      </c>
      <c r="G85" s="29">
        <f ca="1">SUMIF('Census Tract'!$B$5:$B$832,$A85,'Census Tract'!O$5:O$832)</f>
        <v>6.1680550706695154</v>
      </c>
      <c r="H85" s="29">
        <f ca="1">SUMIF('Census Tract'!$B$5:$B$832,$A85,'Census Tract'!P$5:P$832)</f>
        <v>28.776693201236778</v>
      </c>
      <c r="I85" s="29">
        <f ca="1">SUMIF('Census Tract'!$B$5:$B$832,$A85,'Census Tract'!Q$5:Q$832)</f>
        <v>62.661046131569918</v>
      </c>
      <c r="J85" s="29">
        <f ca="1">SUMIF('Census Tract'!$B$5:$B$832,$A85,'Census Tract'!R$5:R$832)</f>
        <v>0.80594433343567262</v>
      </c>
      <c r="K85" s="29">
        <f ca="1">SUMIF('Census Tract'!$B$5:$B$832,$A85,'Census Tract'!S$5:S$832)</f>
        <v>4.1751389401385328</v>
      </c>
      <c r="L85" s="29">
        <f ca="1">SUMIF('Census Tract'!$B$5:$B$832,$A85,'Census Tract'!T$5:T$832)</f>
        <v>19.238917768463693</v>
      </c>
      <c r="M85" s="29">
        <f ca="1">SUMIF('Census Tract'!$B$5:$B$832,$A85,'Census Tract'!U$5:U$832)</f>
        <v>41.814157411589527</v>
      </c>
      <c r="N85" s="344">
        <f ca="1">SUMIF('Census Tract'!$B$5:$B$832,$A85,'Census Tract'!V$5:V$832)</f>
        <v>0</v>
      </c>
      <c r="O85" s="29">
        <f ca="1">SUMIF('Census Tract'!$B$5:$B$832,$A85,'Census Tract'!W$5:W$832)</f>
        <v>0</v>
      </c>
      <c r="P85" s="29">
        <f ca="1">SUMIF('Census Tract'!$B$5:$B$832,$A85,'Census Tract'!X$5:X$832)</f>
        <v>0</v>
      </c>
      <c r="Q85" s="29">
        <f ca="1">SUMIF('Census Tract'!$B$5:$B$832,$A85,'Census Tract'!Y$5:Y$832)</f>
        <v>0</v>
      </c>
      <c r="R85" s="29">
        <f ca="1">SUMIF('Census Tract'!$B$5:$B$832,$A85,'Census Tract'!Z$5:Z$832)</f>
        <v>0</v>
      </c>
      <c r="S85" s="29">
        <f ca="1">SUMIF('Census Tract'!$B$5:$B$832,$A85,'Census Tract'!AA$5:AA$832)</f>
        <v>0</v>
      </c>
      <c r="T85" s="29">
        <f ca="1">SUMIF('Census Tract'!$B$5:$B$832,$A85,'Census Tract'!AB$5:AB$832)</f>
        <v>0</v>
      </c>
      <c r="U85" s="29">
        <f ca="1">SUMIF('Census Tract'!$B$5:$B$832,$A85,'Census Tract'!AC$5:AC$832)</f>
        <v>0</v>
      </c>
      <c r="V85" s="29">
        <f ca="1">SUMIF('Census Tract'!$B$5:$B$832,$A85,'Census Tract'!AD$5:AD$832)</f>
        <v>0</v>
      </c>
      <c r="W85" s="29">
        <f ca="1">SUMIF('Census Tract'!$B$5:$B$832,$A85,'Census Tract'!AE$5:AE$832)</f>
        <v>0</v>
      </c>
      <c r="X85" s="29">
        <f ca="1">SUMIF('Census Tract'!$B$5:$B$832,$A85,'Census Tract'!AF$5:AF$832)</f>
        <v>0</v>
      </c>
      <c r="Y85" s="345">
        <f ca="1">SUMIF('Census Tract'!$B$5:$B$832,$A85,'Census Tract'!AG$5:AG$832)</f>
        <v>0</v>
      </c>
    </row>
    <row r="86" spans="1:25" x14ac:dyDescent="0.25">
      <c r="A86" s="4" t="s">
        <v>344</v>
      </c>
      <c r="B86" s="344">
        <f ca="1">SUMIF('Census Tract'!$B$5:$B$832,$A86,'Census Tract'!J$5:J$832)</f>
        <v>1.8838215942840957</v>
      </c>
      <c r="C86" s="29">
        <f ca="1">SUMIF('Census Tract'!$B$5:$B$832,$A86,'Census Tract'!K$5:K$832)</f>
        <v>9.5027031209867605</v>
      </c>
      <c r="D86" s="29">
        <f ca="1">SUMIF('Census Tract'!$B$5:$B$832,$A86,'Census Tract'!L$5:L$832)</f>
        <v>44.031344247686221</v>
      </c>
      <c r="E86" s="29">
        <f ca="1">SUMIF('Census Tract'!$B$5:$B$832,$A86,'Census Tract'!M$5:M$832)</f>
        <v>95.782134789858944</v>
      </c>
      <c r="F86" s="29">
        <f ca="1">SUMIF('Census Tract'!$B$5:$B$832,$A86,'Census Tract'!N$5:N$832)</f>
        <v>1.0196958746542126</v>
      </c>
      <c r="G86" s="29">
        <f ca="1">SUMIF('Census Tract'!$B$5:$B$832,$A86,'Census Tract'!O$5:O$832)</f>
        <v>5.3297375176841957</v>
      </c>
      <c r="H86" s="29">
        <f ca="1">SUMIF('Census Tract'!$B$5:$B$832,$A86,'Census Tract'!P$5:P$832)</f>
        <v>24.865572637124899</v>
      </c>
      <c r="I86" s="29">
        <f ca="1">SUMIF('Census Tract'!$B$5:$B$832,$A86,'Census Tract'!Q$5:Q$832)</f>
        <v>54.144608736205349</v>
      </c>
      <c r="J86" s="29">
        <f ca="1">SUMIF('Census Tract'!$B$5:$B$832,$A86,'Census Tract'!R$5:R$832)</f>
        <v>0.69640619317797869</v>
      </c>
      <c r="K86" s="29">
        <f ca="1">SUMIF('Census Tract'!$B$5:$B$832,$A86,'Census Tract'!S$5:S$832)</f>
        <v>3.6076841720521742</v>
      </c>
      <c r="L86" s="29">
        <f ca="1">SUMIF('Census Tract'!$B$5:$B$832,$A86,'Census Tract'!T$5:T$832)</f>
        <v>16.624102842047414</v>
      </c>
      <c r="M86" s="29">
        <f ca="1">SUMIF('Census Tract'!$B$5:$B$832,$A86,'Census Tract'!U$5:U$832)</f>
        <v>36.131078755545396</v>
      </c>
      <c r="N86" s="344">
        <f ca="1">SUMIF('Census Tract'!$B$5:$B$832,$A86,'Census Tract'!V$5:V$832)</f>
        <v>0</v>
      </c>
      <c r="O86" s="29">
        <f ca="1">SUMIF('Census Tract'!$B$5:$B$832,$A86,'Census Tract'!W$5:W$832)</f>
        <v>0</v>
      </c>
      <c r="P86" s="29">
        <f ca="1">SUMIF('Census Tract'!$B$5:$B$832,$A86,'Census Tract'!X$5:X$832)</f>
        <v>0</v>
      </c>
      <c r="Q86" s="29">
        <f ca="1">SUMIF('Census Tract'!$B$5:$B$832,$A86,'Census Tract'!Y$5:Y$832)</f>
        <v>0</v>
      </c>
      <c r="R86" s="29">
        <f ca="1">SUMIF('Census Tract'!$B$5:$B$832,$A86,'Census Tract'!Z$5:Z$832)</f>
        <v>0</v>
      </c>
      <c r="S86" s="29">
        <f ca="1">SUMIF('Census Tract'!$B$5:$B$832,$A86,'Census Tract'!AA$5:AA$832)</f>
        <v>0</v>
      </c>
      <c r="T86" s="29">
        <f ca="1">SUMIF('Census Tract'!$B$5:$B$832,$A86,'Census Tract'!AB$5:AB$832)</f>
        <v>0</v>
      </c>
      <c r="U86" s="29">
        <f ca="1">SUMIF('Census Tract'!$B$5:$B$832,$A86,'Census Tract'!AC$5:AC$832)</f>
        <v>0</v>
      </c>
      <c r="V86" s="29">
        <f ca="1">SUMIF('Census Tract'!$B$5:$B$832,$A86,'Census Tract'!AD$5:AD$832)</f>
        <v>0</v>
      </c>
      <c r="W86" s="29">
        <f ca="1">SUMIF('Census Tract'!$B$5:$B$832,$A86,'Census Tract'!AE$5:AE$832)</f>
        <v>0</v>
      </c>
      <c r="X86" s="29">
        <f ca="1">SUMIF('Census Tract'!$B$5:$B$832,$A86,'Census Tract'!AF$5:AF$832)</f>
        <v>0</v>
      </c>
      <c r="Y86" s="345">
        <f ca="1">SUMIF('Census Tract'!$B$5:$B$832,$A86,'Census Tract'!AG$5:AG$832)</f>
        <v>0</v>
      </c>
    </row>
    <row r="87" spans="1:25" x14ac:dyDescent="0.25">
      <c r="A87" s="4" t="s">
        <v>345</v>
      </c>
      <c r="B87" s="344">
        <f ca="1">SUMIF('Census Tract'!$B$5:$B$832,$A87,'Census Tract'!J$5:J$832)</f>
        <v>11.328824481505157</v>
      </c>
      <c r="C87" s="29">
        <f ca="1">SUMIF('Census Tract'!$B$5:$B$832,$A87,'Census Tract'!K$5:K$832)</f>
        <v>57.019848169608821</v>
      </c>
      <c r="D87" s="29">
        <f ca="1">SUMIF('Census Tract'!$B$5:$B$832,$A87,'Census Tract'!L$5:L$832)</f>
        <v>263.93342679420437</v>
      </c>
      <c r="E87" s="29">
        <f ca="1">SUMIF('Census Tract'!$B$5:$B$832,$A87,'Census Tract'!M$5:M$832)</f>
        <v>574.00740129405358</v>
      </c>
      <c r="F87" s="29">
        <f ca="1">SUMIF('Census Tract'!$B$5:$B$832,$A87,'Census Tract'!N$5:N$832)</f>
        <v>4.7230072111933037</v>
      </c>
      <c r="G87" s="29">
        <f ca="1">SUMIF('Census Tract'!$B$5:$B$832,$A87,'Census Tract'!O$5:O$832)</f>
        <v>23.842712776027128</v>
      </c>
      <c r="H87" s="29">
        <f ca="1">SUMIF('Census Tract'!$B$5:$B$832,$A87,'Census Tract'!P$5:P$832)</f>
        <v>110.33964678754496</v>
      </c>
      <c r="I87" s="29">
        <f ca="1">SUMIF('Census Tract'!$B$5:$B$832,$A87,'Census Tract'!Q$5:Q$832)</f>
        <v>239.93243857637708</v>
      </c>
      <c r="J87" s="29">
        <f ca="1">SUMIF('Census Tract'!$B$5:$B$832,$A87,'Census Tract'!R$5:R$832)</f>
        <v>2.7452889557698272</v>
      </c>
      <c r="K87" s="29">
        <f ca="1">SUMIF('Census Tract'!$B$5:$B$832,$A87,'Census Tract'!S$5:S$832)</f>
        <v>13.899052204964704</v>
      </c>
      <c r="L87" s="29">
        <f ca="1">SUMIF('Census Tract'!$B$5:$B$832,$A87,'Census Tract'!T$5:T$832)</f>
        <v>63.261732205229734</v>
      </c>
      <c r="M87" s="29">
        <f ca="1">SUMIF('Census Tract'!$B$5:$B$832,$A87,'Census Tract'!U$5:U$832)</f>
        <v>137.10146687307463</v>
      </c>
      <c r="N87" s="344">
        <f ca="1">SUMIF('Census Tract'!$B$5:$B$832,$A87,'Census Tract'!V$5:V$832)</f>
        <v>0</v>
      </c>
      <c r="O87" s="29">
        <f ca="1">SUMIF('Census Tract'!$B$5:$B$832,$A87,'Census Tract'!W$5:W$832)</f>
        <v>0</v>
      </c>
      <c r="P87" s="29">
        <f ca="1">SUMIF('Census Tract'!$B$5:$B$832,$A87,'Census Tract'!X$5:X$832)</f>
        <v>0</v>
      </c>
      <c r="Q87" s="29">
        <f ca="1">SUMIF('Census Tract'!$B$5:$B$832,$A87,'Census Tract'!Y$5:Y$832)</f>
        <v>0</v>
      </c>
      <c r="R87" s="29">
        <f ca="1">SUMIF('Census Tract'!$B$5:$B$832,$A87,'Census Tract'!Z$5:Z$832)</f>
        <v>0</v>
      </c>
      <c r="S87" s="29">
        <f ca="1">SUMIF('Census Tract'!$B$5:$B$832,$A87,'Census Tract'!AA$5:AA$832)</f>
        <v>0</v>
      </c>
      <c r="T87" s="29">
        <f ca="1">SUMIF('Census Tract'!$B$5:$B$832,$A87,'Census Tract'!AB$5:AB$832)</f>
        <v>0</v>
      </c>
      <c r="U87" s="29">
        <f ca="1">SUMIF('Census Tract'!$B$5:$B$832,$A87,'Census Tract'!AC$5:AC$832)</f>
        <v>0</v>
      </c>
      <c r="V87" s="29">
        <f ca="1">SUMIF('Census Tract'!$B$5:$B$832,$A87,'Census Tract'!AD$5:AD$832)</f>
        <v>0</v>
      </c>
      <c r="W87" s="29">
        <f ca="1">SUMIF('Census Tract'!$B$5:$B$832,$A87,'Census Tract'!AE$5:AE$832)</f>
        <v>0</v>
      </c>
      <c r="X87" s="29">
        <f ca="1">SUMIF('Census Tract'!$B$5:$B$832,$A87,'Census Tract'!AF$5:AF$832)</f>
        <v>0</v>
      </c>
      <c r="Y87" s="345">
        <f ca="1">SUMIF('Census Tract'!$B$5:$B$832,$A87,'Census Tract'!AG$5:AG$832)</f>
        <v>0</v>
      </c>
    </row>
    <row r="88" spans="1:25" x14ac:dyDescent="0.25">
      <c r="A88" s="4" t="s">
        <v>346</v>
      </c>
      <c r="B88" s="344">
        <f ca="1">SUMIF('Census Tract'!$B$5:$B$832,$A88,'Census Tract'!J$5:J$832)</f>
        <v>54.602470218616986</v>
      </c>
      <c r="C88" s="29">
        <f ca="1">SUMIF('Census Tract'!$B$5:$B$832,$A88,'Census Tract'!K$5:K$832)</f>
        <v>272.19265373382387</v>
      </c>
      <c r="D88" s="29">
        <f ca="1">SUMIF('Census Tract'!$B$5:$B$832,$A88,'Census Tract'!L$5:L$832)</f>
        <v>1254.2895538434373</v>
      </c>
      <c r="E88" s="29">
        <f ca="1">SUMIF('Census Tract'!$B$5:$B$832,$A88,'Census Tract'!M$5:M$832)</f>
        <v>2725.1200462856114</v>
      </c>
      <c r="F88" s="29">
        <f ca="1">SUMIF('Census Tract'!$B$5:$B$832,$A88,'Census Tract'!N$5:N$832)</f>
        <v>28.758261629519083</v>
      </c>
      <c r="G88" s="29">
        <f ca="1">SUMIF('Census Tract'!$B$5:$B$832,$A88,'Census Tract'!O$5:O$832)</f>
        <v>138.5372456242319</v>
      </c>
      <c r="H88" s="29">
        <f ca="1">SUMIF('Census Tract'!$B$5:$B$832,$A88,'Census Tract'!P$5:P$832)</f>
        <v>633.81205372673378</v>
      </c>
      <c r="I88" s="29">
        <f ca="1">SUMIF('Census Tract'!$B$5:$B$832,$A88,'Census Tract'!Q$5:Q$832)</f>
        <v>1375.4948632011694</v>
      </c>
      <c r="J88" s="29">
        <f ca="1">SUMIF('Census Tract'!$B$5:$B$832,$A88,'Census Tract'!R$5:R$832)</f>
        <v>12.934600666125688</v>
      </c>
      <c r="K88" s="29">
        <f ca="1">SUMIF('Census Tract'!$B$5:$B$832,$A88,'Census Tract'!S$5:S$832)</f>
        <v>62.500961367576934</v>
      </c>
      <c r="L88" s="29">
        <f ca="1">SUMIF('Census Tract'!$B$5:$B$832,$A88,'Census Tract'!T$5:T$832)</f>
        <v>277.0469087330913</v>
      </c>
      <c r="M88" s="29">
        <f ca="1">SUMIF('Census Tract'!$B$5:$B$832,$A88,'Census Tract'!U$5:U$832)</f>
        <v>596.65733129966134</v>
      </c>
      <c r="N88" s="344">
        <f ca="1">SUMIF('Census Tract'!$B$5:$B$832,$A88,'Census Tract'!V$5:V$832)</f>
        <v>0.83794353027286272</v>
      </c>
      <c r="O88" s="29">
        <f ca="1">SUMIF('Census Tract'!$B$5:$B$832,$A88,'Census Tract'!W$5:W$832)</f>
        <v>4.1642193184201002</v>
      </c>
      <c r="P88" s="29">
        <f ca="1">SUMIF('Census Tract'!$B$5:$B$832,$A88,'Census Tract'!X$5:X$832)</f>
        <v>19.161173376996768</v>
      </c>
      <c r="Q88" s="29">
        <f ca="1">SUMIF('Census Tract'!$B$5:$B$832,$A88,'Census Tract'!Y$5:Y$832)</f>
        <v>41.616727381461509</v>
      </c>
      <c r="R88" s="29">
        <f ca="1">SUMIF('Census Tract'!$B$5:$B$832,$A88,'Census Tract'!Z$5:Z$832)</f>
        <v>0.23595862302284087</v>
      </c>
      <c r="S88" s="29">
        <f ca="1">SUMIF('Census Tract'!$B$5:$B$832,$A88,'Census Tract'!AA$5:AA$832)</f>
        <v>1.122829315380875</v>
      </c>
      <c r="T88" s="29">
        <f ca="1">SUMIF('Census Tract'!$B$5:$B$832,$A88,'Census Tract'!AB$5:AB$832)</f>
        <v>5.1209892044982688</v>
      </c>
      <c r="U88" s="29">
        <f ca="1">SUMIF('Census Tract'!$B$5:$B$832,$A88,'Census Tract'!AC$5:AC$832)</f>
        <v>11.107515628816355</v>
      </c>
      <c r="V88" s="29">
        <f ca="1">SUMIF('Census Tract'!$B$5:$B$832,$A88,'Census Tract'!AD$5:AD$832)</f>
        <v>9.8237450364844575E-2</v>
      </c>
      <c r="W88" s="29">
        <f ca="1">SUMIF('Census Tract'!$B$5:$B$832,$A88,'Census Tract'!AE$5:AE$832)</f>
        <v>0.46664118241489771</v>
      </c>
      <c r="X88" s="29">
        <f ca="1">SUMIF('Census Tract'!$B$5:$B$832,$A88,'Census Tract'!AF$5:AF$832)</f>
        <v>2.0474891426045754</v>
      </c>
      <c r="Y88" s="345">
        <f ca="1">SUMIF('Census Tract'!$B$5:$B$832,$A88,'Census Tract'!AG$5:AG$832)</f>
        <v>4.3986279750226522</v>
      </c>
    </row>
    <row r="89" spans="1:25" x14ac:dyDescent="0.25">
      <c r="A89" s="4" t="s">
        <v>40</v>
      </c>
      <c r="B89" s="344">
        <f ca="1">SUMIF('Census Tract'!$B$5:$B$832,$A89,'Census Tract'!J$5:J$832)</f>
        <v>11.368579383855351</v>
      </c>
      <c r="C89" s="29">
        <f ca="1">SUMIF('Census Tract'!$B$5:$B$832,$A89,'Census Tract'!K$5:K$832)</f>
        <v>57.11201091522819</v>
      </c>
      <c r="D89" s="29">
        <f ca="1">SUMIF('Census Tract'!$B$5:$B$832,$A89,'Census Tract'!L$5:L$832)</f>
        <v>264.12880998337761</v>
      </c>
      <c r="E89" s="29">
        <f ca="1">SUMIF('Census Tract'!$B$5:$B$832,$A89,'Census Tract'!M$5:M$832)</f>
        <v>574.32021121262937</v>
      </c>
      <c r="F89" s="29">
        <f ca="1">SUMIF('Census Tract'!$B$5:$B$832,$A89,'Census Tract'!N$5:N$832)</f>
        <v>5.5816421085473138</v>
      </c>
      <c r="G89" s="29">
        <f ca="1">SUMIF('Census Tract'!$B$5:$B$832,$A89,'Census Tract'!O$5:O$832)</f>
        <v>28.522709724617933</v>
      </c>
      <c r="H89" s="29">
        <f ca="1">SUMIF('Census Tract'!$B$5:$B$832,$A89,'Census Tract'!P$5:P$832)</f>
        <v>132.37820300157534</v>
      </c>
      <c r="I89" s="29">
        <f ca="1">SUMIF('Census Tract'!$B$5:$B$832,$A89,'Census Tract'!Q$5:Q$832)</f>
        <v>287.99670432749576</v>
      </c>
      <c r="J89" s="29">
        <f ca="1">SUMIF('Census Tract'!$B$5:$B$832,$A89,'Census Tract'!R$5:R$832)</f>
        <v>3.4410850153728987</v>
      </c>
      <c r="K89" s="29">
        <f ca="1">SUMIF('Census Tract'!$B$5:$B$832,$A89,'Census Tract'!S$5:S$832)</f>
        <v>17.577074334363267</v>
      </c>
      <c r="L89" s="29">
        <f ca="1">SUMIF('Census Tract'!$B$5:$B$832,$A89,'Census Tract'!T$5:T$832)</f>
        <v>80.388657985829511</v>
      </c>
      <c r="M89" s="29">
        <f ca="1">SUMIF('Census Tract'!$B$5:$B$832,$A89,'Census Tract'!U$5:U$832)</f>
        <v>174.41478824685396</v>
      </c>
      <c r="N89" s="344">
        <f ca="1">SUMIF('Census Tract'!$B$5:$B$832,$A89,'Census Tract'!V$5:V$832)</f>
        <v>0</v>
      </c>
      <c r="O89" s="29">
        <f ca="1">SUMIF('Census Tract'!$B$5:$B$832,$A89,'Census Tract'!W$5:W$832)</f>
        <v>0</v>
      </c>
      <c r="P89" s="29">
        <f ca="1">SUMIF('Census Tract'!$B$5:$B$832,$A89,'Census Tract'!X$5:X$832)</f>
        <v>0</v>
      </c>
      <c r="Q89" s="29">
        <f ca="1">SUMIF('Census Tract'!$B$5:$B$832,$A89,'Census Tract'!Y$5:Y$832)</f>
        <v>0</v>
      </c>
      <c r="R89" s="29">
        <f ca="1">SUMIF('Census Tract'!$B$5:$B$832,$A89,'Census Tract'!Z$5:Z$832)</f>
        <v>0</v>
      </c>
      <c r="S89" s="29">
        <f ca="1">SUMIF('Census Tract'!$B$5:$B$832,$A89,'Census Tract'!AA$5:AA$832)</f>
        <v>0</v>
      </c>
      <c r="T89" s="29">
        <f ca="1">SUMIF('Census Tract'!$B$5:$B$832,$A89,'Census Tract'!AB$5:AB$832)</f>
        <v>0</v>
      </c>
      <c r="U89" s="29">
        <f ca="1">SUMIF('Census Tract'!$B$5:$B$832,$A89,'Census Tract'!AC$5:AC$832)</f>
        <v>0</v>
      </c>
      <c r="V89" s="29">
        <f ca="1">SUMIF('Census Tract'!$B$5:$B$832,$A89,'Census Tract'!AD$5:AD$832)</f>
        <v>0</v>
      </c>
      <c r="W89" s="29">
        <f ca="1">SUMIF('Census Tract'!$B$5:$B$832,$A89,'Census Tract'!AE$5:AE$832)</f>
        <v>0</v>
      </c>
      <c r="X89" s="29">
        <f ca="1">SUMIF('Census Tract'!$B$5:$B$832,$A89,'Census Tract'!AF$5:AF$832)</f>
        <v>0</v>
      </c>
      <c r="Y89" s="345">
        <f ca="1">SUMIF('Census Tract'!$B$5:$B$832,$A89,'Census Tract'!AG$5:AG$832)</f>
        <v>0</v>
      </c>
    </row>
    <row r="90" spans="1:25" x14ac:dyDescent="0.25">
      <c r="A90" s="4" t="s">
        <v>350</v>
      </c>
      <c r="B90" s="344">
        <f ca="1">SUMIF('Census Tract'!$B$5:$B$832,$A90,'Census Tract'!J$5:J$832)</f>
        <v>2.3509355948243607</v>
      </c>
      <c r="C90" s="29">
        <f ca="1">SUMIF('Census Tract'!$B$5:$B$832,$A90,'Census Tract'!K$5:K$832)</f>
        <v>11.859001447887229</v>
      </c>
      <c r="D90" s="29">
        <f ca="1">SUMIF('Census Tract'!$B$5:$B$832,$A90,'Census Tract'!L$5:L$832)</f>
        <v>54.949393718564366</v>
      </c>
      <c r="E90" s="29">
        <f ca="1">SUMIF('Census Tract'!$B$5:$B$832,$A90,'Census Tract'!M$5:M$832)</f>
        <v>119.53235418310292</v>
      </c>
      <c r="F90" s="29">
        <f ca="1">SUMIF('Census Tract'!$B$5:$B$832,$A90,'Census Tract'!N$5:N$832)</f>
        <v>2.028550897999045</v>
      </c>
      <c r="G90" s="29">
        <f ca="1">SUMIF('Census Tract'!$B$5:$B$832,$A90,'Census Tract'!O$5:O$832)</f>
        <v>10.602812168151406</v>
      </c>
      <c r="H90" s="29">
        <f ca="1">SUMIF('Census Tract'!$B$5:$B$832,$A90,'Census Tract'!P$5:P$832)</f>
        <v>49.466788045411263</v>
      </c>
      <c r="I90" s="29">
        <f ca="1">SUMIF('Census Tract'!$B$5:$B$832,$A90,'Census Tract'!Q$5:Q$832)</f>
        <v>107.71358147436095</v>
      </c>
      <c r="J90" s="29">
        <f ca="1">SUMIF('Census Tract'!$B$5:$B$832,$A90,'Census Tract'!R$5:R$832)</f>
        <v>1.3854085749070444</v>
      </c>
      <c r="K90" s="29">
        <f ca="1">SUMIF('Census Tract'!$B$5:$B$832,$A90,'Census Tract'!S$5:S$832)</f>
        <v>7.1770134103907202</v>
      </c>
      <c r="L90" s="29">
        <f ca="1">SUMIF('Census Tract'!$B$5:$B$832,$A90,'Census Tract'!T$5:T$832)</f>
        <v>33.071467274592486</v>
      </c>
      <c r="M90" s="29">
        <f ca="1">SUMIF('Census Tract'!$B$5:$B$832,$A90,'Census Tract'!U$5:U$832)</f>
        <v>71.878031555330494</v>
      </c>
      <c r="N90" s="344">
        <f ca="1">SUMIF('Census Tract'!$B$5:$B$832,$A90,'Census Tract'!V$5:V$832)</f>
        <v>0</v>
      </c>
      <c r="O90" s="29">
        <f ca="1">SUMIF('Census Tract'!$B$5:$B$832,$A90,'Census Tract'!W$5:W$832)</f>
        <v>0</v>
      </c>
      <c r="P90" s="29">
        <f ca="1">SUMIF('Census Tract'!$B$5:$B$832,$A90,'Census Tract'!X$5:X$832)</f>
        <v>0</v>
      </c>
      <c r="Q90" s="29">
        <f ca="1">SUMIF('Census Tract'!$B$5:$B$832,$A90,'Census Tract'!Y$5:Y$832)</f>
        <v>0</v>
      </c>
      <c r="R90" s="29">
        <f ca="1">SUMIF('Census Tract'!$B$5:$B$832,$A90,'Census Tract'!Z$5:Z$832)</f>
        <v>0</v>
      </c>
      <c r="S90" s="29">
        <f ca="1">SUMIF('Census Tract'!$B$5:$B$832,$A90,'Census Tract'!AA$5:AA$832)</f>
        <v>0</v>
      </c>
      <c r="T90" s="29">
        <f ca="1">SUMIF('Census Tract'!$B$5:$B$832,$A90,'Census Tract'!AB$5:AB$832)</f>
        <v>0</v>
      </c>
      <c r="U90" s="29">
        <f ca="1">SUMIF('Census Tract'!$B$5:$B$832,$A90,'Census Tract'!AC$5:AC$832)</f>
        <v>0</v>
      </c>
      <c r="V90" s="29">
        <f ca="1">SUMIF('Census Tract'!$B$5:$B$832,$A90,'Census Tract'!AD$5:AD$832)</f>
        <v>0</v>
      </c>
      <c r="W90" s="29">
        <f ca="1">SUMIF('Census Tract'!$B$5:$B$832,$A90,'Census Tract'!AE$5:AE$832)</f>
        <v>0</v>
      </c>
      <c r="X90" s="29">
        <f ca="1">SUMIF('Census Tract'!$B$5:$B$832,$A90,'Census Tract'!AF$5:AF$832)</f>
        <v>0</v>
      </c>
      <c r="Y90" s="345">
        <f ca="1">SUMIF('Census Tract'!$B$5:$B$832,$A90,'Census Tract'!AG$5:AG$832)</f>
        <v>0</v>
      </c>
    </row>
    <row r="91" spans="1:25" x14ac:dyDescent="0.25">
      <c r="A91" s="4" t="s">
        <v>352</v>
      </c>
      <c r="B91" s="344">
        <f ca="1">SUMIF('Census Tract'!$B$5:$B$832,$A91,'Census Tract'!J$5:J$832)</f>
        <v>5.255032506077983</v>
      </c>
      <c r="C91" s="29">
        <f ca="1">SUMIF('Census Tract'!$B$5:$B$832,$A91,'Census Tract'!K$5:K$832)</f>
        <v>26.508356177630276</v>
      </c>
      <c r="D91" s="29">
        <f ca="1">SUMIF('Census Tract'!$B$5:$B$832,$A91,'Census Tract'!L$5:L$832)</f>
        <v>122.82805654737919</v>
      </c>
      <c r="E91" s="29">
        <f ca="1">SUMIF('Census Tract'!$B$5:$B$832,$A91,'Census Tract'!M$5:M$832)</f>
        <v>267.18996817399477</v>
      </c>
      <c r="F91" s="29">
        <f ca="1">SUMIF('Census Tract'!$B$5:$B$832,$A91,'Census Tract'!N$5:N$832)</f>
        <v>3.37413952928389</v>
      </c>
      <c r="G91" s="29">
        <f ca="1">SUMIF('Census Tract'!$B$5:$B$832,$A91,'Census Tract'!O$5:O$832)</f>
        <v>17.635923108175682</v>
      </c>
      <c r="H91" s="29">
        <f ca="1">SUMIF('Census Tract'!$B$5:$B$832,$A91,'Census Tract'!P$5:P$832)</f>
        <v>82.279347831679843</v>
      </c>
      <c r="I91" s="29">
        <f ca="1">SUMIF('Census Tract'!$B$5:$B$832,$A91,'Census Tract'!Q$5:Q$832)</f>
        <v>179.16269858048852</v>
      </c>
      <c r="J91" s="29">
        <f ca="1">SUMIF('Census Tract'!$B$5:$B$832,$A91,'Census Tract'!R$5:R$832)</f>
        <v>2.3043847908443857</v>
      </c>
      <c r="K91" s="29">
        <f ca="1">SUMIF('Census Tract'!$B$5:$B$832,$A91,'Census Tract'!S$5:S$832)</f>
        <v>11.93770620894291</v>
      </c>
      <c r="L91" s="29">
        <f ca="1">SUMIF('Census Tract'!$B$5:$B$832,$A91,'Census Tract'!T$5:T$832)</f>
        <v>55.008600046807217</v>
      </c>
      <c r="M91" s="29">
        <f ca="1">SUMIF('Census Tract'!$B$5:$B$832,$A91,'Census Tract'!U$5:U$832)</f>
        <v>119.55653062350206</v>
      </c>
      <c r="N91" s="344">
        <f ca="1">SUMIF('Census Tract'!$B$5:$B$832,$A91,'Census Tract'!V$5:V$832)</f>
        <v>0.17939328803643406</v>
      </c>
      <c r="O91" s="29">
        <f ca="1">SUMIF('Census Tract'!$B$5:$B$832,$A91,'Census Tract'!W$5:W$832)</f>
        <v>0.9049270712685189</v>
      </c>
      <c r="P91" s="29">
        <f ca="1">SUMIF('Census Tract'!$B$5:$B$832,$A91,'Census Tract'!X$5:X$832)</f>
        <v>4.1930338017270543</v>
      </c>
      <c r="Q91" s="29">
        <f ca="1">SUMIF('Census Tract'!$B$5:$B$832,$A91,'Census Tract'!Y$5:Y$832)</f>
        <v>9.1211780071093216</v>
      </c>
      <c r="R91" s="29">
        <f ca="1">SUMIF('Census Tract'!$B$5:$B$832,$A91,'Census Tract'!Z$5:Z$832)</f>
        <v>0.23779000478758239</v>
      </c>
      <c r="S91" s="29">
        <f ca="1">SUMIF('Census Tract'!$B$5:$B$832,$A91,'Census Tract'!AA$5:AA$832)</f>
        <v>1.2428787262441894</v>
      </c>
      <c r="T91" s="29">
        <f ca="1">SUMIF('Census Tract'!$B$5:$B$832,$A91,'Census Tract'!AB$5:AB$832)</f>
        <v>5.7985765985696283</v>
      </c>
      <c r="U91" s="29">
        <f ca="1">SUMIF('Census Tract'!$B$5:$B$832,$A91,'Census Tract'!AC$5:AC$832)</f>
        <v>12.62635957507436</v>
      </c>
      <c r="V91" s="29">
        <f ca="1">SUMIF('Census Tract'!$B$5:$B$832,$A91,'Census Tract'!AD$5:AD$832)</f>
        <v>0.16239982540485354</v>
      </c>
      <c r="W91" s="29">
        <f ca="1">SUMIF('Census Tract'!$B$5:$B$832,$A91,'Census Tract'!AE$5:AE$832)</f>
        <v>0.84130107600492465</v>
      </c>
      <c r="X91" s="29">
        <f ca="1">SUMIF('Census Tract'!$B$5:$B$832,$A91,'Census Tract'!AF$5:AF$832)</f>
        <v>3.8766906806798929</v>
      </c>
      <c r="Y91" s="345">
        <f ca="1">SUMIF('Census Tract'!$B$5:$B$832,$A91,'Census Tract'!AG$5:AG$832)</f>
        <v>8.4256586731559935</v>
      </c>
    </row>
    <row r="92" spans="1:25" x14ac:dyDescent="0.25">
      <c r="A92" s="4" t="s">
        <v>468</v>
      </c>
      <c r="B92" s="344">
        <f ca="1">SUMIF('Census Tract'!$B$5:$B$832,$A92,'Census Tract'!J$5:J$832)</f>
        <v>7.3678014229953011</v>
      </c>
      <c r="C92" s="29">
        <f ca="1">SUMIF('Census Tract'!$B$5:$B$832,$A92,'Census Tract'!K$5:K$832)</f>
        <v>37.16595551805181</v>
      </c>
      <c r="D92" s="29">
        <f ca="1">SUMIF('Census Tract'!$B$5:$B$832,$A92,'Census Tract'!L$5:L$832)</f>
        <v>172.21068162125238</v>
      </c>
      <c r="E92" s="29">
        <f ca="1">SUMIF('Census Tract'!$B$5:$B$832,$A92,'Census Tract'!M$5:M$832)</f>
        <v>374.61283549541076</v>
      </c>
      <c r="F92" s="29">
        <f ca="1">SUMIF('Census Tract'!$B$5:$B$832,$A92,'Census Tract'!N$5:N$832)</f>
        <v>1.8336907728691139</v>
      </c>
      <c r="G92" s="29">
        <f ca="1">SUMIF('Census Tract'!$B$5:$B$832,$A92,'Census Tract'!O$5:O$832)</f>
        <v>9.5843189630496273</v>
      </c>
      <c r="H92" s="29">
        <f ca="1">SUMIF('Census Tract'!$B$5:$B$832,$A92,'Census Tract'!P$5:P$832)</f>
        <v>44.715068718174969</v>
      </c>
      <c r="I92" s="29">
        <f ca="1">SUMIF('Census Tract'!$B$5:$B$832,$A92,'Census Tract'!Q$5:Q$832)</f>
        <v>97.366746211321441</v>
      </c>
      <c r="J92" s="29">
        <f ca="1">SUMIF('Census Tract'!$B$5:$B$832,$A92,'Census Tract'!R$5:R$832)</f>
        <v>1.2523279169217041</v>
      </c>
      <c r="K92" s="29">
        <f ca="1">SUMIF('Census Tract'!$B$5:$B$832,$A92,'Census Tract'!S$5:S$832)</f>
        <v>6.487598255667506</v>
      </c>
      <c r="L92" s="29">
        <f ca="1">SUMIF('Census Tract'!$B$5:$B$832,$A92,'Census Tract'!T$5:T$832)</f>
        <v>29.894662463969226</v>
      </c>
      <c r="M92" s="29">
        <f ca="1">SUMIF('Census Tract'!$B$5:$B$832,$A92,'Census Tract'!U$5:U$832)</f>
        <v>64.973515510512271</v>
      </c>
      <c r="N92" s="344">
        <f ca="1">SUMIF('Census Tract'!$B$5:$B$832,$A92,'Census Tract'!V$5:V$832)</f>
        <v>1.2764965656211356</v>
      </c>
      <c r="O92" s="29">
        <f ca="1">SUMIF('Census Tract'!$B$5:$B$832,$A92,'Census Tract'!W$5:W$832)</f>
        <v>6.4391277469492287</v>
      </c>
      <c r="P92" s="29">
        <f ca="1">SUMIF('Census Tract'!$B$5:$B$832,$A92,'Census Tract'!X$5:X$832)</f>
        <v>29.836084203723772</v>
      </c>
      <c r="Q92" s="29">
        <f ca="1">SUMIF('Census Tract'!$B$5:$B$832,$A92,'Census Tract'!Y$5:Y$832)</f>
        <v>64.902943292557325</v>
      </c>
      <c r="R92" s="29">
        <f ca="1">SUMIF('Census Tract'!$B$5:$B$832,$A92,'Census Tract'!Z$5:Z$832)</f>
        <v>0.24614537816831106</v>
      </c>
      <c r="S92" s="29">
        <f ca="1">SUMIF('Census Tract'!$B$5:$B$832,$A92,'Census Tract'!AA$5:AA$832)</f>
        <v>1.2865505190683297</v>
      </c>
      <c r="T92" s="29">
        <f ca="1">SUMIF('Census Tract'!$B$5:$B$832,$A92,'Census Tract'!AB$5:AB$832)</f>
        <v>6.0023247443383525</v>
      </c>
      <c r="U92" s="29">
        <f ca="1">SUMIF('Census Tract'!$B$5:$B$832,$A92,'Census Tract'!AC$5:AC$832)</f>
        <v>13.070019722957056</v>
      </c>
      <c r="V92" s="29">
        <f ca="1">SUMIF('Census Tract'!$B$5:$B$832,$A92,'Census Tract'!AD$5:AD$832)</f>
        <v>0.16810616776955822</v>
      </c>
      <c r="W92" s="29">
        <f ca="1">SUMIF('Census Tract'!$B$5:$B$832,$A92,'Census Tract'!AE$5:AE$832)</f>
        <v>0.87086238839864549</v>
      </c>
      <c r="X92" s="29">
        <f ca="1">SUMIF('Census Tract'!$B$5:$B$832,$A92,'Census Tract'!AF$5:AF$832)</f>
        <v>4.0129083410799034</v>
      </c>
      <c r="Y92" s="345">
        <f ca="1">SUMIF('Census Tract'!$B$5:$B$832,$A92,'Census Tract'!AG$5:AG$832)</f>
        <v>8.7217162145807592</v>
      </c>
    </row>
    <row r="93" spans="1:25" x14ac:dyDescent="0.25">
      <c r="A93" s="4" t="s">
        <v>355</v>
      </c>
      <c r="B93" s="344">
        <f ca="1">SUMIF('Census Tract'!$B$5:$B$832,$A93,'Census Tract'!J$5:J$832)</f>
        <v>2.0313312786652324</v>
      </c>
      <c r="C93" s="29">
        <f ca="1">SUMIF('Census Tract'!$B$5:$B$832,$A93,'Census Tract'!K$5:K$832)</f>
        <v>10.246797329481646</v>
      </c>
      <c r="D93" s="29">
        <f ca="1">SUMIF('Census Tract'!$B$5:$B$832,$A93,'Census Tract'!L$5:L$832)</f>
        <v>47.479149343753008</v>
      </c>
      <c r="E93" s="29">
        <f ca="1">SUMIF('Census Tract'!$B$5:$B$832,$A93,'Census Tract'!M$5:M$832)</f>
        <v>103.28220407193599</v>
      </c>
      <c r="F93" s="29">
        <f ca="1">SUMIF('Census Tract'!$B$5:$B$832,$A93,'Census Tract'!N$5:N$832)</f>
        <v>1.4689661121267021</v>
      </c>
      <c r="G93" s="29">
        <f ca="1">SUMIF('Census Tract'!$B$5:$B$832,$A93,'Census Tract'!O$5:O$832)</f>
        <v>7.6779792824633351</v>
      </c>
      <c r="H93" s="29">
        <f ca="1">SUMIF('Census Tract'!$B$5:$B$832,$A93,'Census Tract'!P$5:P$832)</f>
        <v>35.821154591753128</v>
      </c>
      <c r="I93" s="29">
        <f ca="1">SUMIF('Census Tract'!$B$5:$B$832,$A93,'Census Tract'!Q$5:Q$832)</f>
        <v>78.000311038638429</v>
      </c>
      <c r="J93" s="29">
        <f ca="1">SUMIF('Census Tract'!$B$5:$B$832,$A93,'Census Tract'!R$5:R$832)</f>
        <v>1.0032374588163548</v>
      </c>
      <c r="K93" s="29">
        <f ca="1">SUMIF('Census Tract'!$B$5:$B$832,$A93,'Census Tract'!S$5:S$832)</f>
        <v>5.1972023460403332</v>
      </c>
      <c r="L93" s="29">
        <f ca="1">SUMIF('Census Tract'!$B$5:$B$832,$A93,'Census Tract'!T$5:T$832)</f>
        <v>23.948555963078658</v>
      </c>
      <c r="M93" s="29">
        <f ca="1">SUMIF('Census Tract'!$B$5:$B$832,$A93,'Census Tract'!U$5:U$832)</f>
        <v>52.05015692004784</v>
      </c>
      <c r="N93" s="344">
        <f ca="1">SUMIF('Census Tract'!$B$5:$B$832,$A93,'Census Tract'!V$5:V$832)</f>
        <v>0</v>
      </c>
      <c r="O93" s="29">
        <f ca="1">SUMIF('Census Tract'!$B$5:$B$832,$A93,'Census Tract'!W$5:W$832)</f>
        <v>0</v>
      </c>
      <c r="P93" s="29">
        <f ca="1">SUMIF('Census Tract'!$B$5:$B$832,$A93,'Census Tract'!X$5:X$832)</f>
        <v>0</v>
      </c>
      <c r="Q93" s="29">
        <f ca="1">SUMIF('Census Tract'!$B$5:$B$832,$A93,'Census Tract'!Y$5:Y$832)</f>
        <v>0</v>
      </c>
      <c r="R93" s="29">
        <f ca="1">SUMIF('Census Tract'!$B$5:$B$832,$A93,'Census Tract'!Z$5:Z$832)</f>
        <v>0</v>
      </c>
      <c r="S93" s="29">
        <f ca="1">SUMIF('Census Tract'!$B$5:$B$832,$A93,'Census Tract'!AA$5:AA$832)</f>
        <v>0</v>
      </c>
      <c r="T93" s="29">
        <f ca="1">SUMIF('Census Tract'!$B$5:$B$832,$A93,'Census Tract'!AB$5:AB$832)</f>
        <v>0</v>
      </c>
      <c r="U93" s="29">
        <f ca="1">SUMIF('Census Tract'!$B$5:$B$832,$A93,'Census Tract'!AC$5:AC$832)</f>
        <v>0</v>
      </c>
      <c r="V93" s="29">
        <f ca="1">SUMIF('Census Tract'!$B$5:$B$832,$A93,'Census Tract'!AD$5:AD$832)</f>
        <v>0</v>
      </c>
      <c r="W93" s="29">
        <f ca="1">SUMIF('Census Tract'!$B$5:$B$832,$A93,'Census Tract'!AE$5:AE$832)</f>
        <v>0</v>
      </c>
      <c r="X93" s="29">
        <f ca="1">SUMIF('Census Tract'!$B$5:$B$832,$A93,'Census Tract'!AF$5:AF$832)</f>
        <v>0</v>
      </c>
      <c r="Y93" s="345">
        <f ca="1">SUMIF('Census Tract'!$B$5:$B$832,$A93,'Census Tract'!AG$5:AG$832)</f>
        <v>0</v>
      </c>
    </row>
    <row r="94" spans="1:25" x14ac:dyDescent="0.25">
      <c r="A94" s="4" t="s">
        <v>42</v>
      </c>
      <c r="B94" s="344">
        <f ca="1">SUMIF('Census Tract'!$B$5:$B$832,$A94,'Census Tract'!J$5:J$832)</f>
        <v>1.4904624359343988</v>
      </c>
      <c r="C94" s="29">
        <f ca="1">SUMIF('Census Tract'!$B$5:$B$832,$A94,'Census Tract'!K$5:K$832)</f>
        <v>7.5184518983337343</v>
      </c>
      <c r="D94" s="29">
        <f ca="1">SUMIF('Census Tract'!$B$5:$B$832,$A94,'Census Tract'!L$5:L$832)</f>
        <v>34.837197324841462</v>
      </c>
      <c r="E94" s="29">
        <f ca="1">SUMIF('Census Tract'!$B$5:$B$832,$A94,'Census Tract'!M$5:M$832)</f>
        <v>75.781950037653488</v>
      </c>
      <c r="F94" s="29">
        <f ca="1">SUMIF('Census Tract'!$B$5:$B$832,$A94,'Census Tract'!N$5:N$832)</f>
        <v>1.923873243508802</v>
      </c>
      <c r="G94" s="29">
        <f ca="1">SUMIF('Census Tract'!$B$5:$B$832,$A94,'Census Tract'!O$5:O$832)</f>
        <v>10.055683915240682</v>
      </c>
      <c r="H94" s="29">
        <f ca="1">SUMIF('Census Tract'!$B$5:$B$832,$A94,'Census Tract'!P$5:P$832)</f>
        <v>46.914193800491276</v>
      </c>
      <c r="I94" s="29">
        <f ca="1">SUMIF('Census Tract'!$B$5:$B$832,$A94,'Census Tract'!Q$5:Q$832)</f>
        <v>102.15532554072794</v>
      </c>
      <c r="J94" s="29">
        <f ca="1">SUMIF('Census Tract'!$B$5:$B$832,$A94,'Census Tract'!R$5:R$832)</f>
        <v>1.3139184682131539</v>
      </c>
      <c r="K94" s="29">
        <f ca="1">SUMIF('Census Tract'!$B$5:$B$832,$A94,'Census Tract'!S$5:S$832)</f>
        <v>6.8066638516067766</v>
      </c>
      <c r="L94" s="29">
        <f ca="1">SUMIF('Census Tract'!$B$5:$B$832,$A94,'Census Tract'!T$5:T$832)</f>
        <v>31.364907371032803</v>
      </c>
      <c r="M94" s="29">
        <f ca="1">SUMIF('Census Tract'!$B$5:$B$832,$A94,'Census Tract'!U$5:U$832)</f>
        <v>68.168968223466678</v>
      </c>
      <c r="N94" s="344">
        <f ca="1">SUMIF('Census Tract'!$B$5:$B$832,$A94,'Census Tract'!V$5:V$832)</f>
        <v>0</v>
      </c>
      <c r="O94" s="29">
        <f ca="1">SUMIF('Census Tract'!$B$5:$B$832,$A94,'Census Tract'!W$5:W$832)</f>
        <v>0</v>
      </c>
      <c r="P94" s="29">
        <f ca="1">SUMIF('Census Tract'!$B$5:$B$832,$A94,'Census Tract'!X$5:X$832)</f>
        <v>0</v>
      </c>
      <c r="Q94" s="29">
        <f ca="1">SUMIF('Census Tract'!$B$5:$B$832,$A94,'Census Tract'!Y$5:Y$832)</f>
        <v>0</v>
      </c>
      <c r="R94" s="29">
        <f ca="1">SUMIF('Census Tract'!$B$5:$B$832,$A94,'Census Tract'!Z$5:Z$832)</f>
        <v>0</v>
      </c>
      <c r="S94" s="29">
        <f ca="1">SUMIF('Census Tract'!$B$5:$B$832,$A94,'Census Tract'!AA$5:AA$832)</f>
        <v>0</v>
      </c>
      <c r="T94" s="29">
        <f ca="1">SUMIF('Census Tract'!$B$5:$B$832,$A94,'Census Tract'!AB$5:AB$832)</f>
        <v>0</v>
      </c>
      <c r="U94" s="29">
        <f ca="1">SUMIF('Census Tract'!$B$5:$B$832,$A94,'Census Tract'!AC$5:AC$832)</f>
        <v>0</v>
      </c>
      <c r="V94" s="29">
        <f ca="1">SUMIF('Census Tract'!$B$5:$B$832,$A94,'Census Tract'!AD$5:AD$832)</f>
        <v>0</v>
      </c>
      <c r="W94" s="29">
        <f ca="1">SUMIF('Census Tract'!$B$5:$B$832,$A94,'Census Tract'!AE$5:AE$832)</f>
        <v>0</v>
      </c>
      <c r="X94" s="29">
        <f ca="1">SUMIF('Census Tract'!$B$5:$B$832,$A94,'Census Tract'!AF$5:AF$832)</f>
        <v>0</v>
      </c>
      <c r="Y94" s="345">
        <f ca="1">SUMIF('Census Tract'!$B$5:$B$832,$A94,'Census Tract'!AG$5:AG$832)</f>
        <v>0</v>
      </c>
    </row>
    <row r="95" spans="1:25" x14ac:dyDescent="0.25">
      <c r="A95" s="4" t="s">
        <v>471</v>
      </c>
      <c r="B95" s="344">
        <f ca="1">SUMIF('Census Tract'!$B$5:$B$832,$A95,'Census Tract'!J$5:J$832)</f>
        <v>2.4385194699256609</v>
      </c>
      <c r="C95" s="29">
        <f ca="1">SUMIF('Census Tract'!$B$5:$B$832,$A95,'Census Tract'!K$5:K$832)</f>
        <v>12.300807384181068</v>
      </c>
      <c r="D95" s="29">
        <f ca="1">SUMIF('Census Tract'!$B$5:$B$832,$A95,'Census Tract'!L$5:L$832)</f>
        <v>56.996527994354025</v>
      </c>
      <c r="E95" s="29">
        <f ca="1">SUMIF('Census Tract'!$B$5:$B$832,$A95,'Census Tract'!M$5:M$832)</f>
        <v>123.98552031933617</v>
      </c>
      <c r="F95" s="29">
        <f ca="1">SUMIF('Census Tract'!$B$5:$B$832,$A95,'Census Tract'!N$5:N$832)</f>
        <v>0.92308931599637378</v>
      </c>
      <c r="G95" s="29">
        <f ca="1">SUMIF('Census Tract'!$B$5:$B$832,$A95,'Census Tract'!O$5:O$832)</f>
        <v>4.8247951981836437</v>
      </c>
      <c r="H95" s="29">
        <f ca="1">SUMIF('Census Tract'!$B$5:$B$832,$A95,'Census Tract'!P$5:P$832)</f>
        <v>22.509794349462652</v>
      </c>
      <c r="I95" s="29">
        <f ca="1">SUMIF('Census Tract'!$B$5:$B$832,$A95,'Census Tract'!Q$5:Q$832)</f>
        <v>49.014918158949911</v>
      </c>
      <c r="J95" s="29">
        <f ca="1">SUMIF('Census Tract'!$B$5:$B$832,$A95,'Census Tract'!R$5:R$832)</f>
        <v>0.63042828013234153</v>
      </c>
      <c r="K95" s="29">
        <f ca="1">SUMIF('Census Tract'!$B$5:$B$832,$A95,'Census Tract'!S$5:S$832)</f>
        <v>3.2658901516492742</v>
      </c>
      <c r="L95" s="29">
        <f ca="1">SUMIF('Census Tract'!$B$5:$B$832,$A95,'Census Tract'!T$5:T$832)</f>
        <v>15.049126021739296</v>
      </c>
      <c r="M95" s="29">
        <f ca="1">SUMIF('Census Tract'!$B$5:$B$832,$A95,'Census Tract'!U$5:U$832)</f>
        <v>32.708000104420861</v>
      </c>
      <c r="N95" s="344">
        <f ca="1">SUMIF('Census Tract'!$B$5:$B$832,$A95,'Census Tract'!V$5:V$832)</f>
        <v>0</v>
      </c>
      <c r="O95" s="29">
        <f ca="1">SUMIF('Census Tract'!$B$5:$B$832,$A95,'Census Tract'!W$5:W$832)</f>
        <v>0</v>
      </c>
      <c r="P95" s="29">
        <f ca="1">SUMIF('Census Tract'!$B$5:$B$832,$A95,'Census Tract'!X$5:X$832)</f>
        <v>0</v>
      </c>
      <c r="Q95" s="29">
        <f ca="1">SUMIF('Census Tract'!$B$5:$B$832,$A95,'Census Tract'!Y$5:Y$832)</f>
        <v>0</v>
      </c>
      <c r="R95" s="29">
        <f ca="1">SUMIF('Census Tract'!$B$5:$B$832,$A95,'Census Tract'!Z$5:Z$832)</f>
        <v>0</v>
      </c>
      <c r="S95" s="29">
        <f ca="1">SUMIF('Census Tract'!$B$5:$B$832,$A95,'Census Tract'!AA$5:AA$832)</f>
        <v>0</v>
      </c>
      <c r="T95" s="29">
        <f ca="1">SUMIF('Census Tract'!$B$5:$B$832,$A95,'Census Tract'!AB$5:AB$832)</f>
        <v>0</v>
      </c>
      <c r="U95" s="29">
        <f ca="1">SUMIF('Census Tract'!$B$5:$B$832,$A95,'Census Tract'!AC$5:AC$832)</f>
        <v>0</v>
      </c>
      <c r="V95" s="29">
        <f ca="1">SUMIF('Census Tract'!$B$5:$B$832,$A95,'Census Tract'!AD$5:AD$832)</f>
        <v>0</v>
      </c>
      <c r="W95" s="29">
        <f ca="1">SUMIF('Census Tract'!$B$5:$B$832,$A95,'Census Tract'!AE$5:AE$832)</f>
        <v>0</v>
      </c>
      <c r="X95" s="29">
        <f ca="1">SUMIF('Census Tract'!$B$5:$B$832,$A95,'Census Tract'!AF$5:AF$832)</f>
        <v>0</v>
      </c>
      <c r="Y95" s="345">
        <f ca="1">SUMIF('Census Tract'!$B$5:$B$832,$A95,'Census Tract'!AG$5:AG$832)</f>
        <v>0</v>
      </c>
    </row>
    <row r="96" spans="1:25" x14ac:dyDescent="0.25">
      <c r="A96" s="4" t="s">
        <v>356</v>
      </c>
      <c r="B96" s="344">
        <f ca="1">SUMIF('Census Tract'!$B$5:$B$832,$A96,'Census Tract'!J$5:J$832)</f>
        <v>0.81744950094546409</v>
      </c>
      <c r="C96" s="29">
        <f ca="1">SUMIF('Census Tract'!$B$5:$B$832,$A96,'Census Tract'!K$5:K$832)</f>
        <v>4.1235220720758212</v>
      </c>
      <c r="D96" s="29">
        <f ca="1">SUMIF('Census Tract'!$B$5:$B$832,$A96,'Census Tract'!L$5:L$832)</f>
        <v>19.106586574036761</v>
      </c>
      <c r="E96" s="29">
        <f ca="1">SUMIF('Census Tract'!$B$5:$B$832,$A96,'Census Tract'!M$5:M$832)</f>
        <v>41.562883938176967</v>
      </c>
      <c r="F96" s="29">
        <f ca="1">SUMIF('Census Tract'!$B$5:$B$832,$A96,'Census Tract'!N$5:N$832)</f>
        <v>0.73181714555625588</v>
      </c>
      <c r="G96" s="29">
        <f ca="1">SUMIF('Census Tract'!$B$5:$B$832,$A96,'Census Tract'!O$5:O$832)</f>
        <v>3.8250554834090988</v>
      </c>
      <c r="H96" s="29">
        <f ca="1">SUMIF('Census Tract'!$B$5:$B$832,$A96,'Census Tract'!P$5:P$832)</f>
        <v>17.845568313290723</v>
      </c>
      <c r="I96" s="29">
        <f ca="1">SUMIF('Census Tract'!$B$5:$B$832,$A96,'Census Tract'!Q$5:Q$832)</f>
        <v>38.858598919042336</v>
      </c>
      <c r="J96" s="29">
        <f ca="1">SUMIF('Census Tract'!$B$5:$B$832,$A96,'Census Tract'!R$5:R$832)</f>
        <v>0.49979803302826026</v>
      </c>
      <c r="K96" s="29">
        <f ca="1">SUMIF('Census Tract'!$B$5:$B$832,$A96,'Census Tract'!S$5:S$832)</f>
        <v>2.5891691812080819</v>
      </c>
      <c r="L96" s="29">
        <f ca="1">SUMIF('Census Tract'!$B$5:$B$832,$A96,'Census Tract'!T$5:T$832)</f>
        <v>11.930815639934119</v>
      </c>
      <c r="M96" s="29">
        <f ca="1">SUMIF('Census Tract'!$B$5:$B$832,$A96,'Census Tract'!U$5:U$832)</f>
        <v>25.930616743661918</v>
      </c>
      <c r="N96" s="344">
        <f ca="1">SUMIF('Census Tract'!$B$5:$B$832,$A96,'Census Tract'!V$5:V$832)</f>
        <v>0</v>
      </c>
      <c r="O96" s="29">
        <f ca="1">SUMIF('Census Tract'!$B$5:$B$832,$A96,'Census Tract'!W$5:W$832)</f>
        <v>0</v>
      </c>
      <c r="P96" s="29">
        <f ca="1">SUMIF('Census Tract'!$B$5:$B$832,$A96,'Census Tract'!X$5:X$832)</f>
        <v>0</v>
      </c>
      <c r="Q96" s="29">
        <f ca="1">SUMIF('Census Tract'!$B$5:$B$832,$A96,'Census Tract'!Y$5:Y$832)</f>
        <v>0</v>
      </c>
      <c r="R96" s="29">
        <f ca="1">SUMIF('Census Tract'!$B$5:$B$832,$A96,'Census Tract'!Z$5:Z$832)</f>
        <v>0</v>
      </c>
      <c r="S96" s="29">
        <f ca="1">SUMIF('Census Tract'!$B$5:$B$832,$A96,'Census Tract'!AA$5:AA$832)</f>
        <v>0</v>
      </c>
      <c r="T96" s="29">
        <f ca="1">SUMIF('Census Tract'!$B$5:$B$832,$A96,'Census Tract'!AB$5:AB$832)</f>
        <v>0</v>
      </c>
      <c r="U96" s="29">
        <f ca="1">SUMIF('Census Tract'!$B$5:$B$832,$A96,'Census Tract'!AC$5:AC$832)</f>
        <v>0</v>
      </c>
      <c r="V96" s="29">
        <f ca="1">SUMIF('Census Tract'!$B$5:$B$832,$A96,'Census Tract'!AD$5:AD$832)</f>
        <v>0</v>
      </c>
      <c r="W96" s="29">
        <f ca="1">SUMIF('Census Tract'!$B$5:$B$832,$A96,'Census Tract'!AE$5:AE$832)</f>
        <v>0</v>
      </c>
      <c r="X96" s="29">
        <f ca="1">SUMIF('Census Tract'!$B$5:$B$832,$A96,'Census Tract'!AF$5:AF$832)</f>
        <v>0</v>
      </c>
      <c r="Y96" s="345">
        <f ca="1">SUMIF('Census Tract'!$B$5:$B$832,$A96,'Census Tract'!AG$5:AG$832)</f>
        <v>0</v>
      </c>
    </row>
    <row r="97" spans="1:25" x14ac:dyDescent="0.25">
      <c r="A97" s="4" t="s">
        <v>472</v>
      </c>
      <c r="B97" s="344">
        <f ca="1">SUMIF('Census Tract'!$B$5:$B$832,$A97,'Census Tract'!J$5:J$832)</f>
        <v>5.9910443687713624</v>
      </c>
      <c r="C97" s="29">
        <f ca="1">SUMIF('Census Tract'!$B$5:$B$832,$A97,'Census Tract'!K$5:K$832)</f>
        <v>30.221076238766212</v>
      </c>
      <c r="D97" s="29">
        <f ca="1">SUMIF('Census Tract'!$B$5:$B$832,$A97,'Census Tract'!L$5:L$832)</f>
        <v>140.03116739129575</v>
      </c>
      <c r="E97" s="29">
        <f ca="1">SUMIF('Census Tract'!$B$5:$B$832,$A97,'Census Tract'!M$5:M$832)</f>
        <v>304.61218886269171</v>
      </c>
      <c r="F97" s="29">
        <f ca="1">SUMIF('Census Tract'!$B$5:$B$832,$A97,'Census Tract'!N$5:N$832)</f>
        <v>3.3907106810473415</v>
      </c>
      <c r="G97" s="29">
        <f ca="1">SUMIF('Census Tract'!$B$5:$B$832,$A97,'Census Tract'!O$5:O$832)</f>
        <v>17.722537059904038</v>
      </c>
      <c r="H97" s="29">
        <f ca="1">SUMIF('Census Tract'!$B$5:$B$832,$A97,'Census Tract'!P$5:P$832)</f>
        <v>82.683440059663667</v>
      </c>
      <c r="I97" s="29">
        <f ca="1">SUMIF('Census Tract'!$B$5:$B$832,$A97,'Census Tract'!Q$5:Q$832)</f>
        <v>180.04260655191641</v>
      </c>
      <c r="J97" s="29">
        <f ca="1">SUMIF('Census Tract'!$B$5:$B$832,$A97,'Census Tract'!R$5:R$832)</f>
        <v>2.3157021384997081</v>
      </c>
      <c r="K97" s="29">
        <f ca="1">SUMIF('Census Tract'!$B$5:$B$832,$A97,'Census Tract'!S$5:S$832)</f>
        <v>11.99633494660447</v>
      </c>
      <c r="L97" s="29">
        <f ca="1">SUMIF('Census Tract'!$B$5:$B$832,$A97,'Census Tract'!T$5:T$832)</f>
        <v>55.278759550218183</v>
      </c>
      <c r="M97" s="29">
        <f ca="1">SUMIF('Census Tract'!$B$5:$B$832,$A97,'Census Tract'!U$5:U$832)</f>
        <v>120.14369941011543</v>
      </c>
      <c r="N97" s="344">
        <f ca="1">SUMIF('Census Tract'!$B$5:$B$832,$A97,'Census Tract'!V$5:V$832)</f>
        <v>0</v>
      </c>
      <c r="O97" s="29">
        <f ca="1">SUMIF('Census Tract'!$B$5:$B$832,$A97,'Census Tract'!W$5:W$832)</f>
        <v>0</v>
      </c>
      <c r="P97" s="29">
        <f ca="1">SUMIF('Census Tract'!$B$5:$B$832,$A97,'Census Tract'!X$5:X$832)</f>
        <v>0</v>
      </c>
      <c r="Q97" s="29">
        <f ca="1">SUMIF('Census Tract'!$B$5:$B$832,$A97,'Census Tract'!Y$5:Y$832)</f>
        <v>0</v>
      </c>
      <c r="R97" s="29">
        <f ca="1">SUMIF('Census Tract'!$B$5:$B$832,$A97,'Census Tract'!Z$5:Z$832)</f>
        <v>0</v>
      </c>
      <c r="S97" s="29">
        <f ca="1">SUMIF('Census Tract'!$B$5:$B$832,$A97,'Census Tract'!AA$5:AA$832)</f>
        <v>0</v>
      </c>
      <c r="T97" s="29">
        <f ca="1">SUMIF('Census Tract'!$B$5:$B$832,$A97,'Census Tract'!AB$5:AB$832)</f>
        <v>0</v>
      </c>
      <c r="U97" s="29">
        <f ca="1">SUMIF('Census Tract'!$B$5:$B$832,$A97,'Census Tract'!AC$5:AC$832)</f>
        <v>0</v>
      </c>
      <c r="V97" s="29">
        <f ca="1">SUMIF('Census Tract'!$B$5:$B$832,$A97,'Census Tract'!AD$5:AD$832)</f>
        <v>0</v>
      </c>
      <c r="W97" s="29">
        <f ca="1">SUMIF('Census Tract'!$B$5:$B$832,$A97,'Census Tract'!AE$5:AE$832)</f>
        <v>0</v>
      </c>
      <c r="X97" s="29">
        <f ca="1">SUMIF('Census Tract'!$B$5:$B$832,$A97,'Census Tract'!AF$5:AF$832)</f>
        <v>0</v>
      </c>
      <c r="Y97" s="345">
        <f ca="1">SUMIF('Census Tract'!$B$5:$B$832,$A97,'Census Tract'!AG$5:AG$832)</f>
        <v>0</v>
      </c>
    </row>
    <row r="98" spans="1:25" x14ac:dyDescent="0.25">
      <c r="A98" s="4" t="s">
        <v>357</v>
      </c>
      <c r="B98" s="344">
        <f ca="1">SUMIF('Census Tract'!$B$5:$B$832,$A98,'Census Tract'!J$5:J$832)</f>
        <v>3.6036704878789894</v>
      </c>
      <c r="C98" s="29">
        <f ca="1">SUMIF('Census Tract'!$B$5:$B$832,$A98,'Census Tract'!K$5:K$832)</f>
        <v>17.908693987958191</v>
      </c>
      <c r="D98" s="29">
        <f ca="1">SUMIF('Census Tract'!$B$5:$B$832,$A98,'Census Tract'!L$5:L$832)</f>
        <v>82.404783278570861</v>
      </c>
      <c r="E98" s="29">
        <f ca="1">SUMIF('Census Tract'!$B$5:$B$832,$A98,'Census Tract'!M$5:M$832)</f>
        <v>178.97742132795275</v>
      </c>
      <c r="F98" s="29">
        <f ca="1">SUMIF('Census Tract'!$B$5:$B$832,$A98,'Census Tract'!N$5:N$832)</f>
        <v>7.1173925951853709</v>
      </c>
      <c r="G98" s="29">
        <f ca="1">SUMIF('Census Tract'!$B$5:$B$832,$A98,'Census Tract'!O$5:O$832)</f>
        <v>33.868722204635475</v>
      </c>
      <c r="H98" s="29">
        <f ca="1">SUMIF('Census Tract'!$B$5:$B$832,$A98,'Census Tract'!P$5:P$832)</f>
        <v>154.46814436017462</v>
      </c>
      <c r="I98" s="29">
        <f ca="1">SUMIF('Census Tract'!$B$5:$B$832,$A98,'Census Tract'!Q$5:Q$832)</f>
        <v>335.04412118810592</v>
      </c>
      <c r="J98" s="29">
        <f ca="1">SUMIF('Census Tract'!$B$5:$B$832,$A98,'Census Tract'!R$5:R$832)</f>
        <v>2.9632080948741311</v>
      </c>
      <c r="K98" s="29">
        <f ca="1">SUMIF('Census Tract'!$B$5:$B$832,$A98,'Census Tract'!S$5:S$832)</f>
        <v>14.075639422623857</v>
      </c>
      <c r="L98" s="29">
        <f ca="1">SUMIF('Census Tract'!$B$5:$B$832,$A98,'Census Tract'!T$5:T$832)</f>
        <v>61.759913139032015</v>
      </c>
      <c r="M98" s="29">
        <f ca="1">SUMIF('Census Tract'!$B$5:$B$832,$A98,'Census Tract'!U$5:U$832)</f>
        <v>132.67903404984253</v>
      </c>
      <c r="N98" s="344">
        <f ca="1">SUMIF('Census Tract'!$B$5:$B$832,$A98,'Census Tract'!V$5:V$832)</f>
        <v>0.15286553869164277</v>
      </c>
      <c r="O98" s="29">
        <f ca="1">SUMIF('Census Tract'!$B$5:$B$832,$A98,'Census Tract'!W$5:W$832)</f>
        <v>0.75967604777991093</v>
      </c>
      <c r="P98" s="29">
        <f ca="1">SUMIF('Census Tract'!$B$5:$B$832,$A98,'Census Tract'!X$5:X$832)</f>
        <v>3.4955614363234773</v>
      </c>
      <c r="Q98" s="29">
        <f ca="1">SUMIF('Census Tract'!$B$5:$B$832,$A98,'Census Tract'!Y$5:Y$832)</f>
        <v>7.5921147665866542</v>
      </c>
      <c r="R98" s="29">
        <f ca="1">SUMIF('Census Tract'!$B$5:$B$832,$A98,'Census Tract'!Z$5:Z$832)</f>
        <v>0.19985382064024748</v>
      </c>
      <c r="S98" s="29">
        <f ca="1">SUMIF('Census Tract'!$B$5:$B$832,$A98,'Census Tract'!AA$5:AA$832)</f>
        <v>0.95102152119280303</v>
      </c>
      <c r="T98" s="29">
        <f ca="1">SUMIF('Census Tract'!$B$5:$B$832,$A98,'Census Tract'!AB$5:AB$832)</f>
        <v>4.3374098596827722</v>
      </c>
      <c r="U98" s="29">
        <f ca="1">SUMIF('Census Tract'!$B$5:$B$832,$A98,'Census Tract'!AC$5:AC$832)</f>
        <v>9.407918251944217</v>
      </c>
      <c r="V98" s="29">
        <f ca="1">SUMIF('Census Tract'!$B$5:$B$832,$A98,'Census Tract'!AD$5:AD$832)</f>
        <v>8.320581606153199E-2</v>
      </c>
      <c r="W98" s="29">
        <f ca="1">SUMIF('Census Tract'!$B$5:$B$832,$A98,'Census Tract'!AE$5:AE$832)</f>
        <v>0.39523888544082753</v>
      </c>
      <c r="X98" s="29">
        <f ca="1">SUMIF('Census Tract'!$B$5:$B$832,$A98,'Census Tract'!AF$5:AF$832)</f>
        <v>1.7341961172122042</v>
      </c>
      <c r="Y98" s="345">
        <f ca="1">SUMIF('Census Tract'!$B$5:$B$832,$A98,'Census Tract'!AG$5:AG$832)</f>
        <v>3.7255794898339314</v>
      </c>
    </row>
    <row r="99" spans="1:25" x14ac:dyDescent="0.25">
      <c r="A99" s="4" t="s">
        <v>473</v>
      </c>
      <c r="B99" s="344">
        <f ca="1">SUMIF('Census Tract'!$B$5:$B$832,$A99,'Census Tract'!J$5:J$832)</f>
        <v>0.38760991628937436</v>
      </c>
      <c r="C99" s="29">
        <f ca="1">SUMIF('Census Tract'!$B$5:$B$832,$A99,'Census Tract'!K$5:K$832)</f>
        <v>1.9262547452306338</v>
      </c>
      <c r="D99" s="29">
        <f ca="1">SUMIF('Census Tract'!$B$5:$B$832,$A99,'Census Tract'!L$5:L$832)</f>
        <v>8.8634383348546191</v>
      </c>
      <c r="E99" s="29">
        <f ca="1">SUMIF('Census Tract'!$B$5:$B$832,$A99,'Census Tract'!M$5:M$832)</f>
        <v>19.250767663679188</v>
      </c>
      <c r="F99" s="29">
        <f ca="1">SUMIF('Census Tract'!$B$5:$B$832,$A99,'Census Tract'!N$5:N$832)</f>
        <v>1.0624393566860892</v>
      </c>
      <c r="G99" s="29">
        <f ca="1">SUMIF('Census Tract'!$B$5:$B$832,$A99,'Census Tract'!O$5:O$832)</f>
        <v>5.0557086671338229</v>
      </c>
      <c r="H99" s="29">
        <f ca="1">SUMIF('Census Tract'!$B$5:$B$832,$A99,'Census Tract'!P$5:P$832)</f>
        <v>23.058027743689973</v>
      </c>
      <c r="I99" s="29">
        <f ca="1">SUMIF('Census Tract'!$B$5:$B$832,$A99,'Census Tract'!Q$5:Q$832)</f>
        <v>50.013267613949338</v>
      </c>
      <c r="J99" s="29">
        <f ca="1">SUMIF('Census Tract'!$B$5:$B$832,$A99,'Census Tract'!R$5:R$832)</f>
        <v>0.44232896526949111</v>
      </c>
      <c r="K99" s="29">
        <f ca="1">SUMIF('Census Tract'!$B$5:$B$832,$A99,'Census Tract'!S$5:S$832)</f>
        <v>2.101122439590303</v>
      </c>
      <c r="L99" s="29">
        <f ca="1">SUMIF('Census Tract'!$B$5:$B$832,$A99,'Census Tract'!T$5:T$832)</f>
        <v>9.219129267761426</v>
      </c>
      <c r="M99" s="29">
        <f ca="1">SUMIF('Census Tract'!$B$5:$B$832,$A99,'Census Tract'!U$5:U$832)</f>
        <v>19.805487149465733</v>
      </c>
      <c r="N99" s="344">
        <f ca="1">SUMIF('Census Tract'!$B$5:$B$832,$A99,'Census Tract'!V$5:V$832)</f>
        <v>0</v>
      </c>
      <c r="O99" s="29">
        <f ca="1">SUMIF('Census Tract'!$B$5:$B$832,$A99,'Census Tract'!W$5:W$832)</f>
        <v>0</v>
      </c>
      <c r="P99" s="29">
        <f ca="1">SUMIF('Census Tract'!$B$5:$B$832,$A99,'Census Tract'!X$5:X$832)</f>
        <v>0</v>
      </c>
      <c r="Q99" s="29">
        <f ca="1">SUMIF('Census Tract'!$B$5:$B$832,$A99,'Census Tract'!Y$5:Y$832)</f>
        <v>0</v>
      </c>
      <c r="R99" s="29">
        <f ca="1">SUMIF('Census Tract'!$B$5:$B$832,$A99,'Census Tract'!Z$5:Z$832)</f>
        <v>0</v>
      </c>
      <c r="S99" s="29">
        <f ca="1">SUMIF('Census Tract'!$B$5:$B$832,$A99,'Census Tract'!AA$5:AA$832)</f>
        <v>0</v>
      </c>
      <c r="T99" s="29">
        <f ca="1">SUMIF('Census Tract'!$B$5:$B$832,$A99,'Census Tract'!AB$5:AB$832)</f>
        <v>0</v>
      </c>
      <c r="U99" s="29">
        <f ca="1">SUMIF('Census Tract'!$B$5:$B$832,$A99,'Census Tract'!AC$5:AC$832)</f>
        <v>0</v>
      </c>
      <c r="V99" s="29">
        <f ca="1">SUMIF('Census Tract'!$B$5:$B$832,$A99,'Census Tract'!AD$5:AD$832)</f>
        <v>0</v>
      </c>
      <c r="W99" s="29">
        <f ca="1">SUMIF('Census Tract'!$B$5:$B$832,$A99,'Census Tract'!AE$5:AE$832)</f>
        <v>0</v>
      </c>
      <c r="X99" s="29">
        <f ca="1">SUMIF('Census Tract'!$B$5:$B$832,$A99,'Census Tract'!AF$5:AF$832)</f>
        <v>0</v>
      </c>
      <c r="Y99" s="345">
        <f ca="1">SUMIF('Census Tract'!$B$5:$B$832,$A99,'Census Tract'!AG$5:AG$832)</f>
        <v>0</v>
      </c>
    </row>
    <row r="100" spans="1:25" x14ac:dyDescent="0.25">
      <c r="A100" s="4" t="s">
        <v>122</v>
      </c>
      <c r="B100" s="344">
        <f ca="1">SUMIF('Census Tract'!$B$5:$B$832,$A100,'Census Tract'!J$5:J$832)</f>
        <v>12.679984588620124</v>
      </c>
      <c r="C100" s="29">
        <f ca="1">SUMIF('Census Tract'!$B$5:$B$832,$A100,'Census Tract'!K$5:K$832)</f>
        <v>63.397982476902783</v>
      </c>
      <c r="D100" s="29">
        <f ca="1">SUMIF('Census Tract'!$B$5:$B$832,$A100,'Census Tract'!L$5:L$832)</f>
        <v>292.55145227860106</v>
      </c>
      <c r="E100" s="29">
        <f ca="1">SUMIF('Census Tract'!$B$5:$B$832,$A100,'Census Tract'!M$5:M$832)</f>
        <v>635.80757223088494</v>
      </c>
      <c r="F100" s="29">
        <f ca="1">SUMIF('Census Tract'!$B$5:$B$832,$A100,'Census Tract'!N$5:N$832)</f>
        <v>9.0148326304422604</v>
      </c>
      <c r="G100" s="29">
        <f ca="1">SUMIF('Census Tract'!$B$5:$B$832,$A100,'Census Tract'!O$5:O$832)</f>
        <v>44.636963782762543</v>
      </c>
      <c r="H100" s="29">
        <f ca="1">SUMIF('Census Tract'!$B$5:$B$832,$A100,'Census Tract'!P$5:P$832)</f>
        <v>205.61156165892874</v>
      </c>
      <c r="I100" s="29">
        <f ca="1">SUMIF('Census Tract'!$B$5:$B$832,$A100,'Census Tract'!Q$5:Q$832)</f>
        <v>446.74276526349195</v>
      </c>
      <c r="J100" s="29">
        <f ca="1">SUMIF('Census Tract'!$B$5:$B$832,$A100,'Census Tract'!R$5:R$832)</f>
        <v>4.743518659396325</v>
      </c>
      <c r="K100" s="29">
        <f ca="1">SUMIF('Census Tract'!$B$5:$B$832,$A100,'Census Tract'!S$5:S$832)</f>
        <v>23.623920088842358</v>
      </c>
      <c r="L100" s="29">
        <f ca="1">SUMIF('Census Tract'!$B$5:$B$832,$A100,'Census Tract'!T$5:T$832)</f>
        <v>106.54955565305498</v>
      </c>
      <c r="M100" s="29">
        <f ca="1">SUMIF('Census Tract'!$B$5:$B$832,$A100,'Census Tract'!U$5:U$832)</f>
        <v>230.42145159980575</v>
      </c>
      <c r="N100" s="344">
        <f ca="1">SUMIF('Census Tract'!$B$5:$B$832,$A100,'Census Tract'!V$5:V$832)</f>
        <v>1.2494660738268595</v>
      </c>
      <c r="O100" s="29">
        <f ca="1">SUMIF('Census Tract'!$B$5:$B$832,$A100,'Census Tract'!W$5:W$832)</f>
        <v>6.2093095469643815</v>
      </c>
      <c r="P100" s="29">
        <f ca="1">SUMIF('Census Tract'!$B$5:$B$832,$A100,'Census Tract'!X$5:X$832)</f>
        <v>28.571419438581749</v>
      </c>
      <c r="Q100" s="29">
        <f ca="1">SUMIF('Census Tract'!$B$5:$B$832,$A100,'Census Tract'!Y$5:Y$832)</f>
        <v>62.055123153591168</v>
      </c>
      <c r="R100" s="29">
        <f ca="1">SUMIF('Census Tract'!$B$5:$B$832,$A100,'Census Tract'!Z$5:Z$832)</f>
        <v>0.8468158931809211</v>
      </c>
      <c r="S100" s="29">
        <f ca="1">SUMIF('Census Tract'!$B$5:$B$832,$A100,'Census Tract'!AA$5:AA$832)</f>
        <v>4.0296459498406954</v>
      </c>
      <c r="T100" s="29">
        <f ca="1">SUMIF('Census Tract'!$B$5:$B$832,$A100,'Census Tract'!AB$5:AB$832)</f>
        <v>18.378370714416643</v>
      </c>
      <c r="U100" s="29">
        <f ca="1">SUMIF('Census Tract'!$B$5:$B$832,$A100,'Census Tract'!AC$5:AC$832)</f>
        <v>39.863009233303828</v>
      </c>
      <c r="V100" s="29">
        <f ca="1">SUMIF('Census Tract'!$B$5:$B$832,$A100,'Census Tract'!AD$5:AD$832)</f>
        <v>0.35255772053928952</v>
      </c>
      <c r="W100" s="29">
        <f ca="1">SUMIF('Census Tract'!$B$5:$B$832,$A100,'Census Tract'!AE$5:AE$832)</f>
        <v>1.6746968795601984</v>
      </c>
      <c r="X100" s="29">
        <f ca="1">SUMIF('Census Tract'!$B$5:$B$832,$A100,'Census Tract'!AF$5:AF$832)</f>
        <v>7.3480948687562693</v>
      </c>
      <c r="Y100" s="345">
        <f ca="1">SUMIF('Census Tract'!$B$5:$B$832,$A100,'Census Tract'!AG$5:AG$832)</f>
        <v>15.785937507691045</v>
      </c>
    </row>
    <row r="101" spans="1:25" x14ac:dyDescent="0.25">
      <c r="A101" s="4" t="s">
        <v>474</v>
      </c>
      <c r="B101" s="344">
        <f ca="1">SUMIF('Census Tract'!$B$5:$B$832,$A101,'Census Tract'!J$5:J$832)</f>
        <v>4.176370989931697</v>
      </c>
      <c r="C101" s="29">
        <f ca="1">SUMIF('Census Tract'!$B$5:$B$832,$A101,'Census Tract'!K$5:K$832)</f>
        <v>20.996492959298706</v>
      </c>
      <c r="D101" s="29">
        <f ca="1">SUMIF('Census Tract'!$B$5:$B$832,$A101,'Census Tract'!L$5:L$832)</f>
        <v>97.137405628439936</v>
      </c>
      <c r="E101" s="29">
        <f ca="1">SUMIF('Census Tract'!$B$5:$B$832,$A101,'Census Tract'!M$5:M$832)</f>
        <v>211.23146581303601</v>
      </c>
      <c r="F101" s="29">
        <f ca="1">SUMIF('Census Tract'!$B$5:$B$832,$A101,'Census Tract'!N$5:N$832)</f>
        <v>2.3677569606592392</v>
      </c>
      <c r="G101" s="29">
        <f ca="1">SUMIF('Census Tract'!$B$5:$B$832,$A101,'Census Tract'!O$5:O$832)</f>
        <v>12.117752469987655</v>
      </c>
      <c r="H101" s="29">
        <f ca="1">SUMIF('Census Tract'!$B$5:$B$832,$A101,'Census Tract'!P$5:P$832)</f>
        <v>56.260221497418492</v>
      </c>
      <c r="I101" s="29">
        <f ca="1">SUMIF('Census Tract'!$B$5:$B$832,$A101,'Census Tract'!Q$5:Q$832)</f>
        <v>122.40486918399961</v>
      </c>
      <c r="J101" s="29">
        <f ca="1">SUMIF('Census Tract'!$B$5:$B$832,$A101,'Census Tract'!R$5:R$832)</f>
        <v>1.4701411228504626</v>
      </c>
      <c r="K101" s="29">
        <f ca="1">SUMIF('Census Tract'!$B$5:$B$832,$A101,'Census Tract'!S$5:S$832)</f>
        <v>7.5172404273328368</v>
      </c>
      <c r="L101" s="29">
        <f ca="1">SUMIF('Census Tract'!$B$5:$B$832,$A101,'Census Tract'!T$5:T$832)</f>
        <v>34.39918169751887</v>
      </c>
      <c r="M101" s="29">
        <f ca="1">SUMIF('Census Tract'!$B$5:$B$832,$A101,'Census Tract'!U$5:U$832)</f>
        <v>74.643624075895787</v>
      </c>
      <c r="N101" s="344">
        <f ca="1">SUMIF('Census Tract'!$B$5:$B$832,$A101,'Census Tract'!V$5:V$832)</f>
        <v>0.47441341952140004</v>
      </c>
      <c r="O101" s="29">
        <f ca="1">SUMIF('Census Tract'!$B$5:$B$832,$A101,'Census Tract'!W$5:W$832)</f>
        <v>2.3754469085801073</v>
      </c>
      <c r="P101" s="29">
        <f ca="1">SUMIF('Census Tract'!$B$5:$B$832,$A101,'Census Tract'!X$5:X$832)</f>
        <v>10.968999955372901</v>
      </c>
      <c r="Q101" s="29">
        <f ca="1">SUMIF('Census Tract'!$B$5:$B$832,$A101,'Census Tract'!Y$5:Y$832)</f>
        <v>23.842755137320822</v>
      </c>
      <c r="R101" s="29">
        <f ca="1">SUMIF('Census Tract'!$B$5:$B$832,$A101,'Census Tract'!Z$5:Z$832)</f>
        <v>0.34852256850374441</v>
      </c>
      <c r="S101" s="29">
        <f ca="1">SUMIF('Census Tract'!$B$5:$B$832,$A101,'Census Tract'!AA$5:AA$832)</f>
        <v>1.7571499778378836</v>
      </c>
      <c r="T101" s="29">
        <f ca="1">SUMIF('Census Tract'!$B$5:$B$832,$A101,'Census Tract'!AB$5:AB$832)</f>
        <v>8.1292709108468895</v>
      </c>
      <c r="U101" s="29">
        <f ca="1">SUMIF('Census Tract'!$B$5:$B$832,$A101,'Census Tract'!AC$5:AC$832)</f>
        <v>17.676088564428738</v>
      </c>
      <c r="V101" s="29">
        <f ca="1">SUMIF('Census Tract'!$B$5:$B$832,$A101,'Census Tract'!AD$5:AD$832)</f>
        <v>0.20129269615276232</v>
      </c>
      <c r="W101" s="29">
        <f ca="1">SUMIF('Census Tract'!$B$5:$B$832,$A101,'Census Tract'!AE$5:AE$832)</f>
        <v>1.0181018825054982</v>
      </c>
      <c r="X101" s="29">
        <f ca="1">SUMIF('Census Tract'!$B$5:$B$832,$A101,'Census Tract'!AF$5:AF$832)</f>
        <v>4.6313731881569131</v>
      </c>
      <c r="Y101" s="345">
        <f ca="1">SUMIF('Census Tract'!$B$5:$B$832,$A101,'Census Tract'!AG$5:AG$832)</f>
        <v>10.03587658342669</v>
      </c>
    </row>
    <row r="102" spans="1:25" x14ac:dyDescent="0.25">
      <c r="A102" s="4" t="s">
        <v>476</v>
      </c>
      <c r="B102" s="344">
        <f ca="1">SUMIF('Census Tract'!$B$5:$B$832,$A102,'Census Tract'!J$5:J$832)</f>
        <v>3.2406033787480899</v>
      </c>
      <c r="C102" s="29">
        <f ca="1">SUMIF('Census Tract'!$B$5:$B$832,$A102,'Census Tract'!K$5:K$832)</f>
        <v>16.346819642872006</v>
      </c>
      <c r="D102" s="29">
        <f ca="1">SUMIF('Census Tract'!$B$5:$B$832,$A102,'Census Tract'!L$5:L$832)</f>
        <v>75.743968204217168</v>
      </c>
      <c r="E102" s="29">
        <f ca="1">SUMIF('Census Tract'!$B$5:$B$832,$A102,'Census Tract'!M$5:M$832)</f>
        <v>164.76714704063011</v>
      </c>
      <c r="F102" s="29">
        <f ca="1">SUMIF('Census Tract'!$B$5:$B$832,$A102,'Census Tract'!N$5:N$832)</f>
        <v>4.8681517334271573</v>
      </c>
      <c r="G102" s="29">
        <f ca="1">SUMIF('Census Tract'!$B$5:$B$832,$A102,'Census Tract'!O$5:O$832)</f>
        <v>25.444813086278856</v>
      </c>
      <c r="H102" s="29">
        <f ca="1">SUMIF('Census Tract'!$B$5:$B$832,$A102,'Census Tract'!P$5:P$832)</f>
        <v>118.71125846922479</v>
      </c>
      <c r="I102" s="29">
        <f ca="1">SUMIF('Census Tract'!$B$5:$B$832,$A102,'Census Tract'!Q$5:Q$832)</f>
        <v>258.49292659370315</v>
      </c>
      <c r="J102" s="29">
        <f ca="1">SUMIF('Census Tract'!$B$5:$B$832,$A102,'Census Tract'!R$5:R$832)</f>
        <v>3.3247275984503064</v>
      </c>
      <c r="K102" s="29">
        <f ca="1">SUMIF('Census Tract'!$B$5:$B$832,$A102,'Census Tract'!S$5:S$832)</f>
        <v>17.22352163265267</v>
      </c>
      <c r="L102" s="29">
        <f ca="1">SUMIF('Census Tract'!$B$5:$B$832,$A102,'Census Tract'!T$5:T$832)</f>
        <v>79.365482472534325</v>
      </c>
      <c r="M102" s="29">
        <f ca="1">SUMIF('Census Tract'!$B$5:$B$832,$A102,'Census Tract'!U$5:U$832)</f>
        <v>172.49415050742238</v>
      </c>
      <c r="N102" s="344">
        <f ca="1">SUMIF('Census Tract'!$B$5:$B$832,$A102,'Census Tract'!V$5:V$832)</f>
        <v>0.53049706804778474</v>
      </c>
      <c r="O102" s="29">
        <f ca="1">SUMIF('Census Tract'!$B$5:$B$832,$A102,'Census Tract'!W$5:W$832)</f>
        <v>2.6760263071131156</v>
      </c>
      <c r="P102" s="29">
        <f ca="1">SUMIF('Census Tract'!$B$5:$B$832,$A102,'Census Tract'!X$5:X$832)</f>
        <v>12.39952822309435</v>
      </c>
      <c r="Q102" s="29">
        <f ca="1">SUMIF('Census Tract'!$B$5:$B$832,$A102,'Census Tract'!Y$5:Y$832)</f>
        <v>26.972905412886462</v>
      </c>
      <c r="R102" s="29">
        <f ca="1">SUMIF('Census Tract'!$B$5:$B$832,$A102,'Census Tract'!Z$5:Z$832)</f>
        <v>0.42363215487131423</v>
      </c>
      <c r="S102" s="29">
        <f ca="1">SUMIF('Census Tract'!$B$5:$B$832,$A102,'Census Tract'!AA$5:AA$832)</f>
        <v>2.2142368579069718</v>
      </c>
      <c r="T102" s="29">
        <f ca="1">SUMIF('Census Tract'!$B$5:$B$832,$A102,'Census Tract'!AB$5:AB$832)</f>
        <v>10.330390050804631</v>
      </c>
      <c r="U102" s="29">
        <f ca="1">SUMIF('Census Tract'!$B$5:$B$832,$A102,'Census Tract'!AC$5:AC$832)</f>
        <v>22.494351348985418</v>
      </c>
      <c r="V102" s="29">
        <f ca="1">SUMIF('Census Tract'!$B$5:$B$832,$A102,'Census Tract'!AD$5:AD$832)</f>
        <v>0.28932161403689083</v>
      </c>
      <c r="W102" s="29">
        <f ca="1">SUMIF('Census Tract'!$B$5:$B$832,$A102,'Census Tract'!AE$5:AE$832)</f>
        <v>1.4988106335331262</v>
      </c>
      <c r="X102" s="29">
        <f ca="1">SUMIF('Census Tract'!$B$5:$B$832,$A102,'Census Tract'!AF$5:AF$832)</f>
        <v>6.9064754353027666</v>
      </c>
      <c r="Y102" s="345">
        <f ca="1">SUMIF('Census Tract'!$B$5:$B$832,$A102,'Census Tract'!AG$5:AG$832)</f>
        <v>15.010639085136383</v>
      </c>
    </row>
    <row r="103" spans="1:25" x14ac:dyDescent="0.25">
      <c r="A103" s="4" t="s">
        <v>475</v>
      </c>
      <c r="B103" s="344">
        <f ca="1">SUMIF('Census Tract'!$B$5:$B$832,$A103,'Census Tract'!J$5:J$832)</f>
        <v>14.10018708403569</v>
      </c>
      <c r="C103" s="29">
        <f ca="1">SUMIF('Census Tract'!$B$5:$B$832,$A103,'Census Tract'!K$5:K$832)</f>
        <v>70.071871584901459</v>
      </c>
      <c r="D103" s="29">
        <f ca="1">SUMIF('Census Tract'!$B$5:$B$832,$A103,'Census Tract'!L$5:L$832)</f>
        <v>322.42760950409132</v>
      </c>
      <c r="E103" s="29">
        <f ca="1">SUMIF('Census Tract'!$B$5:$B$832,$A103,'Census Tract'!M$5:M$832)</f>
        <v>700.29019940381295</v>
      </c>
      <c r="F103" s="29">
        <f ca="1">SUMIF('Census Tract'!$B$5:$B$832,$A103,'Census Tract'!N$5:N$832)</f>
        <v>10.351522655690465</v>
      </c>
      <c r="G103" s="29">
        <f ca="1">SUMIF('Census Tract'!$B$5:$B$832,$A103,'Census Tract'!O$5:O$832)</f>
        <v>49.258607071602697</v>
      </c>
      <c r="H103" s="29">
        <f ca="1">SUMIF('Census Tract'!$B$5:$B$832,$A103,'Census Tract'!P$5:P$832)</f>
        <v>224.65818409517814</v>
      </c>
      <c r="I103" s="29">
        <f ca="1">SUMIF('Census Tract'!$B$5:$B$832,$A103,'Census Tract'!Q$5:Q$832)</f>
        <v>487.28755155092739</v>
      </c>
      <c r="J103" s="29">
        <f ca="1">SUMIF('Census Tract'!$B$5:$B$832,$A103,'Census Tract'!R$5:R$832)</f>
        <v>4.3096843847513018</v>
      </c>
      <c r="K103" s="29">
        <f ca="1">SUMIF('Census Tract'!$B$5:$B$832,$A103,'Census Tract'!S$5:S$832)</f>
        <v>20.471584000464407</v>
      </c>
      <c r="L103" s="29">
        <f ca="1">SUMIF('Census Tract'!$B$5:$B$832,$A103,'Census Tract'!T$5:T$832)</f>
        <v>89.823503694967144</v>
      </c>
      <c r="M103" s="29">
        <f ca="1">SUMIF('Census Tract'!$B$5:$B$832,$A103,'Census Tract'!U$5:U$832)</f>
        <v>192.96814227040696</v>
      </c>
      <c r="N103" s="344">
        <f ca="1">SUMIF('Census Tract'!$B$5:$B$832,$A103,'Census Tract'!V$5:V$832)</f>
        <v>0</v>
      </c>
      <c r="O103" s="29">
        <f ca="1">SUMIF('Census Tract'!$B$5:$B$832,$A103,'Census Tract'!W$5:W$832)</f>
        <v>0</v>
      </c>
      <c r="P103" s="29">
        <f ca="1">SUMIF('Census Tract'!$B$5:$B$832,$A103,'Census Tract'!X$5:X$832)</f>
        <v>0</v>
      </c>
      <c r="Q103" s="29">
        <f ca="1">SUMIF('Census Tract'!$B$5:$B$832,$A103,'Census Tract'!Y$5:Y$832)</f>
        <v>0</v>
      </c>
      <c r="R103" s="29">
        <f ca="1">SUMIF('Census Tract'!$B$5:$B$832,$A103,'Census Tract'!Z$5:Z$832)</f>
        <v>0</v>
      </c>
      <c r="S103" s="29">
        <f ca="1">SUMIF('Census Tract'!$B$5:$B$832,$A103,'Census Tract'!AA$5:AA$832)</f>
        <v>0</v>
      </c>
      <c r="T103" s="29">
        <f ca="1">SUMIF('Census Tract'!$B$5:$B$832,$A103,'Census Tract'!AB$5:AB$832)</f>
        <v>0</v>
      </c>
      <c r="U103" s="29">
        <f ca="1">SUMIF('Census Tract'!$B$5:$B$832,$A103,'Census Tract'!AC$5:AC$832)</f>
        <v>0</v>
      </c>
      <c r="V103" s="29">
        <f ca="1">SUMIF('Census Tract'!$B$5:$B$832,$A103,'Census Tract'!AD$5:AD$832)</f>
        <v>0</v>
      </c>
      <c r="W103" s="29">
        <f ca="1">SUMIF('Census Tract'!$B$5:$B$832,$A103,'Census Tract'!AE$5:AE$832)</f>
        <v>0</v>
      </c>
      <c r="X103" s="29">
        <f ca="1">SUMIF('Census Tract'!$B$5:$B$832,$A103,'Census Tract'!AF$5:AF$832)</f>
        <v>0</v>
      </c>
      <c r="Y103" s="345">
        <f ca="1">SUMIF('Census Tract'!$B$5:$B$832,$A103,'Census Tract'!AG$5:AG$832)</f>
        <v>0</v>
      </c>
    </row>
    <row r="104" spans="1:25" x14ac:dyDescent="0.25">
      <c r="A104" s="4" t="s">
        <v>359</v>
      </c>
      <c r="B104" s="344">
        <f ca="1">SUMIF('Census Tract'!$B$5:$B$832,$A104,'Census Tract'!J$5:J$832)</f>
        <v>1.0940301591600947</v>
      </c>
      <c r="C104" s="29">
        <f ca="1">SUMIF('Census Tract'!$B$5:$B$832,$A104,'Census Tract'!K$5:K$832)</f>
        <v>5.5186987130037295</v>
      </c>
      <c r="D104" s="29">
        <f ca="1">SUMIF('Census Tract'!$B$5:$B$832,$A104,'Census Tract'!L$5:L$832)</f>
        <v>25.57122112916198</v>
      </c>
      <c r="E104" s="29">
        <f ca="1">SUMIF('Census Tract'!$B$5:$B$832,$A104,'Census Tract'!M$5:M$832)</f>
        <v>55.62551384207142</v>
      </c>
      <c r="F104" s="29">
        <f ca="1">SUMIF('Census Tract'!$B$5:$B$832,$A104,'Census Tract'!N$5:N$832)</f>
        <v>1.7343911775474583</v>
      </c>
      <c r="G104" s="29">
        <f ca="1">SUMIF('Census Tract'!$B$5:$B$832,$A104,'Census Tract'!O$5:O$832)</f>
        <v>9.0653007029667805</v>
      </c>
      <c r="H104" s="29">
        <f ca="1">SUMIF('Census Tract'!$B$5:$B$832,$A104,'Census Tract'!P$5:P$832)</f>
        <v>42.293619968914271</v>
      </c>
      <c r="I104" s="29">
        <f ca="1">SUMIF('Census Tract'!$B$5:$B$832,$A104,'Census Tract'!Q$5:Q$832)</f>
        <v>92.094058667912677</v>
      </c>
      <c r="J104" s="29">
        <f ca="1">SUMIF('Census Tract'!$B$5:$B$832,$A104,'Census Tract'!R$5:R$832)</f>
        <v>1.1845107815571834</v>
      </c>
      <c r="K104" s="29">
        <f ca="1">SUMIF('Census Tract'!$B$5:$B$832,$A104,'Census Tract'!S$5:S$832)</f>
        <v>6.1362762711055829</v>
      </c>
      <c r="L104" s="29">
        <f ca="1">SUMIF('Census Tract'!$B$5:$B$832,$A104,'Census Tract'!T$5:T$832)</f>
        <v>28.275781064296325</v>
      </c>
      <c r="M104" s="29">
        <f ca="1">SUMIF('Census Tract'!$B$5:$B$832,$A104,'Census Tract'!U$5:U$832)</f>
        <v>61.455013976731735</v>
      </c>
      <c r="N104" s="344">
        <f ca="1">SUMIF('Census Tract'!$B$5:$B$832,$A104,'Census Tract'!V$5:V$832)</f>
        <v>0.27350753979002373</v>
      </c>
      <c r="O104" s="29">
        <f ca="1">SUMIF('Census Tract'!$B$5:$B$832,$A104,'Census Tract'!W$5:W$832)</f>
        <v>1.3796746782509324</v>
      </c>
      <c r="P104" s="29">
        <f ca="1">SUMIF('Census Tract'!$B$5:$B$832,$A104,'Census Tract'!X$5:X$832)</f>
        <v>6.3928052822904959</v>
      </c>
      <c r="Q104" s="29">
        <f ca="1">SUMIF('Census Tract'!$B$5:$B$832,$A104,'Census Tract'!Y$5:Y$832)</f>
        <v>13.90637846051785</v>
      </c>
      <c r="R104" s="29">
        <f ca="1">SUMIF('Census Tract'!$B$5:$B$832,$A104,'Census Tract'!Z$5:Z$832)</f>
        <v>0.43359779438686474</v>
      </c>
      <c r="S104" s="29">
        <f ca="1">SUMIF('Census Tract'!$B$5:$B$832,$A104,'Census Tract'!AA$5:AA$832)</f>
        <v>2.2663251757416951</v>
      </c>
      <c r="T104" s="29">
        <f ca="1">SUMIF('Census Tract'!$B$5:$B$832,$A104,'Census Tract'!AB$5:AB$832)</f>
        <v>10.573404992228568</v>
      </c>
      <c r="U104" s="29">
        <f ca="1">SUMIF('Census Tract'!$B$5:$B$832,$A104,'Census Tract'!AC$5:AC$832)</f>
        <v>23.023514666978173</v>
      </c>
      <c r="V104" s="29">
        <f ca="1">SUMIF('Census Tract'!$B$5:$B$832,$A104,'Census Tract'!AD$5:AD$832)</f>
        <v>0.29612769538929573</v>
      </c>
      <c r="W104" s="29">
        <f ca="1">SUMIF('Census Tract'!$B$5:$B$832,$A104,'Census Tract'!AE$5:AE$832)</f>
        <v>1.5340690677763957</v>
      </c>
      <c r="X104" s="29">
        <f ca="1">SUMIF('Census Tract'!$B$5:$B$832,$A104,'Census Tract'!AF$5:AF$832)</f>
        <v>7.0689452660740812</v>
      </c>
      <c r="Y104" s="345">
        <f ca="1">SUMIF('Census Tract'!$B$5:$B$832,$A104,'Census Tract'!AG$5:AG$832)</f>
        <v>15.36375349418293</v>
      </c>
    </row>
    <row r="105" spans="1:25" x14ac:dyDescent="0.25">
      <c r="A105" s="4" t="s">
        <v>360</v>
      </c>
      <c r="B105" s="344">
        <f ca="1">SUMIF('Census Tract'!$B$5:$B$832,$A105,'Census Tract'!J$5:J$832)</f>
        <v>2.693588299168042</v>
      </c>
      <c r="C105" s="29">
        <f ca="1">SUMIF('Census Tract'!$B$5:$B$832,$A105,'Census Tract'!K$5:K$832)</f>
        <v>13.587470286370138</v>
      </c>
      <c r="D105" s="29">
        <f ca="1">SUMIF('Census Tract'!$B$5:$B$832,$A105,'Census Tract'!L$5:L$832)</f>
        <v>62.958357639636162</v>
      </c>
      <c r="E105" s="29">
        <f ca="1">SUMIF('Census Tract'!$B$5:$B$832,$A105,'Census Tract'!M$5:M$832)</f>
        <v>136.95439011959439</v>
      </c>
      <c r="F105" s="29">
        <f ca="1">SUMIF('Census Tract'!$B$5:$B$832,$A105,'Census Tract'!N$5:N$832)</f>
        <v>1.3646357296028613</v>
      </c>
      <c r="G105" s="29">
        <f ca="1">SUMIF('Census Tract'!$B$5:$B$832,$A105,'Census Tract'!O$5:O$832)</f>
        <v>7.1326661476424045</v>
      </c>
      <c r="H105" s="29">
        <f ca="1">SUMIF('Census Tract'!$B$5:$B$832,$A105,'Census Tract'!P$5:P$832)</f>
        <v>33.277028672066223</v>
      </c>
      <c r="I105" s="29">
        <f ca="1">SUMIF('Census Tract'!$B$5:$B$832,$A105,'Census Tract'!Q$5:Q$832)</f>
        <v>72.460494823369729</v>
      </c>
      <c r="J105" s="29">
        <f ca="1">SUMIF('Census Tract'!$B$5:$B$832,$A105,'Census Tract'!R$5:R$832)</f>
        <v>0.93198452317917879</v>
      </c>
      <c r="K105" s="29">
        <f ca="1">SUMIF('Census Tract'!$B$5:$B$832,$A105,'Census Tract'!S$5:S$832)</f>
        <v>4.8280814355305726</v>
      </c>
      <c r="L105" s="29">
        <f ca="1">SUMIF('Census Tract'!$B$5:$B$832,$A105,'Census Tract'!T$5:T$832)</f>
        <v>22.247657634726956</v>
      </c>
      <c r="M105" s="29">
        <f ca="1">SUMIF('Census Tract'!$B$5:$B$832,$A105,'Census Tract'!U$5:U$832)</f>
        <v>48.353398542121319</v>
      </c>
      <c r="N105" s="344">
        <f ca="1">SUMIF('Census Tract'!$B$5:$B$832,$A105,'Census Tract'!V$5:V$832)</f>
        <v>0.67339707479201039</v>
      </c>
      <c r="O105" s="29">
        <f ca="1">SUMIF('Census Tract'!$B$5:$B$832,$A105,'Census Tract'!W$5:W$832)</f>
        <v>3.3968675715925336</v>
      </c>
      <c r="P105" s="29">
        <f ca="1">SUMIF('Census Tract'!$B$5:$B$832,$A105,'Census Tract'!X$5:X$832)</f>
        <v>15.739589409909044</v>
      </c>
      <c r="Q105" s="29">
        <f ca="1">SUMIF('Census Tract'!$B$5:$B$832,$A105,'Census Tract'!Y$5:Y$832)</f>
        <v>34.238597529898584</v>
      </c>
      <c r="R105" s="29">
        <f ca="1">SUMIF('Census Tract'!$B$5:$B$832,$A105,'Census Tract'!Z$5:Z$832)</f>
        <v>0.34115893240071538</v>
      </c>
      <c r="S105" s="29">
        <f ca="1">SUMIF('Census Tract'!$B$5:$B$832,$A105,'Census Tract'!AA$5:AA$832)</f>
        <v>1.7831665369106018</v>
      </c>
      <c r="T105" s="29">
        <f ca="1">SUMIF('Census Tract'!$B$5:$B$832,$A105,'Census Tract'!AB$5:AB$832)</f>
        <v>8.3192571680165557</v>
      </c>
      <c r="U105" s="29">
        <f ca="1">SUMIF('Census Tract'!$B$5:$B$832,$A105,'Census Tract'!AC$5:AC$832)</f>
        <v>18.115123705842436</v>
      </c>
      <c r="V105" s="29">
        <f ca="1">SUMIF('Census Tract'!$B$5:$B$832,$A105,'Census Tract'!AD$5:AD$832)</f>
        <v>0.23299613079479475</v>
      </c>
      <c r="W105" s="29">
        <f ca="1">SUMIF('Census Tract'!$B$5:$B$832,$A105,'Census Tract'!AE$5:AE$832)</f>
        <v>1.2070203588826427</v>
      </c>
      <c r="X105" s="29">
        <f ca="1">SUMIF('Census Tract'!$B$5:$B$832,$A105,'Census Tract'!AF$5:AF$832)</f>
        <v>5.5619144086817371</v>
      </c>
      <c r="Y105" s="345">
        <f ca="1">SUMIF('Census Tract'!$B$5:$B$832,$A105,'Census Tract'!AG$5:AG$832)</f>
        <v>12.088349635530328</v>
      </c>
    </row>
    <row r="106" spans="1:25" x14ac:dyDescent="0.25">
      <c r="A106" s="4" t="s">
        <v>361</v>
      </c>
      <c r="B106" s="344">
        <f ca="1">SUMIF('Census Tract'!$B$5:$B$832,$A106,'Census Tract'!J$5:J$832)</f>
        <v>10.337248658379888</v>
      </c>
      <c r="C106" s="29">
        <f ca="1">SUMIF('Census Tract'!$B$5:$B$832,$A106,'Census Tract'!K$5:K$832)</f>
        <v>52.05674015338321</v>
      </c>
      <c r="D106" s="29">
        <f ca="1">SUMIF('Census Tract'!$B$5:$B$832,$A106,'Census Tract'!L$5:L$832)</f>
        <v>241.01944658569997</v>
      </c>
      <c r="E106" s="29">
        <f ca="1">SUMIF('Census Tract'!$B$5:$B$832,$A106,'Census Tract'!M$5:M$832)</f>
        <v>524.20237341727625</v>
      </c>
      <c r="F106" s="29">
        <f ca="1">SUMIF('Census Tract'!$B$5:$B$832,$A106,'Census Tract'!N$5:N$832)</f>
        <v>6.3262112828980204</v>
      </c>
      <c r="G106" s="29">
        <f ca="1">SUMIF('Census Tract'!$B$5:$B$832,$A106,'Census Tract'!O$5:O$832)</f>
        <v>32.096116063524278</v>
      </c>
      <c r="H106" s="29">
        <f ca="1">SUMIF('Census Tract'!$B$5:$B$832,$A106,'Census Tract'!P$5:P$832)</f>
        <v>148.71117044241453</v>
      </c>
      <c r="I106" s="29">
        <f ca="1">SUMIF('Census Tract'!$B$5:$B$832,$A106,'Census Tract'!Q$5:Q$832)</f>
        <v>323.43657730811776</v>
      </c>
      <c r="J106" s="29">
        <f ca="1">SUMIF('Census Tract'!$B$5:$B$832,$A106,'Census Tract'!R$5:R$832)</f>
        <v>3.7683342442518679</v>
      </c>
      <c r="K106" s="29">
        <f ca="1">SUMIF('Census Tract'!$B$5:$B$832,$A106,'Census Tract'!S$5:S$832)</f>
        <v>19.150576829050461</v>
      </c>
      <c r="L106" s="29">
        <f ca="1">SUMIF('Census Tract'!$B$5:$B$832,$A106,'Census Tract'!T$5:T$832)</f>
        <v>87.343187422153022</v>
      </c>
      <c r="M106" s="29">
        <f ca="1">SUMIF('Census Tract'!$B$5:$B$832,$A106,'Census Tract'!U$5:U$832)</f>
        <v>189.38173091163392</v>
      </c>
      <c r="N106" s="344">
        <f ca="1">SUMIF('Census Tract'!$B$5:$B$832,$A106,'Census Tract'!V$5:V$832)</f>
        <v>0.20206796023612728</v>
      </c>
      <c r="O106" s="29">
        <f ca="1">SUMIF('Census Tract'!$B$5:$B$832,$A106,'Census Tract'!W$5:W$832)</f>
        <v>1.0041909427655824</v>
      </c>
      <c r="P106" s="29">
        <f ca="1">SUMIF('Census Tract'!$B$5:$B$832,$A106,'Census Tract'!X$5:X$832)</f>
        <v>4.6206684342556059</v>
      </c>
      <c r="Q106" s="29">
        <f ca="1">SUMIF('Census Tract'!$B$5:$B$832,$A106,'Census Tract'!Y$5:Y$832)</f>
        <v>10.035768413817252</v>
      </c>
      <c r="R106" s="29">
        <f ca="1">SUMIF('Census Tract'!$B$5:$B$832,$A106,'Census Tract'!Z$5:Z$832)</f>
        <v>0.29917822243801639</v>
      </c>
      <c r="S106" s="29">
        <f ca="1">SUMIF('Census Tract'!$B$5:$B$832,$A106,'Census Tract'!AA$5:AA$832)</f>
        <v>1.4236651933861619</v>
      </c>
      <c r="T106" s="29">
        <f ca="1">SUMIF('Census Tract'!$B$5:$B$832,$A106,'Census Tract'!AB$5:AB$832)</f>
        <v>6.493038600152186</v>
      </c>
      <c r="U106" s="29">
        <f ca="1">SUMIF('Census Tract'!$B$5:$B$832,$A106,'Census Tract'!AC$5:AC$832)</f>
        <v>14.08351489324501</v>
      </c>
      <c r="V106" s="29">
        <f ca="1">SUMIF('Census Tract'!$B$5:$B$832,$A106,'Census Tract'!AD$5:AD$832)</f>
        <v>0.12455787968449056</v>
      </c>
      <c r="W106" s="29">
        <f ca="1">SUMIF('Census Tract'!$B$5:$B$832,$A106,'Census Tract'!AE$5:AE$832)</f>
        <v>0.59166678328068212</v>
      </c>
      <c r="X106" s="29">
        <f ca="1">SUMIF('Census Tract'!$B$5:$B$832,$A106,'Census Tract'!AF$5:AF$832)</f>
        <v>2.5960660148719334</v>
      </c>
      <c r="Y106" s="345">
        <f ca="1">SUMIF('Census Tract'!$B$5:$B$832,$A106,'Census Tract'!AG$5:AG$832)</f>
        <v>5.5771375585880705</v>
      </c>
    </row>
    <row r="107" spans="1:25" x14ac:dyDescent="0.25">
      <c r="A107" s="4" t="s">
        <v>477</v>
      </c>
      <c r="B107" s="344">
        <f ca="1">SUMIF('Census Tract'!$B$5:$B$832,$A107,'Census Tract'!J$5:J$832)</f>
        <v>4.9266550247839795</v>
      </c>
      <c r="C107" s="29">
        <f ca="1">SUMIF('Census Tract'!$B$5:$B$832,$A107,'Census Tract'!K$5:K$832)</f>
        <v>24.701863915485397</v>
      </c>
      <c r="D107" s="29">
        <f ca="1">SUMIF('Census Tract'!$B$5:$B$832,$A107,'Census Tract'!L$5:L$832)</f>
        <v>114.13686405045587</v>
      </c>
      <c r="E107" s="29">
        <f ca="1">SUMIF('Census Tract'!$B$5:$B$832,$A107,'Census Tract'!M$5:M$832)</f>
        <v>248.1285272822218</v>
      </c>
      <c r="F107" s="29">
        <f ca="1">SUMIF('Census Tract'!$B$5:$B$832,$A107,'Census Tract'!N$5:N$832)</f>
        <v>3.484045861150646</v>
      </c>
      <c r="G107" s="29">
        <f ca="1">SUMIF('Census Tract'!$B$5:$B$832,$A107,'Census Tract'!O$5:O$832)</f>
        <v>17.58604314320819</v>
      </c>
      <c r="H107" s="29">
        <f ca="1">SUMIF('Census Tract'!$B$5:$B$832,$A107,'Census Tract'!P$5:P$832)</f>
        <v>81.38258762465199</v>
      </c>
      <c r="I107" s="29">
        <f ca="1">SUMIF('Census Tract'!$B$5:$B$832,$A107,'Census Tract'!Q$5:Q$832)</f>
        <v>176.96473165522494</v>
      </c>
      <c r="J107" s="29">
        <f ca="1">SUMIF('Census Tract'!$B$5:$B$832,$A107,'Census Tract'!R$5:R$832)</f>
        <v>2.0239146136091763</v>
      </c>
      <c r="K107" s="29">
        <f ca="1">SUMIF('Census Tract'!$B$5:$B$832,$A107,'Census Tract'!S$5:S$832)</f>
        <v>10.245863749570168</v>
      </c>
      <c r="L107" s="29">
        <f ca="1">SUMIF('Census Tract'!$B$5:$B$832,$A107,'Census Tract'!T$5:T$832)</f>
        <v>46.631802490236971</v>
      </c>
      <c r="M107" s="29">
        <f ca="1">SUMIF('Census Tract'!$B$5:$B$832,$A107,'Census Tract'!U$5:U$832)</f>
        <v>101.05970382706676</v>
      </c>
      <c r="N107" s="344">
        <f ca="1">SUMIF('Census Tract'!$B$5:$B$832,$A107,'Census Tract'!V$5:V$832)</f>
        <v>0.61089383442537937</v>
      </c>
      <c r="O107" s="29">
        <f ca="1">SUMIF('Census Tract'!$B$5:$B$832,$A107,'Census Tract'!W$5:W$832)</f>
        <v>3.0440695181220421</v>
      </c>
      <c r="P107" s="29">
        <f ca="1">SUMIF('Census Tract'!$B$5:$B$832,$A107,'Census Tract'!X$5:X$832)</f>
        <v>14.024702899999586</v>
      </c>
      <c r="Q107" s="29">
        <f ca="1">SUMIF('Census Tract'!$B$5:$B$832,$A107,'Census Tract'!Y$5:Y$832)</f>
        <v>30.469340258481207</v>
      </c>
      <c r="R107" s="29">
        <f ca="1">SUMIF('Census Tract'!$B$5:$B$832,$A107,'Census Tract'!Z$5:Z$832)</f>
        <v>0.5510443467854631</v>
      </c>
      <c r="S107" s="29">
        <f ca="1">SUMIF('Census Tract'!$B$5:$B$832,$A107,'Census Tract'!AA$5:AA$832)</f>
        <v>2.724109437228615</v>
      </c>
      <c r="T107" s="29">
        <f ca="1">SUMIF('Census Tract'!$B$5:$B$832,$A107,'Census Tract'!AB$5:AB$832)</f>
        <v>12.543158120665105</v>
      </c>
      <c r="U107" s="29">
        <f ca="1">SUMIF('Census Tract'!$B$5:$B$832,$A107,'Census Tract'!AC$5:AC$832)</f>
        <v>27.251318709807698</v>
      </c>
      <c r="V107" s="29">
        <f ca="1">SUMIF('Census Tract'!$B$5:$B$832,$A107,'Census Tract'!AD$5:AD$832)</f>
        <v>0.2874555736518678</v>
      </c>
      <c r="W107" s="29">
        <f ca="1">SUMIF('Census Tract'!$B$5:$B$832,$A107,'Census Tract'!AE$5:AE$832)</f>
        <v>1.4294222195644495</v>
      </c>
      <c r="X107" s="29">
        <f ca="1">SUMIF('Census Tract'!$B$5:$B$832,$A107,'Census Tract'!AF$5:AF$832)</f>
        <v>6.4415263765968005</v>
      </c>
      <c r="Y107" s="345">
        <f ca="1">SUMIF('Census Tract'!$B$5:$B$832,$A107,'Census Tract'!AG$5:AG$832)</f>
        <v>13.927469912131611</v>
      </c>
    </row>
    <row r="108" spans="1:25" x14ac:dyDescent="0.25">
      <c r="A108" s="4" t="s">
        <v>364</v>
      </c>
      <c r="B108" s="344">
        <f ca="1">SUMIF('Census Tract'!$B$5:$B$832,$A108,'Census Tract'!J$5:J$832)</f>
        <v>0.55469787564156492</v>
      </c>
      <c r="C108" s="29">
        <f ca="1">SUMIF('Census Tract'!$B$5:$B$832,$A108,'Census Tract'!K$5:K$832)</f>
        <v>2.7981042631943072</v>
      </c>
      <c r="D108" s="29">
        <f ca="1">SUMIF('Census Tract'!$B$5:$B$832,$A108,'Census Tract'!L$5:L$832)</f>
        <v>12.965183746667801</v>
      </c>
      <c r="E108" s="29">
        <f ca="1">SUMIF('Census Tract'!$B$5:$B$832,$A108,'Census Tract'!M$5:M$832)</f>
        <v>28.203385529477227</v>
      </c>
      <c r="F108" s="29">
        <f ca="1">SUMIF('Census Tract'!$B$5:$B$832,$A108,'Census Tract'!N$5:N$832)</f>
        <v>0.67754604448091849</v>
      </c>
      <c r="G108" s="29">
        <f ca="1">SUMIF('Census Tract'!$B$5:$B$832,$A108,'Census Tract'!O$5:O$832)</f>
        <v>3.5413917649250521</v>
      </c>
      <c r="H108" s="29">
        <f ca="1">SUMIF('Census Tract'!$B$5:$B$832,$A108,'Census Tract'!P$5:P$832)</f>
        <v>16.522152146344702</v>
      </c>
      <c r="I108" s="29">
        <f ca="1">SUMIF('Census Tract'!$B$5:$B$832,$A108,'Census Tract'!Q$5:Q$832)</f>
        <v>35.976869565764659</v>
      </c>
      <c r="J108" s="29">
        <f ca="1">SUMIF('Census Tract'!$B$5:$B$832,$A108,'Census Tract'!R$5:R$832)</f>
        <v>0.46273332399207878</v>
      </c>
      <c r="K108" s="29">
        <f ca="1">SUMIF('Census Tract'!$B$5:$B$832,$A108,'Census Tract'!S$5:S$832)</f>
        <v>2.3971580166873534</v>
      </c>
      <c r="L108" s="29">
        <f ca="1">SUMIF('Census Tract'!$B$5:$B$832,$A108,'Census Tract'!T$5:T$832)</f>
        <v>11.046033826009937</v>
      </c>
      <c r="M108" s="29">
        <f ca="1">SUMIF('Census Tract'!$B$5:$B$832,$A108,'Census Tract'!U$5:U$832)</f>
        <v>24.007618449912687</v>
      </c>
      <c r="N108" s="344">
        <f ca="1">SUMIF('Census Tract'!$B$5:$B$832,$A108,'Census Tract'!V$5:V$832)</f>
        <v>0.13867446891039126</v>
      </c>
      <c r="O108" s="29">
        <f ca="1">SUMIF('Census Tract'!$B$5:$B$832,$A108,'Census Tract'!W$5:W$832)</f>
        <v>0.6995260657985769</v>
      </c>
      <c r="P108" s="29">
        <f ca="1">SUMIF('Census Tract'!$B$5:$B$832,$A108,'Census Tract'!X$5:X$832)</f>
        <v>3.2412959366669511</v>
      </c>
      <c r="Q108" s="29">
        <f ca="1">SUMIF('Census Tract'!$B$5:$B$832,$A108,'Census Tract'!Y$5:Y$832)</f>
        <v>7.0508463823693042</v>
      </c>
      <c r="R108" s="29">
        <f ca="1">SUMIF('Census Tract'!$B$5:$B$832,$A108,'Census Tract'!Z$5:Z$832)</f>
        <v>0.16938651112022962</v>
      </c>
      <c r="S108" s="29">
        <f ca="1">SUMIF('Census Tract'!$B$5:$B$832,$A108,'Census Tract'!AA$5:AA$832)</f>
        <v>0.88534794123126304</v>
      </c>
      <c r="T108" s="29">
        <f ca="1">SUMIF('Census Tract'!$B$5:$B$832,$A108,'Census Tract'!AB$5:AB$832)</f>
        <v>4.1305380365861737</v>
      </c>
      <c r="U108" s="29">
        <f ca="1">SUMIF('Census Tract'!$B$5:$B$832,$A108,'Census Tract'!AC$5:AC$832)</f>
        <v>8.9942173914411683</v>
      </c>
      <c r="V108" s="29">
        <f ca="1">SUMIF('Census Tract'!$B$5:$B$832,$A108,'Census Tract'!AD$5:AD$832)</f>
        <v>0.11568333099801964</v>
      </c>
      <c r="W108" s="29">
        <f ca="1">SUMIF('Census Tract'!$B$5:$B$832,$A108,'Census Tract'!AE$5:AE$832)</f>
        <v>0.59928950417183824</v>
      </c>
      <c r="X108" s="29">
        <f ca="1">SUMIF('Census Tract'!$B$5:$B$832,$A108,'Census Tract'!AF$5:AF$832)</f>
        <v>2.7615084565024848</v>
      </c>
      <c r="Y108" s="345">
        <f ca="1">SUMIF('Census Tract'!$B$5:$B$832,$A108,'Census Tract'!AG$5:AG$832)</f>
        <v>6.001904612478171</v>
      </c>
    </row>
    <row r="109" spans="1:25" x14ac:dyDescent="0.25">
      <c r="A109" s="4" t="s">
        <v>365</v>
      </c>
      <c r="B109" s="344">
        <f ca="1">SUMIF('Census Tract'!$B$5:$B$832,$A109,'Census Tract'!J$5:J$832)</f>
        <v>1.5104377056943443</v>
      </c>
      <c r="C109" s="29">
        <f ca="1">SUMIF('Census Tract'!$B$5:$B$832,$A109,'Census Tract'!K$5:K$832)</f>
        <v>7.6192146557340834</v>
      </c>
      <c r="D109" s="29">
        <f ca="1">SUMIF('Census Tract'!$B$5:$B$832,$A109,'Census Tract'!L$5:L$832)</f>
        <v>35.304087598267174</v>
      </c>
      <c r="E109" s="29">
        <f ca="1">SUMIF('Census Tract'!$B$5:$B$832,$A109,'Census Tract'!M$5:M$832)</f>
        <v>76.797584419601435</v>
      </c>
      <c r="F109" s="29">
        <f ca="1">SUMIF('Census Tract'!$B$5:$B$832,$A109,'Census Tract'!N$5:N$832)</f>
        <v>1.569114321838547</v>
      </c>
      <c r="G109" s="29">
        <f ca="1">SUMIF('Census Tract'!$B$5:$B$832,$A109,'Census Tract'!O$5:O$832)</f>
        <v>8.2014330728507172</v>
      </c>
      <c r="H109" s="29">
        <f ca="1">SUMIF('Census Tract'!$B$5:$B$832,$A109,'Census Tract'!P$5:P$832)</f>
        <v>38.263297043209413</v>
      </c>
      <c r="I109" s="29">
        <f ca="1">SUMIF('Census Tract'!$B$5:$B$832,$A109,'Census Tract'!Q$5:Q$832)</f>
        <v>83.318058972372185</v>
      </c>
      <c r="J109" s="29">
        <f ca="1">SUMIF('Census Tract'!$B$5:$B$832,$A109,'Census Tract'!R$5:R$832)</f>
        <v>1.071634159452872</v>
      </c>
      <c r="K109" s="29">
        <f ca="1">SUMIF('Census Tract'!$B$5:$B$832,$A109,'Census Tract'!S$5:S$832)</f>
        <v>5.5515267284541636</v>
      </c>
      <c r="L109" s="29">
        <f ca="1">SUMIF('Census Tract'!$B$5:$B$832,$A109,'Census Tract'!T$5:T$832)</f>
        <v>25.581272323985008</v>
      </c>
      <c r="M109" s="29">
        <f ca="1">SUMIF('Census Tract'!$B$5:$B$832,$A109,'Census Tract'!U$5:U$832)</f>
        <v>55.598727569657065</v>
      </c>
      <c r="N109" s="344">
        <f ca="1">SUMIF('Census Tract'!$B$5:$B$832,$A109,'Census Tract'!V$5:V$832)</f>
        <v>0</v>
      </c>
      <c r="O109" s="29">
        <f ca="1">SUMIF('Census Tract'!$B$5:$B$832,$A109,'Census Tract'!W$5:W$832)</f>
        <v>0</v>
      </c>
      <c r="P109" s="29">
        <f ca="1">SUMIF('Census Tract'!$B$5:$B$832,$A109,'Census Tract'!X$5:X$832)</f>
        <v>0</v>
      </c>
      <c r="Q109" s="29">
        <f ca="1">SUMIF('Census Tract'!$B$5:$B$832,$A109,'Census Tract'!Y$5:Y$832)</f>
        <v>0</v>
      </c>
      <c r="R109" s="29">
        <f ca="1">SUMIF('Census Tract'!$B$5:$B$832,$A109,'Census Tract'!Z$5:Z$832)</f>
        <v>0</v>
      </c>
      <c r="S109" s="29">
        <f ca="1">SUMIF('Census Tract'!$B$5:$B$832,$A109,'Census Tract'!AA$5:AA$832)</f>
        <v>0</v>
      </c>
      <c r="T109" s="29">
        <f ca="1">SUMIF('Census Tract'!$B$5:$B$832,$A109,'Census Tract'!AB$5:AB$832)</f>
        <v>0</v>
      </c>
      <c r="U109" s="29">
        <f ca="1">SUMIF('Census Tract'!$B$5:$B$832,$A109,'Census Tract'!AC$5:AC$832)</f>
        <v>0</v>
      </c>
      <c r="V109" s="29">
        <f ca="1">SUMIF('Census Tract'!$B$5:$B$832,$A109,'Census Tract'!AD$5:AD$832)</f>
        <v>0</v>
      </c>
      <c r="W109" s="29">
        <f ca="1">SUMIF('Census Tract'!$B$5:$B$832,$A109,'Census Tract'!AE$5:AE$832)</f>
        <v>0</v>
      </c>
      <c r="X109" s="29">
        <f ca="1">SUMIF('Census Tract'!$B$5:$B$832,$A109,'Census Tract'!AF$5:AF$832)</f>
        <v>0</v>
      </c>
      <c r="Y109" s="345">
        <f ca="1">SUMIF('Census Tract'!$B$5:$B$832,$A109,'Census Tract'!AG$5:AG$832)</f>
        <v>0</v>
      </c>
    </row>
    <row r="110" spans="1:25" x14ac:dyDescent="0.25">
      <c r="A110" s="4" t="s">
        <v>368</v>
      </c>
      <c r="B110" s="344">
        <f ca="1">SUMIF('Census Tract'!$B$5:$B$832,$A110,'Census Tract'!J$5:J$832)</f>
        <v>5.9433976856307078</v>
      </c>
      <c r="C110" s="29">
        <f ca="1">SUMIF('Census Tract'!$B$5:$B$832,$A110,'Census Tract'!K$5:K$832)</f>
        <v>29.95038473310699</v>
      </c>
      <c r="D110" s="29">
        <f ca="1">SUMIF('Census Tract'!$B$5:$B$832,$A110,'Census Tract'!L$5:L$832)</f>
        <v>138.71204092883568</v>
      </c>
      <c r="E110" s="29">
        <f ca="1">SUMIF('Census Tract'!$B$5:$B$832,$A110,'Census Tract'!M$5:M$832)</f>
        <v>301.71125317081834</v>
      </c>
      <c r="F110" s="29">
        <f ca="1">SUMIF('Census Tract'!$B$5:$B$832,$A110,'Census Tract'!N$5:N$832)</f>
        <v>2.6874897882368178</v>
      </c>
      <c r="G110" s="29">
        <f ca="1">SUMIF('Census Tract'!$B$5:$B$832,$A110,'Census Tract'!O$5:O$832)</f>
        <v>13.72965696835891</v>
      </c>
      <c r="H110" s="29">
        <f ca="1">SUMIF('Census Tract'!$B$5:$B$832,$A110,'Census Tract'!P$5:P$832)</f>
        <v>63.717423581539066</v>
      </c>
      <c r="I110" s="29">
        <f ca="1">SUMIF('Census Tract'!$B$5:$B$832,$A110,'Census Tract'!Q$5:Q$832)</f>
        <v>138.61958826762336</v>
      </c>
      <c r="J110" s="29">
        <f ca="1">SUMIF('Census Tract'!$B$5:$B$832,$A110,'Census Tract'!R$5:R$832)</f>
        <v>1.6547513865142645</v>
      </c>
      <c r="K110" s="29">
        <f ca="1">SUMIF('Census Tract'!$B$5:$B$832,$A110,'Census Tract'!S$5:S$832)</f>
        <v>8.4509221928690135</v>
      </c>
      <c r="L110" s="29">
        <f ca="1">SUMIF('Census Tract'!$B$5:$B$832,$A110,'Census Tract'!T$5:T$832)</f>
        <v>38.646417380547305</v>
      </c>
      <c r="M110" s="29">
        <f ca="1">SUMIF('Census Tract'!$B$5:$B$832,$A110,'Census Tract'!U$5:U$832)</f>
        <v>83.847045549104877</v>
      </c>
      <c r="N110" s="344">
        <f ca="1">SUMIF('Census Tract'!$B$5:$B$832,$A110,'Census Tract'!V$5:V$832)</f>
        <v>0.10140957112221999</v>
      </c>
      <c r="O110" s="29">
        <f ca="1">SUMIF('Census Tract'!$B$5:$B$832,$A110,'Census Tract'!W$5:W$832)</f>
        <v>0.50396199729871238</v>
      </c>
      <c r="P110" s="29">
        <f ca="1">SUMIF('Census Tract'!$B$5:$B$832,$A110,'Census Tract'!X$5:X$832)</f>
        <v>2.3189228201654526</v>
      </c>
      <c r="Q110" s="29">
        <f ca="1">SUMIF('Census Tract'!$B$5:$B$832,$A110,'Census Tract'!Y$5:Y$832)</f>
        <v>5.0365380515439711</v>
      </c>
      <c r="R110" s="29">
        <f ca="1">SUMIF('Census Tract'!$B$5:$B$832,$A110,'Census Tract'!Z$5:Z$832)</f>
        <v>0.16941874396510426</v>
      </c>
      <c r="S110" s="29">
        <f ca="1">SUMIF('Census Tract'!$B$5:$B$832,$A110,'Census Tract'!AA$5:AA$832)</f>
        <v>0.80619360234447424</v>
      </c>
      <c r="T110" s="29">
        <f ca="1">SUMIF('Census Tract'!$B$5:$B$832,$A110,'Census Tract'!AB$5:AB$832)</f>
        <v>3.6768800723208663</v>
      </c>
      <c r="U110" s="29">
        <f ca="1">SUMIF('Census Tract'!$B$5:$B$832,$A110,'Census Tract'!AC$5:AC$832)</f>
        <v>7.9752175288150866</v>
      </c>
      <c r="V110" s="29">
        <f ca="1">SUMIF('Census Tract'!$B$5:$B$832,$A110,'Census Tract'!AD$5:AD$832)</f>
        <v>7.0534677808893553E-2</v>
      </c>
      <c r="W110" s="29">
        <f ca="1">SUMIF('Census Tract'!$B$5:$B$832,$A110,'Census Tract'!AE$5:AE$832)</f>
        <v>0.33504926412233837</v>
      </c>
      <c r="X110" s="29">
        <f ca="1">SUMIF('Census Tract'!$B$5:$B$832,$A110,'Census Tract'!AF$5:AF$832)</f>
        <v>1.4701011320475326</v>
      </c>
      <c r="Y110" s="345">
        <f ca="1">SUMIF('Census Tract'!$B$5:$B$832,$A110,'Census Tract'!AG$5:AG$832)</f>
        <v>3.1582233238662845</v>
      </c>
    </row>
    <row r="111" spans="1:25" x14ac:dyDescent="0.25">
      <c r="A111" s="4" t="s">
        <v>369</v>
      </c>
      <c r="B111" s="344">
        <f ca="1">SUMIF('Census Tract'!$B$5:$B$832,$A111,'Census Tract'!J$5:J$832)</f>
        <v>0.84049788913001666</v>
      </c>
      <c r="C111" s="29">
        <f ca="1">SUMIF('Census Tract'!$B$5:$B$832,$A111,'Census Tract'!K$5:K$832)</f>
        <v>4.2397867921531471</v>
      </c>
      <c r="D111" s="29">
        <f ca="1">SUMIF('Census Tract'!$B$5:$B$832,$A111,'Census Tract'!L$5:L$832)</f>
        <v>19.645306120297196</v>
      </c>
      <c r="E111" s="29">
        <f ca="1">SUMIF('Census Tract'!$B$5:$B$832,$A111,'Census Tract'!M$5:M$832)</f>
        <v>42.734769763501504</v>
      </c>
      <c r="F111" s="29">
        <f ca="1">SUMIF('Census Tract'!$B$5:$B$832,$A111,'Census Tract'!N$5:N$832)</f>
        <v>0.52171067696777473</v>
      </c>
      <c r="G111" s="29">
        <f ca="1">SUMIF('Census Tract'!$B$5:$B$832,$A111,'Census Tract'!O$5:O$832)</f>
        <v>2.7268728230900092</v>
      </c>
      <c r="H111" s="29">
        <f ca="1">SUMIF('Census Tract'!$B$5:$B$832,$A111,'Census Tract'!P$5:P$832)</f>
        <v>12.722062583713928</v>
      </c>
      <c r="I111" s="29">
        <f ca="1">SUMIF('Census Tract'!$B$5:$B$832,$A111,'Census Tract'!Q$5:Q$832)</f>
        <v>27.702201391664993</v>
      </c>
      <c r="J111" s="29">
        <f ca="1">SUMIF('Census Tract'!$B$5:$B$832,$A111,'Census Tract'!R$5:R$832)</f>
        <v>0.35630481157986432</v>
      </c>
      <c r="K111" s="29">
        <f ca="1">SUMIF('Census Tract'!$B$5:$B$832,$A111,'Census Tract'!S$5:S$832)</f>
        <v>1.8458124608236985</v>
      </c>
      <c r="L111" s="29">
        <f ca="1">SUMIF('Census Tract'!$B$5:$B$832,$A111,'Census Tract'!T$5:T$832)</f>
        <v>8.5054496769907413</v>
      </c>
      <c r="M111" s="29">
        <f ca="1">SUMIF('Census Tract'!$B$5:$B$832,$A111,'Census Tract'!U$5:U$832)</f>
        <v>18.485874098023348</v>
      </c>
      <c r="N111" s="344">
        <f ca="1">SUMIF('Census Tract'!$B$5:$B$832,$A111,'Census Tract'!V$5:V$832)</f>
        <v>0</v>
      </c>
      <c r="O111" s="29">
        <f ca="1">SUMIF('Census Tract'!$B$5:$B$832,$A111,'Census Tract'!W$5:W$832)</f>
        <v>0</v>
      </c>
      <c r="P111" s="29">
        <f ca="1">SUMIF('Census Tract'!$B$5:$B$832,$A111,'Census Tract'!X$5:X$832)</f>
        <v>0</v>
      </c>
      <c r="Q111" s="29">
        <f ca="1">SUMIF('Census Tract'!$B$5:$B$832,$A111,'Census Tract'!Y$5:Y$832)</f>
        <v>0</v>
      </c>
      <c r="R111" s="29">
        <f ca="1">SUMIF('Census Tract'!$B$5:$B$832,$A111,'Census Tract'!Z$5:Z$832)</f>
        <v>0</v>
      </c>
      <c r="S111" s="29">
        <f ca="1">SUMIF('Census Tract'!$B$5:$B$832,$A111,'Census Tract'!AA$5:AA$832)</f>
        <v>0</v>
      </c>
      <c r="T111" s="29">
        <f ca="1">SUMIF('Census Tract'!$B$5:$B$832,$A111,'Census Tract'!AB$5:AB$832)</f>
        <v>0</v>
      </c>
      <c r="U111" s="29">
        <f ca="1">SUMIF('Census Tract'!$B$5:$B$832,$A111,'Census Tract'!AC$5:AC$832)</f>
        <v>0</v>
      </c>
      <c r="V111" s="29">
        <f ca="1">SUMIF('Census Tract'!$B$5:$B$832,$A111,'Census Tract'!AD$5:AD$832)</f>
        <v>0</v>
      </c>
      <c r="W111" s="29">
        <f ca="1">SUMIF('Census Tract'!$B$5:$B$832,$A111,'Census Tract'!AE$5:AE$832)</f>
        <v>0</v>
      </c>
      <c r="X111" s="29">
        <f ca="1">SUMIF('Census Tract'!$B$5:$B$832,$A111,'Census Tract'!AF$5:AF$832)</f>
        <v>0</v>
      </c>
      <c r="Y111" s="345">
        <f ca="1">SUMIF('Census Tract'!$B$5:$B$832,$A111,'Census Tract'!AG$5:AG$832)</f>
        <v>0</v>
      </c>
    </row>
    <row r="112" spans="1:25" x14ac:dyDescent="0.25">
      <c r="A112" s="4" t="s">
        <v>370</v>
      </c>
      <c r="B112" s="344">
        <f ca="1">SUMIF('Census Tract'!$B$5:$B$832,$A112,'Census Tract'!J$5:J$832)</f>
        <v>1.3076118896702817</v>
      </c>
      <c r="C112" s="29">
        <f ca="1">SUMIF('Census Tract'!$B$5:$B$832,$A112,'Census Tract'!K$5:K$832)</f>
        <v>6.5960851190536163</v>
      </c>
      <c r="D112" s="29">
        <f ca="1">SUMIF('Census Tract'!$B$5:$B$832,$A112,'Census Tract'!L$5:L$832)</f>
        <v>30.563355591175345</v>
      </c>
      <c r="E112" s="29">
        <f ca="1">SUMIF('Census Tract'!$B$5:$B$832,$A112,'Census Tract'!M$5:M$832)</f>
        <v>66.484989156745485</v>
      </c>
      <c r="F112" s="29">
        <f ca="1">SUMIF('Census Tract'!$B$5:$B$832,$A112,'Census Tract'!N$5:N$832)</f>
        <v>1.1816227100392274</v>
      </c>
      <c r="G112" s="29">
        <f ca="1">SUMIF('Census Tract'!$B$5:$B$832,$A112,'Census Tract'!O$5:O$832)</f>
        <v>6.1760952907447626</v>
      </c>
      <c r="H112" s="29">
        <f ca="1">SUMIF('Census Tract'!$B$5:$B$832,$A112,'Census Tract'!P$5:P$832)</f>
        <v>28.814204368650966</v>
      </c>
      <c r="I112" s="29">
        <f ca="1">SUMIF('Census Tract'!$B$5:$B$832,$A112,'Census Tract'!Q$5:Q$832)</f>
        <v>62.74272643358907</v>
      </c>
      <c r="J112" s="29">
        <f ca="1">SUMIF('Census Tract'!$B$5:$B$832,$A112,'Census Tract'!R$5:R$832)</f>
        <v>0.80699490281856201</v>
      </c>
      <c r="K112" s="29">
        <f ca="1">SUMIF('Census Tract'!$B$5:$B$832,$A112,'Census Tract'!S$5:S$832)</f>
        <v>4.1805813422472742</v>
      </c>
      <c r="L112" s="29">
        <f ca="1">SUMIF('Census Tract'!$B$5:$B$832,$A112,'Census Tract'!T$5:T$832)</f>
        <v>19.263996197740955</v>
      </c>
      <c r="M112" s="29">
        <f ca="1">SUMIF('Census Tract'!$B$5:$B$832,$A112,'Census Tract'!U$5:U$832)</f>
        <v>41.868663252409412</v>
      </c>
      <c r="N112" s="344">
        <f ca="1">SUMIF('Census Tract'!$B$5:$B$832,$A112,'Census Tract'!V$5:V$832)</f>
        <v>0</v>
      </c>
      <c r="O112" s="29">
        <f ca="1">SUMIF('Census Tract'!$B$5:$B$832,$A112,'Census Tract'!W$5:W$832)</f>
        <v>0</v>
      </c>
      <c r="P112" s="29">
        <f ca="1">SUMIF('Census Tract'!$B$5:$B$832,$A112,'Census Tract'!X$5:X$832)</f>
        <v>0</v>
      </c>
      <c r="Q112" s="29">
        <f ca="1">SUMIF('Census Tract'!$B$5:$B$832,$A112,'Census Tract'!Y$5:Y$832)</f>
        <v>0</v>
      </c>
      <c r="R112" s="29">
        <f ca="1">SUMIF('Census Tract'!$B$5:$B$832,$A112,'Census Tract'!Z$5:Z$832)</f>
        <v>0</v>
      </c>
      <c r="S112" s="29">
        <f ca="1">SUMIF('Census Tract'!$B$5:$B$832,$A112,'Census Tract'!AA$5:AA$832)</f>
        <v>0</v>
      </c>
      <c r="T112" s="29">
        <f ca="1">SUMIF('Census Tract'!$B$5:$B$832,$A112,'Census Tract'!AB$5:AB$832)</f>
        <v>0</v>
      </c>
      <c r="U112" s="29">
        <f ca="1">SUMIF('Census Tract'!$B$5:$B$832,$A112,'Census Tract'!AC$5:AC$832)</f>
        <v>0</v>
      </c>
      <c r="V112" s="29">
        <f ca="1">SUMIF('Census Tract'!$B$5:$B$832,$A112,'Census Tract'!AD$5:AD$832)</f>
        <v>0</v>
      </c>
      <c r="W112" s="29">
        <f ca="1">SUMIF('Census Tract'!$B$5:$B$832,$A112,'Census Tract'!AE$5:AE$832)</f>
        <v>0</v>
      </c>
      <c r="X112" s="29">
        <f ca="1">SUMIF('Census Tract'!$B$5:$B$832,$A112,'Census Tract'!AF$5:AF$832)</f>
        <v>0</v>
      </c>
      <c r="Y112" s="345">
        <f ca="1">SUMIF('Census Tract'!$B$5:$B$832,$A112,'Census Tract'!AG$5:AG$832)</f>
        <v>0</v>
      </c>
    </row>
    <row r="113" spans="1:25" x14ac:dyDescent="0.25">
      <c r="A113" s="4" t="s">
        <v>479</v>
      </c>
      <c r="B113" s="344">
        <f ca="1">SUMIF('Census Tract'!$B$5:$B$832,$A113,'Census Tract'!J$5:J$832)</f>
        <v>0.20632465828323288</v>
      </c>
      <c r="C113" s="29">
        <f ca="1">SUMIF('Census Tract'!$B$5:$B$832,$A113,'Census Tract'!K$5:K$832)</f>
        <v>1.0253449031460222</v>
      </c>
      <c r="D113" s="29">
        <f ca="1">SUMIF('Census Tract'!$B$5:$B$832,$A113,'Census Tract'!L$5:L$832)</f>
        <v>4.7180059353489705</v>
      </c>
      <c r="E113" s="29">
        <f ca="1">SUMIF('Census Tract'!$B$5:$B$832,$A113,'Census Tract'!M$5:M$832)</f>
        <v>10.247178653017862</v>
      </c>
      <c r="F113" s="29">
        <f ca="1">SUMIF('Census Tract'!$B$5:$B$832,$A113,'Census Tract'!N$5:N$832)</f>
        <v>0.35097571239148534</v>
      </c>
      <c r="G113" s="29">
        <f ca="1">SUMIF('Census Tract'!$B$5:$B$832,$A113,'Census Tract'!O$5:O$832)</f>
        <v>1.6701479853173193</v>
      </c>
      <c r="H113" s="29">
        <f ca="1">SUMIF('Census Tract'!$B$5:$B$832,$A113,'Census Tract'!P$5:P$832)</f>
        <v>7.6171949605923173</v>
      </c>
      <c r="I113" s="29">
        <f ca="1">SUMIF('Census Tract'!$B$5:$B$832,$A113,'Census Tract'!Q$5:Q$832)</f>
        <v>16.521829805499436</v>
      </c>
      <c r="J113" s="29">
        <f ca="1">SUMIF('Census Tract'!$B$5:$B$832,$A113,'Census Tract'!R$5:R$832)</f>
        <v>0.14612290359902189</v>
      </c>
      <c r="K113" s="29">
        <f ca="1">SUMIF('Census Tract'!$B$5:$B$832,$A113,'Census Tract'!S$5:S$832)</f>
        <v>0.69410356498571324</v>
      </c>
      <c r="L113" s="29">
        <f ca="1">SUMIF('Census Tract'!$B$5:$B$832,$A113,'Census Tract'!T$5:T$832)</f>
        <v>3.045529556128618</v>
      </c>
      <c r="M113" s="29">
        <f ca="1">SUMIF('Census Tract'!$B$5:$B$832,$A113,'Census Tract'!U$5:U$832)</f>
        <v>6.5427216318737855</v>
      </c>
      <c r="N113" s="344">
        <f ca="1">SUMIF('Census Tract'!$B$5:$B$832,$A113,'Census Tract'!V$5:V$832)</f>
        <v>0</v>
      </c>
      <c r="O113" s="29">
        <f ca="1">SUMIF('Census Tract'!$B$5:$B$832,$A113,'Census Tract'!W$5:W$832)</f>
        <v>0</v>
      </c>
      <c r="P113" s="29">
        <f ca="1">SUMIF('Census Tract'!$B$5:$B$832,$A113,'Census Tract'!X$5:X$832)</f>
        <v>0</v>
      </c>
      <c r="Q113" s="29">
        <f ca="1">SUMIF('Census Tract'!$B$5:$B$832,$A113,'Census Tract'!Y$5:Y$832)</f>
        <v>0</v>
      </c>
      <c r="R113" s="29">
        <f ca="1">SUMIF('Census Tract'!$B$5:$B$832,$A113,'Census Tract'!Z$5:Z$832)</f>
        <v>0</v>
      </c>
      <c r="S113" s="29">
        <f ca="1">SUMIF('Census Tract'!$B$5:$B$832,$A113,'Census Tract'!AA$5:AA$832)</f>
        <v>0</v>
      </c>
      <c r="T113" s="29">
        <f ca="1">SUMIF('Census Tract'!$B$5:$B$832,$A113,'Census Tract'!AB$5:AB$832)</f>
        <v>0</v>
      </c>
      <c r="U113" s="29">
        <f ca="1">SUMIF('Census Tract'!$B$5:$B$832,$A113,'Census Tract'!AC$5:AC$832)</f>
        <v>0</v>
      </c>
      <c r="V113" s="29">
        <f ca="1">SUMIF('Census Tract'!$B$5:$B$832,$A113,'Census Tract'!AD$5:AD$832)</f>
        <v>0</v>
      </c>
      <c r="W113" s="29">
        <f ca="1">SUMIF('Census Tract'!$B$5:$B$832,$A113,'Census Tract'!AE$5:AE$832)</f>
        <v>0</v>
      </c>
      <c r="X113" s="29">
        <f ca="1">SUMIF('Census Tract'!$B$5:$B$832,$A113,'Census Tract'!AF$5:AF$832)</f>
        <v>0</v>
      </c>
      <c r="Y113" s="345">
        <f ca="1">SUMIF('Census Tract'!$B$5:$B$832,$A113,'Census Tract'!AG$5:AG$832)</f>
        <v>0</v>
      </c>
    </row>
    <row r="114" spans="1:25" x14ac:dyDescent="0.25">
      <c r="A114" s="4" t="s">
        <v>367</v>
      </c>
      <c r="B114" s="344">
        <f ca="1">SUMIF('Census Tract'!$B$5:$B$832,$A114,'Census Tract'!J$5:J$832)</f>
        <v>15.1328168453805</v>
      </c>
      <c r="C114" s="29">
        <f ca="1">SUMIF('Census Tract'!$B$5:$B$832,$A114,'Census Tract'!K$5:K$832)</f>
        <v>75.939228188141342</v>
      </c>
      <c r="D114" s="29">
        <f ca="1">SUMIF('Census Tract'!$B$5:$B$832,$A114,'Census Tract'!L$5:L$832)</f>
        <v>351.02168472628267</v>
      </c>
      <c r="E114" s="29">
        <f ca="1">SUMIF('Census Tract'!$B$5:$B$832,$A114,'Census Tract'!M$5:M$832)</f>
        <v>763.17305892062666</v>
      </c>
      <c r="F114" s="29">
        <f ca="1">SUMIF('Census Tract'!$B$5:$B$832,$A114,'Census Tract'!N$5:N$832)</f>
        <v>7.3111518902960233</v>
      </c>
      <c r="G114" s="29">
        <f ca="1">SUMIF('Census Tract'!$B$5:$B$832,$A114,'Census Tract'!O$5:O$832)</f>
        <v>36.032128404078406</v>
      </c>
      <c r="H114" s="29">
        <f ca="1">SUMIF('Census Tract'!$B$5:$B$832,$A114,'Census Tract'!P$5:P$832)</f>
        <v>165.78524159937305</v>
      </c>
      <c r="I114" s="29">
        <f ca="1">SUMIF('Census Tract'!$B$5:$B$832,$A114,'Census Tract'!Q$5:Q$832)</f>
        <v>360.13907273764642</v>
      </c>
      <c r="J114" s="29">
        <f ca="1">SUMIF('Census Tract'!$B$5:$B$832,$A114,'Census Tract'!R$5:R$832)</f>
        <v>3.7507883646254094</v>
      </c>
      <c r="K114" s="29">
        <f ca="1">SUMIF('Census Tract'!$B$5:$B$832,$A114,'Census Tract'!S$5:S$832)</f>
        <v>18.595916598024324</v>
      </c>
      <c r="L114" s="29">
        <f ca="1">SUMIF('Census Tract'!$B$5:$B$832,$A114,'Census Tract'!T$5:T$832)</f>
        <v>83.659712633237802</v>
      </c>
      <c r="M114" s="29">
        <f ca="1">SUMIF('Census Tract'!$B$5:$B$832,$A114,'Census Tract'!U$5:U$832)</f>
        <v>180.8119137329673</v>
      </c>
      <c r="N114" s="344">
        <f ca="1">SUMIF('Census Tract'!$B$5:$B$832,$A114,'Census Tract'!V$5:V$832)</f>
        <v>0.81841279805673173</v>
      </c>
      <c r="O114" s="29">
        <f ca="1">SUMIF('Census Tract'!$B$5:$B$832,$A114,'Census Tract'!W$5:W$832)</f>
        <v>4.0671599707922006</v>
      </c>
      <c r="P114" s="29">
        <f ca="1">SUMIF('Census Tract'!$B$5:$B$832,$A114,'Census Tract'!X$5:X$832)</f>
        <v>18.714566019038969</v>
      </c>
      <c r="Q114" s="29">
        <f ca="1">SUMIF('Census Tract'!$B$5:$B$832,$A114,'Census Tract'!Y$5:Y$832)</f>
        <v>40.646727460423392</v>
      </c>
      <c r="R114" s="29">
        <f ca="1">SUMIF('Census Tract'!$B$5:$B$832,$A114,'Census Tract'!Z$5:Z$832)</f>
        <v>0.2101838232322788</v>
      </c>
      <c r="S114" s="29">
        <f ca="1">SUMIF('Census Tract'!$B$5:$B$832,$A114,'Census Tract'!AA$5:AA$832)</f>
        <v>1.0001777231984841</v>
      </c>
      <c r="T114" s="29">
        <f ca="1">SUMIF('Census Tract'!$B$5:$B$832,$A114,'Census Tract'!AB$5:AB$832)</f>
        <v>4.5616009957325474</v>
      </c>
      <c r="U114" s="29">
        <f ca="1">SUMIF('Census Tract'!$B$5:$B$832,$A114,'Census Tract'!AC$5:AC$832)</f>
        <v>9.8941927680723865</v>
      </c>
      <c r="V114" s="29">
        <f ca="1">SUMIF('Census Tract'!$B$5:$B$832,$A114,'Census Tract'!AD$5:AD$832)</f>
        <v>8.7506540925505971E-2</v>
      </c>
      <c r="W114" s="29">
        <f ca="1">SUMIF('Census Tract'!$B$5:$B$832,$A114,'Census Tract'!AE$5:AE$832)</f>
        <v>0.41566791050522522</v>
      </c>
      <c r="X114" s="29">
        <f ca="1">SUMIF('Census Tract'!$B$5:$B$832,$A114,'Census Tract'!AF$5:AF$832)</f>
        <v>1.8238328843678335</v>
      </c>
      <c r="Y114" s="345">
        <f ca="1">SUMIF('Census Tract'!$B$5:$B$832,$A114,'Census Tract'!AG$5:AG$832)</f>
        <v>3.9181464653539031</v>
      </c>
    </row>
    <row r="115" spans="1:25" x14ac:dyDescent="0.25">
      <c r="A115" s="4" t="s">
        <v>72</v>
      </c>
      <c r="B115" s="344">
        <f ca="1">SUMIF('Census Tract'!$B$5:$B$832,$A115,'Census Tract'!J$5:J$832)</f>
        <v>39.834515157790847</v>
      </c>
      <c r="C115" s="29">
        <f ca="1">SUMIF('Census Tract'!$B$5:$B$832,$A115,'Census Tract'!K$5:K$832)</f>
        <v>199.03214670332451</v>
      </c>
      <c r="D115" s="29">
        <f ca="1">SUMIF('Census Tract'!$B$5:$B$832,$A115,'Census Tract'!L$5:L$832)</f>
        <v>918.14873091907816</v>
      </c>
      <c r="E115" s="29">
        <f ca="1">SUMIF('Census Tract'!$B$5:$B$832,$A115,'Census Tract'!M$5:M$832)</f>
        <v>1995.2889976903373</v>
      </c>
      <c r="F115" s="29">
        <f ca="1">SUMIF('Census Tract'!$B$5:$B$832,$A115,'Census Tract'!N$5:N$832)</f>
        <v>18.935914664603803</v>
      </c>
      <c r="G115" s="29">
        <f ca="1">SUMIF('Census Tract'!$B$5:$B$832,$A115,'Census Tract'!O$5:O$832)</f>
        <v>91.91224647380497</v>
      </c>
      <c r="H115" s="29">
        <f ca="1">SUMIF('Census Tract'!$B$5:$B$832,$A115,'Census Tract'!P$5:P$832)</f>
        <v>421.30011358881302</v>
      </c>
      <c r="I115" s="29">
        <f ca="1">SUMIF('Census Tract'!$B$5:$B$832,$A115,'Census Tract'!Q$5:Q$832)</f>
        <v>914.60370321260439</v>
      </c>
      <c r="J115" s="29">
        <f ca="1">SUMIF('Census Tract'!$B$5:$B$832,$A115,'Census Tract'!R$5:R$832)</f>
        <v>8.9109903371986778</v>
      </c>
      <c r="K115" s="29">
        <f ca="1">SUMIF('Census Tract'!$B$5:$B$832,$A115,'Census Tract'!S$5:S$832)</f>
        <v>43.460749694817025</v>
      </c>
      <c r="L115" s="29">
        <f ca="1">SUMIF('Census Tract'!$B$5:$B$832,$A115,'Census Tract'!T$5:T$832)</f>
        <v>193.69606049496991</v>
      </c>
      <c r="M115" s="29">
        <f ca="1">SUMIF('Census Tract'!$B$5:$B$832,$A115,'Census Tract'!U$5:U$832)</f>
        <v>417.69539254450405</v>
      </c>
      <c r="N115" s="344">
        <f ca="1">SUMIF('Census Tract'!$B$5:$B$832,$A115,'Census Tract'!V$5:V$832)</f>
        <v>2.974179964912913</v>
      </c>
      <c r="O115" s="29">
        <f ca="1">SUMIF('Census Tract'!$B$5:$B$832,$A115,'Census Tract'!W$5:W$832)</f>
        <v>14.780396552874333</v>
      </c>
      <c r="P115" s="29">
        <f ca="1">SUMIF('Census Tract'!$B$5:$B$832,$A115,'Census Tract'!X$5:X$832)</f>
        <v>68.010284587469755</v>
      </c>
      <c r="Q115" s="29">
        <f ca="1">SUMIF('Census Tract'!$B$5:$B$832,$A115,'Census Tract'!Y$5:Y$832)</f>
        <v>147.71357771910942</v>
      </c>
      <c r="R115" s="29">
        <f ca="1">SUMIF('Census Tract'!$B$5:$B$832,$A115,'Census Tract'!Z$5:Z$832)</f>
        <v>1.5561843117936007</v>
      </c>
      <c r="S115" s="29">
        <f ca="1">SUMIF('Census Tract'!$B$5:$B$832,$A115,'Census Tract'!AA$5:AA$832)</f>
        <v>7.4052363208125893</v>
      </c>
      <c r="T115" s="29">
        <f ca="1">SUMIF('Census Tract'!$B$5:$B$832,$A115,'Census Tract'!AB$5:AB$832)</f>
        <v>33.773730999155624</v>
      </c>
      <c r="U115" s="29">
        <f ca="1">SUMIF('Census Tract'!$B$5:$B$832,$A115,'Census Tract'!AC$5:AC$832)</f>
        <v>73.255816393253895</v>
      </c>
      <c r="V115" s="29">
        <f ca="1">SUMIF('Census Tract'!$B$5:$B$832,$A115,'Census Tract'!AD$5:AD$832)</f>
        <v>0.64789146982594192</v>
      </c>
      <c r="W115" s="29">
        <f ca="1">SUMIF('Census Tract'!$B$5:$B$832,$A115,'Census Tract'!AE$5:AE$832)</f>
        <v>3.0775721523030986</v>
      </c>
      <c r="X115" s="29">
        <f ca="1">SUMIF('Census Tract'!$B$5:$B$832,$A115,'Census Tract'!AF$5:AF$832)</f>
        <v>13.503513630779828</v>
      </c>
      <c r="Y115" s="345">
        <f ca="1">SUMIF('Census Tract'!$B$5:$B$832,$A115,'Census Tract'!AG$5:AG$832)</f>
        <v>29.00964482863634</v>
      </c>
    </row>
    <row r="116" spans="1:25" x14ac:dyDescent="0.25">
      <c r="A116" s="4" t="s">
        <v>372</v>
      </c>
      <c r="B116" s="344">
        <f ca="1">SUMIF('Census Tract'!$B$5:$B$832,$A116,'Census Tract'!J$5:J$832)</f>
        <v>0.66072046129050666</v>
      </c>
      <c r="C116" s="29">
        <f ca="1">SUMIF('Census Tract'!$B$5:$B$832,$A116,'Census Tract'!K$5:K$832)</f>
        <v>3.3329219755500059</v>
      </c>
      <c r="D116" s="29">
        <f ca="1">SUMIF('Census Tract'!$B$5:$B$832,$A116,'Census Tract'!L$5:L$832)</f>
        <v>15.443293659465803</v>
      </c>
      <c r="E116" s="29">
        <f ca="1">SUMIF('Census Tract'!$B$5:$B$832,$A116,'Census Tract'!M$5:M$832)</f>
        <v>33.594060325970105</v>
      </c>
      <c r="F116" s="29">
        <f ca="1">SUMIF('Census Tract'!$B$5:$B$832,$A116,'Census Tract'!N$5:N$832)</f>
        <v>0.64352278401649654</v>
      </c>
      <c r="G116" s="29">
        <f ca="1">SUMIF('Census Tract'!$B$5:$B$832,$A116,'Census Tract'!O$5:O$832)</f>
        <v>3.36355928341907</v>
      </c>
      <c r="H116" s="29">
        <f ca="1">SUMIF('Census Tract'!$B$5:$B$832,$A116,'Census Tract'!P$5:P$832)</f>
        <v>15.692485306006848</v>
      </c>
      <c r="I116" s="29">
        <f ca="1">SUMIF('Census Tract'!$B$5:$B$832,$A116,'Census Tract'!Q$5:Q$832)</f>
        <v>34.170275882720851</v>
      </c>
      <c r="J116" s="29">
        <f ca="1">SUMIF('Census Tract'!$B$5:$B$832,$A116,'Census Tract'!R$5:R$832)</f>
        <v>0.43949697491146117</v>
      </c>
      <c r="K116" s="29">
        <f ca="1">SUMIF('Census Tract'!$B$5:$B$832,$A116,'Census Tract'!S$5:S$832)</f>
        <v>2.2767837155745556</v>
      </c>
      <c r="L116" s="29">
        <f ca="1">SUMIF('Census Tract'!$B$5:$B$832,$A116,'Census Tract'!T$5:T$832)</f>
        <v>10.491352577373801</v>
      </c>
      <c r="M116" s="29">
        <f ca="1">SUMIF('Census Tract'!$B$5:$B$832,$A116,'Census Tract'!U$5:U$832)</f>
        <v>22.802065761198193</v>
      </c>
      <c r="N116" s="344">
        <f ca="1">SUMIF('Census Tract'!$B$5:$B$832,$A116,'Census Tract'!V$5:V$832)</f>
        <v>0</v>
      </c>
      <c r="O116" s="29">
        <f ca="1">SUMIF('Census Tract'!$B$5:$B$832,$A116,'Census Tract'!W$5:W$832)</f>
        <v>0</v>
      </c>
      <c r="P116" s="29">
        <f ca="1">SUMIF('Census Tract'!$B$5:$B$832,$A116,'Census Tract'!X$5:X$832)</f>
        <v>0</v>
      </c>
      <c r="Q116" s="29">
        <f ca="1">SUMIF('Census Tract'!$B$5:$B$832,$A116,'Census Tract'!Y$5:Y$832)</f>
        <v>0</v>
      </c>
      <c r="R116" s="29">
        <f ca="1">SUMIF('Census Tract'!$B$5:$B$832,$A116,'Census Tract'!Z$5:Z$832)</f>
        <v>0</v>
      </c>
      <c r="S116" s="29">
        <f ca="1">SUMIF('Census Tract'!$B$5:$B$832,$A116,'Census Tract'!AA$5:AA$832)</f>
        <v>0</v>
      </c>
      <c r="T116" s="29">
        <f ca="1">SUMIF('Census Tract'!$B$5:$B$832,$A116,'Census Tract'!AB$5:AB$832)</f>
        <v>0</v>
      </c>
      <c r="U116" s="29">
        <f ca="1">SUMIF('Census Tract'!$B$5:$B$832,$A116,'Census Tract'!AC$5:AC$832)</f>
        <v>0</v>
      </c>
      <c r="V116" s="29">
        <f ca="1">SUMIF('Census Tract'!$B$5:$B$832,$A116,'Census Tract'!AD$5:AD$832)</f>
        <v>0</v>
      </c>
      <c r="W116" s="29">
        <f ca="1">SUMIF('Census Tract'!$B$5:$B$832,$A116,'Census Tract'!AE$5:AE$832)</f>
        <v>0</v>
      </c>
      <c r="X116" s="29">
        <f ca="1">SUMIF('Census Tract'!$B$5:$B$832,$A116,'Census Tract'!AF$5:AF$832)</f>
        <v>0</v>
      </c>
      <c r="Y116" s="345">
        <f ca="1">SUMIF('Census Tract'!$B$5:$B$832,$A116,'Census Tract'!AG$5:AG$832)</f>
        <v>0</v>
      </c>
    </row>
    <row r="117" spans="1:25" x14ac:dyDescent="0.25">
      <c r="A117" s="4" t="s">
        <v>375</v>
      </c>
      <c r="B117" s="344">
        <f ca="1">SUMIF('Census Tract'!$B$5:$B$832,$A117,'Census Tract'!J$5:J$832)</f>
        <v>0.93697435836875897</v>
      </c>
      <c r="C117" s="29">
        <f ca="1">SUMIF('Census Tract'!$B$5:$B$832,$A117,'Census Tract'!K$5:K$832)</f>
        <v>4.6563599849179793</v>
      </c>
      <c r="D117" s="29">
        <f ca="1">SUMIF('Census Tract'!$B$5:$B$832,$A117,'Census Tract'!L$5:L$832)</f>
        <v>21.425701711257094</v>
      </c>
      <c r="E117" s="29">
        <f ca="1">SUMIF('Census Tract'!$B$5:$B$832,$A117,'Census Tract'!M$5:M$832)</f>
        <v>46.535124416981603</v>
      </c>
      <c r="F117" s="29">
        <f ca="1">SUMIF('Census Tract'!$B$5:$B$832,$A117,'Census Tract'!N$5:N$832)</f>
        <v>1.4272819877548353</v>
      </c>
      <c r="G117" s="29">
        <f ca="1">SUMIF('Census Tract'!$B$5:$B$832,$A117,'Census Tract'!O$5:O$832)</f>
        <v>6.7918435725533328</v>
      </c>
      <c r="H117" s="29">
        <f ca="1">SUMIF('Census Tract'!$B$5:$B$832,$A117,'Census Tract'!P$5:P$832)</f>
        <v>30.97617521848235</v>
      </c>
      <c r="I117" s="29">
        <f ca="1">SUMIF('Census Tract'!$B$5:$B$832,$A117,'Census Tract'!Q$5:Q$832)</f>
        <v>67.187868714508795</v>
      </c>
      <c r="J117" s="29">
        <f ca="1">SUMIF('Census Tract'!$B$5:$B$832,$A117,'Census Tract'!R$5:R$832)</f>
        <v>0.59422512995055821</v>
      </c>
      <c r="K117" s="29">
        <f ca="1">SUMIF('Census Tract'!$B$5:$B$832,$A117,'Census Tract'!S$5:S$832)</f>
        <v>2.8226497759352083</v>
      </c>
      <c r="L117" s="29">
        <f ca="1">SUMIF('Census Tract'!$B$5:$B$832,$A117,'Census Tract'!T$5:T$832)</f>
        <v>12.384986553681568</v>
      </c>
      <c r="M117" s="29">
        <f ca="1">SUMIF('Census Tract'!$B$5:$B$832,$A117,'Census Tract'!U$5:U$832)</f>
        <v>26.606709257566063</v>
      </c>
      <c r="N117" s="344">
        <f ca="1">SUMIF('Census Tract'!$B$5:$B$832,$A117,'Census Tract'!V$5:V$832)</f>
        <v>0.23424358959218983</v>
      </c>
      <c r="O117" s="29">
        <f ca="1">SUMIF('Census Tract'!$B$5:$B$832,$A117,'Census Tract'!W$5:W$832)</f>
        <v>1.164089996229495</v>
      </c>
      <c r="P117" s="29">
        <f ca="1">SUMIF('Census Tract'!$B$5:$B$832,$A117,'Census Tract'!X$5:X$832)</f>
        <v>5.3564254278142727</v>
      </c>
      <c r="Q117" s="29">
        <f ca="1">SUMIF('Census Tract'!$B$5:$B$832,$A117,'Census Tract'!Y$5:Y$832)</f>
        <v>11.633781104245401</v>
      </c>
      <c r="R117" s="29">
        <f ca="1">SUMIF('Census Tract'!$B$5:$B$832,$A117,'Census Tract'!Z$5:Z$832)</f>
        <v>0.35682049693870876</v>
      </c>
      <c r="S117" s="29">
        <f ca="1">SUMIF('Census Tract'!$B$5:$B$832,$A117,'Census Tract'!AA$5:AA$832)</f>
        <v>1.6979608931383332</v>
      </c>
      <c r="T117" s="29">
        <f ca="1">SUMIF('Census Tract'!$B$5:$B$832,$A117,'Census Tract'!AB$5:AB$832)</f>
        <v>7.7440438046205848</v>
      </c>
      <c r="U117" s="29">
        <f ca="1">SUMIF('Census Tract'!$B$5:$B$832,$A117,'Census Tract'!AC$5:AC$832)</f>
        <v>16.796967178627199</v>
      </c>
      <c r="V117" s="29">
        <f ca="1">SUMIF('Census Tract'!$B$5:$B$832,$A117,'Census Tract'!AD$5:AD$832)</f>
        <v>0.14855628248763952</v>
      </c>
      <c r="W117" s="29">
        <f ca="1">SUMIF('Census Tract'!$B$5:$B$832,$A117,'Census Tract'!AE$5:AE$832)</f>
        <v>0.70566244398380196</v>
      </c>
      <c r="X117" s="29">
        <f ca="1">SUMIF('Census Tract'!$B$5:$B$832,$A117,'Census Tract'!AF$5:AF$832)</f>
        <v>3.0962466384203928</v>
      </c>
      <c r="Y117" s="345">
        <f ca="1">SUMIF('Census Tract'!$B$5:$B$832,$A117,'Census Tract'!AG$5:AG$832)</f>
        <v>6.6516773143915167</v>
      </c>
    </row>
    <row r="118" spans="1:25" x14ac:dyDescent="0.25">
      <c r="A118" s="4" t="s">
        <v>376</v>
      </c>
      <c r="B118" s="344">
        <f ca="1">SUMIF('Census Tract'!$B$5:$B$832,$A118,'Census Tract'!J$5:J$832)</f>
        <v>12.32990148444533</v>
      </c>
      <c r="C118" s="29">
        <f ca="1">SUMIF('Census Tract'!$B$5:$B$832,$A118,'Census Tract'!K$5:K$832)</f>
        <v>61.27431276785974</v>
      </c>
      <c r="D118" s="29">
        <f ca="1">SUMIF('Census Tract'!$B$5:$B$832,$A118,'Census Tract'!L$5:L$832)</f>
        <v>281.94666051996848</v>
      </c>
      <c r="E118" s="29">
        <f ca="1">SUMIF('Census Tract'!$B$5:$B$832,$A118,'Census Tract'!M$5:M$832)</f>
        <v>612.36841168920569</v>
      </c>
      <c r="F118" s="29">
        <f ca="1">SUMIF('Census Tract'!$B$5:$B$832,$A118,'Census Tract'!N$5:N$832)</f>
        <v>6.7098049266921596</v>
      </c>
      <c r="G118" s="29">
        <f ca="1">SUMIF('Census Tract'!$B$5:$B$832,$A118,'Census Tract'!O$5:O$832)</f>
        <v>31.929181377904932</v>
      </c>
      <c r="H118" s="29">
        <f ca="1">SUMIF('Census Tract'!$B$5:$B$832,$A118,'Census Tract'!P$5:P$832)</f>
        <v>145.62230510454248</v>
      </c>
      <c r="I118" s="29">
        <f ca="1">SUMIF('Census Tract'!$B$5:$B$832,$A118,'Census Tract'!Q$5:Q$832)</f>
        <v>315.85734030295509</v>
      </c>
      <c r="J118" s="29">
        <f ca="1">SUMIF('Census Tract'!$B$5:$B$832,$A118,'Census Tract'!R$5:R$832)</f>
        <v>2.7935157444104282</v>
      </c>
      <c r="K118" s="29">
        <f ca="1">SUMIF('Census Tract'!$B$5:$B$832,$A118,'Census Tract'!S$5:S$832)</f>
        <v>13.269577795687711</v>
      </c>
      <c r="L118" s="29">
        <f ca="1">SUMIF('Census Tract'!$B$5:$B$832,$A118,'Census Tract'!T$5:T$832)</f>
        <v>58.223143364703475</v>
      </c>
      <c r="M118" s="29">
        <f ca="1">SUMIF('Census Tract'!$B$5:$B$832,$A118,'Census Tract'!U$5:U$832)</f>
        <v>125.08097936575942</v>
      </c>
      <c r="N118" s="344">
        <f ca="1">SUMIF('Census Tract'!$B$5:$B$832,$A118,'Census Tract'!V$5:V$832)</f>
        <v>0</v>
      </c>
      <c r="O118" s="29">
        <f ca="1">SUMIF('Census Tract'!$B$5:$B$832,$A118,'Census Tract'!W$5:W$832)</f>
        <v>0</v>
      </c>
      <c r="P118" s="29">
        <f ca="1">SUMIF('Census Tract'!$B$5:$B$832,$A118,'Census Tract'!X$5:X$832)</f>
        <v>0</v>
      </c>
      <c r="Q118" s="29">
        <f ca="1">SUMIF('Census Tract'!$B$5:$B$832,$A118,'Census Tract'!Y$5:Y$832)</f>
        <v>0</v>
      </c>
      <c r="R118" s="29">
        <f ca="1">SUMIF('Census Tract'!$B$5:$B$832,$A118,'Census Tract'!Z$5:Z$832)</f>
        <v>0</v>
      </c>
      <c r="S118" s="29">
        <f ca="1">SUMIF('Census Tract'!$B$5:$B$832,$A118,'Census Tract'!AA$5:AA$832)</f>
        <v>0</v>
      </c>
      <c r="T118" s="29">
        <f ca="1">SUMIF('Census Tract'!$B$5:$B$832,$A118,'Census Tract'!AB$5:AB$832)</f>
        <v>0</v>
      </c>
      <c r="U118" s="29">
        <f ca="1">SUMIF('Census Tract'!$B$5:$B$832,$A118,'Census Tract'!AC$5:AC$832)</f>
        <v>0</v>
      </c>
      <c r="V118" s="29">
        <f ca="1">SUMIF('Census Tract'!$B$5:$B$832,$A118,'Census Tract'!AD$5:AD$832)</f>
        <v>0</v>
      </c>
      <c r="W118" s="29">
        <f ca="1">SUMIF('Census Tract'!$B$5:$B$832,$A118,'Census Tract'!AE$5:AE$832)</f>
        <v>0</v>
      </c>
      <c r="X118" s="29">
        <f ca="1">SUMIF('Census Tract'!$B$5:$B$832,$A118,'Census Tract'!AF$5:AF$832)</f>
        <v>0</v>
      </c>
      <c r="Y118" s="345">
        <f ca="1">SUMIF('Census Tract'!$B$5:$B$832,$A118,'Census Tract'!AG$5:AG$832)</f>
        <v>0</v>
      </c>
    </row>
    <row r="119" spans="1:25" x14ac:dyDescent="0.25">
      <c r="A119" s="4" t="s">
        <v>378</v>
      </c>
      <c r="B119" s="344">
        <f ca="1">SUMIF('Census Tract'!$B$5:$B$832,$A119,'Census Tract'!J$5:J$832)</f>
        <v>7.9306750012946869</v>
      </c>
      <c r="C119" s="29">
        <f ca="1">SUMIF('Census Tract'!$B$5:$B$832,$A119,'Census Tract'!K$5:K$832)</f>
        <v>39.961471226811483</v>
      </c>
      <c r="D119" s="29">
        <f ca="1">SUMIF('Census Tract'!$B$5:$B$832,$A119,'Census Tract'!L$5:L$832)</f>
        <v>185.07018281372567</v>
      </c>
      <c r="E119" s="29">
        <f ca="1">SUMIF('Census Tract'!$B$5:$B$832,$A119,'Census Tract'!M$5:M$832)</f>
        <v>402.54094730122927</v>
      </c>
      <c r="F119" s="29">
        <f ca="1">SUMIF('Census Tract'!$B$5:$B$832,$A119,'Census Tract'!N$5:N$832)</f>
        <v>4.2123002378008954</v>
      </c>
      <c r="G119" s="29">
        <f ca="1">SUMIF('Census Tract'!$B$5:$B$832,$A119,'Census Tract'!O$5:O$832)</f>
        <v>21.560348882651212</v>
      </c>
      <c r="H119" s="29">
        <f ca="1">SUMIF('Census Tract'!$B$5:$B$832,$A119,'Census Tract'!P$5:P$832)</f>
        <v>100.10302366617604</v>
      </c>
      <c r="I119" s="29">
        <f ca="1">SUMIF('Census Tract'!$B$5:$B$832,$A119,'Census Tract'!Q$5:Q$832)</f>
        <v>217.79429929767946</v>
      </c>
      <c r="J119" s="29">
        <f ca="1">SUMIF('Census Tract'!$B$5:$B$832,$A119,'Census Tract'!R$5:R$832)</f>
        <v>2.6168748223522496</v>
      </c>
      <c r="K119" s="29">
        <f ca="1">SUMIF('Census Tract'!$B$5:$B$832,$A119,'Census Tract'!S$5:S$832)</f>
        <v>13.381884934967822</v>
      </c>
      <c r="L119" s="29">
        <f ca="1">SUMIF('Census Tract'!$B$5:$B$832,$A119,'Census Tract'!T$5:T$832)</f>
        <v>61.23867185348152</v>
      </c>
      <c r="M119" s="29">
        <f ca="1">SUMIF('Census Tract'!$B$5:$B$832,$A119,'Census Tract'!U$5:U$832)</f>
        <v>132.88462438620257</v>
      </c>
      <c r="N119" s="344">
        <f ca="1">SUMIF('Census Tract'!$B$5:$B$832,$A119,'Census Tract'!V$5:V$832)</f>
        <v>0</v>
      </c>
      <c r="O119" s="29">
        <f ca="1">SUMIF('Census Tract'!$B$5:$B$832,$A119,'Census Tract'!W$5:W$832)</f>
        <v>0</v>
      </c>
      <c r="P119" s="29">
        <f ca="1">SUMIF('Census Tract'!$B$5:$B$832,$A119,'Census Tract'!X$5:X$832)</f>
        <v>0</v>
      </c>
      <c r="Q119" s="29">
        <f ca="1">SUMIF('Census Tract'!$B$5:$B$832,$A119,'Census Tract'!Y$5:Y$832)</f>
        <v>0</v>
      </c>
      <c r="R119" s="29">
        <f ca="1">SUMIF('Census Tract'!$B$5:$B$832,$A119,'Census Tract'!Z$5:Z$832)</f>
        <v>0</v>
      </c>
      <c r="S119" s="29">
        <f ca="1">SUMIF('Census Tract'!$B$5:$B$832,$A119,'Census Tract'!AA$5:AA$832)</f>
        <v>0</v>
      </c>
      <c r="T119" s="29">
        <f ca="1">SUMIF('Census Tract'!$B$5:$B$832,$A119,'Census Tract'!AB$5:AB$832)</f>
        <v>0</v>
      </c>
      <c r="U119" s="29">
        <f ca="1">SUMIF('Census Tract'!$B$5:$B$832,$A119,'Census Tract'!AC$5:AC$832)</f>
        <v>0</v>
      </c>
      <c r="V119" s="29">
        <f ca="1">SUMIF('Census Tract'!$B$5:$B$832,$A119,'Census Tract'!AD$5:AD$832)</f>
        <v>0</v>
      </c>
      <c r="W119" s="29">
        <f ca="1">SUMIF('Census Tract'!$B$5:$B$832,$A119,'Census Tract'!AE$5:AE$832)</f>
        <v>0</v>
      </c>
      <c r="X119" s="29">
        <f ca="1">SUMIF('Census Tract'!$B$5:$B$832,$A119,'Census Tract'!AF$5:AF$832)</f>
        <v>0</v>
      </c>
      <c r="Y119" s="345">
        <f ca="1">SUMIF('Census Tract'!$B$5:$B$832,$A119,'Census Tract'!AG$5:AG$832)</f>
        <v>0</v>
      </c>
    </row>
    <row r="120" spans="1:25" x14ac:dyDescent="0.25">
      <c r="A120" s="4" t="s">
        <v>379</v>
      </c>
      <c r="B120" s="344">
        <f ca="1">SUMIF('Census Tract'!$B$5:$B$832,$A120,'Census Tract'!J$5:J$832)</f>
        <v>0.86636324958736122</v>
      </c>
      <c r="C120" s="29">
        <f ca="1">SUMIF('Census Tract'!$B$5:$B$832,$A120,'Census Tract'!K$5:K$832)</f>
        <v>4.305453112724801</v>
      </c>
      <c r="D120" s="29">
        <f ca="1">SUMIF('Census Tract'!$B$5:$B$832,$A120,'Census Tract'!L$5:L$832)</f>
        <v>19.811044340178928</v>
      </c>
      <c r="E120" s="29">
        <f ca="1">SUMIF('Census Tract'!$B$5:$B$832,$A120,'Census Tract'!M$5:M$832)</f>
        <v>43.028201625536163</v>
      </c>
      <c r="F120" s="29">
        <f ca="1">SUMIF('Census Tract'!$B$5:$B$832,$A120,'Census Tract'!N$5:N$832)</f>
        <v>1.2006771330095163</v>
      </c>
      <c r="G120" s="29">
        <f ca="1">SUMIF('Census Tract'!$B$5:$B$832,$A120,'Census Tract'!O$5:O$832)</f>
        <v>5.7135249645868864</v>
      </c>
      <c r="H120" s="29">
        <f ca="1">SUMIF('Census Tract'!$B$5:$B$832,$A120,'Census Tract'!P$5:P$832)</f>
        <v>26.058190022724762</v>
      </c>
      <c r="I120" s="29">
        <f ca="1">SUMIF('Census Tract'!$B$5:$B$832,$A120,'Census Tract'!Q$5:Q$832)</f>
        <v>56.520672350146043</v>
      </c>
      <c r="J120" s="29">
        <f ca="1">SUMIF('Census Tract'!$B$5:$B$832,$A120,'Census Tract'!R$5:R$832)</f>
        <v>0.49988196552074537</v>
      </c>
      <c r="K120" s="29">
        <f ca="1">SUMIF('Census Tract'!$B$5:$B$832,$A120,'Census Tract'!S$5:S$832)</f>
        <v>2.3745069786741997</v>
      </c>
      <c r="L120" s="29">
        <f ca="1">SUMIF('Census Tract'!$B$5:$B$832,$A120,'Census Tract'!T$5:T$832)</f>
        <v>10.418663077943981</v>
      </c>
      <c r="M120" s="29">
        <f ca="1">SUMIF('Census Tract'!$B$5:$B$832,$A120,'Census Tract'!U$5:U$832)</f>
        <v>22.382449764145388</v>
      </c>
      <c r="N120" s="344">
        <f ca="1">SUMIF('Census Tract'!$B$5:$B$832,$A120,'Census Tract'!V$5:V$832)</f>
        <v>0.2165908123968403</v>
      </c>
      <c r="O120" s="29">
        <f ca="1">SUMIF('Census Tract'!$B$5:$B$832,$A120,'Census Tract'!W$5:W$832)</f>
        <v>1.0763632781812005</v>
      </c>
      <c r="P120" s="29">
        <f ca="1">SUMIF('Census Tract'!$B$5:$B$832,$A120,'Census Tract'!X$5:X$832)</f>
        <v>4.952761085044731</v>
      </c>
      <c r="Q120" s="29">
        <f ca="1">SUMIF('Census Tract'!$B$5:$B$832,$A120,'Census Tract'!Y$5:Y$832)</f>
        <v>10.757050406384039</v>
      </c>
      <c r="R120" s="29">
        <f ca="1">SUMIF('Census Tract'!$B$5:$B$832,$A120,'Census Tract'!Z$5:Z$832)</f>
        <v>0.30016928325237902</v>
      </c>
      <c r="S120" s="29">
        <f ca="1">SUMIF('Census Tract'!$B$5:$B$832,$A120,'Census Tract'!AA$5:AA$832)</f>
        <v>1.428381241146722</v>
      </c>
      <c r="T120" s="29">
        <f ca="1">SUMIF('Census Tract'!$B$5:$B$832,$A120,'Census Tract'!AB$5:AB$832)</f>
        <v>6.5145475056811897</v>
      </c>
      <c r="U120" s="29">
        <f ca="1">SUMIF('Census Tract'!$B$5:$B$832,$A120,'Census Tract'!AC$5:AC$832)</f>
        <v>14.130168087536504</v>
      </c>
      <c r="V120" s="29">
        <f ca="1">SUMIF('Census Tract'!$B$5:$B$832,$A120,'Census Tract'!AD$5:AD$832)</f>
        <v>0.12497049138018634</v>
      </c>
      <c r="W120" s="29">
        <f ca="1">SUMIF('Census Tract'!$B$5:$B$832,$A120,'Census Tract'!AE$5:AE$832)</f>
        <v>0.59362674466854992</v>
      </c>
      <c r="X120" s="29">
        <f ca="1">SUMIF('Census Tract'!$B$5:$B$832,$A120,'Census Tract'!AF$5:AF$832)</f>
        <v>2.6046657694859956</v>
      </c>
      <c r="Y120" s="345">
        <f ca="1">SUMIF('Census Tract'!$B$5:$B$832,$A120,'Census Tract'!AG$5:AG$832)</f>
        <v>5.5956124410363479</v>
      </c>
    </row>
    <row r="121" spans="1:25" x14ac:dyDescent="0.25">
      <c r="A121" s="4" t="s">
        <v>383</v>
      </c>
      <c r="B121" s="344">
        <f ca="1">SUMIF('Census Tract'!$B$5:$B$832,$A121,'Census Tract'!J$5:J$832)</f>
        <v>0.46250432290335469</v>
      </c>
      <c r="C121" s="29">
        <f ca="1">SUMIF('Census Tract'!$B$5:$B$832,$A121,'Census Tract'!K$5:K$832)</f>
        <v>2.333045382885004</v>
      </c>
      <c r="D121" s="29">
        <f ca="1">SUMIF('Census Tract'!$B$5:$B$832,$A121,'Census Tract'!L$5:L$832)</f>
        <v>10.810305561626063</v>
      </c>
      <c r="E121" s="29">
        <f ca="1">SUMIF('Census Tract'!$B$5:$B$832,$A121,'Census Tract'!M$5:M$832)</f>
        <v>23.515842228179075</v>
      </c>
      <c r="F121" s="29">
        <f ca="1">SUMIF('Census Tract'!$B$5:$B$832,$A121,'Census Tract'!N$5:N$832)</f>
        <v>0.92396616973220236</v>
      </c>
      <c r="G121" s="29">
        <f ca="1">SUMIF('Census Tract'!$B$5:$B$832,$A121,'Census Tract'!O$5:O$832)</f>
        <v>4.8293783296540456</v>
      </c>
      <c r="H121" s="29">
        <f ca="1">SUMIF('Census Tract'!$B$5:$B$832,$A121,'Census Tract'!P$5:P$832)</f>
        <v>22.531176676097807</v>
      </c>
      <c r="I121" s="29">
        <f ca="1">SUMIF('Census Tract'!$B$5:$B$832,$A121,'Census Tract'!Q$5:Q$832)</f>
        <v>49.061478024126785</v>
      </c>
      <c r="J121" s="29">
        <f ca="1">SUMIF('Census Tract'!$B$5:$B$832,$A121,'Census Tract'!R$5:R$832)</f>
        <v>0.63102713160102009</v>
      </c>
      <c r="K121" s="29">
        <f ca="1">SUMIF('Census Tract'!$B$5:$B$832,$A121,'Census Tract'!S$5:S$832)</f>
        <v>3.2689924603106939</v>
      </c>
      <c r="L121" s="29">
        <f ca="1">SUMIF('Census Tract'!$B$5:$B$832,$A121,'Census Tract'!T$5:T$832)</f>
        <v>15.063421369052326</v>
      </c>
      <c r="M121" s="29">
        <f ca="1">SUMIF('Census Tract'!$B$5:$B$832,$A121,'Census Tract'!U$5:U$832)</f>
        <v>32.739069830379165</v>
      </c>
      <c r="N121" s="344">
        <f ca="1">SUMIF('Census Tract'!$B$5:$B$832,$A121,'Census Tract'!V$5:V$832)</f>
        <v>0</v>
      </c>
      <c r="O121" s="29">
        <f ca="1">SUMIF('Census Tract'!$B$5:$B$832,$A121,'Census Tract'!W$5:W$832)</f>
        <v>0</v>
      </c>
      <c r="P121" s="29">
        <f ca="1">SUMIF('Census Tract'!$B$5:$B$832,$A121,'Census Tract'!X$5:X$832)</f>
        <v>0</v>
      </c>
      <c r="Q121" s="29">
        <f ca="1">SUMIF('Census Tract'!$B$5:$B$832,$A121,'Census Tract'!Y$5:Y$832)</f>
        <v>0</v>
      </c>
      <c r="R121" s="29">
        <f ca="1">SUMIF('Census Tract'!$B$5:$B$832,$A121,'Census Tract'!Z$5:Z$832)</f>
        <v>0</v>
      </c>
      <c r="S121" s="29">
        <f ca="1">SUMIF('Census Tract'!$B$5:$B$832,$A121,'Census Tract'!AA$5:AA$832)</f>
        <v>0</v>
      </c>
      <c r="T121" s="29">
        <f ca="1">SUMIF('Census Tract'!$B$5:$B$832,$A121,'Census Tract'!AB$5:AB$832)</f>
        <v>0</v>
      </c>
      <c r="U121" s="29">
        <f ca="1">SUMIF('Census Tract'!$B$5:$B$832,$A121,'Census Tract'!AC$5:AC$832)</f>
        <v>0</v>
      </c>
      <c r="V121" s="29">
        <f ca="1">SUMIF('Census Tract'!$B$5:$B$832,$A121,'Census Tract'!AD$5:AD$832)</f>
        <v>0</v>
      </c>
      <c r="W121" s="29">
        <f ca="1">SUMIF('Census Tract'!$B$5:$B$832,$A121,'Census Tract'!AE$5:AE$832)</f>
        <v>0</v>
      </c>
      <c r="X121" s="29">
        <f ca="1">SUMIF('Census Tract'!$B$5:$B$832,$A121,'Census Tract'!AF$5:AF$832)</f>
        <v>0</v>
      </c>
      <c r="Y121" s="345">
        <f ca="1">SUMIF('Census Tract'!$B$5:$B$832,$A121,'Census Tract'!AG$5:AG$832)</f>
        <v>0</v>
      </c>
    </row>
    <row r="122" spans="1:25" x14ac:dyDescent="0.25">
      <c r="A122" s="4" t="s">
        <v>577</v>
      </c>
      <c r="B122" s="344">
        <f ca="1">SUMIF('Census Tract'!$B$5:$B$832,$A122,'Census Tract'!J$5:J$832)</f>
        <v>3.6308894186731795</v>
      </c>
      <c r="C122" s="29">
        <f ca="1">SUMIF('Census Tract'!$B$5:$B$832,$A122,'Census Tract'!K$5:K$832)</f>
        <v>18.315568902848053</v>
      </c>
      <c r="D122" s="29">
        <f ca="1">SUMIF('Census Tract'!$B$5:$B$832,$A122,'Census Tract'!L$5:L$832)</f>
        <v>84.866285854227186</v>
      </c>
      <c r="E122" s="29">
        <f ca="1">SUMIF('Census Tract'!$B$5:$B$832,$A122,'Census Tract'!M$5:M$832)</f>
        <v>184.61108034945897</v>
      </c>
      <c r="F122" s="29">
        <f ca="1">SUMIF('Census Tract'!$B$5:$B$832,$A122,'Census Tract'!N$5:N$832)</f>
        <v>1.2404642443868861</v>
      </c>
      <c r="G122" s="29">
        <f ca="1">SUMIF('Census Tract'!$B$5:$B$832,$A122,'Census Tract'!O$5:O$832)</f>
        <v>6.4836477100552434</v>
      </c>
      <c r="H122" s="29">
        <f ca="1">SUMIF('Census Tract'!$B$5:$B$832,$A122,'Census Tract'!P$5:P$832)</f>
        <v>30.24907184509118</v>
      </c>
      <c r="I122" s="29">
        <f ca="1">SUMIF('Census Tract'!$B$5:$B$832,$A122,'Census Tract'!Q$5:Q$832)</f>
        <v>65.867140225860567</v>
      </c>
      <c r="J122" s="29">
        <f ca="1">SUMIF('Census Tract'!$B$5:$B$832,$A122,'Census Tract'!R$5:R$832)</f>
        <v>0.84718101120082856</v>
      </c>
      <c r="K122" s="29">
        <f ca="1">SUMIF('Census Tract'!$B$5:$B$832,$A122,'Census Tract'!S$5:S$832)</f>
        <v>4.3887627004363514</v>
      </c>
      <c r="L122" s="29">
        <f ca="1">SUMIF('Census Tract'!$B$5:$B$832,$A122,'Census Tract'!T$5:T$832)</f>
        <v>20.223289789775006</v>
      </c>
      <c r="M122" s="29">
        <f ca="1">SUMIF('Census Tract'!$B$5:$B$832,$A122,'Census Tract'!U$5:U$832)</f>
        <v>43.953606581549906</v>
      </c>
      <c r="N122" s="344">
        <f ca="1">SUMIF('Census Tract'!$B$5:$B$832,$A122,'Census Tract'!V$5:V$832)</f>
        <v>0.90772235466829443</v>
      </c>
      <c r="O122" s="29">
        <f ca="1">SUMIF('Census Tract'!$B$5:$B$832,$A122,'Census Tract'!W$5:W$832)</f>
        <v>4.5788922257120142</v>
      </c>
      <c r="P122" s="29">
        <f ca="1">SUMIF('Census Tract'!$B$5:$B$832,$A122,'Census Tract'!X$5:X$832)</f>
        <v>21.216571463556789</v>
      </c>
      <c r="Q122" s="29">
        <f ca="1">SUMIF('Census Tract'!$B$5:$B$832,$A122,'Census Tract'!Y$5:Y$832)</f>
        <v>46.152770087364729</v>
      </c>
      <c r="R122" s="29">
        <f ca="1">SUMIF('Census Tract'!$B$5:$B$832,$A122,'Census Tract'!Z$5:Z$832)</f>
        <v>0.31011606109672152</v>
      </c>
      <c r="S122" s="29">
        <f ca="1">SUMIF('Census Tract'!$B$5:$B$832,$A122,'Census Tract'!AA$5:AA$832)</f>
        <v>1.6209119275138102</v>
      </c>
      <c r="T122" s="29">
        <f ca="1">SUMIF('Census Tract'!$B$5:$B$832,$A122,'Census Tract'!AB$5:AB$832)</f>
        <v>7.562267961272795</v>
      </c>
      <c r="U122" s="29">
        <f ca="1">SUMIF('Census Tract'!$B$5:$B$832,$A122,'Census Tract'!AC$5:AC$832)</f>
        <v>16.466785056465142</v>
      </c>
      <c r="V122" s="29">
        <f ca="1">SUMIF('Census Tract'!$B$5:$B$832,$A122,'Census Tract'!AD$5:AD$832)</f>
        <v>0.21179525280020706</v>
      </c>
      <c r="W122" s="29">
        <f ca="1">SUMIF('Census Tract'!$B$5:$B$832,$A122,'Census Tract'!AE$5:AE$832)</f>
        <v>1.0971906751090881</v>
      </c>
      <c r="X122" s="29">
        <f ca="1">SUMIF('Census Tract'!$B$5:$B$832,$A122,'Census Tract'!AF$5:AF$832)</f>
        <v>5.0558224474437523</v>
      </c>
      <c r="Y122" s="345">
        <f ca="1">SUMIF('Census Tract'!$B$5:$B$832,$A122,'Census Tract'!AG$5:AG$832)</f>
        <v>10.988401645387476</v>
      </c>
    </row>
    <row r="123" spans="1:25" x14ac:dyDescent="0.25">
      <c r="A123" s="4" t="s">
        <v>481</v>
      </c>
      <c r="B123" s="344">
        <f ca="1">SUMIF('Census Tract'!$B$5:$B$832,$A123,'Census Tract'!J$5:J$832)</f>
        <v>1.9621861141115744</v>
      </c>
      <c r="C123" s="29">
        <f ca="1">SUMIF('Census Tract'!$B$5:$B$832,$A123,'Census Tract'!K$5:K$832)</f>
        <v>9.8980031692496677</v>
      </c>
      <c r="D123" s="29">
        <f ca="1">SUMIF('Census Tract'!$B$5:$B$832,$A123,'Census Tract'!L$5:L$832)</f>
        <v>45.8629907049717</v>
      </c>
      <c r="E123" s="29">
        <f ca="1">SUMIF('Census Tract'!$B$5:$B$832,$A123,'Census Tract'!M$5:M$832)</f>
        <v>99.766546595962382</v>
      </c>
      <c r="F123" s="29">
        <f ca="1">SUMIF('Census Tract'!$B$5:$B$832,$A123,'Census Tract'!N$5:N$832)</f>
        <v>2.6447735461849771</v>
      </c>
      <c r="G123" s="29">
        <f ca="1">SUMIF('Census Tract'!$B$5:$B$832,$A123,'Census Tract'!O$5:O$832)</f>
        <v>13.823679339352825</v>
      </c>
      <c r="H123" s="29">
        <f ca="1">SUMIF('Census Tract'!$B$5:$B$832,$A123,'Census Tract'!P$5:P$832)</f>
        <v>64.493551808974416</v>
      </c>
      <c r="I123" s="29">
        <f ca="1">SUMIF('Census Tract'!$B$5:$B$832,$A123,'Census Tract'!Q$5:Q$832)</f>
        <v>140.43425340189032</v>
      </c>
      <c r="J123" s="29">
        <f ca="1">SUMIF('Census Tract'!$B$5:$B$832,$A123,'Census Tract'!R$5:R$832)</f>
        <v>1.8062607909844539</v>
      </c>
      <c r="K123" s="29">
        <f ca="1">SUMIF('Census Tract'!$B$5:$B$832,$A123,'Census Tract'!S$5:S$832)</f>
        <v>9.3572092409116081</v>
      </c>
      <c r="L123" s="29">
        <f ca="1">SUMIF('Census Tract'!$B$5:$B$832,$A123,'Census Tract'!T$5:T$832)</f>
        <v>43.117745710813111</v>
      </c>
      <c r="M123" s="29">
        <f ca="1">SUMIF('Census Tract'!$B$5:$B$832,$A123,'Census Tract'!U$5:U$832)</f>
        <v>93.712766387524283</v>
      </c>
      <c r="N123" s="344">
        <f ca="1">SUMIF('Census Tract'!$B$5:$B$832,$A123,'Census Tract'!V$5:V$832)</f>
        <v>0.30154974541456259</v>
      </c>
      <c r="O123" s="29">
        <f ca="1">SUMIF('Census Tract'!$B$5:$B$832,$A123,'Census Tract'!W$5:W$832)</f>
        <v>1.5211300876783458</v>
      </c>
      <c r="P123" s="29">
        <f ca="1">SUMIF('Census Tract'!$B$5:$B$832,$A123,'Census Tract'!X$5:X$832)</f>
        <v>7.0482473969073602</v>
      </c>
      <c r="Q123" s="29">
        <f ca="1">SUMIF('Census Tract'!$B$5:$B$832,$A123,'Census Tract'!Y$5:Y$832)</f>
        <v>15.332172881329377</v>
      </c>
      <c r="R123" s="29">
        <f ca="1">SUMIF('Census Tract'!$B$5:$B$832,$A123,'Census Tract'!Z$5:Z$832)</f>
        <v>0.32259838617780456</v>
      </c>
      <c r="S123" s="29">
        <f ca="1">SUMIF('Census Tract'!$B$5:$B$832,$A123,'Census Tract'!AA$5:AA$832)</f>
        <v>1.6861544355460598</v>
      </c>
      <c r="T123" s="29">
        <f ca="1">SUMIF('Census Tract'!$B$5:$B$832,$A123,'Census Tract'!AB$5:AB$832)</f>
        <v>7.8666529928285343</v>
      </c>
      <c r="U123" s="29">
        <f ca="1">SUMIF('Census Tract'!$B$5:$B$832,$A123,'Census Tract'!AC$5:AC$832)</f>
        <v>17.129581312125737</v>
      </c>
      <c r="V123" s="29">
        <f ca="1">SUMIF('Census Tract'!$B$5:$B$832,$A123,'Census Tract'!AD$5:AD$832)</f>
        <v>0.22032011664225704</v>
      </c>
      <c r="W123" s="29">
        <f ca="1">SUMIF('Census Tract'!$B$5:$B$832,$A123,'Census Tract'!AE$5:AE$832)</f>
        <v>1.1413531432966781</v>
      </c>
      <c r="X123" s="29">
        <f ca="1">SUMIF('Census Tract'!$B$5:$B$832,$A123,'Census Tract'!AF$5:AF$832)</f>
        <v>5.2593218054520037</v>
      </c>
      <c r="Y123" s="345">
        <f ca="1">SUMIF('Census Tract'!$B$5:$B$832,$A123,'Census Tract'!AG$5:AG$832)</f>
        <v>11.430690254929878</v>
      </c>
    </row>
    <row r="124" spans="1:25" x14ac:dyDescent="0.25">
      <c r="A124" s="4" t="s">
        <v>482</v>
      </c>
      <c r="B124" s="344">
        <f ca="1">SUMIF('Census Tract'!$B$5:$B$832,$A124,'Census Tract'!J$5:J$832)</f>
        <v>1.5903387847341266</v>
      </c>
      <c r="C124" s="29">
        <f ca="1">SUMIF('Census Tract'!$B$5:$B$832,$A124,'Census Tract'!K$5:K$832)</f>
        <v>8.0222656853354799</v>
      </c>
      <c r="D124" s="29">
        <f ca="1">SUMIF('Census Tract'!$B$5:$B$832,$A124,'Census Tract'!L$5:L$832)</f>
        <v>37.17164869197002</v>
      </c>
      <c r="E124" s="29">
        <f ca="1">SUMIF('Census Tract'!$B$5:$B$832,$A124,'Census Tract'!M$5:M$832)</f>
        <v>80.860121947393168</v>
      </c>
      <c r="F124" s="29">
        <f ca="1">SUMIF('Census Tract'!$B$5:$B$832,$A124,'Census Tract'!N$5:N$832)</f>
        <v>1.7486904010100452</v>
      </c>
      <c r="G124" s="29">
        <f ca="1">SUMIF('Census Tract'!$B$5:$B$832,$A124,'Census Tract'!O$5:O$832)</f>
        <v>9.1400397596371281</v>
      </c>
      <c r="H124" s="29">
        <f ca="1">SUMIF('Census Tract'!$B$5:$B$832,$A124,'Census Tract'!P$5:P$832)</f>
        <v>42.642310581969866</v>
      </c>
      <c r="I124" s="29">
        <f ca="1">SUMIF('Census Tract'!$B$5:$B$832,$A124,'Census Tract'!Q$5:Q$832)</f>
        <v>92.853330014259839</v>
      </c>
      <c r="J124" s="29">
        <f ca="1">SUMIF('Census Tract'!$B$5:$B$832,$A124,'Census Tract'!R$5:R$832)</f>
        <v>1.1942765048718516</v>
      </c>
      <c r="K124" s="29">
        <f ca="1">SUMIF('Census Tract'!$B$5:$B$832,$A124,'Census Tract'!S$5:S$832)</f>
        <v>6.1868669260654316</v>
      </c>
      <c r="L124" s="29">
        <f ca="1">SUMIF('Census Tract'!$B$5:$B$832,$A124,'Census Tract'!T$5:T$832)</f>
        <v>28.50890131839569</v>
      </c>
      <c r="M124" s="29">
        <f ca="1">SUMIF('Census Tract'!$B$5:$B$832,$A124,'Census Tract'!U$5:U$832)</f>
        <v>61.96168109377296</v>
      </c>
      <c r="N124" s="344">
        <f ca="1">SUMIF('Census Tract'!$B$5:$B$832,$A124,'Census Tract'!V$5:V$832)</f>
        <v>0.39758469618353165</v>
      </c>
      <c r="O124" s="29">
        <f ca="1">SUMIF('Census Tract'!$B$5:$B$832,$A124,'Census Tract'!W$5:W$832)</f>
        <v>2.0055664213338709</v>
      </c>
      <c r="P124" s="29">
        <f ca="1">SUMIF('Census Tract'!$B$5:$B$832,$A124,'Census Tract'!X$5:X$832)</f>
        <v>9.2929121729925015</v>
      </c>
      <c r="Q124" s="29">
        <f ca="1">SUMIF('Census Tract'!$B$5:$B$832,$A124,'Census Tract'!Y$5:Y$832)</f>
        <v>20.215030486848292</v>
      </c>
      <c r="R124" s="29">
        <f ca="1">SUMIF('Census Tract'!$B$5:$B$832,$A124,'Census Tract'!Z$5:Z$832)</f>
        <v>0.43717260025251137</v>
      </c>
      <c r="S124" s="29">
        <f ca="1">SUMIF('Census Tract'!$B$5:$B$832,$A124,'Census Tract'!AA$5:AA$832)</f>
        <v>2.2850099399092816</v>
      </c>
      <c r="T124" s="29">
        <f ca="1">SUMIF('Census Tract'!$B$5:$B$832,$A124,'Census Tract'!AB$5:AB$832)</f>
        <v>10.660577645492467</v>
      </c>
      <c r="U124" s="29">
        <f ca="1">SUMIF('Census Tract'!$B$5:$B$832,$A124,'Census Tract'!AC$5:AC$832)</f>
        <v>23.213332503564956</v>
      </c>
      <c r="V124" s="29">
        <f ca="1">SUMIF('Census Tract'!$B$5:$B$832,$A124,'Census Tract'!AD$5:AD$832)</f>
        <v>0.29856912621796283</v>
      </c>
      <c r="W124" s="29">
        <f ca="1">SUMIF('Census Tract'!$B$5:$B$832,$A124,'Census Tract'!AE$5:AE$832)</f>
        <v>1.5467167315163577</v>
      </c>
      <c r="X124" s="29">
        <f ca="1">SUMIF('Census Tract'!$B$5:$B$832,$A124,'Census Tract'!AF$5:AF$832)</f>
        <v>7.1272253295989252</v>
      </c>
      <c r="Y124" s="345">
        <f ca="1">SUMIF('Census Tract'!$B$5:$B$832,$A124,'Census Tract'!AG$5:AG$832)</f>
        <v>15.490420273443242</v>
      </c>
    </row>
    <row r="125" spans="1:25" x14ac:dyDescent="0.25">
      <c r="A125" s="4" t="s">
        <v>385</v>
      </c>
      <c r="B125" s="344">
        <f ca="1">SUMIF('Census Tract'!$B$5:$B$832,$A125,'Census Tract'!J$5:J$832)</f>
        <v>6.9949965011063071</v>
      </c>
      <c r="C125" s="29">
        <f ca="1">SUMIF('Census Tract'!$B$5:$B$832,$A125,'Census Tract'!K$5:K$832)</f>
        <v>34.945574993988551</v>
      </c>
      <c r="D125" s="29">
        <f ca="1">SUMIF('Census Tract'!$B$5:$B$832,$A125,'Census Tract'!L$5:L$832)</f>
        <v>161.19605059480571</v>
      </c>
      <c r="E125" s="29">
        <f ca="1">SUMIF('Census Tract'!$B$5:$B$832,$A125,'Census Tract'!M$5:M$832)</f>
        <v>350.30068473085379</v>
      </c>
      <c r="F125" s="29">
        <f ca="1">SUMIF('Census Tract'!$B$5:$B$832,$A125,'Census Tract'!N$5:N$832)</f>
        <v>6.2516404764023665</v>
      </c>
      <c r="G125" s="29">
        <f ca="1">SUMIF('Census Tract'!$B$5:$B$832,$A125,'Census Tract'!O$5:O$832)</f>
        <v>30.910652072591628</v>
      </c>
      <c r="H125" s="29">
        <f ca="1">SUMIF('Census Tract'!$B$5:$B$832,$A125,'Census Tract'!P$5:P$832)</f>
        <v>142.33415080740735</v>
      </c>
      <c r="I125" s="29">
        <f ca="1">SUMIF('Census Tract'!$B$5:$B$832,$A125,'Census Tract'!Q$5:Q$832)</f>
        <v>309.23806330671334</v>
      </c>
      <c r="J125" s="29">
        <f ca="1">SUMIF('Census Tract'!$B$5:$B$832,$A125,'Census Tract'!R$5:R$832)</f>
        <v>3.2642926402048547</v>
      </c>
      <c r="K125" s="29">
        <f ca="1">SUMIF('Census Tract'!$B$5:$B$832,$A125,'Census Tract'!S$5:S$832)</f>
        <v>16.234971498553257</v>
      </c>
      <c r="L125" s="29">
        <f ca="1">SUMIF('Census Tract'!$B$5:$B$832,$A125,'Census Tract'!T$5:T$832)</f>
        <v>73.167905356186168</v>
      </c>
      <c r="M125" s="29">
        <f ca="1">SUMIF('Census Tract'!$B$5:$B$832,$A125,'Census Tract'!U$5:U$832)</f>
        <v>158.20263807566113</v>
      </c>
      <c r="N125" s="344">
        <f ca="1">SUMIF('Census Tract'!$B$5:$B$832,$A125,'Census Tract'!V$5:V$832)</f>
        <v>0</v>
      </c>
      <c r="O125" s="29">
        <f ca="1">SUMIF('Census Tract'!$B$5:$B$832,$A125,'Census Tract'!W$5:W$832)</f>
        <v>0</v>
      </c>
      <c r="P125" s="29">
        <f ca="1">SUMIF('Census Tract'!$B$5:$B$832,$A125,'Census Tract'!X$5:X$832)</f>
        <v>0</v>
      </c>
      <c r="Q125" s="29">
        <f ca="1">SUMIF('Census Tract'!$B$5:$B$832,$A125,'Census Tract'!Y$5:Y$832)</f>
        <v>0</v>
      </c>
      <c r="R125" s="29">
        <f ca="1">SUMIF('Census Tract'!$B$5:$B$832,$A125,'Census Tract'!Z$5:Z$832)</f>
        <v>0</v>
      </c>
      <c r="S125" s="29">
        <f ca="1">SUMIF('Census Tract'!$B$5:$B$832,$A125,'Census Tract'!AA$5:AA$832)</f>
        <v>0</v>
      </c>
      <c r="T125" s="29">
        <f ca="1">SUMIF('Census Tract'!$B$5:$B$832,$A125,'Census Tract'!AB$5:AB$832)</f>
        <v>0</v>
      </c>
      <c r="U125" s="29">
        <f ca="1">SUMIF('Census Tract'!$B$5:$B$832,$A125,'Census Tract'!AC$5:AC$832)</f>
        <v>0</v>
      </c>
      <c r="V125" s="29">
        <f ca="1">SUMIF('Census Tract'!$B$5:$B$832,$A125,'Census Tract'!AD$5:AD$832)</f>
        <v>0</v>
      </c>
      <c r="W125" s="29">
        <f ca="1">SUMIF('Census Tract'!$B$5:$B$832,$A125,'Census Tract'!AE$5:AE$832)</f>
        <v>0</v>
      </c>
      <c r="X125" s="29">
        <f ca="1">SUMIF('Census Tract'!$B$5:$B$832,$A125,'Census Tract'!AF$5:AF$832)</f>
        <v>0</v>
      </c>
      <c r="Y125" s="345">
        <f ca="1">SUMIF('Census Tract'!$B$5:$B$832,$A125,'Census Tract'!AG$5:AG$832)</f>
        <v>0</v>
      </c>
    </row>
    <row r="126" spans="1:25" x14ac:dyDescent="0.25">
      <c r="A126" s="4" t="s">
        <v>124</v>
      </c>
      <c r="B126" s="344">
        <f ca="1">SUMIF('Census Tract'!$B$5:$B$832,$A126,'Census Tract'!J$5:J$832)</f>
        <v>5.1575456260887922</v>
      </c>
      <c r="C126" s="29">
        <f ca="1">SUMIF('Census Tract'!$B$5:$B$832,$A126,'Census Tract'!K$5:K$832)</f>
        <v>25.782049787560531</v>
      </c>
      <c r="D126" s="29">
        <f ca="1">SUMIF('Census Tract'!$B$5:$B$832,$A126,'Census Tract'!L$5:L$832)</f>
        <v>118.96131968354956</v>
      </c>
      <c r="E126" s="29">
        <f ca="1">SUMIF('Census Tract'!$B$5:$B$832,$A126,'Census Tract'!M$5:M$832)</f>
        <v>258.5357447576917</v>
      </c>
      <c r="F126" s="29">
        <f ca="1">SUMIF('Census Tract'!$B$5:$B$832,$A126,'Census Tract'!N$5:N$832)</f>
        <v>3.0667124754487483</v>
      </c>
      <c r="G126" s="29">
        <f ca="1">SUMIF('Census Tract'!$B$5:$B$832,$A126,'Census Tract'!O$5:O$832)</f>
        <v>15.347923312323021</v>
      </c>
      <c r="H126" s="29">
        <f ca="1">SUMIF('Census Tract'!$B$5:$B$832,$A126,'Census Tract'!P$5:P$832)</f>
        <v>70.880354578053115</v>
      </c>
      <c r="I126" s="29">
        <f ca="1">SUMIF('Census Tract'!$B$5:$B$832,$A126,'Census Tract'!Q$5:Q$832)</f>
        <v>154.0738767924839</v>
      </c>
      <c r="J126" s="29">
        <f ca="1">SUMIF('Census Tract'!$B$5:$B$832,$A126,'Census Tract'!R$5:R$832)</f>
        <v>1.7065467737722833</v>
      </c>
      <c r="K126" s="29">
        <f ca="1">SUMIF('Census Tract'!$B$5:$B$832,$A126,'Census Tract'!S$5:S$832)</f>
        <v>8.5800265366223556</v>
      </c>
      <c r="L126" s="29">
        <f ca="1">SUMIF('Census Tract'!$B$5:$B$832,$A126,'Census Tract'!T$5:T$832)</f>
        <v>38.902826024594745</v>
      </c>
      <c r="M126" s="29">
        <f ca="1">SUMIF('Census Tract'!$B$5:$B$832,$A126,'Census Tract'!U$5:U$832)</f>
        <v>84.234991205880462</v>
      </c>
      <c r="N126" s="344">
        <f ca="1">SUMIF('Census Tract'!$B$5:$B$832,$A126,'Census Tract'!V$5:V$832)</f>
        <v>0.71671124890025295</v>
      </c>
      <c r="O126" s="29">
        <f ca="1">SUMIF('Census Tract'!$B$5:$B$832,$A126,'Census Tract'!W$5:W$832)</f>
        <v>3.577177964428917</v>
      </c>
      <c r="P126" s="29">
        <f ca="1">SUMIF('Census Tract'!$B$5:$B$832,$A126,'Census Tract'!X$5:X$832)</f>
        <v>16.493451467197001</v>
      </c>
      <c r="Q126" s="29">
        <f ca="1">SUMIF('Census Tract'!$B$5:$B$832,$A126,'Census Tract'!Y$5:Y$832)</f>
        <v>35.838952996092623</v>
      </c>
      <c r="R126" s="29">
        <f ca="1">SUMIF('Census Tract'!$B$5:$B$832,$A126,'Census Tract'!Z$5:Z$832)</f>
        <v>0.411432015108953</v>
      </c>
      <c r="S126" s="29">
        <f ca="1">SUMIF('Census Tract'!$B$5:$B$832,$A126,'Census Tract'!AA$5:AA$832)</f>
        <v>2.0666618764146971</v>
      </c>
      <c r="T126" s="29">
        <f ca="1">SUMIF('Census Tract'!$B$5:$B$832,$A126,'Census Tract'!AB$5:AB$832)</f>
        <v>9.5527498330992913</v>
      </c>
      <c r="U126" s="29">
        <f ca="1">SUMIF('Census Tract'!$B$5:$B$832,$A126,'Census Tract'!AC$5:AC$832)</f>
        <v>20.768120599738406</v>
      </c>
      <c r="V126" s="29">
        <f ca="1">SUMIF('Census Tract'!$B$5:$B$832,$A126,'Census Tract'!AD$5:AD$832)</f>
        <v>0.23326504045774202</v>
      </c>
      <c r="W126" s="29">
        <f ca="1">SUMIF('Census Tract'!$B$5:$B$832,$A126,'Census Tract'!AE$5:AE$832)</f>
        <v>1.1763467588909684</v>
      </c>
      <c r="X126" s="29">
        <f ca="1">SUMIF('Census Tract'!$B$5:$B$832,$A126,'Census Tract'!AF$5:AF$832)</f>
        <v>5.3426031869054071</v>
      </c>
      <c r="Y126" s="345">
        <f ca="1">SUMIF('Census Tract'!$B$5:$B$832,$A126,'Census Tract'!AG$5:AG$832)</f>
        <v>11.572691244465602</v>
      </c>
    </row>
    <row r="127" spans="1:25" x14ac:dyDescent="0.25">
      <c r="A127" s="4" t="s">
        <v>483</v>
      </c>
      <c r="B127" s="344">
        <f ca="1">SUMIF('Census Tract'!$B$5:$B$832,$A127,'Census Tract'!J$5:J$832)</f>
        <v>2.1603994559074433</v>
      </c>
      <c r="C127" s="29">
        <f ca="1">SUMIF('Census Tract'!$B$5:$B$832,$A127,'Census Tract'!K$5:K$832)</f>
        <v>10.736257068378492</v>
      </c>
      <c r="D127" s="29">
        <f ca="1">SUMIF('Census Tract'!$B$5:$B$832,$A127,'Census Tract'!L$5:L$832)</f>
        <v>49.401644672561787</v>
      </c>
      <c r="E127" s="29">
        <f ca="1">SUMIF('Census Tract'!$B$5:$B$832,$A127,'Census Tract'!M$5:M$832)</f>
        <v>107.29691434252197</v>
      </c>
      <c r="F127" s="29">
        <f ca="1">SUMIF('Census Tract'!$B$5:$B$832,$A127,'Census Tract'!N$5:N$832)</f>
        <v>1.9044607588023226</v>
      </c>
      <c r="G127" s="29">
        <f ca="1">SUMIF('Census Tract'!$B$5:$B$832,$A127,'Census Tract'!O$5:O$832)</f>
        <v>9.062539620638308</v>
      </c>
      <c r="H127" s="29">
        <f ca="1">SUMIF('Census Tract'!$B$5:$B$832,$A127,'Census Tract'!P$5:P$832)</f>
        <v>41.332344040985561</v>
      </c>
      <c r="I127" s="29">
        <f ca="1">SUMIF('Census Tract'!$B$5:$B$832,$A127,'Census Tract'!Q$5:Q$832)</f>
        <v>89.650580986890049</v>
      </c>
      <c r="J127" s="29">
        <f ca="1">SUMIF('Census Tract'!$B$5:$B$832,$A127,'Census Tract'!R$5:R$832)</f>
        <v>0.79289057915263028</v>
      </c>
      <c r="K127" s="29">
        <f ca="1">SUMIF('Census Tract'!$B$5:$B$832,$A127,'Census Tract'!S$5:S$832)</f>
        <v>3.7663375424269319</v>
      </c>
      <c r="L127" s="29">
        <f ca="1">SUMIF('Census Tract'!$B$5:$B$832,$A127,'Census Tract'!T$5:T$832)</f>
        <v>16.525620789822831</v>
      </c>
      <c r="M127" s="29">
        <f ca="1">SUMIF('Census Tract'!$B$5:$B$832,$A127,'Census Tract'!U$5:U$832)</f>
        <v>35.502048044202525</v>
      </c>
      <c r="N127" s="344">
        <f ca="1">SUMIF('Census Tract'!$B$5:$B$832,$A127,'Census Tract'!V$5:V$832)</f>
        <v>0.28181845011866336</v>
      </c>
      <c r="O127" s="29">
        <f ca="1">SUMIF('Census Tract'!$B$5:$B$832,$A127,'Census Tract'!W$5:W$832)</f>
        <v>1.4005166122461743</v>
      </c>
      <c r="P127" s="29">
        <f ca="1">SUMIF('Census Tract'!$B$5:$B$832,$A127,'Census Tract'!X$5:X$832)</f>
        <v>6.4443151459165833</v>
      </c>
      <c r="Q127" s="29">
        <f ca="1">SUMIF('Census Tract'!$B$5:$B$832,$A127,'Census Tract'!Y$5:Y$832)</f>
        <v>13.996601424722826</v>
      </c>
      <c r="R127" s="29">
        <f ca="1">SUMIF('Census Tract'!$B$5:$B$832,$A127,'Census Tract'!Z$5:Z$832)</f>
        <v>0.17841167260465129</v>
      </c>
      <c r="S127" s="29">
        <f ca="1">SUMIF('Census Tract'!$B$5:$B$832,$A127,'Census Tract'!AA$5:AA$832)</f>
        <v>0.84898722343894129</v>
      </c>
      <c r="T127" s="29">
        <f ca="1">SUMIF('Census Tract'!$B$5:$B$832,$A127,'Census Tract'!AB$5:AB$832)</f>
        <v>3.8720528101931588</v>
      </c>
      <c r="U127" s="29">
        <f ca="1">SUMIF('Census Tract'!$B$5:$B$832,$A127,'Census Tract'!AC$5:AC$832)</f>
        <v>8.3985506290549949</v>
      </c>
      <c r="V127" s="29">
        <f ca="1">SUMIF('Census Tract'!$B$5:$B$832,$A127,'Census Tract'!AD$5:AD$832)</f>
        <v>7.4278734158877313E-2</v>
      </c>
      <c r="W127" s="29">
        <f ca="1">SUMIF('Census Tract'!$B$5:$B$832,$A127,'Census Tract'!AE$5:AE$832)</f>
        <v>0.35283403841865568</v>
      </c>
      <c r="X127" s="29">
        <f ca="1">SUMIF('Census Tract'!$B$5:$B$832,$A127,'Census Tract'!AF$5:AF$832)</f>
        <v>1.5481356768918975</v>
      </c>
      <c r="Y127" s="345">
        <f ca="1">SUMIF('Census Tract'!$B$5:$B$832,$A127,'Census Tract'!AG$5:AG$832)</f>
        <v>3.3258652052459059</v>
      </c>
    </row>
    <row r="128" spans="1:25" x14ac:dyDescent="0.25">
      <c r="A128" s="4" t="s">
        <v>485</v>
      </c>
      <c r="B128" s="344">
        <f ca="1">SUMIF('Census Tract'!$B$5:$B$832,$A128,'Census Tract'!J$5:J$832)</f>
        <v>0.97110542217581453</v>
      </c>
      <c r="C128" s="29">
        <f ca="1">SUMIF('Census Tract'!$B$5:$B$832,$A128,'Census Tract'!K$5:K$832)</f>
        <v>4.8986202059246597</v>
      </c>
      <c r="D128" s="29">
        <f ca="1">SUMIF('Census Tract'!$B$5:$B$832,$A128,'Census Tract'!L$5:L$832)</f>
        <v>22.698050215772994</v>
      </c>
      <c r="E128" s="29">
        <f ca="1">SUMIF('Census Tract'!$B$5:$B$832,$A128,'Census Tract'!M$5:M$832)</f>
        <v>49.375456107007224</v>
      </c>
      <c r="F128" s="29">
        <f ca="1">SUMIF('Census Tract'!$B$5:$B$832,$A128,'Census Tract'!N$5:N$832)</f>
        <v>1.0536017360918124</v>
      </c>
      <c r="G128" s="29">
        <f ca="1">SUMIF('Census Tract'!$B$5:$B$832,$A128,'Census Tract'!O$5:O$832)</f>
        <v>5.5069563789791456</v>
      </c>
      <c r="H128" s="29">
        <f ca="1">SUMIF('Census Tract'!$B$5:$B$832,$A128,'Census Tract'!P$5:P$832)</f>
        <v>25.692376668951376</v>
      </c>
      <c r="I128" s="29">
        <f ca="1">SUMIF('Census Tract'!$B$5:$B$832,$A128,'Census Tract'!Q$5:Q$832)</f>
        <v>55.94496867394205</v>
      </c>
      <c r="J128" s="29">
        <f ca="1">SUMIF('Census Tract'!$B$5:$B$832,$A128,'Census Tract'!R$5:R$832)</f>
        <v>0.71956236402959262</v>
      </c>
      <c r="K128" s="29">
        <f ca="1">SUMIF('Census Tract'!$B$5:$B$832,$A128,'Census Tract'!S$5:S$832)</f>
        <v>3.7276431153887875</v>
      </c>
      <c r="L128" s="29">
        <f ca="1">SUMIF('Census Tract'!$B$5:$B$832,$A128,'Census Tract'!T$5:T$832)</f>
        <v>17.17687013423442</v>
      </c>
      <c r="M128" s="29">
        <f ca="1">SUMIF('Census Tract'!$B$5:$B$832,$A128,'Census Tract'!U$5:U$832)</f>
        <v>37.332471622111569</v>
      </c>
      <c r="N128" s="344">
        <f ca="1">SUMIF('Census Tract'!$B$5:$B$832,$A128,'Census Tract'!V$5:V$832)</f>
        <v>0</v>
      </c>
      <c r="O128" s="29">
        <f ca="1">SUMIF('Census Tract'!$B$5:$B$832,$A128,'Census Tract'!W$5:W$832)</f>
        <v>0</v>
      </c>
      <c r="P128" s="29">
        <f ca="1">SUMIF('Census Tract'!$B$5:$B$832,$A128,'Census Tract'!X$5:X$832)</f>
        <v>0</v>
      </c>
      <c r="Q128" s="29">
        <f ca="1">SUMIF('Census Tract'!$B$5:$B$832,$A128,'Census Tract'!Y$5:Y$832)</f>
        <v>0</v>
      </c>
      <c r="R128" s="29">
        <f ca="1">SUMIF('Census Tract'!$B$5:$B$832,$A128,'Census Tract'!Z$5:Z$832)</f>
        <v>0</v>
      </c>
      <c r="S128" s="29">
        <f ca="1">SUMIF('Census Tract'!$B$5:$B$832,$A128,'Census Tract'!AA$5:AA$832)</f>
        <v>0</v>
      </c>
      <c r="T128" s="29">
        <f ca="1">SUMIF('Census Tract'!$B$5:$B$832,$A128,'Census Tract'!AB$5:AB$832)</f>
        <v>0</v>
      </c>
      <c r="U128" s="29">
        <f ca="1">SUMIF('Census Tract'!$B$5:$B$832,$A128,'Census Tract'!AC$5:AC$832)</f>
        <v>0</v>
      </c>
      <c r="V128" s="29">
        <f ca="1">SUMIF('Census Tract'!$B$5:$B$832,$A128,'Census Tract'!AD$5:AD$832)</f>
        <v>0</v>
      </c>
      <c r="W128" s="29">
        <f ca="1">SUMIF('Census Tract'!$B$5:$B$832,$A128,'Census Tract'!AE$5:AE$832)</f>
        <v>0</v>
      </c>
      <c r="X128" s="29">
        <f ca="1">SUMIF('Census Tract'!$B$5:$B$832,$A128,'Census Tract'!AF$5:AF$832)</f>
        <v>0</v>
      </c>
      <c r="Y128" s="345">
        <f ca="1">SUMIF('Census Tract'!$B$5:$B$832,$A128,'Census Tract'!AG$5:AG$832)</f>
        <v>0</v>
      </c>
    </row>
    <row r="129" spans="1:25" s="491" customFormat="1" x14ac:dyDescent="0.25">
      <c r="A129" s="487" t="s">
        <v>667</v>
      </c>
      <c r="B129" s="488">
        <f ca="1">SUMIF('Census Tract'!$B$5:$B$832,$A129,'Census Tract'!J$5:J$832)</f>
        <v>41.332097567002172</v>
      </c>
      <c r="C129" s="489">
        <f ca="1">SUMIF('Census Tract'!$B$5:$B$832,$A129,'Census Tract'!K$5:K$832)</f>
        <v>208.02390928762159</v>
      </c>
      <c r="D129" s="489">
        <f ca="1">SUMIF('Census Tract'!$B$5:$B$832,$A129,'Census Tract'!L$5:L$832)</f>
        <v>962.88509841895757</v>
      </c>
      <c r="E129" s="489">
        <f ca="1">SUMIF('Census Tract'!$B$5:$B$832,$A129,'Census Tract'!M$5:M$832)</f>
        <v>2094.0930345042489</v>
      </c>
      <c r="F129" s="489">
        <f ca="1">SUMIF('Census Tract'!$B$5:$B$832,$A129,'Census Tract'!N$5:N$832)</f>
        <v>46.345826941771392</v>
      </c>
      <c r="G129" s="489">
        <f ca="1">SUMIF('Census Tract'!$B$5:$B$832,$A129,'Census Tract'!O$5:O$832)</f>
        <v>238.50352948496419</v>
      </c>
      <c r="H129" s="489">
        <f ca="1">SUMIF('Census Tract'!$B$5:$B$832,$A129,'Census Tract'!P$5:P$832)</f>
        <v>1108.7499076272557</v>
      </c>
      <c r="I129" s="489">
        <f ca="1">SUMIF('Census Tract'!$B$5:$B$832,$A129,'Census Tract'!Q$5:Q$832)</f>
        <v>2412.8271901059538</v>
      </c>
      <c r="J129" s="489">
        <f ca="1">SUMIF('Census Tract'!$B$5:$B$832,$A129,'Census Tract'!R$5:R$832)</f>
        <v>29.524378310824311</v>
      </c>
      <c r="K129" s="489">
        <f ca="1">SUMIF('Census Tract'!$B$5:$B$832,$A129,'Census Tract'!S$5:S$832)</f>
        <v>151.51935474597485</v>
      </c>
      <c r="L129" s="489">
        <f ca="1">SUMIF('Census Tract'!$B$5:$B$832,$A129,'Census Tract'!T$5:T$832)</f>
        <v>694.72064066517373</v>
      </c>
      <c r="M129" s="489">
        <f ca="1">SUMIF('Census Tract'!$B$5:$B$832,$A129,'Census Tract'!U$5:U$832)</f>
        <v>1508.1774997909451</v>
      </c>
      <c r="N129" s="488">
        <f ca="1">SUMIF('Census Tract'!$B$5:$B$832,$A129,'Census Tract'!V$5:V$832)</f>
        <v>2.8483602835936068</v>
      </c>
      <c r="O129" s="489">
        <f ca="1">SUMIF('Census Tract'!$B$5:$B$832,$A129,'Census Tract'!W$5:W$832)</f>
        <v>14.304954011458134</v>
      </c>
      <c r="P129" s="489">
        <f ca="1">SUMIF('Census Tract'!$B$5:$B$832,$A129,'Census Tract'!X$5:X$832)</f>
        <v>66.147674007781546</v>
      </c>
      <c r="Q129" s="489">
        <f ca="1">SUMIF('Census Tract'!$B$5:$B$832,$A129,'Census Tract'!Y$5:Y$832)</f>
        <v>143.82668249487085</v>
      </c>
      <c r="R129" s="489">
        <f ca="1">SUMIF('Census Tract'!$B$5:$B$832,$A129,'Census Tract'!Z$5:Z$832)</f>
        <v>2.2916365618604311</v>
      </c>
      <c r="S129" s="489">
        <f ca="1">SUMIF('Census Tract'!$B$5:$B$832,$A129,'Census Tract'!AA$5:AA$832)</f>
        <v>11.759382062605056</v>
      </c>
      <c r="T129" s="489">
        <f ca="1">SUMIF('Census Tract'!$B$5:$B$832,$A129,'Census Tract'!AB$5:AB$832)</f>
        <v>54.6302728261862</v>
      </c>
      <c r="U129" s="489">
        <f ca="1">SUMIF('Census Tract'!$B$5:$B$832,$A129,'Census Tract'!AC$5:AC$832)</f>
        <v>118.8711835308408</v>
      </c>
      <c r="V129" s="489">
        <f ca="1">SUMIF('Census Tract'!$B$5:$B$832,$A129,'Census Tract'!AD$5:AD$832)</f>
        <v>1.4406449207380354</v>
      </c>
      <c r="W129" s="489">
        <f ca="1">SUMIF('Census Tract'!$B$5:$B$832,$A129,'Census Tract'!AE$5:AE$832)</f>
        <v>7.3795491112031586</v>
      </c>
      <c r="X129" s="489">
        <f ca="1">SUMIF('Census Tract'!$B$5:$B$832,$A129,'Census Tract'!AF$5:AF$832)</f>
        <v>33.801447391936151</v>
      </c>
      <c r="Y129" s="490">
        <f ca="1">SUMIF('Census Tract'!$B$5:$B$832,$A129,'Census Tract'!AG$5:AG$832)</f>
        <v>73.362880237733421</v>
      </c>
    </row>
    <row r="130" spans="1:25" x14ac:dyDescent="0.25">
      <c r="A130" s="4" t="s">
        <v>386</v>
      </c>
      <c r="B130" s="344">
        <f ca="1">SUMIF('Census Tract'!$B$5:$B$832,$A130,'Census Tract'!J$5:J$832)</f>
        <v>1.9591129956869673</v>
      </c>
      <c r="C130" s="29">
        <f ca="1">SUMIF('Census Tract'!$B$5:$B$832,$A130,'Census Tract'!K$5:K$832)</f>
        <v>9.8825012065726909</v>
      </c>
      <c r="D130" s="29">
        <f ca="1">SUMIF('Census Tract'!$B$5:$B$832,$A130,'Census Tract'!L$5:L$832)</f>
        <v>45.791161432136974</v>
      </c>
      <c r="E130" s="29">
        <f ca="1">SUMIF('Census Tract'!$B$5:$B$832,$A130,'Census Tract'!M$5:M$832)</f>
        <v>99.610295152585763</v>
      </c>
      <c r="F130" s="29">
        <f ca="1">SUMIF('Census Tract'!$B$5:$B$832,$A130,'Census Tract'!N$5:N$832)</f>
        <v>1.366474839909386</v>
      </c>
      <c r="G130" s="29">
        <f ca="1">SUMIF('Census Tract'!$B$5:$B$832,$A130,'Census Tract'!O$5:O$832)</f>
        <v>7.1422787933767697</v>
      </c>
      <c r="H130" s="29">
        <f ca="1">SUMIF('Census Tract'!$B$5:$B$832,$A130,'Census Tract'!P$5:P$832)</f>
        <v>33.321875897647168</v>
      </c>
      <c r="I130" s="29">
        <f ca="1">SUMIF('Census Tract'!$B$5:$B$832,$A130,'Census Tract'!Q$5:Q$832)</f>
        <v>72.558149340216019</v>
      </c>
      <c r="J130" s="29">
        <f ca="1">SUMIF('Census Tract'!$B$5:$B$832,$A130,'Census Tract'!R$5:R$832)</f>
        <v>0.93324055239263004</v>
      </c>
      <c r="K130" s="29">
        <f ca="1">SUMIF('Census Tract'!$B$5:$B$832,$A130,'Census Tract'!S$5:S$832)</f>
        <v>4.8345882080972036</v>
      </c>
      <c r="L130" s="29">
        <f ca="1">SUMIF('Census Tract'!$B$5:$B$832,$A130,'Census Tract'!T$5:T$832)</f>
        <v>22.277640651853414</v>
      </c>
      <c r="M130" s="29">
        <f ca="1">SUMIF('Census Tract'!$B$5:$B$832,$A130,'Census Tract'!U$5:U$832)</f>
        <v>48.41856408900334</v>
      </c>
      <c r="N130" s="344">
        <f ca="1">SUMIF('Census Tract'!$B$5:$B$832,$A130,'Census Tract'!V$5:V$832)</f>
        <v>0.48977824892174171</v>
      </c>
      <c r="O130" s="29">
        <f ca="1">SUMIF('Census Tract'!$B$5:$B$832,$A130,'Census Tract'!W$5:W$832)</f>
        <v>2.4706253016431727</v>
      </c>
      <c r="P130" s="29">
        <f ca="1">SUMIF('Census Tract'!$B$5:$B$832,$A130,'Census Tract'!X$5:X$832)</f>
        <v>11.44779035803424</v>
      </c>
      <c r="Q130" s="29">
        <f ca="1">SUMIF('Census Tract'!$B$5:$B$832,$A130,'Census Tract'!Y$5:Y$832)</f>
        <v>24.902573788146441</v>
      </c>
      <c r="R130" s="29">
        <f ca="1">SUMIF('Census Tract'!$B$5:$B$832,$A130,'Census Tract'!Z$5:Z$832)</f>
        <v>0.34161870997734645</v>
      </c>
      <c r="S130" s="29">
        <f ca="1">SUMIF('Census Tract'!$B$5:$B$832,$A130,'Census Tract'!AA$5:AA$832)</f>
        <v>1.785569698344192</v>
      </c>
      <c r="T130" s="29">
        <f ca="1">SUMIF('Census Tract'!$B$5:$B$832,$A130,'Census Tract'!AB$5:AB$832)</f>
        <v>8.3304689744117937</v>
      </c>
      <c r="U130" s="29">
        <f ca="1">SUMIF('Census Tract'!$B$5:$B$832,$A130,'Census Tract'!AC$5:AC$832)</f>
        <v>18.139537335054001</v>
      </c>
      <c r="V130" s="29">
        <f ca="1">SUMIF('Census Tract'!$B$5:$B$832,$A130,'Census Tract'!AD$5:AD$832)</f>
        <v>0.23331013809815759</v>
      </c>
      <c r="W130" s="29">
        <f ca="1">SUMIF('Census Tract'!$B$5:$B$832,$A130,'Census Tract'!AE$5:AE$832)</f>
        <v>1.2086470520243005</v>
      </c>
      <c r="X130" s="29">
        <f ca="1">SUMIF('Census Tract'!$B$5:$B$832,$A130,'Census Tract'!AF$5:AF$832)</f>
        <v>5.5694101629633543</v>
      </c>
      <c r="Y130" s="345">
        <f ca="1">SUMIF('Census Tract'!$B$5:$B$832,$A130,'Census Tract'!AG$5:AG$832)</f>
        <v>12.104641022250831</v>
      </c>
    </row>
    <row r="131" spans="1:25" x14ac:dyDescent="0.25">
      <c r="A131" s="4" t="s">
        <v>387</v>
      </c>
      <c r="B131" s="344">
        <f ca="1">SUMIF('Census Tract'!$B$5:$B$832,$A131,'Census Tract'!J$5:J$832)</f>
        <v>0.95113015241586896</v>
      </c>
      <c r="C131" s="29">
        <f ca="1">SUMIF('Census Tract'!$B$5:$B$832,$A131,'Census Tract'!K$5:K$832)</f>
        <v>4.7978574485243106</v>
      </c>
      <c r="D131" s="29">
        <f ca="1">SUMIF('Census Tract'!$B$5:$B$832,$A131,'Census Tract'!L$5:L$832)</f>
        <v>22.231159942347283</v>
      </c>
      <c r="E131" s="29">
        <f ca="1">SUMIF('Census Tract'!$B$5:$B$832,$A131,'Census Tract'!M$5:M$832)</f>
        <v>48.359821725059291</v>
      </c>
      <c r="F131" s="29">
        <f ca="1">SUMIF('Census Tract'!$B$5:$B$832,$A131,'Census Tract'!N$5:N$832)</f>
        <v>1.4876851197290495</v>
      </c>
      <c r="G131" s="29">
        <f ca="1">SUMIF('Census Tract'!$B$5:$B$832,$A131,'Census Tract'!O$5:O$832)</f>
        <v>7.7758196283859631</v>
      </c>
      <c r="H131" s="29">
        <f ca="1">SUMIF('Census Tract'!$B$5:$B$832,$A131,'Census Tract'!P$5:P$832)</f>
        <v>36.277622892548109</v>
      </c>
      <c r="I131" s="29">
        <f ca="1">SUMIF('Census Tract'!$B$5:$B$832,$A131,'Census Tract'!Q$5:Q$832)</f>
        <v>78.994267538563307</v>
      </c>
      <c r="J131" s="29">
        <f ca="1">SUMIF('Census Tract'!$B$5:$B$832,$A131,'Census Tract'!R$5:R$832)</f>
        <v>1.0160216949287553</v>
      </c>
      <c r="K131" s="29">
        <f ca="1">SUMIF('Census Tract'!$B$5:$B$832,$A131,'Census Tract'!S$5:S$832)</f>
        <v>5.2634301980127782</v>
      </c>
      <c r="L131" s="29">
        <f ca="1">SUMIF('Census Tract'!$B$5:$B$832,$A131,'Census Tract'!T$5:T$832)</f>
        <v>24.25373196233237</v>
      </c>
      <c r="M131" s="29">
        <f ca="1">SUMIF('Census Tract'!$B$5:$B$832,$A131,'Census Tract'!U$5:U$832)</f>
        <v>52.713431092982411</v>
      </c>
      <c r="N131" s="344">
        <f ca="1">SUMIF('Census Tract'!$B$5:$B$832,$A131,'Census Tract'!V$5:V$832)</f>
        <v>0</v>
      </c>
      <c r="O131" s="29">
        <f ca="1">SUMIF('Census Tract'!$B$5:$B$832,$A131,'Census Tract'!W$5:W$832)</f>
        <v>0</v>
      </c>
      <c r="P131" s="29">
        <f ca="1">SUMIF('Census Tract'!$B$5:$B$832,$A131,'Census Tract'!X$5:X$832)</f>
        <v>0</v>
      </c>
      <c r="Q131" s="29">
        <f ca="1">SUMIF('Census Tract'!$B$5:$B$832,$A131,'Census Tract'!Y$5:Y$832)</f>
        <v>0</v>
      </c>
      <c r="R131" s="29">
        <f ca="1">SUMIF('Census Tract'!$B$5:$B$832,$A131,'Census Tract'!Z$5:Z$832)</f>
        <v>0</v>
      </c>
      <c r="S131" s="29">
        <f ca="1">SUMIF('Census Tract'!$B$5:$B$832,$A131,'Census Tract'!AA$5:AA$832)</f>
        <v>0</v>
      </c>
      <c r="T131" s="29">
        <f ca="1">SUMIF('Census Tract'!$B$5:$B$832,$A131,'Census Tract'!AB$5:AB$832)</f>
        <v>0</v>
      </c>
      <c r="U131" s="29">
        <f ca="1">SUMIF('Census Tract'!$B$5:$B$832,$A131,'Census Tract'!AC$5:AC$832)</f>
        <v>0</v>
      </c>
      <c r="V131" s="29">
        <f ca="1">SUMIF('Census Tract'!$B$5:$B$832,$A131,'Census Tract'!AD$5:AD$832)</f>
        <v>0</v>
      </c>
      <c r="W131" s="29">
        <f ca="1">SUMIF('Census Tract'!$B$5:$B$832,$A131,'Census Tract'!AE$5:AE$832)</f>
        <v>0</v>
      </c>
      <c r="X131" s="29">
        <f ca="1">SUMIF('Census Tract'!$B$5:$B$832,$A131,'Census Tract'!AF$5:AF$832)</f>
        <v>0</v>
      </c>
      <c r="Y131" s="345">
        <f ca="1">SUMIF('Census Tract'!$B$5:$B$832,$A131,'Census Tract'!AG$5:AG$832)</f>
        <v>0</v>
      </c>
    </row>
    <row r="132" spans="1:25" x14ac:dyDescent="0.25">
      <c r="A132" s="4" t="s">
        <v>388</v>
      </c>
      <c r="B132" s="344">
        <f ca="1">SUMIF('Census Tract'!$B$5:$B$832,$A132,'Census Tract'!J$5:J$832)</f>
        <v>1.0356409090925616</v>
      </c>
      <c r="C132" s="29">
        <f ca="1">SUMIF('Census Tract'!$B$5:$B$832,$A132,'Census Tract'!K$5:K$832)</f>
        <v>5.2241614221411714</v>
      </c>
      <c r="D132" s="29">
        <f ca="1">SUMIF('Census Tract'!$B$5:$B$832,$A132,'Census Tract'!L$5:L$832)</f>
        <v>24.206464945302212</v>
      </c>
      <c r="E132" s="29">
        <f ca="1">SUMIF('Census Tract'!$B$5:$B$832,$A132,'Census Tract'!M$5:M$832)</f>
        <v>52.65673641791593</v>
      </c>
      <c r="F132" s="29">
        <f ca="1">SUMIF('Census Tract'!$B$5:$B$832,$A132,'Census Tract'!N$5:N$832)</f>
        <v>1.155296595239617</v>
      </c>
      <c r="G132" s="29">
        <f ca="1">SUMIF('Census Tract'!$B$5:$B$832,$A132,'Census Tract'!O$5:O$832)</f>
        <v>6.0384941831695018</v>
      </c>
      <c r="H132" s="29">
        <f ca="1">SUMIF('Census Tract'!$B$5:$B$832,$A132,'Census Tract'!P$5:P$832)</f>
        <v>28.172234604847631</v>
      </c>
      <c r="I132" s="29">
        <f ca="1">SUMIF('Census Tract'!$B$5:$B$832,$A132,'Census Tract'!Q$5:Q$832)</f>
        <v>61.344841808575069</v>
      </c>
      <c r="J132" s="29">
        <f ca="1">SUMIF('Census Tract'!$B$5:$B$832,$A132,'Census Tract'!R$5:R$832)</f>
        <v>0.78901535632389741</v>
      </c>
      <c r="K132" s="29">
        <f ca="1">SUMIF('Census Tract'!$B$5:$B$832,$A132,'Census Tract'!S$5:S$832)</f>
        <v>4.0874395437611426</v>
      </c>
      <c r="L132" s="29">
        <f ca="1">SUMIF('Census Tract'!$B$5:$B$832,$A132,'Census Tract'!T$5:T$832)</f>
        <v>18.834801522408295</v>
      </c>
      <c r="M132" s="29">
        <f ca="1">SUMIF('Census Tract'!$B$5:$B$832,$A132,'Census Tract'!U$5:U$832)</f>
        <v>40.935844996696837</v>
      </c>
      <c r="N132" s="344">
        <f ca="1">SUMIF('Census Tract'!$B$5:$B$832,$A132,'Census Tract'!V$5:V$832)</f>
        <v>0.2589102272731405</v>
      </c>
      <c r="O132" s="29">
        <f ca="1">SUMIF('Census Tract'!$B$5:$B$832,$A132,'Census Tract'!W$5:W$832)</f>
        <v>1.3060403555352931</v>
      </c>
      <c r="P132" s="29">
        <f ca="1">SUMIF('Census Tract'!$B$5:$B$832,$A132,'Census Tract'!X$5:X$832)</f>
        <v>6.0516162363255539</v>
      </c>
      <c r="Q132" s="29">
        <f ca="1">SUMIF('Census Tract'!$B$5:$B$832,$A132,'Census Tract'!Y$5:Y$832)</f>
        <v>13.164184104478984</v>
      </c>
      <c r="R132" s="29">
        <f ca="1">SUMIF('Census Tract'!$B$5:$B$832,$A132,'Census Tract'!Z$5:Z$832)</f>
        <v>0.28882414880990437</v>
      </c>
      <c r="S132" s="29">
        <f ca="1">SUMIF('Census Tract'!$B$5:$B$832,$A132,'Census Tract'!AA$5:AA$832)</f>
        <v>1.5096235457923752</v>
      </c>
      <c r="T132" s="29">
        <f ca="1">SUMIF('Census Tract'!$B$5:$B$832,$A132,'Census Tract'!AB$5:AB$832)</f>
        <v>7.0430586512119078</v>
      </c>
      <c r="U132" s="29">
        <f ca="1">SUMIF('Census Tract'!$B$5:$B$832,$A132,'Census Tract'!AC$5:AC$832)</f>
        <v>15.336210452143774</v>
      </c>
      <c r="V132" s="29">
        <f ca="1">SUMIF('Census Tract'!$B$5:$B$832,$A132,'Census Tract'!AD$5:AD$832)</f>
        <v>0.19725383908097438</v>
      </c>
      <c r="W132" s="29">
        <f ca="1">SUMIF('Census Tract'!$B$5:$B$832,$A132,'Census Tract'!AE$5:AE$832)</f>
        <v>1.0218598859402857</v>
      </c>
      <c r="X132" s="29">
        <f ca="1">SUMIF('Census Tract'!$B$5:$B$832,$A132,'Census Tract'!AF$5:AF$832)</f>
        <v>4.7087003806020746</v>
      </c>
      <c r="Y132" s="345">
        <f ca="1">SUMIF('Census Tract'!$B$5:$B$832,$A132,'Census Tract'!AG$5:AG$832)</f>
        <v>10.233961249174207</v>
      </c>
    </row>
    <row r="133" spans="1:25" x14ac:dyDescent="0.25">
      <c r="A133" s="4" t="s">
        <v>389</v>
      </c>
      <c r="B133" s="344">
        <f ca="1">SUMIF('Census Tract'!$B$5:$B$832,$A133,'Census Tract'!J$5:J$832)</f>
        <v>5.7844715093790171</v>
      </c>
      <c r="C133" s="29">
        <f ca="1">SUMIF('Census Tract'!$B$5:$B$832,$A133,'Census Tract'!K$5:K$832)</f>
        <v>28.888981397034108</v>
      </c>
      <c r="D133" s="29">
        <f ca="1">SUMIF('Census Tract'!$B$5:$B$832,$A133,'Census Tract'!L$5:L$832)</f>
        <v>133.23880155464346</v>
      </c>
      <c r="E133" s="29">
        <f ca="1">SUMIF('Census Tract'!$B$5:$B$832,$A133,'Census Tract'!M$5:M$832)</f>
        <v>289.53631263051676</v>
      </c>
      <c r="F133" s="29">
        <f ca="1">SUMIF('Census Tract'!$B$5:$B$832,$A133,'Census Tract'!N$5:N$832)</f>
        <v>2.9016094907119712</v>
      </c>
      <c r="G133" s="29">
        <f ca="1">SUMIF('Census Tract'!$B$5:$B$832,$A133,'Census Tract'!O$5:O$832)</f>
        <v>14.44575433542728</v>
      </c>
      <c r="H133" s="29">
        <f ca="1">SUMIF('Census Tract'!$B$5:$B$832,$A133,'Census Tract'!P$5:P$832)</f>
        <v>66.6296349203934</v>
      </c>
      <c r="I133" s="29">
        <f ca="1">SUMIF('Census Tract'!$B$5:$B$832,$A133,'Census Tract'!Q$5:Q$832)</f>
        <v>144.8025606323973</v>
      </c>
      <c r="J133" s="29">
        <f ca="1">SUMIF('Census Tract'!$B$5:$B$832,$A133,'Census Tract'!R$5:R$832)</f>
        <v>1.5714605431123678</v>
      </c>
      <c r="K133" s="29">
        <f ca="1">SUMIF('Census Tract'!$B$5:$B$832,$A133,'Census Tract'!S$5:S$832)</f>
        <v>7.865218937972327</v>
      </c>
      <c r="L133" s="29">
        <f ca="1">SUMIF('Census Tract'!$B$5:$B$832,$A133,'Census Tract'!T$5:T$832)</f>
        <v>35.572535383045583</v>
      </c>
      <c r="M133" s="29">
        <f ca="1">SUMIF('Census Tract'!$B$5:$B$832,$A133,'Census Tract'!U$5:U$832)</f>
        <v>76.978638283854423</v>
      </c>
      <c r="N133" s="344">
        <f ca="1">SUMIF('Census Tract'!$B$5:$B$832,$A133,'Census Tract'!V$5:V$832)</f>
        <v>1.4461178773447545</v>
      </c>
      <c r="O133" s="29">
        <f ca="1">SUMIF('Census Tract'!$B$5:$B$832,$A133,'Census Tract'!W$5:W$832)</f>
        <v>7.2222453492585252</v>
      </c>
      <c r="P133" s="29">
        <f ca="1">SUMIF('Census Tract'!$B$5:$B$832,$A133,'Census Tract'!X$5:X$832)</f>
        <v>33.309700388660858</v>
      </c>
      <c r="Q133" s="29">
        <f ca="1">SUMIF('Census Tract'!$B$5:$B$832,$A133,'Census Tract'!Y$5:Y$832)</f>
        <v>72.384078157629176</v>
      </c>
      <c r="R133" s="29">
        <f ca="1">SUMIF('Census Tract'!$B$5:$B$832,$A133,'Census Tract'!Z$5:Z$832)</f>
        <v>0.7254023726779929</v>
      </c>
      <c r="S133" s="29">
        <f ca="1">SUMIF('Census Tract'!$B$5:$B$832,$A133,'Census Tract'!AA$5:AA$832)</f>
        <v>3.6114385838568199</v>
      </c>
      <c r="T133" s="29">
        <f ca="1">SUMIF('Census Tract'!$B$5:$B$832,$A133,'Census Tract'!AB$5:AB$832)</f>
        <v>16.657408730098346</v>
      </c>
      <c r="U133" s="29">
        <f ca="1">SUMIF('Census Tract'!$B$5:$B$832,$A133,'Census Tract'!AC$5:AC$832)</f>
        <v>36.200640158099318</v>
      </c>
      <c r="V133" s="29">
        <f ca="1">SUMIF('Census Tract'!$B$5:$B$832,$A133,'Census Tract'!AD$5:AD$832)</f>
        <v>0.3928651357780919</v>
      </c>
      <c r="W133" s="29">
        <f ca="1">SUMIF('Census Tract'!$B$5:$B$832,$A133,'Census Tract'!AE$5:AE$832)</f>
        <v>1.9663047344930815</v>
      </c>
      <c r="X133" s="29">
        <f ca="1">SUMIF('Census Tract'!$B$5:$B$832,$A133,'Census Tract'!AF$5:AF$832)</f>
        <v>8.8931338457613975</v>
      </c>
      <c r="Y133" s="345">
        <f ca="1">SUMIF('Census Tract'!$B$5:$B$832,$A133,'Census Tract'!AG$5:AG$832)</f>
        <v>19.244659570963606</v>
      </c>
    </row>
    <row r="134" spans="1:25" x14ac:dyDescent="0.25">
      <c r="A134" s="4" t="s">
        <v>486</v>
      </c>
      <c r="B134" s="344">
        <f ca="1">SUMIF('Census Tract'!$B$5:$B$832,$A134,'Census Tract'!J$5:J$832)</f>
        <v>9.2513008325963622</v>
      </c>
      <c r="C134" s="29">
        <f ca="1">SUMIF('Census Tract'!$B$5:$B$832,$A134,'Census Tract'!K$5:K$832)</f>
        <v>46.038093558030525</v>
      </c>
      <c r="D134" s="29">
        <f ca="1">SUMIF('Census Tract'!$B$5:$B$832,$A134,'Census Tract'!L$5:L$832)</f>
        <v>211.97587725860248</v>
      </c>
      <c r="E134" s="29">
        <f ca="1">SUMIF('Census Tract'!$B$5:$B$832,$A134,'Census Tract'!M$5:M$832)</f>
        <v>460.46355131735595</v>
      </c>
      <c r="F134" s="29">
        <f ca="1">SUMIF('Census Tract'!$B$5:$B$832,$A134,'Census Tract'!N$5:N$832)</f>
        <v>8.9403698601196098</v>
      </c>
      <c r="G134" s="29">
        <f ca="1">SUMIF('Census Tract'!$B$5:$B$832,$A134,'Census Tract'!O$5:O$832)</f>
        <v>43.011396941869172</v>
      </c>
      <c r="H134" s="29">
        <f ca="1">SUMIF('Census Tract'!$B$5:$B$832,$A134,'Census Tract'!P$5:P$832)</f>
        <v>196.71257236660307</v>
      </c>
      <c r="I134" s="29">
        <f ca="1">SUMIF('Census Tract'!$B$5:$B$832,$A134,'Census Tract'!Q$5:Q$832)</f>
        <v>426.87955900351483</v>
      </c>
      <c r="J134" s="29">
        <f ca="1">SUMIF('Census Tract'!$B$5:$B$832,$A134,'Census Tract'!R$5:R$832)</f>
        <v>3.9886110974842577</v>
      </c>
      <c r="K134" s="29">
        <f ca="1">SUMIF('Census Tract'!$B$5:$B$832,$A134,'Census Tract'!S$5:S$832)</f>
        <v>19.240111302934363</v>
      </c>
      <c r="L134" s="29">
        <f ca="1">SUMIF('Census Tract'!$B$5:$B$832,$A134,'Census Tract'!T$5:T$832)</f>
        <v>85.198870814555235</v>
      </c>
      <c r="M134" s="29">
        <f ca="1">SUMIF('Census Tract'!$B$5:$B$832,$A134,'Census Tract'!U$5:U$832)</f>
        <v>183.44214184795877</v>
      </c>
      <c r="N134" s="344">
        <f ca="1">SUMIF('Census Tract'!$B$5:$B$832,$A134,'Census Tract'!V$5:V$832)</f>
        <v>0</v>
      </c>
      <c r="O134" s="29">
        <f ca="1">SUMIF('Census Tract'!$B$5:$B$832,$A134,'Census Tract'!W$5:W$832)</f>
        <v>0</v>
      </c>
      <c r="P134" s="29">
        <f ca="1">SUMIF('Census Tract'!$B$5:$B$832,$A134,'Census Tract'!X$5:X$832)</f>
        <v>0</v>
      </c>
      <c r="Q134" s="29">
        <f ca="1">SUMIF('Census Tract'!$B$5:$B$832,$A134,'Census Tract'!Y$5:Y$832)</f>
        <v>0</v>
      </c>
      <c r="R134" s="29">
        <f ca="1">SUMIF('Census Tract'!$B$5:$B$832,$A134,'Census Tract'!Z$5:Z$832)</f>
        <v>0</v>
      </c>
      <c r="S134" s="29">
        <f ca="1">SUMIF('Census Tract'!$B$5:$B$832,$A134,'Census Tract'!AA$5:AA$832)</f>
        <v>0</v>
      </c>
      <c r="T134" s="29">
        <f ca="1">SUMIF('Census Tract'!$B$5:$B$832,$A134,'Census Tract'!AB$5:AB$832)</f>
        <v>0</v>
      </c>
      <c r="U134" s="29">
        <f ca="1">SUMIF('Census Tract'!$B$5:$B$832,$A134,'Census Tract'!AC$5:AC$832)</f>
        <v>0</v>
      </c>
      <c r="V134" s="29">
        <f ca="1">SUMIF('Census Tract'!$B$5:$B$832,$A134,'Census Tract'!AD$5:AD$832)</f>
        <v>0</v>
      </c>
      <c r="W134" s="29">
        <f ca="1">SUMIF('Census Tract'!$B$5:$B$832,$A134,'Census Tract'!AE$5:AE$832)</f>
        <v>0</v>
      </c>
      <c r="X134" s="29">
        <f ca="1">SUMIF('Census Tract'!$B$5:$B$832,$A134,'Census Tract'!AF$5:AF$832)</f>
        <v>0</v>
      </c>
      <c r="Y134" s="345">
        <f ca="1">SUMIF('Census Tract'!$B$5:$B$832,$A134,'Census Tract'!AG$5:AG$832)</f>
        <v>0</v>
      </c>
    </row>
    <row r="135" spans="1:25" x14ac:dyDescent="0.25">
      <c r="A135" s="4" t="s">
        <v>390</v>
      </c>
      <c r="B135" s="344">
        <f ca="1">SUMIF('Census Tract'!$B$5:$B$832,$A135,'Census Tract'!J$5:J$832)</f>
        <v>0.97264198138811797</v>
      </c>
      <c r="C135" s="29">
        <f ca="1">SUMIF('Census Tract'!$B$5:$B$832,$A135,'Census Tract'!K$5:K$832)</f>
        <v>4.9063711872631481</v>
      </c>
      <c r="D135" s="29">
        <f ca="1">SUMIF('Census Tract'!$B$5:$B$832,$A135,'Census Tract'!L$5:L$832)</f>
        <v>22.733964852190358</v>
      </c>
      <c r="E135" s="29">
        <f ca="1">SUMIF('Census Tract'!$B$5:$B$832,$A135,'Census Tract'!M$5:M$832)</f>
        <v>49.453581828695526</v>
      </c>
      <c r="F135" s="29">
        <f ca="1">SUMIF('Census Tract'!$B$5:$B$832,$A135,'Census Tract'!N$5:N$832)</f>
        <v>1.0330857311296704</v>
      </c>
      <c r="G135" s="29">
        <f ca="1">SUMIF('Census Tract'!$B$5:$B$832,$A135,'Census Tract'!O$5:O$832)</f>
        <v>5.3997235029053812</v>
      </c>
      <c r="H135" s="29">
        <f ca="1">SUMIF('Census Tract'!$B$5:$B$832,$A135,'Census Tract'!P$5:P$832)</f>
        <v>25.192088078706025</v>
      </c>
      <c r="I135" s="29">
        <f ca="1">SUMIF('Census Tract'!$B$5:$B$832,$A135,'Census Tract'!Q$5:Q$832)</f>
        <v>54.855593803339659</v>
      </c>
      <c r="J135" s="29">
        <f ca="1">SUMIF('Census Tract'!$B$5:$B$832,$A135,'Census Tract'!R$5:R$832)</f>
        <v>0.70555085994289535</v>
      </c>
      <c r="K135" s="29">
        <f ca="1">SUMIF('Census Tract'!$B$5:$B$832,$A135,'Census Tract'!S$5:S$832)</f>
        <v>3.6550574864621601</v>
      </c>
      <c r="L135" s="29">
        <f ca="1">SUMIF('Census Tract'!$B$5:$B$832,$A135,'Census Tract'!T$5:T$832)</f>
        <v>16.842397685265986</v>
      </c>
      <c r="M135" s="29">
        <f ca="1">SUMIF('Census Tract'!$B$5:$B$832,$A135,'Census Tract'!U$5:U$832)</f>
        <v>36.605524098382809</v>
      </c>
      <c r="N135" s="344">
        <f ca="1">SUMIF('Census Tract'!$B$5:$B$832,$A135,'Census Tract'!V$5:V$832)</f>
        <v>0.24316049534702944</v>
      </c>
      <c r="O135" s="29">
        <f ca="1">SUMIF('Census Tract'!$B$5:$B$832,$A135,'Census Tract'!W$5:W$832)</f>
        <v>1.2265927968157868</v>
      </c>
      <c r="P135" s="29">
        <f ca="1">SUMIF('Census Tract'!$B$5:$B$832,$A135,'Census Tract'!X$5:X$832)</f>
        <v>5.6834912130475885</v>
      </c>
      <c r="Q135" s="29">
        <f ca="1">SUMIF('Census Tract'!$B$5:$B$832,$A135,'Census Tract'!Y$5:Y$832)</f>
        <v>12.36339545717388</v>
      </c>
      <c r="R135" s="29">
        <f ca="1">SUMIF('Census Tract'!$B$5:$B$832,$A135,'Census Tract'!Z$5:Z$832)</f>
        <v>0.2582714327824176</v>
      </c>
      <c r="S135" s="29">
        <f ca="1">SUMIF('Census Tract'!$B$5:$B$832,$A135,'Census Tract'!AA$5:AA$832)</f>
        <v>1.3499308757263453</v>
      </c>
      <c r="T135" s="29">
        <f ca="1">SUMIF('Census Tract'!$B$5:$B$832,$A135,'Census Tract'!AB$5:AB$832)</f>
        <v>6.2980220196765053</v>
      </c>
      <c r="U135" s="29">
        <f ca="1">SUMIF('Census Tract'!$B$5:$B$832,$A135,'Census Tract'!AC$5:AC$832)</f>
        <v>13.713898450834918</v>
      </c>
      <c r="V135" s="29">
        <f ca="1">SUMIF('Census Tract'!$B$5:$B$832,$A135,'Census Tract'!AD$5:AD$832)</f>
        <v>0.17638771498572381</v>
      </c>
      <c r="W135" s="29">
        <f ca="1">SUMIF('Census Tract'!$B$5:$B$832,$A135,'Census Tract'!AE$5:AE$832)</f>
        <v>0.91376437161554014</v>
      </c>
      <c r="X135" s="29">
        <f ca="1">SUMIF('Census Tract'!$B$5:$B$832,$A135,'Census Tract'!AF$5:AF$832)</f>
        <v>4.2105994213164948</v>
      </c>
      <c r="Y135" s="345">
        <f ca="1">SUMIF('Census Tract'!$B$5:$B$832,$A135,'Census Tract'!AG$5:AG$832)</f>
        <v>9.1513810245957004</v>
      </c>
    </row>
    <row r="136" spans="1:25" x14ac:dyDescent="0.25">
      <c r="A136" s="4" t="s">
        <v>391</v>
      </c>
      <c r="B136" s="344">
        <f ca="1">SUMIF('Census Tract'!$B$5:$B$832,$A136,'Census Tract'!J$5:J$832)</f>
        <v>9.5865255521337946</v>
      </c>
      <c r="C136" s="29">
        <f ca="1">SUMIF('Census Tract'!$B$5:$B$832,$A136,'Census Tract'!K$5:K$832)</f>
        <v>48.334244709241851</v>
      </c>
      <c r="D136" s="29">
        <f ca="1">SUMIF('Census Tract'!$B$5:$B$832,$A136,'Census Tract'!L$5:L$832)</f>
        <v>223.90877077473976</v>
      </c>
      <c r="E136" s="29">
        <f ca="1">SUMIF('Census Tract'!$B$5:$B$832,$A136,'Census Tract'!M$5:M$832)</f>
        <v>487.04794168176909</v>
      </c>
      <c r="F136" s="29">
        <f ca="1">SUMIF('Census Tract'!$B$5:$B$832,$A136,'Census Tract'!N$5:N$832)</f>
        <v>3.1563948524992407</v>
      </c>
      <c r="G136" s="29">
        <f ca="1">SUMIF('Census Tract'!$B$5:$B$832,$A136,'Census Tract'!O$5:O$832)</f>
        <v>16.268185313822748</v>
      </c>
      <c r="H136" s="29">
        <f ca="1">SUMIF('Census Tract'!$B$5:$B$832,$A136,'Census Tract'!P$5:P$832)</f>
        <v>75.654011223157752</v>
      </c>
      <c r="I136" s="29">
        <f ca="1">SUMIF('Census Tract'!$B$5:$B$832,$A136,'Census Tract'!Q$5:Q$832)</f>
        <v>164.64586150936262</v>
      </c>
      <c r="J136" s="29">
        <f ca="1">SUMIF('Census Tract'!$B$5:$B$832,$A136,'Census Tract'!R$5:R$832)</f>
        <v>2.0249103402437441</v>
      </c>
      <c r="K136" s="29">
        <f ca="1">SUMIF('Census Tract'!$B$5:$B$832,$A136,'Census Tract'!S$5:S$832)</f>
        <v>10.402045629067842</v>
      </c>
      <c r="L136" s="29">
        <f ca="1">SUMIF('Census Tract'!$B$5:$B$832,$A136,'Census Tract'!T$5:T$832)</f>
        <v>47.718688769113484</v>
      </c>
      <c r="M136" s="29">
        <f ca="1">SUMIF('Census Tract'!$B$5:$B$832,$A136,'Census Tract'!U$5:U$832)</f>
        <v>103.60565538238353</v>
      </c>
      <c r="N136" s="344">
        <f ca="1">SUMIF('Census Tract'!$B$5:$B$832,$A136,'Census Tract'!V$5:V$832)</f>
        <v>7.9500095879765087E-2</v>
      </c>
      <c r="O136" s="29">
        <f ca="1">SUMIF('Census Tract'!$B$5:$B$832,$A136,'Census Tract'!W$5:W$832)</f>
        <v>0.39508131886997822</v>
      </c>
      <c r="P136" s="29">
        <f ca="1">SUMIF('Census Tract'!$B$5:$B$832,$A136,'Census Tract'!X$5:X$832)</f>
        <v>1.8179209763025463</v>
      </c>
      <c r="Q136" s="29">
        <f ca="1">SUMIF('Census Tract'!$B$5:$B$832,$A136,'Census Tract'!Y$5:Y$832)</f>
        <v>3.9483971144820025</v>
      </c>
      <c r="R136" s="29">
        <f ca="1">SUMIF('Census Tract'!$B$5:$B$832,$A136,'Census Tract'!Z$5:Z$832)</f>
        <v>0.12261268828316307</v>
      </c>
      <c r="S136" s="29">
        <f ca="1">SUMIF('Census Tract'!$B$5:$B$832,$A136,'Census Tract'!AA$5:AA$832)</f>
        <v>0.58346297786568213</v>
      </c>
      <c r="T136" s="29">
        <f ca="1">SUMIF('Census Tract'!$B$5:$B$832,$A136,'Census Tract'!AB$5:AB$832)</f>
        <v>2.6610523700666313</v>
      </c>
      <c r="U136" s="29">
        <f ca="1">SUMIF('Census Tract'!$B$5:$B$832,$A136,'Census Tract'!AC$5:AC$832)</f>
        <v>5.771869380948992</v>
      </c>
      <c r="V136" s="29">
        <f ca="1">SUMIF('Census Tract'!$B$5:$B$832,$A136,'Census Tract'!AD$5:AD$832)</f>
        <v>5.1047754580901328E-2</v>
      </c>
      <c r="W136" s="29">
        <f ca="1">SUMIF('Census Tract'!$B$5:$B$832,$A136,'Census Tract'!AE$5:AE$832)</f>
        <v>0.24248374188039723</v>
      </c>
      <c r="X136" s="29">
        <f ca="1">SUMIF('Census Tract'!$B$5:$B$832,$A136,'Census Tract'!AF$5:AF$832)</f>
        <v>1.0639498772673974</v>
      </c>
      <c r="Y136" s="345">
        <f ca="1">SUMIF('Census Tract'!$B$5:$B$832,$A136,'Census Tract'!AG$5:AG$832)</f>
        <v>2.2856871847520761</v>
      </c>
    </row>
    <row r="137" spans="1:25" x14ac:dyDescent="0.25">
      <c r="A137" s="4" t="s">
        <v>392</v>
      </c>
      <c r="B137" s="344">
        <f ca="1">SUMIF('Census Tract'!$B$5:$B$832,$A137,'Census Tract'!J$5:J$832)</f>
        <v>0.81878838906088758</v>
      </c>
      <c r="C137" s="29">
        <f ca="1">SUMIF('Census Tract'!$B$5:$B$832,$A137,'Census Tract'!K$5:K$832)</f>
        <v>4.0690264967081218</v>
      </c>
      <c r="D137" s="29">
        <f ca="1">SUMIF('Census Tract'!$B$5:$B$832,$A137,'Census Tract'!L$5:L$832)</f>
        <v>18.723154622076617</v>
      </c>
      <c r="E137" s="29">
        <f ca="1">SUMIF('Census Tract'!$B$5:$B$832,$A137,'Census Tract'!M$5:M$832)</f>
        <v>40.665381305058744</v>
      </c>
      <c r="F137" s="29">
        <f ca="1">SUMIF('Census Tract'!$B$5:$B$832,$A137,'Census Tract'!N$5:N$832)</f>
        <v>0.61910653244161828</v>
      </c>
      <c r="G137" s="29">
        <f ca="1">SUMIF('Census Tract'!$B$5:$B$832,$A137,'Census Tract'!O$5:O$832)</f>
        <v>2.9460714555109058</v>
      </c>
      <c r="H137" s="29">
        <f ca="1">SUMIF('Census Tract'!$B$5:$B$832,$A137,'Census Tract'!P$5:P$832)</f>
        <v>13.436414522392706</v>
      </c>
      <c r="I137" s="29">
        <f ca="1">SUMIF('Census Tract'!$B$5:$B$832,$A137,'Census Tract'!Q$5:Q$832)</f>
        <v>29.143819356548391</v>
      </c>
      <c r="J137" s="29">
        <f ca="1">SUMIF('Census Tract'!$B$5:$B$832,$A137,'Census Tract'!R$5:R$832)</f>
        <v>0.25775471339904027</v>
      </c>
      <c r="K137" s="29">
        <f ca="1">SUMIF('Census Tract'!$B$5:$B$832,$A137,'Census Tract'!S$5:S$832)</f>
        <v>1.2243697672001519</v>
      </c>
      <c r="L137" s="29">
        <f ca="1">SUMIF('Census Tract'!$B$5:$B$832,$A137,'Census Tract'!T$5:T$832)</f>
        <v>5.3721872379594089</v>
      </c>
      <c r="M137" s="29">
        <f ca="1">SUMIF('Census Tract'!$B$5:$B$832,$A137,'Census Tract'!U$5:U$832)</f>
        <v>11.541088340956136</v>
      </c>
      <c r="N137" s="344">
        <f ca="1">SUMIF('Census Tract'!$B$5:$B$832,$A137,'Census Tract'!V$5:V$832)</f>
        <v>0</v>
      </c>
      <c r="O137" s="29">
        <f ca="1">SUMIF('Census Tract'!$B$5:$B$832,$A137,'Census Tract'!W$5:W$832)</f>
        <v>0</v>
      </c>
      <c r="P137" s="29">
        <f ca="1">SUMIF('Census Tract'!$B$5:$B$832,$A137,'Census Tract'!X$5:X$832)</f>
        <v>0</v>
      </c>
      <c r="Q137" s="29">
        <f ca="1">SUMIF('Census Tract'!$B$5:$B$832,$A137,'Census Tract'!Y$5:Y$832)</f>
        <v>0</v>
      </c>
      <c r="R137" s="29">
        <f ca="1">SUMIF('Census Tract'!$B$5:$B$832,$A137,'Census Tract'!Z$5:Z$832)</f>
        <v>0</v>
      </c>
      <c r="S137" s="29">
        <f ca="1">SUMIF('Census Tract'!$B$5:$B$832,$A137,'Census Tract'!AA$5:AA$832)</f>
        <v>0</v>
      </c>
      <c r="T137" s="29">
        <f ca="1">SUMIF('Census Tract'!$B$5:$B$832,$A137,'Census Tract'!AB$5:AB$832)</f>
        <v>0</v>
      </c>
      <c r="U137" s="29">
        <f ca="1">SUMIF('Census Tract'!$B$5:$B$832,$A137,'Census Tract'!AC$5:AC$832)</f>
        <v>0</v>
      </c>
      <c r="V137" s="29">
        <f ca="1">SUMIF('Census Tract'!$B$5:$B$832,$A137,'Census Tract'!AD$5:AD$832)</f>
        <v>0</v>
      </c>
      <c r="W137" s="29">
        <f ca="1">SUMIF('Census Tract'!$B$5:$B$832,$A137,'Census Tract'!AE$5:AE$832)</f>
        <v>0</v>
      </c>
      <c r="X137" s="29">
        <f ca="1">SUMIF('Census Tract'!$B$5:$B$832,$A137,'Census Tract'!AF$5:AF$832)</f>
        <v>0</v>
      </c>
      <c r="Y137" s="345">
        <f ca="1">SUMIF('Census Tract'!$B$5:$B$832,$A137,'Census Tract'!AG$5:AG$832)</f>
        <v>0</v>
      </c>
    </row>
    <row r="138" spans="1:25" x14ac:dyDescent="0.25">
      <c r="A138" s="4" t="s">
        <v>393</v>
      </c>
      <c r="B138" s="344">
        <f ca="1">SUMIF('Census Tract'!$B$5:$B$832,$A138,'Census Tract'!J$5:J$832)</f>
        <v>0.56038177820130475</v>
      </c>
      <c r="C138" s="29">
        <f ca="1">SUMIF('Census Tract'!$B$5:$B$832,$A138,'Census Tract'!K$5:K$832)</f>
        <v>2.7848566665543659</v>
      </c>
      <c r="D138" s="29">
        <f ca="1">SUMIF('Census Tract'!$B$5:$B$832,$A138,'Census Tract'!L$5:L$832)</f>
        <v>12.814195732173539</v>
      </c>
      <c r="E138" s="29">
        <f ca="1">SUMIF('Census Tract'!$B$5:$B$832,$A138,'Census Tract'!M$5:M$832)</f>
        <v>27.83153619593929</v>
      </c>
      <c r="F138" s="29">
        <f ca="1">SUMIF('Census Tract'!$B$5:$B$832,$A138,'Census Tract'!N$5:N$832)</f>
        <v>1.24289059718525</v>
      </c>
      <c r="G138" s="29">
        <f ca="1">SUMIF('Census Tract'!$B$5:$B$832,$A138,'Census Tract'!O$5:O$832)</f>
        <v>5.9144013490693723</v>
      </c>
      <c r="H138" s="29">
        <f ca="1">SUMIF('Census Tract'!$B$5:$B$832,$A138,'Census Tract'!P$5:P$832)</f>
        <v>26.974345116185706</v>
      </c>
      <c r="I138" s="29">
        <f ca="1">SUMIF('Census Tract'!$B$5:$B$832,$A138,'Census Tract'!Q$5:Q$832)</f>
        <v>58.507828856958902</v>
      </c>
      <c r="J138" s="29">
        <f ca="1">SUMIF('Census Tract'!$B$5:$B$832,$A138,'Census Tract'!R$5:R$832)</f>
        <v>0.51745683961759226</v>
      </c>
      <c r="K138" s="29">
        <f ca="1">SUMIF('Census Tract'!$B$5:$B$832,$A138,'Census Tract'!S$5:S$832)</f>
        <v>2.4579900088107438</v>
      </c>
      <c r="L138" s="29">
        <f ca="1">SUMIF('Census Tract'!$B$5:$B$832,$A138,'Census Tract'!T$5:T$832)</f>
        <v>10.784962933674089</v>
      </c>
      <c r="M138" s="29">
        <f ca="1">SUMIF('Census Tract'!$B$5:$B$832,$A138,'Census Tract'!U$5:U$832)</f>
        <v>23.169373005463104</v>
      </c>
      <c r="N138" s="344">
        <f ca="1">SUMIF('Census Tract'!$B$5:$B$832,$A138,'Census Tract'!V$5:V$832)</f>
        <v>0.14009544455032619</v>
      </c>
      <c r="O138" s="29">
        <f ca="1">SUMIF('Census Tract'!$B$5:$B$832,$A138,'Census Tract'!W$5:W$832)</f>
        <v>0.69621416663859126</v>
      </c>
      <c r="P138" s="29">
        <f ca="1">SUMIF('Census Tract'!$B$5:$B$832,$A138,'Census Tract'!X$5:X$832)</f>
        <v>3.2035489330433844</v>
      </c>
      <c r="Q138" s="29">
        <f ca="1">SUMIF('Census Tract'!$B$5:$B$832,$A138,'Census Tract'!Y$5:Y$832)</f>
        <v>6.9578840489848197</v>
      </c>
      <c r="R138" s="29">
        <f ca="1">SUMIF('Census Tract'!$B$5:$B$832,$A138,'Census Tract'!Z$5:Z$832)</f>
        <v>0.31072264929631244</v>
      </c>
      <c r="S138" s="29">
        <f ca="1">SUMIF('Census Tract'!$B$5:$B$832,$A138,'Census Tract'!AA$5:AA$832)</f>
        <v>1.4786003372673431</v>
      </c>
      <c r="T138" s="29">
        <f ca="1">SUMIF('Census Tract'!$B$5:$B$832,$A138,'Census Tract'!AB$5:AB$832)</f>
        <v>6.7435862790464292</v>
      </c>
      <c r="U138" s="29">
        <f ca="1">SUMIF('Census Tract'!$B$5:$B$832,$A138,'Census Tract'!AC$5:AC$832)</f>
        <v>14.626957214239731</v>
      </c>
      <c r="V138" s="29">
        <f ca="1">SUMIF('Census Tract'!$B$5:$B$832,$A138,'Census Tract'!AD$5:AD$832)</f>
        <v>0.12936420990439812</v>
      </c>
      <c r="W138" s="29">
        <f ca="1">SUMIF('Census Tract'!$B$5:$B$832,$A138,'Census Tract'!AE$5:AE$832)</f>
        <v>0.61449750220268573</v>
      </c>
      <c r="X138" s="29">
        <f ca="1">SUMIF('Census Tract'!$B$5:$B$832,$A138,'Census Tract'!AF$5:AF$832)</f>
        <v>2.6962407334185219</v>
      </c>
      <c r="Y138" s="345">
        <f ca="1">SUMIF('Census Tract'!$B$5:$B$832,$A138,'Census Tract'!AG$5:AG$832)</f>
        <v>5.7923432513657751</v>
      </c>
    </row>
    <row r="139" spans="1:25" x14ac:dyDescent="0.25">
      <c r="A139" s="4" t="s">
        <v>487</v>
      </c>
      <c r="B139" s="344">
        <f ca="1">SUMIF('Census Tract'!$B$5:$B$832,$A139,'Census Tract'!J$5:J$832)</f>
        <v>0.50399142163554933</v>
      </c>
      <c r="C139" s="29">
        <f ca="1">SUMIF('Census Tract'!$B$5:$B$832,$A139,'Census Tract'!K$5:K$832)</f>
        <v>2.5423218790241906</v>
      </c>
      <c r="D139" s="29">
        <f ca="1">SUMIF('Census Tract'!$B$5:$B$832,$A139,'Census Tract'!L$5:L$832)</f>
        <v>11.780000744894846</v>
      </c>
      <c r="E139" s="29">
        <f ca="1">SUMIF('Census Tract'!$B$5:$B$832,$A139,'Census Tract'!M$5:M$832)</f>
        <v>25.625236713763243</v>
      </c>
      <c r="F139" s="29">
        <f ca="1">SUMIF('Census Tract'!$B$5:$B$832,$A139,'Census Tract'!N$5:N$832)</f>
        <v>0.70224344368147729</v>
      </c>
      <c r="G139" s="29">
        <f ca="1">SUMIF('Census Tract'!$B$5:$B$832,$A139,'Census Tract'!O$5:O$832)</f>
        <v>3.6704799159907595</v>
      </c>
      <c r="H139" s="29">
        <f ca="1">SUMIF('Census Tract'!$B$5:$B$832,$A139,'Census Tract'!P$5:P$832)</f>
        <v>17.124405219083489</v>
      </c>
      <c r="I139" s="29">
        <f ca="1">SUMIF('Census Tract'!$B$5:$B$832,$A139,'Census Tract'!Q$5:Q$832)</f>
        <v>37.2882713765934</v>
      </c>
      <c r="J139" s="29">
        <f ca="1">SUMIF('Census Tract'!$B$5:$B$832,$A139,'Census Tract'!R$5:R$832)</f>
        <v>0.47960053134887076</v>
      </c>
      <c r="K139" s="29">
        <f ca="1">SUMIF('Census Tract'!$B$5:$B$832,$A139,'Census Tract'!S$5:S$832)</f>
        <v>2.4845374191164593</v>
      </c>
      <c r="L139" s="29">
        <f ca="1">SUMIF('Census Tract'!$B$5:$B$832,$A139,'Census Tract'!T$5:T$832)</f>
        <v>11.448675549337903</v>
      </c>
      <c r="M139" s="29">
        <f ca="1">SUMIF('Census Tract'!$B$5:$B$832,$A139,'Census Tract'!U$5:U$832)</f>
        <v>24.882726114612353</v>
      </c>
      <c r="N139" s="344">
        <f ca="1">SUMIF('Census Tract'!$B$5:$B$832,$A139,'Census Tract'!V$5:V$832)</f>
        <v>0</v>
      </c>
      <c r="O139" s="29">
        <f ca="1">SUMIF('Census Tract'!$B$5:$B$832,$A139,'Census Tract'!W$5:W$832)</f>
        <v>0</v>
      </c>
      <c r="P139" s="29">
        <f ca="1">SUMIF('Census Tract'!$B$5:$B$832,$A139,'Census Tract'!X$5:X$832)</f>
        <v>0</v>
      </c>
      <c r="Q139" s="29">
        <f ca="1">SUMIF('Census Tract'!$B$5:$B$832,$A139,'Census Tract'!Y$5:Y$832)</f>
        <v>0</v>
      </c>
      <c r="R139" s="29">
        <f ca="1">SUMIF('Census Tract'!$B$5:$B$832,$A139,'Census Tract'!Z$5:Z$832)</f>
        <v>0</v>
      </c>
      <c r="S139" s="29">
        <f ca="1">SUMIF('Census Tract'!$B$5:$B$832,$A139,'Census Tract'!AA$5:AA$832)</f>
        <v>0</v>
      </c>
      <c r="T139" s="29">
        <f ca="1">SUMIF('Census Tract'!$B$5:$B$832,$A139,'Census Tract'!AB$5:AB$832)</f>
        <v>0</v>
      </c>
      <c r="U139" s="29">
        <f ca="1">SUMIF('Census Tract'!$B$5:$B$832,$A139,'Census Tract'!AC$5:AC$832)</f>
        <v>0</v>
      </c>
      <c r="V139" s="29">
        <f ca="1">SUMIF('Census Tract'!$B$5:$B$832,$A139,'Census Tract'!AD$5:AD$832)</f>
        <v>0</v>
      </c>
      <c r="W139" s="29">
        <f ca="1">SUMIF('Census Tract'!$B$5:$B$832,$A139,'Census Tract'!AE$5:AE$832)</f>
        <v>0</v>
      </c>
      <c r="X139" s="29">
        <f ca="1">SUMIF('Census Tract'!$B$5:$B$832,$A139,'Census Tract'!AF$5:AF$832)</f>
        <v>0</v>
      </c>
      <c r="Y139" s="345">
        <f ca="1">SUMIF('Census Tract'!$B$5:$B$832,$A139,'Census Tract'!AG$5:AG$832)</f>
        <v>0</v>
      </c>
    </row>
    <row r="140" spans="1:25" x14ac:dyDescent="0.25">
      <c r="A140" s="4" t="s">
        <v>488</v>
      </c>
      <c r="B140" s="344">
        <f ca="1">SUMIF('Census Tract'!$B$5:$B$832,$A140,'Census Tract'!J$5:J$832)</f>
        <v>0.75906025087793083</v>
      </c>
      <c r="C140" s="29">
        <f ca="1">SUMIF('Census Tract'!$B$5:$B$832,$A140,'Census Tract'!K$5:K$832)</f>
        <v>3.8289847812132618</v>
      </c>
      <c r="D140" s="29">
        <f ca="1">SUMIF('Census Tract'!$B$5:$B$832,$A140,'Census Tract'!L$5:L$832)</f>
        <v>17.74183039017699</v>
      </c>
      <c r="E140" s="29">
        <f ca="1">SUMIF('Census Tract'!$B$5:$B$832,$A140,'Census Tract'!M$5:M$832)</f>
        <v>38.594106514021469</v>
      </c>
      <c r="F140" s="29">
        <f ca="1">SUMIF('Census Tract'!$B$5:$B$832,$A140,'Census Tract'!N$5:N$832)</f>
        <v>1.2783723894708936</v>
      </c>
      <c r="G140" s="29">
        <f ca="1">SUMIF('Census Tract'!$B$5:$B$832,$A140,'Census Tract'!O$5:O$832)</f>
        <v>6.681785672659597</v>
      </c>
      <c r="H140" s="29">
        <f ca="1">SUMIF('Census Tract'!$B$5:$B$832,$A140,'Census Tract'!P$5:P$832)</f>
        <v>31.173472696908597</v>
      </c>
      <c r="I140" s="29">
        <f ca="1">SUMIF('Census Tract'!$B$5:$B$832,$A140,'Census Tract'!Q$5:Q$832)</f>
        <v>67.88001654958299</v>
      </c>
      <c r="J140" s="29">
        <f ca="1">SUMIF('Census Tract'!$B$5:$B$832,$A140,'Census Tract'!R$5:R$832)</f>
        <v>0.87307056088381074</v>
      </c>
      <c r="K140" s="29">
        <f ca="1">SUMIF('Census Tract'!$B$5:$B$832,$A140,'Census Tract'!S$5:S$832)</f>
        <v>4.5228817239714889</v>
      </c>
      <c r="L140" s="29">
        <f ca="1">SUMIF('Census Tract'!$B$5:$B$832,$A140,'Census Tract'!T$5:T$832)</f>
        <v>20.841306316164797</v>
      </c>
      <c r="M140" s="29">
        <f ca="1">SUMIF('Census Tract'!$B$5:$B$832,$A140,'Census Tract'!U$5:U$832)</f>
        <v>45.296813129258439</v>
      </c>
      <c r="N140" s="344">
        <f ca="1">SUMIF('Census Tract'!$B$5:$B$832,$A140,'Census Tract'!V$5:V$832)</f>
        <v>0.18976506271948268</v>
      </c>
      <c r="O140" s="29">
        <f ca="1">SUMIF('Census Tract'!$B$5:$B$832,$A140,'Census Tract'!W$5:W$832)</f>
        <v>0.95724619530331578</v>
      </c>
      <c r="P140" s="29">
        <f ca="1">SUMIF('Census Tract'!$B$5:$B$832,$A140,'Census Tract'!X$5:X$832)</f>
        <v>4.4354575975442465</v>
      </c>
      <c r="Q140" s="29">
        <f ca="1">SUMIF('Census Tract'!$B$5:$B$832,$A140,'Census Tract'!Y$5:Y$832)</f>
        <v>9.6485266285053655</v>
      </c>
      <c r="R140" s="29">
        <f ca="1">SUMIF('Census Tract'!$B$5:$B$832,$A140,'Census Tract'!Z$5:Z$832)</f>
        <v>0.31959309736772346</v>
      </c>
      <c r="S140" s="29">
        <f ca="1">SUMIF('Census Tract'!$B$5:$B$832,$A140,'Census Tract'!AA$5:AA$832)</f>
        <v>1.6704464181649001</v>
      </c>
      <c r="T140" s="29">
        <f ca="1">SUMIF('Census Tract'!$B$5:$B$832,$A140,'Census Tract'!AB$5:AB$832)</f>
        <v>7.7933681742271474</v>
      </c>
      <c r="U140" s="29">
        <f ca="1">SUMIF('Census Tract'!$B$5:$B$832,$A140,'Census Tract'!AC$5:AC$832)</f>
        <v>16.970004137395748</v>
      </c>
      <c r="V140" s="29">
        <f ca="1">SUMIF('Census Tract'!$B$5:$B$832,$A140,'Census Tract'!AD$5:AD$832)</f>
        <v>0.21826764022095269</v>
      </c>
      <c r="W140" s="29">
        <f ca="1">SUMIF('Census Tract'!$B$5:$B$832,$A140,'Census Tract'!AE$5:AE$832)</f>
        <v>1.1307204309928718</v>
      </c>
      <c r="X140" s="29">
        <f ca="1">SUMIF('Census Tract'!$B$5:$B$832,$A140,'Census Tract'!AF$5:AF$832)</f>
        <v>5.210326579041201</v>
      </c>
      <c r="Y140" s="345">
        <f ca="1">SUMIF('Census Tract'!$B$5:$B$832,$A140,'Census Tract'!AG$5:AG$832)</f>
        <v>11.324203282314613</v>
      </c>
    </row>
    <row r="141" spans="1:25" x14ac:dyDescent="0.25">
      <c r="A141" s="4" t="s">
        <v>117</v>
      </c>
      <c r="B141" s="344">
        <f ca="1">SUMIF('Census Tract'!$B$5:$B$832,$A141,'Census Tract'!J$5:J$832)</f>
        <v>237.29751866453938</v>
      </c>
      <c r="C141" s="29">
        <f ca="1">SUMIF('Census Tract'!$B$5:$B$832,$A141,'Census Tract'!K$5:K$832)</f>
        <v>1179.3411941560832</v>
      </c>
      <c r="D141" s="29">
        <f ca="1">SUMIF('Census Tract'!$B$5:$B$832,$A141,'Census Tract'!L$5:L$832)</f>
        <v>5426.7636568590442</v>
      </c>
      <c r="E141" s="29">
        <f ca="1">SUMIF('Census Tract'!$B$5:$B$832,$A141,'Census Tract'!M$5:M$832)</f>
        <v>11786.629640501122</v>
      </c>
      <c r="F141" s="29">
        <f ca="1">SUMIF('Census Tract'!$B$5:$B$832,$A141,'Census Tract'!N$5:N$832)</f>
        <v>98.396296106664892</v>
      </c>
      <c r="G141" s="29">
        <f ca="1">SUMIF('Census Tract'!$B$5:$B$832,$A141,'Census Tract'!O$5:O$832)</f>
        <v>468.62020359702228</v>
      </c>
      <c r="H141" s="29">
        <f ca="1">SUMIF('Census Tract'!$B$5:$B$832,$A141,'Census Tract'!P$5:P$832)</f>
        <v>2137.7376695609919</v>
      </c>
      <c r="I141" s="29">
        <f ca="1">SUMIF('Census Tract'!$B$5:$B$832,$A141,'Census Tract'!Q$5:Q$832)</f>
        <v>4636.9640715232035</v>
      </c>
      <c r="J141" s="29">
        <f ca="1">SUMIF('Census Tract'!$B$5:$B$832,$A141,'Census Tract'!R$5:R$832)</f>
        <v>41.189458572555061</v>
      </c>
      <c r="K141" s="29">
        <f ca="1">SUMIF('Census Tract'!$B$5:$B$832,$A141,'Census Tract'!S$5:S$832)</f>
        <v>195.90217209749292</v>
      </c>
      <c r="L141" s="29">
        <f ca="1">SUMIF('Census Tract'!$B$5:$B$832,$A141,'Census Tract'!T$5:T$832)</f>
        <v>860.21725628181321</v>
      </c>
      <c r="M141" s="29">
        <f ca="1">SUMIF('Census Tract'!$B$5:$B$832,$A141,'Census Tract'!U$5:U$832)</f>
        <v>1848.3513334654208</v>
      </c>
      <c r="N141" s="344">
        <f ca="1">SUMIF('Census Tract'!$B$5:$B$832,$A141,'Census Tract'!V$5:V$832)</f>
        <v>21.748847489677406</v>
      </c>
      <c r="O141" s="29">
        <f ca="1">SUMIF('Census Tract'!$B$5:$B$832,$A141,'Census Tract'!W$5:W$832)</f>
        <v>108.08242751202522</v>
      </c>
      <c r="P141" s="29">
        <f ca="1">SUMIF('Census Tract'!$B$5:$B$832,$A141,'Census Tract'!X$5:X$832)</f>
        <v>497.3287846304716</v>
      </c>
      <c r="Q141" s="29">
        <f ca="1">SUMIF('Census Tract'!$B$5:$B$832,$A141,'Census Tract'!Y$5:Y$832)</f>
        <v>1080.1633095062523</v>
      </c>
      <c r="R141" s="29">
        <f ca="1">SUMIF('Census Tract'!$B$5:$B$832,$A141,'Census Tract'!Z$5:Z$832)</f>
        <v>2.69025970614556</v>
      </c>
      <c r="S141" s="29">
        <f ca="1">SUMIF('Census Tract'!$B$5:$B$832,$A141,'Census Tract'!AA$5:AA$832)</f>
        <v>12.801831208159616</v>
      </c>
      <c r="T141" s="29">
        <f ca="1">SUMIF('Census Tract'!$B$5:$B$832,$A141,'Census Tract'!AB$5:AB$832)</f>
        <v>58.386469356258722</v>
      </c>
      <c r="U141" s="29">
        <f ca="1">SUMIF('Census Tract'!$B$5:$B$832,$A141,'Census Tract'!AC$5:AC$832)</f>
        <v>126.64127866475175</v>
      </c>
      <c r="V141" s="29">
        <f ca="1">SUMIF('Census Tract'!$B$5:$B$832,$A141,'Census Tract'!AD$5:AD$832)</f>
        <v>1.1200449085746407</v>
      </c>
      <c r="W141" s="29">
        <f ca="1">SUMIF('Census Tract'!$B$5:$B$832,$A141,'Census Tract'!AE$5:AE$832)</f>
        <v>5.3203648766733052</v>
      </c>
      <c r="X141" s="29">
        <f ca="1">SUMIF('Census Tract'!$B$5:$B$832,$A141,'Census Tract'!AF$5:AF$832)</f>
        <v>23.344251922450013</v>
      </c>
      <c r="Y141" s="345">
        <f ca="1">SUMIF('Census Tract'!$B$5:$B$832,$A141,'Census Tract'!AG$5:AG$832)</f>
        <v>50.150536784504808</v>
      </c>
    </row>
    <row r="142" spans="1:25" x14ac:dyDescent="0.25">
      <c r="A142" s="4" t="s">
        <v>395</v>
      </c>
      <c r="B142" s="344">
        <f ca="1">SUMIF('Census Tract'!$B$5:$B$832,$A142,'Census Tract'!J$5:J$832)</f>
        <v>1.8884312719210061</v>
      </c>
      <c r="C142" s="29">
        <f ca="1">SUMIF('Census Tract'!$B$5:$B$832,$A142,'Census Tract'!K$5:K$832)</f>
        <v>9.5259560650022248</v>
      </c>
      <c r="D142" s="29">
        <f ca="1">SUMIF('Census Tract'!$B$5:$B$832,$A142,'Census Tract'!L$5:L$832)</f>
        <v>44.139088156938307</v>
      </c>
      <c r="E142" s="29">
        <f ca="1">SUMIF('Census Tract'!$B$5:$B$832,$A142,'Census Tract'!M$5:M$832)</f>
        <v>96.016511954923857</v>
      </c>
      <c r="F142" s="29">
        <f ca="1">SUMIF('Census Tract'!$B$5:$B$832,$A142,'Census Tract'!N$5:N$832)</f>
        <v>1.4363450998698843</v>
      </c>
      <c r="G142" s="29">
        <f ca="1">SUMIF('Census Tract'!$B$5:$B$832,$A142,'Census Tract'!O$5:O$832)</f>
        <v>7.507476059677467</v>
      </c>
      <c r="H142" s="29">
        <f ca="1">SUMIF('Census Tract'!$B$5:$B$832,$A142,'Census Tract'!P$5:P$832)</f>
        <v>35.025681971013633</v>
      </c>
      <c r="I142" s="29">
        <f ca="1">SUMIF('Census Tract'!$B$5:$B$832,$A142,'Census Tract'!Q$5:Q$832)</f>
        <v>76.268175027179808</v>
      </c>
      <c r="J142" s="29">
        <f ca="1">SUMIF('Census Tract'!$B$5:$B$832,$A142,'Census Tract'!R$5:R$832)</f>
        <v>0.98095878188134578</v>
      </c>
      <c r="K142" s="29">
        <f ca="1">SUMIF('Census Tract'!$B$5:$B$832,$A142,'Census Tract'!S$5:S$832)</f>
        <v>5.0817891993164146</v>
      </c>
      <c r="L142" s="29">
        <f ca="1">SUMIF('Census Tract'!$B$5:$B$832,$A142,'Census Tract'!T$5:T$832)</f>
        <v>23.416735568342901</v>
      </c>
      <c r="M142" s="29">
        <f ca="1">SUMIF('Census Tract'!$B$5:$B$832,$A142,'Census Tract'!U$5:U$832)</f>
        <v>50.894290359994947</v>
      </c>
      <c r="N142" s="344">
        <f ca="1">SUMIF('Census Tract'!$B$5:$B$832,$A142,'Census Tract'!V$5:V$832)</f>
        <v>0</v>
      </c>
      <c r="O142" s="29">
        <f ca="1">SUMIF('Census Tract'!$B$5:$B$832,$A142,'Census Tract'!W$5:W$832)</f>
        <v>0</v>
      </c>
      <c r="P142" s="29">
        <f ca="1">SUMIF('Census Tract'!$B$5:$B$832,$A142,'Census Tract'!X$5:X$832)</f>
        <v>0</v>
      </c>
      <c r="Q142" s="29">
        <f ca="1">SUMIF('Census Tract'!$B$5:$B$832,$A142,'Census Tract'!Y$5:Y$832)</f>
        <v>0</v>
      </c>
      <c r="R142" s="29">
        <f ca="1">SUMIF('Census Tract'!$B$5:$B$832,$A142,'Census Tract'!Z$5:Z$832)</f>
        <v>0</v>
      </c>
      <c r="S142" s="29">
        <f ca="1">SUMIF('Census Tract'!$B$5:$B$832,$A142,'Census Tract'!AA$5:AA$832)</f>
        <v>0</v>
      </c>
      <c r="T142" s="29">
        <f ca="1">SUMIF('Census Tract'!$B$5:$B$832,$A142,'Census Tract'!AB$5:AB$832)</f>
        <v>0</v>
      </c>
      <c r="U142" s="29">
        <f ca="1">SUMIF('Census Tract'!$B$5:$B$832,$A142,'Census Tract'!AC$5:AC$832)</f>
        <v>0</v>
      </c>
      <c r="V142" s="29">
        <f ca="1">SUMIF('Census Tract'!$B$5:$B$832,$A142,'Census Tract'!AD$5:AD$832)</f>
        <v>0</v>
      </c>
      <c r="W142" s="29">
        <f ca="1">SUMIF('Census Tract'!$B$5:$B$832,$A142,'Census Tract'!AE$5:AE$832)</f>
        <v>0</v>
      </c>
      <c r="X142" s="29">
        <f ca="1">SUMIF('Census Tract'!$B$5:$B$832,$A142,'Census Tract'!AF$5:AF$832)</f>
        <v>0</v>
      </c>
      <c r="Y142" s="345">
        <f ca="1">SUMIF('Census Tract'!$B$5:$B$832,$A142,'Census Tract'!AG$5:AG$832)</f>
        <v>0</v>
      </c>
    </row>
    <row r="143" spans="1:25" x14ac:dyDescent="0.25">
      <c r="A143" s="4" t="s">
        <v>396</v>
      </c>
      <c r="B143" s="344">
        <f ca="1">SUMIF('Census Tract'!$B$5:$B$832,$A143,'Census Tract'!J$5:J$832)</f>
        <v>9.3637918397775515</v>
      </c>
      <c r="C143" s="29">
        <f ca="1">SUMIF('Census Tract'!$B$5:$B$832,$A143,'Census Tract'!K$5:K$832)</f>
        <v>47.234480276748222</v>
      </c>
      <c r="D143" s="29">
        <f ca="1">SUMIF('Census Tract'!$B$5:$B$832,$A143,'Census Tract'!L$5:L$832)</f>
        <v>218.86379432740608</v>
      </c>
      <c r="E143" s="29">
        <f ca="1">SUMIF('Census Tract'!$B$5:$B$832,$A143,'Census Tract'!M$5:M$832)</f>
        <v>476.09814796851583</v>
      </c>
      <c r="F143" s="29">
        <f ca="1">SUMIF('Census Tract'!$B$5:$B$832,$A143,'Census Tract'!N$5:N$832)</f>
        <v>7.5963428880947435</v>
      </c>
      <c r="G143" s="29">
        <f ca="1">SUMIF('Census Tract'!$B$5:$B$832,$A143,'Census Tract'!O$5:O$832)</f>
        <v>39.70449885521149</v>
      </c>
      <c r="H143" s="29">
        <f ca="1">SUMIF('Census Tract'!$B$5:$B$832,$A143,'Census Tract'!P$5:P$832)</f>
        <v>185.23897228129934</v>
      </c>
      <c r="I143" s="29">
        <f ca="1">SUMIF('Census Tract'!$B$5:$B$832,$A143,'Census Tract'!Q$5:Q$832)</f>
        <v>403.35655338550976</v>
      </c>
      <c r="J143" s="29">
        <f ca="1">SUMIF('Census Tract'!$B$5:$B$832,$A143,'Census Tract'!R$5:R$832)</f>
        <v>5.1879588456377768</v>
      </c>
      <c r="K143" s="29">
        <f ca="1">SUMIF('Census Tract'!$B$5:$B$832,$A143,'Census Tract'!S$5:S$832)</f>
        <v>26.875862386080399</v>
      </c>
      <c r="L143" s="29">
        <f ca="1">SUMIF('Census Tract'!$B$5:$B$832,$A143,'Census Tract'!T$5:T$832)</f>
        <v>123.84318553604612</v>
      </c>
      <c r="M143" s="29">
        <f ca="1">SUMIF('Census Tract'!$B$5:$B$832,$A143,'Census Tract'!U$5:U$832)</f>
        <v>269.16266895455601</v>
      </c>
      <c r="N143" s="344">
        <f ca="1">SUMIF('Census Tract'!$B$5:$B$832,$A143,'Census Tract'!V$5:V$832)</f>
        <v>1.8000791172135546</v>
      </c>
      <c r="O143" s="29">
        <f ca="1">SUMIF('Census Tract'!$B$5:$B$832,$A143,'Census Tract'!W$5:W$832)</f>
        <v>9.0802746380391444</v>
      </c>
      <c r="P143" s="29">
        <f ca="1">SUMIF('Census Tract'!$B$5:$B$832,$A143,'Census Tract'!X$5:X$832)</f>
        <v>42.073996562939975</v>
      </c>
      <c r="Q143" s="29">
        <f ca="1">SUMIF('Census Tract'!$B$5:$B$832,$A143,'Census Tract'!Y$5:Y$832)</f>
        <v>91.524282957846438</v>
      </c>
      <c r="R143" s="29">
        <f ca="1">SUMIF('Census Tract'!$B$5:$B$832,$A143,'Census Tract'!Z$5:Z$832)</f>
        <v>1.142711434311388</v>
      </c>
      <c r="S143" s="29">
        <f ca="1">SUMIF('Census Tract'!$B$5:$B$832,$A143,'Census Tract'!AA$5:AA$832)</f>
        <v>5.9727141736269296</v>
      </c>
      <c r="T143" s="29">
        <f ca="1">SUMIF('Census Tract'!$B$5:$B$832,$A143,'Census Tract'!AB$5:AB$832)</f>
        <v>27.865341892040583</v>
      </c>
      <c r="U143" s="29">
        <f ca="1">SUMIF('Census Tract'!$B$5:$B$832,$A143,'Census Tract'!AC$5:AC$832)</f>
        <v>60.676585094707121</v>
      </c>
      <c r="V143" s="29">
        <f ca="1">SUMIF('Census Tract'!$B$5:$B$832,$A143,'Census Tract'!AD$5:AD$832)</f>
        <v>0.78042026024632194</v>
      </c>
      <c r="W143" s="29">
        <f ca="1">SUMIF('Census Tract'!$B$5:$B$832,$A143,'Census Tract'!AE$5:AE$832)</f>
        <v>4.0429132423294547</v>
      </c>
      <c r="X143" s="29">
        <f ca="1">SUMIF('Census Tract'!$B$5:$B$832,$A143,'Census Tract'!AF$5:AF$832)</f>
        <v>18.629625631483414</v>
      </c>
      <c r="Y143" s="345">
        <f ca="1">SUMIF('Census Tract'!$B$5:$B$832,$A143,'Census Tract'!AG$5:AG$832)</f>
        <v>40.489912584934103</v>
      </c>
    </row>
    <row r="144" spans="1:25" x14ac:dyDescent="0.25">
      <c r="A144" s="4" t="s">
        <v>398</v>
      </c>
      <c r="B144" s="344">
        <f ca="1">SUMIF('Census Tract'!$B$5:$B$832,$A144,'Census Tract'!J$5:J$832)</f>
        <v>11.438652712844245</v>
      </c>
      <c r="C144" s="29">
        <f ca="1">SUMIF('Census Tract'!$B$5:$B$832,$A144,'Census Tract'!K$5:K$832)</f>
        <v>57.298521514989162</v>
      </c>
      <c r="D144" s="29">
        <f ca="1">SUMIF('Census Tract'!$B$5:$B$832,$A144,'Census Tract'!L$5:L$832)</f>
        <v>264.63612152922252</v>
      </c>
      <c r="E144" s="29">
        <f ca="1">SUMIF('Census Tract'!$B$5:$B$832,$A144,'Census Tract'!M$5:M$832)</f>
        <v>575.25090151684935</v>
      </c>
      <c r="F144" s="29">
        <f ca="1">SUMIF('Census Tract'!$B$5:$B$832,$A144,'Census Tract'!N$5:N$832)</f>
        <v>10.057040164449758</v>
      </c>
      <c r="G144" s="29">
        <f ca="1">SUMIF('Census Tract'!$B$5:$B$832,$A144,'Census Tract'!O$5:O$832)</f>
        <v>51.231201018899064</v>
      </c>
      <c r="H144" s="29">
        <f ca="1">SUMIF('Census Tract'!$B$5:$B$832,$A144,'Census Tract'!P$5:P$832)</f>
        <v>237.59636245135502</v>
      </c>
      <c r="I144" s="29">
        <f ca="1">SUMIF('Census Tract'!$B$5:$B$832,$A144,'Census Tract'!Q$5:Q$832)</f>
        <v>516.83999029386791</v>
      </c>
      <c r="J144" s="29">
        <f ca="1">SUMIF('Census Tract'!$B$5:$B$832,$A144,'Census Tract'!R$5:R$832)</f>
        <v>6.1083692472987057</v>
      </c>
      <c r="K144" s="29">
        <f ca="1">SUMIF('Census Tract'!$B$5:$B$832,$A144,'Census Tract'!S$5:S$832)</f>
        <v>31.133240501366387</v>
      </c>
      <c r="L144" s="29">
        <f ca="1">SUMIF('Census Tract'!$B$5:$B$832,$A144,'Census Tract'!T$5:T$832)</f>
        <v>142.21921478829677</v>
      </c>
      <c r="M144" s="29">
        <f ca="1">SUMIF('Census Tract'!$B$5:$B$832,$A144,'Census Tract'!U$5:U$832)</f>
        <v>308.4801714459212</v>
      </c>
      <c r="N144" s="344">
        <f ca="1">SUMIF('Census Tract'!$B$5:$B$832,$A144,'Census Tract'!V$5:V$832)</f>
        <v>0</v>
      </c>
      <c r="O144" s="29">
        <f ca="1">SUMIF('Census Tract'!$B$5:$B$832,$A144,'Census Tract'!W$5:W$832)</f>
        <v>0</v>
      </c>
      <c r="P144" s="29">
        <f ca="1">SUMIF('Census Tract'!$B$5:$B$832,$A144,'Census Tract'!X$5:X$832)</f>
        <v>0</v>
      </c>
      <c r="Q144" s="29">
        <f ca="1">SUMIF('Census Tract'!$B$5:$B$832,$A144,'Census Tract'!Y$5:Y$832)</f>
        <v>0</v>
      </c>
      <c r="R144" s="29">
        <f ca="1">SUMIF('Census Tract'!$B$5:$B$832,$A144,'Census Tract'!Z$5:Z$832)</f>
        <v>0</v>
      </c>
      <c r="S144" s="29">
        <f ca="1">SUMIF('Census Tract'!$B$5:$B$832,$A144,'Census Tract'!AA$5:AA$832)</f>
        <v>0</v>
      </c>
      <c r="T144" s="29">
        <f ca="1">SUMIF('Census Tract'!$B$5:$B$832,$A144,'Census Tract'!AB$5:AB$832)</f>
        <v>0</v>
      </c>
      <c r="U144" s="29">
        <f ca="1">SUMIF('Census Tract'!$B$5:$B$832,$A144,'Census Tract'!AC$5:AC$832)</f>
        <v>0</v>
      </c>
      <c r="V144" s="29">
        <f ca="1">SUMIF('Census Tract'!$B$5:$B$832,$A144,'Census Tract'!AD$5:AD$832)</f>
        <v>0</v>
      </c>
      <c r="W144" s="29">
        <f ca="1">SUMIF('Census Tract'!$B$5:$B$832,$A144,'Census Tract'!AE$5:AE$832)</f>
        <v>0</v>
      </c>
      <c r="X144" s="29">
        <f ca="1">SUMIF('Census Tract'!$B$5:$B$832,$A144,'Census Tract'!AF$5:AF$832)</f>
        <v>0</v>
      </c>
      <c r="Y144" s="345">
        <f ca="1">SUMIF('Census Tract'!$B$5:$B$832,$A144,'Census Tract'!AG$5:AG$832)</f>
        <v>0</v>
      </c>
    </row>
    <row r="145" spans="1:25" x14ac:dyDescent="0.25">
      <c r="A145" s="4" t="s">
        <v>399</v>
      </c>
      <c r="B145" s="344">
        <f ca="1">SUMIF('Census Tract'!$B$5:$B$832,$A145,'Census Tract'!J$5:J$832)</f>
        <v>2.1619388117110301</v>
      </c>
      <c r="C145" s="29">
        <f ca="1">SUMIF('Census Tract'!$B$5:$B$832,$A145,'Census Tract'!K$5:K$832)</f>
        <v>10.905630743253159</v>
      </c>
      <c r="D145" s="29">
        <f ca="1">SUMIF('Census Tract'!$B$5:$B$832,$A145,'Census Tract'!L$5:L$832)</f>
        <v>50.531893439228803</v>
      </c>
      <c r="E145" s="29">
        <f ca="1">SUMIF('Census Tract'!$B$5:$B$832,$A145,'Census Tract'!M$5:M$832)</f>
        <v>109.92289041544171</v>
      </c>
      <c r="F145" s="29">
        <f ca="1">SUMIF('Census Tract'!$B$5:$B$832,$A145,'Census Tract'!N$5:N$832)</f>
        <v>1.5546709416523332</v>
      </c>
      <c r="G145" s="29">
        <f ca="1">SUMIF('Census Tract'!$B$5:$B$832,$A145,'Census Tract'!O$5:O$832)</f>
        <v>8.1259405390726975</v>
      </c>
      <c r="H145" s="29">
        <f ca="1">SUMIF('Census Tract'!$B$5:$B$832,$A145,'Census Tract'!P$5:P$832)</f>
        <v>37.911091127629234</v>
      </c>
      <c r="I145" s="29">
        <f ca="1">SUMIF('Census Tract'!$B$5:$B$832,$A145,'Census Tract'!Q$5:Q$832)</f>
        <v>82.551133079614203</v>
      </c>
      <c r="J145" s="29">
        <f ca="1">SUMIF('Census Tract'!$B$5:$B$832,$A145,'Census Tract'!R$5:R$832)</f>
        <v>1.0617699836117032</v>
      </c>
      <c r="K145" s="29">
        <f ca="1">SUMIF('Census Tract'!$B$5:$B$832,$A145,'Census Tract'!S$5:S$832)</f>
        <v>5.5004260469824402</v>
      </c>
      <c r="L145" s="29">
        <f ca="1">SUMIF('Census Tract'!$B$5:$B$832,$A145,'Census Tract'!T$5:T$832)</f>
        <v>25.345801882679325</v>
      </c>
      <c r="M145" s="29">
        <f ca="1">SUMIF('Census Tract'!$B$5:$B$832,$A145,'Census Tract'!U$5:U$832)</f>
        <v>55.086952519884164</v>
      </c>
      <c r="N145" s="344">
        <f ca="1">SUMIF('Census Tract'!$B$5:$B$832,$A145,'Census Tract'!V$5:V$832)</f>
        <v>0.54048470292775752</v>
      </c>
      <c r="O145" s="29">
        <f ca="1">SUMIF('Census Tract'!$B$5:$B$832,$A145,'Census Tract'!W$5:W$832)</f>
        <v>2.7264076858132897</v>
      </c>
      <c r="P145" s="29">
        <f ca="1">SUMIF('Census Tract'!$B$5:$B$832,$A145,'Census Tract'!X$5:X$832)</f>
        <v>12.632973359807202</v>
      </c>
      <c r="Q145" s="29">
        <f ca="1">SUMIF('Census Tract'!$B$5:$B$832,$A145,'Census Tract'!Y$5:Y$832)</f>
        <v>27.480722603860428</v>
      </c>
      <c r="R145" s="29">
        <f ca="1">SUMIF('Census Tract'!$B$5:$B$832,$A145,'Census Tract'!Z$5:Z$832)</f>
        <v>0.38866773541308319</v>
      </c>
      <c r="S145" s="29">
        <f ca="1">SUMIF('Census Tract'!$B$5:$B$832,$A145,'Census Tract'!AA$5:AA$832)</f>
        <v>2.0314851347681744</v>
      </c>
      <c r="T145" s="29">
        <f ca="1">SUMIF('Census Tract'!$B$5:$B$832,$A145,'Census Tract'!AB$5:AB$832)</f>
        <v>9.4777727819073085</v>
      </c>
      <c r="U145" s="29">
        <f ca="1">SUMIF('Census Tract'!$B$5:$B$832,$A145,'Census Tract'!AC$5:AC$832)</f>
        <v>20.637783269903551</v>
      </c>
      <c r="V145" s="29">
        <f ca="1">SUMIF('Census Tract'!$B$5:$B$832,$A145,'Census Tract'!AD$5:AD$832)</f>
        <v>0.26544249590292579</v>
      </c>
      <c r="W145" s="29">
        <f ca="1">SUMIF('Census Tract'!$B$5:$B$832,$A145,'Census Tract'!AE$5:AE$832)</f>
        <v>1.37510651174561</v>
      </c>
      <c r="X145" s="29">
        <f ca="1">SUMIF('Census Tract'!$B$5:$B$832,$A145,'Census Tract'!AF$5:AF$832)</f>
        <v>6.3364504706698312</v>
      </c>
      <c r="Y145" s="345">
        <f ca="1">SUMIF('Census Tract'!$B$5:$B$832,$A145,'Census Tract'!AG$5:AG$832)</f>
        <v>13.771738129971045</v>
      </c>
    </row>
    <row r="146" spans="1:25" x14ac:dyDescent="0.25">
      <c r="A146" s="4" t="s">
        <v>402</v>
      </c>
      <c r="B146" s="344">
        <f ca="1">SUMIF('Census Tract'!$B$5:$B$832,$A146,'Census Tract'!J$5:J$832)</f>
        <v>4.9830615255002639</v>
      </c>
      <c r="C146" s="29">
        <f ca="1">SUMIF('Census Tract'!$B$5:$B$832,$A146,'Census Tract'!K$5:K$832)</f>
        <v>25.136432480717836</v>
      </c>
      <c r="D146" s="29">
        <f ca="1">SUMIF('Census Tract'!$B$5:$B$832,$A146,'Census Tract'!L$5:L$832)</f>
        <v>116.47116590150605</v>
      </c>
      <c r="E146" s="29">
        <f ca="1">SUMIF('Census Tract'!$B$5:$B$832,$A146,'Census Tract'!M$5:M$832)</f>
        <v>253.36171543516525</v>
      </c>
      <c r="F146" s="29">
        <f ca="1">SUMIF('Census Tract'!$B$5:$B$832,$A146,'Census Tract'!N$5:N$832)</f>
        <v>1.9558549161495236</v>
      </c>
      <c r="G146" s="29">
        <f ca="1">SUMIF('Census Tract'!$B$5:$B$832,$A146,'Census Tract'!O$5:O$832)</f>
        <v>10.222845443288788</v>
      </c>
      <c r="H146" s="29">
        <f ca="1">SUMIF('Census Tract'!$B$5:$B$832,$A146,'Census Tract'!P$5:P$832)</f>
        <v>47.694075943659001</v>
      </c>
      <c r="I146" s="29">
        <f ca="1">SUMIF('Census Tract'!$B$5:$B$832,$A146,'Census Tract'!Q$5:Q$832)</f>
        <v>103.85351339742441</v>
      </c>
      <c r="J146" s="29">
        <f ca="1">SUMIF('Census Tract'!$B$5:$B$832,$A146,'Census Tract'!R$5:R$832)</f>
        <v>1.335760505087866</v>
      </c>
      <c r="K146" s="29">
        <f ca="1">SUMIF('Census Tract'!$B$5:$B$832,$A146,'Census Tract'!S$5:S$832)</f>
        <v>6.9198150146639099</v>
      </c>
      <c r="L146" s="29">
        <f ca="1">SUMIF('Census Tract'!$B$5:$B$832,$A146,'Census Tract'!T$5:T$832)</f>
        <v>31.886304611381885</v>
      </c>
      <c r="M146" s="29">
        <f ca="1">SUMIF('Census Tract'!$B$5:$B$832,$A146,'Census Tract'!U$5:U$832)</f>
        <v>69.302180940746567</v>
      </c>
      <c r="N146" s="344">
        <f ca="1">SUMIF('Census Tract'!$B$5:$B$832,$A146,'Census Tract'!V$5:V$832)</f>
        <v>0</v>
      </c>
      <c r="O146" s="29">
        <f ca="1">SUMIF('Census Tract'!$B$5:$B$832,$A146,'Census Tract'!W$5:W$832)</f>
        <v>0</v>
      </c>
      <c r="P146" s="29">
        <f ca="1">SUMIF('Census Tract'!$B$5:$B$832,$A146,'Census Tract'!X$5:X$832)</f>
        <v>0</v>
      </c>
      <c r="Q146" s="29">
        <f ca="1">SUMIF('Census Tract'!$B$5:$B$832,$A146,'Census Tract'!Y$5:Y$832)</f>
        <v>0</v>
      </c>
      <c r="R146" s="29">
        <f ca="1">SUMIF('Census Tract'!$B$5:$B$832,$A146,'Census Tract'!Z$5:Z$832)</f>
        <v>0</v>
      </c>
      <c r="S146" s="29">
        <f ca="1">SUMIF('Census Tract'!$B$5:$B$832,$A146,'Census Tract'!AA$5:AA$832)</f>
        <v>0</v>
      </c>
      <c r="T146" s="29">
        <f ca="1">SUMIF('Census Tract'!$B$5:$B$832,$A146,'Census Tract'!AB$5:AB$832)</f>
        <v>0</v>
      </c>
      <c r="U146" s="29">
        <f ca="1">SUMIF('Census Tract'!$B$5:$B$832,$A146,'Census Tract'!AC$5:AC$832)</f>
        <v>0</v>
      </c>
      <c r="V146" s="29">
        <f ca="1">SUMIF('Census Tract'!$B$5:$B$832,$A146,'Census Tract'!AD$5:AD$832)</f>
        <v>0</v>
      </c>
      <c r="W146" s="29">
        <f ca="1">SUMIF('Census Tract'!$B$5:$B$832,$A146,'Census Tract'!AE$5:AE$832)</f>
        <v>0</v>
      </c>
      <c r="X146" s="29">
        <f ca="1">SUMIF('Census Tract'!$B$5:$B$832,$A146,'Census Tract'!AF$5:AF$832)</f>
        <v>0</v>
      </c>
      <c r="Y146" s="345">
        <f ca="1">SUMIF('Census Tract'!$B$5:$B$832,$A146,'Census Tract'!AG$5:AG$832)</f>
        <v>0</v>
      </c>
    </row>
    <row r="147" spans="1:25" x14ac:dyDescent="0.25">
      <c r="A147" s="4" t="s">
        <v>491</v>
      </c>
      <c r="B147" s="344">
        <f ca="1">SUMIF('Census Tract'!$B$5:$B$832,$A147,'Census Tract'!J$5:J$832)</f>
        <v>2.6920517399557391</v>
      </c>
      <c r="C147" s="29">
        <f ca="1">SUMIF('Census Tract'!$B$5:$B$832,$A147,'Census Tract'!K$5:K$832)</f>
        <v>13.57971930503165</v>
      </c>
      <c r="D147" s="29">
        <f ca="1">SUMIF('Census Tract'!$B$5:$B$832,$A147,'Census Tract'!L$5:L$832)</f>
        <v>62.922443003218817</v>
      </c>
      <c r="E147" s="29">
        <f ca="1">SUMIF('Census Tract'!$B$5:$B$832,$A147,'Census Tract'!M$5:M$832)</f>
        <v>136.87626439790608</v>
      </c>
      <c r="F147" s="29">
        <f ca="1">SUMIF('Census Tract'!$B$5:$B$832,$A147,'Census Tract'!N$5:N$832)</f>
        <v>3.6133839276107347</v>
      </c>
      <c r="G147" s="29">
        <f ca="1">SUMIF('Census Tract'!$B$5:$B$832,$A147,'Census Tract'!O$5:O$832)</f>
        <v>18.886403645905393</v>
      </c>
      <c r="H147" s="29">
        <f ca="1">SUMIF('Census Tract'!$B$5:$B$832,$A147,'Census Tract'!P$5:P$832)</f>
        <v>88.113390228525617</v>
      </c>
      <c r="I147" s="29">
        <f ca="1">SUMIF('Census Tract'!$B$5:$B$832,$A147,'Census Tract'!Q$5:Q$832)</f>
        <v>191.86628468073496</v>
      </c>
      <c r="J147" s="29">
        <f ca="1">SUMIF('Census Tract'!$B$5:$B$832,$A147,'Census Tract'!R$5:R$832)</f>
        <v>2.467777901299455</v>
      </c>
      <c r="K147" s="29">
        <f ca="1">SUMIF('Census Tract'!$B$5:$B$832,$A147,'Census Tract'!S$5:S$832)</f>
        <v>12.784152929528688</v>
      </c>
      <c r="L147" s="29">
        <f ca="1">SUMIF('Census Tract'!$B$5:$B$832,$A147,'Census Tract'!T$5:T$832)</f>
        <v>58.909001706780529</v>
      </c>
      <c r="M147" s="29">
        <f ca="1">SUMIF('Census Tract'!$B$5:$B$832,$A147,'Census Tract'!U$5:U$832)</f>
        <v>128.03372310081949</v>
      </c>
      <c r="N147" s="344">
        <f ca="1">SUMIF('Census Tract'!$B$5:$B$832,$A147,'Census Tract'!V$5:V$832)</f>
        <v>0</v>
      </c>
      <c r="O147" s="29">
        <f ca="1">SUMIF('Census Tract'!$B$5:$B$832,$A147,'Census Tract'!W$5:W$832)</f>
        <v>0</v>
      </c>
      <c r="P147" s="29">
        <f ca="1">SUMIF('Census Tract'!$B$5:$B$832,$A147,'Census Tract'!X$5:X$832)</f>
        <v>0</v>
      </c>
      <c r="Q147" s="29">
        <f ca="1">SUMIF('Census Tract'!$B$5:$B$832,$A147,'Census Tract'!Y$5:Y$832)</f>
        <v>0</v>
      </c>
      <c r="R147" s="29">
        <f ca="1">SUMIF('Census Tract'!$B$5:$B$832,$A147,'Census Tract'!Z$5:Z$832)</f>
        <v>0</v>
      </c>
      <c r="S147" s="29">
        <f ca="1">SUMIF('Census Tract'!$B$5:$B$832,$A147,'Census Tract'!AA$5:AA$832)</f>
        <v>0</v>
      </c>
      <c r="T147" s="29">
        <f ca="1">SUMIF('Census Tract'!$B$5:$B$832,$A147,'Census Tract'!AB$5:AB$832)</f>
        <v>0</v>
      </c>
      <c r="U147" s="29">
        <f ca="1">SUMIF('Census Tract'!$B$5:$B$832,$A147,'Census Tract'!AC$5:AC$832)</f>
        <v>0</v>
      </c>
      <c r="V147" s="29">
        <f ca="1">SUMIF('Census Tract'!$B$5:$B$832,$A147,'Census Tract'!AD$5:AD$832)</f>
        <v>0</v>
      </c>
      <c r="W147" s="29">
        <f ca="1">SUMIF('Census Tract'!$B$5:$B$832,$A147,'Census Tract'!AE$5:AE$832)</f>
        <v>0</v>
      </c>
      <c r="X147" s="29">
        <f ca="1">SUMIF('Census Tract'!$B$5:$B$832,$A147,'Census Tract'!AF$5:AF$832)</f>
        <v>0</v>
      </c>
      <c r="Y147" s="345">
        <f ca="1">SUMIF('Census Tract'!$B$5:$B$832,$A147,'Census Tract'!AG$5:AG$832)</f>
        <v>0</v>
      </c>
    </row>
    <row r="148" spans="1:25" x14ac:dyDescent="0.25">
      <c r="A148" s="4" t="s">
        <v>403</v>
      </c>
      <c r="B148" s="344">
        <f ca="1">SUMIF('Census Tract'!$B$5:$B$832,$A148,'Census Tract'!J$5:J$832)</f>
        <v>19.858635032305774</v>
      </c>
      <c r="C148" s="29">
        <f ca="1">SUMIF('Census Tract'!$B$5:$B$832,$A148,'Census Tract'!K$5:K$832)</f>
        <v>99.673249120405515</v>
      </c>
      <c r="D148" s="29">
        <f ca="1">SUMIF('Census Tract'!$B$5:$B$832,$A148,'Census Tract'!L$5:L$832)</f>
        <v>460.77072152853015</v>
      </c>
      <c r="E148" s="29">
        <f ca="1">SUMIF('Census Tract'!$B$5:$B$832,$A148,'Census Tract'!M$5:M$832)</f>
        <v>1001.8035252475381</v>
      </c>
      <c r="F148" s="29">
        <f ca="1">SUMIF('Census Tract'!$B$5:$B$832,$A148,'Census Tract'!N$5:N$832)</f>
        <v>8.288269534417978</v>
      </c>
      <c r="G148" s="29">
        <f ca="1">SUMIF('Census Tract'!$B$5:$B$832,$A148,'Census Tract'!O$5:O$832)</f>
        <v>41.567048552267174</v>
      </c>
      <c r="H148" s="29">
        <f ca="1">SUMIF('Census Tract'!$B$5:$B$832,$A148,'Census Tract'!P$5:P$832)</f>
        <v>192.06301736040626</v>
      </c>
      <c r="I148" s="29">
        <f ca="1">SUMIF('Census Tract'!$B$5:$B$832,$A148,'Census Tract'!Q$5:Q$832)</f>
        <v>417.52678235387322</v>
      </c>
      <c r="J148" s="29">
        <f ca="1">SUMIF('Census Tract'!$B$5:$B$832,$A148,'Census Tract'!R$5:R$832)</f>
        <v>4.6616880555306146</v>
      </c>
      <c r="K148" s="29">
        <f ca="1">SUMIF('Census Tract'!$B$5:$B$832,$A148,'Census Tract'!S$5:S$832)</f>
        <v>23.478429065738311</v>
      </c>
      <c r="L148" s="29">
        <f ca="1">SUMIF('Census Tract'!$B$5:$B$832,$A148,'Census Tract'!T$5:T$832)</f>
        <v>106.55611520960238</v>
      </c>
      <c r="M148" s="29">
        <f ca="1">SUMIF('Census Tract'!$B$5:$B$832,$A148,'Census Tract'!U$5:U$832)</f>
        <v>230.77437041552258</v>
      </c>
      <c r="N148" s="344">
        <f ca="1">SUMIF('Census Tract'!$B$5:$B$832,$A148,'Census Tract'!V$5:V$832)</f>
        <v>2.8765346142400521</v>
      </c>
      <c r="O148" s="29">
        <f ca="1">SUMIF('Census Tract'!$B$5:$B$832,$A148,'Census Tract'!W$5:W$832)</f>
        <v>14.456347611714502</v>
      </c>
      <c r="P148" s="29">
        <f ca="1">SUMIF('Census Tract'!$B$5:$B$832,$A148,'Census Tract'!X$5:X$832)</f>
        <v>66.868984010676002</v>
      </c>
      <c r="Q148" s="29">
        <f ca="1">SUMIF('Census Tract'!$B$5:$B$832,$A148,'Census Tract'!Y$5:Y$832)</f>
        <v>145.405360212348</v>
      </c>
      <c r="R148" s="29">
        <f ca="1">SUMIF('Census Tract'!$B$5:$B$832,$A148,'Census Tract'!Z$5:Z$832)</f>
        <v>0.98725547462530783</v>
      </c>
      <c r="S148" s="29">
        <f ca="1">SUMIF('Census Tract'!$B$5:$B$832,$A148,'Census Tract'!AA$5:AA$832)</f>
        <v>4.9145950506672005</v>
      </c>
      <c r="T148" s="29">
        <f ca="1">SUMIF('Census Tract'!$B$5:$B$832,$A148,'Census Tract'!AB$5:AB$832)</f>
        <v>22.667546696145106</v>
      </c>
      <c r="U148" s="29">
        <f ca="1">SUMIF('Census Tract'!$B$5:$B$832,$A148,'Census Tract'!AC$5:AC$832)</f>
        <v>49.261942657806458</v>
      </c>
      <c r="V148" s="29">
        <f ca="1">SUMIF('Census Tract'!$B$5:$B$832,$A148,'Census Tract'!AD$5:AD$832)</f>
        <v>0.5344025748258856</v>
      </c>
      <c r="W148" s="29">
        <f ca="1">SUMIF('Census Tract'!$B$5:$B$832,$A148,'Census Tract'!AE$5:AE$832)</f>
        <v>2.6744697246569409</v>
      </c>
      <c r="X148" s="29">
        <f ca="1">SUMIF('Census Tract'!$B$5:$B$832,$A148,'Census Tract'!AF$5:AF$832)</f>
        <v>12.095405625629263</v>
      </c>
      <c r="Y148" s="345">
        <f ca="1">SUMIF('Census Tract'!$B$5:$B$832,$A148,'Census Tract'!AG$5:AG$832)</f>
        <v>26.174044463866405</v>
      </c>
    </row>
    <row r="149" spans="1:25" x14ac:dyDescent="0.25">
      <c r="A149" s="4" t="s">
        <v>125</v>
      </c>
      <c r="B149" s="344">
        <f ca="1">SUMIF('Census Tract'!$B$5:$B$832,$A149,'Census Tract'!J$5:J$832)</f>
        <v>69.419444791595367</v>
      </c>
      <c r="C149" s="29">
        <f ca="1">SUMIF('Census Tract'!$B$5:$B$832,$A149,'Census Tract'!K$5:K$832)</f>
        <v>345.80193858453856</v>
      </c>
      <c r="D149" s="29">
        <f ca="1">SUMIF('Census Tract'!$B$5:$B$832,$A149,'Census Tract'!L$5:L$832)</f>
        <v>1592.9405417867629</v>
      </c>
      <c r="E149" s="29">
        <f ca="1">SUMIF('Census Tract'!$B$5:$B$832,$A149,'Census Tract'!M$5:M$832)</f>
        <v>3460.6201343697903</v>
      </c>
      <c r="F149" s="29">
        <f ca="1">SUMIF('Census Tract'!$B$5:$B$832,$A149,'Census Tract'!N$5:N$832)</f>
        <v>41.650603532010365</v>
      </c>
      <c r="G149" s="29">
        <f ca="1">SUMIF('Census Tract'!$B$5:$B$832,$A149,'Census Tract'!O$5:O$832)</f>
        <v>201.47798569150365</v>
      </c>
      <c r="H149" s="29">
        <f ca="1">SUMIF('Census Tract'!$B$5:$B$832,$A149,'Census Tract'!P$5:P$832)</f>
        <v>922.73077111493649</v>
      </c>
      <c r="I149" s="29">
        <f ca="1">SUMIF('Census Tract'!$B$5:$B$832,$A149,'Census Tract'!Q$5:Q$832)</f>
        <v>2002.8671240123745</v>
      </c>
      <c r="J149" s="29">
        <f ca="1">SUMIF('Census Tract'!$B$5:$B$832,$A149,'Census Tract'!R$5:R$832)</f>
        <v>19.208356853600637</v>
      </c>
      <c r="K149" s="29">
        <f ca="1">SUMIF('Census Tract'!$B$5:$B$832,$A149,'Census Tract'!S$5:S$832)</f>
        <v>93.301022133250356</v>
      </c>
      <c r="L149" s="29">
        <f ca="1">SUMIF('Census Tract'!$B$5:$B$832,$A149,'Census Tract'!T$5:T$832)</f>
        <v>414.83753626175525</v>
      </c>
      <c r="M149" s="29">
        <f ca="1">SUMIF('Census Tract'!$B$5:$B$832,$A149,'Census Tract'!U$5:U$832)</f>
        <v>894.06495093173305</v>
      </c>
      <c r="N149" s="344">
        <f ca="1">SUMIF('Census Tract'!$B$5:$B$832,$A149,'Census Tract'!V$5:V$832)</f>
        <v>7.9497591939737378</v>
      </c>
      <c r="O149" s="29">
        <f ca="1">SUMIF('Census Tract'!$B$5:$B$832,$A149,'Census Tract'!W$5:W$832)</f>
        <v>39.506887536387197</v>
      </c>
      <c r="P149" s="29">
        <f ca="1">SUMIF('Census Tract'!$B$5:$B$832,$A149,'Census Tract'!X$5:X$832)</f>
        <v>181.78637189489618</v>
      </c>
      <c r="Q149" s="29">
        <f ca="1">SUMIF('Census Tract'!$B$5:$B$832,$A149,'Census Tract'!Y$5:Y$832)</f>
        <v>394.82727555177678</v>
      </c>
      <c r="R149" s="29">
        <f ca="1">SUMIF('Census Tract'!$B$5:$B$832,$A149,'Census Tract'!Z$5:Z$832)</f>
        <v>3.1245428501675168</v>
      </c>
      <c r="S149" s="29">
        <f ca="1">SUMIF('Census Tract'!$B$5:$B$832,$A149,'Census Tract'!AA$5:AA$832)</f>
        <v>14.868404741420251</v>
      </c>
      <c r="T149" s="29">
        <f ca="1">SUMIF('Census Tract'!$B$5:$B$832,$A149,'Census Tract'!AB$5:AB$832)</f>
        <v>67.811678165079087</v>
      </c>
      <c r="U149" s="29">
        <f ca="1">SUMIF('Census Tract'!$B$5:$B$832,$A149,'Census Tract'!AC$5:AC$832)</f>
        <v>147.08472229803843</v>
      </c>
      <c r="V149" s="29">
        <f ca="1">SUMIF('Census Tract'!$B$5:$B$832,$A149,'Census Tract'!AD$5:AD$832)</f>
        <v>1.3008514765169186</v>
      </c>
      <c r="W149" s="29">
        <f ca="1">SUMIF('Census Tract'!$B$5:$B$832,$A149,'Census Tract'!AE$5:AE$832)</f>
        <v>6.1792205405735334</v>
      </c>
      <c r="X149" s="29">
        <f ca="1">SUMIF('Census Tract'!$B$5:$B$832,$A149,'Census Tract'!AF$5:AF$832)</f>
        <v>27.112666955602084</v>
      </c>
      <c r="Y149" s="345">
        <f ca="1">SUMIF('Census Tract'!$B$5:$B$832,$A149,'Census Tract'!AG$5:AG$832)</f>
        <v>58.246235775725225</v>
      </c>
    </row>
    <row r="150" spans="1:25" x14ac:dyDescent="0.25">
      <c r="A150" s="4" t="s">
        <v>405</v>
      </c>
      <c r="B150" s="344">
        <f ca="1">SUMIF('Census Tract'!$B$5:$B$832,$A150,'Census Tract'!J$5:J$832)</f>
        <v>7.1518211982691868</v>
      </c>
      <c r="C150" s="29">
        <f ca="1">SUMIF('Census Tract'!$B$5:$B$832,$A150,'Census Tract'!K$5:K$832)</f>
        <v>35.95412119370463</v>
      </c>
      <c r="D150" s="29">
        <f ca="1">SUMIF('Census Tract'!$B$5:$B$832,$A150,'Census Tract'!L$5:L$832)</f>
        <v>166.33404809961655</v>
      </c>
      <c r="E150" s="29">
        <f ca="1">SUMIF('Census Tract'!$B$5:$B$832,$A150,'Census Tract'!M$5:M$832)</f>
        <v>361.70261629973521</v>
      </c>
      <c r="F150" s="29">
        <f ca="1">SUMIF('Census Tract'!$B$5:$B$832,$A150,'Census Tract'!N$5:N$832)</f>
        <v>5.986642235814978</v>
      </c>
      <c r="G150" s="29">
        <f ca="1">SUMIF('Census Tract'!$B$5:$B$832,$A150,'Census Tract'!O$5:O$832)</f>
        <v>30.261449772319921</v>
      </c>
      <c r="H150" s="29">
        <f ca="1">SUMIF('Census Tract'!$B$5:$B$832,$A150,'Census Tract'!P$5:P$832)</f>
        <v>140.08803030795457</v>
      </c>
      <c r="I150" s="29">
        <f ca="1">SUMIF('Census Tract'!$B$5:$B$832,$A150,'Census Tract'!Q$5:Q$832)</f>
        <v>304.63625366224204</v>
      </c>
      <c r="J150" s="29">
        <f ca="1">SUMIF('Census Tract'!$B$5:$B$832,$A150,'Census Tract'!R$5:R$832)</f>
        <v>3.5023650501679531</v>
      </c>
      <c r="K150" s="29">
        <f ca="1">SUMIF('Census Tract'!$B$5:$B$832,$A150,'Census Tract'!S$5:S$832)</f>
        <v>17.749857185099472</v>
      </c>
      <c r="L150" s="29">
        <f ca="1">SUMIF('Census Tract'!$B$5:$B$832,$A150,'Census Tract'!T$5:T$832)</f>
        <v>80.833069841183715</v>
      </c>
      <c r="M150" s="29">
        <f ca="1">SUMIF('Census Tract'!$B$5:$B$832,$A150,'Census Tract'!U$5:U$832)</f>
        <v>175.20470652337016</v>
      </c>
      <c r="N150" s="344">
        <f ca="1">SUMIF('Census Tract'!$B$5:$B$832,$A150,'Census Tract'!V$5:V$832)</f>
        <v>0</v>
      </c>
      <c r="O150" s="29">
        <f ca="1">SUMIF('Census Tract'!$B$5:$B$832,$A150,'Census Tract'!W$5:W$832)</f>
        <v>0</v>
      </c>
      <c r="P150" s="29">
        <f ca="1">SUMIF('Census Tract'!$B$5:$B$832,$A150,'Census Tract'!X$5:X$832)</f>
        <v>0</v>
      </c>
      <c r="Q150" s="29">
        <f ca="1">SUMIF('Census Tract'!$B$5:$B$832,$A150,'Census Tract'!Y$5:Y$832)</f>
        <v>0</v>
      </c>
      <c r="R150" s="29">
        <f ca="1">SUMIF('Census Tract'!$B$5:$B$832,$A150,'Census Tract'!Z$5:Z$832)</f>
        <v>0</v>
      </c>
      <c r="S150" s="29">
        <f ca="1">SUMIF('Census Tract'!$B$5:$B$832,$A150,'Census Tract'!AA$5:AA$832)</f>
        <v>0</v>
      </c>
      <c r="T150" s="29">
        <f ca="1">SUMIF('Census Tract'!$B$5:$B$832,$A150,'Census Tract'!AB$5:AB$832)</f>
        <v>0</v>
      </c>
      <c r="U150" s="29">
        <f ca="1">SUMIF('Census Tract'!$B$5:$B$832,$A150,'Census Tract'!AC$5:AC$832)</f>
        <v>0</v>
      </c>
      <c r="V150" s="29">
        <f ca="1">SUMIF('Census Tract'!$B$5:$B$832,$A150,'Census Tract'!AD$5:AD$832)</f>
        <v>0</v>
      </c>
      <c r="W150" s="29">
        <f ca="1">SUMIF('Census Tract'!$B$5:$B$832,$A150,'Census Tract'!AE$5:AE$832)</f>
        <v>0</v>
      </c>
      <c r="X150" s="29">
        <f ca="1">SUMIF('Census Tract'!$B$5:$B$832,$A150,'Census Tract'!AF$5:AF$832)</f>
        <v>0</v>
      </c>
      <c r="Y150" s="345">
        <f ca="1">SUMIF('Census Tract'!$B$5:$B$832,$A150,'Census Tract'!AG$5:AG$832)</f>
        <v>0</v>
      </c>
    </row>
    <row r="151" spans="1:25" x14ac:dyDescent="0.25">
      <c r="A151" s="4" t="s">
        <v>406</v>
      </c>
      <c r="B151" s="344">
        <f ca="1">SUMIF('Census Tract'!$B$5:$B$832,$A151,'Census Tract'!J$5:J$832)</f>
        <v>4.2747077286283481</v>
      </c>
      <c r="C151" s="29">
        <f ca="1">SUMIF('Census Tract'!$B$5:$B$832,$A151,'Census Tract'!K$5:K$832)</f>
        <v>21.563230083674686</v>
      </c>
      <c r="D151" s="29">
        <f ca="1">SUMIF('Census Tract'!$B$5:$B$832,$A151,'Census Tract'!L$5:L$832)</f>
        <v>99.914518513101996</v>
      </c>
      <c r="E151" s="29">
        <f ca="1">SUMIF('Census Tract'!$B$5:$B$832,$A151,'Census Tract'!M$5:M$832)</f>
        <v>217.34575773685773</v>
      </c>
      <c r="F151" s="29">
        <f ca="1">SUMIF('Census Tract'!$B$5:$B$832,$A151,'Census Tract'!N$5:N$832)</f>
        <v>2.8673253649543984</v>
      </c>
      <c r="G151" s="29">
        <f ca="1">SUMIF('Census Tract'!$B$5:$B$832,$A151,'Census Tract'!O$5:O$832)</f>
        <v>14.986911247618089</v>
      </c>
      <c r="H151" s="29">
        <f ca="1">SUMIF('Census Tract'!$B$5:$B$832,$A151,'Census Tract'!P$5:P$832)</f>
        <v>69.920540926697271</v>
      </c>
      <c r="I151" s="29">
        <f ca="1">SUMIF('Census Tract'!$B$5:$B$832,$A151,'Census Tract'!Q$5:Q$832)</f>
        <v>152.25148386277402</v>
      </c>
      <c r="J151" s="29">
        <f ca="1">SUMIF('Census Tract'!$B$5:$B$832,$A151,'Census Tract'!R$5:R$832)</f>
        <v>1.9582536240893298</v>
      </c>
      <c r="K151" s="29">
        <f ca="1">SUMIF('Census Tract'!$B$5:$B$832,$A151,'Census Tract'!S$5:S$832)</f>
        <v>10.144597612280799</v>
      </c>
      <c r="L151" s="29">
        <f ca="1">SUMIF('Census Tract'!$B$5:$B$832,$A151,'Census Tract'!T$5:T$832)</f>
        <v>46.746008229931533</v>
      </c>
      <c r="M151" s="29">
        <f ca="1">SUMIF('Census Tract'!$B$5:$B$832,$A151,'Census Tract'!U$5:U$832)</f>
        <v>101.59848750400386</v>
      </c>
      <c r="N151" s="344">
        <f ca="1">SUMIF('Census Tract'!$B$5:$B$832,$A151,'Census Tract'!V$5:V$832)</f>
        <v>0</v>
      </c>
      <c r="O151" s="29">
        <f ca="1">SUMIF('Census Tract'!$B$5:$B$832,$A151,'Census Tract'!W$5:W$832)</f>
        <v>0</v>
      </c>
      <c r="P151" s="29">
        <f ca="1">SUMIF('Census Tract'!$B$5:$B$832,$A151,'Census Tract'!X$5:X$832)</f>
        <v>0</v>
      </c>
      <c r="Q151" s="29">
        <f ca="1">SUMIF('Census Tract'!$B$5:$B$832,$A151,'Census Tract'!Y$5:Y$832)</f>
        <v>0</v>
      </c>
      <c r="R151" s="29">
        <f ca="1">SUMIF('Census Tract'!$B$5:$B$832,$A151,'Census Tract'!Z$5:Z$832)</f>
        <v>0</v>
      </c>
      <c r="S151" s="29">
        <f ca="1">SUMIF('Census Tract'!$B$5:$B$832,$A151,'Census Tract'!AA$5:AA$832)</f>
        <v>0</v>
      </c>
      <c r="T151" s="29">
        <f ca="1">SUMIF('Census Tract'!$B$5:$B$832,$A151,'Census Tract'!AB$5:AB$832)</f>
        <v>0</v>
      </c>
      <c r="U151" s="29">
        <f ca="1">SUMIF('Census Tract'!$B$5:$B$832,$A151,'Census Tract'!AC$5:AC$832)</f>
        <v>0</v>
      </c>
      <c r="V151" s="29">
        <f ca="1">SUMIF('Census Tract'!$B$5:$B$832,$A151,'Census Tract'!AD$5:AD$832)</f>
        <v>0</v>
      </c>
      <c r="W151" s="29">
        <f ca="1">SUMIF('Census Tract'!$B$5:$B$832,$A151,'Census Tract'!AE$5:AE$832)</f>
        <v>0</v>
      </c>
      <c r="X151" s="29">
        <f ca="1">SUMIF('Census Tract'!$B$5:$B$832,$A151,'Census Tract'!AF$5:AF$832)</f>
        <v>0</v>
      </c>
      <c r="Y151" s="345">
        <f ca="1">SUMIF('Census Tract'!$B$5:$B$832,$A151,'Census Tract'!AG$5:AG$832)</f>
        <v>0</v>
      </c>
    </row>
    <row r="152" spans="1:25" x14ac:dyDescent="0.25">
      <c r="A152" s="4" t="s">
        <v>407</v>
      </c>
      <c r="B152" s="344">
        <f ca="1">SUMIF('Census Tract'!$B$5:$B$832,$A152,'Census Tract'!J$5:J$832)</f>
        <v>1.9329914890778079</v>
      </c>
      <c r="C152" s="29">
        <f ca="1">SUMIF('Census Tract'!$B$5:$B$832,$A152,'Census Tract'!K$5:K$832)</f>
        <v>9.7507345238183891</v>
      </c>
      <c r="D152" s="29">
        <f ca="1">SUMIF('Census Tract'!$B$5:$B$832,$A152,'Census Tract'!L$5:L$832)</f>
        <v>45.180612613041816</v>
      </c>
      <c r="E152" s="29">
        <f ca="1">SUMIF('Census Tract'!$B$5:$B$832,$A152,'Census Tract'!M$5:M$832)</f>
        <v>98.282157883884636</v>
      </c>
      <c r="F152" s="29">
        <f ca="1">SUMIF('Census Tract'!$B$5:$B$832,$A152,'Census Tract'!N$5:N$832)</f>
        <v>1.9415491388544848</v>
      </c>
      <c r="G152" s="29">
        <f ca="1">SUMIF('Census Tract'!$B$5:$B$832,$A152,'Census Tract'!O$5:O$832)</f>
        <v>10.148072131104056</v>
      </c>
      <c r="H152" s="29">
        <f ca="1">SUMIF('Census Tract'!$B$5:$B$832,$A152,'Census Tract'!P$5:P$832)</f>
        <v>47.345225513543312</v>
      </c>
      <c r="I152" s="29">
        <f ca="1">SUMIF('Census Tract'!$B$5:$B$832,$A152,'Census Tract'!Q$5:Q$832)</f>
        <v>103.09389405055805</v>
      </c>
      <c r="J152" s="29">
        <f ca="1">SUMIF('Census Tract'!$B$5:$B$832,$A152,'Census Tract'!R$5:R$832)</f>
        <v>1.3259903058018601</v>
      </c>
      <c r="K152" s="29">
        <f ca="1">SUMIF('Census Tract'!$B$5:$B$832,$A152,'Census Tract'!S$5:S$832)</f>
        <v>6.8692011722437707</v>
      </c>
      <c r="L152" s="29">
        <f ca="1">SUMIF('Census Tract'!$B$5:$B$832,$A152,'Census Tract'!T$5:T$832)</f>
        <v>31.65307751014565</v>
      </c>
      <c r="M152" s="29">
        <f ca="1">SUMIF('Census Tract'!$B$5:$B$832,$A152,'Census Tract'!U$5:U$832)</f>
        <v>68.795281600507877</v>
      </c>
      <c r="N152" s="344">
        <f ca="1">SUMIF('Census Tract'!$B$5:$B$832,$A152,'Census Tract'!V$5:V$832)</f>
        <v>0</v>
      </c>
      <c r="O152" s="29">
        <f ca="1">SUMIF('Census Tract'!$B$5:$B$832,$A152,'Census Tract'!W$5:W$832)</f>
        <v>0</v>
      </c>
      <c r="P152" s="29">
        <f ca="1">SUMIF('Census Tract'!$B$5:$B$832,$A152,'Census Tract'!X$5:X$832)</f>
        <v>0</v>
      </c>
      <c r="Q152" s="29">
        <f ca="1">SUMIF('Census Tract'!$B$5:$B$832,$A152,'Census Tract'!Y$5:Y$832)</f>
        <v>0</v>
      </c>
      <c r="R152" s="29">
        <f ca="1">SUMIF('Census Tract'!$B$5:$B$832,$A152,'Census Tract'!Z$5:Z$832)</f>
        <v>0</v>
      </c>
      <c r="S152" s="29">
        <f ca="1">SUMIF('Census Tract'!$B$5:$B$832,$A152,'Census Tract'!AA$5:AA$832)</f>
        <v>0</v>
      </c>
      <c r="T152" s="29">
        <f ca="1">SUMIF('Census Tract'!$B$5:$B$832,$A152,'Census Tract'!AB$5:AB$832)</f>
        <v>0</v>
      </c>
      <c r="U152" s="29">
        <f ca="1">SUMIF('Census Tract'!$B$5:$B$832,$A152,'Census Tract'!AC$5:AC$832)</f>
        <v>0</v>
      </c>
      <c r="V152" s="29">
        <f ca="1">SUMIF('Census Tract'!$B$5:$B$832,$A152,'Census Tract'!AD$5:AD$832)</f>
        <v>0</v>
      </c>
      <c r="W152" s="29">
        <f ca="1">SUMIF('Census Tract'!$B$5:$B$832,$A152,'Census Tract'!AE$5:AE$832)</f>
        <v>0</v>
      </c>
      <c r="X152" s="29">
        <f ca="1">SUMIF('Census Tract'!$B$5:$B$832,$A152,'Census Tract'!AF$5:AF$832)</f>
        <v>0</v>
      </c>
      <c r="Y152" s="345">
        <f ca="1">SUMIF('Census Tract'!$B$5:$B$832,$A152,'Census Tract'!AG$5:AG$832)</f>
        <v>0</v>
      </c>
    </row>
    <row r="153" spans="1:25" x14ac:dyDescent="0.25">
      <c r="A153" s="4" t="s">
        <v>494</v>
      </c>
      <c r="B153" s="344">
        <f ca="1">SUMIF('Census Tract'!$B$5:$B$832,$A153,'Census Tract'!J$5:J$832)</f>
        <v>1.424390389805348</v>
      </c>
      <c r="C153" s="29">
        <f ca="1">SUMIF('Census Tract'!$B$5:$B$832,$A153,'Census Tract'!K$5:K$832)</f>
        <v>7.1851597007787333</v>
      </c>
      <c r="D153" s="29">
        <f ca="1">SUMIF('Census Tract'!$B$5:$B$832,$A153,'Census Tract'!L$5:L$832)</f>
        <v>33.292867958894881</v>
      </c>
      <c r="E153" s="29">
        <f ca="1">SUMIF('Census Tract'!$B$5:$B$832,$A153,'Census Tract'!M$5:M$832)</f>
        <v>72.42254400505648</v>
      </c>
      <c r="F153" s="29">
        <f ca="1">SUMIF('Census Tract'!$B$5:$B$832,$A153,'Census Tract'!N$5:N$832)</f>
        <v>2.6941570935429868</v>
      </c>
      <c r="G153" s="29">
        <f ca="1">SUMIF('Census Tract'!$B$5:$B$832,$A153,'Census Tract'!O$5:O$832)</f>
        <v>14.081796834630104</v>
      </c>
      <c r="H153" s="29">
        <f ca="1">SUMIF('Census Tract'!$B$5:$B$832,$A153,'Census Tract'!P$5:P$832)</f>
        <v>65.697783594580002</v>
      </c>
      <c r="I153" s="29">
        <f ca="1">SUMIF('Census Tract'!$B$5:$B$832,$A153,'Census Tract'!Q$5:Q$832)</f>
        <v>143.05645960686496</v>
      </c>
      <c r="J153" s="29">
        <f ca="1">SUMIF('Census Tract'!$B$5:$B$832,$A153,'Census Tract'!R$5:R$832)</f>
        <v>1.8399875217441313</v>
      </c>
      <c r="K153" s="29">
        <f ca="1">SUMIF('Census Tract'!$B$5:$B$832,$A153,'Census Tract'!S$5:S$832)</f>
        <v>9.5319282395774554</v>
      </c>
      <c r="L153" s="29">
        <f ca="1">SUMIF('Census Tract'!$B$5:$B$832,$A153,'Census Tract'!T$5:T$832)</f>
        <v>43.922845731702246</v>
      </c>
      <c r="M153" s="29">
        <f ca="1">SUMIF('Census Tract'!$B$5:$B$832,$A153,'Census Tract'!U$5:U$832)</f>
        <v>95.462583056563503</v>
      </c>
      <c r="N153" s="344">
        <f ca="1">SUMIF('Census Tract'!$B$5:$B$832,$A153,'Census Tract'!V$5:V$832)</f>
        <v>0</v>
      </c>
      <c r="O153" s="29">
        <f ca="1">SUMIF('Census Tract'!$B$5:$B$832,$A153,'Census Tract'!W$5:W$832)</f>
        <v>0</v>
      </c>
      <c r="P153" s="29">
        <f ca="1">SUMIF('Census Tract'!$B$5:$B$832,$A153,'Census Tract'!X$5:X$832)</f>
        <v>0</v>
      </c>
      <c r="Q153" s="29">
        <f ca="1">SUMIF('Census Tract'!$B$5:$B$832,$A153,'Census Tract'!Y$5:Y$832)</f>
        <v>0</v>
      </c>
      <c r="R153" s="29">
        <f ca="1">SUMIF('Census Tract'!$B$5:$B$832,$A153,'Census Tract'!Z$5:Z$832)</f>
        <v>0</v>
      </c>
      <c r="S153" s="29">
        <f ca="1">SUMIF('Census Tract'!$B$5:$B$832,$A153,'Census Tract'!AA$5:AA$832)</f>
        <v>0</v>
      </c>
      <c r="T153" s="29">
        <f ca="1">SUMIF('Census Tract'!$B$5:$B$832,$A153,'Census Tract'!AB$5:AB$832)</f>
        <v>0</v>
      </c>
      <c r="U153" s="29">
        <f ca="1">SUMIF('Census Tract'!$B$5:$B$832,$A153,'Census Tract'!AC$5:AC$832)</f>
        <v>0</v>
      </c>
      <c r="V153" s="29">
        <f ca="1">SUMIF('Census Tract'!$B$5:$B$832,$A153,'Census Tract'!AD$5:AD$832)</f>
        <v>0</v>
      </c>
      <c r="W153" s="29">
        <f ca="1">SUMIF('Census Tract'!$B$5:$B$832,$A153,'Census Tract'!AE$5:AE$832)</f>
        <v>0</v>
      </c>
      <c r="X153" s="29">
        <f ca="1">SUMIF('Census Tract'!$B$5:$B$832,$A153,'Census Tract'!AF$5:AF$832)</f>
        <v>0</v>
      </c>
      <c r="Y153" s="345">
        <f ca="1">SUMIF('Census Tract'!$B$5:$B$832,$A153,'Census Tract'!AG$5:AG$832)</f>
        <v>0</v>
      </c>
    </row>
    <row r="154" spans="1:25" x14ac:dyDescent="0.25">
      <c r="A154" s="4" t="s">
        <v>408</v>
      </c>
      <c r="B154" s="344">
        <f ca="1">SUMIF('Census Tract'!$B$5:$B$832,$A154,'Census Tract'!J$5:J$832)</f>
        <v>1.5223955368471551</v>
      </c>
      <c r="C154" s="29">
        <f ca="1">SUMIF('Census Tract'!$B$5:$B$832,$A154,'Census Tract'!K$5:K$832)</f>
        <v>7.5656517125337555</v>
      </c>
      <c r="D154" s="29">
        <f ca="1">SUMIF('Census Tract'!$B$5:$B$832,$A154,'Census Tract'!L$5:L$832)</f>
        <v>34.812470979273961</v>
      </c>
      <c r="E154" s="29">
        <f ca="1">SUMIF('Census Tract'!$B$5:$B$832,$A154,'Census Tract'!M$5:M$832)</f>
        <v>75.610250255277435</v>
      </c>
      <c r="F154" s="29">
        <f ca="1">SUMIF('Census Tract'!$B$5:$B$832,$A154,'Census Tract'!N$5:N$832)</f>
        <v>0.91265316974988331</v>
      </c>
      <c r="G154" s="29">
        <f ca="1">SUMIF('Census Tract'!$B$5:$B$832,$A154,'Census Tract'!O$5:O$832)</f>
        <v>4.3429382687627012</v>
      </c>
      <c r="H154" s="29">
        <f ca="1">SUMIF('Census Tract'!$B$5:$B$832,$A154,'Census Tract'!P$5:P$832)</f>
        <v>19.807231326688427</v>
      </c>
      <c r="I154" s="29">
        <f ca="1">SUMIF('Census Tract'!$B$5:$B$832,$A154,'Census Tract'!Q$5:Q$832)</f>
        <v>42.962233025509391</v>
      </c>
      <c r="J154" s="29">
        <f ca="1">SUMIF('Census Tract'!$B$5:$B$832,$A154,'Census Tract'!R$5:R$832)</f>
        <v>0.37996797622837231</v>
      </c>
      <c r="K154" s="29">
        <f ca="1">SUMIF('Census Tract'!$B$5:$B$832,$A154,'Census Tract'!S$5:S$832)</f>
        <v>1.8048993031526741</v>
      </c>
      <c r="L154" s="29">
        <f ca="1">SUMIF('Census Tract'!$B$5:$B$832,$A154,'Census Tract'!T$5:T$832)</f>
        <v>7.9193861707086288</v>
      </c>
      <c r="M154" s="29">
        <f ca="1">SUMIF('Census Tract'!$B$5:$B$832,$A154,'Census Tract'!U$5:U$832)</f>
        <v>17.013244578759636</v>
      </c>
      <c r="N154" s="344">
        <f ca="1">SUMIF('Census Tract'!$B$5:$B$832,$A154,'Census Tract'!V$5:V$832)</f>
        <v>0.38059888421178867</v>
      </c>
      <c r="O154" s="29">
        <f ca="1">SUMIF('Census Tract'!$B$5:$B$832,$A154,'Census Tract'!W$5:W$832)</f>
        <v>1.8914129281334393</v>
      </c>
      <c r="P154" s="29">
        <f ca="1">SUMIF('Census Tract'!$B$5:$B$832,$A154,'Census Tract'!X$5:X$832)</f>
        <v>8.703117744818492</v>
      </c>
      <c r="Q154" s="29">
        <f ca="1">SUMIF('Census Tract'!$B$5:$B$832,$A154,'Census Tract'!Y$5:Y$832)</f>
        <v>18.902562563819359</v>
      </c>
      <c r="R154" s="29">
        <f ca="1">SUMIF('Census Tract'!$B$5:$B$832,$A154,'Census Tract'!Z$5:Z$832)</f>
        <v>0.22816329243747091</v>
      </c>
      <c r="S154" s="29">
        <f ca="1">SUMIF('Census Tract'!$B$5:$B$832,$A154,'Census Tract'!AA$5:AA$832)</f>
        <v>1.0857345671906753</v>
      </c>
      <c r="T154" s="29">
        <f ca="1">SUMIF('Census Tract'!$B$5:$B$832,$A154,'Census Tract'!AB$5:AB$832)</f>
        <v>4.9518078316721059</v>
      </c>
      <c r="U154" s="29">
        <f ca="1">SUMIF('Census Tract'!$B$5:$B$832,$A154,'Census Tract'!AC$5:AC$832)</f>
        <v>10.740558256377348</v>
      </c>
      <c r="V154" s="29">
        <f ca="1">SUMIF('Census Tract'!$B$5:$B$832,$A154,'Census Tract'!AD$5:AD$832)</f>
        <v>9.4991994057093077E-2</v>
      </c>
      <c r="W154" s="29">
        <f ca="1">SUMIF('Census Tract'!$B$5:$B$832,$A154,'Census Tract'!AE$5:AE$832)</f>
        <v>0.45122482578816858</v>
      </c>
      <c r="X154" s="29">
        <f ca="1">SUMIF('Census Tract'!$B$5:$B$832,$A154,'Census Tract'!AF$5:AF$832)</f>
        <v>1.9798465426771568</v>
      </c>
      <c r="Y154" s="345">
        <f ca="1">SUMIF('Census Tract'!$B$5:$B$832,$A154,'Census Tract'!AG$5:AG$832)</f>
        <v>4.2533111446899099</v>
      </c>
    </row>
    <row r="155" spans="1:25" x14ac:dyDescent="0.25">
      <c r="A155" s="4" t="s">
        <v>495</v>
      </c>
      <c r="B155" s="344">
        <f ca="1">SUMIF('Census Tract'!$B$5:$B$832,$A155,'Census Tract'!J$5:J$832)</f>
        <v>0.82513229700698165</v>
      </c>
      <c r="C155" s="29">
        <f ca="1">SUMIF('Census Tract'!$B$5:$B$832,$A155,'Census Tract'!K$5:K$832)</f>
        <v>4.1622769787682632</v>
      </c>
      <c r="D155" s="29">
        <f ca="1">SUMIF('Census Tract'!$B$5:$B$832,$A155,'Census Tract'!L$5:L$832)</f>
        <v>19.286159756123574</v>
      </c>
      <c r="E155" s="29">
        <f ca="1">SUMIF('Census Tract'!$B$5:$B$832,$A155,'Census Tract'!M$5:M$832)</f>
        <v>41.953512546618477</v>
      </c>
      <c r="F155" s="29">
        <f ca="1">SUMIF('Census Tract'!$B$5:$B$832,$A155,'Census Tract'!N$5:N$832)</f>
        <v>2.3958414923615035</v>
      </c>
      <c r="G155" s="29">
        <f ca="1">SUMIF('Census Tract'!$B$5:$B$832,$A155,'Census Tract'!O$5:O$832)</f>
        <v>12.522563448237683</v>
      </c>
      <c r="H155" s="29">
        <f ca="1">SUMIF('Census Tract'!$B$5:$B$832,$A155,'Census Tract'!P$5:P$832)</f>
        <v>58.423273189719147</v>
      </c>
      <c r="I155" s="29">
        <f ca="1">SUMIF('Census Tract'!$B$5:$B$832,$A155,'Census Tract'!Q$5:Q$832)</f>
        <v>127.21626459641183</v>
      </c>
      <c r="J155" s="29">
        <f ca="1">SUMIF('Census Tract'!$B$5:$B$832,$A155,'Census Tract'!R$5:R$832)</f>
        <v>1.63625144969731</v>
      </c>
      <c r="K155" s="29">
        <f ca="1">SUMIF('Census Tract'!$B$5:$B$832,$A155,'Census Tract'!S$5:S$832)</f>
        <v>8.4764875935871746</v>
      </c>
      <c r="L155" s="29">
        <f ca="1">SUMIF('Census Tract'!$B$5:$B$832,$A155,'Census Tract'!T$5:T$832)</f>
        <v>39.059406193800911</v>
      </c>
      <c r="M155" s="29">
        <f ca="1">SUMIF('Census Tract'!$B$5:$B$832,$A155,'Census Tract'!U$5:U$832)</f>
        <v>84.892309362015979</v>
      </c>
      <c r="N155" s="344">
        <f ca="1">SUMIF('Census Tract'!$B$5:$B$832,$A155,'Census Tract'!V$5:V$832)</f>
        <v>0</v>
      </c>
      <c r="O155" s="29">
        <f ca="1">SUMIF('Census Tract'!$B$5:$B$832,$A155,'Census Tract'!W$5:W$832)</f>
        <v>0</v>
      </c>
      <c r="P155" s="29">
        <f ca="1">SUMIF('Census Tract'!$B$5:$B$832,$A155,'Census Tract'!X$5:X$832)</f>
        <v>0</v>
      </c>
      <c r="Q155" s="29">
        <f ca="1">SUMIF('Census Tract'!$B$5:$B$832,$A155,'Census Tract'!Y$5:Y$832)</f>
        <v>0</v>
      </c>
      <c r="R155" s="29">
        <f ca="1">SUMIF('Census Tract'!$B$5:$B$832,$A155,'Census Tract'!Z$5:Z$832)</f>
        <v>0</v>
      </c>
      <c r="S155" s="29">
        <f ca="1">SUMIF('Census Tract'!$B$5:$B$832,$A155,'Census Tract'!AA$5:AA$832)</f>
        <v>0</v>
      </c>
      <c r="T155" s="29">
        <f ca="1">SUMIF('Census Tract'!$B$5:$B$832,$A155,'Census Tract'!AB$5:AB$832)</f>
        <v>0</v>
      </c>
      <c r="U155" s="29">
        <f ca="1">SUMIF('Census Tract'!$B$5:$B$832,$A155,'Census Tract'!AC$5:AC$832)</f>
        <v>0</v>
      </c>
      <c r="V155" s="29">
        <f ca="1">SUMIF('Census Tract'!$B$5:$B$832,$A155,'Census Tract'!AD$5:AD$832)</f>
        <v>0</v>
      </c>
      <c r="W155" s="29">
        <f ca="1">SUMIF('Census Tract'!$B$5:$B$832,$A155,'Census Tract'!AE$5:AE$832)</f>
        <v>0</v>
      </c>
      <c r="X155" s="29">
        <f ca="1">SUMIF('Census Tract'!$B$5:$B$832,$A155,'Census Tract'!AF$5:AF$832)</f>
        <v>0</v>
      </c>
      <c r="Y155" s="345">
        <f ca="1">SUMIF('Census Tract'!$B$5:$B$832,$A155,'Census Tract'!AG$5:AG$832)</f>
        <v>0</v>
      </c>
    </row>
    <row r="156" spans="1:25" x14ac:dyDescent="0.25">
      <c r="A156" s="4" t="s">
        <v>411</v>
      </c>
      <c r="B156" s="344">
        <f ca="1">SUMIF('Census Tract'!$B$5:$B$832,$A156,'Census Tract'!J$5:J$832)</f>
        <v>3.0638990693331869</v>
      </c>
      <c r="C156" s="29">
        <f ca="1">SUMIF('Census Tract'!$B$5:$B$832,$A156,'Census Tract'!K$5:K$832)</f>
        <v>15.45545678894584</v>
      </c>
      <c r="D156" s="29">
        <f ca="1">SUMIF('Census Tract'!$B$5:$B$832,$A156,'Census Tract'!L$5:L$832)</f>
        <v>71.613785016220504</v>
      </c>
      <c r="E156" s="29">
        <f ca="1">SUMIF('Census Tract'!$B$5:$B$832,$A156,'Census Tract'!M$5:M$832)</f>
        <v>155.78268904647533</v>
      </c>
      <c r="F156" s="29">
        <f ca="1">SUMIF('Census Tract'!$B$5:$B$832,$A156,'Census Tract'!N$5:N$832)</f>
        <v>2.6781903531290698</v>
      </c>
      <c r="G156" s="29">
        <f ca="1">SUMIF('Census Tract'!$B$5:$B$832,$A156,'Census Tract'!O$5:O$832)</f>
        <v>13.998342014880016</v>
      </c>
      <c r="H156" s="29">
        <f ca="1">SUMIF('Census Tract'!$B$5:$B$832,$A156,'Census Tract'!P$5:P$832)</f>
        <v>65.308430108497703</v>
      </c>
      <c r="I156" s="29">
        <f ca="1">SUMIF('Census Tract'!$B$5:$B$832,$A156,'Census Tract'!Q$5:Q$832)</f>
        <v>142.20864514179493</v>
      </c>
      <c r="J156" s="29">
        <f ca="1">SUMIF('Census Tract'!$B$5:$B$832,$A156,'Census Tract'!R$5:R$832)</f>
        <v>1.8290829597217662</v>
      </c>
      <c r="K156" s="29">
        <f ca="1">SUMIF('Census Tract'!$B$5:$B$832,$A156,'Census Tract'!S$5:S$832)</f>
        <v>9.4754379093698482</v>
      </c>
      <c r="L156" s="29">
        <f ca="1">SUMIF('Census Tract'!$B$5:$B$832,$A156,'Census Tract'!T$5:T$832)</f>
        <v>43.662539947114034</v>
      </c>
      <c r="M156" s="29">
        <f ca="1">SUMIF('Census Tract'!$B$5:$B$832,$A156,'Census Tract'!U$5:U$832)</f>
        <v>94.896830492780495</v>
      </c>
      <c r="N156" s="344">
        <f ca="1">SUMIF('Census Tract'!$B$5:$B$832,$A156,'Census Tract'!V$5:V$832)</f>
        <v>0.37031077016514446</v>
      </c>
      <c r="O156" s="29">
        <f ca="1">SUMIF('Census Tract'!$B$5:$B$832,$A156,'Census Tract'!W$5:W$832)</f>
        <v>1.8679865025757003</v>
      </c>
      <c r="P156" s="29">
        <f ca="1">SUMIF('Census Tract'!$B$5:$B$832,$A156,'Census Tract'!X$5:X$832)</f>
        <v>8.6554273765843206</v>
      </c>
      <c r="Q156" s="29">
        <f ca="1">SUMIF('Census Tract'!$B$5:$B$832,$A156,'Census Tract'!Y$5:Y$832)</f>
        <v>18.828298926880919</v>
      </c>
      <c r="R156" s="29">
        <f ca="1">SUMIF('Census Tract'!$B$5:$B$832,$A156,'Census Tract'!Z$5:Z$832)</f>
        <v>0.33928870310204373</v>
      </c>
      <c r="S156" s="29">
        <f ca="1">SUMIF('Census Tract'!$B$5:$B$832,$A156,'Census Tract'!AA$5:AA$832)</f>
        <v>1.7733912386990802</v>
      </c>
      <c r="T156" s="29">
        <f ca="1">SUMIF('Census Tract'!$B$5:$B$832,$A156,'Census Tract'!AB$5:AB$832)</f>
        <v>8.2736510970005597</v>
      </c>
      <c r="U156" s="29">
        <f ca="1">SUMIF('Census Tract'!$B$5:$B$832,$A156,'Census Tract'!AC$5:AC$832)</f>
        <v>18.015816808422755</v>
      </c>
      <c r="V156" s="29">
        <f ca="1">SUMIF('Census Tract'!$B$5:$B$832,$A156,'Census Tract'!AD$5:AD$832)</f>
        <v>0.23171884871625403</v>
      </c>
      <c r="W156" s="29">
        <f ca="1">SUMIF('Census Tract'!$B$5:$B$832,$A156,'Census Tract'!AE$5:AE$832)</f>
        <v>1.2004034873166836</v>
      </c>
      <c r="X156" s="29">
        <f ca="1">SUMIF('Census Tract'!$B$5:$B$832,$A156,'Census Tract'!AF$5:AF$832)</f>
        <v>5.5314240585958672</v>
      </c>
      <c r="Y156" s="345">
        <f ca="1">SUMIF('Census Tract'!$B$5:$B$832,$A156,'Census Tract'!AG$5:AG$832)</f>
        <v>12.0220814434538</v>
      </c>
    </row>
    <row r="157" spans="1:25" x14ac:dyDescent="0.25">
      <c r="A157" s="4" t="s">
        <v>412</v>
      </c>
      <c r="B157" s="344">
        <f ca="1">SUMIF('Census Tract'!$B$5:$B$832,$A157,'Census Tract'!J$5:J$832)</f>
        <v>6.8470016008720824</v>
      </c>
      <c r="C157" s="29">
        <f ca="1">SUMIF('Census Tract'!$B$5:$B$832,$A157,'Census Tract'!K$5:K$832)</f>
        <v>34.2344716824662</v>
      </c>
      <c r="D157" s="29">
        <f ca="1">SUMIF('Census Tract'!$B$5:$B$832,$A157,'Census Tract'!L$5:L$832)</f>
        <v>157.97686221713087</v>
      </c>
      <c r="E157" s="29">
        <f ca="1">SUMIF('Census Tract'!$B$5:$B$832,$A157,'Census Tract'!M$5:M$832)</f>
        <v>343.33462169538825</v>
      </c>
      <c r="F157" s="29">
        <f ca="1">SUMIF('Census Tract'!$B$5:$B$832,$A157,'Census Tract'!N$5:N$832)</f>
        <v>5.3130306010654014</v>
      </c>
      <c r="G157" s="29">
        <f ca="1">SUMIF('Census Tract'!$B$5:$B$832,$A157,'Census Tract'!O$5:O$832)</f>
        <v>26.299924040952384</v>
      </c>
      <c r="H157" s="29">
        <f ca="1">SUMIF('Census Tract'!$B$5:$B$832,$A157,'Census Tract'!P$5:P$832)</f>
        <v>121.13703941008021</v>
      </c>
      <c r="I157" s="29">
        <f ca="1">SUMIF('Census Tract'!$B$5:$B$832,$A157,'Census Tract'!Q$5:Q$832)</f>
        <v>263.19747163795876</v>
      </c>
      <c r="J157" s="29">
        <f ca="1">SUMIF('Census Tract'!$B$5:$B$832,$A157,'Census Tract'!R$5:R$832)</f>
        <v>2.7913614850044524</v>
      </c>
      <c r="K157" s="29">
        <f ca="1">SUMIF('Census Tract'!$B$5:$B$832,$A157,'Census Tract'!S$5:S$832)</f>
        <v>13.897930869738122</v>
      </c>
      <c r="L157" s="29">
        <f ca="1">SUMIF('Census Tract'!$B$5:$B$832,$A157,'Census Tract'!T$5:T$832)</f>
        <v>62.673513422372778</v>
      </c>
      <c r="M157" s="29">
        <f ca="1">SUMIF('Census Tract'!$B$5:$B$832,$A157,'Census Tract'!U$5:U$832)</f>
        <v>135.53134816279947</v>
      </c>
      <c r="N157" s="344">
        <f ca="1">SUMIF('Census Tract'!$B$5:$B$832,$A157,'Census Tract'!V$5:V$832)</f>
        <v>0</v>
      </c>
      <c r="O157" s="29">
        <f ca="1">SUMIF('Census Tract'!$B$5:$B$832,$A157,'Census Tract'!W$5:W$832)</f>
        <v>0</v>
      </c>
      <c r="P157" s="29">
        <f ca="1">SUMIF('Census Tract'!$B$5:$B$832,$A157,'Census Tract'!X$5:X$832)</f>
        <v>0</v>
      </c>
      <c r="Q157" s="29">
        <f ca="1">SUMIF('Census Tract'!$B$5:$B$832,$A157,'Census Tract'!Y$5:Y$832)</f>
        <v>0</v>
      </c>
      <c r="R157" s="29">
        <f ca="1">SUMIF('Census Tract'!$B$5:$B$832,$A157,'Census Tract'!Z$5:Z$832)</f>
        <v>0</v>
      </c>
      <c r="S157" s="29">
        <f ca="1">SUMIF('Census Tract'!$B$5:$B$832,$A157,'Census Tract'!AA$5:AA$832)</f>
        <v>0</v>
      </c>
      <c r="T157" s="29">
        <f ca="1">SUMIF('Census Tract'!$B$5:$B$832,$A157,'Census Tract'!AB$5:AB$832)</f>
        <v>0</v>
      </c>
      <c r="U157" s="29">
        <f ca="1">SUMIF('Census Tract'!$B$5:$B$832,$A157,'Census Tract'!AC$5:AC$832)</f>
        <v>0</v>
      </c>
      <c r="V157" s="29">
        <f ca="1">SUMIF('Census Tract'!$B$5:$B$832,$A157,'Census Tract'!AD$5:AD$832)</f>
        <v>0</v>
      </c>
      <c r="W157" s="29">
        <f ca="1">SUMIF('Census Tract'!$B$5:$B$832,$A157,'Census Tract'!AE$5:AE$832)</f>
        <v>0</v>
      </c>
      <c r="X157" s="29">
        <f ca="1">SUMIF('Census Tract'!$B$5:$B$832,$A157,'Census Tract'!AF$5:AF$832)</f>
        <v>0</v>
      </c>
      <c r="Y157" s="345">
        <f ca="1">SUMIF('Census Tract'!$B$5:$B$832,$A157,'Census Tract'!AG$5:AG$832)</f>
        <v>0</v>
      </c>
    </row>
    <row r="158" spans="1:25" x14ac:dyDescent="0.25">
      <c r="A158" s="4" t="s">
        <v>413</v>
      </c>
      <c r="B158" s="344">
        <f ca="1">SUMIF('Census Tract'!$B$5:$B$832,$A158,'Census Tract'!J$5:J$832)</f>
        <v>0.80208390882242897</v>
      </c>
      <c r="C158" s="29">
        <f ca="1">SUMIF('Census Tract'!$B$5:$B$832,$A158,'Census Tract'!K$5:K$832)</f>
        <v>4.0460122586909364</v>
      </c>
      <c r="D158" s="29">
        <f ca="1">SUMIF('Census Tract'!$B$5:$B$832,$A158,'Census Tract'!L$5:L$832)</f>
        <v>18.747440209863136</v>
      </c>
      <c r="E158" s="29">
        <f ca="1">SUMIF('Census Tract'!$B$5:$B$832,$A158,'Census Tract'!M$5:M$832)</f>
        <v>40.781626721293939</v>
      </c>
      <c r="F158" s="29">
        <f ca="1">SUMIF('Census Tract'!$B$5:$B$832,$A158,'Census Tract'!N$5:N$832)</f>
        <v>1.1260186170870101</v>
      </c>
      <c r="G158" s="29">
        <f ca="1">SUMIF('Census Tract'!$B$5:$B$832,$A158,'Census Tract'!O$5:O$832)</f>
        <v>5.8854643019269162</v>
      </c>
      <c r="H158" s="29">
        <f ca="1">SUMIF('Census Tract'!$B$5:$B$832,$A158,'Census Tract'!P$5:P$832)</f>
        <v>27.458282817341694</v>
      </c>
      <c r="I158" s="29">
        <f ca="1">SUMIF('Census Tract'!$B$5:$B$832,$A158,'Census Tract'!Q$5:Q$832)</f>
        <v>59.790216835518621</v>
      </c>
      <c r="J158" s="29">
        <f ca="1">SUMIF('Census Tract'!$B$5:$B$832,$A158,'Census Tract'!R$5:R$832)</f>
        <v>0.76901982058034124</v>
      </c>
      <c r="K158" s="29">
        <f ca="1">SUMIF('Census Tract'!$B$5:$B$832,$A158,'Census Tract'!S$5:S$832)</f>
        <v>3.9838540522471475</v>
      </c>
      <c r="L158" s="29">
        <f ca="1">SUMIF('Census Tract'!$B$5:$B$832,$A158,'Census Tract'!T$5:T$832)</f>
        <v>18.357482615943944</v>
      </c>
      <c r="M158" s="29">
        <f ca="1">SUMIF('Census Tract'!$B$5:$B$832,$A158,'Census Tract'!U$5:U$832)</f>
        <v>39.898432802797643</v>
      </c>
      <c r="N158" s="344">
        <f ca="1">SUMIF('Census Tract'!$B$5:$B$832,$A158,'Census Tract'!V$5:V$832)</f>
        <v>0.20052097720560713</v>
      </c>
      <c r="O158" s="29">
        <f ca="1">SUMIF('Census Tract'!$B$5:$B$832,$A158,'Census Tract'!W$5:W$832)</f>
        <v>1.0115030646727341</v>
      </c>
      <c r="P158" s="29">
        <f ca="1">SUMIF('Census Tract'!$B$5:$B$832,$A158,'Census Tract'!X$5:X$832)</f>
        <v>4.6868600524657822</v>
      </c>
      <c r="Q158" s="29">
        <f ca="1">SUMIF('Census Tract'!$B$5:$B$832,$A158,'Census Tract'!Y$5:Y$832)</f>
        <v>10.195406680323487</v>
      </c>
      <c r="R158" s="29">
        <f ca="1">SUMIF('Census Tract'!$B$5:$B$832,$A158,'Census Tract'!Z$5:Z$832)</f>
        <v>0.28150465427175253</v>
      </c>
      <c r="S158" s="29">
        <f ca="1">SUMIF('Census Tract'!$B$5:$B$832,$A158,'Census Tract'!AA$5:AA$832)</f>
        <v>1.471366075481729</v>
      </c>
      <c r="T158" s="29">
        <f ca="1">SUMIF('Census Tract'!$B$5:$B$832,$A158,'Census Tract'!AB$5:AB$832)</f>
        <v>6.8645707043354243</v>
      </c>
      <c r="U158" s="29">
        <f ca="1">SUMIF('Census Tract'!$B$5:$B$832,$A158,'Census Tract'!AC$5:AC$832)</f>
        <v>14.947554208879652</v>
      </c>
      <c r="V158" s="29">
        <f ca="1">SUMIF('Census Tract'!$B$5:$B$832,$A158,'Census Tract'!AD$5:AD$832)</f>
        <v>0.19225495514508528</v>
      </c>
      <c r="W158" s="29">
        <f ca="1">SUMIF('Census Tract'!$B$5:$B$832,$A158,'Census Tract'!AE$5:AE$832)</f>
        <v>0.99596351306178699</v>
      </c>
      <c r="X158" s="29">
        <f ca="1">SUMIF('Census Tract'!$B$5:$B$832,$A158,'Census Tract'!AF$5:AF$832)</f>
        <v>4.5893706539859878</v>
      </c>
      <c r="Y158" s="345">
        <f ca="1">SUMIF('Census Tract'!$B$5:$B$832,$A158,'Census Tract'!AG$5:AG$832)</f>
        <v>9.9746082006994072</v>
      </c>
    </row>
    <row r="159" spans="1:25" x14ac:dyDescent="0.25">
      <c r="A159" s="4" t="s">
        <v>414</v>
      </c>
      <c r="B159" s="344">
        <f ca="1">SUMIF('Census Tract'!$B$5:$B$832,$A159,'Census Tract'!J$5:J$832)</f>
        <v>5.7563334395549814</v>
      </c>
      <c r="C159" s="29">
        <f ca="1">SUMIF('Census Tract'!$B$5:$B$832,$A159,'Census Tract'!K$5:K$832)</f>
        <v>29.001330563980545</v>
      </c>
      <c r="D159" s="29">
        <f ca="1">SUMIF('Census Tract'!$B$5:$B$832,$A159,'Census Tract'!L$5:L$832)</f>
        <v>134.30293062824705</v>
      </c>
      <c r="E159" s="29">
        <f ca="1">SUMIF('Census Tract'!$B$5:$B$832,$A159,'Census Tract'!M$5:M$832)</f>
        <v>292.11441616832917</v>
      </c>
      <c r="F159" s="29">
        <f ca="1">SUMIF('Census Tract'!$B$5:$B$832,$A159,'Census Tract'!N$5:N$832)</f>
        <v>2.357657163135249</v>
      </c>
      <c r="G159" s="29">
        <f ca="1">SUMIF('Census Tract'!$B$5:$B$832,$A159,'Census Tract'!O$5:O$832)</f>
        <v>11.744861796249475</v>
      </c>
      <c r="H159" s="29">
        <f ca="1">SUMIF('Census Tract'!$B$5:$B$832,$A159,'Census Tract'!P$5:P$832)</f>
        <v>54.180061220279406</v>
      </c>
      <c r="I159" s="29">
        <f ca="1">SUMIF('Census Tract'!$B$5:$B$832,$A159,'Census Tract'!Q$5:Q$832)</f>
        <v>117.74957957938005</v>
      </c>
      <c r="J159" s="29">
        <f ca="1">SUMIF('Census Tract'!$B$5:$B$832,$A159,'Census Tract'!R$5:R$832)</f>
        <v>1.2809606501092237</v>
      </c>
      <c r="K159" s="29">
        <f ca="1">SUMIF('Census Tract'!$B$5:$B$832,$A159,'Census Tract'!S$5:S$832)</f>
        <v>6.4147258842255575</v>
      </c>
      <c r="L159" s="29">
        <f ca="1">SUMIF('Census Tract'!$B$5:$B$832,$A159,'Census Tract'!T$5:T$832)</f>
        <v>29.021028715827796</v>
      </c>
      <c r="M159" s="29">
        <f ca="1">SUMIF('Census Tract'!$B$5:$B$832,$A159,'Census Tract'!U$5:U$832)</f>
        <v>62.805688980518624</v>
      </c>
      <c r="N159" s="344">
        <f ca="1">SUMIF('Census Tract'!$B$5:$B$832,$A159,'Census Tract'!V$5:V$832)</f>
        <v>0</v>
      </c>
      <c r="O159" s="29">
        <f ca="1">SUMIF('Census Tract'!$B$5:$B$832,$A159,'Census Tract'!W$5:W$832)</f>
        <v>0</v>
      </c>
      <c r="P159" s="29">
        <f ca="1">SUMIF('Census Tract'!$B$5:$B$832,$A159,'Census Tract'!X$5:X$832)</f>
        <v>0</v>
      </c>
      <c r="Q159" s="29">
        <f ca="1">SUMIF('Census Tract'!$B$5:$B$832,$A159,'Census Tract'!Y$5:Y$832)</f>
        <v>0</v>
      </c>
      <c r="R159" s="29">
        <f ca="1">SUMIF('Census Tract'!$B$5:$B$832,$A159,'Census Tract'!Z$5:Z$832)</f>
        <v>0</v>
      </c>
      <c r="S159" s="29">
        <f ca="1">SUMIF('Census Tract'!$B$5:$B$832,$A159,'Census Tract'!AA$5:AA$832)</f>
        <v>0</v>
      </c>
      <c r="T159" s="29">
        <f ca="1">SUMIF('Census Tract'!$B$5:$B$832,$A159,'Census Tract'!AB$5:AB$832)</f>
        <v>0</v>
      </c>
      <c r="U159" s="29">
        <f ca="1">SUMIF('Census Tract'!$B$5:$B$832,$A159,'Census Tract'!AC$5:AC$832)</f>
        <v>0</v>
      </c>
      <c r="V159" s="29">
        <f ca="1">SUMIF('Census Tract'!$B$5:$B$832,$A159,'Census Tract'!AD$5:AD$832)</f>
        <v>0</v>
      </c>
      <c r="W159" s="29">
        <f ca="1">SUMIF('Census Tract'!$B$5:$B$832,$A159,'Census Tract'!AE$5:AE$832)</f>
        <v>0</v>
      </c>
      <c r="X159" s="29">
        <f ca="1">SUMIF('Census Tract'!$B$5:$B$832,$A159,'Census Tract'!AF$5:AF$832)</f>
        <v>0</v>
      </c>
      <c r="Y159" s="345">
        <f ca="1">SUMIF('Census Tract'!$B$5:$B$832,$A159,'Census Tract'!AG$5:AG$832)</f>
        <v>0</v>
      </c>
    </row>
    <row r="160" spans="1:25" x14ac:dyDescent="0.25">
      <c r="A160" s="4" t="s">
        <v>415</v>
      </c>
      <c r="B160" s="344">
        <f ca="1">SUMIF('Census Tract'!$B$5:$B$832,$A160,'Census Tract'!J$5:J$832)</f>
        <v>4.3146582681482393</v>
      </c>
      <c r="C160" s="29">
        <f ca="1">SUMIF('Census Tract'!$B$5:$B$832,$A160,'Census Tract'!K$5:K$832)</f>
        <v>21.764755598475389</v>
      </c>
      <c r="D160" s="29">
        <f ca="1">SUMIF('Census Tract'!$B$5:$B$832,$A160,'Census Tract'!L$5:L$832)</f>
        <v>100.84829905995345</v>
      </c>
      <c r="E160" s="29">
        <f ca="1">SUMIF('Census Tract'!$B$5:$B$832,$A160,'Census Tract'!M$5:M$832)</f>
        <v>219.37702650075363</v>
      </c>
      <c r="F160" s="29">
        <f ca="1">SUMIF('Census Tract'!$B$5:$B$832,$A160,'Census Tract'!N$5:N$832)</f>
        <v>2.2561961597384235</v>
      </c>
      <c r="G160" s="29">
        <f ca="1">SUMIF('Census Tract'!$B$5:$B$832,$A160,'Census Tract'!O$5:O$832)</f>
        <v>11.792666439776111</v>
      </c>
      <c r="H160" s="29">
        <f ca="1">SUMIF('Census Tract'!$B$5:$B$832,$A160,'Census Tract'!P$5:P$832)</f>
        <v>55.017982212198852</v>
      </c>
      <c r="I160" s="29">
        <f ca="1">SUMIF('Census Tract'!$B$5:$B$832,$A160,'Census Tract'!Q$5:Q$832)</f>
        <v>119.80126755204513</v>
      </c>
      <c r="J160" s="29">
        <f ca="1">SUMIF('Census Tract'!$B$5:$B$832,$A160,'Census Tract'!R$5:R$832)</f>
        <v>1.5408799993419873</v>
      </c>
      <c r="K160" s="29">
        <f ca="1">SUMIF('Census Tract'!$B$5:$B$832,$A160,'Census Tract'!S$5:S$832)</f>
        <v>7.9824223838244235</v>
      </c>
      <c r="L160" s="29">
        <f ca="1">SUMIF('Census Tract'!$B$5:$B$832,$A160,'Census Tract'!T$5:T$832)</f>
        <v>36.782768199433001</v>
      </c>
      <c r="M160" s="29">
        <f ca="1">SUMIF('Census Tract'!$B$5:$B$832,$A160,'Census Tract'!U$5:U$832)</f>
        <v>79.944229609746898</v>
      </c>
      <c r="N160" s="344">
        <f ca="1">SUMIF('Census Tract'!$B$5:$B$832,$A160,'Census Tract'!V$5:V$832)</f>
        <v>0</v>
      </c>
      <c r="O160" s="29">
        <f ca="1">SUMIF('Census Tract'!$B$5:$B$832,$A160,'Census Tract'!W$5:W$832)</f>
        <v>0</v>
      </c>
      <c r="P160" s="29">
        <f ca="1">SUMIF('Census Tract'!$B$5:$B$832,$A160,'Census Tract'!X$5:X$832)</f>
        <v>0</v>
      </c>
      <c r="Q160" s="29">
        <f ca="1">SUMIF('Census Tract'!$B$5:$B$832,$A160,'Census Tract'!Y$5:Y$832)</f>
        <v>0</v>
      </c>
      <c r="R160" s="29">
        <f ca="1">SUMIF('Census Tract'!$B$5:$B$832,$A160,'Census Tract'!Z$5:Z$832)</f>
        <v>0</v>
      </c>
      <c r="S160" s="29">
        <f ca="1">SUMIF('Census Tract'!$B$5:$B$832,$A160,'Census Tract'!AA$5:AA$832)</f>
        <v>0</v>
      </c>
      <c r="T160" s="29">
        <f ca="1">SUMIF('Census Tract'!$B$5:$B$832,$A160,'Census Tract'!AB$5:AB$832)</f>
        <v>0</v>
      </c>
      <c r="U160" s="29">
        <f ca="1">SUMIF('Census Tract'!$B$5:$B$832,$A160,'Census Tract'!AC$5:AC$832)</f>
        <v>0</v>
      </c>
      <c r="V160" s="29">
        <f ca="1">SUMIF('Census Tract'!$B$5:$B$832,$A160,'Census Tract'!AD$5:AD$832)</f>
        <v>0</v>
      </c>
      <c r="W160" s="29">
        <f ca="1">SUMIF('Census Tract'!$B$5:$B$832,$A160,'Census Tract'!AE$5:AE$832)</f>
        <v>0</v>
      </c>
      <c r="X160" s="29">
        <f ca="1">SUMIF('Census Tract'!$B$5:$B$832,$A160,'Census Tract'!AF$5:AF$832)</f>
        <v>0</v>
      </c>
      <c r="Y160" s="345">
        <f ca="1">SUMIF('Census Tract'!$B$5:$B$832,$A160,'Census Tract'!AG$5:AG$832)</f>
        <v>0</v>
      </c>
    </row>
    <row r="161" spans="1:25" x14ac:dyDescent="0.25">
      <c r="A161" s="4" t="s">
        <v>418</v>
      </c>
      <c r="B161" s="344">
        <f ca="1">SUMIF('Census Tract'!$B$5:$B$832,$A161,'Census Tract'!J$5:J$832)</f>
        <v>16.755284304797986</v>
      </c>
      <c r="C161" s="29">
        <f ca="1">SUMIF('Census Tract'!$B$5:$B$832,$A161,'Census Tract'!K$5:K$832)</f>
        <v>83.496908252851867</v>
      </c>
      <c r="D161" s="29">
        <f ca="1">SUMIF('Census Tract'!$B$5:$B$832,$A161,'Census Tract'!L$5:L$832)</f>
        <v>384.70114518729957</v>
      </c>
      <c r="E161" s="29">
        <f ca="1">SUMIF('Census Tract'!$B$5:$B$832,$A161,'Census Tract'!M$5:M$832)</f>
        <v>835.78773712565135</v>
      </c>
      <c r="F161" s="29">
        <f ca="1">SUMIF('Census Tract'!$B$5:$B$832,$A161,'Census Tract'!N$5:N$832)</f>
        <v>15.994664489978149</v>
      </c>
      <c r="G161" s="29">
        <f ca="1">SUMIF('Census Tract'!$B$5:$B$832,$A161,'Census Tract'!O$5:O$832)</f>
        <v>77.73862368205782</v>
      </c>
      <c r="H161" s="29">
        <f ca="1">SUMIF('Census Tract'!$B$5:$B$832,$A161,'Census Tract'!P$5:P$832)</f>
        <v>356.44990460691469</v>
      </c>
      <c r="I161" s="29">
        <f ca="1">SUMIF('Census Tract'!$B$5:$B$832,$A161,'Census Tract'!Q$5:Q$832)</f>
        <v>773.86413820311429</v>
      </c>
      <c r="J161" s="29">
        <f ca="1">SUMIF('Census Tract'!$B$5:$B$832,$A161,'Census Tract'!R$5:R$832)</f>
        <v>7.585410448224934</v>
      </c>
      <c r="K161" s="29">
        <f ca="1">SUMIF('Census Tract'!$B$5:$B$832,$A161,'Census Tract'!S$5:S$832)</f>
        <v>37.052699488709465</v>
      </c>
      <c r="L161" s="29">
        <f ca="1">SUMIF('Census Tract'!$B$5:$B$832,$A161,'Census Tract'!T$5:T$832)</f>
        <v>165.2840443527254</v>
      </c>
      <c r="M161" s="29">
        <f ca="1">SUMIF('Census Tract'!$B$5:$B$832,$A161,'Census Tract'!U$5:U$832)</f>
        <v>356.50261435882425</v>
      </c>
      <c r="N161" s="344">
        <f ca="1">SUMIF('Census Tract'!$B$5:$B$832,$A161,'Census Tract'!V$5:V$832)</f>
        <v>2.6578071424118632</v>
      </c>
      <c r="O161" s="29">
        <f ca="1">SUMIF('Census Tract'!$B$5:$B$832,$A161,'Census Tract'!W$5:W$832)</f>
        <v>13.208159556363409</v>
      </c>
      <c r="P161" s="29">
        <f ca="1">SUMIF('Census Tract'!$B$5:$B$832,$A161,'Census Tract'!X$5:X$832)</f>
        <v>60.775817962089384</v>
      </c>
      <c r="Q161" s="29">
        <f ca="1">SUMIF('Census Tract'!$B$5:$B$832,$A161,'Census Tract'!Y$5:Y$832)</f>
        <v>132.00082258793458</v>
      </c>
      <c r="R161" s="29">
        <f ca="1">SUMIF('Census Tract'!$B$5:$B$832,$A161,'Census Tract'!Z$5:Z$832)</f>
        <v>1.6711549104944365</v>
      </c>
      <c r="S161" s="29">
        <f ca="1">SUMIF('Census Tract'!$B$5:$B$832,$A161,'Census Tract'!AA$5:AA$832)</f>
        <v>7.9523337609247626</v>
      </c>
      <c r="T161" s="29">
        <f ca="1">SUMIF('Census Tract'!$B$5:$B$832,$A161,'Census Tract'!AB$5:AB$832)</f>
        <v>36.268927772382654</v>
      </c>
      <c r="U161" s="29">
        <f ca="1">SUMIF('Census Tract'!$B$5:$B$832,$A161,'Census Tract'!AC$5:AC$832)</f>
        <v>78.667942068357092</v>
      </c>
      <c r="V161" s="29">
        <f ca="1">SUMIF('Census Tract'!$B$5:$B$832,$A161,'Census Tract'!AD$5:AD$832)</f>
        <v>0.69575756744338979</v>
      </c>
      <c r="W161" s="29">
        <f ca="1">SUMIF('Census Tract'!$B$5:$B$832,$A161,'Census Tract'!AE$5:AE$832)</f>
        <v>3.3049425930753085</v>
      </c>
      <c r="X161" s="29">
        <f ca="1">SUMIF('Census Tract'!$B$5:$B$832,$A161,'Census Tract'!AF$5:AF$832)</f>
        <v>14.501150629771484</v>
      </c>
      <c r="Y161" s="345">
        <f ca="1">SUMIF('Census Tract'!$B$5:$B$832,$A161,'Census Tract'!AG$5:AG$832)</f>
        <v>31.152871828658505</v>
      </c>
    </row>
    <row r="162" spans="1:25" x14ac:dyDescent="0.25">
      <c r="A162" s="4" t="s">
        <v>492</v>
      </c>
      <c r="B162" s="344">
        <f ca="1">SUMIF('Census Tract'!$B$5:$B$832,$A162,'Census Tract'!J$5:J$832)</f>
        <v>3.9151237625716058</v>
      </c>
      <c r="C162" s="29">
        <f ca="1">SUMIF('Census Tract'!$B$5:$B$832,$A162,'Census Tract'!K$5:K$832)</f>
        <v>19.631425041605727</v>
      </c>
      <c r="D162" s="29">
        <f ca="1">SUMIF('Census Tract'!$B$5:$B$832,$A162,'Census Tract'!L$5:L$832)</f>
        <v>90.711306443921004</v>
      </c>
      <c r="E162" s="29">
        <f ca="1">SUMIF('Census Tract'!$B$5:$B$832,$A162,'Census Tract'!M$5:M$832)</f>
        <v>197.20375229236407</v>
      </c>
      <c r="F162" s="29">
        <f ca="1">SUMIF('Census Tract'!$B$5:$B$832,$A162,'Census Tract'!N$5:N$832)</f>
        <v>4.1834636966866405</v>
      </c>
      <c r="G162" s="29">
        <f ca="1">SUMIF('Census Tract'!$B$5:$B$832,$A162,'Census Tract'!O$5:O$832)</f>
        <v>20.809457889379683</v>
      </c>
      <c r="H162" s="29">
        <f ca="1">SUMIF('Census Tract'!$B$5:$B$832,$A162,'Census Tract'!P$5:P$832)</f>
        <v>95.961444574101591</v>
      </c>
      <c r="I162" s="29">
        <f ca="1">SUMIF('Census Tract'!$B$5:$B$832,$A162,'Census Tract'!Q$5:Q$832)</f>
        <v>208.54025724116801</v>
      </c>
      <c r="J162" s="29">
        <f ca="1">SUMIF('Census Tract'!$B$5:$B$832,$A162,'Census Tract'!R$5:R$832)</f>
        <v>2.2554126663612695</v>
      </c>
      <c r="K162" s="29">
        <f ca="1">SUMIF('Census Tract'!$B$5:$B$832,$A162,'Census Tract'!S$5:S$832)</f>
        <v>11.279716753602679</v>
      </c>
      <c r="L162" s="29">
        <f ca="1">SUMIF('Census Tract'!$B$5:$B$832,$A162,'Census Tract'!T$5:T$832)</f>
        <v>50.993590458071573</v>
      </c>
      <c r="M162" s="29">
        <f ca="1">SUMIF('Census Tract'!$B$5:$B$832,$A162,'Census Tract'!U$5:U$832)</f>
        <v>110.33848926868549</v>
      </c>
      <c r="N162" s="344">
        <f ca="1">SUMIF('Census Tract'!$B$5:$B$832,$A162,'Census Tract'!V$5:V$832)</f>
        <v>0</v>
      </c>
      <c r="O162" s="29">
        <f ca="1">SUMIF('Census Tract'!$B$5:$B$832,$A162,'Census Tract'!W$5:W$832)</f>
        <v>0</v>
      </c>
      <c r="P162" s="29">
        <f ca="1">SUMIF('Census Tract'!$B$5:$B$832,$A162,'Census Tract'!X$5:X$832)</f>
        <v>0</v>
      </c>
      <c r="Q162" s="29">
        <f ca="1">SUMIF('Census Tract'!$B$5:$B$832,$A162,'Census Tract'!Y$5:Y$832)</f>
        <v>0</v>
      </c>
      <c r="R162" s="29">
        <f ca="1">SUMIF('Census Tract'!$B$5:$B$832,$A162,'Census Tract'!Z$5:Z$832)</f>
        <v>0</v>
      </c>
      <c r="S162" s="29">
        <f ca="1">SUMIF('Census Tract'!$B$5:$B$832,$A162,'Census Tract'!AA$5:AA$832)</f>
        <v>0</v>
      </c>
      <c r="T162" s="29">
        <f ca="1">SUMIF('Census Tract'!$B$5:$B$832,$A162,'Census Tract'!AB$5:AB$832)</f>
        <v>0</v>
      </c>
      <c r="U162" s="29">
        <f ca="1">SUMIF('Census Tract'!$B$5:$B$832,$A162,'Census Tract'!AC$5:AC$832)</f>
        <v>0</v>
      </c>
      <c r="V162" s="29">
        <f ca="1">SUMIF('Census Tract'!$B$5:$B$832,$A162,'Census Tract'!AD$5:AD$832)</f>
        <v>0</v>
      </c>
      <c r="W162" s="29">
        <f ca="1">SUMIF('Census Tract'!$B$5:$B$832,$A162,'Census Tract'!AE$5:AE$832)</f>
        <v>0</v>
      </c>
      <c r="X162" s="29">
        <f ca="1">SUMIF('Census Tract'!$B$5:$B$832,$A162,'Census Tract'!AF$5:AF$832)</f>
        <v>0</v>
      </c>
      <c r="Y162" s="345">
        <f ca="1">SUMIF('Census Tract'!$B$5:$B$832,$A162,'Census Tract'!AG$5:AG$832)</f>
        <v>0</v>
      </c>
    </row>
    <row r="163" spans="1:25" x14ac:dyDescent="0.25">
      <c r="A163" s="4" t="s">
        <v>493</v>
      </c>
      <c r="B163" s="344">
        <f ca="1">SUMIF('Census Tract'!$B$5:$B$832,$A163,'Census Tract'!J$5:J$832)</f>
        <v>1.7194097585676209</v>
      </c>
      <c r="C163" s="29">
        <f ca="1">SUMIF('Census Tract'!$B$5:$B$832,$A163,'Census Tract'!K$5:K$832)</f>
        <v>8.6733481177685032</v>
      </c>
      <c r="D163" s="29">
        <f ca="1">SUMIF('Census Tract'!$B$5:$B$832,$A163,'Census Tract'!L$5:L$832)</f>
        <v>40.188478151028448</v>
      </c>
      <c r="E163" s="29">
        <f ca="1">SUMIF('Census Tract'!$B$5:$B$832,$A163,'Census Tract'!M$5:M$832)</f>
        <v>87.422682569210565</v>
      </c>
      <c r="F163" s="29">
        <f ca="1">SUMIF('Census Tract'!$B$5:$B$832,$A163,'Census Tract'!N$5:N$832)</f>
        <v>0.45963466982744083</v>
      </c>
      <c r="G163" s="29">
        <f ca="1">SUMIF('Census Tract'!$B$5:$B$832,$A163,'Census Tract'!O$5:O$832)</f>
        <v>2.4024144895539803</v>
      </c>
      <c r="H163" s="29">
        <f ca="1">SUMIF('Census Tract'!$B$5:$B$832,$A163,'Census Tract'!P$5:P$832)</f>
        <v>11.208321572361806</v>
      </c>
      <c r="I163" s="29">
        <f ca="1">SUMIF('Census Tract'!$B$5:$B$832,$A163,'Census Tract'!Q$5:Q$832)</f>
        <v>24.406041034382937</v>
      </c>
      <c r="J163" s="29">
        <f ca="1">SUMIF('Census Tract'!$B$5:$B$832,$A163,'Census Tract'!R$5:R$832)</f>
        <v>0.31390970447506344</v>
      </c>
      <c r="K163" s="29">
        <f ca="1">SUMIF('Census Tract'!$B$5:$B$832,$A163,'Census Tract'!S$5:S$832)</f>
        <v>1.6261875373627461</v>
      </c>
      <c r="L163" s="29">
        <f ca="1">SUMIF('Census Tract'!$B$5:$B$832,$A163,'Census Tract'!T$5:T$832)</f>
        <v>7.4934244718534497</v>
      </c>
      <c r="M163" s="29">
        <f ca="1">SUMIF('Census Tract'!$B$5:$B$832,$A163,'Census Tract'!U$5:U$832)</f>
        <v>16.28632307642313</v>
      </c>
      <c r="N163" s="344">
        <f ca="1">SUMIF('Census Tract'!$B$5:$B$832,$A163,'Census Tract'!V$5:V$832)</f>
        <v>0</v>
      </c>
      <c r="O163" s="29">
        <f ca="1">SUMIF('Census Tract'!$B$5:$B$832,$A163,'Census Tract'!W$5:W$832)</f>
        <v>0</v>
      </c>
      <c r="P163" s="29">
        <f ca="1">SUMIF('Census Tract'!$B$5:$B$832,$A163,'Census Tract'!X$5:X$832)</f>
        <v>0</v>
      </c>
      <c r="Q163" s="29">
        <f ca="1">SUMIF('Census Tract'!$B$5:$B$832,$A163,'Census Tract'!Y$5:Y$832)</f>
        <v>0</v>
      </c>
      <c r="R163" s="29">
        <f ca="1">SUMIF('Census Tract'!$B$5:$B$832,$A163,'Census Tract'!Z$5:Z$832)</f>
        <v>0</v>
      </c>
      <c r="S163" s="29">
        <f ca="1">SUMIF('Census Tract'!$B$5:$B$832,$A163,'Census Tract'!AA$5:AA$832)</f>
        <v>0</v>
      </c>
      <c r="T163" s="29">
        <f ca="1">SUMIF('Census Tract'!$B$5:$B$832,$A163,'Census Tract'!AB$5:AB$832)</f>
        <v>0</v>
      </c>
      <c r="U163" s="29">
        <f ca="1">SUMIF('Census Tract'!$B$5:$B$832,$A163,'Census Tract'!AC$5:AC$832)</f>
        <v>0</v>
      </c>
      <c r="V163" s="29">
        <f ca="1">SUMIF('Census Tract'!$B$5:$B$832,$A163,'Census Tract'!AD$5:AD$832)</f>
        <v>0</v>
      </c>
      <c r="W163" s="29">
        <f ca="1">SUMIF('Census Tract'!$B$5:$B$832,$A163,'Census Tract'!AE$5:AE$832)</f>
        <v>0</v>
      </c>
      <c r="X163" s="29">
        <f ca="1">SUMIF('Census Tract'!$B$5:$B$832,$A163,'Census Tract'!AF$5:AF$832)</f>
        <v>0</v>
      </c>
      <c r="Y163" s="345">
        <f ca="1">SUMIF('Census Tract'!$B$5:$B$832,$A163,'Census Tract'!AG$5:AG$832)</f>
        <v>0</v>
      </c>
    </row>
    <row r="164" spans="1:25" x14ac:dyDescent="0.25">
      <c r="A164" s="4" t="s">
        <v>420</v>
      </c>
      <c r="B164" s="344">
        <f ca="1">SUMIF('Census Tract'!$B$5:$B$832,$A164,'Census Tract'!J$5:J$832)</f>
        <v>1.7402383192578499</v>
      </c>
      <c r="C164" s="29">
        <f ca="1">SUMIF('Census Tract'!$B$5:$B$832,$A164,'Census Tract'!K$5:K$832)</f>
        <v>8.6482367437680256</v>
      </c>
      <c r="D164" s="29">
        <f ca="1">SUMIF('Census Tract'!$B$5:$B$832,$A164,'Census Tract'!L$5:L$832)</f>
        <v>39.793860741110855</v>
      </c>
      <c r="E164" s="29">
        <f ca="1">SUMIF('Census Tract'!$B$5:$B$832,$A164,'Census Tract'!M$5:M$832)</f>
        <v>86.429480143779287</v>
      </c>
      <c r="F164" s="29">
        <f ca="1">SUMIF('Census Tract'!$B$5:$B$832,$A164,'Census Tract'!N$5:N$832)</f>
        <v>1.5819804157659947</v>
      </c>
      <c r="G164" s="29">
        <f ca="1">SUMIF('Census Tract'!$B$5:$B$832,$A164,'Census Tract'!O$5:O$832)</f>
        <v>7.5279892907687405</v>
      </c>
      <c r="H164" s="29">
        <f ca="1">SUMIF('Census Tract'!$B$5:$B$832,$A164,'Census Tract'!P$5:P$832)</f>
        <v>34.333581570702478</v>
      </c>
      <c r="I164" s="29">
        <f ca="1">SUMIF('Census Tract'!$B$5:$B$832,$A164,'Census Tract'!Q$5:Q$832)</f>
        <v>74.470142127000031</v>
      </c>
      <c r="J164" s="29">
        <f ca="1">SUMIF('Census Tract'!$B$5:$B$832,$A164,'Census Tract'!R$5:R$832)</f>
        <v>0.65863124890724778</v>
      </c>
      <c r="K164" s="29">
        <f ca="1">SUMIF('Census Tract'!$B$5:$B$832,$A164,'Census Tract'!S$5:S$832)</f>
        <v>3.1285875562123273</v>
      </c>
      <c r="L164" s="29">
        <f ca="1">SUMIF('Census Tract'!$B$5:$B$832,$A164,'Census Tract'!T$5:T$832)</f>
        <v>13.727354752279604</v>
      </c>
      <c r="M164" s="29">
        <f ca="1">SUMIF('Census Tract'!$B$5:$B$832,$A164,'Census Tract'!U$5:U$832)</f>
        <v>29.4905234806896</v>
      </c>
      <c r="N164" s="344">
        <f ca="1">SUMIF('Census Tract'!$B$5:$B$832,$A164,'Census Tract'!V$5:V$832)</f>
        <v>0</v>
      </c>
      <c r="O164" s="29">
        <f ca="1">SUMIF('Census Tract'!$B$5:$B$832,$A164,'Census Tract'!W$5:W$832)</f>
        <v>0</v>
      </c>
      <c r="P164" s="29">
        <f ca="1">SUMIF('Census Tract'!$B$5:$B$832,$A164,'Census Tract'!X$5:X$832)</f>
        <v>0</v>
      </c>
      <c r="Q164" s="29">
        <f ca="1">SUMIF('Census Tract'!$B$5:$B$832,$A164,'Census Tract'!Y$5:Y$832)</f>
        <v>0</v>
      </c>
      <c r="R164" s="29">
        <f ca="1">SUMIF('Census Tract'!$B$5:$B$832,$A164,'Census Tract'!Z$5:Z$832)</f>
        <v>0</v>
      </c>
      <c r="S164" s="29">
        <f ca="1">SUMIF('Census Tract'!$B$5:$B$832,$A164,'Census Tract'!AA$5:AA$832)</f>
        <v>0</v>
      </c>
      <c r="T164" s="29">
        <f ca="1">SUMIF('Census Tract'!$B$5:$B$832,$A164,'Census Tract'!AB$5:AB$832)</f>
        <v>0</v>
      </c>
      <c r="U164" s="29">
        <f ca="1">SUMIF('Census Tract'!$B$5:$B$832,$A164,'Census Tract'!AC$5:AC$832)</f>
        <v>0</v>
      </c>
      <c r="V164" s="29">
        <f ca="1">SUMIF('Census Tract'!$B$5:$B$832,$A164,'Census Tract'!AD$5:AD$832)</f>
        <v>0</v>
      </c>
      <c r="W164" s="29">
        <f ca="1">SUMIF('Census Tract'!$B$5:$B$832,$A164,'Census Tract'!AE$5:AE$832)</f>
        <v>0</v>
      </c>
      <c r="X164" s="29">
        <f ca="1">SUMIF('Census Tract'!$B$5:$B$832,$A164,'Census Tract'!AF$5:AF$832)</f>
        <v>0</v>
      </c>
      <c r="Y164" s="345">
        <f ca="1">SUMIF('Census Tract'!$B$5:$B$832,$A164,'Census Tract'!AG$5:AG$832)</f>
        <v>0</v>
      </c>
    </row>
    <row r="165" spans="1:25" x14ac:dyDescent="0.25">
      <c r="A165" s="4" t="s">
        <v>424</v>
      </c>
      <c r="B165" s="344">
        <f ca="1">SUMIF('Census Tract'!$B$5:$B$832,$A165,'Census Tract'!J$5:J$832)</f>
        <v>1.534072687689404</v>
      </c>
      <c r="C165" s="29">
        <f ca="1">SUMIF('Census Tract'!$B$5:$B$832,$A165,'Census Tract'!K$5:K$832)</f>
        <v>7.6747164915980264</v>
      </c>
      <c r="D165" s="29">
        <f ca="1">SUMIF('Census Tract'!$B$5:$B$832,$A165,'Census Tract'!L$5:L$832)</f>
        <v>35.425050258698676</v>
      </c>
      <c r="E165" s="29">
        <f ca="1">SUMIF('Census Tract'!$B$5:$B$832,$A165,'Census Tract'!M$5:M$832)</f>
        <v>76.994740062575715</v>
      </c>
      <c r="F165" s="29">
        <f ca="1">SUMIF('Census Tract'!$B$5:$B$832,$A165,'Census Tract'!N$5:N$832)</f>
        <v>2.6471159649975933</v>
      </c>
      <c r="G165" s="29">
        <f ca="1">SUMIF('Census Tract'!$B$5:$B$832,$A165,'Census Tract'!O$5:O$832)</f>
        <v>13.174639637632691</v>
      </c>
      <c r="H165" s="29">
        <f ca="1">SUMIF('Census Tract'!$B$5:$B$832,$A165,'Census Tract'!P$5:P$832)</f>
        <v>60.762152044679397</v>
      </c>
      <c r="I165" s="29">
        <f ca="1">SUMIF('Census Tract'!$B$5:$B$832,$A165,'Census Tract'!Q$5:Q$832)</f>
        <v>132.04936437263763</v>
      </c>
      <c r="J165" s="29">
        <f ca="1">SUMIF('Census Tract'!$B$5:$B$832,$A165,'Census Tract'!R$5:R$832)</f>
        <v>1.4312905083236687</v>
      </c>
      <c r="K165" s="29">
        <f ca="1">SUMIF('Census Tract'!$B$5:$B$832,$A165,'Census Tract'!S$5:S$832)</f>
        <v>7.1616792595115797</v>
      </c>
      <c r="L165" s="29">
        <f ca="1">SUMIF('Census Tract'!$B$5:$B$832,$A165,'Census Tract'!T$5:T$832)</f>
        <v>32.385599375403821</v>
      </c>
      <c r="M165" s="29">
        <f ca="1">SUMIF('Census Tract'!$B$5:$B$832,$A165,'Census Tract'!U$5:U$832)</f>
        <v>70.079594098645742</v>
      </c>
      <c r="N165" s="344">
        <f ca="1">SUMIF('Census Tract'!$B$5:$B$832,$A165,'Census Tract'!V$5:V$832)</f>
        <v>0.21296009935666216</v>
      </c>
      <c r="O165" s="29">
        <f ca="1">SUMIF('Census Tract'!$B$5:$B$832,$A165,'Census Tract'!W$5:W$832)</f>
        <v>1.0583201943272957</v>
      </c>
      <c r="P165" s="29">
        <f ca="1">SUMIF('Census Tract'!$B$5:$B$832,$A165,'Census Tract'!X$5:X$832)</f>
        <v>4.8697379223474506</v>
      </c>
      <c r="Q165" s="29">
        <f ca="1">SUMIF('Census Tract'!$B$5:$B$832,$A165,'Census Tract'!Y$5:Y$832)</f>
        <v>10.576729908242342</v>
      </c>
      <c r="R165" s="29">
        <f ca="1">SUMIF('Census Tract'!$B$5:$B$832,$A165,'Census Tract'!Z$5:Z$832)</f>
        <v>0.35309432678948971</v>
      </c>
      <c r="S165" s="29">
        <f ca="1">SUMIF('Census Tract'!$B$5:$B$832,$A165,'Census Tract'!AA$5:AA$832)</f>
        <v>1.6802295933704272</v>
      </c>
      <c r="T165" s="29">
        <f ca="1">SUMIF('Census Tract'!$B$5:$B$832,$A165,'Census Tract'!AB$5:AB$832)</f>
        <v>7.6631750621952364</v>
      </c>
      <c r="U165" s="29">
        <f ca="1">SUMIF('Census Tract'!$B$5:$B$832,$A165,'Census Tract'!AC$5:AC$832)</f>
        <v>16.621561454361398</v>
      </c>
      <c r="V165" s="29">
        <f ca="1">SUMIF('Census Tract'!$B$5:$B$832,$A165,'Census Tract'!AD$5:AD$832)</f>
        <v>0.14700495348598897</v>
      </c>
      <c r="W165" s="29">
        <f ca="1">SUMIF('Census Tract'!$B$5:$B$832,$A165,'Census Tract'!AE$5:AE$832)</f>
        <v>0.69829342130501493</v>
      </c>
      <c r="X165" s="29">
        <f ca="1">SUMIF('Census Tract'!$B$5:$B$832,$A165,'Census Tract'!AF$5:AF$832)</f>
        <v>3.0639134571774882</v>
      </c>
      <c r="Y165" s="345">
        <f ca="1">SUMIF('Census Tract'!$B$5:$B$832,$A165,'Census Tract'!AG$5:AG$832)</f>
        <v>6.5822158297969793</v>
      </c>
    </row>
    <row r="166" spans="1:25" x14ac:dyDescent="0.25">
      <c r="A166" s="4" t="s">
        <v>496</v>
      </c>
      <c r="B166" s="344">
        <f ca="1">SUMIF('Census Tract'!$B$5:$B$832,$A166,'Census Tract'!J$5:J$832)</f>
        <v>3.8721292150048301</v>
      </c>
      <c r="C166" s="29">
        <f ca="1">SUMIF('Census Tract'!$B$5:$B$832,$A166,'Census Tract'!K$5:K$832)</f>
        <v>19.532472972990732</v>
      </c>
      <c r="D166" s="29">
        <f ca="1">SUMIF('Census Tract'!$B$5:$B$832,$A166,'Census Tract'!L$5:L$832)</f>
        <v>90.504883771753072</v>
      </c>
      <c r="E166" s="29">
        <f ca="1">SUMIF('Census Tract'!$B$5:$B$832,$A166,'Census Tract'!M$5:M$832)</f>
        <v>196.87681865452248</v>
      </c>
      <c r="F166" s="29">
        <f ca="1">SUMIF('Census Tract'!$B$5:$B$832,$A166,'Census Tract'!N$5:N$832)</f>
        <v>4.1011184962767597</v>
      </c>
      <c r="G166" s="29">
        <f ca="1">SUMIF('Census Tract'!$B$5:$B$832,$A166,'Census Tract'!O$5:O$832)</f>
        <v>21.435690442002656</v>
      </c>
      <c r="H166" s="29">
        <f ca="1">SUMIF('Census Tract'!$B$5:$B$832,$A166,'Census Tract'!P$5:P$832)</f>
        <v>100.00693579073993</v>
      </c>
      <c r="I166" s="29">
        <f ca="1">SUMIF('Census Tract'!$B$5:$B$832,$A166,'Census Tract'!Q$5:Q$832)</f>
        <v>217.76439611175263</v>
      </c>
      <c r="J166" s="29">
        <f ca="1">SUMIF('Census Tract'!$B$5:$B$832,$A166,'Census Tract'!R$5:R$832)</f>
        <v>2.8008785665945775</v>
      </c>
      <c r="K166" s="29">
        <f ca="1">SUMIF('Census Tract'!$B$5:$B$832,$A166,'Census Tract'!S$5:S$832)</f>
        <v>14.50975791359887</v>
      </c>
      <c r="L166" s="29">
        <f ca="1">SUMIF('Census Tract'!$B$5:$B$832,$A166,'Census Tract'!T$5:T$832)</f>
        <v>66.860538856889306</v>
      </c>
      <c r="M166" s="29">
        <f ca="1">SUMIF('Census Tract'!$B$5:$B$832,$A166,'Census Tract'!U$5:U$832)</f>
        <v>145.31571526171749</v>
      </c>
      <c r="N166" s="344">
        <f ca="1">SUMIF('Census Tract'!$B$5:$B$832,$A166,'Census Tract'!V$5:V$832)</f>
        <v>0.96803230375120708</v>
      </c>
      <c r="O166" s="29">
        <f ca="1">SUMIF('Census Tract'!$B$5:$B$832,$A166,'Census Tract'!W$5:W$832)</f>
        <v>4.883118243247683</v>
      </c>
      <c r="P166" s="29">
        <f ca="1">SUMIF('Census Tract'!$B$5:$B$832,$A166,'Census Tract'!X$5:X$832)</f>
        <v>22.626220942938268</v>
      </c>
      <c r="Q166" s="29">
        <f ca="1">SUMIF('Census Tract'!$B$5:$B$832,$A166,'Census Tract'!Y$5:Y$832)</f>
        <v>49.219204663630606</v>
      </c>
      <c r="R166" s="29">
        <f ca="1">SUMIF('Census Tract'!$B$5:$B$832,$A166,'Census Tract'!Z$5:Z$832)</f>
        <v>1.0252796240691899</v>
      </c>
      <c r="S166" s="29">
        <f ca="1">SUMIF('Census Tract'!$B$5:$B$832,$A166,'Census Tract'!AA$5:AA$832)</f>
        <v>5.3589226105006649</v>
      </c>
      <c r="T166" s="29">
        <f ca="1">SUMIF('Census Tract'!$B$5:$B$832,$A166,'Census Tract'!AB$5:AB$832)</f>
        <v>25.001733947684983</v>
      </c>
      <c r="U166" s="29">
        <f ca="1">SUMIF('Census Tract'!$B$5:$B$832,$A166,'Census Tract'!AC$5:AC$832)</f>
        <v>54.441099027938151</v>
      </c>
      <c r="V166" s="29">
        <f ca="1">SUMIF('Census Tract'!$B$5:$B$832,$A166,'Census Tract'!AD$5:AD$832)</f>
        <v>0.70021964164864436</v>
      </c>
      <c r="W166" s="29">
        <f ca="1">SUMIF('Census Tract'!$B$5:$B$832,$A166,'Census Tract'!AE$5:AE$832)</f>
        <v>3.627439478399717</v>
      </c>
      <c r="X166" s="29">
        <f ca="1">SUMIF('Census Tract'!$B$5:$B$832,$A166,'Census Tract'!AF$5:AF$832)</f>
        <v>16.71513471422233</v>
      </c>
      <c r="Y166" s="345">
        <f ca="1">SUMIF('Census Tract'!$B$5:$B$832,$A166,'Census Tract'!AG$5:AG$832)</f>
        <v>36.328928815429364</v>
      </c>
    </row>
    <row r="167" spans="1:25" x14ac:dyDescent="0.25">
      <c r="A167" s="4" t="s">
        <v>425</v>
      </c>
      <c r="B167" s="344">
        <f ca="1">SUMIF('Census Tract'!$B$5:$B$832,$A167,'Census Tract'!J$5:J$832)</f>
        <v>0.93947829839646813</v>
      </c>
      <c r="C167" s="29">
        <f ca="1">SUMIF('Census Tract'!$B$5:$B$832,$A167,'Census Tract'!K$5:K$832)</f>
        <v>4.6688034910241205</v>
      </c>
      <c r="D167" s="29">
        <f ca="1">SUMIF('Census Tract'!$B$5:$B$832,$A167,'Census Tract'!L$5:L$832)</f>
        <v>21.482959064841427</v>
      </c>
      <c r="E167" s="29">
        <f ca="1">SUMIF('Census Tract'!$B$5:$B$832,$A167,'Census Tract'!M$5:M$832)</f>
        <v>46.659483381217257</v>
      </c>
      <c r="F167" s="29">
        <f ca="1">SUMIF('Census Tract'!$B$5:$B$832,$A167,'Census Tract'!N$5:N$832)</f>
        <v>1.4771710851309661</v>
      </c>
      <c r="G167" s="29">
        <f ca="1">SUMIF('Census Tract'!$B$5:$B$832,$A167,'Census Tract'!O$5:O$832)</f>
        <v>7.0292451149686235</v>
      </c>
      <c r="H167" s="29">
        <f ca="1">SUMIF('Census Tract'!$B$5:$B$832,$A167,'Census Tract'!P$5:P$832)</f>
        <v>32.058913902970254</v>
      </c>
      <c r="I167" s="29">
        <f ca="1">SUMIF('Census Tract'!$B$5:$B$832,$A167,'Census Tract'!Q$5:Q$832)</f>
        <v>69.536347959360427</v>
      </c>
      <c r="J167" s="29">
        <f ca="1">SUMIF('Census Tract'!$B$5:$B$832,$A167,'Census Tract'!R$5:R$832)</f>
        <v>0.6149956263386479</v>
      </c>
      <c r="K167" s="29">
        <f ca="1">SUMIF('Census Tract'!$B$5:$B$832,$A167,'Census Tract'!S$5:S$832)</f>
        <v>2.9213124443766838</v>
      </c>
      <c r="L167" s="29">
        <f ca="1">SUMIF('Census Tract'!$B$5:$B$832,$A167,'Census Tract'!T$5:T$832)</f>
        <v>12.817890356489748</v>
      </c>
      <c r="M167" s="29">
        <f ca="1">SUMIF('Census Tract'!$B$5:$B$832,$A167,'Census Tract'!U$5:U$832)</f>
        <v>27.536717987723957</v>
      </c>
      <c r="N167" s="344">
        <f ca="1">SUMIF('Census Tract'!$B$5:$B$832,$A167,'Census Tract'!V$5:V$832)</f>
        <v>0.23486957459911706</v>
      </c>
      <c r="O167" s="29">
        <f ca="1">SUMIF('Census Tract'!$B$5:$B$832,$A167,'Census Tract'!W$5:W$832)</f>
        <v>1.1672008727560303</v>
      </c>
      <c r="P167" s="29">
        <f ca="1">SUMIF('Census Tract'!$B$5:$B$832,$A167,'Census Tract'!X$5:X$832)</f>
        <v>5.370739766210356</v>
      </c>
      <c r="Q167" s="29">
        <f ca="1">SUMIF('Census Tract'!$B$5:$B$832,$A167,'Census Tract'!Y$5:Y$832)</f>
        <v>11.664870845304314</v>
      </c>
      <c r="R167" s="29">
        <f ca="1">SUMIF('Census Tract'!$B$5:$B$832,$A167,'Census Tract'!Z$5:Z$832)</f>
        <v>0.36929277128274141</v>
      </c>
      <c r="S167" s="29">
        <f ca="1">SUMIF('Census Tract'!$B$5:$B$832,$A167,'Census Tract'!AA$5:AA$832)</f>
        <v>1.7573112787421552</v>
      </c>
      <c r="T167" s="29">
        <f ca="1">SUMIF('Census Tract'!$B$5:$B$832,$A167,'Census Tract'!AB$5:AB$832)</f>
        <v>8.0147284757425652</v>
      </c>
      <c r="U167" s="29">
        <f ca="1">SUMIF('Census Tract'!$B$5:$B$832,$A167,'Census Tract'!AC$5:AC$832)</f>
        <v>17.384086989840114</v>
      </c>
      <c r="V167" s="29">
        <f ca="1">SUMIF('Census Tract'!$B$5:$B$832,$A167,'Census Tract'!AD$5:AD$832)</f>
        <v>0.153748906584662</v>
      </c>
      <c r="W167" s="29">
        <f ca="1">SUMIF('Census Tract'!$B$5:$B$832,$A167,'Census Tract'!AE$5:AE$832)</f>
        <v>0.73032811109417084</v>
      </c>
      <c r="X167" s="29">
        <f ca="1">SUMIF('Census Tract'!$B$5:$B$832,$A167,'Census Tract'!AF$5:AF$832)</f>
        <v>3.2044725891224388</v>
      </c>
      <c r="Y167" s="345">
        <f ca="1">SUMIF('Census Tract'!$B$5:$B$832,$A167,'Census Tract'!AG$5:AG$832)</f>
        <v>6.8841794969309866</v>
      </c>
    </row>
    <row r="168" spans="1:25" x14ac:dyDescent="0.25">
      <c r="A168" s="4" t="s">
        <v>426</v>
      </c>
      <c r="B168" s="344">
        <f ca="1">SUMIF('Census Tract'!$B$5:$B$832,$A168,'Census Tract'!J$5:J$832)</f>
        <v>4.0918571823642305</v>
      </c>
      <c r="C168" s="29">
        <f ca="1">SUMIF('Census Tract'!$B$5:$B$832,$A168,'Census Tract'!K$5:K$832)</f>
        <v>20.640863304394568</v>
      </c>
      <c r="D168" s="29">
        <f ca="1">SUMIF('Census Tract'!$B$5:$B$832,$A168,'Census Tract'!L$5:L$832)</f>
        <v>95.640676779435893</v>
      </c>
      <c r="E168" s="29">
        <f ca="1">SUMIF('Census Tract'!$B$5:$B$832,$A168,'Census Tract'!M$5:M$832)</f>
        <v>208.04879685594972</v>
      </c>
      <c r="F168" s="29">
        <f ca="1">SUMIF('Census Tract'!$B$5:$B$832,$A168,'Census Tract'!N$5:N$832)</f>
        <v>1.2462228266398607</v>
      </c>
      <c r="G168" s="29">
        <f ca="1">SUMIF('Census Tract'!$B$5:$B$832,$A168,'Census Tract'!O$5:O$832)</f>
        <v>6.5137466176268335</v>
      </c>
      <c r="H168" s="29">
        <f ca="1">SUMIF('Census Tract'!$B$5:$B$832,$A168,'Census Tract'!P$5:P$832)</f>
        <v>30.389496503910905</v>
      </c>
      <c r="I168" s="29">
        <f ca="1">SUMIF('Census Tract'!$B$5:$B$832,$A168,'Census Tract'!Q$5:Q$832)</f>
        <v>66.172913928307196</v>
      </c>
      <c r="J168" s="29">
        <f ca="1">SUMIF('Census Tract'!$B$5:$B$832,$A168,'Census Tract'!R$5:R$832)</f>
        <v>0.85111386259758082</v>
      </c>
      <c r="K168" s="29">
        <f ca="1">SUMIF('Census Tract'!$B$5:$B$832,$A168,'Census Tract'!S$5:S$832)</f>
        <v>4.4091365653934513</v>
      </c>
      <c r="L168" s="29">
        <f ca="1">SUMIF('Census Tract'!$B$5:$B$832,$A168,'Census Tract'!T$5:T$832)</f>
        <v>20.317171961878824</v>
      </c>
      <c r="M168" s="29">
        <f ca="1">SUMIF('Census Tract'!$B$5:$B$832,$A168,'Census Tract'!U$5:U$832)</f>
        <v>44.157651526787205</v>
      </c>
      <c r="N168" s="344">
        <f ca="1">SUMIF('Census Tract'!$B$5:$B$832,$A168,'Census Tract'!V$5:V$832)</f>
        <v>0</v>
      </c>
      <c r="O168" s="29">
        <f ca="1">SUMIF('Census Tract'!$B$5:$B$832,$A168,'Census Tract'!W$5:W$832)</f>
        <v>0</v>
      </c>
      <c r="P168" s="29">
        <f ca="1">SUMIF('Census Tract'!$B$5:$B$832,$A168,'Census Tract'!X$5:X$832)</f>
        <v>0</v>
      </c>
      <c r="Q168" s="29">
        <f ca="1">SUMIF('Census Tract'!$B$5:$B$832,$A168,'Census Tract'!Y$5:Y$832)</f>
        <v>0</v>
      </c>
      <c r="R168" s="29">
        <f ca="1">SUMIF('Census Tract'!$B$5:$B$832,$A168,'Census Tract'!Z$5:Z$832)</f>
        <v>0</v>
      </c>
      <c r="S168" s="29">
        <f ca="1">SUMIF('Census Tract'!$B$5:$B$832,$A168,'Census Tract'!AA$5:AA$832)</f>
        <v>0</v>
      </c>
      <c r="T168" s="29">
        <f ca="1">SUMIF('Census Tract'!$B$5:$B$832,$A168,'Census Tract'!AB$5:AB$832)</f>
        <v>0</v>
      </c>
      <c r="U168" s="29">
        <f ca="1">SUMIF('Census Tract'!$B$5:$B$832,$A168,'Census Tract'!AC$5:AC$832)</f>
        <v>0</v>
      </c>
      <c r="V168" s="29">
        <f ca="1">SUMIF('Census Tract'!$B$5:$B$832,$A168,'Census Tract'!AD$5:AD$832)</f>
        <v>0</v>
      </c>
      <c r="W168" s="29">
        <f ca="1">SUMIF('Census Tract'!$B$5:$B$832,$A168,'Census Tract'!AE$5:AE$832)</f>
        <v>0</v>
      </c>
      <c r="X168" s="29">
        <f ca="1">SUMIF('Census Tract'!$B$5:$B$832,$A168,'Census Tract'!AF$5:AF$832)</f>
        <v>0</v>
      </c>
      <c r="Y168" s="345">
        <f ca="1">SUMIF('Census Tract'!$B$5:$B$832,$A168,'Census Tract'!AG$5:AG$832)</f>
        <v>0</v>
      </c>
    </row>
    <row r="169" spans="1:25" x14ac:dyDescent="0.25">
      <c r="A169" s="4" t="s">
        <v>497</v>
      </c>
      <c r="B169" s="344">
        <f ca="1">SUMIF('Census Tract'!$B$5:$B$832,$A169,'Census Tract'!J$5:J$832)</f>
        <v>4.7657337685853856</v>
      </c>
      <c r="C169" s="29">
        <f ca="1">SUMIF('Census Tract'!$B$5:$B$832,$A169,'Census Tract'!K$5:K$832)</f>
        <v>23.726522663378731</v>
      </c>
      <c r="D169" s="29">
        <f ca="1">SUMIF('Census Tract'!$B$5:$B$832,$A169,'Census Tract'!L$5:L$832)</f>
        <v>109.26787222528193</v>
      </c>
      <c r="E169" s="29">
        <f ca="1">SUMIF('Census Tract'!$B$5:$B$832,$A169,'Census Tract'!M$5:M$832)</f>
        <v>237.36754390591534</v>
      </c>
      <c r="F169" s="29">
        <f ca="1">SUMIF('Census Tract'!$B$5:$B$832,$A169,'Census Tract'!N$5:N$832)</f>
        <v>4.0594586294371977</v>
      </c>
      <c r="G169" s="29">
        <f ca="1">SUMIF('Census Tract'!$B$5:$B$832,$A169,'Census Tract'!O$5:O$832)</f>
        <v>19.604149785319187</v>
      </c>
      <c r="H169" s="29">
        <f ca="1">SUMIF('Census Tract'!$B$5:$B$832,$A169,'Census Tract'!P$5:P$832)</f>
        <v>89.745554024278348</v>
      </c>
      <c r="I169" s="29">
        <f ca="1">SUMIF('Census Tract'!$B$5:$B$832,$A169,'Census Tract'!Q$5:Q$832)</f>
        <v>194.78631317133105</v>
      </c>
      <c r="J169" s="29">
        <f ca="1">SUMIF('Census Tract'!$B$5:$B$832,$A169,'Census Tract'!R$5:R$832)</f>
        <v>1.8534462916133321</v>
      </c>
      <c r="K169" s="29">
        <f ca="1">SUMIF('Census Tract'!$B$5:$B$832,$A169,'Census Tract'!S$5:S$832)</f>
        <v>8.9841754799736186</v>
      </c>
      <c r="L169" s="29">
        <f ca="1">SUMIF('Census Tract'!$B$5:$B$832,$A169,'Census Tract'!T$5:T$832)</f>
        <v>39.897463821189206</v>
      </c>
      <c r="M169" s="29">
        <f ca="1">SUMIF('Census Tract'!$B$5:$B$832,$A169,'Census Tract'!U$5:U$832)</f>
        <v>85.962695824160448</v>
      </c>
      <c r="N169" s="344">
        <f ca="1">SUMIF('Census Tract'!$B$5:$B$832,$A169,'Census Tract'!V$5:V$832)</f>
        <v>0.52157070777181325</v>
      </c>
      <c r="O169" s="29">
        <f ca="1">SUMIF('Census Tract'!$B$5:$B$832,$A169,'Census Tract'!W$5:W$832)</f>
        <v>2.5919823219091795</v>
      </c>
      <c r="P169" s="29">
        <f ca="1">SUMIF('Census Tract'!$B$5:$B$832,$A169,'Census Tract'!X$5:X$832)</f>
        <v>11.92670675161639</v>
      </c>
      <c r="Q169" s="29">
        <f ca="1">SUMIF('Census Tract'!$B$5:$B$832,$A169,'Census Tract'!Y$5:Y$832)</f>
        <v>25.903972250286657</v>
      </c>
      <c r="R169" s="29">
        <f ca="1">SUMIF('Census Tract'!$B$5:$B$832,$A169,'Census Tract'!Z$5:Z$832)</f>
        <v>0.32713720115609479</v>
      </c>
      <c r="S169" s="29">
        <f ca="1">SUMIF('Census Tract'!$B$5:$B$832,$A169,'Census Tract'!AA$5:AA$832)</f>
        <v>1.5567103880503534</v>
      </c>
      <c r="T169" s="29">
        <f ca="1">SUMIF('Census Tract'!$B$5:$B$832,$A169,'Census Tract'!AB$5:AB$832)</f>
        <v>7.0998298517277494</v>
      </c>
      <c r="U169" s="29">
        <f ca="1">SUMIF('Census Tract'!$B$5:$B$832,$A169,'Census Tract'!AC$5:AC$832)</f>
        <v>15.399655787348877</v>
      </c>
      <c r="V169" s="29">
        <f ca="1">SUMIF('Census Tract'!$B$5:$B$832,$A169,'Census Tract'!AD$5:AD$832)</f>
        <v>0.13619813571278205</v>
      </c>
      <c r="W169" s="29">
        <f ca="1">SUMIF('Census Tract'!$B$5:$B$832,$A169,'Census Tract'!AE$5:AE$832)</f>
        <v>0.64695957453779207</v>
      </c>
      <c r="X169" s="29">
        <f ca="1">SUMIF('Census Tract'!$B$5:$B$832,$A169,'Census Tract'!AF$5:AF$832)</f>
        <v>2.8386750987452389</v>
      </c>
      <c r="Y169" s="345">
        <f ca="1">SUMIF('Census Tract'!$B$5:$B$832,$A169,'Census Tract'!AG$5:AG$832)</f>
        <v>6.0983354888306902</v>
      </c>
    </row>
    <row r="170" spans="1:25" x14ac:dyDescent="0.25">
      <c r="A170" s="4" t="s">
        <v>427</v>
      </c>
      <c r="B170" s="344">
        <f ca="1">SUMIF('Census Tract'!$B$5:$B$832,$A170,'Census Tract'!J$5:J$832)</f>
        <v>22.139837725004188</v>
      </c>
      <c r="C170" s="29">
        <f ca="1">SUMIF('Census Tract'!$B$5:$B$832,$A170,'Census Tract'!K$5:K$832)</f>
        <v>110.02548099049912</v>
      </c>
      <c r="D170" s="29">
        <f ca="1">SUMIF('Census Tract'!$B$5:$B$832,$A170,'Census Tract'!L$5:L$832)</f>
        <v>506.26952039266502</v>
      </c>
      <c r="E170" s="29">
        <f ca="1">SUMIF('Census Tract'!$B$5:$B$832,$A170,'Census Tract'!M$5:M$832)</f>
        <v>1099.5819617716497</v>
      </c>
      <c r="F170" s="29">
        <f ca="1">SUMIF('Census Tract'!$B$5:$B$832,$A170,'Census Tract'!N$5:N$832)</f>
        <v>12.154746629859506</v>
      </c>
      <c r="G170" s="29">
        <f ca="1">SUMIF('Census Tract'!$B$5:$B$832,$A170,'Census Tract'!O$5:O$832)</f>
        <v>57.839402782546543</v>
      </c>
      <c r="H170" s="29">
        <f ca="1">SUMIF('Census Tract'!$B$5:$B$832,$A170,'Census Tract'!P$5:P$832)</f>
        <v>263.79339511952054</v>
      </c>
      <c r="I170" s="29">
        <f ca="1">SUMIF('Census Tract'!$B$5:$B$832,$A170,'Census Tract'!Q$5:Q$832)</f>
        <v>572.1725123917106</v>
      </c>
      <c r="J170" s="29">
        <f ca="1">SUMIF('Census Tract'!$B$5:$B$832,$A170,'Census Tract'!R$5:R$832)</f>
        <v>5.0604267114768726</v>
      </c>
      <c r="K170" s="29">
        <f ca="1">SUMIF('Census Tract'!$B$5:$B$832,$A170,'Census Tract'!S$5:S$832)</f>
        <v>24.037711640494248</v>
      </c>
      <c r="L170" s="29">
        <f ca="1">SUMIF('Census Tract'!$B$5:$B$832,$A170,'Census Tract'!T$5:T$832)</f>
        <v>105.47066022392347</v>
      </c>
      <c r="M170" s="29">
        <f ca="1">SUMIF('Census Tract'!$B$5:$B$832,$A170,'Census Tract'!U$5:U$832)</f>
        <v>226.5829825182401</v>
      </c>
      <c r="N170" s="344">
        <f ca="1">SUMIF('Census Tract'!$B$5:$B$832,$A170,'Census Tract'!V$5:V$832)</f>
        <v>2.0310709534762665</v>
      </c>
      <c r="O170" s="29">
        <f ca="1">SUMIF('Census Tract'!$B$5:$B$832,$A170,'Census Tract'!W$5:W$832)</f>
        <v>10.093549977996304</v>
      </c>
      <c r="P170" s="29">
        <f ca="1">SUMIF('Census Tract'!$B$5:$B$832,$A170,'Census Tract'!X$5:X$832)</f>
        <v>46.444302359931044</v>
      </c>
      <c r="Q170" s="29">
        <f ca="1">SUMIF('Census Tract'!$B$5:$B$832,$A170,'Census Tract'!Y$5:Y$832)</f>
        <v>100.87377383975047</v>
      </c>
      <c r="R170" s="29">
        <f ca="1">SUMIF('Census Tract'!$B$5:$B$832,$A170,'Census Tract'!Z$5:Z$832)</f>
        <v>5.4172897014257732E-2</v>
      </c>
      <c r="S170" s="29">
        <f ca="1">SUMIF('Census Tract'!$B$5:$B$832,$A170,'Census Tract'!AA$5:AA$832)</f>
        <v>0.25778636986209902</v>
      </c>
      <c r="T170" s="29">
        <f ca="1">SUMIF('Census Tract'!$B$5:$B$832,$A170,'Census Tract'!AB$5:AB$832)</f>
        <v>1.1757096105767495</v>
      </c>
      <c r="U170" s="29">
        <f ca="1">SUMIF('Census Tract'!$B$5:$B$832,$A170,'Census Tract'!AC$5:AC$832)</f>
        <v>2.5501348182807426</v>
      </c>
      <c r="V170" s="29">
        <f ca="1">SUMIF('Census Tract'!$B$5:$B$832,$A170,'Census Tract'!AD$5:AD$832)</f>
        <v>2.2553985157994547E-2</v>
      </c>
      <c r="W170" s="29">
        <f ca="1">SUMIF('Census Tract'!$B$5:$B$832,$A170,'Census Tract'!AE$5:AE$832)</f>
        <v>0.10713448143459736</v>
      </c>
      <c r="X170" s="29">
        <f ca="1">SUMIF('Census Tract'!$B$5:$B$832,$A170,'Census Tract'!AF$5:AF$832)</f>
        <v>0.47007571513668145</v>
      </c>
      <c r="Y170" s="345">
        <f ca="1">SUMIF('Census Tract'!$B$5:$B$832,$A170,'Census Tract'!AG$5:AG$832)</f>
        <v>1.009865277404459</v>
      </c>
    </row>
    <row r="171" spans="1:25" x14ac:dyDescent="0.25">
      <c r="A171" s="4" t="s">
        <v>55</v>
      </c>
      <c r="B171" s="344">
        <f ca="1">SUMIF('Census Tract'!$B$5:$B$832,$A171,'Census Tract'!J$5:J$832)</f>
        <v>9.382230550325195</v>
      </c>
      <c r="C171" s="29">
        <f ca="1">SUMIF('Census Tract'!$B$5:$B$832,$A171,'Census Tract'!K$5:K$832)</f>
        <v>47.327492052810079</v>
      </c>
      <c r="D171" s="29">
        <f ca="1">SUMIF('Census Tract'!$B$5:$B$832,$A171,'Census Tract'!L$5:L$832)</f>
        <v>219.2947699644144</v>
      </c>
      <c r="E171" s="29">
        <f ca="1">SUMIF('Census Tract'!$B$5:$B$832,$A171,'Census Tract'!M$5:M$832)</f>
        <v>477.03565662877543</v>
      </c>
      <c r="F171" s="29">
        <f ca="1">SUMIF('Census Tract'!$B$5:$B$832,$A171,'Census Tract'!N$5:N$832)</f>
        <v>3.7363421754860147</v>
      </c>
      <c r="G171" s="29">
        <f ca="1">SUMIF('Census Tract'!$B$5:$B$832,$A171,'Census Tract'!O$5:O$832)</f>
        <v>19.529080745125608</v>
      </c>
      <c r="H171" s="29">
        <f ca="1">SUMIF('Census Tract'!$B$5:$B$832,$A171,'Census Tract'!P$5:P$832)</f>
        <v>91.111761919411578</v>
      </c>
      <c r="I171" s="29">
        <f ca="1">SUMIF('Census Tract'!$B$5:$B$832,$A171,'Census Tract'!Q$5:Q$832)</f>
        <v>198.39521785343607</v>
      </c>
      <c r="J171" s="29">
        <f ca="1">SUMIF('Census Tract'!$B$5:$B$832,$A171,'Census Tract'!R$5:R$832)</f>
        <v>2.5517528270111973</v>
      </c>
      <c r="K171" s="29">
        <f ca="1">SUMIF('Census Tract'!$B$5:$B$832,$A171,'Census Tract'!S$5:S$832)</f>
        <v>13.219179230712204</v>
      </c>
      <c r="L171" s="29">
        <f ca="1">SUMIF('Census Tract'!$B$5:$B$832,$A171,'Census Tract'!T$5:T$832)</f>
        <v>60.913590142180212</v>
      </c>
      <c r="M171" s="29">
        <f ca="1">SUMIF('Census Tract'!$B$5:$B$832,$A171,'Census Tract'!U$5:U$832)</f>
        <v>132.39052619088997</v>
      </c>
      <c r="N171" s="344">
        <f ca="1">SUMIF('Census Tract'!$B$5:$B$832,$A171,'Census Tract'!V$5:V$832)</f>
        <v>0.81283982330855364</v>
      </c>
      <c r="O171" s="29">
        <f ca="1">SUMIF('Census Tract'!$B$5:$B$832,$A171,'Census Tract'!W$5:W$832)</f>
        <v>4.1002691280603543</v>
      </c>
      <c r="P171" s="29">
        <f ca="1">SUMIF('Census Tract'!$B$5:$B$832,$A171,'Census Tract'!X$5:X$832)</f>
        <v>18.998842664784675</v>
      </c>
      <c r="Q171" s="29">
        <f ca="1">SUMIF('Census Tract'!$B$5:$B$832,$A171,'Census Tract'!Y$5:Y$832)</f>
        <v>41.328506773112053</v>
      </c>
      <c r="R171" s="29">
        <f ca="1">SUMIF('Census Tract'!$B$5:$B$832,$A171,'Census Tract'!Z$5:Z$832)</f>
        <v>0.1269165123266085</v>
      </c>
      <c r="S171" s="29">
        <f ca="1">SUMIF('Census Tract'!$B$5:$B$832,$A171,'Census Tract'!AA$5:AA$832)</f>
        <v>0.66336612138412132</v>
      </c>
      <c r="T171" s="29">
        <f ca="1">SUMIF('Census Tract'!$B$5:$B$832,$A171,'Census Tract'!AB$5:AB$832)</f>
        <v>3.0948950903405557</v>
      </c>
      <c r="U171" s="29">
        <f ca="1">SUMIF('Census Tract'!$B$5:$B$832,$A171,'Census Tract'!AC$5:AC$832)</f>
        <v>6.7391121930529536</v>
      </c>
      <c r="V171" s="29">
        <f ca="1">SUMIF('Census Tract'!$B$5:$B$832,$A171,'Census Tract'!AD$5:AD$832)</f>
        <v>8.6678241422494418E-2</v>
      </c>
      <c r="W171" s="29">
        <f ca="1">SUMIF('Census Tract'!$B$5:$B$832,$A171,'Census Tract'!AE$5:AE$832)</f>
        <v>0.4490306414626215</v>
      </c>
      <c r="X171" s="29">
        <f ca="1">SUMIF('Census Tract'!$B$5:$B$832,$A171,'Census Tract'!AF$5:AF$832)</f>
        <v>2.0691200246220411</v>
      </c>
      <c r="Y171" s="345">
        <f ca="1">SUMIF('Census Tract'!$B$5:$B$832,$A171,'Census Tract'!AG$5:AG$832)</f>
        <v>4.4970570306630542</v>
      </c>
    </row>
    <row r="172" spans="1:25" x14ac:dyDescent="0.25">
      <c r="A172" s="4" t="s">
        <v>428</v>
      </c>
      <c r="B172" s="344">
        <f ca="1">SUMIF('Census Tract'!$B$5:$B$832,$A172,'Census Tract'!J$5:J$832)</f>
        <v>2.1204517129788352</v>
      </c>
      <c r="C172" s="29">
        <f ca="1">SUMIF('Census Tract'!$B$5:$B$832,$A172,'Census Tract'!K$5:K$832)</f>
        <v>10.696354247113973</v>
      </c>
      <c r="D172" s="29">
        <f ca="1">SUMIF('Census Tract'!$B$5:$B$832,$A172,'Census Tract'!L$5:L$832)</f>
        <v>49.562198255960027</v>
      </c>
      <c r="E172" s="29">
        <f ca="1">SUMIF('Census Tract'!$B$5:$B$832,$A172,'Census Tract'!M$5:M$832)</f>
        <v>107.81349592985755</v>
      </c>
      <c r="F172" s="29">
        <f ca="1">SUMIF('Census Tract'!$B$5:$B$832,$A172,'Census Tract'!N$5:N$832)</f>
        <v>1.776098827869222</v>
      </c>
      <c r="G172" s="29">
        <f ca="1">SUMIF('Census Tract'!$B$5:$B$832,$A172,'Census Tract'!O$5:O$832)</f>
        <v>9.2832978864600832</v>
      </c>
      <c r="H172" s="29">
        <f ca="1">SUMIF('Census Tract'!$B$5:$B$832,$A172,'Census Tract'!P$5:P$832)</f>
        <v>43.310672831809597</v>
      </c>
      <c r="I172" s="29">
        <f ca="1">SUMIF('Census Tract'!$B$5:$B$832,$A172,'Census Tract'!Q$5:Q$832)</f>
        <v>94.308684091148962</v>
      </c>
      <c r="J172" s="29">
        <f ca="1">SUMIF('Census Tract'!$B$5:$B$832,$A172,'Census Tract'!R$5:R$832)</f>
        <v>1.2129952215838016</v>
      </c>
      <c r="K172" s="29">
        <f ca="1">SUMIF('Census Tract'!$B$5:$B$832,$A172,'Census Tract'!S$5:S$832)</f>
        <v>6.2838379447961223</v>
      </c>
      <c r="L172" s="29">
        <f ca="1">SUMIF('Census Tract'!$B$5:$B$832,$A172,'Census Tract'!T$5:T$832)</f>
        <v>28.955740928294279</v>
      </c>
      <c r="M172" s="29">
        <f ca="1">SUMIF('Census Tract'!$B$5:$B$832,$A172,'Census Tract'!U$5:U$832)</f>
        <v>62.932849119484871</v>
      </c>
      <c r="N172" s="344">
        <f ca="1">SUMIF('Census Tract'!$B$5:$B$832,$A172,'Census Tract'!V$5:V$832)</f>
        <v>0</v>
      </c>
      <c r="O172" s="29">
        <f ca="1">SUMIF('Census Tract'!$B$5:$B$832,$A172,'Census Tract'!W$5:W$832)</f>
        <v>0</v>
      </c>
      <c r="P172" s="29">
        <f ca="1">SUMIF('Census Tract'!$B$5:$B$832,$A172,'Census Tract'!X$5:X$832)</f>
        <v>0</v>
      </c>
      <c r="Q172" s="29">
        <f ca="1">SUMIF('Census Tract'!$B$5:$B$832,$A172,'Census Tract'!Y$5:Y$832)</f>
        <v>0</v>
      </c>
      <c r="R172" s="29">
        <f ca="1">SUMIF('Census Tract'!$B$5:$B$832,$A172,'Census Tract'!Z$5:Z$832)</f>
        <v>0</v>
      </c>
      <c r="S172" s="29">
        <f ca="1">SUMIF('Census Tract'!$B$5:$B$832,$A172,'Census Tract'!AA$5:AA$832)</f>
        <v>0</v>
      </c>
      <c r="T172" s="29">
        <f ca="1">SUMIF('Census Tract'!$B$5:$B$832,$A172,'Census Tract'!AB$5:AB$832)</f>
        <v>0</v>
      </c>
      <c r="U172" s="29">
        <f ca="1">SUMIF('Census Tract'!$B$5:$B$832,$A172,'Census Tract'!AC$5:AC$832)</f>
        <v>0</v>
      </c>
      <c r="V172" s="29">
        <f ca="1">SUMIF('Census Tract'!$B$5:$B$832,$A172,'Census Tract'!AD$5:AD$832)</f>
        <v>0</v>
      </c>
      <c r="W172" s="29">
        <f ca="1">SUMIF('Census Tract'!$B$5:$B$832,$A172,'Census Tract'!AE$5:AE$832)</f>
        <v>0</v>
      </c>
      <c r="X172" s="29">
        <f ca="1">SUMIF('Census Tract'!$B$5:$B$832,$A172,'Census Tract'!AF$5:AF$832)</f>
        <v>0</v>
      </c>
      <c r="Y172" s="345">
        <f ca="1">SUMIF('Census Tract'!$B$5:$B$832,$A172,'Census Tract'!AG$5:AG$832)</f>
        <v>0</v>
      </c>
    </row>
    <row r="173" spans="1:25" x14ac:dyDescent="0.25">
      <c r="A173" s="4" t="s">
        <v>429</v>
      </c>
      <c r="B173" s="344">
        <f ca="1">SUMIF('Census Tract'!$B$5:$B$832,$A173,'Census Tract'!J$5:J$832)</f>
        <v>1.8161466324785676</v>
      </c>
      <c r="C173" s="29">
        <f ca="1">SUMIF('Census Tract'!$B$5:$B$832,$A173,'Census Tract'!K$5:K$832)</f>
        <v>9.1139739742685126</v>
      </c>
      <c r="D173" s="29">
        <f ca="1">SUMIF('Census Tract'!$B$5:$B$832,$A173,'Census Tract'!L$5:L$832)</f>
        <v>42.128929027488169</v>
      </c>
      <c r="E173" s="29">
        <f ca="1">SUMIF('Census Tract'!$B$5:$B$832,$A173,'Census Tract'!M$5:M$832)</f>
        <v>91.594751858766216</v>
      </c>
      <c r="F173" s="29">
        <f ca="1">SUMIF('Census Tract'!$B$5:$B$832,$A173,'Census Tract'!N$5:N$832)</f>
        <v>2.7980812280383867</v>
      </c>
      <c r="G173" s="29">
        <f ca="1">SUMIF('Census Tract'!$B$5:$B$832,$A173,'Census Tract'!O$5:O$832)</f>
        <v>13.898515380610231</v>
      </c>
      <c r="H173" s="29">
        <f ca="1">SUMIF('Census Tract'!$B$5:$B$832,$A173,'Census Tract'!P$5:P$832)</f>
        <v>64.070016714679767</v>
      </c>
      <c r="I173" s="29">
        <f ca="1">SUMIF('Census Tract'!$B$5:$B$832,$A173,'Census Tract'!Q$5:Q$832)</f>
        <v>139.22660641848273</v>
      </c>
      <c r="J173" s="29">
        <f ca="1">SUMIF('Census Tract'!$B$5:$B$832,$A173,'Census Tract'!R$5:R$832)</f>
        <v>1.4972713118985044</v>
      </c>
      <c r="K173" s="29">
        <f ca="1">SUMIF('Census Tract'!$B$5:$B$832,$A173,'Census Tract'!S$5:S$832)</f>
        <v>7.4785457339363512</v>
      </c>
      <c r="L173" s="29">
        <f ca="1">SUMIF('Census Tract'!$B$5:$B$832,$A173,'Census Tract'!T$5:T$832)</f>
        <v>33.785064558707276</v>
      </c>
      <c r="M173" s="29">
        <f ca="1">SUMIF('Census Tract'!$B$5:$B$832,$A173,'Census Tract'!U$5:U$832)</f>
        <v>73.090874444769213</v>
      </c>
      <c r="N173" s="344">
        <f ca="1">SUMIF('Census Tract'!$B$5:$B$832,$A173,'Census Tract'!V$5:V$832)</f>
        <v>0</v>
      </c>
      <c r="O173" s="29">
        <f ca="1">SUMIF('Census Tract'!$B$5:$B$832,$A173,'Census Tract'!W$5:W$832)</f>
        <v>0</v>
      </c>
      <c r="P173" s="29">
        <f ca="1">SUMIF('Census Tract'!$B$5:$B$832,$A173,'Census Tract'!X$5:X$832)</f>
        <v>0</v>
      </c>
      <c r="Q173" s="29">
        <f ca="1">SUMIF('Census Tract'!$B$5:$B$832,$A173,'Census Tract'!Y$5:Y$832)</f>
        <v>0</v>
      </c>
      <c r="R173" s="29">
        <f ca="1">SUMIF('Census Tract'!$B$5:$B$832,$A173,'Census Tract'!Z$5:Z$832)</f>
        <v>0</v>
      </c>
      <c r="S173" s="29">
        <f ca="1">SUMIF('Census Tract'!$B$5:$B$832,$A173,'Census Tract'!AA$5:AA$832)</f>
        <v>0</v>
      </c>
      <c r="T173" s="29">
        <f ca="1">SUMIF('Census Tract'!$B$5:$B$832,$A173,'Census Tract'!AB$5:AB$832)</f>
        <v>0</v>
      </c>
      <c r="U173" s="29">
        <f ca="1">SUMIF('Census Tract'!$B$5:$B$832,$A173,'Census Tract'!AC$5:AC$832)</f>
        <v>0</v>
      </c>
      <c r="V173" s="29">
        <f ca="1">SUMIF('Census Tract'!$B$5:$B$832,$A173,'Census Tract'!AD$5:AD$832)</f>
        <v>0</v>
      </c>
      <c r="W173" s="29">
        <f ca="1">SUMIF('Census Tract'!$B$5:$B$832,$A173,'Census Tract'!AE$5:AE$832)</f>
        <v>0</v>
      </c>
      <c r="X173" s="29">
        <f ca="1">SUMIF('Census Tract'!$B$5:$B$832,$A173,'Census Tract'!AF$5:AF$832)</f>
        <v>0</v>
      </c>
      <c r="Y173" s="345">
        <f ca="1">SUMIF('Census Tract'!$B$5:$B$832,$A173,'Census Tract'!AG$5:AG$832)</f>
        <v>0</v>
      </c>
    </row>
    <row r="174" spans="1:25" x14ac:dyDescent="0.25">
      <c r="A174" s="4" t="s">
        <v>430</v>
      </c>
      <c r="B174" s="344">
        <f ca="1">SUMIF('Census Tract'!$B$5:$B$832,$A174,'Census Tract'!J$5:J$832)</f>
        <v>13.377549992038833</v>
      </c>
      <c r="C174" s="29">
        <f ca="1">SUMIF('Census Tract'!$B$5:$B$832,$A174,'Census Tract'!K$5:K$832)</f>
        <v>66.480675722669147</v>
      </c>
      <c r="D174" s="29">
        <f ca="1">SUMIF('Census Tract'!$B$5:$B$832,$A174,'Census Tract'!L$5:L$832)</f>
        <v>305.90313725965302</v>
      </c>
      <c r="E174" s="29">
        <f ca="1">SUMIF('Census Tract'!$B$5:$B$832,$A174,'Census Tract'!M$5:M$832)</f>
        <v>664.40020232540326</v>
      </c>
      <c r="F174" s="29">
        <f ca="1">SUMIF('Census Tract'!$B$5:$B$832,$A174,'Census Tract'!N$5:N$832)</f>
        <v>3.9504928316909984</v>
      </c>
      <c r="G174" s="29">
        <f ca="1">SUMIF('Census Tract'!$B$5:$B$832,$A174,'Census Tract'!O$5:O$832)</f>
        <v>18.798758463661994</v>
      </c>
      <c r="H174" s="29">
        <f ca="1">SUMIF('Census Tract'!$B$5:$B$832,$A174,'Census Tract'!P$5:P$832)</f>
        <v>85.737197837347466</v>
      </c>
      <c r="I174" s="29">
        <f ca="1">SUMIF('Census Tract'!$B$5:$B$832,$A174,'Census Tract'!Q$5:Q$832)</f>
        <v>185.96548965827421</v>
      </c>
      <c r="J174" s="29">
        <f ca="1">SUMIF('Census Tract'!$B$5:$B$832,$A174,'Census Tract'!R$5:R$832)</f>
        <v>1.6447220215908447</v>
      </c>
      <c r="K174" s="29">
        <f ca="1">SUMIF('Census Tract'!$B$5:$B$832,$A174,'Census Tract'!S$5:S$832)</f>
        <v>7.8126521611520729</v>
      </c>
      <c r="L174" s="29">
        <f ca="1">SUMIF('Census Tract'!$B$5:$B$832,$A174,'Census Tract'!T$5:T$832)</f>
        <v>34.279701573108198</v>
      </c>
      <c r="M174" s="29">
        <f ca="1">SUMIF('Census Tract'!$B$5:$B$832,$A174,'Census Tract'!U$5:U$832)</f>
        <v>73.643200922224452</v>
      </c>
      <c r="N174" s="344">
        <f ca="1">SUMIF('Census Tract'!$B$5:$B$832,$A174,'Census Tract'!V$5:V$832)</f>
        <v>1.2682456240346776</v>
      </c>
      <c r="O174" s="29">
        <f ca="1">SUMIF('Census Tract'!$B$5:$B$832,$A174,'Census Tract'!W$5:W$832)</f>
        <v>6.3026358427604379</v>
      </c>
      <c r="P174" s="29">
        <f ca="1">SUMIF('Census Tract'!$B$5:$B$832,$A174,'Census Tract'!X$5:X$832)</f>
        <v>29.000849590464242</v>
      </c>
      <c r="Q174" s="29">
        <f ca="1">SUMIF('Census Tract'!$B$5:$B$832,$A174,'Census Tract'!Y$5:Y$832)</f>
        <v>62.987815385358573</v>
      </c>
      <c r="R174" s="29">
        <f ca="1">SUMIF('Census Tract'!$B$5:$B$832,$A174,'Census Tract'!Z$5:Z$832)</f>
        <v>0.15438650095980144</v>
      </c>
      <c r="S174" s="29">
        <f ca="1">SUMIF('Census Tract'!$B$5:$B$832,$A174,'Census Tract'!AA$5:AA$832)</f>
        <v>0.73466138662778357</v>
      </c>
      <c r="T174" s="29">
        <f ca="1">SUMIF('Census Tract'!$B$5:$B$832,$A174,'Census Tract'!AB$5:AB$832)</f>
        <v>3.3506366269092602</v>
      </c>
      <c r="U174" s="29">
        <f ca="1">SUMIF('Census Tract'!$B$5:$B$832,$A174,'Census Tract'!AC$5:AC$832)</f>
        <v>7.2675897592573584</v>
      </c>
      <c r="V174" s="29">
        <f ca="1">SUMIF('Census Tract'!$B$5:$B$832,$A174,'Census Tract'!AD$5:AD$832)</f>
        <v>6.4276253314007548E-2</v>
      </c>
      <c r="W174" s="29">
        <f ca="1">SUMIF('Census Tract'!$B$5:$B$832,$A174,'Census Tract'!AE$5:AE$832)</f>
        <v>0.30532090090136998</v>
      </c>
      <c r="X174" s="29">
        <f ca="1">SUMIF('Census Tract'!$B$5:$B$832,$A174,'Census Tract'!AF$5:AF$832)</f>
        <v>1.3396615068791338</v>
      </c>
      <c r="Y174" s="345">
        <f ca="1">SUMIF('Census Tract'!$B$5:$B$832,$A174,'Census Tract'!AG$5:AG$832)</f>
        <v>2.8779994279840686</v>
      </c>
    </row>
    <row r="175" spans="1:25" x14ac:dyDescent="0.25">
      <c r="A175" s="4" t="s">
        <v>431</v>
      </c>
      <c r="B175" s="344">
        <f ca="1">SUMIF('Census Tract'!$B$5:$B$832,$A175,'Census Tract'!J$5:J$832)</f>
        <v>3.5141109185381136</v>
      </c>
      <c r="C175" s="29">
        <f ca="1">SUMIF('Census Tract'!$B$5:$B$832,$A175,'Census Tract'!K$5:K$832)</f>
        <v>17.726494321122939</v>
      </c>
      <c r="D175" s="29">
        <f ca="1">SUMIF('Census Tract'!$B$5:$B$832,$A175,'Census Tract'!L$5:L$832)</f>
        <v>82.136773486507664</v>
      </c>
      <c r="E175" s="29">
        <f ca="1">SUMIF('Census Tract'!$B$5:$B$832,$A175,'Census Tract'!M$5:M$832)</f>
        <v>178.67352550114799</v>
      </c>
      <c r="F175" s="29">
        <f ca="1">SUMIF('Census Tract'!$B$5:$B$832,$A175,'Census Tract'!N$5:N$832)</f>
        <v>2.9738912501982622</v>
      </c>
      <c r="G175" s="29">
        <f ca="1">SUMIF('Census Tract'!$B$5:$B$832,$A175,'Census Tract'!O$5:O$832)</f>
        <v>15.5439088885883</v>
      </c>
      <c r="H175" s="29">
        <f ca="1">SUMIF('Census Tract'!$B$5:$B$832,$A175,'Census Tract'!P$5:P$832)</f>
        <v>72.519180213209438</v>
      </c>
      <c r="I175" s="29">
        <f ca="1">SUMIF('Census Tract'!$B$5:$B$832,$A175,'Census Tract'!Q$5:Q$832)</f>
        <v>157.91000254915491</v>
      </c>
      <c r="J175" s="29">
        <f ca="1">SUMIF('Census Tract'!$B$5:$B$832,$A175,'Census Tract'!R$5:R$832)</f>
        <v>2.0310333070418443</v>
      </c>
      <c r="K175" s="29">
        <f ca="1">SUMIF('Census Tract'!$B$5:$B$832,$A175,'Census Tract'!S$5:S$832)</f>
        <v>10.521627731781273</v>
      </c>
      <c r="L175" s="29">
        <f ca="1">SUMIF('Census Tract'!$B$5:$B$832,$A175,'Census Tract'!T$5:T$832)</f>
        <v>48.483351961314746</v>
      </c>
      <c r="M175" s="29">
        <f ca="1">SUMIF('Census Tract'!$B$5:$B$832,$A175,'Census Tract'!U$5:U$832)</f>
        <v>105.37445687693689</v>
      </c>
      <c r="N175" s="344">
        <f ca="1">SUMIF('Census Tract'!$B$5:$B$832,$A175,'Census Tract'!V$5:V$832)</f>
        <v>0</v>
      </c>
      <c r="O175" s="29">
        <f ca="1">SUMIF('Census Tract'!$B$5:$B$832,$A175,'Census Tract'!W$5:W$832)</f>
        <v>0</v>
      </c>
      <c r="P175" s="29">
        <f ca="1">SUMIF('Census Tract'!$B$5:$B$832,$A175,'Census Tract'!X$5:X$832)</f>
        <v>0</v>
      </c>
      <c r="Q175" s="29">
        <f ca="1">SUMIF('Census Tract'!$B$5:$B$832,$A175,'Census Tract'!Y$5:Y$832)</f>
        <v>0</v>
      </c>
      <c r="R175" s="29">
        <f ca="1">SUMIF('Census Tract'!$B$5:$B$832,$A175,'Census Tract'!Z$5:Z$832)</f>
        <v>0</v>
      </c>
      <c r="S175" s="29">
        <f ca="1">SUMIF('Census Tract'!$B$5:$B$832,$A175,'Census Tract'!AA$5:AA$832)</f>
        <v>0</v>
      </c>
      <c r="T175" s="29">
        <f ca="1">SUMIF('Census Tract'!$B$5:$B$832,$A175,'Census Tract'!AB$5:AB$832)</f>
        <v>0</v>
      </c>
      <c r="U175" s="29">
        <f ca="1">SUMIF('Census Tract'!$B$5:$B$832,$A175,'Census Tract'!AC$5:AC$832)</f>
        <v>0</v>
      </c>
      <c r="V175" s="29">
        <f ca="1">SUMIF('Census Tract'!$B$5:$B$832,$A175,'Census Tract'!AD$5:AD$832)</f>
        <v>0</v>
      </c>
      <c r="W175" s="29">
        <f ca="1">SUMIF('Census Tract'!$B$5:$B$832,$A175,'Census Tract'!AE$5:AE$832)</f>
        <v>0</v>
      </c>
      <c r="X175" s="29">
        <f ca="1">SUMIF('Census Tract'!$B$5:$B$832,$A175,'Census Tract'!AF$5:AF$832)</f>
        <v>0</v>
      </c>
      <c r="Y175" s="345">
        <f ca="1">SUMIF('Census Tract'!$B$5:$B$832,$A175,'Census Tract'!AG$5:AG$832)</f>
        <v>0</v>
      </c>
    </row>
    <row r="176" spans="1:25" x14ac:dyDescent="0.25">
      <c r="A176" s="4" t="s">
        <v>56</v>
      </c>
      <c r="B176" s="344">
        <f ca="1">SUMIF('Census Tract'!$B$5:$B$832,$A176,'Census Tract'!J$5:J$832)</f>
        <v>6.2737712638352061</v>
      </c>
      <c r="C176" s="29">
        <f ca="1">SUMIF('Census Tract'!$B$5:$B$832,$A176,'Census Tract'!K$5:K$832)</f>
        <v>31.647256805048073</v>
      </c>
      <c r="D176" s="29">
        <f ca="1">SUMIF('Census Tract'!$B$5:$B$832,$A176,'Census Tract'!L$5:L$832)</f>
        <v>146.63946049209039</v>
      </c>
      <c r="E176" s="29">
        <f ca="1">SUMIF('Census Tract'!$B$5:$B$832,$A176,'Census Tract'!M$5:M$832)</f>
        <v>318.98732165333939</v>
      </c>
      <c r="F176" s="29">
        <f ca="1">SUMIF('Census Tract'!$B$5:$B$832,$A176,'Census Tract'!N$5:N$832)</f>
        <v>3.0756757257718608</v>
      </c>
      <c r="G176" s="29">
        <f ca="1">SUMIF('Census Tract'!$B$5:$B$832,$A176,'Census Tract'!O$5:O$832)</f>
        <v>16.075915099132576</v>
      </c>
      <c r="H176" s="29">
        <f ca="1">SUMIF('Census Tract'!$B$5:$B$832,$A176,'Census Tract'!P$5:P$832)</f>
        <v>75.001223471024176</v>
      </c>
      <c r="I176" s="29">
        <f ca="1">SUMIF('Census Tract'!$B$5:$B$832,$A176,'Census Tract'!Q$5:Q$832)</f>
        <v>163.31463420682562</v>
      </c>
      <c r="J176" s="29">
        <f ca="1">SUMIF('Census Tract'!$B$5:$B$832,$A176,'Census Tract'!R$5:R$832)</f>
        <v>2.1005475033043961</v>
      </c>
      <c r="K176" s="29">
        <f ca="1">SUMIF('Census Tract'!$B$5:$B$832,$A176,'Census Tract'!S$5:S$832)</f>
        <v>10.881741223082811</v>
      </c>
      <c r="L176" s="29">
        <f ca="1">SUMIF('Census Tract'!$B$5:$B$832,$A176,'Census Tract'!T$5:T$832)</f>
        <v>50.142744366166013</v>
      </c>
      <c r="M176" s="29">
        <f ca="1">SUMIF('Census Tract'!$B$5:$B$832,$A176,'Census Tract'!U$5:U$832)</f>
        <v>108.98100564745994</v>
      </c>
      <c r="N176" s="344">
        <f ca="1">SUMIF('Census Tract'!$B$5:$B$832,$A176,'Census Tract'!V$5:V$832)</f>
        <v>0</v>
      </c>
      <c r="O176" s="29">
        <f ca="1">SUMIF('Census Tract'!$B$5:$B$832,$A176,'Census Tract'!W$5:W$832)</f>
        <v>0</v>
      </c>
      <c r="P176" s="29">
        <f ca="1">SUMIF('Census Tract'!$B$5:$B$832,$A176,'Census Tract'!X$5:X$832)</f>
        <v>0</v>
      </c>
      <c r="Q176" s="29">
        <f ca="1">SUMIF('Census Tract'!$B$5:$B$832,$A176,'Census Tract'!Y$5:Y$832)</f>
        <v>0</v>
      </c>
      <c r="R176" s="29">
        <f ca="1">SUMIF('Census Tract'!$B$5:$B$832,$A176,'Census Tract'!Z$5:Z$832)</f>
        <v>0</v>
      </c>
      <c r="S176" s="29">
        <f ca="1">SUMIF('Census Tract'!$B$5:$B$832,$A176,'Census Tract'!AA$5:AA$832)</f>
        <v>0</v>
      </c>
      <c r="T176" s="29">
        <f ca="1">SUMIF('Census Tract'!$B$5:$B$832,$A176,'Census Tract'!AB$5:AB$832)</f>
        <v>0</v>
      </c>
      <c r="U176" s="29">
        <f ca="1">SUMIF('Census Tract'!$B$5:$B$832,$A176,'Census Tract'!AC$5:AC$832)</f>
        <v>0</v>
      </c>
      <c r="V176" s="29">
        <f ca="1">SUMIF('Census Tract'!$B$5:$B$832,$A176,'Census Tract'!AD$5:AD$832)</f>
        <v>0</v>
      </c>
      <c r="W176" s="29">
        <f ca="1">SUMIF('Census Tract'!$B$5:$B$832,$A176,'Census Tract'!AE$5:AE$832)</f>
        <v>0</v>
      </c>
      <c r="X176" s="29">
        <f ca="1">SUMIF('Census Tract'!$B$5:$B$832,$A176,'Census Tract'!AF$5:AF$832)</f>
        <v>0</v>
      </c>
      <c r="Y176" s="345">
        <f ca="1">SUMIF('Census Tract'!$B$5:$B$832,$A176,'Census Tract'!AG$5:AG$832)</f>
        <v>0</v>
      </c>
    </row>
    <row r="177" spans="1:25" x14ac:dyDescent="0.25">
      <c r="A177" s="4" t="s">
        <v>434</v>
      </c>
      <c r="B177" s="344">
        <f ca="1">SUMIF('Census Tract'!$B$5:$B$832,$A177,'Census Tract'!J$5:J$832)</f>
        <v>2.277180752633793</v>
      </c>
      <c r="C177" s="29">
        <f ca="1">SUMIF('Census Tract'!$B$5:$B$832,$A177,'Census Tract'!K$5:K$832)</f>
        <v>11.486954343639788</v>
      </c>
      <c r="D177" s="29">
        <f ca="1">SUMIF('Census Tract'!$B$5:$B$832,$A177,'Census Tract'!L$5:L$832)</f>
        <v>53.225491170530979</v>
      </c>
      <c r="E177" s="29">
        <f ca="1">SUMIF('Census Tract'!$B$5:$B$832,$A177,'Census Tract'!M$5:M$832)</f>
        <v>115.78231954206441</v>
      </c>
      <c r="F177" s="29">
        <f ca="1">SUMIF('Census Tract'!$B$5:$B$832,$A177,'Census Tract'!N$5:N$832)</f>
        <v>1.2397392166066052</v>
      </c>
      <c r="G177" s="29">
        <f ca="1">SUMIF('Census Tract'!$B$5:$B$832,$A177,'Census Tract'!O$5:O$832)</f>
        <v>6.4798581411671305</v>
      </c>
      <c r="H177" s="29">
        <f ca="1">SUMIF('Census Tract'!$B$5:$B$832,$A177,'Census Tract'!P$5:P$832)</f>
        <v>30.231391837372584</v>
      </c>
      <c r="I177" s="29">
        <f ca="1">SUMIF('Census Tract'!$B$5:$B$832,$A177,'Census Tract'!Q$5:Q$832)</f>
        <v>65.828642133966738</v>
      </c>
      <c r="J177" s="29">
        <f ca="1">SUMIF('Census Tract'!$B$5:$B$832,$A177,'Census Tract'!R$5:R$832)</f>
        <v>0.84668584999741103</v>
      </c>
      <c r="K177" s="29">
        <f ca="1">SUMIF('Census Tract'!$B$5:$B$832,$A177,'Census Tract'!S$5:S$832)</f>
        <v>4.3861975520306027</v>
      </c>
      <c r="L177" s="29">
        <f ca="1">SUMIF('Census Tract'!$B$5:$B$832,$A177,'Census Tract'!T$5:T$832)</f>
        <v>20.2114696611638</v>
      </c>
      <c r="M177" s="29">
        <f ca="1">SUMIF('Census Tract'!$B$5:$B$832,$A177,'Census Tract'!U$5:U$832)</f>
        <v>43.927916533683266</v>
      </c>
      <c r="N177" s="344">
        <f ca="1">SUMIF('Census Tract'!$B$5:$B$832,$A177,'Census Tract'!V$5:V$832)</f>
        <v>0.56929518815844826</v>
      </c>
      <c r="O177" s="29">
        <f ca="1">SUMIF('Census Tract'!$B$5:$B$832,$A177,'Census Tract'!W$5:W$832)</f>
        <v>2.8717385859099469</v>
      </c>
      <c r="P177" s="29">
        <f ca="1">SUMIF('Census Tract'!$B$5:$B$832,$A177,'Census Tract'!X$5:X$832)</f>
        <v>13.30637279263275</v>
      </c>
      <c r="Q177" s="29">
        <f ca="1">SUMIF('Census Tract'!$B$5:$B$832,$A177,'Census Tract'!Y$5:Y$832)</f>
        <v>28.945579885516111</v>
      </c>
      <c r="R177" s="29">
        <f ca="1">SUMIF('Census Tract'!$B$5:$B$832,$A177,'Census Tract'!Z$5:Z$832)</f>
        <v>0.3099348041516512</v>
      </c>
      <c r="S177" s="29">
        <f ca="1">SUMIF('Census Tract'!$B$5:$B$832,$A177,'Census Tract'!AA$5:AA$832)</f>
        <v>1.6199645352917829</v>
      </c>
      <c r="T177" s="29">
        <f ca="1">SUMIF('Census Tract'!$B$5:$B$832,$A177,'Census Tract'!AB$5:AB$832)</f>
        <v>7.5578479593431496</v>
      </c>
      <c r="U177" s="29">
        <f ca="1">SUMIF('Census Tract'!$B$5:$B$832,$A177,'Census Tract'!AC$5:AC$832)</f>
        <v>16.457160533491688</v>
      </c>
      <c r="V177" s="29">
        <f ca="1">SUMIF('Census Tract'!$B$5:$B$832,$A177,'Census Tract'!AD$5:AD$832)</f>
        <v>0.21167146249935276</v>
      </c>
      <c r="W177" s="29">
        <f ca="1">SUMIF('Census Tract'!$B$5:$B$832,$A177,'Census Tract'!AE$5:AE$832)</f>
        <v>1.0965493880076504</v>
      </c>
      <c r="X177" s="29">
        <f ca="1">SUMIF('Census Tract'!$B$5:$B$832,$A177,'Census Tract'!AF$5:AF$832)</f>
        <v>5.052867415290951</v>
      </c>
      <c r="Y177" s="345">
        <f ca="1">SUMIF('Census Tract'!$B$5:$B$832,$A177,'Census Tract'!AG$5:AG$832)</f>
        <v>10.981979133420815</v>
      </c>
    </row>
    <row r="178" spans="1:25" x14ac:dyDescent="0.25">
      <c r="A178" s="4" t="s">
        <v>435</v>
      </c>
      <c r="B178" s="344">
        <f ca="1">SUMIF('Census Tract'!$B$5:$B$832,$A178,'Census Tract'!J$5:J$832)</f>
        <v>3.2790173590556773</v>
      </c>
      <c r="C178" s="29">
        <f ca="1">SUMIF('Census Tract'!$B$5:$B$832,$A178,'Census Tract'!K$5:K$832)</f>
        <v>16.540594176334217</v>
      </c>
      <c r="D178" s="29">
        <f ca="1">SUMIF('Census Tract'!$B$5:$B$832,$A178,'Census Tract'!L$5:L$832)</f>
        <v>76.641834114651218</v>
      </c>
      <c r="E178" s="29">
        <f ca="1">SUMIF('Census Tract'!$B$5:$B$832,$A178,'Census Tract'!M$5:M$832)</f>
        <v>166.72029008283766</v>
      </c>
      <c r="F178" s="29">
        <f ca="1">SUMIF('Census Tract'!$B$5:$B$832,$A178,'Census Tract'!N$5:N$832)</f>
        <v>4.0343901834339402</v>
      </c>
      <c r="G178" s="29">
        <f ca="1">SUMIF('Census Tract'!$B$5:$B$832,$A178,'Census Tract'!O$5:O$832)</f>
        <v>21.086915477535193</v>
      </c>
      <c r="H178" s="29">
        <f ca="1">SUMIF('Census Tract'!$B$5:$B$832,$A178,'Census Tract'!P$5:P$832)</f>
        <v>98.379746987501306</v>
      </c>
      <c r="I178" s="29">
        <f ca="1">SUMIF('Census Tract'!$B$5:$B$832,$A178,'Census Tract'!Q$5:Q$832)</f>
        <v>214.22120398917318</v>
      </c>
      <c r="J178" s="29">
        <f ca="1">SUMIF('Census Tract'!$B$5:$B$832,$A178,'Census Tract'!R$5:R$832)</f>
        <v>2.7553061449744392</v>
      </c>
      <c r="K178" s="29">
        <f ca="1">SUMIF('Census Tract'!$B$5:$B$832,$A178,'Census Tract'!S$5:S$832)</f>
        <v>14.273673131798196</v>
      </c>
      <c r="L178" s="29">
        <f ca="1">SUMIF('Census Tract'!$B$5:$B$832,$A178,'Census Tract'!T$5:T$832)</f>
        <v>65.772667107333078</v>
      </c>
      <c r="M178" s="29">
        <f ca="1">SUMIF('Census Tract'!$B$5:$B$832,$A178,'Census Tract'!U$5:U$832)</f>
        <v>142.95131820326498</v>
      </c>
      <c r="N178" s="344">
        <f ca="1">SUMIF('Census Tract'!$B$5:$B$832,$A178,'Census Tract'!V$5:V$832)</f>
        <v>0.32959195103910166</v>
      </c>
      <c r="O178" s="29">
        <f ca="1">SUMIF('Census Tract'!$B$5:$B$832,$A178,'Census Tract'!W$5:W$832)</f>
        <v>1.6625854971057592</v>
      </c>
      <c r="P178" s="29">
        <f ca="1">SUMIF('Census Tract'!$B$5:$B$832,$A178,'Census Tract'!X$5:X$832)</f>
        <v>7.7036895115242174</v>
      </c>
      <c r="Q178" s="29">
        <f ca="1">SUMIF('Census Tract'!$B$5:$B$832,$A178,'Census Tract'!Y$5:Y$832)</f>
        <v>16.757967302140898</v>
      </c>
      <c r="R178" s="29">
        <f ca="1">SUMIF('Census Tract'!$B$5:$B$832,$A178,'Census Tract'!Z$5:Z$832)</f>
        <v>0.20690886329946501</v>
      </c>
      <c r="S178" s="29">
        <f ca="1">SUMIF('Census Tract'!$B$5:$B$832,$A178,'Census Tract'!AA$5:AA$832)</f>
        <v>1.0814694448406073</v>
      </c>
      <c r="T178" s="29">
        <f ca="1">SUMIF('Census Tract'!$B$5:$B$832,$A178,'Census Tract'!AB$5:AB$832)</f>
        <v>5.0455312191808872</v>
      </c>
      <c r="U178" s="29">
        <f ca="1">SUMIF('Census Tract'!$B$5:$B$832,$A178,'Census Tract'!AC$5:AC$832)</f>
        <v>10.986608581898558</v>
      </c>
      <c r="V178" s="29">
        <f ca="1">SUMIF('Census Tract'!$B$5:$B$832,$A178,'Census Tract'!AD$5:AD$832)</f>
        <v>0.14130940156448724</v>
      </c>
      <c r="W178" s="29">
        <f ca="1">SUMIF('Census Tract'!$B$5:$B$832,$A178,'Census Tract'!AE$5:AE$832)</f>
        <v>0.73204359234651051</v>
      </c>
      <c r="X178" s="29">
        <f ca="1">SUMIF('Census Tract'!$B$5:$B$832,$A178,'Census Tract'!AF$5:AF$832)</f>
        <v>3.3732354007883547</v>
      </c>
      <c r="Y178" s="345">
        <f ca="1">SUMIF('Census Tract'!$B$5:$B$832,$A178,'Census Tract'!AG$5:AG$832)</f>
        <v>7.3314412864801142</v>
      </c>
    </row>
    <row r="179" spans="1:25" x14ac:dyDescent="0.25">
      <c r="A179" s="4" t="s">
        <v>436</v>
      </c>
      <c r="B179" s="344">
        <f ca="1">SUMIF('Census Tract'!$B$5:$B$832,$A179,'Census Tract'!J$5:J$832)</f>
        <v>0.99108069193575998</v>
      </c>
      <c r="C179" s="29">
        <f ca="1">SUMIF('Census Tract'!$B$5:$B$832,$A179,'Census Tract'!K$5:K$832)</f>
        <v>4.999382963325008</v>
      </c>
      <c r="D179" s="29">
        <f ca="1">SUMIF('Census Tract'!$B$5:$B$832,$A179,'Census Tract'!L$5:L$832)</f>
        <v>23.164940489198706</v>
      </c>
      <c r="E179" s="29">
        <f ca="1">SUMIF('Census Tract'!$B$5:$B$832,$A179,'Census Tract'!M$5:M$832)</f>
        <v>50.391090488955157</v>
      </c>
      <c r="F179" s="29">
        <f ca="1">SUMIF('Census Tract'!$B$5:$B$832,$A179,'Census Tract'!N$5:N$832)</f>
        <v>1.1255423379707485</v>
      </c>
      <c r="G179" s="29">
        <f ca="1">SUMIF('Census Tract'!$B$5:$B$832,$A179,'Census Tract'!O$5:O$832)</f>
        <v>5.8829748903896881</v>
      </c>
      <c r="H179" s="29">
        <f ca="1">SUMIF('Census Tract'!$B$5:$B$832,$A179,'Census Tract'!P$5:P$832)</f>
        <v>27.446668616230053</v>
      </c>
      <c r="I179" s="29">
        <f ca="1">SUMIF('Census Tract'!$B$5:$B$832,$A179,'Census Tract'!Q$5:Q$832)</f>
        <v>59.764926994655092</v>
      </c>
      <c r="J179" s="29">
        <f ca="1">SUMIF('Census Tract'!$B$5:$B$832,$A179,'Census Tract'!R$5:R$832)</f>
        <v>0.76869454347126365</v>
      </c>
      <c r="K179" s="29">
        <f ca="1">SUMIF('Census Tract'!$B$5:$B$832,$A179,'Census Tract'!S$5:S$832)</f>
        <v>3.9821689766555668</v>
      </c>
      <c r="L179" s="29">
        <f ca="1">SUMIF('Census Tract'!$B$5:$B$832,$A179,'Census Tract'!T$5:T$832)</f>
        <v>18.349717837045596</v>
      </c>
      <c r="M179" s="29">
        <f ca="1">SUMIF('Census Tract'!$B$5:$B$832,$A179,'Census Tract'!U$5:U$832)</f>
        <v>39.881556713870545</v>
      </c>
      <c r="N179" s="344">
        <f ca="1">SUMIF('Census Tract'!$B$5:$B$832,$A179,'Census Tract'!V$5:V$832)</f>
        <v>0</v>
      </c>
      <c r="O179" s="29">
        <f ca="1">SUMIF('Census Tract'!$B$5:$B$832,$A179,'Census Tract'!W$5:W$832)</f>
        <v>0</v>
      </c>
      <c r="P179" s="29">
        <f ca="1">SUMIF('Census Tract'!$B$5:$B$832,$A179,'Census Tract'!X$5:X$832)</f>
        <v>0</v>
      </c>
      <c r="Q179" s="29">
        <f ca="1">SUMIF('Census Tract'!$B$5:$B$832,$A179,'Census Tract'!Y$5:Y$832)</f>
        <v>0</v>
      </c>
      <c r="R179" s="29">
        <f ca="1">SUMIF('Census Tract'!$B$5:$B$832,$A179,'Census Tract'!Z$5:Z$832)</f>
        <v>0</v>
      </c>
      <c r="S179" s="29">
        <f ca="1">SUMIF('Census Tract'!$B$5:$B$832,$A179,'Census Tract'!AA$5:AA$832)</f>
        <v>0</v>
      </c>
      <c r="T179" s="29">
        <f ca="1">SUMIF('Census Tract'!$B$5:$B$832,$A179,'Census Tract'!AB$5:AB$832)</f>
        <v>0</v>
      </c>
      <c r="U179" s="29">
        <f ca="1">SUMIF('Census Tract'!$B$5:$B$832,$A179,'Census Tract'!AC$5:AC$832)</f>
        <v>0</v>
      </c>
      <c r="V179" s="29">
        <f ca="1">SUMIF('Census Tract'!$B$5:$B$832,$A179,'Census Tract'!AD$5:AD$832)</f>
        <v>0</v>
      </c>
      <c r="W179" s="29">
        <f ca="1">SUMIF('Census Tract'!$B$5:$B$832,$A179,'Census Tract'!AE$5:AE$832)</f>
        <v>0</v>
      </c>
      <c r="X179" s="29">
        <f ca="1">SUMIF('Census Tract'!$B$5:$B$832,$A179,'Census Tract'!AF$5:AF$832)</f>
        <v>0</v>
      </c>
      <c r="Y179" s="345">
        <f ca="1">SUMIF('Census Tract'!$B$5:$B$832,$A179,'Census Tract'!AG$5:AG$832)</f>
        <v>0</v>
      </c>
    </row>
    <row r="180" spans="1:25" x14ac:dyDescent="0.25">
      <c r="A180" s="4" t="s">
        <v>437</v>
      </c>
      <c r="B180" s="344">
        <f ca="1">SUMIF('Census Tract'!$B$5:$B$832,$A180,'Census Tract'!J$5:J$832)</f>
        <v>1.0617624157017211</v>
      </c>
      <c r="C180" s="29">
        <f ca="1">SUMIF('Census Tract'!$B$5:$B$832,$A180,'Census Tract'!K$5:K$832)</f>
        <v>5.3559281048954741</v>
      </c>
      <c r="D180" s="29">
        <f ca="1">SUMIF('Census Tract'!$B$5:$B$832,$A180,'Census Tract'!L$5:L$832)</f>
        <v>24.81701376439737</v>
      </c>
      <c r="E180" s="29">
        <f ca="1">SUMIF('Census Tract'!$B$5:$B$832,$A180,'Census Tract'!M$5:M$832)</f>
        <v>53.984873686617078</v>
      </c>
      <c r="F180" s="29">
        <f ca="1">SUMIF('Census Tract'!$B$5:$B$832,$A180,'Census Tract'!N$5:N$832)</f>
        <v>1.9749599139144047</v>
      </c>
      <c r="G180" s="29">
        <f ca="1">SUMIF('Census Tract'!$B$5:$B$832,$A180,'Census Tract'!O$5:O$832)</f>
        <v>10.322703279231579</v>
      </c>
      <c r="H180" s="29">
        <f ca="1">SUMIF('Census Tract'!$B$5:$B$832,$A180,'Census Tract'!P$5:P$832)</f>
        <v>48.159956723863061</v>
      </c>
      <c r="I180" s="29">
        <f ca="1">SUMIF('Census Tract'!$B$5:$B$832,$A180,'Census Tract'!Q$5:Q$832)</f>
        <v>104.86796550476117</v>
      </c>
      <c r="J180" s="29">
        <f ca="1">SUMIF('Census Tract'!$B$5:$B$832,$A180,'Census Tract'!R$5:R$832)</f>
        <v>1.3488083550349166</v>
      </c>
      <c r="K180" s="29">
        <f ca="1">SUMIF('Census Tract'!$B$5:$B$832,$A180,'Census Tract'!S$5:S$832)</f>
        <v>6.9874084998948147</v>
      </c>
      <c r="L180" s="29">
        <f ca="1">SUMIF('Census Tract'!$B$5:$B$832,$A180,'Census Tract'!T$5:T$832)</f>
        <v>32.197773408632997</v>
      </c>
      <c r="M180" s="29">
        <f ca="1">SUMIF('Census Tract'!$B$5:$B$832,$A180,'Census Tract'!U$5:U$832)</f>
        <v>69.979131976859691</v>
      </c>
      <c r="N180" s="344">
        <f ca="1">SUMIF('Census Tract'!$B$5:$B$832,$A180,'Census Tract'!V$5:V$832)</f>
        <v>0.26544060392543023</v>
      </c>
      <c r="O180" s="29">
        <f ca="1">SUMIF('Census Tract'!$B$5:$B$832,$A180,'Census Tract'!W$5:W$832)</f>
        <v>1.3389820262238685</v>
      </c>
      <c r="P180" s="29">
        <f ca="1">SUMIF('Census Tract'!$B$5:$B$832,$A180,'Census Tract'!X$5:X$832)</f>
        <v>6.2042534410993433</v>
      </c>
      <c r="Q180" s="29">
        <f ca="1">SUMIF('Census Tract'!$B$5:$B$832,$A180,'Census Tract'!Y$5:Y$832)</f>
        <v>13.49621842165427</v>
      </c>
      <c r="R180" s="29">
        <f ca="1">SUMIF('Census Tract'!$B$5:$B$832,$A180,'Census Tract'!Z$5:Z$832)</f>
        <v>0.49373997847860118</v>
      </c>
      <c r="S180" s="29">
        <f ca="1">SUMIF('Census Tract'!$B$5:$B$832,$A180,'Census Tract'!AA$5:AA$832)</f>
        <v>2.5806758198078947</v>
      </c>
      <c r="T180" s="29">
        <f ca="1">SUMIF('Census Tract'!$B$5:$B$832,$A180,'Census Tract'!AB$5:AB$832)</f>
        <v>12.039989180965765</v>
      </c>
      <c r="U180" s="29">
        <f ca="1">SUMIF('Census Tract'!$B$5:$B$832,$A180,'Census Tract'!AC$5:AC$832)</f>
        <v>26.216991376190293</v>
      </c>
      <c r="V180" s="29">
        <f ca="1">SUMIF('Census Tract'!$B$5:$B$832,$A180,'Census Tract'!AD$5:AD$832)</f>
        <v>0.33720208875872915</v>
      </c>
      <c r="W180" s="29">
        <f ca="1">SUMIF('Census Tract'!$B$5:$B$832,$A180,'Census Tract'!AE$5:AE$832)</f>
        <v>1.7468521249737039</v>
      </c>
      <c r="X180" s="29">
        <f ca="1">SUMIF('Census Tract'!$B$5:$B$832,$A180,'Census Tract'!AF$5:AF$832)</f>
        <v>8.0494433521582494</v>
      </c>
      <c r="Y180" s="345">
        <f ca="1">SUMIF('Census Tract'!$B$5:$B$832,$A180,'Census Tract'!AG$5:AG$832)</f>
        <v>17.494782994214923</v>
      </c>
    </row>
    <row r="181" spans="1:25" x14ac:dyDescent="0.25">
      <c r="A181" s="4" t="s">
        <v>438</v>
      </c>
      <c r="B181" s="344">
        <f ca="1">SUMIF('Census Tract'!$B$5:$B$832,$A181,'Census Tract'!J$5:J$832)</f>
        <v>5.7083174737075169</v>
      </c>
      <c r="C181" s="29">
        <f ca="1">SUMIF('Census Tract'!$B$5:$B$832,$A181,'Census Tract'!K$5:K$832)</f>
        <v>28.794895672484351</v>
      </c>
      <c r="D181" s="29">
        <f ca="1">SUMIF('Census Tract'!$B$5:$B$832,$A181,'Census Tract'!L$5:L$832)</f>
        <v>133.42287429050106</v>
      </c>
      <c r="E181" s="29">
        <f ca="1">SUMIF('Census Tract'!$B$5:$B$832,$A181,'Census Tract'!M$5:M$832)</f>
        <v>290.23705607204408</v>
      </c>
      <c r="F181" s="29">
        <f ca="1">SUMIF('Census Tract'!$B$5:$B$832,$A181,'Census Tract'!N$5:N$832)</f>
        <v>3.0934546506030705</v>
      </c>
      <c r="G181" s="29">
        <f ca="1">SUMIF('Census Tract'!$B$5:$B$832,$A181,'Census Tract'!O$5:O$832)</f>
        <v>16.168841828613679</v>
      </c>
      <c r="H181" s="29">
        <f ca="1">SUMIF('Census Tract'!$B$5:$B$832,$A181,'Census Tract'!P$5:P$832)</f>
        <v>75.434767587254257</v>
      </c>
      <c r="I181" s="29">
        <f ca="1">SUMIF('Census Tract'!$B$5:$B$832,$A181,'Census Tract'!Q$5:Q$832)</f>
        <v>164.25867345682522</v>
      </c>
      <c r="J181" s="29">
        <f ca="1">SUMIF('Census Tract'!$B$5:$B$832,$A181,'Census Tract'!R$5:R$832)</f>
        <v>2.1126897053748896</v>
      </c>
      <c r="K181" s="29">
        <f ca="1">SUMIF('Census Tract'!$B$5:$B$832,$A181,'Census Tract'!S$5:S$832)</f>
        <v>10.944643062056524</v>
      </c>
      <c r="L181" s="29">
        <f ca="1">SUMIF('Census Tract'!$B$5:$B$832,$A181,'Census Tract'!T$5:T$832)</f>
        <v>50.432594195082196</v>
      </c>
      <c r="M181" s="29">
        <f ca="1">SUMIF('Census Tract'!$B$5:$B$832,$A181,'Census Tract'!U$5:U$832)</f>
        <v>109.6109696879472</v>
      </c>
      <c r="N181" s="344">
        <f ca="1">SUMIF('Census Tract'!$B$5:$B$832,$A181,'Census Tract'!V$5:V$832)</f>
        <v>0</v>
      </c>
      <c r="O181" s="29">
        <f ca="1">SUMIF('Census Tract'!$B$5:$B$832,$A181,'Census Tract'!W$5:W$832)</f>
        <v>0</v>
      </c>
      <c r="P181" s="29">
        <f ca="1">SUMIF('Census Tract'!$B$5:$B$832,$A181,'Census Tract'!X$5:X$832)</f>
        <v>0</v>
      </c>
      <c r="Q181" s="29">
        <f ca="1">SUMIF('Census Tract'!$B$5:$B$832,$A181,'Census Tract'!Y$5:Y$832)</f>
        <v>0</v>
      </c>
      <c r="R181" s="29">
        <f ca="1">SUMIF('Census Tract'!$B$5:$B$832,$A181,'Census Tract'!Z$5:Z$832)</f>
        <v>0</v>
      </c>
      <c r="S181" s="29">
        <f ca="1">SUMIF('Census Tract'!$B$5:$B$832,$A181,'Census Tract'!AA$5:AA$832)</f>
        <v>0</v>
      </c>
      <c r="T181" s="29">
        <f ca="1">SUMIF('Census Tract'!$B$5:$B$832,$A181,'Census Tract'!AB$5:AB$832)</f>
        <v>0</v>
      </c>
      <c r="U181" s="29">
        <f ca="1">SUMIF('Census Tract'!$B$5:$B$832,$A181,'Census Tract'!AC$5:AC$832)</f>
        <v>0</v>
      </c>
      <c r="V181" s="29">
        <f ca="1">SUMIF('Census Tract'!$B$5:$B$832,$A181,'Census Tract'!AD$5:AD$832)</f>
        <v>0</v>
      </c>
      <c r="W181" s="29">
        <f ca="1">SUMIF('Census Tract'!$B$5:$B$832,$A181,'Census Tract'!AE$5:AE$832)</f>
        <v>0</v>
      </c>
      <c r="X181" s="29">
        <f ca="1">SUMIF('Census Tract'!$B$5:$B$832,$A181,'Census Tract'!AF$5:AF$832)</f>
        <v>0</v>
      </c>
      <c r="Y181" s="345">
        <f ca="1">SUMIF('Census Tract'!$B$5:$B$832,$A181,'Census Tract'!AG$5:AG$832)</f>
        <v>0</v>
      </c>
    </row>
    <row r="182" spans="1:25" x14ac:dyDescent="0.25">
      <c r="A182" s="4" t="s">
        <v>498</v>
      </c>
      <c r="B182" s="344">
        <f ca="1">SUMIF('Census Tract'!$B$5:$B$832,$A182,'Census Tract'!J$5:J$832)</f>
        <v>2.4733919593710851</v>
      </c>
      <c r="C182" s="29">
        <f ca="1">SUMIF('Census Tract'!$B$5:$B$832,$A182,'Census Tract'!K$5:K$832)</f>
        <v>12.291695331646125</v>
      </c>
      <c r="D182" s="29">
        <f ca="1">SUMIF('Census Tract'!$B$5:$B$832,$A182,'Census Tract'!L$5:L$832)</f>
        <v>56.558813870603309</v>
      </c>
      <c r="E182" s="29">
        <f ca="1">SUMIF('Census Tract'!$B$5:$B$832,$A182,'Census Tract'!M$5:M$832)</f>
        <v>122.84178487197869</v>
      </c>
      <c r="F182" s="29">
        <f ca="1">SUMIF('Census Tract'!$B$5:$B$832,$A182,'Census Tract'!N$5:N$832)</f>
        <v>4.8414179743063803</v>
      </c>
      <c r="G182" s="29">
        <f ca="1">SUMIF('Census Tract'!$B$5:$B$832,$A182,'Census Tract'!O$5:O$832)</f>
        <v>23.038302054495727</v>
      </c>
      <c r="H182" s="29">
        <f ca="1">SUMIF('Census Tract'!$B$5:$B$832,$A182,'Census Tract'!P$5:P$832)</f>
        <v>105.07286770565236</v>
      </c>
      <c r="I182" s="29">
        <f ca="1">SUMIF('Census Tract'!$B$5:$B$832,$A182,'Census Tract'!Q$5:Q$832)</f>
        <v>227.90489758890905</v>
      </c>
      <c r="J182" s="29">
        <f ca="1">SUMIF('Census Tract'!$B$5:$B$832,$A182,'Census Tract'!R$5:R$832)</f>
        <v>2.0156438949058901</v>
      </c>
      <c r="K182" s="29">
        <f ca="1">SUMIF('Census Tract'!$B$5:$B$832,$A182,'Census Tract'!S$5:S$832)</f>
        <v>9.5745812513763369</v>
      </c>
      <c r="L182" s="29">
        <f ca="1">SUMIF('Census Tract'!$B$5:$B$832,$A182,'Census Tract'!T$5:T$832)</f>
        <v>42.010546638269687</v>
      </c>
      <c r="M182" s="29">
        <f ca="1">SUMIF('Census Tract'!$B$5:$B$832,$A182,'Census Tract'!U$5:U$832)</f>
        <v>90.251401994747781</v>
      </c>
      <c r="N182" s="344">
        <f ca="1">SUMIF('Census Tract'!$B$5:$B$832,$A182,'Census Tract'!V$5:V$832)</f>
        <v>0</v>
      </c>
      <c r="O182" s="29">
        <f ca="1">SUMIF('Census Tract'!$B$5:$B$832,$A182,'Census Tract'!W$5:W$832)</f>
        <v>0</v>
      </c>
      <c r="P182" s="29">
        <f ca="1">SUMIF('Census Tract'!$B$5:$B$832,$A182,'Census Tract'!X$5:X$832)</f>
        <v>0</v>
      </c>
      <c r="Q182" s="29">
        <f ca="1">SUMIF('Census Tract'!$B$5:$B$832,$A182,'Census Tract'!Y$5:Y$832)</f>
        <v>0</v>
      </c>
      <c r="R182" s="29">
        <f ca="1">SUMIF('Census Tract'!$B$5:$B$832,$A182,'Census Tract'!Z$5:Z$832)</f>
        <v>0</v>
      </c>
      <c r="S182" s="29">
        <f ca="1">SUMIF('Census Tract'!$B$5:$B$832,$A182,'Census Tract'!AA$5:AA$832)</f>
        <v>0</v>
      </c>
      <c r="T182" s="29">
        <f ca="1">SUMIF('Census Tract'!$B$5:$B$832,$A182,'Census Tract'!AB$5:AB$832)</f>
        <v>0</v>
      </c>
      <c r="U182" s="29">
        <f ca="1">SUMIF('Census Tract'!$B$5:$B$832,$A182,'Census Tract'!AC$5:AC$832)</f>
        <v>0</v>
      </c>
      <c r="V182" s="29">
        <f ca="1">SUMIF('Census Tract'!$B$5:$B$832,$A182,'Census Tract'!AD$5:AD$832)</f>
        <v>0</v>
      </c>
      <c r="W182" s="29">
        <f ca="1">SUMIF('Census Tract'!$B$5:$B$832,$A182,'Census Tract'!AE$5:AE$832)</f>
        <v>0</v>
      </c>
      <c r="X182" s="29">
        <f ca="1">SUMIF('Census Tract'!$B$5:$B$832,$A182,'Census Tract'!AF$5:AF$832)</f>
        <v>0</v>
      </c>
      <c r="Y182" s="345">
        <f ca="1">SUMIF('Census Tract'!$B$5:$B$832,$A182,'Census Tract'!AG$5:AG$832)</f>
        <v>0</v>
      </c>
    </row>
    <row r="183" spans="1:25" x14ac:dyDescent="0.25">
      <c r="A183" s="4" t="s">
        <v>441</v>
      </c>
      <c r="B183" s="344">
        <f ca="1">SUMIF('Census Tract'!$B$5:$B$832,$A183,'Census Tract'!J$5:J$832)</f>
        <v>1.9591129956869673</v>
      </c>
      <c r="C183" s="29">
        <f ca="1">SUMIF('Census Tract'!$B$5:$B$832,$A183,'Census Tract'!K$5:K$832)</f>
        <v>9.8825012065726909</v>
      </c>
      <c r="D183" s="29">
        <f ca="1">SUMIF('Census Tract'!$B$5:$B$832,$A183,'Census Tract'!L$5:L$832)</f>
        <v>45.791161432136974</v>
      </c>
      <c r="E183" s="29">
        <f ca="1">SUMIF('Census Tract'!$B$5:$B$832,$A183,'Census Tract'!M$5:M$832)</f>
        <v>99.610295152585763</v>
      </c>
      <c r="F183" s="29">
        <f ca="1">SUMIF('Census Tract'!$B$5:$B$832,$A183,'Census Tract'!N$5:N$832)</f>
        <v>1.4317306350504442</v>
      </c>
      <c r="G183" s="29">
        <f ca="1">SUMIF('Census Tract'!$B$5:$B$832,$A183,'Census Tract'!O$5:O$832)</f>
        <v>7.4833572151439984</v>
      </c>
      <c r="H183" s="29">
        <f ca="1">SUMIF('Census Tract'!$B$5:$B$832,$A183,'Census Tract'!P$5:P$832)</f>
        <v>34.913156939775114</v>
      </c>
      <c r="I183" s="29">
        <f ca="1">SUMIF('Census Tract'!$B$5:$B$832,$A183,'Census Tract'!Q$5:Q$832)</f>
        <v>76.023152566673829</v>
      </c>
      <c r="J183" s="29">
        <f ca="1">SUMIF('Census Tract'!$B$5:$B$832,$A183,'Census Tract'!R$5:R$832)</f>
        <v>0.97780731097875939</v>
      </c>
      <c r="K183" s="29">
        <f ca="1">SUMIF('Census Tract'!$B$5:$B$832,$A183,'Census Tract'!S$5:S$832)</f>
        <v>5.0654632220271258</v>
      </c>
      <c r="L183" s="29">
        <f ca="1">SUMIF('Census Tract'!$B$5:$B$832,$A183,'Census Tract'!T$5:T$832)</f>
        <v>23.341505943877277</v>
      </c>
      <c r="M183" s="29">
        <f ca="1">SUMIF('Census Tract'!$B$5:$B$832,$A183,'Census Tract'!U$5:U$832)</f>
        <v>50.730785146381699</v>
      </c>
      <c r="N183" s="344">
        <f ca="1">SUMIF('Census Tract'!$B$5:$B$832,$A183,'Census Tract'!V$5:V$832)</f>
        <v>0</v>
      </c>
      <c r="O183" s="29">
        <f ca="1">SUMIF('Census Tract'!$B$5:$B$832,$A183,'Census Tract'!W$5:W$832)</f>
        <v>0</v>
      </c>
      <c r="P183" s="29">
        <f ca="1">SUMIF('Census Tract'!$B$5:$B$832,$A183,'Census Tract'!X$5:X$832)</f>
        <v>0</v>
      </c>
      <c r="Q183" s="29">
        <f ca="1">SUMIF('Census Tract'!$B$5:$B$832,$A183,'Census Tract'!Y$5:Y$832)</f>
        <v>0</v>
      </c>
      <c r="R183" s="29">
        <f ca="1">SUMIF('Census Tract'!$B$5:$B$832,$A183,'Census Tract'!Z$5:Z$832)</f>
        <v>0</v>
      </c>
      <c r="S183" s="29">
        <f ca="1">SUMIF('Census Tract'!$B$5:$B$832,$A183,'Census Tract'!AA$5:AA$832)</f>
        <v>0</v>
      </c>
      <c r="T183" s="29">
        <f ca="1">SUMIF('Census Tract'!$B$5:$B$832,$A183,'Census Tract'!AB$5:AB$832)</f>
        <v>0</v>
      </c>
      <c r="U183" s="29">
        <f ca="1">SUMIF('Census Tract'!$B$5:$B$832,$A183,'Census Tract'!AC$5:AC$832)</f>
        <v>0</v>
      </c>
      <c r="V183" s="29">
        <f ca="1">SUMIF('Census Tract'!$B$5:$B$832,$A183,'Census Tract'!AD$5:AD$832)</f>
        <v>0</v>
      </c>
      <c r="W183" s="29">
        <f ca="1">SUMIF('Census Tract'!$B$5:$B$832,$A183,'Census Tract'!AE$5:AE$832)</f>
        <v>0</v>
      </c>
      <c r="X183" s="29">
        <f ca="1">SUMIF('Census Tract'!$B$5:$B$832,$A183,'Census Tract'!AF$5:AF$832)</f>
        <v>0</v>
      </c>
      <c r="Y183" s="345">
        <f ca="1">SUMIF('Census Tract'!$B$5:$B$832,$A183,'Census Tract'!AG$5:AG$832)</f>
        <v>0</v>
      </c>
    </row>
    <row r="184" spans="1:25" x14ac:dyDescent="0.25">
      <c r="A184" s="4" t="s">
        <v>443</v>
      </c>
      <c r="B184" s="344">
        <f ca="1">SUMIF('Census Tract'!$B$5:$B$832,$A184,'Census Tract'!J$5:J$832)</f>
        <v>9.0797437899448479</v>
      </c>
      <c r="C184" s="29">
        <f ca="1">SUMIF('Census Tract'!$B$5:$B$832,$A184,'Census Tract'!K$5:K$832)</f>
        <v>45.282195194049201</v>
      </c>
      <c r="D184" s="29">
        <f ca="1">SUMIF('Census Tract'!$B$5:$B$832,$A184,'Census Tract'!L$5:L$832)</f>
        <v>208.70743758020359</v>
      </c>
      <c r="E184" s="29">
        <f ca="1">SUMIF('Census Tract'!$B$5:$B$832,$A184,'Census Tract'!M$5:M$832)</f>
        <v>453.46703276505531</v>
      </c>
      <c r="F184" s="29">
        <f ca="1">SUMIF('Census Tract'!$B$5:$B$832,$A184,'Census Tract'!N$5:N$832)</f>
        <v>4.22499181628186</v>
      </c>
      <c r="G184" s="29">
        <f ca="1">SUMIF('Census Tract'!$B$5:$B$832,$A184,'Census Tract'!O$5:O$832)</f>
        <v>20.620470461676181</v>
      </c>
      <c r="H184" s="29">
        <f ca="1">SUMIF('Census Tract'!$B$5:$B$832,$A184,'Census Tract'!P$5:P$832)</f>
        <v>94.647862315171636</v>
      </c>
      <c r="I184" s="29">
        <f ca="1">SUMIF('Census Tract'!$B$5:$B$832,$A184,'Census Tract'!Q$5:Q$832)</f>
        <v>205.52042136478099</v>
      </c>
      <c r="J184" s="29">
        <f ca="1">SUMIF('Census Tract'!$B$5:$B$832,$A184,'Census Tract'!R$5:R$832)</f>
        <v>2.052549974356296</v>
      </c>
      <c r="K184" s="29">
        <f ca="1">SUMIF('Census Tract'!$B$5:$B$832,$A184,'Census Tract'!S$5:S$832)</f>
        <v>10.073437815305562</v>
      </c>
      <c r="L184" s="29">
        <f ca="1">SUMIF('Census Tract'!$B$5:$B$832,$A184,'Census Tract'!T$5:T$832)</f>
        <v>45.057337253058662</v>
      </c>
      <c r="M184" s="29">
        <f ca="1">SUMIF('Census Tract'!$B$5:$B$832,$A184,'Census Tract'!U$5:U$832)</f>
        <v>97.247571707826324</v>
      </c>
      <c r="N184" s="344">
        <f ca="1">SUMIF('Census Tract'!$B$5:$B$832,$A184,'Census Tract'!V$5:V$832)</f>
        <v>0</v>
      </c>
      <c r="O184" s="29">
        <f ca="1">SUMIF('Census Tract'!$B$5:$B$832,$A184,'Census Tract'!W$5:W$832)</f>
        <v>0</v>
      </c>
      <c r="P184" s="29">
        <f ca="1">SUMIF('Census Tract'!$B$5:$B$832,$A184,'Census Tract'!X$5:X$832)</f>
        <v>0</v>
      </c>
      <c r="Q184" s="29">
        <f ca="1">SUMIF('Census Tract'!$B$5:$B$832,$A184,'Census Tract'!Y$5:Y$832)</f>
        <v>0</v>
      </c>
      <c r="R184" s="29">
        <f ca="1">SUMIF('Census Tract'!$B$5:$B$832,$A184,'Census Tract'!Z$5:Z$832)</f>
        <v>0</v>
      </c>
      <c r="S184" s="29">
        <f ca="1">SUMIF('Census Tract'!$B$5:$B$832,$A184,'Census Tract'!AA$5:AA$832)</f>
        <v>0</v>
      </c>
      <c r="T184" s="29">
        <f ca="1">SUMIF('Census Tract'!$B$5:$B$832,$A184,'Census Tract'!AB$5:AB$832)</f>
        <v>0</v>
      </c>
      <c r="U184" s="29">
        <f ca="1">SUMIF('Census Tract'!$B$5:$B$832,$A184,'Census Tract'!AC$5:AC$832)</f>
        <v>0</v>
      </c>
      <c r="V184" s="29">
        <f ca="1">SUMIF('Census Tract'!$B$5:$B$832,$A184,'Census Tract'!AD$5:AD$832)</f>
        <v>0</v>
      </c>
      <c r="W184" s="29">
        <f ca="1">SUMIF('Census Tract'!$B$5:$B$832,$A184,'Census Tract'!AE$5:AE$832)</f>
        <v>0</v>
      </c>
      <c r="X184" s="29">
        <f ca="1">SUMIF('Census Tract'!$B$5:$B$832,$A184,'Census Tract'!AF$5:AF$832)</f>
        <v>0</v>
      </c>
      <c r="Y184" s="345">
        <f ca="1">SUMIF('Census Tract'!$B$5:$B$832,$A184,'Census Tract'!AG$5:AG$832)</f>
        <v>0</v>
      </c>
    </row>
    <row r="185" spans="1:25" x14ac:dyDescent="0.25">
      <c r="A185" s="4" t="s">
        <v>444</v>
      </c>
      <c r="B185" s="344">
        <f ca="1">SUMIF('Census Tract'!$B$5:$B$832,$A185,'Census Tract'!J$5:J$832)</f>
        <v>4.3023657944498108</v>
      </c>
      <c r="C185" s="29">
        <f ca="1">SUMIF('Census Tract'!$B$5:$B$832,$A185,'Census Tract'!K$5:K$832)</f>
        <v>21.702747747767479</v>
      </c>
      <c r="D185" s="29">
        <f ca="1">SUMIF('Census Tract'!$B$5:$B$832,$A185,'Census Tract'!L$5:L$832)</f>
        <v>100.56098196861453</v>
      </c>
      <c r="E185" s="29">
        <f ca="1">SUMIF('Census Tract'!$B$5:$B$832,$A185,'Census Tract'!M$5:M$832)</f>
        <v>218.75202072724719</v>
      </c>
      <c r="F185" s="29">
        <f ca="1">SUMIF('Census Tract'!$B$5:$B$832,$A185,'Census Tract'!N$5:N$832)</f>
        <v>3.4506029860382119</v>
      </c>
      <c r="G185" s="29">
        <f ca="1">SUMIF('Census Tract'!$B$5:$B$832,$A185,'Census Tract'!O$5:O$832)</f>
        <v>18.035581638061885</v>
      </c>
      <c r="H185" s="29">
        <f ca="1">SUMIF('Census Tract'!$B$5:$B$832,$A185,'Census Tract'!P$5:P$832)</f>
        <v>84.143930875771304</v>
      </c>
      <c r="I185" s="29">
        <f ca="1">SUMIF('Census Tract'!$B$5:$B$832,$A185,'Census Tract'!Q$5:Q$832)</f>
        <v>183.22281498527877</v>
      </c>
      <c r="J185" s="29">
        <f ca="1">SUMIF('Census Tract'!$B$5:$B$832,$A185,'Census Tract'!R$5:R$832)</f>
        <v>2.3566058757375297</v>
      </c>
      <c r="K185" s="29">
        <f ca="1">SUMIF('Census Tract'!$B$5:$B$832,$A185,'Census Tract'!S$5:S$832)</f>
        <v>12.20823393150186</v>
      </c>
      <c r="L185" s="29">
        <f ca="1">SUMIF('Census Tract'!$B$5:$B$832,$A185,'Census Tract'!T$5:T$832)</f>
        <v>56.255183857076474</v>
      </c>
      <c r="M185" s="29">
        <f ca="1">SUMIF('Census Tract'!$B$5:$B$832,$A185,'Census Tract'!U$5:U$832)</f>
        <v>122.26587489622307</v>
      </c>
      <c r="N185" s="344">
        <f ca="1">SUMIF('Census Tract'!$B$5:$B$832,$A185,'Census Tract'!V$5:V$832)</f>
        <v>0.97840407843425581</v>
      </c>
      <c r="O185" s="29">
        <f ca="1">SUMIF('Census Tract'!$B$5:$B$832,$A185,'Census Tract'!W$5:W$832)</f>
        <v>4.9354373672824785</v>
      </c>
      <c r="P185" s="29">
        <f ca="1">SUMIF('Census Tract'!$B$5:$B$832,$A185,'Census Tract'!X$5:X$832)</f>
        <v>22.868644738755464</v>
      </c>
      <c r="Q185" s="29">
        <f ca="1">SUMIF('Census Tract'!$B$5:$B$832,$A185,'Census Tract'!Y$5:Y$832)</f>
        <v>49.746553285026664</v>
      </c>
      <c r="R185" s="29">
        <f ca="1">SUMIF('Census Tract'!$B$5:$B$832,$A185,'Census Tract'!Z$5:Z$832)</f>
        <v>0.55813186699512229</v>
      </c>
      <c r="S185" s="29">
        <f ca="1">SUMIF('Census Tract'!$B$5:$B$832,$A185,'Census Tract'!AA$5:AA$832)</f>
        <v>2.9172387819532695</v>
      </c>
      <c r="T185" s="29">
        <f ca="1">SUMIF('Census Tract'!$B$5:$B$832,$A185,'Census Tract'!AB$5:AB$832)</f>
        <v>13.610203615433448</v>
      </c>
      <c r="U185" s="29">
        <f ca="1">SUMIF('Census Tract'!$B$5:$B$832,$A185,'Census Tract'!AC$5:AC$832)</f>
        <v>29.63612221330844</v>
      </c>
      <c r="V185" s="29">
        <f ca="1">SUMIF('Census Tract'!$B$5:$B$832,$A185,'Census Tract'!AD$5:AD$832)</f>
        <v>0.38117883816799569</v>
      </c>
      <c r="W185" s="29">
        <f ca="1">SUMIF('Census Tract'!$B$5:$B$832,$A185,'Census Tract'!AE$5:AE$832)</f>
        <v>1.9746706371240812</v>
      </c>
      <c r="X185" s="29">
        <f ca="1">SUMIF('Census Tract'!$B$5:$B$832,$A185,'Census Tract'!AF$5:AF$832)</f>
        <v>9.0992243736371279</v>
      </c>
      <c r="Y185" s="345">
        <f ca="1">SUMIF('Census Tract'!$B$5:$B$832,$A185,'Census Tract'!AG$5:AG$832)</f>
        <v>19.776393083103102</v>
      </c>
    </row>
    <row r="186" spans="1:25" x14ac:dyDescent="0.25">
      <c r="A186" s="4" t="s">
        <v>445</v>
      </c>
      <c r="B186" s="344">
        <f ca="1">SUMIF('Census Tract'!$B$5:$B$832,$A186,'Census Tract'!J$5:J$832)</f>
        <v>5.1656282771639495</v>
      </c>
      <c r="C186" s="29">
        <f ca="1">SUMIF('Census Tract'!$B$5:$B$832,$A186,'Census Tract'!K$5:K$832)</f>
        <v>25.670953096968976</v>
      </c>
      <c r="D186" s="29">
        <f ca="1">SUMIF('Census Tract'!$B$5:$B$832,$A186,'Census Tract'!L$5:L$832)</f>
        <v>118.12192044447724</v>
      </c>
      <c r="E186" s="29">
        <f ca="1">SUMIF('Census Tract'!$B$5:$B$832,$A186,'Census Tract'!M$5:M$832)</f>
        <v>256.55254321815346</v>
      </c>
      <c r="F186" s="29">
        <f ca="1">SUMIF('Census Tract'!$B$5:$B$832,$A186,'Census Tract'!N$5:N$832)</f>
        <v>4.4959513265247653</v>
      </c>
      <c r="G186" s="29">
        <f ca="1">SUMIF('Census Tract'!$B$5:$B$832,$A186,'Census Tract'!O$5:O$832)</f>
        <v>21.39436942492614</v>
      </c>
      <c r="H186" s="29">
        <f ca="1">SUMIF('Census Tract'!$B$5:$B$832,$A186,'Census Tract'!P$5:P$832)</f>
        <v>97.575235488869126</v>
      </c>
      <c r="I186" s="29">
        <f ca="1">SUMIF('Census Tract'!$B$5:$B$832,$A186,'Census Tract'!Q$5:Q$832)</f>
        <v>211.64240147704774</v>
      </c>
      <c r="J186" s="29">
        <f ca="1">SUMIF('Census Tract'!$B$5:$B$832,$A186,'Census Tract'!R$5:R$832)</f>
        <v>1.8718145987802279</v>
      </c>
      <c r="K186" s="29">
        <f ca="1">SUMIF('Census Tract'!$B$5:$B$832,$A186,'Census Tract'!S$5:S$832)</f>
        <v>8.8913726322528071</v>
      </c>
      <c r="L186" s="29">
        <f ca="1">SUMIF('Census Tract'!$B$5:$B$832,$A186,'Census Tract'!T$5:T$832)</f>
        <v>39.012821014161489</v>
      </c>
      <c r="M186" s="29">
        <f ca="1">SUMIF('Census Tract'!$B$5:$B$832,$A186,'Census Tract'!U$5:U$832)</f>
        <v>83.811377714633124</v>
      </c>
      <c r="N186" s="344">
        <f ca="1">SUMIF('Census Tract'!$B$5:$B$832,$A186,'Census Tract'!V$5:V$832)</f>
        <v>0.67631420148423804</v>
      </c>
      <c r="O186" s="29">
        <f ca="1">SUMIF('Census Tract'!$B$5:$B$832,$A186,'Census Tract'!W$5:W$832)</f>
        <v>3.3609909992686955</v>
      </c>
      <c r="P186" s="29">
        <f ca="1">SUMIF('Census Tract'!$B$5:$B$832,$A186,'Census Tract'!X$5:X$832)</f>
        <v>15.465211203128113</v>
      </c>
      <c r="Q186" s="29">
        <f ca="1">SUMIF('Census Tract'!$B$5:$B$832,$A186,'Census Tract'!Y$5:Y$832)</f>
        <v>33.589356240050051</v>
      </c>
      <c r="R186" s="29">
        <f ca="1">SUMIF('Census Tract'!$B$5:$B$832,$A186,'Census Tract'!Z$5:Z$832)</f>
        <v>0.56109616195646528</v>
      </c>
      <c r="S186" s="29">
        <f ca="1">SUMIF('Census Tract'!$B$5:$B$832,$A186,'Census Tract'!AA$5:AA$832)</f>
        <v>2.6700241394925786</v>
      </c>
      <c r="T186" s="29">
        <f ca="1">SUMIF('Census Tract'!$B$5:$B$832,$A186,'Census Tract'!AB$5:AB$832)</f>
        <v>12.177420563207509</v>
      </c>
      <c r="U186" s="29">
        <f ca="1">SUMIF('Census Tract'!$B$5:$B$832,$A186,'Census Tract'!AC$5:AC$832)</f>
        <v>26.413039321716226</v>
      </c>
      <c r="V186" s="29">
        <f ca="1">SUMIF('Census Tract'!$B$5:$B$832,$A186,'Census Tract'!AD$5:AD$832)</f>
        <v>0.23360305995160591</v>
      </c>
      <c r="W186" s="29">
        <f ca="1">SUMIF('Census Tract'!$B$5:$B$832,$A186,'Census Tract'!AE$5:AE$832)</f>
        <v>1.1096461451992823</v>
      </c>
      <c r="X186" s="29">
        <f ca="1">SUMIF('Census Tract'!$B$5:$B$832,$A186,'Census Tract'!AF$5:AF$832)</f>
        <v>4.8688125267274209</v>
      </c>
      <c r="Y186" s="345">
        <f ca="1">SUMIF('Census Tract'!$B$5:$B$832,$A186,'Census Tract'!AG$5:AG$832)</f>
        <v>10.459686715584203</v>
      </c>
    </row>
    <row r="187" spans="1:25" x14ac:dyDescent="0.25">
      <c r="A187" s="4" t="s">
        <v>446</v>
      </c>
      <c r="B187" s="344">
        <f ca="1">SUMIF('Census Tract'!$B$5:$B$832,$A187,'Census Tract'!J$5:J$832)</f>
        <v>1.1078591920708263</v>
      </c>
      <c r="C187" s="29">
        <f ca="1">SUMIF('Census Tract'!$B$5:$B$832,$A187,'Census Tract'!K$5:K$832)</f>
        <v>5.588457545050125</v>
      </c>
      <c r="D187" s="29">
        <f ca="1">SUMIF('Census Tract'!$B$5:$B$832,$A187,'Census Tract'!L$5:L$832)</f>
        <v>25.894452856918242</v>
      </c>
      <c r="E187" s="29">
        <f ca="1">SUMIF('Census Tract'!$B$5:$B$832,$A187,'Census Tract'!M$5:M$832)</f>
        <v>56.328645337266146</v>
      </c>
      <c r="F187" s="29">
        <f ca="1">SUMIF('Census Tract'!$B$5:$B$832,$A187,'Census Tract'!N$5:N$832)</f>
        <v>0.58219442259610132</v>
      </c>
      <c r="G187" s="29">
        <f ca="1">SUMIF('Census Tract'!$B$5:$B$832,$A187,'Census Tract'!O$5:O$832)</f>
        <v>3.0430087380211899</v>
      </c>
      <c r="H187" s="29">
        <f ca="1">SUMIF('Census Tract'!$B$5:$B$832,$A187,'Census Tract'!P$5:P$832)</f>
        <v>14.196975847236297</v>
      </c>
      <c r="I187" s="29">
        <f ca="1">SUMIF('Census Tract'!$B$5:$B$832,$A187,'Census Tract'!Q$5:Q$832)</f>
        <v>30.913814602374956</v>
      </c>
      <c r="J187" s="29">
        <f ca="1">SUMIF('Census Tract'!$B$5:$B$832,$A187,'Census Tract'!R$5:R$832)</f>
        <v>0.39761247604055644</v>
      </c>
      <c r="K187" s="29">
        <f ca="1">SUMIF('Census Tract'!$B$5:$B$832,$A187,'Census Tract'!S$5:S$832)</f>
        <v>2.0598039627935769</v>
      </c>
      <c r="L187" s="29">
        <f ca="1">SUMIF('Census Tract'!$B$5:$B$832,$A187,'Census Tract'!T$5:T$832)</f>
        <v>9.4915162411400846</v>
      </c>
      <c r="M187" s="29">
        <f ca="1">SUMIF('Census Tract'!$B$5:$B$832,$A187,'Census Tract'!U$5:U$832)</f>
        <v>20.629006213242029</v>
      </c>
      <c r="N187" s="344">
        <f ca="1">SUMIF('Census Tract'!$B$5:$B$832,$A187,'Census Tract'!V$5:V$832)</f>
        <v>0</v>
      </c>
      <c r="O187" s="29">
        <f ca="1">SUMIF('Census Tract'!$B$5:$B$832,$A187,'Census Tract'!W$5:W$832)</f>
        <v>0</v>
      </c>
      <c r="P187" s="29">
        <f ca="1">SUMIF('Census Tract'!$B$5:$B$832,$A187,'Census Tract'!X$5:X$832)</f>
        <v>0</v>
      </c>
      <c r="Q187" s="29">
        <f ca="1">SUMIF('Census Tract'!$B$5:$B$832,$A187,'Census Tract'!Y$5:Y$832)</f>
        <v>0</v>
      </c>
      <c r="R187" s="29">
        <f ca="1">SUMIF('Census Tract'!$B$5:$B$832,$A187,'Census Tract'!Z$5:Z$832)</f>
        <v>0</v>
      </c>
      <c r="S187" s="29">
        <f ca="1">SUMIF('Census Tract'!$B$5:$B$832,$A187,'Census Tract'!AA$5:AA$832)</f>
        <v>0</v>
      </c>
      <c r="T187" s="29">
        <f ca="1">SUMIF('Census Tract'!$B$5:$B$832,$A187,'Census Tract'!AB$5:AB$832)</f>
        <v>0</v>
      </c>
      <c r="U187" s="29">
        <f ca="1">SUMIF('Census Tract'!$B$5:$B$832,$A187,'Census Tract'!AC$5:AC$832)</f>
        <v>0</v>
      </c>
      <c r="V187" s="29">
        <f ca="1">SUMIF('Census Tract'!$B$5:$B$832,$A187,'Census Tract'!AD$5:AD$832)</f>
        <v>0</v>
      </c>
      <c r="W187" s="29">
        <f ca="1">SUMIF('Census Tract'!$B$5:$B$832,$A187,'Census Tract'!AE$5:AE$832)</f>
        <v>0</v>
      </c>
      <c r="X187" s="29">
        <f ca="1">SUMIF('Census Tract'!$B$5:$B$832,$A187,'Census Tract'!AF$5:AF$832)</f>
        <v>0</v>
      </c>
      <c r="Y187" s="345">
        <f ca="1">SUMIF('Census Tract'!$B$5:$B$832,$A187,'Census Tract'!AG$5:AG$832)</f>
        <v>0</v>
      </c>
    </row>
    <row r="188" spans="1:25" ht="15.75" thickBot="1" x14ac:dyDescent="0.3">
      <c r="A188" s="7" t="s">
        <v>447</v>
      </c>
      <c r="B188" s="340">
        <f ca="1">SUMIF('Census Tract'!$B$5:$B$832,$A188,'Census Tract'!J$5:J$832)</f>
        <v>0.54086884273083347</v>
      </c>
      <c r="C188" s="341">
        <f ca="1">SUMIF('Census Tract'!$B$5:$B$832,$A188,'Census Tract'!K$5:K$832)</f>
        <v>2.7283454311479121</v>
      </c>
      <c r="D188" s="341">
        <f ca="1">SUMIF('Census Tract'!$B$5:$B$832,$A188,'Census Tract'!L$5:L$832)</f>
        <v>12.641952018911542</v>
      </c>
      <c r="E188" s="341">
        <f ca="1">SUMIF('Census Tract'!$B$5:$B$832,$A188,'Census Tract'!M$5:M$832)</f>
        <v>27.500254034282506</v>
      </c>
      <c r="F188" s="341">
        <f ca="1">SUMIF('Census Tract'!$B$5:$B$832,$A188,'Census Tract'!N$5:N$832)</f>
        <v>0.84848707769492826</v>
      </c>
      <c r="G188" s="341">
        <f ca="1">SUMIF('Census Tract'!$B$5:$B$832,$A188,'Census Tract'!O$5:O$832)</f>
        <v>4.4348648686986252</v>
      </c>
      <c r="H188" s="341">
        <f ca="1">SUMIF('Census Tract'!$B$5:$B$832,$A188,'Census Tract'!P$5:P$832)</f>
        <v>20.690597644360995</v>
      </c>
      <c r="I188" s="341">
        <f ca="1">SUMIF('Census Tract'!$B$5:$B$832,$A188,'Census Tract'!Q$5:Q$832)</f>
        <v>45.053630186644753</v>
      </c>
      <c r="J188" s="341">
        <f ca="1">SUMIF('Census Tract'!$B$5:$B$832,$A188,'Census Tract'!R$5:R$832)</f>
        <v>0.57947832331734117</v>
      </c>
      <c r="K188" s="341">
        <f ca="1">SUMIF('Census Tract'!$B$5:$B$832,$A188,'Census Tract'!S$5:S$832)</f>
        <v>3.0019474202823777</v>
      </c>
      <c r="L188" s="341">
        <f ca="1">SUMIF('Census Tract'!$B$5:$B$832,$A188,'Census Tract'!T$5:T$832)</f>
        <v>13.832885657728095</v>
      </c>
      <c r="M188" s="341">
        <f ca="1">SUMIF('Census Tract'!$B$5:$B$832,$A188,'Census Tract'!U$5:U$832)</f>
        <v>30.064604740755648</v>
      </c>
      <c r="N188" s="340">
        <f ca="1">SUMIF('Census Tract'!$B$5:$B$832,$A188,'Census Tract'!V$5:V$832)</f>
        <v>0.13521721068270831</v>
      </c>
      <c r="O188" s="341">
        <f ca="1">SUMIF('Census Tract'!$B$5:$B$832,$A188,'Census Tract'!W$5:W$832)</f>
        <v>0.68208635778697779</v>
      </c>
      <c r="P188" s="341">
        <f ca="1">SUMIF('Census Tract'!$B$5:$B$832,$A188,'Census Tract'!X$5:X$832)</f>
        <v>3.1604880047278847</v>
      </c>
      <c r="Q188" s="341">
        <f ca="1">SUMIF('Census Tract'!$B$5:$B$832,$A188,'Census Tract'!Y$5:Y$832)</f>
        <v>6.8750635085706264</v>
      </c>
      <c r="R188" s="341">
        <f ca="1">SUMIF('Census Tract'!$B$5:$B$832,$A188,'Census Tract'!Z$5:Z$832)</f>
        <v>0.21212176942373207</v>
      </c>
      <c r="S188" s="341">
        <f ca="1">SUMIF('Census Tract'!$B$5:$B$832,$A188,'Census Tract'!AA$5:AA$832)</f>
        <v>1.1087162171746563</v>
      </c>
      <c r="T188" s="341">
        <f ca="1">SUMIF('Census Tract'!$B$5:$B$832,$A188,'Census Tract'!AB$5:AB$832)</f>
        <v>5.1726494110902479</v>
      </c>
      <c r="U188" s="341">
        <f ca="1">SUMIF('Census Tract'!$B$5:$B$832,$A188,'Census Tract'!AC$5:AC$832)</f>
        <v>11.263407546661185</v>
      </c>
      <c r="V188" s="341">
        <f ca="1">SUMIF('Census Tract'!$B$5:$B$832,$A188,'Census Tract'!AD$5:AD$832)</f>
        <v>0.14486958082933532</v>
      </c>
      <c r="W188" s="341">
        <f ca="1">SUMIF('Census Tract'!$B$5:$B$832,$A188,'Census Tract'!AE$5:AE$832)</f>
        <v>0.75048685507059432</v>
      </c>
      <c r="X188" s="341">
        <f ca="1">SUMIF('Census Tract'!$B$5:$B$832,$A188,'Census Tract'!AF$5:AF$832)</f>
        <v>3.4582214144320247</v>
      </c>
      <c r="Y188" s="343">
        <f ca="1">SUMIF('Census Tract'!$B$5:$B$832,$A188,'Census Tract'!AG$5:AG$832)</f>
        <v>7.5161511851889102</v>
      </c>
    </row>
    <row r="189" spans="1:25" x14ac:dyDescent="0.25">
      <c r="B189" s="1">
        <f t="shared" ref="B189:Y189" ca="1" si="0">SUM(B5:B188)</f>
        <v>1343.7330890490957</v>
      </c>
      <c r="C189" s="1">
        <f t="shared" ca="1" si="0"/>
        <v>6718.9206062128615</v>
      </c>
      <c r="D189" s="1">
        <f t="shared" ca="1" si="0"/>
        <v>31005.607842732858</v>
      </c>
      <c r="E189" s="1">
        <f t="shared" ca="1" si="0"/>
        <v>67385.553875168698</v>
      </c>
      <c r="F189" s="1">
        <f t="shared" ca="1" si="0"/>
        <v>862.75706562234598</v>
      </c>
      <c r="G189" s="1">
        <f t="shared" ca="1" si="0"/>
        <v>4279.635257350139</v>
      </c>
      <c r="H189" s="1">
        <f t="shared" ca="1" si="0"/>
        <v>19721.949923357966</v>
      </c>
      <c r="I189" s="1">
        <f t="shared" ca="1" si="0"/>
        <v>42854.120897719164</v>
      </c>
      <c r="J189" s="1">
        <f t="shared" ca="1" si="0"/>
        <v>458.35459620459449</v>
      </c>
      <c r="K189" s="1">
        <f t="shared" ca="1" si="0"/>
        <v>2286.5414033571124</v>
      </c>
      <c r="L189" s="1">
        <f t="shared" ca="1" si="0"/>
        <v>10322.512123162165</v>
      </c>
      <c r="M189" s="1">
        <f t="shared" ca="1" si="0"/>
        <v>22328.148840846417</v>
      </c>
      <c r="N189" s="1">
        <f t="shared" ca="1" si="0"/>
        <v>99.834254388045991</v>
      </c>
      <c r="O189" s="1">
        <f t="shared" ca="1" si="0"/>
        <v>498.3718789193274</v>
      </c>
      <c r="P189" s="1">
        <f t="shared" ca="1" si="0"/>
        <v>2298.0575206233939</v>
      </c>
      <c r="Q189" s="1">
        <f t="shared" ca="1" si="0"/>
        <v>4993.5891530285071</v>
      </c>
      <c r="R189" s="1">
        <f t="shared" ca="1" si="0"/>
        <v>46.438337826284801</v>
      </c>
      <c r="S189" s="1">
        <f t="shared" ca="1" si="0"/>
        <v>230.42736790223032</v>
      </c>
      <c r="T189" s="1">
        <f t="shared" ca="1" si="0"/>
        <v>1061.9669238309907</v>
      </c>
      <c r="U189" s="1">
        <f t="shared" ca="1" si="0"/>
        <v>2307.5948012526619</v>
      </c>
      <c r="V189" s="1">
        <f t="shared" ca="1" si="0"/>
        <v>24.713208419345385</v>
      </c>
      <c r="W189" s="1">
        <f t="shared" ca="1" si="0"/>
        <v>123.32028160607202</v>
      </c>
      <c r="X189" s="1">
        <f t="shared" ca="1" si="0"/>
        <v>556.81683327374094</v>
      </c>
      <c r="Y189" s="1">
        <f t="shared" ca="1" si="0"/>
        <v>1204.4715704945884</v>
      </c>
    </row>
    <row r="190" spans="1:25" x14ac:dyDescent="0.25">
      <c r="A190" s="4" t="s">
        <v>668</v>
      </c>
      <c r="B190" s="492">
        <f t="shared" ref="B190:D190" ca="1" si="1">B129/B189</f>
        <v>3.0759157383146073E-2</v>
      </c>
      <c r="C190" s="492">
        <f t="shared" ca="1" si="1"/>
        <v>3.0960911949944124E-2</v>
      </c>
      <c r="D190" s="492">
        <f t="shared" ca="1" si="1"/>
        <v>3.1055191799590539E-2</v>
      </c>
      <c r="E190" s="492">
        <f ca="1">E129/E189</f>
        <v>3.1076290303757727E-2</v>
      </c>
      <c r="F190" s="492">
        <f t="shared" ref="F190" ca="1" si="2">F129/F189</f>
        <v>5.3718281528462516E-2</v>
      </c>
      <c r="G190" s="492">
        <f t="shared" ref="G190" ca="1" si="3">G129/G189</f>
        <v>5.5729873024889652E-2</v>
      </c>
      <c r="H190" s="492">
        <f t="shared" ref="H190:I190" ca="1" si="4">H129/H189</f>
        <v>5.621908137562464E-2</v>
      </c>
      <c r="I190" s="492">
        <f t="shared" ca="1" si="4"/>
        <v>5.6303271180493927E-2</v>
      </c>
      <c r="J190" s="492">
        <f t="shared" ref="J190" ca="1" si="5">J129/J189</f>
        <v>6.4413837136795271E-2</v>
      </c>
      <c r="K190" s="492">
        <f t="shared" ref="K190" ca="1" si="6">K129/K189</f>
        <v>6.6265738518232531E-2</v>
      </c>
      <c r="L190" s="492">
        <f t="shared" ref="L190:M190" ca="1" si="7">L129/L189</f>
        <v>6.7301508816475508E-2</v>
      </c>
      <c r="M190" s="492">
        <f t="shared" ca="1" si="7"/>
        <v>6.7546016041953844E-2</v>
      </c>
      <c r="N190" s="492">
        <f t="shared" ref="N190" ca="1" si="8">N129/N189</f>
        <v>2.8530891536709523E-2</v>
      </c>
      <c r="O190" s="492">
        <f t="shared" ref="O190" ca="1" si="9">O129/O189</f>
        <v>2.8703373156762142E-2</v>
      </c>
      <c r="P190" s="492">
        <f t="shared" ref="P190:Q190" ca="1" si="10">P129/P189</f>
        <v>2.8784168113354131E-2</v>
      </c>
      <c r="Q190" s="492">
        <f t="shared" ca="1" si="10"/>
        <v>2.8802265882775516E-2</v>
      </c>
      <c r="R190" s="492">
        <f t="shared" ref="R190" ca="1" si="11">R129/R189</f>
        <v>4.9347945450436213E-2</v>
      </c>
      <c r="S190" s="492">
        <f t="shared" ref="S190" ca="1" si="12">S129/S189</f>
        <v>5.1032922736827545E-2</v>
      </c>
      <c r="T190" s="492">
        <f t="shared" ref="T190:U190" ca="1" si="13">T129/T189</f>
        <v>5.1442537051069652E-2</v>
      </c>
      <c r="U190" s="492">
        <f t="shared" ca="1" si="13"/>
        <v>5.1513022765657293E-2</v>
      </c>
      <c r="V190" s="492">
        <f t="shared" ref="V190" ca="1" si="14">V129/V189</f>
        <v>5.8294532069349009E-2</v>
      </c>
      <c r="W190" s="492">
        <f t="shared" ref="W190" ca="1" si="15">W129/W189</f>
        <v>5.9840514594152579E-2</v>
      </c>
      <c r="X190" s="492">
        <f t="shared" ref="X190:Y190" ca="1" si="16">X129/X189</f>
        <v>6.0704787233540343E-2</v>
      </c>
      <c r="Y190" s="492">
        <f t="shared" ca="1" si="16"/>
        <v>6.0908768654131577E-2</v>
      </c>
    </row>
    <row r="191" spans="1:25" x14ac:dyDescent="0.25">
      <c r="B191" s="1"/>
    </row>
    <row r="192" spans="1:25" x14ac:dyDescent="0.25">
      <c r="B192" s="1"/>
    </row>
    <row r="193" spans="2:2" x14ac:dyDescent="0.25">
      <c r="B193" s="1"/>
    </row>
    <row r="194" spans="2:2" x14ac:dyDescent="0.25">
      <c r="B194" s="1"/>
    </row>
    <row r="195" spans="2:2" x14ac:dyDescent="0.25">
      <c r="B195" s="1"/>
    </row>
    <row r="196" spans="2:2" x14ac:dyDescent="0.25">
      <c r="B196" s="1"/>
    </row>
    <row r="197" spans="2:2" x14ac:dyDescent="0.25">
      <c r="B197" s="1"/>
    </row>
    <row r="198" spans="2:2" x14ac:dyDescent="0.25">
      <c r="B198" s="1"/>
    </row>
    <row r="199" spans="2:2" x14ac:dyDescent="0.25">
      <c r="B199" s="1"/>
    </row>
    <row r="200" spans="2:2" x14ac:dyDescent="0.25">
      <c r="B200" s="1"/>
    </row>
    <row r="201" spans="2:2" x14ac:dyDescent="0.25">
      <c r="B201" s="1"/>
    </row>
    <row r="202" spans="2:2" x14ac:dyDescent="0.25">
      <c r="B202" s="1"/>
    </row>
    <row r="203" spans="2:2" x14ac:dyDescent="0.25">
      <c r="B203" s="1"/>
    </row>
    <row r="204" spans="2:2" x14ac:dyDescent="0.25">
      <c r="B204" s="1"/>
    </row>
    <row r="205" spans="2:2" x14ac:dyDescent="0.25">
      <c r="B205" s="1"/>
    </row>
    <row r="206" spans="2:2" x14ac:dyDescent="0.25">
      <c r="B206" s="1"/>
    </row>
    <row r="207" spans="2:2" x14ac:dyDescent="0.25">
      <c r="B207" s="1"/>
    </row>
    <row r="208" spans="2:2" x14ac:dyDescent="0.25">
      <c r="B208" s="1"/>
    </row>
    <row r="209" spans="2:2" x14ac:dyDescent="0.25">
      <c r="B209" s="1"/>
    </row>
    <row r="210" spans="2:2" x14ac:dyDescent="0.25">
      <c r="B210" s="1"/>
    </row>
    <row r="211" spans="2:2" x14ac:dyDescent="0.25">
      <c r="B211" s="1"/>
    </row>
    <row r="212" spans="2:2" x14ac:dyDescent="0.25">
      <c r="B212" s="1"/>
    </row>
    <row r="213" spans="2:2" x14ac:dyDescent="0.25">
      <c r="B213" s="1"/>
    </row>
    <row r="214" spans="2:2" x14ac:dyDescent="0.25">
      <c r="B214" s="1"/>
    </row>
    <row r="215" spans="2:2" x14ac:dyDescent="0.25">
      <c r="B215" s="1"/>
    </row>
    <row r="216" spans="2:2" x14ac:dyDescent="0.25">
      <c r="B216" s="1"/>
    </row>
    <row r="217" spans="2:2" x14ac:dyDescent="0.25">
      <c r="B217" s="1"/>
    </row>
    <row r="218" spans="2:2" x14ac:dyDescent="0.25">
      <c r="B218" s="1"/>
    </row>
    <row r="219" spans="2:2" x14ac:dyDescent="0.25">
      <c r="B219" s="1"/>
    </row>
    <row r="220" spans="2:2" x14ac:dyDescent="0.25">
      <c r="B220" s="1"/>
    </row>
    <row r="221" spans="2:2" x14ac:dyDescent="0.25">
      <c r="B221" s="1"/>
    </row>
    <row r="222" spans="2:2" x14ac:dyDescent="0.25">
      <c r="B222" s="1"/>
    </row>
    <row r="223" spans="2:2" x14ac:dyDescent="0.25">
      <c r="B223" s="1"/>
    </row>
    <row r="224" spans="2:2" x14ac:dyDescent="0.25">
      <c r="B224" s="1"/>
    </row>
    <row r="225" spans="2:2" x14ac:dyDescent="0.25">
      <c r="B225" s="1"/>
    </row>
    <row r="226" spans="2:2" x14ac:dyDescent="0.25">
      <c r="B226" s="1"/>
    </row>
    <row r="227" spans="2:2" x14ac:dyDescent="0.25">
      <c r="B227" s="1"/>
    </row>
    <row r="228" spans="2:2" x14ac:dyDescent="0.25">
      <c r="B228" s="1"/>
    </row>
    <row r="229" spans="2:2" x14ac:dyDescent="0.25">
      <c r="B229" s="1"/>
    </row>
    <row r="230" spans="2:2" x14ac:dyDescent="0.25">
      <c r="B230" s="1"/>
    </row>
    <row r="231" spans="2:2" x14ac:dyDescent="0.25">
      <c r="B231" s="1"/>
    </row>
    <row r="232" spans="2:2" x14ac:dyDescent="0.25">
      <c r="B232" s="1"/>
    </row>
    <row r="233" spans="2:2" x14ac:dyDescent="0.25">
      <c r="B233" s="1"/>
    </row>
    <row r="234" spans="2:2" x14ac:dyDescent="0.25">
      <c r="B234" s="1"/>
    </row>
    <row r="235" spans="2:2" x14ac:dyDescent="0.25">
      <c r="B235" s="1"/>
    </row>
    <row r="236" spans="2:2" x14ac:dyDescent="0.25">
      <c r="B236" s="1"/>
    </row>
    <row r="237" spans="2:2" x14ac:dyDescent="0.25">
      <c r="B237" s="1"/>
    </row>
    <row r="238" spans="2:2" x14ac:dyDescent="0.25">
      <c r="B238" s="1"/>
    </row>
    <row r="239" spans="2:2" x14ac:dyDescent="0.25">
      <c r="B239" s="1"/>
    </row>
    <row r="240" spans="2:2" x14ac:dyDescent="0.25">
      <c r="B240" s="1"/>
    </row>
    <row r="241" spans="2:2" x14ac:dyDescent="0.25">
      <c r="B241" s="1"/>
    </row>
    <row r="242" spans="2:2" x14ac:dyDescent="0.25">
      <c r="B242" s="1"/>
    </row>
    <row r="243" spans="2:2" x14ac:dyDescent="0.25">
      <c r="B243" s="1"/>
    </row>
    <row r="244" spans="2:2" x14ac:dyDescent="0.25">
      <c r="B244" s="1"/>
    </row>
    <row r="245" spans="2:2" x14ac:dyDescent="0.25">
      <c r="B245" s="1"/>
    </row>
    <row r="246" spans="2:2" x14ac:dyDescent="0.25">
      <c r="B246" s="1"/>
    </row>
    <row r="247" spans="2:2" x14ac:dyDescent="0.25">
      <c r="B247" s="1"/>
    </row>
    <row r="248" spans="2:2" x14ac:dyDescent="0.25">
      <c r="B248" s="1"/>
    </row>
    <row r="249" spans="2:2" x14ac:dyDescent="0.25">
      <c r="B249" s="1"/>
    </row>
    <row r="250" spans="2:2" x14ac:dyDescent="0.25">
      <c r="B250" s="1"/>
    </row>
    <row r="251" spans="2:2" x14ac:dyDescent="0.25">
      <c r="B251" s="1"/>
    </row>
    <row r="252" spans="2:2" x14ac:dyDescent="0.25">
      <c r="B252" s="1"/>
    </row>
    <row r="253" spans="2:2" x14ac:dyDescent="0.25">
      <c r="B253" s="1"/>
    </row>
    <row r="254" spans="2:2" x14ac:dyDescent="0.25">
      <c r="B254" s="1"/>
    </row>
    <row r="255" spans="2:2" x14ac:dyDescent="0.25">
      <c r="B255" s="1"/>
    </row>
    <row r="256" spans="2:2" x14ac:dyDescent="0.25">
      <c r="B256" s="1"/>
    </row>
    <row r="257" spans="2:2" x14ac:dyDescent="0.25">
      <c r="B257" s="1"/>
    </row>
    <row r="258" spans="2:2" x14ac:dyDescent="0.25">
      <c r="B258" s="1"/>
    </row>
    <row r="259" spans="2:2" x14ac:dyDescent="0.25">
      <c r="B259" s="1"/>
    </row>
    <row r="260" spans="2:2" x14ac:dyDescent="0.25">
      <c r="B260" s="1"/>
    </row>
    <row r="261" spans="2:2" x14ac:dyDescent="0.25">
      <c r="B261" s="1"/>
    </row>
    <row r="262" spans="2:2" x14ac:dyDescent="0.25">
      <c r="B262" s="1"/>
    </row>
    <row r="263" spans="2:2" x14ac:dyDescent="0.25">
      <c r="B263" s="1"/>
    </row>
    <row r="264" spans="2:2" x14ac:dyDescent="0.25">
      <c r="B264" s="1"/>
    </row>
    <row r="265" spans="2:2" x14ac:dyDescent="0.25">
      <c r="B265" s="1"/>
    </row>
    <row r="266" spans="2:2" x14ac:dyDescent="0.25">
      <c r="B266" s="1"/>
    </row>
    <row r="267" spans="2:2" x14ac:dyDescent="0.25">
      <c r="B267" s="1"/>
    </row>
    <row r="268" spans="2:2" x14ac:dyDescent="0.25">
      <c r="B268" s="1"/>
    </row>
    <row r="269" spans="2:2" x14ac:dyDescent="0.25">
      <c r="B269" s="1"/>
    </row>
    <row r="270" spans="2:2" x14ac:dyDescent="0.25">
      <c r="B270" s="1"/>
    </row>
    <row r="271" spans="2:2" x14ac:dyDescent="0.25">
      <c r="B271" s="1"/>
    </row>
    <row r="272" spans="2:2" x14ac:dyDescent="0.25">
      <c r="B272" s="1"/>
    </row>
    <row r="273" spans="2:2" x14ac:dyDescent="0.25">
      <c r="B273" s="1"/>
    </row>
    <row r="274" spans="2:2" x14ac:dyDescent="0.25">
      <c r="B274" s="1"/>
    </row>
    <row r="275" spans="2:2" x14ac:dyDescent="0.25">
      <c r="B275" s="1"/>
    </row>
    <row r="276" spans="2:2" x14ac:dyDescent="0.25">
      <c r="B276" s="1"/>
    </row>
    <row r="277" spans="2:2" x14ac:dyDescent="0.25">
      <c r="B277" s="1"/>
    </row>
    <row r="278" spans="2:2" x14ac:dyDescent="0.25">
      <c r="B278" s="1"/>
    </row>
    <row r="279" spans="2:2" x14ac:dyDescent="0.25">
      <c r="B279" s="1"/>
    </row>
    <row r="280" spans="2:2" x14ac:dyDescent="0.25">
      <c r="B280" s="1"/>
    </row>
    <row r="281" spans="2:2" x14ac:dyDescent="0.25">
      <c r="B281" s="1"/>
    </row>
    <row r="282" spans="2:2" x14ac:dyDescent="0.25">
      <c r="B282" s="1"/>
    </row>
    <row r="283" spans="2:2" x14ac:dyDescent="0.25">
      <c r="B283" s="1"/>
    </row>
    <row r="284" spans="2:2" x14ac:dyDescent="0.25">
      <c r="B284" s="1"/>
    </row>
    <row r="285" spans="2:2" x14ac:dyDescent="0.25">
      <c r="B285" s="1"/>
    </row>
    <row r="286" spans="2:2" x14ac:dyDescent="0.25">
      <c r="B286" s="1"/>
    </row>
    <row r="287" spans="2:2" x14ac:dyDescent="0.25">
      <c r="B287" s="1"/>
    </row>
    <row r="288" spans="2:2" x14ac:dyDescent="0.25">
      <c r="B288" s="1"/>
    </row>
    <row r="289" spans="2:2" x14ac:dyDescent="0.25">
      <c r="B289" s="1"/>
    </row>
    <row r="290" spans="2:2" x14ac:dyDescent="0.25">
      <c r="B290" s="1"/>
    </row>
    <row r="291" spans="2:2" x14ac:dyDescent="0.25">
      <c r="B291" s="1"/>
    </row>
    <row r="292" spans="2:2" x14ac:dyDescent="0.25">
      <c r="B292" s="1"/>
    </row>
    <row r="293" spans="2:2" x14ac:dyDescent="0.25">
      <c r="B293" s="1"/>
    </row>
    <row r="294" spans="2:2" x14ac:dyDescent="0.25">
      <c r="B294" s="1"/>
    </row>
    <row r="295" spans="2:2" x14ac:dyDescent="0.25">
      <c r="B295" s="1"/>
    </row>
    <row r="296" spans="2:2" x14ac:dyDescent="0.25">
      <c r="B296" s="1"/>
    </row>
    <row r="297" spans="2:2" x14ac:dyDescent="0.25">
      <c r="B297" s="1"/>
    </row>
    <row r="298" spans="2:2" x14ac:dyDescent="0.25">
      <c r="B298" s="1"/>
    </row>
    <row r="299" spans="2:2" x14ac:dyDescent="0.25">
      <c r="B299" s="1"/>
    </row>
    <row r="300" spans="2:2" x14ac:dyDescent="0.25">
      <c r="B300" s="1"/>
    </row>
    <row r="301" spans="2:2" x14ac:dyDescent="0.25">
      <c r="B301" s="1"/>
    </row>
    <row r="302" spans="2:2" x14ac:dyDescent="0.25">
      <c r="B302" s="1"/>
    </row>
    <row r="303" spans="2:2" x14ac:dyDescent="0.25">
      <c r="B303" s="1"/>
    </row>
    <row r="304" spans="2:2" x14ac:dyDescent="0.25">
      <c r="B304" s="1"/>
    </row>
    <row r="305" spans="2:2" x14ac:dyDescent="0.25">
      <c r="B305" s="1"/>
    </row>
    <row r="306" spans="2:2" x14ac:dyDescent="0.25">
      <c r="B306" s="1"/>
    </row>
    <row r="307" spans="2:2" x14ac:dyDescent="0.25">
      <c r="B307" s="1"/>
    </row>
    <row r="308" spans="2:2" x14ac:dyDescent="0.25">
      <c r="B308" s="1"/>
    </row>
    <row r="309" spans="2:2" x14ac:dyDescent="0.25">
      <c r="B309" s="1"/>
    </row>
    <row r="310" spans="2:2" x14ac:dyDescent="0.25">
      <c r="B310" s="1"/>
    </row>
    <row r="311" spans="2:2" x14ac:dyDescent="0.25">
      <c r="B311" s="1"/>
    </row>
    <row r="312" spans="2:2" x14ac:dyDescent="0.25">
      <c r="B312" s="1"/>
    </row>
    <row r="313" spans="2:2" x14ac:dyDescent="0.25">
      <c r="B313" s="1"/>
    </row>
    <row r="314" spans="2:2" x14ac:dyDescent="0.25">
      <c r="B314" s="1"/>
    </row>
    <row r="315" spans="2:2" x14ac:dyDescent="0.25">
      <c r="B315" s="1"/>
    </row>
    <row r="316" spans="2:2" x14ac:dyDescent="0.25">
      <c r="B316" s="1"/>
    </row>
    <row r="317" spans="2:2" x14ac:dyDescent="0.25">
      <c r="B317" s="1"/>
    </row>
    <row r="318" spans="2:2" x14ac:dyDescent="0.25">
      <c r="B318" s="1"/>
    </row>
    <row r="319" spans="2:2" x14ac:dyDescent="0.25">
      <c r="B319" s="1"/>
    </row>
    <row r="320" spans="2:2" x14ac:dyDescent="0.25">
      <c r="B320" s="1"/>
    </row>
    <row r="321" spans="2:2" x14ac:dyDescent="0.25">
      <c r="B321" s="1"/>
    </row>
    <row r="322" spans="2:2" x14ac:dyDescent="0.25">
      <c r="B322" s="1"/>
    </row>
    <row r="323" spans="2:2" x14ac:dyDescent="0.25">
      <c r="B323" s="1"/>
    </row>
    <row r="324" spans="2:2" x14ac:dyDescent="0.25">
      <c r="B324" s="1"/>
    </row>
    <row r="325" spans="2:2" x14ac:dyDescent="0.25">
      <c r="B325" s="1"/>
    </row>
    <row r="326" spans="2:2" x14ac:dyDescent="0.25">
      <c r="B326" s="1"/>
    </row>
    <row r="327" spans="2:2" x14ac:dyDescent="0.25">
      <c r="B327" s="1"/>
    </row>
    <row r="328" spans="2:2" x14ac:dyDescent="0.25">
      <c r="B328" s="1"/>
    </row>
    <row r="329" spans="2:2" x14ac:dyDescent="0.25">
      <c r="B329" s="1"/>
    </row>
    <row r="330" spans="2:2" x14ac:dyDescent="0.25">
      <c r="B330" s="1"/>
    </row>
    <row r="331" spans="2:2" x14ac:dyDescent="0.25">
      <c r="B331" s="1"/>
    </row>
    <row r="332" spans="2:2" x14ac:dyDescent="0.25">
      <c r="B332" s="1"/>
    </row>
    <row r="333" spans="2:2" x14ac:dyDescent="0.25">
      <c r="B333" s="1"/>
    </row>
    <row r="334" spans="2:2" x14ac:dyDescent="0.25">
      <c r="B334" s="1"/>
    </row>
    <row r="335" spans="2:2" x14ac:dyDescent="0.25">
      <c r="B335" s="1"/>
    </row>
    <row r="336" spans="2:2" x14ac:dyDescent="0.25">
      <c r="B336" s="1"/>
    </row>
    <row r="337" spans="2:2" x14ac:dyDescent="0.25">
      <c r="B337" s="1"/>
    </row>
    <row r="338" spans="2:2" x14ac:dyDescent="0.25">
      <c r="B338" s="1"/>
    </row>
    <row r="339" spans="2:2" x14ac:dyDescent="0.25">
      <c r="B339" s="1"/>
    </row>
    <row r="340" spans="2:2" x14ac:dyDescent="0.25">
      <c r="B340" s="1"/>
    </row>
    <row r="341" spans="2:2" x14ac:dyDescent="0.25">
      <c r="B341" s="1"/>
    </row>
    <row r="342" spans="2:2" x14ac:dyDescent="0.25">
      <c r="B342" s="1"/>
    </row>
    <row r="343" spans="2:2" x14ac:dyDescent="0.25">
      <c r="B343" s="1"/>
    </row>
    <row r="344" spans="2:2" x14ac:dyDescent="0.25">
      <c r="B344" s="1"/>
    </row>
    <row r="345" spans="2:2" x14ac:dyDescent="0.25">
      <c r="B345" s="1"/>
    </row>
    <row r="346" spans="2:2" x14ac:dyDescent="0.25">
      <c r="B346" s="1"/>
    </row>
    <row r="347" spans="2:2" x14ac:dyDescent="0.25">
      <c r="B347" s="1"/>
    </row>
    <row r="348" spans="2:2" x14ac:dyDescent="0.25">
      <c r="B348" s="1"/>
    </row>
    <row r="349" spans="2:2" x14ac:dyDescent="0.25">
      <c r="B349" s="1"/>
    </row>
    <row r="350" spans="2:2" x14ac:dyDescent="0.25">
      <c r="B350" s="1"/>
    </row>
    <row r="351" spans="2:2" x14ac:dyDescent="0.25">
      <c r="B351" s="1"/>
    </row>
    <row r="352" spans="2:2" x14ac:dyDescent="0.25">
      <c r="B352" s="1"/>
    </row>
    <row r="353" spans="2:2" x14ac:dyDescent="0.25">
      <c r="B353" s="1"/>
    </row>
    <row r="354" spans="2:2" x14ac:dyDescent="0.25">
      <c r="B354" s="1"/>
    </row>
    <row r="355" spans="2:2" x14ac:dyDescent="0.25">
      <c r="B355" s="1"/>
    </row>
    <row r="356" spans="2:2" x14ac:dyDescent="0.25">
      <c r="B356" s="1"/>
    </row>
    <row r="357" spans="2:2" x14ac:dyDescent="0.25">
      <c r="B357" s="1"/>
    </row>
    <row r="358" spans="2:2" x14ac:dyDescent="0.25">
      <c r="B358" s="1"/>
    </row>
    <row r="359" spans="2:2" x14ac:dyDescent="0.25">
      <c r="B359" s="1"/>
    </row>
    <row r="360" spans="2:2" x14ac:dyDescent="0.25">
      <c r="B360" s="1"/>
    </row>
    <row r="361" spans="2:2" x14ac:dyDescent="0.25">
      <c r="B361" s="1"/>
    </row>
    <row r="362" spans="2:2" x14ac:dyDescent="0.25">
      <c r="B362" s="1"/>
    </row>
    <row r="363" spans="2:2" x14ac:dyDescent="0.25">
      <c r="B363" s="1"/>
    </row>
    <row r="364" spans="2:2" x14ac:dyDescent="0.25">
      <c r="B364" s="1"/>
    </row>
    <row r="365" spans="2:2" x14ac:dyDescent="0.25">
      <c r="B365" s="1"/>
    </row>
    <row r="366" spans="2:2" x14ac:dyDescent="0.25">
      <c r="B366" s="1"/>
    </row>
    <row r="367" spans="2:2" x14ac:dyDescent="0.25">
      <c r="B367" s="1"/>
    </row>
    <row r="368" spans="2:2" x14ac:dyDescent="0.25">
      <c r="B368" s="1"/>
    </row>
    <row r="369" spans="2:3" x14ac:dyDescent="0.25">
      <c r="B369" s="1"/>
    </row>
    <row r="370" spans="2:3" x14ac:dyDescent="0.25">
      <c r="B370" s="1"/>
    </row>
    <row r="371" spans="2:3" x14ac:dyDescent="0.25">
      <c r="B371" s="1"/>
    </row>
    <row r="372" spans="2:3" x14ac:dyDescent="0.25">
      <c r="B372" s="1"/>
    </row>
    <row r="373" spans="2:3" x14ac:dyDescent="0.25">
      <c r="B373" s="1"/>
    </row>
    <row r="374" spans="2:3" x14ac:dyDescent="0.25">
      <c r="B374" s="1"/>
    </row>
    <row r="375" spans="2:3" x14ac:dyDescent="0.25">
      <c r="B375" s="1"/>
    </row>
    <row r="376" spans="2:3" x14ac:dyDescent="0.25">
      <c r="B376" s="1"/>
      <c r="C376" s="4"/>
    </row>
    <row r="377" spans="2:3" x14ac:dyDescent="0.25">
      <c r="B377" s="1"/>
      <c r="C377" s="4"/>
    </row>
    <row r="378" spans="2:3" x14ac:dyDescent="0.25">
      <c r="B378" s="1"/>
      <c r="C378" s="4"/>
    </row>
    <row r="379" spans="2:3" x14ac:dyDescent="0.25">
      <c r="B379" s="1"/>
      <c r="C379" s="4"/>
    </row>
    <row r="380" spans="2:3" x14ac:dyDescent="0.25">
      <c r="B380" s="1"/>
      <c r="C380" s="4"/>
    </row>
    <row r="381" spans="2:3" x14ac:dyDescent="0.25">
      <c r="B381" s="1"/>
      <c r="C381" s="7"/>
    </row>
    <row r="382" spans="2:3" x14ac:dyDescent="0.25">
      <c r="B382" s="1"/>
    </row>
    <row r="383" spans="2:3" x14ac:dyDescent="0.25">
      <c r="B383" s="1"/>
    </row>
    <row r="384" spans="2:3" x14ac:dyDescent="0.25">
      <c r="B384" s="1"/>
    </row>
    <row r="385" spans="2:2" x14ac:dyDescent="0.25">
      <c r="B385" s="1"/>
    </row>
    <row r="386" spans="2:2" x14ac:dyDescent="0.25">
      <c r="B386" s="1"/>
    </row>
    <row r="387" spans="2:2" x14ac:dyDescent="0.25">
      <c r="B387" s="1"/>
    </row>
    <row r="388" spans="2:2" x14ac:dyDescent="0.25">
      <c r="B388" s="1"/>
    </row>
    <row r="389" spans="2:2" x14ac:dyDescent="0.25">
      <c r="B389" s="1"/>
    </row>
    <row r="390" spans="2:2" x14ac:dyDescent="0.25">
      <c r="B390" s="1"/>
    </row>
    <row r="391" spans="2:2" x14ac:dyDescent="0.25">
      <c r="B391" s="1"/>
    </row>
    <row r="392" spans="2:2" x14ac:dyDescent="0.25">
      <c r="B392" s="1"/>
    </row>
    <row r="393" spans="2:2" x14ac:dyDescent="0.25">
      <c r="B393" s="1"/>
    </row>
    <row r="394" spans="2:2" x14ac:dyDescent="0.25">
      <c r="B394" s="1"/>
    </row>
    <row r="395" spans="2:2" x14ac:dyDescent="0.25">
      <c r="B395" s="1"/>
    </row>
    <row r="396" spans="2:2" x14ac:dyDescent="0.25">
      <c r="B396" s="1"/>
    </row>
    <row r="397" spans="2:2" x14ac:dyDescent="0.25">
      <c r="B397" s="1"/>
    </row>
    <row r="398" spans="2:2" x14ac:dyDescent="0.25">
      <c r="B398" s="1"/>
    </row>
    <row r="399" spans="2:2" x14ac:dyDescent="0.25">
      <c r="B399" s="1"/>
    </row>
    <row r="400" spans="2:2" x14ac:dyDescent="0.25">
      <c r="B400" s="1"/>
    </row>
    <row r="401" spans="2:2" x14ac:dyDescent="0.25">
      <c r="B401" s="1"/>
    </row>
    <row r="402" spans="2:2" x14ac:dyDescent="0.25">
      <c r="B402" s="1"/>
    </row>
    <row r="403" spans="2:2" x14ac:dyDescent="0.25">
      <c r="B403" s="1"/>
    </row>
    <row r="404" spans="2:2" x14ac:dyDescent="0.25">
      <c r="B404" s="1"/>
    </row>
    <row r="405" spans="2:2" x14ac:dyDescent="0.25">
      <c r="B405" s="1"/>
    </row>
    <row r="406" spans="2:2" x14ac:dyDescent="0.25">
      <c r="B406" s="1"/>
    </row>
    <row r="407" spans="2:2" x14ac:dyDescent="0.25">
      <c r="B407" s="1"/>
    </row>
    <row r="408" spans="2:2" x14ac:dyDescent="0.25">
      <c r="B408" s="1"/>
    </row>
    <row r="409" spans="2:2" x14ac:dyDescent="0.25">
      <c r="B409" s="1"/>
    </row>
    <row r="410" spans="2:2" x14ac:dyDescent="0.25">
      <c r="B410" s="1"/>
    </row>
    <row r="411" spans="2:2" x14ac:dyDescent="0.25">
      <c r="B411" s="1"/>
    </row>
    <row r="412" spans="2:2" x14ac:dyDescent="0.25">
      <c r="B412" s="1"/>
    </row>
    <row r="413" spans="2:2" x14ac:dyDescent="0.25">
      <c r="B413" s="1"/>
    </row>
    <row r="414" spans="2:2" x14ac:dyDescent="0.25">
      <c r="B414" s="1"/>
    </row>
    <row r="415" spans="2:2" x14ac:dyDescent="0.25">
      <c r="B415" s="1"/>
    </row>
    <row r="416" spans="2:2" x14ac:dyDescent="0.25">
      <c r="B416" s="1"/>
    </row>
    <row r="417" spans="2:2" x14ac:dyDescent="0.25">
      <c r="B417" s="1"/>
    </row>
    <row r="418" spans="2:2" x14ac:dyDescent="0.25">
      <c r="B418" s="1"/>
    </row>
    <row r="419" spans="2:2" x14ac:dyDescent="0.25">
      <c r="B419" s="1"/>
    </row>
    <row r="420" spans="2:2" x14ac:dyDescent="0.25">
      <c r="B420" s="1"/>
    </row>
    <row r="421" spans="2:2" x14ac:dyDescent="0.25">
      <c r="B421" s="1"/>
    </row>
    <row r="422" spans="2:2" x14ac:dyDescent="0.25">
      <c r="B422" s="1"/>
    </row>
    <row r="423" spans="2:2" x14ac:dyDescent="0.25">
      <c r="B423" s="1"/>
    </row>
    <row r="424" spans="2:2" x14ac:dyDescent="0.25">
      <c r="B424" s="1"/>
    </row>
    <row r="425" spans="2:2" x14ac:dyDescent="0.25">
      <c r="B425" s="1"/>
    </row>
    <row r="426" spans="2:2" x14ac:dyDescent="0.25">
      <c r="B426" s="1"/>
    </row>
    <row r="427" spans="2:2" x14ac:dyDescent="0.25">
      <c r="B427" s="1"/>
    </row>
    <row r="428" spans="2:2" x14ac:dyDescent="0.25">
      <c r="B428" s="1"/>
    </row>
    <row r="429" spans="2:2" x14ac:dyDescent="0.25">
      <c r="B429" s="1"/>
    </row>
    <row r="430" spans="2:2" x14ac:dyDescent="0.25">
      <c r="B430" s="1"/>
    </row>
    <row r="431" spans="2:2" x14ac:dyDescent="0.25">
      <c r="B431" s="1"/>
    </row>
    <row r="432" spans="2:2" x14ac:dyDescent="0.25">
      <c r="B432" s="1"/>
    </row>
    <row r="433" spans="2:2" x14ac:dyDescent="0.25">
      <c r="B433" s="1"/>
    </row>
    <row r="434" spans="2:2" x14ac:dyDescent="0.25">
      <c r="B434" s="1"/>
    </row>
    <row r="435" spans="2:2" x14ac:dyDescent="0.25">
      <c r="B435" s="1"/>
    </row>
    <row r="436" spans="2:2" x14ac:dyDescent="0.25">
      <c r="B436" s="1"/>
    </row>
    <row r="437" spans="2:2" x14ac:dyDescent="0.25">
      <c r="B437" s="1"/>
    </row>
    <row r="438" spans="2:2" x14ac:dyDescent="0.25">
      <c r="B438" s="1"/>
    </row>
    <row r="439" spans="2:2" x14ac:dyDescent="0.25">
      <c r="B439" s="1"/>
    </row>
    <row r="440" spans="2:2" x14ac:dyDescent="0.25">
      <c r="B440" s="1"/>
    </row>
    <row r="441" spans="2:2" x14ac:dyDescent="0.25">
      <c r="B441" s="1"/>
    </row>
    <row r="442" spans="2:2" x14ac:dyDescent="0.25">
      <c r="B442" s="1"/>
    </row>
    <row r="443" spans="2:2" x14ac:dyDescent="0.25">
      <c r="B443" s="1"/>
    </row>
    <row r="444" spans="2:2" x14ac:dyDescent="0.25">
      <c r="B444" s="1"/>
    </row>
    <row r="445" spans="2:2" x14ac:dyDescent="0.25">
      <c r="B445" s="1"/>
    </row>
    <row r="446" spans="2:2" x14ac:dyDescent="0.25">
      <c r="B446" s="1"/>
    </row>
    <row r="447" spans="2:2" x14ac:dyDescent="0.25">
      <c r="B447" s="1"/>
    </row>
    <row r="448" spans="2:2" x14ac:dyDescent="0.25">
      <c r="B448" s="1"/>
    </row>
    <row r="449" spans="2:2" x14ac:dyDescent="0.25">
      <c r="B449" s="1"/>
    </row>
    <row r="450" spans="2:2" x14ac:dyDescent="0.25">
      <c r="B450" s="1"/>
    </row>
    <row r="451" spans="2:2" x14ac:dyDescent="0.25">
      <c r="B451" s="1"/>
    </row>
    <row r="452" spans="2:2" x14ac:dyDescent="0.25">
      <c r="B452" s="1"/>
    </row>
    <row r="453" spans="2:2" x14ac:dyDescent="0.25">
      <c r="B453" s="1"/>
    </row>
    <row r="454" spans="2:2" x14ac:dyDescent="0.25">
      <c r="B454" s="1"/>
    </row>
    <row r="455" spans="2:2" x14ac:dyDescent="0.25">
      <c r="B455" s="1"/>
    </row>
    <row r="456" spans="2:2" x14ac:dyDescent="0.25">
      <c r="B456" s="1"/>
    </row>
    <row r="457" spans="2:2" x14ac:dyDescent="0.25">
      <c r="B457" s="1"/>
    </row>
    <row r="458" spans="2:2" x14ac:dyDescent="0.25">
      <c r="B458" s="1"/>
    </row>
    <row r="459" spans="2:2" x14ac:dyDescent="0.25">
      <c r="B459" s="1"/>
    </row>
    <row r="460" spans="2:2" x14ac:dyDescent="0.25">
      <c r="B460" s="1"/>
    </row>
    <row r="461" spans="2:2" x14ac:dyDescent="0.25">
      <c r="B461" s="1"/>
    </row>
    <row r="462" spans="2:2" x14ac:dyDescent="0.25">
      <c r="B462" s="1"/>
    </row>
    <row r="463" spans="2:2" x14ac:dyDescent="0.25">
      <c r="B463" s="1"/>
    </row>
    <row r="464" spans="2:2" x14ac:dyDescent="0.25">
      <c r="B464" s="1"/>
    </row>
    <row r="465" spans="2:2" x14ac:dyDescent="0.25">
      <c r="B465" s="1"/>
    </row>
    <row r="466" spans="2:2" x14ac:dyDescent="0.25">
      <c r="B466" s="1"/>
    </row>
    <row r="467" spans="2:2" x14ac:dyDescent="0.25">
      <c r="B467" s="1"/>
    </row>
    <row r="468" spans="2:2" x14ac:dyDescent="0.25">
      <c r="B468" s="1"/>
    </row>
    <row r="469" spans="2:2" x14ac:dyDescent="0.25">
      <c r="B469" s="1"/>
    </row>
    <row r="470" spans="2:2" x14ac:dyDescent="0.25">
      <c r="B470" s="1"/>
    </row>
    <row r="471" spans="2:2" x14ac:dyDescent="0.25">
      <c r="B471" s="1"/>
    </row>
    <row r="472" spans="2:2" x14ac:dyDescent="0.25">
      <c r="B472" s="1"/>
    </row>
    <row r="473" spans="2:2" x14ac:dyDescent="0.25">
      <c r="B473" s="1"/>
    </row>
    <row r="474" spans="2:2" x14ac:dyDescent="0.25">
      <c r="B474" s="1"/>
    </row>
    <row r="475" spans="2:2" x14ac:dyDescent="0.25">
      <c r="B475" s="1"/>
    </row>
    <row r="476" spans="2:2" x14ac:dyDescent="0.25">
      <c r="B476" s="1"/>
    </row>
    <row r="477" spans="2:2" x14ac:dyDescent="0.25">
      <c r="B477" s="1"/>
    </row>
    <row r="478" spans="2:2" x14ac:dyDescent="0.25">
      <c r="B478" s="1"/>
    </row>
    <row r="479" spans="2:2" x14ac:dyDescent="0.25">
      <c r="B479" s="1"/>
    </row>
    <row r="480" spans="2:2" x14ac:dyDescent="0.25">
      <c r="B480" s="1"/>
    </row>
    <row r="481" spans="2:2" x14ac:dyDescent="0.25">
      <c r="B481" s="1"/>
    </row>
    <row r="482" spans="2:2" x14ac:dyDescent="0.25">
      <c r="B482" s="1"/>
    </row>
    <row r="483" spans="2:2" x14ac:dyDescent="0.25">
      <c r="B483" s="1"/>
    </row>
    <row r="484" spans="2:2" x14ac:dyDescent="0.25">
      <c r="B484" s="1"/>
    </row>
    <row r="485" spans="2:2" x14ac:dyDescent="0.25">
      <c r="B485" s="1"/>
    </row>
    <row r="486" spans="2:2" x14ac:dyDescent="0.25">
      <c r="B486" s="1"/>
    </row>
    <row r="487" spans="2:2" x14ac:dyDescent="0.25">
      <c r="B487" s="1"/>
    </row>
    <row r="488" spans="2:2" x14ac:dyDescent="0.25">
      <c r="B488" s="1"/>
    </row>
    <row r="489" spans="2:2" x14ac:dyDescent="0.25">
      <c r="B489" s="1"/>
    </row>
    <row r="490" spans="2:2" x14ac:dyDescent="0.25">
      <c r="B490" s="1"/>
    </row>
    <row r="491" spans="2:2" x14ac:dyDescent="0.25">
      <c r="B491" s="1"/>
    </row>
    <row r="492" spans="2:2" x14ac:dyDescent="0.25">
      <c r="B492" s="1"/>
    </row>
    <row r="493" spans="2:2" x14ac:dyDescent="0.25">
      <c r="B493" s="1"/>
    </row>
    <row r="494" spans="2:2" x14ac:dyDescent="0.25">
      <c r="B494" s="1"/>
    </row>
    <row r="495" spans="2:2" x14ac:dyDescent="0.25">
      <c r="B495" s="1"/>
    </row>
    <row r="496" spans="2:2" x14ac:dyDescent="0.25">
      <c r="B496" s="1"/>
    </row>
    <row r="497" spans="2:2" x14ac:dyDescent="0.25">
      <c r="B497" s="1"/>
    </row>
    <row r="498" spans="2:2" x14ac:dyDescent="0.25">
      <c r="B498" s="1"/>
    </row>
    <row r="499" spans="2:2" x14ac:dyDescent="0.25">
      <c r="B499" s="1"/>
    </row>
    <row r="500" spans="2:2" x14ac:dyDescent="0.25">
      <c r="B500" s="1"/>
    </row>
    <row r="501" spans="2:2" x14ac:dyDescent="0.25">
      <c r="B501" s="1"/>
    </row>
    <row r="502" spans="2:2" x14ac:dyDescent="0.25">
      <c r="B502" s="1"/>
    </row>
    <row r="503" spans="2:2" x14ac:dyDescent="0.25">
      <c r="B503" s="1"/>
    </row>
    <row r="504" spans="2:2" x14ac:dyDescent="0.25">
      <c r="B504" s="1"/>
    </row>
    <row r="505" spans="2:2" x14ac:dyDescent="0.25">
      <c r="B505" s="1"/>
    </row>
    <row r="506" spans="2:2" x14ac:dyDescent="0.25">
      <c r="B506" s="1"/>
    </row>
    <row r="507" spans="2:2" x14ac:dyDescent="0.25">
      <c r="B507" s="1"/>
    </row>
    <row r="508" spans="2:2" x14ac:dyDescent="0.25">
      <c r="B508" s="1"/>
    </row>
    <row r="509" spans="2:2" x14ac:dyDescent="0.25">
      <c r="B509" s="1"/>
    </row>
    <row r="510" spans="2:2" x14ac:dyDescent="0.25">
      <c r="B510" s="1"/>
    </row>
    <row r="511" spans="2:2" x14ac:dyDescent="0.25">
      <c r="B511" s="1"/>
    </row>
    <row r="512" spans="2:2" x14ac:dyDescent="0.25">
      <c r="B512" s="1"/>
    </row>
    <row r="513" spans="2:2" x14ac:dyDescent="0.25">
      <c r="B513" s="1"/>
    </row>
    <row r="514" spans="2:2" x14ac:dyDescent="0.25">
      <c r="B514" s="1"/>
    </row>
    <row r="515" spans="2:2" x14ac:dyDescent="0.25">
      <c r="B515" s="1"/>
    </row>
    <row r="516" spans="2:2" x14ac:dyDescent="0.25">
      <c r="B516" s="1"/>
    </row>
    <row r="517" spans="2:2" x14ac:dyDescent="0.25">
      <c r="B517" s="1"/>
    </row>
    <row r="518" spans="2:2" x14ac:dyDescent="0.25">
      <c r="B518" s="1"/>
    </row>
    <row r="519" spans="2:2" x14ac:dyDescent="0.25">
      <c r="B519" s="1"/>
    </row>
    <row r="520" spans="2:2" x14ac:dyDescent="0.25">
      <c r="B520" s="1"/>
    </row>
    <row r="521" spans="2:2" x14ac:dyDescent="0.25">
      <c r="B521" s="1"/>
    </row>
    <row r="522" spans="2:2" x14ac:dyDescent="0.25">
      <c r="B522" s="1"/>
    </row>
    <row r="523" spans="2:2" x14ac:dyDescent="0.25">
      <c r="B523" s="1"/>
    </row>
    <row r="524" spans="2:2" x14ac:dyDescent="0.25">
      <c r="B524" s="1"/>
    </row>
    <row r="525" spans="2:2" x14ac:dyDescent="0.25">
      <c r="B525" s="1"/>
    </row>
    <row r="526" spans="2:2" x14ac:dyDescent="0.25">
      <c r="B526" s="1"/>
    </row>
    <row r="527" spans="2:2" x14ac:dyDescent="0.25">
      <c r="B527" s="1"/>
    </row>
    <row r="528" spans="2:2" x14ac:dyDescent="0.25">
      <c r="B528" s="1"/>
    </row>
    <row r="529" spans="2:2" x14ac:dyDescent="0.25">
      <c r="B529" s="1"/>
    </row>
    <row r="530" spans="2:2" x14ac:dyDescent="0.25">
      <c r="B530" s="1"/>
    </row>
    <row r="531" spans="2:2" x14ac:dyDescent="0.25">
      <c r="B531" s="1"/>
    </row>
    <row r="532" spans="2:2" x14ac:dyDescent="0.25">
      <c r="B532" s="1"/>
    </row>
    <row r="533" spans="2:2" x14ac:dyDescent="0.25">
      <c r="B533" s="1"/>
    </row>
    <row r="534" spans="2:2" x14ac:dyDescent="0.25">
      <c r="B534" s="1"/>
    </row>
    <row r="535" spans="2:2" x14ac:dyDescent="0.25">
      <c r="B535" s="1"/>
    </row>
    <row r="536" spans="2:2" x14ac:dyDescent="0.25">
      <c r="B536" s="1"/>
    </row>
    <row r="537" spans="2:2" x14ac:dyDescent="0.25">
      <c r="B537" s="1"/>
    </row>
    <row r="538" spans="2:2" x14ac:dyDescent="0.25">
      <c r="B538" s="1"/>
    </row>
    <row r="539" spans="2:2" x14ac:dyDescent="0.25">
      <c r="B539" s="1"/>
    </row>
    <row r="540" spans="2:2" x14ac:dyDescent="0.25">
      <c r="B540" s="1"/>
    </row>
    <row r="541" spans="2:2" x14ac:dyDescent="0.25">
      <c r="B541" s="1"/>
    </row>
    <row r="542" spans="2:2" x14ac:dyDescent="0.25">
      <c r="B542" s="1"/>
    </row>
    <row r="543" spans="2:2" x14ac:dyDescent="0.25">
      <c r="B543" s="1"/>
    </row>
    <row r="544" spans="2:2" x14ac:dyDescent="0.25">
      <c r="B544" s="1"/>
    </row>
    <row r="545" spans="2:2" x14ac:dyDescent="0.25">
      <c r="B545" s="1"/>
    </row>
    <row r="546" spans="2:2" x14ac:dyDescent="0.25">
      <c r="B546" s="1"/>
    </row>
    <row r="547" spans="2:2" x14ac:dyDescent="0.25">
      <c r="B547" s="1"/>
    </row>
    <row r="548" spans="2:2" x14ac:dyDescent="0.25">
      <c r="B548" s="1"/>
    </row>
    <row r="549" spans="2:2" x14ac:dyDescent="0.25">
      <c r="B549" s="1"/>
    </row>
    <row r="550" spans="2:2" x14ac:dyDescent="0.25">
      <c r="B550" s="1"/>
    </row>
    <row r="551" spans="2:2" x14ac:dyDescent="0.25">
      <c r="B551" s="1"/>
    </row>
    <row r="552" spans="2:2" x14ac:dyDescent="0.25">
      <c r="B552" s="1"/>
    </row>
    <row r="553" spans="2:2" x14ac:dyDescent="0.25">
      <c r="B553" s="1"/>
    </row>
    <row r="554" spans="2:2" x14ac:dyDescent="0.25">
      <c r="B554" s="1"/>
    </row>
    <row r="555" spans="2:2" x14ac:dyDescent="0.25">
      <c r="B555" s="1"/>
    </row>
    <row r="556" spans="2:2" x14ac:dyDescent="0.25">
      <c r="B556" s="1"/>
    </row>
    <row r="557" spans="2:2" x14ac:dyDescent="0.25">
      <c r="B557" s="1"/>
    </row>
    <row r="558" spans="2:2" x14ac:dyDescent="0.25">
      <c r="B558" s="1"/>
    </row>
    <row r="559" spans="2:2" x14ac:dyDescent="0.25">
      <c r="B559" s="1"/>
    </row>
    <row r="560" spans="2:2" x14ac:dyDescent="0.25">
      <c r="B560" s="1"/>
    </row>
    <row r="561" spans="2:2" x14ac:dyDescent="0.25">
      <c r="B561" s="1"/>
    </row>
    <row r="562" spans="2:2" x14ac:dyDescent="0.25">
      <c r="B562" s="1"/>
    </row>
    <row r="563" spans="2:2" x14ac:dyDescent="0.25">
      <c r="B563" s="1"/>
    </row>
    <row r="564" spans="2:2" x14ac:dyDescent="0.25">
      <c r="B564" s="1"/>
    </row>
    <row r="565" spans="2:2" x14ac:dyDescent="0.25">
      <c r="B565" s="1"/>
    </row>
    <row r="566" spans="2:2" x14ac:dyDescent="0.25">
      <c r="B566" s="1"/>
    </row>
    <row r="567" spans="2:2" x14ac:dyDescent="0.25">
      <c r="B567" s="1"/>
    </row>
    <row r="568" spans="2:2" x14ac:dyDescent="0.25">
      <c r="B568" s="1"/>
    </row>
    <row r="569" spans="2:2" x14ac:dyDescent="0.25">
      <c r="B569" s="1"/>
    </row>
    <row r="570" spans="2:2" x14ac:dyDescent="0.25">
      <c r="B570" s="1"/>
    </row>
    <row r="571" spans="2:2" x14ac:dyDescent="0.25">
      <c r="B571" s="1"/>
    </row>
    <row r="572" spans="2:2" x14ac:dyDescent="0.25">
      <c r="B572" s="1"/>
    </row>
    <row r="573" spans="2:2" x14ac:dyDescent="0.25">
      <c r="B573" s="1"/>
    </row>
    <row r="574" spans="2:2" x14ac:dyDescent="0.25">
      <c r="B574" s="1"/>
    </row>
    <row r="575" spans="2:2" x14ac:dyDescent="0.25">
      <c r="B575" s="1"/>
    </row>
    <row r="576" spans="2:2" x14ac:dyDescent="0.25">
      <c r="B576" s="1"/>
    </row>
    <row r="577" spans="2:2" x14ac:dyDescent="0.25">
      <c r="B577" s="1"/>
    </row>
    <row r="578" spans="2:2" x14ac:dyDescent="0.25">
      <c r="B578" s="1"/>
    </row>
    <row r="579" spans="2:2" x14ac:dyDescent="0.25">
      <c r="B579" s="1"/>
    </row>
    <row r="580" spans="2:2" x14ac:dyDescent="0.25">
      <c r="B580" s="1"/>
    </row>
    <row r="581" spans="2:2" x14ac:dyDescent="0.25">
      <c r="B581" s="1"/>
    </row>
    <row r="582" spans="2:2" x14ac:dyDescent="0.25">
      <c r="B582" s="1"/>
    </row>
    <row r="583" spans="2:2" x14ac:dyDescent="0.25">
      <c r="B583" s="1"/>
    </row>
    <row r="584" spans="2:2" x14ac:dyDescent="0.25">
      <c r="B584" s="1"/>
    </row>
    <row r="585" spans="2:2" x14ac:dyDescent="0.25">
      <c r="B585" s="1"/>
    </row>
    <row r="586" spans="2:2" x14ac:dyDescent="0.25">
      <c r="B586" s="1"/>
    </row>
    <row r="587" spans="2:2" x14ac:dyDescent="0.25">
      <c r="B587" s="1"/>
    </row>
    <row r="588" spans="2:2" x14ac:dyDescent="0.25">
      <c r="B588" s="1"/>
    </row>
    <row r="589" spans="2:2" x14ac:dyDescent="0.25">
      <c r="B589" s="1"/>
    </row>
    <row r="590" spans="2:2" x14ac:dyDescent="0.25">
      <c r="B590" s="1"/>
    </row>
    <row r="591" spans="2:2" x14ac:dyDescent="0.25">
      <c r="B591" s="1"/>
    </row>
    <row r="592" spans="2:2" x14ac:dyDescent="0.25">
      <c r="B592" s="1"/>
    </row>
    <row r="593" spans="2:2" x14ac:dyDescent="0.25">
      <c r="B593" s="1"/>
    </row>
    <row r="594" spans="2:2" x14ac:dyDescent="0.25">
      <c r="B594" s="1"/>
    </row>
    <row r="595" spans="2:2" x14ac:dyDescent="0.25">
      <c r="B595" s="1"/>
    </row>
    <row r="596" spans="2:2" x14ac:dyDescent="0.25">
      <c r="B596" s="1"/>
    </row>
    <row r="597" spans="2:2" x14ac:dyDescent="0.25">
      <c r="B597" s="1"/>
    </row>
    <row r="598" spans="2:2" x14ac:dyDescent="0.25">
      <c r="B598" s="1"/>
    </row>
    <row r="599" spans="2:2" x14ac:dyDescent="0.25">
      <c r="B599" s="1"/>
    </row>
    <row r="600" spans="2:2" x14ac:dyDescent="0.25">
      <c r="B600" s="1"/>
    </row>
    <row r="601" spans="2:2" x14ac:dyDescent="0.25">
      <c r="B601" s="1"/>
    </row>
    <row r="602" spans="2:2" x14ac:dyDescent="0.25">
      <c r="B602" s="1"/>
    </row>
    <row r="603" spans="2:2" x14ac:dyDescent="0.25">
      <c r="B603" s="1"/>
    </row>
    <row r="604" spans="2:2" x14ac:dyDescent="0.25">
      <c r="B604" s="1"/>
    </row>
    <row r="605" spans="2:2" x14ac:dyDescent="0.25">
      <c r="B605" s="1"/>
    </row>
    <row r="606" spans="2:2" x14ac:dyDescent="0.25">
      <c r="B606" s="1"/>
    </row>
    <row r="607" spans="2:2" x14ac:dyDescent="0.25">
      <c r="B607" s="1"/>
    </row>
    <row r="608" spans="2:2" x14ac:dyDescent="0.25">
      <c r="B608" s="1"/>
    </row>
    <row r="609" spans="2:2" x14ac:dyDescent="0.25">
      <c r="B609" s="1"/>
    </row>
    <row r="610" spans="2:2" x14ac:dyDescent="0.25">
      <c r="B610" s="1"/>
    </row>
    <row r="611" spans="2:2" x14ac:dyDescent="0.25">
      <c r="B611" s="1"/>
    </row>
    <row r="612" spans="2:2" x14ac:dyDescent="0.25">
      <c r="B612" s="1"/>
    </row>
    <row r="613" spans="2:2" x14ac:dyDescent="0.25">
      <c r="B613" s="1"/>
    </row>
    <row r="614" spans="2:2" x14ac:dyDescent="0.25">
      <c r="B614" s="1"/>
    </row>
    <row r="615" spans="2:2" x14ac:dyDescent="0.25">
      <c r="B615" s="1"/>
    </row>
    <row r="616" spans="2:2" x14ac:dyDescent="0.25">
      <c r="B616" s="1"/>
    </row>
    <row r="617" spans="2:2" x14ac:dyDescent="0.25">
      <c r="B617" s="1"/>
    </row>
    <row r="618" spans="2:2" x14ac:dyDescent="0.25">
      <c r="B618" s="1"/>
    </row>
    <row r="619" spans="2:2" x14ac:dyDescent="0.25">
      <c r="B619" s="1"/>
    </row>
    <row r="620" spans="2:2" x14ac:dyDescent="0.25">
      <c r="B620" s="1"/>
    </row>
    <row r="621" spans="2:2" x14ac:dyDescent="0.25">
      <c r="B621" s="1"/>
    </row>
    <row r="622" spans="2:2" x14ac:dyDescent="0.25">
      <c r="B622" s="1"/>
    </row>
    <row r="623" spans="2:2" x14ac:dyDescent="0.25">
      <c r="B623" s="1"/>
    </row>
    <row r="624" spans="2:2" x14ac:dyDescent="0.25">
      <c r="B624" s="1"/>
    </row>
    <row r="625" spans="2:2" x14ac:dyDescent="0.25">
      <c r="B625" s="1"/>
    </row>
    <row r="626" spans="2:2" x14ac:dyDescent="0.25">
      <c r="B626" s="1"/>
    </row>
    <row r="627" spans="2:2" x14ac:dyDescent="0.25">
      <c r="B627" s="1"/>
    </row>
    <row r="628" spans="2:2" x14ac:dyDescent="0.25">
      <c r="B628" s="1"/>
    </row>
    <row r="629" spans="2:2" x14ac:dyDescent="0.25">
      <c r="B629" s="1"/>
    </row>
    <row r="630" spans="2:2" x14ac:dyDescent="0.25">
      <c r="B630" s="1"/>
    </row>
    <row r="631" spans="2:2" x14ac:dyDescent="0.25">
      <c r="B631" s="1"/>
    </row>
    <row r="632" spans="2:2" x14ac:dyDescent="0.25">
      <c r="B632" s="1"/>
    </row>
    <row r="633" spans="2:2" x14ac:dyDescent="0.25">
      <c r="B633" s="1"/>
    </row>
    <row r="634" spans="2:2" x14ac:dyDescent="0.25">
      <c r="B634" s="1"/>
    </row>
    <row r="635" spans="2:2" x14ac:dyDescent="0.25">
      <c r="B635" s="1"/>
    </row>
    <row r="636" spans="2:2" x14ac:dyDescent="0.25">
      <c r="B636" s="1"/>
    </row>
    <row r="637" spans="2:2" x14ac:dyDescent="0.25">
      <c r="B637" s="1"/>
    </row>
    <row r="638" spans="2:2" x14ac:dyDescent="0.25">
      <c r="B638" s="1"/>
    </row>
    <row r="639" spans="2:2" x14ac:dyDescent="0.25">
      <c r="B639" s="1"/>
    </row>
    <row r="640" spans="2:2" x14ac:dyDescent="0.25">
      <c r="B640" s="1"/>
    </row>
    <row r="641" spans="2:2" x14ac:dyDescent="0.25">
      <c r="B641" s="1"/>
    </row>
    <row r="642" spans="2:2" x14ac:dyDescent="0.25">
      <c r="B642" s="1"/>
    </row>
    <row r="643" spans="2:2" x14ac:dyDescent="0.25">
      <c r="B643" s="1"/>
    </row>
    <row r="644" spans="2:2" x14ac:dyDescent="0.25">
      <c r="B644" s="1"/>
    </row>
    <row r="645" spans="2:2" x14ac:dyDescent="0.25">
      <c r="B645" s="1"/>
    </row>
    <row r="646" spans="2:2" x14ac:dyDescent="0.25">
      <c r="B646" s="1"/>
    </row>
    <row r="647" spans="2:2" x14ac:dyDescent="0.25">
      <c r="B647" s="1"/>
    </row>
    <row r="648" spans="2:2" x14ac:dyDescent="0.25">
      <c r="B648" s="1"/>
    </row>
    <row r="649" spans="2:2" x14ac:dyDescent="0.25">
      <c r="B649" s="1"/>
    </row>
    <row r="650" spans="2:2" x14ac:dyDescent="0.25">
      <c r="B650" s="1"/>
    </row>
    <row r="651" spans="2:2" x14ac:dyDescent="0.25">
      <c r="B651" s="1"/>
    </row>
    <row r="652" spans="2:2" x14ac:dyDescent="0.25">
      <c r="B652" s="1"/>
    </row>
    <row r="653" spans="2:2" x14ac:dyDescent="0.25">
      <c r="B653" s="1"/>
    </row>
    <row r="654" spans="2:2" x14ac:dyDescent="0.25">
      <c r="B654" s="1"/>
    </row>
    <row r="655" spans="2:2" x14ac:dyDescent="0.25">
      <c r="B655" s="1"/>
    </row>
    <row r="656" spans="2:2" x14ac:dyDescent="0.25">
      <c r="B656" s="1"/>
    </row>
    <row r="657" spans="2:2" x14ac:dyDescent="0.25">
      <c r="B657" s="1"/>
    </row>
    <row r="658" spans="2:2" x14ac:dyDescent="0.25">
      <c r="B658" s="1"/>
    </row>
    <row r="659" spans="2:2" x14ac:dyDescent="0.25">
      <c r="B659" s="1"/>
    </row>
    <row r="660" spans="2:2" x14ac:dyDescent="0.25">
      <c r="B660" s="1"/>
    </row>
    <row r="661" spans="2:2" x14ac:dyDescent="0.25">
      <c r="B661" s="1"/>
    </row>
    <row r="662" spans="2:2" x14ac:dyDescent="0.25">
      <c r="B662" s="1"/>
    </row>
    <row r="663" spans="2:2" x14ac:dyDescent="0.25">
      <c r="B663" s="1"/>
    </row>
    <row r="664" spans="2:2" x14ac:dyDescent="0.25">
      <c r="B664" s="1"/>
    </row>
    <row r="665" spans="2:2" x14ac:dyDescent="0.25">
      <c r="B665" s="1"/>
    </row>
    <row r="666" spans="2:2" x14ac:dyDescent="0.25">
      <c r="B666" s="1"/>
    </row>
    <row r="667" spans="2:2" x14ac:dyDescent="0.25">
      <c r="B667" s="1"/>
    </row>
    <row r="668" spans="2:2" x14ac:dyDescent="0.25">
      <c r="B668" s="1"/>
    </row>
    <row r="669" spans="2:2" x14ac:dyDescent="0.25">
      <c r="B669" s="1"/>
    </row>
    <row r="670" spans="2:2" x14ac:dyDescent="0.25">
      <c r="B670" s="1"/>
    </row>
    <row r="671" spans="2:2" x14ac:dyDescent="0.25">
      <c r="B671" s="1"/>
    </row>
    <row r="672" spans="2:2" x14ac:dyDescent="0.25">
      <c r="B672" s="1"/>
    </row>
    <row r="673" spans="2:2" x14ac:dyDescent="0.25">
      <c r="B673" s="1"/>
    </row>
    <row r="674" spans="2:2" x14ac:dyDescent="0.25">
      <c r="B674" s="1"/>
    </row>
    <row r="675" spans="2:2" x14ac:dyDescent="0.25">
      <c r="B675" s="1"/>
    </row>
    <row r="676" spans="2:2" x14ac:dyDescent="0.25">
      <c r="B676" s="1"/>
    </row>
    <row r="677" spans="2:2" x14ac:dyDescent="0.25">
      <c r="B677" s="1"/>
    </row>
    <row r="678" spans="2:2" x14ac:dyDescent="0.25">
      <c r="B678" s="1"/>
    </row>
    <row r="679" spans="2:2" x14ac:dyDescent="0.25">
      <c r="B679" s="1"/>
    </row>
    <row r="680" spans="2:2" x14ac:dyDescent="0.25">
      <c r="B680" s="1"/>
    </row>
    <row r="681" spans="2:2" x14ac:dyDescent="0.25">
      <c r="B681" s="1"/>
    </row>
    <row r="682" spans="2:2" x14ac:dyDescent="0.25">
      <c r="B682" s="1"/>
    </row>
    <row r="683" spans="2:2" x14ac:dyDescent="0.25">
      <c r="B683" s="1"/>
    </row>
    <row r="684" spans="2:2" x14ac:dyDescent="0.25">
      <c r="B684" s="1"/>
    </row>
    <row r="685" spans="2:2" x14ac:dyDescent="0.25">
      <c r="B685" s="1"/>
    </row>
    <row r="686" spans="2:2" x14ac:dyDescent="0.25">
      <c r="B686" s="1"/>
    </row>
    <row r="687" spans="2:2" x14ac:dyDescent="0.25">
      <c r="B687" s="1"/>
    </row>
    <row r="688" spans="2:2" x14ac:dyDescent="0.25">
      <c r="B688" s="1"/>
    </row>
    <row r="689" spans="2:2" x14ac:dyDescent="0.25">
      <c r="B689" s="1"/>
    </row>
    <row r="690" spans="2:2" x14ac:dyDescent="0.25">
      <c r="B690" s="1"/>
    </row>
    <row r="691" spans="2:2" x14ac:dyDescent="0.25">
      <c r="B691" s="1"/>
    </row>
    <row r="692" spans="2:2" x14ac:dyDescent="0.25">
      <c r="B692" s="1"/>
    </row>
    <row r="693" spans="2:2" x14ac:dyDescent="0.25">
      <c r="B693" s="1"/>
    </row>
    <row r="694" spans="2:2" x14ac:dyDescent="0.25">
      <c r="B694" s="1"/>
    </row>
    <row r="695" spans="2:2" x14ac:dyDescent="0.25">
      <c r="B695" s="1"/>
    </row>
    <row r="696" spans="2:2" x14ac:dyDescent="0.25">
      <c r="B696" s="1"/>
    </row>
    <row r="697" spans="2:2" x14ac:dyDescent="0.25">
      <c r="B697" s="1"/>
    </row>
    <row r="698" spans="2:2" x14ac:dyDescent="0.25">
      <c r="B698" s="1"/>
    </row>
    <row r="699" spans="2:2" x14ac:dyDescent="0.25">
      <c r="B699" s="1"/>
    </row>
    <row r="700" spans="2:2" x14ac:dyDescent="0.25">
      <c r="B700" s="1"/>
    </row>
    <row r="701" spans="2:2" x14ac:dyDescent="0.25">
      <c r="B701" s="1"/>
    </row>
    <row r="702" spans="2:2" x14ac:dyDescent="0.25">
      <c r="B702" s="1"/>
    </row>
    <row r="703" spans="2:2" x14ac:dyDescent="0.25">
      <c r="B703" s="1"/>
    </row>
    <row r="704" spans="2:2" x14ac:dyDescent="0.25">
      <c r="B704" s="1"/>
    </row>
    <row r="705" spans="2:2" x14ac:dyDescent="0.25">
      <c r="B705" s="1"/>
    </row>
    <row r="706" spans="2:2" x14ac:dyDescent="0.25">
      <c r="B706" s="1"/>
    </row>
    <row r="707" spans="2:2" x14ac:dyDescent="0.25">
      <c r="B707" s="1"/>
    </row>
    <row r="708" spans="2:2" x14ac:dyDescent="0.25">
      <c r="B708" s="1"/>
    </row>
    <row r="709" spans="2:2" x14ac:dyDescent="0.25">
      <c r="B709" s="1"/>
    </row>
    <row r="710" spans="2:2" x14ac:dyDescent="0.25">
      <c r="B710" s="1"/>
    </row>
    <row r="711" spans="2:2" x14ac:dyDescent="0.25">
      <c r="B711" s="1"/>
    </row>
    <row r="712" spans="2:2" x14ac:dyDescent="0.25">
      <c r="B712" s="1"/>
    </row>
    <row r="713" spans="2:2" x14ac:dyDescent="0.25">
      <c r="B713" s="1"/>
    </row>
    <row r="714" spans="2:2" x14ac:dyDescent="0.25">
      <c r="B714" s="1"/>
    </row>
    <row r="715" spans="2:2" x14ac:dyDescent="0.25">
      <c r="B715" s="1"/>
    </row>
    <row r="716" spans="2:2" x14ac:dyDescent="0.25">
      <c r="B716" s="1"/>
    </row>
    <row r="717" spans="2:2" x14ac:dyDescent="0.25">
      <c r="B717" s="1"/>
    </row>
    <row r="718" spans="2:2" x14ac:dyDescent="0.25">
      <c r="B718" s="1"/>
    </row>
    <row r="719" spans="2:2" x14ac:dyDescent="0.25">
      <c r="B719" s="1"/>
    </row>
    <row r="720" spans="2:2" x14ac:dyDescent="0.25">
      <c r="B720" s="1"/>
    </row>
    <row r="721" spans="2:2" x14ac:dyDescent="0.25">
      <c r="B721" s="1"/>
    </row>
    <row r="722" spans="2:2" x14ac:dyDescent="0.25">
      <c r="B722" s="1"/>
    </row>
    <row r="723" spans="2:2" x14ac:dyDescent="0.25">
      <c r="B723" s="1"/>
    </row>
    <row r="724" spans="2:2" x14ac:dyDescent="0.25">
      <c r="B724" s="1"/>
    </row>
    <row r="725" spans="2:2" x14ac:dyDescent="0.25">
      <c r="B725" s="1"/>
    </row>
    <row r="726" spans="2:2" x14ac:dyDescent="0.25">
      <c r="B726" s="1"/>
    </row>
    <row r="727" spans="2:2" x14ac:dyDescent="0.25">
      <c r="B727" s="1"/>
    </row>
    <row r="728" spans="2:2" x14ac:dyDescent="0.25">
      <c r="B728" s="1"/>
    </row>
    <row r="729" spans="2:2" x14ac:dyDescent="0.25">
      <c r="B729" s="1"/>
    </row>
    <row r="730" spans="2:2" x14ac:dyDescent="0.25">
      <c r="B730" s="1"/>
    </row>
    <row r="731" spans="2:2" x14ac:dyDescent="0.25">
      <c r="B731" s="1"/>
    </row>
    <row r="732" spans="2:2" x14ac:dyDescent="0.25">
      <c r="B732" s="1"/>
    </row>
    <row r="733" spans="2:2" x14ac:dyDescent="0.25">
      <c r="B733" s="1"/>
    </row>
    <row r="734" spans="2:2" x14ac:dyDescent="0.25">
      <c r="B734" s="1"/>
    </row>
    <row r="735" spans="2:2" x14ac:dyDescent="0.25">
      <c r="B735" s="1"/>
    </row>
    <row r="736" spans="2:2" x14ac:dyDescent="0.25">
      <c r="B736" s="1"/>
    </row>
    <row r="737" spans="2:2" x14ac:dyDescent="0.25">
      <c r="B737" s="1"/>
    </row>
    <row r="738" spans="2:2" x14ac:dyDescent="0.25">
      <c r="B738" s="1"/>
    </row>
    <row r="739" spans="2:2" x14ac:dyDescent="0.25">
      <c r="B739" s="1"/>
    </row>
    <row r="740" spans="2:2" x14ac:dyDescent="0.25">
      <c r="B740" s="1"/>
    </row>
    <row r="741" spans="2:2" x14ac:dyDescent="0.25">
      <c r="B741" s="1"/>
    </row>
    <row r="742" spans="2:2" x14ac:dyDescent="0.25">
      <c r="B742" s="1"/>
    </row>
    <row r="743" spans="2:2" x14ac:dyDescent="0.25">
      <c r="B743" s="1"/>
    </row>
    <row r="744" spans="2:2" x14ac:dyDescent="0.25">
      <c r="B744" s="1"/>
    </row>
    <row r="745" spans="2:2" x14ac:dyDescent="0.25">
      <c r="B745" s="1"/>
    </row>
    <row r="746" spans="2:2" x14ac:dyDescent="0.25">
      <c r="B746" s="1"/>
    </row>
    <row r="747" spans="2:2" x14ac:dyDescent="0.25">
      <c r="B747" s="1"/>
    </row>
    <row r="748" spans="2:2" x14ac:dyDescent="0.25">
      <c r="B748" s="1"/>
    </row>
    <row r="749" spans="2:2" x14ac:dyDescent="0.25">
      <c r="B749" s="1"/>
    </row>
    <row r="750" spans="2:2" x14ac:dyDescent="0.25">
      <c r="B750" s="1"/>
    </row>
    <row r="751" spans="2:2" x14ac:dyDescent="0.25">
      <c r="B751" s="1"/>
    </row>
    <row r="752" spans="2:2" x14ac:dyDescent="0.25">
      <c r="B752" s="1"/>
    </row>
    <row r="753" spans="2:2" x14ac:dyDescent="0.25">
      <c r="B753" s="1"/>
    </row>
    <row r="754" spans="2:2" x14ac:dyDescent="0.25">
      <c r="B754" s="1"/>
    </row>
    <row r="755" spans="2:2" x14ac:dyDescent="0.25">
      <c r="B755" s="1"/>
    </row>
    <row r="756" spans="2:2" x14ac:dyDescent="0.25">
      <c r="B756" s="1"/>
    </row>
    <row r="757" spans="2:2" x14ac:dyDescent="0.25">
      <c r="B757" s="1"/>
    </row>
    <row r="758" spans="2:2" x14ac:dyDescent="0.25">
      <c r="B758" s="1"/>
    </row>
    <row r="759" spans="2:2" x14ac:dyDescent="0.25">
      <c r="B759" s="1"/>
    </row>
    <row r="760" spans="2:2" x14ac:dyDescent="0.25">
      <c r="B760" s="1"/>
    </row>
    <row r="761" spans="2:2" x14ac:dyDescent="0.25">
      <c r="B761" s="1"/>
    </row>
    <row r="762" spans="2:2" x14ac:dyDescent="0.25">
      <c r="B762" s="1"/>
    </row>
    <row r="763" spans="2:2" x14ac:dyDescent="0.25">
      <c r="B763" s="1"/>
    </row>
    <row r="764" spans="2:2" x14ac:dyDescent="0.25">
      <c r="B764" s="1"/>
    </row>
    <row r="765" spans="2:2" x14ac:dyDescent="0.25">
      <c r="B765" s="1"/>
    </row>
    <row r="766" spans="2:2" x14ac:dyDescent="0.25">
      <c r="B766" s="1"/>
    </row>
    <row r="767" spans="2:2" x14ac:dyDescent="0.25">
      <c r="B767" s="1"/>
    </row>
    <row r="768" spans="2:2" x14ac:dyDescent="0.25">
      <c r="B768" s="1"/>
    </row>
    <row r="769" spans="2:2" x14ac:dyDescent="0.25">
      <c r="B769" s="1"/>
    </row>
    <row r="770" spans="2:2" x14ac:dyDescent="0.25">
      <c r="B770" s="1"/>
    </row>
    <row r="771" spans="2:2" x14ac:dyDescent="0.25">
      <c r="B771" s="1"/>
    </row>
    <row r="772" spans="2:2" x14ac:dyDescent="0.25">
      <c r="B772" s="1"/>
    </row>
    <row r="773" spans="2:2" x14ac:dyDescent="0.25">
      <c r="B773" s="1"/>
    </row>
    <row r="774" spans="2:2" x14ac:dyDescent="0.25">
      <c r="B774" s="1"/>
    </row>
    <row r="775" spans="2:2" x14ac:dyDescent="0.25">
      <c r="B775" s="1"/>
    </row>
    <row r="776" spans="2:2" x14ac:dyDescent="0.25">
      <c r="B776" s="1"/>
    </row>
    <row r="777" spans="2:2" x14ac:dyDescent="0.25">
      <c r="B777" s="1"/>
    </row>
    <row r="778" spans="2:2" x14ac:dyDescent="0.25">
      <c r="B778" s="1"/>
    </row>
    <row r="779" spans="2:2" x14ac:dyDescent="0.25">
      <c r="B779" s="1"/>
    </row>
    <row r="780" spans="2:2" x14ac:dyDescent="0.25">
      <c r="B780" s="1"/>
    </row>
    <row r="781" spans="2:2" x14ac:dyDescent="0.25">
      <c r="B781" s="1"/>
    </row>
    <row r="782" spans="2:2" x14ac:dyDescent="0.25">
      <c r="B782" s="1"/>
    </row>
    <row r="783" spans="2:2" x14ac:dyDescent="0.25">
      <c r="B783" s="1"/>
    </row>
    <row r="784" spans="2:2" x14ac:dyDescent="0.25">
      <c r="B784" s="1"/>
    </row>
    <row r="785" spans="2:2" x14ac:dyDescent="0.25">
      <c r="B785" s="1"/>
    </row>
    <row r="786" spans="2:2" x14ac:dyDescent="0.25">
      <c r="B786" s="1"/>
    </row>
    <row r="787" spans="2:2" x14ac:dyDescent="0.25">
      <c r="B787" s="1"/>
    </row>
    <row r="788" spans="2:2" x14ac:dyDescent="0.25">
      <c r="B788" s="1"/>
    </row>
    <row r="789" spans="2:2" x14ac:dyDescent="0.25">
      <c r="B789" s="1"/>
    </row>
    <row r="790" spans="2:2" x14ac:dyDescent="0.25">
      <c r="B790" s="1"/>
    </row>
    <row r="791" spans="2:2" x14ac:dyDescent="0.25">
      <c r="B791" s="1"/>
    </row>
    <row r="792" spans="2:2" x14ac:dyDescent="0.25">
      <c r="B792" s="1"/>
    </row>
    <row r="793" spans="2:2" x14ac:dyDescent="0.25">
      <c r="B793" s="1"/>
    </row>
    <row r="794" spans="2:2" x14ac:dyDescent="0.25">
      <c r="B794" s="1"/>
    </row>
    <row r="795" spans="2:2" x14ac:dyDescent="0.25">
      <c r="B795" s="1"/>
    </row>
    <row r="796" spans="2:2" x14ac:dyDescent="0.25">
      <c r="B796" s="1"/>
    </row>
    <row r="797" spans="2:2" x14ac:dyDescent="0.25">
      <c r="B797" s="1"/>
    </row>
    <row r="798" spans="2:2" x14ac:dyDescent="0.25">
      <c r="B798" s="1"/>
    </row>
    <row r="799" spans="2:2" x14ac:dyDescent="0.25">
      <c r="B799" s="1"/>
    </row>
    <row r="800" spans="2:2" x14ac:dyDescent="0.25">
      <c r="B800" s="1"/>
    </row>
    <row r="801" spans="2:2" x14ac:dyDescent="0.25">
      <c r="B801" s="1"/>
    </row>
    <row r="802" spans="2:2" x14ac:dyDescent="0.25">
      <c r="B802" s="1"/>
    </row>
    <row r="803" spans="2:2" x14ac:dyDescent="0.25">
      <c r="B803" s="1"/>
    </row>
    <row r="804" spans="2:2" x14ac:dyDescent="0.25">
      <c r="B804" s="1"/>
    </row>
    <row r="805" spans="2:2" x14ac:dyDescent="0.25">
      <c r="B805" s="1"/>
    </row>
    <row r="806" spans="2:2" x14ac:dyDescent="0.25">
      <c r="B806" s="1"/>
    </row>
    <row r="807" spans="2:2" x14ac:dyDescent="0.25">
      <c r="B807" s="1"/>
    </row>
    <row r="808" spans="2:2" x14ac:dyDescent="0.25">
      <c r="B808" s="1"/>
    </row>
    <row r="809" spans="2:2" x14ac:dyDescent="0.25">
      <c r="B809" s="1"/>
    </row>
    <row r="810" spans="2:2" x14ac:dyDescent="0.25">
      <c r="B810" s="1"/>
    </row>
    <row r="811" spans="2:2" x14ac:dyDescent="0.25">
      <c r="B811" s="1"/>
    </row>
    <row r="812" spans="2:2" x14ac:dyDescent="0.25">
      <c r="B812" s="1"/>
    </row>
    <row r="813" spans="2:2" x14ac:dyDescent="0.25">
      <c r="B813" s="1"/>
    </row>
    <row r="814" spans="2:2" x14ac:dyDescent="0.25">
      <c r="B814" s="1"/>
    </row>
    <row r="815" spans="2:2" x14ac:dyDescent="0.25">
      <c r="B815" s="1"/>
    </row>
    <row r="816" spans="2:2" x14ac:dyDescent="0.25">
      <c r="B816" s="1"/>
    </row>
    <row r="817" spans="2:2" x14ac:dyDescent="0.25">
      <c r="B817" s="1"/>
    </row>
    <row r="818" spans="2:2" x14ac:dyDescent="0.25">
      <c r="B818" s="1"/>
    </row>
    <row r="819" spans="2:2" x14ac:dyDescent="0.25">
      <c r="B819" s="1"/>
    </row>
    <row r="820" spans="2:2" x14ac:dyDescent="0.25">
      <c r="B820" s="1"/>
    </row>
    <row r="821" spans="2:2" x14ac:dyDescent="0.25">
      <c r="B821" s="1"/>
    </row>
    <row r="822" spans="2:2" x14ac:dyDescent="0.25">
      <c r="B822" s="1"/>
    </row>
    <row r="823" spans="2:2" x14ac:dyDescent="0.25">
      <c r="B823" s="1"/>
    </row>
    <row r="824" spans="2:2" x14ac:dyDescent="0.25">
      <c r="B824" s="1"/>
    </row>
    <row r="825" spans="2:2" x14ac:dyDescent="0.25">
      <c r="B825" s="1"/>
    </row>
    <row r="826" spans="2:2" x14ac:dyDescent="0.25">
      <c r="B826" s="1"/>
    </row>
    <row r="827" spans="2:2" x14ac:dyDescent="0.25">
      <c r="B827" s="1"/>
    </row>
    <row r="828" spans="2:2" x14ac:dyDescent="0.25">
      <c r="B828" s="1"/>
    </row>
    <row r="829" spans="2:2" x14ac:dyDescent="0.25">
      <c r="B829" s="1"/>
    </row>
    <row r="830" spans="2:2" x14ac:dyDescent="0.25">
      <c r="B830" s="1"/>
    </row>
    <row r="831" spans="2:2" x14ac:dyDescent="0.25">
      <c r="B831" s="1"/>
    </row>
    <row r="832" spans="2:2" x14ac:dyDescent="0.25">
      <c r="B832" s="1"/>
    </row>
    <row r="833" spans="2:2" x14ac:dyDescent="0.25">
      <c r="B833" s="1"/>
    </row>
    <row r="834" spans="2:2" x14ac:dyDescent="0.25">
      <c r="B834" s="1"/>
    </row>
    <row r="835" spans="2:2" x14ac:dyDescent="0.25">
      <c r="B835" s="1"/>
    </row>
    <row r="836" spans="2:2" x14ac:dyDescent="0.25">
      <c r="B836" s="1"/>
    </row>
    <row r="837" spans="2:2" x14ac:dyDescent="0.25">
      <c r="B837" s="1"/>
    </row>
    <row r="838" spans="2:2" x14ac:dyDescent="0.25">
      <c r="B838" s="1"/>
    </row>
    <row r="839" spans="2:2" x14ac:dyDescent="0.25">
      <c r="B839" s="1"/>
    </row>
    <row r="840" spans="2:2" x14ac:dyDescent="0.25">
      <c r="B840" s="1"/>
    </row>
    <row r="841" spans="2:2" x14ac:dyDescent="0.25">
      <c r="B841" s="1"/>
    </row>
    <row r="842" spans="2:2" x14ac:dyDescent="0.25">
      <c r="B842" s="1"/>
    </row>
    <row r="843" spans="2:2" x14ac:dyDescent="0.25">
      <c r="B843" s="1"/>
    </row>
    <row r="844" spans="2:2" x14ac:dyDescent="0.25">
      <c r="B844" s="1"/>
    </row>
    <row r="845" spans="2:2" x14ac:dyDescent="0.25">
      <c r="B845" s="1"/>
    </row>
    <row r="846" spans="2:2" x14ac:dyDescent="0.25">
      <c r="B846" s="1"/>
    </row>
    <row r="847" spans="2:2" x14ac:dyDescent="0.25">
      <c r="B847" s="1"/>
    </row>
    <row r="848" spans="2:2" x14ac:dyDescent="0.25">
      <c r="B848" s="1"/>
    </row>
    <row r="849" spans="2:2" x14ac:dyDescent="0.25">
      <c r="B849" s="1"/>
    </row>
    <row r="850" spans="2:2" x14ac:dyDescent="0.25">
      <c r="B850" s="1"/>
    </row>
    <row r="851" spans="2:2" x14ac:dyDescent="0.25">
      <c r="B851" s="1"/>
    </row>
    <row r="852" spans="2:2" x14ac:dyDescent="0.25">
      <c r="B852" s="1"/>
    </row>
    <row r="853" spans="2:2" x14ac:dyDescent="0.25">
      <c r="B853" s="1"/>
    </row>
    <row r="854" spans="2:2" x14ac:dyDescent="0.25">
      <c r="B854" s="1"/>
    </row>
    <row r="855" spans="2:2" x14ac:dyDescent="0.25">
      <c r="B855" s="1"/>
    </row>
    <row r="856" spans="2:2" x14ac:dyDescent="0.25">
      <c r="B856" s="1"/>
    </row>
    <row r="857" spans="2:2" x14ac:dyDescent="0.25">
      <c r="B857" s="1"/>
    </row>
    <row r="858" spans="2:2" x14ac:dyDescent="0.25">
      <c r="B858" s="1"/>
    </row>
    <row r="859" spans="2:2" x14ac:dyDescent="0.25">
      <c r="B859" s="1"/>
    </row>
    <row r="860" spans="2:2" x14ac:dyDescent="0.25">
      <c r="B860" s="1"/>
    </row>
    <row r="861" spans="2:2" x14ac:dyDescent="0.25">
      <c r="B861" s="1"/>
    </row>
    <row r="862" spans="2:2" x14ac:dyDescent="0.25">
      <c r="B862" s="1"/>
    </row>
    <row r="863" spans="2:2" x14ac:dyDescent="0.25">
      <c r="B863" s="1"/>
    </row>
    <row r="864" spans="2:2" x14ac:dyDescent="0.25">
      <c r="B864" s="1"/>
    </row>
    <row r="865" spans="2:2" x14ac:dyDescent="0.25">
      <c r="B865" s="1"/>
    </row>
    <row r="866" spans="2:2" x14ac:dyDescent="0.25">
      <c r="B866" s="1"/>
    </row>
    <row r="867" spans="2:2" x14ac:dyDescent="0.25">
      <c r="B867" s="1"/>
    </row>
    <row r="868" spans="2:2" x14ac:dyDescent="0.25">
      <c r="B868" s="1"/>
    </row>
    <row r="869" spans="2:2" x14ac:dyDescent="0.25">
      <c r="B869" s="1"/>
    </row>
    <row r="870" spans="2:2" x14ac:dyDescent="0.25">
      <c r="B870" s="1"/>
    </row>
    <row r="871" spans="2:2" x14ac:dyDescent="0.25">
      <c r="B871" s="1"/>
    </row>
    <row r="872" spans="2:2" x14ac:dyDescent="0.25">
      <c r="B872" s="1"/>
    </row>
    <row r="873" spans="2:2" x14ac:dyDescent="0.25">
      <c r="B873" s="1"/>
    </row>
    <row r="874" spans="2:2" x14ac:dyDescent="0.25">
      <c r="B874" s="1"/>
    </row>
    <row r="875" spans="2:2" x14ac:dyDescent="0.25">
      <c r="B875" s="1"/>
    </row>
    <row r="876" spans="2:2" x14ac:dyDescent="0.25">
      <c r="B876" s="1"/>
    </row>
    <row r="877" spans="2:2" x14ac:dyDescent="0.25">
      <c r="B877" s="1"/>
    </row>
    <row r="878" spans="2:2" x14ac:dyDescent="0.25">
      <c r="B878" s="1"/>
    </row>
    <row r="879" spans="2:2" x14ac:dyDescent="0.25">
      <c r="B879" s="1"/>
    </row>
    <row r="880" spans="2:2" x14ac:dyDescent="0.25">
      <c r="B880" s="1"/>
    </row>
    <row r="881" spans="2:2" x14ac:dyDescent="0.25">
      <c r="B881" s="1"/>
    </row>
    <row r="882" spans="2:2" x14ac:dyDescent="0.25">
      <c r="B882" s="1"/>
    </row>
    <row r="883" spans="2:2" x14ac:dyDescent="0.25">
      <c r="B883" s="1"/>
    </row>
    <row r="884" spans="2:2" x14ac:dyDescent="0.25">
      <c r="B884" s="1"/>
    </row>
    <row r="885" spans="2:2" x14ac:dyDescent="0.25">
      <c r="B885" s="1"/>
    </row>
    <row r="886" spans="2:2" x14ac:dyDescent="0.25">
      <c r="B886" s="1"/>
    </row>
    <row r="887" spans="2:2" x14ac:dyDescent="0.25">
      <c r="B887" s="1"/>
    </row>
    <row r="888" spans="2:2" x14ac:dyDescent="0.25">
      <c r="B888" s="1"/>
    </row>
    <row r="889" spans="2:2" x14ac:dyDescent="0.25">
      <c r="B889" s="1"/>
    </row>
  </sheetData>
  <sheetProtection algorithmName="SHA-512" hashValue="kZa5SjH1lhYl+XNVzqUG0p+1sjxNnpyOwV0cySWtqqMow1YPZyYg1iM3r+uqMJ7poXbq7+8UyxvUy/wG7jDXyA==" saltValue="QlI8dHtLqbxpX2Y73BzBvw==" spinCount="100000" sheet="1" objects="1" scenarios="1"/>
  <sortState xmlns:xlrd2="http://schemas.microsoft.com/office/spreadsheetml/2017/richdata2" ref="A5:A188">
    <sortCondition ref="A5:A188"/>
  </sortState>
  <mergeCells count="8">
    <mergeCell ref="B2:M2"/>
    <mergeCell ref="N2:Y2"/>
    <mergeCell ref="B3:E3"/>
    <mergeCell ref="F3:I3"/>
    <mergeCell ref="J3:M3"/>
    <mergeCell ref="N3:Q3"/>
    <mergeCell ref="R3:U3"/>
    <mergeCell ref="V3:Y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theme="9"/>
  </sheetPr>
  <dimension ref="A1:AH47"/>
  <sheetViews>
    <sheetView zoomScale="90" zoomScaleNormal="90" workbookViewId="0">
      <selection activeCell="O24" sqref="O24"/>
    </sheetView>
  </sheetViews>
  <sheetFormatPr defaultColWidth="8.7109375" defaultRowHeight="15" x14ac:dyDescent="0.25"/>
  <cols>
    <col min="1" max="1" width="8.7109375" style="4"/>
    <col min="2" max="2" width="10.28515625" style="4" bestFit="1" customWidth="1"/>
    <col min="3" max="3" width="11.7109375" style="4" customWidth="1"/>
    <col min="4" max="4" width="23.42578125" style="4" customWidth="1"/>
    <col min="5" max="5" width="20.7109375" style="4" customWidth="1"/>
    <col min="6" max="6" width="19" style="4" customWidth="1"/>
    <col min="7" max="26" width="12.5703125" style="4" customWidth="1"/>
    <col min="27" max="29" width="10.7109375" style="4" customWidth="1"/>
    <col min="30" max="31" width="10.28515625" style="4" customWidth="1"/>
    <col min="32" max="32" width="9.7109375" style="4" customWidth="1"/>
    <col min="33" max="34" width="10.28515625" style="4" customWidth="1"/>
    <col min="35" max="16384" width="8.7109375" style="4"/>
  </cols>
  <sheetData>
    <row r="1" spans="1:34" ht="15.75" thickBot="1" x14ac:dyDescent="0.3">
      <c r="W1" s="8"/>
    </row>
    <row r="2" spans="1:34" x14ac:dyDescent="0.25">
      <c r="A2" s="6"/>
      <c r="B2" s="6"/>
      <c r="C2" s="6"/>
      <c r="D2" s="6"/>
      <c r="E2" s="6"/>
      <c r="F2" s="6"/>
      <c r="G2" s="715" t="s">
        <v>93</v>
      </c>
      <c r="H2" s="716"/>
      <c r="I2" s="716"/>
      <c r="J2" s="716"/>
      <c r="K2" s="716"/>
      <c r="L2" s="716"/>
      <c r="M2" s="716"/>
      <c r="N2" s="716"/>
      <c r="O2" s="716"/>
      <c r="P2" s="716"/>
      <c r="Q2" s="716"/>
      <c r="R2" s="717"/>
      <c r="S2" s="725" t="s">
        <v>201</v>
      </c>
      <c r="T2" s="726"/>
      <c r="U2" s="726"/>
      <c r="V2" s="727"/>
      <c r="W2" s="715" t="s">
        <v>95</v>
      </c>
      <c r="X2" s="716"/>
      <c r="Y2" s="716"/>
      <c r="Z2" s="716"/>
      <c r="AA2" s="716"/>
      <c r="AB2" s="716"/>
      <c r="AC2" s="716"/>
      <c r="AD2" s="716"/>
      <c r="AE2" s="716"/>
      <c r="AF2" s="716"/>
      <c r="AG2" s="716"/>
      <c r="AH2" s="717"/>
    </row>
    <row r="3" spans="1:34" x14ac:dyDescent="0.25">
      <c r="A3" s="6"/>
      <c r="B3" s="6"/>
      <c r="C3" s="6"/>
      <c r="D3" s="6"/>
      <c r="E3" s="6"/>
      <c r="F3" s="6"/>
      <c r="G3" s="723" t="s">
        <v>6</v>
      </c>
      <c r="H3" s="701"/>
      <c r="I3" s="701"/>
      <c r="J3" s="702"/>
      <c r="K3" s="700" t="s">
        <v>7</v>
      </c>
      <c r="L3" s="701"/>
      <c r="M3" s="701"/>
      <c r="N3" s="702"/>
      <c r="O3" s="700" t="s">
        <v>8</v>
      </c>
      <c r="P3" s="701"/>
      <c r="Q3" s="701"/>
      <c r="R3" s="724"/>
      <c r="S3" s="728" t="s">
        <v>8</v>
      </c>
      <c r="T3" s="708"/>
      <c r="U3" s="708"/>
      <c r="V3" s="729"/>
      <c r="W3" s="723" t="s">
        <v>6</v>
      </c>
      <c r="X3" s="701"/>
      <c r="Y3" s="701"/>
      <c r="Z3" s="702"/>
      <c r="AA3" s="700" t="s">
        <v>7</v>
      </c>
      <c r="AB3" s="701"/>
      <c r="AC3" s="701"/>
      <c r="AD3" s="702"/>
      <c r="AE3" s="700" t="s">
        <v>8</v>
      </c>
      <c r="AF3" s="701"/>
      <c r="AG3" s="701"/>
      <c r="AH3" s="724"/>
    </row>
    <row r="4" spans="1:34" s="232" customFormat="1" ht="47.25" x14ac:dyDescent="0.25">
      <c r="A4" s="284" t="s">
        <v>156</v>
      </c>
      <c r="B4" s="284" t="s">
        <v>22</v>
      </c>
      <c r="C4" s="283" t="s">
        <v>24</v>
      </c>
      <c r="D4" s="283" t="s">
        <v>25</v>
      </c>
      <c r="E4" s="283" t="s">
        <v>26</v>
      </c>
      <c r="F4" s="335" t="s">
        <v>27</v>
      </c>
      <c r="G4" s="336">
        <v>2020</v>
      </c>
      <c r="H4" s="284">
        <v>2025</v>
      </c>
      <c r="I4" s="284">
        <v>2030</v>
      </c>
      <c r="J4" s="284">
        <v>2035</v>
      </c>
      <c r="K4" s="334">
        <v>2020</v>
      </c>
      <c r="L4" s="284">
        <v>2025</v>
      </c>
      <c r="M4" s="284">
        <v>2030</v>
      </c>
      <c r="N4" s="284">
        <v>2035</v>
      </c>
      <c r="O4" s="334">
        <v>2020</v>
      </c>
      <c r="P4" s="284">
        <v>2025</v>
      </c>
      <c r="Q4" s="284">
        <v>2030</v>
      </c>
      <c r="R4" s="337">
        <v>2035</v>
      </c>
      <c r="S4" s="346">
        <v>2020</v>
      </c>
      <c r="T4" s="263">
        <v>2025</v>
      </c>
      <c r="U4" s="263">
        <v>2030</v>
      </c>
      <c r="V4" s="347">
        <v>2035</v>
      </c>
      <c r="W4" s="336">
        <v>2020</v>
      </c>
      <c r="X4" s="284">
        <v>2025</v>
      </c>
      <c r="Y4" s="284">
        <v>2030</v>
      </c>
      <c r="Z4" s="284">
        <v>2035</v>
      </c>
      <c r="AA4" s="334">
        <v>2020</v>
      </c>
      <c r="AB4" s="284">
        <v>2025</v>
      </c>
      <c r="AC4" s="284">
        <v>2030</v>
      </c>
      <c r="AD4" s="284">
        <v>2035</v>
      </c>
      <c r="AE4" s="334">
        <v>2020</v>
      </c>
      <c r="AF4" s="284">
        <v>2025</v>
      </c>
      <c r="AG4" s="284">
        <v>2030</v>
      </c>
      <c r="AH4" s="337">
        <v>2035</v>
      </c>
    </row>
    <row r="5" spans="1:34" ht="15.75" x14ac:dyDescent="0.25">
      <c r="A5" s="80" t="s">
        <v>28</v>
      </c>
      <c r="B5" s="233">
        <v>41001</v>
      </c>
      <c r="C5" s="173">
        <v>16019</v>
      </c>
      <c r="D5" s="53">
        <v>17710</v>
      </c>
      <c r="E5" s="53">
        <v>35</v>
      </c>
      <c r="F5" s="53">
        <v>65</v>
      </c>
      <c r="G5" s="344">
        <f ca="1">SUMIF('Census Tract'!$A$5:$A$832,County!$A5,'Census Tract'!J$5:J$833)</f>
        <v>7.5442607092244263</v>
      </c>
      <c r="H5" s="29">
        <f ca="1">SUMIF('Census Tract'!$A$5:$A$832,County!$A5,'Census Tract'!K$5:K$833)</f>
        <v>38.016560579933724</v>
      </c>
      <c r="I5" s="29">
        <f ca="1">SUMIF('Census Tract'!$A$5:$A$832,County!$A5,'Census Tract'!L$5:L$833)</f>
        <v>176.06753148797051</v>
      </c>
      <c r="J5" s="105">
        <f ca="1">SUMIF('Census Tract'!$A$5:$A$832,County!$A5,'Census Tract'!M$5:M$833)</f>
        <v>382.96178668251235</v>
      </c>
      <c r="K5" s="29">
        <f ca="1">SUMIF('Census Tract'!$A$5:$A$832,County!$A5,'Census Tract'!N$5:N$833)</f>
        <v>4.6450392160207343</v>
      </c>
      <c r="L5" s="29">
        <f ca="1">SUMIF('Census Tract'!$A$5:$A$832,County!$A5,'Census Tract'!O$5:O$833)</f>
        <v>23.987816039047345</v>
      </c>
      <c r="M5" s="29">
        <f ca="1">SUMIF('Census Tract'!$A$5:$A$832,County!$A5,'Census Tract'!P$5:P$833)</f>
        <v>111.60439269149308</v>
      </c>
      <c r="N5" s="105">
        <f ca="1">SUMIF('Census Tract'!$A$5:$A$832,County!$A5,'Census Tract'!Q$5:Q$833)</f>
        <v>242.90351900808338</v>
      </c>
      <c r="O5" s="29">
        <f ca="1">SUMIF('Census Tract'!$A$5:$A$832,County!$A5,'Census Tract'!R$5:R$833)</f>
        <v>3.006735070400397</v>
      </c>
      <c r="P5" s="29">
        <f ca="1">SUMIF('Census Tract'!$A$5:$A$832,County!$A5,'Census Tract'!S$5:S$833)</f>
        <v>15.464903242260892</v>
      </c>
      <c r="Q5" s="29">
        <f ca="1">SUMIF('Census Tract'!$A$5:$A$832,County!$A5,'Census Tract'!T$5:T$833)</f>
        <v>70.991249728859088</v>
      </c>
      <c r="R5" s="345">
        <f ca="1">SUMIF('Census Tract'!$A$5:$A$832,County!$A5,'Census Tract'!U$5:U$833)</f>
        <v>154.15811067236785</v>
      </c>
      <c r="S5" s="344">
        <f>'TNC Results'!C46</f>
        <v>0</v>
      </c>
      <c r="T5" s="29">
        <f>'TNC Results'!G46</f>
        <v>0</v>
      </c>
      <c r="U5" s="29">
        <f>'TNC Results'!L46</f>
        <v>0</v>
      </c>
      <c r="V5" s="345">
        <f>'TNC Results'!Q46</f>
        <v>0</v>
      </c>
      <c r="W5" s="344">
        <f ca="1">SUMIF('Census Tract'!$A$5:$A$832,County!$A5,'Census Tract'!V$5:V$833)</f>
        <v>1.1150965925328233</v>
      </c>
      <c r="X5" s="29">
        <f ca="1">SUMIF('Census Tract'!$A$5:$A$832,County!$A5,'Census Tract'!W$5:W$833)</f>
        <v>5.6150852583968831</v>
      </c>
      <c r="Y5" s="29">
        <f ca="1">SUMIF('Census Tract'!$A$5:$A$832,County!$A5,'Census Tract'!X$5:X$833)</f>
        <v>25.996714049581076</v>
      </c>
      <c r="Z5" s="105">
        <f ca="1">SUMIF('Census Tract'!$A$5:$A$832,County!$A5,'Census Tract'!Y$5:Y$833)</f>
        <v>56.540865813522288</v>
      </c>
      <c r="AA5" s="29">
        <f ca="1">SUMIF('Census Tract'!$A$5:$A$832,County!$A5,'Census Tract'!Z$5:Z$833)</f>
        <v>0.69887361176193052</v>
      </c>
      <c r="AB5" s="29">
        <f ca="1">SUMIF('Census Tract'!$A$5:$A$832,County!$A5,'Census Tract'!AA$5:AA$833)</f>
        <v>3.5801578868063522</v>
      </c>
      <c r="AC5" s="29">
        <f ca="1">SUMIF('Census Tract'!$A$5:$A$832,County!$A5,'Census Tract'!AB$5:AB$833)</f>
        <v>16.625679947289974</v>
      </c>
      <c r="AD5" s="105">
        <f ca="1">SUMIF('Census Tract'!$A$5:$A$832,County!$A5,'Census Tract'!AC$5:AC$833)</f>
        <v>36.173736229301781</v>
      </c>
      <c r="AE5" s="29">
        <f ca="1">SUMIF('Census Tract'!$A$5:$A$832,County!$A5,'Census Tract'!AD$5:AD$833)</f>
        <v>0.43589489768103573</v>
      </c>
      <c r="AF5" s="29">
        <f ca="1">SUMIF('Census Tract'!$A$5:$A$832,County!$A5,'Census Tract'!AE$5:AE$833)</f>
        <v>2.2303033864432869</v>
      </c>
      <c r="AG5" s="29">
        <f ca="1">SUMIF('Census Tract'!$A$5:$A$832,County!$A5,'Census Tract'!AF$5:AF$833)</f>
        <v>10.209529887724548</v>
      </c>
      <c r="AH5" s="345">
        <f ca="1">SUMIF('Census Tract'!$A$5:$A$832,County!$A5,'Census Tract'!AG$5:AG$833)</f>
        <v>22.155709372187765</v>
      </c>
    </row>
    <row r="6" spans="1:34" ht="15.75" x14ac:dyDescent="0.25">
      <c r="A6" s="80" t="s">
        <v>29</v>
      </c>
      <c r="B6" s="233">
        <v>41003</v>
      </c>
      <c r="C6" s="173">
        <v>91107</v>
      </c>
      <c r="D6" s="53">
        <v>73182</v>
      </c>
      <c r="E6" s="53">
        <v>1000</v>
      </c>
      <c r="F6" s="53">
        <v>1000</v>
      </c>
      <c r="G6" s="344">
        <f ca="1">SUMIF('Census Tract'!$A$5:$A$832,County!$A6,'Census Tract'!$J$5:$J$833)</f>
        <v>32.5687344653522</v>
      </c>
      <c r="H6" s="29">
        <f ca="1">SUMIF('Census Tract'!$A$5:$A$832,County!$A6,'Census Tract'!K$5:K$833)</f>
        <v>163.296866258672</v>
      </c>
      <c r="I6" s="29">
        <f ca="1">SUMIF('Census Tract'!$A$5:$A$832,County!$A6,'Census Tract'!L$5:L$833)</f>
        <v>754.52525410821465</v>
      </c>
      <c r="J6" s="105">
        <f ca="1">SUMIF('Census Tract'!$A$5:$A$832,County!$A6,'Census Tract'!M$5:M$833)</f>
        <v>1640.3045111912379</v>
      </c>
      <c r="K6" s="29">
        <f ca="1">SUMIF('Census Tract'!$A$5:$A$832,County!$A6,'Census Tract'!N$5:N$833)</f>
        <v>17.287896195559295</v>
      </c>
      <c r="L6" s="29">
        <f ca="1">SUMIF('Census Tract'!$A$5:$A$832,County!$A6,'Census Tract'!O$5:O$833)</f>
        <v>86.419003311174592</v>
      </c>
      <c r="M6" s="29">
        <f ca="1">SUMIF('Census Tract'!$A$5:$A$832,County!$A6,'Census Tract'!P$5:P$833)</f>
        <v>398.99080563686988</v>
      </c>
      <c r="N6" s="105">
        <f ca="1">SUMIF('Census Tract'!$A$5:$A$832,County!$A6,'Census Tract'!Q$5:Q$833)</f>
        <v>867.25130736263577</v>
      </c>
      <c r="O6" s="29">
        <f ca="1">SUMIF('Census Tract'!$A$5:$A$832,County!$A6,'Census Tract'!R$5:R$833)</f>
        <v>9.5625084067424417</v>
      </c>
      <c r="P6" s="29">
        <f ca="1">SUMIF('Census Tract'!$A$5:$A$832,County!$A6,'Census Tract'!S$5:S$833)</f>
        <v>48.029910574546172</v>
      </c>
      <c r="Q6" s="29">
        <f ca="1">SUMIF('Census Tract'!$A$5:$A$832,County!$A6,'Census Tract'!T$5:T$833)</f>
        <v>217.65379912291121</v>
      </c>
      <c r="R6" s="345">
        <f ca="1">SUMIF('Census Tract'!$A$5:$A$832,County!$A6,'Census Tract'!U$5:U$833)</f>
        <v>471.21783968501791</v>
      </c>
      <c r="S6" s="344">
        <f>'TNC Results'!C47</f>
        <v>0</v>
      </c>
      <c r="T6" s="29">
        <f>'TNC Results'!G47</f>
        <v>0</v>
      </c>
      <c r="U6" s="29">
        <f>'TNC Results'!L47</f>
        <v>2</v>
      </c>
      <c r="V6" s="345">
        <f>'TNC Results'!Q47</f>
        <v>2</v>
      </c>
      <c r="W6" s="344">
        <f ca="1">SUMIF('Census Tract'!$A$5:$A$832,County!$A6,'Census Tract'!V$5:V$833)</f>
        <v>3.8968834064188904</v>
      </c>
      <c r="X6" s="29">
        <f ca="1">SUMIF('Census Tract'!$A$5:$A$832,County!$A6,'Census Tract'!W$5:W$833)</f>
        <v>19.485778444632516</v>
      </c>
      <c r="Y6" s="29">
        <f ca="1">SUMIF('Census Tract'!$A$5:$A$832,County!$A6,'Census Tract'!X$5:X$833)</f>
        <v>89.921796117086643</v>
      </c>
      <c r="Z6" s="105">
        <f ca="1">SUMIF('Census Tract'!$A$5:$A$832,County!$A6,'Census Tract'!Y$5:Y$833)</f>
        <v>195.43078387339068</v>
      </c>
      <c r="AA6" s="29">
        <f ca="1">SUMIF('Census Tract'!$A$5:$A$832,County!$A6,'Census Tract'!Z$5:Z$833)</f>
        <v>0.91784515145506751</v>
      </c>
      <c r="AB6" s="29">
        <f ca="1">SUMIF('Census Tract'!$A$5:$A$832,County!$A6,'Census Tract'!AA$5:AA$833)</f>
        <v>4.4813485677639617</v>
      </c>
      <c r="AC6" s="29">
        <f ca="1">SUMIF('Census Tract'!$A$5:$A$832,County!$A6,'Census Tract'!AB$5:AB$833)</f>
        <v>20.571326695733163</v>
      </c>
      <c r="AD6" s="105">
        <f ca="1">SUMIF('Census Tract'!$A$5:$A$832,County!$A6,'Census Tract'!AC$5:AC$833)</f>
        <v>44.669760088893611</v>
      </c>
      <c r="AE6" s="29">
        <f ca="1">SUMIF('Census Tract'!$A$5:$A$832,County!$A6,'Census Tract'!AD$5:AD$833)</f>
        <v>0.44687862256721322</v>
      </c>
      <c r="AF6" s="29">
        <f ca="1">SUMIF('Census Tract'!$A$5:$A$832,County!$A6,'Census Tract'!AE$5:AE$833)</f>
        <v>2.1941008926171124</v>
      </c>
      <c r="AG6" s="29">
        <f ca="1">SUMIF('Census Tract'!$A$5:$A$832,County!$A6,'Census Tract'!AF$5:AF$833)</f>
        <v>9.8163357082522609</v>
      </c>
      <c r="AH6" s="345">
        <f ca="1">SUMIF('Census Tract'!$A$5:$A$832,County!$A6,'Census Tract'!AG$5:AG$833)</f>
        <v>21.18789014771356</v>
      </c>
    </row>
    <row r="7" spans="1:34" ht="15.75" x14ac:dyDescent="0.25">
      <c r="A7" s="80" t="s">
        <v>71</v>
      </c>
      <c r="B7" s="233">
        <v>41005</v>
      </c>
      <c r="C7" s="173">
        <v>410463</v>
      </c>
      <c r="D7" s="53">
        <v>375262</v>
      </c>
      <c r="E7" s="53">
        <v>5015</v>
      </c>
      <c r="F7" s="53">
        <v>5015</v>
      </c>
      <c r="G7" s="344">
        <f ca="1">SUMIF('Census Tract'!$A$5:$A$832,County!$A7,'Census Tract'!$J$5:$J$833)</f>
        <v>113.51689200920525</v>
      </c>
      <c r="H7" s="29">
        <f ca="1">SUMIF('Census Tract'!$A$5:$A$832,County!$A7,'Census Tract'!K$5:K$833)</f>
        <v>567.09879347725712</v>
      </c>
      <c r="I7" s="29">
        <f ca="1">SUMIF('Census Tract'!$A$5:$A$832,County!$A7,'Census Tract'!L$5:L$833)</f>
        <v>2615.8805454802696</v>
      </c>
      <c r="J7" s="105">
        <f ca="1">SUMIF('Census Tract'!$A$5:$A$832,County!$A7,'Census Tract'!M$5:M$833)</f>
        <v>5684.6511770819698</v>
      </c>
      <c r="K7" s="29">
        <f ca="1">SUMIF('Census Tract'!$A$5:$A$832,County!$A7,'Census Tract'!N$5:N$833)</f>
        <v>84.315930345365757</v>
      </c>
      <c r="L7" s="29">
        <f ca="1">SUMIF('Census Tract'!$A$5:$A$832,County!$A7,'Census Tract'!O$5:O$833)</f>
        <v>414.26637741501668</v>
      </c>
      <c r="M7" s="29">
        <f ca="1">SUMIF('Census Tract'!$A$5:$A$832,County!$A7,'Census Tract'!P$5:P$833)</f>
        <v>1904.6182781108528</v>
      </c>
      <c r="N7" s="105">
        <f ca="1">SUMIF('Census Tract'!$A$5:$A$832,County!$A7,'Census Tract'!Q$5:Q$833)</f>
        <v>4136.9074054237044</v>
      </c>
      <c r="O7" s="29">
        <f ca="1">SUMIF('Census Tract'!$A$5:$A$832,County!$A7,'Census Tract'!R$5:R$833)</f>
        <v>42.530237955747879</v>
      </c>
      <c r="P7" s="29">
        <f ca="1">SUMIF('Census Tract'!$A$5:$A$832,County!$A7,'Census Tract'!S$5:S$833)</f>
        <v>210.21016058442689</v>
      </c>
      <c r="Q7" s="29">
        <f ca="1">SUMIF('Census Tract'!$A$5:$A$832,County!$A7,'Census Tract'!T$5:T$833)</f>
        <v>944.04872927782958</v>
      </c>
      <c r="R7" s="345">
        <f ca="1">SUMIF('Census Tract'!$A$5:$A$832,County!$A7,'Census Tract'!U$5:U$833)</f>
        <v>2039.5068569107655</v>
      </c>
      <c r="S7" s="344">
        <f>'TNC Results'!C48</f>
        <v>0</v>
      </c>
      <c r="T7" s="29">
        <f>'TNC Results'!G48</f>
        <v>1</v>
      </c>
      <c r="U7" s="29">
        <f>'TNC Results'!L48</f>
        <v>8</v>
      </c>
      <c r="V7" s="345">
        <f>'TNC Results'!Q48</f>
        <v>9</v>
      </c>
      <c r="W7" s="344">
        <f ca="1">SUMIF('Census Tract'!$A$5:$A$832,County!$A7,'Census Tract'!V$5:V$833)</f>
        <v>0.72402584279342341</v>
      </c>
      <c r="X7" s="29">
        <f ca="1">SUMIF('Census Tract'!$A$5:$A$832,County!$A7,'Census Tract'!W$5:W$833)</f>
        <v>3.5985571259845912</v>
      </c>
      <c r="Y7" s="29">
        <f ca="1">SUMIF('Census Tract'!$A$5:$A$832,County!$A7,'Census Tract'!X$5:X$833)</f>
        <v>16.559341818297479</v>
      </c>
      <c r="Z7" s="105">
        <f ca="1">SUMIF('Census Tract'!$A$5:$A$832,County!$A7,'Census Tract'!Y$5:Y$833)</f>
        <v>35.966217933115104</v>
      </c>
      <c r="AA7" s="29">
        <f ca="1">SUMIF('Census Tract'!$A$5:$A$832,County!$A7,'Census Tract'!Z$5:Z$833)</f>
        <v>0.20130277036064265</v>
      </c>
      <c r="AB7" s="29">
        <f ca="1">SUMIF('Census Tract'!$A$5:$A$832,County!$A7,'Census Tract'!AA$5:AA$833)</f>
        <v>0.95832429299471289</v>
      </c>
      <c r="AC7" s="29">
        <f ca="1">SUMIF('Census Tract'!$A$5:$A$832,County!$A7,'Census Tract'!AB$5:AB$833)</f>
        <v>4.3711927096306606</v>
      </c>
      <c r="AD7" s="105">
        <f ca="1">SUMIF('Census Tract'!$A$5:$A$832,County!$A7,'Census Tract'!AC$5:AC$833)</f>
        <v>9.4813738663066083</v>
      </c>
      <c r="AE7" s="29">
        <f ca="1">SUMIF('Census Tract'!$A$5:$A$832,County!$A7,'Census Tract'!AD$5:AD$833)</f>
        <v>8.4041297052162622E-2</v>
      </c>
      <c r="AF7" s="29">
        <f ca="1">SUMIF('Census Tract'!$A$5:$A$832,County!$A7,'Census Tract'!AE$5:AE$833)</f>
        <v>0.39946350447670725</v>
      </c>
      <c r="AG7" s="29">
        <f ca="1">SUMIF('Census Tract'!$A$5:$A$832,County!$A7,'Census Tract'!AF$5:AF$833)</f>
        <v>1.7534113047293882</v>
      </c>
      <c r="AH7" s="345">
        <f ca="1">SUMIF('Census Tract'!$A$5:$A$832,County!$A7,'Census Tract'!AG$5:AG$833)</f>
        <v>3.7672161406055613</v>
      </c>
    </row>
    <row r="8" spans="1:34" ht="15.75" x14ac:dyDescent="0.25">
      <c r="A8" s="80" t="s">
        <v>30</v>
      </c>
      <c r="B8" s="233">
        <v>41007</v>
      </c>
      <c r="C8" s="53">
        <v>39102</v>
      </c>
      <c r="D8" s="53">
        <v>40446</v>
      </c>
      <c r="E8" s="53">
        <v>213</v>
      </c>
      <c r="F8" s="53">
        <v>293</v>
      </c>
      <c r="G8" s="344">
        <f ca="1">SUMIF('Census Tract'!$A$5:$A$832,County!$A8,'Census Tract'!$J$5:$J$833)</f>
        <v>16.931870901204547</v>
      </c>
      <c r="H8" s="29">
        <f ca="1">SUMIF('Census Tract'!$A$5:$A$832,County!$A8,'Census Tract'!K$5:K$833)</f>
        <v>85.077454532571835</v>
      </c>
      <c r="I8" s="29">
        <f ca="1">SUMIF('Census Tract'!$A$5:$A$832,County!$A8,'Census Tract'!L$5:L$833)</f>
        <v>393.49913120622597</v>
      </c>
      <c r="J8" s="105">
        <f ca="1">SUMIF('Census Tract'!$A$5:$A$832,County!$A8,'Census Tract'!M$5:M$833)</f>
        <v>855.64032927709184</v>
      </c>
      <c r="K8" s="29">
        <f ca="1">SUMIF('Census Tract'!$A$5:$A$832,County!$A8,'Census Tract'!N$5:N$833)</f>
        <v>10.132689676434236</v>
      </c>
      <c r="L8" s="29">
        <f ca="1">SUMIF('Census Tract'!$A$5:$A$832,County!$A8,'Census Tract'!O$5:O$833)</f>
        <v>51.6138388881566</v>
      </c>
      <c r="M8" s="29">
        <f ca="1">SUMIF('Census Tract'!$A$5:$A$832,County!$A8,'Census Tract'!P$5:P$833)</f>
        <v>239.36795827781256</v>
      </c>
      <c r="N8" s="105">
        <f ca="1">SUMIF('Census Tract'!$A$5:$A$832,County!$A8,'Census Tract'!Q$5:Q$833)</f>
        <v>520.69261228991377</v>
      </c>
      <c r="O8" s="29">
        <f ca="1">SUMIF('Census Tract'!$A$5:$A$832,County!$A8,'Census Tract'!R$5:R$833)</f>
        <v>6.1527646049143447</v>
      </c>
      <c r="P8" s="29">
        <f ca="1">SUMIF('Census Tract'!$A$5:$A$832,County!$A8,'Census Tract'!S$5:S$833)</f>
        <v>31.358342884047072</v>
      </c>
      <c r="Q8" s="29">
        <f ca="1">SUMIF('Census Tract'!$A$5:$A$832,County!$A8,'Census Tract'!T$5:T$833)</f>
        <v>143.24460310996002</v>
      </c>
      <c r="R8" s="345">
        <f ca="1">SUMIF('Census Tract'!$A$5:$A$832,County!$A8,'Census Tract'!U$5:U$833)</f>
        <v>310.7028246025684</v>
      </c>
      <c r="S8" s="344">
        <f>'TNC Results'!C49</f>
        <v>0</v>
      </c>
      <c r="T8" s="29">
        <f>'TNC Results'!G49</f>
        <v>0</v>
      </c>
      <c r="U8" s="29">
        <f>'TNC Results'!L49</f>
        <v>1</v>
      </c>
      <c r="V8" s="345">
        <f>'TNC Results'!Q49</f>
        <v>1</v>
      </c>
      <c r="W8" s="344">
        <f ca="1">SUMIF('Census Tract'!$A$5:$A$832,County!$A8,'Census Tract'!V$5:V$833)</f>
        <v>0.65039842219744814</v>
      </c>
      <c r="X8" s="29">
        <f ca="1">SUMIF('Census Tract'!$A$5:$A$832,County!$A8,'Census Tract'!W$5:W$833)</f>
        <v>3.2322007110701367</v>
      </c>
      <c r="Y8" s="29">
        <f ca="1">SUMIF('Census Tract'!$A$5:$A$832,County!$A8,'Census Tract'!X$5:X$833)</f>
        <v>14.872597593530283</v>
      </c>
      <c r="Z8" s="105">
        <f ca="1">SUMIF('Census Tract'!$A$5:$A$832,County!$A8,'Census Tract'!Y$5:Y$833)</f>
        <v>32.302240960211044</v>
      </c>
      <c r="AA8" s="29">
        <f ca="1">SUMIF('Census Tract'!$A$5:$A$832,County!$A8,'Census Tract'!Z$5:Z$833)</f>
        <v>0.36509055715443828</v>
      </c>
      <c r="AB8" s="29">
        <f ca="1">SUMIF('Census Tract'!$A$5:$A$832,County!$A8,'Census Tract'!AA$5:AA$833)</f>
        <v>1.737314682930907</v>
      </c>
      <c r="AC8" s="29">
        <f ca="1">SUMIF('Census Tract'!$A$5:$A$832,County!$A8,'Census Tract'!AB$5:AB$833)</f>
        <v>7.9235281927846977</v>
      </c>
      <c r="AD8" s="105">
        <f ca="1">SUMIF('Census Tract'!$A$5:$A$832,County!$A8,'Census Tract'!AC$5:AC$833)</f>
        <v>17.186271972495973</v>
      </c>
      <c r="AE8" s="29">
        <f ca="1">SUMIF('Census Tract'!$A$5:$A$832,County!$A8,'Census Tract'!AD$5:AD$833)</f>
        <v>0.15199938458557963</v>
      </c>
      <c r="AF8" s="29">
        <f ca="1">SUMIF('Census Tract'!$A$5:$A$832,County!$A8,'Census Tract'!AE$5:AE$833)</f>
        <v>0.72201764485873188</v>
      </c>
      <c r="AG8" s="29">
        <f ca="1">SUMIF('Census Tract'!$A$5:$A$832,County!$A8,'Census Tract'!AF$5:AF$833)</f>
        <v>3.1680086205995845</v>
      </c>
      <c r="AH8" s="345">
        <f ca="1">SUMIF('Census Tract'!$A$5:$A$832,County!$A8,'Census Tract'!AG$5:AG$833)</f>
        <v>6.8058438277997073</v>
      </c>
    </row>
    <row r="9" spans="1:34" ht="15.75" x14ac:dyDescent="0.25">
      <c r="A9" s="80" t="s">
        <v>31</v>
      </c>
      <c r="B9" s="233">
        <v>41009</v>
      </c>
      <c r="C9" s="53">
        <v>51375</v>
      </c>
      <c r="D9" s="53">
        <v>56305</v>
      </c>
      <c r="E9" s="53">
        <v>337</v>
      </c>
      <c r="F9" s="53">
        <v>437</v>
      </c>
      <c r="G9" s="344">
        <f ca="1">SUMIF('Census Tract'!$A$5:$A$832,County!$A9,'Census Tract'!$J$5:$J$833)</f>
        <v>14.036439294014787</v>
      </c>
      <c r="H9" s="29">
        <f ca="1">SUMIF('Census Tract'!$A$5:$A$832,County!$A9,'Census Tract'!K$5:K$833)</f>
        <v>70.687139118228714</v>
      </c>
      <c r="I9" s="29">
        <f ca="1">SUMIF('Census Tract'!$A$5:$A$832,County!$A9,'Census Tract'!L$5:L$833)</f>
        <v>327.28101652508673</v>
      </c>
      <c r="J9" s="105">
        <f ca="1">SUMIF('Census Tract'!$A$5:$A$832,County!$A9,'Census Tract'!M$5:M$833)</f>
        <v>711.81788105321311</v>
      </c>
      <c r="K9" s="29">
        <f ca="1">SUMIF('Census Tract'!$A$5:$A$832,County!$A9,'Census Tract'!N$5:N$833)</f>
        <v>14.676007569914431</v>
      </c>
      <c r="L9" s="29">
        <f ca="1">SUMIF('Census Tract'!$A$5:$A$832,County!$A9,'Census Tract'!O$5:O$833)</f>
        <v>75.651794832297469</v>
      </c>
      <c r="M9" s="29">
        <f ca="1">SUMIF('Census Tract'!$A$5:$A$832,County!$A9,'Census Tract'!P$5:P$833)</f>
        <v>351.82509795647871</v>
      </c>
      <c r="N9" s="105">
        <f ca="1">SUMIF('Census Tract'!$A$5:$A$832,County!$A9,'Census Tract'!Q$5:Q$833)</f>
        <v>765.68155474424907</v>
      </c>
      <c r="O9" s="29">
        <f ca="1">SUMIF('Census Tract'!$A$5:$A$832,County!$A9,'Census Tract'!R$5:R$833)</f>
        <v>9.4213458795218852</v>
      </c>
      <c r="P9" s="29">
        <f ca="1">SUMIF('Census Tract'!$A$5:$A$832,County!$A9,'Census Tract'!S$5:S$833)</f>
        <v>48.402338700899897</v>
      </c>
      <c r="Q9" s="29">
        <f ca="1">SUMIF('Census Tract'!$A$5:$A$832,County!$A9,'Census Tract'!T$5:T$833)</f>
        <v>222.05354348807049</v>
      </c>
      <c r="R9" s="345">
        <f ca="1">SUMIF('Census Tract'!$A$5:$A$832,County!$A9,'Census Tract'!U$5:U$833)</f>
        <v>482.12280109417651</v>
      </c>
      <c r="S9" s="344">
        <f>'TNC Results'!C50</f>
        <v>0</v>
      </c>
      <c r="T9" s="29">
        <f>'TNC Results'!G50</f>
        <v>0</v>
      </c>
      <c r="U9" s="29">
        <f>'TNC Results'!L50</f>
        <v>1</v>
      </c>
      <c r="V9" s="345">
        <f>'TNC Results'!Q50</f>
        <v>1</v>
      </c>
      <c r="W9" s="344">
        <f ca="1">SUMIF('Census Tract'!$A$5:$A$832,County!$A9,'Census Tract'!V$5:V$833)</f>
        <v>0.43446211727881567</v>
      </c>
      <c r="X9" s="29">
        <f ca="1">SUMIF('Census Tract'!$A$5:$A$832,County!$A9,'Census Tract'!W$5:W$833)</f>
        <v>2.1915899734575905</v>
      </c>
      <c r="Y9" s="29">
        <f ca="1">SUMIF('Census Tract'!$A$5:$A$832,County!$A9,'Census Tract'!X$5:X$833)</f>
        <v>10.154863447009198</v>
      </c>
      <c r="Z9" s="105">
        <f ca="1">SUMIF('Census Tract'!$A$5:$A$832,County!$A9,'Census Tract'!Y$5:Y$833)</f>
        <v>22.090047807367554</v>
      </c>
      <c r="AA9" s="29">
        <f ca="1">SUMIF('Census Tract'!$A$5:$A$832,County!$A9,'Census Tract'!Z$5:Z$833)</f>
        <v>0.47067483850317915</v>
      </c>
      <c r="AB9" s="29">
        <f ca="1">SUMIF('Census Tract'!$A$5:$A$832,County!$A9,'Census Tract'!AA$5:AA$833)</f>
        <v>2.4601191470457042</v>
      </c>
      <c r="AC9" s="29">
        <f ca="1">SUMIF('Census Tract'!$A$5:$A$832,County!$A9,'Census Tract'!AB$5:AB$833)</f>
        <v>11.477539211617014</v>
      </c>
      <c r="AD9" s="105">
        <f ca="1">SUMIF('Census Tract'!$A$5:$A$832,County!$A9,'Census Tract'!AC$5:AC$833)</f>
        <v>24.992260541775053</v>
      </c>
      <c r="AE9" s="29">
        <f ca="1">SUMIF('Census Tract'!$A$5:$A$832,County!$A9,'Census Tract'!AD$5:AD$833)</f>
        <v>0.3214496406762577</v>
      </c>
      <c r="AF9" s="29">
        <f ca="1">SUMIF('Census Tract'!$A$5:$A$832,County!$A9,'Census Tract'!AE$5:AE$833)</f>
        <v>1.665247655951295</v>
      </c>
      <c r="AG9" s="29">
        <f ca="1">SUMIF('Census Tract'!$A$5:$A$832,County!$A9,'Census Tract'!AF$5:AF$833)</f>
        <v>7.6734123525745161</v>
      </c>
      <c r="AH9" s="345">
        <f ca="1">SUMIF('Census Tract'!$A$5:$A$832,County!$A9,'Census Tract'!AG$5:AG$833)</f>
        <v>16.677511482508308</v>
      </c>
    </row>
    <row r="10" spans="1:34" ht="15.75" x14ac:dyDescent="0.25">
      <c r="A10" s="80" t="s">
        <v>32</v>
      </c>
      <c r="B10" s="233">
        <v>41011</v>
      </c>
      <c r="C10" s="53">
        <v>63686</v>
      </c>
      <c r="D10" s="53">
        <v>63698</v>
      </c>
      <c r="E10" s="53">
        <v>205</v>
      </c>
      <c r="F10" s="53">
        <v>285</v>
      </c>
      <c r="G10" s="344">
        <f ca="1">SUMIF('Census Tract'!$A$5:$A$832,County!$A10,'Census Tract'!$J$5:$J$833)</f>
        <v>19.642309804732108</v>
      </c>
      <c r="H10" s="29">
        <f ca="1">SUMIF('Census Tract'!$A$5:$A$832,County!$A10,'Census Tract'!K$5:K$833)</f>
        <v>98.52924033802303</v>
      </c>
      <c r="I10" s="29">
        <f ca="1">SUMIF('Census Tract'!$A$5:$A$832,County!$A10,'Census Tract'!L$5:L$833)</f>
        <v>455.35706191817752</v>
      </c>
      <c r="J10" s="105">
        <f ca="1">SUMIF('Census Tract'!$A$5:$A$832,County!$A10,'Census Tract'!M$5:M$833)</f>
        <v>989.97244835616368</v>
      </c>
      <c r="K10" s="29">
        <f ca="1">SUMIF('Census Tract'!$A$5:$A$832,County!$A10,'Census Tract'!N$5:N$833)</f>
        <v>15.703848866346828</v>
      </c>
      <c r="L10" s="29">
        <f ca="1">SUMIF('Census Tract'!$A$5:$A$832,County!$A10,'Census Tract'!O$5:O$833)</f>
        <v>79.593398659898256</v>
      </c>
      <c r="M10" s="29">
        <f ca="1">SUMIF('Census Tract'!$A$5:$A$832,County!$A10,'Census Tract'!P$5:P$833)</f>
        <v>368.69270778230737</v>
      </c>
      <c r="N10" s="105">
        <f ca="1">SUMIF('Census Tract'!$A$5:$A$832,County!$A10,'Census Tract'!Q$5:Q$833)</f>
        <v>801.84858635094633</v>
      </c>
      <c r="O10" s="29">
        <f ca="1">SUMIF('Census Tract'!$A$5:$A$832,County!$A10,'Census Tract'!R$5:R$833)</f>
        <v>9.3085930501331031</v>
      </c>
      <c r="P10" s="29">
        <f ca="1">SUMIF('Census Tract'!$A$5:$A$832,County!$A10,'Census Tract'!S$5:S$833)</f>
        <v>47.270808113693619</v>
      </c>
      <c r="Q10" s="29">
        <f ca="1">SUMIF('Census Tract'!$A$5:$A$832,County!$A10,'Census Tract'!T$5:T$833)</f>
        <v>215.50845925606336</v>
      </c>
      <c r="R10" s="345">
        <f ca="1">SUMIF('Census Tract'!$A$5:$A$832,County!$A10,'Census Tract'!U$5:U$833)</f>
        <v>467.23176236548414</v>
      </c>
      <c r="S10" s="344">
        <f>'TNC Results'!C51</f>
        <v>0</v>
      </c>
      <c r="T10" s="29">
        <f>'TNC Results'!G51</f>
        <v>0</v>
      </c>
      <c r="U10" s="29">
        <f>'TNC Results'!L51</f>
        <v>1</v>
      </c>
      <c r="V10" s="345">
        <f>'TNC Results'!Q51</f>
        <v>1</v>
      </c>
      <c r="W10" s="344">
        <f ca="1">SUMIF('Census Tract'!$A$5:$A$832,County!$A10,'Census Tract'!V$5:V$833)</f>
        <v>3.8035598232030452</v>
      </c>
      <c r="X10" s="29">
        <f ca="1">SUMIF('Census Tract'!$A$5:$A$832,County!$A10,'Census Tract'!W$5:W$833)</f>
        <v>19.104730013473279</v>
      </c>
      <c r="Y10" s="29">
        <f ca="1">SUMIF('Census Tract'!$A$5:$A$832,County!$A10,'Census Tract'!X$5:X$833)</f>
        <v>88.347946179267268</v>
      </c>
      <c r="Z10" s="105">
        <f ca="1">SUMIF('Census Tract'!$A$5:$A$832,County!$A10,'Census Tract'!Y$5:Y$833)</f>
        <v>192.10004613788013</v>
      </c>
      <c r="AA10" s="29">
        <f ca="1">SUMIF('Census Tract'!$A$5:$A$832,County!$A10,'Census Tract'!Z$5:Z$833)</f>
        <v>2.8882411331543238</v>
      </c>
      <c r="AB10" s="29">
        <f ca="1">SUMIF('Census Tract'!$A$5:$A$832,County!$A10,'Census Tract'!AA$5:AA$833)</f>
        <v>14.742025089720071</v>
      </c>
      <c r="AC10" s="29">
        <f ca="1">SUMIF('Census Tract'!$A$5:$A$832,County!$A10,'Census Tract'!AB$5:AB$833)</f>
        <v>68.401301325280116</v>
      </c>
      <c r="AD10" s="105">
        <f ca="1">SUMIF('Census Tract'!$A$5:$A$832,County!$A10,'Census Tract'!AC$5:AC$833)</f>
        <v>148.80419560515284</v>
      </c>
      <c r="AE10" s="29">
        <f ca="1">SUMIF('Census Tract'!$A$5:$A$832,County!$A10,'Census Tract'!AD$5:AD$833)</f>
        <v>1.7708328122932961</v>
      </c>
      <c r="AF10" s="29">
        <f ca="1">SUMIF('Census Tract'!$A$5:$A$832,County!$A10,'Census Tract'!AE$5:AE$833)</f>
        <v>9.0381485934778762</v>
      </c>
      <c r="AG10" s="29">
        <f ca="1">SUMIF('Census Tract'!$A$5:$A$832,County!$A10,'Census Tract'!AF$5:AF$833)</f>
        <v>41.317994335107265</v>
      </c>
      <c r="AH10" s="345">
        <f ca="1">SUMIF('Census Tract'!$A$5:$A$832,County!$A10,'Census Tract'!AG$5:AG$833)</f>
        <v>89.636310338226437</v>
      </c>
    </row>
    <row r="11" spans="1:34" ht="15.75" x14ac:dyDescent="0.25">
      <c r="A11" s="80" t="s">
        <v>33</v>
      </c>
      <c r="B11" s="233">
        <v>41013</v>
      </c>
      <c r="C11" s="53">
        <v>23011</v>
      </c>
      <c r="D11" s="53">
        <v>27753</v>
      </c>
      <c r="E11" s="53">
        <v>73</v>
      </c>
      <c r="F11" s="53">
        <v>123</v>
      </c>
      <c r="G11" s="344">
        <f ca="1">SUMIF('Census Tract'!$A$5:$A$832,County!$A11,'Census Tract'!$J$5:$J$833)</f>
        <v>9.3637918397775515</v>
      </c>
      <c r="H11" s="29">
        <f ca="1">SUMIF('Census Tract'!$A$5:$A$832,County!$A11,'Census Tract'!K$5:K$833)</f>
        <v>47.234480276748222</v>
      </c>
      <c r="I11" s="29">
        <f ca="1">SUMIF('Census Tract'!$A$5:$A$832,County!$A11,'Census Tract'!L$5:L$833)</f>
        <v>218.86379432740608</v>
      </c>
      <c r="J11" s="105">
        <f ca="1">SUMIF('Census Tract'!$A$5:$A$832,County!$A11,'Census Tract'!M$5:M$833)</f>
        <v>476.09814796851583</v>
      </c>
      <c r="K11" s="29">
        <f ca="1">SUMIF('Census Tract'!$A$5:$A$832,County!$A11,'Census Tract'!N$5:N$833)</f>
        <v>7.5963428880947435</v>
      </c>
      <c r="L11" s="29">
        <f ca="1">SUMIF('Census Tract'!$A$5:$A$832,County!$A11,'Census Tract'!O$5:O$833)</f>
        <v>39.70449885521149</v>
      </c>
      <c r="M11" s="29">
        <f ca="1">SUMIF('Census Tract'!$A$5:$A$832,County!$A11,'Census Tract'!P$5:P$833)</f>
        <v>185.23897228129934</v>
      </c>
      <c r="N11" s="105">
        <f ca="1">SUMIF('Census Tract'!$A$5:$A$832,County!$A11,'Census Tract'!Q$5:Q$833)</f>
        <v>403.35655338550976</v>
      </c>
      <c r="O11" s="29">
        <f ca="1">SUMIF('Census Tract'!$A$5:$A$832,County!$A11,'Census Tract'!R$5:R$833)</f>
        <v>5.1879588456377768</v>
      </c>
      <c r="P11" s="29">
        <f ca="1">SUMIF('Census Tract'!$A$5:$A$832,County!$A11,'Census Tract'!S$5:S$833)</f>
        <v>26.875862386080399</v>
      </c>
      <c r="Q11" s="29">
        <f ca="1">SUMIF('Census Tract'!$A$5:$A$832,County!$A11,'Census Tract'!T$5:T$833)</f>
        <v>123.84318553604612</v>
      </c>
      <c r="R11" s="345">
        <f ca="1">SUMIF('Census Tract'!$A$5:$A$832,County!$A11,'Census Tract'!U$5:U$833)</f>
        <v>269.16266895455601</v>
      </c>
      <c r="S11" s="344">
        <f>'TNC Results'!C52</f>
        <v>0</v>
      </c>
      <c r="T11" s="29">
        <f>'TNC Results'!G52</f>
        <v>0</v>
      </c>
      <c r="U11" s="29">
        <f>'TNC Results'!L52</f>
        <v>0</v>
      </c>
      <c r="V11" s="345">
        <f>'TNC Results'!Q52</f>
        <v>0</v>
      </c>
      <c r="W11" s="344">
        <f ca="1">SUMIF('Census Tract'!$A$5:$A$832,County!$A11,'Census Tract'!V$5:V$833)</f>
        <v>1.8000791172135546</v>
      </c>
      <c r="X11" s="29">
        <f ca="1">SUMIF('Census Tract'!$A$5:$A$832,County!$A11,'Census Tract'!W$5:W$833)</f>
        <v>9.0802746380391444</v>
      </c>
      <c r="Y11" s="29">
        <f ca="1">SUMIF('Census Tract'!$A$5:$A$832,County!$A11,'Census Tract'!X$5:X$833)</f>
        <v>42.073996562939975</v>
      </c>
      <c r="Z11" s="105">
        <f ca="1">SUMIF('Census Tract'!$A$5:$A$832,County!$A11,'Census Tract'!Y$5:Y$833)</f>
        <v>91.524282957846438</v>
      </c>
      <c r="AA11" s="29">
        <f ca="1">SUMIF('Census Tract'!$A$5:$A$832,County!$A11,'Census Tract'!Z$5:Z$833)</f>
        <v>1.142711434311388</v>
      </c>
      <c r="AB11" s="29">
        <f ca="1">SUMIF('Census Tract'!$A$5:$A$832,County!$A11,'Census Tract'!AA$5:AA$833)</f>
        <v>5.9727141736269296</v>
      </c>
      <c r="AC11" s="29">
        <f ca="1">SUMIF('Census Tract'!$A$5:$A$832,County!$A11,'Census Tract'!AB$5:AB$833)</f>
        <v>27.865341892040583</v>
      </c>
      <c r="AD11" s="105">
        <f ca="1">SUMIF('Census Tract'!$A$5:$A$832,County!$A11,'Census Tract'!AC$5:AC$833)</f>
        <v>60.676585094707121</v>
      </c>
      <c r="AE11" s="29">
        <f ca="1">SUMIF('Census Tract'!$A$5:$A$832,County!$A11,'Census Tract'!AD$5:AD$833)</f>
        <v>0.78042026024632194</v>
      </c>
      <c r="AF11" s="29">
        <f ca="1">SUMIF('Census Tract'!$A$5:$A$832,County!$A11,'Census Tract'!AE$5:AE$833)</f>
        <v>4.0429132423294547</v>
      </c>
      <c r="AG11" s="29">
        <f ca="1">SUMIF('Census Tract'!$A$5:$A$832,County!$A11,'Census Tract'!AF$5:AF$833)</f>
        <v>18.629625631483414</v>
      </c>
      <c r="AH11" s="345">
        <f ca="1">SUMIF('Census Tract'!$A$5:$A$832,County!$A11,'Census Tract'!AG$5:AG$833)</f>
        <v>40.489912584934103</v>
      </c>
    </row>
    <row r="12" spans="1:34" ht="15.75" x14ac:dyDescent="0.25">
      <c r="A12" s="80" t="s">
        <v>34</v>
      </c>
      <c r="B12" s="233">
        <v>41015</v>
      </c>
      <c r="C12" s="53">
        <v>22650</v>
      </c>
      <c r="D12" s="53">
        <v>36372</v>
      </c>
      <c r="E12" s="53">
        <v>140</v>
      </c>
      <c r="F12" s="53">
        <v>220</v>
      </c>
      <c r="G12" s="344">
        <f ca="1">SUMIF('Census Tract'!$A$5:$A$832,County!$A12,'Census Tract'!$J$5:$J$833)</f>
        <v>6.9409597019268148</v>
      </c>
      <c r="H12" s="29">
        <f ca="1">SUMIF('Census Tract'!$A$5:$A$832,County!$A12,'Census Tract'!K$5:K$833)</f>
        <v>34.916230129948119</v>
      </c>
      <c r="I12" s="29">
        <f ca="1">SUMIF('Census Tract'!$A$5:$A$832,County!$A12,'Census Tract'!L$5:L$833)</f>
        <v>161.58000961472294</v>
      </c>
      <c r="J12" s="105">
        <f ca="1">SUMIF('Census Tract'!$A$5:$A$832,County!$A12,'Census Tract'!M$5:M$833)</f>
        <v>351.38776060779156</v>
      </c>
      <c r="K12" s="29">
        <f ca="1">SUMIF('Census Tract'!$A$5:$A$832,County!$A12,'Census Tract'!N$5:N$833)</f>
        <v>9.5184331696195663</v>
      </c>
      <c r="L12" s="29">
        <f ca="1">SUMIF('Census Tract'!$A$5:$A$832,County!$A12,'Census Tract'!O$5:O$833)</f>
        <v>49.122899482465783</v>
      </c>
      <c r="M12" s="29">
        <f ca="1">SUMIF('Census Tract'!$A$5:$A$832,County!$A12,'Census Tract'!P$5:P$833)</f>
        <v>228.5120533220973</v>
      </c>
      <c r="N12" s="105">
        <f ca="1">SUMIF('Census Tract'!$A$5:$A$832,County!$A12,'Census Tract'!Q$5:Q$833)</f>
        <v>497.33667891969304</v>
      </c>
      <c r="O12" s="29">
        <f ca="1">SUMIF('Census Tract'!$A$5:$A$832,County!$A12,'Census Tract'!R$5:R$833)</f>
        <v>6.1430631626467855</v>
      </c>
      <c r="P12" s="29">
        <f ca="1">SUMIF('Census Tract'!$A$5:$A$832,County!$A12,'Census Tract'!S$5:S$833)</f>
        <v>31.583440575558239</v>
      </c>
      <c r="Q12" s="29">
        <f ca="1">SUMIF('Census Tract'!$A$5:$A$832,County!$A12,'Census Tract'!T$5:T$833)</f>
        <v>144.95135661067553</v>
      </c>
      <c r="R12" s="345">
        <f ca="1">SUMIF('Census Tract'!$A$5:$A$832,County!$A12,'Census Tract'!U$5:U$833)</f>
        <v>314.74723497487463</v>
      </c>
      <c r="S12" s="344">
        <f>'TNC Results'!C53</f>
        <v>0</v>
      </c>
      <c r="T12" s="29">
        <f>'TNC Results'!G53</f>
        <v>0</v>
      </c>
      <c r="U12" s="29">
        <f>'TNC Results'!L53</f>
        <v>0</v>
      </c>
      <c r="V12" s="345">
        <f>'TNC Results'!Q53</f>
        <v>0</v>
      </c>
      <c r="W12" s="344">
        <f ca="1">SUMIF('Census Tract'!$A$5:$A$832,County!$A12,'Census Tract'!V$5:V$833)</f>
        <v>0.65457422444129265</v>
      </c>
      <c r="X12" s="29">
        <f ca="1">SUMIF('Census Tract'!$A$5:$A$832,County!$A12,'Census Tract'!W$5:W$833)</f>
        <v>3.3019180501960519</v>
      </c>
      <c r="Y12" s="29">
        <f ca="1">SUMIF('Census Tract'!$A$5:$A$832,County!$A12,'Census Tract'!X$5:X$833)</f>
        <v>15.299635113796352</v>
      </c>
      <c r="Z12" s="105">
        <f ca="1">SUMIF('Census Tract'!$A$5:$A$832,County!$A12,'Census Tract'!Y$5:Y$833)</f>
        <v>33.281557439216897</v>
      </c>
      <c r="AA12" s="29">
        <f ca="1">SUMIF('Census Tract'!$A$5:$A$832,County!$A12,'Census Tract'!Z$5:Z$833)</f>
        <v>0.87732682346082091</v>
      </c>
      <c r="AB12" s="29">
        <f ca="1">SUMIF('Census Tract'!$A$5:$A$832,County!$A12,'Census Tract'!AA$5:AA$833)</f>
        <v>4.5856042007186506</v>
      </c>
      <c r="AC12" s="29">
        <f ca="1">SUMIF('Census Tract'!$A$5:$A$832,County!$A12,'Census Tract'!AB$5:AB$833)</f>
        <v>21.393863011028472</v>
      </c>
      <c r="AD12" s="105">
        <f ca="1">SUMIF('Census Tract'!$A$5:$A$832,County!$A12,'Census Tract'!AC$5:AC$833)</f>
        <v>46.584985553827565</v>
      </c>
      <c r="AE12" s="29">
        <f ca="1">SUMIF('Census Tract'!$A$5:$A$832,County!$A12,'Census Tract'!AD$5:AD$833)</f>
        <v>0.59917456614842712</v>
      </c>
      <c r="AF12" s="29">
        <f ca="1">SUMIF('Census Tract'!$A$5:$A$832,County!$A12,'Census Tract'!AE$5:AE$833)</f>
        <v>3.1039824455401783</v>
      </c>
      <c r="AG12" s="29">
        <f ca="1">SUMIF('Census Tract'!$A$5:$A$832,County!$A12,'Census Tract'!AF$5:AF$833)</f>
        <v>14.303060061163116</v>
      </c>
      <c r="AH12" s="345">
        <f ca="1">SUMIF('Census Tract'!$A$5:$A$832,County!$A12,'Census Tract'!AG$5:AG$833)</f>
        <v>31.086488962765202</v>
      </c>
    </row>
    <row r="13" spans="1:34" ht="15.75" x14ac:dyDescent="0.25">
      <c r="A13" s="80" t="s">
        <v>35</v>
      </c>
      <c r="B13" s="233">
        <v>41017</v>
      </c>
      <c r="C13" s="53">
        <v>186251</v>
      </c>
      <c r="D13" s="53">
        <v>206190</v>
      </c>
      <c r="E13" s="53">
        <v>1361</v>
      </c>
      <c r="F13" s="53">
        <v>1361</v>
      </c>
      <c r="G13" s="344">
        <f ca="1">SUMIF('Census Tract'!$A$5:$A$832,County!$A13,'Census Tract'!$J$5:$J$833)</f>
        <v>57.800790538527011</v>
      </c>
      <c r="H13" s="29">
        <f ca="1">SUMIF('Census Tract'!$A$5:$A$832,County!$A13,'Census Tract'!K$5:K$833)</f>
        <v>289.05244640117513</v>
      </c>
      <c r="I13" s="29">
        <f ca="1">SUMIF('Census Tract'!$A$5:$A$832,County!$A13,'Census Tract'!L$5:L$833)</f>
        <v>1333.9628369613913</v>
      </c>
      <c r="J13" s="105">
        <f ca="1">SUMIF('Census Tract'!$A$5:$A$832,County!$A13,'Census Tract'!M$5:M$833)</f>
        <v>2899.1866605400301</v>
      </c>
      <c r="K13" s="29">
        <f ca="1">SUMIF('Census Tract'!$A$5:$A$832,County!$A13,'Census Tract'!N$5:N$833)</f>
        <v>48.772453185431125</v>
      </c>
      <c r="L13" s="29">
        <f ca="1">SUMIF('Census Tract'!$A$5:$A$832,County!$A13,'Census Tract'!O$5:O$833)</f>
        <v>243.91083285497928</v>
      </c>
      <c r="M13" s="29">
        <f ca="1">SUMIF('Census Tract'!$A$5:$A$832,County!$A13,'Census Tract'!P$5:P$833)</f>
        <v>1126.2383954064912</v>
      </c>
      <c r="N13" s="105">
        <f ca="1">SUMIF('Census Tract'!$A$5:$A$832,County!$A13,'Census Tract'!Q$5:Q$833)</f>
        <v>2448.0497260110542</v>
      </c>
      <c r="O13" s="29">
        <f ca="1">SUMIF('Census Tract'!$A$5:$A$832,County!$A13,'Census Tract'!R$5:R$833)</f>
        <v>27.038215211249859</v>
      </c>
      <c r="P13" s="29">
        <f ca="1">SUMIF('Census Tract'!$A$5:$A$832,County!$A13,'Census Tract'!S$5:S$833)</f>
        <v>135.85592765669159</v>
      </c>
      <c r="Q13" s="29">
        <f ca="1">SUMIF('Census Tract'!$A$5:$A$832,County!$A13,'Census Tract'!T$5:T$833)</f>
        <v>615.7748245176615</v>
      </c>
      <c r="R13" s="345">
        <f ca="1">SUMIF('Census Tract'!$A$5:$A$832,County!$A13,'Census Tract'!U$5:U$833)</f>
        <v>1333.2091247025342</v>
      </c>
      <c r="S13" s="344">
        <f>'TNC Results'!C54</f>
        <v>0</v>
      </c>
      <c r="T13" s="29">
        <f>'TNC Results'!G54</f>
        <v>0</v>
      </c>
      <c r="U13" s="29">
        <f>'TNC Results'!L54</f>
        <v>2</v>
      </c>
      <c r="V13" s="345">
        <f>'TNC Results'!Q54</f>
        <v>2</v>
      </c>
      <c r="W13" s="344">
        <f ca="1">SUMIF('Census Tract'!$A$5:$A$832,County!$A13,'Census Tract'!V$5:V$833)</f>
        <v>1.0921308162629444</v>
      </c>
      <c r="X13" s="29">
        <f ca="1">SUMIF('Census Tract'!$A$5:$A$832,County!$A13,'Census Tract'!W$5:W$833)</f>
        <v>5.467104726720553</v>
      </c>
      <c r="Y13" s="29">
        <f ca="1">SUMIF('Census Tract'!$A$5:$A$832,County!$A13,'Census Tract'!X$5:X$833)</f>
        <v>25.242352632060054</v>
      </c>
      <c r="Z13" s="105">
        <f ca="1">SUMIF('Census Tract'!$A$5:$A$832,County!$A13,'Census Tract'!Y$5:Y$833)</f>
        <v>54.866621090943582</v>
      </c>
      <c r="AA13" s="29">
        <f ca="1">SUMIF('Census Tract'!$A$5:$A$832,County!$A13,'Census Tract'!Z$5:Z$833)</f>
        <v>0.89147392597525754</v>
      </c>
      <c r="AB13" s="29">
        <f ca="1">SUMIF('Census Tract'!$A$5:$A$832,County!$A13,'Census Tract'!AA$5:AA$833)</f>
        <v>4.4405019921308106</v>
      </c>
      <c r="AC13" s="29">
        <f ca="1">SUMIF('Census Tract'!$A$5:$A$832,County!$A13,'Census Tract'!AB$5:AB$833)</f>
        <v>20.483918786241986</v>
      </c>
      <c r="AD13" s="105">
        <f ca="1">SUMIF('Census Tract'!$A$5:$A$832,County!$A13,'Census Tract'!AC$5:AC$833)</f>
        <v>44.517533709424725</v>
      </c>
      <c r="AE13" s="29">
        <f ca="1">SUMIF('Census Tract'!$A$5:$A$832,County!$A13,'Census Tract'!AD$5:AD$833)</f>
        <v>0.4840997585210437</v>
      </c>
      <c r="AF13" s="29">
        <f ca="1">SUMIF('Census Tract'!$A$5:$A$832,County!$A13,'Census Tract'!AE$5:AE$833)</f>
        <v>2.4240331765969216</v>
      </c>
      <c r="AG13" s="29">
        <f ca="1">SUMIF('Census Tract'!$A$5:$A$832,County!$A13,'Census Tract'!AF$5:AF$833)</f>
        <v>10.966089508824012</v>
      </c>
      <c r="AH13" s="345">
        <f ca="1">SUMIF('Census Tract'!$A$5:$A$832,County!$A13,'Census Tract'!AG$5:AG$833)</f>
        <v>23.731921977445644</v>
      </c>
    </row>
    <row r="14" spans="1:34" ht="15.75" x14ac:dyDescent="0.25">
      <c r="A14" s="80" t="s">
        <v>36</v>
      </c>
      <c r="B14" s="233">
        <v>41019</v>
      </c>
      <c r="C14" s="53">
        <v>109114</v>
      </c>
      <c r="D14" s="53">
        <v>112973</v>
      </c>
      <c r="E14" s="53">
        <v>305</v>
      </c>
      <c r="F14" s="53">
        <v>405</v>
      </c>
      <c r="G14" s="344">
        <f ca="1">SUMIF('Census Tract'!$A$5:$A$832,County!$A14,'Census Tract'!$J$5:$J$833)</f>
        <v>40.161040377834375</v>
      </c>
      <c r="H14" s="29">
        <f ca="1">SUMIF('Census Tract'!$A$5:$A$832,County!$A14,'Census Tract'!K$5:K$833)</f>
        <v>201.97460360421914</v>
      </c>
      <c r="I14" s="29">
        <f ca="1">SUMIF('Census Tract'!$A$5:$A$832,County!$A14,'Census Tract'!L$5:L$833)</f>
        <v>934.55163181542503</v>
      </c>
      <c r="J14" s="105">
        <f ca="1">SUMIF('Census Tract'!$A$5:$A$832,County!$A14,'Census Tract'!M$5:M$833)</f>
        <v>2032.3116810473407</v>
      </c>
      <c r="K14" s="29">
        <f ca="1">SUMIF('Census Tract'!$A$5:$A$832,County!$A14,'Census Tract'!N$5:N$833)</f>
        <v>28.73623092091524</v>
      </c>
      <c r="L14" s="29">
        <f ca="1">SUMIF('Census Tract'!$A$5:$A$832,County!$A14,'Census Tract'!O$5:O$833)</f>
        <v>147.05745190455085</v>
      </c>
      <c r="M14" s="29">
        <f ca="1">SUMIF('Census Tract'!$A$5:$A$832,County!$A14,'Census Tract'!P$5:P$833)</f>
        <v>682.74717341409757</v>
      </c>
      <c r="N14" s="105">
        <f ca="1">SUMIF('Census Tract'!$A$5:$A$832,County!$A14,'Census Tract'!Q$5:Q$833)</f>
        <v>1485.4432364401796</v>
      </c>
      <c r="O14" s="29">
        <f ca="1">SUMIF('Census Tract'!$A$5:$A$832,County!$A14,'Census Tract'!R$5:R$833)</f>
        <v>17.836989927626963</v>
      </c>
      <c r="P14" s="29">
        <f ca="1">SUMIF('Census Tract'!$A$5:$A$832,County!$A14,'Census Tract'!S$5:S$833)</f>
        <v>91.201539254715826</v>
      </c>
      <c r="Q14" s="29">
        <f ca="1">SUMIF('Census Tract'!$A$5:$A$832,County!$A14,'Census Tract'!T$5:T$833)</f>
        <v>417.33202329014341</v>
      </c>
      <c r="R14" s="345">
        <f ca="1">SUMIF('Census Tract'!$A$5:$A$832,County!$A14,'Census Tract'!U$5:U$833)</f>
        <v>905.5740419321495</v>
      </c>
      <c r="S14" s="344">
        <f>'TNC Results'!C55</f>
        <v>0</v>
      </c>
      <c r="T14" s="29">
        <f>'TNC Results'!G55</f>
        <v>0</v>
      </c>
      <c r="U14" s="29">
        <f>'TNC Results'!L55</f>
        <v>1</v>
      </c>
      <c r="V14" s="345">
        <f>'TNC Results'!Q55</f>
        <v>1</v>
      </c>
      <c r="W14" s="344">
        <f ca="1">SUMIF('Census Tract'!$A$5:$A$832,County!$A14,'Census Tract'!V$5:V$833)</f>
        <v>6.9220575288847286</v>
      </c>
      <c r="X14" s="29">
        <f ca="1">SUMIF('Census Tract'!$A$5:$A$832,County!$A14,'Census Tract'!W$5:W$833)</f>
        <v>34.847553009566447</v>
      </c>
      <c r="Y14" s="29">
        <f ca="1">SUMIF('Census Tract'!$A$5:$A$832,County!$A14,'Census Tract'!X$5:X$833)</f>
        <v>161.31880381702945</v>
      </c>
      <c r="Z14" s="105">
        <f ca="1">SUMIF('Census Tract'!$A$5:$A$832,County!$A14,'Census Tract'!Y$5:Y$833)</f>
        <v>350.84717144163903</v>
      </c>
      <c r="AA14" s="29">
        <f ca="1">SUMIF('Census Tract'!$A$5:$A$832,County!$A14,'Census Tract'!Z$5:Z$833)</f>
        <v>3.9505473325523086</v>
      </c>
      <c r="AB14" s="29">
        <f ca="1">SUMIF('Census Tract'!$A$5:$A$832,County!$A14,'Census Tract'!AA$5:AA$833)</f>
        <v>20.237782369043444</v>
      </c>
      <c r="AC14" s="29">
        <f ca="1">SUMIF('Census Tract'!$A$5:$A$832,County!$A14,'Census Tract'!AB$5:AB$833)</f>
        <v>93.981127649953237</v>
      </c>
      <c r="AD14" s="105">
        <f ca="1">SUMIF('Census Tract'!$A$5:$A$832,County!$A14,'Census Tract'!AC$5:AC$833)</f>
        <v>204.48181323602819</v>
      </c>
      <c r="AE14" s="29">
        <f ca="1">SUMIF('Census Tract'!$A$5:$A$832,County!$A14,'Census Tract'!AD$5:AD$833)</f>
        <v>2.4640544638194335</v>
      </c>
      <c r="AF14" s="29">
        <f ca="1">SUMIF('Census Tract'!$A$5:$A$832,County!$A14,'Census Tract'!AE$5:AE$833)</f>
        <v>12.607642439955146</v>
      </c>
      <c r="AG14" s="29">
        <f ca="1">SUMIF('Census Tract'!$A$5:$A$832,County!$A14,'Census Tract'!AF$5:AF$833)</f>
        <v>57.713371986475593</v>
      </c>
      <c r="AH14" s="345">
        <f ca="1">SUMIF('Census Tract'!$A$5:$A$832,County!$A14,'Census Tract'!AG$5:AG$833)</f>
        <v>125.24388813371971</v>
      </c>
    </row>
    <row r="15" spans="1:34" ht="15.75" x14ac:dyDescent="0.25">
      <c r="A15" s="80" t="s">
        <v>37</v>
      </c>
      <c r="B15" s="233">
        <v>41021</v>
      </c>
      <c r="C15" s="53">
        <v>1878</v>
      </c>
      <c r="D15" s="53">
        <v>2399</v>
      </c>
      <c r="E15" s="53">
        <v>5</v>
      </c>
      <c r="F15" s="53">
        <v>35</v>
      </c>
      <c r="G15" s="344">
        <f ca="1">SUMIF('Census Tract'!$A$5:$A$832,County!$A15,'Census Tract'!$J$5:$J$833)</f>
        <v>1.2891731791226397</v>
      </c>
      <c r="H15" s="29">
        <f ca="1">SUMIF('Census Tract'!$A$5:$A$832,County!$A15,'Census Tract'!K$5:K$833)</f>
        <v>6.5030733429917547</v>
      </c>
      <c r="I15" s="29">
        <f ca="1">SUMIF('Census Tract'!$A$5:$A$832,County!$A15,'Census Tract'!L$5:L$833)</f>
        <v>30.132379954166996</v>
      </c>
      <c r="J15" s="105">
        <f ca="1">SUMIF('Census Tract'!$A$5:$A$832,County!$A15,'Census Tract'!M$5:M$833)</f>
        <v>65.547480496485846</v>
      </c>
      <c r="K15" s="29">
        <f ca="1">SUMIF('Census Tract'!$A$5:$A$832,County!$A15,'Census Tract'!N$5:N$833)</f>
        <v>0.65663627674627201</v>
      </c>
      <c r="L15" s="29">
        <f ca="1">SUMIF('Census Tract'!$A$5:$A$832,County!$A15,'Census Tract'!O$5:O$833)</f>
        <v>3.4321007730210198</v>
      </c>
      <c r="M15" s="29">
        <f ca="1">SUMIF('Census Tract'!$A$5:$A$832,County!$A15,'Census Tract'!P$5:P$833)</f>
        <v>16.012261539395276</v>
      </c>
      <c r="N15" s="105">
        <f ca="1">SUMIF('Census Tract'!$A$5:$A$832,County!$A15,'Census Tract'!Q$5:Q$833)</f>
        <v>34.866586371629651</v>
      </c>
      <c r="O15" s="29">
        <f ca="1">SUMIF('Census Tract'!$A$5:$A$832,County!$A15,'Census Tract'!R$5:R$833)</f>
        <v>0.44845289772943558</v>
      </c>
      <c r="P15" s="29">
        <f ca="1">SUMIF('Census Tract'!$A$5:$A$832,County!$A15,'Census Tract'!S$5:S$833)</f>
        <v>2.3231792550069135</v>
      </c>
      <c r="Q15" s="29">
        <f ca="1">SUMIF('Census Tract'!$A$5:$A$832,County!$A15,'Census Tract'!T$5:T$833)</f>
        <v>10.705141862176147</v>
      </c>
      <c r="R15" s="345">
        <f ca="1">SUMIF('Census Tract'!$A$5:$A$832,County!$A15,'Census Tract'!U$5:U$833)</f>
        <v>23.266718654631205</v>
      </c>
      <c r="S15" s="344">
        <f>'TNC Results'!C56</f>
        <v>0</v>
      </c>
      <c r="T15" s="29">
        <f>'TNC Results'!G56</f>
        <v>0</v>
      </c>
      <c r="U15" s="29">
        <f>'TNC Results'!L56</f>
        <v>0</v>
      </c>
      <c r="V15" s="345">
        <f>'TNC Results'!Q56</f>
        <v>0</v>
      </c>
      <c r="W15" s="344">
        <f ca="1">SUMIF('Census Tract'!$A$5:$A$832,County!$A15,'Census Tract'!V$5:V$833)</f>
        <v>0.32229329478066004</v>
      </c>
      <c r="X15" s="29">
        <f ca="1">SUMIF('Census Tract'!$A$5:$A$832,County!$A15,'Census Tract'!W$5:W$833)</f>
        <v>1.6257683357479387</v>
      </c>
      <c r="Y15" s="29">
        <f ca="1">SUMIF('Census Tract'!$A$5:$A$832,County!$A15,'Census Tract'!X$5:X$833)</f>
        <v>7.5330949885417517</v>
      </c>
      <c r="Z15" s="105">
        <f ca="1">SUMIF('Census Tract'!$A$5:$A$832,County!$A15,'Census Tract'!Y$5:Y$833)</f>
        <v>16.386870124121458</v>
      </c>
      <c r="AA15" s="29">
        <f ca="1">SUMIF('Census Tract'!$A$5:$A$832,County!$A15,'Census Tract'!Z$5:Z$833)</f>
        <v>0.16415906918656797</v>
      </c>
      <c r="AB15" s="29">
        <f ca="1">SUMIF('Census Tract'!$A$5:$A$832,County!$A15,'Census Tract'!AA$5:AA$833)</f>
        <v>0.85802519325525495</v>
      </c>
      <c r="AC15" s="29">
        <f ca="1">SUMIF('Census Tract'!$A$5:$A$832,County!$A15,'Census Tract'!AB$5:AB$833)</f>
        <v>4.0030653848488171</v>
      </c>
      <c r="AD15" s="105">
        <f ca="1">SUMIF('Census Tract'!$A$5:$A$832,County!$A15,'Census Tract'!AC$5:AC$833)</f>
        <v>8.7166465929074093</v>
      </c>
      <c r="AE15" s="29">
        <f ca="1">SUMIF('Census Tract'!$A$5:$A$832,County!$A15,'Census Tract'!AD$5:AD$833)</f>
        <v>0.11211322443235888</v>
      </c>
      <c r="AF15" s="29">
        <f ca="1">SUMIF('Census Tract'!$A$5:$A$832,County!$A15,'Census Tract'!AE$5:AE$833)</f>
        <v>0.58079481375172826</v>
      </c>
      <c r="AG15" s="29">
        <f ca="1">SUMIF('Census Tract'!$A$5:$A$832,County!$A15,'Census Tract'!AF$5:AF$833)</f>
        <v>2.6762854655440371</v>
      </c>
      <c r="AH15" s="345">
        <f ca="1">SUMIF('Census Tract'!$A$5:$A$832,County!$A15,'Census Tract'!AG$5:AG$833)</f>
        <v>5.8166796636578013</v>
      </c>
    </row>
    <row r="16" spans="1:34" ht="15.75" x14ac:dyDescent="0.25">
      <c r="A16" s="80" t="s">
        <v>38</v>
      </c>
      <c r="B16" s="233">
        <v>41023</v>
      </c>
      <c r="C16" s="53">
        <v>7189</v>
      </c>
      <c r="D16" s="53">
        <v>8406</v>
      </c>
      <c r="E16" s="53">
        <v>8</v>
      </c>
      <c r="F16" s="53">
        <v>38</v>
      </c>
      <c r="G16" s="344">
        <f ca="1">SUMIF('Census Tract'!$A$5:$A$832,County!$A16,'Census Tract'!$J$5:$J$833)</f>
        <v>3.5248668330242379</v>
      </c>
      <c r="H16" s="29">
        <f ca="1">SUMIF('Census Tract'!$A$5:$A$832,County!$A16,'Census Tract'!K$5:K$833)</f>
        <v>17.780751190492353</v>
      </c>
      <c r="I16" s="29">
        <f ca="1">SUMIF('Census Tract'!$A$5:$A$832,County!$A16,'Census Tract'!L$5:L$833)</f>
        <v>82.388175941429196</v>
      </c>
      <c r="J16" s="105">
        <f ca="1">SUMIF('Census Tract'!$A$5:$A$832,County!$A16,'Census Tract'!M$5:M$833)</f>
        <v>179.2204055529661</v>
      </c>
      <c r="K16" s="29">
        <f ca="1">SUMIF('Census Tract'!$A$5:$A$832,County!$A16,'Census Tract'!N$5:N$833)</f>
        <v>2.3008272373193672</v>
      </c>
      <c r="L16" s="29">
        <f ca="1">SUMIF('Census Tract'!$A$5:$A$832,County!$A16,'Census Tract'!O$5:O$833)</f>
        <v>12.025943767409208</v>
      </c>
      <c r="M16" s="29">
        <f ca="1">SUMIF('Census Tract'!$A$5:$A$832,County!$A16,'Census Tract'!P$5:P$833)</f>
        <v>56.106323676597192</v>
      </c>
      <c r="N16" s="105">
        <f ca="1">SUMIF('Census Tract'!$A$5:$A$832,County!$A16,'Census Tract'!Q$5:Q$833)</f>
        <v>122.17112340138344</v>
      </c>
      <c r="O16" s="29">
        <f ca="1">SUMIF('Census Tract'!$A$5:$A$832,County!$A16,'Census Tract'!R$5:R$833)</f>
        <v>1.5713610080507026</v>
      </c>
      <c r="P16" s="29">
        <f ca="1">SUMIF('Census Tract'!$A$5:$A$832,County!$A16,'Census Tract'!S$5:S$833)</f>
        <v>8.1403271436382294</v>
      </c>
      <c r="Q16" s="29">
        <f ca="1">SUMIF('Census Tract'!$A$5:$A$832,County!$A16,'Census Tract'!T$5:T$833)</f>
        <v>37.510388700897323</v>
      </c>
      <c r="R16" s="345">
        <f ca="1">SUMIF('Census Tract'!$A$5:$A$832,County!$A16,'Census Tract'!U$5:U$833)</f>
        <v>81.525651109141279</v>
      </c>
      <c r="S16" s="344">
        <f>'TNC Results'!C57</f>
        <v>0</v>
      </c>
      <c r="T16" s="29">
        <f>'TNC Results'!G57</f>
        <v>0</v>
      </c>
      <c r="U16" s="29">
        <f>'TNC Results'!L57</f>
        <v>0</v>
      </c>
      <c r="V16" s="345">
        <f>'TNC Results'!Q57</f>
        <v>0</v>
      </c>
      <c r="W16" s="344">
        <f ca="1">SUMIF('Census Tract'!$A$5:$A$832,County!$A16,'Census Tract'!V$5:V$833)</f>
        <v>0.76712718674252445</v>
      </c>
      <c r="X16" s="29">
        <f ca="1">SUMIF('Census Tract'!$A$5:$A$832,County!$A16,'Census Tract'!W$5:W$833)</f>
        <v>3.8696774332403248</v>
      </c>
      <c r="Y16" s="29">
        <f ca="1">SUMIF('Census Tract'!$A$5:$A$832,County!$A16,'Census Tract'!X$5:X$833)</f>
        <v>17.930382231368142</v>
      </c>
      <c r="Z16" s="105">
        <f ca="1">SUMIF('Census Tract'!$A$5:$A$832,County!$A16,'Census Tract'!Y$5:Y$833)</f>
        <v>39.004266552885042</v>
      </c>
      <c r="AA16" s="29">
        <f ca="1">SUMIF('Census Tract'!$A$5:$A$832,County!$A16,'Census Tract'!Z$5:Z$833)</f>
        <v>0.40443714909855522</v>
      </c>
      <c r="AB16" s="29">
        <f ca="1">SUMIF('Census Tract'!$A$5:$A$832,County!$A16,'Census Tract'!AA$5:AA$833)</f>
        <v>2.1139085688924339</v>
      </c>
      <c r="AC16" s="29">
        <f ca="1">SUMIF('Census Tract'!$A$5:$A$832,County!$A16,'Census Tract'!AB$5:AB$833)</f>
        <v>9.8623143998421057</v>
      </c>
      <c r="AD16" s="105">
        <f ca="1">SUMIF('Census Tract'!$A$5:$A$832,County!$A16,'Census Tract'!AC$5:AC$833)</f>
        <v>21.475119926079373</v>
      </c>
      <c r="AE16" s="29">
        <f ca="1">SUMIF('Census Tract'!$A$5:$A$832,County!$A16,'Census Tract'!AD$5:AD$833)</f>
        <v>0.27621229268872938</v>
      </c>
      <c r="AF16" s="29">
        <f ca="1">SUMIF('Census Tract'!$A$5:$A$832,County!$A16,'Census Tract'!AE$5:AE$833)</f>
        <v>1.430898699955562</v>
      </c>
      <c r="AG16" s="29">
        <f ca="1">SUMIF('Census Tract'!$A$5:$A$832,County!$A16,'Census Tract'!AF$5:AF$833)</f>
        <v>6.5935392374111608</v>
      </c>
      <c r="AH16" s="345">
        <f ca="1">SUMIF('Census Tract'!$A$5:$A$832,County!$A16,'Census Tract'!AG$5:AG$833)</f>
        <v>14.330498778082692</v>
      </c>
    </row>
    <row r="17" spans="1:34" ht="15.75" x14ac:dyDescent="0.25">
      <c r="A17" s="80" t="s">
        <v>39</v>
      </c>
      <c r="B17" s="233">
        <v>41025</v>
      </c>
      <c r="C17" s="53">
        <v>7267</v>
      </c>
      <c r="D17" s="53">
        <v>7871</v>
      </c>
      <c r="E17" s="53">
        <v>12</v>
      </c>
      <c r="F17" s="53">
        <v>42</v>
      </c>
      <c r="G17" s="344">
        <f ca="1">SUMIF('Census Tract'!$A$5:$A$832,County!$A17,'Census Tract'!$J$5:$J$833)</f>
        <v>3.7584238332943709</v>
      </c>
      <c r="H17" s="29">
        <f ca="1">SUMIF('Census Tract'!$A$5:$A$832,County!$A17,'Census Tract'!K$5:K$833)</f>
        <v>18.958900353942589</v>
      </c>
      <c r="I17" s="29">
        <f ca="1">SUMIF('Census Tract'!$A$5:$A$832,County!$A17,'Census Tract'!L$5:L$833)</f>
        <v>87.847200676868283</v>
      </c>
      <c r="J17" s="105">
        <f ca="1">SUMIF('Census Tract'!$A$5:$A$832,County!$A17,'Census Tract'!M$5:M$833)</f>
        <v>191.09551524958809</v>
      </c>
      <c r="K17" s="29">
        <f ca="1">SUMIF('Census Tract'!$A$5:$A$832,County!$A17,'Census Tract'!N$5:N$833)</f>
        <v>2.154391052217552</v>
      </c>
      <c r="L17" s="29">
        <f ca="1">SUMIF('Census Tract'!$A$5:$A$832,County!$A17,'Census Tract'!O$5:O$833)</f>
        <v>11.260552390349501</v>
      </c>
      <c r="M17" s="29">
        <f ca="1">SUMIF('Census Tract'!$A$5:$A$832,County!$A17,'Census Tract'!P$5:P$833)</f>
        <v>52.535435838507794</v>
      </c>
      <c r="N17" s="105">
        <f ca="1">SUMIF('Census Tract'!$A$5:$A$832,County!$A17,'Census Tract'!Q$5:Q$833)</f>
        <v>114.3955403631084</v>
      </c>
      <c r="O17" s="29">
        <f ca="1">SUMIF('Census Tract'!$A$5:$A$832,County!$A17,'Census Tract'!R$5:R$833)</f>
        <v>1.4713517123919915</v>
      </c>
      <c r="P17" s="29">
        <f ca="1">SUMIF('Census Tract'!$A$5:$A$832,County!$A17,'Census Tract'!S$5:S$833)</f>
        <v>7.6222358966900448</v>
      </c>
      <c r="Q17" s="29">
        <f ca="1">SUMIF('Census Tract'!$A$5:$A$832,County!$A17,'Census Tract'!T$5:T$833)</f>
        <v>35.123039431925164</v>
      </c>
      <c r="R17" s="345">
        <f ca="1">SUMIF('Census Tract'!$A$5:$A$832,County!$A17,'Census Tract'!U$5:U$833)</f>
        <v>76.336949783494063</v>
      </c>
      <c r="S17" s="344">
        <f>'TNC Results'!C58</f>
        <v>0</v>
      </c>
      <c r="T17" s="29">
        <f>'TNC Results'!G58</f>
        <v>0</v>
      </c>
      <c r="U17" s="29">
        <f>'TNC Results'!L58</f>
        <v>0</v>
      </c>
      <c r="V17" s="345">
        <f>'TNC Results'!Q58</f>
        <v>0</v>
      </c>
      <c r="W17" s="344">
        <f ca="1">SUMIF('Census Tract'!$A$5:$A$832,County!$A17,'Census Tract'!V$5:V$833)</f>
        <v>0.75790783146870311</v>
      </c>
      <c r="X17" s="29">
        <f ca="1">SUMIF('Census Tract'!$A$5:$A$832,County!$A17,'Census Tract'!W$5:W$833)</f>
        <v>3.8231715452093979</v>
      </c>
      <c r="Y17" s="29">
        <f ca="1">SUMIF('Census Tract'!$A$5:$A$832,County!$A17,'Census Tract'!X$5:X$833)</f>
        <v>17.71489441286397</v>
      </c>
      <c r="Z17" s="105">
        <f ca="1">SUMIF('Census Tract'!$A$5:$A$832,County!$A17,'Census Tract'!Y$5:Y$833)</f>
        <v>38.535512222755244</v>
      </c>
      <c r="AA17" s="29">
        <f ca="1">SUMIF('Census Tract'!$A$5:$A$832,County!$A17,'Census Tract'!Z$5:Z$833)</f>
        <v>0.39589759063844787</v>
      </c>
      <c r="AB17" s="29">
        <f ca="1">SUMIF('Census Tract'!$A$5:$A$832,County!$A17,'Census Tract'!AA$5:AA$833)</f>
        <v>2.0692740790993618</v>
      </c>
      <c r="AC17" s="29">
        <f ca="1">SUMIF('Census Tract'!$A$5:$A$832,County!$A17,'Census Tract'!AB$5:AB$833)</f>
        <v>9.6540748487595067</v>
      </c>
      <c r="AD17" s="105">
        <f ca="1">SUMIF('Census Tract'!$A$5:$A$832,County!$A17,'Census Tract'!AC$5:AC$833)</f>
        <v>21.021679774858541</v>
      </c>
      <c r="AE17" s="29">
        <f ca="1">SUMIF('Census Tract'!$A$5:$A$832,County!$A17,'Census Tract'!AD$5:AD$833)</f>
        <v>0.27038016023978639</v>
      </c>
      <c r="AF17" s="29">
        <f ca="1">SUMIF('Census Tract'!$A$5:$A$832,County!$A17,'Census Tract'!AE$5:AE$833)</f>
        <v>1.4006857407207409</v>
      </c>
      <c r="AG17" s="29">
        <f ca="1">SUMIF('Census Tract'!$A$5:$A$832,County!$A17,'Census Tract'!AF$5:AF$833)</f>
        <v>6.454318807481858</v>
      </c>
      <c r="AH17" s="345">
        <f ca="1">SUMIF('Census Tract'!$A$5:$A$832,County!$A17,'Census Tract'!AG$5:AG$833)</f>
        <v>14.027914971548846</v>
      </c>
    </row>
    <row r="18" spans="1:34" ht="15.75" x14ac:dyDescent="0.25">
      <c r="A18" s="80" t="s">
        <v>40</v>
      </c>
      <c r="B18" s="233">
        <v>41027</v>
      </c>
      <c r="C18" s="53">
        <v>23209</v>
      </c>
      <c r="D18" s="53">
        <v>26940</v>
      </c>
      <c r="E18" s="53">
        <v>219</v>
      </c>
      <c r="F18" s="53">
        <v>299</v>
      </c>
      <c r="G18" s="344">
        <f ca="1">SUMIF('Census Tract'!$A$5:$A$832,County!$A18,'Census Tract'!$J$5:$J$833)</f>
        <v>14.42940533476393</v>
      </c>
      <c r="H18" s="29">
        <f ca="1">SUMIF('Census Tract'!$A$5:$A$832,County!$A18,'Census Tract'!K$5:K$833)</f>
        <v>72.551965741497042</v>
      </c>
      <c r="I18" s="29">
        <f ca="1">SUMIF('Census Tract'!$A$5:$A$832,County!$A18,'Census Tract'!L$5:L$833)</f>
        <v>335.67076572676342</v>
      </c>
      <c r="J18" s="105">
        <f ca="1">SUMIF('Census Tract'!$A$5:$A$832,County!$A18,'Census Tract'!M$5:M$833)</f>
        <v>729.94664881572817</v>
      </c>
      <c r="K18" s="29">
        <f ca="1">SUMIF('Census Tract'!$A$5:$A$832,County!$A18,'Census Tract'!N$5:N$833)</f>
        <v>6.9204883070619738</v>
      </c>
      <c r="L18" s="29">
        <f ca="1">SUMIF('Census Tract'!$A$5:$A$832,County!$A18,'Census Tract'!O$5:O$833)</f>
        <v>35.520579375755062</v>
      </c>
      <c r="M18" s="29">
        <f ca="1">SUMIF('Census Tract'!$A$5:$A$832,County!$A18,'Census Tract'!P$5:P$833)</f>
        <v>165.02634665557818</v>
      </c>
      <c r="N18" s="105">
        <f ca="1">SUMIF('Census Tract'!$A$5:$A$832,County!$A18,'Census Tract'!Q$5:Q$833)</f>
        <v>359.08780646725347</v>
      </c>
      <c r="O18" s="29">
        <f ca="1">SUMIF('Census Tract'!$A$5:$A$832,County!$A18,'Census Tract'!R$5:R$833)</f>
        <v>4.3554564544792704</v>
      </c>
      <c r="P18" s="29">
        <f ca="1">SUMIF('Census Tract'!$A$5:$A$832,County!$A18,'Census Tract'!S$5:S$833)</f>
        <v>22.313912404666823</v>
      </c>
      <c r="Q18" s="29">
        <f ca="1">SUMIF('Census Tract'!$A$5:$A$832,County!$A18,'Census Tract'!T$5:T$833)</f>
        <v>102.21586886999583</v>
      </c>
      <c r="R18" s="345">
        <f ca="1">SUMIF('Census Tract'!$A$5:$A$832,County!$A18,'Census Tract'!U$5:U$833)</f>
        <v>221.85438140643177</v>
      </c>
      <c r="S18" s="344">
        <f>'TNC Results'!C59</f>
        <v>0</v>
      </c>
      <c r="T18" s="29">
        <f>'TNC Results'!G59</f>
        <v>0</v>
      </c>
      <c r="U18" s="29">
        <f>'TNC Results'!L59</f>
        <v>0</v>
      </c>
      <c r="V18" s="345">
        <f>'TNC Results'!Q59</f>
        <v>0</v>
      </c>
      <c r="W18" s="344">
        <f ca="1">SUMIF('Census Tract'!$A$5:$A$832,County!$A18,'Census Tract'!V$5:V$833)</f>
        <v>0</v>
      </c>
      <c r="X18" s="29">
        <f ca="1">SUMIF('Census Tract'!$A$5:$A$832,County!$A18,'Census Tract'!W$5:W$833)</f>
        <v>0</v>
      </c>
      <c r="Y18" s="29">
        <f ca="1">SUMIF('Census Tract'!$A$5:$A$832,County!$A18,'Census Tract'!X$5:X$833)</f>
        <v>0</v>
      </c>
      <c r="Z18" s="105">
        <f ca="1">SUMIF('Census Tract'!$A$5:$A$832,County!$A18,'Census Tract'!Y$5:Y$833)</f>
        <v>0</v>
      </c>
      <c r="AA18" s="29">
        <f ca="1">SUMIF('Census Tract'!$A$5:$A$832,County!$A18,'Census Tract'!Z$5:Z$833)</f>
        <v>0</v>
      </c>
      <c r="AB18" s="29">
        <f ca="1">SUMIF('Census Tract'!$A$5:$A$832,County!$A18,'Census Tract'!AA$5:AA$833)</f>
        <v>0</v>
      </c>
      <c r="AC18" s="29">
        <f ca="1">SUMIF('Census Tract'!$A$5:$A$832,County!$A18,'Census Tract'!AB$5:AB$833)</f>
        <v>0</v>
      </c>
      <c r="AD18" s="105">
        <f ca="1">SUMIF('Census Tract'!$A$5:$A$832,County!$A18,'Census Tract'!AC$5:AC$833)</f>
        <v>0</v>
      </c>
      <c r="AE18" s="29">
        <f ca="1">SUMIF('Census Tract'!$A$5:$A$832,County!$A18,'Census Tract'!AD$5:AD$833)</f>
        <v>0</v>
      </c>
      <c r="AF18" s="29">
        <f ca="1">SUMIF('Census Tract'!$A$5:$A$832,County!$A18,'Census Tract'!AE$5:AE$833)</f>
        <v>0</v>
      </c>
      <c r="AG18" s="29">
        <f ca="1">SUMIF('Census Tract'!$A$5:$A$832,County!$A18,'Census Tract'!AF$5:AF$833)</f>
        <v>0</v>
      </c>
      <c r="AH18" s="345">
        <f ca="1">SUMIF('Census Tract'!$A$5:$A$832,County!$A18,'Census Tract'!AG$5:AG$833)</f>
        <v>0</v>
      </c>
    </row>
    <row r="19" spans="1:34" ht="15.75" x14ac:dyDescent="0.25">
      <c r="A19" s="80" t="s">
        <v>41</v>
      </c>
      <c r="B19" s="233">
        <v>41029</v>
      </c>
      <c r="C19" s="53">
        <v>216574</v>
      </c>
      <c r="D19" s="53">
        <v>205780</v>
      </c>
      <c r="E19" s="53">
        <v>1594</v>
      </c>
      <c r="F19" s="53">
        <v>1594</v>
      </c>
      <c r="G19" s="344">
        <f ca="1">SUMIF('Census Tract'!$A$5:$A$832,County!$A19,'Census Tract'!$J$5:$J$833)</f>
        <v>66.270466613017419</v>
      </c>
      <c r="H19" s="29">
        <f ca="1">SUMIF('Census Tract'!$A$5:$A$832,County!$A19,'Census Tract'!K$5:K$833)</f>
        <v>331.65263641818069</v>
      </c>
      <c r="I19" s="29">
        <f ca="1">SUMIF('Census Tract'!$A$5:$A$832,County!$A19,'Census Tract'!L$5:L$833)</f>
        <v>1531.0882397431028</v>
      </c>
      <c r="J19" s="105">
        <f ca="1">SUMIF('Census Tract'!$A$5:$A$832,County!$A19,'Census Tract'!M$5:M$833)</f>
        <v>3327.8684909011254</v>
      </c>
      <c r="K19" s="29">
        <f ca="1">SUMIF('Census Tract'!$A$5:$A$832,County!$A19,'Census Tract'!N$5:N$833)</f>
        <v>47.824243258264104</v>
      </c>
      <c r="L19" s="29">
        <f ca="1">SUMIF('Census Tract'!$A$5:$A$832,County!$A19,'Census Tract'!O$5:O$833)</f>
        <v>237.75353600577034</v>
      </c>
      <c r="M19" s="29">
        <f ca="1">SUMIF('Census Tract'!$A$5:$A$832,County!$A19,'Census Tract'!P$5:P$833)</f>
        <v>1096.2342905543096</v>
      </c>
      <c r="N19" s="105">
        <f ca="1">SUMIF('Census Tract'!$A$5:$A$832,County!$A19,'Census Tract'!Q$5:Q$833)</f>
        <v>2382.2440943098318</v>
      </c>
      <c r="O19" s="29">
        <f ca="1">SUMIF('Census Tract'!$A$5:$A$832,County!$A19,'Census Tract'!R$5:R$833)</f>
        <v>25.70660211497648</v>
      </c>
      <c r="P19" s="29">
        <f ca="1">SUMIF('Census Tract'!$A$5:$A$832,County!$A19,'Census Tract'!S$5:S$833)</f>
        <v>128.49799026841833</v>
      </c>
      <c r="Q19" s="29">
        <f ca="1">SUMIF('Census Tract'!$A$5:$A$832,County!$A19,'Census Tract'!T$5:T$833)</f>
        <v>580.7521563107282</v>
      </c>
      <c r="R19" s="345">
        <f ca="1">SUMIF('Census Tract'!$A$5:$A$832,County!$A19,'Census Tract'!U$5:U$833)</f>
        <v>1256.5312830668886</v>
      </c>
      <c r="S19" s="344">
        <f>'TNC Results'!C60</f>
        <v>0</v>
      </c>
      <c r="T19" s="29">
        <f>'TNC Results'!G60</f>
        <v>1</v>
      </c>
      <c r="U19" s="29">
        <f>'TNC Results'!L60</f>
        <v>3</v>
      </c>
      <c r="V19" s="345">
        <f>'TNC Results'!Q60</f>
        <v>3</v>
      </c>
      <c r="W19" s="344">
        <f ca="1">SUMIF('Census Tract'!$A$5:$A$832,County!$A19,'Census Tract'!V$5:V$833)</f>
        <v>4.1477303684413842</v>
      </c>
      <c r="X19" s="29">
        <f ca="1">SUMIF('Census Tract'!$A$5:$A$832,County!$A19,'Census Tract'!W$5:W$833)</f>
        <v>20.62364470487271</v>
      </c>
      <c r="Y19" s="29">
        <f ca="1">SUMIF('Census Tract'!$A$5:$A$832,County!$A19,'Census Tract'!X$5:X$833)</f>
        <v>94.921630651116772</v>
      </c>
      <c r="Z19" s="105">
        <f ca="1">SUMIF('Census Tract'!$A$5:$A$832,County!$A19,'Census Tract'!Y$5:Y$833)</f>
        <v>206.17499811146592</v>
      </c>
      <c r="AA19" s="29">
        <f ca="1">SUMIF('Census Tract'!$A$5:$A$832,County!$A19,'Census Tract'!Z$5:Z$833)</f>
        <v>2.6476315713490037</v>
      </c>
      <c r="AB19" s="29">
        <f ca="1">SUMIF('Census Tract'!$A$5:$A$832,County!$A19,'Census Tract'!AA$5:AA$833)</f>
        <v>12.696223485932004</v>
      </c>
      <c r="AC19" s="29">
        <f ca="1">SUMIF('Census Tract'!$A$5:$A$832,County!$A19,'Census Tract'!AB$5:AB$833)</f>
        <v>58.018417975001412</v>
      </c>
      <c r="AD19" s="105">
        <f ca="1">SUMIF('Census Tract'!$A$5:$A$832,County!$A19,'Census Tract'!AC$5:AC$833)</f>
        <v>125.88589295976996</v>
      </c>
      <c r="AE19" s="29">
        <f ca="1">SUMIF('Census Tract'!$A$5:$A$832,County!$A19,'Census Tract'!AD$5:AD$833)</f>
        <v>1.1576721541713577</v>
      </c>
      <c r="AF19" s="29">
        <f ca="1">SUMIF('Census Tract'!$A$5:$A$832,County!$A19,'Census Tract'!AE$5:AE$833)</f>
        <v>5.5601339262328473</v>
      </c>
      <c r="AG19" s="29">
        <f ca="1">SUMIF('Census Tract'!$A$5:$A$832,County!$A19,'Census Tract'!AF$5:AF$833)</f>
        <v>24.558135434786301</v>
      </c>
      <c r="AH19" s="345">
        <f ca="1">SUMIF('Census Tract'!$A$5:$A$832,County!$A19,'Census Tract'!AG$5:AG$833)</f>
        <v>52.843355011273957</v>
      </c>
    </row>
    <row r="20" spans="1:34" ht="15.75" x14ac:dyDescent="0.25">
      <c r="A20" s="80" t="s">
        <v>42</v>
      </c>
      <c r="B20" s="233">
        <v>41031</v>
      </c>
      <c r="C20" s="53">
        <v>23607</v>
      </c>
      <c r="D20" s="53">
        <v>23472</v>
      </c>
      <c r="E20" s="53">
        <v>80</v>
      </c>
      <c r="F20" s="53">
        <v>130</v>
      </c>
      <c r="G20" s="344">
        <f ca="1">SUMIF('Census Tract'!$A$5:$A$832,County!$A20,'Census Tract'!$J$5:$J$833)</f>
        <v>9.2300978407479022</v>
      </c>
      <c r="H20" s="29">
        <f ca="1">SUMIF('Census Tract'!$A$5:$A$832,County!$A20,'Census Tract'!K$5:K$833)</f>
        <v>46.52973381613365</v>
      </c>
      <c r="I20" s="29">
        <f ca="1">SUMIF('Census Tract'!$A$5:$A$832,County!$A20,'Census Tract'!L$5:L$833)</f>
        <v>215.53344822557369</v>
      </c>
      <c r="J20" s="105">
        <f ca="1">SUMIF('Census Tract'!$A$5:$A$832,County!$A20,'Census Tract'!M$5:M$833)</f>
        <v>468.82217186209755</v>
      </c>
      <c r="K20" s="29">
        <f ca="1">SUMIF('Census Tract'!$A$5:$A$832,County!$A20,'Census Tract'!N$5:N$833)</f>
        <v>6.2037577704248044</v>
      </c>
      <c r="L20" s="29">
        <f ca="1">SUMIF('Census Tract'!$A$5:$A$832,County!$A20,'Census Tract'!O$5:O$833)</f>
        <v>32.108455836456884</v>
      </c>
      <c r="M20" s="29">
        <f ca="1">SUMIF('Census Tract'!$A$5:$A$832,County!$A20,'Census Tract'!P$5:P$833)</f>
        <v>149.46261398190384</v>
      </c>
      <c r="N20" s="105">
        <f ca="1">SUMIF('Census Tract'!$A$5:$A$832,County!$A20,'Census Tract'!Q$5:Q$833)</f>
        <v>325.32913455442826</v>
      </c>
      <c r="O20" s="29">
        <f ca="1">SUMIF('Census Tract'!$A$5:$A$832,County!$A20,'Census Tract'!R$5:R$833)</f>
        <v>4.0562034866314098</v>
      </c>
      <c r="P20" s="29">
        <f ca="1">SUMIF('Census Tract'!$A$5:$A$832,County!$A20,'Census Tract'!S$5:S$833)</f>
        <v>20.89147889153686</v>
      </c>
      <c r="Q20" s="29">
        <f ca="1">SUMIF('Census Tract'!$A$5:$A$832,County!$A20,'Census Tract'!T$5:T$833)</f>
        <v>95.972137734093039</v>
      </c>
      <c r="R20" s="345">
        <f ca="1">SUMIF('Census Tract'!$A$5:$A$832,County!$A20,'Census Tract'!U$5:U$833)</f>
        <v>208.43964080023244</v>
      </c>
      <c r="S20" s="344">
        <f>'TNC Results'!C61</f>
        <v>0</v>
      </c>
      <c r="T20" s="29">
        <f>'TNC Results'!G61</f>
        <v>0</v>
      </c>
      <c r="U20" s="29">
        <f>'TNC Results'!L61</f>
        <v>0</v>
      </c>
      <c r="V20" s="345">
        <f>'TNC Results'!Q61</f>
        <v>0</v>
      </c>
      <c r="W20" s="344">
        <f ca="1">SUMIF('Census Tract'!$A$5:$A$832,County!$A20,'Census Tract'!V$5:V$833)</f>
        <v>0.5589200765855884</v>
      </c>
      <c r="X20" s="29">
        <f ca="1">SUMIF('Census Tract'!$A$5:$A$832,County!$A20,'Census Tract'!W$5:W$833)</f>
        <v>2.8118166908336297</v>
      </c>
      <c r="Y20" s="29">
        <f ca="1">SUMIF('Census Tract'!$A$5:$A$832,County!$A20,'Census Tract'!X$5:X$833)</f>
        <v>13.012505813435089</v>
      </c>
      <c r="Z20" s="105">
        <f ca="1">SUMIF('Census Tract'!$A$5:$A$832,County!$A20,'Census Tract'!Y$5:Y$833)</f>
        <v>28.298471684236063</v>
      </c>
      <c r="AA20" s="29">
        <f ca="1">SUMIF('Census Tract'!$A$5:$A$832,County!$A20,'Census Tract'!Z$5:Z$833)</f>
        <v>0.34238121313645609</v>
      </c>
      <c r="AB20" s="29">
        <f ca="1">SUMIF('Census Tract'!$A$5:$A$832,County!$A20,'Census Tract'!AA$5:AA$833)</f>
        <v>1.7102323299763333</v>
      </c>
      <c r="AC20" s="29">
        <f ca="1">SUMIF('Census Tract'!$A$5:$A$832,County!$A20,'Census Tract'!AB$5:AB$833)</f>
        <v>7.8946188585400101</v>
      </c>
      <c r="AD20" s="105">
        <f ca="1">SUMIF('Census Tract'!$A$5:$A$832,County!$A20,'Census Tract'!AC$5:AC$833)</f>
        <v>17.159313936488175</v>
      </c>
      <c r="AE20" s="29">
        <f ca="1">SUMIF('Census Tract'!$A$5:$A$832,County!$A20,'Census Tract'!AD$5:AD$833)</f>
        <v>0.18866022652618231</v>
      </c>
      <c r="AF20" s="29">
        <f ca="1">SUMIF('Census Tract'!$A$5:$A$832,County!$A20,'Census Tract'!AE$5:AE$833)</f>
        <v>0.94699050846653998</v>
      </c>
      <c r="AG20" s="29">
        <f ca="1">SUMIF('Census Tract'!$A$5:$A$832,County!$A20,'Census Tract'!AF$5:AF$833)</f>
        <v>4.289908436155792</v>
      </c>
      <c r="AH20" s="345">
        <f ca="1">SUMIF('Census Tract'!$A$5:$A$832,County!$A20,'Census Tract'!AG$5:AG$833)</f>
        <v>9.2868355412128558</v>
      </c>
    </row>
    <row r="21" spans="1:34" ht="15.75" x14ac:dyDescent="0.25">
      <c r="A21" s="80" t="s">
        <v>43</v>
      </c>
      <c r="B21" s="233">
        <v>41033</v>
      </c>
      <c r="C21" s="53">
        <v>86251</v>
      </c>
      <c r="D21" s="53">
        <v>93330</v>
      </c>
      <c r="E21" s="53">
        <v>335</v>
      </c>
      <c r="F21" s="53">
        <v>435</v>
      </c>
      <c r="G21" s="344">
        <f ca="1">SUMIF('Census Tract'!$A$5:$A$832,County!$A21,'Census Tract'!$J$5:$J$833)</f>
        <v>20.216421716779415</v>
      </c>
      <c r="H21" s="29">
        <f ca="1">SUMIF('Census Tract'!$A$5:$A$832,County!$A21,'Census Tract'!K$5:K$833)</f>
        <v>101.1843993256434</v>
      </c>
      <c r="I21" s="29">
        <f ca="1">SUMIF('Census Tract'!$A$5:$A$832,County!$A21,'Census Tract'!L$5:L$833)</f>
        <v>467.1450147169308</v>
      </c>
      <c r="J21" s="105">
        <f ca="1">SUMIF('Census Tract'!$A$5:$A$832,County!$A21,'Census Tract'!M$5:M$833)</f>
        <v>1015.3655836159576</v>
      </c>
      <c r="K21" s="29">
        <f ca="1">SUMIF('Census Tract'!$A$5:$A$832,County!$A21,'Census Tract'!N$5:N$833)</f>
        <v>22.98154879120219</v>
      </c>
      <c r="L21" s="29">
        <f ca="1">SUMIF('Census Tract'!$A$5:$A$832,County!$A21,'Census Tract'!O$5:O$833)</f>
        <v>116.43558251121603</v>
      </c>
      <c r="M21" s="29">
        <f ca="1">SUMIF('Census Tract'!$A$5:$A$832,County!$A21,'Census Tract'!P$5:P$833)</f>
        <v>539.30476103312617</v>
      </c>
      <c r="N21" s="105">
        <f ca="1">SUMIF('Census Tract'!$A$5:$A$832,County!$A21,'Census Tract'!Q$5:Q$833)</f>
        <v>1172.884937033446</v>
      </c>
      <c r="O21" s="29">
        <f ca="1">SUMIF('Census Tract'!$A$5:$A$832,County!$A21,'Census Tract'!R$5:R$833)</f>
        <v>13.597391225245081</v>
      </c>
      <c r="P21" s="29">
        <f ca="1">SUMIF('Census Tract'!$A$5:$A$832,County!$A21,'Census Tract'!S$5:S$833)</f>
        <v>69.030693836195425</v>
      </c>
      <c r="Q21" s="29">
        <f ca="1">SUMIF('Census Tract'!$A$5:$A$832,County!$A21,'Census Tract'!T$5:T$833)</f>
        <v>314.66392831446984</v>
      </c>
      <c r="R21" s="345">
        <f ca="1">SUMIF('Census Tract'!$A$5:$A$832,County!$A21,'Census Tract'!U$5:U$833)</f>
        <v>682.18076373178337</v>
      </c>
      <c r="S21" s="344">
        <f>'TNC Results'!C62</f>
        <v>0</v>
      </c>
      <c r="T21" s="29">
        <f>'TNC Results'!G62</f>
        <v>0</v>
      </c>
      <c r="U21" s="29">
        <f>'TNC Results'!L62</f>
        <v>1</v>
      </c>
      <c r="V21" s="345">
        <f>'TNC Results'!Q62</f>
        <v>1</v>
      </c>
      <c r="W21" s="344">
        <f ca="1">SUMIF('Census Tract'!$A$5:$A$832,County!$A21,'Census Tract'!V$5:V$833)</f>
        <v>3.5916851988849956</v>
      </c>
      <c r="X21" s="29">
        <f ca="1">SUMIF('Census Tract'!$A$5:$A$832,County!$A21,'Census Tract'!W$5:W$833)</f>
        <v>17.919103342504531</v>
      </c>
      <c r="Y21" s="29">
        <f ca="1">SUMIF('Census Tract'!$A$5:$A$832,County!$A21,'Census Tract'!X$5:X$833)</f>
        <v>82.604498469008092</v>
      </c>
      <c r="Z21" s="105">
        <f ca="1">SUMIF('Census Tract'!$A$5:$A$832,County!$A21,'Census Tract'!Y$5:Y$833)</f>
        <v>179.48524028714735</v>
      </c>
      <c r="AA21" s="29">
        <f ca="1">SUMIF('Census Tract'!$A$5:$A$832,County!$A21,'Census Tract'!Z$5:Z$833)</f>
        <v>3.1306922046014019</v>
      </c>
      <c r="AB21" s="29">
        <f ca="1">SUMIF('Census Tract'!$A$5:$A$832,County!$A21,'Census Tract'!AA$5:AA$833)</f>
        <v>15.442430607260304</v>
      </c>
      <c r="AC21" s="29">
        <f ca="1">SUMIF('Census Tract'!$A$5:$A$832,County!$A21,'Census Tract'!AB$5:AB$833)</f>
        <v>71.066112480809323</v>
      </c>
      <c r="AD21" s="105">
        <f ca="1">SUMIF('Census Tract'!$A$5:$A$832,County!$A21,'Census Tract'!AC$5:AC$833)</f>
        <v>154.38411537790029</v>
      </c>
      <c r="AE21" s="29">
        <f ca="1">SUMIF('Census Tract'!$A$5:$A$832,County!$A21,'Census Tract'!AD$5:AD$833)</f>
        <v>1.6136293074963015</v>
      </c>
      <c r="AF21" s="29">
        <f ca="1">SUMIF('Census Tract'!$A$5:$A$832,County!$A21,'Census Tract'!AE$5:AE$833)</f>
        <v>8.00688214354272</v>
      </c>
      <c r="AG21" s="29">
        <f ca="1">SUMIF('Census Tract'!$A$5:$A$832,County!$A21,'Census Tract'!AF$5:AF$833)</f>
        <v>36.038607046557956</v>
      </c>
      <c r="AH21" s="345">
        <f ca="1">SUMIF('Census Tract'!$A$5:$A$832,County!$A21,'Census Tract'!AG$5:AG$833)</f>
        <v>77.898203660348798</v>
      </c>
    </row>
    <row r="22" spans="1:34" ht="15.75" x14ac:dyDescent="0.25">
      <c r="A22" s="80" t="s">
        <v>44</v>
      </c>
      <c r="B22" s="233">
        <v>41035</v>
      </c>
      <c r="C22" s="53">
        <v>66921</v>
      </c>
      <c r="D22" s="53">
        <v>68775</v>
      </c>
      <c r="E22" s="53">
        <v>142</v>
      </c>
      <c r="F22" s="53">
        <v>222</v>
      </c>
      <c r="G22" s="344">
        <f ca="1">SUMIF('Census Tract'!$A$5:$A$832,County!$A22,'Census Tract'!$J$5:$J$833)</f>
        <v>17.890622196703664</v>
      </c>
      <c r="H22" s="29">
        <f ca="1">SUMIF('Census Tract'!$A$5:$A$832,County!$A22,'Census Tract'!K$5:K$833)</f>
        <v>89.644220935770321</v>
      </c>
      <c r="I22" s="29">
        <f ca="1">SUMIF('Census Tract'!$A$5:$A$832,County!$A22,'Census Tract'!L$5:L$833)</f>
        <v>414.08337373979936</v>
      </c>
      <c r="J22" s="105">
        <f ca="1">SUMIF('Census Tract'!$A$5:$A$832,County!$A22,'Census Tract'!M$5:M$833)</f>
        <v>900.13851178662867</v>
      </c>
      <c r="K22" s="29">
        <f ca="1">SUMIF('Census Tract'!$A$5:$A$832,County!$A22,'Census Tract'!N$5:N$833)</f>
        <v>16.750333267798752</v>
      </c>
      <c r="L22" s="29">
        <f ca="1">SUMIF('Census Tract'!$A$5:$A$832,County!$A22,'Census Tract'!O$5:O$833)</f>
        <v>84.570088396935716</v>
      </c>
      <c r="M22" s="29">
        <f ca="1">SUMIF('Census Tract'!$A$5:$A$832,County!$A22,'Census Tract'!P$5:P$833)</f>
        <v>391.38672993498233</v>
      </c>
      <c r="N22" s="105">
        <f ca="1">SUMIF('Census Tract'!$A$5:$A$832,County!$A22,'Census Tract'!Q$5:Q$833)</f>
        <v>851.07095285117543</v>
      </c>
      <c r="O22" s="29">
        <f ca="1">SUMIF('Census Tract'!$A$5:$A$832,County!$A22,'Census Tract'!R$5:R$833)</f>
        <v>9.7425164581576276</v>
      </c>
      <c r="P22" s="29">
        <f ca="1">SUMIF('Census Tract'!$A$5:$A$832,County!$A22,'Census Tract'!S$5:S$833)</f>
        <v>49.330059850592235</v>
      </c>
      <c r="Q22" s="29">
        <f ca="1">SUMIF('Census Tract'!$A$5:$A$832,County!$A22,'Census Tract'!T$5:T$833)</f>
        <v>224.53871906917215</v>
      </c>
      <c r="R22" s="345">
        <f ca="1">SUMIF('Census Tract'!$A$5:$A$832,County!$A22,'Census Tract'!U$5:U$833)</f>
        <v>486.62879355939918</v>
      </c>
      <c r="S22" s="344">
        <f>'TNC Results'!C63</f>
        <v>0</v>
      </c>
      <c r="T22" s="29">
        <f>'TNC Results'!G63</f>
        <v>0</v>
      </c>
      <c r="U22" s="29">
        <f>'TNC Results'!L63</f>
        <v>1</v>
      </c>
      <c r="V22" s="345">
        <f>'TNC Results'!Q63</f>
        <v>1</v>
      </c>
      <c r="W22" s="344">
        <f ca="1">SUMIF('Census Tract'!$A$5:$A$832,County!$A22,'Census Tract'!V$5:V$833)</f>
        <v>1.8729663040095956</v>
      </c>
      <c r="X22" s="29">
        <f ca="1">SUMIF('Census Tract'!$A$5:$A$832,County!$A22,'Census Tract'!W$5:W$833)</f>
        <v>9.3449354100693931</v>
      </c>
      <c r="Y22" s="29">
        <f ca="1">SUMIF('Census Tract'!$A$5:$A$832,County!$A22,'Census Tract'!X$5:X$833)</f>
        <v>43.080130507407176</v>
      </c>
      <c r="Z22" s="105">
        <f ca="1">SUMIF('Census Tract'!$A$5:$A$832,County!$A22,'Census Tract'!Y$5:Y$833)</f>
        <v>93.606289056297371</v>
      </c>
      <c r="AA22" s="29">
        <f ca="1">SUMIF('Census Tract'!$A$5:$A$832,County!$A22,'Census Tract'!Z$5:Z$833)</f>
        <v>1.9158933345508977</v>
      </c>
      <c r="AB22" s="29">
        <f ca="1">SUMIF('Census Tract'!$A$5:$A$832,County!$A22,'Census Tract'!AA$5:AA$833)</f>
        <v>9.4928099221402817</v>
      </c>
      <c r="AC22" s="29">
        <f ca="1">SUMIF('Census Tract'!$A$5:$A$832,County!$A22,'Census Tract'!AB$5:AB$833)</f>
        <v>43.733825557515743</v>
      </c>
      <c r="AD22" s="105">
        <f ca="1">SUMIF('Census Tract'!$A$5:$A$832,County!$A22,'Census Tract'!AC$5:AC$833)</f>
        <v>95.025350814871629</v>
      </c>
      <c r="AE22" s="29">
        <f ca="1">SUMIF('Census Tract'!$A$5:$A$832,County!$A22,'Census Tract'!AD$5:AD$833)</f>
        <v>1.0116894168292454</v>
      </c>
      <c r="AF22" s="29">
        <f ca="1">SUMIF('Census Tract'!$A$5:$A$832,County!$A22,'Census Tract'!AE$5:AE$833)</f>
        <v>5.0415773517454365</v>
      </c>
      <c r="AG22" s="29">
        <f ca="1">SUMIF('Census Tract'!$A$5:$A$832,County!$A22,'Census Tract'!AF$5:AF$833)</f>
        <v>22.74658768071032</v>
      </c>
      <c r="AH22" s="345">
        <f ca="1">SUMIF('Census Tract'!$A$5:$A$832,County!$A22,'Census Tract'!AG$5:AG$833)</f>
        <v>49.195230223593235</v>
      </c>
    </row>
    <row r="23" spans="1:34" ht="15.75" x14ac:dyDescent="0.25">
      <c r="A23" s="80" t="s">
        <v>45</v>
      </c>
      <c r="B23" s="233">
        <v>41037</v>
      </c>
      <c r="C23" s="53">
        <v>7837</v>
      </c>
      <c r="D23" s="53">
        <v>8760</v>
      </c>
      <c r="E23" s="53">
        <v>9</v>
      </c>
      <c r="F23" s="53">
        <v>39</v>
      </c>
      <c r="G23" s="344">
        <f ca="1">SUMIF('Census Tract'!$A$5:$A$832,County!$A23,'Census Tract'!$J$5:$J$833)</f>
        <v>3.6662302805561602</v>
      </c>
      <c r="H23" s="29">
        <f ca="1">SUMIF('Census Tract'!$A$5:$A$832,County!$A23,'Census Tract'!K$5:K$833)</f>
        <v>18.493841473633285</v>
      </c>
      <c r="I23" s="29">
        <f ca="1">SUMIF('Census Tract'!$A$5:$A$832,County!$A23,'Census Tract'!L$5:L$833)</f>
        <v>85.692322491826516</v>
      </c>
      <c r="J23" s="105">
        <f ca="1">SUMIF('Census Tract'!$A$5:$A$832,County!$A23,'Census Tract'!M$5:M$833)</f>
        <v>186.40797194828991</v>
      </c>
      <c r="K23" s="29">
        <f ca="1">SUMIF('Census Tract'!$A$5:$A$832,County!$A23,'Census Tract'!N$5:N$833)</f>
        <v>2.3977214607325319</v>
      </c>
      <c r="L23" s="29">
        <f ca="1">SUMIF('Census Tract'!$A$5:$A$832,County!$A23,'Census Tract'!O$5:O$833)</f>
        <v>12.532389650547785</v>
      </c>
      <c r="M23" s="29">
        <f ca="1">SUMIF('Census Tract'!$A$5:$A$832,County!$A23,'Census Tract'!P$5:P$833)</f>
        <v>58.469116750772244</v>
      </c>
      <c r="N23" s="105">
        <f ca="1">SUMIF('Census Tract'!$A$5:$A$832,County!$A23,'Census Tract'!Q$5:Q$833)</f>
        <v>127.31608862670939</v>
      </c>
      <c r="O23" s="29">
        <f ca="1">SUMIF('Census Tract'!$A$5:$A$832,County!$A23,'Census Tract'!R$5:R$833)</f>
        <v>1.6375353831220743</v>
      </c>
      <c r="P23" s="29">
        <f ca="1">SUMIF('Census Tract'!$A$5:$A$832,County!$A23,'Census Tract'!S$5:S$833)</f>
        <v>8.4831389219927331</v>
      </c>
      <c r="Q23" s="29">
        <f ca="1">SUMIF('Census Tract'!$A$5:$A$832,County!$A23,'Census Tract'!T$5:T$833)</f>
        <v>39.090055319992942</v>
      </c>
      <c r="R23" s="345">
        <f ca="1">SUMIF('Census Tract'!$A$5:$A$832,County!$A23,'Census Tract'!U$5:U$833)</f>
        <v>84.958922640504127</v>
      </c>
      <c r="S23" s="344">
        <f>'TNC Results'!C64</f>
        <v>0</v>
      </c>
      <c r="T23" s="29">
        <f>'TNC Results'!G64</f>
        <v>0</v>
      </c>
      <c r="U23" s="29">
        <f>'TNC Results'!L64</f>
        <v>0</v>
      </c>
      <c r="V23" s="345">
        <f>'TNC Results'!Q64</f>
        <v>0</v>
      </c>
      <c r="W23" s="344">
        <f ca="1">SUMIF('Census Tract'!$A$5:$A$832,County!$A23,'Census Tract'!V$5:V$833)</f>
        <v>0.91655757013903982</v>
      </c>
      <c r="X23" s="29">
        <f ca="1">SUMIF('Census Tract'!$A$5:$A$832,County!$A23,'Census Tract'!W$5:W$833)</f>
        <v>4.6234603684083204</v>
      </c>
      <c r="Y23" s="29">
        <f ca="1">SUMIF('Census Tract'!$A$5:$A$832,County!$A23,'Census Tract'!X$5:X$833)</f>
        <v>21.423080622956633</v>
      </c>
      <c r="Z23" s="105">
        <f ca="1">SUMIF('Census Tract'!$A$5:$A$832,County!$A23,'Census Tract'!Y$5:Y$833)</f>
        <v>46.601992987072464</v>
      </c>
      <c r="AA23" s="29">
        <f ca="1">SUMIF('Census Tract'!$A$5:$A$832,County!$A23,'Census Tract'!Z$5:Z$833)</f>
        <v>0.59943036518313297</v>
      </c>
      <c r="AB23" s="29">
        <f ca="1">SUMIF('Census Tract'!$A$5:$A$832,County!$A23,'Census Tract'!AA$5:AA$833)</f>
        <v>3.1330974126369471</v>
      </c>
      <c r="AC23" s="29">
        <f ca="1">SUMIF('Census Tract'!$A$5:$A$832,County!$A23,'Census Tract'!AB$5:AB$833)</f>
        <v>14.617279187693061</v>
      </c>
      <c r="AD23" s="105">
        <f ca="1">SUMIF('Census Tract'!$A$5:$A$832,County!$A23,'Census Tract'!AC$5:AC$833)</f>
        <v>31.829022156677354</v>
      </c>
      <c r="AE23" s="29">
        <f ca="1">SUMIF('Census Tract'!$A$5:$A$832,County!$A23,'Census Tract'!AD$5:AD$833)</f>
        <v>0.40938384578051856</v>
      </c>
      <c r="AF23" s="29">
        <f ca="1">SUMIF('Census Tract'!$A$5:$A$832,County!$A23,'Census Tract'!AE$5:AE$833)</f>
        <v>2.1207847304981828</v>
      </c>
      <c r="AG23" s="29">
        <f ca="1">SUMIF('Census Tract'!$A$5:$A$832,County!$A23,'Census Tract'!AF$5:AF$833)</f>
        <v>9.7725138299982319</v>
      </c>
      <c r="AH23" s="345">
        <f ca="1">SUMIF('Census Tract'!$A$5:$A$832,County!$A23,'Census Tract'!AG$5:AG$833)</f>
        <v>21.239730660126028</v>
      </c>
    </row>
    <row r="24" spans="1:34" ht="15.75" x14ac:dyDescent="0.25">
      <c r="A24" s="80" t="s">
        <v>46</v>
      </c>
      <c r="B24" s="233">
        <v>41039</v>
      </c>
      <c r="C24" s="53">
        <v>373340</v>
      </c>
      <c r="D24" s="53">
        <v>335956</v>
      </c>
      <c r="E24" s="53">
        <v>2891</v>
      </c>
      <c r="F24" s="53">
        <v>2891</v>
      </c>
      <c r="G24" s="344">
        <f ca="1">SUMIF('Census Tract'!$A$5:$A$832,County!$A24,'Census Tract'!$J$5:$J$833)</f>
        <v>102.81641797764381</v>
      </c>
      <c r="H24" s="29">
        <f ca="1">SUMIF('Census Tract'!$A$5:$A$832,County!$A24,'Census Tract'!K$5:K$833)</f>
        <v>513.63709323382272</v>
      </c>
      <c r="I24" s="29">
        <f ca="1">SUMIF('Census Tract'!$A$5:$A$832,County!$A24,'Census Tract'!L$5:L$833)</f>
        <v>2369.2644732668286</v>
      </c>
      <c r="J24" s="105">
        <f ca="1">SUMIF('Census Tract'!$A$5:$A$832,County!$A24,'Census Tract'!M$5:M$833)</f>
        <v>5148.7167716472995</v>
      </c>
      <c r="K24" s="29">
        <f ca="1">SUMIF('Census Tract'!$A$5:$A$832,County!$A24,'Census Tract'!N$5:N$833)</f>
        <v>76.547399269801531</v>
      </c>
      <c r="L24" s="29">
        <f ca="1">SUMIF('Census Tract'!$A$5:$A$832,County!$A24,'Census Tract'!O$5:O$833)</f>
        <v>377.95813026563263</v>
      </c>
      <c r="M24" s="29">
        <f ca="1">SUMIF('Census Tract'!$A$5:$A$832,County!$A24,'Census Tract'!P$5:P$833)</f>
        <v>1739.7938202889873</v>
      </c>
      <c r="N24" s="105">
        <f ca="1">SUMIF('Census Tract'!$A$5:$A$832,County!$A24,'Census Tract'!Q$5:Q$833)</f>
        <v>3779.6911401190073</v>
      </c>
      <c r="O24" s="29">
        <f ca="1">SUMIF('Census Tract'!$A$5:$A$832,County!$A24,'Census Tract'!R$5:R$833)</f>
        <v>39.671193927261491</v>
      </c>
      <c r="P24" s="29">
        <f ca="1">SUMIF('Census Tract'!$A$5:$A$832,County!$A24,'Census Tract'!S$5:S$833)</f>
        <v>197.04292360855686</v>
      </c>
      <c r="Q24" s="29">
        <f ca="1">SUMIF('Census Tract'!$A$5:$A$832,County!$A24,'Census Tract'!T$5:T$833)</f>
        <v>887.37139305332948</v>
      </c>
      <c r="R24" s="345">
        <f ca="1">SUMIF('Census Tract'!$A$5:$A$832,County!$A24,'Census Tract'!U$5:U$833)</f>
        <v>1918.3229450448539</v>
      </c>
      <c r="S24" s="344">
        <f>'TNC Results'!C65</f>
        <v>0</v>
      </c>
      <c r="T24" s="29">
        <f>'TNC Results'!G65</f>
        <v>1</v>
      </c>
      <c r="U24" s="29">
        <f>'TNC Results'!L65</f>
        <v>4</v>
      </c>
      <c r="V24" s="345">
        <f>'TNC Results'!Q65</f>
        <v>5</v>
      </c>
      <c r="W24" s="344">
        <f ca="1">SUMIF('Census Tract'!$A$5:$A$832,County!$A24,'Census Tract'!V$5:V$833)</f>
        <v>12.262773248471643</v>
      </c>
      <c r="X24" s="29">
        <f ca="1">SUMIF('Census Tract'!$A$5:$A$832,County!$A24,'Census Tract'!W$5:W$833)</f>
        <v>61.083300131310125</v>
      </c>
      <c r="Y24" s="29">
        <f ca="1">SUMIF('Census Tract'!$A$5:$A$832,County!$A24,'Census Tract'!X$5:X$833)</f>
        <v>281.37710950357337</v>
      </c>
      <c r="Z24" s="105">
        <f ca="1">SUMIF('Census Tract'!$A$5:$A$832,County!$A24,'Census Tract'!Y$5:Y$833)</f>
        <v>611.28228767763812</v>
      </c>
      <c r="AA24" s="29">
        <f ca="1">SUMIF('Census Tract'!$A$5:$A$832,County!$A24,'Census Tract'!Z$5:Z$833)</f>
        <v>5.771299976518546</v>
      </c>
      <c r="AB24" s="29">
        <f ca="1">SUMIF('Census Tract'!$A$5:$A$832,County!$A24,'Census Tract'!AA$5:AA$833)</f>
        <v>28.144705094920752</v>
      </c>
      <c r="AC24" s="29">
        <f ca="1">SUMIF('Census Tract'!$A$5:$A$832,County!$A24,'Census Tract'!AB$5:AB$833)</f>
        <v>129.15824390180859</v>
      </c>
      <c r="AD24" s="105">
        <f ca="1">SUMIF('Census Tract'!$A$5:$A$832,County!$A24,'Census Tract'!AC$5:AC$833)</f>
        <v>280.44731874098454</v>
      </c>
      <c r="AE24" s="29">
        <f ca="1">SUMIF('Census Tract'!$A$5:$A$832,County!$A24,'Census Tract'!AD$5:AD$833)</f>
        <v>2.7908560344582707</v>
      </c>
      <c r="AF24" s="29">
        <f ca="1">SUMIF('Census Tract'!$A$5:$A$832,County!$A24,'Census Tract'!AE$5:AE$833)</f>
        <v>13.684679281216319</v>
      </c>
      <c r="AG24" s="29">
        <f ca="1">SUMIF('Census Tract'!$A$5:$A$832,County!$A24,'Census Tract'!AF$5:AF$833)</f>
        <v>61.178714564737845</v>
      </c>
      <c r="AH24" s="345">
        <f ca="1">SUMIF('Census Tract'!$A$5:$A$832,County!$A24,'Census Tract'!AG$5:AG$833)</f>
        <v>132.02632758432748</v>
      </c>
    </row>
    <row r="25" spans="1:34" ht="15.75" x14ac:dyDescent="0.25">
      <c r="A25" s="80" t="s">
        <v>47</v>
      </c>
      <c r="B25" s="233">
        <v>41041</v>
      </c>
      <c r="C25" s="53">
        <v>48547</v>
      </c>
      <c r="D25" s="53">
        <v>49876</v>
      </c>
      <c r="E25" s="53">
        <v>319</v>
      </c>
      <c r="F25" s="53">
        <v>419</v>
      </c>
      <c r="G25" s="344">
        <f ca="1">SUMIF('Census Tract'!$A$5:$A$832,County!$A25,'Census Tract'!$J$5:$J$833)</f>
        <v>16.016855769576598</v>
      </c>
      <c r="H25" s="29">
        <f ca="1">SUMIF('Census Tract'!$A$5:$A$832,County!$A25,'Census Tract'!K$5:K$833)</f>
        <v>80.41045265094958</v>
      </c>
      <c r="I25" s="29">
        <f ca="1">SUMIF('Census Tract'!$A$5:$A$832,County!$A25,'Census Tract'!L$5:L$833)</f>
        <v>371.76459494144143</v>
      </c>
      <c r="J25" s="105">
        <f ca="1">SUMIF('Census Tract'!$A$5:$A$832,County!$A25,'Census Tract'!M$5:M$833)</f>
        <v>808.30768347844969</v>
      </c>
      <c r="K25" s="29">
        <f ca="1">SUMIF('Census Tract'!$A$5:$A$832,County!$A25,'Census Tract'!N$5:N$833)</f>
        <v>12.743122841575925</v>
      </c>
      <c r="L25" s="29">
        <f ca="1">SUMIF('Census Tract'!$A$5:$A$832,County!$A25,'Census Tract'!O$5:O$833)</f>
        <v>65.300163324319328</v>
      </c>
      <c r="M25" s="29">
        <f ca="1">SUMIF('Census Tract'!$A$5:$A$832,County!$A25,'Census Tract'!P$5:P$833)</f>
        <v>303.26550406583186</v>
      </c>
      <c r="N25" s="105">
        <f ca="1">SUMIF('Census Tract'!$A$5:$A$832,County!$A25,'Census Tract'!Q$5:Q$833)</f>
        <v>659.84562003596045</v>
      </c>
      <c r="O25" s="29">
        <f ca="1">SUMIF('Census Tract'!$A$5:$A$832,County!$A25,'Census Tract'!R$5:R$833)</f>
        <v>7.9595664557367831</v>
      </c>
      <c r="P25" s="29">
        <f ca="1">SUMIF('Census Tract'!$A$5:$A$832,County!$A25,'Census Tract'!S$5:S$833)</f>
        <v>40.734476922141447</v>
      </c>
      <c r="Q25" s="29">
        <f ca="1">SUMIF('Census Tract'!$A$5:$A$832,County!$A25,'Census Tract'!T$5:T$833)</f>
        <v>186.48875309740151</v>
      </c>
      <c r="R25" s="345">
        <f ca="1">SUMIF('Census Tract'!$A$5:$A$832,County!$A25,'Census Tract'!U$5:U$833)</f>
        <v>404.70992968634027</v>
      </c>
      <c r="S25" s="344">
        <f>'TNC Results'!C66</f>
        <v>0</v>
      </c>
      <c r="T25" s="29">
        <f>'TNC Results'!G66</f>
        <v>0</v>
      </c>
      <c r="U25" s="29">
        <f>'TNC Results'!L66</f>
        <v>1</v>
      </c>
      <c r="V25" s="345">
        <f>'TNC Results'!Q66</f>
        <v>1</v>
      </c>
      <c r="W25" s="344">
        <f ca="1">SUMIF('Census Tract'!$A$5:$A$832,County!$A25,'Census Tract'!V$5:V$833)</f>
        <v>2.0036911367391737</v>
      </c>
      <c r="X25" s="29">
        <f ca="1">SUMIF('Census Tract'!$A$5:$A$832,County!$A25,'Census Tract'!W$5:W$833)</f>
        <v>10.031679271485846</v>
      </c>
      <c r="Y25" s="29">
        <f ca="1">SUMIF('Census Tract'!$A$5:$A$832,County!$A25,'Census Tract'!X$5:X$833)</f>
        <v>46.320594390836014</v>
      </c>
      <c r="Z25" s="105">
        <f ca="1">SUMIF('Census Tract'!$A$5:$A$832,County!$A25,'Census Tract'!Y$5:Y$833)</f>
        <v>100.68361079742697</v>
      </c>
      <c r="AA25" s="29">
        <f ca="1">SUMIF('Census Tract'!$A$5:$A$832,County!$A25,'Census Tract'!Z$5:Z$833)</f>
        <v>1.920994175522218</v>
      </c>
      <c r="AB25" s="29">
        <f ca="1">SUMIF('Census Tract'!$A$5:$A$832,County!$A25,'Census Tract'!AA$5:AA$833)</f>
        <v>9.8007438747200233</v>
      </c>
      <c r="AC25" s="29">
        <f ca="1">SUMIF('Census Tract'!$A$5:$A$832,County!$A25,'Census Tract'!AB$5:AB$833)</f>
        <v>45.469636249784621</v>
      </c>
      <c r="AD25" s="105">
        <f ca="1">SUMIF('Census Tract'!$A$5:$A$832,County!$A25,'Census Tract'!AC$5:AC$833)</f>
        <v>98.915567533228057</v>
      </c>
      <c r="AE25" s="29">
        <f ca="1">SUMIF('Census Tract'!$A$5:$A$832,County!$A25,'Census Tract'!AD$5:AD$833)</f>
        <v>1.1753449567923511</v>
      </c>
      <c r="AF25" s="29">
        <f ca="1">SUMIF('Census Tract'!$A$5:$A$832,County!$A25,'Census Tract'!AE$5:AE$833)</f>
        <v>5.9970051605452239</v>
      </c>
      <c r="AG25" s="29">
        <f ca="1">SUMIF('Census Tract'!$A$5:$A$832,County!$A25,'Census Tract'!AF$5:AF$833)</f>
        <v>27.410846416786072</v>
      </c>
      <c r="AH25" s="345">
        <f ca="1">SUMIF('Census Tract'!$A$5:$A$832,County!$A25,'Census Tract'!AG$5:AG$833)</f>
        <v>59.463505986763749</v>
      </c>
    </row>
    <row r="26" spans="1:34" ht="15.75" x14ac:dyDescent="0.25">
      <c r="A26" s="80" t="s">
        <v>48</v>
      </c>
      <c r="B26" s="233">
        <v>41043</v>
      </c>
      <c r="C26" s="53">
        <v>125048</v>
      </c>
      <c r="D26" s="53">
        <v>123432</v>
      </c>
      <c r="E26" s="53">
        <v>556</v>
      </c>
      <c r="F26" s="53">
        <v>656</v>
      </c>
      <c r="G26" s="344">
        <f ca="1">SUMIF('Census Tract'!$A$5:$A$832,County!$A26,'Census Tract'!$J$5:$J$833)</f>
        <v>52.025476540308787</v>
      </c>
      <c r="H26" s="29">
        <f ca="1">SUMIF('Census Tract'!$A$5:$A$832,County!$A26,'Census Tract'!K$5:K$833)</f>
        <v>261.69920009916683</v>
      </c>
      <c r="I26" s="29">
        <f ca="1">SUMIF('Census Tract'!$A$5:$A$832,County!$A26,'Census Tract'!L$5:L$833)</f>
        <v>1211.0239179138071</v>
      </c>
      <c r="J26" s="105">
        <f ca="1">SUMIF('Census Tract'!$A$5:$A$832,County!$A26,'Census Tract'!M$5:M$833)</f>
        <v>2633.5981024107427</v>
      </c>
      <c r="K26" s="29">
        <f ca="1">SUMIF('Census Tract'!$A$5:$A$832,County!$A26,'Census Tract'!N$5:N$833)</f>
        <v>30.770911507443582</v>
      </c>
      <c r="L26" s="29">
        <f ca="1">SUMIF('Census Tract'!$A$5:$A$832,County!$A26,'Census Tract'!O$5:O$833)</f>
        <v>156.5024659544361</v>
      </c>
      <c r="M26" s="29">
        <f ca="1">SUMIF('Census Tract'!$A$5:$A$832,County!$A26,'Census Tract'!P$5:P$833)</f>
        <v>725.54680746225426</v>
      </c>
      <c r="N26" s="105">
        <f ca="1">SUMIF('Census Tract'!$A$5:$A$832,County!$A26,'Census Tract'!Q$5:Q$833)</f>
        <v>1578.1716965829278</v>
      </c>
      <c r="O26" s="29">
        <f ca="1">SUMIF('Census Tract'!$A$5:$A$832,County!$A26,'Census Tract'!R$5:R$833)</f>
        <v>18.549027920563329</v>
      </c>
      <c r="P26" s="29">
        <f ca="1">SUMIF('Census Tract'!$A$5:$A$832,County!$A26,'Census Tract'!S$5:S$833)</f>
        <v>94.434943561439937</v>
      </c>
      <c r="Q26" s="29">
        <f ca="1">SUMIF('Census Tract'!$A$5:$A$832,County!$A26,'Census Tract'!T$5:T$833)</f>
        <v>431.12451984999558</v>
      </c>
      <c r="R26" s="345">
        <f ca="1">SUMIF('Census Tract'!$A$5:$A$832,County!$A26,'Census Tract'!U$5:U$833)</f>
        <v>934.99711334656206</v>
      </c>
      <c r="S26" s="344">
        <f>'TNC Results'!C67</f>
        <v>0</v>
      </c>
      <c r="T26" s="29">
        <f>'TNC Results'!G67</f>
        <v>0</v>
      </c>
      <c r="U26" s="29">
        <f>'TNC Results'!L67</f>
        <v>1</v>
      </c>
      <c r="V26" s="345">
        <f>'TNC Results'!Q67</f>
        <v>2</v>
      </c>
      <c r="W26" s="344">
        <f ca="1">SUMIF('Census Tract'!$A$5:$A$832,County!$A26,'Census Tract'!V$5:V$833)</f>
        <v>2.3793781003694616</v>
      </c>
      <c r="X26" s="29">
        <f ca="1">SUMIF('Census Tract'!$A$5:$A$832,County!$A26,'Census Tract'!W$5:W$833)</f>
        <v>11.896900459974084</v>
      </c>
      <c r="Y26" s="29">
        <f ca="1">SUMIF('Census Tract'!$A$5:$A$832,County!$A26,'Census Tract'!X$5:X$833)</f>
        <v>54.899328290747093</v>
      </c>
      <c r="Z26" s="105">
        <f ca="1">SUMIF('Census Tract'!$A$5:$A$832,County!$A26,'Census Tract'!Y$5:Y$833)</f>
        <v>119.31413485505679</v>
      </c>
      <c r="AA26" s="29">
        <f ca="1">SUMIF('Census Tract'!$A$5:$A$832,County!$A26,'Census Tract'!Z$5:Z$833)</f>
        <v>1.8043490524594734</v>
      </c>
      <c r="AB26" s="29">
        <f ca="1">SUMIF('Census Tract'!$A$5:$A$832,County!$A26,'Census Tract'!AA$5:AA$833)</f>
        <v>9.0661912057617684</v>
      </c>
      <c r="AC26" s="29">
        <f ca="1">SUMIF('Census Tract'!$A$5:$A$832,County!$A26,'Census Tract'!AB$5:AB$833)</f>
        <v>41.909809106078683</v>
      </c>
      <c r="AD26" s="105">
        <f ca="1">SUMIF('Census Tract'!$A$5:$A$832,County!$A26,'Census Tract'!AC$5:AC$833)</f>
        <v>91.115011347474081</v>
      </c>
      <c r="AE26" s="29">
        <f ca="1">SUMIF('Census Tract'!$A$5:$A$832,County!$A26,'Census Tract'!AD$5:AD$833)</f>
        <v>1.0245722477191157</v>
      </c>
      <c r="AF26" s="29">
        <f ca="1">SUMIF('Census Tract'!$A$5:$A$832,County!$A26,'Census Tract'!AE$5:AE$833)</f>
        <v>5.1681582476059145</v>
      </c>
      <c r="AG26" s="29">
        <f ca="1">SUMIF('Census Tract'!$A$5:$A$832,County!$A26,'Census Tract'!AF$5:AF$833)</f>
        <v>23.475371638514979</v>
      </c>
      <c r="AH26" s="345">
        <f ca="1">SUMIF('Census Tract'!$A$5:$A$832,County!$A26,'Census Tract'!AG$5:AG$833)</f>
        <v>50.851969076902201</v>
      </c>
    </row>
    <row r="27" spans="1:34" ht="15.75" x14ac:dyDescent="0.25">
      <c r="A27" s="80" t="s">
        <v>49</v>
      </c>
      <c r="B27" s="233">
        <v>41045</v>
      </c>
      <c r="C27" s="53">
        <v>30412</v>
      </c>
      <c r="D27" s="53">
        <v>27400</v>
      </c>
      <c r="E27" s="53">
        <v>36</v>
      </c>
      <c r="F27" s="53">
        <v>66</v>
      </c>
      <c r="G27" s="344">
        <f ca="1">SUMIF('Census Tract'!$A$5:$A$832,County!$A27,'Census Tract'!$J$5:$J$833)</f>
        <v>12.927935287378007</v>
      </c>
      <c r="H27" s="29">
        <f ca="1">SUMIF('Census Tract'!$A$5:$A$832,County!$A27,'Census Tract'!K$5:K$833)</f>
        <v>64.923293639666625</v>
      </c>
      <c r="I27" s="29">
        <f ca="1">SUMIF('Census Tract'!$A$5:$A$832,County!$A27,'Census Tract'!L$5:L$833)</f>
        <v>300.20594625896092</v>
      </c>
      <c r="J27" s="105">
        <f ca="1">SUMIF('Census Tract'!$A$5:$A$832,County!$A27,'Census Tract'!M$5:M$833)</f>
        <v>652.74279275943536</v>
      </c>
      <c r="K27" s="29">
        <f ca="1">SUMIF('Census Tract'!$A$5:$A$832,County!$A27,'Census Tract'!N$5:N$833)</f>
        <v>6.9983858033860411</v>
      </c>
      <c r="L27" s="29">
        <f ca="1">SUMIF('Census Tract'!$A$5:$A$832,County!$A27,'Census Tract'!O$5:O$833)</f>
        <v>35.858749089989033</v>
      </c>
      <c r="M27" s="29">
        <f ca="1">SUMIF('Census Tract'!$A$5:$A$832,County!$A27,'Census Tract'!P$5:P$833)</f>
        <v>166.5306853344635</v>
      </c>
      <c r="N27" s="105">
        <f ca="1">SUMIF('Census Tract'!$A$5:$A$832,County!$A27,'Census Tract'!Q$5:Q$833)</f>
        <v>362.33639208455651</v>
      </c>
      <c r="O27" s="29">
        <f ca="1">SUMIF('Census Tract'!$A$5:$A$832,County!$A27,'Census Tract'!R$5:R$833)</f>
        <v>4.3693735945685663</v>
      </c>
      <c r="P27" s="29">
        <f ca="1">SUMIF('Census Tract'!$A$5:$A$832,County!$A27,'Census Tract'!S$5:S$833)</f>
        <v>22.359614205271498</v>
      </c>
      <c r="Q27" s="29">
        <f ca="1">SUMIF('Census Tract'!$A$5:$A$832,County!$A27,'Census Tract'!T$5:T$833)</f>
        <v>102.36228361641231</v>
      </c>
      <c r="R27" s="345">
        <f ca="1">SUMIF('Census Tract'!$A$5:$A$832,County!$A27,'Census Tract'!U$5:U$833)</f>
        <v>222.14049612433536</v>
      </c>
      <c r="S27" s="344">
        <f>'TNC Results'!C68</f>
        <v>0</v>
      </c>
      <c r="T27" s="29">
        <f>'TNC Results'!G68</f>
        <v>0</v>
      </c>
      <c r="U27" s="29">
        <f>'TNC Results'!L68</f>
        <v>0</v>
      </c>
      <c r="V27" s="345">
        <f>'TNC Results'!Q68</f>
        <v>0</v>
      </c>
      <c r="W27" s="344">
        <f ca="1">SUMIF('Census Tract'!$A$5:$A$832,County!$A27,'Census Tract'!V$5:V$833)</f>
        <v>2.6223539543630863</v>
      </c>
      <c r="X27" s="29">
        <f ca="1">SUMIF('Census Tract'!$A$5:$A$832,County!$A27,'Census Tract'!W$5:W$833)</f>
        <v>13.155621563871383</v>
      </c>
      <c r="Y27" s="29">
        <f ca="1">SUMIF('Census Tract'!$A$5:$A$832,County!$A27,'Census Tract'!X$5:X$833)</f>
        <v>60.80235456615172</v>
      </c>
      <c r="Z27" s="105">
        <f ca="1">SUMIF('Census Tract'!$A$5:$A$832,County!$A27,'Census Tract'!Y$5:Y$833)</f>
        <v>132.1893181100248</v>
      </c>
      <c r="AA27" s="29">
        <f ca="1">SUMIF('Census Tract'!$A$5:$A$832,County!$A27,'Census Tract'!Z$5:Z$833)</f>
        <v>1.5188241218474168</v>
      </c>
      <c r="AB27" s="29">
        <f ca="1">SUMIF('Census Tract'!$A$5:$A$832,County!$A27,'Census Tract'!AA$5:AA$833)</f>
        <v>7.7584884729513472</v>
      </c>
      <c r="AC27" s="29">
        <f ca="1">SUMIF('Census Tract'!$A$5:$A$832,County!$A27,'Census Tract'!AB$5:AB$833)</f>
        <v>36.005222746250212</v>
      </c>
      <c r="AD27" s="105">
        <f ca="1">SUMIF('Census Tract'!$A$5:$A$832,County!$A27,'Census Tract'!AC$5:AC$833)</f>
        <v>78.330368481401649</v>
      </c>
      <c r="AE27" s="29">
        <f ca="1">SUMIF('Census Tract'!$A$5:$A$832,County!$A27,'Census Tract'!AD$5:AD$833)</f>
        <v>0.93473632860905642</v>
      </c>
      <c r="AF27" s="29">
        <f ca="1">SUMIF('Census Tract'!$A$5:$A$832,County!$A27,'Census Tract'!AE$5:AE$833)</f>
        <v>4.7734310134055562</v>
      </c>
      <c r="AG27" s="29">
        <f ca="1">SUMIF('Census Tract'!$A$5:$A$832,County!$A27,'Census Tract'!AF$5:AF$833)</f>
        <v>21.828289398668254</v>
      </c>
      <c r="AH27" s="345">
        <f ca="1">SUMIF('Census Tract'!$A$5:$A$832,County!$A27,'Census Tract'!AG$5:AG$833)</f>
        <v>47.35812400497862</v>
      </c>
    </row>
    <row r="28" spans="1:34" ht="15.75" x14ac:dyDescent="0.25">
      <c r="A28" s="80" t="s">
        <v>50</v>
      </c>
      <c r="B28" s="233">
        <v>41047</v>
      </c>
      <c r="C28" s="53">
        <v>339641</v>
      </c>
      <c r="D28" s="53">
        <v>304076</v>
      </c>
      <c r="E28" s="53">
        <v>1879</v>
      </c>
      <c r="F28" s="53">
        <v>1879</v>
      </c>
      <c r="G28" s="344">
        <f ca="1">SUMIF('Census Tract'!$A$5:$A$832,County!$A28,'Census Tract'!$J$5:$J$833)</f>
        <v>113.25817935757883</v>
      </c>
      <c r="H28" s="29">
        <f ca="1">SUMIF('Census Tract'!$A$5:$A$832,County!$A28,'Census Tract'!K$5:K$833)</f>
        <v>566.28172228655535</v>
      </c>
      <c r="I28" s="29">
        <f ca="1">SUMIF('Census Tract'!$A$5:$A$832,County!$A28,'Census Tract'!L$5:L$833)</f>
        <v>2613.1376605959522</v>
      </c>
      <c r="J28" s="105">
        <f ca="1">SUMIF('Census Tract'!$A$5:$A$832,County!$A28,'Census Tract'!M$5:M$833)</f>
        <v>5679.1897707784537</v>
      </c>
      <c r="K28" s="29">
        <f ca="1">SUMIF('Census Tract'!$A$5:$A$832,County!$A28,'Census Tract'!N$5:N$833)</f>
        <v>68.523975016703687</v>
      </c>
      <c r="L28" s="29">
        <f ca="1">SUMIF('Census Tract'!$A$5:$A$832,County!$A28,'Census Tract'!O$5:O$833)</f>
        <v>337.03080703724544</v>
      </c>
      <c r="M28" s="29">
        <f ca="1">SUMIF('Census Tract'!$A$5:$A$832,County!$A28,'Census Tract'!P$5:P$833)</f>
        <v>1549.9234797404815</v>
      </c>
      <c r="N28" s="105">
        <f ca="1">SUMIF('Census Tract'!$A$5:$A$832,County!$A28,'Census Tract'!Q$5:Q$833)</f>
        <v>3366.6463851088733</v>
      </c>
      <c r="O28" s="29">
        <f ca="1">SUMIF('Census Tract'!$A$5:$A$832,County!$A28,'Census Tract'!R$5:R$833)</f>
        <v>34.766387568884689</v>
      </c>
      <c r="P28" s="29">
        <f ca="1">SUMIF('Census Tract'!$A$5:$A$832,County!$A28,'Census Tract'!S$5:S$833)</f>
        <v>172.02014874632383</v>
      </c>
      <c r="Q28" s="29">
        <f ca="1">SUMIF('Census Tract'!$A$5:$A$832,County!$A28,'Census Tract'!T$5:T$833)</f>
        <v>773.00628914434355</v>
      </c>
      <c r="R28" s="345">
        <f ca="1">SUMIF('Census Tract'!$A$5:$A$832,County!$A28,'Census Tract'!U$5:U$833)</f>
        <v>1670.2298779282112</v>
      </c>
      <c r="S28" s="344">
        <f>'TNC Results'!C69</f>
        <v>0</v>
      </c>
      <c r="T28" s="29">
        <f>'TNC Results'!G69</f>
        <v>1</v>
      </c>
      <c r="U28" s="29">
        <f>'TNC Results'!L69</f>
        <v>9</v>
      </c>
      <c r="V28" s="345">
        <f>'TNC Results'!Q69</f>
        <v>10</v>
      </c>
      <c r="W28" s="344">
        <f ca="1">SUMIF('Census Tract'!$A$5:$A$832,County!$A28,'Census Tract'!V$5:V$833)</f>
        <v>9.5289130670722386</v>
      </c>
      <c r="X28" s="29">
        <f ca="1">SUMIF('Census Tract'!$A$5:$A$832,County!$A28,'Census Tract'!W$5:W$833)</f>
        <v>47.422505924460928</v>
      </c>
      <c r="Y28" s="29">
        <f ca="1">SUMIF('Census Tract'!$A$5:$A$832,County!$A28,'Census Tract'!X$5:X$833)</f>
        <v>218.35650272209159</v>
      </c>
      <c r="Z28" s="105">
        <f ca="1">SUMIF('Census Tract'!$A$5:$A$832,County!$A28,'Census Tract'!Y$5:Y$833)</f>
        <v>474.32690189893202</v>
      </c>
      <c r="AA28" s="29">
        <f ca="1">SUMIF('Census Tract'!$A$5:$A$832,County!$A28,'Census Tract'!Z$5:Z$833)</f>
        <v>4.1005709703233633</v>
      </c>
      <c r="AB28" s="29">
        <f ca="1">SUMIF('Census Tract'!$A$5:$A$832,County!$A28,'Census Tract'!AA$5:AA$833)</f>
        <v>19.658116231325337</v>
      </c>
      <c r="AC28" s="29">
        <f ca="1">SUMIF('Census Tract'!$A$5:$A$832,County!$A28,'Census Tract'!AB$5:AB$833)</f>
        <v>89.826176868760029</v>
      </c>
      <c r="AD28" s="105">
        <f ca="1">SUMIF('Census Tract'!$A$5:$A$832,County!$A28,'Census Tract'!AC$5:AC$833)</f>
        <v>194.8986499537402</v>
      </c>
      <c r="AE28" s="29">
        <f ca="1">SUMIF('Census Tract'!$A$5:$A$832,County!$A28,'Census Tract'!AD$5:AD$833)</f>
        <v>1.7898881456769753</v>
      </c>
      <c r="AF28" s="29">
        <f ca="1">SUMIF('Census Tract'!$A$5:$A$832,County!$A28,'Census Tract'!AE$5:AE$833)</f>
        <v>8.5933454588257909</v>
      </c>
      <c r="AG28" s="29">
        <f ca="1">SUMIF('Census Tract'!$A$5:$A$832,County!$A28,'Census Tract'!AF$5:AF$833)</f>
        <v>37.946823304922489</v>
      </c>
      <c r="AH28" s="345">
        <f ca="1">SUMIF('Census Tract'!$A$5:$A$832,County!$A28,'Census Tract'!AG$5:AG$833)</f>
        <v>81.648252038616505</v>
      </c>
    </row>
    <row r="29" spans="1:34" ht="15.75" x14ac:dyDescent="0.25">
      <c r="A29" s="80" t="s">
        <v>51</v>
      </c>
      <c r="B29" s="233">
        <v>41049</v>
      </c>
      <c r="C29" s="53">
        <v>11303</v>
      </c>
      <c r="D29" s="53">
        <v>12467</v>
      </c>
      <c r="E29" s="53">
        <v>12</v>
      </c>
      <c r="F29" s="53">
        <v>42</v>
      </c>
      <c r="G29" s="344">
        <f ca="1">SUMIF('Census Tract'!$A$5:$A$832,County!$A29,'Census Tract'!$J$5:$J$833)</f>
        <v>8.3803939439033091</v>
      </c>
      <c r="H29" s="29">
        <f ca="1">SUMIF('Census Tract'!$A$5:$A$832,County!$A29,'Census Tract'!K$5:K$833)</f>
        <v>42.27385222011565</v>
      </c>
      <c r="I29" s="29">
        <f ca="1">SUMIF('Census Tract'!$A$5:$A$832,County!$A29,'Census Tract'!L$5:L$833)</f>
        <v>195.87842702029417</v>
      </c>
      <c r="J29" s="105">
        <f ca="1">SUMIF('Census Tract'!$A$5:$A$832,County!$A29,'Census Tract'!M$5:M$833)</f>
        <v>426.09768608800221</v>
      </c>
      <c r="K29" s="29">
        <f ca="1">SUMIF('Census Tract'!$A$5:$A$832,County!$A29,'Census Tract'!N$5:N$833)</f>
        <v>3.4123736816155787</v>
      </c>
      <c r="L29" s="29">
        <f ca="1">SUMIF('Census Tract'!$A$5:$A$832,County!$A29,'Census Tract'!O$5:O$833)</f>
        <v>17.835765042623201</v>
      </c>
      <c r="M29" s="29">
        <f ca="1">SUMIF('Census Tract'!$A$5:$A$832,County!$A29,'Census Tract'!P$5:P$833)</f>
        <v>83.211698462543097</v>
      </c>
      <c r="N29" s="105">
        <f ca="1">SUMIF('Census Tract'!$A$5:$A$832,County!$A29,'Census Tract'!Q$5:Q$833)</f>
        <v>181.1928854919162</v>
      </c>
      <c r="O29" s="29">
        <f ca="1">SUMIF('Census Tract'!$A$5:$A$832,County!$A29,'Census Tract'!R$5:R$833)</f>
        <v>2.3304969887423401</v>
      </c>
      <c r="P29" s="29">
        <f ca="1">SUMIF('Census Tract'!$A$5:$A$832,County!$A29,'Census Tract'!S$5:S$833)</f>
        <v>12.072978646173903</v>
      </c>
      <c r="Q29" s="29">
        <f ca="1">SUMIF('Census Tract'!$A$5:$A$832,County!$A29,'Census Tract'!T$5:T$833)</f>
        <v>55.631931469674882</v>
      </c>
      <c r="R29" s="345">
        <f ca="1">SUMIF('Census Tract'!$A$5:$A$832,County!$A29,'Census Tract'!U$5:U$833)</f>
        <v>120.91128864830651</v>
      </c>
      <c r="S29" s="344">
        <f>'TNC Results'!C70</f>
        <v>0</v>
      </c>
      <c r="T29" s="29">
        <f>'TNC Results'!G70</f>
        <v>0</v>
      </c>
      <c r="U29" s="29">
        <f>'TNC Results'!L70</f>
        <v>0</v>
      </c>
      <c r="V29" s="345">
        <f>'TNC Results'!Q70</f>
        <v>0</v>
      </c>
      <c r="W29" s="344">
        <f ca="1">SUMIF('Census Tract'!$A$5:$A$832,County!$A29,'Census Tract'!V$5:V$833)</f>
        <v>0</v>
      </c>
      <c r="X29" s="29">
        <f ca="1">SUMIF('Census Tract'!$A$5:$A$832,County!$A29,'Census Tract'!W$5:W$833)</f>
        <v>0</v>
      </c>
      <c r="Y29" s="29">
        <f ca="1">SUMIF('Census Tract'!$A$5:$A$832,County!$A29,'Census Tract'!X$5:X$833)</f>
        <v>0</v>
      </c>
      <c r="Z29" s="105">
        <f ca="1">SUMIF('Census Tract'!$A$5:$A$832,County!$A29,'Census Tract'!Y$5:Y$833)</f>
        <v>0</v>
      </c>
      <c r="AA29" s="29">
        <f ca="1">SUMIF('Census Tract'!$A$5:$A$832,County!$A29,'Census Tract'!Z$5:Z$833)</f>
        <v>0</v>
      </c>
      <c r="AB29" s="29">
        <f ca="1">SUMIF('Census Tract'!$A$5:$A$832,County!$A29,'Census Tract'!AA$5:AA$833)</f>
        <v>0</v>
      </c>
      <c r="AC29" s="29">
        <f ca="1">SUMIF('Census Tract'!$A$5:$A$832,County!$A29,'Census Tract'!AB$5:AB$833)</f>
        <v>0</v>
      </c>
      <c r="AD29" s="105">
        <f ca="1">SUMIF('Census Tract'!$A$5:$A$832,County!$A29,'Census Tract'!AC$5:AC$833)</f>
        <v>0</v>
      </c>
      <c r="AE29" s="29">
        <f ca="1">SUMIF('Census Tract'!$A$5:$A$832,County!$A29,'Census Tract'!AD$5:AD$833)</f>
        <v>0</v>
      </c>
      <c r="AF29" s="29">
        <f ca="1">SUMIF('Census Tract'!$A$5:$A$832,County!$A29,'Census Tract'!AE$5:AE$833)</f>
        <v>0</v>
      </c>
      <c r="AG29" s="29">
        <f ca="1">SUMIF('Census Tract'!$A$5:$A$832,County!$A29,'Census Tract'!AF$5:AF$833)</f>
        <v>0</v>
      </c>
      <c r="AH29" s="345">
        <f ca="1">SUMIF('Census Tract'!$A$5:$A$832,County!$A29,'Census Tract'!AG$5:AG$833)</f>
        <v>0</v>
      </c>
    </row>
    <row r="30" spans="1:34" ht="15.75" x14ac:dyDescent="0.25">
      <c r="A30" s="80" t="s">
        <v>52</v>
      </c>
      <c r="B30" s="233">
        <v>41051</v>
      </c>
      <c r="C30" s="53">
        <v>804606</v>
      </c>
      <c r="D30" s="53">
        <v>590062</v>
      </c>
      <c r="E30" s="53">
        <v>11048</v>
      </c>
      <c r="F30" s="53">
        <v>11048</v>
      </c>
      <c r="G30" s="344">
        <f ca="1">SUMIF('Census Tract'!$A$5:$A$832,County!$A30,'Census Tract'!$J$5:$J$833)</f>
        <v>268.70122224044019</v>
      </c>
      <c r="H30" s="29">
        <f ca="1">SUMIF('Census Tract'!$A$5:$A$832,County!$A30,'Census Tract'!K$5:K$833)</f>
        <v>1335.4926136829565</v>
      </c>
      <c r="I30" s="29">
        <f ca="1">SUMIF('Census Tract'!$A$5:$A$832,County!$A30,'Census Tract'!L$5:L$833)</f>
        <v>6145.4683787804352</v>
      </c>
      <c r="J30" s="105">
        <f ca="1">SUMIF('Census Tract'!$A$5:$A$832,County!$A30,'Census Tract'!M$5:M$833)</f>
        <v>13347.699657354067</v>
      </c>
      <c r="K30" s="29">
        <f ca="1">SUMIF('Census Tract'!$A$5:$A$832,County!$A30,'Census Tract'!N$5:N$833)</f>
        <v>122.32661731185925</v>
      </c>
      <c r="L30" s="29">
        <f ca="1">SUMIF('Census Tract'!$A$5:$A$832,County!$A30,'Census Tract'!O$5:O$833)</f>
        <v>583.07829269457795</v>
      </c>
      <c r="M30" s="29">
        <f ca="1">SUMIF('Census Tract'!$A$5:$A$832,County!$A30,'Census Tract'!P$5:P$833)</f>
        <v>2660.4388284798147</v>
      </c>
      <c r="N30" s="105">
        <f ca="1">SUMIF('Census Tract'!$A$5:$A$832,County!$A30,'Census Tract'!Q$5:Q$833)</f>
        <v>5770.9696896645864</v>
      </c>
      <c r="O30" s="29">
        <f ca="1">SUMIF('Census Tract'!$A$5:$A$832,County!$A30,'Census Tract'!R$5:R$833)</f>
        <v>51.4847867185659</v>
      </c>
      <c r="P30" s="29">
        <f ca="1">SUMIF('Census Tract'!$A$5:$A$832,County!$A30,'Census Tract'!S$5:S$833)</f>
        <v>245.17267831875941</v>
      </c>
      <c r="Q30" s="29">
        <f ca="1">SUMIF('Census Tract'!$A$5:$A$832,County!$A30,'Census Tract'!T$5:T$833)</f>
        <v>1077.3735888952285</v>
      </c>
      <c r="R30" s="345">
        <f ca="1">SUMIF('Census Tract'!$A$5:$A$832,County!$A30,'Census Tract'!U$5:U$833)</f>
        <v>2315.3793344606033</v>
      </c>
      <c r="S30" s="344">
        <f>'TNC Results'!C71</f>
        <v>1</v>
      </c>
      <c r="T30" s="29">
        <f>'TNC Results'!G71</f>
        <v>14</v>
      </c>
      <c r="U30" s="29">
        <f>'TNC Results'!L71</f>
        <v>108</v>
      </c>
      <c r="V30" s="345">
        <f>'TNC Results'!Q71</f>
        <v>123</v>
      </c>
      <c r="W30" s="344">
        <f ca="1">SUMIF('Census Tract'!$A$5:$A$832,County!$A30,'Census Tract'!V$5:V$833)</f>
        <v>24.640147039673145</v>
      </c>
      <c r="X30" s="29">
        <f ca="1">SUMIF('Census Tract'!$A$5:$A$832,County!$A30,'Census Tract'!W$5:W$833)</f>
        <v>122.45094401278628</v>
      </c>
      <c r="Y30" s="29">
        <f ca="1">SUMIF('Census Tract'!$A$5:$A$832,County!$A30,'Census Tract'!X$5:X$833)</f>
        <v>563.44385081430005</v>
      </c>
      <c r="Z30" s="105">
        <f ca="1">SUMIF('Census Tract'!$A$5:$A$832,County!$A30,'Census Tract'!Y$5:Y$833)</f>
        <v>1223.7606055091615</v>
      </c>
      <c r="AA30" s="29">
        <f ca="1">SUMIF('Census Tract'!$A$5:$A$832,County!$A30,'Census Tract'!Z$5:Z$833)</f>
        <v>4.5400061957757867</v>
      </c>
      <c r="AB30" s="29">
        <f ca="1">SUMIF('Census Tract'!$A$5:$A$832,County!$A30,'Census Tract'!AA$5:AA$833)</f>
        <v>21.604008293159108</v>
      </c>
      <c r="AC30" s="29">
        <f ca="1">SUMIF('Census Tract'!$A$5:$A$832,County!$A30,'Census Tract'!AB$5:AB$833)</f>
        <v>98.531354434427783</v>
      </c>
      <c r="AD30" s="105">
        <f ca="1">SUMIF('Census Tract'!$A$5:$A$832,County!$A30,'Census Tract'!AC$5:AC$833)</f>
        <v>213.71624028175981</v>
      </c>
      <c r="AE30" s="29">
        <f ca="1">SUMIF('Census Tract'!$A$5:$A$832,County!$A30,'Census Tract'!AD$5:AD$833)</f>
        <v>1.8901561112705685</v>
      </c>
      <c r="AF30" s="29">
        <f ca="1">SUMIF('Census Tract'!$A$5:$A$832,County!$A30,'Census Tract'!AE$5:AE$833)</f>
        <v>8.9784972984975333</v>
      </c>
      <c r="AG30" s="29">
        <f ca="1">SUMIF('Census Tract'!$A$5:$A$832,County!$A30,'Census Tract'!AF$5:AF$833)</f>
        <v>39.395099336160328</v>
      </c>
      <c r="AH30" s="345">
        <f ca="1">SUMIF('Census Tract'!$A$5:$A$832,County!$A30,'Census Tract'!AG$5:AG$833)</f>
        <v>84.6326275500534</v>
      </c>
    </row>
    <row r="31" spans="1:34" ht="15.75" x14ac:dyDescent="0.25">
      <c r="A31" s="80" t="s">
        <v>53</v>
      </c>
      <c r="B31" s="233">
        <v>41053</v>
      </c>
      <c r="C31" s="53">
        <v>83037</v>
      </c>
      <c r="D31" s="53">
        <v>75262</v>
      </c>
      <c r="E31" s="53">
        <v>521</v>
      </c>
      <c r="F31" s="53">
        <v>621</v>
      </c>
      <c r="G31" s="344">
        <f ca="1">SUMIF('Census Tract'!$A$5:$A$832,County!$A31,'Census Tract'!$J$5:$J$833)</f>
        <v>21.977550948736408</v>
      </c>
      <c r="H31" s="29">
        <f ca="1">SUMIF('Census Tract'!$A$5:$A$832,County!$A31,'Census Tract'!K$5:K$833)</f>
        <v>110.57059129219232</v>
      </c>
      <c r="I31" s="29">
        <f ca="1">SUMIF('Census Tract'!$A$5:$A$832,County!$A31,'Census Tract'!L$5:L$833)</f>
        <v>511.71039004762309</v>
      </c>
      <c r="J31" s="105">
        <f ca="1">SUMIF('Census Tract'!$A$5:$A$832,County!$A31,'Census Tract'!M$5:M$833)</f>
        <v>1112.8295762974526</v>
      </c>
      <c r="K31" s="29">
        <f ca="1">SUMIF('Census Tract'!$A$5:$A$832,County!$A31,'Census Tract'!N$5:N$833)</f>
        <v>18.773121019288709</v>
      </c>
      <c r="L31" s="29">
        <f ca="1">SUMIF('Census Tract'!$A$5:$A$832,County!$A31,'Census Tract'!O$5:O$833)</f>
        <v>95.497992038410601</v>
      </c>
      <c r="M31" s="29">
        <f ca="1">SUMIF('Census Tract'!$A$5:$A$832,County!$A31,'Census Tract'!P$5:P$833)</f>
        <v>442.74802039229735</v>
      </c>
      <c r="N31" s="105">
        <f ca="1">SUMIF('Census Tract'!$A$5:$A$832,County!$A31,'Census Tract'!Q$5:Q$833)</f>
        <v>963.04934981167503</v>
      </c>
      <c r="O31" s="29">
        <f ca="1">SUMIF('Census Tract'!$A$5:$A$832,County!$A31,'Census Tract'!R$5:R$833)</f>
        <v>11.326267113997387</v>
      </c>
      <c r="P31" s="29">
        <f ca="1">SUMIF('Census Tract'!$A$5:$A$832,County!$A31,'Census Tract'!S$5:S$833)</f>
        <v>57.670483973666407</v>
      </c>
      <c r="Q31" s="29">
        <f ca="1">SUMIF('Census Tract'!$A$5:$A$832,County!$A31,'Census Tract'!T$5:T$833)</f>
        <v>263.30161370431165</v>
      </c>
      <c r="R31" s="345">
        <f ca="1">SUMIF('Census Tract'!$A$5:$A$832,County!$A31,'Census Tract'!U$5:U$833)</f>
        <v>571.04197719085948</v>
      </c>
      <c r="S31" s="344">
        <f>'TNC Results'!C72</f>
        <v>0</v>
      </c>
      <c r="T31" s="29">
        <f>'TNC Results'!G72</f>
        <v>0</v>
      </c>
      <c r="U31" s="29">
        <f>'TNC Results'!L72</f>
        <v>1</v>
      </c>
      <c r="V31" s="345">
        <f>'TNC Results'!Q72</f>
        <v>1</v>
      </c>
      <c r="W31" s="344">
        <f ca="1">SUMIF('Census Tract'!$A$5:$A$832,County!$A31,'Census Tract'!V$5:V$833)</f>
        <v>0.77069872557994668</v>
      </c>
      <c r="X31" s="29">
        <f ca="1">SUMIF('Census Tract'!$A$5:$A$832,County!$A31,'Census Tract'!W$5:W$833)</f>
        <v>3.8434610382337269</v>
      </c>
      <c r="Y31" s="29">
        <f ca="1">SUMIF('Census Tract'!$A$5:$A$832,County!$A31,'Census Tract'!X$5:X$833)</f>
        <v>17.714357850667092</v>
      </c>
      <c r="Z31" s="105">
        <f ca="1">SUMIF('Census Tract'!$A$5:$A$832,County!$A31,'Census Tract'!Y$5:Y$833)</f>
        <v>38.488547411358937</v>
      </c>
      <c r="AA31" s="29">
        <f ca="1">SUMIF('Census Tract'!$A$5:$A$832,County!$A31,'Census Tract'!Z$5:Z$833)</f>
        <v>0.74804642066529414</v>
      </c>
      <c r="AB31" s="29">
        <f ca="1">SUMIF('Census Tract'!$A$5:$A$832,County!$A31,'Census Tract'!AA$5:AA$833)</f>
        <v>3.670977580055566</v>
      </c>
      <c r="AC31" s="29">
        <f ca="1">SUMIF('Census Tract'!$A$5:$A$832,County!$A31,'Census Tract'!AB$5:AB$833)</f>
        <v>16.872626632260499</v>
      </c>
      <c r="AD31" s="105">
        <f ca="1">SUMIF('Census Tract'!$A$5:$A$832,County!$A31,'Census Tract'!AC$5:AC$833)</f>
        <v>36.64616881729421</v>
      </c>
      <c r="AE31" s="29">
        <f ca="1">SUMIF('Census Tract'!$A$5:$A$832,County!$A31,'Census Tract'!AD$5:AD$833)</f>
        <v>0.37483660218362796</v>
      </c>
      <c r="AF31" s="29">
        <f ca="1">SUMIF('Census Tract'!$A$5:$A$832,County!$A31,'Census Tract'!AE$5:AE$833)</f>
        <v>1.8504045119785892</v>
      </c>
      <c r="AG31" s="29">
        <f ca="1">SUMIF('Census Tract'!$A$5:$A$832,County!$A31,'Census Tract'!AF$5:AF$833)</f>
        <v>8.3043503189242163</v>
      </c>
      <c r="AH31" s="345">
        <f ca="1">SUMIF('Census Tract'!$A$5:$A$832,County!$A31,'Census Tract'!AG$5:AG$833)</f>
        <v>17.93761511942342</v>
      </c>
    </row>
    <row r="32" spans="1:34" ht="15.75" x14ac:dyDescent="0.25">
      <c r="A32" s="80" t="s">
        <v>54</v>
      </c>
      <c r="B32" s="233">
        <v>41055</v>
      </c>
      <c r="C32" s="53">
        <v>1642</v>
      </c>
      <c r="D32" s="53">
        <v>2476</v>
      </c>
      <c r="E32" s="53">
        <v>8</v>
      </c>
      <c r="F32" s="53">
        <v>38</v>
      </c>
      <c r="G32" s="344">
        <f ca="1">SUMIF('Census Tract'!$A$5:$A$832,County!$A32,'Census Tract'!$J$5:$J$833)</f>
        <v>1.1339806986799859</v>
      </c>
      <c r="H32" s="29">
        <f ca="1">SUMIF('Census Tract'!$A$5:$A$832,County!$A32,'Census Tract'!K$5:K$833)</f>
        <v>5.7202242278044286</v>
      </c>
      <c r="I32" s="29">
        <f ca="1">SUMIF('Census Tract'!$A$5:$A$832,County!$A32,'Census Tract'!L$5:L$833)</f>
        <v>26.505001676013404</v>
      </c>
      <c r="J32" s="105">
        <f ca="1">SUMIF('Census Tract'!$A$5:$A$832,County!$A32,'Census Tract'!M$5:M$833)</f>
        <v>57.656782605967294</v>
      </c>
      <c r="K32" s="29">
        <f ca="1">SUMIF('Census Tract'!$A$5:$A$832,County!$A32,'Census Tract'!N$5:N$833)</f>
        <v>0.6777121389011127</v>
      </c>
      <c r="L32" s="29">
        <f ca="1">SUMIF('Census Tract'!$A$5:$A$832,County!$A32,'Census Tract'!O$5:O$833)</f>
        <v>3.5422599057940998</v>
      </c>
      <c r="M32" s="29">
        <f ca="1">SUMIF('Census Tract'!$A$5:$A$832,County!$A32,'Census Tract'!P$5:P$833)</f>
        <v>16.52620240581188</v>
      </c>
      <c r="N32" s="105">
        <f ca="1">SUMIF('Census Tract'!$A$5:$A$832,County!$A32,'Census Tract'!Q$5:Q$833)</f>
        <v>35.985688977138402</v>
      </c>
      <c r="O32" s="29">
        <f ca="1">SUMIF('Census Tract'!$A$5:$A$832,County!$A32,'Census Tract'!R$5:R$833)</f>
        <v>0.46284675897377342</v>
      </c>
      <c r="P32" s="29">
        <f ca="1">SUMIF('Census Tract'!$A$5:$A$832,County!$A32,'Census Tract'!S$5:S$833)</f>
        <v>2.3977456587732879</v>
      </c>
      <c r="Q32" s="29">
        <f ca="1">SUMIF('Census Tract'!$A$5:$A$832,County!$A32,'Census Tract'!T$5:T$833)</f>
        <v>11.048741663504853</v>
      </c>
      <c r="R32" s="345">
        <f ca="1">SUMIF('Census Tract'!$A$5:$A$832,County!$A32,'Census Tract'!U$5:U$833)</f>
        <v>24.013503705238378</v>
      </c>
      <c r="S32" s="344">
        <f>'TNC Results'!C73</f>
        <v>0</v>
      </c>
      <c r="T32" s="29">
        <f>'TNC Results'!G73</f>
        <v>0</v>
      </c>
      <c r="U32" s="29">
        <f>'TNC Results'!L73</f>
        <v>0</v>
      </c>
      <c r="V32" s="345">
        <f>'TNC Results'!Q73</f>
        <v>0</v>
      </c>
      <c r="W32" s="344">
        <f ca="1">SUMIF('Census Tract'!$A$5:$A$832,County!$A32,'Census Tract'!V$5:V$833)</f>
        <v>0</v>
      </c>
      <c r="X32" s="29">
        <f ca="1">SUMIF('Census Tract'!$A$5:$A$832,County!$A32,'Census Tract'!W$5:W$833)</f>
        <v>0</v>
      </c>
      <c r="Y32" s="29">
        <f ca="1">SUMIF('Census Tract'!$A$5:$A$832,County!$A32,'Census Tract'!X$5:X$833)</f>
        <v>0</v>
      </c>
      <c r="Z32" s="105">
        <f ca="1">SUMIF('Census Tract'!$A$5:$A$832,County!$A32,'Census Tract'!Y$5:Y$833)</f>
        <v>0</v>
      </c>
      <c r="AA32" s="29">
        <f ca="1">SUMIF('Census Tract'!$A$5:$A$832,County!$A32,'Census Tract'!Z$5:Z$833)</f>
        <v>0</v>
      </c>
      <c r="AB32" s="29">
        <f ca="1">SUMIF('Census Tract'!$A$5:$A$832,County!$A32,'Census Tract'!AA$5:AA$833)</f>
        <v>0</v>
      </c>
      <c r="AC32" s="29">
        <f ca="1">SUMIF('Census Tract'!$A$5:$A$832,County!$A32,'Census Tract'!AB$5:AB$833)</f>
        <v>0</v>
      </c>
      <c r="AD32" s="105">
        <f ca="1">SUMIF('Census Tract'!$A$5:$A$832,County!$A32,'Census Tract'!AC$5:AC$833)</f>
        <v>0</v>
      </c>
      <c r="AE32" s="29">
        <f ca="1">SUMIF('Census Tract'!$A$5:$A$832,County!$A32,'Census Tract'!AD$5:AD$833)</f>
        <v>0</v>
      </c>
      <c r="AF32" s="29">
        <f ca="1">SUMIF('Census Tract'!$A$5:$A$832,County!$A32,'Census Tract'!AE$5:AE$833)</f>
        <v>0</v>
      </c>
      <c r="AG32" s="29">
        <f ca="1">SUMIF('Census Tract'!$A$5:$A$832,County!$A32,'Census Tract'!AF$5:AF$833)</f>
        <v>0</v>
      </c>
      <c r="AH32" s="345">
        <f ca="1">SUMIF('Census Tract'!$A$5:$A$832,County!$A32,'Census Tract'!AG$5:AG$833)</f>
        <v>0</v>
      </c>
    </row>
    <row r="33" spans="1:34" ht="15.75" x14ac:dyDescent="0.25">
      <c r="A33" s="80" t="s">
        <v>55</v>
      </c>
      <c r="B33" s="233">
        <v>41057</v>
      </c>
      <c r="C33" s="53">
        <v>26389</v>
      </c>
      <c r="D33" s="53">
        <v>29911</v>
      </c>
      <c r="E33" s="53">
        <v>142</v>
      </c>
      <c r="F33" s="53">
        <v>222</v>
      </c>
      <c r="G33" s="344">
        <f ca="1">SUMIF('Census Tract'!$A$5:$A$832,County!$A33,'Census Tract'!$J$5:$J$833)</f>
        <v>14.950721135713094</v>
      </c>
      <c r="H33" s="29">
        <f ca="1">SUMIF('Census Tract'!$A$5:$A$832,County!$A33,'Census Tract'!K$5:K$833)</f>
        <v>75.417048423491977</v>
      </c>
      <c r="I33" s="29">
        <f ca="1">SUMIF('Census Tract'!$A$5:$A$832,County!$A33,'Census Tract'!L$5:L$833)</f>
        <v>349.44941234093557</v>
      </c>
      <c r="J33" s="105">
        <f ca="1">SUMIF('Census Tract'!$A$5:$A$832,County!$A33,'Census Tract'!M$5:M$833)</f>
        <v>760.16327202718389</v>
      </c>
      <c r="K33" s="29">
        <f ca="1">SUMIF('Census Tract'!$A$5:$A$832,County!$A33,'Census Tract'!N$5:N$833)</f>
        <v>8.1870144534213178</v>
      </c>
      <c r="L33" s="29">
        <f ca="1">SUMIF('Census Tract'!$A$5:$A$832,County!$A33,'Census Tract'!O$5:O$833)</f>
        <v>42.791815849033654</v>
      </c>
      <c r="M33" s="29">
        <f ca="1">SUMIF('Census Tract'!$A$5:$A$832,County!$A33,'Census Tract'!P$5:P$833)</f>
        <v>199.64266565437771</v>
      </c>
      <c r="N33" s="105">
        <f ca="1">SUMIF('Census Tract'!$A$5:$A$832,County!$A33,'Census Tract'!Q$5:Q$833)</f>
        <v>434.72049393989778</v>
      </c>
      <c r="O33" s="29">
        <f ca="1">SUMIF('Census Tract'!$A$5:$A$832,County!$A33,'Census Tract'!R$5:R$833)</f>
        <v>5.5913608270050625</v>
      </c>
      <c r="P33" s="29">
        <f ca="1">SUMIF('Census Tract'!$A$5:$A$832,County!$A33,'Census Tract'!S$5:S$833)</f>
        <v>28.965658481247097</v>
      </c>
      <c r="Q33" s="29">
        <f ca="1">SUMIF('Census Tract'!$A$5:$A$832,County!$A33,'Census Tract'!T$5:T$833)</f>
        <v>133.47290464341424</v>
      </c>
      <c r="R33" s="345">
        <f ca="1">SUMIF('Census Tract'!$A$5:$A$832,County!$A33,'Census Tract'!U$5:U$833)</f>
        <v>290.09204738585828</v>
      </c>
      <c r="S33" s="344">
        <f>'TNC Results'!C74</f>
        <v>0</v>
      </c>
      <c r="T33" s="29">
        <f>'TNC Results'!G74</f>
        <v>0</v>
      </c>
      <c r="U33" s="29">
        <f>'TNC Results'!L74</f>
        <v>0</v>
      </c>
      <c r="V33" s="345">
        <f>'TNC Results'!Q74</f>
        <v>0</v>
      </c>
      <c r="W33" s="344">
        <f ca="1">SUMIF('Census Tract'!$A$5:$A$832,County!$A33,'Census Tract'!V$5:V$833)</f>
        <v>1.6537218522416461</v>
      </c>
      <c r="X33" s="29">
        <f ca="1">SUMIF('Census Tract'!$A$5:$A$832,County!$A33,'Census Tract'!W$5:W$833)</f>
        <v>8.3419936655481237</v>
      </c>
      <c r="Y33" s="29">
        <f ca="1">SUMIF('Census Tract'!$A$5:$A$832,County!$A33,'Census Tract'!X$5:X$833)</f>
        <v>38.653127444186211</v>
      </c>
      <c r="Z33" s="105">
        <f ca="1">SUMIF('Census Tract'!$A$5:$A$832,County!$A33,'Census Tract'!Y$5:Y$833)</f>
        <v>84.08280796703562</v>
      </c>
      <c r="AA33" s="29">
        <f ca="1">SUMIF('Census Tract'!$A$5:$A$832,County!$A33,'Census Tract'!Z$5:Z$833)</f>
        <v>0.70433667628183982</v>
      </c>
      <c r="AB33" s="29">
        <f ca="1">SUMIF('Census Tract'!$A$5:$A$832,County!$A33,'Census Tract'!AA$5:AA$833)</f>
        <v>3.6814208059175479</v>
      </c>
      <c r="AC33" s="29">
        <f ca="1">SUMIF('Census Tract'!$A$5:$A$832,County!$A33,'Census Tract'!AB$5:AB$833)</f>
        <v>17.175449288756091</v>
      </c>
      <c r="AD33" s="105">
        <f ca="1">SUMIF('Census Tract'!$A$5:$A$832,County!$A33,'Census Tract'!AC$5:AC$833)</f>
        <v>37.399419477667095</v>
      </c>
      <c r="AE33" s="29">
        <f ca="1">SUMIF('Census Tract'!$A$5:$A$832,County!$A33,'Census Tract'!AD$5:AD$833)</f>
        <v>0.48103011460294526</v>
      </c>
      <c r="AF33" s="29">
        <f ca="1">SUMIF('Census Tract'!$A$5:$A$832,County!$A33,'Census Tract'!AE$5:AE$833)</f>
        <v>2.4919432764004386</v>
      </c>
      <c r="AG33" s="29">
        <f ca="1">SUMIF('Census Tract'!$A$5:$A$832,County!$A33,'Census Tract'!AF$5:AF$833)</f>
        <v>11.482801522469403</v>
      </c>
      <c r="AH33" s="345">
        <f ca="1">SUMIF('Census Tract'!$A$5:$A$832,County!$A33,'Census Tract'!AG$5:AG$833)</f>
        <v>24.956896025285989</v>
      </c>
    </row>
    <row r="34" spans="1:34" ht="15.75" x14ac:dyDescent="0.25">
      <c r="A34" s="80" t="s">
        <v>56</v>
      </c>
      <c r="B34" s="233">
        <v>41059</v>
      </c>
      <c r="C34" s="53">
        <v>77129</v>
      </c>
      <c r="D34" s="53">
        <v>73155</v>
      </c>
      <c r="E34" s="53">
        <v>123</v>
      </c>
      <c r="F34" s="53">
        <v>203</v>
      </c>
      <c r="G34" s="344">
        <f ca="1">SUMIF('Census Tract'!$A$5:$A$832,County!$A34,'Census Tract'!$J$5:$J$833)</f>
        <v>41.048558631315387</v>
      </c>
      <c r="H34" s="29">
        <f ca="1">SUMIF('Census Tract'!$A$5:$A$832,County!$A34,'Census Tract'!K$5:K$833)</f>
        <v>206.84346272550405</v>
      </c>
      <c r="I34" s="29">
        <f ca="1">SUMIF('Census Tract'!$A$5:$A$832,County!$A34,'Census Tract'!L$5:L$833)</f>
        <v>957.94945204230874</v>
      </c>
      <c r="J34" s="105">
        <f ca="1">SUMIF('Census Tract'!$A$5:$A$832,County!$A34,'Census Tract'!M$5:M$833)</f>
        <v>2083.6151084447683</v>
      </c>
      <c r="K34" s="29">
        <f ca="1">SUMIF('Census Tract'!$A$5:$A$832,County!$A34,'Census Tract'!N$5:N$833)</f>
        <v>18.811525761102494</v>
      </c>
      <c r="L34" s="29">
        <f ca="1">SUMIF('Census Tract'!$A$5:$A$832,County!$A34,'Census Tract'!O$5:O$833)</f>
        <v>96.582565538102543</v>
      </c>
      <c r="M34" s="29">
        <f ca="1">SUMIF('Census Tract'!$A$5:$A$832,County!$A34,'Census Tract'!P$5:P$833)</f>
        <v>448.74808967839323</v>
      </c>
      <c r="N34" s="105">
        <f ca="1">SUMIF('Census Tract'!$A$5:$A$832,County!$A34,'Census Tract'!Q$5:Q$833)</f>
        <v>976.46168465036283</v>
      </c>
      <c r="O34" s="29">
        <f ca="1">SUMIF('Census Tract'!$A$5:$A$832,County!$A34,'Census Tract'!R$5:R$833)</f>
        <v>11.855801704532432</v>
      </c>
      <c r="P34" s="29">
        <f ca="1">SUMIF('Census Tract'!$A$5:$A$832,County!$A34,'Census Tract'!S$5:S$833)</f>
        <v>60.75187914027552</v>
      </c>
      <c r="Q34" s="29">
        <f ca="1">SUMIF('Census Tract'!$A$5:$A$832,County!$A34,'Census Tract'!T$5:T$833)</f>
        <v>278.32285121903783</v>
      </c>
      <c r="R34" s="345">
        <f ca="1">SUMIF('Census Tract'!$A$5:$A$832,County!$A34,'Census Tract'!U$5:U$833)</f>
        <v>604.10070386062318</v>
      </c>
      <c r="S34" s="344">
        <f>'TNC Results'!C75</f>
        <v>0</v>
      </c>
      <c r="T34" s="29">
        <f>'TNC Results'!G75</f>
        <v>0</v>
      </c>
      <c r="U34" s="29">
        <f>'TNC Results'!L75</f>
        <v>1</v>
      </c>
      <c r="V34" s="345">
        <f>'TNC Results'!Q75</f>
        <v>1</v>
      </c>
      <c r="W34" s="344">
        <f ca="1">SUMIF('Census Tract'!$A$5:$A$832,County!$A34,'Census Tract'!V$5:V$833)</f>
        <v>0.31374368547195491</v>
      </c>
      <c r="X34" s="29">
        <f ca="1">SUMIF('Census Tract'!$A$5:$A$832,County!$A34,'Census Tract'!W$5:W$833)</f>
        <v>1.5591713150994733</v>
      </c>
      <c r="Y34" s="29">
        <f ca="1">SUMIF('Census Tract'!$A$5:$A$832,County!$A34,'Census Tract'!X$5:X$833)</f>
        <v>7.174346404116819</v>
      </c>
      <c r="Z34" s="105">
        <f ca="1">SUMIF('Census Tract'!$A$5:$A$832,County!$A34,'Census Tract'!Y$5:Y$833)</f>
        <v>15.582178218727403</v>
      </c>
      <c r="AA34" s="29">
        <f ca="1">SUMIF('Census Tract'!$A$5:$A$832,County!$A34,'Census Tract'!Z$5:Z$833)</f>
        <v>0.47943318522187184</v>
      </c>
      <c r="AB34" s="29">
        <f ca="1">SUMIF('Census Tract'!$A$5:$A$832,County!$A34,'Census Tract'!AA$5:AA$833)</f>
        <v>2.2814238710040153</v>
      </c>
      <c r="AC34" s="29">
        <f ca="1">SUMIF('Census Tract'!$A$5:$A$832,County!$A34,'Census Tract'!AB$5:AB$833)</f>
        <v>10.405096174687216</v>
      </c>
      <c r="AD34" s="105">
        <f ca="1">SUMIF('Census Tract'!$A$5:$A$832,County!$A34,'Census Tract'!AC$5:AC$833)</f>
        <v>22.568836559576191</v>
      </c>
      <c r="AE34" s="29">
        <f ca="1">SUMIF('Census Tract'!$A$5:$A$832,County!$A34,'Census Tract'!AD$5:AD$833)</f>
        <v>0.19960403706854085</v>
      </c>
      <c r="AF34" s="29">
        <f ca="1">SUMIF('Census Tract'!$A$5:$A$832,County!$A34,'Census Tract'!AE$5:AE$833)</f>
        <v>0.94814618586419919</v>
      </c>
      <c r="AG34" s="29">
        <f ca="1">SUMIF('Census Tract'!$A$5:$A$832,County!$A34,'Census Tract'!AF$5:AF$833)</f>
        <v>4.1601965156877903</v>
      </c>
      <c r="AH34" s="345">
        <f ca="1">SUMIF('Census Tract'!$A$5:$A$832,County!$A34,'Census Tract'!AG$5:AG$833)</f>
        <v>8.9373644991435928</v>
      </c>
    </row>
    <row r="35" spans="1:34" ht="15.75" x14ac:dyDescent="0.25">
      <c r="A35" s="80" t="s">
        <v>57</v>
      </c>
      <c r="B35" s="233">
        <v>41061</v>
      </c>
      <c r="C35" s="53">
        <v>26337</v>
      </c>
      <c r="D35" s="53">
        <v>26293</v>
      </c>
      <c r="E35" s="53">
        <v>44</v>
      </c>
      <c r="F35" s="53">
        <v>74</v>
      </c>
      <c r="G35" s="344">
        <f ca="1">SUMIF('Census Tract'!$A$5:$A$832,County!$A35,'Census Tract'!$J$5:$J$833)</f>
        <v>14.108689738261544</v>
      </c>
      <c r="H35" s="29">
        <f ca="1">SUMIF('Census Tract'!$A$5:$A$832,County!$A35,'Census Tract'!K$5:K$833)</f>
        <v>71.098836331287629</v>
      </c>
      <c r="I35" s="29">
        <f ca="1">SUMIF('Census Tract'!$A$5:$A$832,County!$A35,'Census Tract'!L$5:L$833)</f>
        <v>329.28961543027009</v>
      </c>
      <c r="J35" s="105">
        <f ca="1">SUMIF('Census Tract'!$A$5:$A$832,County!$A35,'Census Tract'!M$5:M$833)</f>
        <v>716.23613080622385</v>
      </c>
      <c r="K35" s="29">
        <f ca="1">SUMIF('Census Tract'!$A$5:$A$832,County!$A35,'Census Tract'!N$5:N$833)</f>
        <v>7.0171518247109512</v>
      </c>
      <c r="L35" s="29">
        <f ca="1">SUMIF('Census Tract'!$A$5:$A$832,County!$A35,'Census Tract'!O$5:O$833)</f>
        <v>36.419169056445597</v>
      </c>
      <c r="M35" s="29">
        <f ca="1">SUMIF('Census Tract'!$A$5:$A$832,County!$A35,'Census Tract'!P$5:P$833)</f>
        <v>169.63703176445773</v>
      </c>
      <c r="N35" s="105">
        <f ca="1">SUMIF('Census Tract'!$A$5:$A$832,County!$A35,'Census Tract'!Q$5:Q$833)</f>
        <v>369.28207250657812</v>
      </c>
      <c r="O35" s="29">
        <f ca="1">SUMIF('Census Tract'!$A$5:$A$832,County!$A35,'Census Tract'!R$5:R$833)</f>
        <v>4.645467667104147</v>
      </c>
      <c r="P35" s="29">
        <f ca="1">SUMIF('Census Tract'!$A$5:$A$832,County!$A35,'Census Tract'!S$5:S$833)</f>
        <v>23.966800220195669</v>
      </c>
      <c r="Q35" s="29">
        <f ca="1">SUMIF('Census Tract'!$A$5:$A$832,County!$A35,'Census Tract'!T$5:T$833)</f>
        <v>110.19827071461732</v>
      </c>
      <c r="R35" s="345">
        <f ca="1">SUMIF('Census Tract'!$A$5:$A$832,County!$A35,'Census Tract'!U$5:U$833)</f>
        <v>239.38652063380007</v>
      </c>
      <c r="S35" s="344">
        <f>'TNC Results'!C76</f>
        <v>0</v>
      </c>
      <c r="T35" s="29">
        <f>'TNC Results'!G76</f>
        <v>0</v>
      </c>
      <c r="U35" s="29">
        <f>'TNC Results'!L76</f>
        <v>0</v>
      </c>
      <c r="V35" s="345">
        <f>'TNC Results'!Q76</f>
        <v>0</v>
      </c>
      <c r="W35" s="344">
        <f ca="1">SUMIF('Census Tract'!$A$5:$A$832,County!$A35,'Census Tract'!V$5:V$833)</f>
        <v>1.7509099851425356</v>
      </c>
      <c r="X35" s="29">
        <f ca="1">SUMIF('Census Tract'!$A$5:$A$832,County!$A35,'Census Tract'!W$5:W$833)</f>
        <v>8.8145746555293361</v>
      </c>
      <c r="Y35" s="29">
        <f ca="1">SUMIF('Census Tract'!$A$5:$A$832,County!$A35,'Census Tract'!X$5:X$833)</f>
        <v>40.805084159096673</v>
      </c>
      <c r="Z35" s="105">
        <f ca="1">SUMIF('Census Tract'!$A$5:$A$832,County!$A35,'Census Tract'!Y$5:Y$833)</f>
        <v>88.745698429878146</v>
      </c>
      <c r="AA35" s="29">
        <f ca="1">SUMIF('Census Tract'!$A$5:$A$832,County!$A35,'Census Tract'!Z$5:Z$833)</f>
        <v>0.59466794667205547</v>
      </c>
      <c r="AB35" s="29">
        <f ca="1">SUMIF('Census Tract'!$A$5:$A$832,County!$A35,'Census Tract'!AA$5:AA$833)</f>
        <v>3.0437004969062134</v>
      </c>
      <c r="AC35" s="29">
        <f ca="1">SUMIF('Census Tract'!$A$5:$A$832,County!$A35,'Census Tract'!AB$5:AB$833)</f>
        <v>14.131595655185242</v>
      </c>
      <c r="AD35" s="105">
        <f ca="1">SUMIF('Census Tract'!$A$5:$A$832,County!$A35,'Census Tract'!AC$5:AC$833)</f>
        <v>30.746108287385795</v>
      </c>
      <c r="AE35" s="29">
        <f ca="1">SUMIF('Census Tract'!$A$5:$A$832,County!$A35,'Census Tract'!AD$5:AD$833)</f>
        <v>0.36939886392232057</v>
      </c>
      <c r="AF35" s="29">
        <f ca="1">SUMIF('Census Tract'!$A$5:$A$832,County!$A35,'Census Tract'!AE$5:AE$833)</f>
        <v>1.8889642709041436</v>
      </c>
      <c r="AG35" s="29">
        <f ca="1">SUMIF('Census Tract'!$A$5:$A$832,County!$A35,'Census Tract'!AF$5:AF$833)</f>
        <v>8.6442815292368174</v>
      </c>
      <c r="AH35" s="345">
        <f ca="1">SUMIF('Census Tract'!$A$5:$A$832,County!$A35,'Census Tract'!AG$5:AG$833)</f>
        <v>18.757592798007451</v>
      </c>
    </row>
    <row r="36" spans="1:34" ht="15.75" x14ac:dyDescent="0.25">
      <c r="A36" s="80" t="s">
        <v>58</v>
      </c>
      <c r="B36" s="233">
        <v>41063</v>
      </c>
      <c r="C36" s="53">
        <v>7004</v>
      </c>
      <c r="D36" s="53">
        <v>8739</v>
      </c>
      <c r="E36" s="53">
        <v>15</v>
      </c>
      <c r="F36" s="53">
        <v>45</v>
      </c>
      <c r="G36" s="344">
        <f ca="1">SUMIF('Census Tract'!$A$5:$A$832,County!$A36,'Census Tract'!$J$5:$J$833)</f>
        <v>4.0980034192134447</v>
      </c>
      <c r="H36" s="29">
        <f ca="1">SUMIF('Census Tract'!$A$5:$A$832,County!$A36,'Census Tract'!K$5:K$833)</f>
        <v>20.671867229748525</v>
      </c>
      <c r="I36" s="29">
        <f ca="1">SUMIF('Census Tract'!$A$5:$A$832,County!$A36,'Census Tract'!L$5:L$833)</f>
        <v>95.784335325105332</v>
      </c>
      <c r="J36" s="105">
        <f ca="1">SUMIF('Census Tract'!$A$5:$A$832,County!$A36,'Census Tract'!M$5:M$833)</f>
        <v>208.36129974270293</v>
      </c>
      <c r="K36" s="29">
        <f ca="1">SUMIF('Census Tract'!$A$5:$A$832,County!$A36,'Census Tract'!N$5:N$833)</f>
        <v>2.3919734983266658</v>
      </c>
      <c r="L36" s="29">
        <f ca="1">SUMIF('Census Tract'!$A$5:$A$832,County!$A36,'Census Tract'!O$5:O$833)</f>
        <v>12.502346250700583</v>
      </c>
      <c r="M36" s="29">
        <f ca="1">SUMIF('Census Tract'!$A$5:$A$832,County!$A36,'Census Tract'!P$5:P$833)</f>
        <v>58.328951059931349</v>
      </c>
      <c r="N36" s="105">
        <f ca="1">SUMIF('Census Tract'!$A$5:$A$832,County!$A36,'Census Tract'!Q$5:Q$833)</f>
        <v>127.010878825207</v>
      </c>
      <c r="O36" s="29">
        <f ca="1">SUMIF('Census Tract'!$A$5:$A$832,County!$A36,'Census Tract'!R$5:R$833)</f>
        <v>1.633609784600891</v>
      </c>
      <c r="P36" s="29">
        <f ca="1">SUMIF('Census Tract'!$A$5:$A$832,County!$A36,'Census Tract'!S$5:S$833)</f>
        <v>8.4628026300564478</v>
      </c>
      <c r="Q36" s="29">
        <f ca="1">SUMIF('Census Tract'!$A$5:$A$832,County!$A36,'Census Tract'!T$5:T$833)</f>
        <v>38.996346283266931</v>
      </c>
      <c r="R36" s="345">
        <f ca="1">SUMIF('Census Tract'!$A$5:$A$832,County!$A36,'Census Tract'!U$5:U$833)</f>
        <v>84.755253990338531</v>
      </c>
      <c r="S36" s="344">
        <f>'TNC Results'!C77</f>
        <v>0</v>
      </c>
      <c r="T36" s="29">
        <f>'TNC Results'!G77</f>
        <v>0</v>
      </c>
      <c r="U36" s="29">
        <f>'TNC Results'!L77</f>
        <v>0</v>
      </c>
      <c r="V36" s="345">
        <f>'TNC Results'!Q77</f>
        <v>0</v>
      </c>
      <c r="W36" s="344">
        <f ca="1">SUMIF('Census Tract'!$A$5:$A$832,County!$A36,'Census Tract'!V$5:V$833)</f>
        <v>0.13867446891039126</v>
      </c>
      <c r="X36" s="29">
        <f ca="1">SUMIF('Census Tract'!$A$5:$A$832,County!$A36,'Census Tract'!W$5:W$833)</f>
        <v>0.6995260657985769</v>
      </c>
      <c r="Y36" s="29">
        <f ca="1">SUMIF('Census Tract'!$A$5:$A$832,County!$A36,'Census Tract'!X$5:X$833)</f>
        <v>3.2412959366669511</v>
      </c>
      <c r="Z36" s="105">
        <f ca="1">SUMIF('Census Tract'!$A$5:$A$832,County!$A36,'Census Tract'!Y$5:Y$833)</f>
        <v>7.0508463823693042</v>
      </c>
      <c r="AA36" s="29">
        <f ca="1">SUMIF('Census Tract'!$A$5:$A$832,County!$A36,'Census Tract'!Z$5:Z$833)</f>
        <v>0.16938651112022962</v>
      </c>
      <c r="AB36" s="29">
        <f ca="1">SUMIF('Census Tract'!$A$5:$A$832,County!$A36,'Census Tract'!AA$5:AA$833)</f>
        <v>0.88534794123126304</v>
      </c>
      <c r="AC36" s="29">
        <f ca="1">SUMIF('Census Tract'!$A$5:$A$832,County!$A36,'Census Tract'!AB$5:AB$833)</f>
        <v>4.1305380365861737</v>
      </c>
      <c r="AD36" s="105">
        <f ca="1">SUMIF('Census Tract'!$A$5:$A$832,County!$A36,'Census Tract'!AC$5:AC$833)</f>
        <v>8.9942173914411683</v>
      </c>
      <c r="AE36" s="29">
        <f ca="1">SUMIF('Census Tract'!$A$5:$A$832,County!$A36,'Census Tract'!AD$5:AD$833)</f>
        <v>0.11568333099801964</v>
      </c>
      <c r="AF36" s="29">
        <f ca="1">SUMIF('Census Tract'!$A$5:$A$832,County!$A36,'Census Tract'!AE$5:AE$833)</f>
        <v>0.59928950417183824</v>
      </c>
      <c r="AG36" s="29">
        <f ca="1">SUMIF('Census Tract'!$A$5:$A$832,County!$A36,'Census Tract'!AF$5:AF$833)</f>
        <v>2.7615084565024848</v>
      </c>
      <c r="AH36" s="345">
        <f ca="1">SUMIF('Census Tract'!$A$5:$A$832,County!$A36,'Census Tract'!AG$5:AG$833)</f>
        <v>6.001904612478171</v>
      </c>
    </row>
    <row r="37" spans="1:34" ht="15.75" x14ac:dyDescent="0.25">
      <c r="A37" s="80" t="s">
        <v>59</v>
      </c>
      <c r="B37" s="233">
        <v>41065</v>
      </c>
      <c r="C37" s="53">
        <v>26130</v>
      </c>
      <c r="D37" s="53">
        <v>27879</v>
      </c>
      <c r="E37" s="53">
        <v>122</v>
      </c>
      <c r="F37" s="53">
        <v>202</v>
      </c>
      <c r="G37" s="344">
        <f ca="1">SUMIF('Census Tract'!$A$5:$A$832,County!$A37,'Census Tract'!$J$5:$J$833)</f>
        <v>6.735602678758478</v>
      </c>
      <c r="H37" s="29">
        <f ca="1">SUMIF('Census Tract'!$A$5:$A$832,County!$A37,'Census Tract'!K$5:K$833)</f>
        <v>33.663280739320847</v>
      </c>
      <c r="I37" s="29">
        <f ca="1">SUMIF('Census Tract'!$A$5:$A$832,County!$A37,'Census Tract'!L$5:L$833)</f>
        <v>155.31043611234043</v>
      </c>
      <c r="J37" s="105">
        <f ca="1">SUMIF('Census Tract'!$A$5:$A$832,County!$A37,'Census Tract'!M$5:M$833)</f>
        <v>337.52471911031921</v>
      </c>
      <c r="K37" s="29">
        <f ca="1">SUMIF('Census Tract'!$A$5:$A$832,County!$A37,'Census Tract'!N$5:N$833)</f>
        <v>6.5076956164554236</v>
      </c>
      <c r="L37" s="29">
        <f ca="1">SUMIF('Census Tract'!$A$5:$A$832,County!$A37,'Census Tract'!O$5:O$833)</f>
        <v>32.400573548745704</v>
      </c>
      <c r="M37" s="29">
        <f ca="1">SUMIF('Census Tract'!$A$5:$A$832,County!$A37,'Census Tract'!P$5:P$833)</f>
        <v>149.44650618733516</v>
      </c>
      <c r="N37" s="105">
        <f ca="1">SUMIF('Census Tract'!$A$5:$A$832,County!$A37,'Census Tract'!Q$5:Q$833)</f>
        <v>324.78471470508242</v>
      </c>
      <c r="O37" s="29">
        <f ca="1">SUMIF('Census Tract'!$A$5:$A$832,County!$A37,'Census Tract'!R$5:R$833)</f>
        <v>3.525481495938402</v>
      </c>
      <c r="P37" s="29">
        <f ca="1">SUMIF('Census Tract'!$A$5:$A$832,County!$A37,'Census Tract'!S$5:S$833)</f>
        <v>17.646038342264323</v>
      </c>
      <c r="Q37" s="29">
        <f ca="1">SUMIF('Census Tract'!$A$5:$A$832,County!$A37,'Census Tract'!T$5:T$833)</f>
        <v>79.811073815636732</v>
      </c>
      <c r="R37" s="345">
        <f ca="1">SUMIF('Census Tract'!$A$5:$A$832,County!$A37,'Census Tract'!U$5:U$833)</f>
        <v>172.71154475933085</v>
      </c>
      <c r="S37" s="344">
        <f>'TNC Results'!C78</f>
        <v>0</v>
      </c>
      <c r="T37" s="29">
        <f>'TNC Results'!G78</f>
        <v>0</v>
      </c>
      <c r="U37" s="29">
        <f>'TNC Results'!L78</f>
        <v>0</v>
      </c>
      <c r="V37" s="345">
        <f>'TNC Results'!Q78</f>
        <v>0</v>
      </c>
      <c r="W37" s="344">
        <f ca="1">SUMIF('Census Tract'!$A$5:$A$832,County!$A37,'Census Tract'!V$5:V$833)</f>
        <v>0.52157070777181325</v>
      </c>
      <c r="X37" s="29">
        <f ca="1">SUMIF('Census Tract'!$A$5:$A$832,County!$A37,'Census Tract'!W$5:W$833)</f>
        <v>2.5919823219091795</v>
      </c>
      <c r="Y37" s="29">
        <f ca="1">SUMIF('Census Tract'!$A$5:$A$832,County!$A37,'Census Tract'!X$5:X$833)</f>
        <v>11.92670675161639</v>
      </c>
      <c r="Z37" s="105">
        <f ca="1">SUMIF('Census Tract'!$A$5:$A$832,County!$A37,'Census Tract'!Y$5:Y$833)</f>
        <v>25.903972250286657</v>
      </c>
      <c r="AA37" s="29">
        <f ca="1">SUMIF('Census Tract'!$A$5:$A$832,County!$A37,'Census Tract'!Z$5:Z$833)</f>
        <v>0.32713720115609479</v>
      </c>
      <c r="AB37" s="29">
        <f ca="1">SUMIF('Census Tract'!$A$5:$A$832,County!$A37,'Census Tract'!AA$5:AA$833)</f>
        <v>1.5567103880503534</v>
      </c>
      <c r="AC37" s="29">
        <f ca="1">SUMIF('Census Tract'!$A$5:$A$832,County!$A37,'Census Tract'!AB$5:AB$833)</f>
        <v>7.0998298517277494</v>
      </c>
      <c r="AD37" s="105">
        <f ca="1">SUMIF('Census Tract'!$A$5:$A$832,County!$A37,'Census Tract'!AC$5:AC$833)</f>
        <v>15.399655787348877</v>
      </c>
      <c r="AE37" s="29">
        <f ca="1">SUMIF('Census Tract'!$A$5:$A$832,County!$A37,'Census Tract'!AD$5:AD$833)</f>
        <v>0.13619813571278205</v>
      </c>
      <c r="AF37" s="29">
        <f ca="1">SUMIF('Census Tract'!$A$5:$A$832,County!$A37,'Census Tract'!AE$5:AE$833)</f>
        <v>0.64695957453779207</v>
      </c>
      <c r="AG37" s="29">
        <f ca="1">SUMIF('Census Tract'!$A$5:$A$832,County!$A37,'Census Tract'!AF$5:AF$833)</f>
        <v>2.8386750987452389</v>
      </c>
      <c r="AH37" s="345">
        <f ca="1">SUMIF('Census Tract'!$A$5:$A$832,County!$A37,'Census Tract'!AG$5:AG$833)</f>
        <v>6.0983354888306902</v>
      </c>
    </row>
    <row r="38" spans="1:34" ht="15.75" x14ac:dyDescent="0.25">
      <c r="A38" s="80" t="s">
        <v>60</v>
      </c>
      <c r="B38" s="233">
        <v>41067</v>
      </c>
      <c r="C38" s="53">
        <v>589481</v>
      </c>
      <c r="D38" s="53">
        <v>492400</v>
      </c>
      <c r="E38" s="53">
        <v>8962</v>
      </c>
      <c r="F38" s="53">
        <v>8962</v>
      </c>
      <c r="G38" s="344">
        <f ca="1">SUMIF('Census Tract'!$A$5:$A$832,County!$A38,'Census Tract'!$J$5:$J$833)</f>
        <v>170.46198489494364</v>
      </c>
      <c r="H38" s="29">
        <f ca="1">SUMIF('Census Tract'!$A$5:$A$832,County!$A38,'Census Tract'!K$5:K$833)</f>
        <v>848.61512016017525</v>
      </c>
      <c r="I38" s="29">
        <f ca="1">SUMIF('Census Tract'!$A$5:$A$832,County!$A38,'Census Tract'!L$5:L$833)</f>
        <v>3908.0421515022563</v>
      </c>
      <c r="J38" s="105">
        <f ca="1">SUMIF('Census Tract'!$A$5:$A$832,County!$A38,'Census Tract'!M$5:M$833)</f>
        <v>8489.5733284700727</v>
      </c>
      <c r="K38" s="29">
        <f ca="1">SUMIF('Census Tract'!$A$5:$A$832,County!$A38,'Census Tract'!N$5:N$833)</f>
        <v>104.48776105542817</v>
      </c>
      <c r="L38" s="29">
        <f ca="1">SUMIF('Census Tract'!$A$5:$A$832,County!$A38,'Census Tract'!O$5:O$833)</f>
        <v>502.61556766608396</v>
      </c>
      <c r="M38" s="29">
        <f ca="1">SUMIF('Census Tract'!$A$5:$A$832,County!$A38,'Census Tract'!P$5:P$833)</f>
        <v>2298.6347285399524</v>
      </c>
      <c r="N38" s="105">
        <f ca="1">SUMIF('Census Tract'!$A$5:$A$832,County!$A38,'Census Tract'!Q$5:Q$833)</f>
        <v>4988.1635046225147</v>
      </c>
      <c r="O38" s="29">
        <f ca="1">SUMIF('Census Tract'!$A$5:$A$832,County!$A38,'Census Tract'!R$5:R$833)</f>
        <v>46.577708037702564</v>
      </c>
      <c r="P38" s="29">
        <f ca="1">SUMIF('Census Tract'!$A$5:$A$832,County!$A38,'Census Tract'!S$5:S$833)</f>
        <v>224.64077188925222</v>
      </c>
      <c r="Q38" s="29">
        <f ca="1">SUMIF('Census Tract'!$A$5:$A$832,County!$A38,'Census Tract'!T$5:T$833)</f>
        <v>994.65017321501182</v>
      </c>
      <c r="R38" s="345">
        <f ca="1">SUMIF('Census Tract'!$A$5:$A$832,County!$A38,'Census Tract'!U$5:U$833)</f>
        <v>2141.5335455807667</v>
      </c>
      <c r="S38" s="344">
        <f>'TNC Results'!C79</f>
        <v>1</v>
      </c>
      <c r="T38" s="29">
        <f>'TNC Results'!G79</f>
        <v>5</v>
      </c>
      <c r="U38" s="29">
        <f>'TNC Results'!L79</f>
        <v>36</v>
      </c>
      <c r="V38" s="345">
        <f>'TNC Results'!Q79</f>
        <v>41</v>
      </c>
      <c r="W38" s="344">
        <f ca="1">SUMIF('Census Tract'!$A$5:$A$832,County!$A38,'Census Tract'!V$5:V$833)</f>
        <v>5.9006598722979673</v>
      </c>
      <c r="X38" s="29">
        <f ca="1">SUMIF('Census Tract'!$A$5:$A$832,County!$A38,'Census Tract'!W$5:W$833)</f>
        <v>29.323744314426676</v>
      </c>
      <c r="Y38" s="29">
        <f ca="1">SUMIF('Census Tract'!$A$5:$A$832,County!$A38,'Census Tract'!X$5:X$833)</f>
        <v>134.92981658915801</v>
      </c>
      <c r="Z38" s="105">
        <f ca="1">SUMIF('Census Tract'!$A$5:$A$832,County!$A38,'Census Tract'!Y$5:Y$833)</f>
        <v>293.05811716952962</v>
      </c>
      <c r="AA38" s="29">
        <f ca="1">SUMIF('Census Tract'!$A$5:$A$832,County!$A38,'Census Tract'!Z$5:Z$833)</f>
        <v>1.0877117012516322</v>
      </c>
      <c r="AB38" s="29">
        <f ca="1">SUMIF('Census Tract'!$A$5:$A$832,County!$A38,'Census Tract'!AA$5:AA$833)</f>
        <v>5.1759692830972046</v>
      </c>
      <c r="AC38" s="29">
        <f ca="1">SUMIF('Census Tract'!$A$5:$A$832,County!$A38,'Census Tract'!AB$5:AB$833)</f>
        <v>23.606511210979825</v>
      </c>
      <c r="AD38" s="105">
        <f ca="1">SUMIF('Census Tract'!$A$5:$A$832,County!$A38,'Census Tract'!AC$5:AC$833)</f>
        <v>51.202937898690024</v>
      </c>
      <c r="AE38" s="29">
        <f ca="1">SUMIF('Census Tract'!$A$5:$A$832,County!$A38,'Census Tract'!AD$5:AD$833)</f>
        <v>0.45285068582818611</v>
      </c>
      <c r="AF38" s="29">
        <f ca="1">SUMIF('Census Tract'!$A$5:$A$832,County!$A38,'Census Tract'!AE$5:AE$833)</f>
        <v>2.1511020360101387</v>
      </c>
      <c r="AG38" s="29">
        <f ca="1">SUMIF('Census Tract'!$A$5:$A$832,County!$A38,'Census Tract'!AF$5:AF$833)</f>
        <v>9.4384255598113356</v>
      </c>
      <c r="AH38" s="345">
        <f ca="1">SUMIF('Census Tract'!$A$5:$A$832,County!$A38,'Census Tract'!AG$5:AG$833)</f>
        <v>20.276602128762963</v>
      </c>
    </row>
    <row r="39" spans="1:34" ht="15.75" x14ac:dyDescent="0.25">
      <c r="A39" s="80" t="s">
        <v>61</v>
      </c>
      <c r="B39" s="233">
        <v>41069</v>
      </c>
      <c r="C39" s="53">
        <v>1415</v>
      </c>
      <c r="D39" s="53">
        <v>1717</v>
      </c>
      <c r="E39" s="53">
        <v>3</v>
      </c>
      <c r="F39" s="53">
        <v>33</v>
      </c>
      <c r="G39" s="344">
        <f ca="1">SUMIF('Census Tract'!$A$5:$A$832,County!$A39,'Census Tract'!$J$5:$J$833)</f>
        <v>0.51935701375858434</v>
      </c>
      <c r="H39" s="29">
        <f ca="1">SUMIF('Census Tract'!$A$5:$A$832,County!$A39,'Census Tract'!K$5:K$833)</f>
        <v>2.6198316924090741</v>
      </c>
      <c r="I39" s="29">
        <f ca="1">SUMIF('Census Tract'!$A$5:$A$832,County!$A39,'Census Tract'!L$5:L$833)</f>
        <v>12.139147109068469</v>
      </c>
      <c r="J39" s="105">
        <f ca="1">SUMIF('Census Tract'!$A$5:$A$832,County!$A39,'Census Tract'!M$5:M$833)</f>
        <v>26.406493930646267</v>
      </c>
      <c r="K39" s="29">
        <f ca="1">SUMIF('Census Tract'!$A$5:$A$832,County!$A39,'Census Tract'!N$5:N$833)</f>
        <v>0.46996435480339688</v>
      </c>
      <c r="L39" s="29">
        <f ca="1">SUMIF('Census Tract'!$A$5:$A$832,County!$A39,'Census Tract'!O$5:O$833)</f>
        <v>2.4564055970308845</v>
      </c>
      <c r="M39" s="29">
        <f ca="1">SUMIF('Census Tract'!$A$5:$A$832,County!$A39,'Census Tract'!P$5:P$833)</f>
        <v>11.460213865419629</v>
      </c>
      <c r="N39" s="105">
        <f ca="1">SUMIF('Census Tract'!$A$5:$A$832,County!$A39,'Census Tract'!Q$5:Q$833)</f>
        <v>24.954534722837899</v>
      </c>
      <c r="O39" s="29">
        <f ca="1">SUMIF('Census Tract'!$A$5:$A$832,County!$A39,'Census Tract'!R$5:R$833)</f>
        <v>0.32096441242244306</v>
      </c>
      <c r="P39" s="29">
        <f ca="1">SUMIF('Census Tract'!$A$5:$A$832,County!$A39,'Census Tract'!S$5:S$833)</f>
        <v>1.6627339645047399</v>
      </c>
      <c r="Q39" s="29">
        <f ca="1">SUMIF('Census Tract'!$A$5:$A$832,County!$A39,'Census Tract'!T$5:T$833)</f>
        <v>7.6618293361219036</v>
      </c>
      <c r="R39" s="345">
        <f ca="1">SUMIF('Census Tract'!$A$5:$A$832,County!$A39,'Census Tract'!U$5:U$833)</f>
        <v>16.652336777824839</v>
      </c>
      <c r="S39" s="344">
        <f>'TNC Results'!C80</f>
        <v>0</v>
      </c>
      <c r="T39" s="29">
        <f>'TNC Results'!G80</f>
        <v>0</v>
      </c>
      <c r="U39" s="29">
        <f>'TNC Results'!L80</f>
        <v>0</v>
      </c>
      <c r="V39" s="345">
        <f>'TNC Results'!Q80</f>
        <v>0</v>
      </c>
      <c r="W39" s="344">
        <f ca="1">SUMIF('Census Tract'!$A$5:$A$832,County!$A39,'Census Tract'!V$5:V$833)</f>
        <v>0.12983925343964609</v>
      </c>
      <c r="X39" s="29">
        <f ca="1">SUMIF('Census Tract'!$A$5:$A$832,County!$A39,'Census Tract'!W$5:W$833)</f>
        <v>0.65495792310226841</v>
      </c>
      <c r="Y39" s="29">
        <f ca="1">SUMIF('Census Tract'!$A$5:$A$832,County!$A39,'Census Tract'!X$5:X$833)</f>
        <v>3.0347867772671169</v>
      </c>
      <c r="Z39" s="105">
        <f ca="1">SUMIF('Census Tract'!$A$5:$A$832,County!$A39,'Census Tract'!Y$5:Y$833)</f>
        <v>6.6016234826615694</v>
      </c>
      <c r="AA39" s="29">
        <f ca="1">SUMIF('Census Tract'!$A$5:$A$832,County!$A39,'Census Tract'!Z$5:Z$833)</f>
        <v>0.11749108870084918</v>
      </c>
      <c r="AB39" s="29">
        <f ca="1">SUMIF('Census Tract'!$A$5:$A$832,County!$A39,'Census Tract'!AA$5:AA$833)</f>
        <v>0.61410139925772089</v>
      </c>
      <c r="AC39" s="29">
        <f ca="1">SUMIF('Census Tract'!$A$5:$A$832,County!$A39,'Census Tract'!AB$5:AB$833)</f>
        <v>2.8650534663549081</v>
      </c>
      <c r="AD39" s="105">
        <f ca="1">SUMIF('Census Tract'!$A$5:$A$832,County!$A39,'Census Tract'!AC$5:AC$833)</f>
        <v>6.2386336807094764</v>
      </c>
      <c r="AE39" s="29">
        <f ca="1">SUMIF('Census Tract'!$A$5:$A$832,County!$A39,'Census Tract'!AD$5:AD$833)</f>
        <v>8.0241103105610778E-2</v>
      </c>
      <c r="AF39" s="29">
        <f ca="1">SUMIF('Census Tract'!$A$5:$A$832,County!$A39,'Census Tract'!AE$5:AE$833)</f>
        <v>0.41568349112618508</v>
      </c>
      <c r="AG39" s="29">
        <f ca="1">SUMIF('Census Tract'!$A$5:$A$832,County!$A39,'Census Tract'!AF$5:AF$833)</f>
        <v>1.9154573340304752</v>
      </c>
      <c r="AH39" s="345">
        <f ca="1">SUMIF('Census Tract'!$A$5:$A$832,County!$A39,'Census Tract'!AG$5:AG$833)</f>
        <v>4.1630841944562107</v>
      </c>
    </row>
    <row r="40" spans="1:34" ht="16.5" thickBot="1" x14ac:dyDescent="0.3">
      <c r="A40" s="82" t="s">
        <v>62</v>
      </c>
      <c r="B40" s="234">
        <v>41071</v>
      </c>
      <c r="C40" s="199">
        <v>104831</v>
      </c>
      <c r="D40" s="199">
        <v>99676</v>
      </c>
      <c r="E40" s="199">
        <v>681</v>
      </c>
      <c r="F40" s="199">
        <v>781</v>
      </c>
      <c r="G40" s="340">
        <f ca="1">SUMIF('Census Tract'!$A$5:$A$832,County!$A40,'Census Tract'!$J$5:$J$833)</f>
        <v>35.789361303077264</v>
      </c>
      <c r="H40" s="341">
        <f ca="1">SUMIF('Census Tract'!$A$5:$A$832,County!$A40,'Census Tract'!K$5:K$833)</f>
        <v>179.79877826263015</v>
      </c>
      <c r="I40" s="341">
        <f ca="1">SUMIF('Census Tract'!$A$5:$A$832,County!$A40,'Census Tract'!L$5:L$833)</f>
        <v>831.53476770785687</v>
      </c>
      <c r="J40" s="342">
        <f ca="1">SUMIF('Census Tract'!$A$5:$A$832,County!$A40,'Census Tract'!M$5:M$833)</f>
        <v>1808.0895351821787</v>
      </c>
      <c r="K40" s="341">
        <f ca="1">SUMIF('Census Tract'!$A$5:$A$832,County!$A40,'Census Tract'!N$5:N$833)</f>
        <v>24.535541012052814</v>
      </c>
      <c r="L40" s="341">
        <f ca="1">SUMIF('Census Tract'!$A$5:$A$832,County!$A40,'Census Tract'!O$5:O$833)</f>
        <v>124.29504754070574</v>
      </c>
      <c r="M40" s="341">
        <f ca="1">SUMIF('Census Tract'!$A$5:$A$832,County!$A40,'Census Tract'!P$5:P$833)</f>
        <v>575.6929751306468</v>
      </c>
      <c r="N40" s="342">
        <f ca="1">SUMIF('Census Tract'!$A$5:$A$832,County!$A40,'Census Tract'!Q$5:Q$833)</f>
        <v>1252.0167219551217</v>
      </c>
      <c r="O40" s="341">
        <f ca="1">SUMIF('Census Tract'!$A$5:$A$832,County!$A40,'Census Tract'!R$5:R$833)</f>
        <v>14.508972372588701</v>
      </c>
      <c r="P40" s="341">
        <f ca="1">SUMIF('Census Tract'!$A$5:$A$832,County!$A40,'Census Tract'!S$5:S$833)</f>
        <v>73.652474606551536</v>
      </c>
      <c r="Q40" s="341">
        <f ca="1">SUMIF('Census Tract'!$A$5:$A$832,County!$A40,'Census Tract'!T$5:T$833)</f>
        <v>335.71634988918356</v>
      </c>
      <c r="R40" s="343">
        <f ca="1">SUMIF('Census Tract'!$A$5:$A$832,County!$A40,'Census Tract'!U$5:U$833)</f>
        <v>727.81405107555111</v>
      </c>
      <c r="S40" s="340">
        <f>'TNC Results'!C81</f>
        <v>0</v>
      </c>
      <c r="T40" s="341">
        <f>'TNC Results'!G81</f>
        <v>0</v>
      </c>
      <c r="U40" s="341">
        <f>'TNC Results'!L81</f>
        <v>1</v>
      </c>
      <c r="V40" s="343">
        <f>'TNC Results'!Q81</f>
        <v>1</v>
      </c>
      <c r="W40" s="340">
        <f ca="1">SUMIF('Census Tract'!$A$5:$A$832,County!$A40,'Census Tract'!V$5:V$833)</f>
        <v>1.1887235682218762</v>
      </c>
      <c r="X40" s="341">
        <f ca="1">SUMIF('Census Tract'!$A$5:$A$832,County!$A40,'Census Tract'!W$5:W$833)</f>
        <v>5.9351464733679009</v>
      </c>
      <c r="Y40" s="341">
        <f ca="1">SUMIF('Census Tract'!$A$5:$A$832,County!$A40,'Census Tract'!X$5:X$833)</f>
        <v>27.36999339562329</v>
      </c>
      <c r="Z40" s="342">
        <f ca="1">SUMIF('Census Tract'!$A$5:$A$832,County!$A40,'Census Tract'!Y$5:Y$833)</f>
        <v>59.475026387304311</v>
      </c>
      <c r="AA40" s="341">
        <f ca="1">SUMIF('Census Tract'!$A$5:$A$832,County!$A40,'Census Tract'!Z$5:Z$833)</f>
        <v>0.54947252633432253</v>
      </c>
      <c r="AB40" s="341">
        <f ca="1">SUMIF('Census Tract'!$A$5:$A$832,County!$A40,'Census Tract'!AA$5:AA$833)</f>
        <v>2.7735689618975643</v>
      </c>
      <c r="AC40" s="341">
        <f ca="1">SUMIF('Census Tract'!$A$5:$A$832,County!$A40,'Census Tract'!AB$5:AB$833)</f>
        <v>12.835252092733107</v>
      </c>
      <c r="AD40" s="342">
        <f ca="1">SUMIF('Census Tract'!$A$5:$A$832,County!$A40,'Census Tract'!AC$5:AC$833)</f>
        <v>27.910009576495142</v>
      </c>
      <c r="AE40" s="341">
        <f ca="1">SUMIF('Census Tract'!$A$5:$A$832,County!$A40,'Census Tract'!AD$5:AD$833)</f>
        <v>0.31922538964176</v>
      </c>
      <c r="AF40" s="341">
        <f ca="1">SUMIF('Census Tract'!$A$5:$A$832,County!$A40,'Census Tract'!AE$5:AE$833)</f>
        <v>1.6160713978219088</v>
      </c>
      <c r="AG40" s="341">
        <f ca="1">SUMIF('Census Tract'!$A$5:$A$832,County!$A40,'Census Tract'!AF$5:AF$833)</f>
        <v>7.3552569429637007</v>
      </c>
      <c r="AH40" s="343">
        <f ca="1">SUMIF('Census Tract'!$A$5:$A$832,County!$A40,'Census Tract'!AG$5:AG$833)</f>
        <v>15.940227908807703</v>
      </c>
    </row>
    <row r="41" spans="1:34" x14ac:dyDescent="0.25">
      <c r="G41" s="60">
        <f ca="1">SUM(G5:G40)</f>
        <v>1343.7330890490962</v>
      </c>
      <c r="H41" s="60">
        <f t="shared" ref="H41:AH41" ca="1" si="0">SUM(H5:H40)</f>
        <v>6718.9206062128587</v>
      </c>
      <c r="I41" s="60">
        <f t="shared" ca="1" si="0"/>
        <v>31005.60784273285</v>
      </c>
      <c r="J41" s="60">
        <f t="shared" ca="1" si="0"/>
        <v>67385.553875168698</v>
      </c>
      <c r="K41" s="60">
        <f t="shared" ca="1" si="0"/>
        <v>862.7570656223462</v>
      </c>
      <c r="L41" s="60">
        <f t="shared" ca="1" si="0"/>
        <v>4279.6352573501381</v>
      </c>
      <c r="M41" s="60">
        <f t="shared" ca="1" si="0"/>
        <v>19721.949923357974</v>
      </c>
      <c r="N41" s="60">
        <f t="shared" ca="1" si="0"/>
        <v>42854.120897719185</v>
      </c>
      <c r="O41" s="60">
        <f t="shared" ca="1" si="0"/>
        <v>458.35459620459437</v>
      </c>
      <c r="P41" s="60">
        <f t="shared" ca="1" si="0"/>
        <v>2286.5414033571128</v>
      </c>
      <c r="Q41" s="60">
        <f t="shared" ca="1" si="0"/>
        <v>10322.512123162167</v>
      </c>
      <c r="R41" s="60">
        <f t="shared" ca="1" si="0"/>
        <v>22328.148840846403</v>
      </c>
      <c r="S41" s="60">
        <f t="shared" si="0"/>
        <v>2</v>
      </c>
      <c r="T41" s="60">
        <f t="shared" si="0"/>
        <v>23</v>
      </c>
      <c r="U41" s="60">
        <f t="shared" si="0"/>
        <v>183</v>
      </c>
      <c r="V41" s="60">
        <f t="shared" si="0"/>
        <v>207</v>
      </c>
      <c r="W41" s="60">
        <f t="shared" ca="1" si="0"/>
        <v>99.834254388045991</v>
      </c>
      <c r="X41" s="60">
        <f t="shared" ca="1" si="0"/>
        <v>498.3718789193274</v>
      </c>
      <c r="Y41" s="60">
        <f t="shared" ca="1" si="0"/>
        <v>2298.0575206233934</v>
      </c>
      <c r="Z41" s="60">
        <f t="shared" ca="1" si="0"/>
        <v>4993.5891530285053</v>
      </c>
      <c r="AA41" s="60">
        <f t="shared" ca="1" si="0"/>
        <v>46.438337826284808</v>
      </c>
      <c r="AB41" s="60">
        <f t="shared" ca="1" si="0"/>
        <v>230.42736790223023</v>
      </c>
      <c r="AC41" s="60">
        <f t="shared" ca="1" si="0"/>
        <v>1061.9669238309905</v>
      </c>
      <c r="AD41" s="60">
        <f t="shared" ca="1" si="0"/>
        <v>2307.5948012526615</v>
      </c>
      <c r="AE41" s="60">
        <f t="shared" ca="1" si="0"/>
        <v>24.713208419345381</v>
      </c>
      <c r="AF41" s="60">
        <f t="shared" ca="1" si="0"/>
        <v>123.32028160607204</v>
      </c>
      <c r="AG41" s="60">
        <f t="shared" ca="1" si="0"/>
        <v>556.81683327374071</v>
      </c>
      <c r="AH41" s="60">
        <f t="shared" ca="1" si="0"/>
        <v>1204.4715704945884</v>
      </c>
    </row>
    <row r="42" spans="1:34" x14ac:dyDescent="0.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row>
    <row r="44" spans="1:34" x14ac:dyDescent="0.25">
      <c r="G44" s="4" t="s">
        <v>6</v>
      </c>
      <c r="H44" s="4" t="s">
        <v>6</v>
      </c>
      <c r="I44" s="4" t="s">
        <v>6</v>
      </c>
      <c r="J44" s="4" t="s">
        <v>6</v>
      </c>
      <c r="K44" s="4" t="s">
        <v>7</v>
      </c>
      <c r="L44" s="4" t="s">
        <v>7</v>
      </c>
      <c r="M44" s="4" t="s">
        <v>7</v>
      </c>
      <c r="N44" s="4" t="s">
        <v>7</v>
      </c>
      <c r="O44" s="4" t="s">
        <v>8</v>
      </c>
      <c r="P44" s="4" t="s">
        <v>8</v>
      </c>
      <c r="Q44" s="4" t="s">
        <v>8</v>
      </c>
      <c r="R44" s="4" t="s">
        <v>8</v>
      </c>
    </row>
    <row r="45" spans="1:34" x14ac:dyDescent="0.25">
      <c r="G45" s="4">
        <v>2020</v>
      </c>
      <c r="H45" s="4">
        <v>2025</v>
      </c>
      <c r="I45" s="4">
        <v>2030</v>
      </c>
      <c r="J45" s="4">
        <v>2035</v>
      </c>
      <c r="K45" s="4">
        <v>2020</v>
      </c>
      <c r="L45" s="4">
        <v>2025</v>
      </c>
      <c r="M45" s="4">
        <v>2030</v>
      </c>
      <c r="N45" s="4">
        <v>2035</v>
      </c>
      <c r="O45" s="4">
        <v>2020</v>
      </c>
      <c r="P45" s="4">
        <v>2025</v>
      </c>
      <c r="Q45" s="4">
        <v>2030</v>
      </c>
      <c r="R45" s="4">
        <v>2035</v>
      </c>
    </row>
    <row r="46" spans="1:34" x14ac:dyDescent="0.25">
      <c r="F46" s="4" t="s">
        <v>227</v>
      </c>
      <c r="G46" s="25">
        <f>INDEX('Urban_Rural LDV Model'!$L$20:$N$35,MATCH(G45,'Urban_Rural LDV Model'!$A$20:$A$35,0),MATCH(G44,'Urban_Rural LDV Model'!$L$10:$N$10,0))</f>
        <v>1343.7330890490962</v>
      </c>
      <c r="H46" s="25">
        <f>INDEX('Urban_Rural LDV Model'!$L$20:$N$35,MATCH(H45,'Urban_Rural LDV Model'!$A$20:$A$35,0),MATCH(H44,'Urban_Rural LDV Model'!$L$10:$N$10,0))</f>
        <v>6718.9206062128596</v>
      </c>
      <c r="I46" s="25">
        <f>INDEX('Urban_Rural LDV Model'!$L$20:$N$35,MATCH(I45,'Urban_Rural LDV Model'!$A$20:$A$35,0),MATCH(I44,'Urban_Rural LDV Model'!$L$10:$N$10,0))</f>
        <v>31005.60784273285</v>
      </c>
      <c r="J46" s="25">
        <f>INDEX('Urban_Rural LDV Model'!$L$20:$N$35,MATCH(J45,'Urban_Rural LDV Model'!$A$20:$A$35,0),MATCH(J44,'Urban_Rural LDV Model'!$L$10:$N$10,0))</f>
        <v>67385.553875168698</v>
      </c>
      <c r="K46" s="25">
        <f>INDEX('Urban_Rural LDV Model'!$L$20:$N$35,MATCH(K45,'Urban_Rural LDV Model'!$A$20:$A$35,0),MATCH(K44,'Urban_Rural LDV Model'!$L$10:$N$10,0))</f>
        <v>862.75706562234609</v>
      </c>
      <c r="L46" s="25">
        <f>INDEX('Urban_Rural LDV Model'!$L$20:$N$35,MATCH(L45,'Urban_Rural LDV Model'!$A$20:$A$35,0),MATCH(L44,'Urban_Rural LDV Model'!$L$10:$N$10,0))</f>
        <v>4279.6352573501372</v>
      </c>
      <c r="M46" s="25">
        <f>INDEX('Urban_Rural LDV Model'!$L$20:$N$35,MATCH(M45,'Urban_Rural LDV Model'!$A$20:$A$35,0),MATCH(M44,'Urban_Rural LDV Model'!$L$10:$N$10,0))</f>
        <v>19721.94992335797</v>
      </c>
      <c r="N46" s="25">
        <f>INDEX('Urban_Rural LDV Model'!$L$20:$N$35,MATCH(N45,'Urban_Rural LDV Model'!$A$20:$A$35,0),MATCH(N44,'Urban_Rural LDV Model'!$L$10:$N$10,0))</f>
        <v>42854.120897719178</v>
      </c>
      <c r="O46" s="25">
        <f>INDEX('Urban_Rural LDV Model'!$L$20:$N$35,MATCH(O45,'Urban_Rural LDV Model'!$A$20:$A$35,0),MATCH(O44,'Urban_Rural LDV Model'!$L$10:$N$10,0))</f>
        <v>458.35459620459437</v>
      </c>
      <c r="P46" s="25">
        <f>INDEX('Urban_Rural LDV Model'!$L$20:$N$35,MATCH(P45,'Urban_Rural LDV Model'!$A$20:$A$35,0),MATCH(P44,'Urban_Rural LDV Model'!$L$10:$N$10,0))</f>
        <v>2286.5414033571124</v>
      </c>
      <c r="Q46" s="25">
        <f>INDEX('Urban_Rural LDV Model'!$L$20:$N$35,MATCH(Q45,'Urban_Rural LDV Model'!$A$20:$A$35,0),MATCH(Q44,'Urban_Rural LDV Model'!$L$10:$N$10,0))</f>
        <v>10322.512123162163</v>
      </c>
      <c r="R46" s="25">
        <f>INDEX('Urban_Rural LDV Model'!$L$20:$N$35,MATCH(R45,'Urban_Rural LDV Model'!$A$20:$A$35,0),MATCH(R44,'Urban_Rural LDV Model'!$L$10:$N$10,0))</f>
        <v>22328.148840846403</v>
      </c>
    </row>
    <row r="47" spans="1:34" x14ac:dyDescent="0.25">
      <c r="G47" s="217">
        <f t="shared" ref="G47:R47" ca="1" si="1">SUM(G5:G40)-G46</f>
        <v>0</v>
      </c>
      <c r="H47" s="217">
        <f t="shared" ca="1" si="1"/>
        <v>0</v>
      </c>
      <c r="I47" s="217">
        <f t="shared" ca="1" si="1"/>
        <v>0</v>
      </c>
      <c r="J47" s="217">
        <f t="shared" ca="1" si="1"/>
        <v>0</v>
      </c>
      <c r="K47" s="217">
        <f t="shared" ca="1" si="1"/>
        <v>0</v>
      </c>
      <c r="L47" s="217">
        <f t="shared" ca="1" si="1"/>
        <v>0</v>
      </c>
      <c r="M47" s="217">
        <f t="shared" ca="1" si="1"/>
        <v>0</v>
      </c>
      <c r="N47" s="217">
        <f t="shared" ca="1" si="1"/>
        <v>0</v>
      </c>
      <c r="O47" s="217">
        <f t="shared" ca="1" si="1"/>
        <v>0</v>
      </c>
      <c r="P47" s="217">
        <f t="shared" ca="1" si="1"/>
        <v>0</v>
      </c>
      <c r="Q47" s="217">
        <f t="shared" ca="1" si="1"/>
        <v>0</v>
      </c>
      <c r="R47" s="217">
        <f t="shared" ca="1" si="1"/>
        <v>0</v>
      </c>
    </row>
  </sheetData>
  <sheetProtection algorithmName="SHA-512" hashValue="LAIWgQJfnl+278YLeUOSlNZ5zASEKKcMYo4/NQOuGftzzKJw3frao8TLQRcaU41FaLjtPQJzBcQy1qAFGTRrvA==" saltValue="XQan9a+CwUg5I/PdVHCieg==" spinCount="100000" sheet="1" objects="1" scenarios="1"/>
  <mergeCells count="10">
    <mergeCell ref="W2:AH2"/>
    <mergeCell ref="G2:R2"/>
    <mergeCell ref="S2:V2"/>
    <mergeCell ref="G3:J3"/>
    <mergeCell ref="K3:N3"/>
    <mergeCell ref="O3:R3"/>
    <mergeCell ref="S3:V3"/>
    <mergeCell ref="W3:Z3"/>
    <mergeCell ref="AA3:AD3"/>
    <mergeCell ref="AE3:AH3"/>
  </mergeCells>
  <phoneticPr fontId="14"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B2"/>
  <sheetViews>
    <sheetView workbookViewId="0">
      <selection activeCell="D11" sqref="D11"/>
    </sheetView>
  </sheetViews>
  <sheetFormatPr defaultColWidth="8.85546875" defaultRowHeight="15" x14ac:dyDescent="0.25"/>
  <cols>
    <col min="1" max="16384" width="8.85546875" style="4"/>
  </cols>
  <sheetData>
    <row r="2" spans="2:2" x14ac:dyDescent="0.25">
      <c r="B2" s="22" t="s">
        <v>551</v>
      </c>
    </row>
  </sheetData>
  <sheetProtection algorithmName="SHA-512" hashValue="IAtW8f/BjK5MQqRUl8Syro8MSFfZspdIN15REmiMnkz5mMfPlRmEwpUyc1H9wQ4byGAwB5obx+JoYGTGGlwrpw==" saltValue="tZEIyEiW//Dcd+zYivbIWw=="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theme="7"/>
  </sheetPr>
  <dimension ref="B2:XFD26"/>
  <sheetViews>
    <sheetView showGridLines="0" workbookViewId="0">
      <selection activeCell="AE61" sqref="AE61"/>
    </sheetView>
  </sheetViews>
  <sheetFormatPr defaultRowHeight="15" x14ac:dyDescent="0.25"/>
  <sheetData>
    <row r="2" spans="2:2" x14ac:dyDescent="0.25">
      <c r="B2" s="22" t="s">
        <v>551</v>
      </c>
    </row>
    <row r="26" spans="16384:16384" x14ac:dyDescent="0.25">
      <c r="XFD26" s="5"/>
    </row>
  </sheetData>
  <sheetProtection algorithmName="SHA-512" hashValue="4szKtX0nEFo67wDcobkprE3EJa4u/mRX2n10Fnax8bnB3U9Kg3/GC0jFkg0+b67h0/kmAYt481aPAu1NcmaCkQ==" saltValue="bSkd1kOxUMpxKbRJksCbO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19FFC3"/>
  </sheetPr>
  <dimension ref="B2:C25"/>
  <sheetViews>
    <sheetView showGridLines="0" workbookViewId="0"/>
  </sheetViews>
  <sheetFormatPr defaultRowHeight="15" x14ac:dyDescent="0.25"/>
  <cols>
    <col min="2" max="2" width="32.5703125" bestFit="1" customWidth="1"/>
    <col min="3" max="3" width="197.85546875" customWidth="1"/>
  </cols>
  <sheetData>
    <row r="2" spans="2:3" x14ac:dyDescent="0.25">
      <c r="B2" s="485" t="s">
        <v>608</v>
      </c>
      <c r="C2" s="486" t="s">
        <v>609</v>
      </c>
    </row>
    <row r="3" spans="2:3" x14ac:dyDescent="0.25">
      <c r="B3" s="80" t="s">
        <v>615</v>
      </c>
      <c r="C3" s="540" t="s">
        <v>685</v>
      </c>
    </row>
    <row r="4" spans="2:3" x14ac:dyDescent="0.25">
      <c r="B4" s="80" t="s">
        <v>616</v>
      </c>
      <c r="C4" s="65" t="s">
        <v>662</v>
      </c>
    </row>
    <row r="5" spans="2:3" x14ac:dyDescent="0.25">
      <c r="B5" s="527" t="s">
        <v>165</v>
      </c>
      <c r="C5" s="541" t="s">
        <v>689</v>
      </c>
    </row>
    <row r="6" spans="2:3" x14ac:dyDescent="0.25">
      <c r="B6" s="80" t="s">
        <v>605</v>
      </c>
      <c r="C6" s="65" t="s">
        <v>658</v>
      </c>
    </row>
    <row r="7" spans="2:3" ht="15" customHeight="1" x14ac:dyDescent="0.25">
      <c r="B7" s="526" t="s">
        <v>598</v>
      </c>
      <c r="C7" s="542" t="s">
        <v>686</v>
      </c>
    </row>
    <row r="8" spans="2:3" x14ac:dyDescent="0.25">
      <c r="B8" s="80" t="s">
        <v>8</v>
      </c>
      <c r="C8" s="483" t="s">
        <v>663</v>
      </c>
    </row>
    <row r="9" spans="2:3" x14ac:dyDescent="0.25">
      <c r="B9" s="80" t="s">
        <v>623</v>
      </c>
      <c r="C9" s="483" t="s">
        <v>664</v>
      </c>
    </row>
    <row r="10" spans="2:3" x14ac:dyDescent="0.25">
      <c r="B10" s="80" t="s">
        <v>629</v>
      </c>
      <c r="C10" s="493" t="s">
        <v>680</v>
      </c>
    </row>
    <row r="11" spans="2:3" x14ac:dyDescent="0.25">
      <c r="B11" s="80" t="s">
        <v>258</v>
      </c>
      <c r="C11" s="493" t="s">
        <v>687</v>
      </c>
    </row>
    <row r="12" spans="2:3" x14ac:dyDescent="0.25">
      <c r="B12" s="80" t="s">
        <v>600</v>
      </c>
      <c r="C12" s="483" t="s">
        <v>665</v>
      </c>
    </row>
    <row r="13" spans="2:3" x14ac:dyDescent="0.25">
      <c r="B13" s="80" t="s">
        <v>611</v>
      </c>
      <c r="C13" s="483" t="s">
        <v>670</v>
      </c>
    </row>
    <row r="14" spans="2:3" x14ac:dyDescent="0.25">
      <c r="B14" s="80" t="s">
        <v>628</v>
      </c>
      <c r="C14" s="483" t="s">
        <v>630</v>
      </c>
    </row>
    <row r="15" spans="2:3" x14ac:dyDescent="0.25">
      <c r="B15" s="80" t="s">
        <v>606</v>
      </c>
      <c r="C15" s="483" t="s">
        <v>607</v>
      </c>
    </row>
    <row r="16" spans="2:3" x14ac:dyDescent="0.25">
      <c r="B16" s="80" t="s">
        <v>684</v>
      </c>
      <c r="C16" s="543" t="s">
        <v>690</v>
      </c>
    </row>
    <row r="17" spans="2:3" ht="30" x14ac:dyDescent="0.25">
      <c r="B17" s="526" t="s">
        <v>679</v>
      </c>
      <c r="C17" s="568" t="s">
        <v>722</v>
      </c>
    </row>
    <row r="18" spans="2:3" x14ac:dyDescent="0.25">
      <c r="B18" s="80" t="s">
        <v>164</v>
      </c>
      <c r="C18" s="483" t="s">
        <v>688</v>
      </c>
    </row>
    <row r="19" spans="2:3" x14ac:dyDescent="0.25">
      <c r="B19" s="80" t="s">
        <v>617</v>
      </c>
      <c r="C19" s="483" t="s">
        <v>666</v>
      </c>
    </row>
    <row r="20" spans="2:3" x14ac:dyDescent="0.25">
      <c r="B20" s="80" t="s">
        <v>602</v>
      </c>
      <c r="C20" s="493" t="s">
        <v>671</v>
      </c>
    </row>
    <row r="21" spans="2:3" x14ac:dyDescent="0.25">
      <c r="B21" s="80" t="s">
        <v>96</v>
      </c>
      <c r="C21" s="483" t="s">
        <v>661</v>
      </c>
    </row>
    <row r="22" spans="2:3" x14ac:dyDescent="0.25">
      <c r="B22" s="80" t="s">
        <v>262</v>
      </c>
      <c r="C22" s="493" t="s">
        <v>681</v>
      </c>
    </row>
    <row r="23" spans="2:3" x14ac:dyDescent="0.25">
      <c r="B23" s="80" t="s">
        <v>622</v>
      </c>
      <c r="C23" s="483" t="s">
        <v>660</v>
      </c>
    </row>
    <row r="24" spans="2:3" x14ac:dyDescent="0.25">
      <c r="B24" s="80" t="s">
        <v>601</v>
      </c>
      <c r="C24" s="483" t="s">
        <v>659</v>
      </c>
    </row>
    <row r="25" spans="2:3" x14ac:dyDescent="0.25">
      <c r="B25" s="82" t="s">
        <v>619</v>
      </c>
      <c r="C25" s="484" t="s">
        <v>672</v>
      </c>
    </row>
  </sheetData>
  <sheetProtection algorithmName="SHA-512" hashValue="hXfxbmi3MU++S1EZkS5kDhXt3bhiGynb38w2x7w2cg32/BpDdZuD+lDnjqxmAhwCrc5oJc8Cg2k6Pu+LUbUpdA==" saltValue="5LVtC8j7/WrsW1gARFAjoA==" spinCount="100000" sheet="1" objects="1" scenarios="1"/>
  <hyperlinks>
    <hyperlink ref="C10" r:id="rId1" xr:uid="{00000000-0004-0000-0100-000000000000}"/>
    <hyperlink ref="C3" r:id="rId2" xr:uid="{00000000-0004-0000-0100-000001000000}"/>
    <hyperlink ref="C5" r:id="rId3" display="https://ww2.arb.ca.gov/our-work/programs/clean-miles-standard/about" xr:uid="{00000000-0004-0000-0100-000002000000}"/>
    <hyperlink ref="C11" r:id="rId4" location="3/33.47/-97.5" display="WHCEQ initiative that aims to deliver 40% of benefits of federal investments in climate and clean energy to disadvantaged communities." xr:uid="{00000000-0004-0000-0100-000003000000}"/>
    <hyperlink ref="C17" r:id="rId5" display="Senate bill requiring ride-sharing companies to meet or exceed specified targets for service miles provided by ZEVs, achieving 100% ZEV miles by 2032." xr:uid="{00000000-0004-0000-0100-000004000000}"/>
    <hyperlink ref="C22" r:id="rId6" display="Definition of communities eligible for the RAISE program to improve transit services in areas experiencing long-term economic distress. " xr:uid="{00000000-0004-0000-0100-000005000000}"/>
    <hyperlink ref="C16" r:id="rId7" xr:uid="{00000000-0004-0000-0100-000006000000}"/>
    <hyperlink ref="C20" r:id="rId8" xr:uid="{00000000-0004-0000-0100-000007000000}"/>
  </hyperlinks>
  <pageMargins left="0.7" right="0.7" top="0.75" bottom="0.75" header="0.3" footer="0.3"/>
  <pageSetup orientation="portrait" horizontalDpi="90" verticalDpi="90" r:id="rId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theme="7"/>
  </sheetPr>
  <dimension ref="A1:XFD31"/>
  <sheetViews>
    <sheetView topLeftCell="A11" zoomScaleNormal="100" workbookViewId="0">
      <selection activeCell="A2" sqref="A2"/>
    </sheetView>
  </sheetViews>
  <sheetFormatPr defaultColWidth="8.7109375" defaultRowHeight="15" x14ac:dyDescent="0.25"/>
  <cols>
    <col min="1" max="1" width="8.7109375" style="4"/>
    <col min="2" max="2" width="13.5703125" style="4" customWidth="1"/>
    <col min="3" max="3" width="11.28515625" style="4" customWidth="1"/>
    <col min="4" max="4" width="10.42578125" style="4" customWidth="1"/>
    <col min="5" max="5" width="13.28515625" style="4" customWidth="1"/>
    <col min="6" max="6" width="11.85546875" style="4" customWidth="1"/>
    <col min="7" max="7" width="8.7109375" style="4"/>
    <col min="8" max="8" width="10.42578125" style="4" customWidth="1"/>
    <col min="9" max="9" width="8.7109375" style="4"/>
    <col min="10" max="11" width="20.7109375" style="4" bestFit="1" customWidth="1"/>
    <col min="12" max="12" width="8.7109375" style="4"/>
    <col min="13" max="13" width="9.28515625" style="4" bestFit="1" customWidth="1"/>
    <col min="14" max="14" width="10.7109375" style="4" bestFit="1" customWidth="1"/>
    <col min="15" max="16384" width="8.7109375" style="4"/>
  </cols>
  <sheetData>
    <row r="1" spans="1:16384" s="3" customFormat="1" ht="23.25" x14ac:dyDescent="0.35">
      <c r="A1" s="85" t="s">
        <v>721</v>
      </c>
    </row>
    <row r="2" spans="1:16384" s="3" customFormat="1" x14ac:dyDescent="0.25">
      <c r="A2" s="539"/>
      <c r="B2" s="539" t="s">
        <v>683</v>
      </c>
      <c r="C2" s="520" t="s">
        <v>603</v>
      </c>
      <c r="D2" s="520" t="s">
        <v>604</v>
      </c>
      <c r="E2" s="521" t="s">
        <v>550</v>
      </c>
      <c r="F2" s="545"/>
      <c r="G2" s="545"/>
      <c r="H2" s="546"/>
      <c r="I2" s="539"/>
      <c r="J2" s="545"/>
      <c r="K2" s="545"/>
      <c r="L2" s="546"/>
      <c r="M2" s="539"/>
      <c r="N2" s="545"/>
      <c r="O2" s="545"/>
      <c r="P2" s="546"/>
      <c r="Q2" s="539"/>
      <c r="R2" s="545"/>
      <c r="S2" s="545"/>
      <c r="T2" s="546"/>
      <c r="U2" s="539"/>
      <c r="V2" s="545"/>
      <c r="W2" s="545"/>
      <c r="X2" s="546"/>
      <c r="Y2" s="539"/>
      <c r="Z2" s="545"/>
      <c r="AA2" s="545"/>
      <c r="AB2" s="546"/>
      <c r="AC2" s="539"/>
      <c r="AD2" s="545"/>
      <c r="AE2" s="545"/>
      <c r="AF2" s="546"/>
      <c r="AG2" s="539"/>
      <c r="AH2" s="545"/>
      <c r="AI2" s="545"/>
      <c r="AJ2" s="546"/>
      <c r="AK2" s="539"/>
      <c r="AL2" s="545"/>
      <c r="AM2" s="545"/>
      <c r="AN2" s="546"/>
      <c r="AO2" s="539"/>
      <c r="AP2" s="545"/>
      <c r="AQ2" s="545"/>
      <c r="AR2" s="546"/>
      <c r="AS2" s="539"/>
      <c r="AT2" s="545"/>
      <c r="AU2" s="545"/>
      <c r="AV2" s="546"/>
      <c r="AW2" s="539"/>
      <c r="AX2" s="545"/>
      <c r="AY2" s="545"/>
      <c r="AZ2" s="546"/>
      <c r="BA2" s="539"/>
      <c r="BB2" s="545"/>
      <c r="BC2" s="545"/>
      <c r="BD2" s="546"/>
      <c r="BE2" s="539"/>
      <c r="BF2" s="545"/>
      <c r="BG2" s="545"/>
      <c r="BH2" s="546"/>
      <c r="BI2" s="539"/>
      <c r="BJ2" s="545"/>
      <c r="BK2" s="545"/>
      <c r="BL2" s="546"/>
      <c r="BM2" s="539"/>
      <c r="BN2" s="545"/>
      <c r="BO2" s="545"/>
      <c r="BP2" s="546"/>
      <c r="BQ2" s="539"/>
      <c r="BR2" s="545"/>
      <c r="BS2" s="545"/>
      <c r="BT2" s="546"/>
      <c r="BU2" s="539"/>
      <c r="BV2" s="545"/>
      <c r="BW2" s="545"/>
      <c r="BX2" s="546"/>
      <c r="BY2" s="539"/>
      <c r="BZ2" s="545"/>
      <c r="CA2" s="545"/>
      <c r="CB2" s="546"/>
      <c r="CC2" s="539"/>
      <c r="CD2" s="545"/>
      <c r="CE2" s="545"/>
      <c r="CF2" s="546"/>
      <c r="CG2" s="539"/>
      <c r="CH2" s="545"/>
      <c r="CI2" s="545"/>
      <c r="CJ2" s="546"/>
      <c r="CK2" s="539"/>
      <c r="CL2" s="545"/>
      <c r="CM2" s="545"/>
      <c r="CN2" s="546"/>
      <c r="CO2" s="539"/>
      <c r="CP2" s="545"/>
      <c r="CQ2" s="545"/>
      <c r="CR2" s="546"/>
      <c r="CS2" s="539"/>
      <c r="CT2" s="545"/>
      <c r="CU2" s="545"/>
      <c r="CV2" s="546"/>
      <c r="CW2" s="539"/>
      <c r="CX2" s="545"/>
      <c r="CY2" s="545"/>
      <c r="CZ2" s="546"/>
      <c r="DA2" s="539"/>
      <c r="DB2" s="545"/>
      <c r="DC2" s="545"/>
      <c r="DD2" s="546"/>
      <c r="DE2" s="539"/>
      <c r="DF2" s="545"/>
      <c r="DG2" s="545"/>
      <c r="DH2" s="546"/>
      <c r="DI2" s="539"/>
      <c r="DJ2" s="545"/>
      <c r="DK2" s="545"/>
      <c r="DL2" s="546"/>
      <c r="DM2" s="539"/>
      <c r="DN2" s="545"/>
      <c r="DO2" s="545"/>
      <c r="DP2" s="546"/>
      <c r="DQ2" s="539"/>
      <c r="DR2" s="545"/>
      <c r="DS2" s="545"/>
      <c r="DT2" s="546"/>
      <c r="DU2" s="539"/>
      <c r="DV2" s="545"/>
      <c r="DW2" s="545"/>
      <c r="DX2" s="546"/>
      <c r="DY2" s="539"/>
      <c r="DZ2" s="545"/>
      <c r="EA2" s="545"/>
      <c r="EB2" s="546"/>
      <c r="EC2" s="539"/>
      <c r="ED2" s="545"/>
      <c r="EE2" s="545"/>
      <c r="EF2" s="546"/>
      <c r="EG2" s="539"/>
      <c r="EH2" s="545"/>
      <c r="EI2" s="545"/>
      <c r="EJ2" s="546"/>
      <c r="EK2" s="539"/>
      <c r="EL2" s="545"/>
      <c r="EM2" s="545"/>
      <c r="EN2" s="546"/>
      <c r="EO2" s="539"/>
      <c r="EP2" s="545"/>
      <c r="EQ2" s="545"/>
      <c r="ER2" s="546"/>
      <c r="ES2" s="539"/>
      <c r="ET2" s="545"/>
      <c r="EU2" s="545"/>
      <c r="EV2" s="546"/>
      <c r="EW2" s="539"/>
      <c r="EX2" s="545"/>
      <c r="EY2" s="545"/>
      <c r="EZ2" s="546"/>
      <c r="FA2" s="539"/>
      <c r="FB2" s="545"/>
      <c r="FC2" s="545"/>
      <c r="FD2" s="546"/>
      <c r="FE2" s="539"/>
      <c r="FF2" s="545"/>
      <c r="FG2" s="545"/>
      <c r="FH2" s="546"/>
      <c r="FI2" s="539"/>
      <c r="FJ2" s="545"/>
      <c r="FK2" s="545"/>
      <c r="FL2" s="546"/>
      <c r="FM2" s="539"/>
      <c r="FN2" s="545"/>
      <c r="FO2" s="545"/>
      <c r="FP2" s="546"/>
      <c r="FQ2" s="539"/>
      <c r="FR2" s="545"/>
      <c r="FS2" s="545"/>
      <c r="FT2" s="546"/>
      <c r="FU2" s="539"/>
      <c r="FV2" s="545"/>
      <c r="FW2" s="545"/>
      <c r="FX2" s="546"/>
      <c r="FY2" s="539"/>
      <c r="FZ2" s="545"/>
      <c r="GA2" s="545"/>
      <c r="GB2" s="546"/>
      <c r="GC2" s="539"/>
      <c r="GD2" s="545"/>
      <c r="GE2" s="545"/>
      <c r="GF2" s="546"/>
      <c r="GG2" s="539"/>
      <c r="GH2" s="545"/>
      <c r="GI2" s="545"/>
      <c r="GJ2" s="546"/>
      <c r="GK2" s="539"/>
      <c r="GL2" s="545"/>
      <c r="GM2" s="545"/>
      <c r="GN2" s="546"/>
      <c r="GO2" s="539"/>
      <c r="GP2" s="545"/>
      <c r="GQ2" s="545"/>
      <c r="GR2" s="546"/>
      <c r="GS2" s="539"/>
      <c r="GT2" s="545"/>
      <c r="GU2" s="545"/>
      <c r="GV2" s="546"/>
      <c r="GW2" s="539"/>
      <c r="GX2" s="545"/>
      <c r="GY2" s="545"/>
      <c r="GZ2" s="546"/>
      <c r="HA2" s="539"/>
      <c r="HB2" s="545"/>
      <c r="HC2" s="545"/>
      <c r="HD2" s="546"/>
      <c r="HE2" s="539"/>
      <c r="HF2" s="545"/>
      <c r="HG2" s="545"/>
      <c r="HH2" s="546"/>
      <c r="HI2" s="539"/>
      <c r="HJ2" s="545"/>
      <c r="HK2" s="545"/>
      <c r="HL2" s="546"/>
      <c r="HM2" s="539"/>
      <c r="HN2" s="545"/>
      <c r="HO2" s="545"/>
      <c r="HP2" s="546"/>
      <c r="HQ2" s="539"/>
      <c r="HR2" s="545"/>
      <c r="HS2" s="545"/>
      <c r="HT2" s="546"/>
      <c r="HU2" s="539"/>
      <c r="HV2" s="545"/>
      <c r="HW2" s="545"/>
      <c r="HX2" s="546"/>
      <c r="HY2" s="539"/>
      <c r="HZ2" s="545"/>
      <c r="IA2" s="545"/>
      <c r="IB2" s="546"/>
      <c r="IC2" s="539"/>
      <c r="ID2" s="545"/>
      <c r="IE2" s="545"/>
      <c r="IF2" s="546"/>
      <c r="IG2" s="539"/>
      <c r="IH2" s="545"/>
      <c r="II2" s="545"/>
      <c r="IJ2" s="546"/>
      <c r="IK2" s="539"/>
      <c r="IL2" s="545"/>
      <c r="IM2" s="545"/>
      <c r="IN2" s="546"/>
      <c r="IO2" s="539"/>
      <c r="IP2" s="545"/>
      <c r="IQ2" s="545"/>
      <c r="IR2" s="546"/>
      <c r="IS2" s="539"/>
      <c r="IT2" s="545"/>
      <c r="IU2" s="545"/>
      <c r="IV2" s="546"/>
      <c r="IW2" s="539"/>
      <c r="IX2" s="545"/>
      <c r="IY2" s="545"/>
      <c r="IZ2" s="546"/>
      <c r="JA2" s="539"/>
      <c r="JB2" s="545"/>
      <c r="JC2" s="545"/>
      <c r="JD2" s="546"/>
      <c r="JE2" s="539"/>
      <c r="JF2" s="545"/>
      <c r="JG2" s="545"/>
      <c r="JH2" s="546"/>
      <c r="JI2" s="539"/>
      <c r="JJ2" s="545"/>
      <c r="JK2" s="545"/>
      <c r="JL2" s="546"/>
      <c r="JM2" s="539"/>
      <c r="JN2" s="545"/>
      <c r="JO2" s="545"/>
      <c r="JP2" s="546"/>
      <c r="JQ2" s="539"/>
      <c r="JR2" s="545"/>
      <c r="JS2" s="545"/>
      <c r="JT2" s="546"/>
      <c r="JU2" s="539"/>
      <c r="JV2" s="545"/>
      <c r="JW2" s="545"/>
      <c r="JX2" s="546"/>
      <c r="JY2" s="539"/>
      <c r="JZ2" s="545"/>
      <c r="KA2" s="545"/>
      <c r="KB2" s="546"/>
      <c r="KC2" s="539"/>
      <c r="KD2" s="545"/>
      <c r="KE2" s="545"/>
      <c r="KF2" s="546"/>
      <c r="KG2" s="539"/>
      <c r="KH2" s="545"/>
      <c r="KI2" s="545"/>
      <c r="KJ2" s="546"/>
      <c r="KK2" s="539"/>
      <c r="KL2" s="545"/>
      <c r="KM2" s="545"/>
      <c r="KN2" s="546"/>
      <c r="KO2" s="539"/>
      <c r="KP2" s="545"/>
      <c r="KQ2" s="545"/>
      <c r="KR2" s="546"/>
      <c r="KS2" s="539"/>
      <c r="KT2" s="545"/>
      <c r="KU2" s="545"/>
      <c r="KV2" s="546"/>
      <c r="KW2" s="539"/>
      <c r="KX2" s="545"/>
      <c r="KY2" s="545"/>
      <c r="KZ2" s="546"/>
      <c r="LA2" s="539"/>
      <c r="LB2" s="545"/>
      <c r="LC2" s="545"/>
      <c r="LD2" s="546"/>
      <c r="LE2" s="539"/>
      <c r="LF2" s="545"/>
      <c r="LG2" s="545"/>
      <c r="LH2" s="546"/>
      <c r="LI2" s="539"/>
      <c r="LJ2" s="545"/>
      <c r="LK2" s="545"/>
      <c r="LL2" s="546"/>
      <c r="LM2" s="539"/>
      <c r="LN2" s="545"/>
      <c r="LO2" s="545"/>
      <c r="LP2" s="546"/>
      <c r="LQ2" s="539"/>
      <c r="LR2" s="545"/>
      <c r="LS2" s="545"/>
      <c r="LT2" s="546"/>
      <c r="LU2" s="539"/>
      <c r="LV2" s="545"/>
      <c r="LW2" s="545"/>
      <c r="LX2" s="546"/>
      <c r="LY2" s="539"/>
      <c r="LZ2" s="545"/>
      <c r="MA2" s="545"/>
      <c r="MB2" s="546"/>
      <c r="MC2" s="539"/>
      <c r="MD2" s="545"/>
      <c r="ME2" s="545"/>
      <c r="MF2" s="546"/>
      <c r="MG2" s="539"/>
      <c r="MH2" s="545"/>
      <c r="MI2" s="545"/>
      <c r="MJ2" s="546"/>
      <c r="MK2" s="539"/>
      <c r="ML2" s="545"/>
      <c r="MM2" s="545"/>
      <c r="MN2" s="546"/>
      <c r="MO2" s="539"/>
      <c r="MP2" s="545"/>
      <c r="MQ2" s="545"/>
      <c r="MR2" s="546"/>
      <c r="MS2" s="539"/>
      <c r="MT2" s="545"/>
      <c r="MU2" s="545"/>
      <c r="MV2" s="546"/>
      <c r="MW2" s="539"/>
      <c r="MX2" s="545"/>
      <c r="MY2" s="545"/>
      <c r="MZ2" s="546"/>
      <c r="NA2" s="539"/>
      <c r="NB2" s="545"/>
      <c r="NC2" s="545"/>
      <c r="ND2" s="546"/>
      <c r="NE2" s="539"/>
      <c r="NF2" s="545"/>
      <c r="NG2" s="545"/>
      <c r="NH2" s="546"/>
      <c r="NI2" s="539"/>
      <c r="NJ2" s="545"/>
      <c r="NK2" s="545"/>
      <c r="NL2" s="546"/>
      <c r="NM2" s="539"/>
      <c r="NN2" s="545"/>
      <c r="NO2" s="545"/>
      <c r="NP2" s="546"/>
      <c r="NQ2" s="539"/>
      <c r="NR2" s="545"/>
      <c r="NS2" s="545"/>
      <c r="NT2" s="546"/>
      <c r="NU2" s="539"/>
      <c r="NV2" s="545"/>
      <c r="NW2" s="545"/>
      <c r="NX2" s="546"/>
      <c r="NY2" s="539"/>
      <c r="NZ2" s="545"/>
      <c r="OA2" s="545"/>
      <c r="OB2" s="546"/>
      <c r="OC2" s="539"/>
      <c r="OD2" s="545"/>
      <c r="OE2" s="545"/>
      <c r="OF2" s="546"/>
      <c r="OG2" s="539"/>
      <c r="OH2" s="545"/>
      <c r="OI2" s="545"/>
      <c r="OJ2" s="546"/>
      <c r="OK2" s="539"/>
      <c r="OL2" s="545"/>
      <c r="OM2" s="545"/>
      <c r="ON2" s="546"/>
      <c r="OO2" s="539"/>
      <c r="OP2" s="545"/>
      <c r="OQ2" s="545"/>
      <c r="OR2" s="546"/>
      <c r="OS2" s="539"/>
      <c r="OT2" s="545"/>
      <c r="OU2" s="545"/>
      <c r="OV2" s="546"/>
      <c r="OW2" s="539"/>
      <c r="OX2" s="545"/>
      <c r="OY2" s="545"/>
      <c r="OZ2" s="546"/>
      <c r="PA2" s="539"/>
      <c r="PB2" s="545"/>
      <c r="PC2" s="545"/>
      <c r="PD2" s="546"/>
      <c r="PE2" s="539"/>
      <c r="PF2" s="545"/>
      <c r="PG2" s="545"/>
      <c r="PH2" s="546"/>
      <c r="PI2" s="539"/>
      <c r="PJ2" s="545"/>
      <c r="PK2" s="545"/>
      <c r="PL2" s="546"/>
      <c r="PM2" s="539"/>
      <c r="PN2" s="545"/>
      <c r="PO2" s="545"/>
      <c r="PP2" s="546"/>
      <c r="PQ2" s="539"/>
      <c r="PR2" s="545"/>
      <c r="PS2" s="545"/>
      <c r="PT2" s="546"/>
      <c r="PU2" s="539"/>
      <c r="PV2" s="545"/>
      <c r="PW2" s="545"/>
      <c r="PX2" s="546"/>
      <c r="PY2" s="539"/>
      <c r="PZ2" s="545"/>
      <c r="QA2" s="545"/>
      <c r="QB2" s="546"/>
      <c r="QC2" s="539"/>
      <c r="QD2" s="545"/>
      <c r="QE2" s="545"/>
      <c r="QF2" s="546"/>
      <c r="QG2" s="539"/>
      <c r="QH2" s="545"/>
      <c r="QI2" s="545"/>
      <c r="QJ2" s="546"/>
      <c r="QK2" s="539"/>
      <c r="QL2" s="545"/>
      <c r="QM2" s="545"/>
      <c r="QN2" s="546"/>
      <c r="QO2" s="539"/>
      <c r="QP2" s="545"/>
      <c r="QQ2" s="545"/>
      <c r="QR2" s="546"/>
      <c r="QS2" s="539"/>
      <c r="QT2" s="545"/>
      <c r="QU2" s="545"/>
      <c r="QV2" s="546"/>
      <c r="QW2" s="539"/>
      <c r="QX2" s="545"/>
      <c r="QY2" s="545"/>
      <c r="QZ2" s="546"/>
      <c r="RA2" s="539"/>
      <c r="RB2" s="545"/>
      <c r="RC2" s="545"/>
      <c r="RD2" s="546"/>
      <c r="RE2" s="539"/>
      <c r="RF2" s="545"/>
      <c r="RG2" s="545"/>
      <c r="RH2" s="546"/>
      <c r="RI2" s="539"/>
      <c r="RJ2" s="545"/>
      <c r="RK2" s="545"/>
      <c r="RL2" s="546"/>
      <c r="RM2" s="539"/>
      <c r="RN2" s="545"/>
      <c r="RO2" s="545"/>
      <c r="RP2" s="546"/>
      <c r="RQ2" s="539"/>
      <c r="RR2" s="545"/>
      <c r="RS2" s="545"/>
      <c r="RT2" s="546"/>
      <c r="RU2" s="539"/>
      <c r="RV2" s="545"/>
      <c r="RW2" s="545"/>
      <c r="RX2" s="546"/>
      <c r="RY2" s="539"/>
      <c r="RZ2" s="545"/>
      <c r="SA2" s="545"/>
      <c r="SB2" s="546"/>
      <c r="SC2" s="539"/>
      <c r="SD2" s="545"/>
      <c r="SE2" s="545"/>
      <c r="SF2" s="546"/>
      <c r="SG2" s="539"/>
      <c r="SH2" s="545"/>
      <c r="SI2" s="545"/>
      <c r="SJ2" s="546"/>
      <c r="SK2" s="539"/>
      <c r="SL2" s="545"/>
      <c r="SM2" s="545"/>
      <c r="SN2" s="546"/>
      <c r="SO2" s="539"/>
      <c r="SP2" s="545"/>
      <c r="SQ2" s="545"/>
      <c r="SR2" s="546"/>
      <c r="SS2" s="539"/>
      <c r="ST2" s="545"/>
      <c r="SU2" s="545"/>
      <c r="SV2" s="546"/>
      <c r="SW2" s="539"/>
      <c r="SX2" s="545"/>
      <c r="SY2" s="545"/>
      <c r="SZ2" s="546"/>
      <c r="TA2" s="539"/>
      <c r="TB2" s="545"/>
      <c r="TC2" s="545"/>
      <c r="TD2" s="546"/>
      <c r="TE2" s="539"/>
      <c r="TF2" s="545"/>
      <c r="TG2" s="545"/>
      <c r="TH2" s="546"/>
      <c r="TI2" s="539"/>
      <c r="TJ2" s="545"/>
      <c r="TK2" s="545"/>
      <c r="TL2" s="546"/>
      <c r="TM2" s="539"/>
      <c r="TN2" s="545"/>
      <c r="TO2" s="545"/>
      <c r="TP2" s="546"/>
      <c r="TQ2" s="539"/>
      <c r="TR2" s="545"/>
      <c r="TS2" s="545"/>
      <c r="TT2" s="546"/>
      <c r="TU2" s="539"/>
      <c r="TV2" s="545"/>
      <c r="TW2" s="545"/>
      <c r="TX2" s="546"/>
      <c r="TY2" s="539"/>
      <c r="TZ2" s="545"/>
      <c r="UA2" s="545"/>
      <c r="UB2" s="546"/>
      <c r="UC2" s="539"/>
      <c r="UD2" s="545"/>
      <c r="UE2" s="545"/>
      <c r="UF2" s="546"/>
      <c r="UG2" s="539"/>
      <c r="UH2" s="545"/>
      <c r="UI2" s="545"/>
      <c r="UJ2" s="546"/>
      <c r="UK2" s="539"/>
      <c r="UL2" s="545"/>
      <c r="UM2" s="545"/>
      <c r="UN2" s="546"/>
      <c r="UO2" s="539"/>
      <c r="UP2" s="545"/>
      <c r="UQ2" s="545"/>
      <c r="UR2" s="546"/>
      <c r="US2" s="539"/>
      <c r="UT2" s="545"/>
      <c r="UU2" s="545"/>
      <c r="UV2" s="546"/>
      <c r="UW2" s="539"/>
      <c r="UX2" s="545"/>
      <c r="UY2" s="545"/>
      <c r="UZ2" s="546"/>
      <c r="VA2" s="539"/>
      <c r="VB2" s="545"/>
      <c r="VC2" s="545"/>
      <c r="VD2" s="546"/>
      <c r="VE2" s="539"/>
      <c r="VF2" s="545"/>
      <c r="VG2" s="545"/>
      <c r="VH2" s="546"/>
      <c r="VI2" s="539"/>
      <c r="VJ2" s="545"/>
      <c r="VK2" s="545"/>
      <c r="VL2" s="546"/>
      <c r="VM2" s="539"/>
      <c r="VN2" s="545"/>
      <c r="VO2" s="545"/>
      <c r="VP2" s="546"/>
      <c r="VQ2" s="539"/>
      <c r="VR2" s="545"/>
      <c r="VS2" s="545"/>
      <c r="VT2" s="546"/>
      <c r="VU2" s="539"/>
      <c r="VV2" s="545"/>
      <c r="VW2" s="545"/>
      <c r="VX2" s="546"/>
      <c r="VY2" s="539"/>
      <c r="VZ2" s="545"/>
      <c r="WA2" s="545"/>
      <c r="WB2" s="546"/>
      <c r="WC2" s="539"/>
      <c r="WD2" s="545"/>
      <c r="WE2" s="545"/>
      <c r="WF2" s="546"/>
      <c r="WG2" s="539"/>
      <c r="WH2" s="545"/>
      <c r="WI2" s="545"/>
      <c r="WJ2" s="546"/>
      <c r="WK2" s="539"/>
      <c r="WL2" s="545"/>
      <c r="WM2" s="545"/>
      <c r="WN2" s="546"/>
      <c r="WO2" s="539"/>
      <c r="WP2" s="545"/>
      <c r="WQ2" s="545"/>
      <c r="WR2" s="546"/>
      <c r="WS2" s="539"/>
      <c r="WT2" s="545"/>
      <c r="WU2" s="545"/>
      <c r="WV2" s="546"/>
      <c r="WW2" s="539"/>
      <c r="WX2" s="545"/>
      <c r="WY2" s="545"/>
      <c r="WZ2" s="546"/>
      <c r="XA2" s="539"/>
      <c r="XB2" s="545"/>
      <c r="XC2" s="545"/>
      <c r="XD2" s="546"/>
      <c r="XE2" s="539"/>
      <c r="XF2" s="545"/>
      <c r="XG2" s="545"/>
      <c r="XH2" s="546"/>
      <c r="XI2" s="539"/>
      <c r="XJ2" s="545"/>
      <c r="XK2" s="545"/>
      <c r="XL2" s="546"/>
      <c r="XM2" s="539"/>
      <c r="XN2" s="545"/>
      <c r="XO2" s="545"/>
      <c r="XP2" s="546"/>
      <c r="XQ2" s="539"/>
      <c r="XR2" s="545"/>
      <c r="XS2" s="545"/>
      <c r="XT2" s="546"/>
      <c r="XU2" s="539"/>
      <c r="XV2" s="545"/>
      <c r="XW2" s="545"/>
      <c r="XX2" s="546"/>
      <c r="XY2" s="539"/>
      <c r="XZ2" s="545"/>
      <c r="YA2" s="545"/>
      <c r="YB2" s="546"/>
      <c r="YC2" s="539"/>
      <c r="YD2" s="545"/>
      <c r="YE2" s="545"/>
      <c r="YF2" s="546"/>
      <c r="YG2" s="539"/>
      <c r="YH2" s="545"/>
      <c r="YI2" s="545"/>
      <c r="YJ2" s="546"/>
      <c r="YK2" s="539"/>
      <c r="YL2" s="545"/>
      <c r="YM2" s="545"/>
      <c r="YN2" s="546"/>
      <c r="YO2" s="539"/>
      <c r="YP2" s="545"/>
      <c r="YQ2" s="545"/>
      <c r="YR2" s="546"/>
      <c r="YS2" s="539"/>
      <c r="YT2" s="545"/>
      <c r="YU2" s="545"/>
      <c r="YV2" s="546"/>
      <c r="YW2" s="539"/>
      <c r="YX2" s="545"/>
      <c r="YY2" s="545"/>
      <c r="YZ2" s="546"/>
      <c r="ZA2" s="539"/>
      <c r="ZB2" s="545"/>
      <c r="ZC2" s="545"/>
      <c r="ZD2" s="546"/>
      <c r="ZE2" s="539"/>
      <c r="ZF2" s="545"/>
      <c r="ZG2" s="545"/>
      <c r="ZH2" s="546"/>
      <c r="ZI2" s="539"/>
      <c r="ZJ2" s="545"/>
      <c r="ZK2" s="545"/>
      <c r="ZL2" s="546"/>
      <c r="ZM2" s="539"/>
      <c r="ZN2" s="545"/>
      <c r="ZO2" s="545"/>
      <c r="ZP2" s="546"/>
      <c r="ZQ2" s="539"/>
      <c r="ZR2" s="545"/>
      <c r="ZS2" s="545"/>
      <c r="ZT2" s="546"/>
      <c r="ZU2" s="539"/>
      <c r="ZV2" s="545"/>
      <c r="ZW2" s="545"/>
      <c r="ZX2" s="546"/>
      <c r="ZY2" s="539"/>
      <c r="ZZ2" s="545"/>
      <c r="AAA2" s="545"/>
      <c r="AAB2" s="546"/>
      <c r="AAC2" s="539"/>
      <c r="AAD2" s="545"/>
      <c r="AAE2" s="545"/>
      <c r="AAF2" s="546"/>
      <c r="AAG2" s="539"/>
      <c r="AAH2" s="545"/>
      <c r="AAI2" s="545"/>
      <c r="AAJ2" s="546"/>
      <c r="AAK2" s="539"/>
      <c r="AAL2" s="545"/>
      <c r="AAM2" s="545"/>
      <c r="AAN2" s="546"/>
      <c r="AAO2" s="539"/>
      <c r="AAP2" s="545"/>
      <c r="AAQ2" s="545"/>
      <c r="AAR2" s="546"/>
      <c r="AAS2" s="539"/>
      <c r="AAT2" s="545"/>
      <c r="AAU2" s="545"/>
      <c r="AAV2" s="546"/>
      <c r="AAW2" s="539"/>
      <c r="AAX2" s="545"/>
      <c r="AAY2" s="545"/>
      <c r="AAZ2" s="546"/>
      <c r="ABA2" s="539"/>
      <c r="ABB2" s="545"/>
      <c r="ABC2" s="545"/>
      <c r="ABD2" s="546"/>
      <c r="ABE2" s="539"/>
      <c r="ABF2" s="545"/>
      <c r="ABG2" s="545"/>
      <c r="ABH2" s="546"/>
      <c r="ABI2" s="539"/>
      <c r="ABJ2" s="545"/>
      <c r="ABK2" s="545"/>
      <c r="ABL2" s="546"/>
      <c r="ABM2" s="539"/>
      <c r="ABN2" s="545"/>
      <c r="ABO2" s="545"/>
      <c r="ABP2" s="546"/>
      <c r="ABQ2" s="539"/>
      <c r="ABR2" s="545"/>
      <c r="ABS2" s="545"/>
      <c r="ABT2" s="546"/>
      <c r="ABU2" s="539"/>
      <c r="ABV2" s="545"/>
      <c r="ABW2" s="545"/>
      <c r="ABX2" s="546"/>
      <c r="ABY2" s="539"/>
      <c r="ABZ2" s="545"/>
      <c r="ACA2" s="545"/>
      <c r="ACB2" s="546"/>
      <c r="ACC2" s="539"/>
      <c r="ACD2" s="545"/>
      <c r="ACE2" s="545"/>
      <c r="ACF2" s="546"/>
      <c r="ACG2" s="539"/>
      <c r="ACH2" s="545"/>
      <c r="ACI2" s="545"/>
      <c r="ACJ2" s="546"/>
      <c r="ACK2" s="539"/>
      <c r="ACL2" s="545"/>
      <c r="ACM2" s="545"/>
      <c r="ACN2" s="546"/>
      <c r="ACO2" s="539"/>
      <c r="ACP2" s="545"/>
      <c r="ACQ2" s="545"/>
      <c r="ACR2" s="546"/>
      <c r="ACS2" s="539"/>
      <c r="ACT2" s="545"/>
      <c r="ACU2" s="545"/>
      <c r="ACV2" s="546"/>
      <c r="ACW2" s="539"/>
      <c r="ACX2" s="545"/>
      <c r="ACY2" s="545"/>
      <c r="ACZ2" s="546"/>
      <c r="ADA2" s="539"/>
      <c r="ADB2" s="545"/>
      <c r="ADC2" s="545"/>
      <c r="ADD2" s="546"/>
      <c r="ADE2" s="539"/>
      <c r="ADF2" s="545"/>
      <c r="ADG2" s="545"/>
      <c r="ADH2" s="546"/>
      <c r="ADI2" s="539"/>
      <c r="ADJ2" s="545"/>
      <c r="ADK2" s="545"/>
      <c r="ADL2" s="546"/>
      <c r="ADM2" s="539"/>
      <c r="ADN2" s="545"/>
      <c r="ADO2" s="545"/>
      <c r="ADP2" s="546"/>
      <c r="ADQ2" s="539"/>
      <c r="ADR2" s="545"/>
      <c r="ADS2" s="545"/>
      <c r="ADT2" s="546"/>
      <c r="ADU2" s="539"/>
      <c r="ADV2" s="545"/>
      <c r="ADW2" s="545"/>
      <c r="ADX2" s="546"/>
      <c r="ADY2" s="539"/>
      <c r="ADZ2" s="545"/>
      <c r="AEA2" s="545"/>
      <c r="AEB2" s="546"/>
      <c r="AEC2" s="539"/>
      <c r="AED2" s="545"/>
      <c r="AEE2" s="545"/>
      <c r="AEF2" s="546"/>
      <c r="AEG2" s="539"/>
      <c r="AEH2" s="545"/>
      <c r="AEI2" s="545"/>
      <c r="AEJ2" s="546"/>
      <c r="AEK2" s="539"/>
      <c r="AEL2" s="545"/>
      <c r="AEM2" s="545"/>
      <c r="AEN2" s="546"/>
      <c r="AEO2" s="539"/>
      <c r="AEP2" s="545"/>
      <c r="AEQ2" s="545"/>
      <c r="AER2" s="546"/>
      <c r="AES2" s="539"/>
      <c r="AET2" s="545"/>
      <c r="AEU2" s="545"/>
      <c r="AEV2" s="546"/>
      <c r="AEW2" s="539"/>
      <c r="AEX2" s="545"/>
      <c r="AEY2" s="545"/>
      <c r="AEZ2" s="546"/>
      <c r="AFA2" s="539"/>
      <c r="AFB2" s="545"/>
      <c r="AFC2" s="545"/>
      <c r="AFD2" s="546"/>
      <c r="AFE2" s="539"/>
      <c r="AFF2" s="545"/>
      <c r="AFG2" s="545"/>
      <c r="AFH2" s="546"/>
      <c r="AFI2" s="539"/>
      <c r="AFJ2" s="545"/>
      <c r="AFK2" s="545"/>
      <c r="AFL2" s="546"/>
      <c r="AFM2" s="539"/>
      <c r="AFN2" s="545"/>
      <c r="AFO2" s="545"/>
      <c r="AFP2" s="546"/>
      <c r="AFQ2" s="539"/>
      <c r="AFR2" s="545"/>
      <c r="AFS2" s="545"/>
      <c r="AFT2" s="546"/>
      <c r="AFU2" s="539"/>
      <c r="AFV2" s="545"/>
      <c r="AFW2" s="545"/>
      <c r="AFX2" s="546"/>
      <c r="AFY2" s="539"/>
      <c r="AFZ2" s="545"/>
      <c r="AGA2" s="545"/>
      <c r="AGB2" s="546"/>
      <c r="AGC2" s="539"/>
      <c r="AGD2" s="545"/>
      <c r="AGE2" s="545"/>
      <c r="AGF2" s="546"/>
      <c r="AGG2" s="539"/>
      <c r="AGH2" s="545"/>
      <c r="AGI2" s="545"/>
      <c r="AGJ2" s="546"/>
      <c r="AGK2" s="539"/>
      <c r="AGL2" s="545"/>
      <c r="AGM2" s="545"/>
      <c r="AGN2" s="546"/>
      <c r="AGO2" s="539"/>
      <c r="AGP2" s="545"/>
      <c r="AGQ2" s="545"/>
      <c r="AGR2" s="546"/>
      <c r="AGS2" s="539"/>
      <c r="AGT2" s="545"/>
      <c r="AGU2" s="545"/>
      <c r="AGV2" s="546"/>
      <c r="AGW2" s="539"/>
      <c r="AGX2" s="545"/>
      <c r="AGY2" s="545"/>
      <c r="AGZ2" s="546"/>
      <c r="AHA2" s="539"/>
      <c r="AHB2" s="545"/>
      <c r="AHC2" s="545"/>
      <c r="AHD2" s="546"/>
      <c r="AHE2" s="539"/>
      <c r="AHF2" s="545"/>
      <c r="AHG2" s="545"/>
      <c r="AHH2" s="546"/>
      <c r="AHI2" s="539"/>
      <c r="AHJ2" s="545"/>
      <c r="AHK2" s="545"/>
      <c r="AHL2" s="546"/>
      <c r="AHM2" s="539"/>
      <c r="AHN2" s="545"/>
      <c r="AHO2" s="545"/>
      <c r="AHP2" s="546"/>
      <c r="AHQ2" s="539"/>
      <c r="AHR2" s="545"/>
      <c r="AHS2" s="545"/>
      <c r="AHT2" s="546"/>
      <c r="AHU2" s="539"/>
      <c r="AHV2" s="545"/>
      <c r="AHW2" s="545"/>
      <c r="AHX2" s="546"/>
      <c r="AHY2" s="539"/>
      <c r="AHZ2" s="545"/>
      <c r="AIA2" s="545"/>
      <c r="AIB2" s="546"/>
      <c r="AIC2" s="539"/>
      <c r="AID2" s="545"/>
      <c r="AIE2" s="545"/>
      <c r="AIF2" s="546"/>
      <c r="AIG2" s="539"/>
      <c r="AIH2" s="545"/>
      <c r="AII2" s="545"/>
      <c r="AIJ2" s="546"/>
      <c r="AIK2" s="539"/>
      <c r="AIL2" s="545"/>
      <c r="AIM2" s="545"/>
      <c r="AIN2" s="546"/>
      <c r="AIO2" s="539"/>
      <c r="AIP2" s="545"/>
      <c r="AIQ2" s="545"/>
      <c r="AIR2" s="546"/>
      <c r="AIS2" s="539"/>
      <c r="AIT2" s="545"/>
      <c r="AIU2" s="545"/>
      <c r="AIV2" s="546"/>
      <c r="AIW2" s="539"/>
      <c r="AIX2" s="545"/>
      <c r="AIY2" s="545"/>
      <c r="AIZ2" s="546"/>
      <c r="AJA2" s="539"/>
      <c r="AJB2" s="545"/>
      <c r="AJC2" s="545"/>
      <c r="AJD2" s="546"/>
      <c r="AJE2" s="539"/>
      <c r="AJF2" s="545"/>
      <c r="AJG2" s="545"/>
      <c r="AJH2" s="546"/>
      <c r="AJI2" s="539"/>
      <c r="AJJ2" s="545"/>
      <c r="AJK2" s="545"/>
      <c r="AJL2" s="546"/>
      <c r="AJM2" s="539"/>
      <c r="AJN2" s="545"/>
      <c r="AJO2" s="545"/>
      <c r="AJP2" s="546"/>
      <c r="AJQ2" s="539"/>
      <c r="AJR2" s="545"/>
      <c r="AJS2" s="545"/>
      <c r="AJT2" s="546"/>
      <c r="AJU2" s="539"/>
      <c r="AJV2" s="545"/>
      <c r="AJW2" s="545"/>
      <c r="AJX2" s="546"/>
      <c r="AJY2" s="539"/>
      <c r="AJZ2" s="545"/>
      <c r="AKA2" s="545"/>
      <c r="AKB2" s="546"/>
      <c r="AKC2" s="539"/>
      <c r="AKD2" s="545"/>
      <c r="AKE2" s="545"/>
      <c r="AKF2" s="546"/>
      <c r="AKG2" s="539"/>
      <c r="AKH2" s="545"/>
      <c r="AKI2" s="545"/>
      <c r="AKJ2" s="546"/>
      <c r="AKK2" s="539"/>
      <c r="AKL2" s="545"/>
      <c r="AKM2" s="545"/>
      <c r="AKN2" s="546"/>
      <c r="AKO2" s="539"/>
      <c r="AKP2" s="545"/>
      <c r="AKQ2" s="545"/>
      <c r="AKR2" s="546"/>
      <c r="AKS2" s="539"/>
      <c r="AKT2" s="545"/>
      <c r="AKU2" s="545"/>
      <c r="AKV2" s="546"/>
      <c r="AKW2" s="539"/>
      <c r="AKX2" s="545"/>
      <c r="AKY2" s="545"/>
      <c r="AKZ2" s="546"/>
      <c r="ALA2" s="539"/>
      <c r="ALB2" s="545"/>
      <c r="ALC2" s="545"/>
      <c r="ALD2" s="546"/>
      <c r="ALE2" s="539"/>
      <c r="ALF2" s="545"/>
      <c r="ALG2" s="545"/>
      <c r="ALH2" s="546"/>
      <c r="ALI2" s="539"/>
      <c r="ALJ2" s="545"/>
      <c r="ALK2" s="545"/>
      <c r="ALL2" s="546"/>
      <c r="ALM2" s="539"/>
      <c r="ALN2" s="545"/>
      <c r="ALO2" s="545"/>
      <c r="ALP2" s="546"/>
      <c r="ALQ2" s="539"/>
      <c r="ALR2" s="545"/>
      <c r="ALS2" s="545"/>
      <c r="ALT2" s="546"/>
      <c r="ALU2" s="539"/>
      <c r="ALV2" s="545"/>
      <c r="ALW2" s="545"/>
      <c r="ALX2" s="546"/>
      <c r="ALY2" s="539"/>
      <c r="ALZ2" s="545"/>
      <c r="AMA2" s="545"/>
      <c r="AMB2" s="546"/>
      <c r="AMC2" s="539"/>
      <c r="AMD2" s="545"/>
      <c r="AME2" s="545"/>
      <c r="AMF2" s="546"/>
      <c r="AMG2" s="539"/>
      <c r="AMH2" s="545"/>
      <c r="AMI2" s="545"/>
      <c r="AMJ2" s="546"/>
      <c r="AMK2" s="539"/>
      <c r="AML2" s="545"/>
      <c r="AMM2" s="545"/>
      <c r="AMN2" s="546"/>
      <c r="AMO2" s="539"/>
      <c r="AMP2" s="545"/>
      <c r="AMQ2" s="545"/>
      <c r="AMR2" s="546"/>
      <c r="AMS2" s="539"/>
      <c r="AMT2" s="545"/>
      <c r="AMU2" s="545"/>
      <c r="AMV2" s="546"/>
      <c r="AMW2" s="539"/>
      <c r="AMX2" s="545"/>
      <c r="AMY2" s="545"/>
      <c r="AMZ2" s="546"/>
      <c r="ANA2" s="539"/>
      <c r="ANB2" s="545"/>
      <c r="ANC2" s="545"/>
      <c r="AND2" s="546"/>
      <c r="ANE2" s="539"/>
      <c r="ANF2" s="545"/>
      <c r="ANG2" s="545"/>
      <c r="ANH2" s="546"/>
      <c r="ANI2" s="539"/>
      <c r="ANJ2" s="545"/>
      <c r="ANK2" s="545"/>
      <c r="ANL2" s="546"/>
      <c r="ANM2" s="539"/>
      <c r="ANN2" s="545"/>
      <c r="ANO2" s="545"/>
      <c r="ANP2" s="546"/>
      <c r="ANQ2" s="539"/>
      <c r="ANR2" s="545"/>
      <c r="ANS2" s="545"/>
      <c r="ANT2" s="546"/>
      <c r="ANU2" s="539"/>
      <c r="ANV2" s="545"/>
      <c r="ANW2" s="545"/>
      <c r="ANX2" s="546"/>
      <c r="ANY2" s="539"/>
      <c r="ANZ2" s="545"/>
      <c r="AOA2" s="545"/>
      <c r="AOB2" s="546"/>
      <c r="AOC2" s="539"/>
      <c r="AOD2" s="545"/>
      <c r="AOE2" s="545"/>
      <c r="AOF2" s="546"/>
      <c r="AOG2" s="539"/>
      <c r="AOH2" s="545"/>
      <c r="AOI2" s="545"/>
      <c r="AOJ2" s="546"/>
      <c r="AOK2" s="539"/>
      <c r="AOL2" s="545"/>
      <c r="AOM2" s="545"/>
      <c r="AON2" s="546"/>
      <c r="AOO2" s="539"/>
      <c r="AOP2" s="545"/>
      <c r="AOQ2" s="545"/>
      <c r="AOR2" s="546"/>
      <c r="AOS2" s="539"/>
      <c r="AOT2" s="545"/>
      <c r="AOU2" s="545"/>
      <c r="AOV2" s="546"/>
      <c r="AOW2" s="539"/>
      <c r="AOX2" s="545"/>
      <c r="AOY2" s="545"/>
      <c r="AOZ2" s="546"/>
      <c r="APA2" s="539"/>
      <c r="APB2" s="545"/>
      <c r="APC2" s="545"/>
      <c r="APD2" s="546"/>
      <c r="APE2" s="539"/>
      <c r="APF2" s="545"/>
      <c r="APG2" s="545"/>
      <c r="APH2" s="546"/>
      <c r="API2" s="539"/>
      <c r="APJ2" s="545"/>
      <c r="APK2" s="545"/>
      <c r="APL2" s="546"/>
      <c r="APM2" s="539"/>
      <c r="APN2" s="545"/>
      <c r="APO2" s="545"/>
      <c r="APP2" s="546"/>
      <c r="APQ2" s="539"/>
      <c r="APR2" s="545"/>
      <c r="APS2" s="545"/>
      <c r="APT2" s="546"/>
      <c r="APU2" s="539"/>
      <c r="APV2" s="545"/>
      <c r="APW2" s="545"/>
      <c r="APX2" s="546"/>
      <c r="APY2" s="539"/>
      <c r="APZ2" s="545"/>
      <c r="AQA2" s="545"/>
      <c r="AQB2" s="546"/>
      <c r="AQC2" s="539"/>
      <c r="AQD2" s="545"/>
      <c r="AQE2" s="545"/>
      <c r="AQF2" s="546"/>
      <c r="AQG2" s="539"/>
      <c r="AQH2" s="545"/>
      <c r="AQI2" s="545"/>
      <c r="AQJ2" s="546"/>
      <c r="AQK2" s="539"/>
      <c r="AQL2" s="545"/>
      <c r="AQM2" s="545"/>
      <c r="AQN2" s="546"/>
      <c r="AQO2" s="539"/>
      <c r="AQP2" s="545"/>
      <c r="AQQ2" s="545"/>
      <c r="AQR2" s="546"/>
      <c r="AQS2" s="539"/>
      <c r="AQT2" s="545"/>
      <c r="AQU2" s="545"/>
      <c r="AQV2" s="546"/>
      <c r="AQW2" s="539"/>
      <c r="AQX2" s="545"/>
      <c r="AQY2" s="545"/>
      <c r="AQZ2" s="546"/>
      <c r="ARA2" s="539"/>
      <c r="ARB2" s="545"/>
      <c r="ARC2" s="545"/>
      <c r="ARD2" s="546"/>
      <c r="ARE2" s="539"/>
      <c r="ARF2" s="545"/>
      <c r="ARG2" s="545"/>
      <c r="ARH2" s="546"/>
      <c r="ARI2" s="539"/>
      <c r="ARJ2" s="545"/>
      <c r="ARK2" s="545"/>
      <c r="ARL2" s="546"/>
      <c r="ARM2" s="539"/>
      <c r="ARN2" s="545"/>
      <c r="ARO2" s="545"/>
      <c r="ARP2" s="546"/>
      <c r="ARQ2" s="539"/>
      <c r="ARR2" s="545"/>
      <c r="ARS2" s="545"/>
      <c r="ART2" s="546"/>
      <c r="ARU2" s="539"/>
      <c r="ARV2" s="545"/>
      <c r="ARW2" s="545"/>
      <c r="ARX2" s="546"/>
      <c r="ARY2" s="539"/>
      <c r="ARZ2" s="545"/>
      <c r="ASA2" s="545"/>
      <c r="ASB2" s="546"/>
      <c r="ASC2" s="539"/>
      <c r="ASD2" s="545"/>
      <c r="ASE2" s="545"/>
      <c r="ASF2" s="546"/>
      <c r="ASG2" s="539"/>
      <c r="ASH2" s="545"/>
      <c r="ASI2" s="545"/>
      <c r="ASJ2" s="546"/>
      <c r="ASK2" s="539"/>
      <c r="ASL2" s="545"/>
      <c r="ASM2" s="545"/>
      <c r="ASN2" s="546"/>
      <c r="ASO2" s="539"/>
      <c r="ASP2" s="545"/>
      <c r="ASQ2" s="545"/>
      <c r="ASR2" s="546"/>
      <c r="ASS2" s="539"/>
      <c r="AST2" s="545"/>
      <c r="ASU2" s="545"/>
      <c r="ASV2" s="546"/>
      <c r="ASW2" s="539"/>
      <c r="ASX2" s="545"/>
      <c r="ASY2" s="545"/>
      <c r="ASZ2" s="546"/>
      <c r="ATA2" s="539"/>
      <c r="ATB2" s="545"/>
      <c r="ATC2" s="545"/>
      <c r="ATD2" s="546"/>
      <c r="ATE2" s="539"/>
      <c r="ATF2" s="545"/>
      <c r="ATG2" s="545"/>
      <c r="ATH2" s="546"/>
      <c r="ATI2" s="539"/>
      <c r="ATJ2" s="545"/>
      <c r="ATK2" s="545"/>
      <c r="ATL2" s="546"/>
      <c r="ATM2" s="539"/>
      <c r="ATN2" s="545"/>
      <c r="ATO2" s="545"/>
      <c r="ATP2" s="546"/>
      <c r="ATQ2" s="539"/>
      <c r="ATR2" s="545"/>
      <c r="ATS2" s="545"/>
      <c r="ATT2" s="546"/>
      <c r="ATU2" s="539"/>
      <c r="ATV2" s="545"/>
      <c r="ATW2" s="545"/>
      <c r="ATX2" s="546"/>
      <c r="ATY2" s="539"/>
      <c r="ATZ2" s="545"/>
      <c r="AUA2" s="545"/>
      <c r="AUB2" s="546"/>
      <c r="AUC2" s="539"/>
      <c r="AUD2" s="545"/>
      <c r="AUE2" s="545"/>
      <c r="AUF2" s="546"/>
      <c r="AUG2" s="539"/>
      <c r="AUH2" s="545"/>
      <c r="AUI2" s="545"/>
      <c r="AUJ2" s="546"/>
      <c r="AUK2" s="539"/>
      <c r="AUL2" s="545"/>
      <c r="AUM2" s="545"/>
      <c r="AUN2" s="546"/>
      <c r="AUO2" s="539"/>
      <c r="AUP2" s="545"/>
      <c r="AUQ2" s="545"/>
      <c r="AUR2" s="546"/>
      <c r="AUS2" s="539"/>
      <c r="AUT2" s="545"/>
      <c r="AUU2" s="545"/>
      <c r="AUV2" s="546"/>
      <c r="AUW2" s="539"/>
      <c r="AUX2" s="545"/>
      <c r="AUY2" s="545"/>
      <c r="AUZ2" s="546"/>
      <c r="AVA2" s="539"/>
      <c r="AVB2" s="545"/>
      <c r="AVC2" s="545"/>
      <c r="AVD2" s="546"/>
      <c r="AVE2" s="539"/>
      <c r="AVF2" s="545"/>
      <c r="AVG2" s="545"/>
      <c r="AVH2" s="546"/>
      <c r="AVI2" s="539"/>
      <c r="AVJ2" s="545"/>
      <c r="AVK2" s="545"/>
      <c r="AVL2" s="546"/>
      <c r="AVM2" s="539"/>
      <c r="AVN2" s="545"/>
      <c r="AVO2" s="545"/>
      <c r="AVP2" s="546"/>
      <c r="AVQ2" s="539"/>
      <c r="AVR2" s="545"/>
      <c r="AVS2" s="545"/>
      <c r="AVT2" s="546"/>
      <c r="AVU2" s="539"/>
      <c r="AVV2" s="545"/>
      <c r="AVW2" s="545"/>
      <c r="AVX2" s="546"/>
      <c r="AVY2" s="539"/>
      <c r="AVZ2" s="545"/>
      <c r="AWA2" s="545"/>
      <c r="AWB2" s="546"/>
      <c r="AWC2" s="539"/>
      <c r="AWD2" s="545"/>
      <c r="AWE2" s="545"/>
      <c r="AWF2" s="546"/>
      <c r="AWG2" s="539"/>
      <c r="AWH2" s="545"/>
      <c r="AWI2" s="545"/>
      <c r="AWJ2" s="546"/>
      <c r="AWK2" s="539"/>
      <c r="AWL2" s="545"/>
      <c r="AWM2" s="545"/>
      <c r="AWN2" s="546"/>
      <c r="AWO2" s="539"/>
      <c r="AWP2" s="545"/>
      <c r="AWQ2" s="545"/>
      <c r="AWR2" s="546"/>
      <c r="AWS2" s="539"/>
      <c r="AWT2" s="545"/>
      <c r="AWU2" s="545"/>
      <c r="AWV2" s="546"/>
      <c r="AWW2" s="539"/>
      <c r="AWX2" s="545"/>
      <c r="AWY2" s="545"/>
      <c r="AWZ2" s="546"/>
      <c r="AXA2" s="539"/>
      <c r="AXB2" s="545"/>
      <c r="AXC2" s="545"/>
      <c r="AXD2" s="546"/>
      <c r="AXE2" s="539"/>
      <c r="AXF2" s="545"/>
      <c r="AXG2" s="545"/>
      <c r="AXH2" s="546"/>
      <c r="AXI2" s="539"/>
      <c r="AXJ2" s="545"/>
      <c r="AXK2" s="545"/>
      <c r="AXL2" s="546"/>
      <c r="AXM2" s="539"/>
      <c r="AXN2" s="545"/>
      <c r="AXO2" s="545"/>
      <c r="AXP2" s="546"/>
      <c r="AXQ2" s="539"/>
      <c r="AXR2" s="545"/>
      <c r="AXS2" s="545"/>
      <c r="AXT2" s="546"/>
      <c r="AXU2" s="539"/>
      <c r="AXV2" s="545"/>
      <c r="AXW2" s="545"/>
      <c r="AXX2" s="546"/>
      <c r="AXY2" s="539"/>
      <c r="AXZ2" s="545"/>
      <c r="AYA2" s="545"/>
      <c r="AYB2" s="546"/>
      <c r="AYC2" s="539"/>
      <c r="AYD2" s="545"/>
      <c r="AYE2" s="545"/>
      <c r="AYF2" s="546"/>
      <c r="AYG2" s="539"/>
      <c r="AYH2" s="545"/>
      <c r="AYI2" s="545"/>
      <c r="AYJ2" s="546"/>
      <c r="AYK2" s="539"/>
      <c r="AYL2" s="545"/>
      <c r="AYM2" s="545"/>
      <c r="AYN2" s="546"/>
      <c r="AYO2" s="539"/>
      <c r="AYP2" s="545"/>
      <c r="AYQ2" s="545"/>
      <c r="AYR2" s="546"/>
      <c r="AYS2" s="539"/>
      <c r="AYT2" s="545"/>
      <c r="AYU2" s="545"/>
      <c r="AYV2" s="546"/>
      <c r="AYW2" s="539"/>
      <c r="AYX2" s="545"/>
      <c r="AYY2" s="545"/>
      <c r="AYZ2" s="546"/>
      <c r="AZA2" s="539"/>
      <c r="AZB2" s="545"/>
      <c r="AZC2" s="545"/>
      <c r="AZD2" s="546"/>
      <c r="AZE2" s="539"/>
      <c r="AZF2" s="545"/>
      <c r="AZG2" s="545"/>
      <c r="AZH2" s="546"/>
      <c r="AZI2" s="539"/>
      <c r="AZJ2" s="545"/>
      <c r="AZK2" s="545"/>
      <c r="AZL2" s="546"/>
      <c r="AZM2" s="539"/>
      <c r="AZN2" s="545"/>
      <c r="AZO2" s="545"/>
      <c r="AZP2" s="546"/>
      <c r="AZQ2" s="539"/>
      <c r="AZR2" s="545"/>
      <c r="AZS2" s="545"/>
      <c r="AZT2" s="546"/>
      <c r="AZU2" s="539"/>
      <c r="AZV2" s="545"/>
      <c r="AZW2" s="545"/>
      <c r="AZX2" s="546"/>
      <c r="AZY2" s="539"/>
      <c r="AZZ2" s="545"/>
      <c r="BAA2" s="545"/>
      <c r="BAB2" s="546"/>
      <c r="BAC2" s="539"/>
      <c r="BAD2" s="545"/>
      <c r="BAE2" s="545"/>
      <c r="BAF2" s="546"/>
      <c r="BAG2" s="539"/>
      <c r="BAH2" s="545"/>
      <c r="BAI2" s="545"/>
      <c r="BAJ2" s="546"/>
      <c r="BAK2" s="539"/>
      <c r="BAL2" s="545"/>
      <c r="BAM2" s="545"/>
      <c r="BAN2" s="546"/>
      <c r="BAO2" s="539"/>
      <c r="BAP2" s="545"/>
      <c r="BAQ2" s="545"/>
      <c r="BAR2" s="546"/>
      <c r="BAS2" s="539"/>
      <c r="BAT2" s="545"/>
      <c r="BAU2" s="545"/>
      <c r="BAV2" s="546"/>
      <c r="BAW2" s="539"/>
      <c r="BAX2" s="545"/>
      <c r="BAY2" s="545"/>
      <c r="BAZ2" s="546"/>
      <c r="BBA2" s="539"/>
      <c r="BBB2" s="545"/>
      <c r="BBC2" s="545"/>
      <c r="BBD2" s="546"/>
      <c r="BBE2" s="539"/>
      <c r="BBF2" s="545"/>
      <c r="BBG2" s="545"/>
      <c r="BBH2" s="546"/>
      <c r="BBI2" s="539"/>
      <c r="BBJ2" s="545"/>
      <c r="BBK2" s="545"/>
      <c r="BBL2" s="546"/>
      <c r="BBM2" s="539"/>
      <c r="BBN2" s="545"/>
      <c r="BBO2" s="545"/>
      <c r="BBP2" s="546"/>
      <c r="BBQ2" s="539"/>
      <c r="BBR2" s="545"/>
      <c r="BBS2" s="545"/>
      <c r="BBT2" s="546"/>
      <c r="BBU2" s="539"/>
      <c r="BBV2" s="545"/>
      <c r="BBW2" s="545"/>
      <c r="BBX2" s="546"/>
      <c r="BBY2" s="539"/>
      <c r="BBZ2" s="545"/>
      <c r="BCA2" s="545"/>
      <c r="BCB2" s="546"/>
      <c r="BCC2" s="539"/>
      <c r="BCD2" s="545"/>
      <c r="BCE2" s="545"/>
      <c r="BCF2" s="546"/>
      <c r="BCG2" s="539"/>
      <c r="BCH2" s="545"/>
      <c r="BCI2" s="545"/>
      <c r="BCJ2" s="546"/>
      <c r="BCK2" s="539"/>
      <c r="BCL2" s="545"/>
      <c r="BCM2" s="545"/>
      <c r="BCN2" s="546"/>
      <c r="BCO2" s="539"/>
      <c r="BCP2" s="545"/>
      <c r="BCQ2" s="545"/>
      <c r="BCR2" s="546"/>
      <c r="BCS2" s="539"/>
      <c r="BCT2" s="545"/>
      <c r="BCU2" s="545"/>
      <c r="BCV2" s="546"/>
      <c r="BCW2" s="539"/>
      <c r="BCX2" s="545"/>
      <c r="BCY2" s="545"/>
      <c r="BCZ2" s="546"/>
      <c r="BDA2" s="539"/>
      <c r="BDB2" s="545"/>
      <c r="BDC2" s="545"/>
      <c r="BDD2" s="546"/>
      <c r="BDE2" s="539"/>
      <c r="BDF2" s="545"/>
      <c r="BDG2" s="545"/>
      <c r="BDH2" s="546"/>
      <c r="BDI2" s="539"/>
      <c r="BDJ2" s="545"/>
      <c r="BDK2" s="545"/>
      <c r="BDL2" s="546"/>
      <c r="BDM2" s="539"/>
      <c r="BDN2" s="545"/>
      <c r="BDO2" s="545"/>
      <c r="BDP2" s="546"/>
      <c r="BDQ2" s="539"/>
      <c r="BDR2" s="545"/>
      <c r="BDS2" s="545"/>
      <c r="BDT2" s="546"/>
      <c r="BDU2" s="539"/>
      <c r="BDV2" s="545"/>
      <c r="BDW2" s="545"/>
      <c r="BDX2" s="546"/>
      <c r="BDY2" s="539"/>
      <c r="BDZ2" s="545"/>
      <c r="BEA2" s="545"/>
      <c r="BEB2" s="546"/>
      <c r="BEC2" s="539"/>
      <c r="BED2" s="545"/>
      <c r="BEE2" s="545"/>
      <c r="BEF2" s="546"/>
      <c r="BEG2" s="539"/>
      <c r="BEH2" s="545"/>
      <c r="BEI2" s="545"/>
      <c r="BEJ2" s="546"/>
      <c r="BEK2" s="539"/>
      <c r="BEL2" s="545"/>
      <c r="BEM2" s="545"/>
      <c r="BEN2" s="546"/>
      <c r="BEO2" s="539"/>
      <c r="BEP2" s="545"/>
      <c r="BEQ2" s="545"/>
      <c r="BER2" s="546"/>
      <c r="BES2" s="539"/>
      <c r="BET2" s="545"/>
      <c r="BEU2" s="545"/>
      <c r="BEV2" s="546"/>
      <c r="BEW2" s="539"/>
      <c r="BEX2" s="545"/>
      <c r="BEY2" s="545"/>
      <c r="BEZ2" s="546"/>
      <c r="BFA2" s="539"/>
      <c r="BFB2" s="545"/>
      <c r="BFC2" s="545"/>
      <c r="BFD2" s="546"/>
      <c r="BFE2" s="539"/>
      <c r="BFF2" s="545"/>
      <c r="BFG2" s="545"/>
      <c r="BFH2" s="546"/>
      <c r="BFI2" s="539"/>
      <c r="BFJ2" s="545"/>
      <c r="BFK2" s="545"/>
      <c r="BFL2" s="546"/>
      <c r="BFM2" s="539"/>
      <c r="BFN2" s="545"/>
      <c r="BFO2" s="545"/>
      <c r="BFP2" s="546"/>
      <c r="BFQ2" s="539"/>
      <c r="BFR2" s="545"/>
      <c r="BFS2" s="545"/>
      <c r="BFT2" s="546"/>
      <c r="BFU2" s="539"/>
      <c r="BFV2" s="545"/>
      <c r="BFW2" s="545"/>
      <c r="BFX2" s="546"/>
      <c r="BFY2" s="539"/>
      <c r="BFZ2" s="545"/>
      <c r="BGA2" s="545"/>
      <c r="BGB2" s="546"/>
      <c r="BGC2" s="539"/>
      <c r="BGD2" s="545"/>
      <c r="BGE2" s="545"/>
      <c r="BGF2" s="546"/>
      <c r="BGG2" s="539"/>
      <c r="BGH2" s="545"/>
      <c r="BGI2" s="545"/>
      <c r="BGJ2" s="546"/>
      <c r="BGK2" s="539"/>
      <c r="BGL2" s="545"/>
      <c r="BGM2" s="545"/>
      <c r="BGN2" s="546"/>
      <c r="BGO2" s="539"/>
      <c r="BGP2" s="545"/>
      <c r="BGQ2" s="545"/>
      <c r="BGR2" s="546"/>
      <c r="BGS2" s="539"/>
      <c r="BGT2" s="545"/>
      <c r="BGU2" s="545"/>
      <c r="BGV2" s="546"/>
      <c r="BGW2" s="539"/>
      <c r="BGX2" s="545"/>
      <c r="BGY2" s="545"/>
      <c r="BGZ2" s="546"/>
      <c r="BHA2" s="539"/>
      <c r="BHB2" s="545"/>
      <c r="BHC2" s="545"/>
      <c r="BHD2" s="546"/>
      <c r="BHE2" s="539"/>
      <c r="BHF2" s="545"/>
      <c r="BHG2" s="545"/>
      <c r="BHH2" s="546"/>
      <c r="BHI2" s="539"/>
      <c r="BHJ2" s="545"/>
      <c r="BHK2" s="545"/>
      <c r="BHL2" s="546"/>
      <c r="BHM2" s="539"/>
      <c r="BHN2" s="545"/>
      <c r="BHO2" s="545"/>
      <c r="BHP2" s="546"/>
      <c r="BHQ2" s="539"/>
      <c r="BHR2" s="545"/>
      <c r="BHS2" s="545"/>
      <c r="BHT2" s="546"/>
      <c r="BHU2" s="539"/>
      <c r="BHV2" s="545"/>
      <c r="BHW2" s="545"/>
      <c r="BHX2" s="546"/>
      <c r="BHY2" s="539"/>
      <c r="BHZ2" s="545"/>
      <c r="BIA2" s="545"/>
      <c r="BIB2" s="546"/>
      <c r="BIC2" s="539"/>
      <c r="BID2" s="545"/>
      <c r="BIE2" s="545"/>
      <c r="BIF2" s="546"/>
      <c r="BIG2" s="539"/>
      <c r="BIH2" s="545"/>
      <c r="BII2" s="545"/>
      <c r="BIJ2" s="546"/>
      <c r="BIK2" s="539"/>
      <c r="BIL2" s="545"/>
      <c r="BIM2" s="545"/>
      <c r="BIN2" s="546"/>
      <c r="BIO2" s="539"/>
      <c r="BIP2" s="545"/>
      <c r="BIQ2" s="545"/>
      <c r="BIR2" s="546"/>
      <c r="BIS2" s="539"/>
      <c r="BIT2" s="545"/>
      <c r="BIU2" s="545"/>
      <c r="BIV2" s="546"/>
      <c r="BIW2" s="539"/>
      <c r="BIX2" s="545"/>
      <c r="BIY2" s="545"/>
      <c r="BIZ2" s="546"/>
      <c r="BJA2" s="539"/>
      <c r="BJB2" s="545"/>
      <c r="BJC2" s="545"/>
      <c r="BJD2" s="546"/>
      <c r="BJE2" s="539"/>
      <c r="BJF2" s="545"/>
      <c r="BJG2" s="545"/>
      <c r="BJH2" s="546"/>
      <c r="BJI2" s="539"/>
      <c r="BJJ2" s="545"/>
      <c r="BJK2" s="545"/>
      <c r="BJL2" s="546"/>
      <c r="BJM2" s="539"/>
      <c r="BJN2" s="545"/>
      <c r="BJO2" s="545"/>
      <c r="BJP2" s="546"/>
      <c r="BJQ2" s="539"/>
      <c r="BJR2" s="545"/>
      <c r="BJS2" s="545"/>
      <c r="BJT2" s="546"/>
      <c r="BJU2" s="539"/>
      <c r="BJV2" s="545"/>
      <c r="BJW2" s="545"/>
      <c r="BJX2" s="546"/>
      <c r="BJY2" s="539"/>
      <c r="BJZ2" s="545"/>
      <c r="BKA2" s="545"/>
      <c r="BKB2" s="546"/>
      <c r="BKC2" s="539"/>
      <c r="BKD2" s="545"/>
      <c r="BKE2" s="545"/>
      <c r="BKF2" s="546"/>
      <c r="BKG2" s="539"/>
      <c r="BKH2" s="545"/>
      <c r="BKI2" s="545"/>
      <c r="BKJ2" s="546"/>
      <c r="BKK2" s="539"/>
      <c r="BKL2" s="545"/>
      <c r="BKM2" s="545"/>
      <c r="BKN2" s="546"/>
      <c r="BKO2" s="539"/>
      <c r="BKP2" s="545"/>
      <c r="BKQ2" s="545"/>
      <c r="BKR2" s="546"/>
      <c r="BKS2" s="539"/>
      <c r="BKT2" s="545"/>
      <c r="BKU2" s="545"/>
      <c r="BKV2" s="546"/>
      <c r="BKW2" s="539"/>
      <c r="BKX2" s="545"/>
      <c r="BKY2" s="545"/>
      <c r="BKZ2" s="546"/>
      <c r="BLA2" s="539"/>
      <c r="BLB2" s="545"/>
      <c r="BLC2" s="545"/>
      <c r="BLD2" s="546"/>
      <c r="BLE2" s="539"/>
      <c r="BLF2" s="545"/>
      <c r="BLG2" s="545"/>
      <c r="BLH2" s="546"/>
      <c r="BLI2" s="539"/>
      <c r="BLJ2" s="545"/>
      <c r="BLK2" s="545"/>
      <c r="BLL2" s="546"/>
      <c r="BLM2" s="539"/>
      <c r="BLN2" s="545"/>
      <c r="BLO2" s="545"/>
      <c r="BLP2" s="546"/>
      <c r="BLQ2" s="539"/>
      <c r="BLR2" s="545"/>
      <c r="BLS2" s="545"/>
      <c r="BLT2" s="546"/>
      <c r="BLU2" s="539"/>
      <c r="BLV2" s="545"/>
      <c r="BLW2" s="545"/>
      <c r="BLX2" s="546"/>
      <c r="BLY2" s="539"/>
      <c r="BLZ2" s="545"/>
      <c r="BMA2" s="545"/>
      <c r="BMB2" s="546"/>
      <c r="BMC2" s="539"/>
      <c r="BMD2" s="545"/>
      <c r="BME2" s="545"/>
      <c r="BMF2" s="546"/>
      <c r="BMG2" s="539"/>
      <c r="BMH2" s="545"/>
      <c r="BMI2" s="545"/>
      <c r="BMJ2" s="546"/>
      <c r="BMK2" s="539"/>
      <c r="BML2" s="545"/>
      <c r="BMM2" s="545"/>
      <c r="BMN2" s="546"/>
      <c r="BMO2" s="539"/>
      <c r="BMP2" s="545"/>
      <c r="BMQ2" s="545"/>
      <c r="BMR2" s="546"/>
      <c r="BMS2" s="539"/>
      <c r="BMT2" s="545"/>
      <c r="BMU2" s="545"/>
      <c r="BMV2" s="546"/>
      <c r="BMW2" s="539"/>
      <c r="BMX2" s="545"/>
      <c r="BMY2" s="545"/>
      <c r="BMZ2" s="546"/>
      <c r="BNA2" s="539"/>
      <c r="BNB2" s="545"/>
      <c r="BNC2" s="545"/>
      <c r="BND2" s="546"/>
      <c r="BNE2" s="539"/>
      <c r="BNF2" s="545"/>
      <c r="BNG2" s="545"/>
      <c r="BNH2" s="546"/>
      <c r="BNI2" s="539"/>
      <c r="BNJ2" s="545"/>
      <c r="BNK2" s="545"/>
      <c r="BNL2" s="546"/>
      <c r="BNM2" s="539"/>
      <c r="BNN2" s="545"/>
      <c r="BNO2" s="545"/>
      <c r="BNP2" s="546"/>
      <c r="BNQ2" s="539"/>
      <c r="BNR2" s="545"/>
      <c r="BNS2" s="545"/>
      <c r="BNT2" s="546"/>
      <c r="BNU2" s="539"/>
      <c r="BNV2" s="545"/>
      <c r="BNW2" s="545"/>
      <c r="BNX2" s="546"/>
      <c r="BNY2" s="539"/>
      <c r="BNZ2" s="545"/>
      <c r="BOA2" s="545"/>
      <c r="BOB2" s="546"/>
      <c r="BOC2" s="539"/>
      <c r="BOD2" s="545"/>
      <c r="BOE2" s="545"/>
      <c r="BOF2" s="546"/>
      <c r="BOG2" s="539"/>
      <c r="BOH2" s="545"/>
      <c r="BOI2" s="545"/>
      <c r="BOJ2" s="546"/>
      <c r="BOK2" s="539"/>
      <c r="BOL2" s="545"/>
      <c r="BOM2" s="545"/>
      <c r="BON2" s="546"/>
      <c r="BOO2" s="539"/>
      <c r="BOP2" s="545"/>
      <c r="BOQ2" s="545"/>
      <c r="BOR2" s="546"/>
      <c r="BOS2" s="539"/>
      <c r="BOT2" s="545"/>
      <c r="BOU2" s="545"/>
      <c r="BOV2" s="546"/>
      <c r="BOW2" s="539"/>
      <c r="BOX2" s="545"/>
      <c r="BOY2" s="545"/>
      <c r="BOZ2" s="546"/>
      <c r="BPA2" s="539"/>
      <c r="BPB2" s="545"/>
      <c r="BPC2" s="545"/>
      <c r="BPD2" s="546"/>
      <c r="BPE2" s="539"/>
      <c r="BPF2" s="545"/>
      <c r="BPG2" s="545"/>
      <c r="BPH2" s="546"/>
      <c r="BPI2" s="539"/>
      <c r="BPJ2" s="545"/>
      <c r="BPK2" s="545"/>
      <c r="BPL2" s="546"/>
      <c r="BPM2" s="539"/>
      <c r="BPN2" s="545"/>
      <c r="BPO2" s="545"/>
      <c r="BPP2" s="546"/>
      <c r="BPQ2" s="539"/>
      <c r="BPR2" s="545"/>
      <c r="BPS2" s="545"/>
      <c r="BPT2" s="546"/>
      <c r="BPU2" s="539"/>
      <c r="BPV2" s="545"/>
      <c r="BPW2" s="545"/>
      <c r="BPX2" s="546"/>
      <c r="BPY2" s="539"/>
      <c r="BPZ2" s="545"/>
      <c r="BQA2" s="545"/>
      <c r="BQB2" s="546"/>
      <c r="BQC2" s="539"/>
      <c r="BQD2" s="545"/>
      <c r="BQE2" s="545"/>
      <c r="BQF2" s="546"/>
      <c r="BQG2" s="539"/>
      <c r="BQH2" s="545"/>
      <c r="BQI2" s="545"/>
      <c r="BQJ2" s="546"/>
      <c r="BQK2" s="539"/>
      <c r="BQL2" s="545"/>
      <c r="BQM2" s="545"/>
      <c r="BQN2" s="546"/>
      <c r="BQO2" s="539"/>
      <c r="BQP2" s="545"/>
      <c r="BQQ2" s="545"/>
      <c r="BQR2" s="546"/>
      <c r="BQS2" s="539"/>
      <c r="BQT2" s="545"/>
      <c r="BQU2" s="545"/>
      <c r="BQV2" s="546"/>
      <c r="BQW2" s="539"/>
      <c r="BQX2" s="545"/>
      <c r="BQY2" s="545"/>
      <c r="BQZ2" s="546"/>
      <c r="BRA2" s="539"/>
      <c r="BRB2" s="545"/>
      <c r="BRC2" s="545"/>
      <c r="BRD2" s="546"/>
      <c r="BRE2" s="539"/>
      <c r="BRF2" s="545"/>
      <c r="BRG2" s="545"/>
      <c r="BRH2" s="546"/>
      <c r="BRI2" s="539"/>
      <c r="BRJ2" s="545"/>
      <c r="BRK2" s="545"/>
      <c r="BRL2" s="546"/>
      <c r="BRM2" s="539"/>
      <c r="BRN2" s="545"/>
      <c r="BRO2" s="545"/>
      <c r="BRP2" s="546"/>
      <c r="BRQ2" s="539"/>
      <c r="BRR2" s="545"/>
      <c r="BRS2" s="545"/>
      <c r="BRT2" s="546"/>
      <c r="BRU2" s="539"/>
      <c r="BRV2" s="545"/>
      <c r="BRW2" s="545"/>
      <c r="BRX2" s="546"/>
      <c r="BRY2" s="539"/>
      <c r="BRZ2" s="545"/>
      <c r="BSA2" s="545"/>
      <c r="BSB2" s="546"/>
      <c r="BSC2" s="539"/>
      <c r="BSD2" s="545"/>
      <c r="BSE2" s="545"/>
      <c r="BSF2" s="546"/>
      <c r="BSG2" s="539"/>
      <c r="BSH2" s="545"/>
      <c r="BSI2" s="545"/>
      <c r="BSJ2" s="546"/>
      <c r="BSK2" s="539"/>
      <c r="BSL2" s="545"/>
      <c r="BSM2" s="545"/>
      <c r="BSN2" s="546"/>
      <c r="BSO2" s="539"/>
      <c r="BSP2" s="545"/>
      <c r="BSQ2" s="545"/>
      <c r="BSR2" s="546"/>
      <c r="BSS2" s="539"/>
      <c r="BST2" s="545"/>
      <c r="BSU2" s="545"/>
      <c r="BSV2" s="546"/>
      <c r="BSW2" s="539"/>
      <c r="BSX2" s="545"/>
      <c r="BSY2" s="545"/>
      <c r="BSZ2" s="546"/>
      <c r="BTA2" s="539"/>
      <c r="BTB2" s="545"/>
      <c r="BTC2" s="545"/>
      <c r="BTD2" s="546"/>
      <c r="BTE2" s="539"/>
      <c r="BTF2" s="545"/>
      <c r="BTG2" s="545"/>
      <c r="BTH2" s="546"/>
      <c r="BTI2" s="539"/>
      <c r="BTJ2" s="545"/>
      <c r="BTK2" s="545"/>
      <c r="BTL2" s="546"/>
      <c r="BTM2" s="539"/>
      <c r="BTN2" s="545"/>
      <c r="BTO2" s="545"/>
      <c r="BTP2" s="546"/>
      <c r="BTQ2" s="539"/>
      <c r="BTR2" s="545"/>
      <c r="BTS2" s="545"/>
      <c r="BTT2" s="546"/>
      <c r="BTU2" s="539"/>
      <c r="BTV2" s="545"/>
      <c r="BTW2" s="545"/>
      <c r="BTX2" s="546"/>
      <c r="BTY2" s="539"/>
      <c r="BTZ2" s="545"/>
      <c r="BUA2" s="545"/>
      <c r="BUB2" s="546"/>
      <c r="BUC2" s="539"/>
      <c r="BUD2" s="545"/>
      <c r="BUE2" s="545"/>
      <c r="BUF2" s="546"/>
      <c r="BUG2" s="539"/>
      <c r="BUH2" s="545"/>
      <c r="BUI2" s="545"/>
      <c r="BUJ2" s="546"/>
      <c r="BUK2" s="539"/>
      <c r="BUL2" s="545"/>
      <c r="BUM2" s="545"/>
      <c r="BUN2" s="546"/>
      <c r="BUO2" s="539"/>
      <c r="BUP2" s="545"/>
      <c r="BUQ2" s="545"/>
      <c r="BUR2" s="546"/>
      <c r="BUS2" s="539"/>
      <c r="BUT2" s="545"/>
      <c r="BUU2" s="545"/>
      <c r="BUV2" s="546"/>
      <c r="BUW2" s="539"/>
      <c r="BUX2" s="545"/>
      <c r="BUY2" s="545"/>
      <c r="BUZ2" s="546"/>
      <c r="BVA2" s="539"/>
      <c r="BVB2" s="545"/>
      <c r="BVC2" s="545"/>
      <c r="BVD2" s="546"/>
      <c r="BVE2" s="539"/>
      <c r="BVF2" s="545"/>
      <c r="BVG2" s="545"/>
      <c r="BVH2" s="546"/>
      <c r="BVI2" s="539"/>
      <c r="BVJ2" s="545"/>
      <c r="BVK2" s="545"/>
      <c r="BVL2" s="546"/>
      <c r="BVM2" s="539"/>
      <c r="BVN2" s="545"/>
      <c r="BVO2" s="545"/>
      <c r="BVP2" s="546"/>
      <c r="BVQ2" s="539"/>
      <c r="BVR2" s="545"/>
      <c r="BVS2" s="545"/>
      <c r="BVT2" s="546"/>
      <c r="BVU2" s="539"/>
      <c r="BVV2" s="545"/>
      <c r="BVW2" s="545"/>
      <c r="BVX2" s="546"/>
      <c r="BVY2" s="539"/>
      <c r="BVZ2" s="545"/>
      <c r="BWA2" s="545"/>
      <c r="BWB2" s="546"/>
      <c r="BWC2" s="539"/>
      <c r="BWD2" s="545"/>
      <c r="BWE2" s="545"/>
      <c r="BWF2" s="546"/>
      <c r="BWG2" s="539"/>
      <c r="BWH2" s="545"/>
      <c r="BWI2" s="545"/>
      <c r="BWJ2" s="546"/>
      <c r="BWK2" s="539"/>
      <c r="BWL2" s="545"/>
      <c r="BWM2" s="545"/>
      <c r="BWN2" s="546"/>
      <c r="BWO2" s="539"/>
      <c r="BWP2" s="545"/>
      <c r="BWQ2" s="545"/>
      <c r="BWR2" s="546"/>
      <c r="BWS2" s="539"/>
      <c r="BWT2" s="545"/>
      <c r="BWU2" s="545"/>
      <c r="BWV2" s="546"/>
      <c r="BWW2" s="539"/>
      <c r="BWX2" s="545"/>
      <c r="BWY2" s="545"/>
      <c r="BWZ2" s="546"/>
      <c r="BXA2" s="539"/>
      <c r="BXB2" s="545"/>
      <c r="BXC2" s="545"/>
      <c r="BXD2" s="546"/>
      <c r="BXE2" s="539"/>
      <c r="BXF2" s="545"/>
      <c r="BXG2" s="545"/>
      <c r="BXH2" s="546"/>
      <c r="BXI2" s="539"/>
      <c r="BXJ2" s="545"/>
      <c r="BXK2" s="545"/>
      <c r="BXL2" s="546"/>
      <c r="BXM2" s="539"/>
      <c r="BXN2" s="545"/>
      <c r="BXO2" s="545"/>
      <c r="BXP2" s="546"/>
      <c r="BXQ2" s="539"/>
      <c r="BXR2" s="545"/>
      <c r="BXS2" s="545"/>
      <c r="BXT2" s="546"/>
      <c r="BXU2" s="539"/>
      <c r="BXV2" s="545"/>
      <c r="BXW2" s="545"/>
      <c r="BXX2" s="546"/>
      <c r="BXY2" s="539"/>
      <c r="BXZ2" s="545"/>
      <c r="BYA2" s="545"/>
      <c r="BYB2" s="546"/>
      <c r="BYC2" s="539"/>
      <c r="BYD2" s="545"/>
      <c r="BYE2" s="545"/>
      <c r="BYF2" s="546"/>
      <c r="BYG2" s="539"/>
      <c r="BYH2" s="545"/>
      <c r="BYI2" s="545"/>
      <c r="BYJ2" s="546"/>
      <c r="BYK2" s="539"/>
      <c r="BYL2" s="545"/>
      <c r="BYM2" s="545"/>
      <c r="BYN2" s="546"/>
      <c r="BYO2" s="539"/>
      <c r="BYP2" s="545"/>
      <c r="BYQ2" s="545"/>
      <c r="BYR2" s="546"/>
      <c r="BYS2" s="539"/>
      <c r="BYT2" s="545"/>
      <c r="BYU2" s="545"/>
      <c r="BYV2" s="546"/>
      <c r="BYW2" s="539"/>
      <c r="BYX2" s="545"/>
      <c r="BYY2" s="545"/>
      <c r="BYZ2" s="546"/>
      <c r="BZA2" s="539"/>
      <c r="BZB2" s="545"/>
      <c r="BZC2" s="545"/>
      <c r="BZD2" s="546"/>
      <c r="BZE2" s="539"/>
      <c r="BZF2" s="545"/>
      <c r="BZG2" s="545"/>
      <c r="BZH2" s="546"/>
      <c r="BZI2" s="539"/>
      <c r="BZJ2" s="545"/>
      <c r="BZK2" s="545"/>
      <c r="BZL2" s="546"/>
      <c r="BZM2" s="539"/>
      <c r="BZN2" s="545"/>
      <c r="BZO2" s="545"/>
      <c r="BZP2" s="546"/>
      <c r="BZQ2" s="539"/>
      <c r="BZR2" s="545"/>
      <c r="BZS2" s="545"/>
      <c r="BZT2" s="546"/>
      <c r="BZU2" s="539"/>
      <c r="BZV2" s="545"/>
      <c r="BZW2" s="545"/>
      <c r="BZX2" s="546"/>
      <c r="BZY2" s="539"/>
      <c r="BZZ2" s="545"/>
      <c r="CAA2" s="545"/>
      <c r="CAB2" s="546"/>
      <c r="CAC2" s="539"/>
      <c r="CAD2" s="545"/>
      <c r="CAE2" s="545"/>
      <c r="CAF2" s="546"/>
      <c r="CAG2" s="539"/>
      <c r="CAH2" s="545"/>
      <c r="CAI2" s="545"/>
      <c r="CAJ2" s="546"/>
      <c r="CAK2" s="539"/>
      <c r="CAL2" s="545"/>
      <c r="CAM2" s="545"/>
      <c r="CAN2" s="546"/>
      <c r="CAO2" s="539"/>
      <c r="CAP2" s="545"/>
      <c r="CAQ2" s="545"/>
      <c r="CAR2" s="546"/>
      <c r="CAS2" s="539"/>
      <c r="CAT2" s="545"/>
      <c r="CAU2" s="545"/>
      <c r="CAV2" s="546"/>
      <c r="CAW2" s="539"/>
      <c r="CAX2" s="545"/>
      <c r="CAY2" s="545"/>
      <c r="CAZ2" s="546"/>
      <c r="CBA2" s="539"/>
      <c r="CBB2" s="545"/>
      <c r="CBC2" s="545"/>
      <c r="CBD2" s="546"/>
      <c r="CBE2" s="539"/>
      <c r="CBF2" s="545"/>
      <c r="CBG2" s="545"/>
      <c r="CBH2" s="546"/>
      <c r="CBI2" s="539"/>
      <c r="CBJ2" s="545"/>
      <c r="CBK2" s="545"/>
      <c r="CBL2" s="546"/>
      <c r="CBM2" s="539"/>
      <c r="CBN2" s="545"/>
      <c r="CBO2" s="545"/>
      <c r="CBP2" s="546"/>
      <c r="CBQ2" s="539"/>
      <c r="CBR2" s="545"/>
      <c r="CBS2" s="545"/>
      <c r="CBT2" s="546"/>
      <c r="CBU2" s="539"/>
      <c r="CBV2" s="545"/>
      <c r="CBW2" s="545"/>
      <c r="CBX2" s="546"/>
      <c r="CBY2" s="539"/>
      <c r="CBZ2" s="545"/>
      <c r="CCA2" s="545"/>
      <c r="CCB2" s="546"/>
      <c r="CCC2" s="539"/>
      <c r="CCD2" s="545"/>
      <c r="CCE2" s="545"/>
      <c r="CCF2" s="546"/>
      <c r="CCG2" s="539"/>
      <c r="CCH2" s="545"/>
      <c r="CCI2" s="545"/>
      <c r="CCJ2" s="546"/>
      <c r="CCK2" s="539"/>
      <c r="CCL2" s="545"/>
      <c r="CCM2" s="545"/>
      <c r="CCN2" s="546"/>
      <c r="CCO2" s="539"/>
      <c r="CCP2" s="545"/>
      <c r="CCQ2" s="545"/>
      <c r="CCR2" s="546"/>
      <c r="CCS2" s="539"/>
      <c r="CCT2" s="545"/>
      <c r="CCU2" s="545"/>
      <c r="CCV2" s="546"/>
      <c r="CCW2" s="539"/>
      <c r="CCX2" s="545"/>
      <c r="CCY2" s="545"/>
      <c r="CCZ2" s="546"/>
      <c r="CDA2" s="539"/>
      <c r="CDB2" s="545"/>
      <c r="CDC2" s="545"/>
      <c r="CDD2" s="546"/>
      <c r="CDE2" s="539"/>
      <c r="CDF2" s="545"/>
      <c r="CDG2" s="545"/>
      <c r="CDH2" s="546"/>
      <c r="CDI2" s="539"/>
      <c r="CDJ2" s="545"/>
      <c r="CDK2" s="545"/>
      <c r="CDL2" s="546"/>
      <c r="CDM2" s="539"/>
      <c r="CDN2" s="545"/>
      <c r="CDO2" s="545"/>
      <c r="CDP2" s="546"/>
      <c r="CDQ2" s="539"/>
      <c r="CDR2" s="545"/>
      <c r="CDS2" s="545"/>
      <c r="CDT2" s="546"/>
      <c r="CDU2" s="539"/>
      <c r="CDV2" s="545"/>
      <c r="CDW2" s="545"/>
      <c r="CDX2" s="546"/>
      <c r="CDY2" s="539"/>
      <c r="CDZ2" s="545"/>
      <c r="CEA2" s="545"/>
      <c r="CEB2" s="546"/>
      <c r="CEC2" s="539"/>
      <c r="CED2" s="545"/>
      <c r="CEE2" s="545"/>
      <c r="CEF2" s="546"/>
      <c r="CEG2" s="539"/>
      <c r="CEH2" s="545"/>
      <c r="CEI2" s="545"/>
      <c r="CEJ2" s="546"/>
      <c r="CEK2" s="539"/>
      <c r="CEL2" s="545"/>
      <c r="CEM2" s="545"/>
      <c r="CEN2" s="546"/>
      <c r="CEO2" s="539"/>
      <c r="CEP2" s="545"/>
      <c r="CEQ2" s="545"/>
      <c r="CER2" s="546"/>
      <c r="CES2" s="539"/>
      <c r="CET2" s="545"/>
      <c r="CEU2" s="545"/>
      <c r="CEV2" s="546"/>
      <c r="CEW2" s="539"/>
      <c r="CEX2" s="545"/>
      <c r="CEY2" s="545"/>
      <c r="CEZ2" s="546"/>
      <c r="CFA2" s="539"/>
      <c r="CFB2" s="545"/>
      <c r="CFC2" s="545"/>
      <c r="CFD2" s="546"/>
      <c r="CFE2" s="539"/>
      <c r="CFF2" s="545"/>
      <c r="CFG2" s="545"/>
      <c r="CFH2" s="546"/>
      <c r="CFI2" s="539"/>
      <c r="CFJ2" s="545"/>
      <c r="CFK2" s="545"/>
      <c r="CFL2" s="546"/>
      <c r="CFM2" s="539"/>
      <c r="CFN2" s="545"/>
      <c r="CFO2" s="545"/>
      <c r="CFP2" s="546"/>
      <c r="CFQ2" s="539"/>
      <c r="CFR2" s="545"/>
      <c r="CFS2" s="545"/>
      <c r="CFT2" s="546"/>
      <c r="CFU2" s="539"/>
      <c r="CFV2" s="545"/>
      <c r="CFW2" s="545"/>
      <c r="CFX2" s="546"/>
      <c r="CFY2" s="539"/>
      <c r="CFZ2" s="545"/>
      <c r="CGA2" s="545"/>
      <c r="CGB2" s="546"/>
      <c r="CGC2" s="539"/>
      <c r="CGD2" s="545"/>
      <c r="CGE2" s="545"/>
      <c r="CGF2" s="546"/>
      <c r="CGG2" s="539"/>
      <c r="CGH2" s="545"/>
      <c r="CGI2" s="545"/>
      <c r="CGJ2" s="546"/>
      <c r="CGK2" s="539"/>
      <c r="CGL2" s="545"/>
      <c r="CGM2" s="545"/>
      <c r="CGN2" s="546"/>
      <c r="CGO2" s="539"/>
      <c r="CGP2" s="545"/>
      <c r="CGQ2" s="545"/>
      <c r="CGR2" s="546"/>
      <c r="CGS2" s="539"/>
      <c r="CGT2" s="545"/>
      <c r="CGU2" s="545"/>
      <c r="CGV2" s="546"/>
      <c r="CGW2" s="539"/>
      <c r="CGX2" s="545"/>
      <c r="CGY2" s="545"/>
      <c r="CGZ2" s="546"/>
      <c r="CHA2" s="539"/>
      <c r="CHB2" s="545"/>
      <c r="CHC2" s="545"/>
      <c r="CHD2" s="546"/>
      <c r="CHE2" s="539"/>
      <c r="CHF2" s="545"/>
      <c r="CHG2" s="545"/>
      <c r="CHH2" s="546"/>
      <c r="CHI2" s="539"/>
      <c r="CHJ2" s="545"/>
      <c r="CHK2" s="545"/>
      <c r="CHL2" s="546"/>
      <c r="CHM2" s="539"/>
      <c r="CHN2" s="545"/>
      <c r="CHO2" s="545"/>
      <c r="CHP2" s="546"/>
      <c r="CHQ2" s="539"/>
      <c r="CHR2" s="545"/>
      <c r="CHS2" s="545"/>
      <c r="CHT2" s="546"/>
      <c r="CHU2" s="539"/>
      <c r="CHV2" s="545"/>
      <c r="CHW2" s="545"/>
      <c r="CHX2" s="546"/>
      <c r="CHY2" s="539"/>
      <c r="CHZ2" s="545"/>
      <c r="CIA2" s="545"/>
      <c r="CIB2" s="546"/>
      <c r="CIC2" s="539"/>
      <c r="CID2" s="545"/>
      <c r="CIE2" s="545"/>
      <c r="CIF2" s="546"/>
      <c r="CIG2" s="539"/>
      <c r="CIH2" s="545"/>
      <c r="CII2" s="545"/>
      <c r="CIJ2" s="546"/>
      <c r="CIK2" s="539"/>
      <c r="CIL2" s="545"/>
      <c r="CIM2" s="545"/>
      <c r="CIN2" s="546"/>
      <c r="CIO2" s="539"/>
      <c r="CIP2" s="545"/>
      <c r="CIQ2" s="545"/>
      <c r="CIR2" s="546"/>
      <c r="CIS2" s="539"/>
      <c r="CIT2" s="545"/>
      <c r="CIU2" s="545"/>
      <c r="CIV2" s="546"/>
      <c r="CIW2" s="539"/>
      <c r="CIX2" s="545"/>
      <c r="CIY2" s="545"/>
      <c r="CIZ2" s="546"/>
      <c r="CJA2" s="539"/>
      <c r="CJB2" s="545"/>
      <c r="CJC2" s="545"/>
      <c r="CJD2" s="546"/>
      <c r="CJE2" s="539"/>
      <c r="CJF2" s="545"/>
      <c r="CJG2" s="545"/>
      <c r="CJH2" s="546"/>
      <c r="CJI2" s="539"/>
      <c r="CJJ2" s="545"/>
      <c r="CJK2" s="545"/>
      <c r="CJL2" s="546"/>
      <c r="CJM2" s="539"/>
      <c r="CJN2" s="545"/>
      <c r="CJO2" s="545"/>
      <c r="CJP2" s="546"/>
      <c r="CJQ2" s="539"/>
      <c r="CJR2" s="545"/>
      <c r="CJS2" s="545"/>
      <c r="CJT2" s="546"/>
      <c r="CJU2" s="539"/>
      <c r="CJV2" s="545"/>
      <c r="CJW2" s="545"/>
      <c r="CJX2" s="546"/>
      <c r="CJY2" s="539"/>
      <c r="CJZ2" s="545"/>
      <c r="CKA2" s="545"/>
      <c r="CKB2" s="546"/>
      <c r="CKC2" s="539"/>
      <c r="CKD2" s="545"/>
      <c r="CKE2" s="545"/>
      <c r="CKF2" s="546"/>
      <c r="CKG2" s="539"/>
      <c r="CKH2" s="545"/>
      <c r="CKI2" s="545"/>
      <c r="CKJ2" s="546"/>
      <c r="CKK2" s="539"/>
      <c r="CKL2" s="545"/>
      <c r="CKM2" s="545"/>
      <c r="CKN2" s="546"/>
      <c r="CKO2" s="539"/>
      <c r="CKP2" s="545"/>
      <c r="CKQ2" s="545"/>
      <c r="CKR2" s="546"/>
      <c r="CKS2" s="539"/>
      <c r="CKT2" s="545"/>
      <c r="CKU2" s="545"/>
      <c r="CKV2" s="546"/>
      <c r="CKW2" s="539"/>
      <c r="CKX2" s="545"/>
      <c r="CKY2" s="545"/>
      <c r="CKZ2" s="546"/>
      <c r="CLA2" s="539"/>
      <c r="CLB2" s="545"/>
      <c r="CLC2" s="545"/>
      <c r="CLD2" s="546"/>
      <c r="CLE2" s="539"/>
      <c r="CLF2" s="545"/>
      <c r="CLG2" s="545"/>
      <c r="CLH2" s="546"/>
      <c r="CLI2" s="539"/>
      <c r="CLJ2" s="545"/>
      <c r="CLK2" s="545"/>
      <c r="CLL2" s="546"/>
      <c r="CLM2" s="539"/>
      <c r="CLN2" s="545"/>
      <c r="CLO2" s="545"/>
      <c r="CLP2" s="546"/>
      <c r="CLQ2" s="539"/>
      <c r="CLR2" s="545"/>
      <c r="CLS2" s="545"/>
      <c r="CLT2" s="546"/>
      <c r="CLU2" s="539"/>
      <c r="CLV2" s="545"/>
      <c r="CLW2" s="545"/>
      <c r="CLX2" s="546"/>
      <c r="CLY2" s="539"/>
      <c r="CLZ2" s="545"/>
      <c r="CMA2" s="545"/>
      <c r="CMB2" s="546"/>
      <c r="CMC2" s="539"/>
      <c r="CMD2" s="545"/>
      <c r="CME2" s="545"/>
      <c r="CMF2" s="546"/>
      <c r="CMG2" s="539"/>
      <c r="CMH2" s="545"/>
      <c r="CMI2" s="545"/>
      <c r="CMJ2" s="546"/>
      <c r="CMK2" s="539"/>
      <c r="CML2" s="545"/>
      <c r="CMM2" s="545"/>
      <c r="CMN2" s="546"/>
      <c r="CMO2" s="539"/>
      <c r="CMP2" s="545"/>
      <c r="CMQ2" s="545"/>
      <c r="CMR2" s="546"/>
      <c r="CMS2" s="539"/>
      <c r="CMT2" s="545"/>
      <c r="CMU2" s="545"/>
      <c r="CMV2" s="546"/>
      <c r="CMW2" s="539"/>
      <c r="CMX2" s="545"/>
      <c r="CMY2" s="545"/>
      <c r="CMZ2" s="546"/>
      <c r="CNA2" s="539"/>
      <c r="CNB2" s="545"/>
      <c r="CNC2" s="545"/>
      <c r="CND2" s="546"/>
      <c r="CNE2" s="539"/>
      <c r="CNF2" s="545"/>
      <c r="CNG2" s="545"/>
      <c r="CNH2" s="546"/>
      <c r="CNI2" s="539"/>
      <c r="CNJ2" s="545"/>
      <c r="CNK2" s="545"/>
      <c r="CNL2" s="546"/>
      <c r="CNM2" s="539"/>
      <c r="CNN2" s="545"/>
      <c r="CNO2" s="545"/>
      <c r="CNP2" s="546"/>
      <c r="CNQ2" s="539"/>
      <c r="CNR2" s="545"/>
      <c r="CNS2" s="545"/>
      <c r="CNT2" s="546"/>
      <c r="CNU2" s="539"/>
      <c r="CNV2" s="545"/>
      <c r="CNW2" s="545"/>
      <c r="CNX2" s="546"/>
      <c r="CNY2" s="539"/>
      <c r="CNZ2" s="545"/>
      <c r="COA2" s="545"/>
      <c r="COB2" s="546"/>
      <c r="COC2" s="539"/>
      <c r="COD2" s="545"/>
      <c r="COE2" s="545"/>
      <c r="COF2" s="546"/>
      <c r="COG2" s="539"/>
      <c r="COH2" s="545"/>
      <c r="COI2" s="545"/>
      <c r="COJ2" s="546"/>
      <c r="COK2" s="539"/>
      <c r="COL2" s="545"/>
      <c r="COM2" s="545"/>
      <c r="CON2" s="546"/>
      <c r="COO2" s="539"/>
      <c r="COP2" s="545"/>
      <c r="COQ2" s="545"/>
      <c r="COR2" s="546"/>
      <c r="COS2" s="539"/>
      <c r="COT2" s="545"/>
      <c r="COU2" s="545"/>
      <c r="COV2" s="546"/>
      <c r="COW2" s="539"/>
      <c r="COX2" s="545"/>
      <c r="COY2" s="545"/>
      <c r="COZ2" s="546"/>
      <c r="CPA2" s="539"/>
      <c r="CPB2" s="545"/>
      <c r="CPC2" s="545"/>
      <c r="CPD2" s="546"/>
      <c r="CPE2" s="539"/>
      <c r="CPF2" s="545"/>
      <c r="CPG2" s="545"/>
      <c r="CPH2" s="546"/>
      <c r="CPI2" s="539"/>
      <c r="CPJ2" s="545"/>
      <c r="CPK2" s="545"/>
      <c r="CPL2" s="546"/>
      <c r="CPM2" s="539"/>
      <c r="CPN2" s="545"/>
      <c r="CPO2" s="545"/>
      <c r="CPP2" s="546"/>
      <c r="CPQ2" s="539"/>
      <c r="CPR2" s="545"/>
      <c r="CPS2" s="545"/>
      <c r="CPT2" s="546"/>
      <c r="CPU2" s="539"/>
      <c r="CPV2" s="545"/>
      <c r="CPW2" s="545"/>
      <c r="CPX2" s="546"/>
      <c r="CPY2" s="539"/>
      <c r="CPZ2" s="545"/>
      <c r="CQA2" s="545"/>
      <c r="CQB2" s="546"/>
      <c r="CQC2" s="539"/>
      <c r="CQD2" s="545"/>
      <c r="CQE2" s="545"/>
      <c r="CQF2" s="546"/>
      <c r="CQG2" s="539"/>
      <c r="CQH2" s="545"/>
      <c r="CQI2" s="545"/>
      <c r="CQJ2" s="546"/>
      <c r="CQK2" s="539"/>
      <c r="CQL2" s="545"/>
      <c r="CQM2" s="545"/>
      <c r="CQN2" s="546"/>
      <c r="CQO2" s="539"/>
      <c r="CQP2" s="545"/>
      <c r="CQQ2" s="545"/>
      <c r="CQR2" s="546"/>
      <c r="CQS2" s="539"/>
      <c r="CQT2" s="545"/>
      <c r="CQU2" s="545"/>
      <c r="CQV2" s="546"/>
      <c r="CQW2" s="539"/>
      <c r="CQX2" s="545"/>
      <c r="CQY2" s="545"/>
      <c r="CQZ2" s="546"/>
      <c r="CRA2" s="539"/>
      <c r="CRB2" s="545"/>
      <c r="CRC2" s="545"/>
      <c r="CRD2" s="546"/>
      <c r="CRE2" s="539"/>
      <c r="CRF2" s="545"/>
      <c r="CRG2" s="545"/>
      <c r="CRH2" s="546"/>
      <c r="CRI2" s="539"/>
      <c r="CRJ2" s="545"/>
      <c r="CRK2" s="545"/>
      <c r="CRL2" s="546"/>
      <c r="CRM2" s="539"/>
      <c r="CRN2" s="545"/>
      <c r="CRO2" s="545"/>
      <c r="CRP2" s="546"/>
      <c r="CRQ2" s="539"/>
      <c r="CRR2" s="545"/>
      <c r="CRS2" s="545"/>
      <c r="CRT2" s="546"/>
      <c r="CRU2" s="539"/>
      <c r="CRV2" s="545"/>
      <c r="CRW2" s="545"/>
      <c r="CRX2" s="546"/>
      <c r="CRY2" s="539"/>
      <c r="CRZ2" s="545"/>
      <c r="CSA2" s="545"/>
      <c r="CSB2" s="546"/>
      <c r="CSC2" s="539"/>
      <c r="CSD2" s="545"/>
      <c r="CSE2" s="545"/>
      <c r="CSF2" s="546"/>
      <c r="CSG2" s="539"/>
      <c r="CSH2" s="545"/>
      <c r="CSI2" s="545"/>
      <c r="CSJ2" s="546"/>
      <c r="CSK2" s="539"/>
      <c r="CSL2" s="545"/>
      <c r="CSM2" s="545"/>
      <c r="CSN2" s="546"/>
      <c r="CSO2" s="539"/>
      <c r="CSP2" s="545"/>
      <c r="CSQ2" s="545"/>
      <c r="CSR2" s="546"/>
      <c r="CSS2" s="539"/>
      <c r="CST2" s="545"/>
      <c r="CSU2" s="545"/>
      <c r="CSV2" s="546"/>
      <c r="CSW2" s="539"/>
      <c r="CSX2" s="545"/>
      <c r="CSY2" s="545"/>
      <c r="CSZ2" s="546"/>
      <c r="CTA2" s="539"/>
      <c r="CTB2" s="545"/>
      <c r="CTC2" s="545"/>
      <c r="CTD2" s="546"/>
      <c r="CTE2" s="539"/>
      <c r="CTF2" s="545"/>
      <c r="CTG2" s="545"/>
      <c r="CTH2" s="546"/>
      <c r="CTI2" s="539"/>
      <c r="CTJ2" s="545"/>
      <c r="CTK2" s="545"/>
      <c r="CTL2" s="546"/>
      <c r="CTM2" s="539"/>
      <c r="CTN2" s="545"/>
      <c r="CTO2" s="545"/>
      <c r="CTP2" s="546"/>
      <c r="CTQ2" s="539"/>
      <c r="CTR2" s="545"/>
      <c r="CTS2" s="545"/>
      <c r="CTT2" s="546"/>
      <c r="CTU2" s="539"/>
      <c r="CTV2" s="545"/>
      <c r="CTW2" s="545"/>
      <c r="CTX2" s="546"/>
      <c r="CTY2" s="539"/>
      <c r="CTZ2" s="545"/>
      <c r="CUA2" s="545"/>
      <c r="CUB2" s="546"/>
      <c r="CUC2" s="539"/>
      <c r="CUD2" s="545"/>
      <c r="CUE2" s="545"/>
      <c r="CUF2" s="546"/>
      <c r="CUG2" s="539"/>
      <c r="CUH2" s="545"/>
      <c r="CUI2" s="545"/>
      <c r="CUJ2" s="546"/>
      <c r="CUK2" s="539"/>
      <c r="CUL2" s="545"/>
      <c r="CUM2" s="545"/>
      <c r="CUN2" s="546"/>
      <c r="CUO2" s="539"/>
      <c r="CUP2" s="545"/>
      <c r="CUQ2" s="545"/>
      <c r="CUR2" s="546"/>
      <c r="CUS2" s="539"/>
      <c r="CUT2" s="545"/>
      <c r="CUU2" s="545"/>
      <c r="CUV2" s="546"/>
      <c r="CUW2" s="539"/>
      <c r="CUX2" s="545"/>
      <c r="CUY2" s="545"/>
      <c r="CUZ2" s="546"/>
      <c r="CVA2" s="539"/>
      <c r="CVB2" s="545"/>
      <c r="CVC2" s="545"/>
      <c r="CVD2" s="546"/>
      <c r="CVE2" s="539"/>
      <c r="CVF2" s="545"/>
      <c r="CVG2" s="545"/>
      <c r="CVH2" s="546"/>
      <c r="CVI2" s="539"/>
      <c r="CVJ2" s="545"/>
      <c r="CVK2" s="545"/>
      <c r="CVL2" s="546"/>
      <c r="CVM2" s="539"/>
      <c r="CVN2" s="545"/>
      <c r="CVO2" s="545"/>
      <c r="CVP2" s="546"/>
      <c r="CVQ2" s="539"/>
      <c r="CVR2" s="545"/>
      <c r="CVS2" s="545"/>
      <c r="CVT2" s="546"/>
      <c r="CVU2" s="539"/>
      <c r="CVV2" s="545"/>
      <c r="CVW2" s="545"/>
      <c r="CVX2" s="546"/>
      <c r="CVY2" s="539"/>
      <c r="CVZ2" s="545"/>
      <c r="CWA2" s="545"/>
      <c r="CWB2" s="546"/>
      <c r="CWC2" s="539"/>
      <c r="CWD2" s="545"/>
      <c r="CWE2" s="545"/>
      <c r="CWF2" s="546"/>
      <c r="CWG2" s="539"/>
      <c r="CWH2" s="545"/>
      <c r="CWI2" s="545"/>
      <c r="CWJ2" s="546"/>
      <c r="CWK2" s="539"/>
      <c r="CWL2" s="545"/>
      <c r="CWM2" s="545"/>
      <c r="CWN2" s="546"/>
      <c r="CWO2" s="539"/>
      <c r="CWP2" s="545"/>
      <c r="CWQ2" s="545"/>
      <c r="CWR2" s="546"/>
      <c r="CWS2" s="539"/>
      <c r="CWT2" s="545"/>
      <c r="CWU2" s="545"/>
      <c r="CWV2" s="546"/>
      <c r="CWW2" s="539"/>
      <c r="CWX2" s="545"/>
      <c r="CWY2" s="545"/>
      <c r="CWZ2" s="546"/>
      <c r="CXA2" s="539"/>
      <c r="CXB2" s="545"/>
      <c r="CXC2" s="545"/>
      <c r="CXD2" s="546"/>
      <c r="CXE2" s="539"/>
      <c r="CXF2" s="545"/>
      <c r="CXG2" s="545"/>
      <c r="CXH2" s="546"/>
      <c r="CXI2" s="539"/>
      <c r="CXJ2" s="545"/>
      <c r="CXK2" s="545"/>
      <c r="CXL2" s="546"/>
      <c r="CXM2" s="539"/>
      <c r="CXN2" s="545"/>
      <c r="CXO2" s="545"/>
      <c r="CXP2" s="546"/>
      <c r="CXQ2" s="539"/>
      <c r="CXR2" s="545"/>
      <c r="CXS2" s="545"/>
      <c r="CXT2" s="546"/>
      <c r="CXU2" s="539"/>
      <c r="CXV2" s="545"/>
      <c r="CXW2" s="545"/>
      <c r="CXX2" s="546"/>
      <c r="CXY2" s="539"/>
      <c r="CXZ2" s="545"/>
      <c r="CYA2" s="545"/>
      <c r="CYB2" s="546"/>
      <c r="CYC2" s="539"/>
      <c r="CYD2" s="545"/>
      <c r="CYE2" s="545"/>
      <c r="CYF2" s="546"/>
      <c r="CYG2" s="539"/>
      <c r="CYH2" s="545"/>
      <c r="CYI2" s="545"/>
      <c r="CYJ2" s="546"/>
      <c r="CYK2" s="539"/>
      <c r="CYL2" s="545"/>
      <c r="CYM2" s="545"/>
      <c r="CYN2" s="546"/>
      <c r="CYO2" s="539"/>
      <c r="CYP2" s="545"/>
      <c r="CYQ2" s="545"/>
      <c r="CYR2" s="546"/>
      <c r="CYS2" s="539"/>
      <c r="CYT2" s="545"/>
      <c r="CYU2" s="545"/>
      <c r="CYV2" s="546"/>
      <c r="CYW2" s="539"/>
      <c r="CYX2" s="545"/>
      <c r="CYY2" s="545"/>
      <c r="CYZ2" s="546"/>
      <c r="CZA2" s="539"/>
      <c r="CZB2" s="545"/>
      <c r="CZC2" s="545"/>
      <c r="CZD2" s="546"/>
      <c r="CZE2" s="539"/>
      <c r="CZF2" s="545"/>
      <c r="CZG2" s="545"/>
      <c r="CZH2" s="546"/>
      <c r="CZI2" s="539"/>
      <c r="CZJ2" s="545"/>
      <c r="CZK2" s="545"/>
      <c r="CZL2" s="546"/>
      <c r="CZM2" s="539"/>
      <c r="CZN2" s="545"/>
      <c r="CZO2" s="545"/>
      <c r="CZP2" s="546"/>
      <c r="CZQ2" s="539"/>
      <c r="CZR2" s="545"/>
      <c r="CZS2" s="545"/>
      <c r="CZT2" s="546"/>
      <c r="CZU2" s="539"/>
      <c r="CZV2" s="545"/>
      <c r="CZW2" s="545"/>
      <c r="CZX2" s="546"/>
      <c r="CZY2" s="539"/>
      <c r="CZZ2" s="545"/>
      <c r="DAA2" s="545"/>
      <c r="DAB2" s="546"/>
      <c r="DAC2" s="539"/>
      <c r="DAD2" s="545"/>
      <c r="DAE2" s="545"/>
      <c r="DAF2" s="546"/>
      <c r="DAG2" s="539"/>
      <c r="DAH2" s="545"/>
      <c r="DAI2" s="545"/>
      <c r="DAJ2" s="546"/>
      <c r="DAK2" s="539"/>
      <c r="DAL2" s="545"/>
      <c r="DAM2" s="545"/>
      <c r="DAN2" s="546"/>
      <c r="DAO2" s="539"/>
      <c r="DAP2" s="545"/>
      <c r="DAQ2" s="545"/>
      <c r="DAR2" s="546"/>
      <c r="DAS2" s="539"/>
      <c r="DAT2" s="545"/>
      <c r="DAU2" s="545"/>
      <c r="DAV2" s="546"/>
      <c r="DAW2" s="539"/>
      <c r="DAX2" s="545"/>
      <c r="DAY2" s="545"/>
      <c r="DAZ2" s="546"/>
      <c r="DBA2" s="539"/>
      <c r="DBB2" s="545"/>
      <c r="DBC2" s="545"/>
      <c r="DBD2" s="546"/>
      <c r="DBE2" s="539"/>
      <c r="DBF2" s="545"/>
      <c r="DBG2" s="545"/>
      <c r="DBH2" s="546"/>
      <c r="DBI2" s="539"/>
      <c r="DBJ2" s="545"/>
      <c r="DBK2" s="545"/>
      <c r="DBL2" s="546"/>
      <c r="DBM2" s="539"/>
      <c r="DBN2" s="545"/>
      <c r="DBO2" s="545"/>
      <c r="DBP2" s="546"/>
      <c r="DBQ2" s="539"/>
      <c r="DBR2" s="545"/>
      <c r="DBS2" s="545"/>
      <c r="DBT2" s="546"/>
      <c r="DBU2" s="539"/>
      <c r="DBV2" s="545"/>
      <c r="DBW2" s="545"/>
      <c r="DBX2" s="546"/>
      <c r="DBY2" s="539"/>
      <c r="DBZ2" s="545"/>
      <c r="DCA2" s="545"/>
      <c r="DCB2" s="546"/>
      <c r="DCC2" s="539"/>
      <c r="DCD2" s="545"/>
      <c r="DCE2" s="545"/>
      <c r="DCF2" s="546"/>
      <c r="DCG2" s="539"/>
      <c r="DCH2" s="545"/>
      <c r="DCI2" s="545"/>
      <c r="DCJ2" s="546"/>
      <c r="DCK2" s="539"/>
      <c r="DCL2" s="545"/>
      <c r="DCM2" s="545"/>
      <c r="DCN2" s="546"/>
      <c r="DCO2" s="539"/>
      <c r="DCP2" s="545"/>
      <c r="DCQ2" s="545"/>
      <c r="DCR2" s="546"/>
      <c r="DCS2" s="539"/>
      <c r="DCT2" s="545"/>
      <c r="DCU2" s="545"/>
      <c r="DCV2" s="546"/>
      <c r="DCW2" s="539"/>
      <c r="DCX2" s="545"/>
      <c r="DCY2" s="545"/>
      <c r="DCZ2" s="546"/>
      <c r="DDA2" s="539"/>
      <c r="DDB2" s="545"/>
      <c r="DDC2" s="545"/>
      <c r="DDD2" s="546"/>
      <c r="DDE2" s="539"/>
      <c r="DDF2" s="545"/>
      <c r="DDG2" s="545"/>
      <c r="DDH2" s="546"/>
      <c r="DDI2" s="539"/>
      <c r="DDJ2" s="545"/>
      <c r="DDK2" s="545"/>
      <c r="DDL2" s="546"/>
      <c r="DDM2" s="539"/>
      <c r="DDN2" s="545"/>
      <c r="DDO2" s="545"/>
      <c r="DDP2" s="546"/>
      <c r="DDQ2" s="539"/>
      <c r="DDR2" s="545"/>
      <c r="DDS2" s="545"/>
      <c r="DDT2" s="546"/>
      <c r="DDU2" s="539"/>
      <c r="DDV2" s="545"/>
      <c r="DDW2" s="545"/>
      <c r="DDX2" s="546"/>
      <c r="DDY2" s="539"/>
      <c r="DDZ2" s="545"/>
      <c r="DEA2" s="545"/>
      <c r="DEB2" s="546"/>
      <c r="DEC2" s="539"/>
      <c r="DED2" s="545"/>
      <c r="DEE2" s="545"/>
      <c r="DEF2" s="546"/>
      <c r="DEG2" s="539"/>
      <c r="DEH2" s="545"/>
      <c r="DEI2" s="545"/>
      <c r="DEJ2" s="546"/>
      <c r="DEK2" s="539"/>
      <c r="DEL2" s="545"/>
      <c r="DEM2" s="545"/>
      <c r="DEN2" s="546"/>
      <c r="DEO2" s="539"/>
      <c r="DEP2" s="545"/>
      <c r="DEQ2" s="545"/>
      <c r="DER2" s="546"/>
      <c r="DES2" s="539"/>
      <c r="DET2" s="545"/>
      <c r="DEU2" s="545"/>
      <c r="DEV2" s="546"/>
      <c r="DEW2" s="539"/>
      <c r="DEX2" s="545"/>
      <c r="DEY2" s="545"/>
      <c r="DEZ2" s="546"/>
      <c r="DFA2" s="539"/>
      <c r="DFB2" s="545"/>
      <c r="DFC2" s="545"/>
      <c r="DFD2" s="546"/>
      <c r="DFE2" s="539"/>
      <c r="DFF2" s="545"/>
      <c r="DFG2" s="545"/>
      <c r="DFH2" s="546"/>
      <c r="DFI2" s="539"/>
      <c r="DFJ2" s="545"/>
      <c r="DFK2" s="545"/>
      <c r="DFL2" s="546"/>
      <c r="DFM2" s="539"/>
      <c r="DFN2" s="545"/>
      <c r="DFO2" s="545"/>
      <c r="DFP2" s="546"/>
      <c r="DFQ2" s="539"/>
      <c r="DFR2" s="545"/>
      <c r="DFS2" s="545"/>
      <c r="DFT2" s="546"/>
      <c r="DFU2" s="539"/>
      <c r="DFV2" s="545"/>
      <c r="DFW2" s="545"/>
      <c r="DFX2" s="546"/>
      <c r="DFY2" s="539"/>
      <c r="DFZ2" s="545"/>
      <c r="DGA2" s="545"/>
      <c r="DGB2" s="546"/>
      <c r="DGC2" s="539"/>
      <c r="DGD2" s="545"/>
      <c r="DGE2" s="545"/>
      <c r="DGF2" s="546"/>
      <c r="DGG2" s="539"/>
      <c r="DGH2" s="545"/>
      <c r="DGI2" s="545"/>
      <c r="DGJ2" s="546"/>
      <c r="DGK2" s="539"/>
      <c r="DGL2" s="545"/>
      <c r="DGM2" s="545"/>
      <c r="DGN2" s="546"/>
      <c r="DGO2" s="539"/>
      <c r="DGP2" s="545"/>
      <c r="DGQ2" s="545"/>
      <c r="DGR2" s="546"/>
      <c r="DGS2" s="539"/>
      <c r="DGT2" s="545"/>
      <c r="DGU2" s="545"/>
      <c r="DGV2" s="546"/>
      <c r="DGW2" s="539"/>
      <c r="DGX2" s="545"/>
      <c r="DGY2" s="545"/>
      <c r="DGZ2" s="546"/>
      <c r="DHA2" s="539"/>
      <c r="DHB2" s="545"/>
      <c r="DHC2" s="545"/>
      <c r="DHD2" s="546"/>
      <c r="DHE2" s="539"/>
      <c r="DHF2" s="545"/>
      <c r="DHG2" s="545"/>
      <c r="DHH2" s="546"/>
      <c r="DHI2" s="539"/>
      <c r="DHJ2" s="545"/>
      <c r="DHK2" s="545"/>
      <c r="DHL2" s="546"/>
      <c r="DHM2" s="539"/>
      <c r="DHN2" s="545"/>
      <c r="DHO2" s="545"/>
      <c r="DHP2" s="546"/>
      <c r="DHQ2" s="539"/>
      <c r="DHR2" s="545"/>
      <c r="DHS2" s="545"/>
      <c r="DHT2" s="546"/>
      <c r="DHU2" s="539"/>
      <c r="DHV2" s="545"/>
      <c r="DHW2" s="545"/>
      <c r="DHX2" s="546"/>
      <c r="DHY2" s="539"/>
      <c r="DHZ2" s="545"/>
      <c r="DIA2" s="545"/>
      <c r="DIB2" s="546"/>
      <c r="DIC2" s="539"/>
      <c r="DID2" s="545"/>
      <c r="DIE2" s="545"/>
      <c r="DIF2" s="546"/>
      <c r="DIG2" s="539"/>
      <c r="DIH2" s="545"/>
      <c r="DII2" s="545"/>
      <c r="DIJ2" s="546"/>
      <c r="DIK2" s="539"/>
      <c r="DIL2" s="545"/>
      <c r="DIM2" s="545"/>
      <c r="DIN2" s="546"/>
      <c r="DIO2" s="539"/>
      <c r="DIP2" s="545"/>
      <c r="DIQ2" s="545"/>
      <c r="DIR2" s="546"/>
      <c r="DIS2" s="539"/>
      <c r="DIT2" s="545"/>
      <c r="DIU2" s="545"/>
      <c r="DIV2" s="546"/>
      <c r="DIW2" s="539"/>
      <c r="DIX2" s="545"/>
      <c r="DIY2" s="545"/>
      <c r="DIZ2" s="546"/>
      <c r="DJA2" s="539"/>
      <c r="DJB2" s="545"/>
      <c r="DJC2" s="545"/>
      <c r="DJD2" s="546"/>
      <c r="DJE2" s="539"/>
      <c r="DJF2" s="545"/>
      <c r="DJG2" s="545"/>
      <c r="DJH2" s="546"/>
      <c r="DJI2" s="539"/>
      <c r="DJJ2" s="545"/>
      <c r="DJK2" s="545"/>
      <c r="DJL2" s="546"/>
      <c r="DJM2" s="539"/>
      <c r="DJN2" s="545"/>
      <c r="DJO2" s="545"/>
      <c r="DJP2" s="546"/>
      <c r="DJQ2" s="539"/>
      <c r="DJR2" s="545"/>
      <c r="DJS2" s="545"/>
      <c r="DJT2" s="546"/>
      <c r="DJU2" s="539"/>
      <c r="DJV2" s="545"/>
      <c r="DJW2" s="545"/>
      <c r="DJX2" s="546"/>
      <c r="DJY2" s="539"/>
      <c r="DJZ2" s="545"/>
      <c r="DKA2" s="545"/>
      <c r="DKB2" s="546"/>
      <c r="DKC2" s="539"/>
      <c r="DKD2" s="545"/>
      <c r="DKE2" s="545"/>
      <c r="DKF2" s="546"/>
      <c r="DKG2" s="539"/>
      <c r="DKH2" s="545"/>
      <c r="DKI2" s="545"/>
      <c r="DKJ2" s="546"/>
      <c r="DKK2" s="539"/>
      <c r="DKL2" s="545"/>
      <c r="DKM2" s="545"/>
      <c r="DKN2" s="546"/>
      <c r="DKO2" s="539"/>
      <c r="DKP2" s="545"/>
      <c r="DKQ2" s="545"/>
      <c r="DKR2" s="546"/>
      <c r="DKS2" s="539"/>
      <c r="DKT2" s="545"/>
      <c r="DKU2" s="545"/>
      <c r="DKV2" s="546"/>
      <c r="DKW2" s="539"/>
      <c r="DKX2" s="545"/>
      <c r="DKY2" s="545"/>
      <c r="DKZ2" s="546"/>
      <c r="DLA2" s="539"/>
      <c r="DLB2" s="545"/>
      <c r="DLC2" s="545"/>
      <c r="DLD2" s="546"/>
      <c r="DLE2" s="539"/>
      <c r="DLF2" s="545"/>
      <c r="DLG2" s="545"/>
      <c r="DLH2" s="546"/>
      <c r="DLI2" s="539"/>
      <c r="DLJ2" s="545"/>
      <c r="DLK2" s="545"/>
      <c r="DLL2" s="546"/>
      <c r="DLM2" s="539"/>
      <c r="DLN2" s="545"/>
      <c r="DLO2" s="545"/>
      <c r="DLP2" s="546"/>
      <c r="DLQ2" s="539"/>
      <c r="DLR2" s="545"/>
      <c r="DLS2" s="545"/>
      <c r="DLT2" s="546"/>
      <c r="DLU2" s="539"/>
      <c r="DLV2" s="545"/>
      <c r="DLW2" s="545"/>
      <c r="DLX2" s="546"/>
      <c r="DLY2" s="539"/>
      <c r="DLZ2" s="545"/>
      <c r="DMA2" s="545"/>
      <c r="DMB2" s="546"/>
      <c r="DMC2" s="539"/>
      <c r="DMD2" s="545"/>
      <c r="DME2" s="545"/>
      <c r="DMF2" s="546"/>
      <c r="DMG2" s="539"/>
      <c r="DMH2" s="545"/>
      <c r="DMI2" s="545"/>
      <c r="DMJ2" s="546"/>
      <c r="DMK2" s="539"/>
      <c r="DML2" s="545"/>
      <c r="DMM2" s="545"/>
      <c r="DMN2" s="546"/>
      <c r="DMO2" s="539"/>
      <c r="DMP2" s="545"/>
      <c r="DMQ2" s="545"/>
      <c r="DMR2" s="546"/>
      <c r="DMS2" s="539"/>
      <c r="DMT2" s="545"/>
      <c r="DMU2" s="545"/>
      <c r="DMV2" s="546"/>
      <c r="DMW2" s="539"/>
      <c r="DMX2" s="545"/>
      <c r="DMY2" s="545"/>
      <c r="DMZ2" s="546"/>
      <c r="DNA2" s="539"/>
      <c r="DNB2" s="545"/>
      <c r="DNC2" s="545"/>
      <c r="DND2" s="546"/>
      <c r="DNE2" s="539"/>
      <c r="DNF2" s="545"/>
      <c r="DNG2" s="545"/>
      <c r="DNH2" s="546"/>
      <c r="DNI2" s="539"/>
      <c r="DNJ2" s="545"/>
      <c r="DNK2" s="545"/>
      <c r="DNL2" s="546"/>
      <c r="DNM2" s="539"/>
      <c r="DNN2" s="545"/>
      <c r="DNO2" s="545"/>
      <c r="DNP2" s="546"/>
      <c r="DNQ2" s="539"/>
      <c r="DNR2" s="545"/>
      <c r="DNS2" s="545"/>
      <c r="DNT2" s="546"/>
      <c r="DNU2" s="539"/>
      <c r="DNV2" s="545"/>
      <c r="DNW2" s="545"/>
      <c r="DNX2" s="546"/>
      <c r="DNY2" s="539"/>
      <c r="DNZ2" s="545"/>
      <c r="DOA2" s="545"/>
      <c r="DOB2" s="546"/>
      <c r="DOC2" s="539"/>
      <c r="DOD2" s="545"/>
      <c r="DOE2" s="545"/>
      <c r="DOF2" s="546"/>
      <c r="DOG2" s="539"/>
      <c r="DOH2" s="545"/>
      <c r="DOI2" s="545"/>
      <c r="DOJ2" s="546"/>
      <c r="DOK2" s="539"/>
      <c r="DOL2" s="545"/>
      <c r="DOM2" s="545"/>
      <c r="DON2" s="546"/>
      <c r="DOO2" s="539"/>
      <c r="DOP2" s="545"/>
      <c r="DOQ2" s="545"/>
      <c r="DOR2" s="546"/>
      <c r="DOS2" s="539"/>
      <c r="DOT2" s="545"/>
      <c r="DOU2" s="545"/>
      <c r="DOV2" s="546"/>
      <c r="DOW2" s="539"/>
      <c r="DOX2" s="545"/>
      <c r="DOY2" s="545"/>
      <c r="DOZ2" s="546"/>
      <c r="DPA2" s="539"/>
      <c r="DPB2" s="545"/>
      <c r="DPC2" s="545"/>
      <c r="DPD2" s="546"/>
      <c r="DPE2" s="539"/>
      <c r="DPF2" s="545"/>
      <c r="DPG2" s="545"/>
      <c r="DPH2" s="546"/>
      <c r="DPI2" s="539"/>
      <c r="DPJ2" s="545"/>
      <c r="DPK2" s="545"/>
      <c r="DPL2" s="546"/>
      <c r="DPM2" s="539"/>
      <c r="DPN2" s="545"/>
      <c r="DPO2" s="545"/>
      <c r="DPP2" s="546"/>
      <c r="DPQ2" s="539"/>
      <c r="DPR2" s="545"/>
      <c r="DPS2" s="545"/>
      <c r="DPT2" s="546"/>
      <c r="DPU2" s="539"/>
      <c r="DPV2" s="545"/>
      <c r="DPW2" s="545"/>
      <c r="DPX2" s="546"/>
      <c r="DPY2" s="539"/>
      <c r="DPZ2" s="545"/>
      <c r="DQA2" s="545"/>
      <c r="DQB2" s="546"/>
      <c r="DQC2" s="539"/>
      <c r="DQD2" s="545"/>
      <c r="DQE2" s="545"/>
      <c r="DQF2" s="546"/>
      <c r="DQG2" s="539"/>
      <c r="DQH2" s="545"/>
      <c r="DQI2" s="545"/>
      <c r="DQJ2" s="546"/>
      <c r="DQK2" s="539"/>
      <c r="DQL2" s="545"/>
      <c r="DQM2" s="545"/>
      <c r="DQN2" s="546"/>
      <c r="DQO2" s="539"/>
      <c r="DQP2" s="545"/>
      <c r="DQQ2" s="545"/>
      <c r="DQR2" s="546"/>
      <c r="DQS2" s="539"/>
      <c r="DQT2" s="545"/>
      <c r="DQU2" s="545"/>
      <c r="DQV2" s="546"/>
      <c r="DQW2" s="539"/>
      <c r="DQX2" s="545"/>
      <c r="DQY2" s="545"/>
      <c r="DQZ2" s="546"/>
      <c r="DRA2" s="539"/>
      <c r="DRB2" s="545"/>
      <c r="DRC2" s="545"/>
      <c r="DRD2" s="546"/>
      <c r="DRE2" s="539"/>
      <c r="DRF2" s="545"/>
      <c r="DRG2" s="545"/>
      <c r="DRH2" s="546"/>
      <c r="DRI2" s="539"/>
      <c r="DRJ2" s="545"/>
      <c r="DRK2" s="545"/>
      <c r="DRL2" s="546"/>
      <c r="DRM2" s="539"/>
      <c r="DRN2" s="545"/>
      <c r="DRO2" s="545"/>
      <c r="DRP2" s="546"/>
      <c r="DRQ2" s="539"/>
      <c r="DRR2" s="545"/>
      <c r="DRS2" s="545"/>
      <c r="DRT2" s="546"/>
      <c r="DRU2" s="539"/>
      <c r="DRV2" s="545"/>
      <c r="DRW2" s="545"/>
      <c r="DRX2" s="546"/>
      <c r="DRY2" s="539"/>
      <c r="DRZ2" s="545"/>
      <c r="DSA2" s="545"/>
      <c r="DSB2" s="546"/>
      <c r="DSC2" s="539"/>
      <c r="DSD2" s="545"/>
      <c r="DSE2" s="545"/>
      <c r="DSF2" s="546"/>
      <c r="DSG2" s="539"/>
      <c r="DSH2" s="545"/>
      <c r="DSI2" s="545"/>
      <c r="DSJ2" s="546"/>
      <c r="DSK2" s="539"/>
      <c r="DSL2" s="545"/>
      <c r="DSM2" s="545"/>
      <c r="DSN2" s="546"/>
      <c r="DSO2" s="539"/>
      <c r="DSP2" s="545"/>
      <c r="DSQ2" s="545"/>
      <c r="DSR2" s="546"/>
      <c r="DSS2" s="539"/>
      <c r="DST2" s="545"/>
      <c r="DSU2" s="545"/>
      <c r="DSV2" s="546"/>
      <c r="DSW2" s="539"/>
      <c r="DSX2" s="545"/>
      <c r="DSY2" s="545"/>
      <c r="DSZ2" s="546"/>
      <c r="DTA2" s="539"/>
      <c r="DTB2" s="545"/>
      <c r="DTC2" s="545"/>
      <c r="DTD2" s="546"/>
      <c r="DTE2" s="539"/>
      <c r="DTF2" s="545"/>
      <c r="DTG2" s="545"/>
      <c r="DTH2" s="546"/>
      <c r="DTI2" s="539"/>
      <c r="DTJ2" s="545"/>
      <c r="DTK2" s="545"/>
      <c r="DTL2" s="546"/>
      <c r="DTM2" s="539"/>
      <c r="DTN2" s="545"/>
      <c r="DTO2" s="545"/>
      <c r="DTP2" s="546"/>
      <c r="DTQ2" s="539"/>
      <c r="DTR2" s="545"/>
      <c r="DTS2" s="545"/>
      <c r="DTT2" s="546"/>
      <c r="DTU2" s="539"/>
      <c r="DTV2" s="545"/>
      <c r="DTW2" s="545"/>
      <c r="DTX2" s="546"/>
      <c r="DTY2" s="539"/>
      <c r="DTZ2" s="545"/>
      <c r="DUA2" s="545"/>
      <c r="DUB2" s="546"/>
      <c r="DUC2" s="539"/>
      <c r="DUD2" s="545"/>
      <c r="DUE2" s="545"/>
      <c r="DUF2" s="546"/>
      <c r="DUG2" s="539"/>
      <c r="DUH2" s="545"/>
      <c r="DUI2" s="545"/>
      <c r="DUJ2" s="546"/>
      <c r="DUK2" s="539"/>
      <c r="DUL2" s="545"/>
      <c r="DUM2" s="545"/>
      <c r="DUN2" s="546"/>
      <c r="DUO2" s="539"/>
      <c r="DUP2" s="545"/>
      <c r="DUQ2" s="545"/>
      <c r="DUR2" s="546"/>
      <c r="DUS2" s="539"/>
      <c r="DUT2" s="545"/>
      <c r="DUU2" s="545"/>
      <c r="DUV2" s="546"/>
      <c r="DUW2" s="539"/>
      <c r="DUX2" s="545"/>
      <c r="DUY2" s="545"/>
      <c r="DUZ2" s="546"/>
      <c r="DVA2" s="539"/>
      <c r="DVB2" s="545"/>
      <c r="DVC2" s="545"/>
      <c r="DVD2" s="546"/>
      <c r="DVE2" s="539"/>
      <c r="DVF2" s="545"/>
      <c r="DVG2" s="545"/>
      <c r="DVH2" s="546"/>
      <c r="DVI2" s="539"/>
      <c r="DVJ2" s="545"/>
      <c r="DVK2" s="545"/>
      <c r="DVL2" s="546"/>
      <c r="DVM2" s="539"/>
      <c r="DVN2" s="545"/>
      <c r="DVO2" s="545"/>
      <c r="DVP2" s="546"/>
      <c r="DVQ2" s="539"/>
      <c r="DVR2" s="545"/>
      <c r="DVS2" s="545"/>
      <c r="DVT2" s="546"/>
      <c r="DVU2" s="539"/>
      <c r="DVV2" s="545"/>
      <c r="DVW2" s="545"/>
      <c r="DVX2" s="546"/>
      <c r="DVY2" s="539"/>
      <c r="DVZ2" s="545"/>
      <c r="DWA2" s="545"/>
      <c r="DWB2" s="546"/>
      <c r="DWC2" s="539"/>
      <c r="DWD2" s="545"/>
      <c r="DWE2" s="545"/>
      <c r="DWF2" s="546"/>
      <c r="DWG2" s="539"/>
      <c r="DWH2" s="545"/>
      <c r="DWI2" s="545"/>
      <c r="DWJ2" s="546"/>
      <c r="DWK2" s="539"/>
      <c r="DWL2" s="545"/>
      <c r="DWM2" s="545"/>
      <c r="DWN2" s="546"/>
      <c r="DWO2" s="539"/>
      <c r="DWP2" s="545"/>
      <c r="DWQ2" s="545"/>
      <c r="DWR2" s="546"/>
      <c r="DWS2" s="539"/>
      <c r="DWT2" s="545"/>
      <c r="DWU2" s="545"/>
      <c r="DWV2" s="546"/>
      <c r="DWW2" s="539"/>
      <c r="DWX2" s="545"/>
      <c r="DWY2" s="545"/>
      <c r="DWZ2" s="546"/>
      <c r="DXA2" s="539"/>
      <c r="DXB2" s="545"/>
      <c r="DXC2" s="545"/>
      <c r="DXD2" s="546"/>
      <c r="DXE2" s="539"/>
      <c r="DXF2" s="545"/>
      <c r="DXG2" s="545"/>
      <c r="DXH2" s="546"/>
      <c r="DXI2" s="539"/>
      <c r="DXJ2" s="545"/>
      <c r="DXK2" s="545"/>
      <c r="DXL2" s="546"/>
      <c r="DXM2" s="539"/>
      <c r="DXN2" s="545"/>
      <c r="DXO2" s="545"/>
      <c r="DXP2" s="546"/>
      <c r="DXQ2" s="539"/>
      <c r="DXR2" s="545"/>
      <c r="DXS2" s="545"/>
      <c r="DXT2" s="546"/>
      <c r="DXU2" s="539"/>
      <c r="DXV2" s="545"/>
      <c r="DXW2" s="545"/>
      <c r="DXX2" s="546"/>
      <c r="DXY2" s="539"/>
      <c r="DXZ2" s="545"/>
      <c r="DYA2" s="545"/>
      <c r="DYB2" s="546"/>
      <c r="DYC2" s="539"/>
      <c r="DYD2" s="545"/>
      <c r="DYE2" s="545"/>
      <c r="DYF2" s="546"/>
      <c r="DYG2" s="539"/>
      <c r="DYH2" s="545"/>
      <c r="DYI2" s="545"/>
      <c r="DYJ2" s="546"/>
      <c r="DYK2" s="539"/>
      <c r="DYL2" s="545"/>
      <c r="DYM2" s="545"/>
      <c r="DYN2" s="546"/>
      <c r="DYO2" s="539"/>
      <c r="DYP2" s="545"/>
      <c r="DYQ2" s="545"/>
      <c r="DYR2" s="546"/>
      <c r="DYS2" s="539"/>
      <c r="DYT2" s="545"/>
      <c r="DYU2" s="545"/>
      <c r="DYV2" s="546"/>
      <c r="DYW2" s="539"/>
      <c r="DYX2" s="545"/>
      <c r="DYY2" s="545"/>
      <c r="DYZ2" s="546"/>
      <c r="DZA2" s="539"/>
      <c r="DZB2" s="545"/>
      <c r="DZC2" s="545"/>
      <c r="DZD2" s="546"/>
      <c r="DZE2" s="539"/>
      <c r="DZF2" s="545"/>
      <c r="DZG2" s="545"/>
      <c r="DZH2" s="546"/>
      <c r="DZI2" s="539"/>
      <c r="DZJ2" s="545"/>
      <c r="DZK2" s="545"/>
      <c r="DZL2" s="546"/>
      <c r="DZM2" s="539"/>
      <c r="DZN2" s="545"/>
      <c r="DZO2" s="545"/>
      <c r="DZP2" s="546"/>
      <c r="DZQ2" s="539"/>
      <c r="DZR2" s="545"/>
      <c r="DZS2" s="545"/>
      <c r="DZT2" s="546"/>
      <c r="DZU2" s="539"/>
      <c r="DZV2" s="545"/>
      <c r="DZW2" s="545"/>
      <c r="DZX2" s="546"/>
      <c r="DZY2" s="539"/>
      <c r="DZZ2" s="545"/>
      <c r="EAA2" s="545"/>
      <c r="EAB2" s="546"/>
      <c r="EAC2" s="539"/>
      <c r="EAD2" s="545"/>
      <c r="EAE2" s="545"/>
      <c r="EAF2" s="546"/>
      <c r="EAG2" s="539"/>
      <c r="EAH2" s="545"/>
      <c r="EAI2" s="545"/>
      <c r="EAJ2" s="546"/>
      <c r="EAK2" s="539"/>
      <c r="EAL2" s="545"/>
      <c r="EAM2" s="545"/>
      <c r="EAN2" s="546"/>
      <c r="EAO2" s="539"/>
      <c r="EAP2" s="545"/>
      <c r="EAQ2" s="545"/>
      <c r="EAR2" s="546"/>
      <c r="EAS2" s="539"/>
      <c r="EAT2" s="545"/>
      <c r="EAU2" s="545"/>
      <c r="EAV2" s="546"/>
      <c r="EAW2" s="539"/>
      <c r="EAX2" s="545"/>
      <c r="EAY2" s="545"/>
      <c r="EAZ2" s="546"/>
      <c r="EBA2" s="539"/>
      <c r="EBB2" s="545"/>
      <c r="EBC2" s="545"/>
      <c r="EBD2" s="546"/>
      <c r="EBE2" s="539"/>
      <c r="EBF2" s="545"/>
      <c r="EBG2" s="545"/>
      <c r="EBH2" s="546"/>
      <c r="EBI2" s="539"/>
      <c r="EBJ2" s="545"/>
      <c r="EBK2" s="545"/>
      <c r="EBL2" s="546"/>
      <c r="EBM2" s="539"/>
      <c r="EBN2" s="545"/>
      <c r="EBO2" s="545"/>
      <c r="EBP2" s="546"/>
      <c r="EBQ2" s="539"/>
      <c r="EBR2" s="545"/>
      <c r="EBS2" s="545"/>
      <c r="EBT2" s="546"/>
      <c r="EBU2" s="539"/>
      <c r="EBV2" s="545"/>
      <c r="EBW2" s="545"/>
      <c r="EBX2" s="546"/>
      <c r="EBY2" s="539"/>
      <c r="EBZ2" s="545"/>
      <c r="ECA2" s="545"/>
      <c r="ECB2" s="546"/>
      <c r="ECC2" s="539"/>
      <c r="ECD2" s="545"/>
      <c r="ECE2" s="545"/>
      <c r="ECF2" s="546"/>
      <c r="ECG2" s="539"/>
      <c r="ECH2" s="545"/>
      <c r="ECI2" s="545"/>
      <c r="ECJ2" s="546"/>
      <c r="ECK2" s="539"/>
      <c r="ECL2" s="545"/>
      <c r="ECM2" s="545"/>
      <c r="ECN2" s="546"/>
      <c r="ECO2" s="539"/>
      <c r="ECP2" s="545"/>
      <c r="ECQ2" s="545"/>
      <c r="ECR2" s="546"/>
      <c r="ECS2" s="539"/>
      <c r="ECT2" s="545"/>
      <c r="ECU2" s="545"/>
      <c r="ECV2" s="546"/>
      <c r="ECW2" s="539"/>
      <c r="ECX2" s="545"/>
      <c r="ECY2" s="545"/>
      <c r="ECZ2" s="546"/>
      <c r="EDA2" s="539"/>
      <c r="EDB2" s="545"/>
      <c r="EDC2" s="545"/>
      <c r="EDD2" s="546"/>
      <c r="EDE2" s="539"/>
      <c r="EDF2" s="545"/>
      <c r="EDG2" s="545"/>
      <c r="EDH2" s="546"/>
      <c r="EDI2" s="539"/>
      <c r="EDJ2" s="545"/>
      <c r="EDK2" s="545"/>
      <c r="EDL2" s="546"/>
      <c r="EDM2" s="539"/>
      <c r="EDN2" s="545"/>
      <c r="EDO2" s="545"/>
      <c r="EDP2" s="546"/>
      <c r="EDQ2" s="539"/>
      <c r="EDR2" s="545"/>
      <c r="EDS2" s="545"/>
      <c r="EDT2" s="546"/>
      <c r="EDU2" s="539"/>
      <c r="EDV2" s="545"/>
      <c r="EDW2" s="545"/>
      <c r="EDX2" s="546"/>
      <c r="EDY2" s="539"/>
      <c r="EDZ2" s="545"/>
      <c r="EEA2" s="545"/>
      <c r="EEB2" s="546"/>
      <c r="EEC2" s="539"/>
      <c r="EED2" s="545"/>
      <c r="EEE2" s="545"/>
      <c r="EEF2" s="546"/>
      <c r="EEG2" s="539"/>
      <c r="EEH2" s="545"/>
      <c r="EEI2" s="545"/>
      <c r="EEJ2" s="546"/>
      <c r="EEK2" s="539"/>
      <c r="EEL2" s="545"/>
      <c r="EEM2" s="545"/>
      <c r="EEN2" s="546"/>
      <c r="EEO2" s="539"/>
      <c r="EEP2" s="545"/>
      <c r="EEQ2" s="545"/>
      <c r="EER2" s="546"/>
      <c r="EES2" s="539"/>
      <c r="EET2" s="545"/>
      <c r="EEU2" s="545"/>
      <c r="EEV2" s="546"/>
      <c r="EEW2" s="539"/>
      <c r="EEX2" s="545"/>
      <c r="EEY2" s="545"/>
      <c r="EEZ2" s="546"/>
      <c r="EFA2" s="539"/>
      <c r="EFB2" s="545"/>
      <c r="EFC2" s="545"/>
      <c r="EFD2" s="546"/>
      <c r="EFE2" s="539"/>
      <c r="EFF2" s="545"/>
      <c r="EFG2" s="545"/>
      <c r="EFH2" s="546"/>
      <c r="EFI2" s="539"/>
      <c r="EFJ2" s="545"/>
      <c r="EFK2" s="545"/>
      <c r="EFL2" s="546"/>
      <c r="EFM2" s="539"/>
      <c r="EFN2" s="545"/>
      <c r="EFO2" s="545"/>
      <c r="EFP2" s="546"/>
      <c r="EFQ2" s="539"/>
      <c r="EFR2" s="545"/>
      <c r="EFS2" s="545"/>
      <c r="EFT2" s="546"/>
      <c r="EFU2" s="539"/>
      <c r="EFV2" s="545"/>
      <c r="EFW2" s="545"/>
      <c r="EFX2" s="546"/>
      <c r="EFY2" s="539"/>
      <c r="EFZ2" s="545"/>
      <c r="EGA2" s="545"/>
      <c r="EGB2" s="546"/>
      <c r="EGC2" s="539"/>
      <c r="EGD2" s="545"/>
      <c r="EGE2" s="545"/>
      <c r="EGF2" s="546"/>
      <c r="EGG2" s="539"/>
      <c r="EGH2" s="545"/>
      <c r="EGI2" s="545"/>
      <c r="EGJ2" s="546"/>
      <c r="EGK2" s="539"/>
      <c r="EGL2" s="545"/>
      <c r="EGM2" s="545"/>
      <c r="EGN2" s="546"/>
      <c r="EGO2" s="539"/>
      <c r="EGP2" s="545"/>
      <c r="EGQ2" s="545"/>
      <c r="EGR2" s="546"/>
      <c r="EGS2" s="539"/>
      <c r="EGT2" s="545"/>
      <c r="EGU2" s="545"/>
      <c r="EGV2" s="546"/>
      <c r="EGW2" s="539"/>
      <c r="EGX2" s="545"/>
      <c r="EGY2" s="545"/>
      <c r="EGZ2" s="546"/>
      <c r="EHA2" s="539"/>
      <c r="EHB2" s="545"/>
      <c r="EHC2" s="545"/>
      <c r="EHD2" s="546"/>
      <c r="EHE2" s="539"/>
      <c r="EHF2" s="545"/>
      <c r="EHG2" s="545"/>
      <c r="EHH2" s="546"/>
      <c r="EHI2" s="539"/>
      <c r="EHJ2" s="545"/>
      <c r="EHK2" s="545"/>
      <c r="EHL2" s="546"/>
      <c r="EHM2" s="539"/>
      <c r="EHN2" s="545"/>
      <c r="EHO2" s="545"/>
      <c r="EHP2" s="546"/>
      <c r="EHQ2" s="539"/>
      <c r="EHR2" s="545"/>
      <c r="EHS2" s="545"/>
      <c r="EHT2" s="546"/>
      <c r="EHU2" s="539"/>
      <c r="EHV2" s="545"/>
      <c r="EHW2" s="545"/>
      <c r="EHX2" s="546"/>
      <c r="EHY2" s="539"/>
      <c r="EHZ2" s="545"/>
      <c r="EIA2" s="545"/>
      <c r="EIB2" s="546"/>
      <c r="EIC2" s="539"/>
      <c r="EID2" s="545"/>
      <c r="EIE2" s="545"/>
      <c r="EIF2" s="546"/>
      <c r="EIG2" s="539"/>
      <c r="EIH2" s="545"/>
      <c r="EII2" s="545"/>
      <c r="EIJ2" s="546"/>
      <c r="EIK2" s="539"/>
      <c r="EIL2" s="545"/>
      <c r="EIM2" s="545"/>
      <c r="EIN2" s="546"/>
      <c r="EIO2" s="539"/>
      <c r="EIP2" s="545"/>
      <c r="EIQ2" s="545"/>
      <c r="EIR2" s="546"/>
      <c r="EIS2" s="539"/>
      <c r="EIT2" s="545"/>
      <c r="EIU2" s="545"/>
      <c r="EIV2" s="546"/>
      <c r="EIW2" s="539"/>
      <c r="EIX2" s="545"/>
      <c r="EIY2" s="545"/>
      <c r="EIZ2" s="546"/>
      <c r="EJA2" s="539"/>
      <c r="EJB2" s="545"/>
      <c r="EJC2" s="545"/>
      <c r="EJD2" s="546"/>
      <c r="EJE2" s="539"/>
      <c r="EJF2" s="545"/>
      <c r="EJG2" s="545"/>
      <c r="EJH2" s="546"/>
      <c r="EJI2" s="539"/>
      <c r="EJJ2" s="545"/>
      <c r="EJK2" s="545"/>
      <c r="EJL2" s="546"/>
      <c r="EJM2" s="539"/>
      <c r="EJN2" s="545"/>
      <c r="EJO2" s="545"/>
      <c r="EJP2" s="546"/>
      <c r="EJQ2" s="539"/>
      <c r="EJR2" s="545"/>
      <c r="EJS2" s="545"/>
      <c r="EJT2" s="546"/>
      <c r="EJU2" s="539"/>
      <c r="EJV2" s="545"/>
      <c r="EJW2" s="545"/>
      <c r="EJX2" s="546"/>
      <c r="EJY2" s="539"/>
      <c r="EJZ2" s="545"/>
      <c r="EKA2" s="545"/>
      <c r="EKB2" s="546"/>
      <c r="EKC2" s="539"/>
      <c r="EKD2" s="545"/>
      <c r="EKE2" s="545"/>
      <c r="EKF2" s="546"/>
      <c r="EKG2" s="539"/>
      <c r="EKH2" s="545"/>
      <c r="EKI2" s="545"/>
      <c r="EKJ2" s="546"/>
      <c r="EKK2" s="539"/>
      <c r="EKL2" s="545"/>
      <c r="EKM2" s="545"/>
      <c r="EKN2" s="546"/>
      <c r="EKO2" s="539"/>
      <c r="EKP2" s="545"/>
      <c r="EKQ2" s="545"/>
      <c r="EKR2" s="546"/>
      <c r="EKS2" s="539"/>
      <c r="EKT2" s="545"/>
      <c r="EKU2" s="545"/>
      <c r="EKV2" s="546"/>
      <c r="EKW2" s="539"/>
      <c r="EKX2" s="545"/>
      <c r="EKY2" s="545"/>
      <c r="EKZ2" s="546"/>
      <c r="ELA2" s="539"/>
      <c r="ELB2" s="545"/>
      <c r="ELC2" s="545"/>
      <c r="ELD2" s="546"/>
      <c r="ELE2" s="539"/>
      <c r="ELF2" s="545"/>
      <c r="ELG2" s="545"/>
      <c r="ELH2" s="546"/>
      <c r="ELI2" s="539"/>
      <c r="ELJ2" s="545"/>
      <c r="ELK2" s="545"/>
      <c r="ELL2" s="546"/>
      <c r="ELM2" s="539"/>
      <c r="ELN2" s="545"/>
      <c r="ELO2" s="545"/>
      <c r="ELP2" s="546"/>
      <c r="ELQ2" s="539"/>
      <c r="ELR2" s="545"/>
      <c r="ELS2" s="545"/>
      <c r="ELT2" s="546"/>
      <c r="ELU2" s="539"/>
      <c r="ELV2" s="545"/>
      <c r="ELW2" s="545"/>
      <c r="ELX2" s="546"/>
      <c r="ELY2" s="539"/>
      <c r="ELZ2" s="545"/>
      <c r="EMA2" s="545"/>
      <c r="EMB2" s="546"/>
      <c r="EMC2" s="539"/>
      <c r="EMD2" s="545"/>
      <c r="EME2" s="545"/>
      <c r="EMF2" s="546"/>
      <c r="EMG2" s="539"/>
      <c r="EMH2" s="545"/>
      <c r="EMI2" s="545"/>
      <c r="EMJ2" s="546"/>
      <c r="EMK2" s="539"/>
      <c r="EML2" s="545"/>
      <c r="EMM2" s="545"/>
      <c r="EMN2" s="546"/>
      <c r="EMO2" s="539"/>
      <c r="EMP2" s="545"/>
      <c r="EMQ2" s="545"/>
      <c r="EMR2" s="546"/>
      <c r="EMS2" s="539"/>
      <c r="EMT2" s="545"/>
      <c r="EMU2" s="545"/>
      <c r="EMV2" s="546"/>
      <c r="EMW2" s="539"/>
      <c r="EMX2" s="545"/>
      <c r="EMY2" s="545"/>
      <c r="EMZ2" s="546"/>
      <c r="ENA2" s="539"/>
      <c r="ENB2" s="545"/>
      <c r="ENC2" s="545"/>
      <c r="END2" s="546"/>
      <c r="ENE2" s="539"/>
      <c r="ENF2" s="545"/>
      <c r="ENG2" s="545"/>
      <c r="ENH2" s="546"/>
      <c r="ENI2" s="539"/>
      <c r="ENJ2" s="545"/>
      <c r="ENK2" s="545"/>
      <c r="ENL2" s="546"/>
      <c r="ENM2" s="539"/>
      <c r="ENN2" s="545"/>
      <c r="ENO2" s="545"/>
      <c r="ENP2" s="546"/>
      <c r="ENQ2" s="539"/>
      <c r="ENR2" s="545"/>
      <c r="ENS2" s="545"/>
      <c r="ENT2" s="546"/>
      <c r="ENU2" s="539"/>
      <c r="ENV2" s="545"/>
      <c r="ENW2" s="545"/>
      <c r="ENX2" s="546"/>
      <c r="ENY2" s="539"/>
      <c r="ENZ2" s="545"/>
      <c r="EOA2" s="545"/>
      <c r="EOB2" s="546"/>
      <c r="EOC2" s="539"/>
      <c r="EOD2" s="545"/>
      <c r="EOE2" s="545"/>
      <c r="EOF2" s="546"/>
      <c r="EOG2" s="539"/>
      <c r="EOH2" s="545"/>
      <c r="EOI2" s="545"/>
      <c r="EOJ2" s="546"/>
      <c r="EOK2" s="539"/>
      <c r="EOL2" s="545"/>
      <c r="EOM2" s="545"/>
      <c r="EON2" s="546"/>
      <c r="EOO2" s="539"/>
      <c r="EOP2" s="545"/>
      <c r="EOQ2" s="545"/>
      <c r="EOR2" s="546"/>
      <c r="EOS2" s="539"/>
      <c r="EOT2" s="545"/>
      <c r="EOU2" s="545"/>
      <c r="EOV2" s="546"/>
      <c r="EOW2" s="539"/>
      <c r="EOX2" s="545"/>
      <c r="EOY2" s="545"/>
      <c r="EOZ2" s="546"/>
      <c r="EPA2" s="539"/>
      <c r="EPB2" s="545"/>
      <c r="EPC2" s="545"/>
      <c r="EPD2" s="546"/>
      <c r="EPE2" s="539"/>
      <c r="EPF2" s="545"/>
      <c r="EPG2" s="545"/>
      <c r="EPH2" s="546"/>
      <c r="EPI2" s="539"/>
      <c r="EPJ2" s="545"/>
      <c r="EPK2" s="545"/>
      <c r="EPL2" s="546"/>
      <c r="EPM2" s="539"/>
      <c r="EPN2" s="545"/>
      <c r="EPO2" s="545"/>
      <c r="EPP2" s="546"/>
      <c r="EPQ2" s="539"/>
      <c r="EPR2" s="545"/>
      <c r="EPS2" s="545"/>
      <c r="EPT2" s="546"/>
      <c r="EPU2" s="539"/>
      <c r="EPV2" s="545"/>
      <c r="EPW2" s="545"/>
      <c r="EPX2" s="546"/>
      <c r="EPY2" s="539"/>
      <c r="EPZ2" s="545"/>
      <c r="EQA2" s="545"/>
      <c r="EQB2" s="546"/>
      <c r="EQC2" s="539"/>
      <c r="EQD2" s="545"/>
      <c r="EQE2" s="545"/>
      <c r="EQF2" s="546"/>
      <c r="EQG2" s="539"/>
      <c r="EQH2" s="545"/>
      <c r="EQI2" s="545"/>
      <c r="EQJ2" s="546"/>
      <c r="EQK2" s="539"/>
      <c r="EQL2" s="545"/>
      <c r="EQM2" s="545"/>
      <c r="EQN2" s="546"/>
      <c r="EQO2" s="539"/>
      <c r="EQP2" s="545"/>
      <c r="EQQ2" s="545"/>
      <c r="EQR2" s="546"/>
      <c r="EQS2" s="539"/>
      <c r="EQT2" s="545"/>
      <c r="EQU2" s="545"/>
      <c r="EQV2" s="546"/>
      <c r="EQW2" s="539"/>
      <c r="EQX2" s="545"/>
      <c r="EQY2" s="545"/>
      <c r="EQZ2" s="546"/>
      <c r="ERA2" s="539"/>
      <c r="ERB2" s="545"/>
      <c r="ERC2" s="545"/>
      <c r="ERD2" s="546"/>
      <c r="ERE2" s="539"/>
      <c r="ERF2" s="545"/>
      <c r="ERG2" s="545"/>
      <c r="ERH2" s="546"/>
      <c r="ERI2" s="539"/>
      <c r="ERJ2" s="545"/>
      <c r="ERK2" s="545"/>
      <c r="ERL2" s="546"/>
      <c r="ERM2" s="539"/>
      <c r="ERN2" s="545"/>
      <c r="ERO2" s="545"/>
      <c r="ERP2" s="546"/>
      <c r="ERQ2" s="539"/>
      <c r="ERR2" s="545"/>
      <c r="ERS2" s="545"/>
      <c r="ERT2" s="546"/>
      <c r="ERU2" s="539"/>
      <c r="ERV2" s="545"/>
      <c r="ERW2" s="545"/>
      <c r="ERX2" s="546"/>
      <c r="ERY2" s="539"/>
      <c r="ERZ2" s="545"/>
      <c r="ESA2" s="545"/>
      <c r="ESB2" s="546"/>
      <c r="ESC2" s="539"/>
      <c r="ESD2" s="545"/>
      <c r="ESE2" s="545"/>
      <c r="ESF2" s="546"/>
      <c r="ESG2" s="539"/>
      <c r="ESH2" s="545"/>
      <c r="ESI2" s="545"/>
      <c r="ESJ2" s="546"/>
      <c r="ESK2" s="539"/>
      <c r="ESL2" s="545"/>
      <c r="ESM2" s="545"/>
      <c r="ESN2" s="546"/>
      <c r="ESO2" s="539"/>
      <c r="ESP2" s="545"/>
      <c r="ESQ2" s="545"/>
      <c r="ESR2" s="546"/>
      <c r="ESS2" s="539"/>
      <c r="EST2" s="545"/>
      <c r="ESU2" s="545"/>
      <c r="ESV2" s="546"/>
      <c r="ESW2" s="539"/>
      <c r="ESX2" s="545"/>
      <c r="ESY2" s="545"/>
      <c r="ESZ2" s="546"/>
      <c r="ETA2" s="539"/>
      <c r="ETB2" s="545"/>
      <c r="ETC2" s="545"/>
      <c r="ETD2" s="546"/>
      <c r="ETE2" s="539"/>
      <c r="ETF2" s="545"/>
      <c r="ETG2" s="545"/>
      <c r="ETH2" s="546"/>
      <c r="ETI2" s="539"/>
      <c r="ETJ2" s="545"/>
      <c r="ETK2" s="545"/>
      <c r="ETL2" s="546"/>
      <c r="ETM2" s="539"/>
      <c r="ETN2" s="545"/>
      <c r="ETO2" s="545"/>
      <c r="ETP2" s="546"/>
      <c r="ETQ2" s="539"/>
      <c r="ETR2" s="545"/>
      <c r="ETS2" s="545"/>
      <c r="ETT2" s="546"/>
      <c r="ETU2" s="539"/>
      <c r="ETV2" s="545"/>
      <c r="ETW2" s="545"/>
      <c r="ETX2" s="546"/>
      <c r="ETY2" s="539"/>
      <c r="ETZ2" s="545"/>
      <c r="EUA2" s="545"/>
      <c r="EUB2" s="546"/>
      <c r="EUC2" s="539"/>
      <c r="EUD2" s="545"/>
      <c r="EUE2" s="545"/>
      <c r="EUF2" s="546"/>
      <c r="EUG2" s="539"/>
      <c r="EUH2" s="545"/>
      <c r="EUI2" s="545"/>
      <c r="EUJ2" s="546"/>
      <c r="EUK2" s="539"/>
      <c r="EUL2" s="545"/>
      <c r="EUM2" s="545"/>
      <c r="EUN2" s="546"/>
      <c r="EUO2" s="539"/>
      <c r="EUP2" s="545"/>
      <c r="EUQ2" s="545"/>
      <c r="EUR2" s="546"/>
      <c r="EUS2" s="539"/>
      <c r="EUT2" s="545"/>
      <c r="EUU2" s="545"/>
      <c r="EUV2" s="546"/>
      <c r="EUW2" s="539"/>
      <c r="EUX2" s="545"/>
      <c r="EUY2" s="545"/>
      <c r="EUZ2" s="546"/>
      <c r="EVA2" s="539"/>
      <c r="EVB2" s="545"/>
      <c r="EVC2" s="545"/>
      <c r="EVD2" s="546"/>
      <c r="EVE2" s="539"/>
      <c r="EVF2" s="545"/>
      <c r="EVG2" s="545"/>
      <c r="EVH2" s="546"/>
      <c r="EVI2" s="539"/>
      <c r="EVJ2" s="545"/>
      <c r="EVK2" s="545"/>
      <c r="EVL2" s="546"/>
      <c r="EVM2" s="539"/>
      <c r="EVN2" s="545"/>
      <c r="EVO2" s="545"/>
      <c r="EVP2" s="546"/>
      <c r="EVQ2" s="539"/>
      <c r="EVR2" s="545"/>
      <c r="EVS2" s="545"/>
      <c r="EVT2" s="546"/>
      <c r="EVU2" s="539"/>
      <c r="EVV2" s="545"/>
      <c r="EVW2" s="545"/>
      <c r="EVX2" s="546"/>
      <c r="EVY2" s="539"/>
      <c r="EVZ2" s="545"/>
      <c r="EWA2" s="545"/>
      <c r="EWB2" s="546"/>
      <c r="EWC2" s="539"/>
      <c r="EWD2" s="545"/>
      <c r="EWE2" s="545"/>
      <c r="EWF2" s="546"/>
      <c r="EWG2" s="539"/>
      <c r="EWH2" s="545"/>
      <c r="EWI2" s="545"/>
      <c r="EWJ2" s="546"/>
      <c r="EWK2" s="539"/>
      <c r="EWL2" s="545"/>
      <c r="EWM2" s="545"/>
      <c r="EWN2" s="546"/>
      <c r="EWO2" s="539"/>
      <c r="EWP2" s="545"/>
      <c r="EWQ2" s="545"/>
      <c r="EWR2" s="546"/>
      <c r="EWS2" s="539"/>
      <c r="EWT2" s="545"/>
      <c r="EWU2" s="545"/>
      <c r="EWV2" s="546"/>
      <c r="EWW2" s="539"/>
      <c r="EWX2" s="545"/>
      <c r="EWY2" s="545"/>
      <c r="EWZ2" s="546"/>
      <c r="EXA2" s="539"/>
      <c r="EXB2" s="545"/>
      <c r="EXC2" s="545"/>
      <c r="EXD2" s="546"/>
      <c r="EXE2" s="539"/>
      <c r="EXF2" s="545"/>
      <c r="EXG2" s="545"/>
      <c r="EXH2" s="546"/>
      <c r="EXI2" s="539"/>
      <c r="EXJ2" s="545"/>
      <c r="EXK2" s="545"/>
      <c r="EXL2" s="546"/>
      <c r="EXM2" s="539"/>
      <c r="EXN2" s="545"/>
      <c r="EXO2" s="545"/>
      <c r="EXP2" s="546"/>
      <c r="EXQ2" s="539"/>
      <c r="EXR2" s="545"/>
      <c r="EXS2" s="545"/>
      <c r="EXT2" s="546"/>
      <c r="EXU2" s="539"/>
      <c r="EXV2" s="545"/>
      <c r="EXW2" s="545"/>
      <c r="EXX2" s="546"/>
      <c r="EXY2" s="539"/>
      <c r="EXZ2" s="545"/>
      <c r="EYA2" s="545"/>
      <c r="EYB2" s="546"/>
      <c r="EYC2" s="539"/>
      <c r="EYD2" s="545"/>
      <c r="EYE2" s="545"/>
      <c r="EYF2" s="546"/>
      <c r="EYG2" s="539"/>
      <c r="EYH2" s="545"/>
      <c r="EYI2" s="545"/>
      <c r="EYJ2" s="546"/>
      <c r="EYK2" s="539"/>
      <c r="EYL2" s="545"/>
      <c r="EYM2" s="545"/>
      <c r="EYN2" s="546"/>
      <c r="EYO2" s="539"/>
      <c r="EYP2" s="545"/>
      <c r="EYQ2" s="545"/>
      <c r="EYR2" s="546"/>
      <c r="EYS2" s="539"/>
      <c r="EYT2" s="545"/>
      <c r="EYU2" s="545"/>
      <c r="EYV2" s="546"/>
      <c r="EYW2" s="539"/>
      <c r="EYX2" s="545"/>
      <c r="EYY2" s="545"/>
      <c r="EYZ2" s="546"/>
      <c r="EZA2" s="539"/>
      <c r="EZB2" s="545"/>
      <c r="EZC2" s="545"/>
      <c r="EZD2" s="546"/>
      <c r="EZE2" s="539"/>
      <c r="EZF2" s="545"/>
      <c r="EZG2" s="545"/>
      <c r="EZH2" s="546"/>
      <c r="EZI2" s="539"/>
      <c r="EZJ2" s="545"/>
      <c r="EZK2" s="545"/>
      <c r="EZL2" s="546"/>
      <c r="EZM2" s="539"/>
      <c r="EZN2" s="545"/>
      <c r="EZO2" s="545"/>
      <c r="EZP2" s="546"/>
      <c r="EZQ2" s="539"/>
      <c r="EZR2" s="545"/>
      <c r="EZS2" s="545"/>
      <c r="EZT2" s="546"/>
      <c r="EZU2" s="539"/>
      <c r="EZV2" s="545"/>
      <c r="EZW2" s="545"/>
      <c r="EZX2" s="546"/>
      <c r="EZY2" s="539"/>
      <c r="EZZ2" s="545"/>
      <c r="FAA2" s="545"/>
      <c r="FAB2" s="546"/>
      <c r="FAC2" s="539"/>
      <c r="FAD2" s="545"/>
      <c r="FAE2" s="545"/>
      <c r="FAF2" s="546"/>
      <c r="FAG2" s="539"/>
      <c r="FAH2" s="545"/>
      <c r="FAI2" s="545"/>
      <c r="FAJ2" s="546"/>
      <c r="FAK2" s="539"/>
      <c r="FAL2" s="545"/>
      <c r="FAM2" s="545"/>
      <c r="FAN2" s="546"/>
      <c r="FAO2" s="539"/>
      <c r="FAP2" s="545"/>
      <c r="FAQ2" s="545"/>
      <c r="FAR2" s="546"/>
      <c r="FAS2" s="539"/>
      <c r="FAT2" s="545"/>
      <c r="FAU2" s="545"/>
      <c r="FAV2" s="546"/>
      <c r="FAW2" s="539"/>
      <c r="FAX2" s="545"/>
      <c r="FAY2" s="545"/>
      <c r="FAZ2" s="546"/>
      <c r="FBA2" s="539"/>
      <c r="FBB2" s="545"/>
      <c r="FBC2" s="545"/>
      <c r="FBD2" s="546"/>
      <c r="FBE2" s="539"/>
      <c r="FBF2" s="545"/>
      <c r="FBG2" s="545"/>
      <c r="FBH2" s="546"/>
      <c r="FBI2" s="539"/>
      <c r="FBJ2" s="545"/>
      <c r="FBK2" s="545"/>
      <c r="FBL2" s="546"/>
      <c r="FBM2" s="539"/>
      <c r="FBN2" s="545"/>
      <c r="FBO2" s="545"/>
      <c r="FBP2" s="546"/>
      <c r="FBQ2" s="539"/>
      <c r="FBR2" s="545"/>
      <c r="FBS2" s="545"/>
      <c r="FBT2" s="546"/>
      <c r="FBU2" s="539"/>
      <c r="FBV2" s="545"/>
      <c r="FBW2" s="545"/>
      <c r="FBX2" s="546"/>
      <c r="FBY2" s="539"/>
      <c r="FBZ2" s="545"/>
      <c r="FCA2" s="545"/>
      <c r="FCB2" s="546"/>
      <c r="FCC2" s="539"/>
      <c r="FCD2" s="545"/>
      <c r="FCE2" s="545"/>
      <c r="FCF2" s="546"/>
      <c r="FCG2" s="539"/>
      <c r="FCH2" s="545"/>
      <c r="FCI2" s="545"/>
      <c r="FCJ2" s="546"/>
      <c r="FCK2" s="539"/>
      <c r="FCL2" s="545"/>
      <c r="FCM2" s="545"/>
      <c r="FCN2" s="546"/>
      <c r="FCO2" s="539"/>
      <c r="FCP2" s="545"/>
      <c r="FCQ2" s="545"/>
      <c r="FCR2" s="546"/>
      <c r="FCS2" s="539"/>
      <c r="FCT2" s="545"/>
      <c r="FCU2" s="545"/>
      <c r="FCV2" s="546"/>
      <c r="FCW2" s="539"/>
      <c r="FCX2" s="545"/>
      <c r="FCY2" s="545"/>
      <c r="FCZ2" s="546"/>
      <c r="FDA2" s="539"/>
      <c r="FDB2" s="545"/>
      <c r="FDC2" s="545"/>
      <c r="FDD2" s="546"/>
      <c r="FDE2" s="539"/>
      <c r="FDF2" s="545"/>
      <c r="FDG2" s="545"/>
      <c r="FDH2" s="546"/>
      <c r="FDI2" s="539"/>
      <c r="FDJ2" s="545"/>
      <c r="FDK2" s="545"/>
      <c r="FDL2" s="546"/>
      <c r="FDM2" s="539"/>
      <c r="FDN2" s="545"/>
      <c r="FDO2" s="545"/>
      <c r="FDP2" s="546"/>
      <c r="FDQ2" s="539"/>
      <c r="FDR2" s="545"/>
      <c r="FDS2" s="545"/>
      <c r="FDT2" s="546"/>
      <c r="FDU2" s="539"/>
      <c r="FDV2" s="545"/>
      <c r="FDW2" s="545"/>
      <c r="FDX2" s="546"/>
      <c r="FDY2" s="539"/>
      <c r="FDZ2" s="545"/>
      <c r="FEA2" s="545"/>
      <c r="FEB2" s="546"/>
      <c r="FEC2" s="539"/>
      <c r="FED2" s="545"/>
      <c r="FEE2" s="545"/>
      <c r="FEF2" s="546"/>
      <c r="FEG2" s="539"/>
      <c r="FEH2" s="545"/>
      <c r="FEI2" s="545"/>
      <c r="FEJ2" s="546"/>
      <c r="FEK2" s="539"/>
      <c r="FEL2" s="545"/>
      <c r="FEM2" s="545"/>
      <c r="FEN2" s="546"/>
      <c r="FEO2" s="539"/>
      <c r="FEP2" s="545"/>
      <c r="FEQ2" s="545"/>
      <c r="FER2" s="546"/>
      <c r="FES2" s="539"/>
      <c r="FET2" s="545"/>
      <c r="FEU2" s="545"/>
      <c r="FEV2" s="546"/>
      <c r="FEW2" s="539"/>
      <c r="FEX2" s="545"/>
      <c r="FEY2" s="545"/>
      <c r="FEZ2" s="546"/>
      <c r="FFA2" s="539"/>
      <c r="FFB2" s="545"/>
      <c r="FFC2" s="545"/>
      <c r="FFD2" s="546"/>
      <c r="FFE2" s="539"/>
      <c r="FFF2" s="545"/>
      <c r="FFG2" s="545"/>
      <c r="FFH2" s="546"/>
      <c r="FFI2" s="539"/>
      <c r="FFJ2" s="545"/>
      <c r="FFK2" s="545"/>
      <c r="FFL2" s="546"/>
      <c r="FFM2" s="539"/>
      <c r="FFN2" s="545"/>
      <c r="FFO2" s="545"/>
      <c r="FFP2" s="546"/>
      <c r="FFQ2" s="539"/>
      <c r="FFR2" s="545"/>
      <c r="FFS2" s="545"/>
      <c r="FFT2" s="546"/>
      <c r="FFU2" s="539"/>
      <c r="FFV2" s="545"/>
      <c r="FFW2" s="545"/>
      <c r="FFX2" s="546"/>
      <c r="FFY2" s="539"/>
      <c r="FFZ2" s="545"/>
      <c r="FGA2" s="545"/>
      <c r="FGB2" s="546"/>
      <c r="FGC2" s="539"/>
      <c r="FGD2" s="545"/>
      <c r="FGE2" s="545"/>
      <c r="FGF2" s="546"/>
      <c r="FGG2" s="539"/>
      <c r="FGH2" s="545"/>
      <c r="FGI2" s="545"/>
      <c r="FGJ2" s="546"/>
      <c r="FGK2" s="539"/>
      <c r="FGL2" s="545"/>
      <c r="FGM2" s="545"/>
      <c r="FGN2" s="546"/>
      <c r="FGO2" s="539"/>
      <c r="FGP2" s="545"/>
      <c r="FGQ2" s="545"/>
      <c r="FGR2" s="546"/>
      <c r="FGS2" s="539"/>
      <c r="FGT2" s="545"/>
      <c r="FGU2" s="545"/>
      <c r="FGV2" s="546"/>
      <c r="FGW2" s="539"/>
      <c r="FGX2" s="545"/>
      <c r="FGY2" s="545"/>
      <c r="FGZ2" s="546"/>
      <c r="FHA2" s="539"/>
      <c r="FHB2" s="545"/>
      <c r="FHC2" s="545"/>
      <c r="FHD2" s="546"/>
      <c r="FHE2" s="539"/>
      <c r="FHF2" s="545"/>
      <c r="FHG2" s="545"/>
      <c r="FHH2" s="546"/>
      <c r="FHI2" s="539"/>
      <c r="FHJ2" s="545"/>
      <c r="FHK2" s="545"/>
      <c r="FHL2" s="546"/>
      <c r="FHM2" s="539"/>
      <c r="FHN2" s="545"/>
      <c r="FHO2" s="545"/>
      <c r="FHP2" s="546"/>
      <c r="FHQ2" s="539"/>
      <c r="FHR2" s="545"/>
      <c r="FHS2" s="545"/>
      <c r="FHT2" s="546"/>
      <c r="FHU2" s="539"/>
      <c r="FHV2" s="545"/>
      <c r="FHW2" s="545"/>
      <c r="FHX2" s="546"/>
      <c r="FHY2" s="539"/>
      <c r="FHZ2" s="545"/>
      <c r="FIA2" s="545"/>
      <c r="FIB2" s="546"/>
      <c r="FIC2" s="539"/>
      <c r="FID2" s="545"/>
      <c r="FIE2" s="545"/>
      <c r="FIF2" s="546"/>
      <c r="FIG2" s="539"/>
      <c r="FIH2" s="545"/>
      <c r="FII2" s="545"/>
      <c r="FIJ2" s="546"/>
      <c r="FIK2" s="539"/>
      <c r="FIL2" s="545"/>
      <c r="FIM2" s="545"/>
      <c r="FIN2" s="546"/>
      <c r="FIO2" s="539"/>
      <c r="FIP2" s="545"/>
      <c r="FIQ2" s="545"/>
      <c r="FIR2" s="546"/>
      <c r="FIS2" s="539"/>
      <c r="FIT2" s="545"/>
      <c r="FIU2" s="545"/>
      <c r="FIV2" s="546"/>
      <c r="FIW2" s="539"/>
      <c r="FIX2" s="545"/>
      <c r="FIY2" s="545"/>
      <c r="FIZ2" s="546"/>
      <c r="FJA2" s="539"/>
      <c r="FJB2" s="545"/>
      <c r="FJC2" s="545"/>
      <c r="FJD2" s="546"/>
      <c r="FJE2" s="539"/>
      <c r="FJF2" s="545"/>
      <c r="FJG2" s="545"/>
      <c r="FJH2" s="546"/>
      <c r="FJI2" s="539"/>
      <c r="FJJ2" s="545"/>
      <c r="FJK2" s="545"/>
      <c r="FJL2" s="546"/>
      <c r="FJM2" s="539"/>
      <c r="FJN2" s="545"/>
      <c r="FJO2" s="545"/>
      <c r="FJP2" s="546"/>
      <c r="FJQ2" s="539"/>
      <c r="FJR2" s="545"/>
      <c r="FJS2" s="545"/>
      <c r="FJT2" s="546"/>
      <c r="FJU2" s="539"/>
      <c r="FJV2" s="545"/>
      <c r="FJW2" s="545"/>
      <c r="FJX2" s="546"/>
      <c r="FJY2" s="539"/>
      <c r="FJZ2" s="545"/>
      <c r="FKA2" s="545"/>
      <c r="FKB2" s="546"/>
      <c r="FKC2" s="539"/>
      <c r="FKD2" s="545"/>
      <c r="FKE2" s="545"/>
      <c r="FKF2" s="546"/>
      <c r="FKG2" s="539"/>
      <c r="FKH2" s="545"/>
      <c r="FKI2" s="545"/>
      <c r="FKJ2" s="546"/>
      <c r="FKK2" s="539"/>
      <c r="FKL2" s="545"/>
      <c r="FKM2" s="545"/>
      <c r="FKN2" s="546"/>
      <c r="FKO2" s="539"/>
      <c r="FKP2" s="545"/>
      <c r="FKQ2" s="545"/>
      <c r="FKR2" s="546"/>
      <c r="FKS2" s="539"/>
      <c r="FKT2" s="545"/>
      <c r="FKU2" s="545"/>
      <c r="FKV2" s="546"/>
      <c r="FKW2" s="539"/>
      <c r="FKX2" s="545"/>
      <c r="FKY2" s="545"/>
      <c r="FKZ2" s="546"/>
      <c r="FLA2" s="539"/>
      <c r="FLB2" s="545"/>
      <c r="FLC2" s="545"/>
      <c r="FLD2" s="546"/>
      <c r="FLE2" s="539"/>
      <c r="FLF2" s="545"/>
      <c r="FLG2" s="545"/>
      <c r="FLH2" s="546"/>
      <c r="FLI2" s="539"/>
      <c r="FLJ2" s="545"/>
      <c r="FLK2" s="545"/>
      <c r="FLL2" s="546"/>
      <c r="FLM2" s="539"/>
      <c r="FLN2" s="545"/>
      <c r="FLO2" s="545"/>
      <c r="FLP2" s="546"/>
      <c r="FLQ2" s="539"/>
      <c r="FLR2" s="545"/>
      <c r="FLS2" s="545"/>
      <c r="FLT2" s="546"/>
      <c r="FLU2" s="539"/>
      <c r="FLV2" s="545"/>
      <c r="FLW2" s="545"/>
      <c r="FLX2" s="546"/>
      <c r="FLY2" s="539"/>
      <c r="FLZ2" s="545"/>
      <c r="FMA2" s="545"/>
      <c r="FMB2" s="546"/>
      <c r="FMC2" s="539"/>
      <c r="FMD2" s="545"/>
      <c r="FME2" s="545"/>
      <c r="FMF2" s="546"/>
      <c r="FMG2" s="539"/>
      <c r="FMH2" s="545"/>
      <c r="FMI2" s="545"/>
      <c r="FMJ2" s="546"/>
      <c r="FMK2" s="539"/>
      <c r="FML2" s="545"/>
      <c r="FMM2" s="545"/>
      <c r="FMN2" s="546"/>
      <c r="FMO2" s="539"/>
      <c r="FMP2" s="545"/>
      <c r="FMQ2" s="545"/>
      <c r="FMR2" s="546"/>
      <c r="FMS2" s="539"/>
      <c r="FMT2" s="545"/>
      <c r="FMU2" s="545"/>
      <c r="FMV2" s="546"/>
      <c r="FMW2" s="539"/>
      <c r="FMX2" s="545"/>
      <c r="FMY2" s="545"/>
      <c r="FMZ2" s="546"/>
      <c r="FNA2" s="539"/>
      <c r="FNB2" s="545"/>
      <c r="FNC2" s="545"/>
      <c r="FND2" s="546"/>
      <c r="FNE2" s="539"/>
      <c r="FNF2" s="545"/>
      <c r="FNG2" s="545"/>
      <c r="FNH2" s="546"/>
      <c r="FNI2" s="539"/>
      <c r="FNJ2" s="545"/>
      <c r="FNK2" s="545"/>
      <c r="FNL2" s="546"/>
      <c r="FNM2" s="539"/>
      <c r="FNN2" s="545"/>
      <c r="FNO2" s="545"/>
      <c r="FNP2" s="546"/>
      <c r="FNQ2" s="539"/>
      <c r="FNR2" s="545"/>
      <c r="FNS2" s="545"/>
      <c r="FNT2" s="546"/>
      <c r="FNU2" s="539"/>
      <c r="FNV2" s="545"/>
      <c r="FNW2" s="545"/>
      <c r="FNX2" s="546"/>
      <c r="FNY2" s="539"/>
      <c r="FNZ2" s="545"/>
      <c r="FOA2" s="545"/>
      <c r="FOB2" s="546"/>
      <c r="FOC2" s="539"/>
      <c r="FOD2" s="545"/>
      <c r="FOE2" s="545"/>
      <c r="FOF2" s="546"/>
      <c r="FOG2" s="539"/>
      <c r="FOH2" s="545"/>
      <c r="FOI2" s="545"/>
      <c r="FOJ2" s="546"/>
      <c r="FOK2" s="539"/>
      <c r="FOL2" s="545"/>
      <c r="FOM2" s="545"/>
      <c r="FON2" s="546"/>
      <c r="FOO2" s="539"/>
      <c r="FOP2" s="545"/>
      <c r="FOQ2" s="545"/>
      <c r="FOR2" s="546"/>
      <c r="FOS2" s="539"/>
      <c r="FOT2" s="545"/>
      <c r="FOU2" s="545"/>
      <c r="FOV2" s="546"/>
      <c r="FOW2" s="539"/>
      <c r="FOX2" s="545"/>
      <c r="FOY2" s="545"/>
      <c r="FOZ2" s="546"/>
      <c r="FPA2" s="539"/>
      <c r="FPB2" s="545"/>
      <c r="FPC2" s="545"/>
      <c r="FPD2" s="546"/>
      <c r="FPE2" s="539"/>
      <c r="FPF2" s="545"/>
      <c r="FPG2" s="545"/>
      <c r="FPH2" s="546"/>
      <c r="FPI2" s="539"/>
      <c r="FPJ2" s="545"/>
      <c r="FPK2" s="545"/>
      <c r="FPL2" s="546"/>
      <c r="FPM2" s="539"/>
      <c r="FPN2" s="545"/>
      <c r="FPO2" s="545"/>
      <c r="FPP2" s="546"/>
      <c r="FPQ2" s="539"/>
      <c r="FPR2" s="545"/>
      <c r="FPS2" s="545"/>
      <c r="FPT2" s="546"/>
      <c r="FPU2" s="539"/>
      <c r="FPV2" s="545"/>
      <c r="FPW2" s="545"/>
      <c r="FPX2" s="546"/>
      <c r="FPY2" s="539"/>
      <c r="FPZ2" s="545"/>
      <c r="FQA2" s="545"/>
      <c r="FQB2" s="546"/>
      <c r="FQC2" s="539"/>
      <c r="FQD2" s="545"/>
      <c r="FQE2" s="545"/>
      <c r="FQF2" s="546"/>
      <c r="FQG2" s="539"/>
      <c r="FQH2" s="545"/>
      <c r="FQI2" s="545"/>
      <c r="FQJ2" s="546"/>
      <c r="FQK2" s="539"/>
      <c r="FQL2" s="545"/>
      <c r="FQM2" s="545"/>
      <c r="FQN2" s="546"/>
      <c r="FQO2" s="539"/>
      <c r="FQP2" s="545"/>
      <c r="FQQ2" s="545"/>
      <c r="FQR2" s="546"/>
      <c r="FQS2" s="539"/>
      <c r="FQT2" s="545"/>
      <c r="FQU2" s="545"/>
      <c r="FQV2" s="546"/>
      <c r="FQW2" s="539"/>
      <c r="FQX2" s="545"/>
      <c r="FQY2" s="545"/>
      <c r="FQZ2" s="546"/>
      <c r="FRA2" s="539"/>
      <c r="FRB2" s="545"/>
      <c r="FRC2" s="545"/>
      <c r="FRD2" s="546"/>
      <c r="FRE2" s="539"/>
      <c r="FRF2" s="545"/>
      <c r="FRG2" s="545"/>
      <c r="FRH2" s="546"/>
      <c r="FRI2" s="539"/>
      <c r="FRJ2" s="545"/>
      <c r="FRK2" s="545"/>
      <c r="FRL2" s="546"/>
      <c r="FRM2" s="539"/>
      <c r="FRN2" s="545"/>
      <c r="FRO2" s="545"/>
      <c r="FRP2" s="546"/>
      <c r="FRQ2" s="539"/>
      <c r="FRR2" s="545"/>
      <c r="FRS2" s="545"/>
      <c r="FRT2" s="546"/>
      <c r="FRU2" s="539"/>
      <c r="FRV2" s="545"/>
      <c r="FRW2" s="545"/>
      <c r="FRX2" s="546"/>
      <c r="FRY2" s="539"/>
      <c r="FRZ2" s="545"/>
      <c r="FSA2" s="545"/>
      <c r="FSB2" s="546"/>
      <c r="FSC2" s="539"/>
      <c r="FSD2" s="545"/>
      <c r="FSE2" s="545"/>
      <c r="FSF2" s="546"/>
      <c r="FSG2" s="539"/>
      <c r="FSH2" s="545"/>
      <c r="FSI2" s="545"/>
      <c r="FSJ2" s="546"/>
      <c r="FSK2" s="539"/>
      <c r="FSL2" s="545"/>
      <c r="FSM2" s="545"/>
      <c r="FSN2" s="546"/>
      <c r="FSO2" s="539"/>
      <c r="FSP2" s="545"/>
      <c r="FSQ2" s="545"/>
      <c r="FSR2" s="546"/>
      <c r="FSS2" s="539"/>
      <c r="FST2" s="545"/>
      <c r="FSU2" s="545"/>
      <c r="FSV2" s="546"/>
      <c r="FSW2" s="539"/>
      <c r="FSX2" s="545"/>
      <c r="FSY2" s="545"/>
      <c r="FSZ2" s="546"/>
      <c r="FTA2" s="539"/>
      <c r="FTB2" s="545"/>
      <c r="FTC2" s="545"/>
      <c r="FTD2" s="546"/>
      <c r="FTE2" s="539"/>
      <c r="FTF2" s="545"/>
      <c r="FTG2" s="545"/>
      <c r="FTH2" s="546"/>
      <c r="FTI2" s="539"/>
      <c r="FTJ2" s="545"/>
      <c r="FTK2" s="545"/>
      <c r="FTL2" s="546"/>
      <c r="FTM2" s="539"/>
      <c r="FTN2" s="545"/>
      <c r="FTO2" s="545"/>
      <c r="FTP2" s="546"/>
      <c r="FTQ2" s="539"/>
      <c r="FTR2" s="545"/>
      <c r="FTS2" s="545"/>
      <c r="FTT2" s="546"/>
      <c r="FTU2" s="539"/>
      <c r="FTV2" s="545"/>
      <c r="FTW2" s="545"/>
      <c r="FTX2" s="546"/>
      <c r="FTY2" s="539"/>
      <c r="FTZ2" s="545"/>
      <c r="FUA2" s="545"/>
      <c r="FUB2" s="546"/>
      <c r="FUC2" s="539"/>
      <c r="FUD2" s="545"/>
      <c r="FUE2" s="545"/>
      <c r="FUF2" s="546"/>
      <c r="FUG2" s="539"/>
      <c r="FUH2" s="545"/>
      <c r="FUI2" s="545"/>
      <c r="FUJ2" s="546"/>
      <c r="FUK2" s="539"/>
      <c r="FUL2" s="545"/>
      <c r="FUM2" s="545"/>
      <c r="FUN2" s="546"/>
      <c r="FUO2" s="539"/>
      <c r="FUP2" s="545"/>
      <c r="FUQ2" s="545"/>
      <c r="FUR2" s="546"/>
      <c r="FUS2" s="539"/>
      <c r="FUT2" s="545"/>
      <c r="FUU2" s="545"/>
      <c r="FUV2" s="546"/>
      <c r="FUW2" s="539"/>
      <c r="FUX2" s="545"/>
      <c r="FUY2" s="545"/>
      <c r="FUZ2" s="546"/>
      <c r="FVA2" s="539"/>
      <c r="FVB2" s="545"/>
      <c r="FVC2" s="545"/>
      <c r="FVD2" s="546"/>
      <c r="FVE2" s="539"/>
      <c r="FVF2" s="545"/>
      <c r="FVG2" s="545"/>
      <c r="FVH2" s="546"/>
      <c r="FVI2" s="539"/>
      <c r="FVJ2" s="545"/>
      <c r="FVK2" s="545"/>
      <c r="FVL2" s="546"/>
      <c r="FVM2" s="539"/>
      <c r="FVN2" s="545"/>
      <c r="FVO2" s="545"/>
      <c r="FVP2" s="546"/>
      <c r="FVQ2" s="539"/>
      <c r="FVR2" s="545"/>
      <c r="FVS2" s="545"/>
      <c r="FVT2" s="546"/>
      <c r="FVU2" s="539"/>
      <c r="FVV2" s="545"/>
      <c r="FVW2" s="545"/>
      <c r="FVX2" s="546"/>
      <c r="FVY2" s="539"/>
      <c r="FVZ2" s="545"/>
      <c r="FWA2" s="545"/>
      <c r="FWB2" s="546"/>
      <c r="FWC2" s="539"/>
      <c r="FWD2" s="545"/>
      <c r="FWE2" s="545"/>
      <c r="FWF2" s="546"/>
      <c r="FWG2" s="539"/>
      <c r="FWH2" s="545"/>
      <c r="FWI2" s="545"/>
      <c r="FWJ2" s="546"/>
      <c r="FWK2" s="539"/>
      <c r="FWL2" s="545"/>
      <c r="FWM2" s="545"/>
      <c r="FWN2" s="546"/>
      <c r="FWO2" s="539"/>
      <c r="FWP2" s="545"/>
      <c r="FWQ2" s="545"/>
      <c r="FWR2" s="546"/>
      <c r="FWS2" s="539"/>
      <c r="FWT2" s="545"/>
      <c r="FWU2" s="545"/>
      <c r="FWV2" s="546"/>
      <c r="FWW2" s="539"/>
      <c r="FWX2" s="545"/>
      <c r="FWY2" s="545"/>
      <c r="FWZ2" s="546"/>
      <c r="FXA2" s="539"/>
      <c r="FXB2" s="545"/>
      <c r="FXC2" s="545"/>
      <c r="FXD2" s="546"/>
      <c r="FXE2" s="539"/>
      <c r="FXF2" s="545"/>
      <c r="FXG2" s="545"/>
      <c r="FXH2" s="546"/>
      <c r="FXI2" s="539"/>
      <c r="FXJ2" s="545"/>
      <c r="FXK2" s="545"/>
      <c r="FXL2" s="546"/>
      <c r="FXM2" s="539"/>
      <c r="FXN2" s="545"/>
      <c r="FXO2" s="545"/>
      <c r="FXP2" s="546"/>
      <c r="FXQ2" s="539"/>
      <c r="FXR2" s="545"/>
      <c r="FXS2" s="545"/>
      <c r="FXT2" s="546"/>
      <c r="FXU2" s="539"/>
      <c r="FXV2" s="545"/>
      <c r="FXW2" s="545"/>
      <c r="FXX2" s="546"/>
      <c r="FXY2" s="539"/>
      <c r="FXZ2" s="545"/>
      <c r="FYA2" s="545"/>
      <c r="FYB2" s="546"/>
      <c r="FYC2" s="539"/>
      <c r="FYD2" s="545"/>
      <c r="FYE2" s="545"/>
      <c r="FYF2" s="546"/>
      <c r="FYG2" s="539"/>
      <c r="FYH2" s="545"/>
      <c r="FYI2" s="545"/>
      <c r="FYJ2" s="546"/>
      <c r="FYK2" s="539"/>
      <c r="FYL2" s="545"/>
      <c r="FYM2" s="545"/>
      <c r="FYN2" s="546"/>
      <c r="FYO2" s="539"/>
      <c r="FYP2" s="545"/>
      <c r="FYQ2" s="545"/>
      <c r="FYR2" s="546"/>
      <c r="FYS2" s="539"/>
      <c r="FYT2" s="545"/>
      <c r="FYU2" s="545"/>
      <c r="FYV2" s="546"/>
      <c r="FYW2" s="539"/>
      <c r="FYX2" s="545"/>
      <c r="FYY2" s="545"/>
      <c r="FYZ2" s="546"/>
      <c r="FZA2" s="539"/>
      <c r="FZB2" s="545"/>
      <c r="FZC2" s="545"/>
      <c r="FZD2" s="546"/>
      <c r="FZE2" s="539"/>
      <c r="FZF2" s="545"/>
      <c r="FZG2" s="545"/>
      <c r="FZH2" s="546"/>
      <c r="FZI2" s="539"/>
      <c r="FZJ2" s="545"/>
      <c r="FZK2" s="545"/>
      <c r="FZL2" s="546"/>
      <c r="FZM2" s="539"/>
      <c r="FZN2" s="545"/>
      <c r="FZO2" s="545"/>
      <c r="FZP2" s="546"/>
      <c r="FZQ2" s="539"/>
      <c r="FZR2" s="545"/>
      <c r="FZS2" s="545"/>
      <c r="FZT2" s="546"/>
      <c r="FZU2" s="539"/>
      <c r="FZV2" s="545"/>
      <c r="FZW2" s="545"/>
      <c r="FZX2" s="546"/>
      <c r="FZY2" s="539"/>
      <c r="FZZ2" s="545"/>
      <c r="GAA2" s="545"/>
      <c r="GAB2" s="546"/>
      <c r="GAC2" s="539"/>
      <c r="GAD2" s="545"/>
      <c r="GAE2" s="545"/>
      <c r="GAF2" s="546"/>
      <c r="GAG2" s="539"/>
      <c r="GAH2" s="545"/>
      <c r="GAI2" s="545"/>
      <c r="GAJ2" s="546"/>
      <c r="GAK2" s="539"/>
      <c r="GAL2" s="545"/>
      <c r="GAM2" s="545"/>
      <c r="GAN2" s="546"/>
      <c r="GAO2" s="539"/>
      <c r="GAP2" s="545"/>
      <c r="GAQ2" s="545"/>
      <c r="GAR2" s="546"/>
      <c r="GAS2" s="539"/>
      <c r="GAT2" s="545"/>
      <c r="GAU2" s="545"/>
      <c r="GAV2" s="546"/>
      <c r="GAW2" s="539"/>
      <c r="GAX2" s="545"/>
      <c r="GAY2" s="545"/>
      <c r="GAZ2" s="546"/>
      <c r="GBA2" s="539"/>
      <c r="GBB2" s="545"/>
      <c r="GBC2" s="545"/>
      <c r="GBD2" s="546"/>
      <c r="GBE2" s="539"/>
      <c r="GBF2" s="545"/>
      <c r="GBG2" s="545"/>
      <c r="GBH2" s="546"/>
      <c r="GBI2" s="539"/>
      <c r="GBJ2" s="545"/>
      <c r="GBK2" s="545"/>
      <c r="GBL2" s="546"/>
      <c r="GBM2" s="539"/>
      <c r="GBN2" s="545"/>
      <c r="GBO2" s="545"/>
      <c r="GBP2" s="546"/>
      <c r="GBQ2" s="539"/>
      <c r="GBR2" s="545"/>
      <c r="GBS2" s="545"/>
      <c r="GBT2" s="546"/>
      <c r="GBU2" s="539"/>
      <c r="GBV2" s="545"/>
      <c r="GBW2" s="545"/>
      <c r="GBX2" s="546"/>
      <c r="GBY2" s="539"/>
      <c r="GBZ2" s="545"/>
      <c r="GCA2" s="545"/>
      <c r="GCB2" s="546"/>
      <c r="GCC2" s="539"/>
      <c r="GCD2" s="545"/>
      <c r="GCE2" s="545"/>
      <c r="GCF2" s="546"/>
      <c r="GCG2" s="539"/>
      <c r="GCH2" s="545"/>
      <c r="GCI2" s="545"/>
      <c r="GCJ2" s="546"/>
      <c r="GCK2" s="539"/>
      <c r="GCL2" s="545"/>
      <c r="GCM2" s="545"/>
      <c r="GCN2" s="546"/>
      <c r="GCO2" s="539"/>
      <c r="GCP2" s="545"/>
      <c r="GCQ2" s="545"/>
      <c r="GCR2" s="546"/>
      <c r="GCS2" s="539"/>
      <c r="GCT2" s="545"/>
      <c r="GCU2" s="545"/>
      <c r="GCV2" s="546"/>
      <c r="GCW2" s="539"/>
      <c r="GCX2" s="545"/>
      <c r="GCY2" s="545"/>
      <c r="GCZ2" s="546"/>
      <c r="GDA2" s="539"/>
      <c r="GDB2" s="545"/>
      <c r="GDC2" s="545"/>
      <c r="GDD2" s="546"/>
      <c r="GDE2" s="539"/>
      <c r="GDF2" s="545"/>
      <c r="GDG2" s="545"/>
      <c r="GDH2" s="546"/>
      <c r="GDI2" s="539"/>
      <c r="GDJ2" s="545"/>
      <c r="GDK2" s="545"/>
      <c r="GDL2" s="546"/>
      <c r="GDM2" s="539"/>
      <c r="GDN2" s="545"/>
      <c r="GDO2" s="545"/>
      <c r="GDP2" s="546"/>
      <c r="GDQ2" s="539"/>
      <c r="GDR2" s="545"/>
      <c r="GDS2" s="545"/>
      <c r="GDT2" s="546"/>
      <c r="GDU2" s="539"/>
      <c r="GDV2" s="545"/>
      <c r="GDW2" s="545"/>
      <c r="GDX2" s="546"/>
      <c r="GDY2" s="539"/>
      <c r="GDZ2" s="545"/>
      <c r="GEA2" s="545"/>
      <c r="GEB2" s="546"/>
      <c r="GEC2" s="539"/>
      <c r="GED2" s="545"/>
      <c r="GEE2" s="545"/>
      <c r="GEF2" s="546"/>
      <c r="GEG2" s="539"/>
      <c r="GEH2" s="545"/>
      <c r="GEI2" s="545"/>
      <c r="GEJ2" s="546"/>
      <c r="GEK2" s="539"/>
      <c r="GEL2" s="545"/>
      <c r="GEM2" s="545"/>
      <c r="GEN2" s="546"/>
      <c r="GEO2" s="539"/>
      <c r="GEP2" s="545"/>
      <c r="GEQ2" s="545"/>
      <c r="GER2" s="546"/>
      <c r="GES2" s="539"/>
      <c r="GET2" s="545"/>
      <c r="GEU2" s="545"/>
      <c r="GEV2" s="546"/>
      <c r="GEW2" s="539"/>
      <c r="GEX2" s="545"/>
      <c r="GEY2" s="545"/>
      <c r="GEZ2" s="546"/>
      <c r="GFA2" s="539"/>
      <c r="GFB2" s="545"/>
      <c r="GFC2" s="545"/>
      <c r="GFD2" s="546"/>
      <c r="GFE2" s="539"/>
      <c r="GFF2" s="545"/>
      <c r="GFG2" s="545"/>
      <c r="GFH2" s="546"/>
      <c r="GFI2" s="539"/>
      <c r="GFJ2" s="545"/>
      <c r="GFK2" s="545"/>
      <c r="GFL2" s="546"/>
      <c r="GFM2" s="539"/>
      <c r="GFN2" s="545"/>
      <c r="GFO2" s="545"/>
      <c r="GFP2" s="546"/>
      <c r="GFQ2" s="539"/>
      <c r="GFR2" s="545"/>
      <c r="GFS2" s="545"/>
      <c r="GFT2" s="546"/>
      <c r="GFU2" s="539"/>
      <c r="GFV2" s="545"/>
      <c r="GFW2" s="545"/>
      <c r="GFX2" s="546"/>
      <c r="GFY2" s="539"/>
      <c r="GFZ2" s="545"/>
      <c r="GGA2" s="545"/>
      <c r="GGB2" s="546"/>
      <c r="GGC2" s="539"/>
      <c r="GGD2" s="545"/>
      <c r="GGE2" s="545"/>
      <c r="GGF2" s="546"/>
      <c r="GGG2" s="539"/>
      <c r="GGH2" s="545"/>
      <c r="GGI2" s="545"/>
      <c r="GGJ2" s="546"/>
      <c r="GGK2" s="539"/>
      <c r="GGL2" s="545"/>
      <c r="GGM2" s="545"/>
      <c r="GGN2" s="546"/>
      <c r="GGO2" s="539"/>
      <c r="GGP2" s="545"/>
      <c r="GGQ2" s="545"/>
      <c r="GGR2" s="546"/>
      <c r="GGS2" s="539"/>
      <c r="GGT2" s="545"/>
      <c r="GGU2" s="545"/>
      <c r="GGV2" s="546"/>
      <c r="GGW2" s="539"/>
      <c r="GGX2" s="545"/>
      <c r="GGY2" s="545"/>
      <c r="GGZ2" s="546"/>
      <c r="GHA2" s="539"/>
      <c r="GHB2" s="545"/>
      <c r="GHC2" s="545"/>
      <c r="GHD2" s="546"/>
      <c r="GHE2" s="539"/>
      <c r="GHF2" s="545"/>
      <c r="GHG2" s="545"/>
      <c r="GHH2" s="546"/>
      <c r="GHI2" s="539"/>
      <c r="GHJ2" s="545"/>
      <c r="GHK2" s="545"/>
      <c r="GHL2" s="546"/>
      <c r="GHM2" s="539"/>
      <c r="GHN2" s="545"/>
      <c r="GHO2" s="545"/>
      <c r="GHP2" s="546"/>
      <c r="GHQ2" s="539"/>
      <c r="GHR2" s="545"/>
      <c r="GHS2" s="545"/>
      <c r="GHT2" s="546"/>
      <c r="GHU2" s="539"/>
      <c r="GHV2" s="545"/>
      <c r="GHW2" s="545"/>
      <c r="GHX2" s="546"/>
      <c r="GHY2" s="539"/>
      <c r="GHZ2" s="545"/>
      <c r="GIA2" s="545"/>
      <c r="GIB2" s="546"/>
      <c r="GIC2" s="539"/>
      <c r="GID2" s="545"/>
      <c r="GIE2" s="545"/>
      <c r="GIF2" s="546"/>
      <c r="GIG2" s="539"/>
      <c r="GIH2" s="545"/>
      <c r="GII2" s="545"/>
      <c r="GIJ2" s="546"/>
      <c r="GIK2" s="539"/>
      <c r="GIL2" s="545"/>
      <c r="GIM2" s="545"/>
      <c r="GIN2" s="546"/>
      <c r="GIO2" s="539"/>
      <c r="GIP2" s="545"/>
      <c r="GIQ2" s="545"/>
      <c r="GIR2" s="546"/>
      <c r="GIS2" s="539"/>
      <c r="GIT2" s="545"/>
      <c r="GIU2" s="545"/>
      <c r="GIV2" s="546"/>
      <c r="GIW2" s="539"/>
      <c r="GIX2" s="545"/>
      <c r="GIY2" s="545"/>
      <c r="GIZ2" s="546"/>
      <c r="GJA2" s="539"/>
      <c r="GJB2" s="545"/>
      <c r="GJC2" s="545"/>
      <c r="GJD2" s="546"/>
      <c r="GJE2" s="539"/>
      <c r="GJF2" s="545"/>
      <c r="GJG2" s="545"/>
      <c r="GJH2" s="546"/>
      <c r="GJI2" s="539"/>
      <c r="GJJ2" s="545"/>
      <c r="GJK2" s="545"/>
      <c r="GJL2" s="546"/>
      <c r="GJM2" s="539"/>
      <c r="GJN2" s="545"/>
      <c r="GJO2" s="545"/>
      <c r="GJP2" s="546"/>
      <c r="GJQ2" s="539"/>
      <c r="GJR2" s="545"/>
      <c r="GJS2" s="545"/>
      <c r="GJT2" s="546"/>
      <c r="GJU2" s="539"/>
      <c r="GJV2" s="545"/>
      <c r="GJW2" s="545"/>
      <c r="GJX2" s="546"/>
      <c r="GJY2" s="539"/>
      <c r="GJZ2" s="545"/>
      <c r="GKA2" s="545"/>
      <c r="GKB2" s="546"/>
      <c r="GKC2" s="539"/>
      <c r="GKD2" s="545"/>
      <c r="GKE2" s="545"/>
      <c r="GKF2" s="546"/>
      <c r="GKG2" s="539"/>
      <c r="GKH2" s="545"/>
      <c r="GKI2" s="545"/>
      <c r="GKJ2" s="546"/>
      <c r="GKK2" s="539"/>
      <c r="GKL2" s="545"/>
      <c r="GKM2" s="545"/>
      <c r="GKN2" s="546"/>
      <c r="GKO2" s="539"/>
      <c r="GKP2" s="545"/>
      <c r="GKQ2" s="545"/>
      <c r="GKR2" s="546"/>
      <c r="GKS2" s="539"/>
      <c r="GKT2" s="545"/>
      <c r="GKU2" s="545"/>
      <c r="GKV2" s="546"/>
      <c r="GKW2" s="539"/>
      <c r="GKX2" s="545"/>
      <c r="GKY2" s="545"/>
      <c r="GKZ2" s="546"/>
      <c r="GLA2" s="539"/>
      <c r="GLB2" s="545"/>
      <c r="GLC2" s="545"/>
      <c r="GLD2" s="546"/>
      <c r="GLE2" s="539"/>
      <c r="GLF2" s="545"/>
      <c r="GLG2" s="545"/>
      <c r="GLH2" s="546"/>
      <c r="GLI2" s="539"/>
      <c r="GLJ2" s="545"/>
      <c r="GLK2" s="545"/>
      <c r="GLL2" s="546"/>
      <c r="GLM2" s="539"/>
      <c r="GLN2" s="545"/>
      <c r="GLO2" s="545"/>
      <c r="GLP2" s="546"/>
      <c r="GLQ2" s="539"/>
      <c r="GLR2" s="545"/>
      <c r="GLS2" s="545"/>
      <c r="GLT2" s="546"/>
      <c r="GLU2" s="539"/>
      <c r="GLV2" s="545"/>
      <c r="GLW2" s="545"/>
      <c r="GLX2" s="546"/>
      <c r="GLY2" s="539"/>
      <c r="GLZ2" s="545"/>
      <c r="GMA2" s="545"/>
      <c r="GMB2" s="546"/>
      <c r="GMC2" s="539"/>
      <c r="GMD2" s="545"/>
      <c r="GME2" s="545"/>
      <c r="GMF2" s="546"/>
      <c r="GMG2" s="539"/>
      <c r="GMH2" s="545"/>
      <c r="GMI2" s="545"/>
      <c r="GMJ2" s="546"/>
      <c r="GMK2" s="539"/>
      <c r="GML2" s="545"/>
      <c r="GMM2" s="545"/>
      <c r="GMN2" s="546"/>
      <c r="GMO2" s="539"/>
      <c r="GMP2" s="545"/>
      <c r="GMQ2" s="545"/>
      <c r="GMR2" s="546"/>
      <c r="GMS2" s="539"/>
      <c r="GMT2" s="545"/>
      <c r="GMU2" s="545"/>
      <c r="GMV2" s="546"/>
      <c r="GMW2" s="539"/>
      <c r="GMX2" s="545"/>
      <c r="GMY2" s="545"/>
      <c r="GMZ2" s="546"/>
      <c r="GNA2" s="539"/>
      <c r="GNB2" s="545"/>
      <c r="GNC2" s="545"/>
      <c r="GND2" s="546"/>
      <c r="GNE2" s="539"/>
      <c r="GNF2" s="545"/>
      <c r="GNG2" s="545"/>
      <c r="GNH2" s="546"/>
      <c r="GNI2" s="539"/>
      <c r="GNJ2" s="545"/>
      <c r="GNK2" s="545"/>
      <c r="GNL2" s="546"/>
      <c r="GNM2" s="539"/>
      <c r="GNN2" s="545"/>
      <c r="GNO2" s="545"/>
      <c r="GNP2" s="546"/>
      <c r="GNQ2" s="539"/>
      <c r="GNR2" s="545"/>
      <c r="GNS2" s="545"/>
      <c r="GNT2" s="546"/>
      <c r="GNU2" s="539"/>
      <c r="GNV2" s="545"/>
      <c r="GNW2" s="545"/>
      <c r="GNX2" s="546"/>
      <c r="GNY2" s="539"/>
      <c r="GNZ2" s="545"/>
      <c r="GOA2" s="545"/>
      <c r="GOB2" s="546"/>
      <c r="GOC2" s="539"/>
      <c r="GOD2" s="545"/>
      <c r="GOE2" s="545"/>
      <c r="GOF2" s="546"/>
      <c r="GOG2" s="539"/>
      <c r="GOH2" s="545"/>
      <c r="GOI2" s="545"/>
      <c r="GOJ2" s="546"/>
      <c r="GOK2" s="539"/>
      <c r="GOL2" s="545"/>
      <c r="GOM2" s="545"/>
      <c r="GON2" s="546"/>
      <c r="GOO2" s="539"/>
      <c r="GOP2" s="545"/>
      <c r="GOQ2" s="545"/>
      <c r="GOR2" s="546"/>
      <c r="GOS2" s="539"/>
      <c r="GOT2" s="545"/>
      <c r="GOU2" s="545"/>
      <c r="GOV2" s="546"/>
      <c r="GOW2" s="539"/>
      <c r="GOX2" s="545"/>
      <c r="GOY2" s="545"/>
      <c r="GOZ2" s="546"/>
      <c r="GPA2" s="539"/>
      <c r="GPB2" s="545"/>
      <c r="GPC2" s="545"/>
      <c r="GPD2" s="546"/>
      <c r="GPE2" s="539"/>
      <c r="GPF2" s="545"/>
      <c r="GPG2" s="545"/>
      <c r="GPH2" s="546"/>
      <c r="GPI2" s="539"/>
      <c r="GPJ2" s="545"/>
      <c r="GPK2" s="545"/>
      <c r="GPL2" s="546"/>
      <c r="GPM2" s="539"/>
      <c r="GPN2" s="545"/>
      <c r="GPO2" s="545"/>
      <c r="GPP2" s="546"/>
      <c r="GPQ2" s="539"/>
      <c r="GPR2" s="545"/>
      <c r="GPS2" s="545"/>
      <c r="GPT2" s="546"/>
      <c r="GPU2" s="539"/>
      <c r="GPV2" s="545"/>
      <c r="GPW2" s="545"/>
      <c r="GPX2" s="546"/>
      <c r="GPY2" s="539"/>
      <c r="GPZ2" s="545"/>
      <c r="GQA2" s="545"/>
      <c r="GQB2" s="546"/>
      <c r="GQC2" s="539"/>
      <c r="GQD2" s="545"/>
      <c r="GQE2" s="545"/>
      <c r="GQF2" s="546"/>
      <c r="GQG2" s="539"/>
      <c r="GQH2" s="545"/>
      <c r="GQI2" s="545"/>
      <c r="GQJ2" s="546"/>
      <c r="GQK2" s="539"/>
      <c r="GQL2" s="545"/>
      <c r="GQM2" s="545"/>
      <c r="GQN2" s="546"/>
      <c r="GQO2" s="539"/>
      <c r="GQP2" s="545"/>
      <c r="GQQ2" s="545"/>
      <c r="GQR2" s="546"/>
      <c r="GQS2" s="539"/>
      <c r="GQT2" s="545"/>
      <c r="GQU2" s="545"/>
      <c r="GQV2" s="546"/>
      <c r="GQW2" s="539"/>
      <c r="GQX2" s="545"/>
      <c r="GQY2" s="545"/>
      <c r="GQZ2" s="546"/>
      <c r="GRA2" s="539"/>
      <c r="GRB2" s="545"/>
      <c r="GRC2" s="545"/>
      <c r="GRD2" s="546"/>
      <c r="GRE2" s="539"/>
      <c r="GRF2" s="545"/>
      <c r="GRG2" s="545"/>
      <c r="GRH2" s="546"/>
      <c r="GRI2" s="539"/>
      <c r="GRJ2" s="545"/>
      <c r="GRK2" s="545"/>
      <c r="GRL2" s="546"/>
      <c r="GRM2" s="539"/>
      <c r="GRN2" s="545"/>
      <c r="GRO2" s="545"/>
      <c r="GRP2" s="546"/>
      <c r="GRQ2" s="539"/>
      <c r="GRR2" s="545"/>
      <c r="GRS2" s="545"/>
      <c r="GRT2" s="546"/>
      <c r="GRU2" s="539"/>
      <c r="GRV2" s="545"/>
      <c r="GRW2" s="545"/>
      <c r="GRX2" s="546"/>
      <c r="GRY2" s="539"/>
      <c r="GRZ2" s="545"/>
      <c r="GSA2" s="545"/>
      <c r="GSB2" s="546"/>
      <c r="GSC2" s="539"/>
      <c r="GSD2" s="545"/>
      <c r="GSE2" s="545"/>
      <c r="GSF2" s="546"/>
      <c r="GSG2" s="539"/>
      <c r="GSH2" s="545"/>
      <c r="GSI2" s="545"/>
      <c r="GSJ2" s="546"/>
      <c r="GSK2" s="539"/>
      <c r="GSL2" s="545"/>
      <c r="GSM2" s="545"/>
      <c r="GSN2" s="546"/>
      <c r="GSO2" s="539"/>
      <c r="GSP2" s="545"/>
      <c r="GSQ2" s="545"/>
      <c r="GSR2" s="546"/>
      <c r="GSS2" s="539"/>
      <c r="GST2" s="545"/>
      <c r="GSU2" s="545"/>
      <c r="GSV2" s="546"/>
      <c r="GSW2" s="539"/>
      <c r="GSX2" s="545"/>
      <c r="GSY2" s="545"/>
      <c r="GSZ2" s="546"/>
      <c r="GTA2" s="539"/>
      <c r="GTB2" s="545"/>
      <c r="GTC2" s="545"/>
      <c r="GTD2" s="546"/>
      <c r="GTE2" s="539"/>
      <c r="GTF2" s="545"/>
      <c r="GTG2" s="545"/>
      <c r="GTH2" s="546"/>
      <c r="GTI2" s="539"/>
      <c r="GTJ2" s="545"/>
      <c r="GTK2" s="545"/>
      <c r="GTL2" s="546"/>
      <c r="GTM2" s="539"/>
      <c r="GTN2" s="545"/>
      <c r="GTO2" s="545"/>
      <c r="GTP2" s="546"/>
      <c r="GTQ2" s="539"/>
      <c r="GTR2" s="545"/>
      <c r="GTS2" s="545"/>
      <c r="GTT2" s="546"/>
      <c r="GTU2" s="539"/>
      <c r="GTV2" s="545"/>
      <c r="GTW2" s="545"/>
      <c r="GTX2" s="546"/>
      <c r="GTY2" s="539"/>
      <c r="GTZ2" s="545"/>
      <c r="GUA2" s="545"/>
      <c r="GUB2" s="546"/>
      <c r="GUC2" s="539"/>
      <c r="GUD2" s="545"/>
      <c r="GUE2" s="545"/>
      <c r="GUF2" s="546"/>
      <c r="GUG2" s="539"/>
      <c r="GUH2" s="545"/>
      <c r="GUI2" s="545"/>
      <c r="GUJ2" s="546"/>
      <c r="GUK2" s="539"/>
      <c r="GUL2" s="545"/>
      <c r="GUM2" s="545"/>
      <c r="GUN2" s="546"/>
      <c r="GUO2" s="539"/>
      <c r="GUP2" s="545"/>
      <c r="GUQ2" s="545"/>
      <c r="GUR2" s="546"/>
      <c r="GUS2" s="539"/>
      <c r="GUT2" s="545"/>
      <c r="GUU2" s="545"/>
      <c r="GUV2" s="546"/>
      <c r="GUW2" s="539"/>
      <c r="GUX2" s="545"/>
      <c r="GUY2" s="545"/>
      <c r="GUZ2" s="546"/>
      <c r="GVA2" s="539"/>
      <c r="GVB2" s="545"/>
      <c r="GVC2" s="545"/>
      <c r="GVD2" s="546"/>
      <c r="GVE2" s="539"/>
      <c r="GVF2" s="545"/>
      <c r="GVG2" s="545"/>
      <c r="GVH2" s="546"/>
      <c r="GVI2" s="539"/>
      <c r="GVJ2" s="545"/>
      <c r="GVK2" s="545"/>
      <c r="GVL2" s="546"/>
      <c r="GVM2" s="539"/>
      <c r="GVN2" s="545"/>
      <c r="GVO2" s="545"/>
      <c r="GVP2" s="546"/>
      <c r="GVQ2" s="539"/>
      <c r="GVR2" s="545"/>
      <c r="GVS2" s="545"/>
      <c r="GVT2" s="546"/>
      <c r="GVU2" s="539"/>
      <c r="GVV2" s="545"/>
      <c r="GVW2" s="545"/>
      <c r="GVX2" s="546"/>
      <c r="GVY2" s="539"/>
      <c r="GVZ2" s="545"/>
      <c r="GWA2" s="545"/>
      <c r="GWB2" s="546"/>
      <c r="GWC2" s="539"/>
      <c r="GWD2" s="545"/>
      <c r="GWE2" s="545"/>
      <c r="GWF2" s="546"/>
      <c r="GWG2" s="539"/>
      <c r="GWH2" s="545"/>
      <c r="GWI2" s="545"/>
      <c r="GWJ2" s="546"/>
      <c r="GWK2" s="539"/>
      <c r="GWL2" s="545"/>
      <c r="GWM2" s="545"/>
      <c r="GWN2" s="546"/>
      <c r="GWO2" s="539"/>
      <c r="GWP2" s="545"/>
      <c r="GWQ2" s="545"/>
      <c r="GWR2" s="546"/>
      <c r="GWS2" s="539"/>
      <c r="GWT2" s="545"/>
      <c r="GWU2" s="545"/>
      <c r="GWV2" s="546"/>
      <c r="GWW2" s="539"/>
      <c r="GWX2" s="545"/>
      <c r="GWY2" s="545"/>
      <c r="GWZ2" s="546"/>
      <c r="GXA2" s="539"/>
      <c r="GXB2" s="545"/>
      <c r="GXC2" s="545"/>
      <c r="GXD2" s="546"/>
      <c r="GXE2" s="539"/>
      <c r="GXF2" s="545"/>
      <c r="GXG2" s="545"/>
      <c r="GXH2" s="546"/>
      <c r="GXI2" s="539"/>
      <c r="GXJ2" s="545"/>
      <c r="GXK2" s="545"/>
      <c r="GXL2" s="546"/>
      <c r="GXM2" s="539"/>
      <c r="GXN2" s="545"/>
      <c r="GXO2" s="545"/>
      <c r="GXP2" s="546"/>
      <c r="GXQ2" s="539"/>
      <c r="GXR2" s="545"/>
      <c r="GXS2" s="545"/>
      <c r="GXT2" s="546"/>
      <c r="GXU2" s="539"/>
      <c r="GXV2" s="545"/>
      <c r="GXW2" s="545"/>
      <c r="GXX2" s="546"/>
      <c r="GXY2" s="539"/>
      <c r="GXZ2" s="545"/>
      <c r="GYA2" s="545"/>
      <c r="GYB2" s="546"/>
      <c r="GYC2" s="539"/>
      <c r="GYD2" s="545"/>
      <c r="GYE2" s="545"/>
      <c r="GYF2" s="546"/>
      <c r="GYG2" s="539"/>
      <c r="GYH2" s="545"/>
      <c r="GYI2" s="545"/>
      <c r="GYJ2" s="546"/>
      <c r="GYK2" s="539"/>
      <c r="GYL2" s="545"/>
      <c r="GYM2" s="545"/>
      <c r="GYN2" s="546"/>
      <c r="GYO2" s="539"/>
      <c r="GYP2" s="545"/>
      <c r="GYQ2" s="545"/>
      <c r="GYR2" s="546"/>
      <c r="GYS2" s="539"/>
      <c r="GYT2" s="545"/>
      <c r="GYU2" s="545"/>
      <c r="GYV2" s="546"/>
      <c r="GYW2" s="539"/>
      <c r="GYX2" s="545"/>
      <c r="GYY2" s="545"/>
      <c r="GYZ2" s="546"/>
      <c r="GZA2" s="539"/>
      <c r="GZB2" s="545"/>
      <c r="GZC2" s="545"/>
      <c r="GZD2" s="546"/>
      <c r="GZE2" s="539"/>
      <c r="GZF2" s="545"/>
      <c r="GZG2" s="545"/>
      <c r="GZH2" s="546"/>
      <c r="GZI2" s="539"/>
      <c r="GZJ2" s="545"/>
      <c r="GZK2" s="545"/>
      <c r="GZL2" s="546"/>
      <c r="GZM2" s="539"/>
      <c r="GZN2" s="545"/>
      <c r="GZO2" s="545"/>
      <c r="GZP2" s="546"/>
      <c r="GZQ2" s="539"/>
      <c r="GZR2" s="545"/>
      <c r="GZS2" s="545"/>
      <c r="GZT2" s="546"/>
      <c r="GZU2" s="539"/>
      <c r="GZV2" s="545"/>
      <c r="GZW2" s="545"/>
      <c r="GZX2" s="546"/>
      <c r="GZY2" s="539"/>
      <c r="GZZ2" s="545"/>
      <c r="HAA2" s="545"/>
      <c r="HAB2" s="546"/>
      <c r="HAC2" s="539"/>
      <c r="HAD2" s="545"/>
      <c r="HAE2" s="545"/>
      <c r="HAF2" s="546"/>
      <c r="HAG2" s="539"/>
      <c r="HAH2" s="545"/>
      <c r="HAI2" s="545"/>
      <c r="HAJ2" s="546"/>
      <c r="HAK2" s="539"/>
      <c r="HAL2" s="545"/>
      <c r="HAM2" s="545"/>
      <c r="HAN2" s="546"/>
      <c r="HAO2" s="539"/>
      <c r="HAP2" s="545"/>
      <c r="HAQ2" s="545"/>
      <c r="HAR2" s="546"/>
      <c r="HAS2" s="539"/>
      <c r="HAT2" s="545"/>
      <c r="HAU2" s="545"/>
      <c r="HAV2" s="546"/>
      <c r="HAW2" s="539"/>
      <c r="HAX2" s="545"/>
      <c r="HAY2" s="545"/>
      <c r="HAZ2" s="546"/>
      <c r="HBA2" s="539"/>
      <c r="HBB2" s="545"/>
      <c r="HBC2" s="545"/>
      <c r="HBD2" s="546"/>
      <c r="HBE2" s="539"/>
      <c r="HBF2" s="545"/>
      <c r="HBG2" s="545"/>
      <c r="HBH2" s="546"/>
      <c r="HBI2" s="539"/>
      <c r="HBJ2" s="545"/>
      <c r="HBK2" s="545"/>
      <c r="HBL2" s="546"/>
      <c r="HBM2" s="539"/>
      <c r="HBN2" s="545"/>
      <c r="HBO2" s="545"/>
      <c r="HBP2" s="546"/>
      <c r="HBQ2" s="539"/>
      <c r="HBR2" s="545"/>
      <c r="HBS2" s="545"/>
      <c r="HBT2" s="546"/>
      <c r="HBU2" s="539"/>
      <c r="HBV2" s="545"/>
      <c r="HBW2" s="545"/>
      <c r="HBX2" s="546"/>
      <c r="HBY2" s="539"/>
      <c r="HBZ2" s="545"/>
      <c r="HCA2" s="545"/>
      <c r="HCB2" s="546"/>
      <c r="HCC2" s="539"/>
      <c r="HCD2" s="545"/>
      <c r="HCE2" s="545"/>
      <c r="HCF2" s="546"/>
      <c r="HCG2" s="539"/>
      <c r="HCH2" s="545"/>
      <c r="HCI2" s="545"/>
      <c r="HCJ2" s="546"/>
      <c r="HCK2" s="539"/>
      <c r="HCL2" s="545"/>
      <c r="HCM2" s="545"/>
      <c r="HCN2" s="546"/>
      <c r="HCO2" s="539"/>
      <c r="HCP2" s="545"/>
      <c r="HCQ2" s="545"/>
      <c r="HCR2" s="546"/>
      <c r="HCS2" s="539"/>
      <c r="HCT2" s="545"/>
      <c r="HCU2" s="545"/>
      <c r="HCV2" s="546"/>
      <c r="HCW2" s="539"/>
      <c r="HCX2" s="545"/>
      <c r="HCY2" s="545"/>
      <c r="HCZ2" s="546"/>
      <c r="HDA2" s="539"/>
      <c r="HDB2" s="545"/>
      <c r="HDC2" s="545"/>
      <c r="HDD2" s="546"/>
      <c r="HDE2" s="539"/>
      <c r="HDF2" s="545"/>
      <c r="HDG2" s="545"/>
      <c r="HDH2" s="546"/>
      <c r="HDI2" s="539"/>
      <c r="HDJ2" s="545"/>
      <c r="HDK2" s="545"/>
      <c r="HDL2" s="546"/>
      <c r="HDM2" s="539"/>
      <c r="HDN2" s="545"/>
      <c r="HDO2" s="545"/>
      <c r="HDP2" s="546"/>
      <c r="HDQ2" s="539"/>
      <c r="HDR2" s="545"/>
      <c r="HDS2" s="545"/>
      <c r="HDT2" s="546"/>
      <c r="HDU2" s="539"/>
      <c r="HDV2" s="545"/>
      <c r="HDW2" s="545"/>
      <c r="HDX2" s="546"/>
      <c r="HDY2" s="539"/>
      <c r="HDZ2" s="545"/>
      <c r="HEA2" s="545"/>
      <c r="HEB2" s="546"/>
      <c r="HEC2" s="539"/>
      <c r="HED2" s="545"/>
      <c r="HEE2" s="545"/>
      <c r="HEF2" s="546"/>
      <c r="HEG2" s="539"/>
      <c r="HEH2" s="545"/>
      <c r="HEI2" s="545"/>
      <c r="HEJ2" s="546"/>
      <c r="HEK2" s="539"/>
      <c r="HEL2" s="545"/>
      <c r="HEM2" s="545"/>
      <c r="HEN2" s="546"/>
      <c r="HEO2" s="539"/>
      <c r="HEP2" s="545"/>
      <c r="HEQ2" s="545"/>
      <c r="HER2" s="546"/>
      <c r="HES2" s="539"/>
      <c r="HET2" s="545"/>
      <c r="HEU2" s="545"/>
      <c r="HEV2" s="546"/>
      <c r="HEW2" s="539"/>
      <c r="HEX2" s="545"/>
      <c r="HEY2" s="545"/>
      <c r="HEZ2" s="546"/>
      <c r="HFA2" s="539"/>
      <c r="HFB2" s="545"/>
      <c r="HFC2" s="545"/>
      <c r="HFD2" s="546"/>
      <c r="HFE2" s="539"/>
      <c r="HFF2" s="545"/>
      <c r="HFG2" s="545"/>
      <c r="HFH2" s="546"/>
      <c r="HFI2" s="539"/>
      <c r="HFJ2" s="545"/>
      <c r="HFK2" s="545"/>
      <c r="HFL2" s="546"/>
      <c r="HFM2" s="539"/>
      <c r="HFN2" s="545"/>
      <c r="HFO2" s="545"/>
      <c r="HFP2" s="546"/>
      <c r="HFQ2" s="539"/>
      <c r="HFR2" s="545"/>
      <c r="HFS2" s="545"/>
      <c r="HFT2" s="546"/>
      <c r="HFU2" s="539"/>
      <c r="HFV2" s="545"/>
      <c r="HFW2" s="545"/>
      <c r="HFX2" s="546"/>
      <c r="HFY2" s="539"/>
      <c r="HFZ2" s="545"/>
      <c r="HGA2" s="545"/>
      <c r="HGB2" s="546"/>
      <c r="HGC2" s="539"/>
      <c r="HGD2" s="545"/>
      <c r="HGE2" s="545"/>
      <c r="HGF2" s="546"/>
      <c r="HGG2" s="539"/>
      <c r="HGH2" s="545"/>
      <c r="HGI2" s="545"/>
      <c r="HGJ2" s="546"/>
      <c r="HGK2" s="539"/>
      <c r="HGL2" s="545"/>
      <c r="HGM2" s="545"/>
      <c r="HGN2" s="546"/>
      <c r="HGO2" s="539"/>
      <c r="HGP2" s="545"/>
      <c r="HGQ2" s="545"/>
      <c r="HGR2" s="546"/>
      <c r="HGS2" s="539"/>
      <c r="HGT2" s="545"/>
      <c r="HGU2" s="545"/>
      <c r="HGV2" s="546"/>
      <c r="HGW2" s="539"/>
      <c r="HGX2" s="545"/>
      <c r="HGY2" s="545"/>
      <c r="HGZ2" s="546"/>
      <c r="HHA2" s="539"/>
      <c r="HHB2" s="545"/>
      <c r="HHC2" s="545"/>
      <c r="HHD2" s="546"/>
      <c r="HHE2" s="539"/>
      <c r="HHF2" s="545"/>
      <c r="HHG2" s="545"/>
      <c r="HHH2" s="546"/>
      <c r="HHI2" s="539"/>
      <c r="HHJ2" s="545"/>
      <c r="HHK2" s="545"/>
      <c r="HHL2" s="546"/>
      <c r="HHM2" s="539"/>
      <c r="HHN2" s="545"/>
      <c r="HHO2" s="545"/>
      <c r="HHP2" s="546"/>
      <c r="HHQ2" s="539"/>
      <c r="HHR2" s="545"/>
      <c r="HHS2" s="545"/>
      <c r="HHT2" s="546"/>
      <c r="HHU2" s="539"/>
      <c r="HHV2" s="545"/>
      <c r="HHW2" s="545"/>
      <c r="HHX2" s="546"/>
      <c r="HHY2" s="539"/>
      <c r="HHZ2" s="545"/>
      <c r="HIA2" s="545"/>
      <c r="HIB2" s="546"/>
      <c r="HIC2" s="539"/>
      <c r="HID2" s="545"/>
      <c r="HIE2" s="545"/>
      <c r="HIF2" s="546"/>
      <c r="HIG2" s="539"/>
      <c r="HIH2" s="545"/>
      <c r="HII2" s="545"/>
      <c r="HIJ2" s="546"/>
      <c r="HIK2" s="539"/>
      <c r="HIL2" s="545"/>
      <c r="HIM2" s="545"/>
      <c r="HIN2" s="546"/>
      <c r="HIO2" s="539"/>
      <c r="HIP2" s="545"/>
      <c r="HIQ2" s="545"/>
      <c r="HIR2" s="546"/>
      <c r="HIS2" s="539"/>
      <c r="HIT2" s="545"/>
      <c r="HIU2" s="545"/>
      <c r="HIV2" s="546"/>
      <c r="HIW2" s="539"/>
      <c r="HIX2" s="545"/>
      <c r="HIY2" s="545"/>
      <c r="HIZ2" s="546"/>
      <c r="HJA2" s="539"/>
      <c r="HJB2" s="545"/>
      <c r="HJC2" s="545"/>
      <c r="HJD2" s="546"/>
      <c r="HJE2" s="539"/>
      <c r="HJF2" s="545"/>
      <c r="HJG2" s="545"/>
      <c r="HJH2" s="546"/>
      <c r="HJI2" s="539"/>
      <c r="HJJ2" s="545"/>
      <c r="HJK2" s="545"/>
      <c r="HJL2" s="546"/>
      <c r="HJM2" s="539"/>
      <c r="HJN2" s="545"/>
      <c r="HJO2" s="545"/>
      <c r="HJP2" s="546"/>
      <c r="HJQ2" s="539"/>
      <c r="HJR2" s="545"/>
      <c r="HJS2" s="545"/>
      <c r="HJT2" s="546"/>
      <c r="HJU2" s="539"/>
      <c r="HJV2" s="545"/>
      <c r="HJW2" s="545"/>
      <c r="HJX2" s="546"/>
      <c r="HJY2" s="539"/>
      <c r="HJZ2" s="545"/>
      <c r="HKA2" s="545"/>
      <c r="HKB2" s="546"/>
      <c r="HKC2" s="539"/>
      <c r="HKD2" s="545"/>
      <c r="HKE2" s="545"/>
      <c r="HKF2" s="546"/>
      <c r="HKG2" s="539"/>
      <c r="HKH2" s="545"/>
      <c r="HKI2" s="545"/>
      <c r="HKJ2" s="546"/>
      <c r="HKK2" s="539"/>
      <c r="HKL2" s="545"/>
      <c r="HKM2" s="545"/>
      <c r="HKN2" s="546"/>
      <c r="HKO2" s="539"/>
      <c r="HKP2" s="545"/>
      <c r="HKQ2" s="545"/>
      <c r="HKR2" s="546"/>
      <c r="HKS2" s="539"/>
      <c r="HKT2" s="545"/>
      <c r="HKU2" s="545"/>
      <c r="HKV2" s="546"/>
      <c r="HKW2" s="539"/>
      <c r="HKX2" s="545"/>
      <c r="HKY2" s="545"/>
      <c r="HKZ2" s="546"/>
      <c r="HLA2" s="539"/>
      <c r="HLB2" s="545"/>
      <c r="HLC2" s="545"/>
      <c r="HLD2" s="546"/>
      <c r="HLE2" s="539"/>
      <c r="HLF2" s="545"/>
      <c r="HLG2" s="545"/>
      <c r="HLH2" s="546"/>
      <c r="HLI2" s="539"/>
      <c r="HLJ2" s="545"/>
      <c r="HLK2" s="545"/>
      <c r="HLL2" s="546"/>
      <c r="HLM2" s="539"/>
      <c r="HLN2" s="545"/>
      <c r="HLO2" s="545"/>
      <c r="HLP2" s="546"/>
      <c r="HLQ2" s="539"/>
      <c r="HLR2" s="545"/>
      <c r="HLS2" s="545"/>
      <c r="HLT2" s="546"/>
      <c r="HLU2" s="539"/>
      <c r="HLV2" s="545"/>
      <c r="HLW2" s="545"/>
      <c r="HLX2" s="546"/>
      <c r="HLY2" s="539"/>
      <c r="HLZ2" s="545"/>
      <c r="HMA2" s="545"/>
      <c r="HMB2" s="546"/>
      <c r="HMC2" s="539"/>
      <c r="HMD2" s="545"/>
      <c r="HME2" s="545"/>
      <c r="HMF2" s="546"/>
      <c r="HMG2" s="539"/>
      <c r="HMH2" s="545"/>
      <c r="HMI2" s="545"/>
      <c r="HMJ2" s="546"/>
      <c r="HMK2" s="539"/>
      <c r="HML2" s="545"/>
      <c r="HMM2" s="545"/>
      <c r="HMN2" s="546"/>
      <c r="HMO2" s="539"/>
      <c r="HMP2" s="545"/>
      <c r="HMQ2" s="545"/>
      <c r="HMR2" s="546"/>
      <c r="HMS2" s="539"/>
      <c r="HMT2" s="545"/>
      <c r="HMU2" s="545"/>
      <c r="HMV2" s="546"/>
      <c r="HMW2" s="539"/>
      <c r="HMX2" s="545"/>
      <c r="HMY2" s="545"/>
      <c r="HMZ2" s="546"/>
      <c r="HNA2" s="539"/>
      <c r="HNB2" s="545"/>
      <c r="HNC2" s="545"/>
      <c r="HND2" s="546"/>
      <c r="HNE2" s="539"/>
      <c r="HNF2" s="545"/>
      <c r="HNG2" s="545"/>
      <c r="HNH2" s="546"/>
      <c r="HNI2" s="539"/>
      <c r="HNJ2" s="545"/>
      <c r="HNK2" s="545"/>
      <c r="HNL2" s="546"/>
      <c r="HNM2" s="539"/>
      <c r="HNN2" s="545"/>
      <c r="HNO2" s="545"/>
      <c r="HNP2" s="546"/>
      <c r="HNQ2" s="539"/>
      <c r="HNR2" s="545"/>
      <c r="HNS2" s="545"/>
      <c r="HNT2" s="546"/>
      <c r="HNU2" s="539"/>
      <c r="HNV2" s="545"/>
      <c r="HNW2" s="545"/>
      <c r="HNX2" s="546"/>
      <c r="HNY2" s="539"/>
      <c r="HNZ2" s="545"/>
      <c r="HOA2" s="545"/>
      <c r="HOB2" s="546"/>
      <c r="HOC2" s="539"/>
      <c r="HOD2" s="545"/>
      <c r="HOE2" s="545"/>
      <c r="HOF2" s="546"/>
      <c r="HOG2" s="539"/>
      <c r="HOH2" s="545"/>
      <c r="HOI2" s="545"/>
      <c r="HOJ2" s="546"/>
      <c r="HOK2" s="539"/>
      <c r="HOL2" s="545"/>
      <c r="HOM2" s="545"/>
      <c r="HON2" s="546"/>
      <c r="HOO2" s="539"/>
      <c r="HOP2" s="545"/>
      <c r="HOQ2" s="545"/>
      <c r="HOR2" s="546"/>
      <c r="HOS2" s="539"/>
      <c r="HOT2" s="545"/>
      <c r="HOU2" s="545"/>
      <c r="HOV2" s="546"/>
      <c r="HOW2" s="539"/>
      <c r="HOX2" s="545"/>
      <c r="HOY2" s="545"/>
      <c r="HOZ2" s="546"/>
      <c r="HPA2" s="539"/>
      <c r="HPB2" s="545"/>
      <c r="HPC2" s="545"/>
      <c r="HPD2" s="546"/>
      <c r="HPE2" s="539"/>
      <c r="HPF2" s="545"/>
      <c r="HPG2" s="545"/>
      <c r="HPH2" s="546"/>
      <c r="HPI2" s="539"/>
      <c r="HPJ2" s="545"/>
      <c r="HPK2" s="545"/>
      <c r="HPL2" s="546"/>
      <c r="HPM2" s="539"/>
      <c r="HPN2" s="545"/>
      <c r="HPO2" s="545"/>
      <c r="HPP2" s="546"/>
      <c r="HPQ2" s="539"/>
      <c r="HPR2" s="545"/>
      <c r="HPS2" s="545"/>
      <c r="HPT2" s="546"/>
      <c r="HPU2" s="539"/>
      <c r="HPV2" s="545"/>
      <c r="HPW2" s="545"/>
      <c r="HPX2" s="546"/>
      <c r="HPY2" s="539"/>
      <c r="HPZ2" s="545"/>
      <c r="HQA2" s="545"/>
      <c r="HQB2" s="546"/>
      <c r="HQC2" s="539"/>
      <c r="HQD2" s="545"/>
      <c r="HQE2" s="545"/>
      <c r="HQF2" s="546"/>
      <c r="HQG2" s="539"/>
      <c r="HQH2" s="545"/>
      <c r="HQI2" s="545"/>
      <c r="HQJ2" s="546"/>
      <c r="HQK2" s="539"/>
      <c r="HQL2" s="545"/>
      <c r="HQM2" s="545"/>
      <c r="HQN2" s="546"/>
      <c r="HQO2" s="539"/>
      <c r="HQP2" s="545"/>
      <c r="HQQ2" s="545"/>
      <c r="HQR2" s="546"/>
      <c r="HQS2" s="539"/>
      <c r="HQT2" s="545"/>
      <c r="HQU2" s="545"/>
      <c r="HQV2" s="546"/>
      <c r="HQW2" s="539"/>
      <c r="HQX2" s="545"/>
      <c r="HQY2" s="545"/>
      <c r="HQZ2" s="546"/>
      <c r="HRA2" s="539"/>
      <c r="HRB2" s="545"/>
      <c r="HRC2" s="545"/>
      <c r="HRD2" s="546"/>
      <c r="HRE2" s="539"/>
      <c r="HRF2" s="545"/>
      <c r="HRG2" s="545"/>
      <c r="HRH2" s="546"/>
      <c r="HRI2" s="539"/>
      <c r="HRJ2" s="545"/>
      <c r="HRK2" s="545"/>
      <c r="HRL2" s="546"/>
      <c r="HRM2" s="539"/>
      <c r="HRN2" s="545"/>
      <c r="HRO2" s="545"/>
      <c r="HRP2" s="546"/>
      <c r="HRQ2" s="539"/>
      <c r="HRR2" s="545"/>
      <c r="HRS2" s="545"/>
      <c r="HRT2" s="546"/>
      <c r="HRU2" s="539"/>
      <c r="HRV2" s="545"/>
      <c r="HRW2" s="545"/>
      <c r="HRX2" s="546"/>
      <c r="HRY2" s="539"/>
      <c r="HRZ2" s="545"/>
      <c r="HSA2" s="545"/>
      <c r="HSB2" s="546"/>
      <c r="HSC2" s="539"/>
      <c r="HSD2" s="545"/>
      <c r="HSE2" s="545"/>
      <c r="HSF2" s="546"/>
      <c r="HSG2" s="539"/>
      <c r="HSH2" s="545"/>
      <c r="HSI2" s="545"/>
      <c r="HSJ2" s="546"/>
      <c r="HSK2" s="539"/>
      <c r="HSL2" s="545"/>
      <c r="HSM2" s="545"/>
      <c r="HSN2" s="546"/>
      <c r="HSO2" s="539"/>
      <c r="HSP2" s="545"/>
      <c r="HSQ2" s="545"/>
      <c r="HSR2" s="546"/>
      <c r="HSS2" s="539"/>
      <c r="HST2" s="545"/>
      <c r="HSU2" s="545"/>
      <c r="HSV2" s="546"/>
      <c r="HSW2" s="539"/>
      <c r="HSX2" s="545"/>
      <c r="HSY2" s="545"/>
      <c r="HSZ2" s="546"/>
      <c r="HTA2" s="539"/>
      <c r="HTB2" s="545"/>
      <c r="HTC2" s="545"/>
      <c r="HTD2" s="546"/>
      <c r="HTE2" s="539"/>
      <c r="HTF2" s="545"/>
      <c r="HTG2" s="545"/>
      <c r="HTH2" s="546"/>
      <c r="HTI2" s="539"/>
      <c r="HTJ2" s="545"/>
      <c r="HTK2" s="545"/>
      <c r="HTL2" s="546"/>
      <c r="HTM2" s="539"/>
      <c r="HTN2" s="545"/>
      <c r="HTO2" s="545"/>
      <c r="HTP2" s="546"/>
      <c r="HTQ2" s="539"/>
      <c r="HTR2" s="545"/>
      <c r="HTS2" s="545"/>
      <c r="HTT2" s="546"/>
      <c r="HTU2" s="539"/>
      <c r="HTV2" s="545"/>
      <c r="HTW2" s="545"/>
      <c r="HTX2" s="546"/>
      <c r="HTY2" s="539"/>
      <c r="HTZ2" s="545"/>
      <c r="HUA2" s="545"/>
      <c r="HUB2" s="546"/>
      <c r="HUC2" s="539"/>
      <c r="HUD2" s="545"/>
      <c r="HUE2" s="545"/>
      <c r="HUF2" s="546"/>
      <c r="HUG2" s="539"/>
      <c r="HUH2" s="545"/>
      <c r="HUI2" s="545"/>
      <c r="HUJ2" s="546"/>
      <c r="HUK2" s="539"/>
      <c r="HUL2" s="545"/>
      <c r="HUM2" s="545"/>
      <c r="HUN2" s="546"/>
      <c r="HUO2" s="539"/>
      <c r="HUP2" s="545"/>
      <c r="HUQ2" s="545"/>
      <c r="HUR2" s="546"/>
      <c r="HUS2" s="539"/>
      <c r="HUT2" s="545"/>
      <c r="HUU2" s="545"/>
      <c r="HUV2" s="546"/>
      <c r="HUW2" s="539"/>
      <c r="HUX2" s="545"/>
      <c r="HUY2" s="545"/>
      <c r="HUZ2" s="546"/>
      <c r="HVA2" s="539"/>
      <c r="HVB2" s="545"/>
      <c r="HVC2" s="545"/>
      <c r="HVD2" s="546"/>
      <c r="HVE2" s="539"/>
      <c r="HVF2" s="545"/>
      <c r="HVG2" s="545"/>
      <c r="HVH2" s="546"/>
      <c r="HVI2" s="539"/>
      <c r="HVJ2" s="545"/>
      <c r="HVK2" s="545"/>
      <c r="HVL2" s="546"/>
      <c r="HVM2" s="539"/>
      <c r="HVN2" s="545"/>
      <c r="HVO2" s="545"/>
      <c r="HVP2" s="546"/>
      <c r="HVQ2" s="539"/>
      <c r="HVR2" s="545"/>
      <c r="HVS2" s="545"/>
      <c r="HVT2" s="546"/>
      <c r="HVU2" s="539"/>
      <c r="HVV2" s="545"/>
      <c r="HVW2" s="545"/>
      <c r="HVX2" s="546"/>
      <c r="HVY2" s="539"/>
      <c r="HVZ2" s="545"/>
      <c r="HWA2" s="545"/>
      <c r="HWB2" s="546"/>
      <c r="HWC2" s="539"/>
      <c r="HWD2" s="545"/>
      <c r="HWE2" s="545"/>
      <c r="HWF2" s="546"/>
      <c r="HWG2" s="539"/>
      <c r="HWH2" s="545"/>
      <c r="HWI2" s="545"/>
      <c r="HWJ2" s="546"/>
      <c r="HWK2" s="539"/>
      <c r="HWL2" s="545"/>
      <c r="HWM2" s="545"/>
      <c r="HWN2" s="546"/>
      <c r="HWO2" s="539"/>
      <c r="HWP2" s="545"/>
      <c r="HWQ2" s="545"/>
      <c r="HWR2" s="546"/>
      <c r="HWS2" s="539"/>
      <c r="HWT2" s="545"/>
      <c r="HWU2" s="545"/>
      <c r="HWV2" s="546"/>
      <c r="HWW2" s="539"/>
      <c r="HWX2" s="545"/>
      <c r="HWY2" s="545"/>
      <c r="HWZ2" s="546"/>
      <c r="HXA2" s="539"/>
      <c r="HXB2" s="545"/>
      <c r="HXC2" s="545"/>
      <c r="HXD2" s="546"/>
      <c r="HXE2" s="539"/>
      <c r="HXF2" s="545"/>
      <c r="HXG2" s="545"/>
      <c r="HXH2" s="546"/>
      <c r="HXI2" s="539"/>
      <c r="HXJ2" s="545"/>
      <c r="HXK2" s="545"/>
      <c r="HXL2" s="546"/>
      <c r="HXM2" s="539"/>
      <c r="HXN2" s="545"/>
      <c r="HXO2" s="545"/>
      <c r="HXP2" s="546"/>
      <c r="HXQ2" s="539"/>
      <c r="HXR2" s="545"/>
      <c r="HXS2" s="545"/>
      <c r="HXT2" s="546"/>
      <c r="HXU2" s="539"/>
      <c r="HXV2" s="545"/>
      <c r="HXW2" s="545"/>
      <c r="HXX2" s="546"/>
      <c r="HXY2" s="539"/>
      <c r="HXZ2" s="545"/>
      <c r="HYA2" s="545"/>
      <c r="HYB2" s="546"/>
      <c r="HYC2" s="539"/>
      <c r="HYD2" s="545"/>
      <c r="HYE2" s="545"/>
      <c r="HYF2" s="546"/>
      <c r="HYG2" s="539"/>
      <c r="HYH2" s="545"/>
      <c r="HYI2" s="545"/>
      <c r="HYJ2" s="546"/>
      <c r="HYK2" s="539"/>
      <c r="HYL2" s="545"/>
      <c r="HYM2" s="545"/>
      <c r="HYN2" s="546"/>
      <c r="HYO2" s="539"/>
      <c r="HYP2" s="545"/>
      <c r="HYQ2" s="545"/>
      <c r="HYR2" s="546"/>
      <c r="HYS2" s="539"/>
      <c r="HYT2" s="545"/>
      <c r="HYU2" s="545"/>
      <c r="HYV2" s="546"/>
      <c r="HYW2" s="539"/>
      <c r="HYX2" s="545"/>
      <c r="HYY2" s="545"/>
      <c r="HYZ2" s="546"/>
      <c r="HZA2" s="539"/>
      <c r="HZB2" s="545"/>
      <c r="HZC2" s="545"/>
      <c r="HZD2" s="546"/>
      <c r="HZE2" s="539"/>
      <c r="HZF2" s="545"/>
      <c r="HZG2" s="545"/>
      <c r="HZH2" s="546"/>
      <c r="HZI2" s="539"/>
      <c r="HZJ2" s="545"/>
      <c r="HZK2" s="545"/>
      <c r="HZL2" s="546"/>
      <c r="HZM2" s="539"/>
      <c r="HZN2" s="545"/>
      <c r="HZO2" s="545"/>
      <c r="HZP2" s="546"/>
      <c r="HZQ2" s="539"/>
      <c r="HZR2" s="545"/>
      <c r="HZS2" s="545"/>
      <c r="HZT2" s="546"/>
      <c r="HZU2" s="539"/>
      <c r="HZV2" s="545"/>
      <c r="HZW2" s="545"/>
      <c r="HZX2" s="546"/>
      <c r="HZY2" s="539"/>
      <c r="HZZ2" s="545"/>
      <c r="IAA2" s="545"/>
      <c r="IAB2" s="546"/>
      <c r="IAC2" s="539"/>
      <c r="IAD2" s="545"/>
      <c r="IAE2" s="545"/>
      <c r="IAF2" s="546"/>
      <c r="IAG2" s="539"/>
      <c r="IAH2" s="545"/>
      <c r="IAI2" s="545"/>
      <c r="IAJ2" s="546"/>
      <c r="IAK2" s="539"/>
      <c r="IAL2" s="545"/>
      <c r="IAM2" s="545"/>
      <c r="IAN2" s="546"/>
      <c r="IAO2" s="539"/>
      <c r="IAP2" s="545"/>
      <c r="IAQ2" s="545"/>
      <c r="IAR2" s="546"/>
      <c r="IAS2" s="539"/>
      <c r="IAT2" s="545"/>
      <c r="IAU2" s="545"/>
      <c r="IAV2" s="546"/>
      <c r="IAW2" s="539"/>
      <c r="IAX2" s="545"/>
      <c r="IAY2" s="545"/>
      <c r="IAZ2" s="546"/>
      <c r="IBA2" s="539"/>
      <c r="IBB2" s="545"/>
      <c r="IBC2" s="545"/>
      <c r="IBD2" s="546"/>
      <c r="IBE2" s="539"/>
      <c r="IBF2" s="545"/>
      <c r="IBG2" s="545"/>
      <c r="IBH2" s="546"/>
      <c r="IBI2" s="539"/>
      <c r="IBJ2" s="545"/>
      <c r="IBK2" s="545"/>
      <c r="IBL2" s="546"/>
      <c r="IBM2" s="539"/>
      <c r="IBN2" s="545"/>
      <c r="IBO2" s="545"/>
      <c r="IBP2" s="546"/>
      <c r="IBQ2" s="539"/>
      <c r="IBR2" s="545"/>
      <c r="IBS2" s="545"/>
      <c r="IBT2" s="546"/>
      <c r="IBU2" s="539"/>
      <c r="IBV2" s="545"/>
      <c r="IBW2" s="545"/>
      <c r="IBX2" s="546"/>
      <c r="IBY2" s="539"/>
      <c r="IBZ2" s="545"/>
      <c r="ICA2" s="545"/>
      <c r="ICB2" s="546"/>
      <c r="ICC2" s="539"/>
      <c r="ICD2" s="545"/>
      <c r="ICE2" s="545"/>
      <c r="ICF2" s="546"/>
      <c r="ICG2" s="539"/>
      <c r="ICH2" s="545"/>
      <c r="ICI2" s="545"/>
      <c r="ICJ2" s="546"/>
      <c r="ICK2" s="539"/>
      <c r="ICL2" s="545"/>
      <c r="ICM2" s="545"/>
      <c r="ICN2" s="546"/>
      <c r="ICO2" s="539"/>
      <c r="ICP2" s="545"/>
      <c r="ICQ2" s="545"/>
      <c r="ICR2" s="546"/>
      <c r="ICS2" s="539"/>
      <c r="ICT2" s="545"/>
      <c r="ICU2" s="545"/>
      <c r="ICV2" s="546"/>
      <c r="ICW2" s="539"/>
      <c r="ICX2" s="545"/>
      <c r="ICY2" s="545"/>
      <c r="ICZ2" s="546"/>
      <c r="IDA2" s="539"/>
      <c r="IDB2" s="545"/>
      <c r="IDC2" s="545"/>
      <c r="IDD2" s="546"/>
      <c r="IDE2" s="539"/>
      <c r="IDF2" s="545"/>
      <c r="IDG2" s="545"/>
      <c r="IDH2" s="546"/>
      <c r="IDI2" s="539"/>
      <c r="IDJ2" s="545"/>
      <c r="IDK2" s="545"/>
      <c r="IDL2" s="546"/>
      <c r="IDM2" s="539"/>
      <c r="IDN2" s="545"/>
      <c r="IDO2" s="545"/>
      <c r="IDP2" s="546"/>
      <c r="IDQ2" s="539"/>
      <c r="IDR2" s="545"/>
      <c r="IDS2" s="545"/>
      <c r="IDT2" s="546"/>
      <c r="IDU2" s="539"/>
      <c r="IDV2" s="545"/>
      <c r="IDW2" s="545"/>
      <c r="IDX2" s="546"/>
      <c r="IDY2" s="539"/>
      <c r="IDZ2" s="545"/>
      <c r="IEA2" s="545"/>
      <c r="IEB2" s="546"/>
      <c r="IEC2" s="539"/>
      <c r="IED2" s="545"/>
      <c r="IEE2" s="545"/>
      <c r="IEF2" s="546"/>
      <c r="IEG2" s="539"/>
      <c r="IEH2" s="545"/>
      <c r="IEI2" s="545"/>
      <c r="IEJ2" s="546"/>
      <c r="IEK2" s="539"/>
      <c r="IEL2" s="545"/>
      <c r="IEM2" s="545"/>
      <c r="IEN2" s="546"/>
      <c r="IEO2" s="539"/>
      <c r="IEP2" s="545"/>
      <c r="IEQ2" s="545"/>
      <c r="IER2" s="546"/>
      <c r="IES2" s="539"/>
      <c r="IET2" s="545"/>
      <c r="IEU2" s="545"/>
      <c r="IEV2" s="546"/>
      <c r="IEW2" s="539"/>
      <c r="IEX2" s="545"/>
      <c r="IEY2" s="545"/>
      <c r="IEZ2" s="546"/>
      <c r="IFA2" s="539"/>
      <c r="IFB2" s="545"/>
      <c r="IFC2" s="545"/>
      <c r="IFD2" s="546"/>
      <c r="IFE2" s="539"/>
      <c r="IFF2" s="545"/>
      <c r="IFG2" s="545"/>
      <c r="IFH2" s="546"/>
      <c r="IFI2" s="539"/>
      <c r="IFJ2" s="545"/>
      <c r="IFK2" s="545"/>
      <c r="IFL2" s="546"/>
      <c r="IFM2" s="539"/>
      <c r="IFN2" s="545"/>
      <c r="IFO2" s="545"/>
      <c r="IFP2" s="546"/>
      <c r="IFQ2" s="539"/>
      <c r="IFR2" s="545"/>
      <c r="IFS2" s="545"/>
      <c r="IFT2" s="546"/>
      <c r="IFU2" s="539"/>
      <c r="IFV2" s="545"/>
      <c r="IFW2" s="545"/>
      <c r="IFX2" s="546"/>
      <c r="IFY2" s="539"/>
      <c r="IFZ2" s="545"/>
      <c r="IGA2" s="545"/>
      <c r="IGB2" s="546"/>
      <c r="IGC2" s="539"/>
      <c r="IGD2" s="545"/>
      <c r="IGE2" s="545"/>
      <c r="IGF2" s="546"/>
      <c r="IGG2" s="539"/>
      <c r="IGH2" s="545"/>
      <c r="IGI2" s="545"/>
      <c r="IGJ2" s="546"/>
      <c r="IGK2" s="539"/>
      <c r="IGL2" s="545"/>
      <c r="IGM2" s="545"/>
      <c r="IGN2" s="546"/>
      <c r="IGO2" s="539"/>
      <c r="IGP2" s="545"/>
      <c r="IGQ2" s="545"/>
      <c r="IGR2" s="546"/>
      <c r="IGS2" s="539"/>
      <c r="IGT2" s="545"/>
      <c r="IGU2" s="545"/>
      <c r="IGV2" s="546"/>
      <c r="IGW2" s="539"/>
      <c r="IGX2" s="545"/>
      <c r="IGY2" s="545"/>
      <c r="IGZ2" s="546"/>
      <c r="IHA2" s="539"/>
      <c r="IHB2" s="545"/>
      <c r="IHC2" s="545"/>
      <c r="IHD2" s="546"/>
      <c r="IHE2" s="539"/>
      <c r="IHF2" s="545"/>
      <c r="IHG2" s="545"/>
      <c r="IHH2" s="546"/>
      <c r="IHI2" s="539"/>
      <c r="IHJ2" s="545"/>
      <c r="IHK2" s="545"/>
      <c r="IHL2" s="546"/>
      <c r="IHM2" s="539"/>
      <c r="IHN2" s="545"/>
      <c r="IHO2" s="545"/>
      <c r="IHP2" s="546"/>
      <c r="IHQ2" s="539"/>
      <c r="IHR2" s="545"/>
      <c r="IHS2" s="545"/>
      <c r="IHT2" s="546"/>
      <c r="IHU2" s="539"/>
      <c r="IHV2" s="545"/>
      <c r="IHW2" s="545"/>
      <c r="IHX2" s="546"/>
      <c r="IHY2" s="539"/>
      <c r="IHZ2" s="545"/>
      <c r="IIA2" s="545"/>
      <c r="IIB2" s="546"/>
      <c r="IIC2" s="539"/>
      <c r="IID2" s="545"/>
      <c r="IIE2" s="545"/>
      <c r="IIF2" s="546"/>
      <c r="IIG2" s="539"/>
      <c r="IIH2" s="545"/>
      <c r="III2" s="545"/>
      <c r="IIJ2" s="546"/>
      <c r="IIK2" s="539"/>
      <c r="IIL2" s="545"/>
      <c r="IIM2" s="545"/>
      <c r="IIN2" s="546"/>
      <c r="IIO2" s="539"/>
      <c r="IIP2" s="545"/>
      <c r="IIQ2" s="545"/>
      <c r="IIR2" s="546"/>
      <c r="IIS2" s="539"/>
      <c r="IIT2" s="545"/>
      <c r="IIU2" s="545"/>
      <c r="IIV2" s="546"/>
      <c r="IIW2" s="539"/>
      <c r="IIX2" s="545"/>
      <c r="IIY2" s="545"/>
      <c r="IIZ2" s="546"/>
      <c r="IJA2" s="539"/>
      <c r="IJB2" s="545"/>
      <c r="IJC2" s="545"/>
      <c r="IJD2" s="546"/>
      <c r="IJE2" s="539"/>
      <c r="IJF2" s="545"/>
      <c r="IJG2" s="545"/>
      <c r="IJH2" s="546"/>
      <c r="IJI2" s="539"/>
      <c r="IJJ2" s="545"/>
      <c r="IJK2" s="545"/>
      <c r="IJL2" s="546"/>
      <c r="IJM2" s="539"/>
      <c r="IJN2" s="545"/>
      <c r="IJO2" s="545"/>
      <c r="IJP2" s="546"/>
      <c r="IJQ2" s="539"/>
      <c r="IJR2" s="545"/>
      <c r="IJS2" s="545"/>
      <c r="IJT2" s="546"/>
      <c r="IJU2" s="539"/>
      <c r="IJV2" s="545"/>
      <c r="IJW2" s="545"/>
      <c r="IJX2" s="546"/>
      <c r="IJY2" s="539"/>
      <c r="IJZ2" s="545"/>
      <c r="IKA2" s="545"/>
      <c r="IKB2" s="546"/>
      <c r="IKC2" s="539"/>
      <c r="IKD2" s="545"/>
      <c r="IKE2" s="545"/>
      <c r="IKF2" s="546"/>
      <c r="IKG2" s="539"/>
      <c r="IKH2" s="545"/>
      <c r="IKI2" s="545"/>
      <c r="IKJ2" s="546"/>
      <c r="IKK2" s="539"/>
      <c r="IKL2" s="545"/>
      <c r="IKM2" s="545"/>
      <c r="IKN2" s="546"/>
      <c r="IKO2" s="539"/>
      <c r="IKP2" s="545"/>
      <c r="IKQ2" s="545"/>
      <c r="IKR2" s="546"/>
      <c r="IKS2" s="539"/>
      <c r="IKT2" s="545"/>
      <c r="IKU2" s="545"/>
      <c r="IKV2" s="546"/>
      <c r="IKW2" s="539"/>
      <c r="IKX2" s="545"/>
      <c r="IKY2" s="545"/>
      <c r="IKZ2" s="546"/>
      <c r="ILA2" s="539"/>
      <c r="ILB2" s="545"/>
      <c r="ILC2" s="545"/>
      <c r="ILD2" s="546"/>
      <c r="ILE2" s="539"/>
      <c r="ILF2" s="545"/>
      <c r="ILG2" s="545"/>
      <c r="ILH2" s="546"/>
      <c r="ILI2" s="539"/>
      <c r="ILJ2" s="545"/>
      <c r="ILK2" s="545"/>
      <c r="ILL2" s="546"/>
      <c r="ILM2" s="539"/>
      <c r="ILN2" s="545"/>
      <c r="ILO2" s="545"/>
      <c r="ILP2" s="546"/>
      <c r="ILQ2" s="539"/>
      <c r="ILR2" s="545"/>
      <c r="ILS2" s="545"/>
      <c r="ILT2" s="546"/>
      <c r="ILU2" s="539"/>
      <c r="ILV2" s="545"/>
      <c r="ILW2" s="545"/>
      <c r="ILX2" s="546"/>
      <c r="ILY2" s="539"/>
      <c r="ILZ2" s="545"/>
      <c r="IMA2" s="545"/>
      <c r="IMB2" s="546"/>
      <c r="IMC2" s="539"/>
      <c r="IMD2" s="545"/>
      <c r="IME2" s="545"/>
      <c r="IMF2" s="546"/>
      <c r="IMG2" s="539"/>
      <c r="IMH2" s="545"/>
      <c r="IMI2" s="545"/>
      <c r="IMJ2" s="546"/>
      <c r="IMK2" s="539"/>
      <c r="IML2" s="545"/>
      <c r="IMM2" s="545"/>
      <c r="IMN2" s="546"/>
      <c r="IMO2" s="539"/>
      <c r="IMP2" s="545"/>
      <c r="IMQ2" s="545"/>
      <c r="IMR2" s="546"/>
      <c r="IMS2" s="539"/>
      <c r="IMT2" s="545"/>
      <c r="IMU2" s="545"/>
      <c r="IMV2" s="546"/>
      <c r="IMW2" s="539"/>
      <c r="IMX2" s="545"/>
      <c r="IMY2" s="545"/>
      <c r="IMZ2" s="546"/>
      <c r="INA2" s="539"/>
      <c r="INB2" s="545"/>
      <c r="INC2" s="545"/>
      <c r="IND2" s="546"/>
      <c r="INE2" s="539"/>
      <c r="INF2" s="545"/>
      <c r="ING2" s="545"/>
      <c r="INH2" s="546"/>
      <c r="INI2" s="539"/>
      <c r="INJ2" s="545"/>
      <c r="INK2" s="545"/>
      <c r="INL2" s="546"/>
      <c r="INM2" s="539"/>
      <c r="INN2" s="545"/>
      <c r="INO2" s="545"/>
      <c r="INP2" s="546"/>
      <c r="INQ2" s="539"/>
      <c r="INR2" s="545"/>
      <c r="INS2" s="545"/>
      <c r="INT2" s="546"/>
      <c r="INU2" s="539"/>
      <c r="INV2" s="545"/>
      <c r="INW2" s="545"/>
      <c r="INX2" s="546"/>
      <c r="INY2" s="539"/>
      <c r="INZ2" s="545"/>
      <c r="IOA2" s="545"/>
      <c r="IOB2" s="546"/>
      <c r="IOC2" s="539"/>
      <c r="IOD2" s="545"/>
      <c r="IOE2" s="545"/>
      <c r="IOF2" s="546"/>
      <c r="IOG2" s="539"/>
      <c r="IOH2" s="545"/>
      <c r="IOI2" s="545"/>
      <c r="IOJ2" s="546"/>
      <c r="IOK2" s="539"/>
      <c r="IOL2" s="545"/>
      <c r="IOM2" s="545"/>
      <c r="ION2" s="546"/>
      <c r="IOO2" s="539"/>
      <c r="IOP2" s="545"/>
      <c r="IOQ2" s="545"/>
      <c r="IOR2" s="546"/>
      <c r="IOS2" s="539"/>
      <c r="IOT2" s="545"/>
      <c r="IOU2" s="545"/>
      <c r="IOV2" s="546"/>
      <c r="IOW2" s="539"/>
      <c r="IOX2" s="545"/>
      <c r="IOY2" s="545"/>
      <c r="IOZ2" s="546"/>
      <c r="IPA2" s="539"/>
      <c r="IPB2" s="545"/>
      <c r="IPC2" s="545"/>
      <c r="IPD2" s="546"/>
      <c r="IPE2" s="539"/>
      <c r="IPF2" s="545"/>
      <c r="IPG2" s="545"/>
      <c r="IPH2" s="546"/>
      <c r="IPI2" s="539"/>
      <c r="IPJ2" s="545"/>
      <c r="IPK2" s="545"/>
      <c r="IPL2" s="546"/>
      <c r="IPM2" s="539"/>
      <c r="IPN2" s="545"/>
      <c r="IPO2" s="545"/>
      <c r="IPP2" s="546"/>
      <c r="IPQ2" s="539"/>
      <c r="IPR2" s="545"/>
      <c r="IPS2" s="545"/>
      <c r="IPT2" s="546"/>
      <c r="IPU2" s="539"/>
      <c r="IPV2" s="545"/>
      <c r="IPW2" s="545"/>
      <c r="IPX2" s="546"/>
      <c r="IPY2" s="539"/>
      <c r="IPZ2" s="545"/>
      <c r="IQA2" s="545"/>
      <c r="IQB2" s="546"/>
      <c r="IQC2" s="539"/>
      <c r="IQD2" s="545"/>
      <c r="IQE2" s="545"/>
      <c r="IQF2" s="546"/>
      <c r="IQG2" s="539"/>
      <c r="IQH2" s="545"/>
      <c r="IQI2" s="545"/>
      <c r="IQJ2" s="546"/>
      <c r="IQK2" s="539"/>
      <c r="IQL2" s="545"/>
      <c r="IQM2" s="545"/>
      <c r="IQN2" s="546"/>
      <c r="IQO2" s="539"/>
      <c r="IQP2" s="545"/>
      <c r="IQQ2" s="545"/>
      <c r="IQR2" s="546"/>
      <c r="IQS2" s="539"/>
      <c r="IQT2" s="545"/>
      <c r="IQU2" s="545"/>
      <c r="IQV2" s="546"/>
      <c r="IQW2" s="539"/>
      <c r="IQX2" s="545"/>
      <c r="IQY2" s="545"/>
      <c r="IQZ2" s="546"/>
      <c r="IRA2" s="539"/>
      <c r="IRB2" s="545"/>
      <c r="IRC2" s="545"/>
      <c r="IRD2" s="546"/>
      <c r="IRE2" s="539"/>
      <c r="IRF2" s="545"/>
      <c r="IRG2" s="545"/>
      <c r="IRH2" s="546"/>
      <c r="IRI2" s="539"/>
      <c r="IRJ2" s="545"/>
      <c r="IRK2" s="545"/>
      <c r="IRL2" s="546"/>
      <c r="IRM2" s="539"/>
      <c r="IRN2" s="545"/>
      <c r="IRO2" s="545"/>
      <c r="IRP2" s="546"/>
      <c r="IRQ2" s="539"/>
      <c r="IRR2" s="545"/>
      <c r="IRS2" s="545"/>
      <c r="IRT2" s="546"/>
      <c r="IRU2" s="539"/>
      <c r="IRV2" s="545"/>
      <c r="IRW2" s="545"/>
      <c r="IRX2" s="546"/>
      <c r="IRY2" s="539"/>
      <c r="IRZ2" s="545"/>
      <c r="ISA2" s="545"/>
      <c r="ISB2" s="546"/>
      <c r="ISC2" s="539"/>
      <c r="ISD2" s="545"/>
      <c r="ISE2" s="545"/>
      <c r="ISF2" s="546"/>
      <c r="ISG2" s="539"/>
      <c r="ISH2" s="545"/>
      <c r="ISI2" s="545"/>
      <c r="ISJ2" s="546"/>
      <c r="ISK2" s="539"/>
      <c r="ISL2" s="545"/>
      <c r="ISM2" s="545"/>
      <c r="ISN2" s="546"/>
      <c r="ISO2" s="539"/>
      <c r="ISP2" s="545"/>
      <c r="ISQ2" s="545"/>
      <c r="ISR2" s="546"/>
      <c r="ISS2" s="539"/>
      <c r="IST2" s="545"/>
      <c r="ISU2" s="545"/>
      <c r="ISV2" s="546"/>
      <c r="ISW2" s="539"/>
      <c r="ISX2" s="545"/>
      <c r="ISY2" s="545"/>
      <c r="ISZ2" s="546"/>
      <c r="ITA2" s="539"/>
      <c r="ITB2" s="545"/>
      <c r="ITC2" s="545"/>
      <c r="ITD2" s="546"/>
      <c r="ITE2" s="539"/>
      <c r="ITF2" s="545"/>
      <c r="ITG2" s="545"/>
      <c r="ITH2" s="546"/>
      <c r="ITI2" s="539"/>
      <c r="ITJ2" s="545"/>
      <c r="ITK2" s="545"/>
      <c r="ITL2" s="546"/>
      <c r="ITM2" s="539"/>
      <c r="ITN2" s="545"/>
      <c r="ITO2" s="545"/>
      <c r="ITP2" s="546"/>
      <c r="ITQ2" s="539"/>
      <c r="ITR2" s="545"/>
      <c r="ITS2" s="545"/>
      <c r="ITT2" s="546"/>
      <c r="ITU2" s="539"/>
      <c r="ITV2" s="545"/>
      <c r="ITW2" s="545"/>
      <c r="ITX2" s="546"/>
      <c r="ITY2" s="539"/>
      <c r="ITZ2" s="545"/>
      <c r="IUA2" s="545"/>
      <c r="IUB2" s="546"/>
      <c r="IUC2" s="539"/>
      <c r="IUD2" s="545"/>
      <c r="IUE2" s="545"/>
      <c r="IUF2" s="546"/>
      <c r="IUG2" s="539"/>
      <c r="IUH2" s="545"/>
      <c r="IUI2" s="545"/>
      <c r="IUJ2" s="546"/>
      <c r="IUK2" s="539"/>
      <c r="IUL2" s="545"/>
      <c r="IUM2" s="545"/>
      <c r="IUN2" s="546"/>
      <c r="IUO2" s="539"/>
      <c r="IUP2" s="545"/>
      <c r="IUQ2" s="545"/>
      <c r="IUR2" s="546"/>
      <c r="IUS2" s="539"/>
      <c r="IUT2" s="545"/>
      <c r="IUU2" s="545"/>
      <c r="IUV2" s="546"/>
      <c r="IUW2" s="539"/>
      <c r="IUX2" s="545"/>
      <c r="IUY2" s="545"/>
      <c r="IUZ2" s="546"/>
      <c r="IVA2" s="539"/>
      <c r="IVB2" s="545"/>
      <c r="IVC2" s="545"/>
      <c r="IVD2" s="546"/>
      <c r="IVE2" s="539"/>
      <c r="IVF2" s="545"/>
      <c r="IVG2" s="545"/>
      <c r="IVH2" s="546"/>
      <c r="IVI2" s="539"/>
      <c r="IVJ2" s="545"/>
      <c r="IVK2" s="545"/>
      <c r="IVL2" s="546"/>
      <c r="IVM2" s="539"/>
      <c r="IVN2" s="545"/>
      <c r="IVO2" s="545"/>
      <c r="IVP2" s="546"/>
      <c r="IVQ2" s="539"/>
      <c r="IVR2" s="545"/>
      <c r="IVS2" s="545"/>
      <c r="IVT2" s="546"/>
      <c r="IVU2" s="539"/>
      <c r="IVV2" s="545"/>
      <c r="IVW2" s="545"/>
      <c r="IVX2" s="546"/>
      <c r="IVY2" s="539"/>
      <c r="IVZ2" s="545"/>
      <c r="IWA2" s="545"/>
      <c r="IWB2" s="546"/>
      <c r="IWC2" s="539"/>
      <c r="IWD2" s="545"/>
      <c r="IWE2" s="545"/>
      <c r="IWF2" s="546"/>
      <c r="IWG2" s="539"/>
      <c r="IWH2" s="545"/>
      <c r="IWI2" s="545"/>
      <c r="IWJ2" s="546"/>
      <c r="IWK2" s="539"/>
      <c r="IWL2" s="545"/>
      <c r="IWM2" s="545"/>
      <c r="IWN2" s="546"/>
      <c r="IWO2" s="539"/>
      <c r="IWP2" s="545"/>
      <c r="IWQ2" s="545"/>
      <c r="IWR2" s="546"/>
      <c r="IWS2" s="539"/>
      <c r="IWT2" s="545"/>
      <c r="IWU2" s="545"/>
      <c r="IWV2" s="546"/>
      <c r="IWW2" s="539"/>
      <c r="IWX2" s="545"/>
      <c r="IWY2" s="545"/>
      <c r="IWZ2" s="546"/>
      <c r="IXA2" s="539"/>
      <c r="IXB2" s="545"/>
      <c r="IXC2" s="545"/>
      <c r="IXD2" s="546"/>
      <c r="IXE2" s="539"/>
      <c r="IXF2" s="545"/>
      <c r="IXG2" s="545"/>
      <c r="IXH2" s="546"/>
      <c r="IXI2" s="539"/>
      <c r="IXJ2" s="545"/>
      <c r="IXK2" s="545"/>
      <c r="IXL2" s="546"/>
      <c r="IXM2" s="539"/>
      <c r="IXN2" s="545"/>
      <c r="IXO2" s="545"/>
      <c r="IXP2" s="546"/>
      <c r="IXQ2" s="539"/>
      <c r="IXR2" s="545"/>
      <c r="IXS2" s="545"/>
      <c r="IXT2" s="546"/>
      <c r="IXU2" s="539"/>
      <c r="IXV2" s="545"/>
      <c r="IXW2" s="545"/>
      <c r="IXX2" s="546"/>
      <c r="IXY2" s="539"/>
      <c r="IXZ2" s="545"/>
      <c r="IYA2" s="545"/>
      <c r="IYB2" s="546"/>
      <c r="IYC2" s="539"/>
      <c r="IYD2" s="545"/>
      <c r="IYE2" s="545"/>
      <c r="IYF2" s="546"/>
      <c r="IYG2" s="539"/>
      <c r="IYH2" s="545"/>
      <c r="IYI2" s="545"/>
      <c r="IYJ2" s="546"/>
      <c r="IYK2" s="539"/>
      <c r="IYL2" s="545"/>
      <c r="IYM2" s="545"/>
      <c r="IYN2" s="546"/>
      <c r="IYO2" s="539"/>
      <c r="IYP2" s="545"/>
      <c r="IYQ2" s="545"/>
      <c r="IYR2" s="546"/>
      <c r="IYS2" s="539"/>
      <c r="IYT2" s="545"/>
      <c r="IYU2" s="545"/>
      <c r="IYV2" s="546"/>
      <c r="IYW2" s="539"/>
      <c r="IYX2" s="545"/>
      <c r="IYY2" s="545"/>
      <c r="IYZ2" s="546"/>
      <c r="IZA2" s="539"/>
      <c r="IZB2" s="545"/>
      <c r="IZC2" s="545"/>
      <c r="IZD2" s="546"/>
      <c r="IZE2" s="539"/>
      <c r="IZF2" s="545"/>
      <c r="IZG2" s="545"/>
      <c r="IZH2" s="546"/>
      <c r="IZI2" s="539"/>
      <c r="IZJ2" s="545"/>
      <c r="IZK2" s="545"/>
      <c r="IZL2" s="546"/>
      <c r="IZM2" s="539"/>
      <c r="IZN2" s="545"/>
      <c r="IZO2" s="545"/>
      <c r="IZP2" s="546"/>
      <c r="IZQ2" s="539"/>
      <c r="IZR2" s="545"/>
      <c r="IZS2" s="545"/>
      <c r="IZT2" s="546"/>
      <c r="IZU2" s="539"/>
      <c r="IZV2" s="545"/>
      <c r="IZW2" s="545"/>
      <c r="IZX2" s="546"/>
      <c r="IZY2" s="539"/>
      <c r="IZZ2" s="545"/>
      <c r="JAA2" s="545"/>
      <c r="JAB2" s="546"/>
      <c r="JAC2" s="539"/>
      <c r="JAD2" s="545"/>
      <c r="JAE2" s="545"/>
      <c r="JAF2" s="546"/>
      <c r="JAG2" s="539"/>
      <c r="JAH2" s="545"/>
      <c r="JAI2" s="545"/>
      <c r="JAJ2" s="546"/>
      <c r="JAK2" s="539"/>
      <c r="JAL2" s="545"/>
      <c r="JAM2" s="545"/>
      <c r="JAN2" s="546"/>
      <c r="JAO2" s="539"/>
      <c r="JAP2" s="545"/>
      <c r="JAQ2" s="545"/>
      <c r="JAR2" s="546"/>
      <c r="JAS2" s="539"/>
      <c r="JAT2" s="545"/>
      <c r="JAU2" s="545"/>
      <c r="JAV2" s="546"/>
      <c r="JAW2" s="539"/>
      <c r="JAX2" s="545"/>
      <c r="JAY2" s="545"/>
      <c r="JAZ2" s="546"/>
      <c r="JBA2" s="539"/>
      <c r="JBB2" s="545"/>
      <c r="JBC2" s="545"/>
      <c r="JBD2" s="546"/>
      <c r="JBE2" s="539"/>
      <c r="JBF2" s="545"/>
      <c r="JBG2" s="545"/>
      <c r="JBH2" s="546"/>
      <c r="JBI2" s="539"/>
      <c r="JBJ2" s="545"/>
      <c r="JBK2" s="545"/>
      <c r="JBL2" s="546"/>
      <c r="JBM2" s="539"/>
      <c r="JBN2" s="545"/>
      <c r="JBO2" s="545"/>
      <c r="JBP2" s="546"/>
      <c r="JBQ2" s="539"/>
      <c r="JBR2" s="545"/>
      <c r="JBS2" s="545"/>
      <c r="JBT2" s="546"/>
      <c r="JBU2" s="539"/>
      <c r="JBV2" s="545"/>
      <c r="JBW2" s="545"/>
      <c r="JBX2" s="546"/>
      <c r="JBY2" s="539"/>
      <c r="JBZ2" s="545"/>
      <c r="JCA2" s="545"/>
      <c r="JCB2" s="546"/>
      <c r="JCC2" s="539"/>
      <c r="JCD2" s="545"/>
      <c r="JCE2" s="545"/>
      <c r="JCF2" s="546"/>
      <c r="JCG2" s="539"/>
      <c r="JCH2" s="545"/>
      <c r="JCI2" s="545"/>
      <c r="JCJ2" s="546"/>
      <c r="JCK2" s="539"/>
      <c r="JCL2" s="545"/>
      <c r="JCM2" s="545"/>
      <c r="JCN2" s="546"/>
      <c r="JCO2" s="539"/>
      <c r="JCP2" s="545"/>
      <c r="JCQ2" s="545"/>
      <c r="JCR2" s="546"/>
      <c r="JCS2" s="539"/>
      <c r="JCT2" s="545"/>
      <c r="JCU2" s="545"/>
      <c r="JCV2" s="546"/>
      <c r="JCW2" s="539"/>
      <c r="JCX2" s="545"/>
      <c r="JCY2" s="545"/>
      <c r="JCZ2" s="546"/>
      <c r="JDA2" s="539"/>
      <c r="JDB2" s="545"/>
      <c r="JDC2" s="545"/>
      <c r="JDD2" s="546"/>
      <c r="JDE2" s="539"/>
      <c r="JDF2" s="545"/>
      <c r="JDG2" s="545"/>
      <c r="JDH2" s="546"/>
      <c r="JDI2" s="539"/>
      <c r="JDJ2" s="545"/>
      <c r="JDK2" s="545"/>
      <c r="JDL2" s="546"/>
      <c r="JDM2" s="539"/>
      <c r="JDN2" s="545"/>
      <c r="JDO2" s="545"/>
      <c r="JDP2" s="546"/>
      <c r="JDQ2" s="539"/>
      <c r="JDR2" s="545"/>
      <c r="JDS2" s="545"/>
      <c r="JDT2" s="546"/>
      <c r="JDU2" s="539"/>
      <c r="JDV2" s="545"/>
      <c r="JDW2" s="545"/>
      <c r="JDX2" s="546"/>
      <c r="JDY2" s="539"/>
      <c r="JDZ2" s="545"/>
      <c r="JEA2" s="545"/>
      <c r="JEB2" s="546"/>
      <c r="JEC2" s="539"/>
      <c r="JED2" s="545"/>
      <c r="JEE2" s="545"/>
      <c r="JEF2" s="546"/>
      <c r="JEG2" s="539"/>
      <c r="JEH2" s="545"/>
      <c r="JEI2" s="545"/>
      <c r="JEJ2" s="546"/>
      <c r="JEK2" s="539"/>
      <c r="JEL2" s="545"/>
      <c r="JEM2" s="545"/>
      <c r="JEN2" s="546"/>
      <c r="JEO2" s="539"/>
      <c r="JEP2" s="545"/>
      <c r="JEQ2" s="545"/>
      <c r="JER2" s="546"/>
      <c r="JES2" s="539"/>
      <c r="JET2" s="545"/>
      <c r="JEU2" s="545"/>
      <c r="JEV2" s="546"/>
      <c r="JEW2" s="539"/>
      <c r="JEX2" s="545"/>
      <c r="JEY2" s="545"/>
      <c r="JEZ2" s="546"/>
      <c r="JFA2" s="539"/>
      <c r="JFB2" s="545"/>
      <c r="JFC2" s="545"/>
      <c r="JFD2" s="546"/>
      <c r="JFE2" s="539"/>
      <c r="JFF2" s="545"/>
      <c r="JFG2" s="545"/>
      <c r="JFH2" s="546"/>
      <c r="JFI2" s="539"/>
      <c r="JFJ2" s="545"/>
      <c r="JFK2" s="545"/>
      <c r="JFL2" s="546"/>
      <c r="JFM2" s="539"/>
      <c r="JFN2" s="545"/>
      <c r="JFO2" s="545"/>
      <c r="JFP2" s="546"/>
      <c r="JFQ2" s="539"/>
      <c r="JFR2" s="545"/>
      <c r="JFS2" s="545"/>
      <c r="JFT2" s="546"/>
      <c r="JFU2" s="539"/>
      <c r="JFV2" s="545"/>
      <c r="JFW2" s="545"/>
      <c r="JFX2" s="546"/>
      <c r="JFY2" s="539"/>
      <c r="JFZ2" s="545"/>
      <c r="JGA2" s="545"/>
      <c r="JGB2" s="546"/>
      <c r="JGC2" s="539"/>
      <c r="JGD2" s="545"/>
      <c r="JGE2" s="545"/>
      <c r="JGF2" s="546"/>
      <c r="JGG2" s="539"/>
      <c r="JGH2" s="545"/>
      <c r="JGI2" s="545"/>
      <c r="JGJ2" s="546"/>
      <c r="JGK2" s="539"/>
      <c r="JGL2" s="545"/>
      <c r="JGM2" s="545"/>
      <c r="JGN2" s="546"/>
      <c r="JGO2" s="539"/>
      <c r="JGP2" s="545"/>
      <c r="JGQ2" s="545"/>
      <c r="JGR2" s="546"/>
      <c r="JGS2" s="539"/>
      <c r="JGT2" s="545"/>
      <c r="JGU2" s="545"/>
      <c r="JGV2" s="546"/>
      <c r="JGW2" s="539"/>
      <c r="JGX2" s="545"/>
      <c r="JGY2" s="545"/>
      <c r="JGZ2" s="546"/>
      <c r="JHA2" s="539"/>
      <c r="JHB2" s="545"/>
      <c r="JHC2" s="545"/>
      <c r="JHD2" s="546"/>
      <c r="JHE2" s="539"/>
      <c r="JHF2" s="545"/>
      <c r="JHG2" s="545"/>
      <c r="JHH2" s="546"/>
      <c r="JHI2" s="539"/>
      <c r="JHJ2" s="545"/>
      <c r="JHK2" s="545"/>
      <c r="JHL2" s="546"/>
      <c r="JHM2" s="539"/>
      <c r="JHN2" s="545"/>
      <c r="JHO2" s="545"/>
      <c r="JHP2" s="546"/>
      <c r="JHQ2" s="539"/>
      <c r="JHR2" s="545"/>
      <c r="JHS2" s="545"/>
      <c r="JHT2" s="546"/>
      <c r="JHU2" s="539"/>
      <c r="JHV2" s="545"/>
      <c r="JHW2" s="545"/>
      <c r="JHX2" s="546"/>
      <c r="JHY2" s="539"/>
      <c r="JHZ2" s="545"/>
      <c r="JIA2" s="545"/>
      <c r="JIB2" s="546"/>
      <c r="JIC2" s="539"/>
      <c r="JID2" s="545"/>
      <c r="JIE2" s="545"/>
      <c r="JIF2" s="546"/>
      <c r="JIG2" s="539"/>
      <c r="JIH2" s="545"/>
      <c r="JII2" s="545"/>
      <c r="JIJ2" s="546"/>
      <c r="JIK2" s="539"/>
      <c r="JIL2" s="545"/>
      <c r="JIM2" s="545"/>
      <c r="JIN2" s="546"/>
      <c r="JIO2" s="539"/>
      <c r="JIP2" s="545"/>
      <c r="JIQ2" s="545"/>
      <c r="JIR2" s="546"/>
      <c r="JIS2" s="539"/>
      <c r="JIT2" s="545"/>
      <c r="JIU2" s="545"/>
      <c r="JIV2" s="546"/>
      <c r="JIW2" s="539"/>
      <c r="JIX2" s="545"/>
      <c r="JIY2" s="545"/>
      <c r="JIZ2" s="546"/>
      <c r="JJA2" s="539"/>
      <c r="JJB2" s="545"/>
      <c r="JJC2" s="545"/>
      <c r="JJD2" s="546"/>
      <c r="JJE2" s="539"/>
      <c r="JJF2" s="545"/>
      <c r="JJG2" s="545"/>
      <c r="JJH2" s="546"/>
      <c r="JJI2" s="539"/>
      <c r="JJJ2" s="545"/>
      <c r="JJK2" s="545"/>
      <c r="JJL2" s="546"/>
      <c r="JJM2" s="539"/>
      <c r="JJN2" s="545"/>
      <c r="JJO2" s="545"/>
      <c r="JJP2" s="546"/>
      <c r="JJQ2" s="539"/>
      <c r="JJR2" s="545"/>
      <c r="JJS2" s="545"/>
      <c r="JJT2" s="546"/>
      <c r="JJU2" s="539"/>
      <c r="JJV2" s="545"/>
      <c r="JJW2" s="545"/>
      <c r="JJX2" s="546"/>
      <c r="JJY2" s="539"/>
      <c r="JJZ2" s="545"/>
      <c r="JKA2" s="545"/>
      <c r="JKB2" s="546"/>
      <c r="JKC2" s="539"/>
      <c r="JKD2" s="545"/>
      <c r="JKE2" s="545"/>
      <c r="JKF2" s="546"/>
      <c r="JKG2" s="539"/>
      <c r="JKH2" s="545"/>
      <c r="JKI2" s="545"/>
      <c r="JKJ2" s="546"/>
      <c r="JKK2" s="539"/>
      <c r="JKL2" s="545"/>
      <c r="JKM2" s="545"/>
      <c r="JKN2" s="546"/>
      <c r="JKO2" s="539"/>
      <c r="JKP2" s="545"/>
      <c r="JKQ2" s="545"/>
      <c r="JKR2" s="546"/>
      <c r="JKS2" s="539"/>
      <c r="JKT2" s="545"/>
      <c r="JKU2" s="545"/>
      <c r="JKV2" s="546"/>
      <c r="JKW2" s="539"/>
      <c r="JKX2" s="545"/>
      <c r="JKY2" s="545"/>
      <c r="JKZ2" s="546"/>
      <c r="JLA2" s="539"/>
      <c r="JLB2" s="545"/>
      <c r="JLC2" s="545"/>
      <c r="JLD2" s="546"/>
      <c r="JLE2" s="539"/>
      <c r="JLF2" s="545"/>
      <c r="JLG2" s="545"/>
      <c r="JLH2" s="546"/>
      <c r="JLI2" s="539"/>
      <c r="JLJ2" s="545"/>
      <c r="JLK2" s="545"/>
      <c r="JLL2" s="546"/>
      <c r="JLM2" s="539"/>
      <c r="JLN2" s="545"/>
      <c r="JLO2" s="545"/>
      <c r="JLP2" s="546"/>
      <c r="JLQ2" s="539"/>
      <c r="JLR2" s="545"/>
      <c r="JLS2" s="545"/>
      <c r="JLT2" s="546"/>
      <c r="JLU2" s="539"/>
      <c r="JLV2" s="545"/>
      <c r="JLW2" s="545"/>
      <c r="JLX2" s="546"/>
      <c r="JLY2" s="539"/>
      <c r="JLZ2" s="545"/>
      <c r="JMA2" s="545"/>
      <c r="JMB2" s="546"/>
      <c r="JMC2" s="539"/>
      <c r="JMD2" s="545"/>
      <c r="JME2" s="545"/>
      <c r="JMF2" s="546"/>
      <c r="JMG2" s="539"/>
      <c r="JMH2" s="545"/>
      <c r="JMI2" s="545"/>
      <c r="JMJ2" s="546"/>
      <c r="JMK2" s="539"/>
      <c r="JML2" s="545"/>
      <c r="JMM2" s="545"/>
      <c r="JMN2" s="546"/>
      <c r="JMO2" s="539"/>
      <c r="JMP2" s="545"/>
      <c r="JMQ2" s="545"/>
      <c r="JMR2" s="546"/>
      <c r="JMS2" s="539"/>
      <c r="JMT2" s="545"/>
      <c r="JMU2" s="545"/>
      <c r="JMV2" s="546"/>
      <c r="JMW2" s="539"/>
      <c r="JMX2" s="545"/>
      <c r="JMY2" s="545"/>
      <c r="JMZ2" s="546"/>
      <c r="JNA2" s="539"/>
      <c r="JNB2" s="545"/>
      <c r="JNC2" s="545"/>
      <c r="JND2" s="546"/>
      <c r="JNE2" s="539"/>
      <c r="JNF2" s="545"/>
      <c r="JNG2" s="545"/>
      <c r="JNH2" s="546"/>
      <c r="JNI2" s="539"/>
      <c r="JNJ2" s="545"/>
      <c r="JNK2" s="545"/>
      <c r="JNL2" s="546"/>
      <c r="JNM2" s="539"/>
      <c r="JNN2" s="545"/>
      <c r="JNO2" s="545"/>
      <c r="JNP2" s="546"/>
      <c r="JNQ2" s="539"/>
      <c r="JNR2" s="545"/>
      <c r="JNS2" s="545"/>
      <c r="JNT2" s="546"/>
      <c r="JNU2" s="539"/>
      <c r="JNV2" s="545"/>
      <c r="JNW2" s="545"/>
      <c r="JNX2" s="546"/>
      <c r="JNY2" s="539"/>
      <c r="JNZ2" s="545"/>
      <c r="JOA2" s="545"/>
      <c r="JOB2" s="546"/>
      <c r="JOC2" s="539"/>
      <c r="JOD2" s="545"/>
      <c r="JOE2" s="545"/>
      <c r="JOF2" s="546"/>
      <c r="JOG2" s="539"/>
      <c r="JOH2" s="545"/>
      <c r="JOI2" s="545"/>
      <c r="JOJ2" s="546"/>
      <c r="JOK2" s="539"/>
      <c r="JOL2" s="545"/>
      <c r="JOM2" s="545"/>
      <c r="JON2" s="546"/>
      <c r="JOO2" s="539"/>
      <c r="JOP2" s="545"/>
      <c r="JOQ2" s="545"/>
      <c r="JOR2" s="546"/>
      <c r="JOS2" s="539"/>
      <c r="JOT2" s="545"/>
      <c r="JOU2" s="545"/>
      <c r="JOV2" s="546"/>
      <c r="JOW2" s="539"/>
      <c r="JOX2" s="545"/>
      <c r="JOY2" s="545"/>
      <c r="JOZ2" s="546"/>
      <c r="JPA2" s="539"/>
      <c r="JPB2" s="545"/>
      <c r="JPC2" s="545"/>
      <c r="JPD2" s="546"/>
      <c r="JPE2" s="539"/>
      <c r="JPF2" s="545"/>
      <c r="JPG2" s="545"/>
      <c r="JPH2" s="546"/>
      <c r="JPI2" s="539"/>
      <c r="JPJ2" s="545"/>
      <c r="JPK2" s="545"/>
      <c r="JPL2" s="546"/>
      <c r="JPM2" s="539"/>
      <c r="JPN2" s="545"/>
      <c r="JPO2" s="545"/>
      <c r="JPP2" s="546"/>
      <c r="JPQ2" s="539"/>
      <c r="JPR2" s="545"/>
      <c r="JPS2" s="545"/>
      <c r="JPT2" s="546"/>
      <c r="JPU2" s="539"/>
      <c r="JPV2" s="545"/>
      <c r="JPW2" s="545"/>
      <c r="JPX2" s="546"/>
      <c r="JPY2" s="539"/>
      <c r="JPZ2" s="545"/>
      <c r="JQA2" s="545"/>
      <c r="JQB2" s="546"/>
      <c r="JQC2" s="539"/>
      <c r="JQD2" s="545"/>
      <c r="JQE2" s="545"/>
      <c r="JQF2" s="546"/>
      <c r="JQG2" s="539"/>
      <c r="JQH2" s="545"/>
      <c r="JQI2" s="545"/>
      <c r="JQJ2" s="546"/>
      <c r="JQK2" s="539"/>
      <c r="JQL2" s="545"/>
      <c r="JQM2" s="545"/>
      <c r="JQN2" s="546"/>
      <c r="JQO2" s="539"/>
      <c r="JQP2" s="545"/>
      <c r="JQQ2" s="545"/>
      <c r="JQR2" s="546"/>
      <c r="JQS2" s="539"/>
      <c r="JQT2" s="545"/>
      <c r="JQU2" s="545"/>
      <c r="JQV2" s="546"/>
      <c r="JQW2" s="539"/>
      <c r="JQX2" s="545"/>
      <c r="JQY2" s="545"/>
      <c r="JQZ2" s="546"/>
      <c r="JRA2" s="539"/>
      <c r="JRB2" s="545"/>
      <c r="JRC2" s="545"/>
      <c r="JRD2" s="546"/>
      <c r="JRE2" s="539"/>
      <c r="JRF2" s="545"/>
      <c r="JRG2" s="545"/>
      <c r="JRH2" s="546"/>
      <c r="JRI2" s="539"/>
      <c r="JRJ2" s="545"/>
      <c r="JRK2" s="545"/>
      <c r="JRL2" s="546"/>
      <c r="JRM2" s="539"/>
      <c r="JRN2" s="545"/>
      <c r="JRO2" s="545"/>
      <c r="JRP2" s="546"/>
      <c r="JRQ2" s="539"/>
      <c r="JRR2" s="545"/>
      <c r="JRS2" s="545"/>
      <c r="JRT2" s="546"/>
      <c r="JRU2" s="539"/>
      <c r="JRV2" s="545"/>
      <c r="JRW2" s="545"/>
      <c r="JRX2" s="546"/>
      <c r="JRY2" s="539"/>
      <c r="JRZ2" s="545"/>
      <c r="JSA2" s="545"/>
      <c r="JSB2" s="546"/>
      <c r="JSC2" s="539"/>
      <c r="JSD2" s="545"/>
      <c r="JSE2" s="545"/>
      <c r="JSF2" s="546"/>
      <c r="JSG2" s="539"/>
      <c r="JSH2" s="545"/>
      <c r="JSI2" s="545"/>
      <c r="JSJ2" s="546"/>
      <c r="JSK2" s="539"/>
      <c r="JSL2" s="545"/>
      <c r="JSM2" s="545"/>
      <c r="JSN2" s="546"/>
      <c r="JSO2" s="539"/>
      <c r="JSP2" s="545"/>
      <c r="JSQ2" s="545"/>
      <c r="JSR2" s="546"/>
      <c r="JSS2" s="539"/>
      <c r="JST2" s="545"/>
      <c r="JSU2" s="545"/>
      <c r="JSV2" s="546"/>
      <c r="JSW2" s="539"/>
      <c r="JSX2" s="545"/>
      <c r="JSY2" s="545"/>
      <c r="JSZ2" s="546"/>
      <c r="JTA2" s="539"/>
      <c r="JTB2" s="545"/>
      <c r="JTC2" s="545"/>
      <c r="JTD2" s="546"/>
      <c r="JTE2" s="539"/>
      <c r="JTF2" s="545"/>
      <c r="JTG2" s="545"/>
      <c r="JTH2" s="546"/>
      <c r="JTI2" s="539"/>
      <c r="JTJ2" s="545"/>
      <c r="JTK2" s="545"/>
      <c r="JTL2" s="546"/>
      <c r="JTM2" s="539"/>
      <c r="JTN2" s="545"/>
      <c r="JTO2" s="545"/>
      <c r="JTP2" s="546"/>
      <c r="JTQ2" s="539"/>
      <c r="JTR2" s="545"/>
      <c r="JTS2" s="545"/>
      <c r="JTT2" s="546"/>
      <c r="JTU2" s="539"/>
      <c r="JTV2" s="545"/>
      <c r="JTW2" s="545"/>
      <c r="JTX2" s="546"/>
      <c r="JTY2" s="539"/>
      <c r="JTZ2" s="545"/>
      <c r="JUA2" s="545"/>
      <c r="JUB2" s="546"/>
      <c r="JUC2" s="539"/>
      <c r="JUD2" s="545"/>
      <c r="JUE2" s="545"/>
      <c r="JUF2" s="546"/>
      <c r="JUG2" s="539"/>
      <c r="JUH2" s="545"/>
      <c r="JUI2" s="545"/>
      <c r="JUJ2" s="546"/>
      <c r="JUK2" s="539"/>
      <c r="JUL2" s="545"/>
      <c r="JUM2" s="545"/>
      <c r="JUN2" s="546"/>
      <c r="JUO2" s="539"/>
      <c r="JUP2" s="545"/>
      <c r="JUQ2" s="545"/>
      <c r="JUR2" s="546"/>
      <c r="JUS2" s="539"/>
      <c r="JUT2" s="545"/>
      <c r="JUU2" s="545"/>
      <c r="JUV2" s="546"/>
      <c r="JUW2" s="539"/>
      <c r="JUX2" s="545"/>
      <c r="JUY2" s="545"/>
      <c r="JUZ2" s="546"/>
      <c r="JVA2" s="539"/>
      <c r="JVB2" s="545"/>
      <c r="JVC2" s="545"/>
      <c r="JVD2" s="546"/>
      <c r="JVE2" s="539"/>
      <c r="JVF2" s="545"/>
      <c r="JVG2" s="545"/>
      <c r="JVH2" s="546"/>
      <c r="JVI2" s="539"/>
      <c r="JVJ2" s="545"/>
      <c r="JVK2" s="545"/>
      <c r="JVL2" s="546"/>
      <c r="JVM2" s="539"/>
      <c r="JVN2" s="545"/>
      <c r="JVO2" s="545"/>
      <c r="JVP2" s="546"/>
      <c r="JVQ2" s="539"/>
      <c r="JVR2" s="545"/>
      <c r="JVS2" s="545"/>
      <c r="JVT2" s="546"/>
      <c r="JVU2" s="539"/>
      <c r="JVV2" s="545"/>
      <c r="JVW2" s="545"/>
      <c r="JVX2" s="546"/>
      <c r="JVY2" s="539"/>
      <c r="JVZ2" s="545"/>
      <c r="JWA2" s="545"/>
      <c r="JWB2" s="546"/>
      <c r="JWC2" s="539"/>
      <c r="JWD2" s="545"/>
      <c r="JWE2" s="545"/>
      <c r="JWF2" s="546"/>
      <c r="JWG2" s="539"/>
      <c r="JWH2" s="545"/>
      <c r="JWI2" s="545"/>
      <c r="JWJ2" s="546"/>
      <c r="JWK2" s="539"/>
      <c r="JWL2" s="545"/>
      <c r="JWM2" s="545"/>
      <c r="JWN2" s="546"/>
      <c r="JWO2" s="539"/>
      <c r="JWP2" s="545"/>
      <c r="JWQ2" s="545"/>
      <c r="JWR2" s="546"/>
      <c r="JWS2" s="539"/>
      <c r="JWT2" s="545"/>
      <c r="JWU2" s="545"/>
      <c r="JWV2" s="546"/>
      <c r="JWW2" s="539"/>
      <c r="JWX2" s="545"/>
      <c r="JWY2" s="545"/>
      <c r="JWZ2" s="546"/>
      <c r="JXA2" s="539"/>
      <c r="JXB2" s="545"/>
      <c r="JXC2" s="545"/>
      <c r="JXD2" s="546"/>
      <c r="JXE2" s="539"/>
      <c r="JXF2" s="545"/>
      <c r="JXG2" s="545"/>
      <c r="JXH2" s="546"/>
      <c r="JXI2" s="539"/>
      <c r="JXJ2" s="545"/>
      <c r="JXK2" s="545"/>
      <c r="JXL2" s="546"/>
      <c r="JXM2" s="539"/>
      <c r="JXN2" s="545"/>
      <c r="JXO2" s="545"/>
      <c r="JXP2" s="546"/>
      <c r="JXQ2" s="539"/>
      <c r="JXR2" s="545"/>
      <c r="JXS2" s="545"/>
      <c r="JXT2" s="546"/>
      <c r="JXU2" s="539"/>
      <c r="JXV2" s="545"/>
      <c r="JXW2" s="545"/>
      <c r="JXX2" s="546"/>
      <c r="JXY2" s="539"/>
      <c r="JXZ2" s="545"/>
      <c r="JYA2" s="545"/>
      <c r="JYB2" s="546"/>
      <c r="JYC2" s="539"/>
      <c r="JYD2" s="545"/>
      <c r="JYE2" s="545"/>
      <c r="JYF2" s="546"/>
      <c r="JYG2" s="539"/>
      <c r="JYH2" s="545"/>
      <c r="JYI2" s="545"/>
      <c r="JYJ2" s="546"/>
      <c r="JYK2" s="539"/>
      <c r="JYL2" s="545"/>
      <c r="JYM2" s="545"/>
      <c r="JYN2" s="546"/>
      <c r="JYO2" s="539"/>
      <c r="JYP2" s="545"/>
      <c r="JYQ2" s="545"/>
      <c r="JYR2" s="546"/>
      <c r="JYS2" s="539"/>
      <c r="JYT2" s="545"/>
      <c r="JYU2" s="545"/>
      <c r="JYV2" s="546"/>
      <c r="JYW2" s="539"/>
      <c r="JYX2" s="545"/>
      <c r="JYY2" s="545"/>
      <c r="JYZ2" s="546"/>
      <c r="JZA2" s="539"/>
      <c r="JZB2" s="545"/>
      <c r="JZC2" s="545"/>
      <c r="JZD2" s="546"/>
      <c r="JZE2" s="539"/>
      <c r="JZF2" s="545"/>
      <c r="JZG2" s="545"/>
      <c r="JZH2" s="546"/>
      <c r="JZI2" s="539"/>
      <c r="JZJ2" s="545"/>
      <c r="JZK2" s="545"/>
      <c r="JZL2" s="546"/>
      <c r="JZM2" s="539"/>
      <c r="JZN2" s="545"/>
      <c r="JZO2" s="545"/>
      <c r="JZP2" s="546"/>
      <c r="JZQ2" s="539"/>
      <c r="JZR2" s="545"/>
      <c r="JZS2" s="545"/>
      <c r="JZT2" s="546"/>
      <c r="JZU2" s="539"/>
      <c r="JZV2" s="545"/>
      <c r="JZW2" s="545"/>
      <c r="JZX2" s="546"/>
      <c r="JZY2" s="539"/>
      <c r="JZZ2" s="545"/>
      <c r="KAA2" s="545"/>
      <c r="KAB2" s="546"/>
      <c r="KAC2" s="539"/>
      <c r="KAD2" s="545"/>
      <c r="KAE2" s="545"/>
      <c r="KAF2" s="546"/>
      <c r="KAG2" s="539"/>
      <c r="KAH2" s="545"/>
      <c r="KAI2" s="545"/>
      <c r="KAJ2" s="546"/>
      <c r="KAK2" s="539"/>
      <c r="KAL2" s="545"/>
      <c r="KAM2" s="545"/>
      <c r="KAN2" s="546"/>
      <c r="KAO2" s="539"/>
      <c r="KAP2" s="545"/>
      <c r="KAQ2" s="545"/>
      <c r="KAR2" s="546"/>
      <c r="KAS2" s="539"/>
      <c r="KAT2" s="545"/>
      <c r="KAU2" s="545"/>
      <c r="KAV2" s="546"/>
      <c r="KAW2" s="539"/>
      <c r="KAX2" s="545"/>
      <c r="KAY2" s="545"/>
      <c r="KAZ2" s="546"/>
      <c r="KBA2" s="539"/>
      <c r="KBB2" s="545"/>
      <c r="KBC2" s="545"/>
      <c r="KBD2" s="546"/>
      <c r="KBE2" s="539"/>
      <c r="KBF2" s="545"/>
      <c r="KBG2" s="545"/>
      <c r="KBH2" s="546"/>
      <c r="KBI2" s="539"/>
      <c r="KBJ2" s="545"/>
      <c r="KBK2" s="545"/>
      <c r="KBL2" s="546"/>
      <c r="KBM2" s="539"/>
      <c r="KBN2" s="545"/>
      <c r="KBO2" s="545"/>
      <c r="KBP2" s="546"/>
      <c r="KBQ2" s="539"/>
      <c r="KBR2" s="545"/>
      <c r="KBS2" s="545"/>
      <c r="KBT2" s="546"/>
      <c r="KBU2" s="539"/>
      <c r="KBV2" s="545"/>
      <c r="KBW2" s="545"/>
      <c r="KBX2" s="546"/>
      <c r="KBY2" s="539"/>
      <c r="KBZ2" s="545"/>
      <c r="KCA2" s="545"/>
      <c r="KCB2" s="546"/>
      <c r="KCC2" s="539"/>
      <c r="KCD2" s="545"/>
      <c r="KCE2" s="545"/>
      <c r="KCF2" s="546"/>
      <c r="KCG2" s="539"/>
      <c r="KCH2" s="545"/>
      <c r="KCI2" s="545"/>
      <c r="KCJ2" s="546"/>
      <c r="KCK2" s="539"/>
      <c r="KCL2" s="545"/>
      <c r="KCM2" s="545"/>
      <c r="KCN2" s="546"/>
      <c r="KCO2" s="539"/>
      <c r="KCP2" s="545"/>
      <c r="KCQ2" s="545"/>
      <c r="KCR2" s="546"/>
      <c r="KCS2" s="539"/>
      <c r="KCT2" s="545"/>
      <c r="KCU2" s="545"/>
      <c r="KCV2" s="546"/>
      <c r="KCW2" s="539"/>
      <c r="KCX2" s="545"/>
      <c r="KCY2" s="545"/>
      <c r="KCZ2" s="546"/>
      <c r="KDA2" s="539"/>
      <c r="KDB2" s="545"/>
      <c r="KDC2" s="545"/>
      <c r="KDD2" s="546"/>
      <c r="KDE2" s="539"/>
      <c r="KDF2" s="545"/>
      <c r="KDG2" s="545"/>
      <c r="KDH2" s="546"/>
      <c r="KDI2" s="539"/>
      <c r="KDJ2" s="545"/>
      <c r="KDK2" s="545"/>
      <c r="KDL2" s="546"/>
      <c r="KDM2" s="539"/>
      <c r="KDN2" s="545"/>
      <c r="KDO2" s="545"/>
      <c r="KDP2" s="546"/>
      <c r="KDQ2" s="539"/>
      <c r="KDR2" s="545"/>
      <c r="KDS2" s="545"/>
      <c r="KDT2" s="546"/>
      <c r="KDU2" s="539"/>
      <c r="KDV2" s="545"/>
      <c r="KDW2" s="545"/>
      <c r="KDX2" s="546"/>
      <c r="KDY2" s="539"/>
      <c r="KDZ2" s="545"/>
      <c r="KEA2" s="545"/>
      <c r="KEB2" s="546"/>
      <c r="KEC2" s="539"/>
      <c r="KED2" s="545"/>
      <c r="KEE2" s="545"/>
      <c r="KEF2" s="546"/>
      <c r="KEG2" s="539"/>
      <c r="KEH2" s="545"/>
      <c r="KEI2" s="545"/>
      <c r="KEJ2" s="546"/>
      <c r="KEK2" s="539"/>
      <c r="KEL2" s="545"/>
      <c r="KEM2" s="545"/>
      <c r="KEN2" s="546"/>
      <c r="KEO2" s="539"/>
      <c r="KEP2" s="545"/>
      <c r="KEQ2" s="545"/>
      <c r="KER2" s="546"/>
      <c r="KES2" s="539"/>
      <c r="KET2" s="545"/>
      <c r="KEU2" s="545"/>
      <c r="KEV2" s="546"/>
      <c r="KEW2" s="539"/>
      <c r="KEX2" s="545"/>
      <c r="KEY2" s="545"/>
      <c r="KEZ2" s="546"/>
      <c r="KFA2" s="539"/>
      <c r="KFB2" s="545"/>
      <c r="KFC2" s="545"/>
      <c r="KFD2" s="546"/>
      <c r="KFE2" s="539"/>
      <c r="KFF2" s="545"/>
      <c r="KFG2" s="545"/>
      <c r="KFH2" s="546"/>
      <c r="KFI2" s="539"/>
      <c r="KFJ2" s="545"/>
      <c r="KFK2" s="545"/>
      <c r="KFL2" s="546"/>
      <c r="KFM2" s="539"/>
      <c r="KFN2" s="545"/>
      <c r="KFO2" s="545"/>
      <c r="KFP2" s="546"/>
      <c r="KFQ2" s="539"/>
      <c r="KFR2" s="545"/>
      <c r="KFS2" s="545"/>
      <c r="KFT2" s="546"/>
      <c r="KFU2" s="539"/>
      <c r="KFV2" s="545"/>
      <c r="KFW2" s="545"/>
      <c r="KFX2" s="546"/>
      <c r="KFY2" s="539"/>
      <c r="KFZ2" s="545"/>
      <c r="KGA2" s="545"/>
      <c r="KGB2" s="546"/>
      <c r="KGC2" s="539"/>
      <c r="KGD2" s="545"/>
      <c r="KGE2" s="545"/>
      <c r="KGF2" s="546"/>
      <c r="KGG2" s="539"/>
      <c r="KGH2" s="545"/>
      <c r="KGI2" s="545"/>
      <c r="KGJ2" s="546"/>
      <c r="KGK2" s="539"/>
      <c r="KGL2" s="545"/>
      <c r="KGM2" s="545"/>
      <c r="KGN2" s="546"/>
      <c r="KGO2" s="539"/>
      <c r="KGP2" s="545"/>
      <c r="KGQ2" s="545"/>
      <c r="KGR2" s="546"/>
      <c r="KGS2" s="539"/>
      <c r="KGT2" s="545"/>
      <c r="KGU2" s="545"/>
      <c r="KGV2" s="546"/>
      <c r="KGW2" s="539"/>
      <c r="KGX2" s="545"/>
      <c r="KGY2" s="545"/>
      <c r="KGZ2" s="546"/>
      <c r="KHA2" s="539"/>
      <c r="KHB2" s="545"/>
      <c r="KHC2" s="545"/>
      <c r="KHD2" s="546"/>
      <c r="KHE2" s="539"/>
      <c r="KHF2" s="545"/>
      <c r="KHG2" s="545"/>
      <c r="KHH2" s="546"/>
      <c r="KHI2" s="539"/>
      <c r="KHJ2" s="545"/>
      <c r="KHK2" s="545"/>
      <c r="KHL2" s="546"/>
      <c r="KHM2" s="539"/>
      <c r="KHN2" s="545"/>
      <c r="KHO2" s="545"/>
      <c r="KHP2" s="546"/>
      <c r="KHQ2" s="539"/>
      <c r="KHR2" s="545"/>
      <c r="KHS2" s="545"/>
      <c r="KHT2" s="546"/>
      <c r="KHU2" s="539"/>
      <c r="KHV2" s="545"/>
      <c r="KHW2" s="545"/>
      <c r="KHX2" s="546"/>
      <c r="KHY2" s="539"/>
      <c r="KHZ2" s="545"/>
      <c r="KIA2" s="545"/>
      <c r="KIB2" s="546"/>
      <c r="KIC2" s="539"/>
      <c r="KID2" s="545"/>
      <c r="KIE2" s="545"/>
      <c r="KIF2" s="546"/>
      <c r="KIG2" s="539"/>
      <c r="KIH2" s="545"/>
      <c r="KII2" s="545"/>
      <c r="KIJ2" s="546"/>
      <c r="KIK2" s="539"/>
      <c r="KIL2" s="545"/>
      <c r="KIM2" s="545"/>
      <c r="KIN2" s="546"/>
      <c r="KIO2" s="539"/>
      <c r="KIP2" s="545"/>
      <c r="KIQ2" s="545"/>
      <c r="KIR2" s="546"/>
      <c r="KIS2" s="539"/>
      <c r="KIT2" s="545"/>
      <c r="KIU2" s="545"/>
      <c r="KIV2" s="546"/>
      <c r="KIW2" s="539"/>
      <c r="KIX2" s="545"/>
      <c r="KIY2" s="545"/>
      <c r="KIZ2" s="546"/>
      <c r="KJA2" s="539"/>
      <c r="KJB2" s="545"/>
      <c r="KJC2" s="545"/>
      <c r="KJD2" s="546"/>
      <c r="KJE2" s="539"/>
      <c r="KJF2" s="545"/>
      <c r="KJG2" s="545"/>
      <c r="KJH2" s="546"/>
      <c r="KJI2" s="539"/>
      <c r="KJJ2" s="545"/>
      <c r="KJK2" s="545"/>
      <c r="KJL2" s="546"/>
      <c r="KJM2" s="539"/>
      <c r="KJN2" s="545"/>
      <c r="KJO2" s="545"/>
      <c r="KJP2" s="546"/>
      <c r="KJQ2" s="539"/>
      <c r="KJR2" s="545"/>
      <c r="KJS2" s="545"/>
      <c r="KJT2" s="546"/>
      <c r="KJU2" s="539"/>
      <c r="KJV2" s="545"/>
      <c r="KJW2" s="545"/>
      <c r="KJX2" s="546"/>
      <c r="KJY2" s="539"/>
      <c r="KJZ2" s="545"/>
      <c r="KKA2" s="545"/>
      <c r="KKB2" s="546"/>
      <c r="KKC2" s="539"/>
      <c r="KKD2" s="545"/>
      <c r="KKE2" s="545"/>
      <c r="KKF2" s="546"/>
      <c r="KKG2" s="539"/>
      <c r="KKH2" s="545"/>
      <c r="KKI2" s="545"/>
      <c r="KKJ2" s="546"/>
      <c r="KKK2" s="539"/>
      <c r="KKL2" s="545"/>
      <c r="KKM2" s="545"/>
      <c r="KKN2" s="546"/>
      <c r="KKO2" s="539"/>
      <c r="KKP2" s="545"/>
      <c r="KKQ2" s="545"/>
      <c r="KKR2" s="546"/>
      <c r="KKS2" s="539"/>
      <c r="KKT2" s="545"/>
      <c r="KKU2" s="545"/>
      <c r="KKV2" s="546"/>
      <c r="KKW2" s="539"/>
      <c r="KKX2" s="545"/>
      <c r="KKY2" s="545"/>
      <c r="KKZ2" s="546"/>
      <c r="KLA2" s="539"/>
      <c r="KLB2" s="545"/>
      <c r="KLC2" s="545"/>
      <c r="KLD2" s="546"/>
      <c r="KLE2" s="539"/>
      <c r="KLF2" s="545"/>
      <c r="KLG2" s="545"/>
      <c r="KLH2" s="546"/>
      <c r="KLI2" s="539"/>
      <c r="KLJ2" s="545"/>
      <c r="KLK2" s="545"/>
      <c r="KLL2" s="546"/>
      <c r="KLM2" s="539"/>
      <c r="KLN2" s="545"/>
      <c r="KLO2" s="545"/>
      <c r="KLP2" s="546"/>
      <c r="KLQ2" s="539"/>
      <c r="KLR2" s="545"/>
      <c r="KLS2" s="545"/>
      <c r="KLT2" s="546"/>
      <c r="KLU2" s="539"/>
      <c r="KLV2" s="545"/>
      <c r="KLW2" s="545"/>
      <c r="KLX2" s="546"/>
      <c r="KLY2" s="539"/>
      <c r="KLZ2" s="545"/>
      <c r="KMA2" s="545"/>
      <c r="KMB2" s="546"/>
      <c r="KMC2" s="539"/>
      <c r="KMD2" s="545"/>
      <c r="KME2" s="545"/>
      <c r="KMF2" s="546"/>
      <c r="KMG2" s="539"/>
      <c r="KMH2" s="545"/>
      <c r="KMI2" s="545"/>
      <c r="KMJ2" s="546"/>
      <c r="KMK2" s="539"/>
      <c r="KML2" s="545"/>
      <c r="KMM2" s="545"/>
      <c r="KMN2" s="546"/>
      <c r="KMO2" s="539"/>
      <c r="KMP2" s="545"/>
      <c r="KMQ2" s="545"/>
      <c r="KMR2" s="546"/>
      <c r="KMS2" s="539"/>
      <c r="KMT2" s="545"/>
      <c r="KMU2" s="545"/>
      <c r="KMV2" s="546"/>
      <c r="KMW2" s="539"/>
      <c r="KMX2" s="545"/>
      <c r="KMY2" s="545"/>
      <c r="KMZ2" s="546"/>
      <c r="KNA2" s="539"/>
      <c r="KNB2" s="545"/>
      <c r="KNC2" s="545"/>
      <c r="KND2" s="546"/>
      <c r="KNE2" s="539"/>
      <c r="KNF2" s="545"/>
      <c r="KNG2" s="545"/>
      <c r="KNH2" s="546"/>
      <c r="KNI2" s="539"/>
      <c r="KNJ2" s="545"/>
      <c r="KNK2" s="545"/>
      <c r="KNL2" s="546"/>
      <c r="KNM2" s="539"/>
      <c r="KNN2" s="545"/>
      <c r="KNO2" s="545"/>
      <c r="KNP2" s="546"/>
      <c r="KNQ2" s="539"/>
      <c r="KNR2" s="545"/>
      <c r="KNS2" s="545"/>
      <c r="KNT2" s="546"/>
      <c r="KNU2" s="539"/>
      <c r="KNV2" s="545"/>
      <c r="KNW2" s="545"/>
      <c r="KNX2" s="546"/>
      <c r="KNY2" s="539"/>
      <c r="KNZ2" s="545"/>
      <c r="KOA2" s="545"/>
      <c r="KOB2" s="546"/>
      <c r="KOC2" s="539"/>
      <c r="KOD2" s="545"/>
      <c r="KOE2" s="545"/>
      <c r="KOF2" s="546"/>
      <c r="KOG2" s="539"/>
      <c r="KOH2" s="545"/>
      <c r="KOI2" s="545"/>
      <c r="KOJ2" s="546"/>
      <c r="KOK2" s="539"/>
      <c r="KOL2" s="545"/>
      <c r="KOM2" s="545"/>
      <c r="KON2" s="546"/>
      <c r="KOO2" s="539"/>
      <c r="KOP2" s="545"/>
      <c r="KOQ2" s="545"/>
      <c r="KOR2" s="546"/>
      <c r="KOS2" s="539"/>
      <c r="KOT2" s="545"/>
      <c r="KOU2" s="545"/>
      <c r="KOV2" s="546"/>
      <c r="KOW2" s="539"/>
      <c r="KOX2" s="545"/>
      <c r="KOY2" s="545"/>
      <c r="KOZ2" s="546"/>
      <c r="KPA2" s="539"/>
      <c r="KPB2" s="545"/>
      <c r="KPC2" s="545"/>
      <c r="KPD2" s="546"/>
      <c r="KPE2" s="539"/>
      <c r="KPF2" s="545"/>
      <c r="KPG2" s="545"/>
      <c r="KPH2" s="546"/>
      <c r="KPI2" s="539"/>
      <c r="KPJ2" s="545"/>
      <c r="KPK2" s="545"/>
      <c r="KPL2" s="546"/>
      <c r="KPM2" s="539"/>
      <c r="KPN2" s="545"/>
      <c r="KPO2" s="545"/>
      <c r="KPP2" s="546"/>
      <c r="KPQ2" s="539"/>
      <c r="KPR2" s="545"/>
      <c r="KPS2" s="545"/>
      <c r="KPT2" s="546"/>
      <c r="KPU2" s="539"/>
      <c r="KPV2" s="545"/>
      <c r="KPW2" s="545"/>
      <c r="KPX2" s="546"/>
      <c r="KPY2" s="539"/>
      <c r="KPZ2" s="545"/>
      <c r="KQA2" s="545"/>
      <c r="KQB2" s="546"/>
      <c r="KQC2" s="539"/>
      <c r="KQD2" s="545"/>
      <c r="KQE2" s="545"/>
      <c r="KQF2" s="546"/>
      <c r="KQG2" s="539"/>
      <c r="KQH2" s="545"/>
      <c r="KQI2" s="545"/>
      <c r="KQJ2" s="546"/>
      <c r="KQK2" s="539"/>
      <c r="KQL2" s="545"/>
      <c r="KQM2" s="545"/>
      <c r="KQN2" s="546"/>
      <c r="KQO2" s="539"/>
      <c r="KQP2" s="545"/>
      <c r="KQQ2" s="545"/>
      <c r="KQR2" s="546"/>
      <c r="KQS2" s="539"/>
      <c r="KQT2" s="545"/>
      <c r="KQU2" s="545"/>
      <c r="KQV2" s="546"/>
      <c r="KQW2" s="539"/>
      <c r="KQX2" s="545"/>
      <c r="KQY2" s="545"/>
      <c r="KQZ2" s="546"/>
      <c r="KRA2" s="539"/>
      <c r="KRB2" s="545"/>
      <c r="KRC2" s="545"/>
      <c r="KRD2" s="546"/>
      <c r="KRE2" s="539"/>
      <c r="KRF2" s="545"/>
      <c r="KRG2" s="545"/>
      <c r="KRH2" s="546"/>
      <c r="KRI2" s="539"/>
      <c r="KRJ2" s="545"/>
      <c r="KRK2" s="545"/>
      <c r="KRL2" s="546"/>
      <c r="KRM2" s="539"/>
      <c r="KRN2" s="545"/>
      <c r="KRO2" s="545"/>
      <c r="KRP2" s="546"/>
      <c r="KRQ2" s="539"/>
      <c r="KRR2" s="545"/>
      <c r="KRS2" s="545"/>
      <c r="KRT2" s="546"/>
      <c r="KRU2" s="539"/>
      <c r="KRV2" s="545"/>
      <c r="KRW2" s="545"/>
      <c r="KRX2" s="546"/>
      <c r="KRY2" s="539"/>
      <c r="KRZ2" s="545"/>
      <c r="KSA2" s="545"/>
      <c r="KSB2" s="546"/>
      <c r="KSC2" s="539"/>
      <c r="KSD2" s="545"/>
      <c r="KSE2" s="545"/>
      <c r="KSF2" s="546"/>
      <c r="KSG2" s="539"/>
      <c r="KSH2" s="545"/>
      <c r="KSI2" s="545"/>
      <c r="KSJ2" s="546"/>
      <c r="KSK2" s="539"/>
      <c r="KSL2" s="545"/>
      <c r="KSM2" s="545"/>
      <c r="KSN2" s="546"/>
      <c r="KSO2" s="539"/>
      <c r="KSP2" s="545"/>
      <c r="KSQ2" s="545"/>
      <c r="KSR2" s="546"/>
      <c r="KSS2" s="539"/>
      <c r="KST2" s="545"/>
      <c r="KSU2" s="545"/>
      <c r="KSV2" s="546"/>
      <c r="KSW2" s="539"/>
      <c r="KSX2" s="545"/>
      <c r="KSY2" s="545"/>
      <c r="KSZ2" s="546"/>
      <c r="KTA2" s="539"/>
      <c r="KTB2" s="545"/>
      <c r="KTC2" s="545"/>
      <c r="KTD2" s="546"/>
      <c r="KTE2" s="539"/>
      <c r="KTF2" s="545"/>
      <c r="KTG2" s="545"/>
      <c r="KTH2" s="546"/>
      <c r="KTI2" s="539"/>
      <c r="KTJ2" s="545"/>
      <c r="KTK2" s="545"/>
      <c r="KTL2" s="546"/>
      <c r="KTM2" s="539"/>
      <c r="KTN2" s="545"/>
      <c r="KTO2" s="545"/>
      <c r="KTP2" s="546"/>
      <c r="KTQ2" s="539"/>
      <c r="KTR2" s="545"/>
      <c r="KTS2" s="545"/>
      <c r="KTT2" s="546"/>
      <c r="KTU2" s="539"/>
      <c r="KTV2" s="545"/>
      <c r="KTW2" s="545"/>
      <c r="KTX2" s="546"/>
      <c r="KTY2" s="539"/>
      <c r="KTZ2" s="545"/>
      <c r="KUA2" s="545"/>
      <c r="KUB2" s="546"/>
      <c r="KUC2" s="539"/>
      <c r="KUD2" s="545"/>
      <c r="KUE2" s="545"/>
      <c r="KUF2" s="546"/>
      <c r="KUG2" s="539"/>
      <c r="KUH2" s="545"/>
      <c r="KUI2" s="545"/>
      <c r="KUJ2" s="546"/>
      <c r="KUK2" s="539"/>
      <c r="KUL2" s="545"/>
      <c r="KUM2" s="545"/>
      <c r="KUN2" s="546"/>
      <c r="KUO2" s="539"/>
      <c r="KUP2" s="545"/>
      <c r="KUQ2" s="545"/>
      <c r="KUR2" s="546"/>
      <c r="KUS2" s="539"/>
      <c r="KUT2" s="545"/>
      <c r="KUU2" s="545"/>
      <c r="KUV2" s="546"/>
      <c r="KUW2" s="539"/>
      <c r="KUX2" s="545"/>
      <c r="KUY2" s="545"/>
      <c r="KUZ2" s="546"/>
      <c r="KVA2" s="539"/>
      <c r="KVB2" s="545"/>
      <c r="KVC2" s="545"/>
      <c r="KVD2" s="546"/>
      <c r="KVE2" s="539"/>
      <c r="KVF2" s="545"/>
      <c r="KVG2" s="545"/>
      <c r="KVH2" s="546"/>
      <c r="KVI2" s="539"/>
      <c r="KVJ2" s="545"/>
      <c r="KVK2" s="545"/>
      <c r="KVL2" s="546"/>
      <c r="KVM2" s="539"/>
      <c r="KVN2" s="545"/>
      <c r="KVO2" s="545"/>
      <c r="KVP2" s="546"/>
      <c r="KVQ2" s="539"/>
      <c r="KVR2" s="545"/>
      <c r="KVS2" s="545"/>
      <c r="KVT2" s="546"/>
      <c r="KVU2" s="539"/>
      <c r="KVV2" s="545"/>
      <c r="KVW2" s="545"/>
      <c r="KVX2" s="546"/>
      <c r="KVY2" s="539"/>
      <c r="KVZ2" s="545"/>
      <c r="KWA2" s="545"/>
      <c r="KWB2" s="546"/>
      <c r="KWC2" s="539"/>
      <c r="KWD2" s="545"/>
      <c r="KWE2" s="545"/>
      <c r="KWF2" s="546"/>
      <c r="KWG2" s="539"/>
      <c r="KWH2" s="545"/>
      <c r="KWI2" s="545"/>
      <c r="KWJ2" s="546"/>
      <c r="KWK2" s="539"/>
      <c r="KWL2" s="545"/>
      <c r="KWM2" s="545"/>
      <c r="KWN2" s="546"/>
      <c r="KWO2" s="539"/>
      <c r="KWP2" s="545"/>
      <c r="KWQ2" s="545"/>
      <c r="KWR2" s="546"/>
      <c r="KWS2" s="539"/>
      <c r="KWT2" s="545"/>
      <c r="KWU2" s="545"/>
      <c r="KWV2" s="546"/>
      <c r="KWW2" s="539"/>
      <c r="KWX2" s="545"/>
      <c r="KWY2" s="545"/>
      <c r="KWZ2" s="546"/>
      <c r="KXA2" s="539"/>
      <c r="KXB2" s="545"/>
      <c r="KXC2" s="545"/>
      <c r="KXD2" s="546"/>
      <c r="KXE2" s="539"/>
      <c r="KXF2" s="545"/>
      <c r="KXG2" s="545"/>
      <c r="KXH2" s="546"/>
      <c r="KXI2" s="539"/>
      <c r="KXJ2" s="545"/>
      <c r="KXK2" s="545"/>
      <c r="KXL2" s="546"/>
      <c r="KXM2" s="539"/>
      <c r="KXN2" s="545"/>
      <c r="KXO2" s="545"/>
      <c r="KXP2" s="546"/>
      <c r="KXQ2" s="539"/>
      <c r="KXR2" s="545"/>
      <c r="KXS2" s="545"/>
      <c r="KXT2" s="546"/>
      <c r="KXU2" s="539"/>
      <c r="KXV2" s="545"/>
      <c r="KXW2" s="545"/>
      <c r="KXX2" s="546"/>
      <c r="KXY2" s="539"/>
      <c r="KXZ2" s="545"/>
      <c r="KYA2" s="545"/>
      <c r="KYB2" s="546"/>
      <c r="KYC2" s="539"/>
      <c r="KYD2" s="545"/>
      <c r="KYE2" s="545"/>
      <c r="KYF2" s="546"/>
      <c r="KYG2" s="539"/>
      <c r="KYH2" s="545"/>
      <c r="KYI2" s="545"/>
      <c r="KYJ2" s="546"/>
      <c r="KYK2" s="539"/>
      <c r="KYL2" s="545"/>
      <c r="KYM2" s="545"/>
      <c r="KYN2" s="546"/>
      <c r="KYO2" s="539"/>
      <c r="KYP2" s="545"/>
      <c r="KYQ2" s="545"/>
      <c r="KYR2" s="546"/>
      <c r="KYS2" s="539"/>
      <c r="KYT2" s="545"/>
      <c r="KYU2" s="545"/>
      <c r="KYV2" s="546"/>
      <c r="KYW2" s="539"/>
      <c r="KYX2" s="545"/>
      <c r="KYY2" s="545"/>
      <c r="KYZ2" s="546"/>
      <c r="KZA2" s="539"/>
      <c r="KZB2" s="545"/>
      <c r="KZC2" s="545"/>
      <c r="KZD2" s="546"/>
      <c r="KZE2" s="539"/>
      <c r="KZF2" s="545"/>
      <c r="KZG2" s="545"/>
      <c r="KZH2" s="546"/>
      <c r="KZI2" s="539"/>
      <c r="KZJ2" s="545"/>
      <c r="KZK2" s="545"/>
      <c r="KZL2" s="546"/>
      <c r="KZM2" s="539"/>
      <c r="KZN2" s="545"/>
      <c r="KZO2" s="545"/>
      <c r="KZP2" s="546"/>
      <c r="KZQ2" s="539"/>
      <c r="KZR2" s="545"/>
      <c r="KZS2" s="545"/>
      <c r="KZT2" s="546"/>
      <c r="KZU2" s="539"/>
      <c r="KZV2" s="545"/>
      <c r="KZW2" s="545"/>
      <c r="KZX2" s="546"/>
      <c r="KZY2" s="539"/>
      <c r="KZZ2" s="545"/>
      <c r="LAA2" s="545"/>
      <c r="LAB2" s="546"/>
      <c r="LAC2" s="539"/>
      <c r="LAD2" s="545"/>
      <c r="LAE2" s="545"/>
      <c r="LAF2" s="546"/>
      <c r="LAG2" s="539"/>
      <c r="LAH2" s="545"/>
      <c r="LAI2" s="545"/>
      <c r="LAJ2" s="546"/>
      <c r="LAK2" s="539"/>
      <c r="LAL2" s="545"/>
      <c r="LAM2" s="545"/>
      <c r="LAN2" s="546"/>
      <c r="LAO2" s="539"/>
      <c r="LAP2" s="545"/>
      <c r="LAQ2" s="545"/>
      <c r="LAR2" s="546"/>
      <c r="LAS2" s="539"/>
      <c r="LAT2" s="545"/>
      <c r="LAU2" s="545"/>
      <c r="LAV2" s="546"/>
      <c r="LAW2" s="539"/>
      <c r="LAX2" s="545"/>
      <c r="LAY2" s="545"/>
      <c r="LAZ2" s="546"/>
      <c r="LBA2" s="539"/>
      <c r="LBB2" s="545"/>
      <c r="LBC2" s="545"/>
      <c r="LBD2" s="546"/>
      <c r="LBE2" s="539"/>
      <c r="LBF2" s="545"/>
      <c r="LBG2" s="545"/>
      <c r="LBH2" s="546"/>
      <c r="LBI2" s="539"/>
      <c r="LBJ2" s="545"/>
      <c r="LBK2" s="545"/>
      <c r="LBL2" s="546"/>
      <c r="LBM2" s="539"/>
      <c r="LBN2" s="545"/>
      <c r="LBO2" s="545"/>
      <c r="LBP2" s="546"/>
      <c r="LBQ2" s="539"/>
      <c r="LBR2" s="545"/>
      <c r="LBS2" s="545"/>
      <c r="LBT2" s="546"/>
      <c r="LBU2" s="539"/>
      <c r="LBV2" s="545"/>
      <c r="LBW2" s="545"/>
      <c r="LBX2" s="546"/>
      <c r="LBY2" s="539"/>
      <c r="LBZ2" s="545"/>
      <c r="LCA2" s="545"/>
      <c r="LCB2" s="546"/>
      <c r="LCC2" s="539"/>
      <c r="LCD2" s="545"/>
      <c r="LCE2" s="545"/>
      <c r="LCF2" s="546"/>
      <c r="LCG2" s="539"/>
      <c r="LCH2" s="545"/>
      <c r="LCI2" s="545"/>
      <c r="LCJ2" s="546"/>
      <c r="LCK2" s="539"/>
      <c r="LCL2" s="545"/>
      <c r="LCM2" s="545"/>
      <c r="LCN2" s="546"/>
      <c r="LCO2" s="539"/>
      <c r="LCP2" s="545"/>
      <c r="LCQ2" s="545"/>
      <c r="LCR2" s="546"/>
      <c r="LCS2" s="539"/>
      <c r="LCT2" s="545"/>
      <c r="LCU2" s="545"/>
      <c r="LCV2" s="546"/>
      <c r="LCW2" s="539"/>
      <c r="LCX2" s="545"/>
      <c r="LCY2" s="545"/>
      <c r="LCZ2" s="546"/>
      <c r="LDA2" s="539"/>
      <c r="LDB2" s="545"/>
      <c r="LDC2" s="545"/>
      <c r="LDD2" s="546"/>
      <c r="LDE2" s="539"/>
      <c r="LDF2" s="545"/>
      <c r="LDG2" s="545"/>
      <c r="LDH2" s="546"/>
      <c r="LDI2" s="539"/>
      <c r="LDJ2" s="545"/>
      <c r="LDK2" s="545"/>
      <c r="LDL2" s="546"/>
      <c r="LDM2" s="539"/>
      <c r="LDN2" s="545"/>
      <c r="LDO2" s="545"/>
      <c r="LDP2" s="546"/>
      <c r="LDQ2" s="539"/>
      <c r="LDR2" s="545"/>
      <c r="LDS2" s="545"/>
      <c r="LDT2" s="546"/>
      <c r="LDU2" s="539"/>
      <c r="LDV2" s="545"/>
      <c r="LDW2" s="545"/>
      <c r="LDX2" s="546"/>
      <c r="LDY2" s="539"/>
      <c r="LDZ2" s="545"/>
      <c r="LEA2" s="545"/>
      <c r="LEB2" s="546"/>
      <c r="LEC2" s="539"/>
      <c r="LED2" s="545"/>
      <c r="LEE2" s="545"/>
      <c r="LEF2" s="546"/>
      <c r="LEG2" s="539"/>
      <c r="LEH2" s="545"/>
      <c r="LEI2" s="545"/>
      <c r="LEJ2" s="546"/>
      <c r="LEK2" s="539"/>
      <c r="LEL2" s="545"/>
      <c r="LEM2" s="545"/>
      <c r="LEN2" s="546"/>
      <c r="LEO2" s="539"/>
      <c r="LEP2" s="545"/>
      <c r="LEQ2" s="545"/>
      <c r="LER2" s="546"/>
      <c r="LES2" s="539"/>
      <c r="LET2" s="545"/>
      <c r="LEU2" s="545"/>
      <c r="LEV2" s="546"/>
      <c r="LEW2" s="539"/>
      <c r="LEX2" s="545"/>
      <c r="LEY2" s="545"/>
      <c r="LEZ2" s="546"/>
      <c r="LFA2" s="539"/>
      <c r="LFB2" s="545"/>
      <c r="LFC2" s="545"/>
      <c r="LFD2" s="546"/>
      <c r="LFE2" s="539"/>
      <c r="LFF2" s="545"/>
      <c r="LFG2" s="545"/>
      <c r="LFH2" s="546"/>
      <c r="LFI2" s="539"/>
      <c r="LFJ2" s="545"/>
      <c r="LFK2" s="545"/>
      <c r="LFL2" s="546"/>
      <c r="LFM2" s="539"/>
      <c r="LFN2" s="545"/>
      <c r="LFO2" s="545"/>
      <c r="LFP2" s="546"/>
      <c r="LFQ2" s="539"/>
      <c r="LFR2" s="545"/>
      <c r="LFS2" s="545"/>
      <c r="LFT2" s="546"/>
      <c r="LFU2" s="539"/>
      <c r="LFV2" s="545"/>
      <c r="LFW2" s="545"/>
      <c r="LFX2" s="546"/>
      <c r="LFY2" s="539"/>
      <c r="LFZ2" s="545"/>
      <c r="LGA2" s="545"/>
      <c r="LGB2" s="546"/>
      <c r="LGC2" s="539"/>
      <c r="LGD2" s="545"/>
      <c r="LGE2" s="545"/>
      <c r="LGF2" s="546"/>
      <c r="LGG2" s="539"/>
      <c r="LGH2" s="545"/>
      <c r="LGI2" s="545"/>
      <c r="LGJ2" s="546"/>
      <c r="LGK2" s="539"/>
      <c r="LGL2" s="545"/>
      <c r="LGM2" s="545"/>
      <c r="LGN2" s="546"/>
      <c r="LGO2" s="539"/>
      <c r="LGP2" s="545"/>
      <c r="LGQ2" s="545"/>
      <c r="LGR2" s="546"/>
      <c r="LGS2" s="539"/>
      <c r="LGT2" s="545"/>
      <c r="LGU2" s="545"/>
      <c r="LGV2" s="546"/>
      <c r="LGW2" s="539"/>
      <c r="LGX2" s="545"/>
      <c r="LGY2" s="545"/>
      <c r="LGZ2" s="546"/>
      <c r="LHA2" s="539"/>
      <c r="LHB2" s="545"/>
      <c r="LHC2" s="545"/>
      <c r="LHD2" s="546"/>
      <c r="LHE2" s="539"/>
      <c r="LHF2" s="545"/>
      <c r="LHG2" s="545"/>
      <c r="LHH2" s="546"/>
      <c r="LHI2" s="539"/>
      <c r="LHJ2" s="545"/>
      <c r="LHK2" s="545"/>
      <c r="LHL2" s="546"/>
      <c r="LHM2" s="539"/>
      <c r="LHN2" s="545"/>
      <c r="LHO2" s="545"/>
      <c r="LHP2" s="546"/>
      <c r="LHQ2" s="539"/>
      <c r="LHR2" s="545"/>
      <c r="LHS2" s="545"/>
      <c r="LHT2" s="546"/>
      <c r="LHU2" s="539"/>
      <c r="LHV2" s="545"/>
      <c r="LHW2" s="545"/>
      <c r="LHX2" s="546"/>
      <c r="LHY2" s="539"/>
      <c r="LHZ2" s="545"/>
      <c r="LIA2" s="545"/>
      <c r="LIB2" s="546"/>
      <c r="LIC2" s="539"/>
      <c r="LID2" s="545"/>
      <c r="LIE2" s="545"/>
      <c r="LIF2" s="546"/>
      <c r="LIG2" s="539"/>
      <c r="LIH2" s="545"/>
      <c r="LII2" s="545"/>
      <c r="LIJ2" s="546"/>
      <c r="LIK2" s="539"/>
      <c r="LIL2" s="545"/>
      <c r="LIM2" s="545"/>
      <c r="LIN2" s="546"/>
      <c r="LIO2" s="539"/>
      <c r="LIP2" s="545"/>
      <c r="LIQ2" s="545"/>
      <c r="LIR2" s="546"/>
      <c r="LIS2" s="539"/>
      <c r="LIT2" s="545"/>
      <c r="LIU2" s="545"/>
      <c r="LIV2" s="546"/>
      <c r="LIW2" s="539"/>
      <c r="LIX2" s="545"/>
      <c r="LIY2" s="545"/>
      <c r="LIZ2" s="546"/>
      <c r="LJA2" s="539"/>
      <c r="LJB2" s="545"/>
      <c r="LJC2" s="545"/>
      <c r="LJD2" s="546"/>
      <c r="LJE2" s="539"/>
      <c r="LJF2" s="545"/>
      <c r="LJG2" s="545"/>
      <c r="LJH2" s="546"/>
      <c r="LJI2" s="539"/>
      <c r="LJJ2" s="545"/>
      <c r="LJK2" s="545"/>
      <c r="LJL2" s="546"/>
      <c r="LJM2" s="539"/>
      <c r="LJN2" s="545"/>
      <c r="LJO2" s="545"/>
      <c r="LJP2" s="546"/>
      <c r="LJQ2" s="539"/>
      <c r="LJR2" s="545"/>
      <c r="LJS2" s="545"/>
      <c r="LJT2" s="546"/>
      <c r="LJU2" s="539"/>
      <c r="LJV2" s="545"/>
      <c r="LJW2" s="545"/>
      <c r="LJX2" s="546"/>
      <c r="LJY2" s="539"/>
      <c r="LJZ2" s="545"/>
      <c r="LKA2" s="545"/>
      <c r="LKB2" s="546"/>
      <c r="LKC2" s="539"/>
      <c r="LKD2" s="545"/>
      <c r="LKE2" s="545"/>
      <c r="LKF2" s="546"/>
      <c r="LKG2" s="539"/>
      <c r="LKH2" s="545"/>
      <c r="LKI2" s="545"/>
      <c r="LKJ2" s="546"/>
      <c r="LKK2" s="539"/>
      <c r="LKL2" s="545"/>
      <c r="LKM2" s="545"/>
      <c r="LKN2" s="546"/>
      <c r="LKO2" s="539"/>
      <c r="LKP2" s="545"/>
      <c r="LKQ2" s="545"/>
      <c r="LKR2" s="546"/>
      <c r="LKS2" s="539"/>
      <c r="LKT2" s="545"/>
      <c r="LKU2" s="545"/>
      <c r="LKV2" s="546"/>
      <c r="LKW2" s="539"/>
      <c r="LKX2" s="545"/>
      <c r="LKY2" s="545"/>
      <c r="LKZ2" s="546"/>
      <c r="LLA2" s="539"/>
      <c r="LLB2" s="545"/>
      <c r="LLC2" s="545"/>
      <c r="LLD2" s="546"/>
      <c r="LLE2" s="539"/>
      <c r="LLF2" s="545"/>
      <c r="LLG2" s="545"/>
      <c r="LLH2" s="546"/>
      <c r="LLI2" s="539"/>
      <c r="LLJ2" s="545"/>
      <c r="LLK2" s="545"/>
      <c r="LLL2" s="546"/>
      <c r="LLM2" s="539"/>
      <c r="LLN2" s="545"/>
      <c r="LLO2" s="545"/>
      <c r="LLP2" s="546"/>
      <c r="LLQ2" s="539"/>
      <c r="LLR2" s="545"/>
      <c r="LLS2" s="545"/>
      <c r="LLT2" s="546"/>
      <c r="LLU2" s="539"/>
      <c r="LLV2" s="545"/>
      <c r="LLW2" s="545"/>
      <c r="LLX2" s="546"/>
      <c r="LLY2" s="539"/>
      <c r="LLZ2" s="545"/>
      <c r="LMA2" s="545"/>
      <c r="LMB2" s="546"/>
      <c r="LMC2" s="539"/>
      <c r="LMD2" s="545"/>
      <c r="LME2" s="545"/>
      <c r="LMF2" s="546"/>
      <c r="LMG2" s="539"/>
      <c r="LMH2" s="545"/>
      <c r="LMI2" s="545"/>
      <c r="LMJ2" s="546"/>
      <c r="LMK2" s="539"/>
      <c r="LML2" s="545"/>
      <c r="LMM2" s="545"/>
      <c r="LMN2" s="546"/>
      <c r="LMO2" s="539"/>
      <c r="LMP2" s="545"/>
      <c r="LMQ2" s="545"/>
      <c r="LMR2" s="546"/>
      <c r="LMS2" s="539"/>
      <c r="LMT2" s="545"/>
      <c r="LMU2" s="545"/>
      <c r="LMV2" s="546"/>
      <c r="LMW2" s="539"/>
      <c r="LMX2" s="545"/>
      <c r="LMY2" s="545"/>
      <c r="LMZ2" s="546"/>
      <c r="LNA2" s="539"/>
      <c r="LNB2" s="545"/>
      <c r="LNC2" s="545"/>
      <c r="LND2" s="546"/>
      <c r="LNE2" s="539"/>
      <c r="LNF2" s="545"/>
      <c r="LNG2" s="545"/>
      <c r="LNH2" s="546"/>
      <c r="LNI2" s="539"/>
      <c r="LNJ2" s="545"/>
      <c r="LNK2" s="545"/>
      <c r="LNL2" s="546"/>
      <c r="LNM2" s="539"/>
      <c r="LNN2" s="545"/>
      <c r="LNO2" s="545"/>
      <c r="LNP2" s="546"/>
      <c r="LNQ2" s="539"/>
      <c r="LNR2" s="545"/>
      <c r="LNS2" s="545"/>
      <c r="LNT2" s="546"/>
      <c r="LNU2" s="539"/>
      <c r="LNV2" s="545"/>
      <c r="LNW2" s="545"/>
      <c r="LNX2" s="546"/>
      <c r="LNY2" s="539"/>
      <c r="LNZ2" s="545"/>
      <c r="LOA2" s="545"/>
      <c r="LOB2" s="546"/>
      <c r="LOC2" s="539"/>
      <c r="LOD2" s="545"/>
      <c r="LOE2" s="545"/>
      <c r="LOF2" s="546"/>
      <c r="LOG2" s="539"/>
      <c r="LOH2" s="545"/>
      <c r="LOI2" s="545"/>
      <c r="LOJ2" s="546"/>
      <c r="LOK2" s="539"/>
      <c r="LOL2" s="545"/>
      <c r="LOM2" s="545"/>
      <c r="LON2" s="546"/>
      <c r="LOO2" s="539"/>
      <c r="LOP2" s="545"/>
      <c r="LOQ2" s="545"/>
      <c r="LOR2" s="546"/>
      <c r="LOS2" s="539"/>
      <c r="LOT2" s="545"/>
      <c r="LOU2" s="545"/>
      <c r="LOV2" s="546"/>
      <c r="LOW2" s="539"/>
      <c r="LOX2" s="545"/>
      <c r="LOY2" s="545"/>
      <c r="LOZ2" s="546"/>
      <c r="LPA2" s="539"/>
      <c r="LPB2" s="545"/>
      <c r="LPC2" s="545"/>
      <c r="LPD2" s="546"/>
      <c r="LPE2" s="539"/>
      <c r="LPF2" s="545"/>
      <c r="LPG2" s="545"/>
      <c r="LPH2" s="546"/>
      <c r="LPI2" s="539"/>
      <c r="LPJ2" s="545"/>
      <c r="LPK2" s="545"/>
      <c r="LPL2" s="546"/>
      <c r="LPM2" s="539"/>
      <c r="LPN2" s="545"/>
      <c r="LPO2" s="545"/>
      <c r="LPP2" s="546"/>
      <c r="LPQ2" s="539"/>
      <c r="LPR2" s="545"/>
      <c r="LPS2" s="545"/>
      <c r="LPT2" s="546"/>
      <c r="LPU2" s="539"/>
      <c r="LPV2" s="545"/>
      <c r="LPW2" s="545"/>
      <c r="LPX2" s="546"/>
      <c r="LPY2" s="539"/>
      <c r="LPZ2" s="545"/>
      <c r="LQA2" s="545"/>
      <c r="LQB2" s="546"/>
      <c r="LQC2" s="539"/>
      <c r="LQD2" s="545"/>
      <c r="LQE2" s="545"/>
      <c r="LQF2" s="546"/>
      <c r="LQG2" s="539"/>
      <c r="LQH2" s="545"/>
      <c r="LQI2" s="545"/>
      <c r="LQJ2" s="546"/>
      <c r="LQK2" s="539"/>
      <c r="LQL2" s="545"/>
      <c r="LQM2" s="545"/>
      <c r="LQN2" s="546"/>
      <c r="LQO2" s="539"/>
      <c r="LQP2" s="545"/>
      <c r="LQQ2" s="545"/>
      <c r="LQR2" s="546"/>
      <c r="LQS2" s="539"/>
      <c r="LQT2" s="545"/>
      <c r="LQU2" s="545"/>
      <c r="LQV2" s="546"/>
      <c r="LQW2" s="539"/>
      <c r="LQX2" s="545"/>
      <c r="LQY2" s="545"/>
      <c r="LQZ2" s="546"/>
      <c r="LRA2" s="539"/>
      <c r="LRB2" s="545"/>
      <c r="LRC2" s="545"/>
      <c r="LRD2" s="546"/>
      <c r="LRE2" s="539"/>
      <c r="LRF2" s="545"/>
      <c r="LRG2" s="545"/>
      <c r="LRH2" s="546"/>
      <c r="LRI2" s="539"/>
      <c r="LRJ2" s="545"/>
      <c r="LRK2" s="545"/>
      <c r="LRL2" s="546"/>
      <c r="LRM2" s="539"/>
      <c r="LRN2" s="545"/>
      <c r="LRO2" s="545"/>
      <c r="LRP2" s="546"/>
      <c r="LRQ2" s="539"/>
      <c r="LRR2" s="545"/>
      <c r="LRS2" s="545"/>
      <c r="LRT2" s="546"/>
      <c r="LRU2" s="539"/>
      <c r="LRV2" s="545"/>
      <c r="LRW2" s="545"/>
      <c r="LRX2" s="546"/>
      <c r="LRY2" s="539"/>
      <c r="LRZ2" s="545"/>
      <c r="LSA2" s="545"/>
      <c r="LSB2" s="546"/>
      <c r="LSC2" s="539"/>
      <c r="LSD2" s="545"/>
      <c r="LSE2" s="545"/>
      <c r="LSF2" s="546"/>
      <c r="LSG2" s="539"/>
      <c r="LSH2" s="545"/>
      <c r="LSI2" s="545"/>
      <c r="LSJ2" s="546"/>
      <c r="LSK2" s="539"/>
      <c r="LSL2" s="545"/>
      <c r="LSM2" s="545"/>
      <c r="LSN2" s="546"/>
      <c r="LSO2" s="539"/>
      <c r="LSP2" s="545"/>
      <c r="LSQ2" s="545"/>
      <c r="LSR2" s="546"/>
      <c r="LSS2" s="539"/>
      <c r="LST2" s="545"/>
      <c r="LSU2" s="545"/>
      <c r="LSV2" s="546"/>
      <c r="LSW2" s="539"/>
      <c r="LSX2" s="545"/>
      <c r="LSY2" s="545"/>
      <c r="LSZ2" s="546"/>
      <c r="LTA2" s="539"/>
      <c r="LTB2" s="545"/>
      <c r="LTC2" s="545"/>
      <c r="LTD2" s="546"/>
      <c r="LTE2" s="539"/>
      <c r="LTF2" s="545"/>
      <c r="LTG2" s="545"/>
      <c r="LTH2" s="546"/>
      <c r="LTI2" s="539"/>
      <c r="LTJ2" s="545"/>
      <c r="LTK2" s="545"/>
      <c r="LTL2" s="546"/>
      <c r="LTM2" s="539"/>
      <c r="LTN2" s="545"/>
      <c r="LTO2" s="545"/>
      <c r="LTP2" s="546"/>
      <c r="LTQ2" s="539"/>
      <c r="LTR2" s="545"/>
      <c r="LTS2" s="545"/>
      <c r="LTT2" s="546"/>
      <c r="LTU2" s="539"/>
      <c r="LTV2" s="545"/>
      <c r="LTW2" s="545"/>
      <c r="LTX2" s="546"/>
      <c r="LTY2" s="539"/>
      <c r="LTZ2" s="545"/>
      <c r="LUA2" s="545"/>
      <c r="LUB2" s="546"/>
      <c r="LUC2" s="539"/>
      <c r="LUD2" s="545"/>
      <c r="LUE2" s="545"/>
      <c r="LUF2" s="546"/>
      <c r="LUG2" s="539"/>
      <c r="LUH2" s="545"/>
      <c r="LUI2" s="545"/>
      <c r="LUJ2" s="546"/>
      <c r="LUK2" s="539"/>
      <c r="LUL2" s="545"/>
      <c r="LUM2" s="545"/>
      <c r="LUN2" s="546"/>
      <c r="LUO2" s="539"/>
      <c r="LUP2" s="545"/>
      <c r="LUQ2" s="545"/>
      <c r="LUR2" s="546"/>
      <c r="LUS2" s="539"/>
      <c r="LUT2" s="545"/>
      <c r="LUU2" s="545"/>
      <c r="LUV2" s="546"/>
      <c r="LUW2" s="539"/>
      <c r="LUX2" s="545"/>
      <c r="LUY2" s="545"/>
      <c r="LUZ2" s="546"/>
      <c r="LVA2" s="539"/>
      <c r="LVB2" s="545"/>
      <c r="LVC2" s="545"/>
      <c r="LVD2" s="546"/>
      <c r="LVE2" s="539"/>
      <c r="LVF2" s="545"/>
      <c r="LVG2" s="545"/>
      <c r="LVH2" s="546"/>
      <c r="LVI2" s="539"/>
      <c r="LVJ2" s="545"/>
      <c r="LVK2" s="545"/>
      <c r="LVL2" s="546"/>
      <c r="LVM2" s="539"/>
      <c r="LVN2" s="545"/>
      <c r="LVO2" s="545"/>
      <c r="LVP2" s="546"/>
      <c r="LVQ2" s="539"/>
      <c r="LVR2" s="545"/>
      <c r="LVS2" s="545"/>
      <c r="LVT2" s="546"/>
      <c r="LVU2" s="539"/>
      <c r="LVV2" s="545"/>
      <c r="LVW2" s="545"/>
      <c r="LVX2" s="546"/>
      <c r="LVY2" s="539"/>
      <c r="LVZ2" s="545"/>
      <c r="LWA2" s="545"/>
      <c r="LWB2" s="546"/>
      <c r="LWC2" s="539"/>
      <c r="LWD2" s="545"/>
      <c r="LWE2" s="545"/>
      <c r="LWF2" s="546"/>
      <c r="LWG2" s="539"/>
      <c r="LWH2" s="545"/>
      <c r="LWI2" s="545"/>
      <c r="LWJ2" s="546"/>
      <c r="LWK2" s="539"/>
      <c r="LWL2" s="545"/>
      <c r="LWM2" s="545"/>
      <c r="LWN2" s="546"/>
      <c r="LWO2" s="539"/>
      <c r="LWP2" s="545"/>
      <c r="LWQ2" s="545"/>
      <c r="LWR2" s="546"/>
      <c r="LWS2" s="539"/>
      <c r="LWT2" s="545"/>
      <c r="LWU2" s="545"/>
      <c r="LWV2" s="546"/>
      <c r="LWW2" s="539"/>
      <c r="LWX2" s="545"/>
      <c r="LWY2" s="545"/>
      <c r="LWZ2" s="546"/>
      <c r="LXA2" s="539"/>
      <c r="LXB2" s="545"/>
      <c r="LXC2" s="545"/>
      <c r="LXD2" s="546"/>
      <c r="LXE2" s="539"/>
      <c r="LXF2" s="545"/>
      <c r="LXG2" s="545"/>
      <c r="LXH2" s="546"/>
      <c r="LXI2" s="539"/>
      <c r="LXJ2" s="545"/>
      <c r="LXK2" s="545"/>
      <c r="LXL2" s="546"/>
      <c r="LXM2" s="539"/>
      <c r="LXN2" s="545"/>
      <c r="LXO2" s="545"/>
      <c r="LXP2" s="546"/>
      <c r="LXQ2" s="539"/>
      <c r="LXR2" s="545"/>
      <c r="LXS2" s="545"/>
      <c r="LXT2" s="546"/>
      <c r="LXU2" s="539"/>
      <c r="LXV2" s="545"/>
      <c r="LXW2" s="545"/>
      <c r="LXX2" s="546"/>
      <c r="LXY2" s="539"/>
      <c r="LXZ2" s="545"/>
      <c r="LYA2" s="545"/>
      <c r="LYB2" s="546"/>
      <c r="LYC2" s="539"/>
      <c r="LYD2" s="545"/>
      <c r="LYE2" s="545"/>
      <c r="LYF2" s="546"/>
      <c r="LYG2" s="539"/>
      <c r="LYH2" s="545"/>
      <c r="LYI2" s="545"/>
      <c r="LYJ2" s="546"/>
      <c r="LYK2" s="539"/>
      <c r="LYL2" s="545"/>
      <c r="LYM2" s="545"/>
      <c r="LYN2" s="546"/>
      <c r="LYO2" s="539"/>
      <c r="LYP2" s="545"/>
      <c r="LYQ2" s="545"/>
      <c r="LYR2" s="546"/>
      <c r="LYS2" s="539"/>
      <c r="LYT2" s="545"/>
      <c r="LYU2" s="545"/>
      <c r="LYV2" s="546"/>
      <c r="LYW2" s="539"/>
      <c r="LYX2" s="545"/>
      <c r="LYY2" s="545"/>
      <c r="LYZ2" s="546"/>
      <c r="LZA2" s="539"/>
      <c r="LZB2" s="545"/>
      <c r="LZC2" s="545"/>
      <c r="LZD2" s="546"/>
      <c r="LZE2" s="539"/>
      <c r="LZF2" s="545"/>
      <c r="LZG2" s="545"/>
      <c r="LZH2" s="546"/>
      <c r="LZI2" s="539"/>
      <c r="LZJ2" s="545"/>
      <c r="LZK2" s="545"/>
      <c r="LZL2" s="546"/>
      <c r="LZM2" s="539"/>
      <c r="LZN2" s="545"/>
      <c r="LZO2" s="545"/>
      <c r="LZP2" s="546"/>
      <c r="LZQ2" s="539"/>
      <c r="LZR2" s="545"/>
      <c r="LZS2" s="545"/>
      <c r="LZT2" s="546"/>
      <c r="LZU2" s="539"/>
      <c r="LZV2" s="545"/>
      <c r="LZW2" s="545"/>
      <c r="LZX2" s="546"/>
      <c r="LZY2" s="539"/>
      <c r="LZZ2" s="545"/>
      <c r="MAA2" s="545"/>
      <c r="MAB2" s="546"/>
      <c r="MAC2" s="539"/>
      <c r="MAD2" s="545"/>
      <c r="MAE2" s="545"/>
      <c r="MAF2" s="546"/>
      <c r="MAG2" s="539"/>
      <c r="MAH2" s="545"/>
      <c r="MAI2" s="545"/>
      <c r="MAJ2" s="546"/>
      <c r="MAK2" s="539"/>
      <c r="MAL2" s="545"/>
      <c r="MAM2" s="545"/>
      <c r="MAN2" s="546"/>
      <c r="MAO2" s="539"/>
      <c r="MAP2" s="545"/>
      <c r="MAQ2" s="545"/>
      <c r="MAR2" s="546"/>
      <c r="MAS2" s="539"/>
      <c r="MAT2" s="545"/>
      <c r="MAU2" s="545"/>
      <c r="MAV2" s="546"/>
      <c r="MAW2" s="539"/>
      <c r="MAX2" s="545"/>
      <c r="MAY2" s="545"/>
      <c r="MAZ2" s="546"/>
      <c r="MBA2" s="539"/>
      <c r="MBB2" s="545"/>
      <c r="MBC2" s="545"/>
      <c r="MBD2" s="546"/>
      <c r="MBE2" s="539"/>
      <c r="MBF2" s="545"/>
      <c r="MBG2" s="545"/>
      <c r="MBH2" s="546"/>
      <c r="MBI2" s="539"/>
      <c r="MBJ2" s="545"/>
      <c r="MBK2" s="545"/>
      <c r="MBL2" s="546"/>
      <c r="MBM2" s="539"/>
      <c r="MBN2" s="545"/>
      <c r="MBO2" s="545"/>
      <c r="MBP2" s="546"/>
      <c r="MBQ2" s="539"/>
      <c r="MBR2" s="545"/>
      <c r="MBS2" s="545"/>
      <c r="MBT2" s="546"/>
      <c r="MBU2" s="539"/>
      <c r="MBV2" s="545"/>
      <c r="MBW2" s="545"/>
      <c r="MBX2" s="546"/>
      <c r="MBY2" s="539"/>
      <c r="MBZ2" s="545"/>
      <c r="MCA2" s="545"/>
      <c r="MCB2" s="546"/>
      <c r="MCC2" s="539"/>
      <c r="MCD2" s="545"/>
      <c r="MCE2" s="545"/>
      <c r="MCF2" s="546"/>
      <c r="MCG2" s="539"/>
      <c r="MCH2" s="545"/>
      <c r="MCI2" s="545"/>
      <c r="MCJ2" s="546"/>
      <c r="MCK2" s="539"/>
      <c r="MCL2" s="545"/>
      <c r="MCM2" s="545"/>
      <c r="MCN2" s="546"/>
      <c r="MCO2" s="539"/>
      <c r="MCP2" s="545"/>
      <c r="MCQ2" s="545"/>
      <c r="MCR2" s="546"/>
      <c r="MCS2" s="539"/>
      <c r="MCT2" s="545"/>
      <c r="MCU2" s="545"/>
      <c r="MCV2" s="546"/>
      <c r="MCW2" s="539"/>
      <c r="MCX2" s="545"/>
      <c r="MCY2" s="545"/>
      <c r="MCZ2" s="546"/>
      <c r="MDA2" s="539"/>
      <c r="MDB2" s="545"/>
      <c r="MDC2" s="545"/>
      <c r="MDD2" s="546"/>
      <c r="MDE2" s="539"/>
      <c r="MDF2" s="545"/>
      <c r="MDG2" s="545"/>
      <c r="MDH2" s="546"/>
      <c r="MDI2" s="539"/>
      <c r="MDJ2" s="545"/>
      <c r="MDK2" s="545"/>
      <c r="MDL2" s="546"/>
      <c r="MDM2" s="539"/>
      <c r="MDN2" s="545"/>
      <c r="MDO2" s="545"/>
      <c r="MDP2" s="546"/>
      <c r="MDQ2" s="539"/>
      <c r="MDR2" s="545"/>
      <c r="MDS2" s="545"/>
      <c r="MDT2" s="546"/>
      <c r="MDU2" s="539"/>
      <c r="MDV2" s="545"/>
      <c r="MDW2" s="545"/>
      <c r="MDX2" s="546"/>
      <c r="MDY2" s="539"/>
      <c r="MDZ2" s="545"/>
      <c r="MEA2" s="545"/>
      <c r="MEB2" s="546"/>
      <c r="MEC2" s="539"/>
      <c r="MED2" s="545"/>
      <c r="MEE2" s="545"/>
      <c r="MEF2" s="546"/>
      <c r="MEG2" s="539"/>
      <c r="MEH2" s="545"/>
      <c r="MEI2" s="545"/>
      <c r="MEJ2" s="546"/>
      <c r="MEK2" s="539"/>
      <c r="MEL2" s="545"/>
      <c r="MEM2" s="545"/>
      <c r="MEN2" s="546"/>
      <c r="MEO2" s="539"/>
      <c r="MEP2" s="545"/>
      <c r="MEQ2" s="545"/>
      <c r="MER2" s="546"/>
      <c r="MES2" s="539"/>
      <c r="MET2" s="545"/>
      <c r="MEU2" s="545"/>
      <c r="MEV2" s="546"/>
      <c r="MEW2" s="539"/>
      <c r="MEX2" s="545"/>
      <c r="MEY2" s="545"/>
      <c r="MEZ2" s="546"/>
      <c r="MFA2" s="539"/>
      <c r="MFB2" s="545"/>
      <c r="MFC2" s="545"/>
      <c r="MFD2" s="546"/>
      <c r="MFE2" s="539"/>
      <c r="MFF2" s="545"/>
      <c r="MFG2" s="545"/>
      <c r="MFH2" s="546"/>
      <c r="MFI2" s="539"/>
      <c r="MFJ2" s="545"/>
      <c r="MFK2" s="545"/>
      <c r="MFL2" s="546"/>
      <c r="MFM2" s="539"/>
      <c r="MFN2" s="545"/>
      <c r="MFO2" s="545"/>
      <c r="MFP2" s="546"/>
      <c r="MFQ2" s="539"/>
      <c r="MFR2" s="545"/>
      <c r="MFS2" s="545"/>
      <c r="MFT2" s="546"/>
      <c r="MFU2" s="539"/>
      <c r="MFV2" s="545"/>
      <c r="MFW2" s="545"/>
      <c r="MFX2" s="546"/>
      <c r="MFY2" s="539"/>
      <c r="MFZ2" s="545"/>
      <c r="MGA2" s="545"/>
      <c r="MGB2" s="546"/>
      <c r="MGC2" s="539"/>
      <c r="MGD2" s="545"/>
      <c r="MGE2" s="545"/>
      <c r="MGF2" s="546"/>
      <c r="MGG2" s="539"/>
      <c r="MGH2" s="545"/>
      <c r="MGI2" s="545"/>
      <c r="MGJ2" s="546"/>
      <c r="MGK2" s="539"/>
      <c r="MGL2" s="545"/>
      <c r="MGM2" s="545"/>
      <c r="MGN2" s="546"/>
      <c r="MGO2" s="539"/>
      <c r="MGP2" s="545"/>
      <c r="MGQ2" s="545"/>
      <c r="MGR2" s="546"/>
      <c r="MGS2" s="539"/>
      <c r="MGT2" s="545"/>
      <c r="MGU2" s="545"/>
      <c r="MGV2" s="546"/>
      <c r="MGW2" s="539"/>
      <c r="MGX2" s="545"/>
      <c r="MGY2" s="545"/>
      <c r="MGZ2" s="546"/>
      <c r="MHA2" s="539"/>
      <c r="MHB2" s="545"/>
      <c r="MHC2" s="545"/>
      <c r="MHD2" s="546"/>
      <c r="MHE2" s="539"/>
      <c r="MHF2" s="545"/>
      <c r="MHG2" s="545"/>
      <c r="MHH2" s="546"/>
      <c r="MHI2" s="539"/>
      <c r="MHJ2" s="545"/>
      <c r="MHK2" s="545"/>
      <c r="MHL2" s="546"/>
      <c r="MHM2" s="539"/>
      <c r="MHN2" s="545"/>
      <c r="MHO2" s="545"/>
      <c r="MHP2" s="546"/>
      <c r="MHQ2" s="539"/>
      <c r="MHR2" s="545"/>
      <c r="MHS2" s="545"/>
      <c r="MHT2" s="546"/>
      <c r="MHU2" s="539"/>
      <c r="MHV2" s="545"/>
      <c r="MHW2" s="545"/>
      <c r="MHX2" s="546"/>
      <c r="MHY2" s="539"/>
      <c r="MHZ2" s="545"/>
      <c r="MIA2" s="545"/>
      <c r="MIB2" s="546"/>
      <c r="MIC2" s="539"/>
      <c r="MID2" s="545"/>
      <c r="MIE2" s="545"/>
      <c r="MIF2" s="546"/>
      <c r="MIG2" s="539"/>
      <c r="MIH2" s="545"/>
      <c r="MII2" s="545"/>
      <c r="MIJ2" s="546"/>
      <c r="MIK2" s="539"/>
      <c r="MIL2" s="545"/>
      <c r="MIM2" s="545"/>
      <c r="MIN2" s="546"/>
      <c r="MIO2" s="539"/>
      <c r="MIP2" s="545"/>
      <c r="MIQ2" s="545"/>
      <c r="MIR2" s="546"/>
      <c r="MIS2" s="539"/>
      <c r="MIT2" s="545"/>
      <c r="MIU2" s="545"/>
      <c r="MIV2" s="546"/>
      <c r="MIW2" s="539"/>
      <c r="MIX2" s="545"/>
      <c r="MIY2" s="545"/>
      <c r="MIZ2" s="546"/>
      <c r="MJA2" s="539"/>
      <c r="MJB2" s="545"/>
      <c r="MJC2" s="545"/>
      <c r="MJD2" s="546"/>
      <c r="MJE2" s="539"/>
      <c r="MJF2" s="545"/>
      <c r="MJG2" s="545"/>
      <c r="MJH2" s="546"/>
      <c r="MJI2" s="539"/>
      <c r="MJJ2" s="545"/>
      <c r="MJK2" s="545"/>
      <c r="MJL2" s="546"/>
      <c r="MJM2" s="539"/>
      <c r="MJN2" s="545"/>
      <c r="MJO2" s="545"/>
      <c r="MJP2" s="546"/>
      <c r="MJQ2" s="539"/>
      <c r="MJR2" s="545"/>
      <c r="MJS2" s="545"/>
      <c r="MJT2" s="546"/>
      <c r="MJU2" s="539"/>
      <c r="MJV2" s="545"/>
      <c r="MJW2" s="545"/>
      <c r="MJX2" s="546"/>
      <c r="MJY2" s="539"/>
      <c r="MJZ2" s="545"/>
      <c r="MKA2" s="545"/>
      <c r="MKB2" s="546"/>
      <c r="MKC2" s="539"/>
      <c r="MKD2" s="545"/>
      <c r="MKE2" s="545"/>
      <c r="MKF2" s="546"/>
      <c r="MKG2" s="539"/>
      <c r="MKH2" s="545"/>
      <c r="MKI2" s="545"/>
      <c r="MKJ2" s="546"/>
      <c r="MKK2" s="539"/>
      <c r="MKL2" s="545"/>
      <c r="MKM2" s="545"/>
      <c r="MKN2" s="546"/>
      <c r="MKO2" s="539"/>
      <c r="MKP2" s="545"/>
      <c r="MKQ2" s="545"/>
      <c r="MKR2" s="546"/>
      <c r="MKS2" s="539"/>
      <c r="MKT2" s="545"/>
      <c r="MKU2" s="545"/>
      <c r="MKV2" s="546"/>
      <c r="MKW2" s="539"/>
      <c r="MKX2" s="545"/>
      <c r="MKY2" s="545"/>
      <c r="MKZ2" s="546"/>
      <c r="MLA2" s="539"/>
      <c r="MLB2" s="545"/>
      <c r="MLC2" s="545"/>
      <c r="MLD2" s="546"/>
      <c r="MLE2" s="539"/>
      <c r="MLF2" s="545"/>
      <c r="MLG2" s="545"/>
      <c r="MLH2" s="546"/>
      <c r="MLI2" s="539"/>
      <c r="MLJ2" s="545"/>
      <c r="MLK2" s="545"/>
      <c r="MLL2" s="546"/>
      <c r="MLM2" s="539"/>
      <c r="MLN2" s="545"/>
      <c r="MLO2" s="545"/>
      <c r="MLP2" s="546"/>
      <c r="MLQ2" s="539"/>
      <c r="MLR2" s="545"/>
      <c r="MLS2" s="545"/>
      <c r="MLT2" s="546"/>
      <c r="MLU2" s="539"/>
      <c r="MLV2" s="545"/>
      <c r="MLW2" s="545"/>
      <c r="MLX2" s="546"/>
      <c r="MLY2" s="539"/>
      <c r="MLZ2" s="545"/>
      <c r="MMA2" s="545"/>
      <c r="MMB2" s="546"/>
      <c r="MMC2" s="539"/>
      <c r="MMD2" s="545"/>
      <c r="MME2" s="545"/>
      <c r="MMF2" s="546"/>
      <c r="MMG2" s="539"/>
      <c r="MMH2" s="545"/>
      <c r="MMI2" s="545"/>
      <c r="MMJ2" s="546"/>
      <c r="MMK2" s="539"/>
      <c r="MML2" s="545"/>
      <c r="MMM2" s="545"/>
      <c r="MMN2" s="546"/>
      <c r="MMO2" s="539"/>
      <c r="MMP2" s="545"/>
      <c r="MMQ2" s="545"/>
      <c r="MMR2" s="546"/>
      <c r="MMS2" s="539"/>
      <c r="MMT2" s="545"/>
      <c r="MMU2" s="545"/>
      <c r="MMV2" s="546"/>
      <c r="MMW2" s="539"/>
      <c r="MMX2" s="545"/>
      <c r="MMY2" s="545"/>
      <c r="MMZ2" s="546"/>
      <c r="MNA2" s="539"/>
      <c r="MNB2" s="545"/>
      <c r="MNC2" s="545"/>
      <c r="MND2" s="546"/>
      <c r="MNE2" s="539"/>
      <c r="MNF2" s="545"/>
      <c r="MNG2" s="545"/>
      <c r="MNH2" s="546"/>
      <c r="MNI2" s="539"/>
      <c r="MNJ2" s="545"/>
      <c r="MNK2" s="545"/>
      <c r="MNL2" s="546"/>
      <c r="MNM2" s="539"/>
      <c r="MNN2" s="545"/>
      <c r="MNO2" s="545"/>
      <c r="MNP2" s="546"/>
      <c r="MNQ2" s="539"/>
      <c r="MNR2" s="545"/>
      <c r="MNS2" s="545"/>
      <c r="MNT2" s="546"/>
      <c r="MNU2" s="539"/>
      <c r="MNV2" s="545"/>
      <c r="MNW2" s="545"/>
      <c r="MNX2" s="546"/>
      <c r="MNY2" s="539"/>
      <c r="MNZ2" s="545"/>
      <c r="MOA2" s="545"/>
      <c r="MOB2" s="546"/>
      <c r="MOC2" s="539"/>
      <c r="MOD2" s="545"/>
      <c r="MOE2" s="545"/>
      <c r="MOF2" s="546"/>
      <c r="MOG2" s="539"/>
      <c r="MOH2" s="545"/>
      <c r="MOI2" s="545"/>
      <c r="MOJ2" s="546"/>
      <c r="MOK2" s="539"/>
      <c r="MOL2" s="545"/>
      <c r="MOM2" s="545"/>
      <c r="MON2" s="546"/>
      <c r="MOO2" s="539"/>
      <c r="MOP2" s="545"/>
      <c r="MOQ2" s="545"/>
      <c r="MOR2" s="546"/>
      <c r="MOS2" s="539"/>
      <c r="MOT2" s="545"/>
      <c r="MOU2" s="545"/>
      <c r="MOV2" s="546"/>
      <c r="MOW2" s="539"/>
      <c r="MOX2" s="545"/>
      <c r="MOY2" s="545"/>
      <c r="MOZ2" s="546"/>
      <c r="MPA2" s="539"/>
      <c r="MPB2" s="545"/>
      <c r="MPC2" s="545"/>
      <c r="MPD2" s="546"/>
      <c r="MPE2" s="539"/>
      <c r="MPF2" s="545"/>
      <c r="MPG2" s="545"/>
      <c r="MPH2" s="546"/>
      <c r="MPI2" s="539"/>
      <c r="MPJ2" s="545"/>
      <c r="MPK2" s="545"/>
      <c r="MPL2" s="546"/>
      <c r="MPM2" s="539"/>
      <c r="MPN2" s="545"/>
      <c r="MPO2" s="545"/>
      <c r="MPP2" s="546"/>
      <c r="MPQ2" s="539"/>
      <c r="MPR2" s="545"/>
      <c r="MPS2" s="545"/>
      <c r="MPT2" s="546"/>
      <c r="MPU2" s="539"/>
      <c r="MPV2" s="545"/>
      <c r="MPW2" s="545"/>
      <c r="MPX2" s="546"/>
      <c r="MPY2" s="539"/>
      <c r="MPZ2" s="545"/>
      <c r="MQA2" s="545"/>
      <c r="MQB2" s="546"/>
      <c r="MQC2" s="539"/>
      <c r="MQD2" s="545"/>
      <c r="MQE2" s="545"/>
      <c r="MQF2" s="546"/>
      <c r="MQG2" s="539"/>
      <c r="MQH2" s="545"/>
      <c r="MQI2" s="545"/>
      <c r="MQJ2" s="546"/>
      <c r="MQK2" s="539"/>
      <c r="MQL2" s="545"/>
      <c r="MQM2" s="545"/>
      <c r="MQN2" s="546"/>
      <c r="MQO2" s="539"/>
      <c r="MQP2" s="545"/>
      <c r="MQQ2" s="545"/>
      <c r="MQR2" s="546"/>
      <c r="MQS2" s="539"/>
      <c r="MQT2" s="545"/>
      <c r="MQU2" s="545"/>
      <c r="MQV2" s="546"/>
      <c r="MQW2" s="539"/>
      <c r="MQX2" s="545"/>
      <c r="MQY2" s="545"/>
      <c r="MQZ2" s="546"/>
      <c r="MRA2" s="539"/>
      <c r="MRB2" s="545"/>
      <c r="MRC2" s="545"/>
      <c r="MRD2" s="546"/>
      <c r="MRE2" s="539"/>
      <c r="MRF2" s="545"/>
      <c r="MRG2" s="545"/>
      <c r="MRH2" s="546"/>
      <c r="MRI2" s="539"/>
      <c r="MRJ2" s="545"/>
      <c r="MRK2" s="545"/>
      <c r="MRL2" s="546"/>
      <c r="MRM2" s="539"/>
      <c r="MRN2" s="545"/>
      <c r="MRO2" s="545"/>
      <c r="MRP2" s="546"/>
      <c r="MRQ2" s="539"/>
      <c r="MRR2" s="545"/>
      <c r="MRS2" s="545"/>
      <c r="MRT2" s="546"/>
      <c r="MRU2" s="539"/>
      <c r="MRV2" s="545"/>
      <c r="MRW2" s="545"/>
      <c r="MRX2" s="546"/>
      <c r="MRY2" s="539"/>
      <c r="MRZ2" s="545"/>
      <c r="MSA2" s="545"/>
      <c r="MSB2" s="546"/>
      <c r="MSC2" s="539"/>
      <c r="MSD2" s="545"/>
      <c r="MSE2" s="545"/>
      <c r="MSF2" s="546"/>
      <c r="MSG2" s="539"/>
      <c r="MSH2" s="545"/>
      <c r="MSI2" s="545"/>
      <c r="MSJ2" s="546"/>
      <c r="MSK2" s="539"/>
      <c r="MSL2" s="545"/>
      <c r="MSM2" s="545"/>
      <c r="MSN2" s="546"/>
      <c r="MSO2" s="539"/>
      <c r="MSP2" s="545"/>
      <c r="MSQ2" s="545"/>
      <c r="MSR2" s="546"/>
      <c r="MSS2" s="539"/>
      <c r="MST2" s="545"/>
      <c r="MSU2" s="545"/>
      <c r="MSV2" s="546"/>
      <c r="MSW2" s="539"/>
      <c r="MSX2" s="545"/>
      <c r="MSY2" s="545"/>
      <c r="MSZ2" s="546"/>
      <c r="MTA2" s="539"/>
      <c r="MTB2" s="545"/>
      <c r="MTC2" s="545"/>
      <c r="MTD2" s="546"/>
      <c r="MTE2" s="539"/>
      <c r="MTF2" s="545"/>
      <c r="MTG2" s="545"/>
      <c r="MTH2" s="546"/>
      <c r="MTI2" s="539"/>
      <c r="MTJ2" s="545"/>
      <c r="MTK2" s="545"/>
      <c r="MTL2" s="546"/>
      <c r="MTM2" s="539"/>
      <c r="MTN2" s="545"/>
      <c r="MTO2" s="545"/>
      <c r="MTP2" s="546"/>
      <c r="MTQ2" s="539"/>
      <c r="MTR2" s="545"/>
      <c r="MTS2" s="545"/>
      <c r="MTT2" s="546"/>
      <c r="MTU2" s="539"/>
      <c r="MTV2" s="545"/>
      <c r="MTW2" s="545"/>
      <c r="MTX2" s="546"/>
      <c r="MTY2" s="539"/>
      <c r="MTZ2" s="545"/>
      <c r="MUA2" s="545"/>
      <c r="MUB2" s="546"/>
      <c r="MUC2" s="539"/>
      <c r="MUD2" s="545"/>
      <c r="MUE2" s="545"/>
      <c r="MUF2" s="546"/>
      <c r="MUG2" s="539"/>
      <c r="MUH2" s="545"/>
      <c r="MUI2" s="545"/>
      <c r="MUJ2" s="546"/>
      <c r="MUK2" s="539"/>
      <c r="MUL2" s="545"/>
      <c r="MUM2" s="545"/>
      <c r="MUN2" s="546"/>
      <c r="MUO2" s="539"/>
      <c r="MUP2" s="545"/>
      <c r="MUQ2" s="545"/>
      <c r="MUR2" s="546"/>
      <c r="MUS2" s="539"/>
      <c r="MUT2" s="545"/>
      <c r="MUU2" s="545"/>
      <c r="MUV2" s="546"/>
      <c r="MUW2" s="539"/>
      <c r="MUX2" s="545"/>
      <c r="MUY2" s="545"/>
      <c r="MUZ2" s="546"/>
      <c r="MVA2" s="539"/>
      <c r="MVB2" s="545"/>
      <c r="MVC2" s="545"/>
      <c r="MVD2" s="546"/>
      <c r="MVE2" s="539"/>
      <c r="MVF2" s="545"/>
      <c r="MVG2" s="545"/>
      <c r="MVH2" s="546"/>
      <c r="MVI2" s="539"/>
      <c r="MVJ2" s="545"/>
      <c r="MVK2" s="545"/>
      <c r="MVL2" s="546"/>
      <c r="MVM2" s="539"/>
      <c r="MVN2" s="545"/>
      <c r="MVO2" s="545"/>
      <c r="MVP2" s="546"/>
      <c r="MVQ2" s="539"/>
      <c r="MVR2" s="545"/>
      <c r="MVS2" s="545"/>
      <c r="MVT2" s="546"/>
      <c r="MVU2" s="539"/>
      <c r="MVV2" s="545"/>
      <c r="MVW2" s="545"/>
      <c r="MVX2" s="546"/>
      <c r="MVY2" s="539"/>
      <c r="MVZ2" s="545"/>
      <c r="MWA2" s="545"/>
      <c r="MWB2" s="546"/>
      <c r="MWC2" s="539"/>
      <c r="MWD2" s="545"/>
      <c r="MWE2" s="545"/>
      <c r="MWF2" s="546"/>
      <c r="MWG2" s="539"/>
      <c r="MWH2" s="545"/>
      <c r="MWI2" s="545"/>
      <c r="MWJ2" s="546"/>
      <c r="MWK2" s="539"/>
      <c r="MWL2" s="545"/>
      <c r="MWM2" s="545"/>
      <c r="MWN2" s="546"/>
      <c r="MWO2" s="539"/>
      <c r="MWP2" s="545"/>
      <c r="MWQ2" s="545"/>
      <c r="MWR2" s="546"/>
      <c r="MWS2" s="539"/>
      <c r="MWT2" s="545"/>
      <c r="MWU2" s="545"/>
      <c r="MWV2" s="546"/>
      <c r="MWW2" s="539"/>
      <c r="MWX2" s="545"/>
      <c r="MWY2" s="545"/>
      <c r="MWZ2" s="546"/>
      <c r="MXA2" s="539"/>
      <c r="MXB2" s="545"/>
      <c r="MXC2" s="545"/>
      <c r="MXD2" s="546"/>
      <c r="MXE2" s="539"/>
      <c r="MXF2" s="545"/>
      <c r="MXG2" s="545"/>
      <c r="MXH2" s="546"/>
      <c r="MXI2" s="539"/>
      <c r="MXJ2" s="545"/>
      <c r="MXK2" s="545"/>
      <c r="MXL2" s="546"/>
      <c r="MXM2" s="539"/>
      <c r="MXN2" s="545"/>
      <c r="MXO2" s="545"/>
      <c r="MXP2" s="546"/>
      <c r="MXQ2" s="539"/>
      <c r="MXR2" s="545"/>
      <c r="MXS2" s="545"/>
      <c r="MXT2" s="546"/>
      <c r="MXU2" s="539"/>
      <c r="MXV2" s="545"/>
      <c r="MXW2" s="545"/>
      <c r="MXX2" s="546"/>
      <c r="MXY2" s="539"/>
      <c r="MXZ2" s="545"/>
      <c r="MYA2" s="545"/>
      <c r="MYB2" s="546"/>
      <c r="MYC2" s="539"/>
      <c r="MYD2" s="545"/>
      <c r="MYE2" s="545"/>
      <c r="MYF2" s="546"/>
      <c r="MYG2" s="539"/>
      <c r="MYH2" s="545"/>
      <c r="MYI2" s="545"/>
      <c r="MYJ2" s="546"/>
      <c r="MYK2" s="539"/>
      <c r="MYL2" s="545"/>
      <c r="MYM2" s="545"/>
      <c r="MYN2" s="546"/>
      <c r="MYO2" s="539"/>
      <c r="MYP2" s="545"/>
      <c r="MYQ2" s="545"/>
      <c r="MYR2" s="546"/>
      <c r="MYS2" s="539"/>
      <c r="MYT2" s="545"/>
      <c r="MYU2" s="545"/>
      <c r="MYV2" s="546"/>
      <c r="MYW2" s="539"/>
      <c r="MYX2" s="545"/>
      <c r="MYY2" s="545"/>
      <c r="MYZ2" s="546"/>
      <c r="MZA2" s="539"/>
      <c r="MZB2" s="545"/>
      <c r="MZC2" s="545"/>
      <c r="MZD2" s="546"/>
      <c r="MZE2" s="539"/>
      <c r="MZF2" s="545"/>
      <c r="MZG2" s="545"/>
      <c r="MZH2" s="546"/>
      <c r="MZI2" s="539"/>
      <c r="MZJ2" s="545"/>
      <c r="MZK2" s="545"/>
      <c r="MZL2" s="546"/>
      <c r="MZM2" s="539"/>
      <c r="MZN2" s="545"/>
      <c r="MZO2" s="545"/>
      <c r="MZP2" s="546"/>
      <c r="MZQ2" s="539"/>
      <c r="MZR2" s="545"/>
      <c r="MZS2" s="545"/>
      <c r="MZT2" s="546"/>
      <c r="MZU2" s="539"/>
      <c r="MZV2" s="545"/>
      <c r="MZW2" s="545"/>
      <c r="MZX2" s="546"/>
      <c r="MZY2" s="539"/>
      <c r="MZZ2" s="545"/>
      <c r="NAA2" s="545"/>
      <c r="NAB2" s="546"/>
      <c r="NAC2" s="539"/>
      <c r="NAD2" s="545"/>
      <c r="NAE2" s="545"/>
      <c r="NAF2" s="546"/>
      <c r="NAG2" s="539"/>
      <c r="NAH2" s="545"/>
      <c r="NAI2" s="545"/>
      <c r="NAJ2" s="546"/>
      <c r="NAK2" s="539"/>
      <c r="NAL2" s="545"/>
      <c r="NAM2" s="545"/>
      <c r="NAN2" s="546"/>
      <c r="NAO2" s="539"/>
      <c r="NAP2" s="545"/>
      <c r="NAQ2" s="545"/>
      <c r="NAR2" s="546"/>
      <c r="NAS2" s="539"/>
      <c r="NAT2" s="545"/>
      <c r="NAU2" s="545"/>
      <c r="NAV2" s="546"/>
      <c r="NAW2" s="539"/>
      <c r="NAX2" s="545"/>
      <c r="NAY2" s="545"/>
      <c r="NAZ2" s="546"/>
      <c r="NBA2" s="539"/>
      <c r="NBB2" s="545"/>
      <c r="NBC2" s="545"/>
      <c r="NBD2" s="546"/>
      <c r="NBE2" s="539"/>
      <c r="NBF2" s="545"/>
      <c r="NBG2" s="545"/>
      <c r="NBH2" s="546"/>
      <c r="NBI2" s="539"/>
      <c r="NBJ2" s="545"/>
      <c r="NBK2" s="545"/>
      <c r="NBL2" s="546"/>
      <c r="NBM2" s="539"/>
      <c r="NBN2" s="545"/>
      <c r="NBO2" s="545"/>
      <c r="NBP2" s="546"/>
      <c r="NBQ2" s="539"/>
      <c r="NBR2" s="545"/>
      <c r="NBS2" s="545"/>
      <c r="NBT2" s="546"/>
      <c r="NBU2" s="539"/>
      <c r="NBV2" s="545"/>
      <c r="NBW2" s="545"/>
      <c r="NBX2" s="546"/>
      <c r="NBY2" s="539"/>
      <c r="NBZ2" s="545"/>
      <c r="NCA2" s="545"/>
      <c r="NCB2" s="546"/>
      <c r="NCC2" s="539"/>
      <c r="NCD2" s="545"/>
      <c r="NCE2" s="545"/>
      <c r="NCF2" s="546"/>
      <c r="NCG2" s="539"/>
      <c r="NCH2" s="545"/>
      <c r="NCI2" s="545"/>
      <c r="NCJ2" s="546"/>
      <c r="NCK2" s="539"/>
      <c r="NCL2" s="545"/>
      <c r="NCM2" s="545"/>
      <c r="NCN2" s="546"/>
      <c r="NCO2" s="539"/>
      <c r="NCP2" s="545"/>
      <c r="NCQ2" s="545"/>
      <c r="NCR2" s="546"/>
      <c r="NCS2" s="539"/>
      <c r="NCT2" s="545"/>
      <c r="NCU2" s="545"/>
      <c r="NCV2" s="546"/>
      <c r="NCW2" s="539"/>
      <c r="NCX2" s="545"/>
      <c r="NCY2" s="545"/>
      <c r="NCZ2" s="546"/>
      <c r="NDA2" s="539"/>
      <c r="NDB2" s="545"/>
      <c r="NDC2" s="545"/>
      <c r="NDD2" s="546"/>
      <c r="NDE2" s="539"/>
      <c r="NDF2" s="545"/>
      <c r="NDG2" s="545"/>
      <c r="NDH2" s="546"/>
      <c r="NDI2" s="539"/>
      <c r="NDJ2" s="545"/>
      <c r="NDK2" s="545"/>
      <c r="NDL2" s="546"/>
      <c r="NDM2" s="539"/>
      <c r="NDN2" s="545"/>
      <c r="NDO2" s="545"/>
      <c r="NDP2" s="546"/>
      <c r="NDQ2" s="539"/>
      <c r="NDR2" s="545"/>
      <c r="NDS2" s="545"/>
      <c r="NDT2" s="546"/>
      <c r="NDU2" s="539"/>
      <c r="NDV2" s="545"/>
      <c r="NDW2" s="545"/>
      <c r="NDX2" s="546"/>
      <c r="NDY2" s="539"/>
      <c r="NDZ2" s="545"/>
      <c r="NEA2" s="545"/>
      <c r="NEB2" s="546"/>
      <c r="NEC2" s="539"/>
      <c r="NED2" s="545"/>
      <c r="NEE2" s="545"/>
      <c r="NEF2" s="546"/>
      <c r="NEG2" s="539"/>
      <c r="NEH2" s="545"/>
      <c r="NEI2" s="545"/>
      <c r="NEJ2" s="546"/>
      <c r="NEK2" s="539"/>
      <c r="NEL2" s="545"/>
      <c r="NEM2" s="545"/>
      <c r="NEN2" s="546"/>
      <c r="NEO2" s="539"/>
      <c r="NEP2" s="545"/>
      <c r="NEQ2" s="545"/>
      <c r="NER2" s="546"/>
      <c r="NES2" s="539"/>
      <c r="NET2" s="545"/>
      <c r="NEU2" s="545"/>
      <c r="NEV2" s="546"/>
      <c r="NEW2" s="539"/>
      <c r="NEX2" s="545"/>
      <c r="NEY2" s="545"/>
      <c r="NEZ2" s="546"/>
      <c r="NFA2" s="539"/>
      <c r="NFB2" s="545"/>
      <c r="NFC2" s="545"/>
      <c r="NFD2" s="546"/>
      <c r="NFE2" s="539"/>
      <c r="NFF2" s="545"/>
      <c r="NFG2" s="545"/>
      <c r="NFH2" s="546"/>
      <c r="NFI2" s="539"/>
      <c r="NFJ2" s="545"/>
      <c r="NFK2" s="545"/>
      <c r="NFL2" s="546"/>
      <c r="NFM2" s="539"/>
      <c r="NFN2" s="545"/>
      <c r="NFO2" s="545"/>
      <c r="NFP2" s="546"/>
      <c r="NFQ2" s="539"/>
      <c r="NFR2" s="545"/>
      <c r="NFS2" s="545"/>
      <c r="NFT2" s="546"/>
      <c r="NFU2" s="539"/>
      <c r="NFV2" s="545"/>
      <c r="NFW2" s="545"/>
      <c r="NFX2" s="546"/>
      <c r="NFY2" s="539"/>
      <c r="NFZ2" s="545"/>
      <c r="NGA2" s="545"/>
      <c r="NGB2" s="546"/>
      <c r="NGC2" s="539"/>
      <c r="NGD2" s="545"/>
      <c r="NGE2" s="545"/>
      <c r="NGF2" s="546"/>
      <c r="NGG2" s="539"/>
      <c r="NGH2" s="545"/>
      <c r="NGI2" s="545"/>
      <c r="NGJ2" s="546"/>
      <c r="NGK2" s="539"/>
      <c r="NGL2" s="545"/>
      <c r="NGM2" s="545"/>
      <c r="NGN2" s="546"/>
      <c r="NGO2" s="539"/>
      <c r="NGP2" s="545"/>
      <c r="NGQ2" s="545"/>
      <c r="NGR2" s="546"/>
      <c r="NGS2" s="539"/>
      <c r="NGT2" s="545"/>
      <c r="NGU2" s="545"/>
      <c r="NGV2" s="546"/>
      <c r="NGW2" s="539"/>
      <c r="NGX2" s="545"/>
      <c r="NGY2" s="545"/>
      <c r="NGZ2" s="546"/>
      <c r="NHA2" s="539"/>
      <c r="NHB2" s="545"/>
      <c r="NHC2" s="545"/>
      <c r="NHD2" s="546"/>
      <c r="NHE2" s="539"/>
      <c r="NHF2" s="545"/>
      <c r="NHG2" s="545"/>
      <c r="NHH2" s="546"/>
      <c r="NHI2" s="539"/>
      <c r="NHJ2" s="545"/>
      <c r="NHK2" s="545"/>
      <c r="NHL2" s="546"/>
      <c r="NHM2" s="539"/>
      <c r="NHN2" s="545"/>
      <c r="NHO2" s="545"/>
      <c r="NHP2" s="546"/>
      <c r="NHQ2" s="539"/>
      <c r="NHR2" s="545"/>
      <c r="NHS2" s="545"/>
      <c r="NHT2" s="546"/>
      <c r="NHU2" s="539"/>
      <c r="NHV2" s="545"/>
      <c r="NHW2" s="545"/>
      <c r="NHX2" s="546"/>
      <c r="NHY2" s="539"/>
      <c r="NHZ2" s="545"/>
      <c r="NIA2" s="545"/>
      <c r="NIB2" s="546"/>
      <c r="NIC2" s="539"/>
      <c r="NID2" s="545"/>
      <c r="NIE2" s="545"/>
      <c r="NIF2" s="546"/>
      <c r="NIG2" s="539"/>
      <c r="NIH2" s="545"/>
      <c r="NII2" s="545"/>
      <c r="NIJ2" s="546"/>
      <c r="NIK2" s="539"/>
      <c r="NIL2" s="545"/>
      <c r="NIM2" s="545"/>
      <c r="NIN2" s="546"/>
      <c r="NIO2" s="539"/>
      <c r="NIP2" s="545"/>
      <c r="NIQ2" s="545"/>
      <c r="NIR2" s="546"/>
      <c r="NIS2" s="539"/>
      <c r="NIT2" s="545"/>
      <c r="NIU2" s="545"/>
      <c r="NIV2" s="546"/>
      <c r="NIW2" s="539"/>
      <c r="NIX2" s="545"/>
      <c r="NIY2" s="545"/>
      <c r="NIZ2" s="546"/>
      <c r="NJA2" s="539"/>
      <c r="NJB2" s="545"/>
      <c r="NJC2" s="545"/>
      <c r="NJD2" s="546"/>
      <c r="NJE2" s="539"/>
      <c r="NJF2" s="545"/>
      <c r="NJG2" s="545"/>
      <c r="NJH2" s="546"/>
      <c r="NJI2" s="539"/>
      <c r="NJJ2" s="545"/>
      <c r="NJK2" s="545"/>
      <c r="NJL2" s="546"/>
      <c r="NJM2" s="539"/>
      <c r="NJN2" s="545"/>
      <c r="NJO2" s="545"/>
      <c r="NJP2" s="546"/>
      <c r="NJQ2" s="539"/>
      <c r="NJR2" s="545"/>
      <c r="NJS2" s="545"/>
      <c r="NJT2" s="546"/>
      <c r="NJU2" s="539"/>
      <c r="NJV2" s="545"/>
      <c r="NJW2" s="545"/>
      <c r="NJX2" s="546"/>
      <c r="NJY2" s="539"/>
      <c r="NJZ2" s="545"/>
      <c r="NKA2" s="545"/>
      <c r="NKB2" s="546"/>
      <c r="NKC2" s="539"/>
      <c r="NKD2" s="545"/>
      <c r="NKE2" s="545"/>
      <c r="NKF2" s="546"/>
      <c r="NKG2" s="539"/>
      <c r="NKH2" s="545"/>
      <c r="NKI2" s="545"/>
      <c r="NKJ2" s="546"/>
      <c r="NKK2" s="539"/>
      <c r="NKL2" s="545"/>
      <c r="NKM2" s="545"/>
      <c r="NKN2" s="546"/>
      <c r="NKO2" s="539"/>
      <c r="NKP2" s="545"/>
      <c r="NKQ2" s="545"/>
      <c r="NKR2" s="546"/>
      <c r="NKS2" s="539"/>
      <c r="NKT2" s="545"/>
      <c r="NKU2" s="545"/>
      <c r="NKV2" s="546"/>
      <c r="NKW2" s="539"/>
      <c r="NKX2" s="545"/>
      <c r="NKY2" s="545"/>
      <c r="NKZ2" s="546"/>
      <c r="NLA2" s="539"/>
      <c r="NLB2" s="545"/>
      <c r="NLC2" s="545"/>
      <c r="NLD2" s="546"/>
      <c r="NLE2" s="539"/>
      <c r="NLF2" s="545"/>
      <c r="NLG2" s="545"/>
      <c r="NLH2" s="546"/>
      <c r="NLI2" s="539"/>
      <c r="NLJ2" s="545"/>
      <c r="NLK2" s="545"/>
      <c r="NLL2" s="546"/>
      <c r="NLM2" s="539"/>
      <c r="NLN2" s="545"/>
      <c r="NLO2" s="545"/>
      <c r="NLP2" s="546"/>
      <c r="NLQ2" s="539"/>
      <c r="NLR2" s="545"/>
      <c r="NLS2" s="545"/>
      <c r="NLT2" s="546"/>
      <c r="NLU2" s="539"/>
      <c r="NLV2" s="545"/>
      <c r="NLW2" s="545"/>
      <c r="NLX2" s="546"/>
      <c r="NLY2" s="539"/>
      <c r="NLZ2" s="545"/>
      <c r="NMA2" s="545"/>
      <c r="NMB2" s="546"/>
      <c r="NMC2" s="539"/>
      <c r="NMD2" s="545"/>
      <c r="NME2" s="545"/>
      <c r="NMF2" s="546"/>
      <c r="NMG2" s="539"/>
      <c r="NMH2" s="545"/>
      <c r="NMI2" s="545"/>
      <c r="NMJ2" s="546"/>
      <c r="NMK2" s="539"/>
      <c r="NML2" s="545"/>
      <c r="NMM2" s="545"/>
      <c r="NMN2" s="546"/>
      <c r="NMO2" s="539"/>
      <c r="NMP2" s="545"/>
      <c r="NMQ2" s="545"/>
      <c r="NMR2" s="546"/>
      <c r="NMS2" s="539"/>
      <c r="NMT2" s="545"/>
      <c r="NMU2" s="545"/>
      <c r="NMV2" s="546"/>
      <c r="NMW2" s="539"/>
      <c r="NMX2" s="545"/>
      <c r="NMY2" s="545"/>
      <c r="NMZ2" s="546"/>
      <c r="NNA2" s="539"/>
      <c r="NNB2" s="545"/>
      <c r="NNC2" s="545"/>
      <c r="NND2" s="546"/>
      <c r="NNE2" s="539"/>
      <c r="NNF2" s="545"/>
      <c r="NNG2" s="545"/>
      <c r="NNH2" s="546"/>
      <c r="NNI2" s="539"/>
      <c r="NNJ2" s="545"/>
      <c r="NNK2" s="545"/>
      <c r="NNL2" s="546"/>
      <c r="NNM2" s="539"/>
      <c r="NNN2" s="545"/>
      <c r="NNO2" s="545"/>
      <c r="NNP2" s="546"/>
      <c r="NNQ2" s="539"/>
      <c r="NNR2" s="545"/>
      <c r="NNS2" s="545"/>
      <c r="NNT2" s="546"/>
      <c r="NNU2" s="539"/>
      <c r="NNV2" s="545"/>
      <c r="NNW2" s="545"/>
      <c r="NNX2" s="546"/>
      <c r="NNY2" s="539"/>
      <c r="NNZ2" s="545"/>
      <c r="NOA2" s="545"/>
      <c r="NOB2" s="546"/>
      <c r="NOC2" s="539"/>
      <c r="NOD2" s="545"/>
      <c r="NOE2" s="545"/>
      <c r="NOF2" s="546"/>
      <c r="NOG2" s="539"/>
      <c r="NOH2" s="545"/>
      <c r="NOI2" s="545"/>
      <c r="NOJ2" s="546"/>
      <c r="NOK2" s="539"/>
      <c r="NOL2" s="545"/>
      <c r="NOM2" s="545"/>
      <c r="NON2" s="546"/>
      <c r="NOO2" s="539"/>
      <c r="NOP2" s="545"/>
      <c r="NOQ2" s="545"/>
      <c r="NOR2" s="546"/>
      <c r="NOS2" s="539"/>
      <c r="NOT2" s="545"/>
      <c r="NOU2" s="545"/>
      <c r="NOV2" s="546"/>
      <c r="NOW2" s="539"/>
      <c r="NOX2" s="545"/>
      <c r="NOY2" s="545"/>
      <c r="NOZ2" s="546"/>
      <c r="NPA2" s="539"/>
      <c r="NPB2" s="545"/>
      <c r="NPC2" s="545"/>
      <c r="NPD2" s="546"/>
      <c r="NPE2" s="539"/>
      <c r="NPF2" s="545"/>
      <c r="NPG2" s="545"/>
      <c r="NPH2" s="546"/>
      <c r="NPI2" s="539"/>
      <c r="NPJ2" s="545"/>
      <c r="NPK2" s="545"/>
      <c r="NPL2" s="546"/>
      <c r="NPM2" s="539"/>
      <c r="NPN2" s="545"/>
      <c r="NPO2" s="545"/>
      <c r="NPP2" s="546"/>
      <c r="NPQ2" s="539"/>
      <c r="NPR2" s="545"/>
      <c r="NPS2" s="545"/>
      <c r="NPT2" s="546"/>
      <c r="NPU2" s="539"/>
      <c r="NPV2" s="545"/>
      <c r="NPW2" s="545"/>
      <c r="NPX2" s="546"/>
      <c r="NPY2" s="539"/>
      <c r="NPZ2" s="545"/>
      <c r="NQA2" s="545"/>
      <c r="NQB2" s="546"/>
      <c r="NQC2" s="539"/>
      <c r="NQD2" s="545"/>
      <c r="NQE2" s="545"/>
      <c r="NQF2" s="546"/>
      <c r="NQG2" s="539"/>
      <c r="NQH2" s="545"/>
      <c r="NQI2" s="545"/>
      <c r="NQJ2" s="546"/>
      <c r="NQK2" s="539"/>
      <c r="NQL2" s="545"/>
      <c r="NQM2" s="545"/>
      <c r="NQN2" s="546"/>
      <c r="NQO2" s="539"/>
      <c r="NQP2" s="545"/>
      <c r="NQQ2" s="545"/>
      <c r="NQR2" s="546"/>
      <c r="NQS2" s="539"/>
      <c r="NQT2" s="545"/>
      <c r="NQU2" s="545"/>
      <c r="NQV2" s="546"/>
      <c r="NQW2" s="539"/>
      <c r="NQX2" s="545"/>
      <c r="NQY2" s="545"/>
      <c r="NQZ2" s="546"/>
      <c r="NRA2" s="539"/>
      <c r="NRB2" s="545"/>
      <c r="NRC2" s="545"/>
      <c r="NRD2" s="546"/>
      <c r="NRE2" s="539"/>
      <c r="NRF2" s="545"/>
      <c r="NRG2" s="545"/>
      <c r="NRH2" s="546"/>
      <c r="NRI2" s="539"/>
      <c r="NRJ2" s="545"/>
      <c r="NRK2" s="545"/>
      <c r="NRL2" s="546"/>
      <c r="NRM2" s="539"/>
      <c r="NRN2" s="545"/>
      <c r="NRO2" s="545"/>
      <c r="NRP2" s="546"/>
      <c r="NRQ2" s="539"/>
      <c r="NRR2" s="545"/>
      <c r="NRS2" s="545"/>
      <c r="NRT2" s="546"/>
      <c r="NRU2" s="539"/>
      <c r="NRV2" s="545"/>
      <c r="NRW2" s="545"/>
      <c r="NRX2" s="546"/>
      <c r="NRY2" s="539"/>
      <c r="NRZ2" s="545"/>
      <c r="NSA2" s="545"/>
      <c r="NSB2" s="546"/>
      <c r="NSC2" s="539"/>
      <c r="NSD2" s="545"/>
      <c r="NSE2" s="545"/>
      <c r="NSF2" s="546"/>
      <c r="NSG2" s="539"/>
      <c r="NSH2" s="545"/>
      <c r="NSI2" s="545"/>
      <c r="NSJ2" s="546"/>
      <c r="NSK2" s="539"/>
      <c r="NSL2" s="545"/>
      <c r="NSM2" s="545"/>
      <c r="NSN2" s="546"/>
      <c r="NSO2" s="539"/>
      <c r="NSP2" s="545"/>
      <c r="NSQ2" s="545"/>
      <c r="NSR2" s="546"/>
      <c r="NSS2" s="539"/>
      <c r="NST2" s="545"/>
      <c r="NSU2" s="545"/>
      <c r="NSV2" s="546"/>
      <c r="NSW2" s="539"/>
      <c r="NSX2" s="545"/>
      <c r="NSY2" s="545"/>
      <c r="NSZ2" s="546"/>
      <c r="NTA2" s="539"/>
      <c r="NTB2" s="545"/>
      <c r="NTC2" s="545"/>
      <c r="NTD2" s="546"/>
      <c r="NTE2" s="539"/>
      <c r="NTF2" s="545"/>
      <c r="NTG2" s="545"/>
      <c r="NTH2" s="546"/>
      <c r="NTI2" s="539"/>
      <c r="NTJ2" s="545"/>
      <c r="NTK2" s="545"/>
      <c r="NTL2" s="546"/>
      <c r="NTM2" s="539"/>
      <c r="NTN2" s="545"/>
      <c r="NTO2" s="545"/>
      <c r="NTP2" s="546"/>
      <c r="NTQ2" s="539"/>
      <c r="NTR2" s="545"/>
      <c r="NTS2" s="545"/>
      <c r="NTT2" s="546"/>
      <c r="NTU2" s="539"/>
      <c r="NTV2" s="545"/>
      <c r="NTW2" s="545"/>
      <c r="NTX2" s="546"/>
      <c r="NTY2" s="539"/>
      <c r="NTZ2" s="545"/>
      <c r="NUA2" s="545"/>
      <c r="NUB2" s="546"/>
      <c r="NUC2" s="539"/>
      <c r="NUD2" s="545"/>
      <c r="NUE2" s="545"/>
      <c r="NUF2" s="546"/>
      <c r="NUG2" s="539"/>
      <c r="NUH2" s="545"/>
      <c r="NUI2" s="545"/>
      <c r="NUJ2" s="546"/>
      <c r="NUK2" s="539"/>
      <c r="NUL2" s="545"/>
      <c r="NUM2" s="545"/>
      <c r="NUN2" s="546"/>
      <c r="NUO2" s="539"/>
      <c r="NUP2" s="545"/>
      <c r="NUQ2" s="545"/>
      <c r="NUR2" s="546"/>
      <c r="NUS2" s="539"/>
      <c r="NUT2" s="545"/>
      <c r="NUU2" s="545"/>
      <c r="NUV2" s="546"/>
      <c r="NUW2" s="539"/>
      <c r="NUX2" s="545"/>
      <c r="NUY2" s="545"/>
      <c r="NUZ2" s="546"/>
      <c r="NVA2" s="539"/>
      <c r="NVB2" s="545"/>
      <c r="NVC2" s="545"/>
      <c r="NVD2" s="546"/>
      <c r="NVE2" s="539"/>
      <c r="NVF2" s="545"/>
      <c r="NVG2" s="545"/>
      <c r="NVH2" s="546"/>
      <c r="NVI2" s="539"/>
      <c r="NVJ2" s="545"/>
      <c r="NVK2" s="545"/>
      <c r="NVL2" s="546"/>
      <c r="NVM2" s="539"/>
      <c r="NVN2" s="545"/>
      <c r="NVO2" s="545"/>
      <c r="NVP2" s="546"/>
      <c r="NVQ2" s="539"/>
      <c r="NVR2" s="545"/>
      <c r="NVS2" s="545"/>
      <c r="NVT2" s="546"/>
      <c r="NVU2" s="539"/>
      <c r="NVV2" s="545"/>
      <c r="NVW2" s="545"/>
      <c r="NVX2" s="546"/>
      <c r="NVY2" s="539"/>
      <c r="NVZ2" s="545"/>
      <c r="NWA2" s="545"/>
      <c r="NWB2" s="546"/>
      <c r="NWC2" s="539"/>
      <c r="NWD2" s="545"/>
      <c r="NWE2" s="545"/>
      <c r="NWF2" s="546"/>
      <c r="NWG2" s="539"/>
      <c r="NWH2" s="545"/>
      <c r="NWI2" s="545"/>
      <c r="NWJ2" s="546"/>
      <c r="NWK2" s="539"/>
      <c r="NWL2" s="545"/>
      <c r="NWM2" s="545"/>
      <c r="NWN2" s="546"/>
      <c r="NWO2" s="539"/>
      <c r="NWP2" s="545"/>
      <c r="NWQ2" s="545"/>
      <c r="NWR2" s="546"/>
      <c r="NWS2" s="539"/>
      <c r="NWT2" s="545"/>
      <c r="NWU2" s="545"/>
      <c r="NWV2" s="546"/>
      <c r="NWW2" s="539"/>
      <c r="NWX2" s="545"/>
      <c r="NWY2" s="545"/>
      <c r="NWZ2" s="546"/>
      <c r="NXA2" s="539"/>
      <c r="NXB2" s="545"/>
      <c r="NXC2" s="545"/>
      <c r="NXD2" s="546"/>
      <c r="NXE2" s="539"/>
      <c r="NXF2" s="545"/>
      <c r="NXG2" s="545"/>
      <c r="NXH2" s="546"/>
      <c r="NXI2" s="539"/>
      <c r="NXJ2" s="545"/>
      <c r="NXK2" s="545"/>
      <c r="NXL2" s="546"/>
      <c r="NXM2" s="539"/>
      <c r="NXN2" s="545"/>
      <c r="NXO2" s="545"/>
      <c r="NXP2" s="546"/>
      <c r="NXQ2" s="539"/>
      <c r="NXR2" s="545"/>
      <c r="NXS2" s="545"/>
      <c r="NXT2" s="546"/>
      <c r="NXU2" s="539"/>
      <c r="NXV2" s="545"/>
      <c r="NXW2" s="545"/>
      <c r="NXX2" s="546"/>
      <c r="NXY2" s="539"/>
      <c r="NXZ2" s="545"/>
      <c r="NYA2" s="545"/>
      <c r="NYB2" s="546"/>
      <c r="NYC2" s="539"/>
      <c r="NYD2" s="545"/>
      <c r="NYE2" s="545"/>
      <c r="NYF2" s="546"/>
      <c r="NYG2" s="539"/>
      <c r="NYH2" s="545"/>
      <c r="NYI2" s="545"/>
      <c r="NYJ2" s="546"/>
      <c r="NYK2" s="539"/>
      <c r="NYL2" s="545"/>
      <c r="NYM2" s="545"/>
      <c r="NYN2" s="546"/>
      <c r="NYO2" s="539"/>
      <c r="NYP2" s="545"/>
      <c r="NYQ2" s="545"/>
      <c r="NYR2" s="546"/>
      <c r="NYS2" s="539"/>
      <c r="NYT2" s="545"/>
      <c r="NYU2" s="545"/>
      <c r="NYV2" s="546"/>
      <c r="NYW2" s="539"/>
      <c r="NYX2" s="545"/>
      <c r="NYY2" s="545"/>
      <c r="NYZ2" s="546"/>
      <c r="NZA2" s="539"/>
      <c r="NZB2" s="545"/>
      <c r="NZC2" s="545"/>
      <c r="NZD2" s="546"/>
      <c r="NZE2" s="539"/>
      <c r="NZF2" s="545"/>
      <c r="NZG2" s="545"/>
      <c r="NZH2" s="546"/>
      <c r="NZI2" s="539"/>
      <c r="NZJ2" s="545"/>
      <c r="NZK2" s="545"/>
      <c r="NZL2" s="546"/>
      <c r="NZM2" s="539"/>
      <c r="NZN2" s="545"/>
      <c r="NZO2" s="545"/>
      <c r="NZP2" s="546"/>
      <c r="NZQ2" s="539"/>
      <c r="NZR2" s="545"/>
      <c r="NZS2" s="545"/>
      <c r="NZT2" s="546"/>
      <c r="NZU2" s="539"/>
      <c r="NZV2" s="545"/>
      <c r="NZW2" s="545"/>
      <c r="NZX2" s="546"/>
      <c r="NZY2" s="539"/>
      <c r="NZZ2" s="545"/>
      <c r="OAA2" s="545"/>
      <c r="OAB2" s="546"/>
      <c r="OAC2" s="539"/>
      <c r="OAD2" s="545"/>
      <c r="OAE2" s="545"/>
      <c r="OAF2" s="546"/>
      <c r="OAG2" s="539"/>
      <c r="OAH2" s="545"/>
      <c r="OAI2" s="545"/>
      <c r="OAJ2" s="546"/>
      <c r="OAK2" s="539"/>
      <c r="OAL2" s="545"/>
      <c r="OAM2" s="545"/>
      <c r="OAN2" s="546"/>
      <c r="OAO2" s="539"/>
      <c r="OAP2" s="545"/>
      <c r="OAQ2" s="545"/>
      <c r="OAR2" s="546"/>
      <c r="OAS2" s="539"/>
      <c r="OAT2" s="545"/>
      <c r="OAU2" s="545"/>
      <c r="OAV2" s="546"/>
      <c r="OAW2" s="539"/>
      <c r="OAX2" s="545"/>
      <c r="OAY2" s="545"/>
      <c r="OAZ2" s="546"/>
      <c r="OBA2" s="539"/>
      <c r="OBB2" s="545"/>
      <c r="OBC2" s="545"/>
      <c r="OBD2" s="546"/>
      <c r="OBE2" s="539"/>
      <c r="OBF2" s="545"/>
      <c r="OBG2" s="545"/>
      <c r="OBH2" s="546"/>
      <c r="OBI2" s="539"/>
      <c r="OBJ2" s="545"/>
      <c r="OBK2" s="545"/>
      <c r="OBL2" s="546"/>
      <c r="OBM2" s="539"/>
      <c r="OBN2" s="545"/>
      <c r="OBO2" s="545"/>
      <c r="OBP2" s="546"/>
      <c r="OBQ2" s="539"/>
      <c r="OBR2" s="545"/>
      <c r="OBS2" s="545"/>
      <c r="OBT2" s="546"/>
      <c r="OBU2" s="539"/>
      <c r="OBV2" s="545"/>
      <c r="OBW2" s="545"/>
      <c r="OBX2" s="546"/>
      <c r="OBY2" s="539"/>
      <c r="OBZ2" s="545"/>
      <c r="OCA2" s="545"/>
      <c r="OCB2" s="546"/>
      <c r="OCC2" s="539"/>
      <c r="OCD2" s="545"/>
      <c r="OCE2" s="545"/>
      <c r="OCF2" s="546"/>
      <c r="OCG2" s="539"/>
      <c r="OCH2" s="545"/>
      <c r="OCI2" s="545"/>
      <c r="OCJ2" s="546"/>
      <c r="OCK2" s="539"/>
      <c r="OCL2" s="545"/>
      <c r="OCM2" s="545"/>
      <c r="OCN2" s="546"/>
      <c r="OCO2" s="539"/>
      <c r="OCP2" s="545"/>
      <c r="OCQ2" s="545"/>
      <c r="OCR2" s="546"/>
      <c r="OCS2" s="539"/>
      <c r="OCT2" s="545"/>
      <c r="OCU2" s="545"/>
      <c r="OCV2" s="546"/>
      <c r="OCW2" s="539"/>
      <c r="OCX2" s="545"/>
      <c r="OCY2" s="545"/>
      <c r="OCZ2" s="546"/>
      <c r="ODA2" s="539"/>
      <c r="ODB2" s="545"/>
      <c r="ODC2" s="545"/>
      <c r="ODD2" s="546"/>
      <c r="ODE2" s="539"/>
      <c r="ODF2" s="545"/>
      <c r="ODG2" s="545"/>
      <c r="ODH2" s="546"/>
      <c r="ODI2" s="539"/>
      <c r="ODJ2" s="545"/>
      <c r="ODK2" s="545"/>
      <c r="ODL2" s="546"/>
      <c r="ODM2" s="539"/>
      <c r="ODN2" s="545"/>
      <c r="ODO2" s="545"/>
      <c r="ODP2" s="546"/>
      <c r="ODQ2" s="539"/>
      <c r="ODR2" s="545"/>
      <c r="ODS2" s="545"/>
      <c r="ODT2" s="546"/>
      <c r="ODU2" s="539"/>
      <c r="ODV2" s="545"/>
      <c r="ODW2" s="545"/>
      <c r="ODX2" s="546"/>
      <c r="ODY2" s="539"/>
      <c r="ODZ2" s="545"/>
      <c r="OEA2" s="545"/>
      <c r="OEB2" s="546"/>
      <c r="OEC2" s="539"/>
      <c r="OED2" s="545"/>
      <c r="OEE2" s="545"/>
      <c r="OEF2" s="546"/>
      <c r="OEG2" s="539"/>
      <c r="OEH2" s="545"/>
      <c r="OEI2" s="545"/>
      <c r="OEJ2" s="546"/>
      <c r="OEK2" s="539"/>
      <c r="OEL2" s="545"/>
      <c r="OEM2" s="545"/>
      <c r="OEN2" s="546"/>
      <c r="OEO2" s="539"/>
      <c r="OEP2" s="545"/>
      <c r="OEQ2" s="545"/>
      <c r="OER2" s="546"/>
      <c r="OES2" s="539"/>
      <c r="OET2" s="545"/>
      <c r="OEU2" s="545"/>
      <c r="OEV2" s="546"/>
      <c r="OEW2" s="539"/>
      <c r="OEX2" s="545"/>
      <c r="OEY2" s="545"/>
      <c r="OEZ2" s="546"/>
      <c r="OFA2" s="539"/>
      <c r="OFB2" s="545"/>
      <c r="OFC2" s="545"/>
      <c r="OFD2" s="546"/>
      <c r="OFE2" s="539"/>
      <c r="OFF2" s="545"/>
      <c r="OFG2" s="545"/>
      <c r="OFH2" s="546"/>
      <c r="OFI2" s="539"/>
      <c r="OFJ2" s="545"/>
      <c r="OFK2" s="545"/>
      <c r="OFL2" s="546"/>
      <c r="OFM2" s="539"/>
      <c r="OFN2" s="545"/>
      <c r="OFO2" s="545"/>
      <c r="OFP2" s="546"/>
      <c r="OFQ2" s="539"/>
      <c r="OFR2" s="545"/>
      <c r="OFS2" s="545"/>
      <c r="OFT2" s="546"/>
      <c r="OFU2" s="539"/>
      <c r="OFV2" s="545"/>
      <c r="OFW2" s="545"/>
      <c r="OFX2" s="546"/>
      <c r="OFY2" s="539"/>
      <c r="OFZ2" s="545"/>
      <c r="OGA2" s="545"/>
      <c r="OGB2" s="546"/>
      <c r="OGC2" s="539"/>
      <c r="OGD2" s="545"/>
      <c r="OGE2" s="545"/>
      <c r="OGF2" s="546"/>
      <c r="OGG2" s="539"/>
      <c r="OGH2" s="545"/>
      <c r="OGI2" s="545"/>
      <c r="OGJ2" s="546"/>
      <c r="OGK2" s="539"/>
      <c r="OGL2" s="545"/>
      <c r="OGM2" s="545"/>
      <c r="OGN2" s="546"/>
      <c r="OGO2" s="539"/>
      <c r="OGP2" s="545"/>
      <c r="OGQ2" s="545"/>
      <c r="OGR2" s="546"/>
      <c r="OGS2" s="539"/>
      <c r="OGT2" s="545"/>
      <c r="OGU2" s="545"/>
      <c r="OGV2" s="546"/>
      <c r="OGW2" s="539"/>
      <c r="OGX2" s="545"/>
      <c r="OGY2" s="545"/>
      <c r="OGZ2" s="546"/>
      <c r="OHA2" s="539"/>
      <c r="OHB2" s="545"/>
      <c r="OHC2" s="545"/>
      <c r="OHD2" s="546"/>
      <c r="OHE2" s="539"/>
      <c r="OHF2" s="545"/>
      <c r="OHG2" s="545"/>
      <c r="OHH2" s="546"/>
      <c r="OHI2" s="539"/>
      <c r="OHJ2" s="545"/>
      <c r="OHK2" s="545"/>
      <c r="OHL2" s="546"/>
      <c r="OHM2" s="539"/>
      <c r="OHN2" s="545"/>
      <c r="OHO2" s="545"/>
      <c r="OHP2" s="546"/>
      <c r="OHQ2" s="539"/>
      <c r="OHR2" s="545"/>
      <c r="OHS2" s="545"/>
      <c r="OHT2" s="546"/>
      <c r="OHU2" s="539"/>
      <c r="OHV2" s="545"/>
      <c r="OHW2" s="545"/>
      <c r="OHX2" s="546"/>
      <c r="OHY2" s="539"/>
      <c r="OHZ2" s="545"/>
      <c r="OIA2" s="545"/>
      <c r="OIB2" s="546"/>
      <c r="OIC2" s="539"/>
      <c r="OID2" s="545"/>
      <c r="OIE2" s="545"/>
      <c r="OIF2" s="546"/>
      <c r="OIG2" s="539"/>
      <c r="OIH2" s="545"/>
      <c r="OII2" s="545"/>
      <c r="OIJ2" s="546"/>
      <c r="OIK2" s="539"/>
      <c r="OIL2" s="545"/>
      <c r="OIM2" s="545"/>
      <c r="OIN2" s="546"/>
      <c r="OIO2" s="539"/>
      <c r="OIP2" s="545"/>
      <c r="OIQ2" s="545"/>
      <c r="OIR2" s="546"/>
      <c r="OIS2" s="539"/>
      <c r="OIT2" s="545"/>
      <c r="OIU2" s="545"/>
      <c r="OIV2" s="546"/>
      <c r="OIW2" s="539"/>
      <c r="OIX2" s="545"/>
      <c r="OIY2" s="545"/>
      <c r="OIZ2" s="546"/>
      <c r="OJA2" s="539"/>
      <c r="OJB2" s="545"/>
      <c r="OJC2" s="545"/>
      <c r="OJD2" s="546"/>
      <c r="OJE2" s="539"/>
      <c r="OJF2" s="545"/>
      <c r="OJG2" s="545"/>
      <c r="OJH2" s="546"/>
      <c r="OJI2" s="539"/>
      <c r="OJJ2" s="545"/>
      <c r="OJK2" s="545"/>
      <c r="OJL2" s="546"/>
      <c r="OJM2" s="539"/>
      <c r="OJN2" s="545"/>
      <c r="OJO2" s="545"/>
      <c r="OJP2" s="546"/>
      <c r="OJQ2" s="539"/>
      <c r="OJR2" s="545"/>
      <c r="OJS2" s="545"/>
      <c r="OJT2" s="546"/>
      <c r="OJU2" s="539"/>
      <c r="OJV2" s="545"/>
      <c r="OJW2" s="545"/>
      <c r="OJX2" s="546"/>
      <c r="OJY2" s="539"/>
      <c r="OJZ2" s="545"/>
      <c r="OKA2" s="545"/>
      <c r="OKB2" s="546"/>
      <c r="OKC2" s="539"/>
      <c r="OKD2" s="545"/>
      <c r="OKE2" s="545"/>
      <c r="OKF2" s="546"/>
      <c r="OKG2" s="539"/>
      <c r="OKH2" s="545"/>
      <c r="OKI2" s="545"/>
      <c r="OKJ2" s="546"/>
      <c r="OKK2" s="539"/>
      <c r="OKL2" s="545"/>
      <c r="OKM2" s="545"/>
      <c r="OKN2" s="546"/>
      <c r="OKO2" s="539"/>
      <c r="OKP2" s="545"/>
      <c r="OKQ2" s="545"/>
      <c r="OKR2" s="546"/>
      <c r="OKS2" s="539"/>
      <c r="OKT2" s="545"/>
      <c r="OKU2" s="545"/>
      <c r="OKV2" s="546"/>
      <c r="OKW2" s="539"/>
      <c r="OKX2" s="545"/>
      <c r="OKY2" s="545"/>
      <c r="OKZ2" s="546"/>
      <c r="OLA2" s="539"/>
      <c r="OLB2" s="545"/>
      <c r="OLC2" s="545"/>
      <c r="OLD2" s="546"/>
      <c r="OLE2" s="539"/>
      <c r="OLF2" s="545"/>
      <c r="OLG2" s="545"/>
      <c r="OLH2" s="546"/>
      <c r="OLI2" s="539"/>
      <c r="OLJ2" s="545"/>
      <c r="OLK2" s="545"/>
      <c r="OLL2" s="546"/>
      <c r="OLM2" s="539"/>
      <c r="OLN2" s="545"/>
      <c r="OLO2" s="545"/>
      <c r="OLP2" s="546"/>
      <c r="OLQ2" s="539"/>
      <c r="OLR2" s="545"/>
      <c r="OLS2" s="545"/>
      <c r="OLT2" s="546"/>
      <c r="OLU2" s="539"/>
      <c r="OLV2" s="545"/>
      <c r="OLW2" s="545"/>
      <c r="OLX2" s="546"/>
      <c r="OLY2" s="539"/>
      <c r="OLZ2" s="545"/>
      <c r="OMA2" s="545"/>
      <c r="OMB2" s="546"/>
      <c r="OMC2" s="539"/>
      <c r="OMD2" s="545"/>
      <c r="OME2" s="545"/>
      <c r="OMF2" s="546"/>
      <c r="OMG2" s="539"/>
      <c r="OMH2" s="545"/>
      <c r="OMI2" s="545"/>
      <c r="OMJ2" s="546"/>
      <c r="OMK2" s="539"/>
      <c r="OML2" s="545"/>
      <c r="OMM2" s="545"/>
      <c r="OMN2" s="546"/>
      <c r="OMO2" s="539"/>
      <c r="OMP2" s="545"/>
      <c r="OMQ2" s="545"/>
      <c r="OMR2" s="546"/>
      <c r="OMS2" s="539"/>
      <c r="OMT2" s="545"/>
      <c r="OMU2" s="545"/>
      <c r="OMV2" s="546"/>
      <c r="OMW2" s="539"/>
      <c r="OMX2" s="545"/>
      <c r="OMY2" s="545"/>
      <c r="OMZ2" s="546"/>
      <c r="ONA2" s="539"/>
      <c r="ONB2" s="545"/>
      <c r="ONC2" s="545"/>
      <c r="OND2" s="546"/>
      <c r="ONE2" s="539"/>
      <c r="ONF2" s="545"/>
      <c r="ONG2" s="545"/>
      <c r="ONH2" s="546"/>
      <c r="ONI2" s="539"/>
      <c r="ONJ2" s="545"/>
      <c r="ONK2" s="545"/>
      <c r="ONL2" s="546"/>
      <c r="ONM2" s="539"/>
      <c r="ONN2" s="545"/>
      <c r="ONO2" s="545"/>
      <c r="ONP2" s="546"/>
      <c r="ONQ2" s="539"/>
      <c r="ONR2" s="545"/>
      <c r="ONS2" s="545"/>
      <c r="ONT2" s="546"/>
      <c r="ONU2" s="539"/>
      <c r="ONV2" s="545"/>
      <c r="ONW2" s="545"/>
      <c r="ONX2" s="546"/>
      <c r="ONY2" s="539"/>
      <c r="ONZ2" s="545"/>
      <c r="OOA2" s="545"/>
      <c r="OOB2" s="546"/>
      <c r="OOC2" s="539"/>
      <c r="OOD2" s="545"/>
      <c r="OOE2" s="545"/>
      <c r="OOF2" s="546"/>
      <c r="OOG2" s="539"/>
      <c r="OOH2" s="545"/>
      <c r="OOI2" s="545"/>
      <c r="OOJ2" s="546"/>
      <c r="OOK2" s="539"/>
      <c r="OOL2" s="545"/>
      <c r="OOM2" s="545"/>
      <c r="OON2" s="546"/>
      <c r="OOO2" s="539"/>
      <c r="OOP2" s="545"/>
      <c r="OOQ2" s="545"/>
      <c r="OOR2" s="546"/>
      <c r="OOS2" s="539"/>
      <c r="OOT2" s="545"/>
      <c r="OOU2" s="545"/>
      <c r="OOV2" s="546"/>
      <c r="OOW2" s="539"/>
      <c r="OOX2" s="545"/>
      <c r="OOY2" s="545"/>
      <c r="OOZ2" s="546"/>
      <c r="OPA2" s="539"/>
      <c r="OPB2" s="545"/>
      <c r="OPC2" s="545"/>
      <c r="OPD2" s="546"/>
      <c r="OPE2" s="539"/>
      <c r="OPF2" s="545"/>
      <c r="OPG2" s="545"/>
      <c r="OPH2" s="546"/>
      <c r="OPI2" s="539"/>
      <c r="OPJ2" s="545"/>
      <c r="OPK2" s="545"/>
      <c r="OPL2" s="546"/>
      <c r="OPM2" s="539"/>
      <c r="OPN2" s="545"/>
      <c r="OPO2" s="545"/>
      <c r="OPP2" s="546"/>
      <c r="OPQ2" s="539"/>
      <c r="OPR2" s="545"/>
      <c r="OPS2" s="545"/>
      <c r="OPT2" s="546"/>
      <c r="OPU2" s="539"/>
      <c r="OPV2" s="545"/>
      <c r="OPW2" s="545"/>
      <c r="OPX2" s="546"/>
      <c r="OPY2" s="539"/>
      <c r="OPZ2" s="545"/>
      <c r="OQA2" s="545"/>
      <c r="OQB2" s="546"/>
      <c r="OQC2" s="539"/>
      <c r="OQD2" s="545"/>
      <c r="OQE2" s="545"/>
      <c r="OQF2" s="546"/>
      <c r="OQG2" s="539"/>
      <c r="OQH2" s="545"/>
      <c r="OQI2" s="545"/>
      <c r="OQJ2" s="546"/>
      <c r="OQK2" s="539"/>
      <c r="OQL2" s="545"/>
      <c r="OQM2" s="545"/>
      <c r="OQN2" s="546"/>
      <c r="OQO2" s="539"/>
      <c r="OQP2" s="545"/>
      <c r="OQQ2" s="545"/>
      <c r="OQR2" s="546"/>
      <c r="OQS2" s="539"/>
      <c r="OQT2" s="545"/>
      <c r="OQU2" s="545"/>
      <c r="OQV2" s="546"/>
      <c r="OQW2" s="539"/>
      <c r="OQX2" s="545"/>
      <c r="OQY2" s="545"/>
      <c r="OQZ2" s="546"/>
      <c r="ORA2" s="539"/>
      <c r="ORB2" s="545"/>
      <c r="ORC2" s="545"/>
      <c r="ORD2" s="546"/>
      <c r="ORE2" s="539"/>
      <c r="ORF2" s="545"/>
      <c r="ORG2" s="545"/>
      <c r="ORH2" s="546"/>
      <c r="ORI2" s="539"/>
      <c r="ORJ2" s="545"/>
      <c r="ORK2" s="545"/>
      <c r="ORL2" s="546"/>
      <c r="ORM2" s="539"/>
      <c r="ORN2" s="545"/>
      <c r="ORO2" s="545"/>
      <c r="ORP2" s="546"/>
      <c r="ORQ2" s="539"/>
      <c r="ORR2" s="545"/>
      <c r="ORS2" s="545"/>
      <c r="ORT2" s="546"/>
      <c r="ORU2" s="539"/>
      <c r="ORV2" s="545"/>
      <c r="ORW2" s="545"/>
      <c r="ORX2" s="546"/>
      <c r="ORY2" s="539"/>
      <c r="ORZ2" s="545"/>
      <c r="OSA2" s="545"/>
      <c r="OSB2" s="546"/>
      <c r="OSC2" s="539"/>
      <c r="OSD2" s="545"/>
      <c r="OSE2" s="545"/>
      <c r="OSF2" s="546"/>
      <c r="OSG2" s="539"/>
      <c r="OSH2" s="545"/>
      <c r="OSI2" s="545"/>
      <c r="OSJ2" s="546"/>
      <c r="OSK2" s="539"/>
      <c r="OSL2" s="545"/>
      <c r="OSM2" s="545"/>
      <c r="OSN2" s="546"/>
      <c r="OSO2" s="539"/>
      <c r="OSP2" s="545"/>
      <c r="OSQ2" s="545"/>
      <c r="OSR2" s="546"/>
      <c r="OSS2" s="539"/>
      <c r="OST2" s="545"/>
      <c r="OSU2" s="545"/>
      <c r="OSV2" s="546"/>
      <c r="OSW2" s="539"/>
      <c r="OSX2" s="545"/>
      <c r="OSY2" s="545"/>
      <c r="OSZ2" s="546"/>
      <c r="OTA2" s="539"/>
      <c r="OTB2" s="545"/>
      <c r="OTC2" s="545"/>
      <c r="OTD2" s="546"/>
      <c r="OTE2" s="539"/>
      <c r="OTF2" s="545"/>
      <c r="OTG2" s="545"/>
      <c r="OTH2" s="546"/>
      <c r="OTI2" s="539"/>
      <c r="OTJ2" s="545"/>
      <c r="OTK2" s="545"/>
      <c r="OTL2" s="546"/>
      <c r="OTM2" s="539"/>
      <c r="OTN2" s="545"/>
      <c r="OTO2" s="545"/>
      <c r="OTP2" s="546"/>
      <c r="OTQ2" s="539"/>
      <c r="OTR2" s="545"/>
      <c r="OTS2" s="545"/>
      <c r="OTT2" s="546"/>
      <c r="OTU2" s="539"/>
      <c r="OTV2" s="545"/>
      <c r="OTW2" s="545"/>
      <c r="OTX2" s="546"/>
      <c r="OTY2" s="539"/>
      <c r="OTZ2" s="545"/>
      <c r="OUA2" s="545"/>
      <c r="OUB2" s="546"/>
      <c r="OUC2" s="539"/>
      <c r="OUD2" s="545"/>
      <c r="OUE2" s="545"/>
      <c r="OUF2" s="546"/>
      <c r="OUG2" s="539"/>
      <c r="OUH2" s="545"/>
      <c r="OUI2" s="545"/>
      <c r="OUJ2" s="546"/>
      <c r="OUK2" s="539"/>
      <c r="OUL2" s="545"/>
      <c r="OUM2" s="545"/>
      <c r="OUN2" s="546"/>
      <c r="OUO2" s="539"/>
      <c r="OUP2" s="545"/>
      <c r="OUQ2" s="545"/>
      <c r="OUR2" s="546"/>
      <c r="OUS2" s="539"/>
      <c r="OUT2" s="545"/>
      <c r="OUU2" s="545"/>
      <c r="OUV2" s="546"/>
      <c r="OUW2" s="539"/>
      <c r="OUX2" s="545"/>
      <c r="OUY2" s="545"/>
      <c r="OUZ2" s="546"/>
      <c r="OVA2" s="539"/>
      <c r="OVB2" s="545"/>
      <c r="OVC2" s="545"/>
      <c r="OVD2" s="546"/>
      <c r="OVE2" s="539"/>
      <c r="OVF2" s="545"/>
      <c r="OVG2" s="545"/>
      <c r="OVH2" s="546"/>
      <c r="OVI2" s="539"/>
      <c r="OVJ2" s="545"/>
      <c r="OVK2" s="545"/>
      <c r="OVL2" s="546"/>
      <c r="OVM2" s="539"/>
      <c r="OVN2" s="545"/>
      <c r="OVO2" s="545"/>
      <c r="OVP2" s="546"/>
      <c r="OVQ2" s="539"/>
      <c r="OVR2" s="545"/>
      <c r="OVS2" s="545"/>
      <c r="OVT2" s="546"/>
      <c r="OVU2" s="539"/>
      <c r="OVV2" s="545"/>
      <c r="OVW2" s="545"/>
      <c r="OVX2" s="546"/>
      <c r="OVY2" s="539"/>
      <c r="OVZ2" s="545"/>
      <c r="OWA2" s="545"/>
      <c r="OWB2" s="546"/>
      <c r="OWC2" s="539"/>
      <c r="OWD2" s="545"/>
      <c r="OWE2" s="545"/>
      <c r="OWF2" s="546"/>
      <c r="OWG2" s="539"/>
      <c r="OWH2" s="545"/>
      <c r="OWI2" s="545"/>
      <c r="OWJ2" s="546"/>
      <c r="OWK2" s="539"/>
      <c r="OWL2" s="545"/>
      <c r="OWM2" s="545"/>
      <c r="OWN2" s="546"/>
      <c r="OWO2" s="539"/>
      <c r="OWP2" s="545"/>
      <c r="OWQ2" s="545"/>
      <c r="OWR2" s="546"/>
      <c r="OWS2" s="539"/>
      <c r="OWT2" s="545"/>
      <c r="OWU2" s="545"/>
      <c r="OWV2" s="546"/>
      <c r="OWW2" s="539"/>
      <c r="OWX2" s="545"/>
      <c r="OWY2" s="545"/>
      <c r="OWZ2" s="546"/>
      <c r="OXA2" s="539"/>
      <c r="OXB2" s="545"/>
      <c r="OXC2" s="545"/>
      <c r="OXD2" s="546"/>
      <c r="OXE2" s="539"/>
      <c r="OXF2" s="545"/>
      <c r="OXG2" s="545"/>
      <c r="OXH2" s="546"/>
      <c r="OXI2" s="539"/>
      <c r="OXJ2" s="545"/>
      <c r="OXK2" s="545"/>
      <c r="OXL2" s="546"/>
      <c r="OXM2" s="539"/>
      <c r="OXN2" s="545"/>
      <c r="OXO2" s="545"/>
      <c r="OXP2" s="546"/>
      <c r="OXQ2" s="539"/>
      <c r="OXR2" s="545"/>
      <c r="OXS2" s="545"/>
      <c r="OXT2" s="546"/>
      <c r="OXU2" s="539"/>
      <c r="OXV2" s="545"/>
      <c r="OXW2" s="545"/>
      <c r="OXX2" s="546"/>
      <c r="OXY2" s="539"/>
      <c r="OXZ2" s="545"/>
      <c r="OYA2" s="545"/>
      <c r="OYB2" s="546"/>
      <c r="OYC2" s="539"/>
      <c r="OYD2" s="545"/>
      <c r="OYE2" s="545"/>
      <c r="OYF2" s="546"/>
      <c r="OYG2" s="539"/>
      <c r="OYH2" s="545"/>
      <c r="OYI2" s="545"/>
      <c r="OYJ2" s="546"/>
      <c r="OYK2" s="539"/>
      <c r="OYL2" s="545"/>
      <c r="OYM2" s="545"/>
      <c r="OYN2" s="546"/>
      <c r="OYO2" s="539"/>
      <c r="OYP2" s="545"/>
      <c r="OYQ2" s="545"/>
      <c r="OYR2" s="546"/>
      <c r="OYS2" s="539"/>
      <c r="OYT2" s="545"/>
      <c r="OYU2" s="545"/>
      <c r="OYV2" s="546"/>
      <c r="OYW2" s="539"/>
      <c r="OYX2" s="545"/>
      <c r="OYY2" s="545"/>
      <c r="OYZ2" s="546"/>
      <c r="OZA2" s="539"/>
      <c r="OZB2" s="545"/>
      <c r="OZC2" s="545"/>
      <c r="OZD2" s="546"/>
      <c r="OZE2" s="539"/>
      <c r="OZF2" s="545"/>
      <c r="OZG2" s="545"/>
      <c r="OZH2" s="546"/>
      <c r="OZI2" s="539"/>
      <c r="OZJ2" s="545"/>
      <c r="OZK2" s="545"/>
      <c r="OZL2" s="546"/>
      <c r="OZM2" s="539"/>
      <c r="OZN2" s="545"/>
      <c r="OZO2" s="545"/>
      <c r="OZP2" s="546"/>
      <c r="OZQ2" s="539"/>
      <c r="OZR2" s="545"/>
      <c r="OZS2" s="545"/>
      <c r="OZT2" s="546"/>
      <c r="OZU2" s="539"/>
      <c r="OZV2" s="545"/>
      <c r="OZW2" s="545"/>
      <c r="OZX2" s="546"/>
      <c r="OZY2" s="539"/>
      <c r="OZZ2" s="545"/>
      <c r="PAA2" s="545"/>
      <c r="PAB2" s="546"/>
      <c r="PAC2" s="539"/>
      <c r="PAD2" s="545"/>
      <c r="PAE2" s="545"/>
      <c r="PAF2" s="546"/>
      <c r="PAG2" s="539"/>
      <c r="PAH2" s="545"/>
      <c r="PAI2" s="545"/>
      <c r="PAJ2" s="546"/>
      <c r="PAK2" s="539"/>
      <c r="PAL2" s="545"/>
      <c r="PAM2" s="545"/>
      <c r="PAN2" s="546"/>
      <c r="PAO2" s="539"/>
      <c r="PAP2" s="545"/>
      <c r="PAQ2" s="545"/>
      <c r="PAR2" s="546"/>
      <c r="PAS2" s="539"/>
      <c r="PAT2" s="545"/>
      <c r="PAU2" s="545"/>
      <c r="PAV2" s="546"/>
      <c r="PAW2" s="539"/>
      <c r="PAX2" s="545"/>
      <c r="PAY2" s="545"/>
      <c r="PAZ2" s="546"/>
      <c r="PBA2" s="539"/>
      <c r="PBB2" s="545"/>
      <c r="PBC2" s="545"/>
      <c r="PBD2" s="546"/>
      <c r="PBE2" s="539"/>
      <c r="PBF2" s="545"/>
      <c r="PBG2" s="545"/>
      <c r="PBH2" s="546"/>
      <c r="PBI2" s="539"/>
      <c r="PBJ2" s="545"/>
      <c r="PBK2" s="545"/>
      <c r="PBL2" s="546"/>
      <c r="PBM2" s="539"/>
      <c r="PBN2" s="545"/>
      <c r="PBO2" s="545"/>
      <c r="PBP2" s="546"/>
      <c r="PBQ2" s="539"/>
      <c r="PBR2" s="545"/>
      <c r="PBS2" s="545"/>
      <c r="PBT2" s="546"/>
      <c r="PBU2" s="539"/>
      <c r="PBV2" s="545"/>
      <c r="PBW2" s="545"/>
      <c r="PBX2" s="546"/>
      <c r="PBY2" s="539"/>
      <c r="PBZ2" s="545"/>
      <c r="PCA2" s="545"/>
      <c r="PCB2" s="546"/>
      <c r="PCC2" s="539"/>
      <c r="PCD2" s="545"/>
      <c r="PCE2" s="545"/>
      <c r="PCF2" s="546"/>
      <c r="PCG2" s="539"/>
      <c r="PCH2" s="545"/>
      <c r="PCI2" s="545"/>
      <c r="PCJ2" s="546"/>
      <c r="PCK2" s="539"/>
      <c r="PCL2" s="545"/>
      <c r="PCM2" s="545"/>
      <c r="PCN2" s="546"/>
      <c r="PCO2" s="539"/>
      <c r="PCP2" s="545"/>
      <c r="PCQ2" s="545"/>
      <c r="PCR2" s="546"/>
      <c r="PCS2" s="539"/>
      <c r="PCT2" s="545"/>
      <c r="PCU2" s="545"/>
      <c r="PCV2" s="546"/>
      <c r="PCW2" s="539"/>
      <c r="PCX2" s="545"/>
      <c r="PCY2" s="545"/>
      <c r="PCZ2" s="546"/>
      <c r="PDA2" s="539"/>
      <c r="PDB2" s="545"/>
      <c r="PDC2" s="545"/>
      <c r="PDD2" s="546"/>
      <c r="PDE2" s="539"/>
      <c r="PDF2" s="545"/>
      <c r="PDG2" s="545"/>
      <c r="PDH2" s="546"/>
      <c r="PDI2" s="539"/>
      <c r="PDJ2" s="545"/>
      <c r="PDK2" s="545"/>
      <c r="PDL2" s="546"/>
      <c r="PDM2" s="539"/>
      <c r="PDN2" s="545"/>
      <c r="PDO2" s="545"/>
      <c r="PDP2" s="546"/>
      <c r="PDQ2" s="539"/>
      <c r="PDR2" s="545"/>
      <c r="PDS2" s="545"/>
      <c r="PDT2" s="546"/>
      <c r="PDU2" s="539"/>
      <c r="PDV2" s="545"/>
      <c r="PDW2" s="545"/>
      <c r="PDX2" s="546"/>
      <c r="PDY2" s="539"/>
      <c r="PDZ2" s="545"/>
      <c r="PEA2" s="545"/>
      <c r="PEB2" s="546"/>
      <c r="PEC2" s="539"/>
      <c r="PED2" s="545"/>
      <c r="PEE2" s="545"/>
      <c r="PEF2" s="546"/>
      <c r="PEG2" s="539"/>
      <c r="PEH2" s="545"/>
      <c r="PEI2" s="545"/>
      <c r="PEJ2" s="546"/>
      <c r="PEK2" s="539"/>
      <c r="PEL2" s="545"/>
      <c r="PEM2" s="545"/>
      <c r="PEN2" s="546"/>
      <c r="PEO2" s="539"/>
      <c r="PEP2" s="545"/>
      <c r="PEQ2" s="545"/>
      <c r="PER2" s="546"/>
      <c r="PES2" s="539"/>
      <c r="PET2" s="545"/>
      <c r="PEU2" s="545"/>
      <c r="PEV2" s="546"/>
      <c r="PEW2" s="539"/>
      <c r="PEX2" s="545"/>
      <c r="PEY2" s="545"/>
      <c r="PEZ2" s="546"/>
      <c r="PFA2" s="539"/>
      <c r="PFB2" s="545"/>
      <c r="PFC2" s="545"/>
      <c r="PFD2" s="546"/>
      <c r="PFE2" s="539"/>
      <c r="PFF2" s="545"/>
      <c r="PFG2" s="545"/>
      <c r="PFH2" s="546"/>
      <c r="PFI2" s="539"/>
      <c r="PFJ2" s="545"/>
      <c r="PFK2" s="545"/>
      <c r="PFL2" s="546"/>
      <c r="PFM2" s="539"/>
      <c r="PFN2" s="545"/>
      <c r="PFO2" s="545"/>
      <c r="PFP2" s="546"/>
      <c r="PFQ2" s="539"/>
      <c r="PFR2" s="545"/>
      <c r="PFS2" s="545"/>
      <c r="PFT2" s="546"/>
      <c r="PFU2" s="539"/>
      <c r="PFV2" s="545"/>
      <c r="PFW2" s="545"/>
      <c r="PFX2" s="546"/>
      <c r="PFY2" s="539"/>
      <c r="PFZ2" s="545"/>
      <c r="PGA2" s="545"/>
      <c r="PGB2" s="546"/>
      <c r="PGC2" s="539"/>
      <c r="PGD2" s="545"/>
      <c r="PGE2" s="545"/>
      <c r="PGF2" s="546"/>
      <c r="PGG2" s="539"/>
      <c r="PGH2" s="545"/>
      <c r="PGI2" s="545"/>
      <c r="PGJ2" s="546"/>
      <c r="PGK2" s="539"/>
      <c r="PGL2" s="545"/>
      <c r="PGM2" s="545"/>
      <c r="PGN2" s="546"/>
      <c r="PGO2" s="539"/>
      <c r="PGP2" s="545"/>
      <c r="PGQ2" s="545"/>
      <c r="PGR2" s="546"/>
      <c r="PGS2" s="539"/>
      <c r="PGT2" s="545"/>
      <c r="PGU2" s="545"/>
      <c r="PGV2" s="546"/>
      <c r="PGW2" s="539"/>
      <c r="PGX2" s="545"/>
      <c r="PGY2" s="545"/>
      <c r="PGZ2" s="546"/>
      <c r="PHA2" s="539"/>
      <c r="PHB2" s="545"/>
      <c r="PHC2" s="545"/>
      <c r="PHD2" s="546"/>
      <c r="PHE2" s="539"/>
      <c r="PHF2" s="545"/>
      <c r="PHG2" s="545"/>
      <c r="PHH2" s="546"/>
      <c r="PHI2" s="539"/>
      <c r="PHJ2" s="545"/>
      <c r="PHK2" s="545"/>
      <c r="PHL2" s="546"/>
      <c r="PHM2" s="539"/>
      <c r="PHN2" s="545"/>
      <c r="PHO2" s="545"/>
      <c r="PHP2" s="546"/>
      <c r="PHQ2" s="539"/>
      <c r="PHR2" s="545"/>
      <c r="PHS2" s="545"/>
      <c r="PHT2" s="546"/>
      <c r="PHU2" s="539"/>
      <c r="PHV2" s="545"/>
      <c r="PHW2" s="545"/>
      <c r="PHX2" s="546"/>
      <c r="PHY2" s="539"/>
      <c r="PHZ2" s="545"/>
      <c r="PIA2" s="545"/>
      <c r="PIB2" s="546"/>
      <c r="PIC2" s="539"/>
      <c r="PID2" s="545"/>
      <c r="PIE2" s="545"/>
      <c r="PIF2" s="546"/>
      <c r="PIG2" s="539"/>
      <c r="PIH2" s="545"/>
      <c r="PII2" s="545"/>
      <c r="PIJ2" s="546"/>
      <c r="PIK2" s="539"/>
      <c r="PIL2" s="545"/>
      <c r="PIM2" s="545"/>
      <c r="PIN2" s="546"/>
      <c r="PIO2" s="539"/>
      <c r="PIP2" s="545"/>
      <c r="PIQ2" s="545"/>
      <c r="PIR2" s="546"/>
      <c r="PIS2" s="539"/>
      <c r="PIT2" s="545"/>
      <c r="PIU2" s="545"/>
      <c r="PIV2" s="546"/>
      <c r="PIW2" s="539"/>
      <c r="PIX2" s="545"/>
      <c r="PIY2" s="545"/>
      <c r="PIZ2" s="546"/>
      <c r="PJA2" s="539"/>
      <c r="PJB2" s="545"/>
      <c r="PJC2" s="545"/>
      <c r="PJD2" s="546"/>
      <c r="PJE2" s="539"/>
      <c r="PJF2" s="545"/>
      <c r="PJG2" s="545"/>
      <c r="PJH2" s="546"/>
      <c r="PJI2" s="539"/>
      <c r="PJJ2" s="545"/>
      <c r="PJK2" s="545"/>
      <c r="PJL2" s="546"/>
      <c r="PJM2" s="539"/>
      <c r="PJN2" s="545"/>
      <c r="PJO2" s="545"/>
      <c r="PJP2" s="546"/>
      <c r="PJQ2" s="539"/>
      <c r="PJR2" s="545"/>
      <c r="PJS2" s="545"/>
      <c r="PJT2" s="546"/>
      <c r="PJU2" s="539"/>
      <c r="PJV2" s="545"/>
      <c r="PJW2" s="545"/>
      <c r="PJX2" s="546"/>
      <c r="PJY2" s="539"/>
      <c r="PJZ2" s="545"/>
      <c r="PKA2" s="545"/>
      <c r="PKB2" s="546"/>
      <c r="PKC2" s="539"/>
      <c r="PKD2" s="545"/>
      <c r="PKE2" s="545"/>
      <c r="PKF2" s="546"/>
      <c r="PKG2" s="539"/>
      <c r="PKH2" s="545"/>
      <c r="PKI2" s="545"/>
      <c r="PKJ2" s="546"/>
      <c r="PKK2" s="539"/>
      <c r="PKL2" s="545"/>
      <c r="PKM2" s="545"/>
      <c r="PKN2" s="546"/>
      <c r="PKO2" s="539"/>
      <c r="PKP2" s="545"/>
      <c r="PKQ2" s="545"/>
      <c r="PKR2" s="546"/>
      <c r="PKS2" s="539"/>
      <c r="PKT2" s="545"/>
      <c r="PKU2" s="545"/>
      <c r="PKV2" s="546"/>
      <c r="PKW2" s="539"/>
      <c r="PKX2" s="545"/>
      <c r="PKY2" s="545"/>
      <c r="PKZ2" s="546"/>
      <c r="PLA2" s="539"/>
      <c r="PLB2" s="545"/>
      <c r="PLC2" s="545"/>
      <c r="PLD2" s="546"/>
      <c r="PLE2" s="539"/>
      <c r="PLF2" s="545"/>
      <c r="PLG2" s="545"/>
      <c r="PLH2" s="546"/>
      <c r="PLI2" s="539"/>
      <c r="PLJ2" s="545"/>
      <c r="PLK2" s="545"/>
      <c r="PLL2" s="546"/>
      <c r="PLM2" s="539"/>
      <c r="PLN2" s="545"/>
      <c r="PLO2" s="545"/>
      <c r="PLP2" s="546"/>
      <c r="PLQ2" s="539"/>
      <c r="PLR2" s="545"/>
      <c r="PLS2" s="545"/>
      <c r="PLT2" s="546"/>
      <c r="PLU2" s="539"/>
      <c r="PLV2" s="545"/>
      <c r="PLW2" s="545"/>
      <c r="PLX2" s="546"/>
      <c r="PLY2" s="539"/>
      <c r="PLZ2" s="545"/>
      <c r="PMA2" s="545"/>
      <c r="PMB2" s="546"/>
      <c r="PMC2" s="539"/>
      <c r="PMD2" s="545"/>
      <c r="PME2" s="545"/>
      <c r="PMF2" s="546"/>
      <c r="PMG2" s="539"/>
      <c r="PMH2" s="545"/>
      <c r="PMI2" s="545"/>
      <c r="PMJ2" s="546"/>
      <c r="PMK2" s="539"/>
      <c r="PML2" s="545"/>
      <c r="PMM2" s="545"/>
      <c r="PMN2" s="546"/>
      <c r="PMO2" s="539"/>
      <c r="PMP2" s="545"/>
      <c r="PMQ2" s="545"/>
      <c r="PMR2" s="546"/>
      <c r="PMS2" s="539"/>
      <c r="PMT2" s="545"/>
      <c r="PMU2" s="545"/>
      <c r="PMV2" s="546"/>
      <c r="PMW2" s="539"/>
      <c r="PMX2" s="545"/>
      <c r="PMY2" s="545"/>
      <c r="PMZ2" s="546"/>
      <c r="PNA2" s="539"/>
      <c r="PNB2" s="545"/>
      <c r="PNC2" s="545"/>
      <c r="PND2" s="546"/>
      <c r="PNE2" s="539"/>
      <c r="PNF2" s="545"/>
      <c r="PNG2" s="545"/>
      <c r="PNH2" s="546"/>
      <c r="PNI2" s="539"/>
      <c r="PNJ2" s="545"/>
      <c r="PNK2" s="545"/>
      <c r="PNL2" s="546"/>
      <c r="PNM2" s="539"/>
      <c r="PNN2" s="545"/>
      <c r="PNO2" s="545"/>
      <c r="PNP2" s="546"/>
      <c r="PNQ2" s="539"/>
      <c r="PNR2" s="545"/>
      <c r="PNS2" s="545"/>
      <c r="PNT2" s="546"/>
      <c r="PNU2" s="539"/>
      <c r="PNV2" s="545"/>
      <c r="PNW2" s="545"/>
      <c r="PNX2" s="546"/>
      <c r="PNY2" s="539"/>
      <c r="PNZ2" s="545"/>
      <c r="POA2" s="545"/>
      <c r="POB2" s="546"/>
      <c r="POC2" s="539"/>
      <c r="POD2" s="545"/>
      <c r="POE2" s="545"/>
      <c r="POF2" s="546"/>
      <c r="POG2" s="539"/>
      <c r="POH2" s="545"/>
      <c r="POI2" s="545"/>
      <c r="POJ2" s="546"/>
      <c r="POK2" s="539"/>
      <c r="POL2" s="545"/>
      <c r="POM2" s="545"/>
      <c r="PON2" s="546"/>
      <c r="POO2" s="539"/>
      <c r="POP2" s="545"/>
      <c r="POQ2" s="545"/>
      <c r="POR2" s="546"/>
      <c r="POS2" s="539"/>
      <c r="POT2" s="545"/>
      <c r="POU2" s="545"/>
      <c r="POV2" s="546"/>
      <c r="POW2" s="539"/>
      <c r="POX2" s="545"/>
      <c r="POY2" s="545"/>
      <c r="POZ2" s="546"/>
      <c r="PPA2" s="539"/>
      <c r="PPB2" s="545"/>
      <c r="PPC2" s="545"/>
      <c r="PPD2" s="546"/>
      <c r="PPE2" s="539"/>
      <c r="PPF2" s="545"/>
      <c r="PPG2" s="545"/>
      <c r="PPH2" s="546"/>
      <c r="PPI2" s="539"/>
      <c r="PPJ2" s="545"/>
      <c r="PPK2" s="545"/>
      <c r="PPL2" s="546"/>
      <c r="PPM2" s="539"/>
      <c r="PPN2" s="545"/>
      <c r="PPO2" s="545"/>
      <c r="PPP2" s="546"/>
      <c r="PPQ2" s="539"/>
      <c r="PPR2" s="545"/>
      <c r="PPS2" s="545"/>
      <c r="PPT2" s="546"/>
      <c r="PPU2" s="539"/>
      <c r="PPV2" s="545"/>
      <c r="PPW2" s="545"/>
      <c r="PPX2" s="546"/>
      <c r="PPY2" s="539"/>
      <c r="PPZ2" s="545"/>
      <c r="PQA2" s="545"/>
      <c r="PQB2" s="546"/>
      <c r="PQC2" s="539"/>
      <c r="PQD2" s="545"/>
      <c r="PQE2" s="545"/>
      <c r="PQF2" s="546"/>
      <c r="PQG2" s="539"/>
      <c r="PQH2" s="545"/>
      <c r="PQI2" s="545"/>
      <c r="PQJ2" s="546"/>
      <c r="PQK2" s="539"/>
      <c r="PQL2" s="545"/>
      <c r="PQM2" s="545"/>
      <c r="PQN2" s="546"/>
      <c r="PQO2" s="539"/>
      <c r="PQP2" s="545"/>
      <c r="PQQ2" s="545"/>
      <c r="PQR2" s="546"/>
      <c r="PQS2" s="539"/>
      <c r="PQT2" s="545"/>
      <c r="PQU2" s="545"/>
      <c r="PQV2" s="546"/>
      <c r="PQW2" s="539"/>
      <c r="PQX2" s="545"/>
      <c r="PQY2" s="545"/>
      <c r="PQZ2" s="546"/>
      <c r="PRA2" s="539"/>
      <c r="PRB2" s="545"/>
      <c r="PRC2" s="545"/>
      <c r="PRD2" s="546"/>
      <c r="PRE2" s="539"/>
      <c r="PRF2" s="545"/>
      <c r="PRG2" s="545"/>
      <c r="PRH2" s="546"/>
      <c r="PRI2" s="539"/>
      <c r="PRJ2" s="545"/>
      <c r="PRK2" s="545"/>
      <c r="PRL2" s="546"/>
      <c r="PRM2" s="539"/>
      <c r="PRN2" s="545"/>
      <c r="PRO2" s="545"/>
      <c r="PRP2" s="546"/>
      <c r="PRQ2" s="539"/>
      <c r="PRR2" s="545"/>
      <c r="PRS2" s="545"/>
      <c r="PRT2" s="546"/>
      <c r="PRU2" s="539"/>
      <c r="PRV2" s="545"/>
      <c r="PRW2" s="545"/>
      <c r="PRX2" s="546"/>
      <c r="PRY2" s="539"/>
      <c r="PRZ2" s="545"/>
      <c r="PSA2" s="545"/>
      <c r="PSB2" s="546"/>
      <c r="PSC2" s="539"/>
      <c r="PSD2" s="545"/>
      <c r="PSE2" s="545"/>
      <c r="PSF2" s="546"/>
      <c r="PSG2" s="539"/>
      <c r="PSH2" s="545"/>
      <c r="PSI2" s="545"/>
      <c r="PSJ2" s="546"/>
      <c r="PSK2" s="539"/>
      <c r="PSL2" s="545"/>
      <c r="PSM2" s="545"/>
      <c r="PSN2" s="546"/>
      <c r="PSO2" s="539"/>
      <c r="PSP2" s="545"/>
      <c r="PSQ2" s="545"/>
      <c r="PSR2" s="546"/>
      <c r="PSS2" s="539"/>
      <c r="PST2" s="545"/>
      <c r="PSU2" s="545"/>
      <c r="PSV2" s="546"/>
      <c r="PSW2" s="539"/>
      <c r="PSX2" s="545"/>
      <c r="PSY2" s="545"/>
      <c r="PSZ2" s="546"/>
      <c r="PTA2" s="539"/>
      <c r="PTB2" s="545"/>
      <c r="PTC2" s="545"/>
      <c r="PTD2" s="546"/>
      <c r="PTE2" s="539"/>
      <c r="PTF2" s="545"/>
      <c r="PTG2" s="545"/>
      <c r="PTH2" s="546"/>
      <c r="PTI2" s="539"/>
      <c r="PTJ2" s="545"/>
      <c r="PTK2" s="545"/>
      <c r="PTL2" s="546"/>
      <c r="PTM2" s="539"/>
      <c r="PTN2" s="545"/>
      <c r="PTO2" s="545"/>
      <c r="PTP2" s="546"/>
      <c r="PTQ2" s="539"/>
      <c r="PTR2" s="545"/>
      <c r="PTS2" s="545"/>
      <c r="PTT2" s="546"/>
      <c r="PTU2" s="539"/>
      <c r="PTV2" s="545"/>
      <c r="PTW2" s="545"/>
      <c r="PTX2" s="546"/>
      <c r="PTY2" s="539"/>
      <c r="PTZ2" s="545"/>
      <c r="PUA2" s="545"/>
      <c r="PUB2" s="546"/>
      <c r="PUC2" s="539"/>
      <c r="PUD2" s="545"/>
      <c r="PUE2" s="545"/>
      <c r="PUF2" s="546"/>
      <c r="PUG2" s="539"/>
      <c r="PUH2" s="545"/>
      <c r="PUI2" s="545"/>
      <c r="PUJ2" s="546"/>
      <c r="PUK2" s="539"/>
      <c r="PUL2" s="545"/>
      <c r="PUM2" s="545"/>
      <c r="PUN2" s="546"/>
      <c r="PUO2" s="539"/>
      <c r="PUP2" s="545"/>
      <c r="PUQ2" s="545"/>
      <c r="PUR2" s="546"/>
      <c r="PUS2" s="539"/>
      <c r="PUT2" s="545"/>
      <c r="PUU2" s="545"/>
      <c r="PUV2" s="546"/>
      <c r="PUW2" s="539"/>
      <c r="PUX2" s="545"/>
      <c r="PUY2" s="545"/>
      <c r="PUZ2" s="546"/>
      <c r="PVA2" s="539"/>
      <c r="PVB2" s="545"/>
      <c r="PVC2" s="545"/>
      <c r="PVD2" s="546"/>
      <c r="PVE2" s="539"/>
      <c r="PVF2" s="545"/>
      <c r="PVG2" s="545"/>
      <c r="PVH2" s="546"/>
      <c r="PVI2" s="539"/>
      <c r="PVJ2" s="545"/>
      <c r="PVK2" s="545"/>
      <c r="PVL2" s="546"/>
      <c r="PVM2" s="539"/>
      <c r="PVN2" s="545"/>
      <c r="PVO2" s="545"/>
      <c r="PVP2" s="546"/>
      <c r="PVQ2" s="539"/>
      <c r="PVR2" s="545"/>
      <c r="PVS2" s="545"/>
      <c r="PVT2" s="546"/>
      <c r="PVU2" s="539"/>
      <c r="PVV2" s="545"/>
      <c r="PVW2" s="545"/>
      <c r="PVX2" s="546"/>
      <c r="PVY2" s="539"/>
      <c r="PVZ2" s="545"/>
      <c r="PWA2" s="545"/>
      <c r="PWB2" s="546"/>
      <c r="PWC2" s="539"/>
      <c r="PWD2" s="545"/>
      <c r="PWE2" s="545"/>
      <c r="PWF2" s="546"/>
      <c r="PWG2" s="539"/>
      <c r="PWH2" s="545"/>
      <c r="PWI2" s="545"/>
      <c r="PWJ2" s="546"/>
      <c r="PWK2" s="539"/>
      <c r="PWL2" s="545"/>
      <c r="PWM2" s="545"/>
      <c r="PWN2" s="546"/>
      <c r="PWO2" s="539"/>
      <c r="PWP2" s="545"/>
      <c r="PWQ2" s="545"/>
      <c r="PWR2" s="546"/>
      <c r="PWS2" s="539"/>
      <c r="PWT2" s="545"/>
      <c r="PWU2" s="545"/>
      <c r="PWV2" s="546"/>
      <c r="PWW2" s="539"/>
      <c r="PWX2" s="545"/>
      <c r="PWY2" s="545"/>
      <c r="PWZ2" s="546"/>
      <c r="PXA2" s="539"/>
      <c r="PXB2" s="545"/>
      <c r="PXC2" s="545"/>
      <c r="PXD2" s="546"/>
      <c r="PXE2" s="539"/>
      <c r="PXF2" s="545"/>
      <c r="PXG2" s="545"/>
      <c r="PXH2" s="546"/>
      <c r="PXI2" s="539"/>
      <c r="PXJ2" s="545"/>
      <c r="PXK2" s="545"/>
      <c r="PXL2" s="546"/>
      <c r="PXM2" s="539"/>
      <c r="PXN2" s="545"/>
      <c r="PXO2" s="545"/>
      <c r="PXP2" s="546"/>
      <c r="PXQ2" s="539"/>
      <c r="PXR2" s="545"/>
      <c r="PXS2" s="545"/>
      <c r="PXT2" s="546"/>
      <c r="PXU2" s="539"/>
      <c r="PXV2" s="545"/>
      <c r="PXW2" s="545"/>
      <c r="PXX2" s="546"/>
      <c r="PXY2" s="539"/>
      <c r="PXZ2" s="545"/>
      <c r="PYA2" s="545"/>
      <c r="PYB2" s="546"/>
      <c r="PYC2" s="539"/>
      <c r="PYD2" s="545"/>
      <c r="PYE2" s="545"/>
      <c r="PYF2" s="546"/>
      <c r="PYG2" s="539"/>
      <c r="PYH2" s="545"/>
      <c r="PYI2" s="545"/>
      <c r="PYJ2" s="546"/>
      <c r="PYK2" s="539"/>
      <c r="PYL2" s="545"/>
      <c r="PYM2" s="545"/>
      <c r="PYN2" s="546"/>
      <c r="PYO2" s="539"/>
      <c r="PYP2" s="545"/>
      <c r="PYQ2" s="545"/>
      <c r="PYR2" s="546"/>
      <c r="PYS2" s="539"/>
      <c r="PYT2" s="545"/>
      <c r="PYU2" s="545"/>
      <c r="PYV2" s="546"/>
      <c r="PYW2" s="539"/>
      <c r="PYX2" s="545"/>
      <c r="PYY2" s="545"/>
      <c r="PYZ2" s="546"/>
      <c r="PZA2" s="539"/>
      <c r="PZB2" s="545"/>
      <c r="PZC2" s="545"/>
      <c r="PZD2" s="546"/>
      <c r="PZE2" s="539"/>
      <c r="PZF2" s="545"/>
      <c r="PZG2" s="545"/>
      <c r="PZH2" s="546"/>
      <c r="PZI2" s="539"/>
      <c r="PZJ2" s="545"/>
      <c r="PZK2" s="545"/>
      <c r="PZL2" s="546"/>
      <c r="PZM2" s="539"/>
      <c r="PZN2" s="545"/>
      <c r="PZO2" s="545"/>
      <c r="PZP2" s="546"/>
      <c r="PZQ2" s="539"/>
      <c r="PZR2" s="545"/>
      <c r="PZS2" s="545"/>
      <c r="PZT2" s="546"/>
      <c r="PZU2" s="539"/>
      <c r="PZV2" s="545"/>
      <c r="PZW2" s="545"/>
      <c r="PZX2" s="546"/>
      <c r="PZY2" s="539"/>
      <c r="PZZ2" s="545"/>
      <c r="QAA2" s="545"/>
      <c r="QAB2" s="546"/>
      <c r="QAC2" s="539"/>
      <c r="QAD2" s="545"/>
      <c r="QAE2" s="545"/>
      <c r="QAF2" s="546"/>
      <c r="QAG2" s="539"/>
      <c r="QAH2" s="545"/>
      <c r="QAI2" s="545"/>
      <c r="QAJ2" s="546"/>
      <c r="QAK2" s="539"/>
      <c r="QAL2" s="545"/>
      <c r="QAM2" s="545"/>
      <c r="QAN2" s="546"/>
      <c r="QAO2" s="539"/>
      <c r="QAP2" s="545"/>
      <c r="QAQ2" s="545"/>
      <c r="QAR2" s="546"/>
      <c r="QAS2" s="539"/>
      <c r="QAT2" s="545"/>
      <c r="QAU2" s="545"/>
      <c r="QAV2" s="546"/>
      <c r="QAW2" s="539"/>
      <c r="QAX2" s="545"/>
      <c r="QAY2" s="545"/>
      <c r="QAZ2" s="546"/>
      <c r="QBA2" s="539"/>
      <c r="QBB2" s="545"/>
      <c r="QBC2" s="545"/>
      <c r="QBD2" s="546"/>
      <c r="QBE2" s="539"/>
      <c r="QBF2" s="545"/>
      <c r="QBG2" s="545"/>
      <c r="QBH2" s="546"/>
      <c r="QBI2" s="539"/>
      <c r="QBJ2" s="545"/>
      <c r="QBK2" s="545"/>
      <c r="QBL2" s="546"/>
      <c r="QBM2" s="539"/>
      <c r="QBN2" s="545"/>
      <c r="QBO2" s="545"/>
      <c r="QBP2" s="546"/>
      <c r="QBQ2" s="539"/>
      <c r="QBR2" s="545"/>
      <c r="QBS2" s="545"/>
      <c r="QBT2" s="546"/>
      <c r="QBU2" s="539"/>
      <c r="QBV2" s="545"/>
      <c r="QBW2" s="545"/>
      <c r="QBX2" s="546"/>
      <c r="QBY2" s="539"/>
      <c r="QBZ2" s="545"/>
      <c r="QCA2" s="545"/>
      <c r="QCB2" s="546"/>
      <c r="QCC2" s="539"/>
      <c r="QCD2" s="545"/>
      <c r="QCE2" s="545"/>
      <c r="QCF2" s="546"/>
      <c r="QCG2" s="539"/>
      <c r="QCH2" s="545"/>
      <c r="QCI2" s="545"/>
      <c r="QCJ2" s="546"/>
      <c r="QCK2" s="539"/>
      <c r="QCL2" s="545"/>
      <c r="QCM2" s="545"/>
      <c r="QCN2" s="546"/>
      <c r="QCO2" s="539"/>
      <c r="QCP2" s="545"/>
      <c r="QCQ2" s="545"/>
      <c r="QCR2" s="546"/>
      <c r="QCS2" s="539"/>
      <c r="QCT2" s="545"/>
      <c r="QCU2" s="545"/>
      <c r="QCV2" s="546"/>
      <c r="QCW2" s="539"/>
      <c r="QCX2" s="545"/>
      <c r="QCY2" s="545"/>
      <c r="QCZ2" s="546"/>
      <c r="QDA2" s="539"/>
      <c r="QDB2" s="545"/>
      <c r="QDC2" s="545"/>
      <c r="QDD2" s="546"/>
      <c r="QDE2" s="539"/>
      <c r="QDF2" s="545"/>
      <c r="QDG2" s="545"/>
      <c r="QDH2" s="546"/>
      <c r="QDI2" s="539"/>
      <c r="QDJ2" s="545"/>
      <c r="QDK2" s="545"/>
      <c r="QDL2" s="546"/>
      <c r="QDM2" s="539"/>
      <c r="QDN2" s="545"/>
      <c r="QDO2" s="545"/>
      <c r="QDP2" s="546"/>
      <c r="QDQ2" s="539"/>
      <c r="QDR2" s="545"/>
      <c r="QDS2" s="545"/>
      <c r="QDT2" s="546"/>
      <c r="QDU2" s="539"/>
      <c r="QDV2" s="545"/>
      <c r="QDW2" s="545"/>
      <c r="QDX2" s="546"/>
      <c r="QDY2" s="539"/>
      <c r="QDZ2" s="545"/>
      <c r="QEA2" s="545"/>
      <c r="QEB2" s="546"/>
      <c r="QEC2" s="539"/>
      <c r="QED2" s="545"/>
      <c r="QEE2" s="545"/>
      <c r="QEF2" s="546"/>
      <c r="QEG2" s="539"/>
      <c r="QEH2" s="545"/>
      <c r="QEI2" s="545"/>
      <c r="QEJ2" s="546"/>
      <c r="QEK2" s="539"/>
      <c r="QEL2" s="545"/>
      <c r="QEM2" s="545"/>
      <c r="QEN2" s="546"/>
      <c r="QEO2" s="539"/>
      <c r="QEP2" s="545"/>
      <c r="QEQ2" s="545"/>
      <c r="QER2" s="546"/>
      <c r="QES2" s="539"/>
      <c r="QET2" s="545"/>
      <c r="QEU2" s="545"/>
      <c r="QEV2" s="546"/>
      <c r="QEW2" s="539"/>
      <c r="QEX2" s="545"/>
      <c r="QEY2" s="545"/>
      <c r="QEZ2" s="546"/>
      <c r="QFA2" s="539"/>
      <c r="QFB2" s="545"/>
      <c r="QFC2" s="545"/>
      <c r="QFD2" s="546"/>
      <c r="QFE2" s="539"/>
      <c r="QFF2" s="545"/>
      <c r="QFG2" s="545"/>
      <c r="QFH2" s="546"/>
      <c r="QFI2" s="539"/>
      <c r="QFJ2" s="545"/>
      <c r="QFK2" s="545"/>
      <c r="QFL2" s="546"/>
      <c r="QFM2" s="539"/>
      <c r="QFN2" s="545"/>
      <c r="QFO2" s="545"/>
      <c r="QFP2" s="546"/>
      <c r="QFQ2" s="539"/>
      <c r="QFR2" s="545"/>
      <c r="QFS2" s="545"/>
      <c r="QFT2" s="546"/>
      <c r="QFU2" s="539"/>
      <c r="QFV2" s="545"/>
      <c r="QFW2" s="545"/>
      <c r="QFX2" s="546"/>
      <c r="QFY2" s="539"/>
      <c r="QFZ2" s="545"/>
      <c r="QGA2" s="545"/>
      <c r="QGB2" s="546"/>
      <c r="QGC2" s="539"/>
      <c r="QGD2" s="545"/>
      <c r="QGE2" s="545"/>
      <c r="QGF2" s="546"/>
      <c r="QGG2" s="539"/>
      <c r="QGH2" s="545"/>
      <c r="QGI2" s="545"/>
      <c r="QGJ2" s="546"/>
      <c r="QGK2" s="539"/>
      <c r="QGL2" s="545"/>
      <c r="QGM2" s="545"/>
      <c r="QGN2" s="546"/>
      <c r="QGO2" s="539"/>
      <c r="QGP2" s="545"/>
      <c r="QGQ2" s="545"/>
      <c r="QGR2" s="546"/>
      <c r="QGS2" s="539"/>
      <c r="QGT2" s="545"/>
      <c r="QGU2" s="545"/>
      <c r="QGV2" s="546"/>
      <c r="QGW2" s="539"/>
      <c r="QGX2" s="545"/>
      <c r="QGY2" s="545"/>
      <c r="QGZ2" s="546"/>
      <c r="QHA2" s="539"/>
      <c r="QHB2" s="545"/>
      <c r="QHC2" s="545"/>
      <c r="QHD2" s="546"/>
      <c r="QHE2" s="539"/>
      <c r="QHF2" s="545"/>
      <c r="QHG2" s="545"/>
      <c r="QHH2" s="546"/>
      <c r="QHI2" s="539"/>
      <c r="QHJ2" s="545"/>
      <c r="QHK2" s="545"/>
      <c r="QHL2" s="546"/>
      <c r="QHM2" s="539"/>
      <c r="QHN2" s="545"/>
      <c r="QHO2" s="545"/>
      <c r="QHP2" s="546"/>
      <c r="QHQ2" s="539"/>
      <c r="QHR2" s="545"/>
      <c r="QHS2" s="545"/>
      <c r="QHT2" s="546"/>
      <c r="QHU2" s="539"/>
      <c r="QHV2" s="545"/>
      <c r="QHW2" s="545"/>
      <c r="QHX2" s="546"/>
      <c r="QHY2" s="539"/>
      <c r="QHZ2" s="545"/>
      <c r="QIA2" s="545"/>
      <c r="QIB2" s="546"/>
      <c r="QIC2" s="539"/>
      <c r="QID2" s="545"/>
      <c r="QIE2" s="545"/>
      <c r="QIF2" s="546"/>
      <c r="QIG2" s="539"/>
      <c r="QIH2" s="545"/>
      <c r="QII2" s="545"/>
      <c r="QIJ2" s="546"/>
      <c r="QIK2" s="539"/>
      <c r="QIL2" s="545"/>
      <c r="QIM2" s="545"/>
      <c r="QIN2" s="546"/>
      <c r="QIO2" s="539"/>
      <c r="QIP2" s="545"/>
      <c r="QIQ2" s="545"/>
      <c r="QIR2" s="546"/>
      <c r="QIS2" s="539"/>
      <c r="QIT2" s="545"/>
      <c r="QIU2" s="545"/>
      <c r="QIV2" s="546"/>
      <c r="QIW2" s="539"/>
      <c r="QIX2" s="545"/>
      <c r="QIY2" s="545"/>
      <c r="QIZ2" s="546"/>
      <c r="QJA2" s="539"/>
      <c r="QJB2" s="545"/>
      <c r="QJC2" s="545"/>
      <c r="QJD2" s="546"/>
      <c r="QJE2" s="539"/>
      <c r="QJF2" s="545"/>
      <c r="QJG2" s="545"/>
      <c r="QJH2" s="546"/>
      <c r="QJI2" s="539"/>
      <c r="QJJ2" s="545"/>
      <c r="QJK2" s="545"/>
      <c r="QJL2" s="546"/>
      <c r="QJM2" s="539"/>
      <c r="QJN2" s="545"/>
      <c r="QJO2" s="545"/>
      <c r="QJP2" s="546"/>
      <c r="QJQ2" s="539"/>
      <c r="QJR2" s="545"/>
      <c r="QJS2" s="545"/>
      <c r="QJT2" s="546"/>
      <c r="QJU2" s="539"/>
      <c r="QJV2" s="545"/>
      <c r="QJW2" s="545"/>
      <c r="QJX2" s="546"/>
      <c r="QJY2" s="539"/>
      <c r="QJZ2" s="545"/>
      <c r="QKA2" s="545"/>
      <c r="QKB2" s="546"/>
      <c r="QKC2" s="539"/>
      <c r="QKD2" s="545"/>
      <c r="QKE2" s="545"/>
      <c r="QKF2" s="546"/>
      <c r="QKG2" s="539"/>
      <c r="QKH2" s="545"/>
      <c r="QKI2" s="545"/>
      <c r="QKJ2" s="546"/>
      <c r="QKK2" s="539"/>
      <c r="QKL2" s="545"/>
      <c r="QKM2" s="545"/>
      <c r="QKN2" s="546"/>
      <c r="QKO2" s="539"/>
      <c r="QKP2" s="545"/>
      <c r="QKQ2" s="545"/>
      <c r="QKR2" s="546"/>
      <c r="QKS2" s="539"/>
      <c r="QKT2" s="545"/>
      <c r="QKU2" s="545"/>
      <c r="QKV2" s="546"/>
      <c r="QKW2" s="539"/>
      <c r="QKX2" s="545"/>
      <c r="QKY2" s="545"/>
      <c r="QKZ2" s="546"/>
      <c r="QLA2" s="539"/>
      <c r="QLB2" s="545"/>
      <c r="QLC2" s="545"/>
      <c r="QLD2" s="546"/>
      <c r="QLE2" s="539"/>
      <c r="QLF2" s="545"/>
      <c r="QLG2" s="545"/>
      <c r="QLH2" s="546"/>
      <c r="QLI2" s="539"/>
      <c r="QLJ2" s="545"/>
      <c r="QLK2" s="545"/>
      <c r="QLL2" s="546"/>
      <c r="QLM2" s="539"/>
      <c r="QLN2" s="545"/>
      <c r="QLO2" s="545"/>
      <c r="QLP2" s="546"/>
      <c r="QLQ2" s="539"/>
      <c r="QLR2" s="545"/>
      <c r="QLS2" s="545"/>
      <c r="QLT2" s="546"/>
      <c r="QLU2" s="539"/>
      <c r="QLV2" s="545"/>
      <c r="QLW2" s="545"/>
      <c r="QLX2" s="546"/>
      <c r="QLY2" s="539"/>
      <c r="QLZ2" s="545"/>
      <c r="QMA2" s="545"/>
      <c r="QMB2" s="546"/>
      <c r="QMC2" s="539"/>
      <c r="QMD2" s="545"/>
      <c r="QME2" s="545"/>
      <c r="QMF2" s="546"/>
      <c r="QMG2" s="539"/>
      <c r="QMH2" s="545"/>
      <c r="QMI2" s="545"/>
      <c r="QMJ2" s="546"/>
      <c r="QMK2" s="539"/>
      <c r="QML2" s="545"/>
      <c r="QMM2" s="545"/>
      <c r="QMN2" s="546"/>
      <c r="QMO2" s="539"/>
      <c r="QMP2" s="545"/>
      <c r="QMQ2" s="545"/>
      <c r="QMR2" s="546"/>
      <c r="QMS2" s="539"/>
      <c r="QMT2" s="545"/>
      <c r="QMU2" s="545"/>
      <c r="QMV2" s="546"/>
      <c r="QMW2" s="539"/>
      <c r="QMX2" s="545"/>
      <c r="QMY2" s="545"/>
      <c r="QMZ2" s="546"/>
      <c r="QNA2" s="539"/>
      <c r="QNB2" s="545"/>
      <c r="QNC2" s="545"/>
      <c r="QND2" s="546"/>
      <c r="QNE2" s="539"/>
      <c r="QNF2" s="545"/>
      <c r="QNG2" s="545"/>
      <c r="QNH2" s="546"/>
      <c r="QNI2" s="539"/>
      <c r="QNJ2" s="545"/>
      <c r="QNK2" s="545"/>
      <c r="QNL2" s="546"/>
      <c r="QNM2" s="539"/>
      <c r="QNN2" s="545"/>
      <c r="QNO2" s="545"/>
      <c r="QNP2" s="546"/>
      <c r="QNQ2" s="539"/>
      <c r="QNR2" s="545"/>
      <c r="QNS2" s="545"/>
      <c r="QNT2" s="546"/>
      <c r="QNU2" s="539"/>
      <c r="QNV2" s="545"/>
      <c r="QNW2" s="545"/>
      <c r="QNX2" s="546"/>
      <c r="QNY2" s="539"/>
      <c r="QNZ2" s="545"/>
      <c r="QOA2" s="545"/>
      <c r="QOB2" s="546"/>
      <c r="QOC2" s="539"/>
      <c r="QOD2" s="545"/>
      <c r="QOE2" s="545"/>
      <c r="QOF2" s="546"/>
      <c r="QOG2" s="539"/>
      <c r="QOH2" s="545"/>
      <c r="QOI2" s="545"/>
      <c r="QOJ2" s="546"/>
      <c r="QOK2" s="539"/>
      <c r="QOL2" s="545"/>
      <c r="QOM2" s="545"/>
      <c r="QON2" s="546"/>
      <c r="QOO2" s="539"/>
      <c r="QOP2" s="545"/>
      <c r="QOQ2" s="545"/>
      <c r="QOR2" s="546"/>
      <c r="QOS2" s="539"/>
      <c r="QOT2" s="545"/>
      <c r="QOU2" s="545"/>
      <c r="QOV2" s="546"/>
      <c r="QOW2" s="539"/>
      <c r="QOX2" s="545"/>
      <c r="QOY2" s="545"/>
      <c r="QOZ2" s="546"/>
      <c r="QPA2" s="539"/>
      <c r="QPB2" s="545"/>
      <c r="QPC2" s="545"/>
      <c r="QPD2" s="546"/>
      <c r="QPE2" s="539"/>
      <c r="QPF2" s="545"/>
      <c r="QPG2" s="545"/>
      <c r="QPH2" s="546"/>
      <c r="QPI2" s="539"/>
      <c r="QPJ2" s="545"/>
      <c r="QPK2" s="545"/>
      <c r="QPL2" s="546"/>
      <c r="QPM2" s="539"/>
      <c r="QPN2" s="545"/>
      <c r="QPO2" s="545"/>
      <c r="QPP2" s="546"/>
      <c r="QPQ2" s="539"/>
      <c r="QPR2" s="545"/>
      <c r="QPS2" s="545"/>
      <c r="QPT2" s="546"/>
      <c r="QPU2" s="539"/>
      <c r="QPV2" s="545"/>
      <c r="QPW2" s="545"/>
      <c r="QPX2" s="546"/>
      <c r="QPY2" s="539"/>
      <c r="QPZ2" s="545"/>
      <c r="QQA2" s="545"/>
      <c r="QQB2" s="546"/>
      <c r="QQC2" s="539"/>
      <c r="QQD2" s="545"/>
      <c r="QQE2" s="545"/>
      <c r="QQF2" s="546"/>
      <c r="QQG2" s="539"/>
      <c r="QQH2" s="545"/>
      <c r="QQI2" s="545"/>
      <c r="QQJ2" s="546"/>
      <c r="QQK2" s="539"/>
      <c r="QQL2" s="545"/>
      <c r="QQM2" s="545"/>
      <c r="QQN2" s="546"/>
      <c r="QQO2" s="539"/>
      <c r="QQP2" s="545"/>
      <c r="QQQ2" s="545"/>
      <c r="QQR2" s="546"/>
      <c r="QQS2" s="539"/>
      <c r="QQT2" s="545"/>
      <c r="QQU2" s="545"/>
      <c r="QQV2" s="546"/>
      <c r="QQW2" s="539"/>
      <c r="QQX2" s="545"/>
      <c r="QQY2" s="545"/>
      <c r="QQZ2" s="546"/>
      <c r="QRA2" s="539"/>
      <c r="QRB2" s="545"/>
      <c r="QRC2" s="545"/>
      <c r="QRD2" s="546"/>
      <c r="QRE2" s="539"/>
      <c r="QRF2" s="545"/>
      <c r="QRG2" s="545"/>
      <c r="QRH2" s="546"/>
      <c r="QRI2" s="539"/>
      <c r="QRJ2" s="545"/>
      <c r="QRK2" s="545"/>
      <c r="QRL2" s="546"/>
      <c r="QRM2" s="539"/>
      <c r="QRN2" s="545"/>
      <c r="QRO2" s="545"/>
      <c r="QRP2" s="546"/>
      <c r="QRQ2" s="539"/>
      <c r="QRR2" s="545"/>
      <c r="QRS2" s="545"/>
      <c r="QRT2" s="546"/>
      <c r="QRU2" s="539"/>
      <c r="QRV2" s="545"/>
      <c r="QRW2" s="545"/>
      <c r="QRX2" s="546"/>
      <c r="QRY2" s="539"/>
      <c r="QRZ2" s="545"/>
      <c r="QSA2" s="545"/>
      <c r="QSB2" s="546"/>
      <c r="QSC2" s="539"/>
      <c r="QSD2" s="545"/>
      <c r="QSE2" s="545"/>
      <c r="QSF2" s="546"/>
      <c r="QSG2" s="539"/>
      <c r="QSH2" s="545"/>
      <c r="QSI2" s="545"/>
      <c r="QSJ2" s="546"/>
      <c r="QSK2" s="539"/>
      <c r="QSL2" s="545"/>
      <c r="QSM2" s="545"/>
      <c r="QSN2" s="546"/>
      <c r="QSO2" s="539"/>
      <c r="QSP2" s="545"/>
      <c r="QSQ2" s="545"/>
      <c r="QSR2" s="546"/>
      <c r="QSS2" s="539"/>
      <c r="QST2" s="545"/>
      <c r="QSU2" s="545"/>
      <c r="QSV2" s="546"/>
      <c r="QSW2" s="539"/>
      <c r="QSX2" s="545"/>
      <c r="QSY2" s="545"/>
      <c r="QSZ2" s="546"/>
      <c r="QTA2" s="539"/>
      <c r="QTB2" s="545"/>
      <c r="QTC2" s="545"/>
      <c r="QTD2" s="546"/>
      <c r="QTE2" s="539"/>
      <c r="QTF2" s="545"/>
      <c r="QTG2" s="545"/>
      <c r="QTH2" s="546"/>
      <c r="QTI2" s="539"/>
      <c r="QTJ2" s="545"/>
      <c r="QTK2" s="545"/>
      <c r="QTL2" s="546"/>
      <c r="QTM2" s="539"/>
      <c r="QTN2" s="545"/>
      <c r="QTO2" s="545"/>
      <c r="QTP2" s="546"/>
      <c r="QTQ2" s="539"/>
      <c r="QTR2" s="545"/>
      <c r="QTS2" s="545"/>
      <c r="QTT2" s="546"/>
      <c r="QTU2" s="539"/>
      <c r="QTV2" s="545"/>
      <c r="QTW2" s="545"/>
      <c r="QTX2" s="546"/>
      <c r="QTY2" s="539"/>
      <c r="QTZ2" s="545"/>
      <c r="QUA2" s="545"/>
      <c r="QUB2" s="546"/>
      <c r="QUC2" s="539"/>
      <c r="QUD2" s="545"/>
      <c r="QUE2" s="545"/>
      <c r="QUF2" s="546"/>
      <c r="QUG2" s="539"/>
      <c r="QUH2" s="545"/>
      <c r="QUI2" s="545"/>
      <c r="QUJ2" s="546"/>
      <c r="QUK2" s="539"/>
      <c r="QUL2" s="545"/>
      <c r="QUM2" s="545"/>
      <c r="QUN2" s="546"/>
      <c r="QUO2" s="539"/>
      <c r="QUP2" s="545"/>
      <c r="QUQ2" s="545"/>
      <c r="QUR2" s="546"/>
      <c r="QUS2" s="539"/>
      <c r="QUT2" s="545"/>
      <c r="QUU2" s="545"/>
      <c r="QUV2" s="546"/>
      <c r="QUW2" s="539"/>
      <c r="QUX2" s="545"/>
      <c r="QUY2" s="545"/>
      <c r="QUZ2" s="546"/>
      <c r="QVA2" s="539"/>
      <c r="QVB2" s="545"/>
      <c r="QVC2" s="545"/>
      <c r="QVD2" s="546"/>
      <c r="QVE2" s="539"/>
      <c r="QVF2" s="545"/>
      <c r="QVG2" s="545"/>
      <c r="QVH2" s="546"/>
      <c r="QVI2" s="539"/>
      <c r="QVJ2" s="545"/>
      <c r="QVK2" s="545"/>
      <c r="QVL2" s="546"/>
      <c r="QVM2" s="539"/>
      <c r="QVN2" s="545"/>
      <c r="QVO2" s="545"/>
      <c r="QVP2" s="546"/>
      <c r="QVQ2" s="539"/>
      <c r="QVR2" s="545"/>
      <c r="QVS2" s="545"/>
      <c r="QVT2" s="546"/>
      <c r="QVU2" s="539"/>
      <c r="QVV2" s="545"/>
      <c r="QVW2" s="545"/>
      <c r="QVX2" s="546"/>
      <c r="QVY2" s="539"/>
      <c r="QVZ2" s="545"/>
      <c r="QWA2" s="545"/>
      <c r="QWB2" s="546"/>
      <c r="QWC2" s="539"/>
      <c r="QWD2" s="545"/>
      <c r="QWE2" s="545"/>
      <c r="QWF2" s="546"/>
      <c r="QWG2" s="539"/>
      <c r="QWH2" s="545"/>
      <c r="QWI2" s="545"/>
      <c r="QWJ2" s="546"/>
      <c r="QWK2" s="539"/>
      <c r="QWL2" s="545"/>
      <c r="QWM2" s="545"/>
      <c r="QWN2" s="546"/>
      <c r="QWO2" s="539"/>
      <c r="QWP2" s="545"/>
      <c r="QWQ2" s="545"/>
      <c r="QWR2" s="546"/>
      <c r="QWS2" s="539"/>
      <c r="QWT2" s="545"/>
      <c r="QWU2" s="545"/>
      <c r="QWV2" s="546"/>
      <c r="QWW2" s="539"/>
      <c r="QWX2" s="545"/>
      <c r="QWY2" s="545"/>
      <c r="QWZ2" s="546"/>
      <c r="QXA2" s="539"/>
      <c r="QXB2" s="545"/>
      <c r="QXC2" s="545"/>
      <c r="QXD2" s="546"/>
      <c r="QXE2" s="539"/>
      <c r="QXF2" s="545"/>
      <c r="QXG2" s="545"/>
      <c r="QXH2" s="546"/>
      <c r="QXI2" s="539"/>
      <c r="QXJ2" s="545"/>
      <c r="QXK2" s="545"/>
      <c r="QXL2" s="546"/>
      <c r="QXM2" s="539"/>
      <c r="QXN2" s="545"/>
      <c r="QXO2" s="545"/>
      <c r="QXP2" s="546"/>
      <c r="QXQ2" s="539"/>
      <c r="QXR2" s="545"/>
      <c r="QXS2" s="545"/>
      <c r="QXT2" s="546"/>
      <c r="QXU2" s="539"/>
      <c r="QXV2" s="545"/>
      <c r="QXW2" s="545"/>
      <c r="QXX2" s="546"/>
      <c r="QXY2" s="539"/>
      <c r="QXZ2" s="545"/>
      <c r="QYA2" s="545"/>
      <c r="QYB2" s="546"/>
      <c r="QYC2" s="539"/>
      <c r="QYD2" s="545"/>
      <c r="QYE2" s="545"/>
      <c r="QYF2" s="546"/>
      <c r="QYG2" s="539"/>
      <c r="QYH2" s="545"/>
      <c r="QYI2" s="545"/>
      <c r="QYJ2" s="546"/>
      <c r="QYK2" s="539"/>
      <c r="QYL2" s="545"/>
      <c r="QYM2" s="545"/>
      <c r="QYN2" s="546"/>
      <c r="QYO2" s="539"/>
      <c r="QYP2" s="545"/>
      <c r="QYQ2" s="545"/>
      <c r="QYR2" s="546"/>
      <c r="QYS2" s="539"/>
      <c r="QYT2" s="545"/>
      <c r="QYU2" s="545"/>
      <c r="QYV2" s="546"/>
      <c r="QYW2" s="539"/>
      <c r="QYX2" s="545"/>
      <c r="QYY2" s="545"/>
      <c r="QYZ2" s="546"/>
      <c r="QZA2" s="539"/>
      <c r="QZB2" s="545"/>
      <c r="QZC2" s="545"/>
      <c r="QZD2" s="546"/>
      <c r="QZE2" s="539"/>
      <c r="QZF2" s="545"/>
      <c r="QZG2" s="545"/>
      <c r="QZH2" s="546"/>
      <c r="QZI2" s="539"/>
      <c r="QZJ2" s="545"/>
      <c r="QZK2" s="545"/>
      <c r="QZL2" s="546"/>
      <c r="QZM2" s="539"/>
      <c r="QZN2" s="545"/>
      <c r="QZO2" s="545"/>
      <c r="QZP2" s="546"/>
      <c r="QZQ2" s="539"/>
      <c r="QZR2" s="545"/>
      <c r="QZS2" s="545"/>
      <c r="QZT2" s="546"/>
      <c r="QZU2" s="539"/>
      <c r="QZV2" s="545"/>
      <c r="QZW2" s="545"/>
      <c r="QZX2" s="546"/>
      <c r="QZY2" s="539"/>
      <c r="QZZ2" s="545"/>
      <c r="RAA2" s="545"/>
      <c r="RAB2" s="546"/>
      <c r="RAC2" s="539"/>
      <c r="RAD2" s="545"/>
      <c r="RAE2" s="545"/>
      <c r="RAF2" s="546"/>
      <c r="RAG2" s="539"/>
      <c r="RAH2" s="545"/>
      <c r="RAI2" s="545"/>
      <c r="RAJ2" s="546"/>
      <c r="RAK2" s="539"/>
      <c r="RAL2" s="545"/>
      <c r="RAM2" s="545"/>
      <c r="RAN2" s="546"/>
      <c r="RAO2" s="539"/>
      <c r="RAP2" s="545"/>
      <c r="RAQ2" s="545"/>
      <c r="RAR2" s="546"/>
      <c r="RAS2" s="539"/>
      <c r="RAT2" s="545"/>
      <c r="RAU2" s="545"/>
      <c r="RAV2" s="546"/>
      <c r="RAW2" s="539"/>
      <c r="RAX2" s="545"/>
      <c r="RAY2" s="545"/>
      <c r="RAZ2" s="546"/>
      <c r="RBA2" s="539"/>
      <c r="RBB2" s="545"/>
      <c r="RBC2" s="545"/>
      <c r="RBD2" s="546"/>
      <c r="RBE2" s="539"/>
      <c r="RBF2" s="545"/>
      <c r="RBG2" s="545"/>
      <c r="RBH2" s="546"/>
      <c r="RBI2" s="539"/>
      <c r="RBJ2" s="545"/>
      <c r="RBK2" s="545"/>
      <c r="RBL2" s="546"/>
      <c r="RBM2" s="539"/>
      <c r="RBN2" s="545"/>
      <c r="RBO2" s="545"/>
      <c r="RBP2" s="546"/>
      <c r="RBQ2" s="539"/>
      <c r="RBR2" s="545"/>
      <c r="RBS2" s="545"/>
      <c r="RBT2" s="546"/>
      <c r="RBU2" s="539"/>
      <c r="RBV2" s="545"/>
      <c r="RBW2" s="545"/>
      <c r="RBX2" s="546"/>
      <c r="RBY2" s="539"/>
      <c r="RBZ2" s="545"/>
      <c r="RCA2" s="545"/>
      <c r="RCB2" s="546"/>
      <c r="RCC2" s="539"/>
      <c r="RCD2" s="545"/>
      <c r="RCE2" s="545"/>
      <c r="RCF2" s="546"/>
      <c r="RCG2" s="539"/>
      <c r="RCH2" s="545"/>
      <c r="RCI2" s="545"/>
      <c r="RCJ2" s="546"/>
      <c r="RCK2" s="539"/>
      <c r="RCL2" s="545"/>
      <c r="RCM2" s="545"/>
      <c r="RCN2" s="546"/>
      <c r="RCO2" s="539"/>
      <c r="RCP2" s="545"/>
      <c r="RCQ2" s="545"/>
      <c r="RCR2" s="546"/>
      <c r="RCS2" s="539"/>
      <c r="RCT2" s="545"/>
      <c r="RCU2" s="545"/>
      <c r="RCV2" s="546"/>
      <c r="RCW2" s="539"/>
      <c r="RCX2" s="545"/>
      <c r="RCY2" s="545"/>
      <c r="RCZ2" s="546"/>
      <c r="RDA2" s="539"/>
      <c r="RDB2" s="545"/>
      <c r="RDC2" s="545"/>
      <c r="RDD2" s="546"/>
      <c r="RDE2" s="539"/>
      <c r="RDF2" s="545"/>
      <c r="RDG2" s="545"/>
      <c r="RDH2" s="546"/>
      <c r="RDI2" s="539"/>
      <c r="RDJ2" s="545"/>
      <c r="RDK2" s="545"/>
      <c r="RDL2" s="546"/>
      <c r="RDM2" s="539"/>
      <c r="RDN2" s="545"/>
      <c r="RDO2" s="545"/>
      <c r="RDP2" s="546"/>
      <c r="RDQ2" s="539"/>
      <c r="RDR2" s="545"/>
      <c r="RDS2" s="545"/>
      <c r="RDT2" s="546"/>
      <c r="RDU2" s="539"/>
      <c r="RDV2" s="545"/>
      <c r="RDW2" s="545"/>
      <c r="RDX2" s="546"/>
      <c r="RDY2" s="539"/>
      <c r="RDZ2" s="545"/>
      <c r="REA2" s="545"/>
      <c r="REB2" s="546"/>
      <c r="REC2" s="539"/>
      <c r="RED2" s="545"/>
      <c r="REE2" s="545"/>
      <c r="REF2" s="546"/>
      <c r="REG2" s="539"/>
      <c r="REH2" s="545"/>
      <c r="REI2" s="545"/>
      <c r="REJ2" s="546"/>
      <c r="REK2" s="539"/>
      <c r="REL2" s="545"/>
      <c r="REM2" s="545"/>
      <c r="REN2" s="546"/>
      <c r="REO2" s="539"/>
      <c r="REP2" s="545"/>
      <c r="REQ2" s="545"/>
      <c r="RER2" s="546"/>
      <c r="RES2" s="539"/>
      <c r="RET2" s="545"/>
      <c r="REU2" s="545"/>
      <c r="REV2" s="546"/>
      <c r="REW2" s="539"/>
      <c r="REX2" s="545"/>
      <c r="REY2" s="545"/>
      <c r="REZ2" s="546"/>
      <c r="RFA2" s="539"/>
      <c r="RFB2" s="545"/>
      <c r="RFC2" s="545"/>
      <c r="RFD2" s="546"/>
      <c r="RFE2" s="539"/>
      <c r="RFF2" s="545"/>
      <c r="RFG2" s="545"/>
      <c r="RFH2" s="546"/>
      <c r="RFI2" s="539"/>
      <c r="RFJ2" s="545"/>
      <c r="RFK2" s="545"/>
      <c r="RFL2" s="546"/>
      <c r="RFM2" s="539"/>
      <c r="RFN2" s="545"/>
      <c r="RFO2" s="545"/>
      <c r="RFP2" s="546"/>
      <c r="RFQ2" s="539"/>
      <c r="RFR2" s="545"/>
      <c r="RFS2" s="545"/>
      <c r="RFT2" s="546"/>
      <c r="RFU2" s="539"/>
      <c r="RFV2" s="545"/>
      <c r="RFW2" s="545"/>
      <c r="RFX2" s="546"/>
      <c r="RFY2" s="539"/>
      <c r="RFZ2" s="545"/>
      <c r="RGA2" s="545"/>
      <c r="RGB2" s="546"/>
      <c r="RGC2" s="539"/>
      <c r="RGD2" s="545"/>
      <c r="RGE2" s="545"/>
      <c r="RGF2" s="546"/>
      <c r="RGG2" s="539"/>
      <c r="RGH2" s="545"/>
      <c r="RGI2" s="545"/>
      <c r="RGJ2" s="546"/>
      <c r="RGK2" s="539"/>
      <c r="RGL2" s="545"/>
      <c r="RGM2" s="545"/>
      <c r="RGN2" s="546"/>
      <c r="RGO2" s="539"/>
      <c r="RGP2" s="545"/>
      <c r="RGQ2" s="545"/>
      <c r="RGR2" s="546"/>
      <c r="RGS2" s="539"/>
      <c r="RGT2" s="545"/>
      <c r="RGU2" s="545"/>
      <c r="RGV2" s="546"/>
      <c r="RGW2" s="539"/>
      <c r="RGX2" s="545"/>
      <c r="RGY2" s="545"/>
      <c r="RGZ2" s="546"/>
      <c r="RHA2" s="539"/>
      <c r="RHB2" s="545"/>
      <c r="RHC2" s="545"/>
      <c r="RHD2" s="546"/>
      <c r="RHE2" s="539"/>
      <c r="RHF2" s="545"/>
      <c r="RHG2" s="545"/>
      <c r="RHH2" s="546"/>
      <c r="RHI2" s="539"/>
      <c r="RHJ2" s="545"/>
      <c r="RHK2" s="545"/>
      <c r="RHL2" s="546"/>
      <c r="RHM2" s="539"/>
      <c r="RHN2" s="545"/>
      <c r="RHO2" s="545"/>
      <c r="RHP2" s="546"/>
      <c r="RHQ2" s="539"/>
      <c r="RHR2" s="545"/>
      <c r="RHS2" s="545"/>
      <c r="RHT2" s="546"/>
      <c r="RHU2" s="539"/>
      <c r="RHV2" s="545"/>
      <c r="RHW2" s="545"/>
      <c r="RHX2" s="546"/>
      <c r="RHY2" s="539"/>
      <c r="RHZ2" s="545"/>
      <c r="RIA2" s="545"/>
      <c r="RIB2" s="546"/>
      <c r="RIC2" s="539"/>
      <c r="RID2" s="545"/>
      <c r="RIE2" s="545"/>
      <c r="RIF2" s="546"/>
      <c r="RIG2" s="539"/>
      <c r="RIH2" s="545"/>
      <c r="RII2" s="545"/>
      <c r="RIJ2" s="546"/>
      <c r="RIK2" s="539"/>
      <c r="RIL2" s="545"/>
      <c r="RIM2" s="545"/>
      <c r="RIN2" s="546"/>
      <c r="RIO2" s="539"/>
      <c r="RIP2" s="545"/>
      <c r="RIQ2" s="545"/>
      <c r="RIR2" s="546"/>
      <c r="RIS2" s="539"/>
      <c r="RIT2" s="545"/>
      <c r="RIU2" s="545"/>
      <c r="RIV2" s="546"/>
      <c r="RIW2" s="539"/>
      <c r="RIX2" s="545"/>
      <c r="RIY2" s="545"/>
      <c r="RIZ2" s="546"/>
      <c r="RJA2" s="539"/>
      <c r="RJB2" s="545"/>
      <c r="RJC2" s="545"/>
      <c r="RJD2" s="546"/>
      <c r="RJE2" s="539"/>
      <c r="RJF2" s="545"/>
      <c r="RJG2" s="545"/>
      <c r="RJH2" s="546"/>
      <c r="RJI2" s="539"/>
      <c r="RJJ2" s="545"/>
      <c r="RJK2" s="545"/>
      <c r="RJL2" s="546"/>
      <c r="RJM2" s="539"/>
      <c r="RJN2" s="545"/>
      <c r="RJO2" s="545"/>
      <c r="RJP2" s="546"/>
      <c r="RJQ2" s="539"/>
      <c r="RJR2" s="545"/>
      <c r="RJS2" s="545"/>
      <c r="RJT2" s="546"/>
      <c r="RJU2" s="539"/>
      <c r="RJV2" s="545"/>
      <c r="RJW2" s="545"/>
      <c r="RJX2" s="546"/>
      <c r="RJY2" s="539"/>
      <c r="RJZ2" s="545"/>
      <c r="RKA2" s="545"/>
      <c r="RKB2" s="546"/>
      <c r="RKC2" s="539"/>
      <c r="RKD2" s="545"/>
      <c r="RKE2" s="545"/>
      <c r="RKF2" s="546"/>
      <c r="RKG2" s="539"/>
      <c r="RKH2" s="545"/>
      <c r="RKI2" s="545"/>
      <c r="RKJ2" s="546"/>
      <c r="RKK2" s="539"/>
      <c r="RKL2" s="545"/>
      <c r="RKM2" s="545"/>
      <c r="RKN2" s="546"/>
      <c r="RKO2" s="539"/>
      <c r="RKP2" s="545"/>
      <c r="RKQ2" s="545"/>
      <c r="RKR2" s="546"/>
      <c r="RKS2" s="539"/>
      <c r="RKT2" s="545"/>
      <c r="RKU2" s="545"/>
      <c r="RKV2" s="546"/>
      <c r="RKW2" s="539"/>
      <c r="RKX2" s="545"/>
      <c r="RKY2" s="545"/>
      <c r="RKZ2" s="546"/>
      <c r="RLA2" s="539"/>
      <c r="RLB2" s="545"/>
      <c r="RLC2" s="545"/>
      <c r="RLD2" s="546"/>
      <c r="RLE2" s="539"/>
      <c r="RLF2" s="545"/>
      <c r="RLG2" s="545"/>
      <c r="RLH2" s="546"/>
      <c r="RLI2" s="539"/>
      <c r="RLJ2" s="545"/>
      <c r="RLK2" s="545"/>
      <c r="RLL2" s="546"/>
      <c r="RLM2" s="539"/>
      <c r="RLN2" s="545"/>
      <c r="RLO2" s="545"/>
      <c r="RLP2" s="546"/>
      <c r="RLQ2" s="539"/>
      <c r="RLR2" s="545"/>
      <c r="RLS2" s="545"/>
      <c r="RLT2" s="546"/>
      <c r="RLU2" s="539"/>
      <c r="RLV2" s="545"/>
      <c r="RLW2" s="545"/>
      <c r="RLX2" s="546"/>
      <c r="RLY2" s="539"/>
      <c r="RLZ2" s="545"/>
      <c r="RMA2" s="545"/>
      <c r="RMB2" s="546"/>
      <c r="RMC2" s="539"/>
      <c r="RMD2" s="545"/>
      <c r="RME2" s="545"/>
      <c r="RMF2" s="546"/>
      <c r="RMG2" s="539"/>
      <c r="RMH2" s="545"/>
      <c r="RMI2" s="545"/>
      <c r="RMJ2" s="546"/>
      <c r="RMK2" s="539"/>
      <c r="RML2" s="545"/>
      <c r="RMM2" s="545"/>
      <c r="RMN2" s="546"/>
      <c r="RMO2" s="539"/>
      <c r="RMP2" s="545"/>
      <c r="RMQ2" s="545"/>
      <c r="RMR2" s="546"/>
      <c r="RMS2" s="539"/>
      <c r="RMT2" s="545"/>
      <c r="RMU2" s="545"/>
      <c r="RMV2" s="546"/>
      <c r="RMW2" s="539"/>
      <c r="RMX2" s="545"/>
      <c r="RMY2" s="545"/>
      <c r="RMZ2" s="546"/>
      <c r="RNA2" s="539"/>
      <c r="RNB2" s="545"/>
      <c r="RNC2" s="545"/>
      <c r="RND2" s="546"/>
      <c r="RNE2" s="539"/>
      <c r="RNF2" s="545"/>
      <c r="RNG2" s="545"/>
      <c r="RNH2" s="546"/>
      <c r="RNI2" s="539"/>
      <c r="RNJ2" s="545"/>
      <c r="RNK2" s="545"/>
      <c r="RNL2" s="546"/>
      <c r="RNM2" s="539"/>
      <c r="RNN2" s="545"/>
      <c r="RNO2" s="545"/>
      <c r="RNP2" s="546"/>
      <c r="RNQ2" s="539"/>
      <c r="RNR2" s="545"/>
      <c r="RNS2" s="545"/>
      <c r="RNT2" s="546"/>
      <c r="RNU2" s="539"/>
      <c r="RNV2" s="545"/>
      <c r="RNW2" s="545"/>
      <c r="RNX2" s="546"/>
      <c r="RNY2" s="539"/>
      <c r="RNZ2" s="545"/>
      <c r="ROA2" s="545"/>
      <c r="ROB2" s="546"/>
      <c r="ROC2" s="539"/>
      <c r="ROD2" s="545"/>
      <c r="ROE2" s="545"/>
      <c r="ROF2" s="546"/>
      <c r="ROG2" s="539"/>
      <c r="ROH2" s="545"/>
      <c r="ROI2" s="545"/>
      <c r="ROJ2" s="546"/>
      <c r="ROK2" s="539"/>
      <c r="ROL2" s="545"/>
      <c r="ROM2" s="545"/>
      <c r="RON2" s="546"/>
      <c r="ROO2" s="539"/>
      <c r="ROP2" s="545"/>
      <c r="ROQ2" s="545"/>
      <c r="ROR2" s="546"/>
      <c r="ROS2" s="539"/>
      <c r="ROT2" s="545"/>
      <c r="ROU2" s="545"/>
      <c r="ROV2" s="546"/>
      <c r="ROW2" s="539"/>
      <c r="ROX2" s="545"/>
      <c r="ROY2" s="545"/>
      <c r="ROZ2" s="546"/>
      <c r="RPA2" s="539"/>
      <c r="RPB2" s="545"/>
      <c r="RPC2" s="545"/>
      <c r="RPD2" s="546"/>
      <c r="RPE2" s="539"/>
      <c r="RPF2" s="545"/>
      <c r="RPG2" s="545"/>
      <c r="RPH2" s="546"/>
      <c r="RPI2" s="539"/>
      <c r="RPJ2" s="545"/>
      <c r="RPK2" s="545"/>
      <c r="RPL2" s="546"/>
      <c r="RPM2" s="539"/>
      <c r="RPN2" s="545"/>
      <c r="RPO2" s="545"/>
      <c r="RPP2" s="546"/>
      <c r="RPQ2" s="539"/>
      <c r="RPR2" s="545"/>
      <c r="RPS2" s="545"/>
      <c r="RPT2" s="546"/>
      <c r="RPU2" s="539"/>
      <c r="RPV2" s="545"/>
      <c r="RPW2" s="545"/>
      <c r="RPX2" s="546"/>
      <c r="RPY2" s="539"/>
      <c r="RPZ2" s="545"/>
      <c r="RQA2" s="545"/>
      <c r="RQB2" s="546"/>
      <c r="RQC2" s="539"/>
      <c r="RQD2" s="545"/>
      <c r="RQE2" s="545"/>
      <c r="RQF2" s="546"/>
      <c r="RQG2" s="539"/>
      <c r="RQH2" s="545"/>
      <c r="RQI2" s="545"/>
      <c r="RQJ2" s="546"/>
      <c r="RQK2" s="539"/>
      <c r="RQL2" s="545"/>
      <c r="RQM2" s="545"/>
      <c r="RQN2" s="546"/>
      <c r="RQO2" s="539"/>
      <c r="RQP2" s="545"/>
      <c r="RQQ2" s="545"/>
      <c r="RQR2" s="546"/>
      <c r="RQS2" s="539"/>
      <c r="RQT2" s="545"/>
      <c r="RQU2" s="545"/>
      <c r="RQV2" s="546"/>
      <c r="RQW2" s="539"/>
      <c r="RQX2" s="545"/>
      <c r="RQY2" s="545"/>
      <c r="RQZ2" s="546"/>
      <c r="RRA2" s="539"/>
      <c r="RRB2" s="545"/>
      <c r="RRC2" s="545"/>
      <c r="RRD2" s="546"/>
      <c r="RRE2" s="539"/>
      <c r="RRF2" s="545"/>
      <c r="RRG2" s="545"/>
      <c r="RRH2" s="546"/>
      <c r="RRI2" s="539"/>
      <c r="RRJ2" s="545"/>
      <c r="RRK2" s="545"/>
      <c r="RRL2" s="546"/>
      <c r="RRM2" s="539"/>
      <c r="RRN2" s="545"/>
      <c r="RRO2" s="545"/>
      <c r="RRP2" s="546"/>
      <c r="RRQ2" s="539"/>
      <c r="RRR2" s="545"/>
      <c r="RRS2" s="545"/>
      <c r="RRT2" s="546"/>
      <c r="RRU2" s="539"/>
      <c r="RRV2" s="545"/>
      <c r="RRW2" s="545"/>
      <c r="RRX2" s="546"/>
      <c r="RRY2" s="539"/>
      <c r="RRZ2" s="545"/>
      <c r="RSA2" s="545"/>
      <c r="RSB2" s="546"/>
      <c r="RSC2" s="539"/>
      <c r="RSD2" s="545"/>
      <c r="RSE2" s="545"/>
      <c r="RSF2" s="546"/>
      <c r="RSG2" s="539"/>
      <c r="RSH2" s="545"/>
      <c r="RSI2" s="545"/>
      <c r="RSJ2" s="546"/>
      <c r="RSK2" s="539"/>
      <c r="RSL2" s="545"/>
      <c r="RSM2" s="545"/>
      <c r="RSN2" s="546"/>
      <c r="RSO2" s="539"/>
      <c r="RSP2" s="545"/>
      <c r="RSQ2" s="545"/>
      <c r="RSR2" s="546"/>
      <c r="RSS2" s="539"/>
      <c r="RST2" s="545"/>
      <c r="RSU2" s="545"/>
      <c r="RSV2" s="546"/>
      <c r="RSW2" s="539"/>
      <c r="RSX2" s="545"/>
      <c r="RSY2" s="545"/>
      <c r="RSZ2" s="546"/>
      <c r="RTA2" s="539"/>
      <c r="RTB2" s="545"/>
      <c r="RTC2" s="545"/>
      <c r="RTD2" s="546"/>
      <c r="RTE2" s="539"/>
      <c r="RTF2" s="545"/>
      <c r="RTG2" s="545"/>
      <c r="RTH2" s="546"/>
      <c r="RTI2" s="539"/>
      <c r="RTJ2" s="545"/>
      <c r="RTK2" s="545"/>
      <c r="RTL2" s="546"/>
      <c r="RTM2" s="539"/>
      <c r="RTN2" s="545"/>
      <c r="RTO2" s="545"/>
      <c r="RTP2" s="546"/>
      <c r="RTQ2" s="539"/>
      <c r="RTR2" s="545"/>
      <c r="RTS2" s="545"/>
      <c r="RTT2" s="546"/>
      <c r="RTU2" s="539"/>
      <c r="RTV2" s="545"/>
      <c r="RTW2" s="545"/>
      <c r="RTX2" s="546"/>
      <c r="RTY2" s="539"/>
      <c r="RTZ2" s="545"/>
      <c r="RUA2" s="545"/>
      <c r="RUB2" s="546"/>
      <c r="RUC2" s="539"/>
      <c r="RUD2" s="545"/>
      <c r="RUE2" s="545"/>
      <c r="RUF2" s="546"/>
      <c r="RUG2" s="539"/>
      <c r="RUH2" s="545"/>
      <c r="RUI2" s="545"/>
      <c r="RUJ2" s="546"/>
      <c r="RUK2" s="539"/>
      <c r="RUL2" s="545"/>
      <c r="RUM2" s="545"/>
      <c r="RUN2" s="546"/>
      <c r="RUO2" s="539"/>
      <c r="RUP2" s="545"/>
      <c r="RUQ2" s="545"/>
      <c r="RUR2" s="546"/>
      <c r="RUS2" s="539"/>
      <c r="RUT2" s="545"/>
      <c r="RUU2" s="545"/>
      <c r="RUV2" s="546"/>
      <c r="RUW2" s="539"/>
      <c r="RUX2" s="545"/>
      <c r="RUY2" s="545"/>
      <c r="RUZ2" s="546"/>
      <c r="RVA2" s="539"/>
      <c r="RVB2" s="545"/>
      <c r="RVC2" s="545"/>
      <c r="RVD2" s="546"/>
      <c r="RVE2" s="539"/>
      <c r="RVF2" s="545"/>
      <c r="RVG2" s="545"/>
      <c r="RVH2" s="546"/>
      <c r="RVI2" s="539"/>
      <c r="RVJ2" s="545"/>
      <c r="RVK2" s="545"/>
      <c r="RVL2" s="546"/>
      <c r="RVM2" s="539"/>
      <c r="RVN2" s="545"/>
      <c r="RVO2" s="545"/>
      <c r="RVP2" s="546"/>
      <c r="RVQ2" s="539"/>
      <c r="RVR2" s="545"/>
      <c r="RVS2" s="545"/>
      <c r="RVT2" s="546"/>
      <c r="RVU2" s="539"/>
      <c r="RVV2" s="545"/>
      <c r="RVW2" s="545"/>
      <c r="RVX2" s="546"/>
      <c r="RVY2" s="539"/>
      <c r="RVZ2" s="545"/>
      <c r="RWA2" s="545"/>
      <c r="RWB2" s="546"/>
      <c r="RWC2" s="539"/>
      <c r="RWD2" s="545"/>
      <c r="RWE2" s="545"/>
      <c r="RWF2" s="546"/>
      <c r="RWG2" s="539"/>
      <c r="RWH2" s="545"/>
      <c r="RWI2" s="545"/>
      <c r="RWJ2" s="546"/>
      <c r="RWK2" s="539"/>
      <c r="RWL2" s="545"/>
      <c r="RWM2" s="545"/>
      <c r="RWN2" s="546"/>
      <c r="RWO2" s="539"/>
      <c r="RWP2" s="545"/>
      <c r="RWQ2" s="545"/>
      <c r="RWR2" s="546"/>
      <c r="RWS2" s="539"/>
      <c r="RWT2" s="545"/>
      <c r="RWU2" s="545"/>
      <c r="RWV2" s="546"/>
      <c r="RWW2" s="539"/>
      <c r="RWX2" s="545"/>
      <c r="RWY2" s="545"/>
      <c r="RWZ2" s="546"/>
      <c r="RXA2" s="539"/>
      <c r="RXB2" s="545"/>
      <c r="RXC2" s="545"/>
      <c r="RXD2" s="546"/>
      <c r="RXE2" s="539"/>
      <c r="RXF2" s="545"/>
      <c r="RXG2" s="545"/>
      <c r="RXH2" s="546"/>
      <c r="RXI2" s="539"/>
      <c r="RXJ2" s="545"/>
      <c r="RXK2" s="545"/>
      <c r="RXL2" s="546"/>
      <c r="RXM2" s="539"/>
      <c r="RXN2" s="545"/>
      <c r="RXO2" s="545"/>
      <c r="RXP2" s="546"/>
      <c r="RXQ2" s="539"/>
      <c r="RXR2" s="545"/>
      <c r="RXS2" s="545"/>
      <c r="RXT2" s="546"/>
      <c r="RXU2" s="539"/>
      <c r="RXV2" s="545"/>
      <c r="RXW2" s="545"/>
      <c r="RXX2" s="546"/>
      <c r="RXY2" s="539"/>
      <c r="RXZ2" s="545"/>
      <c r="RYA2" s="545"/>
      <c r="RYB2" s="546"/>
      <c r="RYC2" s="539"/>
      <c r="RYD2" s="545"/>
      <c r="RYE2" s="545"/>
      <c r="RYF2" s="546"/>
      <c r="RYG2" s="539"/>
      <c r="RYH2" s="545"/>
      <c r="RYI2" s="545"/>
      <c r="RYJ2" s="546"/>
      <c r="RYK2" s="539"/>
      <c r="RYL2" s="545"/>
      <c r="RYM2" s="545"/>
      <c r="RYN2" s="546"/>
      <c r="RYO2" s="539"/>
      <c r="RYP2" s="545"/>
      <c r="RYQ2" s="545"/>
      <c r="RYR2" s="546"/>
      <c r="RYS2" s="539"/>
      <c r="RYT2" s="545"/>
      <c r="RYU2" s="545"/>
      <c r="RYV2" s="546"/>
      <c r="RYW2" s="539"/>
      <c r="RYX2" s="545"/>
      <c r="RYY2" s="545"/>
      <c r="RYZ2" s="546"/>
      <c r="RZA2" s="539"/>
      <c r="RZB2" s="545"/>
      <c r="RZC2" s="545"/>
      <c r="RZD2" s="546"/>
      <c r="RZE2" s="539"/>
      <c r="RZF2" s="545"/>
      <c r="RZG2" s="545"/>
      <c r="RZH2" s="546"/>
      <c r="RZI2" s="539"/>
      <c r="RZJ2" s="545"/>
      <c r="RZK2" s="545"/>
      <c r="RZL2" s="546"/>
      <c r="RZM2" s="539"/>
      <c r="RZN2" s="545"/>
      <c r="RZO2" s="545"/>
      <c r="RZP2" s="546"/>
      <c r="RZQ2" s="539"/>
      <c r="RZR2" s="545"/>
      <c r="RZS2" s="545"/>
      <c r="RZT2" s="546"/>
      <c r="RZU2" s="539"/>
      <c r="RZV2" s="545"/>
      <c r="RZW2" s="545"/>
      <c r="RZX2" s="546"/>
      <c r="RZY2" s="539"/>
      <c r="RZZ2" s="545"/>
      <c r="SAA2" s="545"/>
      <c r="SAB2" s="546"/>
      <c r="SAC2" s="539"/>
      <c r="SAD2" s="545"/>
      <c r="SAE2" s="545"/>
      <c r="SAF2" s="546"/>
      <c r="SAG2" s="539"/>
      <c r="SAH2" s="545"/>
      <c r="SAI2" s="545"/>
      <c r="SAJ2" s="546"/>
      <c r="SAK2" s="539"/>
      <c r="SAL2" s="545"/>
      <c r="SAM2" s="545"/>
      <c r="SAN2" s="546"/>
      <c r="SAO2" s="539"/>
      <c r="SAP2" s="545"/>
      <c r="SAQ2" s="545"/>
      <c r="SAR2" s="546"/>
      <c r="SAS2" s="539"/>
      <c r="SAT2" s="545"/>
      <c r="SAU2" s="545"/>
      <c r="SAV2" s="546"/>
      <c r="SAW2" s="539"/>
      <c r="SAX2" s="545"/>
      <c r="SAY2" s="545"/>
      <c r="SAZ2" s="546"/>
      <c r="SBA2" s="539"/>
      <c r="SBB2" s="545"/>
      <c r="SBC2" s="545"/>
      <c r="SBD2" s="546"/>
      <c r="SBE2" s="539"/>
      <c r="SBF2" s="545"/>
      <c r="SBG2" s="545"/>
      <c r="SBH2" s="546"/>
      <c r="SBI2" s="539"/>
      <c r="SBJ2" s="545"/>
      <c r="SBK2" s="545"/>
      <c r="SBL2" s="546"/>
      <c r="SBM2" s="539"/>
      <c r="SBN2" s="545"/>
      <c r="SBO2" s="545"/>
      <c r="SBP2" s="546"/>
      <c r="SBQ2" s="539"/>
      <c r="SBR2" s="545"/>
      <c r="SBS2" s="545"/>
      <c r="SBT2" s="546"/>
      <c r="SBU2" s="539"/>
      <c r="SBV2" s="545"/>
      <c r="SBW2" s="545"/>
      <c r="SBX2" s="546"/>
      <c r="SBY2" s="539"/>
      <c r="SBZ2" s="545"/>
      <c r="SCA2" s="545"/>
      <c r="SCB2" s="546"/>
      <c r="SCC2" s="539"/>
      <c r="SCD2" s="545"/>
      <c r="SCE2" s="545"/>
      <c r="SCF2" s="546"/>
      <c r="SCG2" s="539"/>
      <c r="SCH2" s="545"/>
      <c r="SCI2" s="545"/>
      <c r="SCJ2" s="546"/>
      <c r="SCK2" s="539"/>
      <c r="SCL2" s="545"/>
      <c r="SCM2" s="545"/>
      <c r="SCN2" s="546"/>
      <c r="SCO2" s="539"/>
      <c r="SCP2" s="545"/>
      <c r="SCQ2" s="545"/>
      <c r="SCR2" s="546"/>
      <c r="SCS2" s="539"/>
      <c r="SCT2" s="545"/>
      <c r="SCU2" s="545"/>
      <c r="SCV2" s="546"/>
      <c r="SCW2" s="539"/>
      <c r="SCX2" s="545"/>
      <c r="SCY2" s="545"/>
      <c r="SCZ2" s="546"/>
      <c r="SDA2" s="539"/>
      <c r="SDB2" s="545"/>
      <c r="SDC2" s="545"/>
      <c r="SDD2" s="546"/>
      <c r="SDE2" s="539"/>
      <c r="SDF2" s="545"/>
      <c r="SDG2" s="545"/>
      <c r="SDH2" s="546"/>
      <c r="SDI2" s="539"/>
      <c r="SDJ2" s="545"/>
      <c r="SDK2" s="545"/>
      <c r="SDL2" s="546"/>
      <c r="SDM2" s="539"/>
      <c r="SDN2" s="545"/>
      <c r="SDO2" s="545"/>
      <c r="SDP2" s="546"/>
      <c r="SDQ2" s="539"/>
      <c r="SDR2" s="545"/>
      <c r="SDS2" s="545"/>
      <c r="SDT2" s="546"/>
      <c r="SDU2" s="539"/>
      <c r="SDV2" s="545"/>
      <c r="SDW2" s="545"/>
      <c r="SDX2" s="546"/>
      <c r="SDY2" s="539"/>
      <c r="SDZ2" s="545"/>
      <c r="SEA2" s="545"/>
      <c r="SEB2" s="546"/>
      <c r="SEC2" s="539"/>
      <c r="SED2" s="545"/>
      <c r="SEE2" s="545"/>
      <c r="SEF2" s="546"/>
      <c r="SEG2" s="539"/>
      <c r="SEH2" s="545"/>
      <c r="SEI2" s="545"/>
      <c r="SEJ2" s="546"/>
      <c r="SEK2" s="539"/>
      <c r="SEL2" s="545"/>
      <c r="SEM2" s="545"/>
      <c r="SEN2" s="546"/>
      <c r="SEO2" s="539"/>
      <c r="SEP2" s="545"/>
      <c r="SEQ2" s="545"/>
      <c r="SER2" s="546"/>
      <c r="SES2" s="539"/>
      <c r="SET2" s="545"/>
      <c r="SEU2" s="545"/>
      <c r="SEV2" s="546"/>
      <c r="SEW2" s="539"/>
      <c r="SEX2" s="545"/>
      <c r="SEY2" s="545"/>
      <c r="SEZ2" s="546"/>
      <c r="SFA2" s="539"/>
      <c r="SFB2" s="545"/>
      <c r="SFC2" s="545"/>
      <c r="SFD2" s="546"/>
      <c r="SFE2" s="539"/>
      <c r="SFF2" s="545"/>
      <c r="SFG2" s="545"/>
      <c r="SFH2" s="546"/>
      <c r="SFI2" s="539"/>
      <c r="SFJ2" s="545"/>
      <c r="SFK2" s="545"/>
      <c r="SFL2" s="546"/>
      <c r="SFM2" s="539"/>
      <c r="SFN2" s="545"/>
      <c r="SFO2" s="545"/>
      <c r="SFP2" s="546"/>
      <c r="SFQ2" s="539"/>
      <c r="SFR2" s="545"/>
      <c r="SFS2" s="545"/>
      <c r="SFT2" s="546"/>
      <c r="SFU2" s="539"/>
      <c r="SFV2" s="545"/>
      <c r="SFW2" s="545"/>
      <c r="SFX2" s="546"/>
      <c r="SFY2" s="539"/>
      <c r="SFZ2" s="545"/>
      <c r="SGA2" s="545"/>
      <c r="SGB2" s="546"/>
      <c r="SGC2" s="539"/>
      <c r="SGD2" s="545"/>
      <c r="SGE2" s="545"/>
      <c r="SGF2" s="546"/>
      <c r="SGG2" s="539"/>
      <c r="SGH2" s="545"/>
      <c r="SGI2" s="545"/>
      <c r="SGJ2" s="546"/>
      <c r="SGK2" s="539"/>
      <c r="SGL2" s="545"/>
      <c r="SGM2" s="545"/>
      <c r="SGN2" s="546"/>
      <c r="SGO2" s="539"/>
      <c r="SGP2" s="545"/>
      <c r="SGQ2" s="545"/>
      <c r="SGR2" s="546"/>
      <c r="SGS2" s="539"/>
      <c r="SGT2" s="545"/>
      <c r="SGU2" s="545"/>
      <c r="SGV2" s="546"/>
      <c r="SGW2" s="539"/>
      <c r="SGX2" s="545"/>
      <c r="SGY2" s="545"/>
      <c r="SGZ2" s="546"/>
      <c r="SHA2" s="539"/>
      <c r="SHB2" s="545"/>
      <c r="SHC2" s="545"/>
      <c r="SHD2" s="546"/>
      <c r="SHE2" s="539"/>
      <c r="SHF2" s="545"/>
      <c r="SHG2" s="545"/>
      <c r="SHH2" s="546"/>
      <c r="SHI2" s="539"/>
      <c r="SHJ2" s="545"/>
      <c r="SHK2" s="545"/>
      <c r="SHL2" s="546"/>
      <c r="SHM2" s="539"/>
      <c r="SHN2" s="545"/>
      <c r="SHO2" s="545"/>
      <c r="SHP2" s="546"/>
      <c r="SHQ2" s="539"/>
      <c r="SHR2" s="545"/>
      <c r="SHS2" s="545"/>
      <c r="SHT2" s="546"/>
      <c r="SHU2" s="539"/>
      <c r="SHV2" s="545"/>
      <c r="SHW2" s="545"/>
      <c r="SHX2" s="546"/>
      <c r="SHY2" s="539"/>
      <c r="SHZ2" s="545"/>
      <c r="SIA2" s="545"/>
      <c r="SIB2" s="546"/>
      <c r="SIC2" s="539"/>
      <c r="SID2" s="545"/>
      <c r="SIE2" s="545"/>
      <c r="SIF2" s="546"/>
      <c r="SIG2" s="539"/>
      <c r="SIH2" s="545"/>
      <c r="SII2" s="545"/>
      <c r="SIJ2" s="546"/>
      <c r="SIK2" s="539"/>
      <c r="SIL2" s="545"/>
      <c r="SIM2" s="545"/>
      <c r="SIN2" s="546"/>
      <c r="SIO2" s="539"/>
      <c r="SIP2" s="545"/>
      <c r="SIQ2" s="545"/>
      <c r="SIR2" s="546"/>
      <c r="SIS2" s="539"/>
      <c r="SIT2" s="545"/>
      <c r="SIU2" s="545"/>
      <c r="SIV2" s="546"/>
      <c r="SIW2" s="539"/>
      <c r="SIX2" s="545"/>
      <c r="SIY2" s="545"/>
      <c r="SIZ2" s="546"/>
      <c r="SJA2" s="539"/>
      <c r="SJB2" s="545"/>
      <c r="SJC2" s="545"/>
      <c r="SJD2" s="546"/>
      <c r="SJE2" s="539"/>
      <c r="SJF2" s="545"/>
      <c r="SJG2" s="545"/>
      <c r="SJH2" s="546"/>
      <c r="SJI2" s="539"/>
      <c r="SJJ2" s="545"/>
      <c r="SJK2" s="545"/>
      <c r="SJL2" s="546"/>
      <c r="SJM2" s="539"/>
      <c r="SJN2" s="545"/>
      <c r="SJO2" s="545"/>
      <c r="SJP2" s="546"/>
      <c r="SJQ2" s="539"/>
      <c r="SJR2" s="545"/>
      <c r="SJS2" s="545"/>
      <c r="SJT2" s="546"/>
      <c r="SJU2" s="539"/>
      <c r="SJV2" s="545"/>
      <c r="SJW2" s="545"/>
      <c r="SJX2" s="546"/>
      <c r="SJY2" s="539"/>
      <c r="SJZ2" s="545"/>
      <c r="SKA2" s="545"/>
      <c r="SKB2" s="546"/>
      <c r="SKC2" s="539"/>
      <c r="SKD2" s="545"/>
      <c r="SKE2" s="545"/>
      <c r="SKF2" s="546"/>
      <c r="SKG2" s="539"/>
      <c r="SKH2" s="545"/>
      <c r="SKI2" s="545"/>
      <c r="SKJ2" s="546"/>
      <c r="SKK2" s="539"/>
      <c r="SKL2" s="545"/>
      <c r="SKM2" s="545"/>
      <c r="SKN2" s="546"/>
      <c r="SKO2" s="539"/>
      <c r="SKP2" s="545"/>
      <c r="SKQ2" s="545"/>
      <c r="SKR2" s="546"/>
      <c r="SKS2" s="539"/>
      <c r="SKT2" s="545"/>
      <c r="SKU2" s="545"/>
      <c r="SKV2" s="546"/>
      <c r="SKW2" s="539"/>
      <c r="SKX2" s="545"/>
      <c r="SKY2" s="545"/>
      <c r="SKZ2" s="546"/>
      <c r="SLA2" s="539"/>
      <c r="SLB2" s="545"/>
      <c r="SLC2" s="545"/>
      <c r="SLD2" s="546"/>
      <c r="SLE2" s="539"/>
      <c r="SLF2" s="545"/>
      <c r="SLG2" s="545"/>
      <c r="SLH2" s="546"/>
      <c r="SLI2" s="539"/>
      <c r="SLJ2" s="545"/>
      <c r="SLK2" s="545"/>
      <c r="SLL2" s="546"/>
      <c r="SLM2" s="539"/>
      <c r="SLN2" s="545"/>
      <c r="SLO2" s="545"/>
      <c r="SLP2" s="546"/>
      <c r="SLQ2" s="539"/>
      <c r="SLR2" s="545"/>
      <c r="SLS2" s="545"/>
      <c r="SLT2" s="546"/>
      <c r="SLU2" s="539"/>
      <c r="SLV2" s="545"/>
      <c r="SLW2" s="545"/>
      <c r="SLX2" s="546"/>
      <c r="SLY2" s="539"/>
      <c r="SLZ2" s="545"/>
      <c r="SMA2" s="545"/>
      <c r="SMB2" s="546"/>
      <c r="SMC2" s="539"/>
      <c r="SMD2" s="545"/>
      <c r="SME2" s="545"/>
      <c r="SMF2" s="546"/>
      <c r="SMG2" s="539"/>
      <c r="SMH2" s="545"/>
      <c r="SMI2" s="545"/>
      <c r="SMJ2" s="546"/>
      <c r="SMK2" s="539"/>
      <c r="SML2" s="545"/>
      <c r="SMM2" s="545"/>
      <c r="SMN2" s="546"/>
      <c r="SMO2" s="539"/>
      <c r="SMP2" s="545"/>
      <c r="SMQ2" s="545"/>
      <c r="SMR2" s="546"/>
      <c r="SMS2" s="539"/>
      <c r="SMT2" s="545"/>
      <c r="SMU2" s="545"/>
      <c r="SMV2" s="546"/>
      <c r="SMW2" s="539"/>
      <c r="SMX2" s="545"/>
      <c r="SMY2" s="545"/>
      <c r="SMZ2" s="546"/>
      <c r="SNA2" s="539"/>
      <c r="SNB2" s="545"/>
      <c r="SNC2" s="545"/>
      <c r="SND2" s="546"/>
      <c r="SNE2" s="539"/>
      <c r="SNF2" s="545"/>
      <c r="SNG2" s="545"/>
      <c r="SNH2" s="546"/>
      <c r="SNI2" s="539"/>
      <c r="SNJ2" s="545"/>
      <c r="SNK2" s="545"/>
      <c r="SNL2" s="546"/>
      <c r="SNM2" s="539"/>
      <c r="SNN2" s="545"/>
      <c r="SNO2" s="545"/>
      <c r="SNP2" s="546"/>
      <c r="SNQ2" s="539"/>
      <c r="SNR2" s="545"/>
      <c r="SNS2" s="545"/>
      <c r="SNT2" s="546"/>
      <c r="SNU2" s="539"/>
      <c r="SNV2" s="545"/>
      <c r="SNW2" s="545"/>
      <c r="SNX2" s="546"/>
      <c r="SNY2" s="539"/>
      <c r="SNZ2" s="545"/>
      <c r="SOA2" s="545"/>
      <c r="SOB2" s="546"/>
      <c r="SOC2" s="539"/>
      <c r="SOD2" s="545"/>
      <c r="SOE2" s="545"/>
      <c r="SOF2" s="546"/>
      <c r="SOG2" s="539"/>
      <c r="SOH2" s="545"/>
      <c r="SOI2" s="545"/>
      <c r="SOJ2" s="546"/>
      <c r="SOK2" s="539"/>
      <c r="SOL2" s="545"/>
      <c r="SOM2" s="545"/>
      <c r="SON2" s="546"/>
      <c r="SOO2" s="539"/>
      <c r="SOP2" s="545"/>
      <c r="SOQ2" s="545"/>
      <c r="SOR2" s="546"/>
      <c r="SOS2" s="539"/>
      <c r="SOT2" s="545"/>
      <c r="SOU2" s="545"/>
      <c r="SOV2" s="546"/>
      <c r="SOW2" s="539"/>
      <c r="SOX2" s="545"/>
      <c r="SOY2" s="545"/>
      <c r="SOZ2" s="546"/>
      <c r="SPA2" s="539"/>
      <c r="SPB2" s="545"/>
      <c r="SPC2" s="545"/>
      <c r="SPD2" s="546"/>
      <c r="SPE2" s="539"/>
      <c r="SPF2" s="545"/>
      <c r="SPG2" s="545"/>
      <c r="SPH2" s="546"/>
      <c r="SPI2" s="539"/>
      <c r="SPJ2" s="545"/>
      <c r="SPK2" s="545"/>
      <c r="SPL2" s="546"/>
      <c r="SPM2" s="539"/>
      <c r="SPN2" s="545"/>
      <c r="SPO2" s="545"/>
      <c r="SPP2" s="546"/>
      <c r="SPQ2" s="539"/>
      <c r="SPR2" s="545"/>
      <c r="SPS2" s="545"/>
      <c r="SPT2" s="546"/>
      <c r="SPU2" s="539"/>
      <c r="SPV2" s="545"/>
      <c r="SPW2" s="545"/>
      <c r="SPX2" s="546"/>
      <c r="SPY2" s="539"/>
      <c r="SPZ2" s="545"/>
      <c r="SQA2" s="545"/>
      <c r="SQB2" s="546"/>
      <c r="SQC2" s="539"/>
      <c r="SQD2" s="545"/>
      <c r="SQE2" s="545"/>
      <c r="SQF2" s="546"/>
      <c r="SQG2" s="539"/>
      <c r="SQH2" s="545"/>
      <c r="SQI2" s="545"/>
      <c r="SQJ2" s="546"/>
      <c r="SQK2" s="539"/>
      <c r="SQL2" s="545"/>
      <c r="SQM2" s="545"/>
      <c r="SQN2" s="546"/>
      <c r="SQO2" s="539"/>
      <c r="SQP2" s="545"/>
      <c r="SQQ2" s="545"/>
      <c r="SQR2" s="546"/>
      <c r="SQS2" s="539"/>
      <c r="SQT2" s="545"/>
      <c r="SQU2" s="545"/>
      <c r="SQV2" s="546"/>
      <c r="SQW2" s="539"/>
      <c r="SQX2" s="545"/>
      <c r="SQY2" s="545"/>
      <c r="SQZ2" s="546"/>
      <c r="SRA2" s="539"/>
      <c r="SRB2" s="545"/>
      <c r="SRC2" s="545"/>
      <c r="SRD2" s="546"/>
      <c r="SRE2" s="539"/>
      <c r="SRF2" s="545"/>
      <c r="SRG2" s="545"/>
      <c r="SRH2" s="546"/>
      <c r="SRI2" s="539"/>
      <c r="SRJ2" s="545"/>
      <c r="SRK2" s="545"/>
      <c r="SRL2" s="546"/>
      <c r="SRM2" s="539"/>
      <c r="SRN2" s="545"/>
      <c r="SRO2" s="545"/>
      <c r="SRP2" s="546"/>
      <c r="SRQ2" s="539"/>
      <c r="SRR2" s="545"/>
      <c r="SRS2" s="545"/>
      <c r="SRT2" s="546"/>
      <c r="SRU2" s="539"/>
      <c r="SRV2" s="545"/>
      <c r="SRW2" s="545"/>
      <c r="SRX2" s="546"/>
      <c r="SRY2" s="539"/>
      <c r="SRZ2" s="545"/>
      <c r="SSA2" s="545"/>
      <c r="SSB2" s="546"/>
      <c r="SSC2" s="539"/>
      <c r="SSD2" s="545"/>
      <c r="SSE2" s="545"/>
      <c r="SSF2" s="546"/>
      <c r="SSG2" s="539"/>
      <c r="SSH2" s="545"/>
      <c r="SSI2" s="545"/>
      <c r="SSJ2" s="546"/>
      <c r="SSK2" s="539"/>
      <c r="SSL2" s="545"/>
      <c r="SSM2" s="545"/>
      <c r="SSN2" s="546"/>
      <c r="SSO2" s="539"/>
      <c r="SSP2" s="545"/>
      <c r="SSQ2" s="545"/>
      <c r="SSR2" s="546"/>
      <c r="SSS2" s="539"/>
      <c r="SST2" s="545"/>
      <c r="SSU2" s="545"/>
      <c r="SSV2" s="546"/>
      <c r="SSW2" s="539"/>
      <c r="SSX2" s="545"/>
      <c r="SSY2" s="545"/>
      <c r="SSZ2" s="546"/>
      <c r="STA2" s="539"/>
      <c r="STB2" s="545"/>
      <c r="STC2" s="545"/>
      <c r="STD2" s="546"/>
      <c r="STE2" s="539"/>
      <c r="STF2" s="545"/>
      <c r="STG2" s="545"/>
      <c r="STH2" s="546"/>
      <c r="STI2" s="539"/>
      <c r="STJ2" s="545"/>
      <c r="STK2" s="545"/>
      <c r="STL2" s="546"/>
      <c r="STM2" s="539"/>
      <c r="STN2" s="545"/>
      <c r="STO2" s="545"/>
      <c r="STP2" s="546"/>
      <c r="STQ2" s="539"/>
      <c r="STR2" s="545"/>
      <c r="STS2" s="545"/>
      <c r="STT2" s="546"/>
      <c r="STU2" s="539"/>
      <c r="STV2" s="545"/>
      <c r="STW2" s="545"/>
      <c r="STX2" s="546"/>
      <c r="STY2" s="539"/>
      <c r="STZ2" s="545"/>
      <c r="SUA2" s="545"/>
      <c r="SUB2" s="546"/>
      <c r="SUC2" s="539"/>
      <c r="SUD2" s="545"/>
      <c r="SUE2" s="545"/>
      <c r="SUF2" s="546"/>
      <c r="SUG2" s="539"/>
      <c r="SUH2" s="545"/>
      <c r="SUI2" s="545"/>
      <c r="SUJ2" s="546"/>
      <c r="SUK2" s="539"/>
      <c r="SUL2" s="545"/>
      <c r="SUM2" s="545"/>
      <c r="SUN2" s="546"/>
      <c r="SUO2" s="539"/>
      <c r="SUP2" s="545"/>
      <c r="SUQ2" s="545"/>
      <c r="SUR2" s="546"/>
      <c r="SUS2" s="539"/>
      <c r="SUT2" s="545"/>
      <c r="SUU2" s="545"/>
      <c r="SUV2" s="546"/>
      <c r="SUW2" s="539"/>
      <c r="SUX2" s="545"/>
      <c r="SUY2" s="545"/>
      <c r="SUZ2" s="546"/>
      <c r="SVA2" s="539"/>
      <c r="SVB2" s="545"/>
      <c r="SVC2" s="545"/>
      <c r="SVD2" s="546"/>
      <c r="SVE2" s="539"/>
      <c r="SVF2" s="545"/>
      <c r="SVG2" s="545"/>
      <c r="SVH2" s="546"/>
      <c r="SVI2" s="539"/>
      <c r="SVJ2" s="545"/>
      <c r="SVK2" s="545"/>
      <c r="SVL2" s="546"/>
      <c r="SVM2" s="539"/>
      <c r="SVN2" s="545"/>
      <c r="SVO2" s="545"/>
      <c r="SVP2" s="546"/>
      <c r="SVQ2" s="539"/>
      <c r="SVR2" s="545"/>
      <c r="SVS2" s="545"/>
      <c r="SVT2" s="546"/>
      <c r="SVU2" s="539"/>
      <c r="SVV2" s="545"/>
      <c r="SVW2" s="545"/>
      <c r="SVX2" s="546"/>
      <c r="SVY2" s="539"/>
      <c r="SVZ2" s="545"/>
      <c r="SWA2" s="545"/>
      <c r="SWB2" s="546"/>
      <c r="SWC2" s="539"/>
      <c r="SWD2" s="545"/>
      <c r="SWE2" s="545"/>
      <c r="SWF2" s="546"/>
      <c r="SWG2" s="539"/>
      <c r="SWH2" s="545"/>
      <c r="SWI2" s="545"/>
      <c r="SWJ2" s="546"/>
      <c r="SWK2" s="539"/>
      <c r="SWL2" s="545"/>
      <c r="SWM2" s="545"/>
      <c r="SWN2" s="546"/>
      <c r="SWO2" s="539"/>
      <c r="SWP2" s="545"/>
      <c r="SWQ2" s="545"/>
      <c r="SWR2" s="546"/>
      <c r="SWS2" s="539"/>
      <c r="SWT2" s="545"/>
      <c r="SWU2" s="545"/>
      <c r="SWV2" s="546"/>
      <c r="SWW2" s="539"/>
      <c r="SWX2" s="545"/>
      <c r="SWY2" s="545"/>
      <c r="SWZ2" s="546"/>
      <c r="SXA2" s="539"/>
      <c r="SXB2" s="545"/>
      <c r="SXC2" s="545"/>
      <c r="SXD2" s="546"/>
      <c r="SXE2" s="539"/>
      <c r="SXF2" s="545"/>
      <c r="SXG2" s="545"/>
      <c r="SXH2" s="546"/>
      <c r="SXI2" s="539"/>
      <c r="SXJ2" s="545"/>
      <c r="SXK2" s="545"/>
      <c r="SXL2" s="546"/>
      <c r="SXM2" s="539"/>
      <c r="SXN2" s="545"/>
      <c r="SXO2" s="545"/>
      <c r="SXP2" s="546"/>
      <c r="SXQ2" s="539"/>
      <c r="SXR2" s="545"/>
      <c r="SXS2" s="545"/>
      <c r="SXT2" s="546"/>
      <c r="SXU2" s="539"/>
      <c r="SXV2" s="545"/>
      <c r="SXW2" s="545"/>
      <c r="SXX2" s="546"/>
      <c r="SXY2" s="539"/>
      <c r="SXZ2" s="545"/>
      <c r="SYA2" s="545"/>
      <c r="SYB2" s="546"/>
      <c r="SYC2" s="539"/>
      <c r="SYD2" s="545"/>
      <c r="SYE2" s="545"/>
      <c r="SYF2" s="546"/>
      <c r="SYG2" s="539"/>
      <c r="SYH2" s="545"/>
      <c r="SYI2" s="545"/>
      <c r="SYJ2" s="546"/>
      <c r="SYK2" s="539"/>
      <c r="SYL2" s="545"/>
      <c r="SYM2" s="545"/>
      <c r="SYN2" s="546"/>
      <c r="SYO2" s="539"/>
      <c r="SYP2" s="545"/>
      <c r="SYQ2" s="545"/>
      <c r="SYR2" s="546"/>
      <c r="SYS2" s="539"/>
      <c r="SYT2" s="545"/>
      <c r="SYU2" s="545"/>
      <c r="SYV2" s="546"/>
      <c r="SYW2" s="539"/>
      <c r="SYX2" s="545"/>
      <c r="SYY2" s="545"/>
      <c r="SYZ2" s="546"/>
      <c r="SZA2" s="539"/>
      <c r="SZB2" s="545"/>
      <c r="SZC2" s="545"/>
      <c r="SZD2" s="546"/>
      <c r="SZE2" s="539"/>
      <c r="SZF2" s="545"/>
      <c r="SZG2" s="545"/>
      <c r="SZH2" s="546"/>
      <c r="SZI2" s="539"/>
      <c r="SZJ2" s="545"/>
      <c r="SZK2" s="545"/>
      <c r="SZL2" s="546"/>
      <c r="SZM2" s="539"/>
      <c r="SZN2" s="545"/>
      <c r="SZO2" s="545"/>
      <c r="SZP2" s="546"/>
      <c r="SZQ2" s="539"/>
      <c r="SZR2" s="545"/>
      <c r="SZS2" s="545"/>
      <c r="SZT2" s="546"/>
      <c r="SZU2" s="539"/>
      <c r="SZV2" s="545"/>
      <c r="SZW2" s="545"/>
      <c r="SZX2" s="546"/>
      <c r="SZY2" s="539"/>
      <c r="SZZ2" s="545"/>
      <c r="TAA2" s="545"/>
      <c r="TAB2" s="546"/>
      <c r="TAC2" s="539"/>
      <c r="TAD2" s="545"/>
      <c r="TAE2" s="545"/>
      <c r="TAF2" s="546"/>
      <c r="TAG2" s="539"/>
      <c r="TAH2" s="545"/>
      <c r="TAI2" s="545"/>
      <c r="TAJ2" s="546"/>
      <c r="TAK2" s="539"/>
      <c r="TAL2" s="545"/>
      <c r="TAM2" s="545"/>
      <c r="TAN2" s="546"/>
      <c r="TAO2" s="539"/>
      <c r="TAP2" s="545"/>
      <c r="TAQ2" s="545"/>
      <c r="TAR2" s="546"/>
      <c r="TAS2" s="539"/>
      <c r="TAT2" s="545"/>
      <c r="TAU2" s="545"/>
      <c r="TAV2" s="546"/>
      <c r="TAW2" s="539"/>
      <c r="TAX2" s="545"/>
      <c r="TAY2" s="545"/>
      <c r="TAZ2" s="546"/>
      <c r="TBA2" s="539"/>
      <c r="TBB2" s="545"/>
      <c r="TBC2" s="545"/>
      <c r="TBD2" s="546"/>
      <c r="TBE2" s="539"/>
      <c r="TBF2" s="545"/>
      <c r="TBG2" s="545"/>
      <c r="TBH2" s="546"/>
      <c r="TBI2" s="539"/>
      <c r="TBJ2" s="545"/>
      <c r="TBK2" s="545"/>
      <c r="TBL2" s="546"/>
      <c r="TBM2" s="539"/>
      <c r="TBN2" s="545"/>
      <c r="TBO2" s="545"/>
      <c r="TBP2" s="546"/>
      <c r="TBQ2" s="539"/>
      <c r="TBR2" s="545"/>
      <c r="TBS2" s="545"/>
      <c r="TBT2" s="546"/>
      <c r="TBU2" s="539"/>
      <c r="TBV2" s="545"/>
      <c r="TBW2" s="545"/>
      <c r="TBX2" s="546"/>
      <c r="TBY2" s="539"/>
      <c r="TBZ2" s="545"/>
      <c r="TCA2" s="545"/>
      <c r="TCB2" s="546"/>
      <c r="TCC2" s="539"/>
      <c r="TCD2" s="545"/>
      <c r="TCE2" s="545"/>
      <c r="TCF2" s="546"/>
      <c r="TCG2" s="539"/>
      <c r="TCH2" s="545"/>
      <c r="TCI2" s="545"/>
      <c r="TCJ2" s="546"/>
      <c r="TCK2" s="539"/>
      <c r="TCL2" s="545"/>
      <c r="TCM2" s="545"/>
      <c r="TCN2" s="546"/>
      <c r="TCO2" s="539"/>
      <c r="TCP2" s="545"/>
      <c r="TCQ2" s="545"/>
      <c r="TCR2" s="546"/>
      <c r="TCS2" s="539"/>
      <c r="TCT2" s="545"/>
      <c r="TCU2" s="545"/>
      <c r="TCV2" s="546"/>
      <c r="TCW2" s="539"/>
      <c r="TCX2" s="545"/>
      <c r="TCY2" s="545"/>
      <c r="TCZ2" s="546"/>
      <c r="TDA2" s="539"/>
      <c r="TDB2" s="545"/>
      <c r="TDC2" s="545"/>
      <c r="TDD2" s="546"/>
      <c r="TDE2" s="539"/>
      <c r="TDF2" s="545"/>
      <c r="TDG2" s="545"/>
      <c r="TDH2" s="546"/>
      <c r="TDI2" s="539"/>
      <c r="TDJ2" s="545"/>
      <c r="TDK2" s="545"/>
      <c r="TDL2" s="546"/>
      <c r="TDM2" s="539"/>
      <c r="TDN2" s="545"/>
      <c r="TDO2" s="545"/>
      <c r="TDP2" s="546"/>
      <c r="TDQ2" s="539"/>
      <c r="TDR2" s="545"/>
      <c r="TDS2" s="545"/>
      <c r="TDT2" s="546"/>
      <c r="TDU2" s="539"/>
      <c r="TDV2" s="545"/>
      <c r="TDW2" s="545"/>
      <c r="TDX2" s="546"/>
      <c r="TDY2" s="539"/>
      <c r="TDZ2" s="545"/>
      <c r="TEA2" s="545"/>
      <c r="TEB2" s="546"/>
      <c r="TEC2" s="539"/>
      <c r="TED2" s="545"/>
      <c r="TEE2" s="545"/>
      <c r="TEF2" s="546"/>
      <c r="TEG2" s="539"/>
      <c r="TEH2" s="545"/>
      <c r="TEI2" s="545"/>
      <c r="TEJ2" s="546"/>
      <c r="TEK2" s="539"/>
      <c r="TEL2" s="545"/>
      <c r="TEM2" s="545"/>
      <c r="TEN2" s="546"/>
      <c r="TEO2" s="539"/>
      <c r="TEP2" s="545"/>
      <c r="TEQ2" s="545"/>
      <c r="TER2" s="546"/>
      <c r="TES2" s="539"/>
      <c r="TET2" s="545"/>
      <c r="TEU2" s="545"/>
      <c r="TEV2" s="546"/>
      <c r="TEW2" s="539"/>
      <c r="TEX2" s="545"/>
      <c r="TEY2" s="545"/>
      <c r="TEZ2" s="546"/>
      <c r="TFA2" s="539"/>
      <c r="TFB2" s="545"/>
      <c r="TFC2" s="545"/>
      <c r="TFD2" s="546"/>
      <c r="TFE2" s="539"/>
      <c r="TFF2" s="545"/>
      <c r="TFG2" s="545"/>
      <c r="TFH2" s="546"/>
      <c r="TFI2" s="539"/>
      <c r="TFJ2" s="545"/>
      <c r="TFK2" s="545"/>
      <c r="TFL2" s="546"/>
      <c r="TFM2" s="539"/>
      <c r="TFN2" s="545"/>
      <c r="TFO2" s="545"/>
      <c r="TFP2" s="546"/>
      <c r="TFQ2" s="539"/>
      <c r="TFR2" s="545"/>
      <c r="TFS2" s="545"/>
      <c r="TFT2" s="546"/>
      <c r="TFU2" s="539"/>
      <c r="TFV2" s="545"/>
      <c r="TFW2" s="545"/>
      <c r="TFX2" s="546"/>
      <c r="TFY2" s="539"/>
      <c r="TFZ2" s="545"/>
      <c r="TGA2" s="545"/>
      <c r="TGB2" s="546"/>
      <c r="TGC2" s="539"/>
      <c r="TGD2" s="545"/>
      <c r="TGE2" s="545"/>
      <c r="TGF2" s="546"/>
      <c r="TGG2" s="539"/>
      <c r="TGH2" s="545"/>
      <c r="TGI2" s="545"/>
      <c r="TGJ2" s="546"/>
      <c r="TGK2" s="539"/>
      <c r="TGL2" s="545"/>
      <c r="TGM2" s="545"/>
      <c r="TGN2" s="546"/>
      <c r="TGO2" s="539"/>
      <c r="TGP2" s="545"/>
      <c r="TGQ2" s="545"/>
      <c r="TGR2" s="546"/>
      <c r="TGS2" s="539"/>
      <c r="TGT2" s="545"/>
      <c r="TGU2" s="545"/>
      <c r="TGV2" s="546"/>
      <c r="TGW2" s="539"/>
      <c r="TGX2" s="545"/>
      <c r="TGY2" s="545"/>
      <c r="TGZ2" s="546"/>
      <c r="THA2" s="539"/>
      <c r="THB2" s="545"/>
      <c r="THC2" s="545"/>
      <c r="THD2" s="546"/>
      <c r="THE2" s="539"/>
      <c r="THF2" s="545"/>
      <c r="THG2" s="545"/>
      <c r="THH2" s="546"/>
      <c r="THI2" s="539"/>
      <c r="THJ2" s="545"/>
      <c r="THK2" s="545"/>
      <c r="THL2" s="546"/>
      <c r="THM2" s="539"/>
      <c r="THN2" s="545"/>
      <c r="THO2" s="545"/>
      <c r="THP2" s="546"/>
      <c r="THQ2" s="539"/>
      <c r="THR2" s="545"/>
      <c r="THS2" s="545"/>
      <c r="THT2" s="546"/>
      <c r="THU2" s="539"/>
      <c r="THV2" s="545"/>
      <c r="THW2" s="545"/>
      <c r="THX2" s="546"/>
      <c r="THY2" s="539"/>
      <c r="THZ2" s="545"/>
      <c r="TIA2" s="545"/>
      <c r="TIB2" s="546"/>
      <c r="TIC2" s="539"/>
      <c r="TID2" s="545"/>
      <c r="TIE2" s="545"/>
      <c r="TIF2" s="546"/>
      <c r="TIG2" s="539"/>
      <c r="TIH2" s="545"/>
      <c r="TII2" s="545"/>
      <c r="TIJ2" s="546"/>
      <c r="TIK2" s="539"/>
      <c r="TIL2" s="545"/>
      <c r="TIM2" s="545"/>
      <c r="TIN2" s="546"/>
      <c r="TIO2" s="539"/>
      <c r="TIP2" s="545"/>
      <c r="TIQ2" s="545"/>
      <c r="TIR2" s="546"/>
      <c r="TIS2" s="539"/>
      <c r="TIT2" s="545"/>
      <c r="TIU2" s="545"/>
      <c r="TIV2" s="546"/>
      <c r="TIW2" s="539"/>
      <c r="TIX2" s="545"/>
      <c r="TIY2" s="545"/>
      <c r="TIZ2" s="546"/>
      <c r="TJA2" s="539"/>
      <c r="TJB2" s="545"/>
      <c r="TJC2" s="545"/>
      <c r="TJD2" s="546"/>
      <c r="TJE2" s="539"/>
      <c r="TJF2" s="545"/>
      <c r="TJG2" s="545"/>
      <c r="TJH2" s="546"/>
      <c r="TJI2" s="539"/>
      <c r="TJJ2" s="545"/>
      <c r="TJK2" s="545"/>
      <c r="TJL2" s="546"/>
      <c r="TJM2" s="539"/>
      <c r="TJN2" s="545"/>
      <c r="TJO2" s="545"/>
      <c r="TJP2" s="546"/>
      <c r="TJQ2" s="539"/>
      <c r="TJR2" s="545"/>
      <c r="TJS2" s="545"/>
      <c r="TJT2" s="546"/>
      <c r="TJU2" s="539"/>
      <c r="TJV2" s="545"/>
      <c r="TJW2" s="545"/>
      <c r="TJX2" s="546"/>
      <c r="TJY2" s="539"/>
      <c r="TJZ2" s="545"/>
      <c r="TKA2" s="545"/>
      <c r="TKB2" s="546"/>
      <c r="TKC2" s="539"/>
      <c r="TKD2" s="545"/>
      <c r="TKE2" s="545"/>
      <c r="TKF2" s="546"/>
      <c r="TKG2" s="539"/>
      <c r="TKH2" s="545"/>
      <c r="TKI2" s="545"/>
      <c r="TKJ2" s="546"/>
      <c r="TKK2" s="539"/>
      <c r="TKL2" s="545"/>
      <c r="TKM2" s="545"/>
      <c r="TKN2" s="546"/>
      <c r="TKO2" s="539"/>
      <c r="TKP2" s="545"/>
      <c r="TKQ2" s="545"/>
      <c r="TKR2" s="546"/>
      <c r="TKS2" s="539"/>
      <c r="TKT2" s="545"/>
      <c r="TKU2" s="545"/>
      <c r="TKV2" s="546"/>
      <c r="TKW2" s="539"/>
      <c r="TKX2" s="545"/>
      <c r="TKY2" s="545"/>
      <c r="TKZ2" s="546"/>
      <c r="TLA2" s="539"/>
      <c r="TLB2" s="545"/>
      <c r="TLC2" s="545"/>
      <c r="TLD2" s="546"/>
      <c r="TLE2" s="539"/>
      <c r="TLF2" s="545"/>
      <c r="TLG2" s="545"/>
      <c r="TLH2" s="546"/>
      <c r="TLI2" s="539"/>
      <c r="TLJ2" s="545"/>
      <c r="TLK2" s="545"/>
      <c r="TLL2" s="546"/>
      <c r="TLM2" s="539"/>
      <c r="TLN2" s="545"/>
      <c r="TLO2" s="545"/>
      <c r="TLP2" s="546"/>
      <c r="TLQ2" s="539"/>
      <c r="TLR2" s="545"/>
      <c r="TLS2" s="545"/>
      <c r="TLT2" s="546"/>
      <c r="TLU2" s="539"/>
      <c r="TLV2" s="545"/>
      <c r="TLW2" s="545"/>
      <c r="TLX2" s="546"/>
      <c r="TLY2" s="539"/>
      <c r="TLZ2" s="545"/>
      <c r="TMA2" s="545"/>
      <c r="TMB2" s="546"/>
      <c r="TMC2" s="539"/>
      <c r="TMD2" s="545"/>
      <c r="TME2" s="545"/>
      <c r="TMF2" s="546"/>
      <c r="TMG2" s="539"/>
      <c r="TMH2" s="545"/>
      <c r="TMI2" s="545"/>
      <c r="TMJ2" s="546"/>
      <c r="TMK2" s="539"/>
      <c r="TML2" s="545"/>
      <c r="TMM2" s="545"/>
      <c r="TMN2" s="546"/>
      <c r="TMO2" s="539"/>
      <c r="TMP2" s="545"/>
      <c r="TMQ2" s="545"/>
      <c r="TMR2" s="546"/>
      <c r="TMS2" s="539"/>
      <c r="TMT2" s="545"/>
      <c r="TMU2" s="545"/>
      <c r="TMV2" s="546"/>
      <c r="TMW2" s="539"/>
      <c r="TMX2" s="545"/>
      <c r="TMY2" s="545"/>
      <c r="TMZ2" s="546"/>
      <c r="TNA2" s="539"/>
      <c r="TNB2" s="545"/>
      <c r="TNC2" s="545"/>
      <c r="TND2" s="546"/>
      <c r="TNE2" s="539"/>
      <c r="TNF2" s="545"/>
      <c r="TNG2" s="545"/>
      <c r="TNH2" s="546"/>
      <c r="TNI2" s="539"/>
      <c r="TNJ2" s="545"/>
      <c r="TNK2" s="545"/>
      <c r="TNL2" s="546"/>
      <c r="TNM2" s="539"/>
      <c r="TNN2" s="545"/>
      <c r="TNO2" s="545"/>
      <c r="TNP2" s="546"/>
      <c r="TNQ2" s="539"/>
      <c r="TNR2" s="545"/>
      <c r="TNS2" s="545"/>
      <c r="TNT2" s="546"/>
      <c r="TNU2" s="539"/>
      <c r="TNV2" s="545"/>
      <c r="TNW2" s="545"/>
      <c r="TNX2" s="546"/>
      <c r="TNY2" s="539"/>
      <c r="TNZ2" s="545"/>
      <c r="TOA2" s="545"/>
      <c r="TOB2" s="546"/>
      <c r="TOC2" s="539"/>
      <c r="TOD2" s="545"/>
      <c r="TOE2" s="545"/>
      <c r="TOF2" s="546"/>
      <c r="TOG2" s="539"/>
      <c r="TOH2" s="545"/>
      <c r="TOI2" s="545"/>
      <c r="TOJ2" s="546"/>
      <c r="TOK2" s="539"/>
      <c r="TOL2" s="545"/>
      <c r="TOM2" s="545"/>
      <c r="TON2" s="546"/>
      <c r="TOO2" s="539"/>
      <c r="TOP2" s="545"/>
      <c r="TOQ2" s="545"/>
      <c r="TOR2" s="546"/>
      <c r="TOS2" s="539"/>
      <c r="TOT2" s="545"/>
      <c r="TOU2" s="545"/>
      <c r="TOV2" s="546"/>
      <c r="TOW2" s="539"/>
      <c r="TOX2" s="545"/>
      <c r="TOY2" s="545"/>
      <c r="TOZ2" s="546"/>
      <c r="TPA2" s="539"/>
      <c r="TPB2" s="545"/>
      <c r="TPC2" s="545"/>
      <c r="TPD2" s="546"/>
      <c r="TPE2" s="539"/>
      <c r="TPF2" s="545"/>
      <c r="TPG2" s="545"/>
      <c r="TPH2" s="546"/>
      <c r="TPI2" s="539"/>
      <c r="TPJ2" s="545"/>
      <c r="TPK2" s="545"/>
      <c r="TPL2" s="546"/>
      <c r="TPM2" s="539"/>
      <c r="TPN2" s="545"/>
      <c r="TPO2" s="545"/>
      <c r="TPP2" s="546"/>
      <c r="TPQ2" s="539"/>
      <c r="TPR2" s="545"/>
      <c r="TPS2" s="545"/>
      <c r="TPT2" s="546"/>
      <c r="TPU2" s="539"/>
      <c r="TPV2" s="545"/>
      <c r="TPW2" s="545"/>
      <c r="TPX2" s="546"/>
      <c r="TPY2" s="539"/>
      <c r="TPZ2" s="545"/>
      <c r="TQA2" s="545"/>
      <c r="TQB2" s="546"/>
      <c r="TQC2" s="539"/>
      <c r="TQD2" s="545"/>
      <c r="TQE2" s="545"/>
      <c r="TQF2" s="546"/>
      <c r="TQG2" s="539"/>
      <c r="TQH2" s="545"/>
      <c r="TQI2" s="545"/>
      <c r="TQJ2" s="546"/>
      <c r="TQK2" s="539"/>
      <c r="TQL2" s="545"/>
      <c r="TQM2" s="545"/>
      <c r="TQN2" s="546"/>
      <c r="TQO2" s="539"/>
      <c r="TQP2" s="545"/>
      <c r="TQQ2" s="545"/>
      <c r="TQR2" s="546"/>
      <c r="TQS2" s="539"/>
      <c r="TQT2" s="545"/>
      <c r="TQU2" s="545"/>
      <c r="TQV2" s="546"/>
      <c r="TQW2" s="539"/>
      <c r="TQX2" s="545"/>
      <c r="TQY2" s="545"/>
      <c r="TQZ2" s="546"/>
      <c r="TRA2" s="539"/>
      <c r="TRB2" s="545"/>
      <c r="TRC2" s="545"/>
      <c r="TRD2" s="546"/>
      <c r="TRE2" s="539"/>
      <c r="TRF2" s="545"/>
      <c r="TRG2" s="545"/>
      <c r="TRH2" s="546"/>
      <c r="TRI2" s="539"/>
      <c r="TRJ2" s="545"/>
      <c r="TRK2" s="545"/>
      <c r="TRL2" s="546"/>
      <c r="TRM2" s="539"/>
      <c r="TRN2" s="545"/>
      <c r="TRO2" s="545"/>
      <c r="TRP2" s="546"/>
      <c r="TRQ2" s="539"/>
      <c r="TRR2" s="545"/>
      <c r="TRS2" s="545"/>
      <c r="TRT2" s="546"/>
      <c r="TRU2" s="539"/>
      <c r="TRV2" s="545"/>
      <c r="TRW2" s="545"/>
      <c r="TRX2" s="546"/>
      <c r="TRY2" s="539"/>
      <c r="TRZ2" s="545"/>
      <c r="TSA2" s="545"/>
      <c r="TSB2" s="546"/>
      <c r="TSC2" s="539"/>
      <c r="TSD2" s="545"/>
      <c r="TSE2" s="545"/>
      <c r="TSF2" s="546"/>
      <c r="TSG2" s="539"/>
      <c r="TSH2" s="545"/>
      <c r="TSI2" s="545"/>
      <c r="TSJ2" s="546"/>
      <c r="TSK2" s="539"/>
      <c r="TSL2" s="545"/>
      <c r="TSM2" s="545"/>
      <c r="TSN2" s="546"/>
      <c r="TSO2" s="539"/>
      <c r="TSP2" s="545"/>
      <c r="TSQ2" s="545"/>
      <c r="TSR2" s="546"/>
      <c r="TSS2" s="539"/>
      <c r="TST2" s="545"/>
      <c r="TSU2" s="545"/>
      <c r="TSV2" s="546"/>
      <c r="TSW2" s="539"/>
      <c r="TSX2" s="545"/>
      <c r="TSY2" s="545"/>
      <c r="TSZ2" s="546"/>
      <c r="TTA2" s="539"/>
      <c r="TTB2" s="545"/>
      <c r="TTC2" s="545"/>
      <c r="TTD2" s="546"/>
      <c r="TTE2" s="539"/>
      <c r="TTF2" s="545"/>
      <c r="TTG2" s="545"/>
      <c r="TTH2" s="546"/>
      <c r="TTI2" s="539"/>
      <c r="TTJ2" s="545"/>
      <c r="TTK2" s="545"/>
      <c r="TTL2" s="546"/>
      <c r="TTM2" s="539"/>
      <c r="TTN2" s="545"/>
      <c r="TTO2" s="545"/>
      <c r="TTP2" s="546"/>
      <c r="TTQ2" s="539"/>
      <c r="TTR2" s="545"/>
      <c r="TTS2" s="545"/>
      <c r="TTT2" s="546"/>
      <c r="TTU2" s="539"/>
      <c r="TTV2" s="545"/>
      <c r="TTW2" s="545"/>
      <c r="TTX2" s="546"/>
      <c r="TTY2" s="539"/>
      <c r="TTZ2" s="545"/>
      <c r="TUA2" s="545"/>
      <c r="TUB2" s="546"/>
      <c r="TUC2" s="539"/>
      <c r="TUD2" s="545"/>
      <c r="TUE2" s="545"/>
      <c r="TUF2" s="546"/>
      <c r="TUG2" s="539"/>
      <c r="TUH2" s="545"/>
      <c r="TUI2" s="545"/>
      <c r="TUJ2" s="546"/>
      <c r="TUK2" s="539"/>
      <c r="TUL2" s="545"/>
      <c r="TUM2" s="545"/>
      <c r="TUN2" s="546"/>
      <c r="TUO2" s="539"/>
      <c r="TUP2" s="545"/>
      <c r="TUQ2" s="545"/>
      <c r="TUR2" s="546"/>
      <c r="TUS2" s="539"/>
      <c r="TUT2" s="545"/>
      <c r="TUU2" s="545"/>
      <c r="TUV2" s="546"/>
      <c r="TUW2" s="539"/>
      <c r="TUX2" s="545"/>
      <c r="TUY2" s="545"/>
      <c r="TUZ2" s="546"/>
      <c r="TVA2" s="539"/>
      <c r="TVB2" s="545"/>
      <c r="TVC2" s="545"/>
      <c r="TVD2" s="546"/>
      <c r="TVE2" s="539"/>
      <c r="TVF2" s="545"/>
      <c r="TVG2" s="545"/>
      <c r="TVH2" s="546"/>
      <c r="TVI2" s="539"/>
      <c r="TVJ2" s="545"/>
      <c r="TVK2" s="545"/>
      <c r="TVL2" s="546"/>
      <c r="TVM2" s="539"/>
      <c r="TVN2" s="545"/>
      <c r="TVO2" s="545"/>
      <c r="TVP2" s="546"/>
      <c r="TVQ2" s="539"/>
      <c r="TVR2" s="545"/>
      <c r="TVS2" s="545"/>
      <c r="TVT2" s="546"/>
      <c r="TVU2" s="539"/>
      <c r="TVV2" s="545"/>
      <c r="TVW2" s="545"/>
      <c r="TVX2" s="546"/>
      <c r="TVY2" s="539"/>
      <c r="TVZ2" s="545"/>
      <c r="TWA2" s="545"/>
      <c r="TWB2" s="546"/>
      <c r="TWC2" s="539"/>
      <c r="TWD2" s="545"/>
      <c r="TWE2" s="545"/>
      <c r="TWF2" s="546"/>
      <c r="TWG2" s="539"/>
      <c r="TWH2" s="545"/>
      <c r="TWI2" s="545"/>
      <c r="TWJ2" s="546"/>
      <c r="TWK2" s="539"/>
      <c r="TWL2" s="545"/>
      <c r="TWM2" s="545"/>
      <c r="TWN2" s="546"/>
      <c r="TWO2" s="539"/>
      <c r="TWP2" s="545"/>
      <c r="TWQ2" s="545"/>
      <c r="TWR2" s="546"/>
      <c r="TWS2" s="539"/>
      <c r="TWT2" s="545"/>
      <c r="TWU2" s="545"/>
      <c r="TWV2" s="546"/>
      <c r="TWW2" s="539"/>
      <c r="TWX2" s="545"/>
      <c r="TWY2" s="545"/>
      <c r="TWZ2" s="546"/>
      <c r="TXA2" s="539"/>
      <c r="TXB2" s="545"/>
      <c r="TXC2" s="545"/>
      <c r="TXD2" s="546"/>
      <c r="TXE2" s="539"/>
      <c r="TXF2" s="545"/>
      <c r="TXG2" s="545"/>
      <c r="TXH2" s="546"/>
      <c r="TXI2" s="539"/>
      <c r="TXJ2" s="545"/>
      <c r="TXK2" s="545"/>
      <c r="TXL2" s="546"/>
      <c r="TXM2" s="539"/>
      <c r="TXN2" s="545"/>
      <c r="TXO2" s="545"/>
      <c r="TXP2" s="546"/>
      <c r="TXQ2" s="539"/>
      <c r="TXR2" s="545"/>
      <c r="TXS2" s="545"/>
      <c r="TXT2" s="546"/>
      <c r="TXU2" s="539"/>
      <c r="TXV2" s="545"/>
      <c r="TXW2" s="545"/>
      <c r="TXX2" s="546"/>
      <c r="TXY2" s="539"/>
      <c r="TXZ2" s="545"/>
      <c r="TYA2" s="545"/>
      <c r="TYB2" s="546"/>
      <c r="TYC2" s="539"/>
      <c r="TYD2" s="545"/>
      <c r="TYE2" s="545"/>
      <c r="TYF2" s="546"/>
      <c r="TYG2" s="539"/>
      <c r="TYH2" s="545"/>
      <c r="TYI2" s="545"/>
      <c r="TYJ2" s="546"/>
      <c r="TYK2" s="539"/>
      <c r="TYL2" s="545"/>
      <c r="TYM2" s="545"/>
      <c r="TYN2" s="546"/>
      <c r="TYO2" s="539"/>
      <c r="TYP2" s="545"/>
      <c r="TYQ2" s="545"/>
      <c r="TYR2" s="546"/>
      <c r="TYS2" s="539"/>
      <c r="TYT2" s="545"/>
      <c r="TYU2" s="545"/>
      <c r="TYV2" s="546"/>
      <c r="TYW2" s="539"/>
      <c r="TYX2" s="545"/>
      <c r="TYY2" s="545"/>
      <c r="TYZ2" s="546"/>
      <c r="TZA2" s="539"/>
      <c r="TZB2" s="545"/>
      <c r="TZC2" s="545"/>
      <c r="TZD2" s="546"/>
      <c r="TZE2" s="539"/>
      <c r="TZF2" s="545"/>
      <c r="TZG2" s="545"/>
      <c r="TZH2" s="546"/>
      <c r="TZI2" s="539"/>
      <c r="TZJ2" s="545"/>
      <c r="TZK2" s="545"/>
      <c r="TZL2" s="546"/>
      <c r="TZM2" s="539"/>
      <c r="TZN2" s="545"/>
      <c r="TZO2" s="545"/>
      <c r="TZP2" s="546"/>
      <c r="TZQ2" s="539"/>
      <c r="TZR2" s="545"/>
      <c r="TZS2" s="545"/>
      <c r="TZT2" s="546"/>
      <c r="TZU2" s="539"/>
      <c r="TZV2" s="545"/>
      <c r="TZW2" s="545"/>
      <c r="TZX2" s="546"/>
      <c r="TZY2" s="539"/>
      <c r="TZZ2" s="545"/>
      <c r="UAA2" s="545"/>
      <c r="UAB2" s="546"/>
      <c r="UAC2" s="539"/>
      <c r="UAD2" s="545"/>
      <c r="UAE2" s="545"/>
      <c r="UAF2" s="546"/>
      <c r="UAG2" s="539"/>
      <c r="UAH2" s="545"/>
      <c r="UAI2" s="545"/>
      <c r="UAJ2" s="546"/>
      <c r="UAK2" s="539"/>
      <c r="UAL2" s="545"/>
      <c r="UAM2" s="545"/>
      <c r="UAN2" s="546"/>
      <c r="UAO2" s="539"/>
      <c r="UAP2" s="545"/>
      <c r="UAQ2" s="545"/>
      <c r="UAR2" s="546"/>
      <c r="UAS2" s="539"/>
      <c r="UAT2" s="545"/>
      <c r="UAU2" s="545"/>
      <c r="UAV2" s="546"/>
      <c r="UAW2" s="539"/>
      <c r="UAX2" s="545"/>
      <c r="UAY2" s="545"/>
      <c r="UAZ2" s="546"/>
      <c r="UBA2" s="539"/>
      <c r="UBB2" s="545"/>
      <c r="UBC2" s="545"/>
      <c r="UBD2" s="546"/>
      <c r="UBE2" s="539"/>
      <c r="UBF2" s="545"/>
      <c r="UBG2" s="545"/>
      <c r="UBH2" s="546"/>
      <c r="UBI2" s="539"/>
      <c r="UBJ2" s="545"/>
      <c r="UBK2" s="545"/>
      <c r="UBL2" s="546"/>
      <c r="UBM2" s="539"/>
      <c r="UBN2" s="545"/>
      <c r="UBO2" s="545"/>
      <c r="UBP2" s="546"/>
      <c r="UBQ2" s="539"/>
      <c r="UBR2" s="545"/>
      <c r="UBS2" s="545"/>
      <c r="UBT2" s="546"/>
      <c r="UBU2" s="539"/>
      <c r="UBV2" s="545"/>
      <c r="UBW2" s="545"/>
      <c r="UBX2" s="546"/>
      <c r="UBY2" s="539"/>
      <c r="UBZ2" s="545"/>
      <c r="UCA2" s="545"/>
      <c r="UCB2" s="546"/>
      <c r="UCC2" s="539"/>
      <c r="UCD2" s="545"/>
      <c r="UCE2" s="545"/>
      <c r="UCF2" s="546"/>
      <c r="UCG2" s="539"/>
      <c r="UCH2" s="545"/>
      <c r="UCI2" s="545"/>
      <c r="UCJ2" s="546"/>
      <c r="UCK2" s="539"/>
      <c r="UCL2" s="545"/>
      <c r="UCM2" s="545"/>
      <c r="UCN2" s="546"/>
      <c r="UCO2" s="539"/>
      <c r="UCP2" s="545"/>
      <c r="UCQ2" s="545"/>
      <c r="UCR2" s="546"/>
      <c r="UCS2" s="539"/>
      <c r="UCT2" s="545"/>
      <c r="UCU2" s="545"/>
      <c r="UCV2" s="546"/>
      <c r="UCW2" s="539"/>
      <c r="UCX2" s="545"/>
      <c r="UCY2" s="545"/>
      <c r="UCZ2" s="546"/>
      <c r="UDA2" s="539"/>
      <c r="UDB2" s="545"/>
      <c r="UDC2" s="545"/>
      <c r="UDD2" s="546"/>
      <c r="UDE2" s="539"/>
      <c r="UDF2" s="545"/>
      <c r="UDG2" s="545"/>
      <c r="UDH2" s="546"/>
      <c r="UDI2" s="539"/>
      <c r="UDJ2" s="545"/>
      <c r="UDK2" s="545"/>
      <c r="UDL2" s="546"/>
      <c r="UDM2" s="539"/>
      <c r="UDN2" s="545"/>
      <c r="UDO2" s="545"/>
      <c r="UDP2" s="546"/>
      <c r="UDQ2" s="539"/>
      <c r="UDR2" s="545"/>
      <c r="UDS2" s="545"/>
      <c r="UDT2" s="546"/>
      <c r="UDU2" s="539"/>
      <c r="UDV2" s="545"/>
      <c r="UDW2" s="545"/>
      <c r="UDX2" s="546"/>
      <c r="UDY2" s="539"/>
      <c r="UDZ2" s="545"/>
      <c r="UEA2" s="545"/>
      <c r="UEB2" s="546"/>
      <c r="UEC2" s="539"/>
      <c r="UED2" s="545"/>
      <c r="UEE2" s="545"/>
      <c r="UEF2" s="546"/>
      <c r="UEG2" s="539"/>
      <c r="UEH2" s="545"/>
      <c r="UEI2" s="545"/>
      <c r="UEJ2" s="546"/>
      <c r="UEK2" s="539"/>
      <c r="UEL2" s="545"/>
      <c r="UEM2" s="545"/>
      <c r="UEN2" s="546"/>
      <c r="UEO2" s="539"/>
      <c r="UEP2" s="545"/>
      <c r="UEQ2" s="545"/>
      <c r="UER2" s="546"/>
      <c r="UES2" s="539"/>
      <c r="UET2" s="545"/>
      <c r="UEU2" s="545"/>
      <c r="UEV2" s="546"/>
      <c r="UEW2" s="539"/>
      <c r="UEX2" s="545"/>
      <c r="UEY2" s="545"/>
      <c r="UEZ2" s="546"/>
      <c r="UFA2" s="539"/>
      <c r="UFB2" s="545"/>
      <c r="UFC2" s="545"/>
      <c r="UFD2" s="546"/>
      <c r="UFE2" s="539"/>
      <c r="UFF2" s="545"/>
      <c r="UFG2" s="545"/>
      <c r="UFH2" s="546"/>
      <c r="UFI2" s="539"/>
      <c r="UFJ2" s="545"/>
      <c r="UFK2" s="545"/>
      <c r="UFL2" s="546"/>
      <c r="UFM2" s="539"/>
      <c r="UFN2" s="545"/>
      <c r="UFO2" s="545"/>
      <c r="UFP2" s="546"/>
      <c r="UFQ2" s="539"/>
      <c r="UFR2" s="545"/>
      <c r="UFS2" s="545"/>
      <c r="UFT2" s="546"/>
      <c r="UFU2" s="539"/>
      <c r="UFV2" s="545"/>
      <c r="UFW2" s="545"/>
      <c r="UFX2" s="546"/>
      <c r="UFY2" s="539"/>
      <c r="UFZ2" s="545"/>
      <c r="UGA2" s="545"/>
      <c r="UGB2" s="546"/>
      <c r="UGC2" s="539"/>
      <c r="UGD2" s="545"/>
      <c r="UGE2" s="545"/>
      <c r="UGF2" s="546"/>
      <c r="UGG2" s="539"/>
      <c r="UGH2" s="545"/>
      <c r="UGI2" s="545"/>
      <c r="UGJ2" s="546"/>
      <c r="UGK2" s="539"/>
      <c r="UGL2" s="545"/>
      <c r="UGM2" s="545"/>
      <c r="UGN2" s="546"/>
      <c r="UGO2" s="539"/>
      <c r="UGP2" s="545"/>
      <c r="UGQ2" s="545"/>
      <c r="UGR2" s="546"/>
      <c r="UGS2" s="539"/>
      <c r="UGT2" s="545"/>
      <c r="UGU2" s="545"/>
      <c r="UGV2" s="546"/>
      <c r="UGW2" s="539"/>
      <c r="UGX2" s="545"/>
      <c r="UGY2" s="545"/>
      <c r="UGZ2" s="546"/>
      <c r="UHA2" s="539"/>
      <c r="UHB2" s="545"/>
      <c r="UHC2" s="545"/>
      <c r="UHD2" s="546"/>
      <c r="UHE2" s="539"/>
      <c r="UHF2" s="545"/>
      <c r="UHG2" s="545"/>
      <c r="UHH2" s="546"/>
      <c r="UHI2" s="539"/>
      <c r="UHJ2" s="545"/>
      <c r="UHK2" s="545"/>
      <c r="UHL2" s="546"/>
      <c r="UHM2" s="539"/>
      <c r="UHN2" s="545"/>
      <c r="UHO2" s="545"/>
      <c r="UHP2" s="546"/>
      <c r="UHQ2" s="539"/>
      <c r="UHR2" s="545"/>
      <c r="UHS2" s="545"/>
      <c r="UHT2" s="546"/>
      <c r="UHU2" s="539"/>
      <c r="UHV2" s="545"/>
      <c r="UHW2" s="545"/>
      <c r="UHX2" s="546"/>
      <c r="UHY2" s="539"/>
      <c r="UHZ2" s="545"/>
      <c r="UIA2" s="545"/>
      <c r="UIB2" s="546"/>
      <c r="UIC2" s="539"/>
      <c r="UID2" s="545"/>
      <c r="UIE2" s="545"/>
      <c r="UIF2" s="546"/>
      <c r="UIG2" s="539"/>
      <c r="UIH2" s="545"/>
      <c r="UII2" s="545"/>
      <c r="UIJ2" s="546"/>
      <c r="UIK2" s="539"/>
      <c r="UIL2" s="545"/>
      <c r="UIM2" s="545"/>
      <c r="UIN2" s="546"/>
      <c r="UIO2" s="539"/>
      <c r="UIP2" s="545"/>
      <c r="UIQ2" s="545"/>
      <c r="UIR2" s="546"/>
      <c r="UIS2" s="539"/>
      <c r="UIT2" s="545"/>
      <c r="UIU2" s="545"/>
      <c r="UIV2" s="546"/>
      <c r="UIW2" s="539"/>
      <c r="UIX2" s="545"/>
      <c r="UIY2" s="545"/>
      <c r="UIZ2" s="546"/>
      <c r="UJA2" s="539"/>
      <c r="UJB2" s="545"/>
      <c r="UJC2" s="545"/>
      <c r="UJD2" s="546"/>
      <c r="UJE2" s="539"/>
      <c r="UJF2" s="545"/>
      <c r="UJG2" s="545"/>
      <c r="UJH2" s="546"/>
      <c r="UJI2" s="539"/>
      <c r="UJJ2" s="545"/>
      <c r="UJK2" s="545"/>
      <c r="UJL2" s="546"/>
      <c r="UJM2" s="539"/>
      <c r="UJN2" s="545"/>
      <c r="UJO2" s="545"/>
      <c r="UJP2" s="546"/>
      <c r="UJQ2" s="539"/>
      <c r="UJR2" s="545"/>
      <c r="UJS2" s="545"/>
      <c r="UJT2" s="546"/>
      <c r="UJU2" s="539"/>
      <c r="UJV2" s="545"/>
      <c r="UJW2" s="545"/>
      <c r="UJX2" s="546"/>
      <c r="UJY2" s="539"/>
      <c r="UJZ2" s="545"/>
      <c r="UKA2" s="545"/>
      <c r="UKB2" s="546"/>
      <c r="UKC2" s="539"/>
      <c r="UKD2" s="545"/>
      <c r="UKE2" s="545"/>
      <c r="UKF2" s="546"/>
      <c r="UKG2" s="539"/>
      <c r="UKH2" s="545"/>
      <c r="UKI2" s="545"/>
      <c r="UKJ2" s="546"/>
      <c r="UKK2" s="539"/>
      <c r="UKL2" s="545"/>
      <c r="UKM2" s="545"/>
      <c r="UKN2" s="546"/>
      <c r="UKO2" s="539"/>
      <c r="UKP2" s="545"/>
      <c r="UKQ2" s="545"/>
      <c r="UKR2" s="546"/>
      <c r="UKS2" s="539"/>
      <c r="UKT2" s="545"/>
      <c r="UKU2" s="545"/>
      <c r="UKV2" s="546"/>
      <c r="UKW2" s="539"/>
      <c r="UKX2" s="545"/>
      <c r="UKY2" s="545"/>
      <c r="UKZ2" s="546"/>
      <c r="ULA2" s="539"/>
      <c r="ULB2" s="545"/>
      <c r="ULC2" s="545"/>
      <c r="ULD2" s="546"/>
      <c r="ULE2" s="539"/>
      <c r="ULF2" s="545"/>
      <c r="ULG2" s="545"/>
      <c r="ULH2" s="546"/>
      <c r="ULI2" s="539"/>
      <c r="ULJ2" s="545"/>
      <c r="ULK2" s="545"/>
      <c r="ULL2" s="546"/>
      <c r="ULM2" s="539"/>
      <c r="ULN2" s="545"/>
      <c r="ULO2" s="545"/>
      <c r="ULP2" s="546"/>
      <c r="ULQ2" s="539"/>
      <c r="ULR2" s="545"/>
      <c r="ULS2" s="545"/>
      <c r="ULT2" s="546"/>
      <c r="ULU2" s="539"/>
      <c r="ULV2" s="545"/>
      <c r="ULW2" s="545"/>
      <c r="ULX2" s="546"/>
      <c r="ULY2" s="539"/>
      <c r="ULZ2" s="545"/>
      <c r="UMA2" s="545"/>
      <c r="UMB2" s="546"/>
      <c r="UMC2" s="539"/>
      <c r="UMD2" s="545"/>
      <c r="UME2" s="545"/>
      <c r="UMF2" s="546"/>
      <c r="UMG2" s="539"/>
      <c r="UMH2" s="545"/>
      <c r="UMI2" s="545"/>
      <c r="UMJ2" s="546"/>
      <c r="UMK2" s="539"/>
      <c r="UML2" s="545"/>
      <c r="UMM2" s="545"/>
      <c r="UMN2" s="546"/>
      <c r="UMO2" s="539"/>
      <c r="UMP2" s="545"/>
      <c r="UMQ2" s="545"/>
      <c r="UMR2" s="546"/>
      <c r="UMS2" s="539"/>
      <c r="UMT2" s="545"/>
      <c r="UMU2" s="545"/>
      <c r="UMV2" s="546"/>
      <c r="UMW2" s="539"/>
      <c r="UMX2" s="545"/>
      <c r="UMY2" s="545"/>
      <c r="UMZ2" s="546"/>
      <c r="UNA2" s="539"/>
      <c r="UNB2" s="545"/>
      <c r="UNC2" s="545"/>
      <c r="UND2" s="546"/>
      <c r="UNE2" s="539"/>
      <c r="UNF2" s="545"/>
      <c r="UNG2" s="545"/>
      <c r="UNH2" s="546"/>
      <c r="UNI2" s="539"/>
      <c r="UNJ2" s="545"/>
      <c r="UNK2" s="545"/>
      <c r="UNL2" s="546"/>
      <c r="UNM2" s="539"/>
      <c r="UNN2" s="545"/>
      <c r="UNO2" s="545"/>
      <c r="UNP2" s="546"/>
      <c r="UNQ2" s="539"/>
      <c r="UNR2" s="545"/>
      <c r="UNS2" s="545"/>
      <c r="UNT2" s="546"/>
      <c r="UNU2" s="539"/>
      <c r="UNV2" s="545"/>
      <c r="UNW2" s="545"/>
      <c r="UNX2" s="546"/>
      <c r="UNY2" s="539"/>
      <c r="UNZ2" s="545"/>
      <c r="UOA2" s="545"/>
      <c r="UOB2" s="546"/>
      <c r="UOC2" s="539"/>
      <c r="UOD2" s="545"/>
      <c r="UOE2" s="545"/>
      <c r="UOF2" s="546"/>
      <c r="UOG2" s="539"/>
      <c r="UOH2" s="545"/>
      <c r="UOI2" s="545"/>
      <c r="UOJ2" s="546"/>
      <c r="UOK2" s="539"/>
      <c r="UOL2" s="545"/>
      <c r="UOM2" s="545"/>
      <c r="UON2" s="546"/>
      <c r="UOO2" s="539"/>
      <c r="UOP2" s="545"/>
      <c r="UOQ2" s="545"/>
      <c r="UOR2" s="546"/>
      <c r="UOS2" s="539"/>
      <c r="UOT2" s="545"/>
      <c r="UOU2" s="545"/>
      <c r="UOV2" s="546"/>
      <c r="UOW2" s="539"/>
      <c r="UOX2" s="545"/>
      <c r="UOY2" s="545"/>
      <c r="UOZ2" s="546"/>
      <c r="UPA2" s="539"/>
      <c r="UPB2" s="545"/>
      <c r="UPC2" s="545"/>
      <c r="UPD2" s="546"/>
      <c r="UPE2" s="539"/>
      <c r="UPF2" s="545"/>
      <c r="UPG2" s="545"/>
      <c r="UPH2" s="546"/>
      <c r="UPI2" s="539"/>
      <c r="UPJ2" s="545"/>
      <c r="UPK2" s="545"/>
      <c r="UPL2" s="546"/>
      <c r="UPM2" s="539"/>
      <c r="UPN2" s="545"/>
      <c r="UPO2" s="545"/>
      <c r="UPP2" s="546"/>
      <c r="UPQ2" s="539"/>
      <c r="UPR2" s="545"/>
      <c r="UPS2" s="545"/>
      <c r="UPT2" s="546"/>
      <c r="UPU2" s="539"/>
      <c r="UPV2" s="545"/>
      <c r="UPW2" s="545"/>
      <c r="UPX2" s="546"/>
      <c r="UPY2" s="539"/>
      <c r="UPZ2" s="545"/>
      <c r="UQA2" s="545"/>
      <c r="UQB2" s="546"/>
      <c r="UQC2" s="539"/>
      <c r="UQD2" s="545"/>
      <c r="UQE2" s="545"/>
      <c r="UQF2" s="546"/>
      <c r="UQG2" s="539"/>
      <c r="UQH2" s="545"/>
      <c r="UQI2" s="545"/>
      <c r="UQJ2" s="546"/>
      <c r="UQK2" s="539"/>
      <c r="UQL2" s="545"/>
      <c r="UQM2" s="545"/>
      <c r="UQN2" s="546"/>
      <c r="UQO2" s="539"/>
      <c r="UQP2" s="545"/>
      <c r="UQQ2" s="545"/>
      <c r="UQR2" s="546"/>
      <c r="UQS2" s="539"/>
      <c r="UQT2" s="545"/>
      <c r="UQU2" s="545"/>
      <c r="UQV2" s="546"/>
      <c r="UQW2" s="539"/>
      <c r="UQX2" s="545"/>
      <c r="UQY2" s="545"/>
      <c r="UQZ2" s="546"/>
      <c r="URA2" s="539"/>
      <c r="URB2" s="545"/>
      <c r="URC2" s="545"/>
      <c r="URD2" s="546"/>
      <c r="URE2" s="539"/>
      <c r="URF2" s="545"/>
      <c r="URG2" s="545"/>
      <c r="URH2" s="546"/>
      <c r="URI2" s="539"/>
      <c r="URJ2" s="545"/>
      <c r="URK2" s="545"/>
      <c r="URL2" s="546"/>
      <c r="URM2" s="539"/>
      <c r="URN2" s="545"/>
      <c r="URO2" s="545"/>
      <c r="URP2" s="546"/>
      <c r="URQ2" s="539"/>
      <c r="URR2" s="545"/>
      <c r="URS2" s="545"/>
      <c r="URT2" s="546"/>
      <c r="URU2" s="539"/>
      <c r="URV2" s="545"/>
      <c r="URW2" s="545"/>
      <c r="URX2" s="546"/>
      <c r="URY2" s="539"/>
      <c r="URZ2" s="545"/>
      <c r="USA2" s="545"/>
      <c r="USB2" s="546"/>
      <c r="USC2" s="539"/>
      <c r="USD2" s="545"/>
      <c r="USE2" s="545"/>
      <c r="USF2" s="546"/>
      <c r="USG2" s="539"/>
      <c r="USH2" s="545"/>
      <c r="USI2" s="545"/>
      <c r="USJ2" s="546"/>
      <c r="USK2" s="539"/>
      <c r="USL2" s="545"/>
      <c r="USM2" s="545"/>
      <c r="USN2" s="546"/>
      <c r="USO2" s="539"/>
      <c r="USP2" s="545"/>
      <c r="USQ2" s="545"/>
      <c r="USR2" s="546"/>
      <c r="USS2" s="539"/>
      <c r="UST2" s="545"/>
      <c r="USU2" s="545"/>
      <c r="USV2" s="546"/>
      <c r="USW2" s="539"/>
      <c r="USX2" s="545"/>
      <c r="USY2" s="545"/>
      <c r="USZ2" s="546"/>
      <c r="UTA2" s="539"/>
      <c r="UTB2" s="545"/>
      <c r="UTC2" s="545"/>
      <c r="UTD2" s="546"/>
      <c r="UTE2" s="539"/>
      <c r="UTF2" s="545"/>
      <c r="UTG2" s="545"/>
      <c r="UTH2" s="546"/>
      <c r="UTI2" s="539"/>
      <c r="UTJ2" s="545"/>
      <c r="UTK2" s="545"/>
      <c r="UTL2" s="546"/>
      <c r="UTM2" s="539"/>
      <c r="UTN2" s="545"/>
      <c r="UTO2" s="545"/>
      <c r="UTP2" s="546"/>
      <c r="UTQ2" s="539"/>
      <c r="UTR2" s="545"/>
      <c r="UTS2" s="545"/>
      <c r="UTT2" s="546"/>
      <c r="UTU2" s="539"/>
      <c r="UTV2" s="545"/>
      <c r="UTW2" s="545"/>
      <c r="UTX2" s="546"/>
      <c r="UTY2" s="539"/>
      <c r="UTZ2" s="545"/>
      <c r="UUA2" s="545"/>
      <c r="UUB2" s="546"/>
      <c r="UUC2" s="539"/>
      <c r="UUD2" s="545"/>
      <c r="UUE2" s="545"/>
      <c r="UUF2" s="546"/>
      <c r="UUG2" s="539"/>
      <c r="UUH2" s="545"/>
      <c r="UUI2" s="545"/>
      <c r="UUJ2" s="546"/>
      <c r="UUK2" s="539"/>
      <c r="UUL2" s="545"/>
      <c r="UUM2" s="545"/>
      <c r="UUN2" s="546"/>
      <c r="UUO2" s="539"/>
      <c r="UUP2" s="545"/>
      <c r="UUQ2" s="545"/>
      <c r="UUR2" s="546"/>
      <c r="UUS2" s="539"/>
      <c r="UUT2" s="545"/>
      <c r="UUU2" s="545"/>
      <c r="UUV2" s="546"/>
      <c r="UUW2" s="539"/>
      <c r="UUX2" s="545"/>
      <c r="UUY2" s="545"/>
      <c r="UUZ2" s="546"/>
      <c r="UVA2" s="539"/>
      <c r="UVB2" s="545"/>
      <c r="UVC2" s="545"/>
      <c r="UVD2" s="546"/>
      <c r="UVE2" s="539"/>
      <c r="UVF2" s="545"/>
      <c r="UVG2" s="545"/>
      <c r="UVH2" s="546"/>
      <c r="UVI2" s="539"/>
      <c r="UVJ2" s="545"/>
      <c r="UVK2" s="545"/>
      <c r="UVL2" s="546"/>
      <c r="UVM2" s="539"/>
      <c r="UVN2" s="545"/>
      <c r="UVO2" s="545"/>
      <c r="UVP2" s="546"/>
      <c r="UVQ2" s="539"/>
      <c r="UVR2" s="545"/>
      <c r="UVS2" s="545"/>
      <c r="UVT2" s="546"/>
      <c r="UVU2" s="539"/>
      <c r="UVV2" s="545"/>
      <c r="UVW2" s="545"/>
      <c r="UVX2" s="546"/>
      <c r="UVY2" s="539"/>
      <c r="UVZ2" s="545"/>
      <c r="UWA2" s="545"/>
      <c r="UWB2" s="546"/>
      <c r="UWC2" s="539"/>
      <c r="UWD2" s="545"/>
      <c r="UWE2" s="545"/>
      <c r="UWF2" s="546"/>
      <c r="UWG2" s="539"/>
      <c r="UWH2" s="545"/>
      <c r="UWI2" s="545"/>
      <c r="UWJ2" s="546"/>
      <c r="UWK2" s="539"/>
      <c r="UWL2" s="545"/>
      <c r="UWM2" s="545"/>
      <c r="UWN2" s="546"/>
      <c r="UWO2" s="539"/>
      <c r="UWP2" s="545"/>
      <c r="UWQ2" s="545"/>
      <c r="UWR2" s="546"/>
      <c r="UWS2" s="539"/>
      <c r="UWT2" s="545"/>
      <c r="UWU2" s="545"/>
      <c r="UWV2" s="546"/>
      <c r="UWW2" s="539"/>
      <c r="UWX2" s="545"/>
      <c r="UWY2" s="545"/>
      <c r="UWZ2" s="546"/>
      <c r="UXA2" s="539"/>
      <c r="UXB2" s="545"/>
      <c r="UXC2" s="545"/>
      <c r="UXD2" s="546"/>
      <c r="UXE2" s="539"/>
      <c r="UXF2" s="545"/>
      <c r="UXG2" s="545"/>
      <c r="UXH2" s="546"/>
      <c r="UXI2" s="539"/>
      <c r="UXJ2" s="545"/>
      <c r="UXK2" s="545"/>
      <c r="UXL2" s="546"/>
      <c r="UXM2" s="539"/>
      <c r="UXN2" s="545"/>
      <c r="UXO2" s="545"/>
      <c r="UXP2" s="546"/>
      <c r="UXQ2" s="539"/>
      <c r="UXR2" s="545"/>
      <c r="UXS2" s="545"/>
      <c r="UXT2" s="546"/>
      <c r="UXU2" s="539"/>
      <c r="UXV2" s="545"/>
      <c r="UXW2" s="545"/>
      <c r="UXX2" s="546"/>
      <c r="UXY2" s="539"/>
      <c r="UXZ2" s="545"/>
      <c r="UYA2" s="545"/>
      <c r="UYB2" s="546"/>
      <c r="UYC2" s="539"/>
      <c r="UYD2" s="545"/>
      <c r="UYE2" s="545"/>
      <c r="UYF2" s="546"/>
      <c r="UYG2" s="539"/>
      <c r="UYH2" s="545"/>
      <c r="UYI2" s="545"/>
      <c r="UYJ2" s="546"/>
      <c r="UYK2" s="539"/>
      <c r="UYL2" s="545"/>
      <c r="UYM2" s="545"/>
      <c r="UYN2" s="546"/>
      <c r="UYO2" s="539"/>
      <c r="UYP2" s="545"/>
      <c r="UYQ2" s="545"/>
      <c r="UYR2" s="546"/>
      <c r="UYS2" s="539"/>
      <c r="UYT2" s="545"/>
      <c r="UYU2" s="545"/>
      <c r="UYV2" s="546"/>
      <c r="UYW2" s="539"/>
      <c r="UYX2" s="545"/>
      <c r="UYY2" s="545"/>
      <c r="UYZ2" s="546"/>
      <c r="UZA2" s="539"/>
      <c r="UZB2" s="545"/>
      <c r="UZC2" s="545"/>
      <c r="UZD2" s="546"/>
      <c r="UZE2" s="539"/>
      <c r="UZF2" s="545"/>
      <c r="UZG2" s="545"/>
      <c r="UZH2" s="546"/>
      <c r="UZI2" s="539"/>
      <c r="UZJ2" s="545"/>
      <c r="UZK2" s="545"/>
      <c r="UZL2" s="546"/>
      <c r="UZM2" s="539"/>
      <c r="UZN2" s="545"/>
      <c r="UZO2" s="545"/>
      <c r="UZP2" s="546"/>
      <c r="UZQ2" s="539"/>
      <c r="UZR2" s="545"/>
      <c r="UZS2" s="545"/>
      <c r="UZT2" s="546"/>
      <c r="UZU2" s="539"/>
      <c r="UZV2" s="545"/>
      <c r="UZW2" s="545"/>
      <c r="UZX2" s="546"/>
      <c r="UZY2" s="539"/>
      <c r="UZZ2" s="545"/>
      <c r="VAA2" s="545"/>
      <c r="VAB2" s="546"/>
      <c r="VAC2" s="539"/>
      <c r="VAD2" s="545"/>
      <c r="VAE2" s="545"/>
      <c r="VAF2" s="546"/>
      <c r="VAG2" s="539"/>
      <c r="VAH2" s="545"/>
      <c r="VAI2" s="545"/>
      <c r="VAJ2" s="546"/>
      <c r="VAK2" s="539"/>
      <c r="VAL2" s="545"/>
      <c r="VAM2" s="545"/>
      <c r="VAN2" s="546"/>
      <c r="VAO2" s="539"/>
      <c r="VAP2" s="545"/>
      <c r="VAQ2" s="545"/>
      <c r="VAR2" s="546"/>
      <c r="VAS2" s="539"/>
      <c r="VAT2" s="545"/>
      <c r="VAU2" s="545"/>
      <c r="VAV2" s="546"/>
      <c r="VAW2" s="539"/>
      <c r="VAX2" s="545"/>
      <c r="VAY2" s="545"/>
      <c r="VAZ2" s="546"/>
      <c r="VBA2" s="539"/>
      <c r="VBB2" s="545"/>
      <c r="VBC2" s="545"/>
      <c r="VBD2" s="546"/>
      <c r="VBE2" s="539"/>
      <c r="VBF2" s="545"/>
      <c r="VBG2" s="545"/>
      <c r="VBH2" s="546"/>
      <c r="VBI2" s="539"/>
      <c r="VBJ2" s="545"/>
      <c r="VBK2" s="545"/>
      <c r="VBL2" s="546"/>
      <c r="VBM2" s="539"/>
      <c r="VBN2" s="545"/>
      <c r="VBO2" s="545"/>
      <c r="VBP2" s="546"/>
      <c r="VBQ2" s="539"/>
      <c r="VBR2" s="545"/>
      <c r="VBS2" s="545"/>
      <c r="VBT2" s="546"/>
      <c r="VBU2" s="539"/>
      <c r="VBV2" s="545"/>
      <c r="VBW2" s="545"/>
      <c r="VBX2" s="546"/>
      <c r="VBY2" s="539"/>
      <c r="VBZ2" s="545"/>
      <c r="VCA2" s="545"/>
      <c r="VCB2" s="546"/>
      <c r="VCC2" s="539"/>
      <c r="VCD2" s="545"/>
      <c r="VCE2" s="545"/>
      <c r="VCF2" s="546"/>
      <c r="VCG2" s="539"/>
      <c r="VCH2" s="545"/>
      <c r="VCI2" s="545"/>
      <c r="VCJ2" s="546"/>
      <c r="VCK2" s="539"/>
      <c r="VCL2" s="545"/>
      <c r="VCM2" s="545"/>
      <c r="VCN2" s="546"/>
      <c r="VCO2" s="539"/>
      <c r="VCP2" s="545"/>
      <c r="VCQ2" s="545"/>
      <c r="VCR2" s="546"/>
      <c r="VCS2" s="539"/>
      <c r="VCT2" s="545"/>
      <c r="VCU2" s="545"/>
      <c r="VCV2" s="546"/>
      <c r="VCW2" s="539"/>
      <c r="VCX2" s="545"/>
      <c r="VCY2" s="545"/>
      <c r="VCZ2" s="546"/>
      <c r="VDA2" s="539"/>
      <c r="VDB2" s="545"/>
      <c r="VDC2" s="545"/>
      <c r="VDD2" s="546"/>
      <c r="VDE2" s="539"/>
      <c r="VDF2" s="545"/>
      <c r="VDG2" s="545"/>
      <c r="VDH2" s="546"/>
      <c r="VDI2" s="539"/>
      <c r="VDJ2" s="545"/>
      <c r="VDK2" s="545"/>
      <c r="VDL2" s="546"/>
      <c r="VDM2" s="539"/>
      <c r="VDN2" s="545"/>
      <c r="VDO2" s="545"/>
      <c r="VDP2" s="546"/>
      <c r="VDQ2" s="539"/>
      <c r="VDR2" s="545"/>
      <c r="VDS2" s="545"/>
      <c r="VDT2" s="546"/>
      <c r="VDU2" s="539"/>
      <c r="VDV2" s="545"/>
      <c r="VDW2" s="545"/>
      <c r="VDX2" s="546"/>
      <c r="VDY2" s="539"/>
      <c r="VDZ2" s="545"/>
      <c r="VEA2" s="545"/>
      <c r="VEB2" s="546"/>
      <c r="VEC2" s="539"/>
      <c r="VED2" s="545"/>
      <c r="VEE2" s="545"/>
      <c r="VEF2" s="546"/>
      <c r="VEG2" s="539"/>
      <c r="VEH2" s="545"/>
      <c r="VEI2" s="545"/>
      <c r="VEJ2" s="546"/>
      <c r="VEK2" s="539"/>
      <c r="VEL2" s="545"/>
      <c r="VEM2" s="545"/>
      <c r="VEN2" s="546"/>
      <c r="VEO2" s="539"/>
      <c r="VEP2" s="545"/>
      <c r="VEQ2" s="545"/>
      <c r="VER2" s="546"/>
      <c r="VES2" s="539"/>
      <c r="VET2" s="545"/>
      <c r="VEU2" s="545"/>
      <c r="VEV2" s="546"/>
      <c r="VEW2" s="539"/>
      <c r="VEX2" s="545"/>
      <c r="VEY2" s="545"/>
      <c r="VEZ2" s="546"/>
      <c r="VFA2" s="539"/>
      <c r="VFB2" s="545"/>
      <c r="VFC2" s="545"/>
      <c r="VFD2" s="546"/>
      <c r="VFE2" s="539"/>
      <c r="VFF2" s="545"/>
      <c r="VFG2" s="545"/>
      <c r="VFH2" s="546"/>
      <c r="VFI2" s="539"/>
      <c r="VFJ2" s="545"/>
      <c r="VFK2" s="545"/>
      <c r="VFL2" s="546"/>
      <c r="VFM2" s="539"/>
      <c r="VFN2" s="545"/>
      <c r="VFO2" s="545"/>
      <c r="VFP2" s="546"/>
      <c r="VFQ2" s="539"/>
      <c r="VFR2" s="545"/>
      <c r="VFS2" s="545"/>
      <c r="VFT2" s="546"/>
      <c r="VFU2" s="539"/>
      <c r="VFV2" s="545"/>
      <c r="VFW2" s="545"/>
      <c r="VFX2" s="546"/>
      <c r="VFY2" s="539"/>
      <c r="VFZ2" s="545"/>
      <c r="VGA2" s="545"/>
      <c r="VGB2" s="546"/>
      <c r="VGC2" s="539"/>
      <c r="VGD2" s="545"/>
      <c r="VGE2" s="545"/>
      <c r="VGF2" s="546"/>
      <c r="VGG2" s="539"/>
      <c r="VGH2" s="545"/>
      <c r="VGI2" s="545"/>
      <c r="VGJ2" s="546"/>
      <c r="VGK2" s="539"/>
      <c r="VGL2" s="545"/>
      <c r="VGM2" s="545"/>
      <c r="VGN2" s="546"/>
      <c r="VGO2" s="539"/>
      <c r="VGP2" s="545"/>
      <c r="VGQ2" s="545"/>
      <c r="VGR2" s="546"/>
      <c r="VGS2" s="539"/>
      <c r="VGT2" s="545"/>
      <c r="VGU2" s="545"/>
      <c r="VGV2" s="546"/>
      <c r="VGW2" s="539"/>
      <c r="VGX2" s="545"/>
      <c r="VGY2" s="545"/>
      <c r="VGZ2" s="546"/>
      <c r="VHA2" s="539"/>
      <c r="VHB2" s="545"/>
      <c r="VHC2" s="545"/>
      <c r="VHD2" s="546"/>
      <c r="VHE2" s="539"/>
      <c r="VHF2" s="545"/>
      <c r="VHG2" s="545"/>
      <c r="VHH2" s="546"/>
      <c r="VHI2" s="539"/>
      <c r="VHJ2" s="545"/>
      <c r="VHK2" s="545"/>
      <c r="VHL2" s="546"/>
      <c r="VHM2" s="539"/>
      <c r="VHN2" s="545"/>
      <c r="VHO2" s="545"/>
      <c r="VHP2" s="546"/>
      <c r="VHQ2" s="539"/>
      <c r="VHR2" s="545"/>
      <c r="VHS2" s="545"/>
      <c r="VHT2" s="546"/>
      <c r="VHU2" s="539"/>
      <c r="VHV2" s="545"/>
      <c r="VHW2" s="545"/>
      <c r="VHX2" s="546"/>
      <c r="VHY2" s="539"/>
      <c r="VHZ2" s="545"/>
      <c r="VIA2" s="545"/>
      <c r="VIB2" s="546"/>
      <c r="VIC2" s="539"/>
      <c r="VID2" s="545"/>
      <c r="VIE2" s="545"/>
      <c r="VIF2" s="546"/>
      <c r="VIG2" s="539"/>
      <c r="VIH2" s="545"/>
      <c r="VII2" s="545"/>
      <c r="VIJ2" s="546"/>
      <c r="VIK2" s="539"/>
      <c r="VIL2" s="545"/>
      <c r="VIM2" s="545"/>
      <c r="VIN2" s="546"/>
      <c r="VIO2" s="539"/>
      <c r="VIP2" s="545"/>
      <c r="VIQ2" s="545"/>
      <c r="VIR2" s="546"/>
      <c r="VIS2" s="539"/>
      <c r="VIT2" s="545"/>
      <c r="VIU2" s="545"/>
      <c r="VIV2" s="546"/>
      <c r="VIW2" s="539"/>
      <c r="VIX2" s="545"/>
      <c r="VIY2" s="545"/>
      <c r="VIZ2" s="546"/>
      <c r="VJA2" s="539"/>
      <c r="VJB2" s="545"/>
      <c r="VJC2" s="545"/>
      <c r="VJD2" s="546"/>
      <c r="VJE2" s="539"/>
      <c r="VJF2" s="545"/>
      <c r="VJG2" s="545"/>
      <c r="VJH2" s="546"/>
      <c r="VJI2" s="539"/>
      <c r="VJJ2" s="545"/>
      <c r="VJK2" s="545"/>
      <c r="VJL2" s="546"/>
      <c r="VJM2" s="539"/>
      <c r="VJN2" s="545"/>
      <c r="VJO2" s="545"/>
      <c r="VJP2" s="546"/>
      <c r="VJQ2" s="539"/>
      <c r="VJR2" s="545"/>
      <c r="VJS2" s="545"/>
      <c r="VJT2" s="546"/>
      <c r="VJU2" s="539"/>
      <c r="VJV2" s="545"/>
      <c r="VJW2" s="545"/>
      <c r="VJX2" s="546"/>
      <c r="VJY2" s="539"/>
      <c r="VJZ2" s="545"/>
      <c r="VKA2" s="545"/>
      <c r="VKB2" s="546"/>
      <c r="VKC2" s="539"/>
      <c r="VKD2" s="545"/>
      <c r="VKE2" s="545"/>
      <c r="VKF2" s="546"/>
      <c r="VKG2" s="539"/>
      <c r="VKH2" s="545"/>
      <c r="VKI2" s="545"/>
      <c r="VKJ2" s="546"/>
      <c r="VKK2" s="539"/>
      <c r="VKL2" s="545"/>
      <c r="VKM2" s="545"/>
      <c r="VKN2" s="546"/>
      <c r="VKO2" s="539"/>
      <c r="VKP2" s="545"/>
      <c r="VKQ2" s="545"/>
      <c r="VKR2" s="546"/>
      <c r="VKS2" s="539"/>
      <c r="VKT2" s="545"/>
      <c r="VKU2" s="545"/>
      <c r="VKV2" s="546"/>
      <c r="VKW2" s="539"/>
      <c r="VKX2" s="545"/>
      <c r="VKY2" s="545"/>
      <c r="VKZ2" s="546"/>
      <c r="VLA2" s="539"/>
      <c r="VLB2" s="545"/>
      <c r="VLC2" s="545"/>
      <c r="VLD2" s="546"/>
      <c r="VLE2" s="539"/>
      <c r="VLF2" s="545"/>
      <c r="VLG2" s="545"/>
      <c r="VLH2" s="546"/>
      <c r="VLI2" s="539"/>
      <c r="VLJ2" s="545"/>
      <c r="VLK2" s="545"/>
      <c r="VLL2" s="546"/>
      <c r="VLM2" s="539"/>
      <c r="VLN2" s="545"/>
      <c r="VLO2" s="545"/>
      <c r="VLP2" s="546"/>
      <c r="VLQ2" s="539"/>
      <c r="VLR2" s="545"/>
      <c r="VLS2" s="545"/>
      <c r="VLT2" s="546"/>
      <c r="VLU2" s="539"/>
      <c r="VLV2" s="545"/>
      <c r="VLW2" s="545"/>
      <c r="VLX2" s="546"/>
      <c r="VLY2" s="539"/>
      <c r="VLZ2" s="545"/>
      <c r="VMA2" s="545"/>
      <c r="VMB2" s="546"/>
      <c r="VMC2" s="539"/>
      <c r="VMD2" s="545"/>
      <c r="VME2" s="545"/>
      <c r="VMF2" s="546"/>
      <c r="VMG2" s="539"/>
      <c r="VMH2" s="545"/>
      <c r="VMI2" s="545"/>
      <c r="VMJ2" s="546"/>
      <c r="VMK2" s="539"/>
      <c r="VML2" s="545"/>
      <c r="VMM2" s="545"/>
      <c r="VMN2" s="546"/>
      <c r="VMO2" s="539"/>
      <c r="VMP2" s="545"/>
      <c r="VMQ2" s="545"/>
      <c r="VMR2" s="546"/>
      <c r="VMS2" s="539"/>
      <c r="VMT2" s="545"/>
      <c r="VMU2" s="545"/>
      <c r="VMV2" s="546"/>
      <c r="VMW2" s="539"/>
      <c r="VMX2" s="545"/>
      <c r="VMY2" s="545"/>
      <c r="VMZ2" s="546"/>
      <c r="VNA2" s="539"/>
      <c r="VNB2" s="545"/>
      <c r="VNC2" s="545"/>
      <c r="VND2" s="546"/>
      <c r="VNE2" s="539"/>
      <c r="VNF2" s="545"/>
      <c r="VNG2" s="545"/>
      <c r="VNH2" s="546"/>
      <c r="VNI2" s="539"/>
      <c r="VNJ2" s="545"/>
      <c r="VNK2" s="545"/>
      <c r="VNL2" s="546"/>
      <c r="VNM2" s="539"/>
      <c r="VNN2" s="545"/>
      <c r="VNO2" s="545"/>
      <c r="VNP2" s="546"/>
      <c r="VNQ2" s="539"/>
      <c r="VNR2" s="545"/>
      <c r="VNS2" s="545"/>
      <c r="VNT2" s="546"/>
      <c r="VNU2" s="539"/>
      <c r="VNV2" s="545"/>
      <c r="VNW2" s="545"/>
      <c r="VNX2" s="546"/>
      <c r="VNY2" s="539"/>
      <c r="VNZ2" s="545"/>
      <c r="VOA2" s="545"/>
      <c r="VOB2" s="546"/>
      <c r="VOC2" s="539"/>
      <c r="VOD2" s="545"/>
      <c r="VOE2" s="545"/>
      <c r="VOF2" s="546"/>
      <c r="VOG2" s="539"/>
      <c r="VOH2" s="545"/>
      <c r="VOI2" s="545"/>
      <c r="VOJ2" s="546"/>
      <c r="VOK2" s="539"/>
      <c r="VOL2" s="545"/>
      <c r="VOM2" s="545"/>
      <c r="VON2" s="546"/>
      <c r="VOO2" s="539"/>
      <c r="VOP2" s="545"/>
      <c r="VOQ2" s="545"/>
      <c r="VOR2" s="546"/>
      <c r="VOS2" s="539"/>
      <c r="VOT2" s="545"/>
      <c r="VOU2" s="545"/>
      <c r="VOV2" s="546"/>
      <c r="VOW2" s="539"/>
      <c r="VOX2" s="545"/>
      <c r="VOY2" s="545"/>
      <c r="VOZ2" s="546"/>
      <c r="VPA2" s="539"/>
      <c r="VPB2" s="545"/>
      <c r="VPC2" s="545"/>
      <c r="VPD2" s="546"/>
      <c r="VPE2" s="539"/>
      <c r="VPF2" s="545"/>
      <c r="VPG2" s="545"/>
      <c r="VPH2" s="546"/>
      <c r="VPI2" s="539"/>
      <c r="VPJ2" s="545"/>
      <c r="VPK2" s="545"/>
      <c r="VPL2" s="546"/>
      <c r="VPM2" s="539"/>
      <c r="VPN2" s="545"/>
      <c r="VPO2" s="545"/>
      <c r="VPP2" s="546"/>
      <c r="VPQ2" s="539"/>
      <c r="VPR2" s="545"/>
      <c r="VPS2" s="545"/>
      <c r="VPT2" s="546"/>
      <c r="VPU2" s="539"/>
      <c r="VPV2" s="545"/>
      <c r="VPW2" s="545"/>
      <c r="VPX2" s="546"/>
      <c r="VPY2" s="539"/>
      <c r="VPZ2" s="545"/>
      <c r="VQA2" s="545"/>
      <c r="VQB2" s="546"/>
      <c r="VQC2" s="539"/>
      <c r="VQD2" s="545"/>
      <c r="VQE2" s="545"/>
      <c r="VQF2" s="546"/>
      <c r="VQG2" s="539"/>
      <c r="VQH2" s="545"/>
      <c r="VQI2" s="545"/>
      <c r="VQJ2" s="546"/>
      <c r="VQK2" s="539"/>
      <c r="VQL2" s="545"/>
      <c r="VQM2" s="545"/>
      <c r="VQN2" s="546"/>
      <c r="VQO2" s="539"/>
      <c r="VQP2" s="545"/>
      <c r="VQQ2" s="545"/>
      <c r="VQR2" s="546"/>
      <c r="VQS2" s="539"/>
      <c r="VQT2" s="545"/>
      <c r="VQU2" s="545"/>
      <c r="VQV2" s="546"/>
      <c r="VQW2" s="539"/>
      <c r="VQX2" s="545"/>
      <c r="VQY2" s="545"/>
      <c r="VQZ2" s="546"/>
      <c r="VRA2" s="539"/>
      <c r="VRB2" s="545"/>
      <c r="VRC2" s="545"/>
      <c r="VRD2" s="546"/>
      <c r="VRE2" s="539"/>
      <c r="VRF2" s="545"/>
      <c r="VRG2" s="545"/>
      <c r="VRH2" s="546"/>
      <c r="VRI2" s="539"/>
      <c r="VRJ2" s="545"/>
      <c r="VRK2" s="545"/>
      <c r="VRL2" s="546"/>
      <c r="VRM2" s="539"/>
      <c r="VRN2" s="545"/>
      <c r="VRO2" s="545"/>
      <c r="VRP2" s="546"/>
      <c r="VRQ2" s="539"/>
      <c r="VRR2" s="545"/>
      <c r="VRS2" s="545"/>
      <c r="VRT2" s="546"/>
      <c r="VRU2" s="539"/>
      <c r="VRV2" s="545"/>
      <c r="VRW2" s="545"/>
      <c r="VRX2" s="546"/>
      <c r="VRY2" s="539"/>
      <c r="VRZ2" s="545"/>
      <c r="VSA2" s="545"/>
      <c r="VSB2" s="546"/>
      <c r="VSC2" s="539"/>
      <c r="VSD2" s="545"/>
      <c r="VSE2" s="545"/>
      <c r="VSF2" s="546"/>
      <c r="VSG2" s="539"/>
      <c r="VSH2" s="545"/>
      <c r="VSI2" s="545"/>
      <c r="VSJ2" s="546"/>
      <c r="VSK2" s="539"/>
      <c r="VSL2" s="545"/>
      <c r="VSM2" s="545"/>
      <c r="VSN2" s="546"/>
      <c r="VSO2" s="539"/>
      <c r="VSP2" s="545"/>
      <c r="VSQ2" s="545"/>
      <c r="VSR2" s="546"/>
      <c r="VSS2" s="539"/>
      <c r="VST2" s="545"/>
      <c r="VSU2" s="545"/>
      <c r="VSV2" s="546"/>
      <c r="VSW2" s="539"/>
      <c r="VSX2" s="545"/>
      <c r="VSY2" s="545"/>
      <c r="VSZ2" s="546"/>
      <c r="VTA2" s="539"/>
      <c r="VTB2" s="545"/>
      <c r="VTC2" s="545"/>
      <c r="VTD2" s="546"/>
      <c r="VTE2" s="539"/>
      <c r="VTF2" s="545"/>
      <c r="VTG2" s="545"/>
      <c r="VTH2" s="546"/>
      <c r="VTI2" s="539"/>
      <c r="VTJ2" s="545"/>
      <c r="VTK2" s="545"/>
      <c r="VTL2" s="546"/>
      <c r="VTM2" s="539"/>
      <c r="VTN2" s="545"/>
      <c r="VTO2" s="545"/>
      <c r="VTP2" s="546"/>
      <c r="VTQ2" s="539"/>
      <c r="VTR2" s="545"/>
      <c r="VTS2" s="545"/>
      <c r="VTT2" s="546"/>
      <c r="VTU2" s="539"/>
      <c r="VTV2" s="545"/>
      <c r="VTW2" s="545"/>
      <c r="VTX2" s="546"/>
      <c r="VTY2" s="539"/>
      <c r="VTZ2" s="545"/>
      <c r="VUA2" s="545"/>
      <c r="VUB2" s="546"/>
      <c r="VUC2" s="539"/>
      <c r="VUD2" s="545"/>
      <c r="VUE2" s="545"/>
      <c r="VUF2" s="546"/>
      <c r="VUG2" s="539"/>
      <c r="VUH2" s="545"/>
      <c r="VUI2" s="545"/>
      <c r="VUJ2" s="546"/>
      <c r="VUK2" s="539"/>
      <c r="VUL2" s="545"/>
      <c r="VUM2" s="545"/>
      <c r="VUN2" s="546"/>
      <c r="VUO2" s="539"/>
      <c r="VUP2" s="545"/>
      <c r="VUQ2" s="545"/>
      <c r="VUR2" s="546"/>
      <c r="VUS2" s="539"/>
      <c r="VUT2" s="545"/>
      <c r="VUU2" s="545"/>
      <c r="VUV2" s="546"/>
      <c r="VUW2" s="539"/>
      <c r="VUX2" s="545"/>
      <c r="VUY2" s="545"/>
      <c r="VUZ2" s="546"/>
      <c r="VVA2" s="539"/>
      <c r="VVB2" s="545"/>
      <c r="VVC2" s="545"/>
      <c r="VVD2" s="546"/>
      <c r="VVE2" s="539"/>
      <c r="VVF2" s="545"/>
      <c r="VVG2" s="545"/>
      <c r="VVH2" s="546"/>
      <c r="VVI2" s="539"/>
      <c r="VVJ2" s="545"/>
      <c r="VVK2" s="545"/>
      <c r="VVL2" s="546"/>
      <c r="VVM2" s="539"/>
      <c r="VVN2" s="545"/>
      <c r="VVO2" s="545"/>
      <c r="VVP2" s="546"/>
      <c r="VVQ2" s="539"/>
      <c r="VVR2" s="545"/>
      <c r="VVS2" s="545"/>
      <c r="VVT2" s="546"/>
      <c r="VVU2" s="539"/>
      <c r="VVV2" s="545"/>
      <c r="VVW2" s="545"/>
      <c r="VVX2" s="546"/>
      <c r="VVY2" s="539"/>
      <c r="VVZ2" s="545"/>
      <c r="VWA2" s="545"/>
      <c r="VWB2" s="546"/>
      <c r="VWC2" s="539"/>
      <c r="VWD2" s="545"/>
      <c r="VWE2" s="545"/>
      <c r="VWF2" s="546"/>
      <c r="VWG2" s="539"/>
      <c r="VWH2" s="545"/>
      <c r="VWI2" s="545"/>
      <c r="VWJ2" s="546"/>
      <c r="VWK2" s="539"/>
      <c r="VWL2" s="545"/>
      <c r="VWM2" s="545"/>
      <c r="VWN2" s="546"/>
      <c r="VWO2" s="539"/>
      <c r="VWP2" s="545"/>
      <c r="VWQ2" s="545"/>
      <c r="VWR2" s="546"/>
      <c r="VWS2" s="539"/>
      <c r="VWT2" s="545"/>
      <c r="VWU2" s="545"/>
      <c r="VWV2" s="546"/>
      <c r="VWW2" s="539"/>
      <c r="VWX2" s="545"/>
      <c r="VWY2" s="545"/>
      <c r="VWZ2" s="546"/>
      <c r="VXA2" s="539"/>
      <c r="VXB2" s="545"/>
      <c r="VXC2" s="545"/>
      <c r="VXD2" s="546"/>
      <c r="VXE2" s="539"/>
      <c r="VXF2" s="545"/>
      <c r="VXG2" s="545"/>
      <c r="VXH2" s="546"/>
      <c r="VXI2" s="539"/>
      <c r="VXJ2" s="545"/>
      <c r="VXK2" s="545"/>
      <c r="VXL2" s="546"/>
      <c r="VXM2" s="539"/>
      <c r="VXN2" s="545"/>
      <c r="VXO2" s="545"/>
      <c r="VXP2" s="546"/>
      <c r="VXQ2" s="539"/>
      <c r="VXR2" s="545"/>
      <c r="VXS2" s="545"/>
      <c r="VXT2" s="546"/>
      <c r="VXU2" s="539"/>
      <c r="VXV2" s="545"/>
      <c r="VXW2" s="545"/>
      <c r="VXX2" s="546"/>
      <c r="VXY2" s="539"/>
      <c r="VXZ2" s="545"/>
      <c r="VYA2" s="545"/>
      <c r="VYB2" s="546"/>
      <c r="VYC2" s="539"/>
      <c r="VYD2" s="545"/>
      <c r="VYE2" s="545"/>
      <c r="VYF2" s="546"/>
      <c r="VYG2" s="539"/>
      <c r="VYH2" s="545"/>
      <c r="VYI2" s="545"/>
      <c r="VYJ2" s="546"/>
      <c r="VYK2" s="539"/>
      <c r="VYL2" s="545"/>
      <c r="VYM2" s="545"/>
      <c r="VYN2" s="546"/>
      <c r="VYO2" s="539"/>
      <c r="VYP2" s="545"/>
      <c r="VYQ2" s="545"/>
      <c r="VYR2" s="546"/>
      <c r="VYS2" s="539"/>
      <c r="VYT2" s="545"/>
      <c r="VYU2" s="545"/>
      <c r="VYV2" s="546"/>
      <c r="VYW2" s="539"/>
      <c r="VYX2" s="545"/>
      <c r="VYY2" s="545"/>
      <c r="VYZ2" s="546"/>
      <c r="VZA2" s="539"/>
      <c r="VZB2" s="545"/>
      <c r="VZC2" s="545"/>
      <c r="VZD2" s="546"/>
      <c r="VZE2" s="539"/>
      <c r="VZF2" s="545"/>
      <c r="VZG2" s="545"/>
      <c r="VZH2" s="546"/>
      <c r="VZI2" s="539"/>
      <c r="VZJ2" s="545"/>
      <c r="VZK2" s="545"/>
      <c r="VZL2" s="546"/>
      <c r="VZM2" s="539"/>
      <c r="VZN2" s="545"/>
      <c r="VZO2" s="545"/>
      <c r="VZP2" s="546"/>
      <c r="VZQ2" s="539"/>
      <c r="VZR2" s="545"/>
      <c r="VZS2" s="545"/>
      <c r="VZT2" s="546"/>
      <c r="VZU2" s="539"/>
      <c r="VZV2" s="545"/>
      <c r="VZW2" s="545"/>
      <c r="VZX2" s="546"/>
      <c r="VZY2" s="539"/>
      <c r="VZZ2" s="545"/>
      <c r="WAA2" s="545"/>
      <c r="WAB2" s="546"/>
      <c r="WAC2" s="539"/>
      <c r="WAD2" s="545"/>
      <c r="WAE2" s="545"/>
      <c r="WAF2" s="546"/>
      <c r="WAG2" s="539"/>
      <c r="WAH2" s="545"/>
      <c r="WAI2" s="545"/>
      <c r="WAJ2" s="546"/>
      <c r="WAK2" s="539"/>
      <c r="WAL2" s="545"/>
      <c r="WAM2" s="545"/>
      <c r="WAN2" s="546"/>
      <c r="WAO2" s="539"/>
      <c r="WAP2" s="545"/>
      <c r="WAQ2" s="545"/>
      <c r="WAR2" s="546"/>
      <c r="WAS2" s="539"/>
      <c r="WAT2" s="545"/>
      <c r="WAU2" s="545"/>
      <c r="WAV2" s="546"/>
      <c r="WAW2" s="539"/>
      <c r="WAX2" s="545"/>
      <c r="WAY2" s="545"/>
      <c r="WAZ2" s="546"/>
      <c r="WBA2" s="539"/>
      <c r="WBB2" s="545"/>
      <c r="WBC2" s="545"/>
      <c r="WBD2" s="546"/>
      <c r="WBE2" s="539"/>
      <c r="WBF2" s="545"/>
      <c r="WBG2" s="545"/>
      <c r="WBH2" s="546"/>
      <c r="WBI2" s="539"/>
      <c r="WBJ2" s="545"/>
      <c r="WBK2" s="545"/>
      <c r="WBL2" s="546"/>
      <c r="WBM2" s="539"/>
      <c r="WBN2" s="545"/>
      <c r="WBO2" s="545"/>
      <c r="WBP2" s="546"/>
      <c r="WBQ2" s="539"/>
      <c r="WBR2" s="545"/>
      <c r="WBS2" s="545"/>
      <c r="WBT2" s="546"/>
      <c r="WBU2" s="539"/>
      <c r="WBV2" s="545"/>
      <c r="WBW2" s="545"/>
      <c r="WBX2" s="546"/>
      <c r="WBY2" s="539"/>
      <c r="WBZ2" s="545"/>
      <c r="WCA2" s="545"/>
      <c r="WCB2" s="546"/>
      <c r="WCC2" s="539"/>
      <c r="WCD2" s="545"/>
      <c r="WCE2" s="545"/>
      <c r="WCF2" s="546"/>
      <c r="WCG2" s="539"/>
      <c r="WCH2" s="545"/>
      <c r="WCI2" s="545"/>
      <c r="WCJ2" s="546"/>
      <c r="WCK2" s="539"/>
      <c r="WCL2" s="545"/>
      <c r="WCM2" s="545"/>
      <c r="WCN2" s="546"/>
      <c r="WCO2" s="539"/>
      <c r="WCP2" s="545"/>
      <c r="WCQ2" s="545"/>
      <c r="WCR2" s="546"/>
      <c r="WCS2" s="539"/>
      <c r="WCT2" s="545"/>
      <c r="WCU2" s="545"/>
      <c r="WCV2" s="546"/>
      <c r="WCW2" s="539"/>
      <c r="WCX2" s="545"/>
      <c r="WCY2" s="545"/>
      <c r="WCZ2" s="546"/>
      <c r="WDA2" s="539"/>
      <c r="WDB2" s="545"/>
      <c r="WDC2" s="545"/>
      <c r="WDD2" s="546"/>
      <c r="WDE2" s="539"/>
      <c r="WDF2" s="545"/>
      <c r="WDG2" s="545"/>
      <c r="WDH2" s="546"/>
      <c r="WDI2" s="539"/>
      <c r="WDJ2" s="545"/>
      <c r="WDK2" s="545"/>
      <c r="WDL2" s="546"/>
      <c r="WDM2" s="539"/>
      <c r="WDN2" s="545"/>
      <c r="WDO2" s="545"/>
      <c r="WDP2" s="546"/>
      <c r="WDQ2" s="539"/>
      <c r="WDR2" s="545"/>
      <c r="WDS2" s="545"/>
      <c r="WDT2" s="546"/>
      <c r="WDU2" s="539"/>
      <c r="WDV2" s="545"/>
      <c r="WDW2" s="545"/>
      <c r="WDX2" s="546"/>
      <c r="WDY2" s="539"/>
      <c r="WDZ2" s="545"/>
      <c r="WEA2" s="545"/>
      <c r="WEB2" s="546"/>
      <c r="WEC2" s="539"/>
      <c r="WED2" s="545"/>
      <c r="WEE2" s="545"/>
      <c r="WEF2" s="546"/>
      <c r="WEG2" s="539"/>
      <c r="WEH2" s="545"/>
      <c r="WEI2" s="545"/>
      <c r="WEJ2" s="546"/>
      <c r="WEK2" s="539"/>
      <c r="WEL2" s="545"/>
      <c r="WEM2" s="545"/>
      <c r="WEN2" s="546"/>
      <c r="WEO2" s="539"/>
      <c r="WEP2" s="545"/>
      <c r="WEQ2" s="545"/>
      <c r="WER2" s="546"/>
      <c r="WES2" s="539"/>
      <c r="WET2" s="545"/>
      <c r="WEU2" s="545"/>
      <c r="WEV2" s="546"/>
      <c r="WEW2" s="539"/>
      <c r="WEX2" s="545"/>
      <c r="WEY2" s="545"/>
      <c r="WEZ2" s="546"/>
      <c r="WFA2" s="539"/>
      <c r="WFB2" s="545"/>
      <c r="WFC2" s="545"/>
      <c r="WFD2" s="546"/>
      <c r="WFE2" s="539"/>
      <c r="WFF2" s="545"/>
      <c r="WFG2" s="545"/>
      <c r="WFH2" s="546"/>
      <c r="WFI2" s="539"/>
      <c r="WFJ2" s="545"/>
      <c r="WFK2" s="545"/>
      <c r="WFL2" s="546"/>
      <c r="WFM2" s="539"/>
      <c r="WFN2" s="545"/>
      <c r="WFO2" s="545"/>
      <c r="WFP2" s="546"/>
      <c r="WFQ2" s="539"/>
      <c r="WFR2" s="545"/>
      <c r="WFS2" s="545"/>
      <c r="WFT2" s="546"/>
      <c r="WFU2" s="539"/>
      <c r="WFV2" s="545"/>
      <c r="WFW2" s="545"/>
      <c r="WFX2" s="546"/>
      <c r="WFY2" s="539"/>
      <c r="WFZ2" s="545"/>
      <c r="WGA2" s="545"/>
      <c r="WGB2" s="546"/>
      <c r="WGC2" s="539"/>
      <c r="WGD2" s="545"/>
      <c r="WGE2" s="545"/>
      <c r="WGF2" s="546"/>
      <c r="WGG2" s="539"/>
      <c r="WGH2" s="545"/>
      <c r="WGI2" s="545"/>
      <c r="WGJ2" s="546"/>
      <c r="WGK2" s="539"/>
      <c r="WGL2" s="545"/>
      <c r="WGM2" s="545"/>
      <c r="WGN2" s="546"/>
      <c r="WGO2" s="539"/>
      <c r="WGP2" s="545"/>
      <c r="WGQ2" s="545"/>
      <c r="WGR2" s="546"/>
      <c r="WGS2" s="539"/>
      <c r="WGT2" s="545"/>
      <c r="WGU2" s="545"/>
      <c r="WGV2" s="546"/>
      <c r="WGW2" s="539"/>
      <c r="WGX2" s="545"/>
      <c r="WGY2" s="545"/>
      <c r="WGZ2" s="546"/>
      <c r="WHA2" s="539"/>
      <c r="WHB2" s="545"/>
      <c r="WHC2" s="545"/>
      <c r="WHD2" s="546"/>
      <c r="WHE2" s="539"/>
      <c r="WHF2" s="545"/>
      <c r="WHG2" s="545"/>
      <c r="WHH2" s="546"/>
      <c r="WHI2" s="539"/>
      <c r="WHJ2" s="545"/>
      <c r="WHK2" s="545"/>
      <c r="WHL2" s="546"/>
      <c r="WHM2" s="539"/>
      <c r="WHN2" s="545"/>
      <c r="WHO2" s="545"/>
      <c r="WHP2" s="546"/>
      <c r="WHQ2" s="539"/>
      <c r="WHR2" s="545"/>
      <c r="WHS2" s="545"/>
      <c r="WHT2" s="546"/>
      <c r="WHU2" s="539"/>
      <c r="WHV2" s="545"/>
      <c r="WHW2" s="545"/>
      <c r="WHX2" s="546"/>
      <c r="WHY2" s="539"/>
      <c r="WHZ2" s="545"/>
      <c r="WIA2" s="545"/>
      <c r="WIB2" s="546"/>
      <c r="WIC2" s="539"/>
      <c r="WID2" s="545"/>
      <c r="WIE2" s="545"/>
      <c r="WIF2" s="546"/>
      <c r="WIG2" s="539"/>
      <c r="WIH2" s="545"/>
      <c r="WII2" s="545"/>
      <c r="WIJ2" s="546"/>
      <c r="WIK2" s="539"/>
      <c r="WIL2" s="545"/>
      <c r="WIM2" s="545"/>
      <c r="WIN2" s="546"/>
      <c r="WIO2" s="539"/>
      <c r="WIP2" s="545"/>
      <c r="WIQ2" s="545"/>
      <c r="WIR2" s="546"/>
      <c r="WIS2" s="539"/>
      <c r="WIT2" s="545"/>
      <c r="WIU2" s="545"/>
      <c r="WIV2" s="546"/>
      <c r="WIW2" s="539"/>
      <c r="WIX2" s="545"/>
      <c r="WIY2" s="545"/>
      <c r="WIZ2" s="546"/>
      <c r="WJA2" s="539"/>
      <c r="WJB2" s="545"/>
      <c r="WJC2" s="545"/>
      <c r="WJD2" s="546"/>
      <c r="WJE2" s="539"/>
      <c r="WJF2" s="545"/>
      <c r="WJG2" s="545"/>
      <c r="WJH2" s="546"/>
      <c r="WJI2" s="539"/>
      <c r="WJJ2" s="545"/>
      <c r="WJK2" s="545"/>
      <c r="WJL2" s="546"/>
      <c r="WJM2" s="539"/>
      <c r="WJN2" s="545"/>
      <c r="WJO2" s="545"/>
      <c r="WJP2" s="546"/>
      <c r="WJQ2" s="539"/>
      <c r="WJR2" s="545"/>
      <c r="WJS2" s="545"/>
      <c r="WJT2" s="546"/>
      <c r="WJU2" s="539"/>
      <c r="WJV2" s="545"/>
      <c r="WJW2" s="545"/>
      <c r="WJX2" s="546"/>
      <c r="WJY2" s="539"/>
      <c r="WJZ2" s="545"/>
      <c r="WKA2" s="545"/>
      <c r="WKB2" s="546"/>
      <c r="WKC2" s="539"/>
      <c r="WKD2" s="545"/>
      <c r="WKE2" s="545"/>
      <c r="WKF2" s="546"/>
      <c r="WKG2" s="539"/>
      <c r="WKH2" s="545"/>
      <c r="WKI2" s="545"/>
      <c r="WKJ2" s="546"/>
      <c r="WKK2" s="539"/>
      <c r="WKL2" s="545"/>
      <c r="WKM2" s="545"/>
      <c r="WKN2" s="546"/>
      <c r="WKO2" s="539"/>
      <c r="WKP2" s="545"/>
      <c r="WKQ2" s="545"/>
      <c r="WKR2" s="546"/>
      <c r="WKS2" s="539"/>
      <c r="WKT2" s="545"/>
      <c r="WKU2" s="545"/>
      <c r="WKV2" s="546"/>
      <c r="WKW2" s="539"/>
      <c r="WKX2" s="545"/>
      <c r="WKY2" s="545"/>
      <c r="WKZ2" s="546"/>
      <c r="WLA2" s="539"/>
      <c r="WLB2" s="545"/>
      <c r="WLC2" s="545"/>
      <c r="WLD2" s="546"/>
      <c r="WLE2" s="539"/>
      <c r="WLF2" s="545"/>
      <c r="WLG2" s="545"/>
      <c r="WLH2" s="546"/>
      <c r="WLI2" s="539"/>
      <c r="WLJ2" s="545"/>
      <c r="WLK2" s="545"/>
      <c r="WLL2" s="546"/>
      <c r="WLM2" s="539"/>
      <c r="WLN2" s="545"/>
      <c r="WLO2" s="545"/>
      <c r="WLP2" s="546"/>
      <c r="WLQ2" s="539"/>
      <c r="WLR2" s="545"/>
      <c r="WLS2" s="545"/>
      <c r="WLT2" s="546"/>
      <c r="WLU2" s="539"/>
      <c r="WLV2" s="545"/>
      <c r="WLW2" s="545"/>
      <c r="WLX2" s="546"/>
      <c r="WLY2" s="539"/>
      <c r="WLZ2" s="545"/>
      <c r="WMA2" s="545"/>
      <c r="WMB2" s="546"/>
      <c r="WMC2" s="539"/>
      <c r="WMD2" s="545"/>
      <c r="WME2" s="545"/>
      <c r="WMF2" s="546"/>
      <c r="WMG2" s="539"/>
      <c r="WMH2" s="545"/>
      <c r="WMI2" s="545"/>
      <c r="WMJ2" s="546"/>
      <c r="WMK2" s="539"/>
      <c r="WML2" s="545"/>
      <c r="WMM2" s="545"/>
      <c r="WMN2" s="546"/>
      <c r="WMO2" s="539"/>
      <c r="WMP2" s="545"/>
      <c r="WMQ2" s="545"/>
      <c r="WMR2" s="546"/>
      <c r="WMS2" s="539"/>
      <c r="WMT2" s="545"/>
      <c r="WMU2" s="545"/>
      <c r="WMV2" s="546"/>
      <c r="WMW2" s="539"/>
      <c r="WMX2" s="545"/>
      <c r="WMY2" s="545"/>
      <c r="WMZ2" s="546"/>
      <c r="WNA2" s="539"/>
      <c r="WNB2" s="545"/>
      <c r="WNC2" s="545"/>
      <c r="WND2" s="546"/>
      <c r="WNE2" s="539"/>
      <c r="WNF2" s="545"/>
      <c r="WNG2" s="545"/>
      <c r="WNH2" s="546"/>
      <c r="WNI2" s="539"/>
      <c r="WNJ2" s="545"/>
      <c r="WNK2" s="545"/>
      <c r="WNL2" s="546"/>
      <c r="WNM2" s="539"/>
      <c r="WNN2" s="545"/>
      <c r="WNO2" s="545"/>
      <c r="WNP2" s="546"/>
      <c r="WNQ2" s="539"/>
      <c r="WNR2" s="545"/>
      <c r="WNS2" s="545"/>
      <c r="WNT2" s="546"/>
      <c r="WNU2" s="539"/>
      <c r="WNV2" s="545"/>
      <c r="WNW2" s="545"/>
      <c r="WNX2" s="546"/>
      <c r="WNY2" s="539"/>
      <c r="WNZ2" s="545"/>
      <c r="WOA2" s="545"/>
      <c r="WOB2" s="546"/>
      <c r="WOC2" s="539"/>
      <c r="WOD2" s="545"/>
      <c r="WOE2" s="545"/>
      <c r="WOF2" s="546"/>
      <c r="WOG2" s="539"/>
      <c r="WOH2" s="545"/>
      <c r="WOI2" s="545"/>
      <c r="WOJ2" s="546"/>
      <c r="WOK2" s="539"/>
      <c r="WOL2" s="545"/>
      <c r="WOM2" s="545"/>
      <c r="WON2" s="546"/>
      <c r="WOO2" s="539"/>
      <c r="WOP2" s="545"/>
      <c r="WOQ2" s="545"/>
      <c r="WOR2" s="546"/>
      <c r="WOS2" s="539"/>
      <c r="WOT2" s="545"/>
      <c r="WOU2" s="545"/>
      <c r="WOV2" s="546"/>
      <c r="WOW2" s="539"/>
      <c r="WOX2" s="545"/>
      <c r="WOY2" s="545"/>
      <c r="WOZ2" s="546"/>
      <c r="WPA2" s="539"/>
      <c r="WPB2" s="545"/>
      <c r="WPC2" s="545"/>
      <c r="WPD2" s="546"/>
      <c r="WPE2" s="539"/>
      <c r="WPF2" s="545"/>
      <c r="WPG2" s="545"/>
      <c r="WPH2" s="546"/>
      <c r="WPI2" s="539"/>
      <c r="WPJ2" s="545"/>
      <c r="WPK2" s="545"/>
      <c r="WPL2" s="546"/>
      <c r="WPM2" s="539"/>
      <c r="WPN2" s="545"/>
      <c r="WPO2" s="545"/>
      <c r="WPP2" s="546"/>
      <c r="WPQ2" s="539"/>
      <c r="WPR2" s="545"/>
      <c r="WPS2" s="545"/>
      <c r="WPT2" s="546"/>
      <c r="WPU2" s="539"/>
      <c r="WPV2" s="545"/>
      <c r="WPW2" s="545"/>
      <c r="WPX2" s="546"/>
      <c r="WPY2" s="539"/>
      <c r="WPZ2" s="545"/>
      <c r="WQA2" s="545"/>
      <c r="WQB2" s="546"/>
      <c r="WQC2" s="539"/>
      <c r="WQD2" s="545"/>
      <c r="WQE2" s="545"/>
      <c r="WQF2" s="546"/>
      <c r="WQG2" s="539"/>
      <c r="WQH2" s="545"/>
      <c r="WQI2" s="545"/>
      <c r="WQJ2" s="546"/>
      <c r="WQK2" s="539"/>
      <c r="WQL2" s="545"/>
      <c r="WQM2" s="545"/>
      <c r="WQN2" s="546"/>
      <c r="WQO2" s="539"/>
      <c r="WQP2" s="545"/>
      <c r="WQQ2" s="545"/>
      <c r="WQR2" s="546"/>
      <c r="WQS2" s="539"/>
      <c r="WQT2" s="545"/>
      <c r="WQU2" s="545"/>
      <c r="WQV2" s="546"/>
      <c r="WQW2" s="539"/>
      <c r="WQX2" s="545"/>
      <c r="WQY2" s="545"/>
      <c r="WQZ2" s="546"/>
      <c r="WRA2" s="539"/>
      <c r="WRB2" s="545"/>
      <c r="WRC2" s="545"/>
      <c r="WRD2" s="546"/>
      <c r="WRE2" s="539"/>
      <c r="WRF2" s="545"/>
      <c r="WRG2" s="545"/>
      <c r="WRH2" s="546"/>
      <c r="WRI2" s="539"/>
      <c r="WRJ2" s="545"/>
      <c r="WRK2" s="545"/>
      <c r="WRL2" s="546"/>
      <c r="WRM2" s="539"/>
      <c r="WRN2" s="545"/>
      <c r="WRO2" s="545"/>
      <c r="WRP2" s="546"/>
      <c r="WRQ2" s="539"/>
      <c r="WRR2" s="545"/>
      <c r="WRS2" s="545"/>
      <c r="WRT2" s="546"/>
      <c r="WRU2" s="539"/>
      <c r="WRV2" s="545"/>
      <c r="WRW2" s="545"/>
      <c r="WRX2" s="546"/>
      <c r="WRY2" s="539"/>
      <c r="WRZ2" s="545"/>
      <c r="WSA2" s="545"/>
      <c r="WSB2" s="546"/>
      <c r="WSC2" s="539"/>
      <c r="WSD2" s="545"/>
      <c r="WSE2" s="545"/>
      <c r="WSF2" s="546"/>
      <c r="WSG2" s="539"/>
      <c r="WSH2" s="545"/>
      <c r="WSI2" s="545"/>
      <c r="WSJ2" s="546"/>
      <c r="WSK2" s="539"/>
      <c r="WSL2" s="545"/>
      <c r="WSM2" s="545"/>
      <c r="WSN2" s="546"/>
      <c r="WSO2" s="539"/>
      <c r="WSP2" s="545"/>
      <c r="WSQ2" s="545"/>
      <c r="WSR2" s="546"/>
      <c r="WSS2" s="539"/>
      <c r="WST2" s="545"/>
      <c r="WSU2" s="545"/>
      <c r="WSV2" s="546"/>
      <c r="WSW2" s="539"/>
      <c r="WSX2" s="545"/>
      <c r="WSY2" s="545"/>
      <c r="WSZ2" s="546"/>
      <c r="WTA2" s="539"/>
      <c r="WTB2" s="545"/>
      <c r="WTC2" s="545"/>
      <c r="WTD2" s="546"/>
      <c r="WTE2" s="539"/>
      <c r="WTF2" s="545"/>
      <c r="WTG2" s="545"/>
      <c r="WTH2" s="546"/>
      <c r="WTI2" s="539"/>
      <c r="WTJ2" s="545"/>
      <c r="WTK2" s="545"/>
      <c r="WTL2" s="546"/>
      <c r="WTM2" s="539"/>
      <c r="WTN2" s="545"/>
      <c r="WTO2" s="545"/>
      <c r="WTP2" s="546"/>
      <c r="WTQ2" s="539"/>
      <c r="WTR2" s="545"/>
      <c r="WTS2" s="545"/>
      <c r="WTT2" s="546"/>
      <c r="WTU2" s="539"/>
      <c r="WTV2" s="545"/>
      <c r="WTW2" s="545"/>
      <c r="WTX2" s="546"/>
      <c r="WTY2" s="539"/>
      <c r="WTZ2" s="545"/>
      <c r="WUA2" s="545"/>
      <c r="WUB2" s="546"/>
      <c r="WUC2" s="539"/>
      <c r="WUD2" s="545"/>
      <c r="WUE2" s="545"/>
      <c r="WUF2" s="546"/>
      <c r="WUG2" s="539"/>
      <c r="WUH2" s="545"/>
      <c r="WUI2" s="545"/>
      <c r="WUJ2" s="546"/>
      <c r="WUK2" s="539"/>
      <c r="WUL2" s="545"/>
      <c r="WUM2" s="545"/>
      <c r="WUN2" s="546"/>
      <c r="WUO2" s="539"/>
      <c r="WUP2" s="545"/>
      <c r="WUQ2" s="545"/>
      <c r="WUR2" s="546"/>
      <c r="WUS2" s="539"/>
      <c r="WUT2" s="545"/>
      <c r="WUU2" s="545"/>
      <c r="WUV2" s="546"/>
      <c r="WUW2" s="539"/>
      <c r="WUX2" s="545"/>
      <c r="WUY2" s="545"/>
      <c r="WUZ2" s="546"/>
      <c r="WVA2" s="539"/>
      <c r="WVB2" s="545"/>
      <c r="WVC2" s="545"/>
      <c r="WVD2" s="546"/>
      <c r="WVE2" s="539"/>
      <c r="WVF2" s="545"/>
      <c r="WVG2" s="545"/>
      <c r="WVH2" s="546"/>
      <c r="WVI2" s="539"/>
      <c r="WVJ2" s="545"/>
      <c r="WVK2" s="545"/>
      <c r="WVL2" s="546"/>
      <c r="WVM2" s="539"/>
      <c r="WVN2" s="545"/>
      <c r="WVO2" s="545"/>
      <c r="WVP2" s="546"/>
      <c r="WVQ2" s="539"/>
      <c r="WVR2" s="545"/>
      <c r="WVS2" s="545"/>
      <c r="WVT2" s="546"/>
      <c r="WVU2" s="539"/>
      <c r="WVV2" s="545"/>
      <c r="WVW2" s="545"/>
      <c r="WVX2" s="546"/>
      <c r="WVY2" s="539"/>
      <c r="WVZ2" s="545"/>
      <c r="WWA2" s="545"/>
      <c r="WWB2" s="546"/>
      <c r="WWC2" s="539"/>
      <c r="WWD2" s="545"/>
      <c r="WWE2" s="545"/>
      <c r="WWF2" s="546"/>
      <c r="WWG2" s="539"/>
      <c r="WWH2" s="545"/>
      <c r="WWI2" s="545"/>
      <c r="WWJ2" s="546"/>
      <c r="WWK2" s="539"/>
      <c r="WWL2" s="545"/>
      <c r="WWM2" s="545"/>
      <c r="WWN2" s="546"/>
      <c r="WWO2" s="539"/>
      <c r="WWP2" s="545"/>
      <c r="WWQ2" s="545"/>
      <c r="WWR2" s="546"/>
      <c r="WWS2" s="539"/>
      <c r="WWT2" s="545"/>
      <c r="WWU2" s="545"/>
      <c r="WWV2" s="546"/>
      <c r="WWW2" s="539"/>
      <c r="WWX2" s="545"/>
      <c r="WWY2" s="545"/>
      <c r="WWZ2" s="546"/>
      <c r="WXA2" s="539"/>
      <c r="WXB2" s="545"/>
      <c r="WXC2" s="545"/>
      <c r="WXD2" s="546"/>
      <c r="WXE2" s="539"/>
      <c r="WXF2" s="545"/>
      <c r="WXG2" s="545"/>
      <c r="WXH2" s="546"/>
      <c r="WXI2" s="539"/>
      <c r="WXJ2" s="545"/>
      <c r="WXK2" s="545"/>
      <c r="WXL2" s="546"/>
      <c r="WXM2" s="539"/>
      <c r="WXN2" s="545"/>
      <c r="WXO2" s="545"/>
      <c r="WXP2" s="546"/>
      <c r="WXQ2" s="539"/>
      <c r="WXR2" s="545"/>
      <c r="WXS2" s="545"/>
      <c r="WXT2" s="546"/>
      <c r="WXU2" s="539"/>
      <c r="WXV2" s="545"/>
      <c r="WXW2" s="545"/>
      <c r="WXX2" s="546"/>
      <c r="WXY2" s="539"/>
      <c r="WXZ2" s="545"/>
      <c r="WYA2" s="545"/>
      <c r="WYB2" s="546"/>
      <c r="WYC2" s="539"/>
      <c r="WYD2" s="545"/>
      <c r="WYE2" s="545"/>
      <c r="WYF2" s="546"/>
      <c r="WYG2" s="539"/>
      <c r="WYH2" s="545"/>
      <c r="WYI2" s="545"/>
      <c r="WYJ2" s="546"/>
      <c r="WYK2" s="539"/>
      <c r="WYL2" s="545"/>
      <c r="WYM2" s="545"/>
      <c r="WYN2" s="546"/>
      <c r="WYO2" s="539"/>
      <c r="WYP2" s="545"/>
      <c r="WYQ2" s="545"/>
      <c r="WYR2" s="546"/>
      <c r="WYS2" s="539"/>
      <c r="WYT2" s="545"/>
      <c r="WYU2" s="545"/>
      <c r="WYV2" s="546"/>
      <c r="WYW2" s="539"/>
      <c r="WYX2" s="545"/>
      <c r="WYY2" s="545"/>
      <c r="WYZ2" s="546"/>
      <c r="WZA2" s="539"/>
      <c r="WZB2" s="545"/>
      <c r="WZC2" s="545"/>
      <c r="WZD2" s="546"/>
      <c r="WZE2" s="539"/>
      <c r="WZF2" s="545"/>
      <c r="WZG2" s="545"/>
      <c r="WZH2" s="546"/>
      <c r="WZI2" s="539"/>
      <c r="WZJ2" s="545"/>
      <c r="WZK2" s="545"/>
      <c r="WZL2" s="546"/>
      <c r="WZM2" s="539"/>
      <c r="WZN2" s="545"/>
      <c r="WZO2" s="545"/>
      <c r="WZP2" s="546"/>
      <c r="WZQ2" s="539"/>
      <c r="WZR2" s="545"/>
      <c r="WZS2" s="545"/>
      <c r="WZT2" s="546"/>
      <c r="WZU2" s="539"/>
      <c r="WZV2" s="545"/>
      <c r="WZW2" s="545"/>
      <c r="WZX2" s="546"/>
      <c r="WZY2" s="539"/>
      <c r="WZZ2" s="545"/>
      <c r="XAA2" s="545"/>
      <c r="XAB2" s="546"/>
      <c r="XAC2" s="539"/>
      <c r="XAD2" s="545"/>
      <c r="XAE2" s="545"/>
      <c r="XAF2" s="546"/>
      <c r="XAG2" s="539"/>
      <c r="XAH2" s="545"/>
      <c r="XAI2" s="545"/>
      <c r="XAJ2" s="546"/>
      <c r="XAK2" s="539"/>
      <c r="XAL2" s="545"/>
      <c r="XAM2" s="545"/>
      <c r="XAN2" s="546"/>
      <c r="XAO2" s="539"/>
      <c r="XAP2" s="545"/>
      <c r="XAQ2" s="545"/>
      <c r="XAR2" s="546"/>
      <c r="XAS2" s="539"/>
      <c r="XAT2" s="545"/>
      <c r="XAU2" s="545"/>
      <c r="XAV2" s="546"/>
      <c r="XAW2" s="539"/>
      <c r="XAX2" s="545"/>
      <c r="XAY2" s="545"/>
      <c r="XAZ2" s="546"/>
      <c r="XBA2" s="539"/>
      <c r="XBB2" s="545"/>
      <c r="XBC2" s="545"/>
      <c r="XBD2" s="546"/>
      <c r="XBE2" s="539"/>
      <c r="XBF2" s="545"/>
      <c r="XBG2" s="545"/>
      <c r="XBH2" s="546"/>
      <c r="XBI2" s="539"/>
      <c r="XBJ2" s="545"/>
      <c r="XBK2" s="545"/>
      <c r="XBL2" s="546"/>
      <c r="XBM2" s="539"/>
      <c r="XBN2" s="545"/>
      <c r="XBO2" s="545"/>
      <c r="XBP2" s="546"/>
      <c r="XBQ2" s="539"/>
      <c r="XBR2" s="545"/>
      <c r="XBS2" s="545"/>
      <c r="XBT2" s="546"/>
      <c r="XBU2" s="539"/>
      <c r="XBV2" s="545"/>
      <c r="XBW2" s="545"/>
      <c r="XBX2" s="546"/>
      <c r="XBY2" s="539"/>
      <c r="XBZ2" s="545"/>
      <c r="XCA2" s="545"/>
      <c r="XCB2" s="546"/>
      <c r="XCC2" s="539"/>
      <c r="XCD2" s="545"/>
      <c r="XCE2" s="545"/>
      <c r="XCF2" s="546"/>
      <c r="XCG2" s="539"/>
      <c r="XCH2" s="545"/>
      <c r="XCI2" s="545"/>
      <c r="XCJ2" s="546"/>
      <c r="XCK2" s="539"/>
      <c r="XCL2" s="545"/>
      <c r="XCM2" s="545"/>
      <c r="XCN2" s="546"/>
      <c r="XCO2" s="539"/>
      <c r="XCP2" s="545"/>
      <c r="XCQ2" s="545"/>
      <c r="XCR2" s="546"/>
      <c r="XCS2" s="539"/>
      <c r="XCT2" s="545"/>
      <c r="XCU2" s="545"/>
      <c r="XCV2" s="546"/>
      <c r="XCW2" s="539"/>
      <c r="XCX2" s="545"/>
      <c r="XCY2" s="545"/>
      <c r="XCZ2" s="546"/>
      <c r="XDA2" s="539"/>
      <c r="XDB2" s="545"/>
      <c r="XDC2" s="545"/>
      <c r="XDD2" s="546"/>
      <c r="XDE2" s="539"/>
      <c r="XDF2" s="545"/>
      <c r="XDG2" s="545"/>
      <c r="XDH2" s="546"/>
      <c r="XDI2" s="539"/>
      <c r="XDJ2" s="545"/>
      <c r="XDK2" s="545"/>
      <c r="XDL2" s="546"/>
      <c r="XDM2" s="539"/>
      <c r="XDN2" s="545"/>
      <c r="XDO2" s="545"/>
      <c r="XDP2" s="546"/>
      <c r="XDQ2" s="539"/>
      <c r="XDR2" s="545"/>
      <c r="XDS2" s="545"/>
      <c r="XDT2" s="546"/>
      <c r="XDU2" s="539"/>
      <c r="XDV2" s="545"/>
      <c r="XDW2" s="545"/>
      <c r="XDX2" s="546"/>
      <c r="XDY2" s="539"/>
      <c r="XDZ2" s="545"/>
      <c r="XEA2" s="545"/>
      <c r="XEB2" s="546"/>
      <c r="XEC2" s="539"/>
      <c r="XED2" s="545"/>
      <c r="XEE2" s="545"/>
      <c r="XEF2" s="546"/>
      <c r="XEG2" s="539"/>
      <c r="XEH2" s="545"/>
      <c r="XEI2" s="545"/>
      <c r="XEJ2" s="546"/>
      <c r="XEK2" s="539"/>
      <c r="XEL2" s="545"/>
      <c r="XEM2" s="545"/>
      <c r="XEN2" s="546"/>
      <c r="XEO2" s="539"/>
      <c r="XEP2" s="545"/>
      <c r="XEQ2" s="545"/>
      <c r="XER2" s="546"/>
      <c r="XES2" s="539"/>
      <c r="XET2" s="545"/>
      <c r="XEU2" s="545"/>
      <c r="XEV2" s="546"/>
      <c r="XEW2" s="539"/>
      <c r="XEX2" s="545"/>
      <c r="XEY2" s="545"/>
      <c r="XEZ2" s="546"/>
      <c r="XFA2" s="539"/>
      <c r="XFB2" s="545"/>
      <c r="XFC2" s="545"/>
      <c r="XFD2" s="546"/>
    </row>
    <row r="3" spans="1:16384" s="27" customFormat="1" ht="23.25" x14ac:dyDescent="0.35">
      <c r="A3" s="252"/>
    </row>
    <row r="4" spans="1:16384" ht="22.5" customHeight="1" x14ac:dyDescent="0.25">
      <c r="A4" s="730" t="s">
        <v>20</v>
      </c>
      <c r="B4" s="731" t="s">
        <v>245</v>
      </c>
      <c r="C4" s="730" t="s">
        <v>241</v>
      </c>
      <c r="D4" s="730" t="s">
        <v>3</v>
      </c>
      <c r="E4" s="730" t="s">
        <v>242</v>
      </c>
      <c r="F4" s="731" t="s">
        <v>243</v>
      </c>
      <c r="G4" s="731"/>
      <c r="H4" s="731"/>
      <c r="J4" s="730" t="s">
        <v>270</v>
      </c>
    </row>
    <row r="5" spans="1:16384" s="76" customFormat="1" x14ac:dyDescent="0.25">
      <c r="A5" s="730"/>
      <c r="B5" s="731"/>
      <c r="C5" s="730"/>
      <c r="D5" s="730"/>
      <c r="E5" s="730"/>
      <c r="F5" s="216" t="s">
        <v>1</v>
      </c>
      <c r="G5" s="216" t="s">
        <v>2</v>
      </c>
      <c r="H5" s="216" t="s">
        <v>244</v>
      </c>
      <c r="I5" s="4"/>
      <c r="J5" s="730"/>
      <c r="K5" s="75"/>
    </row>
    <row r="6" spans="1:16384" x14ac:dyDescent="0.25">
      <c r="A6" s="80">
        <v>2011</v>
      </c>
      <c r="E6" s="73">
        <f t="shared" ref="E6:E13" ca="1" si="0">E7</f>
        <v>1.7471658834292469</v>
      </c>
      <c r="F6" s="230">
        <f t="shared" ref="F6:F14" ca="1" si="1">H6-G6</f>
        <v>391.76891016458887</v>
      </c>
      <c r="G6" s="230">
        <f t="shared" ref="G6:G14" ca="1" si="2">H6/(E6+1)</f>
        <v>224.2310898354111</v>
      </c>
      <c r="H6" s="219">
        <v>616</v>
      </c>
      <c r="J6" s="352">
        <f>(C30-C15)/(COUNT(A15:A30)-1)</f>
        <v>3.2461710023824954E-2</v>
      </c>
    </row>
    <row r="7" spans="1:16384" x14ac:dyDescent="0.25">
      <c r="A7" s="80">
        <v>2012</v>
      </c>
      <c r="E7" s="73">
        <f t="shared" ca="1" si="0"/>
        <v>1.7471658834292469</v>
      </c>
      <c r="F7" s="230">
        <f t="shared" ca="1" si="1"/>
        <v>1077.3645029526194</v>
      </c>
      <c r="G7" s="230">
        <f t="shared" ca="1" si="2"/>
        <v>616.63549704738057</v>
      </c>
      <c r="H7" s="219">
        <v>1694</v>
      </c>
    </row>
    <row r="8" spans="1:16384" x14ac:dyDescent="0.25">
      <c r="A8" s="80">
        <v>2013</v>
      </c>
      <c r="E8" s="73">
        <f t="shared" ca="1" si="0"/>
        <v>1.7471658834292469</v>
      </c>
      <c r="F8" s="230">
        <f t="shared" ca="1" si="1"/>
        <v>2607.5528111604131</v>
      </c>
      <c r="G8" s="230">
        <f t="shared" ca="1" si="2"/>
        <v>1492.4471888395869</v>
      </c>
      <c r="H8" s="219">
        <v>4100</v>
      </c>
    </row>
    <row r="9" spans="1:16384" x14ac:dyDescent="0.25">
      <c r="A9" s="80">
        <v>2014</v>
      </c>
      <c r="B9" s="220">
        <v>3313847</v>
      </c>
      <c r="C9" s="81">
        <f>H9/B9</f>
        <v>1.764716355341692E-3</v>
      </c>
      <c r="D9" s="81"/>
      <c r="E9" s="73">
        <f t="shared" ca="1" si="0"/>
        <v>1.7471658834292469</v>
      </c>
      <c r="F9" s="230">
        <f t="shared" ca="1" si="1"/>
        <v>3719.2606926014869</v>
      </c>
      <c r="G9" s="230">
        <f t="shared" ca="1" si="2"/>
        <v>2128.7393073985131</v>
      </c>
      <c r="H9" s="219">
        <v>5848</v>
      </c>
      <c r="J9" s="224"/>
      <c r="Q9" s="224"/>
    </row>
    <row r="10" spans="1:16384" x14ac:dyDescent="0.25">
      <c r="A10" s="80">
        <v>2015</v>
      </c>
      <c r="B10" s="220">
        <v>3396453</v>
      </c>
      <c r="C10" s="81">
        <f t="shared" ref="C10:C13" si="3">H10/B10</f>
        <v>2.4646300125454406E-3</v>
      </c>
      <c r="D10" s="81"/>
      <c r="E10" s="73">
        <f t="shared" ca="1" si="0"/>
        <v>1.7471658834292469</v>
      </c>
      <c r="F10" s="230">
        <f t="shared" ca="1" si="1"/>
        <v>5323.8596542009309</v>
      </c>
      <c r="G10" s="230">
        <f t="shared" ca="1" si="2"/>
        <v>3047.1403457990687</v>
      </c>
      <c r="H10" s="219">
        <v>8371</v>
      </c>
      <c r="J10" s="224"/>
      <c r="Q10" s="224"/>
    </row>
    <row r="11" spans="1:16384" x14ac:dyDescent="0.25">
      <c r="A11" s="80">
        <v>2016</v>
      </c>
      <c r="B11" s="220">
        <v>3501908</v>
      </c>
      <c r="C11" s="81">
        <f t="shared" si="3"/>
        <v>3.4109976618460565E-3</v>
      </c>
      <c r="D11" s="81"/>
      <c r="E11" s="73">
        <f t="shared" ca="1" si="0"/>
        <v>1.7471658834292469</v>
      </c>
      <c r="F11" s="230">
        <f t="shared" ca="1" si="1"/>
        <v>7596.8825193441789</v>
      </c>
      <c r="G11" s="230">
        <f t="shared" ca="1" si="2"/>
        <v>4348.1174806558211</v>
      </c>
      <c r="H11" s="219">
        <v>11945</v>
      </c>
      <c r="J11" s="224"/>
      <c r="Q11" s="224"/>
    </row>
    <row r="12" spans="1:16384" x14ac:dyDescent="0.25">
      <c r="A12" s="80">
        <v>2017</v>
      </c>
      <c r="B12" s="220">
        <v>3589973</v>
      </c>
      <c r="C12" s="81">
        <f t="shared" si="3"/>
        <v>4.658252304404518E-3</v>
      </c>
      <c r="D12" s="81"/>
      <c r="E12" s="73">
        <f t="shared" ca="1" si="0"/>
        <v>1.7471658834292469</v>
      </c>
      <c r="F12" s="230">
        <f t="shared" ca="1" si="1"/>
        <v>10635.635527081849</v>
      </c>
      <c r="G12" s="230">
        <f t="shared" ca="1" si="2"/>
        <v>6087.3644729181497</v>
      </c>
      <c r="H12" s="219">
        <v>16723</v>
      </c>
      <c r="J12" s="224"/>
      <c r="Q12" s="224"/>
    </row>
    <row r="13" spans="1:16384" x14ac:dyDescent="0.25">
      <c r="A13" s="80">
        <v>2018</v>
      </c>
      <c r="B13" s="220">
        <v>3657223</v>
      </c>
      <c r="C13" s="81">
        <f t="shared" si="3"/>
        <v>6.3296659788041366E-3</v>
      </c>
      <c r="E13" s="73">
        <f t="shared" ca="1" si="0"/>
        <v>1.7471658834292469</v>
      </c>
      <c r="F13" s="230">
        <f t="shared" ca="1" si="1"/>
        <v>14722.497567207904</v>
      </c>
      <c r="G13" s="230">
        <f t="shared" ca="1" si="2"/>
        <v>8426.5024327920964</v>
      </c>
      <c r="H13" s="219">
        <v>23149</v>
      </c>
      <c r="J13" s="224"/>
      <c r="Q13" s="224"/>
    </row>
    <row r="14" spans="1:16384" x14ac:dyDescent="0.25">
      <c r="A14" s="80">
        <v>2019</v>
      </c>
      <c r="B14" s="220">
        <v>3726401</v>
      </c>
      <c r="C14" s="81">
        <f>H14/B14</f>
        <v>7.7619129020199381E-3</v>
      </c>
      <c r="E14" s="73">
        <f ca="1">E15</f>
        <v>1.7471658834292469</v>
      </c>
      <c r="F14" s="230">
        <f t="shared" ca="1" si="1"/>
        <v>18395.331100000923</v>
      </c>
      <c r="G14" s="230">
        <f t="shared" ca="1" si="2"/>
        <v>10528.668899999077</v>
      </c>
      <c r="H14" s="219">
        <v>28924</v>
      </c>
      <c r="J14" s="254" t="s">
        <v>271</v>
      </c>
      <c r="M14" s="224"/>
      <c r="Q14" s="224"/>
    </row>
    <row r="15" spans="1:16384" x14ac:dyDescent="0.25">
      <c r="A15" s="80">
        <v>2020</v>
      </c>
      <c r="B15" s="221">
        <v>3824282</v>
      </c>
      <c r="C15" s="225">
        <f>D15/B15</f>
        <v>1.3074349642625728E-2</v>
      </c>
      <c r="D15" s="382">
        <v>50000</v>
      </c>
      <c r="E15" s="383">
        <f ca="1">Geography!$P$11</f>
        <v>1.7471658834292469</v>
      </c>
      <c r="F15" s="226">
        <f t="shared" ref="F15:F30" ca="1" si="4">H15-G15</f>
        <v>31799.424526346502</v>
      </c>
      <c r="G15" s="226">
        <f ca="1">H15/(E15+1)</f>
        <v>18200.575473653498</v>
      </c>
      <c r="H15" s="230">
        <f t="shared" ref="H15:H30" si="5">B15*C15</f>
        <v>50000</v>
      </c>
      <c r="I15" s="177"/>
      <c r="J15" s="253">
        <f>(C20/C15)^(1/5)-1</f>
        <v>0.35251057075650727</v>
      </c>
      <c r="K15" s="421"/>
      <c r="M15" s="224"/>
      <c r="N15" s="420"/>
      <c r="O15" s="218"/>
    </row>
    <row r="16" spans="1:16384" x14ac:dyDescent="0.25">
      <c r="A16" s="80">
        <v>2021</v>
      </c>
      <c r="B16" s="221">
        <v>3904027.400000006</v>
      </c>
      <c r="C16" s="225">
        <f>C15*(1+$J$15)</f>
        <v>1.768319609741786E-2</v>
      </c>
      <c r="E16" s="73">
        <f ca="1">E15</f>
        <v>1.7471658834292469</v>
      </c>
      <c r="F16" s="226">
        <f t="shared" ca="1" si="4"/>
        <v>43905.899241031817</v>
      </c>
      <c r="G16" s="226">
        <f t="shared" ref="G16:G30" ca="1" si="6">H16/(E16+1)</f>
        <v>25129.782842860684</v>
      </c>
      <c r="H16" s="228">
        <f t="shared" si="5"/>
        <v>69035.682083892505</v>
      </c>
      <c r="J16" s="218"/>
      <c r="K16" s="421"/>
      <c r="M16" s="224"/>
      <c r="N16" s="223"/>
      <c r="O16" s="218"/>
      <c r="P16" s="14"/>
      <c r="Q16" s="14"/>
    </row>
    <row r="17" spans="1:17" x14ac:dyDescent="0.25">
      <c r="A17" s="80">
        <v>2022</v>
      </c>
      <c r="B17" s="221">
        <v>3978905.9333333075</v>
      </c>
      <c r="C17" s="225">
        <f>C16*(1+$J$15)</f>
        <v>2.3916709646517872E-2</v>
      </c>
      <c r="E17" s="73">
        <f t="shared" ref="E17:E30" ca="1" si="7">E16</f>
        <v>1.7471658834292469</v>
      </c>
      <c r="F17" s="226">
        <f t="shared" ca="1" si="4"/>
        <v>60522.151647698636</v>
      </c>
      <c r="G17" s="226">
        <f t="shared" ca="1" si="6"/>
        <v>34640.186270641272</v>
      </c>
      <c r="H17" s="228">
        <f t="shared" si="5"/>
        <v>95162.337918339908</v>
      </c>
      <c r="J17" s="218"/>
      <c r="K17" s="421"/>
      <c r="M17" s="224"/>
      <c r="N17" s="223"/>
      <c r="O17" s="218"/>
      <c r="P17" s="14"/>
      <c r="Q17" s="14"/>
    </row>
    <row r="18" spans="1:17" x14ac:dyDescent="0.25">
      <c r="A18" s="80">
        <v>2023</v>
      </c>
      <c r="B18" s="221">
        <v>4058431.2755555511</v>
      </c>
      <c r="C18" s="225">
        <f>C17*(1+$J$15)</f>
        <v>3.2347602614629552E-2</v>
      </c>
      <c r="E18" s="73">
        <f t="shared" ca="1" si="7"/>
        <v>1.7471658834292469</v>
      </c>
      <c r="F18" s="226">
        <f t="shared" ca="1" si="4"/>
        <v>83492.901111695246</v>
      </c>
      <c r="G18" s="226">
        <f t="shared" ca="1" si="6"/>
        <v>47787.621028759837</v>
      </c>
      <c r="H18" s="228">
        <f t="shared" si="5"/>
        <v>131280.52214045508</v>
      </c>
      <c r="J18" s="218"/>
      <c r="K18" s="421"/>
      <c r="M18" s="224"/>
      <c r="N18" s="223"/>
      <c r="O18" s="218"/>
      <c r="P18" s="14"/>
      <c r="Q18" s="14"/>
    </row>
    <row r="19" spans="1:17" x14ac:dyDescent="0.25">
      <c r="A19" s="80">
        <v>2024</v>
      </c>
      <c r="B19" s="221">
        <v>4142541.9259259403</v>
      </c>
      <c r="C19" s="225">
        <f>C18*(1+$J$15)</f>
        <v>4.3750474474917304E-2</v>
      </c>
      <c r="D19" s="18"/>
      <c r="E19" s="73">
        <f t="shared" ca="1" si="7"/>
        <v>1.7471658834292469</v>
      </c>
      <c r="F19" s="226">
        <f t="shared" ca="1" si="4"/>
        <v>115265.39321150047</v>
      </c>
      <c r="G19" s="226">
        <f t="shared" ca="1" si="6"/>
        <v>65972.781579997143</v>
      </c>
      <c r="H19" s="228">
        <f t="shared" si="5"/>
        <v>181238.17479149761</v>
      </c>
      <c r="J19" s="218"/>
      <c r="K19" s="421"/>
      <c r="M19" s="224"/>
      <c r="N19" s="223"/>
      <c r="O19" s="218"/>
      <c r="P19" s="14"/>
      <c r="Q19" s="14"/>
    </row>
    <row r="20" spans="1:17" x14ac:dyDescent="0.25">
      <c r="A20" s="80">
        <v>2025</v>
      </c>
      <c r="B20" s="221">
        <v>4224901.3547654152</v>
      </c>
      <c r="C20" s="77">
        <f>Inputs!D10</f>
        <v>5.9172979202938403E-2</v>
      </c>
      <c r="D20" s="78">
        <f>C20*B20</f>
        <v>250000.0000000002</v>
      </c>
      <c r="E20" s="73">
        <f t="shared" ca="1" si="7"/>
        <v>1.7471658834292469</v>
      </c>
      <c r="F20" s="226">
        <f t="shared" ca="1" si="4"/>
        <v>158997.12263173264</v>
      </c>
      <c r="G20" s="226">
        <f t="shared" ca="1" si="6"/>
        <v>91002.877368267567</v>
      </c>
      <c r="H20" s="230">
        <f t="shared" si="5"/>
        <v>250000.0000000002</v>
      </c>
      <c r="I20" s="177"/>
      <c r="J20" s="253">
        <f>(C25/C20)^(1/5)-1</f>
        <v>0.33402299171077954</v>
      </c>
      <c r="K20" s="421"/>
      <c r="M20" s="224"/>
      <c r="N20" s="223"/>
      <c r="O20" s="218"/>
      <c r="P20" s="14"/>
      <c r="Q20" s="14"/>
    </row>
    <row r="21" spans="1:17" x14ac:dyDescent="0.25">
      <c r="A21" s="80">
        <v>2026</v>
      </c>
      <c r="B21" s="221">
        <v>4301998.2176460624</v>
      </c>
      <c r="C21" s="225">
        <f>C20*(1+$J$20)</f>
        <v>7.8938114744743632E-2</v>
      </c>
      <c r="D21" s="18"/>
      <c r="E21" s="73">
        <f t="shared" ca="1" si="7"/>
        <v>1.7471658834292469</v>
      </c>
      <c r="F21" s="226">
        <f t="shared" ca="1" si="4"/>
        <v>215976.36748273263</v>
      </c>
      <c r="G21" s="226">
        <f t="shared" ca="1" si="6"/>
        <v>123615.26145349484</v>
      </c>
      <c r="H21" s="228">
        <f t="shared" si="5"/>
        <v>339591.62893622747</v>
      </c>
      <c r="J21" s="218"/>
      <c r="K21" s="421"/>
      <c r="N21" s="223"/>
      <c r="O21" s="218"/>
      <c r="P21" s="14"/>
      <c r="Q21" s="14"/>
    </row>
    <row r="22" spans="1:17" x14ac:dyDescent="0.25">
      <c r="A22" s="80">
        <v>2027</v>
      </c>
      <c r="B22" s="221">
        <v>4382996.1181607544</v>
      </c>
      <c r="C22" s="225">
        <f>C21*(1+$J$20)</f>
        <v>0.1053052599917917</v>
      </c>
      <c r="D22" s="18"/>
      <c r="E22" s="73">
        <f t="shared" ca="1" si="7"/>
        <v>1.7471658834292469</v>
      </c>
      <c r="F22" s="226">
        <f t="shared" ca="1" si="4"/>
        <v>293542.10688053689</v>
      </c>
      <c r="G22" s="226">
        <f t="shared" ca="1" si="6"/>
        <v>168010.43888539512</v>
      </c>
      <c r="H22" s="228">
        <f t="shared" si="5"/>
        <v>461552.54576593201</v>
      </c>
      <c r="J22" s="218"/>
      <c r="K22" s="421"/>
      <c r="N22" s="223"/>
      <c r="O22" s="218"/>
      <c r="P22" s="14"/>
      <c r="Q22" s="14"/>
    </row>
    <row r="23" spans="1:17" x14ac:dyDescent="0.25">
      <c r="A23" s="80">
        <v>2028</v>
      </c>
      <c r="B23" s="221">
        <v>4464980.2554893494</v>
      </c>
      <c r="C23" s="225">
        <f>C22*(1+$J$20)</f>
        <v>0.14047963797713142</v>
      </c>
      <c r="D23" s="18"/>
      <c r="E23" s="73">
        <f t="shared" ca="1" si="7"/>
        <v>1.7471658834292469</v>
      </c>
      <c r="F23" s="226">
        <f t="shared" ca="1" si="4"/>
        <v>398916.66388670215</v>
      </c>
      <c r="G23" s="226">
        <f t="shared" ca="1" si="6"/>
        <v>228322.14597948143</v>
      </c>
      <c r="H23" s="228">
        <f t="shared" si="5"/>
        <v>627238.80986618355</v>
      </c>
      <c r="J23" s="218"/>
      <c r="K23" s="421"/>
      <c r="N23" s="223"/>
      <c r="O23" s="218"/>
      <c r="P23" s="14"/>
      <c r="Q23" s="14"/>
    </row>
    <row r="24" spans="1:17" x14ac:dyDescent="0.25">
      <c r="A24" s="80">
        <v>2029</v>
      </c>
      <c r="B24" s="221">
        <v>4545761.9585159421</v>
      </c>
      <c r="C24" s="225">
        <f>C23*(1+$J$20)</f>
        <v>0.1874030669287001</v>
      </c>
      <c r="D24" s="18"/>
      <c r="E24" s="73">
        <f t="shared" ca="1" si="7"/>
        <v>1.7471658834292469</v>
      </c>
      <c r="F24" s="226">
        <f t="shared" ca="1" si="4"/>
        <v>541792.065102219</v>
      </c>
      <c r="G24" s="226">
        <f t="shared" ca="1" si="6"/>
        <v>310097.66745148296</v>
      </c>
      <c r="H24" s="228">
        <f t="shared" si="5"/>
        <v>851889.73255370196</v>
      </c>
      <c r="J24" s="218"/>
      <c r="K24" s="421"/>
      <c r="N24" s="223"/>
      <c r="O24" s="218"/>
      <c r="P24" s="14"/>
      <c r="Q24" s="14"/>
    </row>
    <row r="25" spans="1:17" x14ac:dyDescent="0.25">
      <c r="A25" s="80">
        <v>2030</v>
      </c>
      <c r="B25" s="221">
        <v>4625596.781647563</v>
      </c>
      <c r="C25" s="77">
        <f>Inputs!E10</f>
        <v>0.25</v>
      </c>
      <c r="D25" s="79">
        <f>B25*C25</f>
        <v>1156399.1954118907</v>
      </c>
      <c r="E25" s="73">
        <f t="shared" ca="1" si="7"/>
        <v>1.7471658834292469</v>
      </c>
      <c r="F25" s="226">
        <f t="shared" ca="1" si="4"/>
        <v>735456.57873656484</v>
      </c>
      <c r="G25" s="226">
        <f t="shared" ca="1" si="6"/>
        <v>420942.61667532596</v>
      </c>
      <c r="H25" s="230">
        <f t="shared" si="5"/>
        <v>1156399.1954118907</v>
      </c>
      <c r="I25" s="177"/>
      <c r="J25" s="253">
        <f>(C30/C25)^(1/5)-1</f>
        <v>0.1486983549970351</v>
      </c>
      <c r="K25" s="421"/>
      <c r="N25" s="223"/>
      <c r="O25" s="218"/>
      <c r="P25" s="14"/>
      <c r="Q25" s="14"/>
    </row>
    <row r="26" spans="1:17" x14ac:dyDescent="0.25">
      <c r="A26" s="80">
        <v>2031</v>
      </c>
      <c r="B26" s="221">
        <v>4706047.6971390545</v>
      </c>
      <c r="C26" s="225">
        <f>C25*(1+$J$25)</f>
        <v>0.28717458874925877</v>
      </c>
      <c r="D26" s="18"/>
      <c r="E26" s="73">
        <f t="shared" ca="1" si="7"/>
        <v>1.7471658834292469</v>
      </c>
      <c r="F26" s="226">
        <f t="shared" ca="1" si="4"/>
        <v>859511.29590881511</v>
      </c>
      <c r="G26" s="226">
        <f t="shared" ca="1" si="6"/>
        <v>491946.01615148911</v>
      </c>
      <c r="H26" s="228">
        <f t="shared" si="5"/>
        <v>1351457.3120603042</v>
      </c>
      <c r="J26" s="218"/>
      <c r="K26" s="421"/>
      <c r="N26" s="223"/>
      <c r="O26" s="218"/>
      <c r="P26" s="14"/>
      <c r="Q26" s="14"/>
    </row>
    <row r="27" spans="1:17" x14ac:dyDescent="0.25">
      <c r="A27" s="80">
        <v>2032</v>
      </c>
      <c r="B27" s="221">
        <v>4787446.6138616502</v>
      </c>
      <c r="C27" s="225">
        <f>C26*(1+$J$25)</f>
        <v>0.32987697769322361</v>
      </c>
      <c r="D27" s="18"/>
      <c r="E27" s="73">
        <f t="shared" ca="1" si="7"/>
        <v>1.7471658834292469</v>
      </c>
      <c r="F27" s="226">
        <f t="shared" ca="1" si="4"/>
        <v>1004396.5384761947</v>
      </c>
      <c r="G27" s="226">
        <f t="shared" ca="1" si="6"/>
        <v>574871.88137214375</v>
      </c>
      <c r="H27" s="228">
        <f t="shared" si="5"/>
        <v>1579268.4198483385</v>
      </c>
      <c r="J27" s="218"/>
      <c r="K27" s="421"/>
      <c r="N27" s="223"/>
      <c r="O27" s="218"/>
      <c r="P27" s="14"/>
      <c r="Q27" s="14"/>
    </row>
    <row r="28" spans="1:17" x14ac:dyDescent="0.25">
      <c r="A28" s="80">
        <v>2033</v>
      </c>
      <c r="B28" s="221">
        <v>4868000.5334609151</v>
      </c>
      <c r="C28" s="225">
        <f>C27*(1+$J$25)</f>
        <v>0.37892914162759961</v>
      </c>
      <c r="D28" s="18"/>
      <c r="E28" s="73">
        <f t="shared" ca="1" si="7"/>
        <v>1.7471658834292469</v>
      </c>
      <c r="F28" s="226">
        <f t="shared" ca="1" si="4"/>
        <v>1173161.708953544</v>
      </c>
      <c r="G28" s="226">
        <f t="shared" ca="1" si="6"/>
        <v>671465.55463349749</v>
      </c>
      <c r="H28" s="228">
        <f t="shared" si="5"/>
        <v>1844627.2635870415</v>
      </c>
      <c r="J28" s="218"/>
      <c r="K28" s="421"/>
      <c r="N28" s="223"/>
      <c r="O28" s="218"/>
      <c r="P28" s="14"/>
      <c r="Q28" s="14"/>
    </row>
    <row r="29" spans="1:17" x14ac:dyDescent="0.25">
      <c r="A29" s="80">
        <v>2034</v>
      </c>
      <c r="B29" s="221">
        <v>4948366.2671577334</v>
      </c>
      <c r="C29" s="225">
        <f>C28*(1+$J$25)</f>
        <v>0.43527528164806223</v>
      </c>
      <c r="D29" s="18"/>
      <c r="E29" s="73">
        <f t="shared" ca="1" si="7"/>
        <v>1.7471658834292469</v>
      </c>
      <c r="F29" s="226">
        <f t="shared" ca="1" si="4"/>
        <v>1369856.5768522192</v>
      </c>
      <c r="G29" s="226">
        <f t="shared" ca="1" si="6"/>
        <v>784044.94378263352</v>
      </c>
      <c r="H29" s="228">
        <f t="shared" si="5"/>
        <v>2153901.5206348528</v>
      </c>
      <c r="J29" s="218"/>
      <c r="K29" s="421"/>
      <c r="N29" s="223"/>
      <c r="O29" s="218"/>
      <c r="P29" s="14"/>
      <c r="Q29" s="14"/>
    </row>
    <row r="30" spans="1:17" x14ac:dyDescent="0.25">
      <c r="A30" s="82">
        <v>2035</v>
      </c>
      <c r="B30" s="222">
        <v>5029033.1468343139</v>
      </c>
      <c r="C30" s="84">
        <f>Inputs!F10</f>
        <v>0.5</v>
      </c>
      <c r="D30" s="79">
        <f>B30*C30</f>
        <v>2514516.5734171569</v>
      </c>
      <c r="E30" s="83">
        <f t="shared" ca="1" si="7"/>
        <v>1.7471658834292469</v>
      </c>
      <c r="F30" s="227">
        <f t="shared" ca="1" si="4"/>
        <v>1599203.599932526</v>
      </c>
      <c r="G30" s="227">
        <f t="shared" ca="1" si="6"/>
        <v>915312.97348463093</v>
      </c>
      <c r="H30" s="229">
        <f t="shared" si="5"/>
        <v>2514516.5734171569</v>
      </c>
      <c r="J30" s="218"/>
      <c r="K30" s="421"/>
      <c r="N30" s="223"/>
      <c r="O30" s="218"/>
      <c r="P30" s="14"/>
      <c r="Q30" s="14"/>
    </row>
    <row r="31" spans="1:17" x14ac:dyDescent="0.25">
      <c r="F31" s="14"/>
      <c r="K31" s="218"/>
    </row>
  </sheetData>
  <sheetProtection algorithmName="SHA-512" hashValue="stkWKpgH5m9E/M8VUalW75dATlOuLTCnbWybXy0z6CXbGFyZLVWXEQwqRqbExt605gQMxtDqkPWZsNrAnulblA==" saltValue="Goo2muGJEvxeo7HbaaO12Q==" spinCount="100000" sheet="1" objects="1" scenarios="1"/>
  <mergeCells count="7">
    <mergeCell ref="A4:A5"/>
    <mergeCell ref="J4:J5"/>
    <mergeCell ref="D4:D5"/>
    <mergeCell ref="B4:B5"/>
    <mergeCell ref="F4:H4"/>
    <mergeCell ref="E4:E5"/>
    <mergeCell ref="C4:C5"/>
  </mergeCells>
  <hyperlinks>
    <hyperlink ref="C2" location="Intro!A1" display="Intro" xr:uid="{00000000-0004-0000-1300-000000000000}"/>
    <hyperlink ref="D2" location="Glossary!A1" display="Glossary" xr:uid="{00000000-0004-0000-1300-000001000000}"/>
    <hyperlink ref="E2" location="Inputs!A1" display="Inputs" xr:uid="{00000000-0004-0000-1300-000002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theme="7"/>
  </sheetPr>
  <dimension ref="A1:XFD107"/>
  <sheetViews>
    <sheetView zoomScale="90" zoomScaleNormal="90" workbookViewId="0">
      <selection activeCell="A2" sqref="A2"/>
    </sheetView>
  </sheetViews>
  <sheetFormatPr defaultColWidth="8.7109375" defaultRowHeight="15" x14ac:dyDescent="0.25"/>
  <cols>
    <col min="1" max="1" width="12.7109375" style="4" customWidth="1"/>
    <col min="2" max="2" width="14.7109375" style="4" customWidth="1"/>
    <col min="3" max="3" width="13.42578125" style="4" customWidth="1"/>
    <col min="4" max="4" width="17.28515625" style="4" customWidth="1"/>
    <col min="5" max="5" width="14.7109375" style="4" customWidth="1"/>
    <col min="6" max="6" width="15.7109375" style="4" customWidth="1"/>
    <col min="7" max="7" width="15.5703125" style="4" customWidth="1"/>
    <col min="8" max="8" width="14" style="4" customWidth="1"/>
    <col min="9" max="9" width="13.42578125" style="4" customWidth="1"/>
    <col min="10" max="11" width="10.42578125" style="4" bestFit="1" customWidth="1"/>
    <col min="12" max="12" width="13.28515625" style="4" customWidth="1"/>
    <col min="13" max="13" width="9.42578125" style="4" bestFit="1" customWidth="1"/>
    <col min="14" max="14" width="10.28515625" style="4" customWidth="1"/>
    <col min="15" max="15" width="13.140625" style="4" customWidth="1"/>
    <col min="16" max="16" width="8.7109375" style="4"/>
    <col min="17" max="17" width="12.28515625" style="4" customWidth="1"/>
    <col min="18" max="19" width="8.7109375" style="4"/>
    <col min="20" max="20" width="13" style="4" customWidth="1"/>
    <col min="21" max="16384" width="8.7109375" style="4"/>
  </cols>
  <sheetData>
    <row r="1" spans="1:16384" s="3" customFormat="1" ht="23.25" x14ac:dyDescent="0.35">
      <c r="A1" s="85" t="s">
        <v>694</v>
      </c>
    </row>
    <row r="2" spans="1:16384" s="3" customFormat="1" x14ac:dyDescent="0.25">
      <c r="A2" s="539"/>
      <c r="B2" s="539" t="s">
        <v>683</v>
      </c>
      <c r="C2" s="520" t="s">
        <v>603</v>
      </c>
      <c r="D2" s="520" t="s">
        <v>604</v>
      </c>
      <c r="E2" s="521" t="s">
        <v>550</v>
      </c>
      <c r="F2" s="545"/>
      <c r="G2" s="545"/>
      <c r="H2" s="546"/>
      <c r="I2" s="539"/>
      <c r="J2" s="545"/>
      <c r="K2" s="545"/>
      <c r="L2" s="546"/>
      <c r="M2" s="539"/>
      <c r="N2" s="545"/>
      <c r="O2" s="545"/>
      <c r="P2" s="546"/>
      <c r="Q2" s="539"/>
      <c r="R2" s="545"/>
      <c r="S2" s="545"/>
      <c r="T2" s="546"/>
      <c r="U2" s="539"/>
      <c r="V2" s="545"/>
      <c r="W2" s="545"/>
      <c r="X2" s="546"/>
      <c r="Y2" s="539"/>
      <c r="Z2" s="545"/>
      <c r="AA2" s="545"/>
      <c r="AB2" s="546"/>
      <c r="AC2" s="539"/>
      <c r="AD2" s="545"/>
      <c r="AE2" s="545"/>
      <c r="AF2" s="546"/>
      <c r="AG2" s="539"/>
      <c r="AH2" s="545"/>
      <c r="AI2" s="545"/>
      <c r="AJ2" s="546"/>
      <c r="AK2" s="539"/>
      <c r="AL2" s="545"/>
      <c r="AM2" s="545"/>
      <c r="AN2" s="546"/>
      <c r="AO2" s="539"/>
      <c r="AP2" s="545"/>
      <c r="AQ2" s="545"/>
      <c r="AR2" s="546"/>
      <c r="AS2" s="539"/>
      <c r="AT2" s="545"/>
      <c r="AU2" s="545"/>
      <c r="AV2" s="546"/>
      <c r="AW2" s="539"/>
      <c r="AX2" s="545"/>
      <c r="AY2" s="545"/>
      <c r="AZ2" s="546"/>
      <c r="BA2" s="539"/>
      <c r="BB2" s="545"/>
      <c r="BC2" s="545"/>
      <c r="BD2" s="546"/>
      <c r="BE2" s="539"/>
      <c r="BF2" s="545"/>
      <c r="BG2" s="545"/>
      <c r="BH2" s="546"/>
      <c r="BI2" s="539"/>
      <c r="BJ2" s="545"/>
      <c r="BK2" s="545"/>
      <c r="BL2" s="546"/>
      <c r="BM2" s="539"/>
      <c r="BN2" s="545"/>
      <c r="BO2" s="545"/>
      <c r="BP2" s="546"/>
      <c r="BQ2" s="539"/>
      <c r="BR2" s="545"/>
      <c r="BS2" s="545"/>
      <c r="BT2" s="546"/>
      <c r="BU2" s="539"/>
      <c r="BV2" s="545"/>
      <c r="BW2" s="545"/>
      <c r="BX2" s="546"/>
      <c r="BY2" s="539"/>
      <c r="BZ2" s="545"/>
      <c r="CA2" s="545"/>
      <c r="CB2" s="546"/>
      <c r="CC2" s="539"/>
      <c r="CD2" s="545"/>
      <c r="CE2" s="545"/>
      <c r="CF2" s="546"/>
      <c r="CG2" s="539"/>
      <c r="CH2" s="545"/>
      <c r="CI2" s="545"/>
      <c r="CJ2" s="546"/>
      <c r="CK2" s="539"/>
      <c r="CL2" s="545"/>
      <c r="CM2" s="545"/>
      <c r="CN2" s="546"/>
      <c r="CO2" s="539"/>
      <c r="CP2" s="545"/>
      <c r="CQ2" s="545"/>
      <c r="CR2" s="546"/>
      <c r="CS2" s="539"/>
      <c r="CT2" s="545"/>
      <c r="CU2" s="545"/>
      <c r="CV2" s="546"/>
      <c r="CW2" s="539"/>
      <c r="CX2" s="545"/>
      <c r="CY2" s="545"/>
      <c r="CZ2" s="546"/>
      <c r="DA2" s="539"/>
      <c r="DB2" s="545"/>
      <c r="DC2" s="545"/>
      <c r="DD2" s="546"/>
      <c r="DE2" s="539"/>
      <c r="DF2" s="545"/>
      <c r="DG2" s="545"/>
      <c r="DH2" s="546"/>
      <c r="DI2" s="539"/>
      <c r="DJ2" s="545"/>
      <c r="DK2" s="545"/>
      <c r="DL2" s="546"/>
      <c r="DM2" s="539"/>
      <c r="DN2" s="545"/>
      <c r="DO2" s="545"/>
      <c r="DP2" s="546"/>
      <c r="DQ2" s="539"/>
      <c r="DR2" s="545"/>
      <c r="DS2" s="545"/>
      <c r="DT2" s="546"/>
      <c r="DU2" s="539"/>
      <c r="DV2" s="545"/>
      <c r="DW2" s="545"/>
      <c r="DX2" s="546"/>
      <c r="DY2" s="539"/>
      <c r="DZ2" s="545"/>
      <c r="EA2" s="545"/>
      <c r="EB2" s="546"/>
      <c r="EC2" s="539"/>
      <c r="ED2" s="545"/>
      <c r="EE2" s="545"/>
      <c r="EF2" s="546"/>
      <c r="EG2" s="539"/>
      <c r="EH2" s="545"/>
      <c r="EI2" s="545"/>
      <c r="EJ2" s="546"/>
      <c r="EK2" s="539"/>
      <c r="EL2" s="545"/>
      <c r="EM2" s="545"/>
      <c r="EN2" s="546"/>
      <c r="EO2" s="539"/>
      <c r="EP2" s="545"/>
      <c r="EQ2" s="545"/>
      <c r="ER2" s="546"/>
      <c r="ES2" s="539"/>
      <c r="ET2" s="545"/>
      <c r="EU2" s="545"/>
      <c r="EV2" s="546"/>
      <c r="EW2" s="539"/>
      <c r="EX2" s="545"/>
      <c r="EY2" s="545"/>
      <c r="EZ2" s="546"/>
      <c r="FA2" s="539"/>
      <c r="FB2" s="545"/>
      <c r="FC2" s="545"/>
      <c r="FD2" s="546"/>
      <c r="FE2" s="539"/>
      <c r="FF2" s="545"/>
      <c r="FG2" s="545"/>
      <c r="FH2" s="546"/>
      <c r="FI2" s="539"/>
      <c r="FJ2" s="545"/>
      <c r="FK2" s="545"/>
      <c r="FL2" s="546"/>
      <c r="FM2" s="539"/>
      <c r="FN2" s="545"/>
      <c r="FO2" s="545"/>
      <c r="FP2" s="546"/>
      <c r="FQ2" s="539"/>
      <c r="FR2" s="545"/>
      <c r="FS2" s="545"/>
      <c r="FT2" s="546"/>
      <c r="FU2" s="539"/>
      <c r="FV2" s="545"/>
      <c r="FW2" s="545"/>
      <c r="FX2" s="546"/>
      <c r="FY2" s="539"/>
      <c r="FZ2" s="545"/>
      <c r="GA2" s="545"/>
      <c r="GB2" s="546"/>
      <c r="GC2" s="539"/>
      <c r="GD2" s="545"/>
      <c r="GE2" s="545"/>
      <c r="GF2" s="546"/>
      <c r="GG2" s="539"/>
      <c r="GH2" s="545"/>
      <c r="GI2" s="545"/>
      <c r="GJ2" s="546"/>
      <c r="GK2" s="539"/>
      <c r="GL2" s="545"/>
      <c r="GM2" s="545"/>
      <c r="GN2" s="546"/>
      <c r="GO2" s="539"/>
      <c r="GP2" s="545"/>
      <c r="GQ2" s="545"/>
      <c r="GR2" s="546"/>
      <c r="GS2" s="539"/>
      <c r="GT2" s="545"/>
      <c r="GU2" s="545"/>
      <c r="GV2" s="546"/>
      <c r="GW2" s="539"/>
      <c r="GX2" s="545"/>
      <c r="GY2" s="545"/>
      <c r="GZ2" s="546"/>
      <c r="HA2" s="539"/>
      <c r="HB2" s="545"/>
      <c r="HC2" s="545"/>
      <c r="HD2" s="546"/>
      <c r="HE2" s="539"/>
      <c r="HF2" s="545"/>
      <c r="HG2" s="545"/>
      <c r="HH2" s="546"/>
      <c r="HI2" s="539"/>
      <c r="HJ2" s="545"/>
      <c r="HK2" s="545"/>
      <c r="HL2" s="546"/>
      <c r="HM2" s="539"/>
      <c r="HN2" s="545"/>
      <c r="HO2" s="545"/>
      <c r="HP2" s="546"/>
      <c r="HQ2" s="539"/>
      <c r="HR2" s="545"/>
      <c r="HS2" s="545"/>
      <c r="HT2" s="546"/>
      <c r="HU2" s="539"/>
      <c r="HV2" s="545"/>
      <c r="HW2" s="545"/>
      <c r="HX2" s="546"/>
      <c r="HY2" s="539"/>
      <c r="HZ2" s="545"/>
      <c r="IA2" s="545"/>
      <c r="IB2" s="546"/>
      <c r="IC2" s="539"/>
      <c r="ID2" s="545"/>
      <c r="IE2" s="545"/>
      <c r="IF2" s="546"/>
      <c r="IG2" s="539"/>
      <c r="IH2" s="545"/>
      <c r="II2" s="545"/>
      <c r="IJ2" s="546"/>
      <c r="IK2" s="539"/>
      <c r="IL2" s="545"/>
      <c r="IM2" s="545"/>
      <c r="IN2" s="546"/>
      <c r="IO2" s="539"/>
      <c r="IP2" s="545"/>
      <c r="IQ2" s="545"/>
      <c r="IR2" s="546"/>
      <c r="IS2" s="539"/>
      <c r="IT2" s="545"/>
      <c r="IU2" s="545"/>
      <c r="IV2" s="546"/>
      <c r="IW2" s="539"/>
      <c r="IX2" s="545"/>
      <c r="IY2" s="545"/>
      <c r="IZ2" s="546"/>
      <c r="JA2" s="539"/>
      <c r="JB2" s="545"/>
      <c r="JC2" s="545"/>
      <c r="JD2" s="546"/>
      <c r="JE2" s="539"/>
      <c r="JF2" s="545"/>
      <c r="JG2" s="545"/>
      <c r="JH2" s="546"/>
      <c r="JI2" s="539"/>
      <c r="JJ2" s="545"/>
      <c r="JK2" s="545"/>
      <c r="JL2" s="546"/>
      <c r="JM2" s="539"/>
      <c r="JN2" s="545"/>
      <c r="JO2" s="545"/>
      <c r="JP2" s="546"/>
      <c r="JQ2" s="539"/>
      <c r="JR2" s="545"/>
      <c r="JS2" s="545"/>
      <c r="JT2" s="546"/>
      <c r="JU2" s="539"/>
      <c r="JV2" s="545"/>
      <c r="JW2" s="545"/>
      <c r="JX2" s="546"/>
      <c r="JY2" s="539"/>
      <c r="JZ2" s="545"/>
      <c r="KA2" s="545"/>
      <c r="KB2" s="546"/>
      <c r="KC2" s="539"/>
      <c r="KD2" s="545"/>
      <c r="KE2" s="545"/>
      <c r="KF2" s="546"/>
      <c r="KG2" s="539"/>
      <c r="KH2" s="545"/>
      <c r="KI2" s="545"/>
      <c r="KJ2" s="546"/>
      <c r="KK2" s="539"/>
      <c r="KL2" s="545"/>
      <c r="KM2" s="545"/>
      <c r="KN2" s="546"/>
      <c r="KO2" s="539"/>
      <c r="KP2" s="545"/>
      <c r="KQ2" s="545"/>
      <c r="KR2" s="546"/>
      <c r="KS2" s="539"/>
      <c r="KT2" s="545"/>
      <c r="KU2" s="545"/>
      <c r="KV2" s="546"/>
      <c r="KW2" s="539"/>
      <c r="KX2" s="545"/>
      <c r="KY2" s="545"/>
      <c r="KZ2" s="546"/>
      <c r="LA2" s="539"/>
      <c r="LB2" s="545"/>
      <c r="LC2" s="545"/>
      <c r="LD2" s="546"/>
      <c r="LE2" s="539"/>
      <c r="LF2" s="545"/>
      <c r="LG2" s="545"/>
      <c r="LH2" s="546"/>
      <c r="LI2" s="539"/>
      <c r="LJ2" s="545"/>
      <c r="LK2" s="545"/>
      <c r="LL2" s="546"/>
      <c r="LM2" s="539"/>
      <c r="LN2" s="545"/>
      <c r="LO2" s="545"/>
      <c r="LP2" s="546"/>
      <c r="LQ2" s="539"/>
      <c r="LR2" s="545"/>
      <c r="LS2" s="545"/>
      <c r="LT2" s="546"/>
      <c r="LU2" s="539"/>
      <c r="LV2" s="545"/>
      <c r="LW2" s="545"/>
      <c r="LX2" s="546"/>
      <c r="LY2" s="539"/>
      <c r="LZ2" s="545"/>
      <c r="MA2" s="545"/>
      <c r="MB2" s="546"/>
      <c r="MC2" s="539"/>
      <c r="MD2" s="545"/>
      <c r="ME2" s="545"/>
      <c r="MF2" s="546"/>
      <c r="MG2" s="539"/>
      <c r="MH2" s="545"/>
      <c r="MI2" s="545"/>
      <c r="MJ2" s="546"/>
      <c r="MK2" s="539"/>
      <c r="ML2" s="545"/>
      <c r="MM2" s="545"/>
      <c r="MN2" s="546"/>
      <c r="MO2" s="539"/>
      <c r="MP2" s="545"/>
      <c r="MQ2" s="545"/>
      <c r="MR2" s="546"/>
      <c r="MS2" s="539"/>
      <c r="MT2" s="545"/>
      <c r="MU2" s="545"/>
      <c r="MV2" s="546"/>
      <c r="MW2" s="539"/>
      <c r="MX2" s="545"/>
      <c r="MY2" s="545"/>
      <c r="MZ2" s="546"/>
      <c r="NA2" s="539"/>
      <c r="NB2" s="545"/>
      <c r="NC2" s="545"/>
      <c r="ND2" s="546"/>
      <c r="NE2" s="539"/>
      <c r="NF2" s="545"/>
      <c r="NG2" s="545"/>
      <c r="NH2" s="546"/>
      <c r="NI2" s="539"/>
      <c r="NJ2" s="545"/>
      <c r="NK2" s="545"/>
      <c r="NL2" s="546"/>
      <c r="NM2" s="539"/>
      <c r="NN2" s="545"/>
      <c r="NO2" s="545"/>
      <c r="NP2" s="546"/>
      <c r="NQ2" s="539"/>
      <c r="NR2" s="545"/>
      <c r="NS2" s="545"/>
      <c r="NT2" s="546"/>
      <c r="NU2" s="539"/>
      <c r="NV2" s="545"/>
      <c r="NW2" s="545"/>
      <c r="NX2" s="546"/>
      <c r="NY2" s="539"/>
      <c r="NZ2" s="545"/>
      <c r="OA2" s="545"/>
      <c r="OB2" s="546"/>
      <c r="OC2" s="539"/>
      <c r="OD2" s="545"/>
      <c r="OE2" s="545"/>
      <c r="OF2" s="546"/>
      <c r="OG2" s="539"/>
      <c r="OH2" s="545"/>
      <c r="OI2" s="545"/>
      <c r="OJ2" s="546"/>
      <c r="OK2" s="539"/>
      <c r="OL2" s="545"/>
      <c r="OM2" s="545"/>
      <c r="ON2" s="546"/>
      <c r="OO2" s="539"/>
      <c r="OP2" s="545"/>
      <c r="OQ2" s="545"/>
      <c r="OR2" s="546"/>
      <c r="OS2" s="539"/>
      <c r="OT2" s="545"/>
      <c r="OU2" s="545"/>
      <c r="OV2" s="546"/>
      <c r="OW2" s="539"/>
      <c r="OX2" s="545"/>
      <c r="OY2" s="545"/>
      <c r="OZ2" s="546"/>
      <c r="PA2" s="539"/>
      <c r="PB2" s="545"/>
      <c r="PC2" s="545"/>
      <c r="PD2" s="546"/>
      <c r="PE2" s="539"/>
      <c r="PF2" s="545"/>
      <c r="PG2" s="545"/>
      <c r="PH2" s="546"/>
      <c r="PI2" s="539"/>
      <c r="PJ2" s="545"/>
      <c r="PK2" s="545"/>
      <c r="PL2" s="546"/>
      <c r="PM2" s="539"/>
      <c r="PN2" s="545"/>
      <c r="PO2" s="545"/>
      <c r="PP2" s="546"/>
      <c r="PQ2" s="539"/>
      <c r="PR2" s="545"/>
      <c r="PS2" s="545"/>
      <c r="PT2" s="546"/>
      <c r="PU2" s="539"/>
      <c r="PV2" s="545"/>
      <c r="PW2" s="545"/>
      <c r="PX2" s="546"/>
      <c r="PY2" s="539"/>
      <c r="PZ2" s="545"/>
      <c r="QA2" s="545"/>
      <c r="QB2" s="546"/>
      <c r="QC2" s="539"/>
      <c r="QD2" s="545"/>
      <c r="QE2" s="545"/>
      <c r="QF2" s="546"/>
      <c r="QG2" s="539"/>
      <c r="QH2" s="545"/>
      <c r="QI2" s="545"/>
      <c r="QJ2" s="546"/>
      <c r="QK2" s="539"/>
      <c r="QL2" s="545"/>
      <c r="QM2" s="545"/>
      <c r="QN2" s="546"/>
      <c r="QO2" s="539"/>
      <c r="QP2" s="545"/>
      <c r="QQ2" s="545"/>
      <c r="QR2" s="546"/>
      <c r="QS2" s="539"/>
      <c r="QT2" s="545"/>
      <c r="QU2" s="545"/>
      <c r="QV2" s="546"/>
      <c r="QW2" s="539"/>
      <c r="QX2" s="545"/>
      <c r="QY2" s="545"/>
      <c r="QZ2" s="546"/>
      <c r="RA2" s="539"/>
      <c r="RB2" s="545"/>
      <c r="RC2" s="545"/>
      <c r="RD2" s="546"/>
      <c r="RE2" s="539"/>
      <c r="RF2" s="545"/>
      <c r="RG2" s="545"/>
      <c r="RH2" s="546"/>
      <c r="RI2" s="539"/>
      <c r="RJ2" s="545"/>
      <c r="RK2" s="545"/>
      <c r="RL2" s="546"/>
      <c r="RM2" s="539"/>
      <c r="RN2" s="545"/>
      <c r="RO2" s="545"/>
      <c r="RP2" s="546"/>
      <c r="RQ2" s="539"/>
      <c r="RR2" s="545"/>
      <c r="RS2" s="545"/>
      <c r="RT2" s="546"/>
      <c r="RU2" s="539"/>
      <c r="RV2" s="545"/>
      <c r="RW2" s="545"/>
      <c r="RX2" s="546"/>
      <c r="RY2" s="539"/>
      <c r="RZ2" s="545"/>
      <c r="SA2" s="545"/>
      <c r="SB2" s="546"/>
      <c r="SC2" s="539"/>
      <c r="SD2" s="545"/>
      <c r="SE2" s="545"/>
      <c r="SF2" s="546"/>
      <c r="SG2" s="539"/>
      <c r="SH2" s="545"/>
      <c r="SI2" s="545"/>
      <c r="SJ2" s="546"/>
      <c r="SK2" s="539"/>
      <c r="SL2" s="545"/>
      <c r="SM2" s="545"/>
      <c r="SN2" s="546"/>
      <c r="SO2" s="539"/>
      <c r="SP2" s="545"/>
      <c r="SQ2" s="545"/>
      <c r="SR2" s="546"/>
      <c r="SS2" s="539"/>
      <c r="ST2" s="545"/>
      <c r="SU2" s="545"/>
      <c r="SV2" s="546"/>
      <c r="SW2" s="539"/>
      <c r="SX2" s="545"/>
      <c r="SY2" s="545"/>
      <c r="SZ2" s="546"/>
      <c r="TA2" s="539"/>
      <c r="TB2" s="545"/>
      <c r="TC2" s="545"/>
      <c r="TD2" s="546"/>
      <c r="TE2" s="539"/>
      <c r="TF2" s="545"/>
      <c r="TG2" s="545"/>
      <c r="TH2" s="546"/>
      <c r="TI2" s="539"/>
      <c r="TJ2" s="545"/>
      <c r="TK2" s="545"/>
      <c r="TL2" s="546"/>
      <c r="TM2" s="539"/>
      <c r="TN2" s="545"/>
      <c r="TO2" s="545"/>
      <c r="TP2" s="546"/>
      <c r="TQ2" s="539"/>
      <c r="TR2" s="545"/>
      <c r="TS2" s="545"/>
      <c r="TT2" s="546"/>
      <c r="TU2" s="539"/>
      <c r="TV2" s="545"/>
      <c r="TW2" s="545"/>
      <c r="TX2" s="546"/>
      <c r="TY2" s="539"/>
      <c r="TZ2" s="545"/>
      <c r="UA2" s="545"/>
      <c r="UB2" s="546"/>
      <c r="UC2" s="539"/>
      <c r="UD2" s="545"/>
      <c r="UE2" s="545"/>
      <c r="UF2" s="546"/>
      <c r="UG2" s="539"/>
      <c r="UH2" s="545"/>
      <c r="UI2" s="545"/>
      <c r="UJ2" s="546"/>
      <c r="UK2" s="539"/>
      <c r="UL2" s="545"/>
      <c r="UM2" s="545"/>
      <c r="UN2" s="546"/>
      <c r="UO2" s="539"/>
      <c r="UP2" s="545"/>
      <c r="UQ2" s="545"/>
      <c r="UR2" s="546"/>
      <c r="US2" s="539"/>
      <c r="UT2" s="545"/>
      <c r="UU2" s="545"/>
      <c r="UV2" s="546"/>
      <c r="UW2" s="539"/>
      <c r="UX2" s="545"/>
      <c r="UY2" s="545"/>
      <c r="UZ2" s="546"/>
      <c r="VA2" s="539"/>
      <c r="VB2" s="545"/>
      <c r="VC2" s="545"/>
      <c r="VD2" s="546"/>
      <c r="VE2" s="539"/>
      <c r="VF2" s="545"/>
      <c r="VG2" s="545"/>
      <c r="VH2" s="546"/>
      <c r="VI2" s="539"/>
      <c r="VJ2" s="545"/>
      <c r="VK2" s="545"/>
      <c r="VL2" s="546"/>
      <c r="VM2" s="539"/>
      <c r="VN2" s="545"/>
      <c r="VO2" s="545"/>
      <c r="VP2" s="546"/>
      <c r="VQ2" s="539"/>
      <c r="VR2" s="545"/>
      <c r="VS2" s="545"/>
      <c r="VT2" s="546"/>
      <c r="VU2" s="539"/>
      <c r="VV2" s="545"/>
      <c r="VW2" s="545"/>
      <c r="VX2" s="546"/>
      <c r="VY2" s="539"/>
      <c r="VZ2" s="545"/>
      <c r="WA2" s="545"/>
      <c r="WB2" s="546"/>
      <c r="WC2" s="539"/>
      <c r="WD2" s="545"/>
      <c r="WE2" s="545"/>
      <c r="WF2" s="546"/>
      <c r="WG2" s="539"/>
      <c r="WH2" s="545"/>
      <c r="WI2" s="545"/>
      <c r="WJ2" s="546"/>
      <c r="WK2" s="539"/>
      <c r="WL2" s="545"/>
      <c r="WM2" s="545"/>
      <c r="WN2" s="546"/>
      <c r="WO2" s="539"/>
      <c r="WP2" s="545"/>
      <c r="WQ2" s="545"/>
      <c r="WR2" s="546"/>
      <c r="WS2" s="539"/>
      <c r="WT2" s="545"/>
      <c r="WU2" s="545"/>
      <c r="WV2" s="546"/>
      <c r="WW2" s="539"/>
      <c r="WX2" s="545"/>
      <c r="WY2" s="545"/>
      <c r="WZ2" s="546"/>
      <c r="XA2" s="539"/>
      <c r="XB2" s="545"/>
      <c r="XC2" s="545"/>
      <c r="XD2" s="546"/>
      <c r="XE2" s="539"/>
      <c r="XF2" s="545"/>
      <c r="XG2" s="545"/>
      <c r="XH2" s="546"/>
      <c r="XI2" s="539"/>
      <c r="XJ2" s="545"/>
      <c r="XK2" s="545"/>
      <c r="XL2" s="546"/>
      <c r="XM2" s="539"/>
      <c r="XN2" s="545"/>
      <c r="XO2" s="545"/>
      <c r="XP2" s="546"/>
      <c r="XQ2" s="539"/>
      <c r="XR2" s="545"/>
      <c r="XS2" s="545"/>
      <c r="XT2" s="546"/>
      <c r="XU2" s="539"/>
      <c r="XV2" s="545"/>
      <c r="XW2" s="545"/>
      <c r="XX2" s="546"/>
      <c r="XY2" s="539"/>
      <c r="XZ2" s="545"/>
      <c r="YA2" s="545"/>
      <c r="YB2" s="546"/>
      <c r="YC2" s="539"/>
      <c r="YD2" s="545"/>
      <c r="YE2" s="545"/>
      <c r="YF2" s="546"/>
      <c r="YG2" s="539"/>
      <c r="YH2" s="545"/>
      <c r="YI2" s="545"/>
      <c r="YJ2" s="546"/>
      <c r="YK2" s="539"/>
      <c r="YL2" s="545"/>
      <c r="YM2" s="545"/>
      <c r="YN2" s="546"/>
      <c r="YO2" s="539"/>
      <c r="YP2" s="545"/>
      <c r="YQ2" s="545"/>
      <c r="YR2" s="546"/>
      <c r="YS2" s="539"/>
      <c r="YT2" s="545"/>
      <c r="YU2" s="545"/>
      <c r="YV2" s="546"/>
      <c r="YW2" s="539"/>
      <c r="YX2" s="545"/>
      <c r="YY2" s="545"/>
      <c r="YZ2" s="546"/>
      <c r="ZA2" s="539"/>
      <c r="ZB2" s="545"/>
      <c r="ZC2" s="545"/>
      <c r="ZD2" s="546"/>
      <c r="ZE2" s="539"/>
      <c r="ZF2" s="545"/>
      <c r="ZG2" s="545"/>
      <c r="ZH2" s="546"/>
      <c r="ZI2" s="539"/>
      <c r="ZJ2" s="545"/>
      <c r="ZK2" s="545"/>
      <c r="ZL2" s="546"/>
      <c r="ZM2" s="539"/>
      <c r="ZN2" s="545"/>
      <c r="ZO2" s="545"/>
      <c r="ZP2" s="546"/>
      <c r="ZQ2" s="539"/>
      <c r="ZR2" s="545"/>
      <c r="ZS2" s="545"/>
      <c r="ZT2" s="546"/>
      <c r="ZU2" s="539"/>
      <c r="ZV2" s="545"/>
      <c r="ZW2" s="545"/>
      <c r="ZX2" s="546"/>
      <c r="ZY2" s="539"/>
      <c r="ZZ2" s="545"/>
      <c r="AAA2" s="545"/>
      <c r="AAB2" s="546"/>
      <c r="AAC2" s="539"/>
      <c r="AAD2" s="545"/>
      <c r="AAE2" s="545"/>
      <c r="AAF2" s="546"/>
      <c r="AAG2" s="539"/>
      <c r="AAH2" s="545"/>
      <c r="AAI2" s="545"/>
      <c r="AAJ2" s="546"/>
      <c r="AAK2" s="539"/>
      <c r="AAL2" s="545"/>
      <c r="AAM2" s="545"/>
      <c r="AAN2" s="546"/>
      <c r="AAO2" s="539"/>
      <c r="AAP2" s="545"/>
      <c r="AAQ2" s="545"/>
      <c r="AAR2" s="546"/>
      <c r="AAS2" s="539"/>
      <c r="AAT2" s="545"/>
      <c r="AAU2" s="545"/>
      <c r="AAV2" s="546"/>
      <c r="AAW2" s="539"/>
      <c r="AAX2" s="545"/>
      <c r="AAY2" s="545"/>
      <c r="AAZ2" s="546"/>
      <c r="ABA2" s="539"/>
      <c r="ABB2" s="545"/>
      <c r="ABC2" s="545"/>
      <c r="ABD2" s="546"/>
      <c r="ABE2" s="539"/>
      <c r="ABF2" s="545"/>
      <c r="ABG2" s="545"/>
      <c r="ABH2" s="546"/>
      <c r="ABI2" s="539"/>
      <c r="ABJ2" s="545"/>
      <c r="ABK2" s="545"/>
      <c r="ABL2" s="546"/>
      <c r="ABM2" s="539"/>
      <c r="ABN2" s="545"/>
      <c r="ABO2" s="545"/>
      <c r="ABP2" s="546"/>
      <c r="ABQ2" s="539"/>
      <c r="ABR2" s="545"/>
      <c r="ABS2" s="545"/>
      <c r="ABT2" s="546"/>
      <c r="ABU2" s="539"/>
      <c r="ABV2" s="545"/>
      <c r="ABW2" s="545"/>
      <c r="ABX2" s="546"/>
      <c r="ABY2" s="539"/>
      <c r="ABZ2" s="545"/>
      <c r="ACA2" s="545"/>
      <c r="ACB2" s="546"/>
      <c r="ACC2" s="539"/>
      <c r="ACD2" s="545"/>
      <c r="ACE2" s="545"/>
      <c r="ACF2" s="546"/>
      <c r="ACG2" s="539"/>
      <c r="ACH2" s="545"/>
      <c r="ACI2" s="545"/>
      <c r="ACJ2" s="546"/>
      <c r="ACK2" s="539"/>
      <c r="ACL2" s="545"/>
      <c r="ACM2" s="545"/>
      <c r="ACN2" s="546"/>
      <c r="ACO2" s="539"/>
      <c r="ACP2" s="545"/>
      <c r="ACQ2" s="545"/>
      <c r="ACR2" s="546"/>
      <c r="ACS2" s="539"/>
      <c r="ACT2" s="545"/>
      <c r="ACU2" s="545"/>
      <c r="ACV2" s="546"/>
      <c r="ACW2" s="539"/>
      <c r="ACX2" s="545"/>
      <c r="ACY2" s="545"/>
      <c r="ACZ2" s="546"/>
      <c r="ADA2" s="539"/>
      <c r="ADB2" s="545"/>
      <c r="ADC2" s="545"/>
      <c r="ADD2" s="546"/>
      <c r="ADE2" s="539"/>
      <c r="ADF2" s="545"/>
      <c r="ADG2" s="545"/>
      <c r="ADH2" s="546"/>
      <c r="ADI2" s="539"/>
      <c r="ADJ2" s="545"/>
      <c r="ADK2" s="545"/>
      <c r="ADL2" s="546"/>
      <c r="ADM2" s="539"/>
      <c r="ADN2" s="545"/>
      <c r="ADO2" s="545"/>
      <c r="ADP2" s="546"/>
      <c r="ADQ2" s="539"/>
      <c r="ADR2" s="545"/>
      <c r="ADS2" s="545"/>
      <c r="ADT2" s="546"/>
      <c r="ADU2" s="539"/>
      <c r="ADV2" s="545"/>
      <c r="ADW2" s="545"/>
      <c r="ADX2" s="546"/>
      <c r="ADY2" s="539"/>
      <c r="ADZ2" s="545"/>
      <c r="AEA2" s="545"/>
      <c r="AEB2" s="546"/>
      <c r="AEC2" s="539"/>
      <c r="AED2" s="545"/>
      <c r="AEE2" s="545"/>
      <c r="AEF2" s="546"/>
      <c r="AEG2" s="539"/>
      <c r="AEH2" s="545"/>
      <c r="AEI2" s="545"/>
      <c r="AEJ2" s="546"/>
      <c r="AEK2" s="539"/>
      <c r="AEL2" s="545"/>
      <c r="AEM2" s="545"/>
      <c r="AEN2" s="546"/>
      <c r="AEO2" s="539"/>
      <c r="AEP2" s="545"/>
      <c r="AEQ2" s="545"/>
      <c r="AER2" s="546"/>
      <c r="AES2" s="539"/>
      <c r="AET2" s="545"/>
      <c r="AEU2" s="545"/>
      <c r="AEV2" s="546"/>
      <c r="AEW2" s="539"/>
      <c r="AEX2" s="545"/>
      <c r="AEY2" s="545"/>
      <c r="AEZ2" s="546"/>
      <c r="AFA2" s="539"/>
      <c r="AFB2" s="545"/>
      <c r="AFC2" s="545"/>
      <c r="AFD2" s="546"/>
      <c r="AFE2" s="539"/>
      <c r="AFF2" s="545"/>
      <c r="AFG2" s="545"/>
      <c r="AFH2" s="546"/>
      <c r="AFI2" s="539"/>
      <c r="AFJ2" s="545"/>
      <c r="AFK2" s="545"/>
      <c r="AFL2" s="546"/>
      <c r="AFM2" s="539"/>
      <c r="AFN2" s="545"/>
      <c r="AFO2" s="545"/>
      <c r="AFP2" s="546"/>
      <c r="AFQ2" s="539"/>
      <c r="AFR2" s="545"/>
      <c r="AFS2" s="545"/>
      <c r="AFT2" s="546"/>
      <c r="AFU2" s="539"/>
      <c r="AFV2" s="545"/>
      <c r="AFW2" s="545"/>
      <c r="AFX2" s="546"/>
      <c r="AFY2" s="539"/>
      <c r="AFZ2" s="545"/>
      <c r="AGA2" s="545"/>
      <c r="AGB2" s="546"/>
      <c r="AGC2" s="539"/>
      <c r="AGD2" s="545"/>
      <c r="AGE2" s="545"/>
      <c r="AGF2" s="546"/>
      <c r="AGG2" s="539"/>
      <c r="AGH2" s="545"/>
      <c r="AGI2" s="545"/>
      <c r="AGJ2" s="546"/>
      <c r="AGK2" s="539"/>
      <c r="AGL2" s="545"/>
      <c r="AGM2" s="545"/>
      <c r="AGN2" s="546"/>
      <c r="AGO2" s="539"/>
      <c r="AGP2" s="545"/>
      <c r="AGQ2" s="545"/>
      <c r="AGR2" s="546"/>
      <c r="AGS2" s="539"/>
      <c r="AGT2" s="545"/>
      <c r="AGU2" s="545"/>
      <c r="AGV2" s="546"/>
      <c r="AGW2" s="539"/>
      <c r="AGX2" s="545"/>
      <c r="AGY2" s="545"/>
      <c r="AGZ2" s="546"/>
      <c r="AHA2" s="539"/>
      <c r="AHB2" s="545"/>
      <c r="AHC2" s="545"/>
      <c r="AHD2" s="546"/>
      <c r="AHE2" s="539"/>
      <c r="AHF2" s="545"/>
      <c r="AHG2" s="545"/>
      <c r="AHH2" s="546"/>
      <c r="AHI2" s="539"/>
      <c r="AHJ2" s="545"/>
      <c r="AHK2" s="545"/>
      <c r="AHL2" s="546"/>
      <c r="AHM2" s="539"/>
      <c r="AHN2" s="545"/>
      <c r="AHO2" s="545"/>
      <c r="AHP2" s="546"/>
      <c r="AHQ2" s="539"/>
      <c r="AHR2" s="545"/>
      <c r="AHS2" s="545"/>
      <c r="AHT2" s="546"/>
      <c r="AHU2" s="539"/>
      <c r="AHV2" s="545"/>
      <c r="AHW2" s="545"/>
      <c r="AHX2" s="546"/>
      <c r="AHY2" s="539"/>
      <c r="AHZ2" s="545"/>
      <c r="AIA2" s="545"/>
      <c r="AIB2" s="546"/>
      <c r="AIC2" s="539"/>
      <c r="AID2" s="545"/>
      <c r="AIE2" s="545"/>
      <c r="AIF2" s="546"/>
      <c r="AIG2" s="539"/>
      <c r="AIH2" s="545"/>
      <c r="AII2" s="545"/>
      <c r="AIJ2" s="546"/>
      <c r="AIK2" s="539"/>
      <c r="AIL2" s="545"/>
      <c r="AIM2" s="545"/>
      <c r="AIN2" s="546"/>
      <c r="AIO2" s="539"/>
      <c r="AIP2" s="545"/>
      <c r="AIQ2" s="545"/>
      <c r="AIR2" s="546"/>
      <c r="AIS2" s="539"/>
      <c r="AIT2" s="545"/>
      <c r="AIU2" s="545"/>
      <c r="AIV2" s="546"/>
      <c r="AIW2" s="539"/>
      <c r="AIX2" s="545"/>
      <c r="AIY2" s="545"/>
      <c r="AIZ2" s="546"/>
      <c r="AJA2" s="539"/>
      <c r="AJB2" s="545"/>
      <c r="AJC2" s="545"/>
      <c r="AJD2" s="546"/>
      <c r="AJE2" s="539"/>
      <c r="AJF2" s="545"/>
      <c r="AJG2" s="545"/>
      <c r="AJH2" s="546"/>
      <c r="AJI2" s="539"/>
      <c r="AJJ2" s="545"/>
      <c r="AJK2" s="545"/>
      <c r="AJL2" s="546"/>
      <c r="AJM2" s="539"/>
      <c r="AJN2" s="545"/>
      <c r="AJO2" s="545"/>
      <c r="AJP2" s="546"/>
      <c r="AJQ2" s="539"/>
      <c r="AJR2" s="545"/>
      <c r="AJS2" s="545"/>
      <c r="AJT2" s="546"/>
      <c r="AJU2" s="539"/>
      <c r="AJV2" s="545"/>
      <c r="AJW2" s="545"/>
      <c r="AJX2" s="546"/>
      <c r="AJY2" s="539"/>
      <c r="AJZ2" s="545"/>
      <c r="AKA2" s="545"/>
      <c r="AKB2" s="546"/>
      <c r="AKC2" s="539"/>
      <c r="AKD2" s="545"/>
      <c r="AKE2" s="545"/>
      <c r="AKF2" s="546"/>
      <c r="AKG2" s="539"/>
      <c r="AKH2" s="545"/>
      <c r="AKI2" s="545"/>
      <c r="AKJ2" s="546"/>
      <c r="AKK2" s="539"/>
      <c r="AKL2" s="545"/>
      <c r="AKM2" s="545"/>
      <c r="AKN2" s="546"/>
      <c r="AKO2" s="539"/>
      <c r="AKP2" s="545"/>
      <c r="AKQ2" s="545"/>
      <c r="AKR2" s="546"/>
      <c r="AKS2" s="539"/>
      <c r="AKT2" s="545"/>
      <c r="AKU2" s="545"/>
      <c r="AKV2" s="546"/>
      <c r="AKW2" s="539"/>
      <c r="AKX2" s="545"/>
      <c r="AKY2" s="545"/>
      <c r="AKZ2" s="546"/>
      <c r="ALA2" s="539"/>
      <c r="ALB2" s="545"/>
      <c r="ALC2" s="545"/>
      <c r="ALD2" s="546"/>
      <c r="ALE2" s="539"/>
      <c r="ALF2" s="545"/>
      <c r="ALG2" s="545"/>
      <c r="ALH2" s="546"/>
      <c r="ALI2" s="539"/>
      <c r="ALJ2" s="545"/>
      <c r="ALK2" s="545"/>
      <c r="ALL2" s="546"/>
      <c r="ALM2" s="539"/>
      <c r="ALN2" s="545"/>
      <c r="ALO2" s="545"/>
      <c r="ALP2" s="546"/>
      <c r="ALQ2" s="539"/>
      <c r="ALR2" s="545"/>
      <c r="ALS2" s="545"/>
      <c r="ALT2" s="546"/>
      <c r="ALU2" s="539"/>
      <c r="ALV2" s="545"/>
      <c r="ALW2" s="545"/>
      <c r="ALX2" s="546"/>
      <c r="ALY2" s="539"/>
      <c r="ALZ2" s="545"/>
      <c r="AMA2" s="545"/>
      <c r="AMB2" s="546"/>
      <c r="AMC2" s="539"/>
      <c r="AMD2" s="545"/>
      <c r="AME2" s="545"/>
      <c r="AMF2" s="546"/>
      <c r="AMG2" s="539"/>
      <c r="AMH2" s="545"/>
      <c r="AMI2" s="545"/>
      <c r="AMJ2" s="546"/>
      <c r="AMK2" s="539"/>
      <c r="AML2" s="545"/>
      <c r="AMM2" s="545"/>
      <c r="AMN2" s="546"/>
      <c r="AMO2" s="539"/>
      <c r="AMP2" s="545"/>
      <c r="AMQ2" s="545"/>
      <c r="AMR2" s="546"/>
      <c r="AMS2" s="539"/>
      <c r="AMT2" s="545"/>
      <c r="AMU2" s="545"/>
      <c r="AMV2" s="546"/>
      <c r="AMW2" s="539"/>
      <c r="AMX2" s="545"/>
      <c r="AMY2" s="545"/>
      <c r="AMZ2" s="546"/>
      <c r="ANA2" s="539"/>
      <c r="ANB2" s="545"/>
      <c r="ANC2" s="545"/>
      <c r="AND2" s="546"/>
      <c r="ANE2" s="539"/>
      <c r="ANF2" s="545"/>
      <c r="ANG2" s="545"/>
      <c r="ANH2" s="546"/>
      <c r="ANI2" s="539"/>
      <c r="ANJ2" s="545"/>
      <c r="ANK2" s="545"/>
      <c r="ANL2" s="546"/>
      <c r="ANM2" s="539"/>
      <c r="ANN2" s="545"/>
      <c r="ANO2" s="545"/>
      <c r="ANP2" s="546"/>
      <c r="ANQ2" s="539"/>
      <c r="ANR2" s="545"/>
      <c r="ANS2" s="545"/>
      <c r="ANT2" s="546"/>
      <c r="ANU2" s="539"/>
      <c r="ANV2" s="545"/>
      <c r="ANW2" s="545"/>
      <c r="ANX2" s="546"/>
      <c r="ANY2" s="539"/>
      <c r="ANZ2" s="545"/>
      <c r="AOA2" s="545"/>
      <c r="AOB2" s="546"/>
      <c r="AOC2" s="539"/>
      <c r="AOD2" s="545"/>
      <c r="AOE2" s="545"/>
      <c r="AOF2" s="546"/>
      <c r="AOG2" s="539"/>
      <c r="AOH2" s="545"/>
      <c r="AOI2" s="545"/>
      <c r="AOJ2" s="546"/>
      <c r="AOK2" s="539"/>
      <c r="AOL2" s="545"/>
      <c r="AOM2" s="545"/>
      <c r="AON2" s="546"/>
      <c r="AOO2" s="539"/>
      <c r="AOP2" s="545"/>
      <c r="AOQ2" s="545"/>
      <c r="AOR2" s="546"/>
      <c r="AOS2" s="539"/>
      <c r="AOT2" s="545"/>
      <c r="AOU2" s="545"/>
      <c r="AOV2" s="546"/>
      <c r="AOW2" s="539"/>
      <c r="AOX2" s="545"/>
      <c r="AOY2" s="545"/>
      <c r="AOZ2" s="546"/>
      <c r="APA2" s="539"/>
      <c r="APB2" s="545"/>
      <c r="APC2" s="545"/>
      <c r="APD2" s="546"/>
      <c r="APE2" s="539"/>
      <c r="APF2" s="545"/>
      <c r="APG2" s="545"/>
      <c r="APH2" s="546"/>
      <c r="API2" s="539"/>
      <c r="APJ2" s="545"/>
      <c r="APK2" s="545"/>
      <c r="APL2" s="546"/>
      <c r="APM2" s="539"/>
      <c r="APN2" s="545"/>
      <c r="APO2" s="545"/>
      <c r="APP2" s="546"/>
      <c r="APQ2" s="539"/>
      <c r="APR2" s="545"/>
      <c r="APS2" s="545"/>
      <c r="APT2" s="546"/>
      <c r="APU2" s="539"/>
      <c r="APV2" s="545"/>
      <c r="APW2" s="545"/>
      <c r="APX2" s="546"/>
      <c r="APY2" s="539"/>
      <c r="APZ2" s="545"/>
      <c r="AQA2" s="545"/>
      <c r="AQB2" s="546"/>
      <c r="AQC2" s="539"/>
      <c r="AQD2" s="545"/>
      <c r="AQE2" s="545"/>
      <c r="AQF2" s="546"/>
      <c r="AQG2" s="539"/>
      <c r="AQH2" s="545"/>
      <c r="AQI2" s="545"/>
      <c r="AQJ2" s="546"/>
      <c r="AQK2" s="539"/>
      <c r="AQL2" s="545"/>
      <c r="AQM2" s="545"/>
      <c r="AQN2" s="546"/>
      <c r="AQO2" s="539"/>
      <c r="AQP2" s="545"/>
      <c r="AQQ2" s="545"/>
      <c r="AQR2" s="546"/>
      <c r="AQS2" s="539"/>
      <c r="AQT2" s="545"/>
      <c r="AQU2" s="545"/>
      <c r="AQV2" s="546"/>
      <c r="AQW2" s="539"/>
      <c r="AQX2" s="545"/>
      <c r="AQY2" s="545"/>
      <c r="AQZ2" s="546"/>
      <c r="ARA2" s="539"/>
      <c r="ARB2" s="545"/>
      <c r="ARC2" s="545"/>
      <c r="ARD2" s="546"/>
      <c r="ARE2" s="539"/>
      <c r="ARF2" s="545"/>
      <c r="ARG2" s="545"/>
      <c r="ARH2" s="546"/>
      <c r="ARI2" s="539"/>
      <c r="ARJ2" s="545"/>
      <c r="ARK2" s="545"/>
      <c r="ARL2" s="546"/>
      <c r="ARM2" s="539"/>
      <c r="ARN2" s="545"/>
      <c r="ARO2" s="545"/>
      <c r="ARP2" s="546"/>
      <c r="ARQ2" s="539"/>
      <c r="ARR2" s="545"/>
      <c r="ARS2" s="545"/>
      <c r="ART2" s="546"/>
      <c r="ARU2" s="539"/>
      <c r="ARV2" s="545"/>
      <c r="ARW2" s="545"/>
      <c r="ARX2" s="546"/>
      <c r="ARY2" s="539"/>
      <c r="ARZ2" s="545"/>
      <c r="ASA2" s="545"/>
      <c r="ASB2" s="546"/>
      <c r="ASC2" s="539"/>
      <c r="ASD2" s="545"/>
      <c r="ASE2" s="545"/>
      <c r="ASF2" s="546"/>
      <c r="ASG2" s="539"/>
      <c r="ASH2" s="545"/>
      <c r="ASI2" s="545"/>
      <c r="ASJ2" s="546"/>
      <c r="ASK2" s="539"/>
      <c r="ASL2" s="545"/>
      <c r="ASM2" s="545"/>
      <c r="ASN2" s="546"/>
      <c r="ASO2" s="539"/>
      <c r="ASP2" s="545"/>
      <c r="ASQ2" s="545"/>
      <c r="ASR2" s="546"/>
      <c r="ASS2" s="539"/>
      <c r="AST2" s="545"/>
      <c r="ASU2" s="545"/>
      <c r="ASV2" s="546"/>
      <c r="ASW2" s="539"/>
      <c r="ASX2" s="545"/>
      <c r="ASY2" s="545"/>
      <c r="ASZ2" s="546"/>
      <c r="ATA2" s="539"/>
      <c r="ATB2" s="545"/>
      <c r="ATC2" s="545"/>
      <c r="ATD2" s="546"/>
      <c r="ATE2" s="539"/>
      <c r="ATF2" s="545"/>
      <c r="ATG2" s="545"/>
      <c r="ATH2" s="546"/>
      <c r="ATI2" s="539"/>
      <c r="ATJ2" s="545"/>
      <c r="ATK2" s="545"/>
      <c r="ATL2" s="546"/>
      <c r="ATM2" s="539"/>
      <c r="ATN2" s="545"/>
      <c r="ATO2" s="545"/>
      <c r="ATP2" s="546"/>
      <c r="ATQ2" s="539"/>
      <c r="ATR2" s="545"/>
      <c r="ATS2" s="545"/>
      <c r="ATT2" s="546"/>
      <c r="ATU2" s="539"/>
      <c r="ATV2" s="545"/>
      <c r="ATW2" s="545"/>
      <c r="ATX2" s="546"/>
      <c r="ATY2" s="539"/>
      <c r="ATZ2" s="545"/>
      <c r="AUA2" s="545"/>
      <c r="AUB2" s="546"/>
      <c r="AUC2" s="539"/>
      <c r="AUD2" s="545"/>
      <c r="AUE2" s="545"/>
      <c r="AUF2" s="546"/>
      <c r="AUG2" s="539"/>
      <c r="AUH2" s="545"/>
      <c r="AUI2" s="545"/>
      <c r="AUJ2" s="546"/>
      <c r="AUK2" s="539"/>
      <c r="AUL2" s="545"/>
      <c r="AUM2" s="545"/>
      <c r="AUN2" s="546"/>
      <c r="AUO2" s="539"/>
      <c r="AUP2" s="545"/>
      <c r="AUQ2" s="545"/>
      <c r="AUR2" s="546"/>
      <c r="AUS2" s="539"/>
      <c r="AUT2" s="545"/>
      <c r="AUU2" s="545"/>
      <c r="AUV2" s="546"/>
      <c r="AUW2" s="539"/>
      <c r="AUX2" s="545"/>
      <c r="AUY2" s="545"/>
      <c r="AUZ2" s="546"/>
      <c r="AVA2" s="539"/>
      <c r="AVB2" s="545"/>
      <c r="AVC2" s="545"/>
      <c r="AVD2" s="546"/>
      <c r="AVE2" s="539"/>
      <c r="AVF2" s="545"/>
      <c r="AVG2" s="545"/>
      <c r="AVH2" s="546"/>
      <c r="AVI2" s="539"/>
      <c r="AVJ2" s="545"/>
      <c r="AVK2" s="545"/>
      <c r="AVL2" s="546"/>
      <c r="AVM2" s="539"/>
      <c r="AVN2" s="545"/>
      <c r="AVO2" s="545"/>
      <c r="AVP2" s="546"/>
      <c r="AVQ2" s="539"/>
      <c r="AVR2" s="545"/>
      <c r="AVS2" s="545"/>
      <c r="AVT2" s="546"/>
      <c r="AVU2" s="539"/>
      <c r="AVV2" s="545"/>
      <c r="AVW2" s="545"/>
      <c r="AVX2" s="546"/>
      <c r="AVY2" s="539"/>
      <c r="AVZ2" s="545"/>
      <c r="AWA2" s="545"/>
      <c r="AWB2" s="546"/>
      <c r="AWC2" s="539"/>
      <c r="AWD2" s="545"/>
      <c r="AWE2" s="545"/>
      <c r="AWF2" s="546"/>
      <c r="AWG2" s="539"/>
      <c r="AWH2" s="545"/>
      <c r="AWI2" s="545"/>
      <c r="AWJ2" s="546"/>
      <c r="AWK2" s="539"/>
      <c r="AWL2" s="545"/>
      <c r="AWM2" s="545"/>
      <c r="AWN2" s="546"/>
      <c r="AWO2" s="539"/>
      <c r="AWP2" s="545"/>
      <c r="AWQ2" s="545"/>
      <c r="AWR2" s="546"/>
      <c r="AWS2" s="539"/>
      <c r="AWT2" s="545"/>
      <c r="AWU2" s="545"/>
      <c r="AWV2" s="546"/>
      <c r="AWW2" s="539"/>
      <c r="AWX2" s="545"/>
      <c r="AWY2" s="545"/>
      <c r="AWZ2" s="546"/>
      <c r="AXA2" s="539"/>
      <c r="AXB2" s="545"/>
      <c r="AXC2" s="545"/>
      <c r="AXD2" s="546"/>
      <c r="AXE2" s="539"/>
      <c r="AXF2" s="545"/>
      <c r="AXG2" s="545"/>
      <c r="AXH2" s="546"/>
      <c r="AXI2" s="539"/>
      <c r="AXJ2" s="545"/>
      <c r="AXK2" s="545"/>
      <c r="AXL2" s="546"/>
      <c r="AXM2" s="539"/>
      <c r="AXN2" s="545"/>
      <c r="AXO2" s="545"/>
      <c r="AXP2" s="546"/>
      <c r="AXQ2" s="539"/>
      <c r="AXR2" s="545"/>
      <c r="AXS2" s="545"/>
      <c r="AXT2" s="546"/>
      <c r="AXU2" s="539"/>
      <c r="AXV2" s="545"/>
      <c r="AXW2" s="545"/>
      <c r="AXX2" s="546"/>
      <c r="AXY2" s="539"/>
      <c r="AXZ2" s="545"/>
      <c r="AYA2" s="545"/>
      <c r="AYB2" s="546"/>
      <c r="AYC2" s="539"/>
      <c r="AYD2" s="545"/>
      <c r="AYE2" s="545"/>
      <c r="AYF2" s="546"/>
      <c r="AYG2" s="539"/>
      <c r="AYH2" s="545"/>
      <c r="AYI2" s="545"/>
      <c r="AYJ2" s="546"/>
      <c r="AYK2" s="539"/>
      <c r="AYL2" s="545"/>
      <c r="AYM2" s="545"/>
      <c r="AYN2" s="546"/>
      <c r="AYO2" s="539"/>
      <c r="AYP2" s="545"/>
      <c r="AYQ2" s="545"/>
      <c r="AYR2" s="546"/>
      <c r="AYS2" s="539"/>
      <c r="AYT2" s="545"/>
      <c r="AYU2" s="545"/>
      <c r="AYV2" s="546"/>
      <c r="AYW2" s="539"/>
      <c r="AYX2" s="545"/>
      <c r="AYY2" s="545"/>
      <c r="AYZ2" s="546"/>
      <c r="AZA2" s="539"/>
      <c r="AZB2" s="545"/>
      <c r="AZC2" s="545"/>
      <c r="AZD2" s="546"/>
      <c r="AZE2" s="539"/>
      <c r="AZF2" s="545"/>
      <c r="AZG2" s="545"/>
      <c r="AZH2" s="546"/>
      <c r="AZI2" s="539"/>
      <c r="AZJ2" s="545"/>
      <c r="AZK2" s="545"/>
      <c r="AZL2" s="546"/>
      <c r="AZM2" s="539"/>
      <c r="AZN2" s="545"/>
      <c r="AZO2" s="545"/>
      <c r="AZP2" s="546"/>
      <c r="AZQ2" s="539"/>
      <c r="AZR2" s="545"/>
      <c r="AZS2" s="545"/>
      <c r="AZT2" s="546"/>
      <c r="AZU2" s="539"/>
      <c r="AZV2" s="545"/>
      <c r="AZW2" s="545"/>
      <c r="AZX2" s="546"/>
      <c r="AZY2" s="539"/>
      <c r="AZZ2" s="545"/>
      <c r="BAA2" s="545"/>
      <c r="BAB2" s="546"/>
      <c r="BAC2" s="539"/>
      <c r="BAD2" s="545"/>
      <c r="BAE2" s="545"/>
      <c r="BAF2" s="546"/>
      <c r="BAG2" s="539"/>
      <c r="BAH2" s="545"/>
      <c r="BAI2" s="545"/>
      <c r="BAJ2" s="546"/>
      <c r="BAK2" s="539"/>
      <c r="BAL2" s="545"/>
      <c r="BAM2" s="545"/>
      <c r="BAN2" s="546"/>
      <c r="BAO2" s="539"/>
      <c r="BAP2" s="545"/>
      <c r="BAQ2" s="545"/>
      <c r="BAR2" s="546"/>
      <c r="BAS2" s="539"/>
      <c r="BAT2" s="545"/>
      <c r="BAU2" s="545"/>
      <c r="BAV2" s="546"/>
      <c r="BAW2" s="539"/>
      <c r="BAX2" s="545"/>
      <c r="BAY2" s="545"/>
      <c r="BAZ2" s="546"/>
      <c r="BBA2" s="539"/>
      <c r="BBB2" s="545"/>
      <c r="BBC2" s="545"/>
      <c r="BBD2" s="546"/>
      <c r="BBE2" s="539"/>
      <c r="BBF2" s="545"/>
      <c r="BBG2" s="545"/>
      <c r="BBH2" s="546"/>
      <c r="BBI2" s="539"/>
      <c r="BBJ2" s="545"/>
      <c r="BBK2" s="545"/>
      <c r="BBL2" s="546"/>
      <c r="BBM2" s="539"/>
      <c r="BBN2" s="545"/>
      <c r="BBO2" s="545"/>
      <c r="BBP2" s="546"/>
      <c r="BBQ2" s="539"/>
      <c r="BBR2" s="545"/>
      <c r="BBS2" s="545"/>
      <c r="BBT2" s="546"/>
      <c r="BBU2" s="539"/>
      <c r="BBV2" s="545"/>
      <c r="BBW2" s="545"/>
      <c r="BBX2" s="546"/>
      <c r="BBY2" s="539"/>
      <c r="BBZ2" s="545"/>
      <c r="BCA2" s="545"/>
      <c r="BCB2" s="546"/>
      <c r="BCC2" s="539"/>
      <c r="BCD2" s="545"/>
      <c r="BCE2" s="545"/>
      <c r="BCF2" s="546"/>
      <c r="BCG2" s="539"/>
      <c r="BCH2" s="545"/>
      <c r="BCI2" s="545"/>
      <c r="BCJ2" s="546"/>
      <c r="BCK2" s="539"/>
      <c r="BCL2" s="545"/>
      <c r="BCM2" s="545"/>
      <c r="BCN2" s="546"/>
      <c r="BCO2" s="539"/>
      <c r="BCP2" s="545"/>
      <c r="BCQ2" s="545"/>
      <c r="BCR2" s="546"/>
      <c r="BCS2" s="539"/>
      <c r="BCT2" s="545"/>
      <c r="BCU2" s="545"/>
      <c r="BCV2" s="546"/>
      <c r="BCW2" s="539"/>
      <c r="BCX2" s="545"/>
      <c r="BCY2" s="545"/>
      <c r="BCZ2" s="546"/>
      <c r="BDA2" s="539"/>
      <c r="BDB2" s="545"/>
      <c r="BDC2" s="545"/>
      <c r="BDD2" s="546"/>
      <c r="BDE2" s="539"/>
      <c r="BDF2" s="545"/>
      <c r="BDG2" s="545"/>
      <c r="BDH2" s="546"/>
      <c r="BDI2" s="539"/>
      <c r="BDJ2" s="545"/>
      <c r="BDK2" s="545"/>
      <c r="BDL2" s="546"/>
      <c r="BDM2" s="539"/>
      <c r="BDN2" s="545"/>
      <c r="BDO2" s="545"/>
      <c r="BDP2" s="546"/>
      <c r="BDQ2" s="539"/>
      <c r="BDR2" s="545"/>
      <c r="BDS2" s="545"/>
      <c r="BDT2" s="546"/>
      <c r="BDU2" s="539"/>
      <c r="BDV2" s="545"/>
      <c r="BDW2" s="545"/>
      <c r="BDX2" s="546"/>
      <c r="BDY2" s="539"/>
      <c r="BDZ2" s="545"/>
      <c r="BEA2" s="545"/>
      <c r="BEB2" s="546"/>
      <c r="BEC2" s="539"/>
      <c r="BED2" s="545"/>
      <c r="BEE2" s="545"/>
      <c r="BEF2" s="546"/>
      <c r="BEG2" s="539"/>
      <c r="BEH2" s="545"/>
      <c r="BEI2" s="545"/>
      <c r="BEJ2" s="546"/>
      <c r="BEK2" s="539"/>
      <c r="BEL2" s="545"/>
      <c r="BEM2" s="545"/>
      <c r="BEN2" s="546"/>
      <c r="BEO2" s="539"/>
      <c r="BEP2" s="545"/>
      <c r="BEQ2" s="545"/>
      <c r="BER2" s="546"/>
      <c r="BES2" s="539"/>
      <c r="BET2" s="545"/>
      <c r="BEU2" s="545"/>
      <c r="BEV2" s="546"/>
      <c r="BEW2" s="539"/>
      <c r="BEX2" s="545"/>
      <c r="BEY2" s="545"/>
      <c r="BEZ2" s="546"/>
      <c r="BFA2" s="539"/>
      <c r="BFB2" s="545"/>
      <c r="BFC2" s="545"/>
      <c r="BFD2" s="546"/>
      <c r="BFE2" s="539"/>
      <c r="BFF2" s="545"/>
      <c r="BFG2" s="545"/>
      <c r="BFH2" s="546"/>
      <c r="BFI2" s="539"/>
      <c r="BFJ2" s="545"/>
      <c r="BFK2" s="545"/>
      <c r="BFL2" s="546"/>
      <c r="BFM2" s="539"/>
      <c r="BFN2" s="545"/>
      <c r="BFO2" s="545"/>
      <c r="BFP2" s="546"/>
      <c r="BFQ2" s="539"/>
      <c r="BFR2" s="545"/>
      <c r="BFS2" s="545"/>
      <c r="BFT2" s="546"/>
      <c r="BFU2" s="539"/>
      <c r="BFV2" s="545"/>
      <c r="BFW2" s="545"/>
      <c r="BFX2" s="546"/>
      <c r="BFY2" s="539"/>
      <c r="BFZ2" s="545"/>
      <c r="BGA2" s="545"/>
      <c r="BGB2" s="546"/>
      <c r="BGC2" s="539"/>
      <c r="BGD2" s="545"/>
      <c r="BGE2" s="545"/>
      <c r="BGF2" s="546"/>
      <c r="BGG2" s="539"/>
      <c r="BGH2" s="545"/>
      <c r="BGI2" s="545"/>
      <c r="BGJ2" s="546"/>
      <c r="BGK2" s="539"/>
      <c r="BGL2" s="545"/>
      <c r="BGM2" s="545"/>
      <c r="BGN2" s="546"/>
      <c r="BGO2" s="539"/>
      <c r="BGP2" s="545"/>
      <c r="BGQ2" s="545"/>
      <c r="BGR2" s="546"/>
      <c r="BGS2" s="539"/>
      <c r="BGT2" s="545"/>
      <c r="BGU2" s="545"/>
      <c r="BGV2" s="546"/>
      <c r="BGW2" s="539"/>
      <c r="BGX2" s="545"/>
      <c r="BGY2" s="545"/>
      <c r="BGZ2" s="546"/>
      <c r="BHA2" s="539"/>
      <c r="BHB2" s="545"/>
      <c r="BHC2" s="545"/>
      <c r="BHD2" s="546"/>
      <c r="BHE2" s="539"/>
      <c r="BHF2" s="545"/>
      <c r="BHG2" s="545"/>
      <c r="BHH2" s="546"/>
      <c r="BHI2" s="539"/>
      <c r="BHJ2" s="545"/>
      <c r="BHK2" s="545"/>
      <c r="BHL2" s="546"/>
      <c r="BHM2" s="539"/>
      <c r="BHN2" s="545"/>
      <c r="BHO2" s="545"/>
      <c r="BHP2" s="546"/>
      <c r="BHQ2" s="539"/>
      <c r="BHR2" s="545"/>
      <c r="BHS2" s="545"/>
      <c r="BHT2" s="546"/>
      <c r="BHU2" s="539"/>
      <c r="BHV2" s="545"/>
      <c r="BHW2" s="545"/>
      <c r="BHX2" s="546"/>
      <c r="BHY2" s="539"/>
      <c r="BHZ2" s="545"/>
      <c r="BIA2" s="545"/>
      <c r="BIB2" s="546"/>
      <c r="BIC2" s="539"/>
      <c r="BID2" s="545"/>
      <c r="BIE2" s="545"/>
      <c r="BIF2" s="546"/>
      <c r="BIG2" s="539"/>
      <c r="BIH2" s="545"/>
      <c r="BII2" s="545"/>
      <c r="BIJ2" s="546"/>
      <c r="BIK2" s="539"/>
      <c r="BIL2" s="545"/>
      <c r="BIM2" s="545"/>
      <c r="BIN2" s="546"/>
      <c r="BIO2" s="539"/>
      <c r="BIP2" s="545"/>
      <c r="BIQ2" s="545"/>
      <c r="BIR2" s="546"/>
      <c r="BIS2" s="539"/>
      <c r="BIT2" s="545"/>
      <c r="BIU2" s="545"/>
      <c r="BIV2" s="546"/>
      <c r="BIW2" s="539"/>
      <c r="BIX2" s="545"/>
      <c r="BIY2" s="545"/>
      <c r="BIZ2" s="546"/>
      <c r="BJA2" s="539"/>
      <c r="BJB2" s="545"/>
      <c r="BJC2" s="545"/>
      <c r="BJD2" s="546"/>
      <c r="BJE2" s="539"/>
      <c r="BJF2" s="545"/>
      <c r="BJG2" s="545"/>
      <c r="BJH2" s="546"/>
      <c r="BJI2" s="539"/>
      <c r="BJJ2" s="545"/>
      <c r="BJK2" s="545"/>
      <c r="BJL2" s="546"/>
      <c r="BJM2" s="539"/>
      <c r="BJN2" s="545"/>
      <c r="BJO2" s="545"/>
      <c r="BJP2" s="546"/>
      <c r="BJQ2" s="539"/>
      <c r="BJR2" s="545"/>
      <c r="BJS2" s="545"/>
      <c r="BJT2" s="546"/>
      <c r="BJU2" s="539"/>
      <c r="BJV2" s="545"/>
      <c r="BJW2" s="545"/>
      <c r="BJX2" s="546"/>
      <c r="BJY2" s="539"/>
      <c r="BJZ2" s="545"/>
      <c r="BKA2" s="545"/>
      <c r="BKB2" s="546"/>
      <c r="BKC2" s="539"/>
      <c r="BKD2" s="545"/>
      <c r="BKE2" s="545"/>
      <c r="BKF2" s="546"/>
      <c r="BKG2" s="539"/>
      <c r="BKH2" s="545"/>
      <c r="BKI2" s="545"/>
      <c r="BKJ2" s="546"/>
      <c r="BKK2" s="539"/>
      <c r="BKL2" s="545"/>
      <c r="BKM2" s="545"/>
      <c r="BKN2" s="546"/>
      <c r="BKO2" s="539"/>
      <c r="BKP2" s="545"/>
      <c r="BKQ2" s="545"/>
      <c r="BKR2" s="546"/>
      <c r="BKS2" s="539"/>
      <c r="BKT2" s="545"/>
      <c r="BKU2" s="545"/>
      <c r="BKV2" s="546"/>
      <c r="BKW2" s="539"/>
      <c r="BKX2" s="545"/>
      <c r="BKY2" s="545"/>
      <c r="BKZ2" s="546"/>
      <c r="BLA2" s="539"/>
      <c r="BLB2" s="545"/>
      <c r="BLC2" s="545"/>
      <c r="BLD2" s="546"/>
      <c r="BLE2" s="539"/>
      <c r="BLF2" s="545"/>
      <c r="BLG2" s="545"/>
      <c r="BLH2" s="546"/>
      <c r="BLI2" s="539"/>
      <c r="BLJ2" s="545"/>
      <c r="BLK2" s="545"/>
      <c r="BLL2" s="546"/>
      <c r="BLM2" s="539"/>
      <c r="BLN2" s="545"/>
      <c r="BLO2" s="545"/>
      <c r="BLP2" s="546"/>
      <c r="BLQ2" s="539"/>
      <c r="BLR2" s="545"/>
      <c r="BLS2" s="545"/>
      <c r="BLT2" s="546"/>
      <c r="BLU2" s="539"/>
      <c r="BLV2" s="545"/>
      <c r="BLW2" s="545"/>
      <c r="BLX2" s="546"/>
      <c r="BLY2" s="539"/>
      <c r="BLZ2" s="545"/>
      <c r="BMA2" s="545"/>
      <c r="BMB2" s="546"/>
      <c r="BMC2" s="539"/>
      <c r="BMD2" s="545"/>
      <c r="BME2" s="545"/>
      <c r="BMF2" s="546"/>
      <c r="BMG2" s="539"/>
      <c r="BMH2" s="545"/>
      <c r="BMI2" s="545"/>
      <c r="BMJ2" s="546"/>
      <c r="BMK2" s="539"/>
      <c r="BML2" s="545"/>
      <c r="BMM2" s="545"/>
      <c r="BMN2" s="546"/>
      <c r="BMO2" s="539"/>
      <c r="BMP2" s="545"/>
      <c r="BMQ2" s="545"/>
      <c r="BMR2" s="546"/>
      <c r="BMS2" s="539"/>
      <c r="BMT2" s="545"/>
      <c r="BMU2" s="545"/>
      <c r="BMV2" s="546"/>
      <c r="BMW2" s="539"/>
      <c r="BMX2" s="545"/>
      <c r="BMY2" s="545"/>
      <c r="BMZ2" s="546"/>
      <c r="BNA2" s="539"/>
      <c r="BNB2" s="545"/>
      <c r="BNC2" s="545"/>
      <c r="BND2" s="546"/>
      <c r="BNE2" s="539"/>
      <c r="BNF2" s="545"/>
      <c r="BNG2" s="545"/>
      <c r="BNH2" s="546"/>
      <c r="BNI2" s="539"/>
      <c r="BNJ2" s="545"/>
      <c r="BNK2" s="545"/>
      <c r="BNL2" s="546"/>
      <c r="BNM2" s="539"/>
      <c r="BNN2" s="545"/>
      <c r="BNO2" s="545"/>
      <c r="BNP2" s="546"/>
      <c r="BNQ2" s="539"/>
      <c r="BNR2" s="545"/>
      <c r="BNS2" s="545"/>
      <c r="BNT2" s="546"/>
      <c r="BNU2" s="539"/>
      <c r="BNV2" s="545"/>
      <c r="BNW2" s="545"/>
      <c r="BNX2" s="546"/>
      <c r="BNY2" s="539"/>
      <c r="BNZ2" s="545"/>
      <c r="BOA2" s="545"/>
      <c r="BOB2" s="546"/>
      <c r="BOC2" s="539"/>
      <c r="BOD2" s="545"/>
      <c r="BOE2" s="545"/>
      <c r="BOF2" s="546"/>
      <c r="BOG2" s="539"/>
      <c r="BOH2" s="545"/>
      <c r="BOI2" s="545"/>
      <c r="BOJ2" s="546"/>
      <c r="BOK2" s="539"/>
      <c r="BOL2" s="545"/>
      <c r="BOM2" s="545"/>
      <c r="BON2" s="546"/>
      <c r="BOO2" s="539"/>
      <c r="BOP2" s="545"/>
      <c r="BOQ2" s="545"/>
      <c r="BOR2" s="546"/>
      <c r="BOS2" s="539"/>
      <c r="BOT2" s="545"/>
      <c r="BOU2" s="545"/>
      <c r="BOV2" s="546"/>
      <c r="BOW2" s="539"/>
      <c r="BOX2" s="545"/>
      <c r="BOY2" s="545"/>
      <c r="BOZ2" s="546"/>
      <c r="BPA2" s="539"/>
      <c r="BPB2" s="545"/>
      <c r="BPC2" s="545"/>
      <c r="BPD2" s="546"/>
      <c r="BPE2" s="539"/>
      <c r="BPF2" s="545"/>
      <c r="BPG2" s="545"/>
      <c r="BPH2" s="546"/>
      <c r="BPI2" s="539"/>
      <c r="BPJ2" s="545"/>
      <c r="BPK2" s="545"/>
      <c r="BPL2" s="546"/>
      <c r="BPM2" s="539"/>
      <c r="BPN2" s="545"/>
      <c r="BPO2" s="545"/>
      <c r="BPP2" s="546"/>
      <c r="BPQ2" s="539"/>
      <c r="BPR2" s="545"/>
      <c r="BPS2" s="545"/>
      <c r="BPT2" s="546"/>
      <c r="BPU2" s="539"/>
      <c r="BPV2" s="545"/>
      <c r="BPW2" s="545"/>
      <c r="BPX2" s="546"/>
      <c r="BPY2" s="539"/>
      <c r="BPZ2" s="545"/>
      <c r="BQA2" s="545"/>
      <c r="BQB2" s="546"/>
      <c r="BQC2" s="539"/>
      <c r="BQD2" s="545"/>
      <c r="BQE2" s="545"/>
      <c r="BQF2" s="546"/>
      <c r="BQG2" s="539"/>
      <c r="BQH2" s="545"/>
      <c r="BQI2" s="545"/>
      <c r="BQJ2" s="546"/>
      <c r="BQK2" s="539"/>
      <c r="BQL2" s="545"/>
      <c r="BQM2" s="545"/>
      <c r="BQN2" s="546"/>
      <c r="BQO2" s="539"/>
      <c r="BQP2" s="545"/>
      <c r="BQQ2" s="545"/>
      <c r="BQR2" s="546"/>
      <c r="BQS2" s="539"/>
      <c r="BQT2" s="545"/>
      <c r="BQU2" s="545"/>
      <c r="BQV2" s="546"/>
      <c r="BQW2" s="539"/>
      <c r="BQX2" s="545"/>
      <c r="BQY2" s="545"/>
      <c r="BQZ2" s="546"/>
      <c r="BRA2" s="539"/>
      <c r="BRB2" s="545"/>
      <c r="BRC2" s="545"/>
      <c r="BRD2" s="546"/>
      <c r="BRE2" s="539"/>
      <c r="BRF2" s="545"/>
      <c r="BRG2" s="545"/>
      <c r="BRH2" s="546"/>
      <c r="BRI2" s="539"/>
      <c r="BRJ2" s="545"/>
      <c r="BRK2" s="545"/>
      <c r="BRL2" s="546"/>
      <c r="BRM2" s="539"/>
      <c r="BRN2" s="545"/>
      <c r="BRO2" s="545"/>
      <c r="BRP2" s="546"/>
      <c r="BRQ2" s="539"/>
      <c r="BRR2" s="545"/>
      <c r="BRS2" s="545"/>
      <c r="BRT2" s="546"/>
      <c r="BRU2" s="539"/>
      <c r="BRV2" s="545"/>
      <c r="BRW2" s="545"/>
      <c r="BRX2" s="546"/>
      <c r="BRY2" s="539"/>
      <c r="BRZ2" s="545"/>
      <c r="BSA2" s="545"/>
      <c r="BSB2" s="546"/>
      <c r="BSC2" s="539"/>
      <c r="BSD2" s="545"/>
      <c r="BSE2" s="545"/>
      <c r="BSF2" s="546"/>
      <c r="BSG2" s="539"/>
      <c r="BSH2" s="545"/>
      <c r="BSI2" s="545"/>
      <c r="BSJ2" s="546"/>
      <c r="BSK2" s="539"/>
      <c r="BSL2" s="545"/>
      <c r="BSM2" s="545"/>
      <c r="BSN2" s="546"/>
      <c r="BSO2" s="539"/>
      <c r="BSP2" s="545"/>
      <c r="BSQ2" s="545"/>
      <c r="BSR2" s="546"/>
      <c r="BSS2" s="539"/>
      <c r="BST2" s="545"/>
      <c r="BSU2" s="545"/>
      <c r="BSV2" s="546"/>
      <c r="BSW2" s="539"/>
      <c r="BSX2" s="545"/>
      <c r="BSY2" s="545"/>
      <c r="BSZ2" s="546"/>
      <c r="BTA2" s="539"/>
      <c r="BTB2" s="545"/>
      <c r="BTC2" s="545"/>
      <c r="BTD2" s="546"/>
      <c r="BTE2" s="539"/>
      <c r="BTF2" s="545"/>
      <c r="BTG2" s="545"/>
      <c r="BTH2" s="546"/>
      <c r="BTI2" s="539"/>
      <c r="BTJ2" s="545"/>
      <c r="BTK2" s="545"/>
      <c r="BTL2" s="546"/>
      <c r="BTM2" s="539"/>
      <c r="BTN2" s="545"/>
      <c r="BTO2" s="545"/>
      <c r="BTP2" s="546"/>
      <c r="BTQ2" s="539"/>
      <c r="BTR2" s="545"/>
      <c r="BTS2" s="545"/>
      <c r="BTT2" s="546"/>
      <c r="BTU2" s="539"/>
      <c r="BTV2" s="545"/>
      <c r="BTW2" s="545"/>
      <c r="BTX2" s="546"/>
      <c r="BTY2" s="539"/>
      <c r="BTZ2" s="545"/>
      <c r="BUA2" s="545"/>
      <c r="BUB2" s="546"/>
      <c r="BUC2" s="539"/>
      <c r="BUD2" s="545"/>
      <c r="BUE2" s="545"/>
      <c r="BUF2" s="546"/>
      <c r="BUG2" s="539"/>
      <c r="BUH2" s="545"/>
      <c r="BUI2" s="545"/>
      <c r="BUJ2" s="546"/>
      <c r="BUK2" s="539"/>
      <c r="BUL2" s="545"/>
      <c r="BUM2" s="545"/>
      <c r="BUN2" s="546"/>
      <c r="BUO2" s="539"/>
      <c r="BUP2" s="545"/>
      <c r="BUQ2" s="545"/>
      <c r="BUR2" s="546"/>
      <c r="BUS2" s="539"/>
      <c r="BUT2" s="545"/>
      <c r="BUU2" s="545"/>
      <c r="BUV2" s="546"/>
      <c r="BUW2" s="539"/>
      <c r="BUX2" s="545"/>
      <c r="BUY2" s="545"/>
      <c r="BUZ2" s="546"/>
      <c r="BVA2" s="539"/>
      <c r="BVB2" s="545"/>
      <c r="BVC2" s="545"/>
      <c r="BVD2" s="546"/>
      <c r="BVE2" s="539"/>
      <c r="BVF2" s="545"/>
      <c r="BVG2" s="545"/>
      <c r="BVH2" s="546"/>
      <c r="BVI2" s="539"/>
      <c r="BVJ2" s="545"/>
      <c r="BVK2" s="545"/>
      <c r="BVL2" s="546"/>
      <c r="BVM2" s="539"/>
      <c r="BVN2" s="545"/>
      <c r="BVO2" s="545"/>
      <c r="BVP2" s="546"/>
      <c r="BVQ2" s="539"/>
      <c r="BVR2" s="545"/>
      <c r="BVS2" s="545"/>
      <c r="BVT2" s="546"/>
      <c r="BVU2" s="539"/>
      <c r="BVV2" s="545"/>
      <c r="BVW2" s="545"/>
      <c r="BVX2" s="546"/>
      <c r="BVY2" s="539"/>
      <c r="BVZ2" s="545"/>
      <c r="BWA2" s="545"/>
      <c r="BWB2" s="546"/>
      <c r="BWC2" s="539"/>
      <c r="BWD2" s="545"/>
      <c r="BWE2" s="545"/>
      <c r="BWF2" s="546"/>
      <c r="BWG2" s="539"/>
      <c r="BWH2" s="545"/>
      <c r="BWI2" s="545"/>
      <c r="BWJ2" s="546"/>
      <c r="BWK2" s="539"/>
      <c r="BWL2" s="545"/>
      <c r="BWM2" s="545"/>
      <c r="BWN2" s="546"/>
      <c r="BWO2" s="539"/>
      <c r="BWP2" s="545"/>
      <c r="BWQ2" s="545"/>
      <c r="BWR2" s="546"/>
      <c r="BWS2" s="539"/>
      <c r="BWT2" s="545"/>
      <c r="BWU2" s="545"/>
      <c r="BWV2" s="546"/>
      <c r="BWW2" s="539"/>
      <c r="BWX2" s="545"/>
      <c r="BWY2" s="545"/>
      <c r="BWZ2" s="546"/>
      <c r="BXA2" s="539"/>
      <c r="BXB2" s="545"/>
      <c r="BXC2" s="545"/>
      <c r="BXD2" s="546"/>
      <c r="BXE2" s="539"/>
      <c r="BXF2" s="545"/>
      <c r="BXG2" s="545"/>
      <c r="BXH2" s="546"/>
      <c r="BXI2" s="539"/>
      <c r="BXJ2" s="545"/>
      <c r="BXK2" s="545"/>
      <c r="BXL2" s="546"/>
      <c r="BXM2" s="539"/>
      <c r="BXN2" s="545"/>
      <c r="BXO2" s="545"/>
      <c r="BXP2" s="546"/>
      <c r="BXQ2" s="539"/>
      <c r="BXR2" s="545"/>
      <c r="BXS2" s="545"/>
      <c r="BXT2" s="546"/>
      <c r="BXU2" s="539"/>
      <c r="BXV2" s="545"/>
      <c r="BXW2" s="545"/>
      <c r="BXX2" s="546"/>
      <c r="BXY2" s="539"/>
      <c r="BXZ2" s="545"/>
      <c r="BYA2" s="545"/>
      <c r="BYB2" s="546"/>
      <c r="BYC2" s="539"/>
      <c r="BYD2" s="545"/>
      <c r="BYE2" s="545"/>
      <c r="BYF2" s="546"/>
      <c r="BYG2" s="539"/>
      <c r="BYH2" s="545"/>
      <c r="BYI2" s="545"/>
      <c r="BYJ2" s="546"/>
      <c r="BYK2" s="539"/>
      <c r="BYL2" s="545"/>
      <c r="BYM2" s="545"/>
      <c r="BYN2" s="546"/>
      <c r="BYO2" s="539"/>
      <c r="BYP2" s="545"/>
      <c r="BYQ2" s="545"/>
      <c r="BYR2" s="546"/>
      <c r="BYS2" s="539"/>
      <c r="BYT2" s="545"/>
      <c r="BYU2" s="545"/>
      <c r="BYV2" s="546"/>
      <c r="BYW2" s="539"/>
      <c r="BYX2" s="545"/>
      <c r="BYY2" s="545"/>
      <c r="BYZ2" s="546"/>
      <c r="BZA2" s="539"/>
      <c r="BZB2" s="545"/>
      <c r="BZC2" s="545"/>
      <c r="BZD2" s="546"/>
      <c r="BZE2" s="539"/>
      <c r="BZF2" s="545"/>
      <c r="BZG2" s="545"/>
      <c r="BZH2" s="546"/>
      <c r="BZI2" s="539"/>
      <c r="BZJ2" s="545"/>
      <c r="BZK2" s="545"/>
      <c r="BZL2" s="546"/>
      <c r="BZM2" s="539"/>
      <c r="BZN2" s="545"/>
      <c r="BZO2" s="545"/>
      <c r="BZP2" s="546"/>
      <c r="BZQ2" s="539"/>
      <c r="BZR2" s="545"/>
      <c r="BZS2" s="545"/>
      <c r="BZT2" s="546"/>
      <c r="BZU2" s="539"/>
      <c r="BZV2" s="545"/>
      <c r="BZW2" s="545"/>
      <c r="BZX2" s="546"/>
      <c r="BZY2" s="539"/>
      <c r="BZZ2" s="545"/>
      <c r="CAA2" s="545"/>
      <c r="CAB2" s="546"/>
      <c r="CAC2" s="539"/>
      <c r="CAD2" s="545"/>
      <c r="CAE2" s="545"/>
      <c r="CAF2" s="546"/>
      <c r="CAG2" s="539"/>
      <c r="CAH2" s="545"/>
      <c r="CAI2" s="545"/>
      <c r="CAJ2" s="546"/>
      <c r="CAK2" s="539"/>
      <c r="CAL2" s="545"/>
      <c r="CAM2" s="545"/>
      <c r="CAN2" s="546"/>
      <c r="CAO2" s="539"/>
      <c r="CAP2" s="545"/>
      <c r="CAQ2" s="545"/>
      <c r="CAR2" s="546"/>
      <c r="CAS2" s="539"/>
      <c r="CAT2" s="545"/>
      <c r="CAU2" s="545"/>
      <c r="CAV2" s="546"/>
      <c r="CAW2" s="539"/>
      <c r="CAX2" s="545"/>
      <c r="CAY2" s="545"/>
      <c r="CAZ2" s="546"/>
      <c r="CBA2" s="539"/>
      <c r="CBB2" s="545"/>
      <c r="CBC2" s="545"/>
      <c r="CBD2" s="546"/>
      <c r="CBE2" s="539"/>
      <c r="CBF2" s="545"/>
      <c r="CBG2" s="545"/>
      <c r="CBH2" s="546"/>
      <c r="CBI2" s="539"/>
      <c r="CBJ2" s="545"/>
      <c r="CBK2" s="545"/>
      <c r="CBL2" s="546"/>
      <c r="CBM2" s="539"/>
      <c r="CBN2" s="545"/>
      <c r="CBO2" s="545"/>
      <c r="CBP2" s="546"/>
      <c r="CBQ2" s="539"/>
      <c r="CBR2" s="545"/>
      <c r="CBS2" s="545"/>
      <c r="CBT2" s="546"/>
      <c r="CBU2" s="539"/>
      <c r="CBV2" s="545"/>
      <c r="CBW2" s="545"/>
      <c r="CBX2" s="546"/>
      <c r="CBY2" s="539"/>
      <c r="CBZ2" s="545"/>
      <c r="CCA2" s="545"/>
      <c r="CCB2" s="546"/>
      <c r="CCC2" s="539"/>
      <c r="CCD2" s="545"/>
      <c r="CCE2" s="545"/>
      <c r="CCF2" s="546"/>
      <c r="CCG2" s="539"/>
      <c r="CCH2" s="545"/>
      <c r="CCI2" s="545"/>
      <c r="CCJ2" s="546"/>
      <c r="CCK2" s="539"/>
      <c r="CCL2" s="545"/>
      <c r="CCM2" s="545"/>
      <c r="CCN2" s="546"/>
      <c r="CCO2" s="539"/>
      <c r="CCP2" s="545"/>
      <c r="CCQ2" s="545"/>
      <c r="CCR2" s="546"/>
      <c r="CCS2" s="539"/>
      <c r="CCT2" s="545"/>
      <c r="CCU2" s="545"/>
      <c r="CCV2" s="546"/>
      <c r="CCW2" s="539"/>
      <c r="CCX2" s="545"/>
      <c r="CCY2" s="545"/>
      <c r="CCZ2" s="546"/>
      <c r="CDA2" s="539"/>
      <c r="CDB2" s="545"/>
      <c r="CDC2" s="545"/>
      <c r="CDD2" s="546"/>
      <c r="CDE2" s="539"/>
      <c r="CDF2" s="545"/>
      <c r="CDG2" s="545"/>
      <c r="CDH2" s="546"/>
      <c r="CDI2" s="539"/>
      <c r="CDJ2" s="545"/>
      <c r="CDK2" s="545"/>
      <c r="CDL2" s="546"/>
      <c r="CDM2" s="539"/>
      <c r="CDN2" s="545"/>
      <c r="CDO2" s="545"/>
      <c r="CDP2" s="546"/>
      <c r="CDQ2" s="539"/>
      <c r="CDR2" s="545"/>
      <c r="CDS2" s="545"/>
      <c r="CDT2" s="546"/>
      <c r="CDU2" s="539"/>
      <c r="CDV2" s="545"/>
      <c r="CDW2" s="545"/>
      <c r="CDX2" s="546"/>
      <c r="CDY2" s="539"/>
      <c r="CDZ2" s="545"/>
      <c r="CEA2" s="545"/>
      <c r="CEB2" s="546"/>
      <c r="CEC2" s="539"/>
      <c r="CED2" s="545"/>
      <c r="CEE2" s="545"/>
      <c r="CEF2" s="546"/>
      <c r="CEG2" s="539"/>
      <c r="CEH2" s="545"/>
      <c r="CEI2" s="545"/>
      <c r="CEJ2" s="546"/>
      <c r="CEK2" s="539"/>
      <c r="CEL2" s="545"/>
      <c r="CEM2" s="545"/>
      <c r="CEN2" s="546"/>
      <c r="CEO2" s="539"/>
      <c r="CEP2" s="545"/>
      <c r="CEQ2" s="545"/>
      <c r="CER2" s="546"/>
      <c r="CES2" s="539"/>
      <c r="CET2" s="545"/>
      <c r="CEU2" s="545"/>
      <c r="CEV2" s="546"/>
      <c r="CEW2" s="539"/>
      <c r="CEX2" s="545"/>
      <c r="CEY2" s="545"/>
      <c r="CEZ2" s="546"/>
      <c r="CFA2" s="539"/>
      <c r="CFB2" s="545"/>
      <c r="CFC2" s="545"/>
      <c r="CFD2" s="546"/>
      <c r="CFE2" s="539"/>
      <c r="CFF2" s="545"/>
      <c r="CFG2" s="545"/>
      <c r="CFH2" s="546"/>
      <c r="CFI2" s="539"/>
      <c r="CFJ2" s="545"/>
      <c r="CFK2" s="545"/>
      <c r="CFL2" s="546"/>
      <c r="CFM2" s="539"/>
      <c r="CFN2" s="545"/>
      <c r="CFO2" s="545"/>
      <c r="CFP2" s="546"/>
      <c r="CFQ2" s="539"/>
      <c r="CFR2" s="545"/>
      <c r="CFS2" s="545"/>
      <c r="CFT2" s="546"/>
      <c r="CFU2" s="539"/>
      <c r="CFV2" s="545"/>
      <c r="CFW2" s="545"/>
      <c r="CFX2" s="546"/>
      <c r="CFY2" s="539"/>
      <c r="CFZ2" s="545"/>
      <c r="CGA2" s="545"/>
      <c r="CGB2" s="546"/>
      <c r="CGC2" s="539"/>
      <c r="CGD2" s="545"/>
      <c r="CGE2" s="545"/>
      <c r="CGF2" s="546"/>
      <c r="CGG2" s="539"/>
      <c r="CGH2" s="545"/>
      <c r="CGI2" s="545"/>
      <c r="CGJ2" s="546"/>
      <c r="CGK2" s="539"/>
      <c r="CGL2" s="545"/>
      <c r="CGM2" s="545"/>
      <c r="CGN2" s="546"/>
      <c r="CGO2" s="539"/>
      <c r="CGP2" s="545"/>
      <c r="CGQ2" s="545"/>
      <c r="CGR2" s="546"/>
      <c r="CGS2" s="539"/>
      <c r="CGT2" s="545"/>
      <c r="CGU2" s="545"/>
      <c r="CGV2" s="546"/>
      <c r="CGW2" s="539"/>
      <c r="CGX2" s="545"/>
      <c r="CGY2" s="545"/>
      <c r="CGZ2" s="546"/>
      <c r="CHA2" s="539"/>
      <c r="CHB2" s="545"/>
      <c r="CHC2" s="545"/>
      <c r="CHD2" s="546"/>
      <c r="CHE2" s="539"/>
      <c r="CHF2" s="545"/>
      <c r="CHG2" s="545"/>
      <c r="CHH2" s="546"/>
      <c r="CHI2" s="539"/>
      <c r="CHJ2" s="545"/>
      <c r="CHK2" s="545"/>
      <c r="CHL2" s="546"/>
      <c r="CHM2" s="539"/>
      <c r="CHN2" s="545"/>
      <c r="CHO2" s="545"/>
      <c r="CHP2" s="546"/>
      <c r="CHQ2" s="539"/>
      <c r="CHR2" s="545"/>
      <c r="CHS2" s="545"/>
      <c r="CHT2" s="546"/>
      <c r="CHU2" s="539"/>
      <c r="CHV2" s="545"/>
      <c r="CHW2" s="545"/>
      <c r="CHX2" s="546"/>
      <c r="CHY2" s="539"/>
      <c r="CHZ2" s="545"/>
      <c r="CIA2" s="545"/>
      <c r="CIB2" s="546"/>
      <c r="CIC2" s="539"/>
      <c r="CID2" s="545"/>
      <c r="CIE2" s="545"/>
      <c r="CIF2" s="546"/>
      <c r="CIG2" s="539"/>
      <c r="CIH2" s="545"/>
      <c r="CII2" s="545"/>
      <c r="CIJ2" s="546"/>
      <c r="CIK2" s="539"/>
      <c r="CIL2" s="545"/>
      <c r="CIM2" s="545"/>
      <c r="CIN2" s="546"/>
      <c r="CIO2" s="539"/>
      <c r="CIP2" s="545"/>
      <c r="CIQ2" s="545"/>
      <c r="CIR2" s="546"/>
      <c r="CIS2" s="539"/>
      <c r="CIT2" s="545"/>
      <c r="CIU2" s="545"/>
      <c r="CIV2" s="546"/>
      <c r="CIW2" s="539"/>
      <c r="CIX2" s="545"/>
      <c r="CIY2" s="545"/>
      <c r="CIZ2" s="546"/>
      <c r="CJA2" s="539"/>
      <c r="CJB2" s="545"/>
      <c r="CJC2" s="545"/>
      <c r="CJD2" s="546"/>
      <c r="CJE2" s="539"/>
      <c r="CJF2" s="545"/>
      <c r="CJG2" s="545"/>
      <c r="CJH2" s="546"/>
      <c r="CJI2" s="539"/>
      <c r="CJJ2" s="545"/>
      <c r="CJK2" s="545"/>
      <c r="CJL2" s="546"/>
      <c r="CJM2" s="539"/>
      <c r="CJN2" s="545"/>
      <c r="CJO2" s="545"/>
      <c r="CJP2" s="546"/>
      <c r="CJQ2" s="539"/>
      <c r="CJR2" s="545"/>
      <c r="CJS2" s="545"/>
      <c r="CJT2" s="546"/>
      <c r="CJU2" s="539"/>
      <c r="CJV2" s="545"/>
      <c r="CJW2" s="545"/>
      <c r="CJX2" s="546"/>
      <c r="CJY2" s="539"/>
      <c r="CJZ2" s="545"/>
      <c r="CKA2" s="545"/>
      <c r="CKB2" s="546"/>
      <c r="CKC2" s="539"/>
      <c r="CKD2" s="545"/>
      <c r="CKE2" s="545"/>
      <c r="CKF2" s="546"/>
      <c r="CKG2" s="539"/>
      <c r="CKH2" s="545"/>
      <c r="CKI2" s="545"/>
      <c r="CKJ2" s="546"/>
      <c r="CKK2" s="539"/>
      <c r="CKL2" s="545"/>
      <c r="CKM2" s="545"/>
      <c r="CKN2" s="546"/>
      <c r="CKO2" s="539"/>
      <c r="CKP2" s="545"/>
      <c r="CKQ2" s="545"/>
      <c r="CKR2" s="546"/>
      <c r="CKS2" s="539"/>
      <c r="CKT2" s="545"/>
      <c r="CKU2" s="545"/>
      <c r="CKV2" s="546"/>
      <c r="CKW2" s="539"/>
      <c r="CKX2" s="545"/>
      <c r="CKY2" s="545"/>
      <c r="CKZ2" s="546"/>
      <c r="CLA2" s="539"/>
      <c r="CLB2" s="545"/>
      <c r="CLC2" s="545"/>
      <c r="CLD2" s="546"/>
      <c r="CLE2" s="539"/>
      <c r="CLF2" s="545"/>
      <c r="CLG2" s="545"/>
      <c r="CLH2" s="546"/>
      <c r="CLI2" s="539"/>
      <c r="CLJ2" s="545"/>
      <c r="CLK2" s="545"/>
      <c r="CLL2" s="546"/>
      <c r="CLM2" s="539"/>
      <c r="CLN2" s="545"/>
      <c r="CLO2" s="545"/>
      <c r="CLP2" s="546"/>
      <c r="CLQ2" s="539"/>
      <c r="CLR2" s="545"/>
      <c r="CLS2" s="545"/>
      <c r="CLT2" s="546"/>
      <c r="CLU2" s="539"/>
      <c r="CLV2" s="545"/>
      <c r="CLW2" s="545"/>
      <c r="CLX2" s="546"/>
      <c r="CLY2" s="539"/>
      <c r="CLZ2" s="545"/>
      <c r="CMA2" s="545"/>
      <c r="CMB2" s="546"/>
      <c r="CMC2" s="539"/>
      <c r="CMD2" s="545"/>
      <c r="CME2" s="545"/>
      <c r="CMF2" s="546"/>
      <c r="CMG2" s="539"/>
      <c r="CMH2" s="545"/>
      <c r="CMI2" s="545"/>
      <c r="CMJ2" s="546"/>
      <c r="CMK2" s="539"/>
      <c r="CML2" s="545"/>
      <c r="CMM2" s="545"/>
      <c r="CMN2" s="546"/>
      <c r="CMO2" s="539"/>
      <c r="CMP2" s="545"/>
      <c r="CMQ2" s="545"/>
      <c r="CMR2" s="546"/>
      <c r="CMS2" s="539"/>
      <c r="CMT2" s="545"/>
      <c r="CMU2" s="545"/>
      <c r="CMV2" s="546"/>
      <c r="CMW2" s="539"/>
      <c r="CMX2" s="545"/>
      <c r="CMY2" s="545"/>
      <c r="CMZ2" s="546"/>
      <c r="CNA2" s="539"/>
      <c r="CNB2" s="545"/>
      <c r="CNC2" s="545"/>
      <c r="CND2" s="546"/>
      <c r="CNE2" s="539"/>
      <c r="CNF2" s="545"/>
      <c r="CNG2" s="545"/>
      <c r="CNH2" s="546"/>
      <c r="CNI2" s="539"/>
      <c r="CNJ2" s="545"/>
      <c r="CNK2" s="545"/>
      <c r="CNL2" s="546"/>
      <c r="CNM2" s="539"/>
      <c r="CNN2" s="545"/>
      <c r="CNO2" s="545"/>
      <c r="CNP2" s="546"/>
      <c r="CNQ2" s="539"/>
      <c r="CNR2" s="545"/>
      <c r="CNS2" s="545"/>
      <c r="CNT2" s="546"/>
      <c r="CNU2" s="539"/>
      <c r="CNV2" s="545"/>
      <c r="CNW2" s="545"/>
      <c r="CNX2" s="546"/>
      <c r="CNY2" s="539"/>
      <c r="CNZ2" s="545"/>
      <c r="COA2" s="545"/>
      <c r="COB2" s="546"/>
      <c r="COC2" s="539"/>
      <c r="COD2" s="545"/>
      <c r="COE2" s="545"/>
      <c r="COF2" s="546"/>
      <c r="COG2" s="539"/>
      <c r="COH2" s="545"/>
      <c r="COI2" s="545"/>
      <c r="COJ2" s="546"/>
      <c r="COK2" s="539"/>
      <c r="COL2" s="545"/>
      <c r="COM2" s="545"/>
      <c r="CON2" s="546"/>
      <c r="COO2" s="539"/>
      <c r="COP2" s="545"/>
      <c r="COQ2" s="545"/>
      <c r="COR2" s="546"/>
      <c r="COS2" s="539"/>
      <c r="COT2" s="545"/>
      <c r="COU2" s="545"/>
      <c r="COV2" s="546"/>
      <c r="COW2" s="539"/>
      <c r="COX2" s="545"/>
      <c r="COY2" s="545"/>
      <c r="COZ2" s="546"/>
      <c r="CPA2" s="539"/>
      <c r="CPB2" s="545"/>
      <c r="CPC2" s="545"/>
      <c r="CPD2" s="546"/>
      <c r="CPE2" s="539"/>
      <c r="CPF2" s="545"/>
      <c r="CPG2" s="545"/>
      <c r="CPH2" s="546"/>
      <c r="CPI2" s="539"/>
      <c r="CPJ2" s="545"/>
      <c r="CPK2" s="545"/>
      <c r="CPL2" s="546"/>
      <c r="CPM2" s="539"/>
      <c r="CPN2" s="545"/>
      <c r="CPO2" s="545"/>
      <c r="CPP2" s="546"/>
      <c r="CPQ2" s="539"/>
      <c r="CPR2" s="545"/>
      <c r="CPS2" s="545"/>
      <c r="CPT2" s="546"/>
      <c r="CPU2" s="539"/>
      <c r="CPV2" s="545"/>
      <c r="CPW2" s="545"/>
      <c r="CPX2" s="546"/>
      <c r="CPY2" s="539"/>
      <c r="CPZ2" s="545"/>
      <c r="CQA2" s="545"/>
      <c r="CQB2" s="546"/>
      <c r="CQC2" s="539"/>
      <c r="CQD2" s="545"/>
      <c r="CQE2" s="545"/>
      <c r="CQF2" s="546"/>
      <c r="CQG2" s="539"/>
      <c r="CQH2" s="545"/>
      <c r="CQI2" s="545"/>
      <c r="CQJ2" s="546"/>
      <c r="CQK2" s="539"/>
      <c r="CQL2" s="545"/>
      <c r="CQM2" s="545"/>
      <c r="CQN2" s="546"/>
      <c r="CQO2" s="539"/>
      <c r="CQP2" s="545"/>
      <c r="CQQ2" s="545"/>
      <c r="CQR2" s="546"/>
      <c r="CQS2" s="539"/>
      <c r="CQT2" s="545"/>
      <c r="CQU2" s="545"/>
      <c r="CQV2" s="546"/>
      <c r="CQW2" s="539"/>
      <c r="CQX2" s="545"/>
      <c r="CQY2" s="545"/>
      <c r="CQZ2" s="546"/>
      <c r="CRA2" s="539"/>
      <c r="CRB2" s="545"/>
      <c r="CRC2" s="545"/>
      <c r="CRD2" s="546"/>
      <c r="CRE2" s="539"/>
      <c r="CRF2" s="545"/>
      <c r="CRG2" s="545"/>
      <c r="CRH2" s="546"/>
      <c r="CRI2" s="539"/>
      <c r="CRJ2" s="545"/>
      <c r="CRK2" s="545"/>
      <c r="CRL2" s="546"/>
      <c r="CRM2" s="539"/>
      <c r="CRN2" s="545"/>
      <c r="CRO2" s="545"/>
      <c r="CRP2" s="546"/>
      <c r="CRQ2" s="539"/>
      <c r="CRR2" s="545"/>
      <c r="CRS2" s="545"/>
      <c r="CRT2" s="546"/>
      <c r="CRU2" s="539"/>
      <c r="CRV2" s="545"/>
      <c r="CRW2" s="545"/>
      <c r="CRX2" s="546"/>
      <c r="CRY2" s="539"/>
      <c r="CRZ2" s="545"/>
      <c r="CSA2" s="545"/>
      <c r="CSB2" s="546"/>
      <c r="CSC2" s="539"/>
      <c r="CSD2" s="545"/>
      <c r="CSE2" s="545"/>
      <c r="CSF2" s="546"/>
      <c r="CSG2" s="539"/>
      <c r="CSH2" s="545"/>
      <c r="CSI2" s="545"/>
      <c r="CSJ2" s="546"/>
      <c r="CSK2" s="539"/>
      <c r="CSL2" s="545"/>
      <c r="CSM2" s="545"/>
      <c r="CSN2" s="546"/>
      <c r="CSO2" s="539"/>
      <c r="CSP2" s="545"/>
      <c r="CSQ2" s="545"/>
      <c r="CSR2" s="546"/>
      <c r="CSS2" s="539"/>
      <c r="CST2" s="545"/>
      <c r="CSU2" s="545"/>
      <c r="CSV2" s="546"/>
      <c r="CSW2" s="539"/>
      <c r="CSX2" s="545"/>
      <c r="CSY2" s="545"/>
      <c r="CSZ2" s="546"/>
      <c r="CTA2" s="539"/>
      <c r="CTB2" s="545"/>
      <c r="CTC2" s="545"/>
      <c r="CTD2" s="546"/>
      <c r="CTE2" s="539"/>
      <c r="CTF2" s="545"/>
      <c r="CTG2" s="545"/>
      <c r="CTH2" s="546"/>
      <c r="CTI2" s="539"/>
      <c r="CTJ2" s="545"/>
      <c r="CTK2" s="545"/>
      <c r="CTL2" s="546"/>
      <c r="CTM2" s="539"/>
      <c r="CTN2" s="545"/>
      <c r="CTO2" s="545"/>
      <c r="CTP2" s="546"/>
      <c r="CTQ2" s="539"/>
      <c r="CTR2" s="545"/>
      <c r="CTS2" s="545"/>
      <c r="CTT2" s="546"/>
      <c r="CTU2" s="539"/>
      <c r="CTV2" s="545"/>
      <c r="CTW2" s="545"/>
      <c r="CTX2" s="546"/>
      <c r="CTY2" s="539"/>
      <c r="CTZ2" s="545"/>
      <c r="CUA2" s="545"/>
      <c r="CUB2" s="546"/>
      <c r="CUC2" s="539"/>
      <c r="CUD2" s="545"/>
      <c r="CUE2" s="545"/>
      <c r="CUF2" s="546"/>
      <c r="CUG2" s="539"/>
      <c r="CUH2" s="545"/>
      <c r="CUI2" s="545"/>
      <c r="CUJ2" s="546"/>
      <c r="CUK2" s="539"/>
      <c r="CUL2" s="545"/>
      <c r="CUM2" s="545"/>
      <c r="CUN2" s="546"/>
      <c r="CUO2" s="539"/>
      <c r="CUP2" s="545"/>
      <c r="CUQ2" s="545"/>
      <c r="CUR2" s="546"/>
      <c r="CUS2" s="539"/>
      <c r="CUT2" s="545"/>
      <c r="CUU2" s="545"/>
      <c r="CUV2" s="546"/>
      <c r="CUW2" s="539"/>
      <c r="CUX2" s="545"/>
      <c r="CUY2" s="545"/>
      <c r="CUZ2" s="546"/>
      <c r="CVA2" s="539"/>
      <c r="CVB2" s="545"/>
      <c r="CVC2" s="545"/>
      <c r="CVD2" s="546"/>
      <c r="CVE2" s="539"/>
      <c r="CVF2" s="545"/>
      <c r="CVG2" s="545"/>
      <c r="CVH2" s="546"/>
      <c r="CVI2" s="539"/>
      <c r="CVJ2" s="545"/>
      <c r="CVK2" s="545"/>
      <c r="CVL2" s="546"/>
      <c r="CVM2" s="539"/>
      <c r="CVN2" s="545"/>
      <c r="CVO2" s="545"/>
      <c r="CVP2" s="546"/>
      <c r="CVQ2" s="539"/>
      <c r="CVR2" s="545"/>
      <c r="CVS2" s="545"/>
      <c r="CVT2" s="546"/>
      <c r="CVU2" s="539"/>
      <c r="CVV2" s="545"/>
      <c r="CVW2" s="545"/>
      <c r="CVX2" s="546"/>
      <c r="CVY2" s="539"/>
      <c r="CVZ2" s="545"/>
      <c r="CWA2" s="545"/>
      <c r="CWB2" s="546"/>
      <c r="CWC2" s="539"/>
      <c r="CWD2" s="545"/>
      <c r="CWE2" s="545"/>
      <c r="CWF2" s="546"/>
      <c r="CWG2" s="539"/>
      <c r="CWH2" s="545"/>
      <c r="CWI2" s="545"/>
      <c r="CWJ2" s="546"/>
      <c r="CWK2" s="539"/>
      <c r="CWL2" s="545"/>
      <c r="CWM2" s="545"/>
      <c r="CWN2" s="546"/>
      <c r="CWO2" s="539"/>
      <c r="CWP2" s="545"/>
      <c r="CWQ2" s="545"/>
      <c r="CWR2" s="546"/>
      <c r="CWS2" s="539"/>
      <c r="CWT2" s="545"/>
      <c r="CWU2" s="545"/>
      <c r="CWV2" s="546"/>
      <c r="CWW2" s="539"/>
      <c r="CWX2" s="545"/>
      <c r="CWY2" s="545"/>
      <c r="CWZ2" s="546"/>
      <c r="CXA2" s="539"/>
      <c r="CXB2" s="545"/>
      <c r="CXC2" s="545"/>
      <c r="CXD2" s="546"/>
      <c r="CXE2" s="539"/>
      <c r="CXF2" s="545"/>
      <c r="CXG2" s="545"/>
      <c r="CXH2" s="546"/>
      <c r="CXI2" s="539"/>
      <c r="CXJ2" s="545"/>
      <c r="CXK2" s="545"/>
      <c r="CXL2" s="546"/>
      <c r="CXM2" s="539"/>
      <c r="CXN2" s="545"/>
      <c r="CXO2" s="545"/>
      <c r="CXP2" s="546"/>
      <c r="CXQ2" s="539"/>
      <c r="CXR2" s="545"/>
      <c r="CXS2" s="545"/>
      <c r="CXT2" s="546"/>
      <c r="CXU2" s="539"/>
      <c r="CXV2" s="545"/>
      <c r="CXW2" s="545"/>
      <c r="CXX2" s="546"/>
      <c r="CXY2" s="539"/>
      <c r="CXZ2" s="545"/>
      <c r="CYA2" s="545"/>
      <c r="CYB2" s="546"/>
      <c r="CYC2" s="539"/>
      <c r="CYD2" s="545"/>
      <c r="CYE2" s="545"/>
      <c r="CYF2" s="546"/>
      <c r="CYG2" s="539"/>
      <c r="CYH2" s="545"/>
      <c r="CYI2" s="545"/>
      <c r="CYJ2" s="546"/>
      <c r="CYK2" s="539"/>
      <c r="CYL2" s="545"/>
      <c r="CYM2" s="545"/>
      <c r="CYN2" s="546"/>
      <c r="CYO2" s="539"/>
      <c r="CYP2" s="545"/>
      <c r="CYQ2" s="545"/>
      <c r="CYR2" s="546"/>
      <c r="CYS2" s="539"/>
      <c r="CYT2" s="545"/>
      <c r="CYU2" s="545"/>
      <c r="CYV2" s="546"/>
      <c r="CYW2" s="539"/>
      <c r="CYX2" s="545"/>
      <c r="CYY2" s="545"/>
      <c r="CYZ2" s="546"/>
      <c r="CZA2" s="539"/>
      <c r="CZB2" s="545"/>
      <c r="CZC2" s="545"/>
      <c r="CZD2" s="546"/>
      <c r="CZE2" s="539"/>
      <c r="CZF2" s="545"/>
      <c r="CZG2" s="545"/>
      <c r="CZH2" s="546"/>
      <c r="CZI2" s="539"/>
      <c r="CZJ2" s="545"/>
      <c r="CZK2" s="545"/>
      <c r="CZL2" s="546"/>
      <c r="CZM2" s="539"/>
      <c r="CZN2" s="545"/>
      <c r="CZO2" s="545"/>
      <c r="CZP2" s="546"/>
      <c r="CZQ2" s="539"/>
      <c r="CZR2" s="545"/>
      <c r="CZS2" s="545"/>
      <c r="CZT2" s="546"/>
      <c r="CZU2" s="539"/>
      <c r="CZV2" s="545"/>
      <c r="CZW2" s="545"/>
      <c r="CZX2" s="546"/>
      <c r="CZY2" s="539"/>
      <c r="CZZ2" s="545"/>
      <c r="DAA2" s="545"/>
      <c r="DAB2" s="546"/>
      <c r="DAC2" s="539"/>
      <c r="DAD2" s="545"/>
      <c r="DAE2" s="545"/>
      <c r="DAF2" s="546"/>
      <c r="DAG2" s="539"/>
      <c r="DAH2" s="545"/>
      <c r="DAI2" s="545"/>
      <c r="DAJ2" s="546"/>
      <c r="DAK2" s="539"/>
      <c r="DAL2" s="545"/>
      <c r="DAM2" s="545"/>
      <c r="DAN2" s="546"/>
      <c r="DAO2" s="539"/>
      <c r="DAP2" s="545"/>
      <c r="DAQ2" s="545"/>
      <c r="DAR2" s="546"/>
      <c r="DAS2" s="539"/>
      <c r="DAT2" s="545"/>
      <c r="DAU2" s="545"/>
      <c r="DAV2" s="546"/>
      <c r="DAW2" s="539"/>
      <c r="DAX2" s="545"/>
      <c r="DAY2" s="545"/>
      <c r="DAZ2" s="546"/>
      <c r="DBA2" s="539"/>
      <c r="DBB2" s="545"/>
      <c r="DBC2" s="545"/>
      <c r="DBD2" s="546"/>
      <c r="DBE2" s="539"/>
      <c r="DBF2" s="545"/>
      <c r="DBG2" s="545"/>
      <c r="DBH2" s="546"/>
      <c r="DBI2" s="539"/>
      <c r="DBJ2" s="545"/>
      <c r="DBK2" s="545"/>
      <c r="DBL2" s="546"/>
      <c r="DBM2" s="539"/>
      <c r="DBN2" s="545"/>
      <c r="DBO2" s="545"/>
      <c r="DBP2" s="546"/>
      <c r="DBQ2" s="539"/>
      <c r="DBR2" s="545"/>
      <c r="DBS2" s="545"/>
      <c r="DBT2" s="546"/>
      <c r="DBU2" s="539"/>
      <c r="DBV2" s="545"/>
      <c r="DBW2" s="545"/>
      <c r="DBX2" s="546"/>
      <c r="DBY2" s="539"/>
      <c r="DBZ2" s="545"/>
      <c r="DCA2" s="545"/>
      <c r="DCB2" s="546"/>
      <c r="DCC2" s="539"/>
      <c r="DCD2" s="545"/>
      <c r="DCE2" s="545"/>
      <c r="DCF2" s="546"/>
      <c r="DCG2" s="539"/>
      <c r="DCH2" s="545"/>
      <c r="DCI2" s="545"/>
      <c r="DCJ2" s="546"/>
      <c r="DCK2" s="539"/>
      <c r="DCL2" s="545"/>
      <c r="DCM2" s="545"/>
      <c r="DCN2" s="546"/>
      <c r="DCO2" s="539"/>
      <c r="DCP2" s="545"/>
      <c r="DCQ2" s="545"/>
      <c r="DCR2" s="546"/>
      <c r="DCS2" s="539"/>
      <c r="DCT2" s="545"/>
      <c r="DCU2" s="545"/>
      <c r="DCV2" s="546"/>
      <c r="DCW2" s="539"/>
      <c r="DCX2" s="545"/>
      <c r="DCY2" s="545"/>
      <c r="DCZ2" s="546"/>
      <c r="DDA2" s="539"/>
      <c r="DDB2" s="545"/>
      <c r="DDC2" s="545"/>
      <c r="DDD2" s="546"/>
      <c r="DDE2" s="539"/>
      <c r="DDF2" s="545"/>
      <c r="DDG2" s="545"/>
      <c r="DDH2" s="546"/>
      <c r="DDI2" s="539"/>
      <c r="DDJ2" s="545"/>
      <c r="DDK2" s="545"/>
      <c r="DDL2" s="546"/>
      <c r="DDM2" s="539"/>
      <c r="DDN2" s="545"/>
      <c r="DDO2" s="545"/>
      <c r="DDP2" s="546"/>
      <c r="DDQ2" s="539"/>
      <c r="DDR2" s="545"/>
      <c r="DDS2" s="545"/>
      <c r="DDT2" s="546"/>
      <c r="DDU2" s="539"/>
      <c r="DDV2" s="545"/>
      <c r="DDW2" s="545"/>
      <c r="DDX2" s="546"/>
      <c r="DDY2" s="539"/>
      <c r="DDZ2" s="545"/>
      <c r="DEA2" s="545"/>
      <c r="DEB2" s="546"/>
      <c r="DEC2" s="539"/>
      <c r="DED2" s="545"/>
      <c r="DEE2" s="545"/>
      <c r="DEF2" s="546"/>
      <c r="DEG2" s="539"/>
      <c r="DEH2" s="545"/>
      <c r="DEI2" s="545"/>
      <c r="DEJ2" s="546"/>
      <c r="DEK2" s="539"/>
      <c r="DEL2" s="545"/>
      <c r="DEM2" s="545"/>
      <c r="DEN2" s="546"/>
      <c r="DEO2" s="539"/>
      <c r="DEP2" s="545"/>
      <c r="DEQ2" s="545"/>
      <c r="DER2" s="546"/>
      <c r="DES2" s="539"/>
      <c r="DET2" s="545"/>
      <c r="DEU2" s="545"/>
      <c r="DEV2" s="546"/>
      <c r="DEW2" s="539"/>
      <c r="DEX2" s="545"/>
      <c r="DEY2" s="545"/>
      <c r="DEZ2" s="546"/>
      <c r="DFA2" s="539"/>
      <c r="DFB2" s="545"/>
      <c r="DFC2" s="545"/>
      <c r="DFD2" s="546"/>
      <c r="DFE2" s="539"/>
      <c r="DFF2" s="545"/>
      <c r="DFG2" s="545"/>
      <c r="DFH2" s="546"/>
      <c r="DFI2" s="539"/>
      <c r="DFJ2" s="545"/>
      <c r="DFK2" s="545"/>
      <c r="DFL2" s="546"/>
      <c r="DFM2" s="539"/>
      <c r="DFN2" s="545"/>
      <c r="DFO2" s="545"/>
      <c r="DFP2" s="546"/>
      <c r="DFQ2" s="539"/>
      <c r="DFR2" s="545"/>
      <c r="DFS2" s="545"/>
      <c r="DFT2" s="546"/>
      <c r="DFU2" s="539"/>
      <c r="DFV2" s="545"/>
      <c r="DFW2" s="545"/>
      <c r="DFX2" s="546"/>
      <c r="DFY2" s="539"/>
      <c r="DFZ2" s="545"/>
      <c r="DGA2" s="545"/>
      <c r="DGB2" s="546"/>
      <c r="DGC2" s="539"/>
      <c r="DGD2" s="545"/>
      <c r="DGE2" s="545"/>
      <c r="DGF2" s="546"/>
      <c r="DGG2" s="539"/>
      <c r="DGH2" s="545"/>
      <c r="DGI2" s="545"/>
      <c r="DGJ2" s="546"/>
      <c r="DGK2" s="539"/>
      <c r="DGL2" s="545"/>
      <c r="DGM2" s="545"/>
      <c r="DGN2" s="546"/>
      <c r="DGO2" s="539"/>
      <c r="DGP2" s="545"/>
      <c r="DGQ2" s="545"/>
      <c r="DGR2" s="546"/>
      <c r="DGS2" s="539"/>
      <c r="DGT2" s="545"/>
      <c r="DGU2" s="545"/>
      <c r="DGV2" s="546"/>
      <c r="DGW2" s="539"/>
      <c r="DGX2" s="545"/>
      <c r="DGY2" s="545"/>
      <c r="DGZ2" s="546"/>
      <c r="DHA2" s="539"/>
      <c r="DHB2" s="545"/>
      <c r="DHC2" s="545"/>
      <c r="DHD2" s="546"/>
      <c r="DHE2" s="539"/>
      <c r="DHF2" s="545"/>
      <c r="DHG2" s="545"/>
      <c r="DHH2" s="546"/>
      <c r="DHI2" s="539"/>
      <c r="DHJ2" s="545"/>
      <c r="DHK2" s="545"/>
      <c r="DHL2" s="546"/>
      <c r="DHM2" s="539"/>
      <c r="DHN2" s="545"/>
      <c r="DHO2" s="545"/>
      <c r="DHP2" s="546"/>
      <c r="DHQ2" s="539"/>
      <c r="DHR2" s="545"/>
      <c r="DHS2" s="545"/>
      <c r="DHT2" s="546"/>
      <c r="DHU2" s="539"/>
      <c r="DHV2" s="545"/>
      <c r="DHW2" s="545"/>
      <c r="DHX2" s="546"/>
      <c r="DHY2" s="539"/>
      <c r="DHZ2" s="545"/>
      <c r="DIA2" s="545"/>
      <c r="DIB2" s="546"/>
      <c r="DIC2" s="539"/>
      <c r="DID2" s="545"/>
      <c r="DIE2" s="545"/>
      <c r="DIF2" s="546"/>
      <c r="DIG2" s="539"/>
      <c r="DIH2" s="545"/>
      <c r="DII2" s="545"/>
      <c r="DIJ2" s="546"/>
      <c r="DIK2" s="539"/>
      <c r="DIL2" s="545"/>
      <c r="DIM2" s="545"/>
      <c r="DIN2" s="546"/>
      <c r="DIO2" s="539"/>
      <c r="DIP2" s="545"/>
      <c r="DIQ2" s="545"/>
      <c r="DIR2" s="546"/>
      <c r="DIS2" s="539"/>
      <c r="DIT2" s="545"/>
      <c r="DIU2" s="545"/>
      <c r="DIV2" s="546"/>
      <c r="DIW2" s="539"/>
      <c r="DIX2" s="545"/>
      <c r="DIY2" s="545"/>
      <c r="DIZ2" s="546"/>
      <c r="DJA2" s="539"/>
      <c r="DJB2" s="545"/>
      <c r="DJC2" s="545"/>
      <c r="DJD2" s="546"/>
      <c r="DJE2" s="539"/>
      <c r="DJF2" s="545"/>
      <c r="DJG2" s="545"/>
      <c r="DJH2" s="546"/>
      <c r="DJI2" s="539"/>
      <c r="DJJ2" s="545"/>
      <c r="DJK2" s="545"/>
      <c r="DJL2" s="546"/>
      <c r="DJM2" s="539"/>
      <c r="DJN2" s="545"/>
      <c r="DJO2" s="545"/>
      <c r="DJP2" s="546"/>
      <c r="DJQ2" s="539"/>
      <c r="DJR2" s="545"/>
      <c r="DJS2" s="545"/>
      <c r="DJT2" s="546"/>
      <c r="DJU2" s="539"/>
      <c r="DJV2" s="545"/>
      <c r="DJW2" s="545"/>
      <c r="DJX2" s="546"/>
      <c r="DJY2" s="539"/>
      <c r="DJZ2" s="545"/>
      <c r="DKA2" s="545"/>
      <c r="DKB2" s="546"/>
      <c r="DKC2" s="539"/>
      <c r="DKD2" s="545"/>
      <c r="DKE2" s="545"/>
      <c r="DKF2" s="546"/>
      <c r="DKG2" s="539"/>
      <c r="DKH2" s="545"/>
      <c r="DKI2" s="545"/>
      <c r="DKJ2" s="546"/>
      <c r="DKK2" s="539"/>
      <c r="DKL2" s="545"/>
      <c r="DKM2" s="545"/>
      <c r="DKN2" s="546"/>
      <c r="DKO2" s="539"/>
      <c r="DKP2" s="545"/>
      <c r="DKQ2" s="545"/>
      <c r="DKR2" s="546"/>
      <c r="DKS2" s="539"/>
      <c r="DKT2" s="545"/>
      <c r="DKU2" s="545"/>
      <c r="DKV2" s="546"/>
      <c r="DKW2" s="539"/>
      <c r="DKX2" s="545"/>
      <c r="DKY2" s="545"/>
      <c r="DKZ2" s="546"/>
      <c r="DLA2" s="539"/>
      <c r="DLB2" s="545"/>
      <c r="DLC2" s="545"/>
      <c r="DLD2" s="546"/>
      <c r="DLE2" s="539"/>
      <c r="DLF2" s="545"/>
      <c r="DLG2" s="545"/>
      <c r="DLH2" s="546"/>
      <c r="DLI2" s="539"/>
      <c r="DLJ2" s="545"/>
      <c r="DLK2" s="545"/>
      <c r="DLL2" s="546"/>
      <c r="DLM2" s="539"/>
      <c r="DLN2" s="545"/>
      <c r="DLO2" s="545"/>
      <c r="DLP2" s="546"/>
      <c r="DLQ2" s="539"/>
      <c r="DLR2" s="545"/>
      <c r="DLS2" s="545"/>
      <c r="DLT2" s="546"/>
      <c r="DLU2" s="539"/>
      <c r="DLV2" s="545"/>
      <c r="DLW2" s="545"/>
      <c r="DLX2" s="546"/>
      <c r="DLY2" s="539"/>
      <c r="DLZ2" s="545"/>
      <c r="DMA2" s="545"/>
      <c r="DMB2" s="546"/>
      <c r="DMC2" s="539"/>
      <c r="DMD2" s="545"/>
      <c r="DME2" s="545"/>
      <c r="DMF2" s="546"/>
      <c r="DMG2" s="539"/>
      <c r="DMH2" s="545"/>
      <c r="DMI2" s="545"/>
      <c r="DMJ2" s="546"/>
      <c r="DMK2" s="539"/>
      <c r="DML2" s="545"/>
      <c r="DMM2" s="545"/>
      <c r="DMN2" s="546"/>
      <c r="DMO2" s="539"/>
      <c r="DMP2" s="545"/>
      <c r="DMQ2" s="545"/>
      <c r="DMR2" s="546"/>
      <c r="DMS2" s="539"/>
      <c r="DMT2" s="545"/>
      <c r="DMU2" s="545"/>
      <c r="DMV2" s="546"/>
      <c r="DMW2" s="539"/>
      <c r="DMX2" s="545"/>
      <c r="DMY2" s="545"/>
      <c r="DMZ2" s="546"/>
      <c r="DNA2" s="539"/>
      <c r="DNB2" s="545"/>
      <c r="DNC2" s="545"/>
      <c r="DND2" s="546"/>
      <c r="DNE2" s="539"/>
      <c r="DNF2" s="545"/>
      <c r="DNG2" s="545"/>
      <c r="DNH2" s="546"/>
      <c r="DNI2" s="539"/>
      <c r="DNJ2" s="545"/>
      <c r="DNK2" s="545"/>
      <c r="DNL2" s="546"/>
      <c r="DNM2" s="539"/>
      <c r="DNN2" s="545"/>
      <c r="DNO2" s="545"/>
      <c r="DNP2" s="546"/>
      <c r="DNQ2" s="539"/>
      <c r="DNR2" s="545"/>
      <c r="DNS2" s="545"/>
      <c r="DNT2" s="546"/>
      <c r="DNU2" s="539"/>
      <c r="DNV2" s="545"/>
      <c r="DNW2" s="545"/>
      <c r="DNX2" s="546"/>
      <c r="DNY2" s="539"/>
      <c r="DNZ2" s="545"/>
      <c r="DOA2" s="545"/>
      <c r="DOB2" s="546"/>
      <c r="DOC2" s="539"/>
      <c r="DOD2" s="545"/>
      <c r="DOE2" s="545"/>
      <c r="DOF2" s="546"/>
      <c r="DOG2" s="539"/>
      <c r="DOH2" s="545"/>
      <c r="DOI2" s="545"/>
      <c r="DOJ2" s="546"/>
      <c r="DOK2" s="539"/>
      <c r="DOL2" s="545"/>
      <c r="DOM2" s="545"/>
      <c r="DON2" s="546"/>
      <c r="DOO2" s="539"/>
      <c r="DOP2" s="545"/>
      <c r="DOQ2" s="545"/>
      <c r="DOR2" s="546"/>
      <c r="DOS2" s="539"/>
      <c r="DOT2" s="545"/>
      <c r="DOU2" s="545"/>
      <c r="DOV2" s="546"/>
      <c r="DOW2" s="539"/>
      <c r="DOX2" s="545"/>
      <c r="DOY2" s="545"/>
      <c r="DOZ2" s="546"/>
      <c r="DPA2" s="539"/>
      <c r="DPB2" s="545"/>
      <c r="DPC2" s="545"/>
      <c r="DPD2" s="546"/>
      <c r="DPE2" s="539"/>
      <c r="DPF2" s="545"/>
      <c r="DPG2" s="545"/>
      <c r="DPH2" s="546"/>
      <c r="DPI2" s="539"/>
      <c r="DPJ2" s="545"/>
      <c r="DPK2" s="545"/>
      <c r="DPL2" s="546"/>
      <c r="DPM2" s="539"/>
      <c r="DPN2" s="545"/>
      <c r="DPO2" s="545"/>
      <c r="DPP2" s="546"/>
      <c r="DPQ2" s="539"/>
      <c r="DPR2" s="545"/>
      <c r="DPS2" s="545"/>
      <c r="DPT2" s="546"/>
      <c r="DPU2" s="539"/>
      <c r="DPV2" s="545"/>
      <c r="DPW2" s="545"/>
      <c r="DPX2" s="546"/>
      <c r="DPY2" s="539"/>
      <c r="DPZ2" s="545"/>
      <c r="DQA2" s="545"/>
      <c r="DQB2" s="546"/>
      <c r="DQC2" s="539"/>
      <c r="DQD2" s="545"/>
      <c r="DQE2" s="545"/>
      <c r="DQF2" s="546"/>
      <c r="DQG2" s="539"/>
      <c r="DQH2" s="545"/>
      <c r="DQI2" s="545"/>
      <c r="DQJ2" s="546"/>
      <c r="DQK2" s="539"/>
      <c r="DQL2" s="545"/>
      <c r="DQM2" s="545"/>
      <c r="DQN2" s="546"/>
      <c r="DQO2" s="539"/>
      <c r="DQP2" s="545"/>
      <c r="DQQ2" s="545"/>
      <c r="DQR2" s="546"/>
      <c r="DQS2" s="539"/>
      <c r="DQT2" s="545"/>
      <c r="DQU2" s="545"/>
      <c r="DQV2" s="546"/>
      <c r="DQW2" s="539"/>
      <c r="DQX2" s="545"/>
      <c r="DQY2" s="545"/>
      <c r="DQZ2" s="546"/>
      <c r="DRA2" s="539"/>
      <c r="DRB2" s="545"/>
      <c r="DRC2" s="545"/>
      <c r="DRD2" s="546"/>
      <c r="DRE2" s="539"/>
      <c r="DRF2" s="545"/>
      <c r="DRG2" s="545"/>
      <c r="DRH2" s="546"/>
      <c r="DRI2" s="539"/>
      <c r="DRJ2" s="545"/>
      <c r="DRK2" s="545"/>
      <c r="DRL2" s="546"/>
      <c r="DRM2" s="539"/>
      <c r="DRN2" s="545"/>
      <c r="DRO2" s="545"/>
      <c r="DRP2" s="546"/>
      <c r="DRQ2" s="539"/>
      <c r="DRR2" s="545"/>
      <c r="DRS2" s="545"/>
      <c r="DRT2" s="546"/>
      <c r="DRU2" s="539"/>
      <c r="DRV2" s="545"/>
      <c r="DRW2" s="545"/>
      <c r="DRX2" s="546"/>
      <c r="DRY2" s="539"/>
      <c r="DRZ2" s="545"/>
      <c r="DSA2" s="545"/>
      <c r="DSB2" s="546"/>
      <c r="DSC2" s="539"/>
      <c r="DSD2" s="545"/>
      <c r="DSE2" s="545"/>
      <c r="DSF2" s="546"/>
      <c r="DSG2" s="539"/>
      <c r="DSH2" s="545"/>
      <c r="DSI2" s="545"/>
      <c r="DSJ2" s="546"/>
      <c r="DSK2" s="539"/>
      <c r="DSL2" s="545"/>
      <c r="DSM2" s="545"/>
      <c r="DSN2" s="546"/>
      <c r="DSO2" s="539"/>
      <c r="DSP2" s="545"/>
      <c r="DSQ2" s="545"/>
      <c r="DSR2" s="546"/>
      <c r="DSS2" s="539"/>
      <c r="DST2" s="545"/>
      <c r="DSU2" s="545"/>
      <c r="DSV2" s="546"/>
      <c r="DSW2" s="539"/>
      <c r="DSX2" s="545"/>
      <c r="DSY2" s="545"/>
      <c r="DSZ2" s="546"/>
      <c r="DTA2" s="539"/>
      <c r="DTB2" s="545"/>
      <c r="DTC2" s="545"/>
      <c r="DTD2" s="546"/>
      <c r="DTE2" s="539"/>
      <c r="DTF2" s="545"/>
      <c r="DTG2" s="545"/>
      <c r="DTH2" s="546"/>
      <c r="DTI2" s="539"/>
      <c r="DTJ2" s="545"/>
      <c r="DTK2" s="545"/>
      <c r="DTL2" s="546"/>
      <c r="DTM2" s="539"/>
      <c r="DTN2" s="545"/>
      <c r="DTO2" s="545"/>
      <c r="DTP2" s="546"/>
      <c r="DTQ2" s="539"/>
      <c r="DTR2" s="545"/>
      <c r="DTS2" s="545"/>
      <c r="DTT2" s="546"/>
      <c r="DTU2" s="539"/>
      <c r="DTV2" s="545"/>
      <c r="DTW2" s="545"/>
      <c r="DTX2" s="546"/>
      <c r="DTY2" s="539"/>
      <c r="DTZ2" s="545"/>
      <c r="DUA2" s="545"/>
      <c r="DUB2" s="546"/>
      <c r="DUC2" s="539"/>
      <c r="DUD2" s="545"/>
      <c r="DUE2" s="545"/>
      <c r="DUF2" s="546"/>
      <c r="DUG2" s="539"/>
      <c r="DUH2" s="545"/>
      <c r="DUI2" s="545"/>
      <c r="DUJ2" s="546"/>
      <c r="DUK2" s="539"/>
      <c r="DUL2" s="545"/>
      <c r="DUM2" s="545"/>
      <c r="DUN2" s="546"/>
      <c r="DUO2" s="539"/>
      <c r="DUP2" s="545"/>
      <c r="DUQ2" s="545"/>
      <c r="DUR2" s="546"/>
      <c r="DUS2" s="539"/>
      <c r="DUT2" s="545"/>
      <c r="DUU2" s="545"/>
      <c r="DUV2" s="546"/>
      <c r="DUW2" s="539"/>
      <c r="DUX2" s="545"/>
      <c r="DUY2" s="545"/>
      <c r="DUZ2" s="546"/>
      <c r="DVA2" s="539"/>
      <c r="DVB2" s="545"/>
      <c r="DVC2" s="545"/>
      <c r="DVD2" s="546"/>
      <c r="DVE2" s="539"/>
      <c r="DVF2" s="545"/>
      <c r="DVG2" s="545"/>
      <c r="DVH2" s="546"/>
      <c r="DVI2" s="539"/>
      <c r="DVJ2" s="545"/>
      <c r="DVK2" s="545"/>
      <c r="DVL2" s="546"/>
      <c r="DVM2" s="539"/>
      <c r="DVN2" s="545"/>
      <c r="DVO2" s="545"/>
      <c r="DVP2" s="546"/>
      <c r="DVQ2" s="539"/>
      <c r="DVR2" s="545"/>
      <c r="DVS2" s="545"/>
      <c r="DVT2" s="546"/>
      <c r="DVU2" s="539"/>
      <c r="DVV2" s="545"/>
      <c r="DVW2" s="545"/>
      <c r="DVX2" s="546"/>
      <c r="DVY2" s="539"/>
      <c r="DVZ2" s="545"/>
      <c r="DWA2" s="545"/>
      <c r="DWB2" s="546"/>
      <c r="DWC2" s="539"/>
      <c r="DWD2" s="545"/>
      <c r="DWE2" s="545"/>
      <c r="DWF2" s="546"/>
      <c r="DWG2" s="539"/>
      <c r="DWH2" s="545"/>
      <c r="DWI2" s="545"/>
      <c r="DWJ2" s="546"/>
      <c r="DWK2" s="539"/>
      <c r="DWL2" s="545"/>
      <c r="DWM2" s="545"/>
      <c r="DWN2" s="546"/>
      <c r="DWO2" s="539"/>
      <c r="DWP2" s="545"/>
      <c r="DWQ2" s="545"/>
      <c r="DWR2" s="546"/>
      <c r="DWS2" s="539"/>
      <c r="DWT2" s="545"/>
      <c r="DWU2" s="545"/>
      <c r="DWV2" s="546"/>
      <c r="DWW2" s="539"/>
      <c r="DWX2" s="545"/>
      <c r="DWY2" s="545"/>
      <c r="DWZ2" s="546"/>
      <c r="DXA2" s="539"/>
      <c r="DXB2" s="545"/>
      <c r="DXC2" s="545"/>
      <c r="DXD2" s="546"/>
      <c r="DXE2" s="539"/>
      <c r="DXF2" s="545"/>
      <c r="DXG2" s="545"/>
      <c r="DXH2" s="546"/>
      <c r="DXI2" s="539"/>
      <c r="DXJ2" s="545"/>
      <c r="DXK2" s="545"/>
      <c r="DXL2" s="546"/>
      <c r="DXM2" s="539"/>
      <c r="DXN2" s="545"/>
      <c r="DXO2" s="545"/>
      <c r="DXP2" s="546"/>
      <c r="DXQ2" s="539"/>
      <c r="DXR2" s="545"/>
      <c r="DXS2" s="545"/>
      <c r="DXT2" s="546"/>
      <c r="DXU2" s="539"/>
      <c r="DXV2" s="545"/>
      <c r="DXW2" s="545"/>
      <c r="DXX2" s="546"/>
      <c r="DXY2" s="539"/>
      <c r="DXZ2" s="545"/>
      <c r="DYA2" s="545"/>
      <c r="DYB2" s="546"/>
      <c r="DYC2" s="539"/>
      <c r="DYD2" s="545"/>
      <c r="DYE2" s="545"/>
      <c r="DYF2" s="546"/>
      <c r="DYG2" s="539"/>
      <c r="DYH2" s="545"/>
      <c r="DYI2" s="545"/>
      <c r="DYJ2" s="546"/>
      <c r="DYK2" s="539"/>
      <c r="DYL2" s="545"/>
      <c r="DYM2" s="545"/>
      <c r="DYN2" s="546"/>
      <c r="DYO2" s="539"/>
      <c r="DYP2" s="545"/>
      <c r="DYQ2" s="545"/>
      <c r="DYR2" s="546"/>
      <c r="DYS2" s="539"/>
      <c r="DYT2" s="545"/>
      <c r="DYU2" s="545"/>
      <c r="DYV2" s="546"/>
      <c r="DYW2" s="539"/>
      <c r="DYX2" s="545"/>
      <c r="DYY2" s="545"/>
      <c r="DYZ2" s="546"/>
      <c r="DZA2" s="539"/>
      <c r="DZB2" s="545"/>
      <c r="DZC2" s="545"/>
      <c r="DZD2" s="546"/>
      <c r="DZE2" s="539"/>
      <c r="DZF2" s="545"/>
      <c r="DZG2" s="545"/>
      <c r="DZH2" s="546"/>
      <c r="DZI2" s="539"/>
      <c r="DZJ2" s="545"/>
      <c r="DZK2" s="545"/>
      <c r="DZL2" s="546"/>
      <c r="DZM2" s="539"/>
      <c r="DZN2" s="545"/>
      <c r="DZO2" s="545"/>
      <c r="DZP2" s="546"/>
      <c r="DZQ2" s="539"/>
      <c r="DZR2" s="545"/>
      <c r="DZS2" s="545"/>
      <c r="DZT2" s="546"/>
      <c r="DZU2" s="539"/>
      <c r="DZV2" s="545"/>
      <c r="DZW2" s="545"/>
      <c r="DZX2" s="546"/>
      <c r="DZY2" s="539"/>
      <c r="DZZ2" s="545"/>
      <c r="EAA2" s="545"/>
      <c r="EAB2" s="546"/>
      <c r="EAC2" s="539"/>
      <c r="EAD2" s="545"/>
      <c r="EAE2" s="545"/>
      <c r="EAF2" s="546"/>
      <c r="EAG2" s="539"/>
      <c r="EAH2" s="545"/>
      <c r="EAI2" s="545"/>
      <c r="EAJ2" s="546"/>
      <c r="EAK2" s="539"/>
      <c r="EAL2" s="545"/>
      <c r="EAM2" s="545"/>
      <c r="EAN2" s="546"/>
      <c r="EAO2" s="539"/>
      <c r="EAP2" s="545"/>
      <c r="EAQ2" s="545"/>
      <c r="EAR2" s="546"/>
      <c r="EAS2" s="539"/>
      <c r="EAT2" s="545"/>
      <c r="EAU2" s="545"/>
      <c r="EAV2" s="546"/>
      <c r="EAW2" s="539"/>
      <c r="EAX2" s="545"/>
      <c r="EAY2" s="545"/>
      <c r="EAZ2" s="546"/>
      <c r="EBA2" s="539"/>
      <c r="EBB2" s="545"/>
      <c r="EBC2" s="545"/>
      <c r="EBD2" s="546"/>
      <c r="EBE2" s="539"/>
      <c r="EBF2" s="545"/>
      <c r="EBG2" s="545"/>
      <c r="EBH2" s="546"/>
      <c r="EBI2" s="539"/>
      <c r="EBJ2" s="545"/>
      <c r="EBK2" s="545"/>
      <c r="EBL2" s="546"/>
      <c r="EBM2" s="539"/>
      <c r="EBN2" s="545"/>
      <c r="EBO2" s="545"/>
      <c r="EBP2" s="546"/>
      <c r="EBQ2" s="539"/>
      <c r="EBR2" s="545"/>
      <c r="EBS2" s="545"/>
      <c r="EBT2" s="546"/>
      <c r="EBU2" s="539"/>
      <c r="EBV2" s="545"/>
      <c r="EBW2" s="545"/>
      <c r="EBX2" s="546"/>
      <c r="EBY2" s="539"/>
      <c r="EBZ2" s="545"/>
      <c r="ECA2" s="545"/>
      <c r="ECB2" s="546"/>
      <c r="ECC2" s="539"/>
      <c r="ECD2" s="545"/>
      <c r="ECE2" s="545"/>
      <c r="ECF2" s="546"/>
      <c r="ECG2" s="539"/>
      <c r="ECH2" s="545"/>
      <c r="ECI2" s="545"/>
      <c r="ECJ2" s="546"/>
      <c r="ECK2" s="539"/>
      <c r="ECL2" s="545"/>
      <c r="ECM2" s="545"/>
      <c r="ECN2" s="546"/>
      <c r="ECO2" s="539"/>
      <c r="ECP2" s="545"/>
      <c r="ECQ2" s="545"/>
      <c r="ECR2" s="546"/>
      <c r="ECS2" s="539"/>
      <c r="ECT2" s="545"/>
      <c r="ECU2" s="545"/>
      <c r="ECV2" s="546"/>
      <c r="ECW2" s="539"/>
      <c r="ECX2" s="545"/>
      <c r="ECY2" s="545"/>
      <c r="ECZ2" s="546"/>
      <c r="EDA2" s="539"/>
      <c r="EDB2" s="545"/>
      <c r="EDC2" s="545"/>
      <c r="EDD2" s="546"/>
      <c r="EDE2" s="539"/>
      <c r="EDF2" s="545"/>
      <c r="EDG2" s="545"/>
      <c r="EDH2" s="546"/>
      <c r="EDI2" s="539"/>
      <c r="EDJ2" s="545"/>
      <c r="EDK2" s="545"/>
      <c r="EDL2" s="546"/>
      <c r="EDM2" s="539"/>
      <c r="EDN2" s="545"/>
      <c r="EDO2" s="545"/>
      <c r="EDP2" s="546"/>
      <c r="EDQ2" s="539"/>
      <c r="EDR2" s="545"/>
      <c r="EDS2" s="545"/>
      <c r="EDT2" s="546"/>
      <c r="EDU2" s="539"/>
      <c r="EDV2" s="545"/>
      <c r="EDW2" s="545"/>
      <c r="EDX2" s="546"/>
      <c r="EDY2" s="539"/>
      <c r="EDZ2" s="545"/>
      <c r="EEA2" s="545"/>
      <c r="EEB2" s="546"/>
      <c r="EEC2" s="539"/>
      <c r="EED2" s="545"/>
      <c r="EEE2" s="545"/>
      <c r="EEF2" s="546"/>
      <c r="EEG2" s="539"/>
      <c r="EEH2" s="545"/>
      <c r="EEI2" s="545"/>
      <c r="EEJ2" s="546"/>
      <c r="EEK2" s="539"/>
      <c r="EEL2" s="545"/>
      <c r="EEM2" s="545"/>
      <c r="EEN2" s="546"/>
      <c r="EEO2" s="539"/>
      <c r="EEP2" s="545"/>
      <c r="EEQ2" s="545"/>
      <c r="EER2" s="546"/>
      <c r="EES2" s="539"/>
      <c r="EET2" s="545"/>
      <c r="EEU2" s="545"/>
      <c r="EEV2" s="546"/>
      <c r="EEW2" s="539"/>
      <c r="EEX2" s="545"/>
      <c r="EEY2" s="545"/>
      <c r="EEZ2" s="546"/>
      <c r="EFA2" s="539"/>
      <c r="EFB2" s="545"/>
      <c r="EFC2" s="545"/>
      <c r="EFD2" s="546"/>
      <c r="EFE2" s="539"/>
      <c r="EFF2" s="545"/>
      <c r="EFG2" s="545"/>
      <c r="EFH2" s="546"/>
      <c r="EFI2" s="539"/>
      <c r="EFJ2" s="545"/>
      <c r="EFK2" s="545"/>
      <c r="EFL2" s="546"/>
      <c r="EFM2" s="539"/>
      <c r="EFN2" s="545"/>
      <c r="EFO2" s="545"/>
      <c r="EFP2" s="546"/>
      <c r="EFQ2" s="539"/>
      <c r="EFR2" s="545"/>
      <c r="EFS2" s="545"/>
      <c r="EFT2" s="546"/>
      <c r="EFU2" s="539"/>
      <c r="EFV2" s="545"/>
      <c r="EFW2" s="545"/>
      <c r="EFX2" s="546"/>
      <c r="EFY2" s="539"/>
      <c r="EFZ2" s="545"/>
      <c r="EGA2" s="545"/>
      <c r="EGB2" s="546"/>
      <c r="EGC2" s="539"/>
      <c r="EGD2" s="545"/>
      <c r="EGE2" s="545"/>
      <c r="EGF2" s="546"/>
      <c r="EGG2" s="539"/>
      <c r="EGH2" s="545"/>
      <c r="EGI2" s="545"/>
      <c r="EGJ2" s="546"/>
      <c r="EGK2" s="539"/>
      <c r="EGL2" s="545"/>
      <c r="EGM2" s="545"/>
      <c r="EGN2" s="546"/>
      <c r="EGO2" s="539"/>
      <c r="EGP2" s="545"/>
      <c r="EGQ2" s="545"/>
      <c r="EGR2" s="546"/>
      <c r="EGS2" s="539"/>
      <c r="EGT2" s="545"/>
      <c r="EGU2" s="545"/>
      <c r="EGV2" s="546"/>
      <c r="EGW2" s="539"/>
      <c r="EGX2" s="545"/>
      <c r="EGY2" s="545"/>
      <c r="EGZ2" s="546"/>
      <c r="EHA2" s="539"/>
      <c r="EHB2" s="545"/>
      <c r="EHC2" s="545"/>
      <c r="EHD2" s="546"/>
      <c r="EHE2" s="539"/>
      <c r="EHF2" s="545"/>
      <c r="EHG2" s="545"/>
      <c r="EHH2" s="546"/>
      <c r="EHI2" s="539"/>
      <c r="EHJ2" s="545"/>
      <c r="EHK2" s="545"/>
      <c r="EHL2" s="546"/>
      <c r="EHM2" s="539"/>
      <c r="EHN2" s="545"/>
      <c r="EHO2" s="545"/>
      <c r="EHP2" s="546"/>
      <c r="EHQ2" s="539"/>
      <c r="EHR2" s="545"/>
      <c r="EHS2" s="545"/>
      <c r="EHT2" s="546"/>
      <c r="EHU2" s="539"/>
      <c r="EHV2" s="545"/>
      <c r="EHW2" s="545"/>
      <c r="EHX2" s="546"/>
      <c r="EHY2" s="539"/>
      <c r="EHZ2" s="545"/>
      <c r="EIA2" s="545"/>
      <c r="EIB2" s="546"/>
      <c r="EIC2" s="539"/>
      <c r="EID2" s="545"/>
      <c r="EIE2" s="545"/>
      <c r="EIF2" s="546"/>
      <c r="EIG2" s="539"/>
      <c r="EIH2" s="545"/>
      <c r="EII2" s="545"/>
      <c r="EIJ2" s="546"/>
      <c r="EIK2" s="539"/>
      <c r="EIL2" s="545"/>
      <c r="EIM2" s="545"/>
      <c r="EIN2" s="546"/>
      <c r="EIO2" s="539"/>
      <c r="EIP2" s="545"/>
      <c r="EIQ2" s="545"/>
      <c r="EIR2" s="546"/>
      <c r="EIS2" s="539"/>
      <c r="EIT2" s="545"/>
      <c r="EIU2" s="545"/>
      <c r="EIV2" s="546"/>
      <c r="EIW2" s="539"/>
      <c r="EIX2" s="545"/>
      <c r="EIY2" s="545"/>
      <c r="EIZ2" s="546"/>
      <c r="EJA2" s="539"/>
      <c r="EJB2" s="545"/>
      <c r="EJC2" s="545"/>
      <c r="EJD2" s="546"/>
      <c r="EJE2" s="539"/>
      <c r="EJF2" s="545"/>
      <c r="EJG2" s="545"/>
      <c r="EJH2" s="546"/>
      <c r="EJI2" s="539"/>
      <c r="EJJ2" s="545"/>
      <c r="EJK2" s="545"/>
      <c r="EJL2" s="546"/>
      <c r="EJM2" s="539"/>
      <c r="EJN2" s="545"/>
      <c r="EJO2" s="545"/>
      <c r="EJP2" s="546"/>
      <c r="EJQ2" s="539"/>
      <c r="EJR2" s="545"/>
      <c r="EJS2" s="545"/>
      <c r="EJT2" s="546"/>
      <c r="EJU2" s="539"/>
      <c r="EJV2" s="545"/>
      <c r="EJW2" s="545"/>
      <c r="EJX2" s="546"/>
      <c r="EJY2" s="539"/>
      <c r="EJZ2" s="545"/>
      <c r="EKA2" s="545"/>
      <c r="EKB2" s="546"/>
      <c r="EKC2" s="539"/>
      <c r="EKD2" s="545"/>
      <c r="EKE2" s="545"/>
      <c r="EKF2" s="546"/>
      <c r="EKG2" s="539"/>
      <c r="EKH2" s="545"/>
      <c r="EKI2" s="545"/>
      <c r="EKJ2" s="546"/>
      <c r="EKK2" s="539"/>
      <c r="EKL2" s="545"/>
      <c r="EKM2" s="545"/>
      <c r="EKN2" s="546"/>
      <c r="EKO2" s="539"/>
      <c r="EKP2" s="545"/>
      <c r="EKQ2" s="545"/>
      <c r="EKR2" s="546"/>
      <c r="EKS2" s="539"/>
      <c r="EKT2" s="545"/>
      <c r="EKU2" s="545"/>
      <c r="EKV2" s="546"/>
      <c r="EKW2" s="539"/>
      <c r="EKX2" s="545"/>
      <c r="EKY2" s="545"/>
      <c r="EKZ2" s="546"/>
      <c r="ELA2" s="539"/>
      <c r="ELB2" s="545"/>
      <c r="ELC2" s="545"/>
      <c r="ELD2" s="546"/>
      <c r="ELE2" s="539"/>
      <c r="ELF2" s="545"/>
      <c r="ELG2" s="545"/>
      <c r="ELH2" s="546"/>
      <c r="ELI2" s="539"/>
      <c r="ELJ2" s="545"/>
      <c r="ELK2" s="545"/>
      <c r="ELL2" s="546"/>
      <c r="ELM2" s="539"/>
      <c r="ELN2" s="545"/>
      <c r="ELO2" s="545"/>
      <c r="ELP2" s="546"/>
      <c r="ELQ2" s="539"/>
      <c r="ELR2" s="545"/>
      <c r="ELS2" s="545"/>
      <c r="ELT2" s="546"/>
      <c r="ELU2" s="539"/>
      <c r="ELV2" s="545"/>
      <c r="ELW2" s="545"/>
      <c r="ELX2" s="546"/>
      <c r="ELY2" s="539"/>
      <c r="ELZ2" s="545"/>
      <c r="EMA2" s="545"/>
      <c r="EMB2" s="546"/>
      <c r="EMC2" s="539"/>
      <c r="EMD2" s="545"/>
      <c r="EME2" s="545"/>
      <c r="EMF2" s="546"/>
      <c r="EMG2" s="539"/>
      <c r="EMH2" s="545"/>
      <c r="EMI2" s="545"/>
      <c r="EMJ2" s="546"/>
      <c r="EMK2" s="539"/>
      <c r="EML2" s="545"/>
      <c r="EMM2" s="545"/>
      <c r="EMN2" s="546"/>
      <c r="EMO2" s="539"/>
      <c r="EMP2" s="545"/>
      <c r="EMQ2" s="545"/>
      <c r="EMR2" s="546"/>
      <c r="EMS2" s="539"/>
      <c r="EMT2" s="545"/>
      <c r="EMU2" s="545"/>
      <c r="EMV2" s="546"/>
      <c r="EMW2" s="539"/>
      <c r="EMX2" s="545"/>
      <c r="EMY2" s="545"/>
      <c r="EMZ2" s="546"/>
      <c r="ENA2" s="539"/>
      <c r="ENB2" s="545"/>
      <c r="ENC2" s="545"/>
      <c r="END2" s="546"/>
      <c r="ENE2" s="539"/>
      <c r="ENF2" s="545"/>
      <c r="ENG2" s="545"/>
      <c r="ENH2" s="546"/>
      <c r="ENI2" s="539"/>
      <c r="ENJ2" s="545"/>
      <c r="ENK2" s="545"/>
      <c r="ENL2" s="546"/>
      <c r="ENM2" s="539"/>
      <c r="ENN2" s="545"/>
      <c r="ENO2" s="545"/>
      <c r="ENP2" s="546"/>
      <c r="ENQ2" s="539"/>
      <c r="ENR2" s="545"/>
      <c r="ENS2" s="545"/>
      <c r="ENT2" s="546"/>
      <c r="ENU2" s="539"/>
      <c r="ENV2" s="545"/>
      <c r="ENW2" s="545"/>
      <c r="ENX2" s="546"/>
      <c r="ENY2" s="539"/>
      <c r="ENZ2" s="545"/>
      <c r="EOA2" s="545"/>
      <c r="EOB2" s="546"/>
      <c r="EOC2" s="539"/>
      <c r="EOD2" s="545"/>
      <c r="EOE2" s="545"/>
      <c r="EOF2" s="546"/>
      <c r="EOG2" s="539"/>
      <c r="EOH2" s="545"/>
      <c r="EOI2" s="545"/>
      <c r="EOJ2" s="546"/>
      <c r="EOK2" s="539"/>
      <c r="EOL2" s="545"/>
      <c r="EOM2" s="545"/>
      <c r="EON2" s="546"/>
      <c r="EOO2" s="539"/>
      <c r="EOP2" s="545"/>
      <c r="EOQ2" s="545"/>
      <c r="EOR2" s="546"/>
      <c r="EOS2" s="539"/>
      <c r="EOT2" s="545"/>
      <c r="EOU2" s="545"/>
      <c r="EOV2" s="546"/>
      <c r="EOW2" s="539"/>
      <c r="EOX2" s="545"/>
      <c r="EOY2" s="545"/>
      <c r="EOZ2" s="546"/>
      <c r="EPA2" s="539"/>
      <c r="EPB2" s="545"/>
      <c r="EPC2" s="545"/>
      <c r="EPD2" s="546"/>
      <c r="EPE2" s="539"/>
      <c r="EPF2" s="545"/>
      <c r="EPG2" s="545"/>
      <c r="EPH2" s="546"/>
      <c r="EPI2" s="539"/>
      <c r="EPJ2" s="545"/>
      <c r="EPK2" s="545"/>
      <c r="EPL2" s="546"/>
      <c r="EPM2" s="539"/>
      <c r="EPN2" s="545"/>
      <c r="EPO2" s="545"/>
      <c r="EPP2" s="546"/>
      <c r="EPQ2" s="539"/>
      <c r="EPR2" s="545"/>
      <c r="EPS2" s="545"/>
      <c r="EPT2" s="546"/>
      <c r="EPU2" s="539"/>
      <c r="EPV2" s="545"/>
      <c r="EPW2" s="545"/>
      <c r="EPX2" s="546"/>
      <c r="EPY2" s="539"/>
      <c r="EPZ2" s="545"/>
      <c r="EQA2" s="545"/>
      <c r="EQB2" s="546"/>
      <c r="EQC2" s="539"/>
      <c r="EQD2" s="545"/>
      <c r="EQE2" s="545"/>
      <c r="EQF2" s="546"/>
      <c r="EQG2" s="539"/>
      <c r="EQH2" s="545"/>
      <c r="EQI2" s="545"/>
      <c r="EQJ2" s="546"/>
      <c r="EQK2" s="539"/>
      <c r="EQL2" s="545"/>
      <c r="EQM2" s="545"/>
      <c r="EQN2" s="546"/>
      <c r="EQO2" s="539"/>
      <c r="EQP2" s="545"/>
      <c r="EQQ2" s="545"/>
      <c r="EQR2" s="546"/>
      <c r="EQS2" s="539"/>
      <c r="EQT2" s="545"/>
      <c r="EQU2" s="545"/>
      <c r="EQV2" s="546"/>
      <c r="EQW2" s="539"/>
      <c r="EQX2" s="545"/>
      <c r="EQY2" s="545"/>
      <c r="EQZ2" s="546"/>
      <c r="ERA2" s="539"/>
      <c r="ERB2" s="545"/>
      <c r="ERC2" s="545"/>
      <c r="ERD2" s="546"/>
      <c r="ERE2" s="539"/>
      <c r="ERF2" s="545"/>
      <c r="ERG2" s="545"/>
      <c r="ERH2" s="546"/>
      <c r="ERI2" s="539"/>
      <c r="ERJ2" s="545"/>
      <c r="ERK2" s="545"/>
      <c r="ERL2" s="546"/>
      <c r="ERM2" s="539"/>
      <c r="ERN2" s="545"/>
      <c r="ERO2" s="545"/>
      <c r="ERP2" s="546"/>
      <c r="ERQ2" s="539"/>
      <c r="ERR2" s="545"/>
      <c r="ERS2" s="545"/>
      <c r="ERT2" s="546"/>
      <c r="ERU2" s="539"/>
      <c r="ERV2" s="545"/>
      <c r="ERW2" s="545"/>
      <c r="ERX2" s="546"/>
      <c r="ERY2" s="539"/>
      <c r="ERZ2" s="545"/>
      <c r="ESA2" s="545"/>
      <c r="ESB2" s="546"/>
      <c r="ESC2" s="539"/>
      <c r="ESD2" s="545"/>
      <c r="ESE2" s="545"/>
      <c r="ESF2" s="546"/>
      <c r="ESG2" s="539"/>
      <c r="ESH2" s="545"/>
      <c r="ESI2" s="545"/>
      <c r="ESJ2" s="546"/>
      <c r="ESK2" s="539"/>
      <c r="ESL2" s="545"/>
      <c r="ESM2" s="545"/>
      <c r="ESN2" s="546"/>
      <c r="ESO2" s="539"/>
      <c r="ESP2" s="545"/>
      <c r="ESQ2" s="545"/>
      <c r="ESR2" s="546"/>
      <c r="ESS2" s="539"/>
      <c r="EST2" s="545"/>
      <c r="ESU2" s="545"/>
      <c r="ESV2" s="546"/>
      <c r="ESW2" s="539"/>
      <c r="ESX2" s="545"/>
      <c r="ESY2" s="545"/>
      <c r="ESZ2" s="546"/>
      <c r="ETA2" s="539"/>
      <c r="ETB2" s="545"/>
      <c r="ETC2" s="545"/>
      <c r="ETD2" s="546"/>
      <c r="ETE2" s="539"/>
      <c r="ETF2" s="545"/>
      <c r="ETG2" s="545"/>
      <c r="ETH2" s="546"/>
      <c r="ETI2" s="539"/>
      <c r="ETJ2" s="545"/>
      <c r="ETK2" s="545"/>
      <c r="ETL2" s="546"/>
      <c r="ETM2" s="539"/>
      <c r="ETN2" s="545"/>
      <c r="ETO2" s="545"/>
      <c r="ETP2" s="546"/>
      <c r="ETQ2" s="539"/>
      <c r="ETR2" s="545"/>
      <c r="ETS2" s="545"/>
      <c r="ETT2" s="546"/>
      <c r="ETU2" s="539"/>
      <c r="ETV2" s="545"/>
      <c r="ETW2" s="545"/>
      <c r="ETX2" s="546"/>
      <c r="ETY2" s="539"/>
      <c r="ETZ2" s="545"/>
      <c r="EUA2" s="545"/>
      <c r="EUB2" s="546"/>
      <c r="EUC2" s="539"/>
      <c r="EUD2" s="545"/>
      <c r="EUE2" s="545"/>
      <c r="EUF2" s="546"/>
      <c r="EUG2" s="539"/>
      <c r="EUH2" s="545"/>
      <c r="EUI2" s="545"/>
      <c r="EUJ2" s="546"/>
      <c r="EUK2" s="539"/>
      <c r="EUL2" s="545"/>
      <c r="EUM2" s="545"/>
      <c r="EUN2" s="546"/>
      <c r="EUO2" s="539"/>
      <c r="EUP2" s="545"/>
      <c r="EUQ2" s="545"/>
      <c r="EUR2" s="546"/>
      <c r="EUS2" s="539"/>
      <c r="EUT2" s="545"/>
      <c r="EUU2" s="545"/>
      <c r="EUV2" s="546"/>
      <c r="EUW2" s="539"/>
      <c r="EUX2" s="545"/>
      <c r="EUY2" s="545"/>
      <c r="EUZ2" s="546"/>
      <c r="EVA2" s="539"/>
      <c r="EVB2" s="545"/>
      <c r="EVC2" s="545"/>
      <c r="EVD2" s="546"/>
      <c r="EVE2" s="539"/>
      <c r="EVF2" s="545"/>
      <c r="EVG2" s="545"/>
      <c r="EVH2" s="546"/>
      <c r="EVI2" s="539"/>
      <c r="EVJ2" s="545"/>
      <c r="EVK2" s="545"/>
      <c r="EVL2" s="546"/>
      <c r="EVM2" s="539"/>
      <c r="EVN2" s="545"/>
      <c r="EVO2" s="545"/>
      <c r="EVP2" s="546"/>
      <c r="EVQ2" s="539"/>
      <c r="EVR2" s="545"/>
      <c r="EVS2" s="545"/>
      <c r="EVT2" s="546"/>
      <c r="EVU2" s="539"/>
      <c r="EVV2" s="545"/>
      <c r="EVW2" s="545"/>
      <c r="EVX2" s="546"/>
      <c r="EVY2" s="539"/>
      <c r="EVZ2" s="545"/>
      <c r="EWA2" s="545"/>
      <c r="EWB2" s="546"/>
      <c r="EWC2" s="539"/>
      <c r="EWD2" s="545"/>
      <c r="EWE2" s="545"/>
      <c r="EWF2" s="546"/>
      <c r="EWG2" s="539"/>
      <c r="EWH2" s="545"/>
      <c r="EWI2" s="545"/>
      <c r="EWJ2" s="546"/>
      <c r="EWK2" s="539"/>
      <c r="EWL2" s="545"/>
      <c r="EWM2" s="545"/>
      <c r="EWN2" s="546"/>
      <c r="EWO2" s="539"/>
      <c r="EWP2" s="545"/>
      <c r="EWQ2" s="545"/>
      <c r="EWR2" s="546"/>
      <c r="EWS2" s="539"/>
      <c r="EWT2" s="545"/>
      <c r="EWU2" s="545"/>
      <c r="EWV2" s="546"/>
      <c r="EWW2" s="539"/>
      <c r="EWX2" s="545"/>
      <c r="EWY2" s="545"/>
      <c r="EWZ2" s="546"/>
      <c r="EXA2" s="539"/>
      <c r="EXB2" s="545"/>
      <c r="EXC2" s="545"/>
      <c r="EXD2" s="546"/>
      <c r="EXE2" s="539"/>
      <c r="EXF2" s="545"/>
      <c r="EXG2" s="545"/>
      <c r="EXH2" s="546"/>
      <c r="EXI2" s="539"/>
      <c r="EXJ2" s="545"/>
      <c r="EXK2" s="545"/>
      <c r="EXL2" s="546"/>
      <c r="EXM2" s="539"/>
      <c r="EXN2" s="545"/>
      <c r="EXO2" s="545"/>
      <c r="EXP2" s="546"/>
      <c r="EXQ2" s="539"/>
      <c r="EXR2" s="545"/>
      <c r="EXS2" s="545"/>
      <c r="EXT2" s="546"/>
      <c r="EXU2" s="539"/>
      <c r="EXV2" s="545"/>
      <c r="EXW2" s="545"/>
      <c r="EXX2" s="546"/>
      <c r="EXY2" s="539"/>
      <c r="EXZ2" s="545"/>
      <c r="EYA2" s="545"/>
      <c r="EYB2" s="546"/>
      <c r="EYC2" s="539"/>
      <c r="EYD2" s="545"/>
      <c r="EYE2" s="545"/>
      <c r="EYF2" s="546"/>
      <c r="EYG2" s="539"/>
      <c r="EYH2" s="545"/>
      <c r="EYI2" s="545"/>
      <c r="EYJ2" s="546"/>
      <c r="EYK2" s="539"/>
      <c r="EYL2" s="545"/>
      <c r="EYM2" s="545"/>
      <c r="EYN2" s="546"/>
      <c r="EYO2" s="539"/>
      <c r="EYP2" s="545"/>
      <c r="EYQ2" s="545"/>
      <c r="EYR2" s="546"/>
      <c r="EYS2" s="539"/>
      <c r="EYT2" s="545"/>
      <c r="EYU2" s="545"/>
      <c r="EYV2" s="546"/>
      <c r="EYW2" s="539"/>
      <c r="EYX2" s="545"/>
      <c r="EYY2" s="545"/>
      <c r="EYZ2" s="546"/>
      <c r="EZA2" s="539"/>
      <c r="EZB2" s="545"/>
      <c r="EZC2" s="545"/>
      <c r="EZD2" s="546"/>
      <c r="EZE2" s="539"/>
      <c r="EZF2" s="545"/>
      <c r="EZG2" s="545"/>
      <c r="EZH2" s="546"/>
      <c r="EZI2" s="539"/>
      <c r="EZJ2" s="545"/>
      <c r="EZK2" s="545"/>
      <c r="EZL2" s="546"/>
      <c r="EZM2" s="539"/>
      <c r="EZN2" s="545"/>
      <c r="EZO2" s="545"/>
      <c r="EZP2" s="546"/>
      <c r="EZQ2" s="539"/>
      <c r="EZR2" s="545"/>
      <c r="EZS2" s="545"/>
      <c r="EZT2" s="546"/>
      <c r="EZU2" s="539"/>
      <c r="EZV2" s="545"/>
      <c r="EZW2" s="545"/>
      <c r="EZX2" s="546"/>
      <c r="EZY2" s="539"/>
      <c r="EZZ2" s="545"/>
      <c r="FAA2" s="545"/>
      <c r="FAB2" s="546"/>
      <c r="FAC2" s="539"/>
      <c r="FAD2" s="545"/>
      <c r="FAE2" s="545"/>
      <c r="FAF2" s="546"/>
      <c r="FAG2" s="539"/>
      <c r="FAH2" s="545"/>
      <c r="FAI2" s="545"/>
      <c r="FAJ2" s="546"/>
      <c r="FAK2" s="539"/>
      <c r="FAL2" s="545"/>
      <c r="FAM2" s="545"/>
      <c r="FAN2" s="546"/>
      <c r="FAO2" s="539"/>
      <c r="FAP2" s="545"/>
      <c r="FAQ2" s="545"/>
      <c r="FAR2" s="546"/>
      <c r="FAS2" s="539"/>
      <c r="FAT2" s="545"/>
      <c r="FAU2" s="545"/>
      <c r="FAV2" s="546"/>
      <c r="FAW2" s="539"/>
      <c r="FAX2" s="545"/>
      <c r="FAY2" s="545"/>
      <c r="FAZ2" s="546"/>
      <c r="FBA2" s="539"/>
      <c r="FBB2" s="545"/>
      <c r="FBC2" s="545"/>
      <c r="FBD2" s="546"/>
      <c r="FBE2" s="539"/>
      <c r="FBF2" s="545"/>
      <c r="FBG2" s="545"/>
      <c r="FBH2" s="546"/>
      <c r="FBI2" s="539"/>
      <c r="FBJ2" s="545"/>
      <c r="FBK2" s="545"/>
      <c r="FBL2" s="546"/>
      <c r="FBM2" s="539"/>
      <c r="FBN2" s="545"/>
      <c r="FBO2" s="545"/>
      <c r="FBP2" s="546"/>
      <c r="FBQ2" s="539"/>
      <c r="FBR2" s="545"/>
      <c r="FBS2" s="545"/>
      <c r="FBT2" s="546"/>
      <c r="FBU2" s="539"/>
      <c r="FBV2" s="545"/>
      <c r="FBW2" s="545"/>
      <c r="FBX2" s="546"/>
      <c r="FBY2" s="539"/>
      <c r="FBZ2" s="545"/>
      <c r="FCA2" s="545"/>
      <c r="FCB2" s="546"/>
      <c r="FCC2" s="539"/>
      <c r="FCD2" s="545"/>
      <c r="FCE2" s="545"/>
      <c r="FCF2" s="546"/>
      <c r="FCG2" s="539"/>
      <c r="FCH2" s="545"/>
      <c r="FCI2" s="545"/>
      <c r="FCJ2" s="546"/>
      <c r="FCK2" s="539"/>
      <c r="FCL2" s="545"/>
      <c r="FCM2" s="545"/>
      <c r="FCN2" s="546"/>
      <c r="FCO2" s="539"/>
      <c r="FCP2" s="545"/>
      <c r="FCQ2" s="545"/>
      <c r="FCR2" s="546"/>
      <c r="FCS2" s="539"/>
      <c r="FCT2" s="545"/>
      <c r="FCU2" s="545"/>
      <c r="FCV2" s="546"/>
      <c r="FCW2" s="539"/>
      <c r="FCX2" s="545"/>
      <c r="FCY2" s="545"/>
      <c r="FCZ2" s="546"/>
      <c r="FDA2" s="539"/>
      <c r="FDB2" s="545"/>
      <c r="FDC2" s="545"/>
      <c r="FDD2" s="546"/>
      <c r="FDE2" s="539"/>
      <c r="FDF2" s="545"/>
      <c r="FDG2" s="545"/>
      <c r="FDH2" s="546"/>
      <c r="FDI2" s="539"/>
      <c r="FDJ2" s="545"/>
      <c r="FDK2" s="545"/>
      <c r="FDL2" s="546"/>
      <c r="FDM2" s="539"/>
      <c r="FDN2" s="545"/>
      <c r="FDO2" s="545"/>
      <c r="FDP2" s="546"/>
      <c r="FDQ2" s="539"/>
      <c r="FDR2" s="545"/>
      <c r="FDS2" s="545"/>
      <c r="FDT2" s="546"/>
      <c r="FDU2" s="539"/>
      <c r="FDV2" s="545"/>
      <c r="FDW2" s="545"/>
      <c r="FDX2" s="546"/>
      <c r="FDY2" s="539"/>
      <c r="FDZ2" s="545"/>
      <c r="FEA2" s="545"/>
      <c r="FEB2" s="546"/>
      <c r="FEC2" s="539"/>
      <c r="FED2" s="545"/>
      <c r="FEE2" s="545"/>
      <c r="FEF2" s="546"/>
      <c r="FEG2" s="539"/>
      <c r="FEH2" s="545"/>
      <c r="FEI2" s="545"/>
      <c r="FEJ2" s="546"/>
      <c r="FEK2" s="539"/>
      <c r="FEL2" s="545"/>
      <c r="FEM2" s="545"/>
      <c r="FEN2" s="546"/>
      <c r="FEO2" s="539"/>
      <c r="FEP2" s="545"/>
      <c r="FEQ2" s="545"/>
      <c r="FER2" s="546"/>
      <c r="FES2" s="539"/>
      <c r="FET2" s="545"/>
      <c r="FEU2" s="545"/>
      <c r="FEV2" s="546"/>
      <c r="FEW2" s="539"/>
      <c r="FEX2" s="545"/>
      <c r="FEY2" s="545"/>
      <c r="FEZ2" s="546"/>
      <c r="FFA2" s="539"/>
      <c r="FFB2" s="545"/>
      <c r="FFC2" s="545"/>
      <c r="FFD2" s="546"/>
      <c r="FFE2" s="539"/>
      <c r="FFF2" s="545"/>
      <c r="FFG2" s="545"/>
      <c r="FFH2" s="546"/>
      <c r="FFI2" s="539"/>
      <c r="FFJ2" s="545"/>
      <c r="FFK2" s="545"/>
      <c r="FFL2" s="546"/>
      <c r="FFM2" s="539"/>
      <c r="FFN2" s="545"/>
      <c r="FFO2" s="545"/>
      <c r="FFP2" s="546"/>
      <c r="FFQ2" s="539"/>
      <c r="FFR2" s="545"/>
      <c r="FFS2" s="545"/>
      <c r="FFT2" s="546"/>
      <c r="FFU2" s="539"/>
      <c r="FFV2" s="545"/>
      <c r="FFW2" s="545"/>
      <c r="FFX2" s="546"/>
      <c r="FFY2" s="539"/>
      <c r="FFZ2" s="545"/>
      <c r="FGA2" s="545"/>
      <c r="FGB2" s="546"/>
      <c r="FGC2" s="539"/>
      <c r="FGD2" s="545"/>
      <c r="FGE2" s="545"/>
      <c r="FGF2" s="546"/>
      <c r="FGG2" s="539"/>
      <c r="FGH2" s="545"/>
      <c r="FGI2" s="545"/>
      <c r="FGJ2" s="546"/>
      <c r="FGK2" s="539"/>
      <c r="FGL2" s="545"/>
      <c r="FGM2" s="545"/>
      <c r="FGN2" s="546"/>
      <c r="FGO2" s="539"/>
      <c r="FGP2" s="545"/>
      <c r="FGQ2" s="545"/>
      <c r="FGR2" s="546"/>
      <c r="FGS2" s="539"/>
      <c r="FGT2" s="545"/>
      <c r="FGU2" s="545"/>
      <c r="FGV2" s="546"/>
      <c r="FGW2" s="539"/>
      <c r="FGX2" s="545"/>
      <c r="FGY2" s="545"/>
      <c r="FGZ2" s="546"/>
      <c r="FHA2" s="539"/>
      <c r="FHB2" s="545"/>
      <c r="FHC2" s="545"/>
      <c r="FHD2" s="546"/>
      <c r="FHE2" s="539"/>
      <c r="FHF2" s="545"/>
      <c r="FHG2" s="545"/>
      <c r="FHH2" s="546"/>
      <c r="FHI2" s="539"/>
      <c r="FHJ2" s="545"/>
      <c r="FHK2" s="545"/>
      <c r="FHL2" s="546"/>
      <c r="FHM2" s="539"/>
      <c r="FHN2" s="545"/>
      <c r="FHO2" s="545"/>
      <c r="FHP2" s="546"/>
      <c r="FHQ2" s="539"/>
      <c r="FHR2" s="545"/>
      <c r="FHS2" s="545"/>
      <c r="FHT2" s="546"/>
      <c r="FHU2" s="539"/>
      <c r="FHV2" s="545"/>
      <c r="FHW2" s="545"/>
      <c r="FHX2" s="546"/>
      <c r="FHY2" s="539"/>
      <c r="FHZ2" s="545"/>
      <c r="FIA2" s="545"/>
      <c r="FIB2" s="546"/>
      <c r="FIC2" s="539"/>
      <c r="FID2" s="545"/>
      <c r="FIE2" s="545"/>
      <c r="FIF2" s="546"/>
      <c r="FIG2" s="539"/>
      <c r="FIH2" s="545"/>
      <c r="FII2" s="545"/>
      <c r="FIJ2" s="546"/>
      <c r="FIK2" s="539"/>
      <c r="FIL2" s="545"/>
      <c r="FIM2" s="545"/>
      <c r="FIN2" s="546"/>
      <c r="FIO2" s="539"/>
      <c r="FIP2" s="545"/>
      <c r="FIQ2" s="545"/>
      <c r="FIR2" s="546"/>
      <c r="FIS2" s="539"/>
      <c r="FIT2" s="545"/>
      <c r="FIU2" s="545"/>
      <c r="FIV2" s="546"/>
      <c r="FIW2" s="539"/>
      <c r="FIX2" s="545"/>
      <c r="FIY2" s="545"/>
      <c r="FIZ2" s="546"/>
      <c r="FJA2" s="539"/>
      <c r="FJB2" s="545"/>
      <c r="FJC2" s="545"/>
      <c r="FJD2" s="546"/>
      <c r="FJE2" s="539"/>
      <c r="FJF2" s="545"/>
      <c r="FJG2" s="545"/>
      <c r="FJH2" s="546"/>
      <c r="FJI2" s="539"/>
      <c r="FJJ2" s="545"/>
      <c r="FJK2" s="545"/>
      <c r="FJL2" s="546"/>
      <c r="FJM2" s="539"/>
      <c r="FJN2" s="545"/>
      <c r="FJO2" s="545"/>
      <c r="FJP2" s="546"/>
      <c r="FJQ2" s="539"/>
      <c r="FJR2" s="545"/>
      <c r="FJS2" s="545"/>
      <c r="FJT2" s="546"/>
      <c r="FJU2" s="539"/>
      <c r="FJV2" s="545"/>
      <c r="FJW2" s="545"/>
      <c r="FJX2" s="546"/>
      <c r="FJY2" s="539"/>
      <c r="FJZ2" s="545"/>
      <c r="FKA2" s="545"/>
      <c r="FKB2" s="546"/>
      <c r="FKC2" s="539"/>
      <c r="FKD2" s="545"/>
      <c r="FKE2" s="545"/>
      <c r="FKF2" s="546"/>
      <c r="FKG2" s="539"/>
      <c r="FKH2" s="545"/>
      <c r="FKI2" s="545"/>
      <c r="FKJ2" s="546"/>
      <c r="FKK2" s="539"/>
      <c r="FKL2" s="545"/>
      <c r="FKM2" s="545"/>
      <c r="FKN2" s="546"/>
      <c r="FKO2" s="539"/>
      <c r="FKP2" s="545"/>
      <c r="FKQ2" s="545"/>
      <c r="FKR2" s="546"/>
      <c r="FKS2" s="539"/>
      <c r="FKT2" s="545"/>
      <c r="FKU2" s="545"/>
      <c r="FKV2" s="546"/>
      <c r="FKW2" s="539"/>
      <c r="FKX2" s="545"/>
      <c r="FKY2" s="545"/>
      <c r="FKZ2" s="546"/>
      <c r="FLA2" s="539"/>
      <c r="FLB2" s="545"/>
      <c r="FLC2" s="545"/>
      <c r="FLD2" s="546"/>
      <c r="FLE2" s="539"/>
      <c r="FLF2" s="545"/>
      <c r="FLG2" s="545"/>
      <c r="FLH2" s="546"/>
      <c r="FLI2" s="539"/>
      <c r="FLJ2" s="545"/>
      <c r="FLK2" s="545"/>
      <c r="FLL2" s="546"/>
      <c r="FLM2" s="539"/>
      <c r="FLN2" s="545"/>
      <c r="FLO2" s="545"/>
      <c r="FLP2" s="546"/>
      <c r="FLQ2" s="539"/>
      <c r="FLR2" s="545"/>
      <c r="FLS2" s="545"/>
      <c r="FLT2" s="546"/>
      <c r="FLU2" s="539"/>
      <c r="FLV2" s="545"/>
      <c r="FLW2" s="545"/>
      <c r="FLX2" s="546"/>
      <c r="FLY2" s="539"/>
      <c r="FLZ2" s="545"/>
      <c r="FMA2" s="545"/>
      <c r="FMB2" s="546"/>
      <c r="FMC2" s="539"/>
      <c r="FMD2" s="545"/>
      <c r="FME2" s="545"/>
      <c r="FMF2" s="546"/>
      <c r="FMG2" s="539"/>
      <c r="FMH2" s="545"/>
      <c r="FMI2" s="545"/>
      <c r="FMJ2" s="546"/>
      <c r="FMK2" s="539"/>
      <c r="FML2" s="545"/>
      <c r="FMM2" s="545"/>
      <c r="FMN2" s="546"/>
      <c r="FMO2" s="539"/>
      <c r="FMP2" s="545"/>
      <c r="FMQ2" s="545"/>
      <c r="FMR2" s="546"/>
      <c r="FMS2" s="539"/>
      <c r="FMT2" s="545"/>
      <c r="FMU2" s="545"/>
      <c r="FMV2" s="546"/>
      <c r="FMW2" s="539"/>
      <c r="FMX2" s="545"/>
      <c r="FMY2" s="545"/>
      <c r="FMZ2" s="546"/>
      <c r="FNA2" s="539"/>
      <c r="FNB2" s="545"/>
      <c r="FNC2" s="545"/>
      <c r="FND2" s="546"/>
      <c r="FNE2" s="539"/>
      <c r="FNF2" s="545"/>
      <c r="FNG2" s="545"/>
      <c r="FNH2" s="546"/>
      <c r="FNI2" s="539"/>
      <c r="FNJ2" s="545"/>
      <c r="FNK2" s="545"/>
      <c r="FNL2" s="546"/>
      <c r="FNM2" s="539"/>
      <c r="FNN2" s="545"/>
      <c r="FNO2" s="545"/>
      <c r="FNP2" s="546"/>
      <c r="FNQ2" s="539"/>
      <c r="FNR2" s="545"/>
      <c r="FNS2" s="545"/>
      <c r="FNT2" s="546"/>
      <c r="FNU2" s="539"/>
      <c r="FNV2" s="545"/>
      <c r="FNW2" s="545"/>
      <c r="FNX2" s="546"/>
      <c r="FNY2" s="539"/>
      <c r="FNZ2" s="545"/>
      <c r="FOA2" s="545"/>
      <c r="FOB2" s="546"/>
      <c r="FOC2" s="539"/>
      <c r="FOD2" s="545"/>
      <c r="FOE2" s="545"/>
      <c r="FOF2" s="546"/>
      <c r="FOG2" s="539"/>
      <c r="FOH2" s="545"/>
      <c r="FOI2" s="545"/>
      <c r="FOJ2" s="546"/>
      <c r="FOK2" s="539"/>
      <c r="FOL2" s="545"/>
      <c r="FOM2" s="545"/>
      <c r="FON2" s="546"/>
      <c r="FOO2" s="539"/>
      <c r="FOP2" s="545"/>
      <c r="FOQ2" s="545"/>
      <c r="FOR2" s="546"/>
      <c r="FOS2" s="539"/>
      <c r="FOT2" s="545"/>
      <c r="FOU2" s="545"/>
      <c r="FOV2" s="546"/>
      <c r="FOW2" s="539"/>
      <c r="FOX2" s="545"/>
      <c r="FOY2" s="545"/>
      <c r="FOZ2" s="546"/>
      <c r="FPA2" s="539"/>
      <c r="FPB2" s="545"/>
      <c r="FPC2" s="545"/>
      <c r="FPD2" s="546"/>
      <c r="FPE2" s="539"/>
      <c r="FPF2" s="545"/>
      <c r="FPG2" s="545"/>
      <c r="FPH2" s="546"/>
      <c r="FPI2" s="539"/>
      <c r="FPJ2" s="545"/>
      <c r="FPK2" s="545"/>
      <c r="FPL2" s="546"/>
      <c r="FPM2" s="539"/>
      <c r="FPN2" s="545"/>
      <c r="FPO2" s="545"/>
      <c r="FPP2" s="546"/>
      <c r="FPQ2" s="539"/>
      <c r="FPR2" s="545"/>
      <c r="FPS2" s="545"/>
      <c r="FPT2" s="546"/>
      <c r="FPU2" s="539"/>
      <c r="FPV2" s="545"/>
      <c r="FPW2" s="545"/>
      <c r="FPX2" s="546"/>
      <c r="FPY2" s="539"/>
      <c r="FPZ2" s="545"/>
      <c r="FQA2" s="545"/>
      <c r="FQB2" s="546"/>
      <c r="FQC2" s="539"/>
      <c r="FQD2" s="545"/>
      <c r="FQE2" s="545"/>
      <c r="FQF2" s="546"/>
      <c r="FQG2" s="539"/>
      <c r="FQH2" s="545"/>
      <c r="FQI2" s="545"/>
      <c r="FQJ2" s="546"/>
      <c r="FQK2" s="539"/>
      <c r="FQL2" s="545"/>
      <c r="FQM2" s="545"/>
      <c r="FQN2" s="546"/>
      <c r="FQO2" s="539"/>
      <c r="FQP2" s="545"/>
      <c r="FQQ2" s="545"/>
      <c r="FQR2" s="546"/>
      <c r="FQS2" s="539"/>
      <c r="FQT2" s="545"/>
      <c r="FQU2" s="545"/>
      <c r="FQV2" s="546"/>
      <c r="FQW2" s="539"/>
      <c r="FQX2" s="545"/>
      <c r="FQY2" s="545"/>
      <c r="FQZ2" s="546"/>
      <c r="FRA2" s="539"/>
      <c r="FRB2" s="545"/>
      <c r="FRC2" s="545"/>
      <c r="FRD2" s="546"/>
      <c r="FRE2" s="539"/>
      <c r="FRF2" s="545"/>
      <c r="FRG2" s="545"/>
      <c r="FRH2" s="546"/>
      <c r="FRI2" s="539"/>
      <c r="FRJ2" s="545"/>
      <c r="FRK2" s="545"/>
      <c r="FRL2" s="546"/>
      <c r="FRM2" s="539"/>
      <c r="FRN2" s="545"/>
      <c r="FRO2" s="545"/>
      <c r="FRP2" s="546"/>
      <c r="FRQ2" s="539"/>
      <c r="FRR2" s="545"/>
      <c r="FRS2" s="545"/>
      <c r="FRT2" s="546"/>
      <c r="FRU2" s="539"/>
      <c r="FRV2" s="545"/>
      <c r="FRW2" s="545"/>
      <c r="FRX2" s="546"/>
      <c r="FRY2" s="539"/>
      <c r="FRZ2" s="545"/>
      <c r="FSA2" s="545"/>
      <c r="FSB2" s="546"/>
      <c r="FSC2" s="539"/>
      <c r="FSD2" s="545"/>
      <c r="FSE2" s="545"/>
      <c r="FSF2" s="546"/>
      <c r="FSG2" s="539"/>
      <c r="FSH2" s="545"/>
      <c r="FSI2" s="545"/>
      <c r="FSJ2" s="546"/>
      <c r="FSK2" s="539"/>
      <c r="FSL2" s="545"/>
      <c r="FSM2" s="545"/>
      <c r="FSN2" s="546"/>
      <c r="FSO2" s="539"/>
      <c r="FSP2" s="545"/>
      <c r="FSQ2" s="545"/>
      <c r="FSR2" s="546"/>
      <c r="FSS2" s="539"/>
      <c r="FST2" s="545"/>
      <c r="FSU2" s="545"/>
      <c r="FSV2" s="546"/>
      <c r="FSW2" s="539"/>
      <c r="FSX2" s="545"/>
      <c r="FSY2" s="545"/>
      <c r="FSZ2" s="546"/>
      <c r="FTA2" s="539"/>
      <c r="FTB2" s="545"/>
      <c r="FTC2" s="545"/>
      <c r="FTD2" s="546"/>
      <c r="FTE2" s="539"/>
      <c r="FTF2" s="545"/>
      <c r="FTG2" s="545"/>
      <c r="FTH2" s="546"/>
      <c r="FTI2" s="539"/>
      <c r="FTJ2" s="545"/>
      <c r="FTK2" s="545"/>
      <c r="FTL2" s="546"/>
      <c r="FTM2" s="539"/>
      <c r="FTN2" s="545"/>
      <c r="FTO2" s="545"/>
      <c r="FTP2" s="546"/>
      <c r="FTQ2" s="539"/>
      <c r="FTR2" s="545"/>
      <c r="FTS2" s="545"/>
      <c r="FTT2" s="546"/>
      <c r="FTU2" s="539"/>
      <c r="FTV2" s="545"/>
      <c r="FTW2" s="545"/>
      <c r="FTX2" s="546"/>
      <c r="FTY2" s="539"/>
      <c r="FTZ2" s="545"/>
      <c r="FUA2" s="545"/>
      <c r="FUB2" s="546"/>
      <c r="FUC2" s="539"/>
      <c r="FUD2" s="545"/>
      <c r="FUE2" s="545"/>
      <c r="FUF2" s="546"/>
      <c r="FUG2" s="539"/>
      <c r="FUH2" s="545"/>
      <c r="FUI2" s="545"/>
      <c r="FUJ2" s="546"/>
      <c r="FUK2" s="539"/>
      <c r="FUL2" s="545"/>
      <c r="FUM2" s="545"/>
      <c r="FUN2" s="546"/>
      <c r="FUO2" s="539"/>
      <c r="FUP2" s="545"/>
      <c r="FUQ2" s="545"/>
      <c r="FUR2" s="546"/>
      <c r="FUS2" s="539"/>
      <c r="FUT2" s="545"/>
      <c r="FUU2" s="545"/>
      <c r="FUV2" s="546"/>
      <c r="FUW2" s="539"/>
      <c r="FUX2" s="545"/>
      <c r="FUY2" s="545"/>
      <c r="FUZ2" s="546"/>
      <c r="FVA2" s="539"/>
      <c r="FVB2" s="545"/>
      <c r="FVC2" s="545"/>
      <c r="FVD2" s="546"/>
      <c r="FVE2" s="539"/>
      <c r="FVF2" s="545"/>
      <c r="FVG2" s="545"/>
      <c r="FVH2" s="546"/>
      <c r="FVI2" s="539"/>
      <c r="FVJ2" s="545"/>
      <c r="FVK2" s="545"/>
      <c r="FVL2" s="546"/>
      <c r="FVM2" s="539"/>
      <c r="FVN2" s="545"/>
      <c r="FVO2" s="545"/>
      <c r="FVP2" s="546"/>
      <c r="FVQ2" s="539"/>
      <c r="FVR2" s="545"/>
      <c r="FVS2" s="545"/>
      <c r="FVT2" s="546"/>
      <c r="FVU2" s="539"/>
      <c r="FVV2" s="545"/>
      <c r="FVW2" s="545"/>
      <c r="FVX2" s="546"/>
      <c r="FVY2" s="539"/>
      <c r="FVZ2" s="545"/>
      <c r="FWA2" s="545"/>
      <c r="FWB2" s="546"/>
      <c r="FWC2" s="539"/>
      <c r="FWD2" s="545"/>
      <c r="FWE2" s="545"/>
      <c r="FWF2" s="546"/>
      <c r="FWG2" s="539"/>
      <c r="FWH2" s="545"/>
      <c r="FWI2" s="545"/>
      <c r="FWJ2" s="546"/>
      <c r="FWK2" s="539"/>
      <c r="FWL2" s="545"/>
      <c r="FWM2" s="545"/>
      <c r="FWN2" s="546"/>
      <c r="FWO2" s="539"/>
      <c r="FWP2" s="545"/>
      <c r="FWQ2" s="545"/>
      <c r="FWR2" s="546"/>
      <c r="FWS2" s="539"/>
      <c r="FWT2" s="545"/>
      <c r="FWU2" s="545"/>
      <c r="FWV2" s="546"/>
      <c r="FWW2" s="539"/>
      <c r="FWX2" s="545"/>
      <c r="FWY2" s="545"/>
      <c r="FWZ2" s="546"/>
      <c r="FXA2" s="539"/>
      <c r="FXB2" s="545"/>
      <c r="FXC2" s="545"/>
      <c r="FXD2" s="546"/>
      <c r="FXE2" s="539"/>
      <c r="FXF2" s="545"/>
      <c r="FXG2" s="545"/>
      <c r="FXH2" s="546"/>
      <c r="FXI2" s="539"/>
      <c r="FXJ2" s="545"/>
      <c r="FXK2" s="545"/>
      <c r="FXL2" s="546"/>
      <c r="FXM2" s="539"/>
      <c r="FXN2" s="545"/>
      <c r="FXO2" s="545"/>
      <c r="FXP2" s="546"/>
      <c r="FXQ2" s="539"/>
      <c r="FXR2" s="545"/>
      <c r="FXS2" s="545"/>
      <c r="FXT2" s="546"/>
      <c r="FXU2" s="539"/>
      <c r="FXV2" s="545"/>
      <c r="FXW2" s="545"/>
      <c r="FXX2" s="546"/>
      <c r="FXY2" s="539"/>
      <c r="FXZ2" s="545"/>
      <c r="FYA2" s="545"/>
      <c r="FYB2" s="546"/>
      <c r="FYC2" s="539"/>
      <c r="FYD2" s="545"/>
      <c r="FYE2" s="545"/>
      <c r="FYF2" s="546"/>
      <c r="FYG2" s="539"/>
      <c r="FYH2" s="545"/>
      <c r="FYI2" s="545"/>
      <c r="FYJ2" s="546"/>
      <c r="FYK2" s="539"/>
      <c r="FYL2" s="545"/>
      <c r="FYM2" s="545"/>
      <c r="FYN2" s="546"/>
      <c r="FYO2" s="539"/>
      <c r="FYP2" s="545"/>
      <c r="FYQ2" s="545"/>
      <c r="FYR2" s="546"/>
      <c r="FYS2" s="539"/>
      <c r="FYT2" s="545"/>
      <c r="FYU2" s="545"/>
      <c r="FYV2" s="546"/>
      <c r="FYW2" s="539"/>
      <c r="FYX2" s="545"/>
      <c r="FYY2" s="545"/>
      <c r="FYZ2" s="546"/>
      <c r="FZA2" s="539"/>
      <c r="FZB2" s="545"/>
      <c r="FZC2" s="545"/>
      <c r="FZD2" s="546"/>
      <c r="FZE2" s="539"/>
      <c r="FZF2" s="545"/>
      <c r="FZG2" s="545"/>
      <c r="FZH2" s="546"/>
      <c r="FZI2" s="539"/>
      <c r="FZJ2" s="545"/>
      <c r="FZK2" s="545"/>
      <c r="FZL2" s="546"/>
      <c r="FZM2" s="539"/>
      <c r="FZN2" s="545"/>
      <c r="FZO2" s="545"/>
      <c r="FZP2" s="546"/>
      <c r="FZQ2" s="539"/>
      <c r="FZR2" s="545"/>
      <c r="FZS2" s="545"/>
      <c r="FZT2" s="546"/>
      <c r="FZU2" s="539"/>
      <c r="FZV2" s="545"/>
      <c r="FZW2" s="545"/>
      <c r="FZX2" s="546"/>
      <c r="FZY2" s="539"/>
      <c r="FZZ2" s="545"/>
      <c r="GAA2" s="545"/>
      <c r="GAB2" s="546"/>
      <c r="GAC2" s="539"/>
      <c r="GAD2" s="545"/>
      <c r="GAE2" s="545"/>
      <c r="GAF2" s="546"/>
      <c r="GAG2" s="539"/>
      <c r="GAH2" s="545"/>
      <c r="GAI2" s="545"/>
      <c r="GAJ2" s="546"/>
      <c r="GAK2" s="539"/>
      <c r="GAL2" s="545"/>
      <c r="GAM2" s="545"/>
      <c r="GAN2" s="546"/>
      <c r="GAO2" s="539"/>
      <c r="GAP2" s="545"/>
      <c r="GAQ2" s="545"/>
      <c r="GAR2" s="546"/>
      <c r="GAS2" s="539"/>
      <c r="GAT2" s="545"/>
      <c r="GAU2" s="545"/>
      <c r="GAV2" s="546"/>
      <c r="GAW2" s="539"/>
      <c r="GAX2" s="545"/>
      <c r="GAY2" s="545"/>
      <c r="GAZ2" s="546"/>
      <c r="GBA2" s="539"/>
      <c r="GBB2" s="545"/>
      <c r="GBC2" s="545"/>
      <c r="GBD2" s="546"/>
      <c r="GBE2" s="539"/>
      <c r="GBF2" s="545"/>
      <c r="GBG2" s="545"/>
      <c r="GBH2" s="546"/>
      <c r="GBI2" s="539"/>
      <c r="GBJ2" s="545"/>
      <c r="GBK2" s="545"/>
      <c r="GBL2" s="546"/>
      <c r="GBM2" s="539"/>
      <c r="GBN2" s="545"/>
      <c r="GBO2" s="545"/>
      <c r="GBP2" s="546"/>
      <c r="GBQ2" s="539"/>
      <c r="GBR2" s="545"/>
      <c r="GBS2" s="545"/>
      <c r="GBT2" s="546"/>
      <c r="GBU2" s="539"/>
      <c r="GBV2" s="545"/>
      <c r="GBW2" s="545"/>
      <c r="GBX2" s="546"/>
      <c r="GBY2" s="539"/>
      <c r="GBZ2" s="545"/>
      <c r="GCA2" s="545"/>
      <c r="GCB2" s="546"/>
      <c r="GCC2" s="539"/>
      <c r="GCD2" s="545"/>
      <c r="GCE2" s="545"/>
      <c r="GCF2" s="546"/>
      <c r="GCG2" s="539"/>
      <c r="GCH2" s="545"/>
      <c r="GCI2" s="545"/>
      <c r="GCJ2" s="546"/>
      <c r="GCK2" s="539"/>
      <c r="GCL2" s="545"/>
      <c r="GCM2" s="545"/>
      <c r="GCN2" s="546"/>
      <c r="GCO2" s="539"/>
      <c r="GCP2" s="545"/>
      <c r="GCQ2" s="545"/>
      <c r="GCR2" s="546"/>
      <c r="GCS2" s="539"/>
      <c r="GCT2" s="545"/>
      <c r="GCU2" s="545"/>
      <c r="GCV2" s="546"/>
      <c r="GCW2" s="539"/>
      <c r="GCX2" s="545"/>
      <c r="GCY2" s="545"/>
      <c r="GCZ2" s="546"/>
      <c r="GDA2" s="539"/>
      <c r="GDB2" s="545"/>
      <c r="GDC2" s="545"/>
      <c r="GDD2" s="546"/>
      <c r="GDE2" s="539"/>
      <c r="GDF2" s="545"/>
      <c r="GDG2" s="545"/>
      <c r="GDH2" s="546"/>
      <c r="GDI2" s="539"/>
      <c r="GDJ2" s="545"/>
      <c r="GDK2" s="545"/>
      <c r="GDL2" s="546"/>
      <c r="GDM2" s="539"/>
      <c r="GDN2" s="545"/>
      <c r="GDO2" s="545"/>
      <c r="GDP2" s="546"/>
      <c r="GDQ2" s="539"/>
      <c r="GDR2" s="545"/>
      <c r="GDS2" s="545"/>
      <c r="GDT2" s="546"/>
      <c r="GDU2" s="539"/>
      <c r="GDV2" s="545"/>
      <c r="GDW2" s="545"/>
      <c r="GDX2" s="546"/>
      <c r="GDY2" s="539"/>
      <c r="GDZ2" s="545"/>
      <c r="GEA2" s="545"/>
      <c r="GEB2" s="546"/>
      <c r="GEC2" s="539"/>
      <c r="GED2" s="545"/>
      <c r="GEE2" s="545"/>
      <c r="GEF2" s="546"/>
      <c r="GEG2" s="539"/>
      <c r="GEH2" s="545"/>
      <c r="GEI2" s="545"/>
      <c r="GEJ2" s="546"/>
      <c r="GEK2" s="539"/>
      <c r="GEL2" s="545"/>
      <c r="GEM2" s="545"/>
      <c r="GEN2" s="546"/>
      <c r="GEO2" s="539"/>
      <c r="GEP2" s="545"/>
      <c r="GEQ2" s="545"/>
      <c r="GER2" s="546"/>
      <c r="GES2" s="539"/>
      <c r="GET2" s="545"/>
      <c r="GEU2" s="545"/>
      <c r="GEV2" s="546"/>
      <c r="GEW2" s="539"/>
      <c r="GEX2" s="545"/>
      <c r="GEY2" s="545"/>
      <c r="GEZ2" s="546"/>
      <c r="GFA2" s="539"/>
      <c r="GFB2" s="545"/>
      <c r="GFC2" s="545"/>
      <c r="GFD2" s="546"/>
      <c r="GFE2" s="539"/>
      <c r="GFF2" s="545"/>
      <c r="GFG2" s="545"/>
      <c r="GFH2" s="546"/>
      <c r="GFI2" s="539"/>
      <c r="GFJ2" s="545"/>
      <c r="GFK2" s="545"/>
      <c r="GFL2" s="546"/>
      <c r="GFM2" s="539"/>
      <c r="GFN2" s="545"/>
      <c r="GFO2" s="545"/>
      <c r="GFP2" s="546"/>
      <c r="GFQ2" s="539"/>
      <c r="GFR2" s="545"/>
      <c r="GFS2" s="545"/>
      <c r="GFT2" s="546"/>
      <c r="GFU2" s="539"/>
      <c r="GFV2" s="545"/>
      <c r="GFW2" s="545"/>
      <c r="GFX2" s="546"/>
      <c r="GFY2" s="539"/>
      <c r="GFZ2" s="545"/>
      <c r="GGA2" s="545"/>
      <c r="GGB2" s="546"/>
      <c r="GGC2" s="539"/>
      <c r="GGD2" s="545"/>
      <c r="GGE2" s="545"/>
      <c r="GGF2" s="546"/>
      <c r="GGG2" s="539"/>
      <c r="GGH2" s="545"/>
      <c r="GGI2" s="545"/>
      <c r="GGJ2" s="546"/>
      <c r="GGK2" s="539"/>
      <c r="GGL2" s="545"/>
      <c r="GGM2" s="545"/>
      <c r="GGN2" s="546"/>
      <c r="GGO2" s="539"/>
      <c r="GGP2" s="545"/>
      <c r="GGQ2" s="545"/>
      <c r="GGR2" s="546"/>
      <c r="GGS2" s="539"/>
      <c r="GGT2" s="545"/>
      <c r="GGU2" s="545"/>
      <c r="GGV2" s="546"/>
      <c r="GGW2" s="539"/>
      <c r="GGX2" s="545"/>
      <c r="GGY2" s="545"/>
      <c r="GGZ2" s="546"/>
      <c r="GHA2" s="539"/>
      <c r="GHB2" s="545"/>
      <c r="GHC2" s="545"/>
      <c r="GHD2" s="546"/>
      <c r="GHE2" s="539"/>
      <c r="GHF2" s="545"/>
      <c r="GHG2" s="545"/>
      <c r="GHH2" s="546"/>
      <c r="GHI2" s="539"/>
      <c r="GHJ2" s="545"/>
      <c r="GHK2" s="545"/>
      <c r="GHL2" s="546"/>
      <c r="GHM2" s="539"/>
      <c r="GHN2" s="545"/>
      <c r="GHO2" s="545"/>
      <c r="GHP2" s="546"/>
      <c r="GHQ2" s="539"/>
      <c r="GHR2" s="545"/>
      <c r="GHS2" s="545"/>
      <c r="GHT2" s="546"/>
      <c r="GHU2" s="539"/>
      <c r="GHV2" s="545"/>
      <c r="GHW2" s="545"/>
      <c r="GHX2" s="546"/>
      <c r="GHY2" s="539"/>
      <c r="GHZ2" s="545"/>
      <c r="GIA2" s="545"/>
      <c r="GIB2" s="546"/>
      <c r="GIC2" s="539"/>
      <c r="GID2" s="545"/>
      <c r="GIE2" s="545"/>
      <c r="GIF2" s="546"/>
      <c r="GIG2" s="539"/>
      <c r="GIH2" s="545"/>
      <c r="GII2" s="545"/>
      <c r="GIJ2" s="546"/>
      <c r="GIK2" s="539"/>
      <c r="GIL2" s="545"/>
      <c r="GIM2" s="545"/>
      <c r="GIN2" s="546"/>
      <c r="GIO2" s="539"/>
      <c r="GIP2" s="545"/>
      <c r="GIQ2" s="545"/>
      <c r="GIR2" s="546"/>
      <c r="GIS2" s="539"/>
      <c r="GIT2" s="545"/>
      <c r="GIU2" s="545"/>
      <c r="GIV2" s="546"/>
      <c r="GIW2" s="539"/>
      <c r="GIX2" s="545"/>
      <c r="GIY2" s="545"/>
      <c r="GIZ2" s="546"/>
      <c r="GJA2" s="539"/>
      <c r="GJB2" s="545"/>
      <c r="GJC2" s="545"/>
      <c r="GJD2" s="546"/>
      <c r="GJE2" s="539"/>
      <c r="GJF2" s="545"/>
      <c r="GJG2" s="545"/>
      <c r="GJH2" s="546"/>
      <c r="GJI2" s="539"/>
      <c r="GJJ2" s="545"/>
      <c r="GJK2" s="545"/>
      <c r="GJL2" s="546"/>
      <c r="GJM2" s="539"/>
      <c r="GJN2" s="545"/>
      <c r="GJO2" s="545"/>
      <c r="GJP2" s="546"/>
      <c r="GJQ2" s="539"/>
      <c r="GJR2" s="545"/>
      <c r="GJS2" s="545"/>
      <c r="GJT2" s="546"/>
      <c r="GJU2" s="539"/>
      <c r="GJV2" s="545"/>
      <c r="GJW2" s="545"/>
      <c r="GJX2" s="546"/>
      <c r="GJY2" s="539"/>
      <c r="GJZ2" s="545"/>
      <c r="GKA2" s="545"/>
      <c r="GKB2" s="546"/>
      <c r="GKC2" s="539"/>
      <c r="GKD2" s="545"/>
      <c r="GKE2" s="545"/>
      <c r="GKF2" s="546"/>
      <c r="GKG2" s="539"/>
      <c r="GKH2" s="545"/>
      <c r="GKI2" s="545"/>
      <c r="GKJ2" s="546"/>
      <c r="GKK2" s="539"/>
      <c r="GKL2" s="545"/>
      <c r="GKM2" s="545"/>
      <c r="GKN2" s="546"/>
      <c r="GKO2" s="539"/>
      <c r="GKP2" s="545"/>
      <c r="GKQ2" s="545"/>
      <c r="GKR2" s="546"/>
      <c r="GKS2" s="539"/>
      <c r="GKT2" s="545"/>
      <c r="GKU2" s="545"/>
      <c r="GKV2" s="546"/>
      <c r="GKW2" s="539"/>
      <c r="GKX2" s="545"/>
      <c r="GKY2" s="545"/>
      <c r="GKZ2" s="546"/>
      <c r="GLA2" s="539"/>
      <c r="GLB2" s="545"/>
      <c r="GLC2" s="545"/>
      <c r="GLD2" s="546"/>
      <c r="GLE2" s="539"/>
      <c r="GLF2" s="545"/>
      <c r="GLG2" s="545"/>
      <c r="GLH2" s="546"/>
      <c r="GLI2" s="539"/>
      <c r="GLJ2" s="545"/>
      <c r="GLK2" s="545"/>
      <c r="GLL2" s="546"/>
      <c r="GLM2" s="539"/>
      <c r="GLN2" s="545"/>
      <c r="GLO2" s="545"/>
      <c r="GLP2" s="546"/>
      <c r="GLQ2" s="539"/>
      <c r="GLR2" s="545"/>
      <c r="GLS2" s="545"/>
      <c r="GLT2" s="546"/>
      <c r="GLU2" s="539"/>
      <c r="GLV2" s="545"/>
      <c r="GLW2" s="545"/>
      <c r="GLX2" s="546"/>
      <c r="GLY2" s="539"/>
      <c r="GLZ2" s="545"/>
      <c r="GMA2" s="545"/>
      <c r="GMB2" s="546"/>
      <c r="GMC2" s="539"/>
      <c r="GMD2" s="545"/>
      <c r="GME2" s="545"/>
      <c r="GMF2" s="546"/>
      <c r="GMG2" s="539"/>
      <c r="GMH2" s="545"/>
      <c r="GMI2" s="545"/>
      <c r="GMJ2" s="546"/>
      <c r="GMK2" s="539"/>
      <c r="GML2" s="545"/>
      <c r="GMM2" s="545"/>
      <c r="GMN2" s="546"/>
      <c r="GMO2" s="539"/>
      <c r="GMP2" s="545"/>
      <c r="GMQ2" s="545"/>
      <c r="GMR2" s="546"/>
      <c r="GMS2" s="539"/>
      <c r="GMT2" s="545"/>
      <c r="GMU2" s="545"/>
      <c r="GMV2" s="546"/>
      <c r="GMW2" s="539"/>
      <c r="GMX2" s="545"/>
      <c r="GMY2" s="545"/>
      <c r="GMZ2" s="546"/>
      <c r="GNA2" s="539"/>
      <c r="GNB2" s="545"/>
      <c r="GNC2" s="545"/>
      <c r="GND2" s="546"/>
      <c r="GNE2" s="539"/>
      <c r="GNF2" s="545"/>
      <c r="GNG2" s="545"/>
      <c r="GNH2" s="546"/>
      <c r="GNI2" s="539"/>
      <c r="GNJ2" s="545"/>
      <c r="GNK2" s="545"/>
      <c r="GNL2" s="546"/>
      <c r="GNM2" s="539"/>
      <c r="GNN2" s="545"/>
      <c r="GNO2" s="545"/>
      <c r="GNP2" s="546"/>
      <c r="GNQ2" s="539"/>
      <c r="GNR2" s="545"/>
      <c r="GNS2" s="545"/>
      <c r="GNT2" s="546"/>
      <c r="GNU2" s="539"/>
      <c r="GNV2" s="545"/>
      <c r="GNW2" s="545"/>
      <c r="GNX2" s="546"/>
      <c r="GNY2" s="539"/>
      <c r="GNZ2" s="545"/>
      <c r="GOA2" s="545"/>
      <c r="GOB2" s="546"/>
      <c r="GOC2" s="539"/>
      <c r="GOD2" s="545"/>
      <c r="GOE2" s="545"/>
      <c r="GOF2" s="546"/>
      <c r="GOG2" s="539"/>
      <c r="GOH2" s="545"/>
      <c r="GOI2" s="545"/>
      <c r="GOJ2" s="546"/>
      <c r="GOK2" s="539"/>
      <c r="GOL2" s="545"/>
      <c r="GOM2" s="545"/>
      <c r="GON2" s="546"/>
      <c r="GOO2" s="539"/>
      <c r="GOP2" s="545"/>
      <c r="GOQ2" s="545"/>
      <c r="GOR2" s="546"/>
      <c r="GOS2" s="539"/>
      <c r="GOT2" s="545"/>
      <c r="GOU2" s="545"/>
      <c r="GOV2" s="546"/>
      <c r="GOW2" s="539"/>
      <c r="GOX2" s="545"/>
      <c r="GOY2" s="545"/>
      <c r="GOZ2" s="546"/>
      <c r="GPA2" s="539"/>
      <c r="GPB2" s="545"/>
      <c r="GPC2" s="545"/>
      <c r="GPD2" s="546"/>
      <c r="GPE2" s="539"/>
      <c r="GPF2" s="545"/>
      <c r="GPG2" s="545"/>
      <c r="GPH2" s="546"/>
      <c r="GPI2" s="539"/>
      <c r="GPJ2" s="545"/>
      <c r="GPK2" s="545"/>
      <c r="GPL2" s="546"/>
      <c r="GPM2" s="539"/>
      <c r="GPN2" s="545"/>
      <c r="GPO2" s="545"/>
      <c r="GPP2" s="546"/>
      <c r="GPQ2" s="539"/>
      <c r="GPR2" s="545"/>
      <c r="GPS2" s="545"/>
      <c r="GPT2" s="546"/>
      <c r="GPU2" s="539"/>
      <c r="GPV2" s="545"/>
      <c r="GPW2" s="545"/>
      <c r="GPX2" s="546"/>
      <c r="GPY2" s="539"/>
      <c r="GPZ2" s="545"/>
      <c r="GQA2" s="545"/>
      <c r="GQB2" s="546"/>
      <c r="GQC2" s="539"/>
      <c r="GQD2" s="545"/>
      <c r="GQE2" s="545"/>
      <c r="GQF2" s="546"/>
      <c r="GQG2" s="539"/>
      <c r="GQH2" s="545"/>
      <c r="GQI2" s="545"/>
      <c r="GQJ2" s="546"/>
      <c r="GQK2" s="539"/>
      <c r="GQL2" s="545"/>
      <c r="GQM2" s="545"/>
      <c r="GQN2" s="546"/>
      <c r="GQO2" s="539"/>
      <c r="GQP2" s="545"/>
      <c r="GQQ2" s="545"/>
      <c r="GQR2" s="546"/>
      <c r="GQS2" s="539"/>
      <c r="GQT2" s="545"/>
      <c r="GQU2" s="545"/>
      <c r="GQV2" s="546"/>
      <c r="GQW2" s="539"/>
      <c r="GQX2" s="545"/>
      <c r="GQY2" s="545"/>
      <c r="GQZ2" s="546"/>
      <c r="GRA2" s="539"/>
      <c r="GRB2" s="545"/>
      <c r="GRC2" s="545"/>
      <c r="GRD2" s="546"/>
      <c r="GRE2" s="539"/>
      <c r="GRF2" s="545"/>
      <c r="GRG2" s="545"/>
      <c r="GRH2" s="546"/>
      <c r="GRI2" s="539"/>
      <c r="GRJ2" s="545"/>
      <c r="GRK2" s="545"/>
      <c r="GRL2" s="546"/>
      <c r="GRM2" s="539"/>
      <c r="GRN2" s="545"/>
      <c r="GRO2" s="545"/>
      <c r="GRP2" s="546"/>
      <c r="GRQ2" s="539"/>
      <c r="GRR2" s="545"/>
      <c r="GRS2" s="545"/>
      <c r="GRT2" s="546"/>
      <c r="GRU2" s="539"/>
      <c r="GRV2" s="545"/>
      <c r="GRW2" s="545"/>
      <c r="GRX2" s="546"/>
      <c r="GRY2" s="539"/>
      <c r="GRZ2" s="545"/>
      <c r="GSA2" s="545"/>
      <c r="GSB2" s="546"/>
      <c r="GSC2" s="539"/>
      <c r="GSD2" s="545"/>
      <c r="GSE2" s="545"/>
      <c r="GSF2" s="546"/>
      <c r="GSG2" s="539"/>
      <c r="GSH2" s="545"/>
      <c r="GSI2" s="545"/>
      <c r="GSJ2" s="546"/>
      <c r="GSK2" s="539"/>
      <c r="GSL2" s="545"/>
      <c r="GSM2" s="545"/>
      <c r="GSN2" s="546"/>
      <c r="GSO2" s="539"/>
      <c r="GSP2" s="545"/>
      <c r="GSQ2" s="545"/>
      <c r="GSR2" s="546"/>
      <c r="GSS2" s="539"/>
      <c r="GST2" s="545"/>
      <c r="GSU2" s="545"/>
      <c r="GSV2" s="546"/>
      <c r="GSW2" s="539"/>
      <c r="GSX2" s="545"/>
      <c r="GSY2" s="545"/>
      <c r="GSZ2" s="546"/>
      <c r="GTA2" s="539"/>
      <c r="GTB2" s="545"/>
      <c r="GTC2" s="545"/>
      <c r="GTD2" s="546"/>
      <c r="GTE2" s="539"/>
      <c r="GTF2" s="545"/>
      <c r="GTG2" s="545"/>
      <c r="GTH2" s="546"/>
      <c r="GTI2" s="539"/>
      <c r="GTJ2" s="545"/>
      <c r="GTK2" s="545"/>
      <c r="GTL2" s="546"/>
      <c r="GTM2" s="539"/>
      <c r="GTN2" s="545"/>
      <c r="GTO2" s="545"/>
      <c r="GTP2" s="546"/>
      <c r="GTQ2" s="539"/>
      <c r="GTR2" s="545"/>
      <c r="GTS2" s="545"/>
      <c r="GTT2" s="546"/>
      <c r="GTU2" s="539"/>
      <c r="GTV2" s="545"/>
      <c r="GTW2" s="545"/>
      <c r="GTX2" s="546"/>
      <c r="GTY2" s="539"/>
      <c r="GTZ2" s="545"/>
      <c r="GUA2" s="545"/>
      <c r="GUB2" s="546"/>
      <c r="GUC2" s="539"/>
      <c r="GUD2" s="545"/>
      <c r="GUE2" s="545"/>
      <c r="GUF2" s="546"/>
      <c r="GUG2" s="539"/>
      <c r="GUH2" s="545"/>
      <c r="GUI2" s="545"/>
      <c r="GUJ2" s="546"/>
      <c r="GUK2" s="539"/>
      <c r="GUL2" s="545"/>
      <c r="GUM2" s="545"/>
      <c r="GUN2" s="546"/>
      <c r="GUO2" s="539"/>
      <c r="GUP2" s="545"/>
      <c r="GUQ2" s="545"/>
      <c r="GUR2" s="546"/>
      <c r="GUS2" s="539"/>
      <c r="GUT2" s="545"/>
      <c r="GUU2" s="545"/>
      <c r="GUV2" s="546"/>
      <c r="GUW2" s="539"/>
      <c r="GUX2" s="545"/>
      <c r="GUY2" s="545"/>
      <c r="GUZ2" s="546"/>
      <c r="GVA2" s="539"/>
      <c r="GVB2" s="545"/>
      <c r="GVC2" s="545"/>
      <c r="GVD2" s="546"/>
      <c r="GVE2" s="539"/>
      <c r="GVF2" s="545"/>
      <c r="GVG2" s="545"/>
      <c r="GVH2" s="546"/>
      <c r="GVI2" s="539"/>
      <c r="GVJ2" s="545"/>
      <c r="GVK2" s="545"/>
      <c r="GVL2" s="546"/>
      <c r="GVM2" s="539"/>
      <c r="GVN2" s="545"/>
      <c r="GVO2" s="545"/>
      <c r="GVP2" s="546"/>
      <c r="GVQ2" s="539"/>
      <c r="GVR2" s="545"/>
      <c r="GVS2" s="545"/>
      <c r="GVT2" s="546"/>
      <c r="GVU2" s="539"/>
      <c r="GVV2" s="545"/>
      <c r="GVW2" s="545"/>
      <c r="GVX2" s="546"/>
      <c r="GVY2" s="539"/>
      <c r="GVZ2" s="545"/>
      <c r="GWA2" s="545"/>
      <c r="GWB2" s="546"/>
      <c r="GWC2" s="539"/>
      <c r="GWD2" s="545"/>
      <c r="GWE2" s="545"/>
      <c r="GWF2" s="546"/>
      <c r="GWG2" s="539"/>
      <c r="GWH2" s="545"/>
      <c r="GWI2" s="545"/>
      <c r="GWJ2" s="546"/>
      <c r="GWK2" s="539"/>
      <c r="GWL2" s="545"/>
      <c r="GWM2" s="545"/>
      <c r="GWN2" s="546"/>
      <c r="GWO2" s="539"/>
      <c r="GWP2" s="545"/>
      <c r="GWQ2" s="545"/>
      <c r="GWR2" s="546"/>
      <c r="GWS2" s="539"/>
      <c r="GWT2" s="545"/>
      <c r="GWU2" s="545"/>
      <c r="GWV2" s="546"/>
      <c r="GWW2" s="539"/>
      <c r="GWX2" s="545"/>
      <c r="GWY2" s="545"/>
      <c r="GWZ2" s="546"/>
      <c r="GXA2" s="539"/>
      <c r="GXB2" s="545"/>
      <c r="GXC2" s="545"/>
      <c r="GXD2" s="546"/>
      <c r="GXE2" s="539"/>
      <c r="GXF2" s="545"/>
      <c r="GXG2" s="545"/>
      <c r="GXH2" s="546"/>
      <c r="GXI2" s="539"/>
      <c r="GXJ2" s="545"/>
      <c r="GXK2" s="545"/>
      <c r="GXL2" s="546"/>
      <c r="GXM2" s="539"/>
      <c r="GXN2" s="545"/>
      <c r="GXO2" s="545"/>
      <c r="GXP2" s="546"/>
      <c r="GXQ2" s="539"/>
      <c r="GXR2" s="545"/>
      <c r="GXS2" s="545"/>
      <c r="GXT2" s="546"/>
      <c r="GXU2" s="539"/>
      <c r="GXV2" s="545"/>
      <c r="GXW2" s="545"/>
      <c r="GXX2" s="546"/>
      <c r="GXY2" s="539"/>
      <c r="GXZ2" s="545"/>
      <c r="GYA2" s="545"/>
      <c r="GYB2" s="546"/>
      <c r="GYC2" s="539"/>
      <c r="GYD2" s="545"/>
      <c r="GYE2" s="545"/>
      <c r="GYF2" s="546"/>
      <c r="GYG2" s="539"/>
      <c r="GYH2" s="545"/>
      <c r="GYI2" s="545"/>
      <c r="GYJ2" s="546"/>
      <c r="GYK2" s="539"/>
      <c r="GYL2" s="545"/>
      <c r="GYM2" s="545"/>
      <c r="GYN2" s="546"/>
      <c r="GYO2" s="539"/>
      <c r="GYP2" s="545"/>
      <c r="GYQ2" s="545"/>
      <c r="GYR2" s="546"/>
      <c r="GYS2" s="539"/>
      <c r="GYT2" s="545"/>
      <c r="GYU2" s="545"/>
      <c r="GYV2" s="546"/>
      <c r="GYW2" s="539"/>
      <c r="GYX2" s="545"/>
      <c r="GYY2" s="545"/>
      <c r="GYZ2" s="546"/>
      <c r="GZA2" s="539"/>
      <c r="GZB2" s="545"/>
      <c r="GZC2" s="545"/>
      <c r="GZD2" s="546"/>
      <c r="GZE2" s="539"/>
      <c r="GZF2" s="545"/>
      <c r="GZG2" s="545"/>
      <c r="GZH2" s="546"/>
      <c r="GZI2" s="539"/>
      <c r="GZJ2" s="545"/>
      <c r="GZK2" s="545"/>
      <c r="GZL2" s="546"/>
      <c r="GZM2" s="539"/>
      <c r="GZN2" s="545"/>
      <c r="GZO2" s="545"/>
      <c r="GZP2" s="546"/>
      <c r="GZQ2" s="539"/>
      <c r="GZR2" s="545"/>
      <c r="GZS2" s="545"/>
      <c r="GZT2" s="546"/>
      <c r="GZU2" s="539"/>
      <c r="GZV2" s="545"/>
      <c r="GZW2" s="545"/>
      <c r="GZX2" s="546"/>
      <c r="GZY2" s="539"/>
      <c r="GZZ2" s="545"/>
      <c r="HAA2" s="545"/>
      <c r="HAB2" s="546"/>
      <c r="HAC2" s="539"/>
      <c r="HAD2" s="545"/>
      <c r="HAE2" s="545"/>
      <c r="HAF2" s="546"/>
      <c r="HAG2" s="539"/>
      <c r="HAH2" s="545"/>
      <c r="HAI2" s="545"/>
      <c r="HAJ2" s="546"/>
      <c r="HAK2" s="539"/>
      <c r="HAL2" s="545"/>
      <c r="HAM2" s="545"/>
      <c r="HAN2" s="546"/>
      <c r="HAO2" s="539"/>
      <c r="HAP2" s="545"/>
      <c r="HAQ2" s="545"/>
      <c r="HAR2" s="546"/>
      <c r="HAS2" s="539"/>
      <c r="HAT2" s="545"/>
      <c r="HAU2" s="545"/>
      <c r="HAV2" s="546"/>
      <c r="HAW2" s="539"/>
      <c r="HAX2" s="545"/>
      <c r="HAY2" s="545"/>
      <c r="HAZ2" s="546"/>
      <c r="HBA2" s="539"/>
      <c r="HBB2" s="545"/>
      <c r="HBC2" s="545"/>
      <c r="HBD2" s="546"/>
      <c r="HBE2" s="539"/>
      <c r="HBF2" s="545"/>
      <c r="HBG2" s="545"/>
      <c r="HBH2" s="546"/>
      <c r="HBI2" s="539"/>
      <c r="HBJ2" s="545"/>
      <c r="HBK2" s="545"/>
      <c r="HBL2" s="546"/>
      <c r="HBM2" s="539"/>
      <c r="HBN2" s="545"/>
      <c r="HBO2" s="545"/>
      <c r="HBP2" s="546"/>
      <c r="HBQ2" s="539"/>
      <c r="HBR2" s="545"/>
      <c r="HBS2" s="545"/>
      <c r="HBT2" s="546"/>
      <c r="HBU2" s="539"/>
      <c r="HBV2" s="545"/>
      <c r="HBW2" s="545"/>
      <c r="HBX2" s="546"/>
      <c r="HBY2" s="539"/>
      <c r="HBZ2" s="545"/>
      <c r="HCA2" s="545"/>
      <c r="HCB2" s="546"/>
      <c r="HCC2" s="539"/>
      <c r="HCD2" s="545"/>
      <c r="HCE2" s="545"/>
      <c r="HCF2" s="546"/>
      <c r="HCG2" s="539"/>
      <c r="HCH2" s="545"/>
      <c r="HCI2" s="545"/>
      <c r="HCJ2" s="546"/>
      <c r="HCK2" s="539"/>
      <c r="HCL2" s="545"/>
      <c r="HCM2" s="545"/>
      <c r="HCN2" s="546"/>
      <c r="HCO2" s="539"/>
      <c r="HCP2" s="545"/>
      <c r="HCQ2" s="545"/>
      <c r="HCR2" s="546"/>
      <c r="HCS2" s="539"/>
      <c r="HCT2" s="545"/>
      <c r="HCU2" s="545"/>
      <c r="HCV2" s="546"/>
      <c r="HCW2" s="539"/>
      <c r="HCX2" s="545"/>
      <c r="HCY2" s="545"/>
      <c r="HCZ2" s="546"/>
      <c r="HDA2" s="539"/>
      <c r="HDB2" s="545"/>
      <c r="HDC2" s="545"/>
      <c r="HDD2" s="546"/>
      <c r="HDE2" s="539"/>
      <c r="HDF2" s="545"/>
      <c r="HDG2" s="545"/>
      <c r="HDH2" s="546"/>
      <c r="HDI2" s="539"/>
      <c r="HDJ2" s="545"/>
      <c r="HDK2" s="545"/>
      <c r="HDL2" s="546"/>
      <c r="HDM2" s="539"/>
      <c r="HDN2" s="545"/>
      <c r="HDO2" s="545"/>
      <c r="HDP2" s="546"/>
      <c r="HDQ2" s="539"/>
      <c r="HDR2" s="545"/>
      <c r="HDS2" s="545"/>
      <c r="HDT2" s="546"/>
      <c r="HDU2" s="539"/>
      <c r="HDV2" s="545"/>
      <c r="HDW2" s="545"/>
      <c r="HDX2" s="546"/>
      <c r="HDY2" s="539"/>
      <c r="HDZ2" s="545"/>
      <c r="HEA2" s="545"/>
      <c r="HEB2" s="546"/>
      <c r="HEC2" s="539"/>
      <c r="HED2" s="545"/>
      <c r="HEE2" s="545"/>
      <c r="HEF2" s="546"/>
      <c r="HEG2" s="539"/>
      <c r="HEH2" s="545"/>
      <c r="HEI2" s="545"/>
      <c r="HEJ2" s="546"/>
      <c r="HEK2" s="539"/>
      <c r="HEL2" s="545"/>
      <c r="HEM2" s="545"/>
      <c r="HEN2" s="546"/>
      <c r="HEO2" s="539"/>
      <c r="HEP2" s="545"/>
      <c r="HEQ2" s="545"/>
      <c r="HER2" s="546"/>
      <c r="HES2" s="539"/>
      <c r="HET2" s="545"/>
      <c r="HEU2" s="545"/>
      <c r="HEV2" s="546"/>
      <c r="HEW2" s="539"/>
      <c r="HEX2" s="545"/>
      <c r="HEY2" s="545"/>
      <c r="HEZ2" s="546"/>
      <c r="HFA2" s="539"/>
      <c r="HFB2" s="545"/>
      <c r="HFC2" s="545"/>
      <c r="HFD2" s="546"/>
      <c r="HFE2" s="539"/>
      <c r="HFF2" s="545"/>
      <c r="HFG2" s="545"/>
      <c r="HFH2" s="546"/>
      <c r="HFI2" s="539"/>
      <c r="HFJ2" s="545"/>
      <c r="HFK2" s="545"/>
      <c r="HFL2" s="546"/>
      <c r="HFM2" s="539"/>
      <c r="HFN2" s="545"/>
      <c r="HFO2" s="545"/>
      <c r="HFP2" s="546"/>
      <c r="HFQ2" s="539"/>
      <c r="HFR2" s="545"/>
      <c r="HFS2" s="545"/>
      <c r="HFT2" s="546"/>
      <c r="HFU2" s="539"/>
      <c r="HFV2" s="545"/>
      <c r="HFW2" s="545"/>
      <c r="HFX2" s="546"/>
      <c r="HFY2" s="539"/>
      <c r="HFZ2" s="545"/>
      <c r="HGA2" s="545"/>
      <c r="HGB2" s="546"/>
      <c r="HGC2" s="539"/>
      <c r="HGD2" s="545"/>
      <c r="HGE2" s="545"/>
      <c r="HGF2" s="546"/>
      <c r="HGG2" s="539"/>
      <c r="HGH2" s="545"/>
      <c r="HGI2" s="545"/>
      <c r="HGJ2" s="546"/>
      <c r="HGK2" s="539"/>
      <c r="HGL2" s="545"/>
      <c r="HGM2" s="545"/>
      <c r="HGN2" s="546"/>
      <c r="HGO2" s="539"/>
      <c r="HGP2" s="545"/>
      <c r="HGQ2" s="545"/>
      <c r="HGR2" s="546"/>
      <c r="HGS2" s="539"/>
      <c r="HGT2" s="545"/>
      <c r="HGU2" s="545"/>
      <c r="HGV2" s="546"/>
      <c r="HGW2" s="539"/>
      <c r="HGX2" s="545"/>
      <c r="HGY2" s="545"/>
      <c r="HGZ2" s="546"/>
      <c r="HHA2" s="539"/>
      <c r="HHB2" s="545"/>
      <c r="HHC2" s="545"/>
      <c r="HHD2" s="546"/>
      <c r="HHE2" s="539"/>
      <c r="HHF2" s="545"/>
      <c r="HHG2" s="545"/>
      <c r="HHH2" s="546"/>
      <c r="HHI2" s="539"/>
      <c r="HHJ2" s="545"/>
      <c r="HHK2" s="545"/>
      <c r="HHL2" s="546"/>
      <c r="HHM2" s="539"/>
      <c r="HHN2" s="545"/>
      <c r="HHO2" s="545"/>
      <c r="HHP2" s="546"/>
      <c r="HHQ2" s="539"/>
      <c r="HHR2" s="545"/>
      <c r="HHS2" s="545"/>
      <c r="HHT2" s="546"/>
      <c r="HHU2" s="539"/>
      <c r="HHV2" s="545"/>
      <c r="HHW2" s="545"/>
      <c r="HHX2" s="546"/>
      <c r="HHY2" s="539"/>
      <c r="HHZ2" s="545"/>
      <c r="HIA2" s="545"/>
      <c r="HIB2" s="546"/>
      <c r="HIC2" s="539"/>
      <c r="HID2" s="545"/>
      <c r="HIE2" s="545"/>
      <c r="HIF2" s="546"/>
      <c r="HIG2" s="539"/>
      <c r="HIH2" s="545"/>
      <c r="HII2" s="545"/>
      <c r="HIJ2" s="546"/>
      <c r="HIK2" s="539"/>
      <c r="HIL2" s="545"/>
      <c r="HIM2" s="545"/>
      <c r="HIN2" s="546"/>
      <c r="HIO2" s="539"/>
      <c r="HIP2" s="545"/>
      <c r="HIQ2" s="545"/>
      <c r="HIR2" s="546"/>
      <c r="HIS2" s="539"/>
      <c r="HIT2" s="545"/>
      <c r="HIU2" s="545"/>
      <c r="HIV2" s="546"/>
      <c r="HIW2" s="539"/>
      <c r="HIX2" s="545"/>
      <c r="HIY2" s="545"/>
      <c r="HIZ2" s="546"/>
      <c r="HJA2" s="539"/>
      <c r="HJB2" s="545"/>
      <c r="HJC2" s="545"/>
      <c r="HJD2" s="546"/>
      <c r="HJE2" s="539"/>
      <c r="HJF2" s="545"/>
      <c r="HJG2" s="545"/>
      <c r="HJH2" s="546"/>
      <c r="HJI2" s="539"/>
      <c r="HJJ2" s="545"/>
      <c r="HJK2" s="545"/>
      <c r="HJL2" s="546"/>
      <c r="HJM2" s="539"/>
      <c r="HJN2" s="545"/>
      <c r="HJO2" s="545"/>
      <c r="HJP2" s="546"/>
      <c r="HJQ2" s="539"/>
      <c r="HJR2" s="545"/>
      <c r="HJS2" s="545"/>
      <c r="HJT2" s="546"/>
      <c r="HJU2" s="539"/>
      <c r="HJV2" s="545"/>
      <c r="HJW2" s="545"/>
      <c r="HJX2" s="546"/>
      <c r="HJY2" s="539"/>
      <c r="HJZ2" s="545"/>
      <c r="HKA2" s="545"/>
      <c r="HKB2" s="546"/>
      <c r="HKC2" s="539"/>
      <c r="HKD2" s="545"/>
      <c r="HKE2" s="545"/>
      <c r="HKF2" s="546"/>
      <c r="HKG2" s="539"/>
      <c r="HKH2" s="545"/>
      <c r="HKI2" s="545"/>
      <c r="HKJ2" s="546"/>
      <c r="HKK2" s="539"/>
      <c r="HKL2" s="545"/>
      <c r="HKM2" s="545"/>
      <c r="HKN2" s="546"/>
      <c r="HKO2" s="539"/>
      <c r="HKP2" s="545"/>
      <c r="HKQ2" s="545"/>
      <c r="HKR2" s="546"/>
      <c r="HKS2" s="539"/>
      <c r="HKT2" s="545"/>
      <c r="HKU2" s="545"/>
      <c r="HKV2" s="546"/>
      <c r="HKW2" s="539"/>
      <c r="HKX2" s="545"/>
      <c r="HKY2" s="545"/>
      <c r="HKZ2" s="546"/>
      <c r="HLA2" s="539"/>
      <c r="HLB2" s="545"/>
      <c r="HLC2" s="545"/>
      <c r="HLD2" s="546"/>
      <c r="HLE2" s="539"/>
      <c r="HLF2" s="545"/>
      <c r="HLG2" s="545"/>
      <c r="HLH2" s="546"/>
      <c r="HLI2" s="539"/>
      <c r="HLJ2" s="545"/>
      <c r="HLK2" s="545"/>
      <c r="HLL2" s="546"/>
      <c r="HLM2" s="539"/>
      <c r="HLN2" s="545"/>
      <c r="HLO2" s="545"/>
      <c r="HLP2" s="546"/>
      <c r="HLQ2" s="539"/>
      <c r="HLR2" s="545"/>
      <c r="HLS2" s="545"/>
      <c r="HLT2" s="546"/>
      <c r="HLU2" s="539"/>
      <c r="HLV2" s="545"/>
      <c r="HLW2" s="545"/>
      <c r="HLX2" s="546"/>
      <c r="HLY2" s="539"/>
      <c r="HLZ2" s="545"/>
      <c r="HMA2" s="545"/>
      <c r="HMB2" s="546"/>
      <c r="HMC2" s="539"/>
      <c r="HMD2" s="545"/>
      <c r="HME2" s="545"/>
      <c r="HMF2" s="546"/>
      <c r="HMG2" s="539"/>
      <c r="HMH2" s="545"/>
      <c r="HMI2" s="545"/>
      <c r="HMJ2" s="546"/>
      <c r="HMK2" s="539"/>
      <c r="HML2" s="545"/>
      <c r="HMM2" s="545"/>
      <c r="HMN2" s="546"/>
      <c r="HMO2" s="539"/>
      <c r="HMP2" s="545"/>
      <c r="HMQ2" s="545"/>
      <c r="HMR2" s="546"/>
      <c r="HMS2" s="539"/>
      <c r="HMT2" s="545"/>
      <c r="HMU2" s="545"/>
      <c r="HMV2" s="546"/>
      <c r="HMW2" s="539"/>
      <c r="HMX2" s="545"/>
      <c r="HMY2" s="545"/>
      <c r="HMZ2" s="546"/>
      <c r="HNA2" s="539"/>
      <c r="HNB2" s="545"/>
      <c r="HNC2" s="545"/>
      <c r="HND2" s="546"/>
      <c r="HNE2" s="539"/>
      <c r="HNF2" s="545"/>
      <c r="HNG2" s="545"/>
      <c r="HNH2" s="546"/>
      <c r="HNI2" s="539"/>
      <c r="HNJ2" s="545"/>
      <c r="HNK2" s="545"/>
      <c r="HNL2" s="546"/>
      <c r="HNM2" s="539"/>
      <c r="HNN2" s="545"/>
      <c r="HNO2" s="545"/>
      <c r="HNP2" s="546"/>
      <c r="HNQ2" s="539"/>
      <c r="HNR2" s="545"/>
      <c r="HNS2" s="545"/>
      <c r="HNT2" s="546"/>
      <c r="HNU2" s="539"/>
      <c r="HNV2" s="545"/>
      <c r="HNW2" s="545"/>
      <c r="HNX2" s="546"/>
      <c r="HNY2" s="539"/>
      <c r="HNZ2" s="545"/>
      <c r="HOA2" s="545"/>
      <c r="HOB2" s="546"/>
      <c r="HOC2" s="539"/>
      <c r="HOD2" s="545"/>
      <c r="HOE2" s="545"/>
      <c r="HOF2" s="546"/>
      <c r="HOG2" s="539"/>
      <c r="HOH2" s="545"/>
      <c r="HOI2" s="545"/>
      <c r="HOJ2" s="546"/>
      <c r="HOK2" s="539"/>
      <c r="HOL2" s="545"/>
      <c r="HOM2" s="545"/>
      <c r="HON2" s="546"/>
      <c r="HOO2" s="539"/>
      <c r="HOP2" s="545"/>
      <c r="HOQ2" s="545"/>
      <c r="HOR2" s="546"/>
      <c r="HOS2" s="539"/>
      <c r="HOT2" s="545"/>
      <c r="HOU2" s="545"/>
      <c r="HOV2" s="546"/>
      <c r="HOW2" s="539"/>
      <c r="HOX2" s="545"/>
      <c r="HOY2" s="545"/>
      <c r="HOZ2" s="546"/>
      <c r="HPA2" s="539"/>
      <c r="HPB2" s="545"/>
      <c r="HPC2" s="545"/>
      <c r="HPD2" s="546"/>
      <c r="HPE2" s="539"/>
      <c r="HPF2" s="545"/>
      <c r="HPG2" s="545"/>
      <c r="HPH2" s="546"/>
      <c r="HPI2" s="539"/>
      <c r="HPJ2" s="545"/>
      <c r="HPK2" s="545"/>
      <c r="HPL2" s="546"/>
      <c r="HPM2" s="539"/>
      <c r="HPN2" s="545"/>
      <c r="HPO2" s="545"/>
      <c r="HPP2" s="546"/>
      <c r="HPQ2" s="539"/>
      <c r="HPR2" s="545"/>
      <c r="HPS2" s="545"/>
      <c r="HPT2" s="546"/>
      <c r="HPU2" s="539"/>
      <c r="HPV2" s="545"/>
      <c r="HPW2" s="545"/>
      <c r="HPX2" s="546"/>
      <c r="HPY2" s="539"/>
      <c r="HPZ2" s="545"/>
      <c r="HQA2" s="545"/>
      <c r="HQB2" s="546"/>
      <c r="HQC2" s="539"/>
      <c r="HQD2" s="545"/>
      <c r="HQE2" s="545"/>
      <c r="HQF2" s="546"/>
      <c r="HQG2" s="539"/>
      <c r="HQH2" s="545"/>
      <c r="HQI2" s="545"/>
      <c r="HQJ2" s="546"/>
      <c r="HQK2" s="539"/>
      <c r="HQL2" s="545"/>
      <c r="HQM2" s="545"/>
      <c r="HQN2" s="546"/>
      <c r="HQO2" s="539"/>
      <c r="HQP2" s="545"/>
      <c r="HQQ2" s="545"/>
      <c r="HQR2" s="546"/>
      <c r="HQS2" s="539"/>
      <c r="HQT2" s="545"/>
      <c r="HQU2" s="545"/>
      <c r="HQV2" s="546"/>
      <c r="HQW2" s="539"/>
      <c r="HQX2" s="545"/>
      <c r="HQY2" s="545"/>
      <c r="HQZ2" s="546"/>
      <c r="HRA2" s="539"/>
      <c r="HRB2" s="545"/>
      <c r="HRC2" s="545"/>
      <c r="HRD2" s="546"/>
      <c r="HRE2" s="539"/>
      <c r="HRF2" s="545"/>
      <c r="HRG2" s="545"/>
      <c r="HRH2" s="546"/>
      <c r="HRI2" s="539"/>
      <c r="HRJ2" s="545"/>
      <c r="HRK2" s="545"/>
      <c r="HRL2" s="546"/>
      <c r="HRM2" s="539"/>
      <c r="HRN2" s="545"/>
      <c r="HRO2" s="545"/>
      <c r="HRP2" s="546"/>
      <c r="HRQ2" s="539"/>
      <c r="HRR2" s="545"/>
      <c r="HRS2" s="545"/>
      <c r="HRT2" s="546"/>
      <c r="HRU2" s="539"/>
      <c r="HRV2" s="545"/>
      <c r="HRW2" s="545"/>
      <c r="HRX2" s="546"/>
      <c r="HRY2" s="539"/>
      <c r="HRZ2" s="545"/>
      <c r="HSA2" s="545"/>
      <c r="HSB2" s="546"/>
      <c r="HSC2" s="539"/>
      <c r="HSD2" s="545"/>
      <c r="HSE2" s="545"/>
      <c r="HSF2" s="546"/>
      <c r="HSG2" s="539"/>
      <c r="HSH2" s="545"/>
      <c r="HSI2" s="545"/>
      <c r="HSJ2" s="546"/>
      <c r="HSK2" s="539"/>
      <c r="HSL2" s="545"/>
      <c r="HSM2" s="545"/>
      <c r="HSN2" s="546"/>
      <c r="HSO2" s="539"/>
      <c r="HSP2" s="545"/>
      <c r="HSQ2" s="545"/>
      <c r="HSR2" s="546"/>
      <c r="HSS2" s="539"/>
      <c r="HST2" s="545"/>
      <c r="HSU2" s="545"/>
      <c r="HSV2" s="546"/>
      <c r="HSW2" s="539"/>
      <c r="HSX2" s="545"/>
      <c r="HSY2" s="545"/>
      <c r="HSZ2" s="546"/>
      <c r="HTA2" s="539"/>
      <c r="HTB2" s="545"/>
      <c r="HTC2" s="545"/>
      <c r="HTD2" s="546"/>
      <c r="HTE2" s="539"/>
      <c r="HTF2" s="545"/>
      <c r="HTG2" s="545"/>
      <c r="HTH2" s="546"/>
      <c r="HTI2" s="539"/>
      <c r="HTJ2" s="545"/>
      <c r="HTK2" s="545"/>
      <c r="HTL2" s="546"/>
      <c r="HTM2" s="539"/>
      <c r="HTN2" s="545"/>
      <c r="HTO2" s="545"/>
      <c r="HTP2" s="546"/>
      <c r="HTQ2" s="539"/>
      <c r="HTR2" s="545"/>
      <c r="HTS2" s="545"/>
      <c r="HTT2" s="546"/>
      <c r="HTU2" s="539"/>
      <c r="HTV2" s="545"/>
      <c r="HTW2" s="545"/>
      <c r="HTX2" s="546"/>
      <c r="HTY2" s="539"/>
      <c r="HTZ2" s="545"/>
      <c r="HUA2" s="545"/>
      <c r="HUB2" s="546"/>
      <c r="HUC2" s="539"/>
      <c r="HUD2" s="545"/>
      <c r="HUE2" s="545"/>
      <c r="HUF2" s="546"/>
      <c r="HUG2" s="539"/>
      <c r="HUH2" s="545"/>
      <c r="HUI2" s="545"/>
      <c r="HUJ2" s="546"/>
      <c r="HUK2" s="539"/>
      <c r="HUL2" s="545"/>
      <c r="HUM2" s="545"/>
      <c r="HUN2" s="546"/>
      <c r="HUO2" s="539"/>
      <c r="HUP2" s="545"/>
      <c r="HUQ2" s="545"/>
      <c r="HUR2" s="546"/>
      <c r="HUS2" s="539"/>
      <c r="HUT2" s="545"/>
      <c r="HUU2" s="545"/>
      <c r="HUV2" s="546"/>
      <c r="HUW2" s="539"/>
      <c r="HUX2" s="545"/>
      <c r="HUY2" s="545"/>
      <c r="HUZ2" s="546"/>
      <c r="HVA2" s="539"/>
      <c r="HVB2" s="545"/>
      <c r="HVC2" s="545"/>
      <c r="HVD2" s="546"/>
      <c r="HVE2" s="539"/>
      <c r="HVF2" s="545"/>
      <c r="HVG2" s="545"/>
      <c r="HVH2" s="546"/>
      <c r="HVI2" s="539"/>
      <c r="HVJ2" s="545"/>
      <c r="HVK2" s="545"/>
      <c r="HVL2" s="546"/>
      <c r="HVM2" s="539"/>
      <c r="HVN2" s="545"/>
      <c r="HVO2" s="545"/>
      <c r="HVP2" s="546"/>
      <c r="HVQ2" s="539"/>
      <c r="HVR2" s="545"/>
      <c r="HVS2" s="545"/>
      <c r="HVT2" s="546"/>
      <c r="HVU2" s="539"/>
      <c r="HVV2" s="545"/>
      <c r="HVW2" s="545"/>
      <c r="HVX2" s="546"/>
      <c r="HVY2" s="539"/>
      <c r="HVZ2" s="545"/>
      <c r="HWA2" s="545"/>
      <c r="HWB2" s="546"/>
      <c r="HWC2" s="539"/>
      <c r="HWD2" s="545"/>
      <c r="HWE2" s="545"/>
      <c r="HWF2" s="546"/>
      <c r="HWG2" s="539"/>
      <c r="HWH2" s="545"/>
      <c r="HWI2" s="545"/>
      <c r="HWJ2" s="546"/>
      <c r="HWK2" s="539"/>
      <c r="HWL2" s="545"/>
      <c r="HWM2" s="545"/>
      <c r="HWN2" s="546"/>
      <c r="HWO2" s="539"/>
      <c r="HWP2" s="545"/>
      <c r="HWQ2" s="545"/>
      <c r="HWR2" s="546"/>
      <c r="HWS2" s="539"/>
      <c r="HWT2" s="545"/>
      <c r="HWU2" s="545"/>
      <c r="HWV2" s="546"/>
      <c r="HWW2" s="539"/>
      <c r="HWX2" s="545"/>
      <c r="HWY2" s="545"/>
      <c r="HWZ2" s="546"/>
      <c r="HXA2" s="539"/>
      <c r="HXB2" s="545"/>
      <c r="HXC2" s="545"/>
      <c r="HXD2" s="546"/>
      <c r="HXE2" s="539"/>
      <c r="HXF2" s="545"/>
      <c r="HXG2" s="545"/>
      <c r="HXH2" s="546"/>
      <c r="HXI2" s="539"/>
      <c r="HXJ2" s="545"/>
      <c r="HXK2" s="545"/>
      <c r="HXL2" s="546"/>
      <c r="HXM2" s="539"/>
      <c r="HXN2" s="545"/>
      <c r="HXO2" s="545"/>
      <c r="HXP2" s="546"/>
      <c r="HXQ2" s="539"/>
      <c r="HXR2" s="545"/>
      <c r="HXS2" s="545"/>
      <c r="HXT2" s="546"/>
      <c r="HXU2" s="539"/>
      <c r="HXV2" s="545"/>
      <c r="HXW2" s="545"/>
      <c r="HXX2" s="546"/>
      <c r="HXY2" s="539"/>
      <c r="HXZ2" s="545"/>
      <c r="HYA2" s="545"/>
      <c r="HYB2" s="546"/>
      <c r="HYC2" s="539"/>
      <c r="HYD2" s="545"/>
      <c r="HYE2" s="545"/>
      <c r="HYF2" s="546"/>
      <c r="HYG2" s="539"/>
      <c r="HYH2" s="545"/>
      <c r="HYI2" s="545"/>
      <c r="HYJ2" s="546"/>
      <c r="HYK2" s="539"/>
      <c r="HYL2" s="545"/>
      <c r="HYM2" s="545"/>
      <c r="HYN2" s="546"/>
      <c r="HYO2" s="539"/>
      <c r="HYP2" s="545"/>
      <c r="HYQ2" s="545"/>
      <c r="HYR2" s="546"/>
      <c r="HYS2" s="539"/>
      <c r="HYT2" s="545"/>
      <c r="HYU2" s="545"/>
      <c r="HYV2" s="546"/>
      <c r="HYW2" s="539"/>
      <c r="HYX2" s="545"/>
      <c r="HYY2" s="545"/>
      <c r="HYZ2" s="546"/>
      <c r="HZA2" s="539"/>
      <c r="HZB2" s="545"/>
      <c r="HZC2" s="545"/>
      <c r="HZD2" s="546"/>
      <c r="HZE2" s="539"/>
      <c r="HZF2" s="545"/>
      <c r="HZG2" s="545"/>
      <c r="HZH2" s="546"/>
      <c r="HZI2" s="539"/>
      <c r="HZJ2" s="545"/>
      <c r="HZK2" s="545"/>
      <c r="HZL2" s="546"/>
      <c r="HZM2" s="539"/>
      <c r="HZN2" s="545"/>
      <c r="HZO2" s="545"/>
      <c r="HZP2" s="546"/>
      <c r="HZQ2" s="539"/>
      <c r="HZR2" s="545"/>
      <c r="HZS2" s="545"/>
      <c r="HZT2" s="546"/>
      <c r="HZU2" s="539"/>
      <c r="HZV2" s="545"/>
      <c r="HZW2" s="545"/>
      <c r="HZX2" s="546"/>
      <c r="HZY2" s="539"/>
      <c r="HZZ2" s="545"/>
      <c r="IAA2" s="545"/>
      <c r="IAB2" s="546"/>
      <c r="IAC2" s="539"/>
      <c r="IAD2" s="545"/>
      <c r="IAE2" s="545"/>
      <c r="IAF2" s="546"/>
      <c r="IAG2" s="539"/>
      <c r="IAH2" s="545"/>
      <c r="IAI2" s="545"/>
      <c r="IAJ2" s="546"/>
      <c r="IAK2" s="539"/>
      <c r="IAL2" s="545"/>
      <c r="IAM2" s="545"/>
      <c r="IAN2" s="546"/>
      <c r="IAO2" s="539"/>
      <c r="IAP2" s="545"/>
      <c r="IAQ2" s="545"/>
      <c r="IAR2" s="546"/>
      <c r="IAS2" s="539"/>
      <c r="IAT2" s="545"/>
      <c r="IAU2" s="545"/>
      <c r="IAV2" s="546"/>
      <c r="IAW2" s="539"/>
      <c r="IAX2" s="545"/>
      <c r="IAY2" s="545"/>
      <c r="IAZ2" s="546"/>
      <c r="IBA2" s="539"/>
      <c r="IBB2" s="545"/>
      <c r="IBC2" s="545"/>
      <c r="IBD2" s="546"/>
      <c r="IBE2" s="539"/>
      <c r="IBF2" s="545"/>
      <c r="IBG2" s="545"/>
      <c r="IBH2" s="546"/>
      <c r="IBI2" s="539"/>
      <c r="IBJ2" s="545"/>
      <c r="IBK2" s="545"/>
      <c r="IBL2" s="546"/>
      <c r="IBM2" s="539"/>
      <c r="IBN2" s="545"/>
      <c r="IBO2" s="545"/>
      <c r="IBP2" s="546"/>
      <c r="IBQ2" s="539"/>
      <c r="IBR2" s="545"/>
      <c r="IBS2" s="545"/>
      <c r="IBT2" s="546"/>
      <c r="IBU2" s="539"/>
      <c r="IBV2" s="545"/>
      <c r="IBW2" s="545"/>
      <c r="IBX2" s="546"/>
      <c r="IBY2" s="539"/>
      <c r="IBZ2" s="545"/>
      <c r="ICA2" s="545"/>
      <c r="ICB2" s="546"/>
      <c r="ICC2" s="539"/>
      <c r="ICD2" s="545"/>
      <c r="ICE2" s="545"/>
      <c r="ICF2" s="546"/>
      <c r="ICG2" s="539"/>
      <c r="ICH2" s="545"/>
      <c r="ICI2" s="545"/>
      <c r="ICJ2" s="546"/>
      <c r="ICK2" s="539"/>
      <c r="ICL2" s="545"/>
      <c r="ICM2" s="545"/>
      <c r="ICN2" s="546"/>
      <c r="ICO2" s="539"/>
      <c r="ICP2" s="545"/>
      <c r="ICQ2" s="545"/>
      <c r="ICR2" s="546"/>
      <c r="ICS2" s="539"/>
      <c r="ICT2" s="545"/>
      <c r="ICU2" s="545"/>
      <c r="ICV2" s="546"/>
      <c r="ICW2" s="539"/>
      <c r="ICX2" s="545"/>
      <c r="ICY2" s="545"/>
      <c r="ICZ2" s="546"/>
      <c r="IDA2" s="539"/>
      <c r="IDB2" s="545"/>
      <c r="IDC2" s="545"/>
      <c r="IDD2" s="546"/>
      <c r="IDE2" s="539"/>
      <c r="IDF2" s="545"/>
      <c r="IDG2" s="545"/>
      <c r="IDH2" s="546"/>
      <c r="IDI2" s="539"/>
      <c r="IDJ2" s="545"/>
      <c r="IDK2" s="545"/>
      <c r="IDL2" s="546"/>
      <c r="IDM2" s="539"/>
      <c r="IDN2" s="545"/>
      <c r="IDO2" s="545"/>
      <c r="IDP2" s="546"/>
      <c r="IDQ2" s="539"/>
      <c r="IDR2" s="545"/>
      <c r="IDS2" s="545"/>
      <c r="IDT2" s="546"/>
      <c r="IDU2" s="539"/>
      <c r="IDV2" s="545"/>
      <c r="IDW2" s="545"/>
      <c r="IDX2" s="546"/>
      <c r="IDY2" s="539"/>
      <c r="IDZ2" s="545"/>
      <c r="IEA2" s="545"/>
      <c r="IEB2" s="546"/>
      <c r="IEC2" s="539"/>
      <c r="IED2" s="545"/>
      <c r="IEE2" s="545"/>
      <c r="IEF2" s="546"/>
      <c r="IEG2" s="539"/>
      <c r="IEH2" s="545"/>
      <c r="IEI2" s="545"/>
      <c r="IEJ2" s="546"/>
      <c r="IEK2" s="539"/>
      <c r="IEL2" s="545"/>
      <c r="IEM2" s="545"/>
      <c r="IEN2" s="546"/>
      <c r="IEO2" s="539"/>
      <c r="IEP2" s="545"/>
      <c r="IEQ2" s="545"/>
      <c r="IER2" s="546"/>
      <c r="IES2" s="539"/>
      <c r="IET2" s="545"/>
      <c r="IEU2" s="545"/>
      <c r="IEV2" s="546"/>
      <c r="IEW2" s="539"/>
      <c r="IEX2" s="545"/>
      <c r="IEY2" s="545"/>
      <c r="IEZ2" s="546"/>
      <c r="IFA2" s="539"/>
      <c r="IFB2" s="545"/>
      <c r="IFC2" s="545"/>
      <c r="IFD2" s="546"/>
      <c r="IFE2" s="539"/>
      <c r="IFF2" s="545"/>
      <c r="IFG2" s="545"/>
      <c r="IFH2" s="546"/>
      <c r="IFI2" s="539"/>
      <c r="IFJ2" s="545"/>
      <c r="IFK2" s="545"/>
      <c r="IFL2" s="546"/>
      <c r="IFM2" s="539"/>
      <c r="IFN2" s="545"/>
      <c r="IFO2" s="545"/>
      <c r="IFP2" s="546"/>
      <c r="IFQ2" s="539"/>
      <c r="IFR2" s="545"/>
      <c r="IFS2" s="545"/>
      <c r="IFT2" s="546"/>
      <c r="IFU2" s="539"/>
      <c r="IFV2" s="545"/>
      <c r="IFW2" s="545"/>
      <c r="IFX2" s="546"/>
      <c r="IFY2" s="539"/>
      <c r="IFZ2" s="545"/>
      <c r="IGA2" s="545"/>
      <c r="IGB2" s="546"/>
      <c r="IGC2" s="539"/>
      <c r="IGD2" s="545"/>
      <c r="IGE2" s="545"/>
      <c r="IGF2" s="546"/>
      <c r="IGG2" s="539"/>
      <c r="IGH2" s="545"/>
      <c r="IGI2" s="545"/>
      <c r="IGJ2" s="546"/>
      <c r="IGK2" s="539"/>
      <c r="IGL2" s="545"/>
      <c r="IGM2" s="545"/>
      <c r="IGN2" s="546"/>
      <c r="IGO2" s="539"/>
      <c r="IGP2" s="545"/>
      <c r="IGQ2" s="545"/>
      <c r="IGR2" s="546"/>
      <c r="IGS2" s="539"/>
      <c r="IGT2" s="545"/>
      <c r="IGU2" s="545"/>
      <c r="IGV2" s="546"/>
      <c r="IGW2" s="539"/>
      <c r="IGX2" s="545"/>
      <c r="IGY2" s="545"/>
      <c r="IGZ2" s="546"/>
      <c r="IHA2" s="539"/>
      <c r="IHB2" s="545"/>
      <c r="IHC2" s="545"/>
      <c r="IHD2" s="546"/>
      <c r="IHE2" s="539"/>
      <c r="IHF2" s="545"/>
      <c r="IHG2" s="545"/>
      <c r="IHH2" s="546"/>
      <c r="IHI2" s="539"/>
      <c r="IHJ2" s="545"/>
      <c r="IHK2" s="545"/>
      <c r="IHL2" s="546"/>
      <c r="IHM2" s="539"/>
      <c r="IHN2" s="545"/>
      <c r="IHO2" s="545"/>
      <c r="IHP2" s="546"/>
      <c r="IHQ2" s="539"/>
      <c r="IHR2" s="545"/>
      <c r="IHS2" s="545"/>
      <c r="IHT2" s="546"/>
      <c r="IHU2" s="539"/>
      <c r="IHV2" s="545"/>
      <c r="IHW2" s="545"/>
      <c r="IHX2" s="546"/>
      <c r="IHY2" s="539"/>
      <c r="IHZ2" s="545"/>
      <c r="IIA2" s="545"/>
      <c r="IIB2" s="546"/>
      <c r="IIC2" s="539"/>
      <c r="IID2" s="545"/>
      <c r="IIE2" s="545"/>
      <c r="IIF2" s="546"/>
      <c r="IIG2" s="539"/>
      <c r="IIH2" s="545"/>
      <c r="III2" s="545"/>
      <c r="IIJ2" s="546"/>
      <c r="IIK2" s="539"/>
      <c r="IIL2" s="545"/>
      <c r="IIM2" s="545"/>
      <c r="IIN2" s="546"/>
      <c r="IIO2" s="539"/>
      <c r="IIP2" s="545"/>
      <c r="IIQ2" s="545"/>
      <c r="IIR2" s="546"/>
      <c r="IIS2" s="539"/>
      <c r="IIT2" s="545"/>
      <c r="IIU2" s="545"/>
      <c r="IIV2" s="546"/>
      <c r="IIW2" s="539"/>
      <c r="IIX2" s="545"/>
      <c r="IIY2" s="545"/>
      <c r="IIZ2" s="546"/>
      <c r="IJA2" s="539"/>
      <c r="IJB2" s="545"/>
      <c r="IJC2" s="545"/>
      <c r="IJD2" s="546"/>
      <c r="IJE2" s="539"/>
      <c r="IJF2" s="545"/>
      <c r="IJG2" s="545"/>
      <c r="IJH2" s="546"/>
      <c r="IJI2" s="539"/>
      <c r="IJJ2" s="545"/>
      <c r="IJK2" s="545"/>
      <c r="IJL2" s="546"/>
      <c r="IJM2" s="539"/>
      <c r="IJN2" s="545"/>
      <c r="IJO2" s="545"/>
      <c r="IJP2" s="546"/>
      <c r="IJQ2" s="539"/>
      <c r="IJR2" s="545"/>
      <c r="IJS2" s="545"/>
      <c r="IJT2" s="546"/>
      <c r="IJU2" s="539"/>
      <c r="IJV2" s="545"/>
      <c r="IJW2" s="545"/>
      <c r="IJX2" s="546"/>
      <c r="IJY2" s="539"/>
      <c r="IJZ2" s="545"/>
      <c r="IKA2" s="545"/>
      <c r="IKB2" s="546"/>
      <c r="IKC2" s="539"/>
      <c r="IKD2" s="545"/>
      <c r="IKE2" s="545"/>
      <c r="IKF2" s="546"/>
      <c r="IKG2" s="539"/>
      <c r="IKH2" s="545"/>
      <c r="IKI2" s="545"/>
      <c r="IKJ2" s="546"/>
      <c r="IKK2" s="539"/>
      <c r="IKL2" s="545"/>
      <c r="IKM2" s="545"/>
      <c r="IKN2" s="546"/>
      <c r="IKO2" s="539"/>
      <c r="IKP2" s="545"/>
      <c r="IKQ2" s="545"/>
      <c r="IKR2" s="546"/>
      <c r="IKS2" s="539"/>
      <c r="IKT2" s="545"/>
      <c r="IKU2" s="545"/>
      <c r="IKV2" s="546"/>
      <c r="IKW2" s="539"/>
      <c r="IKX2" s="545"/>
      <c r="IKY2" s="545"/>
      <c r="IKZ2" s="546"/>
      <c r="ILA2" s="539"/>
      <c r="ILB2" s="545"/>
      <c r="ILC2" s="545"/>
      <c r="ILD2" s="546"/>
      <c r="ILE2" s="539"/>
      <c r="ILF2" s="545"/>
      <c r="ILG2" s="545"/>
      <c r="ILH2" s="546"/>
      <c r="ILI2" s="539"/>
      <c r="ILJ2" s="545"/>
      <c r="ILK2" s="545"/>
      <c r="ILL2" s="546"/>
      <c r="ILM2" s="539"/>
      <c r="ILN2" s="545"/>
      <c r="ILO2" s="545"/>
      <c r="ILP2" s="546"/>
      <c r="ILQ2" s="539"/>
      <c r="ILR2" s="545"/>
      <c r="ILS2" s="545"/>
      <c r="ILT2" s="546"/>
      <c r="ILU2" s="539"/>
      <c r="ILV2" s="545"/>
      <c r="ILW2" s="545"/>
      <c r="ILX2" s="546"/>
      <c r="ILY2" s="539"/>
      <c r="ILZ2" s="545"/>
      <c r="IMA2" s="545"/>
      <c r="IMB2" s="546"/>
      <c r="IMC2" s="539"/>
      <c r="IMD2" s="545"/>
      <c r="IME2" s="545"/>
      <c r="IMF2" s="546"/>
      <c r="IMG2" s="539"/>
      <c r="IMH2" s="545"/>
      <c r="IMI2" s="545"/>
      <c r="IMJ2" s="546"/>
      <c r="IMK2" s="539"/>
      <c r="IML2" s="545"/>
      <c r="IMM2" s="545"/>
      <c r="IMN2" s="546"/>
      <c r="IMO2" s="539"/>
      <c r="IMP2" s="545"/>
      <c r="IMQ2" s="545"/>
      <c r="IMR2" s="546"/>
      <c r="IMS2" s="539"/>
      <c r="IMT2" s="545"/>
      <c r="IMU2" s="545"/>
      <c r="IMV2" s="546"/>
      <c r="IMW2" s="539"/>
      <c r="IMX2" s="545"/>
      <c r="IMY2" s="545"/>
      <c r="IMZ2" s="546"/>
      <c r="INA2" s="539"/>
      <c r="INB2" s="545"/>
      <c r="INC2" s="545"/>
      <c r="IND2" s="546"/>
      <c r="INE2" s="539"/>
      <c r="INF2" s="545"/>
      <c r="ING2" s="545"/>
      <c r="INH2" s="546"/>
      <c r="INI2" s="539"/>
      <c r="INJ2" s="545"/>
      <c r="INK2" s="545"/>
      <c r="INL2" s="546"/>
      <c r="INM2" s="539"/>
      <c r="INN2" s="545"/>
      <c r="INO2" s="545"/>
      <c r="INP2" s="546"/>
      <c r="INQ2" s="539"/>
      <c r="INR2" s="545"/>
      <c r="INS2" s="545"/>
      <c r="INT2" s="546"/>
      <c r="INU2" s="539"/>
      <c r="INV2" s="545"/>
      <c r="INW2" s="545"/>
      <c r="INX2" s="546"/>
      <c r="INY2" s="539"/>
      <c r="INZ2" s="545"/>
      <c r="IOA2" s="545"/>
      <c r="IOB2" s="546"/>
      <c r="IOC2" s="539"/>
      <c r="IOD2" s="545"/>
      <c r="IOE2" s="545"/>
      <c r="IOF2" s="546"/>
      <c r="IOG2" s="539"/>
      <c r="IOH2" s="545"/>
      <c r="IOI2" s="545"/>
      <c r="IOJ2" s="546"/>
      <c r="IOK2" s="539"/>
      <c r="IOL2" s="545"/>
      <c r="IOM2" s="545"/>
      <c r="ION2" s="546"/>
      <c r="IOO2" s="539"/>
      <c r="IOP2" s="545"/>
      <c r="IOQ2" s="545"/>
      <c r="IOR2" s="546"/>
      <c r="IOS2" s="539"/>
      <c r="IOT2" s="545"/>
      <c r="IOU2" s="545"/>
      <c r="IOV2" s="546"/>
      <c r="IOW2" s="539"/>
      <c r="IOX2" s="545"/>
      <c r="IOY2" s="545"/>
      <c r="IOZ2" s="546"/>
      <c r="IPA2" s="539"/>
      <c r="IPB2" s="545"/>
      <c r="IPC2" s="545"/>
      <c r="IPD2" s="546"/>
      <c r="IPE2" s="539"/>
      <c r="IPF2" s="545"/>
      <c r="IPG2" s="545"/>
      <c r="IPH2" s="546"/>
      <c r="IPI2" s="539"/>
      <c r="IPJ2" s="545"/>
      <c r="IPK2" s="545"/>
      <c r="IPL2" s="546"/>
      <c r="IPM2" s="539"/>
      <c r="IPN2" s="545"/>
      <c r="IPO2" s="545"/>
      <c r="IPP2" s="546"/>
      <c r="IPQ2" s="539"/>
      <c r="IPR2" s="545"/>
      <c r="IPS2" s="545"/>
      <c r="IPT2" s="546"/>
      <c r="IPU2" s="539"/>
      <c r="IPV2" s="545"/>
      <c r="IPW2" s="545"/>
      <c r="IPX2" s="546"/>
      <c r="IPY2" s="539"/>
      <c r="IPZ2" s="545"/>
      <c r="IQA2" s="545"/>
      <c r="IQB2" s="546"/>
      <c r="IQC2" s="539"/>
      <c r="IQD2" s="545"/>
      <c r="IQE2" s="545"/>
      <c r="IQF2" s="546"/>
      <c r="IQG2" s="539"/>
      <c r="IQH2" s="545"/>
      <c r="IQI2" s="545"/>
      <c r="IQJ2" s="546"/>
      <c r="IQK2" s="539"/>
      <c r="IQL2" s="545"/>
      <c r="IQM2" s="545"/>
      <c r="IQN2" s="546"/>
      <c r="IQO2" s="539"/>
      <c r="IQP2" s="545"/>
      <c r="IQQ2" s="545"/>
      <c r="IQR2" s="546"/>
      <c r="IQS2" s="539"/>
      <c r="IQT2" s="545"/>
      <c r="IQU2" s="545"/>
      <c r="IQV2" s="546"/>
      <c r="IQW2" s="539"/>
      <c r="IQX2" s="545"/>
      <c r="IQY2" s="545"/>
      <c r="IQZ2" s="546"/>
      <c r="IRA2" s="539"/>
      <c r="IRB2" s="545"/>
      <c r="IRC2" s="545"/>
      <c r="IRD2" s="546"/>
      <c r="IRE2" s="539"/>
      <c r="IRF2" s="545"/>
      <c r="IRG2" s="545"/>
      <c r="IRH2" s="546"/>
      <c r="IRI2" s="539"/>
      <c r="IRJ2" s="545"/>
      <c r="IRK2" s="545"/>
      <c r="IRL2" s="546"/>
      <c r="IRM2" s="539"/>
      <c r="IRN2" s="545"/>
      <c r="IRO2" s="545"/>
      <c r="IRP2" s="546"/>
      <c r="IRQ2" s="539"/>
      <c r="IRR2" s="545"/>
      <c r="IRS2" s="545"/>
      <c r="IRT2" s="546"/>
      <c r="IRU2" s="539"/>
      <c r="IRV2" s="545"/>
      <c r="IRW2" s="545"/>
      <c r="IRX2" s="546"/>
      <c r="IRY2" s="539"/>
      <c r="IRZ2" s="545"/>
      <c r="ISA2" s="545"/>
      <c r="ISB2" s="546"/>
      <c r="ISC2" s="539"/>
      <c r="ISD2" s="545"/>
      <c r="ISE2" s="545"/>
      <c r="ISF2" s="546"/>
      <c r="ISG2" s="539"/>
      <c r="ISH2" s="545"/>
      <c r="ISI2" s="545"/>
      <c r="ISJ2" s="546"/>
      <c r="ISK2" s="539"/>
      <c r="ISL2" s="545"/>
      <c r="ISM2" s="545"/>
      <c r="ISN2" s="546"/>
      <c r="ISO2" s="539"/>
      <c r="ISP2" s="545"/>
      <c r="ISQ2" s="545"/>
      <c r="ISR2" s="546"/>
      <c r="ISS2" s="539"/>
      <c r="IST2" s="545"/>
      <c r="ISU2" s="545"/>
      <c r="ISV2" s="546"/>
      <c r="ISW2" s="539"/>
      <c r="ISX2" s="545"/>
      <c r="ISY2" s="545"/>
      <c r="ISZ2" s="546"/>
      <c r="ITA2" s="539"/>
      <c r="ITB2" s="545"/>
      <c r="ITC2" s="545"/>
      <c r="ITD2" s="546"/>
      <c r="ITE2" s="539"/>
      <c r="ITF2" s="545"/>
      <c r="ITG2" s="545"/>
      <c r="ITH2" s="546"/>
      <c r="ITI2" s="539"/>
      <c r="ITJ2" s="545"/>
      <c r="ITK2" s="545"/>
      <c r="ITL2" s="546"/>
      <c r="ITM2" s="539"/>
      <c r="ITN2" s="545"/>
      <c r="ITO2" s="545"/>
      <c r="ITP2" s="546"/>
      <c r="ITQ2" s="539"/>
      <c r="ITR2" s="545"/>
      <c r="ITS2" s="545"/>
      <c r="ITT2" s="546"/>
      <c r="ITU2" s="539"/>
      <c r="ITV2" s="545"/>
      <c r="ITW2" s="545"/>
      <c r="ITX2" s="546"/>
      <c r="ITY2" s="539"/>
      <c r="ITZ2" s="545"/>
      <c r="IUA2" s="545"/>
      <c r="IUB2" s="546"/>
      <c r="IUC2" s="539"/>
      <c r="IUD2" s="545"/>
      <c r="IUE2" s="545"/>
      <c r="IUF2" s="546"/>
      <c r="IUG2" s="539"/>
      <c r="IUH2" s="545"/>
      <c r="IUI2" s="545"/>
      <c r="IUJ2" s="546"/>
      <c r="IUK2" s="539"/>
      <c r="IUL2" s="545"/>
      <c r="IUM2" s="545"/>
      <c r="IUN2" s="546"/>
      <c r="IUO2" s="539"/>
      <c r="IUP2" s="545"/>
      <c r="IUQ2" s="545"/>
      <c r="IUR2" s="546"/>
      <c r="IUS2" s="539"/>
      <c r="IUT2" s="545"/>
      <c r="IUU2" s="545"/>
      <c r="IUV2" s="546"/>
      <c r="IUW2" s="539"/>
      <c r="IUX2" s="545"/>
      <c r="IUY2" s="545"/>
      <c r="IUZ2" s="546"/>
      <c r="IVA2" s="539"/>
      <c r="IVB2" s="545"/>
      <c r="IVC2" s="545"/>
      <c r="IVD2" s="546"/>
      <c r="IVE2" s="539"/>
      <c r="IVF2" s="545"/>
      <c r="IVG2" s="545"/>
      <c r="IVH2" s="546"/>
      <c r="IVI2" s="539"/>
      <c r="IVJ2" s="545"/>
      <c r="IVK2" s="545"/>
      <c r="IVL2" s="546"/>
      <c r="IVM2" s="539"/>
      <c r="IVN2" s="545"/>
      <c r="IVO2" s="545"/>
      <c r="IVP2" s="546"/>
      <c r="IVQ2" s="539"/>
      <c r="IVR2" s="545"/>
      <c r="IVS2" s="545"/>
      <c r="IVT2" s="546"/>
      <c r="IVU2" s="539"/>
      <c r="IVV2" s="545"/>
      <c r="IVW2" s="545"/>
      <c r="IVX2" s="546"/>
      <c r="IVY2" s="539"/>
      <c r="IVZ2" s="545"/>
      <c r="IWA2" s="545"/>
      <c r="IWB2" s="546"/>
      <c r="IWC2" s="539"/>
      <c r="IWD2" s="545"/>
      <c r="IWE2" s="545"/>
      <c r="IWF2" s="546"/>
      <c r="IWG2" s="539"/>
      <c r="IWH2" s="545"/>
      <c r="IWI2" s="545"/>
      <c r="IWJ2" s="546"/>
      <c r="IWK2" s="539"/>
      <c r="IWL2" s="545"/>
      <c r="IWM2" s="545"/>
      <c r="IWN2" s="546"/>
      <c r="IWO2" s="539"/>
      <c r="IWP2" s="545"/>
      <c r="IWQ2" s="545"/>
      <c r="IWR2" s="546"/>
      <c r="IWS2" s="539"/>
      <c r="IWT2" s="545"/>
      <c r="IWU2" s="545"/>
      <c r="IWV2" s="546"/>
      <c r="IWW2" s="539"/>
      <c r="IWX2" s="545"/>
      <c r="IWY2" s="545"/>
      <c r="IWZ2" s="546"/>
      <c r="IXA2" s="539"/>
      <c r="IXB2" s="545"/>
      <c r="IXC2" s="545"/>
      <c r="IXD2" s="546"/>
      <c r="IXE2" s="539"/>
      <c r="IXF2" s="545"/>
      <c r="IXG2" s="545"/>
      <c r="IXH2" s="546"/>
      <c r="IXI2" s="539"/>
      <c r="IXJ2" s="545"/>
      <c r="IXK2" s="545"/>
      <c r="IXL2" s="546"/>
      <c r="IXM2" s="539"/>
      <c r="IXN2" s="545"/>
      <c r="IXO2" s="545"/>
      <c r="IXP2" s="546"/>
      <c r="IXQ2" s="539"/>
      <c r="IXR2" s="545"/>
      <c r="IXS2" s="545"/>
      <c r="IXT2" s="546"/>
      <c r="IXU2" s="539"/>
      <c r="IXV2" s="545"/>
      <c r="IXW2" s="545"/>
      <c r="IXX2" s="546"/>
      <c r="IXY2" s="539"/>
      <c r="IXZ2" s="545"/>
      <c r="IYA2" s="545"/>
      <c r="IYB2" s="546"/>
      <c r="IYC2" s="539"/>
      <c r="IYD2" s="545"/>
      <c r="IYE2" s="545"/>
      <c r="IYF2" s="546"/>
      <c r="IYG2" s="539"/>
      <c r="IYH2" s="545"/>
      <c r="IYI2" s="545"/>
      <c r="IYJ2" s="546"/>
      <c r="IYK2" s="539"/>
      <c r="IYL2" s="545"/>
      <c r="IYM2" s="545"/>
      <c r="IYN2" s="546"/>
      <c r="IYO2" s="539"/>
      <c r="IYP2" s="545"/>
      <c r="IYQ2" s="545"/>
      <c r="IYR2" s="546"/>
      <c r="IYS2" s="539"/>
      <c r="IYT2" s="545"/>
      <c r="IYU2" s="545"/>
      <c r="IYV2" s="546"/>
      <c r="IYW2" s="539"/>
      <c r="IYX2" s="545"/>
      <c r="IYY2" s="545"/>
      <c r="IYZ2" s="546"/>
      <c r="IZA2" s="539"/>
      <c r="IZB2" s="545"/>
      <c r="IZC2" s="545"/>
      <c r="IZD2" s="546"/>
      <c r="IZE2" s="539"/>
      <c r="IZF2" s="545"/>
      <c r="IZG2" s="545"/>
      <c r="IZH2" s="546"/>
      <c r="IZI2" s="539"/>
      <c r="IZJ2" s="545"/>
      <c r="IZK2" s="545"/>
      <c r="IZL2" s="546"/>
      <c r="IZM2" s="539"/>
      <c r="IZN2" s="545"/>
      <c r="IZO2" s="545"/>
      <c r="IZP2" s="546"/>
      <c r="IZQ2" s="539"/>
      <c r="IZR2" s="545"/>
      <c r="IZS2" s="545"/>
      <c r="IZT2" s="546"/>
      <c r="IZU2" s="539"/>
      <c r="IZV2" s="545"/>
      <c r="IZW2" s="545"/>
      <c r="IZX2" s="546"/>
      <c r="IZY2" s="539"/>
      <c r="IZZ2" s="545"/>
      <c r="JAA2" s="545"/>
      <c r="JAB2" s="546"/>
      <c r="JAC2" s="539"/>
      <c r="JAD2" s="545"/>
      <c r="JAE2" s="545"/>
      <c r="JAF2" s="546"/>
      <c r="JAG2" s="539"/>
      <c r="JAH2" s="545"/>
      <c r="JAI2" s="545"/>
      <c r="JAJ2" s="546"/>
      <c r="JAK2" s="539"/>
      <c r="JAL2" s="545"/>
      <c r="JAM2" s="545"/>
      <c r="JAN2" s="546"/>
      <c r="JAO2" s="539"/>
      <c r="JAP2" s="545"/>
      <c r="JAQ2" s="545"/>
      <c r="JAR2" s="546"/>
      <c r="JAS2" s="539"/>
      <c r="JAT2" s="545"/>
      <c r="JAU2" s="545"/>
      <c r="JAV2" s="546"/>
      <c r="JAW2" s="539"/>
      <c r="JAX2" s="545"/>
      <c r="JAY2" s="545"/>
      <c r="JAZ2" s="546"/>
      <c r="JBA2" s="539"/>
      <c r="JBB2" s="545"/>
      <c r="JBC2" s="545"/>
      <c r="JBD2" s="546"/>
      <c r="JBE2" s="539"/>
      <c r="JBF2" s="545"/>
      <c r="JBG2" s="545"/>
      <c r="JBH2" s="546"/>
      <c r="JBI2" s="539"/>
      <c r="JBJ2" s="545"/>
      <c r="JBK2" s="545"/>
      <c r="JBL2" s="546"/>
      <c r="JBM2" s="539"/>
      <c r="JBN2" s="545"/>
      <c r="JBO2" s="545"/>
      <c r="JBP2" s="546"/>
      <c r="JBQ2" s="539"/>
      <c r="JBR2" s="545"/>
      <c r="JBS2" s="545"/>
      <c r="JBT2" s="546"/>
      <c r="JBU2" s="539"/>
      <c r="JBV2" s="545"/>
      <c r="JBW2" s="545"/>
      <c r="JBX2" s="546"/>
      <c r="JBY2" s="539"/>
      <c r="JBZ2" s="545"/>
      <c r="JCA2" s="545"/>
      <c r="JCB2" s="546"/>
      <c r="JCC2" s="539"/>
      <c r="JCD2" s="545"/>
      <c r="JCE2" s="545"/>
      <c r="JCF2" s="546"/>
      <c r="JCG2" s="539"/>
      <c r="JCH2" s="545"/>
      <c r="JCI2" s="545"/>
      <c r="JCJ2" s="546"/>
      <c r="JCK2" s="539"/>
      <c r="JCL2" s="545"/>
      <c r="JCM2" s="545"/>
      <c r="JCN2" s="546"/>
      <c r="JCO2" s="539"/>
      <c r="JCP2" s="545"/>
      <c r="JCQ2" s="545"/>
      <c r="JCR2" s="546"/>
      <c r="JCS2" s="539"/>
      <c r="JCT2" s="545"/>
      <c r="JCU2" s="545"/>
      <c r="JCV2" s="546"/>
      <c r="JCW2" s="539"/>
      <c r="JCX2" s="545"/>
      <c r="JCY2" s="545"/>
      <c r="JCZ2" s="546"/>
      <c r="JDA2" s="539"/>
      <c r="JDB2" s="545"/>
      <c r="JDC2" s="545"/>
      <c r="JDD2" s="546"/>
      <c r="JDE2" s="539"/>
      <c r="JDF2" s="545"/>
      <c r="JDG2" s="545"/>
      <c r="JDH2" s="546"/>
      <c r="JDI2" s="539"/>
      <c r="JDJ2" s="545"/>
      <c r="JDK2" s="545"/>
      <c r="JDL2" s="546"/>
      <c r="JDM2" s="539"/>
      <c r="JDN2" s="545"/>
      <c r="JDO2" s="545"/>
      <c r="JDP2" s="546"/>
      <c r="JDQ2" s="539"/>
      <c r="JDR2" s="545"/>
      <c r="JDS2" s="545"/>
      <c r="JDT2" s="546"/>
      <c r="JDU2" s="539"/>
      <c r="JDV2" s="545"/>
      <c r="JDW2" s="545"/>
      <c r="JDX2" s="546"/>
      <c r="JDY2" s="539"/>
      <c r="JDZ2" s="545"/>
      <c r="JEA2" s="545"/>
      <c r="JEB2" s="546"/>
      <c r="JEC2" s="539"/>
      <c r="JED2" s="545"/>
      <c r="JEE2" s="545"/>
      <c r="JEF2" s="546"/>
      <c r="JEG2" s="539"/>
      <c r="JEH2" s="545"/>
      <c r="JEI2" s="545"/>
      <c r="JEJ2" s="546"/>
      <c r="JEK2" s="539"/>
      <c r="JEL2" s="545"/>
      <c r="JEM2" s="545"/>
      <c r="JEN2" s="546"/>
      <c r="JEO2" s="539"/>
      <c r="JEP2" s="545"/>
      <c r="JEQ2" s="545"/>
      <c r="JER2" s="546"/>
      <c r="JES2" s="539"/>
      <c r="JET2" s="545"/>
      <c r="JEU2" s="545"/>
      <c r="JEV2" s="546"/>
      <c r="JEW2" s="539"/>
      <c r="JEX2" s="545"/>
      <c r="JEY2" s="545"/>
      <c r="JEZ2" s="546"/>
      <c r="JFA2" s="539"/>
      <c r="JFB2" s="545"/>
      <c r="JFC2" s="545"/>
      <c r="JFD2" s="546"/>
      <c r="JFE2" s="539"/>
      <c r="JFF2" s="545"/>
      <c r="JFG2" s="545"/>
      <c r="JFH2" s="546"/>
      <c r="JFI2" s="539"/>
      <c r="JFJ2" s="545"/>
      <c r="JFK2" s="545"/>
      <c r="JFL2" s="546"/>
      <c r="JFM2" s="539"/>
      <c r="JFN2" s="545"/>
      <c r="JFO2" s="545"/>
      <c r="JFP2" s="546"/>
      <c r="JFQ2" s="539"/>
      <c r="JFR2" s="545"/>
      <c r="JFS2" s="545"/>
      <c r="JFT2" s="546"/>
      <c r="JFU2" s="539"/>
      <c r="JFV2" s="545"/>
      <c r="JFW2" s="545"/>
      <c r="JFX2" s="546"/>
      <c r="JFY2" s="539"/>
      <c r="JFZ2" s="545"/>
      <c r="JGA2" s="545"/>
      <c r="JGB2" s="546"/>
      <c r="JGC2" s="539"/>
      <c r="JGD2" s="545"/>
      <c r="JGE2" s="545"/>
      <c r="JGF2" s="546"/>
      <c r="JGG2" s="539"/>
      <c r="JGH2" s="545"/>
      <c r="JGI2" s="545"/>
      <c r="JGJ2" s="546"/>
      <c r="JGK2" s="539"/>
      <c r="JGL2" s="545"/>
      <c r="JGM2" s="545"/>
      <c r="JGN2" s="546"/>
      <c r="JGO2" s="539"/>
      <c r="JGP2" s="545"/>
      <c r="JGQ2" s="545"/>
      <c r="JGR2" s="546"/>
      <c r="JGS2" s="539"/>
      <c r="JGT2" s="545"/>
      <c r="JGU2" s="545"/>
      <c r="JGV2" s="546"/>
      <c r="JGW2" s="539"/>
      <c r="JGX2" s="545"/>
      <c r="JGY2" s="545"/>
      <c r="JGZ2" s="546"/>
      <c r="JHA2" s="539"/>
      <c r="JHB2" s="545"/>
      <c r="JHC2" s="545"/>
      <c r="JHD2" s="546"/>
      <c r="JHE2" s="539"/>
      <c r="JHF2" s="545"/>
      <c r="JHG2" s="545"/>
      <c r="JHH2" s="546"/>
      <c r="JHI2" s="539"/>
      <c r="JHJ2" s="545"/>
      <c r="JHK2" s="545"/>
      <c r="JHL2" s="546"/>
      <c r="JHM2" s="539"/>
      <c r="JHN2" s="545"/>
      <c r="JHO2" s="545"/>
      <c r="JHP2" s="546"/>
      <c r="JHQ2" s="539"/>
      <c r="JHR2" s="545"/>
      <c r="JHS2" s="545"/>
      <c r="JHT2" s="546"/>
      <c r="JHU2" s="539"/>
      <c r="JHV2" s="545"/>
      <c r="JHW2" s="545"/>
      <c r="JHX2" s="546"/>
      <c r="JHY2" s="539"/>
      <c r="JHZ2" s="545"/>
      <c r="JIA2" s="545"/>
      <c r="JIB2" s="546"/>
      <c r="JIC2" s="539"/>
      <c r="JID2" s="545"/>
      <c r="JIE2" s="545"/>
      <c r="JIF2" s="546"/>
      <c r="JIG2" s="539"/>
      <c r="JIH2" s="545"/>
      <c r="JII2" s="545"/>
      <c r="JIJ2" s="546"/>
      <c r="JIK2" s="539"/>
      <c r="JIL2" s="545"/>
      <c r="JIM2" s="545"/>
      <c r="JIN2" s="546"/>
      <c r="JIO2" s="539"/>
      <c r="JIP2" s="545"/>
      <c r="JIQ2" s="545"/>
      <c r="JIR2" s="546"/>
      <c r="JIS2" s="539"/>
      <c r="JIT2" s="545"/>
      <c r="JIU2" s="545"/>
      <c r="JIV2" s="546"/>
      <c r="JIW2" s="539"/>
      <c r="JIX2" s="545"/>
      <c r="JIY2" s="545"/>
      <c r="JIZ2" s="546"/>
      <c r="JJA2" s="539"/>
      <c r="JJB2" s="545"/>
      <c r="JJC2" s="545"/>
      <c r="JJD2" s="546"/>
      <c r="JJE2" s="539"/>
      <c r="JJF2" s="545"/>
      <c r="JJG2" s="545"/>
      <c r="JJH2" s="546"/>
      <c r="JJI2" s="539"/>
      <c r="JJJ2" s="545"/>
      <c r="JJK2" s="545"/>
      <c r="JJL2" s="546"/>
      <c r="JJM2" s="539"/>
      <c r="JJN2" s="545"/>
      <c r="JJO2" s="545"/>
      <c r="JJP2" s="546"/>
      <c r="JJQ2" s="539"/>
      <c r="JJR2" s="545"/>
      <c r="JJS2" s="545"/>
      <c r="JJT2" s="546"/>
      <c r="JJU2" s="539"/>
      <c r="JJV2" s="545"/>
      <c r="JJW2" s="545"/>
      <c r="JJX2" s="546"/>
      <c r="JJY2" s="539"/>
      <c r="JJZ2" s="545"/>
      <c r="JKA2" s="545"/>
      <c r="JKB2" s="546"/>
      <c r="JKC2" s="539"/>
      <c r="JKD2" s="545"/>
      <c r="JKE2" s="545"/>
      <c r="JKF2" s="546"/>
      <c r="JKG2" s="539"/>
      <c r="JKH2" s="545"/>
      <c r="JKI2" s="545"/>
      <c r="JKJ2" s="546"/>
      <c r="JKK2" s="539"/>
      <c r="JKL2" s="545"/>
      <c r="JKM2" s="545"/>
      <c r="JKN2" s="546"/>
      <c r="JKO2" s="539"/>
      <c r="JKP2" s="545"/>
      <c r="JKQ2" s="545"/>
      <c r="JKR2" s="546"/>
      <c r="JKS2" s="539"/>
      <c r="JKT2" s="545"/>
      <c r="JKU2" s="545"/>
      <c r="JKV2" s="546"/>
      <c r="JKW2" s="539"/>
      <c r="JKX2" s="545"/>
      <c r="JKY2" s="545"/>
      <c r="JKZ2" s="546"/>
      <c r="JLA2" s="539"/>
      <c r="JLB2" s="545"/>
      <c r="JLC2" s="545"/>
      <c r="JLD2" s="546"/>
      <c r="JLE2" s="539"/>
      <c r="JLF2" s="545"/>
      <c r="JLG2" s="545"/>
      <c r="JLH2" s="546"/>
      <c r="JLI2" s="539"/>
      <c r="JLJ2" s="545"/>
      <c r="JLK2" s="545"/>
      <c r="JLL2" s="546"/>
      <c r="JLM2" s="539"/>
      <c r="JLN2" s="545"/>
      <c r="JLO2" s="545"/>
      <c r="JLP2" s="546"/>
      <c r="JLQ2" s="539"/>
      <c r="JLR2" s="545"/>
      <c r="JLS2" s="545"/>
      <c r="JLT2" s="546"/>
      <c r="JLU2" s="539"/>
      <c r="JLV2" s="545"/>
      <c r="JLW2" s="545"/>
      <c r="JLX2" s="546"/>
      <c r="JLY2" s="539"/>
      <c r="JLZ2" s="545"/>
      <c r="JMA2" s="545"/>
      <c r="JMB2" s="546"/>
      <c r="JMC2" s="539"/>
      <c r="JMD2" s="545"/>
      <c r="JME2" s="545"/>
      <c r="JMF2" s="546"/>
      <c r="JMG2" s="539"/>
      <c r="JMH2" s="545"/>
      <c r="JMI2" s="545"/>
      <c r="JMJ2" s="546"/>
      <c r="JMK2" s="539"/>
      <c r="JML2" s="545"/>
      <c r="JMM2" s="545"/>
      <c r="JMN2" s="546"/>
      <c r="JMO2" s="539"/>
      <c r="JMP2" s="545"/>
      <c r="JMQ2" s="545"/>
      <c r="JMR2" s="546"/>
      <c r="JMS2" s="539"/>
      <c r="JMT2" s="545"/>
      <c r="JMU2" s="545"/>
      <c r="JMV2" s="546"/>
      <c r="JMW2" s="539"/>
      <c r="JMX2" s="545"/>
      <c r="JMY2" s="545"/>
      <c r="JMZ2" s="546"/>
      <c r="JNA2" s="539"/>
      <c r="JNB2" s="545"/>
      <c r="JNC2" s="545"/>
      <c r="JND2" s="546"/>
      <c r="JNE2" s="539"/>
      <c r="JNF2" s="545"/>
      <c r="JNG2" s="545"/>
      <c r="JNH2" s="546"/>
      <c r="JNI2" s="539"/>
      <c r="JNJ2" s="545"/>
      <c r="JNK2" s="545"/>
      <c r="JNL2" s="546"/>
      <c r="JNM2" s="539"/>
      <c r="JNN2" s="545"/>
      <c r="JNO2" s="545"/>
      <c r="JNP2" s="546"/>
      <c r="JNQ2" s="539"/>
      <c r="JNR2" s="545"/>
      <c r="JNS2" s="545"/>
      <c r="JNT2" s="546"/>
      <c r="JNU2" s="539"/>
      <c r="JNV2" s="545"/>
      <c r="JNW2" s="545"/>
      <c r="JNX2" s="546"/>
      <c r="JNY2" s="539"/>
      <c r="JNZ2" s="545"/>
      <c r="JOA2" s="545"/>
      <c r="JOB2" s="546"/>
      <c r="JOC2" s="539"/>
      <c r="JOD2" s="545"/>
      <c r="JOE2" s="545"/>
      <c r="JOF2" s="546"/>
      <c r="JOG2" s="539"/>
      <c r="JOH2" s="545"/>
      <c r="JOI2" s="545"/>
      <c r="JOJ2" s="546"/>
      <c r="JOK2" s="539"/>
      <c r="JOL2" s="545"/>
      <c r="JOM2" s="545"/>
      <c r="JON2" s="546"/>
      <c r="JOO2" s="539"/>
      <c r="JOP2" s="545"/>
      <c r="JOQ2" s="545"/>
      <c r="JOR2" s="546"/>
      <c r="JOS2" s="539"/>
      <c r="JOT2" s="545"/>
      <c r="JOU2" s="545"/>
      <c r="JOV2" s="546"/>
      <c r="JOW2" s="539"/>
      <c r="JOX2" s="545"/>
      <c r="JOY2" s="545"/>
      <c r="JOZ2" s="546"/>
      <c r="JPA2" s="539"/>
      <c r="JPB2" s="545"/>
      <c r="JPC2" s="545"/>
      <c r="JPD2" s="546"/>
      <c r="JPE2" s="539"/>
      <c r="JPF2" s="545"/>
      <c r="JPG2" s="545"/>
      <c r="JPH2" s="546"/>
      <c r="JPI2" s="539"/>
      <c r="JPJ2" s="545"/>
      <c r="JPK2" s="545"/>
      <c r="JPL2" s="546"/>
      <c r="JPM2" s="539"/>
      <c r="JPN2" s="545"/>
      <c r="JPO2" s="545"/>
      <c r="JPP2" s="546"/>
      <c r="JPQ2" s="539"/>
      <c r="JPR2" s="545"/>
      <c r="JPS2" s="545"/>
      <c r="JPT2" s="546"/>
      <c r="JPU2" s="539"/>
      <c r="JPV2" s="545"/>
      <c r="JPW2" s="545"/>
      <c r="JPX2" s="546"/>
      <c r="JPY2" s="539"/>
      <c r="JPZ2" s="545"/>
      <c r="JQA2" s="545"/>
      <c r="JQB2" s="546"/>
      <c r="JQC2" s="539"/>
      <c r="JQD2" s="545"/>
      <c r="JQE2" s="545"/>
      <c r="JQF2" s="546"/>
      <c r="JQG2" s="539"/>
      <c r="JQH2" s="545"/>
      <c r="JQI2" s="545"/>
      <c r="JQJ2" s="546"/>
      <c r="JQK2" s="539"/>
      <c r="JQL2" s="545"/>
      <c r="JQM2" s="545"/>
      <c r="JQN2" s="546"/>
      <c r="JQO2" s="539"/>
      <c r="JQP2" s="545"/>
      <c r="JQQ2" s="545"/>
      <c r="JQR2" s="546"/>
      <c r="JQS2" s="539"/>
      <c r="JQT2" s="545"/>
      <c r="JQU2" s="545"/>
      <c r="JQV2" s="546"/>
      <c r="JQW2" s="539"/>
      <c r="JQX2" s="545"/>
      <c r="JQY2" s="545"/>
      <c r="JQZ2" s="546"/>
      <c r="JRA2" s="539"/>
      <c r="JRB2" s="545"/>
      <c r="JRC2" s="545"/>
      <c r="JRD2" s="546"/>
      <c r="JRE2" s="539"/>
      <c r="JRF2" s="545"/>
      <c r="JRG2" s="545"/>
      <c r="JRH2" s="546"/>
      <c r="JRI2" s="539"/>
      <c r="JRJ2" s="545"/>
      <c r="JRK2" s="545"/>
      <c r="JRL2" s="546"/>
      <c r="JRM2" s="539"/>
      <c r="JRN2" s="545"/>
      <c r="JRO2" s="545"/>
      <c r="JRP2" s="546"/>
      <c r="JRQ2" s="539"/>
      <c r="JRR2" s="545"/>
      <c r="JRS2" s="545"/>
      <c r="JRT2" s="546"/>
      <c r="JRU2" s="539"/>
      <c r="JRV2" s="545"/>
      <c r="JRW2" s="545"/>
      <c r="JRX2" s="546"/>
      <c r="JRY2" s="539"/>
      <c r="JRZ2" s="545"/>
      <c r="JSA2" s="545"/>
      <c r="JSB2" s="546"/>
      <c r="JSC2" s="539"/>
      <c r="JSD2" s="545"/>
      <c r="JSE2" s="545"/>
      <c r="JSF2" s="546"/>
      <c r="JSG2" s="539"/>
      <c r="JSH2" s="545"/>
      <c r="JSI2" s="545"/>
      <c r="JSJ2" s="546"/>
      <c r="JSK2" s="539"/>
      <c r="JSL2" s="545"/>
      <c r="JSM2" s="545"/>
      <c r="JSN2" s="546"/>
      <c r="JSO2" s="539"/>
      <c r="JSP2" s="545"/>
      <c r="JSQ2" s="545"/>
      <c r="JSR2" s="546"/>
      <c r="JSS2" s="539"/>
      <c r="JST2" s="545"/>
      <c r="JSU2" s="545"/>
      <c r="JSV2" s="546"/>
      <c r="JSW2" s="539"/>
      <c r="JSX2" s="545"/>
      <c r="JSY2" s="545"/>
      <c r="JSZ2" s="546"/>
      <c r="JTA2" s="539"/>
      <c r="JTB2" s="545"/>
      <c r="JTC2" s="545"/>
      <c r="JTD2" s="546"/>
      <c r="JTE2" s="539"/>
      <c r="JTF2" s="545"/>
      <c r="JTG2" s="545"/>
      <c r="JTH2" s="546"/>
      <c r="JTI2" s="539"/>
      <c r="JTJ2" s="545"/>
      <c r="JTK2" s="545"/>
      <c r="JTL2" s="546"/>
      <c r="JTM2" s="539"/>
      <c r="JTN2" s="545"/>
      <c r="JTO2" s="545"/>
      <c r="JTP2" s="546"/>
      <c r="JTQ2" s="539"/>
      <c r="JTR2" s="545"/>
      <c r="JTS2" s="545"/>
      <c r="JTT2" s="546"/>
      <c r="JTU2" s="539"/>
      <c r="JTV2" s="545"/>
      <c r="JTW2" s="545"/>
      <c r="JTX2" s="546"/>
      <c r="JTY2" s="539"/>
      <c r="JTZ2" s="545"/>
      <c r="JUA2" s="545"/>
      <c r="JUB2" s="546"/>
      <c r="JUC2" s="539"/>
      <c r="JUD2" s="545"/>
      <c r="JUE2" s="545"/>
      <c r="JUF2" s="546"/>
      <c r="JUG2" s="539"/>
      <c r="JUH2" s="545"/>
      <c r="JUI2" s="545"/>
      <c r="JUJ2" s="546"/>
      <c r="JUK2" s="539"/>
      <c r="JUL2" s="545"/>
      <c r="JUM2" s="545"/>
      <c r="JUN2" s="546"/>
      <c r="JUO2" s="539"/>
      <c r="JUP2" s="545"/>
      <c r="JUQ2" s="545"/>
      <c r="JUR2" s="546"/>
      <c r="JUS2" s="539"/>
      <c r="JUT2" s="545"/>
      <c r="JUU2" s="545"/>
      <c r="JUV2" s="546"/>
      <c r="JUW2" s="539"/>
      <c r="JUX2" s="545"/>
      <c r="JUY2" s="545"/>
      <c r="JUZ2" s="546"/>
      <c r="JVA2" s="539"/>
      <c r="JVB2" s="545"/>
      <c r="JVC2" s="545"/>
      <c r="JVD2" s="546"/>
      <c r="JVE2" s="539"/>
      <c r="JVF2" s="545"/>
      <c r="JVG2" s="545"/>
      <c r="JVH2" s="546"/>
      <c r="JVI2" s="539"/>
      <c r="JVJ2" s="545"/>
      <c r="JVK2" s="545"/>
      <c r="JVL2" s="546"/>
      <c r="JVM2" s="539"/>
      <c r="JVN2" s="545"/>
      <c r="JVO2" s="545"/>
      <c r="JVP2" s="546"/>
      <c r="JVQ2" s="539"/>
      <c r="JVR2" s="545"/>
      <c r="JVS2" s="545"/>
      <c r="JVT2" s="546"/>
      <c r="JVU2" s="539"/>
      <c r="JVV2" s="545"/>
      <c r="JVW2" s="545"/>
      <c r="JVX2" s="546"/>
      <c r="JVY2" s="539"/>
      <c r="JVZ2" s="545"/>
      <c r="JWA2" s="545"/>
      <c r="JWB2" s="546"/>
      <c r="JWC2" s="539"/>
      <c r="JWD2" s="545"/>
      <c r="JWE2" s="545"/>
      <c r="JWF2" s="546"/>
      <c r="JWG2" s="539"/>
      <c r="JWH2" s="545"/>
      <c r="JWI2" s="545"/>
      <c r="JWJ2" s="546"/>
      <c r="JWK2" s="539"/>
      <c r="JWL2" s="545"/>
      <c r="JWM2" s="545"/>
      <c r="JWN2" s="546"/>
      <c r="JWO2" s="539"/>
      <c r="JWP2" s="545"/>
      <c r="JWQ2" s="545"/>
      <c r="JWR2" s="546"/>
      <c r="JWS2" s="539"/>
      <c r="JWT2" s="545"/>
      <c r="JWU2" s="545"/>
      <c r="JWV2" s="546"/>
      <c r="JWW2" s="539"/>
      <c r="JWX2" s="545"/>
      <c r="JWY2" s="545"/>
      <c r="JWZ2" s="546"/>
      <c r="JXA2" s="539"/>
      <c r="JXB2" s="545"/>
      <c r="JXC2" s="545"/>
      <c r="JXD2" s="546"/>
      <c r="JXE2" s="539"/>
      <c r="JXF2" s="545"/>
      <c r="JXG2" s="545"/>
      <c r="JXH2" s="546"/>
      <c r="JXI2" s="539"/>
      <c r="JXJ2" s="545"/>
      <c r="JXK2" s="545"/>
      <c r="JXL2" s="546"/>
      <c r="JXM2" s="539"/>
      <c r="JXN2" s="545"/>
      <c r="JXO2" s="545"/>
      <c r="JXP2" s="546"/>
      <c r="JXQ2" s="539"/>
      <c r="JXR2" s="545"/>
      <c r="JXS2" s="545"/>
      <c r="JXT2" s="546"/>
      <c r="JXU2" s="539"/>
      <c r="JXV2" s="545"/>
      <c r="JXW2" s="545"/>
      <c r="JXX2" s="546"/>
      <c r="JXY2" s="539"/>
      <c r="JXZ2" s="545"/>
      <c r="JYA2" s="545"/>
      <c r="JYB2" s="546"/>
      <c r="JYC2" s="539"/>
      <c r="JYD2" s="545"/>
      <c r="JYE2" s="545"/>
      <c r="JYF2" s="546"/>
      <c r="JYG2" s="539"/>
      <c r="JYH2" s="545"/>
      <c r="JYI2" s="545"/>
      <c r="JYJ2" s="546"/>
      <c r="JYK2" s="539"/>
      <c r="JYL2" s="545"/>
      <c r="JYM2" s="545"/>
      <c r="JYN2" s="546"/>
      <c r="JYO2" s="539"/>
      <c r="JYP2" s="545"/>
      <c r="JYQ2" s="545"/>
      <c r="JYR2" s="546"/>
      <c r="JYS2" s="539"/>
      <c r="JYT2" s="545"/>
      <c r="JYU2" s="545"/>
      <c r="JYV2" s="546"/>
      <c r="JYW2" s="539"/>
      <c r="JYX2" s="545"/>
      <c r="JYY2" s="545"/>
      <c r="JYZ2" s="546"/>
      <c r="JZA2" s="539"/>
      <c r="JZB2" s="545"/>
      <c r="JZC2" s="545"/>
      <c r="JZD2" s="546"/>
      <c r="JZE2" s="539"/>
      <c r="JZF2" s="545"/>
      <c r="JZG2" s="545"/>
      <c r="JZH2" s="546"/>
      <c r="JZI2" s="539"/>
      <c r="JZJ2" s="545"/>
      <c r="JZK2" s="545"/>
      <c r="JZL2" s="546"/>
      <c r="JZM2" s="539"/>
      <c r="JZN2" s="545"/>
      <c r="JZO2" s="545"/>
      <c r="JZP2" s="546"/>
      <c r="JZQ2" s="539"/>
      <c r="JZR2" s="545"/>
      <c r="JZS2" s="545"/>
      <c r="JZT2" s="546"/>
      <c r="JZU2" s="539"/>
      <c r="JZV2" s="545"/>
      <c r="JZW2" s="545"/>
      <c r="JZX2" s="546"/>
      <c r="JZY2" s="539"/>
      <c r="JZZ2" s="545"/>
      <c r="KAA2" s="545"/>
      <c r="KAB2" s="546"/>
      <c r="KAC2" s="539"/>
      <c r="KAD2" s="545"/>
      <c r="KAE2" s="545"/>
      <c r="KAF2" s="546"/>
      <c r="KAG2" s="539"/>
      <c r="KAH2" s="545"/>
      <c r="KAI2" s="545"/>
      <c r="KAJ2" s="546"/>
      <c r="KAK2" s="539"/>
      <c r="KAL2" s="545"/>
      <c r="KAM2" s="545"/>
      <c r="KAN2" s="546"/>
      <c r="KAO2" s="539"/>
      <c r="KAP2" s="545"/>
      <c r="KAQ2" s="545"/>
      <c r="KAR2" s="546"/>
      <c r="KAS2" s="539"/>
      <c r="KAT2" s="545"/>
      <c r="KAU2" s="545"/>
      <c r="KAV2" s="546"/>
      <c r="KAW2" s="539"/>
      <c r="KAX2" s="545"/>
      <c r="KAY2" s="545"/>
      <c r="KAZ2" s="546"/>
      <c r="KBA2" s="539"/>
      <c r="KBB2" s="545"/>
      <c r="KBC2" s="545"/>
      <c r="KBD2" s="546"/>
      <c r="KBE2" s="539"/>
      <c r="KBF2" s="545"/>
      <c r="KBG2" s="545"/>
      <c r="KBH2" s="546"/>
      <c r="KBI2" s="539"/>
      <c r="KBJ2" s="545"/>
      <c r="KBK2" s="545"/>
      <c r="KBL2" s="546"/>
      <c r="KBM2" s="539"/>
      <c r="KBN2" s="545"/>
      <c r="KBO2" s="545"/>
      <c r="KBP2" s="546"/>
      <c r="KBQ2" s="539"/>
      <c r="KBR2" s="545"/>
      <c r="KBS2" s="545"/>
      <c r="KBT2" s="546"/>
      <c r="KBU2" s="539"/>
      <c r="KBV2" s="545"/>
      <c r="KBW2" s="545"/>
      <c r="KBX2" s="546"/>
      <c r="KBY2" s="539"/>
      <c r="KBZ2" s="545"/>
      <c r="KCA2" s="545"/>
      <c r="KCB2" s="546"/>
      <c r="KCC2" s="539"/>
      <c r="KCD2" s="545"/>
      <c r="KCE2" s="545"/>
      <c r="KCF2" s="546"/>
      <c r="KCG2" s="539"/>
      <c r="KCH2" s="545"/>
      <c r="KCI2" s="545"/>
      <c r="KCJ2" s="546"/>
      <c r="KCK2" s="539"/>
      <c r="KCL2" s="545"/>
      <c r="KCM2" s="545"/>
      <c r="KCN2" s="546"/>
      <c r="KCO2" s="539"/>
      <c r="KCP2" s="545"/>
      <c r="KCQ2" s="545"/>
      <c r="KCR2" s="546"/>
      <c r="KCS2" s="539"/>
      <c r="KCT2" s="545"/>
      <c r="KCU2" s="545"/>
      <c r="KCV2" s="546"/>
      <c r="KCW2" s="539"/>
      <c r="KCX2" s="545"/>
      <c r="KCY2" s="545"/>
      <c r="KCZ2" s="546"/>
      <c r="KDA2" s="539"/>
      <c r="KDB2" s="545"/>
      <c r="KDC2" s="545"/>
      <c r="KDD2" s="546"/>
      <c r="KDE2" s="539"/>
      <c r="KDF2" s="545"/>
      <c r="KDG2" s="545"/>
      <c r="KDH2" s="546"/>
      <c r="KDI2" s="539"/>
      <c r="KDJ2" s="545"/>
      <c r="KDK2" s="545"/>
      <c r="KDL2" s="546"/>
      <c r="KDM2" s="539"/>
      <c r="KDN2" s="545"/>
      <c r="KDO2" s="545"/>
      <c r="KDP2" s="546"/>
      <c r="KDQ2" s="539"/>
      <c r="KDR2" s="545"/>
      <c r="KDS2" s="545"/>
      <c r="KDT2" s="546"/>
      <c r="KDU2" s="539"/>
      <c r="KDV2" s="545"/>
      <c r="KDW2" s="545"/>
      <c r="KDX2" s="546"/>
      <c r="KDY2" s="539"/>
      <c r="KDZ2" s="545"/>
      <c r="KEA2" s="545"/>
      <c r="KEB2" s="546"/>
      <c r="KEC2" s="539"/>
      <c r="KED2" s="545"/>
      <c r="KEE2" s="545"/>
      <c r="KEF2" s="546"/>
      <c r="KEG2" s="539"/>
      <c r="KEH2" s="545"/>
      <c r="KEI2" s="545"/>
      <c r="KEJ2" s="546"/>
      <c r="KEK2" s="539"/>
      <c r="KEL2" s="545"/>
      <c r="KEM2" s="545"/>
      <c r="KEN2" s="546"/>
      <c r="KEO2" s="539"/>
      <c r="KEP2" s="545"/>
      <c r="KEQ2" s="545"/>
      <c r="KER2" s="546"/>
      <c r="KES2" s="539"/>
      <c r="KET2" s="545"/>
      <c r="KEU2" s="545"/>
      <c r="KEV2" s="546"/>
      <c r="KEW2" s="539"/>
      <c r="KEX2" s="545"/>
      <c r="KEY2" s="545"/>
      <c r="KEZ2" s="546"/>
      <c r="KFA2" s="539"/>
      <c r="KFB2" s="545"/>
      <c r="KFC2" s="545"/>
      <c r="KFD2" s="546"/>
      <c r="KFE2" s="539"/>
      <c r="KFF2" s="545"/>
      <c r="KFG2" s="545"/>
      <c r="KFH2" s="546"/>
      <c r="KFI2" s="539"/>
      <c r="KFJ2" s="545"/>
      <c r="KFK2" s="545"/>
      <c r="KFL2" s="546"/>
      <c r="KFM2" s="539"/>
      <c r="KFN2" s="545"/>
      <c r="KFO2" s="545"/>
      <c r="KFP2" s="546"/>
      <c r="KFQ2" s="539"/>
      <c r="KFR2" s="545"/>
      <c r="KFS2" s="545"/>
      <c r="KFT2" s="546"/>
      <c r="KFU2" s="539"/>
      <c r="KFV2" s="545"/>
      <c r="KFW2" s="545"/>
      <c r="KFX2" s="546"/>
      <c r="KFY2" s="539"/>
      <c r="KFZ2" s="545"/>
      <c r="KGA2" s="545"/>
      <c r="KGB2" s="546"/>
      <c r="KGC2" s="539"/>
      <c r="KGD2" s="545"/>
      <c r="KGE2" s="545"/>
      <c r="KGF2" s="546"/>
      <c r="KGG2" s="539"/>
      <c r="KGH2" s="545"/>
      <c r="KGI2" s="545"/>
      <c r="KGJ2" s="546"/>
      <c r="KGK2" s="539"/>
      <c r="KGL2" s="545"/>
      <c r="KGM2" s="545"/>
      <c r="KGN2" s="546"/>
      <c r="KGO2" s="539"/>
      <c r="KGP2" s="545"/>
      <c r="KGQ2" s="545"/>
      <c r="KGR2" s="546"/>
      <c r="KGS2" s="539"/>
      <c r="KGT2" s="545"/>
      <c r="KGU2" s="545"/>
      <c r="KGV2" s="546"/>
      <c r="KGW2" s="539"/>
      <c r="KGX2" s="545"/>
      <c r="KGY2" s="545"/>
      <c r="KGZ2" s="546"/>
      <c r="KHA2" s="539"/>
      <c r="KHB2" s="545"/>
      <c r="KHC2" s="545"/>
      <c r="KHD2" s="546"/>
      <c r="KHE2" s="539"/>
      <c r="KHF2" s="545"/>
      <c r="KHG2" s="545"/>
      <c r="KHH2" s="546"/>
      <c r="KHI2" s="539"/>
      <c r="KHJ2" s="545"/>
      <c r="KHK2" s="545"/>
      <c r="KHL2" s="546"/>
      <c r="KHM2" s="539"/>
      <c r="KHN2" s="545"/>
      <c r="KHO2" s="545"/>
      <c r="KHP2" s="546"/>
      <c r="KHQ2" s="539"/>
      <c r="KHR2" s="545"/>
      <c r="KHS2" s="545"/>
      <c r="KHT2" s="546"/>
      <c r="KHU2" s="539"/>
      <c r="KHV2" s="545"/>
      <c r="KHW2" s="545"/>
      <c r="KHX2" s="546"/>
      <c r="KHY2" s="539"/>
      <c r="KHZ2" s="545"/>
      <c r="KIA2" s="545"/>
      <c r="KIB2" s="546"/>
      <c r="KIC2" s="539"/>
      <c r="KID2" s="545"/>
      <c r="KIE2" s="545"/>
      <c r="KIF2" s="546"/>
      <c r="KIG2" s="539"/>
      <c r="KIH2" s="545"/>
      <c r="KII2" s="545"/>
      <c r="KIJ2" s="546"/>
      <c r="KIK2" s="539"/>
      <c r="KIL2" s="545"/>
      <c r="KIM2" s="545"/>
      <c r="KIN2" s="546"/>
      <c r="KIO2" s="539"/>
      <c r="KIP2" s="545"/>
      <c r="KIQ2" s="545"/>
      <c r="KIR2" s="546"/>
      <c r="KIS2" s="539"/>
      <c r="KIT2" s="545"/>
      <c r="KIU2" s="545"/>
      <c r="KIV2" s="546"/>
      <c r="KIW2" s="539"/>
      <c r="KIX2" s="545"/>
      <c r="KIY2" s="545"/>
      <c r="KIZ2" s="546"/>
      <c r="KJA2" s="539"/>
      <c r="KJB2" s="545"/>
      <c r="KJC2" s="545"/>
      <c r="KJD2" s="546"/>
      <c r="KJE2" s="539"/>
      <c r="KJF2" s="545"/>
      <c r="KJG2" s="545"/>
      <c r="KJH2" s="546"/>
      <c r="KJI2" s="539"/>
      <c r="KJJ2" s="545"/>
      <c r="KJK2" s="545"/>
      <c r="KJL2" s="546"/>
      <c r="KJM2" s="539"/>
      <c r="KJN2" s="545"/>
      <c r="KJO2" s="545"/>
      <c r="KJP2" s="546"/>
      <c r="KJQ2" s="539"/>
      <c r="KJR2" s="545"/>
      <c r="KJS2" s="545"/>
      <c r="KJT2" s="546"/>
      <c r="KJU2" s="539"/>
      <c r="KJV2" s="545"/>
      <c r="KJW2" s="545"/>
      <c r="KJX2" s="546"/>
      <c r="KJY2" s="539"/>
      <c r="KJZ2" s="545"/>
      <c r="KKA2" s="545"/>
      <c r="KKB2" s="546"/>
      <c r="KKC2" s="539"/>
      <c r="KKD2" s="545"/>
      <c r="KKE2" s="545"/>
      <c r="KKF2" s="546"/>
      <c r="KKG2" s="539"/>
      <c r="KKH2" s="545"/>
      <c r="KKI2" s="545"/>
      <c r="KKJ2" s="546"/>
      <c r="KKK2" s="539"/>
      <c r="KKL2" s="545"/>
      <c r="KKM2" s="545"/>
      <c r="KKN2" s="546"/>
      <c r="KKO2" s="539"/>
      <c r="KKP2" s="545"/>
      <c r="KKQ2" s="545"/>
      <c r="KKR2" s="546"/>
      <c r="KKS2" s="539"/>
      <c r="KKT2" s="545"/>
      <c r="KKU2" s="545"/>
      <c r="KKV2" s="546"/>
      <c r="KKW2" s="539"/>
      <c r="KKX2" s="545"/>
      <c r="KKY2" s="545"/>
      <c r="KKZ2" s="546"/>
      <c r="KLA2" s="539"/>
      <c r="KLB2" s="545"/>
      <c r="KLC2" s="545"/>
      <c r="KLD2" s="546"/>
      <c r="KLE2" s="539"/>
      <c r="KLF2" s="545"/>
      <c r="KLG2" s="545"/>
      <c r="KLH2" s="546"/>
      <c r="KLI2" s="539"/>
      <c r="KLJ2" s="545"/>
      <c r="KLK2" s="545"/>
      <c r="KLL2" s="546"/>
      <c r="KLM2" s="539"/>
      <c r="KLN2" s="545"/>
      <c r="KLO2" s="545"/>
      <c r="KLP2" s="546"/>
      <c r="KLQ2" s="539"/>
      <c r="KLR2" s="545"/>
      <c r="KLS2" s="545"/>
      <c r="KLT2" s="546"/>
      <c r="KLU2" s="539"/>
      <c r="KLV2" s="545"/>
      <c r="KLW2" s="545"/>
      <c r="KLX2" s="546"/>
      <c r="KLY2" s="539"/>
      <c r="KLZ2" s="545"/>
      <c r="KMA2" s="545"/>
      <c r="KMB2" s="546"/>
      <c r="KMC2" s="539"/>
      <c r="KMD2" s="545"/>
      <c r="KME2" s="545"/>
      <c r="KMF2" s="546"/>
      <c r="KMG2" s="539"/>
      <c r="KMH2" s="545"/>
      <c r="KMI2" s="545"/>
      <c r="KMJ2" s="546"/>
      <c r="KMK2" s="539"/>
      <c r="KML2" s="545"/>
      <c r="KMM2" s="545"/>
      <c r="KMN2" s="546"/>
      <c r="KMO2" s="539"/>
      <c r="KMP2" s="545"/>
      <c r="KMQ2" s="545"/>
      <c r="KMR2" s="546"/>
      <c r="KMS2" s="539"/>
      <c r="KMT2" s="545"/>
      <c r="KMU2" s="545"/>
      <c r="KMV2" s="546"/>
      <c r="KMW2" s="539"/>
      <c r="KMX2" s="545"/>
      <c r="KMY2" s="545"/>
      <c r="KMZ2" s="546"/>
      <c r="KNA2" s="539"/>
      <c r="KNB2" s="545"/>
      <c r="KNC2" s="545"/>
      <c r="KND2" s="546"/>
      <c r="KNE2" s="539"/>
      <c r="KNF2" s="545"/>
      <c r="KNG2" s="545"/>
      <c r="KNH2" s="546"/>
      <c r="KNI2" s="539"/>
      <c r="KNJ2" s="545"/>
      <c r="KNK2" s="545"/>
      <c r="KNL2" s="546"/>
      <c r="KNM2" s="539"/>
      <c r="KNN2" s="545"/>
      <c r="KNO2" s="545"/>
      <c r="KNP2" s="546"/>
      <c r="KNQ2" s="539"/>
      <c r="KNR2" s="545"/>
      <c r="KNS2" s="545"/>
      <c r="KNT2" s="546"/>
      <c r="KNU2" s="539"/>
      <c r="KNV2" s="545"/>
      <c r="KNW2" s="545"/>
      <c r="KNX2" s="546"/>
      <c r="KNY2" s="539"/>
      <c r="KNZ2" s="545"/>
      <c r="KOA2" s="545"/>
      <c r="KOB2" s="546"/>
      <c r="KOC2" s="539"/>
      <c r="KOD2" s="545"/>
      <c r="KOE2" s="545"/>
      <c r="KOF2" s="546"/>
      <c r="KOG2" s="539"/>
      <c r="KOH2" s="545"/>
      <c r="KOI2" s="545"/>
      <c r="KOJ2" s="546"/>
      <c r="KOK2" s="539"/>
      <c r="KOL2" s="545"/>
      <c r="KOM2" s="545"/>
      <c r="KON2" s="546"/>
      <c r="KOO2" s="539"/>
      <c r="KOP2" s="545"/>
      <c r="KOQ2" s="545"/>
      <c r="KOR2" s="546"/>
      <c r="KOS2" s="539"/>
      <c r="KOT2" s="545"/>
      <c r="KOU2" s="545"/>
      <c r="KOV2" s="546"/>
      <c r="KOW2" s="539"/>
      <c r="KOX2" s="545"/>
      <c r="KOY2" s="545"/>
      <c r="KOZ2" s="546"/>
      <c r="KPA2" s="539"/>
      <c r="KPB2" s="545"/>
      <c r="KPC2" s="545"/>
      <c r="KPD2" s="546"/>
      <c r="KPE2" s="539"/>
      <c r="KPF2" s="545"/>
      <c r="KPG2" s="545"/>
      <c r="KPH2" s="546"/>
      <c r="KPI2" s="539"/>
      <c r="KPJ2" s="545"/>
      <c r="KPK2" s="545"/>
      <c r="KPL2" s="546"/>
      <c r="KPM2" s="539"/>
      <c r="KPN2" s="545"/>
      <c r="KPO2" s="545"/>
      <c r="KPP2" s="546"/>
      <c r="KPQ2" s="539"/>
      <c r="KPR2" s="545"/>
      <c r="KPS2" s="545"/>
      <c r="KPT2" s="546"/>
      <c r="KPU2" s="539"/>
      <c r="KPV2" s="545"/>
      <c r="KPW2" s="545"/>
      <c r="KPX2" s="546"/>
      <c r="KPY2" s="539"/>
      <c r="KPZ2" s="545"/>
      <c r="KQA2" s="545"/>
      <c r="KQB2" s="546"/>
      <c r="KQC2" s="539"/>
      <c r="KQD2" s="545"/>
      <c r="KQE2" s="545"/>
      <c r="KQF2" s="546"/>
      <c r="KQG2" s="539"/>
      <c r="KQH2" s="545"/>
      <c r="KQI2" s="545"/>
      <c r="KQJ2" s="546"/>
      <c r="KQK2" s="539"/>
      <c r="KQL2" s="545"/>
      <c r="KQM2" s="545"/>
      <c r="KQN2" s="546"/>
      <c r="KQO2" s="539"/>
      <c r="KQP2" s="545"/>
      <c r="KQQ2" s="545"/>
      <c r="KQR2" s="546"/>
      <c r="KQS2" s="539"/>
      <c r="KQT2" s="545"/>
      <c r="KQU2" s="545"/>
      <c r="KQV2" s="546"/>
      <c r="KQW2" s="539"/>
      <c r="KQX2" s="545"/>
      <c r="KQY2" s="545"/>
      <c r="KQZ2" s="546"/>
      <c r="KRA2" s="539"/>
      <c r="KRB2" s="545"/>
      <c r="KRC2" s="545"/>
      <c r="KRD2" s="546"/>
      <c r="KRE2" s="539"/>
      <c r="KRF2" s="545"/>
      <c r="KRG2" s="545"/>
      <c r="KRH2" s="546"/>
      <c r="KRI2" s="539"/>
      <c r="KRJ2" s="545"/>
      <c r="KRK2" s="545"/>
      <c r="KRL2" s="546"/>
      <c r="KRM2" s="539"/>
      <c r="KRN2" s="545"/>
      <c r="KRO2" s="545"/>
      <c r="KRP2" s="546"/>
      <c r="KRQ2" s="539"/>
      <c r="KRR2" s="545"/>
      <c r="KRS2" s="545"/>
      <c r="KRT2" s="546"/>
      <c r="KRU2" s="539"/>
      <c r="KRV2" s="545"/>
      <c r="KRW2" s="545"/>
      <c r="KRX2" s="546"/>
      <c r="KRY2" s="539"/>
      <c r="KRZ2" s="545"/>
      <c r="KSA2" s="545"/>
      <c r="KSB2" s="546"/>
      <c r="KSC2" s="539"/>
      <c r="KSD2" s="545"/>
      <c r="KSE2" s="545"/>
      <c r="KSF2" s="546"/>
      <c r="KSG2" s="539"/>
      <c r="KSH2" s="545"/>
      <c r="KSI2" s="545"/>
      <c r="KSJ2" s="546"/>
      <c r="KSK2" s="539"/>
      <c r="KSL2" s="545"/>
      <c r="KSM2" s="545"/>
      <c r="KSN2" s="546"/>
      <c r="KSO2" s="539"/>
      <c r="KSP2" s="545"/>
      <c r="KSQ2" s="545"/>
      <c r="KSR2" s="546"/>
      <c r="KSS2" s="539"/>
      <c r="KST2" s="545"/>
      <c r="KSU2" s="545"/>
      <c r="KSV2" s="546"/>
      <c r="KSW2" s="539"/>
      <c r="KSX2" s="545"/>
      <c r="KSY2" s="545"/>
      <c r="KSZ2" s="546"/>
      <c r="KTA2" s="539"/>
      <c r="KTB2" s="545"/>
      <c r="KTC2" s="545"/>
      <c r="KTD2" s="546"/>
      <c r="KTE2" s="539"/>
      <c r="KTF2" s="545"/>
      <c r="KTG2" s="545"/>
      <c r="KTH2" s="546"/>
      <c r="KTI2" s="539"/>
      <c r="KTJ2" s="545"/>
      <c r="KTK2" s="545"/>
      <c r="KTL2" s="546"/>
      <c r="KTM2" s="539"/>
      <c r="KTN2" s="545"/>
      <c r="KTO2" s="545"/>
      <c r="KTP2" s="546"/>
      <c r="KTQ2" s="539"/>
      <c r="KTR2" s="545"/>
      <c r="KTS2" s="545"/>
      <c r="KTT2" s="546"/>
      <c r="KTU2" s="539"/>
      <c r="KTV2" s="545"/>
      <c r="KTW2" s="545"/>
      <c r="KTX2" s="546"/>
      <c r="KTY2" s="539"/>
      <c r="KTZ2" s="545"/>
      <c r="KUA2" s="545"/>
      <c r="KUB2" s="546"/>
      <c r="KUC2" s="539"/>
      <c r="KUD2" s="545"/>
      <c r="KUE2" s="545"/>
      <c r="KUF2" s="546"/>
      <c r="KUG2" s="539"/>
      <c r="KUH2" s="545"/>
      <c r="KUI2" s="545"/>
      <c r="KUJ2" s="546"/>
      <c r="KUK2" s="539"/>
      <c r="KUL2" s="545"/>
      <c r="KUM2" s="545"/>
      <c r="KUN2" s="546"/>
      <c r="KUO2" s="539"/>
      <c r="KUP2" s="545"/>
      <c r="KUQ2" s="545"/>
      <c r="KUR2" s="546"/>
      <c r="KUS2" s="539"/>
      <c r="KUT2" s="545"/>
      <c r="KUU2" s="545"/>
      <c r="KUV2" s="546"/>
      <c r="KUW2" s="539"/>
      <c r="KUX2" s="545"/>
      <c r="KUY2" s="545"/>
      <c r="KUZ2" s="546"/>
      <c r="KVA2" s="539"/>
      <c r="KVB2" s="545"/>
      <c r="KVC2" s="545"/>
      <c r="KVD2" s="546"/>
      <c r="KVE2" s="539"/>
      <c r="KVF2" s="545"/>
      <c r="KVG2" s="545"/>
      <c r="KVH2" s="546"/>
      <c r="KVI2" s="539"/>
      <c r="KVJ2" s="545"/>
      <c r="KVK2" s="545"/>
      <c r="KVL2" s="546"/>
      <c r="KVM2" s="539"/>
      <c r="KVN2" s="545"/>
      <c r="KVO2" s="545"/>
      <c r="KVP2" s="546"/>
      <c r="KVQ2" s="539"/>
      <c r="KVR2" s="545"/>
      <c r="KVS2" s="545"/>
      <c r="KVT2" s="546"/>
      <c r="KVU2" s="539"/>
      <c r="KVV2" s="545"/>
      <c r="KVW2" s="545"/>
      <c r="KVX2" s="546"/>
      <c r="KVY2" s="539"/>
      <c r="KVZ2" s="545"/>
      <c r="KWA2" s="545"/>
      <c r="KWB2" s="546"/>
      <c r="KWC2" s="539"/>
      <c r="KWD2" s="545"/>
      <c r="KWE2" s="545"/>
      <c r="KWF2" s="546"/>
      <c r="KWG2" s="539"/>
      <c r="KWH2" s="545"/>
      <c r="KWI2" s="545"/>
      <c r="KWJ2" s="546"/>
      <c r="KWK2" s="539"/>
      <c r="KWL2" s="545"/>
      <c r="KWM2" s="545"/>
      <c r="KWN2" s="546"/>
      <c r="KWO2" s="539"/>
      <c r="KWP2" s="545"/>
      <c r="KWQ2" s="545"/>
      <c r="KWR2" s="546"/>
      <c r="KWS2" s="539"/>
      <c r="KWT2" s="545"/>
      <c r="KWU2" s="545"/>
      <c r="KWV2" s="546"/>
      <c r="KWW2" s="539"/>
      <c r="KWX2" s="545"/>
      <c r="KWY2" s="545"/>
      <c r="KWZ2" s="546"/>
      <c r="KXA2" s="539"/>
      <c r="KXB2" s="545"/>
      <c r="KXC2" s="545"/>
      <c r="KXD2" s="546"/>
      <c r="KXE2" s="539"/>
      <c r="KXF2" s="545"/>
      <c r="KXG2" s="545"/>
      <c r="KXH2" s="546"/>
      <c r="KXI2" s="539"/>
      <c r="KXJ2" s="545"/>
      <c r="KXK2" s="545"/>
      <c r="KXL2" s="546"/>
      <c r="KXM2" s="539"/>
      <c r="KXN2" s="545"/>
      <c r="KXO2" s="545"/>
      <c r="KXP2" s="546"/>
      <c r="KXQ2" s="539"/>
      <c r="KXR2" s="545"/>
      <c r="KXS2" s="545"/>
      <c r="KXT2" s="546"/>
      <c r="KXU2" s="539"/>
      <c r="KXV2" s="545"/>
      <c r="KXW2" s="545"/>
      <c r="KXX2" s="546"/>
      <c r="KXY2" s="539"/>
      <c r="KXZ2" s="545"/>
      <c r="KYA2" s="545"/>
      <c r="KYB2" s="546"/>
      <c r="KYC2" s="539"/>
      <c r="KYD2" s="545"/>
      <c r="KYE2" s="545"/>
      <c r="KYF2" s="546"/>
      <c r="KYG2" s="539"/>
      <c r="KYH2" s="545"/>
      <c r="KYI2" s="545"/>
      <c r="KYJ2" s="546"/>
      <c r="KYK2" s="539"/>
      <c r="KYL2" s="545"/>
      <c r="KYM2" s="545"/>
      <c r="KYN2" s="546"/>
      <c r="KYO2" s="539"/>
      <c r="KYP2" s="545"/>
      <c r="KYQ2" s="545"/>
      <c r="KYR2" s="546"/>
      <c r="KYS2" s="539"/>
      <c r="KYT2" s="545"/>
      <c r="KYU2" s="545"/>
      <c r="KYV2" s="546"/>
      <c r="KYW2" s="539"/>
      <c r="KYX2" s="545"/>
      <c r="KYY2" s="545"/>
      <c r="KYZ2" s="546"/>
      <c r="KZA2" s="539"/>
      <c r="KZB2" s="545"/>
      <c r="KZC2" s="545"/>
      <c r="KZD2" s="546"/>
      <c r="KZE2" s="539"/>
      <c r="KZF2" s="545"/>
      <c r="KZG2" s="545"/>
      <c r="KZH2" s="546"/>
      <c r="KZI2" s="539"/>
      <c r="KZJ2" s="545"/>
      <c r="KZK2" s="545"/>
      <c r="KZL2" s="546"/>
      <c r="KZM2" s="539"/>
      <c r="KZN2" s="545"/>
      <c r="KZO2" s="545"/>
      <c r="KZP2" s="546"/>
      <c r="KZQ2" s="539"/>
      <c r="KZR2" s="545"/>
      <c r="KZS2" s="545"/>
      <c r="KZT2" s="546"/>
      <c r="KZU2" s="539"/>
      <c r="KZV2" s="545"/>
      <c r="KZW2" s="545"/>
      <c r="KZX2" s="546"/>
      <c r="KZY2" s="539"/>
      <c r="KZZ2" s="545"/>
      <c r="LAA2" s="545"/>
      <c r="LAB2" s="546"/>
      <c r="LAC2" s="539"/>
      <c r="LAD2" s="545"/>
      <c r="LAE2" s="545"/>
      <c r="LAF2" s="546"/>
      <c r="LAG2" s="539"/>
      <c r="LAH2" s="545"/>
      <c r="LAI2" s="545"/>
      <c r="LAJ2" s="546"/>
      <c r="LAK2" s="539"/>
      <c r="LAL2" s="545"/>
      <c r="LAM2" s="545"/>
      <c r="LAN2" s="546"/>
      <c r="LAO2" s="539"/>
      <c r="LAP2" s="545"/>
      <c r="LAQ2" s="545"/>
      <c r="LAR2" s="546"/>
      <c r="LAS2" s="539"/>
      <c r="LAT2" s="545"/>
      <c r="LAU2" s="545"/>
      <c r="LAV2" s="546"/>
      <c r="LAW2" s="539"/>
      <c r="LAX2" s="545"/>
      <c r="LAY2" s="545"/>
      <c r="LAZ2" s="546"/>
      <c r="LBA2" s="539"/>
      <c r="LBB2" s="545"/>
      <c r="LBC2" s="545"/>
      <c r="LBD2" s="546"/>
      <c r="LBE2" s="539"/>
      <c r="LBF2" s="545"/>
      <c r="LBG2" s="545"/>
      <c r="LBH2" s="546"/>
      <c r="LBI2" s="539"/>
      <c r="LBJ2" s="545"/>
      <c r="LBK2" s="545"/>
      <c r="LBL2" s="546"/>
      <c r="LBM2" s="539"/>
      <c r="LBN2" s="545"/>
      <c r="LBO2" s="545"/>
      <c r="LBP2" s="546"/>
      <c r="LBQ2" s="539"/>
      <c r="LBR2" s="545"/>
      <c r="LBS2" s="545"/>
      <c r="LBT2" s="546"/>
      <c r="LBU2" s="539"/>
      <c r="LBV2" s="545"/>
      <c r="LBW2" s="545"/>
      <c r="LBX2" s="546"/>
      <c r="LBY2" s="539"/>
      <c r="LBZ2" s="545"/>
      <c r="LCA2" s="545"/>
      <c r="LCB2" s="546"/>
      <c r="LCC2" s="539"/>
      <c r="LCD2" s="545"/>
      <c r="LCE2" s="545"/>
      <c r="LCF2" s="546"/>
      <c r="LCG2" s="539"/>
      <c r="LCH2" s="545"/>
      <c r="LCI2" s="545"/>
      <c r="LCJ2" s="546"/>
      <c r="LCK2" s="539"/>
      <c r="LCL2" s="545"/>
      <c r="LCM2" s="545"/>
      <c r="LCN2" s="546"/>
      <c r="LCO2" s="539"/>
      <c r="LCP2" s="545"/>
      <c r="LCQ2" s="545"/>
      <c r="LCR2" s="546"/>
      <c r="LCS2" s="539"/>
      <c r="LCT2" s="545"/>
      <c r="LCU2" s="545"/>
      <c r="LCV2" s="546"/>
      <c r="LCW2" s="539"/>
      <c r="LCX2" s="545"/>
      <c r="LCY2" s="545"/>
      <c r="LCZ2" s="546"/>
      <c r="LDA2" s="539"/>
      <c r="LDB2" s="545"/>
      <c r="LDC2" s="545"/>
      <c r="LDD2" s="546"/>
      <c r="LDE2" s="539"/>
      <c r="LDF2" s="545"/>
      <c r="LDG2" s="545"/>
      <c r="LDH2" s="546"/>
      <c r="LDI2" s="539"/>
      <c r="LDJ2" s="545"/>
      <c r="LDK2" s="545"/>
      <c r="LDL2" s="546"/>
      <c r="LDM2" s="539"/>
      <c r="LDN2" s="545"/>
      <c r="LDO2" s="545"/>
      <c r="LDP2" s="546"/>
      <c r="LDQ2" s="539"/>
      <c r="LDR2" s="545"/>
      <c r="LDS2" s="545"/>
      <c r="LDT2" s="546"/>
      <c r="LDU2" s="539"/>
      <c r="LDV2" s="545"/>
      <c r="LDW2" s="545"/>
      <c r="LDX2" s="546"/>
      <c r="LDY2" s="539"/>
      <c r="LDZ2" s="545"/>
      <c r="LEA2" s="545"/>
      <c r="LEB2" s="546"/>
      <c r="LEC2" s="539"/>
      <c r="LED2" s="545"/>
      <c r="LEE2" s="545"/>
      <c r="LEF2" s="546"/>
      <c r="LEG2" s="539"/>
      <c r="LEH2" s="545"/>
      <c r="LEI2" s="545"/>
      <c r="LEJ2" s="546"/>
      <c r="LEK2" s="539"/>
      <c r="LEL2" s="545"/>
      <c r="LEM2" s="545"/>
      <c r="LEN2" s="546"/>
      <c r="LEO2" s="539"/>
      <c r="LEP2" s="545"/>
      <c r="LEQ2" s="545"/>
      <c r="LER2" s="546"/>
      <c r="LES2" s="539"/>
      <c r="LET2" s="545"/>
      <c r="LEU2" s="545"/>
      <c r="LEV2" s="546"/>
      <c r="LEW2" s="539"/>
      <c r="LEX2" s="545"/>
      <c r="LEY2" s="545"/>
      <c r="LEZ2" s="546"/>
      <c r="LFA2" s="539"/>
      <c r="LFB2" s="545"/>
      <c r="LFC2" s="545"/>
      <c r="LFD2" s="546"/>
      <c r="LFE2" s="539"/>
      <c r="LFF2" s="545"/>
      <c r="LFG2" s="545"/>
      <c r="LFH2" s="546"/>
      <c r="LFI2" s="539"/>
      <c r="LFJ2" s="545"/>
      <c r="LFK2" s="545"/>
      <c r="LFL2" s="546"/>
      <c r="LFM2" s="539"/>
      <c r="LFN2" s="545"/>
      <c r="LFO2" s="545"/>
      <c r="LFP2" s="546"/>
      <c r="LFQ2" s="539"/>
      <c r="LFR2" s="545"/>
      <c r="LFS2" s="545"/>
      <c r="LFT2" s="546"/>
      <c r="LFU2" s="539"/>
      <c r="LFV2" s="545"/>
      <c r="LFW2" s="545"/>
      <c r="LFX2" s="546"/>
      <c r="LFY2" s="539"/>
      <c r="LFZ2" s="545"/>
      <c r="LGA2" s="545"/>
      <c r="LGB2" s="546"/>
      <c r="LGC2" s="539"/>
      <c r="LGD2" s="545"/>
      <c r="LGE2" s="545"/>
      <c r="LGF2" s="546"/>
      <c r="LGG2" s="539"/>
      <c r="LGH2" s="545"/>
      <c r="LGI2" s="545"/>
      <c r="LGJ2" s="546"/>
      <c r="LGK2" s="539"/>
      <c r="LGL2" s="545"/>
      <c r="LGM2" s="545"/>
      <c r="LGN2" s="546"/>
      <c r="LGO2" s="539"/>
      <c r="LGP2" s="545"/>
      <c r="LGQ2" s="545"/>
      <c r="LGR2" s="546"/>
      <c r="LGS2" s="539"/>
      <c r="LGT2" s="545"/>
      <c r="LGU2" s="545"/>
      <c r="LGV2" s="546"/>
      <c r="LGW2" s="539"/>
      <c r="LGX2" s="545"/>
      <c r="LGY2" s="545"/>
      <c r="LGZ2" s="546"/>
      <c r="LHA2" s="539"/>
      <c r="LHB2" s="545"/>
      <c r="LHC2" s="545"/>
      <c r="LHD2" s="546"/>
      <c r="LHE2" s="539"/>
      <c r="LHF2" s="545"/>
      <c r="LHG2" s="545"/>
      <c r="LHH2" s="546"/>
      <c r="LHI2" s="539"/>
      <c r="LHJ2" s="545"/>
      <c r="LHK2" s="545"/>
      <c r="LHL2" s="546"/>
      <c r="LHM2" s="539"/>
      <c r="LHN2" s="545"/>
      <c r="LHO2" s="545"/>
      <c r="LHP2" s="546"/>
      <c r="LHQ2" s="539"/>
      <c r="LHR2" s="545"/>
      <c r="LHS2" s="545"/>
      <c r="LHT2" s="546"/>
      <c r="LHU2" s="539"/>
      <c r="LHV2" s="545"/>
      <c r="LHW2" s="545"/>
      <c r="LHX2" s="546"/>
      <c r="LHY2" s="539"/>
      <c r="LHZ2" s="545"/>
      <c r="LIA2" s="545"/>
      <c r="LIB2" s="546"/>
      <c r="LIC2" s="539"/>
      <c r="LID2" s="545"/>
      <c r="LIE2" s="545"/>
      <c r="LIF2" s="546"/>
      <c r="LIG2" s="539"/>
      <c r="LIH2" s="545"/>
      <c r="LII2" s="545"/>
      <c r="LIJ2" s="546"/>
      <c r="LIK2" s="539"/>
      <c r="LIL2" s="545"/>
      <c r="LIM2" s="545"/>
      <c r="LIN2" s="546"/>
      <c r="LIO2" s="539"/>
      <c r="LIP2" s="545"/>
      <c r="LIQ2" s="545"/>
      <c r="LIR2" s="546"/>
      <c r="LIS2" s="539"/>
      <c r="LIT2" s="545"/>
      <c r="LIU2" s="545"/>
      <c r="LIV2" s="546"/>
      <c r="LIW2" s="539"/>
      <c r="LIX2" s="545"/>
      <c r="LIY2" s="545"/>
      <c r="LIZ2" s="546"/>
      <c r="LJA2" s="539"/>
      <c r="LJB2" s="545"/>
      <c r="LJC2" s="545"/>
      <c r="LJD2" s="546"/>
      <c r="LJE2" s="539"/>
      <c r="LJF2" s="545"/>
      <c r="LJG2" s="545"/>
      <c r="LJH2" s="546"/>
      <c r="LJI2" s="539"/>
      <c r="LJJ2" s="545"/>
      <c r="LJK2" s="545"/>
      <c r="LJL2" s="546"/>
      <c r="LJM2" s="539"/>
      <c r="LJN2" s="545"/>
      <c r="LJO2" s="545"/>
      <c r="LJP2" s="546"/>
      <c r="LJQ2" s="539"/>
      <c r="LJR2" s="545"/>
      <c r="LJS2" s="545"/>
      <c r="LJT2" s="546"/>
      <c r="LJU2" s="539"/>
      <c r="LJV2" s="545"/>
      <c r="LJW2" s="545"/>
      <c r="LJX2" s="546"/>
      <c r="LJY2" s="539"/>
      <c r="LJZ2" s="545"/>
      <c r="LKA2" s="545"/>
      <c r="LKB2" s="546"/>
      <c r="LKC2" s="539"/>
      <c r="LKD2" s="545"/>
      <c r="LKE2" s="545"/>
      <c r="LKF2" s="546"/>
      <c r="LKG2" s="539"/>
      <c r="LKH2" s="545"/>
      <c r="LKI2" s="545"/>
      <c r="LKJ2" s="546"/>
      <c r="LKK2" s="539"/>
      <c r="LKL2" s="545"/>
      <c r="LKM2" s="545"/>
      <c r="LKN2" s="546"/>
      <c r="LKO2" s="539"/>
      <c r="LKP2" s="545"/>
      <c r="LKQ2" s="545"/>
      <c r="LKR2" s="546"/>
      <c r="LKS2" s="539"/>
      <c r="LKT2" s="545"/>
      <c r="LKU2" s="545"/>
      <c r="LKV2" s="546"/>
      <c r="LKW2" s="539"/>
      <c r="LKX2" s="545"/>
      <c r="LKY2" s="545"/>
      <c r="LKZ2" s="546"/>
      <c r="LLA2" s="539"/>
      <c r="LLB2" s="545"/>
      <c r="LLC2" s="545"/>
      <c r="LLD2" s="546"/>
      <c r="LLE2" s="539"/>
      <c r="LLF2" s="545"/>
      <c r="LLG2" s="545"/>
      <c r="LLH2" s="546"/>
      <c r="LLI2" s="539"/>
      <c r="LLJ2" s="545"/>
      <c r="LLK2" s="545"/>
      <c r="LLL2" s="546"/>
      <c r="LLM2" s="539"/>
      <c r="LLN2" s="545"/>
      <c r="LLO2" s="545"/>
      <c r="LLP2" s="546"/>
      <c r="LLQ2" s="539"/>
      <c r="LLR2" s="545"/>
      <c r="LLS2" s="545"/>
      <c r="LLT2" s="546"/>
      <c r="LLU2" s="539"/>
      <c r="LLV2" s="545"/>
      <c r="LLW2" s="545"/>
      <c r="LLX2" s="546"/>
      <c r="LLY2" s="539"/>
      <c r="LLZ2" s="545"/>
      <c r="LMA2" s="545"/>
      <c r="LMB2" s="546"/>
      <c r="LMC2" s="539"/>
      <c r="LMD2" s="545"/>
      <c r="LME2" s="545"/>
      <c r="LMF2" s="546"/>
      <c r="LMG2" s="539"/>
      <c r="LMH2" s="545"/>
      <c r="LMI2" s="545"/>
      <c r="LMJ2" s="546"/>
      <c r="LMK2" s="539"/>
      <c r="LML2" s="545"/>
      <c r="LMM2" s="545"/>
      <c r="LMN2" s="546"/>
      <c r="LMO2" s="539"/>
      <c r="LMP2" s="545"/>
      <c r="LMQ2" s="545"/>
      <c r="LMR2" s="546"/>
      <c r="LMS2" s="539"/>
      <c r="LMT2" s="545"/>
      <c r="LMU2" s="545"/>
      <c r="LMV2" s="546"/>
      <c r="LMW2" s="539"/>
      <c r="LMX2" s="545"/>
      <c r="LMY2" s="545"/>
      <c r="LMZ2" s="546"/>
      <c r="LNA2" s="539"/>
      <c r="LNB2" s="545"/>
      <c r="LNC2" s="545"/>
      <c r="LND2" s="546"/>
      <c r="LNE2" s="539"/>
      <c r="LNF2" s="545"/>
      <c r="LNG2" s="545"/>
      <c r="LNH2" s="546"/>
      <c r="LNI2" s="539"/>
      <c r="LNJ2" s="545"/>
      <c r="LNK2" s="545"/>
      <c r="LNL2" s="546"/>
      <c r="LNM2" s="539"/>
      <c r="LNN2" s="545"/>
      <c r="LNO2" s="545"/>
      <c r="LNP2" s="546"/>
      <c r="LNQ2" s="539"/>
      <c r="LNR2" s="545"/>
      <c r="LNS2" s="545"/>
      <c r="LNT2" s="546"/>
      <c r="LNU2" s="539"/>
      <c r="LNV2" s="545"/>
      <c r="LNW2" s="545"/>
      <c r="LNX2" s="546"/>
      <c r="LNY2" s="539"/>
      <c r="LNZ2" s="545"/>
      <c r="LOA2" s="545"/>
      <c r="LOB2" s="546"/>
      <c r="LOC2" s="539"/>
      <c r="LOD2" s="545"/>
      <c r="LOE2" s="545"/>
      <c r="LOF2" s="546"/>
      <c r="LOG2" s="539"/>
      <c r="LOH2" s="545"/>
      <c r="LOI2" s="545"/>
      <c r="LOJ2" s="546"/>
      <c r="LOK2" s="539"/>
      <c r="LOL2" s="545"/>
      <c r="LOM2" s="545"/>
      <c r="LON2" s="546"/>
      <c r="LOO2" s="539"/>
      <c r="LOP2" s="545"/>
      <c r="LOQ2" s="545"/>
      <c r="LOR2" s="546"/>
      <c r="LOS2" s="539"/>
      <c r="LOT2" s="545"/>
      <c r="LOU2" s="545"/>
      <c r="LOV2" s="546"/>
      <c r="LOW2" s="539"/>
      <c r="LOX2" s="545"/>
      <c r="LOY2" s="545"/>
      <c r="LOZ2" s="546"/>
      <c r="LPA2" s="539"/>
      <c r="LPB2" s="545"/>
      <c r="LPC2" s="545"/>
      <c r="LPD2" s="546"/>
      <c r="LPE2" s="539"/>
      <c r="LPF2" s="545"/>
      <c r="LPG2" s="545"/>
      <c r="LPH2" s="546"/>
      <c r="LPI2" s="539"/>
      <c r="LPJ2" s="545"/>
      <c r="LPK2" s="545"/>
      <c r="LPL2" s="546"/>
      <c r="LPM2" s="539"/>
      <c r="LPN2" s="545"/>
      <c r="LPO2" s="545"/>
      <c r="LPP2" s="546"/>
      <c r="LPQ2" s="539"/>
      <c r="LPR2" s="545"/>
      <c r="LPS2" s="545"/>
      <c r="LPT2" s="546"/>
      <c r="LPU2" s="539"/>
      <c r="LPV2" s="545"/>
      <c r="LPW2" s="545"/>
      <c r="LPX2" s="546"/>
      <c r="LPY2" s="539"/>
      <c r="LPZ2" s="545"/>
      <c r="LQA2" s="545"/>
      <c r="LQB2" s="546"/>
      <c r="LQC2" s="539"/>
      <c r="LQD2" s="545"/>
      <c r="LQE2" s="545"/>
      <c r="LQF2" s="546"/>
      <c r="LQG2" s="539"/>
      <c r="LQH2" s="545"/>
      <c r="LQI2" s="545"/>
      <c r="LQJ2" s="546"/>
      <c r="LQK2" s="539"/>
      <c r="LQL2" s="545"/>
      <c r="LQM2" s="545"/>
      <c r="LQN2" s="546"/>
      <c r="LQO2" s="539"/>
      <c r="LQP2" s="545"/>
      <c r="LQQ2" s="545"/>
      <c r="LQR2" s="546"/>
      <c r="LQS2" s="539"/>
      <c r="LQT2" s="545"/>
      <c r="LQU2" s="545"/>
      <c r="LQV2" s="546"/>
      <c r="LQW2" s="539"/>
      <c r="LQX2" s="545"/>
      <c r="LQY2" s="545"/>
      <c r="LQZ2" s="546"/>
      <c r="LRA2" s="539"/>
      <c r="LRB2" s="545"/>
      <c r="LRC2" s="545"/>
      <c r="LRD2" s="546"/>
      <c r="LRE2" s="539"/>
      <c r="LRF2" s="545"/>
      <c r="LRG2" s="545"/>
      <c r="LRH2" s="546"/>
      <c r="LRI2" s="539"/>
      <c r="LRJ2" s="545"/>
      <c r="LRK2" s="545"/>
      <c r="LRL2" s="546"/>
      <c r="LRM2" s="539"/>
      <c r="LRN2" s="545"/>
      <c r="LRO2" s="545"/>
      <c r="LRP2" s="546"/>
      <c r="LRQ2" s="539"/>
      <c r="LRR2" s="545"/>
      <c r="LRS2" s="545"/>
      <c r="LRT2" s="546"/>
      <c r="LRU2" s="539"/>
      <c r="LRV2" s="545"/>
      <c r="LRW2" s="545"/>
      <c r="LRX2" s="546"/>
      <c r="LRY2" s="539"/>
      <c r="LRZ2" s="545"/>
      <c r="LSA2" s="545"/>
      <c r="LSB2" s="546"/>
      <c r="LSC2" s="539"/>
      <c r="LSD2" s="545"/>
      <c r="LSE2" s="545"/>
      <c r="LSF2" s="546"/>
      <c r="LSG2" s="539"/>
      <c r="LSH2" s="545"/>
      <c r="LSI2" s="545"/>
      <c r="LSJ2" s="546"/>
      <c r="LSK2" s="539"/>
      <c r="LSL2" s="545"/>
      <c r="LSM2" s="545"/>
      <c r="LSN2" s="546"/>
      <c r="LSO2" s="539"/>
      <c r="LSP2" s="545"/>
      <c r="LSQ2" s="545"/>
      <c r="LSR2" s="546"/>
      <c r="LSS2" s="539"/>
      <c r="LST2" s="545"/>
      <c r="LSU2" s="545"/>
      <c r="LSV2" s="546"/>
      <c r="LSW2" s="539"/>
      <c r="LSX2" s="545"/>
      <c r="LSY2" s="545"/>
      <c r="LSZ2" s="546"/>
      <c r="LTA2" s="539"/>
      <c r="LTB2" s="545"/>
      <c r="LTC2" s="545"/>
      <c r="LTD2" s="546"/>
      <c r="LTE2" s="539"/>
      <c r="LTF2" s="545"/>
      <c r="LTG2" s="545"/>
      <c r="LTH2" s="546"/>
      <c r="LTI2" s="539"/>
      <c r="LTJ2" s="545"/>
      <c r="LTK2" s="545"/>
      <c r="LTL2" s="546"/>
      <c r="LTM2" s="539"/>
      <c r="LTN2" s="545"/>
      <c r="LTO2" s="545"/>
      <c r="LTP2" s="546"/>
      <c r="LTQ2" s="539"/>
      <c r="LTR2" s="545"/>
      <c r="LTS2" s="545"/>
      <c r="LTT2" s="546"/>
      <c r="LTU2" s="539"/>
      <c r="LTV2" s="545"/>
      <c r="LTW2" s="545"/>
      <c r="LTX2" s="546"/>
      <c r="LTY2" s="539"/>
      <c r="LTZ2" s="545"/>
      <c r="LUA2" s="545"/>
      <c r="LUB2" s="546"/>
      <c r="LUC2" s="539"/>
      <c r="LUD2" s="545"/>
      <c r="LUE2" s="545"/>
      <c r="LUF2" s="546"/>
      <c r="LUG2" s="539"/>
      <c r="LUH2" s="545"/>
      <c r="LUI2" s="545"/>
      <c r="LUJ2" s="546"/>
      <c r="LUK2" s="539"/>
      <c r="LUL2" s="545"/>
      <c r="LUM2" s="545"/>
      <c r="LUN2" s="546"/>
      <c r="LUO2" s="539"/>
      <c r="LUP2" s="545"/>
      <c r="LUQ2" s="545"/>
      <c r="LUR2" s="546"/>
      <c r="LUS2" s="539"/>
      <c r="LUT2" s="545"/>
      <c r="LUU2" s="545"/>
      <c r="LUV2" s="546"/>
      <c r="LUW2" s="539"/>
      <c r="LUX2" s="545"/>
      <c r="LUY2" s="545"/>
      <c r="LUZ2" s="546"/>
      <c r="LVA2" s="539"/>
      <c r="LVB2" s="545"/>
      <c r="LVC2" s="545"/>
      <c r="LVD2" s="546"/>
      <c r="LVE2" s="539"/>
      <c r="LVF2" s="545"/>
      <c r="LVG2" s="545"/>
      <c r="LVH2" s="546"/>
      <c r="LVI2" s="539"/>
      <c r="LVJ2" s="545"/>
      <c r="LVK2" s="545"/>
      <c r="LVL2" s="546"/>
      <c r="LVM2" s="539"/>
      <c r="LVN2" s="545"/>
      <c r="LVO2" s="545"/>
      <c r="LVP2" s="546"/>
      <c r="LVQ2" s="539"/>
      <c r="LVR2" s="545"/>
      <c r="LVS2" s="545"/>
      <c r="LVT2" s="546"/>
      <c r="LVU2" s="539"/>
      <c r="LVV2" s="545"/>
      <c r="LVW2" s="545"/>
      <c r="LVX2" s="546"/>
      <c r="LVY2" s="539"/>
      <c r="LVZ2" s="545"/>
      <c r="LWA2" s="545"/>
      <c r="LWB2" s="546"/>
      <c r="LWC2" s="539"/>
      <c r="LWD2" s="545"/>
      <c r="LWE2" s="545"/>
      <c r="LWF2" s="546"/>
      <c r="LWG2" s="539"/>
      <c r="LWH2" s="545"/>
      <c r="LWI2" s="545"/>
      <c r="LWJ2" s="546"/>
      <c r="LWK2" s="539"/>
      <c r="LWL2" s="545"/>
      <c r="LWM2" s="545"/>
      <c r="LWN2" s="546"/>
      <c r="LWO2" s="539"/>
      <c r="LWP2" s="545"/>
      <c r="LWQ2" s="545"/>
      <c r="LWR2" s="546"/>
      <c r="LWS2" s="539"/>
      <c r="LWT2" s="545"/>
      <c r="LWU2" s="545"/>
      <c r="LWV2" s="546"/>
      <c r="LWW2" s="539"/>
      <c r="LWX2" s="545"/>
      <c r="LWY2" s="545"/>
      <c r="LWZ2" s="546"/>
      <c r="LXA2" s="539"/>
      <c r="LXB2" s="545"/>
      <c r="LXC2" s="545"/>
      <c r="LXD2" s="546"/>
      <c r="LXE2" s="539"/>
      <c r="LXF2" s="545"/>
      <c r="LXG2" s="545"/>
      <c r="LXH2" s="546"/>
      <c r="LXI2" s="539"/>
      <c r="LXJ2" s="545"/>
      <c r="LXK2" s="545"/>
      <c r="LXL2" s="546"/>
      <c r="LXM2" s="539"/>
      <c r="LXN2" s="545"/>
      <c r="LXO2" s="545"/>
      <c r="LXP2" s="546"/>
      <c r="LXQ2" s="539"/>
      <c r="LXR2" s="545"/>
      <c r="LXS2" s="545"/>
      <c r="LXT2" s="546"/>
      <c r="LXU2" s="539"/>
      <c r="LXV2" s="545"/>
      <c r="LXW2" s="545"/>
      <c r="LXX2" s="546"/>
      <c r="LXY2" s="539"/>
      <c r="LXZ2" s="545"/>
      <c r="LYA2" s="545"/>
      <c r="LYB2" s="546"/>
      <c r="LYC2" s="539"/>
      <c r="LYD2" s="545"/>
      <c r="LYE2" s="545"/>
      <c r="LYF2" s="546"/>
      <c r="LYG2" s="539"/>
      <c r="LYH2" s="545"/>
      <c r="LYI2" s="545"/>
      <c r="LYJ2" s="546"/>
      <c r="LYK2" s="539"/>
      <c r="LYL2" s="545"/>
      <c r="LYM2" s="545"/>
      <c r="LYN2" s="546"/>
      <c r="LYO2" s="539"/>
      <c r="LYP2" s="545"/>
      <c r="LYQ2" s="545"/>
      <c r="LYR2" s="546"/>
      <c r="LYS2" s="539"/>
      <c r="LYT2" s="545"/>
      <c r="LYU2" s="545"/>
      <c r="LYV2" s="546"/>
      <c r="LYW2" s="539"/>
      <c r="LYX2" s="545"/>
      <c r="LYY2" s="545"/>
      <c r="LYZ2" s="546"/>
      <c r="LZA2" s="539"/>
      <c r="LZB2" s="545"/>
      <c r="LZC2" s="545"/>
      <c r="LZD2" s="546"/>
      <c r="LZE2" s="539"/>
      <c r="LZF2" s="545"/>
      <c r="LZG2" s="545"/>
      <c r="LZH2" s="546"/>
      <c r="LZI2" s="539"/>
      <c r="LZJ2" s="545"/>
      <c r="LZK2" s="545"/>
      <c r="LZL2" s="546"/>
      <c r="LZM2" s="539"/>
      <c r="LZN2" s="545"/>
      <c r="LZO2" s="545"/>
      <c r="LZP2" s="546"/>
      <c r="LZQ2" s="539"/>
      <c r="LZR2" s="545"/>
      <c r="LZS2" s="545"/>
      <c r="LZT2" s="546"/>
      <c r="LZU2" s="539"/>
      <c r="LZV2" s="545"/>
      <c r="LZW2" s="545"/>
      <c r="LZX2" s="546"/>
      <c r="LZY2" s="539"/>
      <c r="LZZ2" s="545"/>
      <c r="MAA2" s="545"/>
      <c r="MAB2" s="546"/>
      <c r="MAC2" s="539"/>
      <c r="MAD2" s="545"/>
      <c r="MAE2" s="545"/>
      <c r="MAF2" s="546"/>
      <c r="MAG2" s="539"/>
      <c r="MAH2" s="545"/>
      <c r="MAI2" s="545"/>
      <c r="MAJ2" s="546"/>
      <c r="MAK2" s="539"/>
      <c r="MAL2" s="545"/>
      <c r="MAM2" s="545"/>
      <c r="MAN2" s="546"/>
      <c r="MAO2" s="539"/>
      <c r="MAP2" s="545"/>
      <c r="MAQ2" s="545"/>
      <c r="MAR2" s="546"/>
      <c r="MAS2" s="539"/>
      <c r="MAT2" s="545"/>
      <c r="MAU2" s="545"/>
      <c r="MAV2" s="546"/>
      <c r="MAW2" s="539"/>
      <c r="MAX2" s="545"/>
      <c r="MAY2" s="545"/>
      <c r="MAZ2" s="546"/>
      <c r="MBA2" s="539"/>
      <c r="MBB2" s="545"/>
      <c r="MBC2" s="545"/>
      <c r="MBD2" s="546"/>
      <c r="MBE2" s="539"/>
      <c r="MBF2" s="545"/>
      <c r="MBG2" s="545"/>
      <c r="MBH2" s="546"/>
      <c r="MBI2" s="539"/>
      <c r="MBJ2" s="545"/>
      <c r="MBK2" s="545"/>
      <c r="MBL2" s="546"/>
      <c r="MBM2" s="539"/>
      <c r="MBN2" s="545"/>
      <c r="MBO2" s="545"/>
      <c r="MBP2" s="546"/>
      <c r="MBQ2" s="539"/>
      <c r="MBR2" s="545"/>
      <c r="MBS2" s="545"/>
      <c r="MBT2" s="546"/>
      <c r="MBU2" s="539"/>
      <c r="MBV2" s="545"/>
      <c r="MBW2" s="545"/>
      <c r="MBX2" s="546"/>
      <c r="MBY2" s="539"/>
      <c r="MBZ2" s="545"/>
      <c r="MCA2" s="545"/>
      <c r="MCB2" s="546"/>
      <c r="MCC2" s="539"/>
      <c r="MCD2" s="545"/>
      <c r="MCE2" s="545"/>
      <c r="MCF2" s="546"/>
      <c r="MCG2" s="539"/>
      <c r="MCH2" s="545"/>
      <c r="MCI2" s="545"/>
      <c r="MCJ2" s="546"/>
      <c r="MCK2" s="539"/>
      <c r="MCL2" s="545"/>
      <c r="MCM2" s="545"/>
      <c r="MCN2" s="546"/>
      <c r="MCO2" s="539"/>
      <c r="MCP2" s="545"/>
      <c r="MCQ2" s="545"/>
      <c r="MCR2" s="546"/>
      <c r="MCS2" s="539"/>
      <c r="MCT2" s="545"/>
      <c r="MCU2" s="545"/>
      <c r="MCV2" s="546"/>
      <c r="MCW2" s="539"/>
      <c r="MCX2" s="545"/>
      <c r="MCY2" s="545"/>
      <c r="MCZ2" s="546"/>
      <c r="MDA2" s="539"/>
      <c r="MDB2" s="545"/>
      <c r="MDC2" s="545"/>
      <c r="MDD2" s="546"/>
      <c r="MDE2" s="539"/>
      <c r="MDF2" s="545"/>
      <c r="MDG2" s="545"/>
      <c r="MDH2" s="546"/>
      <c r="MDI2" s="539"/>
      <c r="MDJ2" s="545"/>
      <c r="MDK2" s="545"/>
      <c r="MDL2" s="546"/>
      <c r="MDM2" s="539"/>
      <c r="MDN2" s="545"/>
      <c r="MDO2" s="545"/>
      <c r="MDP2" s="546"/>
      <c r="MDQ2" s="539"/>
      <c r="MDR2" s="545"/>
      <c r="MDS2" s="545"/>
      <c r="MDT2" s="546"/>
      <c r="MDU2" s="539"/>
      <c r="MDV2" s="545"/>
      <c r="MDW2" s="545"/>
      <c r="MDX2" s="546"/>
      <c r="MDY2" s="539"/>
      <c r="MDZ2" s="545"/>
      <c r="MEA2" s="545"/>
      <c r="MEB2" s="546"/>
      <c r="MEC2" s="539"/>
      <c r="MED2" s="545"/>
      <c r="MEE2" s="545"/>
      <c r="MEF2" s="546"/>
      <c r="MEG2" s="539"/>
      <c r="MEH2" s="545"/>
      <c r="MEI2" s="545"/>
      <c r="MEJ2" s="546"/>
      <c r="MEK2" s="539"/>
      <c r="MEL2" s="545"/>
      <c r="MEM2" s="545"/>
      <c r="MEN2" s="546"/>
      <c r="MEO2" s="539"/>
      <c r="MEP2" s="545"/>
      <c r="MEQ2" s="545"/>
      <c r="MER2" s="546"/>
      <c r="MES2" s="539"/>
      <c r="MET2" s="545"/>
      <c r="MEU2" s="545"/>
      <c r="MEV2" s="546"/>
      <c r="MEW2" s="539"/>
      <c r="MEX2" s="545"/>
      <c r="MEY2" s="545"/>
      <c r="MEZ2" s="546"/>
      <c r="MFA2" s="539"/>
      <c r="MFB2" s="545"/>
      <c r="MFC2" s="545"/>
      <c r="MFD2" s="546"/>
      <c r="MFE2" s="539"/>
      <c r="MFF2" s="545"/>
      <c r="MFG2" s="545"/>
      <c r="MFH2" s="546"/>
      <c r="MFI2" s="539"/>
      <c r="MFJ2" s="545"/>
      <c r="MFK2" s="545"/>
      <c r="MFL2" s="546"/>
      <c r="MFM2" s="539"/>
      <c r="MFN2" s="545"/>
      <c r="MFO2" s="545"/>
      <c r="MFP2" s="546"/>
      <c r="MFQ2" s="539"/>
      <c r="MFR2" s="545"/>
      <c r="MFS2" s="545"/>
      <c r="MFT2" s="546"/>
      <c r="MFU2" s="539"/>
      <c r="MFV2" s="545"/>
      <c r="MFW2" s="545"/>
      <c r="MFX2" s="546"/>
      <c r="MFY2" s="539"/>
      <c r="MFZ2" s="545"/>
      <c r="MGA2" s="545"/>
      <c r="MGB2" s="546"/>
      <c r="MGC2" s="539"/>
      <c r="MGD2" s="545"/>
      <c r="MGE2" s="545"/>
      <c r="MGF2" s="546"/>
      <c r="MGG2" s="539"/>
      <c r="MGH2" s="545"/>
      <c r="MGI2" s="545"/>
      <c r="MGJ2" s="546"/>
      <c r="MGK2" s="539"/>
      <c r="MGL2" s="545"/>
      <c r="MGM2" s="545"/>
      <c r="MGN2" s="546"/>
      <c r="MGO2" s="539"/>
      <c r="MGP2" s="545"/>
      <c r="MGQ2" s="545"/>
      <c r="MGR2" s="546"/>
      <c r="MGS2" s="539"/>
      <c r="MGT2" s="545"/>
      <c r="MGU2" s="545"/>
      <c r="MGV2" s="546"/>
      <c r="MGW2" s="539"/>
      <c r="MGX2" s="545"/>
      <c r="MGY2" s="545"/>
      <c r="MGZ2" s="546"/>
      <c r="MHA2" s="539"/>
      <c r="MHB2" s="545"/>
      <c r="MHC2" s="545"/>
      <c r="MHD2" s="546"/>
      <c r="MHE2" s="539"/>
      <c r="MHF2" s="545"/>
      <c r="MHG2" s="545"/>
      <c r="MHH2" s="546"/>
      <c r="MHI2" s="539"/>
      <c r="MHJ2" s="545"/>
      <c r="MHK2" s="545"/>
      <c r="MHL2" s="546"/>
      <c r="MHM2" s="539"/>
      <c r="MHN2" s="545"/>
      <c r="MHO2" s="545"/>
      <c r="MHP2" s="546"/>
      <c r="MHQ2" s="539"/>
      <c r="MHR2" s="545"/>
      <c r="MHS2" s="545"/>
      <c r="MHT2" s="546"/>
      <c r="MHU2" s="539"/>
      <c r="MHV2" s="545"/>
      <c r="MHW2" s="545"/>
      <c r="MHX2" s="546"/>
      <c r="MHY2" s="539"/>
      <c r="MHZ2" s="545"/>
      <c r="MIA2" s="545"/>
      <c r="MIB2" s="546"/>
      <c r="MIC2" s="539"/>
      <c r="MID2" s="545"/>
      <c r="MIE2" s="545"/>
      <c r="MIF2" s="546"/>
      <c r="MIG2" s="539"/>
      <c r="MIH2" s="545"/>
      <c r="MII2" s="545"/>
      <c r="MIJ2" s="546"/>
      <c r="MIK2" s="539"/>
      <c r="MIL2" s="545"/>
      <c r="MIM2" s="545"/>
      <c r="MIN2" s="546"/>
      <c r="MIO2" s="539"/>
      <c r="MIP2" s="545"/>
      <c r="MIQ2" s="545"/>
      <c r="MIR2" s="546"/>
      <c r="MIS2" s="539"/>
      <c r="MIT2" s="545"/>
      <c r="MIU2" s="545"/>
      <c r="MIV2" s="546"/>
      <c r="MIW2" s="539"/>
      <c r="MIX2" s="545"/>
      <c r="MIY2" s="545"/>
      <c r="MIZ2" s="546"/>
      <c r="MJA2" s="539"/>
      <c r="MJB2" s="545"/>
      <c r="MJC2" s="545"/>
      <c r="MJD2" s="546"/>
      <c r="MJE2" s="539"/>
      <c r="MJF2" s="545"/>
      <c r="MJG2" s="545"/>
      <c r="MJH2" s="546"/>
      <c r="MJI2" s="539"/>
      <c r="MJJ2" s="545"/>
      <c r="MJK2" s="545"/>
      <c r="MJL2" s="546"/>
      <c r="MJM2" s="539"/>
      <c r="MJN2" s="545"/>
      <c r="MJO2" s="545"/>
      <c r="MJP2" s="546"/>
      <c r="MJQ2" s="539"/>
      <c r="MJR2" s="545"/>
      <c r="MJS2" s="545"/>
      <c r="MJT2" s="546"/>
      <c r="MJU2" s="539"/>
      <c r="MJV2" s="545"/>
      <c r="MJW2" s="545"/>
      <c r="MJX2" s="546"/>
      <c r="MJY2" s="539"/>
      <c r="MJZ2" s="545"/>
      <c r="MKA2" s="545"/>
      <c r="MKB2" s="546"/>
      <c r="MKC2" s="539"/>
      <c r="MKD2" s="545"/>
      <c r="MKE2" s="545"/>
      <c r="MKF2" s="546"/>
      <c r="MKG2" s="539"/>
      <c r="MKH2" s="545"/>
      <c r="MKI2" s="545"/>
      <c r="MKJ2" s="546"/>
      <c r="MKK2" s="539"/>
      <c r="MKL2" s="545"/>
      <c r="MKM2" s="545"/>
      <c r="MKN2" s="546"/>
      <c r="MKO2" s="539"/>
      <c r="MKP2" s="545"/>
      <c r="MKQ2" s="545"/>
      <c r="MKR2" s="546"/>
      <c r="MKS2" s="539"/>
      <c r="MKT2" s="545"/>
      <c r="MKU2" s="545"/>
      <c r="MKV2" s="546"/>
      <c r="MKW2" s="539"/>
      <c r="MKX2" s="545"/>
      <c r="MKY2" s="545"/>
      <c r="MKZ2" s="546"/>
      <c r="MLA2" s="539"/>
      <c r="MLB2" s="545"/>
      <c r="MLC2" s="545"/>
      <c r="MLD2" s="546"/>
      <c r="MLE2" s="539"/>
      <c r="MLF2" s="545"/>
      <c r="MLG2" s="545"/>
      <c r="MLH2" s="546"/>
      <c r="MLI2" s="539"/>
      <c r="MLJ2" s="545"/>
      <c r="MLK2" s="545"/>
      <c r="MLL2" s="546"/>
      <c r="MLM2" s="539"/>
      <c r="MLN2" s="545"/>
      <c r="MLO2" s="545"/>
      <c r="MLP2" s="546"/>
      <c r="MLQ2" s="539"/>
      <c r="MLR2" s="545"/>
      <c r="MLS2" s="545"/>
      <c r="MLT2" s="546"/>
      <c r="MLU2" s="539"/>
      <c r="MLV2" s="545"/>
      <c r="MLW2" s="545"/>
      <c r="MLX2" s="546"/>
      <c r="MLY2" s="539"/>
      <c r="MLZ2" s="545"/>
      <c r="MMA2" s="545"/>
      <c r="MMB2" s="546"/>
      <c r="MMC2" s="539"/>
      <c r="MMD2" s="545"/>
      <c r="MME2" s="545"/>
      <c r="MMF2" s="546"/>
      <c r="MMG2" s="539"/>
      <c r="MMH2" s="545"/>
      <c r="MMI2" s="545"/>
      <c r="MMJ2" s="546"/>
      <c r="MMK2" s="539"/>
      <c r="MML2" s="545"/>
      <c r="MMM2" s="545"/>
      <c r="MMN2" s="546"/>
      <c r="MMO2" s="539"/>
      <c r="MMP2" s="545"/>
      <c r="MMQ2" s="545"/>
      <c r="MMR2" s="546"/>
      <c r="MMS2" s="539"/>
      <c r="MMT2" s="545"/>
      <c r="MMU2" s="545"/>
      <c r="MMV2" s="546"/>
      <c r="MMW2" s="539"/>
      <c r="MMX2" s="545"/>
      <c r="MMY2" s="545"/>
      <c r="MMZ2" s="546"/>
      <c r="MNA2" s="539"/>
      <c r="MNB2" s="545"/>
      <c r="MNC2" s="545"/>
      <c r="MND2" s="546"/>
      <c r="MNE2" s="539"/>
      <c r="MNF2" s="545"/>
      <c r="MNG2" s="545"/>
      <c r="MNH2" s="546"/>
      <c r="MNI2" s="539"/>
      <c r="MNJ2" s="545"/>
      <c r="MNK2" s="545"/>
      <c r="MNL2" s="546"/>
      <c r="MNM2" s="539"/>
      <c r="MNN2" s="545"/>
      <c r="MNO2" s="545"/>
      <c r="MNP2" s="546"/>
      <c r="MNQ2" s="539"/>
      <c r="MNR2" s="545"/>
      <c r="MNS2" s="545"/>
      <c r="MNT2" s="546"/>
      <c r="MNU2" s="539"/>
      <c r="MNV2" s="545"/>
      <c r="MNW2" s="545"/>
      <c r="MNX2" s="546"/>
      <c r="MNY2" s="539"/>
      <c r="MNZ2" s="545"/>
      <c r="MOA2" s="545"/>
      <c r="MOB2" s="546"/>
      <c r="MOC2" s="539"/>
      <c r="MOD2" s="545"/>
      <c r="MOE2" s="545"/>
      <c r="MOF2" s="546"/>
      <c r="MOG2" s="539"/>
      <c r="MOH2" s="545"/>
      <c r="MOI2" s="545"/>
      <c r="MOJ2" s="546"/>
      <c r="MOK2" s="539"/>
      <c r="MOL2" s="545"/>
      <c r="MOM2" s="545"/>
      <c r="MON2" s="546"/>
      <c r="MOO2" s="539"/>
      <c r="MOP2" s="545"/>
      <c r="MOQ2" s="545"/>
      <c r="MOR2" s="546"/>
      <c r="MOS2" s="539"/>
      <c r="MOT2" s="545"/>
      <c r="MOU2" s="545"/>
      <c r="MOV2" s="546"/>
      <c r="MOW2" s="539"/>
      <c r="MOX2" s="545"/>
      <c r="MOY2" s="545"/>
      <c r="MOZ2" s="546"/>
      <c r="MPA2" s="539"/>
      <c r="MPB2" s="545"/>
      <c r="MPC2" s="545"/>
      <c r="MPD2" s="546"/>
      <c r="MPE2" s="539"/>
      <c r="MPF2" s="545"/>
      <c r="MPG2" s="545"/>
      <c r="MPH2" s="546"/>
      <c r="MPI2" s="539"/>
      <c r="MPJ2" s="545"/>
      <c r="MPK2" s="545"/>
      <c r="MPL2" s="546"/>
      <c r="MPM2" s="539"/>
      <c r="MPN2" s="545"/>
      <c r="MPO2" s="545"/>
      <c r="MPP2" s="546"/>
      <c r="MPQ2" s="539"/>
      <c r="MPR2" s="545"/>
      <c r="MPS2" s="545"/>
      <c r="MPT2" s="546"/>
      <c r="MPU2" s="539"/>
      <c r="MPV2" s="545"/>
      <c r="MPW2" s="545"/>
      <c r="MPX2" s="546"/>
      <c r="MPY2" s="539"/>
      <c r="MPZ2" s="545"/>
      <c r="MQA2" s="545"/>
      <c r="MQB2" s="546"/>
      <c r="MQC2" s="539"/>
      <c r="MQD2" s="545"/>
      <c r="MQE2" s="545"/>
      <c r="MQF2" s="546"/>
      <c r="MQG2" s="539"/>
      <c r="MQH2" s="545"/>
      <c r="MQI2" s="545"/>
      <c r="MQJ2" s="546"/>
      <c r="MQK2" s="539"/>
      <c r="MQL2" s="545"/>
      <c r="MQM2" s="545"/>
      <c r="MQN2" s="546"/>
      <c r="MQO2" s="539"/>
      <c r="MQP2" s="545"/>
      <c r="MQQ2" s="545"/>
      <c r="MQR2" s="546"/>
      <c r="MQS2" s="539"/>
      <c r="MQT2" s="545"/>
      <c r="MQU2" s="545"/>
      <c r="MQV2" s="546"/>
      <c r="MQW2" s="539"/>
      <c r="MQX2" s="545"/>
      <c r="MQY2" s="545"/>
      <c r="MQZ2" s="546"/>
      <c r="MRA2" s="539"/>
      <c r="MRB2" s="545"/>
      <c r="MRC2" s="545"/>
      <c r="MRD2" s="546"/>
      <c r="MRE2" s="539"/>
      <c r="MRF2" s="545"/>
      <c r="MRG2" s="545"/>
      <c r="MRH2" s="546"/>
      <c r="MRI2" s="539"/>
      <c r="MRJ2" s="545"/>
      <c r="MRK2" s="545"/>
      <c r="MRL2" s="546"/>
      <c r="MRM2" s="539"/>
      <c r="MRN2" s="545"/>
      <c r="MRO2" s="545"/>
      <c r="MRP2" s="546"/>
      <c r="MRQ2" s="539"/>
      <c r="MRR2" s="545"/>
      <c r="MRS2" s="545"/>
      <c r="MRT2" s="546"/>
      <c r="MRU2" s="539"/>
      <c r="MRV2" s="545"/>
      <c r="MRW2" s="545"/>
      <c r="MRX2" s="546"/>
      <c r="MRY2" s="539"/>
      <c r="MRZ2" s="545"/>
      <c r="MSA2" s="545"/>
      <c r="MSB2" s="546"/>
      <c r="MSC2" s="539"/>
      <c r="MSD2" s="545"/>
      <c r="MSE2" s="545"/>
      <c r="MSF2" s="546"/>
      <c r="MSG2" s="539"/>
      <c r="MSH2" s="545"/>
      <c r="MSI2" s="545"/>
      <c r="MSJ2" s="546"/>
      <c r="MSK2" s="539"/>
      <c r="MSL2" s="545"/>
      <c r="MSM2" s="545"/>
      <c r="MSN2" s="546"/>
      <c r="MSO2" s="539"/>
      <c r="MSP2" s="545"/>
      <c r="MSQ2" s="545"/>
      <c r="MSR2" s="546"/>
      <c r="MSS2" s="539"/>
      <c r="MST2" s="545"/>
      <c r="MSU2" s="545"/>
      <c r="MSV2" s="546"/>
      <c r="MSW2" s="539"/>
      <c r="MSX2" s="545"/>
      <c r="MSY2" s="545"/>
      <c r="MSZ2" s="546"/>
      <c r="MTA2" s="539"/>
      <c r="MTB2" s="545"/>
      <c r="MTC2" s="545"/>
      <c r="MTD2" s="546"/>
      <c r="MTE2" s="539"/>
      <c r="MTF2" s="545"/>
      <c r="MTG2" s="545"/>
      <c r="MTH2" s="546"/>
      <c r="MTI2" s="539"/>
      <c r="MTJ2" s="545"/>
      <c r="MTK2" s="545"/>
      <c r="MTL2" s="546"/>
      <c r="MTM2" s="539"/>
      <c r="MTN2" s="545"/>
      <c r="MTO2" s="545"/>
      <c r="MTP2" s="546"/>
      <c r="MTQ2" s="539"/>
      <c r="MTR2" s="545"/>
      <c r="MTS2" s="545"/>
      <c r="MTT2" s="546"/>
      <c r="MTU2" s="539"/>
      <c r="MTV2" s="545"/>
      <c r="MTW2" s="545"/>
      <c r="MTX2" s="546"/>
      <c r="MTY2" s="539"/>
      <c r="MTZ2" s="545"/>
      <c r="MUA2" s="545"/>
      <c r="MUB2" s="546"/>
      <c r="MUC2" s="539"/>
      <c r="MUD2" s="545"/>
      <c r="MUE2" s="545"/>
      <c r="MUF2" s="546"/>
      <c r="MUG2" s="539"/>
      <c r="MUH2" s="545"/>
      <c r="MUI2" s="545"/>
      <c r="MUJ2" s="546"/>
      <c r="MUK2" s="539"/>
      <c r="MUL2" s="545"/>
      <c r="MUM2" s="545"/>
      <c r="MUN2" s="546"/>
      <c r="MUO2" s="539"/>
      <c r="MUP2" s="545"/>
      <c r="MUQ2" s="545"/>
      <c r="MUR2" s="546"/>
      <c r="MUS2" s="539"/>
      <c r="MUT2" s="545"/>
      <c r="MUU2" s="545"/>
      <c r="MUV2" s="546"/>
      <c r="MUW2" s="539"/>
      <c r="MUX2" s="545"/>
      <c r="MUY2" s="545"/>
      <c r="MUZ2" s="546"/>
      <c r="MVA2" s="539"/>
      <c r="MVB2" s="545"/>
      <c r="MVC2" s="545"/>
      <c r="MVD2" s="546"/>
      <c r="MVE2" s="539"/>
      <c r="MVF2" s="545"/>
      <c r="MVG2" s="545"/>
      <c r="MVH2" s="546"/>
      <c r="MVI2" s="539"/>
      <c r="MVJ2" s="545"/>
      <c r="MVK2" s="545"/>
      <c r="MVL2" s="546"/>
      <c r="MVM2" s="539"/>
      <c r="MVN2" s="545"/>
      <c r="MVO2" s="545"/>
      <c r="MVP2" s="546"/>
      <c r="MVQ2" s="539"/>
      <c r="MVR2" s="545"/>
      <c r="MVS2" s="545"/>
      <c r="MVT2" s="546"/>
      <c r="MVU2" s="539"/>
      <c r="MVV2" s="545"/>
      <c r="MVW2" s="545"/>
      <c r="MVX2" s="546"/>
      <c r="MVY2" s="539"/>
      <c r="MVZ2" s="545"/>
      <c r="MWA2" s="545"/>
      <c r="MWB2" s="546"/>
      <c r="MWC2" s="539"/>
      <c r="MWD2" s="545"/>
      <c r="MWE2" s="545"/>
      <c r="MWF2" s="546"/>
      <c r="MWG2" s="539"/>
      <c r="MWH2" s="545"/>
      <c r="MWI2" s="545"/>
      <c r="MWJ2" s="546"/>
      <c r="MWK2" s="539"/>
      <c r="MWL2" s="545"/>
      <c r="MWM2" s="545"/>
      <c r="MWN2" s="546"/>
      <c r="MWO2" s="539"/>
      <c r="MWP2" s="545"/>
      <c r="MWQ2" s="545"/>
      <c r="MWR2" s="546"/>
      <c r="MWS2" s="539"/>
      <c r="MWT2" s="545"/>
      <c r="MWU2" s="545"/>
      <c r="MWV2" s="546"/>
      <c r="MWW2" s="539"/>
      <c r="MWX2" s="545"/>
      <c r="MWY2" s="545"/>
      <c r="MWZ2" s="546"/>
      <c r="MXA2" s="539"/>
      <c r="MXB2" s="545"/>
      <c r="MXC2" s="545"/>
      <c r="MXD2" s="546"/>
      <c r="MXE2" s="539"/>
      <c r="MXF2" s="545"/>
      <c r="MXG2" s="545"/>
      <c r="MXH2" s="546"/>
      <c r="MXI2" s="539"/>
      <c r="MXJ2" s="545"/>
      <c r="MXK2" s="545"/>
      <c r="MXL2" s="546"/>
      <c r="MXM2" s="539"/>
      <c r="MXN2" s="545"/>
      <c r="MXO2" s="545"/>
      <c r="MXP2" s="546"/>
      <c r="MXQ2" s="539"/>
      <c r="MXR2" s="545"/>
      <c r="MXS2" s="545"/>
      <c r="MXT2" s="546"/>
      <c r="MXU2" s="539"/>
      <c r="MXV2" s="545"/>
      <c r="MXW2" s="545"/>
      <c r="MXX2" s="546"/>
      <c r="MXY2" s="539"/>
      <c r="MXZ2" s="545"/>
      <c r="MYA2" s="545"/>
      <c r="MYB2" s="546"/>
      <c r="MYC2" s="539"/>
      <c r="MYD2" s="545"/>
      <c r="MYE2" s="545"/>
      <c r="MYF2" s="546"/>
      <c r="MYG2" s="539"/>
      <c r="MYH2" s="545"/>
      <c r="MYI2" s="545"/>
      <c r="MYJ2" s="546"/>
      <c r="MYK2" s="539"/>
      <c r="MYL2" s="545"/>
      <c r="MYM2" s="545"/>
      <c r="MYN2" s="546"/>
      <c r="MYO2" s="539"/>
      <c r="MYP2" s="545"/>
      <c r="MYQ2" s="545"/>
      <c r="MYR2" s="546"/>
      <c r="MYS2" s="539"/>
      <c r="MYT2" s="545"/>
      <c r="MYU2" s="545"/>
      <c r="MYV2" s="546"/>
      <c r="MYW2" s="539"/>
      <c r="MYX2" s="545"/>
      <c r="MYY2" s="545"/>
      <c r="MYZ2" s="546"/>
      <c r="MZA2" s="539"/>
      <c r="MZB2" s="545"/>
      <c r="MZC2" s="545"/>
      <c r="MZD2" s="546"/>
      <c r="MZE2" s="539"/>
      <c r="MZF2" s="545"/>
      <c r="MZG2" s="545"/>
      <c r="MZH2" s="546"/>
      <c r="MZI2" s="539"/>
      <c r="MZJ2" s="545"/>
      <c r="MZK2" s="545"/>
      <c r="MZL2" s="546"/>
      <c r="MZM2" s="539"/>
      <c r="MZN2" s="545"/>
      <c r="MZO2" s="545"/>
      <c r="MZP2" s="546"/>
      <c r="MZQ2" s="539"/>
      <c r="MZR2" s="545"/>
      <c r="MZS2" s="545"/>
      <c r="MZT2" s="546"/>
      <c r="MZU2" s="539"/>
      <c r="MZV2" s="545"/>
      <c r="MZW2" s="545"/>
      <c r="MZX2" s="546"/>
      <c r="MZY2" s="539"/>
      <c r="MZZ2" s="545"/>
      <c r="NAA2" s="545"/>
      <c r="NAB2" s="546"/>
      <c r="NAC2" s="539"/>
      <c r="NAD2" s="545"/>
      <c r="NAE2" s="545"/>
      <c r="NAF2" s="546"/>
      <c r="NAG2" s="539"/>
      <c r="NAH2" s="545"/>
      <c r="NAI2" s="545"/>
      <c r="NAJ2" s="546"/>
      <c r="NAK2" s="539"/>
      <c r="NAL2" s="545"/>
      <c r="NAM2" s="545"/>
      <c r="NAN2" s="546"/>
      <c r="NAO2" s="539"/>
      <c r="NAP2" s="545"/>
      <c r="NAQ2" s="545"/>
      <c r="NAR2" s="546"/>
      <c r="NAS2" s="539"/>
      <c r="NAT2" s="545"/>
      <c r="NAU2" s="545"/>
      <c r="NAV2" s="546"/>
      <c r="NAW2" s="539"/>
      <c r="NAX2" s="545"/>
      <c r="NAY2" s="545"/>
      <c r="NAZ2" s="546"/>
      <c r="NBA2" s="539"/>
      <c r="NBB2" s="545"/>
      <c r="NBC2" s="545"/>
      <c r="NBD2" s="546"/>
      <c r="NBE2" s="539"/>
      <c r="NBF2" s="545"/>
      <c r="NBG2" s="545"/>
      <c r="NBH2" s="546"/>
      <c r="NBI2" s="539"/>
      <c r="NBJ2" s="545"/>
      <c r="NBK2" s="545"/>
      <c r="NBL2" s="546"/>
      <c r="NBM2" s="539"/>
      <c r="NBN2" s="545"/>
      <c r="NBO2" s="545"/>
      <c r="NBP2" s="546"/>
      <c r="NBQ2" s="539"/>
      <c r="NBR2" s="545"/>
      <c r="NBS2" s="545"/>
      <c r="NBT2" s="546"/>
      <c r="NBU2" s="539"/>
      <c r="NBV2" s="545"/>
      <c r="NBW2" s="545"/>
      <c r="NBX2" s="546"/>
      <c r="NBY2" s="539"/>
      <c r="NBZ2" s="545"/>
      <c r="NCA2" s="545"/>
      <c r="NCB2" s="546"/>
      <c r="NCC2" s="539"/>
      <c r="NCD2" s="545"/>
      <c r="NCE2" s="545"/>
      <c r="NCF2" s="546"/>
      <c r="NCG2" s="539"/>
      <c r="NCH2" s="545"/>
      <c r="NCI2" s="545"/>
      <c r="NCJ2" s="546"/>
      <c r="NCK2" s="539"/>
      <c r="NCL2" s="545"/>
      <c r="NCM2" s="545"/>
      <c r="NCN2" s="546"/>
      <c r="NCO2" s="539"/>
      <c r="NCP2" s="545"/>
      <c r="NCQ2" s="545"/>
      <c r="NCR2" s="546"/>
      <c r="NCS2" s="539"/>
      <c r="NCT2" s="545"/>
      <c r="NCU2" s="545"/>
      <c r="NCV2" s="546"/>
      <c r="NCW2" s="539"/>
      <c r="NCX2" s="545"/>
      <c r="NCY2" s="545"/>
      <c r="NCZ2" s="546"/>
      <c r="NDA2" s="539"/>
      <c r="NDB2" s="545"/>
      <c r="NDC2" s="545"/>
      <c r="NDD2" s="546"/>
      <c r="NDE2" s="539"/>
      <c r="NDF2" s="545"/>
      <c r="NDG2" s="545"/>
      <c r="NDH2" s="546"/>
      <c r="NDI2" s="539"/>
      <c r="NDJ2" s="545"/>
      <c r="NDK2" s="545"/>
      <c r="NDL2" s="546"/>
      <c r="NDM2" s="539"/>
      <c r="NDN2" s="545"/>
      <c r="NDO2" s="545"/>
      <c r="NDP2" s="546"/>
      <c r="NDQ2" s="539"/>
      <c r="NDR2" s="545"/>
      <c r="NDS2" s="545"/>
      <c r="NDT2" s="546"/>
      <c r="NDU2" s="539"/>
      <c r="NDV2" s="545"/>
      <c r="NDW2" s="545"/>
      <c r="NDX2" s="546"/>
      <c r="NDY2" s="539"/>
      <c r="NDZ2" s="545"/>
      <c r="NEA2" s="545"/>
      <c r="NEB2" s="546"/>
      <c r="NEC2" s="539"/>
      <c r="NED2" s="545"/>
      <c r="NEE2" s="545"/>
      <c r="NEF2" s="546"/>
      <c r="NEG2" s="539"/>
      <c r="NEH2" s="545"/>
      <c r="NEI2" s="545"/>
      <c r="NEJ2" s="546"/>
      <c r="NEK2" s="539"/>
      <c r="NEL2" s="545"/>
      <c r="NEM2" s="545"/>
      <c r="NEN2" s="546"/>
      <c r="NEO2" s="539"/>
      <c r="NEP2" s="545"/>
      <c r="NEQ2" s="545"/>
      <c r="NER2" s="546"/>
      <c r="NES2" s="539"/>
      <c r="NET2" s="545"/>
      <c r="NEU2" s="545"/>
      <c r="NEV2" s="546"/>
      <c r="NEW2" s="539"/>
      <c r="NEX2" s="545"/>
      <c r="NEY2" s="545"/>
      <c r="NEZ2" s="546"/>
      <c r="NFA2" s="539"/>
      <c r="NFB2" s="545"/>
      <c r="NFC2" s="545"/>
      <c r="NFD2" s="546"/>
      <c r="NFE2" s="539"/>
      <c r="NFF2" s="545"/>
      <c r="NFG2" s="545"/>
      <c r="NFH2" s="546"/>
      <c r="NFI2" s="539"/>
      <c r="NFJ2" s="545"/>
      <c r="NFK2" s="545"/>
      <c r="NFL2" s="546"/>
      <c r="NFM2" s="539"/>
      <c r="NFN2" s="545"/>
      <c r="NFO2" s="545"/>
      <c r="NFP2" s="546"/>
      <c r="NFQ2" s="539"/>
      <c r="NFR2" s="545"/>
      <c r="NFS2" s="545"/>
      <c r="NFT2" s="546"/>
      <c r="NFU2" s="539"/>
      <c r="NFV2" s="545"/>
      <c r="NFW2" s="545"/>
      <c r="NFX2" s="546"/>
      <c r="NFY2" s="539"/>
      <c r="NFZ2" s="545"/>
      <c r="NGA2" s="545"/>
      <c r="NGB2" s="546"/>
      <c r="NGC2" s="539"/>
      <c r="NGD2" s="545"/>
      <c r="NGE2" s="545"/>
      <c r="NGF2" s="546"/>
      <c r="NGG2" s="539"/>
      <c r="NGH2" s="545"/>
      <c r="NGI2" s="545"/>
      <c r="NGJ2" s="546"/>
      <c r="NGK2" s="539"/>
      <c r="NGL2" s="545"/>
      <c r="NGM2" s="545"/>
      <c r="NGN2" s="546"/>
      <c r="NGO2" s="539"/>
      <c r="NGP2" s="545"/>
      <c r="NGQ2" s="545"/>
      <c r="NGR2" s="546"/>
      <c r="NGS2" s="539"/>
      <c r="NGT2" s="545"/>
      <c r="NGU2" s="545"/>
      <c r="NGV2" s="546"/>
      <c r="NGW2" s="539"/>
      <c r="NGX2" s="545"/>
      <c r="NGY2" s="545"/>
      <c r="NGZ2" s="546"/>
      <c r="NHA2" s="539"/>
      <c r="NHB2" s="545"/>
      <c r="NHC2" s="545"/>
      <c r="NHD2" s="546"/>
      <c r="NHE2" s="539"/>
      <c r="NHF2" s="545"/>
      <c r="NHG2" s="545"/>
      <c r="NHH2" s="546"/>
      <c r="NHI2" s="539"/>
      <c r="NHJ2" s="545"/>
      <c r="NHK2" s="545"/>
      <c r="NHL2" s="546"/>
      <c r="NHM2" s="539"/>
      <c r="NHN2" s="545"/>
      <c r="NHO2" s="545"/>
      <c r="NHP2" s="546"/>
      <c r="NHQ2" s="539"/>
      <c r="NHR2" s="545"/>
      <c r="NHS2" s="545"/>
      <c r="NHT2" s="546"/>
      <c r="NHU2" s="539"/>
      <c r="NHV2" s="545"/>
      <c r="NHW2" s="545"/>
      <c r="NHX2" s="546"/>
      <c r="NHY2" s="539"/>
      <c r="NHZ2" s="545"/>
      <c r="NIA2" s="545"/>
      <c r="NIB2" s="546"/>
      <c r="NIC2" s="539"/>
      <c r="NID2" s="545"/>
      <c r="NIE2" s="545"/>
      <c r="NIF2" s="546"/>
      <c r="NIG2" s="539"/>
      <c r="NIH2" s="545"/>
      <c r="NII2" s="545"/>
      <c r="NIJ2" s="546"/>
      <c r="NIK2" s="539"/>
      <c r="NIL2" s="545"/>
      <c r="NIM2" s="545"/>
      <c r="NIN2" s="546"/>
      <c r="NIO2" s="539"/>
      <c r="NIP2" s="545"/>
      <c r="NIQ2" s="545"/>
      <c r="NIR2" s="546"/>
      <c r="NIS2" s="539"/>
      <c r="NIT2" s="545"/>
      <c r="NIU2" s="545"/>
      <c r="NIV2" s="546"/>
      <c r="NIW2" s="539"/>
      <c r="NIX2" s="545"/>
      <c r="NIY2" s="545"/>
      <c r="NIZ2" s="546"/>
      <c r="NJA2" s="539"/>
      <c r="NJB2" s="545"/>
      <c r="NJC2" s="545"/>
      <c r="NJD2" s="546"/>
      <c r="NJE2" s="539"/>
      <c r="NJF2" s="545"/>
      <c r="NJG2" s="545"/>
      <c r="NJH2" s="546"/>
      <c r="NJI2" s="539"/>
      <c r="NJJ2" s="545"/>
      <c r="NJK2" s="545"/>
      <c r="NJL2" s="546"/>
      <c r="NJM2" s="539"/>
      <c r="NJN2" s="545"/>
      <c r="NJO2" s="545"/>
      <c r="NJP2" s="546"/>
      <c r="NJQ2" s="539"/>
      <c r="NJR2" s="545"/>
      <c r="NJS2" s="545"/>
      <c r="NJT2" s="546"/>
      <c r="NJU2" s="539"/>
      <c r="NJV2" s="545"/>
      <c r="NJW2" s="545"/>
      <c r="NJX2" s="546"/>
      <c r="NJY2" s="539"/>
      <c r="NJZ2" s="545"/>
      <c r="NKA2" s="545"/>
      <c r="NKB2" s="546"/>
      <c r="NKC2" s="539"/>
      <c r="NKD2" s="545"/>
      <c r="NKE2" s="545"/>
      <c r="NKF2" s="546"/>
      <c r="NKG2" s="539"/>
      <c r="NKH2" s="545"/>
      <c r="NKI2" s="545"/>
      <c r="NKJ2" s="546"/>
      <c r="NKK2" s="539"/>
      <c r="NKL2" s="545"/>
      <c r="NKM2" s="545"/>
      <c r="NKN2" s="546"/>
      <c r="NKO2" s="539"/>
      <c r="NKP2" s="545"/>
      <c r="NKQ2" s="545"/>
      <c r="NKR2" s="546"/>
      <c r="NKS2" s="539"/>
      <c r="NKT2" s="545"/>
      <c r="NKU2" s="545"/>
      <c r="NKV2" s="546"/>
      <c r="NKW2" s="539"/>
      <c r="NKX2" s="545"/>
      <c r="NKY2" s="545"/>
      <c r="NKZ2" s="546"/>
      <c r="NLA2" s="539"/>
      <c r="NLB2" s="545"/>
      <c r="NLC2" s="545"/>
      <c r="NLD2" s="546"/>
      <c r="NLE2" s="539"/>
      <c r="NLF2" s="545"/>
      <c r="NLG2" s="545"/>
      <c r="NLH2" s="546"/>
      <c r="NLI2" s="539"/>
      <c r="NLJ2" s="545"/>
      <c r="NLK2" s="545"/>
      <c r="NLL2" s="546"/>
      <c r="NLM2" s="539"/>
      <c r="NLN2" s="545"/>
      <c r="NLO2" s="545"/>
      <c r="NLP2" s="546"/>
      <c r="NLQ2" s="539"/>
      <c r="NLR2" s="545"/>
      <c r="NLS2" s="545"/>
      <c r="NLT2" s="546"/>
      <c r="NLU2" s="539"/>
      <c r="NLV2" s="545"/>
      <c r="NLW2" s="545"/>
      <c r="NLX2" s="546"/>
      <c r="NLY2" s="539"/>
      <c r="NLZ2" s="545"/>
      <c r="NMA2" s="545"/>
      <c r="NMB2" s="546"/>
      <c r="NMC2" s="539"/>
      <c r="NMD2" s="545"/>
      <c r="NME2" s="545"/>
      <c r="NMF2" s="546"/>
      <c r="NMG2" s="539"/>
      <c r="NMH2" s="545"/>
      <c r="NMI2" s="545"/>
      <c r="NMJ2" s="546"/>
      <c r="NMK2" s="539"/>
      <c r="NML2" s="545"/>
      <c r="NMM2" s="545"/>
      <c r="NMN2" s="546"/>
      <c r="NMO2" s="539"/>
      <c r="NMP2" s="545"/>
      <c r="NMQ2" s="545"/>
      <c r="NMR2" s="546"/>
      <c r="NMS2" s="539"/>
      <c r="NMT2" s="545"/>
      <c r="NMU2" s="545"/>
      <c r="NMV2" s="546"/>
      <c r="NMW2" s="539"/>
      <c r="NMX2" s="545"/>
      <c r="NMY2" s="545"/>
      <c r="NMZ2" s="546"/>
      <c r="NNA2" s="539"/>
      <c r="NNB2" s="545"/>
      <c r="NNC2" s="545"/>
      <c r="NND2" s="546"/>
      <c r="NNE2" s="539"/>
      <c r="NNF2" s="545"/>
      <c r="NNG2" s="545"/>
      <c r="NNH2" s="546"/>
      <c r="NNI2" s="539"/>
      <c r="NNJ2" s="545"/>
      <c r="NNK2" s="545"/>
      <c r="NNL2" s="546"/>
      <c r="NNM2" s="539"/>
      <c r="NNN2" s="545"/>
      <c r="NNO2" s="545"/>
      <c r="NNP2" s="546"/>
      <c r="NNQ2" s="539"/>
      <c r="NNR2" s="545"/>
      <c r="NNS2" s="545"/>
      <c r="NNT2" s="546"/>
      <c r="NNU2" s="539"/>
      <c r="NNV2" s="545"/>
      <c r="NNW2" s="545"/>
      <c r="NNX2" s="546"/>
      <c r="NNY2" s="539"/>
      <c r="NNZ2" s="545"/>
      <c r="NOA2" s="545"/>
      <c r="NOB2" s="546"/>
      <c r="NOC2" s="539"/>
      <c r="NOD2" s="545"/>
      <c r="NOE2" s="545"/>
      <c r="NOF2" s="546"/>
      <c r="NOG2" s="539"/>
      <c r="NOH2" s="545"/>
      <c r="NOI2" s="545"/>
      <c r="NOJ2" s="546"/>
      <c r="NOK2" s="539"/>
      <c r="NOL2" s="545"/>
      <c r="NOM2" s="545"/>
      <c r="NON2" s="546"/>
      <c r="NOO2" s="539"/>
      <c r="NOP2" s="545"/>
      <c r="NOQ2" s="545"/>
      <c r="NOR2" s="546"/>
      <c r="NOS2" s="539"/>
      <c r="NOT2" s="545"/>
      <c r="NOU2" s="545"/>
      <c r="NOV2" s="546"/>
      <c r="NOW2" s="539"/>
      <c r="NOX2" s="545"/>
      <c r="NOY2" s="545"/>
      <c r="NOZ2" s="546"/>
      <c r="NPA2" s="539"/>
      <c r="NPB2" s="545"/>
      <c r="NPC2" s="545"/>
      <c r="NPD2" s="546"/>
      <c r="NPE2" s="539"/>
      <c r="NPF2" s="545"/>
      <c r="NPG2" s="545"/>
      <c r="NPH2" s="546"/>
      <c r="NPI2" s="539"/>
      <c r="NPJ2" s="545"/>
      <c r="NPK2" s="545"/>
      <c r="NPL2" s="546"/>
      <c r="NPM2" s="539"/>
      <c r="NPN2" s="545"/>
      <c r="NPO2" s="545"/>
      <c r="NPP2" s="546"/>
      <c r="NPQ2" s="539"/>
      <c r="NPR2" s="545"/>
      <c r="NPS2" s="545"/>
      <c r="NPT2" s="546"/>
      <c r="NPU2" s="539"/>
      <c r="NPV2" s="545"/>
      <c r="NPW2" s="545"/>
      <c r="NPX2" s="546"/>
      <c r="NPY2" s="539"/>
      <c r="NPZ2" s="545"/>
      <c r="NQA2" s="545"/>
      <c r="NQB2" s="546"/>
      <c r="NQC2" s="539"/>
      <c r="NQD2" s="545"/>
      <c r="NQE2" s="545"/>
      <c r="NQF2" s="546"/>
      <c r="NQG2" s="539"/>
      <c r="NQH2" s="545"/>
      <c r="NQI2" s="545"/>
      <c r="NQJ2" s="546"/>
      <c r="NQK2" s="539"/>
      <c r="NQL2" s="545"/>
      <c r="NQM2" s="545"/>
      <c r="NQN2" s="546"/>
      <c r="NQO2" s="539"/>
      <c r="NQP2" s="545"/>
      <c r="NQQ2" s="545"/>
      <c r="NQR2" s="546"/>
      <c r="NQS2" s="539"/>
      <c r="NQT2" s="545"/>
      <c r="NQU2" s="545"/>
      <c r="NQV2" s="546"/>
      <c r="NQW2" s="539"/>
      <c r="NQX2" s="545"/>
      <c r="NQY2" s="545"/>
      <c r="NQZ2" s="546"/>
      <c r="NRA2" s="539"/>
      <c r="NRB2" s="545"/>
      <c r="NRC2" s="545"/>
      <c r="NRD2" s="546"/>
      <c r="NRE2" s="539"/>
      <c r="NRF2" s="545"/>
      <c r="NRG2" s="545"/>
      <c r="NRH2" s="546"/>
      <c r="NRI2" s="539"/>
      <c r="NRJ2" s="545"/>
      <c r="NRK2" s="545"/>
      <c r="NRL2" s="546"/>
      <c r="NRM2" s="539"/>
      <c r="NRN2" s="545"/>
      <c r="NRO2" s="545"/>
      <c r="NRP2" s="546"/>
      <c r="NRQ2" s="539"/>
      <c r="NRR2" s="545"/>
      <c r="NRS2" s="545"/>
      <c r="NRT2" s="546"/>
      <c r="NRU2" s="539"/>
      <c r="NRV2" s="545"/>
      <c r="NRW2" s="545"/>
      <c r="NRX2" s="546"/>
      <c r="NRY2" s="539"/>
      <c r="NRZ2" s="545"/>
      <c r="NSA2" s="545"/>
      <c r="NSB2" s="546"/>
      <c r="NSC2" s="539"/>
      <c r="NSD2" s="545"/>
      <c r="NSE2" s="545"/>
      <c r="NSF2" s="546"/>
      <c r="NSG2" s="539"/>
      <c r="NSH2" s="545"/>
      <c r="NSI2" s="545"/>
      <c r="NSJ2" s="546"/>
      <c r="NSK2" s="539"/>
      <c r="NSL2" s="545"/>
      <c r="NSM2" s="545"/>
      <c r="NSN2" s="546"/>
      <c r="NSO2" s="539"/>
      <c r="NSP2" s="545"/>
      <c r="NSQ2" s="545"/>
      <c r="NSR2" s="546"/>
      <c r="NSS2" s="539"/>
      <c r="NST2" s="545"/>
      <c r="NSU2" s="545"/>
      <c r="NSV2" s="546"/>
      <c r="NSW2" s="539"/>
      <c r="NSX2" s="545"/>
      <c r="NSY2" s="545"/>
      <c r="NSZ2" s="546"/>
      <c r="NTA2" s="539"/>
      <c r="NTB2" s="545"/>
      <c r="NTC2" s="545"/>
      <c r="NTD2" s="546"/>
      <c r="NTE2" s="539"/>
      <c r="NTF2" s="545"/>
      <c r="NTG2" s="545"/>
      <c r="NTH2" s="546"/>
      <c r="NTI2" s="539"/>
      <c r="NTJ2" s="545"/>
      <c r="NTK2" s="545"/>
      <c r="NTL2" s="546"/>
      <c r="NTM2" s="539"/>
      <c r="NTN2" s="545"/>
      <c r="NTO2" s="545"/>
      <c r="NTP2" s="546"/>
      <c r="NTQ2" s="539"/>
      <c r="NTR2" s="545"/>
      <c r="NTS2" s="545"/>
      <c r="NTT2" s="546"/>
      <c r="NTU2" s="539"/>
      <c r="NTV2" s="545"/>
      <c r="NTW2" s="545"/>
      <c r="NTX2" s="546"/>
      <c r="NTY2" s="539"/>
      <c r="NTZ2" s="545"/>
      <c r="NUA2" s="545"/>
      <c r="NUB2" s="546"/>
      <c r="NUC2" s="539"/>
      <c r="NUD2" s="545"/>
      <c r="NUE2" s="545"/>
      <c r="NUF2" s="546"/>
      <c r="NUG2" s="539"/>
      <c r="NUH2" s="545"/>
      <c r="NUI2" s="545"/>
      <c r="NUJ2" s="546"/>
      <c r="NUK2" s="539"/>
      <c r="NUL2" s="545"/>
      <c r="NUM2" s="545"/>
      <c r="NUN2" s="546"/>
      <c r="NUO2" s="539"/>
      <c r="NUP2" s="545"/>
      <c r="NUQ2" s="545"/>
      <c r="NUR2" s="546"/>
      <c r="NUS2" s="539"/>
      <c r="NUT2" s="545"/>
      <c r="NUU2" s="545"/>
      <c r="NUV2" s="546"/>
      <c r="NUW2" s="539"/>
      <c r="NUX2" s="545"/>
      <c r="NUY2" s="545"/>
      <c r="NUZ2" s="546"/>
      <c r="NVA2" s="539"/>
      <c r="NVB2" s="545"/>
      <c r="NVC2" s="545"/>
      <c r="NVD2" s="546"/>
      <c r="NVE2" s="539"/>
      <c r="NVF2" s="545"/>
      <c r="NVG2" s="545"/>
      <c r="NVH2" s="546"/>
      <c r="NVI2" s="539"/>
      <c r="NVJ2" s="545"/>
      <c r="NVK2" s="545"/>
      <c r="NVL2" s="546"/>
      <c r="NVM2" s="539"/>
      <c r="NVN2" s="545"/>
      <c r="NVO2" s="545"/>
      <c r="NVP2" s="546"/>
      <c r="NVQ2" s="539"/>
      <c r="NVR2" s="545"/>
      <c r="NVS2" s="545"/>
      <c r="NVT2" s="546"/>
      <c r="NVU2" s="539"/>
      <c r="NVV2" s="545"/>
      <c r="NVW2" s="545"/>
      <c r="NVX2" s="546"/>
      <c r="NVY2" s="539"/>
      <c r="NVZ2" s="545"/>
      <c r="NWA2" s="545"/>
      <c r="NWB2" s="546"/>
      <c r="NWC2" s="539"/>
      <c r="NWD2" s="545"/>
      <c r="NWE2" s="545"/>
      <c r="NWF2" s="546"/>
      <c r="NWG2" s="539"/>
      <c r="NWH2" s="545"/>
      <c r="NWI2" s="545"/>
      <c r="NWJ2" s="546"/>
      <c r="NWK2" s="539"/>
      <c r="NWL2" s="545"/>
      <c r="NWM2" s="545"/>
      <c r="NWN2" s="546"/>
      <c r="NWO2" s="539"/>
      <c r="NWP2" s="545"/>
      <c r="NWQ2" s="545"/>
      <c r="NWR2" s="546"/>
      <c r="NWS2" s="539"/>
      <c r="NWT2" s="545"/>
      <c r="NWU2" s="545"/>
      <c r="NWV2" s="546"/>
      <c r="NWW2" s="539"/>
      <c r="NWX2" s="545"/>
      <c r="NWY2" s="545"/>
      <c r="NWZ2" s="546"/>
      <c r="NXA2" s="539"/>
      <c r="NXB2" s="545"/>
      <c r="NXC2" s="545"/>
      <c r="NXD2" s="546"/>
      <c r="NXE2" s="539"/>
      <c r="NXF2" s="545"/>
      <c r="NXG2" s="545"/>
      <c r="NXH2" s="546"/>
      <c r="NXI2" s="539"/>
      <c r="NXJ2" s="545"/>
      <c r="NXK2" s="545"/>
      <c r="NXL2" s="546"/>
      <c r="NXM2" s="539"/>
      <c r="NXN2" s="545"/>
      <c r="NXO2" s="545"/>
      <c r="NXP2" s="546"/>
      <c r="NXQ2" s="539"/>
      <c r="NXR2" s="545"/>
      <c r="NXS2" s="545"/>
      <c r="NXT2" s="546"/>
      <c r="NXU2" s="539"/>
      <c r="NXV2" s="545"/>
      <c r="NXW2" s="545"/>
      <c r="NXX2" s="546"/>
      <c r="NXY2" s="539"/>
      <c r="NXZ2" s="545"/>
      <c r="NYA2" s="545"/>
      <c r="NYB2" s="546"/>
      <c r="NYC2" s="539"/>
      <c r="NYD2" s="545"/>
      <c r="NYE2" s="545"/>
      <c r="NYF2" s="546"/>
      <c r="NYG2" s="539"/>
      <c r="NYH2" s="545"/>
      <c r="NYI2" s="545"/>
      <c r="NYJ2" s="546"/>
      <c r="NYK2" s="539"/>
      <c r="NYL2" s="545"/>
      <c r="NYM2" s="545"/>
      <c r="NYN2" s="546"/>
      <c r="NYO2" s="539"/>
      <c r="NYP2" s="545"/>
      <c r="NYQ2" s="545"/>
      <c r="NYR2" s="546"/>
      <c r="NYS2" s="539"/>
      <c r="NYT2" s="545"/>
      <c r="NYU2" s="545"/>
      <c r="NYV2" s="546"/>
      <c r="NYW2" s="539"/>
      <c r="NYX2" s="545"/>
      <c r="NYY2" s="545"/>
      <c r="NYZ2" s="546"/>
      <c r="NZA2" s="539"/>
      <c r="NZB2" s="545"/>
      <c r="NZC2" s="545"/>
      <c r="NZD2" s="546"/>
      <c r="NZE2" s="539"/>
      <c r="NZF2" s="545"/>
      <c r="NZG2" s="545"/>
      <c r="NZH2" s="546"/>
      <c r="NZI2" s="539"/>
      <c r="NZJ2" s="545"/>
      <c r="NZK2" s="545"/>
      <c r="NZL2" s="546"/>
      <c r="NZM2" s="539"/>
      <c r="NZN2" s="545"/>
      <c r="NZO2" s="545"/>
      <c r="NZP2" s="546"/>
      <c r="NZQ2" s="539"/>
      <c r="NZR2" s="545"/>
      <c r="NZS2" s="545"/>
      <c r="NZT2" s="546"/>
      <c r="NZU2" s="539"/>
      <c r="NZV2" s="545"/>
      <c r="NZW2" s="545"/>
      <c r="NZX2" s="546"/>
      <c r="NZY2" s="539"/>
      <c r="NZZ2" s="545"/>
      <c r="OAA2" s="545"/>
      <c r="OAB2" s="546"/>
      <c r="OAC2" s="539"/>
      <c r="OAD2" s="545"/>
      <c r="OAE2" s="545"/>
      <c r="OAF2" s="546"/>
      <c r="OAG2" s="539"/>
      <c r="OAH2" s="545"/>
      <c r="OAI2" s="545"/>
      <c r="OAJ2" s="546"/>
      <c r="OAK2" s="539"/>
      <c r="OAL2" s="545"/>
      <c r="OAM2" s="545"/>
      <c r="OAN2" s="546"/>
      <c r="OAO2" s="539"/>
      <c r="OAP2" s="545"/>
      <c r="OAQ2" s="545"/>
      <c r="OAR2" s="546"/>
      <c r="OAS2" s="539"/>
      <c r="OAT2" s="545"/>
      <c r="OAU2" s="545"/>
      <c r="OAV2" s="546"/>
      <c r="OAW2" s="539"/>
      <c r="OAX2" s="545"/>
      <c r="OAY2" s="545"/>
      <c r="OAZ2" s="546"/>
      <c r="OBA2" s="539"/>
      <c r="OBB2" s="545"/>
      <c r="OBC2" s="545"/>
      <c r="OBD2" s="546"/>
      <c r="OBE2" s="539"/>
      <c r="OBF2" s="545"/>
      <c r="OBG2" s="545"/>
      <c r="OBH2" s="546"/>
      <c r="OBI2" s="539"/>
      <c r="OBJ2" s="545"/>
      <c r="OBK2" s="545"/>
      <c r="OBL2" s="546"/>
      <c r="OBM2" s="539"/>
      <c r="OBN2" s="545"/>
      <c r="OBO2" s="545"/>
      <c r="OBP2" s="546"/>
      <c r="OBQ2" s="539"/>
      <c r="OBR2" s="545"/>
      <c r="OBS2" s="545"/>
      <c r="OBT2" s="546"/>
      <c r="OBU2" s="539"/>
      <c r="OBV2" s="545"/>
      <c r="OBW2" s="545"/>
      <c r="OBX2" s="546"/>
      <c r="OBY2" s="539"/>
      <c r="OBZ2" s="545"/>
      <c r="OCA2" s="545"/>
      <c r="OCB2" s="546"/>
      <c r="OCC2" s="539"/>
      <c r="OCD2" s="545"/>
      <c r="OCE2" s="545"/>
      <c r="OCF2" s="546"/>
      <c r="OCG2" s="539"/>
      <c r="OCH2" s="545"/>
      <c r="OCI2" s="545"/>
      <c r="OCJ2" s="546"/>
      <c r="OCK2" s="539"/>
      <c r="OCL2" s="545"/>
      <c r="OCM2" s="545"/>
      <c r="OCN2" s="546"/>
      <c r="OCO2" s="539"/>
      <c r="OCP2" s="545"/>
      <c r="OCQ2" s="545"/>
      <c r="OCR2" s="546"/>
      <c r="OCS2" s="539"/>
      <c r="OCT2" s="545"/>
      <c r="OCU2" s="545"/>
      <c r="OCV2" s="546"/>
      <c r="OCW2" s="539"/>
      <c r="OCX2" s="545"/>
      <c r="OCY2" s="545"/>
      <c r="OCZ2" s="546"/>
      <c r="ODA2" s="539"/>
      <c r="ODB2" s="545"/>
      <c r="ODC2" s="545"/>
      <c r="ODD2" s="546"/>
      <c r="ODE2" s="539"/>
      <c r="ODF2" s="545"/>
      <c r="ODG2" s="545"/>
      <c r="ODH2" s="546"/>
      <c r="ODI2" s="539"/>
      <c r="ODJ2" s="545"/>
      <c r="ODK2" s="545"/>
      <c r="ODL2" s="546"/>
      <c r="ODM2" s="539"/>
      <c r="ODN2" s="545"/>
      <c r="ODO2" s="545"/>
      <c r="ODP2" s="546"/>
      <c r="ODQ2" s="539"/>
      <c r="ODR2" s="545"/>
      <c r="ODS2" s="545"/>
      <c r="ODT2" s="546"/>
      <c r="ODU2" s="539"/>
      <c r="ODV2" s="545"/>
      <c r="ODW2" s="545"/>
      <c r="ODX2" s="546"/>
      <c r="ODY2" s="539"/>
      <c r="ODZ2" s="545"/>
      <c r="OEA2" s="545"/>
      <c r="OEB2" s="546"/>
      <c r="OEC2" s="539"/>
      <c r="OED2" s="545"/>
      <c r="OEE2" s="545"/>
      <c r="OEF2" s="546"/>
      <c r="OEG2" s="539"/>
      <c r="OEH2" s="545"/>
      <c r="OEI2" s="545"/>
      <c r="OEJ2" s="546"/>
      <c r="OEK2" s="539"/>
      <c r="OEL2" s="545"/>
      <c r="OEM2" s="545"/>
      <c r="OEN2" s="546"/>
      <c r="OEO2" s="539"/>
      <c r="OEP2" s="545"/>
      <c r="OEQ2" s="545"/>
      <c r="OER2" s="546"/>
      <c r="OES2" s="539"/>
      <c r="OET2" s="545"/>
      <c r="OEU2" s="545"/>
      <c r="OEV2" s="546"/>
      <c r="OEW2" s="539"/>
      <c r="OEX2" s="545"/>
      <c r="OEY2" s="545"/>
      <c r="OEZ2" s="546"/>
      <c r="OFA2" s="539"/>
      <c r="OFB2" s="545"/>
      <c r="OFC2" s="545"/>
      <c r="OFD2" s="546"/>
      <c r="OFE2" s="539"/>
      <c r="OFF2" s="545"/>
      <c r="OFG2" s="545"/>
      <c r="OFH2" s="546"/>
      <c r="OFI2" s="539"/>
      <c r="OFJ2" s="545"/>
      <c r="OFK2" s="545"/>
      <c r="OFL2" s="546"/>
      <c r="OFM2" s="539"/>
      <c r="OFN2" s="545"/>
      <c r="OFO2" s="545"/>
      <c r="OFP2" s="546"/>
      <c r="OFQ2" s="539"/>
      <c r="OFR2" s="545"/>
      <c r="OFS2" s="545"/>
      <c r="OFT2" s="546"/>
      <c r="OFU2" s="539"/>
      <c r="OFV2" s="545"/>
      <c r="OFW2" s="545"/>
      <c r="OFX2" s="546"/>
      <c r="OFY2" s="539"/>
      <c r="OFZ2" s="545"/>
      <c r="OGA2" s="545"/>
      <c r="OGB2" s="546"/>
      <c r="OGC2" s="539"/>
      <c r="OGD2" s="545"/>
      <c r="OGE2" s="545"/>
      <c r="OGF2" s="546"/>
      <c r="OGG2" s="539"/>
      <c r="OGH2" s="545"/>
      <c r="OGI2" s="545"/>
      <c r="OGJ2" s="546"/>
      <c r="OGK2" s="539"/>
      <c r="OGL2" s="545"/>
      <c r="OGM2" s="545"/>
      <c r="OGN2" s="546"/>
      <c r="OGO2" s="539"/>
      <c r="OGP2" s="545"/>
      <c r="OGQ2" s="545"/>
      <c r="OGR2" s="546"/>
      <c r="OGS2" s="539"/>
      <c r="OGT2" s="545"/>
      <c r="OGU2" s="545"/>
      <c r="OGV2" s="546"/>
      <c r="OGW2" s="539"/>
      <c r="OGX2" s="545"/>
      <c r="OGY2" s="545"/>
      <c r="OGZ2" s="546"/>
      <c r="OHA2" s="539"/>
      <c r="OHB2" s="545"/>
      <c r="OHC2" s="545"/>
      <c r="OHD2" s="546"/>
      <c r="OHE2" s="539"/>
      <c r="OHF2" s="545"/>
      <c r="OHG2" s="545"/>
      <c r="OHH2" s="546"/>
      <c r="OHI2" s="539"/>
      <c r="OHJ2" s="545"/>
      <c r="OHK2" s="545"/>
      <c r="OHL2" s="546"/>
      <c r="OHM2" s="539"/>
      <c r="OHN2" s="545"/>
      <c r="OHO2" s="545"/>
      <c r="OHP2" s="546"/>
      <c r="OHQ2" s="539"/>
      <c r="OHR2" s="545"/>
      <c r="OHS2" s="545"/>
      <c r="OHT2" s="546"/>
      <c r="OHU2" s="539"/>
      <c r="OHV2" s="545"/>
      <c r="OHW2" s="545"/>
      <c r="OHX2" s="546"/>
      <c r="OHY2" s="539"/>
      <c r="OHZ2" s="545"/>
      <c r="OIA2" s="545"/>
      <c r="OIB2" s="546"/>
      <c r="OIC2" s="539"/>
      <c r="OID2" s="545"/>
      <c r="OIE2" s="545"/>
      <c r="OIF2" s="546"/>
      <c r="OIG2" s="539"/>
      <c r="OIH2" s="545"/>
      <c r="OII2" s="545"/>
      <c r="OIJ2" s="546"/>
      <c r="OIK2" s="539"/>
      <c r="OIL2" s="545"/>
      <c r="OIM2" s="545"/>
      <c r="OIN2" s="546"/>
      <c r="OIO2" s="539"/>
      <c r="OIP2" s="545"/>
      <c r="OIQ2" s="545"/>
      <c r="OIR2" s="546"/>
      <c r="OIS2" s="539"/>
      <c r="OIT2" s="545"/>
      <c r="OIU2" s="545"/>
      <c r="OIV2" s="546"/>
      <c r="OIW2" s="539"/>
      <c r="OIX2" s="545"/>
      <c r="OIY2" s="545"/>
      <c r="OIZ2" s="546"/>
      <c r="OJA2" s="539"/>
      <c r="OJB2" s="545"/>
      <c r="OJC2" s="545"/>
      <c r="OJD2" s="546"/>
      <c r="OJE2" s="539"/>
      <c r="OJF2" s="545"/>
      <c r="OJG2" s="545"/>
      <c r="OJH2" s="546"/>
      <c r="OJI2" s="539"/>
      <c r="OJJ2" s="545"/>
      <c r="OJK2" s="545"/>
      <c r="OJL2" s="546"/>
      <c r="OJM2" s="539"/>
      <c r="OJN2" s="545"/>
      <c r="OJO2" s="545"/>
      <c r="OJP2" s="546"/>
      <c r="OJQ2" s="539"/>
      <c r="OJR2" s="545"/>
      <c r="OJS2" s="545"/>
      <c r="OJT2" s="546"/>
      <c r="OJU2" s="539"/>
      <c r="OJV2" s="545"/>
      <c r="OJW2" s="545"/>
      <c r="OJX2" s="546"/>
      <c r="OJY2" s="539"/>
      <c r="OJZ2" s="545"/>
      <c r="OKA2" s="545"/>
      <c r="OKB2" s="546"/>
      <c r="OKC2" s="539"/>
      <c r="OKD2" s="545"/>
      <c r="OKE2" s="545"/>
      <c r="OKF2" s="546"/>
      <c r="OKG2" s="539"/>
      <c r="OKH2" s="545"/>
      <c r="OKI2" s="545"/>
      <c r="OKJ2" s="546"/>
      <c r="OKK2" s="539"/>
      <c r="OKL2" s="545"/>
      <c r="OKM2" s="545"/>
      <c r="OKN2" s="546"/>
      <c r="OKO2" s="539"/>
      <c r="OKP2" s="545"/>
      <c r="OKQ2" s="545"/>
      <c r="OKR2" s="546"/>
      <c r="OKS2" s="539"/>
      <c r="OKT2" s="545"/>
      <c r="OKU2" s="545"/>
      <c r="OKV2" s="546"/>
      <c r="OKW2" s="539"/>
      <c r="OKX2" s="545"/>
      <c r="OKY2" s="545"/>
      <c r="OKZ2" s="546"/>
      <c r="OLA2" s="539"/>
      <c r="OLB2" s="545"/>
      <c r="OLC2" s="545"/>
      <c r="OLD2" s="546"/>
      <c r="OLE2" s="539"/>
      <c r="OLF2" s="545"/>
      <c r="OLG2" s="545"/>
      <c r="OLH2" s="546"/>
      <c r="OLI2" s="539"/>
      <c r="OLJ2" s="545"/>
      <c r="OLK2" s="545"/>
      <c r="OLL2" s="546"/>
      <c r="OLM2" s="539"/>
      <c r="OLN2" s="545"/>
      <c r="OLO2" s="545"/>
      <c r="OLP2" s="546"/>
      <c r="OLQ2" s="539"/>
      <c r="OLR2" s="545"/>
      <c r="OLS2" s="545"/>
      <c r="OLT2" s="546"/>
      <c r="OLU2" s="539"/>
      <c r="OLV2" s="545"/>
      <c r="OLW2" s="545"/>
      <c r="OLX2" s="546"/>
      <c r="OLY2" s="539"/>
      <c r="OLZ2" s="545"/>
      <c r="OMA2" s="545"/>
      <c r="OMB2" s="546"/>
      <c r="OMC2" s="539"/>
      <c r="OMD2" s="545"/>
      <c r="OME2" s="545"/>
      <c r="OMF2" s="546"/>
      <c r="OMG2" s="539"/>
      <c r="OMH2" s="545"/>
      <c r="OMI2" s="545"/>
      <c r="OMJ2" s="546"/>
      <c r="OMK2" s="539"/>
      <c r="OML2" s="545"/>
      <c r="OMM2" s="545"/>
      <c r="OMN2" s="546"/>
      <c r="OMO2" s="539"/>
      <c r="OMP2" s="545"/>
      <c r="OMQ2" s="545"/>
      <c r="OMR2" s="546"/>
      <c r="OMS2" s="539"/>
      <c r="OMT2" s="545"/>
      <c r="OMU2" s="545"/>
      <c r="OMV2" s="546"/>
      <c r="OMW2" s="539"/>
      <c r="OMX2" s="545"/>
      <c r="OMY2" s="545"/>
      <c r="OMZ2" s="546"/>
      <c r="ONA2" s="539"/>
      <c r="ONB2" s="545"/>
      <c r="ONC2" s="545"/>
      <c r="OND2" s="546"/>
      <c r="ONE2" s="539"/>
      <c r="ONF2" s="545"/>
      <c r="ONG2" s="545"/>
      <c r="ONH2" s="546"/>
      <c r="ONI2" s="539"/>
      <c r="ONJ2" s="545"/>
      <c r="ONK2" s="545"/>
      <c r="ONL2" s="546"/>
      <c r="ONM2" s="539"/>
      <c r="ONN2" s="545"/>
      <c r="ONO2" s="545"/>
      <c r="ONP2" s="546"/>
      <c r="ONQ2" s="539"/>
      <c r="ONR2" s="545"/>
      <c r="ONS2" s="545"/>
      <c r="ONT2" s="546"/>
      <c r="ONU2" s="539"/>
      <c r="ONV2" s="545"/>
      <c r="ONW2" s="545"/>
      <c r="ONX2" s="546"/>
      <c r="ONY2" s="539"/>
      <c r="ONZ2" s="545"/>
      <c r="OOA2" s="545"/>
      <c r="OOB2" s="546"/>
      <c r="OOC2" s="539"/>
      <c r="OOD2" s="545"/>
      <c r="OOE2" s="545"/>
      <c r="OOF2" s="546"/>
      <c r="OOG2" s="539"/>
      <c r="OOH2" s="545"/>
      <c r="OOI2" s="545"/>
      <c r="OOJ2" s="546"/>
      <c r="OOK2" s="539"/>
      <c r="OOL2" s="545"/>
      <c r="OOM2" s="545"/>
      <c r="OON2" s="546"/>
      <c r="OOO2" s="539"/>
      <c r="OOP2" s="545"/>
      <c r="OOQ2" s="545"/>
      <c r="OOR2" s="546"/>
      <c r="OOS2" s="539"/>
      <c r="OOT2" s="545"/>
      <c r="OOU2" s="545"/>
      <c r="OOV2" s="546"/>
      <c r="OOW2" s="539"/>
      <c r="OOX2" s="545"/>
      <c r="OOY2" s="545"/>
      <c r="OOZ2" s="546"/>
      <c r="OPA2" s="539"/>
      <c r="OPB2" s="545"/>
      <c r="OPC2" s="545"/>
      <c r="OPD2" s="546"/>
      <c r="OPE2" s="539"/>
      <c r="OPF2" s="545"/>
      <c r="OPG2" s="545"/>
      <c r="OPH2" s="546"/>
      <c r="OPI2" s="539"/>
      <c r="OPJ2" s="545"/>
      <c r="OPK2" s="545"/>
      <c r="OPL2" s="546"/>
      <c r="OPM2" s="539"/>
      <c r="OPN2" s="545"/>
      <c r="OPO2" s="545"/>
      <c r="OPP2" s="546"/>
      <c r="OPQ2" s="539"/>
      <c r="OPR2" s="545"/>
      <c r="OPS2" s="545"/>
      <c r="OPT2" s="546"/>
      <c r="OPU2" s="539"/>
      <c r="OPV2" s="545"/>
      <c r="OPW2" s="545"/>
      <c r="OPX2" s="546"/>
      <c r="OPY2" s="539"/>
      <c r="OPZ2" s="545"/>
      <c r="OQA2" s="545"/>
      <c r="OQB2" s="546"/>
      <c r="OQC2" s="539"/>
      <c r="OQD2" s="545"/>
      <c r="OQE2" s="545"/>
      <c r="OQF2" s="546"/>
      <c r="OQG2" s="539"/>
      <c r="OQH2" s="545"/>
      <c r="OQI2" s="545"/>
      <c r="OQJ2" s="546"/>
      <c r="OQK2" s="539"/>
      <c r="OQL2" s="545"/>
      <c r="OQM2" s="545"/>
      <c r="OQN2" s="546"/>
      <c r="OQO2" s="539"/>
      <c r="OQP2" s="545"/>
      <c r="OQQ2" s="545"/>
      <c r="OQR2" s="546"/>
      <c r="OQS2" s="539"/>
      <c r="OQT2" s="545"/>
      <c r="OQU2" s="545"/>
      <c r="OQV2" s="546"/>
      <c r="OQW2" s="539"/>
      <c r="OQX2" s="545"/>
      <c r="OQY2" s="545"/>
      <c r="OQZ2" s="546"/>
      <c r="ORA2" s="539"/>
      <c r="ORB2" s="545"/>
      <c r="ORC2" s="545"/>
      <c r="ORD2" s="546"/>
      <c r="ORE2" s="539"/>
      <c r="ORF2" s="545"/>
      <c r="ORG2" s="545"/>
      <c r="ORH2" s="546"/>
      <c r="ORI2" s="539"/>
      <c r="ORJ2" s="545"/>
      <c r="ORK2" s="545"/>
      <c r="ORL2" s="546"/>
      <c r="ORM2" s="539"/>
      <c r="ORN2" s="545"/>
      <c r="ORO2" s="545"/>
      <c r="ORP2" s="546"/>
      <c r="ORQ2" s="539"/>
      <c r="ORR2" s="545"/>
      <c r="ORS2" s="545"/>
      <c r="ORT2" s="546"/>
      <c r="ORU2" s="539"/>
      <c r="ORV2" s="545"/>
      <c r="ORW2" s="545"/>
      <c r="ORX2" s="546"/>
      <c r="ORY2" s="539"/>
      <c r="ORZ2" s="545"/>
      <c r="OSA2" s="545"/>
      <c r="OSB2" s="546"/>
      <c r="OSC2" s="539"/>
      <c r="OSD2" s="545"/>
      <c r="OSE2" s="545"/>
      <c r="OSF2" s="546"/>
      <c r="OSG2" s="539"/>
      <c r="OSH2" s="545"/>
      <c r="OSI2" s="545"/>
      <c r="OSJ2" s="546"/>
      <c r="OSK2" s="539"/>
      <c r="OSL2" s="545"/>
      <c r="OSM2" s="545"/>
      <c r="OSN2" s="546"/>
      <c r="OSO2" s="539"/>
      <c r="OSP2" s="545"/>
      <c r="OSQ2" s="545"/>
      <c r="OSR2" s="546"/>
      <c r="OSS2" s="539"/>
      <c r="OST2" s="545"/>
      <c r="OSU2" s="545"/>
      <c r="OSV2" s="546"/>
      <c r="OSW2" s="539"/>
      <c r="OSX2" s="545"/>
      <c r="OSY2" s="545"/>
      <c r="OSZ2" s="546"/>
      <c r="OTA2" s="539"/>
      <c r="OTB2" s="545"/>
      <c r="OTC2" s="545"/>
      <c r="OTD2" s="546"/>
      <c r="OTE2" s="539"/>
      <c r="OTF2" s="545"/>
      <c r="OTG2" s="545"/>
      <c r="OTH2" s="546"/>
      <c r="OTI2" s="539"/>
      <c r="OTJ2" s="545"/>
      <c r="OTK2" s="545"/>
      <c r="OTL2" s="546"/>
      <c r="OTM2" s="539"/>
      <c r="OTN2" s="545"/>
      <c r="OTO2" s="545"/>
      <c r="OTP2" s="546"/>
      <c r="OTQ2" s="539"/>
      <c r="OTR2" s="545"/>
      <c r="OTS2" s="545"/>
      <c r="OTT2" s="546"/>
      <c r="OTU2" s="539"/>
      <c r="OTV2" s="545"/>
      <c r="OTW2" s="545"/>
      <c r="OTX2" s="546"/>
      <c r="OTY2" s="539"/>
      <c r="OTZ2" s="545"/>
      <c r="OUA2" s="545"/>
      <c r="OUB2" s="546"/>
      <c r="OUC2" s="539"/>
      <c r="OUD2" s="545"/>
      <c r="OUE2" s="545"/>
      <c r="OUF2" s="546"/>
      <c r="OUG2" s="539"/>
      <c r="OUH2" s="545"/>
      <c r="OUI2" s="545"/>
      <c r="OUJ2" s="546"/>
      <c r="OUK2" s="539"/>
      <c r="OUL2" s="545"/>
      <c r="OUM2" s="545"/>
      <c r="OUN2" s="546"/>
      <c r="OUO2" s="539"/>
      <c r="OUP2" s="545"/>
      <c r="OUQ2" s="545"/>
      <c r="OUR2" s="546"/>
      <c r="OUS2" s="539"/>
      <c r="OUT2" s="545"/>
      <c r="OUU2" s="545"/>
      <c r="OUV2" s="546"/>
      <c r="OUW2" s="539"/>
      <c r="OUX2" s="545"/>
      <c r="OUY2" s="545"/>
      <c r="OUZ2" s="546"/>
      <c r="OVA2" s="539"/>
      <c r="OVB2" s="545"/>
      <c r="OVC2" s="545"/>
      <c r="OVD2" s="546"/>
      <c r="OVE2" s="539"/>
      <c r="OVF2" s="545"/>
      <c r="OVG2" s="545"/>
      <c r="OVH2" s="546"/>
      <c r="OVI2" s="539"/>
      <c r="OVJ2" s="545"/>
      <c r="OVK2" s="545"/>
      <c r="OVL2" s="546"/>
      <c r="OVM2" s="539"/>
      <c r="OVN2" s="545"/>
      <c r="OVO2" s="545"/>
      <c r="OVP2" s="546"/>
      <c r="OVQ2" s="539"/>
      <c r="OVR2" s="545"/>
      <c r="OVS2" s="545"/>
      <c r="OVT2" s="546"/>
      <c r="OVU2" s="539"/>
      <c r="OVV2" s="545"/>
      <c r="OVW2" s="545"/>
      <c r="OVX2" s="546"/>
      <c r="OVY2" s="539"/>
      <c r="OVZ2" s="545"/>
      <c r="OWA2" s="545"/>
      <c r="OWB2" s="546"/>
      <c r="OWC2" s="539"/>
      <c r="OWD2" s="545"/>
      <c r="OWE2" s="545"/>
      <c r="OWF2" s="546"/>
      <c r="OWG2" s="539"/>
      <c r="OWH2" s="545"/>
      <c r="OWI2" s="545"/>
      <c r="OWJ2" s="546"/>
      <c r="OWK2" s="539"/>
      <c r="OWL2" s="545"/>
      <c r="OWM2" s="545"/>
      <c r="OWN2" s="546"/>
      <c r="OWO2" s="539"/>
      <c r="OWP2" s="545"/>
      <c r="OWQ2" s="545"/>
      <c r="OWR2" s="546"/>
      <c r="OWS2" s="539"/>
      <c r="OWT2" s="545"/>
      <c r="OWU2" s="545"/>
      <c r="OWV2" s="546"/>
      <c r="OWW2" s="539"/>
      <c r="OWX2" s="545"/>
      <c r="OWY2" s="545"/>
      <c r="OWZ2" s="546"/>
      <c r="OXA2" s="539"/>
      <c r="OXB2" s="545"/>
      <c r="OXC2" s="545"/>
      <c r="OXD2" s="546"/>
      <c r="OXE2" s="539"/>
      <c r="OXF2" s="545"/>
      <c r="OXG2" s="545"/>
      <c r="OXH2" s="546"/>
      <c r="OXI2" s="539"/>
      <c r="OXJ2" s="545"/>
      <c r="OXK2" s="545"/>
      <c r="OXL2" s="546"/>
      <c r="OXM2" s="539"/>
      <c r="OXN2" s="545"/>
      <c r="OXO2" s="545"/>
      <c r="OXP2" s="546"/>
      <c r="OXQ2" s="539"/>
      <c r="OXR2" s="545"/>
      <c r="OXS2" s="545"/>
      <c r="OXT2" s="546"/>
      <c r="OXU2" s="539"/>
      <c r="OXV2" s="545"/>
      <c r="OXW2" s="545"/>
      <c r="OXX2" s="546"/>
      <c r="OXY2" s="539"/>
      <c r="OXZ2" s="545"/>
      <c r="OYA2" s="545"/>
      <c r="OYB2" s="546"/>
      <c r="OYC2" s="539"/>
      <c r="OYD2" s="545"/>
      <c r="OYE2" s="545"/>
      <c r="OYF2" s="546"/>
      <c r="OYG2" s="539"/>
      <c r="OYH2" s="545"/>
      <c r="OYI2" s="545"/>
      <c r="OYJ2" s="546"/>
      <c r="OYK2" s="539"/>
      <c r="OYL2" s="545"/>
      <c r="OYM2" s="545"/>
      <c r="OYN2" s="546"/>
      <c r="OYO2" s="539"/>
      <c r="OYP2" s="545"/>
      <c r="OYQ2" s="545"/>
      <c r="OYR2" s="546"/>
      <c r="OYS2" s="539"/>
      <c r="OYT2" s="545"/>
      <c r="OYU2" s="545"/>
      <c r="OYV2" s="546"/>
      <c r="OYW2" s="539"/>
      <c r="OYX2" s="545"/>
      <c r="OYY2" s="545"/>
      <c r="OYZ2" s="546"/>
      <c r="OZA2" s="539"/>
      <c r="OZB2" s="545"/>
      <c r="OZC2" s="545"/>
      <c r="OZD2" s="546"/>
      <c r="OZE2" s="539"/>
      <c r="OZF2" s="545"/>
      <c r="OZG2" s="545"/>
      <c r="OZH2" s="546"/>
      <c r="OZI2" s="539"/>
      <c r="OZJ2" s="545"/>
      <c r="OZK2" s="545"/>
      <c r="OZL2" s="546"/>
      <c r="OZM2" s="539"/>
      <c r="OZN2" s="545"/>
      <c r="OZO2" s="545"/>
      <c r="OZP2" s="546"/>
      <c r="OZQ2" s="539"/>
      <c r="OZR2" s="545"/>
      <c r="OZS2" s="545"/>
      <c r="OZT2" s="546"/>
      <c r="OZU2" s="539"/>
      <c r="OZV2" s="545"/>
      <c r="OZW2" s="545"/>
      <c r="OZX2" s="546"/>
      <c r="OZY2" s="539"/>
      <c r="OZZ2" s="545"/>
      <c r="PAA2" s="545"/>
      <c r="PAB2" s="546"/>
      <c r="PAC2" s="539"/>
      <c r="PAD2" s="545"/>
      <c r="PAE2" s="545"/>
      <c r="PAF2" s="546"/>
      <c r="PAG2" s="539"/>
      <c r="PAH2" s="545"/>
      <c r="PAI2" s="545"/>
      <c r="PAJ2" s="546"/>
      <c r="PAK2" s="539"/>
      <c r="PAL2" s="545"/>
      <c r="PAM2" s="545"/>
      <c r="PAN2" s="546"/>
      <c r="PAO2" s="539"/>
      <c r="PAP2" s="545"/>
      <c r="PAQ2" s="545"/>
      <c r="PAR2" s="546"/>
      <c r="PAS2" s="539"/>
      <c r="PAT2" s="545"/>
      <c r="PAU2" s="545"/>
      <c r="PAV2" s="546"/>
      <c r="PAW2" s="539"/>
      <c r="PAX2" s="545"/>
      <c r="PAY2" s="545"/>
      <c r="PAZ2" s="546"/>
      <c r="PBA2" s="539"/>
      <c r="PBB2" s="545"/>
      <c r="PBC2" s="545"/>
      <c r="PBD2" s="546"/>
      <c r="PBE2" s="539"/>
      <c r="PBF2" s="545"/>
      <c r="PBG2" s="545"/>
      <c r="PBH2" s="546"/>
      <c r="PBI2" s="539"/>
      <c r="PBJ2" s="545"/>
      <c r="PBK2" s="545"/>
      <c r="PBL2" s="546"/>
      <c r="PBM2" s="539"/>
      <c r="PBN2" s="545"/>
      <c r="PBO2" s="545"/>
      <c r="PBP2" s="546"/>
      <c r="PBQ2" s="539"/>
      <c r="PBR2" s="545"/>
      <c r="PBS2" s="545"/>
      <c r="PBT2" s="546"/>
      <c r="PBU2" s="539"/>
      <c r="PBV2" s="545"/>
      <c r="PBW2" s="545"/>
      <c r="PBX2" s="546"/>
      <c r="PBY2" s="539"/>
      <c r="PBZ2" s="545"/>
      <c r="PCA2" s="545"/>
      <c r="PCB2" s="546"/>
      <c r="PCC2" s="539"/>
      <c r="PCD2" s="545"/>
      <c r="PCE2" s="545"/>
      <c r="PCF2" s="546"/>
      <c r="PCG2" s="539"/>
      <c r="PCH2" s="545"/>
      <c r="PCI2" s="545"/>
      <c r="PCJ2" s="546"/>
      <c r="PCK2" s="539"/>
      <c r="PCL2" s="545"/>
      <c r="PCM2" s="545"/>
      <c r="PCN2" s="546"/>
      <c r="PCO2" s="539"/>
      <c r="PCP2" s="545"/>
      <c r="PCQ2" s="545"/>
      <c r="PCR2" s="546"/>
      <c r="PCS2" s="539"/>
      <c r="PCT2" s="545"/>
      <c r="PCU2" s="545"/>
      <c r="PCV2" s="546"/>
      <c r="PCW2" s="539"/>
      <c r="PCX2" s="545"/>
      <c r="PCY2" s="545"/>
      <c r="PCZ2" s="546"/>
      <c r="PDA2" s="539"/>
      <c r="PDB2" s="545"/>
      <c r="PDC2" s="545"/>
      <c r="PDD2" s="546"/>
      <c r="PDE2" s="539"/>
      <c r="PDF2" s="545"/>
      <c r="PDG2" s="545"/>
      <c r="PDH2" s="546"/>
      <c r="PDI2" s="539"/>
      <c r="PDJ2" s="545"/>
      <c r="PDK2" s="545"/>
      <c r="PDL2" s="546"/>
      <c r="PDM2" s="539"/>
      <c r="PDN2" s="545"/>
      <c r="PDO2" s="545"/>
      <c r="PDP2" s="546"/>
      <c r="PDQ2" s="539"/>
      <c r="PDR2" s="545"/>
      <c r="PDS2" s="545"/>
      <c r="PDT2" s="546"/>
      <c r="PDU2" s="539"/>
      <c r="PDV2" s="545"/>
      <c r="PDW2" s="545"/>
      <c r="PDX2" s="546"/>
      <c r="PDY2" s="539"/>
      <c r="PDZ2" s="545"/>
      <c r="PEA2" s="545"/>
      <c r="PEB2" s="546"/>
      <c r="PEC2" s="539"/>
      <c r="PED2" s="545"/>
      <c r="PEE2" s="545"/>
      <c r="PEF2" s="546"/>
      <c r="PEG2" s="539"/>
      <c r="PEH2" s="545"/>
      <c r="PEI2" s="545"/>
      <c r="PEJ2" s="546"/>
      <c r="PEK2" s="539"/>
      <c r="PEL2" s="545"/>
      <c r="PEM2" s="545"/>
      <c r="PEN2" s="546"/>
      <c r="PEO2" s="539"/>
      <c r="PEP2" s="545"/>
      <c r="PEQ2" s="545"/>
      <c r="PER2" s="546"/>
      <c r="PES2" s="539"/>
      <c r="PET2" s="545"/>
      <c r="PEU2" s="545"/>
      <c r="PEV2" s="546"/>
      <c r="PEW2" s="539"/>
      <c r="PEX2" s="545"/>
      <c r="PEY2" s="545"/>
      <c r="PEZ2" s="546"/>
      <c r="PFA2" s="539"/>
      <c r="PFB2" s="545"/>
      <c r="PFC2" s="545"/>
      <c r="PFD2" s="546"/>
      <c r="PFE2" s="539"/>
      <c r="PFF2" s="545"/>
      <c r="PFG2" s="545"/>
      <c r="PFH2" s="546"/>
      <c r="PFI2" s="539"/>
      <c r="PFJ2" s="545"/>
      <c r="PFK2" s="545"/>
      <c r="PFL2" s="546"/>
      <c r="PFM2" s="539"/>
      <c r="PFN2" s="545"/>
      <c r="PFO2" s="545"/>
      <c r="PFP2" s="546"/>
      <c r="PFQ2" s="539"/>
      <c r="PFR2" s="545"/>
      <c r="PFS2" s="545"/>
      <c r="PFT2" s="546"/>
      <c r="PFU2" s="539"/>
      <c r="PFV2" s="545"/>
      <c r="PFW2" s="545"/>
      <c r="PFX2" s="546"/>
      <c r="PFY2" s="539"/>
      <c r="PFZ2" s="545"/>
      <c r="PGA2" s="545"/>
      <c r="PGB2" s="546"/>
      <c r="PGC2" s="539"/>
      <c r="PGD2" s="545"/>
      <c r="PGE2" s="545"/>
      <c r="PGF2" s="546"/>
      <c r="PGG2" s="539"/>
      <c r="PGH2" s="545"/>
      <c r="PGI2" s="545"/>
      <c r="PGJ2" s="546"/>
      <c r="PGK2" s="539"/>
      <c r="PGL2" s="545"/>
      <c r="PGM2" s="545"/>
      <c r="PGN2" s="546"/>
      <c r="PGO2" s="539"/>
      <c r="PGP2" s="545"/>
      <c r="PGQ2" s="545"/>
      <c r="PGR2" s="546"/>
      <c r="PGS2" s="539"/>
      <c r="PGT2" s="545"/>
      <c r="PGU2" s="545"/>
      <c r="PGV2" s="546"/>
      <c r="PGW2" s="539"/>
      <c r="PGX2" s="545"/>
      <c r="PGY2" s="545"/>
      <c r="PGZ2" s="546"/>
      <c r="PHA2" s="539"/>
      <c r="PHB2" s="545"/>
      <c r="PHC2" s="545"/>
      <c r="PHD2" s="546"/>
      <c r="PHE2" s="539"/>
      <c r="PHF2" s="545"/>
      <c r="PHG2" s="545"/>
      <c r="PHH2" s="546"/>
      <c r="PHI2" s="539"/>
      <c r="PHJ2" s="545"/>
      <c r="PHK2" s="545"/>
      <c r="PHL2" s="546"/>
      <c r="PHM2" s="539"/>
      <c r="PHN2" s="545"/>
      <c r="PHO2" s="545"/>
      <c r="PHP2" s="546"/>
      <c r="PHQ2" s="539"/>
      <c r="PHR2" s="545"/>
      <c r="PHS2" s="545"/>
      <c r="PHT2" s="546"/>
      <c r="PHU2" s="539"/>
      <c r="PHV2" s="545"/>
      <c r="PHW2" s="545"/>
      <c r="PHX2" s="546"/>
      <c r="PHY2" s="539"/>
      <c r="PHZ2" s="545"/>
      <c r="PIA2" s="545"/>
      <c r="PIB2" s="546"/>
      <c r="PIC2" s="539"/>
      <c r="PID2" s="545"/>
      <c r="PIE2" s="545"/>
      <c r="PIF2" s="546"/>
      <c r="PIG2" s="539"/>
      <c r="PIH2" s="545"/>
      <c r="PII2" s="545"/>
      <c r="PIJ2" s="546"/>
      <c r="PIK2" s="539"/>
      <c r="PIL2" s="545"/>
      <c r="PIM2" s="545"/>
      <c r="PIN2" s="546"/>
      <c r="PIO2" s="539"/>
      <c r="PIP2" s="545"/>
      <c r="PIQ2" s="545"/>
      <c r="PIR2" s="546"/>
      <c r="PIS2" s="539"/>
      <c r="PIT2" s="545"/>
      <c r="PIU2" s="545"/>
      <c r="PIV2" s="546"/>
      <c r="PIW2" s="539"/>
      <c r="PIX2" s="545"/>
      <c r="PIY2" s="545"/>
      <c r="PIZ2" s="546"/>
      <c r="PJA2" s="539"/>
      <c r="PJB2" s="545"/>
      <c r="PJC2" s="545"/>
      <c r="PJD2" s="546"/>
      <c r="PJE2" s="539"/>
      <c r="PJF2" s="545"/>
      <c r="PJG2" s="545"/>
      <c r="PJH2" s="546"/>
      <c r="PJI2" s="539"/>
      <c r="PJJ2" s="545"/>
      <c r="PJK2" s="545"/>
      <c r="PJL2" s="546"/>
      <c r="PJM2" s="539"/>
      <c r="PJN2" s="545"/>
      <c r="PJO2" s="545"/>
      <c r="PJP2" s="546"/>
      <c r="PJQ2" s="539"/>
      <c r="PJR2" s="545"/>
      <c r="PJS2" s="545"/>
      <c r="PJT2" s="546"/>
      <c r="PJU2" s="539"/>
      <c r="PJV2" s="545"/>
      <c r="PJW2" s="545"/>
      <c r="PJX2" s="546"/>
      <c r="PJY2" s="539"/>
      <c r="PJZ2" s="545"/>
      <c r="PKA2" s="545"/>
      <c r="PKB2" s="546"/>
      <c r="PKC2" s="539"/>
      <c r="PKD2" s="545"/>
      <c r="PKE2" s="545"/>
      <c r="PKF2" s="546"/>
      <c r="PKG2" s="539"/>
      <c r="PKH2" s="545"/>
      <c r="PKI2" s="545"/>
      <c r="PKJ2" s="546"/>
      <c r="PKK2" s="539"/>
      <c r="PKL2" s="545"/>
      <c r="PKM2" s="545"/>
      <c r="PKN2" s="546"/>
      <c r="PKO2" s="539"/>
      <c r="PKP2" s="545"/>
      <c r="PKQ2" s="545"/>
      <c r="PKR2" s="546"/>
      <c r="PKS2" s="539"/>
      <c r="PKT2" s="545"/>
      <c r="PKU2" s="545"/>
      <c r="PKV2" s="546"/>
      <c r="PKW2" s="539"/>
      <c r="PKX2" s="545"/>
      <c r="PKY2" s="545"/>
      <c r="PKZ2" s="546"/>
      <c r="PLA2" s="539"/>
      <c r="PLB2" s="545"/>
      <c r="PLC2" s="545"/>
      <c r="PLD2" s="546"/>
      <c r="PLE2" s="539"/>
      <c r="PLF2" s="545"/>
      <c r="PLG2" s="545"/>
      <c r="PLH2" s="546"/>
      <c r="PLI2" s="539"/>
      <c r="PLJ2" s="545"/>
      <c r="PLK2" s="545"/>
      <c r="PLL2" s="546"/>
      <c r="PLM2" s="539"/>
      <c r="PLN2" s="545"/>
      <c r="PLO2" s="545"/>
      <c r="PLP2" s="546"/>
      <c r="PLQ2" s="539"/>
      <c r="PLR2" s="545"/>
      <c r="PLS2" s="545"/>
      <c r="PLT2" s="546"/>
      <c r="PLU2" s="539"/>
      <c r="PLV2" s="545"/>
      <c r="PLW2" s="545"/>
      <c r="PLX2" s="546"/>
      <c r="PLY2" s="539"/>
      <c r="PLZ2" s="545"/>
      <c r="PMA2" s="545"/>
      <c r="PMB2" s="546"/>
      <c r="PMC2" s="539"/>
      <c r="PMD2" s="545"/>
      <c r="PME2" s="545"/>
      <c r="PMF2" s="546"/>
      <c r="PMG2" s="539"/>
      <c r="PMH2" s="545"/>
      <c r="PMI2" s="545"/>
      <c r="PMJ2" s="546"/>
      <c r="PMK2" s="539"/>
      <c r="PML2" s="545"/>
      <c r="PMM2" s="545"/>
      <c r="PMN2" s="546"/>
      <c r="PMO2" s="539"/>
      <c r="PMP2" s="545"/>
      <c r="PMQ2" s="545"/>
      <c r="PMR2" s="546"/>
      <c r="PMS2" s="539"/>
      <c r="PMT2" s="545"/>
      <c r="PMU2" s="545"/>
      <c r="PMV2" s="546"/>
      <c r="PMW2" s="539"/>
      <c r="PMX2" s="545"/>
      <c r="PMY2" s="545"/>
      <c r="PMZ2" s="546"/>
      <c r="PNA2" s="539"/>
      <c r="PNB2" s="545"/>
      <c r="PNC2" s="545"/>
      <c r="PND2" s="546"/>
      <c r="PNE2" s="539"/>
      <c r="PNF2" s="545"/>
      <c r="PNG2" s="545"/>
      <c r="PNH2" s="546"/>
      <c r="PNI2" s="539"/>
      <c r="PNJ2" s="545"/>
      <c r="PNK2" s="545"/>
      <c r="PNL2" s="546"/>
      <c r="PNM2" s="539"/>
      <c r="PNN2" s="545"/>
      <c r="PNO2" s="545"/>
      <c r="PNP2" s="546"/>
      <c r="PNQ2" s="539"/>
      <c r="PNR2" s="545"/>
      <c r="PNS2" s="545"/>
      <c r="PNT2" s="546"/>
      <c r="PNU2" s="539"/>
      <c r="PNV2" s="545"/>
      <c r="PNW2" s="545"/>
      <c r="PNX2" s="546"/>
      <c r="PNY2" s="539"/>
      <c r="PNZ2" s="545"/>
      <c r="POA2" s="545"/>
      <c r="POB2" s="546"/>
      <c r="POC2" s="539"/>
      <c r="POD2" s="545"/>
      <c r="POE2" s="545"/>
      <c r="POF2" s="546"/>
      <c r="POG2" s="539"/>
      <c r="POH2" s="545"/>
      <c r="POI2" s="545"/>
      <c r="POJ2" s="546"/>
      <c r="POK2" s="539"/>
      <c r="POL2" s="545"/>
      <c r="POM2" s="545"/>
      <c r="PON2" s="546"/>
      <c r="POO2" s="539"/>
      <c r="POP2" s="545"/>
      <c r="POQ2" s="545"/>
      <c r="POR2" s="546"/>
      <c r="POS2" s="539"/>
      <c r="POT2" s="545"/>
      <c r="POU2" s="545"/>
      <c r="POV2" s="546"/>
      <c r="POW2" s="539"/>
      <c r="POX2" s="545"/>
      <c r="POY2" s="545"/>
      <c r="POZ2" s="546"/>
      <c r="PPA2" s="539"/>
      <c r="PPB2" s="545"/>
      <c r="PPC2" s="545"/>
      <c r="PPD2" s="546"/>
      <c r="PPE2" s="539"/>
      <c r="PPF2" s="545"/>
      <c r="PPG2" s="545"/>
      <c r="PPH2" s="546"/>
      <c r="PPI2" s="539"/>
      <c r="PPJ2" s="545"/>
      <c r="PPK2" s="545"/>
      <c r="PPL2" s="546"/>
      <c r="PPM2" s="539"/>
      <c r="PPN2" s="545"/>
      <c r="PPO2" s="545"/>
      <c r="PPP2" s="546"/>
      <c r="PPQ2" s="539"/>
      <c r="PPR2" s="545"/>
      <c r="PPS2" s="545"/>
      <c r="PPT2" s="546"/>
      <c r="PPU2" s="539"/>
      <c r="PPV2" s="545"/>
      <c r="PPW2" s="545"/>
      <c r="PPX2" s="546"/>
      <c r="PPY2" s="539"/>
      <c r="PPZ2" s="545"/>
      <c r="PQA2" s="545"/>
      <c r="PQB2" s="546"/>
      <c r="PQC2" s="539"/>
      <c r="PQD2" s="545"/>
      <c r="PQE2" s="545"/>
      <c r="PQF2" s="546"/>
      <c r="PQG2" s="539"/>
      <c r="PQH2" s="545"/>
      <c r="PQI2" s="545"/>
      <c r="PQJ2" s="546"/>
      <c r="PQK2" s="539"/>
      <c r="PQL2" s="545"/>
      <c r="PQM2" s="545"/>
      <c r="PQN2" s="546"/>
      <c r="PQO2" s="539"/>
      <c r="PQP2" s="545"/>
      <c r="PQQ2" s="545"/>
      <c r="PQR2" s="546"/>
      <c r="PQS2" s="539"/>
      <c r="PQT2" s="545"/>
      <c r="PQU2" s="545"/>
      <c r="PQV2" s="546"/>
      <c r="PQW2" s="539"/>
      <c r="PQX2" s="545"/>
      <c r="PQY2" s="545"/>
      <c r="PQZ2" s="546"/>
      <c r="PRA2" s="539"/>
      <c r="PRB2" s="545"/>
      <c r="PRC2" s="545"/>
      <c r="PRD2" s="546"/>
      <c r="PRE2" s="539"/>
      <c r="PRF2" s="545"/>
      <c r="PRG2" s="545"/>
      <c r="PRH2" s="546"/>
      <c r="PRI2" s="539"/>
      <c r="PRJ2" s="545"/>
      <c r="PRK2" s="545"/>
      <c r="PRL2" s="546"/>
      <c r="PRM2" s="539"/>
      <c r="PRN2" s="545"/>
      <c r="PRO2" s="545"/>
      <c r="PRP2" s="546"/>
      <c r="PRQ2" s="539"/>
      <c r="PRR2" s="545"/>
      <c r="PRS2" s="545"/>
      <c r="PRT2" s="546"/>
      <c r="PRU2" s="539"/>
      <c r="PRV2" s="545"/>
      <c r="PRW2" s="545"/>
      <c r="PRX2" s="546"/>
      <c r="PRY2" s="539"/>
      <c r="PRZ2" s="545"/>
      <c r="PSA2" s="545"/>
      <c r="PSB2" s="546"/>
      <c r="PSC2" s="539"/>
      <c r="PSD2" s="545"/>
      <c r="PSE2" s="545"/>
      <c r="PSF2" s="546"/>
      <c r="PSG2" s="539"/>
      <c r="PSH2" s="545"/>
      <c r="PSI2" s="545"/>
      <c r="PSJ2" s="546"/>
      <c r="PSK2" s="539"/>
      <c r="PSL2" s="545"/>
      <c r="PSM2" s="545"/>
      <c r="PSN2" s="546"/>
      <c r="PSO2" s="539"/>
      <c r="PSP2" s="545"/>
      <c r="PSQ2" s="545"/>
      <c r="PSR2" s="546"/>
      <c r="PSS2" s="539"/>
      <c r="PST2" s="545"/>
      <c r="PSU2" s="545"/>
      <c r="PSV2" s="546"/>
      <c r="PSW2" s="539"/>
      <c r="PSX2" s="545"/>
      <c r="PSY2" s="545"/>
      <c r="PSZ2" s="546"/>
      <c r="PTA2" s="539"/>
      <c r="PTB2" s="545"/>
      <c r="PTC2" s="545"/>
      <c r="PTD2" s="546"/>
      <c r="PTE2" s="539"/>
      <c r="PTF2" s="545"/>
      <c r="PTG2" s="545"/>
      <c r="PTH2" s="546"/>
      <c r="PTI2" s="539"/>
      <c r="PTJ2" s="545"/>
      <c r="PTK2" s="545"/>
      <c r="PTL2" s="546"/>
      <c r="PTM2" s="539"/>
      <c r="PTN2" s="545"/>
      <c r="PTO2" s="545"/>
      <c r="PTP2" s="546"/>
      <c r="PTQ2" s="539"/>
      <c r="PTR2" s="545"/>
      <c r="PTS2" s="545"/>
      <c r="PTT2" s="546"/>
      <c r="PTU2" s="539"/>
      <c r="PTV2" s="545"/>
      <c r="PTW2" s="545"/>
      <c r="PTX2" s="546"/>
      <c r="PTY2" s="539"/>
      <c r="PTZ2" s="545"/>
      <c r="PUA2" s="545"/>
      <c r="PUB2" s="546"/>
      <c r="PUC2" s="539"/>
      <c r="PUD2" s="545"/>
      <c r="PUE2" s="545"/>
      <c r="PUF2" s="546"/>
      <c r="PUG2" s="539"/>
      <c r="PUH2" s="545"/>
      <c r="PUI2" s="545"/>
      <c r="PUJ2" s="546"/>
      <c r="PUK2" s="539"/>
      <c r="PUL2" s="545"/>
      <c r="PUM2" s="545"/>
      <c r="PUN2" s="546"/>
      <c r="PUO2" s="539"/>
      <c r="PUP2" s="545"/>
      <c r="PUQ2" s="545"/>
      <c r="PUR2" s="546"/>
      <c r="PUS2" s="539"/>
      <c r="PUT2" s="545"/>
      <c r="PUU2" s="545"/>
      <c r="PUV2" s="546"/>
      <c r="PUW2" s="539"/>
      <c r="PUX2" s="545"/>
      <c r="PUY2" s="545"/>
      <c r="PUZ2" s="546"/>
      <c r="PVA2" s="539"/>
      <c r="PVB2" s="545"/>
      <c r="PVC2" s="545"/>
      <c r="PVD2" s="546"/>
      <c r="PVE2" s="539"/>
      <c r="PVF2" s="545"/>
      <c r="PVG2" s="545"/>
      <c r="PVH2" s="546"/>
      <c r="PVI2" s="539"/>
      <c r="PVJ2" s="545"/>
      <c r="PVK2" s="545"/>
      <c r="PVL2" s="546"/>
      <c r="PVM2" s="539"/>
      <c r="PVN2" s="545"/>
      <c r="PVO2" s="545"/>
      <c r="PVP2" s="546"/>
      <c r="PVQ2" s="539"/>
      <c r="PVR2" s="545"/>
      <c r="PVS2" s="545"/>
      <c r="PVT2" s="546"/>
      <c r="PVU2" s="539"/>
      <c r="PVV2" s="545"/>
      <c r="PVW2" s="545"/>
      <c r="PVX2" s="546"/>
      <c r="PVY2" s="539"/>
      <c r="PVZ2" s="545"/>
      <c r="PWA2" s="545"/>
      <c r="PWB2" s="546"/>
      <c r="PWC2" s="539"/>
      <c r="PWD2" s="545"/>
      <c r="PWE2" s="545"/>
      <c r="PWF2" s="546"/>
      <c r="PWG2" s="539"/>
      <c r="PWH2" s="545"/>
      <c r="PWI2" s="545"/>
      <c r="PWJ2" s="546"/>
      <c r="PWK2" s="539"/>
      <c r="PWL2" s="545"/>
      <c r="PWM2" s="545"/>
      <c r="PWN2" s="546"/>
      <c r="PWO2" s="539"/>
      <c r="PWP2" s="545"/>
      <c r="PWQ2" s="545"/>
      <c r="PWR2" s="546"/>
      <c r="PWS2" s="539"/>
      <c r="PWT2" s="545"/>
      <c r="PWU2" s="545"/>
      <c r="PWV2" s="546"/>
      <c r="PWW2" s="539"/>
      <c r="PWX2" s="545"/>
      <c r="PWY2" s="545"/>
      <c r="PWZ2" s="546"/>
      <c r="PXA2" s="539"/>
      <c r="PXB2" s="545"/>
      <c r="PXC2" s="545"/>
      <c r="PXD2" s="546"/>
      <c r="PXE2" s="539"/>
      <c r="PXF2" s="545"/>
      <c r="PXG2" s="545"/>
      <c r="PXH2" s="546"/>
      <c r="PXI2" s="539"/>
      <c r="PXJ2" s="545"/>
      <c r="PXK2" s="545"/>
      <c r="PXL2" s="546"/>
      <c r="PXM2" s="539"/>
      <c r="PXN2" s="545"/>
      <c r="PXO2" s="545"/>
      <c r="PXP2" s="546"/>
      <c r="PXQ2" s="539"/>
      <c r="PXR2" s="545"/>
      <c r="PXS2" s="545"/>
      <c r="PXT2" s="546"/>
      <c r="PXU2" s="539"/>
      <c r="PXV2" s="545"/>
      <c r="PXW2" s="545"/>
      <c r="PXX2" s="546"/>
      <c r="PXY2" s="539"/>
      <c r="PXZ2" s="545"/>
      <c r="PYA2" s="545"/>
      <c r="PYB2" s="546"/>
      <c r="PYC2" s="539"/>
      <c r="PYD2" s="545"/>
      <c r="PYE2" s="545"/>
      <c r="PYF2" s="546"/>
      <c r="PYG2" s="539"/>
      <c r="PYH2" s="545"/>
      <c r="PYI2" s="545"/>
      <c r="PYJ2" s="546"/>
      <c r="PYK2" s="539"/>
      <c r="PYL2" s="545"/>
      <c r="PYM2" s="545"/>
      <c r="PYN2" s="546"/>
      <c r="PYO2" s="539"/>
      <c r="PYP2" s="545"/>
      <c r="PYQ2" s="545"/>
      <c r="PYR2" s="546"/>
      <c r="PYS2" s="539"/>
      <c r="PYT2" s="545"/>
      <c r="PYU2" s="545"/>
      <c r="PYV2" s="546"/>
      <c r="PYW2" s="539"/>
      <c r="PYX2" s="545"/>
      <c r="PYY2" s="545"/>
      <c r="PYZ2" s="546"/>
      <c r="PZA2" s="539"/>
      <c r="PZB2" s="545"/>
      <c r="PZC2" s="545"/>
      <c r="PZD2" s="546"/>
      <c r="PZE2" s="539"/>
      <c r="PZF2" s="545"/>
      <c r="PZG2" s="545"/>
      <c r="PZH2" s="546"/>
      <c r="PZI2" s="539"/>
      <c r="PZJ2" s="545"/>
      <c r="PZK2" s="545"/>
      <c r="PZL2" s="546"/>
      <c r="PZM2" s="539"/>
      <c r="PZN2" s="545"/>
      <c r="PZO2" s="545"/>
      <c r="PZP2" s="546"/>
      <c r="PZQ2" s="539"/>
      <c r="PZR2" s="545"/>
      <c r="PZS2" s="545"/>
      <c r="PZT2" s="546"/>
      <c r="PZU2" s="539"/>
      <c r="PZV2" s="545"/>
      <c r="PZW2" s="545"/>
      <c r="PZX2" s="546"/>
      <c r="PZY2" s="539"/>
      <c r="PZZ2" s="545"/>
      <c r="QAA2" s="545"/>
      <c r="QAB2" s="546"/>
      <c r="QAC2" s="539"/>
      <c r="QAD2" s="545"/>
      <c r="QAE2" s="545"/>
      <c r="QAF2" s="546"/>
      <c r="QAG2" s="539"/>
      <c r="QAH2" s="545"/>
      <c r="QAI2" s="545"/>
      <c r="QAJ2" s="546"/>
      <c r="QAK2" s="539"/>
      <c r="QAL2" s="545"/>
      <c r="QAM2" s="545"/>
      <c r="QAN2" s="546"/>
      <c r="QAO2" s="539"/>
      <c r="QAP2" s="545"/>
      <c r="QAQ2" s="545"/>
      <c r="QAR2" s="546"/>
      <c r="QAS2" s="539"/>
      <c r="QAT2" s="545"/>
      <c r="QAU2" s="545"/>
      <c r="QAV2" s="546"/>
      <c r="QAW2" s="539"/>
      <c r="QAX2" s="545"/>
      <c r="QAY2" s="545"/>
      <c r="QAZ2" s="546"/>
      <c r="QBA2" s="539"/>
      <c r="QBB2" s="545"/>
      <c r="QBC2" s="545"/>
      <c r="QBD2" s="546"/>
      <c r="QBE2" s="539"/>
      <c r="QBF2" s="545"/>
      <c r="QBG2" s="545"/>
      <c r="QBH2" s="546"/>
      <c r="QBI2" s="539"/>
      <c r="QBJ2" s="545"/>
      <c r="QBK2" s="545"/>
      <c r="QBL2" s="546"/>
      <c r="QBM2" s="539"/>
      <c r="QBN2" s="545"/>
      <c r="QBO2" s="545"/>
      <c r="QBP2" s="546"/>
      <c r="QBQ2" s="539"/>
      <c r="QBR2" s="545"/>
      <c r="QBS2" s="545"/>
      <c r="QBT2" s="546"/>
      <c r="QBU2" s="539"/>
      <c r="QBV2" s="545"/>
      <c r="QBW2" s="545"/>
      <c r="QBX2" s="546"/>
      <c r="QBY2" s="539"/>
      <c r="QBZ2" s="545"/>
      <c r="QCA2" s="545"/>
      <c r="QCB2" s="546"/>
      <c r="QCC2" s="539"/>
      <c r="QCD2" s="545"/>
      <c r="QCE2" s="545"/>
      <c r="QCF2" s="546"/>
      <c r="QCG2" s="539"/>
      <c r="QCH2" s="545"/>
      <c r="QCI2" s="545"/>
      <c r="QCJ2" s="546"/>
      <c r="QCK2" s="539"/>
      <c r="QCL2" s="545"/>
      <c r="QCM2" s="545"/>
      <c r="QCN2" s="546"/>
      <c r="QCO2" s="539"/>
      <c r="QCP2" s="545"/>
      <c r="QCQ2" s="545"/>
      <c r="QCR2" s="546"/>
      <c r="QCS2" s="539"/>
      <c r="QCT2" s="545"/>
      <c r="QCU2" s="545"/>
      <c r="QCV2" s="546"/>
      <c r="QCW2" s="539"/>
      <c r="QCX2" s="545"/>
      <c r="QCY2" s="545"/>
      <c r="QCZ2" s="546"/>
      <c r="QDA2" s="539"/>
      <c r="QDB2" s="545"/>
      <c r="QDC2" s="545"/>
      <c r="QDD2" s="546"/>
      <c r="QDE2" s="539"/>
      <c r="QDF2" s="545"/>
      <c r="QDG2" s="545"/>
      <c r="QDH2" s="546"/>
      <c r="QDI2" s="539"/>
      <c r="QDJ2" s="545"/>
      <c r="QDK2" s="545"/>
      <c r="QDL2" s="546"/>
      <c r="QDM2" s="539"/>
      <c r="QDN2" s="545"/>
      <c r="QDO2" s="545"/>
      <c r="QDP2" s="546"/>
      <c r="QDQ2" s="539"/>
      <c r="QDR2" s="545"/>
      <c r="QDS2" s="545"/>
      <c r="QDT2" s="546"/>
      <c r="QDU2" s="539"/>
      <c r="QDV2" s="545"/>
      <c r="QDW2" s="545"/>
      <c r="QDX2" s="546"/>
      <c r="QDY2" s="539"/>
      <c r="QDZ2" s="545"/>
      <c r="QEA2" s="545"/>
      <c r="QEB2" s="546"/>
      <c r="QEC2" s="539"/>
      <c r="QED2" s="545"/>
      <c r="QEE2" s="545"/>
      <c r="QEF2" s="546"/>
      <c r="QEG2" s="539"/>
      <c r="QEH2" s="545"/>
      <c r="QEI2" s="545"/>
      <c r="QEJ2" s="546"/>
      <c r="QEK2" s="539"/>
      <c r="QEL2" s="545"/>
      <c r="QEM2" s="545"/>
      <c r="QEN2" s="546"/>
      <c r="QEO2" s="539"/>
      <c r="QEP2" s="545"/>
      <c r="QEQ2" s="545"/>
      <c r="QER2" s="546"/>
      <c r="QES2" s="539"/>
      <c r="QET2" s="545"/>
      <c r="QEU2" s="545"/>
      <c r="QEV2" s="546"/>
      <c r="QEW2" s="539"/>
      <c r="QEX2" s="545"/>
      <c r="QEY2" s="545"/>
      <c r="QEZ2" s="546"/>
      <c r="QFA2" s="539"/>
      <c r="QFB2" s="545"/>
      <c r="QFC2" s="545"/>
      <c r="QFD2" s="546"/>
      <c r="QFE2" s="539"/>
      <c r="QFF2" s="545"/>
      <c r="QFG2" s="545"/>
      <c r="QFH2" s="546"/>
      <c r="QFI2" s="539"/>
      <c r="QFJ2" s="545"/>
      <c r="QFK2" s="545"/>
      <c r="QFL2" s="546"/>
      <c r="QFM2" s="539"/>
      <c r="QFN2" s="545"/>
      <c r="QFO2" s="545"/>
      <c r="QFP2" s="546"/>
      <c r="QFQ2" s="539"/>
      <c r="QFR2" s="545"/>
      <c r="QFS2" s="545"/>
      <c r="QFT2" s="546"/>
      <c r="QFU2" s="539"/>
      <c r="QFV2" s="545"/>
      <c r="QFW2" s="545"/>
      <c r="QFX2" s="546"/>
      <c r="QFY2" s="539"/>
      <c r="QFZ2" s="545"/>
      <c r="QGA2" s="545"/>
      <c r="QGB2" s="546"/>
      <c r="QGC2" s="539"/>
      <c r="QGD2" s="545"/>
      <c r="QGE2" s="545"/>
      <c r="QGF2" s="546"/>
      <c r="QGG2" s="539"/>
      <c r="QGH2" s="545"/>
      <c r="QGI2" s="545"/>
      <c r="QGJ2" s="546"/>
      <c r="QGK2" s="539"/>
      <c r="QGL2" s="545"/>
      <c r="QGM2" s="545"/>
      <c r="QGN2" s="546"/>
      <c r="QGO2" s="539"/>
      <c r="QGP2" s="545"/>
      <c r="QGQ2" s="545"/>
      <c r="QGR2" s="546"/>
      <c r="QGS2" s="539"/>
      <c r="QGT2" s="545"/>
      <c r="QGU2" s="545"/>
      <c r="QGV2" s="546"/>
      <c r="QGW2" s="539"/>
      <c r="QGX2" s="545"/>
      <c r="QGY2" s="545"/>
      <c r="QGZ2" s="546"/>
      <c r="QHA2" s="539"/>
      <c r="QHB2" s="545"/>
      <c r="QHC2" s="545"/>
      <c r="QHD2" s="546"/>
      <c r="QHE2" s="539"/>
      <c r="QHF2" s="545"/>
      <c r="QHG2" s="545"/>
      <c r="QHH2" s="546"/>
      <c r="QHI2" s="539"/>
      <c r="QHJ2" s="545"/>
      <c r="QHK2" s="545"/>
      <c r="QHL2" s="546"/>
      <c r="QHM2" s="539"/>
      <c r="QHN2" s="545"/>
      <c r="QHO2" s="545"/>
      <c r="QHP2" s="546"/>
      <c r="QHQ2" s="539"/>
      <c r="QHR2" s="545"/>
      <c r="QHS2" s="545"/>
      <c r="QHT2" s="546"/>
      <c r="QHU2" s="539"/>
      <c r="QHV2" s="545"/>
      <c r="QHW2" s="545"/>
      <c r="QHX2" s="546"/>
      <c r="QHY2" s="539"/>
      <c r="QHZ2" s="545"/>
      <c r="QIA2" s="545"/>
      <c r="QIB2" s="546"/>
      <c r="QIC2" s="539"/>
      <c r="QID2" s="545"/>
      <c r="QIE2" s="545"/>
      <c r="QIF2" s="546"/>
      <c r="QIG2" s="539"/>
      <c r="QIH2" s="545"/>
      <c r="QII2" s="545"/>
      <c r="QIJ2" s="546"/>
      <c r="QIK2" s="539"/>
      <c r="QIL2" s="545"/>
      <c r="QIM2" s="545"/>
      <c r="QIN2" s="546"/>
      <c r="QIO2" s="539"/>
      <c r="QIP2" s="545"/>
      <c r="QIQ2" s="545"/>
      <c r="QIR2" s="546"/>
      <c r="QIS2" s="539"/>
      <c r="QIT2" s="545"/>
      <c r="QIU2" s="545"/>
      <c r="QIV2" s="546"/>
      <c r="QIW2" s="539"/>
      <c r="QIX2" s="545"/>
      <c r="QIY2" s="545"/>
      <c r="QIZ2" s="546"/>
      <c r="QJA2" s="539"/>
      <c r="QJB2" s="545"/>
      <c r="QJC2" s="545"/>
      <c r="QJD2" s="546"/>
      <c r="QJE2" s="539"/>
      <c r="QJF2" s="545"/>
      <c r="QJG2" s="545"/>
      <c r="QJH2" s="546"/>
      <c r="QJI2" s="539"/>
      <c r="QJJ2" s="545"/>
      <c r="QJK2" s="545"/>
      <c r="QJL2" s="546"/>
      <c r="QJM2" s="539"/>
      <c r="QJN2" s="545"/>
      <c r="QJO2" s="545"/>
      <c r="QJP2" s="546"/>
      <c r="QJQ2" s="539"/>
      <c r="QJR2" s="545"/>
      <c r="QJS2" s="545"/>
      <c r="QJT2" s="546"/>
      <c r="QJU2" s="539"/>
      <c r="QJV2" s="545"/>
      <c r="QJW2" s="545"/>
      <c r="QJX2" s="546"/>
      <c r="QJY2" s="539"/>
      <c r="QJZ2" s="545"/>
      <c r="QKA2" s="545"/>
      <c r="QKB2" s="546"/>
      <c r="QKC2" s="539"/>
      <c r="QKD2" s="545"/>
      <c r="QKE2" s="545"/>
      <c r="QKF2" s="546"/>
      <c r="QKG2" s="539"/>
      <c r="QKH2" s="545"/>
      <c r="QKI2" s="545"/>
      <c r="QKJ2" s="546"/>
      <c r="QKK2" s="539"/>
      <c r="QKL2" s="545"/>
      <c r="QKM2" s="545"/>
      <c r="QKN2" s="546"/>
      <c r="QKO2" s="539"/>
      <c r="QKP2" s="545"/>
      <c r="QKQ2" s="545"/>
      <c r="QKR2" s="546"/>
      <c r="QKS2" s="539"/>
      <c r="QKT2" s="545"/>
      <c r="QKU2" s="545"/>
      <c r="QKV2" s="546"/>
      <c r="QKW2" s="539"/>
      <c r="QKX2" s="545"/>
      <c r="QKY2" s="545"/>
      <c r="QKZ2" s="546"/>
      <c r="QLA2" s="539"/>
      <c r="QLB2" s="545"/>
      <c r="QLC2" s="545"/>
      <c r="QLD2" s="546"/>
      <c r="QLE2" s="539"/>
      <c r="QLF2" s="545"/>
      <c r="QLG2" s="545"/>
      <c r="QLH2" s="546"/>
      <c r="QLI2" s="539"/>
      <c r="QLJ2" s="545"/>
      <c r="QLK2" s="545"/>
      <c r="QLL2" s="546"/>
      <c r="QLM2" s="539"/>
      <c r="QLN2" s="545"/>
      <c r="QLO2" s="545"/>
      <c r="QLP2" s="546"/>
      <c r="QLQ2" s="539"/>
      <c r="QLR2" s="545"/>
      <c r="QLS2" s="545"/>
      <c r="QLT2" s="546"/>
      <c r="QLU2" s="539"/>
      <c r="QLV2" s="545"/>
      <c r="QLW2" s="545"/>
      <c r="QLX2" s="546"/>
      <c r="QLY2" s="539"/>
      <c r="QLZ2" s="545"/>
      <c r="QMA2" s="545"/>
      <c r="QMB2" s="546"/>
      <c r="QMC2" s="539"/>
      <c r="QMD2" s="545"/>
      <c r="QME2" s="545"/>
      <c r="QMF2" s="546"/>
      <c r="QMG2" s="539"/>
      <c r="QMH2" s="545"/>
      <c r="QMI2" s="545"/>
      <c r="QMJ2" s="546"/>
      <c r="QMK2" s="539"/>
      <c r="QML2" s="545"/>
      <c r="QMM2" s="545"/>
      <c r="QMN2" s="546"/>
      <c r="QMO2" s="539"/>
      <c r="QMP2" s="545"/>
      <c r="QMQ2" s="545"/>
      <c r="QMR2" s="546"/>
      <c r="QMS2" s="539"/>
      <c r="QMT2" s="545"/>
      <c r="QMU2" s="545"/>
      <c r="QMV2" s="546"/>
      <c r="QMW2" s="539"/>
      <c r="QMX2" s="545"/>
      <c r="QMY2" s="545"/>
      <c r="QMZ2" s="546"/>
      <c r="QNA2" s="539"/>
      <c r="QNB2" s="545"/>
      <c r="QNC2" s="545"/>
      <c r="QND2" s="546"/>
      <c r="QNE2" s="539"/>
      <c r="QNF2" s="545"/>
      <c r="QNG2" s="545"/>
      <c r="QNH2" s="546"/>
      <c r="QNI2" s="539"/>
      <c r="QNJ2" s="545"/>
      <c r="QNK2" s="545"/>
      <c r="QNL2" s="546"/>
      <c r="QNM2" s="539"/>
      <c r="QNN2" s="545"/>
      <c r="QNO2" s="545"/>
      <c r="QNP2" s="546"/>
      <c r="QNQ2" s="539"/>
      <c r="QNR2" s="545"/>
      <c r="QNS2" s="545"/>
      <c r="QNT2" s="546"/>
      <c r="QNU2" s="539"/>
      <c r="QNV2" s="545"/>
      <c r="QNW2" s="545"/>
      <c r="QNX2" s="546"/>
      <c r="QNY2" s="539"/>
      <c r="QNZ2" s="545"/>
      <c r="QOA2" s="545"/>
      <c r="QOB2" s="546"/>
      <c r="QOC2" s="539"/>
      <c r="QOD2" s="545"/>
      <c r="QOE2" s="545"/>
      <c r="QOF2" s="546"/>
      <c r="QOG2" s="539"/>
      <c r="QOH2" s="545"/>
      <c r="QOI2" s="545"/>
      <c r="QOJ2" s="546"/>
      <c r="QOK2" s="539"/>
      <c r="QOL2" s="545"/>
      <c r="QOM2" s="545"/>
      <c r="QON2" s="546"/>
      <c r="QOO2" s="539"/>
      <c r="QOP2" s="545"/>
      <c r="QOQ2" s="545"/>
      <c r="QOR2" s="546"/>
      <c r="QOS2" s="539"/>
      <c r="QOT2" s="545"/>
      <c r="QOU2" s="545"/>
      <c r="QOV2" s="546"/>
      <c r="QOW2" s="539"/>
      <c r="QOX2" s="545"/>
      <c r="QOY2" s="545"/>
      <c r="QOZ2" s="546"/>
      <c r="QPA2" s="539"/>
      <c r="QPB2" s="545"/>
      <c r="QPC2" s="545"/>
      <c r="QPD2" s="546"/>
      <c r="QPE2" s="539"/>
      <c r="QPF2" s="545"/>
      <c r="QPG2" s="545"/>
      <c r="QPH2" s="546"/>
      <c r="QPI2" s="539"/>
      <c r="QPJ2" s="545"/>
      <c r="QPK2" s="545"/>
      <c r="QPL2" s="546"/>
      <c r="QPM2" s="539"/>
      <c r="QPN2" s="545"/>
      <c r="QPO2" s="545"/>
      <c r="QPP2" s="546"/>
      <c r="QPQ2" s="539"/>
      <c r="QPR2" s="545"/>
      <c r="QPS2" s="545"/>
      <c r="QPT2" s="546"/>
      <c r="QPU2" s="539"/>
      <c r="QPV2" s="545"/>
      <c r="QPW2" s="545"/>
      <c r="QPX2" s="546"/>
      <c r="QPY2" s="539"/>
      <c r="QPZ2" s="545"/>
      <c r="QQA2" s="545"/>
      <c r="QQB2" s="546"/>
      <c r="QQC2" s="539"/>
      <c r="QQD2" s="545"/>
      <c r="QQE2" s="545"/>
      <c r="QQF2" s="546"/>
      <c r="QQG2" s="539"/>
      <c r="QQH2" s="545"/>
      <c r="QQI2" s="545"/>
      <c r="QQJ2" s="546"/>
      <c r="QQK2" s="539"/>
      <c r="QQL2" s="545"/>
      <c r="QQM2" s="545"/>
      <c r="QQN2" s="546"/>
      <c r="QQO2" s="539"/>
      <c r="QQP2" s="545"/>
      <c r="QQQ2" s="545"/>
      <c r="QQR2" s="546"/>
      <c r="QQS2" s="539"/>
      <c r="QQT2" s="545"/>
      <c r="QQU2" s="545"/>
      <c r="QQV2" s="546"/>
      <c r="QQW2" s="539"/>
      <c r="QQX2" s="545"/>
      <c r="QQY2" s="545"/>
      <c r="QQZ2" s="546"/>
      <c r="QRA2" s="539"/>
      <c r="QRB2" s="545"/>
      <c r="QRC2" s="545"/>
      <c r="QRD2" s="546"/>
      <c r="QRE2" s="539"/>
      <c r="QRF2" s="545"/>
      <c r="QRG2" s="545"/>
      <c r="QRH2" s="546"/>
      <c r="QRI2" s="539"/>
      <c r="QRJ2" s="545"/>
      <c r="QRK2" s="545"/>
      <c r="QRL2" s="546"/>
      <c r="QRM2" s="539"/>
      <c r="QRN2" s="545"/>
      <c r="QRO2" s="545"/>
      <c r="QRP2" s="546"/>
      <c r="QRQ2" s="539"/>
      <c r="QRR2" s="545"/>
      <c r="QRS2" s="545"/>
      <c r="QRT2" s="546"/>
      <c r="QRU2" s="539"/>
      <c r="QRV2" s="545"/>
      <c r="QRW2" s="545"/>
      <c r="QRX2" s="546"/>
      <c r="QRY2" s="539"/>
      <c r="QRZ2" s="545"/>
      <c r="QSA2" s="545"/>
      <c r="QSB2" s="546"/>
      <c r="QSC2" s="539"/>
      <c r="QSD2" s="545"/>
      <c r="QSE2" s="545"/>
      <c r="QSF2" s="546"/>
      <c r="QSG2" s="539"/>
      <c r="QSH2" s="545"/>
      <c r="QSI2" s="545"/>
      <c r="QSJ2" s="546"/>
      <c r="QSK2" s="539"/>
      <c r="QSL2" s="545"/>
      <c r="QSM2" s="545"/>
      <c r="QSN2" s="546"/>
      <c r="QSO2" s="539"/>
      <c r="QSP2" s="545"/>
      <c r="QSQ2" s="545"/>
      <c r="QSR2" s="546"/>
      <c r="QSS2" s="539"/>
      <c r="QST2" s="545"/>
      <c r="QSU2" s="545"/>
      <c r="QSV2" s="546"/>
      <c r="QSW2" s="539"/>
      <c r="QSX2" s="545"/>
      <c r="QSY2" s="545"/>
      <c r="QSZ2" s="546"/>
      <c r="QTA2" s="539"/>
      <c r="QTB2" s="545"/>
      <c r="QTC2" s="545"/>
      <c r="QTD2" s="546"/>
      <c r="QTE2" s="539"/>
      <c r="QTF2" s="545"/>
      <c r="QTG2" s="545"/>
      <c r="QTH2" s="546"/>
      <c r="QTI2" s="539"/>
      <c r="QTJ2" s="545"/>
      <c r="QTK2" s="545"/>
      <c r="QTL2" s="546"/>
      <c r="QTM2" s="539"/>
      <c r="QTN2" s="545"/>
      <c r="QTO2" s="545"/>
      <c r="QTP2" s="546"/>
      <c r="QTQ2" s="539"/>
      <c r="QTR2" s="545"/>
      <c r="QTS2" s="545"/>
      <c r="QTT2" s="546"/>
      <c r="QTU2" s="539"/>
      <c r="QTV2" s="545"/>
      <c r="QTW2" s="545"/>
      <c r="QTX2" s="546"/>
      <c r="QTY2" s="539"/>
      <c r="QTZ2" s="545"/>
      <c r="QUA2" s="545"/>
      <c r="QUB2" s="546"/>
      <c r="QUC2" s="539"/>
      <c r="QUD2" s="545"/>
      <c r="QUE2" s="545"/>
      <c r="QUF2" s="546"/>
      <c r="QUG2" s="539"/>
      <c r="QUH2" s="545"/>
      <c r="QUI2" s="545"/>
      <c r="QUJ2" s="546"/>
      <c r="QUK2" s="539"/>
      <c r="QUL2" s="545"/>
      <c r="QUM2" s="545"/>
      <c r="QUN2" s="546"/>
      <c r="QUO2" s="539"/>
      <c r="QUP2" s="545"/>
      <c r="QUQ2" s="545"/>
      <c r="QUR2" s="546"/>
      <c r="QUS2" s="539"/>
      <c r="QUT2" s="545"/>
      <c r="QUU2" s="545"/>
      <c r="QUV2" s="546"/>
      <c r="QUW2" s="539"/>
      <c r="QUX2" s="545"/>
      <c r="QUY2" s="545"/>
      <c r="QUZ2" s="546"/>
      <c r="QVA2" s="539"/>
      <c r="QVB2" s="545"/>
      <c r="QVC2" s="545"/>
      <c r="QVD2" s="546"/>
      <c r="QVE2" s="539"/>
      <c r="QVF2" s="545"/>
      <c r="QVG2" s="545"/>
      <c r="QVH2" s="546"/>
      <c r="QVI2" s="539"/>
      <c r="QVJ2" s="545"/>
      <c r="QVK2" s="545"/>
      <c r="QVL2" s="546"/>
      <c r="QVM2" s="539"/>
      <c r="QVN2" s="545"/>
      <c r="QVO2" s="545"/>
      <c r="QVP2" s="546"/>
      <c r="QVQ2" s="539"/>
      <c r="QVR2" s="545"/>
      <c r="QVS2" s="545"/>
      <c r="QVT2" s="546"/>
      <c r="QVU2" s="539"/>
      <c r="QVV2" s="545"/>
      <c r="QVW2" s="545"/>
      <c r="QVX2" s="546"/>
      <c r="QVY2" s="539"/>
      <c r="QVZ2" s="545"/>
      <c r="QWA2" s="545"/>
      <c r="QWB2" s="546"/>
      <c r="QWC2" s="539"/>
      <c r="QWD2" s="545"/>
      <c r="QWE2" s="545"/>
      <c r="QWF2" s="546"/>
      <c r="QWG2" s="539"/>
      <c r="QWH2" s="545"/>
      <c r="QWI2" s="545"/>
      <c r="QWJ2" s="546"/>
      <c r="QWK2" s="539"/>
      <c r="QWL2" s="545"/>
      <c r="QWM2" s="545"/>
      <c r="QWN2" s="546"/>
      <c r="QWO2" s="539"/>
      <c r="QWP2" s="545"/>
      <c r="QWQ2" s="545"/>
      <c r="QWR2" s="546"/>
      <c r="QWS2" s="539"/>
      <c r="QWT2" s="545"/>
      <c r="QWU2" s="545"/>
      <c r="QWV2" s="546"/>
      <c r="QWW2" s="539"/>
      <c r="QWX2" s="545"/>
      <c r="QWY2" s="545"/>
      <c r="QWZ2" s="546"/>
      <c r="QXA2" s="539"/>
      <c r="QXB2" s="545"/>
      <c r="QXC2" s="545"/>
      <c r="QXD2" s="546"/>
      <c r="QXE2" s="539"/>
      <c r="QXF2" s="545"/>
      <c r="QXG2" s="545"/>
      <c r="QXH2" s="546"/>
      <c r="QXI2" s="539"/>
      <c r="QXJ2" s="545"/>
      <c r="QXK2" s="545"/>
      <c r="QXL2" s="546"/>
      <c r="QXM2" s="539"/>
      <c r="QXN2" s="545"/>
      <c r="QXO2" s="545"/>
      <c r="QXP2" s="546"/>
      <c r="QXQ2" s="539"/>
      <c r="QXR2" s="545"/>
      <c r="QXS2" s="545"/>
      <c r="QXT2" s="546"/>
      <c r="QXU2" s="539"/>
      <c r="QXV2" s="545"/>
      <c r="QXW2" s="545"/>
      <c r="QXX2" s="546"/>
      <c r="QXY2" s="539"/>
      <c r="QXZ2" s="545"/>
      <c r="QYA2" s="545"/>
      <c r="QYB2" s="546"/>
      <c r="QYC2" s="539"/>
      <c r="QYD2" s="545"/>
      <c r="QYE2" s="545"/>
      <c r="QYF2" s="546"/>
      <c r="QYG2" s="539"/>
      <c r="QYH2" s="545"/>
      <c r="QYI2" s="545"/>
      <c r="QYJ2" s="546"/>
      <c r="QYK2" s="539"/>
      <c r="QYL2" s="545"/>
      <c r="QYM2" s="545"/>
      <c r="QYN2" s="546"/>
      <c r="QYO2" s="539"/>
      <c r="QYP2" s="545"/>
      <c r="QYQ2" s="545"/>
      <c r="QYR2" s="546"/>
      <c r="QYS2" s="539"/>
      <c r="QYT2" s="545"/>
      <c r="QYU2" s="545"/>
      <c r="QYV2" s="546"/>
      <c r="QYW2" s="539"/>
      <c r="QYX2" s="545"/>
      <c r="QYY2" s="545"/>
      <c r="QYZ2" s="546"/>
      <c r="QZA2" s="539"/>
      <c r="QZB2" s="545"/>
      <c r="QZC2" s="545"/>
      <c r="QZD2" s="546"/>
      <c r="QZE2" s="539"/>
      <c r="QZF2" s="545"/>
      <c r="QZG2" s="545"/>
      <c r="QZH2" s="546"/>
      <c r="QZI2" s="539"/>
      <c r="QZJ2" s="545"/>
      <c r="QZK2" s="545"/>
      <c r="QZL2" s="546"/>
      <c r="QZM2" s="539"/>
      <c r="QZN2" s="545"/>
      <c r="QZO2" s="545"/>
      <c r="QZP2" s="546"/>
      <c r="QZQ2" s="539"/>
      <c r="QZR2" s="545"/>
      <c r="QZS2" s="545"/>
      <c r="QZT2" s="546"/>
      <c r="QZU2" s="539"/>
      <c r="QZV2" s="545"/>
      <c r="QZW2" s="545"/>
      <c r="QZX2" s="546"/>
      <c r="QZY2" s="539"/>
      <c r="QZZ2" s="545"/>
      <c r="RAA2" s="545"/>
      <c r="RAB2" s="546"/>
      <c r="RAC2" s="539"/>
      <c r="RAD2" s="545"/>
      <c r="RAE2" s="545"/>
      <c r="RAF2" s="546"/>
      <c r="RAG2" s="539"/>
      <c r="RAH2" s="545"/>
      <c r="RAI2" s="545"/>
      <c r="RAJ2" s="546"/>
      <c r="RAK2" s="539"/>
      <c r="RAL2" s="545"/>
      <c r="RAM2" s="545"/>
      <c r="RAN2" s="546"/>
      <c r="RAO2" s="539"/>
      <c r="RAP2" s="545"/>
      <c r="RAQ2" s="545"/>
      <c r="RAR2" s="546"/>
      <c r="RAS2" s="539"/>
      <c r="RAT2" s="545"/>
      <c r="RAU2" s="545"/>
      <c r="RAV2" s="546"/>
      <c r="RAW2" s="539"/>
      <c r="RAX2" s="545"/>
      <c r="RAY2" s="545"/>
      <c r="RAZ2" s="546"/>
      <c r="RBA2" s="539"/>
      <c r="RBB2" s="545"/>
      <c r="RBC2" s="545"/>
      <c r="RBD2" s="546"/>
      <c r="RBE2" s="539"/>
      <c r="RBF2" s="545"/>
      <c r="RBG2" s="545"/>
      <c r="RBH2" s="546"/>
      <c r="RBI2" s="539"/>
      <c r="RBJ2" s="545"/>
      <c r="RBK2" s="545"/>
      <c r="RBL2" s="546"/>
      <c r="RBM2" s="539"/>
      <c r="RBN2" s="545"/>
      <c r="RBO2" s="545"/>
      <c r="RBP2" s="546"/>
      <c r="RBQ2" s="539"/>
      <c r="RBR2" s="545"/>
      <c r="RBS2" s="545"/>
      <c r="RBT2" s="546"/>
      <c r="RBU2" s="539"/>
      <c r="RBV2" s="545"/>
      <c r="RBW2" s="545"/>
      <c r="RBX2" s="546"/>
      <c r="RBY2" s="539"/>
      <c r="RBZ2" s="545"/>
      <c r="RCA2" s="545"/>
      <c r="RCB2" s="546"/>
      <c r="RCC2" s="539"/>
      <c r="RCD2" s="545"/>
      <c r="RCE2" s="545"/>
      <c r="RCF2" s="546"/>
      <c r="RCG2" s="539"/>
      <c r="RCH2" s="545"/>
      <c r="RCI2" s="545"/>
      <c r="RCJ2" s="546"/>
      <c r="RCK2" s="539"/>
      <c r="RCL2" s="545"/>
      <c r="RCM2" s="545"/>
      <c r="RCN2" s="546"/>
      <c r="RCO2" s="539"/>
      <c r="RCP2" s="545"/>
      <c r="RCQ2" s="545"/>
      <c r="RCR2" s="546"/>
      <c r="RCS2" s="539"/>
      <c r="RCT2" s="545"/>
      <c r="RCU2" s="545"/>
      <c r="RCV2" s="546"/>
      <c r="RCW2" s="539"/>
      <c r="RCX2" s="545"/>
      <c r="RCY2" s="545"/>
      <c r="RCZ2" s="546"/>
      <c r="RDA2" s="539"/>
      <c r="RDB2" s="545"/>
      <c r="RDC2" s="545"/>
      <c r="RDD2" s="546"/>
      <c r="RDE2" s="539"/>
      <c r="RDF2" s="545"/>
      <c r="RDG2" s="545"/>
      <c r="RDH2" s="546"/>
      <c r="RDI2" s="539"/>
      <c r="RDJ2" s="545"/>
      <c r="RDK2" s="545"/>
      <c r="RDL2" s="546"/>
      <c r="RDM2" s="539"/>
      <c r="RDN2" s="545"/>
      <c r="RDO2" s="545"/>
      <c r="RDP2" s="546"/>
      <c r="RDQ2" s="539"/>
      <c r="RDR2" s="545"/>
      <c r="RDS2" s="545"/>
      <c r="RDT2" s="546"/>
      <c r="RDU2" s="539"/>
      <c r="RDV2" s="545"/>
      <c r="RDW2" s="545"/>
      <c r="RDX2" s="546"/>
      <c r="RDY2" s="539"/>
      <c r="RDZ2" s="545"/>
      <c r="REA2" s="545"/>
      <c r="REB2" s="546"/>
      <c r="REC2" s="539"/>
      <c r="RED2" s="545"/>
      <c r="REE2" s="545"/>
      <c r="REF2" s="546"/>
      <c r="REG2" s="539"/>
      <c r="REH2" s="545"/>
      <c r="REI2" s="545"/>
      <c r="REJ2" s="546"/>
      <c r="REK2" s="539"/>
      <c r="REL2" s="545"/>
      <c r="REM2" s="545"/>
      <c r="REN2" s="546"/>
      <c r="REO2" s="539"/>
      <c r="REP2" s="545"/>
      <c r="REQ2" s="545"/>
      <c r="RER2" s="546"/>
      <c r="RES2" s="539"/>
      <c r="RET2" s="545"/>
      <c r="REU2" s="545"/>
      <c r="REV2" s="546"/>
      <c r="REW2" s="539"/>
      <c r="REX2" s="545"/>
      <c r="REY2" s="545"/>
      <c r="REZ2" s="546"/>
      <c r="RFA2" s="539"/>
      <c r="RFB2" s="545"/>
      <c r="RFC2" s="545"/>
      <c r="RFD2" s="546"/>
      <c r="RFE2" s="539"/>
      <c r="RFF2" s="545"/>
      <c r="RFG2" s="545"/>
      <c r="RFH2" s="546"/>
      <c r="RFI2" s="539"/>
      <c r="RFJ2" s="545"/>
      <c r="RFK2" s="545"/>
      <c r="RFL2" s="546"/>
      <c r="RFM2" s="539"/>
      <c r="RFN2" s="545"/>
      <c r="RFO2" s="545"/>
      <c r="RFP2" s="546"/>
      <c r="RFQ2" s="539"/>
      <c r="RFR2" s="545"/>
      <c r="RFS2" s="545"/>
      <c r="RFT2" s="546"/>
      <c r="RFU2" s="539"/>
      <c r="RFV2" s="545"/>
      <c r="RFW2" s="545"/>
      <c r="RFX2" s="546"/>
      <c r="RFY2" s="539"/>
      <c r="RFZ2" s="545"/>
      <c r="RGA2" s="545"/>
      <c r="RGB2" s="546"/>
      <c r="RGC2" s="539"/>
      <c r="RGD2" s="545"/>
      <c r="RGE2" s="545"/>
      <c r="RGF2" s="546"/>
      <c r="RGG2" s="539"/>
      <c r="RGH2" s="545"/>
      <c r="RGI2" s="545"/>
      <c r="RGJ2" s="546"/>
      <c r="RGK2" s="539"/>
      <c r="RGL2" s="545"/>
      <c r="RGM2" s="545"/>
      <c r="RGN2" s="546"/>
      <c r="RGO2" s="539"/>
      <c r="RGP2" s="545"/>
      <c r="RGQ2" s="545"/>
      <c r="RGR2" s="546"/>
      <c r="RGS2" s="539"/>
      <c r="RGT2" s="545"/>
      <c r="RGU2" s="545"/>
      <c r="RGV2" s="546"/>
      <c r="RGW2" s="539"/>
      <c r="RGX2" s="545"/>
      <c r="RGY2" s="545"/>
      <c r="RGZ2" s="546"/>
      <c r="RHA2" s="539"/>
      <c r="RHB2" s="545"/>
      <c r="RHC2" s="545"/>
      <c r="RHD2" s="546"/>
      <c r="RHE2" s="539"/>
      <c r="RHF2" s="545"/>
      <c r="RHG2" s="545"/>
      <c r="RHH2" s="546"/>
      <c r="RHI2" s="539"/>
      <c r="RHJ2" s="545"/>
      <c r="RHK2" s="545"/>
      <c r="RHL2" s="546"/>
      <c r="RHM2" s="539"/>
      <c r="RHN2" s="545"/>
      <c r="RHO2" s="545"/>
      <c r="RHP2" s="546"/>
      <c r="RHQ2" s="539"/>
      <c r="RHR2" s="545"/>
      <c r="RHS2" s="545"/>
      <c r="RHT2" s="546"/>
      <c r="RHU2" s="539"/>
      <c r="RHV2" s="545"/>
      <c r="RHW2" s="545"/>
      <c r="RHX2" s="546"/>
      <c r="RHY2" s="539"/>
      <c r="RHZ2" s="545"/>
      <c r="RIA2" s="545"/>
      <c r="RIB2" s="546"/>
      <c r="RIC2" s="539"/>
      <c r="RID2" s="545"/>
      <c r="RIE2" s="545"/>
      <c r="RIF2" s="546"/>
      <c r="RIG2" s="539"/>
      <c r="RIH2" s="545"/>
      <c r="RII2" s="545"/>
      <c r="RIJ2" s="546"/>
      <c r="RIK2" s="539"/>
      <c r="RIL2" s="545"/>
      <c r="RIM2" s="545"/>
      <c r="RIN2" s="546"/>
      <c r="RIO2" s="539"/>
      <c r="RIP2" s="545"/>
      <c r="RIQ2" s="545"/>
      <c r="RIR2" s="546"/>
      <c r="RIS2" s="539"/>
      <c r="RIT2" s="545"/>
      <c r="RIU2" s="545"/>
      <c r="RIV2" s="546"/>
      <c r="RIW2" s="539"/>
      <c r="RIX2" s="545"/>
      <c r="RIY2" s="545"/>
      <c r="RIZ2" s="546"/>
      <c r="RJA2" s="539"/>
      <c r="RJB2" s="545"/>
      <c r="RJC2" s="545"/>
      <c r="RJD2" s="546"/>
      <c r="RJE2" s="539"/>
      <c r="RJF2" s="545"/>
      <c r="RJG2" s="545"/>
      <c r="RJH2" s="546"/>
      <c r="RJI2" s="539"/>
      <c r="RJJ2" s="545"/>
      <c r="RJK2" s="545"/>
      <c r="RJL2" s="546"/>
      <c r="RJM2" s="539"/>
      <c r="RJN2" s="545"/>
      <c r="RJO2" s="545"/>
      <c r="RJP2" s="546"/>
      <c r="RJQ2" s="539"/>
      <c r="RJR2" s="545"/>
      <c r="RJS2" s="545"/>
      <c r="RJT2" s="546"/>
      <c r="RJU2" s="539"/>
      <c r="RJV2" s="545"/>
      <c r="RJW2" s="545"/>
      <c r="RJX2" s="546"/>
      <c r="RJY2" s="539"/>
      <c r="RJZ2" s="545"/>
      <c r="RKA2" s="545"/>
      <c r="RKB2" s="546"/>
      <c r="RKC2" s="539"/>
      <c r="RKD2" s="545"/>
      <c r="RKE2" s="545"/>
      <c r="RKF2" s="546"/>
      <c r="RKG2" s="539"/>
      <c r="RKH2" s="545"/>
      <c r="RKI2" s="545"/>
      <c r="RKJ2" s="546"/>
      <c r="RKK2" s="539"/>
      <c r="RKL2" s="545"/>
      <c r="RKM2" s="545"/>
      <c r="RKN2" s="546"/>
      <c r="RKO2" s="539"/>
      <c r="RKP2" s="545"/>
      <c r="RKQ2" s="545"/>
      <c r="RKR2" s="546"/>
      <c r="RKS2" s="539"/>
      <c r="RKT2" s="545"/>
      <c r="RKU2" s="545"/>
      <c r="RKV2" s="546"/>
      <c r="RKW2" s="539"/>
      <c r="RKX2" s="545"/>
      <c r="RKY2" s="545"/>
      <c r="RKZ2" s="546"/>
      <c r="RLA2" s="539"/>
      <c r="RLB2" s="545"/>
      <c r="RLC2" s="545"/>
      <c r="RLD2" s="546"/>
      <c r="RLE2" s="539"/>
      <c r="RLF2" s="545"/>
      <c r="RLG2" s="545"/>
      <c r="RLH2" s="546"/>
      <c r="RLI2" s="539"/>
      <c r="RLJ2" s="545"/>
      <c r="RLK2" s="545"/>
      <c r="RLL2" s="546"/>
      <c r="RLM2" s="539"/>
      <c r="RLN2" s="545"/>
      <c r="RLO2" s="545"/>
      <c r="RLP2" s="546"/>
      <c r="RLQ2" s="539"/>
      <c r="RLR2" s="545"/>
      <c r="RLS2" s="545"/>
      <c r="RLT2" s="546"/>
      <c r="RLU2" s="539"/>
      <c r="RLV2" s="545"/>
      <c r="RLW2" s="545"/>
      <c r="RLX2" s="546"/>
      <c r="RLY2" s="539"/>
      <c r="RLZ2" s="545"/>
      <c r="RMA2" s="545"/>
      <c r="RMB2" s="546"/>
      <c r="RMC2" s="539"/>
      <c r="RMD2" s="545"/>
      <c r="RME2" s="545"/>
      <c r="RMF2" s="546"/>
      <c r="RMG2" s="539"/>
      <c r="RMH2" s="545"/>
      <c r="RMI2" s="545"/>
      <c r="RMJ2" s="546"/>
      <c r="RMK2" s="539"/>
      <c r="RML2" s="545"/>
      <c r="RMM2" s="545"/>
      <c r="RMN2" s="546"/>
      <c r="RMO2" s="539"/>
      <c r="RMP2" s="545"/>
      <c r="RMQ2" s="545"/>
      <c r="RMR2" s="546"/>
      <c r="RMS2" s="539"/>
      <c r="RMT2" s="545"/>
      <c r="RMU2" s="545"/>
      <c r="RMV2" s="546"/>
      <c r="RMW2" s="539"/>
      <c r="RMX2" s="545"/>
      <c r="RMY2" s="545"/>
      <c r="RMZ2" s="546"/>
      <c r="RNA2" s="539"/>
      <c r="RNB2" s="545"/>
      <c r="RNC2" s="545"/>
      <c r="RND2" s="546"/>
      <c r="RNE2" s="539"/>
      <c r="RNF2" s="545"/>
      <c r="RNG2" s="545"/>
      <c r="RNH2" s="546"/>
      <c r="RNI2" s="539"/>
      <c r="RNJ2" s="545"/>
      <c r="RNK2" s="545"/>
      <c r="RNL2" s="546"/>
      <c r="RNM2" s="539"/>
      <c r="RNN2" s="545"/>
      <c r="RNO2" s="545"/>
      <c r="RNP2" s="546"/>
      <c r="RNQ2" s="539"/>
      <c r="RNR2" s="545"/>
      <c r="RNS2" s="545"/>
      <c r="RNT2" s="546"/>
      <c r="RNU2" s="539"/>
      <c r="RNV2" s="545"/>
      <c r="RNW2" s="545"/>
      <c r="RNX2" s="546"/>
      <c r="RNY2" s="539"/>
      <c r="RNZ2" s="545"/>
      <c r="ROA2" s="545"/>
      <c r="ROB2" s="546"/>
      <c r="ROC2" s="539"/>
      <c r="ROD2" s="545"/>
      <c r="ROE2" s="545"/>
      <c r="ROF2" s="546"/>
      <c r="ROG2" s="539"/>
      <c r="ROH2" s="545"/>
      <c r="ROI2" s="545"/>
      <c r="ROJ2" s="546"/>
      <c r="ROK2" s="539"/>
      <c r="ROL2" s="545"/>
      <c r="ROM2" s="545"/>
      <c r="RON2" s="546"/>
      <c r="ROO2" s="539"/>
      <c r="ROP2" s="545"/>
      <c r="ROQ2" s="545"/>
      <c r="ROR2" s="546"/>
      <c r="ROS2" s="539"/>
      <c r="ROT2" s="545"/>
      <c r="ROU2" s="545"/>
      <c r="ROV2" s="546"/>
      <c r="ROW2" s="539"/>
      <c r="ROX2" s="545"/>
      <c r="ROY2" s="545"/>
      <c r="ROZ2" s="546"/>
      <c r="RPA2" s="539"/>
      <c r="RPB2" s="545"/>
      <c r="RPC2" s="545"/>
      <c r="RPD2" s="546"/>
      <c r="RPE2" s="539"/>
      <c r="RPF2" s="545"/>
      <c r="RPG2" s="545"/>
      <c r="RPH2" s="546"/>
      <c r="RPI2" s="539"/>
      <c r="RPJ2" s="545"/>
      <c r="RPK2" s="545"/>
      <c r="RPL2" s="546"/>
      <c r="RPM2" s="539"/>
      <c r="RPN2" s="545"/>
      <c r="RPO2" s="545"/>
      <c r="RPP2" s="546"/>
      <c r="RPQ2" s="539"/>
      <c r="RPR2" s="545"/>
      <c r="RPS2" s="545"/>
      <c r="RPT2" s="546"/>
      <c r="RPU2" s="539"/>
      <c r="RPV2" s="545"/>
      <c r="RPW2" s="545"/>
      <c r="RPX2" s="546"/>
      <c r="RPY2" s="539"/>
      <c r="RPZ2" s="545"/>
      <c r="RQA2" s="545"/>
      <c r="RQB2" s="546"/>
      <c r="RQC2" s="539"/>
      <c r="RQD2" s="545"/>
      <c r="RQE2" s="545"/>
      <c r="RQF2" s="546"/>
      <c r="RQG2" s="539"/>
      <c r="RQH2" s="545"/>
      <c r="RQI2" s="545"/>
      <c r="RQJ2" s="546"/>
      <c r="RQK2" s="539"/>
      <c r="RQL2" s="545"/>
      <c r="RQM2" s="545"/>
      <c r="RQN2" s="546"/>
      <c r="RQO2" s="539"/>
      <c r="RQP2" s="545"/>
      <c r="RQQ2" s="545"/>
      <c r="RQR2" s="546"/>
      <c r="RQS2" s="539"/>
      <c r="RQT2" s="545"/>
      <c r="RQU2" s="545"/>
      <c r="RQV2" s="546"/>
      <c r="RQW2" s="539"/>
      <c r="RQX2" s="545"/>
      <c r="RQY2" s="545"/>
      <c r="RQZ2" s="546"/>
      <c r="RRA2" s="539"/>
      <c r="RRB2" s="545"/>
      <c r="RRC2" s="545"/>
      <c r="RRD2" s="546"/>
      <c r="RRE2" s="539"/>
      <c r="RRF2" s="545"/>
      <c r="RRG2" s="545"/>
      <c r="RRH2" s="546"/>
      <c r="RRI2" s="539"/>
      <c r="RRJ2" s="545"/>
      <c r="RRK2" s="545"/>
      <c r="RRL2" s="546"/>
      <c r="RRM2" s="539"/>
      <c r="RRN2" s="545"/>
      <c r="RRO2" s="545"/>
      <c r="RRP2" s="546"/>
      <c r="RRQ2" s="539"/>
      <c r="RRR2" s="545"/>
      <c r="RRS2" s="545"/>
      <c r="RRT2" s="546"/>
      <c r="RRU2" s="539"/>
      <c r="RRV2" s="545"/>
      <c r="RRW2" s="545"/>
      <c r="RRX2" s="546"/>
      <c r="RRY2" s="539"/>
      <c r="RRZ2" s="545"/>
      <c r="RSA2" s="545"/>
      <c r="RSB2" s="546"/>
      <c r="RSC2" s="539"/>
      <c r="RSD2" s="545"/>
      <c r="RSE2" s="545"/>
      <c r="RSF2" s="546"/>
      <c r="RSG2" s="539"/>
      <c r="RSH2" s="545"/>
      <c r="RSI2" s="545"/>
      <c r="RSJ2" s="546"/>
      <c r="RSK2" s="539"/>
      <c r="RSL2" s="545"/>
      <c r="RSM2" s="545"/>
      <c r="RSN2" s="546"/>
      <c r="RSO2" s="539"/>
      <c r="RSP2" s="545"/>
      <c r="RSQ2" s="545"/>
      <c r="RSR2" s="546"/>
      <c r="RSS2" s="539"/>
      <c r="RST2" s="545"/>
      <c r="RSU2" s="545"/>
      <c r="RSV2" s="546"/>
      <c r="RSW2" s="539"/>
      <c r="RSX2" s="545"/>
      <c r="RSY2" s="545"/>
      <c r="RSZ2" s="546"/>
      <c r="RTA2" s="539"/>
      <c r="RTB2" s="545"/>
      <c r="RTC2" s="545"/>
      <c r="RTD2" s="546"/>
      <c r="RTE2" s="539"/>
      <c r="RTF2" s="545"/>
      <c r="RTG2" s="545"/>
      <c r="RTH2" s="546"/>
      <c r="RTI2" s="539"/>
      <c r="RTJ2" s="545"/>
      <c r="RTK2" s="545"/>
      <c r="RTL2" s="546"/>
      <c r="RTM2" s="539"/>
      <c r="RTN2" s="545"/>
      <c r="RTO2" s="545"/>
      <c r="RTP2" s="546"/>
      <c r="RTQ2" s="539"/>
      <c r="RTR2" s="545"/>
      <c r="RTS2" s="545"/>
      <c r="RTT2" s="546"/>
      <c r="RTU2" s="539"/>
      <c r="RTV2" s="545"/>
      <c r="RTW2" s="545"/>
      <c r="RTX2" s="546"/>
      <c r="RTY2" s="539"/>
      <c r="RTZ2" s="545"/>
      <c r="RUA2" s="545"/>
      <c r="RUB2" s="546"/>
      <c r="RUC2" s="539"/>
      <c r="RUD2" s="545"/>
      <c r="RUE2" s="545"/>
      <c r="RUF2" s="546"/>
      <c r="RUG2" s="539"/>
      <c r="RUH2" s="545"/>
      <c r="RUI2" s="545"/>
      <c r="RUJ2" s="546"/>
      <c r="RUK2" s="539"/>
      <c r="RUL2" s="545"/>
      <c r="RUM2" s="545"/>
      <c r="RUN2" s="546"/>
      <c r="RUO2" s="539"/>
      <c r="RUP2" s="545"/>
      <c r="RUQ2" s="545"/>
      <c r="RUR2" s="546"/>
      <c r="RUS2" s="539"/>
      <c r="RUT2" s="545"/>
      <c r="RUU2" s="545"/>
      <c r="RUV2" s="546"/>
      <c r="RUW2" s="539"/>
      <c r="RUX2" s="545"/>
      <c r="RUY2" s="545"/>
      <c r="RUZ2" s="546"/>
      <c r="RVA2" s="539"/>
      <c r="RVB2" s="545"/>
      <c r="RVC2" s="545"/>
      <c r="RVD2" s="546"/>
      <c r="RVE2" s="539"/>
      <c r="RVF2" s="545"/>
      <c r="RVG2" s="545"/>
      <c r="RVH2" s="546"/>
      <c r="RVI2" s="539"/>
      <c r="RVJ2" s="545"/>
      <c r="RVK2" s="545"/>
      <c r="RVL2" s="546"/>
      <c r="RVM2" s="539"/>
      <c r="RVN2" s="545"/>
      <c r="RVO2" s="545"/>
      <c r="RVP2" s="546"/>
      <c r="RVQ2" s="539"/>
      <c r="RVR2" s="545"/>
      <c r="RVS2" s="545"/>
      <c r="RVT2" s="546"/>
      <c r="RVU2" s="539"/>
      <c r="RVV2" s="545"/>
      <c r="RVW2" s="545"/>
      <c r="RVX2" s="546"/>
      <c r="RVY2" s="539"/>
      <c r="RVZ2" s="545"/>
      <c r="RWA2" s="545"/>
      <c r="RWB2" s="546"/>
      <c r="RWC2" s="539"/>
      <c r="RWD2" s="545"/>
      <c r="RWE2" s="545"/>
      <c r="RWF2" s="546"/>
      <c r="RWG2" s="539"/>
      <c r="RWH2" s="545"/>
      <c r="RWI2" s="545"/>
      <c r="RWJ2" s="546"/>
      <c r="RWK2" s="539"/>
      <c r="RWL2" s="545"/>
      <c r="RWM2" s="545"/>
      <c r="RWN2" s="546"/>
      <c r="RWO2" s="539"/>
      <c r="RWP2" s="545"/>
      <c r="RWQ2" s="545"/>
      <c r="RWR2" s="546"/>
      <c r="RWS2" s="539"/>
      <c r="RWT2" s="545"/>
      <c r="RWU2" s="545"/>
      <c r="RWV2" s="546"/>
      <c r="RWW2" s="539"/>
      <c r="RWX2" s="545"/>
      <c r="RWY2" s="545"/>
      <c r="RWZ2" s="546"/>
      <c r="RXA2" s="539"/>
      <c r="RXB2" s="545"/>
      <c r="RXC2" s="545"/>
      <c r="RXD2" s="546"/>
      <c r="RXE2" s="539"/>
      <c r="RXF2" s="545"/>
      <c r="RXG2" s="545"/>
      <c r="RXH2" s="546"/>
      <c r="RXI2" s="539"/>
      <c r="RXJ2" s="545"/>
      <c r="RXK2" s="545"/>
      <c r="RXL2" s="546"/>
      <c r="RXM2" s="539"/>
      <c r="RXN2" s="545"/>
      <c r="RXO2" s="545"/>
      <c r="RXP2" s="546"/>
      <c r="RXQ2" s="539"/>
      <c r="RXR2" s="545"/>
      <c r="RXS2" s="545"/>
      <c r="RXT2" s="546"/>
      <c r="RXU2" s="539"/>
      <c r="RXV2" s="545"/>
      <c r="RXW2" s="545"/>
      <c r="RXX2" s="546"/>
      <c r="RXY2" s="539"/>
      <c r="RXZ2" s="545"/>
      <c r="RYA2" s="545"/>
      <c r="RYB2" s="546"/>
      <c r="RYC2" s="539"/>
      <c r="RYD2" s="545"/>
      <c r="RYE2" s="545"/>
      <c r="RYF2" s="546"/>
      <c r="RYG2" s="539"/>
      <c r="RYH2" s="545"/>
      <c r="RYI2" s="545"/>
      <c r="RYJ2" s="546"/>
      <c r="RYK2" s="539"/>
      <c r="RYL2" s="545"/>
      <c r="RYM2" s="545"/>
      <c r="RYN2" s="546"/>
      <c r="RYO2" s="539"/>
      <c r="RYP2" s="545"/>
      <c r="RYQ2" s="545"/>
      <c r="RYR2" s="546"/>
      <c r="RYS2" s="539"/>
      <c r="RYT2" s="545"/>
      <c r="RYU2" s="545"/>
      <c r="RYV2" s="546"/>
      <c r="RYW2" s="539"/>
      <c r="RYX2" s="545"/>
      <c r="RYY2" s="545"/>
      <c r="RYZ2" s="546"/>
      <c r="RZA2" s="539"/>
      <c r="RZB2" s="545"/>
      <c r="RZC2" s="545"/>
      <c r="RZD2" s="546"/>
      <c r="RZE2" s="539"/>
      <c r="RZF2" s="545"/>
      <c r="RZG2" s="545"/>
      <c r="RZH2" s="546"/>
      <c r="RZI2" s="539"/>
      <c r="RZJ2" s="545"/>
      <c r="RZK2" s="545"/>
      <c r="RZL2" s="546"/>
      <c r="RZM2" s="539"/>
      <c r="RZN2" s="545"/>
      <c r="RZO2" s="545"/>
      <c r="RZP2" s="546"/>
      <c r="RZQ2" s="539"/>
      <c r="RZR2" s="545"/>
      <c r="RZS2" s="545"/>
      <c r="RZT2" s="546"/>
      <c r="RZU2" s="539"/>
      <c r="RZV2" s="545"/>
      <c r="RZW2" s="545"/>
      <c r="RZX2" s="546"/>
      <c r="RZY2" s="539"/>
      <c r="RZZ2" s="545"/>
      <c r="SAA2" s="545"/>
      <c r="SAB2" s="546"/>
      <c r="SAC2" s="539"/>
      <c r="SAD2" s="545"/>
      <c r="SAE2" s="545"/>
      <c r="SAF2" s="546"/>
      <c r="SAG2" s="539"/>
      <c r="SAH2" s="545"/>
      <c r="SAI2" s="545"/>
      <c r="SAJ2" s="546"/>
      <c r="SAK2" s="539"/>
      <c r="SAL2" s="545"/>
      <c r="SAM2" s="545"/>
      <c r="SAN2" s="546"/>
      <c r="SAO2" s="539"/>
      <c r="SAP2" s="545"/>
      <c r="SAQ2" s="545"/>
      <c r="SAR2" s="546"/>
      <c r="SAS2" s="539"/>
      <c r="SAT2" s="545"/>
      <c r="SAU2" s="545"/>
      <c r="SAV2" s="546"/>
      <c r="SAW2" s="539"/>
      <c r="SAX2" s="545"/>
      <c r="SAY2" s="545"/>
      <c r="SAZ2" s="546"/>
      <c r="SBA2" s="539"/>
      <c r="SBB2" s="545"/>
      <c r="SBC2" s="545"/>
      <c r="SBD2" s="546"/>
      <c r="SBE2" s="539"/>
      <c r="SBF2" s="545"/>
      <c r="SBG2" s="545"/>
      <c r="SBH2" s="546"/>
      <c r="SBI2" s="539"/>
      <c r="SBJ2" s="545"/>
      <c r="SBK2" s="545"/>
      <c r="SBL2" s="546"/>
      <c r="SBM2" s="539"/>
      <c r="SBN2" s="545"/>
      <c r="SBO2" s="545"/>
      <c r="SBP2" s="546"/>
      <c r="SBQ2" s="539"/>
      <c r="SBR2" s="545"/>
      <c r="SBS2" s="545"/>
      <c r="SBT2" s="546"/>
      <c r="SBU2" s="539"/>
      <c r="SBV2" s="545"/>
      <c r="SBW2" s="545"/>
      <c r="SBX2" s="546"/>
      <c r="SBY2" s="539"/>
      <c r="SBZ2" s="545"/>
      <c r="SCA2" s="545"/>
      <c r="SCB2" s="546"/>
      <c r="SCC2" s="539"/>
      <c r="SCD2" s="545"/>
      <c r="SCE2" s="545"/>
      <c r="SCF2" s="546"/>
      <c r="SCG2" s="539"/>
      <c r="SCH2" s="545"/>
      <c r="SCI2" s="545"/>
      <c r="SCJ2" s="546"/>
      <c r="SCK2" s="539"/>
      <c r="SCL2" s="545"/>
      <c r="SCM2" s="545"/>
      <c r="SCN2" s="546"/>
      <c r="SCO2" s="539"/>
      <c r="SCP2" s="545"/>
      <c r="SCQ2" s="545"/>
      <c r="SCR2" s="546"/>
      <c r="SCS2" s="539"/>
      <c r="SCT2" s="545"/>
      <c r="SCU2" s="545"/>
      <c r="SCV2" s="546"/>
      <c r="SCW2" s="539"/>
      <c r="SCX2" s="545"/>
      <c r="SCY2" s="545"/>
      <c r="SCZ2" s="546"/>
      <c r="SDA2" s="539"/>
      <c r="SDB2" s="545"/>
      <c r="SDC2" s="545"/>
      <c r="SDD2" s="546"/>
      <c r="SDE2" s="539"/>
      <c r="SDF2" s="545"/>
      <c r="SDG2" s="545"/>
      <c r="SDH2" s="546"/>
      <c r="SDI2" s="539"/>
      <c r="SDJ2" s="545"/>
      <c r="SDK2" s="545"/>
      <c r="SDL2" s="546"/>
      <c r="SDM2" s="539"/>
      <c r="SDN2" s="545"/>
      <c r="SDO2" s="545"/>
      <c r="SDP2" s="546"/>
      <c r="SDQ2" s="539"/>
      <c r="SDR2" s="545"/>
      <c r="SDS2" s="545"/>
      <c r="SDT2" s="546"/>
      <c r="SDU2" s="539"/>
      <c r="SDV2" s="545"/>
      <c r="SDW2" s="545"/>
      <c r="SDX2" s="546"/>
      <c r="SDY2" s="539"/>
      <c r="SDZ2" s="545"/>
      <c r="SEA2" s="545"/>
      <c r="SEB2" s="546"/>
      <c r="SEC2" s="539"/>
      <c r="SED2" s="545"/>
      <c r="SEE2" s="545"/>
      <c r="SEF2" s="546"/>
      <c r="SEG2" s="539"/>
      <c r="SEH2" s="545"/>
      <c r="SEI2" s="545"/>
      <c r="SEJ2" s="546"/>
      <c r="SEK2" s="539"/>
      <c r="SEL2" s="545"/>
      <c r="SEM2" s="545"/>
      <c r="SEN2" s="546"/>
      <c r="SEO2" s="539"/>
      <c r="SEP2" s="545"/>
      <c r="SEQ2" s="545"/>
      <c r="SER2" s="546"/>
      <c r="SES2" s="539"/>
      <c r="SET2" s="545"/>
      <c r="SEU2" s="545"/>
      <c r="SEV2" s="546"/>
      <c r="SEW2" s="539"/>
      <c r="SEX2" s="545"/>
      <c r="SEY2" s="545"/>
      <c r="SEZ2" s="546"/>
      <c r="SFA2" s="539"/>
      <c r="SFB2" s="545"/>
      <c r="SFC2" s="545"/>
      <c r="SFD2" s="546"/>
      <c r="SFE2" s="539"/>
      <c r="SFF2" s="545"/>
      <c r="SFG2" s="545"/>
      <c r="SFH2" s="546"/>
      <c r="SFI2" s="539"/>
      <c r="SFJ2" s="545"/>
      <c r="SFK2" s="545"/>
      <c r="SFL2" s="546"/>
      <c r="SFM2" s="539"/>
      <c r="SFN2" s="545"/>
      <c r="SFO2" s="545"/>
      <c r="SFP2" s="546"/>
      <c r="SFQ2" s="539"/>
      <c r="SFR2" s="545"/>
      <c r="SFS2" s="545"/>
      <c r="SFT2" s="546"/>
      <c r="SFU2" s="539"/>
      <c r="SFV2" s="545"/>
      <c r="SFW2" s="545"/>
      <c r="SFX2" s="546"/>
      <c r="SFY2" s="539"/>
      <c r="SFZ2" s="545"/>
      <c r="SGA2" s="545"/>
      <c r="SGB2" s="546"/>
      <c r="SGC2" s="539"/>
      <c r="SGD2" s="545"/>
      <c r="SGE2" s="545"/>
      <c r="SGF2" s="546"/>
      <c r="SGG2" s="539"/>
      <c r="SGH2" s="545"/>
      <c r="SGI2" s="545"/>
      <c r="SGJ2" s="546"/>
      <c r="SGK2" s="539"/>
      <c r="SGL2" s="545"/>
      <c r="SGM2" s="545"/>
      <c r="SGN2" s="546"/>
      <c r="SGO2" s="539"/>
      <c r="SGP2" s="545"/>
      <c r="SGQ2" s="545"/>
      <c r="SGR2" s="546"/>
      <c r="SGS2" s="539"/>
      <c r="SGT2" s="545"/>
      <c r="SGU2" s="545"/>
      <c r="SGV2" s="546"/>
      <c r="SGW2" s="539"/>
      <c r="SGX2" s="545"/>
      <c r="SGY2" s="545"/>
      <c r="SGZ2" s="546"/>
      <c r="SHA2" s="539"/>
      <c r="SHB2" s="545"/>
      <c r="SHC2" s="545"/>
      <c r="SHD2" s="546"/>
      <c r="SHE2" s="539"/>
      <c r="SHF2" s="545"/>
      <c r="SHG2" s="545"/>
      <c r="SHH2" s="546"/>
      <c r="SHI2" s="539"/>
      <c r="SHJ2" s="545"/>
      <c r="SHK2" s="545"/>
      <c r="SHL2" s="546"/>
      <c r="SHM2" s="539"/>
      <c r="SHN2" s="545"/>
      <c r="SHO2" s="545"/>
      <c r="SHP2" s="546"/>
      <c r="SHQ2" s="539"/>
      <c r="SHR2" s="545"/>
      <c r="SHS2" s="545"/>
      <c r="SHT2" s="546"/>
      <c r="SHU2" s="539"/>
      <c r="SHV2" s="545"/>
      <c r="SHW2" s="545"/>
      <c r="SHX2" s="546"/>
      <c r="SHY2" s="539"/>
      <c r="SHZ2" s="545"/>
      <c r="SIA2" s="545"/>
      <c r="SIB2" s="546"/>
      <c r="SIC2" s="539"/>
      <c r="SID2" s="545"/>
      <c r="SIE2" s="545"/>
      <c r="SIF2" s="546"/>
      <c r="SIG2" s="539"/>
      <c r="SIH2" s="545"/>
      <c r="SII2" s="545"/>
      <c r="SIJ2" s="546"/>
      <c r="SIK2" s="539"/>
      <c r="SIL2" s="545"/>
      <c r="SIM2" s="545"/>
      <c r="SIN2" s="546"/>
      <c r="SIO2" s="539"/>
      <c r="SIP2" s="545"/>
      <c r="SIQ2" s="545"/>
      <c r="SIR2" s="546"/>
      <c r="SIS2" s="539"/>
      <c r="SIT2" s="545"/>
      <c r="SIU2" s="545"/>
      <c r="SIV2" s="546"/>
      <c r="SIW2" s="539"/>
      <c r="SIX2" s="545"/>
      <c r="SIY2" s="545"/>
      <c r="SIZ2" s="546"/>
      <c r="SJA2" s="539"/>
      <c r="SJB2" s="545"/>
      <c r="SJC2" s="545"/>
      <c r="SJD2" s="546"/>
      <c r="SJE2" s="539"/>
      <c r="SJF2" s="545"/>
      <c r="SJG2" s="545"/>
      <c r="SJH2" s="546"/>
      <c r="SJI2" s="539"/>
      <c r="SJJ2" s="545"/>
      <c r="SJK2" s="545"/>
      <c r="SJL2" s="546"/>
      <c r="SJM2" s="539"/>
      <c r="SJN2" s="545"/>
      <c r="SJO2" s="545"/>
      <c r="SJP2" s="546"/>
      <c r="SJQ2" s="539"/>
      <c r="SJR2" s="545"/>
      <c r="SJS2" s="545"/>
      <c r="SJT2" s="546"/>
      <c r="SJU2" s="539"/>
      <c r="SJV2" s="545"/>
      <c r="SJW2" s="545"/>
      <c r="SJX2" s="546"/>
      <c r="SJY2" s="539"/>
      <c r="SJZ2" s="545"/>
      <c r="SKA2" s="545"/>
      <c r="SKB2" s="546"/>
      <c r="SKC2" s="539"/>
      <c r="SKD2" s="545"/>
      <c r="SKE2" s="545"/>
      <c r="SKF2" s="546"/>
      <c r="SKG2" s="539"/>
      <c r="SKH2" s="545"/>
      <c r="SKI2" s="545"/>
      <c r="SKJ2" s="546"/>
      <c r="SKK2" s="539"/>
      <c r="SKL2" s="545"/>
      <c r="SKM2" s="545"/>
      <c r="SKN2" s="546"/>
      <c r="SKO2" s="539"/>
      <c r="SKP2" s="545"/>
      <c r="SKQ2" s="545"/>
      <c r="SKR2" s="546"/>
      <c r="SKS2" s="539"/>
      <c r="SKT2" s="545"/>
      <c r="SKU2" s="545"/>
      <c r="SKV2" s="546"/>
      <c r="SKW2" s="539"/>
      <c r="SKX2" s="545"/>
      <c r="SKY2" s="545"/>
      <c r="SKZ2" s="546"/>
      <c r="SLA2" s="539"/>
      <c r="SLB2" s="545"/>
      <c r="SLC2" s="545"/>
      <c r="SLD2" s="546"/>
      <c r="SLE2" s="539"/>
      <c r="SLF2" s="545"/>
      <c r="SLG2" s="545"/>
      <c r="SLH2" s="546"/>
      <c r="SLI2" s="539"/>
      <c r="SLJ2" s="545"/>
      <c r="SLK2" s="545"/>
      <c r="SLL2" s="546"/>
      <c r="SLM2" s="539"/>
      <c r="SLN2" s="545"/>
      <c r="SLO2" s="545"/>
      <c r="SLP2" s="546"/>
      <c r="SLQ2" s="539"/>
      <c r="SLR2" s="545"/>
      <c r="SLS2" s="545"/>
      <c r="SLT2" s="546"/>
      <c r="SLU2" s="539"/>
      <c r="SLV2" s="545"/>
      <c r="SLW2" s="545"/>
      <c r="SLX2" s="546"/>
      <c r="SLY2" s="539"/>
      <c r="SLZ2" s="545"/>
      <c r="SMA2" s="545"/>
      <c r="SMB2" s="546"/>
      <c r="SMC2" s="539"/>
      <c r="SMD2" s="545"/>
      <c r="SME2" s="545"/>
      <c r="SMF2" s="546"/>
      <c r="SMG2" s="539"/>
      <c r="SMH2" s="545"/>
      <c r="SMI2" s="545"/>
      <c r="SMJ2" s="546"/>
      <c r="SMK2" s="539"/>
      <c r="SML2" s="545"/>
      <c r="SMM2" s="545"/>
      <c r="SMN2" s="546"/>
      <c r="SMO2" s="539"/>
      <c r="SMP2" s="545"/>
      <c r="SMQ2" s="545"/>
      <c r="SMR2" s="546"/>
      <c r="SMS2" s="539"/>
      <c r="SMT2" s="545"/>
      <c r="SMU2" s="545"/>
      <c r="SMV2" s="546"/>
      <c r="SMW2" s="539"/>
      <c r="SMX2" s="545"/>
      <c r="SMY2" s="545"/>
      <c r="SMZ2" s="546"/>
      <c r="SNA2" s="539"/>
      <c r="SNB2" s="545"/>
      <c r="SNC2" s="545"/>
      <c r="SND2" s="546"/>
      <c r="SNE2" s="539"/>
      <c r="SNF2" s="545"/>
      <c r="SNG2" s="545"/>
      <c r="SNH2" s="546"/>
      <c r="SNI2" s="539"/>
      <c r="SNJ2" s="545"/>
      <c r="SNK2" s="545"/>
      <c r="SNL2" s="546"/>
      <c r="SNM2" s="539"/>
      <c r="SNN2" s="545"/>
      <c r="SNO2" s="545"/>
      <c r="SNP2" s="546"/>
      <c r="SNQ2" s="539"/>
      <c r="SNR2" s="545"/>
      <c r="SNS2" s="545"/>
      <c r="SNT2" s="546"/>
      <c r="SNU2" s="539"/>
      <c r="SNV2" s="545"/>
      <c r="SNW2" s="545"/>
      <c r="SNX2" s="546"/>
      <c r="SNY2" s="539"/>
      <c r="SNZ2" s="545"/>
      <c r="SOA2" s="545"/>
      <c r="SOB2" s="546"/>
      <c r="SOC2" s="539"/>
      <c r="SOD2" s="545"/>
      <c r="SOE2" s="545"/>
      <c r="SOF2" s="546"/>
      <c r="SOG2" s="539"/>
      <c r="SOH2" s="545"/>
      <c r="SOI2" s="545"/>
      <c r="SOJ2" s="546"/>
      <c r="SOK2" s="539"/>
      <c r="SOL2" s="545"/>
      <c r="SOM2" s="545"/>
      <c r="SON2" s="546"/>
      <c r="SOO2" s="539"/>
      <c r="SOP2" s="545"/>
      <c r="SOQ2" s="545"/>
      <c r="SOR2" s="546"/>
      <c r="SOS2" s="539"/>
      <c r="SOT2" s="545"/>
      <c r="SOU2" s="545"/>
      <c r="SOV2" s="546"/>
      <c r="SOW2" s="539"/>
      <c r="SOX2" s="545"/>
      <c r="SOY2" s="545"/>
      <c r="SOZ2" s="546"/>
      <c r="SPA2" s="539"/>
      <c r="SPB2" s="545"/>
      <c r="SPC2" s="545"/>
      <c r="SPD2" s="546"/>
      <c r="SPE2" s="539"/>
      <c r="SPF2" s="545"/>
      <c r="SPG2" s="545"/>
      <c r="SPH2" s="546"/>
      <c r="SPI2" s="539"/>
      <c r="SPJ2" s="545"/>
      <c r="SPK2" s="545"/>
      <c r="SPL2" s="546"/>
      <c r="SPM2" s="539"/>
      <c r="SPN2" s="545"/>
      <c r="SPO2" s="545"/>
      <c r="SPP2" s="546"/>
      <c r="SPQ2" s="539"/>
      <c r="SPR2" s="545"/>
      <c r="SPS2" s="545"/>
      <c r="SPT2" s="546"/>
      <c r="SPU2" s="539"/>
      <c r="SPV2" s="545"/>
      <c r="SPW2" s="545"/>
      <c r="SPX2" s="546"/>
      <c r="SPY2" s="539"/>
      <c r="SPZ2" s="545"/>
      <c r="SQA2" s="545"/>
      <c r="SQB2" s="546"/>
      <c r="SQC2" s="539"/>
      <c r="SQD2" s="545"/>
      <c r="SQE2" s="545"/>
      <c r="SQF2" s="546"/>
      <c r="SQG2" s="539"/>
      <c r="SQH2" s="545"/>
      <c r="SQI2" s="545"/>
      <c r="SQJ2" s="546"/>
      <c r="SQK2" s="539"/>
      <c r="SQL2" s="545"/>
      <c r="SQM2" s="545"/>
      <c r="SQN2" s="546"/>
      <c r="SQO2" s="539"/>
      <c r="SQP2" s="545"/>
      <c r="SQQ2" s="545"/>
      <c r="SQR2" s="546"/>
      <c r="SQS2" s="539"/>
      <c r="SQT2" s="545"/>
      <c r="SQU2" s="545"/>
      <c r="SQV2" s="546"/>
      <c r="SQW2" s="539"/>
      <c r="SQX2" s="545"/>
      <c r="SQY2" s="545"/>
      <c r="SQZ2" s="546"/>
      <c r="SRA2" s="539"/>
      <c r="SRB2" s="545"/>
      <c r="SRC2" s="545"/>
      <c r="SRD2" s="546"/>
      <c r="SRE2" s="539"/>
      <c r="SRF2" s="545"/>
      <c r="SRG2" s="545"/>
      <c r="SRH2" s="546"/>
      <c r="SRI2" s="539"/>
      <c r="SRJ2" s="545"/>
      <c r="SRK2" s="545"/>
      <c r="SRL2" s="546"/>
      <c r="SRM2" s="539"/>
      <c r="SRN2" s="545"/>
      <c r="SRO2" s="545"/>
      <c r="SRP2" s="546"/>
      <c r="SRQ2" s="539"/>
      <c r="SRR2" s="545"/>
      <c r="SRS2" s="545"/>
      <c r="SRT2" s="546"/>
      <c r="SRU2" s="539"/>
      <c r="SRV2" s="545"/>
      <c r="SRW2" s="545"/>
      <c r="SRX2" s="546"/>
      <c r="SRY2" s="539"/>
      <c r="SRZ2" s="545"/>
      <c r="SSA2" s="545"/>
      <c r="SSB2" s="546"/>
      <c r="SSC2" s="539"/>
      <c r="SSD2" s="545"/>
      <c r="SSE2" s="545"/>
      <c r="SSF2" s="546"/>
      <c r="SSG2" s="539"/>
      <c r="SSH2" s="545"/>
      <c r="SSI2" s="545"/>
      <c r="SSJ2" s="546"/>
      <c r="SSK2" s="539"/>
      <c r="SSL2" s="545"/>
      <c r="SSM2" s="545"/>
      <c r="SSN2" s="546"/>
      <c r="SSO2" s="539"/>
      <c r="SSP2" s="545"/>
      <c r="SSQ2" s="545"/>
      <c r="SSR2" s="546"/>
      <c r="SSS2" s="539"/>
      <c r="SST2" s="545"/>
      <c r="SSU2" s="545"/>
      <c r="SSV2" s="546"/>
      <c r="SSW2" s="539"/>
      <c r="SSX2" s="545"/>
      <c r="SSY2" s="545"/>
      <c r="SSZ2" s="546"/>
      <c r="STA2" s="539"/>
      <c r="STB2" s="545"/>
      <c r="STC2" s="545"/>
      <c r="STD2" s="546"/>
      <c r="STE2" s="539"/>
      <c r="STF2" s="545"/>
      <c r="STG2" s="545"/>
      <c r="STH2" s="546"/>
      <c r="STI2" s="539"/>
      <c r="STJ2" s="545"/>
      <c r="STK2" s="545"/>
      <c r="STL2" s="546"/>
      <c r="STM2" s="539"/>
      <c r="STN2" s="545"/>
      <c r="STO2" s="545"/>
      <c r="STP2" s="546"/>
      <c r="STQ2" s="539"/>
      <c r="STR2" s="545"/>
      <c r="STS2" s="545"/>
      <c r="STT2" s="546"/>
      <c r="STU2" s="539"/>
      <c r="STV2" s="545"/>
      <c r="STW2" s="545"/>
      <c r="STX2" s="546"/>
      <c r="STY2" s="539"/>
      <c r="STZ2" s="545"/>
      <c r="SUA2" s="545"/>
      <c r="SUB2" s="546"/>
      <c r="SUC2" s="539"/>
      <c r="SUD2" s="545"/>
      <c r="SUE2" s="545"/>
      <c r="SUF2" s="546"/>
      <c r="SUG2" s="539"/>
      <c r="SUH2" s="545"/>
      <c r="SUI2" s="545"/>
      <c r="SUJ2" s="546"/>
      <c r="SUK2" s="539"/>
      <c r="SUL2" s="545"/>
      <c r="SUM2" s="545"/>
      <c r="SUN2" s="546"/>
      <c r="SUO2" s="539"/>
      <c r="SUP2" s="545"/>
      <c r="SUQ2" s="545"/>
      <c r="SUR2" s="546"/>
      <c r="SUS2" s="539"/>
      <c r="SUT2" s="545"/>
      <c r="SUU2" s="545"/>
      <c r="SUV2" s="546"/>
      <c r="SUW2" s="539"/>
      <c r="SUX2" s="545"/>
      <c r="SUY2" s="545"/>
      <c r="SUZ2" s="546"/>
      <c r="SVA2" s="539"/>
      <c r="SVB2" s="545"/>
      <c r="SVC2" s="545"/>
      <c r="SVD2" s="546"/>
      <c r="SVE2" s="539"/>
      <c r="SVF2" s="545"/>
      <c r="SVG2" s="545"/>
      <c r="SVH2" s="546"/>
      <c r="SVI2" s="539"/>
      <c r="SVJ2" s="545"/>
      <c r="SVK2" s="545"/>
      <c r="SVL2" s="546"/>
      <c r="SVM2" s="539"/>
      <c r="SVN2" s="545"/>
      <c r="SVO2" s="545"/>
      <c r="SVP2" s="546"/>
      <c r="SVQ2" s="539"/>
      <c r="SVR2" s="545"/>
      <c r="SVS2" s="545"/>
      <c r="SVT2" s="546"/>
      <c r="SVU2" s="539"/>
      <c r="SVV2" s="545"/>
      <c r="SVW2" s="545"/>
      <c r="SVX2" s="546"/>
      <c r="SVY2" s="539"/>
      <c r="SVZ2" s="545"/>
      <c r="SWA2" s="545"/>
      <c r="SWB2" s="546"/>
      <c r="SWC2" s="539"/>
      <c r="SWD2" s="545"/>
      <c r="SWE2" s="545"/>
      <c r="SWF2" s="546"/>
      <c r="SWG2" s="539"/>
      <c r="SWH2" s="545"/>
      <c r="SWI2" s="545"/>
      <c r="SWJ2" s="546"/>
      <c r="SWK2" s="539"/>
      <c r="SWL2" s="545"/>
      <c r="SWM2" s="545"/>
      <c r="SWN2" s="546"/>
      <c r="SWO2" s="539"/>
      <c r="SWP2" s="545"/>
      <c r="SWQ2" s="545"/>
      <c r="SWR2" s="546"/>
      <c r="SWS2" s="539"/>
      <c r="SWT2" s="545"/>
      <c r="SWU2" s="545"/>
      <c r="SWV2" s="546"/>
      <c r="SWW2" s="539"/>
      <c r="SWX2" s="545"/>
      <c r="SWY2" s="545"/>
      <c r="SWZ2" s="546"/>
      <c r="SXA2" s="539"/>
      <c r="SXB2" s="545"/>
      <c r="SXC2" s="545"/>
      <c r="SXD2" s="546"/>
      <c r="SXE2" s="539"/>
      <c r="SXF2" s="545"/>
      <c r="SXG2" s="545"/>
      <c r="SXH2" s="546"/>
      <c r="SXI2" s="539"/>
      <c r="SXJ2" s="545"/>
      <c r="SXK2" s="545"/>
      <c r="SXL2" s="546"/>
      <c r="SXM2" s="539"/>
      <c r="SXN2" s="545"/>
      <c r="SXO2" s="545"/>
      <c r="SXP2" s="546"/>
      <c r="SXQ2" s="539"/>
      <c r="SXR2" s="545"/>
      <c r="SXS2" s="545"/>
      <c r="SXT2" s="546"/>
      <c r="SXU2" s="539"/>
      <c r="SXV2" s="545"/>
      <c r="SXW2" s="545"/>
      <c r="SXX2" s="546"/>
      <c r="SXY2" s="539"/>
      <c r="SXZ2" s="545"/>
      <c r="SYA2" s="545"/>
      <c r="SYB2" s="546"/>
      <c r="SYC2" s="539"/>
      <c r="SYD2" s="545"/>
      <c r="SYE2" s="545"/>
      <c r="SYF2" s="546"/>
      <c r="SYG2" s="539"/>
      <c r="SYH2" s="545"/>
      <c r="SYI2" s="545"/>
      <c r="SYJ2" s="546"/>
      <c r="SYK2" s="539"/>
      <c r="SYL2" s="545"/>
      <c r="SYM2" s="545"/>
      <c r="SYN2" s="546"/>
      <c r="SYO2" s="539"/>
      <c r="SYP2" s="545"/>
      <c r="SYQ2" s="545"/>
      <c r="SYR2" s="546"/>
      <c r="SYS2" s="539"/>
      <c r="SYT2" s="545"/>
      <c r="SYU2" s="545"/>
      <c r="SYV2" s="546"/>
      <c r="SYW2" s="539"/>
      <c r="SYX2" s="545"/>
      <c r="SYY2" s="545"/>
      <c r="SYZ2" s="546"/>
      <c r="SZA2" s="539"/>
      <c r="SZB2" s="545"/>
      <c r="SZC2" s="545"/>
      <c r="SZD2" s="546"/>
      <c r="SZE2" s="539"/>
      <c r="SZF2" s="545"/>
      <c r="SZG2" s="545"/>
      <c r="SZH2" s="546"/>
      <c r="SZI2" s="539"/>
      <c r="SZJ2" s="545"/>
      <c r="SZK2" s="545"/>
      <c r="SZL2" s="546"/>
      <c r="SZM2" s="539"/>
      <c r="SZN2" s="545"/>
      <c r="SZO2" s="545"/>
      <c r="SZP2" s="546"/>
      <c r="SZQ2" s="539"/>
      <c r="SZR2" s="545"/>
      <c r="SZS2" s="545"/>
      <c r="SZT2" s="546"/>
      <c r="SZU2" s="539"/>
      <c r="SZV2" s="545"/>
      <c r="SZW2" s="545"/>
      <c r="SZX2" s="546"/>
      <c r="SZY2" s="539"/>
      <c r="SZZ2" s="545"/>
      <c r="TAA2" s="545"/>
      <c r="TAB2" s="546"/>
      <c r="TAC2" s="539"/>
      <c r="TAD2" s="545"/>
      <c r="TAE2" s="545"/>
      <c r="TAF2" s="546"/>
      <c r="TAG2" s="539"/>
      <c r="TAH2" s="545"/>
      <c r="TAI2" s="545"/>
      <c r="TAJ2" s="546"/>
      <c r="TAK2" s="539"/>
      <c r="TAL2" s="545"/>
      <c r="TAM2" s="545"/>
      <c r="TAN2" s="546"/>
      <c r="TAO2" s="539"/>
      <c r="TAP2" s="545"/>
      <c r="TAQ2" s="545"/>
      <c r="TAR2" s="546"/>
      <c r="TAS2" s="539"/>
      <c r="TAT2" s="545"/>
      <c r="TAU2" s="545"/>
      <c r="TAV2" s="546"/>
      <c r="TAW2" s="539"/>
      <c r="TAX2" s="545"/>
      <c r="TAY2" s="545"/>
      <c r="TAZ2" s="546"/>
      <c r="TBA2" s="539"/>
      <c r="TBB2" s="545"/>
      <c r="TBC2" s="545"/>
      <c r="TBD2" s="546"/>
      <c r="TBE2" s="539"/>
      <c r="TBF2" s="545"/>
      <c r="TBG2" s="545"/>
      <c r="TBH2" s="546"/>
      <c r="TBI2" s="539"/>
      <c r="TBJ2" s="545"/>
      <c r="TBK2" s="545"/>
      <c r="TBL2" s="546"/>
      <c r="TBM2" s="539"/>
      <c r="TBN2" s="545"/>
      <c r="TBO2" s="545"/>
      <c r="TBP2" s="546"/>
      <c r="TBQ2" s="539"/>
      <c r="TBR2" s="545"/>
      <c r="TBS2" s="545"/>
      <c r="TBT2" s="546"/>
      <c r="TBU2" s="539"/>
      <c r="TBV2" s="545"/>
      <c r="TBW2" s="545"/>
      <c r="TBX2" s="546"/>
      <c r="TBY2" s="539"/>
      <c r="TBZ2" s="545"/>
      <c r="TCA2" s="545"/>
      <c r="TCB2" s="546"/>
      <c r="TCC2" s="539"/>
      <c r="TCD2" s="545"/>
      <c r="TCE2" s="545"/>
      <c r="TCF2" s="546"/>
      <c r="TCG2" s="539"/>
      <c r="TCH2" s="545"/>
      <c r="TCI2" s="545"/>
      <c r="TCJ2" s="546"/>
      <c r="TCK2" s="539"/>
      <c r="TCL2" s="545"/>
      <c r="TCM2" s="545"/>
      <c r="TCN2" s="546"/>
      <c r="TCO2" s="539"/>
      <c r="TCP2" s="545"/>
      <c r="TCQ2" s="545"/>
      <c r="TCR2" s="546"/>
      <c r="TCS2" s="539"/>
      <c r="TCT2" s="545"/>
      <c r="TCU2" s="545"/>
      <c r="TCV2" s="546"/>
      <c r="TCW2" s="539"/>
      <c r="TCX2" s="545"/>
      <c r="TCY2" s="545"/>
      <c r="TCZ2" s="546"/>
      <c r="TDA2" s="539"/>
      <c r="TDB2" s="545"/>
      <c r="TDC2" s="545"/>
      <c r="TDD2" s="546"/>
      <c r="TDE2" s="539"/>
      <c r="TDF2" s="545"/>
      <c r="TDG2" s="545"/>
      <c r="TDH2" s="546"/>
      <c r="TDI2" s="539"/>
      <c r="TDJ2" s="545"/>
      <c r="TDK2" s="545"/>
      <c r="TDL2" s="546"/>
      <c r="TDM2" s="539"/>
      <c r="TDN2" s="545"/>
      <c r="TDO2" s="545"/>
      <c r="TDP2" s="546"/>
      <c r="TDQ2" s="539"/>
      <c r="TDR2" s="545"/>
      <c r="TDS2" s="545"/>
      <c r="TDT2" s="546"/>
      <c r="TDU2" s="539"/>
      <c r="TDV2" s="545"/>
      <c r="TDW2" s="545"/>
      <c r="TDX2" s="546"/>
      <c r="TDY2" s="539"/>
      <c r="TDZ2" s="545"/>
      <c r="TEA2" s="545"/>
      <c r="TEB2" s="546"/>
      <c r="TEC2" s="539"/>
      <c r="TED2" s="545"/>
      <c r="TEE2" s="545"/>
      <c r="TEF2" s="546"/>
      <c r="TEG2" s="539"/>
      <c r="TEH2" s="545"/>
      <c r="TEI2" s="545"/>
      <c r="TEJ2" s="546"/>
      <c r="TEK2" s="539"/>
      <c r="TEL2" s="545"/>
      <c r="TEM2" s="545"/>
      <c r="TEN2" s="546"/>
      <c r="TEO2" s="539"/>
      <c r="TEP2" s="545"/>
      <c r="TEQ2" s="545"/>
      <c r="TER2" s="546"/>
      <c r="TES2" s="539"/>
      <c r="TET2" s="545"/>
      <c r="TEU2" s="545"/>
      <c r="TEV2" s="546"/>
      <c r="TEW2" s="539"/>
      <c r="TEX2" s="545"/>
      <c r="TEY2" s="545"/>
      <c r="TEZ2" s="546"/>
      <c r="TFA2" s="539"/>
      <c r="TFB2" s="545"/>
      <c r="TFC2" s="545"/>
      <c r="TFD2" s="546"/>
      <c r="TFE2" s="539"/>
      <c r="TFF2" s="545"/>
      <c r="TFG2" s="545"/>
      <c r="TFH2" s="546"/>
      <c r="TFI2" s="539"/>
      <c r="TFJ2" s="545"/>
      <c r="TFK2" s="545"/>
      <c r="TFL2" s="546"/>
      <c r="TFM2" s="539"/>
      <c r="TFN2" s="545"/>
      <c r="TFO2" s="545"/>
      <c r="TFP2" s="546"/>
      <c r="TFQ2" s="539"/>
      <c r="TFR2" s="545"/>
      <c r="TFS2" s="545"/>
      <c r="TFT2" s="546"/>
      <c r="TFU2" s="539"/>
      <c r="TFV2" s="545"/>
      <c r="TFW2" s="545"/>
      <c r="TFX2" s="546"/>
      <c r="TFY2" s="539"/>
      <c r="TFZ2" s="545"/>
      <c r="TGA2" s="545"/>
      <c r="TGB2" s="546"/>
      <c r="TGC2" s="539"/>
      <c r="TGD2" s="545"/>
      <c r="TGE2" s="545"/>
      <c r="TGF2" s="546"/>
      <c r="TGG2" s="539"/>
      <c r="TGH2" s="545"/>
      <c r="TGI2" s="545"/>
      <c r="TGJ2" s="546"/>
      <c r="TGK2" s="539"/>
      <c r="TGL2" s="545"/>
      <c r="TGM2" s="545"/>
      <c r="TGN2" s="546"/>
      <c r="TGO2" s="539"/>
      <c r="TGP2" s="545"/>
      <c r="TGQ2" s="545"/>
      <c r="TGR2" s="546"/>
      <c r="TGS2" s="539"/>
      <c r="TGT2" s="545"/>
      <c r="TGU2" s="545"/>
      <c r="TGV2" s="546"/>
      <c r="TGW2" s="539"/>
      <c r="TGX2" s="545"/>
      <c r="TGY2" s="545"/>
      <c r="TGZ2" s="546"/>
      <c r="THA2" s="539"/>
      <c r="THB2" s="545"/>
      <c r="THC2" s="545"/>
      <c r="THD2" s="546"/>
      <c r="THE2" s="539"/>
      <c r="THF2" s="545"/>
      <c r="THG2" s="545"/>
      <c r="THH2" s="546"/>
      <c r="THI2" s="539"/>
      <c r="THJ2" s="545"/>
      <c r="THK2" s="545"/>
      <c r="THL2" s="546"/>
      <c r="THM2" s="539"/>
      <c r="THN2" s="545"/>
      <c r="THO2" s="545"/>
      <c r="THP2" s="546"/>
      <c r="THQ2" s="539"/>
      <c r="THR2" s="545"/>
      <c r="THS2" s="545"/>
      <c r="THT2" s="546"/>
      <c r="THU2" s="539"/>
      <c r="THV2" s="545"/>
      <c r="THW2" s="545"/>
      <c r="THX2" s="546"/>
      <c r="THY2" s="539"/>
      <c r="THZ2" s="545"/>
      <c r="TIA2" s="545"/>
      <c r="TIB2" s="546"/>
      <c r="TIC2" s="539"/>
      <c r="TID2" s="545"/>
      <c r="TIE2" s="545"/>
      <c r="TIF2" s="546"/>
      <c r="TIG2" s="539"/>
      <c r="TIH2" s="545"/>
      <c r="TII2" s="545"/>
      <c r="TIJ2" s="546"/>
      <c r="TIK2" s="539"/>
      <c r="TIL2" s="545"/>
      <c r="TIM2" s="545"/>
      <c r="TIN2" s="546"/>
      <c r="TIO2" s="539"/>
      <c r="TIP2" s="545"/>
      <c r="TIQ2" s="545"/>
      <c r="TIR2" s="546"/>
      <c r="TIS2" s="539"/>
      <c r="TIT2" s="545"/>
      <c r="TIU2" s="545"/>
      <c r="TIV2" s="546"/>
      <c r="TIW2" s="539"/>
      <c r="TIX2" s="545"/>
      <c r="TIY2" s="545"/>
      <c r="TIZ2" s="546"/>
      <c r="TJA2" s="539"/>
      <c r="TJB2" s="545"/>
      <c r="TJC2" s="545"/>
      <c r="TJD2" s="546"/>
      <c r="TJE2" s="539"/>
      <c r="TJF2" s="545"/>
      <c r="TJG2" s="545"/>
      <c r="TJH2" s="546"/>
      <c r="TJI2" s="539"/>
      <c r="TJJ2" s="545"/>
      <c r="TJK2" s="545"/>
      <c r="TJL2" s="546"/>
      <c r="TJM2" s="539"/>
      <c r="TJN2" s="545"/>
      <c r="TJO2" s="545"/>
      <c r="TJP2" s="546"/>
      <c r="TJQ2" s="539"/>
      <c r="TJR2" s="545"/>
      <c r="TJS2" s="545"/>
      <c r="TJT2" s="546"/>
      <c r="TJU2" s="539"/>
      <c r="TJV2" s="545"/>
      <c r="TJW2" s="545"/>
      <c r="TJX2" s="546"/>
      <c r="TJY2" s="539"/>
      <c r="TJZ2" s="545"/>
      <c r="TKA2" s="545"/>
      <c r="TKB2" s="546"/>
      <c r="TKC2" s="539"/>
      <c r="TKD2" s="545"/>
      <c r="TKE2" s="545"/>
      <c r="TKF2" s="546"/>
      <c r="TKG2" s="539"/>
      <c r="TKH2" s="545"/>
      <c r="TKI2" s="545"/>
      <c r="TKJ2" s="546"/>
      <c r="TKK2" s="539"/>
      <c r="TKL2" s="545"/>
      <c r="TKM2" s="545"/>
      <c r="TKN2" s="546"/>
      <c r="TKO2" s="539"/>
      <c r="TKP2" s="545"/>
      <c r="TKQ2" s="545"/>
      <c r="TKR2" s="546"/>
      <c r="TKS2" s="539"/>
      <c r="TKT2" s="545"/>
      <c r="TKU2" s="545"/>
      <c r="TKV2" s="546"/>
      <c r="TKW2" s="539"/>
      <c r="TKX2" s="545"/>
      <c r="TKY2" s="545"/>
      <c r="TKZ2" s="546"/>
      <c r="TLA2" s="539"/>
      <c r="TLB2" s="545"/>
      <c r="TLC2" s="545"/>
      <c r="TLD2" s="546"/>
      <c r="TLE2" s="539"/>
      <c r="TLF2" s="545"/>
      <c r="TLG2" s="545"/>
      <c r="TLH2" s="546"/>
      <c r="TLI2" s="539"/>
      <c r="TLJ2" s="545"/>
      <c r="TLK2" s="545"/>
      <c r="TLL2" s="546"/>
      <c r="TLM2" s="539"/>
      <c r="TLN2" s="545"/>
      <c r="TLO2" s="545"/>
      <c r="TLP2" s="546"/>
      <c r="TLQ2" s="539"/>
      <c r="TLR2" s="545"/>
      <c r="TLS2" s="545"/>
      <c r="TLT2" s="546"/>
      <c r="TLU2" s="539"/>
      <c r="TLV2" s="545"/>
      <c r="TLW2" s="545"/>
      <c r="TLX2" s="546"/>
      <c r="TLY2" s="539"/>
      <c r="TLZ2" s="545"/>
      <c r="TMA2" s="545"/>
      <c r="TMB2" s="546"/>
      <c r="TMC2" s="539"/>
      <c r="TMD2" s="545"/>
      <c r="TME2" s="545"/>
      <c r="TMF2" s="546"/>
      <c r="TMG2" s="539"/>
      <c r="TMH2" s="545"/>
      <c r="TMI2" s="545"/>
      <c r="TMJ2" s="546"/>
      <c r="TMK2" s="539"/>
      <c r="TML2" s="545"/>
      <c r="TMM2" s="545"/>
      <c r="TMN2" s="546"/>
      <c r="TMO2" s="539"/>
      <c r="TMP2" s="545"/>
      <c r="TMQ2" s="545"/>
      <c r="TMR2" s="546"/>
      <c r="TMS2" s="539"/>
      <c r="TMT2" s="545"/>
      <c r="TMU2" s="545"/>
      <c r="TMV2" s="546"/>
      <c r="TMW2" s="539"/>
      <c r="TMX2" s="545"/>
      <c r="TMY2" s="545"/>
      <c r="TMZ2" s="546"/>
      <c r="TNA2" s="539"/>
      <c r="TNB2" s="545"/>
      <c r="TNC2" s="545"/>
      <c r="TND2" s="546"/>
      <c r="TNE2" s="539"/>
      <c r="TNF2" s="545"/>
      <c r="TNG2" s="545"/>
      <c r="TNH2" s="546"/>
      <c r="TNI2" s="539"/>
      <c r="TNJ2" s="545"/>
      <c r="TNK2" s="545"/>
      <c r="TNL2" s="546"/>
      <c r="TNM2" s="539"/>
      <c r="TNN2" s="545"/>
      <c r="TNO2" s="545"/>
      <c r="TNP2" s="546"/>
      <c r="TNQ2" s="539"/>
      <c r="TNR2" s="545"/>
      <c r="TNS2" s="545"/>
      <c r="TNT2" s="546"/>
      <c r="TNU2" s="539"/>
      <c r="TNV2" s="545"/>
      <c r="TNW2" s="545"/>
      <c r="TNX2" s="546"/>
      <c r="TNY2" s="539"/>
      <c r="TNZ2" s="545"/>
      <c r="TOA2" s="545"/>
      <c r="TOB2" s="546"/>
      <c r="TOC2" s="539"/>
      <c r="TOD2" s="545"/>
      <c r="TOE2" s="545"/>
      <c r="TOF2" s="546"/>
      <c r="TOG2" s="539"/>
      <c r="TOH2" s="545"/>
      <c r="TOI2" s="545"/>
      <c r="TOJ2" s="546"/>
      <c r="TOK2" s="539"/>
      <c r="TOL2" s="545"/>
      <c r="TOM2" s="545"/>
      <c r="TON2" s="546"/>
      <c r="TOO2" s="539"/>
      <c r="TOP2" s="545"/>
      <c r="TOQ2" s="545"/>
      <c r="TOR2" s="546"/>
      <c r="TOS2" s="539"/>
      <c r="TOT2" s="545"/>
      <c r="TOU2" s="545"/>
      <c r="TOV2" s="546"/>
      <c r="TOW2" s="539"/>
      <c r="TOX2" s="545"/>
      <c r="TOY2" s="545"/>
      <c r="TOZ2" s="546"/>
      <c r="TPA2" s="539"/>
      <c r="TPB2" s="545"/>
      <c r="TPC2" s="545"/>
      <c r="TPD2" s="546"/>
      <c r="TPE2" s="539"/>
      <c r="TPF2" s="545"/>
      <c r="TPG2" s="545"/>
      <c r="TPH2" s="546"/>
      <c r="TPI2" s="539"/>
      <c r="TPJ2" s="545"/>
      <c r="TPK2" s="545"/>
      <c r="TPL2" s="546"/>
      <c r="TPM2" s="539"/>
      <c r="TPN2" s="545"/>
      <c r="TPO2" s="545"/>
      <c r="TPP2" s="546"/>
      <c r="TPQ2" s="539"/>
      <c r="TPR2" s="545"/>
      <c r="TPS2" s="545"/>
      <c r="TPT2" s="546"/>
      <c r="TPU2" s="539"/>
      <c r="TPV2" s="545"/>
      <c r="TPW2" s="545"/>
      <c r="TPX2" s="546"/>
      <c r="TPY2" s="539"/>
      <c r="TPZ2" s="545"/>
      <c r="TQA2" s="545"/>
      <c r="TQB2" s="546"/>
      <c r="TQC2" s="539"/>
      <c r="TQD2" s="545"/>
      <c r="TQE2" s="545"/>
      <c r="TQF2" s="546"/>
      <c r="TQG2" s="539"/>
      <c r="TQH2" s="545"/>
      <c r="TQI2" s="545"/>
      <c r="TQJ2" s="546"/>
      <c r="TQK2" s="539"/>
      <c r="TQL2" s="545"/>
      <c r="TQM2" s="545"/>
      <c r="TQN2" s="546"/>
      <c r="TQO2" s="539"/>
      <c r="TQP2" s="545"/>
      <c r="TQQ2" s="545"/>
      <c r="TQR2" s="546"/>
      <c r="TQS2" s="539"/>
      <c r="TQT2" s="545"/>
      <c r="TQU2" s="545"/>
      <c r="TQV2" s="546"/>
      <c r="TQW2" s="539"/>
      <c r="TQX2" s="545"/>
      <c r="TQY2" s="545"/>
      <c r="TQZ2" s="546"/>
      <c r="TRA2" s="539"/>
      <c r="TRB2" s="545"/>
      <c r="TRC2" s="545"/>
      <c r="TRD2" s="546"/>
      <c r="TRE2" s="539"/>
      <c r="TRF2" s="545"/>
      <c r="TRG2" s="545"/>
      <c r="TRH2" s="546"/>
      <c r="TRI2" s="539"/>
      <c r="TRJ2" s="545"/>
      <c r="TRK2" s="545"/>
      <c r="TRL2" s="546"/>
      <c r="TRM2" s="539"/>
      <c r="TRN2" s="545"/>
      <c r="TRO2" s="545"/>
      <c r="TRP2" s="546"/>
      <c r="TRQ2" s="539"/>
      <c r="TRR2" s="545"/>
      <c r="TRS2" s="545"/>
      <c r="TRT2" s="546"/>
      <c r="TRU2" s="539"/>
      <c r="TRV2" s="545"/>
      <c r="TRW2" s="545"/>
      <c r="TRX2" s="546"/>
      <c r="TRY2" s="539"/>
      <c r="TRZ2" s="545"/>
      <c r="TSA2" s="545"/>
      <c r="TSB2" s="546"/>
      <c r="TSC2" s="539"/>
      <c r="TSD2" s="545"/>
      <c r="TSE2" s="545"/>
      <c r="TSF2" s="546"/>
      <c r="TSG2" s="539"/>
      <c r="TSH2" s="545"/>
      <c r="TSI2" s="545"/>
      <c r="TSJ2" s="546"/>
      <c r="TSK2" s="539"/>
      <c r="TSL2" s="545"/>
      <c r="TSM2" s="545"/>
      <c r="TSN2" s="546"/>
      <c r="TSO2" s="539"/>
      <c r="TSP2" s="545"/>
      <c r="TSQ2" s="545"/>
      <c r="TSR2" s="546"/>
      <c r="TSS2" s="539"/>
      <c r="TST2" s="545"/>
      <c r="TSU2" s="545"/>
      <c r="TSV2" s="546"/>
      <c r="TSW2" s="539"/>
      <c r="TSX2" s="545"/>
      <c r="TSY2" s="545"/>
      <c r="TSZ2" s="546"/>
      <c r="TTA2" s="539"/>
      <c r="TTB2" s="545"/>
      <c r="TTC2" s="545"/>
      <c r="TTD2" s="546"/>
      <c r="TTE2" s="539"/>
      <c r="TTF2" s="545"/>
      <c r="TTG2" s="545"/>
      <c r="TTH2" s="546"/>
      <c r="TTI2" s="539"/>
      <c r="TTJ2" s="545"/>
      <c r="TTK2" s="545"/>
      <c r="TTL2" s="546"/>
      <c r="TTM2" s="539"/>
      <c r="TTN2" s="545"/>
      <c r="TTO2" s="545"/>
      <c r="TTP2" s="546"/>
      <c r="TTQ2" s="539"/>
      <c r="TTR2" s="545"/>
      <c r="TTS2" s="545"/>
      <c r="TTT2" s="546"/>
      <c r="TTU2" s="539"/>
      <c r="TTV2" s="545"/>
      <c r="TTW2" s="545"/>
      <c r="TTX2" s="546"/>
      <c r="TTY2" s="539"/>
      <c r="TTZ2" s="545"/>
      <c r="TUA2" s="545"/>
      <c r="TUB2" s="546"/>
      <c r="TUC2" s="539"/>
      <c r="TUD2" s="545"/>
      <c r="TUE2" s="545"/>
      <c r="TUF2" s="546"/>
      <c r="TUG2" s="539"/>
      <c r="TUH2" s="545"/>
      <c r="TUI2" s="545"/>
      <c r="TUJ2" s="546"/>
      <c r="TUK2" s="539"/>
      <c r="TUL2" s="545"/>
      <c r="TUM2" s="545"/>
      <c r="TUN2" s="546"/>
      <c r="TUO2" s="539"/>
      <c r="TUP2" s="545"/>
      <c r="TUQ2" s="545"/>
      <c r="TUR2" s="546"/>
      <c r="TUS2" s="539"/>
      <c r="TUT2" s="545"/>
      <c r="TUU2" s="545"/>
      <c r="TUV2" s="546"/>
      <c r="TUW2" s="539"/>
      <c r="TUX2" s="545"/>
      <c r="TUY2" s="545"/>
      <c r="TUZ2" s="546"/>
      <c r="TVA2" s="539"/>
      <c r="TVB2" s="545"/>
      <c r="TVC2" s="545"/>
      <c r="TVD2" s="546"/>
      <c r="TVE2" s="539"/>
      <c r="TVF2" s="545"/>
      <c r="TVG2" s="545"/>
      <c r="TVH2" s="546"/>
      <c r="TVI2" s="539"/>
      <c r="TVJ2" s="545"/>
      <c r="TVK2" s="545"/>
      <c r="TVL2" s="546"/>
      <c r="TVM2" s="539"/>
      <c r="TVN2" s="545"/>
      <c r="TVO2" s="545"/>
      <c r="TVP2" s="546"/>
      <c r="TVQ2" s="539"/>
      <c r="TVR2" s="545"/>
      <c r="TVS2" s="545"/>
      <c r="TVT2" s="546"/>
      <c r="TVU2" s="539"/>
      <c r="TVV2" s="545"/>
      <c r="TVW2" s="545"/>
      <c r="TVX2" s="546"/>
      <c r="TVY2" s="539"/>
      <c r="TVZ2" s="545"/>
      <c r="TWA2" s="545"/>
      <c r="TWB2" s="546"/>
      <c r="TWC2" s="539"/>
      <c r="TWD2" s="545"/>
      <c r="TWE2" s="545"/>
      <c r="TWF2" s="546"/>
      <c r="TWG2" s="539"/>
      <c r="TWH2" s="545"/>
      <c r="TWI2" s="545"/>
      <c r="TWJ2" s="546"/>
      <c r="TWK2" s="539"/>
      <c r="TWL2" s="545"/>
      <c r="TWM2" s="545"/>
      <c r="TWN2" s="546"/>
      <c r="TWO2" s="539"/>
      <c r="TWP2" s="545"/>
      <c r="TWQ2" s="545"/>
      <c r="TWR2" s="546"/>
      <c r="TWS2" s="539"/>
      <c r="TWT2" s="545"/>
      <c r="TWU2" s="545"/>
      <c r="TWV2" s="546"/>
      <c r="TWW2" s="539"/>
      <c r="TWX2" s="545"/>
      <c r="TWY2" s="545"/>
      <c r="TWZ2" s="546"/>
      <c r="TXA2" s="539"/>
      <c r="TXB2" s="545"/>
      <c r="TXC2" s="545"/>
      <c r="TXD2" s="546"/>
      <c r="TXE2" s="539"/>
      <c r="TXF2" s="545"/>
      <c r="TXG2" s="545"/>
      <c r="TXH2" s="546"/>
      <c r="TXI2" s="539"/>
      <c r="TXJ2" s="545"/>
      <c r="TXK2" s="545"/>
      <c r="TXL2" s="546"/>
      <c r="TXM2" s="539"/>
      <c r="TXN2" s="545"/>
      <c r="TXO2" s="545"/>
      <c r="TXP2" s="546"/>
      <c r="TXQ2" s="539"/>
      <c r="TXR2" s="545"/>
      <c r="TXS2" s="545"/>
      <c r="TXT2" s="546"/>
      <c r="TXU2" s="539"/>
      <c r="TXV2" s="545"/>
      <c r="TXW2" s="545"/>
      <c r="TXX2" s="546"/>
      <c r="TXY2" s="539"/>
      <c r="TXZ2" s="545"/>
      <c r="TYA2" s="545"/>
      <c r="TYB2" s="546"/>
      <c r="TYC2" s="539"/>
      <c r="TYD2" s="545"/>
      <c r="TYE2" s="545"/>
      <c r="TYF2" s="546"/>
      <c r="TYG2" s="539"/>
      <c r="TYH2" s="545"/>
      <c r="TYI2" s="545"/>
      <c r="TYJ2" s="546"/>
      <c r="TYK2" s="539"/>
      <c r="TYL2" s="545"/>
      <c r="TYM2" s="545"/>
      <c r="TYN2" s="546"/>
      <c r="TYO2" s="539"/>
      <c r="TYP2" s="545"/>
      <c r="TYQ2" s="545"/>
      <c r="TYR2" s="546"/>
      <c r="TYS2" s="539"/>
      <c r="TYT2" s="545"/>
      <c r="TYU2" s="545"/>
      <c r="TYV2" s="546"/>
      <c r="TYW2" s="539"/>
      <c r="TYX2" s="545"/>
      <c r="TYY2" s="545"/>
      <c r="TYZ2" s="546"/>
      <c r="TZA2" s="539"/>
      <c r="TZB2" s="545"/>
      <c r="TZC2" s="545"/>
      <c r="TZD2" s="546"/>
      <c r="TZE2" s="539"/>
      <c r="TZF2" s="545"/>
      <c r="TZG2" s="545"/>
      <c r="TZH2" s="546"/>
      <c r="TZI2" s="539"/>
      <c r="TZJ2" s="545"/>
      <c r="TZK2" s="545"/>
      <c r="TZL2" s="546"/>
      <c r="TZM2" s="539"/>
      <c r="TZN2" s="545"/>
      <c r="TZO2" s="545"/>
      <c r="TZP2" s="546"/>
      <c r="TZQ2" s="539"/>
      <c r="TZR2" s="545"/>
      <c r="TZS2" s="545"/>
      <c r="TZT2" s="546"/>
      <c r="TZU2" s="539"/>
      <c r="TZV2" s="545"/>
      <c r="TZW2" s="545"/>
      <c r="TZX2" s="546"/>
      <c r="TZY2" s="539"/>
      <c r="TZZ2" s="545"/>
      <c r="UAA2" s="545"/>
      <c r="UAB2" s="546"/>
      <c r="UAC2" s="539"/>
      <c r="UAD2" s="545"/>
      <c r="UAE2" s="545"/>
      <c r="UAF2" s="546"/>
      <c r="UAG2" s="539"/>
      <c r="UAH2" s="545"/>
      <c r="UAI2" s="545"/>
      <c r="UAJ2" s="546"/>
      <c r="UAK2" s="539"/>
      <c r="UAL2" s="545"/>
      <c r="UAM2" s="545"/>
      <c r="UAN2" s="546"/>
      <c r="UAO2" s="539"/>
      <c r="UAP2" s="545"/>
      <c r="UAQ2" s="545"/>
      <c r="UAR2" s="546"/>
      <c r="UAS2" s="539"/>
      <c r="UAT2" s="545"/>
      <c r="UAU2" s="545"/>
      <c r="UAV2" s="546"/>
      <c r="UAW2" s="539"/>
      <c r="UAX2" s="545"/>
      <c r="UAY2" s="545"/>
      <c r="UAZ2" s="546"/>
      <c r="UBA2" s="539"/>
      <c r="UBB2" s="545"/>
      <c r="UBC2" s="545"/>
      <c r="UBD2" s="546"/>
      <c r="UBE2" s="539"/>
      <c r="UBF2" s="545"/>
      <c r="UBG2" s="545"/>
      <c r="UBH2" s="546"/>
      <c r="UBI2" s="539"/>
      <c r="UBJ2" s="545"/>
      <c r="UBK2" s="545"/>
      <c r="UBL2" s="546"/>
      <c r="UBM2" s="539"/>
      <c r="UBN2" s="545"/>
      <c r="UBO2" s="545"/>
      <c r="UBP2" s="546"/>
      <c r="UBQ2" s="539"/>
      <c r="UBR2" s="545"/>
      <c r="UBS2" s="545"/>
      <c r="UBT2" s="546"/>
      <c r="UBU2" s="539"/>
      <c r="UBV2" s="545"/>
      <c r="UBW2" s="545"/>
      <c r="UBX2" s="546"/>
      <c r="UBY2" s="539"/>
      <c r="UBZ2" s="545"/>
      <c r="UCA2" s="545"/>
      <c r="UCB2" s="546"/>
      <c r="UCC2" s="539"/>
      <c r="UCD2" s="545"/>
      <c r="UCE2" s="545"/>
      <c r="UCF2" s="546"/>
      <c r="UCG2" s="539"/>
      <c r="UCH2" s="545"/>
      <c r="UCI2" s="545"/>
      <c r="UCJ2" s="546"/>
      <c r="UCK2" s="539"/>
      <c r="UCL2" s="545"/>
      <c r="UCM2" s="545"/>
      <c r="UCN2" s="546"/>
      <c r="UCO2" s="539"/>
      <c r="UCP2" s="545"/>
      <c r="UCQ2" s="545"/>
      <c r="UCR2" s="546"/>
      <c r="UCS2" s="539"/>
      <c r="UCT2" s="545"/>
      <c r="UCU2" s="545"/>
      <c r="UCV2" s="546"/>
      <c r="UCW2" s="539"/>
      <c r="UCX2" s="545"/>
      <c r="UCY2" s="545"/>
      <c r="UCZ2" s="546"/>
      <c r="UDA2" s="539"/>
      <c r="UDB2" s="545"/>
      <c r="UDC2" s="545"/>
      <c r="UDD2" s="546"/>
      <c r="UDE2" s="539"/>
      <c r="UDF2" s="545"/>
      <c r="UDG2" s="545"/>
      <c r="UDH2" s="546"/>
      <c r="UDI2" s="539"/>
      <c r="UDJ2" s="545"/>
      <c r="UDK2" s="545"/>
      <c r="UDL2" s="546"/>
      <c r="UDM2" s="539"/>
      <c r="UDN2" s="545"/>
      <c r="UDO2" s="545"/>
      <c r="UDP2" s="546"/>
      <c r="UDQ2" s="539"/>
      <c r="UDR2" s="545"/>
      <c r="UDS2" s="545"/>
      <c r="UDT2" s="546"/>
      <c r="UDU2" s="539"/>
      <c r="UDV2" s="545"/>
      <c r="UDW2" s="545"/>
      <c r="UDX2" s="546"/>
      <c r="UDY2" s="539"/>
      <c r="UDZ2" s="545"/>
      <c r="UEA2" s="545"/>
      <c r="UEB2" s="546"/>
      <c r="UEC2" s="539"/>
      <c r="UED2" s="545"/>
      <c r="UEE2" s="545"/>
      <c r="UEF2" s="546"/>
      <c r="UEG2" s="539"/>
      <c r="UEH2" s="545"/>
      <c r="UEI2" s="545"/>
      <c r="UEJ2" s="546"/>
      <c r="UEK2" s="539"/>
      <c r="UEL2" s="545"/>
      <c r="UEM2" s="545"/>
      <c r="UEN2" s="546"/>
      <c r="UEO2" s="539"/>
      <c r="UEP2" s="545"/>
      <c r="UEQ2" s="545"/>
      <c r="UER2" s="546"/>
      <c r="UES2" s="539"/>
      <c r="UET2" s="545"/>
      <c r="UEU2" s="545"/>
      <c r="UEV2" s="546"/>
      <c r="UEW2" s="539"/>
      <c r="UEX2" s="545"/>
      <c r="UEY2" s="545"/>
      <c r="UEZ2" s="546"/>
      <c r="UFA2" s="539"/>
      <c r="UFB2" s="545"/>
      <c r="UFC2" s="545"/>
      <c r="UFD2" s="546"/>
      <c r="UFE2" s="539"/>
      <c r="UFF2" s="545"/>
      <c r="UFG2" s="545"/>
      <c r="UFH2" s="546"/>
      <c r="UFI2" s="539"/>
      <c r="UFJ2" s="545"/>
      <c r="UFK2" s="545"/>
      <c r="UFL2" s="546"/>
      <c r="UFM2" s="539"/>
      <c r="UFN2" s="545"/>
      <c r="UFO2" s="545"/>
      <c r="UFP2" s="546"/>
      <c r="UFQ2" s="539"/>
      <c r="UFR2" s="545"/>
      <c r="UFS2" s="545"/>
      <c r="UFT2" s="546"/>
      <c r="UFU2" s="539"/>
      <c r="UFV2" s="545"/>
      <c r="UFW2" s="545"/>
      <c r="UFX2" s="546"/>
      <c r="UFY2" s="539"/>
      <c r="UFZ2" s="545"/>
      <c r="UGA2" s="545"/>
      <c r="UGB2" s="546"/>
      <c r="UGC2" s="539"/>
      <c r="UGD2" s="545"/>
      <c r="UGE2" s="545"/>
      <c r="UGF2" s="546"/>
      <c r="UGG2" s="539"/>
      <c r="UGH2" s="545"/>
      <c r="UGI2" s="545"/>
      <c r="UGJ2" s="546"/>
      <c r="UGK2" s="539"/>
      <c r="UGL2" s="545"/>
      <c r="UGM2" s="545"/>
      <c r="UGN2" s="546"/>
      <c r="UGO2" s="539"/>
      <c r="UGP2" s="545"/>
      <c r="UGQ2" s="545"/>
      <c r="UGR2" s="546"/>
      <c r="UGS2" s="539"/>
      <c r="UGT2" s="545"/>
      <c r="UGU2" s="545"/>
      <c r="UGV2" s="546"/>
      <c r="UGW2" s="539"/>
      <c r="UGX2" s="545"/>
      <c r="UGY2" s="545"/>
      <c r="UGZ2" s="546"/>
      <c r="UHA2" s="539"/>
      <c r="UHB2" s="545"/>
      <c r="UHC2" s="545"/>
      <c r="UHD2" s="546"/>
      <c r="UHE2" s="539"/>
      <c r="UHF2" s="545"/>
      <c r="UHG2" s="545"/>
      <c r="UHH2" s="546"/>
      <c r="UHI2" s="539"/>
      <c r="UHJ2" s="545"/>
      <c r="UHK2" s="545"/>
      <c r="UHL2" s="546"/>
      <c r="UHM2" s="539"/>
      <c r="UHN2" s="545"/>
      <c r="UHO2" s="545"/>
      <c r="UHP2" s="546"/>
      <c r="UHQ2" s="539"/>
      <c r="UHR2" s="545"/>
      <c r="UHS2" s="545"/>
      <c r="UHT2" s="546"/>
      <c r="UHU2" s="539"/>
      <c r="UHV2" s="545"/>
      <c r="UHW2" s="545"/>
      <c r="UHX2" s="546"/>
      <c r="UHY2" s="539"/>
      <c r="UHZ2" s="545"/>
      <c r="UIA2" s="545"/>
      <c r="UIB2" s="546"/>
      <c r="UIC2" s="539"/>
      <c r="UID2" s="545"/>
      <c r="UIE2" s="545"/>
      <c r="UIF2" s="546"/>
      <c r="UIG2" s="539"/>
      <c r="UIH2" s="545"/>
      <c r="UII2" s="545"/>
      <c r="UIJ2" s="546"/>
      <c r="UIK2" s="539"/>
      <c r="UIL2" s="545"/>
      <c r="UIM2" s="545"/>
      <c r="UIN2" s="546"/>
      <c r="UIO2" s="539"/>
      <c r="UIP2" s="545"/>
      <c r="UIQ2" s="545"/>
      <c r="UIR2" s="546"/>
      <c r="UIS2" s="539"/>
      <c r="UIT2" s="545"/>
      <c r="UIU2" s="545"/>
      <c r="UIV2" s="546"/>
      <c r="UIW2" s="539"/>
      <c r="UIX2" s="545"/>
      <c r="UIY2" s="545"/>
      <c r="UIZ2" s="546"/>
      <c r="UJA2" s="539"/>
      <c r="UJB2" s="545"/>
      <c r="UJC2" s="545"/>
      <c r="UJD2" s="546"/>
      <c r="UJE2" s="539"/>
      <c r="UJF2" s="545"/>
      <c r="UJG2" s="545"/>
      <c r="UJH2" s="546"/>
      <c r="UJI2" s="539"/>
      <c r="UJJ2" s="545"/>
      <c r="UJK2" s="545"/>
      <c r="UJL2" s="546"/>
      <c r="UJM2" s="539"/>
      <c r="UJN2" s="545"/>
      <c r="UJO2" s="545"/>
      <c r="UJP2" s="546"/>
      <c r="UJQ2" s="539"/>
      <c r="UJR2" s="545"/>
      <c r="UJS2" s="545"/>
      <c r="UJT2" s="546"/>
      <c r="UJU2" s="539"/>
      <c r="UJV2" s="545"/>
      <c r="UJW2" s="545"/>
      <c r="UJX2" s="546"/>
      <c r="UJY2" s="539"/>
      <c r="UJZ2" s="545"/>
      <c r="UKA2" s="545"/>
      <c r="UKB2" s="546"/>
      <c r="UKC2" s="539"/>
      <c r="UKD2" s="545"/>
      <c r="UKE2" s="545"/>
      <c r="UKF2" s="546"/>
      <c r="UKG2" s="539"/>
      <c r="UKH2" s="545"/>
      <c r="UKI2" s="545"/>
      <c r="UKJ2" s="546"/>
      <c r="UKK2" s="539"/>
      <c r="UKL2" s="545"/>
      <c r="UKM2" s="545"/>
      <c r="UKN2" s="546"/>
      <c r="UKO2" s="539"/>
      <c r="UKP2" s="545"/>
      <c r="UKQ2" s="545"/>
      <c r="UKR2" s="546"/>
      <c r="UKS2" s="539"/>
      <c r="UKT2" s="545"/>
      <c r="UKU2" s="545"/>
      <c r="UKV2" s="546"/>
      <c r="UKW2" s="539"/>
      <c r="UKX2" s="545"/>
      <c r="UKY2" s="545"/>
      <c r="UKZ2" s="546"/>
      <c r="ULA2" s="539"/>
      <c r="ULB2" s="545"/>
      <c r="ULC2" s="545"/>
      <c r="ULD2" s="546"/>
      <c r="ULE2" s="539"/>
      <c r="ULF2" s="545"/>
      <c r="ULG2" s="545"/>
      <c r="ULH2" s="546"/>
      <c r="ULI2" s="539"/>
      <c r="ULJ2" s="545"/>
      <c r="ULK2" s="545"/>
      <c r="ULL2" s="546"/>
      <c r="ULM2" s="539"/>
      <c r="ULN2" s="545"/>
      <c r="ULO2" s="545"/>
      <c r="ULP2" s="546"/>
      <c r="ULQ2" s="539"/>
      <c r="ULR2" s="545"/>
      <c r="ULS2" s="545"/>
      <c r="ULT2" s="546"/>
      <c r="ULU2" s="539"/>
      <c r="ULV2" s="545"/>
      <c r="ULW2" s="545"/>
      <c r="ULX2" s="546"/>
      <c r="ULY2" s="539"/>
      <c r="ULZ2" s="545"/>
      <c r="UMA2" s="545"/>
      <c r="UMB2" s="546"/>
      <c r="UMC2" s="539"/>
      <c r="UMD2" s="545"/>
      <c r="UME2" s="545"/>
      <c r="UMF2" s="546"/>
      <c r="UMG2" s="539"/>
      <c r="UMH2" s="545"/>
      <c r="UMI2" s="545"/>
      <c r="UMJ2" s="546"/>
      <c r="UMK2" s="539"/>
      <c r="UML2" s="545"/>
      <c r="UMM2" s="545"/>
      <c r="UMN2" s="546"/>
      <c r="UMO2" s="539"/>
      <c r="UMP2" s="545"/>
      <c r="UMQ2" s="545"/>
      <c r="UMR2" s="546"/>
      <c r="UMS2" s="539"/>
      <c r="UMT2" s="545"/>
      <c r="UMU2" s="545"/>
      <c r="UMV2" s="546"/>
      <c r="UMW2" s="539"/>
      <c r="UMX2" s="545"/>
      <c r="UMY2" s="545"/>
      <c r="UMZ2" s="546"/>
      <c r="UNA2" s="539"/>
      <c r="UNB2" s="545"/>
      <c r="UNC2" s="545"/>
      <c r="UND2" s="546"/>
      <c r="UNE2" s="539"/>
      <c r="UNF2" s="545"/>
      <c r="UNG2" s="545"/>
      <c r="UNH2" s="546"/>
      <c r="UNI2" s="539"/>
      <c r="UNJ2" s="545"/>
      <c r="UNK2" s="545"/>
      <c r="UNL2" s="546"/>
      <c r="UNM2" s="539"/>
      <c r="UNN2" s="545"/>
      <c r="UNO2" s="545"/>
      <c r="UNP2" s="546"/>
      <c r="UNQ2" s="539"/>
      <c r="UNR2" s="545"/>
      <c r="UNS2" s="545"/>
      <c r="UNT2" s="546"/>
      <c r="UNU2" s="539"/>
      <c r="UNV2" s="545"/>
      <c r="UNW2" s="545"/>
      <c r="UNX2" s="546"/>
      <c r="UNY2" s="539"/>
      <c r="UNZ2" s="545"/>
      <c r="UOA2" s="545"/>
      <c r="UOB2" s="546"/>
      <c r="UOC2" s="539"/>
      <c r="UOD2" s="545"/>
      <c r="UOE2" s="545"/>
      <c r="UOF2" s="546"/>
      <c r="UOG2" s="539"/>
      <c r="UOH2" s="545"/>
      <c r="UOI2" s="545"/>
      <c r="UOJ2" s="546"/>
      <c r="UOK2" s="539"/>
      <c r="UOL2" s="545"/>
      <c r="UOM2" s="545"/>
      <c r="UON2" s="546"/>
      <c r="UOO2" s="539"/>
      <c r="UOP2" s="545"/>
      <c r="UOQ2" s="545"/>
      <c r="UOR2" s="546"/>
      <c r="UOS2" s="539"/>
      <c r="UOT2" s="545"/>
      <c r="UOU2" s="545"/>
      <c r="UOV2" s="546"/>
      <c r="UOW2" s="539"/>
      <c r="UOX2" s="545"/>
      <c r="UOY2" s="545"/>
      <c r="UOZ2" s="546"/>
      <c r="UPA2" s="539"/>
      <c r="UPB2" s="545"/>
      <c r="UPC2" s="545"/>
      <c r="UPD2" s="546"/>
      <c r="UPE2" s="539"/>
      <c r="UPF2" s="545"/>
      <c r="UPG2" s="545"/>
      <c r="UPH2" s="546"/>
      <c r="UPI2" s="539"/>
      <c r="UPJ2" s="545"/>
      <c r="UPK2" s="545"/>
      <c r="UPL2" s="546"/>
      <c r="UPM2" s="539"/>
      <c r="UPN2" s="545"/>
      <c r="UPO2" s="545"/>
      <c r="UPP2" s="546"/>
      <c r="UPQ2" s="539"/>
      <c r="UPR2" s="545"/>
      <c r="UPS2" s="545"/>
      <c r="UPT2" s="546"/>
      <c r="UPU2" s="539"/>
      <c r="UPV2" s="545"/>
      <c r="UPW2" s="545"/>
      <c r="UPX2" s="546"/>
      <c r="UPY2" s="539"/>
      <c r="UPZ2" s="545"/>
      <c r="UQA2" s="545"/>
      <c r="UQB2" s="546"/>
      <c r="UQC2" s="539"/>
      <c r="UQD2" s="545"/>
      <c r="UQE2" s="545"/>
      <c r="UQF2" s="546"/>
      <c r="UQG2" s="539"/>
      <c r="UQH2" s="545"/>
      <c r="UQI2" s="545"/>
      <c r="UQJ2" s="546"/>
      <c r="UQK2" s="539"/>
      <c r="UQL2" s="545"/>
      <c r="UQM2" s="545"/>
      <c r="UQN2" s="546"/>
      <c r="UQO2" s="539"/>
      <c r="UQP2" s="545"/>
      <c r="UQQ2" s="545"/>
      <c r="UQR2" s="546"/>
      <c r="UQS2" s="539"/>
      <c r="UQT2" s="545"/>
      <c r="UQU2" s="545"/>
      <c r="UQV2" s="546"/>
      <c r="UQW2" s="539"/>
      <c r="UQX2" s="545"/>
      <c r="UQY2" s="545"/>
      <c r="UQZ2" s="546"/>
      <c r="URA2" s="539"/>
      <c r="URB2" s="545"/>
      <c r="URC2" s="545"/>
      <c r="URD2" s="546"/>
      <c r="URE2" s="539"/>
      <c r="URF2" s="545"/>
      <c r="URG2" s="545"/>
      <c r="URH2" s="546"/>
      <c r="URI2" s="539"/>
      <c r="URJ2" s="545"/>
      <c r="URK2" s="545"/>
      <c r="URL2" s="546"/>
      <c r="URM2" s="539"/>
      <c r="URN2" s="545"/>
      <c r="URO2" s="545"/>
      <c r="URP2" s="546"/>
      <c r="URQ2" s="539"/>
      <c r="URR2" s="545"/>
      <c r="URS2" s="545"/>
      <c r="URT2" s="546"/>
      <c r="URU2" s="539"/>
      <c r="URV2" s="545"/>
      <c r="URW2" s="545"/>
      <c r="URX2" s="546"/>
      <c r="URY2" s="539"/>
      <c r="URZ2" s="545"/>
      <c r="USA2" s="545"/>
      <c r="USB2" s="546"/>
      <c r="USC2" s="539"/>
      <c r="USD2" s="545"/>
      <c r="USE2" s="545"/>
      <c r="USF2" s="546"/>
      <c r="USG2" s="539"/>
      <c r="USH2" s="545"/>
      <c r="USI2" s="545"/>
      <c r="USJ2" s="546"/>
      <c r="USK2" s="539"/>
      <c r="USL2" s="545"/>
      <c r="USM2" s="545"/>
      <c r="USN2" s="546"/>
      <c r="USO2" s="539"/>
      <c r="USP2" s="545"/>
      <c r="USQ2" s="545"/>
      <c r="USR2" s="546"/>
      <c r="USS2" s="539"/>
      <c r="UST2" s="545"/>
      <c r="USU2" s="545"/>
      <c r="USV2" s="546"/>
      <c r="USW2" s="539"/>
      <c r="USX2" s="545"/>
      <c r="USY2" s="545"/>
      <c r="USZ2" s="546"/>
      <c r="UTA2" s="539"/>
      <c r="UTB2" s="545"/>
      <c r="UTC2" s="545"/>
      <c r="UTD2" s="546"/>
      <c r="UTE2" s="539"/>
      <c r="UTF2" s="545"/>
      <c r="UTG2" s="545"/>
      <c r="UTH2" s="546"/>
      <c r="UTI2" s="539"/>
      <c r="UTJ2" s="545"/>
      <c r="UTK2" s="545"/>
      <c r="UTL2" s="546"/>
      <c r="UTM2" s="539"/>
      <c r="UTN2" s="545"/>
      <c r="UTO2" s="545"/>
      <c r="UTP2" s="546"/>
      <c r="UTQ2" s="539"/>
      <c r="UTR2" s="545"/>
      <c r="UTS2" s="545"/>
      <c r="UTT2" s="546"/>
      <c r="UTU2" s="539"/>
      <c r="UTV2" s="545"/>
      <c r="UTW2" s="545"/>
      <c r="UTX2" s="546"/>
      <c r="UTY2" s="539"/>
      <c r="UTZ2" s="545"/>
      <c r="UUA2" s="545"/>
      <c r="UUB2" s="546"/>
      <c r="UUC2" s="539"/>
      <c r="UUD2" s="545"/>
      <c r="UUE2" s="545"/>
      <c r="UUF2" s="546"/>
      <c r="UUG2" s="539"/>
      <c r="UUH2" s="545"/>
      <c r="UUI2" s="545"/>
      <c r="UUJ2" s="546"/>
      <c r="UUK2" s="539"/>
      <c r="UUL2" s="545"/>
      <c r="UUM2" s="545"/>
      <c r="UUN2" s="546"/>
      <c r="UUO2" s="539"/>
      <c r="UUP2" s="545"/>
      <c r="UUQ2" s="545"/>
      <c r="UUR2" s="546"/>
      <c r="UUS2" s="539"/>
      <c r="UUT2" s="545"/>
      <c r="UUU2" s="545"/>
      <c r="UUV2" s="546"/>
      <c r="UUW2" s="539"/>
      <c r="UUX2" s="545"/>
      <c r="UUY2" s="545"/>
      <c r="UUZ2" s="546"/>
      <c r="UVA2" s="539"/>
      <c r="UVB2" s="545"/>
      <c r="UVC2" s="545"/>
      <c r="UVD2" s="546"/>
      <c r="UVE2" s="539"/>
      <c r="UVF2" s="545"/>
      <c r="UVG2" s="545"/>
      <c r="UVH2" s="546"/>
      <c r="UVI2" s="539"/>
      <c r="UVJ2" s="545"/>
      <c r="UVK2" s="545"/>
      <c r="UVL2" s="546"/>
      <c r="UVM2" s="539"/>
      <c r="UVN2" s="545"/>
      <c r="UVO2" s="545"/>
      <c r="UVP2" s="546"/>
      <c r="UVQ2" s="539"/>
      <c r="UVR2" s="545"/>
      <c r="UVS2" s="545"/>
      <c r="UVT2" s="546"/>
      <c r="UVU2" s="539"/>
      <c r="UVV2" s="545"/>
      <c r="UVW2" s="545"/>
      <c r="UVX2" s="546"/>
      <c r="UVY2" s="539"/>
      <c r="UVZ2" s="545"/>
      <c r="UWA2" s="545"/>
      <c r="UWB2" s="546"/>
      <c r="UWC2" s="539"/>
      <c r="UWD2" s="545"/>
      <c r="UWE2" s="545"/>
      <c r="UWF2" s="546"/>
      <c r="UWG2" s="539"/>
      <c r="UWH2" s="545"/>
      <c r="UWI2" s="545"/>
      <c r="UWJ2" s="546"/>
      <c r="UWK2" s="539"/>
      <c r="UWL2" s="545"/>
      <c r="UWM2" s="545"/>
      <c r="UWN2" s="546"/>
      <c r="UWO2" s="539"/>
      <c r="UWP2" s="545"/>
      <c r="UWQ2" s="545"/>
      <c r="UWR2" s="546"/>
      <c r="UWS2" s="539"/>
      <c r="UWT2" s="545"/>
      <c r="UWU2" s="545"/>
      <c r="UWV2" s="546"/>
      <c r="UWW2" s="539"/>
      <c r="UWX2" s="545"/>
      <c r="UWY2" s="545"/>
      <c r="UWZ2" s="546"/>
      <c r="UXA2" s="539"/>
      <c r="UXB2" s="545"/>
      <c r="UXC2" s="545"/>
      <c r="UXD2" s="546"/>
      <c r="UXE2" s="539"/>
      <c r="UXF2" s="545"/>
      <c r="UXG2" s="545"/>
      <c r="UXH2" s="546"/>
      <c r="UXI2" s="539"/>
      <c r="UXJ2" s="545"/>
      <c r="UXK2" s="545"/>
      <c r="UXL2" s="546"/>
      <c r="UXM2" s="539"/>
      <c r="UXN2" s="545"/>
      <c r="UXO2" s="545"/>
      <c r="UXP2" s="546"/>
      <c r="UXQ2" s="539"/>
      <c r="UXR2" s="545"/>
      <c r="UXS2" s="545"/>
      <c r="UXT2" s="546"/>
      <c r="UXU2" s="539"/>
      <c r="UXV2" s="545"/>
      <c r="UXW2" s="545"/>
      <c r="UXX2" s="546"/>
      <c r="UXY2" s="539"/>
      <c r="UXZ2" s="545"/>
      <c r="UYA2" s="545"/>
      <c r="UYB2" s="546"/>
      <c r="UYC2" s="539"/>
      <c r="UYD2" s="545"/>
      <c r="UYE2" s="545"/>
      <c r="UYF2" s="546"/>
      <c r="UYG2" s="539"/>
      <c r="UYH2" s="545"/>
      <c r="UYI2" s="545"/>
      <c r="UYJ2" s="546"/>
      <c r="UYK2" s="539"/>
      <c r="UYL2" s="545"/>
      <c r="UYM2" s="545"/>
      <c r="UYN2" s="546"/>
      <c r="UYO2" s="539"/>
      <c r="UYP2" s="545"/>
      <c r="UYQ2" s="545"/>
      <c r="UYR2" s="546"/>
      <c r="UYS2" s="539"/>
      <c r="UYT2" s="545"/>
      <c r="UYU2" s="545"/>
      <c r="UYV2" s="546"/>
      <c r="UYW2" s="539"/>
      <c r="UYX2" s="545"/>
      <c r="UYY2" s="545"/>
      <c r="UYZ2" s="546"/>
      <c r="UZA2" s="539"/>
      <c r="UZB2" s="545"/>
      <c r="UZC2" s="545"/>
      <c r="UZD2" s="546"/>
      <c r="UZE2" s="539"/>
      <c r="UZF2" s="545"/>
      <c r="UZG2" s="545"/>
      <c r="UZH2" s="546"/>
      <c r="UZI2" s="539"/>
      <c r="UZJ2" s="545"/>
      <c r="UZK2" s="545"/>
      <c r="UZL2" s="546"/>
      <c r="UZM2" s="539"/>
      <c r="UZN2" s="545"/>
      <c r="UZO2" s="545"/>
      <c r="UZP2" s="546"/>
      <c r="UZQ2" s="539"/>
      <c r="UZR2" s="545"/>
      <c r="UZS2" s="545"/>
      <c r="UZT2" s="546"/>
      <c r="UZU2" s="539"/>
      <c r="UZV2" s="545"/>
      <c r="UZW2" s="545"/>
      <c r="UZX2" s="546"/>
      <c r="UZY2" s="539"/>
      <c r="UZZ2" s="545"/>
      <c r="VAA2" s="545"/>
      <c r="VAB2" s="546"/>
      <c r="VAC2" s="539"/>
      <c r="VAD2" s="545"/>
      <c r="VAE2" s="545"/>
      <c r="VAF2" s="546"/>
      <c r="VAG2" s="539"/>
      <c r="VAH2" s="545"/>
      <c r="VAI2" s="545"/>
      <c r="VAJ2" s="546"/>
      <c r="VAK2" s="539"/>
      <c r="VAL2" s="545"/>
      <c r="VAM2" s="545"/>
      <c r="VAN2" s="546"/>
      <c r="VAO2" s="539"/>
      <c r="VAP2" s="545"/>
      <c r="VAQ2" s="545"/>
      <c r="VAR2" s="546"/>
      <c r="VAS2" s="539"/>
      <c r="VAT2" s="545"/>
      <c r="VAU2" s="545"/>
      <c r="VAV2" s="546"/>
      <c r="VAW2" s="539"/>
      <c r="VAX2" s="545"/>
      <c r="VAY2" s="545"/>
      <c r="VAZ2" s="546"/>
      <c r="VBA2" s="539"/>
      <c r="VBB2" s="545"/>
      <c r="VBC2" s="545"/>
      <c r="VBD2" s="546"/>
      <c r="VBE2" s="539"/>
      <c r="VBF2" s="545"/>
      <c r="VBG2" s="545"/>
      <c r="VBH2" s="546"/>
      <c r="VBI2" s="539"/>
      <c r="VBJ2" s="545"/>
      <c r="VBK2" s="545"/>
      <c r="VBL2" s="546"/>
      <c r="VBM2" s="539"/>
      <c r="VBN2" s="545"/>
      <c r="VBO2" s="545"/>
      <c r="VBP2" s="546"/>
      <c r="VBQ2" s="539"/>
      <c r="VBR2" s="545"/>
      <c r="VBS2" s="545"/>
      <c r="VBT2" s="546"/>
      <c r="VBU2" s="539"/>
      <c r="VBV2" s="545"/>
      <c r="VBW2" s="545"/>
      <c r="VBX2" s="546"/>
      <c r="VBY2" s="539"/>
      <c r="VBZ2" s="545"/>
      <c r="VCA2" s="545"/>
      <c r="VCB2" s="546"/>
      <c r="VCC2" s="539"/>
      <c r="VCD2" s="545"/>
      <c r="VCE2" s="545"/>
      <c r="VCF2" s="546"/>
      <c r="VCG2" s="539"/>
      <c r="VCH2" s="545"/>
      <c r="VCI2" s="545"/>
      <c r="VCJ2" s="546"/>
      <c r="VCK2" s="539"/>
      <c r="VCL2" s="545"/>
      <c r="VCM2" s="545"/>
      <c r="VCN2" s="546"/>
      <c r="VCO2" s="539"/>
      <c r="VCP2" s="545"/>
      <c r="VCQ2" s="545"/>
      <c r="VCR2" s="546"/>
      <c r="VCS2" s="539"/>
      <c r="VCT2" s="545"/>
      <c r="VCU2" s="545"/>
      <c r="VCV2" s="546"/>
      <c r="VCW2" s="539"/>
      <c r="VCX2" s="545"/>
      <c r="VCY2" s="545"/>
      <c r="VCZ2" s="546"/>
      <c r="VDA2" s="539"/>
      <c r="VDB2" s="545"/>
      <c r="VDC2" s="545"/>
      <c r="VDD2" s="546"/>
      <c r="VDE2" s="539"/>
      <c r="VDF2" s="545"/>
      <c r="VDG2" s="545"/>
      <c r="VDH2" s="546"/>
      <c r="VDI2" s="539"/>
      <c r="VDJ2" s="545"/>
      <c r="VDK2" s="545"/>
      <c r="VDL2" s="546"/>
      <c r="VDM2" s="539"/>
      <c r="VDN2" s="545"/>
      <c r="VDO2" s="545"/>
      <c r="VDP2" s="546"/>
      <c r="VDQ2" s="539"/>
      <c r="VDR2" s="545"/>
      <c r="VDS2" s="545"/>
      <c r="VDT2" s="546"/>
      <c r="VDU2" s="539"/>
      <c r="VDV2" s="545"/>
      <c r="VDW2" s="545"/>
      <c r="VDX2" s="546"/>
      <c r="VDY2" s="539"/>
      <c r="VDZ2" s="545"/>
      <c r="VEA2" s="545"/>
      <c r="VEB2" s="546"/>
      <c r="VEC2" s="539"/>
      <c r="VED2" s="545"/>
      <c r="VEE2" s="545"/>
      <c r="VEF2" s="546"/>
      <c r="VEG2" s="539"/>
      <c r="VEH2" s="545"/>
      <c r="VEI2" s="545"/>
      <c r="VEJ2" s="546"/>
      <c r="VEK2" s="539"/>
      <c r="VEL2" s="545"/>
      <c r="VEM2" s="545"/>
      <c r="VEN2" s="546"/>
      <c r="VEO2" s="539"/>
      <c r="VEP2" s="545"/>
      <c r="VEQ2" s="545"/>
      <c r="VER2" s="546"/>
      <c r="VES2" s="539"/>
      <c r="VET2" s="545"/>
      <c r="VEU2" s="545"/>
      <c r="VEV2" s="546"/>
      <c r="VEW2" s="539"/>
      <c r="VEX2" s="545"/>
      <c r="VEY2" s="545"/>
      <c r="VEZ2" s="546"/>
      <c r="VFA2" s="539"/>
      <c r="VFB2" s="545"/>
      <c r="VFC2" s="545"/>
      <c r="VFD2" s="546"/>
      <c r="VFE2" s="539"/>
      <c r="VFF2" s="545"/>
      <c r="VFG2" s="545"/>
      <c r="VFH2" s="546"/>
      <c r="VFI2" s="539"/>
      <c r="VFJ2" s="545"/>
      <c r="VFK2" s="545"/>
      <c r="VFL2" s="546"/>
      <c r="VFM2" s="539"/>
      <c r="VFN2" s="545"/>
      <c r="VFO2" s="545"/>
      <c r="VFP2" s="546"/>
      <c r="VFQ2" s="539"/>
      <c r="VFR2" s="545"/>
      <c r="VFS2" s="545"/>
      <c r="VFT2" s="546"/>
      <c r="VFU2" s="539"/>
      <c r="VFV2" s="545"/>
      <c r="VFW2" s="545"/>
      <c r="VFX2" s="546"/>
      <c r="VFY2" s="539"/>
      <c r="VFZ2" s="545"/>
      <c r="VGA2" s="545"/>
      <c r="VGB2" s="546"/>
      <c r="VGC2" s="539"/>
      <c r="VGD2" s="545"/>
      <c r="VGE2" s="545"/>
      <c r="VGF2" s="546"/>
      <c r="VGG2" s="539"/>
      <c r="VGH2" s="545"/>
      <c r="VGI2" s="545"/>
      <c r="VGJ2" s="546"/>
      <c r="VGK2" s="539"/>
      <c r="VGL2" s="545"/>
      <c r="VGM2" s="545"/>
      <c r="VGN2" s="546"/>
      <c r="VGO2" s="539"/>
      <c r="VGP2" s="545"/>
      <c r="VGQ2" s="545"/>
      <c r="VGR2" s="546"/>
      <c r="VGS2" s="539"/>
      <c r="VGT2" s="545"/>
      <c r="VGU2" s="545"/>
      <c r="VGV2" s="546"/>
      <c r="VGW2" s="539"/>
      <c r="VGX2" s="545"/>
      <c r="VGY2" s="545"/>
      <c r="VGZ2" s="546"/>
      <c r="VHA2" s="539"/>
      <c r="VHB2" s="545"/>
      <c r="VHC2" s="545"/>
      <c r="VHD2" s="546"/>
      <c r="VHE2" s="539"/>
      <c r="VHF2" s="545"/>
      <c r="VHG2" s="545"/>
      <c r="VHH2" s="546"/>
      <c r="VHI2" s="539"/>
      <c r="VHJ2" s="545"/>
      <c r="VHK2" s="545"/>
      <c r="VHL2" s="546"/>
      <c r="VHM2" s="539"/>
      <c r="VHN2" s="545"/>
      <c r="VHO2" s="545"/>
      <c r="VHP2" s="546"/>
      <c r="VHQ2" s="539"/>
      <c r="VHR2" s="545"/>
      <c r="VHS2" s="545"/>
      <c r="VHT2" s="546"/>
      <c r="VHU2" s="539"/>
      <c r="VHV2" s="545"/>
      <c r="VHW2" s="545"/>
      <c r="VHX2" s="546"/>
      <c r="VHY2" s="539"/>
      <c r="VHZ2" s="545"/>
      <c r="VIA2" s="545"/>
      <c r="VIB2" s="546"/>
      <c r="VIC2" s="539"/>
      <c r="VID2" s="545"/>
      <c r="VIE2" s="545"/>
      <c r="VIF2" s="546"/>
      <c r="VIG2" s="539"/>
      <c r="VIH2" s="545"/>
      <c r="VII2" s="545"/>
      <c r="VIJ2" s="546"/>
      <c r="VIK2" s="539"/>
      <c r="VIL2" s="545"/>
      <c r="VIM2" s="545"/>
      <c r="VIN2" s="546"/>
      <c r="VIO2" s="539"/>
      <c r="VIP2" s="545"/>
      <c r="VIQ2" s="545"/>
      <c r="VIR2" s="546"/>
      <c r="VIS2" s="539"/>
      <c r="VIT2" s="545"/>
      <c r="VIU2" s="545"/>
      <c r="VIV2" s="546"/>
      <c r="VIW2" s="539"/>
      <c r="VIX2" s="545"/>
      <c r="VIY2" s="545"/>
      <c r="VIZ2" s="546"/>
      <c r="VJA2" s="539"/>
      <c r="VJB2" s="545"/>
      <c r="VJC2" s="545"/>
      <c r="VJD2" s="546"/>
      <c r="VJE2" s="539"/>
      <c r="VJF2" s="545"/>
      <c r="VJG2" s="545"/>
      <c r="VJH2" s="546"/>
      <c r="VJI2" s="539"/>
      <c r="VJJ2" s="545"/>
      <c r="VJK2" s="545"/>
      <c r="VJL2" s="546"/>
      <c r="VJM2" s="539"/>
      <c r="VJN2" s="545"/>
      <c r="VJO2" s="545"/>
      <c r="VJP2" s="546"/>
      <c r="VJQ2" s="539"/>
      <c r="VJR2" s="545"/>
      <c r="VJS2" s="545"/>
      <c r="VJT2" s="546"/>
      <c r="VJU2" s="539"/>
      <c r="VJV2" s="545"/>
      <c r="VJW2" s="545"/>
      <c r="VJX2" s="546"/>
      <c r="VJY2" s="539"/>
      <c r="VJZ2" s="545"/>
      <c r="VKA2" s="545"/>
      <c r="VKB2" s="546"/>
      <c r="VKC2" s="539"/>
      <c r="VKD2" s="545"/>
      <c r="VKE2" s="545"/>
      <c r="VKF2" s="546"/>
      <c r="VKG2" s="539"/>
      <c r="VKH2" s="545"/>
      <c r="VKI2" s="545"/>
      <c r="VKJ2" s="546"/>
      <c r="VKK2" s="539"/>
      <c r="VKL2" s="545"/>
      <c r="VKM2" s="545"/>
      <c r="VKN2" s="546"/>
      <c r="VKO2" s="539"/>
      <c r="VKP2" s="545"/>
      <c r="VKQ2" s="545"/>
      <c r="VKR2" s="546"/>
      <c r="VKS2" s="539"/>
      <c r="VKT2" s="545"/>
      <c r="VKU2" s="545"/>
      <c r="VKV2" s="546"/>
      <c r="VKW2" s="539"/>
      <c r="VKX2" s="545"/>
      <c r="VKY2" s="545"/>
      <c r="VKZ2" s="546"/>
      <c r="VLA2" s="539"/>
      <c r="VLB2" s="545"/>
      <c r="VLC2" s="545"/>
      <c r="VLD2" s="546"/>
      <c r="VLE2" s="539"/>
      <c r="VLF2" s="545"/>
      <c r="VLG2" s="545"/>
      <c r="VLH2" s="546"/>
      <c r="VLI2" s="539"/>
      <c r="VLJ2" s="545"/>
      <c r="VLK2" s="545"/>
      <c r="VLL2" s="546"/>
      <c r="VLM2" s="539"/>
      <c r="VLN2" s="545"/>
      <c r="VLO2" s="545"/>
      <c r="VLP2" s="546"/>
      <c r="VLQ2" s="539"/>
      <c r="VLR2" s="545"/>
      <c r="VLS2" s="545"/>
      <c r="VLT2" s="546"/>
      <c r="VLU2" s="539"/>
      <c r="VLV2" s="545"/>
      <c r="VLW2" s="545"/>
      <c r="VLX2" s="546"/>
      <c r="VLY2" s="539"/>
      <c r="VLZ2" s="545"/>
      <c r="VMA2" s="545"/>
      <c r="VMB2" s="546"/>
      <c r="VMC2" s="539"/>
      <c r="VMD2" s="545"/>
      <c r="VME2" s="545"/>
      <c r="VMF2" s="546"/>
      <c r="VMG2" s="539"/>
      <c r="VMH2" s="545"/>
      <c r="VMI2" s="545"/>
      <c r="VMJ2" s="546"/>
      <c r="VMK2" s="539"/>
      <c r="VML2" s="545"/>
      <c r="VMM2" s="545"/>
      <c r="VMN2" s="546"/>
      <c r="VMO2" s="539"/>
      <c r="VMP2" s="545"/>
      <c r="VMQ2" s="545"/>
      <c r="VMR2" s="546"/>
      <c r="VMS2" s="539"/>
      <c r="VMT2" s="545"/>
      <c r="VMU2" s="545"/>
      <c r="VMV2" s="546"/>
      <c r="VMW2" s="539"/>
      <c r="VMX2" s="545"/>
      <c r="VMY2" s="545"/>
      <c r="VMZ2" s="546"/>
      <c r="VNA2" s="539"/>
      <c r="VNB2" s="545"/>
      <c r="VNC2" s="545"/>
      <c r="VND2" s="546"/>
      <c r="VNE2" s="539"/>
      <c r="VNF2" s="545"/>
      <c r="VNG2" s="545"/>
      <c r="VNH2" s="546"/>
      <c r="VNI2" s="539"/>
      <c r="VNJ2" s="545"/>
      <c r="VNK2" s="545"/>
      <c r="VNL2" s="546"/>
      <c r="VNM2" s="539"/>
      <c r="VNN2" s="545"/>
      <c r="VNO2" s="545"/>
      <c r="VNP2" s="546"/>
      <c r="VNQ2" s="539"/>
      <c r="VNR2" s="545"/>
      <c r="VNS2" s="545"/>
      <c r="VNT2" s="546"/>
      <c r="VNU2" s="539"/>
      <c r="VNV2" s="545"/>
      <c r="VNW2" s="545"/>
      <c r="VNX2" s="546"/>
      <c r="VNY2" s="539"/>
      <c r="VNZ2" s="545"/>
      <c r="VOA2" s="545"/>
      <c r="VOB2" s="546"/>
      <c r="VOC2" s="539"/>
      <c r="VOD2" s="545"/>
      <c r="VOE2" s="545"/>
      <c r="VOF2" s="546"/>
      <c r="VOG2" s="539"/>
      <c r="VOH2" s="545"/>
      <c r="VOI2" s="545"/>
      <c r="VOJ2" s="546"/>
      <c r="VOK2" s="539"/>
      <c r="VOL2" s="545"/>
      <c r="VOM2" s="545"/>
      <c r="VON2" s="546"/>
      <c r="VOO2" s="539"/>
      <c r="VOP2" s="545"/>
      <c r="VOQ2" s="545"/>
      <c r="VOR2" s="546"/>
      <c r="VOS2" s="539"/>
      <c r="VOT2" s="545"/>
      <c r="VOU2" s="545"/>
      <c r="VOV2" s="546"/>
      <c r="VOW2" s="539"/>
      <c r="VOX2" s="545"/>
      <c r="VOY2" s="545"/>
      <c r="VOZ2" s="546"/>
      <c r="VPA2" s="539"/>
      <c r="VPB2" s="545"/>
      <c r="VPC2" s="545"/>
      <c r="VPD2" s="546"/>
      <c r="VPE2" s="539"/>
      <c r="VPF2" s="545"/>
      <c r="VPG2" s="545"/>
      <c r="VPH2" s="546"/>
      <c r="VPI2" s="539"/>
      <c r="VPJ2" s="545"/>
      <c r="VPK2" s="545"/>
      <c r="VPL2" s="546"/>
      <c r="VPM2" s="539"/>
      <c r="VPN2" s="545"/>
      <c r="VPO2" s="545"/>
      <c r="VPP2" s="546"/>
      <c r="VPQ2" s="539"/>
      <c r="VPR2" s="545"/>
      <c r="VPS2" s="545"/>
      <c r="VPT2" s="546"/>
      <c r="VPU2" s="539"/>
      <c r="VPV2" s="545"/>
      <c r="VPW2" s="545"/>
      <c r="VPX2" s="546"/>
      <c r="VPY2" s="539"/>
      <c r="VPZ2" s="545"/>
      <c r="VQA2" s="545"/>
      <c r="VQB2" s="546"/>
      <c r="VQC2" s="539"/>
      <c r="VQD2" s="545"/>
      <c r="VQE2" s="545"/>
      <c r="VQF2" s="546"/>
      <c r="VQG2" s="539"/>
      <c r="VQH2" s="545"/>
      <c r="VQI2" s="545"/>
      <c r="VQJ2" s="546"/>
      <c r="VQK2" s="539"/>
      <c r="VQL2" s="545"/>
      <c r="VQM2" s="545"/>
      <c r="VQN2" s="546"/>
      <c r="VQO2" s="539"/>
      <c r="VQP2" s="545"/>
      <c r="VQQ2" s="545"/>
      <c r="VQR2" s="546"/>
      <c r="VQS2" s="539"/>
      <c r="VQT2" s="545"/>
      <c r="VQU2" s="545"/>
      <c r="VQV2" s="546"/>
      <c r="VQW2" s="539"/>
      <c r="VQX2" s="545"/>
      <c r="VQY2" s="545"/>
      <c r="VQZ2" s="546"/>
      <c r="VRA2" s="539"/>
      <c r="VRB2" s="545"/>
      <c r="VRC2" s="545"/>
      <c r="VRD2" s="546"/>
      <c r="VRE2" s="539"/>
      <c r="VRF2" s="545"/>
      <c r="VRG2" s="545"/>
      <c r="VRH2" s="546"/>
      <c r="VRI2" s="539"/>
      <c r="VRJ2" s="545"/>
      <c r="VRK2" s="545"/>
      <c r="VRL2" s="546"/>
      <c r="VRM2" s="539"/>
      <c r="VRN2" s="545"/>
      <c r="VRO2" s="545"/>
      <c r="VRP2" s="546"/>
      <c r="VRQ2" s="539"/>
      <c r="VRR2" s="545"/>
      <c r="VRS2" s="545"/>
      <c r="VRT2" s="546"/>
      <c r="VRU2" s="539"/>
      <c r="VRV2" s="545"/>
      <c r="VRW2" s="545"/>
      <c r="VRX2" s="546"/>
      <c r="VRY2" s="539"/>
      <c r="VRZ2" s="545"/>
      <c r="VSA2" s="545"/>
      <c r="VSB2" s="546"/>
      <c r="VSC2" s="539"/>
      <c r="VSD2" s="545"/>
      <c r="VSE2" s="545"/>
      <c r="VSF2" s="546"/>
      <c r="VSG2" s="539"/>
      <c r="VSH2" s="545"/>
      <c r="VSI2" s="545"/>
      <c r="VSJ2" s="546"/>
      <c r="VSK2" s="539"/>
      <c r="VSL2" s="545"/>
      <c r="VSM2" s="545"/>
      <c r="VSN2" s="546"/>
      <c r="VSO2" s="539"/>
      <c r="VSP2" s="545"/>
      <c r="VSQ2" s="545"/>
      <c r="VSR2" s="546"/>
      <c r="VSS2" s="539"/>
      <c r="VST2" s="545"/>
      <c r="VSU2" s="545"/>
      <c r="VSV2" s="546"/>
      <c r="VSW2" s="539"/>
      <c r="VSX2" s="545"/>
      <c r="VSY2" s="545"/>
      <c r="VSZ2" s="546"/>
      <c r="VTA2" s="539"/>
      <c r="VTB2" s="545"/>
      <c r="VTC2" s="545"/>
      <c r="VTD2" s="546"/>
      <c r="VTE2" s="539"/>
      <c r="VTF2" s="545"/>
      <c r="VTG2" s="545"/>
      <c r="VTH2" s="546"/>
      <c r="VTI2" s="539"/>
      <c r="VTJ2" s="545"/>
      <c r="VTK2" s="545"/>
      <c r="VTL2" s="546"/>
      <c r="VTM2" s="539"/>
      <c r="VTN2" s="545"/>
      <c r="VTO2" s="545"/>
      <c r="VTP2" s="546"/>
      <c r="VTQ2" s="539"/>
      <c r="VTR2" s="545"/>
      <c r="VTS2" s="545"/>
      <c r="VTT2" s="546"/>
      <c r="VTU2" s="539"/>
      <c r="VTV2" s="545"/>
      <c r="VTW2" s="545"/>
      <c r="VTX2" s="546"/>
      <c r="VTY2" s="539"/>
      <c r="VTZ2" s="545"/>
      <c r="VUA2" s="545"/>
      <c r="VUB2" s="546"/>
      <c r="VUC2" s="539"/>
      <c r="VUD2" s="545"/>
      <c r="VUE2" s="545"/>
      <c r="VUF2" s="546"/>
      <c r="VUG2" s="539"/>
      <c r="VUH2" s="545"/>
      <c r="VUI2" s="545"/>
      <c r="VUJ2" s="546"/>
      <c r="VUK2" s="539"/>
      <c r="VUL2" s="545"/>
      <c r="VUM2" s="545"/>
      <c r="VUN2" s="546"/>
      <c r="VUO2" s="539"/>
      <c r="VUP2" s="545"/>
      <c r="VUQ2" s="545"/>
      <c r="VUR2" s="546"/>
      <c r="VUS2" s="539"/>
      <c r="VUT2" s="545"/>
      <c r="VUU2" s="545"/>
      <c r="VUV2" s="546"/>
      <c r="VUW2" s="539"/>
      <c r="VUX2" s="545"/>
      <c r="VUY2" s="545"/>
      <c r="VUZ2" s="546"/>
      <c r="VVA2" s="539"/>
      <c r="VVB2" s="545"/>
      <c r="VVC2" s="545"/>
      <c r="VVD2" s="546"/>
      <c r="VVE2" s="539"/>
      <c r="VVF2" s="545"/>
      <c r="VVG2" s="545"/>
      <c r="VVH2" s="546"/>
      <c r="VVI2" s="539"/>
      <c r="VVJ2" s="545"/>
      <c r="VVK2" s="545"/>
      <c r="VVL2" s="546"/>
      <c r="VVM2" s="539"/>
      <c r="VVN2" s="545"/>
      <c r="VVO2" s="545"/>
      <c r="VVP2" s="546"/>
      <c r="VVQ2" s="539"/>
      <c r="VVR2" s="545"/>
      <c r="VVS2" s="545"/>
      <c r="VVT2" s="546"/>
      <c r="VVU2" s="539"/>
      <c r="VVV2" s="545"/>
      <c r="VVW2" s="545"/>
      <c r="VVX2" s="546"/>
      <c r="VVY2" s="539"/>
      <c r="VVZ2" s="545"/>
      <c r="VWA2" s="545"/>
      <c r="VWB2" s="546"/>
      <c r="VWC2" s="539"/>
      <c r="VWD2" s="545"/>
      <c r="VWE2" s="545"/>
      <c r="VWF2" s="546"/>
      <c r="VWG2" s="539"/>
      <c r="VWH2" s="545"/>
      <c r="VWI2" s="545"/>
      <c r="VWJ2" s="546"/>
      <c r="VWK2" s="539"/>
      <c r="VWL2" s="545"/>
      <c r="VWM2" s="545"/>
      <c r="VWN2" s="546"/>
      <c r="VWO2" s="539"/>
      <c r="VWP2" s="545"/>
      <c r="VWQ2" s="545"/>
      <c r="VWR2" s="546"/>
      <c r="VWS2" s="539"/>
      <c r="VWT2" s="545"/>
      <c r="VWU2" s="545"/>
      <c r="VWV2" s="546"/>
      <c r="VWW2" s="539"/>
      <c r="VWX2" s="545"/>
      <c r="VWY2" s="545"/>
      <c r="VWZ2" s="546"/>
      <c r="VXA2" s="539"/>
      <c r="VXB2" s="545"/>
      <c r="VXC2" s="545"/>
      <c r="VXD2" s="546"/>
      <c r="VXE2" s="539"/>
      <c r="VXF2" s="545"/>
      <c r="VXG2" s="545"/>
      <c r="VXH2" s="546"/>
      <c r="VXI2" s="539"/>
      <c r="VXJ2" s="545"/>
      <c r="VXK2" s="545"/>
      <c r="VXL2" s="546"/>
      <c r="VXM2" s="539"/>
      <c r="VXN2" s="545"/>
      <c r="VXO2" s="545"/>
      <c r="VXP2" s="546"/>
      <c r="VXQ2" s="539"/>
      <c r="VXR2" s="545"/>
      <c r="VXS2" s="545"/>
      <c r="VXT2" s="546"/>
      <c r="VXU2" s="539"/>
      <c r="VXV2" s="545"/>
      <c r="VXW2" s="545"/>
      <c r="VXX2" s="546"/>
      <c r="VXY2" s="539"/>
      <c r="VXZ2" s="545"/>
      <c r="VYA2" s="545"/>
      <c r="VYB2" s="546"/>
      <c r="VYC2" s="539"/>
      <c r="VYD2" s="545"/>
      <c r="VYE2" s="545"/>
      <c r="VYF2" s="546"/>
      <c r="VYG2" s="539"/>
      <c r="VYH2" s="545"/>
      <c r="VYI2" s="545"/>
      <c r="VYJ2" s="546"/>
      <c r="VYK2" s="539"/>
      <c r="VYL2" s="545"/>
      <c r="VYM2" s="545"/>
      <c r="VYN2" s="546"/>
      <c r="VYO2" s="539"/>
      <c r="VYP2" s="545"/>
      <c r="VYQ2" s="545"/>
      <c r="VYR2" s="546"/>
      <c r="VYS2" s="539"/>
      <c r="VYT2" s="545"/>
      <c r="VYU2" s="545"/>
      <c r="VYV2" s="546"/>
      <c r="VYW2" s="539"/>
      <c r="VYX2" s="545"/>
      <c r="VYY2" s="545"/>
      <c r="VYZ2" s="546"/>
      <c r="VZA2" s="539"/>
      <c r="VZB2" s="545"/>
      <c r="VZC2" s="545"/>
      <c r="VZD2" s="546"/>
      <c r="VZE2" s="539"/>
      <c r="VZF2" s="545"/>
      <c r="VZG2" s="545"/>
      <c r="VZH2" s="546"/>
      <c r="VZI2" s="539"/>
      <c r="VZJ2" s="545"/>
      <c r="VZK2" s="545"/>
      <c r="VZL2" s="546"/>
      <c r="VZM2" s="539"/>
      <c r="VZN2" s="545"/>
      <c r="VZO2" s="545"/>
      <c r="VZP2" s="546"/>
      <c r="VZQ2" s="539"/>
      <c r="VZR2" s="545"/>
      <c r="VZS2" s="545"/>
      <c r="VZT2" s="546"/>
      <c r="VZU2" s="539"/>
      <c r="VZV2" s="545"/>
      <c r="VZW2" s="545"/>
      <c r="VZX2" s="546"/>
      <c r="VZY2" s="539"/>
      <c r="VZZ2" s="545"/>
      <c r="WAA2" s="545"/>
      <c r="WAB2" s="546"/>
      <c r="WAC2" s="539"/>
      <c r="WAD2" s="545"/>
      <c r="WAE2" s="545"/>
      <c r="WAF2" s="546"/>
      <c r="WAG2" s="539"/>
      <c r="WAH2" s="545"/>
      <c r="WAI2" s="545"/>
      <c r="WAJ2" s="546"/>
      <c r="WAK2" s="539"/>
      <c r="WAL2" s="545"/>
      <c r="WAM2" s="545"/>
      <c r="WAN2" s="546"/>
      <c r="WAO2" s="539"/>
      <c r="WAP2" s="545"/>
      <c r="WAQ2" s="545"/>
      <c r="WAR2" s="546"/>
      <c r="WAS2" s="539"/>
      <c r="WAT2" s="545"/>
      <c r="WAU2" s="545"/>
      <c r="WAV2" s="546"/>
      <c r="WAW2" s="539"/>
      <c r="WAX2" s="545"/>
      <c r="WAY2" s="545"/>
      <c r="WAZ2" s="546"/>
      <c r="WBA2" s="539"/>
      <c r="WBB2" s="545"/>
      <c r="WBC2" s="545"/>
      <c r="WBD2" s="546"/>
      <c r="WBE2" s="539"/>
      <c r="WBF2" s="545"/>
      <c r="WBG2" s="545"/>
      <c r="WBH2" s="546"/>
      <c r="WBI2" s="539"/>
      <c r="WBJ2" s="545"/>
      <c r="WBK2" s="545"/>
      <c r="WBL2" s="546"/>
      <c r="WBM2" s="539"/>
      <c r="WBN2" s="545"/>
      <c r="WBO2" s="545"/>
      <c r="WBP2" s="546"/>
      <c r="WBQ2" s="539"/>
      <c r="WBR2" s="545"/>
      <c r="WBS2" s="545"/>
      <c r="WBT2" s="546"/>
      <c r="WBU2" s="539"/>
      <c r="WBV2" s="545"/>
      <c r="WBW2" s="545"/>
      <c r="WBX2" s="546"/>
      <c r="WBY2" s="539"/>
      <c r="WBZ2" s="545"/>
      <c r="WCA2" s="545"/>
      <c r="WCB2" s="546"/>
      <c r="WCC2" s="539"/>
      <c r="WCD2" s="545"/>
      <c r="WCE2" s="545"/>
      <c r="WCF2" s="546"/>
      <c r="WCG2" s="539"/>
      <c r="WCH2" s="545"/>
      <c r="WCI2" s="545"/>
      <c r="WCJ2" s="546"/>
      <c r="WCK2" s="539"/>
      <c r="WCL2" s="545"/>
      <c r="WCM2" s="545"/>
      <c r="WCN2" s="546"/>
      <c r="WCO2" s="539"/>
      <c r="WCP2" s="545"/>
      <c r="WCQ2" s="545"/>
      <c r="WCR2" s="546"/>
      <c r="WCS2" s="539"/>
      <c r="WCT2" s="545"/>
      <c r="WCU2" s="545"/>
      <c r="WCV2" s="546"/>
      <c r="WCW2" s="539"/>
      <c r="WCX2" s="545"/>
      <c r="WCY2" s="545"/>
      <c r="WCZ2" s="546"/>
      <c r="WDA2" s="539"/>
      <c r="WDB2" s="545"/>
      <c r="WDC2" s="545"/>
      <c r="WDD2" s="546"/>
      <c r="WDE2" s="539"/>
      <c r="WDF2" s="545"/>
      <c r="WDG2" s="545"/>
      <c r="WDH2" s="546"/>
      <c r="WDI2" s="539"/>
      <c r="WDJ2" s="545"/>
      <c r="WDK2" s="545"/>
      <c r="WDL2" s="546"/>
      <c r="WDM2" s="539"/>
      <c r="WDN2" s="545"/>
      <c r="WDO2" s="545"/>
      <c r="WDP2" s="546"/>
      <c r="WDQ2" s="539"/>
      <c r="WDR2" s="545"/>
      <c r="WDS2" s="545"/>
      <c r="WDT2" s="546"/>
      <c r="WDU2" s="539"/>
      <c r="WDV2" s="545"/>
      <c r="WDW2" s="545"/>
      <c r="WDX2" s="546"/>
      <c r="WDY2" s="539"/>
      <c r="WDZ2" s="545"/>
      <c r="WEA2" s="545"/>
      <c r="WEB2" s="546"/>
      <c r="WEC2" s="539"/>
      <c r="WED2" s="545"/>
      <c r="WEE2" s="545"/>
      <c r="WEF2" s="546"/>
      <c r="WEG2" s="539"/>
      <c r="WEH2" s="545"/>
      <c r="WEI2" s="545"/>
      <c r="WEJ2" s="546"/>
      <c r="WEK2" s="539"/>
      <c r="WEL2" s="545"/>
      <c r="WEM2" s="545"/>
      <c r="WEN2" s="546"/>
      <c r="WEO2" s="539"/>
      <c r="WEP2" s="545"/>
      <c r="WEQ2" s="545"/>
      <c r="WER2" s="546"/>
      <c r="WES2" s="539"/>
      <c r="WET2" s="545"/>
      <c r="WEU2" s="545"/>
      <c r="WEV2" s="546"/>
      <c r="WEW2" s="539"/>
      <c r="WEX2" s="545"/>
      <c r="WEY2" s="545"/>
      <c r="WEZ2" s="546"/>
      <c r="WFA2" s="539"/>
      <c r="WFB2" s="545"/>
      <c r="WFC2" s="545"/>
      <c r="WFD2" s="546"/>
      <c r="WFE2" s="539"/>
      <c r="WFF2" s="545"/>
      <c r="WFG2" s="545"/>
      <c r="WFH2" s="546"/>
      <c r="WFI2" s="539"/>
      <c r="WFJ2" s="545"/>
      <c r="WFK2" s="545"/>
      <c r="WFL2" s="546"/>
      <c r="WFM2" s="539"/>
      <c r="WFN2" s="545"/>
      <c r="WFO2" s="545"/>
      <c r="WFP2" s="546"/>
      <c r="WFQ2" s="539"/>
      <c r="WFR2" s="545"/>
      <c r="WFS2" s="545"/>
      <c r="WFT2" s="546"/>
      <c r="WFU2" s="539"/>
      <c r="WFV2" s="545"/>
      <c r="WFW2" s="545"/>
      <c r="WFX2" s="546"/>
      <c r="WFY2" s="539"/>
      <c r="WFZ2" s="545"/>
      <c r="WGA2" s="545"/>
      <c r="WGB2" s="546"/>
      <c r="WGC2" s="539"/>
      <c r="WGD2" s="545"/>
      <c r="WGE2" s="545"/>
      <c r="WGF2" s="546"/>
      <c r="WGG2" s="539"/>
      <c r="WGH2" s="545"/>
      <c r="WGI2" s="545"/>
      <c r="WGJ2" s="546"/>
      <c r="WGK2" s="539"/>
      <c r="WGL2" s="545"/>
      <c r="WGM2" s="545"/>
      <c r="WGN2" s="546"/>
      <c r="WGO2" s="539"/>
      <c r="WGP2" s="545"/>
      <c r="WGQ2" s="545"/>
      <c r="WGR2" s="546"/>
      <c r="WGS2" s="539"/>
      <c r="WGT2" s="545"/>
      <c r="WGU2" s="545"/>
      <c r="WGV2" s="546"/>
      <c r="WGW2" s="539"/>
      <c r="WGX2" s="545"/>
      <c r="WGY2" s="545"/>
      <c r="WGZ2" s="546"/>
      <c r="WHA2" s="539"/>
      <c r="WHB2" s="545"/>
      <c r="WHC2" s="545"/>
      <c r="WHD2" s="546"/>
      <c r="WHE2" s="539"/>
      <c r="WHF2" s="545"/>
      <c r="WHG2" s="545"/>
      <c r="WHH2" s="546"/>
      <c r="WHI2" s="539"/>
      <c r="WHJ2" s="545"/>
      <c r="WHK2" s="545"/>
      <c r="WHL2" s="546"/>
      <c r="WHM2" s="539"/>
      <c r="WHN2" s="545"/>
      <c r="WHO2" s="545"/>
      <c r="WHP2" s="546"/>
      <c r="WHQ2" s="539"/>
      <c r="WHR2" s="545"/>
      <c r="WHS2" s="545"/>
      <c r="WHT2" s="546"/>
      <c r="WHU2" s="539"/>
      <c r="WHV2" s="545"/>
      <c r="WHW2" s="545"/>
      <c r="WHX2" s="546"/>
      <c r="WHY2" s="539"/>
      <c r="WHZ2" s="545"/>
      <c r="WIA2" s="545"/>
      <c r="WIB2" s="546"/>
      <c r="WIC2" s="539"/>
      <c r="WID2" s="545"/>
      <c r="WIE2" s="545"/>
      <c r="WIF2" s="546"/>
      <c r="WIG2" s="539"/>
      <c r="WIH2" s="545"/>
      <c r="WII2" s="545"/>
      <c r="WIJ2" s="546"/>
      <c r="WIK2" s="539"/>
      <c r="WIL2" s="545"/>
      <c r="WIM2" s="545"/>
      <c r="WIN2" s="546"/>
      <c r="WIO2" s="539"/>
      <c r="WIP2" s="545"/>
      <c r="WIQ2" s="545"/>
      <c r="WIR2" s="546"/>
      <c r="WIS2" s="539"/>
      <c r="WIT2" s="545"/>
      <c r="WIU2" s="545"/>
      <c r="WIV2" s="546"/>
      <c r="WIW2" s="539"/>
      <c r="WIX2" s="545"/>
      <c r="WIY2" s="545"/>
      <c r="WIZ2" s="546"/>
      <c r="WJA2" s="539"/>
      <c r="WJB2" s="545"/>
      <c r="WJC2" s="545"/>
      <c r="WJD2" s="546"/>
      <c r="WJE2" s="539"/>
      <c r="WJF2" s="545"/>
      <c r="WJG2" s="545"/>
      <c r="WJH2" s="546"/>
      <c r="WJI2" s="539"/>
      <c r="WJJ2" s="545"/>
      <c r="WJK2" s="545"/>
      <c r="WJL2" s="546"/>
      <c r="WJM2" s="539"/>
      <c r="WJN2" s="545"/>
      <c r="WJO2" s="545"/>
      <c r="WJP2" s="546"/>
      <c r="WJQ2" s="539"/>
      <c r="WJR2" s="545"/>
      <c r="WJS2" s="545"/>
      <c r="WJT2" s="546"/>
      <c r="WJU2" s="539"/>
      <c r="WJV2" s="545"/>
      <c r="WJW2" s="545"/>
      <c r="WJX2" s="546"/>
      <c r="WJY2" s="539"/>
      <c r="WJZ2" s="545"/>
      <c r="WKA2" s="545"/>
      <c r="WKB2" s="546"/>
      <c r="WKC2" s="539"/>
      <c r="WKD2" s="545"/>
      <c r="WKE2" s="545"/>
      <c r="WKF2" s="546"/>
      <c r="WKG2" s="539"/>
      <c r="WKH2" s="545"/>
      <c r="WKI2" s="545"/>
      <c r="WKJ2" s="546"/>
      <c r="WKK2" s="539"/>
      <c r="WKL2" s="545"/>
      <c r="WKM2" s="545"/>
      <c r="WKN2" s="546"/>
      <c r="WKO2" s="539"/>
      <c r="WKP2" s="545"/>
      <c r="WKQ2" s="545"/>
      <c r="WKR2" s="546"/>
      <c r="WKS2" s="539"/>
      <c r="WKT2" s="545"/>
      <c r="WKU2" s="545"/>
      <c r="WKV2" s="546"/>
      <c r="WKW2" s="539"/>
      <c r="WKX2" s="545"/>
      <c r="WKY2" s="545"/>
      <c r="WKZ2" s="546"/>
      <c r="WLA2" s="539"/>
      <c r="WLB2" s="545"/>
      <c r="WLC2" s="545"/>
      <c r="WLD2" s="546"/>
      <c r="WLE2" s="539"/>
      <c r="WLF2" s="545"/>
      <c r="WLG2" s="545"/>
      <c r="WLH2" s="546"/>
      <c r="WLI2" s="539"/>
      <c r="WLJ2" s="545"/>
      <c r="WLK2" s="545"/>
      <c r="WLL2" s="546"/>
      <c r="WLM2" s="539"/>
      <c r="WLN2" s="545"/>
      <c r="WLO2" s="545"/>
      <c r="WLP2" s="546"/>
      <c r="WLQ2" s="539"/>
      <c r="WLR2" s="545"/>
      <c r="WLS2" s="545"/>
      <c r="WLT2" s="546"/>
      <c r="WLU2" s="539"/>
      <c r="WLV2" s="545"/>
      <c r="WLW2" s="545"/>
      <c r="WLX2" s="546"/>
      <c r="WLY2" s="539"/>
      <c r="WLZ2" s="545"/>
      <c r="WMA2" s="545"/>
      <c r="WMB2" s="546"/>
      <c r="WMC2" s="539"/>
      <c r="WMD2" s="545"/>
      <c r="WME2" s="545"/>
      <c r="WMF2" s="546"/>
      <c r="WMG2" s="539"/>
      <c r="WMH2" s="545"/>
      <c r="WMI2" s="545"/>
      <c r="WMJ2" s="546"/>
      <c r="WMK2" s="539"/>
      <c r="WML2" s="545"/>
      <c r="WMM2" s="545"/>
      <c r="WMN2" s="546"/>
      <c r="WMO2" s="539"/>
      <c r="WMP2" s="545"/>
      <c r="WMQ2" s="545"/>
      <c r="WMR2" s="546"/>
      <c r="WMS2" s="539"/>
      <c r="WMT2" s="545"/>
      <c r="WMU2" s="545"/>
      <c r="WMV2" s="546"/>
      <c r="WMW2" s="539"/>
      <c r="WMX2" s="545"/>
      <c r="WMY2" s="545"/>
      <c r="WMZ2" s="546"/>
      <c r="WNA2" s="539"/>
      <c r="WNB2" s="545"/>
      <c r="WNC2" s="545"/>
      <c r="WND2" s="546"/>
      <c r="WNE2" s="539"/>
      <c r="WNF2" s="545"/>
      <c r="WNG2" s="545"/>
      <c r="WNH2" s="546"/>
      <c r="WNI2" s="539"/>
      <c r="WNJ2" s="545"/>
      <c r="WNK2" s="545"/>
      <c r="WNL2" s="546"/>
      <c r="WNM2" s="539"/>
      <c r="WNN2" s="545"/>
      <c r="WNO2" s="545"/>
      <c r="WNP2" s="546"/>
      <c r="WNQ2" s="539"/>
      <c r="WNR2" s="545"/>
      <c r="WNS2" s="545"/>
      <c r="WNT2" s="546"/>
      <c r="WNU2" s="539"/>
      <c r="WNV2" s="545"/>
      <c r="WNW2" s="545"/>
      <c r="WNX2" s="546"/>
      <c r="WNY2" s="539"/>
      <c r="WNZ2" s="545"/>
      <c r="WOA2" s="545"/>
      <c r="WOB2" s="546"/>
      <c r="WOC2" s="539"/>
      <c r="WOD2" s="545"/>
      <c r="WOE2" s="545"/>
      <c r="WOF2" s="546"/>
      <c r="WOG2" s="539"/>
      <c r="WOH2" s="545"/>
      <c r="WOI2" s="545"/>
      <c r="WOJ2" s="546"/>
      <c r="WOK2" s="539"/>
      <c r="WOL2" s="545"/>
      <c r="WOM2" s="545"/>
      <c r="WON2" s="546"/>
      <c r="WOO2" s="539"/>
      <c r="WOP2" s="545"/>
      <c r="WOQ2" s="545"/>
      <c r="WOR2" s="546"/>
      <c r="WOS2" s="539"/>
      <c r="WOT2" s="545"/>
      <c r="WOU2" s="545"/>
      <c r="WOV2" s="546"/>
      <c r="WOW2" s="539"/>
      <c r="WOX2" s="545"/>
      <c r="WOY2" s="545"/>
      <c r="WOZ2" s="546"/>
      <c r="WPA2" s="539"/>
      <c r="WPB2" s="545"/>
      <c r="WPC2" s="545"/>
      <c r="WPD2" s="546"/>
      <c r="WPE2" s="539"/>
      <c r="WPF2" s="545"/>
      <c r="WPG2" s="545"/>
      <c r="WPH2" s="546"/>
      <c r="WPI2" s="539"/>
      <c r="WPJ2" s="545"/>
      <c r="WPK2" s="545"/>
      <c r="WPL2" s="546"/>
      <c r="WPM2" s="539"/>
      <c r="WPN2" s="545"/>
      <c r="WPO2" s="545"/>
      <c r="WPP2" s="546"/>
      <c r="WPQ2" s="539"/>
      <c r="WPR2" s="545"/>
      <c r="WPS2" s="545"/>
      <c r="WPT2" s="546"/>
      <c r="WPU2" s="539"/>
      <c r="WPV2" s="545"/>
      <c r="WPW2" s="545"/>
      <c r="WPX2" s="546"/>
      <c r="WPY2" s="539"/>
      <c r="WPZ2" s="545"/>
      <c r="WQA2" s="545"/>
      <c r="WQB2" s="546"/>
      <c r="WQC2" s="539"/>
      <c r="WQD2" s="545"/>
      <c r="WQE2" s="545"/>
      <c r="WQF2" s="546"/>
      <c r="WQG2" s="539"/>
      <c r="WQH2" s="545"/>
      <c r="WQI2" s="545"/>
      <c r="WQJ2" s="546"/>
      <c r="WQK2" s="539"/>
      <c r="WQL2" s="545"/>
      <c r="WQM2" s="545"/>
      <c r="WQN2" s="546"/>
      <c r="WQO2" s="539"/>
      <c r="WQP2" s="545"/>
      <c r="WQQ2" s="545"/>
      <c r="WQR2" s="546"/>
      <c r="WQS2" s="539"/>
      <c r="WQT2" s="545"/>
      <c r="WQU2" s="545"/>
      <c r="WQV2" s="546"/>
      <c r="WQW2" s="539"/>
      <c r="WQX2" s="545"/>
      <c r="WQY2" s="545"/>
      <c r="WQZ2" s="546"/>
      <c r="WRA2" s="539"/>
      <c r="WRB2" s="545"/>
      <c r="WRC2" s="545"/>
      <c r="WRD2" s="546"/>
      <c r="WRE2" s="539"/>
      <c r="WRF2" s="545"/>
      <c r="WRG2" s="545"/>
      <c r="WRH2" s="546"/>
      <c r="WRI2" s="539"/>
      <c r="WRJ2" s="545"/>
      <c r="WRK2" s="545"/>
      <c r="WRL2" s="546"/>
      <c r="WRM2" s="539"/>
      <c r="WRN2" s="545"/>
      <c r="WRO2" s="545"/>
      <c r="WRP2" s="546"/>
      <c r="WRQ2" s="539"/>
      <c r="WRR2" s="545"/>
      <c r="WRS2" s="545"/>
      <c r="WRT2" s="546"/>
      <c r="WRU2" s="539"/>
      <c r="WRV2" s="545"/>
      <c r="WRW2" s="545"/>
      <c r="WRX2" s="546"/>
      <c r="WRY2" s="539"/>
      <c r="WRZ2" s="545"/>
      <c r="WSA2" s="545"/>
      <c r="WSB2" s="546"/>
      <c r="WSC2" s="539"/>
      <c r="WSD2" s="545"/>
      <c r="WSE2" s="545"/>
      <c r="WSF2" s="546"/>
      <c r="WSG2" s="539"/>
      <c r="WSH2" s="545"/>
      <c r="WSI2" s="545"/>
      <c r="WSJ2" s="546"/>
      <c r="WSK2" s="539"/>
      <c r="WSL2" s="545"/>
      <c r="WSM2" s="545"/>
      <c r="WSN2" s="546"/>
      <c r="WSO2" s="539"/>
      <c r="WSP2" s="545"/>
      <c r="WSQ2" s="545"/>
      <c r="WSR2" s="546"/>
      <c r="WSS2" s="539"/>
      <c r="WST2" s="545"/>
      <c r="WSU2" s="545"/>
      <c r="WSV2" s="546"/>
      <c r="WSW2" s="539"/>
      <c r="WSX2" s="545"/>
      <c r="WSY2" s="545"/>
      <c r="WSZ2" s="546"/>
      <c r="WTA2" s="539"/>
      <c r="WTB2" s="545"/>
      <c r="WTC2" s="545"/>
      <c r="WTD2" s="546"/>
      <c r="WTE2" s="539"/>
      <c r="WTF2" s="545"/>
      <c r="WTG2" s="545"/>
      <c r="WTH2" s="546"/>
      <c r="WTI2" s="539"/>
      <c r="WTJ2" s="545"/>
      <c r="WTK2" s="545"/>
      <c r="WTL2" s="546"/>
      <c r="WTM2" s="539"/>
      <c r="WTN2" s="545"/>
      <c r="WTO2" s="545"/>
      <c r="WTP2" s="546"/>
      <c r="WTQ2" s="539"/>
      <c r="WTR2" s="545"/>
      <c r="WTS2" s="545"/>
      <c r="WTT2" s="546"/>
      <c r="WTU2" s="539"/>
      <c r="WTV2" s="545"/>
      <c r="WTW2" s="545"/>
      <c r="WTX2" s="546"/>
      <c r="WTY2" s="539"/>
      <c r="WTZ2" s="545"/>
      <c r="WUA2" s="545"/>
      <c r="WUB2" s="546"/>
      <c r="WUC2" s="539"/>
      <c r="WUD2" s="545"/>
      <c r="WUE2" s="545"/>
      <c r="WUF2" s="546"/>
      <c r="WUG2" s="539"/>
      <c r="WUH2" s="545"/>
      <c r="WUI2" s="545"/>
      <c r="WUJ2" s="546"/>
      <c r="WUK2" s="539"/>
      <c r="WUL2" s="545"/>
      <c r="WUM2" s="545"/>
      <c r="WUN2" s="546"/>
      <c r="WUO2" s="539"/>
      <c r="WUP2" s="545"/>
      <c r="WUQ2" s="545"/>
      <c r="WUR2" s="546"/>
      <c r="WUS2" s="539"/>
      <c r="WUT2" s="545"/>
      <c r="WUU2" s="545"/>
      <c r="WUV2" s="546"/>
      <c r="WUW2" s="539"/>
      <c r="WUX2" s="545"/>
      <c r="WUY2" s="545"/>
      <c r="WUZ2" s="546"/>
      <c r="WVA2" s="539"/>
      <c r="WVB2" s="545"/>
      <c r="WVC2" s="545"/>
      <c r="WVD2" s="546"/>
      <c r="WVE2" s="539"/>
      <c r="WVF2" s="545"/>
      <c r="WVG2" s="545"/>
      <c r="WVH2" s="546"/>
      <c r="WVI2" s="539"/>
      <c r="WVJ2" s="545"/>
      <c r="WVK2" s="545"/>
      <c r="WVL2" s="546"/>
      <c r="WVM2" s="539"/>
      <c r="WVN2" s="545"/>
      <c r="WVO2" s="545"/>
      <c r="WVP2" s="546"/>
      <c r="WVQ2" s="539"/>
      <c r="WVR2" s="545"/>
      <c r="WVS2" s="545"/>
      <c r="WVT2" s="546"/>
      <c r="WVU2" s="539"/>
      <c r="WVV2" s="545"/>
      <c r="WVW2" s="545"/>
      <c r="WVX2" s="546"/>
      <c r="WVY2" s="539"/>
      <c r="WVZ2" s="545"/>
      <c r="WWA2" s="545"/>
      <c r="WWB2" s="546"/>
      <c r="WWC2" s="539"/>
      <c r="WWD2" s="545"/>
      <c r="WWE2" s="545"/>
      <c r="WWF2" s="546"/>
      <c r="WWG2" s="539"/>
      <c r="WWH2" s="545"/>
      <c r="WWI2" s="545"/>
      <c r="WWJ2" s="546"/>
      <c r="WWK2" s="539"/>
      <c r="WWL2" s="545"/>
      <c r="WWM2" s="545"/>
      <c r="WWN2" s="546"/>
      <c r="WWO2" s="539"/>
      <c r="WWP2" s="545"/>
      <c r="WWQ2" s="545"/>
      <c r="WWR2" s="546"/>
      <c r="WWS2" s="539"/>
      <c r="WWT2" s="545"/>
      <c r="WWU2" s="545"/>
      <c r="WWV2" s="546"/>
      <c r="WWW2" s="539"/>
      <c r="WWX2" s="545"/>
      <c r="WWY2" s="545"/>
      <c r="WWZ2" s="546"/>
      <c r="WXA2" s="539"/>
      <c r="WXB2" s="545"/>
      <c r="WXC2" s="545"/>
      <c r="WXD2" s="546"/>
      <c r="WXE2" s="539"/>
      <c r="WXF2" s="545"/>
      <c r="WXG2" s="545"/>
      <c r="WXH2" s="546"/>
      <c r="WXI2" s="539"/>
      <c r="WXJ2" s="545"/>
      <c r="WXK2" s="545"/>
      <c r="WXL2" s="546"/>
      <c r="WXM2" s="539"/>
      <c r="WXN2" s="545"/>
      <c r="WXO2" s="545"/>
      <c r="WXP2" s="546"/>
      <c r="WXQ2" s="539"/>
      <c r="WXR2" s="545"/>
      <c r="WXS2" s="545"/>
      <c r="WXT2" s="546"/>
      <c r="WXU2" s="539"/>
      <c r="WXV2" s="545"/>
      <c r="WXW2" s="545"/>
      <c r="WXX2" s="546"/>
      <c r="WXY2" s="539"/>
      <c r="WXZ2" s="545"/>
      <c r="WYA2" s="545"/>
      <c r="WYB2" s="546"/>
      <c r="WYC2" s="539"/>
      <c r="WYD2" s="545"/>
      <c r="WYE2" s="545"/>
      <c r="WYF2" s="546"/>
      <c r="WYG2" s="539"/>
      <c r="WYH2" s="545"/>
      <c r="WYI2" s="545"/>
      <c r="WYJ2" s="546"/>
      <c r="WYK2" s="539"/>
      <c r="WYL2" s="545"/>
      <c r="WYM2" s="545"/>
      <c r="WYN2" s="546"/>
      <c r="WYO2" s="539"/>
      <c r="WYP2" s="545"/>
      <c r="WYQ2" s="545"/>
      <c r="WYR2" s="546"/>
      <c r="WYS2" s="539"/>
      <c r="WYT2" s="545"/>
      <c r="WYU2" s="545"/>
      <c r="WYV2" s="546"/>
      <c r="WYW2" s="539"/>
      <c r="WYX2" s="545"/>
      <c r="WYY2" s="545"/>
      <c r="WYZ2" s="546"/>
      <c r="WZA2" s="539"/>
      <c r="WZB2" s="545"/>
      <c r="WZC2" s="545"/>
      <c r="WZD2" s="546"/>
      <c r="WZE2" s="539"/>
      <c r="WZF2" s="545"/>
      <c r="WZG2" s="545"/>
      <c r="WZH2" s="546"/>
      <c r="WZI2" s="539"/>
      <c r="WZJ2" s="545"/>
      <c r="WZK2" s="545"/>
      <c r="WZL2" s="546"/>
      <c r="WZM2" s="539"/>
      <c r="WZN2" s="545"/>
      <c r="WZO2" s="545"/>
      <c r="WZP2" s="546"/>
      <c r="WZQ2" s="539"/>
      <c r="WZR2" s="545"/>
      <c r="WZS2" s="545"/>
      <c r="WZT2" s="546"/>
      <c r="WZU2" s="539"/>
      <c r="WZV2" s="545"/>
      <c r="WZW2" s="545"/>
      <c r="WZX2" s="546"/>
      <c r="WZY2" s="539"/>
      <c r="WZZ2" s="545"/>
      <c r="XAA2" s="545"/>
      <c r="XAB2" s="546"/>
      <c r="XAC2" s="539"/>
      <c r="XAD2" s="545"/>
      <c r="XAE2" s="545"/>
      <c r="XAF2" s="546"/>
      <c r="XAG2" s="539"/>
      <c r="XAH2" s="545"/>
      <c r="XAI2" s="545"/>
      <c r="XAJ2" s="546"/>
      <c r="XAK2" s="539"/>
      <c r="XAL2" s="545"/>
      <c r="XAM2" s="545"/>
      <c r="XAN2" s="546"/>
      <c r="XAO2" s="539"/>
      <c r="XAP2" s="545"/>
      <c r="XAQ2" s="545"/>
      <c r="XAR2" s="546"/>
      <c r="XAS2" s="539"/>
      <c r="XAT2" s="545"/>
      <c r="XAU2" s="545"/>
      <c r="XAV2" s="546"/>
      <c r="XAW2" s="539"/>
      <c r="XAX2" s="545"/>
      <c r="XAY2" s="545"/>
      <c r="XAZ2" s="546"/>
      <c r="XBA2" s="539"/>
      <c r="XBB2" s="545"/>
      <c r="XBC2" s="545"/>
      <c r="XBD2" s="546"/>
      <c r="XBE2" s="539"/>
      <c r="XBF2" s="545"/>
      <c r="XBG2" s="545"/>
      <c r="XBH2" s="546"/>
      <c r="XBI2" s="539"/>
      <c r="XBJ2" s="545"/>
      <c r="XBK2" s="545"/>
      <c r="XBL2" s="546"/>
      <c r="XBM2" s="539"/>
      <c r="XBN2" s="545"/>
      <c r="XBO2" s="545"/>
      <c r="XBP2" s="546"/>
      <c r="XBQ2" s="539"/>
      <c r="XBR2" s="545"/>
      <c r="XBS2" s="545"/>
      <c r="XBT2" s="546"/>
      <c r="XBU2" s="539"/>
      <c r="XBV2" s="545"/>
      <c r="XBW2" s="545"/>
      <c r="XBX2" s="546"/>
      <c r="XBY2" s="539"/>
      <c r="XBZ2" s="545"/>
      <c r="XCA2" s="545"/>
      <c r="XCB2" s="546"/>
      <c r="XCC2" s="539"/>
      <c r="XCD2" s="545"/>
      <c r="XCE2" s="545"/>
      <c r="XCF2" s="546"/>
      <c r="XCG2" s="539"/>
      <c r="XCH2" s="545"/>
      <c r="XCI2" s="545"/>
      <c r="XCJ2" s="546"/>
      <c r="XCK2" s="539"/>
      <c r="XCL2" s="545"/>
      <c r="XCM2" s="545"/>
      <c r="XCN2" s="546"/>
      <c r="XCO2" s="539"/>
      <c r="XCP2" s="545"/>
      <c r="XCQ2" s="545"/>
      <c r="XCR2" s="546"/>
      <c r="XCS2" s="539"/>
      <c r="XCT2" s="545"/>
      <c r="XCU2" s="545"/>
      <c r="XCV2" s="546"/>
      <c r="XCW2" s="539"/>
      <c r="XCX2" s="545"/>
      <c r="XCY2" s="545"/>
      <c r="XCZ2" s="546"/>
      <c r="XDA2" s="539"/>
      <c r="XDB2" s="545"/>
      <c r="XDC2" s="545"/>
      <c r="XDD2" s="546"/>
      <c r="XDE2" s="539"/>
      <c r="XDF2" s="545"/>
      <c r="XDG2" s="545"/>
      <c r="XDH2" s="546"/>
      <c r="XDI2" s="539"/>
      <c r="XDJ2" s="545"/>
      <c r="XDK2" s="545"/>
      <c r="XDL2" s="546"/>
      <c r="XDM2" s="539"/>
      <c r="XDN2" s="545"/>
      <c r="XDO2" s="545"/>
      <c r="XDP2" s="546"/>
      <c r="XDQ2" s="539"/>
      <c r="XDR2" s="545"/>
      <c r="XDS2" s="545"/>
      <c r="XDT2" s="546"/>
      <c r="XDU2" s="539"/>
      <c r="XDV2" s="545"/>
      <c r="XDW2" s="545"/>
      <c r="XDX2" s="546"/>
      <c r="XDY2" s="539"/>
      <c r="XDZ2" s="545"/>
      <c r="XEA2" s="545"/>
      <c r="XEB2" s="546"/>
      <c r="XEC2" s="539"/>
      <c r="XED2" s="545"/>
      <c r="XEE2" s="545"/>
      <c r="XEF2" s="546"/>
      <c r="XEG2" s="539"/>
      <c r="XEH2" s="545"/>
      <c r="XEI2" s="545"/>
      <c r="XEJ2" s="546"/>
      <c r="XEK2" s="539"/>
      <c r="XEL2" s="545"/>
      <c r="XEM2" s="545"/>
      <c r="XEN2" s="546"/>
      <c r="XEO2" s="539"/>
      <c r="XEP2" s="545"/>
      <c r="XEQ2" s="545"/>
      <c r="XER2" s="546"/>
      <c r="XES2" s="539"/>
      <c r="XET2" s="545"/>
      <c r="XEU2" s="545"/>
      <c r="XEV2" s="546"/>
      <c r="XEW2" s="539"/>
      <c r="XEX2" s="545"/>
      <c r="XEY2" s="545"/>
      <c r="XEZ2" s="546"/>
      <c r="XFA2" s="539"/>
      <c r="XFB2" s="545"/>
      <c r="XFC2" s="545"/>
      <c r="XFD2" s="546"/>
    </row>
    <row r="3" spans="1:16384" x14ac:dyDescent="0.25">
      <c r="A3" s="22" t="s">
        <v>542</v>
      </c>
      <c r="B3"/>
    </row>
    <row r="4" spans="1:16384" x14ac:dyDescent="0.25">
      <c r="A4" s="108"/>
      <c r="B4" s="109" t="s">
        <v>4</v>
      </c>
      <c r="C4" s="109" t="s">
        <v>5</v>
      </c>
      <c r="D4" s="109" t="s">
        <v>250</v>
      </c>
      <c r="E4" s="109" t="s">
        <v>12</v>
      </c>
      <c r="F4" s="109" t="s">
        <v>13</v>
      </c>
      <c r="G4" s="109" t="s">
        <v>14</v>
      </c>
      <c r="H4" s="109" t="s">
        <v>15</v>
      </c>
    </row>
    <row r="5" spans="1:16384" ht="14.65" customHeight="1" x14ac:dyDescent="0.25">
      <c r="A5" s="80" t="s">
        <v>6</v>
      </c>
      <c r="B5" s="379">
        <v>2562.8066044290563</v>
      </c>
      <c r="C5" s="379">
        <v>2.6771689212257987E-2</v>
      </c>
      <c r="D5" s="379">
        <v>-1195.6194820204303</v>
      </c>
      <c r="E5" s="379">
        <v>0</v>
      </c>
      <c r="F5" s="379">
        <v>-1322.5721124135741</v>
      </c>
      <c r="G5" s="379">
        <v>-1423.426108589347</v>
      </c>
      <c r="H5" s="385">
        <v>-1998.1770546654348</v>
      </c>
    </row>
    <row r="6" spans="1:16384" x14ac:dyDescent="0.25">
      <c r="A6" s="80" t="s">
        <v>7</v>
      </c>
      <c r="B6" s="379">
        <v>2093.5166890982846</v>
      </c>
      <c r="C6" s="386">
        <v>2.0027729950107286E-2</v>
      </c>
      <c r="D6" s="379">
        <v>-925.54621658351232</v>
      </c>
      <c r="E6" s="379">
        <v>0</v>
      </c>
      <c r="F6" s="379">
        <v>-1128.7185526122082</v>
      </c>
      <c r="G6" s="379">
        <v>-1265.6154668721297</v>
      </c>
      <c r="H6" s="385">
        <v>-1627.9547888407544</v>
      </c>
    </row>
    <row r="7" spans="1:16384" x14ac:dyDescent="0.25">
      <c r="A7" s="82" t="s">
        <v>8</v>
      </c>
      <c r="B7" s="387">
        <v>365.29050310757805</v>
      </c>
      <c r="C7" s="387">
        <v>8.7879260805681873E-3</v>
      </c>
      <c r="D7" s="387">
        <v>-611.14654346761392</v>
      </c>
      <c r="E7" s="387">
        <v>0</v>
      </c>
      <c r="F7" s="387">
        <v>3.3338898943622803</v>
      </c>
      <c r="G7" s="387">
        <v>642.73783595319617</v>
      </c>
      <c r="H7" s="388">
        <v>70.153571299485336</v>
      </c>
    </row>
    <row r="8" spans="1:16384" x14ac:dyDescent="0.25">
      <c r="O8" s="241"/>
      <c r="P8" s="241"/>
      <c r="Q8" s="241"/>
      <c r="R8" s="241"/>
      <c r="S8" s="241"/>
      <c r="T8" s="241"/>
      <c r="U8" s="241"/>
      <c r="V8" s="241"/>
      <c r="W8" s="241"/>
    </row>
    <row r="9" spans="1:16384" s="35" customFormat="1" ht="29.1" customHeight="1" x14ac:dyDescent="0.25">
      <c r="A9" s="730" t="s">
        <v>20</v>
      </c>
      <c r="B9" s="730" t="s">
        <v>245</v>
      </c>
      <c r="C9" s="730" t="s">
        <v>247</v>
      </c>
      <c r="D9" s="730" t="s">
        <v>248</v>
      </c>
      <c r="E9" s="737" t="s">
        <v>9</v>
      </c>
      <c r="F9" s="730"/>
      <c r="G9" s="730"/>
      <c r="H9" s="730"/>
      <c r="I9" s="736" t="s">
        <v>10</v>
      </c>
      <c r="J9" s="736"/>
      <c r="K9" s="736"/>
      <c r="L9" s="736" t="s">
        <v>11</v>
      </c>
      <c r="M9" s="736"/>
      <c r="N9" s="736"/>
      <c r="P9" s="242" t="s">
        <v>274</v>
      </c>
      <c r="Q9" s="4"/>
      <c r="R9" s="4"/>
      <c r="S9" s="4"/>
      <c r="T9" s="4"/>
      <c r="U9" s="4"/>
      <c r="V9" s="4"/>
      <c r="W9" s="4"/>
      <c r="X9" s="4"/>
    </row>
    <row r="10" spans="1:16384" s="35" customFormat="1" ht="14.65" customHeight="1" x14ac:dyDescent="0.25">
      <c r="A10" s="730"/>
      <c r="B10" s="730"/>
      <c r="C10" s="730"/>
      <c r="D10" s="730"/>
      <c r="E10" s="362" t="s">
        <v>12</v>
      </c>
      <c r="F10" s="107" t="s">
        <v>13</v>
      </c>
      <c r="G10" s="107" t="s">
        <v>14</v>
      </c>
      <c r="H10" s="107" t="s">
        <v>15</v>
      </c>
      <c r="I10" s="362" t="s">
        <v>6</v>
      </c>
      <c r="J10" s="107" t="s">
        <v>7</v>
      </c>
      <c r="K10" s="107" t="s">
        <v>8</v>
      </c>
      <c r="L10" s="362" t="s">
        <v>6</v>
      </c>
      <c r="M10" s="107" t="s">
        <v>7</v>
      </c>
      <c r="N10" s="107" t="s">
        <v>8</v>
      </c>
      <c r="P10" s="732" t="s">
        <v>540</v>
      </c>
      <c r="Q10" s="732"/>
      <c r="R10" s="732"/>
      <c r="S10" s="732"/>
      <c r="T10" s="732"/>
      <c r="U10" s="70"/>
      <c r="V10" s="70"/>
      <c r="W10" s="70"/>
      <c r="X10" s="70"/>
    </row>
    <row r="11" spans="1:16384" x14ac:dyDescent="0.25">
      <c r="A11" s="80">
        <v>2011</v>
      </c>
      <c r="B11" s="25"/>
      <c r="C11" s="25"/>
      <c r="D11" s="65"/>
      <c r="H11" s="65"/>
      <c r="K11" s="65"/>
      <c r="N11" s="87"/>
      <c r="P11" s="732"/>
      <c r="Q11" s="732"/>
      <c r="R11" s="732"/>
      <c r="S11" s="732"/>
      <c r="T11" s="732"/>
      <c r="U11" s="70"/>
      <c r="V11" s="70"/>
      <c r="W11" s="70"/>
      <c r="X11" s="70"/>
    </row>
    <row r="12" spans="1:16384" x14ac:dyDescent="0.25">
      <c r="A12" s="80">
        <v>2012</v>
      </c>
      <c r="B12" s="25"/>
      <c r="C12" s="25"/>
      <c r="D12" s="65"/>
      <c r="H12" s="65"/>
      <c r="K12" s="65"/>
      <c r="L12" s="282" t="s">
        <v>539</v>
      </c>
      <c r="M12" s="384">
        <v>0.85</v>
      </c>
      <c r="N12" s="99"/>
      <c r="P12" s="732"/>
      <c r="Q12" s="732"/>
      <c r="R12" s="732"/>
      <c r="S12" s="732"/>
      <c r="T12" s="732"/>
      <c r="U12" s="70"/>
      <c r="V12" s="70"/>
      <c r="W12" s="70"/>
      <c r="X12" s="70"/>
    </row>
    <row r="13" spans="1:16384" x14ac:dyDescent="0.25">
      <c r="A13" s="80">
        <v>2013</v>
      </c>
      <c r="B13" s="25">
        <f>'EV Adoption'!B8</f>
        <v>0</v>
      </c>
      <c r="C13" s="25">
        <f>'EV Adoption'!H8</f>
        <v>4100</v>
      </c>
      <c r="D13" s="65"/>
      <c r="H13" s="65"/>
      <c r="K13" s="65"/>
      <c r="N13" s="65"/>
      <c r="P13" s="732"/>
      <c r="Q13" s="732"/>
      <c r="R13" s="732"/>
      <c r="S13" s="732"/>
      <c r="T13" s="732"/>
    </row>
    <row r="14" spans="1:16384" x14ac:dyDescent="0.25">
      <c r="A14" s="80">
        <v>2014</v>
      </c>
      <c r="B14" s="25">
        <f>'EV Adoption'!B9</f>
        <v>3313847</v>
      </c>
      <c r="C14" s="25">
        <f>'EV Adoption'!H9</f>
        <v>5848</v>
      </c>
      <c r="D14" s="368">
        <v>0.9</v>
      </c>
      <c r="E14" s="17">
        <v>0.1</v>
      </c>
      <c r="F14" s="17">
        <v>0.25</v>
      </c>
      <c r="G14" s="17">
        <v>0.25</v>
      </c>
      <c r="H14" s="363">
        <v>0.4</v>
      </c>
      <c r="I14" s="91">
        <f>SUMPRODUCT($C$5:$H$5,C14:H14)+$B$5</f>
        <v>157.53953200704927</v>
      </c>
      <c r="J14" s="91">
        <f>SUMPRODUCT($C$6:$H$6,C14:H14)+$B$6</f>
        <v>127.88183851396479</v>
      </c>
      <c r="K14" s="358">
        <f>SUMPRODUCT($C$7:$H$7,C14:H14)+$B$7</f>
        <v>56.229765687572126</v>
      </c>
      <c r="L14" s="29">
        <f>I14</f>
        <v>157.53953200704927</v>
      </c>
      <c r="M14" s="29">
        <f>J14</f>
        <v>127.88183851396479</v>
      </c>
      <c r="N14" s="105">
        <f>K14</f>
        <v>56.229765687572126</v>
      </c>
      <c r="P14" s="732"/>
      <c r="Q14" s="732"/>
      <c r="R14" s="732"/>
      <c r="S14" s="732"/>
      <c r="T14" s="732"/>
    </row>
    <row r="15" spans="1:16384" x14ac:dyDescent="0.25">
      <c r="A15" s="80">
        <v>2015</v>
      </c>
      <c r="B15" s="25">
        <f>'EV Adoption'!B10</f>
        <v>3396453</v>
      </c>
      <c r="C15" s="25">
        <f>'EV Adoption'!H10</f>
        <v>8371</v>
      </c>
      <c r="D15" s="368">
        <v>0.9</v>
      </c>
      <c r="E15" s="17">
        <v>0.1</v>
      </c>
      <c r="F15" s="17">
        <v>0.25</v>
      </c>
      <c r="G15" s="17">
        <v>0.25</v>
      </c>
      <c r="H15" s="363">
        <v>0.4</v>
      </c>
      <c r="I15" s="91">
        <f t="shared" ref="I15:I35" si="0">SUMPRODUCT($C$5:$H$5,C15:H15)+$B$5</f>
        <v>225.08450388957635</v>
      </c>
      <c r="J15" s="91">
        <f t="shared" ref="J15:J35" si="1">SUMPRODUCT($C$6:$H$6,C15:H15)+$B$6</f>
        <v>178.41180117808517</v>
      </c>
      <c r="K15" s="358">
        <f t="shared" ref="K15:K34" si="2">SUMPRODUCT($C$7:$H$7,C15:H15)+$B$7</f>
        <v>78.401703188845659</v>
      </c>
      <c r="L15" s="29">
        <f t="shared" ref="L15:L35" si="3">I15</f>
        <v>225.08450388957635</v>
      </c>
      <c r="M15" s="29">
        <f t="shared" ref="M15:M35" si="4">J15*$M$12</f>
        <v>151.65003100137238</v>
      </c>
      <c r="N15" s="105">
        <f t="shared" ref="N15:N35" si="5">K15</f>
        <v>78.401703188845659</v>
      </c>
      <c r="P15" s="70"/>
      <c r="Q15" s="70"/>
      <c r="R15" s="70"/>
      <c r="S15" s="70"/>
      <c r="T15" s="70"/>
    </row>
    <row r="16" spans="1:16384" x14ac:dyDescent="0.25">
      <c r="A16" s="80">
        <v>2016</v>
      </c>
      <c r="B16" s="25">
        <f>'EV Adoption'!B11</f>
        <v>3501908</v>
      </c>
      <c r="C16" s="25">
        <f>'EV Adoption'!H11</f>
        <v>11945</v>
      </c>
      <c r="D16" s="368">
        <v>0.9</v>
      </c>
      <c r="E16" s="17">
        <v>0.1</v>
      </c>
      <c r="F16" s="17">
        <v>0.25</v>
      </c>
      <c r="G16" s="17">
        <v>0.25</v>
      </c>
      <c r="H16" s="363">
        <v>0.4</v>
      </c>
      <c r="I16" s="91">
        <f t="shared" si="0"/>
        <v>320.76652113418641</v>
      </c>
      <c r="J16" s="91">
        <f t="shared" si="1"/>
        <v>249.99090801976854</v>
      </c>
      <c r="K16" s="358">
        <f t="shared" si="2"/>
        <v>109.80975100079624</v>
      </c>
      <c r="L16" s="29">
        <f t="shared" si="3"/>
        <v>320.76652113418641</v>
      </c>
      <c r="M16" s="29">
        <f t="shared" si="4"/>
        <v>212.49227181680325</v>
      </c>
      <c r="N16" s="105">
        <f t="shared" si="5"/>
        <v>109.80975100079624</v>
      </c>
      <c r="P16" s="70"/>
      <c r="Q16" s="70"/>
      <c r="R16" s="70"/>
      <c r="S16" s="70"/>
      <c r="T16" s="70"/>
    </row>
    <row r="17" spans="1:20" x14ac:dyDescent="0.25">
      <c r="A17" s="80">
        <v>2017</v>
      </c>
      <c r="B17" s="25">
        <f>'EV Adoption'!B12</f>
        <v>3589973</v>
      </c>
      <c r="C17" s="25">
        <f>'EV Adoption'!H12</f>
        <v>16723</v>
      </c>
      <c r="D17" s="368">
        <v>0.9</v>
      </c>
      <c r="E17" s="17">
        <v>0.1</v>
      </c>
      <c r="F17" s="17">
        <v>0.25</v>
      </c>
      <c r="G17" s="17">
        <v>0.25</v>
      </c>
      <c r="H17" s="363">
        <v>0.4</v>
      </c>
      <c r="I17" s="91">
        <f t="shared" si="0"/>
        <v>448.68165219035473</v>
      </c>
      <c r="J17" s="91">
        <f t="shared" si="1"/>
        <v>345.68340172138141</v>
      </c>
      <c r="K17" s="358">
        <f t="shared" si="2"/>
        <v>151.79846181375109</v>
      </c>
      <c r="L17" s="29">
        <f t="shared" si="3"/>
        <v>448.68165219035473</v>
      </c>
      <c r="M17" s="29">
        <f t="shared" si="4"/>
        <v>293.83089146317417</v>
      </c>
      <c r="N17" s="105">
        <f t="shared" si="5"/>
        <v>151.79846181375109</v>
      </c>
      <c r="P17" s="70"/>
      <c r="Q17" s="70"/>
      <c r="R17" s="70"/>
      <c r="S17" s="70"/>
      <c r="T17" s="70"/>
    </row>
    <row r="18" spans="1:20" x14ac:dyDescent="0.25">
      <c r="A18" s="80">
        <v>2018</v>
      </c>
      <c r="B18" s="25">
        <f>'EV Adoption'!B13</f>
        <v>3657223</v>
      </c>
      <c r="C18" s="25">
        <f>'EV Adoption'!H13</f>
        <v>23149</v>
      </c>
      <c r="D18" s="368">
        <v>0.9</v>
      </c>
      <c r="E18" s="17">
        <v>0.1</v>
      </c>
      <c r="F18" s="17">
        <v>0.25</v>
      </c>
      <c r="G18" s="17">
        <v>0.25</v>
      </c>
      <c r="H18" s="363">
        <v>0.4</v>
      </c>
      <c r="I18" s="91">
        <f t="shared" si="0"/>
        <v>620.71652706832492</v>
      </c>
      <c r="J18" s="91">
        <f t="shared" si="1"/>
        <v>474.38159438077082</v>
      </c>
      <c r="K18" s="358">
        <f t="shared" si="2"/>
        <v>208.26967480748226</v>
      </c>
      <c r="L18" s="29">
        <f t="shared" si="3"/>
        <v>620.71652706832492</v>
      </c>
      <c r="M18" s="29">
        <f t="shared" si="4"/>
        <v>403.22435522365521</v>
      </c>
      <c r="N18" s="105">
        <f t="shared" si="5"/>
        <v>208.26967480748226</v>
      </c>
      <c r="P18" s="70"/>
      <c r="Q18" s="70"/>
      <c r="R18" s="70"/>
      <c r="S18" s="70"/>
      <c r="T18" s="70"/>
    </row>
    <row r="19" spans="1:20" x14ac:dyDescent="0.25">
      <c r="A19" s="80">
        <v>2019</v>
      </c>
      <c r="B19" s="25">
        <f>'EV Adoption'!B14</f>
        <v>3726401</v>
      </c>
      <c r="C19" s="25">
        <f>'EV Adoption'!H14</f>
        <v>28924</v>
      </c>
      <c r="D19" s="368">
        <v>0.9</v>
      </c>
      <c r="E19" s="17">
        <v>0.1</v>
      </c>
      <c r="F19" s="17">
        <v>0.25</v>
      </c>
      <c r="G19" s="17">
        <v>0.25</v>
      </c>
      <c r="H19" s="363">
        <v>0.4</v>
      </c>
      <c r="I19" s="91">
        <f t="shared" si="0"/>
        <v>775.32303226911472</v>
      </c>
      <c r="J19" s="91">
        <f t="shared" si="1"/>
        <v>590.04173484264038</v>
      </c>
      <c r="K19" s="358">
        <f t="shared" si="2"/>
        <v>259.01994792276355</v>
      </c>
      <c r="L19" s="29">
        <f t="shared" si="3"/>
        <v>775.32303226911472</v>
      </c>
      <c r="M19" s="29">
        <f t="shared" si="4"/>
        <v>501.5354746162443</v>
      </c>
      <c r="N19" s="105">
        <f t="shared" si="5"/>
        <v>259.01994792276355</v>
      </c>
      <c r="P19" s="70"/>
      <c r="Q19" s="70"/>
      <c r="R19" s="70"/>
      <c r="S19" s="70"/>
      <c r="T19" s="70"/>
    </row>
    <row r="20" spans="1:20" x14ac:dyDescent="0.25">
      <c r="A20" s="86">
        <v>2020</v>
      </c>
      <c r="B20" s="100">
        <f>'EV Adoption'!B15</f>
        <v>3824282</v>
      </c>
      <c r="C20" s="100">
        <f>'EV Adoption'!H15</f>
        <v>50000</v>
      </c>
      <c r="D20" s="364">
        <f>D19-(D$19-D$35)/($A$35-$A$19)</f>
        <v>0.88124999999999998</v>
      </c>
      <c r="E20" s="34">
        <f t="shared" ref="E20:H20" si="6">E19-(E$19-E$35)/($A$35-$A$19)</f>
        <v>9.4375000000000001E-2</v>
      </c>
      <c r="F20" s="34">
        <f t="shared" si="6"/>
        <v>0.23749999999999999</v>
      </c>
      <c r="G20" s="34">
        <f t="shared" si="6"/>
        <v>0.2525</v>
      </c>
      <c r="H20" s="364">
        <f t="shared" si="6"/>
        <v>0.41562500000000002</v>
      </c>
      <c r="I20" s="102">
        <f>SUMPRODUCT($C$5:$H$5,C20:H20)+$B$5</f>
        <v>1343.7330890490962</v>
      </c>
      <c r="J20" s="102">
        <f t="shared" si="1"/>
        <v>1015.0083124968778</v>
      </c>
      <c r="K20" s="359">
        <f t="shared" si="2"/>
        <v>458.35459620459437</v>
      </c>
      <c r="L20" s="31">
        <f t="shared" si="3"/>
        <v>1343.7330890490962</v>
      </c>
      <c r="M20" s="31">
        <f t="shared" si="4"/>
        <v>862.75706562234609</v>
      </c>
      <c r="N20" s="90">
        <f t="shared" si="5"/>
        <v>458.35459620459437</v>
      </c>
      <c r="O20" s="18"/>
    </row>
    <row r="21" spans="1:20" x14ac:dyDescent="0.25">
      <c r="A21" s="80">
        <v>2021</v>
      </c>
      <c r="B21" s="25">
        <f>'EV Adoption'!B16</f>
        <v>3904027.400000006</v>
      </c>
      <c r="C21" s="25">
        <f>'EV Adoption'!H16</f>
        <v>69035.682083892505</v>
      </c>
      <c r="D21" s="365">
        <f t="shared" ref="D21:D34" si="7">D20-(D$19-D$35)/($A$35-$A$19)</f>
        <v>0.86249999999999993</v>
      </c>
      <c r="E21" s="92">
        <f t="shared" ref="E21:E34" si="8">E20-(E$19-E$35)/($A$35-$A$19)</f>
        <v>8.8749999999999996E-2</v>
      </c>
      <c r="F21" s="92">
        <f t="shared" ref="F21:F34" si="9">F20-(F$19-F$35)/($A$35-$A$19)</f>
        <v>0.22499999999999998</v>
      </c>
      <c r="G21" s="92">
        <f t="shared" ref="G21:G34" si="10">G20-(G$19-G$35)/($A$35-$A$19)</f>
        <v>0.255</v>
      </c>
      <c r="H21" s="365">
        <f t="shared" ref="H21:H34" si="11">H20-(H$19-H$35)/($A$35-$A$19)</f>
        <v>0.43125000000000002</v>
      </c>
      <c r="I21" s="103">
        <f t="shared" si="0"/>
        <v>1857.5203886848458</v>
      </c>
      <c r="J21" s="103">
        <f t="shared" si="1"/>
        <v>1399.1119539149488</v>
      </c>
      <c r="K21" s="360">
        <f t="shared" si="2"/>
        <v>639.75908145881363</v>
      </c>
      <c r="L21" s="93">
        <f t="shared" si="3"/>
        <v>1857.5203886848458</v>
      </c>
      <c r="M21" s="93">
        <f t="shared" si="4"/>
        <v>1189.2451608277065</v>
      </c>
      <c r="N21" s="94">
        <f t="shared" si="5"/>
        <v>639.75908145881363</v>
      </c>
    </row>
    <row r="22" spans="1:20" x14ac:dyDescent="0.25">
      <c r="A22" s="80">
        <v>2022</v>
      </c>
      <c r="B22" s="25">
        <f>'EV Adoption'!B17</f>
        <v>3978905.9333333075</v>
      </c>
      <c r="C22" s="25">
        <f>'EV Adoption'!H17</f>
        <v>95162.337918339908</v>
      </c>
      <c r="D22" s="365">
        <f t="shared" si="7"/>
        <v>0.84374999999999989</v>
      </c>
      <c r="E22" s="92">
        <f t="shared" si="8"/>
        <v>8.3124999999999991E-2</v>
      </c>
      <c r="F22" s="92">
        <f t="shared" si="9"/>
        <v>0.21249999999999997</v>
      </c>
      <c r="G22" s="92">
        <f t="shared" si="10"/>
        <v>0.25750000000000001</v>
      </c>
      <c r="H22" s="365">
        <f t="shared" si="11"/>
        <v>0.44687500000000002</v>
      </c>
      <c r="I22" s="103">
        <f t="shared" si="0"/>
        <v>2561.1450337827305</v>
      </c>
      <c r="J22" s="103">
        <f t="shared" si="1"/>
        <v>1925.2317026924327</v>
      </c>
      <c r="K22" s="360">
        <f t="shared" si="2"/>
        <v>883.4785198721587</v>
      </c>
      <c r="L22" s="93">
        <f t="shared" si="3"/>
        <v>2561.1450337827305</v>
      </c>
      <c r="M22" s="93">
        <f t="shared" si="4"/>
        <v>1636.4469472885678</v>
      </c>
      <c r="N22" s="94">
        <f t="shared" si="5"/>
        <v>883.4785198721587</v>
      </c>
    </row>
    <row r="23" spans="1:20" x14ac:dyDescent="0.25">
      <c r="A23" s="80">
        <v>2023</v>
      </c>
      <c r="B23" s="25">
        <f>'EV Adoption'!B18</f>
        <v>4058431.2755555511</v>
      </c>
      <c r="C23" s="25">
        <f>'EV Adoption'!H18</f>
        <v>131280.52214045508</v>
      </c>
      <c r="D23" s="365">
        <f t="shared" si="7"/>
        <v>0.82499999999999984</v>
      </c>
      <c r="E23" s="92">
        <f t="shared" si="8"/>
        <v>7.7499999999999986E-2</v>
      </c>
      <c r="F23" s="92">
        <f t="shared" si="9"/>
        <v>0.19999999999999996</v>
      </c>
      <c r="G23" s="92">
        <f t="shared" si="10"/>
        <v>0.26</v>
      </c>
      <c r="H23" s="365">
        <f t="shared" si="11"/>
        <v>0.46250000000000002</v>
      </c>
      <c r="I23" s="103">
        <f t="shared" si="0"/>
        <v>3532.2597716307096</v>
      </c>
      <c r="J23" s="103">
        <f t="shared" si="1"/>
        <v>2651.4590838069576</v>
      </c>
      <c r="K23" s="360">
        <f t="shared" si="2"/>
        <v>1215.0027711882267</v>
      </c>
      <c r="L23" s="93">
        <f t="shared" si="3"/>
        <v>3532.2597716307096</v>
      </c>
      <c r="M23" s="93">
        <f t="shared" si="4"/>
        <v>2253.7402212359139</v>
      </c>
      <c r="N23" s="94">
        <f t="shared" si="5"/>
        <v>1215.0027711882267</v>
      </c>
    </row>
    <row r="24" spans="1:20" x14ac:dyDescent="0.25">
      <c r="A24" s="80">
        <v>2024</v>
      </c>
      <c r="B24" s="25">
        <f>'EV Adoption'!B19</f>
        <v>4142541.9259259403</v>
      </c>
      <c r="C24" s="25">
        <f>'EV Adoption'!H19</f>
        <v>181238.17479149761</v>
      </c>
      <c r="D24" s="365">
        <f t="shared" si="7"/>
        <v>0.8062499999999998</v>
      </c>
      <c r="E24" s="92">
        <f t="shared" si="8"/>
        <v>7.1874999999999981E-2</v>
      </c>
      <c r="F24" s="92">
        <f t="shared" si="9"/>
        <v>0.18749999999999994</v>
      </c>
      <c r="G24" s="92">
        <f t="shared" si="10"/>
        <v>0.26250000000000001</v>
      </c>
      <c r="H24" s="365">
        <f t="shared" si="11"/>
        <v>0.47812500000000002</v>
      </c>
      <c r="I24" s="103">
        <f t="shared" si="0"/>
        <v>4873.8804571207893</v>
      </c>
      <c r="J24" s="103">
        <f t="shared" si="1"/>
        <v>3654.8596012690755</v>
      </c>
      <c r="K24" s="360">
        <f t="shared" si="2"/>
        <v>1668.1472480520652</v>
      </c>
      <c r="L24" s="93">
        <f t="shared" si="3"/>
        <v>4873.8804571207893</v>
      </c>
      <c r="M24" s="93">
        <f t="shared" si="4"/>
        <v>3106.6306610787142</v>
      </c>
      <c r="N24" s="94">
        <f t="shared" si="5"/>
        <v>1668.1472480520652</v>
      </c>
    </row>
    <row r="25" spans="1:20" x14ac:dyDescent="0.25">
      <c r="A25" s="80">
        <v>2025</v>
      </c>
      <c r="B25" s="25">
        <f>'EV Adoption'!B20</f>
        <v>4224901.3547654152</v>
      </c>
      <c r="C25" s="25">
        <f>'EV Adoption'!H20</f>
        <v>250000.0000000002</v>
      </c>
      <c r="D25" s="365">
        <f t="shared" si="7"/>
        <v>0.78749999999999976</v>
      </c>
      <c r="E25" s="92">
        <f t="shared" si="8"/>
        <v>6.6249999999999976E-2</v>
      </c>
      <c r="F25" s="92">
        <f t="shared" si="9"/>
        <v>0.17499999999999993</v>
      </c>
      <c r="G25" s="92">
        <f t="shared" si="10"/>
        <v>0.26500000000000001</v>
      </c>
      <c r="H25" s="365">
        <f t="shared" si="11"/>
        <v>0.49375000000000002</v>
      </c>
      <c r="I25" s="103">
        <f t="shared" si="0"/>
        <v>6718.9206062128596</v>
      </c>
      <c r="J25" s="103">
        <f t="shared" si="1"/>
        <v>5034.8650086472207</v>
      </c>
      <c r="K25" s="360">
        <f t="shared" si="2"/>
        <v>2286.5414033571124</v>
      </c>
      <c r="L25" s="93">
        <f t="shared" si="3"/>
        <v>6718.9206062128596</v>
      </c>
      <c r="M25" s="93">
        <f t="shared" si="4"/>
        <v>4279.6352573501372</v>
      </c>
      <c r="N25" s="94">
        <f t="shared" si="5"/>
        <v>2286.5414033571124</v>
      </c>
    </row>
    <row r="26" spans="1:20" x14ac:dyDescent="0.25">
      <c r="A26" s="80">
        <v>2026</v>
      </c>
      <c r="B26" s="25">
        <f>'EV Adoption'!B21</f>
        <v>4301998.2176460624</v>
      </c>
      <c r="C26" s="25">
        <f>'EV Adoption'!H21</f>
        <v>339591.62893622747</v>
      </c>
      <c r="D26" s="365">
        <f t="shared" si="7"/>
        <v>0.76874999999999971</v>
      </c>
      <c r="E26" s="92">
        <f t="shared" si="8"/>
        <v>6.0624999999999978E-2</v>
      </c>
      <c r="F26" s="92">
        <f t="shared" si="9"/>
        <v>0.16249999999999992</v>
      </c>
      <c r="G26" s="92">
        <f t="shared" si="10"/>
        <v>0.26750000000000002</v>
      </c>
      <c r="H26" s="365">
        <f t="shared" si="11"/>
        <v>0.50937500000000002</v>
      </c>
      <c r="I26" s="103">
        <f t="shared" si="0"/>
        <v>9121.6097870559079</v>
      </c>
      <c r="J26" s="103">
        <f t="shared" si="1"/>
        <v>6832.0440999979737</v>
      </c>
      <c r="K26" s="360">
        <f t="shared" si="2"/>
        <v>3087.9863340941461</v>
      </c>
      <c r="L26" s="93">
        <f t="shared" si="3"/>
        <v>9121.6097870559079</v>
      </c>
      <c r="M26" s="93">
        <f t="shared" si="4"/>
        <v>5807.2374849982771</v>
      </c>
      <c r="N26" s="94">
        <f t="shared" si="5"/>
        <v>3087.9863340941461</v>
      </c>
    </row>
    <row r="27" spans="1:20" x14ac:dyDescent="0.25">
      <c r="A27" s="80">
        <v>2027</v>
      </c>
      <c r="B27" s="25">
        <f>'EV Adoption'!B22</f>
        <v>4382996.1181607544</v>
      </c>
      <c r="C27" s="25">
        <f>'EV Adoption'!H22</f>
        <v>461552.54576593201</v>
      </c>
      <c r="D27" s="365">
        <f t="shared" si="7"/>
        <v>0.74999999999999967</v>
      </c>
      <c r="E27" s="92">
        <f t="shared" si="8"/>
        <v>5.4999999999999979E-2</v>
      </c>
      <c r="F27" s="92">
        <f t="shared" si="9"/>
        <v>0.14999999999999991</v>
      </c>
      <c r="G27" s="92">
        <f t="shared" si="10"/>
        <v>0.27</v>
      </c>
      <c r="H27" s="365">
        <f t="shared" si="11"/>
        <v>0.52500000000000002</v>
      </c>
      <c r="I27" s="103">
        <f t="shared" si="0"/>
        <v>12390.879483405235</v>
      </c>
      <c r="J27" s="103">
        <f t="shared" si="1"/>
        <v>9277.5065479565692</v>
      </c>
      <c r="K27" s="360">
        <f t="shared" si="2"/>
        <v>4173.8901741196905</v>
      </c>
      <c r="L27" s="93">
        <f t="shared" si="3"/>
        <v>12390.879483405235</v>
      </c>
      <c r="M27" s="93">
        <f t="shared" si="4"/>
        <v>7885.8805657630837</v>
      </c>
      <c r="N27" s="94">
        <f t="shared" si="5"/>
        <v>4173.8901741196905</v>
      </c>
    </row>
    <row r="28" spans="1:20" x14ac:dyDescent="0.25">
      <c r="A28" s="80">
        <v>2028</v>
      </c>
      <c r="B28" s="25">
        <f>'EV Adoption'!B23</f>
        <v>4464980.2554893494</v>
      </c>
      <c r="C28" s="25">
        <f>'EV Adoption'!H23</f>
        <v>627238.80986618355</v>
      </c>
      <c r="D28" s="365">
        <f t="shared" si="7"/>
        <v>0.73124999999999962</v>
      </c>
      <c r="E28" s="92">
        <f t="shared" si="8"/>
        <v>4.9374999999999981E-2</v>
      </c>
      <c r="F28" s="92">
        <f t="shared" si="9"/>
        <v>0.1374999999999999</v>
      </c>
      <c r="G28" s="92">
        <f t="shared" si="10"/>
        <v>0.27250000000000002</v>
      </c>
      <c r="H28" s="365">
        <f t="shared" si="11"/>
        <v>0.54062500000000002</v>
      </c>
      <c r="I28" s="103">
        <f t="shared" si="0"/>
        <v>16830.750587579696</v>
      </c>
      <c r="J28" s="103">
        <f t="shared" si="1"/>
        <v>12598.688443024337</v>
      </c>
      <c r="K28" s="360">
        <f t="shared" si="2"/>
        <v>5644.0491338059746</v>
      </c>
      <c r="L28" s="93">
        <f t="shared" si="3"/>
        <v>16830.750587579696</v>
      </c>
      <c r="M28" s="93">
        <f t="shared" si="4"/>
        <v>10708.885176570686</v>
      </c>
      <c r="N28" s="94">
        <f t="shared" si="5"/>
        <v>5644.0491338059746</v>
      </c>
    </row>
    <row r="29" spans="1:20" x14ac:dyDescent="0.25">
      <c r="A29" s="80">
        <v>2029</v>
      </c>
      <c r="B29" s="25">
        <f>'EV Adoption'!B24</f>
        <v>4545761.9585159421</v>
      </c>
      <c r="C29" s="25">
        <f>'EV Adoption'!H24</f>
        <v>851889.73255370196</v>
      </c>
      <c r="D29" s="365">
        <f t="shared" si="7"/>
        <v>0.71249999999999958</v>
      </c>
      <c r="E29" s="92">
        <f t="shared" si="8"/>
        <v>4.3749999999999983E-2</v>
      </c>
      <c r="F29" s="92">
        <f t="shared" si="9"/>
        <v>0.1249999999999999</v>
      </c>
      <c r="G29" s="92">
        <f t="shared" si="10"/>
        <v>0.27500000000000002</v>
      </c>
      <c r="H29" s="365">
        <f t="shared" si="11"/>
        <v>0.55625000000000002</v>
      </c>
      <c r="I29" s="103">
        <f t="shared" si="0"/>
        <v>22849.20520595937</v>
      </c>
      <c r="J29" s="103">
        <f t="shared" si="1"/>
        <v>17100.798596878165</v>
      </c>
      <c r="K29" s="360">
        <f t="shared" si="2"/>
        <v>7632.3851545231018</v>
      </c>
      <c r="L29" s="93">
        <f t="shared" si="3"/>
        <v>22849.20520595937</v>
      </c>
      <c r="M29" s="93">
        <f t="shared" si="4"/>
        <v>14535.678807346439</v>
      </c>
      <c r="N29" s="94">
        <f t="shared" si="5"/>
        <v>7632.3851545231018</v>
      </c>
    </row>
    <row r="30" spans="1:20" x14ac:dyDescent="0.25">
      <c r="A30" s="80">
        <v>2030</v>
      </c>
      <c r="B30" s="25">
        <f>'EV Adoption'!B25</f>
        <v>4625596.781647563</v>
      </c>
      <c r="C30" s="25">
        <f>'EV Adoption'!H25</f>
        <v>1156399.1954118907</v>
      </c>
      <c r="D30" s="365">
        <f t="shared" si="7"/>
        <v>0.69374999999999953</v>
      </c>
      <c r="E30" s="92">
        <f t="shared" si="8"/>
        <v>3.8124999999999985E-2</v>
      </c>
      <c r="F30" s="92">
        <f t="shared" si="9"/>
        <v>0.11249999999999991</v>
      </c>
      <c r="G30" s="92">
        <f t="shared" si="10"/>
        <v>0.27750000000000002</v>
      </c>
      <c r="H30" s="365">
        <f t="shared" si="11"/>
        <v>0.57187500000000002</v>
      </c>
      <c r="I30" s="103">
        <f t="shared" si="0"/>
        <v>31005.60784273285</v>
      </c>
      <c r="J30" s="103">
        <f t="shared" si="1"/>
        <v>23202.294027479966</v>
      </c>
      <c r="K30" s="360">
        <f t="shared" si="2"/>
        <v>10322.512123162163</v>
      </c>
      <c r="L30" s="93">
        <f t="shared" si="3"/>
        <v>31005.60784273285</v>
      </c>
      <c r="M30" s="93">
        <f t="shared" si="4"/>
        <v>19721.94992335797</v>
      </c>
      <c r="N30" s="94">
        <f t="shared" si="5"/>
        <v>10322.512123162163</v>
      </c>
    </row>
    <row r="31" spans="1:20" x14ac:dyDescent="0.25">
      <c r="A31" s="80">
        <v>2031</v>
      </c>
      <c r="B31" s="25">
        <f>'EV Adoption'!B26</f>
        <v>4706047.6971390545</v>
      </c>
      <c r="C31" s="25">
        <f>'EV Adoption'!H26</f>
        <v>1351457.3120603042</v>
      </c>
      <c r="D31" s="365">
        <f t="shared" si="7"/>
        <v>0.67499999999999949</v>
      </c>
      <c r="E31" s="92">
        <f t="shared" si="8"/>
        <v>3.2499999999999987E-2</v>
      </c>
      <c r="F31" s="92">
        <f t="shared" si="9"/>
        <v>9.9999999999999908E-2</v>
      </c>
      <c r="G31" s="92">
        <f t="shared" si="10"/>
        <v>0.28000000000000003</v>
      </c>
      <c r="H31" s="365">
        <f t="shared" si="11"/>
        <v>0.58750000000000002</v>
      </c>
      <c r="I31" s="103">
        <f t="shared" si="0"/>
        <v>36231.813054914972</v>
      </c>
      <c r="J31" s="103">
        <f t="shared" si="1"/>
        <v>27111.727453516698</v>
      </c>
      <c r="K31" s="360">
        <f t="shared" si="2"/>
        <v>12050.788751891047</v>
      </c>
      <c r="L31" s="93">
        <f t="shared" si="3"/>
        <v>36231.813054914972</v>
      </c>
      <c r="M31" s="93">
        <f t="shared" si="4"/>
        <v>23044.968335489193</v>
      </c>
      <c r="N31" s="94">
        <f t="shared" si="5"/>
        <v>12050.788751891047</v>
      </c>
    </row>
    <row r="32" spans="1:20" x14ac:dyDescent="0.25">
      <c r="A32" s="80">
        <v>2032</v>
      </c>
      <c r="B32" s="25">
        <f>'EV Adoption'!B27</f>
        <v>4787446.6138616502</v>
      </c>
      <c r="C32" s="25">
        <f>'EV Adoption'!H27</f>
        <v>1579268.4198483385</v>
      </c>
      <c r="D32" s="365">
        <f t="shared" si="7"/>
        <v>0.65624999999999944</v>
      </c>
      <c r="E32" s="92">
        <f t="shared" si="8"/>
        <v>2.6874999999999986E-2</v>
      </c>
      <c r="F32" s="92">
        <f t="shared" si="9"/>
        <v>8.7499999999999911E-2</v>
      </c>
      <c r="G32" s="92">
        <f t="shared" si="10"/>
        <v>0.28250000000000003</v>
      </c>
      <c r="H32" s="365">
        <f t="shared" si="11"/>
        <v>0.60312500000000002</v>
      </c>
      <c r="I32" s="103">
        <f t="shared" si="0"/>
        <v>42334.871166658857</v>
      </c>
      <c r="J32" s="103">
        <f t="shared" si="1"/>
        <v>31677.12894115601</v>
      </c>
      <c r="K32" s="360">
        <f t="shared" si="2"/>
        <v>14066.896245672418</v>
      </c>
      <c r="L32" s="93">
        <f t="shared" si="3"/>
        <v>42334.871166658857</v>
      </c>
      <c r="M32" s="93">
        <f t="shared" si="4"/>
        <v>26925.559599982607</v>
      </c>
      <c r="N32" s="94">
        <f t="shared" si="5"/>
        <v>14066.896245672418</v>
      </c>
    </row>
    <row r="33" spans="1:17" x14ac:dyDescent="0.25">
      <c r="A33" s="80">
        <v>2033</v>
      </c>
      <c r="B33" s="25">
        <f>'EV Adoption'!B28</f>
        <v>4868000.5334609151</v>
      </c>
      <c r="C33" s="25">
        <f>'EV Adoption'!H28</f>
        <v>1844627.2635870415</v>
      </c>
      <c r="D33" s="365">
        <f t="shared" si="7"/>
        <v>0.6374999999999994</v>
      </c>
      <c r="E33" s="92">
        <f t="shared" si="8"/>
        <v>2.1249999999999984E-2</v>
      </c>
      <c r="F33" s="92">
        <f t="shared" si="9"/>
        <v>7.4999999999999914E-2</v>
      </c>
      <c r="G33" s="92">
        <f t="shared" si="10"/>
        <v>0.28500000000000003</v>
      </c>
      <c r="H33" s="365">
        <f t="shared" si="11"/>
        <v>0.61875000000000002</v>
      </c>
      <c r="I33" s="103">
        <f t="shared" si="0"/>
        <v>49443.145595897979</v>
      </c>
      <c r="J33" s="103">
        <f t="shared" si="1"/>
        <v>36994.526344653255</v>
      </c>
      <c r="K33" s="360">
        <f t="shared" si="2"/>
        <v>16412.970467480958</v>
      </c>
      <c r="L33" s="93">
        <f t="shared" si="3"/>
        <v>49443.145595897979</v>
      </c>
      <c r="M33" s="93">
        <f t="shared" si="4"/>
        <v>31445.347392955267</v>
      </c>
      <c r="N33" s="94">
        <f t="shared" si="5"/>
        <v>16412.970467480958</v>
      </c>
    </row>
    <row r="34" spans="1:17" x14ac:dyDescent="0.25">
      <c r="A34" s="80">
        <v>2034</v>
      </c>
      <c r="B34" s="25">
        <f>'EV Adoption'!B29</f>
        <v>4948366.2671577334</v>
      </c>
      <c r="C34" s="25">
        <f>'EV Adoption'!H29</f>
        <v>2153901.5206348528</v>
      </c>
      <c r="D34" s="365">
        <f t="shared" si="7"/>
        <v>0.61874999999999936</v>
      </c>
      <c r="E34" s="92">
        <f t="shared" si="8"/>
        <v>1.5624999999999983E-2</v>
      </c>
      <c r="F34" s="92">
        <f t="shared" si="9"/>
        <v>6.2499999999999917E-2</v>
      </c>
      <c r="G34" s="92">
        <f t="shared" si="10"/>
        <v>0.28750000000000003</v>
      </c>
      <c r="H34" s="365">
        <f t="shared" si="11"/>
        <v>0.63437500000000002</v>
      </c>
      <c r="I34" s="103">
        <f t="shared" si="0"/>
        <v>57727.109821876402</v>
      </c>
      <c r="J34" s="103">
        <f t="shared" si="1"/>
        <v>43191.449786552643</v>
      </c>
      <c r="K34" s="360">
        <f t="shared" si="2"/>
        <v>19144.970095247547</v>
      </c>
      <c r="L34" s="93">
        <f t="shared" si="3"/>
        <v>57727.109821876402</v>
      </c>
      <c r="M34" s="93">
        <f t="shared" si="4"/>
        <v>36712.732318569746</v>
      </c>
      <c r="N34" s="94">
        <f t="shared" si="5"/>
        <v>19144.970095247547</v>
      </c>
    </row>
    <row r="35" spans="1:17" x14ac:dyDescent="0.25">
      <c r="A35" s="82">
        <v>2035</v>
      </c>
      <c r="B35" s="101">
        <f>'EV Adoption'!B30</f>
        <v>5029033.1468343139</v>
      </c>
      <c r="C35" s="101">
        <f>'EV Adoption'!H30</f>
        <v>2514516.5734171569</v>
      </c>
      <c r="D35" s="366">
        <f>Inputs!$H$10</f>
        <v>0.6</v>
      </c>
      <c r="E35" s="367">
        <v>0.01</v>
      </c>
      <c r="F35" s="96">
        <v>0.05</v>
      </c>
      <c r="G35" s="96">
        <v>0.28999999999999998</v>
      </c>
      <c r="H35" s="366">
        <v>0.65</v>
      </c>
      <c r="I35" s="104">
        <f t="shared" si="0"/>
        <v>67385.553875168698</v>
      </c>
      <c r="J35" s="104">
        <f t="shared" si="1"/>
        <v>50416.612820846094</v>
      </c>
      <c r="K35" s="361">
        <f>SUMPRODUCT($C$7:$H$7,C35:H35)+$B$7</f>
        <v>22328.148840846403</v>
      </c>
      <c r="L35" s="97">
        <f t="shared" si="3"/>
        <v>67385.553875168698</v>
      </c>
      <c r="M35" s="97">
        <f t="shared" si="4"/>
        <v>42854.120897719178</v>
      </c>
      <c r="N35" s="98">
        <f t="shared" si="5"/>
        <v>22328.148840846403</v>
      </c>
    </row>
    <row r="36" spans="1:17" x14ac:dyDescent="0.25">
      <c r="H36" s="17"/>
    </row>
    <row r="39" spans="1:17" s="3" customFormat="1" ht="23.25" x14ac:dyDescent="0.35">
      <c r="A39" s="85" t="s">
        <v>246</v>
      </c>
    </row>
    <row r="40" spans="1:17" x14ac:dyDescent="0.25">
      <c r="A40" s="22" t="s">
        <v>249</v>
      </c>
      <c r="B40"/>
      <c r="C40"/>
    </row>
    <row r="41" spans="1:17" x14ac:dyDescent="0.25">
      <c r="A41" s="108"/>
      <c r="B41" s="109" t="s">
        <v>4</v>
      </c>
      <c r="C41" s="109" t="s">
        <v>5</v>
      </c>
      <c r="D41" s="109" t="s">
        <v>250</v>
      </c>
      <c r="E41" s="109" t="s">
        <v>12</v>
      </c>
      <c r="F41" s="109" t="s">
        <v>13</v>
      </c>
      <c r="G41" s="109" t="s">
        <v>14</v>
      </c>
      <c r="H41" s="109" t="s">
        <v>15</v>
      </c>
      <c r="K41" s="6"/>
      <c r="L41" s="6"/>
      <c r="M41" s="6"/>
    </row>
    <row r="42" spans="1:17" x14ac:dyDescent="0.25">
      <c r="A42" s="80" t="s">
        <v>6</v>
      </c>
      <c r="B42" s="379">
        <v>2402.6329913283034</v>
      </c>
      <c r="C42" s="379">
        <v>2.4606136607984306E-2</v>
      </c>
      <c r="D42" s="379">
        <v>-1118.1768943466409</v>
      </c>
      <c r="E42" s="379">
        <v>0</v>
      </c>
      <c r="F42" s="379">
        <v>-1237.0636322042553</v>
      </c>
      <c r="G42" s="379">
        <v>-1330.0080310522264</v>
      </c>
      <c r="H42" s="385">
        <v>-1868.5643030118399</v>
      </c>
    </row>
    <row r="43" spans="1:17" x14ac:dyDescent="0.25">
      <c r="A43" s="80" t="s">
        <v>7</v>
      </c>
      <c r="B43" s="379">
        <v>1864.7741824528637</v>
      </c>
      <c r="C43" s="379">
        <v>1.6006851367854288E-2</v>
      </c>
      <c r="D43" s="379">
        <v>-815.34475227975759</v>
      </c>
      <c r="E43" s="379">
        <v>0</v>
      </c>
      <c r="F43" s="379">
        <v>-991.74280885831263</v>
      </c>
      <c r="G43" s="379">
        <v>-1113.3549963106527</v>
      </c>
      <c r="H43" s="385">
        <v>-1427.7054149089427</v>
      </c>
    </row>
    <row r="44" spans="1:17" x14ac:dyDescent="0.25">
      <c r="A44" s="82" t="s">
        <v>8</v>
      </c>
      <c r="B44" s="387">
        <v>348.21045350320423</v>
      </c>
      <c r="C44" s="387">
        <v>6.6046663851538016E-3</v>
      </c>
      <c r="D44" s="387">
        <v>-525.17444397525628</v>
      </c>
      <c r="E44" s="387">
        <v>0</v>
      </c>
      <c r="F44" s="387">
        <v>6.8471499461806591</v>
      </c>
      <c r="G44" s="387">
        <v>513.57810969659215</v>
      </c>
      <c r="H44" s="388">
        <v>31.082806231250441</v>
      </c>
    </row>
    <row r="46" spans="1:17" ht="27" customHeight="1" x14ac:dyDescent="0.25">
      <c r="A46" s="730" t="s">
        <v>20</v>
      </c>
      <c r="B46" s="730" t="s">
        <v>0</v>
      </c>
      <c r="C46" s="738" t="s">
        <v>5</v>
      </c>
      <c r="D46" s="470"/>
      <c r="E46" s="734" t="s">
        <v>9</v>
      </c>
      <c r="F46" s="734"/>
      <c r="G46" s="734"/>
      <c r="H46" s="734"/>
      <c r="I46" s="735" t="s">
        <v>221</v>
      </c>
      <c r="J46" s="736"/>
      <c r="K46" s="736"/>
      <c r="L46" s="733" t="s">
        <v>16</v>
      </c>
      <c r="M46" s="733"/>
      <c r="N46" s="733"/>
      <c r="O46" s="733" t="s">
        <v>17</v>
      </c>
      <c r="P46" s="733"/>
      <c r="Q46" s="733"/>
    </row>
    <row r="47" spans="1:17" x14ac:dyDescent="0.25">
      <c r="A47" s="730"/>
      <c r="B47" s="730"/>
      <c r="C47" s="738"/>
      <c r="D47" s="470" t="s">
        <v>248</v>
      </c>
      <c r="E47" s="106" t="s">
        <v>12</v>
      </c>
      <c r="F47" s="106" t="s">
        <v>13</v>
      </c>
      <c r="G47" s="106" t="s">
        <v>14</v>
      </c>
      <c r="H47" s="106" t="s">
        <v>15</v>
      </c>
      <c r="I47" s="357" t="s">
        <v>6</v>
      </c>
      <c r="J47" s="106" t="s">
        <v>7</v>
      </c>
      <c r="K47" s="106" t="s">
        <v>8</v>
      </c>
      <c r="L47" s="357" t="s">
        <v>6</v>
      </c>
      <c r="M47" s="106" t="s">
        <v>7</v>
      </c>
      <c r="N47" s="106" t="s">
        <v>8</v>
      </c>
      <c r="O47" s="357" t="s">
        <v>6</v>
      </c>
      <c r="P47" s="106" t="s">
        <v>7</v>
      </c>
      <c r="Q47" s="106" t="s">
        <v>8</v>
      </c>
    </row>
    <row r="48" spans="1:17" x14ac:dyDescent="0.25">
      <c r="A48" s="80">
        <v>2011</v>
      </c>
      <c r="B48" s="25">
        <f t="shared" ref="B48:B72" si="12">B11</f>
        <v>0</v>
      </c>
      <c r="C48" s="25">
        <f ca="1">'EV Adoption'!F6</f>
        <v>391.76891016458887</v>
      </c>
      <c r="E48" s="80"/>
      <c r="H48" s="65"/>
      <c r="K48" s="65"/>
      <c r="N48" s="65"/>
      <c r="Q48" s="65"/>
    </row>
    <row r="49" spans="1:24" x14ac:dyDescent="0.25">
      <c r="A49" s="80">
        <v>2012</v>
      </c>
      <c r="B49" s="25">
        <f t="shared" si="12"/>
        <v>0</v>
      </c>
      <c r="C49" s="25">
        <f ca="1">'EV Adoption'!F7</f>
        <v>1077.3645029526194</v>
      </c>
      <c r="E49" s="80"/>
      <c r="H49" s="65"/>
      <c r="K49" s="65"/>
      <c r="L49" s="282" t="s">
        <v>539</v>
      </c>
      <c r="M49" s="413">
        <v>0.9</v>
      </c>
      <c r="N49" s="414">
        <v>0.85</v>
      </c>
      <c r="Q49" s="65"/>
    </row>
    <row r="50" spans="1:24" x14ac:dyDescent="0.25">
      <c r="A50" s="80">
        <v>2013</v>
      </c>
      <c r="B50" s="25">
        <f t="shared" si="12"/>
        <v>0</v>
      </c>
      <c r="C50" s="25">
        <f ca="1">'EV Adoption'!F8</f>
        <v>2607.5528111604131</v>
      </c>
      <c r="E50" s="80"/>
      <c r="H50" s="65"/>
      <c r="K50" s="65"/>
      <c r="N50" s="65"/>
      <c r="Q50" s="65"/>
    </row>
    <row r="51" spans="1:24" x14ac:dyDescent="0.25">
      <c r="A51" s="80">
        <v>2014</v>
      </c>
      <c r="B51" s="25">
        <f t="shared" si="12"/>
        <v>3313847</v>
      </c>
      <c r="C51" s="25">
        <f ca="1">'EV Adoption'!F9</f>
        <v>3719.2606926014869</v>
      </c>
      <c r="D51" s="64">
        <v>0.9</v>
      </c>
      <c r="E51" s="472">
        <v>0.1</v>
      </c>
      <c r="F51" s="17">
        <v>0.25</v>
      </c>
      <c r="G51" s="17">
        <v>0.25</v>
      </c>
      <c r="H51" s="363">
        <v>0.4</v>
      </c>
      <c r="I51" s="91">
        <f ca="1">SUMPRODUCT($C$42:$H$42,C51:H51)+$B$42</f>
        <v>98.596786080328457</v>
      </c>
      <c r="J51" s="91">
        <f ca="1">SUMPRODUCT($C$43:$H$43,C51:H51)+$B$43</f>
        <v>93.140941250038168</v>
      </c>
      <c r="K51" s="358">
        <f ca="1">SUMPRODUCT($C$44:$H$44,C51:H51)+$B$44</f>
        <v>42.657367402715863</v>
      </c>
      <c r="L51" s="93">
        <f ca="1">I51</f>
        <v>98.596786080328457</v>
      </c>
      <c r="M51" s="93">
        <f t="shared" ref="M51:M72" ca="1" si="13">J51*$M$49</f>
        <v>83.826847125034348</v>
      </c>
      <c r="N51" s="94">
        <f t="shared" ref="N51:N72" ca="1" si="14">K51*$N$49</f>
        <v>36.258762292308482</v>
      </c>
      <c r="Q51" s="65"/>
    </row>
    <row r="52" spans="1:24" x14ac:dyDescent="0.25">
      <c r="A52" s="80">
        <v>2015</v>
      </c>
      <c r="B52" s="25">
        <f t="shared" si="12"/>
        <v>3396453</v>
      </c>
      <c r="C52" s="25">
        <f ca="1">'EV Adoption'!F10</f>
        <v>5323.8596542009309</v>
      </c>
      <c r="D52" s="64">
        <v>0.9</v>
      </c>
      <c r="E52" s="472">
        <v>0.1</v>
      </c>
      <c r="F52" s="17">
        <v>0.25</v>
      </c>
      <c r="G52" s="17">
        <v>0.25</v>
      </c>
      <c r="H52" s="363">
        <v>0.4</v>
      </c>
      <c r="I52" s="91">
        <f t="shared" ref="I52:I72" ca="1" si="15">SUMPRODUCT($C$42:$H$42,C52:H52)+$B$42</f>
        <v>138.07976733047417</v>
      </c>
      <c r="J52" s="91">
        <f t="shared" ref="J52:J72" ca="1" si="16">SUMPRODUCT($C$43:$H$43,C52:H52)+$B$43</f>
        <v>118.82551833337379</v>
      </c>
      <c r="K52" s="358">
        <f t="shared" ref="K52:K72" ca="1" si="17">SUMPRODUCT($C$44:$H$44,C52:H52)+$B$44</f>
        <v>53.255208226044374</v>
      </c>
      <c r="L52" s="93">
        <f t="shared" ref="L52:L72" ca="1" si="18">I52</f>
        <v>138.07976733047417</v>
      </c>
      <c r="M52" s="93">
        <f t="shared" ca="1" si="13"/>
        <v>106.94296650003642</v>
      </c>
      <c r="N52" s="94">
        <f t="shared" ca="1" si="14"/>
        <v>45.266926992137719</v>
      </c>
      <c r="Q52" s="65"/>
    </row>
    <row r="53" spans="1:24" x14ac:dyDescent="0.25">
      <c r="A53" s="80">
        <v>2016</v>
      </c>
      <c r="B53" s="25">
        <f t="shared" si="12"/>
        <v>3501908</v>
      </c>
      <c r="C53" s="25">
        <f ca="1">'EV Adoption'!F11</f>
        <v>7596.8825193441789</v>
      </c>
      <c r="D53" s="64">
        <v>0.9</v>
      </c>
      <c r="E53" s="472">
        <v>0.1</v>
      </c>
      <c r="F53" s="17">
        <v>0.25</v>
      </c>
      <c r="G53" s="17">
        <v>0.25</v>
      </c>
      <c r="H53" s="363">
        <v>0.4</v>
      </c>
      <c r="I53" s="91">
        <f t="shared" ca="1" si="15"/>
        <v>194.01007846326138</v>
      </c>
      <c r="J53" s="91">
        <f t="shared" ca="1" si="16"/>
        <v>155.20945749145608</v>
      </c>
      <c r="K53" s="358">
        <f t="shared" ca="1" si="17"/>
        <v>68.267765936141927</v>
      </c>
      <c r="L53" s="93">
        <f t="shared" ca="1" si="18"/>
        <v>194.01007846326138</v>
      </c>
      <c r="M53" s="93">
        <f t="shared" ca="1" si="13"/>
        <v>139.68851174231048</v>
      </c>
      <c r="N53" s="94">
        <f t="shared" ca="1" si="14"/>
        <v>58.027601045720637</v>
      </c>
      <c r="O53" s="93">
        <f t="shared" ref="O53:O72" ca="1" si="19">L16-L53</f>
        <v>126.75644267092503</v>
      </c>
      <c r="P53" s="93">
        <f t="shared" ref="P53:P72" ca="1" si="20">M16-M53</f>
        <v>72.803760074492772</v>
      </c>
      <c r="Q53" s="94">
        <f t="shared" ref="Q53:Q72" ca="1" si="21">N16-N53</f>
        <v>51.782149955075603</v>
      </c>
    </row>
    <row r="54" spans="1:24" x14ac:dyDescent="0.25">
      <c r="A54" s="80">
        <v>2017</v>
      </c>
      <c r="B54" s="25">
        <f t="shared" si="12"/>
        <v>3589973</v>
      </c>
      <c r="C54" s="25">
        <f ca="1">'EV Adoption'!F12</f>
        <v>10635.635527081849</v>
      </c>
      <c r="D54" s="64">
        <v>0.9</v>
      </c>
      <c r="E54" s="472">
        <v>0.1</v>
      </c>
      <c r="F54" s="17">
        <v>0.25</v>
      </c>
      <c r="G54" s="17">
        <v>0.25</v>
      </c>
      <c r="H54" s="363">
        <v>0.4</v>
      </c>
      <c r="I54" s="91">
        <f t="shared" ca="1" si="15"/>
        <v>268.7820500895773</v>
      </c>
      <c r="J54" s="91">
        <f t="shared" ca="1" si="16"/>
        <v>203.85032522993311</v>
      </c>
      <c r="K54" s="358">
        <f t="shared" ca="1" si="17"/>
        <v>88.337715779131941</v>
      </c>
      <c r="L54" s="93">
        <f t="shared" ca="1" si="18"/>
        <v>268.7820500895773</v>
      </c>
      <c r="M54" s="93">
        <f t="shared" ca="1" si="13"/>
        <v>183.46529270693981</v>
      </c>
      <c r="N54" s="94">
        <f t="shared" ca="1" si="14"/>
        <v>75.087058412262152</v>
      </c>
      <c r="O54" s="93">
        <f t="shared" ca="1" si="19"/>
        <v>179.89960210077743</v>
      </c>
      <c r="P54" s="93">
        <f t="shared" ca="1" si="20"/>
        <v>110.36559875623436</v>
      </c>
      <c r="Q54" s="94">
        <f t="shared" ca="1" si="21"/>
        <v>76.711403401488937</v>
      </c>
    </row>
    <row r="55" spans="1:24" x14ac:dyDescent="0.25">
      <c r="A55" s="80">
        <v>2018</v>
      </c>
      <c r="B55" s="25">
        <f t="shared" si="12"/>
        <v>3657223</v>
      </c>
      <c r="C55" s="25">
        <f ca="1">'EV Adoption'!F13</f>
        <v>14722.497567207904</v>
      </c>
      <c r="D55" s="64">
        <v>0.9</v>
      </c>
      <c r="E55" s="472">
        <v>0.1</v>
      </c>
      <c r="F55" s="17">
        <v>0.25</v>
      </c>
      <c r="G55" s="17">
        <v>0.25</v>
      </c>
      <c r="H55" s="363">
        <v>0.4</v>
      </c>
      <c r="I55" s="91">
        <f t="shared" ca="1" si="15"/>
        <v>369.34393574690444</v>
      </c>
      <c r="J55" s="91">
        <f t="shared" ca="1" si="16"/>
        <v>269.26811846715668</v>
      </c>
      <c r="K55" s="358">
        <f t="shared" ca="1" si="17"/>
        <v>115.33007611631359</v>
      </c>
      <c r="L55" s="93">
        <f t="shared" ca="1" si="18"/>
        <v>369.34393574690444</v>
      </c>
      <c r="M55" s="93">
        <f t="shared" ca="1" si="13"/>
        <v>242.34130662044103</v>
      </c>
      <c r="N55" s="94">
        <f t="shared" ca="1" si="14"/>
        <v>98.030564698866556</v>
      </c>
      <c r="O55" s="93">
        <f t="shared" ca="1" si="19"/>
        <v>251.37259132142049</v>
      </c>
      <c r="P55" s="93">
        <f t="shared" ca="1" si="20"/>
        <v>160.88304860321418</v>
      </c>
      <c r="Q55" s="94">
        <f t="shared" ca="1" si="21"/>
        <v>110.23911010861571</v>
      </c>
    </row>
    <row r="56" spans="1:24" x14ac:dyDescent="0.25">
      <c r="A56" s="80">
        <v>2019</v>
      </c>
      <c r="B56" s="25">
        <f t="shared" si="12"/>
        <v>3726401</v>
      </c>
      <c r="C56" s="25">
        <f ca="1">'EV Adoption'!F14</f>
        <v>18395.331100000923</v>
      </c>
      <c r="D56" s="64">
        <v>0.9</v>
      </c>
      <c r="E56" s="472">
        <v>0.1</v>
      </c>
      <c r="F56" s="17">
        <v>0.25</v>
      </c>
      <c r="G56" s="17">
        <v>0.25</v>
      </c>
      <c r="H56" s="363">
        <v>0.4</v>
      </c>
      <c r="I56" s="91">
        <f t="shared" ca="1" si="15"/>
        <v>459.71817939319521</v>
      </c>
      <c r="J56" s="91">
        <f t="shared" ca="1" si="16"/>
        <v>328.05861892544567</v>
      </c>
      <c r="K56" s="358">
        <f t="shared" ca="1" si="17"/>
        <v>139.58791628861735</v>
      </c>
      <c r="L56" s="93">
        <f t="shared" ca="1" si="18"/>
        <v>459.71817939319521</v>
      </c>
      <c r="M56" s="93">
        <f t="shared" ca="1" si="13"/>
        <v>295.25275703290112</v>
      </c>
      <c r="N56" s="94">
        <f t="shared" ca="1" si="14"/>
        <v>118.64972884532474</v>
      </c>
      <c r="O56" s="93">
        <f t="shared" ca="1" si="19"/>
        <v>315.60485287591951</v>
      </c>
      <c r="P56" s="93">
        <f t="shared" ca="1" si="20"/>
        <v>206.28271758334319</v>
      </c>
      <c r="Q56" s="94">
        <f t="shared" ca="1" si="21"/>
        <v>140.3702190774388</v>
      </c>
    </row>
    <row r="57" spans="1:24" x14ac:dyDescent="0.25">
      <c r="A57" s="86">
        <v>2020</v>
      </c>
      <c r="B57" s="100">
        <f t="shared" si="12"/>
        <v>3824282</v>
      </c>
      <c r="C57" s="100">
        <f ca="1">'EV Adoption'!F15</f>
        <v>31799.424526346502</v>
      </c>
      <c r="D57" s="34">
        <f>D56-(D$56-D$72)/($A$72-$A$57)</f>
        <v>0.88</v>
      </c>
      <c r="E57" s="473">
        <f t="shared" ref="E57:F57" si="22">E56-(E$56-E$72)/($A$72-$A$57)</f>
        <v>9.4E-2</v>
      </c>
      <c r="F57" s="34">
        <f t="shared" si="22"/>
        <v>0.23666666666666666</v>
      </c>
      <c r="G57" s="34">
        <f>G56-(G$56-G$72)/($A$72-$A$57)</f>
        <v>0.25266666666666665</v>
      </c>
      <c r="H57" s="474">
        <f>1-SUM(E57:G57)</f>
        <v>0.41666666666666674</v>
      </c>
      <c r="I57" s="102">
        <f t="shared" ca="1" si="15"/>
        <v>793.70942653135853</v>
      </c>
      <c r="J57" s="102">
        <f t="shared" ca="1" si="16"/>
        <v>545.38204571352048</v>
      </c>
      <c r="K57" s="359">
        <f t="shared" ca="1" si="17"/>
        <v>240.41726350833085</v>
      </c>
      <c r="L57" s="31">
        <f t="shared" ca="1" si="18"/>
        <v>793.70942653135853</v>
      </c>
      <c r="M57" s="31">
        <f t="shared" ca="1" si="13"/>
        <v>490.84384114216846</v>
      </c>
      <c r="N57" s="90">
        <f t="shared" ca="1" si="14"/>
        <v>204.35467398208121</v>
      </c>
      <c r="O57" s="31">
        <f t="shared" ca="1" si="19"/>
        <v>550.02366251773765</v>
      </c>
      <c r="P57" s="31">
        <f t="shared" ca="1" si="20"/>
        <v>371.91322448017763</v>
      </c>
      <c r="Q57" s="90">
        <f t="shared" ca="1" si="21"/>
        <v>253.99992222251316</v>
      </c>
      <c r="V57" s="14"/>
      <c r="W57" s="14"/>
      <c r="X57" s="14"/>
    </row>
    <row r="58" spans="1:24" x14ac:dyDescent="0.25">
      <c r="A58" s="80">
        <v>2021</v>
      </c>
      <c r="B58" s="25">
        <f t="shared" si="12"/>
        <v>3904027.400000006</v>
      </c>
      <c r="C58" s="25">
        <f ca="1">'EV Adoption'!F16</f>
        <v>43905.899241031817</v>
      </c>
      <c r="D58" s="92">
        <f t="shared" ref="D58:D71" si="23">D57-(D$56-D$72)/($A$72-$A$57)</f>
        <v>0.86</v>
      </c>
      <c r="E58" s="475">
        <f t="shared" ref="E58:E71" si="24">E57-(E$56-E$72)/($A$72-$A$57)</f>
        <v>8.7999999999999995E-2</v>
      </c>
      <c r="F58" s="92">
        <f t="shared" ref="F58:F71" si="25">F57-(F$56-F$72)/($A$72-$A$57)</f>
        <v>0.22333333333333333</v>
      </c>
      <c r="G58" s="92">
        <f t="shared" ref="G58:G71" si="26">G57-(G$56-G$72)/($A$72-$A$57)</f>
        <v>0.2553333333333333</v>
      </c>
      <c r="H58" s="476">
        <f>1-SUM(E58:G58)</f>
        <v>0.43333333333333335</v>
      </c>
      <c r="I58" s="103">
        <f t="shared" ca="1" si="15"/>
        <v>1095.7712903853328</v>
      </c>
      <c r="J58" s="103">
        <f t="shared" ca="1" si="16"/>
        <v>741.93468265190336</v>
      </c>
      <c r="K58" s="360">
        <f t="shared" ca="1" si="17"/>
        <v>332.67627204239517</v>
      </c>
      <c r="L58" s="93">
        <f t="shared" ca="1" si="18"/>
        <v>1095.7712903853328</v>
      </c>
      <c r="M58" s="93">
        <f t="shared" ca="1" si="13"/>
        <v>667.74121438671307</v>
      </c>
      <c r="N58" s="94">
        <f t="shared" ca="1" si="14"/>
        <v>282.77483123603588</v>
      </c>
      <c r="O58" s="93">
        <f t="shared" ca="1" si="19"/>
        <v>761.74909829951298</v>
      </c>
      <c r="P58" s="93">
        <f t="shared" ca="1" si="20"/>
        <v>521.50394644099345</v>
      </c>
      <c r="Q58" s="94">
        <f t="shared" ca="1" si="21"/>
        <v>356.98425022277775</v>
      </c>
      <c r="V58" s="14"/>
      <c r="W58" s="14"/>
      <c r="X58" s="14"/>
    </row>
    <row r="59" spans="1:24" x14ac:dyDescent="0.25">
      <c r="A59" s="80">
        <v>2022</v>
      </c>
      <c r="B59" s="25">
        <f t="shared" si="12"/>
        <v>3978905.9333333075</v>
      </c>
      <c r="C59" s="25">
        <f ca="1">'EV Adoption'!F17</f>
        <v>60522.151647698636</v>
      </c>
      <c r="D59" s="92">
        <f t="shared" si="23"/>
        <v>0.84</v>
      </c>
      <c r="E59" s="475">
        <f t="shared" si="24"/>
        <v>8.199999999999999E-2</v>
      </c>
      <c r="F59" s="92">
        <f t="shared" si="25"/>
        <v>0.21</v>
      </c>
      <c r="G59" s="92">
        <f t="shared" si="26"/>
        <v>0.25799999999999995</v>
      </c>
      <c r="H59" s="476">
        <f t="shared" ref="H59:H71" si="27">1-SUM(E59:G59)</f>
        <v>0.45000000000000007</v>
      </c>
      <c r="I59" s="103">
        <f t="shared" ca="1" si="15"/>
        <v>1508.8013601998441</v>
      </c>
      <c r="J59" s="103">
        <f t="shared" ca="1" si="16"/>
        <v>1010.6746608078987</v>
      </c>
      <c r="K59" s="360">
        <f t="shared" ca="1" si="17"/>
        <v>454.72085770320632</v>
      </c>
      <c r="L59" s="93">
        <f t="shared" ca="1" si="18"/>
        <v>1508.8013601998441</v>
      </c>
      <c r="M59" s="93">
        <f t="shared" ca="1" si="13"/>
        <v>909.60719472710889</v>
      </c>
      <c r="N59" s="94">
        <f t="shared" ca="1" si="14"/>
        <v>386.51272904772537</v>
      </c>
      <c r="O59" s="93">
        <f t="shared" ca="1" si="19"/>
        <v>1052.3436735828864</v>
      </c>
      <c r="P59" s="93">
        <f t="shared" ca="1" si="20"/>
        <v>726.83975256145891</v>
      </c>
      <c r="Q59" s="94">
        <f t="shared" ca="1" si="21"/>
        <v>496.96579082443333</v>
      </c>
      <c r="V59" s="14"/>
      <c r="W59" s="14"/>
      <c r="X59" s="14"/>
    </row>
    <row r="60" spans="1:24" x14ac:dyDescent="0.25">
      <c r="A60" s="80">
        <v>2023</v>
      </c>
      <c r="B60" s="25">
        <f t="shared" si="12"/>
        <v>4058431.2755555511</v>
      </c>
      <c r="C60" s="25">
        <f ca="1">'EV Adoption'!F18</f>
        <v>83492.901111695246</v>
      </c>
      <c r="D60" s="92">
        <f t="shared" si="23"/>
        <v>0.82</v>
      </c>
      <c r="E60" s="475">
        <f t="shared" si="24"/>
        <v>7.5999999999999984E-2</v>
      </c>
      <c r="F60" s="92">
        <f t="shared" si="25"/>
        <v>0.19666666666666666</v>
      </c>
      <c r="G60" s="92">
        <f t="shared" si="26"/>
        <v>0.2606666666666666</v>
      </c>
      <c r="H60" s="476">
        <f t="shared" si="27"/>
        <v>0.46666666666666679</v>
      </c>
      <c r="I60" s="103">
        <f t="shared" ca="1" si="15"/>
        <v>2078.1910526820466</v>
      </c>
      <c r="J60" s="103">
        <f t="shared" ca="1" si="16"/>
        <v>1381.1301288780394</v>
      </c>
      <c r="K60" s="360">
        <f t="shared" ca="1" si="17"/>
        <v>618.73477647312211</v>
      </c>
      <c r="L60" s="93">
        <f t="shared" ca="1" si="18"/>
        <v>2078.1910526820466</v>
      </c>
      <c r="M60" s="93">
        <f t="shared" ca="1" si="13"/>
        <v>1243.0171159902354</v>
      </c>
      <c r="N60" s="94">
        <f t="shared" ca="1" si="14"/>
        <v>525.92456000215373</v>
      </c>
      <c r="O60" s="93">
        <f t="shared" ca="1" si="19"/>
        <v>1454.068718948663</v>
      </c>
      <c r="P60" s="93">
        <f t="shared" ca="1" si="20"/>
        <v>1010.7231052456784</v>
      </c>
      <c r="Q60" s="94">
        <f t="shared" ca="1" si="21"/>
        <v>689.07821118607296</v>
      </c>
    </row>
    <row r="61" spans="1:24" x14ac:dyDescent="0.25">
      <c r="A61" s="80">
        <v>2024</v>
      </c>
      <c r="B61" s="25">
        <f t="shared" si="12"/>
        <v>4142541.9259259403</v>
      </c>
      <c r="C61" s="25">
        <f ca="1">'EV Adoption'!F19</f>
        <v>115265.39321150047</v>
      </c>
      <c r="D61" s="92">
        <f t="shared" si="23"/>
        <v>0.79999999999999993</v>
      </c>
      <c r="E61" s="475">
        <f t="shared" si="24"/>
        <v>6.9999999999999979E-2</v>
      </c>
      <c r="F61" s="92">
        <f t="shared" si="25"/>
        <v>0.18333333333333332</v>
      </c>
      <c r="G61" s="92">
        <f t="shared" si="26"/>
        <v>0.26333333333333325</v>
      </c>
      <c r="H61" s="476">
        <f t="shared" si="27"/>
        <v>0.48333333333333339</v>
      </c>
      <c r="I61" s="103">
        <f t="shared" ca="1" si="15"/>
        <v>2864.1576268492759</v>
      </c>
      <c r="J61" s="103">
        <f t="shared" ca="1" si="16"/>
        <v>1892.4737830976751</v>
      </c>
      <c r="K61" s="360">
        <f t="shared" ca="1" si="17"/>
        <v>840.88126896053836</v>
      </c>
      <c r="L61" s="93">
        <f t="shared" ca="1" si="18"/>
        <v>2864.1576268492759</v>
      </c>
      <c r="M61" s="93">
        <f t="shared" ca="1" si="13"/>
        <v>1703.2264047879075</v>
      </c>
      <c r="N61" s="94">
        <f t="shared" ca="1" si="14"/>
        <v>714.74907861645761</v>
      </c>
      <c r="O61" s="93">
        <f t="shared" ca="1" si="19"/>
        <v>2009.7228302715134</v>
      </c>
      <c r="P61" s="93">
        <f t="shared" ca="1" si="20"/>
        <v>1403.4042562908066</v>
      </c>
      <c r="Q61" s="94">
        <f t="shared" ca="1" si="21"/>
        <v>953.39816943560754</v>
      </c>
    </row>
    <row r="62" spans="1:24" x14ac:dyDescent="0.25">
      <c r="A62" s="80">
        <v>2025</v>
      </c>
      <c r="B62" s="25">
        <f t="shared" si="12"/>
        <v>4224901.3547654152</v>
      </c>
      <c r="C62" s="25">
        <f ca="1">'EV Adoption'!F20</f>
        <v>158997.12263173264</v>
      </c>
      <c r="D62" s="92">
        <f t="shared" si="23"/>
        <v>0.77999999999999992</v>
      </c>
      <c r="E62" s="475">
        <f t="shared" si="24"/>
        <v>6.3999999999999974E-2</v>
      </c>
      <c r="F62" s="92">
        <f t="shared" si="25"/>
        <v>0.16999999999999998</v>
      </c>
      <c r="G62" s="92">
        <f t="shared" si="26"/>
        <v>0.2659999999999999</v>
      </c>
      <c r="H62" s="476">
        <f t="shared" si="27"/>
        <v>0.50000000000000011</v>
      </c>
      <c r="I62" s="103">
        <f t="shared" ca="1" si="15"/>
        <v>3944.3948282502342</v>
      </c>
      <c r="J62" s="103">
        <f t="shared" ca="1" si="16"/>
        <v>2595.2471715782804</v>
      </c>
      <c r="K62" s="360">
        <f t="shared" ca="1" si="17"/>
        <v>1142.014534170255</v>
      </c>
      <c r="L62" s="93">
        <f t="shared" ca="1" si="18"/>
        <v>3944.3948282502342</v>
      </c>
      <c r="M62" s="93">
        <f t="shared" ca="1" si="13"/>
        <v>2335.7224544204523</v>
      </c>
      <c r="N62" s="94">
        <f t="shared" ca="1" si="14"/>
        <v>970.71235404471679</v>
      </c>
      <c r="O62" s="93">
        <f t="shared" ca="1" si="19"/>
        <v>2774.5257779626254</v>
      </c>
      <c r="P62" s="93">
        <f t="shared" ca="1" si="20"/>
        <v>1943.9128029296849</v>
      </c>
      <c r="Q62" s="94">
        <f t="shared" ca="1" si="21"/>
        <v>1315.8290493123955</v>
      </c>
      <c r="V62" s="14"/>
      <c r="W62" s="14"/>
      <c r="X62" s="14"/>
    </row>
    <row r="63" spans="1:24" x14ac:dyDescent="0.25">
      <c r="A63" s="80">
        <v>2026</v>
      </c>
      <c r="B63" s="25">
        <f t="shared" si="12"/>
        <v>4301998.2176460624</v>
      </c>
      <c r="C63" s="25">
        <f ca="1">'EV Adoption'!F21</f>
        <v>215976.36748273263</v>
      </c>
      <c r="D63" s="92">
        <f t="shared" si="23"/>
        <v>0.7599999999999999</v>
      </c>
      <c r="E63" s="475">
        <f t="shared" si="24"/>
        <v>5.7999999999999975E-2</v>
      </c>
      <c r="F63" s="92">
        <f t="shared" si="25"/>
        <v>0.15666666666666665</v>
      </c>
      <c r="G63" s="92">
        <f t="shared" si="26"/>
        <v>0.26866666666666655</v>
      </c>
      <c r="H63" s="476">
        <f t="shared" si="27"/>
        <v>0.51666666666666683</v>
      </c>
      <c r="I63" s="103">
        <f t="shared" ca="1" si="15"/>
        <v>5350.6022040570469</v>
      </c>
      <c r="J63" s="103">
        <f t="shared" ca="1" si="16"/>
        <v>3510.0715705525427</v>
      </c>
      <c r="K63" s="360">
        <f t="shared" ca="1" si="17"/>
        <v>1530.64321923237</v>
      </c>
      <c r="L63" s="93">
        <f t="shared" ca="1" si="18"/>
        <v>5350.6022040570469</v>
      </c>
      <c r="M63" s="93">
        <f t="shared" ca="1" si="13"/>
        <v>3159.0644134972886</v>
      </c>
      <c r="N63" s="94">
        <f t="shared" ca="1" si="14"/>
        <v>1301.0467363475145</v>
      </c>
      <c r="O63" s="93">
        <f t="shared" ca="1" si="19"/>
        <v>3771.0075829988609</v>
      </c>
      <c r="P63" s="93">
        <f t="shared" ca="1" si="20"/>
        <v>2648.1730715009885</v>
      </c>
      <c r="Q63" s="94">
        <f t="shared" ca="1" si="21"/>
        <v>1786.9395977466315</v>
      </c>
    </row>
    <row r="64" spans="1:24" x14ac:dyDescent="0.25">
      <c r="A64" s="80">
        <v>2027</v>
      </c>
      <c r="B64" s="25">
        <f t="shared" si="12"/>
        <v>4382996.1181607544</v>
      </c>
      <c r="C64" s="25">
        <f ca="1">'EV Adoption'!F22</f>
        <v>293542.10688053689</v>
      </c>
      <c r="D64" s="92">
        <f t="shared" si="23"/>
        <v>0.73999999999999988</v>
      </c>
      <c r="E64" s="475">
        <f t="shared" si="24"/>
        <v>5.1999999999999977E-2</v>
      </c>
      <c r="F64" s="92">
        <f t="shared" si="25"/>
        <v>0.14333333333333331</v>
      </c>
      <c r="G64" s="92">
        <f t="shared" si="26"/>
        <v>0.2713333333333332</v>
      </c>
      <c r="H64" s="476">
        <f t="shared" si="27"/>
        <v>0.53333333333333344</v>
      </c>
      <c r="I64" s="103">
        <f t="shared" ca="1" si="15"/>
        <v>7263.3636769620471</v>
      </c>
      <c r="J64" s="103">
        <f t="shared" ca="1" si="16"/>
        <v>4754.4209279226425</v>
      </c>
      <c r="K64" s="360">
        <f t="shared" ca="1" si="17"/>
        <v>2055.2388328159159</v>
      </c>
      <c r="L64" s="93">
        <f t="shared" ca="1" si="18"/>
        <v>7263.3636769620471</v>
      </c>
      <c r="M64" s="93">
        <f t="shared" ca="1" si="13"/>
        <v>4278.9788351303787</v>
      </c>
      <c r="N64" s="94">
        <f t="shared" ca="1" si="14"/>
        <v>1746.9530078935284</v>
      </c>
      <c r="O64" s="93">
        <f t="shared" ca="1" si="19"/>
        <v>5127.515806443188</v>
      </c>
      <c r="P64" s="93">
        <f t="shared" ca="1" si="20"/>
        <v>3606.901730632705</v>
      </c>
      <c r="Q64" s="94">
        <f t="shared" ca="1" si="21"/>
        <v>2426.9371662261619</v>
      </c>
    </row>
    <row r="65" spans="1:17" x14ac:dyDescent="0.25">
      <c r="A65" s="80">
        <v>2028</v>
      </c>
      <c r="B65" s="25">
        <f t="shared" si="12"/>
        <v>4464980.2554893494</v>
      </c>
      <c r="C65" s="25">
        <f ca="1">'EV Adoption'!F23</f>
        <v>398916.66388670215</v>
      </c>
      <c r="D65" s="92">
        <f t="shared" si="23"/>
        <v>0.71999999999999986</v>
      </c>
      <c r="E65" s="475">
        <f t="shared" si="24"/>
        <v>4.5999999999999978E-2</v>
      </c>
      <c r="F65" s="92">
        <f t="shared" si="25"/>
        <v>0.12999999999999998</v>
      </c>
      <c r="G65" s="92">
        <f t="shared" si="26"/>
        <v>0.27399999999999985</v>
      </c>
      <c r="H65" s="476">
        <f t="shared" si="27"/>
        <v>0.55000000000000016</v>
      </c>
      <c r="I65" s="103">
        <f t="shared" ca="1" si="15"/>
        <v>9860.3927148449002</v>
      </c>
      <c r="J65" s="103">
        <f t="shared" ca="1" si="16"/>
        <v>6443.9018954655476</v>
      </c>
      <c r="K65" s="360">
        <f t="shared" ca="1" si="17"/>
        <v>2763.5024092682761</v>
      </c>
      <c r="L65" s="93">
        <f t="shared" ca="1" si="18"/>
        <v>9860.3927148449002</v>
      </c>
      <c r="M65" s="93">
        <f t="shared" ca="1" si="13"/>
        <v>5799.5117059189934</v>
      </c>
      <c r="N65" s="94">
        <f t="shared" ca="1" si="14"/>
        <v>2348.9770478780347</v>
      </c>
      <c r="O65" s="93">
        <f t="shared" ca="1" si="19"/>
        <v>6970.3578727347958</v>
      </c>
      <c r="P65" s="93">
        <f t="shared" ca="1" si="20"/>
        <v>4909.3734706516925</v>
      </c>
      <c r="Q65" s="94">
        <f t="shared" ca="1" si="21"/>
        <v>3295.07208592794</v>
      </c>
    </row>
    <row r="66" spans="1:17" x14ac:dyDescent="0.25">
      <c r="A66" s="80">
        <v>2029</v>
      </c>
      <c r="B66" s="25">
        <f t="shared" si="12"/>
        <v>4545761.9585159421</v>
      </c>
      <c r="C66" s="25">
        <f ca="1">'EV Adoption'!F24</f>
        <v>541792.065102219</v>
      </c>
      <c r="D66" s="92">
        <f t="shared" si="23"/>
        <v>0.69999999999999984</v>
      </c>
      <c r="E66" s="475">
        <f t="shared" si="24"/>
        <v>3.999999999999998E-2</v>
      </c>
      <c r="F66" s="92">
        <f t="shared" si="25"/>
        <v>0.11666666666666664</v>
      </c>
      <c r="G66" s="92">
        <f t="shared" si="26"/>
        <v>0.27666666666666651</v>
      </c>
      <c r="H66" s="476">
        <f t="shared" si="27"/>
        <v>0.56666666666666687</v>
      </c>
      <c r="I66" s="103">
        <f t="shared" ca="1" si="15"/>
        <v>13380.172648257791</v>
      </c>
      <c r="J66" s="103">
        <f t="shared" ca="1" si="16"/>
        <v>8733.6533024366017</v>
      </c>
      <c r="K66" s="360">
        <f t="shared" ca="1" si="17"/>
        <v>3719.4465508850308</v>
      </c>
      <c r="L66" s="93">
        <f t="shared" ca="1" si="18"/>
        <v>13380.172648257791</v>
      </c>
      <c r="M66" s="93">
        <f t="shared" ca="1" si="13"/>
        <v>7860.2879721929421</v>
      </c>
      <c r="N66" s="94">
        <f t="shared" ca="1" si="14"/>
        <v>3161.529568252276</v>
      </c>
      <c r="O66" s="93">
        <f t="shared" ca="1" si="19"/>
        <v>9469.0325577015792</v>
      </c>
      <c r="P66" s="93">
        <f t="shared" ca="1" si="20"/>
        <v>6675.3908351534974</v>
      </c>
      <c r="Q66" s="94">
        <f t="shared" ca="1" si="21"/>
        <v>4470.8555862708254</v>
      </c>
    </row>
    <row r="67" spans="1:17" x14ac:dyDescent="0.25">
      <c r="A67" s="80">
        <v>2030</v>
      </c>
      <c r="B67" s="25">
        <f t="shared" si="12"/>
        <v>4625596.781647563</v>
      </c>
      <c r="C67" s="25">
        <f ca="1">'EV Adoption'!F25</f>
        <v>735456.57873656484</v>
      </c>
      <c r="D67" s="92">
        <f t="shared" si="23"/>
        <v>0.67999999999999983</v>
      </c>
      <c r="E67" s="475">
        <f t="shared" si="24"/>
        <v>3.3999999999999982E-2</v>
      </c>
      <c r="F67" s="92">
        <f t="shared" si="25"/>
        <v>0.1033333333333333</v>
      </c>
      <c r="G67" s="92">
        <f t="shared" si="26"/>
        <v>0.27933333333333316</v>
      </c>
      <c r="H67" s="476">
        <f t="shared" si="27"/>
        <v>0.58333333333333359</v>
      </c>
      <c r="I67" s="103">
        <f t="shared" ca="1" si="15"/>
        <v>18149.676420046664</v>
      </c>
      <c r="J67" s="103">
        <f t="shared" ca="1" si="16"/>
        <v>11836.378483001094</v>
      </c>
      <c r="K67" s="360">
        <f t="shared" ca="1" si="17"/>
        <v>5010.8358360262218</v>
      </c>
      <c r="L67" s="93">
        <f t="shared" ca="1" si="18"/>
        <v>18149.676420046664</v>
      </c>
      <c r="M67" s="93">
        <f t="shared" ca="1" si="13"/>
        <v>10652.740634700984</v>
      </c>
      <c r="N67" s="94">
        <f t="shared" ca="1" si="14"/>
        <v>4259.2104606222883</v>
      </c>
      <c r="O67" s="93">
        <f t="shared" ca="1" si="19"/>
        <v>12855.931422686186</v>
      </c>
      <c r="P67" s="93">
        <f t="shared" ca="1" si="20"/>
        <v>9069.2092886569862</v>
      </c>
      <c r="Q67" s="94">
        <f t="shared" ca="1" si="21"/>
        <v>6063.301662539875</v>
      </c>
    </row>
    <row r="68" spans="1:17" x14ac:dyDescent="0.25">
      <c r="A68" s="80">
        <v>2031</v>
      </c>
      <c r="B68" s="25">
        <f t="shared" si="12"/>
        <v>4706047.6971390545</v>
      </c>
      <c r="C68" s="25">
        <f ca="1">'EV Adoption'!F26</f>
        <v>859511.29590881511</v>
      </c>
      <c r="D68" s="92">
        <f t="shared" si="23"/>
        <v>0.65999999999999981</v>
      </c>
      <c r="E68" s="475">
        <f t="shared" si="24"/>
        <v>2.799999999999998E-2</v>
      </c>
      <c r="F68" s="92">
        <f t="shared" si="25"/>
        <v>8.9999999999999969E-2</v>
      </c>
      <c r="G68" s="92">
        <f t="shared" si="26"/>
        <v>0.28199999999999981</v>
      </c>
      <c r="H68" s="476">
        <f t="shared" si="27"/>
        <v>0.60000000000000031</v>
      </c>
      <c r="I68" s="103">
        <f t="shared" ca="1" si="15"/>
        <v>21206.352030835234</v>
      </c>
      <c r="J68" s="103">
        <f t="shared" ca="1" si="16"/>
        <v>13824.869997850232</v>
      </c>
      <c r="K68" s="360">
        <f t="shared" ca="1" si="17"/>
        <v>5842.4756383968142</v>
      </c>
      <c r="L68" s="93">
        <f t="shared" ca="1" si="18"/>
        <v>21206.352030835234</v>
      </c>
      <c r="M68" s="93">
        <f t="shared" ca="1" si="13"/>
        <v>12442.382998065208</v>
      </c>
      <c r="N68" s="94">
        <f t="shared" ca="1" si="14"/>
        <v>4966.104292637292</v>
      </c>
      <c r="O68" s="93">
        <f t="shared" ca="1" si="19"/>
        <v>15025.461024079737</v>
      </c>
      <c r="P68" s="93">
        <f t="shared" ca="1" si="20"/>
        <v>10602.585337423985</v>
      </c>
      <c r="Q68" s="94">
        <f t="shared" ca="1" si="21"/>
        <v>7084.6844592537545</v>
      </c>
    </row>
    <row r="69" spans="1:17" x14ac:dyDescent="0.25">
      <c r="A69" s="80">
        <v>2032</v>
      </c>
      <c r="B69" s="25">
        <f t="shared" si="12"/>
        <v>4787446.6138616502</v>
      </c>
      <c r="C69" s="25">
        <f ca="1">'EV Adoption'!F27</f>
        <v>1004396.5384761947</v>
      </c>
      <c r="D69" s="92">
        <f t="shared" si="23"/>
        <v>0.63999999999999979</v>
      </c>
      <c r="E69" s="475">
        <f t="shared" si="24"/>
        <v>2.1999999999999978E-2</v>
      </c>
      <c r="F69" s="92">
        <f t="shared" si="25"/>
        <v>7.6666666666666633E-2</v>
      </c>
      <c r="G69" s="92">
        <f t="shared" si="26"/>
        <v>0.28466666666666646</v>
      </c>
      <c r="H69" s="476">
        <f t="shared" si="27"/>
        <v>0.61666666666666692</v>
      </c>
      <c r="I69" s="103">
        <f t="shared" ca="1" si="15"/>
        <v>24775.586395112437</v>
      </c>
      <c r="J69" s="103">
        <f t="shared" ca="1" si="16"/>
        <v>16146.792636613525</v>
      </c>
      <c r="K69" s="360">
        <f t="shared" ca="1" si="17"/>
        <v>6811.6941116297085</v>
      </c>
      <c r="L69" s="93">
        <f t="shared" ca="1" si="18"/>
        <v>24775.586395112437</v>
      </c>
      <c r="M69" s="93">
        <f t="shared" ca="1" si="13"/>
        <v>14532.113372952173</v>
      </c>
      <c r="N69" s="94">
        <f t="shared" ca="1" si="14"/>
        <v>5789.9399948852524</v>
      </c>
      <c r="O69" s="93">
        <f t="shared" ca="1" si="19"/>
        <v>17559.28477154642</v>
      </c>
      <c r="P69" s="93">
        <f t="shared" ca="1" si="20"/>
        <v>12393.446227030434</v>
      </c>
      <c r="Q69" s="94">
        <f t="shared" ca="1" si="21"/>
        <v>8276.9562507871669</v>
      </c>
    </row>
    <row r="70" spans="1:17" x14ac:dyDescent="0.25">
      <c r="A70" s="80">
        <v>2033</v>
      </c>
      <c r="B70" s="25">
        <f t="shared" si="12"/>
        <v>4868000.5334609151</v>
      </c>
      <c r="C70" s="25">
        <f ca="1">'EV Adoption'!F28</f>
        <v>1173161.708953544</v>
      </c>
      <c r="D70" s="92">
        <f t="shared" si="23"/>
        <v>0.61999999999999977</v>
      </c>
      <c r="E70" s="475">
        <f t="shared" si="24"/>
        <v>1.5999999999999976E-2</v>
      </c>
      <c r="F70" s="92">
        <f t="shared" si="25"/>
        <v>6.3333333333333297E-2</v>
      </c>
      <c r="G70" s="92">
        <f t="shared" si="26"/>
        <v>0.28733333333333311</v>
      </c>
      <c r="H70" s="476">
        <f t="shared" si="27"/>
        <v>0.63333333333333364</v>
      </c>
      <c r="I70" s="103">
        <f t="shared" ca="1" si="15"/>
        <v>28932.413527731173</v>
      </c>
      <c r="J70" s="103">
        <f t="shared" ca="1" si="16"/>
        <v>18850.957732106777</v>
      </c>
      <c r="K70" s="360">
        <f t="shared" ca="1" si="17"/>
        <v>7938.6315420094752</v>
      </c>
      <c r="L70" s="93">
        <f t="shared" ca="1" si="18"/>
        <v>28932.413527731173</v>
      </c>
      <c r="M70" s="93">
        <f t="shared" ca="1" si="13"/>
        <v>16965.861958896101</v>
      </c>
      <c r="N70" s="94">
        <f t="shared" ca="1" si="14"/>
        <v>6747.8368107080541</v>
      </c>
      <c r="O70" s="93">
        <f t="shared" ca="1" si="19"/>
        <v>20510.732068166806</v>
      </c>
      <c r="P70" s="93">
        <f t="shared" ca="1" si="20"/>
        <v>14479.485434059166</v>
      </c>
      <c r="Q70" s="94">
        <f t="shared" ca="1" si="21"/>
        <v>9665.1336567729049</v>
      </c>
    </row>
    <row r="71" spans="1:17" x14ac:dyDescent="0.25">
      <c r="A71" s="80">
        <v>2034</v>
      </c>
      <c r="B71" s="25">
        <f t="shared" si="12"/>
        <v>4948366.2671577334</v>
      </c>
      <c r="C71" s="25">
        <f ca="1">'EV Adoption'!F29</f>
        <v>1369856.5768522192</v>
      </c>
      <c r="D71" s="92">
        <f t="shared" si="23"/>
        <v>0.59999999999999976</v>
      </c>
      <c r="E71" s="475">
        <f t="shared" si="24"/>
        <v>9.9999999999999742E-3</v>
      </c>
      <c r="F71" s="92">
        <f t="shared" si="25"/>
        <v>4.9999999999999961E-2</v>
      </c>
      <c r="G71" s="92">
        <f t="shared" si="26"/>
        <v>0.28999999999999976</v>
      </c>
      <c r="H71" s="476">
        <f t="shared" si="27"/>
        <v>0.65000000000000036</v>
      </c>
      <c r="I71" s="103">
        <f t="shared" ca="1" si="15"/>
        <v>33776.482610518724</v>
      </c>
      <c r="J71" s="103">
        <f t="shared" ca="1" si="16"/>
        <v>22002.189342972328</v>
      </c>
      <c r="K71" s="360">
        <f t="shared" ca="1" si="17"/>
        <v>9250.035306095393</v>
      </c>
      <c r="L71" s="93">
        <f t="shared" ca="1" si="18"/>
        <v>33776.482610518724</v>
      </c>
      <c r="M71" s="93">
        <f t="shared" ca="1" si="13"/>
        <v>19801.970408675097</v>
      </c>
      <c r="N71" s="94">
        <f t="shared" ca="1" si="14"/>
        <v>7862.5300101810835</v>
      </c>
      <c r="O71" s="93">
        <f t="shared" ca="1" si="19"/>
        <v>23950.627211357678</v>
      </c>
      <c r="P71" s="93">
        <f t="shared" ca="1" si="20"/>
        <v>16910.761909894649</v>
      </c>
      <c r="Q71" s="94">
        <f t="shared" ca="1" si="21"/>
        <v>11282.440085066464</v>
      </c>
    </row>
    <row r="72" spans="1:17" x14ac:dyDescent="0.25">
      <c r="A72" s="82">
        <v>2035</v>
      </c>
      <c r="B72" s="101">
        <f t="shared" si="12"/>
        <v>5029033.1468343139</v>
      </c>
      <c r="C72" s="101">
        <f ca="1">'EV Adoption'!F30</f>
        <v>1599203.599932526</v>
      </c>
      <c r="D72" s="471">
        <f>Inputs!$H$10</f>
        <v>0.6</v>
      </c>
      <c r="E72" s="477">
        <v>0.01</v>
      </c>
      <c r="F72" s="96">
        <v>0.05</v>
      </c>
      <c r="G72" s="96">
        <v>0.28999999999999998</v>
      </c>
      <c r="H72" s="366">
        <v>0.65</v>
      </c>
      <c r="I72" s="104">
        <f t="shared" ca="1" si="15"/>
        <v>39419.826791067288</v>
      </c>
      <c r="J72" s="104">
        <f t="shared" ca="1" si="16"/>
        <v>25673.313053078647</v>
      </c>
      <c r="K72" s="361">
        <f t="shared" ca="1" si="17"/>
        <v>10764.795879968988</v>
      </c>
      <c r="L72" s="97">
        <f t="shared" ca="1" si="18"/>
        <v>39419.826791067288</v>
      </c>
      <c r="M72" s="97">
        <f t="shared" ca="1" si="13"/>
        <v>23105.981747770784</v>
      </c>
      <c r="N72" s="98">
        <f t="shared" ca="1" si="14"/>
        <v>9150.0764979736396</v>
      </c>
      <c r="O72" s="97">
        <f t="shared" ca="1" si="19"/>
        <v>27965.727084101411</v>
      </c>
      <c r="P72" s="97">
        <f t="shared" ca="1" si="20"/>
        <v>19748.139149948394</v>
      </c>
      <c r="Q72" s="98">
        <f t="shared" ca="1" si="21"/>
        <v>13178.072342872763</v>
      </c>
    </row>
    <row r="73" spans="1:17" x14ac:dyDescent="0.25">
      <c r="H73" s="17"/>
    </row>
    <row r="74" spans="1:17" x14ac:dyDescent="0.25">
      <c r="H74" s="17"/>
    </row>
    <row r="75" spans="1:17" s="3" customFormat="1" ht="23.25" x14ac:dyDescent="0.35">
      <c r="A75" s="85" t="s">
        <v>275</v>
      </c>
    </row>
    <row r="77" spans="1:17" ht="15.75" x14ac:dyDescent="0.25">
      <c r="B77" s="743" t="s">
        <v>21</v>
      </c>
      <c r="C77" s="743"/>
      <c r="D77" s="743"/>
      <c r="E77" s="743"/>
      <c r="F77" s="743"/>
    </row>
    <row r="78" spans="1:17" ht="15.75" x14ac:dyDescent="0.25">
      <c r="B78" s="249" t="s">
        <v>20</v>
      </c>
      <c r="C78" s="250" t="s">
        <v>6</v>
      </c>
      <c r="D78" s="249" t="s">
        <v>7</v>
      </c>
      <c r="E78" s="249" t="s">
        <v>8</v>
      </c>
      <c r="F78" s="249" t="s">
        <v>19</v>
      </c>
    </row>
    <row r="79" spans="1:17" ht="15.75" x14ac:dyDescent="0.25">
      <c r="B79" s="243">
        <v>2020</v>
      </c>
      <c r="C79" s="226">
        <f>INDEX('Urban_Rural LDV Model'!L$20:L$35,MATCH($B79,'Urban_Rural LDV Model'!$A$20:$A$35,0),1)</f>
        <v>1343.7330890490962</v>
      </c>
      <c r="D79" s="226">
        <f>INDEX('Urban_Rural LDV Model'!M$20:M$35,MATCH($B79,'Urban_Rural LDV Model'!$A$20:$A$35,0),1)</f>
        <v>862.75706562234609</v>
      </c>
      <c r="E79" s="226">
        <f>INDEX('Urban_Rural LDV Model'!N$20:N$35,MATCH($B79,'Urban_Rural LDV Model'!$A$20:$A$35,0),1)</f>
        <v>458.35459620459437</v>
      </c>
      <c r="F79" s="375">
        <f>SUM(C79:E79)</f>
        <v>2664.8447508760364</v>
      </c>
    </row>
    <row r="80" spans="1:17" ht="15.75" x14ac:dyDescent="0.25">
      <c r="B80" s="244">
        <v>2025</v>
      </c>
      <c r="C80" s="226">
        <f>INDEX('Urban_Rural LDV Model'!L$20:L$35,MATCH($B80,'Urban_Rural LDV Model'!$A$20:$A$35,0),1)</f>
        <v>6718.9206062128596</v>
      </c>
      <c r="D80" s="226">
        <f>INDEX('Urban_Rural LDV Model'!M$20:M$35,MATCH($B80,'Urban_Rural LDV Model'!$A$20:$A$35,0),1)</f>
        <v>4279.6352573501372</v>
      </c>
      <c r="E80" s="226">
        <f>INDEX('Urban_Rural LDV Model'!N$20:N$35,MATCH($B80,'Urban_Rural LDV Model'!$A$20:$A$35,0),1)</f>
        <v>2286.5414033571124</v>
      </c>
      <c r="F80" s="376">
        <f>SUM(C80:E80)</f>
        <v>13285.097266920109</v>
      </c>
    </row>
    <row r="81" spans="2:14" ht="15.75" x14ac:dyDescent="0.25">
      <c r="B81" s="244">
        <v>2030</v>
      </c>
      <c r="C81" s="226">
        <f>INDEX('Urban_Rural LDV Model'!L$20:L$35,MATCH($B81,'Urban_Rural LDV Model'!$A$20:$A$35,0),1)</f>
        <v>31005.60784273285</v>
      </c>
      <c r="D81" s="226">
        <f>INDEX('Urban_Rural LDV Model'!M$20:M$35,MATCH($B81,'Urban_Rural LDV Model'!$A$20:$A$35,0),1)</f>
        <v>19721.94992335797</v>
      </c>
      <c r="E81" s="226">
        <f>INDEX('Urban_Rural LDV Model'!N$20:N$35,MATCH($B81,'Urban_Rural LDV Model'!$A$20:$A$35,0),1)</f>
        <v>10322.512123162163</v>
      </c>
      <c r="F81" s="376">
        <f>SUM(C81:E81)</f>
        <v>61050.069889252976</v>
      </c>
    </row>
    <row r="82" spans="2:14" ht="15.75" x14ac:dyDescent="0.25">
      <c r="B82" s="245">
        <v>2035</v>
      </c>
      <c r="C82" s="227">
        <f>INDEX('Urban_Rural LDV Model'!L$20:L$35,MATCH($B82,'Urban_Rural LDV Model'!$A$20:$A$35,0),1)</f>
        <v>67385.553875168698</v>
      </c>
      <c r="D82" s="227">
        <f>INDEX('Urban_Rural LDV Model'!M$20:M$35,MATCH($B82,'Urban_Rural LDV Model'!$A$20:$A$35,0),1)</f>
        <v>42854.120897719178</v>
      </c>
      <c r="E82" s="227">
        <f>INDEX('Urban_Rural LDV Model'!N$20:N$35,MATCH($B82,'Urban_Rural LDV Model'!$A$20:$A$35,0),1)</f>
        <v>22328.148840846403</v>
      </c>
      <c r="F82" s="377">
        <f>SUM(C82:E82)</f>
        <v>132567.82361373428</v>
      </c>
    </row>
    <row r="83" spans="2:14" ht="15.75" x14ac:dyDescent="0.25">
      <c r="B83" s="171"/>
    </row>
    <row r="84" spans="2:14" x14ac:dyDescent="0.25">
      <c r="B84" s="742" t="s">
        <v>1</v>
      </c>
      <c r="C84" s="742"/>
      <c r="D84" s="742"/>
      <c r="E84" s="742"/>
      <c r="F84" s="742"/>
      <c r="H84" s="742" t="s">
        <v>2</v>
      </c>
      <c r="I84" s="742"/>
      <c r="J84" s="742"/>
      <c r="K84" s="742"/>
      <c r="L84" s="742"/>
    </row>
    <row r="85" spans="2:14" ht="15.75" x14ac:dyDescent="0.25">
      <c r="B85" s="249" t="s">
        <v>20</v>
      </c>
      <c r="C85" s="250" t="s">
        <v>6</v>
      </c>
      <c r="D85" s="249" t="s">
        <v>7</v>
      </c>
      <c r="E85" s="249" t="s">
        <v>8</v>
      </c>
      <c r="F85" s="249" t="s">
        <v>19</v>
      </c>
      <c r="H85" s="249" t="s">
        <v>20</v>
      </c>
      <c r="I85" s="250" t="s">
        <v>6</v>
      </c>
      <c r="J85" s="249" t="s">
        <v>7</v>
      </c>
      <c r="K85" s="249" t="s">
        <v>8</v>
      </c>
      <c r="L85" s="249" t="s">
        <v>19</v>
      </c>
    </row>
    <row r="86" spans="2:14" ht="15.75" x14ac:dyDescent="0.25">
      <c r="B86" s="243">
        <v>2020</v>
      </c>
      <c r="C86" s="226">
        <f ca="1">INDEX('Urban_Rural LDV Model'!L$57:L$72,MATCH($B86,'Urban_Rural LDV Model'!$A$57:$A$72,0),1)</f>
        <v>793.70942653135853</v>
      </c>
      <c r="D86" s="226">
        <f ca="1">INDEX('Urban_Rural LDV Model'!M$57:M$72,MATCH($B86,'Urban_Rural LDV Model'!$A$57:$A$72,0),1)</f>
        <v>490.84384114216846</v>
      </c>
      <c r="E86" s="226">
        <f ca="1">INDEX('Urban_Rural LDV Model'!N$57:N$72,MATCH($B86,'Urban_Rural LDV Model'!$A$57:$A$72,0),1)</f>
        <v>204.35467398208121</v>
      </c>
      <c r="F86" s="375">
        <f ca="1">SUM(C86:E86)</f>
        <v>1488.9079416556083</v>
      </c>
      <c r="H86" s="243">
        <v>2020</v>
      </c>
      <c r="I86" s="226">
        <f ca="1">INDEX('Urban_Rural LDV Model'!O$57:O$72,MATCH($H86,'Urban_Rural LDV Model'!$A$57:$A$72,0),1)</f>
        <v>550.02366251773765</v>
      </c>
      <c r="J86" s="226">
        <f ca="1">INDEX('Urban_Rural LDV Model'!P$57:P$72,MATCH($H86,'Urban_Rural LDV Model'!$A$57:$A$72,0),1)</f>
        <v>371.91322448017763</v>
      </c>
      <c r="K86" s="226">
        <f ca="1">INDEX('Urban_Rural LDV Model'!Q$57:Q$72,MATCH($H86,'Urban_Rural LDV Model'!$A$57:$A$72,0),1)</f>
        <v>253.99992222251316</v>
      </c>
      <c r="L86" s="375">
        <f ca="1">SUM(I86:K86)</f>
        <v>1175.9368092204284</v>
      </c>
      <c r="N86" s="60"/>
    </row>
    <row r="87" spans="2:14" ht="15.75" x14ac:dyDescent="0.25">
      <c r="B87" s="244">
        <v>2025</v>
      </c>
      <c r="C87" s="226">
        <f ca="1">INDEX('Urban_Rural LDV Model'!L$57:L$72,MATCH($B87,'Urban_Rural LDV Model'!$A$57:$A$72,0),1)</f>
        <v>3944.3948282502342</v>
      </c>
      <c r="D87" s="226">
        <f ca="1">INDEX('Urban_Rural LDV Model'!M$57:M$72,MATCH($B87,'Urban_Rural LDV Model'!$A$57:$A$72,0),1)</f>
        <v>2335.7224544204523</v>
      </c>
      <c r="E87" s="226">
        <f ca="1">INDEX('Urban_Rural LDV Model'!N$57:N$72,MATCH($B87,'Urban_Rural LDV Model'!$A$57:$A$72,0),1)</f>
        <v>970.71235404471679</v>
      </c>
      <c r="F87" s="376">
        <f ca="1">SUM(C87:E87)</f>
        <v>7250.8296367154026</v>
      </c>
      <c r="H87" s="244">
        <v>2025</v>
      </c>
      <c r="I87" s="226">
        <f ca="1">INDEX('Urban_Rural LDV Model'!O$57:O$72,MATCH($H87,'Urban_Rural LDV Model'!$A$57:$A$72,0),1)</f>
        <v>2774.5257779626254</v>
      </c>
      <c r="J87" s="226">
        <f ca="1">INDEX('Urban_Rural LDV Model'!P$57:P$72,MATCH($H87,'Urban_Rural LDV Model'!$A$57:$A$72,0),1)</f>
        <v>1943.9128029296849</v>
      </c>
      <c r="K87" s="226">
        <f ca="1">INDEX('Urban_Rural LDV Model'!Q$57:Q$72,MATCH($H87,'Urban_Rural LDV Model'!$A$57:$A$72,0),1)</f>
        <v>1315.8290493123955</v>
      </c>
      <c r="L87" s="376">
        <f ca="1">SUM(I87:K87)</f>
        <v>6034.2676302047057</v>
      </c>
      <c r="N87" s="60"/>
    </row>
    <row r="88" spans="2:14" ht="15.75" x14ac:dyDescent="0.25">
      <c r="B88" s="244">
        <v>2030</v>
      </c>
      <c r="C88" s="226">
        <f ca="1">INDEX('Urban_Rural LDV Model'!L$57:L$72,MATCH($B88,'Urban_Rural LDV Model'!$A$57:$A$72,0),1)</f>
        <v>18149.676420046664</v>
      </c>
      <c r="D88" s="226">
        <f ca="1">INDEX('Urban_Rural LDV Model'!M$57:M$72,MATCH($B88,'Urban_Rural LDV Model'!$A$57:$A$72,0),1)</f>
        <v>10652.740634700984</v>
      </c>
      <c r="E88" s="226">
        <f ca="1">INDEX('Urban_Rural LDV Model'!N$57:N$72,MATCH($B88,'Urban_Rural LDV Model'!$A$57:$A$72,0),1)</f>
        <v>4259.2104606222883</v>
      </c>
      <c r="F88" s="376">
        <f ca="1">SUM(C88:E88)</f>
        <v>33061.627515369932</v>
      </c>
      <c r="H88" s="244">
        <v>2030</v>
      </c>
      <c r="I88" s="226">
        <f ca="1">INDEX('Urban_Rural LDV Model'!O$57:O$72,MATCH($H88,'Urban_Rural LDV Model'!$A$57:$A$72,0),1)</f>
        <v>12855.931422686186</v>
      </c>
      <c r="J88" s="226">
        <f ca="1">INDEX('Urban_Rural LDV Model'!P$57:P$72,MATCH($H88,'Urban_Rural LDV Model'!$A$57:$A$72,0),1)</f>
        <v>9069.2092886569862</v>
      </c>
      <c r="K88" s="226">
        <f ca="1">INDEX('Urban_Rural LDV Model'!Q$57:Q$72,MATCH($H88,'Urban_Rural LDV Model'!$A$57:$A$72,0),1)</f>
        <v>6063.301662539875</v>
      </c>
      <c r="L88" s="376">
        <f ca="1">SUM(I88:K88)</f>
        <v>27988.442373883045</v>
      </c>
      <c r="N88" s="60"/>
    </row>
    <row r="89" spans="2:14" ht="15.75" x14ac:dyDescent="0.25">
      <c r="B89" s="245">
        <v>2035</v>
      </c>
      <c r="C89" s="227">
        <f ca="1">INDEX('Urban_Rural LDV Model'!L$57:L$72,MATCH($B89,'Urban_Rural LDV Model'!$A$57:$A$72,0),1)</f>
        <v>39419.826791067288</v>
      </c>
      <c r="D89" s="227">
        <f ca="1">INDEX('Urban_Rural LDV Model'!M$57:M$72,MATCH($B89,'Urban_Rural LDV Model'!$A$57:$A$72,0),1)</f>
        <v>23105.981747770784</v>
      </c>
      <c r="E89" s="227">
        <f ca="1">INDEX('Urban_Rural LDV Model'!N$57:N$72,MATCH($B89,'Urban_Rural LDV Model'!$A$57:$A$72,0),1)</f>
        <v>9150.0764979736396</v>
      </c>
      <c r="F89" s="377">
        <f ca="1">SUM(C89:E89)</f>
        <v>71675.885036811713</v>
      </c>
      <c r="H89" s="245">
        <v>2035</v>
      </c>
      <c r="I89" s="227">
        <f ca="1">INDEX('Urban_Rural LDV Model'!O$57:O$72,MATCH($H89,'Urban_Rural LDV Model'!$A$57:$A$72,0),1)</f>
        <v>27965.727084101411</v>
      </c>
      <c r="J89" s="227">
        <f ca="1">INDEX('Urban_Rural LDV Model'!P$57:P$72,MATCH($H89,'Urban_Rural LDV Model'!$A$57:$A$72,0),1)</f>
        <v>19748.139149948394</v>
      </c>
      <c r="K89" s="227">
        <f ca="1">INDEX('Urban_Rural LDV Model'!Q$57:Q$72,MATCH($H89,'Urban_Rural LDV Model'!$A$57:$A$72,0),1)</f>
        <v>13178.072342872763</v>
      </c>
      <c r="L89" s="377">
        <f ca="1">SUM(I89:K89)</f>
        <v>60891.93857692257</v>
      </c>
      <c r="N89" s="60"/>
    </row>
    <row r="90" spans="2:14" ht="15.75" x14ac:dyDescent="0.25">
      <c r="B90" s="171"/>
    </row>
    <row r="92" spans="2:14" ht="15.75" x14ac:dyDescent="0.25">
      <c r="C92" s="739" t="s">
        <v>6</v>
      </c>
      <c r="D92" s="740"/>
      <c r="E92" s="740"/>
      <c r="F92" s="741"/>
      <c r="G92" s="739" t="s">
        <v>7</v>
      </c>
      <c r="H92" s="740"/>
      <c r="I92" s="740"/>
      <c r="J92" s="741"/>
      <c r="K92" s="739" t="s">
        <v>8</v>
      </c>
      <c r="L92" s="740"/>
      <c r="M92" s="740"/>
      <c r="N92" s="741"/>
    </row>
    <row r="93" spans="2:14" ht="15.75" x14ac:dyDescent="0.25">
      <c r="C93" s="251">
        <v>2020</v>
      </c>
      <c r="D93" s="248">
        <v>2025</v>
      </c>
      <c r="E93" s="248">
        <v>2030</v>
      </c>
      <c r="F93" s="248">
        <v>2035</v>
      </c>
      <c r="G93" s="251">
        <v>2020</v>
      </c>
      <c r="H93" s="248">
        <v>2025</v>
      </c>
      <c r="I93" s="248">
        <v>2030</v>
      </c>
      <c r="J93" s="248">
        <v>2035</v>
      </c>
      <c r="K93" s="251">
        <v>2020</v>
      </c>
      <c r="L93" s="248">
        <v>2025</v>
      </c>
      <c r="M93" s="248">
        <v>2030</v>
      </c>
      <c r="N93" s="248">
        <v>2035</v>
      </c>
    </row>
    <row r="94" spans="2:14" ht="15.75" x14ac:dyDescent="0.25">
      <c r="B94" s="246" t="s">
        <v>21</v>
      </c>
      <c r="C94" s="393">
        <f>INDEX('Urban_Rural LDV Model'!$L$20:$L$35,MATCH(C$93,'Urban_Rural LDV Model'!$A$20:$A$35,0),1)</f>
        <v>1343.7330890490962</v>
      </c>
      <c r="D94" s="394">
        <f>INDEX('Urban_Rural LDV Model'!$L$20:$L$35,MATCH(D$93,'Urban_Rural LDV Model'!$A$20:$A$35,0),1)</f>
        <v>6718.9206062128596</v>
      </c>
      <c r="E94" s="394">
        <f>INDEX('Urban_Rural LDV Model'!$L$20:$L$35,MATCH(E$93,'Urban_Rural LDV Model'!$A$20:$A$35,0),1)</f>
        <v>31005.60784273285</v>
      </c>
      <c r="F94" s="395">
        <f>INDEX('Urban_Rural LDV Model'!$L$20:$L$35,MATCH(F$93,'Urban_Rural LDV Model'!$A$20:$A$35,0),1)</f>
        <v>67385.553875168698</v>
      </c>
      <c r="G94" s="394">
        <f>INDEX('Urban_Rural LDV Model'!$M$20:$M$35,MATCH(G$93,'Urban_Rural LDV Model'!$A$20:$A$35,0),1)</f>
        <v>862.75706562234609</v>
      </c>
      <c r="H94" s="394">
        <f>INDEX('Urban_Rural LDV Model'!$M$20:$M$35,MATCH(H$93,'Urban_Rural LDV Model'!$A$20:$A$35,0),1)</f>
        <v>4279.6352573501372</v>
      </c>
      <c r="I94" s="394">
        <f>INDEX('Urban_Rural LDV Model'!$M$20:$M$35,MATCH(I$93,'Urban_Rural LDV Model'!$A$20:$A$35,0),1)</f>
        <v>19721.94992335797</v>
      </c>
      <c r="J94" s="395">
        <f>INDEX('Urban_Rural LDV Model'!$M$20:$M$35,MATCH(J$93,'Urban_Rural LDV Model'!$A$20:$A$35,0),1)</f>
        <v>42854.120897719178</v>
      </c>
      <c r="K94" s="394">
        <f>INDEX('Urban_Rural LDV Model'!$N$20:$N$35,MATCH(K$93,'Urban_Rural LDV Model'!$A$20:$A$35,0),1)</f>
        <v>458.35459620459437</v>
      </c>
      <c r="L94" s="394">
        <f>INDEX('Urban_Rural LDV Model'!$N$20:$N$35,MATCH(L$93,'Urban_Rural LDV Model'!$A$20:$A$35,0),1)</f>
        <v>2286.5414033571124</v>
      </c>
      <c r="M94" s="394">
        <f>INDEX('Urban_Rural LDV Model'!$N$20:$N$35,MATCH(M$93,'Urban_Rural LDV Model'!$A$20:$A$35,0),1)</f>
        <v>10322.512123162163</v>
      </c>
      <c r="N94" s="395">
        <f>INDEX('Urban_Rural LDV Model'!$N$20:$N$35,MATCH(N$93,'Urban_Rural LDV Model'!$A$20:$A$35,0),1)</f>
        <v>22328.148840846403</v>
      </c>
    </row>
    <row r="95" spans="2:14" x14ac:dyDescent="0.25">
      <c r="B95" s="138" t="s">
        <v>1</v>
      </c>
      <c r="C95" s="369">
        <f ca="1">INDEX('Urban_Rural LDV Model'!L$57:L$72,MATCH($B86,'Urban_Rural LDV Model'!$A$57:$A$72,0),1)</f>
        <v>793.70942653135853</v>
      </c>
      <c r="D95" s="226">
        <f ca="1">INDEX('Urban_Rural LDV Model'!L$57:L$72,MATCH($B87,'Urban_Rural LDV Model'!$A$57:$A$72,0),1)</f>
        <v>3944.3948282502342</v>
      </c>
      <c r="E95" s="226">
        <f ca="1">INDEX('Urban_Rural LDV Model'!L$57:L$72,MATCH($B88,'Urban_Rural LDV Model'!$A$57:$A$72,0),1)</f>
        <v>18149.676420046664</v>
      </c>
      <c r="F95" s="370">
        <f ca="1">INDEX('Urban_Rural LDV Model'!L$57:L$72,MATCH($B89,'Urban_Rural LDV Model'!$A$57:$A$72,0),1)</f>
        <v>39419.826791067288</v>
      </c>
      <c r="G95" s="226">
        <f ca="1">INDEX('Urban_Rural LDV Model'!M$57:M$72,MATCH($B86,'Urban_Rural LDV Model'!$A$57:$A$72,0),1)</f>
        <v>490.84384114216846</v>
      </c>
      <c r="H95" s="226">
        <f ca="1">INDEX('Urban_Rural LDV Model'!M$57:M$72,MATCH($B87,'Urban_Rural LDV Model'!$A$57:$A$72,0),1)</f>
        <v>2335.7224544204523</v>
      </c>
      <c r="I95" s="226">
        <f ca="1">INDEX('Urban_Rural LDV Model'!M$57:M$72,MATCH($B88,'Urban_Rural LDV Model'!$A$57:$A$72,0),1)</f>
        <v>10652.740634700984</v>
      </c>
      <c r="J95" s="370">
        <f ca="1">INDEX('Urban_Rural LDV Model'!M$57:M$72,MATCH($B89,'Urban_Rural LDV Model'!$A$57:$A$72,0),1)</f>
        <v>23105.981747770784</v>
      </c>
      <c r="K95" s="226">
        <f ca="1">INDEX('Urban_Rural LDV Model'!N$57:N$72,MATCH($B86,'Urban_Rural LDV Model'!$A$57:$A$72,0),1)</f>
        <v>204.35467398208121</v>
      </c>
      <c r="L95" s="226">
        <f ca="1">INDEX('Urban_Rural LDV Model'!N$57:N$72,MATCH($B87,'Urban_Rural LDV Model'!$A$57:$A$72,0),1)</f>
        <v>970.71235404471679</v>
      </c>
      <c r="M95" s="226">
        <f ca="1">INDEX('Urban_Rural LDV Model'!N$57:N$72,MATCH($B88,'Urban_Rural LDV Model'!$A$57:$A$72,0),1)</f>
        <v>4259.2104606222883</v>
      </c>
      <c r="N95" s="370">
        <f ca="1">INDEX('Urban_Rural LDV Model'!N$57:N$72,MATCH($B89,'Urban_Rural LDV Model'!$A$57:$A$72,0),1)</f>
        <v>9150.0764979736396</v>
      </c>
    </row>
    <row r="96" spans="2:14" x14ac:dyDescent="0.25">
      <c r="B96" s="247" t="s">
        <v>2</v>
      </c>
      <c r="C96" s="332">
        <f ca="1">INDEX('Urban_Rural LDV Model'!O$57:O$72,MATCH($H86,'Urban_Rural LDV Model'!$A$57:$A$72,0),1)</f>
        <v>550.02366251773765</v>
      </c>
      <c r="D96" s="227">
        <f ca="1">INDEX('Urban_Rural LDV Model'!O$57:O$72,MATCH($H87,'Urban_Rural LDV Model'!$A$57:$A$72,0),1)</f>
        <v>2774.5257779626254</v>
      </c>
      <c r="E96" s="227">
        <f ca="1">INDEX('Urban_Rural LDV Model'!O$57:O$72,MATCH($H88,'Urban_Rural LDV Model'!$A$57:$A$72,0),1)</f>
        <v>12855.931422686186</v>
      </c>
      <c r="F96" s="333">
        <f ca="1">INDEX('Urban_Rural LDV Model'!O$57:O$72,MATCH($H89,'Urban_Rural LDV Model'!$A$57:$A$72,0),1)</f>
        <v>27965.727084101411</v>
      </c>
      <c r="G96" s="227">
        <f ca="1">INDEX('Urban_Rural LDV Model'!P$57:P$72,MATCH($H86,'Urban_Rural LDV Model'!$A$57:$A$72,0),1)</f>
        <v>371.91322448017763</v>
      </c>
      <c r="H96" s="227">
        <f ca="1">INDEX('Urban_Rural LDV Model'!P$57:P$72,MATCH($H87,'Urban_Rural LDV Model'!$A$57:$A$72,0),1)</f>
        <v>1943.9128029296849</v>
      </c>
      <c r="I96" s="227">
        <f ca="1">INDEX('Urban_Rural LDV Model'!P$57:P$72,MATCH($H88,'Urban_Rural LDV Model'!$A$57:$A$72,0),1)</f>
        <v>9069.2092886569862</v>
      </c>
      <c r="J96" s="333">
        <f ca="1">INDEX('Urban_Rural LDV Model'!P$57:P$72,MATCH($H89,'Urban_Rural LDV Model'!$A$57:$A$72,0),1)</f>
        <v>19748.139149948394</v>
      </c>
      <c r="K96" s="227">
        <f ca="1">INDEX('Urban_Rural LDV Model'!Q$57:Q$72,MATCH($H86,'Urban_Rural LDV Model'!$A$57:$A$72,0),1)</f>
        <v>253.99992222251316</v>
      </c>
      <c r="L96" s="227">
        <f ca="1">INDEX('Urban_Rural LDV Model'!Q$57:Q$72,MATCH($H87,'Urban_Rural LDV Model'!$A$57:$A$72,0),1)</f>
        <v>1315.8290493123955</v>
      </c>
      <c r="M96" s="227">
        <f ca="1">INDEX('Urban_Rural LDV Model'!Q$57:Q$72,MATCH($H88,'Urban_Rural LDV Model'!$A$57:$A$72,0),1)</f>
        <v>6063.301662539875</v>
      </c>
      <c r="N96" s="333">
        <f ca="1">INDEX('Urban_Rural LDV Model'!Q$57:Q$72,MATCH($H89,'Urban_Rural LDV Model'!$A$57:$A$72,0),1)</f>
        <v>13178.072342872763</v>
      </c>
    </row>
    <row r="99" spans="2:14" x14ac:dyDescent="0.25">
      <c r="B99" s="8"/>
      <c r="C99" s="8"/>
      <c r="D99" s="8"/>
      <c r="E99" s="8"/>
      <c r="F99" s="8"/>
      <c r="G99" s="8"/>
      <c r="H99" s="8"/>
      <c r="I99" s="8"/>
      <c r="J99" s="8"/>
      <c r="K99" s="8"/>
      <c r="L99" s="8"/>
      <c r="M99" s="8"/>
      <c r="N99" s="8"/>
    </row>
    <row r="100" spans="2:14" x14ac:dyDescent="0.25">
      <c r="B100" s="8"/>
      <c r="C100" s="8"/>
      <c r="D100" s="8"/>
      <c r="E100" s="8"/>
      <c r="F100" s="8"/>
      <c r="G100" s="8"/>
      <c r="H100" s="8"/>
      <c r="I100" s="8"/>
      <c r="J100" s="8"/>
      <c r="K100" s="8"/>
      <c r="L100" s="8"/>
      <c r="M100" s="8"/>
      <c r="N100" s="8"/>
    </row>
    <row r="101" spans="2:14" x14ac:dyDescent="0.25">
      <c r="B101" s="8"/>
      <c r="C101" s="378"/>
      <c r="D101" s="378"/>
      <c r="E101" s="378"/>
      <c r="F101" s="378"/>
      <c r="G101" s="378"/>
      <c r="H101" s="378"/>
      <c r="I101" s="378"/>
      <c r="J101" s="378"/>
      <c r="K101" s="378"/>
      <c r="L101" s="378"/>
      <c r="M101" s="378"/>
      <c r="N101" s="378"/>
    </row>
    <row r="102" spans="2:14" x14ac:dyDescent="0.25">
      <c r="B102" s="8"/>
      <c r="C102" s="378"/>
      <c r="D102" s="378"/>
      <c r="E102" s="378"/>
      <c r="F102" s="378"/>
      <c r="G102" s="378"/>
      <c r="H102" s="378"/>
      <c r="I102" s="378"/>
      <c r="J102" s="378"/>
      <c r="K102" s="378"/>
      <c r="L102" s="378"/>
      <c r="M102" s="378"/>
      <c r="N102" s="378"/>
    </row>
    <row r="103" spans="2:14" x14ac:dyDescent="0.25">
      <c r="B103" s="8"/>
      <c r="C103" s="378"/>
      <c r="D103" s="378"/>
      <c r="E103" s="378"/>
      <c r="F103" s="378"/>
      <c r="G103" s="378"/>
      <c r="H103" s="378"/>
      <c r="I103" s="378"/>
      <c r="J103" s="378"/>
      <c r="K103" s="378"/>
      <c r="L103" s="378"/>
      <c r="M103" s="378"/>
      <c r="N103" s="378"/>
    </row>
    <row r="104" spans="2:14" x14ac:dyDescent="0.25">
      <c r="B104" s="8"/>
      <c r="C104" s="8"/>
      <c r="D104" s="8"/>
      <c r="E104" s="8"/>
      <c r="F104" s="8"/>
      <c r="G104" s="8"/>
      <c r="H104" s="8"/>
      <c r="I104" s="8"/>
      <c r="J104" s="8"/>
      <c r="K104" s="8"/>
      <c r="L104" s="8"/>
      <c r="M104" s="8"/>
      <c r="N104" s="8"/>
    </row>
    <row r="105" spans="2:14" x14ac:dyDescent="0.25">
      <c r="B105" s="8"/>
      <c r="C105" s="8"/>
      <c r="D105" s="8"/>
      <c r="E105" s="8"/>
      <c r="F105" s="8"/>
      <c r="G105" s="8"/>
      <c r="H105" s="8"/>
      <c r="I105" s="8"/>
      <c r="J105" s="8"/>
      <c r="K105" s="8"/>
      <c r="L105" s="8"/>
      <c r="M105" s="8"/>
      <c r="N105" s="8"/>
    </row>
    <row r="106" spans="2:14" x14ac:dyDescent="0.25">
      <c r="B106" s="8"/>
      <c r="C106" s="277"/>
      <c r="D106" s="277"/>
      <c r="E106" s="277"/>
      <c r="F106" s="277"/>
      <c r="G106" s="277"/>
      <c r="H106" s="277"/>
      <c r="I106" s="277"/>
      <c r="J106" s="277"/>
      <c r="K106" s="277"/>
      <c r="L106" s="277"/>
      <c r="M106" s="277"/>
      <c r="N106" s="277"/>
    </row>
    <row r="107" spans="2:14" x14ac:dyDescent="0.25">
      <c r="B107" s="8"/>
      <c r="C107" s="277"/>
      <c r="D107" s="277"/>
      <c r="E107" s="277"/>
      <c r="F107" s="277"/>
      <c r="G107" s="277"/>
      <c r="H107" s="277"/>
      <c r="I107" s="277"/>
      <c r="J107" s="277"/>
      <c r="K107" s="277"/>
      <c r="L107" s="277"/>
      <c r="M107" s="277"/>
      <c r="N107" s="277"/>
    </row>
  </sheetData>
  <sheetProtection algorithmName="SHA-512" hashValue="JfWDbynyeLh7jq0WvlNU0D/sX7itpNJPAAfOccBDu1Qbqa5QwYlU/EQtpKNccWi/QvtgoHU8BS++BoX2ZypZTQ==" saltValue="H/4n7BVdU65jN6oXnLOyjQ==" spinCount="100000" sheet="1" objects="1" scenarios="1"/>
  <mergeCells count="21">
    <mergeCell ref="K92:N92"/>
    <mergeCell ref="C92:F92"/>
    <mergeCell ref="G92:J92"/>
    <mergeCell ref="B84:F84"/>
    <mergeCell ref="B77:F77"/>
    <mergeCell ref="H84:L84"/>
    <mergeCell ref="P10:T14"/>
    <mergeCell ref="D9:D10"/>
    <mergeCell ref="A9:A10"/>
    <mergeCell ref="O46:Q46"/>
    <mergeCell ref="E46:H46"/>
    <mergeCell ref="I46:K46"/>
    <mergeCell ref="L46:N46"/>
    <mergeCell ref="E9:H9"/>
    <mergeCell ref="I9:K9"/>
    <mergeCell ref="L9:N9"/>
    <mergeCell ref="A46:A47"/>
    <mergeCell ref="B46:B47"/>
    <mergeCell ref="C46:C47"/>
    <mergeCell ref="B9:B10"/>
    <mergeCell ref="C9:C10"/>
  </mergeCells>
  <hyperlinks>
    <hyperlink ref="C2" location="Intro!A1" display="Intro" xr:uid="{00000000-0004-0000-1400-000000000000}"/>
    <hyperlink ref="D2" location="Glossary!A1" display="Glossary" xr:uid="{00000000-0004-0000-1400-000001000000}"/>
    <hyperlink ref="E2" location="Inputs!A1" display="Inputs" xr:uid="{00000000-0004-0000-1400-000002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tabColor theme="7"/>
  </sheetPr>
  <dimension ref="A1:XFD1119"/>
  <sheetViews>
    <sheetView workbookViewId="0">
      <selection activeCell="K9" sqref="K9"/>
    </sheetView>
  </sheetViews>
  <sheetFormatPr defaultColWidth="8.7109375" defaultRowHeight="15" x14ac:dyDescent="0.25"/>
  <cols>
    <col min="1" max="1" width="11.42578125" style="4" customWidth="1"/>
    <col min="2" max="2" width="12" style="4" customWidth="1"/>
    <col min="3" max="3" width="9.85546875" style="4" customWidth="1"/>
    <col min="4" max="4" width="8.7109375" style="4" customWidth="1"/>
    <col min="5" max="5" width="12.5703125" style="4" customWidth="1"/>
    <col min="6" max="6" width="13.28515625" style="4" customWidth="1"/>
    <col min="7" max="7" width="9.7109375" style="4" customWidth="1"/>
    <col min="8" max="8" width="14.140625" style="4" customWidth="1"/>
    <col min="9" max="9" width="11" style="4" customWidth="1"/>
    <col min="10" max="13" width="11.28515625" style="4" customWidth="1"/>
    <col min="14" max="17" width="9.7109375" style="4" customWidth="1"/>
    <col min="18" max="21" width="10.7109375" style="4" customWidth="1"/>
    <col min="22" max="25" width="17.5703125" style="4" customWidth="1"/>
    <col min="26" max="29" width="16.7109375" style="4" customWidth="1"/>
    <col min="30" max="33" width="12.7109375" style="4" customWidth="1"/>
    <col min="34" max="37" width="13.7109375" style="4" customWidth="1"/>
    <col min="38" max="45" width="8.7109375" style="4"/>
    <col min="46" max="47" width="9.28515625" style="4" bestFit="1" customWidth="1"/>
    <col min="48" max="49" width="10.28515625" style="4" bestFit="1" customWidth="1"/>
    <col min="50" max="16384" width="8.7109375" style="4"/>
  </cols>
  <sheetData>
    <row r="1" spans="1:16384" s="306" customFormat="1" ht="23.25" x14ac:dyDescent="0.35">
      <c r="A1" s="85" t="s">
        <v>695</v>
      </c>
    </row>
    <row r="2" spans="1:16384" s="3" customFormat="1" x14ac:dyDescent="0.25">
      <c r="A2" s="539"/>
      <c r="B2" s="539" t="s">
        <v>683</v>
      </c>
      <c r="C2" s="520" t="s">
        <v>603</v>
      </c>
      <c r="D2" s="520" t="s">
        <v>604</v>
      </c>
      <c r="E2" s="521" t="s">
        <v>550</v>
      </c>
      <c r="F2" s="545"/>
      <c r="G2" s="545"/>
      <c r="H2" s="546"/>
      <c r="I2" s="539"/>
      <c r="J2" s="545"/>
      <c r="K2" s="545"/>
      <c r="L2" s="546"/>
      <c r="M2" s="539"/>
      <c r="N2" s="545"/>
      <c r="O2" s="545"/>
      <c r="P2" s="546"/>
      <c r="Q2" s="539"/>
      <c r="R2" s="545"/>
      <c r="S2" s="545"/>
      <c r="T2" s="546"/>
      <c r="U2" s="539"/>
      <c r="V2" s="545"/>
      <c r="W2" s="545"/>
      <c r="X2" s="546"/>
      <c r="Y2" s="539"/>
      <c r="Z2" s="545"/>
      <c r="AA2" s="545"/>
      <c r="AB2" s="546"/>
      <c r="AC2" s="539"/>
      <c r="AD2" s="545"/>
      <c r="AE2" s="545"/>
      <c r="AF2" s="546"/>
      <c r="AG2" s="539"/>
      <c r="AH2" s="545"/>
      <c r="AI2" s="545"/>
      <c r="AJ2" s="546"/>
      <c r="AK2" s="539"/>
      <c r="AL2" s="545"/>
      <c r="AM2" s="545"/>
      <c r="AN2" s="546"/>
      <c r="AO2" s="539"/>
      <c r="AP2" s="545"/>
      <c r="AQ2" s="545"/>
      <c r="AR2" s="546"/>
      <c r="AS2" s="539"/>
      <c r="AT2" s="545"/>
      <c r="AU2" s="545"/>
      <c r="AV2" s="546"/>
      <c r="AW2" s="539"/>
      <c r="AX2" s="545"/>
      <c r="AY2" s="545"/>
      <c r="AZ2" s="546"/>
      <c r="BA2" s="539"/>
      <c r="BB2" s="545"/>
      <c r="BC2" s="545"/>
      <c r="BD2" s="546"/>
      <c r="BE2" s="539"/>
      <c r="BF2" s="545"/>
      <c r="BG2" s="545"/>
      <c r="BH2" s="546"/>
      <c r="BI2" s="539"/>
      <c r="BJ2" s="545"/>
      <c r="BK2" s="545"/>
      <c r="BL2" s="546"/>
      <c r="BM2" s="539"/>
      <c r="BN2" s="545"/>
      <c r="BO2" s="545"/>
      <c r="BP2" s="546"/>
      <c r="BQ2" s="539"/>
      <c r="BR2" s="545"/>
      <c r="BS2" s="545"/>
      <c r="BT2" s="546"/>
      <c r="BU2" s="539"/>
      <c r="BV2" s="545"/>
      <c r="BW2" s="545"/>
      <c r="BX2" s="546"/>
      <c r="BY2" s="539"/>
      <c r="BZ2" s="545"/>
      <c r="CA2" s="545"/>
      <c r="CB2" s="546"/>
      <c r="CC2" s="539"/>
      <c r="CD2" s="545"/>
      <c r="CE2" s="545"/>
      <c r="CF2" s="546"/>
      <c r="CG2" s="539"/>
      <c r="CH2" s="545"/>
      <c r="CI2" s="545"/>
      <c r="CJ2" s="546"/>
      <c r="CK2" s="539"/>
      <c r="CL2" s="545"/>
      <c r="CM2" s="545"/>
      <c r="CN2" s="546"/>
      <c r="CO2" s="539"/>
      <c r="CP2" s="545"/>
      <c r="CQ2" s="545"/>
      <c r="CR2" s="546"/>
      <c r="CS2" s="539"/>
      <c r="CT2" s="545"/>
      <c r="CU2" s="545"/>
      <c r="CV2" s="546"/>
      <c r="CW2" s="539"/>
      <c r="CX2" s="545"/>
      <c r="CY2" s="545"/>
      <c r="CZ2" s="546"/>
      <c r="DA2" s="539"/>
      <c r="DB2" s="545"/>
      <c r="DC2" s="545"/>
      <c r="DD2" s="546"/>
      <c r="DE2" s="539"/>
      <c r="DF2" s="545"/>
      <c r="DG2" s="545"/>
      <c r="DH2" s="546"/>
      <c r="DI2" s="539"/>
      <c r="DJ2" s="545"/>
      <c r="DK2" s="545"/>
      <c r="DL2" s="546"/>
      <c r="DM2" s="539"/>
      <c r="DN2" s="545"/>
      <c r="DO2" s="545"/>
      <c r="DP2" s="546"/>
      <c r="DQ2" s="539"/>
      <c r="DR2" s="545"/>
      <c r="DS2" s="545"/>
      <c r="DT2" s="546"/>
      <c r="DU2" s="539"/>
      <c r="DV2" s="545"/>
      <c r="DW2" s="545"/>
      <c r="DX2" s="546"/>
      <c r="DY2" s="539"/>
      <c r="DZ2" s="545"/>
      <c r="EA2" s="545"/>
      <c r="EB2" s="546"/>
      <c r="EC2" s="539"/>
      <c r="ED2" s="545"/>
      <c r="EE2" s="545"/>
      <c r="EF2" s="546"/>
      <c r="EG2" s="539"/>
      <c r="EH2" s="545"/>
      <c r="EI2" s="545"/>
      <c r="EJ2" s="546"/>
      <c r="EK2" s="539"/>
      <c r="EL2" s="545"/>
      <c r="EM2" s="545"/>
      <c r="EN2" s="546"/>
      <c r="EO2" s="539"/>
      <c r="EP2" s="545"/>
      <c r="EQ2" s="545"/>
      <c r="ER2" s="546"/>
      <c r="ES2" s="539"/>
      <c r="ET2" s="545"/>
      <c r="EU2" s="545"/>
      <c r="EV2" s="546"/>
      <c r="EW2" s="539"/>
      <c r="EX2" s="545"/>
      <c r="EY2" s="545"/>
      <c r="EZ2" s="546"/>
      <c r="FA2" s="539"/>
      <c r="FB2" s="545"/>
      <c r="FC2" s="545"/>
      <c r="FD2" s="546"/>
      <c r="FE2" s="539"/>
      <c r="FF2" s="545"/>
      <c r="FG2" s="545"/>
      <c r="FH2" s="546"/>
      <c r="FI2" s="539"/>
      <c r="FJ2" s="545"/>
      <c r="FK2" s="545"/>
      <c r="FL2" s="546"/>
      <c r="FM2" s="539"/>
      <c r="FN2" s="545"/>
      <c r="FO2" s="545"/>
      <c r="FP2" s="546"/>
      <c r="FQ2" s="539"/>
      <c r="FR2" s="545"/>
      <c r="FS2" s="545"/>
      <c r="FT2" s="546"/>
      <c r="FU2" s="539"/>
      <c r="FV2" s="545"/>
      <c r="FW2" s="545"/>
      <c r="FX2" s="546"/>
      <c r="FY2" s="539"/>
      <c r="FZ2" s="545"/>
      <c r="GA2" s="545"/>
      <c r="GB2" s="546"/>
      <c r="GC2" s="539"/>
      <c r="GD2" s="545"/>
      <c r="GE2" s="545"/>
      <c r="GF2" s="546"/>
      <c r="GG2" s="539"/>
      <c r="GH2" s="545"/>
      <c r="GI2" s="545"/>
      <c r="GJ2" s="546"/>
      <c r="GK2" s="539"/>
      <c r="GL2" s="545"/>
      <c r="GM2" s="545"/>
      <c r="GN2" s="546"/>
      <c r="GO2" s="539"/>
      <c r="GP2" s="545"/>
      <c r="GQ2" s="545"/>
      <c r="GR2" s="546"/>
      <c r="GS2" s="539"/>
      <c r="GT2" s="545"/>
      <c r="GU2" s="545"/>
      <c r="GV2" s="546"/>
      <c r="GW2" s="539"/>
      <c r="GX2" s="545"/>
      <c r="GY2" s="545"/>
      <c r="GZ2" s="546"/>
      <c r="HA2" s="539"/>
      <c r="HB2" s="545"/>
      <c r="HC2" s="545"/>
      <c r="HD2" s="546"/>
      <c r="HE2" s="539"/>
      <c r="HF2" s="545"/>
      <c r="HG2" s="545"/>
      <c r="HH2" s="546"/>
      <c r="HI2" s="539"/>
      <c r="HJ2" s="545"/>
      <c r="HK2" s="545"/>
      <c r="HL2" s="546"/>
      <c r="HM2" s="539"/>
      <c r="HN2" s="545"/>
      <c r="HO2" s="545"/>
      <c r="HP2" s="546"/>
      <c r="HQ2" s="539"/>
      <c r="HR2" s="545"/>
      <c r="HS2" s="545"/>
      <c r="HT2" s="546"/>
      <c r="HU2" s="539"/>
      <c r="HV2" s="545"/>
      <c r="HW2" s="545"/>
      <c r="HX2" s="546"/>
      <c r="HY2" s="539"/>
      <c r="HZ2" s="545"/>
      <c r="IA2" s="545"/>
      <c r="IB2" s="546"/>
      <c r="IC2" s="539"/>
      <c r="ID2" s="545"/>
      <c r="IE2" s="545"/>
      <c r="IF2" s="546"/>
      <c r="IG2" s="539"/>
      <c r="IH2" s="545"/>
      <c r="II2" s="545"/>
      <c r="IJ2" s="546"/>
      <c r="IK2" s="539"/>
      <c r="IL2" s="545"/>
      <c r="IM2" s="545"/>
      <c r="IN2" s="546"/>
      <c r="IO2" s="539"/>
      <c r="IP2" s="545"/>
      <c r="IQ2" s="545"/>
      <c r="IR2" s="546"/>
      <c r="IS2" s="539"/>
      <c r="IT2" s="545"/>
      <c r="IU2" s="545"/>
      <c r="IV2" s="546"/>
      <c r="IW2" s="539"/>
      <c r="IX2" s="545"/>
      <c r="IY2" s="545"/>
      <c r="IZ2" s="546"/>
      <c r="JA2" s="539"/>
      <c r="JB2" s="545"/>
      <c r="JC2" s="545"/>
      <c r="JD2" s="546"/>
      <c r="JE2" s="539"/>
      <c r="JF2" s="545"/>
      <c r="JG2" s="545"/>
      <c r="JH2" s="546"/>
      <c r="JI2" s="539"/>
      <c r="JJ2" s="545"/>
      <c r="JK2" s="545"/>
      <c r="JL2" s="546"/>
      <c r="JM2" s="539"/>
      <c r="JN2" s="545"/>
      <c r="JO2" s="545"/>
      <c r="JP2" s="546"/>
      <c r="JQ2" s="539"/>
      <c r="JR2" s="545"/>
      <c r="JS2" s="545"/>
      <c r="JT2" s="546"/>
      <c r="JU2" s="539"/>
      <c r="JV2" s="545"/>
      <c r="JW2" s="545"/>
      <c r="JX2" s="546"/>
      <c r="JY2" s="539"/>
      <c r="JZ2" s="545"/>
      <c r="KA2" s="545"/>
      <c r="KB2" s="546"/>
      <c r="KC2" s="539"/>
      <c r="KD2" s="545"/>
      <c r="KE2" s="545"/>
      <c r="KF2" s="546"/>
      <c r="KG2" s="539"/>
      <c r="KH2" s="545"/>
      <c r="KI2" s="545"/>
      <c r="KJ2" s="546"/>
      <c r="KK2" s="539"/>
      <c r="KL2" s="545"/>
      <c r="KM2" s="545"/>
      <c r="KN2" s="546"/>
      <c r="KO2" s="539"/>
      <c r="KP2" s="545"/>
      <c r="KQ2" s="545"/>
      <c r="KR2" s="546"/>
      <c r="KS2" s="539"/>
      <c r="KT2" s="545"/>
      <c r="KU2" s="545"/>
      <c r="KV2" s="546"/>
      <c r="KW2" s="539"/>
      <c r="KX2" s="545"/>
      <c r="KY2" s="545"/>
      <c r="KZ2" s="546"/>
      <c r="LA2" s="539"/>
      <c r="LB2" s="545"/>
      <c r="LC2" s="545"/>
      <c r="LD2" s="546"/>
      <c r="LE2" s="539"/>
      <c r="LF2" s="545"/>
      <c r="LG2" s="545"/>
      <c r="LH2" s="546"/>
      <c r="LI2" s="539"/>
      <c r="LJ2" s="545"/>
      <c r="LK2" s="545"/>
      <c r="LL2" s="546"/>
      <c r="LM2" s="539"/>
      <c r="LN2" s="545"/>
      <c r="LO2" s="545"/>
      <c r="LP2" s="546"/>
      <c r="LQ2" s="539"/>
      <c r="LR2" s="545"/>
      <c r="LS2" s="545"/>
      <c r="LT2" s="546"/>
      <c r="LU2" s="539"/>
      <c r="LV2" s="545"/>
      <c r="LW2" s="545"/>
      <c r="LX2" s="546"/>
      <c r="LY2" s="539"/>
      <c r="LZ2" s="545"/>
      <c r="MA2" s="545"/>
      <c r="MB2" s="546"/>
      <c r="MC2" s="539"/>
      <c r="MD2" s="545"/>
      <c r="ME2" s="545"/>
      <c r="MF2" s="546"/>
      <c r="MG2" s="539"/>
      <c r="MH2" s="545"/>
      <c r="MI2" s="545"/>
      <c r="MJ2" s="546"/>
      <c r="MK2" s="539"/>
      <c r="ML2" s="545"/>
      <c r="MM2" s="545"/>
      <c r="MN2" s="546"/>
      <c r="MO2" s="539"/>
      <c r="MP2" s="545"/>
      <c r="MQ2" s="545"/>
      <c r="MR2" s="546"/>
      <c r="MS2" s="539"/>
      <c r="MT2" s="545"/>
      <c r="MU2" s="545"/>
      <c r="MV2" s="546"/>
      <c r="MW2" s="539"/>
      <c r="MX2" s="545"/>
      <c r="MY2" s="545"/>
      <c r="MZ2" s="546"/>
      <c r="NA2" s="539"/>
      <c r="NB2" s="545"/>
      <c r="NC2" s="545"/>
      <c r="ND2" s="546"/>
      <c r="NE2" s="539"/>
      <c r="NF2" s="545"/>
      <c r="NG2" s="545"/>
      <c r="NH2" s="546"/>
      <c r="NI2" s="539"/>
      <c r="NJ2" s="545"/>
      <c r="NK2" s="545"/>
      <c r="NL2" s="546"/>
      <c r="NM2" s="539"/>
      <c r="NN2" s="545"/>
      <c r="NO2" s="545"/>
      <c r="NP2" s="546"/>
      <c r="NQ2" s="539"/>
      <c r="NR2" s="545"/>
      <c r="NS2" s="545"/>
      <c r="NT2" s="546"/>
      <c r="NU2" s="539"/>
      <c r="NV2" s="545"/>
      <c r="NW2" s="545"/>
      <c r="NX2" s="546"/>
      <c r="NY2" s="539"/>
      <c r="NZ2" s="545"/>
      <c r="OA2" s="545"/>
      <c r="OB2" s="546"/>
      <c r="OC2" s="539"/>
      <c r="OD2" s="545"/>
      <c r="OE2" s="545"/>
      <c r="OF2" s="546"/>
      <c r="OG2" s="539"/>
      <c r="OH2" s="545"/>
      <c r="OI2" s="545"/>
      <c r="OJ2" s="546"/>
      <c r="OK2" s="539"/>
      <c r="OL2" s="545"/>
      <c r="OM2" s="545"/>
      <c r="ON2" s="546"/>
      <c r="OO2" s="539"/>
      <c r="OP2" s="545"/>
      <c r="OQ2" s="545"/>
      <c r="OR2" s="546"/>
      <c r="OS2" s="539"/>
      <c r="OT2" s="545"/>
      <c r="OU2" s="545"/>
      <c r="OV2" s="546"/>
      <c r="OW2" s="539"/>
      <c r="OX2" s="545"/>
      <c r="OY2" s="545"/>
      <c r="OZ2" s="546"/>
      <c r="PA2" s="539"/>
      <c r="PB2" s="545"/>
      <c r="PC2" s="545"/>
      <c r="PD2" s="546"/>
      <c r="PE2" s="539"/>
      <c r="PF2" s="545"/>
      <c r="PG2" s="545"/>
      <c r="PH2" s="546"/>
      <c r="PI2" s="539"/>
      <c r="PJ2" s="545"/>
      <c r="PK2" s="545"/>
      <c r="PL2" s="546"/>
      <c r="PM2" s="539"/>
      <c r="PN2" s="545"/>
      <c r="PO2" s="545"/>
      <c r="PP2" s="546"/>
      <c r="PQ2" s="539"/>
      <c r="PR2" s="545"/>
      <c r="PS2" s="545"/>
      <c r="PT2" s="546"/>
      <c r="PU2" s="539"/>
      <c r="PV2" s="545"/>
      <c r="PW2" s="545"/>
      <c r="PX2" s="546"/>
      <c r="PY2" s="539"/>
      <c r="PZ2" s="545"/>
      <c r="QA2" s="545"/>
      <c r="QB2" s="546"/>
      <c r="QC2" s="539"/>
      <c r="QD2" s="545"/>
      <c r="QE2" s="545"/>
      <c r="QF2" s="546"/>
      <c r="QG2" s="539"/>
      <c r="QH2" s="545"/>
      <c r="QI2" s="545"/>
      <c r="QJ2" s="546"/>
      <c r="QK2" s="539"/>
      <c r="QL2" s="545"/>
      <c r="QM2" s="545"/>
      <c r="QN2" s="546"/>
      <c r="QO2" s="539"/>
      <c r="QP2" s="545"/>
      <c r="QQ2" s="545"/>
      <c r="QR2" s="546"/>
      <c r="QS2" s="539"/>
      <c r="QT2" s="545"/>
      <c r="QU2" s="545"/>
      <c r="QV2" s="546"/>
      <c r="QW2" s="539"/>
      <c r="QX2" s="545"/>
      <c r="QY2" s="545"/>
      <c r="QZ2" s="546"/>
      <c r="RA2" s="539"/>
      <c r="RB2" s="545"/>
      <c r="RC2" s="545"/>
      <c r="RD2" s="546"/>
      <c r="RE2" s="539"/>
      <c r="RF2" s="545"/>
      <c r="RG2" s="545"/>
      <c r="RH2" s="546"/>
      <c r="RI2" s="539"/>
      <c r="RJ2" s="545"/>
      <c r="RK2" s="545"/>
      <c r="RL2" s="546"/>
      <c r="RM2" s="539"/>
      <c r="RN2" s="545"/>
      <c r="RO2" s="545"/>
      <c r="RP2" s="546"/>
      <c r="RQ2" s="539"/>
      <c r="RR2" s="545"/>
      <c r="RS2" s="545"/>
      <c r="RT2" s="546"/>
      <c r="RU2" s="539"/>
      <c r="RV2" s="545"/>
      <c r="RW2" s="545"/>
      <c r="RX2" s="546"/>
      <c r="RY2" s="539"/>
      <c r="RZ2" s="545"/>
      <c r="SA2" s="545"/>
      <c r="SB2" s="546"/>
      <c r="SC2" s="539"/>
      <c r="SD2" s="545"/>
      <c r="SE2" s="545"/>
      <c r="SF2" s="546"/>
      <c r="SG2" s="539"/>
      <c r="SH2" s="545"/>
      <c r="SI2" s="545"/>
      <c r="SJ2" s="546"/>
      <c r="SK2" s="539"/>
      <c r="SL2" s="545"/>
      <c r="SM2" s="545"/>
      <c r="SN2" s="546"/>
      <c r="SO2" s="539"/>
      <c r="SP2" s="545"/>
      <c r="SQ2" s="545"/>
      <c r="SR2" s="546"/>
      <c r="SS2" s="539"/>
      <c r="ST2" s="545"/>
      <c r="SU2" s="545"/>
      <c r="SV2" s="546"/>
      <c r="SW2" s="539"/>
      <c r="SX2" s="545"/>
      <c r="SY2" s="545"/>
      <c r="SZ2" s="546"/>
      <c r="TA2" s="539"/>
      <c r="TB2" s="545"/>
      <c r="TC2" s="545"/>
      <c r="TD2" s="546"/>
      <c r="TE2" s="539"/>
      <c r="TF2" s="545"/>
      <c r="TG2" s="545"/>
      <c r="TH2" s="546"/>
      <c r="TI2" s="539"/>
      <c r="TJ2" s="545"/>
      <c r="TK2" s="545"/>
      <c r="TL2" s="546"/>
      <c r="TM2" s="539"/>
      <c r="TN2" s="545"/>
      <c r="TO2" s="545"/>
      <c r="TP2" s="546"/>
      <c r="TQ2" s="539"/>
      <c r="TR2" s="545"/>
      <c r="TS2" s="545"/>
      <c r="TT2" s="546"/>
      <c r="TU2" s="539"/>
      <c r="TV2" s="545"/>
      <c r="TW2" s="545"/>
      <c r="TX2" s="546"/>
      <c r="TY2" s="539"/>
      <c r="TZ2" s="545"/>
      <c r="UA2" s="545"/>
      <c r="UB2" s="546"/>
      <c r="UC2" s="539"/>
      <c r="UD2" s="545"/>
      <c r="UE2" s="545"/>
      <c r="UF2" s="546"/>
      <c r="UG2" s="539"/>
      <c r="UH2" s="545"/>
      <c r="UI2" s="545"/>
      <c r="UJ2" s="546"/>
      <c r="UK2" s="539"/>
      <c r="UL2" s="545"/>
      <c r="UM2" s="545"/>
      <c r="UN2" s="546"/>
      <c r="UO2" s="539"/>
      <c r="UP2" s="545"/>
      <c r="UQ2" s="545"/>
      <c r="UR2" s="546"/>
      <c r="US2" s="539"/>
      <c r="UT2" s="545"/>
      <c r="UU2" s="545"/>
      <c r="UV2" s="546"/>
      <c r="UW2" s="539"/>
      <c r="UX2" s="545"/>
      <c r="UY2" s="545"/>
      <c r="UZ2" s="546"/>
      <c r="VA2" s="539"/>
      <c r="VB2" s="545"/>
      <c r="VC2" s="545"/>
      <c r="VD2" s="546"/>
      <c r="VE2" s="539"/>
      <c r="VF2" s="545"/>
      <c r="VG2" s="545"/>
      <c r="VH2" s="546"/>
      <c r="VI2" s="539"/>
      <c r="VJ2" s="545"/>
      <c r="VK2" s="545"/>
      <c r="VL2" s="546"/>
      <c r="VM2" s="539"/>
      <c r="VN2" s="545"/>
      <c r="VO2" s="545"/>
      <c r="VP2" s="546"/>
      <c r="VQ2" s="539"/>
      <c r="VR2" s="545"/>
      <c r="VS2" s="545"/>
      <c r="VT2" s="546"/>
      <c r="VU2" s="539"/>
      <c r="VV2" s="545"/>
      <c r="VW2" s="545"/>
      <c r="VX2" s="546"/>
      <c r="VY2" s="539"/>
      <c r="VZ2" s="545"/>
      <c r="WA2" s="545"/>
      <c r="WB2" s="546"/>
      <c r="WC2" s="539"/>
      <c r="WD2" s="545"/>
      <c r="WE2" s="545"/>
      <c r="WF2" s="546"/>
      <c r="WG2" s="539"/>
      <c r="WH2" s="545"/>
      <c r="WI2" s="545"/>
      <c r="WJ2" s="546"/>
      <c r="WK2" s="539"/>
      <c r="WL2" s="545"/>
      <c r="WM2" s="545"/>
      <c r="WN2" s="546"/>
      <c r="WO2" s="539"/>
      <c r="WP2" s="545"/>
      <c r="WQ2" s="545"/>
      <c r="WR2" s="546"/>
      <c r="WS2" s="539"/>
      <c r="WT2" s="545"/>
      <c r="WU2" s="545"/>
      <c r="WV2" s="546"/>
      <c r="WW2" s="539"/>
      <c r="WX2" s="545"/>
      <c r="WY2" s="545"/>
      <c r="WZ2" s="546"/>
      <c r="XA2" s="539"/>
      <c r="XB2" s="545"/>
      <c r="XC2" s="545"/>
      <c r="XD2" s="546"/>
      <c r="XE2" s="539"/>
      <c r="XF2" s="545"/>
      <c r="XG2" s="545"/>
      <c r="XH2" s="546"/>
      <c r="XI2" s="539"/>
      <c r="XJ2" s="545"/>
      <c r="XK2" s="545"/>
      <c r="XL2" s="546"/>
      <c r="XM2" s="539"/>
      <c r="XN2" s="545"/>
      <c r="XO2" s="545"/>
      <c r="XP2" s="546"/>
      <c r="XQ2" s="539"/>
      <c r="XR2" s="545"/>
      <c r="XS2" s="545"/>
      <c r="XT2" s="546"/>
      <c r="XU2" s="539"/>
      <c r="XV2" s="545"/>
      <c r="XW2" s="545"/>
      <c r="XX2" s="546"/>
      <c r="XY2" s="539"/>
      <c r="XZ2" s="545"/>
      <c r="YA2" s="545"/>
      <c r="YB2" s="546"/>
      <c r="YC2" s="539"/>
      <c r="YD2" s="545"/>
      <c r="YE2" s="545"/>
      <c r="YF2" s="546"/>
      <c r="YG2" s="539"/>
      <c r="YH2" s="545"/>
      <c r="YI2" s="545"/>
      <c r="YJ2" s="546"/>
      <c r="YK2" s="539"/>
      <c r="YL2" s="545"/>
      <c r="YM2" s="545"/>
      <c r="YN2" s="546"/>
      <c r="YO2" s="539"/>
      <c r="YP2" s="545"/>
      <c r="YQ2" s="545"/>
      <c r="YR2" s="546"/>
      <c r="YS2" s="539"/>
      <c r="YT2" s="545"/>
      <c r="YU2" s="545"/>
      <c r="YV2" s="546"/>
      <c r="YW2" s="539"/>
      <c r="YX2" s="545"/>
      <c r="YY2" s="545"/>
      <c r="YZ2" s="546"/>
      <c r="ZA2" s="539"/>
      <c r="ZB2" s="545"/>
      <c r="ZC2" s="545"/>
      <c r="ZD2" s="546"/>
      <c r="ZE2" s="539"/>
      <c r="ZF2" s="545"/>
      <c r="ZG2" s="545"/>
      <c r="ZH2" s="546"/>
      <c r="ZI2" s="539"/>
      <c r="ZJ2" s="545"/>
      <c r="ZK2" s="545"/>
      <c r="ZL2" s="546"/>
      <c r="ZM2" s="539"/>
      <c r="ZN2" s="545"/>
      <c r="ZO2" s="545"/>
      <c r="ZP2" s="546"/>
      <c r="ZQ2" s="539"/>
      <c r="ZR2" s="545"/>
      <c r="ZS2" s="545"/>
      <c r="ZT2" s="546"/>
      <c r="ZU2" s="539"/>
      <c r="ZV2" s="545"/>
      <c r="ZW2" s="545"/>
      <c r="ZX2" s="546"/>
      <c r="ZY2" s="539"/>
      <c r="ZZ2" s="545"/>
      <c r="AAA2" s="545"/>
      <c r="AAB2" s="546"/>
      <c r="AAC2" s="539"/>
      <c r="AAD2" s="545"/>
      <c r="AAE2" s="545"/>
      <c r="AAF2" s="546"/>
      <c r="AAG2" s="539"/>
      <c r="AAH2" s="545"/>
      <c r="AAI2" s="545"/>
      <c r="AAJ2" s="546"/>
      <c r="AAK2" s="539"/>
      <c r="AAL2" s="545"/>
      <c r="AAM2" s="545"/>
      <c r="AAN2" s="546"/>
      <c r="AAO2" s="539"/>
      <c r="AAP2" s="545"/>
      <c r="AAQ2" s="545"/>
      <c r="AAR2" s="546"/>
      <c r="AAS2" s="539"/>
      <c r="AAT2" s="545"/>
      <c r="AAU2" s="545"/>
      <c r="AAV2" s="546"/>
      <c r="AAW2" s="539"/>
      <c r="AAX2" s="545"/>
      <c r="AAY2" s="545"/>
      <c r="AAZ2" s="546"/>
      <c r="ABA2" s="539"/>
      <c r="ABB2" s="545"/>
      <c r="ABC2" s="545"/>
      <c r="ABD2" s="546"/>
      <c r="ABE2" s="539"/>
      <c r="ABF2" s="545"/>
      <c r="ABG2" s="545"/>
      <c r="ABH2" s="546"/>
      <c r="ABI2" s="539"/>
      <c r="ABJ2" s="545"/>
      <c r="ABK2" s="545"/>
      <c r="ABL2" s="546"/>
      <c r="ABM2" s="539"/>
      <c r="ABN2" s="545"/>
      <c r="ABO2" s="545"/>
      <c r="ABP2" s="546"/>
      <c r="ABQ2" s="539"/>
      <c r="ABR2" s="545"/>
      <c r="ABS2" s="545"/>
      <c r="ABT2" s="546"/>
      <c r="ABU2" s="539"/>
      <c r="ABV2" s="545"/>
      <c r="ABW2" s="545"/>
      <c r="ABX2" s="546"/>
      <c r="ABY2" s="539"/>
      <c r="ABZ2" s="545"/>
      <c r="ACA2" s="545"/>
      <c r="ACB2" s="546"/>
      <c r="ACC2" s="539"/>
      <c r="ACD2" s="545"/>
      <c r="ACE2" s="545"/>
      <c r="ACF2" s="546"/>
      <c r="ACG2" s="539"/>
      <c r="ACH2" s="545"/>
      <c r="ACI2" s="545"/>
      <c r="ACJ2" s="546"/>
      <c r="ACK2" s="539"/>
      <c r="ACL2" s="545"/>
      <c r="ACM2" s="545"/>
      <c r="ACN2" s="546"/>
      <c r="ACO2" s="539"/>
      <c r="ACP2" s="545"/>
      <c r="ACQ2" s="545"/>
      <c r="ACR2" s="546"/>
      <c r="ACS2" s="539"/>
      <c r="ACT2" s="545"/>
      <c r="ACU2" s="545"/>
      <c r="ACV2" s="546"/>
      <c r="ACW2" s="539"/>
      <c r="ACX2" s="545"/>
      <c r="ACY2" s="545"/>
      <c r="ACZ2" s="546"/>
      <c r="ADA2" s="539"/>
      <c r="ADB2" s="545"/>
      <c r="ADC2" s="545"/>
      <c r="ADD2" s="546"/>
      <c r="ADE2" s="539"/>
      <c r="ADF2" s="545"/>
      <c r="ADG2" s="545"/>
      <c r="ADH2" s="546"/>
      <c r="ADI2" s="539"/>
      <c r="ADJ2" s="545"/>
      <c r="ADK2" s="545"/>
      <c r="ADL2" s="546"/>
      <c r="ADM2" s="539"/>
      <c r="ADN2" s="545"/>
      <c r="ADO2" s="545"/>
      <c r="ADP2" s="546"/>
      <c r="ADQ2" s="539"/>
      <c r="ADR2" s="545"/>
      <c r="ADS2" s="545"/>
      <c r="ADT2" s="546"/>
      <c r="ADU2" s="539"/>
      <c r="ADV2" s="545"/>
      <c r="ADW2" s="545"/>
      <c r="ADX2" s="546"/>
      <c r="ADY2" s="539"/>
      <c r="ADZ2" s="545"/>
      <c r="AEA2" s="545"/>
      <c r="AEB2" s="546"/>
      <c r="AEC2" s="539"/>
      <c r="AED2" s="545"/>
      <c r="AEE2" s="545"/>
      <c r="AEF2" s="546"/>
      <c r="AEG2" s="539"/>
      <c r="AEH2" s="545"/>
      <c r="AEI2" s="545"/>
      <c r="AEJ2" s="546"/>
      <c r="AEK2" s="539"/>
      <c r="AEL2" s="545"/>
      <c r="AEM2" s="545"/>
      <c r="AEN2" s="546"/>
      <c r="AEO2" s="539"/>
      <c r="AEP2" s="545"/>
      <c r="AEQ2" s="545"/>
      <c r="AER2" s="546"/>
      <c r="AES2" s="539"/>
      <c r="AET2" s="545"/>
      <c r="AEU2" s="545"/>
      <c r="AEV2" s="546"/>
      <c r="AEW2" s="539"/>
      <c r="AEX2" s="545"/>
      <c r="AEY2" s="545"/>
      <c r="AEZ2" s="546"/>
      <c r="AFA2" s="539"/>
      <c r="AFB2" s="545"/>
      <c r="AFC2" s="545"/>
      <c r="AFD2" s="546"/>
      <c r="AFE2" s="539"/>
      <c r="AFF2" s="545"/>
      <c r="AFG2" s="545"/>
      <c r="AFH2" s="546"/>
      <c r="AFI2" s="539"/>
      <c r="AFJ2" s="545"/>
      <c r="AFK2" s="545"/>
      <c r="AFL2" s="546"/>
      <c r="AFM2" s="539"/>
      <c r="AFN2" s="545"/>
      <c r="AFO2" s="545"/>
      <c r="AFP2" s="546"/>
      <c r="AFQ2" s="539"/>
      <c r="AFR2" s="545"/>
      <c r="AFS2" s="545"/>
      <c r="AFT2" s="546"/>
      <c r="AFU2" s="539"/>
      <c r="AFV2" s="545"/>
      <c r="AFW2" s="545"/>
      <c r="AFX2" s="546"/>
      <c r="AFY2" s="539"/>
      <c r="AFZ2" s="545"/>
      <c r="AGA2" s="545"/>
      <c r="AGB2" s="546"/>
      <c r="AGC2" s="539"/>
      <c r="AGD2" s="545"/>
      <c r="AGE2" s="545"/>
      <c r="AGF2" s="546"/>
      <c r="AGG2" s="539"/>
      <c r="AGH2" s="545"/>
      <c r="AGI2" s="545"/>
      <c r="AGJ2" s="546"/>
      <c r="AGK2" s="539"/>
      <c r="AGL2" s="545"/>
      <c r="AGM2" s="545"/>
      <c r="AGN2" s="546"/>
      <c r="AGO2" s="539"/>
      <c r="AGP2" s="545"/>
      <c r="AGQ2" s="545"/>
      <c r="AGR2" s="546"/>
      <c r="AGS2" s="539"/>
      <c r="AGT2" s="545"/>
      <c r="AGU2" s="545"/>
      <c r="AGV2" s="546"/>
      <c r="AGW2" s="539"/>
      <c r="AGX2" s="545"/>
      <c r="AGY2" s="545"/>
      <c r="AGZ2" s="546"/>
      <c r="AHA2" s="539"/>
      <c r="AHB2" s="545"/>
      <c r="AHC2" s="545"/>
      <c r="AHD2" s="546"/>
      <c r="AHE2" s="539"/>
      <c r="AHF2" s="545"/>
      <c r="AHG2" s="545"/>
      <c r="AHH2" s="546"/>
      <c r="AHI2" s="539"/>
      <c r="AHJ2" s="545"/>
      <c r="AHK2" s="545"/>
      <c r="AHL2" s="546"/>
      <c r="AHM2" s="539"/>
      <c r="AHN2" s="545"/>
      <c r="AHO2" s="545"/>
      <c r="AHP2" s="546"/>
      <c r="AHQ2" s="539"/>
      <c r="AHR2" s="545"/>
      <c r="AHS2" s="545"/>
      <c r="AHT2" s="546"/>
      <c r="AHU2" s="539"/>
      <c r="AHV2" s="545"/>
      <c r="AHW2" s="545"/>
      <c r="AHX2" s="546"/>
      <c r="AHY2" s="539"/>
      <c r="AHZ2" s="545"/>
      <c r="AIA2" s="545"/>
      <c r="AIB2" s="546"/>
      <c r="AIC2" s="539"/>
      <c r="AID2" s="545"/>
      <c r="AIE2" s="545"/>
      <c r="AIF2" s="546"/>
      <c r="AIG2" s="539"/>
      <c r="AIH2" s="545"/>
      <c r="AII2" s="545"/>
      <c r="AIJ2" s="546"/>
      <c r="AIK2" s="539"/>
      <c r="AIL2" s="545"/>
      <c r="AIM2" s="545"/>
      <c r="AIN2" s="546"/>
      <c r="AIO2" s="539"/>
      <c r="AIP2" s="545"/>
      <c r="AIQ2" s="545"/>
      <c r="AIR2" s="546"/>
      <c r="AIS2" s="539"/>
      <c r="AIT2" s="545"/>
      <c r="AIU2" s="545"/>
      <c r="AIV2" s="546"/>
      <c r="AIW2" s="539"/>
      <c r="AIX2" s="545"/>
      <c r="AIY2" s="545"/>
      <c r="AIZ2" s="546"/>
      <c r="AJA2" s="539"/>
      <c r="AJB2" s="545"/>
      <c r="AJC2" s="545"/>
      <c r="AJD2" s="546"/>
      <c r="AJE2" s="539"/>
      <c r="AJF2" s="545"/>
      <c r="AJG2" s="545"/>
      <c r="AJH2" s="546"/>
      <c r="AJI2" s="539"/>
      <c r="AJJ2" s="545"/>
      <c r="AJK2" s="545"/>
      <c r="AJL2" s="546"/>
      <c r="AJM2" s="539"/>
      <c r="AJN2" s="545"/>
      <c r="AJO2" s="545"/>
      <c r="AJP2" s="546"/>
      <c r="AJQ2" s="539"/>
      <c r="AJR2" s="545"/>
      <c r="AJS2" s="545"/>
      <c r="AJT2" s="546"/>
      <c r="AJU2" s="539"/>
      <c r="AJV2" s="545"/>
      <c r="AJW2" s="545"/>
      <c r="AJX2" s="546"/>
      <c r="AJY2" s="539"/>
      <c r="AJZ2" s="545"/>
      <c r="AKA2" s="545"/>
      <c r="AKB2" s="546"/>
      <c r="AKC2" s="539"/>
      <c r="AKD2" s="545"/>
      <c r="AKE2" s="545"/>
      <c r="AKF2" s="546"/>
      <c r="AKG2" s="539"/>
      <c r="AKH2" s="545"/>
      <c r="AKI2" s="545"/>
      <c r="AKJ2" s="546"/>
      <c r="AKK2" s="539"/>
      <c r="AKL2" s="545"/>
      <c r="AKM2" s="545"/>
      <c r="AKN2" s="546"/>
      <c r="AKO2" s="539"/>
      <c r="AKP2" s="545"/>
      <c r="AKQ2" s="545"/>
      <c r="AKR2" s="546"/>
      <c r="AKS2" s="539"/>
      <c r="AKT2" s="545"/>
      <c r="AKU2" s="545"/>
      <c r="AKV2" s="546"/>
      <c r="AKW2" s="539"/>
      <c r="AKX2" s="545"/>
      <c r="AKY2" s="545"/>
      <c r="AKZ2" s="546"/>
      <c r="ALA2" s="539"/>
      <c r="ALB2" s="545"/>
      <c r="ALC2" s="545"/>
      <c r="ALD2" s="546"/>
      <c r="ALE2" s="539"/>
      <c r="ALF2" s="545"/>
      <c r="ALG2" s="545"/>
      <c r="ALH2" s="546"/>
      <c r="ALI2" s="539"/>
      <c r="ALJ2" s="545"/>
      <c r="ALK2" s="545"/>
      <c r="ALL2" s="546"/>
      <c r="ALM2" s="539"/>
      <c r="ALN2" s="545"/>
      <c r="ALO2" s="545"/>
      <c r="ALP2" s="546"/>
      <c r="ALQ2" s="539"/>
      <c r="ALR2" s="545"/>
      <c r="ALS2" s="545"/>
      <c r="ALT2" s="546"/>
      <c r="ALU2" s="539"/>
      <c r="ALV2" s="545"/>
      <c r="ALW2" s="545"/>
      <c r="ALX2" s="546"/>
      <c r="ALY2" s="539"/>
      <c r="ALZ2" s="545"/>
      <c r="AMA2" s="545"/>
      <c r="AMB2" s="546"/>
      <c r="AMC2" s="539"/>
      <c r="AMD2" s="545"/>
      <c r="AME2" s="545"/>
      <c r="AMF2" s="546"/>
      <c r="AMG2" s="539"/>
      <c r="AMH2" s="545"/>
      <c r="AMI2" s="545"/>
      <c r="AMJ2" s="546"/>
      <c r="AMK2" s="539"/>
      <c r="AML2" s="545"/>
      <c r="AMM2" s="545"/>
      <c r="AMN2" s="546"/>
      <c r="AMO2" s="539"/>
      <c r="AMP2" s="545"/>
      <c r="AMQ2" s="545"/>
      <c r="AMR2" s="546"/>
      <c r="AMS2" s="539"/>
      <c r="AMT2" s="545"/>
      <c r="AMU2" s="545"/>
      <c r="AMV2" s="546"/>
      <c r="AMW2" s="539"/>
      <c r="AMX2" s="545"/>
      <c r="AMY2" s="545"/>
      <c r="AMZ2" s="546"/>
      <c r="ANA2" s="539"/>
      <c r="ANB2" s="545"/>
      <c r="ANC2" s="545"/>
      <c r="AND2" s="546"/>
      <c r="ANE2" s="539"/>
      <c r="ANF2" s="545"/>
      <c r="ANG2" s="545"/>
      <c r="ANH2" s="546"/>
      <c r="ANI2" s="539"/>
      <c r="ANJ2" s="545"/>
      <c r="ANK2" s="545"/>
      <c r="ANL2" s="546"/>
      <c r="ANM2" s="539"/>
      <c r="ANN2" s="545"/>
      <c r="ANO2" s="545"/>
      <c r="ANP2" s="546"/>
      <c r="ANQ2" s="539"/>
      <c r="ANR2" s="545"/>
      <c r="ANS2" s="545"/>
      <c r="ANT2" s="546"/>
      <c r="ANU2" s="539"/>
      <c r="ANV2" s="545"/>
      <c r="ANW2" s="545"/>
      <c r="ANX2" s="546"/>
      <c r="ANY2" s="539"/>
      <c r="ANZ2" s="545"/>
      <c r="AOA2" s="545"/>
      <c r="AOB2" s="546"/>
      <c r="AOC2" s="539"/>
      <c r="AOD2" s="545"/>
      <c r="AOE2" s="545"/>
      <c r="AOF2" s="546"/>
      <c r="AOG2" s="539"/>
      <c r="AOH2" s="545"/>
      <c r="AOI2" s="545"/>
      <c r="AOJ2" s="546"/>
      <c r="AOK2" s="539"/>
      <c r="AOL2" s="545"/>
      <c r="AOM2" s="545"/>
      <c r="AON2" s="546"/>
      <c r="AOO2" s="539"/>
      <c r="AOP2" s="545"/>
      <c r="AOQ2" s="545"/>
      <c r="AOR2" s="546"/>
      <c r="AOS2" s="539"/>
      <c r="AOT2" s="545"/>
      <c r="AOU2" s="545"/>
      <c r="AOV2" s="546"/>
      <c r="AOW2" s="539"/>
      <c r="AOX2" s="545"/>
      <c r="AOY2" s="545"/>
      <c r="AOZ2" s="546"/>
      <c r="APA2" s="539"/>
      <c r="APB2" s="545"/>
      <c r="APC2" s="545"/>
      <c r="APD2" s="546"/>
      <c r="APE2" s="539"/>
      <c r="APF2" s="545"/>
      <c r="APG2" s="545"/>
      <c r="APH2" s="546"/>
      <c r="API2" s="539"/>
      <c r="APJ2" s="545"/>
      <c r="APK2" s="545"/>
      <c r="APL2" s="546"/>
      <c r="APM2" s="539"/>
      <c r="APN2" s="545"/>
      <c r="APO2" s="545"/>
      <c r="APP2" s="546"/>
      <c r="APQ2" s="539"/>
      <c r="APR2" s="545"/>
      <c r="APS2" s="545"/>
      <c r="APT2" s="546"/>
      <c r="APU2" s="539"/>
      <c r="APV2" s="545"/>
      <c r="APW2" s="545"/>
      <c r="APX2" s="546"/>
      <c r="APY2" s="539"/>
      <c r="APZ2" s="545"/>
      <c r="AQA2" s="545"/>
      <c r="AQB2" s="546"/>
      <c r="AQC2" s="539"/>
      <c r="AQD2" s="545"/>
      <c r="AQE2" s="545"/>
      <c r="AQF2" s="546"/>
      <c r="AQG2" s="539"/>
      <c r="AQH2" s="545"/>
      <c r="AQI2" s="545"/>
      <c r="AQJ2" s="546"/>
      <c r="AQK2" s="539"/>
      <c r="AQL2" s="545"/>
      <c r="AQM2" s="545"/>
      <c r="AQN2" s="546"/>
      <c r="AQO2" s="539"/>
      <c r="AQP2" s="545"/>
      <c r="AQQ2" s="545"/>
      <c r="AQR2" s="546"/>
      <c r="AQS2" s="539"/>
      <c r="AQT2" s="545"/>
      <c r="AQU2" s="545"/>
      <c r="AQV2" s="546"/>
      <c r="AQW2" s="539"/>
      <c r="AQX2" s="545"/>
      <c r="AQY2" s="545"/>
      <c r="AQZ2" s="546"/>
      <c r="ARA2" s="539"/>
      <c r="ARB2" s="545"/>
      <c r="ARC2" s="545"/>
      <c r="ARD2" s="546"/>
      <c r="ARE2" s="539"/>
      <c r="ARF2" s="545"/>
      <c r="ARG2" s="545"/>
      <c r="ARH2" s="546"/>
      <c r="ARI2" s="539"/>
      <c r="ARJ2" s="545"/>
      <c r="ARK2" s="545"/>
      <c r="ARL2" s="546"/>
      <c r="ARM2" s="539"/>
      <c r="ARN2" s="545"/>
      <c r="ARO2" s="545"/>
      <c r="ARP2" s="546"/>
      <c r="ARQ2" s="539"/>
      <c r="ARR2" s="545"/>
      <c r="ARS2" s="545"/>
      <c r="ART2" s="546"/>
      <c r="ARU2" s="539"/>
      <c r="ARV2" s="545"/>
      <c r="ARW2" s="545"/>
      <c r="ARX2" s="546"/>
      <c r="ARY2" s="539"/>
      <c r="ARZ2" s="545"/>
      <c r="ASA2" s="545"/>
      <c r="ASB2" s="546"/>
      <c r="ASC2" s="539"/>
      <c r="ASD2" s="545"/>
      <c r="ASE2" s="545"/>
      <c r="ASF2" s="546"/>
      <c r="ASG2" s="539"/>
      <c r="ASH2" s="545"/>
      <c r="ASI2" s="545"/>
      <c r="ASJ2" s="546"/>
      <c r="ASK2" s="539"/>
      <c r="ASL2" s="545"/>
      <c r="ASM2" s="545"/>
      <c r="ASN2" s="546"/>
      <c r="ASO2" s="539"/>
      <c r="ASP2" s="545"/>
      <c r="ASQ2" s="545"/>
      <c r="ASR2" s="546"/>
      <c r="ASS2" s="539"/>
      <c r="AST2" s="545"/>
      <c r="ASU2" s="545"/>
      <c r="ASV2" s="546"/>
      <c r="ASW2" s="539"/>
      <c r="ASX2" s="545"/>
      <c r="ASY2" s="545"/>
      <c r="ASZ2" s="546"/>
      <c r="ATA2" s="539"/>
      <c r="ATB2" s="545"/>
      <c r="ATC2" s="545"/>
      <c r="ATD2" s="546"/>
      <c r="ATE2" s="539"/>
      <c r="ATF2" s="545"/>
      <c r="ATG2" s="545"/>
      <c r="ATH2" s="546"/>
      <c r="ATI2" s="539"/>
      <c r="ATJ2" s="545"/>
      <c r="ATK2" s="545"/>
      <c r="ATL2" s="546"/>
      <c r="ATM2" s="539"/>
      <c r="ATN2" s="545"/>
      <c r="ATO2" s="545"/>
      <c r="ATP2" s="546"/>
      <c r="ATQ2" s="539"/>
      <c r="ATR2" s="545"/>
      <c r="ATS2" s="545"/>
      <c r="ATT2" s="546"/>
      <c r="ATU2" s="539"/>
      <c r="ATV2" s="545"/>
      <c r="ATW2" s="545"/>
      <c r="ATX2" s="546"/>
      <c r="ATY2" s="539"/>
      <c r="ATZ2" s="545"/>
      <c r="AUA2" s="545"/>
      <c r="AUB2" s="546"/>
      <c r="AUC2" s="539"/>
      <c r="AUD2" s="545"/>
      <c r="AUE2" s="545"/>
      <c r="AUF2" s="546"/>
      <c r="AUG2" s="539"/>
      <c r="AUH2" s="545"/>
      <c r="AUI2" s="545"/>
      <c r="AUJ2" s="546"/>
      <c r="AUK2" s="539"/>
      <c r="AUL2" s="545"/>
      <c r="AUM2" s="545"/>
      <c r="AUN2" s="546"/>
      <c r="AUO2" s="539"/>
      <c r="AUP2" s="545"/>
      <c r="AUQ2" s="545"/>
      <c r="AUR2" s="546"/>
      <c r="AUS2" s="539"/>
      <c r="AUT2" s="545"/>
      <c r="AUU2" s="545"/>
      <c r="AUV2" s="546"/>
      <c r="AUW2" s="539"/>
      <c r="AUX2" s="545"/>
      <c r="AUY2" s="545"/>
      <c r="AUZ2" s="546"/>
      <c r="AVA2" s="539"/>
      <c r="AVB2" s="545"/>
      <c r="AVC2" s="545"/>
      <c r="AVD2" s="546"/>
      <c r="AVE2" s="539"/>
      <c r="AVF2" s="545"/>
      <c r="AVG2" s="545"/>
      <c r="AVH2" s="546"/>
      <c r="AVI2" s="539"/>
      <c r="AVJ2" s="545"/>
      <c r="AVK2" s="545"/>
      <c r="AVL2" s="546"/>
      <c r="AVM2" s="539"/>
      <c r="AVN2" s="545"/>
      <c r="AVO2" s="545"/>
      <c r="AVP2" s="546"/>
      <c r="AVQ2" s="539"/>
      <c r="AVR2" s="545"/>
      <c r="AVS2" s="545"/>
      <c r="AVT2" s="546"/>
      <c r="AVU2" s="539"/>
      <c r="AVV2" s="545"/>
      <c r="AVW2" s="545"/>
      <c r="AVX2" s="546"/>
      <c r="AVY2" s="539"/>
      <c r="AVZ2" s="545"/>
      <c r="AWA2" s="545"/>
      <c r="AWB2" s="546"/>
      <c r="AWC2" s="539"/>
      <c r="AWD2" s="545"/>
      <c r="AWE2" s="545"/>
      <c r="AWF2" s="546"/>
      <c r="AWG2" s="539"/>
      <c r="AWH2" s="545"/>
      <c r="AWI2" s="545"/>
      <c r="AWJ2" s="546"/>
      <c r="AWK2" s="539"/>
      <c r="AWL2" s="545"/>
      <c r="AWM2" s="545"/>
      <c r="AWN2" s="546"/>
      <c r="AWO2" s="539"/>
      <c r="AWP2" s="545"/>
      <c r="AWQ2" s="545"/>
      <c r="AWR2" s="546"/>
      <c r="AWS2" s="539"/>
      <c r="AWT2" s="545"/>
      <c r="AWU2" s="545"/>
      <c r="AWV2" s="546"/>
      <c r="AWW2" s="539"/>
      <c r="AWX2" s="545"/>
      <c r="AWY2" s="545"/>
      <c r="AWZ2" s="546"/>
      <c r="AXA2" s="539"/>
      <c r="AXB2" s="545"/>
      <c r="AXC2" s="545"/>
      <c r="AXD2" s="546"/>
      <c r="AXE2" s="539"/>
      <c r="AXF2" s="545"/>
      <c r="AXG2" s="545"/>
      <c r="AXH2" s="546"/>
      <c r="AXI2" s="539"/>
      <c r="AXJ2" s="545"/>
      <c r="AXK2" s="545"/>
      <c r="AXL2" s="546"/>
      <c r="AXM2" s="539"/>
      <c r="AXN2" s="545"/>
      <c r="AXO2" s="545"/>
      <c r="AXP2" s="546"/>
      <c r="AXQ2" s="539"/>
      <c r="AXR2" s="545"/>
      <c r="AXS2" s="545"/>
      <c r="AXT2" s="546"/>
      <c r="AXU2" s="539"/>
      <c r="AXV2" s="545"/>
      <c r="AXW2" s="545"/>
      <c r="AXX2" s="546"/>
      <c r="AXY2" s="539"/>
      <c r="AXZ2" s="545"/>
      <c r="AYA2" s="545"/>
      <c r="AYB2" s="546"/>
      <c r="AYC2" s="539"/>
      <c r="AYD2" s="545"/>
      <c r="AYE2" s="545"/>
      <c r="AYF2" s="546"/>
      <c r="AYG2" s="539"/>
      <c r="AYH2" s="545"/>
      <c r="AYI2" s="545"/>
      <c r="AYJ2" s="546"/>
      <c r="AYK2" s="539"/>
      <c r="AYL2" s="545"/>
      <c r="AYM2" s="545"/>
      <c r="AYN2" s="546"/>
      <c r="AYO2" s="539"/>
      <c r="AYP2" s="545"/>
      <c r="AYQ2" s="545"/>
      <c r="AYR2" s="546"/>
      <c r="AYS2" s="539"/>
      <c r="AYT2" s="545"/>
      <c r="AYU2" s="545"/>
      <c r="AYV2" s="546"/>
      <c r="AYW2" s="539"/>
      <c r="AYX2" s="545"/>
      <c r="AYY2" s="545"/>
      <c r="AYZ2" s="546"/>
      <c r="AZA2" s="539"/>
      <c r="AZB2" s="545"/>
      <c r="AZC2" s="545"/>
      <c r="AZD2" s="546"/>
      <c r="AZE2" s="539"/>
      <c r="AZF2" s="545"/>
      <c r="AZG2" s="545"/>
      <c r="AZH2" s="546"/>
      <c r="AZI2" s="539"/>
      <c r="AZJ2" s="545"/>
      <c r="AZK2" s="545"/>
      <c r="AZL2" s="546"/>
      <c r="AZM2" s="539"/>
      <c r="AZN2" s="545"/>
      <c r="AZO2" s="545"/>
      <c r="AZP2" s="546"/>
      <c r="AZQ2" s="539"/>
      <c r="AZR2" s="545"/>
      <c r="AZS2" s="545"/>
      <c r="AZT2" s="546"/>
      <c r="AZU2" s="539"/>
      <c r="AZV2" s="545"/>
      <c r="AZW2" s="545"/>
      <c r="AZX2" s="546"/>
      <c r="AZY2" s="539"/>
      <c r="AZZ2" s="545"/>
      <c r="BAA2" s="545"/>
      <c r="BAB2" s="546"/>
      <c r="BAC2" s="539"/>
      <c r="BAD2" s="545"/>
      <c r="BAE2" s="545"/>
      <c r="BAF2" s="546"/>
      <c r="BAG2" s="539"/>
      <c r="BAH2" s="545"/>
      <c r="BAI2" s="545"/>
      <c r="BAJ2" s="546"/>
      <c r="BAK2" s="539"/>
      <c r="BAL2" s="545"/>
      <c r="BAM2" s="545"/>
      <c r="BAN2" s="546"/>
      <c r="BAO2" s="539"/>
      <c r="BAP2" s="545"/>
      <c r="BAQ2" s="545"/>
      <c r="BAR2" s="546"/>
      <c r="BAS2" s="539"/>
      <c r="BAT2" s="545"/>
      <c r="BAU2" s="545"/>
      <c r="BAV2" s="546"/>
      <c r="BAW2" s="539"/>
      <c r="BAX2" s="545"/>
      <c r="BAY2" s="545"/>
      <c r="BAZ2" s="546"/>
      <c r="BBA2" s="539"/>
      <c r="BBB2" s="545"/>
      <c r="BBC2" s="545"/>
      <c r="BBD2" s="546"/>
      <c r="BBE2" s="539"/>
      <c r="BBF2" s="545"/>
      <c r="BBG2" s="545"/>
      <c r="BBH2" s="546"/>
      <c r="BBI2" s="539"/>
      <c r="BBJ2" s="545"/>
      <c r="BBK2" s="545"/>
      <c r="BBL2" s="546"/>
      <c r="BBM2" s="539"/>
      <c r="BBN2" s="545"/>
      <c r="BBO2" s="545"/>
      <c r="BBP2" s="546"/>
      <c r="BBQ2" s="539"/>
      <c r="BBR2" s="545"/>
      <c r="BBS2" s="545"/>
      <c r="BBT2" s="546"/>
      <c r="BBU2" s="539"/>
      <c r="BBV2" s="545"/>
      <c r="BBW2" s="545"/>
      <c r="BBX2" s="546"/>
      <c r="BBY2" s="539"/>
      <c r="BBZ2" s="545"/>
      <c r="BCA2" s="545"/>
      <c r="BCB2" s="546"/>
      <c r="BCC2" s="539"/>
      <c r="BCD2" s="545"/>
      <c r="BCE2" s="545"/>
      <c r="BCF2" s="546"/>
      <c r="BCG2" s="539"/>
      <c r="BCH2" s="545"/>
      <c r="BCI2" s="545"/>
      <c r="BCJ2" s="546"/>
      <c r="BCK2" s="539"/>
      <c r="BCL2" s="545"/>
      <c r="BCM2" s="545"/>
      <c r="BCN2" s="546"/>
      <c r="BCO2" s="539"/>
      <c r="BCP2" s="545"/>
      <c r="BCQ2" s="545"/>
      <c r="BCR2" s="546"/>
      <c r="BCS2" s="539"/>
      <c r="BCT2" s="545"/>
      <c r="BCU2" s="545"/>
      <c r="BCV2" s="546"/>
      <c r="BCW2" s="539"/>
      <c r="BCX2" s="545"/>
      <c r="BCY2" s="545"/>
      <c r="BCZ2" s="546"/>
      <c r="BDA2" s="539"/>
      <c r="BDB2" s="545"/>
      <c r="BDC2" s="545"/>
      <c r="BDD2" s="546"/>
      <c r="BDE2" s="539"/>
      <c r="BDF2" s="545"/>
      <c r="BDG2" s="545"/>
      <c r="BDH2" s="546"/>
      <c r="BDI2" s="539"/>
      <c r="BDJ2" s="545"/>
      <c r="BDK2" s="545"/>
      <c r="BDL2" s="546"/>
      <c r="BDM2" s="539"/>
      <c r="BDN2" s="545"/>
      <c r="BDO2" s="545"/>
      <c r="BDP2" s="546"/>
      <c r="BDQ2" s="539"/>
      <c r="BDR2" s="545"/>
      <c r="BDS2" s="545"/>
      <c r="BDT2" s="546"/>
      <c r="BDU2" s="539"/>
      <c r="BDV2" s="545"/>
      <c r="BDW2" s="545"/>
      <c r="BDX2" s="546"/>
      <c r="BDY2" s="539"/>
      <c r="BDZ2" s="545"/>
      <c r="BEA2" s="545"/>
      <c r="BEB2" s="546"/>
      <c r="BEC2" s="539"/>
      <c r="BED2" s="545"/>
      <c r="BEE2" s="545"/>
      <c r="BEF2" s="546"/>
      <c r="BEG2" s="539"/>
      <c r="BEH2" s="545"/>
      <c r="BEI2" s="545"/>
      <c r="BEJ2" s="546"/>
      <c r="BEK2" s="539"/>
      <c r="BEL2" s="545"/>
      <c r="BEM2" s="545"/>
      <c r="BEN2" s="546"/>
      <c r="BEO2" s="539"/>
      <c r="BEP2" s="545"/>
      <c r="BEQ2" s="545"/>
      <c r="BER2" s="546"/>
      <c r="BES2" s="539"/>
      <c r="BET2" s="545"/>
      <c r="BEU2" s="545"/>
      <c r="BEV2" s="546"/>
      <c r="BEW2" s="539"/>
      <c r="BEX2" s="545"/>
      <c r="BEY2" s="545"/>
      <c r="BEZ2" s="546"/>
      <c r="BFA2" s="539"/>
      <c r="BFB2" s="545"/>
      <c r="BFC2" s="545"/>
      <c r="BFD2" s="546"/>
      <c r="BFE2" s="539"/>
      <c r="BFF2" s="545"/>
      <c r="BFG2" s="545"/>
      <c r="BFH2" s="546"/>
      <c r="BFI2" s="539"/>
      <c r="BFJ2" s="545"/>
      <c r="BFK2" s="545"/>
      <c r="BFL2" s="546"/>
      <c r="BFM2" s="539"/>
      <c r="BFN2" s="545"/>
      <c r="BFO2" s="545"/>
      <c r="BFP2" s="546"/>
      <c r="BFQ2" s="539"/>
      <c r="BFR2" s="545"/>
      <c r="BFS2" s="545"/>
      <c r="BFT2" s="546"/>
      <c r="BFU2" s="539"/>
      <c r="BFV2" s="545"/>
      <c r="BFW2" s="545"/>
      <c r="BFX2" s="546"/>
      <c r="BFY2" s="539"/>
      <c r="BFZ2" s="545"/>
      <c r="BGA2" s="545"/>
      <c r="BGB2" s="546"/>
      <c r="BGC2" s="539"/>
      <c r="BGD2" s="545"/>
      <c r="BGE2" s="545"/>
      <c r="BGF2" s="546"/>
      <c r="BGG2" s="539"/>
      <c r="BGH2" s="545"/>
      <c r="BGI2" s="545"/>
      <c r="BGJ2" s="546"/>
      <c r="BGK2" s="539"/>
      <c r="BGL2" s="545"/>
      <c r="BGM2" s="545"/>
      <c r="BGN2" s="546"/>
      <c r="BGO2" s="539"/>
      <c r="BGP2" s="545"/>
      <c r="BGQ2" s="545"/>
      <c r="BGR2" s="546"/>
      <c r="BGS2" s="539"/>
      <c r="BGT2" s="545"/>
      <c r="BGU2" s="545"/>
      <c r="BGV2" s="546"/>
      <c r="BGW2" s="539"/>
      <c r="BGX2" s="545"/>
      <c r="BGY2" s="545"/>
      <c r="BGZ2" s="546"/>
      <c r="BHA2" s="539"/>
      <c r="BHB2" s="545"/>
      <c r="BHC2" s="545"/>
      <c r="BHD2" s="546"/>
      <c r="BHE2" s="539"/>
      <c r="BHF2" s="545"/>
      <c r="BHG2" s="545"/>
      <c r="BHH2" s="546"/>
      <c r="BHI2" s="539"/>
      <c r="BHJ2" s="545"/>
      <c r="BHK2" s="545"/>
      <c r="BHL2" s="546"/>
      <c r="BHM2" s="539"/>
      <c r="BHN2" s="545"/>
      <c r="BHO2" s="545"/>
      <c r="BHP2" s="546"/>
      <c r="BHQ2" s="539"/>
      <c r="BHR2" s="545"/>
      <c r="BHS2" s="545"/>
      <c r="BHT2" s="546"/>
      <c r="BHU2" s="539"/>
      <c r="BHV2" s="545"/>
      <c r="BHW2" s="545"/>
      <c r="BHX2" s="546"/>
      <c r="BHY2" s="539"/>
      <c r="BHZ2" s="545"/>
      <c r="BIA2" s="545"/>
      <c r="BIB2" s="546"/>
      <c r="BIC2" s="539"/>
      <c r="BID2" s="545"/>
      <c r="BIE2" s="545"/>
      <c r="BIF2" s="546"/>
      <c r="BIG2" s="539"/>
      <c r="BIH2" s="545"/>
      <c r="BII2" s="545"/>
      <c r="BIJ2" s="546"/>
      <c r="BIK2" s="539"/>
      <c r="BIL2" s="545"/>
      <c r="BIM2" s="545"/>
      <c r="BIN2" s="546"/>
      <c r="BIO2" s="539"/>
      <c r="BIP2" s="545"/>
      <c r="BIQ2" s="545"/>
      <c r="BIR2" s="546"/>
      <c r="BIS2" s="539"/>
      <c r="BIT2" s="545"/>
      <c r="BIU2" s="545"/>
      <c r="BIV2" s="546"/>
      <c r="BIW2" s="539"/>
      <c r="BIX2" s="545"/>
      <c r="BIY2" s="545"/>
      <c r="BIZ2" s="546"/>
      <c r="BJA2" s="539"/>
      <c r="BJB2" s="545"/>
      <c r="BJC2" s="545"/>
      <c r="BJD2" s="546"/>
      <c r="BJE2" s="539"/>
      <c r="BJF2" s="545"/>
      <c r="BJG2" s="545"/>
      <c r="BJH2" s="546"/>
      <c r="BJI2" s="539"/>
      <c r="BJJ2" s="545"/>
      <c r="BJK2" s="545"/>
      <c r="BJL2" s="546"/>
      <c r="BJM2" s="539"/>
      <c r="BJN2" s="545"/>
      <c r="BJO2" s="545"/>
      <c r="BJP2" s="546"/>
      <c r="BJQ2" s="539"/>
      <c r="BJR2" s="545"/>
      <c r="BJS2" s="545"/>
      <c r="BJT2" s="546"/>
      <c r="BJU2" s="539"/>
      <c r="BJV2" s="545"/>
      <c r="BJW2" s="545"/>
      <c r="BJX2" s="546"/>
      <c r="BJY2" s="539"/>
      <c r="BJZ2" s="545"/>
      <c r="BKA2" s="545"/>
      <c r="BKB2" s="546"/>
      <c r="BKC2" s="539"/>
      <c r="BKD2" s="545"/>
      <c r="BKE2" s="545"/>
      <c r="BKF2" s="546"/>
      <c r="BKG2" s="539"/>
      <c r="BKH2" s="545"/>
      <c r="BKI2" s="545"/>
      <c r="BKJ2" s="546"/>
      <c r="BKK2" s="539"/>
      <c r="BKL2" s="545"/>
      <c r="BKM2" s="545"/>
      <c r="BKN2" s="546"/>
      <c r="BKO2" s="539"/>
      <c r="BKP2" s="545"/>
      <c r="BKQ2" s="545"/>
      <c r="BKR2" s="546"/>
      <c r="BKS2" s="539"/>
      <c r="BKT2" s="545"/>
      <c r="BKU2" s="545"/>
      <c r="BKV2" s="546"/>
      <c r="BKW2" s="539"/>
      <c r="BKX2" s="545"/>
      <c r="BKY2" s="545"/>
      <c r="BKZ2" s="546"/>
      <c r="BLA2" s="539"/>
      <c r="BLB2" s="545"/>
      <c r="BLC2" s="545"/>
      <c r="BLD2" s="546"/>
      <c r="BLE2" s="539"/>
      <c r="BLF2" s="545"/>
      <c r="BLG2" s="545"/>
      <c r="BLH2" s="546"/>
      <c r="BLI2" s="539"/>
      <c r="BLJ2" s="545"/>
      <c r="BLK2" s="545"/>
      <c r="BLL2" s="546"/>
      <c r="BLM2" s="539"/>
      <c r="BLN2" s="545"/>
      <c r="BLO2" s="545"/>
      <c r="BLP2" s="546"/>
      <c r="BLQ2" s="539"/>
      <c r="BLR2" s="545"/>
      <c r="BLS2" s="545"/>
      <c r="BLT2" s="546"/>
      <c r="BLU2" s="539"/>
      <c r="BLV2" s="545"/>
      <c r="BLW2" s="545"/>
      <c r="BLX2" s="546"/>
      <c r="BLY2" s="539"/>
      <c r="BLZ2" s="545"/>
      <c r="BMA2" s="545"/>
      <c r="BMB2" s="546"/>
      <c r="BMC2" s="539"/>
      <c r="BMD2" s="545"/>
      <c r="BME2" s="545"/>
      <c r="BMF2" s="546"/>
      <c r="BMG2" s="539"/>
      <c r="BMH2" s="545"/>
      <c r="BMI2" s="545"/>
      <c r="BMJ2" s="546"/>
      <c r="BMK2" s="539"/>
      <c r="BML2" s="545"/>
      <c r="BMM2" s="545"/>
      <c r="BMN2" s="546"/>
      <c r="BMO2" s="539"/>
      <c r="BMP2" s="545"/>
      <c r="BMQ2" s="545"/>
      <c r="BMR2" s="546"/>
      <c r="BMS2" s="539"/>
      <c r="BMT2" s="545"/>
      <c r="BMU2" s="545"/>
      <c r="BMV2" s="546"/>
      <c r="BMW2" s="539"/>
      <c r="BMX2" s="545"/>
      <c r="BMY2" s="545"/>
      <c r="BMZ2" s="546"/>
      <c r="BNA2" s="539"/>
      <c r="BNB2" s="545"/>
      <c r="BNC2" s="545"/>
      <c r="BND2" s="546"/>
      <c r="BNE2" s="539"/>
      <c r="BNF2" s="545"/>
      <c r="BNG2" s="545"/>
      <c r="BNH2" s="546"/>
      <c r="BNI2" s="539"/>
      <c r="BNJ2" s="545"/>
      <c r="BNK2" s="545"/>
      <c r="BNL2" s="546"/>
      <c r="BNM2" s="539"/>
      <c r="BNN2" s="545"/>
      <c r="BNO2" s="545"/>
      <c r="BNP2" s="546"/>
      <c r="BNQ2" s="539"/>
      <c r="BNR2" s="545"/>
      <c r="BNS2" s="545"/>
      <c r="BNT2" s="546"/>
      <c r="BNU2" s="539"/>
      <c r="BNV2" s="545"/>
      <c r="BNW2" s="545"/>
      <c r="BNX2" s="546"/>
      <c r="BNY2" s="539"/>
      <c r="BNZ2" s="545"/>
      <c r="BOA2" s="545"/>
      <c r="BOB2" s="546"/>
      <c r="BOC2" s="539"/>
      <c r="BOD2" s="545"/>
      <c r="BOE2" s="545"/>
      <c r="BOF2" s="546"/>
      <c r="BOG2" s="539"/>
      <c r="BOH2" s="545"/>
      <c r="BOI2" s="545"/>
      <c r="BOJ2" s="546"/>
      <c r="BOK2" s="539"/>
      <c r="BOL2" s="545"/>
      <c r="BOM2" s="545"/>
      <c r="BON2" s="546"/>
      <c r="BOO2" s="539"/>
      <c r="BOP2" s="545"/>
      <c r="BOQ2" s="545"/>
      <c r="BOR2" s="546"/>
      <c r="BOS2" s="539"/>
      <c r="BOT2" s="545"/>
      <c r="BOU2" s="545"/>
      <c r="BOV2" s="546"/>
      <c r="BOW2" s="539"/>
      <c r="BOX2" s="545"/>
      <c r="BOY2" s="545"/>
      <c r="BOZ2" s="546"/>
      <c r="BPA2" s="539"/>
      <c r="BPB2" s="545"/>
      <c r="BPC2" s="545"/>
      <c r="BPD2" s="546"/>
      <c r="BPE2" s="539"/>
      <c r="BPF2" s="545"/>
      <c r="BPG2" s="545"/>
      <c r="BPH2" s="546"/>
      <c r="BPI2" s="539"/>
      <c r="BPJ2" s="545"/>
      <c r="BPK2" s="545"/>
      <c r="BPL2" s="546"/>
      <c r="BPM2" s="539"/>
      <c r="BPN2" s="545"/>
      <c r="BPO2" s="545"/>
      <c r="BPP2" s="546"/>
      <c r="BPQ2" s="539"/>
      <c r="BPR2" s="545"/>
      <c r="BPS2" s="545"/>
      <c r="BPT2" s="546"/>
      <c r="BPU2" s="539"/>
      <c r="BPV2" s="545"/>
      <c r="BPW2" s="545"/>
      <c r="BPX2" s="546"/>
      <c r="BPY2" s="539"/>
      <c r="BPZ2" s="545"/>
      <c r="BQA2" s="545"/>
      <c r="BQB2" s="546"/>
      <c r="BQC2" s="539"/>
      <c r="BQD2" s="545"/>
      <c r="BQE2" s="545"/>
      <c r="BQF2" s="546"/>
      <c r="BQG2" s="539"/>
      <c r="BQH2" s="545"/>
      <c r="BQI2" s="545"/>
      <c r="BQJ2" s="546"/>
      <c r="BQK2" s="539"/>
      <c r="BQL2" s="545"/>
      <c r="BQM2" s="545"/>
      <c r="BQN2" s="546"/>
      <c r="BQO2" s="539"/>
      <c r="BQP2" s="545"/>
      <c r="BQQ2" s="545"/>
      <c r="BQR2" s="546"/>
      <c r="BQS2" s="539"/>
      <c r="BQT2" s="545"/>
      <c r="BQU2" s="545"/>
      <c r="BQV2" s="546"/>
      <c r="BQW2" s="539"/>
      <c r="BQX2" s="545"/>
      <c r="BQY2" s="545"/>
      <c r="BQZ2" s="546"/>
      <c r="BRA2" s="539"/>
      <c r="BRB2" s="545"/>
      <c r="BRC2" s="545"/>
      <c r="BRD2" s="546"/>
      <c r="BRE2" s="539"/>
      <c r="BRF2" s="545"/>
      <c r="BRG2" s="545"/>
      <c r="BRH2" s="546"/>
      <c r="BRI2" s="539"/>
      <c r="BRJ2" s="545"/>
      <c r="BRK2" s="545"/>
      <c r="BRL2" s="546"/>
      <c r="BRM2" s="539"/>
      <c r="BRN2" s="545"/>
      <c r="BRO2" s="545"/>
      <c r="BRP2" s="546"/>
      <c r="BRQ2" s="539"/>
      <c r="BRR2" s="545"/>
      <c r="BRS2" s="545"/>
      <c r="BRT2" s="546"/>
      <c r="BRU2" s="539"/>
      <c r="BRV2" s="545"/>
      <c r="BRW2" s="545"/>
      <c r="BRX2" s="546"/>
      <c r="BRY2" s="539"/>
      <c r="BRZ2" s="545"/>
      <c r="BSA2" s="545"/>
      <c r="BSB2" s="546"/>
      <c r="BSC2" s="539"/>
      <c r="BSD2" s="545"/>
      <c r="BSE2" s="545"/>
      <c r="BSF2" s="546"/>
      <c r="BSG2" s="539"/>
      <c r="BSH2" s="545"/>
      <c r="BSI2" s="545"/>
      <c r="BSJ2" s="546"/>
      <c r="BSK2" s="539"/>
      <c r="BSL2" s="545"/>
      <c r="BSM2" s="545"/>
      <c r="BSN2" s="546"/>
      <c r="BSO2" s="539"/>
      <c r="BSP2" s="545"/>
      <c r="BSQ2" s="545"/>
      <c r="BSR2" s="546"/>
      <c r="BSS2" s="539"/>
      <c r="BST2" s="545"/>
      <c r="BSU2" s="545"/>
      <c r="BSV2" s="546"/>
      <c r="BSW2" s="539"/>
      <c r="BSX2" s="545"/>
      <c r="BSY2" s="545"/>
      <c r="BSZ2" s="546"/>
      <c r="BTA2" s="539"/>
      <c r="BTB2" s="545"/>
      <c r="BTC2" s="545"/>
      <c r="BTD2" s="546"/>
      <c r="BTE2" s="539"/>
      <c r="BTF2" s="545"/>
      <c r="BTG2" s="545"/>
      <c r="BTH2" s="546"/>
      <c r="BTI2" s="539"/>
      <c r="BTJ2" s="545"/>
      <c r="BTK2" s="545"/>
      <c r="BTL2" s="546"/>
      <c r="BTM2" s="539"/>
      <c r="BTN2" s="545"/>
      <c r="BTO2" s="545"/>
      <c r="BTP2" s="546"/>
      <c r="BTQ2" s="539"/>
      <c r="BTR2" s="545"/>
      <c r="BTS2" s="545"/>
      <c r="BTT2" s="546"/>
      <c r="BTU2" s="539"/>
      <c r="BTV2" s="545"/>
      <c r="BTW2" s="545"/>
      <c r="BTX2" s="546"/>
      <c r="BTY2" s="539"/>
      <c r="BTZ2" s="545"/>
      <c r="BUA2" s="545"/>
      <c r="BUB2" s="546"/>
      <c r="BUC2" s="539"/>
      <c r="BUD2" s="545"/>
      <c r="BUE2" s="545"/>
      <c r="BUF2" s="546"/>
      <c r="BUG2" s="539"/>
      <c r="BUH2" s="545"/>
      <c r="BUI2" s="545"/>
      <c r="BUJ2" s="546"/>
      <c r="BUK2" s="539"/>
      <c r="BUL2" s="545"/>
      <c r="BUM2" s="545"/>
      <c r="BUN2" s="546"/>
      <c r="BUO2" s="539"/>
      <c r="BUP2" s="545"/>
      <c r="BUQ2" s="545"/>
      <c r="BUR2" s="546"/>
      <c r="BUS2" s="539"/>
      <c r="BUT2" s="545"/>
      <c r="BUU2" s="545"/>
      <c r="BUV2" s="546"/>
      <c r="BUW2" s="539"/>
      <c r="BUX2" s="545"/>
      <c r="BUY2" s="545"/>
      <c r="BUZ2" s="546"/>
      <c r="BVA2" s="539"/>
      <c r="BVB2" s="545"/>
      <c r="BVC2" s="545"/>
      <c r="BVD2" s="546"/>
      <c r="BVE2" s="539"/>
      <c r="BVF2" s="545"/>
      <c r="BVG2" s="545"/>
      <c r="BVH2" s="546"/>
      <c r="BVI2" s="539"/>
      <c r="BVJ2" s="545"/>
      <c r="BVK2" s="545"/>
      <c r="BVL2" s="546"/>
      <c r="BVM2" s="539"/>
      <c r="BVN2" s="545"/>
      <c r="BVO2" s="545"/>
      <c r="BVP2" s="546"/>
      <c r="BVQ2" s="539"/>
      <c r="BVR2" s="545"/>
      <c r="BVS2" s="545"/>
      <c r="BVT2" s="546"/>
      <c r="BVU2" s="539"/>
      <c r="BVV2" s="545"/>
      <c r="BVW2" s="545"/>
      <c r="BVX2" s="546"/>
      <c r="BVY2" s="539"/>
      <c r="BVZ2" s="545"/>
      <c r="BWA2" s="545"/>
      <c r="BWB2" s="546"/>
      <c r="BWC2" s="539"/>
      <c r="BWD2" s="545"/>
      <c r="BWE2" s="545"/>
      <c r="BWF2" s="546"/>
      <c r="BWG2" s="539"/>
      <c r="BWH2" s="545"/>
      <c r="BWI2" s="545"/>
      <c r="BWJ2" s="546"/>
      <c r="BWK2" s="539"/>
      <c r="BWL2" s="545"/>
      <c r="BWM2" s="545"/>
      <c r="BWN2" s="546"/>
      <c r="BWO2" s="539"/>
      <c r="BWP2" s="545"/>
      <c r="BWQ2" s="545"/>
      <c r="BWR2" s="546"/>
      <c r="BWS2" s="539"/>
      <c r="BWT2" s="545"/>
      <c r="BWU2" s="545"/>
      <c r="BWV2" s="546"/>
      <c r="BWW2" s="539"/>
      <c r="BWX2" s="545"/>
      <c r="BWY2" s="545"/>
      <c r="BWZ2" s="546"/>
      <c r="BXA2" s="539"/>
      <c r="BXB2" s="545"/>
      <c r="BXC2" s="545"/>
      <c r="BXD2" s="546"/>
      <c r="BXE2" s="539"/>
      <c r="BXF2" s="545"/>
      <c r="BXG2" s="545"/>
      <c r="BXH2" s="546"/>
      <c r="BXI2" s="539"/>
      <c r="BXJ2" s="545"/>
      <c r="BXK2" s="545"/>
      <c r="BXL2" s="546"/>
      <c r="BXM2" s="539"/>
      <c r="BXN2" s="545"/>
      <c r="BXO2" s="545"/>
      <c r="BXP2" s="546"/>
      <c r="BXQ2" s="539"/>
      <c r="BXR2" s="545"/>
      <c r="BXS2" s="545"/>
      <c r="BXT2" s="546"/>
      <c r="BXU2" s="539"/>
      <c r="BXV2" s="545"/>
      <c r="BXW2" s="545"/>
      <c r="BXX2" s="546"/>
      <c r="BXY2" s="539"/>
      <c r="BXZ2" s="545"/>
      <c r="BYA2" s="545"/>
      <c r="BYB2" s="546"/>
      <c r="BYC2" s="539"/>
      <c r="BYD2" s="545"/>
      <c r="BYE2" s="545"/>
      <c r="BYF2" s="546"/>
      <c r="BYG2" s="539"/>
      <c r="BYH2" s="545"/>
      <c r="BYI2" s="545"/>
      <c r="BYJ2" s="546"/>
      <c r="BYK2" s="539"/>
      <c r="BYL2" s="545"/>
      <c r="BYM2" s="545"/>
      <c r="BYN2" s="546"/>
      <c r="BYO2" s="539"/>
      <c r="BYP2" s="545"/>
      <c r="BYQ2" s="545"/>
      <c r="BYR2" s="546"/>
      <c r="BYS2" s="539"/>
      <c r="BYT2" s="545"/>
      <c r="BYU2" s="545"/>
      <c r="BYV2" s="546"/>
      <c r="BYW2" s="539"/>
      <c r="BYX2" s="545"/>
      <c r="BYY2" s="545"/>
      <c r="BYZ2" s="546"/>
      <c r="BZA2" s="539"/>
      <c r="BZB2" s="545"/>
      <c r="BZC2" s="545"/>
      <c r="BZD2" s="546"/>
      <c r="BZE2" s="539"/>
      <c r="BZF2" s="545"/>
      <c r="BZG2" s="545"/>
      <c r="BZH2" s="546"/>
      <c r="BZI2" s="539"/>
      <c r="BZJ2" s="545"/>
      <c r="BZK2" s="545"/>
      <c r="BZL2" s="546"/>
      <c r="BZM2" s="539"/>
      <c r="BZN2" s="545"/>
      <c r="BZO2" s="545"/>
      <c r="BZP2" s="546"/>
      <c r="BZQ2" s="539"/>
      <c r="BZR2" s="545"/>
      <c r="BZS2" s="545"/>
      <c r="BZT2" s="546"/>
      <c r="BZU2" s="539"/>
      <c r="BZV2" s="545"/>
      <c r="BZW2" s="545"/>
      <c r="BZX2" s="546"/>
      <c r="BZY2" s="539"/>
      <c r="BZZ2" s="545"/>
      <c r="CAA2" s="545"/>
      <c r="CAB2" s="546"/>
      <c r="CAC2" s="539"/>
      <c r="CAD2" s="545"/>
      <c r="CAE2" s="545"/>
      <c r="CAF2" s="546"/>
      <c r="CAG2" s="539"/>
      <c r="CAH2" s="545"/>
      <c r="CAI2" s="545"/>
      <c r="CAJ2" s="546"/>
      <c r="CAK2" s="539"/>
      <c r="CAL2" s="545"/>
      <c r="CAM2" s="545"/>
      <c r="CAN2" s="546"/>
      <c r="CAO2" s="539"/>
      <c r="CAP2" s="545"/>
      <c r="CAQ2" s="545"/>
      <c r="CAR2" s="546"/>
      <c r="CAS2" s="539"/>
      <c r="CAT2" s="545"/>
      <c r="CAU2" s="545"/>
      <c r="CAV2" s="546"/>
      <c r="CAW2" s="539"/>
      <c r="CAX2" s="545"/>
      <c r="CAY2" s="545"/>
      <c r="CAZ2" s="546"/>
      <c r="CBA2" s="539"/>
      <c r="CBB2" s="545"/>
      <c r="CBC2" s="545"/>
      <c r="CBD2" s="546"/>
      <c r="CBE2" s="539"/>
      <c r="CBF2" s="545"/>
      <c r="CBG2" s="545"/>
      <c r="CBH2" s="546"/>
      <c r="CBI2" s="539"/>
      <c r="CBJ2" s="545"/>
      <c r="CBK2" s="545"/>
      <c r="CBL2" s="546"/>
      <c r="CBM2" s="539"/>
      <c r="CBN2" s="545"/>
      <c r="CBO2" s="545"/>
      <c r="CBP2" s="546"/>
      <c r="CBQ2" s="539"/>
      <c r="CBR2" s="545"/>
      <c r="CBS2" s="545"/>
      <c r="CBT2" s="546"/>
      <c r="CBU2" s="539"/>
      <c r="CBV2" s="545"/>
      <c r="CBW2" s="545"/>
      <c r="CBX2" s="546"/>
      <c r="CBY2" s="539"/>
      <c r="CBZ2" s="545"/>
      <c r="CCA2" s="545"/>
      <c r="CCB2" s="546"/>
      <c r="CCC2" s="539"/>
      <c r="CCD2" s="545"/>
      <c r="CCE2" s="545"/>
      <c r="CCF2" s="546"/>
      <c r="CCG2" s="539"/>
      <c r="CCH2" s="545"/>
      <c r="CCI2" s="545"/>
      <c r="CCJ2" s="546"/>
      <c r="CCK2" s="539"/>
      <c r="CCL2" s="545"/>
      <c r="CCM2" s="545"/>
      <c r="CCN2" s="546"/>
      <c r="CCO2" s="539"/>
      <c r="CCP2" s="545"/>
      <c r="CCQ2" s="545"/>
      <c r="CCR2" s="546"/>
      <c r="CCS2" s="539"/>
      <c r="CCT2" s="545"/>
      <c r="CCU2" s="545"/>
      <c r="CCV2" s="546"/>
      <c r="CCW2" s="539"/>
      <c r="CCX2" s="545"/>
      <c r="CCY2" s="545"/>
      <c r="CCZ2" s="546"/>
      <c r="CDA2" s="539"/>
      <c r="CDB2" s="545"/>
      <c r="CDC2" s="545"/>
      <c r="CDD2" s="546"/>
      <c r="CDE2" s="539"/>
      <c r="CDF2" s="545"/>
      <c r="CDG2" s="545"/>
      <c r="CDH2" s="546"/>
      <c r="CDI2" s="539"/>
      <c r="CDJ2" s="545"/>
      <c r="CDK2" s="545"/>
      <c r="CDL2" s="546"/>
      <c r="CDM2" s="539"/>
      <c r="CDN2" s="545"/>
      <c r="CDO2" s="545"/>
      <c r="CDP2" s="546"/>
      <c r="CDQ2" s="539"/>
      <c r="CDR2" s="545"/>
      <c r="CDS2" s="545"/>
      <c r="CDT2" s="546"/>
      <c r="CDU2" s="539"/>
      <c r="CDV2" s="545"/>
      <c r="CDW2" s="545"/>
      <c r="CDX2" s="546"/>
      <c r="CDY2" s="539"/>
      <c r="CDZ2" s="545"/>
      <c r="CEA2" s="545"/>
      <c r="CEB2" s="546"/>
      <c r="CEC2" s="539"/>
      <c r="CED2" s="545"/>
      <c r="CEE2" s="545"/>
      <c r="CEF2" s="546"/>
      <c r="CEG2" s="539"/>
      <c r="CEH2" s="545"/>
      <c r="CEI2" s="545"/>
      <c r="CEJ2" s="546"/>
      <c r="CEK2" s="539"/>
      <c r="CEL2" s="545"/>
      <c r="CEM2" s="545"/>
      <c r="CEN2" s="546"/>
      <c r="CEO2" s="539"/>
      <c r="CEP2" s="545"/>
      <c r="CEQ2" s="545"/>
      <c r="CER2" s="546"/>
      <c r="CES2" s="539"/>
      <c r="CET2" s="545"/>
      <c r="CEU2" s="545"/>
      <c r="CEV2" s="546"/>
      <c r="CEW2" s="539"/>
      <c r="CEX2" s="545"/>
      <c r="CEY2" s="545"/>
      <c r="CEZ2" s="546"/>
      <c r="CFA2" s="539"/>
      <c r="CFB2" s="545"/>
      <c r="CFC2" s="545"/>
      <c r="CFD2" s="546"/>
      <c r="CFE2" s="539"/>
      <c r="CFF2" s="545"/>
      <c r="CFG2" s="545"/>
      <c r="CFH2" s="546"/>
      <c r="CFI2" s="539"/>
      <c r="CFJ2" s="545"/>
      <c r="CFK2" s="545"/>
      <c r="CFL2" s="546"/>
      <c r="CFM2" s="539"/>
      <c r="CFN2" s="545"/>
      <c r="CFO2" s="545"/>
      <c r="CFP2" s="546"/>
      <c r="CFQ2" s="539"/>
      <c r="CFR2" s="545"/>
      <c r="CFS2" s="545"/>
      <c r="CFT2" s="546"/>
      <c r="CFU2" s="539"/>
      <c r="CFV2" s="545"/>
      <c r="CFW2" s="545"/>
      <c r="CFX2" s="546"/>
      <c r="CFY2" s="539"/>
      <c r="CFZ2" s="545"/>
      <c r="CGA2" s="545"/>
      <c r="CGB2" s="546"/>
      <c r="CGC2" s="539"/>
      <c r="CGD2" s="545"/>
      <c r="CGE2" s="545"/>
      <c r="CGF2" s="546"/>
      <c r="CGG2" s="539"/>
      <c r="CGH2" s="545"/>
      <c r="CGI2" s="545"/>
      <c r="CGJ2" s="546"/>
      <c r="CGK2" s="539"/>
      <c r="CGL2" s="545"/>
      <c r="CGM2" s="545"/>
      <c r="CGN2" s="546"/>
      <c r="CGO2" s="539"/>
      <c r="CGP2" s="545"/>
      <c r="CGQ2" s="545"/>
      <c r="CGR2" s="546"/>
      <c r="CGS2" s="539"/>
      <c r="CGT2" s="545"/>
      <c r="CGU2" s="545"/>
      <c r="CGV2" s="546"/>
      <c r="CGW2" s="539"/>
      <c r="CGX2" s="545"/>
      <c r="CGY2" s="545"/>
      <c r="CGZ2" s="546"/>
      <c r="CHA2" s="539"/>
      <c r="CHB2" s="545"/>
      <c r="CHC2" s="545"/>
      <c r="CHD2" s="546"/>
      <c r="CHE2" s="539"/>
      <c r="CHF2" s="545"/>
      <c r="CHG2" s="545"/>
      <c r="CHH2" s="546"/>
      <c r="CHI2" s="539"/>
      <c r="CHJ2" s="545"/>
      <c r="CHK2" s="545"/>
      <c r="CHL2" s="546"/>
      <c r="CHM2" s="539"/>
      <c r="CHN2" s="545"/>
      <c r="CHO2" s="545"/>
      <c r="CHP2" s="546"/>
      <c r="CHQ2" s="539"/>
      <c r="CHR2" s="545"/>
      <c r="CHS2" s="545"/>
      <c r="CHT2" s="546"/>
      <c r="CHU2" s="539"/>
      <c r="CHV2" s="545"/>
      <c r="CHW2" s="545"/>
      <c r="CHX2" s="546"/>
      <c r="CHY2" s="539"/>
      <c r="CHZ2" s="545"/>
      <c r="CIA2" s="545"/>
      <c r="CIB2" s="546"/>
      <c r="CIC2" s="539"/>
      <c r="CID2" s="545"/>
      <c r="CIE2" s="545"/>
      <c r="CIF2" s="546"/>
      <c r="CIG2" s="539"/>
      <c r="CIH2" s="545"/>
      <c r="CII2" s="545"/>
      <c r="CIJ2" s="546"/>
      <c r="CIK2" s="539"/>
      <c r="CIL2" s="545"/>
      <c r="CIM2" s="545"/>
      <c r="CIN2" s="546"/>
      <c r="CIO2" s="539"/>
      <c r="CIP2" s="545"/>
      <c r="CIQ2" s="545"/>
      <c r="CIR2" s="546"/>
      <c r="CIS2" s="539"/>
      <c r="CIT2" s="545"/>
      <c r="CIU2" s="545"/>
      <c r="CIV2" s="546"/>
      <c r="CIW2" s="539"/>
      <c r="CIX2" s="545"/>
      <c r="CIY2" s="545"/>
      <c r="CIZ2" s="546"/>
      <c r="CJA2" s="539"/>
      <c r="CJB2" s="545"/>
      <c r="CJC2" s="545"/>
      <c r="CJD2" s="546"/>
      <c r="CJE2" s="539"/>
      <c r="CJF2" s="545"/>
      <c r="CJG2" s="545"/>
      <c r="CJH2" s="546"/>
      <c r="CJI2" s="539"/>
      <c r="CJJ2" s="545"/>
      <c r="CJK2" s="545"/>
      <c r="CJL2" s="546"/>
      <c r="CJM2" s="539"/>
      <c r="CJN2" s="545"/>
      <c r="CJO2" s="545"/>
      <c r="CJP2" s="546"/>
      <c r="CJQ2" s="539"/>
      <c r="CJR2" s="545"/>
      <c r="CJS2" s="545"/>
      <c r="CJT2" s="546"/>
      <c r="CJU2" s="539"/>
      <c r="CJV2" s="545"/>
      <c r="CJW2" s="545"/>
      <c r="CJX2" s="546"/>
      <c r="CJY2" s="539"/>
      <c r="CJZ2" s="545"/>
      <c r="CKA2" s="545"/>
      <c r="CKB2" s="546"/>
      <c r="CKC2" s="539"/>
      <c r="CKD2" s="545"/>
      <c r="CKE2" s="545"/>
      <c r="CKF2" s="546"/>
      <c r="CKG2" s="539"/>
      <c r="CKH2" s="545"/>
      <c r="CKI2" s="545"/>
      <c r="CKJ2" s="546"/>
      <c r="CKK2" s="539"/>
      <c r="CKL2" s="545"/>
      <c r="CKM2" s="545"/>
      <c r="CKN2" s="546"/>
      <c r="CKO2" s="539"/>
      <c r="CKP2" s="545"/>
      <c r="CKQ2" s="545"/>
      <c r="CKR2" s="546"/>
      <c r="CKS2" s="539"/>
      <c r="CKT2" s="545"/>
      <c r="CKU2" s="545"/>
      <c r="CKV2" s="546"/>
      <c r="CKW2" s="539"/>
      <c r="CKX2" s="545"/>
      <c r="CKY2" s="545"/>
      <c r="CKZ2" s="546"/>
      <c r="CLA2" s="539"/>
      <c r="CLB2" s="545"/>
      <c r="CLC2" s="545"/>
      <c r="CLD2" s="546"/>
      <c r="CLE2" s="539"/>
      <c r="CLF2" s="545"/>
      <c r="CLG2" s="545"/>
      <c r="CLH2" s="546"/>
      <c r="CLI2" s="539"/>
      <c r="CLJ2" s="545"/>
      <c r="CLK2" s="545"/>
      <c r="CLL2" s="546"/>
      <c r="CLM2" s="539"/>
      <c r="CLN2" s="545"/>
      <c r="CLO2" s="545"/>
      <c r="CLP2" s="546"/>
      <c r="CLQ2" s="539"/>
      <c r="CLR2" s="545"/>
      <c r="CLS2" s="545"/>
      <c r="CLT2" s="546"/>
      <c r="CLU2" s="539"/>
      <c r="CLV2" s="545"/>
      <c r="CLW2" s="545"/>
      <c r="CLX2" s="546"/>
      <c r="CLY2" s="539"/>
      <c r="CLZ2" s="545"/>
      <c r="CMA2" s="545"/>
      <c r="CMB2" s="546"/>
      <c r="CMC2" s="539"/>
      <c r="CMD2" s="545"/>
      <c r="CME2" s="545"/>
      <c r="CMF2" s="546"/>
      <c r="CMG2" s="539"/>
      <c r="CMH2" s="545"/>
      <c r="CMI2" s="545"/>
      <c r="CMJ2" s="546"/>
      <c r="CMK2" s="539"/>
      <c r="CML2" s="545"/>
      <c r="CMM2" s="545"/>
      <c r="CMN2" s="546"/>
      <c r="CMO2" s="539"/>
      <c r="CMP2" s="545"/>
      <c r="CMQ2" s="545"/>
      <c r="CMR2" s="546"/>
      <c r="CMS2" s="539"/>
      <c r="CMT2" s="545"/>
      <c r="CMU2" s="545"/>
      <c r="CMV2" s="546"/>
      <c r="CMW2" s="539"/>
      <c r="CMX2" s="545"/>
      <c r="CMY2" s="545"/>
      <c r="CMZ2" s="546"/>
      <c r="CNA2" s="539"/>
      <c r="CNB2" s="545"/>
      <c r="CNC2" s="545"/>
      <c r="CND2" s="546"/>
      <c r="CNE2" s="539"/>
      <c r="CNF2" s="545"/>
      <c r="CNG2" s="545"/>
      <c r="CNH2" s="546"/>
      <c r="CNI2" s="539"/>
      <c r="CNJ2" s="545"/>
      <c r="CNK2" s="545"/>
      <c r="CNL2" s="546"/>
      <c r="CNM2" s="539"/>
      <c r="CNN2" s="545"/>
      <c r="CNO2" s="545"/>
      <c r="CNP2" s="546"/>
      <c r="CNQ2" s="539"/>
      <c r="CNR2" s="545"/>
      <c r="CNS2" s="545"/>
      <c r="CNT2" s="546"/>
      <c r="CNU2" s="539"/>
      <c r="CNV2" s="545"/>
      <c r="CNW2" s="545"/>
      <c r="CNX2" s="546"/>
      <c r="CNY2" s="539"/>
      <c r="CNZ2" s="545"/>
      <c r="COA2" s="545"/>
      <c r="COB2" s="546"/>
      <c r="COC2" s="539"/>
      <c r="COD2" s="545"/>
      <c r="COE2" s="545"/>
      <c r="COF2" s="546"/>
      <c r="COG2" s="539"/>
      <c r="COH2" s="545"/>
      <c r="COI2" s="545"/>
      <c r="COJ2" s="546"/>
      <c r="COK2" s="539"/>
      <c r="COL2" s="545"/>
      <c r="COM2" s="545"/>
      <c r="CON2" s="546"/>
      <c r="COO2" s="539"/>
      <c r="COP2" s="545"/>
      <c r="COQ2" s="545"/>
      <c r="COR2" s="546"/>
      <c r="COS2" s="539"/>
      <c r="COT2" s="545"/>
      <c r="COU2" s="545"/>
      <c r="COV2" s="546"/>
      <c r="COW2" s="539"/>
      <c r="COX2" s="545"/>
      <c r="COY2" s="545"/>
      <c r="COZ2" s="546"/>
      <c r="CPA2" s="539"/>
      <c r="CPB2" s="545"/>
      <c r="CPC2" s="545"/>
      <c r="CPD2" s="546"/>
      <c r="CPE2" s="539"/>
      <c r="CPF2" s="545"/>
      <c r="CPG2" s="545"/>
      <c r="CPH2" s="546"/>
      <c r="CPI2" s="539"/>
      <c r="CPJ2" s="545"/>
      <c r="CPK2" s="545"/>
      <c r="CPL2" s="546"/>
      <c r="CPM2" s="539"/>
      <c r="CPN2" s="545"/>
      <c r="CPO2" s="545"/>
      <c r="CPP2" s="546"/>
      <c r="CPQ2" s="539"/>
      <c r="CPR2" s="545"/>
      <c r="CPS2" s="545"/>
      <c r="CPT2" s="546"/>
      <c r="CPU2" s="539"/>
      <c r="CPV2" s="545"/>
      <c r="CPW2" s="545"/>
      <c r="CPX2" s="546"/>
      <c r="CPY2" s="539"/>
      <c r="CPZ2" s="545"/>
      <c r="CQA2" s="545"/>
      <c r="CQB2" s="546"/>
      <c r="CQC2" s="539"/>
      <c r="CQD2" s="545"/>
      <c r="CQE2" s="545"/>
      <c r="CQF2" s="546"/>
      <c r="CQG2" s="539"/>
      <c r="CQH2" s="545"/>
      <c r="CQI2" s="545"/>
      <c r="CQJ2" s="546"/>
      <c r="CQK2" s="539"/>
      <c r="CQL2" s="545"/>
      <c r="CQM2" s="545"/>
      <c r="CQN2" s="546"/>
      <c r="CQO2" s="539"/>
      <c r="CQP2" s="545"/>
      <c r="CQQ2" s="545"/>
      <c r="CQR2" s="546"/>
      <c r="CQS2" s="539"/>
      <c r="CQT2" s="545"/>
      <c r="CQU2" s="545"/>
      <c r="CQV2" s="546"/>
      <c r="CQW2" s="539"/>
      <c r="CQX2" s="545"/>
      <c r="CQY2" s="545"/>
      <c r="CQZ2" s="546"/>
      <c r="CRA2" s="539"/>
      <c r="CRB2" s="545"/>
      <c r="CRC2" s="545"/>
      <c r="CRD2" s="546"/>
      <c r="CRE2" s="539"/>
      <c r="CRF2" s="545"/>
      <c r="CRG2" s="545"/>
      <c r="CRH2" s="546"/>
      <c r="CRI2" s="539"/>
      <c r="CRJ2" s="545"/>
      <c r="CRK2" s="545"/>
      <c r="CRL2" s="546"/>
      <c r="CRM2" s="539"/>
      <c r="CRN2" s="545"/>
      <c r="CRO2" s="545"/>
      <c r="CRP2" s="546"/>
      <c r="CRQ2" s="539"/>
      <c r="CRR2" s="545"/>
      <c r="CRS2" s="545"/>
      <c r="CRT2" s="546"/>
      <c r="CRU2" s="539"/>
      <c r="CRV2" s="545"/>
      <c r="CRW2" s="545"/>
      <c r="CRX2" s="546"/>
      <c r="CRY2" s="539"/>
      <c r="CRZ2" s="545"/>
      <c r="CSA2" s="545"/>
      <c r="CSB2" s="546"/>
      <c r="CSC2" s="539"/>
      <c r="CSD2" s="545"/>
      <c r="CSE2" s="545"/>
      <c r="CSF2" s="546"/>
      <c r="CSG2" s="539"/>
      <c r="CSH2" s="545"/>
      <c r="CSI2" s="545"/>
      <c r="CSJ2" s="546"/>
      <c r="CSK2" s="539"/>
      <c r="CSL2" s="545"/>
      <c r="CSM2" s="545"/>
      <c r="CSN2" s="546"/>
      <c r="CSO2" s="539"/>
      <c r="CSP2" s="545"/>
      <c r="CSQ2" s="545"/>
      <c r="CSR2" s="546"/>
      <c r="CSS2" s="539"/>
      <c r="CST2" s="545"/>
      <c r="CSU2" s="545"/>
      <c r="CSV2" s="546"/>
      <c r="CSW2" s="539"/>
      <c r="CSX2" s="545"/>
      <c r="CSY2" s="545"/>
      <c r="CSZ2" s="546"/>
      <c r="CTA2" s="539"/>
      <c r="CTB2" s="545"/>
      <c r="CTC2" s="545"/>
      <c r="CTD2" s="546"/>
      <c r="CTE2" s="539"/>
      <c r="CTF2" s="545"/>
      <c r="CTG2" s="545"/>
      <c r="CTH2" s="546"/>
      <c r="CTI2" s="539"/>
      <c r="CTJ2" s="545"/>
      <c r="CTK2" s="545"/>
      <c r="CTL2" s="546"/>
      <c r="CTM2" s="539"/>
      <c r="CTN2" s="545"/>
      <c r="CTO2" s="545"/>
      <c r="CTP2" s="546"/>
      <c r="CTQ2" s="539"/>
      <c r="CTR2" s="545"/>
      <c r="CTS2" s="545"/>
      <c r="CTT2" s="546"/>
      <c r="CTU2" s="539"/>
      <c r="CTV2" s="545"/>
      <c r="CTW2" s="545"/>
      <c r="CTX2" s="546"/>
      <c r="CTY2" s="539"/>
      <c r="CTZ2" s="545"/>
      <c r="CUA2" s="545"/>
      <c r="CUB2" s="546"/>
      <c r="CUC2" s="539"/>
      <c r="CUD2" s="545"/>
      <c r="CUE2" s="545"/>
      <c r="CUF2" s="546"/>
      <c r="CUG2" s="539"/>
      <c r="CUH2" s="545"/>
      <c r="CUI2" s="545"/>
      <c r="CUJ2" s="546"/>
      <c r="CUK2" s="539"/>
      <c r="CUL2" s="545"/>
      <c r="CUM2" s="545"/>
      <c r="CUN2" s="546"/>
      <c r="CUO2" s="539"/>
      <c r="CUP2" s="545"/>
      <c r="CUQ2" s="545"/>
      <c r="CUR2" s="546"/>
      <c r="CUS2" s="539"/>
      <c r="CUT2" s="545"/>
      <c r="CUU2" s="545"/>
      <c r="CUV2" s="546"/>
      <c r="CUW2" s="539"/>
      <c r="CUX2" s="545"/>
      <c r="CUY2" s="545"/>
      <c r="CUZ2" s="546"/>
      <c r="CVA2" s="539"/>
      <c r="CVB2" s="545"/>
      <c r="CVC2" s="545"/>
      <c r="CVD2" s="546"/>
      <c r="CVE2" s="539"/>
      <c r="CVF2" s="545"/>
      <c r="CVG2" s="545"/>
      <c r="CVH2" s="546"/>
      <c r="CVI2" s="539"/>
      <c r="CVJ2" s="545"/>
      <c r="CVK2" s="545"/>
      <c r="CVL2" s="546"/>
      <c r="CVM2" s="539"/>
      <c r="CVN2" s="545"/>
      <c r="CVO2" s="545"/>
      <c r="CVP2" s="546"/>
      <c r="CVQ2" s="539"/>
      <c r="CVR2" s="545"/>
      <c r="CVS2" s="545"/>
      <c r="CVT2" s="546"/>
      <c r="CVU2" s="539"/>
      <c r="CVV2" s="545"/>
      <c r="CVW2" s="545"/>
      <c r="CVX2" s="546"/>
      <c r="CVY2" s="539"/>
      <c r="CVZ2" s="545"/>
      <c r="CWA2" s="545"/>
      <c r="CWB2" s="546"/>
      <c r="CWC2" s="539"/>
      <c r="CWD2" s="545"/>
      <c r="CWE2" s="545"/>
      <c r="CWF2" s="546"/>
      <c r="CWG2" s="539"/>
      <c r="CWH2" s="545"/>
      <c r="CWI2" s="545"/>
      <c r="CWJ2" s="546"/>
      <c r="CWK2" s="539"/>
      <c r="CWL2" s="545"/>
      <c r="CWM2" s="545"/>
      <c r="CWN2" s="546"/>
      <c r="CWO2" s="539"/>
      <c r="CWP2" s="545"/>
      <c r="CWQ2" s="545"/>
      <c r="CWR2" s="546"/>
      <c r="CWS2" s="539"/>
      <c r="CWT2" s="545"/>
      <c r="CWU2" s="545"/>
      <c r="CWV2" s="546"/>
      <c r="CWW2" s="539"/>
      <c r="CWX2" s="545"/>
      <c r="CWY2" s="545"/>
      <c r="CWZ2" s="546"/>
      <c r="CXA2" s="539"/>
      <c r="CXB2" s="545"/>
      <c r="CXC2" s="545"/>
      <c r="CXD2" s="546"/>
      <c r="CXE2" s="539"/>
      <c r="CXF2" s="545"/>
      <c r="CXG2" s="545"/>
      <c r="CXH2" s="546"/>
      <c r="CXI2" s="539"/>
      <c r="CXJ2" s="545"/>
      <c r="CXK2" s="545"/>
      <c r="CXL2" s="546"/>
      <c r="CXM2" s="539"/>
      <c r="CXN2" s="545"/>
      <c r="CXO2" s="545"/>
      <c r="CXP2" s="546"/>
      <c r="CXQ2" s="539"/>
      <c r="CXR2" s="545"/>
      <c r="CXS2" s="545"/>
      <c r="CXT2" s="546"/>
      <c r="CXU2" s="539"/>
      <c r="CXV2" s="545"/>
      <c r="CXW2" s="545"/>
      <c r="CXX2" s="546"/>
      <c r="CXY2" s="539"/>
      <c r="CXZ2" s="545"/>
      <c r="CYA2" s="545"/>
      <c r="CYB2" s="546"/>
      <c r="CYC2" s="539"/>
      <c r="CYD2" s="545"/>
      <c r="CYE2" s="545"/>
      <c r="CYF2" s="546"/>
      <c r="CYG2" s="539"/>
      <c r="CYH2" s="545"/>
      <c r="CYI2" s="545"/>
      <c r="CYJ2" s="546"/>
      <c r="CYK2" s="539"/>
      <c r="CYL2" s="545"/>
      <c r="CYM2" s="545"/>
      <c r="CYN2" s="546"/>
      <c r="CYO2" s="539"/>
      <c r="CYP2" s="545"/>
      <c r="CYQ2" s="545"/>
      <c r="CYR2" s="546"/>
      <c r="CYS2" s="539"/>
      <c r="CYT2" s="545"/>
      <c r="CYU2" s="545"/>
      <c r="CYV2" s="546"/>
      <c r="CYW2" s="539"/>
      <c r="CYX2" s="545"/>
      <c r="CYY2" s="545"/>
      <c r="CYZ2" s="546"/>
      <c r="CZA2" s="539"/>
      <c r="CZB2" s="545"/>
      <c r="CZC2" s="545"/>
      <c r="CZD2" s="546"/>
      <c r="CZE2" s="539"/>
      <c r="CZF2" s="545"/>
      <c r="CZG2" s="545"/>
      <c r="CZH2" s="546"/>
      <c r="CZI2" s="539"/>
      <c r="CZJ2" s="545"/>
      <c r="CZK2" s="545"/>
      <c r="CZL2" s="546"/>
      <c r="CZM2" s="539"/>
      <c r="CZN2" s="545"/>
      <c r="CZO2" s="545"/>
      <c r="CZP2" s="546"/>
      <c r="CZQ2" s="539"/>
      <c r="CZR2" s="545"/>
      <c r="CZS2" s="545"/>
      <c r="CZT2" s="546"/>
      <c r="CZU2" s="539"/>
      <c r="CZV2" s="545"/>
      <c r="CZW2" s="545"/>
      <c r="CZX2" s="546"/>
      <c r="CZY2" s="539"/>
      <c r="CZZ2" s="545"/>
      <c r="DAA2" s="545"/>
      <c r="DAB2" s="546"/>
      <c r="DAC2" s="539"/>
      <c r="DAD2" s="545"/>
      <c r="DAE2" s="545"/>
      <c r="DAF2" s="546"/>
      <c r="DAG2" s="539"/>
      <c r="DAH2" s="545"/>
      <c r="DAI2" s="545"/>
      <c r="DAJ2" s="546"/>
      <c r="DAK2" s="539"/>
      <c r="DAL2" s="545"/>
      <c r="DAM2" s="545"/>
      <c r="DAN2" s="546"/>
      <c r="DAO2" s="539"/>
      <c r="DAP2" s="545"/>
      <c r="DAQ2" s="545"/>
      <c r="DAR2" s="546"/>
      <c r="DAS2" s="539"/>
      <c r="DAT2" s="545"/>
      <c r="DAU2" s="545"/>
      <c r="DAV2" s="546"/>
      <c r="DAW2" s="539"/>
      <c r="DAX2" s="545"/>
      <c r="DAY2" s="545"/>
      <c r="DAZ2" s="546"/>
      <c r="DBA2" s="539"/>
      <c r="DBB2" s="545"/>
      <c r="DBC2" s="545"/>
      <c r="DBD2" s="546"/>
      <c r="DBE2" s="539"/>
      <c r="DBF2" s="545"/>
      <c r="DBG2" s="545"/>
      <c r="DBH2" s="546"/>
      <c r="DBI2" s="539"/>
      <c r="DBJ2" s="545"/>
      <c r="DBK2" s="545"/>
      <c r="DBL2" s="546"/>
      <c r="DBM2" s="539"/>
      <c r="DBN2" s="545"/>
      <c r="DBO2" s="545"/>
      <c r="DBP2" s="546"/>
      <c r="DBQ2" s="539"/>
      <c r="DBR2" s="545"/>
      <c r="DBS2" s="545"/>
      <c r="DBT2" s="546"/>
      <c r="DBU2" s="539"/>
      <c r="DBV2" s="545"/>
      <c r="DBW2" s="545"/>
      <c r="DBX2" s="546"/>
      <c r="DBY2" s="539"/>
      <c r="DBZ2" s="545"/>
      <c r="DCA2" s="545"/>
      <c r="DCB2" s="546"/>
      <c r="DCC2" s="539"/>
      <c r="DCD2" s="545"/>
      <c r="DCE2" s="545"/>
      <c r="DCF2" s="546"/>
      <c r="DCG2" s="539"/>
      <c r="DCH2" s="545"/>
      <c r="DCI2" s="545"/>
      <c r="DCJ2" s="546"/>
      <c r="DCK2" s="539"/>
      <c r="DCL2" s="545"/>
      <c r="DCM2" s="545"/>
      <c r="DCN2" s="546"/>
      <c r="DCO2" s="539"/>
      <c r="DCP2" s="545"/>
      <c r="DCQ2" s="545"/>
      <c r="DCR2" s="546"/>
      <c r="DCS2" s="539"/>
      <c r="DCT2" s="545"/>
      <c r="DCU2" s="545"/>
      <c r="DCV2" s="546"/>
      <c r="DCW2" s="539"/>
      <c r="DCX2" s="545"/>
      <c r="DCY2" s="545"/>
      <c r="DCZ2" s="546"/>
      <c r="DDA2" s="539"/>
      <c r="DDB2" s="545"/>
      <c r="DDC2" s="545"/>
      <c r="DDD2" s="546"/>
      <c r="DDE2" s="539"/>
      <c r="DDF2" s="545"/>
      <c r="DDG2" s="545"/>
      <c r="DDH2" s="546"/>
      <c r="DDI2" s="539"/>
      <c r="DDJ2" s="545"/>
      <c r="DDK2" s="545"/>
      <c r="DDL2" s="546"/>
      <c r="DDM2" s="539"/>
      <c r="DDN2" s="545"/>
      <c r="DDO2" s="545"/>
      <c r="DDP2" s="546"/>
      <c r="DDQ2" s="539"/>
      <c r="DDR2" s="545"/>
      <c r="DDS2" s="545"/>
      <c r="DDT2" s="546"/>
      <c r="DDU2" s="539"/>
      <c r="DDV2" s="545"/>
      <c r="DDW2" s="545"/>
      <c r="DDX2" s="546"/>
      <c r="DDY2" s="539"/>
      <c r="DDZ2" s="545"/>
      <c r="DEA2" s="545"/>
      <c r="DEB2" s="546"/>
      <c r="DEC2" s="539"/>
      <c r="DED2" s="545"/>
      <c r="DEE2" s="545"/>
      <c r="DEF2" s="546"/>
      <c r="DEG2" s="539"/>
      <c r="DEH2" s="545"/>
      <c r="DEI2" s="545"/>
      <c r="DEJ2" s="546"/>
      <c r="DEK2" s="539"/>
      <c r="DEL2" s="545"/>
      <c r="DEM2" s="545"/>
      <c r="DEN2" s="546"/>
      <c r="DEO2" s="539"/>
      <c r="DEP2" s="545"/>
      <c r="DEQ2" s="545"/>
      <c r="DER2" s="546"/>
      <c r="DES2" s="539"/>
      <c r="DET2" s="545"/>
      <c r="DEU2" s="545"/>
      <c r="DEV2" s="546"/>
      <c r="DEW2" s="539"/>
      <c r="DEX2" s="545"/>
      <c r="DEY2" s="545"/>
      <c r="DEZ2" s="546"/>
      <c r="DFA2" s="539"/>
      <c r="DFB2" s="545"/>
      <c r="DFC2" s="545"/>
      <c r="DFD2" s="546"/>
      <c r="DFE2" s="539"/>
      <c r="DFF2" s="545"/>
      <c r="DFG2" s="545"/>
      <c r="DFH2" s="546"/>
      <c r="DFI2" s="539"/>
      <c r="DFJ2" s="545"/>
      <c r="DFK2" s="545"/>
      <c r="DFL2" s="546"/>
      <c r="DFM2" s="539"/>
      <c r="DFN2" s="545"/>
      <c r="DFO2" s="545"/>
      <c r="DFP2" s="546"/>
      <c r="DFQ2" s="539"/>
      <c r="DFR2" s="545"/>
      <c r="DFS2" s="545"/>
      <c r="DFT2" s="546"/>
      <c r="DFU2" s="539"/>
      <c r="DFV2" s="545"/>
      <c r="DFW2" s="545"/>
      <c r="DFX2" s="546"/>
      <c r="DFY2" s="539"/>
      <c r="DFZ2" s="545"/>
      <c r="DGA2" s="545"/>
      <c r="DGB2" s="546"/>
      <c r="DGC2" s="539"/>
      <c r="DGD2" s="545"/>
      <c r="DGE2" s="545"/>
      <c r="DGF2" s="546"/>
      <c r="DGG2" s="539"/>
      <c r="DGH2" s="545"/>
      <c r="DGI2" s="545"/>
      <c r="DGJ2" s="546"/>
      <c r="DGK2" s="539"/>
      <c r="DGL2" s="545"/>
      <c r="DGM2" s="545"/>
      <c r="DGN2" s="546"/>
      <c r="DGO2" s="539"/>
      <c r="DGP2" s="545"/>
      <c r="DGQ2" s="545"/>
      <c r="DGR2" s="546"/>
      <c r="DGS2" s="539"/>
      <c r="DGT2" s="545"/>
      <c r="DGU2" s="545"/>
      <c r="DGV2" s="546"/>
      <c r="DGW2" s="539"/>
      <c r="DGX2" s="545"/>
      <c r="DGY2" s="545"/>
      <c r="DGZ2" s="546"/>
      <c r="DHA2" s="539"/>
      <c r="DHB2" s="545"/>
      <c r="DHC2" s="545"/>
      <c r="DHD2" s="546"/>
      <c r="DHE2" s="539"/>
      <c r="DHF2" s="545"/>
      <c r="DHG2" s="545"/>
      <c r="DHH2" s="546"/>
      <c r="DHI2" s="539"/>
      <c r="DHJ2" s="545"/>
      <c r="DHK2" s="545"/>
      <c r="DHL2" s="546"/>
      <c r="DHM2" s="539"/>
      <c r="DHN2" s="545"/>
      <c r="DHO2" s="545"/>
      <c r="DHP2" s="546"/>
      <c r="DHQ2" s="539"/>
      <c r="DHR2" s="545"/>
      <c r="DHS2" s="545"/>
      <c r="DHT2" s="546"/>
      <c r="DHU2" s="539"/>
      <c r="DHV2" s="545"/>
      <c r="DHW2" s="545"/>
      <c r="DHX2" s="546"/>
      <c r="DHY2" s="539"/>
      <c r="DHZ2" s="545"/>
      <c r="DIA2" s="545"/>
      <c r="DIB2" s="546"/>
      <c r="DIC2" s="539"/>
      <c r="DID2" s="545"/>
      <c r="DIE2" s="545"/>
      <c r="DIF2" s="546"/>
      <c r="DIG2" s="539"/>
      <c r="DIH2" s="545"/>
      <c r="DII2" s="545"/>
      <c r="DIJ2" s="546"/>
      <c r="DIK2" s="539"/>
      <c r="DIL2" s="545"/>
      <c r="DIM2" s="545"/>
      <c r="DIN2" s="546"/>
      <c r="DIO2" s="539"/>
      <c r="DIP2" s="545"/>
      <c r="DIQ2" s="545"/>
      <c r="DIR2" s="546"/>
      <c r="DIS2" s="539"/>
      <c r="DIT2" s="545"/>
      <c r="DIU2" s="545"/>
      <c r="DIV2" s="546"/>
      <c r="DIW2" s="539"/>
      <c r="DIX2" s="545"/>
      <c r="DIY2" s="545"/>
      <c r="DIZ2" s="546"/>
      <c r="DJA2" s="539"/>
      <c r="DJB2" s="545"/>
      <c r="DJC2" s="545"/>
      <c r="DJD2" s="546"/>
      <c r="DJE2" s="539"/>
      <c r="DJF2" s="545"/>
      <c r="DJG2" s="545"/>
      <c r="DJH2" s="546"/>
      <c r="DJI2" s="539"/>
      <c r="DJJ2" s="545"/>
      <c r="DJK2" s="545"/>
      <c r="DJL2" s="546"/>
      <c r="DJM2" s="539"/>
      <c r="DJN2" s="545"/>
      <c r="DJO2" s="545"/>
      <c r="DJP2" s="546"/>
      <c r="DJQ2" s="539"/>
      <c r="DJR2" s="545"/>
      <c r="DJS2" s="545"/>
      <c r="DJT2" s="546"/>
      <c r="DJU2" s="539"/>
      <c r="DJV2" s="545"/>
      <c r="DJW2" s="545"/>
      <c r="DJX2" s="546"/>
      <c r="DJY2" s="539"/>
      <c r="DJZ2" s="545"/>
      <c r="DKA2" s="545"/>
      <c r="DKB2" s="546"/>
      <c r="DKC2" s="539"/>
      <c r="DKD2" s="545"/>
      <c r="DKE2" s="545"/>
      <c r="DKF2" s="546"/>
      <c r="DKG2" s="539"/>
      <c r="DKH2" s="545"/>
      <c r="DKI2" s="545"/>
      <c r="DKJ2" s="546"/>
      <c r="DKK2" s="539"/>
      <c r="DKL2" s="545"/>
      <c r="DKM2" s="545"/>
      <c r="DKN2" s="546"/>
      <c r="DKO2" s="539"/>
      <c r="DKP2" s="545"/>
      <c r="DKQ2" s="545"/>
      <c r="DKR2" s="546"/>
      <c r="DKS2" s="539"/>
      <c r="DKT2" s="545"/>
      <c r="DKU2" s="545"/>
      <c r="DKV2" s="546"/>
      <c r="DKW2" s="539"/>
      <c r="DKX2" s="545"/>
      <c r="DKY2" s="545"/>
      <c r="DKZ2" s="546"/>
      <c r="DLA2" s="539"/>
      <c r="DLB2" s="545"/>
      <c r="DLC2" s="545"/>
      <c r="DLD2" s="546"/>
      <c r="DLE2" s="539"/>
      <c r="DLF2" s="545"/>
      <c r="DLG2" s="545"/>
      <c r="DLH2" s="546"/>
      <c r="DLI2" s="539"/>
      <c r="DLJ2" s="545"/>
      <c r="DLK2" s="545"/>
      <c r="DLL2" s="546"/>
      <c r="DLM2" s="539"/>
      <c r="DLN2" s="545"/>
      <c r="DLO2" s="545"/>
      <c r="DLP2" s="546"/>
      <c r="DLQ2" s="539"/>
      <c r="DLR2" s="545"/>
      <c r="DLS2" s="545"/>
      <c r="DLT2" s="546"/>
      <c r="DLU2" s="539"/>
      <c r="DLV2" s="545"/>
      <c r="DLW2" s="545"/>
      <c r="DLX2" s="546"/>
      <c r="DLY2" s="539"/>
      <c r="DLZ2" s="545"/>
      <c r="DMA2" s="545"/>
      <c r="DMB2" s="546"/>
      <c r="DMC2" s="539"/>
      <c r="DMD2" s="545"/>
      <c r="DME2" s="545"/>
      <c r="DMF2" s="546"/>
      <c r="DMG2" s="539"/>
      <c r="DMH2" s="545"/>
      <c r="DMI2" s="545"/>
      <c r="DMJ2" s="546"/>
      <c r="DMK2" s="539"/>
      <c r="DML2" s="545"/>
      <c r="DMM2" s="545"/>
      <c r="DMN2" s="546"/>
      <c r="DMO2" s="539"/>
      <c r="DMP2" s="545"/>
      <c r="DMQ2" s="545"/>
      <c r="DMR2" s="546"/>
      <c r="DMS2" s="539"/>
      <c r="DMT2" s="545"/>
      <c r="DMU2" s="545"/>
      <c r="DMV2" s="546"/>
      <c r="DMW2" s="539"/>
      <c r="DMX2" s="545"/>
      <c r="DMY2" s="545"/>
      <c r="DMZ2" s="546"/>
      <c r="DNA2" s="539"/>
      <c r="DNB2" s="545"/>
      <c r="DNC2" s="545"/>
      <c r="DND2" s="546"/>
      <c r="DNE2" s="539"/>
      <c r="DNF2" s="545"/>
      <c r="DNG2" s="545"/>
      <c r="DNH2" s="546"/>
      <c r="DNI2" s="539"/>
      <c r="DNJ2" s="545"/>
      <c r="DNK2" s="545"/>
      <c r="DNL2" s="546"/>
      <c r="DNM2" s="539"/>
      <c r="DNN2" s="545"/>
      <c r="DNO2" s="545"/>
      <c r="DNP2" s="546"/>
      <c r="DNQ2" s="539"/>
      <c r="DNR2" s="545"/>
      <c r="DNS2" s="545"/>
      <c r="DNT2" s="546"/>
      <c r="DNU2" s="539"/>
      <c r="DNV2" s="545"/>
      <c r="DNW2" s="545"/>
      <c r="DNX2" s="546"/>
      <c r="DNY2" s="539"/>
      <c r="DNZ2" s="545"/>
      <c r="DOA2" s="545"/>
      <c r="DOB2" s="546"/>
      <c r="DOC2" s="539"/>
      <c r="DOD2" s="545"/>
      <c r="DOE2" s="545"/>
      <c r="DOF2" s="546"/>
      <c r="DOG2" s="539"/>
      <c r="DOH2" s="545"/>
      <c r="DOI2" s="545"/>
      <c r="DOJ2" s="546"/>
      <c r="DOK2" s="539"/>
      <c r="DOL2" s="545"/>
      <c r="DOM2" s="545"/>
      <c r="DON2" s="546"/>
      <c r="DOO2" s="539"/>
      <c r="DOP2" s="545"/>
      <c r="DOQ2" s="545"/>
      <c r="DOR2" s="546"/>
      <c r="DOS2" s="539"/>
      <c r="DOT2" s="545"/>
      <c r="DOU2" s="545"/>
      <c r="DOV2" s="546"/>
      <c r="DOW2" s="539"/>
      <c r="DOX2" s="545"/>
      <c r="DOY2" s="545"/>
      <c r="DOZ2" s="546"/>
      <c r="DPA2" s="539"/>
      <c r="DPB2" s="545"/>
      <c r="DPC2" s="545"/>
      <c r="DPD2" s="546"/>
      <c r="DPE2" s="539"/>
      <c r="DPF2" s="545"/>
      <c r="DPG2" s="545"/>
      <c r="DPH2" s="546"/>
      <c r="DPI2" s="539"/>
      <c r="DPJ2" s="545"/>
      <c r="DPK2" s="545"/>
      <c r="DPL2" s="546"/>
      <c r="DPM2" s="539"/>
      <c r="DPN2" s="545"/>
      <c r="DPO2" s="545"/>
      <c r="DPP2" s="546"/>
      <c r="DPQ2" s="539"/>
      <c r="DPR2" s="545"/>
      <c r="DPS2" s="545"/>
      <c r="DPT2" s="546"/>
      <c r="DPU2" s="539"/>
      <c r="DPV2" s="545"/>
      <c r="DPW2" s="545"/>
      <c r="DPX2" s="546"/>
      <c r="DPY2" s="539"/>
      <c r="DPZ2" s="545"/>
      <c r="DQA2" s="545"/>
      <c r="DQB2" s="546"/>
      <c r="DQC2" s="539"/>
      <c r="DQD2" s="545"/>
      <c r="DQE2" s="545"/>
      <c r="DQF2" s="546"/>
      <c r="DQG2" s="539"/>
      <c r="DQH2" s="545"/>
      <c r="DQI2" s="545"/>
      <c r="DQJ2" s="546"/>
      <c r="DQK2" s="539"/>
      <c r="DQL2" s="545"/>
      <c r="DQM2" s="545"/>
      <c r="DQN2" s="546"/>
      <c r="DQO2" s="539"/>
      <c r="DQP2" s="545"/>
      <c r="DQQ2" s="545"/>
      <c r="DQR2" s="546"/>
      <c r="DQS2" s="539"/>
      <c r="DQT2" s="545"/>
      <c r="DQU2" s="545"/>
      <c r="DQV2" s="546"/>
      <c r="DQW2" s="539"/>
      <c r="DQX2" s="545"/>
      <c r="DQY2" s="545"/>
      <c r="DQZ2" s="546"/>
      <c r="DRA2" s="539"/>
      <c r="DRB2" s="545"/>
      <c r="DRC2" s="545"/>
      <c r="DRD2" s="546"/>
      <c r="DRE2" s="539"/>
      <c r="DRF2" s="545"/>
      <c r="DRG2" s="545"/>
      <c r="DRH2" s="546"/>
      <c r="DRI2" s="539"/>
      <c r="DRJ2" s="545"/>
      <c r="DRK2" s="545"/>
      <c r="DRL2" s="546"/>
      <c r="DRM2" s="539"/>
      <c r="DRN2" s="545"/>
      <c r="DRO2" s="545"/>
      <c r="DRP2" s="546"/>
      <c r="DRQ2" s="539"/>
      <c r="DRR2" s="545"/>
      <c r="DRS2" s="545"/>
      <c r="DRT2" s="546"/>
      <c r="DRU2" s="539"/>
      <c r="DRV2" s="545"/>
      <c r="DRW2" s="545"/>
      <c r="DRX2" s="546"/>
      <c r="DRY2" s="539"/>
      <c r="DRZ2" s="545"/>
      <c r="DSA2" s="545"/>
      <c r="DSB2" s="546"/>
      <c r="DSC2" s="539"/>
      <c r="DSD2" s="545"/>
      <c r="DSE2" s="545"/>
      <c r="DSF2" s="546"/>
      <c r="DSG2" s="539"/>
      <c r="DSH2" s="545"/>
      <c r="DSI2" s="545"/>
      <c r="DSJ2" s="546"/>
      <c r="DSK2" s="539"/>
      <c r="DSL2" s="545"/>
      <c r="DSM2" s="545"/>
      <c r="DSN2" s="546"/>
      <c r="DSO2" s="539"/>
      <c r="DSP2" s="545"/>
      <c r="DSQ2" s="545"/>
      <c r="DSR2" s="546"/>
      <c r="DSS2" s="539"/>
      <c r="DST2" s="545"/>
      <c r="DSU2" s="545"/>
      <c r="DSV2" s="546"/>
      <c r="DSW2" s="539"/>
      <c r="DSX2" s="545"/>
      <c r="DSY2" s="545"/>
      <c r="DSZ2" s="546"/>
      <c r="DTA2" s="539"/>
      <c r="DTB2" s="545"/>
      <c r="DTC2" s="545"/>
      <c r="DTD2" s="546"/>
      <c r="DTE2" s="539"/>
      <c r="DTF2" s="545"/>
      <c r="DTG2" s="545"/>
      <c r="DTH2" s="546"/>
      <c r="DTI2" s="539"/>
      <c r="DTJ2" s="545"/>
      <c r="DTK2" s="545"/>
      <c r="DTL2" s="546"/>
      <c r="DTM2" s="539"/>
      <c r="DTN2" s="545"/>
      <c r="DTO2" s="545"/>
      <c r="DTP2" s="546"/>
      <c r="DTQ2" s="539"/>
      <c r="DTR2" s="545"/>
      <c r="DTS2" s="545"/>
      <c r="DTT2" s="546"/>
      <c r="DTU2" s="539"/>
      <c r="DTV2" s="545"/>
      <c r="DTW2" s="545"/>
      <c r="DTX2" s="546"/>
      <c r="DTY2" s="539"/>
      <c r="DTZ2" s="545"/>
      <c r="DUA2" s="545"/>
      <c r="DUB2" s="546"/>
      <c r="DUC2" s="539"/>
      <c r="DUD2" s="545"/>
      <c r="DUE2" s="545"/>
      <c r="DUF2" s="546"/>
      <c r="DUG2" s="539"/>
      <c r="DUH2" s="545"/>
      <c r="DUI2" s="545"/>
      <c r="DUJ2" s="546"/>
      <c r="DUK2" s="539"/>
      <c r="DUL2" s="545"/>
      <c r="DUM2" s="545"/>
      <c r="DUN2" s="546"/>
      <c r="DUO2" s="539"/>
      <c r="DUP2" s="545"/>
      <c r="DUQ2" s="545"/>
      <c r="DUR2" s="546"/>
      <c r="DUS2" s="539"/>
      <c r="DUT2" s="545"/>
      <c r="DUU2" s="545"/>
      <c r="DUV2" s="546"/>
      <c r="DUW2" s="539"/>
      <c r="DUX2" s="545"/>
      <c r="DUY2" s="545"/>
      <c r="DUZ2" s="546"/>
      <c r="DVA2" s="539"/>
      <c r="DVB2" s="545"/>
      <c r="DVC2" s="545"/>
      <c r="DVD2" s="546"/>
      <c r="DVE2" s="539"/>
      <c r="DVF2" s="545"/>
      <c r="DVG2" s="545"/>
      <c r="DVH2" s="546"/>
      <c r="DVI2" s="539"/>
      <c r="DVJ2" s="545"/>
      <c r="DVK2" s="545"/>
      <c r="DVL2" s="546"/>
      <c r="DVM2" s="539"/>
      <c r="DVN2" s="545"/>
      <c r="DVO2" s="545"/>
      <c r="DVP2" s="546"/>
      <c r="DVQ2" s="539"/>
      <c r="DVR2" s="545"/>
      <c r="DVS2" s="545"/>
      <c r="DVT2" s="546"/>
      <c r="DVU2" s="539"/>
      <c r="DVV2" s="545"/>
      <c r="DVW2" s="545"/>
      <c r="DVX2" s="546"/>
      <c r="DVY2" s="539"/>
      <c r="DVZ2" s="545"/>
      <c r="DWA2" s="545"/>
      <c r="DWB2" s="546"/>
      <c r="DWC2" s="539"/>
      <c r="DWD2" s="545"/>
      <c r="DWE2" s="545"/>
      <c r="DWF2" s="546"/>
      <c r="DWG2" s="539"/>
      <c r="DWH2" s="545"/>
      <c r="DWI2" s="545"/>
      <c r="DWJ2" s="546"/>
      <c r="DWK2" s="539"/>
      <c r="DWL2" s="545"/>
      <c r="DWM2" s="545"/>
      <c r="DWN2" s="546"/>
      <c r="DWO2" s="539"/>
      <c r="DWP2" s="545"/>
      <c r="DWQ2" s="545"/>
      <c r="DWR2" s="546"/>
      <c r="DWS2" s="539"/>
      <c r="DWT2" s="545"/>
      <c r="DWU2" s="545"/>
      <c r="DWV2" s="546"/>
      <c r="DWW2" s="539"/>
      <c r="DWX2" s="545"/>
      <c r="DWY2" s="545"/>
      <c r="DWZ2" s="546"/>
      <c r="DXA2" s="539"/>
      <c r="DXB2" s="545"/>
      <c r="DXC2" s="545"/>
      <c r="DXD2" s="546"/>
      <c r="DXE2" s="539"/>
      <c r="DXF2" s="545"/>
      <c r="DXG2" s="545"/>
      <c r="DXH2" s="546"/>
      <c r="DXI2" s="539"/>
      <c r="DXJ2" s="545"/>
      <c r="DXK2" s="545"/>
      <c r="DXL2" s="546"/>
      <c r="DXM2" s="539"/>
      <c r="DXN2" s="545"/>
      <c r="DXO2" s="545"/>
      <c r="DXP2" s="546"/>
      <c r="DXQ2" s="539"/>
      <c r="DXR2" s="545"/>
      <c r="DXS2" s="545"/>
      <c r="DXT2" s="546"/>
      <c r="DXU2" s="539"/>
      <c r="DXV2" s="545"/>
      <c r="DXW2" s="545"/>
      <c r="DXX2" s="546"/>
      <c r="DXY2" s="539"/>
      <c r="DXZ2" s="545"/>
      <c r="DYA2" s="545"/>
      <c r="DYB2" s="546"/>
      <c r="DYC2" s="539"/>
      <c r="DYD2" s="545"/>
      <c r="DYE2" s="545"/>
      <c r="DYF2" s="546"/>
      <c r="DYG2" s="539"/>
      <c r="DYH2" s="545"/>
      <c r="DYI2" s="545"/>
      <c r="DYJ2" s="546"/>
      <c r="DYK2" s="539"/>
      <c r="DYL2" s="545"/>
      <c r="DYM2" s="545"/>
      <c r="DYN2" s="546"/>
      <c r="DYO2" s="539"/>
      <c r="DYP2" s="545"/>
      <c r="DYQ2" s="545"/>
      <c r="DYR2" s="546"/>
      <c r="DYS2" s="539"/>
      <c r="DYT2" s="545"/>
      <c r="DYU2" s="545"/>
      <c r="DYV2" s="546"/>
      <c r="DYW2" s="539"/>
      <c r="DYX2" s="545"/>
      <c r="DYY2" s="545"/>
      <c r="DYZ2" s="546"/>
      <c r="DZA2" s="539"/>
      <c r="DZB2" s="545"/>
      <c r="DZC2" s="545"/>
      <c r="DZD2" s="546"/>
      <c r="DZE2" s="539"/>
      <c r="DZF2" s="545"/>
      <c r="DZG2" s="545"/>
      <c r="DZH2" s="546"/>
      <c r="DZI2" s="539"/>
      <c r="DZJ2" s="545"/>
      <c r="DZK2" s="545"/>
      <c r="DZL2" s="546"/>
      <c r="DZM2" s="539"/>
      <c r="DZN2" s="545"/>
      <c r="DZO2" s="545"/>
      <c r="DZP2" s="546"/>
      <c r="DZQ2" s="539"/>
      <c r="DZR2" s="545"/>
      <c r="DZS2" s="545"/>
      <c r="DZT2" s="546"/>
      <c r="DZU2" s="539"/>
      <c r="DZV2" s="545"/>
      <c r="DZW2" s="545"/>
      <c r="DZX2" s="546"/>
      <c r="DZY2" s="539"/>
      <c r="DZZ2" s="545"/>
      <c r="EAA2" s="545"/>
      <c r="EAB2" s="546"/>
      <c r="EAC2" s="539"/>
      <c r="EAD2" s="545"/>
      <c r="EAE2" s="545"/>
      <c r="EAF2" s="546"/>
      <c r="EAG2" s="539"/>
      <c r="EAH2" s="545"/>
      <c r="EAI2" s="545"/>
      <c r="EAJ2" s="546"/>
      <c r="EAK2" s="539"/>
      <c r="EAL2" s="545"/>
      <c r="EAM2" s="545"/>
      <c r="EAN2" s="546"/>
      <c r="EAO2" s="539"/>
      <c r="EAP2" s="545"/>
      <c r="EAQ2" s="545"/>
      <c r="EAR2" s="546"/>
      <c r="EAS2" s="539"/>
      <c r="EAT2" s="545"/>
      <c r="EAU2" s="545"/>
      <c r="EAV2" s="546"/>
      <c r="EAW2" s="539"/>
      <c r="EAX2" s="545"/>
      <c r="EAY2" s="545"/>
      <c r="EAZ2" s="546"/>
      <c r="EBA2" s="539"/>
      <c r="EBB2" s="545"/>
      <c r="EBC2" s="545"/>
      <c r="EBD2" s="546"/>
      <c r="EBE2" s="539"/>
      <c r="EBF2" s="545"/>
      <c r="EBG2" s="545"/>
      <c r="EBH2" s="546"/>
      <c r="EBI2" s="539"/>
      <c r="EBJ2" s="545"/>
      <c r="EBK2" s="545"/>
      <c r="EBL2" s="546"/>
      <c r="EBM2" s="539"/>
      <c r="EBN2" s="545"/>
      <c r="EBO2" s="545"/>
      <c r="EBP2" s="546"/>
      <c r="EBQ2" s="539"/>
      <c r="EBR2" s="545"/>
      <c r="EBS2" s="545"/>
      <c r="EBT2" s="546"/>
      <c r="EBU2" s="539"/>
      <c r="EBV2" s="545"/>
      <c r="EBW2" s="545"/>
      <c r="EBX2" s="546"/>
      <c r="EBY2" s="539"/>
      <c r="EBZ2" s="545"/>
      <c r="ECA2" s="545"/>
      <c r="ECB2" s="546"/>
      <c r="ECC2" s="539"/>
      <c r="ECD2" s="545"/>
      <c r="ECE2" s="545"/>
      <c r="ECF2" s="546"/>
      <c r="ECG2" s="539"/>
      <c r="ECH2" s="545"/>
      <c r="ECI2" s="545"/>
      <c r="ECJ2" s="546"/>
      <c r="ECK2" s="539"/>
      <c r="ECL2" s="545"/>
      <c r="ECM2" s="545"/>
      <c r="ECN2" s="546"/>
      <c r="ECO2" s="539"/>
      <c r="ECP2" s="545"/>
      <c r="ECQ2" s="545"/>
      <c r="ECR2" s="546"/>
      <c r="ECS2" s="539"/>
      <c r="ECT2" s="545"/>
      <c r="ECU2" s="545"/>
      <c r="ECV2" s="546"/>
      <c r="ECW2" s="539"/>
      <c r="ECX2" s="545"/>
      <c r="ECY2" s="545"/>
      <c r="ECZ2" s="546"/>
      <c r="EDA2" s="539"/>
      <c r="EDB2" s="545"/>
      <c r="EDC2" s="545"/>
      <c r="EDD2" s="546"/>
      <c r="EDE2" s="539"/>
      <c r="EDF2" s="545"/>
      <c r="EDG2" s="545"/>
      <c r="EDH2" s="546"/>
      <c r="EDI2" s="539"/>
      <c r="EDJ2" s="545"/>
      <c r="EDK2" s="545"/>
      <c r="EDL2" s="546"/>
      <c r="EDM2" s="539"/>
      <c r="EDN2" s="545"/>
      <c r="EDO2" s="545"/>
      <c r="EDP2" s="546"/>
      <c r="EDQ2" s="539"/>
      <c r="EDR2" s="545"/>
      <c r="EDS2" s="545"/>
      <c r="EDT2" s="546"/>
      <c r="EDU2" s="539"/>
      <c r="EDV2" s="545"/>
      <c r="EDW2" s="545"/>
      <c r="EDX2" s="546"/>
      <c r="EDY2" s="539"/>
      <c r="EDZ2" s="545"/>
      <c r="EEA2" s="545"/>
      <c r="EEB2" s="546"/>
      <c r="EEC2" s="539"/>
      <c r="EED2" s="545"/>
      <c r="EEE2" s="545"/>
      <c r="EEF2" s="546"/>
      <c r="EEG2" s="539"/>
      <c r="EEH2" s="545"/>
      <c r="EEI2" s="545"/>
      <c r="EEJ2" s="546"/>
      <c r="EEK2" s="539"/>
      <c r="EEL2" s="545"/>
      <c r="EEM2" s="545"/>
      <c r="EEN2" s="546"/>
      <c r="EEO2" s="539"/>
      <c r="EEP2" s="545"/>
      <c r="EEQ2" s="545"/>
      <c r="EER2" s="546"/>
      <c r="EES2" s="539"/>
      <c r="EET2" s="545"/>
      <c r="EEU2" s="545"/>
      <c r="EEV2" s="546"/>
      <c r="EEW2" s="539"/>
      <c r="EEX2" s="545"/>
      <c r="EEY2" s="545"/>
      <c r="EEZ2" s="546"/>
      <c r="EFA2" s="539"/>
      <c r="EFB2" s="545"/>
      <c r="EFC2" s="545"/>
      <c r="EFD2" s="546"/>
      <c r="EFE2" s="539"/>
      <c r="EFF2" s="545"/>
      <c r="EFG2" s="545"/>
      <c r="EFH2" s="546"/>
      <c r="EFI2" s="539"/>
      <c r="EFJ2" s="545"/>
      <c r="EFK2" s="545"/>
      <c r="EFL2" s="546"/>
      <c r="EFM2" s="539"/>
      <c r="EFN2" s="545"/>
      <c r="EFO2" s="545"/>
      <c r="EFP2" s="546"/>
      <c r="EFQ2" s="539"/>
      <c r="EFR2" s="545"/>
      <c r="EFS2" s="545"/>
      <c r="EFT2" s="546"/>
      <c r="EFU2" s="539"/>
      <c r="EFV2" s="545"/>
      <c r="EFW2" s="545"/>
      <c r="EFX2" s="546"/>
      <c r="EFY2" s="539"/>
      <c r="EFZ2" s="545"/>
      <c r="EGA2" s="545"/>
      <c r="EGB2" s="546"/>
      <c r="EGC2" s="539"/>
      <c r="EGD2" s="545"/>
      <c r="EGE2" s="545"/>
      <c r="EGF2" s="546"/>
      <c r="EGG2" s="539"/>
      <c r="EGH2" s="545"/>
      <c r="EGI2" s="545"/>
      <c r="EGJ2" s="546"/>
      <c r="EGK2" s="539"/>
      <c r="EGL2" s="545"/>
      <c r="EGM2" s="545"/>
      <c r="EGN2" s="546"/>
      <c r="EGO2" s="539"/>
      <c r="EGP2" s="545"/>
      <c r="EGQ2" s="545"/>
      <c r="EGR2" s="546"/>
      <c r="EGS2" s="539"/>
      <c r="EGT2" s="545"/>
      <c r="EGU2" s="545"/>
      <c r="EGV2" s="546"/>
      <c r="EGW2" s="539"/>
      <c r="EGX2" s="545"/>
      <c r="EGY2" s="545"/>
      <c r="EGZ2" s="546"/>
      <c r="EHA2" s="539"/>
      <c r="EHB2" s="545"/>
      <c r="EHC2" s="545"/>
      <c r="EHD2" s="546"/>
      <c r="EHE2" s="539"/>
      <c r="EHF2" s="545"/>
      <c r="EHG2" s="545"/>
      <c r="EHH2" s="546"/>
      <c r="EHI2" s="539"/>
      <c r="EHJ2" s="545"/>
      <c r="EHK2" s="545"/>
      <c r="EHL2" s="546"/>
      <c r="EHM2" s="539"/>
      <c r="EHN2" s="545"/>
      <c r="EHO2" s="545"/>
      <c r="EHP2" s="546"/>
      <c r="EHQ2" s="539"/>
      <c r="EHR2" s="545"/>
      <c r="EHS2" s="545"/>
      <c r="EHT2" s="546"/>
      <c r="EHU2" s="539"/>
      <c r="EHV2" s="545"/>
      <c r="EHW2" s="545"/>
      <c r="EHX2" s="546"/>
      <c r="EHY2" s="539"/>
      <c r="EHZ2" s="545"/>
      <c r="EIA2" s="545"/>
      <c r="EIB2" s="546"/>
      <c r="EIC2" s="539"/>
      <c r="EID2" s="545"/>
      <c r="EIE2" s="545"/>
      <c r="EIF2" s="546"/>
      <c r="EIG2" s="539"/>
      <c r="EIH2" s="545"/>
      <c r="EII2" s="545"/>
      <c r="EIJ2" s="546"/>
      <c r="EIK2" s="539"/>
      <c r="EIL2" s="545"/>
      <c r="EIM2" s="545"/>
      <c r="EIN2" s="546"/>
      <c r="EIO2" s="539"/>
      <c r="EIP2" s="545"/>
      <c r="EIQ2" s="545"/>
      <c r="EIR2" s="546"/>
      <c r="EIS2" s="539"/>
      <c r="EIT2" s="545"/>
      <c r="EIU2" s="545"/>
      <c r="EIV2" s="546"/>
      <c r="EIW2" s="539"/>
      <c r="EIX2" s="545"/>
      <c r="EIY2" s="545"/>
      <c r="EIZ2" s="546"/>
      <c r="EJA2" s="539"/>
      <c r="EJB2" s="545"/>
      <c r="EJC2" s="545"/>
      <c r="EJD2" s="546"/>
      <c r="EJE2" s="539"/>
      <c r="EJF2" s="545"/>
      <c r="EJG2" s="545"/>
      <c r="EJH2" s="546"/>
      <c r="EJI2" s="539"/>
      <c r="EJJ2" s="545"/>
      <c r="EJK2" s="545"/>
      <c r="EJL2" s="546"/>
      <c r="EJM2" s="539"/>
      <c r="EJN2" s="545"/>
      <c r="EJO2" s="545"/>
      <c r="EJP2" s="546"/>
      <c r="EJQ2" s="539"/>
      <c r="EJR2" s="545"/>
      <c r="EJS2" s="545"/>
      <c r="EJT2" s="546"/>
      <c r="EJU2" s="539"/>
      <c r="EJV2" s="545"/>
      <c r="EJW2" s="545"/>
      <c r="EJX2" s="546"/>
      <c r="EJY2" s="539"/>
      <c r="EJZ2" s="545"/>
      <c r="EKA2" s="545"/>
      <c r="EKB2" s="546"/>
      <c r="EKC2" s="539"/>
      <c r="EKD2" s="545"/>
      <c r="EKE2" s="545"/>
      <c r="EKF2" s="546"/>
      <c r="EKG2" s="539"/>
      <c r="EKH2" s="545"/>
      <c r="EKI2" s="545"/>
      <c r="EKJ2" s="546"/>
      <c r="EKK2" s="539"/>
      <c r="EKL2" s="545"/>
      <c r="EKM2" s="545"/>
      <c r="EKN2" s="546"/>
      <c r="EKO2" s="539"/>
      <c r="EKP2" s="545"/>
      <c r="EKQ2" s="545"/>
      <c r="EKR2" s="546"/>
      <c r="EKS2" s="539"/>
      <c r="EKT2" s="545"/>
      <c r="EKU2" s="545"/>
      <c r="EKV2" s="546"/>
      <c r="EKW2" s="539"/>
      <c r="EKX2" s="545"/>
      <c r="EKY2" s="545"/>
      <c r="EKZ2" s="546"/>
      <c r="ELA2" s="539"/>
      <c r="ELB2" s="545"/>
      <c r="ELC2" s="545"/>
      <c r="ELD2" s="546"/>
      <c r="ELE2" s="539"/>
      <c r="ELF2" s="545"/>
      <c r="ELG2" s="545"/>
      <c r="ELH2" s="546"/>
      <c r="ELI2" s="539"/>
      <c r="ELJ2" s="545"/>
      <c r="ELK2" s="545"/>
      <c r="ELL2" s="546"/>
      <c r="ELM2" s="539"/>
      <c r="ELN2" s="545"/>
      <c r="ELO2" s="545"/>
      <c r="ELP2" s="546"/>
      <c r="ELQ2" s="539"/>
      <c r="ELR2" s="545"/>
      <c r="ELS2" s="545"/>
      <c r="ELT2" s="546"/>
      <c r="ELU2" s="539"/>
      <c r="ELV2" s="545"/>
      <c r="ELW2" s="545"/>
      <c r="ELX2" s="546"/>
      <c r="ELY2" s="539"/>
      <c r="ELZ2" s="545"/>
      <c r="EMA2" s="545"/>
      <c r="EMB2" s="546"/>
      <c r="EMC2" s="539"/>
      <c r="EMD2" s="545"/>
      <c r="EME2" s="545"/>
      <c r="EMF2" s="546"/>
      <c r="EMG2" s="539"/>
      <c r="EMH2" s="545"/>
      <c r="EMI2" s="545"/>
      <c r="EMJ2" s="546"/>
      <c r="EMK2" s="539"/>
      <c r="EML2" s="545"/>
      <c r="EMM2" s="545"/>
      <c r="EMN2" s="546"/>
      <c r="EMO2" s="539"/>
      <c r="EMP2" s="545"/>
      <c r="EMQ2" s="545"/>
      <c r="EMR2" s="546"/>
      <c r="EMS2" s="539"/>
      <c r="EMT2" s="545"/>
      <c r="EMU2" s="545"/>
      <c r="EMV2" s="546"/>
      <c r="EMW2" s="539"/>
      <c r="EMX2" s="545"/>
      <c r="EMY2" s="545"/>
      <c r="EMZ2" s="546"/>
      <c r="ENA2" s="539"/>
      <c r="ENB2" s="545"/>
      <c r="ENC2" s="545"/>
      <c r="END2" s="546"/>
      <c r="ENE2" s="539"/>
      <c r="ENF2" s="545"/>
      <c r="ENG2" s="545"/>
      <c r="ENH2" s="546"/>
      <c r="ENI2" s="539"/>
      <c r="ENJ2" s="545"/>
      <c r="ENK2" s="545"/>
      <c r="ENL2" s="546"/>
      <c r="ENM2" s="539"/>
      <c r="ENN2" s="545"/>
      <c r="ENO2" s="545"/>
      <c r="ENP2" s="546"/>
      <c r="ENQ2" s="539"/>
      <c r="ENR2" s="545"/>
      <c r="ENS2" s="545"/>
      <c r="ENT2" s="546"/>
      <c r="ENU2" s="539"/>
      <c r="ENV2" s="545"/>
      <c r="ENW2" s="545"/>
      <c r="ENX2" s="546"/>
      <c r="ENY2" s="539"/>
      <c r="ENZ2" s="545"/>
      <c r="EOA2" s="545"/>
      <c r="EOB2" s="546"/>
      <c r="EOC2" s="539"/>
      <c r="EOD2" s="545"/>
      <c r="EOE2" s="545"/>
      <c r="EOF2" s="546"/>
      <c r="EOG2" s="539"/>
      <c r="EOH2" s="545"/>
      <c r="EOI2" s="545"/>
      <c r="EOJ2" s="546"/>
      <c r="EOK2" s="539"/>
      <c r="EOL2" s="545"/>
      <c r="EOM2" s="545"/>
      <c r="EON2" s="546"/>
      <c r="EOO2" s="539"/>
      <c r="EOP2" s="545"/>
      <c r="EOQ2" s="545"/>
      <c r="EOR2" s="546"/>
      <c r="EOS2" s="539"/>
      <c r="EOT2" s="545"/>
      <c r="EOU2" s="545"/>
      <c r="EOV2" s="546"/>
      <c r="EOW2" s="539"/>
      <c r="EOX2" s="545"/>
      <c r="EOY2" s="545"/>
      <c r="EOZ2" s="546"/>
      <c r="EPA2" s="539"/>
      <c r="EPB2" s="545"/>
      <c r="EPC2" s="545"/>
      <c r="EPD2" s="546"/>
      <c r="EPE2" s="539"/>
      <c r="EPF2" s="545"/>
      <c r="EPG2" s="545"/>
      <c r="EPH2" s="546"/>
      <c r="EPI2" s="539"/>
      <c r="EPJ2" s="545"/>
      <c r="EPK2" s="545"/>
      <c r="EPL2" s="546"/>
      <c r="EPM2" s="539"/>
      <c r="EPN2" s="545"/>
      <c r="EPO2" s="545"/>
      <c r="EPP2" s="546"/>
      <c r="EPQ2" s="539"/>
      <c r="EPR2" s="545"/>
      <c r="EPS2" s="545"/>
      <c r="EPT2" s="546"/>
      <c r="EPU2" s="539"/>
      <c r="EPV2" s="545"/>
      <c r="EPW2" s="545"/>
      <c r="EPX2" s="546"/>
      <c r="EPY2" s="539"/>
      <c r="EPZ2" s="545"/>
      <c r="EQA2" s="545"/>
      <c r="EQB2" s="546"/>
      <c r="EQC2" s="539"/>
      <c r="EQD2" s="545"/>
      <c r="EQE2" s="545"/>
      <c r="EQF2" s="546"/>
      <c r="EQG2" s="539"/>
      <c r="EQH2" s="545"/>
      <c r="EQI2" s="545"/>
      <c r="EQJ2" s="546"/>
      <c r="EQK2" s="539"/>
      <c r="EQL2" s="545"/>
      <c r="EQM2" s="545"/>
      <c r="EQN2" s="546"/>
      <c r="EQO2" s="539"/>
      <c r="EQP2" s="545"/>
      <c r="EQQ2" s="545"/>
      <c r="EQR2" s="546"/>
      <c r="EQS2" s="539"/>
      <c r="EQT2" s="545"/>
      <c r="EQU2" s="545"/>
      <c r="EQV2" s="546"/>
      <c r="EQW2" s="539"/>
      <c r="EQX2" s="545"/>
      <c r="EQY2" s="545"/>
      <c r="EQZ2" s="546"/>
      <c r="ERA2" s="539"/>
      <c r="ERB2" s="545"/>
      <c r="ERC2" s="545"/>
      <c r="ERD2" s="546"/>
      <c r="ERE2" s="539"/>
      <c r="ERF2" s="545"/>
      <c r="ERG2" s="545"/>
      <c r="ERH2" s="546"/>
      <c r="ERI2" s="539"/>
      <c r="ERJ2" s="545"/>
      <c r="ERK2" s="545"/>
      <c r="ERL2" s="546"/>
      <c r="ERM2" s="539"/>
      <c r="ERN2" s="545"/>
      <c r="ERO2" s="545"/>
      <c r="ERP2" s="546"/>
      <c r="ERQ2" s="539"/>
      <c r="ERR2" s="545"/>
      <c r="ERS2" s="545"/>
      <c r="ERT2" s="546"/>
      <c r="ERU2" s="539"/>
      <c r="ERV2" s="545"/>
      <c r="ERW2" s="545"/>
      <c r="ERX2" s="546"/>
      <c r="ERY2" s="539"/>
      <c r="ERZ2" s="545"/>
      <c r="ESA2" s="545"/>
      <c r="ESB2" s="546"/>
      <c r="ESC2" s="539"/>
      <c r="ESD2" s="545"/>
      <c r="ESE2" s="545"/>
      <c r="ESF2" s="546"/>
      <c r="ESG2" s="539"/>
      <c r="ESH2" s="545"/>
      <c r="ESI2" s="545"/>
      <c r="ESJ2" s="546"/>
      <c r="ESK2" s="539"/>
      <c r="ESL2" s="545"/>
      <c r="ESM2" s="545"/>
      <c r="ESN2" s="546"/>
      <c r="ESO2" s="539"/>
      <c r="ESP2" s="545"/>
      <c r="ESQ2" s="545"/>
      <c r="ESR2" s="546"/>
      <c r="ESS2" s="539"/>
      <c r="EST2" s="545"/>
      <c r="ESU2" s="545"/>
      <c r="ESV2" s="546"/>
      <c r="ESW2" s="539"/>
      <c r="ESX2" s="545"/>
      <c r="ESY2" s="545"/>
      <c r="ESZ2" s="546"/>
      <c r="ETA2" s="539"/>
      <c r="ETB2" s="545"/>
      <c r="ETC2" s="545"/>
      <c r="ETD2" s="546"/>
      <c r="ETE2" s="539"/>
      <c r="ETF2" s="545"/>
      <c r="ETG2" s="545"/>
      <c r="ETH2" s="546"/>
      <c r="ETI2" s="539"/>
      <c r="ETJ2" s="545"/>
      <c r="ETK2" s="545"/>
      <c r="ETL2" s="546"/>
      <c r="ETM2" s="539"/>
      <c r="ETN2" s="545"/>
      <c r="ETO2" s="545"/>
      <c r="ETP2" s="546"/>
      <c r="ETQ2" s="539"/>
      <c r="ETR2" s="545"/>
      <c r="ETS2" s="545"/>
      <c r="ETT2" s="546"/>
      <c r="ETU2" s="539"/>
      <c r="ETV2" s="545"/>
      <c r="ETW2" s="545"/>
      <c r="ETX2" s="546"/>
      <c r="ETY2" s="539"/>
      <c r="ETZ2" s="545"/>
      <c r="EUA2" s="545"/>
      <c r="EUB2" s="546"/>
      <c r="EUC2" s="539"/>
      <c r="EUD2" s="545"/>
      <c r="EUE2" s="545"/>
      <c r="EUF2" s="546"/>
      <c r="EUG2" s="539"/>
      <c r="EUH2" s="545"/>
      <c r="EUI2" s="545"/>
      <c r="EUJ2" s="546"/>
      <c r="EUK2" s="539"/>
      <c r="EUL2" s="545"/>
      <c r="EUM2" s="545"/>
      <c r="EUN2" s="546"/>
      <c r="EUO2" s="539"/>
      <c r="EUP2" s="545"/>
      <c r="EUQ2" s="545"/>
      <c r="EUR2" s="546"/>
      <c r="EUS2" s="539"/>
      <c r="EUT2" s="545"/>
      <c r="EUU2" s="545"/>
      <c r="EUV2" s="546"/>
      <c r="EUW2" s="539"/>
      <c r="EUX2" s="545"/>
      <c r="EUY2" s="545"/>
      <c r="EUZ2" s="546"/>
      <c r="EVA2" s="539"/>
      <c r="EVB2" s="545"/>
      <c r="EVC2" s="545"/>
      <c r="EVD2" s="546"/>
      <c r="EVE2" s="539"/>
      <c r="EVF2" s="545"/>
      <c r="EVG2" s="545"/>
      <c r="EVH2" s="546"/>
      <c r="EVI2" s="539"/>
      <c r="EVJ2" s="545"/>
      <c r="EVK2" s="545"/>
      <c r="EVL2" s="546"/>
      <c r="EVM2" s="539"/>
      <c r="EVN2" s="545"/>
      <c r="EVO2" s="545"/>
      <c r="EVP2" s="546"/>
      <c r="EVQ2" s="539"/>
      <c r="EVR2" s="545"/>
      <c r="EVS2" s="545"/>
      <c r="EVT2" s="546"/>
      <c r="EVU2" s="539"/>
      <c r="EVV2" s="545"/>
      <c r="EVW2" s="545"/>
      <c r="EVX2" s="546"/>
      <c r="EVY2" s="539"/>
      <c r="EVZ2" s="545"/>
      <c r="EWA2" s="545"/>
      <c r="EWB2" s="546"/>
      <c r="EWC2" s="539"/>
      <c r="EWD2" s="545"/>
      <c r="EWE2" s="545"/>
      <c r="EWF2" s="546"/>
      <c r="EWG2" s="539"/>
      <c r="EWH2" s="545"/>
      <c r="EWI2" s="545"/>
      <c r="EWJ2" s="546"/>
      <c r="EWK2" s="539"/>
      <c r="EWL2" s="545"/>
      <c r="EWM2" s="545"/>
      <c r="EWN2" s="546"/>
      <c r="EWO2" s="539"/>
      <c r="EWP2" s="545"/>
      <c r="EWQ2" s="545"/>
      <c r="EWR2" s="546"/>
      <c r="EWS2" s="539"/>
      <c r="EWT2" s="545"/>
      <c r="EWU2" s="545"/>
      <c r="EWV2" s="546"/>
      <c r="EWW2" s="539"/>
      <c r="EWX2" s="545"/>
      <c r="EWY2" s="545"/>
      <c r="EWZ2" s="546"/>
      <c r="EXA2" s="539"/>
      <c r="EXB2" s="545"/>
      <c r="EXC2" s="545"/>
      <c r="EXD2" s="546"/>
      <c r="EXE2" s="539"/>
      <c r="EXF2" s="545"/>
      <c r="EXG2" s="545"/>
      <c r="EXH2" s="546"/>
      <c r="EXI2" s="539"/>
      <c r="EXJ2" s="545"/>
      <c r="EXK2" s="545"/>
      <c r="EXL2" s="546"/>
      <c r="EXM2" s="539"/>
      <c r="EXN2" s="545"/>
      <c r="EXO2" s="545"/>
      <c r="EXP2" s="546"/>
      <c r="EXQ2" s="539"/>
      <c r="EXR2" s="545"/>
      <c r="EXS2" s="545"/>
      <c r="EXT2" s="546"/>
      <c r="EXU2" s="539"/>
      <c r="EXV2" s="545"/>
      <c r="EXW2" s="545"/>
      <c r="EXX2" s="546"/>
      <c r="EXY2" s="539"/>
      <c r="EXZ2" s="545"/>
      <c r="EYA2" s="545"/>
      <c r="EYB2" s="546"/>
      <c r="EYC2" s="539"/>
      <c r="EYD2" s="545"/>
      <c r="EYE2" s="545"/>
      <c r="EYF2" s="546"/>
      <c r="EYG2" s="539"/>
      <c r="EYH2" s="545"/>
      <c r="EYI2" s="545"/>
      <c r="EYJ2" s="546"/>
      <c r="EYK2" s="539"/>
      <c r="EYL2" s="545"/>
      <c r="EYM2" s="545"/>
      <c r="EYN2" s="546"/>
      <c r="EYO2" s="539"/>
      <c r="EYP2" s="545"/>
      <c r="EYQ2" s="545"/>
      <c r="EYR2" s="546"/>
      <c r="EYS2" s="539"/>
      <c r="EYT2" s="545"/>
      <c r="EYU2" s="545"/>
      <c r="EYV2" s="546"/>
      <c r="EYW2" s="539"/>
      <c r="EYX2" s="545"/>
      <c r="EYY2" s="545"/>
      <c r="EYZ2" s="546"/>
      <c r="EZA2" s="539"/>
      <c r="EZB2" s="545"/>
      <c r="EZC2" s="545"/>
      <c r="EZD2" s="546"/>
      <c r="EZE2" s="539"/>
      <c r="EZF2" s="545"/>
      <c r="EZG2" s="545"/>
      <c r="EZH2" s="546"/>
      <c r="EZI2" s="539"/>
      <c r="EZJ2" s="545"/>
      <c r="EZK2" s="545"/>
      <c r="EZL2" s="546"/>
      <c r="EZM2" s="539"/>
      <c r="EZN2" s="545"/>
      <c r="EZO2" s="545"/>
      <c r="EZP2" s="546"/>
      <c r="EZQ2" s="539"/>
      <c r="EZR2" s="545"/>
      <c r="EZS2" s="545"/>
      <c r="EZT2" s="546"/>
      <c r="EZU2" s="539"/>
      <c r="EZV2" s="545"/>
      <c r="EZW2" s="545"/>
      <c r="EZX2" s="546"/>
      <c r="EZY2" s="539"/>
      <c r="EZZ2" s="545"/>
      <c r="FAA2" s="545"/>
      <c r="FAB2" s="546"/>
      <c r="FAC2" s="539"/>
      <c r="FAD2" s="545"/>
      <c r="FAE2" s="545"/>
      <c r="FAF2" s="546"/>
      <c r="FAG2" s="539"/>
      <c r="FAH2" s="545"/>
      <c r="FAI2" s="545"/>
      <c r="FAJ2" s="546"/>
      <c r="FAK2" s="539"/>
      <c r="FAL2" s="545"/>
      <c r="FAM2" s="545"/>
      <c r="FAN2" s="546"/>
      <c r="FAO2" s="539"/>
      <c r="FAP2" s="545"/>
      <c r="FAQ2" s="545"/>
      <c r="FAR2" s="546"/>
      <c r="FAS2" s="539"/>
      <c r="FAT2" s="545"/>
      <c r="FAU2" s="545"/>
      <c r="FAV2" s="546"/>
      <c r="FAW2" s="539"/>
      <c r="FAX2" s="545"/>
      <c r="FAY2" s="545"/>
      <c r="FAZ2" s="546"/>
      <c r="FBA2" s="539"/>
      <c r="FBB2" s="545"/>
      <c r="FBC2" s="545"/>
      <c r="FBD2" s="546"/>
      <c r="FBE2" s="539"/>
      <c r="FBF2" s="545"/>
      <c r="FBG2" s="545"/>
      <c r="FBH2" s="546"/>
      <c r="FBI2" s="539"/>
      <c r="FBJ2" s="545"/>
      <c r="FBK2" s="545"/>
      <c r="FBL2" s="546"/>
      <c r="FBM2" s="539"/>
      <c r="FBN2" s="545"/>
      <c r="FBO2" s="545"/>
      <c r="FBP2" s="546"/>
      <c r="FBQ2" s="539"/>
      <c r="FBR2" s="545"/>
      <c r="FBS2" s="545"/>
      <c r="FBT2" s="546"/>
      <c r="FBU2" s="539"/>
      <c r="FBV2" s="545"/>
      <c r="FBW2" s="545"/>
      <c r="FBX2" s="546"/>
      <c r="FBY2" s="539"/>
      <c r="FBZ2" s="545"/>
      <c r="FCA2" s="545"/>
      <c r="FCB2" s="546"/>
      <c r="FCC2" s="539"/>
      <c r="FCD2" s="545"/>
      <c r="FCE2" s="545"/>
      <c r="FCF2" s="546"/>
      <c r="FCG2" s="539"/>
      <c r="FCH2" s="545"/>
      <c r="FCI2" s="545"/>
      <c r="FCJ2" s="546"/>
      <c r="FCK2" s="539"/>
      <c r="FCL2" s="545"/>
      <c r="FCM2" s="545"/>
      <c r="FCN2" s="546"/>
      <c r="FCO2" s="539"/>
      <c r="FCP2" s="545"/>
      <c r="FCQ2" s="545"/>
      <c r="FCR2" s="546"/>
      <c r="FCS2" s="539"/>
      <c r="FCT2" s="545"/>
      <c r="FCU2" s="545"/>
      <c r="FCV2" s="546"/>
      <c r="FCW2" s="539"/>
      <c r="FCX2" s="545"/>
      <c r="FCY2" s="545"/>
      <c r="FCZ2" s="546"/>
      <c r="FDA2" s="539"/>
      <c r="FDB2" s="545"/>
      <c r="FDC2" s="545"/>
      <c r="FDD2" s="546"/>
      <c r="FDE2" s="539"/>
      <c r="FDF2" s="545"/>
      <c r="FDG2" s="545"/>
      <c r="FDH2" s="546"/>
      <c r="FDI2" s="539"/>
      <c r="FDJ2" s="545"/>
      <c r="FDK2" s="545"/>
      <c r="FDL2" s="546"/>
      <c r="FDM2" s="539"/>
      <c r="FDN2" s="545"/>
      <c r="FDO2" s="545"/>
      <c r="FDP2" s="546"/>
      <c r="FDQ2" s="539"/>
      <c r="FDR2" s="545"/>
      <c r="FDS2" s="545"/>
      <c r="FDT2" s="546"/>
      <c r="FDU2" s="539"/>
      <c r="FDV2" s="545"/>
      <c r="FDW2" s="545"/>
      <c r="FDX2" s="546"/>
      <c r="FDY2" s="539"/>
      <c r="FDZ2" s="545"/>
      <c r="FEA2" s="545"/>
      <c r="FEB2" s="546"/>
      <c r="FEC2" s="539"/>
      <c r="FED2" s="545"/>
      <c r="FEE2" s="545"/>
      <c r="FEF2" s="546"/>
      <c r="FEG2" s="539"/>
      <c r="FEH2" s="545"/>
      <c r="FEI2" s="545"/>
      <c r="FEJ2" s="546"/>
      <c r="FEK2" s="539"/>
      <c r="FEL2" s="545"/>
      <c r="FEM2" s="545"/>
      <c r="FEN2" s="546"/>
      <c r="FEO2" s="539"/>
      <c r="FEP2" s="545"/>
      <c r="FEQ2" s="545"/>
      <c r="FER2" s="546"/>
      <c r="FES2" s="539"/>
      <c r="FET2" s="545"/>
      <c r="FEU2" s="545"/>
      <c r="FEV2" s="546"/>
      <c r="FEW2" s="539"/>
      <c r="FEX2" s="545"/>
      <c r="FEY2" s="545"/>
      <c r="FEZ2" s="546"/>
      <c r="FFA2" s="539"/>
      <c r="FFB2" s="545"/>
      <c r="FFC2" s="545"/>
      <c r="FFD2" s="546"/>
      <c r="FFE2" s="539"/>
      <c r="FFF2" s="545"/>
      <c r="FFG2" s="545"/>
      <c r="FFH2" s="546"/>
      <c r="FFI2" s="539"/>
      <c r="FFJ2" s="545"/>
      <c r="FFK2" s="545"/>
      <c r="FFL2" s="546"/>
      <c r="FFM2" s="539"/>
      <c r="FFN2" s="545"/>
      <c r="FFO2" s="545"/>
      <c r="FFP2" s="546"/>
      <c r="FFQ2" s="539"/>
      <c r="FFR2" s="545"/>
      <c r="FFS2" s="545"/>
      <c r="FFT2" s="546"/>
      <c r="FFU2" s="539"/>
      <c r="FFV2" s="545"/>
      <c r="FFW2" s="545"/>
      <c r="FFX2" s="546"/>
      <c r="FFY2" s="539"/>
      <c r="FFZ2" s="545"/>
      <c r="FGA2" s="545"/>
      <c r="FGB2" s="546"/>
      <c r="FGC2" s="539"/>
      <c r="FGD2" s="545"/>
      <c r="FGE2" s="545"/>
      <c r="FGF2" s="546"/>
      <c r="FGG2" s="539"/>
      <c r="FGH2" s="545"/>
      <c r="FGI2" s="545"/>
      <c r="FGJ2" s="546"/>
      <c r="FGK2" s="539"/>
      <c r="FGL2" s="545"/>
      <c r="FGM2" s="545"/>
      <c r="FGN2" s="546"/>
      <c r="FGO2" s="539"/>
      <c r="FGP2" s="545"/>
      <c r="FGQ2" s="545"/>
      <c r="FGR2" s="546"/>
      <c r="FGS2" s="539"/>
      <c r="FGT2" s="545"/>
      <c r="FGU2" s="545"/>
      <c r="FGV2" s="546"/>
      <c r="FGW2" s="539"/>
      <c r="FGX2" s="545"/>
      <c r="FGY2" s="545"/>
      <c r="FGZ2" s="546"/>
      <c r="FHA2" s="539"/>
      <c r="FHB2" s="545"/>
      <c r="FHC2" s="545"/>
      <c r="FHD2" s="546"/>
      <c r="FHE2" s="539"/>
      <c r="FHF2" s="545"/>
      <c r="FHG2" s="545"/>
      <c r="FHH2" s="546"/>
      <c r="FHI2" s="539"/>
      <c r="FHJ2" s="545"/>
      <c r="FHK2" s="545"/>
      <c r="FHL2" s="546"/>
      <c r="FHM2" s="539"/>
      <c r="FHN2" s="545"/>
      <c r="FHO2" s="545"/>
      <c r="FHP2" s="546"/>
      <c r="FHQ2" s="539"/>
      <c r="FHR2" s="545"/>
      <c r="FHS2" s="545"/>
      <c r="FHT2" s="546"/>
      <c r="FHU2" s="539"/>
      <c r="FHV2" s="545"/>
      <c r="FHW2" s="545"/>
      <c r="FHX2" s="546"/>
      <c r="FHY2" s="539"/>
      <c r="FHZ2" s="545"/>
      <c r="FIA2" s="545"/>
      <c r="FIB2" s="546"/>
      <c r="FIC2" s="539"/>
      <c r="FID2" s="545"/>
      <c r="FIE2" s="545"/>
      <c r="FIF2" s="546"/>
      <c r="FIG2" s="539"/>
      <c r="FIH2" s="545"/>
      <c r="FII2" s="545"/>
      <c r="FIJ2" s="546"/>
      <c r="FIK2" s="539"/>
      <c r="FIL2" s="545"/>
      <c r="FIM2" s="545"/>
      <c r="FIN2" s="546"/>
      <c r="FIO2" s="539"/>
      <c r="FIP2" s="545"/>
      <c r="FIQ2" s="545"/>
      <c r="FIR2" s="546"/>
      <c r="FIS2" s="539"/>
      <c r="FIT2" s="545"/>
      <c r="FIU2" s="545"/>
      <c r="FIV2" s="546"/>
      <c r="FIW2" s="539"/>
      <c r="FIX2" s="545"/>
      <c r="FIY2" s="545"/>
      <c r="FIZ2" s="546"/>
      <c r="FJA2" s="539"/>
      <c r="FJB2" s="545"/>
      <c r="FJC2" s="545"/>
      <c r="FJD2" s="546"/>
      <c r="FJE2" s="539"/>
      <c r="FJF2" s="545"/>
      <c r="FJG2" s="545"/>
      <c r="FJH2" s="546"/>
      <c r="FJI2" s="539"/>
      <c r="FJJ2" s="545"/>
      <c r="FJK2" s="545"/>
      <c r="FJL2" s="546"/>
      <c r="FJM2" s="539"/>
      <c r="FJN2" s="545"/>
      <c r="FJO2" s="545"/>
      <c r="FJP2" s="546"/>
      <c r="FJQ2" s="539"/>
      <c r="FJR2" s="545"/>
      <c r="FJS2" s="545"/>
      <c r="FJT2" s="546"/>
      <c r="FJU2" s="539"/>
      <c r="FJV2" s="545"/>
      <c r="FJW2" s="545"/>
      <c r="FJX2" s="546"/>
      <c r="FJY2" s="539"/>
      <c r="FJZ2" s="545"/>
      <c r="FKA2" s="545"/>
      <c r="FKB2" s="546"/>
      <c r="FKC2" s="539"/>
      <c r="FKD2" s="545"/>
      <c r="FKE2" s="545"/>
      <c r="FKF2" s="546"/>
      <c r="FKG2" s="539"/>
      <c r="FKH2" s="545"/>
      <c r="FKI2" s="545"/>
      <c r="FKJ2" s="546"/>
      <c r="FKK2" s="539"/>
      <c r="FKL2" s="545"/>
      <c r="FKM2" s="545"/>
      <c r="FKN2" s="546"/>
      <c r="FKO2" s="539"/>
      <c r="FKP2" s="545"/>
      <c r="FKQ2" s="545"/>
      <c r="FKR2" s="546"/>
      <c r="FKS2" s="539"/>
      <c r="FKT2" s="545"/>
      <c r="FKU2" s="545"/>
      <c r="FKV2" s="546"/>
      <c r="FKW2" s="539"/>
      <c r="FKX2" s="545"/>
      <c r="FKY2" s="545"/>
      <c r="FKZ2" s="546"/>
      <c r="FLA2" s="539"/>
      <c r="FLB2" s="545"/>
      <c r="FLC2" s="545"/>
      <c r="FLD2" s="546"/>
      <c r="FLE2" s="539"/>
      <c r="FLF2" s="545"/>
      <c r="FLG2" s="545"/>
      <c r="FLH2" s="546"/>
      <c r="FLI2" s="539"/>
      <c r="FLJ2" s="545"/>
      <c r="FLK2" s="545"/>
      <c r="FLL2" s="546"/>
      <c r="FLM2" s="539"/>
      <c r="FLN2" s="545"/>
      <c r="FLO2" s="545"/>
      <c r="FLP2" s="546"/>
      <c r="FLQ2" s="539"/>
      <c r="FLR2" s="545"/>
      <c r="FLS2" s="545"/>
      <c r="FLT2" s="546"/>
      <c r="FLU2" s="539"/>
      <c r="FLV2" s="545"/>
      <c r="FLW2" s="545"/>
      <c r="FLX2" s="546"/>
      <c r="FLY2" s="539"/>
      <c r="FLZ2" s="545"/>
      <c r="FMA2" s="545"/>
      <c r="FMB2" s="546"/>
      <c r="FMC2" s="539"/>
      <c r="FMD2" s="545"/>
      <c r="FME2" s="545"/>
      <c r="FMF2" s="546"/>
      <c r="FMG2" s="539"/>
      <c r="FMH2" s="545"/>
      <c r="FMI2" s="545"/>
      <c r="FMJ2" s="546"/>
      <c r="FMK2" s="539"/>
      <c r="FML2" s="545"/>
      <c r="FMM2" s="545"/>
      <c r="FMN2" s="546"/>
      <c r="FMO2" s="539"/>
      <c r="FMP2" s="545"/>
      <c r="FMQ2" s="545"/>
      <c r="FMR2" s="546"/>
      <c r="FMS2" s="539"/>
      <c r="FMT2" s="545"/>
      <c r="FMU2" s="545"/>
      <c r="FMV2" s="546"/>
      <c r="FMW2" s="539"/>
      <c r="FMX2" s="545"/>
      <c r="FMY2" s="545"/>
      <c r="FMZ2" s="546"/>
      <c r="FNA2" s="539"/>
      <c r="FNB2" s="545"/>
      <c r="FNC2" s="545"/>
      <c r="FND2" s="546"/>
      <c r="FNE2" s="539"/>
      <c r="FNF2" s="545"/>
      <c r="FNG2" s="545"/>
      <c r="FNH2" s="546"/>
      <c r="FNI2" s="539"/>
      <c r="FNJ2" s="545"/>
      <c r="FNK2" s="545"/>
      <c r="FNL2" s="546"/>
      <c r="FNM2" s="539"/>
      <c r="FNN2" s="545"/>
      <c r="FNO2" s="545"/>
      <c r="FNP2" s="546"/>
      <c r="FNQ2" s="539"/>
      <c r="FNR2" s="545"/>
      <c r="FNS2" s="545"/>
      <c r="FNT2" s="546"/>
      <c r="FNU2" s="539"/>
      <c r="FNV2" s="545"/>
      <c r="FNW2" s="545"/>
      <c r="FNX2" s="546"/>
      <c r="FNY2" s="539"/>
      <c r="FNZ2" s="545"/>
      <c r="FOA2" s="545"/>
      <c r="FOB2" s="546"/>
      <c r="FOC2" s="539"/>
      <c r="FOD2" s="545"/>
      <c r="FOE2" s="545"/>
      <c r="FOF2" s="546"/>
      <c r="FOG2" s="539"/>
      <c r="FOH2" s="545"/>
      <c r="FOI2" s="545"/>
      <c r="FOJ2" s="546"/>
      <c r="FOK2" s="539"/>
      <c r="FOL2" s="545"/>
      <c r="FOM2" s="545"/>
      <c r="FON2" s="546"/>
      <c r="FOO2" s="539"/>
      <c r="FOP2" s="545"/>
      <c r="FOQ2" s="545"/>
      <c r="FOR2" s="546"/>
      <c r="FOS2" s="539"/>
      <c r="FOT2" s="545"/>
      <c r="FOU2" s="545"/>
      <c r="FOV2" s="546"/>
      <c r="FOW2" s="539"/>
      <c r="FOX2" s="545"/>
      <c r="FOY2" s="545"/>
      <c r="FOZ2" s="546"/>
      <c r="FPA2" s="539"/>
      <c r="FPB2" s="545"/>
      <c r="FPC2" s="545"/>
      <c r="FPD2" s="546"/>
      <c r="FPE2" s="539"/>
      <c r="FPF2" s="545"/>
      <c r="FPG2" s="545"/>
      <c r="FPH2" s="546"/>
      <c r="FPI2" s="539"/>
      <c r="FPJ2" s="545"/>
      <c r="FPK2" s="545"/>
      <c r="FPL2" s="546"/>
      <c r="FPM2" s="539"/>
      <c r="FPN2" s="545"/>
      <c r="FPO2" s="545"/>
      <c r="FPP2" s="546"/>
      <c r="FPQ2" s="539"/>
      <c r="FPR2" s="545"/>
      <c r="FPS2" s="545"/>
      <c r="FPT2" s="546"/>
      <c r="FPU2" s="539"/>
      <c r="FPV2" s="545"/>
      <c r="FPW2" s="545"/>
      <c r="FPX2" s="546"/>
      <c r="FPY2" s="539"/>
      <c r="FPZ2" s="545"/>
      <c r="FQA2" s="545"/>
      <c r="FQB2" s="546"/>
      <c r="FQC2" s="539"/>
      <c r="FQD2" s="545"/>
      <c r="FQE2" s="545"/>
      <c r="FQF2" s="546"/>
      <c r="FQG2" s="539"/>
      <c r="FQH2" s="545"/>
      <c r="FQI2" s="545"/>
      <c r="FQJ2" s="546"/>
      <c r="FQK2" s="539"/>
      <c r="FQL2" s="545"/>
      <c r="FQM2" s="545"/>
      <c r="FQN2" s="546"/>
      <c r="FQO2" s="539"/>
      <c r="FQP2" s="545"/>
      <c r="FQQ2" s="545"/>
      <c r="FQR2" s="546"/>
      <c r="FQS2" s="539"/>
      <c r="FQT2" s="545"/>
      <c r="FQU2" s="545"/>
      <c r="FQV2" s="546"/>
      <c r="FQW2" s="539"/>
      <c r="FQX2" s="545"/>
      <c r="FQY2" s="545"/>
      <c r="FQZ2" s="546"/>
      <c r="FRA2" s="539"/>
      <c r="FRB2" s="545"/>
      <c r="FRC2" s="545"/>
      <c r="FRD2" s="546"/>
      <c r="FRE2" s="539"/>
      <c r="FRF2" s="545"/>
      <c r="FRG2" s="545"/>
      <c r="FRH2" s="546"/>
      <c r="FRI2" s="539"/>
      <c r="FRJ2" s="545"/>
      <c r="FRK2" s="545"/>
      <c r="FRL2" s="546"/>
      <c r="FRM2" s="539"/>
      <c r="FRN2" s="545"/>
      <c r="FRO2" s="545"/>
      <c r="FRP2" s="546"/>
      <c r="FRQ2" s="539"/>
      <c r="FRR2" s="545"/>
      <c r="FRS2" s="545"/>
      <c r="FRT2" s="546"/>
      <c r="FRU2" s="539"/>
      <c r="FRV2" s="545"/>
      <c r="FRW2" s="545"/>
      <c r="FRX2" s="546"/>
      <c r="FRY2" s="539"/>
      <c r="FRZ2" s="545"/>
      <c r="FSA2" s="545"/>
      <c r="FSB2" s="546"/>
      <c r="FSC2" s="539"/>
      <c r="FSD2" s="545"/>
      <c r="FSE2" s="545"/>
      <c r="FSF2" s="546"/>
      <c r="FSG2" s="539"/>
      <c r="FSH2" s="545"/>
      <c r="FSI2" s="545"/>
      <c r="FSJ2" s="546"/>
      <c r="FSK2" s="539"/>
      <c r="FSL2" s="545"/>
      <c r="FSM2" s="545"/>
      <c r="FSN2" s="546"/>
      <c r="FSO2" s="539"/>
      <c r="FSP2" s="545"/>
      <c r="FSQ2" s="545"/>
      <c r="FSR2" s="546"/>
      <c r="FSS2" s="539"/>
      <c r="FST2" s="545"/>
      <c r="FSU2" s="545"/>
      <c r="FSV2" s="546"/>
      <c r="FSW2" s="539"/>
      <c r="FSX2" s="545"/>
      <c r="FSY2" s="545"/>
      <c r="FSZ2" s="546"/>
      <c r="FTA2" s="539"/>
      <c r="FTB2" s="545"/>
      <c r="FTC2" s="545"/>
      <c r="FTD2" s="546"/>
      <c r="FTE2" s="539"/>
      <c r="FTF2" s="545"/>
      <c r="FTG2" s="545"/>
      <c r="FTH2" s="546"/>
      <c r="FTI2" s="539"/>
      <c r="FTJ2" s="545"/>
      <c r="FTK2" s="545"/>
      <c r="FTL2" s="546"/>
      <c r="FTM2" s="539"/>
      <c r="FTN2" s="545"/>
      <c r="FTO2" s="545"/>
      <c r="FTP2" s="546"/>
      <c r="FTQ2" s="539"/>
      <c r="FTR2" s="545"/>
      <c r="FTS2" s="545"/>
      <c r="FTT2" s="546"/>
      <c r="FTU2" s="539"/>
      <c r="FTV2" s="545"/>
      <c r="FTW2" s="545"/>
      <c r="FTX2" s="546"/>
      <c r="FTY2" s="539"/>
      <c r="FTZ2" s="545"/>
      <c r="FUA2" s="545"/>
      <c r="FUB2" s="546"/>
      <c r="FUC2" s="539"/>
      <c r="FUD2" s="545"/>
      <c r="FUE2" s="545"/>
      <c r="FUF2" s="546"/>
      <c r="FUG2" s="539"/>
      <c r="FUH2" s="545"/>
      <c r="FUI2" s="545"/>
      <c r="FUJ2" s="546"/>
      <c r="FUK2" s="539"/>
      <c r="FUL2" s="545"/>
      <c r="FUM2" s="545"/>
      <c r="FUN2" s="546"/>
      <c r="FUO2" s="539"/>
      <c r="FUP2" s="545"/>
      <c r="FUQ2" s="545"/>
      <c r="FUR2" s="546"/>
      <c r="FUS2" s="539"/>
      <c r="FUT2" s="545"/>
      <c r="FUU2" s="545"/>
      <c r="FUV2" s="546"/>
      <c r="FUW2" s="539"/>
      <c r="FUX2" s="545"/>
      <c r="FUY2" s="545"/>
      <c r="FUZ2" s="546"/>
      <c r="FVA2" s="539"/>
      <c r="FVB2" s="545"/>
      <c r="FVC2" s="545"/>
      <c r="FVD2" s="546"/>
      <c r="FVE2" s="539"/>
      <c r="FVF2" s="545"/>
      <c r="FVG2" s="545"/>
      <c r="FVH2" s="546"/>
      <c r="FVI2" s="539"/>
      <c r="FVJ2" s="545"/>
      <c r="FVK2" s="545"/>
      <c r="FVL2" s="546"/>
      <c r="FVM2" s="539"/>
      <c r="FVN2" s="545"/>
      <c r="FVO2" s="545"/>
      <c r="FVP2" s="546"/>
      <c r="FVQ2" s="539"/>
      <c r="FVR2" s="545"/>
      <c r="FVS2" s="545"/>
      <c r="FVT2" s="546"/>
      <c r="FVU2" s="539"/>
      <c r="FVV2" s="545"/>
      <c r="FVW2" s="545"/>
      <c r="FVX2" s="546"/>
      <c r="FVY2" s="539"/>
      <c r="FVZ2" s="545"/>
      <c r="FWA2" s="545"/>
      <c r="FWB2" s="546"/>
      <c r="FWC2" s="539"/>
      <c r="FWD2" s="545"/>
      <c r="FWE2" s="545"/>
      <c r="FWF2" s="546"/>
      <c r="FWG2" s="539"/>
      <c r="FWH2" s="545"/>
      <c r="FWI2" s="545"/>
      <c r="FWJ2" s="546"/>
      <c r="FWK2" s="539"/>
      <c r="FWL2" s="545"/>
      <c r="FWM2" s="545"/>
      <c r="FWN2" s="546"/>
      <c r="FWO2" s="539"/>
      <c r="FWP2" s="545"/>
      <c r="FWQ2" s="545"/>
      <c r="FWR2" s="546"/>
      <c r="FWS2" s="539"/>
      <c r="FWT2" s="545"/>
      <c r="FWU2" s="545"/>
      <c r="FWV2" s="546"/>
      <c r="FWW2" s="539"/>
      <c r="FWX2" s="545"/>
      <c r="FWY2" s="545"/>
      <c r="FWZ2" s="546"/>
      <c r="FXA2" s="539"/>
      <c r="FXB2" s="545"/>
      <c r="FXC2" s="545"/>
      <c r="FXD2" s="546"/>
      <c r="FXE2" s="539"/>
      <c r="FXF2" s="545"/>
      <c r="FXG2" s="545"/>
      <c r="FXH2" s="546"/>
      <c r="FXI2" s="539"/>
      <c r="FXJ2" s="545"/>
      <c r="FXK2" s="545"/>
      <c r="FXL2" s="546"/>
      <c r="FXM2" s="539"/>
      <c r="FXN2" s="545"/>
      <c r="FXO2" s="545"/>
      <c r="FXP2" s="546"/>
      <c r="FXQ2" s="539"/>
      <c r="FXR2" s="545"/>
      <c r="FXS2" s="545"/>
      <c r="FXT2" s="546"/>
      <c r="FXU2" s="539"/>
      <c r="FXV2" s="545"/>
      <c r="FXW2" s="545"/>
      <c r="FXX2" s="546"/>
      <c r="FXY2" s="539"/>
      <c r="FXZ2" s="545"/>
      <c r="FYA2" s="545"/>
      <c r="FYB2" s="546"/>
      <c r="FYC2" s="539"/>
      <c r="FYD2" s="545"/>
      <c r="FYE2" s="545"/>
      <c r="FYF2" s="546"/>
      <c r="FYG2" s="539"/>
      <c r="FYH2" s="545"/>
      <c r="FYI2" s="545"/>
      <c r="FYJ2" s="546"/>
      <c r="FYK2" s="539"/>
      <c r="FYL2" s="545"/>
      <c r="FYM2" s="545"/>
      <c r="FYN2" s="546"/>
      <c r="FYO2" s="539"/>
      <c r="FYP2" s="545"/>
      <c r="FYQ2" s="545"/>
      <c r="FYR2" s="546"/>
      <c r="FYS2" s="539"/>
      <c r="FYT2" s="545"/>
      <c r="FYU2" s="545"/>
      <c r="FYV2" s="546"/>
      <c r="FYW2" s="539"/>
      <c r="FYX2" s="545"/>
      <c r="FYY2" s="545"/>
      <c r="FYZ2" s="546"/>
      <c r="FZA2" s="539"/>
      <c r="FZB2" s="545"/>
      <c r="FZC2" s="545"/>
      <c r="FZD2" s="546"/>
      <c r="FZE2" s="539"/>
      <c r="FZF2" s="545"/>
      <c r="FZG2" s="545"/>
      <c r="FZH2" s="546"/>
      <c r="FZI2" s="539"/>
      <c r="FZJ2" s="545"/>
      <c r="FZK2" s="545"/>
      <c r="FZL2" s="546"/>
      <c r="FZM2" s="539"/>
      <c r="FZN2" s="545"/>
      <c r="FZO2" s="545"/>
      <c r="FZP2" s="546"/>
      <c r="FZQ2" s="539"/>
      <c r="FZR2" s="545"/>
      <c r="FZS2" s="545"/>
      <c r="FZT2" s="546"/>
      <c r="FZU2" s="539"/>
      <c r="FZV2" s="545"/>
      <c r="FZW2" s="545"/>
      <c r="FZX2" s="546"/>
      <c r="FZY2" s="539"/>
      <c r="FZZ2" s="545"/>
      <c r="GAA2" s="545"/>
      <c r="GAB2" s="546"/>
      <c r="GAC2" s="539"/>
      <c r="GAD2" s="545"/>
      <c r="GAE2" s="545"/>
      <c r="GAF2" s="546"/>
      <c r="GAG2" s="539"/>
      <c r="GAH2" s="545"/>
      <c r="GAI2" s="545"/>
      <c r="GAJ2" s="546"/>
      <c r="GAK2" s="539"/>
      <c r="GAL2" s="545"/>
      <c r="GAM2" s="545"/>
      <c r="GAN2" s="546"/>
      <c r="GAO2" s="539"/>
      <c r="GAP2" s="545"/>
      <c r="GAQ2" s="545"/>
      <c r="GAR2" s="546"/>
      <c r="GAS2" s="539"/>
      <c r="GAT2" s="545"/>
      <c r="GAU2" s="545"/>
      <c r="GAV2" s="546"/>
      <c r="GAW2" s="539"/>
      <c r="GAX2" s="545"/>
      <c r="GAY2" s="545"/>
      <c r="GAZ2" s="546"/>
      <c r="GBA2" s="539"/>
      <c r="GBB2" s="545"/>
      <c r="GBC2" s="545"/>
      <c r="GBD2" s="546"/>
      <c r="GBE2" s="539"/>
      <c r="GBF2" s="545"/>
      <c r="GBG2" s="545"/>
      <c r="GBH2" s="546"/>
      <c r="GBI2" s="539"/>
      <c r="GBJ2" s="545"/>
      <c r="GBK2" s="545"/>
      <c r="GBL2" s="546"/>
      <c r="GBM2" s="539"/>
      <c r="GBN2" s="545"/>
      <c r="GBO2" s="545"/>
      <c r="GBP2" s="546"/>
      <c r="GBQ2" s="539"/>
      <c r="GBR2" s="545"/>
      <c r="GBS2" s="545"/>
      <c r="GBT2" s="546"/>
      <c r="GBU2" s="539"/>
      <c r="GBV2" s="545"/>
      <c r="GBW2" s="545"/>
      <c r="GBX2" s="546"/>
      <c r="GBY2" s="539"/>
      <c r="GBZ2" s="545"/>
      <c r="GCA2" s="545"/>
      <c r="GCB2" s="546"/>
      <c r="GCC2" s="539"/>
      <c r="GCD2" s="545"/>
      <c r="GCE2" s="545"/>
      <c r="GCF2" s="546"/>
      <c r="GCG2" s="539"/>
      <c r="GCH2" s="545"/>
      <c r="GCI2" s="545"/>
      <c r="GCJ2" s="546"/>
      <c r="GCK2" s="539"/>
      <c r="GCL2" s="545"/>
      <c r="GCM2" s="545"/>
      <c r="GCN2" s="546"/>
      <c r="GCO2" s="539"/>
      <c r="GCP2" s="545"/>
      <c r="GCQ2" s="545"/>
      <c r="GCR2" s="546"/>
      <c r="GCS2" s="539"/>
      <c r="GCT2" s="545"/>
      <c r="GCU2" s="545"/>
      <c r="GCV2" s="546"/>
      <c r="GCW2" s="539"/>
      <c r="GCX2" s="545"/>
      <c r="GCY2" s="545"/>
      <c r="GCZ2" s="546"/>
      <c r="GDA2" s="539"/>
      <c r="GDB2" s="545"/>
      <c r="GDC2" s="545"/>
      <c r="GDD2" s="546"/>
      <c r="GDE2" s="539"/>
      <c r="GDF2" s="545"/>
      <c r="GDG2" s="545"/>
      <c r="GDH2" s="546"/>
      <c r="GDI2" s="539"/>
      <c r="GDJ2" s="545"/>
      <c r="GDK2" s="545"/>
      <c r="GDL2" s="546"/>
      <c r="GDM2" s="539"/>
      <c r="GDN2" s="545"/>
      <c r="GDO2" s="545"/>
      <c r="GDP2" s="546"/>
      <c r="GDQ2" s="539"/>
      <c r="GDR2" s="545"/>
      <c r="GDS2" s="545"/>
      <c r="GDT2" s="546"/>
      <c r="GDU2" s="539"/>
      <c r="GDV2" s="545"/>
      <c r="GDW2" s="545"/>
      <c r="GDX2" s="546"/>
      <c r="GDY2" s="539"/>
      <c r="GDZ2" s="545"/>
      <c r="GEA2" s="545"/>
      <c r="GEB2" s="546"/>
      <c r="GEC2" s="539"/>
      <c r="GED2" s="545"/>
      <c r="GEE2" s="545"/>
      <c r="GEF2" s="546"/>
      <c r="GEG2" s="539"/>
      <c r="GEH2" s="545"/>
      <c r="GEI2" s="545"/>
      <c r="GEJ2" s="546"/>
      <c r="GEK2" s="539"/>
      <c r="GEL2" s="545"/>
      <c r="GEM2" s="545"/>
      <c r="GEN2" s="546"/>
      <c r="GEO2" s="539"/>
      <c r="GEP2" s="545"/>
      <c r="GEQ2" s="545"/>
      <c r="GER2" s="546"/>
      <c r="GES2" s="539"/>
      <c r="GET2" s="545"/>
      <c r="GEU2" s="545"/>
      <c r="GEV2" s="546"/>
      <c r="GEW2" s="539"/>
      <c r="GEX2" s="545"/>
      <c r="GEY2" s="545"/>
      <c r="GEZ2" s="546"/>
      <c r="GFA2" s="539"/>
      <c r="GFB2" s="545"/>
      <c r="GFC2" s="545"/>
      <c r="GFD2" s="546"/>
      <c r="GFE2" s="539"/>
      <c r="GFF2" s="545"/>
      <c r="GFG2" s="545"/>
      <c r="GFH2" s="546"/>
      <c r="GFI2" s="539"/>
      <c r="GFJ2" s="545"/>
      <c r="GFK2" s="545"/>
      <c r="GFL2" s="546"/>
      <c r="GFM2" s="539"/>
      <c r="GFN2" s="545"/>
      <c r="GFO2" s="545"/>
      <c r="GFP2" s="546"/>
      <c r="GFQ2" s="539"/>
      <c r="GFR2" s="545"/>
      <c r="GFS2" s="545"/>
      <c r="GFT2" s="546"/>
      <c r="GFU2" s="539"/>
      <c r="GFV2" s="545"/>
      <c r="GFW2" s="545"/>
      <c r="GFX2" s="546"/>
      <c r="GFY2" s="539"/>
      <c r="GFZ2" s="545"/>
      <c r="GGA2" s="545"/>
      <c r="GGB2" s="546"/>
      <c r="GGC2" s="539"/>
      <c r="GGD2" s="545"/>
      <c r="GGE2" s="545"/>
      <c r="GGF2" s="546"/>
      <c r="GGG2" s="539"/>
      <c r="GGH2" s="545"/>
      <c r="GGI2" s="545"/>
      <c r="GGJ2" s="546"/>
      <c r="GGK2" s="539"/>
      <c r="GGL2" s="545"/>
      <c r="GGM2" s="545"/>
      <c r="GGN2" s="546"/>
      <c r="GGO2" s="539"/>
      <c r="GGP2" s="545"/>
      <c r="GGQ2" s="545"/>
      <c r="GGR2" s="546"/>
      <c r="GGS2" s="539"/>
      <c r="GGT2" s="545"/>
      <c r="GGU2" s="545"/>
      <c r="GGV2" s="546"/>
      <c r="GGW2" s="539"/>
      <c r="GGX2" s="545"/>
      <c r="GGY2" s="545"/>
      <c r="GGZ2" s="546"/>
      <c r="GHA2" s="539"/>
      <c r="GHB2" s="545"/>
      <c r="GHC2" s="545"/>
      <c r="GHD2" s="546"/>
      <c r="GHE2" s="539"/>
      <c r="GHF2" s="545"/>
      <c r="GHG2" s="545"/>
      <c r="GHH2" s="546"/>
      <c r="GHI2" s="539"/>
      <c r="GHJ2" s="545"/>
      <c r="GHK2" s="545"/>
      <c r="GHL2" s="546"/>
      <c r="GHM2" s="539"/>
      <c r="GHN2" s="545"/>
      <c r="GHO2" s="545"/>
      <c r="GHP2" s="546"/>
      <c r="GHQ2" s="539"/>
      <c r="GHR2" s="545"/>
      <c r="GHS2" s="545"/>
      <c r="GHT2" s="546"/>
      <c r="GHU2" s="539"/>
      <c r="GHV2" s="545"/>
      <c r="GHW2" s="545"/>
      <c r="GHX2" s="546"/>
      <c r="GHY2" s="539"/>
      <c r="GHZ2" s="545"/>
      <c r="GIA2" s="545"/>
      <c r="GIB2" s="546"/>
      <c r="GIC2" s="539"/>
      <c r="GID2" s="545"/>
      <c r="GIE2" s="545"/>
      <c r="GIF2" s="546"/>
      <c r="GIG2" s="539"/>
      <c r="GIH2" s="545"/>
      <c r="GII2" s="545"/>
      <c r="GIJ2" s="546"/>
      <c r="GIK2" s="539"/>
      <c r="GIL2" s="545"/>
      <c r="GIM2" s="545"/>
      <c r="GIN2" s="546"/>
      <c r="GIO2" s="539"/>
      <c r="GIP2" s="545"/>
      <c r="GIQ2" s="545"/>
      <c r="GIR2" s="546"/>
      <c r="GIS2" s="539"/>
      <c r="GIT2" s="545"/>
      <c r="GIU2" s="545"/>
      <c r="GIV2" s="546"/>
      <c r="GIW2" s="539"/>
      <c r="GIX2" s="545"/>
      <c r="GIY2" s="545"/>
      <c r="GIZ2" s="546"/>
      <c r="GJA2" s="539"/>
      <c r="GJB2" s="545"/>
      <c r="GJC2" s="545"/>
      <c r="GJD2" s="546"/>
      <c r="GJE2" s="539"/>
      <c r="GJF2" s="545"/>
      <c r="GJG2" s="545"/>
      <c r="GJH2" s="546"/>
      <c r="GJI2" s="539"/>
      <c r="GJJ2" s="545"/>
      <c r="GJK2" s="545"/>
      <c r="GJL2" s="546"/>
      <c r="GJM2" s="539"/>
      <c r="GJN2" s="545"/>
      <c r="GJO2" s="545"/>
      <c r="GJP2" s="546"/>
      <c r="GJQ2" s="539"/>
      <c r="GJR2" s="545"/>
      <c r="GJS2" s="545"/>
      <c r="GJT2" s="546"/>
      <c r="GJU2" s="539"/>
      <c r="GJV2" s="545"/>
      <c r="GJW2" s="545"/>
      <c r="GJX2" s="546"/>
      <c r="GJY2" s="539"/>
      <c r="GJZ2" s="545"/>
      <c r="GKA2" s="545"/>
      <c r="GKB2" s="546"/>
      <c r="GKC2" s="539"/>
      <c r="GKD2" s="545"/>
      <c r="GKE2" s="545"/>
      <c r="GKF2" s="546"/>
      <c r="GKG2" s="539"/>
      <c r="GKH2" s="545"/>
      <c r="GKI2" s="545"/>
      <c r="GKJ2" s="546"/>
      <c r="GKK2" s="539"/>
      <c r="GKL2" s="545"/>
      <c r="GKM2" s="545"/>
      <c r="GKN2" s="546"/>
      <c r="GKO2" s="539"/>
      <c r="GKP2" s="545"/>
      <c r="GKQ2" s="545"/>
      <c r="GKR2" s="546"/>
      <c r="GKS2" s="539"/>
      <c r="GKT2" s="545"/>
      <c r="GKU2" s="545"/>
      <c r="GKV2" s="546"/>
      <c r="GKW2" s="539"/>
      <c r="GKX2" s="545"/>
      <c r="GKY2" s="545"/>
      <c r="GKZ2" s="546"/>
      <c r="GLA2" s="539"/>
      <c r="GLB2" s="545"/>
      <c r="GLC2" s="545"/>
      <c r="GLD2" s="546"/>
      <c r="GLE2" s="539"/>
      <c r="GLF2" s="545"/>
      <c r="GLG2" s="545"/>
      <c r="GLH2" s="546"/>
      <c r="GLI2" s="539"/>
      <c r="GLJ2" s="545"/>
      <c r="GLK2" s="545"/>
      <c r="GLL2" s="546"/>
      <c r="GLM2" s="539"/>
      <c r="GLN2" s="545"/>
      <c r="GLO2" s="545"/>
      <c r="GLP2" s="546"/>
      <c r="GLQ2" s="539"/>
      <c r="GLR2" s="545"/>
      <c r="GLS2" s="545"/>
      <c r="GLT2" s="546"/>
      <c r="GLU2" s="539"/>
      <c r="GLV2" s="545"/>
      <c r="GLW2" s="545"/>
      <c r="GLX2" s="546"/>
      <c r="GLY2" s="539"/>
      <c r="GLZ2" s="545"/>
      <c r="GMA2" s="545"/>
      <c r="GMB2" s="546"/>
      <c r="GMC2" s="539"/>
      <c r="GMD2" s="545"/>
      <c r="GME2" s="545"/>
      <c r="GMF2" s="546"/>
      <c r="GMG2" s="539"/>
      <c r="GMH2" s="545"/>
      <c r="GMI2" s="545"/>
      <c r="GMJ2" s="546"/>
      <c r="GMK2" s="539"/>
      <c r="GML2" s="545"/>
      <c r="GMM2" s="545"/>
      <c r="GMN2" s="546"/>
      <c r="GMO2" s="539"/>
      <c r="GMP2" s="545"/>
      <c r="GMQ2" s="545"/>
      <c r="GMR2" s="546"/>
      <c r="GMS2" s="539"/>
      <c r="GMT2" s="545"/>
      <c r="GMU2" s="545"/>
      <c r="GMV2" s="546"/>
      <c r="GMW2" s="539"/>
      <c r="GMX2" s="545"/>
      <c r="GMY2" s="545"/>
      <c r="GMZ2" s="546"/>
      <c r="GNA2" s="539"/>
      <c r="GNB2" s="545"/>
      <c r="GNC2" s="545"/>
      <c r="GND2" s="546"/>
      <c r="GNE2" s="539"/>
      <c r="GNF2" s="545"/>
      <c r="GNG2" s="545"/>
      <c r="GNH2" s="546"/>
      <c r="GNI2" s="539"/>
      <c r="GNJ2" s="545"/>
      <c r="GNK2" s="545"/>
      <c r="GNL2" s="546"/>
      <c r="GNM2" s="539"/>
      <c r="GNN2" s="545"/>
      <c r="GNO2" s="545"/>
      <c r="GNP2" s="546"/>
      <c r="GNQ2" s="539"/>
      <c r="GNR2" s="545"/>
      <c r="GNS2" s="545"/>
      <c r="GNT2" s="546"/>
      <c r="GNU2" s="539"/>
      <c r="GNV2" s="545"/>
      <c r="GNW2" s="545"/>
      <c r="GNX2" s="546"/>
      <c r="GNY2" s="539"/>
      <c r="GNZ2" s="545"/>
      <c r="GOA2" s="545"/>
      <c r="GOB2" s="546"/>
      <c r="GOC2" s="539"/>
      <c r="GOD2" s="545"/>
      <c r="GOE2" s="545"/>
      <c r="GOF2" s="546"/>
      <c r="GOG2" s="539"/>
      <c r="GOH2" s="545"/>
      <c r="GOI2" s="545"/>
      <c r="GOJ2" s="546"/>
      <c r="GOK2" s="539"/>
      <c r="GOL2" s="545"/>
      <c r="GOM2" s="545"/>
      <c r="GON2" s="546"/>
      <c r="GOO2" s="539"/>
      <c r="GOP2" s="545"/>
      <c r="GOQ2" s="545"/>
      <c r="GOR2" s="546"/>
      <c r="GOS2" s="539"/>
      <c r="GOT2" s="545"/>
      <c r="GOU2" s="545"/>
      <c r="GOV2" s="546"/>
      <c r="GOW2" s="539"/>
      <c r="GOX2" s="545"/>
      <c r="GOY2" s="545"/>
      <c r="GOZ2" s="546"/>
      <c r="GPA2" s="539"/>
      <c r="GPB2" s="545"/>
      <c r="GPC2" s="545"/>
      <c r="GPD2" s="546"/>
      <c r="GPE2" s="539"/>
      <c r="GPF2" s="545"/>
      <c r="GPG2" s="545"/>
      <c r="GPH2" s="546"/>
      <c r="GPI2" s="539"/>
      <c r="GPJ2" s="545"/>
      <c r="GPK2" s="545"/>
      <c r="GPL2" s="546"/>
      <c r="GPM2" s="539"/>
      <c r="GPN2" s="545"/>
      <c r="GPO2" s="545"/>
      <c r="GPP2" s="546"/>
      <c r="GPQ2" s="539"/>
      <c r="GPR2" s="545"/>
      <c r="GPS2" s="545"/>
      <c r="GPT2" s="546"/>
      <c r="GPU2" s="539"/>
      <c r="GPV2" s="545"/>
      <c r="GPW2" s="545"/>
      <c r="GPX2" s="546"/>
      <c r="GPY2" s="539"/>
      <c r="GPZ2" s="545"/>
      <c r="GQA2" s="545"/>
      <c r="GQB2" s="546"/>
      <c r="GQC2" s="539"/>
      <c r="GQD2" s="545"/>
      <c r="GQE2" s="545"/>
      <c r="GQF2" s="546"/>
      <c r="GQG2" s="539"/>
      <c r="GQH2" s="545"/>
      <c r="GQI2" s="545"/>
      <c r="GQJ2" s="546"/>
      <c r="GQK2" s="539"/>
      <c r="GQL2" s="545"/>
      <c r="GQM2" s="545"/>
      <c r="GQN2" s="546"/>
      <c r="GQO2" s="539"/>
      <c r="GQP2" s="545"/>
      <c r="GQQ2" s="545"/>
      <c r="GQR2" s="546"/>
      <c r="GQS2" s="539"/>
      <c r="GQT2" s="545"/>
      <c r="GQU2" s="545"/>
      <c r="GQV2" s="546"/>
      <c r="GQW2" s="539"/>
      <c r="GQX2" s="545"/>
      <c r="GQY2" s="545"/>
      <c r="GQZ2" s="546"/>
      <c r="GRA2" s="539"/>
      <c r="GRB2" s="545"/>
      <c r="GRC2" s="545"/>
      <c r="GRD2" s="546"/>
      <c r="GRE2" s="539"/>
      <c r="GRF2" s="545"/>
      <c r="GRG2" s="545"/>
      <c r="GRH2" s="546"/>
      <c r="GRI2" s="539"/>
      <c r="GRJ2" s="545"/>
      <c r="GRK2" s="545"/>
      <c r="GRL2" s="546"/>
      <c r="GRM2" s="539"/>
      <c r="GRN2" s="545"/>
      <c r="GRO2" s="545"/>
      <c r="GRP2" s="546"/>
      <c r="GRQ2" s="539"/>
      <c r="GRR2" s="545"/>
      <c r="GRS2" s="545"/>
      <c r="GRT2" s="546"/>
      <c r="GRU2" s="539"/>
      <c r="GRV2" s="545"/>
      <c r="GRW2" s="545"/>
      <c r="GRX2" s="546"/>
      <c r="GRY2" s="539"/>
      <c r="GRZ2" s="545"/>
      <c r="GSA2" s="545"/>
      <c r="GSB2" s="546"/>
      <c r="GSC2" s="539"/>
      <c r="GSD2" s="545"/>
      <c r="GSE2" s="545"/>
      <c r="GSF2" s="546"/>
      <c r="GSG2" s="539"/>
      <c r="GSH2" s="545"/>
      <c r="GSI2" s="545"/>
      <c r="GSJ2" s="546"/>
      <c r="GSK2" s="539"/>
      <c r="GSL2" s="545"/>
      <c r="GSM2" s="545"/>
      <c r="GSN2" s="546"/>
      <c r="GSO2" s="539"/>
      <c r="GSP2" s="545"/>
      <c r="GSQ2" s="545"/>
      <c r="GSR2" s="546"/>
      <c r="GSS2" s="539"/>
      <c r="GST2" s="545"/>
      <c r="GSU2" s="545"/>
      <c r="GSV2" s="546"/>
      <c r="GSW2" s="539"/>
      <c r="GSX2" s="545"/>
      <c r="GSY2" s="545"/>
      <c r="GSZ2" s="546"/>
      <c r="GTA2" s="539"/>
      <c r="GTB2" s="545"/>
      <c r="GTC2" s="545"/>
      <c r="GTD2" s="546"/>
      <c r="GTE2" s="539"/>
      <c r="GTF2" s="545"/>
      <c r="GTG2" s="545"/>
      <c r="GTH2" s="546"/>
      <c r="GTI2" s="539"/>
      <c r="GTJ2" s="545"/>
      <c r="GTK2" s="545"/>
      <c r="GTL2" s="546"/>
      <c r="GTM2" s="539"/>
      <c r="GTN2" s="545"/>
      <c r="GTO2" s="545"/>
      <c r="GTP2" s="546"/>
      <c r="GTQ2" s="539"/>
      <c r="GTR2" s="545"/>
      <c r="GTS2" s="545"/>
      <c r="GTT2" s="546"/>
      <c r="GTU2" s="539"/>
      <c r="GTV2" s="545"/>
      <c r="GTW2" s="545"/>
      <c r="GTX2" s="546"/>
      <c r="GTY2" s="539"/>
      <c r="GTZ2" s="545"/>
      <c r="GUA2" s="545"/>
      <c r="GUB2" s="546"/>
      <c r="GUC2" s="539"/>
      <c r="GUD2" s="545"/>
      <c r="GUE2" s="545"/>
      <c r="GUF2" s="546"/>
      <c r="GUG2" s="539"/>
      <c r="GUH2" s="545"/>
      <c r="GUI2" s="545"/>
      <c r="GUJ2" s="546"/>
      <c r="GUK2" s="539"/>
      <c r="GUL2" s="545"/>
      <c r="GUM2" s="545"/>
      <c r="GUN2" s="546"/>
      <c r="GUO2" s="539"/>
      <c r="GUP2" s="545"/>
      <c r="GUQ2" s="545"/>
      <c r="GUR2" s="546"/>
      <c r="GUS2" s="539"/>
      <c r="GUT2" s="545"/>
      <c r="GUU2" s="545"/>
      <c r="GUV2" s="546"/>
      <c r="GUW2" s="539"/>
      <c r="GUX2" s="545"/>
      <c r="GUY2" s="545"/>
      <c r="GUZ2" s="546"/>
      <c r="GVA2" s="539"/>
      <c r="GVB2" s="545"/>
      <c r="GVC2" s="545"/>
      <c r="GVD2" s="546"/>
      <c r="GVE2" s="539"/>
      <c r="GVF2" s="545"/>
      <c r="GVG2" s="545"/>
      <c r="GVH2" s="546"/>
      <c r="GVI2" s="539"/>
      <c r="GVJ2" s="545"/>
      <c r="GVK2" s="545"/>
      <c r="GVL2" s="546"/>
      <c r="GVM2" s="539"/>
      <c r="GVN2" s="545"/>
      <c r="GVO2" s="545"/>
      <c r="GVP2" s="546"/>
      <c r="GVQ2" s="539"/>
      <c r="GVR2" s="545"/>
      <c r="GVS2" s="545"/>
      <c r="GVT2" s="546"/>
      <c r="GVU2" s="539"/>
      <c r="GVV2" s="545"/>
      <c r="GVW2" s="545"/>
      <c r="GVX2" s="546"/>
      <c r="GVY2" s="539"/>
      <c r="GVZ2" s="545"/>
      <c r="GWA2" s="545"/>
      <c r="GWB2" s="546"/>
      <c r="GWC2" s="539"/>
      <c r="GWD2" s="545"/>
      <c r="GWE2" s="545"/>
      <c r="GWF2" s="546"/>
      <c r="GWG2" s="539"/>
      <c r="GWH2" s="545"/>
      <c r="GWI2" s="545"/>
      <c r="GWJ2" s="546"/>
      <c r="GWK2" s="539"/>
      <c r="GWL2" s="545"/>
      <c r="GWM2" s="545"/>
      <c r="GWN2" s="546"/>
      <c r="GWO2" s="539"/>
      <c r="GWP2" s="545"/>
      <c r="GWQ2" s="545"/>
      <c r="GWR2" s="546"/>
      <c r="GWS2" s="539"/>
      <c r="GWT2" s="545"/>
      <c r="GWU2" s="545"/>
      <c r="GWV2" s="546"/>
      <c r="GWW2" s="539"/>
      <c r="GWX2" s="545"/>
      <c r="GWY2" s="545"/>
      <c r="GWZ2" s="546"/>
      <c r="GXA2" s="539"/>
      <c r="GXB2" s="545"/>
      <c r="GXC2" s="545"/>
      <c r="GXD2" s="546"/>
      <c r="GXE2" s="539"/>
      <c r="GXF2" s="545"/>
      <c r="GXG2" s="545"/>
      <c r="GXH2" s="546"/>
      <c r="GXI2" s="539"/>
      <c r="GXJ2" s="545"/>
      <c r="GXK2" s="545"/>
      <c r="GXL2" s="546"/>
      <c r="GXM2" s="539"/>
      <c r="GXN2" s="545"/>
      <c r="GXO2" s="545"/>
      <c r="GXP2" s="546"/>
      <c r="GXQ2" s="539"/>
      <c r="GXR2" s="545"/>
      <c r="GXS2" s="545"/>
      <c r="GXT2" s="546"/>
      <c r="GXU2" s="539"/>
      <c r="GXV2" s="545"/>
      <c r="GXW2" s="545"/>
      <c r="GXX2" s="546"/>
      <c r="GXY2" s="539"/>
      <c r="GXZ2" s="545"/>
      <c r="GYA2" s="545"/>
      <c r="GYB2" s="546"/>
      <c r="GYC2" s="539"/>
      <c r="GYD2" s="545"/>
      <c r="GYE2" s="545"/>
      <c r="GYF2" s="546"/>
      <c r="GYG2" s="539"/>
      <c r="GYH2" s="545"/>
      <c r="GYI2" s="545"/>
      <c r="GYJ2" s="546"/>
      <c r="GYK2" s="539"/>
      <c r="GYL2" s="545"/>
      <c r="GYM2" s="545"/>
      <c r="GYN2" s="546"/>
      <c r="GYO2" s="539"/>
      <c r="GYP2" s="545"/>
      <c r="GYQ2" s="545"/>
      <c r="GYR2" s="546"/>
      <c r="GYS2" s="539"/>
      <c r="GYT2" s="545"/>
      <c r="GYU2" s="545"/>
      <c r="GYV2" s="546"/>
      <c r="GYW2" s="539"/>
      <c r="GYX2" s="545"/>
      <c r="GYY2" s="545"/>
      <c r="GYZ2" s="546"/>
      <c r="GZA2" s="539"/>
      <c r="GZB2" s="545"/>
      <c r="GZC2" s="545"/>
      <c r="GZD2" s="546"/>
      <c r="GZE2" s="539"/>
      <c r="GZF2" s="545"/>
      <c r="GZG2" s="545"/>
      <c r="GZH2" s="546"/>
      <c r="GZI2" s="539"/>
      <c r="GZJ2" s="545"/>
      <c r="GZK2" s="545"/>
      <c r="GZL2" s="546"/>
      <c r="GZM2" s="539"/>
      <c r="GZN2" s="545"/>
      <c r="GZO2" s="545"/>
      <c r="GZP2" s="546"/>
      <c r="GZQ2" s="539"/>
      <c r="GZR2" s="545"/>
      <c r="GZS2" s="545"/>
      <c r="GZT2" s="546"/>
      <c r="GZU2" s="539"/>
      <c r="GZV2" s="545"/>
      <c r="GZW2" s="545"/>
      <c r="GZX2" s="546"/>
      <c r="GZY2" s="539"/>
      <c r="GZZ2" s="545"/>
      <c r="HAA2" s="545"/>
      <c r="HAB2" s="546"/>
      <c r="HAC2" s="539"/>
      <c r="HAD2" s="545"/>
      <c r="HAE2" s="545"/>
      <c r="HAF2" s="546"/>
      <c r="HAG2" s="539"/>
      <c r="HAH2" s="545"/>
      <c r="HAI2" s="545"/>
      <c r="HAJ2" s="546"/>
      <c r="HAK2" s="539"/>
      <c r="HAL2" s="545"/>
      <c r="HAM2" s="545"/>
      <c r="HAN2" s="546"/>
      <c r="HAO2" s="539"/>
      <c r="HAP2" s="545"/>
      <c r="HAQ2" s="545"/>
      <c r="HAR2" s="546"/>
      <c r="HAS2" s="539"/>
      <c r="HAT2" s="545"/>
      <c r="HAU2" s="545"/>
      <c r="HAV2" s="546"/>
      <c r="HAW2" s="539"/>
      <c r="HAX2" s="545"/>
      <c r="HAY2" s="545"/>
      <c r="HAZ2" s="546"/>
      <c r="HBA2" s="539"/>
      <c r="HBB2" s="545"/>
      <c r="HBC2" s="545"/>
      <c r="HBD2" s="546"/>
      <c r="HBE2" s="539"/>
      <c r="HBF2" s="545"/>
      <c r="HBG2" s="545"/>
      <c r="HBH2" s="546"/>
      <c r="HBI2" s="539"/>
      <c r="HBJ2" s="545"/>
      <c r="HBK2" s="545"/>
      <c r="HBL2" s="546"/>
      <c r="HBM2" s="539"/>
      <c r="HBN2" s="545"/>
      <c r="HBO2" s="545"/>
      <c r="HBP2" s="546"/>
      <c r="HBQ2" s="539"/>
      <c r="HBR2" s="545"/>
      <c r="HBS2" s="545"/>
      <c r="HBT2" s="546"/>
      <c r="HBU2" s="539"/>
      <c r="HBV2" s="545"/>
      <c r="HBW2" s="545"/>
      <c r="HBX2" s="546"/>
      <c r="HBY2" s="539"/>
      <c r="HBZ2" s="545"/>
      <c r="HCA2" s="545"/>
      <c r="HCB2" s="546"/>
      <c r="HCC2" s="539"/>
      <c r="HCD2" s="545"/>
      <c r="HCE2" s="545"/>
      <c r="HCF2" s="546"/>
      <c r="HCG2" s="539"/>
      <c r="HCH2" s="545"/>
      <c r="HCI2" s="545"/>
      <c r="HCJ2" s="546"/>
      <c r="HCK2" s="539"/>
      <c r="HCL2" s="545"/>
      <c r="HCM2" s="545"/>
      <c r="HCN2" s="546"/>
      <c r="HCO2" s="539"/>
      <c r="HCP2" s="545"/>
      <c r="HCQ2" s="545"/>
      <c r="HCR2" s="546"/>
      <c r="HCS2" s="539"/>
      <c r="HCT2" s="545"/>
      <c r="HCU2" s="545"/>
      <c r="HCV2" s="546"/>
      <c r="HCW2" s="539"/>
      <c r="HCX2" s="545"/>
      <c r="HCY2" s="545"/>
      <c r="HCZ2" s="546"/>
      <c r="HDA2" s="539"/>
      <c r="HDB2" s="545"/>
      <c r="HDC2" s="545"/>
      <c r="HDD2" s="546"/>
      <c r="HDE2" s="539"/>
      <c r="HDF2" s="545"/>
      <c r="HDG2" s="545"/>
      <c r="HDH2" s="546"/>
      <c r="HDI2" s="539"/>
      <c r="HDJ2" s="545"/>
      <c r="HDK2" s="545"/>
      <c r="HDL2" s="546"/>
      <c r="HDM2" s="539"/>
      <c r="HDN2" s="545"/>
      <c r="HDO2" s="545"/>
      <c r="HDP2" s="546"/>
      <c r="HDQ2" s="539"/>
      <c r="HDR2" s="545"/>
      <c r="HDS2" s="545"/>
      <c r="HDT2" s="546"/>
      <c r="HDU2" s="539"/>
      <c r="HDV2" s="545"/>
      <c r="HDW2" s="545"/>
      <c r="HDX2" s="546"/>
      <c r="HDY2" s="539"/>
      <c r="HDZ2" s="545"/>
      <c r="HEA2" s="545"/>
      <c r="HEB2" s="546"/>
      <c r="HEC2" s="539"/>
      <c r="HED2" s="545"/>
      <c r="HEE2" s="545"/>
      <c r="HEF2" s="546"/>
      <c r="HEG2" s="539"/>
      <c r="HEH2" s="545"/>
      <c r="HEI2" s="545"/>
      <c r="HEJ2" s="546"/>
      <c r="HEK2" s="539"/>
      <c r="HEL2" s="545"/>
      <c r="HEM2" s="545"/>
      <c r="HEN2" s="546"/>
      <c r="HEO2" s="539"/>
      <c r="HEP2" s="545"/>
      <c r="HEQ2" s="545"/>
      <c r="HER2" s="546"/>
      <c r="HES2" s="539"/>
      <c r="HET2" s="545"/>
      <c r="HEU2" s="545"/>
      <c r="HEV2" s="546"/>
      <c r="HEW2" s="539"/>
      <c r="HEX2" s="545"/>
      <c r="HEY2" s="545"/>
      <c r="HEZ2" s="546"/>
      <c r="HFA2" s="539"/>
      <c r="HFB2" s="545"/>
      <c r="HFC2" s="545"/>
      <c r="HFD2" s="546"/>
      <c r="HFE2" s="539"/>
      <c r="HFF2" s="545"/>
      <c r="HFG2" s="545"/>
      <c r="HFH2" s="546"/>
      <c r="HFI2" s="539"/>
      <c r="HFJ2" s="545"/>
      <c r="HFK2" s="545"/>
      <c r="HFL2" s="546"/>
      <c r="HFM2" s="539"/>
      <c r="HFN2" s="545"/>
      <c r="HFO2" s="545"/>
      <c r="HFP2" s="546"/>
      <c r="HFQ2" s="539"/>
      <c r="HFR2" s="545"/>
      <c r="HFS2" s="545"/>
      <c r="HFT2" s="546"/>
      <c r="HFU2" s="539"/>
      <c r="HFV2" s="545"/>
      <c r="HFW2" s="545"/>
      <c r="HFX2" s="546"/>
      <c r="HFY2" s="539"/>
      <c r="HFZ2" s="545"/>
      <c r="HGA2" s="545"/>
      <c r="HGB2" s="546"/>
      <c r="HGC2" s="539"/>
      <c r="HGD2" s="545"/>
      <c r="HGE2" s="545"/>
      <c r="HGF2" s="546"/>
      <c r="HGG2" s="539"/>
      <c r="HGH2" s="545"/>
      <c r="HGI2" s="545"/>
      <c r="HGJ2" s="546"/>
      <c r="HGK2" s="539"/>
      <c r="HGL2" s="545"/>
      <c r="HGM2" s="545"/>
      <c r="HGN2" s="546"/>
      <c r="HGO2" s="539"/>
      <c r="HGP2" s="545"/>
      <c r="HGQ2" s="545"/>
      <c r="HGR2" s="546"/>
      <c r="HGS2" s="539"/>
      <c r="HGT2" s="545"/>
      <c r="HGU2" s="545"/>
      <c r="HGV2" s="546"/>
      <c r="HGW2" s="539"/>
      <c r="HGX2" s="545"/>
      <c r="HGY2" s="545"/>
      <c r="HGZ2" s="546"/>
      <c r="HHA2" s="539"/>
      <c r="HHB2" s="545"/>
      <c r="HHC2" s="545"/>
      <c r="HHD2" s="546"/>
      <c r="HHE2" s="539"/>
      <c r="HHF2" s="545"/>
      <c r="HHG2" s="545"/>
      <c r="HHH2" s="546"/>
      <c r="HHI2" s="539"/>
      <c r="HHJ2" s="545"/>
      <c r="HHK2" s="545"/>
      <c r="HHL2" s="546"/>
      <c r="HHM2" s="539"/>
      <c r="HHN2" s="545"/>
      <c r="HHO2" s="545"/>
      <c r="HHP2" s="546"/>
      <c r="HHQ2" s="539"/>
      <c r="HHR2" s="545"/>
      <c r="HHS2" s="545"/>
      <c r="HHT2" s="546"/>
      <c r="HHU2" s="539"/>
      <c r="HHV2" s="545"/>
      <c r="HHW2" s="545"/>
      <c r="HHX2" s="546"/>
      <c r="HHY2" s="539"/>
      <c r="HHZ2" s="545"/>
      <c r="HIA2" s="545"/>
      <c r="HIB2" s="546"/>
      <c r="HIC2" s="539"/>
      <c r="HID2" s="545"/>
      <c r="HIE2" s="545"/>
      <c r="HIF2" s="546"/>
      <c r="HIG2" s="539"/>
      <c r="HIH2" s="545"/>
      <c r="HII2" s="545"/>
      <c r="HIJ2" s="546"/>
      <c r="HIK2" s="539"/>
      <c r="HIL2" s="545"/>
      <c r="HIM2" s="545"/>
      <c r="HIN2" s="546"/>
      <c r="HIO2" s="539"/>
      <c r="HIP2" s="545"/>
      <c r="HIQ2" s="545"/>
      <c r="HIR2" s="546"/>
      <c r="HIS2" s="539"/>
      <c r="HIT2" s="545"/>
      <c r="HIU2" s="545"/>
      <c r="HIV2" s="546"/>
      <c r="HIW2" s="539"/>
      <c r="HIX2" s="545"/>
      <c r="HIY2" s="545"/>
      <c r="HIZ2" s="546"/>
      <c r="HJA2" s="539"/>
      <c r="HJB2" s="545"/>
      <c r="HJC2" s="545"/>
      <c r="HJD2" s="546"/>
      <c r="HJE2" s="539"/>
      <c r="HJF2" s="545"/>
      <c r="HJG2" s="545"/>
      <c r="HJH2" s="546"/>
      <c r="HJI2" s="539"/>
      <c r="HJJ2" s="545"/>
      <c r="HJK2" s="545"/>
      <c r="HJL2" s="546"/>
      <c r="HJM2" s="539"/>
      <c r="HJN2" s="545"/>
      <c r="HJO2" s="545"/>
      <c r="HJP2" s="546"/>
      <c r="HJQ2" s="539"/>
      <c r="HJR2" s="545"/>
      <c r="HJS2" s="545"/>
      <c r="HJT2" s="546"/>
      <c r="HJU2" s="539"/>
      <c r="HJV2" s="545"/>
      <c r="HJW2" s="545"/>
      <c r="HJX2" s="546"/>
      <c r="HJY2" s="539"/>
      <c r="HJZ2" s="545"/>
      <c r="HKA2" s="545"/>
      <c r="HKB2" s="546"/>
      <c r="HKC2" s="539"/>
      <c r="HKD2" s="545"/>
      <c r="HKE2" s="545"/>
      <c r="HKF2" s="546"/>
      <c r="HKG2" s="539"/>
      <c r="HKH2" s="545"/>
      <c r="HKI2" s="545"/>
      <c r="HKJ2" s="546"/>
      <c r="HKK2" s="539"/>
      <c r="HKL2" s="545"/>
      <c r="HKM2" s="545"/>
      <c r="HKN2" s="546"/>
      <c r="HKO2" s="539"/>
      <c r="HKP2" s="545"/>
      <c r="HKQ2" s="545"/>
      <c r="HKR2" s="546"/>
      <c r="HKS2" s="539"/>
      <c r="HKT2" s="545"/>
      <c r="HKU2" s="545"/>
      <c r="HKV2" s="546"/>
      <c r="HKW2" s="539"/>
      <c r="HKX2" s="545"/>
      <c r="HKY2" s="545"/>
      <c r="HKZ2" s="546"/>
      <c r="HLA2" s="539"/>
      <c r="HLB2" s="545"/>
      <c r="HLC2" s="545"/>
      <c r="HLD2" s="546"/>
      <c r="HLE2" s="539"/>
      <c r="HLF2" s="545"/>
      <c r="HLG2" s="545"/>
      <c r="HLH2" s="546"/>
      <c r="HLI2" s="539"/>
      <c r="HLJ2" s="545"/>
      <c r="HLK2" s="545"/>
      <c r="HLL2" s="546"/>
      <c r="HLM2" s="539"/>
      <c r="HLN2" s="545"/>
      <c r="HLO2" s="545"/>
      <c r="HLP2" s="546"/>
      <c r="HLQ2" s="539"/>
      <c r="HLR2" s="545"/>
      <c r="HLS2" s="545"/>
      <c r="HLT2" s="546"/>
      <c r="HLU2" s="539"/>
      <c r="HLV2" s="545"/>
      <c r="HLW2" s="545"/>
      <c r="HLX2" s="546"/>
      <c r="HLY2" s="539"/>
      <c r="HLZ2" s="545"/>
      <c r="HMA2" s="545"/>
      <c r="HMB2" s="546"/>
      <c r="HMC2" s="539"/>
      <c r="HMD2" s="545"/>
      <c r="HME2" s="545"/>
      <c r="HMF2" s="546"/>
      <c r="HMG2" s="539"/>
      <c r="HMH2" s="545"/>
      <c r="HMI2" s="545"/>
      <c r="HMJ2" s="546"/>
      <c r="HMK2" s="539"/>
      <c r="HML2" s="545"/>
      <c r="HMM2" s="545"/>
      <c r="HMN2" s="546"/>
      <c r="HMO2" s="539"/>
      <c r="HMP2" s="545"/>
      <c r="HMQ2" s="545"/>
      <c r="HMR2" s="546"/>
      <c r="HMS2" s="539"/>
      <c r="HMT2" s="545"/>
      <c r="HMU2" s="545"/>
      <c r="HMV2" s="546"/>
      <c r="HMW2" s="539"/>
      <c r="HMX2" s="545"/>
      <c r="HMY2" s="545"/>
      <c r="HMZ2" s="546"/>
      <c r="HNA2" s="539"/>
      <c r="HNB2" s="545"/>
      <c r="HNC2" s="545"/>
      <c r="HND2" s="546"/>
      <c r="HNE2" s="539"/>
      <c r="HNF2" s="545"/>
      <c r="HNG2" s="545"/>
      <c r="HNH2" s="546"/>
      <c r="HNI2" s="539"/>
      <c r="HNJ2" s="545"/>
      <c r="HNK2" s="545"/>
      <c r="HNL2" s="546"/>
      <c r="HNM2" s="539"/>
      <c r="HNN2" s="545"/>
      <c r="HNO2" s="545"/>
      <c r="HNP2" s="546"/>
      <c r="HNQ2" s="539"/>
      <c r="HNR2" s="545"/>
      <c r="HNS2" s="545"/>
      <c r="HNT2" s="546"/>
      <c r="HNU2" s="539"/>
      <c r="HNV2" s="545"/>
      <c r="HNW2" s="545"/>
      <c r="HNX2" s="546"/>
      <c r="HNY2" s="539"/>
      <c r="HNZ2" s="545"/>
      <c r="HOA2" s="545"/>
      <c r="HOB2" s="546"/>
      <c r="HOC2" s="539"/>
      <c r="HOD2" s="545"/>
      <c r="HOE2" s="545"/>
      <c r="HOF2" s="546"/>
      <c r="HOG2" s="539"/>
      <c r="HOH2" s="545"/>
      <c r="HOI2" s="545"/>
      <c r="HOJ2" s="546"/>
      <c r="HOK2" s="539"/>
      <c r="HOL2" s="545"/>
      <c r="HOM2" s="545"/>
      <c r="HON2" s="546"/>
      <c r="HOO2" s="539"/>
      <c r="HOP2" s="545"/>
      <c r="HOQ2" s="545"/>
      <c r="HOR2" s="546"/>
      <c r="HOS2" s="539"/>
      <c r="HOT2" s="545"/>
      <c r="HOU2" s="545"/>
      <c r="HOV2" s="546"/>
      <c r="HOW2" s="539"/>
      <c r="HOX2" s="545"/>
      <c r="HOY2" s="545"/>
      <c r="HOZ2" s="546"/>
      <c r="HPA2" s="539"/>
      <c r="HPB2" s="545"/>
      <c r="HPC2" s="545"/>
      <c r="HPD2" s="546"/>
      <c r="HPE2" s="539"/>
      <c r="HPF2" s="545"/>
      <c r="HPG2" s="545"/>
      <c r="HPH2" s="546"/>
      <c r="HPI2" s="539"/>
      <c r="HPJ2" s="545"/>
      <c r="HPK2" s="545"/>
      <c r="HPL2" s="546"/>
      <c r="HPM2" s="539"/>
      <c r="HPN2" s="545"/>
      <c r="HPO2" s="545"/>
      <c r="HPP2" s="546"/>
      <c r="HPQ2" s="539"/>
      <c r="HPR2" s="545"/>
      <c r="HPS2" s="545"/>
      <c r="HPT2" s="546"/>
      <c r="HPU2" s="539"/>
      <c r="HPV2" s="545"/>
      <c r="HPW2" s="545"/>
      <c r="HPX2" s="546"/>
      <c r="HPY2" s="539"/>
      <c r="HPZ2" s="545"/>
      <c r="HQA2" s="545"/>
      <c r="HQB2" s="546"/>
      <c r="HQC2" s="539"/>
      <c r="HQD2" s="545"/>
      <c r="HQE2" s="545"/>
      <c r="HQF2" s="546"/>
      <c r="HQG2" s="539"/>
      <c r="HQH2" s="545"/>
      <c r="HQI2" s="545"/>
      <c r="HQJ2" s="546"/>
      <c r="HQK2" s="539"/>
      <c r="HQL2" s="545"/>
      <c r="HQM2" s="545"/>
      <c r="HQN2" s="546"/>
      <c r="HQO2" s="539"/>
      <c r="HQP2" s="545"/>
      <c r="HQQ2" s="545"/>
      <c r="HQR2" s="546"/>
      <c r="HQS2" s="539"/>
      <c r="HQT2" s="545"/>
      <c r="HQU2" s="545"/>
      <c r="HQV2" s="546"/>
      <c r="HQW2" s="539"/>
      <c r="HQX2" s="545"/>
      <c r="HQY2" s="545"/>
      <c r="HQZ2" s="546"/>
      <c r="HRA2" s="539"/>
      <c r="HRB2" s="545"/>
      <c r="HRC2" s="545"/>
      <c r="HRD2" s="546"/>
      <c r="HRE2" s="539"/>
      <c r="HRF2" s="545"/>
      <c r="HRG2" s="545"/>
      <c r="HRH2" s="546"/>
      <c r="HRI2" s="539"/>
      <c r="HRJ2" s="545"/>
      <c r="HRK2" s="545"/>
      <c r="HRL2" s="546"/>
      <c r="HRM2" s="539"/>
      <c r="HRN2" s="545"/>
      <c r="HRO2" s="545"/>
      <c r="HRP2" s="546"/>
      <c r="HRQ2" s="539"/>
      <c r="HRR2" s="545"/>
      <c r="HRS2" s="545"/>
      <c r="HRT2" s="546"/>
      <c r="HRU2" s="539"/>
      <c r="HRV2" s="545"/>
      <c r="HRW2" s="545"/>
      <c r="HRX2" s="546"/>
      <c r="HRY2" s="539"/>
      <c r="HRZ2" s="545"/>
      <c r="HSA2" s="545"/>
      <c r="HSB2" s="546"/>
      <c r="HSC2" s="539"/>
      <c r="HSD2" s="545"/>
      <c r="HSE2" s="545"/>
      <c r="HSF2" s="546"/>
      <c r="HSG2" s="539"/>
      <c r="HSH2" s="545"/>
      <c r="HSI2" s="545"/>
      <c r="HSJ2" s="546"/>
      <c r="HSK2" s="539"/>
      <c r="HSL2" s="545"/>
      <c r="HSM2" s="545"/>
      <c r="HSN2" s="546"/>
      <c r="HSO2" s="539"/>
      <c r="HSP2" s="545"/>
      <c r="HSQ2" s="545"/>
      <c r="HSR2" s="546"/>
      <c r="HSS2" s="539"/>
      <c r="HST2" s="545"/>
      <c r="HSU2" s="545"/>
      <c r="HSV2" s="546"/>
      <c r="HSW2" s="539"/>
      <c r="HSX2" s="545"/>
      <c r="HSY2" s="545"/>
      <c r="HSZ2" s="546"/>
      <c r="HTA2" s="539"/>
      <c r="HTB2" s="545"/>
      <c r="HTC2" s="545"/>
      <c r="HTD2" s="546"/>
      <c r="HTE2" s="539"/>
      <c r="HTF2" s="545"/>
      <c r="HTG2" s="545"/>
      <c r="HTH2" s="546"/>
      <c r="HTI2" s="539"/>
      <c r="HTJ2" s="545"/>
      <c r="HTK2" s="545"/>
      <c r="HTL2" s="546"/>
      <c r="HTM2" s="539"/>
      <c r="HTN2" s="545"/>
      <c r="HTO2" s="545"/>
      <c r="HTP2" s="546"/>
      <c r="HTQ2" s="539"/>
      <c r="HTR2" s="545"/>
      <c r="HTS2" s="545"/>
      <c r="HTT2" s="546"/>
      <c r="HTU2" s="539"/>
      <c r="HTV2" s="545"/>
      <c r="HTW2" s="545"/>
      <c r="HTX2" s="546"/>
      <c r="HTY2" s="539"/>
      <c r="HTZ2" s="545"/>
      <c r="HUA2" s="545"/>
      <c r="HUB2" s="546"/>
      <c r="HUC2" s="539"/>
      <c r="HUD2" s="545"/>
      <c r="HUE2" s="545"/>
      <c r="HUF2" s="546"/>
      <c r="HUG2" s="539"/>
      <c r="HUH2" s="545"/>
      <c r="HUI2" s="545"/>
      <c r="HUJ2" s="546"/>
      <c r="HUK2" s="539"/>
      <c r="HUL2" s="545"/>
      <c r="HUM2" s="545"/>
      <c r="HUN2" s="546"/>
      <c r="HUO2" s="539"/>
      <c r="HUP2" s="545"/>
      <c r="HUQ2" s="545"/>
      <c r="HUR2" s="546"/>
      <c r="HUS2" s="539"/>
      <c r="HUT2" s="545"/>
      <c r="HUU2" s="545"/>
      <c r="HUV2" s="546"/>
      <c r="HUW2" s="539"/>
      <c r="HUX2" s="545"/>
      <c r="HUY2" s="545"/>
      <c r="HUZ2" s="546"/>
      <c r="HVA2" s="539"/>
      <c r="HVB2" s="545"/>
      <c r="HVC2" s="545"/>
      <c r="HVD2" s="546"/>
      <c r="HVE2" s="539"/>
      <c r="HVF2" s="545"/>
      <c r="HVG2" s="545"/>
      <c r="HVH2" s="546"/>
      <c r="HVI2" s="539"/>
      <c r="HVJ2" s="545"/>
      <c r="HVK2" s="545"/>
      <c r="HVL2" s="546"/>
      <c r="HVM2" s="539"/>
      <c r="HVN2" s="545"/>
      <c r="HVO2" s="545"/>
      <c r="HVP2" s="546"/>
      <c r="HVQ2" s="539"/>
      <c r="HVR2" s="545"/>
      <c r="HVS2" s="545"/>
      <c r="HVT2" s="546"/>
      <c r="HVU2" s="539"/>
      <c r="HVV2" s="545"/>
      <c r="HVW2" s="545"/>
      <c r="HVX2" s="546"/>
      <c r="HVY2" s="539"/>
      <c r="HVZ2" s="545"/>
      <c r="HWA2" s="545"/>
      <c r="HWB2" s="546"/>
      <c r="HWC2" s="539"/>
      <c r="HWD2" s="545"/>
      <c r="HWE2" s="545"/>
      <c r="HWF2" s="546"/>
      <c r="HWG2" s="539"/>
      <c r="HWH2" s="545"/>
      <c r="HWI2" s="545"/>
      <c r="HWJ2" s="546"/>
      <c r="HWK2" s="539"/>
      <c r="HWL2" s="545"/>
      <c r="HWM2" s="545"/>
      <c r="HWN2" s="546"/>
      <c r="HWO2" s="539"/>
      <c r="HWP2" s="545"/>
      <c r="HWQ2" s="545"/>
      <c r="HWR2" s="546"/>
      <c r="HWS2" s="539"/>
      <c r="HWT2" s="545"/>
      <c r="HWU2" s="545"/>
      <c r="HWV2" s="546"/>
      <c r="HWW2" s="539"/>
      <c r="HWX2" s="545"/>
      <c r="HWY2" s="545"/>
      <c r="HWZ2" s="546"/>
      <c r="HXA2" s="539"/>
      <c r="HXB2" s="545"/>
      <c r="HXC2" s="545"/>
      <c r="HXD2" s="546"/>
      <c r="HXE2" s="539"/>
      <c r="HXF2" s="545"/>
      <c r="HXG2" s="545"/>
      <c r="HXH2" s="546"/>
      <c r="HXI2" s="539"/>
      <c r="HXJ2" s="545"/>
      <c r="HXK2" s="545"/>
      <c r="HXL2" s="546"/>
      <c r="HXM2" s="539"/>
      <c r="HXN2" s="545"/>
      <c r="HXO2" s="545"/>
      <c r="HXP2" s="546"/>
      <c r="HXQ2" s="539"/>
      <c r="HXR2" s="545"/>
      <c r="HXS2" s="545"/>
      <c r="HXT2" s="546"/>
      <c r="HXU2" s="539"/>
      <c r="HXV2" s="545"/>
      <c r="HXW2" s="545"/>
      <c r="HXX2" s="546"/>
      <c r="HXY2" s="539"/>
      <c r="HXZ2" s="545"/>
      <c r="HYA2" s="545"/>
      <c r="HYB2" s="546"/>
      <c r="HYC2" s="539"/>
      <c r="HYD2" s="545"/>
      <c r="HYE2" s="545"/>
      <c r="HYF2" s="546"/>
      <c r="HYG2" s="539"/>
      <c r="HYH2" s="545"/>
      <c r="HYI2" s="545"/>
      <c r="HYJ2" s="546"/>
      <c r="HYK2" s="539"/>
      <c r="HYL2" s="545"/>
      <c r="HYM2" s="545"/>
      <c r="HYN2" s="546"/>
      <c r="HYO2" s="539"/>
      <c r="HYP2" s="545"/>
      <c r="HYQ2" s="545"/>
      <c r="HYR2" s="546"/>
      <c r="HYS2" s="539"/>
      <c r="HYT2" s="545"/>
      <c r="HYU2" s="545"/>
      <c r="HYV2" s="546"/>
      <c r="HYW2" s="539"/>
      <c r="HYX2" s="545"/>
      <c r="HYY2" s="545"/>
      <c r="HYZ2" s="546"/>
      <c r="HZA2" s="539"/>
      <c r="HZB2" s="545"/>
      <c r="HZC2" s="545"/>
      <c r="HZD2" s="546"/>
      <c r="HZE2" s="539"/>
      <c r="HZF2" s="545"/>
      <c r="HZG2" s="545"/>
      <c r="HZH2" s="546"/>
      <c r="HZI2" s="539"/>
      <c r="HZJ2" s="545"/>
      <c r="HZK2" s="545"/>
      <c r="HZL2" s="546"/>
      <c r="HZM2" s="539"/>
      <c r="HZN2" s="545"/>
      <c r="HZO2" s="545"/>
      <c r="HZP2" s="546"/>
      <c r="HZQ2" s="539"/>
      <c r="HZR2" s="545"/>
      <c r="HZS2" s="545"/>
      <c r="HZT2" s="546"/>
      <c r="HZU2" s="539"/>
      <c r="HZV2" s="545"/>
      <c r="HZW2" s="545"/>
      <c r="HZX2" s="546"/>
      <c r="HZY2" s="539"/>
      <c r="HZZ2" s="545"/>
      <c r="IAA2" s="545"/>
      <c r="IAB2" s="546"/>
      <c r="IAC2" s="539"/>
      <c r="IAD2" s="545"/>
      <c r="IAE2" s="545"/>
      <c r="IAF2" s="546"/>
      <c r="IAG2" s="539"/>
      <c r="IAH2" s="545"/>
      <c r="IAI2" s="545"/>
      <c r="IAJ2" s="546"/>
      <c r="IAK2" s="539"/>
      <c r="IAL2" s="545"/>
      <c r="IAM2" s="545"/>
      <c r="IAN2" s="546"/>
      <c r="IAO2" s="539"/>
      <c r="IAP2" s="545"/>
      <c r="IAQ2" s="545"/>
      <c r="IAR2" s="546"/>
      <c r="IAS2" s="539"/>
      <c r="IAT2" s="545"/>
      <c r="IAU2" s="545"/>
      <c r="IAV2" s="546"/>
      <c r="IAW2" s="539"/>
      <c r="IAX2" s="545"/>
      <c r="IAY2" s="545"/>
      <c r="IAZ2" s="546"/>
      <c r="IBA2" s="539"/>
      <c r="IBB2" s="545"/>
      <c r="IBC2" s="545"/>
      <c r="IBD2" s="546"/>
      <c r="IBE2" s="539"/>
      <c r="IBF2" s="545"/>
      <c r="IBG2" s="545"/>
      <c r="IBH2" s="546"/>
      <c r="IBI2" s="539"/>
      <c r="IBJ2" s="545"/>
      <c r="IBK2" s="545"/>
      <c r="IBL2" s="546"/>
      <c r="IBM2" s="539"/>
      <c r="IBN2" s="545"/>
      <c r="IBO2" s="545"/>
      <c r="IBP2" s="546"/>
      <c r="IBQ2" s="539"/>
      <c r="IBR2" s="545"/>
      <c r="IBS2" s="545"/>
      <c r="IBT2" s="546"/>
      <c r="IBU2" s="539"/>
      <c r="IBV2" s="545"/>
      <c r="IBW2" s="545"/>
      <c r="IBX2" s="546"/>
      <c r="IBY2" s="539"/>
      <c r="IBZ2" s="545"/>
      <c r="ICA2" s="545"/>
      <c r="ICB2" s="546"/>
      <c r="ICC2" s="539"/>
      <c r="ICD2" s="545"/>
      <c r="ICE2" s="545"/>
      <c r="ICF2" s="546"/>
      <c r="ICG2" s="539"/>
      <c r="ICH2" s="545"/>
      <c r="ICI2" s="545"/>
      <c r="ICJ2" s="546"/>
      <c r="ICK2" s="539"/>
      <c r="ICL2" s="545"/>
      <c r="ICM2" s="545"/>
      <c r="ICN2" s="546"/>
      <c r="ICO2" s="539"/>
      <c r="ICP2" s="545"/>
      <c r="ICQ2" s="545"/>
      <c r="ICR2" s="546"/>
      <c r="ICS2" s="539"/>
      <c r="ICT2" s="545"/>
      <c r="ICU2" s="545"/>
      <c r="ICV2" s="546"/>
      <c r="ICW2" s="539"/>
      <c r="ICX2" s="545"/>
      <c r="ICY2" s="545"/>
      <c r="ICZ2" s="546"/>
      <c r="IDA2" s="539"/>
      <c r="IDB2" s="545"/>
      <c r="IDC2" s="545"/>
      <c r="IDD2" s="546"/>
      <c r="IDE2" s="539"/>
      <c r="IDF2" s="545"/>
      <c r="IDG2" s="545"/>
      <c r="IDH2" s="546"/>
      <c r="IDI2" s="539"/>
      <c r="IDJ2" s="545"/>
      <c r="IDK2" s="545"/>
      <c r="IDL2" s="546"/>
      <c r="IDM2" s="539"/>
      <c r="IDN2" s="545"/>
      <c r="IDO2" s="545"/>
      <c r="IDP2" s="546"/>
      <c r="IDQ2" s="539"/>
      <c r="IDR2" s="545"/>
      <c r="IDS2" s="545"/>
      <c r="IDT2" s="546"/>
      <c r="IDU2" s="539"/>
      <c r="IDV2" s="545"/>
      <c r="IDW2" s="545"/>
      <c r="IDX2" s="546"/>
      <c r="IDY2" s="539"/>
      <c r="IDZ2" s="545"/>
      <c r="IEA2" s="545"/>
      <c r="IEB2" s="546"/>
      <c r="IEC2" s="539"/>
      <c r="IED2" s="545"/>
      <c r="IEE2" s="545"/>
      <c r="IEF2" s="546"/>
      <c r="IEG2" s="539"/>
      <c r="IEH2" s="545"/>
      <c r="IEI2" s="545"/>
      <c r="IEJ2" s="546"/>
      <c r="IEK2" s="539"/>
      <c r="IEL2" s="545"/>
      <c r="IEM2" s="545"/>
      <c r="IEN2" s="546"/>
      <c r="IEO2" s="539"/>
      <c r="IEP2" s="545"/>
      <c r="IEQ2" s="545"/>
      <c r="IER2" s="546"/>
      <c r="IES2" s="539"/>
      <c r="IET2" s="545"/>
      <c r="IEU2" s="545"/>
      <c r="IEV2" s="546"/>
      <c r="IEW2" s="539"/>
      <c r="IEX2" s="545"/>
      <c r="IEY2" s="545"/>
      <c r="IEZ2" s="546"/>
      <c r="IFA2" s="539"/>
      <c r="IFB2" s="545"/>
      <c r="IFC2" s="545"/>
      <c r="IFD2" s="546"/>
      <c r="IFE2" s="539"/>
      <c r="IFF2" s="545"/>
      <c r="IFG2" s="545"/>
      <c r="IFH2" s="546"/>
      <c r="IFI2" s="539"/>
      <c r="IFJ2" s="545"/>
      <c r="IFK2" s="545"/>
      <c r="IFL2" s="546"/>
      <c r="IFM2" s="539"/>
      <c r="IFN2" s="545"/>
      <c r="IFO2" s="545"/>
      <c r="IFP2" s="546"/>
      <c r="IFQ2" s="539"/>
      <c r="IFR2" s="545"/>
      <c r="IFS2" s="545"/>
      <c r="IFT2" s="546"/>
      <c r="IFU2" s="539"/>
      <c r="IFV2" s="545"/>
      <c r="IFW2" s="545"/>
      <c r="IFX2" s="546"/>
      <c r="IFY2" s="539"/>
      <c r="IFZ2" s="545"/>
      <c r="IGA2" s="545"/>
      <c r="IGB2" s="546"/>
      <c r="IGC2" s="539"/>
      <c r="IGD2" s="545"/>
      <c r="IGE2" s="545"/>
      <c r="IGF2" s="546"/>
      <c r="IGG2" s="539"/>
      <c r="IGH2" s="545"/>
      <c r="IGI2" s="545"/>
      <c r="IGJ2" s="546"/>
      <c r="IGK2" s="539"/>
      <c r="IGL2" s="545"/>
      <c r="IGM2" s="545"/>
      <c r="IGN2" s="546"/>
      <c r="IGO2" s="539"/>
      <c r="IGP2" s="545"/>
      <c r="IGQ2" s="545"/>
      <c r="IGR2" s="546"/>
      <c r="IGS2" s="539"/>
      <c r="IGT2" s="545"/>
      <c r="IGU2" s="545"/>
      <c r="IGV2" s="546"/>
      <c r="IGW2" s="539"/>
      <c r="IGX2" s="545"/>
      <c r="IGY2" s="545"/>
      <c r="IGZ2" s="546"/>
      <c r="IHA2" s="539"/>
      <c r="IHB2" s="545"/>
      <c r="IHC2" s="545"/>
      <c r="IHD2" s="546"/>
      <c r="IHE2" s="539"/>
      <c r="IHF2" s="545"/>
      <c r="IHG2" s="545"/>
      <c r="IHH2" s="546"/>
      <c r="IHI2" s="539"/>
      <c r="IHJ2" s="545"/>
      <c r="IHK2" s="545"/>
      <c r="IHL2" s="546"/>
      <c r="IHM2" s="539"/>
      <c r="IHN2" s="545"/>
      <c r="IHO2" s="545"/>
      <c r="IHP2" s="546"/>
      <c r="IHQ2" s="539"/>
      <c r="IHR2" s="545"/>
      <c r="IHS2" s="545"/>
      <c r="IHT2" s="546"/>
      <c r="IHU2" s="539"/>
      <c r="IHV2" s="545"/>
      <c r="IHW2" s="545"/>
      <c r="IHX2" s="546"/>
      <c r="IHY2" s="539"/>
      <c r="IHZ2" s="545"/>
      <c r="IIA2" s="545"/>
      <c r="IIB2" s="546"/>
      <c r="IIC2" s="539"/>
      <c r="IID2" s="545"/>
      <c r="IIE2" s="545"/>
      <c r="IIF2" s="546"/>
      <c r="IIG2" s="539"/>
      <c r="IIH2" s="545"/>
      <c r="III2" s="545"/>
      <c r="IIJ2" s="546"/>
      <c r="IIK2" s="539"/>
      <c r="IIL2" s="545"/>
      <c r="IIM2" s="545"/>
      <c r="IIN2" s="546"/>
      <c r="IIO2" s="539"/>
      <c r="IIP2" s="545"/>
      <c r="IIQ2" s="545"/>
      <c r="IIR2" s="546"/>
      <c r="IIS2" s="539"/>
      <c r="IIT2" s="545"/>
      <c r="IIU2" s="545"/>
      <c r="IIV2" s="546"/>
      <c r="IIW2" s="539"/>
      <c r="IIX2" s="545"/>
      <c r="IIY2" s="545"/>
      <c r="IIZ2" s="546"/>
      <c r="IJA2" s="539"/>
      <c r="IJB2" s="545"/>
      <c r="IJC2" s="545"/>
      <c r="IJD2" s="546"/>
      <c r="IJE2" s="539"/>
      <c r="IJF2" s="545"/>
      <c r="IJG2" s="545"/>
      <c r="IJH2" s="546"/>
      <c r="IJI2" s="539"/>
      <c r="IJJ2" s="545"/>
      <c r="IJK2" s="545"/>
      <c r="IJL2" s="546"/>
      <c r="IJM2" s="539"/>
      <c r="IJN2" s="545"/>
      <c r="IJO2" s="545"/>
      <c r="IJP2" s="546"/>
      <c r="IJQ2" s="539"/>
      <c r="IJR2" s="545"/>
      <c r="IJS2" s="545"/>
      <c r="IJT2" s="546"/>
      <c r="IJU2" s="539"/>
      <c r="IJV2" s="545"/>
      <c r="IJW2" s="545"/>
      <c r="IJX2" s="546"/>
      <c r="IJY2" s="539"/>
      <c r="IJZ2" s="545"/>
      <c r="IKA2" s="545"/>
      <c r="IKB2" s="546"/>
      <c r="IKC2" s="539"/>
      <c r="IKD2" s="545"/>
      <c r="IKE2" s="545"/>
      <c r="IKF2" s="546"/>
      <c r="IKG2" s="539"/>
      <c r="IKH2" s="545"/>
      <c r="IKI2" s="545"/>
      <c r="IKJ2" s="546"/>
      <c r="IKK2" s="539"/>
      <c r="IKL2" s="545"/>
      <c r="IKM2" s="545"/>
      <c r="IKN2" s="546"/>
      <c r="IKO2" s="539"/>
      <c r="IKP2" s="545"/>
      <c r="IKQ2" s="545"/>
      <c r="IKR2" s="546"/>
      <c r="IKS2" s="539"/>
      <c r="IKT2" s="545"/>
      <c r="IKU2" s="545"/>
      <c r="IKV2" s="546"/>
      <c r="IKW2" s="539"/>
      <c r="IKX2" s="545"/>
      <c r="IKY2" s="545"/>
      <c r="IKZ2" s="546"/>
      <c r="ILA2" s="539"/>
      <c r="ILB2" s="545"/>
      <c r="ILC2" s="545"/>
      <c r="ILD2" s="546"/>
      <c r="ILE2" s="539"/>
      <c r="ILF2" s="545"/>
      <c r="ILG2" s="545"/>
      <c r="ILH2" s="546"/>
      <c r="ILI2" s="539"/>
      <c r="ILJ2" s="545"/>
      <c r="ILK2" s="545"/>
      <c r="ILL2" s="546"/>
      <c r="ILM2" s="539"/>
      <c r="ILN2" s="545"/>
      <c r="ILO2" s="545"/>
      <c r="ILP2" s="546"/>
      <c r="ILQ2" s="539"/>
      <c r="ILR2" s="545"/>
      <c r="ILS2" s="545"/>
      <c r="ILT2" s="546"/>
      <c r="ILU2" s="539"/>
      <c r="ILV2" s="545"/>
      <c r="ILW2" s="545"/>
      <c r="ILX2" s="546"/>
      <c r="ILY2" s="539"/>
      <c r="ILZ2" s="545"/>
      <c r="IMA2" s="545"/>
      <c r="IMB2" s="546"/>
      <c r="IMC2" s="539"/>
      <c r="IMD2" s="545"/>
      <c r="IME2" s="545"/>
      <c r="IMF2" s="546"/>
      <c r="IMG2" s="539"/>
      <c r="IMH2" s="545"/>
      <c r="IMI2" s="545"/>
      <c r="IMJ2" s="546"/>
      <c r="IMK2" s="539"/>
      <c r="IML2" s="545"/>
      <c r="IMM2" s="545"/>
      <c r="IMN2" s="546"/>
      <c r="IMO2" s="539"/>
      <c r="IMP2" s="545"/>
      <c r="IMQ2" s="545"/>
      <c r="IMR2" s="546"/>
      <c r="IMS2" s="539"/>
      <c r="IMT2" s="545"/>
      <c r="IMU2" s="545"/>
      <c r="IMV2" s="546"/>
      <c r="IMW2" s="539"/>
      <c r="IMX2" s="545"/>
      <c r="IMY2" s="545"/>
      <c r="IMZ2" s="546"/>
      <c r="INA2" s="539"/>
      <c r="INB2" s="545"/>
      <c r="INC2" s="545"/>
      <c r="IND2" s="546"/>
      <c r="INE2" s="539"/>
      <c r="INF2" s="545"/>
      <c r="ING2" s="545"/>
      <c r="INH2" s="546"/>
      <c r="INI2" s="539"/>
      <c r="INJ2" s="545"/>
      <c r="INK2" s="545"/>
      <c r="INL2" s="546"/>
      <c r="INM2" s="539"/>
      <c r="INN2" s="545"/>
      <c r="INO2" s="545"/>
      <c r="INP2" s="546"/>
      <c r="INQ2" s="539"/>
      <c r="INR2" s="545"/>
      <c r="INS2" s="545"/>
      <c r="INT2" s="546"/>
      <c r="INU2" s="539"/>
      <c r="INV2" s="545"/>
      <c r="INW2" s="545"/>
      <c r="INX2" s="546"/>
      <c r="INY2" s="539"/>
      <c r="INZ2" s="545"/>
      <c r="IOA2" s="545"/>
      <c r="IOB2" s="546"/>
      <c r="IOC2" s="539"/>
      <c r="IOD2" s="545"/>
      <c r="IOE2" s="545"/>
      <c r="IOF2" s="546"/>
      <c r="IOG2" s="539"/>
      <c r="IOH2" s="545"/>
      <c r="IOI2" s="545"/>
      <c r="IOJ2" s="546"/>
      <c r="IOK2" s="539"/>
      <c r="IOL2" s="545"/>
      <c r="IOM2" s="545"/>
      <c r="ION2" s="546"/>
      <c r="IOO2" s="539"/>
      <c r="IOP2" s="545"/>
      <c r="IOQ2" s="545"/>
      <c r="IOR2" s="546"/>
      <c r="IOS2" s="539"/>
      <c r="IOT2" s="545"/>
      <c r="IOU2" s="545"/>
      <c r="IOV2" s="546"/>
      <c r="IOW2" s="539"/>
      <c r="IOX2" s="545"/>
      <c r="IOY2" s="545"/>
      <c r="IOZ2" s="546"/>
      <c r="IPA2" s="539"/>
      <c r="IPB2" s="545"/>
      <c r="IPC2" s="545"/>
      <c r="IPD2" s="546"/>
      <c r="IPE2" s="539"/>
      <c r="IPF2" s="545"/>
      <c r="IPG2" s="545"/>
      <c r="IPH2" s="546"/>
      <c r="IPI2" s="539"/>
      <c r="IPJ2" s="545"/>
      <c r="IPK2" s="545"/>
      <c r="IPL2" s="546"/>
      <c r="IPM2" s="539"/>
      <c r="IPN2" s="545"/>
      <c r="IPO2" s="545"/>
      <c r="IPP2" s="546"/>
      <c r="IPQ2" s="539"/>
      <c r="IPR2" s="545"/>
      <c r="IPS2" s="545"/>
      <c r="IPT2" s="546"/>
      <c r="IPU2" s="539"/>
      <c r="IPV2" s="545"/>
      <c r="IPW2" s="545"/>
      <c r="IPX2" s="546"/>
      <c r="IPY2" s="539"/>
      <c r="IPZ2" s="545"/>
      <c r="IQA2" s="545"/>
      <c r="IQB2" s="546"/>
      <c r="IQC2" s="539"/>
      <c r="IQD2" s="545"/>
      <c r="IQE2" s="545"/>
      <c r="IQF2" s="546"/>
      <c r="IQG2" s="539"/>
      <c r="IQH2" s="545"/>
      <c r="IQI2" s="545"/>
      <c r="IQJ2" s="546"/>
      <c r="IQK2" s="539"/>
      <c r="IQL2" s="545"/>
      <c r="IQM2" s="545"/>
      <c r="IQN2" s="546"/>
      <c r="IQO2" s="539"/>
      <c r="IQP2" s="545"/>
      <c r="IQQ2" s="545"/>
      <c r="IQR2" s="546"/>
      <c r="IQS2" s="539"/>
      <c r="IQT2" s="545"/>
      <c r="IQU2" s="545"/>
      <c r="IQV2" s="546"/>
      <c r="IQW2" s="539"/>
      <c r="IQX2" s="545"/>
      <c r="IQY2" s="545"/>
      <c r="IQZ2" s="546"/>
      <c r="IRA2" s="539"/>
      <c r="IRB2" s="545"/>
      <c r="IRC2" s="545"/>
      <c r="IRD2" s="546"/>
      <c r="IRE2" s="539"/>
      <c r="IRF2" s="545"/>
      <c r="IRG2" s="545"/>
      <c r="IRH2" s="546"/>
      <c r="IRI2" s="539"/>
      <c r="IRJ2" s="545"/>
      <c r="IRK2" s="545"/>
      <c r="IRL2" s="546"/>
      <c r="IRM2" s="539"/>
      <c r="IRN2" s="545"/>
      <c r="IRO2" s="545"/>
      <c r="IRP2" s="546"/>
      <c r="IRQ2" s="539"/>
      <c r="IRR2" s="545"/>
      <c r="IRS2" s="545"/>
      <c r="IRT2" s="546"/>
      <c r="IRU2" s="539"/>
      <c r="IRV2" s="545"/>
      <c r="IRW2" s="545"/>
      <c r="IRX2" s="546"/>
      <c r="IRY2" s="539"/>
      <c r="IRZ2" s="545"/>
      <c r="ISA2" s="545"/>
      <c r="ISB2" s="546"/>
      <c r="ISC2" s="539"/>
      <c r="ISD2" s="545"/>
      <c r="ISE2" s="545"/>
      <c r="ISF2" s="546"/>
      <c r="ISG2" s="539"/>
      <c r="ISH2" s="545"/>
      <c r="ISI2" s="545"/>
      <c r="ISJ2" s="546"/>
      <c r="ISK2" s="539"/>
      <c r="ISL2" s="545"/>
      <c r="ISM2" s="545"/>
      <c r="ISN2" s="546"/>
      <c r="ISO2" s="539"/>
      <c r="ISP2" s="545"/>
      <c r="ISQ2" s="545"/>
      <c r="ISR2" s="546"/>
      <c r="ISS2" s="539"/>
      <c r="IST2" s="545"/>
      <c r="ISU2" s="545"/>
      <c r="ISV2" s="546"/>
      <c r="ISW2" s="539"/>
      <c r="ISX2" s="545"/>
      <c r="ISY2" s="545"/>
      <c r="ISZ2" s="546"/>
      <c r="ITA2" s="539"/>
      <c r="ITB2" s="545"/>
      <c r="ITC2" s="545"/>
      <c r="ITD2" s="546"/>
      <c r="ITE2" s="539"/>
      <c r="ITF2" s="545"/>
      <c r="ITG2" s="545"/>
      <c r="ITH2" s="546"/>
      <c r="ITI2" s="539"/>
      <c r="ITJ2" s="545"/>
      <c r="ITK2" s="545"/>
      <c r="ITL2" s="546"/>
      <c r="ITM2" s="539"/>
      <c r="ITN2" s="545"/>
      <c r="ITO2" s="545"/>
      <c r="ITP2" s="546"/>
      <c r="ITQ2" s="539"/>
      <c r="ITR2" s="545"/>
      <c r="ITS2" s="545"/>
      <c r="ITT2" s="546"/>
      <c r="ITU2" s="539"/>
      <c r="ITV2" s="545"/>
      <c r="ITW2" s="545"/>
      <c r="ITX2" s="546"/>
      <c r="ITY2" s="539"/>
      <c r="ITZ2" s="545"/>
      <c r="IUA2" s="545"/>
      <c r="IUB2" s="546"/>
      <c r="IUC2" s="539"/>
      <c r="IUD2" s="545"/>
      <c r="IUE2" s="545"/>
      <c r="IUF2" s="546"/>
      <c r="IUG2" s="539"/>
      <c r="IUH2" s="545"/>
      <c r="IUI2" s="545"/>
      <c r="IUJ2" s="546"/>
      <c r="IUK2" s="539"/>
      <c r="IUL2" s="545"/>
      <c r="IUM2" s="545"/>
      <c r="IUN2" s="546"/>
      <c r="IUO2" s="539"/>
      <c r="IUP2" s="545"/>
      <c r="IUQ2" s="545"/>
      <c r="IUR2" s="546"/>
      <c r="IUS2" s="539"/>
      <c r="IUT2" s="545"/>
      <c r="IUU2" s="545"/>
      <c r="IUV2" s="546"/>
      <c r="IUW2" s="539"/>
      <c r="IUX2" s="545"/>
      <c r="IUY2" s="545"/>
      <c r="IUZ2" s="546"/>
      <c r="IVA2" s="539"/>
      <c r="IVB2" s="545"/>
      <c r="IVC2" s="545"/>
      <c r="IVD2" s="546"/>
      <c r="IVE2" s="539"/>
      <c r="IVF2" s="545"/>
      <c r="IVG2" s="545"/>
      <c r="IVH2" s="546"/>
      <c r="IVI2" s="539"/>
      <c r="IVJ2" s="545"/>
      <c r="IVK2" s="545"/>
      <c r="IVL2" s="546"/>
      <c r="IVM2" s="539"/>
      <c r="IVN2" s="545"/>
      <c r="IVO2" s="545"/>
      <c r="IVP2" s="546"/>
      <c r="IVQ2" s="539"/>
      <c r="IVR2" s="545"/>
      <c r="IVS2" s="545"/>
      <c r="IVT2" s="546"/>
      <c r="IVU2" s="539"/>
      <c r="IVV2" s="545"/>
      <c r="IVW2" s="545"/>
      <c r="IVX2" s="546"/>
      <c r="IVY2" s="539"/>
      <c r="IVZ2" s="545"/>
      <c r="IWA2" s="545"/>
      <c r="IWB2" s="546"/>
      <c r="IWC2" s="539"/>
      <c r="IWD2" s="545"/>
      <c r="IWE2" s="545"/>
      <c r="IWF2" s="546"/>
      <c r="IWG2" s="539"/>
      <c r="IWH2" s="545"/>
      <c r="IWI2" s="545"/>
      <c r="IWJ2" s="546"/>
      <c r="IWK2" s="539"/>
      <c r="IWL2" s="545"/>
      <c r="IWM2" s="545"/>
      <c r="IWN2" s="546"/>
      <c r="IWO2" s="539"/>
      <c r="IWP2" s="545"/>
      <c r="IWQ2" s="545"/>
      <c r="IWR2" s="546"/>
      <c r="IWS2" s="539"/>
      <c r="IWT2" s="545"/>
      <c r="IWU2" s="545"/>
      <c r="IWV2" s="546"/>
      <c r="IWW2" s="539"/>
      <c r="IWX2" s="545"/>
      <c r="IWY2" s="545"/>
      <c r="IWZ2" s="546"/>
      <c r="IXA2" s="539"/>
      <c r="IXB2" s="545"/>
      <c r="IXC2" s="545"/>
      <c r="IXD2" s="546"/>
      <c r="IXE2" s="539"/>
      <c r="IXF2" s="545"/>
      <c r="IXG2" s="545"/>
      <c r="IXH2" s="546"/>
      <c r="IXI2" s="539"/>
      <c r="IXJ2" s="545"/>
      <c r="IXK2" s="545"/>
      <c r="IXL2" s="546"/>
      <c r="IXM2" s="539"/>
      <c r="IXN2" s="545"/>
      <c r="IXO2" s="545"/>
      <c r="IXP2" s="546"/>
      <c r="IXQ2" s="539"/>
      <c r="IXR2" s="545"/>
      <c r="IXS2" s="545"/>
      <c r="IXT2" s="546"/>
      <c r="IXU2" s="539"/>
      <c r="IXV2" s="545"/>
      <c r="IXW2" s="545"/>
      <c r="IXX2" s="546"/>
      <c r="IXY2" s="539"/>
      <c r="IXZ2" s="545"/>
      <c r="IYA2" s="545"/>
      <c r="IYB2" s="546"/>
      <c r="IYC2" s="539"/>
      <c r="IYD2" s="545"/>
      <c r="IYE2" s="545"/>
      <c r="IYF2" s="546"/>
      <c r="IYG2" s="539"/>
      <c r="IYH2" s="545"/>
      <c r="IYI2" s="545"/>
      <c r="IYJ2" s="546"/>
      <c r="IYK2" s="539"/>
      <c r="IYL2" s="545"/>
      <c r="IYM2" s="545"/>
      <c r="IYN2" s="546"/>
      <c r="IYO2" s="539"/>
      <c r="IYP2" s="545"/>
      <c r="IYQ2" s="545"/>
      <c r="IYR2" s="546"/>
      <c r="IYS2" s="539"/>
      <c r="IYT2" s="545"/>
      <c r="IYU2" s="545"/>
      <c r="IYV2" s="546"/>
      <c r="IYW2" s="539"/>
      <c r="IYX2" s="545"/>
      <c r="IYY2" s="545"/>
      <c r="IYZ2" s="546"/>
      <c r="IZA2" s="539"/>
      <c r="IZB2" s="545"/>
      <c r="IZC2" s="545"/>
      <c r="IZD2" s="546"/>
      <c r="IZE2" s="539"/>
      <c r="IZF2" s="545"/>
      <c r="IZG2" s="545"/>
      <c r="IZH2" s="546"/>
      <c r="IZI2" s="539"/>
      <c r="IZJ2" s="545"/>
      <c r="IZK2" s="545"/>
      <c r="IZL2" s="546"/>
      <c r="IZM2" s="539"/>
      <c r="IZN2" s="545"/>
      <c r="IZO2" s="545"/>
      <c r="IZP2" s="546"/>
      <c r="IZQ2" s="539"/>
      <c r="IZR2" s="545"/>
      <c r="IZS2" s="545"/>
      <c r="IZT2" s="546"/>
      <c r="IZU2" s="539"/>
      <c r="IZV2" s="545"/>
      <c r="IZW2" s="545"/>
      <c r="IZX2" s="546"/>
      <c r="IZY2" s="539"/>
      <c r="IZZ2" s="545"/>
      <c r="JAA2" s="545"/>
      <c r="JAB2" s="546"/>
      <c r="JAC2" s="539"/>
      <c r="JAD2" s="545"/>
      <c r="JAE2" s="545"/>
      <c r="JAF2" s="546"/>
      <c r="JAG2" s="539"/>
      <c r="JAH2" s="545"/>
      <c r="JAI2" s="545"/>
      <c r="JAJ2" s="546"/>
      <c r="JAK2" s="539"/>
      <c r="JAL2" s="545"/>
      <c r="JAM2" s="545"/>
      <c r="JAN2" s="546"/>
      <c r="JAO2" s="539"/>
      <c r="JAP2" s="545"/>
      <c r="JAQ2" s="545"/>
      <c r="JAR2" s="546"/>
      <c r="JAS2" s="539"/>
      <c r="JAT2" s="545"/>
      <c r="JAU2" s="545"/>
      <c r="JAV2" s="546"/>
      <c r="JAW2" s="539"/>
      <c r="JAX2" s="545"/>
      <c r="JAY2" s="545"/>
      <c r="JAZ2" s="546"/>
      <c r="JBA2" s="539"/>
      <c r="JBB2" s="545"/>
      <c r="JBC2" s="545"/>
      <c r="JBD2" s="546"/>
      <c r="JBE2" s="539"/>
      <c r="JBF2" s="545"/>
      <c r="JBG2" s="545"/>
      <c r="JBH2" s="546"/>
      <c r="JBI2" s="539"/>
      <c r="JBJ2" s="545"/>
      <c r="JBK2" s="545"/>
      <c r="JBL2" s="546"/>
      <c r="JBM2" s="539"/>
      <c r="JBN2" s="545"/>
      <c r="JBO2" s="545"/>
      <c r="JBP2" s="546"/>
      <c r="JBQ2" s="539"/>
      <c r="JBR2" s="545"/>
      <c r="JBS2" s="545"/>
      <c r="JBT2" s="546"/>
      <c r="JBU2" s="539"/>
      <c r="JBV2" s="545"/>
      <c r="JBW2" s="545"/>
      <c r="JBX2" s="546"/>
      <c r="JBY2" s="539"/>
      <c r="JBZ2" s="545"/>
      <c r="JCA2" s="545"/>
      <c r="JCB2" s="546"/>
      <c r="JCC2" s="539"/>
      <c r="JCD2" s="545"/>
      <c r="JCE2" s="545"/>
      <c r="JCF2" s="546"/>
      <c r="JCG2" s="539"/>
      <c r="JCH2" s="545"/>
      <c r="JCI2" s="545"/>
      <c r="JCJ2" s="546"/>
      <c r="JCK2" s="539"/>
      <c r="JCL2" s="545"/>
      <c r="JCM2" s="545"/>
      <c r="JCN2" s="546"/>
      <c r="JCO2" s="539"/>
      <c r="JCP2" s="545"/>
      <c r="JCQ2" s="545"/>
      <c r="JCR2" s="546"/>
      <c r="JCS2" s="539"/>
      <c r="JCT2" s="545"/>
      <c r="JCU2" s="545"/>
      <c r="JCV2" s="546"/>
      <c r="JCW2" s="539"/>
      <c r="JCX2" s="545"/>
      <c r="JCY2" s="545"/>
      <c r="JCZ2" s="546"/>
      <c r="JDA2" s="539"/>
      <c r="JDB2" s="545"/>
      <c r="JDC2" s="545"/>
      <c r="JDD2" s="546"/>
      <c r="JDE2" s="539"/>
      <c r="JDF2" s="545"/>
      <c r="JDG2" s="545"/>
      <c r="JDH2" s="546"/>
      <c r="JDI2" s="539"/>
      <c r="JDJ2" s="545"/>
      <c r="JDK2" s="545"/>
      <c r="JDL2" s="546"/>
      <c r="JDM2" s="539"/>
      <c r="JDN2" s="545"/>
      <c r="JDO2" s="545"/>
      <c r="JDP2" s="546"/>
      <c r="JDQ2" s="539"/>
      <c r="JDR2" s="545"/>
      <c r="JDS2" s="545"/>
      <c r="JDT2" s="546"/>
      <c r="JDU2" s="539"/>
      <c r="JDV2" s="545"/>
      <c r="JDW2" s="545"/>
      <c r="JDX2" s="546"/>
      <c r="JDY2" s="539"/>
      <c r="JDZ2" s="545"/>
      <c r="JEA2" s="545"/>
      <c r="JEB2" s="546"/>
      <c r="JEC2" s="539"/>
      <c r="JED2" s="545"/>
      <c r="JEE2" s="545"/>
      <c r="JEF2" s="546"/>
      <c r="JEG2" s="539"/>
      <c r="JEH2" s="545"/>
      <c r="JEI2" s="545"/>
      <c r="JEJ2" s="546"/>
      <c r="JEK2" s="539"/>
      <c r="JEL2" s="545"/>
      <c r="JEM2" s="545"/>
      <c r="JEN2" s="546"/>
      <c r="JEO2" s="539"/>
      <c r="JEP2" s="545"/>
      <c r="JEQ2" s="545"/>
      <c r="JER2" s="546"/>
      <c r="JES2" s="539"/>
      <c r="JET2" s="545"/>
      <c r="JEU2" s="545"/>
      <c r="JEV2" s="546"/>
      <c r="JEW2" s="539"/>
      <c r="JEX2" s="545"/>
      <c r="JEY2" s="545"/>
      <c r="JEZ2" s="546"/>
      <c r="JFA2" s="539"/>
      <c r="JFB2" s="545"/>
      <c r="JFC2" s="545"/>
      <c r="JFD2" s="546"/>
      <c r="JFE2" s="539"/>
      <c r="JFF2" s="545"/>
      <c r="JFG2" s="545"/>
      <c r="JFH2" s="546"/>
      <c r="JFI2" s="539"/>
      <c r="JFJ2" s="545"/>
      <c r="JFK2" s="545"/>
      <c r="JFL2" s="546"/>
      <c r="JFM2" s="539"/>
      <c r="JFN2" s="545"/>
      <c r="JFO2" s="545"/>
      <c r="JFP2" s="546"/>
      <c r="JFQ2" s="539"/>
      <c r="JFR2" s="545"/>
      <c r="JFS2" s="545"/>
      <c r="JFT2" s="546"/>
      <c r="JFU2" s="539"/>
      <c r="JFV2" s="545"/>
      <c r="JFW2" s="545"/>
      <c r="JFX2" s="546"/>
      <c r="JFY2" s="539"/>
      <c r="JFZ2" s="545"/>
      <c r="JGA2" s="545"/>
      <c r="JGB2" s="546"/>
      <c r="JGC2" s="539"/>
      <c r="JGD2" s="545"/>
      <c r="JGE2" s="545"/>
      <c r="JGF2" s="546"/>
      <c r="JGG2" s="539"/>
      <c r="JGH2" s="545"/>
      <c r="JGI2" s="545"/>
      <c r="JGJ2" s="546"/>
      <c r="JGK2" s="539"/>
      <c r="JGL2" s="545"/>
      <c r="JGM2" s="545"/>
      <c r="JGN2" s="546"/>
      <c r="JGO2" s="539"/>
      <c r="JGP2" s="545"/>
      <c r="JGQ2" s="545"/>
      <c r="JGR2" s="546"/>
      <c r="JGS2" s="539"/>
      <c r="JGT2" s="545"/>
      <c r="JGU2" s="545"/>
      <c r="JGV2" s="546"/>
      <c r="JGW2" s="539"/>
      <c r="JGX2" s="545"/>
      <c r="JGY2" s="545"/>
      <c r="JGZ2" s="546"/>
      <c r="JHA2" s="539"/>
      <c r="JHB2" s="545"/>
      <c r="JHC2" s="545"/>
      <c r="JHD2" s="546"/>
      <c r="JHE2" s="539"/>
      <c r="JHF2" s="545"/>
      <c r="JHG2" s="545"/>
      <c r="JHH2" s="546"/>
      <c r="JHI2" s="539"/>
      <c r="JHJ2" s="545"/>
      <c r="JHK2" s="545"/>
      <c r="JHL2" s="546"/>
      <c r="JHM2" s="539"/>
      <c r="JHN2" s="545"/>
      <c r="JHO2" s="545"/>
      <c r="JHP2" s="546"/>
      <c r="JHQ2" s="539"/>
      <c r="JHR2" s="545"/>
      <c r="JHS2" s="545"/>
      <c r="JHT2" s="546"/>
      <c r="JHU2" s="539"/>
      <c r="JHV2" s="545"/>
      <c r="JHW2" s="545"/>
      <c r="JHX2" s="546"/>
      <c r="JHY2" s="539"/>
      <c r="JHZ2" s="545"/>
      <c r="JIA2" s="545"/>
      <c r="JIB2" s="546"/>
      <c r="JIC2" s="539"/>
      <c r="JID2" s="545"/>
      <c r="JIE2" s="545"/>
      <c r="JIF2" s="546"/>
      <c r="JIG2" s="539"/>
      <c r="JIH2" s="545"/>
      <c r="JII2" s="545"/>
      <c r="JIJ2" s="546"/>
      <c r="JIK2" s="539"/>
      <c r="JIL2" s="545"/>
      <c r="JIM2" s="545"/>
      <c r="JIN2" s="546"/>
      <c r="JIO2" s="539"/>
      <c r="JIP2" s="545"/>
      <c r="JIQ2" s="545"/>
      <c r="JIR2" s="546"/>
      <c r="JIS2" s="539"/>
      <c r="JIT2" s="545"/>
      <c r="JIU2" s="545"/>
      <c r="JIV2" s="546"/>
      <c r="JIW2" s="539"/>
      <c r="JIX2" s="545"/>
      <c r="JIY2" s="545"/>
      <c r="JIZ2" s="546"/>
      <c r="JJA2" s="539"/>
      <c r="JJB2" s="545"/>
      <c r="JJC2" s="545"/>
      <c r="JJD2" s="546"/>
      <c r="JJE2" s="539"/>
      <c r="JJF2" s="545"/>
      <c r="JJG2" s="545"/>
      <c r="JJH2" s="546"/>
      <c r="JJI2" s="539"/>
      <c r="JJJ2" s="545"/>
      <c r="JJK2" s="545"/>
      <c r="JJL2" s="546"/>
      <c r="JJM2" s="539"/>
      <c r="JJN2" s="545"/>
      <c r="JJO2" s="545"/>
      <c r="JJP2" s="546"/>
      <c r="JJQ2" s="539"/>
      <c r="JJR2" s="545"/>
      <c r="JJS2" s="545"/>
      <c r="JJT2" s="546"/>
      <c r="JJU2" s="539"/>
      <c r="JJV2" s="545"/>
      <c r="JJW2" s="545"/>
      <c r="JJX2" s="546"/>
      <c r="JJY2" s="539"/>
      <c r="JJZ2" s="545"/>
      <c r="JKA2" s="545"/>
      <c r="JKB2" s="546"/>
      <c r="JKC2" s="539"/>
      <c r="JKD2" s="545"/>
      <c r="JKE2" s="545"/>
      <c r="JKF2" s="546"/>
      <c r="JKG2" s="539"/>
      <c r="JKH2" s="545"/>
      <c r="JKI2" s="545"/>
      <c r="JKJ2" s="546"/>
      <c r="JKK2" s="539"/>
      <c r="JKL2" s="545"/>
      <c r="JKM2" s="545"/>
      <c r="JKN2" s="546"/>
      <c r="JKO2" s="539"/>
      <c r="JKP2" s="545"/>
      <c r="JKQ2" s="545"/>
      <c r="JKR2" s="546"/>
      <c r="JKS2" s="539"/>
      <c r="JKT2" s="545"/>
      <c r="JKU2" s="545"/>
      <c r="JKV2" s="546"/>
      <c r="JKW2" s="539"/>
      <c r="JKX2" s="545"/>
      <c r="JKY2" s="545"/>
      <c r="JKZ2" s="546"/>
      <c r="JLA2" s="539"/>
      <c r="JLB2" s="545"/>
      <c r="JLC2" s="545"/>
      <c r="JLD2" s="546"/>
      <c r="JLE2" s="539"/>
      <c r="JLF2" s="545"/>
      <c r="JLG2" s="545"/>
      <c r="JLH2" s="546"/>
      <c r="JLI2" s="539"/>
      <c r="JLJ2" s="545"/>
      <c r="JLK2" s="545"/>
      <c r="JLL2" s="546"/>
      <c r="JLM2" s="539"/>
      <c r="JLN2" s="545"/>
      <c r="JLO2" s="545"/>
      <c r="JLP2" s="546"/>
      <c r="JLQ2" s="539"/>
      <c r="JLR2" s="545"/>
      <c r="JLS2" s="545"/>
      <c r="JLT2" s="546"/>
      <c r="JLU2" s="539"/>
      <c r="JLV2" s="545"/>
      <c r="JLW2" s="545"/>
      <c r="JLX2" s="546"/>
      <c r="JLY2" s="539"/>
      <c r="JLZ2" s="545"/>
      <c r="JMA2" s="545"/>
      <c r="JMB2" s="546"/>
      <c r="JMC2" s="539"/>
      <c r="JMD2" s="545"/>
      <c r="JME2" s="545"/>
      <c r="JMF2" s="546"/>
      <c r="JMG2" s="539"/>
      <c r="JMH2" s="545"/>
      <c r="JMI2" s="545"/>
      <c r="JMJ2" s="546"/>
      <c r="JMK2" s="539"/>
      <c r="JML2" s="545"/>
      <c r="JMM2" s="545"/>
      <c r="JMN2" s="546"/>
      <c r="JMO2" s="539"/>
      <c r="JMP2" s="545"/>
      <c r="JMQ2" s="545"/>
      <c r="JMR2" s="546"/>
      <c r="JMS2" s="539"/>
      <c r="JMT2" s="545"/>
      <c r="JMU2" s="545"/>
      <c r="JMV2" s="546"/>
      <c r="JMW2" s="539"/>
      <c r="JMX2" s="545"/>
      <c r="JMY2" s="545"/>
      <c r="JMZ2" s="546"/>
      <c r="JNA2" s="539"/>
      <c r="JNB2" s="545"/>
      <c r="JNC2" s="545"/>
      <c r="JND2" s="546"/>
      <c r="JNE2" s="539"/>
      <c r="JNF2" s="545"/>
      <c r="JNG2" s="545"/>
      <c r="JNH2" s="546"/>
      <c r="JNI2" s="539"/>
      <c r="JNJ2" s="545"/>
      <c r="JNK2" s="545"/>
      <c r="JNL2" s="546"/>
      <c r="JNM2" s="539"/>
      <c r="JNN2" s="545"/>
      <c r="JNO2" s="545"/>
      <c r="JNP2" s="546"/>
      <c r="JNQ2" s="539"/>
      <c r="JNR2" s="545"/>
      <c r="JNS2" s="545"/>
      <c r="JNT2" s="546"/>
      <c r="JNU2" s="539"/>
      <c r="JNV2" s="545"/>
      <c r="JNW2" s="545"/>
      <c r="JNX2" s="546"/>
      <c r="JNY2" s="539"/>
      <c r="JNZ2" s="545"/>
      <c r="JOA2" s="545"/>
      <c r="JOB2" s="546"/>
      <c r="JOC2" s="539"/>
      <c r="JOD2" s="545"/>
      <c r="JOE2" s="545"/>
      <c r="JOF2" s="546"/>
      <c r="JOG2" s="539"/>
      <c r="JOH2" s="545"/>
      <c r="JOI2" s="545"/>
      <c r="JOJ2" s="546"/>
      <c r="JOK2" s="539"/>
      <c r="JOL2" s="545"/>
      <c r="JOM2" s="545"/>
      <c r="JON2" s="546"/>
      <c r="JOO2" s="539"/>
      <c r="JOP2" s="545"/>
      <c r="JOQ2" s="545"/>
      <c r="JOR2" s="546"/>
      <c r="JOS2" s="539"/>
      <c r="JOT2" s="545"/>
      <c r="JOU2" s="545"/>
      <c r="JOV2" s="546"/>
      <c r="JOW2" s="539"/>
      <c r="JOX2" s="545"/>
      <c r="JOY2" s="545"/>
      <c r="JOZ2" s="546"/>
      <c r="JPA2" s="539"/>
      <c r="JPB2" s="545"/>
      <c r="JPC2" s="545"/>
      <c r="JPD2" s="546"/>
      <c r="JPE2" s="539"/>
      <c r="JPF2" s="545"/>
      <c r="JPG2" s="545"/>
      <c r="JPH2" s="546"/>
      <c r="JPI2" s="539"/>
      <c r="JPJ2" s="545"/>
      <c r="JPK2" s="545"/>
      <c r="JPL2" s="546"/>
      <c r="JPM2" s="539"/>
      <c r="JPN2" s="545"/>
      <c r="JPO2" s="545"/>
      <c r="JPP2" s="546"/>
      <c r="JPQ2" s="539"/>
      <c r="JPR2" s="545"/>
      <c r="JPS2" s="545"/>
      <c r="JPT2" s="546"/>
      <c r="JPU2" s="539"/>
      <c r="JPV2" s="545"/>
      <c r="JPW2" s="545"/>
      <c r="JPX2" s="546"/>
      <c r="JPY2" s="539"/>
      <c r="JPZ2" s="545"/>
      <c r="JQA2" s="545"/>
      <c r="JQB2" s="546"/>
      <c r="JQC2" s="539"/>
      <c r="JQD2" s="545"/>
      <c r="JQE2" s="545"/>
      <c r="JQF2" s="546"/>
      <c r="JQG2" s="539"/>
      <c r="JQH2" s="545"/>
      <c r="JQI2" s="545"/>
      <c r="JQJ2" s="546"/>
      <c r="JQK2" s="539"/>
      <c r="JQL2" s="545"/>
      <c r="JQM2" s="545"/>
      <c r="JQN2" s="546"/>
      <c r="JQO2" s="539"/>
      <c r="JQP2" s="545"/>
      <c r="JQQ2" s="545"/>
      <c r="JQR2" s="546"/>
      <c r="JQS2" s="539"/>
      <c r="JQT2" s="545"/>
      <c r="JQU2" s="545"/>
      <c r="JQV2" s="546"/>
      <c r="JQW2" s="539"/>
      <c r="JQX2" s="545"/>
      <c r="JQY2" s="545"/>
      <c r="JQZ2" s="546"/>
      <c r="JRA2" s="539"/>
      <c r="JRB2" s="545"/>
      <c r="JRC2" s="545"/>
      <c r="JRD2" s="546"/>
      <c r="JRE2" s="539"/>
      <c r="JRF2" s="545"/>
      <c r="JRG2" s="545"/>
      <c r="JRH2" s="546"/>
      <c r="JRI2" s="539"/>
      <c r="JRJ2" s="545"/>
      <c r="JRK2" s="545"/>
      <c r="JRL2" s="546"/>
      <c r="JRM2" s="539"/>
      <c r="JRN2" s="545"/>
      <c r="JRO2" s="545"/>
      <c r="JRP2" s="546"/>
      <c r="JRQ2" s="539"/>
      <c r="JRR2" s="545"/>
      <c r="JRS2" s="545"/>
      <c r="JRT2" s="546"/>
      <c r="JRU2" s="539"/>
      <c r="JRV2" s="545"/>
      <c r="JRW2" s="545"/>
      <c r="JRX2" s="546"/>
      <c r="JRY2" s="539"/>
      <c r="JRZ2" s="545"/>
      <c r="JSA2" s="545"/>
      <c r="JSB2" s="546"/>
      <c r="JSC2" s="539"/>
      <c r="JSD2" s="545"/>
      <c r="JSE2" s="545"/>
      <c r="JSF2" s="546"/>
      <c r="JSG2" s="539"/>
      <c r="JSH2" s="545"/>
      <c r="JSI2" s="545"/>
      <c r="JSJ2" s="546"/>
      <c r="JSK2" s="539"/>
      <c r="JSL2" s="545"/>
      <c r="JSM2" s="545"/>
      <c r="JSN2" s="546"/>
      <c r="JSO2" s="539"/>
      <c r="JSP2" s="545"/>
      <c r="JSQ2" s="545"/>
      <c r="JSR2" s="546"/>
      <c r="JSS2" s="539"/>
      <c r="JST2" s="545"/>
      <c r="JSU2" s="545"/>
      <c r="JSV2" s="546"/>
      <c r="JSW2" s="539"/>
      <c r="JSX2" s="545"/>
      <c r="JSY2" s="545"/>
      <c r="JSZ2" s="546"/>
      <c r="JTA2" s="539"/>
      <c r="JTB2" s="545"/>
      <c r="JTC2" s="545"/>
      <c r="JTD2" s="546"/>
      <c r="JTE2" s="539"/>
      <c r="JTF2" s="545"/>
      <c r="JTG2" s="545"/>
      <c r="JTH2" s="546"/>
      <c r="JTI2" s="539"/>
      <c r="JTJ2" s="545"/>
      <c r="JTK2" s="545"/>
      <c r="JTL2" s="546"/>
      <c r="JTM2" s="539"/>
      <c r="JTN2" s="545"/>
      <c r="JTO2" s="545"/>
      <c r="JTP2" s="546"/>
      <c r="JTQ2" s="539"/>
      <c r="JTR2" s="545"/>
      <c r="JTS2" s="545"/>
      <c r="JTT2" s="546"/>
      <c r="JTU2" s="539"/>
      <c r="JTV2" s="545"/>
      <c r="JTW2" s="545"/>
      <c r="JTX2" s="546"/>
      <c r="JTY2" s="539"/>
      <c r="JTZ2" s="545"/>
      <c r="JUA2" s="545"/>
      <c r="JUB2" s="546"/>
      <c r="JUC2" s="539"/>
      <c r="JUD2" s="545"/>
      <c r="JUE2" s="545"/>
      <c r="JUF2" s="546"/>
      <c r="JUG2" s="539"/>
      <c r="JUH2" s="545"/>
      <c r="JUI2" s="545"/>
      <c r="JUJ2" s="546"/>
      <c r="JUK2" s="539"/>
      <c r="JUL2" s="545"/>
      <c r="JUM2" s="545"/>
      <c r="JUN2" s="546"/>
      <c r="JUO2" s="539"/>
      <c r="JUP2" s="545"/>
      <c r="JUQ2" s="545"/>
      <c r="JUR2" s="546"/>
      <c r="JUS2" s="539"/>
      <c r="JUT2" s="545"/>
      <c r="JUU2" s="545"/>
      <c r="JUV2" s="546"/>
      <c r="JUW2" s="539"/>
      <c r="JUX2" s="545"/>
      <c r="JUY2" s="545"/>
      <c r="JUZ2" s="546"/>
      <c r="JVA2" s="539"/>
      <c r="JVB2" s="545"/>
      <c r="JVC2" s="545"/>
      <c r="JVD2" s="546"/>
      <c r="JVE2" s="539"/>
      <c r="JVF2" s="545"/>
      <c r="JVG2" s="545"/>
      <c r="JVH2" s="546"/>
      <c r="JVI2" s="539"/>
      <c r="JVJ2" s="545"/>
      <c r="JVK2" s="545"/>
      <c r="JVL2" s="546"/>
      <c r="JVM2" s="539"/>
      <c r="JVN2" s="545"/>
      <c r="JVO2" s="545"/>
      <c r="JVP2" s="546"/>
      <c r="JVQ2" s="539"/>
      <c r="JVR2" s="545"/>
      <c r="JVS2" s="545"/>
      <c r="JVT2" s="546"/>
      <c r="JVU2" s="539"/>
      <c r="JVV2" s="545"/>
      <c r="JVW2" s="545"/>
      <c r="JVX2" s="546"/>
      <c r="JVY2" s="539"/>
      <c r="JVZ2" s="545"/>
      <c r="JWA2" s="545"/>
      <c r="JWB2" s="546"/>
      <c r="JWC2" s="539"/>
      <c r="JWD2" s="545"/>
      <c r="JWE2" s="545"/>
      <c r="JWF2" s="546"/>
      <c r="JWG2" s="539"/>
      <c r="JWH2" s="545"/>
      <c r="JWI2" s="545"/>
      <c r="JWJ2" s="546"/>
      <c r="JWK2" s="539"/>
      <c r="JWL2" s="545"/>
      <c r="JWM2" s="545"/>
      <c r="JWN2" s="546"/>
      <c r="JWO2" s="539"/>
      <c r="JWP2" s="545"/>
      <c r="JWQ2" s="545"/>
      <c r="JWR2" s="546"/>
      <c r="JWS2" s="539"/>
      <c r="JWT2" s="545"/>
      <c r="JWU2" s="545"/>
      <c r="JWV2" s="546"/>
      <c r="JWW2" s="539"/>
      <c r="JWX2" s="545"/>
      <c r="JWY2" s="545"/>
      <c r="JWZ2" s="546"/>
      <c r="JXA2" s="539"/>
      <c r="JXB2" s="545"/>
      <c r="JXC2" s="545"/>
      <c r="JXD2" s="546"/>
      <c r="JXE2" s="539"/>
      <c r="JXF2" s="545"/>
      <c r="JXG2" s="545"/>
      <c r="JXH2" s="546"/>
      <c r="JXI2" s="539"/>
      <c r="JXJ2" s="545"/>
      <c r="JXK2" s="545"/>
      <c r="JXL2" s="546"/>
      <c r="JXM2" s="539"/>
      <c r="JXN2" s="545"/>
      <c r="JXO2" s="545"/>
      <c r="JXP2" s="546"/>
      <c r="JXQ2" s="539"/>
      <c r="JXR2" s="545"/>
      <c r="JXS2" s="545"/>
      <c r="JXT2" s="546"/>
      <c r="JXU2" s="539"/>
      <c r="JXV2" s="545"/>
      <c r="JXW2" s="545"/>
      <c r="JXX2" s="546"/>
      <c r="JXY2" s="539"/>
      <c r="JXZ2" s="545"/>
      <c r="JYA2" s="545"/>
      <c r="JYB2" s="546"/>
      <c r="JYC2" s="539"/>
      <c r="JYD2" s="545"/>
      <c r="JYE2" s="545"/>
      <c r="JYF2" s="546"/>
      <c r="JYG2" s="539"/>
      <c r="JYH2" s="545"/>
      <c r="JYI2" s="545"/>
      <c r="JYJ2" s="546"/>
      <c r="JYK2" s="539"/>
      <c r="JYL2" s="545"/>
      <c r="JYM2" s="545"/>
      <c r="JYN2" s="546"/>
      <c r="JYO2" s="539"/>
      <c r="JYP2" s="545"/>
      <c r="JYQ2" s="545"/>
      <c r="JYR2" s="546"/>
      <c r="JYS2" s="539"/>
      <c r="JYT2" s="545"/>
      <c r="JYU2" s="545"/>
      <c r="JYV2" s="546"/>
      <c r="JYW2" s="539"/>
      <c r="JYX2" s="545"/>
      <c r="JYY2" s="545"/>
      <c r="JYZ2" s="546"/>
      <c r="JZA2" s="539"/>
      <c r="JZB2" s="545"/>
      <c r="JZC2" s="545"/>
      <c r="JZD2" s="546"/>
      <c r="JZE2" s="539"/>
      <c r="JZF2" s="545"/>
      <c r="JZG2" s="545"/>
      <c r="JZH2" s="546"/>
      <c r="JZI2" s="539"/>
      <c r="JZJ2" s="545"/>
      <c r="JZK2" s="545"/>
      <c r="JZL2" s="546"/>
      <c r="JZM2" s="539"/>
      <c r="JZN2" s="545"/>
      <c r="JZO2" s="545"/>
      <c r="JZP2" s="546"/>
      <c r="JZQ2" s="539"/>
      <c r="JZR2" s="545"/>
      <c r="JZS2" s="545"/>
      <c r="JZT2" s="546"/>
      <c r="JZU2" s="539"/>
      <c r="JZV2" s="545"/>
      <c r="JZW2" s="545"/>
      <c r="JZX2" s="546"/>
      <c r="JZY2" s="539"/>
      <c r="JZZ2" s="545"/>
      <c r="KAA2" s="545"/>
      <c r="KAB2" s="546"/>
      <c r="KAC2" s="539"/>
      <c r="KAD2" s="545"/>
      <c r="KAE2" s="545"/>
      <c r="KAF2" s="546"/>
      <c r="KAG2" s="539"/>
      <c r="KAH2" s="545"/>
      <c r="KAI2" s="545"/>
      <c r="KAJ2" s="546"/>
      <c r="KAK2" s="539"/>
      <c r="KAL2" s="545"/>
      <c r="KAM2" s="545"/>
      <c r="KAN2" s="546"/>
      <c r="KAO2" s="539"/>
      <c r="KAP2" s="545"/>
      <c r="KAQ2" s="545"/>
      <c r="KAR2" s="546"/>
      <c r="KAS2" s="539"/>
      <c r="KAT2" s="545"/>
      <c r="KAU2" s="545"/>
      <c r="KAV2" s="546"/>
      <c r="KAW2" s="539"/>
      <c r="KAX2" s="545"/>
      <c r="KAY2" s="545"/>
      <c r="KAZ2" s="546"/>
      <c r="KBA2" s="539"/>
      <c r="KBB2" s="545"/>
      <c r="KBC2" s="545"/>
      <c r="KBD2" s="546"/>
      <c r="KBE2" s="539"/>
      <c r="KBF2" s="545"/>
      <c r="KBG2" s="545"/>
      <c r="KBH2" s="546"/>
      <c r="KBI2" s="539"/>
      <c r="KBJ2" s="545"/>
      <c r="KBK2" s="545"/>
      <c r="KBL2" s="546"/>
      <c r="KBM2" s="539"/>
      <c r="KBN2" s="545"/>
      <c r="KBO2" s="545"/>
      <c r="KBP2" s="546"/>
      <c r="KBQ2" s="539"/>
      <c r="KBR2" s="545"/>
      <c r="KBS2" s="545"/>
      <c r="KBT2" s="546"/>
      <c r="KBU2" s="539"/>
      <c r="KBV2" s="545"/>
      <c r="KBW2" s="545"/>
      <c r="KBX2" s="546"/>
      <c r="KBY2" s="539"/>
      <c r="KBZ2" s="545"/>
      <c r="KCA2" s="545"/>
      <c r="KCB2" s="546"/>
      <c r="KCC2" s="539"/>
      <c r="KCD2" s="545"/>
      <c r="KCE2" s="545"/>
      <c r="KCF2" s="546"/>
      <c r="KCG2" s="539"/>
      <c r="KCH2" s="545"/>
      <c r="KCI2" s="545"/>
      <c r="KCJ2" s="546"/>
      <c r="KCK2" s="539"/>
      <c r="KCL2" s="545"/>
      <c r="KCM2" s="545"/>
      <c r="KCN2" s="546"/>
      <c r="KCO2" s="539"/>
      <c r="KCP2" s="545"/>
      <c r="KCQ2" s="545"/>
      <c r="KCR2" s="546"/>
      <c r="KCS2" s="539"/>
      <c r="KCT2" s="545"/>
      <c r="KCU2" s="545"/>
      <c r="KCV2" s="546"/>
      <c r="KCW2" s="539"/>
      <c r="KCX2" s="545"/>
      <c r="KCY2" s="545"/>
      <c r="KCZ2" s="546"/>
      <c r="KDA2" s="539"/>
      <c r="KDB2" s="545"/>
      <c r="KDC2" s="545"/>
      <c r="KDD2" s="546"/>
      <c r="KDE2" s="539"/>
      <c r="KDF2" s="545"/>
      <c r="KDG2" s="545"/>
      <c r="KDH2" s="546"/>
      <c r="KDI2" s="539"/>
      <c r="KDJ2" s="545"/>
      <c r="KDK2" s="545"/>
      <c r="KDL2" s="546"/>
      <c r="KDM2" s="539"/>
      <c r="KDN2" s="545"/>
      <c r="KDO2" s="545"/>
      <c r="KDP2" s="546"/>
      <c r="KDQ2" s="539"/>
      <c r="KDR2" s="545"/>
      <c r="KDS2" s="545"/>
      <c r="KDT2" s="546"/>
      <c r="KDU2" s="539"/>
      <c r="KDV2" s="545"/>
      <c r="KDW2" s="545"/>
      <c r="KDX2" s="546"/>
      <c r="KDY2" s="539"/>
      <c r="KDZ2" s="545"/>
      <c r="KEA2" s="545"/>
      <c r="KEB2" s="546"/>
      <c r="KEC2" s="539"/>
      <c r="KED2" s="545"/>
      <c r="KEE2" s="545"/>
      <c r="KEF2" s="546"/>
      <c r="KEG2" s="539"/>
      <c r="KEH2" s="545"/>
      <c r="KEI2" s="545"/>
      <c r="KEJ2" s="546"/>
      <c r="KEK2" s="539"/>
      <c r="KEL2" s="545"/>
      <c r="KEM2" s="545"/>
      <c r="KEN2" s="546"/>
      <c r="KEO2" s="539"/>
      <c r="KEP2" s="545"/>
      <c r="KEQ2" s="545"/>
      <c r="KER2" s="546"/>
      <c r="KES2" s="539"/>
      <c r="KET2" s="545"/>
      <c r="KEU2" s="545"/>
      <c r="KEV2" s="546"/>
      <c r="KEW2" s="539"/>
      <c r="KEX2" s="545"/>
      <c r="KEY2" s="545"/>
      <c r="KEZ2" s="546"/>
      <c r="KFA2" s="539"/>
      <c r="KFB2" s="545"/>
      <c r="KFC2" s="545"/>
      <c r="KFD2" s="546"/>
      <c r="KFE2" s="539"/>
      <c r="KFF2" s="545"/>
      <c r="KFG2" s="545"/>
      <c r="KFH2" s="546"/>
      <c r="KFI2" s="539"/>
      <c r="KFJ2" s="545"/>
      <c r="KFK2" s="545"/>
      <c r="KFL2" s="546"/>
      <c r="KFM2" s="539"/>
      <c r="KFN2" s="545"/>
      <c r="KFO2" s="545"/>
      <c r="KFP2" s="546"/>
      <c r="KFQ2" s="539"/>
      <c r="KFR2" s="545"/>
      <c r="KFS2" s="545"/>
      <c r="KFT2" s="546"/>
      <c r="KFU2" s="539"/>
      <c r="KFV2" s="545"/>
      <c r="KFW2" s="545"/>
      <c r="KFX2" s="546"/>
      <c r="KFY2" s="539"/>
      <c r="KFZ2" s="545"/>
      <c r="KGA2" s="545"/>
      <c r="KGB2" s="546"/>
      <c r="KGC2" s="539"/>
      <c r="KGD2" s="545"/>
      <c r="KGE2" s="545"/>
      <c r="KGF2" s="546"/>
      <c r="KGG2" s="539"/>
      <c r="KGH2" s="545"/>
      <c r="KGI2" s="545"/>
      <c r="KGJ2" s="546"/>
      <c r="KGK2" s="539"/>
      <c r="KGL2" s="545"/>
      <c r="KGM2" s="545"/>
      <c r="KGN2" s="546"/>
      <c r="KGO2" s="539"/>
      <c r="KGP2" s="545"/>
      <c r="KGQ2" s="545"/>
      <c r="KGR2" s="546"/>
      <c r="KGS2" s="539"/>
      <c r="KGT2" s="545"/>
      <c r="KGU2" s="545"/>
      <c r="KGV2" s="546"/>
      <c r="KGW2" s="539"/>
      <c r="KGX2" s="545"/>
      <c r="KGY2" s="545"/>
      <c r="KGZ2" s="546"/>
      <c r="KHA2" s="539"/>
      <c r="KHB2" s="545"/>
      <c r="KHC2" s="545"/>
      <c r="KHD2" s="546"/>
      <c r="KHE2" s="539"/>
      <c r="KHF2" s="545"/>
      <c r="KHG2" s="545"/>
      <c r="KHH2" s="546"/>
      <c r="KHI2" s="539"/>
      <c r="KHJ2" s="545"/>
      <c r="KHK2" s="545"/>
      <c r="KHL2" s="546"/>
      <c r="KHM2" s="539"/>
      <c r="KHN2" s="545"/>
      <c r="KHO2" s="545"/>
      <c r="KHP2" s="546"/>
      <c r="KHQ2" s="539"/>
      <c r="KHR2" s="545"/>
      <c r="KHS2" s="545"/>
      <c r="KHT2" s="546"/>
      <c r="KHU2" s="539"/>
      <c r="KHV2" s="545"/>
      <c r="KHW2" s="545"/>
      <c r="KHX2" s="546"/>
      <c r="KHY2" s="539"/>
      <c r="KHZ2" s="545"/>
      <c r="KIA2" s="545"/>
      <c r="KIB2" s="546"/>
      <c r="KIC2" s="539"/>
      <c r="KID2" s="545"/>
      <c r="KIE2" s="545"/>
      <c r="KIF2" s="546"/>
      <c r="KIG2" s="539"/>
      <c r="KIH2" s="545"/>
      <c r="KII2" s="545"/>
      <c r="KIJ2" s="546"/>
      <c r="KIK2" s="539"/>
      <c r="KIL2" s="545"/>
      <c r="KIM2" s="545"/>
      <c r="KIN2" s="546"/>
      <c r="KIO2" s="539"/>
      <c r="KIP2" s="545"/>
      <c r="KIQ2" s="545"/>
      <c r="KIR2" s="546"/>
      <c r="KIS2" s="539"/>
      <c r="KIT2" s="545"/>
      <c r="KIU2" s="545"/>
      <c r="KIV2" s="546"/>
      <c r="KIW2" s="539"/>
      <c r="KIX2" s="545"/>
      <c r="KIY2" s="545"/>
      <c r="KIZ2" s="546"/>
      <c r="KJA2" s="539"/>
      <c r="KJB2" s="545"/>
      <c r="KJC2" s="545"/>
      <c r="KJD2" s="546"/>
      <c r="KJE2" s="539"/>
      <c r="KJF2" s="545"/>
      <c r="KJG2" s="545"/>
      <c r="KJH2" s="546"/>
      <c r="KJI2" s="539"/>
      <c r="KJJ2" s="545"/>
      <c r="KJK2" s="545"/>
      <c r="KJL2" s="546"/>
      <c r="KJM2" s="539"/>
      <c r="KJN2" s="545"/>
      <c r="KJO2" s="545"/>
      <c r="KJP2" s="546"/>
      <c r="KJQ2" s="539"/>
      <c r="KJR2" s="545"/>
      <c r="KJS2" s="545"/>
      <c r="KJT2" s="546"/>
      <c r="KJU2" s="539"/>
      <c r="KJV2" s="545"/>
      <c r="KJW2" s="545"/>
      <c r="KJX2" s="546"/>
      <c r="KJY2" s="539"/>
      <c r="KJZ2" s="545"/>
      <c r="KKA2" s="545"/>
      <c r="KKB2" s="546"/>
      <c r="KKC2" s="539"/>
      <c r="KKD2" s="545"/>
      <c r="KKE2" s="545"/>
      <c r="KKF2" s="546"/>
      <c r="KKG2" s="539"/>
      <c r="KKH2" s="545"/>
      <c r="KKI2" s="545"/>
      <c r="KKJ2" s="546"/>
      <c r="KKK2" s="539"/>
      <c r="KKL2" s="545"/>
      <c r="KKM2" s="545"/>
      <c r="KKN2" s="546"/>
      <c r="KKO2" s="539"/>
      <c r="KKP2" s="545"/>
      <c r="KKQ2" s="545"/>
      <c r="KKR2" s="546"/>
      <c r="KKS2" s="539"/>
      <c r="KKT2" s="545"/>
      <c r="KKU2" s="545"/>
      <c r="KKV2" s="546"/>
      <c r="KKW2" s="539"/>
      <c r="KKX2" s="545"/>
      <c r="KKY2" s="545"/>
      <c r="KKZ2" s="546"/>
      <c r="KLA2" s="539"/>
      <c r="KLB2" s="545"/>
      <c r="KLC2" s="545"/>
      <c r="KLD2" s="546"/>
      <c r="KLE2" s="539"/>
      <c r="KLF2" s="545"/>
      <c r="KLG2" s="545"/>
      <c r="KLH2" s="546"/>
      <c r="KLI2" s="539"/>
      <c r="KLJ2" s="545"/>
      <c r="KLK2" s="545"/>
      <c r="KLL2" s="546"/>
      <c r="KLM2" s="539"/>
      <c r="KLN2" s="545"/>
      <c r="KLO2" s="545"/>
      <c r="KLP2" s="546"/>
      <c r="KLQ2" s="539"/>
      <c r="KLR2" s="545"/>
      <c r="KLS2" s="545"/>
      <c r="KLT2" s="546"/>
      <c r="KLU2" s="539"/>
      <c r="KLV2" s="545"/>
      <c r="KLW2" s="545"/>
      <c r="KLX2" s="546"/>
      <c r="KLY2" s="539"/>
      <c r="KLZ2" s="545"/>
      <c r="KMA2" s="545"/>
      <c r="KMB2" s="546"/>
      <c r="KMC2" s="539"/>
      <c r="KMD2" s="545"/>
      <c r="KME2" s="545"/>
      <c r="KMF2" s="546"/>
      <c r="KMG2" s="539"/>
      <c r="KMH2" s="545"/>
      <c r="KMI2" s="545"/>
      <c r="KMJ2" s="546"/>
      <c r="KMK2" s="539"/>
      <c r="KML2" s="545"/>
      <c r="KMM2" s="545"/>
      <c r="KMN2" s="546"/>
      <c r="KMO2" s="539"/>
      <c r="KMP2" s="545"/>
      <c r="KMQ2" s="545"/>
      <c r="KMR2" s="546"/>
      <c r="KMS2" s="539"/>
      <c r="KMT2" s="545"/>
      <c r="KMU2" s="545"/>
      <c r="KMV2" s="546"/>
      <c r="KMW2" s="539"/>
      <c r="KMX2" s="545"/>
      <c r="KMY2" s="545"/>
      <c r="KMZ2" s="546"/>
      <c r="KNA2" s="539"/>
      <c r="KNB2" s="545"/>
      <c r="KNC2" s="545"/>
      <c r="KND2" s="546"/>
      <c r="KNE2" s="539"/>
      <c r="KNF2" s="545"/>
      <c r="KNG2" s="545"/>
      <c r="KNH2" s="546"/>
      <c r="KNI2" s="539"/>
      <c r="KNJ2" s="545"/>
      <c r="KNK2" s="545"/>
      <c r="KNL2" s="546"/>
      <c r="KNM2" s="539"/>
      <c r="KNN2" s="545"/>
      <c r="KNO2" s="545"/>
      <c r="KNP2" s="546"/>
      <c r="KNQ2" s="539"/>
      <c r="KNR2" s="545"/>
      <c r="KNS2" s="545"/>
      <c r="KNT2" s="546"/>
      <c r="KNU2" s="539"/>
      <c r="KNV2" s="545"/>
      <c r="KNW2" s="545"/>
      <c r="KNX2" s="546"/>
      <c r="KNY2" s="539"/>
      <c r="KNZ2" s="545"/>
      <c r="KOA2" s="545"/>
      <c r="KOB2" s="546"/>
      <c r="KOC2" s="539"/>
      <c r="KOD2" s="545"/>
      <c r="KOE2" s="545"/>
      <c r="KOF2" s="546"/>
      <c r="KOG2" s="539"/>
      <c r="KOH2" s="545"/>
      <c r="KOI2" s="545"/>
      <c r="KOJ2" s="546"/>
      <c r="KOK2" s="539"/>
      <c r="KOL2" s="545"/>
      <c r="KOM2" s="545"/>
      <c r="KON2" s="546"/>
      <c r="KOO2" s="539"/>
      <c r="KOP2" s="545"/>
      <c r="KOQ2" s="545"/>
      <c r="KOR2" s="546"/>
      <c r="KOS2" s="539"/>
      <c r="KOT2" s="545"/>
      <c r="KOU2" s="545"/>
      <c r="KOV2" s="546"/>
      <c r="KOW2" s="539"/>
      <c r="KOX2" s="545"/>
      <c r="KOY2" s="545"/>
      <c r="KOZ2" s="546"/>
      <c r="KPA2" s="539"/>
      <c r="KPB2" s="545"/>
      <c r="KPC2" s="545"/>
      <c r="KPD2" s="546"/>
      <c r="KPE2" s="539"/>
      <c r="KPF2" s="545"/>
      <c r="KPG2" s="545"/>
      <c r="KPH2" s="546"/>
      <c r="KPI2" s="539"/>
      <c r="KPJ2" s="545"/>
      <c r="KPK2" s="545"/>
      <c r="KPL2" s="546"/>
      <c r="KPM2" s="539"/>
      <c r="KPN2" s="545"/>
      <c r="KPO2" s="545"/>
      <c r="KPP2" s="546"/>
      <c r="KPQ2" s="539"/>
      <c r="KPR2" s="545"/>
      <c r="KPS2" s="545"/>
      <c r="KPT2" s="546"/>
      <c r="KPU2" s="539"/>
      <c r="KPV2" s="545"/>
      <c r="KPW2" s="545"/>
      <c r="KPX2" s="546"/>
      <c r="KPY2" s="539"/>
      <c r="KPZ2" s="545"/>
      <c r="KQA2" s="545"/>
      <c r="KQB2" s="546"/>
      <c r="KQC2" s="539"/>
      <c r="KQD2" s="545"/>
      <c r="KQE2" s="545"/>
      <c r="KQF2" s="546"/>
      <c r="KQG2" s="539"/>
      <c r="KQH2" s="545"/>
      <c r="KQI2" s="545"/>
      <c r="KQJ2" s="546"/>
      <c r="KQK2" s="539"/>
      <c r="KQL2" s="545"/>
      <c r="KQM2" s="545"/>
      <c r="KQN2" s="546"/>
      <c r="KQO2" s="539"/>
      <c r="KQP2" s="545"/>
      <c r="KQQ2" s="545"/>
      <c r="KQR2" s="546"/>
      <c r="KQS2" s="539"/>
      <c r="KQT2" s="545"/>
      <c r="KQU2" s="545"/>
      <c r="KQV2" s="546"/>
      <c r="KQW2" s="539"/>
      <c r="KQX2" s="545"/>
      <c r="KQY2" s="545"/>
      <c r="KQZ2" s="546"/>
      <c r="KRA2" s="539"/>
      <c r="KRB2" s="545"/>
      <c r="KRC2" s="545"/>
      <c r="KRD2" s="546"/>
      <c r="KRE2" s="539"/>
      <c r="KRF2" s="545"/>
      <c r="KRG2" s="545"/>
      <c r="KRH2" s="546"/>
      <c r="KRI2" s="539"/>
      <c r="KRJ2" s="545"/>
      <c r="KRK2" s="545"/>
      <c r="KRL2" s="546"/>
      <c r="KRM2" s="539"/>
      <c r="KRN2" s="545"/>
      <c r="KRO2" s="545"/>
      <c r="KRP2" s="546"/>
      <c r="KRQ2" s="539"/>
      <c r="KRR2" s="545"/>
      <c r="KRS2" s="545"/>
      <c r="KRT2" s="546"/>
      <c r="KRU2" s="539"/>
      <c r="KRV2" s="545"/>
      <c r="KRW2" s="545"/>
      <c r="KRX2" s="546"/>
      <c r="KRY2" s="539"/>
      <c r="KRZ2" s="545"/>
      <c r="KSA2" s="545"/>
      <c r="KSB2" s="546"/>
      <c r="KSC2" s="539"/>
      <c r="KSD2" s="545"/>
      <c r="KSE2" s="545"/>
      <c r="KSF2" s="546"/>
      <c r="KSG2" s="539"/>
      <c r="KSH2" s="545"/>
      <c r="KSI2" s="545"/>
      <c r="KSJ2" s="546"/>
      <c r="KSK2" s="539"/>
      <c r="KSL2" s="545"/>
      <c r="KSM2" s="545"/>
      <c r="KSN2" s="546"/>
      <c r="KSO2" s="539"/>
      <c r="KSP2" s="545"/>
      <c r="KSQ2" s="545"/>
      <c r="KSR2" s="546"/>
      <c r="KSS2" s="539"/>
      <c r="KST2" s="545"/>
      <c r="KSU2" s="545"/>
      <c r="KSV2" s="546"/>
      <c r="KSW2" s="539"/>
      <c r="KSX2" s="545"/>
      <c r="KSY2" s="545"/>
      <c r="KSZ2" s="546"/>
      <c r="KTA2" s="539"/>
      <c r="KTB2" s="545"/>
      <c r="KTC2" s="545"/>
      <c r="KTD2" s="546"/>
      <c r="KTE2" s="539"/>
      <c r="KTF2" s="545"/>
      <c r="KTG2" s="545"/>
      <c r="KTH2" s="546"/>
      <c r="KTI2" s="539"/>
      <c r="KTJ2" s="545"/>
      <c r="KTK2" s="545"/>
      <c r="KTL2" s="546"/>
      <c r="KTM2" s="539"/>
      <c r="KTN2" s="545"/>
      <c r="KTO2" s="545"/>
      <c r="KTP2" s="546"/>
      <c r="KTQ2" s="539"/>
      <c r="KTR2" s="545"/>
      <c r="KTS2" s="545"/>
      <c r="KTT2" s="546"/>
      <c r="KTU2" s="539"/>
      <c r="KTV2" s="545"/>
      <c r="KTW2" s="545"/>
      <c r="KTX2" s="546"/>
      <c r="KTY2" s="539"/>
      <c r="KTZ2" s="545"/>
      <c r="KUA2" s="545"/>
      <c r="KUB2" s="546"/>
      <c r="KUC2" s="539"/>
      <c r="KUD2" s="545"/>
      <c r="KUE2" s="545"/>
      <c r="KUF2" s="546"/>
      <c r="KUG2" s="539"/>
      <c r="KUH2" s="545"/>
      <c r="KUI2" s="545"/>
      <c r="KUJ2" s="546"/>
      <c r="KUK2" s="539"/>
      <c r="KUL2" s="545"/>
      <c r="KUM2" s="545"/>
      <c r="KUN2" s="546"/>
      <c r="KUO2" s="539"/>
      <c r="KUP2" s="545"/>
      <c r="KUQ2" s="545"/>
      <c r="KUR2" s="546"/>
      <c r="KUS2" s="539"/>
      <c r="KUT2" s="545"/>
      <c r="KUU2" s="545"/>
      <c r="KUV2" s="546"/>
      <c r="KUW2" s="539"/>
      <c r="KUX2" s="545"/>
      <c r="KUY2" s="545"/>
      <c r="KUZ2" s="546"/>
      <c r="KVA2" s="539"/>
      <c r="KVB2" s="545"/>
      <c r="KVC2" s="545"/>
      <c r="KVD2" s="546"/>
      <c r="KVE2" s="539"/>
      <c r="KVF2" s="545"/>
      <c r="KVG2" s="545"/>
      <c r="KVH2" s="546"/>
      <c r="KVI2" s="539"/>
      <c r="KVJ2" s="545"/>
      <c r="KVK2" s="545"/>
      <c r="KVL2" s="546"/>
      <c r="KVM2" s="539"/>
      <c r="KVN2" s="545"/>
      <c r="KVO2" s="545"/>
      <c r="KVP2" s="546"/>
      <c r="KVQ2" s="539"/>
      <c r="KVR2" s="545"/>
      <c r="KVS2" s="545"/>
      <c r="KVT2" s="546"/>
      <c r="KVU2" s="539"/>
      <c r="KVV2" s="545"/>
      <c r="KVW2" s="545"/>
      <c r="KVX2" s="546"/>
      <c r="KVY2" s="539"/>
      <c r="KVZ2" s="545"/>
      <c r="KWA2" s="545"/>
      <c r="KWB2" s="546"/>
      <c r="KWC2" s="539"/>
      <c r="KWD2" s="545"/>
      <c r="KWE2" s="545"/>
      <c r="KWF2" s="546"/>
      <c r="KWG2" s="539"/>
      <c r="KWH2" s="545"/>
      <c r="KWI2" s="545"/>
      <c r="KWJ2" s="546"/>
      <c r="KWK2" s="539"/>
      <c r="KWL2" s="545"/>
      <c r="KWM2" s="545"/>
      <c r="KWN2" s="546"/>
      <c r="KWO2" s="539"/>
      <c r="KWP2" s="545"/>
      <c r="KWQ2" s="545"/>
      <c r="KWR2" s="546"/>
      <c r="KWS2" s="539"/>
      <c r="KWT2" s="545"/>
      <c r="KWU2" s="545"/>
      <c r="KWV2" s="546"/>
      <c r="KWW2" s="539"/>
      <c r="KWX2" s="545"/>
      <c r="KWY2" s="545"/>
      <c r="KWZ2" s="546"/>
      <c r="KXA2" s="539"/>
      <c r="KXB2" s="545"/>
      <c r="KXC2" s="545"/>
      <c r="KXD2" s="546"/>
      <c r="KXE2" s="539"/>
      <c r="KXF2" s="545"/>
      <c r="KXG2" s="545"/>
      <c r="KXH2" s="546"/>
      <c r="KXI2" s="539"/>
      <c r="KXJ2" s="545"/>
      <c r="KXK2" s="545"/>
      <c r="KXL2" s="546"/>
      <c r="KXM2" s="539"/>
      <c r="KXN2" s="545"/>
      <c r="KXO2" s="545"/>
      <c r="KXP2" s="546"/>
      <c r="KXQ2" s="539"/>
      <c r="KXR2" s="545"/>
      <c r="KXS2" s="545"/>
      <c r="KXT2" s="546"/>
      <c r="KXU2" s="539"/>
      <c r="KXV2" s="545"/>
      <c r="KXW2" s="545"/>
      <c r="KXX2" s="546"/>
      <c r="KXY2" s="539"/>
      <c r="KXZ2" s="545"/>
      <c r="KYA2" s="545"/>
      <c r="KYB2" s="546"/>
      <c r="KYC2" s="539"/>
      <c r="KYD2" s="545"/>
      <c r="KYE2" s="545"/>
      <c r="KYF2" s="546"/>
      <c r="KYG2" s="539"/>
      <c r="KYH2" s="545"/>
      <c r="KYI2" s="545"/>
      <c r="KYJ2" s="546"/>
      <c r="KYK2" s="539"/>
      <c r="KYL2" s="545"/>
      <c r="KYM2" s="545"/>
      <c r="KYN2" s="546"/>
      <c r="KYO2" s="539"/>
      <c r="KYP2" s="545"/>
      <c r="KYQ2" s="545"/>
      <c r="KYR2" s="546"/>
      <c r="KYS2" s="539"/>
      <c r="KYT2" s="545"/>
      <c r="KYU2" s="545"/>
      <c r="KYV2" s="546"/>
      <c r="KYW2" s="539"/>
      <c r="KYX2" s="545"/>
      <c r="KYY2" s="545"/>
      <c r="KYZ2" s="546"/>
      <c r="KZA2" s="539"/>
      <c r="KZB2" s="545"/>
      <c r="KZC2" s="545"/>
      <c r="KZD2" s="546"/>
      <c r="KZE2" s="539"/>
      <c r="KZF2" s="545"/>
      <c r="KZG2" s="545"/>
      <c r="KZH2" s="546"/>
      <c r="KZI2" s="539"/>
      <c r="KZJ2" s="545"/>
      <c r="KZK2" s="545"/>
      <c r="KZL2" s="546"/>
      <c r="KZM2" s="539"/>
      <c r="KZN2" s="545"/>
      <c r="KZO2" s="545"/>
      <c r="KZP2" s="546"/>
      <c r="KZQ2" s="539"/>
      <c r="KZR2" s="545"/>
      <c r="KZS2" s="545"/>
      <c r="KZT2" s="546"/>
      <c r="KZU2" s="539"/>
      <c r="KZV2" s="545"/>
      <c r="KZW2" s="545"/>
      <c r="KZX2" s="546"/>
      <c r="KZY2" s="539"/>
      <c r="KZZ2" s="545"/>
      <c r="LAA2" s="545"/>
      <c r="LAB2" s="546"/>
      <c r="LAC2" s="539"/>
      <c r="LAD2" s="545"/>
      <c r="LAE2" s="545"/>
      <c r="LAF2" s="546"/>
      <c r="LAG2" s="539"/>
      <c r="LAH2" s="545"/>
      <c r="LAI2" s="545"/>
      <c r="LAJ2" s="546"/>
      <c r="LAK2" s="539"/>
      <c r="LAL2" s="545"/>
      <c r="LAM2" s="545"/>
      <c r="LAN2" s="546"/>
      <c r="LAO2" s="539"/>
      <c r="LAP2" s="545"/>
      <c r="LAQ2" s="545"/>
      <c r="LAR2" s="546"/>
      <c r="LAS2" s="539"/>
      <c r="LAT2" s="545"/>
      <c r="LAU2" s="545"/>
      <c r="LAV2" s="546"/>
      <c r="LAW2" s="539"/>
      <c r="LAX2" s="545"/>
      <c r="LAY2" s="545"/>
      <c r="LAZ2" s="546"/>
      <c r="LBA2" s="539"/>
      <c r="LBB2" s="545"/>
      <c r="LBC2" s="545"/>
      <c r="LBD2" s="546"/>
      <c r="LBE2" s="539"/>
      <c r="LBF2" s="545"/>
      <c r="LBG2" s="545"/>
      <c r="LBH2" s="546"/>
      <c r="LBI2" s="539"/>
      <c r="LBJ2" s="545"/>
      <c r="LBK2" s="545"/>
      <c r="LBL2" s="546"/>
      <c r="LBM2" s="539"/>
      <c r="LBN2" s="545"/>
      <c r="LBO2" s="545"/>
      <c r="LBP2" s="546"/>
      <c r="LBQ2" s="539"/>
      <c r="LBR2" s="545"/>
      <c r="LBS2" s="545"/>
      <c r="LBT2" s="546"/>
      <c r="LBU2" s="539"/>
      <c r="LBV2" s="545"/>
      <c r="LBW2" s="545"/>
      <c r="LBX2" s="546"/>
      <c r="LBY2" s="539"/>
      <c r="LBZ2" s="545"/>
      <c r="LCA2" s="545"/>
      <c r="LCB2" s="546"/>
      <c r="LCC2" s="539"/>
      <c r="LCD2" s="545"/>
      <c r="LCE2" s="545"/>
      <c r="LCF2" s="546"/>
      <c r="LCG2" s="539"/>
      <c r="LCH2" s="545"/>
      <c r="LCI2" s="545"/>
      <c r="LCJ2" s="546"/>
      <c r="LCK2" s="539"/>
      <c r="LCL2" s="545"/>
      <c r="LCM2" s="545"/>
      <c r="LCN2" s="546"/>
      <c r="LCO2" s="539"/>
      <c r="LCP2" s="545"/>
      <c r="LCQ2" s="545"/>
      <c r="LCR2" s="546"/>
      <c r="LCS2" s="539"/>
      <c r="LCT2" s="545"/>
      <c r="LCU2" s="545"/>
      <c r="LCV2" s="546"/>
      <c r="LCW2" s="539"/>
      <c r="LCX2" s="545"/>
      <c r="LCY2" s="545"/>
      <c r="LCZ2" s="546"/>
      <c r="LDA2" s="539"/>
      <c r="LDB2" s="545"/>
      <c r="LDC2" s="545"/>
      <c r="LDD2" s="546"/>
      <c r="LDE2" s="539"/>
      <c r="LDF2" s="545"/>
      <c r="LDG2" s="545"/>
      <c r="LDH2" s="546"/>
      <c r="LDI2" s="539"/>
      <c r="LDJ2" s="545"/>
      <c r="LDK2" s="545"/>
      <c r="LDL2" s="546"/>
      <c r="LDM2" s="539"/>
      <c r="LDN2" s="545"/>
      <c r="LDO2" s="545"/>
      <c r="LDP2" s="546"/>
      <c r="LDQ2" s="539"/>
      <c r="LDR2" s="545"/>
      <c r="LDS2" s="545"/>
      <c r="LDT2" s="546"/>
      <c r="LDU2" s="539"/>
      <c r="LDV2" s="545"/>
      <c r="LDW2" s="545"/>
      <c r="LDX2" s="546"/>
      <c r="LDY2" s="539"/>
      <c r="LDZ2" s="545"/>
      <c r="LEA2" s="545"/>
      <c r="LEB2" s="546"/>
      <c r="LEC2" s="539"/>
      <c r="LED2" s="545"/>
      <c r="LEE2" s="545"/>
      <c r="LEF2" s="546"/>
      <c r="LEG2" s="539"/>
      <c r="LEH2" s="545"/>
      <c r="LEI2" s="545"/>
      <c r="LEJ2" s="546"/>
      <c r="LEK2" s="539"/>
      <c r="LEL2" s="545"/>
      <c r="LEM2" s="545"/>
      <c r="LEN2" s="546"/>
      <c r="LEO2" s="539"/>
      <c r="LEP2" s="545"/>
      <c r="LEQ2" s="545"/>
      <c r="LER2" s="546"/>
      <c r="LES2" s="539"/>
      <c r="LET2" s="545"/>
      <c r="LEU2" s="545"/>
      <c r="LEV2" s="546"/>
      <c r="LEW2" s="539"/>
      <c r="LEX2" s="545"/>
      <c r="LEY2" s="545"/>
      <c r="LEZ2" s="546"/>
      <c r="LFA2" s="539"/>
      <c r="LFB2" s="545"/>
      <c r="LFC2" s="545"/>
      <c r="LFD2" s="546"/>
      <c r="LFE2" s="539"/>
      <c r="LFF2" s="545"/>
      <c r="LFG2" s="545"/>
      <c r="LFH2" s="546"/>
      <c r="LFI2" s="539"/>
      <c r="LFJ2" s="545"/>
      <c r="LFK2" s="545"/>
      <c r="LFL2" s="546"/>
      <c r="LFM2" s="539"/>
      <c r="LFN2" s="545"/>
      <c r="LFO2" s="545"/>
      <c r="LFP2" s="546"/>
      <c r="LFQ2" s="539"/>
      <c r="LFR2" s="545"/>
      <c r="LFS2" s="545"/>
      <c r="LFT2" s="546"/>
      <c r="LFU2" s="539"/>
      <c r="LFV2" s="545"/>
      <c r="LFW2" s="545"/>
      <c r="LFX2" s="546"/>
      <c r="LFY2" s="539"/>
      <c r="LFZ2" s="545"/>
      <c r="LGA2" s="545"/>
      <c r="LGB2" s="546"/>
      <c r="LGC2" s="539"/>
      <c r="LGD2" s="545"/>
      <c r="LGE2" s="545"/>
      <c r="LGF2" s="546"/>
      <c r="LGG2" s="539"/>
      <c r="LGH2" s="545"/>
      <c r="LGI2" s="545"/>
      <c r="LGJ2" s="546"/>
      <c r="LGK2" s="539"/>
      <c r="LGL2" s="545"/>
      <c r="LGM2" s="545"/>
      <c r="LGN2" s="546"/>
      <c r="LGO2" s="539"/>
      <c r="LGP2" s="545"/>
      <c r="LGQ2" s="545"/>
      <c r="LGR2" s="546"/>
      <c r="LGS2" s="539"/>
      <c r="LGT2" s="545"/>
      <c r="LGU2" s="545"/>
      <c r="LGV2" s="546"/>
      <c r="LGW2" s="539"/>
      <c r="LGX2" s="545"/>
      <c r="LGY2" s="545"/>
      <c r="LGZ2" s="546"/>
      <c r="LHA2" s="539"/>
      <c r="LHB2" s="545"/>
      <c r="LHC2" s="545"/>
      <c r="LHD2" s="546"/>
      <c r="LHE2" s="539"/>
      <c r="LHF2" s="545"/>
      <c r="LHG2" s="545"/>
      <c r="LHH2" s="546"/>
      <c r="LHI2" s="539"/>
      <c r="LHJ2" s="545"/>
      <c r="LHK2" s="545"/>
      <c r="LHL2" s="546"/>
      <c r="LHM2" s="539"/>
      <c r="LHN2" s="545"/>
      <c r="LHO2" s="545"/>
      <c r="LHP2" s="546"/>
      <c r="LHQ2" s="539"/>
      <c r="LHR2" s="545"/>
      <c r="LHS2" s="545"/>
      <c r="LHT2" s="546"/>
      <c r="LHU2" s="539"/>
      <c r="LHV2" s="545"/>
      <c r="LHW2" s="545"/>
      <c r="LHX2" s="546"/>
      <c r="LHY2" s="539"/>
      <c r="LHZ2" s="545"/>
      <c r="LIA2" s="545"/>
      <c r="LIB2" s="546"/>
      <c r="LIC2" s="539"/>
      <c r="LID2" s="545"/>
      <c r="LIE2" s="545"/>
      <c r="LIF2" s="546"/>
      <c r="LIG2" s="539"/>
      <c r="LIH2" s="545"/>
      <c r="LII2" s="545"/>
      <c r="LIJ2" s="546"/>
      <c r="LIK2" s="539"/>
      <c r="LIL2" s="545"/>
      <c r="LIM2" s="545"/>
      <c r="LIN2" s="546"/>
      <c r="LIO2" s="539"/>
      <c r="LIP2" s="545"/>
      <c r="LIQ2" s="545"/>
      <c r="LIR2" s="546"/>
      <c r="LIS2" s="539"/>
      <c r="LIT2" s="545"/>
      <c r="LIU2" s="545"/>
      <c r="LIV2" s="546"/>
      <c r="LIW2" s="539"/>
      <c r="LIX2" s="545"/>
      <c r="LIY2" s="545"/>
      <c r="LIZ2" s="546"/>
      <c r="LJA2" s="539"/>
      <c r="LJB2" s="545"/>
      <c r="LJC2" s="545"/>
      <c r="LJD2" s="546"/>
      <c r="LJE2" s="539"/>
      <c r="LJF2" s="545"/>
      <c r="LJG2" s="545"/>
      <c r="LJH2" s="546"/>
      <c r="LJI2" s="539"/>
      <c r="LJJ2" s="545"/>
      <c r="LJK2" s="545"/>
      <c r="LJL2" s="546"/>
      <c r="LJM2" s="539"/>
      <c r="LJN2" s="545"/>
      <c r="LJO2" s="545"/>
      <c r="LJP2" s="546"/>
      <c r="LJQ2" s="539"/>
      <c r="LJR2" s="545"/>
      <c r="LJS2" s="545"/>
      <c r="LJT2" s="546"/>
      <c r="LJU2" s="539"/>
      <c r="LJV2" s="545"/>
      <c r="LJW2" s="545"/>
      <c r="LJX2" s="546"/>
      <c r="LJY2" s="539"/>
      <c r="LJZ2" s="545"/>
      <c r="LKA2" s="545"/>
      <c r="LKB2" s="546"/>
      <c r="LKC2" s="539"/>
      <c r="LKD2" s="545"/>
      <c r="LKE2" s="545"/>
      <c r="LKF2" s="546"/>
      <c r="LKG2" s="539"/>
      <c r="LKH2" s="545"/>
      <c r="LKI2" s="545"/>
      <c r="LKJ2" s="546"/>
      <c r="LKK2" s="539"/>
      <c r="LKL2" s="545"/>
      <c r="LKM2" s="545"/>
      <c r="LKN2" s="546"/>
      <c r="LKO2" s="539"/>
      <c r="LKP2" s="545"/>
      <c r="LKQ2" s="545"/>
      <c r="LKR2" s="546"/>
      <c r="LKS2" s="539"/>
      <c r="LKT2" s="545"/>
      <c r="LKU2" s="545"/>
      <c r="LKV2" s="546"/>
      <c r="LKW2" s="539"/>
      <c r="LKX2" s="545"/>
      <c r="LKY2" s="545"/>
      <c r="LKZ2" s="546"/>
      <c r="LLA2" s="539"/>
      <c r="LLB2" s="545"/>
      <c r="LLC2" s="545"/>
      <c r="LLD2" s="546"/>
      <c r="LLE2" s="539"/>
      <c r="LLF2" s="545"/>
      <c r="LLG2" s="545"/>
      <c r="LLH2" s="546"/>
      <c r="LLI2" s="539"/>
      <c r="LLJ2" s="545"/>
      <c r="LLK2" s="545"/>
      <c r="LLL2" s="546"/>
      <c r="LLM2" s="539"/>
      <c r="LLN2" s="545"/>
      <c r="LLO2" s="545"/>
      <c r="LLP2" s="546"/>
      <c r="LLQ2" s="539"/>
      <c r="LLR2" s="545"/>
      <c r="LLS2" s="545"/>
      <c r="LLT2" s="546"/>
      <c r="LLU2" s="539"/>
      <c r="LLV2" s="545"/>
      <c r="LLW2" s="545"/>
      <c r="LLX2" s="546"/>
      <c r="LLY2" s="539"/>
      <c r="LLZ2" s="545"/>
      <c r="LMA2" s="545"/>
      <c r="LMB2" s="546"/>
      <c r="LMC2" s="539"/>
      <c r="LMD2" s="545"/>
      <c r="LME2" s="545"/>
      <c r="LMF2" s="546"/>
      <c r="LMG2" s="539"/>
      <c r="LMH2" s="545"/>
      <c r="LMI2" s="545"/>
      <c r="LMJ2" s="546"/>
      <c r="LMK2" s="539"/>
      <c r="LML2" s="545"/>
      <c r="LMM2" s="545"/>
      <c r="LMN2" s="546"/>
      <c r="LMO2" s="539"/>
      <c r="LMP2" s="545"/>
      <c r="LMQ2" s="545"/>
      <c r="LMR2" s="546"/>
      <c r="LMS2" s="539"/>
      <c r="LMT2" s="545"/>
      <c r="LMU2" s="545"/>
      <c r="LMV2" s="546"/>
      <c r="LMW2" s="539"/>
      <c r="LMX2" s="545"/>
      <c r="LMY2" s="545"/>
      <c r="LMZ2" s="546"/>
      <c r="LNA2" s="539"/>
      <c r="LNB2" s="545"/>
      <c r="LNC2" s="545"/>
      <c r="LND2" s="546"/>
      <c r="LNE2" s="539"/>
      <c r="LNF2" s="545"/>
      <c r="LNG2" s="545"/>
      <c r="LNH2" s="546"/>
      <c r="LNI2" s="539"/>
      <c r="LNJ2" s="545"/>
      <c r="LNK2" s="545"/>
      <c r="LNL2" s="546"/>
      <c r="LNM2" s="539"/>
      <c r="LNN2" s="545"/>
      <c r="LNO2" s="545"/>
      <c r="LNP2" s="546"/>
      <c r="LNQ2" s="539"/>
      <c r="LNR2" s="545"/>
      <c r="LNS2" s="545"/>
      <c r="LNT2" s="546"/>
      <c r="LNU2" s="539"/>
      <c r="LNV2" s="545"/>
      <c r="LNW2" s="545"/>
      <c r="LNX2" s="546"/>
      <c r="LNY2" s="539"/>
      <c r="LNZ2" s="545"/>
      <c r="LOA2" s="545"/>
      <c r="LOB2" s="546"/>
      <c r="LOC2" s="539"/>
      <c r="LOD2" s="545"/>
      <c r="LOE2" s="545"/>
      <c r="LOF2" s="546"/>
      <c r="LOG2" s="539"/>
      <c r="LOH2" s="545"/>
      <c r="LOI2" s="545"/>
      <c r="LOJ2" s="546"/>
      <c r="LOK2" s="539"/>
      <c r="LOL2" s="545"/>
      <c r="LOM2" s="545"/>
      <c r="LON2" s="546"/>
      <c r="LOO2" s="539"/>
      <c r="LOP2" s="545"/>
      <c r="LOQ2" s="545"/>
      <c r="LOR2" s="546"/>
      <c r="LOS2" s="539"/>
      <c r="LOT2" s="545"/>
      <c r="LOU2" s="545"/>
      <c r="LOV2" s="546"/>
      <c r="LOW2" s="539"/>
      <c r="LOX2" s="545"/>
      <c r="LOY2" s="545"/>
      <c r="LOZ2" s="546"/>
      <c r="LPA2" s="539"/>
      <c r="LPB2" s="545"/>
      <c r="LPC2" s="545"/>
      <c r="LPD2" s="546"/>
      <c r="LPE2" s="539"/>
      <c r="LPF2" s="545"/>
      <c r="LPG2" s="545"/>
      <c r="LPH2" s="546"/>
      <c r="LPI2" s="539"/>
      <c r="LPJ2" s="545"/>
      <c r="LPK2" s="545"/>
      <c r="LPL2" s="546"/>
      <c r="LPM2" s="539"/>
      <c r="LPN2" s="545"/>
      <c r="LPO2" s="545"/>
      <c r="LPP2" s="546"/>
      <c r="LPQ2" s="539"/>
      <c r="LPR2" s="545"/>
      <c r="LPS2" s="545"/>
      <c r="LPT2" s="546"/>
      <c r="LPU2" s="539"/>
      <c r="LPV2" s="545"/>
      <c r="LPW2" s="545"/>
      <c r="LPX2" s="546"/>
      <c r="LPY2" s="539"/>
      <c r="LPZ2" s="545"/>
      <c r="LQA2" s="545"/>
      <c r="LQB2" s="546"/>
      <c r="LQC2" s="539"/>
      <c r="LQD2" s="545"/>
      <c r="LQE2" s="545"/>
      <c r="LQF2" s="546"/>
      <c r="LQG2" s="539"/>
      <c r="LQH2" s="545"/>
      <c r="LQI2" s="545"/>
      <c r="LQJ2" s="546"/>
      <c r="LQK2" s="539"/>
      <c r="LQL2" s="545"/>
      <c r="LQM2" s="545"/>
      <c r="LQN2" s="546"/>
      <c r="LQO2" s="539"/>
      <c r="LQP2" s="545"/>
      <c r="LQQ2" s="545"/>
      <c r="LQR2" s="546"/>
      <c r="LQS2" s="539"/>
      <c r="LQT2" s="545"/>
      <c r="LQU2" s="545"/>
      <c r="LQV2" s="546"/>
      <c r="LQW2" s="539"/>
      <c r="LQX2" s="545"/>
      <c r="LQY2" s="545"/>
      <c r="LQZ2" s="546"/>
      <c r="LRA2" s="539"/>
      <c r="LRB2" s="545"/>
      <c r="LRC2" s="545"/>
      <c r="LRD2" s="546"/>
      <c r="LRE2" s="539"/>
      <c r="LRF2" s="545"/>
      <c r="LRG2" s="545"/>
      <c r="LRH2" s="546"/>
      <c r="LRI2" s="539"/>
      <c r="LRJ2" s="545"/>
      <c r="LRK2" s="545"/>
      <c r="LRL2" s="546"/>
      <c r="LRM2" s="539"/>
      <c r="LRN2" s="545"/>
      <c r="LRO2" s="545"/>
      <c r="LRP2" s="546"/>
      <c r="LRQ2" s="539"/>
      <c r="LRR2" s="545"/>
      <c r="LRS2" s="545"/>
      <c r="LRT2" s="546"/>
      <c r="LRU2" s="539"/>
      <c r="LRV2" s="545"/>
      <c r="LRW2" s="545"/>
      <c r="LRX2" s="546"/>
      <c r="LRY2" s="539"/>
      <c r="LRZ2" s="545"/>
      <c r="LSA2" s="545"/>
      <c r="LSB2" s="546"/>
      <c r="LSC2" s="539"/>
      <c r="LSD2" s="545"/>
      <c r="LSE2" s="545"/>
      <c r="LSF2" s="546"/>
      <c r="LSG2" s="539"/>
      <c r="LSH2" s="545"/>
      <c r="LSI2" s="545"/>
      <c r="LSJ2" s="546"/>
      <c r="LSK2" s="539"/>
      <c r="LSL2" s="545"/>
      <c r="LSM2" s="545"/>
      <c r="LSN2" s="546"/>
      <c r="LSO2" s="539"/>
      <c r="LSP2" s="545"/>
      <c r="LSQ2" s="545"/>
      <c r="LSR2" s="546"/>
      <c r="LSS2" s="539"/>
      <c r="LST2" s="545"/>
      <c r="LSU2" s="545"/>
      <c r="LSV2" s="546"/>
      <c r="LSW2" s="539"/>
      <c r="LSX2" s="545"/>
      <c r="LSY2" s="545"/>
      <c r="LSZ2" s="546"/>
      <c r="LTA2" s="539"/>
      <c r="LTB2" s="545"/>
      <c r="LTC2" s="545"/>
      <c r="LTD2" s="546"/>
      <c r="LTE2" s="539"/>
      <c r="LTF2" s="545"/>
      <c r="LTG2" s="545"/>
      <c r="LTH2" s="546"/>
      <c r="LTI2" s="539"/>
      <c r="LTJ2" s="545"/>
      <c r="LTK2" s="545"/>
      <c r="LTL2" s="546"/>
      <c r="LTM2" s="539"/>
      <c r="LTN2" s="545"/>
      <c r="LTO2" s="545"/>
      <c r="LTP2" s="546"/>
      <c r="LTQ2" s="539"/>
      <c r="LTR2" s="545"/>
      <c r="LTS2" s="545"/>
      <c r="LTT2" s="546"/>
      <c r="LTU2" s="539"/>
      <c r="LTV2" s="545"/>
      <c r="LTW2" s="545"/>
      <c r="LTX2" s="546"/>
      <c r="LTY2" s="539"/>
      <c r="LTZ2" s="545"/>
      <c r="LUA2" s="545"/>
      <c r="LUB2" s="546"/>
      <c r="LUC2" s="539"/>
      <c r="LUD2" s="545"/>
      <c r="LUE2" s="545"/>
      <c r="LUF2" s="546"/>
      <c r="LUG2" s="539"/>
      <c r="LUH2" s="545"/>
      <c r="LUI2" s="545"/>
      <c r="LUJ2" s="546"/>
      <c r="LUK2" s="539"/>
      <c r="LUL2" s="545"/>
      <c r="LUM2" s="545"/>
      <c r="LUN2" s="546"/>
      <c r="LUO2" s="539"/>
      <c r="LUP2" s="545"/>
      <c r="LUQ2" s="545"/>
      <c r="LUR2" s="546"/>
      <c r="LUS2" s="539"/>
      <c r="LUT2" s="545"/>
      <c r="LUU2" s="545"/>
      <c r="LUV2" s="546"/>
      <c r="LUW2" s="539"/>
      <c r="LUX2" s="545"/>
      <c r="LUY2" s="545"/>
      <c r="LUZ2" s="546"/>
      <c r="LVA2" s="539"/>
      <c r="LVB2" s="545"/>
      <c r="LVC2" s="545"/>
      <c r="LVD2" s="546"/>
      <c r="LVE2" s="539"/>
      <c r="LVF2" s="545"/>
      <c r="LVG2" s="545"/>
      <c r="LVH2" s="546"/>
      <c r="LVI2" s="539"/>
      <c r="LVJ2" s="545"/>
      <c r="LVK2" s="545"/>
      <c r="LVL2" s="546"/>
      <c r="LVM2" s="539"/>
      <c r="LVN2" s="545"/>
      <c r="LVO2" s="545"/>
      <c r="LVP2" s="546"/>
      <c r="LVQ2" s="539"/>
      <c r="LVR2" s="545"/>
      <c r="LVS2" s="545"/>
      <c r="LVT2" s="546"/>
      <c r="LVU2" s="539"/>
      <c r="LVV2" s="545"/>
      <c r="LVW2" s="545"/>
      <c r="LVX2" s="546"/>
      <c r="LVY2" s="539"/>
      <c r="LVZ2" s="545"/>
      <c r="LWA2" s="545"/>
      <c r="LWB2" s="546"/>
      <c r="LWC2" s="539"/>
      <c r="LWD2" s="545"/>
      <c r="LWE2" s="545"/>
      <c r="LWF2" s="546"/>
      <c r="LWG2" s="539"/>
      <c r="LWH2" s="545"/>
      <c r="LWI2" s="545"/>
      <c r="LWJ2" s="546"/>
      <c r="LWK2" s="539"/>
      <c r="LWL2" s="545"/>
      <c r="LWM2" s="545"/>
      <c r="LWN2" s="546"/>
      <c r="LWO2" s="539"/>
      <c r="LWP2" s="545"/>
      <c r="LWQ2" s="545"/>
      <c r="LWR2" s="546"/>
      <c r="LWS2" s="539"/>
      <c r="LWT2" s="545"/>
      <c r="LWU2" s="545"/>
      <c r="LWV2" s="546"/>
      <c r="LWW2" s="539"/>
      <c r="LWX2" s="545"/>
      <c r="LWY2" s="545"/>
      <c r="LWZ2" s="546"/>
      <c r="LXA2" s="539"/>
      <c r="LXB2" s="545"/>
      <c r="LXC2" s="545"/>
      <c r="LXD2" s="546"/>
      <c r="LXE2" s="539"/>
      <c r="LXF2" s="545"/>
      <c r="LXG2" s="545"/>
      <c r="LXH2" s="546"/>
      <c r="LXI2" s="539"/>
      <c r="LXJ2" s="545"/>
      <c r="LXK2" s="545"/>
      <c r="LXL2" s="546"/>
      <c r="LXM2" s="539"/>
      <c r="LXN2" s="545"/>
      <c r="LXO2" s="545"/>
      <c r="LXP2" s="546"/>
      <c r="LXQ2" s="539"/>
      <c r="LXR2" s="545"/>
      <c r="LXS2" s="545"/>
      <c r="LXT2" s="546"/>
      <c r="LXU2" s="539"/>
      <c r="LXV2" s="545"/>
      <c r="LXW2" s="545"/>
      <c r="LXX2" s="546"/>
      <c r="LXY2" s="539"/>
      <c r="LXZ2" s="545"/>
      <c r="LYA2" s="545"/>
      <c r="LYB2" s="546"/>
      <c r="LYC2" s="539"/>
      <c r="LYD2" s="545"/>
      <c r="LYE2" s="545"/>
      <c r="LYF2" s="546"/>
      <c r="LYG2" s="539"/>
      <c r="LYH2" s="545"/>
      <c r="LYI2" s="545"/>
      <c r="LYJ2" s="546"/>
      <c r="LYK2" s="539"/>
      <c r="LYL2" s="545"/>
      <c r="LYM2" s="545"/>
      <c r="LYN2" s="546"/>
      <c r="LYO2" s="539"/>
      <c r="LYP2" s="545"/>
      <c r="LYQ2" s="545"/>
      <c r="LYR2" s="546"/>
      <c r="LYS2" s="539"/>
      <c r="LYT2" s="545"/>
      <c r="LYU2" s="545"/>
      <c r="LYV2" s="546"/>
      <c r="LYW2" s="539"/>
      <c r="LYX2" s="545"/>
      <c r="LYY2" s="545"/>
      <c r="LYZ2" s="546"/>
      <c r="LZA2" s="539"/>
      <c r="LZB2" s="545"/>
      <c r="LZC2" s="545"/>
      <c r="LZD2" s="546"/>
      <c r="LZE2" s="539"/>
      <c r="LZF2" s="545"/>
      <c r="LZG2" s="545"/>
      <c r="LZH2" s="546"/>
      <c r="LZI2" s="539"/>
      <c r="LZJ2" s="545"/>
      <c r="LZK2" s="545"/>
      <c r="LZL2" s="546"/>
      <c r="LZM2" s="539"/>
      <c r="LZN2" s="545"/>
      <c r="LZO2" s="545"/>
      <c r="LZP2" s="546"/>
      <c r="LZQ2" s="539"/>
      <c r="LZR2" s="545"/>
      <c r="LZS2" s="545"/>
      <c r="LZT2" s="546"/>
      <c r="LZU2" s="539"/>
      <c r="LZV2" s="545"/>
      <c r="LZW2" s="545"/>
      <c r="LZX2" s="546"/>
      <c r="LZY2" s="539"/>
      <c r="LZZ2" s="545"/>
      <c r="MAA2" s="545"/>
      <c r="MAB2" s="546"/>
      <c r="MAC2" s="539"/>
      <c r="MAD2" s="545"/>
      <c r="MAE2" s="545"/>
      <c r="MAF2" s="546"/>
      <c r="MAG2" s="539"/>
      <c r="MAH2" s="545"/>
      <c r="MAI2" s="545"/>
      <c r="MAJ2" s="546"/>
      <c r="MAK2" s="539"/>
      <c r="MAL2" s="545"/>
      <c r="MAM2" s="545"/>
      <c r="MAN2" s="546"/>
      <c r="MAO2" s="539"/>
      <c r="MAP2" s="545"/>
      <c r="MAQ2" s="545"/>
      <c r="MAR2" s="546"/>
      <c r="MAS2" s="539"/>
      <c r="MAT2" s="545"/>
      <c r="MAU2" s="545"/>
      <c r="MAV2" s="546"/>
      <c r="MAW2" s="539"/>
      <c r="MAX2" s="545"/>
      <c r="MAY2" s="545"/>
      <c r="MAZ2" s="546"/>
      <c r="MBA2" s="539"/>
      <c r="MBB2" s="545"/>
      <c r="MBC2" s="545"/>
      <c r="MBD2" s="546"/>
      <c r="MBE2" s="539"/>
      <c r="MBF2" s="545"/>
      <c r="MBG2" s="545"/>
      <c r="MBH2" s="546"/>
      <c r="MBI2" s="539"/>
      <c r="MBJ2" s="545"/>
      <c r="MBK2" s="545"/>
      <c r="MBL2" s="546"/>
      <c r="MBM2" s="539"/>
      <c r="MBN2" s="545"/>
      <c r="MBO2" s="545"/>
      <c r="MBP2" s="546"/>
      <c r="MBQ2" s="539"/>
      <c r="MBR2" s="545"/>
      <c r="MBS2" s="545"/>
      <c r="MBT2" s="546"/>
      <c r="MBU2" s="539"/>
      <c r="MBV2" s="545"/>
      <c r="MBW2" s="545"/>
      <c r="MBX2" s="546"/>
      <c r="MBY2" s="539"/>
      <c r="MBZ2" s="545"/>
      <c r="MCA2" s="545"/>
      <c r="MCB2" s="546"/>
      <c r="MCC2" s="539"/>
      <c r="MCD2" s="545"/>
      <c r="MCE2" s="545"/>
      <c r="MCF2" s="546"/>
      <c r="MCG2" s="539"/>
      <c r="MCH2" s="545"/>
      <c r="MCI2" s="545"/>
      <c r="MCJ2" s="546"/>
      <c r="MCK2" s="539"/>
      <c r="MCL2" s="545"/>
      <c r="MCM2" s="545"/>
      <c r="MCN2" s="546"/>
      <c r="MCO2" s="539"/>
      <c r="MCP2" s="545"/>
      <c r="MCQ2" s="545"/>
      <c r="MCR2" s="546"/>
      <c r="MCS2" s="539"/>
      <c r="MCT2" s="545"/>
      <c r="MCU2" s="545"/>
      <c r="MCV2" s="546"/>
      <c r="MCW2" s="539"/>
      <c r="MCX2" s="545"/>
      <c r="MCY2" s="545"/>
      <c r="MCZ2" s="546"/>
      <c r="MDA2" s="539"/>
      <c r="MDB2" s="545"/>
      <c r="MDC2" s="545"/>
      <c r="MDD2" s="546"/>
      <c r="MDE2" s="539"/>
      <c r="MDF2" s="545"/>
      <c r="MDG2" s="545"/>
      <c r="MDH2" s="546"/>
      <c r="MDI2" s="539"/>
      <c r="MDJ2" s="545"/>
      <c r="MDK2" s="545"/>
      <c r="MDL2" s="546"/>
      <c r="MDM2" s="539"/>
      <c r="MDN2" s="545"/>
      <c r="MDO2" s="545"/>
      <c r="MDP2" s="546"/>
      <c r="MDQ2" s="539"/>
      <c r="MDR2" s="545"/>
      <c r="MDS2" s="545"/>
      <c r="MDT2" s="546"/>
      <c r="MDU2" s="539"/>
      <c r="MDV2" s="545"/>
      <c r="MDW2" s="545"/>
      <c r="MDX2" s="546"/>
      <c r="MDY2" s="539"/>
      <c r="MDZ2" s="545"/>
      <c r="MEA2" s="545"/>
      <c r="MEB2" s="546"/>
      <c r="MEC2" s="539"/>
      <c r="MED2" s="545"/>
      <c r="MEE2" s="545"/>
      <c r="MEF2" s="546"/>
      <c r="MEG2" s="539"/>
      <c r="MEH2" s="545"/>
      <c r="MEI2" s="545"/>
      <c r="MEJ2" s="546"/>
      <c r="MEK2" s="539"/>
      <c r="MEL2" s="545"/>
      <c r="MEM2" s="545"/>
      <c r="MEN2" s="546"/>
      <c r="MEO2" s="539"/>
      <c r="MEP2" s="545"/>
      <c r="MEQ2" s="545"/>
      <c r="MER2" s="546"/>
      <c r="MES2" s="539"/>
      <c r="MET2" s="545"/>
      <c r="MEU2" s="545"/>
      <c r="MEV2" s="546"/>
      <c r="MEW2" s="539"/>
      <c r="MEX2" s="545"/>
      <c r="MEY2" s="545"/>
      <c r="MEZ2" s="546"/>
      <c r="MFA2" s="539"/>
      <c r="MFB2" s="545"/>
      <c r="MFC2" s="545"/>
      <c r="MFD2" s="546"/>
      <c r="MFE2" s="539"/>
      <c r="MFF2" s="545"/>
      <c r="MFG2" s="545"/>
      <c r="MFH2" s="546"/>
      <c r="MFI2" s="539"/>
      <c r="MFJ2" s="545"/>
      <c r="MFK2" s="545"/>
      <c r="MFL2" s="546"/>
      <c r="MFM2" s="539"/>
      <c r="MFN2" s="545"/>
      <c r="MFO2" s="545"/>
      <c r="MFP2" s="546"/>
      <c r="MFQ2" s="539"/>
      <c r="MFR2" s="545"/>
      <c r="MFS2" s="545"/>
      <c r="MFT2" s="546"/>
      <c r="MFU2" s="539"/>
      <c r="MFV2" s="545"/>
      <c r="MFW2" s="545"/>
      <c r="MFX2" s="546"/>
      <c r="MFY2" s="539"/>
      <c r="MFZ2" s="545"/>
      <c r="MGA2" s="545"/>
      <c r="MGB2" s="546"/>
      <c r="MGC2" s="539"/>
      <c r="MGD2" s="545"/>
      <c r="MGE2" s="545"/>
      <c r="MGF2" s="546"/>
      <c r="MGG2" s="539"/>
      <c r="MGH2" s="545"/>
      <c r="MGI2" s="545"/>
      <c r="MGJ2" s="546"/>
      <c r="MGK2" s="539"/>
      <c r="MGL2" s="545"/>
      <c r="MGM2" s="545"/>
      <c r="MGN2" s="546"/>
      <c r="MGO2" s="539"/>
      <c r="MGP2" s="545"/>
      <c r="MGQ2" s="545"/>
      <c r="MGR2" s="546"/>
      <c r="MGS2" s="539"/>
      <c r="MGT2" s="545"/>
      <c r="MGU2" s="545"/>
      <c r="MGV2" s="546"/>
      <c r="MGW2" s="539"/>
      <c r="MGX2" s="545"/>
      <c r="MGY2" s="545"/>
      <c r="MGZ2" s="546"/>
      <c r="MHA2" s="539"/>
      <c r="MHB2" s="545"/>
      <c r="MHC2" s="545"/>
      <c r="MHD2" s="546"/>
      <c r="MHE2" s="539"/>
      <c r="MHF2" s="545"/>
      <c r="MHG2" s="545"/>
      <c r="MHH2" s="546"/>
      <c r="MHI2" s="539"/>
      <c r="MHJ2" s="545"/>
      <c r="MHK2" s="545"/>
      <c r="MHL2" s="546"/>
      <c r="MHM2" s="539"/>
      <c r="MHN2" s="545"/>
      <c r="MHO2" s="545"/>
      <c r="MHP2" s="546"/>
      <c r="MHQ2" s="539"/>
      <c r="MHR2" s="545"/>
      <c r="MHS2" s="545"/>
      <c r="MHT2" s="546"/>
      <c r="MHU2" s="539"/>
      <c r="MHV2" s="545"/>
      <c r="MHW2" s="545"/>
      <c r="MHX2" s="546"/>
      <c r="MHY2" s="539"/>
      <c r="MHZ2" s="545"/>
      <c r="MIA2" s="545"/>
      <c r="MIB2" s="546"/>
      <c r="MIC2" s="539"/>
      <c r="MID2" s="545"/>
      <c r="MIE2" s="545"/>
      <c r="MIF2" s="546"/>
      <c r="MIG2" s="539"/>
      <c r="MIH2" s="545"/>
      <c r="MII2" s="545"/>
      <c r="MIJ2" s="546"/>
      <c r="MIK2" s="539"/>
      <c r="MIL2" s="545"/>
      <c r="MIM2" s="545"/>
      <c r="MIN2" s="546"/>
      <c r="MIO2" s="539"/>
      <c r="MIP2" s="545"/>
      <c r="MIQ2" s="545"/>
      <c r="MIR2" s="546"/>
      <c r="MIS2" s="539"/>
      <c r="MIT2" s="545"/>
      <c r="MIU2" s="545"/>
      <c r="MIV2" s="546"/>
      <c r="MIW2" s="539"/>
      <c r="MIX2" s="545"/>
      <c r="MIY2" s="545"/>
      <c r="MIZ2" s="546"/>
      <c r="MJA2" s="539"/>
      <c r="MJB2" s="545"/>
      <c r="MJC2" s="545"/>
      <c r="MJD2" s="546"/>
      <c r="MJE2" s="539"/>
      <c r="MJF2" s="545"/>
      <c r="MJG2" s="545"/>
      <c r="MJH2" s="546"/>
      <c r="MJI2" s="539"/>
      <c r="MJJ2" s="545"/>
      <c r="MJK2" s="545"/>
      <c r="MJL2" s="546"/>
      <c r="MJM2" s="539"/>
      <c r="MJN2" s="545"/>
      <c r="MJO2" s="545"/>
      <c r="MJP2" s="546"/>
      <c r="MJQ2" s="539"/>
      <c r="MJR2" s="545"/>
      <c r="MJS2" s="545"/>
      <c r="MJT2" s="546"/>
      <c r="MJU2" s="539"/>
      <c r="MJV2" s="545"/>
      <c r="MJW2" s="545"/>
      <c r="MJX2" s="546"/>
      <c r="MJY2" s="539"/>
      <c r="MJZ2" s="545"/>
      <c r="MKA2" s="545"/>
      <c r="MKB2" s="546"/>
      <c r="MKC2" s="539"/>
      <c r="MKD2" s="545"/>
      <c r="MKE2" s="545"/>
      <c r="MKF2" s="546"/>
      <c r="MKG2" s="539"/>
      <c r="MKH2" s="545"/>
      <c r="MKI2" s="545"/>
      <c r="MKJ2" s="546"/>
      <c r="MKK2" s="539"/>
      <c r="MKL2" s="545"/>
      <c r="MKM2" s="545"/>
      <c r="MKN2" s="546"/>
      <c r="MKO2" s="539"/>
      <c r="MKP2" s="545"/>
      <c r="MKQ2" s="545"/>
      <c r="MKR2" s="546"/>
      <c r="MKS2" s="539"/>
      <c r="MKT2" s="545"/>
      <c r="MKU2" s="545"/>
      <c r="MKV2" s="546"/>
      <c r="MKW2" s="539"/>
      <c r="MKX2" s="545"/>
      <c r="MKY2" s="545"/>
      <c r="MKZ2" s="546"/>
      <c r="MLA2" s="539"/>
      <c r="MLB2" s="545"/>
      <c r="MLC2" s="545"/>
      <c r="MLD2" s="546"/>
      <c r="MLE2" s="539"/>
      <c r="MLF2" s="545"/>
      <c r="MLG2" s="545"/>
      <c r="MLH2" s="546"/>
      <c r="MLI2" s="539"/>
      <c r="MLJ2" s="545"/>
      <c r="MLK2" s="545"/>
      <c r="MLL2" s="546"/>
      <c r="MLM2" s="539"/>
      <c r="MLN2" s="545"/>
      <c r="MLO2" s="545"/>
      <c r="MLP2" s="546"/>
      <c r="MLQ2" s="539"/>
      <c r="MLR2" s="545"/>
      <c r="MLS2" s="545"/>
      <c r="MLT2" s="546"/>
      <c r="MLU2" s="539"/>
      <c r="MLV2" s="545"/>
      <c r="MLW2" s="545"/>
      <c r="MLX2" s="546"/>
      <c r="MLY2" s="539"/>
      <c r="MLZ2" s="545"/>
      <c r="MMA2" s="545"/>
      <c r="MMB2" s="546"/>
      <c r="MMC2" s="539"/>
      <c r="MMD2" s="545"/>
      <c r="MME2" s="545"/>
      <c r="MMF2" s="546"/>
      <c r="MMG2" s="539"/>
      <c r="MMH2" s="545"/>
      <c r="MMI2" s="545"/>
      <c r="MMJ2" s="546"/>
      <c r="MMK2" s="539"/>
      <c r="MML2" s="545"/>
      <c r="MMM2" s="545"/>
      <c r="MMN2" s="546"/>
      <c r="MMO2" s="539"/>
      <c r="MMP2" s="545"/>
      <c r="MMQ2" s="545"/>
      <c r="MMR2" s="546"/>
      <c r="MMS2" s="539"/>
      <c r="MMT2" s="545"/>
      <c r="MMU2" s="545"/>
      <c r="MMV2" s="546"/>
      <c r="MMW2" s="539"/>
      <c r="MMX2" s="545"/>
      <c r="MMY2" s="545"/>
      <c r="MMZ2" s="546"/>
      <c r="MNA2" s="539"/>
      <c r="MNB2" s="545"/>
      <c r="MNC2" s="545"/>
      <c r="MND2" s="546"/>
      <c r="MNE2" s="539"/>
      <c r="MNF2" s="545"/>
      <c r="MNG2" s="545"/>
      <c r="MNH2" s="546"/>
      <c r="MNI2" s="539"/>
      <c r="MNJ2" s="545"/>
      <c r="MNK2" s="545"/>
      <c r="MNL2" s="546"/>
      <c r="MNM2" s="539"/>
      <c r="MNN2" s="545"/>
      <c r="MNO2" s="545"/>
      <c r="MNP2" s="546"/>
      <c r="MNQ2" s="539"/>
      <c r="MNR2" s="545"/>
      <c r="MNS2" s="545"/>
      <c r="MNT2" s="546"/>
      <c r="MNU2" s="539"/>
      <c r="MNV2" s="545"/>
      <c r="MNW2" s="545"/>
      <c r="MNX2" s="546"/>
      <c r="MNY2" s="539"/>
      <c r="MNZ2" s="545"/>
      <c r="MOA2" s="545"/>
      <c r="MOB2" s="546"/>
      <c r="MOC2" s="539"/>
      <c r="MOD2" s="545"/>
      <c r="MOE2" s="545"/>
      <c r="MOF2" s="546"/>
      <c r="MOG2" s="539"/>
      <c r="MOH2" s="545"/>
      <c r="MOI2" s="545"/>
      <c r="MOJ2" s="546"/>
      <c r="MOK2" s="539"/>
      <c r="MOL2" s="545"/>
      <c r="MOM2" s="545"/>
      <c r="MON2" s="546"/>
      <c r="MOO2" s="539"/>
      <c r="MOP2" s="545"/>
      <c r="MOQ2" s="545"/>
      <c r="MOR2" s="546"/>
      <c r="MOS2" s="539"/>
      <c r="MOT2" s="545"/>
      <c r="MOU2" s="545"/>
      <c r="MOV2" s="546"/>
      <c r="MOW2" s="539"/>
      <c r="MOX2" s="545"/>
      <c r="MOY2" s="545"/>
      <c r="MOZ2" s="546"/>
      <c r="MPA2" s="539"/>
      <c r="MPB2" s="545"/>
      <c r="MPC2" s="545"/>
      <c r="MPD2" s="546"/>
      <c r="MPE2" s="539"/>
      <c r="MPF2" s="545"/>
      <c r="MPG2" s="545"/>
      <c r="MPH2" s="546"/>
      <c r="MPI2" s="539"/>
      <c r="MPJ2" s="545"/>
      <c r="MPK2" s="545"/>
      <c r="MPL2" s="546"/>
      <c r="MPM2" s="539"/>
      <c r="MPN2" s="545"/>
      <c r="MPO2" s="545"/>
      <c r="MPP2" s="546"/>
      <c r="MPQ2" s="539"/>
      <c r="MPR2" s="545"/>
      <c r="MPS2" s="545"/>
      <c r="MPT2" s="546"/>
      <c r="MPU2" s="539"/>
      <c r="MPV2" s="545"/>
      <c r="MPW2" s="545"/>
      <c r="MPX2" s="546"/>
      <c r="MPY2" s="539"/>
      <c r="MPZ2" s="545"/>
      <c r="MQA2" s="545"/>
      <c r="MQB2" s="546"/>
      <c r="MQC2" s="539"/>
      <c r="MQD2" s="545"/>
      <c r="MQE2" s="545"/>
      <c r="MQF2" s="546"/>
      <c r="MQG2" s="539"/>
      <c r="MQH2" s="545"/>
      <c r="MQI2" s="545"/>
      <c r="MQJ2" s="546"/>
      <c r="MQK2" s="539"/>
      <c r="MQL2" s="545"/>
      <c r="MQM2" s="545"/>
      <c r="MQN2" s="546"/>
      <c r="MQO2" s="539"/>
      <c r="MQP2" s="545"/>
      <c r="MQQ2" s="545"/>
      <c r="MQR2" s="546"/>
      <c r="MQS2" s="539"/>
      <c r="MQT2" s="545"/>
      <c r="MQU2" s="545"/>
      <c r="MQV2" s="546"/>
      <c r="MQW2" s="539"/>
      <c r="MQX2" s="545"/>
      <c r="MQY2" s="545"/>
      <c r="MQZ2" s="546"/>
      <c r="MRA2" s="539"/>
      <c r="MRB2" s="545"/>
      <c r="MRC2" s="545"/>
      <c r="MRD2" s="546"/>
      <c r="MRE2" s="539"/>
      <c r="MRF2" s="545"/>
      <c r="MRG2" s="545"/>
      <c r="MRH2" s="546"/>
      <c r="MRI2" s="539"/>
      <c r="MRJ2" s="545"/>
      <c r="MRK2" s="545"/>
      <c r="MRL2" s="546"/>
      <c r="MRM2" s="539"/>
      <c r="MRN2" s="545"/>
      <c r="MRO2" s="545"/>
      <c r="MRP2" s="546"/>
      <c r="MRQ2" s="539"/>
      <c r="MRR2" s="545"/>
      <c r="MRS2" s="545"/>
      <c r="MRT2" s="546"/>
      <c r="MRU2" s="539"/>
      <c r="MRV2" s="545"/>
      <c r="MRW2" s="545"/>
      <c r="MRX2" s="546"/>
      <c r="MRY2" s="539"/>
      <c r="MRZ2" s="545"/>
      <c r="MSA2" s="545"/>
      <c r="MSB2" s="546"/>
      <c r="MSC2" s="539"/>
      <c r="MSD2" s="545"/>
      <c r="MSE2" s="545"/>
      <c r="MSF2" s="546"/>
      <c r="MSG2" s="539"/>
      <c r="MSH2" s="545"/>
      <c r="MSI2" s="545"/>
      <c r="MSJ2" s="546"/>
      <c r="MSK2" s="539"/>
      <c r="MSL2" s="545"/>
      <c r="MSM2" s="545"/>
      <c r="MSN2" s="546"/>
      <c r="MSO2" s="539"/>
      <c r="MSP2" s="545"/>
      <c r="MSQ2" s="545"/>
      <c r="MSR2" s="546"/>
      <c r="MSS2" s="539"/>
      <c r="MST2" s="545"/>
      <c r="MSU2" s="545"/>
      <c r="MSV2" s="546"/>
      <c r="MSW2" s="539"/>
      <c r="MSX2" s="545"/>
      <c r="MSY2" s="545"/>
      <c r="MSZ2" s="546"/>
      <c r="MTA2" s="539"/>
      <c r="MTB2" s="545"/>
      <c r="MTC2" s="545"/>
      <c r="MTD2" s="546"/>
      <c r="MTE2" s="539"/>
      <c r="MTF2" s="545"/>
      <c r="MTG2" s="545"/>
      <c r="MTH2" s="546"/>
      <c r="MTI2" s="539"/>
      <c r="MTJ2" s="545"/>
      <c r="MTK2" s="545"/>
      <c r="MTL2" s="546"/>
      <c r="MTM2" s="539"/>
      <c r="MTN2" s="545"/>
      <c r="MTO2" s="545"/>
      <c r="MTP2" s="546"/>
      <c r="MTQ2" s="539"/>
      <c r="MTR2" s="545"/>
      <c r="MTS2" s="545"/>
      <c r="MTT2" s="546"/>
      <c r="MTU2" s="539"/>
      <c r="MTV2" s="545"/>
      <c r="MTW2" s="545"/>
      <c r="MTX2" s="546"/>
      <c r="MTY2" s="539"/>
      <c r="MTZ2" s="545"/>
      <c r="MUA2" s="545"/>
      <c r="MUB2" s="546"/>
      <c r="MUC2" s="539"/>
      <c r="MUD2" s="545"/>
      <c r="MUE2" s="545"/>
      <c r="MUF2" s="546"/>
      <c r="MUG2" s="539"/>
      <c r="MUH2" s="545"/>
      <c r="MUI2" s="545"/>
      <c r="MUJ2" s="546"/>
      <c r="MUK2" s="539"/>
      <c r="MUL2" s="545"/>
      <c r="MUM2" s="545"/>
      <c r="MUN2" s="546"/>
      <c r="MUO2" s="539"/>
      <c r="MUP2" s="545"/>
      <c r="MUQ2" s="545"/>
      <c r="MUR2" s="546"/>
      <c r="MUS2" s="539"/>
      <c r="MUT2" s="545"/>
      <c r="MUU2" s="545"/>
      <c r="MUV2" s="546"/>
      <c r="MUW2" s="539"/>
      <c r="MUX2" s="545"/>
      <c r="MUY2" s="545"/>
      <c r="MUZ2" s="546"/>
      <c r="MVA2" s="539"/>
      <c r="MVB2" s="545"/>
      <c r="MVC2" s="545"/>
      <c r="MVD2" s="546"/>
      <c r="MVE2" s="539"/>
      <c r="MVF2" s="545"/>
      <c r="MVG2" s="545"/>
      <c r="MVH2" s="546"/>
      <c r="MVI2" s="539"/>
      <c r="MVJ2" s="545"/>
      <c r="MVK2" s="545"/>
      <c r="MVL2" s="546"/>
      <c r="MVM2" s="539"/>
      <c r="MVN2" s="545"/>
      <c r="MVO2" s="545"/>
      <c r="MVP2" s="546"/>
      <c r="MVQ2" s="539"/>
      <c r="MVR2" s="545"/>
      <c r="MVS2" s="545"/>
      <c r="MVT2" s="546"/>
      <c r="MVU2" s="539"/>
      <c r="MVV2" s="545"/>
      <c r="MVW2" s="545"/>
      <c r="MVX2" s="546"/>
      <c r="MVY2" s="539"/>
      <c r="MVZ2" s="545"/>
      <c r="MWA2" s="545"/>
      <c r="MWB2" s="546"/>
      <c r="MWC2" s="539"/>
      <c r="MWD2" s="545"/>
      <c r="MWE2" s="545"/>
      <c r="MWF2" s="546"/>
      <c r="MWG2" s="539"/>
      <c r="MWH2" s="545"/>
      <c r="MWI2" s="545"/>
      <c r="MWJ2" s="546"/>
      <c r="MWK2" s="539"/>
      <c r="MWL2" s="545"/>
      <c r="MWM2" s="545"/>
      <c r="MWN2" s="546"/>
      <c r="MWO2" s="539"/>
      <c r="MWP2" s="545"/>
      <c r="MWQ2" s="545"/>
      <c r="MWR2" s="546"/>
      <c r="MWS2" s="539"/>
      <c r="MWT2" s="545"/>
      <c r="MWU2" s="545"/>
      <c r="MWV2" s="546"/>
      <c r="MWW2" s="539"/>
      <c r="MWX2" s="545"/>
      <c r="MWY2" s="545"/>
      <c r="MWZ2" s="546"/>
      <c r="MXA2" s="539"/>
      <c r="MXB2" s="545"/>
      <c r="MXC2" s="545"/>
      <c r="MXD2" s="546"/>
      <c r="MXE2" s="539"/>
      <c r="MXF2" s="545"/>
      <c r="MXG2" s="545"/>
      <c r="MXH2" s="546"/>
      <c r="MXI2" s="539"/>
      <c r="MXJ2" s="545"/>
      <c r="MXK2" s="545"/>
      <c r="MXL2" s="546"/>
      <c r="MXM2" s="539"/>
      <c r="MXN2" s="545"/>
      <c r="MXO2" s="545"/>
      <c r="MXP2" s="546"/>
      <c r="MXQ2" s="539"/>
      <c r="MXR2" s="545"/>
      <c r="MXS2" s="545"/>
      <c r="MXT2" s="546"/>
      <c r="MXU2" s="539"/>
      <c r="MXV2" s="545"/>
      <c r="MXW2" s="545"/>
      <c r="MXX2" s="546"/>
      <c r="MXY2" s="539"/>
      <c r="MXZ2" s="545"/>
      <c r="MYA2" s="545"/>
      <c r="MYB2" s="546"/>
      <c r="MYC2" s="539"/>
      <c r="MYD2" s="545"/>
      <c r="MYE2" s="545"/>
      <c r="MYF2" s="546"/>
      <c r="MYG2" s="539"/>
      <c r="MYH2" s="545"/>
      <c r="MYI2" s="545"/>
      <c r="MYJ2" s="546"/>
      <c r="MYK2" s="539"/>
      <c r="MYL2" s="545"/>
      <c r="MYM2" s="545"/>
      <c r="MYN2" s="546"/>
      <c r="MYO2" s="539"/>
      <c r="MYP2" s="545"/>
      <c r="MYQ2" s="545"/>
      <c r="MYR2" s="546"/>
      <c r="MYS2" s="539"/>
      <c r="MYT2" s="545"/>
      <c r="MYU2" s="545"/>
      <c r="MYV2" s="546"/>
      <c r="MYW2" s="539"/>
      <c r="MYX2" s="545"/>
      <c r="MYY2" s="545"/>
      <c r="MYZ2" s="546"/>
      <c r="MZA2" s="539"/>
      <c r="MZB2" s="545"/>
      <c r="MZC2" s="545"/>
      <c r="MZD2" s="546"/>
      <c r="MZE2" s="539"/>
      <c r="MZF2" s="545"/>
      <c r="MZG2" s="545"/>
      <c r="MZH2" s="546"/>
      <c r="MZI2" s="539"/>
      <c r="MZJ2" s="545"/>
      <c r="MZK2" s="545"/>
      <c r="MZL2" s="546"/>
      <c r="MZM2" s="539"/>
      <c r="MZN2" s="545"/>
      <c r="MZO2" s="545"/>
      <c r="MZP2" s="546"/>
      <c r="MZQ2" s="539"/>
      <c r="MZR2" s="545"/>
      <c r="MZS2" s="545"/>
      <c r="MZT2" s="546"/>
      <c r="MZU2" s="539"/>
      <c r="MZV2" s="545"/>
      <c r="MZW2" s="545"/>
      <c r="MZX2" s="546"/>
      <c r="MZY2" s="539"/>
      <c r="MZZ2" s="545"/>
      <c r="NAA2" s="545"/>
      <c r="NAB2" s="546"/>
      <c r="NAC2" s="539"/>
      <c r="NAD2" s="545"/>
      <c r="NAE2" s="545"/>
      <c r="NAF2" s="546"/>
      <c r="NAG2" s="539"/>
      <c r="NAH2" s="545"/>
      <c r="NAI2" s="545"/>
      <c r="NAJ2" s="546"/>
      <c r="NAK2" s="539"/>
      <c r="NAL2" s="545"/>
      <c r="NAM2" s="545"/>
      <c r="NAN2" s="546"/>
      <c r="NAO2" s="539"/>
      <c r="NAP2" s="545"/>
      <c r="NAQ2" s="545"/>
      <c r="NAR2" s="546"/>
      <c r="NAS2" s="539"/>
      <c r="NAT2" s="545"/>
      <c r="NAU2" s="545"/>
      <c r="NAV2" s="546"/>
      <c r="NAW2" s="539"/>
      <c r="NAX2" s="545"/>
      <c r="NAY2" s="545"/>
      <c r="NAZ2" s="546"/>
      <c r="NBA2" s="539"/>
      <c r="NBB2" s="545"/>
      <c r="NBC2" s="545"/>
      <c r="NBD2" s="546"/>
      <c r="NBE2" s="539"/>
      <c r="NBF2" s="545"/>
      <c r="NBG2" s="545"/>
      <c r="NBH2" s="546"/>
      <c r="NBI2" s="539"/>
      <c r="NBJ2" s="545"/>
      <c r="NBK2" s="545"/>
      <c r="NBL2" s="546"/>
      <c r="NBM2" s="539"/>
      <c r="NBN2" s="545"/>
      <c r="NBO2" s="545"/>
      <c r="NBP2" s="546"/>
      <c r="NBQ2" s="539"/>
      <c r="NBR2" s="545"/>
      <c r="NBS2" s="545"/>
      <c r="NBT2" s="546"/>
      <c r="NBU2" s="539"/>
      <c r="NBV2" s="545"/>
      <c r="NBW2" s="545"/>
      <c r="NBX2" s="546"/>
      <c r="NBY2" s="539"/>
      <c r="NBZ2" s="545"/>
      <c r="NCA2" s="545"/>
      <c r="NCB2" s="546"/>
      <c r="NCC2" s="539"/>
      <c r="NCD2" s="545"/>
      <c r="NCE2" s="545"/>
      <c r="NCF2" s="546"/>
      <c r="NCG2" s="539"/>
      <c r="NCH2" s="545"/>
      <c r="NCI2" s="545"/>
      <c r="NCJ2" s="546"/>
      <c r="NCK2" s="539"/>
      <c r="NCL2" s="545"/>
      <c r="NCM2" s="545"/>
      <c r="NCN2" s="546"/>
      <c r="NCO2" s="539"/>
      <c r="NCP2" s="545"/>
      <c r="NCQ2" s="545"/>
      <c r="NCR2" s="546"/>
      <c r="NCS2" s="539"/>
      <c r="NCT2" s="545"/>
      <c r="NCU2" s="545"/>
      <c r="NCV2" s="546"/>
      <c r="NCW2" s="539"/>
      <c r="NCX2" s="545"/>
      <c r="NCY2" s="545"/>
      <c r="NCZ2" s="546"/>
      <c r="NDA2" s="539"/>
      <c r="NDB2" s="545"/>
      <c r="NDC2" s="545"/>
      <c r="NDD2" s="546"/>
      <c r="NDE2" s="539"/>
      <c r="NDF2" s="545"/>
      <c r="NDG2" s="545"/>
      <c r="NDH2" s="546"/>
      <c r="NDI2" s="539"/>
      <c r="NDJ2" s="545"/>
      <c r="NDK2" s="545"/>
      <c r="NDL2" s="546"/>
      <c r="NDM2" s="539"/>
      <c r="NDN2" s="545"/>
      <c r="NDO2" s="545"/>
      <c r="NDP2" s="546"/>
      <c r="NDQ2" s="539"/>
      <c r="NDR2" s="545"/>
      <c r="NDS2" s="545"/>
      <c r="NDT2" s="546"/>
      <c r="NDU2" s="539"/>
      <c r="NDV2" s="545"/>
      <c r="NDW2" s="545"/>
      <c r="NDX2" s="546"/>
      <c r="NDY2" s="539"/>
      <c r="NDZ2" s="545"/>
      <c r="NEA2" s="545"/>
      <c r="NEB2" s="546"/>
      <c r="NEC2" s="539"/>
      <c r="NED2" s="545"/>
      <c r="NEE2" s="545"/>
      <c r="NEF2" s="546"/>
      <c r="NEG2" s="539"/>
      <c r="NEH2" s="545"/>
      <c r="NEI2" s="545"/>
      <c r="NEJ2" s="546"/>
      <c r="NEK2" s="539"/>
      <c r="NEL2" s="545"/>
      <c r="NEM2" s="545"/>
      <c r="NEN2" s="546"/>
      <c r="NEO2" s="539"/>
      <c r="NEP2" s="545"/>
      <c r="NEQ2" s="545"/>
      <c r="NER2" s="546"/>
      <c r="NES2" s="539"/>
      <c r="NET2" s="545"/>
      <c r="NEU2" s="545"/>
      <c r="NEV2" s="546"/>
      <c r="NEW2" s="539"/>
      <c r="NEX2" s="545"/>
      <c r="NEY2" s="545"/>
      <c r="NEZ2" s="546"/>
      <c r="NFA2" s="539"/>
      <c r="NFB2" s="545"/>
      <c r="NFC2" s="545"/>
      <c r="NFD2" s="546"/>
      <c r="NFE2" s="539"/>
      <c r="NFF2" s="545"/>
      <c r="NFG2" s="545"/>
      <c r="NFH2" s="546"/>
      <c r="NFI2" s="539"/>
      <c r="NFJ2" s="545"/>
      <c r="NFK2" s="545"/>
      <c r="NFL2" s="546"/>
      <c r="NFM2" s="539"/>
      <c r="NFN2" s="545"/>
      <c r="NFO2" s="545"/>
      <c r="NFP2" s="546"/>
      <c r="NFQ2" s="539"/>
      <c r="NFR2" s="545"/>
      <c r="NFS2" s="545"/>
      <c r="NFT2" s="546"/>
      <c r="NFU2" s="539"/>
      <c r="NFV2" s="545"/>
      <c r="NFW2" s="545"/>
      <c r="NFX2" s="546"/>
      <c r="NFY2" s="539"/>
      <c r="NFZ2" s="545"/>
      <c r="NGA2" s="545"/>
      <c r="NGB2" s="546"/>
      <c r="NGC2" s="539"/>
      <c r="NGD2" s="545"/>
      <c r="NGE2" s="545"/>
      <c r="NGF2" s="546"/>
      <c r="NGG2" s="539"/>
      <c r="NGH2" s="545"/>
      <c r="NGI2" s="545"/>
      <c r="NGJ2" s="546"/>
      <c r="NGK2" s="539"/>
      <c r="NGL2" s="545"/>
      <c r="NGM2" s="545"/>
      <c r="NGN2" s="546"/>
      <c r="NGO2" s="539"/>
      <c r="NGP2" s="545"/>
      <c r="NGQ2" s="545"/>
      <c r="NGR2" s="546"/>
      <c r="NGS2" s="539"/>
      <c r="NGT2" s="545"/>
      <c r="NGU2" s="545"/>
      <c r="NGV2" s="546"/>
      <c r="NGW2" s="539"/>
      <c r="NGX2" s="545"/>
      <c r="NGY2" s="545"/>
      <c r="NGZ2" s="546"/>
      <c r="NHA2" s="539"/>
      <c r="NHB2" s="545"/>
      <c r="NHC2" s="545"/>
      <c r="NHD2" s="546"/>
      <c r="NHE2" s="539"/>
      <c r="NHF2" s="545"/>
      <c r="NHG2" s="545"/>
      <c r="NHH2" s="546"/>
      <c r="NHI2" s="539"/>
      <c r="NHJ2" s="545"/>
      <c r="NHK2" s="545"/>
      <c r="NHL2" s="546"/>
      <c r="NHM2" s="539"/>
      <c r="NHN2" s="545"/>
      <c r="NHO2" s="545"/>
      <c r="NHP2" s="546"/>
      <c r="NHQ2" s="539"/>
      <c r="NHR2" s="545"/>
      <c r="NHS2" s="545"/>
      <c r="NHT2" s="546"/>
      <c r="NHU2" s="539"/>
      <c r="NHV2" s="545"/>
      <c r="NHW2" s="545"/>
      <c r="NHX2" s="546"/>
      <c r="NHY2" s="539"/>
      <c r="NHZ2" s="545"/>
      <c r="NIA2" s="545"/>
      <c r="NIB2" s="546"/>
      <c r="NIC2" s="539"/>
      <c r="NID2" s="545"/>
      <c r="NIE2" s="545"/>
      <c r="NIF2" s="546"/>
      <c r="NIG2" s="539"/>
      <c r="NIH2" s="545"/>
      <c r="NII2" s="545"/>
      <c r="NIJ2" s="546"/>
      <c r="NIK2" s="539"/>
      <c r="NIL2" s="545"/>
      <c r="NIM2" s="545"/>
      <c r="NIN2" s="546"/>
      <c r="NIO2" s="539"/>
      <c r="NIP2" s="545"/>
      <c r="NIQ2" s="545"/>
      <c r="NIR2" s="546"/>
      <c r="NIS2" s="539"/>
      <c r="NIT2" s="545"/>
      <c r="NIU2" s="545"/>
      <c r="NIV2" s="546"/>
      <c r="NIW2" s="539"/>
      <c r="NIX2" s="545"/>
      <c r="NIY2" s="545"/>
      <c r="NIZ2" s="546"/>
      <c r="NJA2" s="539"/>
      <c r="NJB2" s="545"/>
      <c r="NJC2" s="545"/>
      <c r="NJD2" s="546"/>
      <c r="NJE2" s="539"/>
      <c r="NJF2" s="545"/>
      <c r="NJG2" s="545"/>
      <c r="NJH2" s="546"/>
      <c r="NJI2" s="539"/>
      <c r="NJJ2" s="545"/>
      <c r="NJK2" s="545"/>
      <c r="NJL2" s="546"/>
      <c r="NJM2" s="539"/>
      <c r="NJN2" s="545"/>
      <c r="NJO2" s="545"/>
      <c r="NJP2" s="546"/>
      <c r="NJQ2" s="539"/>
      <c r="NJR2" s="545"/>
      <c r="NJS2" s="545"/>
      <c r="NJT2" s="546"/>
      <c r="NJU2" s="539"/>
      <c r="NJV2" s="545"/>
      <c r="NJW2" s="545"/>
      <c r="NJX2" s="546"/>
      <c r="NJY2" s="539"/>
      <c r="NJZ2" s="545"/>
      <c r="NKA2" s="545"/>
      <c r="NKB2" s="546"/>
      <c r="NKC2" s="539"/>
      <c r="NKD2" s="545"/>
      <c r="NKE2" s="545"/>
      <c r="NKF2" s="546"/>
      <c r="NKG2" s="539"/>
      <c r="NKH2" s="545"/>
      <c r="NKI2" s="545"/>
      <c r="NKJ2" s="546"/>
      <c r="NKK2" s="539"/>
      <c r="NKL2" s="545"/>
      <c r="NKM2" s="545"/>
      <c r="NKN2" s="546"/>
      <c r="NKO2" s="539"/>
      <c r="NKP2" s="545"/>
      <c r="NKQ2" s="545"/>
      <c r="NKR2" s="546"/>
      <c r="NKS2" s="539"/>
      <c r="NKT2" s="545"/>
      <c r="NKU2" s="545"/>
      <c r="NKV2" s="546"/>
      <c r="NKW2" s="539"/>
      <c r="NKX2" s="545"/>
      <c r="NKY2" s="545"/>
      <c r="NKZ2" s="546"/>
      <c r="NLA2" s="539"/>
      <c r="NLB2" s="545"/>
      <c r="NLC2" s="545"/>
      <c r="NLD2" s="546"/>
      <c r="NLE2" s="539"/>
      <c r="NLF2" s="545"/>
      <c r="NLG2" s="545"/>
      <c r="NLH2" s="546"/>
      <c r="NLI2" s="539"/>
      <c r="NLJ2" s="545"/>
      <c r="NLK2" s="545"/>
      <c r="NLL2" s="546"/>
      <c r="NLM2" s="539"/>
      <c r="NLN2" s="545"/>
      <c r="NLO2" s="545"/>
      <c r="NLP2" s="546"/>
      <c r="NLQ2" s="539"/>
      <c r="NLR2" s="545"/>
      <c r="NLS2" s="545"/>
      <c r="NLT2" s="546"/>
      <c r="NLU2" s="539"/>
      <c r="NLV2" s="545"/>
      <c r="NLW2" s="545"/>
      <c r="NLX2" s="546"/>
      <c r="NLY2" s="539"/>
      <c r="NLZ2" s="545"/>
      <c r="NMA2" s="545"/>
      <c r="NMB2" s="546"/>
      <c r="NMC2" s="539"/>
      <c r="NMD2" s="545"/>
      <c r="NME2" s="545"/>
      <c r="NMF2" s="546"/>
      <c r="NMG2" s="539"/>
      <c r="NMH2" s="545"/>
      <c r="NMI2" s="545"/>
      <c r="NMJ2" s="546"/>
      <c r="NMK2" s="539"/>
      <c r="NML2" s="545"/>
      <c r="NMM2" s="545"/>
      <c r="NMN2" s="546"/>
      <c r="NMO2" s="539"/>
      <c r="NMP2" s="545"/>
      <c r="NMQ2" s="545"/>
      <c r="NMR2" s="546"/>
      <c r="NMS2" s="539"/>
      <c r="NMT2" s="545"/>
      <c r="NMU2" s="545"/>
      <c r="NMV2" s="546"/>
      <c r="NMW2" s="539"/>
      <c r="NMX2" s="545"/>
      <c r="NMY2" s="545"/>
      <c r="NMZ2" s="546"/>
      <c r="NNA2" s="539"/>
      <c r="NNB2" s="545"/>
      <c r="NNC2" s="545"/>
      <c r="NND2" s="546"/>
      <c r="NNE2" s="539"/>
      <c r="NNF2" s="545"/>
      <c r="NNG2" s="545"/>
      <c r="NNH2" s="546"/>
      <c r="NNI2" s="539"/>
      <c r="NNJ2" s="545"/>
      <c r="NNK2" s="545"/>
      <c r="NNL2" s="546"/>
      <c r="NNM2" s="539"/>
      <c r="NNN2" s="545"/>
      <c r="NNO2" s="545"/>
      <c r="NNP2" s="546"/>
      <c r="NNQ2" s="539"/>
      <c r="NNR2" s="545"/>
      <c r="NNS2" s="545"/>
      <c r="NNT2" s="546"/>
      <c r="NNU2" s="539"/>
      <c r="NNV2" s="545"/>
      <c r="NNW2" s="545"/>
      <c r="NNX2" s="546"/>
      <c r="NNY2" s="539"/>
      <c r="NNZ2" s="545"/>
      <c r="NOA2" s="545"/>
      <c r="NOB2" s="546"/>
      <c r="NOC2" s="539"/>
      <c r="NOD2" s="545"/>
      <c r="NOE2" s="545"/>
      <c r="NOF2" s="546"/>
      <c r="NOG2" s="539"/>
      <c r="NOH2" s="545"/>
      <c r="NOI2" s="545"/>
      <c r="NOJ2" s="546"/>
      <c r="NOK2" s="539"/>
      <c r="NOL2" s="545"/>
      <c r="NOM2" s="545"/>
      <c r="NON2" s="546"/>
      <c r="NOO2" s="539"/>
      <c r="NOP2" s="545"/>
      <c r="NOQ2" s="545"/>
      <c r="NOR2" s="546"/>
      <c r="NOS2" s="539"/>
      <c r="NOT2" s="545"/>
      <c r="NOU2" s="545"/>
      <c r="NOV2" s="546"/>
      <c r="NOW2" s="539"/>
      <c r="NOX2" s="545"/>
      <c r="NOY2" s="545"/>
      <c r="NOZ2" s="546"/>
      <c r="NPA2" s="539"/>
      <c r="NPB2" s="545"/>
      <c r="NPC2" s="545"/>
      <c r="NPD2" s="546"/>
      <c r="NPE2" s="539"/>
      <c r="NPF2" s="545"/>
      <c r="NPG2" s="545"/>
      <c r="NPH2" s="546"/>
      <c r="NPI2" s="539"/>
      <c r="NPJ2" s="545"/>
      <c r="NPK2" s="545"/>
      <c r="NPL2" s="546"/>
      <c r="NPM2" s="539"/>
      <c r="NPN2" s="545"/>
      <c r="NPO2" s="545"/>
      <c r="NPP2" s="546"/>
      <c r="NPQ2" s="539"/>
      <c r="NPR2" s="545"/>
      <c r="NPS2" s="545"/>
      <c r="NPT2" s="546"/>
      <c r="NPU2" s="539"/>
      <c r="NPV2" s="545"/>
      <c r="NPW2" s="545"/>
      <c r="NPX2" s="546"/>
      <c r="NPY2" s="539"/>
      <c r="NPZ2" s="545"/>
      <c r="NQA2" s="545"/>
      <c r="NQB2" s="546"/>
      <c r="NQC2" s="539"/>
      <c r="NQD2" s="545"/>
      <c r="NQE2" s="545"/>
      <c r="NQF2" s="546"/>
      <c r="NQG2" s="539"/>
      <c r="NQH2" s="545"/>
      <c r="NQI2" s="545"/>
      <c r="NQJ2" s="546"/>
      <c r="NQK2" s="539"/>
      <c r="NQL2" s="545"/>
      <c r="NQM2" s="545"/>
      <c r="NQN2" s="546"/>
      <c r="NQO2" s="539"/>
      <c r="NQP2" s="545"/>
      <c r="NQQ2" s="545"/>
      <c r="NQR2" s="546"/>
      <c r="NQS2" s="539"/>
      <c r="NQT2" s="545"/>
      <c r="NQU2" s="545"/>
      <c r="NQV2" s="546"/>
      <c r="NQW2" s="539"/>
      <c r="NQX2" s="545"/>
      <c r="NQY2" s="545"/>
      <c r="NQZ2" s="546"/>
      <c r="NRA2" s="539"/>
      <c r="NRB2" s="545"/>
      <c r="NRC2" s="545"/>
      <c r="NRD2" s="546"/>
      <c r="NRE2" s="539"/>
      <c r="NRF2" s="545"/>
      <c r="NRG2" s="545"/>
      <c r="NRH2" s="546"/>
      <c r="NRI2" s="539"/>
      <c r="NRJ2" s="545"/>
      <c r="NRK2" s="545"/>
      <c r="NRL2" s="546"/>
      <c r="NRM2" s="539"/>
      <c r="NRN2" s="545"/>
      <c r="NRO2" s="545"/>
      <c r="NRP2" s="546"/>
      <c r="NRQ2" s="539"/>
      <c r="NRR2" s="545"/>
      <c r="NRS2" s="545"/>
      <c r="NRT2" s="546"/>
      <c r="NRU2" s="539"/>
      <c r="NRV2" s="545"/>
      <c r="NRW2" s="545"/>
      <c r="NRX2" s="546"/>
      <c r="NRY2" s="539"/>
      <c r="NRZ2" s="545"/>
      <c r="NSA2" s="545"/>
      <c r="NSB2" s="546"/>
      <c r="NSC2" s="539"/>
      <c r="NSD2" s="545"/>
      <c r="NSE2" s="545"/>
      <c r="NSF2" s="546"/>
      <c r="NSG2" s="539"/>
      <c r="NSH2" s="545"/>
      <c r="NSI2" s="545"/>
      <c r="NSJ2" s="546"/>
      <c r="NSK2" s="539"/>
      <c r="NSL2" s="545"/>
      <c r="NSM2" s="545"/>
      <c r="NSN2" s="546"/>
      <c r="NSO2" s="539"/>
      <c r="NSP2" s="545"/>
      <c r="NSQ2" s="545"/>
      <c r="NSR2" s="546"/>
      <c r="NSS2" s="539"/>
      <c r="NST2" s="545"/>
      <c r="NSU2" s="545"/>
      <c r="NSV2" s="546"/>
      <c r="NSW2" s="539"/>
      <c r="NSX2" s="545"/>
      <c r="NSY2" s="545"/>
      <c r="NSZ2" s="546"/>
      <c r="NTA2" s="539"/>
      <c r="NTB2" s="545"/>
      <c r="NTC2" s="545"/>
      <c r="NTD2" s="546"/>
      <c r="NTE2" s="539"/>
      <c r="NTF2" s="545"/>
      <c r="NTG2" s="545"/>
      <c r="NTH2" s="546"/>
      <c r="NTI2" s="539"/>
      <c r="NTJ2" s="545"/>
      <c r="NTK2" s="545"/>
      <c r="NTL2" s="546"/>
      <c r="NTM2" s="539"/>
      <c r="NTN2" s="545"/>
      <c r="NTO2" s="545"/>
      <c r="NTP2" s="546"/>
      <c r="NTQ2" s="539"/>
      <c r="NTR2" s="545"/>
      <c r="NTS2" s="545"/>
      <c r="NTT2" s="546"/>
      <c r="NTU2" s="539"/>
      <c r="NTV2" s="545"/>
      <c r="NTW2" s="545"/>
      <c r="NTX2" s="546"/>
      <c r="NTY2" s="539"/>
      <c r="NTZ2" s="545"/>
      <c r="NUA2" s="545"/>
      <c r="NUB2" s="546"/>
      <c r="NUC2" s="539"/>
      <c r="NUD2" s="545"/>
      <c r="NUE2" s="545"/>
      <c r="NUF2" s="546"/>
      <c r="NUG2" s="539"/>
      <c r="NUH2" s="545"/>
      <c r="NUI2" s="545"/>
      <c r="NUJ2" s="546"/>
      <c r="NUK2" s="539"/>
      <c r="NUL2" s="545"/>
      <c r="NUM2" s="545"/>
      <c r="NUN2" s="546"/>
      <c r="NUO2" s="539"/>
      <c r="NUP2" s="545"/>
      <c r="NUQ2" s="545"/>
      <c r="NUR2" s="546"/>
      <c r="NUS2" s="539"/>
      <c r="NUT2" s="545"/>
      <c r="NUU2" s="545"/>
      <c r="NUV2" s="546"/>
      <c r="NUW2" s="539"/>
      <c r="NUX2" s="545"/>
      <c r="NUY2" s="545"/>
      <c r="NUZ2" s="546"/>
      <c r="NVA2" s="539"/>
      <c r="NVB2" s="545"/>
      <c r="NVC2" s="545"/>
      <c r="NVD2" s="546"/>
      <c r="NVE2" s="539"/>
      <c r="NVF2" s="545"/>
      <c r="NVG2" s="545"/>
      <c r="NVH2" s="546"/>
      <c r="NVI2" s="539"/>
      <c r="NVJ2" s="545"/>
      <c r="NVK2" s="545"/>
      <c r="NVL2" s="546"/>
      <c r="NVM2" s="539"/>
      <c r="NVN2" s="545"/>
      <c r="NVO2" s="545"/>
      <c r="NVP2" s="546"/>
      <c r="NVQ2" s="539"/>
      <c r="NVR2" s="545"/>
      <c r="NVS2" s="545"/>
      <c r="NVT2" s="546"/>
      <c r="NVU2" s="539"/>
      <c r="NVV2" s="545"/>
      <c r="NVW2" s="545"/>
      <c r="NVX2" s="546"/>
      <c r="NVY2" s="539"/>
      <c r="NVZ2" s="545"/>
      <c r="NWA2" s="545"/>
      <c r="NWB2" s="546"/>
      <c r="NWC2" s="539"/>
      <c r="NWD2" s="545"/>
      <c r="NWE2" s="545"/>
      <c r="NWF2" s="546"/>
      <c r="NWG2" s="539"/>
      <c r="NWH2" s="545"/>
      <c r="NWI2" s="545"/>
      <c r="NWJ2" s="546"/>
      <c r="NWK2" s="539"/>
      <c r="NWL2" s="545"/>
      <c r="NWM2" s="545"/>
      <c r="NWN2" s="546"/>
      <c r="NWO2" s="539"/>
      <c r="NWP2" s="545"/>
      <c r="NWQ2" s="545"/>
      <c r="NWR2" s="546"/>
      <c r="NWS2" s="539"/>
      <c r="NWT2" s="545"/>
      <c r="NWU2" s="545"/>
      <c r="NWV2" s="546"/>
      <c r="NWW2" s="539"/>
      <c r="NWX2" s="545"/>
      <c r="NWY2" s="545"/>
      <c r="NWZ2" s="546"/>
      <c r="NXA2" s="539"/>
      <c r="NXB2" s="545"/>
      <c r="NXC2" s="545"/>
      <c r="NXD2" s="546"/>
      <c r="NXE2" s="539"/>
      <c r="NXF2" s="545"/>
      <c r="NXG2" s="545"/>
      <c r="NXH2" s="546"/>
      <c r="NXI2" s="539"/>
      <c r="NXJ2" s="545"/>
      <c r="NXK2" s="545"/>
      <c r="NXL2" s="546"/>
      <c r="NXM2" s="539"/>
      <c r="NXN2" s="545"/>
      <c r="NXO2" s="545"/>
      <c r="NXP2" s="546"/>
      <c r="NXQ2" s="539"/>
      <c r="NXR2" s="545"/>
      <c r="NXS2" s="545"/>
      <c r="NXT2" s="546"/>
      <c r="NXU2" s="539"/>
      <c r="NXV2" s="545"/>
      <c r="NXW2" s="545"/>
      <c r="NXX2" s="546"/>
      <c r="NXY2" s="539"/>
      <c r="NXZ2" s="545"/>
      <c r="NYA2" s="545"/>
      <c r="NYB2" s="546"/>
      <c r="NYC2" s="539"/>
      <c r="NYD2" s="545"/>
      <c r="NYE2" s="545"/>
      <c r="NYF2" s="546"/>
      <c r="NYG2" s="539"/>
      <c r="NYH2" s="545"/>
      <c r="NYI2" s="545"/>
      <c r="NYJ2" s="546"/>
      <c r="NYK2" s="539"/>
      <c r="NYL2" s="545"/>
      <c r="NYM2" s="545"/>
      <c r="NYN2" s="546"/>
      <c r="NYO2" s="539"/>
      <c r="NYP2" s="545"/>
      <c r="NYQ2" s="545"/>
      <c r="NYR2" s="546"/>
      <c r="NYS2" s="539"/>
      <c r="NYT2" s="545"/>
      <c r="NYU2" s="545"/>
      <c r="NYV2" s="546"/>
      <c r="NYW2" s="539"/>
      <c r="NYX2" s="545"/>
      <c r="NYY2" s="545"/>
      <c r="NYZ2" s="546"/>
      <c r="NZA2" s="539"/>
      <c r="NZB2" s="545"/>
      <c r="NZC2" s="545"/>
      <c r="NZD2" s="546"/>
      <c r="NZE2" s="539"/>
      <c r="NZF2" s="545"/>
      <c r="NZG2" s="545"/>
      <c r="NZH2" s="546"/>
      <c r="NZI2" s="539"/>
      <c r="NZJ2" s="545"/>
      <c r="NZK2" s="545"/>
      <c r="NZL2" s="546"/>
      <c r="NZM2" s="539"/>
      <c r="NZN2" s="545"/>
      <c r="NZO2" s="545"/>
      <c r="NZP2" s="546"/>
      <c r="NZQ2" s="539"/>
      <c r="NZR2" s="545"/>
      <c r="NZS2" s="545"/>
      <c r="NZT2" s="546"/>
      <c r="NZU2" s="539"/>
      <c r="NZV2" s="545"/>
      <c r="NZW2" s="545"/>
      <c r="NZX2" s="546"/>
      <c r="NZY2" s="539"/>
      <c r="NZZ2" s="545"/>
      <c r="OAA2" s="545"/>
      <c r="OAB2" s="546"/>
      <c r="OAC2" s="539"/>
      <c r="OAD2" s="545"/>
      <c r="OAE2" s="545"/>
      <c r="OAF2" s="546"/>
      <c r="OAG2" s="539"/>
      <c r="OAH2" s="545"/>
      <c r="OAI2" s="545"/>
      <c r="OAJ2" s="546"/>
      <c r="OAK2" s="539"/>
      <c r="OAL2" s="545"/>
      <c r="OAM2" s="545"/>
      <c r="OAN2" s="546"/>
      <c r="OAO2" s="539"/>
      <c r="OAP2" s="545"/>
      <c r="OAQ2" s="545"/>
      <c r="OAR2" s="546"/>
      <c r="OAS2" s="539"/>
      <c r="OAT2" s="545"/>
      <c r="OAU2" s="545"/>
      <c r="OAV2" s="546"/>
      <c r="OAW2" s="539"/>
      <c r="OAX2" s="545"/>
      <c r="OAY2" s="545"/>
      <c r="OAZ2" s="546"/>
      <c r="OBA2" s="539"/>
      <c r="OBB2" s="545"/>
      <c r="OBC2" s="545"/>
      <c r="OBD2" s="546"/>
      <c r="OBE2" s="539"/>
      <c r="OBF2" s="545"/>
      <c r="OBG2" s="545"/>
      <c r="OBH2" s="546"/>
      <c r="OBI2" s="539"/>
      <c r="OBJ2" s="545"/>
      <c r="OBK2" s="545"/>
      <c r="OBL2" s="546"/>
      <c r="OBM2" s="539"/>
      <c r="OBN2" s="545"/>
      <c r="OBO2" s="545"/>
      <c r="OBP2" s="546"/>
      <c r="OBQ2" s="539"/>
      <c r="OBR2" s="545"/>
      <c r="OBS2" s="545"/>
      <c r="OBT2" s="546"/>
      <c r="OBU2" s="539"/>
      <c r="OBV2" s="545"/>
      <c r="OBW2" s="545"/>
      <c r="OBX2" s="546"/>
      <c r="OBY2" s="539"/>
      <c r="OBZ2" s="545"/>
      <c r="OCA2" s="545"/>
      <c r="OCB2" s="546"/>
      <c r="OCC2" s="539"/>
      <c r="OCD2" s="545"/>
      <c r="OCE2" s="545"/>
      <c r="OCF2" s="546"/>
      <c r="OCG2" s="539"/>
      <c r="OCH2" s="545"/>
      <c r="OCI2" s="545"/>
      <c r="OCJ2" s="546"/>
      <c r="OCK2" s="539"/>
      <c r="OCL2" s="545"/>
      <c r="OCM2" s="545"/>
      <c r="OCN2" s="546"/>
      <c r="OCO2" s="539"/>
      <c r="OCP2" s="545"/>
      <c r="OCQ2" s="545"/>
      <c r="OCR2" s="546"/>
      <c r="OCS2" s="539"/>
      <c r="OCT2" s="545"/>
      <c r="OCU2" s="545"/>
      <c r="OCV2" s="546"/>
      <c r="OCW2" s="539"/>
      <c r="OCX2" s="545"/>
      <c r="OCY2" s="545"/>
      <c r="OCZ2" s="546"/>
      <c r="ODA2" s="539"/>
      <c r="ODB2" s="545"/>
      <c r="ODC2" s="545"/>
      <c r="ODD2" s="546"/>
      <c r="ODE2" s="539"/>
      <c r="ODF2" s="545"/>
      <c r="ODG2" s="545"/>
      <c r="ODH2" s="546"/>
      <c r="ODI2" s="539"/>
      <c r="ODJ2" s="545"/>
      <c r="ODK2" s="545"/>
      <c r="ODL2" s="546"/>
      <c r="ODM2" s="539"/>
      <c r="ODN2" s="545"/>
      <c r="ODO2" s="545"/>
      <c r="ODP2" s="546"/>
      <c r="ODQ2" s="539"/>
      <c r="ODR2" s="545"/>
      <c r="ODS2" s="545"/>
      <c r="ODT2" s="546"/>
      <c r="ODU2" s="539"/>
      <c r="ODV2" s="545"/>
      <c r="ODW2" s="545"/>
      <c r="ODX2" s="546"/>
      <c r="ODY2" s="539"/>
      <c r="ODZ2" s="545"/>
      <c r="OEA2" s="545"/>
      <c r="OEB2" s="546"/>
      <c r="OEC2" s="539"/>
      <c r="OED2" s="545"/>
      <c r="OEE2" s="545"/>
      <c r="OEF2" s="546"/>
      <c r="OEG2" s="539"/>
      <c r="OEH2" s="545"/>
      <c r="OEI2" s="545"/>
      <c r="OEJ2" s="546"/>
      <c r="OEK2" s="539"/>
      <c r="OEL2" s="545"/>
      <c r="OEM2" s="545"/>
      <c r="OEN2" s="546"/>
      <c r="OEO2" s="539"/>
      <c r="OEP2" s="545"/>
      <c r="OEQ2" s="545"/>
      <c r="OER2" s="546"/>
      <c r="OES2" s="539"/>
      <c r="OET2" s="545"/>
      <c r="OEU2" s="545"/>
      <c r="OEV2" s="546"/>
      <c r="OEW2" s="539"/>
      <c r="OEX2" s="545"/>
      <c r="OEY2" s="545"/>
      <c r="OEZ2" s="546"/>
      <c r="OFA2" s="539"/>
      <c r="OFB2" s="545"/>
      <c r="OFC2" s="545"/>
      <c r="OFD2" s="546"/>
      <c r="OFE2" s="539"/>
      <c r="OFF2" s="545"/>
      <c r="OFG2" s="545"/>
      <c r="OFH2" s="546"/>
      <c r="OFI2" s="539"/>
      <c r="OFJ2" s="545"/>
      <c r="OFK2" s="545"/>
      <c r="OFL2" s="546"/>
      <c r="OFM2" s="539"/>
      <c r="OFN2" s="545"/>
      <c r="OFO2" s="545"/>
      <c r="OFP2" s="546"/>
      <c r="OFQ2" s="539"/>
      <c r="OFR2" s="545"/>
      <c r="OFS2" s="545"/>
      <c r="OFT2" s="546"/>
      <c r="OFU2" s="539"/>
      <c r="OFV2" s="545"/>
      <c r="OFW2" s="545"/>
      <c r="OFX2" s="546"/>
      <c r="OFY2" s="539"/>
      <c r="OFZ2" s="545"/>
      <c r="OGA2" s="545"/>
      <c r="OGB2" s="546"/>
      <c r="OGC2" s="539"/>
      <c r="OGD2" s="545"/>
      <c r="OGE2" s="545"/>
      <c r="OGF2" s="546"/>
      <c r="OGG2" s="539"/>
      <c r="OGH2" s="545"/>
      <c r="OGI2" s="545"/>
      <c r="OGJ2" s="546"/>
      <c r="OGK2" s="539"/>
      <c r="OGL2" s="545"/>
      <c r="OGM2" s="545"/>
      <c r="OGN2" s="546"/>
      <c r="OGO2" s="539"/>
      <c r="OGP2" s="545"/>
      <c r="OGQ2" s="545"/>
      <c r="OGR2" s="546"/>
      <c r="OGS2" s="539"/>
      <c r="OGT2" s="545"/>
      <c r="OGU2" s="545"/>
      <c r="OGV2" s="546"/>
      <c r="OGW2" s="539"/>
      <c r="OGX2" s="545"/>
      <c r="OGY2" s="545"/>
      <c r="OGZ2" s="546"/>
      <c r="OHA2" s="539"/>
      <c r="OHB2" s="545"/>
      <c r="OHC2" s="545"/>
      <c r="OHD2" s="546"/>
      <c r="OHE2" s="539"/>
      <c r="OHF2" s="545"/>
      <c r="OHG2" s="545"/>
      <c r="OHH2" s="546"/>
      <c r="OHI2" s="539"/>
      <c r="OHJ2" s="545"/>
      <c r="OHK2" s="545"/>
      <c r="OHL2" s="546"/>
      <c r="OHM2" s="539"/>
      <c r="OHN2" s="545"/>
      <c r="OHO2" s="545"/>
      <c r="OHP2" s="546"/>
      <c r="OHQ2" s="539"/>
      <c r="OHR2" s="545"/>
      <c r="OHS2" s="545"/>
      <c r="OHT2" s="546"/>
      <c r="OHU2" s="539"/>
      <c r="OHV2" s="545"/>
      <c r="OHW2" s="545"/>
      <c r="OHX2" s="546"/>
      <c r="OHY2" s="539"/>
      <c r="OHZ2" s="545"/>
      <c r="OIA2" s="545"/>
      <c r="OIB2" s="546"/>
      <c r="OIC2" s="539"/>
      <c r="OID2" s="545"/>
      <c r="OIE2" s="545"/>
      <c r="OIF2" s="546"/>
      <c r="OIG2" s="539"/>
      <c r="OIH2" s="545"/>
      <c r="OII2" s="545"/>
      <c r="OIJ2" s="546"/>
      <c r="OIK2" s="539"/>
      <c r="OIL2" s="545"/>
      <c r="OIM2" s="545"/>
      <c r="OIN2" s="546"/>
      <c r="OIO2" s="539"/>
      <c r="OIP2" s="545"/>
      <c r="OIQ2" s="545"/>
      <c r="OIR2" s="546"/>
      <c r="OIS2" s="539"/>
      <c r="OIT2" s="545"/>
      <c r="OIU2" s="545"/>
      <c r="OIV2" s="546"/>
      <c r="OIW2" s="539"/>
      <c r="OIX2" s="545"/>
      <c r="OIY2" s="545"/>
      <c r="OIZ2" s="546"/>
      <c r="OJA2" s="539"/>
      <c r="OJB2" s="545"/>
      <c r="OJC2" s="545"/>
      <c r="OJD2" s="546"/>
      <c r="OJE2" s="539"/>
      <c r="OJF2" s="545"/>
      <c r="OJG2" s="545"/>
      <c r="OJH2" s="546"/>
      <c r="OJI2" s="539"/>
      <c r="OJJ2" s="545"/>
      <c r="OJK2" s="545"/>
      <c r="OJL2" s="546"/>
      <c r="OJM2" s="539"/>
      <c r="OJN2" s="545"/>
      <c r="OJO2" s="545"/>
      <c r="OJP2" s="546"/>
      <c r="OJQ2" s="539"/>
      <c r="OJR2" s="545"/>
      <c r="OJS2" s="545"/>
      <c r="OJT2" s="546"/>
      <c r="OJU2" s="539"/>
      <c r="OJV2" s="545"/>
      <c r="OJW2" s="545"/>
      <c r="OJX2" s="546"/>
      <c r="OJY2" s="539"/>
      <c r="OJZ2" s="545"/>
      <c r="OKA2" s="545"/>
      <c r="OKB2" s="546"/>
      <c r="OKC2" s="539"/>
      <c r="OKD2" s="545"/>
      <c r="OKE2" s="545"/>
      <c r="OKF2" s="546"/>
      <c r="OKG2" s="539"/>
      <c r="OKH2" s="545"/>
      <c r="OKI2" s="545"/>
      <c r="OKJ2" s="546"/>
      <c r="OKK2" s="539"/>
      <c r="OKL2" s="545"/>
      <c r="OKM2" s="545"/>
      <c r="OKN2" s="546"/>
      <c r="OKO2" s="539"/>
      <c r="OKP2" s="545"/>
      <c r="OKQ2" s="545"/>
      <c r="OKR2" s="546"/>
      <c r="OKS2" s="539"/>
      <c r="OKT2" s="545"/>
      <c r="OKU2" s="545"/>
      <c r="OKV2" s="546"/>
      <c r="OKW2" s="539"/>
      <c r="OKX2" s="545"/>
      <c r="OKY2" s="545"/>
      <c r="OKZ2" s="546"/>
      <c r="OLA2" s="539"/>
      <c r="OLB2" s="545"/>
      <c r="OLC2" s="545"/>
      <c r="OLD2" s="546"/>
      <c r="OLE2" s="539"/>
      <c r="OLF2" s="545"/>
      <c r="OLG2" s="545"/>
      <c r="OLH2" s="546"/>
      <c r="OLI2" s="539"/>
      <c r="OLJ2" s="545"/>
      <c r="OLK2" s="545"/>
      <c r="OLL2" s="546"/>
      <c r="OLM2" s="539"/>
      <c r="OLN2" s="545"/>
      <c r="OLO2" s="545"/>
      <c r="OLP2" s="546"/>
      <c r="OLQ2" s="539"/>
      <c r="OLR2" s="545"/>
      <c r="OLS2" s="545"/>
      <c r="OLT2" s="546"/>
      <c r="OLU2" s="539"/>
      <c r="OLV2" s="545"/>
      <c r="OLW2" s="545"/>
      <c r="OLX2" s="546"/>
      <c r="OLY2" s="539"/>
      <c r="OLZ2" s="545"/>
      <c r="OMA2" s="545"/>
      <c r="OMB2" s="546"/>
      <c r="OMC2" s="539"/>
      <c r="OMD2" s="545"/>
      <c r="OME2" s="545"/>
      <c r="OMF2" s="546"/>
      <c r="OMG2" s="539"/>
      <c r="OMH2" s="545"/>
      <c r="OMI2" s="545"/>
      <c r="OMJ2" s="546"/>
      <c r="OMK2" s="539"/>
      <c r="OML2" s="545"/>
      <c r="OMM2" s="545"/>
      <c r="OMN2" s="546"/>
      <c r="OMO2" s="539"/>
      <c r="OMP2" s="545"/>
      <c r="OMQ2" s="545"/>
      <c r="OMR2" s="546"/>
      <c r="OMS2" s="539"/>
      <c r="OMT2" s="545"/>
      <c r="OMU2" s="545"/>
      <c r="OMV2" s="546"/>
      <c r="OMW2" s="539"/>
      <c r="OMX2" s="545"/>
      <c r="OMY2" s="545"/>
      <c r="OMZ2" s="546"/>
      <c r="ONA2" s="539"/>
      <c r="ONB2" s="545"/>
      <c r="ONC2" s="545"/>
      <c r="OND2" s="546"/>
      <c r="ONE2" s="539"/>
      <c r="ONF2" s="545"/>
      <c r="ONG2" s="545"/>
      <c r="ONH2" s="546"/>
      <c r="ONI2" s="539"/>
      <c r="ONJ2" s="545"/>
      <c r="ONK2" s="545"/>
      <c r="ONL2" s="546"/>
      <c r="ONM2" s="539"/>
      <c r="ONN2" s="545"/>
      <c r="ONO2" s="545"/>
      <c r="ONP2" s="546"/>
      <c r="ONQ2" s="539"/>
      <c r="ONR2" s="545"/>
      <c r="ONS2" s="545"/>
      <c r="ONT2" s="546"/>
      <c r="ONU2" s="539"/>
      <c r="ONV2" s="545"/>
      <c r="ONW2" s="545"/>
      <c r="ONX2" s="546"/>
      <c r="ONY2" s="539"/>
      <c r="ONZ2" s="545"/>
      <c r="OOA2" s="545"/>
      <c r="OOB2" s="546"/>
      <c r="OOC2" s="539"/>
      <c r="OOD2" s="545"/>
      <c r="OOE2" s="545"/>
      <c r="OOF2" s="546"/>
      <c r="OOG2" s="539"/>
      <c r="OOH2" s="545"/>
      <c r="OOI2" s="545"/>
      <c r="OOJ2" s="546"/>
      <c r="OOK2" s="539"/>
      <c r="OOL2" s="545"/>
      <c r="OOM2" s="545"/>
      <c r="OON2" s="546"/>
      <c r="OOO2" s="539"/>
      <c r="OOP2" s="545"/>
      <c r="OOQ2" s="545"/>
      <c r="OOR2" s="546"/>
      <c r="OOS2" s="539"/>
      <c r="OOT2" s="545"/>
      <c r="OOU2" s="545"/>
      <c r="OOV2" s="546"/>
      <c r="OOW2" s="539"/>
      <c r="OOX2" s="545"/>
      <c r="OOY2" s="545"/>
      <c r="OOZ2" s="546"/>
      <c r="OPA2" s="539"/>
      <c r="OPB2" s="545"/>
      <c r="OPC2" s="545"/>
      <c r="OPD2" s="546"/>
      <c r="OPE2" s="539"/>
      <c r="OPF2" s="545"/>
      <c r="OPG2" s="545"/>
      <c r="OPH2" s="546"/>
      <c r="OPI2" s="539"/>
      <c r="OPJ2" s="545"/>
      <c r="OPK2" s="545"/>
      <c r="OPL2" s="546"/>
      <c r="OPM2" s="539"/>
      <c r="OPN2" s="545"/>
      <c r="OPO2" s="545"/>
      <c r="OPP2" s="546"/>
      <c r="OPQ2" s="539"/>
      <c r="OPR2" s="545"/>
      <c r="OPS2" s="545"/>
      <c r="OPT2" s="546"/>
      <c r="OPU2" s="539"/>
      <c r="OPV2" s="545"/>
      <c r="OPW2" s="545"/>
      <c r="OPX2" s="546"/>
      <c r="OPY2" s="539"/>
      <c r="OPZ2" s="545"/>
      <c r="OQA2" s="545"/>
      <c r="OQB2" s="546"/>
      <c r="OQC2" s="539"/>
      <c r="OQD2" s="545"/>
      <c r="OQE2" s="545"/>
      <c r="OQF2" s="546"/>
      <c r="OQG2" s="539"/>
      <c r="OQH2" s="545"/>
      <c r="OQI2" s="545"/>
      <c r="OQJ2" s="546"/>
      <c r="OQK2" s="539"/>
      <c r="OQL2" s="545"/>
      <c r="OQM2" s="545"/>
      <c r="OQN2" s="546"/>
      <c r="OQO2" s="539"/>
      <c r="OQP2" s="545"/>
      <c r="OQQ2" s="545"/>
      <c r="OQR2" s="546"/>
      <c r="OQS2" s="539"/>
      <c r="OQT2" s="545"/>
      <c r="OQU2" s="545"/>
      <c r="OQV2" s="546"/>
      <c r="OQW2" s="539"/>
      <c r="OQX2" s="545"/>
      <c r="OQY2" s="545"/>
      <c r="OQZ2" s="546"/>
      <c r="ORA2" s="539"/>
      <c r="ORB2" s="545"/>
      <c r="ORC2" s="545"/>
      <c r="ORD2" s="546"/>
      <c r="ORE2" s="539"/>
      <c r="ORF2" s="545"/>
      <c r="ORG2" s="545"/>
      <c r="ORH2" s="546"/>
      <c r="ORI2" s="539"/>
      <c r="ORJ2" s="545"/>
      <c r="ORK2" s="545"/>
      <c r="ORL2" s="546"/>
      <c r="ORM2" s="539"/>
      <c r="ORN2" s="545"/>
      <c r="ORO2" s="545"/>
      <c r="ORP2" s="546"/>
      <c r="ORQ2" s="539"/>
      <c r="ORR2" s="545"/>
      <c r="ORS2" s="545"/>
      <c r="ORT2" s="546"/>
      <c r="ORU2" s="539"/>
      <c r="ORV2" s="545"/>
      <c r="ORW2" s="545"/>
      <c r="ORX2" s="546"/>
      <c r="ORY2" s="539"/>
      <c r="ORZ2" s="545"/>
      <c r="OSA2" s="545"/>
      <c r="OSB2" s="546"/>
      <c r="OSC2" s="539"/>
      <c r="OSD2" s="545"/>
      <c r="OSE2" s="545"/>
      <c r="OSF2" s="546"/>
      <c r="OSG2" s="539"/>
      <c r="OSH2" s="545"/>
      <c r="OSI2" s="545"/>
      <c r="OSJ2" s="546"/>
      <c r="OSK2" s="539"/>
      <c r="OSL2" s="545"/>
      <c r="OSM2" s="545"/>
      <c r="OSN2" s="546"/>
      <c r="OSO2" s="539"/>
      <c r="OSP2" s="545"/>
      <c r="OSQ2" s="545"/>
      <c r="OSR2" s="546"/>
      <c r="OSS2" s="539"/>
      <c r="OST2" s="545"/>
      <c r="OSU2" s="545"/>
      <c r="OSV2" s="546"/>
      <c r="OSW2" s="539"/>
      <c r="OSX2" s="545"/>
      <c r="OSY2" s="545"/>
      <c r="OSZ2" s="546"/>
      <c r="OTA2" s="539"/>
      <c r="OTB2" s="545"/>
      <c r="OTC2" s="545"/>
      <c r="OTD2" s="546"/>
      <c r="OTE2" s="539"/>
      <c r="OTF2" s="545"/>
      <c r="OTG2" s="545"/>
      <c r="OTH2" s="546"/>
      <c r="OTI2" s="539"/>
      <c r="OTJ2" s="545"/>
      <c r="OTK2" s="545"/>
      <c r="OTL2" s="546"/>
      <c r="OTM2" s="539"/>
      <c r="OTN2" s="545"/>
      <c r="OTO2" s="545"/>
      <c r="OTP2" s="546"/>
      <c r="OTQ2" s="539"/>
      <c r="OTR2" s="545"/>
      <c r="OTS2" s="545"/>
      <c r="OTT2" s="546"/>
      <c r="OTU2" s="539"/>
      <c r="OTV2" s="545"/>
      <c r="OTW2" s="545"/>
      <c r="OTX2" s="546"/>
      <c r="OTY2" s="539"/>
      <c r="OTZ2" s="545"/>
      <c r="OUA2" s="545"/>
      <c r="OUB2" s="546"/>
      <c r="OUC2" s="539"/>
      <c r="OUD2" s="545"/>
      <c r="OUE2" s="545"/>
      <c r="OUF2" s="546"/>
      <c r="OUG2" s="539"/>
      <c r="OUH2" s="545"/>
      <c r="OUI2" s="545"/>
      <c r="OUJ2" s="546"/>
      <c r="OUK2" s="539"/>
      <c r="OUL2" s="545"/>
      <c r="OUM2" s="545"/>
      <c r="OUN2" s="546"/>
      <c r="OUO2" s="539"/>
      <c r="OUP2" s="545"/>
      <c r="OUQ2" s="545"/>
      <c r="OUR2" s="546"/>
      <c r="OUS2" s="539"/>
      <c r="OUT2" s="545"/>
      <c r="OUU2" s="545"/>
      <c r="OUV2" s="546"/>
      <c r="OUW2" s="539"/>
      <c r="OUX2" s="545"/>
      <c r="OUY2" s="545"/>
      <c r="OUZ2" s="546"/>
      <c r="OVA2" s="539"/>
      <c r="OVB2" s="545"/>
      <c r="OVC2" s="545"/>
      <c r="OVD2" s="546"/>
      <c r="OVE2" s="539"/>
      <c r="OVF2" s="545"/>
      <c r="OVG2" s="545"/>
      <c r="OVH2" s="546"/>
      <c r="OVI2" s="539"/>
      <c r="OVJ2" s="545"/>
      <c r="OVK2" s="545"/>
      <c r="OVL2" s="546"/>
      <c r="OVM2" s="539"/>
      <c r="OVN2" s="545"/>
      <c r="OVO2" s="545"/>
      <c r="OVP2" s="546"/>
      <c r="OVQ2" s="539"/>
      <c r="OVR2" s="545"/>
      <c r="OVS2" s="545"/>
      <c r="OVT2" s="546"/>
      <c r="OVU2" s="539"/>
      <c r="OVV2" s="545"/>
      <c r="OVW2" s="545"/>
      <c r="OVX2" s="546"/>
      <c r="OVY2" s="539"/>
      <c r="OVZ2" s="545"/>
      <c r="OWA2" s="545"/>
      <c r="OWB2" s="546"/>
      <c r="OWC2" s="539"/>
      <c r="OWD2" s="545"/>
      <c r="OWE2" s="545"/>
      <c r="OWF2" s="546"/>
      <c r="OWG2" s="539"/>
      <c r="OWH2" s="545"/>
      <c r="OWI2" s="545"/>
      <c r="OWJ2" s="546"/>
      <c r="OWK2" s="539"/>
      <c r="OWL2" s="545"/>
      <c r="OWM2" s="545"/>
      <c r="OWN2" s="546"/>
      <c r="OWO2" s="539"/>
      <c r="OWP2" s="545"/>
      <c r="OWQ2" s="545"/>
      <c r="OWR2" s="546"/>
      <c r="OWS2" s="539"/>
      <c r="OWT2" s="545"/>
      <c r="OWU2" s="545"/>
      <c r="OWV2" s="546"/>
      <c r="OWW2" s="539"/>
      <c r="OWX2" s="545"/>
      <c r="OWY2" s="545"/>
      <c r="OWZ2" s="546"/>
      <c r="OXA2" s="539"/>
      <c r="OXB2" s="545"/>
      <c r="OXC2" s="545"/>
      <c r="OXD2" s="546"/>
      <c r="OXE2" s="539"/>
      <c r="OXF2" s="545"/>
      <c r="OXG2" s="545"/>
      <c r="OXH2" s="546"/>
      <c r="OXI2" s="539"/>
      <c r="OXJ2" s="545"/>
      <c r="OXK2" s="545"/>
      <c r="OXL2" s="546"/>
      <c r="OXM2" s="539"/>
      <c r="OXN2" s="545"/>
      <c r="OXO2" s="545"/>
      <c r="OXP2" s="546"/>
      <c r="OXQ2" s="539"/>
      <c r="OXR2" s="545"/>
      <c r="OXS2" s="545"/>
      <c r="OXT2" s="546"/>
      <c r="OXU2" s="539"/>
      <c r="OXV2" s="545"/>
      <c r="OXW2" s="545"/>
      <c r="OXX2" s="546"/>
      <c r="OXY2" s="539"/>
      <c r="OXZ2" s="545"/>
      <c r="OYA2" s="545"/>
      <c r="OYB2" s="546"/>
      <c r="OYC2" s="539"/>
      <c r="OYD2" s="545"/>
      <c r="OYE2" s="545"/>
      <c r="OYF2" s="546"/>
      <c r="OYG2" s="539"/>
      <c r="OYH2" s="545"/>
      <c r="OYI2" s="545"/>
      <c r="OYJ2" s="546"/>
      <c r="OYK2" s="539"/>
      <c r="OYL2" s="545"/>
      <c r="OYM2" s="545"/>
      <c r="OYN2" s="546"/>
      <c r="OYO2" s="539"/>
      <c r="OYP2" s="545"/>
      <c r="OYQ2" s="545"/>
      <c r="OYR2" s="546"/>
      <c r="OYS2" s="539"/>
      <c r="OYT2" s="545"/>
      <c r="OYU2" s="545"/>
      <c r="OYV2" s="546"/>
      <c r="OYW2" s="539"/>
      <c r="OYX2" s="545"/>
      <c r="OYY2" s="545"/>
      <c r="OYZ2" s="546"/>
      <c r="OZA2" s="539"/>
      <c r="OZB2" s="545"/>
      <c r="OZC2" s="545"/>
      <c r="OZD2" s="546"/>
      <c r="OZE2" s="539"/>
      <c r="OZF2" s="545"/>
      <c r="OZG2" s="545"/>
      <c r="OZH2" s="546"/>
      <c r="OZI2" s="539"/>
      <c r="OZJ2" s="545"/>
      <c r="OZK2" s="545"/>
      <c r="OZL2" s="546"/>
      <c r="OZM2" s="539"/>
      <c r="OZN2" s="545"/>
      <c r="OZO2" s="545"/>
      <c r="OZP2" s="546"/>
      <c r="OZQ2" s="539"/>
      <c r="OZR2" s="545"/>
      <c r="OZS2" s="545"/>
      <c r="OZT2" s="546"/>
      <c r="OZU2" s="539"/>
      <c r="OZV2" s="545"/>
      <c r="OZW2" s="545"/>
      <c r="OZX2" s="546"/>
      <c r="OZY2" s="539"/>
      <c r="OZZ2" s="545"/>
      <c r="PAA2" s="545"/>
      <c r="PAB2" s="546"/>
      <c r="PAC2" s="539"/>
      <c r="PAD2" s="545"/>
      <c r="PAE2" s="545"/>
      <c r="PAF2" s="546"/>
      <c r="PAG2" s="539"/>
      <c r="PAH2" s="545"/>
      <c r="PAI2" s="545"/>
      <c r="PAJ2" s="546"/>
      <c r="PAK2" s="539"/>
      <c r="PAL2" s="545"/>
      <c r="PAM2" s="545"/>
      <c r="PAN2" s="546"/>
      <c r="PAO2" s="539"/>
      <c r="PAP2" s="545"/>
      <c r="PAQ2" s="545"/>
      <c r="PAR2" s="546"/>
      <c r="PAS2" s="539"/>
      <c r="PAT2" s="545"/>
      <c r="PAU2" s="545"/>
      <c r="PAV2" s="546"/>
      <c r="PAW2" s="539"/>
      <c r="PAX2" s="545"/>
      <c r="PAY2" s="545"/>
      <c r="PAZ2" s="546"/>
      <c r="PBA2" s="539"/>
      <c r="PBB2" s="545"/>
      <c r="PBC2" s="545"/>
      <c r="PBD2" s="546"/>
      <c r="PBE2" s="539"/>
      <c r="PBF2" s="545"/>
      <c r="PBG2" s="545"/>
      <c r="PBH2" s="546"/>
      <c r="PBI2" s="539"/>
      <c r="PBJ2" s="545"/>
      <c r="PBK2" s="545"/>
      <c r="PBL2" s="546"/>
      <c r="PBM2" s="539"/>
      <c r="PBN2" s="545"/>
      <c r="PBO2" s="545"/>
      <c r="PBP2" s="546"/>
      <c r="PBQ2" s="539"/>
      <c r="PBR2" s="545"/>
      <c r="PBS2" s="545"/>
      <c r="PBT2" s="546"/>
      <c r="PBU2" s="539"/>
      <c r="PBV2" s="545"/>
      <c r="PBW2" s="545"/>
      <c r="PBX2" s="546"/>
      <c r="PBY2" s="539"/>
      <c r="PBZ2" s="545"/>
      <c r="PCA2" s="545"/>
      <c r="PCB2" s="546"/>
      <c r="PCC2" s="539"/>
      <c r="PCD2" s="545"/>
      <c r="PCE2" s="545"/>
      <c r="PCF2" s="546"/>
      <c r="PCG2" s="539"/>
      <c r="PCH2" s="545"/>
      <c r="PCI2" s="545"/>
      <c r="PCJ2" s="546"/>
      <c r="PCK2" s="539"/>
      <c r="PCL2" s="545"/>
      <c r="PCM2" s="545"/>
      <c r="PCN2" s="546"/>
      <c r="PCO2" s="539"/>
      <c r="PCP2" s="545"/>
      <c r="PCQ2" s="545"/>
      <c r="PCR2" s="546"/>
      <c r="PCS2" s="539"/>
      <c r="PCT2" s="545"/>
      <c r="PCU2" s="545"/>
      <c r="PCV2" s="546"/>
      <c r="PCW2" s="539"/>
      <c r="PCX2" s="545"/>
      <c r="PCY2" s="545"/>
      <c r="PCZ2" s="546"/>
      <c r="PDA2" s="539"/>
      <c r="PDB2" s="545"/>
      <c r="PDC2" s="545"/>
      <c r="PDD2" s="546"/>
      <c r="PDE2" s="539"/>
      <c r="PDF2" s="545"/>
      <c r="PDG2" s="545"/>
      <c r="PDH2" s="546"/>
      <c r="PDI2" s="539"/>
      <c r="PDJ2" s="545"/>
      <c r="PDK2" s="545"/>
      <c r="PDL2" s="546"/>
      <c r="PDM2" s="539"/>
      <c r="PDN2" s="545"/>
      <c r="PDO2" s="545"/>
      <c r="PDP2" s="546"/>
      <c r="PDQ2" s="539"/>
      <c r="PDR2" s="545"/>
      <c r="PDS2" s="545"/>
      <c r="PDT2" s="546"/>
      <c r="PDU2" s="539"/>
      <c r="PDV2" s="545"/>
      <c r="PDW2" s="545"/>
      <c r="PDX2" s="546"/>
      <c r="PDY2" s="539"/>
      <c r="PDZ2" s="545"/>
      <c r="PEA2" s="545"/>
      <c r="PEB2" s="546"/>
      <c r="PEC2" s="539"/>
      <c r="PED2" s="545"/>
      <c r="PEE2" s="545"/>
      <c r="PEF2" s="546"/>
      <c r="PEG2" s="539"/>
      <c r="PEH2" s="545"/>
      <c r="PEI2" s="545"/>
      <c r="PEJ2" s="546"/>
      <c r="PEK2" s="539"/>
      <c r="PEL2" s="545"/>
      <c r="PEM2" s="545"/>
      <c r="PEN2" s="546"/>
      <c r="PEO2" s="539"/>
      <c r="PEP2" s="545"/>
      <c r="PEQ2" s="545"/>
      <c r="PER2" s="546"/>
      <c r="PES2" s="539"/>
      <c r="PET2" s="545"/>
      <c r="PEU2" s="545"/>
      <c r="PEV2" s="546"/>
      <c r="PEW2" s="539"/>
      <c r="PEX2" s="545"/>
      <c r="PEY2" s="545"/>
      <c r="PEZ2" s="546"/>
      <c r="PFA2" s="539"/>
      <c r="PFB2" s="545"/>
      <c r="PFC2" s="545"/>
      <c r="PFD2" s="546"/>
      <c r="PFE2" s="539"/>
      <c r="PFF2" s="545"/>
      <c r="PFG2" s="545"/>
      <c r="PFH2" s="546"/>
      <c r="PFI2" s="539"/>
      <c r="PFJ2" s="545"/>
      <c r="PFK2" s="545"/>
      <c r="PFL2" s="546"/>
      <c r="PFM2" s="539"/>
      <c r="PFN2" s="545"/>
      <c r="PFO2" s="545"/>
      <c r="PFP2" s="546"/>
      <c r="PFQ2" s="539"/>
      <c r="PFR2" s="545"/>
      <c r="PFS2" s="545"/>
      <c r="PFT2" s="546"/>
      <c r="PFU2" s="539"/>
      <c r="PFV2" s="545"/>
      <c r="PFW2" s="545"/>
      <c r="PFX2" s="546"/>
      <c r="PFY2" s="539"/>
      <c r="PFZ2" s="545"/>
      <c r="PGA2" s="545"/>
      <c r="PGB2" s="546"/>
      <c r="PGC2" s="539"/>
      <c r="PGD2" s="545"/>
      <c r="PGE2" s="545"/>
      <c r="PGF2" s="546"/>
      <c r="PGG2" s="539"/>
      <c r="PGH2" s="545"/>
      <c r="PGI2" s="545"/>
      <c r="PGJ2" s="546"/>
      <c r="PGK2" s="539"/>
      <c r="PGL2" s="545"/>
      <c r="PGM2" s="545"/>
      <c r="PGN2" s="546"/>
      <c r="PGO2" s="539"/>
      <c r="PGP2" s="545"/>
      <c r="PGQ2" s="545"/>
      <c r="PGR2" s="546"/>
      <c r="PGS2" s="539"/>
      <c r="PGT2" s="545"/>
      <c r="PGU2" s="545"/>
      <c r="PGV2" s="546"/>
      <c r="PGW2" s="539"/>
      <c r="PGX2" s="545"/>
      <c r="PGY2" s="545"/>
      <c r="PGZ2" s="546"/>
      <c r="PHA2" s="539"/>
      <c r="PHB2" s="545"/>
      <c r="PHC2" s="545"/>
      <c r="PHD2" s="546"/>
      <c r="PHE2" s="539"/>
      <c r="PHF2" s="545"/>
      <c r="PHG2" s="545"/>
      <c r="PHH2" s="546"/>
      <c r="PHI2" s="539"/>
      <c r="PHJ2" s="545"/>
      <c r="PHK2" s="545"/>
      <c r="PHL2" s="546"/>
      <c r="PHM2" s="539"/>
      <c r="PHN2" s="545"/>
      <c r="PHO2" s="545"/>
      <c r="PHP2" s="546"/>
      <c r="PHQ2" s="539"/>
      <c r="PHR2" s="545"/>
      <c r="PHS2" s="545"/>
      <c r="PHT2" s="546"/>
      <c r="PHU2" s="539"/>
      <c r="PHV2" s="545"/>
      <c r="PHW2" s="545"/>
      <c r="PHX2" s="546"/>
      <c r="PHY2" s="539"/>
      <c r="PHZ2" s="545"/>
      <c r="PIA2" s="545"/>
      <c r="PIB2" s="546"/>
      <c r="PIC2" s="539"/>
      <c r="PID2" s="545"/>
      <c r="PIE2" s="545"/>
      <c r="PIF2" s="546"/>
      <c r="PIG2" s="539"/>
      <c r="PIH2" s="545"/>
      <c r="PII2" s="545"/>
      <c r="PIJ2" s="546"/>
      <c r="PIK2" s="539"/>
      <c r="PIL2" s="545"/>
      <c r="PIM2" s="545"/>
      <c r="PIN2" s="546"/>
      <c r="PIO2" s="539"/>
      <c r="PIP2" s="545"/>
      <c r="PIQ2" s="545"/>
      <c r="PIR2" s="546"/>
      <c r="PIS2" s="539"/>
      <c r="PIT2" s="545"/>
      <c r="PIU2" s="545"/>
      <c r="PIV2" s="546"/>
      <c r="PIW2" s="539"/>
      <c r="PIX2" s="545"/>
      <c r="PIY2" s="545"/>
      <c r="PIZ2" s="546"/>
      <c r="PJA2" s="539"/>
      <c r="PJB2" s="545"/>
      <c r="PJC2" s="545"/>
      <c r="PJD2" s="546"/>
      <c r="PJE2" s="539"/>
      <c r="PJF2" s="545"/>
      <c r="PJG2" s="545"/>
      <c r="PJH2" s="546"/>
      <c r="PJI2" s="539"/>
      <c r="PJJ2" s="545"/>
      <c r="PJK2" s="545"/>
      <c r="PJL2" s="546"/>
      <c r="PJM2" s="539"/>
      <c r="PJN2" s="545"/>
      <c r="PJO2" s="545"/>
      <c r="PJP2" s="546"/>
      <c r="PJQ2" s="539"/>
      <c r="PJR2" s="545"/>
      <c r="PJS2" s="545"/>
      <c r="PJT2" s="546"/>
      <c r="PJU2" s="539"/>
      <c r="PJV2" s="545"/>
      <c r="PJW2" s="545"/>
      <c r="PJX2" s="546"/>
      <c r="PJY2" s="539"/>
      <c r="PJZ2" s="545"/>
      <c r="PKA2" s="545"/>
      <c r="PKB2" s="546"/>
      <c r="PKC2" s="539"/>
      <c r="PKD2" s="545"/>
      <c r="PKE2" s="545"/>
      <c r="PKF2" s="546"/>
      <c r="PKG2" s="539"/>
      <c r="PKH2" s="545"/>
      <c r="PKI2" s="545"/>
      <c r="PKJ2" s="546"/>
      <c r="PKK2" s="539"/>
      <c r="PKL2" s="545"/>
      <c r="PKM2" s="545"/>
      <c r="PKN2" s="546"/>
      <c r="PKO2" s="539"/>
      <c r="PKP2" s="545"/>
      <c r="PKQ2" s="545"/>
      <c r="PKR2" s="546"/>
      <c r="PKS2" s="539"/>
      <c r="PKT2" s="545"/>
      <c r="PKU2" s="545"/>
      <c r="PKV2" s="546"/>
      <c r="PKW2" s="539"/>
      <c r="PKX2" s="545"/>
      <c r="PKY2" s="545"/>
      <c r="PKZ2" s="546"/>
      <c r="PLA2" s="539"/>
      <c r="PLB2" s="545"/>
      <c r="PLC2" s="545"/>
      <c r="PLD2" s="546"/>
      <c r="PLE2" s="539"/>
      <c r="PLF2" s="545"/>
      <c r="PLG2" s="545"/>
      <c r="PLH2" s="546"/>
      <c r="PLI2" s="539"/>
      <c r="PLJ2" s="545"/>
      <c r="PLK2" s="545"/>
      <c r="PLL2" s="546"/>
      <c r="PLM2" s="539"/>
      <c r="PLN2" s="545"/>
      <c r="PLO2" s="545"/>
      <c r="PLP2" s="546"/>
      <c r="PLQ2" s="539"/>
      <c r="PLR2" s="545"/>
      <c r="PLS2" s="545"/>
      <c r="PLT2" s="546"/>
      <c r="PLU2" s="539"/>
      <c r="PLV2" s="545"/>
      <c r="PLW2" s="545"/>
      <c r="PLX2" s="546"/>
      <c r="PLY2" s="539"/>
      <c r="PLZ2" s="545"/>
      <c r="PMA2" s="545"/>
      <c r="PMB2" s="546"/>
      <c r="PMC2" s="539"/>
      <c r="PMD2" s="545"/>
      <c r="PME2" s="545"/>
      <c r="PMF2" s="546"/>
      <c r="PMG2" s="539"/>
      <c r="PMH2" s="545"/>
      <c r="PMI2" s="545"/>
      <c r="PMJ2" s="546"/>
      <c r="PMK2" s="539"/>
      <c r="PML2" s="545"/>
      <c r="PMM2" s="545"/>
      <c r="PMN2" s="546"/>
      <c r="PMO2" s="539"/>
      <c r="PMP2" s="545"/>
      <c r="PMQ2" s="545"/>
      <c r="PMR2" s="546"/>
      <c r="PMS2" s="539"/>
      <c r="PMT2" s="545"/>
      <c r="PMU2" s="545"/>
      <c r="PMV2" s="546"/>
      <c r="PMW2" s="539"/>
      <c r="PMX2" s="545"/>
      <c r="PMY2" s="545"/>
      <c r="PMZ2" s="546"/>
      <c r="PNA2" s="539"/>
      <c r="PNB2" s="545"/>
      <c r="PNC2" s="545"/>
      <c r="PND2" s="546"/>
      <c r="PNE2" s="539"/>
      <c r="PNF2" s="545"/>
      <c r="PNG2" s="545"/>
      <c r="PNH2" s="546"/>
      <c r="PNI2" s="539"/>
      <c r="PNJ2" s="545"/>
      <c r="PNK2" s="545"/>
      <c r="PNL2" s="546"/>
      <c r="PNM2" s="539"/>
      <c r="PNN2" s="545"/>
      <c r="PNO2" s="545"/>
      <c r="PNP2" s="546"/>
      <c r="PNQ2" s="539"/>
      <c r="PNR2" s="545"/>
      <c r="PNS2" s="545"/>
      <c r="PNT2" s="546"/>
      <c r="PNU2" s="539"/>
      <c r="PNV2" s="545"/>
      <c r="PNW2" s="545"/>
      <c r="PNX2" s="546"/>
      <c r="PNY2" s="539"/>
      <c r="PNZ2" s="545"/>
      <c r="POA2" s="545"/>
      <c r="POB2" s="546"/>
      <c r="POC2" s="539"/>
      <c r="POD2" s="545"/>
      <c r="POE2" s="545"/>
      <c r="POF2" s="546"/>
      <c r="POG2" s="539"/>
      <c r="POH2" s="545"/>
      <c r="POI2" s="545"/>
      <c r="POJ2" s="546"/>
      <c r="POK2" s="539"/>
      <c r="POL2" s="545"/>
      <c r="POM2" s="545"/>
      <c r="PON2" s="546"/>
      <c r="POO2" s="539"/>
      <c r="POP2" s="545"/>
      <c r="POQ2" s="545"/>
      <c r="POR2" s="546"/>
      <c r="POS2" s="539"/>
      <c r="POT2" s="545"/>
      <c r="POU2" s="545"/>
      <c r="POV2" s="546"/>
      <c r="POW2" s="539"/>
      <c r="POX2" s="545"/>
      <c r="POY2" s="545"/>
      <c r="POZ2" s="546"/>
      <c r="PPA2" s="539"/>
      <c r="PPB2" s="545"/>
      <c r="PPC2" s="545"/>
      <c r="PPD2" s="546"/>
      <c r="PPE2" s="539"/>
      <c r="PPF2" s="545"/>
      <c r="PPG2" s="545"/>
      <c r="PPH2" s="546"/>
      <c r="PPI2" s="539"/>
      <c r="PPJ2" s="545"/>
      <c r="PPK2" s="545"/>
      <c r="PPL2" s="546"/>
      <c r="PPM2" s="539"/>
      <c r="PPN2" s="545"/>
      <c r="PPO2" s="545"/>
      <c r="PPP2" s="546"/>
      <c r="PPQ2" s="539"/>
      <c r="PPR2" s="545"/>
      <c r="PPS2" s="545"/>
      <c r="PPT2" s="546"/>
      <c r="PPU2" s="539"/>
      <c r="PPV2" s="545"/>
      <c r="PPW2" s="545"/>
      <c r="PPX2" s="546"/>
      <c r="PPY2" s="539"/>
      <c r="PPZ2" s="545"/>
      <c r="PQA2" s="545"/>
      <c r="PQB2" s="546"/>
      <c r="PQC2" s="539"/>
      <c r="PQD2" s="545"/>
      <c r="PQE2" s="545"/>
      <c r="PQF2" s="546"/>
      <c r="PQG2" s="539"/>
      <c r="PQH2" s="545"/>
      <c r="PQI2" s="545"/>
      <c r="PQJ2" s="546"/>
      <c r="PQK2" s="539"/>
      <c r="PQL2" s="545"/>
      <c r="PQM2" s="545"/>
      <c r="PQN2" s="546"/>
      <c r="PQO2" s="539"/>
      <c r="PQP2" s="545"/>
      <c r="PQQ2" s="545"/>
      <c r="PQR2" s="546"/>
      <c r="PQS2" s="539"/>
      <c r="PQT2" s="545"/>
      <c r="PQU2" s="545"/>
      <c r="PQV2" s="546"/>
      <c r="PQW2" s="539"/>
      <c r="PQX2" s="545"/>
      <c r="PQY2" s="545"/>
      <c r="PQZ2" s="546"/>
      <c r="PRA2" s="539"/>
      <c r="PRB2" s="545"/>
      <c r="PRC2" s="545"/>
      <c r="PRD2" s="546"/>
      <c r="PRE2" s="539"/>
      <c r="PRF2" s="545"/>
      <c r="PRG2" s="545"/>
      <c r="PRH2" s="546"/>
      <c r="PRI2" s="539"/>
      <c r="PRJ2" s="545"/>
      <c r="PRK2" s="545"/>
      <c r="PRL2" s="546"/>
      <c r="PRM2" s="539"/>
      <c r="PRN2" s="545"/>
      <c r="PRO2" s="545"/>
      <c r="PRP2" s="546"/>
      <c r="PRQ2" s="539"/>
      <c r="PRR2" s="545"/>
      <c r="PRS2" s="545"/>
      <c r="PRT2" s="546"/>
      <c r="PRU2" s="539"/>
      <c r="PRV2" s="545"/>
      <c r="PRW2" s="545"/>
      <c r="PRX2" s="546"/>
      <c r="PRY2" s="539"/>
      <c r="PRZ2" s="545"/>
      <c r="PSA2" s="545"/>
      <c r="PSB2" s="546"/>
      <c r="PSC2" s="539"/>
      <c r="PSD2" s="545"/>
      <c r="PSE2" s="545"/>
      <c r="PSF2" s="546"/>
      <c r="PSG2" s="539"/>
      <c r="PSH2" s="545"/>
      <c r="PSI2" s="545"/>
      <c r="PSJ2" s="546"/>
      <c r="PSK2" s="539"/>
      <c r="PSL2" s="545"/>
      <c r="PSM2" s="545"/>
      <c r="PSN2" s="546"/>
      <c r="PSO2" s="539"/>
      <c r="PSP2" s="545"/>
      <c r="PSQ2" s="545"/>
      <c r="PSR2" s="546"/>
      <c r="PSS2" s="539"/>
      <c r="PST2" s="545"/>
      <c r="PSU2" s="545"/>
      <c r="PSV2" s="546"/>
      <c r="PSW2" s="539"/>
      <c r="PSX2" s="545"/>
      <c r="PSY2" s="545"/>
      <c r="PSZ2" s="546"/>
      <c r="PTA2" s="539"/>
      <c r="PTB2" s="545"/>
      <c r="PTC2" s="545"/>
      <c r="PTD2" s="546"/>
      <c r="PTE2" s="539"/>
      <c r="PTF2" s="545"/>
      <c r="PTG2" s="545"/>
      <c r="PTH2" s="546"/>
      <c r="PTI2" s="539"/>
      <c r="PTJ2" s="545"/>
      <c r="PTK2" s="545"/>
      <c r="PTL2" s="546"/>
      <c r="PTM2" s="539"/>
      <c r="PTN2" s="545"/>
      <c r="PTO2" s="545"/>
      <c r="PTP2" s="546"/>
      <c r="PTQ2" s="539"/>
      <c r="PTR2" s="545"/>
      <c r="PTS2" s="545"/>
      <c r="PTT2" s="546"/>
      <c r="PTU2" s="539"/>
      <c r="PTV2" s="545"/>
      <c r="PTW2" s="545"/>
      <c r="PTX2" s="546"/>
      <c r="PTY2" s="539"/>
      <c r="PTZ2" s="545"/>
      <c r="PUA2" s="545"/>
      <c r="PUB2" s="546"/>
      <c r="PUC2" s="539"/>
      <c r="PUD2" s="545"/>
      <c r="PUE2" s="545"/>
      <c r="PUF2" s="546"/>
      <c r="PUG2" s="539"/>
      <c r="PUH2" s="545"/>
      <c r="PUI2" s="545"/>
      <c r="PUJ2" s="546"/>
      <c r="PUK2" s="539"/>
      <c r="PUL2" s="545"/>
      <c r="PUM2" s="545"/>
      <c r="PUN2" s="546"/>
      <c r="PUO2" s="539"/>
      <c r="PUP2" s="545"/>
      <c r="PUQ2" s="545"/>
      <c r="PUR2" s="546"/>
      <c r="PUS2" s="539"/>
      <c r="PUT2" s="545"/>
      <c r="PUU2" s="545"/>
      <c r="PUV2" s="546"/>
      <c r="PUW2" s="539"/>
      <c r="PUX2" s="545"/>
      <c r="PUY2" s="545"/>
      <c r="PUZ2" s="546"/>
      <c r="PVA2" s="539"/>
      <c r="PVB2" s="545"/>
      <c r="PVC2" s="545"/>
      <c r="PVD2" s="546"/>
      <c r="PVE2" s="539"/>
      <c r="PVF2" s="545"/>
      <c r="PVG2" s="545"/>
      <c r="PVH2" s="546"/>
      <c r="PVI2" s="539"/>
      <c r="PVJ2" s="545"/>
      <c r="PVK2" s="545"/>
      <c r="PVL2" s="546"/>
      <c r="PVM2" s="539"/>
      <c r="PVN2" s="545"/>
      <c r="PVO2" s="545"/>
      <c r="PVP2" s="546"/>
      <c r="PVQ2" s="539"/>
      <c r="PVR2" s="545"/>
      <c r="PVS2" s="545"/>
      <c r="PVT2" s="546"/>
      <c r="PVU2" s="539"/>
      <c r="PVV2" s="545"/>
      <c r="PVW2" s="545"/>
      <c r="PVX2" s="546"/>
      <c r="PVY2" s="539"/>
      <c r="PVZ2" s="545"/>
      <c r="PWA2" s="545"/>
      <c r="PWB2" s="546"/>
      <c r="PWC2" s="539"/>
      <c r="PWD2" s="545"/>
      <c r="PWE2" s="545"/>
      <c r="PWF2" s="546"/>
      <c r="PWG2" s="539"/>
      <c r="PWH2" s="545"/>
      <c r="PWI2" s="545"/>
      <c r="PWJ2" s="546"/>
      <c r="PWK2" s="539"/>
      <c r="PWL2" s="545"/>
      <c r="PWM2" s="545"/>
      <c r="PWN2" s="546"/>
      <c r="PWO2" s="539"/>
      <c r="PWP2" s="545"/>
      <c r="PWQ2" s="545"/>
      <c r="PWR2" s="546"/>
      <c r="PWS2" s="539"/>
      <c r="PWT2" s="545"/>
      <c r="PWU2" s="545"/>
      <c r="PWV2" s="546"/>
      <c r="PWW2" s="539"/>
      <c r="PWX2" s="545"/>
      <c r="PWY2" s="545"/>
      <c r="PWZ2" s="546"/>
      <c r="PXA2" s="539"/>
      <c r="PXB2" s="545"/>
      <c r="PXC2" s="545"/>
      <c r="PXD2" s="546"/>
      <c r="PXE2" s="539"/>
      <c r="PXF2" s="545"/>
      <c r="PXG2" s="545"/>
      <c r="PXH2" s="546"/>
      <c r="PXI2" s="539"/>
      <c r="PXJ2" s="545"/>
      <c r="PXK2" s="545"/>
      <c r="PXL2" s="546"/>
      <c r="PXM2" s="539"/>
      <c r="PXN2" s="545"/>
      <c r="PXO2" s="545"/>
      <c r="PXP2" s="546"/>
      <c r="PXQ2" s="539"/>
      <c r="PXR2" s="545"/>
      <c r="PXS2" s="545"/>
      <c r="PXT2" s="546"/>
      <c r="PXU2" s="539"/>
      <c r="PXV2" s="545"/>
      <c r="PXW2" s="545"/>
      <c r="PXX2" s="546"/>
      <c r="PXY2" s="539"/>
      <c r="PXZ2" s="545"/>
      <c r="PYA2" s="545"/>
      <c r="PYB2" s="546"/>
      <c r="PYC2" s="539"/>
      <c r="PYD2" s="545"/>
      <c r="PYE2" s="545"/>
      <c r="PYF2" s="546"/>
      <c r="PYG2" s="539"/>
      <c r="PYH2" s="545"/>
      <c r="PYI2" s="545"/>
      <c r="PYJ2" s="546"/>
      <c r="PYK2" s="539"/>
      <c r="PYL2" s="545"/>
      <c r="PYM2" s="545"/>
      <c r="PYN2" s="546"/>
      <c r="PYO2" s="539"/>
      <c r="PYP2" s="545"/>
      <c r="PYQ2" s="545"/>
      <c r="PYR2" s="546"/>
      <c r="PYS2" s="539"/>
      <c r="PYT2" s="545"/>
      <c r="PYU2" s="545"/>
      <c r="PYV2" s="546"/>
      <c r="PYW2" s="539"/>
      <c r="PYX2" s="545"/>
      <c r="PYY2" s="545"/>
      <c r="PYZ2" s="546"/>
      <c r="PZA2" s="539"/>
      <c r="PZB2" s="545"/>
      <c r="PZC2" s="545"/>
      <c r="PZD2" s="546"/>
      <c r="PZE2" s="539"/>
      <c r="PZF2" s="545"/>
      <c r="PZG2" s="545"/>
      <c r="PZH2" s="546"/>
      <c r="PZI2" s="539"/>
      <c r="PZJ2" s="545"/>
      <c r="PZK2" s="545"/>
      <c r="PZL2" s="546"/>
      <c r="PZM2" s="539"/>
      <c r="PZN2" s="545"/>
      <c r="PZO2" s="545"/>
      <c r="PZP2" s="546"/>
      <c r="PZQ2" s="539"/>
      <c r="PZR2" s="545"/>
      <c r="PZS2" s="545"/>
      <c r="PZT2" s="546"/>
      <c r="PZU2" s="539"/>
      <c r="PZV2" s="545"/>
      <c r="PZW2" s="545"/>
      <c r="PZX2" s="546"/>
      <c r="PZY2" s="539"/>
      <c r="PZZ2" s="545"/>
      <c r="QAA2" s="545"/>
      <c r="QAB2" s="546"/>
      <c r="QAC2" s="539"/>
      <c r="QAD2" s="545"/>
      <c r="QAE2" s="545"/>
      <c r="QAF2" s="546"/>
      <c r="QAG2" s="539"/>
      <c r="QAH2" s="545"/>
      <c r="QAI2" s="545"/>
      <c r="QAJ2" s="546"/>
      <c r="QAK2" s="539"/>
      <c r="QAL2" s="545"/>
      <c r="QAM2" s="545"/>
      <c r="QAN2" s="546"/>
      <c r="QAO2" s="539"/>
      <c r="QAP2" s="545"/>
      <c r="QAQ2" s="545"/>
      <c r="QAR2" s="546"/>
      <c r="QAS2" s="539"/>
      <c r="QAT2" s="545"/>
      <c r="QAU2" s="545"/>
      <c r="QAV2" s="546"/>
      <c r="QAW2" s="539"/>
      <c r="QAX2" s="545"/>
      <c r="QAY2" s="545"/>
      <c r="QAZ2" s="546"/>
      <c r="QBA2" s="539"/>
      <c r="QBB2" s="545"/>
      <c r="QBC2" s="545"/>
      <c r="QBD2" s="546"/>
      <c r="QBE2" s="539"/>
      <c r="QBF2" s="545"/>
      <c r="QBG2" s="545"/>
      <c r="QBH2" s="546"/>
      <c r="QBI2" s="539"/>
      <c r="QBJ2" s="545"/>
      <c r="QBK2" s="545"/>
      <c r="QBL2" s="546"/>
      <c r="QBM2" s="539"/>
      <c r="QBN2" s="545"/>
      <c r="QBO2" s="545"/>
      <c r="QBP2" s="546"/>
      <c r="QBQ2" s="539"/>
      <c r="QBR2" s="545"/>
      <c r="QBS2" s="545"/>
      <c r="QBT2" s="546"/>
      <c r="QBU2" s="539"/>
      <c r="QBV2" s="545"/>
      <c r="QBW2" s="545"/>
      <c r="QBX2" s="546"/>
      <c r="QBY2" s="539"/>
      <c r="QBZ2" s="545"/>
      <c r="QCA2" s="545"/>
      <c r="QCB2" s="546"/>
      <c r="QCC2" s="539"/>
      <c r="QCD2" s="545"/>
      <c r="QCE2" s="545"/>
      <c r="QCF2" s="546"/>
      <c r="QCG2" s="539"/>
      <c r="QCH2" s="545"/>
      <c r="QCI2" s="545"/>
      <c r="QCJ2" s="546"/>
      <c r="QCK2" s="539"/>
      <c r="QCL2" s="545"/>
      <c r="QCM2" s="545"/>
      <c r="QCN2" s="546"/>
      <c r="QCO2" s="539"/>
      <c r="QCP2" s="545"/>
      <c r="QCQ2" s="545"/>
      <c r="QCR2" s="546"/>
      <c r="QCS2" s="539"/>
      <c r="QCT2" s="545"/>
      <c r="QCU2" s="545"/>
      <c r="QCV2" s="546"/>
      <c r="QCW2" s="539"/>
      <c r="QCX2" s="545"/>
      <c r="QCY2" s="545"/>
      <c r="QCZ2" s="546"/>
      <c r="QDA2" s="539"/>
      <c r="QDB2" s="545"/>
      <c r="QDC2" s="545"/>
      <c r="QDD2" s="546"/>
      <c r="QDE2" s="539"/>
      <c r="QDF2" s="545"/>
      <c r="QDG2" s="545"/>
      <c r="QDH2" s="546"/>
      <c r="QDI2" s="539"/>
      <c r="QDJ2" s="545"/>
      <c r="QDK2" s="545"/>
      <c r="QDL2" s="546"/>
      <c r="QDM2" s="539"/>
      <c r="QDN2" s="545"/>
      <c r="QDO2" s="545"/>
      <c r="QDP2" s="546"/>
      <c r="QDQ2" s="539"/>
      <c r="QDR2" s="545"/>
      <c r="QDS2" s="545"/>
      <c r="QDT2" s="546"/>
      <c r="QDU2" s="539"/>
      <c r="QDV2" s="545"/>
      <c r="QDW2" s="545"/>
      <c r="QDX2" s="546"/>
      <c r="QDY2" s="539"/>
      <c r="QDZ2" s="545"/>
      <c r="QEA2" s="545"/>
      <c r="QEB2" s="546"/>
      <c r="QEC2" s="539"/>
      <c r="QED2" s="545"/>
      <c r="QEE2" s="545"/>
      <c r="QEF2" s="546"/>
      <c r="QEG2" s="539"/>
      <c r="QEH2" s="545"/>
      <c r="QEI2" s="545"/>
      <c r="QEJ2" s="546"/>
      <c r="QEK2" s="539"/>
      <c r="QEL2" s="545"/>
      <c r="QEM2" s="545"/>
      <c r="QEN2" s="546"/>
      <c r="QEO2" s="539"/>
      <c r="QEP2" s="545"/>
      <c r="QEQ2" s="545"/>
      <c r="QER2" s="546"/>
      <c r="QES2" s="539"/>
      <c r="QET2" s="545"/>
      <c r="QEU2" s="545"/>
      <c r="QEV2" s="546"/>
      <c r="QEW2" s="539"/>
      <c r="QEX2" s="545"/>
      <c r="QEY2" s="545"/>
      <c r="QEZ2" s="546"/>
      <c r="QFA2" s="539"/>
      <c r="QFB2" s="545"/>
      <c r="QFC2" s="545"/>
      <c r="QFD2" s="546"/>
      <c r="QFE2" s="539"/>
      <c r="QFF2" s="545"/>
      <c r="QFG2" s="545"/>
      <c r="QFH2" s="546"/>
      <c r="QFI2" s="539"/>
      <c r="QFJ2" s="545"/>
      <c r="QFK2" s="545"/>
      <c r="QFL2" s="546"/>
      <c r="QFM2" s="539"/>
      <c r="QFN2" s="545"/>
      <c r="QFO2" s="545"/>
      <c r="QFP2" s="546"/>
      <c r="QFQ2" s="539"/>
      <c r="QFR2" s="545"/>
      <c r="QFS2" s="545"/>
      <c r="QFT2" s="546"/>
      <c r="QFU2" s="539"/>
      <c r="QFV2" s="545"/>
      <c r="QFW2" s="545"/>
      <c r="QFX2" s="546"/>
      <c r="QFY2" s="539"/>
      <c r="QFZ2" s="545"/>
      <c r="QGA2" s="545"/>
      <c r="QGB2" s="546"/>
      <c r="QGC2" s="539"/>
      <c r="QGD2" s="545"/>
      <c r="QGE2" s="545"/>
      <c r="QGF2" s="546"/>
      <c r="QGG2" s="539"/>
      <c r="QGH2" s="545"/>
      <c r="QGI2" s="545"/>
      <c r="QGJ2" s="546"/>
      <c r="QGK2" s="539"/>
      <c r="QGL2" s="545"/>
      <c r="QGM2" s="545"/>
      <c r="QGN2" s="546"/>
      <c r="QGO2" s="539"/>
      <c r="QGP2" s="545"/>
      <c r="QGQ2" s="545"/>
      <c r="QGR2" s="546"/>
      <c r="QGS2" s="539"/>
      <c r="QGT2" s="545"/>
      <c r="QGU2" s="545"/>
      <c r="QGV2" s="546"/>
      <c r="QGW2" s="539"/>
      <c r="QGX2" s="545"/>
      <c r="QGY2" s="545"/>
      <c r="QGZ2" s="546"/>
      <c r="QHA2" s="539"/>
      <c r="QHB2" s="545"/>
      <c r="QHC2" s="545"/>
      <c r="QHD2" s="546"/>
      <c r="QHE2" s="539"/>
      <c r="QHF2" s="545"/>
      <c r="QHG2" s="545"/>
      <c r="QHH2" s="546"/>
      <c r="QHI2" s="539"/>
      <c r="QHJ2" s="545"/>
      <c r="QHK2" s="545"/>
      <c r="QHL2" s="546"/>
      <c r="QHM2" s="539"/>
      <c r="QHN2" s="545"/>
      <c r="QHO2" s="545"/>
      <c r="QHP2" s="546"/>
      <c r="QHQ2" s="539"/>
      <c r="QHR2" s="545"/>
      <c r="QHS2" s="545"/>
      <c r="QHT2" s="546"/>
      <c r="QHU2" s="539"/>
      <c r="QHV2" s="545"/>
      <c r="QHW2" s="545"/>
      <c r="QHX2" s="546"/>
      <c r="QHY2" s="539"/>
      <c r="QHZ2" s="545"/>
      <c r="QIA2" s="545"/>
      <c r="QIB2" s="546"/>
      <c r="QIC2" s="539"/>
      <c r="QID2" s="545"/>
      <c r="QIE2" s="545"/>
      <c r="QIF2" s="546"/>
      <c r="QIG2" s="539"/>
      <c r="QIH2" s="545"/>
      <c r="QII2" s="545"/>
      <c r="QIJ2" s="546"/>
      <c r="QIK2" s="539"/>
      <c r="QIL2" s="545"/>
      <c r="QIM2" s="545"/>
      <c r="QIN2" s="546"/>
      <c r="QIO2" s="539"/>
      <c r="QIP2" s="545"/>
      <c r="QIQ2" s="545"/>
      <c r="QIR2" s="546"/>
      <c r="QIS2" s="539"/>
      <c r="QIT2" s="545"/>
      <c r="QIU2" s="545"/>
      <c r="QIV2" s="546"/>
      <c r="QIW2" s="539"/>
      <c r="QIX2" s="545"/>
      <c r="QIY2" s="545"/>
      <c r="QIZ2" s="546"/>
      <c r="QJA2" s="539"/>
      <c r="QJB2" s="545"/>
      <c r="QJC2" s="545"/>
      <c r="QJD2" s="546"/>
      <c r="QJE2" s="539"/>
      <c r="QJF2" s="545"/>
      <c r="QJG2" s="545"/>
      <c r="QJH2" s="546"/>
      <c r="QJI2" s="539"/>
      <c r="QJJ2" s="545"/>
      <c r="QJK2" s="545"/>
      <c r="QJL2" s="546"/>
      <c r="QJM2" s="539"/>
      <c r="QJN2" s="545"/>
      <c r="QJO2" s="545"/>
      <c r="QJP2" s="546"/>
      <c r="QJQ2" s="539"/>
      <c r="QJR2" s="545"/>
      <c r="QJS2" s="545"/>
      <c r="QJT2" s="546"/>
      <c r="QJU2" s="539"/>
      <c r="QJV2" s="545"/>
      <c r="QJW2" s="545"/>
      <c r="QJX2" s="546"/>
      <c r="QJY2" s="539"/>
      <c r="QJZ2" s="545"/>
      <c r="QKA2" s="545"/>
      <c r="QKB2" s="546"/>
      <c r="QKC2" s="539"/>
      <c r="QKD2" s="545"/>
      <c r="QKE2" s="545"/>
      <c r="QKF2" s="546"/>
      <c r="QKG2" s="539"/>
      <c r="QKH2" s="545"/>
      <c r="QKI2" s="545"/>
      <c r="QKJ2" s="546"/>
      <c r="QKK2" s="539"/>
      <c r="QKL2" s="545"/>
      <c r="QKM2" s="545"/>
      <c r="QKN2" s="546"/>
      <c r="QKO2" s="539"/>
      <c r="QKP2" s="545"/>
      <c r="QKQ2" s="545"/>
      <c r="QKR2" s="546"/>
      <c r="QKS2" s="539"/>
      <c r="QKT2" s="545"/>
      <c r="QKU2" s="545"/>
      <c r="QKV2" s="546"/>
      <c r="QKW2" s="539"/>
      <c r="QKX2" s="545"/>
      <c r="QKY2" s="545"/>
      <c r="QKZ2" s="546"/>
      <c r="QLA2" s="539"/>
      <c r="QLB2" s="545"/>
      <c r="QLC2" s="545"/>
      <c r="QLD2" s="546"/>
      <c r="QLE2" s="539"/>
      <c r="QLF2" s="545"/>
      <c r="QLG2" s="545"/>
      <c r="QLH2" s="546"/>
      <c r="QLI2" s="539"/>
      <c r="QLJ2" s="545"/>
      <c r="QLK2" s="545"/>
      <c r="QLL2" s="546"/>
      <c r="QLM2" s="539"/>
      <c r="QLN2" s="545"/>
      <c r="QLO2" s="545"/>
      <c r="QLP2" s="546"/>
      <c r="QLQ2" s="539"/>
      <c r="QLR2" s="545"/>
      <c r="QLS2" s="545"/>
      <c r="QLT2" s="546"/>
      <c r="QLU2" s="539"/>
      <c r="QLV2" s="545"/>
      <c r="QLW2" s="545"/>
      <c r="QLX2" s="546"/>
      <c r="QLY2" s="539"/>
      <c r="QLZ2" s="545"/>
      <c r="QMA2" s="545"/>
      <c r="QMB2" s="546"/>
      <c r="QMC2" s="539"/>
      <c r="QMD2" s="545"/>
      <c r="QME2" s="545"/>
      <c r="QMF2" s="546"/>
      <c r="QMG2" s="539"/>
      <c r="QMH2" s="545"/>
      <c r="QMI2" s="545"/>
      <c r="QMJ2" s="546"/>
      <c r="QMK2" s="539"/>
      <c r="QML2" s="545"/>
      <c r="QMM2" s="545"/>
      <c r="QMN2" s="546"/>
      <c r="QMO2" s="539"/>
      <c r="QMP2" s="545"/>
      <c r="QMQ2" s="545"/>
      <c r="QMR2" s="546"/>
      <c r="QMS2" s="539"/>
      <c r="QMT2" s="545"/>
      <c r="QMU2" s="545"/>
      <c r="QMV2" s="546"/>
      <c r="QMW2" s="539"/>
      <c r="QMX2" s="545"/>
      <c r="QMY2" s="545"/>
      <c r="QMZ2" s="546"/>
      <c r="QNA2" s="539"/>
      <c r="QNB2" s="545"/>
      <c r="QNC2" s="545"/>
      <c r="QND2" s="546"/>
      <c r="QNE2" s="539"/>
      <c r="QNF2" s="545"/>
      <c r="QNG2" s="545"/>
      <c r="QNH2" s="546"/>
      <c r="QNI2" s="539"/>
      <c r="QNJ2" s="545"/>
      <c r="QNK2" s="545"/>
      <c r="QNL2" s="546"/>
      <c r="QNM2" s="539"/>
      <c r="QNN2" s="545"/>
      <c r="QNO2" s="545"/>
      <c r="QNP2" s="546"/>
      <c r="QNQ2" s="539"/>
      <c r="QNR2" s="545"/>
      <c r="QNS2" s="545"/>
      <c r="QNT2" s="546"/>
      <c r="QNU2" s="539"/>
      <c r="QNV2" s="545"/>
      <c r="QNW2" s="545"/>
      <c r="QNX2" s="546"/>
      <c r="QNY2" s="539"/>
      <c r="QNZ2" s="545"/>
      <c r="QOA2" s="545"/>
      <c r="QOB2" s="546"/>
      <c r="QOC2" s="539"/>
      <c r="QOD2" s="545"/>
      <c r="QOE2" s="545"/>
      <c r="QOF2" s="546"/>
      <c r="QOG2" s="539"/>
      <c r="QOH2" s="545"/>
      <c r="QOI2" s="545"/>
      <c r="QOJ2" s="546"/>
      <c r="QOK2" s="539"/>
      <c r="QOL2" s="545"/>
      <c r="QOM2" s="545"/>
      <c r="QON2" s="546"/>
      <c r="QOO2" s="539"/>
      <c r="QOP2" s="545"/>
      <c r="QOQ2" s="545"/>
      <c r="QOR2" s="546"/>
      <c r="QOS2" s="539"/>
      <c r="QOT2" s="545"/>
      <c r="QOU2" s="545"/>
      <c r="QOV2" s="546"/>
      <c r="QOW2" s="539"/>
      <c r="QOX2" s="545"/>
      <c r="QOY2" s="545"/>
      <c r="QOZ2" s="546"/>
      <c r="QPA2" s="539"/>
      <c r="QPB2" s="545"/>
      <c r="QPC2" s="545"/>
      <c r="QPD2" s="546"/>
      <c r="QPE2" s="539"/>
      <c r="QPF2" s="545"/>
      <c r="QPG2" s="545"/>
      <c r="QPH2" s="546"/>
      <c r="QPI2" s="539"/>
      <c r="QPJ2" s="545"/>
      <c r="QPK2" s="545"/>
      <c r="QPL2" s="546"/>
      <c r="QPM2" s="539"/>
      <c r="QPN2" s="545"/>
      <c r="QPO2" s="545"/>
      <c r="QPP2" s="546"/>
      <c r="QPQ2" s="539"/>
      <c r="QPR2" s="545"/>
      <c r="QPS2" s="545"/>
      <c r="QPT2" s="546"/>
      <c r="QPU2" s="539"/>
      <c r="QPV2" s="545"/>
      <c r="QPW2" s="545"/>
      <c r="QPX2" s="546"/>
      <c r="QPY2" s="539"/>
      <c r="QPZ2" s="545"/>
      <c r="QQA2" s="545"/>
      <c r="QQB2" s="546"/>
      <c r="QQC2" s="539"/>
      <c r="QQD2" s="545"/>
      <c r="QQE2" s="545"/>
      <c r="QQF2" s="546"/>
      <c r="QQG2" s="539"/>
      <c r="QQH2" s="545"/>
      <c r="QQI2" s="545"/>
      <c r="QQJ2" s="546"/>
      <c r="QQK2" s="539"/>
      <c r="QQL2" s="545"/>
      <c r="QQM2" s="545"/>
      <c r="QQN2" s="546"/>
      <c r="QQO2" s="539"/>
      <c r="QQP2" s="545"/>
      <c r="QQQ2" s="545"/>
      <c r="QQR2" s="546"/>
      <c r="QQS2" s="539"/>
      <c r="QQT2" s="545"/>
      <c r="QQU2" s="545"/>
      <c r="QQV2" s="546"/>
      <c r="QQW2" s="539"/>
      <c r="QQX2" s="545"/>
      <c r="QQY2" s="545"/>
      <c r="QQZ2" s="546"/>
      <c r="QRA2" s="539"/>
      <c r="QRB2" s="545"/>
      <c r="QRC2" s="545"/>
      <c r="QRD2" s="546"/>
      <c r="QRE2" s="539"/>
      <c r="QRF2" s="545"/>
      <c r="QRG2" s="545"/>
      <c r="QRH2" s="546"/>
      <c r="QRI2" s="539"/>
      <c r="QRJ2" s="545"/>
      <c r="QRK2" s="545"/>
      <c r="QRL2" s="546"/>
      <c r="QRM2" s="539"/>
      <c r="QRN2" s="545"/>
      <c r="QRO2" s="545"/>
      <c r="QRP2" s="546"/>
      <c r="QRQ2" s="539"/>
      <c r="QRR2" s="545"/>
      <c r="QRS2" s="545"/>
      <c r="QRT2" s="546"/>
      <c r="QRU2" s="539"/>
      <c r="QRV2" s="545"/>
      <c r="QRW2" s="545"/>
      <c r="QRX2" s="546"/>
      <c r="QRY2" s="539"/>
      <c r="QRZ2" s="545"/>
      <c r="QSA2" s="545"/>
      <c r="QSB2" s="546"/>
      <c r="QSC2" s="539"/>
      <c r="QSD2" s="545"/>
      <c r="QSE2" s="545"/>
      <c r="QSF2" s="546"/>
      <c r="QSG2" s="539"/>
      <c r="QSH2" s="545"/>
      <c r="QSI2" s="545"/>
      <c r="QSJ2" s="546"/>
      <c r="QSK2" s="539"/>
      <c r="QSL2" s="545"/>
      <c r="QSM2" s="545"/>
      <c r="QSN2" s="546"/>
      <c r="QSO2" s="539"/>
      <c r="QSP2" s="545"/>
      <c r="QSQ2" s="545"/>
      <c r="QSR2" s="546"/>
      <c r="QSS2" s="539"/>
      <c r="QST2" s="545"/>
      <c r="QSU2" s="545"/>
      <c r="QSV2" s="546"/>
      <c r="QSW2" s="539"/>
      <c r="QSX2" s="545"/>
      <c r="QSY2" s="545"/>
      <c r="QSZ2" s="546"/>
      <c r="QTA2" s="539"/>
      <c r="QTB2" s="545"/>
      <c r="QTC2" s="545"/>
      <c r="QTD2" s="546"/>
      <c r="QTE2" s="539"/>
      <c r="QTF2" s="545"/>
      <c r="QTG2" s="545"/>
      <c r="QTH2" s="546"/>
      <c r="QTI2" s="539"/>
      <c r="QTJ2" s="545"/>
      <c r="QTK2" s="545"/>
      <c r="QTL2" s="546"/>
      <c r="QTM2" s="539"/>
      <c r="QTN2" s="545"/>
      <c r="QTO2" s="545"/>
      <c r="QTP2" s="546"/>
      <c r="QTQ2" s="539"/>
      <c r="QTR2" s="545"/>
      <c r="QTS2" s="545"/>
      <c r="QTT2" s="546"/>
      <c r="QTU2" s="539"/>
      <c r="QTV2" s="545"/>
      <c r="QTW2" s="545"/>
      <c r="QTX2" s="546"/>
      <c r="QTY2" s="539"/>
      <c r="QTZ2" s="545"/>
      <c r="QUA2" s="545"/>
      <c r="QUB2" s="546"/>
      <c r="QUC2" s="539"/>
      <c r="QUD2" s="545"/>
      <c r="QUE2" s="545"/>
      <c r="QUF2" s="546"/>
      <c r="QUG2" s="539"/>
      <c r="QUH2" s="545"/>
      <c r="QUI2" s="545"/>
      <c r="QUJ2" s="546"/>
      <c r="QUK2" s="539"/>
      <c r="QUL2" s="545"/>
      <c r="QUM2" s="545"/>
      <c r="QUN2" s="546"/>
      <c r="QUO2" s="539"/>
      <c r="QUP2" s="545"/>
      <c r="QUQ2" s="545"/>
      <c r="QUR2" s="546"/>
      <c r="QUS2" s="539"/>
      <c r="QUT2" s="545"/>
      <c r="QUU2" s="545"/>
      <c r="QUV2" s="546"/>
      <c r="QUW2" s="539"/>
      <c r="QUX2" s="545"/>
      <c r="QUY2" s="545"/>
      <c r="QUZ2" s="546"/>
      <c r="QVA2" s="539"/>
      <c r="QVB2" s="545"/>
      <c r="QVC2" s="545"/>
      <c r="QVD2" s="546"/>
      <c r="QVE2" s="539"/>
      <c r="QVF2" s="545"/>
      <c r="QVG2" s="545"/>
      <c r="QVH2" s="546"/>
      <c r="QVI2" s="539"/>
      <c r="QVJ2" s="545"/>
      <c r="QVK2" s="545"/>
      <c r="QVL2" s="546"/>
      <c r="QVM2" s="539"/>
      <c r="QVN2" s="545"/>
      <c r="QVO2" s="545"/>
      <c r="QVP2" s="546"/>
      <c r="QVQ2" s="539"/>
      <c r="QVR2" s="545"/>
      <c r="QVS2" s="545"/>
      <c r="QVT2" s="546"/>
      <c r="QVU2" s="539"/>
      <c r="QVV2" s="545"/>
      <c r="QVW2" s="545"/>
      <c r="QVX2" s="546"/>
      <c r="QVY2" s="539"/>
      <c r="QVZ2" s="545"/>
      <c r="QWA2" s="545"/>
      <c r="QWB2" s="546"/>
      <c r="QWC2" s="539"/>
      <c r="QWD2" s="545"/>
      <c r="QWE2" s="545"/>
      <c r="QWF2" s="546"/>
      <c r="QWG2" s="539"/>
      <c r="QWH2" s="545"/>
      <c r="QWI2" s="545"/>
      <c r="QWJ2" s="546"/>
      <c r="QWK2" s="539"/>
      <c r="QWL2" s="545"/>
      <c r="QWM2" s="545"/>
      <c r="QWN2" s="546"/>
      <c r="QWO2" s="539"/>
      <c r="QWP2" s="545"/>
      <c r="QWQ2" s="545"/>
      <c r="QWR2" s="546"/>
      <c r="QWS2" s="539"/>
      <c r="QWT2" s="545"/>
      <c r="QWU2" s="545"/>
      <c r="QWV2" s="546"/>
      <c r="QWW2" s="539"/>
      <c r="QWX2" s="545"/>
      <c r="QWY2" s="545"/>
      <c r="QWZ2" s="546"/>
      <c r="QXA2" s="539"/>
      <c r="QXB2" s="545"/>
      <c r="QXC2" s="545"/>
      <c r="QXD2" s="546"/>
      <c r="QXE2" s="539"/>
      <c r="QXF2" s="545"/>
      <c r="QXG2" s="545"/>
      <c r="QXH2" s="546"/>
      <c r="QXI2" s="539"/>
      <c r="QXJ2" s="545"/>
      <c r="QXK2" s="545"/>
      <c r="QXL2" s="546"/>
      <c r="QXM2" s="539"/>
      <c r="QXN2" s="545"/>
      <c r="QXO2" s="545"/>
      <c r="QXP2" s="546"/>
      <c r="QXQ2" s="539"/>
      <c r="QXR2" s="545"/>
      <c r="QXS2" s="545"/>
      <c r="QXT2" s="546"/>
      <c r="QXU2" s="539"/>
      <c r="QXV2" s="545"/>
      <c r="QXW2" s="545"/>
      <c r="QXX2" s="546"/>
      <c r="QXY2" s="539"/>
      <c r="QXZ2" s="545"/>
      <c r="QYA2" s="545"/>
      <c r="QYB2" s="546"/>
      <c r="QYC2" s="539"/>
      <c r="QYD2" s="545"/>
      <c r="QYE2" s="545"/>
      <c r="QYF2" s="546"/>
      <c r="QYG2" s="539"/>
      <c r="QYH2" s="545"/>
      <c r="QYI2" s="545"/>
      <c r="QYJ2" s="546"/>
      <c r="QYK2" s="539"/>
      <c r="QYL2" s="545"/>
      <c r="QYM2" s="545"/>
      <c r="QYN2" s="546"/>
      <c r="QYO2" s="539"/>
      <c r="QYP2" s="545"/>
      <c r="QYQ2" s="545"/>
      <c r="QYR2" s="546"/>
      <c r="QYS2" s="539"/>
      <c r="QYT2" s="545"/>
      <c r="QYU2" s="545"/>
      <c r="QYV2" s="546"/>
      <c r="QYW2" s="539"/>
      <c r="QYX2" s="545"/>
      <c r="QYY2" s="545"/>
      <c r="QYZ2" s="546"/>
      <c r="QZA2" s="539"/>
      <c r="QZB2" s="545"/>
      <c r="QZC2" s="545"/>
      <c r="QZD2" s="546"/>
      <c r="QZE2" s="539"/>
      <c r="QZF2" s="545"/>
      <c r="QZG2" s="545"/>
      <c r="QZH2" s="546"/>
      <c r="QZI2" s="539"/>
      <c r="QZJ2" s="545"/>
      <c r="QZK2" s="545"/>
      <c r="QZL2" s="546"/>
      <c r="QZM2" s="539"/>
      <c r="QZN2" s="545"/>
      <c r="QZO2" s="545"/>
      <c r="QZP2" s="546"/>
      <c r="QZQ2" s="539"/>
      <c r="QZR2" s="545"/>
      <c r="QZS2" s="545"/>
      <c r="QZT2" s="546"/>
      <c r="QZU2" s="539"/>
      <c r="QZV2" s="545"/>
      <c r="QZW2" s="545"/>
      <c r="QZX2" s="546"/>
      <c r="QZY2" s="539"/>
      <c r="QZZ2" s="545"/>
      <c r="RAA2" s="545"/>
      <c r="RAB2" s="546"/>
      <c r="RAC2" s="539"/>
      <c r="RAD2" s="545"/>
      <c r="RAE2" s="545"/>
      <c r="RAF2" s="546"/>
      <c r="RAG2" s="539"/>
      <c r="RAH2" s="545"/>
      <c r="RAI2" s="545"/>
      <c r="RAJ2" s="546"/>
      <c r="RAK2" s="539"/>
      <c r="RAL2" s="545"/>
      <c r="RAM2" s="545"/>
      <c r="RAN2" s="546"/>
      <c r="RAO2" s="539"/>
      <c r="RAP2" s="545"/>
      <c r="RAQ2" s="545"/>
      <c r="RAR2" s="546"/>
      <c r="RAS2" s="539"/>
      <c r="RAT2" s="545"/>
      <c r="RAU2" s="545"/>
      <c r="RAV2" s="546"/>
      <c r="RAW2" s="539"/>
      <c r="RAX2" s="545"/>
      <c r="RAY2" s="545"/>
      <c r="RAZ2" s="546"/>
      <c r="RBA2" s="539"/>
      <c r="RBB2" s="545"/>
      <c r="RBC2" s="545"/>
      <c r="RBD2" s="546"/>
      <c r="RBE2" s="539"/>
      <c r="RBF2" s="545"/>
      <c r="RBG2" s="545"/>
      <c r="RBH2" s="546"/>
      <c r="RBI2" s="539"/>
      <c r="RBJ2" s="545"/>
      <c r="RBK2" s="545"/>
      <c r="RBL2" s="546"/>
      <c r="RBM2" s="539"/>
      <c r="RBN2" s="545"/>
      <c r="RBO2" s="545"/>
      <c r="RBP2" s="546"/>
      <c r="RBQ2" s="539"/>
      <c r="RBR2" s="545"/>
      <c r="RBS2" s="545"/>
      <c r="RBT2" s="546"/>
      <c r="RBU2" s="539"/>
      <c r="RBV2" s="545"/>
      <c r="RBW2" s="545"/>
      <c r="RBX2" s="546"/>
      <c r="RBY2" s="539"/>
      <c r="RBZ2" s="545"/>
      <c r="RCA2" s="545"/>
      <c r="RCB2" s="546"/>
      <c r="RCC2" s="539"/>
      <c r="RCD2" s="545"/>
      <c r="RCE2" s="545"/>
      <c r="RCF2" s="546"/>
      <c r="RCG2" s="539"/>
      <c r="RCH2" s="545"/>
      <c r="RCI2" s="545"/>
      <c r="RCJ2" s="546"/>
      <c r="RCK2" s="539"/>
      <c r="RCL2" s="545"/>
      <c r="RCM2" s="545"/>
      <c r="RCN2" s="546"/>
      <c r="RCO2" s="539"/>
      <c r="RCP2" s="545"/>
      <c r="RCQ2" s="545"/>
      <c r="RCR2" s="546"/>
      <c r="RCS2" s="539"/>
      <c r="RCT2" s="545"/>
      <c r="RCU2" s="545"/>
      <c r="RCV2" s="546"/>
      <c r="RCW2" s="539"/>
      <c r="RCX2" s="545"/>
      <c r="RCY2" s="545"/>
      <c r="RCZ2" s="546"/>
      <c r="RDA2" s="539"/>
      <c r="RDB2" s="545"/>
      <c r="RDC2" s="545"/>
      <c r="RDD2" s="546"/>
      <c r="RDE2" s="539"/>
      <c r="RDF2" s="545"/>
      <c r="RDG2" s="545"/>
      <c r="RDH2" s="546"/>
      <c r="RDI2" s="539"/>
      <c r="RDJ2" s="545"/>
      <c r="RDK2" s="545"/>
      <c r="RDL2" s="546"/>
      <c r="RDM2" s="539"/>
      <c r="RDN2" s="545"/>
      <c r="RDO2" s="545"/>
      <c r="RDP2" s="546"/>
      <c r="RDQ2" s="539"/>
      <c r="RDR2" s="545"/>
      <c r="RDS2" s="545"/>
      <c r="RDT2" s="546"/>
      <c r="RDU2" s="539"/>
      <c r="RDV2" s="545"/>
      <c r="RDW2" s="545"/>
      <c r="RDX2" s="546"/>
      <c r="RDY2" s="539"/>
      <c r="RDZ2" s="545"/>
      <c r="REA2" s="545"/>
      <c r="REB2" s="546"/>
      <c r="REC2" s="539"/>
      <c r="RED2" s="545"/>
      <c r="REE2" s="545"/>
      <c r="REF2" s="546"/>
      <c r="REG2" s="539"/>
      <c r="REH2" s="545"/>
      <c r="REI2" s="545"/>
      <c r="REJ2" s="546"/>
      <c r="REK2" s="539"/>
      <c r="REL2" s="545"/>
      <c r="REM2" s="545"/>
      <c r="REN2" s="546"/>
      <c r="REO2" s="539"/>
      <c r="REP2" s="545"/>
      <c r="REQ2" s="545"/>
      <c r="RER2" s="546"/>
      <c r="RES2" s="539"/>
      <c r="RET2" s="545"/>
      <c r="REU2" s="545"/>
      <c r="REV2" s="546"/>
      <c r="REW2" s="539"/>
      <c r="REX2" s="545"/>
      <c r="REY2" s="545"/>
      <c r="REZ2" s="546"/>
      <c r="RFA2" s="539"/>
      <c r="RFB2" s="545"/>
      <c r="RFC2" s="545"/>
      <c r="RFD2" s="546"/>
      <c r="RFE2" s="539"/>
      <c r="RFF2" s="545"/>
      <c r="RFG2" s="545"/>
      <c r="RFH2" s="546"/>
      <c r="RFI2" s="539"/>
      <c r="RFJ2" s="545"/>
      <c r="RFK2" s="545"/>
      <c r="RFL2" s="546"/>
      <c r="RFM2" s="539"/>
      <c r="RFN2" s="545"/>
      <c r="RFO2" s="545"/>
      <c r="RFP2" s="546"/>
      <c r="RFQ2" s="539"/>
      <c r="RFR2" s="545"/>
      <c r="RFS2" s="545"/>
      <c r="RFT2" s="546"/>
      <c r="RFU2" s="539"/>
      <c r="RFV2" s="545"/>
      <c r="RFW2" s="545"/>
      <c r="RFX2" s="546"/>
      <c r="RFY2" s="539"/>
      <c r="RFZ2" s="545"/>
      <c r="RGA2" s="545"/>
      <c r="RGB2" s="546"/>
      <c r="RGC2" s="539"/>
      <c r="RGD2" s="545"/>
      <c r="RGE2" s="545"/>
      <c r="RGF2" s="546"/>
      <c r="RGG2" s="539"/>
      <c r="RGH2" s="545"/>
      <c r="RGI2" s="545"/>
      <c r="RGJ2" s="546"/>
      <c r="RGK2" s="539"/>
      <c r="RGL2" s="545"/>
      <c r="RGM2" s="545"/>
      <c r="RGN2" s="546"/>
      <c r="RGO2" s="539"/>
      <c r="RGP2" s="545"/>
      <c r="RGQ2" s="545"/>
      <c r="RGR2" s="546"/>
      <c r="RGS2" s="539"/>
      <c r="RGT2" s="545"/>
      <c r="RGU2" s="545"/>
      <c r="RGV2" s="546"/>
      <c r="RGW2" s="539"/>
      <c r="RGX2" s="545"/>
      <c r="RGY2" s="545"/>
      <c r="RGZ2" s="546"/>
      <c r="RHA2" s="539"/>
      <c r="RHB2" s="545"/>
      <c r="RHC2" s="545"/>
      <c r="RHD2" s="546"/>
      <c r="RHE2" s="539"/>
      <c r="RHF2" s="545"/>
      <c r="RHG2" s="545"/>
      <c r="RHH2" s="546"/>
      <c r="RHI2" s="539"/>
      <c r="RHJ2" s="545"/>
      <c r="RHK2" s="545"/>
      <c r="RHL2" s="546"/>
      <c r="RHM2" s="539"/>
      <c r="RHN2" s="545"/>
      <c r="RHO2" s="545"/>
      <c r="RHP2" s="546"/>
      <c r="RHQ2" s="539"/>
      <c r="RHR2" s="545"/>
      <c r="RHS2" s="545"/>
      <c r="RHT2" s="546"/>
      <c r="RHU2" s="539"/>
      <c r="RHV2" s="545"/>
      <c r="RHW2" s="545"/>
      <c r="RHX2" s="546"/>
      <c r="RHY2" s="539"/>
      <c r="RHZ2" s="545"/>
      <c r="RIA2" s="545"/>
      <c r="RIB2" s="546"/>
      <c r="RIC2" s="539"/>
      <c r="RID2" s="545"/>
      <c r="RIE2" s="545"/>
      <c r="RIF2" s="546"/>
      <c r="RIG2" s="539"/>
      <c r="RIH2" s="545"/>
      <c r="RII2" s="545"/>
      <c r="RIJ2" s="546"/>
      <c r="RIK2" s="539"/>
      <c r="RIL2" s="545"/>
      <c r="RIM2" s="545"/>
      <c r="RIN2" s="546"/>
      <c r="RIO2" s="539"/>
      <c r="RIP2" s="545"/>
      <c r="RIQ2" s="545"/>
      <c r="RIR2" s="546"/>
      <c r="RIS2" s="539"/>
      <c r="RIT2" s="545"/>
      <c r="RIU2" s="545"/>
      <c r="RIV2" s="546"/>
      <c r="RIW2" s="539"/>
      <c r="RIX2" s="545"/>
      <c r="RIY2" s="545"/>
      <c r="RIZ2" s="546"/>
      <c r="RJA2" s="539"/>
      <c r="RJB2" s="545"/>
      <c r="RJC2" s="545"/>
      <c r="RJD2" s="546"/>
      <c r="RJE2" s="539"/>
      <c r="RJF2" s="545"/>
      <c r="RJG2" s="545"/>
      <c r="RJH2" s="546"/>
      <c r="RJI2" s="539"/>
      <c r="RJJ2" s="545"/>
      <c r="RJK2" s="545"/>
      <c r="RJL2" s="546"/>
      <c r="RJM2" s="539"/>
      <c r="RJN2" s="545"/>
      <c r="RJO2" s="545"/>
      <c r="RJP2" s="546"/>
      <c r="RJQ2" s="539"/>
      <c r="RJR2" s="545"/>
      <c r="RJS2" s="545"/>
      <c r="RJT2" s="546"/>
      <c r="RJU2" s="539"/>
      <c r="RJV2" s="545"/>
      <c r="RJW2" s="545"/>
      <c r="RJX2" s="546"/>
      <c r="RJY2" s="539"/>
      <c r="RJZ2" s="545"/>
      <c r="RKA2" s="545"/>
      <c r="RKB2" s="546"/>
      <c r="RKC2" s="539"/>
      <c r="RKD2" s="545"/>
      <c r="RKE2" s="545"/>
      <c r="RKF2" s="546"/>
      <c r="RKG2" s="539"/>
      <c r="RKH2" s="545"/>
      <c r="RKI2" s="545"/>
      <c r="RKJ2" s="546"/>
      <c r="RKK2" s="539"/>
      <c r="RKL2" s="545"/>
      <c r="RKM2" s="545"/>
      <c r="RKN2" s="546"/>
      <c r="RKO2" s="539"/>
      <c r="RKP2" s="545"/>
      <c r="RKQ2" s="545"/>
      <c r="RKR2" s="546"/>
      <c r="RKS2" s="539"/>
      <c r="RKT2" s="545"/>
      <c r="RKU2" s="545"/>
      <c r="RKV2" s="546"/>
      <c r="RKW2" s="539"/>
      <c r="RKX2" s="545"/>
      <c r="RKY2" s="545"/>
      <c r="RKZ2" s="546"/>
      <c r="RLA2" s="539"/>
      <c r="RLB2" s="545"/>
      <c r="RLC2" s="545"/>
      <c r="RLD2" s="546"/>
      <c r="RLE2" s="539"/>
      <c r="RLF2" s="545"/>
      <c r="RLG2" s="545"/>
      <c r="RLH2" s="546"/>
      <c r="RLI2" s="539"/>
      <c r="RLJ2" s="545"/>
      <c r="RLK2" s="545"/>
      <c r="RLL2" s="546"/>
      <c r="RLM2" s="539"/>
      <c r="RLN2" s="545"/>
      <c r="RLO2" s="545"/>
      <c r="RLP2" s="546"/>
      <c r="RLQ2" s="539"/>
      <c r="RLR2" s="545"/>
      <c r="RLS2" s="545"/>
      <c r="RLT2" s="546"/>
      <c r="RLU2" s="539"/>
      <c r="RLV2" s="545"/>
      <c r="RLW2" s="545"/>
      <c r="RLX2" s="546"/>
      <c r="RLY2" s="539"/>
      <c r="RLZ2" s="545"/>
      <c r="RMA2" s="545"/>
      <c r="RMB2" s="546"/>
      <c r="RMC2" s="539"/>
      <c r="RMD2" s="545"/>
      <c r="RME2" s="545"/>
      <c r="RMF2" s="546"/>
      <c r="RMG2" s="539"/>
      <c r="RMH2" s="545"/>
      <c r="RMI2" s="545"/>
      <c r="RMJ2" s="546"/>
      <c r="RMK2" s="539"/>
      <c r="RML2" s="545"/>
      <c r="RMM2" s="545"/>
      <c r="RMN2" s="546"/>
      <c r="RMO2" s="539"/>
      <c r="RMP2" s="545"/>
      <c r="RMQ2" s="545"/>
      <c r="RMR2" s="546"/>
      <c r="RMS2" s="539"/>
      <c r="RMT2" s="545"/>
      <c r="RMU2" s="545"/>
      <c r="RMV2" s="546"/>
      <c r="RMW2" s="539"/>
      <c r="RMX2" s="545"/>
      <c r="RMY2" s="545"/>
      <c r="RMZ2" s="546"/>
      <c r="RNA2" s="539"/>
      <c r="RNB2" s="545"/>
      <c r="RNC2" s="545"/>
      <c r="RND2" s="546"/>
      <c r="RNE2" s="539"/>
      <c r="RNF2" s="545"/>
      <c r="RNG2" s="545"/>
      <c r="RNH2" s="546"/>
      <c r="RNI2" s="539"/>
      <c r="RNJ2" s="545"/>
      <c r="RNK2" s="545"/>
      <c r="RNL2" s="546"/>
      <c r="RNM2" s="539"/>
      <c r="RNN2" s="545"/>
      <c r="RNO2" s="545"/>
      <c r="RNP2" s="546"/>
      <c r="RNQ2" s="539"/>
      <c r="RNR2" s="545"/>
      <c r="RNS2" s="545"/>
      <c r="RNT2" s="546"/>
      <c r="RNU2" s="539"/>
      <c r="RNV2" s="545"/>
      <c r="RNW2" s="545"/>
      <c r="RNX2" s="546"/>
      <c r="RNY2" s="539"/>
      <c r="RNZ2" s="545"/>
      <c r="ROA2" s="545"/>
      <c r="ROB2" s="546"/>
      <c r="ROC2" s="539"/>
      <c r="ROD2" s="545"/>
      <c r="ROE2" s="545"/>
      <c r="ROF2" s="546"/>
      <c r="ROG2" s="539"/>
      <c r="ROH2" s="545"/>
      <c r="ROI2" s="545"/>
      <c r="ROJ2" s="546"/>
      <c r="ROK2" s="539"/>
      <c r="ROL2" s="545"/>
      <c r="ROM2" s="545"/>
      <c r="RON2" s="546"/>
      <c r="ROO2" s="539"/>
      <c r="ROP2" s="545"/>
      <c r="ROQ2" s="545"/>
      <c r="ROR2" s="546"/>
      <c r="ROS2" s="539"/>
      <c r="ROT2" s="545"/>
      <c r="ROU2" s="545"/>
      <c r="ROV2" s="546"/>
      <c r="ROW2" s="539"/>
      <c r="ROX2" s="545"/>
      <c r="ROY2" s="545"/>
      <c r="ROZ2" s="546"/>
      <c r="RPA2" s="539"/>
      <c r="RPB2" s="545"/>
      <c r="RPC2" s="545"/>
      <c r="RPD2" s="546"/>
      <c r="RPE2" s="539"/>
      <c r="RPF2" s="545"/>
      <c r="RPG2" s="545"/>
      <c r="RPH2" s="546"/>
      <c r="RPI2" s="539"/>
      <c r="RPJ2" s="545"/>
      <c r="RPK2" s="545"/>
      <c r="RPL2" s="546"/>
      <c r="RPM2" s="539"/>
      <c r="RPN2" s="545"/>
      <c r="RPO2" s="545"/>
      <c r="RPP2" s="546"/>
      <c r="RPQ2" s="539"/>
      <c r="RPR2" s="545"/>
      <c r="RPS2" s="545"/>
      <c r="RPT2" s="546"/>
      <c r="RPU2" s="539"/>
      <c r="RPV2" s="545"/>
      <c r="RPW2" s="545"/>
      <c r="RPX2" s="546"/>
      <c r="RPY2" s="539"/>
      <c r="RPZ2" s="545"/>
      <c r="RQA2" s="545"/>
      <c r="RQB2" s="546"/>
      <c r="RQC2" s="539"/>
      <c r="RQD2" s="545"/>
      <c r="RQE2" s="545"/>
      <c r="RQF2" s="546"/>
      <c r="RQG2" s="539"/>
      <c r="RQH2" s="545"/>
      <c r="RQI2" s="545"/>
      <c r="RQJ2" s="546"/>
      <c r="RQK2" s="539"/>
      <c r="RQL2" s="545"/>
      <c r="RQM2" s="545"/>
      <c r="RQN2" s="546"/>
      <c r="RQO2" s="539"/>
      <c r="RQP2" s="545"/>
      <c r="RQQ2" s="545"/>
      <c r="RQR2" s="546"/>
      <c r="RQS2" s="539"/>
      <c r="RQT2" s="545"/>
      <c r="RQU2" s="545"/>
      <c r="RQV2" s="546"/>
      <c r="RQW2" s="539"/>
      <c r="RQX2" s="545"/>
      <c r="RQY2" s="545"/>
      <c r="RQZ2" s="546"/>
      <c r="RRA2" s="539"/>
      <c r="RRB2" s="545"/>
      <c r="RRC2" s="545"/>
      <c r="RRD2" s="546"/>
      <c r="RRE2" s="539"/>
      <c r="RRF2" s="545"/>
      <c r="RRG2" s="545"/>
      <c r="RRH2" s="546"/>
      <c r="RRI2" s="539"/>
      <c r="RRJ2" s="545"/>
      <c r="RRK2" s="545"/>
      <c r="RRL2" s="546"/>
      <c r="RRM2" s="539"/>
      <c r="RRN2" s="545"/>
      <c r="RRO2" s="545"/>
      <c r="RRP2" s="546"/>
      <c r="RRQ2" s="539"/>
      <c r="RRR2" s="545"/>
      <c r="RRS2" s="545"/>
      <c r="RRT2" s="546"/>
      <c r="RRU2" s="539"/>
      <c r="RRV2" s="545"/>
      <c r="RRW2" s="545"/>
      <c r="RRX2" s="546"/>
      <c r="RRY2" s="539"/>
      <c r="RRZ2" s="545"/>
      <c r="RSA2" s="545"/>
      <c r="RSB2" s="546"/>
      <c r="RSC2" s="539"/>
      <c r="RSD2" s="545"/>
      <c r="RSE2" s="545"/>
      <c r="RSF2" s="546"/>
      <c r="RSG2" s="539"/>
      <c r="RSH2" s="545"/>
      <c r="RSI2" s="545"/>
      <c r="RSJ2" s="546"/>
      <c r="RSK2" s="539"/>
      <c r="RSL2" s="545"/>
      <c r="RSM2" s="545"/>
      <c r="RSN2" s="546"/>
      <c r="RSO2" s="539"/>
      <c r="RSP2" s="545"/>
      <c r="RSQ2" s="545"/>
      <c r="RSR2" s="546"/>
      <c r="RSS2" s="539"/>
      <c r="RST2" s="545"/>
      <c r="RSU2" s="545"/>
      <c r="RSV2" s="546"/>
      <c r="RSW2" s="539"/>
      <c r="RSX2" s="545"/>
      <c r="RSY2" s="545"/>
      <c r="RSZ2" s="546"/>
      <c r="RTA2" s="539"/>
      <c r="RTB2" s="545"/>
      <c r="RTC2" s="545"/>
      <c r="RTD2" s="546"/>
      <c r="RTE2" s="539"/>
      <c r="RTF2" s="545"/>
      <c r="RTG2" s="545"/>
      <c r="RTH2" s="546"/>
      <c r="RTI2" s="539"/>
      <c r="RTJ2" s="545"/>
      <c r="RTK2" s="545"/>
      <c r="RTL2" s="546"/>
      <c r="RTM2" s="539"/>
      <c r="RTN2" s="545"/>
      <c r="RTO2" s="545"/>
      <c r="RTP2" s="546"/>
      <c r="RTQ2" s="539"/>
      <c r="RTR2" s="545"/>
      <c r="RTS2" s="545"/>
      <c r="RTT2" s="546"/>
      <c r="RTU2" s="539"/>
      <c r="RTV2" s="545"/>
      <c r="RTW2" s="545"/>
      <c r="RTX2" s="546"/>
      <c r="RTY2" s="539"/>
      <c r="RTZ2" s="545"/>
      <c r="RUA2" s="545"/>
      <c r="RUB2" s="546"/>
      <c r="RUC2" s="539"/>
      <c r="RUD2" s="545"/>
      <c r="RUE2" s="545"/>
      <c r="RUF2" s="546"/>
      <c r="RUG2" s="539"/>
      <c r="RUH2" s="545"/>
      <c r="RUI2" s="545"/>
      <c r="RUJ2" s="546"/>
      <c r="RUK2" s="539"/>
      <c r="RUL2" s="545"/>
      <c r="RUM2" s="545"/>
      <c r="RUN2" s="546"/>
      <c r="RUO2" s="539"/>
      <c r="RUP2" s="545"/>
      <c r="RUQ2" s="545"/>
      <c r="RUR2" s="546"/>
      <c r="RUS2" s="539"/>
      <c r="RUT2" s="545"/>
      <c r="RUU2" s="545"/>
      <c r="RUV2" s="546"/>
      <c r="RUW2" s="539"/>
      <c r="RUX2" s="545"/>
      <c r="RUY2" s="545"/>
      <c r="RUZ2" s="546"/>
      <c r="RVA2" s="539"/>
      <c r="RVB2" s="545"/>
      <c r="RVC2" s="545"/>
      <c r="RVD2" s="546"/>
      <c r="RVE2" s="539"/>
      <c r="RVF2" s="545"/>
      <c r="RVG2" s="545"/>
      <c r="RVH2" s="546"/>
      <c r="RVI2" s="539"/>
      <c r="RVJ2" s="545"/>
      <c r="RVK2" s="545"/>
      <c r="RVL2" s="546"/>
      <c r="RVM2" s="539"/>
      <c r="RVN2" s="545"/>
      <c r="RVO2" s="545"/>
      <c r="RVP2" s="546"/>
      <c r="RVQ2" s="539"/>
      <c r="RVR2" s="545"/>
      <c r="RVS2" s="545"/>
      <c r="RVT2" s="546"/>
      <c r="RVU2" s="539"/>
      <c r="RVV2" s="545"/>
      <c r="RVW2" s="545"/>
      <c r="RVX2" s="546"/>
      <c r="RVY2" s="539"/>
      <c r="RVZ2" s="545"/>
      <c r="RWA2" s="545"/>
      <c r="RWB2" s="546"/>
      <c r="RWC2" s="539"/>
      <c r="RWD2" s="545"/>
      <c r="RWE2" s="545"/>
      <c r="RWF2" s="546"/>
      <c r="RWG2" s="539"/>
      <c r="RWH2" s="545"/>
      <c r="RWI2" s="545"/>
      <c r="RWJ2" s="546"/>
      <c r="RWK2" s="539"/>
      <c r="RWL2" s="545"/>
      <c r="RWM2" s="545"/>
      <c r="RWN2" s="546"/>
      <c r="RWO2" s="539"/>
      <c r="RWP2" s="545"/>
      <c r="RWQ2" s="545"/>
      <c r="RWR2" s="546"/>
      <c r="RWS2" s="539"/>
      <c r="RWT2" s="545"/>
      <c r="RWU2" s="545"/>
      <c r="RWV2" s="546"/>
      <c r="RWW2" s="539"/>
      <c r="RWX2" s="545"/>
      <c r="RWY2" s="545"/>
      <c r="RWZ2" s="546"/>
      <c r="RXA2" s="539"/>
      <c r="RXB2" s="545"/>
      <c r="RXC2" s="545"/>
      <c r="RXD2" s="546"/>
      <c r="RXE2" s="539"/>
      <c r="RXF2" s="545"/>
      <c r="RXG2" s="545"/>
      <c r="RXH2" s="546"/>
      <c r="RXI2" s="539"/>
      <c r="RXJ2" s="545"/>
      <c r="RXK2" s="545"/>
      <c r="RXL2" s="546"/>
      <c r="RXM2" s="539"/>
      <c r="RXN2" s="545"/>
      <c r="RXO2" s="545"/>
      <c r="RXP2" s="546"/>
      <c r="RXQ2" s="539"/>
      <c r="RXR2" s="545"/>
      <c r="RXS2" s="545"/>
      <c r="RXT2" s="546"/>
      <c r="RXU2" s="539"/>
      <c r="RXV2" s="545"/>
      <c r="RXW2" s="545"/>
      <c r="RXX2" s="546"/>
      <c r="RXY2" s="539"/>
      <c r="RXZ2" s="545"/>
      <c r="RYA2" s="545"/>
      <c r="RYB2" s="546"/>
      <c r="RYC2" s="539"/>
      <c r="RYD2" s="545"/>
      <c r="RYE2" s="545"/>
      <c r="RYF2" s="546"/>
      <c r="RYG2" s="539"/>
      <c r="RYH2" s="545"/>
      <c r="RYI2" s="545"/>
      <c r="RYJ2" s="546"/>
      <c r="RYK2" s="539"/>
      <c r="RYL2" s="545"/>
      <c r="RYM2" s="545"/>
      <c r="RYN2" s="546"/>
      <c r="RYO2" s="539"/>
      <c r="RYP2" s="545"/>
      <c r="RYQ2" s="545"/>
      <c r="RYR2" s="546"/>
      <c r="RYS2" s="539"/>
      <c r="RYT2" s="545"/>
      <c r="RYU2" s="545"/>
      <c r="RYV2" s="546"/>
      <c r="RYW2" s="539"/>
      <c r="RYX2" s="545"/>
      <c r="RYY2" s="545"/>
      <c r="RYZ2" s="546"/>
      <c r="RZA2" s="539"/>
      <c r="RZB2" s="545"/>
      <c r="RZC2" s="545"/>
      <c r="RZD2" s="546"/>
      <c r="RZE2" s="539"/>
      <c r="RZF2" s="545"/>
      <c r="RZG2" s="545"/>
      <c r="RZH2" s="546"/>
      <c r="RZI2" s="539"/>
      <c r="RZJ2" s="545"/>
      <c r="RZK2" s="545"/>
      <c r="RZL2" s="546"/>
      <c r="RZM2" s="539"/>
      <c r="RZN2" s="545"/>
      <c r="RZO2" s="545"/>
      <c r="RZP2" s="546"/>
      <c r="RZQ2" s="539"/>
      <c r="RZR2" s="545"/>
      <c r="RZS2" s="545"/>
      <c r="RZT2" s="546"/>
      <c r="RZU2" s="539"/>
      <c r="RZV2" s="545"/>
      <c r="RZW2" s="545"/>
      <c r="RZX2" s="546"/>
      <c r="RZY2" s="539"/>
      <c r="RZZ2" s="545"/>
      <c r="SAA2" s="545"/>
      <c r="SAB2" s="546"/>
      <c r="SAC2" s="539"/>
      <c r="SAD2" s="545"/>
      <c r="SAE2" s="545"/>
      <c r="SAF2" s="546"/>
      <c r="SAG2" s="539"/>
      <c r="SAH2" s="545"/>
      <c r="SAI2" s="545"/>
      <c r="SAJ2" s="546"/>
      <c r="SAK2" s="539"/>
      <c r="SAL2" s="545"/>
      <c r="SAM2" s="545"/>
      <c r="SAN2" s="546"/>
      <c r="SAO2" s="539"/>
      <c r="SAP2" s="545"/>
      <c r="SAQ2" s="545"/>
      <c r="SAR2" s="546"/>
      <c r="SAS2" s="539"/>
      <c r="SAT2" s="545"/>
      <c r="SAU2" s="545"/>
      <c r="SAV2" s="546"/>
      <c r="SAW2" s="539"/>
      <c r="SAX2" s="545"/>
      <c r="SAY2" s="545"/>
      <c r="SAZ2" s="546"/>
      <c r="SBA2" s="539"/>
      <c r="SBB2" s="545"/>
      <c r="SBC2" s="545"/>
      <c r="SBD2" s="546"/>
      <c r="SBE2" s="539"/>
      <c r="SBF2" s="545"/>
      <c r="SBG2" s="545"/>
      <c r="SBH2" s="546"/>
      <c r="SBI2" s="539"/>
      <c r="SBJ2" s="545"/>
      <c r="SBK2" s="545"/>
      <c r="SBL2" s="546"/>
      <c r="SBM2" s="539"/>
      <c r="SBN2" s="545"/>
      <c r="SBO2" s="545"/>
      <c r="SBP2" s="546"/>
      <c r="SBQ2" s="539"/>
      <c r="SBR2" s="545"/>
      <c r="SBS2" s="545"/>
      <c r="SBT2" s="546"/>
      <c r="SBU2" s="539"/>
      <c r="SBV2" s="545"/>
      <c r="SBW2" s="545"/>
      <c r="SBX2" s="546"/>
      <c r="SBY2" s="539"/>
      <c r="SBZ2" s="545"/>
      <c r="SCA2" s="545"/>
      <c r="SCB2" s="546"/>
      <c r="SCC2" s="539"/>
      <c r="SCD2" s="545"/>
      <c r="SCE2" s="545"/>
      <c r="SCF2" s="546"/>
      <c r="SCG2" s="539"/>
      <c r="SCH2" s="545"/>
      <c r="SCI2" s="545"/>
      <c r="SCJ2" s="546"/>
      <c r="SCK2" s="539"/>
      <c r="SCL2" s="545"/>
      <c r="SCM2" s="545"/>
      <c r="SCN2" s="546"/>
      <c r="SCO2" s="539"/>
      <c r="SCP2" s="545"/>
      <c r="SCQ2" s="545"/>
      <c r="SCR2" s="546"/>
      <c r="SCS2" s="539"/>
      <c r="SCT2" s="545"/>
      <c r="SCU2" s="545"/>
      <c r="SCV2" s="546"/>
      <c r="SCW2" s="539"/>
      <c r="SCX2" s="545"/>
      <c r="SCY2" s="545"/>
      <c r="SCZ2" s="546"/>
      <c r="SDA2" s="539"/>
      <c r="SDB2" s="545"/>
      <c r="SDC2" s="545"/>
      <c r="SDD2" s="546"/>
      <c r="SDE2" s="539"/>
      <c r="SDF2" s="545"/>
      <c r="SDG2" s="545"/>
      <c r="SDH2" s="546"/>
      <c r="SDI2" s="539"/>
      <c r="SDJ2" s="545"/>
      <c r="SDK2" s="545"/>
      <c r="SDL2" s="546"/>
      <c r="SDM2" s="539"/>
      <c r="SDN2" s="545"/>
      <c r="SDO2" s="545"/>
      <c r="SDP2" s="546"/>
      <c r="SDQ2" s="539"/>
      <c r="SDR2" s="545"/>
      <c r="SDS2" s="545"/>
      <c r="SDT2" s="546"/>
      <c r="SDU2" s="539"/>
      <c r="SDV2" s="545"/>
      <c r="SDW2" s="545"/>
      <c r="SDX2" s="546"/>
      <c r="SDY2" s="539"/>
      <c r="SDZ2" s="545"/>
      <c r="SEA2" s="545"/>
      <c r="SEB2" s="546"/>
      <c r="SEC2" s="539"/>
      <c r="SED2" s="545"/>
      <c r="SEE2" s="545"/>
      <c r="SEF2" s="546"/>
      <c r="SEG2" s="539"/>
      <c r="SEH2" s="545"/>
      <c r="SEI2" s="545"/>
      <c r="SEJ2" s="546"/>
      <c r="SEK2" s="539"/>
      <c r="SEL2" s="545"/>
      <c r="SEM2" s="545"/>
      <c r="SEN2" s="546"/>
      <c r="SEO2" s="539"/>
      <c r="SEP2" s="545"/>
      <c r="SEQ2" s="545"/>
      <c r="SER2" s="546"/>
      <c r="SES2" s="539"/>
      <c r="SET2" s="545"/>
      <c r="SEU2" s="545"/>
      <c r="SEV2" s="546"/>
      <c r="SEW2" s="539"/>
      <c r="SEX2" s="545"/>
      <c r="SEY2" s="545"/>
      <c r="SEZ2" s="546"/>
      <c r="SFA2" s="539"/>
      <c r="SFB2" s="545"/>
      <c r="SFC2" s="545"/>
      <c r="SFD2" s="546"/>
      <c r="SFE2" s="539"/>
      <c r="SFF2" s="545"/>
      <c r="SFG2" s="545"/>
      <c r="SFH2" s="546"/>
      <c r="SFI2" s="539"/>
      <c r="SFJ2" s="545"/>
      <c r="SFK2" s="545"/>
      <c r="SFL2" s="546"/>
      <c r="SFM2" s="539"/>
      <c r="SFN2" s="545"/>
      <c r="SFO2" s="545"/>
      <c r="SFP2" s="546"/>
      <c r="SFQ2" s="539"/>
      <c r="SFR2" s="545"/>
      <c r="SFS2" s="545"/>
      <c r="SFT2" s="546"/>
      <c r="SFU2" s="539"/>
      <c r="SFV2" s="545"/>
      <c r="SFW2" s="545"/>
      <c r="SFX2" s="546"/>
      <c r="SFY2" s="539"/>
      <c r="SFZ2" s="545"/>
      <c r="SGA2" s="545"/>
      <c r="SGB2" s="546"/>
      <c r="SGC2" s="539"/>
      <c r="SGD2" s="545"/>
      <c r="SGE2" s="545"/>
      <c r="SGF2" s="546"/>
      <c r="SGG2" s="539"/>
      <c r="SGH2" s="545"/>
      <c r="SGI2" s="545"/>
      <c r="SGJ2" s="546"/>
      <c r="SGK2" s="539"/>
      <c r="SGL2" s="545"/>
      <c r="SGM2" s="545"/>
      <c r="SGN2" s="546"/>
      <c r="SGO2" s="539"/>
      <c r="SGP2" s="545"/>
      <c r="SGQ2" s="545"/>
      <c r="SGR2" s="546"/>
      <c r="SGS2" s="539"/>
      <c r="SGT2" s="545"/>
      <c r="SGU2" s="545"/>
      <c r="SGV2" s="546"/>
      <c r="SGW2" s="539"/>
      <c r="SGX2" s="545"/>
      <c r="SGY2" s="545"/>
      <c r="SGZ2" s="546"/>
      <c r="SHA2" s="539"/>
      <c r="SHB2" s="545"/>
      <c r="SHC2" s="545"/>
      <c r="SHD2" s="546"/>
      <c r="SHE2" s="539"/>
      <c r="SHF2" s="545"/>
      <c r="SHG2" s="545"/>
      <c r="SHH2" s="546"/>
      <c r="SHI2" s="539"/>
      <c r="SHJ2" s="545"/>
      <c r="SHK2" s="545"/>
      <c r="SHL2" s="546"/>
      <c r="SHM2" s="539"/>
      <c r="SHN2" s="545"/>
      <c r="SHO2" s="545"/>
      <c r="SHP2" s="546"/>
      <c r="SHQ2" s="539"/>
      <c r="SHR2" s="545"/>
      <c r="SHS2" s="545"/>
      <c r="SHT2" s="546"/>
      <c r="SHU2" s="539"/>
      <c r="SHV2" s="545"/>
      <c r="SHW2" s="545"/>
      <c r="SHX2" s="546"/>
      <c r="SHY2" s="539"/>
      <c r="SHZ2" s="545"/>
      <c r="SIA2" s="545"/>
      <c r="SIB2" s="546"/>
      <c r="SIC2" s="539"/>
      <c r="SID2" s="545"/>
      <c r="SIE2" s="545"/>
      <c r="SIF2" s="546"/>
      <c r="SIG2" s="539"/>
      <c r="SIH2" s="545"/>
      <c r="SII2" s="545"/>
      <c r="SIJ2" s="546"/>
      <c r="SIK2" s="539"/>
      <c r="SIL2" s="545"/>
      <c r="SIM2" s="545"/>
      <c r="SIN2" s="546"/>
      <c r="SIO2" s="539"/>
      <c r="SIP2" s="545"/>
      <c r="SIQ2" s="545"/>
      <c r="SIR2" s="546"/>
      <c r="SIS2" s="539"/>
      <c r="SIT2" s="545"/>
      <c r="SIU2" s="545"/>
      <c r="SIV2" s="546"/>
      <c r="SIW2" s="539"/>
      <c r="SIX2" s="545"/>
      <c r="SIY2" s="545"/>
      <c r="SIZ2" s="546"/>
      <c r="SJA2" s="539"/>
      <c r="SJB2" s="545"/>
      <c r="SJC2" s="545"/>
      <c r="SJD2" s="546"/>
      <c r="SJE2" s="539"/>
      <c r="SJF2" s="545"/>
      <c r="SJG2" s="545"/>
      <c r="SJH2" s="546"/>
      <c r="SJI2" s="539"/>
      <c r="SJJ2" s="545"/>
      <c r="SJK2" s="545"/>
      <c r="SJL2" s="546"/>
      <c r="SJM2" s="539"/>
      <c r="SJN2" s="545"/>
      <c r="SJO2" s="545"/>
      <c r="SJP2" s="546"/>
      <c r="SJQ2" s="539"/>
      <c r="SJR2" s="545"/>
      <c r="SJS2" s="545"/>
      <c r="SJT2" s="546"/>
      <c r="SJU2" s="539"/>
      <c r="SJV2" s="545"/>
      <c r="SJW2" s="545"/>
      <c r="SJX2" s="546"/>
      <c r="SJY2" s="539"/>
      <c r="SJZ2" s="545"/>
      <c r="SKA2" s="545"/>
      <c r="SKB2" s="546"/>
      <c r="SKC2" s="539"/>
      <c r="SKD2" s="545"/>
      <c r="SKE2" s="545"/>
      <c r="SKF2" s="546"/>
      <c r="SKG2" s="539"/>
      <c r="SKH2" s="545"/>
      <c r="SKI2" s="545"/>
      <c r="SKJ2" s="546"/>
      <c r="SKK2" s="539"/>
      <c r="SKL2" s="545"/>
      <c r="SKM2" s="545"/>
      <c r="SKN2" s="546"/>
      <c r="SKO2" s="539"/>
      <c r="SKP2" s="545"/>
      <c r="SKQ2" s="545"/>
      <c r="SKR2" s="546"/>
      <c r="SKS2" s="539"/>
      <c r="SKT2" s="545"/>
      <c r="SKU2" s="545"/>
      <c r="SKV2" s="546"/>
      <c r="SKW2" s="539"/>
      <c r="SKX2" s="545"/>
      <c r="SKY2" s="545"/>
      <c r="SKZ2" s="546"/>
      <c r="SLA2" s="539"/>
      <c r="SLB2" s="545"/>
      <c r="SLC2" s="545"/>
      <c r="SLD2" s="546"/>
      <c r="SLE2" s="539"/>
      <c r="SLF2" s="545"/>
      <c r="SLG2" s="545"/>
      <c r="SLH2" s="546"/>
      <c r="SLI2" s="539"/>
      <c r="SLJ2" s="545"/>
      <c r="SLK2" s="545"/>
      <c r="SLL2" s="546"/>
      <c r="SLM2" s="539"/>
      <c r="SLN2" s="545"/>
      <c r="SLO2" s="545"/>
      <c r="SLP2" s="546"/>
      <c r="SLQ2" s="539"/>
      <c r="SLR2" s="545"/>
      <c r="SLS2" s="545"/>
      <c r="SLT2" s="546"/>
      <c r="SLU2" s="539"/>
      <c r="SLV2" s="545"/>
      <c r="SLW2" s="545"/>
      <c r="SLX2" s="546"/>
      <c r="SLY2" s="539"/>
      <c r="SLZ2" s="545"/>
      <c r="SMA2" s="545"/>
      <c r="SMB2" s="546"/>
      <c r="SMC2" s="539"/>
      <c r="SMD2" s="545"/>
      <c r="SME2" s="545"/>
      <c r="SMF2" s="546"/>
      <c r="SMG2" s="539"/>
      <c r="SMH2" s="545"/>
      <c r="SMI2" s="545"/>
      <c r="SMJ2" s="546"/>
      <c r="SMK2" s="539"/>
      <c r="SML2" s="545"/>
      <c r="SMM2" s="545"/>
      <c r="SMN2" s="546"/>
      <c r="SMO2" s="539"/>
      <c r="SMP2" s="545"/>
      <c r="SMQ2" s="545"/>
      <c r="SMR2" s="546"/>
      <c r="SMS2" s="539"/>
      <c r="SMT2" s="545"/>
      <c r="SMU2" s="545"/>
      <c r="SMV2" s="546"/>
      <c r="SMW2" s="539"/>
      <c r="SMX2" s="545"/>
      <c r="SMY2" s="545"/>
      <c r="SMZ2" s="546"/>
      <c r="SNA2" s="539"/>
      <c r="SNB2" s="545"/>
      <c r="SNC2" s="545"/>
      <c r="SND2" s="546"/>
      <c r="SNE2" s="539"/>
      <c r="SNF2" s="545"/>
      <c r="SNG2" s="545"/>
      <c r="SNH2" s="546"/>
      <c r="SNI2" s="539"/>
      <c r="SNJ2" s="545"/>
      <c r="SNK2" s="545"/>
      <c r="SNL2" s="546"/>
      <c r="SNM2" s="539"/>
      <c r="SNN2" s="545"/>
      <c r="SNO2" s="545"/>
      <c r="SNP2" s="546"/>
      <c r="SNQ2" s="539"/>
      <c r="SNR2" s="545"/>
      <c r="SNS2" s="545"/>
      <c r="SNT2" s="546"/>
      <c r="SNU2" s="539"/>
      <c r="SNV2" s="545"/>
      <c r="SNW2" s="545"/>
      <c r="SNX2" s="546"/>
      <c r="SNY2" s="539"/>
      <c r="SNZ2" s="545"/>
      <c r="SOA2" s="545"/>
      <c r="SOB2" s="546"/>
      <c r="SOC2" s="539"/>
      <c r="SOD2" s="545"/>
      <c r="SOE2" s="545"/>
      <c r="SOF2" s="546"/>
      <c r="SOG2" s="539"/>
      <c r="SOH2" s="545"/>
      <c r="SOI2" s="545"/>
      <c r="SOJ2" s="546"/>
      <c r="SOK2" s="539"/>
      <c r="SOL2" s="545"/>
      <c r="SOM2" s="545"/>
      <c r="SON2" s="546"/>
      <c r="SOO2" s="539"/>
      <c r="SOP2" s="545"/>
      <c r="SOQ2" s="545"/>
      <c r="SOR2" s="546"/>
      <c r="SOS2" s="539"/>
      <c r="SOT2" s="545"/>
      <c r="SOU2" s="545"/>
      <c r="SOV2" s="546"/>
      <c r="SOW2" s="539"/>
      <c r="SOX2" s="545"/>
      <c r="SOY2" s="545"/>
      <c r="SOZ2" s="546"/>
      <c r="SPA2" s="539"/>
      <c r="SPB2" s="545"/>
      <c r="SPC2" s="545"/>
      <c r="SPD2" s="546"/>
      <c r="SPE2" s="539"/>
      <c r="SPF2" s="545"/>
      <c r="SPG2" s="545"/>
      <c r="SPH2" s="546"/>
      <c r="SPI2" s="539"/>
      <c r="SPJ2" s="545"/>
      <c r="SPK2" s="545"/>
      <c r="SPL2" s="546"/>
      <c r="SPM2" s="539"/>
      <c r="SPN2" s="545"/>
      <c r="SPO2" s="545"/>
      <c r="SPP2" s="546"/>
      <c r="SPQ2" s="539"/>
      <c r="SPR2" s="545"/>
      <c r="SPS2" s="545"/>
      <c r="SPT2" s="546"/>
      <c r="SPU2" s="539"/>
      <c r="SPV2" s="545"/>
      <c r="SPW2" s="545"/>
      <c r="SPX2" s="546"/>
      <c r="SPY2" s="539"/>
      <c r="SPZ2" s="545"/>
      <c r="SQA2" s="545"/>
      <c r="SQB2" s="546"/>
      <c r="SQC2" s="539"/>
      <c r="SQD2" s="545"/>
      <c r="SQE2" s="545"/>
      <c r="SQF2" s="546"/>
      <c r="SQG2" s="539"/>
      <c r="SQH2" s="545"/>
      <c r="SQI2" s="545"/>
      <c r="SQJ2" s="546"/>
      <c r="SQK2" s="539"/>
      <c r="SQL2" s="545"/>
      <c r="SQM2" s="545"/>
      <c r="SQN2" s="546"/>
      <c r="SQO2" s="539"/>
      <c r="SQP2" s="545"/>
      <c r="SQQ2" s="545"/>
      <c r="SQR2" s="546"/>
      <c r="SQS2" s="539"/>
      <c r="SQT2" s="545"/>
      <c r="SQU2" s="545"/>
      <c r="SQV2" s="546"/>
      <c r="SQW2" s="539"/>
      <c r="SQX2" s="545"/>
      <c r="SQY2" s="545"/>
      <c r="SQZ2" s="546"/>
      <c r="SRA2" s="539"/>
      <c r="SRB2" s="545"/>
      <c r="SRC2" s="545"/>
      <c r="SRD2" s="546"/>
      <c r="SRE2" s="539"/>
      <c r="SRF2" s="545"/>
      <c r="SRG2" s="545"/>
      <c r="SRH2" s="546"/>
      <c r="SRI2" s="539"/>
      <c r="SRJ2" s="545"/>
      <c r="SRK2" s="545"/>
      <c r="SRL2" s="546"/>
      <c r="SRM2" s="539"/>
      <c r="SRN2" s="545"/>
      <c r="SRO2" s="545"/>
      <c r="SRP2" s="546"/>
      <c r="SRQ2" s="539"/>
      <c r="SRR2" s="545"/>
      <c r="SRS2" s="545"/>
      <c r="SRT2" s="546"/>
      <c r="SRU2" s="539"/>
      <c r="SRV2" s="545"/>
      <c r="SRW2" s="545"/>
      <c r="SRX2" s="546"/>
      <c r="SRY2" s="539"/>
      <c r="SRZ2" s="545"/>
      <c r="SSA2" s="545"/>
      <c r="SSB2" s="546"/>
      <c r="SSC2" s="539"/>
      <c r="SSD2" s="545"/>
      <c r="SSE2" s="545"/>
      <c r="SSF2" s="546"/>
      <c r="SSG2" s="539"/>
      <c r="SSH2" s="545"/>
      <c r="SSI2" s="545"/>
      <c r="SSJ2" s="546"/>
      <c r="SSK2" s="539"/>
      <c r="SSL2" s="545"/>
      <c r="SSM2" s="545"/>
      <c r="SSN2" s="546"/>
      <c r="SSO2" s="539"/>
      <c r="SSP2" s="545"/>
      <c r="SSQ2" s="545"/>
      <c r="SSR2" s="546"/>
      <c r="SSS2" s="539"/>
      <c r="SST2" s="545"/>
      <c r="SSU2" s="545"/>
      <c r="SSV2" s="546"/>
      <c r="SSW2" s="539"/>
      <c r="SSX2" s="545"/>
      <c r="SSY2" s="545"/>
      <c r="SSZ2" s="546"/>
      <c r="STA2" s="539"/>
      <c r="STB2" s="545"/>
      <c r="STC2" s="545"/>
      <c r="STD2" s="546"/>
      <c r="STE2" s="539"/>
      <c r="STF2" s="545"/>
      <c r="STG2" s="545"/>
      <c r="STH2" s="546"/>
      <c r="STI2" s="539"/>
      <c r="STJ2" s="545"/>
      <c r="STK2" s="545"/>
      <c r="STL2" s="546"/>
      <c r="STM2" s="539"/>
      <c r="STN2" s="545"/>
      <c r="STO2" s="545"/>
      <c r="STP2" s="546"/>
      <c r="STQ2" s="539"/>
      <c r="STR2" s="545"/>
      <c r="STS2" s="545"/>
      <c r="STT2" s="546"/>
      <c r="STU2" s="539"/>
      <c r="STV2" s="545"/>
      <c r="STW2" s="545"/>
      <c r="STX2" s="546"/>
      <c r="STY2" s="539"/>
      <c r="STZ2" s="545"/>
      <c r="SUA2" s="545"/>
      <c r="SUB2" s="546"/>
      <c r="SUC2" s="539"/>
      <c r="SUD2" s="545"/>
      <c r="SUE2" s="545"/>
      <c r="SUF2" s="546"/>
      <c r="SUG2" s="539"/>
      <c r="SUH2" s="545"/>
      <c r="SUI2" s="545"/>
      <c r="SUJ2" s="546"/>
      <c r="SUK2" s="539"/>
      <c r="SUL2" s="545"/>
      <c r="SUM2" s="545"/>
      <c r="SUN2" s="546"/>
      <c r="SUO2" s="539"/>
      <c r="SUP2" s="545"/>
      <c r="SUQ2" s="545"/>
      <c r="SUR2" s="546"/>
      <c r="SUS2" s="539"/>
      <c r="SUT2" s="545"/>
      <c r="SUU2" s="545"/>
      <c r="SUV2" s="546"/>
      <c r="SUW2" s="539"/>
      <c r="SUX2" s="545"/>
      <c r="SUY2" s="545"/>
      <c r="SUZ2" s="546"/>
      <c r="SVA2" s="539"/>
      <c r="SVB2" s="545"/>
      <c r="SVC2" s="545"/>
      <c r="SVD2" s="546"/>
      <c r="SVE2" s="539"/>
      <c r="SVF2" s="545"/>
      <c r="SVG2" s="545"/>
      <c r="SVH2" s="546"/>
      <c r="SVI2" s="539"/>
      <c r="SVJ2" s="545"/>
      <c r="SVK2" s="545"/>
      <c r="SVL2" s="546"/>
      <c r="SVM2" s="539"/>
      <c r="SVN2" s="545"/>
      <c r="SVO2" s="545"/>
      <c r="SVP2" s="546"/>
      <c r="SVQ2" s="539"/>
      <c r="SVR2" s="545"/>
      <c r="SVS2" s="545"/>
      <c r="SVT2" s="546"/>
      <c r="SVU2" s="539"/>
      <c r="SVV2" s="545"/>
      <c r="SVW2" s="545"/>
      <c r="SVX2" s="546"/>
      <c r="SVY2" s="539"/>
      <c r="SVZ2" s="545"/>
      <c r="SWA2" s="545"/>
      <c r="SWB2" s="546"/>
      <c r="SWC2" s="539"/>
      <c r="SWD2" s="545"/>
      <c r="SWE2" s="545"/>
      <c r="SWF2" s="546"/>
      <c r="SWG2" s="539"/>
      <c r="SWH2" s="545"/>
      <c r="SWI2" s="545"/>
      <c r="SWJ2" s="546"/>
      <c r="SWK2" s="539"/>
      <c r="SWL2" s="545"/>
      <c r="SWM2" s="545"/>
      <c r="SWN2" s="546"/>
      <c r="SWO2" s="539"/>
      <c r="SWP2" s="545"/>
      <c r="SWQ2" s="545"/>
      <c r="SWR2" s="546"/>
      <c r="SWS2" s="539"/>
      <c r="SWT2" s="545"/>
      <c r="SWU2" s="545"/>
      <c r="SWV2" s="546"/>
      <c r="SWW2" s="539"/>
      <c r="SWX2" s="545"/>
      <c r="SWY2" s="545"/>
      <c r="SWZ2" s="546"/>
      <c r="SXA2" s="539"/>
      <c r="SXB2" s="545"/>
      <c r="SXC2" s="545"/>
      <c r="SXD2" s="546"/>
      <c r="SXE2" s="539"/>
      <c r="SXF2" s="545"/>
      <c r="SXG2" s="545"/>
      <c r="SXH2" s="546"/>
      <c r="SXI2" s="539"/>
      <c r="SXJ2" s="545"/>
      <c r="SXK2" s="545"/>
      <c r="SXL2" s="546"/>
      <c r="SXM2" s="539"/>
      <c r="SXN2" s="545"/>
      <c r="SXO2" s="545"/>
      <c r="SXP2" s="546"/>
      <c r="SXQ2" s="539"/>
      <c r="SXR2" s="545"/>
      <c r="SXS2" s="545"/>
      <c r="SXT2" s="546"/>
      <c r="SXU2" s="539"/>
      <c r="SXV2" s="545"/>
      <c r="SXW2" s="545"/>
      <c r="SXX2" s="546"/>
      <c r="SXY2" s="539"/>
      <c r="SXZ2" s="545"/>
      <c r="SYA2" s="545"/>
      <c r="SYB2" s="546"/>
      <c r="SYC2" s="539"/>
      <c r="SYD2" s="545"/>
      <c r="SYE2" s="545"/>
      <c r="SYF2" s="546"/>
      <c r="SYG2" s="539"/>
      <c r="SYH2" s="545"/>
      <c r="SYI2" s="545"/>
      <c r="SYJ2" s="546"/>
      <c r="SYK2" s="539"/>
      <c r="SYL2" s="545"/>
      <c r="SYM2" s="545"/>
      <c r="SYN2" s="546"/>
      <c r="SYO2" s="539"/>
      <c r="SYP2" s="545"/>
      <c r="SYQ2" s="545"/>
      <c r="SYR2" s="546"/>
      <c r="SYS2" s="539"/>
      <c r="SYT2" s="545"/>
      <c r="SYU2" s="545"/>
      <c r="SYV2" s="546"/>
      <c r="SYW2" s="539"/>
      <c r="SYX2" s="545"/>
      <c r="SYY2" s="545"/>
      <c r="SYZ2" s="546"/>
      <c r="SZA2" s="539"/>
      <c r="SZB2" s="545"/>
      <c r="SZC2" s="545"/>
      <c r="SZD2" s="546"/>
      <c r="SZE2" s="539"/>
      <c r="SZF2" s="545"/>
      <c r="SZG2" s="545"/>
      <c r="SZH2" s="546"/>
      <c r="SZI2" s="539"/>
      <c r="SZJ2" s="545"/>
      <c r="SZK2" s="545"/>
      <c r="SZL2" s="546"/>
      <c r="SZM2" s="539"/>
      <c r="SZN2" s="545"/>
      <c r="SZO2" s="545"/>
      <c r="SZP2" s="546"/>
      <c r="SZQ2" s="539"/>
      <c r="SZR2" s="545"/>
      <c r="SZS2" s="545"/>
      <c r="SZT2" s="546"/>
      <c r="SZU2" s="539"/>
      <c r="SZV2" s="545"/>
      <c r="SZW2" s="545"/>
      <c r="SZX2" s="546"/>
      <c r="SZY2" s="539"/>
      <c r="SZZ2" s="545"/>
      <c r="TAA2" s="545"/>
      <c r="TAB2" s="546"/>
      <c r="TAC2" s="539"/>
      <c r="TAD2" s="545"/>
      <c r="TAE2" s="545"/>
      <c r="TAF2" s="546"/>
      <c r="TAG2" s="539"/>
      <c r="TAH2" s="545"/>
      <c r="TAI2" s="545"/>
      <c r="TAJ2" s="546"/>
      <c r="TAK2" s="539"/>
      <c r="TAL2" s="545"/>
      <c r="TAM2" s="545"/>
      <c r="TAN2" s="546"/>
      <c r="TAO2" s="539"/>
      <c r="TAP2" s="545"/>
      <c r="TAQ2" s="545"/>
      <c r="TAR2" s="546"/>
      <c r="TAS2" s="539"/>
      <c r="TAT2" s="545"/>
      <c r="TAU2" s="545"/>
      <c r="TAV2" s="546"/>
      <c r="TAW2" s="539"/>
      <c r="TAX2" s="545"/>
      <c r="TAY2" s="545"/>
      <c r="TAZ2" s="546"/>
      <c r="TBA2" s="539"/>
      <c r="TBB2" s="545"/>
      <c r="TBC2" s="545"/>
      <c r="TBD2" s="546"/>
      <c r="TBE2" s="539"/>
      <c r="TBF2" s="545"/>
      <c r="TBG2" s="545"/>
      <c r="TBH2" s="546"/>
      <c r="TBI2" s="539"/>
      <c r="TBJ2" s="545"/>
      <c r="TBK2" s="545"/>
      <c r="TBL2" s="546"/>
      <c r="TBM2" s="539"/>
      <c r="TBN2" s="545"/>
      <c r="TBO2" s="545"/>
      <c r="TBP2" s="546"/>
      <c r="TBQ2" s="539"/>
      <c r="TBR2" s="545"/>
      <c r="TBS2" s="545"/>
      <c r="TBT2" s="546"/>
      <c r="TBU2" s="539"/>
      <c r="TBV2" s="545"/>
      <c r="TBW2" s="545"/>
      <c r="TBX2" s="546"/>
      <c r="TBY2" s="539"/>
      <c r="TBZ2" s="545"/>
      <c r="TCA2" s="545"/>
      <c r="TCB2" s="546"/>
      <c r="TCC2" s="539"/>
      <c r="TCD2" s="545"/>
      <c r="TCE2" s="545"/>
      <c r="TCF2" s="546"/>
      <c r="TCG2" s="539"/>
      <c r="TCH2" s="545"/>
      <c r="TCI2" s="545"/>
      <c r="TCJ2" s="546"/>
      <c r="TCK2" s="539"/>
      <c r="TCL2" s="545"/>
      <c r="TCM2" s="545"/>
      <c r="TCN2" s="546"/>
      <c r="TCO2" s="539"/>
      <c r="TCP2" s="545"/>
      <c r="TCQ2" s="545"/>
      <c r="TCR2" s="546"/>
      <c r="TCS2" s="539"/>
      <c r="TCT2" s="545"/>
      <c r="TCU2" s="545"/>
      <c r="TCV2" s="546"/>
      <c r="TCW2" s="539"/>
      <c r="TCX2" s="545"/>
      <c r="TCY2" s="545"/>
      <c r="TCZ2" s="546"/>
      <c r="TDA2" s="539"/>
      <c r="TDB2" s="545"/>
      <c r="TDC2" s="545"/>
      <c r="TDD2" s="546"/>
      <c r="TDE2" s="539"/>
      <c r="TDF2" s="545"/>
      <c r="TDG2" s="545"/>
      <c r="TDH2" s="546"/>
      <c r="TDI2" s="539"/>
      <c r="TDJ2" s="545"/>
      <c r="TDK2" s="545"/>
      <c r="TDL2" s="546"/>
      <c r="TDM2" s="539"/>
      <c r="TDN2" s="545"/>
      <c r="TDO2" s="545"/>
      <c r="TDP2" s="546"/>
      <c r="TDQ2" s="539"/>
      <c r="TDR2" s="545"/>
      <c r="TDS2" s="545"/>
      <c r="TDT2" s="546"/>
      <c r="TDU2" s="539"/>
      <c r="TDV2" s="545"/>
      <c r="TDW2" s="545"/>
      <c r="TDX2" s="546"/>
      <c r="TDY2" s="539"/>
      <c r="TDZ2" s="545"/>
      <c r="TEA2" s="545"/>
      <c r="TEB2" s="546"/>
      <c r="TEC2" s="539"/>
      <c r="TED2" s="545"/>
      <c r="TEE2" s="545"/>
      <c r="TEF2" s="546"/>
      <c r="TEG2" s="539"/>
      <c r="TEH2" s="545"/>
      <c r="TEI2" s="545"/>
      <c r="TEJ2" s="546"/>
      <c r="TEK2" s="539"/>
      <c r="TEL2" s="545"/>
      <c r="TEM2" s="545"/>
      <c r="TEN2" s="546"/>
      <c r="TEO2" s="539"/>
      <c r="TEP2" s="545"/>
      <c r="TEQ2" s="545"/>
      <c r="TER2" s="546"/>
      <c r="TES2" s="539"/>
      <c r="TET2" s="545"/>
      <c r="TEU2" s="545"/>
      <c r="TEV2" s="546"/>
      <c r="TEW2" s="539"/>
      <c r="TEX2" s="545"/>
      <c r="TEY2" s="545"/>
      <c r="TEZ2" s="546"/>
      <c r="TFA2" s="539"/>
      <c r="TFB2" s="545"/>
      <c r="TFC2" s="545"/>
      <c r="TFD2" s="546"/>
      <c r="TFE2" s="539"/>
      <c r="TFF2" s="545"/>
      <c r="TFG2" s="545"/>
      <c r="TFH2" s="546"/>
      <c r="TFI2" s="539"/>
      <c r="TFJ2" s="545"/>
      <c r="TFK2" s="545"/>
      <c r="TFL2" s="546"/>
      <c r="TFM2" s="539"/>
      <c r="TFN2" s="545"/>
      <c r="TFO2" s="545"/>
      <c r="TFP2" s="546"/>
      <c r="TFQ2" s="539"/>
      <c r="TFR2" s="545"/>
      <c r="TFS2" s="545"/>
      <c r="TFT2" s="546"/>
      <c r="TFU2" s="539"/>
      <c r="TFV2" s="545"/>
      <c r="TFW2" s="545"/>
      <c r="TFX2" s="546"/>
      <c r="TFY2" s="539"/>
      <c r="TFZ2" s="545"/>
      <c r="TGA2" s="545"/>
      <c r="TGB2" s="546"/>
      <c r="TGC2" s="539"/>
      <c r="TGD2" s="545"/>
      <c r="TGE2" s="545"/>
      <c r="TGF2" s="546"/>
      <c r="TGG2" s="539"/>
      <c r="TGH2" s="545"/>
      <c r="TGI2" s="545"/>
      <c r="TGJ2" s="546"/>
      <c r="TGK2" s="539"/>
      <c r="TGL2" s="545"/>
      <c r="TGM2" s="545"/>
      <c r="TGN2" s="546"/>
      <c r="TGO2" s="539"/>
      <c r="TGP2" s="545"/>
      <c r="TGQ2" s="545"/>
      <c r="TGR2" s="546"/>
      <c r="TGS2" s="539"/>
      <c r="TGT2" s="545"/>
      <c r="TGU2" s="545"/>
      <c r="TGV2" s="546"/>
      <c r="TGW2" s="539"/>
      <c r="TGX2" s="545"/>
      <c r="TGY2" s="545"/>
      <c r="TGZ2" s="546"/>
      <c r="THA2" s="539"/>
      <c r="THB2" s="545"/>
      <c r="THC2" s="545"/>
      <c r="THD2" s="546"/>
      <c r="THE2" s="539"/>
      <c r="THF2" s="545"/>
      <c r="THG2" s="545"/>
      <c r="THH2" s="546"/>
      <c r="THI2" s="539"/>
      <c r="THJ2" s="545"/>
      <c r="THK2" s="545"/>
      <c r="THL2" s="546"/>
      <c r="THM2" s="539"/>
      <c r="THN2" s="545"/>
      <c r="THO2" s="545"/>
      <c r="THP2" s="546"/>
      <c r="THQ2" s="539"/>
      <c r="THR2" s="545"/>
      <c r="THS2" s="545"/>
      <c r="THT2" s="546"/>
      <c r="THU2" s="539"/>
      <c r="THV2" s="545"/>
      <c r="THW2" s="545"/>
      <c r="THX2" s="546"/>
      <c r="THY2" s="539"/>
      <c r="THZ2" s="545"/>
      <c r="TIA2" s="545"/>
      <c r="TIB2" s="546"/>
      <c r="TIC2" s="539"/>
      <c r="TID2" s="545"/>
      <c r="TIE2" s="545"/>
      <c r="TIF2" s="546"/>
      <c r="TIG2" s="539"/>
      <c r="TIH2" s="545"/>
      <c r="TII2" s="545"/>
      <c r="TIJ2" s="546"/>
      <c r="TIK2" s="539"/>
      <c r="TIL2" s="545"/>
      <c r="TIM2" s="545"/>
      <c r="TIN2" s="546"/>
      <c r="TIO2" s="539"/>
      <c r="TIP2" s="545"/>
      <c r="TIQ2" s="545"/>
      <c r="TIR2" s="546"/>
      <c r="TIS2" s="539"/>
      <c r="TIT2" s="545"/>
      <c r="TIU2" s="545"/>
      <c r="TIV2" s="546"/>
      <c r="TIW2" s="539"/>
      <c r="TIX2" s="545"/>
      <c r="TIY2" s="545"/>
      <c r="TIZ2" s="546"/>
      <c r="TJA2" s="539"/>
      <c r="TJB2" s="545"/>
      <c r="TJC2" s="545"/>
      <c r="TJD2" s="546"/>
      <c r="TJE2" s="539"/>
      <c r="TJF2" s="545"/>
      <c r="TJG2" s="545"/>
      <c r="TJH2" s="546"/>
      <c r="TJI2" s="539"/>
      <c r="TJJ2" s="545"/>
      <c r="TJK2" s="545"/>
      <c r="TJL2" s="546"/>
      <c r="TJM2" s="539"/>
      <c r="TJN2" s="545"/>
      <c r="TJO2" s="545"/>
      <c r="TJP2" s="546"/>
      <c r="TJQ2" s="539"/>
      <c r="TJR2" s="545"/>
      <c r="TJS2" s="545"/>
      <c r="TJT2" s="546"/>
      <c r="TJU2" s="539"/>
      <c r="TJV2" s="545"/>
      <c r="TJW2" s="545"/>
      <c r="TJX2" s="546"/>
      <c r="TJY2" s="539"/>
      <c r="TJZ2" s="545"/>
      <c r="TKA2" s="545"/>
      <c r="TKB2" s="546"/>
      <c r="TKC2" s="539"/>
      <c r="TKD2" s="545"/>
      <c r="TKE2" s="545"/>
      <c r="TKF2" s="546"/>
      <c r="TKG2" s="539"/>
      <c r="TKH2" s="545"/>
      <c r="TKI2" s="545"/>
      <c r="TKJ2" s="546"/>
      <c r="TKK2" s="539"/>
      <c r="TKL2" s="545"/>
      <c r="TKM2" s="545"/>
      <c r="TKN2" s="546"/>
      <c r="TKO2" s="539"/>
      <c r="TKP2" s="545"/>
      <c r="TKQ2" s="545"/>
      <c r="TKR2" s="546"/>
      <c r="TKS2" s="539"/>
      <c r="TKT2" s="545"/>
      <c r="TKU2" s="545"/>
      <c r="TKV2" s="546"/>
      <c r="TKW2" s="539"/>
      <c r="TKX2" s="545"/>
      <c r="TKY2" s="545"/>
      <c r="TKZ2" s="546"/>
      <c r="TLA2" s="539"/>
      <c r="TLB2" s="545"/>
      <c r="TLC2" s="545"/>
      <c r="TLD2" s="546"/>
      <c r="TLE2" s="539"/>
      <c r="TLF2" s="545"/>
      <c r="TLG2" s="545"/>
      <c r="TLH2" s="546"/>
      <c r="TLI2" s="539"/>
      <c r="TLJ2" s="545"/>
      <c r="TLK2" s="545"/>
      <c r="TLL2" s="546"/>
      <c r="TLM2" s="539"/>
      <c r="TLN2" s="545"/>
      <c r="TLO2" s="545"/>
      <c r="TLP2" s="546"/>
      <c r="TLQ2" s="539"/>
      <c r="TLR2" s="545"/>
      <c r="TLS2" s="545"/>
      <c r="TLT2" s="546"/>
      <c r="TLU2" s="539"/>
      <c r="TLV2" s="545"/>
      <c r="TLW2" s="545"/>
      <c r="TLX2" s="546"/>
      <c r="TLY2" s="539"/>
      <c r="TLZ2" s="545"/>
      <c r="TMA2" s="545"/>
      <c r="TMB2" s="546"/>
      <c r="TMC2" s="539"/>
      <c r="TMD2" s="545"/>
      <c r="TME2" s="545"/>
      <c r="TMF2" s="546"/>
      <c r="TMG2" s="539"/>
      <c r="TMH2" s="545"/>
      <c r="TMI2" s="545"/>
      <c r="TMJ2" s="546"/>
      <c r="TMK2" s="539"/>
      <c r="TML2" s="545"/>
      <c r="TMM2" s="545"/>
      <c r="TMN2" s="546"/>
      <c r="TMO2" s="539"/>
      <c r="TMP2" s="545"/>
      <c r="TMQ2" s="545"/>
      <c r="TMR2" s="546"/>
      <c r="TMS2" s="539"/>
      <c r="TMT2" s="545"/>
      <c r="TMU2" s="545"/>
      <c r="TMV2" s="546"/>
      <c r="TMW2" s="539"/>
      <c r="TMX2" s="545"/>
      <c r="TMY2" s="545"/>
      <c r="TMZ2" s="546"/>
      <c r="TNA2" s="539"/>
      <c r="TNB2" s="545"/>
      <c r="TNC2" s="545"/>
      <c r="TND2" s="546"/>
      <c r="TNE2" s="539"/>
      <c r="TNF2" s="545"/>
      <c r="TNG2" s="545"/>
      <c r="TNH2" s="546"/>
      <c r="TNI2" s="539"/>
      <c r="TNJ2" s="545"/>
      <c r="TNK2" s="545"/>
      <c r="TNL2" s="546"/>
      <c r="TNM2" s="539"/>
      <c r="TNN2" s="545"/>
      <c r="TNO2" s="545"/>
      <c r="TNP2" s="546"/>
      <c r="TNQ2" s="539"/>
      <c r="TNR2" s="545"/>
      <c r="TNS2" s="545"/>
      <c r="TNT2" s="546"/>
      <c r="TNU2" s="539"/>
      <c r="TNV2" s="545"/>
      <c r="TNW2" s="545"/>
      <c r="TNX2" s="546"/>
      <c r="TNY2" s="539"/>
      <c r="TNZ2" s="545"/>
      <c r="TOA2" s="545"/>
      <c r="TOB2" s="546"/>
      <c r="TOC2" s="539"/>
      <c r="TOD2" s="545"/>
      <c r="TOE2" s="545"/>
      <c r="TOF2" s="546"/>
      <c r="TOG2" s="539"/>
      <c r="TOH2" s="545"/>
      <c r="TOI2" s="545"/>
      <c r="TOJ2" s="546"/>
      <c r="TOK2" s="539"/>
      <c r="TOL2" s="545"/>
      <c r="TOM2" s="545"/>
      <c r="TON2" s="546"/>
      <c r="TOO2" s="539"/>
      <c r="TOP2" s="545"/>
      <c r="TOQ2" s="545"/>
      <c r="TOR2" s="546"/>
      <c r="TOS2" s="539"/>
      <c r="TOT2" s="545"/>
      <c r="TOU2" s="545"/>
      <c r="TOV2" s="546"/>
      <c r="TOW2" s="539"/>
      <c r="TOX2" s="545"/>
      <c r="TOY2" s="545"/>
      <c r="TOZ2" s="546"/>
      <c r="TPA2" s="539"/>
      <c r="TPB2" s="545"/>
      <c r="TPC2" s="545"/>
      <c r="TPD2" s="546"/>
      <c r="TPE2" s="539"/>
      <c r="TPF2" s="545"/>
      <c r="TPG2" s="545"/>
      <c r="TPH2" s="546"/>
      <c r="TPI2" s="539"/>
      <c r="TPJ2" s="545"/>
      <c r="TPK2" s="545"/>
      <c r="TPL2" s="546"/>
      <c r="TPM2" s="539"/>
      <c r="TPN2" s="545"/>
      <c r="TPO2" s="545"/>
      <c r="TPP2" s="546"/>
      <c r="TPQ2" s="539"/>
      <c r="TPR2" s="545"/>
      <c r="TPS2" s="545"/>
      <c r="TPT2" s="546"/>
      <c r="TPU2" s="539"/>
      <c r="TPV2" s="545"/>
      <c r="TPW2" s="545"/>
      <c r="TPX2" s="546"/>
      <c r="TPY2" s="539"/>
      <c r="TPZ2" s="545"/>
      <c r="TQA2" s="545"/>
      <c r="TQB2" s="546"/>
      <c r="TQC2" s="539"/>
      <c r="TQD2" s="545"/>
      <c r="TQE2" s="545"/>
      <c r="TQF2" s="546"/>
      <c r="TQG2" s="539"/>
      <c r="TQH2" s="545"/>
      <c r="TQI2" s="545"/>
      <c r="TQJ2" s="546"/>
      <c r="TQK2" s="539"/>
      <c r="TQL2" s="545"/>
      <c r="TQM2" s="545"/>
      <c r="TQN2" s="546"/>
      <c r="TQO2" s="539"/>
      <c r="TQP2" s="545"/>
      <c r="TQQ2" s="545"/>
      <c r="TQR2" s="546"/>
      <c r="TQS2" s="539"/>
      <c r="TQT2" s="545"/>
      <c r="TQU2" s="545"/>
      <c r="TQV2" s="546"/>
      <c r="TQW2" s="539"/>
      <c r="TQX2" s="545"/>
      <c r="TQY2" s="545"/>
      <c r="TQZ2" s="546"/>
      <c r="TRA2" s="539"/>
      <c r="TRB2" s="545"/>
      <c r="TRC2" s="545"/>
      <c r="TRD2" s="546"/>
      <c r="TRE2" s="539"/>
      <c r="TRF2" s="545"/>
      <c r="TRG2" s="545"/>
      <c r="TRH2" s="546"/>
      <c r="TRI2" s="539"/>
      <c r="TRJ2" s="545"/>
      <c r="TRK2" s="545"/>
      <c r="TRL2" s="546"/>
      <c r="TRM2" s="539"/>
      <c r="TRN2" s="545"/>
      <c r="TRO2" s="545"/>
      <c r="TRP2" s="546"/>
      <c r="TRQ2" s="539"/>
      <c r="TRR2" s="545"/>
      <c r="TRS2" s="545"/>
      <c r="TRT2" s="546"/>
      <c r="TRU2" s="539"/>
      <c r="TRV2" s="545"/>
      <c r="TRW2" s="545"/>
      <c r="TRX2" s="546"/>
      <c r="TRY2" s="539"/>
      <c r="TRZ2" s="545"/>
      <c r="TSA2" s="545"/>
      <c r="TSB2" s="546"/>
      <c r="TSC2" s="539"/>
      <c r="TSD2" s="545"/>
      <c r="TSE2" s="545"/>
      <c r="TSF2" s="546"/>
      <c r="TSG2" s="539"/>
      <c r="TSH2" s="545"/>
      <c r="TSI2" s="545"/>
      <c r="TSJ2" s="546"/>
      <c r="TSK2" s="539"/>
      <c r="TSL2" s="545"/>
      <c r="TSM2" s="545"/>
      <c r="TSN2" s="546"/>
      <c r="TSO2" s="539"/>
      <c r="TSP2" s="545"/>
      <c r="TSQ2" s="545"/>
      <c r="TSR2" s="546"/>
      <c r="TSS2" s="539"/>
      <c r="TST2" s="545"/>
      <c r="TSU2" s="545"/>
      <c r="TSV2" s="546"/>
      <c r="TSW2" s="539"/>
      <c r="TSX2" s="545"/>
      <c r="TSY2" s="545"/>
      <c r="TSZ2" s="546"/>
      <c r="TTA2" s="539"/>
      <c r="TTB2" s="545"/>
      <c r="TTC2" s="545"/>
      <c r="TTD2" s="546"/>
      <c r="TTE2" s="539"/>
      <c r="TTF2" s="545"/>
      <c r="TTG2" s="545"/>
      <c r="TTH2" s="546"/>
      <c r="TTI2" s="539"/>
      <c r="TTJ2" s="545"/>
      <c r="TTK2" s="545"/>
      <c r="TTL2" s="546"/>
      <c r="TTM2" s="539"/>
      <c r="TTN2" s="545"/>
      <c r="TTO2" s="545"/>
      <c r="TTP2" s="546"/>
      <c r="TTQ2" s="539"/>
      <c r="TTR2" s="545"/>
      <c r="TTS2" s="545"/>
      <c r="TTT2" s="546"/>
      <c r="TTU2" s="539"/>
      <c r="TTV2" s="545"/>
      <c r="TTW2" s="545"/>
      <c r="TTX2" s="546"/>
      <c r="TTY2" s="539"/>
      <c r="TTZ2" s="545"/>
      <c r="TUA2" s="545"/>
      <c r="TUB2" s="546"/>
      <c r="TUC2" s="539"/>
      <c r="TUD2" s="545"/>
      <c r="TUE2" s="545"/>
      <c r="TUF2" s="546"/>
      <c r="TUG2" s="539"/>
      <c r="TUH2" s="545"/>
      <c r="TUI2" s="545"/>
      <c r="TUJ2" s="546"/>
      <c r="TUK2" s="539"/>
      <c r="TUL2" s="545"/>
      <c r="TUM2" s="545"/>
      <c r="TUN2" s="546"/>
      <c r="TUO2" s="539"/>
      <c r="TUP2" s="545"/>
      <c r="TUQ2" s="545"/>
      <c r="TUR2" s="546"/>
      <c r="TUS2" s="539"/>
      <c r="TUT2" s="545"/>
      <c r="TUU2" s="545"/>
      <c r="TUV2" s="546"/>
      <c r="TUW2" s="539"/>
      <c r="TUX2" s="545"/>
      <c r="TUY2" s="545"/>
      <c r="TUZ2" s="546"/>
      <c r="TVA2" s="539"/>
      <c r="TVB2" s="545"/>
      <c r="TVC2" s="545"/>
      <c r="TVD2" s="546"/>
      <c r="TVE2" s="539"/>
      <c r="TVF2" s="545"/>
      <c r="TVG2" s="545"/>
      <c r="TVH2" s="546"/>
      <c r="TVI2" s="539"/>
      <c r="TVJ2" s="545"/>
      <c r="TVK2" s="545"/>
      <c r="TVL2" s="546"/>
      <c r="TVM2" s="539"/>
      <c r="TVN2" s="545"/>
      <c r="TVO2" s="545"/>
      <c r="TVP2" s="546"/>
      <c r="TVQ2" s="539"/>
      <c r="TVR2" s="545"/>
      <c r="TVS2" s="545"/>
      <c r="TVT2" s="546"/>
      <c r="TVU2" s="539"/>
      <c r="TVV2" s="545"/>
      <c r="TVW2" s="545"/>
      <c r="TVX2" s="546"/>
      <c r="TVY2" s="539"/>
      <c r="TVZ2" s="545"/>
      <c r="TWA2" s="545"/>
      <c r="TWB2" s="546"/>
      <c r="TWC2" s="539"/>
      <c r="TWD2" s="545"/>
      <c r="TWE2" s="545"/>
      <c r="TWF2" s="546"/>
      <c r="TWG2" s="539"/>
      <c r="TWH2" s="545"/>
      <c r="TWI2" s="545"/>
      <c r="TWJ2" s="546"/>
      <c r="TWK2" s="539"/>
      <c r="TWL2" s="545"/>
      <c r="TWM2" s="545"/>
      <c r="TWN2" s="546"/>
      <c r="TWO2" s="539"/>
      <c r="TWP2" s="545"/>
      <c r="TWQ2" s="545"/>
      <c r="TWR2" s="546"/>
      <c r="TWS2" s="539"/>
      <c r="TWT2" s="545"/>
      <c r="TWU2" s="545"/>
      <c r="TWV2" s="546"/>
      <c r="TWW2" s="539"/>
      <c r="TWX2" s="545"/>
      <c r="TWY2" s="545"/>
      <c r="TWZ2" s="546"/>
      <c r="TXA2" s="539"/>
      <c r="TXB2" s="545"/>
      <c r="TXC2" s="545"/>
      <c r="TXD2" s="546"/>
      <c r="TXE2" s="539"/>
      <c r="TXF2" s="545"/>
      <c r="TXG2" s="545"/>
      <c r="TXH2" s="546"/>
      <c r="TXI2" s="539"/>
      <c r="TXJ2" s="545"/>
      <c r="TXK2" s="545"/>
      <c r="TXL2" s="546"/>
      <c r="TXM2" s="539"/>
      <c r="TXN2" s="545"/>
      <c r="TXO2" s="545"/>
      <c r="TXP2" s="546"/>
      <c r="TXQ2" s="539"/>
      <c r="TXR2" s="545"/>
      <c r="TXS2" s="545"/>
      <c r="TXT2" s="546"/>
      <c r="TXU2" s="539"/>
      <c r="TXV2" s="545"/>
      <c r="TXW2" s="545"/>
      <c r="TXX2" s="546"/>
      <c r="TXY2" s="539"/>
      <c r="TXZ2" s="545"/>
      <c r="TYA2" s="545"/>
      <c r="TYB2" s="546"/>
      <c r="TYC2" s="539"/>
      <c r="TYD2" s="545"/>
      <c r="TYE2" s="545"/>
      <c r="TYF2" s="546"/>
      <c r="TYG2" s="539"/>
      <c r="TYH2" s="545"/>
      <c r="TYI2" s="545"/>
      <c r="TYJ2" s="546"/>
      <c r="TYK2" s="539"/>
      <c r="TYL2" s="545"/>
      <c r="TYM2" s="545"/>
      <c r="TYN2" s="546"/>
      <c r="TYO2" s="539"/>
      <c r="TYP2" s="545"/>
      <c r="TYQ2" s="545"/>
      <c r="TYR2" s="546"/>
      <c r="TYS2" s="539"/>
      <c r="TYT2" s="545"/>
      <c r="TYU2" s="545"/>
      <c r="TYV2" s="546"/>
      <c r="TYW2" s="539"/>
      <c r="TYX2" s="545"/>
      <c r="TYY2" s="545"/>
      <c r="TYZ2" s="546"/>
      <c r="TZA2" s="539"/>
      <c r="TZB2" s="545"/>
      <c r="TZC2" s="545"/>
      <c r="TZD2" s="546"/>
      <c r="TZE2" s="539"/>
      <c r="TZF2" s="545"/>
      <c r="TZG2" s="545"/>
      <c r="TZH2" s="546"/>
      <c r="TZI2" s="539"/>
      <c r="TZJ2" s="545"/>
      <c r="TZK2" s="545"/>
      <c r="TZL2" s="546"/>
      <c r="TZM2" s="539"/>
      <c r="TZN2" s="545"/>
      <c r="TZO2" s="545"/>
      <c r="TZP2" s="546"/>
      <c r="TZQ2" s="539"/>
      <c r="TZR2" s="545"/>
      <c r="TZS2" s="545"/>
      <c r="TZT2" s="546"/>
      <c r="TZU2" s="539"/>
      <c r="TZV2" s="545"/>
      <c r="TZW2" s="545"/>
      <c r="TZX2" s="546"/>
      <c r="TZY2" s="539"/>
      <c r="TZZ2" s="545"/>
      <c r="UAA2" s="545"/>
      <c r="UAB2" s="546"/>
      <c r="UAC2" s="539"/>
      <c r="UAD2" s="545"/>
      <c r="UAE2" s="545"/>
      <c r="UAF2" s="546"/>
      <c r="UAG2" s="539"/>
      <c r="UAH2" s="545"/>
      <c r="UAI2" s="545"/>
      <c r="UAJ2" s="546"/>
      <c r="UAK2" s="539"/>
      <c r="UAL2" s="545"/>
      <c r="UAM2" s="545"/>
      <c r="UAN2" s="546"/>
      <c r="UAO2" s="539"/>
      <c r="UAP2" s="545"/>
      <c r="UAQ2" s="545"/>
      <c r="UAR2" s="546"/>
      <c r="UAS2" s="539"/>
      <c r="UAT2" s="545"/>
      <c r="UAU2" s="545"/>
      <c r="UAV2" s="546"/>
      <c r="UAW2" s="539"/>
      <c r="UAX2" s="545"/>
      <c r="UAY2" s="545"/>
      <c r="UAZ2" s="546"/>
      <c r="UBA2" s="539"/>
      <c r="UBB2" s="545"/>
      <c r="UBC2" s="545"/>
      <c r="UBD2" s="546"/>
      <c r="UBE2" s="539"/>
      <c r="UBF2" s="545"/>
      <c r="UBG2" s="545"/>
      <c r="UBH2" s="546"/>
      <c r="UBI2" s="539"/>
      <c r="UBJ2" s="545"/>
      <c r="UBK2" s="545"/>
      <c r="UBL2" s="546"/>
      <c r="UBM2" s="539"/>
      <c r="UBN2" s="545"/>
      <c r="UBO2" s="545"/>
      <c r="UBP2" s="546"/>
      <c r="UBQ2" s="539"/>
      <c r="UBR2" s="545"/>
      <c r="UBS2" s="545"/>
      <c r="UBT2" s="546"/>
      <c r="UBU2" s="539"/>
      <c r="UBV2" s="545"/>
      <c r="UBW2" s="545"/>
      <c r="UBX2" s="546"/>
      <c r="UBY2" s="539"/>
      <c r="UBZ2" s="545"/>
      <c r="UCA2" s="545"/>
      <c r="UCB2" s="546"/>
      <c r="UCC2" s="539"/>
      <c r="UCD2" s="545"/>
      <c r="UCE2" s="545"/>
      <c r="UCF2" s="546"/>
      <c r="UCG2" s="539"/>
      <c r="UCH2" s="545"/>
      <c r="UCI2" s="545"/>
      <c r="UCJ2" s="546"/>
      <c r="UCK2" s="539"/>
      <c r="UCL2" s="545"/>
      <c r="UCM2" s="545"/>
      <c r="UCN2" s="546"/>
      <c r="UCO2" s="539"/>
      <c r="UCP2" s="545"/>
      <c r="UCQ2" s="545"/>
      <c r="UCR2" s="546"/>
      <c r="UCS2" s="539"/>
      <c r="UCT2" s="545"/>
      <c r="UCU2" s="545"/>
      <c r="UCV2" s="546"/>
      <c r="UCW2" s="539"/>
      <c r="UCX2" s="545"/>
      <c r="UCY2" s="545"/>
      <c r="UCZ2" s="546"/>
      <c r="UDA2" s="539"/>
      <c r="UDB2" s="545"/>
      <c r="UDC2" s="545"/>
      <c r="UDD2" s="546"/>
      <c r="UDE2" s="539"/>
      <c r="UDF2" s="545"/>
      <c r="UDG2" s="545"/>
      <c r="UDH2" s="546"/>
      <c r="UDI2" s="539"/>
      <c r="UDJ2" s="545"/>
      <c r="UDK2" s="545"/>
      <c r="UDL2" s="546"/>
      <c r="UDM2" s="539"/>
      <c r="UDN2" s="545"/>
      <c r="UDO2" s="545"/>
      <c r="UDP2" s="546"/>
      <c r="UDQ2" s="539"/>
      <c r="UDR2" s="545"/>
      <c r="UDS2" s="545"/>
      <c r="UDT2" s="546"/>
      <c r="UDU2" s="539"/>
      <c r="UDV2" s="545"/>
      <c r="UDW2" s="545"/>
      <c r="UDX2" s="546"/>
      <c r="UDY2" s="539"/>
      <c r="UDZ2" s="545"/>
      <c r="UEA2" s="545"/>
      <c r="UEB2" s="546"/>
      <c r="UEC2" s="539"/>
      <c r="UED2" s="545"/>
      <c r="UEE2" s="545"/>
      <c r="UEF2" s="546"/>
      <c r="UEG2" s="539"/>
      <c r="UEH2" s="545"/>
      <c r="UEI2" s="545"/>
      <c r="UEJ2" s="546"/>
      <c r="UEK2" s="539"/>
      <c r="UEL2" s="545"/>
      <c r="UEM2" s="545"/>
      <c r="UEN2" s="546"/>
      <c r="UEO2" s="539"/>
      <c r="UEP2" s="545"/>
      <c r="UEQ2" s="545"/>
      <c r="UER2" s="546"/>
      <c r="UES2" s="539"/>
      <c r="UET2" s="545"/>
      <c r="UEU2" s="545"/>
      <c r="UEV2" s="546"/>
      <c r="UEW2" s="539"/>
      <c r="UEX2" s="545"/>
      <c r="UEY2" s="545"/>
      <c r="UEZ2" s="546"/>
      <c r="UFA2" s="539"/>
      <c r="UFB2" s="545"/>
      <c r="UFC2" s="545"/>
      <c r="UFD2" s="546"/>
      <c r="UFE2" s="539"/>
      <c r="UFF2" s="545"/>
      <c r="UFG2" s="545"/>
      <c r="UFH2" s="546"/>
      <c r="UFI2" s="539"/>
      <c r="UFJ2" s="545"/>
      <c r="UFK2" s="545"/>
      <c r="UFL2" s="546"/>
      <c r="UFM2" s="539"/>
      <c r="UFN2" s="545"/>
      <c r="UFO2" s="545"/>
      <c r="UFP2" s="546"/>
      <c r="UFQ2" s="539"/>
      <c r="UFR2" s="545"/>
      <c r="UFS2" s="545"/>
      <c r="UFT2" s="546"/>
      <c r="UFU2" s="539"/>
      <c r="UFV2" s="545"/>
      <c r="UFW2" s="545"/>
      <c r="UFX2" s="546"/>
      <c r="UFY2" s="539"/>
      <c r="UFZ2" s="545"/>
      <c r="UGA2" s="545"/>
      <c r="UGB2" s="546"/>
      <c r="UGC2" s="539"/>
      <c r="UGD2" s="545"/>
      <c r="UGE2" s="545"/>
      <c r="UGF2" s="546"/>
      <c r="UGG2" s="539"/>
      <c r="UGH2" s="545"/>
      <c r="UGI2" s="545"/>
      <c r="UGJ2" s="546"/>
      <c r="UGK2" s="539"/>
      <c r="UGL2" s="545"/>
      <c r="UGM2" s="545"/>
      <c r="UGN2" s="546"/>
      <c r="UGO2" s="539"/>
      <c r="UGP2" s="545"/>
      <c r="UGQ2" s="545"/>
      <c r="UGR2" s="546"/>
      <c r="UGS2" s="539"/>
      <c r="UGT2" s="545"/>
      <c r="UGU2" s="545"/>
      <c r="UGV2" s="546"/>
      <c r="UGW2" s="539"/>
      <c r="UGX2" s="545"/>
      <c r="UGY2" s="545"/>
      <c r="UGZ2" s="546"/>
      <c r="UHA2" s="539"/>
      <c r="UHB2" s="545"/>
      <c r="UHC2" s="545"/>
      <c r="UHD2" s="546"/>
      <c r="UHE2" s="539"/>
      <c r="UHF2" s="545"/>
      <c r="UHG2" s="545"/>
      <c r="UHH2" s="546"/>
      <c r="UHI2" s="539"/>
      <c r="UHJ2" s="545"/>
      <c r="UHK2" s="545"/>
      <c r="UHL2" s="546"/>
      <c r="UHM2" s="539"/>
      <c r="UHN2" s="545"/>
      <c r="UHO2" s="545"/>
      <c r="UHP2" s="546"/>
      <c r="UHQ2" s="539"/>
      <c r="UHR2" s="545"/>
      <c r="UHS2" s="545"/>
      <c r="UHT2" s="546"/>
      <c r="UHU2" s="539"/>
      <c r="UHV2" s="545"/>
      <c r="UHW2" s="545"/>
      <c r="UHX2" s="546"/>
      <c r="UHY2" s="539"/>
      <c r="UHZ2" s="545"/>
      <c r="UIA2" s="545"/>
      <c r="UIB2" s="546"/>
      <c r="UIC2" s="539"/>
      <c r="UID2" s="545"/>
      <c r="UIE2" s="545"/>
      <c r="UIF2" s="546"/>
      <c r="UIG2" s="539"/>
      <c r="UIH2" s="545"/>
      <c r="UII2" s="545"/>
      <c r="UIJ2" s="546"/>
      <c r="UIK2" s="539"/>
      <c r="UIL2" s="545"/>
      <c r="UIM2" s="545"/>
      <c r="UIN2" s="546"/>
      <c r="UIO2" s="539"/>
      <c r="UIP2" s="545"/>
      <c r="UIQ2" s="545"/>
      <c r="UIR2" s="546"/>
      <c r="UIS2" s="539"/>
      <c r="UIT2" s="545"/>
      <c r="UIU2" s="545"/>
      <c r="UIV2" s="546"/>
      <c r="UIW2" s="539"/>
      <c r="UIX2" s="545"/>
      <c r="UIY2" s="545"/>
      <c r="UIZ2" s="546"/>
      <c r="UJA2" s="539"/>
      <c r="UJB2" s="545"/>
      <c r="UJC2" s="545"/>
      <c r="UJD2" s="546"/>
      <c r="UJE2" s="539"/>
      <c r="UJF2" s="545"/>
      <c r="UJG2" s="545"/>
      <c r="UJH2" s="546"/>
      <c r="UJI2" s="539"/>
      <c r="UJJ2" s="545"/>
      <c r="UJK2" s="545"/>
      <c r="UJL2" s="546"/>
      <c r="UJM2" s="539"/>
      <c r="UJN2" s="545"/>
      <c r="UJO2" s="545"/>
      <c r="UJP2" s="546"/>
      <c r="UJQ2" s="539"/>
      <c r="UJR2" s="545"/>
      <c r="UJS2" s="545"/>
      <c r="UJT2" s="546"/>
      <c r="UJU2" s="539"/>
      <c r="UJV2" s="545"/>
      <c r="UJW2" s="545"/>
      <c r="UJX2" s="546"/>
      <c r="UJY2" s="539"/>
      <c r="UJZ2" s="545"/>
      <c r="UKA2" s="545"/>
      <c r="UKB2" s="546"/>
      <c r="UKC2" s="539"/>
      <c r="UKD2" s="545"/>
      <c r="UKE2" s="545"/>
      <c r="UKF2" s="546"/>
      <c r="UKG2" s="539"/>
      <c r="UKH2" s="545"/>
      <c r="UKI2" s="545"/>
      <c r="UKJ2" s="546"/>
      <c r="UKK2" s="539"/>
      <c r="UKL2" s="545"/>
      <c r="UKM2" s="545"/>
      <c r="UKN2" s="546"/>
      <c r="UKO2" s="539"/>
      <c r="UKP2" s="545"/>
      <c r="UKQ2" s="545"/>
      <c r="UKR2" s="546"/>
      <c r="UKS2" s="539"/>
      <c r="UKT2" s="545"/>
      <c r="UKU2" s="545"/>
      <c r="UKV2" s="546"/>
      <c r="UKW2" s="539"/>
      <c r="UKX2" s="545"/>
      <c r="UKY2" s="545"/>
      <c r="UKZ2" s="546"/>
      <c r="ULA2" s="539"/>
      <c r="ULB2" s="545"/>
      <c r="ULC2" s="545"/>
      <c r="ULD2" s="546"/>
      <c r="ULE2" s="539"/>
      <c r="ULF2" s="545"/>
      <c r="ULG2" s="545"/>
      <c r="ULH2" s="546"/>
      <c r="ULI2" s="539"/>
      <c r="ULJ2" s="545"/>
      <c r="ULK2" s="545"/>
      <c r="ULL2" s="546"/>
      <c r="ULM2" s="539"/>
      <c r="ULN2" s="545"/>
      <c r="ULO2" s="545"/>
      <c r="ULP2" s="546"/>
      <c r="ULQ2" s="539"/>
      <c r="ULR2" s="545"/>
      <c r="ULS2" s="545"/>
      <c r="ULT2" s="546"/>
      <c r="ULU2" s="539"/>
      <c r="ULV2" s="545"/>
      <c r="ULW2" s="545"/>
      <c r="ULX2" s="546"/>
      <c r="ULY2" s="539"/>
      <c r="ULZ2" s="545"/>
      <c r="UMA2" s="545"/>
      <c r="UMB2" s="546"/>
      <c r="UMC2" s="539"/>
      <c r="UMD2" s="545"/>
      <c r="UME2" s="545"/>
      <c r="UMF2" s="546"/>
      <c r="UMG2" s="539"/>
      <c r="UMH2" s="545"/>
      <c r="UMI2" s="545"/>
      <c r="UMJ2" s="546"/>
      <c r="UMK2" s="539"/>
      <c r="UML2" s="545"/>
      <c r="UMM2" s="545"/>
      <c r="UMN2" s="546"/>
      <c r="UMO2" s="539"/>
      <c r="UMP2" s="545"/>
      <c r="UMQ2" s="545"/>
      <c r="UMR2" s="546"/>
      <c r="UMS2" s="539"/>
      <c r="UMT2" s="545"/>
      <c r="UMU2" s="545"/>
      <c r="UMV2" s="546"/>
      <c r="UMW2" s="539"/>
      <c r="UMX2" s="545"/>
      <c r="UMY2" s="545"/>
      <c r="UMZ2" s="546"/>
      <c r="UNA2" s="539"/>
      <c r="UNB2" s="545"/>
      <c r="UNC2" s="545"/>
      <c r="UND2" s="546"/>
      <c r="UNE2" s="539"/>
      <c r="UNF2" s="545"/>
      <c r="UNG2" s="545"/>
      <c r="UNH2" s="546"/>
      <c r="UNI2" s="539"/>
      <c r="UNJ2" s="545"/>
      <c r="UNK2" s="545"/>
      <c r="UNL2" s="546"/>
      <c r="UNM2" s="539"/>
      <c r="UNN2" s="545"/>
      <c r="UNO2" s="545"/>
      <c r="UNP2" s="546"/>
      <c r="UNQ2" s="539"/>
      <c r="UNR2" s="545"/>
      <c r="UNS2" s="545"/>
      <c r="UNT2" s="546"/>
      <c r="UNU2" s="539"/>
      <c r="UNV2" s="545"/>
      <c r="UNW2" s="545"/>
      <c r="UNX2" s="546"/>
      <c r="UNY2" s="539"/>
      <c r="UNZ2" s="545"/>
      <c r="UOA2" s="545"/>
      <c r="UOB2" s="546"/>
      <c r="UOC2" s="539"/>
      <c r="UOD2" s="545"/>
      <c r="UOE2" s="545"/>
      <c r="UOF2" s="546"/>
      <c r="UOG2" s="539"/>
      <c r="UOH2" s="545"/>
      <c r="UOI2" s="545"/>
      <c r="UOJ2" s="546"/>
      <c r="UOK2" s="539"/>
      <c r="UOL2" s="545"/>
      <c r="UOM2" s="545"/>
      <c r="UON2" s="546"/>
      <c r="UOO2" s="539"/>
      <c r="UOP2" s="545"/>
      <c r="UOQ2" s="545"/>
      <c r="UOR2" s="546"/>
      <c r="UOS2" s="539"/>
      <c r="UOT2" s="545"/>
      <c r="UOU2" s="545"/>
      <c r="UOV2" s="546"/>
      <c r="UOW2" s="539"/>
      <c r="UOX2" s="545"/>
      <c r="UOY2" s="545"/>
      <c r="UOZ2" s="546"/>
      <c r="UPA2" s="539"/>
      <c r="UPB2" s="545"/>
      <c r="UPC2" s="545"/>
      <c r="UPD2" s="546"/>
      <c r="UPE2" s="539"/>
      <c r="UPF2" s="545"/>
      <c r="UPG2" s="545"/>
      <c r="UPH2" s="546"/>
      <c r="UPI2" s="539"/>
      <c r="UPJ2" s="545"/>
      <c r="UPK2" s="545"/>
      <c r="UPL2" s="546"/>
      <c r="UPM2" s="539"/>
      <c r="UPN2" s="545"/>
      <c r="UPO2" s="545"/>
      <c r="UPP2" s="546"/>
      <c r="UPQ2" s="539"/>
      <c r="UPR2" s="545"/>
      <c r="UPS2" s="545"/>
      <c r="UPT2" s="546"/>
      <c r="UPU2" s="539"/>
      <c r="UPV2" s="545"/>
      <c r="UPW2" s="545"/>
      <c r="UPX2" s="546"/>
      <c r="UPY2" s="539"/>
      <c r="UPZ2" s="545"/>
      <c r="UQA2" s="545"/>
      <c r="UQB2" s="546"/>
      <c r="UQC2" s="539"/>
      <c r="UQD2" s="545"/>
      <c r="UQE2" s="545"/>
      <c r="UQF2" s="546"/>
      <c r="UQG2" s="539"/>
      <c r="UQH2" s="545"/>
      <c r="UQI2" s="545"/>
      <c r="UQJ2" s="546"/>
      <c r="UQK2" s="539"/>
      <c r="UQL2" s="545"/>
      <c r="UQM2" s="545"/>
      <c r="UQN2" s="546"/>
      <c r="UQO2" s="539"/>
      <c r="UQP2" s="545"/>
      <c r="UQQ2" s="545"/>
      <c r="UQR2" s="546"/>
      <c r="UQS2" s="539"/>
      <c r="UQT2" s="545"/>
      <c r="UQU2" s="545"/>
      <c r="UQV2" s="546"/>
      <c r="UQW2" s="539"/>
      <c r="UQX2" s="545"/>
      <c r="UQY2" s="545"/>
      <c r="UQZ2" s="546"/>
      <c r="URA2" s="539"/>
      <c r="URB2" s="545"/>
      <c r="URC2" s="545"/>
      <c r="URD2" s="546"/>
      <c r="URE2" s="539"/>
      <c r="URF2" s="545"/>
      <c r="URG2" s="545"/>
      <c r="URH2" s="546"/>
      <c r="URI2" s="539"/>
      <c r="URJ2" s="545"/>
      <c r="URK2" s="545"/>
      <c r="URL2" s="546"/>
      <c r="URM2" s="539"/>
      <c r="URN2" s="545"/>
      <c r="URO2" s="545"/>
      <c r="URP2" s="546"/>
      <c r="URQ2" s="539"/>
      <c r="URR2" s="545"/>
      <c r="URS2" s="545"/>
      <c r="URT2" s="546"/>
      <c r="URU2" s="539"/>
      <c r="URV2" s="545"/>
      <c r="URW2" s="545"/>
      <c r="URX2" s="546"/>
      <c r="URY2" s="539"/>
      <c r="URZ2" s="545"/>
      <c r="USA2" s="545"/>
      <c r="USB2" s="546"/>
      <c r="USC2" s="539"/>
      <c r="USD2" s="545"/>
      <c r="USE2" s="545"/>
      <c r="USF2" s="546"/>
      <c r="USG2" s="539"/>
      <c r="USH2" s="545"/>
      <c r="USI2" s="545"/>
      <c r="USJ2" s="546"/>
      <c r="USK2" s="539"/>
      <c r="USL2" s="545"/>
      <c r="USM2" s="545"/>
      <c r="USN2" s="546"/>
      <c r="USO2" s="539"/>
      <c r="USP2" s="545"/>
      <c r="USQ2" s="545"/>
      <c r="USR2" s="546"/>
      <c r="USS2" s="539"/>
      <c r="UST2" s="545"/>
      <c r="USU2" s="545"/>
      <c r="USV2" s="546"/>
      <c r="USW2" s="539"/>
      <c r="USX2" s="545"/>
      <c r="USY2" s="545"/>
      <c r="USZ2" s="546"/>
      <c r="UTA2" s="539"/>
      <c r="UTB2" s="545"/>
      <c r="UTC2" s="545"/>
      <c r="UTD2" s="546"/>
      <c r="UTE2" s="539"/>
      <c r="UTF2" s="545"/>
      <c r="UTG2" s="545"/>
      <c r="UTH2" s="546"/>
      <c r="UTI2" s="539"/>
      <c r="UTJ2" s="545"/>
      <c r="UTK2" s="545"/>
      <c r="UTL2" s="546"/>
      <c r="UTM2" s="539"/>
      <c r="UTN2" s="545"/>
      <c r="UTO2" s="545"/>
      <c r="UTP2" s="546"/>
      <c r="UTQ2" s="539"/>
      <c r="UTR2" s="545"/>
      <c r="UTS2" s="545"/>
      <c r="UTT2" s="546"/>
      <c r="UTU2" s="539"/>
      <c r="UTV2" s="545"/>
      <c r="UTW2" s="545"/>
      <c r="UTX2" s="546"/>
      <c r="UTY2" s="539"/>
      <c r="UTZ2" s="545"/>
      <c r="UUA2" s="545"/>
      <c r="UUB2" s="546"/>
      <c r="UUC2" s="539"/>
      <c r="UUD2" s="545"/>
      <c r="UUE2" s="545"/>
      <c r="UUF2" s="546"/>
      <c r="UUG2" s="539"/>
      <c r="UUH2" s="545"/>
      <c r="UUI2" s="545"/>
      <c r="UUJ2" s="546"/>
      <c r="UUK2" s="539"/>
      <c r="UUL2" s="545"/>
      <c r="UUM2" s="545"/>
      <c r="UUN2" s="546"/>
      <c r="UUO2" s="539"/>
      <c r="UUP2" s="545"/>
      <c r="UUQ2" s="545"/>
      <c r="UUR2" s="546"/>
      <c r="UUS2" s="539"/>
      <c r="UUT2" s="545"/>
      <c r="UUU2" s="545"/>
      <c r="UUV2" s="546"/>
      <c r="UUW2" s="539"/>
      <c r="UUX2" s="545"/>
      <c r="UUY2" s="545"/>
      <c r="UUZ2" s="546"/>
      <c r="UVA2" s="539"/>
      <c r="UVB2" s="545"/>
      <c r="UVC2" s="545"/>
      <c r="UVD2" s="546"/>
      <c r="UVE2" s="539"/>
      <c r="UVF2" s="545"/>
      <c r="UVG2" s="545"/>
      <c r="UVH2" s="546"/>
      <c r="UVI2" s="539"/>
      <c r="UVJ2" s="545"/>
      <c r="UVK2" s="545"/>
      <c r="UVL2" s="546"/>
      <c r="UVM2" s="539"/>
      <c r="UVN2" s="545"/>
      <c r="UVO2" s="545"/>
      <c r="UVP2" s="546"/>
      <c r="UVQ2" s="539"/>
      <c r="UVR2" s="545"/>
      <c r="UVS2" s="545"/>
      <c r="UVT2" s="546"/>
      <c r="UVU2" s="539"/>
      <c r="UVV2" s="545"/>
      <c r="UVW2" s="545"/>
      <c r="UVX2" s="546"/>
      <c r="UVY2" s="539"/>
      <c r="UVZ2" s="545"/>
      <c r="UWA2" s="545"/>
      <c r="UWB2" s="546"/>
      <c r="UWC2" s="539"/>
      <c r="UWD2" s="545"/>
      <c r="UWE2" s="545"/>
      <c r="UWF2" s="546"/>
      <c r="UWG2" s="539"/>
      <c r="UWH2" s="545"/>
      <c r="UWI2" s="545"/>
      <c r="UWJ2" s="546"/>
      <c r="UWK2" s="539"/>
      <c r="UWL2" s="545"/>
      <c r="UWM2" s="545"/>
      <c r="UWN2" s="546"/>
      <c r="UWO2" s="539"/>
      <c r="UWP2" s="545"/>
      <c r="UWQ2" s="545"/>
      <c r="UWR2" s="546"/>
      <c r="UWS2" s="539"/>
      <c r="UWT2" s="545"/>
      <c r="UWU2" s="545"/>
      <c r="UWV2" s="546"/>
      <c r="UWW2" s="539"/>
      <c r="UWX2" s="545"/>
      <c r="UWY2" s="545"/>
      <c r="UWZ2" s="546"/>
      <c r="UXA2" s="539"/>
      <c r="UXB2" s="545"/>
      <c r="UXC2" s="545"/>
      <c r="UXD2" s="546"/>
      <c r="UXE2" s="539"/>
      <c r="UXF2" s="545"/>
      <c r="UXG2" s="545"/>
      <c r="UXH2" s="546"/>
      <c r="UXI2" s="539"/>
      <c r="UXJ2" s="545"/>
      <c r="UXK2" s="545"/>
      <c r="UXL2" s="546"/>
      <c r="UXM2" s="539"/>
      <c r="UXN2" s="545"/>
      <c r="UXO2" s="545"/>
      <c r="UXP2" s="546"/>
      <c r="UXQ2" s="539"/>
      <c r="UXR2" s="545"/>
      <c r="UXS2" s="545"/>
      <c r="UXT2" s="546"/>
      <c r="UXU2" s="539"/>
      <c r="UXV2" s="545"/>
      <c r="UXW2" s="545"/>
      <c r="UXX2" s="546"/>
      <c r="UXY2" s="539"/>
      <c r="UXZ2" s="545"/>
      <c r="UYA2" s="545"/>
      <c r="UYB2" s="546"/>
      <c r="UYC2" s="539"/>
      <c r="UYD2" s="545"/>
      <c r="UYE2" s="545"/>
      <c r="UYF2" s="546"/>
      <c r="UYG2" s="539"/>
      <c r="UYH2" s="545"/>
      <c r="UYI2" s="545"/>
      <c r="UYJ2" s="546"/>
      <c r="UYK2" s="539"/>
      <c r="UYL2" s="545"/>
      <c r="UYM2" s="545"/>
      <c r="UYN2" s="546"/>
      <c r="UYO2" s="539"/>
      <c r="UYP2" s="545"/>
      <c r="UYQ2" s="545"/>
      <c r="UYR2" s="546"/>
      <c r="UYS2" s="539"/>
      <c r="UYT2" s="545"/>
      <c r="UYU2" s="545"/>
      <c r="UYV2" s="546"/>
      <c r="UYW2" s="539"/>
      <c r="UYX2" s="545"/>
      <c r="UYY2" s="545"/>
      <c r="UYZ2" s="546"/>
      <c r="UZA2" s="539"/>
      <c r="UZB2" s="545"/>
      <c r="UZC2" s="545"/>
      <c r="UZD2" s="546"/>
      <c r="UZE2" s="539"/>
      <c r="UZF2" s="545"/>
      <c r="UZG2" s="545"/>
      <c r="UZH2" s="546"/>
      <c r="UZI2" s="539"/>
      <c r="UZJ2" s="545"/>
      <c r="UZK2" s="545"/>
      <c r="UZL2" s="546"/>
      <c r="UZM2" s="539"/>
      <c r="UZN2" s="545"/>
      <c r="UZO2" s="545"/>
      <c r="UZP2" s="546"/>
      <c r="UZQ2" s="539"/>
      <c r="UZR2" s="545"/>
      <c r="UZS2" s="545"/>
      <c r="UZT2" s="546"/>
      <c r="UZU2" s="539"/>
      <c r="UZV2" s="545"/>
      <c r="UZW2" s="545"/>
      <c r="UZX2" s="546"/>
      <c r="UZY2" s="539"/>
      <c r="UZZ2" s="545"/>
      <c r="VAA2" s="545"/>
      <c r="VAB2" s="546"/>
      <c r="VAC2" s="539"/>
      <c r="VAD2" s="545"/>
      <c r="VAE2" s="545"/>
      <c r="VAF2" s="546"/>
      <c r="VAG2" s="539"/>
      <c r="VAH2" s="545"/>
      <c r="VAI2" s="545"/>
      <c r="VAJ2" s="546"/>
      <c r="VAK2" s="539"/>
      <c r="VAL2" s="545"/>
      <c r="VAM2" s="545"/>
      <c r="VAN2" s="546"/>
      <c r="VAO2" s="539"/>
      <c r="VAP2" s="545"/>
      <c r="VAQ2" s="545"/>
      <c r="VAR2" s="546"/>
      <c r="VAS2" s="539"/>
      <c r="VAT2" s="545"/>
      <c r="VAU2" s="545"/>
      <c r="VAV2" s="546"/>
      <c r="VAW2" s="539"/>
      <c r="VAX2" s="545"/>
      <c r="VAY2" s="545"/>
      <c r="VAZ2" s="546"/>
      <c r="VBA2" s="539"/>
      <c r="VBB2" s="545"/>
      <c r="VBC2" s="545"/>
      <c r="VBD2" s="546"/>
      <c r="VBE2" s="539"/>
      <c r="VBF2" s="545"/>
      <c r="VBG2" s="545"/>
      <c r="VBH2" s="546"/>
      <c r="VBI2" s="539"/>
      <c r="VBJ2" s="545"/>
      <c r="VBK2" s="545"/>
      <c r="VBL2" s="546"/>
      <c r="VBM2" s="539"/>
      <c r="VBN2" s="545"/>
      <c r="VBO2" s="545"/>
      <c r="VBP2" s="546"/>
      <c r="VBQ2" s="539"/>
      <c r="VBR2" s="545"/>
      <c r="VBS2" s="545"/>
      <c r="VBT2" s="546"/>
      <c r="VBU2" s="539"/>
      <c r="VBV2" s="545"/>
      <c r="VBW2" s="545"/>
      <c r="VBX2" s="546"/>
      <c r="VBY2" s="539"/>
      <c r="VBZ2" s="545"/>
      <c r="VCA2" s="545"/>
      <c r="VCB2" s="546"/>
      <c r="VCC2" s="539"/>
      <c r="VCD2" s="545"/>
      <c r="VCE2" s="545"/>
      <c r="VCF2" s="546"/>
      <c r="VCG2" s="539"/>
      <c r="VCH2" s="545"/>
      <c r="VCI2" s="545"/>
      <c r="VCJ2" s="546"/>
      <c r="VCK2" s="539"/>
      <c r="VCL2" s="545"/>
      <c r="VCM2" s="545"/>
      <c r="VCN2" s="546"/>
      <c r="VCO2" s="539"/>
      <c r="VCP2" s="545"/>
      <c r="VCQ2" s="545"/>
      <c r="VCR2" s="546"/>
      <c r="VCS2" s="539"/>
      <c r="VCT2" s="545"/>
      <c r="VCU2" s="545"/>
      <c r="VCV2" s="546"/>
      <c r="VCW2" s="539"/>
      <c r="VCX2" s="545"/>
      <c r="VCY2" s="545"/>
      <c r="VCZ2" s="546"/>
      <c r="VDA2" s="539"/>
      <c r="VDB2" s="545"/>
      <c r="VDC2" s="545"/>
      <c r="VDD2" s="546"/>
      <c r="VDE2" s="539"/>
      <c r="VDF2" s="545"/>
      <c r="VDG2" s="545"/>
      <c r="VDH2" s="546"/>
      <c r="VDI2" s="539"/>
      <c r="VDJ2" s="545"/>
      <c r="VDK2" s="545"/>
      <c r="VDL2" s="546"/>
      <c r="VDM2" s="539"/>
      <c r="VDN2" s="545"/>
      <c r="VDO2" s="545"/>
      <c r="VDP2" s="546"/>
      <c r="VDQ2" s="539"/>
      <c r="VDR2" s="545"/>
      <c r="VDS2" s="545"/>
      <c r="VDT2" s="546"/>
      <c r="VDU2" s="539"/>
      <c r="VDV2" s="545"/>
      <c r="VDW2" s="545"/>
      <c r="VDX2" s="546"/>
      <c r="VDY2" s="539"/>
      <c r="VDZ2" s="545"/>
      <c r="VEA2" s="545"/>
      <c r="VEB2" s="546"/>
      <c r="VEC2" s="539"/>
      <c r="VED2" s="545"/>
      <c r="VEE2" s="545"/>
      <c r="VEF2" s="546"/>
      <c r="VEG2" s="539"/>
      <c r="VEH2" s="545"/>
      <c r="VEI2" s="545"/>
      <c r="VEJ2" s="546"/>
      <c r="VEK2" s="539"/>
      <c r="VEL2" s="545"/>
      <c r="VEM2" s="545"/>
      <c r="VEN2" s="546"/>
      <c r="VEO2" s="539"/>
      <c r="VEP2" s="545"/>
      <c r="VEQ2" s="545"/>
      <c r="VER2" s="546"/>
      <c r="VES2" s="539"/>
      <c r="VET2" s="545"/>
      <c r="VEU2" s="545"/>
      <c r="VEV2" s="546"/>
      <c r="VEW2" s="539"/>
      <c r="VEX2" s="545"/>
      <c r="VEY2" s="545"/>
      <c r="VEZ2" s="546"/>
      <c r="VFA2" s="539"/>
      <c r="VFB2" s="545"/>
      <c r="VFC2" s="545"/>
      <c r="VFD2" s="546"/>
      <c r="VFE2" s="539"/>
      <c r="VFF2" s="545"/>
      <c r="VFG2" s="545"/>
      <c r="VFH2" s="546"/>
      <c r="VFI2" s="539"/>
      <c r="VFJ2" s="545"/>
      <c r="VFK2" s="545"/>
      <c r="VFL2" s="546"/>
      <c r="VFM2" s="539"/>
      <c r="VFN2" s="545"/>
      <c r="VFO2" s="545"/>
      <c r="VFP2" s="546"/>
      <c r="VFQ2" s="539"/>
      <c r="VFR2" s="545"/>
      <c r="VFS2" s="545"/>
      <c r="VFT2" s="546"/>
      <c r="VFU2" s="539"/>
      <c r="VFV2" s="545"/>
      <c r="VFW2" s="545"/>
      <c r="VFX2" s="546"/>
      <c r="VFY2" s="539"/>
      <c r="VFZ2" s="545"/>
      <c r="VGA2" s="545"/>
      <c r="VGB2" s="546"/>
      <c r="VGC2" s="539"/>
      <c r="VGD2" s="545"/>
      <c r="VGE2" s="545"/>
      <c r="VGF2" s="546"/>
      <c r="VGG2" s="539"/>
      <c r="VGH2" s="545"/>
      <c r="VGI2" s="545"/>
      <c r="VGJ2" s="546"/>
      <c r="VGK2" s="539"/>
      <c r="VGL2" s="545"/>
      <c r="VGM2" s="545"/>
      <c r="VGN2" s="546"/>
      <c r="VGO2" s="539"/>
      <c r="VGP2" s="545"/>
      <c r="VGQ2" s="545"/>
      <c r="VGR2" s="546"/>
      <c r="VGS2" s="539"/>
      <c r="VGT2" s="545"/>
      <c r="VGU2" s="545"/>
      <c r="VGV2" s="546"/>
      <c r="VGW2" s="539"/>
      <c r="VGX2" s="545"/>
      <c r="VGY2" s="545"/>
      <c r="VGZ2" s="546"/>
      <c r="VHA2" s="539"/>
      <c r="VHB2" s="545"/>
      <c r="VHC2" s="545"/>
      <c r="VHD2" s="546"/>
      <c r="VHE2" s="539"/>
      <c r="VHF2" s="545"/>
      <c r="VHG2" s="545"/>
      <c r="VHH2" s="546"/>
      <c r="VHI2" s="539"/>
      <c r="VHJ2" s="545"/>
      <c r="VHK2" s="545"/>
      <c r="VHL2" s="546"/>
      <c r="VHM2" s="539"/>
      <c r="VHN2" s="545"/>
      <c r="VHO2" s="545"/>
      <c r="VHP2" s="546"/>
      <c r="VHQ2" s="539"/>
      <c r="VHR2" s="545"/>
      <c r="VHS2" s="545"/>
      <c r="VHT2" s="546"/>
      <c r="VHU2" s="539"/>
      <c r="VHV2" s="545"/>
      <c r="VHW2" s="545"/>
      <c r="VHX2" s="546"/>
      <c r="VHY2" s="539"/>
      <c r="VHZ2" s="545"/>
      <c r="VIA2" s="545"/>
      <c r="VIB2" s="546"/>
      <c r="VIC2" s="539"/>
      <c r="VID2" s="545"/>
      <c r="VIE2" s="545"/>
      <c r="VIF2" s="546"/>
      <c r="VIG2" s="539"/>
      <c r="VIH2" s="545"/>
      <c r="VII2" s="545"/>
      <c r="VIJ2" s="546"/>
      <c r="VIK2" s="539"/>
      <c r="VIL2" s="545"/>
      <c r="VIM2" s="545"/>
      <c r="VIN2" s="546"/>
      <c r="VIO2" s="539"/>
      <c r="VIP2" s="545"/>
      <c r="VIQ2" s="545"/>
      <c r="VIR2" s="546"/>
      <c r="VIS2" s="539"/>
      <c r="VIT2" s="545"/>
      <c r="VIU2" s="545"/>
      <c r="VIV2" s="546"/>
      <c r="VIW2" s="539"/>
      <c r="VIX2" s="545"/>
      <c r="VIY2" s="545"/>
      <c r="VIZ2" s="546"/>
      <c r="VJA2" s="539"/>
      <c r="VJB2" s="545"/>
      <c r="VJC2" s="545"/>
      <c r="VJD2" s="546"/>
      <c r="VJE2" s="539"/>
      <c r="VJF2" s="545"/>
      <c r="VJG2" s="545"/>
      <c r="VJH2" s="546"/>
      <c r="VJI2" s="539"/>
      <c r="VJJ2" s="545"/>
      <c r="VJK2" s="545"/>
      <c r="VJL2" s="546"/>
      <c r="VJM2" s="539"/>
      <c r="VJN2" s="545"/>
      <c r="VJO2" s="545"/>
      <c r="VJP2" s="546"/>
      <c r="VJQ2" s="539"/>
      <c r="VJR2" s="545"/>
      <c r="VJS2" s="545"/>
      <c r="VJT2" s="546"/>
      <c r="VJU2" s="539"/>
      <c r="VJV2" s="545"/>
      <c r="VJW2" s="545"/>
      <c r="VJX2" s="546"/>
      <c r="VJY2" s="539"/>
      <c r="VJZ2" s="545"/>
      <c r="VKA2" s="545"/>
      <c r="VKB2" s="546"/>
      <c r="VKC2" s="539"/>
      <c r="VKD2" s="545"/>
      <c r="VKE2" s="545"/>
      <c r="VKF2" s="546"/>
      <c r="VKG2" s="539"/>
      <c r="VKH2" s="545"/>
      <c r="VKI2" s="545"/>
      <c r="VKJ2" s="546"/>
      <c r="VKK2" s="539"/>
      <c r="VKL2" s="545"/>
      <c r="VKM2" s="545"/>
      <c r="VKN2" s="546"/>
      <c r="VKO2" s="539"/>
      <c r="VKP2" s="545"/>
      <c r="VKQ2" s="545"/>
      <c r="VKR2" s="546"/>
      <c r="VKS2" s="539"/>
      <c r="VKT2" s="545"/>
      <c r="VKU2" s="545"/>
      <c r="VKV2" s="546"/>
      <c r="VKW2" s="539"/>
      <c r="VKX2" s="545"/>
      <c r="VKY2" s="545"/>
      <c r="VKZ2" s="546"/>
      <c r="VLA2" s="539"/>
      <c r="VLB2" s="545"/>
      <c r="VLC2" s="545"/>
      <c r="VLD2" s="546"/>
      <c r="VLE2" s="539"/>
      <c r="VLF2" s="545"/>
      <c r="VLG2" s="545"/>
      <c r="VLH2" s="546"/>
      <c r="VLI2" s="539"/>
      <c r="VLJ2" s="545"/>
      <c r="VLK2" s="545"/>
      <c r="VLL2" s="546"/>
      <c r="VLM2" s="539"/>
      <c r="VLN2" s="545"/>
      <c r="VLO2" s="545"/>
      <c r="VLP2" s="546"/>
      <c r="VLQ2" s="539"/>
      <c r="VLR2" s="545"/>
      <c r="VLS2" s="545"/>
      <c r="VLT2" s="546"/>
      <c r="VLU2" s="539"/>
      <c r="VLV2" s="545"/>
      <c r="VLW2" s="545"/>
      <c r="VLX2" s="546"/>
      <c r="VLY2" s="539"/>
      <c r="VLZ2" s="545"/>
      <c r="VMA2" s="545"/>
      <c r="VMB2" s="546"/>
      <c r="VMC2" s="539"/>
      <c r="VMD2" s="545"/>
      <c r="VME2" s="545"/>
      <c r="VMF2" s="546"/>
      <c r="VMG2" s="539"/>
      <c r="VMH2" s="545"/>
      <c r="VMI2" s="545"/>
      <c r="VMJ2" s="546"/>
      <c r="VMK2" s="539"/>
      <c r="VML2" s="545"/>
      <c r="VMM2" s="545"/>
      <c r="VMN2" s="546"/>
      <c r="VMO2" s="539"/>
      <c r="VMP2" s="545"/>
      <c r="VMQ2" s="545"/>
      <c r="VMR2" s="546"/>
      <c r="VMS2" s="539"/>
      <c r="VMT2" s="545"/>
      <c r="VMU2" s="545"/>
      <c r="VMV2" s="546"/>
      <c r="VMW2" s="539"/>
      <c r="VMX2" s="545"/>
      <c r="VMY2" s="545"/>
      <c r="VMZ2" s="546"/>
      <c r="VNA2" s="539"/>
      <c r="VNB2" s="545"/>
      <c r="VNC2" s="545"/>
      <c r="VND2" s="546"/>
      <c r="VNE2" s="539"/>
      <c r="VNF2" s="545"/>
      <c r="VNG2" s="545"/>
      <c r="VNH2" s="546"/>
      <c r="VNI2" s="539"/>
      <c r="VNJ2" s="545"/>
      <c r="VNK2" s="545"/>
      <c r="VNL2" s="546"/>
      <c r="VNM2" s="539"/>
      <c r="VNN2" s="545"/>
      <c r="VNO2" s="545"/>
      <c r="VNP2" s="546"/>
      <c r="VNQ2" s="539"/>
      <c r="VNR2" s="545"/>
      <c r="VNS2" s="545"/>
      <c r="VNT2" s="546"/>
      <c r="VNU2" s="539"/>
      <c r="VNV2" s="545"/>
      <c r="VNW2" s="545"/>
      <c r="VNX2" s="546"/>
      <c r="VNY2" s="539"/>
      <c r="VNZ2" s="545"/>
      <c r="VOA2" s="545"/>
      <c r="VOB2" s="546"/>
      <c r="VOC2" s="539"/>
      <c r="VOD2" s="545"/>
      <c r="VOE2" s="545"/>
      <c r="VOF2" s="546"/>
      <c r="VOG2" s="539"/>
      <c r="VOH2" s="545"/>
      <c r="VOI2" s="545"/>
      <c r="VOJ2" s="546"/>
      <c r="VOK2" s="539"/>
      <c r="VOL2" s="545"/>
      <c r="VOM2" s="545"/>
      <c r="VON2" s="546"/>
      <c r="VOO2" s="539"/>
      <c r="VOP2" s="545"/>
      <c r="VOQ2" s="545"/>
      <c r="VOR2" s="546"/>
      <c r="VOS2" s="539"/>
      <c r="VOT2" s="545"/>
      <c r="VOU2" s="545"/>
      <c r="VOV2" s="546"/>
      <c r="VOW2" s="539"/>
      <c r="VOX2" s="545"/>
      <c r="VOY2" s="545"/>
      <c r="VOZ2" s="546"/>
      <c r="VPA2" s="539"/>
      <c r="VPB2" s="545"/>
      <c r="VPC2" s="545"/>
      <c r="VPD2" s="546"/>
      <c r="VPE2" s="539"/>
      <c r="VPF2" s="545"/>
      <c r="VPG2" s="545"/>
      <c r="VPH2" s="546"/>
      <c r="VPI2" s="539"/>
      <c r="VPJ2" s="545"/>
      <c r="VPK2" s="545"/>
      <c r="VPL2" s="546"/>
      <c r="VPM2" s="539"/>
      <c r="VPN2" s="545"/>
      <c r="VPO2" s="545"/>
      <c r="VPP2" s="546"/>
      <c r="VPQ2" s="539"/>
      <c r="VPR2" s="545"/>
      <c r="VPS2" s="545"/>
      <c r="VPT2" s="546"/>
      <c r="VPU2" s="539"/>
      <c r="VPV2" s="545"/>
      <c r="VPW2" s="545"/>
      <c r="VPX2" s="546"/>
      <c r="VPY2" s="539"/>
      <c r="VPZ2" s="545"/>
      <c r="VQA2" s="545"/>
      <c r="VQB2" s="546"/>
      <c r="VQC2" s="539"/>
      <c r="VQD2" s="545"/>
      <c r="VQE2" s="545"/>
      <c r="VQF2" s="546"/>
      <c r="VQG2" s="539"/>
      <c r="VQH2" s="545"/>
      <c r="VQI2" s="545"/>
      <c r="VQJ2" s="546"/>
      <c r="VQK2" s="539"/>
      <c r="VQL2" s="545"/>
      <c r="VQM2" s="545"/>
      <c r="VQN2" s="546"/>
      <c r="VQO2" s="539"/>
      <c r="VQP2" s="545"/>
      <c r="VQQ2" s="545"/>
      <c r="VQR2" s="546"/>
      <c r="VQS2" s="539"/>
      <c r="VQT2" s="545"/>
      <c r="VQU2" s="545"/>
      <c r="VQV2" s="546"/>
      <c r="VQW2" s="539"/>
      <c r="VQX2" s="545"/>
      <c r="VQY2" s="545"/>
      <c r="VQZ2" s="546"/>
      <c r="VRA2" s="539"/>
      <c r="VRB2" s="545"/>
      <c r="VRC2" s="545"/>
      <c r="VRD2" s="546"/>
      <c r="VRE2" s="539"/>
      <c r="VRF2" s="545"/>
      <c r="VRG2" s="545"/>
      <c r="VRH2" s="546"/>
      <c r="VRI2" s="539"/>
      <c r="VRJ2" s="545"/>
      <c r="VRK2" s="545"/>
      <c r="VRL2" s="546"/>
      <c r="VRM2" s="539"/>
      <c r="VRN2" s="545"/>
      <c r="VRO2" s="545"/>
      <c r="VRP2" s="546"/>
      <c r="VRQ2" s="539"/>
      <c r="VRR2" s="545"/>
      <c r="VRS2" s="545"/>
      <c r="VRT2" s="546"/>
      <c r="VRU2" s="539"/>
      <c r="VRV2" s="545"/>
      <c r="VRW2" s="545"/>
      <c r="VRX2" s="546"/>
      <c r="VRY2" s="539"/>
      <c r="VRZ2" s="545"/>
      <c r="VSA2" s="545"/>
      <c r="VSB2" s="546"/>
      <c r="VSC2" s="539"/>
      <c r="VSD2" s="545"/>
      <c r="VSE2" s="545"/>
      <c r="VSF2" s="546"/>
      <c r="VSG2" s="539"/>
      <c r="VSH2" s="545"/>
      <c r="VSI2" s="545"/>
      <c r="VSJ2" s="546"/>
      <c r="VSK2" s="539"/>
      <c r="VSL2" s="545"/>
      <c r="VSM2" s="545"/>
      <c r="VSN2" s="546"/>
      <c r="VSO2" s="539"/>
      <c r="VSP2" s="545"/>
      <c r="VSQ2" s="545"/>
      <c r="VSR2" s="546"/>
      <c r="VSS2" s="539"/>
      <c r="VST2" s="545"/>
      <c r="VSU2" s="545"/>
      <c r="VSV2" s="546"/>
      <c r="VSW2" s="539"/>
      <c r="VSX2" s="545"/>
      <c r="VSY2" s="545"/>
      <c r="VSZ2" s="546"/>
      <c r="VTA2" s="539"/>
      <c r="VTB2" s="545"/>
      <c r="VTC2" s="545"/>
      <c r="VTD2" s="546"/>
      <c r="VTE2" s="539"/>
      <c r="VTF2" s="545"/>
      <c r="VTG2" s="545"/>
      <c r="VTH2" s="546"/>
      <c r="VTI2" s="539"/>
      <c r="VTJ2" s="545"/>
      <c r="VTK2" s="545"/>
      <c r="VTL2" s="546"/>
      <c r="VTM2" s="539"/>
      <c r="VTN2" s="545"/>
      <c r="VTO2" s="545"/>
      <c r="VTP2" s="546"/>
      <c r="VTQ2" s="539"/>
      <c r="VTR2" s="545"/>
      <c r="VTS2" s="545"/>
      <c r="VTT2" s="546"/>
      <c r="VTU2" s="539"/>
      <c r="VTV2" s="545"/>
      <c r="VTW2" s="545"/>
      <c r="VTX2" s="546"/>
      <c r="VTY2" s="539"/>
      <c r="VTZ2" s="545"/>
      <c r="VUA2" s="545"/>
      <c r="VUB2" s="546"/>
      <c r="VUC2" s="539"/>
      <c r="VUD2" s="545"/>
      <c r="VUE2" s="545"/>
      <c r="VUF2" s="546"/>
      <c r="VUG2" s="539"/>
      <c r="VUH2" s="545"/>
      <c r="VUI2" s="545"/>
      <c r="VUJ2" s="546"/>
      <c r="VUK2" s="539"/>
      <c r="VUL2" s="545"/>
      <c r="VUM2" s="545"/>
      <c r="VUN2" s="546"/>
      <c r="VUO2" s="539"/>
      <c r="VUP2" s="545"/>
      <c r="VUQ2" s="545"/>
      <c r="VUR2" s="546"/>
      <c r="VUS2" s="539"/>
      <c r="VUT2" s="545"/>
      <c r="VUU2" s="545"/>
      <c r="VUV2" s="546"/>
      <c r="VUW2" s="539"/>
      <c r="VUX2" s="545"/>
      <c r="VUY2" s="545"/>
      <c r="VUZ2" s="546"/>
      <c r="VVA2" s="539"/>
      <c r="VVB2" s="545"/>
      <c r="VVC2" s="545"/>
      <c r="VVD2" s="546"/>
      <c r="VVE2" s="539"/>
      <c r="VVF2" s="545"/>
      <c r="VVG2" s="545"/>
      <c r="VVH2" s="546"/>
      <c r="VVI2" s="539"/>
      <c r="VVJ2" s="545"/>
      <c r="VVK2" s="545"/>
      <c r="VVL2" s="546"/>
      <c r="VVM2" s="539"/>
      <c r="VVN2" s="545"/>
      <c r="VVO2" s="545"/>
      <c r="VVP2" s="546"/>
      <c r="VVQ2" s="539"/>
      <c r="VVR2" s="545"/>
      <c r="VVS2" s="545"/>
      <c r="VVT2" s="546"/>
      <c r="VVU2" s="539"/>
      <c r="VVV2" s="545"/>
      <c r="VVW2" s="545"/>
      <c r="VVX2" s="546"/>
      <c r="VVY2" s="539"/>
      <c r="VVZ2" s="545"/>
      <c r="VWA2" s="545"/>
      <c r="VWB2" s="546"/>
      <c r="VWC2" s="539"/>
      <c r="VWD2" s="545"/>
      <c r="VWE2" s="545"/>
      <c r="VWF2" s="546"/>
      <c r="VWG2" s="539"/>
      <c r="VWH2" s="545"/>
      <c r="VWI2" s="545"/>
      <c r="VWJ2" s="546"/>
      <c r="VWK2" s="539"/>
      <c r="VWL2" s="545"/>
      <c r="VWM2" s="545"/>
      <c r="VWN2" s="546"/>
      <c r="VWO2" s="539"/>
      <c r="VWP2" s="545"/>
      <c r="VWQ2" s="545"/>
      <c r="VWR2" s="546"/>
      <c r="VWS2" s="539"/>
      <c r="VWT2" s="545"/>
      <c r="VWU2" s="545"/>
      <c r="VWV2" s="546"/>
      <c r="VWW2" s="539"/>
      <c r="VWX2" s="545"/>
      <c r="VWY2" s="545"/>
      <c r="VWZ2" s="546"/>
      <c r="VXA2" s="539"/>
      <c r="VXB2" s="545"/>
      <c r="VXC2" s="545"/>
      <c r="VXD2" s="546"/>
      <c r="VXE2" s="539"/>
      <c r="VXF2" s="545"/>
      <c r="VXG2" s="545"/>
      <c r="VXH2" s="546"/>
      <c r="VXI2" s="539"/>
      <c r="VXJ2" s="545"/>
      <c r="VXK2" s="545"/>
      <c r="VXL2" s="546"/>
      <c r="VXM2" s="539"/>
      <c r="VXN2" s="545"/>
      <c r="VXO2" s="545"/>
      <c r="VXP2" s="546"/>
      <c r="VXQ2" s="539"/>
      <c r="VXR2" s="545"/>
      <c r="VXS2" s="545"/>
      <c r="VXT2" s="546"/>
      <c r="VXU2" s="539"/>
      <c r="VXV2" s="545"/>
      <c r="VXW2" s="545"/>
      <c r="VXX2" s="546"/>
      <c r="VXY2" s="539"/>
      <c r="VXZ2" s="545"/>
      <c r="VYA2" s="545"/>
      <c r="VYB2" s="546"/>
      <c r="VYC2" s="539"/>
      <c r="VYD2" s="545"/>
      <c r="VYE2" s="545"/>
      <c r="VYF2" s="546"/>
      <c r="VYG2" s="539"/>
      <c r="VYH2" s="545"/>
      <c r="VYI2" s="545"/>
      <c r="VYJ2" s="546"/>
      <c r="VYK2" s="539"/>
      <c r="VYL2" s="545"/>
      <c r="VYM2" s="545"/>
      <c r="VYN2" s="546"/>
      <c r="VYO2" s="539"/>
      <c r="VYP2" s="545"/>
      <c r="VYQ2" s="545"/>
      <c r="VYR2" s="546"/>
      <c r="VYS2" s="539"/>
      <c r="VYT2" s="545"/>
      <c r="VYU2" s="545"/>
      <c r="VYV2" s="546"/>
      <c r="VYW2" s="539"/>
      <c r="VYX2" s="545"/>
      <c r="VYY2" s="545"/>
      <c r="VYZ2" s="546"/>
      <c r="VZA2" s="539"/>
      <c r="VZB2" s="545"/>
      <c r="VZC2" s="545"/>
      <c r="VZD2" s="546"/>
      <c r="VZE2" s="539"/>
      <c r="VZF2" s="545"/>
      <c r="VZG2" s="545"/>
      <c r="VZH2" s="546"/>
      <c r="VZI2" s="539"/>
      <c r="VZJ2" s="545"/>
      <c r="VZK2" s="545"/>
      <c r="VZL2" s="546"/>
      <c r="VZM2" s="539"/>
      <c r="VZN2" s="545"/>
      <c r="VZO2" s="545"/>
      <c r="VZP2" s="546"/>
      <c r="VZQ2" s="539"/>
      <c r="VZR2" s="545"/>
      <c r="VZS2" s="545"/>
      <c r="VZT2" s="546"/>
      <c r="VZU2" s="539"/>
      <c r="VZV2" s="545"/>
      <c r="VZW2" s="545"/>
      <c r="VZX2" s="546"/>
      <c r="VZY2" s="539"/>
      <c r="VZZ2" s="545"/>
      <c r="WAA2" s="545"/>
      <c r="WAB2" s="546"/>
      <c r="WAC2" s="539"/>
      <c r="WAD2" s="545"/>
      <c r="WAE2" s="545"/>
      <c r="WAF2" s="546"/>
      <c r="WAG2" s="539"/>
      <c r="WAH2" s="545"/>
      <c r="WAI2" s="545"/>
      <c r="WAJ2" s="546"/>
      <c r="WAK2" s="539"/>
      <c r="WAL2" s="545"/>
      <c r="WAM2" s="545"/>
      <c r="WAN2" s="546"/>
      <c r="WAO2" s="539"/>
      <c r="WAP2" s="545"/>
      <c r="WAQ2" s="545"/>
      <c r="WAR2" s="546"/>
      <c r="WAS2" s="539"/>
      <c r="WAT2" s="545"/>
      <c r="WAU2" s="545"/>
      <c r="WAV2" s="546"/>
      <c r="WAW2" s="539"/>
      <c r="WAX2" s="545"/>
      <c r="WAY2" s="545"/>
      <c r="WAZ2" s="546"/>
      <c r="WBA2" s="539"/>
      <c r="WBB2" s="545"/>
      <c r="WBC2" s="545"/>
      <c r="WBD2" s="546"/>
      <c r="WBE2" s="539"/>
      <c r="WBF2" s="545"/>
      <c r="WBG2" s="545"/>
      <c r="WBH2" s="546"/>
      <c r="WBI2" s="539"/>
      <c r="WBJ2" s="545"/>
      <c r="WBK2" s="545"/>
      <c r="WBL2" s="546"/>
      <c r="WBM2" s="539"/>
      <c r="WBN2" s="545"/>
      <c r="WBO2" s="545"/>
      <c r="WBP2" s="546"/>
      <c r="WBQ2" s="539"/>
      <c r="WBR2" s="545"/>
      <c r="WBS2" s="545"/>
      <c r="WBT2" s="546"/>
      <c r="WBU2" s="539"/>
      <c r="WBV2" s="545"/>
      <c r="WBW2" s="545"/>
      <c r="WBX2" s="546"/>
      <c r="WBY2" s="539"/>
      <c r="WBZ2" s="545"/>
      <c r="WCA2" s="545"/>
      <c r="WCB2" s="546"/>
      <c r="WCC2" s="539"/>
      <c r="WCD2" s="545"/>
      <c r="WCE2" s="545"/>
      <c r="WCF2" s="546"/>
      <c r="WCG2" s="539"/>
      <c r="WCH2" s="545"/>
      <c r="WCI2" s="545"/>
      <c r="WCJ2" s="546"/>
      <c r="WCK2" s="539"/>
      <c r="WCL2" s="545"/>
      <c r="WCM2" s="545"/>
      <c r="WCN2" s="546"/>
      <c r="WCO2" s="539"/>
      <c r="WCP2" s="545"/>
      <c r="WCQ2" s="545"/>
      <c r="WCR2" s="546"/>
      <c r="WCS2" s="539"/>
      <c r="WCT2" s="545"/>
      <c r="WCU2" s="545"/>
      <c r="WCV2" s="546"/>
      <c r="WCW2" s="539"/>
      <c r="WCX2" s="545"/>
      <c r="WCY2" s="545"/>
      <c r="WCZ2" s="546"/>
      <c r="WDA2" s="539"/>
      <c r="WDB2" s="545"/>
      <c r="WDC2" s="545"/>
      <c r="WDD2" s="546"/>
      <c r="WDE2" s="539"/>
      <c r="WDF2" s="545"/>
      <c r="WDG2" s="545"/>
      <c r="WDH2" s="546"/>
      <c r="WDI2" s="539"/>
      <c r="WDJ2" s="545"/>
      <c r="WDK2" s="545"/>
      <c r="WDL2" s="546"/>
      <c r="WDM2" s="539"/>
      <c r="WDN2" s="545"/>
      <c r="WDO2" s="545"/>
      <c r="WDP2" s="546"/>
      <c r="WDQ2" s="539"/>
      <c r="WDR2" s="545"/>
      <c r="WDS2" s="545"/>
      <c r="WDT2" s="546"/>
      <c r="WDU2" s="539"/>
      <c r="WDV2" s="545"/>
      <c r="WDW2" s="545"/>
      <c r="WDX2" s="546"/>
      <c r="WDY2" s="539"/>
      <c r="WDZ2" s="545"/>
      <c r="WEA2" s="545"/>
      <c r="WEB2" s="546"/>
      <c r="WEC2" s="539"/>
      <c r="WED2" s="545"/>
      <c r="WEE2" s="545"/>
      <c r="WEF2" s="546"/>
      <c r="WEG2" s="539"/>
      <c r="WEH2" s="545"/>
      <c r="WEI2" s="545"/>
      <c r="WEJ2" s="546"/>
      <c r="WEK2" s="539"/>
      <c r="WEL2" s="545"/>
      <c r="WEM2" s="545"/>
      <c r="WEN2" s="546"/>
      <c r="WEO2" s="539"/>
      <c r="WEP2" s="545"/>
      <c r="WEQ2" s="545"/>
      <c r="WER2" s="546"/>
      <c r="WES2" s="539"/>
      <c r="WET2" s="545"/>
      <c r="WEU2" s="545"/>
      <c r="WEV2" s="546"/>
      <c r="WEW2" s="539"/>
      <c r="WEX2" s="545"/>
      <c r="WEY2" s="545"/>
      <c r="WEZ2" s="546"/>
      <c r="WFA2" s="539"/>
      <c r="WFB2" s="545"/>
      <c r="WFC2" s="545"/>
      <c r="WFD2" s="546"/>
      <c r="WFE2" s="539"/>
      <c r="WFF2" s="545"/>
      <c r="WFG2" s="545"/>
      <c r="WFH2" s="546"/>
      <c r="WFI2" s="539"/>
      <c r="WFJ2" s="545"/>
      <c r="WFK2" s="545"/>
      <c r="WFL2" s="546"/>
      <c r="WFM2" s="539"/>
      <c r="WFN2" s="545"/>
      <c r="WFO2" s="545"/>
      <c r="WFP2" s="546"/>
      <c r="WFQ2" s="539"/>
      <c r="WFR2" s="545"/>
      <c r="WFS2" s="545"/>
      <c r="WFT2" s="546"/>
      <c r="WFU2" s="539"/>
      <c r="WFV2" s="545"/>
      <c r="WFW2" s="545"/>
      <c r="WFX2" s="546"/>
      <c r="WFY2" s="539"/>
      <c r="WFZ2" s="545"/>
      <c r="WGA2" s="545"/>
      <c r="WGB2" s="546"/>
      <c r="WGC2" s="539"/>
      <c r="WGD2" s="545"/>
      <c r="WGE2" s="545"/>
      <c r="WGF2" s="546"/>
      <c r="WGG2" s="539"/>
      <c r="WGH2" s="545"/>
      <c r="WGI2" s="545"/>
      <c r="WGJ2" s="546"/>
      <c r="WGK2" s="539"/>
      <c r="WGL2" s="545"/>
      <c r="WGM2" s="545"/>
      <c r="WGN2" s="546"/>
      <c r="WGO2" s="539"/>
      <c r="WGP2" s="545"/>
      <c r="WGQ2" s="545"/>
      <c r="WGR2" s="546"/>
      <c r="WGS2" s="539"/>
      <c r="WGT2" s="545"/>
      <c r="WGU2" s="545"/>
      <c r="WGV2" s="546"/>
      <c r="WGW2" s="539"/>
      <c r="WGX2" s="545"/>
      <c r="WGY2" s="545"/>
      <c r="WGZ2" s="546"/>
      <c r="WHA2" s="539"/>
      <c r="WHB2" s="545"/>
      <c r="WHC2" s="545"/>
      <c r="WHD2" s="546"/>
      <c r="WHE2" s="539"/>
      <c r="WHF2" s="545"/>
      <c r="WHG2" s="545"/>
      <c r="WHH2" s="546"/>
      <c r="WHI2" s="539"/>
      <c r="WHJ2" s="545"/>
      <c r="WHK2" s="545"/>
      <c r="WHL2" s="546"/>
      <c r="WHM2" s="539"/>
      <c r="WHN2" s="545"/>
      <c r="WHO2" s="545"/>
      <c r="WHP2" s="546"/>
      <c r="WHQ2" s="539"/>
      <c r="WHR2" s="545"/>
      <c r="WHS2" s="545"/>
      <c r="WHT2" s="546"/>
      <c r="WHU2" s="539"/>
      <c r="WHV2" s="545"/>
      <c r="WHW2" s="545"/>
      <c r="WHX2" s="546"/>
      <c r="WHY2" s="539"/>
      <c r="WHZ2" s="545"/>
      <c r="WIA2" s="545"/>
      <c r="WIB2" s="546"/>
      <c r="WIC2" s="539"/>
      <c r="WID2" s="545"/>
      <c r="WIE2" s="545"/>
      <c r="WIF2" s="546"/>
      <c r="WIG2" s="539"/>
      <c r="WIH2" s="545"/>
      <c r="WII2" s="545"/>
      <c r="WIJ2" s="546"/>
      <c r="WIK2" s="539"/>
      <c r="WIL2" s="545"/>
      <c r="WIM2" s="545"/>
      <c r="WIN2" s="546"/>
      <c r="WIO2" s="539"/>
      <c r="WIP2" s="545"/>
      <c r="WIQ2" s="545"/>
      <c r="WIR2" s="546"/>
      <c r="WIS2" s="539"/>
      <c r="WIT2" s="545"/>
      <c r="WIU2" s="545"/>
      <c r="WIV2" s="546"/>
      <c r="WIW2" s="539"/>
      <c r="WIX2" s="545"/>
      <c r="WIY2" s="545"/>
      <c r="WIZ2" s="546"/>
      <c r="WJA2" s="539"/>
      <c r="WJB2" s="545"/>
      <c r="WJC2" s="545"/>
      <c r="WJD2" s="546"/>
      <c r="WJE2" s="539"/>
      <c r="WJF2" s="545"/>
      <c r="WJG2" s="545"/>
      <c r="WJH2" s="546"/>
      <c r="WJI2" s="539"/>
      <c r="WJJ2" s="545"/>
      <c r="WJK2" s="545"/>
      <c r="WJL2" s="546"/>
      <c r="WJM2" s="539"/>
      <c r="WJN2" s="545"/>
      <c r="WJO2" s="545"/>
      <c r="WJP2" s="546"/>
      <c r="WJQ2" s="539"/>
      <c r="WJR2" s="545"/>
      <c r="WJS2" s="545"/>
      <c r="WJT2" s="546"/>
      <c r="WJU2" s="539"/>
      <c r="WJV2" s="545"/>
      <c r="WJW2" s="545"/>
      <c r="WJX2" s="546"/>
      <c r="WJY2" s="539"/>
      <c r="WJZ2" s="545"/>
      <c r="WKA2" s="545"/>
      <c r="WKB2" s="546"/>
      <c r="WKC2" s="539"/>
      <c r="WKD2" s="545"/>
      <c r="WKE2" s="545"/>
      <c r="WKF2" s="546"/>
      <c r="WKG2" s="539"/>
      <c r="WKH2" s="545"/>
      <c r="WKI2" s="545"/>
      <c r="WKJ2" s="546"/>
      <c r="WKK2" s="539"/>
      <c r="WKL2" s="545"/>
      <c r="WKM2" s="545"/>
      <c r="WKN2" s="546"/>
      <c r="WKO2" s="539"/>
      <c r="WKP2" s="545"/>
      <c r="WKQ2" s="545"/>
      <c r="WKR2" s="546"/>
      <c r="WKS2" s="539"/>
      <c r="WKT2" s="545"/>
      <c r="WKU2" s="545"/>
      <c r="WKV2" s="546"/>
      <c r="WKW2" s="539"/>
      <c r="WKX2" s="545"/>
      <c r="WKY2" s="545"/>
      <c r="WKZ2" s="546"/>
      <c r="WLA2" s="539"/>
      <c r="WLB2" s="545"/>
      <c r="WLC2" s="545"/>
      <c r="WLD2" s="546"/>
      <c r="WLE2" s="539"/>
      <c r="WLF2" s="545"/>
      <c r="WLG2" s="545"/>
      <c r="WLH2" s="546"/>
      <c r="WLI2" s="539"/>
      <c r="WLJ2" s="545"/>
      <c r="WLK2" s="545"/>
      <c r="WLL2" s="546"/>
      <c r="WLM2" s="539"/>
      <c r="WLN2" s="545"/>
      <c r="WLO2" s="545"/>
      <c r="WLP2" s="546"/>
      <c r="WLQ2" s="539"/>
      <c r="WLR2" s="545"/>
      <c r="WLS2" s="545"/>
      <c r="WLT2" s="546"/>
      <c r="WLU2" s="539"/>
      <c r="WLV2" s="545"/>
      <c r="WLW2" s="545"/>
      <c r="WLX2" s="546"/>
      <c r="WLY2" s="539"/>
      <c r="WLZ2" s="545"/>
      <c r="WMA2" s="545"/>
      <c r="WMB2" s="546"/>
      <c r="WMC2" s="539"/>
      <c r="WMD2" s="545"/>
      <c r="WME2" s="545"/>
      <c r="WMF2" s="546"/>
      <c r="WMG2" s="539"/>
      <c r="WMH2" s="545"/>
      <c r="WMI2" s="545"/>
      <c r="WMJ2" s="546"/>
      <c r="WMK2" s="539"/>
      <c r="WML2" s="545"/>
      <c r="WMM2" s="545"/>
      <c r="WMN2" s="546"/>
      <c r="WMO2" s="539"/>
      <c r="WMP2" s="545"/>
      <c r="WMQ2" s="545"/>
      <c r="WMR2" s="546"/>
      <c r="WMS2" s="539"/>
      <c r="WMT2" s="545"/>
      <c r="WMU2" s="545"/>
      <c r="WMV2" s="546"/>
      <c r="WMW2" s="539"/>
      <c r="WMX2" s="545"/>
      <c r="WMY2" s="545"/>
      <c r="WMZ2" s="546"/>
      <c r="WNA2" s="539"/>
      <c r="WNB2" s="545"/>
      <c r="WNC2" s="545"/>
      <c r="WND2" s="546"/>
      <c r="WNE2" s="539"/>
      <c r="WNF2" s="545"/>
      <c r="WNG2" s="545"/>
      <c r="WNH2" s="546"/>
      <c r="WNI2" s="539"/>
      <c r="WNJ2" s="545"/>
      <c r="WNK2" s="545"/>
      <c r="WNL2" s="546"/>
      <c r="WNM2" s="539"/>
      <c r="WNN2" s="545"/>
      <c r="WNO2" s="545"/>
      <c r="WNP2" s="546"/>
      <c r="WNQ2" s="539"/>
      <c r="WNR2" s="545"/>
      <c r="WNS2" s="545"/>
      <c r="WNT2" s="546"/>
      <c r="WNU2" s="539"/>
      <c r="WNV2" s="545"/>
      <c r="WNW2" s="545"/>
      <c r="WNX2" s="546"/>
      <c r="WNY2" s="539"/>
      <c r="WNZ2" s="545"/>
      <c r="WOA2" s="545"/>
      <c r="WOB2" s="546"/>
      <c r="WOC2" s="539"/>
      <c r="WOD2" s="545"/>
      <c r="WOE2" s="545"/>
      <c r="WOF2" s="546"/>
      <c r="WOG2" s="539"/>
      <c r="WOH2" s="545"/>
      <c r="WOI2" s="545"/>
      <c r="WOJ2" s="546"/>
      <c r="WOK2" s="539"/>
      <c r="WOL2" s="545"/>
      <c r="WOM2" s="545"/>
      <c r="WON2" s="546"/>
      <c r="WOO2" s="539"/>
      <c r="WOP2" s="545"/>
      <c r="WOQ2" s="545"/>
      <c r="WOR2" s="546"/>
      <c r="WOS2" s="539"/>
      <c r="WOT2" s="545"/>
      <c r="WOU2" s="545"/>
      <c r="WOV2" s="546"/>
      <c r="WOW2" s="539"/>
      <c r="WOX2" s="545"/>
      <c r="WOY2" s="545"/>
      <c r="WOZ2" s="546"/>
      <c r="WPA2" s="539"/>
      <c r="WPB2" s="545"/>
      <c r="WPC2" s="545"/>
      <c r="WPD2" s="546"/>
      <c r="WPE2" s="539"/>
      <c r="WPF2" s="545"/>
      <c r="WPG2" s="545"/>
      <c r="WPH2" s="546"/>
      <c r="WPI2" s="539"/>
      <c r="WPJ2" s="545"/>
      <c r="WPK2" s="545"/>
      <c r="WPL2" s="546"/>
      <c r="WPM2" s="539"/>
      <c r="WPN2" s="545"/>
      <c r="WPO2" s="545"/>
      <c r="WPP2" s="546"/>
      <c r="WPQ2" s="539"/>
      <c r="WPR2" s="545"/>
      <c r="WPS2" s="545"/>
      <c r="WPT2" s="546"/>
      <c r="WPU2" s="539"/>
      <c r="WPV2" s="545"/>
      <c r="WPW2" s="545"/>
      <c r="WPX2" s="546"/>
      <c r="WPY2" s="539"/>
      <c r="WPZ2" s="545"/>
      <c r="WQA2" s="545"/>
      <c r="WQB2" s="546"/>
      <c r="WQC2" s="539"/>
      <c r="WQD2" s="545"/>
      <c r="WQE2" s="545"/>
      <c r="WQF2" s="546"/>
      <c r="WQG2" s="539"/>
      <c r="WQH2" s="545"/>
      <c r="WQI2" s="545"/>
      <c r="WQJ2" s="546"/>
      <c r="WQK2" s="539"/>
      <c r="WQL2" s="545"/>
      <c r="WQM2" s="545"/>
      <c r="WQN2" s="546"/>
      <c r="WQO2" s="539"/>
      <c r="WQP2" s="545"/>
      <c r="WQQ2" s="545"/>
      <c r="WQR2" s="546"/>
      <c r="WQS2" s="539"/>
      <c r="WQT2" s="545"/>
      <c r="WQU2" s="545"/>
      <c r="WQV2" s="546"/>
      <c r="WQW2" s="539"/>
      <c r="WQX2" s="545"/>
      <c r="WQY2" s="545"/>
      <c r="WQZ2" s="546"/>
      <c r="WRA2" s="539"/>
      <c r="WRB2" s="545"/>
      <c r="WRC2" s="545"/>
      <c r="WRD2" s="546"/>
      <c r="WRE2" s="539"/>
      <c r="WRF2" s="545"/>
      <c r="WRG2" s="545"/>
      <c r="WRH2" s="546"/>
      <c r="WRI2" s="539"/>
      <c r="WRJ2" s="545"/>
      <c r="WRK2" s="545"/>
      <c r="WRL2" s="546"/>
      <c r="WRM2" s="539"/>
      <c r="WRN2" s="545"/>
      <c r="WRO2" s="545"/>
      <c r="WRP2" s="546"/>
      <c r="WRQ2" s="539"/>
      <c r="WRR2" s="545"/>
      <c r="WRS2" s="545"/>
      <c r="WRT2" s="546"/>
      <c r="WRU2" s="539"/>
      <c r="WRV2" s="545"/>
      <c r="WRW2" s="545"/>
      <c r="WRX2" s="546"/>
      <c r="WRY2" s="539"/>
      <c r="WRZ2" s="545"/>
      <c r="WSA2" s="545"/>
      <c r="WSB2" s="546"/>
      <c r="WSC2" s="539"/>
      <c r="WSD2" s="545"/>
      <c r="WSE2" s="545"/>
      <c r="WSF2" s="546"/>
      <c r="WSG2" s="539"/>
      <c r="WSH2" s="545"/>
      <c r="WSI2" s="545"/>
      <c r="WSJ2" s="546"/>
      <c r="WSK2" s="539"/>
      <c r="WSL2" s="545"/>
      <c r="WSM2" s="545"/>
      <c r="WSN2" s="546"/>
      <c r="WSO2" s="539"/>
      <c r="WSP2" s="545"/>
      <c r="WSQ2" s="545"/>
      <c r="WSR2" s="546"/>
      <c r="WSS2" s="539"/>
      <c r="WST2" s="545"/>
      <c r="WSU2" s="545"/>
      <c r="WSV2" s="546"/>
      <c r="WSW2" s="539"/>
      <c r="WSX2" s="545"/>
      <c r="WSY2" s="545"/>
      <c r="WSZ2" s="546"/>
      <c r="WTA2" s="539"/>
      <c r="WTB2" s="545"/>
      <c r="WTC2" s="545"/>
      <c r="WTD2" s="546"/>
      <c r="WTE2" s="539"/>
      <c r="WTF2" s="545"/>
      <c r="WTG2" s="545"/>
      <c r="WTH2" s="546"/>
      <c r="WTI2" s="539"/>
      <c r="WTJ2" s="545"/>
      <c r="WTK2" s="545"/>
      <c r="WTL2" s="546"/>
      <c r="WTM2" s="539"/>
      <c r="WTN2" s="545"/>
      <c r="WTO2" s="545"/>
      <c r="WTP2" s="546"/>
      <c r="WTQ2" s="539"/>
      <c r="WTR2" s="545"/>
      <c r="WTS2" s="545"/>
      <c r="WTT2" s="546"/>
      <c r="WTU2" s="539"/>
      <c r="WTV2" s="545"/>
      <c r="WTW2" s="545"/>
      <c r="WTX2" s="546"/>
      <c r="WTY2" s="539"/>
      <c r="WTZ2" s="545"/>
      <c r="WUA2" s="545"/>
      <c r="WUB2" s="546"/>
      <c r="WUC2" s="539"/>
      <c r="WUD2" s="545"/>
      <c r="WUE2" s="545"/>
      <c r="WUF2" s="546"/>
      <c r="WUG2" s="539"/>
      <c r="WUH2" s="545"/>
      <c r="WUI2" s="545"/>
      <c r="WUJ2" s="546"/>
      <c r="WUK2" s="539"/>
      <c r="WUL2" s="545"/>
      <c r="WUM2" s="545"/>
      <c r="WUN2" s="546"/>
      <c r="WUO2" s="539"/>
      <c r="WUP2" s="545"/>
      <c r="WUQ2" s="545"/>
      <c r="WUR2" s="546"/>
      <c r="WUS2" s="539"/>
      <c r="WUT2" s="545"/>
      <c r="WUU2" s="545"/>
      <c r="WUV2" s="546"/>
      <c r="WUW2" s="539"/>
      <c r="WUX2" s="545"/>
      <c r="WUY2" s="545"/>
      <c r="WUZ2" s="546"/>
      <c r="WVA2" s="539"/>
      <c r="WVB2" s="545"/>
      <c r="WVC2" s="545"/>
      <c r="WVD2" s="546"/>
      <c r="WVE2" s="539"/>
      <c r="WVF2" s="545"/>
      <c r="WVG2" s="545"/>
      <c r="WVH2" s="546"/>
      <c r="WVI2" s="539"/>
      <c r="WVJ2" s="545"/>
      <c r="WVK2" s="545"/>
      <c r="WVL2" s="546"/>
      <c r="WVM2" s="539"/>
      <c r="WVN2" s="545"/>
      <c r="WVO2" s="545"/>
      <c r="WVP2" s="546"/>
      <c r="WVQ2" s="539"/>
      <c r="WVR2" s="545"/>
      <c r="WVS2" s="545"/>
      <c r="WVT2" s="546"/>
      <c r="WVU2" s="539"/>
      <c r="WVV2" s="545"/>
      <c r="WVW2" s="545"/>
      <c r="WVX2" s="546"/>
      <c r="WVY2" s="539"/>
      <c r="WVZ2" s="545"/>
      <c r="WWA2" s="545"/>
      <c r="WWB2" s="546"/>
      <c r="WWC2" s="539"/>
      <c r="WWD2" s="545"/>
      <c r="WWE2" s="545"/>
      <c r="WWF2" s="546"/>
      <c r="WWG2" s="539"/>
      <c r="WWH2" s="545"/>
      <c r="WWI2" s="545"/>
      <c r="WWJ2" s="546"/>
      <c r="WWK2" s="539"/>
      <c r="WWL2" s="545"/>
      <c r="WWM2" s="545"/>
      <c r="WWN2" s="546"/>
      <c r="WWO2" s="539"/>
      <c r="WWP2" s="545"/>
      <c r="WWQ2" s="545"/>
      <c r="WWR2" s="546"/>
      <c r="WWS2" s="539"/>
      <c r="WWT2" s="545"/>
      <c r="WWU2" s="545"/>
      <c r="WWV2" s="546"/>
      <c r="WWW2" s="539"/>
      <c r="WWX2" s="545"/>
      <c r="WWY2" s="545"/>
      <c r="WWZ2" s="546"/>
      <c r="WXA2" s="539"/>
      <c r="WXB2" s="545"/>
      <c r="WXC2" s="545"/>
      <c r="WXD2" s="546"/>
      <c r="WXE2" s="539"/>
      <c r="WXF2" s="545"/>
      <c r="WXG2" s="545"/>
      <c r="WXH2" s="546"/>
      <c r="WXI2" s="539"/>
      <c r="WXJ2" s="545"/>
      <c r="WXK2" s="545"/>
      <c r="WXL2" s="546"/>
      <c r="WXM2" s="539"/>
      <c r="WXN2" s="545"/>
      <c r="WXO2" s="545"/>
      <c r="WXP2" s="546"/>
      <c r="WXQ2" s="539"/>
      <c r="WXR2" s="545"/>
      <c r="WXS2" s="545"/>
      <c r="WXT2" s="546"/>
      <c r="WXU2" s="539"/>
      <c r="WXV2" s="545"/>
      <c r="WXW2" s="545"/>
      <c r="WXX2" s="546"/>
      <c r="WXY2" s="539"/>
      <c r="WXZ2" s="545"/>
      <c r="WYA2" s="545"/>
      <c r="WYB2" s="546"/>
      <c r="WYC2" s="539"/>
      <c r="WYD2" s="545"/>
      <c r="WYE2" s="545"/>
      <c r="WYF2" s="546"/>
      <c r="WYG2" s="539"/>
      <c r="WYH2" s="545"/>
      <c r="WYI2" s="545"/>
      <c r="WYJ2" s="546"/>
      <c r="WYK2" s="539"/>
      <c r="WYL2" s="545"/>
      <c r="WYM2" s="545"/>
      <c r="WYN2" s="546"/>
      <c r="WYO2" s="539"/>
      <c r="WYP2" s="545"/>
      <c r="WYQ2" s="545"/>
      <c r="WYR2" s="546"/>
      <c r="WYS2" s="539"/>
      <c r="WYT2" s="545"/>
      <c r="WYU2" s="545"/>
      <c r="WYV2" s="546"/>
      <c r="WYW2" s="539"/>
      <c r="WYX2" s="545"/>
      <c r="WYY2" s="545"/>
      <c r="WYZ2" s="546"/>
      <c r="WZA2" s="539"/>
      <c r="WZB2" s="545"/>
      <c r="WZC2" s="545"/>
      <c r="WZD2" s="546"/>
      <c r="WZE2" s="539"/>
      <c r="WZF2" s="545"/>
      <c r="WZG2" s="545"/>
      <c r="WZH2" s="546"/>
      <c r="WZI2" s="539"/>
      <c r="WZJ2" s="545"/>
      <c r="WZK2" s="545"/>
      <c r="WZL2" s="546"/>
      <c r="WZM2" s="539"/>
      <c r="WZN2" s="545"/>
      <c r="WZO2" s="545"/>
      <c r="WZP2" s="546"/>
      <c r="WZQ2" s="539"/>
      <c r="WZR2" s="545"/>
      <c r="WZS2" s="545"/>
      <c r="WZT2" s="546"/>
      <c r="WZU2" s="539"/>
      <c r="WZV2" s="545"/>
      <c r="WZW2" s="545"/>
      <c r="WZX2" s="546"/>
      <c r="WZY2" s="539"/>
      <c r="WZZ2" s="545"/>
      <c r="XAA2" s="545"/>
      <c r="XAB2" s="546"/>
      <c r="XAC2" s="539"/>
      <c r="XAD2" s="545"/>
      <c r="XAE2" s="545"/>
      <c r="XAF2" s="546"/>
      <c r="XAG2" s="539"/>
      <c r="XAH2" s="545"/>
      <c r="XAI2" s="545"/>
      <c r="XAJ2" s="546"/>
      <c r="XAK2" s="539"/>
      <c r="XAL2" s="545"/>
      <c r="XAM2" s="545"/>
      <c r="XAN2" s="546"/>
      <c r="XAO2" s="539"/>
      <c r="XAP2" s="545"/>
      <c r="XAQ2" s="545"/>
      <c r="XAR2" s="546"/>
      <c r="XAS2" s="539"/>
      <c r="XAT2" s="545"/>
      <c r="XAU2" s="545"/>
      <c r="XAV2" s="546"/>
      <c r="XAW2" s="539"/>
      <c r="XAX2" s="545"/>
      <c r="XAY2" s="545"/>
      <c r="XAZ2" s="546"/>
      <c r="XBA2" s="539"/>
      <c r="XBB2" s="545"/>
      <c r="XBC2" s="545"/>
      <c r="XBD2" s="546"/>
      <c r="XBE2" s="539"/>
      <c r="XBF2" s="545"/>
      <c r="XBG2" s="545"/>
      <c r="XBH2" s="546"/>
      <c r="XBI2" s="539"/>
      <c r="XBJ2" s="545"/>
      <c r="XBK2" s="545"/>
      <c r="XBL2" s="546"/>
      <c r="XBM2" s="539"/>
      <c r="XBN2" s="545"/>
      <c r="XBO2" s="545"/>
      <c r="XBP2" s="546"/>
      <c r="XBQ2" s="539"/>
      <c r="XBR2" s="545"/>
      <c r="XBS2" s="545"/>
      <c r="XBT2" s="546"/>
      <c r="XBU2" s="539"/>
      <c r="XBV2" s="545"/>
      <c r="XBW2" s="545"/>
      <c r="XBX2" s="546"/>
      <c r="XBY2" s="539"/>
      <c r="XBZ2" s="545"/>
      <c r="XCA2" s="545"/>
      <c r="XCB2" s="546"/>
      <c r="XCC2" s="539"/>
      <c r="XCD2" s="545"/>
      <c r="XCE2" s="545"/>
      <c r="XCF2" s="546"/>
      <c r="XCG2" s="539"/>
      <c r="XCH2" s="545"/>
      <c r="XCI2" s="545"/>
      <c r="XCJ2" s="546"/>
      <c r="XCK2" s="539"/>
      <c r="XCL2" s="545"/>
      <c r="XCM2" s="545"/>
      <c r="XCN2" s="546"/>
      <c r="XCO2" s="539"/>
      <c r="XCP2" s="545"/>
      <c r="XCQ2" s="545"/>
      <c r="XCR2" s="546"/>
      <c r="XCS2" s="539"/>
      <c r="XCT2" s="545"/>
      <c r="XCU2" s="545"/>
      <c r="XCV2" s="546"/>
      <c r="XCW2" s="539"/>
      <c r="XCX2" s="545"/>
      <c r="XCY2" s="545"/>
      <c r="XCZ2" s="546"/>
      <c r="XDA2" s="539"/>
      <c r="XDB2" s="545"/>
      <c r="XDC2" s="545"/>
      <c r="XDD2" s="546"/>
      <c r="XDE2" s="539"/>
      <c r="XDF2" s="545"/>
      <c r="XDG2" s="545"/>
      <c r="XDH2" s="546"/>
      <c r="XDI2" s="539"/>
      <c r="XDJ2" s="545"/>
      <c r="XDK2" s="545"/>
      <c r="XDL2" s="546"/>
      <c r="XDM2" s="539"/>
      <c r="XDN2" s="545"/>
      <c r="XDO2" s="545"/>
      <c r="XDP2" s="546"/>
      <c r="XDQ2" s="539"/>
      <c r="XDR2" s="545"/>
      <c r="XDS2" s="545"/>
      <c r="XDT2" s="546"/>
      <c r="XDU2" s="539"/>
      <c r="XDV2" s="545"/>
      <c r="XDW2" s="545"/>
      <c r="XDX2" s="546"/>
      <c r="XDY2" s="539"/>
      <c r="XDZ2" s="545"/>
      <c r="XEA2" s="545"/>
      <c r="XEB2" s="546"/>
      <c r="XEC2" s="539"/>
      <c r="XED2" s="545"/>
      <c r="XEE2" s="545"/>
      <c r="XEF2" s="546"/>
      <c r="XEG2" s="539"/>
      <c r="XEH2" s="545"/>
      <c r="XEI2" s="545"/>
      <c r="XEJ2" s="546"/>
      <c r="XEK2" s="539"/>
      <c r="XEL2" s="545"/>
      <c r="XEM2" s="545"/>
      <c r="XEN2" s="546"/>
      <c r="XEO2" s="539"/>
      <c r="XEP2" s="545"/>
      <c r="XEQ2" s="545"/>
      <c r="XER2" s="546"/>
      <c r="XES2" s="539"/>
      <c r="XET2" s="545"/>
      <c r="XEU2" s="545"/>
      <c r="XEV2" s="546"/>
      <c r="XEW2" s="539"/>
      <c r="XEX2" s="545"/>
      <c r="XEY2" s="545"/>
      <c r="XEZ2" s="546"/>
      <c r="XFA2" s="539"/>
      <c r="XFB2" s="545"/>
      <c r="XFC2" s="545"/>
      <c r="XFD2" s="546"/>
    </row>
    <row r="3" spans="1:16384" x14ac:dyDescent="0.25">
      <c r="Q3" s="422" t="s">
        <v>564</v>
      </c>
      <c r="R3" s="415">
        <v>0.52971279999999998</v>
      </c>
      <c r="S3" s="415">
        <v>1.534940812859247</v>
      </c>
      <c r="T3" s="415">
        <v>0.19999999999999996</v>
      </c>
      <c r="U3" s="415">
        <v>0.10000000000000009</v>
      </c>
    </row>
    <row r="4" spans="1:16384" x14ac:dyDescent="0.25">
      <c r="A4" s="6"/>
      <c r="B4" s="6"/>
      <c r="C4" s="6"/>
      <c r="D4" s="6"/>
      <c r="E4" s="6"/>
      <c r="F4" s="6"/>
      <c r="G4" s="6"/>
      <c r="H4" s="6"/>
      <c r="I4" s="6"/>
      <c r="J4" s="6"/>
      <c r="K4" s="6"/>
      <c r="L4" s="6"/>
      <c r="M4" s="6"/>
      <c r="N4" s="742" t="s">
        <v>75</v>
      </c>
      <c r="O4" s="742"/>
      <c r="P4" s="742"/>
      <c r="Q4" s="742"/>
      <c r="R4" s="742" t="s">
        <v>76</v>
      </c>
      <c r="S4" s="742"/>
      <c r="T4" s="742"/>
      <c r="U4" s="742"/>
      <c r="V4" s="742" t="s">
        <v>707</v>
      </c>
      <c r="W4" s="742"/>
      <c r="X4" s="742"/>
      <c r="Y4" s="742"/>
      <c r="Z4" s="742" t="s">
        <v>708</v>
      </c>
      <c r="AA4" s="742"/>
      <c r="AB4" s="742"/>
      <c r="AC4" s="742"/>
      <c r="AD4" s="742" t="s">
        <v>553</v>
      </c>
      <c r="AE4" s="742"/>
      <c r="AF4" s="742"/>
      <c r="AG4" s="744"/>
      <c r="AH4" s="742" t="s">
        <v>552</v>
      </c>
      <c r="AI4" s="742"/>
      <c r="AJ4" s="742"/>
      <c r="AK4" s="742"/>
    </row>
    <row r="5" spans="1:16384" x14ac:dyDescent="0.25">
      <c r="A5" s="6"/>
      <c r="B5" s="6"/>
      <c r="C5" s="6"/>
      <c r="D5" s="6"/>
      <c r="E5" s="744" t="s">
        <v>513</v>
      </c>
      <c r="F5" s="745"/>
      <c r="G5" s="6"/>
      <c r="H5" s="6"/>
      <c r="I5"/>
      <c r="J5" s="744" t="s">
        <v>514</v>
      </c>
      <c r="K5" s="746"/>
      <c r="L5" s="746"/>
      <c r="M5" s="745"/>
      <c r="N5" s="747">
        <v>0.68</v>
      </c>
      <c r="O5" s="748"/>
      <c r="P5" s="748"/>
      <c r="Q5" s="749"/>
      <c r="R5" s="423">
        <f>MIN('EV Adoption'!C15*(1+'Corridor LDV Model'!R3),100%)</f>
        <v>0.02</v>
      </c>
      <c r="S5" s="423">
        <f>MIN('EV Adoption'!C20*(1+'Corridor LDV Model'!S3),100%)</f>
        <v>0.15</v>
      </c>
      <c r="T5" s="423">
        <f>MIN('EV Adoption'!C25*(1+'Corridor LDV Model'!T3),100%)</f>
        <v>0.3</v>
      </c>
      <c r="U5" s="423">
        <f>MIN('EV Adoption'!C30*(1+'Corridor LDV Model'!U3),100%)</f>
        <v>0.55000000000000004</v>
      </c>
      <c r="V5" s="396">
        <v>0.3</v>
      </c>
      <c r="W5" s="396">
        <v>0.27</v>
      </c>
      <c r="X5" s="396">
        <v>0.23</v>
      </c>
      <c r="Y5" s="396">
        <v>0.2</v>
      </c>
      <c r="Z5" s="397">
        <f>Inputs!D27</f>
        <v>0.2</v>
      </c>
      <c r="AA5" s="397">
        <f>Inputs!E27</f>
        <v>0.25</v>
      </c>
      <c r="AB5" s="397">
        <f>Inputs!F27</f>
        <v>0.3</v>
      </c>
      <c r="AC5" s="397">
        <f>Inputs!G27</f>
        <v>0.35</v>
      </c>
      <c r="AD5" s="290">
        <f>Inputs!D25</f>
        <v>150</v>
      </c>
      <c r="AE5" s="290">
        <f>Inputs!E25</f>
        <v>150</v>
      </c>
      <c r="AF5" s="290">
        <f>Inputs!F25</f>
        <v>150</v>
      </c>
      <c r="AG5" s="291">
        <f>Inputs!G25</f>
        <v>150</v>
      </c>
      <c r="AH5" s="292">
        <f>Inputs!D25</f>
        <v>150</v>
      </c>
      <c r="AI5" s="293">
        <f>Inputs!E25</f>
        <v>150</v>
      </c>
      <c r="AJ5" s="293">
        <f>Inputs!F25</f>
        <v>150</v>
      </c>
      <c r="AK5" s="294">
        <f>Inputs!G25</f>
        <v>150</v>
      </c>
      <c r="AT5" s="703" t="s">
        <v>532</v>
      </c>
      <c r="AU5" s="703"/>
      <c r="AV5" s="703"/>
      <c r="AW5" s="703"/>
      <c r="AZ5" s="731" t="s">
        <v>532</v>
      </c>
      <c r="BA5" s="731"/>
      <c r="BB5" s="731"/>
      <c r="BC5" s="731"/>
    </row>
    <row r="6" spans="1:16384" s="63" customFormat="1" ht="45.75" thickBot="1" x14ac:dyDescent="0.3">
      <c r="A6" s="295" t="s">
        <v>508</v>
      </c>
      <c r="B6" s="295" t="s">
        <v>509</v>
      </c>
      <c r="C6" s="295" t="s">
        <v>510</v>
      </c>
      <c r="D6" s="295" t="s">
        <v>511</v>
      </c>
      <c r="E6" s="298">
        <v>2018</v>
      </c>
      <c r="F6" s="298">
        <v>2038</v>
      </c>
      <c r="G6" s="295" t="s">
        <v>555</v>
      </c>
      <c r="H6" s="295" t="s">
        <v>556</v>
      </c>
      <c r="I6" s="295" t="s">
        <v>512</v>
      </c>
      <c r="J6" s="298">
        <v>2020</v>
      </c>
      <c r="K6" s="298">
        <v>2025</v>
      </c>
      <c r="L6" s="298">
        <v>2030</v>
      </c>
      <c r="M6" s="304">
        <v>2035</v>
      </c>
      <c r="N6" s="296" t="s">
        <v>515</v>
      </c>
      <c r="O6" s="296" t="s">
        <v>516</v>
      </c>
      <c r="P6" s="296" t="s">
        <v>517</v>
      </c>
      <c r="Q6" s="296" t="s">
        <v>518</v>
      </c>
      <c r="R6" s="297" t="s">
        <v>519</v>
      </c>
      <c r="S6" s="295" t="s">
        <v>521</v>
      </c>
      <c r="T6" s="295" t="s">
        <v>522</v>
      </c>
      <c r="U6" s="295" t="s">
        <v>523</v>
      </c>
      <c r="V6" s="295" t="s">
        <v>524</v>
      </c>
      <c r="W6" s="295" t="s">
        <v>525</v>
      </c>
      <c r="X6" s="295" t="s">
        <v>526</v>
      </c>
      <c r="Y6" s="295" t="s">
        <v>527</v>
      </c>
      <c r="Z6" s="295" t="s">
        <v>528</v>
      </c>
      <c r="AA6" s="295" t="s">
        <v>529</v>
      </c>
      <c r="AB6" s="295" t="s">
        <v>530</v>
      </c>
      <c r="AC6" s="295" t="s">
        <v>531</v>
      </c>
      <c r="AD6" s="295">
        <v>2020</v>
      </c>
      <c r="AE6" s="295">
        <v>2025</v>
      </c>
      <c r="AF6" s="295">
        <v>2030</v>
      </c>
      <c r="AG6" s="295">
        <v>2035</v>
      </c>
      <c r="AH6" s="295">
        <v>2020</v>
      </c>
      <c r="AI6" s="295">
        <v>2025</v>
      </c>
      <c r="AJ6" s="295">
        <v>2030</v>
      </c>
      <c r="AK6" s="296">
        <v>2035</v>
      </c>
      <c r="AT6" s="298">
        <v>2020</v>
      </c>
      <c r="AU6" s="298">
        <v>2025</v>
      </c>
      <c r="AV6" s="298">
        <v>2030</v>
      </c>
      <c r="AW6" s="298">
        <v>2035</v>
      </c>
      <c r="AZ6" s="299">
        <v>2020</v>
      </c>
      <c r="BA6" s="299">
        <v>2025</v>
      </c>
      <c r="BB6" s="299">
        <v>2030</v>
      </c>
      <c r="BC6" s="299">
        <v>2035</v>
      </c>
    </row>
    <row r="7" spans="1:16384" x14ac:dyDescent="0.25">
      <c r="A7" s="80" t="s">
        <v>77</v>
      </c>
      <c r="B7" s="4" t="s">
        <v>78</v>
      </c>
      <c r="C7" s="4">
        <v>0</v>
      </c>
      <c r="D7" s="4">
        <v>0.69</v>
      </c>
      <c r="E7" s="4">
        <v>16500</v>
      </c>
      <c r="F7" s="4">
        <v>17700</v>
      </c>
      <c r="G7" s="30">
        <f t="shared" ref="G7:G70" si="0">IF(ABS(D7-C7)&lt;60,ABS(D7-C7),0)</f>
        <v>0.69</v>
      </c>
      <c r="H7" s="30">
        <f t="shared" ref="H7" si="1">IF(A7=A6,G7+H6,G7)</f>
        <v>0.69</v>
      </c>
      <c r="I7" s="30" t="str">
        <f>A7&amp;": "&amp;ROUNDUP(H7/30,0)</f>
        <v>I-5: 1</v>
      </c>
      <c r="J7" s="30">
        <f t="shared" ref="J7:M26" si="2">(($F7-$E7)/($F$6-$E$6)*(J$6-$E$6)+$E7)</f>
        <v>16620</v>
      </c>
      <c r="K7" s="30">
        <f t="shared" si="2"/>
        <v>16920</v>
      </c>
      <c r="L7" s="30">
        <f t="shared" si="2"/>
        <v>17220</v>
      </c>
      <c r="M7" s="30">
        <f t="shared" si="2"/>
        <v>17520</v>
      </c>
      <c r="N7" s="91">
        <f t="shared" ref="N7:N70" si="3">J7*$N$5</f>
        <v>11301.6</v>
      </c>
      <c r="O7" s="91">
        <f t="shared" ref="O7:O70" si="4">K7*$N$5</f>
        <v>11505.6</v>
      </c>
      <c r="P7" s="91">
        <f t="shared" ref="P7:P70" si="5">L7*$N$5</f>
        <v>11709.6</v>
      </c>
      <c r="Q7" s="91">
        <f t="shared" ref="Q7:Q70" si="6">M7*$N$5</f>
        <v>11913.6</v>
      </c>
      <c r="R7" s="91">
        <f t="shared" ref="R7:R70" si="7">N7*R$5</f>
        <v>226.03200000000001</v>
      </c>
      <c r="S7" s="91">
        <f t="shared" ref="S7:S70" si="8">O7*S$5</f>
        <v>1725.84</v>
      </c>
      <c r="T7" s="91">
        <f t="shared" ref="T7:T70" si="9">P7*T$5</f>
        <v>3512.88</v>
      </c>
      <c r="U7" s="91">
        <f t="shared" ref="U7:U70" si="10">Q7*U$5</f>
        <v>6552.4800000000005</v>
      </c>
      <c r="V7" s="91">
        <f t="shared" ref="V7:V70" si="11">R7*V$5*$G7</f>
        <v>46.788623999999999</v>
      </c>
      <c r="W7" s="91">
        <f t="shared" ref="W7:W70" si="12">S7*W$5*$G7</f>
        <v>321.52399200000002</v>
      </c>
      <c r="X7" s="91">
        <f t="shared" ref="X7:X70" si="13">T7*X$5*$G7</f>
        <v>557.494056</v>
      </c>
      <c r="Y7" s="91">
        <f t="shared" ref="Y7:Y38" si="14">U7*Y$5*$G7</f>
        <v>904.24224000000004</v>
      </c>
      <c r="Z7" s="91">
        <f>V7/(Z$5*24)</f>
        <v>9.7476299999999991</v>
      </c>
      <c r="AA7" s="91">
        <f t="shared" ref="AA7:AA70" si="15">W7/(AA$5*24)</f>
        <v>53.587332000000004</v>
      </c>
      <c r="AB7" s="91">
        <f t="shared" ref="AB7:AB70" si="16">X7/(AB$5*24)</f>
        <v>77.429730000000006</v>
      </c>
      <c r="AC7" s="91">
        <f t="shared" ref="AC7:AC70" si="17">Y7/(AC$5*24)</f>
        <v>107.64788571428574</v>
      </c>
      <c r="AD7" s="29">
        <f>IF(Z7&gt;30,ROUNDUP(Z7/AD$5,0),0)</f>
        <v>0</v>
      </c>
      <c r="AE7" s="29">
        <f>MAX(AD7,IF(AA7&gt;30,ROUNDUP(AA7/AE$5,0),0))</f>
        <v>1</v>
      </c>
      <c r="AF7" s="29">
        <f t="shared" ref="AF7:AG7" si="18">MAX(AE7,IF(AB7&gt;30,ROUNDUP(AB7/AF$5,0),0))</f>
        <v>1</v>
      </c>
      <c r="AG7" s="29">
        <f t="shared" si="18"/>
        <v>1</v>
      </c>
      <c r="AH7" s="29">
        <f t="shared" ref="AH7:AH38" si="19">SUMIF($I$7:$I$1118,$I7,AD$7:AD$1118)</f>
        <v>7</v>
      </c>
      <c r="AI7" s="29">
        <f t="shared" ref="AI7:AI38" si="20">SUMIF($I$7:$I$1118,$I7,AE$7:AE$1118)</f>
        <v>30</v>
      </c>
      <c r="AJ7" s="29">
        <f t="shared" ref="AJ7:AJ38" si="21">SUMIF($I$7:$I$1118,$I7,AF$7:AF$1118)</f>
        <v>44</v>
      </c>
      <c r="AK7" s="105">
        <f t="shared" ref="AK7:AK38" si="22">SUMIF($I$7:$I$1118,$I7,AG$7:AG$1118)</f>
        <v>65</v>
      </c>
      <c r="AT7" s="300">
        <f>R7*$G7</f>
        <v>155.96207999999999</v>
      </c>
      <c r="AU7" s="29">
        <f t="shared" ref="AU7:AU27" si="23">S7*$G7</f>
        <v>1190.8295999999998</v>
      </c>
      <c r="AV7" s="29">
        <f t="shared" ref="AV7:AV27" si="24">T7*$G7</f>
        <v>2423.8871999999997</v>
      </c>
      <c r="AW7" s="105">
        <f>U7*$G7</f>
        <v>4521.2111999999997</v>
      </c>
      <c r="AY7" s="246" t="str" cm="1">
        <f t="array" ref="AY7:AY13">_xlfn.UNIQUE(A7:A1118)</f>
        <v>I-5</v>
      </c>
      <c r="AZ7" s="302">
        <f t="shared" ref="AZ7:BC13" si="25">SUMIF($A$7:$A$1118,$AY7,AT$7:AT$1118)</f>
        <v>211891.17559999996</v>
      </c>
      <c r="BA7" s="302">
        <f t="shared" si="25"/>
        <v>1650479.3145000001</v>
      </c>
      <c r="BB7" s="302">
        <f t="shared" si="25"/>
        <v>3423549.6240000003</v>
      </c>
      <c r="BC7" s="303">
        <f t="shared" si="25"/>
        <v>6501257.8014999991</v>
      </c>
    </row>
    <row r="8" spans="1:16384" x14ac:dyDescent="0.25">
      <c r="A8" s="80" t="s">
        <v>77</v>
      </c>
      <c r="B8" s="4" t="s">
        <v>78</v>
      </c>
      <c r="C8" s="4">
        <v>0.69</v>
      </c>
      <c r="D8" s="4">
        <v>5.32</v>
      </c>
      <c r="E8" s="4">
        <v>16500</v>
      </c>
      <c r="F8" s="4">
        <v>18000</v>
      </c>
      <c r="G8" s="30">
        <f t="shared" si="0"/>
        <v>4.6300000000000008</v>
      </c>
      <c r="H8" s="30">
        <f t="shared" ref="H8:H71" si="26">IF(A8=A7,G8+H7,G8)</f>
        <v>5.32</v>
      </c>
      <c r="I8" s="30" t="str">
        <f t="shared" ref="I8:I70" si="27">A8&amp;": "&amp;ROUNDUP(H8/30,0)</f>
        <v>I-5: 1</v>
      </c>
      <c r="J8" s="30">
        <f t="shared" si="2"/>
        <v>16650</v>
      </c>
      <c r="K8" s="30">
        <f t="shared" si="2"/>
        <v>17025</v>
      </c>
      <c r="L8" s="30">
        <f t="shared" si="2"/>
        <v>17400</v>
      </c>
      <c r="M8" s="30">
        <f t="shared" si="2"/>
        <v>17775</v>
      </c>
      <c r="N8" s="91">
        <f t="shared" si="3"/>
        <v>11322</v>
      </c>
      <c r="O8" s="91">
        <f t="shared" si="4"/>
        <v>11577</v>
      </c>
      <c r="P8" s="91">
        <f t="shared" si="5"/>
        <v>11832</v>
      </c>
      <c r="Q8" s="91">
        <f t="shared" si="6"/>
        <v>12087</v>
      </c>
      <c r="R8" s="91">
        <f t="shared" si="7"/>
        <v>226.44</v>
      </c>
      <c r="S8" s="91">
        <f t="shared" si="8"/>
        <v>1736.55</v>
      </c>
      <c r="T8" s="91">
        <f t="shared" si="9"/>
        <v>3549.6</v>
      </c>
      <c r="U8" s="91">
        <f t="shared" si="10"/>
        <v>6647.85</v>
      </c>
      <c r="V8" s="91">
        <f t="shared" si="11"/>
        <v>314.52516000000008</v>
      </c>
      <c r="W8" s="91">
        <f t="shared" si="12"/>
        <v>2170.8611550000005</v>
      </c>
      <c r="X8" s="91">
        <f t="shared" si="13"/>
        <v>3779.9690400000009</v>
      </c>
      <c r="Y8" s="91">
        <f t="shared" si="14"/>
        <v>6155.9091000000017</v>
      </c>
      <c r="Z8" s="91">
        <f t="shared" ref="Z8:Z38" si="28">V8/(Z$5*24)</f>
        <v>65.526075000000006</v>
      </c>
      <c r="AA8" s="91">
        <f t="shared" si="15"/>
        <v>361.81019250000008</v>
      </c>
      <c r="AB8" s="91">
        <f t="shared" si="16"/>
        <v>524.99570000000017</v>
      </c>
      <c r="AC8" s="91">
        <f t="shared" si="17"/>
        <v>732.84632142857174</v>
      </c>
      <c r="AD8" s="29">
        <f t="shared" ref="AD8:AD38" si="29">IF(Z8&gt;30,ROUNDUP(Z8/AD$5,0),0)</f>
        <v>1</v>
      </c>
      <c r="AE8" s="29">
        <f t="shared" ref="AE8:AE71" si="30">MAX(AD8,IF(AA8&gt;30,ROUNDUP(AA8/AE$5,0),0))</f>
        <v>3</v>
      </c>
      <c r="AF8" s="29">
        <f t="shared" ref="AF8:AF71" si="31">MAX(AE8,IF(AB8&gt;30,ROUNDUP(AB8/AF$5,0),0))</f>
        <v>4</v>
      </c>
      <c r="AG8" s="29">
        <f t="shared" ref="AG8:AG71" si="32">MAX(AF8,IF(AC8&gt;30,ROUNDUP(AC8/AG$5,0),0))</f>
        <v>5</v>
      </c>
      <c r="AH8" s="29">
        <f t="shared" si="19"/>
        <v>7</v>
      </c>
      <c r="AI8" s="29">
        <f t="shared" si="20"/>
        <v>30</v>
      </c>
      <c r="AJ8" s="29">
        <f t="shared" si="21"/>
        <v>44</v>
      </c>
      <c r="AK8" s="105">
        <f t="shared" si="22"/>
        <v>65</v>
      </c>
      <c r="AT8" s="300">
        <f t="shared" ref="AT8:AT28" si="33">R8*$G8</f>
        <v>1048.4172000000001</v>
      </c>
      <c r="AU8" s="29">
        <f t="shared" si="23"/>
        <v>8040.2265000000016</v>
      </c>
      <c r="AV8" s="29">
        <f t="shared" si="24"/>
        <v>16434.648000000001</v>
      </c>
      <c r="AW8" s="105">
        <f t="shared" ref="AW8:AW27" si="34">U8*$G8</f>
        <v>30779.545500000007</v>
      </c>
      <c r="AY8" s="138" t="str">
        <v>I-84</v>
      </c>
      <c r="AZ8" s="29">
        <f t="shared" si="25"/>
        <v>101793.46904000004</v>
      </c>
      <c r="BA8" s="29">
        <f t="shared" si="25"/>
        <v>786729.68730000011</v>
      </c>
      <c r="BB8" s="29">
        <f t="shared" si="25"/>
        <v>1620016.7135999999</v>
      </c>
      <c r="BC8" s="105">
        <f t="shared" si="25"/>
        <v>3055385.7630999996</v>
      </c>
    </row>
    <row r="9" spans="1:16384" x14ac:dyDescent="0.25">
      <c r="A9" s="80" t="s">
        <v>77</v>
      </c>
      <c r="B9" s="4" t="s">
        <v>78</v>
      </c>
      <c r="C9" s="4">
        <v>5.32</v>
      </c>
      <c r="D9" s="4">
        <v>11.54</v>
      </c>
      <c r="E9" s="4">
        <v>16900</v>
      </c>
      <c r="F9" s="4">
        <v>31600</v>
      </c>
      <c r="G9" s="30">
        <f t="shared" si="0"/>
        <v>6.2199999999999989</v>
      </c>
      <c r="H9" s="30">
        <f t="shared" si="26"/>
        <v>11.54</v>
      </c>
      <c r="I9" s="30" t="str">
        <f t="shared" si="27"/>
        <v>I-5: 1</v>
      </c>
      <c r="J9" s="30">
        <f t="shared" si="2"/>
        <v>18370</v>
      </c>
      <c r="K9" s="30">
        <f t="shared" si="2"/>
        <v>22045</v>
      </c>
      <c r="L9" s="30">
        <f t="shared" si="2"/>
        <v>25720</v>
      </c>
      <c r="M9" s="30">
        <f t="shared" si="2"/>
        <v>29395</v>
      </c>
      <c r="N9" s="91">
        <f t="shared" si="3"/>
        <v>12491.6</v>
      </c>
      <c r="O9" s="91">
        <f t="shared" si="4"/>
        <v>14990.6</v>
      </c>
      <c r="P9" s="91">
        <f t="shared" si="5"/>
        <v>17489.600000000002</v>
      </c>
      <c r="Q9" s="91">
        <f t="shared" si="6"/>
        <v>19988.600000000002</v>
      </c>
      <c r="R9" s="91">
        <f t="shared" si="7"/>
        <v>249.83200000000002</v>
      </c>
      <c r="S9" s="91">
        <f t="shared" si="8"/>
        <v>2248.59</v>
      </c>
      <c r="T9" s="91">
        <f t="shared" si="9"/>
        <v>5246.88</v>
      </c>
      <c r="U9" s="91">
        <f t="shared" si="10"/>
        <v>10993.730000000001</v>
      </c>
      <c r="V9" s="91">
        <f t="shared" si="11"/>
        <v>466.18651199999994</v>
      </c>
      <c r="W9" s="91">
        <f t="shared" si="12"/>
        <v>3776.2820459999998</v>
      </c>
      <c r="X9" s="91">
        <f t="shared" si="13"/>
        <v>7506.1865279999993</v>
      </c>
      <c r="Y9" s="91">
        <f t="shared" si="14"/>
        <v>13676.200120000001</v>
      </c>
      <c r="Z9" s="91">
        <f t="shared" si="28"/>
        <v>97.122189999999975</v>
      </c>
      <c r="AA9" s="91">
        <f t="shared" si="15"/>
        <v>629.38034099999993</v>
      </c>
      <c r="AB9" s="91">
        <f t="shared" si="16"/>
        <v>1042.5259066666667</v>
      </c>
      <c r="AC9" s="91">
        <f t="shared" si="17"/>
        <v>1628.1190619047622</v>
      </c>
      <c r="AD9" s="29">
        <f t="shared" si="29"/>
        <v>1</v>
      </c>
      <c r="AE9" s="29">
        <f t="shared" si="30"/>
        <v>5</v>
      </c>
      <c r="AF9" s="29">
        <f t="shared" si="31"/>
        <v>7</v>
      </c>
      <c r="AG9" s="29">
        <f t="shared" si="32"/>
        <v>11</v>
      </c>
      <c r="AH9" s="29">
        <f t="shared" si="19"/>
        <v>7</v>
      </c>
      <c r="AI9" s="29">
        <f t="shared" si="20"/>
        <v>30</v>
      </c>
      <c r="AJ9" s="29">
        <f t="shared" si="21"/>
        <v>44</v>
      </c>
      <c r="AK9" s="105">
        <f t="shared" si="22"/>
        <v>65</v>
      </c>
      <c r="AT9" s="300">
        <f t="shared" si="33"/>
        <v>1553.9550399999998</v>
      </c>
      <c r="AU9" s="29">
        <f t="shared" si="23"/>
        <v>13986.229799999999</v>
      </c>
      <c r="AV9" s="29">
        <f t="shared" si="24"/>
        <v>32635.593599999997</v>
      </c>
      <c r="AW9" s="105">
        <f t="shared" si="34"/>
        <v>68381.000599999999</v>
      </c>
      <c r="AY9" s="138" t="str">
        <v>US 101</v>
      </c>
      <c r="AZ9" s="29">
        <f t="shared" si="25"/>
        <v>36633.403360000026</v>
      </c>
      <c r="BA9" s="29">
        <f t="shared" si="25"/>
        <v>281504.35320000007</v>
      </c>
      <c r="BB9" s="29">
        <f t="shared" si="25"/>
        <v>576516.36240000033</v>
      </c>
      <c r="BC9" s="105">
        <f t="shared" si="25"/>
        <v>1081710.7004000007</v>
      </c>
    </row>
    <row r="10" spans="1:16384" x14ac:dyDescent="0.25">
      <c r="A10" s="80" t="s">
        <v>77</v>
      </c>
      <c r="B10" s="4" t="s">
        <v>78</v>
      </c>
      <c r="C10" s="4">
        <v>11.44</v>
      </c>
      <c r="D10" s="4">
        <v>11.47</v>
      </c>
      <c r="E10" s="4">
        <v>16900</v>
      </c>
      <c r="F10" s="4">
        <v>31600</v>
      </c>
      <c r="G10" s="30">
        <f t="shared" si="0"/>
        <v>3.0000000000001137E-2</v>
      </c>
      <c r="H10" s="30">
        <f t="shared" si="26"/>
        <v>11.57</v>
      </c>
      <c r="I10" s="30" t="str">
        <f t="shared" si="27"/>
        <v>I-5: 1</v>
      </c>
      <c r="J10" s="30">
        <f t="shared" si="2"/>
        <v>18370</v>
      </c>
      <c r="K10" s="30">
        <f t="shared" si="2"/>
        <v>22045</v>
      </c>
      <c r="L10" s="30">
        <f t="shared" si="2"/>
        <v>25720</v>
      </c>
      <c r="M10" s="30">
        <f t="shared" si="2"/>
        <v>29395</v>
      </c>
      <c r="N10" s="91">
        <f t="shared" si="3"/>
        <v>12491.6</v>
      </c>
      <c r="O10" s="91">
        <f t="shared" si="4"/>
        <v>14990.6</v>
      </c>
      <c r="P10" s="91">
        <f t="shared" si="5"/>
        <v>17489.600000000002</v>
      </c>
      <c r="Q10" s="91">
        <f t="shared" si="6"/>
        <v>19988.600000000002</v>
      </c>
      <c r="R10" s="91">
        <f t="shared" si="7"/>
        <v>249.83200000000002</v>
      </c>
      <c r="S10" s="91">
        <f t="shared" si="8"/>
        <v>2248.59</v>
      </c>
      <c r="T10" s="91">
        <f t="shared" si="9"/>
        <v>5246.88</v>
      </c>
      <c r="U10" s="91">
        <f t="shared" si="10"/>
        <v>10993.730000000001</v>
      </c>
      <c r="V10" s="91">
        <f t="shared" si="11"/>
        <v>2.2484880000000853</v>
      </c>
      <c r="W10" s="91">
        <f t="shared" si="12"/>
        <v>18.213579000000692</v>
      </c>
      <c r="X10" s="91">
        <f t="shared" si="13"/>
        <v>36.203472000001376</v>
      </c>
      <c r="Y10" s="91">
        <f t="shared" si="14"/>
        <v>65.962380000002511</v>
      </c>
      <c r="Z10" s="91">
        <f t="shared" si="28"/>
        <v>0.4684350000000177</v>
      </c>
      <c r="AA10" s="91">
        <f t="shared" si="15"/>
        <v>3.0355965000001155</v>
      </c>
      <c r="AB10" s="91">
        <f t="shared" si="16"/>
        <v>5.0282600000001914</v>
      </c>
      <c r="AC10" s="91">
        <f t="shared" si="17"/>
        <v>7.8526642857145861</v>
      </c>
      <c r="AD10" s="29">
        <f t="shared" si="29"/>
        <v>0</v>
      </c>
      <c r="AE10" s="29">
        <f t="shared" si="30"/>
        <v>0</v>
      </c>
      <c r="AF10" s="29">
        <f t="shared" si="31"/>
        <v>0</v>
      </c>
      <c r="AG10" s="29">
        <f t="shared" si="32"/>
        <v>0</v>
      </c>
      <c r="AH10" s="29">
        <f t="shared" si="19"/>
        <v>7</v>
      </c>
      <c r="AI10" s="29">
        <f t="shared" si="20"/>
        <v>30</v>
      </c>
      <c r="AJ10" s="29">
        <f t="shared" si="21"/>
        <v>44</v>
      </c>
      <c r="AK10" s="105">
        <f t="shared" si="22"/>
        <v>65</v>
      </c>
      <c r="AT10" s="300">
        <f t="shared" si="33"/>
        <v>7.4949600000002849</v>
      </c>
      <c r="AU10" s="29">
        <f t="shared" si="23"/>
        <v>67.457700000002561</v>
      </c>
      <c r="AV10" s="29">
        <f t="shared" si="24"/>
        <v>157.40640000000596</v>
      </c>
      <c r="AW10" s="105">
        <f t="shared" si="34"/>
        <v>329.81190000001254</v>
      </c>
      <c r="AY10" s="138" t="str">
        <v>US 20</v>
      </c>
      <c r="AZ10" s="29">
        <f t="shared" si="25"/>
        <v>28651.181472000029</v>
      </c>
      <c r="BA10" s="29">
        <f t="shared" si="25"/>
        <v>224486.27364000014</v>
      </c>
      <c r="BB10" s="29">
        <f t="shared" si="25"/>
        <v>468177.37248000002</v>
      </c>
      <c r="BC10" s="105">
        <f t="shared" si="25"/>
        <v>893534.02908000059</v>
      </c>
    </row>
    <row r="11" spans="1:16384" x14ac:dyDescent="0.25">
      <c r="A11" s="80" t="s">
        <v>77</v>
      </c>
      <c r="B11" s="4" t="s">
        <v>78</v>
      </c>
      <c r="C11" s="4">
        <v>11.54</v>
      </c>
      <c r="D11" s="4">
        <v>14.17</v>
      </c>
      <c r="E11" s="4">
        <v>16300</v>
      </c>
      <c r="F11" s="4">
        <v>29900</v>
      </c>
      <c r="G11" s="30">
        <f t="shared" si="0"/>
        <v>2.6300000000000008</v>
      </c>
      <c r="H11" s="30">
        <f t="shared" si="26"/>
        <v>14.200000000000001</v>
      </c>
      <c r="I11" s="30" t="str">
        <f t="shared" si="27"/>
        <v>I-5: 1</v>
      </c>
      <c r="J11" s="30">
        <f t="shared" si="2"/>
        <v>17660</v>
      </c>
      <c r="K11" s="30">
        <f t="shared" si="2"/>
        <v>21060</v>
      </c>
      <c r="L11" s="30">
        <f t="shared" si="2"/>
        <v>24460</v>
      </c>
      <c r="M11" s="30">
        <f t="shared" si="2"/>
        <v>27860</v>
      </c>
      <c r="N11" s="91">
        <f t="shared" si="3"/>
        <v>12008.800000000001</v>
      </c>
      <c r="O11" s="91">
        <f t="shared" si="4"/>
        <v>14320.800000000001</v>
      </c>
      <c r="P11" s="91">
        <f t="shared" si="5"/>
        <v>16632.800000000003</v>
      </c>
      <c r="Q11" s="91">
        <f t="shared" si="6"/>
        <v>18944.800000000003</v>
      </c>
      <c r="R11" s="91">
        <f t="shared" si="7"/>
        <v>240.17600000000002</v>
      </c>
      <c r="S11" s="91">
        <f t="shared" si="8"/>
        <v>2148.12</v>
      </c>
      <c r="T11" s="91">
        <f t="shared" si="9"/>
        <v>4989.8400000000011</v>
      </c>
      <c r="U11" s="91">
        <f t="shared" si="10"/>
        <v>10419.640000000003</v>
      </c>
      <c r="V11" s="91">
        <f t="shared" si="11"/>
        <v>189.49886400000008</v>
      </c>
      <c r="W11" s="91">
        <f t="shared" si="12"/>
        <v>1525.3800120000003</v>
      </c>
      <c r="X11" s="91">
        <f t="shared" si="13"/>
        <v>3018.3542160000015</v>
      </c>
      <c r="Y11" s="91">
        <f t="shared" si="14"/>
        <v>5480.7306400000034</v>
      </c>
      <c r="Z11" s="91">
        <f t="shared" si="28"/>
        <v>39.478930000000013</v>
      </c>
      <c r="AA11" s="91">
        <f t="shared" si="15"/>
        <v>254.23000200000004</v>
      </c>
      <c r="AB11" s="91">
        <f t="shared" si="16"/>
        <v>419.21586333333357</v>
      </c>
      <c r="AC11" s="91">
        <f t="shared" si="17"/>
        <v>652.4679333333338</v>
      </c>
      <c r="AD11" s="29">
        <f t="shared" si="29"/>
        <v>1</v>
      </c>
      <c r="AE11" s="29">
        <f t="shared" si="30"/>
        <v>2</v>
      </c>
      <c r="AF11" s="29">
        <f t="shared" si="31"/>
        <v>3</v>
      </c>
      <c r="AG11" s="29">
        <f t="shared" si="32"/>
        <v>5</v>
      </c>
      <c r="AH11" s="29">
        <f t="shared" si="19"/>
        <v>7</v>
      </c>
      <c r="AI11" s="29">
        <f t="shared" si="20"/>
        <v>30</v>
      </c>
      <c r="AJ11" s="29">
        <f t="shared" si="21"/>
        <v>44</v>
      </c>
      <c r="AK11" s="105">
        <f t="shared" si="22"/>
        <v>65</v>
      </c>
      <c r="AT11" s="300">
        <f t="shared" si="33"/>
        <v>631.6628800000002</v>
      </c>
      <c r="AU11" s="29">
        <f t="shared" si="23"/>
        <v>5649.5556000000015</v>
      </c>
      <c r="AV11" s="29">
        <f t="shared" si="24"/>
        <v>13123.279200000006</v>
      </c>
      <c r="AW11" s="105">
        <f t="shared" si="34"/>
        <v>27403.653200000015</v>
      </c>
      <c r="AY11" s="138" t="str">
        <v>US 26</v>
      </c>
      <c r="AZ11" s="29">
        <f t="shared" si="25"/>
        <v>884257.45724799996</v>
      </c>
      <c r="BA11" s="29">
        <f t="shared" si="25"/>
        <v>6933185.2722600028</v>
      </c>
      <c r="BB11" s="29">
        <f t="shared" si="25"/>
        <v>14468879.230319986</v>
      </c>
      <c r="BC11" s="105">
        <f t="shared" si="25"/>
        <v>27630877.84621999</v>
      </c>
    </row>
    <row r="12" spans="1:16384" x14ac:dyDescent="0.25">
      <c r="A12" s="80" t="s">
        <v>77</v>
      </c>
      <c r="B12" s="4" t="s">
        <v>78</v>
      </c>
      <c r="C12" s="4">
        <v>14.17</v>
      </c>
      <c r="D12" s="4">
        <v>19.100000000000001</v>
      </c>
      <c r="E12" s="4">
        <v>27900</v>
      </c>
      <c r="F12" s="4">
        <v>46600</v>
      </c>
      <c r="G12" s="30">
        <f t="shared" si="0"/>
        <v>4.9300000000000015</v>
      </c>
      <c r="H12" s="30">
        <f t="shared" si="26"/>
        <v>19.130000000000003</v>
      </c>
      <c r="I12" s="30" t="str">
        <f t="shared" si="27"/>
        <v>I-5: 1</v>
      </c>
      <c r="J12" s="30">
        <f t="shared" si="2"/>
        <v>29770</v>
      </c>
      <c r="K12" s="30">
        <f t="shared" si="2"/>
        <v>34445</v>
      </c>
      <c r="L12" s="30">
        <f t="shared" si="2"/>
        <v>39120</v>
      </c>
      <c r="M12" s="30">
        <f t="shared" si="2"/>
        <v>43795</v>
      </c>
      <c r="N12" s="91">
        <f t="shared" si="3"/>
        <v>20243.600000000002</v>
      </c>
      <c r="O12" s="91">
        <f t="shared" si="4"/>
        <v>23422.600000000002</v>
      </c>
      <c r="P12" s="91">
        <f t="shared" si="5"/>
        <v>26601.600000000002</v>
      </c>
      <c r="Q12" s="91">
        <f t="shared" si="6"/>
        <v>29780.600000000002</v>
      </c>
      <c r="R12" s="91">
        <f t="shared" si="7"/>
        <v>404.87200000000007</v>
      </c>
      <c r="S12" s="91">
        <f t="shared" si="8"/>
        <v>3513.3900000000003</v>
      </c>
      <c r="T12" s="91">
        <f t="shared" si="9"/>
        <v>7980.4800000000005</v>
      </c>
      <c r="U12" s="91">
        <f t="shared" si="10"/>
        <v>16379.330000000002</v>
      </c>
      <c r="V12" s="91">
        <f t="shared" si="11"/>
        <v>598.80568800000026</v>
      </c>
      <c r="W12" s="91">
        <f t="shared" si="12"/>
        <v>4676.6734290000022</v>
      </c>
      <c r="X12" s="91">
        <f t="shared" si="13"/>
        <v>9049.0662720000037</v>
      </c>
      <c r="Y12" s="91">
        <f t="shared" si="14"/>
        <v>16150.019380000007</v>
      </c>
      <c r="Z12" s="91">
        <f t="shared" si="28"/>
        <v>124.75118500000004</v>
      </c>
      <c r="AA12" s="91">
        <f t="shared" si="15"/>
        <v>779.44557150000037</v>
      </c>
      <c r="AB12" s="91">
        <f t="shared" si="16"/>
        <v>1256.8147600000007</v>
      </c>
      <c r="AC12" s="91">
        <f t="shared" si="17"/>
        <v>1922.6213547619059</v>
      </c>
      <c r="AD12" s="29">
        <f t="shared" si="29"/>
        <v>1</v>
      </c>
      <c r="AE12" s="29">
        <f t="shared" si="30"/>
        <v>6</v>
      </c>
      <c r="AF12" s="29">
        <f t="shared" si="31"/>
        <v>9</v>
      </c>
      <c r="AG12" s="29">
        <f t="shared" si="32"/>
        <v>13</v>
      </c>
      <c r="AH12" s="29">
        <f t="shared" si="19"/>
        <v>7</v>
      </c>
      <c r="AI12" s="29">
        <f t="shared" si="20"/>
        <v>30</v>
      </c>
      <c r="AJ12" s="29">
        <f t="shared" si="21"/>
        <v>44</v>
      </c>
      <c r="AK12" s="105">
        <f t="shared" si="22"/>
        <v>65</v>
      </c>
      <c r="AT12" s="300">
        <f t="shared" si="33"/>
        <v>1996.018960000001</v>
      </c>
      <c r="AU12" s="29">
        <f t="shared" si="23"/>
        <v>17321.012700000007</v>
      </c>
      <c r="AV12" s="29">
        <f t="shared" si="24"/>
        <v>39343.766400000015</v>
      </c>
      <c r="AW12" s="105">
        <f t="shared" si="34"/>
        <v>80750.096900000033</v>
      </c>
      <c r="AY12" s="138" t="str">
        <v>US 82</v>
      </c>
      <c r="AZ12" s="29">
        <f t="shared" si="25"/>
        <v>2617.5498400000006</v>
      </c>
      <c r="BA12" s="29">
        <f t="shared" si="25"/>
        <v>21899.058300000004</v>
      </c>
      <c r="BB12" s="29">
        <f t="shared" si="25"/>
        <v>48332.985600000015</v>
      </c>
      <c r="BC12" s="105">
        <f t="shared" si="25"/>
        <v>96924.400100000028</v>
      </c>
    </row>
    <row r="13" spans="1:16384" x14ac:dyDescent="0.25">
      <c r="A13" s="80" t="s">
        <v>77</v>
      </c>
      <c r="B13" s="4" t="s">
        <v>78</v>
      </c>
      <c r="C13" s="4">
        <v>19.100000000000001</v>
      </c>
      <c r="D13" s="4">
        <v>21.2</v>
      </c>
      <c r="E13" s="4">
        <v>38900</v>
      </c>
      <c r="F13" s="4">
        <v>59300</v>
      </c>
      <c r="G13" s="30">
        <f t="shared" si="0"/>
        <v>2.0999999999999979</v>
      </c>
      <c r="H13" s="30">
        <f t="shared" si="26"/>
        <v>21.23</v>
      </c>
      <c r="I13" s="30" t="str">
        <f t="shared" si="27"/>
        <v>I-5: 1</v>
      </c>
      <c r="J13" s="30">
        <f t="shared" si="2"/>
        <v>40940</v>
      </c>
      <c r="K13" s="30">
        <f t="shared" si="2"/>
        <v>46040</v>
      </c>
      <c r="L13" s="30">
        <f t="shared" si="2"/>
        <v>51140</v>
      </c>
      <c r="M13" s="30">
        <f t="shared" si="2"/>
        <v>56240</v>
      </c>
      <c r="N13" s="91">
        <f t="shared" si="3"/>
        <v>27839.200000000001</v>
      </c>
      <c r="O13" s="91">
        <f t="shared" si="4"/>
        <v>31307.200000000001</v>
      </c>
      <c r="P13" s="91">
        <f t="shared" si="5"/>
        <v>34775.200000000004</v>
      </c>
      <c r="Q13" s="91">
        <f t="shared" si="6"/>
        <v>38243.200000000004</v>
      </c>
      <c r="R13" s="91">
        <f t="shared" si="7"/>
        <v>556.78399999999999</v>
      </c>
      <c r="S13" s="91">
        <f t="shared" si="8"/>
        <v>4696.08</v>
      </c>
      <c r="T13" s="91">
        <f t="shared" si="9"/>
        <v>10432.560000000001</v>
      </c>
      <c r="U13" s="91">
        <f t="shared" si="10"/>
        <v>21033.760000000006</v>
      </c>
      <c r="V13" s="91">
        <f t="shared" si="11"/>
        <v>350.77391999999963</v>
      </c>
      <c r="W13" s="91">
        <f t="shared" si="12"/>
        <v>2662.6773599999974</v>
      </c>
      <c r="X13" s="91">
        <f t="shared" si="13"/>
        <v>5038.9264799999964</v>
      </c>
      <c r="Y13" s="91">
        <f t="shared" si="14"/>
        <v>8834.1791999999932</v>
      </c>
      <c r="Z13" s="91">
        <f t="shared" si="28"/>
        <v>73.077899999999914</v>
      </c>
      <c r="AA13" s="91">
        <f t="shared" si="15"/>
        <v>443.77955999999955</v>
      </c>
      <c r="AB13" s="91">
        <f t="shared" si="16"/>
        <v>699.85089999999957</v>
      </c>
      <c r="AC13" s="91">
        <f t="shared" si="17"/>
        <v>1051.6879999999994</v>
      </c>
      <c r="AD13" s="29">
        <f t="shared" si="29"/>
        <v>1</v>
      </c>
      <c r="AE13" s="29">
        <f t="shared" si="30"/>
        <v>3</v>
      </c>
      <c r="AF13" s="29">
        <f t="shared" si="31"/>
        <v>5</v>
      </c>
      <c r="AG13" s="29">
        <f t="shared" si="32"/>
        <v>8</v>
      </c>
      <c r="AH13" s="29">
        <f t="shared" si="19"/>
        <v>7</v>
      </c>
      <c r="AI13" s="29">
        <f t="shared" si="20"/>
        <v>30</v>
      </c>
      <c r="AJ13" s="29">
        <f t="shared" si="21"/>
        <v>44</v>
      </c>
      <c r="AK13" s="105">
        <f t="shared" si="22"/>
        <v>65</v>
      </c>
      <c r="AT13" s="300">
        <f t="shared" si="33"/>
        <v>1169.2463999999989</v>
      </c>
      <c r="AU13" s="29">
        <f t="shared" si="23"/>
        <v>9861.7679999999891</v>
      </c>
      <c r="AV13" s="29">
        <f t="shared" si="24"/>
        <v>21908.375999999982</v>
      </c>
      <c r="AW13" s="105">
        <f t="shared" si="34"/>
        <v>44170.895999999964</v>
      </c>
      <c r="AY13" s="247" t="str">
        <v>US 97</v>
      </c>
      <c r="AZ13" s="58">
        <f t="shared" si="25"/>
        <v>34144.234800000006</v>
      </c>
      <c r="BA13" s="58">
        <f t="shared" si="25"/>
        <v>272825.18850000005</v>
      </c>
      <c r="BB13" s="58">
        <f t="shared" si="25"/>
        <v>579137.23200000019</v>
      </c>
      <c r="BC13" s="236">
        <f t="shared" si="25"/>
        <v>1123144.1594999998</v>
      </c>
    </row>
    <row r="14" spans="1:16384" x14ac:dyDescent="0.25">
      <c r="A14" s="80" t="s">
        <v>77</v>
      </c>
      <c r="B14" s="4" t="s">
        <v>78</v>
      </c>
      <c r="C14" s="4">
        <v>21.2</v>
      </c>
      <c r="D14" s="4">
        <v>24.41</v>
      </c>
      <c r="E14" s="4">
        <v>41600</v>
      </c>
      <c r="F14" s="4">
        <v>61300</v>
      </c>
      <c r="G14" s="30">
        <f t="shared" si="0"/>
        <v>3.2100000000000009</v>
      </c>
      <c r="H14" s="30">
        <f t="shared" si="26"/>
        <v>24.44</v>
      </c>
      <c r="I14" s="30" t="str">
        <f t="shared" si="27"/>
        <v>I-5: 1</v>
      </c>
      <c r="J14" s="30">
        <f t="shared" si="2"/>
        <v>43570</v>
      </c>
      <c r="K14" s="30">
        <f t="shared" si="2"/>
        <v>48495</v>
      </c>
      <c r="L14" s="30">
        <f t="shared" si="2"/>
        <v>53420</v>
      </c>
      <c r="M14" s="30">
        <f t="shared" si="2"/>
        <v>58345</v>
      </c>
      <c r="N14" s="91">
        <f t="shared" si="3"/>
        <v>29627.600000000002</v>
      </c>
      <c r="O14" s="91">
        <f t="shared" si="4"/>
        <v>32976.600000000006</v>
      </c>
      <c r="P14" s="91">
        <f t="shared" si="5"/>
        <v>36325.600000000006</v>
      </c>
      <c r="Q14" s="91">
        <f t="shared" si="6"/>
        <v>39674.600000000006</v>
      </c>
      <c r="R14" s="91">
        <f t="shared" si="7"/>
        <v>592.55200000000002</v>
      </c>
      <c r="S14" s="91">
        <f t="shared" si="8"/>
        <v>4946.4900000000007</v>
      </c>
      <c r="T14" s="91">
        <f t="shared" si="9"/>
        <v>10897.680000000002</v>
      </c>
      <c r="U14" s="91">
        <f t="shared" si="10"/>
        <v>21821.030000000006</v>
      </c>
      <c r="V14" s="91">
        <f t="shared" si="11"/>
        <v>570.6275760000002</v>
      </c>
      <c r="W14" s="91">
        <f t="shared" si="12"/>
        <v>4287.1228830000018</v>
      </c>
      <c r="X14" s="91">
        <f t="shared" si="13"/>
        <v>8045.7571440000047</v>
      </c>
      <c r="Y14" s="91">
        <f t="shared" si="14"/>
        <v>14009.101260000007</v>
      </c>
      <c r="Z14" s="91">
        <f t="shared" si="28"/>
        <v>118.88074500000002</v>
      </c>
      <c r="AA14" s="91">
        <f t="shared" si="15"/>
        <v>714.5204805000003</v>
      </c>
      <c r="AB14" s="91">
        <f t="shared" si="16"/>
        <v>1117.4662700000008</v>
      </c>
      <c r="AC14" s="91">
        <f t="shared" si="17"/>
        <v>1667.750150000001</v>
      </c>
      <c r="AD14" s="29">
        <f t="shared" si="29"/>
        <v>1</v>
      </c>
      <c r="AE14" s="29">
        <f t="shared" si="30"/>
        <v>5</v>
      </c>
      <c r="AF14" s="29">
        <f t="shared" si="31"/>
        <v>8</v>
      </c>
      <c r="AG14" s="29">
        <f t="shared" si="32"/>
        <v>12</v>
      </c>
      <c r="AH14" s="29">
        <f t="shared" si="19"/>
        <v>7</v>
      </c>
      <c r="AI14" s="29">
        <f t="shared" si="20"/>
        <v>30</v>
      </c>
      <c r="AJ14" s="29">
        <f t="shared" si="21"/>
        <v>44</v>
      </c>
      <c r="AK14" s="105">
        <f t="shared" si="22"/>
        <v>65</v>
      </c>
      <c r="AT14" s="300">
        <f t="shared" si="33"/>
        <v>1902.0919200000005</v>
      </c>
      <c r="AU14" s="29">
        <f t="shared" si="23"/>
        <v>15878.232900000006</v>
      </c>
      <c r="AV14" s="29">
        <f t="shared" si="24"/>
        <v>34981.552800000019</v>
      </c>
      <c r="AW14" s="105">
        <f t="shared" si="34"/>
        <v>70045.506300000037</v>
      </c>
    </row>
    <row r="15" spans="1:16384" x14ac:dyDescent="0.25">
      <c r="A15" s="80" t="s">
        <v>77</v>
      </c>
      <c r="B15" s="4" t="s">
        <v>78</v>
      </c>
      <c r="C15" s="4">
        <v>24.41</v>
      </c>
      <c r="D15" s="4">
        <v>27.21</v>
      </c>
      <c r="E15" s="4">
        <v>43400</v>
      </c>
      <c r="F15" s="4">
        <v>60700</v>
      </c>
      <c r="G15" s="30">
        <f t="shared" si="0"/>
        <v>2.8000000000000007</v>
      </c>
      <c r="H15" s="30">
        <f t="shared" si="26"/>
        <v>27.240000000000002</v>
      </c>
      <c r="I15" s="30" t="str">
        <f t="shared" si="27"/>
        <v>I-5: 1</v>
      </c>
      <c r="J15" s="30">
        <f t="shared" si="2"/>
        <v>45130</v>
      </c>
      <c r="K15" s="30">
        <f t="shared" si="2"/>
        <v>49455</v>
      </c>
      <c r="L15" s="30">
        <f t="shared" si="2"/>
        <v>53780</v>
      </c>
      <c r="M15" s="30">
        <f t="shared" si="2"/>
        <v>58105</v>
      </c>
      <c r="N15" s="91">
        <f t="shared" si="3"/>
        <v>30688.400000000001</v>
      </c>
      <c r="O15" s="91">
        <f t="shared" si="4"/>
        <v>33629.4</v>
      </c>
      <c r="P15" s="91">
        <f t="shared" si="5"/>
        <v>36570.400000000001</v>
      </c>
      <c r="Q15" s="91">
        <f t="shared" si="6"/>
        <v>39511.4</v>
      </c>
      <c r="R15" s="91">
        <f t="shared" si="7"/>
        <v>613.76800000000003</v>
      </c>
      <c r="S15" s="91">
        <f t="shared" si="8"/>
        <v>5044.41</v>
      </c>
      <c r="T15" s="91">
        <f t="shared" si="9"/>
        <v>10971.12</v>
      </c>
      <c r="U15" s="91">
        <f t="shared" si="10"/>
        <v>21731.270000000004</v>
      </c>
      <c r="V15" s="91">
        <f t="shared" si="11"/>
        <v>515.56512000000021</v>
      </c>
      <c r="W15" s="91">
        <f t="shared" si="12"/>
        <v>3813.5739600000011</v>
      </c>
      <c r="X15" s="91">
        <f t="shared" si="13"/>
        <v>7065.4012800000028</v>
      </c>
      <c r="Y15" s="91">
        <f t="shared" si="14"/>
        <v>12169.511200000004</v>
      </c>
      <c r="Z15" s="91">
        <f t="shared" si="28"/>
        <v>107.40940000000003</v>
      </c>
      <c r="AA15" s="91">
        <f t="shared" si="15"/>
        <v>635.59566000000018</v>
      </c>
      <c r="AB15" s="91">
        <f t="shared" si="16"/>
        <v>981.30573333333382</v>
      </c>
      <c r="AC15" s="91">
        <f t="shared" si="17"/>
        <v>1448.7513333333341</v>
      </c>
      <c r="AD15" s="29">
        <f t="shared" si="29"/>
        <v>1</v>
      </c>
      <c r="AE15" s="29">
        <f t="shared" si="30"/>
        <v>5</v>
      </c>
      <c r="AF15" s="29">
        <f t="shared" si="31"/>
        <v>7</v>
      </c>
      <c r="AG15" s="29">
        <f t="shared" si="32"/>
        <v>10</v>
      </c>
      <c r="AH15" s="29">
        <f t="shared" si="19"/>
        <v>7</v>
      </c>
      <c r="AI15" s="29">
        <f t="shared" si="20"/>
        <v>30</v>
      </c>
      <c r="AJ15" s="29">
        <f t="shared" si="21"/>
        <v>44</v>
      </c>
      <c r="AK15" s="105">
        <f t="shared" si="22"/>
        <v>65</v>
      </c>
      <c r="AT15" s="300">
        <f t="shared" si="33"/>
        <v>1718.5504000000005</v>
      </c>
      <c r="AU15" s="29">
        <f t="shared" si="23"/>
        <v>14124.348000000004</v>
      </c>
      <c r="AV15" s="29">
        <f t="shared" si="24"/>
        <v>30719.13600000001</v>
      </c>
      <c r="AW15" s="105">
        <f t="shared" si="34"/>
        <v>60847.556000000026</v>
      </c>
    </row>
    <row r="16" spans="1:16384" x14ac:dyDescent="0.25">
      <c r="A16" s="80" t="s">
        <v>77</v>
      </c>
      <c r="B16" s="4" t="s">
        <v>78</v>
      </c>
      <c r="C16" s="4">
        <v>27.21</v>
      </c>
      <c r="D16" s="4">
        <v>30.29</v>
      </c>
      <c r="E16" s="4">
        <v>54000</v>
      </c>
      <c r="F16" s="4">
        <v>74900</v>
      </c>
      <c r="G16" s="30">
        <f t="shared" si="0"/>
        <v>3.0799999999999983</v>
      </c>
      <c r="H16" s="30">
        <f t="shared" si="26"/>
        <v>30.32</v>
      </c>
      <c r="I16" s="30" t="str">
        <f t="shared" si="27"/>
        <v>I-5: 2</v>
      </c>
      <c r="J16" s="30">
        <f t="shared" si="2"/>
        <v>56090</v>
      </c>
      <c r="K16" s="30">
        <f t="shared" si="2"/>
        <v>61315</v>
      </c>
      <c r="L16" s="30">
        <f t="shared" si="2"/>
        <v>66540</v>
      </c>
      <c r="M16" s="30">
        <f t="shared" si="2"/>
        <v>71765</v>
      </c>
      <c r="N16" s="91">
        <f t="shared" si="3"/>
        <v>38141.200000000004</v>
      </c>
      <c r="O16" s="91">
        <f t="shared" si="4"/>
        <v>41694.200000000004</v>
      </c>
      <c r="P16" s="91">
        <f t="shared" si="5"/>
        <v>45247.200000000004</v>
      </c>
      <c r="Q16" s="91">
        <f t="shared" si="6"/>
        <v>48800.200000000004</v>
      </c>
      <c r="R16" s="91">
        <f t="shared" si="7"/>
        <v>762.82400000000007</v>
      </c>
      <c r="S16" s="91">
        <f t="shared" si="8"/>
        <v>6254.13</v>
      </c>
      <c r="T16" s="91">
        <f t="shared" si="9"/>
        <v>13574.160000000002</v>
      </c>
      <c r="U16" s="91">
        <f t="shared" si="10"/>
        <v>26840.110000000004</v>
      </c>
      <c r="V16" s="91">
        <f t="shared" si="11"/>
        <v>704.84937599999967</v>
      </c>
      <c r="W16" s="91">
        <f t="shared" si="12"/>
        <v>5200.9345079999975</v>
      </c>
      <c r="X16" s="91">
        <f t="shared" si="13"/>
        <v>9615.9349439999951</v>
      </c>
      <c r="Y16" s="91">
        <f t="shared" si="14"/>
        <v>16533.507759999993</v>
      </c>
      <c r="Z16" s="91">
        <f t="shared" si="28"/>
        <v>146.8436199999999</v>
      </c>
      <c r="AA16" s="91">
        <f t="shared" si="15"/>
        <v>866.82241799999963</v>
      </c>
      <c r="AB16" s="91">
        <f t="shared" si="16"/>
        <v>1335.5465199999994</v>
      </c>
      <c r="AC16" s="91">
        <f t="shared" si="17"/>
        <v>1968.274733333333</v>
      </c>
      <c r="AD16" s="29">
        <f t="shared" si="29"/>
        <v>1</v>
      </c>
      <c r="AE16" s="29">
        <f t="shared" si="30"/>
        <v>6</v>
      </c>
      <c r="AF16" s="29">
        <f t="shared" si="31"/>
        <v>9</v>
      </c>
      <c r="AG16" s="29">
        <f t="shared" si="32"/>
        <v>14</v>
      </c>
      <c r="AH16" s="29">
        <f t="shared" si="19"/>
        <v>11</v>
      </c>
      <c r="AI16" s="29">
        <f t="shared" si="20"/>
        <v>45</v>
      </c>
      <c r="AJ16" s="29">
        <f t="shared" si="21"/>
        <v>65</v>
      </c>
      <c r="AK16" s="105">
        <f t="shared" si="22"/>
        <v>91</v>
      </c>
      <c r="AT16" s="300">
        <f t="shared" si="33"/>
        <v>2349.4979199999989</v>
      </c>
      <c r="AU16" s="29">
        <f t="shared" si="23"/>
        <v>19262.720399999991</v>
      </c>
      <c r="AV16" s="29">
        <f t="shared" si="24"/>
        <v>41808.412799999984</v>
      </c>
      <c r="AW16" s="105">
        <f t="shared" si="34"/>
        <v>82667.538799999966</v>
      </c>
    </row>
    <row r="17" spans="1:49" x14ac:dyDescent="0.25">
      <c r="A17" s="80" t="s">
        <v>77</v>
      </c>
      <c r="B17" s="4" t="s">
        <v>78</v>
      </c>
      <c r="C17" s="4">
        <v>30.29</v>
      </c>
      <c r="D17" s="4">
        <v>32.75</v>
      </c>
      <c r="E17" s="4">
        <v>43400</v>
      </c>
      <c r="F17" s="4">
        <v>58800</v>
      </c>
      <c r="G17" s="30">
        <f t="shared" si="0"/>
        <v>2.4600000000000009</v>
      </c>
      <c r="H17" s="30">
        <f t="shared" si="26"/>
        <v>32.78</v>
      </c>
      <c r="I17" s="30" t="str">
        <f t="shared" si="27"/>
        <v>I-5: 2</v>
      </c>
      <c r="J17" s="30">
        <f t="shared" si="2"/>
        <v>44940</v>
      </c>
      <c r="K17" s="30">
        <f t="shared" si="2"/>
        <v>48790</v>
      </c>
      <c r="L17" s="30">
        <f t="shared" si="2"/>
        <v>52640</v>
      </c>
      <c r="M17" s="30">
        <f t="shared" si="2"/>
        <v>56490</v>
      </c>
      <c r="N17" s="91">
        <f t="shared" si="3"/>
        <v>30559.200000000001</v>
      </c>
      <c r="O17" s="91">
        <f t="shared" si="4"/>
        <v>33177.200000000004</v>
      </c>
      <c r="P17" s="91">
        <f t="shared" si="5"/>
        <v>35795.200000000004</v>
      </c>
      <c r="Q17" s="91">
        <f t="shared" si="6"/>
        <v>38413.200000000004</v>
      </c>
      <c r="R17" s="91">
        <f t="shared" si="7"/>
        <v>611.18400000000008</v>
      </c>
      <c r="S17" s="91">
        <f t="shared" si="8"/>
        <v>4976.5800000000008</v>
      </c>
      <c r="T17" s="91">
        <f t="shared" si="9"/>
        <v>10738.560000000001</v>
      </c>
      <c r="U17" s="91">
        <f t="shared" si="10"/>
        <v>21127.260000000006</v>
      </c>
      <c r="V17" s="91">
        <f t="shared" si="11"/>
        <v>451.05379200000021</v>
      </c>
      <c r="W17" s="91">
        <f t="shared" si="12"/>
        <v>3305.4444360000016</v>
      </c>
      <c r="X17" s="91">
        <f t="shared" si="13"/>
        <v>6075.8772480000025</v>
      </c>
      <c r="Y17" s="91">
        <f t="shared" si="14"/>
        <v>10394.611920000007</v>
      </c>
      <c r="Z17" s="91">
        <f t="shared" si="28"/>
        <v>93.969540000000038</v>
      </c>
      <c r="AA17" s="91">
        <f t="shared" si="15"/>
        <v>550.90740600000026</v>
      </c>
      <c r="AB17" s="91">
        <f t="shared" si="16"/>
        <v>843.87184000000047</v>
      </c>
      <c r="AC17" s="91">
        <f t="shared" si="17"/>
        <v>1237.4538000000009</v>
      </c>
      <c r="AD17" s="29">
        <f t="shared" si="29"/>
        <v>1</v>
      </c>
      <c r="AE17" s="29">
        <f t="shared" si="30"/>
        <v>4</v>
      </c>
      <c r="AF17" s="29">
        <f t="shared" si="31"/>
        <v>6</v>
      </c>
      <c r="AG17" s="29">
        <f t="shared" si="32"/>
        <v>9</v>
      </c>
      <c r="AH17" s="29">
        <f t="shared" si="19"/>
        <v>11</v>
      </c>
      <c r="AI17" s="29">
        <f t="shared" si="20"/>
        <v>45</v>
      </c>
      <c r="AJ17" s="29">
        <f t="shared" si="21"/>
        <v>65</v>
      </c>
      <c r="AK17" s="105">
        <f t="shared" si="22"/>
        <v>91</v>
      </c>
      <c r="AT17" s="300">
        <f t="shared" si="33"/>
        <v>1503.5126400000008</v>
      </c>
      <c r="AU17" s="29">
        <f t="shared" si="23"/>
        <v>12242.386800000006</v>
      </c>
      <c r="AV17" s="29">
        <f t="shared" si="24"/>
        <v>26416.857600000014</v>
      </c>
      <c r="AW17" s="105">
        <f t="shared" si="34"/>
        <v>51973.05960000003</v>
      </c>
    </row>
    <row r="18" spans="1:49" x14ac:dyDescent="0.25">
      <c r="A18" s="80" t="s">
        <v>77</v>
      </c>
      <c r="B18" s="4" t="s">
        <v>78</v>
      </c>
      <c r="C18" s="4">
        <v>32.75</v>
      </c>
      <c r="D18" s="4">
        <v>35.450000000000003</v>
      </c>
      <c r="E18" s="4">
        <v>39400</v>
      </c>
      <c r="F18" s="4">
        <v>55800</v>
      </c>
      <c r="G18" s="30">
        <f t="shared" si="0"/>
        <v>2.7000000000000028</v>
      </c>
      <c r="H18" s="30">
        <f t="shared" si="26"/>
        <v>35.480000000000004</v>
      </c>
      <c r="I18" s="30" t="str">
        <f t="shared" si="27"/>
        <v>I-5: 2</v>
      </c>
      <c r="J18" s="30">
        <f t="shared" si="2"/>
        <v>41040</v>
      </c>
      <c r="K18" s="30">
        <f t="shared" si="2"/>
        <v>45140</v>
      </c>
      <c r="L18" s="30">
        <f t="shared" si="2"/>
        <v>49240</v>
      </c>
      <c r="M18" s="30">
        <f t="shared" si="2"/>
        <v>53340</v>
      </c>
      <c r="N18" s="91">
        <f t="shared" si="3"/>
        <v>27907.200000000001</v>
      </c>
      <c r="O18" s="91">
        <f t="shared" si="4"/>
        <v>30695.200000000001</v>
      </c>
      <c r="P18" s="91">
        <f t="shared" si="5"/>
        <v>33483.200000000004</v>
      </c>
      <c r="Q18" s="91">
        <f t="shared" si="6"/>
        <v>36271.200000000004</v>
      </c>
      <c r="R18" s="91">
        <f t="shared" si="7"/>
        <v>558.14400000000001</v>
      </c>
      <c r="S18" s="91">
        <f t="shared" si="8"/>
        <v>4604.28</v>
      </c>
      <c r="T18" s="91">
        <f t="shared" si="9"/>
        <v>10044.960000000001</v>
      </c>
      <c r="U18" s="91">
        <f t="shared" si="10"/>
        <v>19949.160000000003</v>
      </c>
      <c r="V18" s="91">
        <f t="shared" si="11"/>
        <v>452.09664000000043</v>
      </c>
      <c r="W18" s="91">
        <f t="shared" si="12"/>
        <v>3356.5201200000038</v>
      </c>
      <c r="X18" s="91">
        <f t="shared" si="13"/>
        <v>6237.9201600000079</v>
      </c>
      <c r="Y18" s="91">
        <f t="shared" si="14"/>
        <v>10772.546400000014</v>
      </c>
      <c r="Z18" s="91">
        <f t="shared" si="28"/>
        <v>94.186800000000076</v>
      </c>
      <c r="AA18" s="91">
        <f t="shared" si="15"/>
        <v>559.42002000000059</v>
      </c>
      <c r="AB18" s="91">
        <f t="shared" si="16"/>
        <v>866.37780000000123</v>
      </c>
      <c r="AC18" s="91">
        <f t="shared" si="17"/>
        <v>1282.446000000002</v>
      </c>
      <c r="AD18" s="29">
        <f t="shared" si="29"/>
        <v>1</v>
      </c>
      <c r="AE18" s="29">
        <f t="shared" si="30"/>
        <v>4</v>
      </c>
      <c r="AF18" s="29">
        <f t="shared" si="31"/>
        <v>6</v>
      </c>
      <c r="AG18" s="29">
        <f t="shared" si="32"/>
        <v>9</v>
      </c>
      <c r="AH18" s="29">
        <f t="shared" si="19"/>
        <v>11</v>
      </c>
      <c r="AI18" s="29">
        <f t="shared" si="20"/>
        <v>45</v>
      </c>
      <c r="AJ18" s="29">
        <f t="shared" si="21"/>
        <v>65</v>
      </c>
      <c r="AK18" s="105">
        <f t="shared" si="22"/>
        <v>91</v>
      </c>
      <c r="AT18" s="300">
        <f t="shared" si="33"/>
        <v>1506.9888000000017</v>
      </c>
      <c r="AU18" s="29">
        <f t="shared" si="23"/>
        <v>12431.556000000013</v>
      </c>
      <c r="AV18" s="29">
        <f t="shared" si="24"/>
        <v>27121.392000000033</v>
      </c>
      <c r="AW18" s="105">
        <f t="shared" si="34"/>
        <v>53862.732000000069</v>
      </c>
    </row>
    <row r="19" spans="1:49" x14ac:dyDescent="0.25">
      <c r="A19" s="80" t="s">
        <v>77</v>
      </c>
      <c r="B19" s="4" t="s">
        <v>78</v>
      </c>
      <c r="C19" s="4">
        <v>35.450000000000003</v>
      </c>
      <c r="D19" s="4">
        <v>40.83</v>
      </c>
      <c r="E19" s="4">
        <v>41700</v>
      </c>
      <c r="F19" s="4">
        <v>43800</v>
      </c>
      <c r="G19" s="30">
        <f t="shared" si="0"/>
        <v>5.3799999999999955</v>
      </c>
      <c r="H19" s="30">
        <f t="shared" si="26"/>
        <v>40.86</v>
      </c>
      <c r="I19" s="30" t="str">
        <f t="shared" si="27"/>
        <v>I-5: 2</v>
      </c>
      <c r="J19" s="30">
        <f t="shared" si="2"/>
        <v>41910</v>
      </c>
      <c r="K19" s="30">
        <f t="shared" si="2"/>
        <v>42435</v>
      </c>
      <c r="L19" s="30">
        <f t="shared" si="2"/>
        <v>42960</v>
      </c>
      <c r="M19" s="30">
        <f t="shared" si="2"/>
        <v>43485</v>
      </c>
      <c r="N19" s="91">
        <f t="shared" si="3"/>
        <v>28498.800000000003</v>
      </c>
      <c r="O19" s="91">
        <f t="shared" si="4"/>
        <v>28855.800000000003</v>
      </c>
      <c r="P19" s="91">
        <f t="shared" si="5"/>
        <v>29212.800000000003</v>
      </c>
      <c r="Q19" s="91">
        <f t="shared" si="6"/>
        <v>29569.800000000003</v>
      </c>
      <c r="R19" s="91">
        <f t="shared" si="7"/>
        <v>569.97600000000011</v>
      </c>
      <c r="S19" s="91">
        <f t="shared" si="8"/>
        <v>4328.37</v>
      </c>
      <c r="T19" s="91">
        <f t="shared" si="9"/>
        <v>8763.84</v>
      </c>
      <c r="U19" s="91">
        <f t="shared" si="10"/>
        <v>16263.390000000003</v>
      </c>
      <c r="V19" s="91">
        <f t="shared" si="11"/>
        <v>919.94126399999936</v>
      </c>
      <c r="W19" s="91">
        <f t="shared" si="12"/>
        <v>6287.3902619999953</v>
      </c>
      <c r="X19" s="91">
        <f t="shared" si="13"/>
        <v>10844.375615999992</v>
      </c>
      <c r="Y19" s="91">
        <f t="shared" si="14"/>
        <v>17499.40763999999</v>
      </c>
      <c r="Z19" s="91">
        <f t="shared" si="28"/>
        <v>191.65442999999985</v>
      </c>
      <c r="AA19" s="91">
        <f t="shared" si="15"/>
        <v>1047.8983769999993</v>
      </c>
      <c r="AB19" s="91">
        <f t="shared" si="16"/>
        <v>1506.1632799999991</v>
      </c>
      <c r="AC19" s="91">
        <f t="shared" si="17"/>
        <v>2083.2628142857134</v>
      </c>
      <c r="AD19" s="29">
        <f t="shared" si="29"/>
        <v>2</v>
      </c>
      <c r="AE19" s="29">
        <f t="shared" si="30"/>
        <v>7</v>
      </c>
      <c r="AF19" s="29">
        <f t="shared" si="31"/>
        <v>11</v>
      </c>
      <c r="AG19" s="29">
        <f t="shared" si="32"/>
        <v>14</v>
      </c>
      <c r="AH19" s="29">
        <f t="shared" si="19"/>
        <v>11</v>
      </c>
      <c r="AI19" s="29">
        <f t="shared" si="20"/>
        <v>45</v>
      </c>
      <c r="AJ19" s="29">
        <f t="shared" si="21"/>
        <v>65</v>
      </c>
      <c r="AK19" s="105">
        <f t="shared" si="22"/>
        <v>91</v>
      </c>
      <c r="AT19" s="300">
        <f t="shared" si="33"/>
        <v>3066.470879999998</v>
      </c>
      <c r="AU19" s="29">
        <f t="shared" si="23"/>
        <v>23286.630599999979</v>
      </c>
      <c r="AV19" s="29">
        <f t="shared" si="24"/>
        <v>47149.459199999961</v>
      </c>
      <c r="AW19" s="105">
        <f t="shared" si="34"/>
        <v>87497.038199999937</v>
      </c>
    </row>
    <row r="20" spans="1:49" x14ac:dyDescent="0.25">
      <c r="A20" s="80" t="s">
        <v>77</v>
      </c>
      <c r="B20" s="4" t="s">
        <v>78</v>
      </c>
      <c r="C20" s="4">
        <v>40.83</v>
      </c>
      <c r="D20" s="4">
        <v>43.77</v>
      </c>
      <c r="E20" s="4">
        <v>40500</v>
      </c>
      <c r="F20" s="4">
        <v>42900</v>
      </c>
      <c r="G20" s="30">
        <f t="shared" si="0"/>
        <v>2.9400000000000048</v>
      </c>
      <c r="H20" s="30">
        <f t="shared" si="26"/>
        <v>43.800000000000004</v>
      </c>
      <c r="I20" s="30" t="str">
        <f t="shared" si="27"/>
        <v>I-5: 2</v>
      </c>
      <c r="J20" s="30">
        <f t="shared" si="2"/>
        <v>40740</v>
      </c>
      <c r="K20" s="30">
        <f t="shared" si="2"/>
        <v>41340</v>
      </c>
      <c r="L20" s="30">
        <f t="shared" si="2"/>
        <v>41940</v>
      </c>
      <c r="M20" s="30">
        <f t="shared" si="2"/>
        <v>42540</v>
      </c>
      <c r="N20" s="91">
        <f t="shared" si="3"/>
        <v>27703.200000000001</v>
      </c>
      <c r="O20" s="91">
        <f t="shared" si="4"/>
        <v>28111.200000000001</v>
      </c>
      <c r="P20" s="91">
        <f t="shared" si="5"/>
        <v>28519.200000000001</v>
      </c>
      <c r="Q20" s="91">
        <f t="shared" si="6"/>
        <v>28927.200000000001</v>
      </c>
      <c r="R20" s="91">
        <f t="shared" si="7"/>
        <v>554.06400000000008</v>
      </c>
      <c r="S20" s="91">
        <f t="shared" si="8"/>
        <v>4216.68</v>
      </c>
      <c r="T20" s="91">
        <f t="shared" si="9"/>
        <v>8555.76</v>
      </c>
      <c r="U20" s="91">
        <f t="shared" si="10"/>
        <v>15909.960000000001</v>
      </c>
      <c r="V20" s="91">
        <f t="shared" si="11"/>
        <v>488.68444800000088</v>
      </c>
      <c r="W20" s="91">
        <f t="shared" si="12"/>
        <v>3347.2005840000061</v>
      </c>
      <c r="X20" s="91">
        <f t="shared" si="13"/>
        <v>5785.40491200001</v>
      </c>
      <c r="Y20" s="91">
        <f t="shared" si="14"/>
        <v>9355.0564800000157</v>
      </c>
      <c r="Z20" s="91">
        <f t="shared" si="28"/>
        <v>101.80926000000017</v>
      </c>
      <c r="AA20" s="91">
        <f t="shared" si="15"/>
        <v>557.86676400000101</v>
      </c>
      <c r="AB20" s="91">
        <f t="shared" si="16"/>
        <v>803.52846000000147</v>
      </c>
      <c r="AC20" s="91">
        <f t="shared" si="17"/>
        <v>1113.6972000000021</v>
      </c>
      <c r="AD20" s="29">
        <f t="shared" si="29"/>
        <v>1</v>
      </c>
      <c r="AE20" s="29">
        <f t="shared" si="30"/>
        <v>4</v>
      </c>
      <c r="AF20" s="29">
        <f t="shared" si="31"/>
        <v>6</v>
      </c>
      <c r="AG20" s="29">
        <f t="shared" si="32"/>
        <v>8</v>
      </c>
      <c r="AH20" s="29">
        <f t="shared" si="19"/>
        <v>11</v>
      </c>
      <c r="AI20" s="29">
        <f t="shared" si="20"/>
        <v>45</v>
      </c>
      <c r="AJ20" s="29">
        <f t="shared" si="21"/>
        <v>65</v>
      </c>
      <c r="AK20" s="105">
        <f t="shared" si="22"/>
        <v>91</v>
      </c>
      <c r="AT20" s="300">
        <f t="shared" si="33"/>
        <v>1628.9481600000029</v>
      </c>
      <c r="AU20" s="29">
        <f t="shared" si="23"/>
        <v>12397.039200000021</v>
      </c>
      <c r="AV20" s="29">
        <f t="shared" si="24"/>
        <v>25153.934400000042</v>
      </c>
      <c r="AW20" s="105">
        <f t="shared" si="34"/>
        <v>46775.282400000076</v>
      </c>
    </row>
    <row r="21" spans="1:49" x14ac:dyDescent="0.25">
      <c r="A21" s="80" t="s">
        <v>77</v>
      </c>
      <c r="B21" s="4" t="s">
        <v>78</v>
      </c>
      <c r="C21" s="4">
        <v>43.77</v>
      </c>
      <c r="D21" s="4">
        <v>45.47</v>
      </c>
      <c r="E21" s="4">
        <v>40800</v>
      </c>
      <c r="F21" s="4">
        <v>43900</v>
      </c>
      <c r="G21" s="30">
        <f t="shared" si="0"/>
        <v>1.6999999999999957</v>
      </c>
      <c r="H21" s="30">
        <f t="shared" si="26"/>
        <v>45.5</v>
      </c>
      <c r="I21" s="30" t="str">
        <f t="shared" si="27"/>
        <v>I-5: 2</v>
      </c>
      <c r="J21" s="30">
        <f t="shared" si="2"/>
        <v>41110</v>
      </c>
      <c r="K21" s="30">
        <f t="shared" si="2"/>
        <v>41885</v>
      </c>
      <c r="L21" s="30">
        <f t="shared" si="2"/>
        <v>42660</v>
      </c>
      <c r="M21" s="30">
        <f t="shared" si="2"/>
        <v>43435</v>
      </c>
      <c r="N21" s="91">
        <f t="shared" si="3"/>
        <v>27954.800000000003</v>
      </c>
      <c r="O21" s="91">
        <f t="shared" si="4"/>
        <v>28481.800000000003</v>
      </c>
      <c r="P21" s="91">
        <f t="shared" si="5"/>
        <v>29008.800000000003</v>
      </c>
      <c r="Q21" s="91">
        <f t="shared" si="6"/>
        <v>29535.800000000003</v>
      </c>
      <c r="R21" s="91">
        <f t="shared" si="7"/>
        <v>559.09600000000012</v>
      </c>
      <c r="S21" s="91">
        <f t="shared" si="8"/>
        <v>4272.2700000000004</v>
      </c>
      <c r="T21" s="91">
        <f t="shared" si="9"/>
        <v>8702.6400000000012</v>
      </c>
      <c r="U21" s="91">
        <f t="shared" si="10"/>
        <v>16244.690000000002</v>
      </c>
      <c r="V21" s="91">
        <f t="shared" si="11"/>
        <v>285.13895999999937</v>
      </c>
      <c r="W21" s="91">
        <f t="shared" si="12"/>
        <v>1960.9719299999954</v>
      </c>
      <c r="X21" s="91">
        <f t="shared" si="13"/>
        <v>3402.7322399999921</v>
      </c>
      <c r="Y21" s="91">
        <f t="shared" si="14"/>
        <v>5523.1945999999871</v>
      </c>
      <c r="Z21" s="91">
        <f t="shared" si="28"/>
        <v>59.40394999999986</v>
      </c>
      <c r="AA21" s="91">
        <f t="shared" si="15"/>
        <v>326.82865499999923</v>
      </c>
      <c r="AB21" s="91">
        <f t="shared" si="16"/>
        <v>472.60169999999897</v>
      </c>
      <c r="AC21" s="91">
        <f t="shared" si="17"/>
        <v>657.52316666666525</v>
      </c>
      <c r="AD21" s="29">
        <f t="shared" si="29"/>
        <v>1</v>
      </c>
      <c r="AE21" s="29">
        <f t="shared" si="30"/>
        <v>3</v>
      </c>
      <c r="AF21" s="29">
        <f t="shared" si="31"/>
        <v>4</v>
      </c>
      <c r="AG21" s="29">
        <f t="shared" si="32"/>
        <v>5</v>
      </c>
      <c r="AH21" s="29">
        <f t="shared" si="19"/>
        <v>11</v>
      </c>
      <c r="AI21" s="29">
        <f t="shared" si="20"/>
        <v>45</v>
      </c>
      <c r="AJ21" s="29">
        <f t="shared" si="21"/>
        <v>65</v>
      </c>
      <c r="AK21" s="105">
        <f t="shared" si="22"/>
        <v>91</v>
      </c>
      <c r="AT21" s="300">
        <f t="shared" si="33"/>
        <v>950.46319999999787</v>
      </c>
      <c r="AU21" s="29">
        <f t="shared" si="23"/>
        <v>7262.8589999999822</v>
      </c>
      <c r="AV21" s="29">
        <f t="shared" si="24"/>
        <v>14794.487999999965</v>
      </c>
      <c r="AW21" s="105">
        <f t="shared" si="34"/>
        <v>27615.972999999936</v>
      </c>
    </row>
    <row r="22" spans="1:49" x14ac:dyDescent="0.25">
      <c r="A22" s="80" t="s">
        <v>77</v>
      </c>
      <c r="B22" s="4" t="s">
        <v>78</v>
      </c>
      <c r="C22" s="4">
        <v>45.47</v>
      </c>
      <c r="D22" s="4">
        <v>45.93</v>
      </c>
      <c r="E22" s="4">
        <v>39800</v>
      </c>
      <c r="F22" s="4">
        <v>42300</v>
      </c>
      <c r="G22" s="30">
        <f t="shared" si="0"/>
        <v>0.46000000000000085</v>
      </c>
      <c r="H22" s="30">
        <f t="shared" si="26"/>
        <v>45.96</v>
      </c>
      <c r="I22" s="30" t="str">
        <f t="shared" si="27"/>
        <v>I-5: 2</v>
      </c>
      <c r="J22" s="30">
        <f t="shared" si="2"/>
        <v>40050</v>
      </c>
      <c r="K22" s="30">
        <f t="shared" si="2"/>
        <v>40675</v>
      </c>
      <c r="L22" s="30">
        <f t="shared" si="2"/>
        <v>41300</v>
      </c>
      <c r="M22" s="30">
        <f t="shared" si="2"/>
        <v>41925</v>
      </c>
      <c r="N22" s="91">
        <f t="shared" si="3"/>
        <v>27234.000000000004</v>
      </c>
      <c r="O22" s="91">
        <f t="shared" si="4"/>
        <v>27659.000000000004</v>
      </c>
      <c r="P22" s="91">
        <f t="shared" si="5"/>
        <v>28084.000000000004</v>
      </c>
      <c r="Q22" s="91">
        <f t="shared" si="6"/>
        <v>28509.000000000004</v>
      </c>
      <c r="R22" s="91">
        <f t="shared" si="7"/>
        <v>544.68000000000006</v>
      </c>
      <c r="S22" s="91">
        <f t="shared" si="8"/>
        <v>4148.8500000000004</v>
      </c>
      <c r="T22" s="91">
        <f t="shared" si="9"/>
        <v>8425.2000000000007</v>
      </c>
      <c r="U22" s="91">
        <f t="shared" si="10"/>
        <v>15679.950000000003</v>
      </c>
      <c r="V22" s="91">
        <f t="shared" si="11"/>
        <v>75.165840000000145</v>
      </c>
      <c r="W22" s="91">
        <f t="shared" si="12"/>
        <v>515.28717000000108</v>
      </c>
      <c r="X22" s="91">
        <f t="shared" si="13"/>
        <v>891.38616000000172</v>
      </c>
      <c r="Y22" s="91">
        <f t="shared" si="14"/>
        <v>1442.5554000000029</v>
      </c>
      <c r="Z22" s="91">
        <f t="shared" si="28"/>
        <v>15.659550000000028</v>
      </c>
      <c r="AA22" s="91">
        <f t="shared" si="15"/>
        <v>85.881195000000176</v>
      </c>
      <c r="AB22" s="91">
        <f t="shared" si="16"/>
        <v>123.80363333333358</v>
      </c>
      <c r="AC22" s="91">
        <f t="shared" si="17"/>
        <v>171.73278571428608</v>
      </c>
      <c r="AD22" s="29">
        <f t="shared" si="29"/>
        <v>0</v>
      </c>
      <c r="AE22" s="29">
        <f t="shared" si="30"/>
        <v>1</v>
      </c>
      <c r="AF22" s="29">
        <f t="shared" si="31"/>
        <v>1</v>
      </c>
      <c r="AG22" s="29">
        <f t="shared" si="32"/>
        <v>2</v>
      </c>
      <c r="AH22" s="29">
        <f t="shared" si="19"/>
        <v>11</v>
      </c>
      <c r="AI22" s="29">
        <f t="shared" si="20"/>
        <v>45</v>
      </c>
      <c r="AJ22" s="29">
        <f t="shared" si="21"/>
        <v>65</v>
      </c>
      <c r="AK22" s="105">
        <f t="shared" si="22"/>
        <v>91</v>
      </c>
      <c r="AT22" s="300">
        <f t="shared" si="33"/>
        <v>250.5528000000005</v>
      </c>
      <c r="AU22" s="29">
        <f t="shared" si="23"/>
        <v>1908.4710000000036</v>
      </c>
      <c r="AV22" s="29">
        <f t="shared" si="24"/>
        <v>3875.5920000000074</v>
      </c>
      <c r="AW22" s="105">
        <f t="shared" si="34"/>
        <v>7212.7770000000146</v>
      </c>
    </row>
    <row r="23" spans="1:49" x14ac:dyDescent="0.25">
      <c r="A23" s="80" t="s">
        <v>77</v>
      </c>
      <c r="B23" s="4" t="s">
        <v>78</v>
      </c>
      <c r="C23" s="4">
        <v>45.93</v>
      </c>
      <c r="D23" s="4">
        <v>48.82</v>
      </c>
      <c r="E23" s="4">
        <v>39500</v>
      </c>
      <c r="F23" s="4">
        <v>42600</v>
      </c>
      <c r="G23" s="30">
        <f t="shared" si="0"/>
        <v>2.8900000000000006</v>
      </c>
      <c r="H23" s="30">
        <f t="shared" si="26"/>
        <v>48.85</v>
      </c>
      <c r="I23" s="30" t="str">
        <f t="shared" si="27"/>
        <v>I-5: 2</v>
      </c>
      <c r="J23" s="30">
        <f t="shared" si="2"/>
        <v>39810</v>
      </c>
      <c r="K23" s="30">
        <f t="shared" si="2"/>
        <v>40585</v>
      </c>
      <c r="L23" s="30">
        <f t="shared" si="2"/>
        <v>41360</v>
      </c>
      <c r="M23" s="30">
        <f t="shared" si="2"/>
        <v>42135</v>
      </c>
      <c r="N23" s="91">
        <f t="shared" si="3"/>
        <v>27070.800000000003</v>
      </c>
      <c r="O23" s="91">
        <f t="shared" si="4"/>
        <v>27597.800000000003</v>
      </c>
      <c r="P23" s="91">
        <f t="shared" si="5"/>
        <v>28124.800000000003</v>
      </c>
      <c r="Q23" s="91">
        <f t="shared" si="6"/>
        <v>28651.800000000003</v>
      </c>
      <c r="R23" s="91">
        <f t="shared" si="7"/>
        <v>541.41600000000005</v>
      </c>
      <c r="S23" s="91">
        <f t="shared" si="8"/>
        <v>4139.67</v>
      </c>
      <c r="T23" s="91">
        <f t="shared" si="9"/>
        <v>8437.44</v>
      </c>
      <c r="U23" s="91">
        <f t="shared" si="10"/>
        <v>15758.490000000003</v>
      </c>
      <c r="V23" s="91">
        <f t="shared" si="11"/>
        <v>469.4076720000001</v>
      </c>
      <c r="W23" s="91">
        <f t="shared" si="12"/>
        <v>3230.1845010000006</v>
      </c>
      <c r="X23" s="91">
        <f t="shared" si="13"/>
        <v>5608.3663680000018</v>
      </c>
      <c r="Y23" s="91">
        <f t="shared" si="14"/>
        <v>9108.4072200000046</v>
      </c>
      <c r="Z23" s="91">
        <f t="shared" si="28"/>
        <v>97.793265000000005</v>
      </c>
      <c r="AA23" s="91">
        <f t="shared" si="15"/>
        <v>538.36408350000011</v>
      </c>
      <c r="AB23" s="91">
        <f t="shared" si="16"/>
        <v>778.93977333333362</v>
      </c>
      <c r="AC23" s="91">
        <f t="shared" si="17"/>
        <v>1084.3341928571435</v>
      </c>
      <c r="AD23" s="29">
        <f t="shared" si="29"/>
        <v>1</v>
      </c>
      <c r="AE23" s="29">
        <f t="shared" si="30"/>
        <v>4</v>
      </c>
      <c r="AF23" s="29">
        <f t="shared" si="31"/>
        <v>6</v>
      </c>
      <c r="AG23" s="29">
        <f t="shared" si="32"/>
        <v>8</v>
      </c>
      <c r="AH23" s="29">
        <f t="shared" si="19"/>
        <v>11</v>
      </c>
      <c r="AI23" s="29">
        <f t="shared" si="20"/>
        <v>45</v>
      </c>
      <c r="AJ23" s="29">
        <f t="shared" si="21"/>
        <v>65</v>
      </c>
      <c r="AK23" s="105">
        <f t="shared" si="22"/>
        <v>91</v>
      </c>
      <c r="AT23" s="300">
        <f t="shared" si="33"/>
        <v>1564.6922400000005</v>
      </c>
      <c r="AU23" s="29">
        <f t="shared" si="23"/>
        <v>11963.646300000002</v>
      </c>
      <c r="AV23" s="29">
        <f t="shared" si="24"/>
        <v>24384.201600000008</v>
      </c>
      <c r="AW23" s="105">
        <f t="shared" si="34"/>
        <v>45542.036100000019</v>
      </c>
    </row>
    <row r="24" spans="1:49" x14ac:dyDescent="0.25">
      <c r="A24" s="80" t="s">
        <v>77</v>
      </c>
      <c r="B24" s="4" t="s">
        <v>78</v>
      </c>
      <c r="C24" s="4">
        <v>48.82</v>
      </c>
      <c r="D24" s="4">
        <v>55.78</v>
      </c>
      <c r="E24" s="4">
        <v>38100</v>
      </c>
      <c r="F24" s="4">
        <v>39700</v>
      </c>
      <c r="G24" s="30">
        <f t="shared" si="0"/>
        <v>6.9600000000000009</v>
      </c>
      <c r="H24" s="30">
        <f t="shared" si="26"/>
        <v>55.81</v>
      </c>
      <c r="I24" s="30" t="str">
        <f t="shared" si="27"/>
        <v>I-5: 2</v>
      </c>
      <c r="J24" s="30">
        <f t="shared" si="2"/>
        <v>38260</v>
      </c>
      <c r="K24" s="30">
        <f t="shared" si="2"/>
        <v>38660</v>
      </c>
      <c r="L24" s="30">
        <f t="shared" si="2"/>
        <v>39060</v>
      </c>
      <c r="M24" s="30">
        <f t="shared" si="2"/>
        <v>39460</v>
      </c>
      <c r="N24" s="91">
        <f t="shared" si="3"/>
        <v>26016.800000000003</v>
      </c>
      <c r="O24" s="91">
        <f t="shared" si="4"/>
        <v>26288.800000000003</v>
      </c>
      <c r="P24" s="91">
        <f t="shared" si="5"/>
        <v>26560.800000000003</v>
      </c>
      <c r="Q24" s="91">
        <f t="shared" si="6"/>
        <v>26832.800000000003</v>
      </c>
      <c r="R24" s="91">
        <f t="shared" si="7"/>
        <v>520.33600000000001</v>
      </c>
      <c r="S24" s="91">
        <f t="shared" si="8"/>
        <v>3943.32</v>
      </c>
      <c r="T24" s="91">
        <f t="shared" si="9"/>
        <v>7968.2400000000007</v>
      </c>
      <c r="U24" s="91">
        <f t="shared" si="10"/>
        <v>14758.040000000003</v>
      </c>
      <c r="V24" s="91">
        <f t="shared" si="11"/>
        <v>1086.4615680000002</v>
      </c>
      <c r="W24" s="91">
        <f t="shared" si="12"/>
        <v>7410.2869440000013</v>
      </c>
      <c r="X24" s="91">
        <f t="shared" si="13"/>
        <v>12755.558592000003</v>
      </c>
      <c r="Y24" s="91">
        <f t="shared" si="14"/>
        <v>20543.191680000007</v>
      </c>
      <c r="Z24" s="91">
        <f t="shared" si="28"/>
        <v>226.34616</v>
      </c>
      <c r="AA24" s="91">
        <f t="shared" si="15"/>
        <v>1235.0478240000002</v>
      </c>
      <c r="AB24" s="91">
        <f t="shared" si="16"/>
        <v>1771.6053600000007</v>
      </c>
      <c r="AC24" s="91">
        <f t="shared" si="17"/>
        <v>2445.6180571428586</v>
      </c>
      <c r="AD24" s="29">
        <f t="shared" si="29"/>
        <v>2</v>
      </c>
      <c r="AE24" s="29">
        <f t="shared" si="30"/>
        <v>9</v>
      </c>
      <c r="AF24" s="29">
        <f t="shared" si="31"/>
        <v>12</v>
      </c>
      <c r="AG24" s="29">
        <f t="shared" si="32"/>
        <v>17</v>
      </c>
      <c r="AH24" s="29">
        <f t="shared" si="19"/>
        <v>11</v>
      </c>
      <c r="AI24" s="29">
        <f t="shared" si="20"/>
        <v>45</v>
      </c>
      <c r="AJ24" s="29">
        <f t="shared" si="21"/>
        <v>65</v>
      </c>
      <c r="AK24" s="105">
        <f t="shared" si="22"/>
        <v>91</v>
      </c>
      <c r="AT24" s="300">
        <f t="shared" si="33"/>
        <v>3621.5385600000004</v>
      </c>
      <c r="AU24" s="29">
        <f t="shared" si="23"/>
        <v>27445.507200000004</v>
      </c>
      <c r="AV24" s="29">
        <f t="shared" si="24"/>
        <v>55458.950400000009</v>
      </c>
      <c r="AW24" s="105">
        <f t="shared" si="34"/>
        <v>102715.95840000003</v>
      </c>
    </row>
    <row r="25" spans="1:49" x14ac:dyDescent="0.25">
      <c r="A25" s="80" t="s">
        <v>77</v>
      </c>
      <c r="B25" s="4" t="s">
        <v>78</v>
      </c>
      <c r="C25" s="4">
        <v>55.78</v>
      </c>
      <c r="D25" s="4">
        <v>58.06</v>
      </c>
      <c r="E25" s="4">
        <v>28600</v>
      </c>
      <c r="F25" s="4">
        <v>37400</v>
      </c>
      <c r="G25" s="30">
        <f t="shared" si="0"/>
        <v>2.2800000000000011</v>
      </c>
      <c r="H25" s="30">
        <f t="shared" si="26"/>
        <v>58.09</v>
      </c>
      <c r="I25" s="30" t="str">
        <f t="shared" si="27"/>
        <v>I-5: 2</v>
      </c>
      <c r="J25" s="30">
        <f t="shared" si="2"/>
        <v>29480</v>
      </c>
      <c r="K25" s="30">
        <f t="shared" si="2"/>
        <v>31680</v>
      </c>
      <c r="L25" s="30">
        <f t="shared" si="2"/>
        <v>33880</v>
      </c>
      <c r="M25" s="30">
        <f t="shared" si="2"/>
        <v>36080</v>
      </c>
      <c r="N25" s="91">
        <f t="shared" si="3"/>
        <v>20046.400000000001</v>
      </c>
      <c r="O25" s="91">
        <f t="shared" si="4"/>
        <v>21542.400000000001</v>
      </c>
      <c r="P25" s="91">
        <f t="shared" si="5"/>
        <v>23038.400000000001</v>
      </c>
      <c r="Q25" s="91">
        <f t="shared" si="6"/>
        <v>24534.400000000001</v>
      </c>
      <c r="R25" s="91">
        <f t="shared" si="7"/>
        <v>400.92800000000005</v>
      </c>
      <c r="S25" s="91">
        <f t="shared" si="8"/>
        <v>3231.36</v>
      </c>
      <c r="T25" s="91">
        <f t="shared" si="9"/>
        <v>6911.52</v>
      </c>
      <c r="U25" s="91">
        <f t="shared" si="10"/>
        <v>13493.920000000002</v>
      </c>
      <c r="V25" s="91">
        <f t="shared" si="11"/>
        <v>274.23475200000013</v>
      </c>
      <c r="W25" s="91">
        <f t="shared" si="12"/>
        <v>1989.2252160000012</v>
      </c>
      <c r="X25" s="91">
        <f t="shared" si="13"/>
        <v>3624.4010880000023</v>
      </c>
      <c r="Y25" s="91">
        <f t="shared" si="14"/>
        <v>6153.227520000004</v>
      </c>
      <c r="Z25" s="91">
        <f t="shared" si="28"/>
        <v>57.132240000000017</v>
      </c>
      <c r="AA25" s="91">
        <f t="shared" si="15"/>
        <v>331.53753600000022</v>
      </c>
      <c r="AB25" s="91">
        <f t="shared" si="16"/>
        <v>503.38904000000036</v>
      </c>
      <c r="AC25" s="91">
        <f t="shared" si="17"/>
        <v>732.52708571428627</v>
      </c>
      <c r="AD25" s="29">
        <f t="shared" si="29"/>
        <v>1</v>
      </c>
      <c r="AE25" s="29">
        <f t="shared" si="30"/>
        <v>3</v>
      </c>
      <c r="AF25" s="29">
        <f t="shared" si="31"/>
        <v>4</v>
      </c>
      <c r="AG25" s="29">
        <f t="shared" si="32"/>
        <v>5</v>
      </c>
      <c r="AH25" s="29">
        <f t="shared" si="19"/>
        <v>11</v>
      </c>
      <c r="AI25" s="29">
        <f t="shared" si="20"/>
        <v>45</v>
      </c>
      <c r="AJ25" s="29">
        <f t="shared" si="21"/>
        <v>65</v>
      </c>
      <c r="AK25" s="105">
        <f t="shared" si="22"/>
        <v>91</v>
      </c>
      <c r="AT25" s="300">
        <f t="shared" si="33"/>
        <v>914.11584000000062</v>
      </c>
      <c r="AU25" s="29">
        <f t="shared" si="23"/>
        <v>7367.5008000000043</v>
      </c>
      <c r="AV25" s="29">
        <f t="shared" si="24"/>
        <v>15758.26560000001</v>
      </c>
      <c r="AW25" s="105">
        <f t="shared" si="34"/>
        <v>30766.13760000002</v>
      </c>
    </row>
    <row r="26" spans="1:49" x14ac:dyDescent="0.25">
      <c r="A26" s="80" t="s">
        <v>77</v>
      </c>
      <c r="B26" s="4" t="s">
        <v>78</v>
      </c>
      <c r="C26" s="4">
        <v>58.06</v>
      </c>
      <c r="D26" s="4">
        <v>61.45</v>
      </c>
      <c r="E26" s="4">
        <v>31900</v>
      </c>
      <c r="F26" s="4">
        <v>39000</v>
      </c>
      <c r="G26" s="30">
        <f t="shared" si="0"/>
        <v>3.3900000000000006</v>
      </c>
      <c r="H26" s="30">
        <f t="shared" si="26"/>
        <v>61.480000000000004</v>
      </c>
      <c r="I26" s="30" t="str">
        <f t="shared" si="27"/>
        <v>I-5: 3</v>
      </c>
      <c r="J26" s="30">
        <f t="shared" si="2"/>
        <v>32610</v>
      </c>
      <c r="K26" s="30">
        <f t="shared" si="2"/>
        <v>34385</v>
      </c>
      <c r="L26" s="30">
        <f t="shared" si="2"/>
        <v>36160</v>
      </c>
      <c r="M26" s="30">
        <f t="shared" si="2"/>
        <v>37935</v>
      </c>
      <c r="N26" s="91">
        <f t="shared" si="3"/>
        <v>22174.800000000003</v>
      </c>
      <c r="O26" s="91">
        <f t="shared" si="4"/>
        <v>23381.800000000003</v>
      </c>
      <c r="P26" s="91">
        <f t="shared" si="5"/>
        <v>24588.800000000003</v>
      </c>
      <c r="Q26" s="91">
        <f t="shared" si="6"/>
        <v>25795.800000000003</v>
      </c>
      <c r="R26" s="91">
        <f t="shared" si="7"/>
        <v>443.49600000000009</v>
      </c>
      <c r="S26" s="91">
        <f t="shared" si="8"/>
        <v>3507.2700000000004</v>
      </c>
      <c r="T26" s="91">
        <f t="shared" si="9"/>
        <v>7376.64</v>
      </c>
      <c r="U26" s="91">
        <f t="shared" si="10"/>
        <v>14187.690000000002</v>
      </c>
      <c r="V26" s="91">
        <f t="shared" si="11"/>
        <v>451.03543200000018</v>
      </c>
      <c r="W26" s="91">
        <f t="shared" si="12"/>
        <v>3210.2042310000011</v>
      </c>
      <c r="X26" s="91">
        <f t="shared" si="13"/>
        <v>5751.5662080000011</v>
      </c>
      <c r="Y26" s="91">
        <f t="shared" si="14"/>
        <v>9619.2538200000035</v>
      </c>
      <c r="Z26" s="91">
        <f t="shared" si="28"/>
        <v>93.965715000000031</v>
      </c>
      <c r="AA26" s="91">
        <f t="shared" si="15"/>
        <v>535.03403850000018</v>
      </c>
      <c r="AB26" s="91">
        <f t="shared" si="16"/>
        <v>798.82864000000018</v>
      </c>
      <c r="AC26" s="91">
        <f t="shared" si="17"/>
        <v>1145.1492642857149</v>
      </c>
      <c r="AD26" s="29">
        <f t="shared" si="29"/>
        <v>1</v>
      </c>
      <c r="AE26" s="29">
        <f t="shared" si="30"/>
        <v>4</v>
      </c>
      <c r="AF26" s="29">
        <f t="shared" si="31"/>
        <v>6</v>
      </c>
      <c r="AG26" s="29">
        <f t="shared" si="32"/>
        <v>8</v>
      </c>
      <c r="AH26" s="29">
        <f t="shared" si="19"/>
        <v>9</v>
      </c>
      <c r="AI26" s="29">
        <f t="shared" si="20"/>
        <v>26</v>
      </c>
      <c r="AJ26" s="29">
        <f t="shared" si="21"/>
        <v>36</v>
      </c>
      <c r="AK26" s="105">
        <f t="shared" si="22"/>
        <v>52</v>
      </c>
      <c r="AT26" s="300">
        <f t="shared" si="33"/>
        <v>1503.4514400000005</v>
      </c>
      <c r="AU26" s="29">
        <f t="shared" si="23"/>
        <v>11889.645300000004</v>
      </c>
      <c r="AV26" s="29">
        <f t="shared" si="24"/>
        <v>25006.809600000004</v>
      </c>
      <c r="AW26" s="105">
        <f t="shared" si="34"/>
        <v>48096.26910000002</v>
      </c>
    </row>
    <row r="27" spans="1:49" x14ac:dyDescent="0.25">
      <c r="A27" s="80" t="s">
        <v>77</v>
      </c>
      <c r="B27" s="4" t="s">
        <v>78</v>
      </c>
      <c r="C27" s="4">
        <v>61.45</v>
      </c>
      <c r="D27" s="4">
        <v>66.28</v>
      </c>
      <c r="E27" s="4">
        <v>23300</v>
      </c>
      <c r="F27" s="4">
        <v>29600</v>
      </c>
      <c r="G27" s="30">
        <f t="shared" si="0"/>
        <v>4.8299999999999983</v>
      </c>
      <c r="H27" s="30">
        <f t="shared" si="26"/>
        <v>66.31</v>
      </c>
      <c r="I27" s="30" t="str">
        <f t="shared" si="27"/>
        <v>I-5: 3</v>
      </c>
      <c r="J27" s="30">
        <f t="shared" ref="J27:M46" si="35">(($F27-$E27)/($F$6-$E$6)*(J$6-$E$6)+$E27)</f>
        <v>23930</v>
      </c>
      <c r="K27" s="30">
        <f t="shared" si="35"/>
        <v>25505</v>
      </c>
      <c r="L27" s="30">
        <f t="shared" si="35"/>
        <v>27080</v>
      </c>
      <c r="M27" s="30">
        <f t="shared" si="35"/>
        <v>28655</v>
      </c>
      <c r="N27" s="91">
        <f t="shared" si="3"/>
        <v>16272.400000000001</v>
      </c>
      <c r="O27" s="91">
        <f t="shared" si="4"/>
        <v>17343.400000000001</v>
      </c>
      <c r="P27" s="91">
        <f t="shared" si="5"/>
        <v>18414.400000000001</v>
      </c>
      <c r="Q27" s="91">
        <f t="shared" si="6"/>
        <v>19485.400000000001</v>
      </c>
      <c r="R27" s="91">
        <f t="shared" si="7"/>
        <v>325.44800000000004</v>
      </c>
      <c r="S27" s="91">
        <f t="shared" si="8"/>
        <v>2601.5100000000002</v>
      </c>
      <c r="T27" s="91">
        <f t="shared" si="9"/>
        <v>5524.3200000000006</v>
      </c>
      <c r="U27" s="91">
        <f t="shared" si="10"/>
        <v>10716.970000000001</v>
      </c>
      <c r="V27" s="91">
        <f t="shared" si="11"/>
        <v>471.57415199999991</v>
      </c>
      <c r="W27" s="91">
        <f t="shared" si="12"/>
        <v>3392.6291909999991</v>
      </c>
      <c r="X27" s="91">
        <f t="shared" si="13"/>
        <v>6136.9670879999985</v>
      </c>
      <c r="Y27" s="91">
        <f t="shared" si="14"/>
        <v>10352.593019999997</v>
      </c>
      <c r="Z27" s="91">
        <f t="shared" si="28"/>
        <v>98.244614999999968</v>
      </c>
      <c r="AA27" s="91">
        <f t="shared" si="15"/>
        <v>565.43819849999988</v>
      </c>
      <c r="AB27" s="91">
        <f t="shared" si="16"/>
        <v>852.35653999999988</v>
      </c>
      <c r="AC27" s="91">
        <f t="shared" si="17"/>
        <v>1232.4515499999998</v>
      </c>
      <c r="AD27" s="29">
        <f t="shared" si="29"/>
        <v>1</v>
      </c>
      <c r="AE27" s="29">
        <f t="shared" si="30"/>
        <v>4</v>
      </c>
      <c r="AF27" s="29">
        <f t="shared" si="31"/>
        <v>6</v>
      </c>
      <c r="AG27" s="29">
        <f t="shared" si="32"/>
        <v>9</v>
      </c>
      <c r="AH27" s="29">
        <f t="shared" si="19"/>
        <v>9</v>
      </c>
      <c r="AI27" s="29">
        <f t="shared" si="20"/>
        <v>26</v>
      </c>
      <c r="AJ27" s="29">
        <f t="shared" si="21"/>
        <v>36</v>
      </c>
      <c r="AK27" s="105">
        <f t="shared" si="22"/>
        <v>52</v>
      </c>
      <c r="AT27" s="300">
        <f t="shared" si="33"/>
        <v>1571.9138399999997</v>
      </c>
      <c r="AU27" s="29">
        <f t="shared" si="23"/>
        <v>12565.293299999996</v>
      </c>
      <c r="AV27" s="29">
        <f t="shared" si="24"/>
        <v>26682.465599999992</v>
      </c>
      <c r="AW27" s="105">
        <f t="shared" si="34"/>
        <v>51762.965099999987</v>
      </c>
    </row>
    <row r="28" spans="1:49" x14ac:dyDescent="0.25">
      <c r="A28" s="80" t="s">
        <v>77</v>
      </c>
      <c r="B28" s="4" t="s">
        <v>78</v>
      </c>
      <c r="C28" s="4">
        <v>66.28</v>
      </c>
      <c r="D28" s="4">
        <v>71.39</v>
      </c>
      <c r="E28" s="4">
        <v>21900</v>
      </c>
      <c r="F28" s="4">
        <v>22700</v>
      </c>
      <c r="G28" s="30">
        <f t="shared" si="0"/>
        <v>5.1099999999999994</v>
      </c>
      <c r="H28" s="30">
        <f t="shared" si="26"/>
        <v>71.42</v>
      </c>
      <c r="I28" s="30" t="str">
        <f t="shared" si="27"/>
        <v>I-5: 3</v>
      </c>
      <c r="J28" s="30">
        <f t="shared" si="35"/>
        <v>21980</v>
      </c>
      <c r="K28" s="30">
        <f t="shared" si="35"/>
        <v>22180</v>
      </c>
      <c r="L28" s="30">
        <f t="shared" si="35"/>
        <v>22380</v>
      </c>
      <c r="M28" s="30">
        <f t="shared" si="35"/>
        <v>22580</v>
      </c>
      <c r="N28" s="91">
        <f t="shared" si="3"/>
        <v>14946.400000000001</v>
      </c>
      <c r="O28" s="91">
        <f t="shared" si="4"/>
        <v>15082.400000000001</v>
      </c>
      <c r="P28" s="91">
        <f t="shared" si="5"/>
        <v>15218.400000000001</v>
      </c>
      <c r="Q28" s="91">
        <f t="shared" si="6"/>
        <v>15354.400000000001</v>
      </c>
      <c r="R28" s="91">
        <f t="shared" si="7"/>
        <v>298.92800000000005</v>
      </c>
      <c r="S28" s="91">
        <f t="shared" si="8"/>
        <v>2262.36</v>
      </c>
      <c r="T28" s="91">
        <f t="shared" si="9"/>
        <v>4565.5200000000004</v>
      </c>
      <c r="U28" s="91">
        <f t="shared" si="10"/>
        <v>8444.9200000000019</v>
      </c>
      <c r="V28" s="91">
        <f t="shared" si="11"/>
        <v>458.25662399999999</v>
      </c>
      <c r="W28" s="91">
        <f t="shared" si="12"/>
        <v>3121.3780919999999</v>
      </c>
      <c r="X28" s="91">
        <f t="shared" si="13"/>
        <v>5365.8556559999997</v>
      </c>
      <c r="Y28" s="91">
        <f t="shared" si="14"/>
        <v>8630.7082400000018</v>
      </c>
      <c r="Z28" s="91">
        <f t="shared" si="28"/>
        <v>95.470129999999983</v>
      </c>
      <c r="AA28" s="91">
        <f t="shared" si="15"/>
        <v>520.22968200000003</v>
      </c>
      <c r="AB28" s="91">
        <f t="shared" si="16"/>
        <v>745.25773000000004</v>
      </c>
      <c r="AC28" s="91">
        <f t="shared" si="17"/>
        <v>1027.465266666667</v>
      </c>
      <c r="AD28" s="29">
        <f t="shared" si="29"/>
        <v>1</v>
      </c>
      <c r="AE28" s="29">
        <f t="shared" si="30"/>
        <v>4</v>
      </c>
      <c r="AF28" s="29">
        <f t="shared" si="31"/>
        <v>5</v>
      </c>
      <c r="AG28" s="29">
        <f t="shared" si="32"/>
        <v>7</v>
      </c>
      <c r="AH28" s="29">
        <f t="shared" si="19"/>
        <v>9</v>
      </c>
      <c r="AI28" s="29">
        <f t="shared" si="20"/>
        <v>26</v>
      </c>
      <c r="AJ28" s="29">
        <f t="shared" si="21"/>
        <v>36</v>
      </c>
      <c r="AK28" s="105">
        <f t="shared" si="22"/>
        <v>52</v>
      </c>
      <c r="AT28" s="300">
        <f t="shared" si="33"/>
        <v>1527.5220800000002</v>
      </c>
      <c r="AU28" s="29">
        <f>S28*$G28</f>
        <v>11560.659599999999</v>
      </c>
      <c r="AV28" s="29">
        <f>T28*$G28</f>
        <v>23329.807199999999</v>
      </c>
      <c r="AW28" s="105">
        <f t="shared" ref="AW28:AW91" si="36">U28*$G28</f>
        <v>43153.541200000007</v>
      </c>
    </row>
    <row r="29" spans="1:49" x14ac:dyDescent="0.25">
      <c r="A29" s="80" t="s">
        <v>77</v>
      </c>
      <c r="B29" s="4" t="s">
        <v>78</v>
      </c>
      <c r="C29" s="4">
        <v>71.39</v>
      </c>
      <c r="D29" s="4">
        <v>75.83</v>
      </c>
      <c r="E29" s="4">
        <v>21400</v>
      </c>
      <c r="F29" s="4">
        <v>23100</v>
      </c>
      <c r="G29" s="30">
        <f t="shared" si="0"/>
        <v>4.4399999999999977</v>
      </c>
      <c r="H29" s="30">
        <f t="shared" si="26"/>
        <v>75.86</v>
      </c>
      <c r="I29" s="30" t="str">
        <f t="shared" si="27"/>
        <v>I-5: 3</v>
      </c>
      <c r="J29" s="30">
        <f t="shared" si="35"/>
        <v>21570</v>
      </c>
      <c r="K29" s="30">
        <f t="shared" si="35"/>
        <v>21995</v>
      </c>
      <c r="L29" s="30">
        <f t="shared" si="35"/>
        <v>22420</v>
      </c>
      <c r="M29" s="30">
        <f t="shared" si="35"/>
        <v>22845</v>
      </c>
      <c r="N29" s="91">
        <f t="shared" si="3"/>
        <v>14667.6</v>
      </c>
      <c r="O29" s="91">
        <f t="shared" si="4"/>
        <v>14956.6</v>
      </c>
      <c r="P29" s="91">
        <f t="shared" si="5"/>
        <v>15245.6</v>
      </c>
      <c r="Q29" s="91">
        <f t="shared" si="6"/>
        <v>15534.6</v>
      </c>
      <c r="R29" s="91">
        <f t="shared" si="7"/>
        <v>293.35200000000003</v>
      </c>
      <c r="S29" s="91">
        <f t="shared" si="8"/>
        <v>2243.4899999999998</v>
      </c>
      <c r="T29" s="91">
        <f t="shared" si="9"/>
        <v>4573.68</v>
      </c>
      <c r="U29" s="91">
        <f t="shared" si="10"/>
        <v>8544.0300000000007</v>
      </c>
      <c r="V29" s="91">
        <f t="shared" si="11"/>
        <v>390.74486399999978</v>
      </c>
      <c r="W29" s="91">
        <f t="shared" si="12"/>
        <v>2689.4958119999988</v>
      </c>
      <c r="X29" s="91">
        <f t="shared" si="13"/>
        <v>4670.642015999998</v>
      </c>
      <c r="Y29" s="91">
        <f t="shared" si="14"/>
        <v>7587.0986399999974</v>
      </c>
      <c r="Z29" s="91">
        <f t="shared" si="28"/>
        <v>81.405179999999945</v>
      </c>
      <c r="AA29" s="91">
        <f t="shared" si="15"/>
        <v>448.24930199999977</v>
      </c>
      <c r="AB29" s="91">
        <f t="shared" si="16"/>
        <v>648.70027999999979</v>
      </c>
      <c r="AC29" s="91">
        <f t="shared" si="17"/>
        <v>903.2260285714284</v>
      </c>
      <c r="AD29" s="29">
        <f t="shared" si="29"/>
        <v>1</v>
      </c>
      <c r="AE29" s="29">
        <f t="shared" si="30"/>
        <v>3</v>
      </c>
      <c r="AF29" s="29">
        <f t="shared" si="31"/>
        <v>5</v>
      </c>
      <c r="AG29" s="29">
        <f t="shared" si="32"/>
        <v>7</v>
      </c>
      <c r="AH29" s="29">
        <f t="shared" si="19"/>
        <v>9</v>
      </c>
      <c r="AI29" s="29">
        <f t="shared" si="20"/>
        <v>26</v>
      </c>
      <c r="AJ29" s="29">
        <f t="shared" si="21"/>
        <v>36</v>
      </c>
      <c r="AK29" s="105">
        <f t="shared" si="22"/>
        <v>52</v>
      </c>
      <c r="AT29" s="300">
        <f t="shared" ref="AT29:AW92" si="37">R29*$G29</f>
        <v>1302.4828799999996</v>
      </c>
      <c r="AU29" s="29">
        <f t="shared" si="37"/>
        <v>9961.0955999999933</v>
      </c>
      <c r="AV29" s="29">
        <f t="shared" si="37"/>
        <v>20307.139199999991</v>
      </c>
      <c r="AW29" s="105">
        <f t="shared" si="36"/>
        <v>37935.493199999983</v>
      </c>
    </row>
    <row r="30" spans="1:49" x14ac:dyDescent="0.25">
      <c r="A30" s="80" t="s">
        <v>77</v>
      </c>
      <c r="B30" s="4" t="s">
        <v>78</v>
      </c>
      <c r="C30" s="4">
        <v>75.83</v>
      </c>
      <c r="D30" s="4">
        <v>76.599999999999994</v>
      </c>
      <c r="E30" s="4">
        <v>20400</v>
      </c>
      <c r="F30" s="4">
        <v>22200</v>
      </c>
      <c r="G30" s="30">
        <f t="shared" si="0"/>
        <v>0.76999999999999602</v>
      </c>
      <c r="H30" s="30">
        <f t="shared" si="26"/>
        <v>76.63</v>
      </c>
      <c r="I30" s="30" t="str">
        <f t="shared" si="27"/>
        <v>I-5: 3</v>
      </c>
      <c r="J30" s="30">
        <f t="shared" si="35"/>
        <v>20580</v>
      </c>
      <c r="K30" s="30">
        <f t="shared" si="35"/>
        <v>21030</v>
      </c>
      <c r="L30" s="30">
        <f t="shared" si="35"/>
        <v>21480</v>
      </c>
      <c r="M30" s="30">
        <f t="shared" si="35"/>
        <v>21930</v>
      </c>
      <c r="N30" s="91">
        <f t="shared" si="3"/>
        <v>13994.400000000001</v>
      </c>
      <c r="O30" s="91">
        <f t="shared" si="4"/>
        <v>14300.400000000001</v>
      </c>
      <c r="P30" s="91">
        <f t="shared" si="5"/>
        <v>14606.400000000001</v>
      </c>
      <c r="Q30" s="91">
        <f t="shared" si="6"/>
        <v>14912.400000000001</v>
      </c>
      <c r="R30" s="91">
        <f t="shared" si="7"/>
        <v>279.88800000000003</v>
      </c>
      <c r="S30" s="91">
        <f t="shared" si="8"/>
        <v>2145.06</v>
      </c>
      <c r="T30" s="91">
        <f t="shared" si="9"/>
        <v>4381.92</v>
      </c>
      <c r="U30" s="91">
        <f t="shared" si="10"/>
        <v>8201.8200000000015</v>
      </c>
      <c r="V30" s="91">
        <f t="shared" si="11"/>
        <v>64.654127999999673</v>
      </c>
      <c r="W30" s="91">
        <f t="shared" si="12"/>
        <v>445.95797399999771</v>
      </c>
      <c r="X30" s="91">
        <f t="shared" si="13"/>
        <v>776.03803199999606</v>
      </c>
      <c r="Y30" s="91">
        <f t="shared" si="14"/>
        <v>1263.0802799999938</v>
      </c>
      <c r="Z30" s="91">
        <f t="shared" si="28"/>
        <v>13.46960999999993</v>
      </c>
      <c r="AA30" s="91">
        <f t="shared" si="15"/>
        <v>74.326328999999618</v>
      </c>
      <c r="AB30" s="91">
        <f t="shared" si="16"/>
        <v>107.78305999999947</v>
      </c>
      <c r="AC30" s="91">
        <f t="shared" si="17"/>
        <v>150.36669999999927</v>
      </c>
      <c r="AD30" s="29">
        <f t="shared" si="29"/>
        <v>0</v>
      </c>
      <c r="AE30" s="29">
        <f t="shared" si="30"/>
        <v>1</v>
      </c>
      <c r="AF30" s="29">
        <f t="shared" si="31"/>
        <v>1</v>
      </c>
      <c r="AG30" s="29">
        <f t="shared" si="32"/>
        <v>2</v>
      </c>
      <c r="AH30" s="29">
        <f t="shared" si="19"/>
        <v>9</v>
      </c>
      <c r="AI30" s="29">
        <f t="shared" si="20"/>
        <v>26</v>
      </c>
      <c r="AJ30" s="29">
        <f t="shared" si="21"/>
        <v>36</v>
      </c>
      <c r="AK30" s="105">
        <f t="shared" si="22"/>
        <v>52</v>
      </c>
      <c r="AT30" s="300">
        <f t="shared" si="37"/>
        <v>215.51375999999891</v>
      </c>
      <c r="AU30" s="29">
        <f t="shared" si="37"/>
        <v>1651.6961999999914</v>
      </c>
      <c r="AV30" s="29">
        <f t="shared" si="37"/>
        <v>3374.0783999999826</v>
      </c>
      <c r="AW30" s="105">
        <f t="shared" si="36"/>
        <v>6315.4013999999688</v>
      </c>
    </row>
    <row r="31" spans="1:49" x14ac:dyDescent="0.25">
      <c r="A31" s="80" t="s">
        <v>77</v>
      </c>
      <c r="B31" s="4" t="s">
        <v>78</v>
      </c>
      <c r="C31" s="4">
        <v>76.599999999999994</v>
      </c>
      <c r="D31" s="4">
        <v>78.459999999999994</v>
      </c>
      <c r="E31" s="4">
        <v>20900</v>
      </c>
      <c r="F31" s="4">
        <v>22500</v>
      </c>
      <c r="G31" s="30">
        <f t="shared" si="0"/>
        <v>1.8599999999999994</v>
      </c>
      <c r="H31" s="30">
        <f t="shared" si="26"/>
        <v>78.489999999999995</v>
      </c>
      <c r="I31" s="30" t="str">
        <f t="shared" si="27"/>
        <v>I-5: 3</v>
      </c>
      <c r="J31" s="30">
        <f t="shared" si="35"/>
        <v>21060</v>
      </c>
      <c r="K31" s="30">
        <f t="shared" si="35"/>
        <v>21460</v>
      </c>
      <c r="L31" s="30">
        <f t="shared" si="35"/>
        <v>21860</v>
      </c>
      <c r="M31" s="30">
        <f t="shared" si="35"/>
        <v>22260</v>
      </c>
      <c r="N31" s="91">
        <f t="shared" si="3"/>
        <v>14320.800000000001</v>
      </c>
      <c r="O31" s="91">
        <f t="shared" si="4"/>
        <v>14592.800000000001</v>
      </c>
      <c r="P31" s="91">
        <f t="shared" si="5"/>
        <v>14864.800000000001</v>
      </c>
      <c r="Q31" s="91">
        <f t="shared" si="6"/>
        <v>15136.800000000001</v>
      </c>
      <c r="R31" s="91">
        <f t="shared" si="7"/>
        <v>286.41600000000005</v>
      </c>
      <c r="S31" s="91">
        <f t="shared" si="8"/>
        <v>2188.92</v>
      </c>
      <c r="T31" s="91">
        <f t="shared" si="9"/>
        <v>4459.4400000000005</v>
      </c>
      <c r="U31" s="91">
        <f t="shared" si="10"/>
        <v>8325.2400000000016</v>
      </c>
      <c r="V31" s="91">
        <f t="shared" si="11"/>
        <v>159.82012799999998</v>
      </c>
      <c r="W31" s="91">
        <f t="shared" si="12"/>
        <v>1099.2756239999997</v>
      </c>
      <c r="X31" s="91">
        <f t="shared" si="13"/>
        <v>1907.7484319999999</v>
      </c>
      <c r="Y31" s="91">
        <f t="shared" si="14"/>
        <v>3096.9892799999998</v>
      </c>
      <c r="Z31" s="91">
        <f t="shared" si="28"/>
        <v>33.29585999999999</v>
      </c>
      <c r="AA31" s="91">
        <f t="shared" si="15"/>
        <v>183.21260399999994</v>
      </c>
      <c r="AB31" s="91">
        <f t="shared" si="16"/>
        <v>264.96505999999999</v>
      </c>
      <c r="AC31" s="91">
        <f t="shared" si="17"/>
        <v>368.68920000000003</v>
      </c>
      <c r="AD31" s="29">
        <f t="shared" si="29"/>
        <v>1</v>
      </c>
      <c r="AE31" s="29">
        <f t="shared" si="30"/>
        <v>2</v>
      </c>
      <c r="AF31" s="29">
        <f t="shared" si="31"/>
        <v>2</v>
      </c>
      <c r="AG31" s="29">
        <f t="shared" si="32"/>
        <v>3</v>
      </c>
      <c r="AH31" s="29">
        <f t="shared" si="19"/>
        <v>9</v>
      </c>
      <c r="AI31" s="29">
        <f t="shared" si="20"/>
        <v>26</v>
      </c>
      <c r="AJ31" s="29">
        <f t="shared" si="21"/>
        <v>36</v>
      </c>
      <c r="AK31" s="105">
        <f t="shared" si="22"/>
        <v>52</v>
      </c>
      <c r="AT31" s="300">
        <f t="shared" si="37"/>
        <v>532.73375999999996</v>
      </c>
      <c r="AU31" s="29">
        <f t="shared" si="37"/>
        <v>4071.3911999999991</v>
      </c>
      <c r="AV31" s="29">
        <f t="shared" si="37"/>
        <v>8294.5583999999981</v>
      </c>
      <c r="AW31" s="105">
        <f t="shared" si="36"/>
        <v>15484.946399999999</v>
      </c>
    </row>
    <row r="32" spans="1:49" x14ac:dyDescent="0.25">
      <c r="A32" s="80" t="s">
        <v>77</v>
      </c>
      <c r="B32" s="4" t="s">
        <v>78</v>
      </c>
      <c r="C32" s="4">
        <v>78.459999999999994</v>
      </c>
      <c r="D32" s="4">
        <v>80.8</v>
      </c>
      <c r="E32" s="4">
        <v>21000</v>
      </c>
      <c r="F32" s="4">
        <v>21800</v>
      </c>
      <c r="G32" s="30">
        <f t="shared" si="0"/>
        <v>2.3400000000000034</v>
      </c>
      <c r="H32" s="30">
        <f t="shared" si="26"/>
        <v>80.83</v>
      </c>
      <c r="I32" s="30" t="str">
        <f t="shared" si="27"/>
        <v>I-5: 3</v>
      </c>
      <c r="J32" s="30">
        <f t="shared" si="35"/>
        <v>21080</v>
      </c>
      <c r="K32" s="30">
        <f t="shared" si="35"/>
        <v>21280</v>
      </c>
      <c r="L32" s="30">
        <f t="shared" si="35"/>
        <v>21480</v>
      </c>
      <c r="M32" s="30">
        <f t="shared" si="35"/>
        <v>21680</v>
      </c>
      <c r="N32" s="91">
        <f t="shared" si="3"/>
        <v>14334.400000000001</v>
      </c>
      <c r="O32" s="91">
        <f t="shared" si="4"/>
        <v>14470.400000000001</v>
      </c>
      <c r="P32" s="91">
        <f t="shared" si="5"/>
        <v>14606.400000000001</v>
      </c>
      <c r="Q32" s="91">
        <f t="shared" si="6"/>
        <v>14742.400000000001</v>
      </c>
      <c r="R32" s="91">
        <f t="shared" si="7"/>
        <v>286.68800000000005</v>
      </c>
      <c r="S32" s="91">
        <f t="shared" si="8"/>
        <v>2170.56</v>
      </c>
      <c r="T32" s="91">
        <f t="shared" si="9"/>
        <v>4381.92</v>
      </c>
      <c r="U32" s="91">
        <f t="shared" si="10"/>
        <v>8108.3200000000015</v>
      </c>
      <c r="V32" s="91">
        <f t="shared" si="11"/>
        <v>201.25497600000031</v>
      </c>
      <c r="W32" s="91">
        <f t="shared" si="12"/>
        <v>1371.359808000002</v>
      </c>
      <c r="X32" s="91">
        <f t="shared" si="13"/>
        <v>2358.3493440000038</v>
      </c>
      <c r="Y32" s="91">
        <f t="shared" si="14"/>
        <v>3794.6937600000065</v>
      </c>
      <c r="Z32" s="91">
        <f t="shared" si="28"/>
        <v>41.928120000000057</v>
      </c>
      <c r="AA32" s="91">
        <f t="shared" si="15"/>
        <v>228.55996800000034</v>
      </c>
      <c r="AB32" s="91">
        <f t="shared" si="16"/>
        <v>327.54852000000056</v>
      </c>
      <c r="AC32" s="91">
        <f t="shared" si="17"/>
        <v>451.74925714285797</v>
      </c>
      <c r="AD32" s="29">
        <f t="shared" si="29"/>
        <v>1</v>
      </c>
      <c r="AE32" s="29">
        <f t="shared" si="30"/>
        <v>2</v>
      </c>
      <c r="AF32" s="29">
        <f t="shared" si="31"/>
        <v>3</v>
      </c>
      <c r="AG32" s="29">
        <f t="shared" si="32"/>
        <v>4</v>
      </c>
      <c r="AH32" s="29">
        <f t="shared" si="19"/>
        <v>9</v>
      </c>
      <c r="AI32" s="29">
        <f t="shared" si="20"/>
        <v>26</v>
      </c>
      <c r="AJ32" s="29">
        <f t="shared" si="21"/>
        <v>36</v>
      </c>
      <c r="AK32" s="105">
        <f t="shared" si="22"/>
        <v>52</v>
      </c>
      <c r="AT32" s="300">
        <f t="shared" si="37"/>
        <v>670.84992000000113</v>
      </c>
      <c r="AU32" s="29">
        <f t="shared" si="37"/>
        <v>5079.1104000000068</v>
      </c>
      <c r="AV32" s="29">
        <f t="shared" si="37"/>
        <v>10253.692800000015</v>
      </c>
      <c r="AW32" s="105">
        <f t="shared" si="36"/>
        <v>18973.468800000031</v>
      </c>
    </row>
    <row r="33" spans="1:49" x14ac:dyDescent="0.25">
      <c r="A33" s="80" t="s">
        <v>77</v>
      </c>
      <c r="B33" s="4" t="s">
        <v>78</v>
      </c>
      <c r="C33" s="4">
        <v>80.8</v>
      </c>
      <c r="D33" s="4">
        <v>80.959999999999994</v>
      </c>
      <c r="E33" s="4">
        <v>21100</v>
      </c>
      <c r="F33" s="4">
        <v>22300</v>
      </c>
      <c r="G33" s="30">
        <f t="shared" si="0"/>
        <v>0.15999999999999659</v>
      </c>
      <c r="H33" s="30">
        <f t="shared" si="26"/>
        <v>80.989999999999995</v>
      </c>
      <c r="I33" s="30" t="str">
        <f t="shared" si="27"/>
        <v>I-5: 3</v>
      </c>
      <c r="J33" s="30">
        <f t="shared" si="35"/>
        <v>21220</v>
      </c>
      <c r="K33" s="30">
        <f t="shared" si="35"/>
        <v>21520</v>
      </c>
      <c r="L33" s="30">
        <f t="shared" si="35"/>
        <v>21820</v>
      </c>
      <c r="M33" s="30">
        <f t="shared" si="35"/>
        <v>22120</v>
      </c>
      <c r="N33" s="91">
        <f t="shared" si="3"/>
        <v>14429.6</v>
      </c>
      <c r="O33" s="91">
        <f t="shared" si="4"/>
        <v>14633.6</v>
      </c>
      <c r="P33" s="91">
        <f t="shared" si="5"/>
        <v>14837.6</v>
      </c>
      <c r="Q33" s="91">
        <f t="shared" si="6"/>
        <v>15041.6</v>
      </c>
      <c r="R33" s="91">
        <f t="shared" si="7"/>
        <v>288.59200000000004</v>
      </c>
      <c r="S33" s="91">
        <f t="shared" si="8"/>
        <v>2195.04</v>
      </c>
      <c r="T33" s="91">
        <f t="shared" si="9"/>
        <v>4451.28</v>
      </c>
      <c r="U33" s="91">
        <f t="shared" si="10"/>
        <v>8272.880000000001</v>
      </c>
      <c r="V33" s="91">
        <f t="shared" si="11"/>
        <v>13.852415999999705</v>
      </c>
      <c r="W33" s="91">
        <f t="shared" si="12"/>
        <v>94.82572799999798</v>
      </c>
      <c r="X33" s="91">
        <f t="shared" si="13"/>
        <v>163.80710399999651</v>
      </c>
      <c r="Y33" s="91">
        <f t="shared" si="14"/>
        <v>264.73215999999439</v>
      </c>
      <c r="Z33" s="91">
        <f t="shared" si="28"/>
        <v>2.8859199999999383</v>
      </c>
      <c r="AA33" s="91">
        <f t="shared" si="15"/>
        <v>15.804287999999664</v>
      </c>
      <c r="AB33" s="91">
        <f t="shared" si="16"/>
        <v>22.750986666666186</v>
      </c>
      <c r="AC33" s="91">
        <f t="shared" si="17"/>
        <v>31.515733333332673</v>
      </c>
      <c r="AD33" s="29">
        <f t="shared" si="29"/>
        <v>0</v>
      </c>
      <c r="AE33" s="29">
        <f t="shared" si="30"/>
        <v>0</v>
      </c>
      <c r="AF33" s="29">
        <f t="shared" si="31"/>
        <v>0</v>
      </c>
      <c r="AG33" s="29">
        <f t="shared" si="32"/>
        <v>1</v>
      </c>
      <c r="AH33" s="29">
        <f t="shared" si="19"/>
        <v>9</v>
      </c>
      <c r="AI33" s="29">
        <f t="shared" si="20"/>
        <v>26</v>
      </c>
      <c r="AJ33" s="29">
        <f t="shared" si="21"/>
        <v>36</v>
      </c>
      <c r="AK33" s="105">
        <f t="shared" si="22"/>
        <v>52</v>
      </c>
      <c r="AT33" s="300">
        <f t="shared" si="37"/>
        <v>46.17471999999902</v>
      </c>
      <c r="AU33" s="29">
        <f t="shared" si="37"/>
        <v>351.20639999999253</v>
      </c>
      <c r="AV33" s="29">
        <f t="shared" si="37"/>
        <v>712.20479999998474</v>
      </c>
      <c r="AW33" s="105">
        <f t="shared" si="36"/>
        <v>1323.6607999999719</v>
      </c>
    </row>
    <row r="34" spans="1:49" x14ac:dyDescent="0.25">
      <c r="A34" s="80" t="s">
        <v>77</v>
      </c>
      <c r="B34" s="4" t="s">
        <v>78</v>
      </c>
      <c r="C34" s="4">
        <v>81</v>
      </c>
      <c r="D34" s="4">
        <v>83.29</v>
      </c>
      <c r="E34" s="4">
        <v>21100</v>
      </c>
      <c r="F34" s="4">
        <v>22300</v>
      </c>
      <c r="G34" s="30">
        <f t="shared" si="0"/>
        <v>2.2900000000000063</v>
      </c>
      <c r="H34" s="30">
        <f t="shared" si="26"/>
        <v>83.28</v>
      </c>
      <c r="I34" s="30" t="str">
        <f t="shared" si="27"/>
        <v>I-5: 3</v>
      </c>
      <c r="J34" s="30">
        <f t="shared" si="35"/>
        <v>21220</v>
      </c>
      <c r="K34" s="30">
        <f t="shared" si="35"/>
        <v>21520</v>
      </c>
      <c r="L34" s="30">
        <f t="shared" si="35"/>
        <v>21820</v>
      </c>
      <c r="M34" s="30">
        <f t="shared" si="35"/>
        <v>22120</v>
      </c>
      <c r="N34" s="91">
        <f t="shared" si="3"/>
        <v>14429.6</v>
      </c>
      <c r="O34" s="91">
        <f t="shared" si="4"/>
        <v>14633.6</v>
      </c>
      <c r="P34" s="91">
        <f t="shared" si="5"/>
        <v>14837.6</v>
      </c>
      <c r="Q34" s="91">
        <f t="shared" si="6"/>
        <v>15041.6</v>
      </c>
      <c r="R34" s="91">
        <f t="shared" si="7"/>
        <v>288.59200000000004</v>
      </c>
      <c r="S34" s="91">
        <f t="shared" si="8"/>
        <v>2195.04</v>
      </c>
      <c r="T34" s="91">
        <f t="shared" si="9"/>
        <v>4451.28</v>
      </c>
      <c r="U34" s="91">
        <f t="shared" si="10"/>
        <v>8272.880000000001</v>
      </c>
      <c r="V34" s="91">
        <f t="shared" si="11"/>
        <v>198.26270400000055</v>
      </c>
      <c r="W34" s="91">
        <f t="shared" si="12"/>
        <v>1357.1932320000037</v>
      </c>
      <c r="X34" s="91">
        <f t="shared" si="13"/>
        <v>2344.4891760000064</v>
      </c>
      <c r="Y34" s="91">
        <f t="shared" si="14"/>
        <v>3788.9790400000111</v>
      </c>
      <c r="Z34" s="91">
        <f t="shared" si="28"/>
        <v>41.304730000000106</v>
      </c>
      <c r="AA34" s="91">
        <f t="shared" si="15"/>
        <v>226.19887200000062</v>
      </c>
      <c r="AB34" s="91">
        <f t="shared" si="16"/>
        <v>325.62349666666756</v>
      </c>
      <c r="AC34" s="91">
        <f t="shared" si="17"/>
        <v>451.06893333333471</v>
      </c>
      <c r="AD34" s="29">
        <f t="shared" si="29"/>
        <v>1</v>
      </c>
      <c r="AE34" s="29">
        <f t="shared" si="30"/>
        <v>2</v>
      </c>
      <c r="AF34" s="29">
        <f t="shared" si="31"/>
        <v>3</v>
      </c>
      <c r="AG34" s="29">
        <f t="shared" si="32"/>
        <v>4</v>
      </c>
      <c r="AH34" s="29">
        <f t="shared" si="19"/>
        <v>9</v>
      </c>
      <c r="AI34" s="29">
        <f t="shared" si="20"/>
        <v>26</v>
      </c>
      <c r="AJ34" s="29">
        <f t="shared" si="21"/>
        <v>36</v>
      </c>
      <c r="AK34" s="105">
        <f t="shared" si="22"/>
        <v>52</v>
      </c>
      <c r="AT34" s="300">
        <f t="shared" si="37"/>
        <v>660.87568000000192</v>
      </c>
      <c r="AU34" s="29">
        <f t="shared" si="37"/>
        <v>5026.6416000000136</v>
      </c>
      <c r="AV34" s="29">
        <f t="shared" si="37"/>
        <v>10193.431200000026</v>
      </c>
      <c r="AW34" s="105">
        <f t="shared" si="36"/>
        <v>18944.895200000054</v>
      </c>
    </row>
    <row r="35" spans="1:49" x14ac:dyDescent="0.25">
      <c r="A35" s="80" t="s">
        <v>77</v>
      </c>
      <c r="B35" s="4" t="s">
        <v>78</v>
      </c>
      <c r="C35" s="4">
        <v>83.29</v>
      </c>
      <c r="D35" s="4">
        <v>86.14</v>
      </c>
      <c r="E35" s="4">
        <v>20600</v>
      </c>
      <c r="F35" s="4">
        <v>21800</v>
      </c>
      <c r="G35" s="30">
        <f t="shared" si="0"/>
        <v>2.8499999999999943</v>
      </c>
      <c r="H35" s="30">
        <f t="shared" si="26"/>
        <v>86.13</v>
      </c>
      <c r="I35" s="30" t="str">
        <f t="shared" si="27"/>
        <v>I-5: 3</v>
      </c>
      <c r="J35" s="30">
        <f t="shared" si="35"/>
        <v>20720</v>
      </c>
      <c r="K35" s="30">
        <f t="shared" si="35"/>
        <v>21020</v>
      </c>
      <c r="L35" s="30">
        <f t="shared" si="35"/>
        <v>21320</v>
      </c>
      <c r="M35" s="30">
        <f t="shared" si="35"/>
        <v>21620</v>
      </c>
      <c r="N35" s="91">
        <f t="shared" si="3"/>
        <v>14089.6</v>
      </c>
      <c r="O35" s="91">
        <f t="shared" si="4"/>
        <v>14293.6</v>
      </c>
      <c r="P35" s="91">
        <f t="shared" si="5"/>
        <v>14497.6</v>
      </c>
      <c r="Q35" s="91">
        <f t="shared" si="6"/>
        <v>14701.6</v>
      </c>
      <c r="R35" s="91">
        <f t="shared" si="7"/>
        <v>281.79200000000003</v>
      </c>
      <c r="S35" s="91">
        <f t="shared" si="8"/>
        <v>2144.04</v>
      </c>
      <c r="T35" s="91">
        <f t="shared" si="9"/>
        <v>4349.28</v>
      </c>
      <c r="U35" s="91">
        <f t="shared" si="10"/>
        <v>8085.880000000001</v>
      </c>
      <c r="V35" s="91">
        <f t="shared" si="11"/>
        <v>240.93215999999956</v>
      </c>
      <c r="W35" s="91">
        <f t="shared" si="12"/>
        <v>1649.8387799999969</v>
      </c>
      <c r="X35" s="91">
        <f t="shared" si="13"/>
        <v>2850.9530399999944</v>
      </c>
      <c r="Y35" s="91">
        <f t="shared" si="14"/>
        <v>4608.9515999999921</v>
      </c>
      <c r="Z35" s="91">
        <f t="shared" si="28"/>
        <v>50.194199999999903</v>
      </c>
      <c r="AA35" s="91">
        <f t="shared" si="15"/>
        <v>274.97312999999946</v>
      </c>
      <c r="AB35" s="91">
        <f t="shared" si="16"/>
        <v>395.96569999999929</v>
      </c>
      <c r="AC35" s="91">
        <f t="shared" si="17"/>
        <v>548.68471428571343</v>
      </c>
      <c r="AD35" s="29">
        <f t="shared" si="29"/>
        <v>1</v>
      </c>
      <c r="AE35" s="29">
        <f t="shared" si="30"/>
        <v>2</v>
      </c>
      <c r="AF35" s="29">
        <f t="shared" si="31"/>
        <v>3</v>
      </c>
      <c r="AG35" s="29">
        <f t="shared" si="32"/>
        <v>4</v>
      </c>
      <c r="AH35" s="29">
        <f t="shared" si="19"/>
        <v>9</v>
      </c>
      <c r="AI35" s="29">
        <f t="shared" si="20"/>
        <v>26</v>
      </c>
      <c r="AJ35" s="29">
        <f t="shared" si="21"/>
        <v>36</v>
      </c>
      <c r="AK35" s="105">
        <f t="shared" si="22"/>
        <v>52</v>
      </c>
      <c r="AT35" s="300">
        <f t="shared" si="37"/>
        <v>803.10719999999844</v>
      </c>
      <c r="AU35" s="29">
        <f t="shared" si="37"/>
        <v>6110.5139999999874</v>
      </c>
      <c r="AV35" s="29">
        <f t="shared" si="37"/>
        <v>12395.447999999975</v>
      </c>
      <c r="AW35" s="105">
        <f t="shared" si="36"/>
        <v>23044.757999999958</v>
      </c>
    </row>
    <row r="36" spans="1:49" x14ac:dyDescent="0.25">
      <c r="A36" s="80" t="s">
        <v>77</v>
      </c>
      <c r="B36" s="4" t="s">
        <v>78</v>
      </c>
      <c r="C36" s="4">
        <v>86.14</v>
      </c>
      <c r="D36" s="4">
        <v>88.12</v>
      </c>
      <c r="E36" s="4">
        <v>20900</v>
      </c>
      <c r="F36" s="4">
        <v>22400</v>
      </c>
      <c r="G36" s="30">
        <f t="shared" si="0"/>
        <v>1.980000000000004</v>
      </c>
      <c r="H36" s="30">
        <f t="shared" si="26"/>
        <v>88.11</v>
      </c>
      <c r="I36" s="30" t="str">
        <f t="shared" si="27"/>
        <v>I-5: 3</v>
      </c>
      <c r="J36" s="30">
        <f t="shared" si="35"/>
        <v>21050</v>
      </c>
      <c r="K36" s="30">
        <f t="shared" si="35"/>
        <v>21425</v>
      </c>
      <c r="L36" s="30">
        <f t="shared" si="35"/>
        <v>21800</v>
      </c>
      <c r="M36" s="30">
        <f t="shared" si="35"/>
        <v>22175</v>
      </c>
      <c r="N36" s="91">
        <f t="shared" si="3"/>
        <v>14314.000000000002</v>
      </c>
      <c r="O36" s="91">
        <f t="shared" si="4"/>
        <v>14569.000000000002</v>
      </c>
      <c r="P36" s="91">
        <f t="shared" si="5"/>
        <v>14824.000000000002</v>
      </c>
      <c r="Q36" s="91">
        <f t="shared" si="6"/>
        <v>15079.000000000002</v>
      </c>
      <c r="R36" s="91">
        <f t="shared" si="7"/>
        <v>286.28000000000003</v>
      </c>
      <c r="S36" s="91">
        <f t="shared" si="8"/>
        <v>2185.3500000000004</v>
      </c>
      <c r="T36" s="91">
        <f t="shared" si="9"/>
        <v>4447.2000000000007</v>
      </c>
      <c r="U36" s="91">
        <f t="shared" si="10"/>
        <v>8293.4500000000025</v>
      </c>
      <c r="V36" s="91">
        <f t="shared" si="11"/>
        <v>170.05032000000034</v>
      </c>
      <c r="W36" s="91">
        <f t="shared" si="12"/>
        <v>1168.2881100000025</v>
      </c>
      <c r="X36" s="91">
        <f t="shared" si="13"/>
        <v>2025.2548800000045</v>
      </c>
      <c r="Y36" s="91">
        <f t="shared" si="14"/>
        <v>3284.2062000000078</v>
      </c>
      <c r="Z36" s="91">
        <f t="shared" si="28"/>
        <v>35.427150000000069</v>
      </c>
      <c r="AA36" s="91">
        <f t="shared" si="15"/>
        <v>194.7146850000004</v>
      </c>
      <c r="AB36" s="91">
        <f t="shared" si="16"/>
        <v>281.28540000000066</v>
      </c>
      <c r="AC36" s="91">
        <f t="shared" si="17"/>
        <v>390.97692857142954</v>
      </c>
      <c r="AD36" s="29">
        <f t="shared" si="29"/>
        <v>1</v>
      </c>
      <c r="AE36" s="29">
        <f t="shared" si="30"/>
        <v>2</v>
      </c>
      <c r="AF36" s="29">
        <f t="shared" si="31"/>
        <v>2</v>
      </c>
      <c r="AG36" s="29">
        <f t="shared" si="32"/>
        <v>3</v>
      </c>
      <c r="AH36" s="29">
        <f t="shared" si="19"/>
        <v>9</v>
      </c>
      <c r="AI36" s="29">
        <f t="shared" si="20"/>
        <v>26</v>
      </c>
      <c r="AJ36" s="29">
        <f t="shared" si="21"/>
        <v>36</v>
      </c>
      <c r="AK36" s="105">
        <f t="shared" si="22"/>
        <v>52</v>
      </c>
      <c r="AT36" s="300">
        <f t="shared" si="37"/>
        <v>566.83440000000121</v>
      </c>
      <c r="AU36" s="29">
        <f t="shared" si="37"/>
        <v>4326.9930000000095</v>
      </c>
      <c r="AV36" s="29">
        <f t="shared" si="37"/>
        <v>8805.4560000000183</v>
      </c>
      <c r="AW36" s="105">
        <f t="shared" si="36"/>
        <v>16421.031000000039</v>
      </c>
    </row>
    <row r="37" spans="1:49" x14ac:dyDescent="0.25">
      <c r="A37" s="80" t="s">
        <v>77</v>
      </c>
      <c r="B37" s="4" t="s">
        <v>78</v>
      </c>
      <c r="C37" s="4">
        <v>88.12</v>
      </c>
      <c r="D37" s="4">
        <v>95.82</v>
      </c>
      <c r="E37" s="4">
        <v>21000</v>
      </c>
      <c r="F37" s="4">
        <v>22800</v>
      </c>
      <c r="G37" s="30">
        <f t="shared" si="0"/>
        <v>7.6999999999999886</v>
      </c>
      <c r="H37" s="30">
        <f t="shared" si="26"/>
        <v>95.809999999999988</v>
      </c>
      <c r="I37" s="30" t="str">
        <f t="shared" si="27"/>
        <v>I-5: 4</v>
      </c>
      <c r="J37" s="30">
        <f t="shared" si="35"/>
        <v>21180</v>
      </c>
      <c r="K37" s="30">
        <f t="shared" si="35"/>
        <v>21630</v>
      </c>
      <c r="L37" s="30">
        <f t="shared" si="35"/>
        <v>22080</v>
      </c>
      <c r="M37" s="30">
        <f t="shared" si="35"/>
        <v>22530</v>
      </c>
      <c r="N37" s="91">
        <f t="shared" si="3"/>
        <v>14402.400000000001</v>
      </c>
      <c r="O37" s="91">
        <f t="shared" si="4"/>
        <v>14708.400000000001</v>
      </c>
      <c r="P37" s="91">
        <f t="shared" si="5"/>
        <v>15014.400000000001</v>
      </c>
      <c r="Q37" s="91">
        <f t="shared" si="6"/>
        <v>15320.400000000001</v>
      </c>
      <c r="R37" s="91">
        <f t="shared" si="7"/>
        <v>288.04800000000006</v>
      </c>
      <c r="S37" s="91">
        <f t="shared" si="8"/>
        <v>2206.2600000000002</v>
      </c>
      <c r="T37" s="91">
        <f t="shared" si="9"/>
        <v>4504.3200000000006</v>
      </c>
      <c r="U37" s="91">
        <f t="shared" si="10"/>
        <v>8426.2200000000012</v>
      </c>
      <c r="V37" s="91">
        <f t="shared" si="11"/>
        <v>665.39087999999913</v>
      </c>
      <c r="W37" s="91">
        <f t="shared" si="12"/>
        <v>4586.8145399999939</v>
      </c>
      <c r="X37" s="91">
        <f t="shared" si="13"/>
        <v>7977.1507199999905</v>
      </c>
      <c r="Y37" s="91">
        <f t="shared" si="14"/>
        <v>12976.378799999984</v>
      </c>
      <c r="Z37" s="91">
        <f t="shared" si="28"/>
        <v>138.62309999999979</v>
      </c>
      <c r="AA37" s="91">
        <f t="shared" si="15"/>
        <v>764.46908999999903</v>
      </c>
      <c r="AB37" s="91">
        <f t="shared" si="16"/>
        <v>1107.9375999999988</v>
      </c>
      <c r="AC37" s="91">
        <f t="shared" si="17"/>
        <v>1544.8069999999984</v>
      </c>
      <c r="AD37" s="29">
        <f t="shared" si="29"/>
        <v>1</v>
      </c>
      <c r="AE37" s="29">
        <f t="shared" si="30"/>
        <v>6</v>
      </c>
      <c r="AF37" s="29">
        <f t="shared" si="31"/>
        <v>8</v>
      </c>
      <c r="AG37" s="29">
        <f t="shared" si="32"/>
        <v>11</v>
      </c>
      <c r="AH37" s="29">
        <f t="shared" si="19"/>
        <v>9</v>
      </c>
      <c r="AI37" s="29">
        <f t="shared" si="20"/>
        <v>31</v>
      </c>
      <c r="AJ37" s="29">
        <f t="shared" si="21"/>
        <v>42</v>
      </c>
      <c r="AK37" s="105">
        <f t="shared" si="22"/>
        <v>54</v>
      </c>
      <c r="AT37" s="300">
        <f t="shared" si="37"/>
        <v>2217.9695999999972</v>
      </c>
      <c r="AU37" s="29">
        <f t="shared" si="37"/>
        <v>16988.201999999976</v>
      </c>
      <c r="AV37" s="29">
        <f t="shared" si="37"/>
        <v>34683.263999999952</v>
      </c>
      <c r="AW37" s="105">
        <f t="shared" si="36"/>
        <v>64881.893999999913</v>
      </c>
    </row>
    <row r="38" spans="1:49" x14ac:dyDescent="0.25">
      <c r="A38" s="80" t="s">
        <v>77</v>
      </c>
      <c r="B38" s="4" t="s">
        <v>78</v>
      </c>
      <c r="C38" s="4">
        <v>95.82</v>
      </c>
      <c r="D38" s="4">
        <v>98.28</v>
      </c>
      <c r="E38" s="4">
        <v>21200</v>
      </c>
      <c r="F38" s="4">
        <v>22700</v>
      </c>
      <c r="G38" s="30">
        <f t="shared" si="0"/>
        <v>2.460000000000008</v>
      </c>
      <c r="H38" s="30">
        <f t="shared" si="26"/>
        <v>98.27</v>
      </c>
      <c r="I38" s="30" t="str">
        <f t="shared" si="27"/>
        <v>I-5: 4</v>
      </c>
      <c r="J38" s="30">
        <f t="shared" si="35"/>
        <v>21350</v>
      </c>
      <c r="K38" s="30">
        <f t="shared" si="35"/>
        <v>21725</v>
      </c>
      <c r="L38" s="30">
        <f t="shared" si="35"/>
        <v>22100</v>
      </c>
      <c r="M38" s="30">
        <f t="shared" si="35"/>
        <v>22475</v>
      </c>
      <c r="N38" s="91">
        <f t="shared" si="3"/>
        <v>14518.000000000002</v>
      </c>
      <c r="O38" s="91">
        <f t="shared" si="4"/>
        <v>14773.000000000002</v>
      </c>
      <c r="P38" s="91">
        <f t="shared" si="5"/>
        <v>15028.000000000002</v>
      </c>
      <c r="Q38" s="91">
        <f t="shared" si="6"/>
        <v>15283.000000000002</v>
      </c>
      <c r="R38" s="91">
        <f t="shared" si="7"/>
        <v>290.36000000000007</v>
      </c>
      <c r="S38" s="91">
        <f t="shared" si="8"/>
        <v>2215.9500000000003</v>
      </c>
      <c r="T38" s="91">
        <f t="shared" si="9"/>
        <v>4508.4000000000005</v>
      </c>
      <c r="U38" s="91">
        <f t="shared" si="10"/>
        <v>8405.6500000000015</v>
      </c>
      <c r="V38" s="91">
        <f t="shared" si="11"/>
        <v>214.28568000000075</v>
      </c>
      <c r="W38" s="91">
        <f t="shared" si="12"/>
        <v>1471.8339900000051</v>
      </c>
      <c r="X38" s="91">
        <f t="shared" si="13"/>
        <v>2550.852720000009</v>
      </c>
      <c r="Y38" s="91">
        <f t="shared" si="14"/>
        <v>4135.5798000000141</v>
      </c>
      <c r="Z38" s="91">
        <f t="shared" si="28"/>
        <v>44.642850000000152</v>
      </c>
      <c r="AA38" s="91">
        <f t="shared" si="15"/>
        <v>245.30566500000086</v>
      </c>
      <c r="AB38" s="91">
        <f t="shared" si="16"/>
        <v>354.28510000000131</v>
      </c>
      <c r="AC38" s="91">
        <f t="shared" si="17"/>
        <v>492.33092857143032</v>
      </c>
      <c r="AD38" s="29">
        <f t="shared" si="29"/>
        <v>1</v>
      </c>
      <c r="AE38" s="29">
        <f t="shared" si="30"/>
        <v>2</v>
      </c>
      <c r="AF38" s="29">
        <f t="shared" si="31"/>
        <v>3</v>
      </c>
      <c r="AG38" s="29">
        <f t="shared" si="32"/>
        <v>4</v>
      </c>
      <c r="AH38" s="29">
        <f t="shared" si="19"/>
        <v>9</v>
      </c>
      <c r="AI38" s="29">
        <f t="shared" si="20"/>
        <v>31</v>
      </c>
      <c r="AJ38" s="29">
        <f t="shared" si="21"/>
        <v>42</v>
      </c>
      <c r="AK38" s="105">
        <f t="shared" si="22"/>
        <v>54</v>
      </c>
      <c r="AT38" s="300">
        <f t="shared" si="37"/>
        <v>714.28560000000243</v>
      </c>
      <c r="AU38" s="29">
        <f t="shared" si="37"/>
        <v>5451.2370000000183</v>
      </c>
      <c r="AV38" s="29">
        <f t="shared" si="37"/>
        <v>11090.664000000037</v>
      </c>
      <c r="AW38" s="105">
        <f t="shared" si="36"/>
        <v>20677.89900000007</v>
      </c>
    </row>
    <row r="39" spans="1:49" x14ac:dyDescent="0.25">
      <c r="A39" s="80" t="s">
        <v>77</v>
      </c>
      <c r="B39" s="4" t="s">
        <v>78</v>
      </c>
      <c r="C39" s="4">
        <v>98.28</v>
      </c>
      <c r="D39" s="4">
        <v>99.53</v>
      </c>
      <c r="E39" s="4">
        <v>21900</v>
      </c>
      <c r="F39" s="4">
        <v>28800</v>
      </c>
      <c r="G39" s="30">
        <f t="shared" si="0"/>
        <v>1.25</v>
      </c>
      <c r="H39" s="30">
        <f t="shared" si="26"/>
        <v>99.52</v>
      </c>
      <c r="I39" s="30" t="str">
        <f t="shared" si="27"/>
        <v>I-5: 4</v>
      </c>
      <c r="J39" s="30">
        <f t="shared" si="35"/>
        <v>22590</v>
      </c>
      <c r="K39" s="30">
        <f t="shared" si="35"/>
        <v>24315</v>
      </c>
      <c r="L39" s="30">
        <f t="shared" si="35"/>
        <v>26040</v>
      </c>
      <c r="M39" s="30">
        <f t="shared" si="35"/>
        <v>27765</v>
      </c>
      <c r="N39" s="91">
        <f t="shared" si="3"/>
        <v>15361.2</v>
      </c>
      <c r="O39" s="91">
        <f t="shared" si="4"/>
        <v>16534.2</v>
      </c>
      <c r="P39" s="91">
        <f t="shared" si="5"/>
        <v>17707.2</v>
      </c>
      <c r="Q39" s="91">
        <f t="shared" si="6"/>
        <v>18880.2</v>
      </c>
      <c r="R39" s="91">
        <f t="shared" si="7"/>
        <v>307.22400000000005</v>
      </c>
      <c r="S39" s="91">
        <f t="shared" si="8"/>
        <v>2480.13</v>
      </c>
      <c r="T39" s="91">
        <f t="shared" si="9"/>
        <v>5312.16</v>
      </c>
      <c r="U39" s="91">
        <f t="shared" si="10"/>
        <v>10384.11</v>
      </c>
      <c r="V39" s="91">
        <f t="shared" si="11"/>
        <v>115.209</v>
      </c>
      <c r="W39" s="91">
        <f t="shared" si="12"/>
        <v>837.04387500000007</v>
      </c>
      <c r="X39" s="91">
        <f t="shared" si="13"/>
        <v>1527.2460000000001</v>
      </c>
      <c r="Y39" s="91">
        <f t="shared" ref="Y39:Y70" si="38">U39*Y$5*$G39</f>
        <v>2596.0275000000001</v>
      </c>
      <c r="Z39" s="91">
        <f t="shared" ref="Z39:Z70" si="39">V39/(Z$5*24)</f>
        <v>24.001874999999998</v>
      </c>
      <c r="AA39" s="91">
        <f t="shared" si="15"/>
        <v>139.50731250000001</v>
      </c>
      <c r="AB39" s="91">
        <f t="shared" si="16"/>
        <v>212.11750000000004</v>
      </c>
      <c r="AC39" s="91">
        <f t="shared" si="17"/>
        <v>309.05089285714291</v>
      </c>
      <c r="AD39" s="29">
        <f t="shared" ref="AD39:AD70" si="40">IF(Z39&gt;30,ROUNDUP(Z39/AD$5,0),0)</f>
        <v>0</v>
      </c>
      <c r="AE39" s="29">
        <f t="shared" si="30"/>
        <v>1</v>
      </c>
      <c r="AF39" s="29">
        <f t="shared" si="31"/>
        <v>2</v>
      </c>
      <c r="AG39" s="29">
        <f t="shared" si="32"/>
        <v>3</v>
      </c>
      <c r="AH39" s="29">
        <f t="shared" ref="AH39:AH70" si="41">SUMIF($I$7:$I$1118,$I39,AD$7:AD$1118)</f>
        <v>9</v>
      </c>
      <c r="AI39" s="29">
        <f t="shared" ref="AI39:AI70" si="42">SUMIF($I$7:$I$1118,$I39,AE$7:AE$1118)</f>
        <v>31</v>
      </c>
      <c r="AJ39" s="29">
        <f t="shared" ref="AJ39:AJ70" si="43">SUMIF($I$7:$I$1118,$I39,AF$7:AF$1118)</f>
        <v>42</v>
      </c>
      <c r="AK39" s="105">
        <f t="shared" ref="AK39:AK70" si="44">SUMIF($I$7:$I$1118,$I39,AG$7:AG$1118)</f>
        <v>54</v>
      </c>
      <c r="AT39" s="300">
        <f t="shared" si="37"/>
        <v>384.03000000000009</v>
      </c>
      <c r="AU39" s="29">
        <f t="shared" si="37"/>
        <v>3100.1625000000004</v>
      </c>
      <c r="AV39" s="29">
        <f t="shared" si="37"/>
        <v>6640.2</v>
      </c>
      <c r="AW39" s="105">
        <f t="shared" si="36"/>
        <v>12980.137500000001</v>
      </c>
    </row>
    <row r="40" spans="1:49" x14ac:dyDescent="0.25">
      <c r="A40" s="80" t="s">
        <v>77</v>
      </c>
      <c r="B40" s="4" t="s">
        <v>78</v>
      </c>
      <c r="C40" s="4">
        <v>99.53</v>
      </c>
      <c r="D40" s="4">
        <v>101.33</v>
      </c>
      <c r="E40" s="4">
        <v>24400</v>
      </c>
      <c r="F40" s="4">
        <v>25300</v>
      </c>
      <c r="G40" s="30">
        <f t="shared" si="0"/>
        <v>1.7999999999999972</v>
      </c>
      <c r="H40" s="30">
        <f t="shared" si="26"/>
        <v>101.32</v>
      </c>
      <c r="I40" s="30" t="str">
        <f t="shared" si="27"/>
        <v>I-5: 4</v>
      </c>
      <c r="J40" s="30">
        <f t="shared" si="35"/>
        <v>24490</v>
      </c>
      <c r="K40" s="30">
        <f t="shared" si="35"/>
        <v>24715</v>
      </c>
      <c r="L40" s="30">
        <f t="shared" si="35"/>
        <v>24940</v>
      </c>
      <c r="M40" s="30">
        <f t="shared" si="35"/>
        <v>25165</v>
      </c>
      <c r="N40" s="91">
        <f t="shared" si="3"/>
        <v>16653.2</v>
      </c>
      <c r="O40" s="91">
        <f t="shared" si="4"/>
        <v>16806.2</v>
      </c>
      <c r="P40" s="91">
        <f t="shared" si="5"/>
        <v>16959.2</v>
      </c>
      <c r="Q40" s="91">
        <f t="shared" si="6"/>
        <v>17112.2</v>
      </c>
      <c r="R40" s="91">
        <f t="shared" si="7"/>
        <v>333.06400000000002</v>
      </c>
      <c r="S40" s="91">
        <f t="shared" si="8"/>
        <v>2520.9299999999998</v>
      </c>
      <c r="T40" s="91">
        <f t="shared" si="9"/>
        <v>5087.76</v>
      </c>
      <c r="U40" s="91">
        <f t="shared" si="10"/>
        <v>9411.7100000000009</v>
      </c>
      <c r="V40" s="91">
        <f t="shared" si="11"/>
        <v>179.85455999999974</v>
      </c>
      <c r="W40" s="91">
        <f t="shared" si="12"/>
        <v>1225.171979999998</v>
      </c>
      <c r="X40" s="91">
        <f t="shared" si="13"/>
        <v>2106.3326399999964</v>
      </c>
      <c r="Y40" s="91">
        <f t="shared" si="38"/>
        <v>3388.2155999999954</v>
      </c>
      <c r="Z40" s="91">
        <f t="shared" si="39"/>
        <v>37.469699999999939</v>
      </c>
      <c r="AA40" s="91">
        <f t="shared" si="15"/>
        <v>204.19532999999967</v>
      </c>
      <c r="AB40" s="91">
        <f t="shared" si="16"/>
        <v>292.54619999999954</v>
      </c>
      <c r="AC40" s="91">
        <f t="shared" si="17"/>
        <v>403.35899999999953</v>
      </c>
      <c r="AD40" s="29">
        <f t="shared" si="40"/>
        <v>1</v>
      </c>
      <c r="AE40" s="29">
        <f t="shared" si="30"/>
        <v>2</v>
      </c>
      <c r="AF40" s="29">
        <f t="shared" si="31"/>
        <v>2</v>
      </c>
      <c r="AG40" s="29">
        <f t="shared" si="32"/>
        <v>3</v>
      </c>
      <c r="AH40" s="29">
        <f t="shared" si="41"/>
        <v>9</v>
      </c>
      <c r="AI40" s="29">
        <f t="shared" si="42"/>
        <v>31</v>
      </c>
      <c r="AJ40" s="29">
        <f t="shared" si="43"/>
        <v>42</v>
      </c>
      <c r="AK40" s="105">
        <f t="shared" si="44"/>
        <v>54</v>
      </c>
      <c r="AT40" s="300">
        <f t="shared" si="37"/>
        <v>599.51519999999914</v>
      </c>
      <c r="AU40" s="29">
        <f t="shared" si="37"/>
        <v>4537.6739999999927</v>
      </c>
      <c r="AV40" s="29">
        <f t="shared" si="37"/>
        <v>9157.9679999999862</v>
      </c>
      <c r="AW40" s="105">
        <f t="shared" si="36"/>
        <v>16941.077999999976</v>
      </c>
    </row>
    <row r="41" spans="1:49" x14ac:dyDescent="0.25">
      <c r="A41" s="80" t="s">
        <v>77</v>
      </c>
      <c r="B41" s="4" t="s">
        <v>78</v>
      </c>
      <c r="C41" s="4">
        <v>101.33</v>
      </c>
      <c r="D41" s="4">
        <v>101.9</v>
      </c>
      <c r="E41" s="4">
        <v>24500</v>
      </c>
      <c r="F41" s="4">
        <v>25100</v>
      </c>
      <c r="G41" s="30">
        <f t="shared" si="0"/>
        <v>0.57000000000000739</v>
      </c>
      <c r="H41" s="30">
        <f t="shared" si="26"/>
        <v>101.89</v>
      </c>
      <c r="I41" s="30" t="str">
        <f t="shared" si="27"/>
        <v>I-5: 4</v>
      </c>
      <c r="J41" s="30">
        <f t="shared" si="35"/>
        <v>24560</v>
      </c>
      <c r="K41" s="30">
        <f t="shared" si="35"/>
        <v>24710</v>
      </c>
      <c r="L41" s="30">
        <f t="shared" si="35"/>
        <v>24860</v>
      </c>
      <c r="M41" s="30">
        <f t="shared" si="35"/>
        <v>25010</v>
      </c>
      <c r="N41" s="91">
        <f t="shared" si="3"/>
        <v>16700.800000000003</v>
      </c>
      <c r="O41" s="91">
        <f t="shared" si="4"/>
        <v>16802.800000000003</v>
      </c>
      <c r="P41" s="91">
        <f t="shared" si="5"/>
        <v>16904.800000000003</v>
      </c>
      <c r="Q41" s="91">
        <f t="shared" si="6"/>
        <v>17006.800000000003</v>
      </c>
      <c r="R41" s="91">
        <f t="shared" si="7"/>
        <v>334.01600000000008</v>
      </c>
      <c r="S41" s="91">
        <f t="shared" si="8"/>
        <v>2520.4200000000005</v>
      </c>
      <c r="T41" s="91">
        <f t="shared" si="9"/>
        <v>5071.4400000000005</v>
      </c>
      <c r="U41" s="91">
        <f t="shared" si="10"/>
        <v>9353.7400000000016</v>
      </c>
      <c r="V41" s="91">
        <f t="shared" si="11"/>
        <v>57.116736000000749</v>
      </c>
      <c r="W41" s="91">
        <f t="shared" si="12"/>
        <v>387.89263800000509</v>
      </c>
      <c r="X41" s="91">
        <f t="shared" si="13"/>
        <v>664.86578400000872</v>
      </c>
      <c r="Y41" s="91">
        <f t="shared" si="38"/>
        <v>1066.3263600000141</v>
      </c>
      <c r="Z41" s="91">
        <f t="shared" si="39"/>
        <v>11.899320000000154</v>
      </c>
      <c r="AA41" s="91">
        <f t="shared" si="15"/>
        <v>64.648773000000844</v>
      </c>
      <c r="AB41" s="91">
        <f t="shared" si="16"/>
        <v>92.342470000001214</v>
      </c>
      <c r="AC41" s="91">
        <f t="shared" si="17"/>
        <v>126.943614285716</v>
      </c>
      <c r="AD41" s="29">
        <f t="shared" si="40"/>
        <v>0</v>
      </c>
      <c r="AE41" s="29">
        <f t="shared" si="30"/>
        <v>1</v>
      </c>
      <c r="AF41" s="29">
        <f t="shared" si="31"/>
        <v>1</v>
      </c>
      <c r="AG41" s="29">
        <f t="shared" si="32"/>
        <v>1</v>
      </c>
      <c r="AH41" s="29">
        <f t="shared" si="41"/>
        <v>9</v>
      </c>
      <c r="AI41" s="29">
        <f t="shared" si="42"/>
        <v>31</v>
      </c>
      <c r="AJ41" s="29">
        <f t="shared" si="43"/>
        <v>42</v>
      </c>
      <c r="AK41" s="105">
        <f t="shared" si="44"/>
        <v>54</v>
      </c>
      <c r="AT41" s="300">
        <f t="shared" si="37"/>
        <v>190.38912000000252</v>
      </c>
      <c r="AU41" s="29">
        <f t="shared" si="37"/>
        <v>1436.6394000000189</v>
      </c>
      <c r="AV41" s="29">
        <f t="shared" si="37"/>
        <v>2890.7208000000378</v>
      </c>
      <c r="AW41" s="105">
        <f t="shared" si="36"/>
        <v>5331.6318000000701</v>
      </c>
    </row>
    <row r="42" spans="1:49" x14ac:dyDescent="0.25">
      <c r="A42" s="80" t="s">
        <v>77</v>
      </c>
      <c r="B42" s="4" t="s">
        <v>78</v>
      </c>
      <c r="C42" s="4">
        <v>101.9</v>
      </c>
      <c r="D42" s="4">
        <v>103.95</v>
      </c>
      <c r="E42" s="4">
        <v>24800</v>
      </c>
      <c r="F42" s="4">
        <v>24900</v>
      </c>
      <c r="G42" s="30">
        <f t="shared" si="0"/>
        <v>2.0499999999999972</v>
      </c>
      <c r="H42" s="30">
        <f t="shared" si="26"/>
        <v>103.94</v>
      </c>
      <c r="I42" s="30" t="str">
        <f t="shared" si="27"/>
        <v>I-5: 4</v>
      </c>
      <c r="J42" s="30">
        <f t="shared" si="35"/>
        <v>24810</v>
      </c>
      <c r="K42" s="30">
        <f t="shared" si="35"/>
        <v>24835</v>
      </c>
      <c r="L42" s="30">
        <f t="shared" si="35"/>
        <v>24860</v>
      </c>
      <c r="M42" s="30">
        <f t="shared" si="35"/>
        <v>24885</v>
      </c>
      <c r="N42" s="91">
        <f t="shared" si="3"/>
        <v>16870.800000000003</v>
      </c>
      <c r="O42" s="91">
        <f t="shared" si="4"/>
        <v>16887.800000000003</v>
      </c>
      <c r="P42" s="91">
        <f t="shared" si="5"/>
        <v>16904.800000000003</v>
      </c>
      <c r="Q42" s="91">
        <f t="shared" si="6"/>
        <v>16921.800000000003</v>
      </c>
      <c r="R42" s="91">
        <f t="shared" si="7"/>
        <v>337.41600000000005</v>
      </c>
      <c r="S42" s="91">
        <f t="shared" si="8"/>
        <v>2533.1700000000005</v>
      </c>
      <c r="T42" s="91">
        <f t="shared" si="9"/>
        <v>5071.4400000000005</v>
      </c>
      <c r="U42" s="91">
        <f t="shared" si="10"/>
        <v>9306.9900000000016</v>
      </c>
      <c r="V42" s="91">
        <f t="shared" si="11"/>
        <v>207.51083999999975</v>
      </c>
      <c r="W42" s="91">
        <f t="shared" si="12"/>
        <v>1402.1095949999983</v>
      </c>
      <c r="X42" s="91">
        <f t="shared" si="13"/>
        <v>2391.1839599999971</v>
      </c>
      <c r="Y42" s="91">
        <f t="shared" si="38"/>
        <v>3815.8658999999952</v>
      </c>
      <c r="Z42" s="91">
        <f t="shared" si="39"/>
        <v>43.231424999999938</v>
      </c>
      <c r="AA42" s="91">
        <f t="shared" si="15"/>
        <v>233.68493249999972</v>
      </c>
      <c r="AB42" s="91">
        <f t="shared" si="16"/>
        <v>332.10888333333298</v>
      </c>
      <c r="AC42" s="91">
        <f t="shared" si="17"/>
        <v>454.26974999999953</v>
      </c>
      <c r="AD42" s="29">
        <f t="shared" si="40"/>
        <v>1</v>
      </c>
      <c r="AE42" s="29">
        <f t="shared" si="30"/>
        <v>2</v>
      </c>
      <c r="AF42" s="29">
        <f t="shared" si="31"/>
        <v>3</v>
      </c>
      <c r="AG42" s="29">
        <f t="shared" si="32"/>
        <v>4</v>
      </c>
      <c r="AH42" s="29">
        <f t="shared" si="41"/>
        <v>9</v>
      </c>
      <c r="AI42" s="29">
        <f t="shared" si="42"/>
        <v>31</v>
      </c>
      <c r="AJ42" s="29">
        <f t="shared" si="43"/>
        <v>42</v>
      </c>
      <c r="AK42" s="105">
        <f t="shared" si="44"/>
        <v>54</v>
      </c>
      <c r="AT42" s="300">
        <f t="shared" si="37"/>
        <v>691.70279999999912</v>
      </c>
      <c r="AU42" s="29">
        <f t="shared" si="37"/>
        <v>5192.9984999999942</v>
      </c>
      <c r="AV42" s="29">
        <f t="shared" si="37"/>
        <v>10396.451999999987</v>
      </c>
      <c r="AW42" s="105">
        <f t="shared" si="36"/>
        <v>19079.329499999978</v>
      </c>
    </row>
    <row r="43" spans="1:49" x14ac:dyDescent="0.25">
      <c r="A43" s="80" t="s">
        <v>77</v>
      </c>
      <c r="B43" s="4" t="s">
        <v>78</v>
      </c>
      <c r="C43" s="4">
        <v>103.95</v>
      </c>
      <c r="D43" s="4">
        <v>106.71</v>
      </c>
      <c r="E43" s="4">
        <v>27200</v>
      </c>
      <c r="F43" s="4">
        <v>28500</v>
      </c>
      <c r="G43" s="30">
        <f t="shared" si="0"/>
        <v>2.7599999999999909</v>
      </c>
      <c r="H43" s="30">
        <f t="shared" si="26"/>
        <v>106.69999999999999</v>
      </c>
      <c r="I43" s="30" t="str">
        <f t="shared" si="27"/>
        <v>I-5: 4</v>
      </c>
      <c r="J43" s="30">
        <f t="shared" si="35"/>
        <v>27330</v>
      </c>
      <c r="K43" s="30">
        <f t="shared" si="35"/>
        <v>27655</v>
      </c>
      <c r="L43" s="30">
        <f t="shared" si="35"/>
        <v>27980</v>
      </c>
      <c r="M43" s="30">
        <f t="shared" si="35"/>
        <v>28305</v>
      </c>
      <c r="N43" s="91">
        <f t="shared" si="3"/>
        <v>18584.400000000001</v>
      </c>
      <c r="O43" s="91">
        <f t="shared" si="4"/>
        <v>18805.400000000001</v>
      </c>
      <c r="P43" s="91">
        <f t="shared" si="5"/>
        <v>19026.400000000001</v>
      </c>
      <c r="Q43" s="91">
        <f t="shared" si="6"/>
        <v>19247.400000000001</v>
      </c>
      <c r="R43" s="91">
        <f t="shared" si="7"/>
        <v>371.68800000000005</v>
      </c>
      <c r="S43" s="91">
        <f t="shared" si="8"/>
        <v>2820.81</v>
      </c>
      <c r="T43" s="91">
        <f t="shared" si="9"/>
        <v>5707.92</v>
      </c>
      <c r="U43" s="91">
        <f t="shared" si="10"/>
        <v>10586.070000000002</v>
      </c>
      <c r="V43" s="91">
        <f t="shared" si="11"/>
        <v>307.75766399999901</v>
      </c>
      <c r="W43" s="91">
        <f t="shared" si="12"/>
        <v>2102.067611999993</v>
      </c>
      <c r="X43" s="91">
        <f t="shared" si="13"/>
        <v>3623.3876159999882</v>
      </c>
      <c r="Y43" s="91">
        <f t="shared" si="38"/>
        <v>5843.5106399999822</v>
      </c>
      <c r="Z43" s="91">
        <f t="shared" si="39"/>
        <v>64.116179999999787</v>
      </c>
      <c r="AA43" s="91">
        <f t="shared" si="15"/>
        <v>350.34460199999882</v>
      </c>
      <c r="AB43" s="91">
        <f t="shared" si="16"/>
        <v>503.24827999999843</v>
      </c>
      <c r="AC43" s="91">
        <f t="shared" si="17"/>
        <v>695.65602857142653</v>
      </c>
      <c r="AD43" s="29">
        <f t="shared" si="40"/>
        <v>1</v>
      </c>
      <c r="AE43" s="29">
        <f t="shared" si="30"/>
        <v>3</v>
      </c>
      <c r="AF43" s="29">
        <f t="shared" si="31"/>
        <v>4</v>
      </c>
      <c r="AG43" s="29">
        <f t="shared" si="32"/>
        <v>5</v>
      </c>
      <c r="AH43" s="29">
        <f t="shared" si="41"/>
        <v>9</v>
      </c>
      <c r="AI43" s="29">
        <f t="shared" si="42"/>
        <v>31</v>
      </c>
      <c r="AJ43" s="29">
        <f t="shared" si="43"/>
        <v>42</v>
      </c>
      <c r="AK43" s="105">
        <f t="shared" si="44"/>
        <v>54</v>
      </c>
      <c r="AT43" s="300">
        <f t="shared" si="37"/>
        <v>1025.8588799999968</v>
      </c>
      <c r="AU43" s="29">
        <f t="shared" si="37"/>
        <v>7785.4355999999743</v>
      </c>
      <c r="AV43" s="29">
        <f t="shared" si="37"/>
        <v>15753.859199999948</v>
      </c>
      <c r="AW43" s="105">
        <f t="shared" si="36"/>
        <v>29217.553199999908</v>
      </c>
    </row>
    <row r="44" spans="1:49" x14ac:dyDescent="0.25">
      <c r="A44" s="80" t="s">
        <v>77</v>
      </c>
      <c r="B44" s="4" t="s">
        <v>78</v>
      </c>
      <c r="C44" s="4">
        <v>106.71</v>
      </c>
      <c r="D44" s="4">
        <v>108.31</v>
      </c>
      <c r="E44" s="4">
        <v>28100</v>
      </c>
      <c r="F44" s="4">
        <v>30000</v>
      </c>
      <c r="G44" s="30">
        <f t="shared" si="0"/>
        <v>1.6000000000000085</v>
      </c>
      <c r="H44" s="30">
        <f t="shared" si="26"/>
        <v>108.3</v>
      </c>
      <c r="I44" s="30" t="str">
        <f t="shared" si="27"/>
        <v>I-5: 4</v>
      </c>
      <c r="J44" s="30">
        <f t="shared" si="35"/>
        <v>28290</v>
      </c>
      <c r="K44" s="30">
        <f t="shared" si="35"/>
        <v>28765</v>
      </c>
      <c r="L44" s="30">
        <f t="shared" si="35"/>
        <v>29240</v>
      </c>
      <c r="M44" s="30">
        <f t="shared" si="35"/>
        <v>29715</v>
      </c>
      <c r="N44" s="91">
        <f t="shared" si="3"/>
        <v>19237.2</v>
      </c>
      <c r="O44" s="91">
        <f t="shared" si="4"/>
        <v>19560.2</v>
      </c>
      <c r="P44" s="91">
        <f t="shared" si="5"/>
        <v>19883.2</v>
      </c>
      <c r="Q44" s="91">
        <f t="shared" si="6"/>
        <v>20206.2</v>
      </c>
      <c r="R44" s="91">
        <f t="shared" si="7"/>
        <v>384.74400000000003</v>
      </c>
      <c r="S44" s="91">
        <f t="shared" si="8"/>
        <v>2934.03</v>
      </c>
      <c r="T44" s="91">
        <f t="shared" si="9"/>
        <v>5964.96</v>
      </c>
      <c r="U44" s="91">
        <f t="shared" si="10"/>
        <v>11113.410000000002</v>
      </c>
      <c r="V44" s="91">
        <f t="shared" si="11"/>
        <v>184.677120000001</v>
      </c>
      <c r="W44" s="91">
        <f t="shared" si="12"/>
        <v>1267.5009600000069</v>
      </c>
      <c r="X44" s="91">
        <f t="shared" si="13"/>
        <v>2195.105280000012</v>
      </c>
      <c r="Y44" s="91">
        <f t="shared" si="38"/>
        <v>3556.2912000000192</v>
      </c>
      <c r="Z44" s="91">
        <f t="shared" si="39"/>
        <v>38.474400000000202</v>
      </c>
      <c r="AA44" s="91">
        <f t="shared" si="15"/>
        <v>211.25016000000116</v>
      </c>
      <c r="AB44" s="91">
        <f t="shared" si="16"/>
        <v>304.87573333333506</v>
      </c>
      <c r="AC44" s="91">
        <f t="shared" si="17"/>
        <v>423.36800000000238</v>
      </c>
      <c r="AD44" s="29">
        <f t="shared" si="40"/>
        <v>1</v>
      </c>
      <c r="AE44" s="29">
        <f t="shared" si="30"/>
        <v>2</v>
      </c>
      <c r="AF44" s="29">
        <f t="shared" si="31"/>
        <v>3</v>
      </c>
      <c r="AG44" s="29">
        <f t="shared" si="32"/>
        <v>3</v>
      </c>
      <c r="AH44" s="29">
        <f t="shared" si="41"/>
        <v>9</v>
      </c>
      <c r="AI44" s="29">
        <f t="shared" si="42"/>
        <v>31</v>
      </c>
      <c r="AJ44" s="29">
        <f t="shared" si="43"/>
        <v>42</v>
      </c>
      <c r="AK44" s="105">
        <f t="shared" si="44"/>
        <v>54</v>
      </c>
      <c r="AT44" s="300">
        <f t="shared" si="37"/>
        <v>615.59040000000334</v>
      </c>
      <c r="AU44" s="29">
        <f t="shared" si="37"/>
        <v>4694.4480000000258</v>
      </c>
      <c r="AV44" s="29">
        <f t="shared" si="37"/>
        <v>9543.9360000000506</v>
      </c>
      <c r="AW44" s="105">
        <f t="shared" si="36"/>
        <v>17781.456000000097</v>
      </c>
    </row>
    <row r="45" spans="1:49" x14ac:dyDescent="0.25">
      <c r="A45" s="80" t="s">
        <v>77</v>
      </c>
      <c r="B45" s="4" t="s">
        <v>78</v>
      </c>
      <c r="C45" s="4">
        <v>108.31</v>
      </c>
      <c r="D45" s="4">
        <v>110.36</v>
      </c>
      <c r="E45" s="4">
        <v>30000</v>
      </c>
      <c r="F45" s="4">
        <v>30400</v>
      </c>
      <c r="G45" s="30">
        <f t="shared" si="0"/>
        <v>2.0499999999999972</v>
      </c>
      <c r="H45" s="30">
        <f t="shared" si="26"/>
        <v>110.35</v>
      </c>
      <c r="I45" s="30" t="str">
        <f t="shared" si="27"/>
        <v>I-5: 4</v>
      </c>
      <c r="J45" s="30">
        <f t="shared" si="35"/>
        <v>30040</v>
      </c>
      <c r="K45" s="30">
        <f t="shared" si="35"/>
        <v>30140</v>
      </c>
      <c r="L45" s="30">
        <f t="shared" si="35"/>
        <v>30240</v>
      </c>
      <c r="M45" s="30">
        <f t="shared" si="35"/>
        <v>30340</v>
      </c>
      <c r="N45" s="91">
        <f t="shared" si="3"/>
        <v>20427.2</v>
      </c>
      <c r="O45" s="91">
        <f t="shared" si="4"/>
        <v>20495.2</v>
      </c>
      <c r="P45" s="91">
        <f t="shared" si="5"/>
        <v>20563.2</v>
      </c>
      <c r="Q45" s="91">
        <f t="shared" si="6"/>
        <v>20631.2</v>
      </c>
      <c r="R45" s="91">
        <f t="shared" si="7"/>
        <v>408.54400000000004</v>
      </c>
      <c r="S45" s="91">
        <f t="shared" si="8"/>
        <v>3074.28</v>
      </c>
      <c r="T45" s="91">
        <f t="shared" si="9"/>
        <v>6168.96</v>
      </c>
      <c r="U45" s="91">
        <f t="shared" si="10"/>
        <v>11347.160000000002</v>
      </c>
      <c r="V45" s="91">
        <f t="shared" si="11"/>
        <v>251.25455999999966</v>
      </c>
      <c r="W45" s="91">
        <f t="shared" si="12"/>
        <v>1701.613979999998</v>
      </c>
      <c r="X45" s="91">
        <f t="shared" si="13"/>
        <v>2908.6646399999963</v>
      </c>
      <c r="Y45" s="91">
        <f t="shared" si="38"/>
        <v>4652.335599999994</v>
      </c>
      <c r="Z45" s="91">
        <f t="shared" si="39"/>
        <v>52.344699999999918</v>
      </c>
      <c r="AA45" s="91">
        <f t="shared" si="15"/>
        <v>283.60232999999965</v>
      </c>
      <c r="AB45" s="91">
        <f t="shared" si="16"/>
        <v>403.98119999999955</v>
      </c>
      <c r="AC45" s="91">
        <f t="shared" si="17"/>
        <v>553.84947619047557</v>
      </c>
      <c r="AD45" s="29">
        <f t="shared" si="40"/>
        <v>1</v>
      </c>
      <c r="AE45" s="29">
        <f t="shared" si="30"/>
        <v>2</v>
      </c>
      <c r="AF45" s="29">
        <f t="shared" si="31"/>
        <v>3</v>
      </c>
      <c r="AG45" s="29">
        <f t="shared" si="32"/>
        <v>4</v>
      </c>
      <c r="AH45" s="29">
        <f t="shared" si="41"/>
        <v>9</v>
      </c>
      <c r="AI45" s="29">
        <f t="shared" si="42"/>
        <v>31</v>
      </c>
      <c r="AJ45" s="29">
        <f t="shared" si="43"/>
        <v>42</v>
      </c>
      <c r="AK45" s="105">
        <f t="shared" si="44"/>
        <v>54</v>
      </c>
      <c r="AT45" s="300">
        <f t="shared" si="37"/>
        <v>837.51519999999891</v>
      </c>
      <c r="AU45" s="29">
        <f t="shared" si="37"/>
        <v>6302.2739999999912</v>
      </c>
      <c r="AV45" s="29">
        <f t="shared" si="37"/>
        <v>12646.367999999982</v>
      </c>
      <c r="AW45" s="105">
        <f t="shared" si="36"/>
        <v>23261.677999999971</v>
      </c>
    </row>
    <row r="46" spans="1:49" x14ac:dyDescent="0.25">
      <c r="A46" s="80" t="s">
        <v>77</v>
      </c>
      <c r="B46" s="4" t="s">
        <v>78</v>
      </c>
      <c r="C46" s="4">
        <v>110.36</v>
      </c>
      <c r="D46" s="4">
        <v>112.53</v>
      </c>
      <c r="E46" s="4">
        <v>30000</v>
      </c>
      <c r="F46" s="4">
        <v>30500</v>
      </c>
      <c r="G46" s="30">
        <f t="shared" si="0"/>
        <v>2.1700000000000017</v>
      </c>
      <c r="H46" s="30">
        <f t="shared" si="26"/>
        <v>112.52</v>
      </c>
      <c r="I46" s="30" t="str">
        <f t="shared" si="27"/>
        <v>I-5: 4</v>
      </c>
      <c r="J46" s="30">
        <f t="shared" si="35"/>
        <v>30050</v>
      </c>
      <c r="K46" s="30">
        <f t="shared" si="35"/>
        <v>30175</v>
      </c>
      <c r="L46" s="30">
        <f t="shared" si="35"/>
        <v>30300</v>
      </c>
      <c r="M46" s="30">
        <f t="shared" si="35"/>
        <v>30425</v>
      </c>
      <c r="N46" s="91">
        <f t="shared" si="3"/>
        <v>20434</v>
      </c>
      <c r="O46" s="91">
        <f t="shared" si="4"/>
        <v>20519</v>
      </c>
      <c r="P46" s="91">
        <f t="shared" si="5"/>
        <v>20604</v>
      </c>
      <c r="Q46" s="91">
        <f t="shared" si="6"/>
        <v>20689</v>
      </c>
      <c r="R46" s="91">
        <f t="shared" si="7"/>
        <v>408.68</v>
      </c>
      <c r="S46" s="91">
        <f t="shared" si="8"/>
        <v>3077.85</v>
      </c>
      <c r="T46" s="91">
        <f t="shared" si="9"/>
        <v>6181.2</v>
      </c>
      <c r="U46" s="91">
        <f t="shared" si="10"/>
        <v>11378.95</v>
      </c>
      <c r="V46" s="91">
        <f t="shared" si="11"/>
        <v>266.05068000000023</v>
      </c>
      <c r="W46" s="91">
        <f t="shared" si="12"/>
        <v>1803.3123150000015</v>
      </c>
      <c r="X46" s="91">
        <f t="shared" si="13"/>
        <v>3085.0369200000023</v>
      </c>
      <c r="Y46" s="91">
        <f t="shared" si="38"/>
        <v>4938.4643000000051</v>
      </c>
      <c r="Z46" s="91">
        <f t="shared" si="39"/>
        <v>55.427225000000043</v>
      </c>
      <c r="AA46" s="91">
        <f t="shared" si="15"/>
        <v>300.55205250000023</v>
      </c>
      <c r="AB46" s="91">
        <f t="shared" si="16"/>
        <v>428.47735000000034</v>
      </c>
      <c r="AC46" s="91">
        <f t="shared" si="17"/>
        <v>587.91241666666735</v>
      </c>
      <c r="AD46" s="29">
        <f t="shared" si="40"/>
        <v>1</v>
      </c>
      <c r="AE46" s="29">
        <f t="shared" si="30"/>
        <v>3</v>
      </c>
      <c r="AF46" s="29">
        <f t="shared" si="31"/>
        <v>3</v>
      </c>
      <c r="AG46" s="29">
        <f t="shared" si="32"/>
        <v>4</v>
      </c>
      <c r="AH46" s="29">
        <f t="shared" si="41"/>
        <v>9</v>
      </c>
      <c r="AI46" s="29">
        <f t="shared" si="42"/>
        <v>31</v>
      </c>
      <c r="AJ46" s="29">
        <f t="shared" si="43"/>
        <v>42</v>
      </c>
      <c r="AK46" s="105">
        <f t="shared" si="44"/>
        <v>54</v>
      </c>
      <c r="AT46" s="300">
        <f t="shared" si="37"/>
        <v>886.83560000000068</v>
      </c>
      <c r="AU46" s="29">
        <f t="shared" si="37"/>
        <v>6678.9345000000048</v>
      </c>
      <c r="AV46" s="29">
        <f t="shared" si="37"/>
        <v>13413.204000000011</v>
      </c>
      <c r="AW46" s="105">
        <f t="shared" si="36"/>
        <v>24692.32150000002</v>
      </c>
    </row>
    <row r="47" spans="1:49" x14ac:dyDescent="0.25">
      <c r="A47" s="80" t="s">
        <v>77</v>
      </c>
      <c r="B47" s="4" t="s">
        <v>78</v>
      </c>
      <c r="C47" s="4">
        <v>112.53</v>
      </c>
      <c r="D47" s="4">
        <v>113.44</v>
      </c>
      <c r="E47" s="4">
        <v>28000</v>
      </c>
      <c r="F47" s="4">
        <v>28200</v>
      </c>
      <c r="G47" s="30">
        <f t="shared" si="0"/>
        <v>0.90999999999999659</v>
      </c>
      <c r="H47" s="30">
        <f t="shared" si="26"/>
        <v>113.42999999999999</v>
      </c>
      <c r="I47" s="30" t="str">
        <f t="shared" si="27"/>
        <v>I-5: 4</v>
      </c>
      <c r="J47" s="30">
        <f t="shared" ref="J47:M66" si="45">(($F47-$E47)/($F$6-$E$6)*(J$6-$E$6)+$E47)</f>
        <v>28020</v>
      </c>
      <c r="K47" s="30">
        <f t="shared" si="45"/>
        <v>28070</v>
      </c>
      <c r="L47" s="30">
        <f t="shared" si="45"/>
        <v>28120</v>
      </c>
      <c r="M47" s="30">
        <f t="shared" si="45"/>
        <v>28170</v>
      </c>
      <c r="N47" s="91">
        <f t="shared" si="3"/>
        <v>19053.600000000002</v>
      </c>
      <c r="O47" s="91">
        <f t="shared" si="4"/>
        <v>19087.600000000002</v>
      </c>
      <c r="P47" s="91">
        <f t="shared" si="5"/>
        <v>19121.600000000002</v>
      </c>
      <c r="Q47" s="91">
        <f t="shared" si="6"/>
        <v>19155.600000000002</v>
      </c>
      <c r="R47" s="91">
        <f t="shared" si="7"/>
        <v>381.07200000000006</v>
      </c>
      <c r="S47" s="91">
        <f t="shared" si="8"/>
        <v>2863.1400000000003</v>
      </c>
      <c r="T47" s="91">
        <f t="shared" si="9"/>
        <v>5736.4800000000005</v>
      </c>
      <c r="U47" s="91">
        <f t="shared" si="10"/>
        <v>10535.580000000002</v>
      </c>
      <c r="V47" s="91">
        <f t="shared" si="11"/>
        <v>104.03265599999963</v>
      </c>
      <c r="W47" s="91">
        <f t="shared" si="12"/>
        <v>703.47349799999756</v>
      </c>
      <c r="X47" s="91">
        <f t="shared" si="13"/>
        <v>1200.6452639999957</v>
      </c>
      <c r="Y47" s="91">
        <f t="shared" si="38"/>
        <v>1917.4755599999933</v>
      </c>
      <c r="Z47" s="91">
        <f t="shared" si="39"/>
        <v>21.67346999999992</v>
      </c>
      <c r="AA47" s="91">
        <f t="shared" si="15"/>
        <v>117.2455829999996</v>
      </c>
      <c r="AB47" s="91">
        <f t="shared" si="16"/>
        <v>166.75628666666609</v>
      </c>
      <c r="AC47" s="91">
        <f t="shared" si="17"/>
        <v>228.27089999999924</v>
      </c>
      <c r="AD47" s="29">
        <f t="shared" si="40"/>
        <v>0</v>
      </c>
      <c r="AE47" s="29">
        <f t="shared" si="30"/>
        <v>1</v>
      </c>
      <c r="AF47" s="29">
        <f t="shared" si="31"/>
        <v>2</v>
      </c>
      <c r="AG47" s="29">
        <f t="shared" si="32"/>
        <v>2</v>
      </c>
      <c r="AH47" s="29">
        <f t="shared" si="41"/>
        <v>9</v>
      </c>
      <c r="AI47" s="29">
        <f t="shared" si="42"/>
        <v>31</v>
      </c>
      <c r="AJ47" s="29">
        <f t="shared" si="43"/>
        <v>42</v>
      </c>
      <c r="AK47" s="105">
        <f t="shared" si="44"/>
        <v>54</v>
      </c>
      <c r="AT47" s="300">
        <f t="shared" si="37"/>
        <v>346.77551999999878</v>
      </c>
      <c r="AU47" s="29">
        <f t="shared" si="37"/>
        <v>2605.4573999999907</v>
      </c>
      <c r="AV47" s="29">
        <f t="shared" si="37"/>
        <v>5220.1967999999806</v>
      </c>
      <c r="AW47" s="105">
        <f t="shared" si="36"/>
        <v>9587.3777999999656</v>
      </c>
    </row>
    <row r="48" spans="1:49" x14ac:dyDescent="0.25">
      <c r="A48" s="80" t="s">
        <v>77</v>
      </c>
      <c r="B48" s="4" t="s">
        <v>78</v>
      </c>
      <c r="C48" s="4">
        <v>113.44</v>
      </c>
      <c r="D48" s="4">
        <v>119.5</v>
      </c>
      <c r="E48" s="4">
        <v>27000</v>
      </c>
      <c r="F48" s="4">
        <v>27200</v>
      </c>
      <c r="G48" s="30">
        <f t="shared" si="0"/>
        <v>6.0600000000000023</v>
      </c>
      <c r="H48" s="30">
        <f t="shared" si="26"/>
        <v>119.49</v>
      </c>
      <c r="I48" s="30" t="str">
        <f t="shared" si="27"/>
        <v>I-5: 4</v>
      </c>
      <c r="J48" s="30">
        <f t="shared" si="45"/>
        <v>27020</v>
      </c>
      <c r="K48" s="30">
        <f t="shared" si="45"/>
        <v>27070</v>
      </c>
      <c r="L48" s="30">
        <f t="shared" si="45"/>
        <v>27120</v>
      </c>
      <c r="M48" s="30">
        <f t="shared" si="45"/>
        <v>27170</v>
      </c>
      <c r="N48" s="91">
        <f t="shared" si="3"/>
        <v>18373.600000000002</v>
      </c>
      <c r="O48" s="91">
        <f t="shared" si="4"/>
        <v>18407.600000000002</v>
      </c>
      <c r="P48" s="91">
        <f t="shared" si="5"/>
        <v>18441.600000000002</v>
      </c>
      <c r="Q48" s="91">
        <f t="shared" si="6"/>
        <v>18475.600000000002</v>
      </c>
      <c r="R48" s="91">
        <f t="shared" si="7"/>
        <v>367.47200000000004</v>
      </c>
      <c r="S48" s="91">
        <f t="shared" si="8"/>
        <v>2761.1400000000003</v>
      </c>
      <c r="T48" s="91">
        <f t="shared" si="9"/>
        <v>5532.4800000000005</v>
      </c>
      <c r="U48" s="91">
        <f t="shared" si="10"/>
        <v>10161.580000000002</v>
      </c>
      <c r="V48" s="91">
        <f t="shared" si="11"/>
        <v>668.06409600000029</v>
      </c>
      <c r="W48" s="91">
        <f t="shared" si="12"/>
        <v>4517.7772680000026</v>
      </c>
      <c r="X48" s="91">
        <f t="shared" si="13"/>
        <v>7711.170624000004</v>
      </c>
      <c r="Y48" s="91">
        <f t="shared" si="38"/>
        <v>12315.834960000007</v>
      </c>
      <c r="Z48" s="91">
        <f t="shared" si="39"/>
        <v>139.18002000000004</v>
      </c>
      <c r="AA48" s="91">
        <f t="shared" si="15"/>
        <v>752.96287800000039</v>
      </c>
      <c r="AB48" s="91">
        <f t="shared" si="16"/>
        <v>1070.9959200000008</v>
      </c>
      <c r="AC48" s="91">
        <f t="shared" si="17"/>
        <v>1466.1708285714296</v>
      </c>
      <c r="AD48" s="29">
        <f t="shared" si="40"/>
        <v>1</v>
      </c>
      <c r="AE48" s="29">
        <f t="shared" si="30"/>
        <v>6</v>
      </c>
      <c r="AF48" s="29">
        <f t="shared" si="31"/>
        <v>8</v>
      </c>
      <c r="AG48" s="29">
        <f t="shared" si="32"/>
        <v>10</v>
      </c>
      <c r="AH48" s="29">
        <f t="shared" si="41"/>
        <v>9</v>
      </c>
      <c r="AI48" s="29">
        <f t="shared" si="42"/>
        <v>31</v>
      </c>
      <c r="AJ48" s="29">
        <f t="shared" si="43"/>
        <v>42</v>
      </c>
      <c r="AK48" s="105">
        <f t="shared" si="44"/>
        <v>54</v>
      </c>
      <c r="AT48" s="300">
        <f t="shared" si="37"/>
        <v>2226.8803200000011</v>
      </c>
      <c r="AU48" s="29">
        <f t="shared" si="37"/>
        <v>16732.50840000001</v>
      </c>
      <c r="AV48" s="29">
        <f t="shared" si="37"/>
        <v>33526.828800000018</v>
      </c>
      <c r="AW48" s="105">
        <f t="shared" si="36"/>
        <v>61579.174800000037</v>
      </c>
    </row>
    <row r="49" spans="1:49" x14ac:dyDescent="0.25">
      <c r="A49" s="80" t="s">
        <v>77</v>
      </c>
      <c r="B49" s="4" t="s">
        <v>78</v>
      </c>
      <c r="C49" s="4">
        <v>119.5</v>
      </c>
      <c r="D49" s="4">
        <v>120.56</v>
      </c>
      <c r="E49" s="4">
        <v>45400</v>
      </c>
      <c r="F49" s="4">
        <v>52500</v>
      </c>
      <c r="G49" s="30">
        <f t="shared" si="0"/>
        <v>1.0600000000000023</v>
      </c>
      <c r="H49" s="30">
        <f t="shared" si="26"/>
        <v>120.55</v>
      </c>
      <c r="I49" s="30" t="str">
        <f t="shared" si="27"/>
        <v>I-5: 5</v>
      </c>
      <c r="J49" s="30">
        <f t="shared" si="45"/>
        <v>46110</v>
      </c>
      <c r="K49" s="30">
        <f t="shared" si="45"/>
        <v>47885</v>
      </c>
      <c r="L49" s="30">
        <f t="shared" si="45"/>
        <v>49660</v>
      </c>
      <c r="M49" s="30">
        <f t="shared" si="45"/>
        <v>51435</v>
      </c>
      <c r="N49" s="91">
        <f t="shared" si="3"/>
        <v>31354.800000000003</v>
      </c>
      <c r="O49" s="91">
        <f t="shared" si="4"/>
        <v>32561.800000000003</v>
      </c>
      <c r="P49" s="91">
        <f t="shared" si="5"/>
        <v>33768.800000000003</v>
      </c>
      <c r="Q49" s="91">
        <f t="shared" si="6"/>
        <v>34975.800000000003</v>
      </c>
      <c r="R49" s="91">
        <f t="shared" si="7"/>
        <v>627.09600000000012</v>
      </c>
      <c r="S49" s="91">
        <f t="shared" si="8"/>
        <v>4884.2700000000004</v>
      </c>
      <c r="T49" s="91">
        <f t="shared" si="9"/>
        <v>10130.640000000001</v>
      </c>
      <c r="U49" s="91">
        <f t="shared" si="10"/>
        <v>19236.690000000002</v>
      </c>
      <c r="V49" s="91">
        <f t="shared" si="11"/>
        <v>199.41652800000048</v>
      </c>
      <c r="W49" s="91">
        <f t="shared" si="12"/>
        <v>1397.8780740000032</v>
      </c>
      <c r="X49" s="91">
        <f t="shared" si="13"/>
        <v>2469.8500320000057</v>
      </c>
      <c r="Y49" s="91">
        <f t="shared" si="38"/>
        <v>4078.1782800000096</v>
      </c>
      <c r="Z49" s="91">
        <f t="shared" si="39"/>
        <v>41.545110000000093</v>
      </c>
      <c r="AA49" s="91">
        <f t="shared" si="15"/>
        <v>232.97967900000052</v>
      </c>
      <c r="AB49" s="91">
        <f t="shared" si="16"/>
        <v>343.0347266666675</v>
      </c>
      <c r="AC49" s="91">
        <f t="shared" si="17"/>
        <v>485.49741428571554</v>
      </c>
      <c r="AD49" s="29">
        <f t="shared" si="40"/>
        <v>1</v>
      </c>
      <c r="AE49" s="29">
        <f t="shared" si="30"/>
        <v>2</v>
      </c>
      <c r="AF49" s="29">
        <f t="shared" si="31"/>
        <v>3</v>
      </c>
      <c r="AG49" s="29">
        <f t="shared" si="32"/>
        <v>4</v>
      </c>
      <c r="AH49" s="29">
        <f t="shared" si="41"/>
        <v>15</v>
      </c>
      <c r="AI49" s="29">
        <f t="shared" si="42"/>
        <v>37</v>
      </c>
      <c r="AJ49" s="29">
        <f t="shared" si="43"/>
        <v>51</v>
      </c>
      <c r="AK49" s="105">
        <f t="shared" si="44"/>
        <v>69</v>
      </c>
      <c r="AT49" s="300">
        <f t="shared" si="37"/>
        <v>664.7217600000015</v>
      </c>
      <c r="AU49" s="29">
        <f t="shared" si="37"/>
        <v>5177.3262000000113</v>
      </c>
      <c r="AV49" s="29">
        <f t="shared" si="37"/>
        <v>10738.478400000024</v>
      </c>
      <c r="AW49" s="105">
        <f t="shared" si="36"/>
        <v>20390.891400000048</v>
      </c>
    </row>
    <row r="50" spans="1:49" x14ac:dyDescent="0.25">
      <c r="A50" s="80" t="s">
        <v>77</v>
      </c>
      <c r="B50" s="4" t="s">
        <v>78</v>
      </c>
      <c r="C50" s="4">
        <v>120.56</v>
      </c>
      <c r="D50" s="4">
        <v>121.69</v>
      </c>
      <c r="E50" s="4">
        <v>44800</v>
      </c>
      <c r="F50" s="4">
        <v>55900</v>
      </c>
      <c r="G50" s="30">
        <f t="shared" si="0"/>
        <v>1.1299999999999955</v>
      </c>
      <c r="H50" s="30">
        <f t="shared" si="26"/>
        <v>121.67999999999999</v>
      </c>
      <c r="I50" s="30" t="str">
        <f t="shared" si="27"/>
        <v>I-5: 5</v>
      </c>
      <c r="J50" s="30">
        <f t="shared" si="45"/>
        <v>45910</v>
      </c>
      <c r="K50" s="30">
        <f t="shared" si="45"/>
        <v>48685</v>
      </c>
      <c r="L50" s="30">
        <f t="shared" si="45"/>
        <v>51460</v>
      </c>
      <c r="M50" s="30">
        <f t="shared" si="45"/>
        <v>54235</v>
      </c>
      <c r="N50" s="91">
        <f t="shared" si="3"/>
        <v>31218.800000000003</v>
      </c>
      <c r="O50" s="91">
        <f t="shared" si="4"/>
        <v>33105.800000000003</v>
      </c>
      <c r="P50" s="91">
        <f t="shared" si="5"/>
        <v>34992.800000000003</v>
      </c>
      <c r="Q50" s="91">
        <f t="shared" si="6"/>
        <v>36879.800000000003</v>
      </c>
      <c r="R50" s="91">
        <f t="shared" si="7"/>
        <v>624.37600000000009</v>
      </c>
      <c r="S50" s="91">
        <f t="shared" si="8"/>
        <v>4965.87</v>
      </c>
      <c r="T50" s="91">
        <f t="shared" si="9"/>
        <v>10497.84</v>
      </c>
      <c r="U50" s="91">
        <f t="shared" si="10"/>
        <v>20283.890000000003</v>
      </c>
      <c r="V50" s="91">
        <f t="shared" si="11"/>
        <v>211.66346399999915</v>
      </c>
      <c r="W50" s="91">
        <f t="shared" si="12"/>
        <v>1515.0869369999941</v>
      </c>
      <c r="X50" s="91">
        <f t="shared" si="13"/>
        <v>2728.3886159999893</v>
      </c>
      <c r="Y50" s="91">
        <f t="shared" si="38"/>
        <v>4584.1591399999825</v>
      </c>
      <c r="Z50" s="91">
        <f t="shared" si="39"/>
        <v>44.096554999999817</v>
      </c>
      <c r="AA50" s="91">
        <f t="shared" si="15"/>
        <v>252.51448949999903</v>
      </c>
      <c r="AB50" s="91">
        <f t="shared" si="16"/>
        <v>378.9428633333319</v>
      </c>
      <c r="AC50" s="91">
        <f t="shared" si="17"/>
        <v>545.7332309523789</v>
      </c>
      <c r="AD50" s="29">
        <f t="shared" si="40"/>
        <v>1</v>
      </c>
      <c r="AE50" s="29">
        <f t="shared" si="30"/>
        <v>2</v>
      </c>
      <c r="AF50" s="29">
        <f t="shared" si="31"/>
        <v>3</v>
      </c>
      <c r="AG50" s="29">
        <f t="shared" si="32"/>
        <v>4</v>
      </c>
      <c r="AH50" s="29">
        <f t="shared" si="41"/>
        <v>15</v>
      </c>
      <c r="AI50" s="29">
        <f t="shared" si="42"/>
        <v>37</v>
      </c>
      <c r="AJ50" s="29">
        <f t="shared" si="43"/>
        <v>51</v>
      </c>
      <c r="AK50" s="105">
        <f t="shared" si="44"/>
        <v>69</v>
      </c>
      <c r="AT50" s="300">
        <f t="shared" si="37"/>
        <v>705.54487999999731</v>
      </c>
      <c r="AU50" s="29">
        <f t="shared" si="37"/>
        <v>5611.4330999999775</v>
      </c>
      <c r="AV50" s="29">
        <f t="shared" si="37"/>
        <v>11862.559199999952</v>
      </c>
      <c r="AW50" s="105">
        <f t="shared" si="36"/>
        <v>22920.795699999911</v>
      </c>
    </row>
    <row r="51" spans="1:49" x14ac:dyDescent="0.25">
      <c r="A51" s="80" t="s">
        <v>77</v>
      </c>
      <c r="B51" s="4" t="s">
        <v>78</v>
      </c>
      <c r="C51" s="4">
        <v>121.69</v>
      </c>
      <c r="D51" s="4">
        <v>123.01</v>
      </c>
      <c r="E51" s="4">
        <v>45100</v>
      </c>
      <c r="F51" s="4">
        <v>56500</v>
      </c>
      <c r="G51" s="30">
        <f t="shared" si="0"/>
        <v>1.3200000000000074</v>
      </c>
      <c r="H51" s="30">
        <f t="shared" si="26"/>
        <v>123</v>
      </c>
      <c r="I51" s="30" t="str">
        <f t="shared" si="27"/>
        <v>I-5: 5</v>
      </c>
      <c r="J51" s="30">
        <f t="shared" si="45"/>
        <v>46240</v>
      </c>
      <c r="K51" s="30">
        <f t="shared" si="45"/>
        <v>49090</v>
      </c>
      <c r="L51" s="30">
        <f t="shared" si="45"/>
        <v>51940</v>
      </c>
      <c r="M51" s="30">
        <f t="shared" si="45"/>
        <v>54790</v>
      </c>
      <c r="N51" s="91">
        <f t="shared" si="3"/>
        <v>31443.200000000001</v>
      </c>
      <c r="O51" s="91">
        <f t="shared" si="4"/>
        <v>33381.200000000004</v>
      </c>
      <c r="P51" s="91">
        <f t="shared" si="5"/>
        <v>35319.200000000004</v>
      </c>
      <c r="Q51" s="91">
        <f t="shared" si="6"/>
        <v>37257.200000000004</v>
      </c>
      <c r="R51" s="91">
        <f t="shared" si="7"/>
        <v>628.86400000000003</v>
      </c>
      <c r="S51" s="91">
        <f t="shared" si="8"/>
        <v>5007.18</v>
      </c>
      <c r="T51" s="91">
        <f t="shared" si="9"/>
        <v>10595.76</v>
      </c>
      <c r="U51" s="91">
        <f t="shared" si="10"/>
        <v>20491.460000000003</v>
      </c>
      <c r="V51" s="91">
        <f t="shared" si="11"/>
        <v>249.0301440000014</v>
      </c>
      <c r="W51" s="91">
        <f t="shared" si="12"/>
        <v>1784.5589520000103</v>
      </c>
      <c r="X51" s="91">
        <f t="shared" si="13"/>
        <v>3216.872736000018</v>
      </c>
      <c r="Y51" s="91">
        <f t="shared" si="38"/>
        <v>5409.7454400000306</v>
      </c>
      <c r="Z51" s="91">
        <f t="shared" si="39"/>
        <v>51.881280000000281</v>
      </c>
      <c r="AA51" s="91">
        <f t="shared" si="15"/>
        <v>297.4264920000017</v>
      </c>
      <c r="AB51" s="91">
        <f t="shared" si="16"/>
        <v>446.78788000000253</v>
      </c>
      <c r="AC51" s="91">
        <f t="shared" si="17"/>
        <v>644.01731428571804</v>
      </c>
      <c r="AD51" s="29">
        <f t="shared" si="40"/>
        <v>1</v>
      </c>
      <c r="AE51" s="29">
        <f t="shared" si="30"/>
        <v>2</v>
      </c>
      <c r="AF51" s="29">
        <f t="shared" si="31"/>
        <v>3</v>
      </c>
      <c r="AG51" s="29">
        <f t="shared" si="32"/>
        <v>5</v>
      </c>
      <c r="AH51" s="29">
        <f t="shared" si="41"/>
        <v>15</v>
      </c>
      <c r="AI51" s="29">
        <f t="shared" si="42"/>
        <v>37</v>
      </c>
      <c r="AJ51" s="29">
        <f t="shared" si="43"/>
        <v>51</v>
      </c>
      <c r="AK51" s="105">
        <f t="shared" si="44"/>
        <v>69</v>
      </c>
      <c r="AT51" s="300">
        <f t="shared" si="37"/>
        <v>830.10048000000472</v>
      </c>
      <c r="AU51" s="29">
        <f t="shared" si="37"/>
        <v>6609.4776000000375</v>
      </c>
      <c r="AV51" s="29">
        <f t="shared" si="37"/>
        <v>13986.403200000079</v>
      </c>
      <c r="AW51" s="105">
        <f t="shared" si="36"/>
        <v>27048.727200000154</v>
      </c>
    </row>
    <row r="52" spans="1:49" x14ac:dyDescent="0.25">
      <c r="A52" s="80" t="s">
        <v>77</v>
      </c>
      <c r="B52" s="4" t="s">
        <v>78</v>
      </c>
      <c r="C52" s="4">
        <v>123.01</v>
      </c>
      <c r="D52" s="4">
        <v>124.14</v>
      </c>
      <c r="E52" s="4">
        <v>46200</v>
      </c>
      <c r="F52" s="4">
        <v>58100</v>
      </c>
      <c r="G52" s="30">
        <f t="shared" si="0"/>
        <v>1.1299999999999955</v>
      </c>
      <c r="H52" s="30">
        <f t="shared" si="26"/>
        <v>124.13</v>
      </c>
      <c r="I52" s="30" t="str">
        <f t="shared" si="27"/>
        <v>I-5: 5</v>
      </c>
      <c r="J52" s="30">
        <f t="shared" si="45"/>
        <v>47390</v>
      </c>
      <c r="K52" s="30">
        <f t="shared" si="45"/>
        <v>50365</v>
      </c>
      <c r="L52" s="30">
        <f t="shared" si="45"/>
        <v>53340</v>
      </c>
      <c r="M52" s="30">
        <f t="shared" si="45"/>
        <v>56315</v>
      </c>
      <c r="N52" s="91">
        <f t="shared" si="3"/>
        <v>32225.200000000001</v>
      </c>
      <c r="O52" s="91">
        <f t="shared" si="4"/>
        <v>34248.200000000004</v>
      </c>
      <c r="P52" s="91">
        <f t="shared" si="5"/>
        <v>36271.200000000004</v>
      </c>
      <c r="Q52" s="91">
        <f t="shared" si="6"/>
        <v>38294.200000000004</v>
      </c>
      <c r="R52" s="91">
        <f t="shared" si="7"/>
        <v>644.50400000000002</v>
      </c>
      <c r="S52" s="91">
        <f t="shared" si="8"/>
        <v>5137.2300000000005</v>
      </c>
      <c r="T52" s="91">
        <f t="shared" si="9"/>
        <v>10881.36</v>
      </c>
      <c r="U52" s="91">
        <f t="shared" si="10"/>
        <v>21061.810000000005</v>
      </c>
      <c r="V52" s="91">
        <f t="shared" si="11"/>
        <v>218.48685599999914</v>
      </c>
      <c r="W52" s="91">
        <f t="shared" si="12"/>
        <v>1567.3688729999938</v>
      </c>
      <c r="X52" s="91">
        <f t="shared" si="13"/>
        <v>2828.0654639999889</v>
      </c>
      <c r="Y52" s="91">
        <f t="shared" si="38"/>
        <v>4759.9690599999822</v>
      </c>
      <c r="Z52" s="91">
        <f t="shared" si="39"/>
        <v>45.518094999999811</v>
      </c>
      <c r="AA52" s="91">
        <f t="shared" si="15"/>
        <v>261.22814549999896</v>
      </c>
      <c r="AB52" s="91">
        <f t="shared" si="16"/>
        <v>392.78686999999849</v>
      </c>
      <c r="AC52" s="91">
        <f t="shared" si="17"/>
        <v>566.66298333333134</v>
      </c>
      <c r="AD52" s="29">
        <f t="shared" si="40"/>
        <v>1</v>
      </c>
      <c r="AE52" s="29">
        <f t="shared" si="30"/>
        <v>2</v>
      </c>
      <c r="AF52" s="29">
        <f t="shared" si="31"/>
        <v>3</v>
      </c>
      <c r="AG52" s="29">
        <f t="shared" si="32"/>
        <v>4</v>
      </c>
      <c r="AH52" s="29">
        <f t="shared" si="41"/>
        <v>15</v>
      </c>
      <c r="AI52" s="29">
        <f t="shared" si="42"/>
        <v>37</v>
      </c>
      <c r="AJ52" s="29">
        <f t="shared" si="43"/>
        <v>51</v>
      </c>
      <c r="AK52" s="105">
        <f t="shared" si="44"/>
        <v>69</v>
      </c>
      <c r="AT52" s="300">
        <f t="shared" si="37"/>
        <v>728.28951999999708</v>
      </c>
      <c r="AU52" s="29">
        <f t="shared" si="37"/>
        <v>5805.0698999999768</v>
      </c>
      <c r="AV52" s="29">
        <f t="shared" si="37"/>
        <v>12295.93679999995</v>
      </c>
      <c r="AW52" s="105">
        <f t="shared" si="36"/>
        <v>23799.84529999991</v>
      </c>
    </row>
    <row r="53" spans="1:49" x14ac:dyDescent="0.25">
      <c r="A53" s="80" t="s">
        <v>77</v>
      </c>
      <c r="B53" s="4" t="s">
        <v>78</v>
      </c>
      <c r="C53" s="4">
        <v>124.14</v>
      </c>
      <c r="D53" s="4">
        <v>125.08</v>
      </c>
      <c r="E53" s="4">
        <v>51000</v>
      </c>
      <c r="F53" s="4">
        <v>65600</v>
      </c>
      <c r="G53" s="30">
        <f t="shared" si="0"/>
        <v>0.93999999999999773</v>
      </c>
      <c r="H53" s="30">
        <f t="shared" si="26"/>
        <v>125.07</v>
      </c>
      <c r="I53" s="30" t="str">
        <f t="shared" si="27"/>
        <v>I-5: 5</v>
      </c>
      <c r="J53" s="30">
        <f t="shared" si="45"/>
        <v>52460</v>
      </c>
      <c r="K53" s="30">
        <f t="shared" si="45"/>
        <v>56110</v>
      </c>
      <c r="L53" s="30">
        <f t="shared" si="45"/>
        <v>59760</v>
      </c>
      <c r="M53" s="30">
        <f t="shared" si="45"/>
        <v>63410</v>
      </c>
      <c r="N53" s="91">
        <f t="shared" si="3"/>
        <v>35672.800000000003</v>
      </c>
      <c r="O53" s="91">
        <f t="shared" si="4"/>
        <v>38154.800000000003</v>
      </c>
      <c r="P53" s="91">
        <f t="shared" si="5"/>
        <v>40636.800000000003</v>
      </c>
      <c r="Q53" s="91">
        <f t="shared" si="6"/>
        <v>43118.8</v>
      </c>
      <c r="R53" s="91">
        <f t="shared" si="7"/>
        <v>713.45600000000002</v>
      </c>
      <c r="S53" s="91">
        <f t="shared" si="8"/>
        <v>5723.22</v>
      </c>
      <c r="T53" s="91">
        <f t="shared" si="9"/>
        <v>12191.04</v>
      </c>
      <c r="U53" s="91">
        <f t="shared" si="10"/>
        <v>23715.340000000004</v>
      </c>
      <c r="V53" s="91">
        <f t="shared" si="11"/>
        <v>201.19459199999952</v>
      </c>
      <c r="W53" s="91">
        <f t="shared" si="12"/>
        <v>1452.5532359999966</v>
      </c>
      <c r="X53" s="91">
        <f t="shared" si="13"/>
        <v>2635.702847999994</v>
      </c>
      <c r="Y53" s="91">
        <f t="shared" si="38"/>
        <v>4458.4839199999906</v>
      </c>
      <c r="Z53" s="91">
        <f t="shared" si="39"/>
        <v>41.915539999999893</v>
      </c>
      <c r="AA53" s="91">
        <f t="shared" si="15"/>
        <v>242.09220599999944</v>
      </c>
      <c r="AB53" s="91">
        <f t="shared" si="16"/>
        <v>366.0698399999992</v>
      </c>
      <c r="AC53" s="91">
        <f t="shared" si="17"/>
        <v>530.7718952380942</v>
      </c>
      <c r="AD53" s="29">
        <f t="shared" si="40"/>
        <v>1</v>
      </c>
      <c r="AE53" s="29">
        <f t="shared" si="30"/>
        <v>2</v>
      </c>
      <c r="AF53" s="29">
        <f t="shared" si="31"/>
        <v>3</v>
      </c>
      <c r="AG53" s="29">
        <f t="shared" si="32"/>
        <v>4</v>
      </c>
      <c r="AH53" s="29">
        <f t="shared" si="41"/>
        <v>15</v>
      </c>
      <c r="AI53" s="29">
        <f t="shared" si="42"/>
        <v>37</v>
      </c>
      <c r="AJ53" s="29">
        <f t="shared" si="43"/>
        <v>51</v>
      </c>
      <c r="AK53" s="105">
        <f t="shared" si="44"/>
        <v>69</v>
      </c>
      <c r="AT53" s="300">
        <f t="shared" si="37"/>
        <v>670.64863999999841</v>
      </c>
      <c r="AU53" s="29">
        <f t="shared" si="37"/>
        <v>5379.8267999999871</v>
      </c>
      <c r="AV53" s="29">
        <f t="shared" si="37"/>
        <v>11459.577599999973</v>
      </c>
      <c r="AW53" s="105">
        <f t="shared" si="36"/>
        <v>22292.41959999995</v>
      </c>
    </row>
    <row r="54" spans="1:49" x14ac:dyDescent="0.25">
      <c r="A54" s="80" t="s">
        <v>77</v>
      </c>
      <c r="B54" s="4" t="s">
        <v>78</v>
      </c>
      <c r="C54" s="4">
        <v>125.08</v>
      </c>
      <c r="D54" s="4">
        <v>127.23</v>
      </c>
      <c r="E54" s="4">
        <v>37100</v>
      </c>
      <c r="F54" s="4">
        <v>47300</v>
      </c>
      <c r="G54" s="30">
        <f t="shared" si="0"/>
        <v>2.1500000000000057</v>
      </c>
      <c r="H54" s="30">
        <f t="shared" si="26"/>
        <v>127.22</v>
      </c>
      <c r="I54" s="30" t="str">
        <f t="shared" si="27"/>
        <v>I-5: 5</v>
      </c>
      <c r="J54" s="30">
        <f t="shared" si="45"/>
        <v>38120</v>
      </c>
      <c r="K54" s="30">
        <f t="shared" si="45"/>
        <v>40670</v>
      </c>
      <c r="L54" s="30">
        <f t="shared" si="45"/>
        <v>43220</v>
      </c>
      <c r="M54" s="30">
        <f t="shared" si="45"/>
        <v>45770</v>
      </c>
      <c r="N54" s="91">
        <f t="shared" si="3"/>
        <v>25921.600000000002</v>
      </c>
      <c r="O54" s="91">
        <f t="shared" si="4"/>
        <v>27655.600000000002</v>
      </c>
      <c r="P54" s="91">
        <f t="shared" si="5"/>
        <v>29389.600000000002</v>
      </c>
      <c r="Q54" s="91">
        <f t="shared" si="6"/>
        <v>31123.600000000002</v>
      </c>
      <c r="R54" s="91">
        <f t="shared" si="7"/>
        <v>518.43200000000002</v>
      </c>
      <c r="S54" s="91">
        <f t="shared" si="8"/>
        <v>4148.34</v>
      </c>
      <c r="T54" s="91">
        <f t="shared" si="9"/>
        <v>8816.880000000001</v>
      </c>
      <c r="U54" s="91">
        <f t="shared" si="10"/>
        <v>17117.980000000003</v>
      </c>
      <c r="V54" s="91">
        <f t="shared" si="11"/>
        <v>334.38864000000086</v>
      </c>
      <c r="W54" s="91">
        <f t="shared" si="12"/>
        <v>2408.1113700000069</v>
      </c>
      <c r="X54" s="91">
        <f t="shared" si="13"/>
        <v>4359.9471600000124</v>
      </c>
      <c r="Y54" s="91">
        <f t="shared" si="38"/>
        <v>7360.7314000000215</v>
      </c>
      <c r="Z54" s="91">
        <f t="shared" si="39"/>
        <v>69.664300000000168</v>
      </c>
      <c r="AA54" s="91">
        <f t="shared" si="15"/>
        <v>401.35189500000115</v>
      </c>
      <c r="AB54" s="91">
        <f t="shared" si="16"/>
        <v>605.54821666666851</v>
      </c>
      <c r="AC54" s="91">
        <f t="shared" si="17"/>
        <v>876.27754761905032</v>
      </c>
      <c r="AD54" s="29">
        <f t="shared" si="40"/>
        <v>1</v>
      </c>
      <c r="AE54" s="29">
        <f t="shared" si="30"/>
        <v>3</v>
      </c>
      <c r="AF54" s="29">
        <f t="shared" si="31"/>
        <v>5</v>
      </c>
      <c r="AG54" s="29">
        <f t="shared" si="32"/>
        <v>6</v>
      </c>
      <c r="AH54" s="29">
        <f t="shared" si="41"/>
        <v>15</v>
      </c>
      <c r="AI54" s="29">
        <f t="shared" si="42"/>
        <v>37</v>
      </c>
      <c r="AJ54" s="29">
        <f t="shared" si="43"/>
        <v>51</v>
      </c>
      <c r="AK54" s="105">
        <f t="shared" si="44"/>
        <v>69</v>
      </c>
      <c r="AT54" s="300">
        <f t="shared" si="37"/>
        <v>1114.6288000000029</v>
      </c>
      <c r="AU54" s="29">
        <f t="shared" si="37"/>
        <v>8918.9310000000241</v>
      </c>
      <c r="AV54" s="29">
        <f t="shared" si="37"/>
        <v>18956.292000000052</v>
      </c>
      <c r="AW54" s="105">
        <f t="shared" si="36"/>
        <v>36803.657000000101</v>
      </c>
    </row>
    <row r="55" spans="1:49" x14ac:dyDescent="0.25">
      <c r="A55" s="80" t="s">
        <v>77</v>
      </c>
      <c r="B55" s="4" t="s">
        <v>78</v>
      </c>
      <c r="C55" s="4">
        <v>127.23</v>
      </c>
      <c r="D55" s="4">
        <v>129.22</v>
      </c>
      <c r="E55" s="4">
        <v>36100</v>
      </c>
      <c r="F55" s="4">
        <v>42000</v>
      </c>
      <c r="G55" s="30">
        <f t="shared" si="0"/>
        <v>1.9899999999999949</v>
      </c>
      <c r="H55" s="30">
        <f t="shared" si="26"/>
        <v>129.20999999999998</v>
      </c>
      <c r="I55" s="30" t="str">
        <f t="shared" si="27"/>
        <v>I-5: 5</v>
      </c>
      <c r="J55" s="30">
        <f t="shared" si="45"/>
        <v>36690</v>
      </c>
      <c r="K55" s="30">
        <f t="shared" si="45"/>
        <v>38165</v>
      </c>
      <c r="L55" s="30">
        <f t="shared" si="45"/>
        <v>39640</v>
      </c>
      <c r="M55" s="30">
        <f t="shared" si="45"/>
        <v>41115</v>
      </c>
      <c r="N55" s="91">
        <f t="shared" si="3"/>
        <v>24949.200000000001</v>
      </c>
      <c r="O55" s="91">
        <f t="shared" si="4"/>
        <v>25952.2</v>
      </c>
      <c r="P55" s="91">
        <f t="shared" si="5"/>
        <v>26955.200000000001</v>
      </c>
      <c r="Q55" s="91">
        <f t="shared" si="6"/>
        <v>27958.2</v>
      </c>
      <c r="R55" s="91">
        <f t="shared" si="7"/>
        <v>498.98400000000004</v>
      </c>
      <c r="S55" s="91">
        <f t="shared" si="8"/>
        <v>3892.83</v>
      </c>
      <c r="T55" s="91">
        <f t="shared" si="9"/>
        <v>8086.5599999999995</v>
      </c>
      <c r="U55" s="91">
        <f t="shared" si="10"/>
        <v>15377.010000000002</v>
      </c>
      <c r="V55" s="91">
        <f t="shared" si="11"/>
        <v>297.89344799999924</v>
      </c>
      <c r="W55" s="91">
        <f t="shared" si="12"/>
        <v>2091.6175589999948</v>
      </c>
      <c r="X55" s="91">
        <f t="shared" si="13"/>
        <v>3701.2185119999904</v>
      </c>
      <c r="Y55" s="91">
        <f t="shared" si="38"/>
        <v>6120.0499799999852</v>
      </c>
      <c r="Z55" s="91">
        <f t="shared" si="39"/>
        <v>62.06113499999983</v>
      </c>
      <c r="AA55" s="91">
        <f t="shared" si="15"/>
        <v>348.60292649999911</v>
      </c>
      <c r="AB55" s="91">
        <f t="shared" si="16"/>
        <v>514.05812666666543</v>
      </c>
      <c r="AC55" s="91">
        <f t="shared" si="17"/>
        <v>728.57737857142695</v>
      </c>
      <c r="AD55" s="29">
        <f t="shared" si="40"/>
        <v>1</v>
      </c>
      <c r="AE55" s="29">
        <f t="shared" si="30"/>
        <v>3</v>
      </c>
      <c r="AF55" s="29">
        <f t="shared" si="31"/>
        <v>4</v>
      </c>
      <c r="AG55" s="29">
        <f t="shared" si="32"/>
        <v>5</v>
      </c>
      <c r="AH55" s="29">
        <f t="shared" si="41"/>
        <v>15</v>
      </c>
      <c r="AI55" s="29">
        <f t="shared" si="42"/>
        <v>37</v>
      </c>
      <c r="AJ55" s="29">
        <f t="shared" si="43"/>
        <v>51</v>
      </c>
      <c r="AK55" s="105">
        <f t="shared" si="44"/>
        <v>69</v>
      </c>
      <c r="AT55" s="300">
        <f t="shared" si="37"/>
        <v>992.9781599999975</v>
      </c>
      <c r="AU55" s="29">
        <f t="shared" si="37"/>
        <v>7746.7316999999803</v>
      </c>
      <c r="AV55" s="29">
        <f t="shared" si="37"/>
        <v>16092.254399999958</v>
      </c>
      <c r="AW55" s="105">
        <f t="shared" si="36"/>
        <v>30600.249899999926</v>
      </c>
    </row>
    <row r="56" spans="1:49" x14ac:dyDescent="0.25">
      <c r="A56" s="80" t="s">
        <v>77</v>
      </c>
      <c r="B56" s="4" t="s">
        <v>78</v>
      </c>
      <c r="C56" s="4">
        <v>129.22</v>
      </c>
      <c r="D56" s="4">
        <v>135.13999999999999</v>
      </c>
      <c r="E56" s="4">
        <v>34600</v>
      </c>
      <c r="F56" s="4">
        <v>34700</v>
      </c>
      <c r="G56" s="30">
        <f t="shared" si="0"/>
        <v>5.9199999999999875</v>
      </c>
      <c r="H56" s="30">
        <f t="shared" si="26"/>
        <v>135.12999999999997</v>
      </c>
      <c r="I56" s="30" t="str">
        <f t="shared" si="27"/>
        <v>I-5: 5</v>
      </c>
      <c r="J56" s="30">
        <f t="shared" si="45"/>
        <v>34610</v>
      </c>
      <c r="K56" s="30">
        <f t="shared" si="45"/>
        <v>34635</v>
      </c>
      <c r="L56" s="30">
        <f t="shared" si="45"/>
        <v>34660</v>
      </c>
      <c r="M56" s="30">
        <f t="shared" si="45"/>
        <v>34685</v>
      </c>
      <c r="N56" s="91">
        <f t="shared" si="3"/>
        <v>23534.800000000003</v>
      </c>
      <c r="O56" s="91">
        <f t="shared" si="4"/>
        <v>23551.800000000003</v>
      </c>
      <c r="P56" s="91">
        <f t="shared" si="5"/>
        <v>23568.800000000003</v>
      </c>
      <c r="Q56" s="91">
        <f t="shared" si="6"/>
        <v>23585.800000000003</v>
      </c>
      <c r="R56" s="91">
        <f t="shared" si="7"/>
        <v>470.69600000000008</v>
      </c>
      <c r="S56" s="91">
        <f t="shared" si="8"/>
        <v>3532.7700000000004</v>
      </c>
      <c r="T56" s="91">
        <f t="shared" si="9"/>
        <v>7070.64</v>
      </c>
      <c r="U56" s="91">
        <f t="shared" si="10"/>
        <v>12972.190000000002</v>
      </c>
      <c r="V56" s="91">
        <f t="shared" si="11"/>
        <v>835.95609599999841</v>
      </c>
      <c r="W56" s="91">
        <f t="shared" si="12"/>
        <v>5646.779567999989</v>
      </c>
      <c r="X56" s="91">
        <f t="shared" si="13"/>
        <v>9627.3834239999815</v>
      </c>
      <c r="Y56" s="91">
        <f t="shared" si="38"/>
        <v>15359.07295999997</v>
      </c>
      <c r="Z56" s="91">
        <f t="shared" si="39"/>
        <v>174.15751999999964</v>
      </c>
      <c r="AA56" s="91">
        <f t="shared" si="15"/>
        <v>941.12992799999813</v>
      </c>
      <c r="AB56" s="91">
        <f t="shared" si="16"/>
        <v>1337.1365866666642</v>
      </c>
      <c r="AC56" s="91">
        <f t="shared" si="17"/>
        <v>1828.4610666666636</v>
      </c>
      <c r="AD56" s="29">
        <f t="shared" si="40"/>
        <v>2</v>
      </c>
      <c r="AE56" s="29">
        <f t="shared" si="30"/>
        <v>7</v>
      </c>
      <c r="AF56" s="29">
        <f t="shared" si="31"/>
        <v>9</v>
      </c>
      <c r="AG56" s="29">
        <f t="shared" si="32"/>
        <v>13</v>
      </c>
      <c r="AH56" s="29">
        <f t="shared" si="41"/>
        <v>15</v>
      </c>
      <c r="AI56" s="29">
        <f t="shared" si="42"/>
        <v>37</v>
      </c>
      <c r="AJ56" s="29">
        <f t="shared" si="43"/>
        <v>51</v>
      </c>
      <c r="AK56" s="105">
        <f t="shared" si="44"/>
        <v>69</v>
      </c>
      <c r="AT56" s="300">
        <f t="shared" si="37"/>
        <v>2786.5203199999946</v>
      </c>
      <c r="AU56" s="29">
        <f t="shared" si="37"/>
        <v>20913.998399999957</v>
      </c>
      <c r="AV56" s="29">
        <f t="shared" si="37"/>
        <v>41858.188799999916</v>
      </c>
      <c r="AW56" s="105">
        <f t="shared" si="36"/>
        <v>76795.36479999985</v>
      </c>
    </row>
    <row r="57" spans="1:49" x14ac:dyDescent="0.25">
      <c r="A57" s="80" t="s">
        <v>77</v>
      </c>
      <c r="B57" s="4" t="s">
        <v>78</v>
      </c>
      <c r="C57" s="4">
        <v>135.13999999999999</v>
      </c>
      <c r="D57" s="4">
        <v>136.52000000000001</v>
      </c>
      <c r="E57" s="4">
        <v>30300</v>
      </c>
      <c r="F57" s="4">
        <v>31300</v>
      </c>
      <c r="G57" s="30">
        <f t="shared" si="0"/>
        <v>1.3800000000000239</v>
      </c>
      <c r="H57" s="30">
        <f t="shared" si="26"/>
        <v>136.51</v>
      </c>
      <c r="I57" s="30" t="str">
        <f t="shared" si="27"/>
        <v>I-5: 5</v>
      </c>
      <c r="J57" s="30">
        <f t="shared" si="45"/>
        <v>30400</v>
      </c>
      <c r="K57" s="30">
        <f t="shared" si="45"/>
        <v>30650</v>
      </c>
      <c r="L57" s="30">
        <f t="shared" si="45"/>
        <v>30900</v>
      </c>
      <c r="M57" s="30">
        <f t="shared" si="45"/>
        <v>31150</v>
      </c>
      <c r="N57" s="91">
        <f t="shared" si="3"/>
        <v>20672</v>
      </c>
      <c r="O57" s="91">
        <f t="shared" si="4"/>
        <v>20842</v>
      </c>
      <c r="P57" s="91">
        <f t="shared" si="5"/>
        <v>21012</v>
      </c>
      <c r="Q57" s="91">
        <f t="shared" si="6"/>
        <v>21182</v>
      </c>
      <c r="R57" s="91">
        <f t="shared" si="7"/>
        <v>413.44</v>
      </c>
      <c r="S57" s="91">
        <f t="shared" si="8"/>
        <v>3126.2999999999997</v>
      </c>
      <c r="T57" s="91">
        <f t="shared" si="9"/>
        <v>6303.5999999999995</v>
      </c>
      <c r="U57" s="91">
        <f t="shared" si="10"/>
        <v>11650.1</v>
      </c>
      <c r="V57" s="91">
        <f t="shared" si="11"/>
        <v>171.16416000000297</v>
      </c>
      <c r="W57" s="91">
        <f t="shared" si="12"/>
        <v>1164.8593800000201</v>
      </c>
      <c r="X57" s="91">
        <f t="shared" si="13"/>
        <v>2000.7626400000345</v>
      </c>
      <c r="Y57" s="91">
        <f t="shared" si="38"/>
        <v>3215.4276000000555</v>
      </c>
      <c r="Z57" s="91">
        <f t="shared" si="39"/>
        <v>35.65920000000061</v>
      </c>
      <c r="AA57" s="91">
        <f t="shared" si="15"/>
        <v>194.14323000000334</v>
      </c>
      <c r="AB57" s="91">
        <f t="shared" si="16"/>
        <v>277.88370000000481</v>
      </c>
      <c r="AC57" s="91">
        <f t="shared" si="17"/>
        <v>382.78900000000669</v>
      </c>
      <c r="AD57" s="29">
        <f t="shared" si="40"/>
        <v>1</v>
      </c>
      <c r="AE57" s="29">
        <f t="shared" si="30"/>
        <v>2</v>
      </c>
      <c r="AF57" s="29">
        <f t="shared" si="31"/>
        <v>2</v>
      </c>
      <c r="AG57" s="29">
        <f t="shared" si="32"/>
        <v>3</v>
      </c>
      <c r="AH57" s="29">
        <f t="shared" si="41"/>
        <v>15</v>
      </c>
      <c r="AI57" s="29">
        <f t="shared" si="42"/>
        <v>37</v>
      </c>
      <c r="AJ57" s="29">
        <f t="shared" si="43"/>
        <v>51</v>
      </c>
      <c r="AK57" s="105">
        <f t="shared" si="44"/>
        <v>69</v>
      </c>
      <c r="AT57" s="300">
        <f t="shared" si="37"/>
        <v>570.54720000000987</v>
      </c>
      <c r="AU57" s="29">
        <f t="shared" si="37"/>
        <v>4314.2940000000744</v>
      </c>
      <c r="AV57" s="29">
        <f t="shared" si="37"/>
        <v>8698.9680000001499</v>
      </c>
      <c r="AW57" s="105">
        <f t="shared" si="36"/>
        <v>16077.138000000279</v>
      </c>
    </row>
    <row r="58" spans="1:49" x14ac:dyDescent="0.25">
      <c r="A58" s="80" t="s">
        <v>77</v>
      </c>
      <c r="B58" s="4" t="s">
        <v>78</v>
      </c>
      <c r="C58" s="4">
        <v>136.52000000000001</v>
      </c>
      <c r="D58" s="4">
        <v>138.36000000000001</v>
      </c>
      <c r="E58" s="4">
        <v>25000</v>
      </c>
      <c r="F58" s="4">
        <v>26200</v>
      </c>
      <c r="G58" s="30">
        <f t="shared" si="0"/>
        <v>1.8400000000000034</v>
      </c>
      <c r="H58" s="30">
        <f t="shared" si="26"/>
        <v>138.35</v>
      </c>
      <c r="I58" s="30" t="str">
        <f t="shared" si="27"/>
        <v>I-5: 5</v>
      </c>
      <c r="J58" s="30">
        <f t="shared" si="45"/>
        <v>25120</v>
      </c>
      <c r="K58" s="30">
        <f t="shared" si="45"/>
        <v>25420</v>
      </c>
      <c r="L58" s="30">
        <f t="shared" si="45"/>
        <v>25720</v>
      </c>
      <c r="M58" s="30">
        <f t="shared" si="45"/>
        <v>26020</v>
      </c>
      <c r="N58" s="91">
        <f t="shared" si="3"/>
        <v>17081.600000000002</v>
      </c>
      <c r="O58" s="91">
        <f t="shared" si="4"/>
        <v>17285.600000000002</v>
      </c>
      <c r="P58" s="91">
        <f t="shared" si="5"/>
        <v>17489.600000000002</v>
      </c>
      <c r="Q58" s="91">
        <f t="shared" si="6"/>
        <v>17693.600000000002</v>
      </c>
      <c r="R58" s="91">
        <f t="shared" si="7"/>
        <v>341.63200000000006</v>
      </c>
      <c r="S58" s="91">
        <f t="shared" si="8"/>
        <v>2592.84</v>
      </c>
      <c r="T58" s="91">
        <f t="shared" si="9"/>
        <v>5246.88</v>
      </c>
      <c r="U58" s="91">
        <f t="shared" si="10"/>
        <v>9731.4800000000014</v>
      </c>
      <c r="V58" s="91">
        <f t="shared" si="11"/>
        <v>188.58086400000036</v>
      </c>
      <c r="W58" s="91">
        <f t="shared" si="12"/>
        <v>1288.1229120000025</v>
      </c>
      <c r="X58" s="91">
        <f t="shared" si="13"/>
        <v>2220.4796160000042</v>
      </c>
      <c r="Y58" s="91">
        <f t="shared" si="38"/>
        <v>3581.1846400000072</v>
      </c>
      <c r="Z58" s="91">
        <f t="shared" si="39"/>
        <v>39.287680000000073</v>
      </c>
      <c r="AA58" s="91">
        <f t="shared" si="15"/>
        <v>214.68715200000042</v>
      </c>
      <c r="AB58" s="91">
        <f t="shared" si="16"/>
        <v>308.39994666666729</v>
      </c>
      <c r="AC58" s="91">
        <f t="shared" si="17"/>
        <v>426.33150476190571</v>
      </c>
      <c r="AD58" s="29">
        <f t="shared" si="40"/>
        <v>1</v>
      </c>
      <c r="AE58" s="29">
        <f t="shared" si="30"/>
        <v>2</v>
      </c>
      <c r="AF58" s="29">
        <f t="shared" si="31"/>
        <v>3</v>
      </c>
      <c r="AG58" s="29">
        <f t="shared" si="32"/>
        <v>3</v>
      </c>
      <c r="AH58" s="29">
        <f t="shared" si="41"/>
        <v>15</v>
      </c>
      <c r="AI58" s="29">
        <f t="shared" si="42"/>
        <v>37</v>
      </c>
      <c r="AJ58" s="29">
        <f t="shared" si="43"/>
        <v>51</v>
      </c>
      <c r="AK58" s="105">
        <f t="shared" si="44"/>
        <v>69</v>
      </c>
      <c r="AT58" s="300">
        <f t="shared" si="37"/>
        <v>628.60288000000128</v>
      </c>
      <c r="AU58" s="29">
        <f t="shared" si="37"/>
        <v>4770.8256000000092</v>
      </c>
      <c r="AV58" s="29">
        <f t="shared" si="37"/>
        <v>9654.2592000000186</v>
      </c>
      <c r="AW58" s="105">
        <f t="shared" si="36"/>
        <v>17905.923200000037</v>
      </c>
    </row>
    <row r="59" spans="1:49" x14ac:dyDescent="0.25">
      <c r="A59" s="80" t="s">
        <v>77</v>
      </c>
      <c r="B59" s="4" t="s">
        <v>78</v>
      </c>
      <c r="C59" s="4">
        <v>138.36000000000001</v>
      </c>
      <c r="D59" s="4">
        <v>140.53</v>
      </c>
      <c r="E59" s="4">
        <v>24000</v>
      </c>
      <c r="F59" s="4">
        <v>25500</v>
      </c>
      <c r="G59" s="30">
        <f t="shared" si="0"/>
        <v>2.1699999999999875</v>
      </c>
      <c r="H59" s="30">
        <f t="shared" si="26"/>
        <v>140.51999999999998</v>
      </c>
      <c r="I59" s="30" t="str">
        <f t="shared" si="27"/>
        <v>I-5: 5</v>
      </c>
      <c r="J59" s="30">
        <f t="shared" si="45"/>
        <v>24150</v>
      </c>
      <c r="K59" s="30">
        <f t="shared" si="45"/>
        <v>24525</v>
      </c>
      <c r="L59" s="30">
        <f t="shared" si="45"/>
        <v>24900</v>
      </c>
      <c r="M59" s="30">
        <f t="shared" si="45"/>
        <v>25275</v>
      </c>
      <c r="N59" s="91">
        <f t="shared" si="3"/>
        <v>16422</v>
      </c>
      <c r="O59" s="91">
        <f t="shared" si="4"/>
        <v>16677</v>
      </c>
      <c r="P59" s="91">
        <f t="shared" si="5"/>
        <v>16932</v>
      </c>
      <c r="Q59" s="91">
        <f t="shared" si="6"/>
        <v>17187</v>
      </c>
      <c r="R59" s="91">
        <f t="shared" si="7"/>
        <v>328.44</v>
      </c>
      <c r="S59" s="91">
        <f t="shared" si="8"/>
        <v>2501.5499999999997</v>
      </c>
      <c r="T59" s="91">
        <f t="shared" si="9"/>
        <v>5079.5999999999995</v>
      </c>
      <c r="U59" s="91">
        <f t="shared" si="10"/>
        <v>9452.85</v>
      </c>
      <c r="V59" s="91">
        <f t="shared" si="11"/>
        <v>213.81443999999877</v>
      </c>
      <c r="W59" s="91">
        <f t="shared" si="12"/>
        <v>1465.6581449999915</v>
      </c>
      <c r="X59" s="91">
        <f t="shared" si="13"/>
        <v>2535.2283599999855</v>
      </c>
      <c r="Y59" s="91">
        <f t="shared" si="38"/>
        <v>4102.5368999999764</v>
      </c>
      <c r="Z59" s="91">
        <f t="shared" si="39"/>
        <v>44.544674999999735</v>
      </c>
      <c r="AA59" s="91">
        <f t="shared" si="15"/>
        <v>244.27635749999857</v>
      </c>
      <c r="AB59" s="91">
        <f t="shared" si="16"/>
        <v>352.11504999999801</v>
      </c>
      <c r="AC59" s="91">
        <f t="shared" si="17"/>
        <v>488.39724999999726</v>
      </c>
      <c r="AD59" s="29">
        <f t="shared" si="40"/>
        <v>1</v>
      </c>
      <c r="AE59" s="29">
        <f t="shared" si="30"/>
        <v>2</v>
      </c>
      <c r="AF59" s="29">
        <f t="shared" si="31"/>
        <v>3</v>
      </c>
      <c r="AG59" s="29">
        <f t="shared" si="32"/>
        <v>4</v>
      </c>
      <c r="AH59" s="29">
        <f t="shared" si="41"/>
        <v>15</v>
      </c>
      <c r="AI59" s="29">
        <f t="shared" si="42"/>
        <v>37</v>
      </c>
      <c r="AJ59" s="29">
        <f t="shared" si="43"/>
        <v>51</v>
      </c>
      <c r="AK59" s="105">
        <f t="shared" si="44"/>
        <v>69</v>
      </c>
      <c r="AT59" s="300">
        <f t="shared" si="37"/>
        <v>712.71479999999588</v>
      </c>
      <c r="AU59" s="29">
        <f t="shared" si="37"/>
        <v>5428.3634999999686</v>
      </c>
      <c r="AV59" s="29">
        <f t="shared" si="37"/>
        <v>11022.731999999934</v>
      </c>
      <c r="AW59" s="105">
        <f t="shared" si="36"/>
        <v>20512.684499999883</v>
      </c>
    </row>
    <row r="60" spans="1:49" x14ac:dyDescent="0.25">
      <c r="A60" s="80" t="s">
        <v>77</v>
      </c>
      <c r="B60" s="4" t="s">
        <v>78</v>
      </c>
      <c r="C60" s="4">
        <v>140.53</v>
      </c>
      <c r="D60" s="4">
        <v>142.18</v>
      </c>
      <c r="E60" s="4">
        <v>24800</v>
      </c>
      <c r="F60" s="4">
        <v>26100</v>
      </c>
      <c r="G60" s="30">
        <f t="shared" si="0"/>
        <v>1.6500000000000057</v>
      </c>
      <c r="H60" s="30">
        <f t="shared" si="26"/>
        <v>142.16999999999999</v>
      </c>
      <c r="I60" s="30" t="str">
        <f t="shared" si="27"/>
        <v>I-5: 5</v>
      </c>
      <c r="J60" s="30">
        <f t="shared" si="45"/>
        <v>24930</v>
      </c>
      <c r="K60" s="30">
        <f t="shared" si="45"/>
        <v>25255</v>
      </c>
      <c r="L60" s="30">
        <f t="shared" si="45"/>
        <v>25580</v>
      </c>
      <c r="M60" s="30">
        <f t="shared" si="45"/>
        <v>25905</v>
      </c>
      <c r="N60" s="91">
        <f t="shared" si="3"/>
        <v>16952.400000000001</v>
      </c>
      <c r="O60" s="91">
        <f t="shared" si="4"/>
        <v>17173.400000000001</v>
      </c>
      <c r="P60" s="91">
        <f t="shared" si="5"/>
        <v>17394.400000000001</v>
      </c>
      <c r="Q60" s="91">
        <f t="shared" si="6"/>
        <v>17615.400000000001</v>
      </c>
      <c r="R60" s="91">
        <f t="shared" si="7"/>
        <v>339.04800000000006</v>
      </c>
      <c r="S60" s="91">
        <f t="shared" si="8"/>
        <v>2576.0100000000002</v>
      </c>
      <c r="T60" s="91">
        <f t="shared" si="9"/>
        <v>5218.3200000000006</v>
      </c>
      <c r="U60" s="91">
        <f t="shared" si="10"/>
        <v>9688.4700000000012</v>
      </c>
      <c r="V60" s="91">
        <f t="shared" si="11"/>
        <v>167.82876000000059</v>
      </c>
      <c r="W60" s="91">
        <f t="shared" si="12"/>
        <v>1147.612455000004</v>
      </c>
      <c r="X60" s="91">
        <f t="shared" si="13"/>
        <v>1980.3524400000072</v>
      </c>
      <c r="Y60" s="91">
        <f t="shared" si="38"/>
        <v>3197.1951000000117</v>
      </c>
      <c r="Z60" s="91">
        <f t="shared" si="39"/>
        <v>34.964325000000116</v>
      </c>
      <c r="AA60" s="91">
        <f t="shared" si="15"/>
        <v>191.26874250000068</v>
      </c>
      <c r="AB60" s="91">
        <f t="shared" si="16"/>
        <v>275.04895000000101</v>
      </c>
      <c r="AC60" s="91">
        <f t="shared" si="17"/>
        <v>380.61846428571573</v>
      </c>
      <c r="AD60" s="29">
        <f t="shared" si="40"/>
        <v>1</v>
      </c>
      <c r="AE60" s="29">
        <f t="shared" si="30"/>
        <v>2</v>
      </c>
      <c r="AF60" s="29">
        <f t="shared" si="31"/>
        <v>2</v>
      </c>
      <c r="AG60" s="29">
        <f t="shared" si="32"/>
        <v>3</v>
      </c>
      <c r="AH60" s="29">
        <f t="shared" si="41"/>
        <v>15</v>
      </c>
      <c r="AI60" s="29">
        <f t="shared" si="42"/>
        <v>37</v>
      </c>
      <c r="AJ60" s="29">
        <f t="shared" si="43"/>
        <v>51</v>
      </c>
      <c r="AK60" s="105">
        <f t="shared" si="44"/>
        <v>69</v>
      </c>
      <c r="AT60" s="300">
        <f t="shared" si="37"/>
        <v>559.42920000000197</v>
      </c>
      <c r="AU60" s="29">
        <f t="shared" si="37"/>
        <v>4250.4165000000148</v>
      </c>
      <c r="AV60" s="29">
        <f t="shared" si="37"/>
        <v>8610.2280000000301</v>
      </c>
      <c r="AW60" s="105">
        <f t="shared" si="36"/>
        <v>15985.975500000057</v>
      </c>
    </row>
    <row r="61" spans="1:49" x14ac:dyDescent="0.25">
      <c r="A61" s="80" t="s">
        <v>77</v>
      </c>
      <c r="B61" s="4" t="s">
        <v>78</v>
      </c>
      <c r="C61" s="4">
        <v>142.18</v>
      </c>
      <c r="D61" s="4">
        <v>146.25</v>
      </c>
      <c r="E61" s="4">
        <v>24500</v>
      </c>
      <c r="F61" s="4">
        <v>25300</v>
      </c>
      <c r="G61" s="30">
        <f t="shared" si="0"/>
        <v>4.0699999999999932</v>
      </c>
      <c r="H61" s="30">
        <f t="shared" si="26"/>
        <v>146.23999999999998</v>
      </c>
      <c r="I61" s="30" t="str">
        <f t="shared" si="27"/>
        <v>I-5: 5</v>
      </c>
      <c r="J61" s="30">
        <f t="shared" si="45"/>
        <v>24580</v>
      </c>
      <c r="K61" s="30">
        <f t="shared" si="45"/>
        <v>24780</v>
      </c>
      <c r="L61" s="30">
        <f t="shared" si="45"/>
        <v>24980</v>
      </c>
      <c r="M61" s="30">
        <f t="shared" si="45"/>
        <v>25180</v>
      </c>
      <c r="N61" s="91">
        <f t="shared" si="3"/>
        <v>16714.400000000001</v>
      </c>
      <c r="O61" s="91">
        <f t="shared" si="4"/>
        <v>16850.400000000001</v>
      </c>
      <c r="P61" s="91">
        <f t="shared" si="5"/>
        <v>16986.400000000001</v>
      </c>
      <c r="Q61" s="91">
        <f t="shared" si="6"/>
        <v>17122.400000000001</v>
      </c>
      <c r="R61" s="91">
        <f t="shared" si="7"/>
        <v>334.28800000000001</v>
      </c>
      <c r="S61" s="91">
        <f t="shared" si="8"/>
        <v>2527.56</v>
      </c>
      <c r="T61" s="91">
        <f t="shared" si="9"/>
        <v>5095.92</v>
      </c>
      <c r="U61" s="91">
        <f t="shared" si="10"/>
        <v>9417.3200000000015</v>
      </c>
      <c r="V61" s="91">
        <f t="shared" si="11"/>
        <v>408.16564799999929</v>
      </c>
      <c r="W61" s="91">
        <f t="shared" si="12"/>
        <v>2777.5356839999954</v>
      </c>
      <c r="X61" s="91">
        <f t="shared" si="13"/>
        <v>4770.2907119999918</v>
      </c>
      <c r="Y61" s="91">
        <f t="shared" si="38"/>
        <v>7665.6984799999891</v>
      </c>
      <c r="Z61" s="91">
        <f t="shared" si="39"/>
        <v>85.034509999999841</v>
      </c>
      <c r="AA61" s="91">
        <f t="shared" si="15"/>
        <v>462.92261399999921</v>
      </c>
      <c r="AB61" s="91">
        <f t="shared" si="16"/>
        <v>662.54037666666557</v>
      </c>
      <c r="AC61" s="91">
        <f t="shared" si="17"/>
        <v>912.58315238095122</v>
      </c>
      <c r="AD61" s="29">
        <f t="shared" si="40"/>
        <v>1</v>
      </c>
      <c r="AE61" s="29">
        <f t="shared" si="30"/>
        <v>4</v>
      </c>
      <c r="AF61" s="29">
        <f t="shared" si="31"/>
        <v>5</v>
      </c>
      <c r="AG61" s="29">
        <f t="shared" si="32"/>
        <v>7</v>
      </c>
      <c r="AH61" s="29">
        <f t="shared" si="41"/>
        <v>15</v>
      </c>
      <c r="AI61" s="29">
        <f t="shared" si="42"/>
        <v>37</v>
      </c>
      <c r="AJ61" s="29">
        <f t="shared" si="43"/>
        <v>51</v>
      </c>
      <c r="AK61" s="105">
        <f t="shared" si="44"/>
        <v>69</v>
      </c>
      <c r="AT61" s="300">
        <f t="shared" si="37"/>
        <v>1360.5521599999977</v>
      </c>
      <c r="AU61" s="29">
        <f t="shared" si="37"/>
        <v>10287.169199999982</v>
      </c>
      <c r="AV61" s="29">
        <f t="shared" si="37"/>
        <v>20740.394399999965</v>
      </c>
      <c r="AW61" s="105">
        <f t="shared" si="36"/>
        <v>38328.492399999945</v>
      </c>
    </row>
    <row r="62" spans="1:49" x14ac:dyDescent="0.25">
      <c r="A62" s="80" t="s">
        <v>77</v>
      </c>
      <c r="B62" s="4" t="s">
        <v>78</v>
      </c>
      <c r="C62" s="4">
        <v>146.25</v>
      </c>
      <c r="D62" s="4">
        <v>148.49</v>
      </c>
      <c r="E62" s="4">
        <v>24400</v>
      </c>
      <c r="F62" s="4">
        <v>25900</v>
      </c>
      <c r="G62" s="30">
        <f t="shared" si="0"/>
        <v>2.2400000000000091</v>
      </c>
      <c r="H62" s="30">
        <f t="shared" si="26"/>
        <v>148.47999999999999</v>
      </c>
      <c r="I62" s="30" t="str">
        <f t="shared" si="27"/>
        <v>I-5: 5</v>
      </c>
      <c r="J62" s="30">
        <f t="shared" si="45"/>
        <v>24550</v>
      </c>
      <c r="K62" s="30">
        <f t="shared" si="45"/>
        <v>24925</v>
      </c>
      <c r="L62" s="30">
        <f t="shared" si="45"/>
        <v>25300</v>
      </c>
      <c r="M62" s="30">
        <f t="shared" si="45"/>
        <v>25675</v>
      </c>
      <c r="N62" s="91">
        <f t="shared" si="3"/>
        <v>16694</v>
      </c>
      <c r="O62" s="91">
        <f t="shared" si="4"/>
        <v>16949</v>
      </c>
      <c r="P62" s="91">
        <f t="shared" si="5"/>
        <v>17204</v>
      </c>
      <c r="Q62" s="91">
        <f t="shared" si="6"/>
        <v>17459</v>
      </c>
      <c r="R62" s="91">
        <f t="shared" si="7"/>
        <v>333.88</v>
      </c>
      <c r="S62" s="91">
        <f t="shared" si="8"/>
        <v>2542.35</v>
      </c>
      <c r="T62" s="91">
        <f t="shared" si="9"/>
        <v>5161.2</v>
      </c>
      <c r="U62" s="91">
        <f t="shared" si="10"/>
        <v>9602.4500000000007</v>
      </c>
      <c r="V62" s="91">
        <f t="shared" si="11"/>
        <v>224.3673600000009</v>
      </c>
      <c r="W62" s="91">
        <f t="shared" si="12"/>
        <v>1537.6132800000064</v>
      </c>
      <c r="X62" s="91">
        <f t="shared" si="13"/>
        <v>2659.0502400000109</v>
      </c>
      <c r="Y62" s="91">
        <f t="shared" si="38"/>
        <v>4301.8976000000184</v>
      </c>
      <c r="Z62" s="91">
        <f t="shared" si="39"/>
        <v>46.743200000000179</v>
      </c>
      <c r="AA62" s="91">
        <f t="shared" si="15"/>
        <v>256.26888000000105</v>
      </c>
      <c r="AB62" s="91">
        <f t="shared" si="16"/>
        <v>369.3125333333349</v>
      </c>
      <c r="AC62" s="91">
        <f t="shared" si="17"/>
        <v>512.13066666666896</v>
      </c>
      <c r="AD62" s="29">
        <f t="shared" si="40"/>
        <v>1</v>
      </c>
      <c r="AE62" s="29">
        <f t="shared" si="30"/>
        <v>2</v>
      </c>
      <c r="AF62" s="29">
        <f t="shared" si="31"/>
        <v>3</v>
      </c>
      <c r="AG62" s="29">
        <f t="shared" si="32"/>
        <v>4</v>
      </c>
      <c r="AH62" s="29">
        <f t="shared" si="41"/>
        <v>15</v>
      </c>
      <c r="AI62" s="29">
        <f t="shared" si="42"/>
        <v>37</v>
      </c>
      <c r="AJ62" s="29">
        <f t="shared" si="43"/>
        <v>51</v>
      </c>
      <c r="AK62" s="105">
        <f t="shared" si="44"/>
        <v>69</v>
      </c>
      <c r="AT62" s="300">
        <f t="shared" si="37"/>
        <v>747.89120000000298</v>
      </c>
      <c r="AU62" s="29">
        <f t="shared" si="37"/>
        <v>5694.8640000000232</v>
      </c>
      <c r="AV62" s="29">
        <f t="shared" si="37"/>
        <v>11561.088000000047</v>
      </c>
      <c r="AW62" s="105">
        <f t="shared" si="36"/>
        <v>21509.488000000089</v>
      </c>
    </row>
    <row r="63" spans="1:49" x14ac:dyDescent="0.25">
      <c r="A63" s="80" t="s">
        <v>77</v>
      </c>
      <c r="B63" s="4" t="s">
        <v>78</v>
      </c>
      <c r="C63" s="4">
        <v>148.49</v>
      </c>
      <c r="D63" s="4">
        <v>150.34</v>
      </c>
      <c r="E63" s="4">
        <v>23600</v>
      </c>
      <c r="F63" s="4">
        <v>24400</v>
      </c>
      <c r="G63" s="30">
        <f t="shared" si="0"/>
        <v>1.8499999999999943</v>
      </c>
      <c r="H63" s="30">
        <f t="shared" si="26"/>
        <v>150.32999999999998</v>
      </c>
      <c r="I63" s="30" t="str">
        <f t="shared" si="27"/>
        <v>I-5: 6</v>
      </c>
      <c r="J63" s="30">
        <f t="shared" si="45"/>
        <v>23680</v>
      </c>
      <c r="K63" s="30">
        <f t="shared" si="45"/>
        <v>23880</v>
      </c>
      <c r="L63" s="30">
        <f t="shared" si="45"/>
        <v>24080</v>
      </c>
      <c r="M63" s="30">
        <f t="shared" si="45"/>
        <v>24280</v>
      </c>
      <c r="N63" s="91">
        <f t="shared" si="3"/>
        <v>16102.400000000001</v>
      </c>
      <c r="O63" s="91">
        <f t="shared" si="4"/>
        <v>16238.400000000001</v>
      </c>
      <c r="P63" s="91">
        <f t="shared" si="5"/>
        <v>16374.400000000001</v>
      </c>
      <c r="Q63" s="91">
        <f t="shared" si="6"/>
        <v>16510.400000000001</v>
      </c>
      <c r="R63" s="91">
        <f t="shared" si="7"/>
        <v>322.04800000000006</v>
      </c>
      <c r="S63" s="91">
        <f t="shared" si="8"/>
        <v>2435.7600000000002</v>
      </c>
      <c r="T63" s="91">
        <f t="shared" si="9"/>
        <v>4912.3200000000006</v>
      </c>
      <c r="U63" s="91">
        <f t="shared" si="10"/>
        <v>9080.7200000000012</v>
      </c>
      <c r="V63" s="91">
        <f t="shared" si="11"/>
        <v>178.73663999999948</v>
      </c>
      <c r="W63" s="91">
        <f t="shared" si="12"/>
        <v>1216.6621199999965</v>
      </c>
      <c r="X63" s="91">
        <f t="shared" si="13"/>
        <v>2090.1921599999937</v>
      </c>
      <c r="Y63" s="91">
        <f t="shared" si="38"/>
        <v>3359.8663999999899</v>
      </c>
      <c r="Z63" s="91">
        <f t="shared" si="39"/>
        <v>37.236799999999889</v>
      </c>
      <c r="AA63" s="91">
        <f t="shared" si="15"/>
        <v>202.77701999999942</v>
      </c>
      <c r="AB63" s="91">
        <f t="shared" si="16"/>
        <v>290.3044666666658</v>
      </c>
      <c r="AC63" s="91">
        <f t="shared" si="17"/>
        <v>399.98409523809408</v>
      </c>
      <c r="AD63" s="29">
        <f t="shared" si="40"/>
        <v>1</v>
      </c>
      <c r="AE63" s="29">
        <f t="shared" si="30"/>
        <v>2</v>
      </c>
      <c r="AF63" s="29">
        <f t="shared" si="31"/>
        <v>2</v>
      </c>
      <c r="AG63" s="29">
        <f t="shared" si="32"/>
        <v>3</v>
      </c>
      <c r="AH63" s="29">
        <f t="shared" si="41"/>
        <v>8</v>
      </c>
      <c r="AI63" s="29">
        <f t="shared" si="42"/>
        <v>30</v>
      </c>
      <c r="AJ63" s="29">
        <f t="shared" si="43"/>
        <v>38</v>
      </c>
      <c r="AK63" s="105">
        <f t="shared" si="44"/>
        <v>51</v>
      </c>
      <c r="AT63" s="300">
        <f t="shared" si="37"/>
        <v>595.78879999999833</v>
      </c>
      <c r="AU63" s="29">
        <f t="shared" si="37"/>
        <v>4506.1559999999863</v>
      </c>
      <c r="AV63" s="29">
        <f t="shared" si="37"/>
        <v>9087.791999999974</v>
      </c>
      <c r="AW63" s="105">
        <f t="shared" si="36"/>
        <v>16799.331999999951</v>
      </c>
    </row>
    <row r="64" spans="1:49" x14ac:dyDescent="0.25">
      <c r="A64" s="80" t="s">
        <v>77</v>
      </c>
      <c r="B64" s="4" t="s">
        <v>78</v>
      </c>
      <c r="C64" s="4">
        <v>150.34</v>
      </c>
      <c r="D64" s="4">
        <v>154.54</v>
      </c>
      <c r="E64" s="4">
        <v>22400</v>
      </c>
      <c r="F64" s="4">
        <v>26900</v>
      </c>
      <c r="G64" s="30">
        <f t="shared" si="0"/>
        <v>4.1999999999999886</v>
      </c>
      <c r="H64" s="30">
        <f t="shared" si="26"/>
        <v>154.52999999999997</v>
      </c>
      <c r="I64" s="30" t="str">
        <f t="shared" si="27"/>
        <v>I-5: 6</v>
      </c>
      <c r="J64" s="30">
        <f t="shared" si="45"/>
        <v>22850</v>
      </c>
      <c r="K64" s="30">
        <f t="shared" si="45"/>
        <v>23975</v>
      </c>
      <c r="L64" s="30">
        <f t="shared" si="45"/>
        <v>25100</v>
      </c>
      <c r="M64" s="30">
        <f t="shared" si="45"/>
        <v>26225</v>
      </c>
      <c r="N64" s="91">
        <f t="shared" si="3"/>
        <v>15538.000000000002</v>
      </c>
      <c r="O64" s="91">
        <f t="shared" si="4"/>
        <v>16303.000000000002</v>
      </c>
      <c r="P64" s="91">
        <f t="shared" si="5"/>
        <v>17068</v>
      </c>
      <c r="Q64" s="91">
        <f t="shared" si="6"/>
        <v>17833</v>
      </c>
      <c r="R64" s="91">
        <f t="shared" si="7"/>
        <v>310.76000000000005</v>
      </c>
      <c r="S64" s="91">
        <f t="shared" si="8"/>
        <v>2445.4500000000003</v>
      </c>
      <c r="T64" s="91">
        <f t="shared" si="9"/>
        <v>5120.3999999999996</v>
      </c>
      <c r="U64" s="91">
        <f t="shared" si="10"/>
        <v>9808.1500000000015</v>
      </c>
      <c r="V64" s="91">
        <f t="shared" si="11"/>
        <v>391.55759999999896</v>
      </c>
      <c r="W64" s="91">
        <f t="shared" si="12"/>
        <v>2773.1402999999932</v>
      </c>
      <c r="X64" s="91">
        <f t="shared" si="13"/>
        <v>4946.3063999999868</v>
      </c>
      <c r="Y64" s="91">
        <f t="shared" si="38"/>
        <v>8238.8459999999795</v>
      </c>
      <c r="Z64" s="91">
        <f t="shared" si="39"/>
        <v>81.574499999999773</v>
      </c>
      <c r="AA64" s="91">
        <f t="shared" si="15"/>
        <v>462.19004999999885</v>
      </c>
      <c r="AB64" s="91">
        <f t="shared" si="16"/>
        <v>686.98699999999826</v>
      </c>
      <c r="AC64" s="91">
        <f t="shared" si="17"/>
        <v>980.81499999999778</v>
      </c>
      <c r="AD64" s="29">
        <f t="shared" si="40"/>
        <v>1</v>
      </c>
      <c r="AE64" s="29">
        <f t="shared" si="30"/>
        <v>4</v>
      </c>
      <c r="AF64" s="29">
        <f t="shared" si="31"/>
        <v>5</v>
      </c>
      <c r="AG64" s="29">
        <f t="shared" si="32"/>
        <v>7</v>
      </c>
      <c r="AH64" s="29">
        <f t="shared" si="41"/>
        <v>8</v>
      </c>
      <c r="AI64" s="29">
        <f t="shared" si="42"/>
        <v>30</v>
      </c>
      <c r="AJ64" s="29">
        <f t="shared" si="43"/>
        <v>38</v>
      </c>
      <c r="AK64" s="105">
        <f t="shared" si="44"/>
        <v>51</v>
      </c>
      <c r="AT64" s="300">
        <f t="shared" si="37"/>
        <v>1305.1919999999966</v>
      </c>
      <c r="AU64" s="29">
        <f t="shared" si="37"/>
        <v>10270.889999999974</v>
      </c>
      <c r="AV64" s="29">
        <f t="shared" si="37"/>
        <v>21505.679999999938</v>
      </c>
      <c r="AW64" s="105">
        <f t="shared" si="36"/>
        <v>41194.229999999894</v>
      </c>
    </row>
    <row r="65" spans="1:49" x14ac:dyDescent="0.25">
      <c r="A65" s="80" t="s">
        <v>77</v>
      </c>
      <c r="B65" s="4" t="s">
        <v>78</v>
      </c>
      <c r="C65" s="4">
        <v>154.54</v>
      </c>
      <c r="D65" s="4">
        <v>159.28</v>
      </c>
      <c r="E65" s="4">
        <v>22500</v>
      </c>
      <c r="F65" s="4">
        <v>23800</v>
      </c>
      <c r="G65" s="30">
        <f t="shared" si="0"/>
        <v>4.7400000000000091</v>
      </c>
      <c r="H65" s="30">
        <f t="shared" si="26"/>
        <v>159.26999999999998</v>
      </c>
      <c r="I65" s="30" t="str">
        <f t="shared" si="27"/>
        <v>I-5: 6</v>
      </c>
      <c r="J65" s="30">
        <f t="shared" si="45"/>
        <v>22630</v>
      </c>
      <c r="K65" s="30">
        <f t="shared" si="45"/>
        <v>22955</v>
      </c>
      <c r="L65" s="30">
        <f t="shared" si="45"/>
        <v>23280</v>
      </c>
      <c r="M65" s="30">
        <f t="shared" si="45"/>
        <v>23605</v>
      </c>
      <c r="N65" s="91">
        <f t="shared" si="3"/>
        <v>15388.400000000001</v>
      </c>
      <c r="O65" s="91">
        <f t="shared" si="4"/>
        <v>15609.400000000001</v>
      </c>
      <c r="P65" s="91">
        <f t="shared" si="5"/>
        <v>15830.400000000001</v>
      </c>
      <c r="Q65" s="91">
        <f t="shared" si="6"/>
        <v>16051.400000000001</v>
      </c>
      <c r="R65" s="91">
        <f t="shared" si="7"/>
        <v>307.76800000000003</v>
      </c>
      <c r="S65" s="91">
        <f t="shared" si="8"/>
        <v>2341.4100000000003</v>
      </c>
      <c r="T65" s="91">
        <f t="shared" si="9"/>
        <v>4749.12</v>
      </c>
      <c r="U65" s="91">
        <f t="shared" si="10"/>
        <v>8828.2700000000023</v>
      </c>
      <c r="V65" s="91">
        <f t="shared" si="11"/>
        <v>437.64609600000091</v>
      </c>
      <c r="W65" s="91">
        <f t="shared" si="12"/>
        <v>2996.5365180000063</v>
      </c>
      <c r="X65" s="91">
        <f t="shared" si="13"/>
        <v>5177.49062400001</v>
      </c>
      <c r="Y65" s="91">
        <f t="shared" si="38"/>
        <v>8369.1999600000181</v>
      </c>
      <c r="Z65" s="91">
        <f t="shared" si="39"/>
        <v>91.176270000000173</v>
      </c>
      <c r="AA65" s="91">
        <f t="shared" si="15"/>
        <v>499.42275300000102</v>
      </c>
      <c r="AB65" s="91">
        <f t="shared" si="16"/>
        <v>719.09592000000146</v>
      </c>
      <c r="AC65" s="91">
        <f t="shared" si="17"/>
        <v>996.33332857143091</v>
      </c>
      <c r="AD65" s="29">
        <f t="shared" si="40"/>
        <v>1</v>
      </c>
      <c r="AE65" s="29">
        <f t="shared" si="30"/>
        <v>4</v>
      </c>
      <c r="AF65" s="29">
        <f t="shared" si="31"/>
        <v>5</v>
      </c>
      <c r="AG65" s="29">
        <f t="shared" si="32"/>
        <v>7</v>
      </c>
      <c r="AH65" s="29">
        <f t="shared" si="41"/>
        <v>8</v>
      </c>
      <c r="AI65" s="29">
        <f t="shared" si="42"/>
        <v>30</v>
      </c>
      <c r="AJ65" s="29">
        <f t="shared" si="43"/>
        <v>38</v>
      </c>
      <c r="AK65" s="105">
        <f t="shared" si="44"/>
        <v>51</v>
      </c>
      <c r="AT65" s="300">
        <f t="shared" si="37"/>
        <v>1458.820320000003</v>
      </c>
      <c r="AU65" s="29">
        <f t="shared" si="37"/>
        <v>11098.283400000022</v>
      </c>
      <c r="AV65" s="29">
        <f t="shared" si="37"/>
        <v>22510.828800000043</v>
      </c>
      <c r="AW65" s="105">
        <f t="shared" si="36"/>
        <v>41845.999800000092</v>
      </c>
    </row>
    <row r="66" spans="1:49" x14ac:dyDescent="0.25">
      <c r="A66" s="80" t="s">
        <v>77</v>
      </c>
      <c r="B66" s="4" t="s">
        <v>78</v>
      </c>
      <c r="C66" s="4">
        <v>159.28</v>
      </c>
      <c r="D66" s="4">
        <v>160.13999999999999</v>
      </c>
      <c r="E66" s="4">
        <v>22700</v>
      </c>
      <c r="F66" s="4">
        <v>23900</v>
      </c>
      <c r="G66" s="30">
        <f t="shared" si="0"/>
        <v>0.85999999999998522</v>
      </c>
      <c r="H66" s="30">
        <f t="shared" si="26"/>
        <v>160.12999999999997</v>
      </c>
      <c r="I66" s="30" t="str">
        <f t="shared" si="27"/>
        <v>I-5: 6</v>
      </c>
      <c r="J66" s="30">
        <f t="shared" si="45"/>
        <v>22820</v>
      </c>
      <c r="K66" s="30">
        <f t="shared" si="45"/>
        <v>23120</v>
      </c>
      <c r="L66" s="30">
        <f t="shared" si="45"/>
        <v>23420</v>
      </c>
      <c r="M66" s="30">
        <f t="shared" si="45"/>
        <v>23720</v>
      </c>
      <c r="N66" s="91">
        <f t="shared" si="3"/>
        <v>15517.6</v>
      </c>
      <c r="O66" s="91">
        <f t="shared" si="4"/>
        <v>15721.6</v>
      </c>
      <c r="P66" s="91">
        <f t="shared" si="5"/>
        <v>15925.6</v>
      </c>
      <c r="Q66" s="91">
        <f t="shared" si="6"/>
        <v>16129.6</v>
      </c>
      <c r="R66" s="91">
        <f t="shared" si="7"/>
        <v>310.35200000000003</v>
      </c>
      <c r="S66" s="91">
        <f t="shared" si="8"/>
        <v>2358.2399999999998</v>
      </c>
      <c r="T66" s="91">
        <f t="shared" si="9"/>
        <v>4777.68</v>
      </c>
      <c r="U66" s="91">
        <f t="shared" si="10"/>
        <v>8871.2800000000007</v>
      </c>
      <c r="V66" s="91">
        <f t="shared" si="11"/>
        <v>80.070815999998629</v>
      </c>
      <c r="W66" s="91">
        <f t="shared" si="12"/>
        <v>547.5833279999905</v>
      </c>
      <c r="X66" s="91">
        <f t="shared" si="13"/>
        <v>945.02510399998391</v>
      </c>
      <c r="Y66" s="91">
        <f t="shared" si="38"/>
        <v>1525.860159999974</v>
      </c>
      <c r="Z66" s="91">
        <f t="shared" si="39"/>
        <v>16.681419999999711</v>
      </c>
      <c r="AA66" s="91">
        <f t="shared" si="15"/>
        <v>91.263887999998417</v>
      </c>
      <c r="AB66" s="91">
        <f t="shared" si="16"/>
        <v>131.25348666666446</v>
      </c>
      <c r="AC66" s="91">
        <f t="shared" si="17"/>
        <v>181.65001904761598</v>
      </c>
      <c r="AD66" s="29">
        <f t="shared" si="40"/>
        <v>0</v>
      </c>
      <c r="AE66" s="29">
        <f t="shared" si="30"/>
        <v>1</v>
      </c>
      <c r="AF66" s="29">
        <f t="shared" si="31"/>
        <v>1</v>
      </c>
      <c r="AG66" s="29">
        <f t="shared" si="32"/>
        <v>2</v>
      </c>
      <c r="AH66" s="29">
        <f t="shared" si="41"/>
        <v>8</v>
      </c>
      <c r="AI66" s="29">
        <f t="shared" si="42"/>
        <v>30</v>
      </c>
      <c r="AJ66" s="29">
        <f t="shared" si="43"/>
        <v>38</v>
      </c>
      <c r="AK66" s="105">
        <f t="shared" si="44"/>
        <v>51</v>
      </c>
      <c r="AT66" s="300">
        <f t="shared" si="37"/>
        <v>266.90271999999544</v>
      </c>
      <c r="AU66" s="29">
        <f t="shared" si="37"/>
        <v>2028.0863999999649</v>
      </c>
      <c r="AV66" s="29">
        <f t="shared" si="37"/>
        <v>4108.8047999999299</v>
      </c>
      <c r="AW66" s="105">
        <f t="shared" si="36"/>
        <v>7629.300799999869</v>
      </c>
    </row>
    <row r="67" spans="1:49" x14ac:dyDescent="0.25">
      <c r="A67" s="80" t="s">
        <v>77</v>
      </c>
      <c r="B67" s="4" t="s">
        <v>78</v>
      </c>
      <c r="C67" s="4">
        <v>160.13999999999999</v>
      </c>
      <c r="D67" s="4">
        <v>161.71</v>
      </c>
      <c r="E67" s="4">
        <v>22700</v>
      </c>
      <c r="F67" s="4">
        <v>24600</v>
      </c>
      <c r="G67" s="30">
        <f t="shared" si="0"/>
        <v>1.5700000000000216</v>
      </c>
      <c r="H67" s="30">
        <f t="shared" si="26"/>
        <v>161.69999999999999</v>
      </c>
      <c r="I67" s="30" t="str">
        <f t="shared" si="27"/>
        <v>I-5: 6</v>
      </c>
      <c r="J67" s="30">
        <f t="shared" ref="J67:M86" si="46">(($F67-$E67)/($F$6-$E$6)*(J$6-$E$6)+$E67)</f>
        <v>22890</v>
      </c>
      <c r="K67" s="30">
        <f t="shared" si="46"/>
        <v>23365</v>
      </c>
      <c r="L67" s="30">
        <f t="shared" si="46"/>
        <v>23840</v>
      </c>
      <c r="M67" s="30">
        <f t="shared" si="46"/>
        <v>24315</v>
      </c>
      <c r="N67" s="91">
        <f t="shared" si="3"/>
        <v>15565.2</v>
      </c>
      <c r="O67" s="91">
        <f t="shared" si="4"/>
        <v>15888.2</v>
      </c>
      <c r="P67" s="91">
        <f t="shared" si="5"/>
        <v>16211.2</v>
      </c>
      <c r="Q67" s="91">
        <f t="shared" si="6"/>
        <v>16534.2</v>
      </c>
      <c r="R67" s="91">
        <f t="shared" si="7"/>
        <v>311.30400000000003</v>
      </c>
      <c r="S67" s="91">
        <f t="shared" si="8"/>
        <v>2383.23</v>
      </c>
      <c r="T67" s="91">
        <f t="shared" si="9"/>
        <v>4863.3599999999997</v>
      </c>
      <c r="U67" s="91">
        <f t="shared" si="10"/>
        <v>9093.8100000000013</v>
      </c>
      <c r="V67" s="91">
        <f t="shared" si="11"/>
        <v>146.62418400000203</v>
      </c>
      <c r="W67" s="91">
        <f t="shared" si="12"/>
        <v>1010.251197000014</v>
      </c>
      <c r="X67" s="91">
        <f t="shared" si="13"/>
        <v>1756.1592960000241</v>
      </c>
      <c r="Y67" s="91">
        <f t="shared" si="38"/>
        <v>2855.4563400000397</v>
      </c>
      <c r="Z67" s="91">
        <f t="shared" si="39"/>
        <v>30.546705000000419</v>
      </c>
      <c r="AA67" s="91">
        <f t="shared" si="15"/>
        <v>168.37519950000234</v>
      </c>
      <c r="AB67" s="91">
        <f t="shared" si="16"/>
        <v>243.91101333333671</v>
      </c>
      <c r="AC67" s="91">
        <f t="shared" si="17"/>
        <v>339.93527857143334</v>
      </c>
      <c r="AD67" s="29">
        <f t="shared" si="40"/>
        <v>1</v>
      </c>
      <c r="AE67" s="29">
        <f t="shared" si="30"/>
        <v>2</v>
      </c>
      <c r="AF67" s="29">
        <f t="shared" si="31"/>
        <v>2</v>
      </c>
      <c r="AG67" s="29">
        <f t="shared" si="32"/>
        <v>3</v>
      </c>
      <c r="AH67" s="29">
        <f t="shared" si="41"/>
        <v>8</v>
      </c>
      <c r="AI67" s="29">
        <f t="shared" si="42"/>
        <v>30</v>
      </c>
      <c r="AJ67" s="29">
        <f t="shared" si="43"/>
        <v>38</v>
      </c>
      <c r="AK67" s="105">
        <f t="shared" si="44"/>
        <v>51</v>
      </c>
      <c r="AT67" s="300">
        <f t="shared" si="37"/>
        <v>488.74728000000675</v>
      </c>
      <c r="AU67" s="29">
        <f t="shared" si="37"/>
        <v>3741.6711000000514</v>
      </c>
      <c r="AV67" s="29">
        <f t="shared" si="37"/>
        <v>7635.4752000001045</v>
      </c>
      <c r="AW67" s="105">
        <f t="shared" si="36"/>
        <v>14277.281700000198</v>
      </c>
    </row>
    <row r="68" spans="1:49" x14ac:dyDescent="0.25">
      <c r="A68" s="80" t="s">
        <v>77</v>
      </c>
      <c r="B68" s="4" t="s">
        <v>78</v>
      </c>
      <c r="C68" s="4">
        <v>161.71</v>
      </c>
      <c r="D68" s="4">
        <v>162.36000000000001</v>
      </c>
      <c r="E68" s="4">
        <v>22700</v>
      </c>
      <c r="F68" s="4">
        <v>23900</v>
      </c>
      <c r="G68" s="30">
        <f t="shared" si="0"/>
        <v>0.65000000000000568</v>
      </c>
      <c r="H68" s="30">
        <f t="shared" si="26"/>
        <v>162.35</v>
      </c>
      <c r="I68" s="30" t="str">
        <f t="shared" si="27"/>
        <v>I-5: 6</v>
      </c>
      <c r="J68" s="30">
        <f t="shared" si="46"/>
        <v>22820</v>
      </c>
      <c r="K68" s="30">
        <f t="shared" si="46"/>
        <v>23120</v>
      </c>
      <c r="L68" s="30">
        <f t="shared" si="46"/>
        <v>23420</v>
      </c>
      <c r="M68" s="30">
        <f t="shared" si="46"/>
        <v>23720</v>
      </c>
      <c r="N68" s="91">
        <f t="shared" si="3"/>
        <v>15517.6</v>
      </c>
      <c r="O68" s="91">
        <f t="shared" si="4"/>
        <v>15721.6</v>
      </c>
      <c r="P68" s="91">
        <f t="shared" si="5"/>
        <v>15925.6</v>
      </c>
      <c r="Q68" s="91">
        <f t="shared" si="6"/>
        <v>16129.6</v>
      </c>
      <c r="R68" s="91">
        <f t="shared" si="7"/>
        <v>310.35200000000003</v>
      </c>
      <c r="S68" s="91">
        <f t="shared" si="8"/>
        <v>2358.2399999999998</v>
      </c>
      <c r="T68" s="91">
        <f t="shared" si="9"/>
        <v>4777.68</v>
      </c>
      <c r="U68" s="91">
        <f t="shared" si="10"/>
        <v>8871.2800000000007</v>
      </c>
      <c r="V68" s="91">
        <f t="shared" si="11"/>
        <v>60.518640000000538</v>
      </c>
      <c r="W68" s="91">
        <f t="shared" si="12"/>
        <v>413.8711200000036</v>
      </c>
      <c r="X68" s="91">
        <f t="shared" si="13"/>
        <v>714.26316000000634</v>
      </c>
      <c r="Y68" s="91">
        <f t="shared" si="38"/>
        <v>1153.2664000000102</v>
      </c>
      <c r="Z68" s="91">
        <f t="shared" si="39"/>
        <v>12.608050000000111</v>
      </c>
      <c r="AA68" s="91">
        <f t="shared" si="15"/>
        <v>68.9785200000006</v>
      </c>
      <c r="AB68" s="91">
        <f t="shared" si="16"/>
        <v>99.203216666667558</v>
      </c>
      <c r="AC68" s="91">
        <f t="shared" si="17"/>
        <v>137.2936190476203</v>
      </c>
      <c r="AD68" s="29">
        <f t="shared" si="40"/>
        <v>0</v>
      </c>
      <c r="AE68" s="29">
        <f t="shared" si="30"/>
        <v>1</v>
      </c>
      <c r="AF68" s="29">
        <f t="shared" si="31"/>
        <v>1</v>
      </c>
      <c r="AG68" s="29">
        <f t="shared" si="32"/>
        <v>1</v>
      </c>
      <c r="AH68" s="29">
        <f t="shared" si="41"/>
        <v>8</v>
      </c>
      <c r="AI68" s="29">
        <f t="shared" si="42"/>
        <v>30</v>
      </c>
      <c r="AJ68" s="29">
        <f t="shared" si="43"/>
        <v>38</v>
      </c>
      <c r="AK68" s="105">
        <f t="shared" si="44"/>
        <v>51</v>
      </c>
      <c r="AT68" s="300">
        <f t="shared" si="37"/>
        <v>201.7288000000018</v>
      </c>
      <c r="AU68" s="29">
        <f t="shared" si="37"/>
        <v>1532.8560000000132</v>
      </c>
      <c r="AV68" s="29">
        <f t="shared" si="37"/>
        <v>3105.4920000000275</v>
      </c>
      <c r="AW68" s="105">
        <f t="shared" si="36"/>
        <v>5766.3320000000513</v>
      </c>
    </row>
    <row r="69" spans="1:49" x14ac:dyDescent="0.25">
      <c r="A69" s="80" t="s">
        <v>77</v>
      </c>
      <c r="B69" s="4" t="s">
        <v>78</v>
      </c>
      <c r="C69" s="4">
        <v>162.36000000000001</v>
      </c>
      <c r="D69" s="4">
        <v>163.43</v>
      </c>
      <c r="E69" s="4">
        <v>26700</v>
      </c>
      <c r="F69" s="4">
        <v>29800</v>
      </c>
      <c r="G69" s="30">
        <f t="shared" si="0"/>
        <v>1.0699999999999932</v>
      </c>
      <c r="H69" s="30">
        <f t="shared" si="26"/>
        <v>163.41999999999999</v>
      </c>
      <c r="I69" s="30" t="str">
        <f t="shared" si="27"/>
        <v>I-5: 6</v>
      </c>
      <c r="J69" s="30">
        <f t="shared" si="46"/>
        <v>27010</v>
      </c>
      <c r="K69" s="30">
        <f t="shared" si="46"/>
        <v>27785</v>
      </c>
      <c r="L69" s="30">
        <f t="shared" si="46"/>
        <v>28560</v>
      </c>
      <c r="M69" s="30">
        <f t="shared" si="46"/>
        <v>29335</v>
      </c>
      <c r="N69" s="91">
        <f t="shared" si="3"/>
        <v>18366.800000000003</v>
      </c>
      <c r="O69" s="91">
        <f t="shared" si="4"/>
        <v>18893.800000000003</v>
      </c>
      <c r="P69" s="91">
        <f t="shared" si="5"/>
        <v>19420.800000000003</v>
      </c>
      <c r="Q69" s="91">
        <f t="shared" si="6"/>
        <v>19947.800000000003</v>
      </c>
      <c r="R69" s="91">
        <f t="shared" si="7"/>
        <v>367.33600000000007</v>
      </c>
      <c r="S69" s="91">
        <f t="shared" si="8"/>
        <v>2834.07</v>
      </c>
      <c r="T69" s="91">
        <f t="shared" si="9"/>
        <v>5826.2400000000007</v>
      </c>
      <c r="U69" s="91">
        <f t="shared" si="10"/>
        <v>10971.290000000003</v>
      </c>
      <c r="V69" s="91">
        <f t="shared" si="11"/>
        <v>117.91485599999926</v>
      </c>
      <c r="W69" s="91">
        <f t="shared" si="12"/>
        <v>818.76282299999491</v>
      </c>
      <c r="X69" s="91">
        <f t="shared" si="13"/>
        <v>1433.837663999991</v>
      </c>
      <c r="Y69" s="91">
        <f t="shared" si="38"/>
        <v>2347.856059999986</v>
      </c>
      <c r="Z69" s="91">
        <f t="shared" si="39"/>
        <v>24.565594999999842</v>
      </c>
      <c r="AA69" s="91">
        <f t="shared" si="15"/>
        <v>136.46047049999916</v>
      </c>
      <c r="AB69" s="91">
        <f t="shared" si="16"/>
        <v>199.14411999999876</v>
      </c>
      <c r="AC69" s="91">
        <f t="shared" si="17"/>
        <v>279.50667380952217</v>
      </c>
      <c r="AD69" s="29">
        <f t="shared" si="40"/>
        <v>0</v>
      </c>
      <c r="AE69" s="29">
        <f t="shared" si="30"/>
        <v>1</v>
      </c>
      <c r="AF69" s="29">
        <f t="shared" si="31"/>
        <v>2</v>
      </c>
      <c r="AG69" s="29">
        <f t="shared" si="32"/>
        <v>2</v>
      </c>
      <c r="AH69" s="29">
        <f t="shared" si="41"/>
        <v>8</v>
      </c>
      <c r="AI69" s="29">
        <f t="shared" si="42"/>
        <v>30</v>
      </c>
      <c r="AJ69" s="29">
        <f t="shared" si="43"/>
        <v>38</v>
      </c>
      <c r="AK69" s="105">
        <f t="shared" si="44"/>
        <v>51</v>
      </c>
      <c r="AT69" s="300">
        <f t="shared" si="37"/>
        <v>393.04951999999759</v>
      </c>
      <c r="AU69" s="29">
        <f t="shared" si="37"/>
        <v>3032.4548999999806</v>
      </c>
      <c r="AV69" s="29">
        <f t="shared" si="37"/>
        <v>6234.0767999999607</v>
      </c>
      <c r="AW69" s="105">
        <f t="shared" si="36"/>
        <v>11739.280299999928</v>
      </c>
    </row>
    <row r="70" spans="1:49" x14ac:dyDescent="0.25">
      <c r="A70" s="80" t="s">
        <v>77</v>
      </c>
      <c r="B70" s="4" t="s">
        <v>78</v>
      </c>
      <c r="C70" s="4">
        <v>163.43</v>
      </c>
      <c r="D70" s="4">
        <v>168.46</v>
      </c>
      <c r="E70" s="4">
        <v>27200</v>
      </c>
      <c r="F70" s="4">
        <v>30200</v>
      </c>
      <c r="G70" s="30">
        <f t="shared" si="0"/>
        <v>5.0300000000000011</v>
      </c>
      <c r="H70" s="30">
        <f t="shared" si="26"/>
        <v>168.45</v>
      </c>
      <c r="I70" s="30" t="str">
        <f t="shared" si="27"/>
        <v>I-5: 6</v>
      </c>
      <c r="J70" s="30">
        <f t="shared" si="46"/>
        <v>27500</v>
      </c>
      <c r="K70" s="30">
        <f t="shared" si="46"/>
        <v>28250</v>
      </c>
      <c r="L70" s="30">
        <f t="shared" si="46"/>
        <v>29000</v>
      </c>
      <c r="M70" s="30">
        <f t="shared" si="46"/>
        <v>29750</v>
      </c>
      <c r="N70" s="91">
        <f t="shared" si="3"/>
        <v>18700</v>
      </c>
      <c r="O70" s="91">
        <f t="shared" si="4"/>
        <v>19210</v>
      </c>
      <c r="P70" s="91">
        <f t="shared" si="5"/>
        <v>19720</v>
      </c>
      <c r="Q70" s="91">
        <f t="shared" si="6"/>
        <v>20230</v>
      </c>
      <c r="R70" s="91">
        <f t="shared" si="7"/>
        <v>374</v>
      </c>
      <c r="S70" s="91">
        <f t="shared" si="8"/>
        <v>2881.5</v>
      </c>
      <c r="T70" s="91">
        <f t="shared" si="9"/>
        <v>5916</v>
      </c>
      <c r="U70" s="91">
        <f t="shared" si="10"/>
        <v>11126.5</v>
      </c>
      <c r="V70" s="91">
        <f t="shared" si="11"/>
        <v>564.3660000000001</v>
      </c>
      <c r="W70" s="91">
        <f t="shared" si="12"/>
        <v>3913.365150000001</v>
      </c>
      <c r="X70" s="91">
        <f t="shared" si="13"/>
        <v>6844.220400000002</v>
      </c>
      <c r="Y70" s="91">
        <f t="shared" si="38"/>
        <v>11193.259000000004</v>
      </c>
      <c r="Z70" s="91">
        <f t="shared" si="39"/>
        <v>117.57625</v>
      </c>
      <c r="AA70" s="91">
        <f t="shared" si="15"/>
        <v>652.22752500000013</v>
      </c>
      <c r="AB70" s="91">
        <f t="shared" si="16"/>
        <v>950.58616666666705</v>
      </c>
      <c r="AC70" s="91">
        <f t="shared" si="17"/>
        <v>1332.5308333333339</v>
      </c>
      <c r="AD70" s="29">
        <f t="shared" si="40"/>
        <v>1</v>
      </c>
      <c r="AE70" s="29">
        <f t="shared" si="30"/>
        <v>5</v>
      </c>
      <c r="AF70" s="29">
        <f t="shared" si="31"/>
        <v>7</v>
      </c>
      <c r="AG70" s="29">
        <f t="shared" si="32"/>
        <v>9</v>
      </c>
      <c r="AH70" s="29">
        <f t="shared" si="41"/>
        <v>8</v>
      </c>
      <c r="AI70" s="29">
        <f t="shared" si="42"/>
        <v>30</v>
      </c>
      <c r="AJ70" s="29">
        <f t="shared" si="43"/>
        <v>38</v>
      </c>
      <c r="AK70" s="105">
        <f t="shared" si="44"/>
        <v>51</v>
      </c>
      <c r="AT70" s="300">
        <f t="shared" si="37"/>
        <v>1881.2200000000005</v>
      </c>
      <c r="AU70" s="29">
        <f t="shared" si="37"/>
        <v>14493.945000000003</v>
      </c>
      <c r="AV70" s="29">
        <f t="shared" si="37"/>
        <v>29757.480000000007</v>
      </c>
      <c r="AW70" s="105">
        <f t="shared" si="36"/>
        <v>55966.295000000013</v>
      </c>
    </row>
    <row r="71" spans="1:49" x14ac:dyDescent="0.25">
      <c r="A71" s="80" t="s">
        <v>77</v>
      </c>
      <c r="B71" s="4" t="s">
        <v>78</v>
      </c>
      <c r="C71" s="4">
        <v>168.46</v>
      </c>
      <c r="D71" s="4">
        <v>172.46</v>
      </c>
      <c r="E71" s="4">
        <v>25700</v>
      </c>
      <c r="F71" s="4">
        <v>26100</v>
      </c>
      <c r="G71" s="30">
        <f t="shared" ref="G71:G134" si="47">IF(ABS(D71-C71)&lt;60,ABS(D71-C71),0)</f>
        <v>4</v>
      </c>
      <c r="H71" s="30">
        <f t="shared" si="26"/>
        <v>172.45</v>
      </c>
      <c r="I71" s="30" t="str">
        <f t="shared" ref="I71:I134" si="48">A71&amp;": "&amp;ROUNDUP(H71/30,0)</f>
        <v>I-5: 6</v>
      </c>
      <c r="J71" s="30">
        <f t="shared" si="46"/>
        <v>25740</v>
      </c>
      <c r="K71" s="30">
        <f t="shared" si="46"/>
        <v>25840</v>
      </c>
      <c r="L71" s="30">
        <f t="shared" si="46"/>
        <v>25940</v>
      </c>
      <c r="M71" s="30">
        <f t="shared" si="46"/>
        <v>26040</v>
      </c>
      <c r="N71" s="91">
        <f t="shared" ref="N71:N134" si="49">J71*$N$5</f>
        <v>17503.2</v>
      </c>
      <c r="O71" s="91">
        <f t="shared" ref="O71:O134" si="50">K71*$N$5</f>
        <v>17571.2</v>
      </c>
      <c r="P71" s="91">
        <f t="shared" ref="P71:P134" si="51">L71*$N$5</f>
        <v>17639.2</v>
      </c>
      <c r="Q71" s="91">
        <f t="shared" ref="Q71:Q134" si="52">M71*$N$5</f>
        <v>17707.2</v>
      </c>
      <c r="R71" s="91">
        <f t="shared" ref="R71:R134" si="53">N71*R$5</f>
        <v>350.06400000000002</v>
      </c>
      <c r="S71" s="91">
        <f t="shared" ref="S71:S134" si="54">O71*S$5</f>
        <v>2635.68</v>
      </c>
      <c r="T71" s="91">
        <f t="shared" ref="T71:T134" si="55">P71*T$5</f>
        <v>5291.76</v>
      </c>
      <c r="U71" s="91">
        <f t="shared" ref="U71:U134" si="56">Q71*U$5</f>
        <v>9738.9600000000009</v>
      </c>
      <c r="V71" s="91">
        <f t="shared" ref="V71:V134" si="57">R71*V$5*$G71</f>
        <v>420.07679999999999</v>
      </c>
      <c r="W71" s="91">
        <f t="shared" ref="W71:W134" si="58">S71*W$5*$G71</f>
        <v>2846.5344</v>
      </c>
      <c r="X71" s="91">
        <f t="shared" ref="X71:X134" si="59">T71*X$5*$G71</f>
        <v>4868.4192000000003</v>
      </c>
      <c r="Y71" s="91">
        <f t="shared" ref="Y71:Y134" si="60">U71*Y$5*$G71</f>
        <v>7791.1680000000015</v>
      </c>
      <c r="Z71" s="91">
        <f t="shared" ref="Z71:Z134" si="61">V71/(Z$5*24)</f>
        <v>87.515999999999991</v>
      </c>
      <c r="AA71" s="91">
        <f t="shared" ref="AA71:AA134" si="62">W71/(AA$5*24)</f>
        <v>474.42239999999998</v>
      </c>
      <c r="AB71" s="91">
        <f t="shared" ref="AB71:AB134" si="63">X71/(AB$5*24)</f>
        <v>676.16933333333338</v>
      </c>
      <c r="AC71" s="91">
        <f t="shared" ref="AC71:AC134" si="64">Y71/(AC$5*24)</f>
        <v>927.52000000000032</v>
      </c>
      <c r="AD71" s="29">
        <f t="shared" ref="AD71:AD134" si="65">IF(Z71&gt;30,ROUNDUP(Z71/AD$5,0),0)</f>
        <v>1</v>
      </c>
      <c r="AE71" s="29">
        <f t="shared" si="30"/>
        <v>4</v>
      </c>
      <c r="AF71" s="29">
        <f t="shared" si="31"/>
        <v>5</v>
      </c>
      <c r="AG71" s="29">
        <f t="shared" si="32"/>
        <v>7</v>
      </c>
      <c r="AH71" s="29">
        <f t="shared" ref="AH71:AH134" si="66">SUMIF($I$7:$I$1118,$I71,AD$7:AD$1118)</f>
        <v>8</v>
      </c>
      <c r="AI71" s="29">
        <f t="shared" ref="AI71:AI134" si="67">SUMIF($I$7:$I$1118,$I71,AE$7:AE$1118)</f>
        <v>30</v>
      </c>
      <c r="AJ71" s="29">
        <f t="shared" ref="AJ71:AJ134" si="68">SUMIF($I$7:$I$1118,$I71,AF$7:AF$1118)</f>
        <v>38</v>
      </c>
      <c r="AK71" s="105">
        <f t="shared" ref="AK71:AK134" si="69">SUMIF($I$7:$I$1118,$I71,AG$7:AG$1118)</f>
        <v>51</v>
      </c>
      <c r="AT71" s="300">
        <f t="shared" si="37"/>
        <v>1400.2560000000001</v>
      </c>
      <c r="AU71" s="29">
        <f t="shared" si="37"/>
        <v>10542.72</v>
      </c>
      <c r="AV71" s="29">
        <f t="shared" si="37"/>
        <v>21167.040000000001</v>
      </c>
      <c r="AW71" s="105">
        <f t="shared" si="36"/>
        <v>38955.840000000004</v>
      </c>
    </row>
    <row r="72" spans="1:49" x14ac:dyDescent="0.25">
      <c r="A72" s="80" t="s">
        <v>77</v>
      </c>
      <c r="B72" s="4" t="s">
        <v>78</v>
      </c>
      <c r="C72" s="4">
        <v>172.46</v>
      </c>
      <c r="D72" s="4">
        <v>174.74</v>
      </c>
      <c r="E72" s="4">
        <v>28600</v>
      </c>
      <c r="F72" s="4">
        <v>31700</v>
      </c>
      <c r="G72" s="30">
        <f t="shared" si="47"/>
        <v>2.2800000000000011</v>
      </c>
      <c r="H72" s="30">
        <f t="shared" ref="H72:H135" si="70">IF(A72=A71,G72+H71,G72)</f>
        <v>174.73</v>
      </c>
      <c r="I72" s="30" t="str">
        <f t="shared" si="48"/>
        <v>I-5: 6</v>
      </c>
      <c r="J72" s="30">
        <f t="shared" si="46"/>
        <v>28910</v>
      </c>
      <c r="K72" s="30">
        <f t="shared" si="46"/>
        <v>29685</v>
      </c>
      <c r="L72" s="30">
        <f t="shared" si="46"/>
        <v>30460</v>
      </c>
      <c r="M72" s="30">
        <f t="shared" si="46"/>
        <v>31235</v>
      </c>
      <c r="N72" s="91">
        <f t="shared" si="49"/>
        <v>19658.800000000003</v>
      </c>
      <c r="O72" s="91">
        <f t="shared" si="50"/>
        <v>20185.800000000003</v>
      </c>
      <c r="P72" s="91">
        <f t="shared" si="51"/>
        <v>20712.800000000003</v>
      </c>
      <c r="Q72" s="91">
        <f t="shared" si="52"/>
        <v>21239.800000000003</v>
      </c>
      <c r="R72" s="91">
        <f t="shared" si="53"/>
        <v>393.17600000000004</v>
      </c>
      <c r="S72" s="91">
        <f t="shared" si="54"/>
        <v>3027.8700000000003</v>
      </c>
      <c r="T72" s="91">
        <f t="shared" si="55"/>
        <v>6213.8400000000011</v>
      </c>
      <c r="U72" s="91">
        <f t="shared" si="56"/>
        <v>11681.890000000003</v>
      </c>
      <c r="V72" s="91">
        <f t="shared" si="57"/>
        <v>268.93238400000018</v>
      </c>
      <c r="W72" s="91">
        <f t="shared" si="58"/>
        <v>1863.9567720000011</v>
      </c>
      <c r="X72" s="91">
        <f t="shared" si="59"/>
        <v>3258.5376960000026</v>
      </c>
      <c r="Y72" s="91">
        <f t="shared" si="60"/>
        <v>5326.941840000004</v>
      </c>
      <c r="Z72" s="91">
        <f t="shared" si="61"/>
        <v>56.027580000000029</v>
      </c>
      <c r="AA72" s="91">
        <f t="shared" si="62"/>
        <v>310.65946200000019</v>
      </c>
      <c r="AB72" s="91">
        <f t="shared" si="63"/>
        <v>452.5746800000004</v>
      </c>
      <c r="AC72" s="91">
        <f t="shared" si="64"/>
        <v>634.15974285714344</v>
      </c>
      <c r="AD72" s="29">
        <f t="shared" si="65"/>
        <v>1</v>
      </c>
      <c r="AE72" s="29">
        <f t="shared" ref="AE72:AE135" si="71">MAX(AD72,IF(AA72&gt;30,ROUNDUP(AA72/AE$5,0),0))</f>
        <v>3</v>
      </c>
      <c r="AF72" s="29">
        <f t="shared" ref="AF72:AF135" si="72">MAX(AE72,IF(AB72&gt;30,ROUNDUP(AB72/AF$5,0),0))</f>
        <v>4</v>
      </c>
      <c r="AG72" s="29">
        <f t="shared" ref="AG72:AG135" si="73">MAX(AF72,IF(AC72&gt;30,ROUNDUP(AC72/AG$5,0),0))</f>
        <v>5</v>
      </c>
      <c r="AH72" s="29">
        <f t="shared" si="66"/>
        <v>8</v>
      </c>
      <c r="AI72" s="29">
        <f t="shared" si="67"/>
        <v>30</v>
      </c>
      <c r="AJ72" s="29">
        <f t="shared" si="68"/>
        <v>38</v>
      </c>
      <c r="AK72" s="105">
        <f t="shared" si="69"/>
        <v>51</v>
      </c>
      <c r="AT72" s="300">
        <f t="shared" si="37"/>
        <v>896.44128000000057</v>
      </c>
      <c r="AU72" s="29">
        <f t="shared" si="37"/>
        <v>6903.5436000000045</v>
      </c>
      <c r="AV72" s="29">
        <f t="shared" si="37"/>
        <v>14167.55520000001</v>
      </c>
      <c r="AW72" s="105">
        <f t="shared" si="36"/>
        <v>26634.709200000019</v>
      </c>
    </row>
    <row r="73" spans="1:49" x14ac:dyDescent="0.25">
      <c r="A73" s="80" t="s">
        <v>77</v>
      </c>
      <c r="B73" s="4" t="s">
        <v>78</v>
      </c>
      <c r="C73" s="4">
        <v>174.74</v>
      </c>
      <c r="D73" s="4">
        <v>176.76</v>
      </c>
      <c r="E73" s="4">
        <v>37700</v>
      </c>
      <c r="F73" s="4">
        <v>38800</v>
      </c>
      <c r="G73" s="30">
        <f t="shared" si="47"/>
        <v>2.0199999999999818</v>
      </c>
      <c r="H73" s="30">
        <f t="shared" si="70"/>
        <v>176.74999999999997</v>
      </c>
      <c r="I73" s="30" t="str">
        <f t="shared" si="48"/>
        <v>I-5: 6</v>
      </c>
      <c r="J73" s="30">
        <f t="shared" si="46"/>
        <v>37810</v>
      </c>
      <c r="K73" s="30">
        <f t="shared" si="46"/>
        <v>38085</v>
      </c>
      <c r="L73" s="30">
        <f t="shared" si="46"/>
        <v>38360</v>
      </c>
      <c r="M73" s="30">
        <f t="shared" si="46"/>
        <v>38635</v>
      </c>
      <c r="N73" s="91">
        <f t="shared" si="49"/>
        <v>25710.800000000003</v>
      </c>
      <c r="O73" s="91">
        <f t="shared" si="50"/>
        <v>25897.800000000003</v>
      </c>
      <c r="P73" s="91">
        <f t="shared" si="51"/>
        <v>26084.800000000003</v>
      </c>
      <c r="Q73" s="91">
        <f t="shared" si="52"/>
        <v>26271.800000000003</v>
      </c>
      <c r="R73" s="91">
        <f t="shared" si="53"/>
        <v>514.21600000000012</v>
      </c>
      <c r="S73" s="91">
        <f t="shared" si="54"/>
        <v>3884.67</v>
      </c>
      <c r="T73" s="91">
        <f t="shared" si="55"/>
        <v>7825.4400000000005</v>
      </c>
      <c r="U73" s="91">
        <f t="shared" si="56"/>
        <v>14449.490000000003</v>
      </c>
      <c r="V73" s="91">
        <f t="shared" si="57"/>
        <v>311.61489599999726</v>
      </c>
      <c r="W73" s="91">
        <f t="shared" si="58"/>
        <v>2118.6990179999812</v>
      </c>
      <c r="X73" s="91">
        <f t="shared" si="59"/>
        <v>3635.6994239999676</v>
      </c>
      <c r="Y73" s="91">
        <f t="shared" si="60"/>
        <v>5837.5939599999492</v>
      </c>
      <c r="Z73" s="91">
        <f t="shared" si="61"/>
        <v>64.919769999999417</v>
      </c>
      <c r="AA73" s="91">
        <f t="shared" si="62"/>
        <v>353.11650299999684</v>
      </c>
      <c r="AB73" s="91">
        <f t="shared" si="63"/>
        <v>504.95825333332891</v>
      </c>
      <c r="AC73" s="91">
        <f t="shared" si="64"/>
        <v>694.95166190475595</v>
      </c>
      <c r="AD73" s="29">
        <f t="shared" si="65"/>
        <v>1</v>
      </c>
      <c r="AE73" s="29">
        <f t="shared" si="71"/>
        <v>3</v>
      </c>
      <c r="AF73" s="29">
        <f t="shared" si="72"/>
        <v>4</v>
      </c>
      <c r="AG73" s="29">
        <f t="shared" si="73"/>
        <v>5</v>
      </c>
      <c r="AH73" s="29">
        <f t="shared" si="66"/>
        <v>8</v>
      </c>
      <c r="AI73" s="29">
        <f t="shared" si="67"/>
        <v>30</v>
      </c>
      <c r="AJ73" s="29">
        <f t="shared" si="68"/>
        <v>38</v>
      </c>
      <c r="AK73" s="105">
        <f t="shared" si="69"/>
        <v>51</v>
      </c>
      <c r="AT73" s="300">
        <f t="shared" si="37"/>
        <v>1038.7163199999909</v>
      </c>
      <c r="AU73" s="29">
        <f t="shared" si="37"/>
        <v>7847.0333999999293</v>
      </c>
      <c r="AV73" s="29">
        <f t="shared" si="37"/>
        <v>15807.388799999859</v>
      </c>
      <c r="AW73" s="105">
        <f t="shared" si="36"/>
        <v>29187.969799999744</v>
      </c>
    </row>
    <row r="74" spans="1:49" x14ac:dyDescent="0.25">
      <c r="A74" s="80" t="s">
        <v>77</v>
      </c>
      <c r="B74" s="4" t="s">
        <v>78</v>
      </c>
      <c r="C74" s="4">
        <v>176.76</v>
      </c>
      <c r="D74" s="4">
        <v>182.83</v>
      </c>
      <c r="E74" s="4">
        <v>37800</v>
      </c>
      <c r="F74" s="4">
        <v>38300</v>
      </c>
      <c r="G74" s="30">
        <f t="shared" si="47"/>
        <v>6.0700000000000216</v>
      </c>
      <c r="H74" s="30">
        <f t="shared" si="70"/>
        <v>182.82</v>
      </c>
      <c r="I74" s="30" t="str">
        <f t="shared" si="48"/>
        <v>I-5: 7</v>
      </c>
      <c r="J74" s="30">
        <f t="shared" si="46"/>
        <v>37850</v>
      </c>
      <c r="K74" s="30">
        <f t="shared" si="46"/>
        <v>37975</v>
      </c>
      <c r="L74" s="30">
        <f t="shared" si="46"/>
        <v>38100</v>
      </c>
      <c r="M74" s="30">
        <f t="shared" si="46"/>
        <v>38225</v>
      </c>
      <c r="N74" s="91">
        <f t="shared" si="49"/>
        <v>25738.000000000004</v>
      </c>
      <c r="O74" s="91">
        <f t="shared" si="50"/>
        <v>25823.000000000004</v>
      </c>
      <c r="P74" s="91">
        <f t="shared" si="51"/>
        <v>25908.000000000004</v>
      </c>
      <c r="Q74" s="91">
        <f t="shared" si="52"/>
        <v>25993.000000000004</v>
      </c>
      <c r="R74" s="91">
        <f t="shared" si="53"/>
        <v>514.7600000000001</v>
      </c>
      <c r="S74" s="91">
        <f t="shared" si="54"/>
        <v>3873.4500000000003</v>
      </c>
      <c r="T74" s="91">
        <f t="shared" si="55"/>
        <v>7772.4000000000005</v>
      </c>
      <c r="U74" s="91">
        <f t="shared" si="56"/>
        <v>14296.150000000003</v>
      </c>
      <c r="V74" s="91">
        <f t="shared" si="57"/>
        <v>937.37796000000344</v>
      </c>
      <c r="W74" s="91">
        <f t="shared" si="58"/>
        <v>6348.197205000024</v>
      </c>
      <c r="X74" s="91">
        <f t="shared" si="59"/>
        <v>10851.047640000041</v>
      </c>
      <c r="Y74" s="91">
        <f t="shared" si="60"/>
        <v>17355.526100000068</v>
      </c>
      <c r="Z74" s="91">
        <f t="shared" si="61"/>
        <v>195.2870750000007</v>
      </c>
      <c r="AA74" s="91">
        <f t="shared" si="62"/>
        <v>1058.0328675000039</v>
      </c>
      <c r="AB74" s="91">
        <f t="shared" si="63"/>
        <v>1507.0899500000057</v>
      </c>
      <c r="AC74" s="91">
        <f t="shared" si="64"/>
        <v>2066.134059523818</v>
      </c>
      <c r="AD74" s="29">
        <f t="shared" si="65"/>
        <v>2</v>
      </c>
      <c r="AE74" s="29">
        <f t="shared" si="71"/>
        <v>8</v>
      </c>
      <c r="AF74" s="29">
        <f t="shared" si="72"/>
        <v>11</v>
      </c>
      <c r="AG74" s="29">
        <f t="shared" si="73"/>
        <v>14</v>
      </c>
      <c r="AH74" s="29">
        <f t="shared" si="66"/>
        <v>14</v>
      </c>
      <c r="AI74" s="29">
        <f t="shared" si="67"/>
        <v>54</v>
      </c>
      <c r="AJ74" s="29">
        <f t="shared" si="68"/>
        <v>81</v>
      </c>
      <c r="AK74" s="105">
        <f t="shared" si="69"/>
        <v>113</v>
      </c>
      <c r="AT74" s="300">
        <f t="shared" si="37"/>
        <v>3124.5932000000116</v>
      </c>
      <c r="AU74" s="29">
        <f t="shared" si="37"/>
        <v>23511.841500000086</v>
      </c>
      <c r="AV74" s="29">
        <f t="shared" si="37"/>
        <v>47178.468000000168</v>
      </c>
      <c r="AW74" s="105">
        <f t="shared" si="36"/>
        <v>86777.630500000334</v>
      </c>
    </row>
    <row r="75" spans="1:49" x14ac:dyDescent="0.25">
      <c r="A75" s="80" t="s">
        <v>77</v>
      </c>
      <c r="B75" s="4" t="s">
        <v>78</v>
      </c>
      <c r="C75" s="4">
        <v>182.83</v>
      </c>
      <c r="D75" s="4">
        <v>186.43</v>
      </c>
      <c r="E75" s="4">
        <v>43400</v>
      </c>
      <c r="F75" s="4">
        <v>43500</v>
      </c>
      <c r="G75" s="30">
        <f t="shared" si="47"/>
        <v>3.5999999999999943</v>
      </c>
      <c r="H75" s="30">
        <f t="shared" si="70"/>
        <v>186.42</v>
      </c>
      <c r="I75" s="30" t="str">
        <f t="shared" si="48"/>
        <v>I-5: 7</v>
      </c>
      <c r="J75" s="30">
        <f t="shared" si="46"/>
        <v>43410</v>
      </c>
      <c r="K75" s="30">
        <f t="shared" si="46"/>
        <v>43435</v>
      </c>
      <c r="L75" s="30">
        <f t="shared" si="46"/>
        <v>43460</v>
      </c>
      <c r="M75" s="30">
        <f t="shared" si="46"/>
        <v>43485</v>
      </c>
      <c r="N75" s="91">
        <f t="shared" si="49"/>
        <v>29518.800000000003</v>
      </c>
      <c r="O75" s="91">
        <f t="shared" si="50"/>
        <v>29535.800000000003</v>
      </c>
      <c r="P75" s="91">
        <f t="shared" si="51"/>
        <v>29552.800000000003</v>
      </c>
      <c r="Q75" s="91">
        <f t="shared" si="52"/>
        <v>29569.800000000003</v>
      </c>
      <c r="R75" s="91">
        <f t="shared" si="53"/>
        <v>590.37600000000009</v>
      </c>
      <c r="S75" s="91">
        <f t="shared" si="54"/>
        <v>4430.37</v>
      </c>
      <c r="T75" s="91">
        <f t="shared" si="55"/>
        <v>8865.84</v>
      </c>
      <c r="U75" s="91">
        <f t="shared" si="56"/>
        <v>16263.390000000003</v>
      </c>
      <c r="V75" s="91">
        <f t="shared" si="57"/>
        <v>637.60607999999911</v>
      </c>
      <c r="W75" s="91">
        <f t="shared" si="58"/>
        <v>4306.3196399999933</v>
      </c>
      <c r="X75" s="91">
        <f t="shared" si="59"/>
        <v>7340.9155199999896</v>
      </c>
      <c r="Y75" s="91">
        <f t="shared" si="60"/>
        <v>11709.640799999985</v>
      </c>
      <c r="Z75" s="91">
        <f t="shared" si="61"/>
        <v>132.8345999999998</v>
      </c>
      <c r="AA75" s="91">
        <f t="shared" si="62"/>
        <v>717.71993999999893</v>
      </c>
      <c r="AB75" s="91">
        <f t="shared" si="63"/>
        <v>1019.5715999999986</v>
      </c>
      <c r="AC75" s="91">
        <f t="shared" si="64"/>
        <v>1394.0048571428556</v>
      </c>
      <c r="AD75" s="29">
        <f t="shared" si="65"/>
        <v>1</v>
      </c>
      <c r="AE75" s="29">
        <f t="shared" si="71"/>
        <v>5</v>
      </c>
      <c r="AF75" s="29">
        <f t="shared" si="72"/>
        <v>7</v>
      </c>
      <c r="AG75" s="29">
        <f t="shared" si="73"/>
        <v>10</v>
      </c>
      <c r="AH75" s="29">
        <f t="shared" si="66"/>
        <v>14</v>
      </c>
      <c r="AI75" s="29">
        <f t="shared" si="67"/>
        <v>54</v>
      </c>
      <c r="AJ75" s="29">
        <f t="shared" si="68"/>
        <v>81</v>
      </c>
      <c r="AK75" s="105">
        <f t="shared" si="69"/>
        <v>113</v>
      </c>
      <c r="AT75" s="300">
        <f t="shared" si="37"/>
        <v>2125.3535999999972</v>
      </c>
      <c r="AU75" s="29">
        <f t="shared" si="37"/>
        <v>15949.331999999975</v>
      </c>
      <c r="AV75" s="29">
        <f t="shared" si="37"/>
        <v>31917.02399999995</v>
      </c>
      <c r="AW75" s="105">
        <f t="shared" si="36"/>
        <v>58548.203999999918</v>
      </c>
    </row>
    <row r="76" spans="1:49" x14ac:dyDescent="0.25">
      <c r="A76" s="80" t="s">
        <v>77</v>
      </c>
      <c r="B76" s="4" t="s">
        <v>78</v>
      </c>
      <c r="C76" s="4">
        <v>186.43</v>
      </c>
      <c r="D76" s="4">
        <v>188.57</v>
      </c>
      <c r="E76" s="4">
        <v>43000</v>
      </c>
      <c r="F76" s="4">
        <v>43100</v>
      </c>
      <c r="G76" s="30">
        <f t="shared" si="47"/>
        <v>2.1399999999999864</v>
      </c>
      <c r="H76" s="30">
        <f t="shared" si="70"/>
        <v>188.55999999999997</v>
      </c>
      <c r="I76" s="30" t="str">
        <f t="shared" si="48"/>
        <v>I-5: 7</v>
      </c>
      <c r="J76" s="30">
        <f t="shared" si="46"/>
        <v>43010</v>
      </c>
      <c r="K76" s="30">
        <f t="shared" si="46"/>
        <v>43035</v>
      </c>
      <c r="L76" s="30">
        <f t="shared" si="46"/>
        <v>43060</v>
      </c>
      <c r="M76" s="30">
        <f t="shared" si="46"/>
        <v>43085</v>
      </c>
      <c r="N76" s="91">
        <f t="shared" si="49"/>
        <v>29246.800000000003</v>
      </c>
      <c r="O76" s="91">
        <f t="shared" si="50"/>
        <v>29263.800000000003</v>
      </c>
      <c r="P76" s="91">
        <f t="shared" si="51"/>
        <v>29280.800000000003</v>
      </c>
      <c r="Q76" s="91">
        <f t="shared" si="52"/>
        <v>29297.800000000003</v>
      </c>
      <c r="R76" s="91">
        <f t="shared" si="53"/>
        <v>584.93600000000004</v>
      </c>
      <c r="S76" s="91">
        <f t="shared" si="54"/>
        <v>4389.5700000000006</v>
      </c>
      <c r="T76" s="91">
        <f t="shared" si="55"/>
        <v>8784.24</v>
      </c>
      <c r="U76" s="91">
        <f t="shared" si="56"/>
        <v>16113.790000000003</v>
      </c>
      <c r="V76" s="91">
        <f t="shared" si="57"/>
        <v>375.52891199999766</v>
      </c>
      <c r="W76" s="91">
        <f t="shared" si="58"/>
        <v>2536.2935459999844</v>
      </c>
      <c r="X76" s="91">
        <f t="shared" si="59"/>
        <v>4323.6029279999721</v>
      </c>
      <c r="Y76" s="91">
        <f t="shared" si="60"/>
        <v>6896.7021199999572</v>
      </c>
      <c r="Z76" s="91">
        <f t="shared" si="61"/>
        <v>78.235189999999506</v>
      </c>
      <c r="AA76" s="91">
        <f t="shared" si="62"/>
        <v>422.7155909999974</v>
      </c>
      <c r="AB76" s="91">
        <f t="shared" si="63"/>
        <v>600.5004066666628</v>
      </c>
      <c r="AC76" s="91">
        <f t="shared" si="64"/>
        <v>821.03596666666169</v>
      </c>
      <c r="AD76" s="29">
        <f t="shared" si="65"/>
        <v>1</v>
      </c>
      <c r="AE76" s="29">
        <f t="shared" si="71"/>
        <v>3</v>
      </c>
      <c r="AF76" s="29">
        <f t="shared" si="72"/>
        <v>5</v>
      </c>
      <c r="AG76" s="29">
        <f t="shared" si="73"/>
        <v>6</v>
      </c>
      <c r="AH76" s="29">
        <f t="shared" si="66"/>
        <v>14</v>
      </c>
      <c r="AI76" s="29">
        <f t="shared" si="67"/>
        <v>54</v>
      </c>
      <c r="AJ76" s="29">
        <f t="shared" si="68"/>
        <v>81</v>
      </c>
      <c r="AK76" s="105">
        <f t="shared" si="69"/>
        <v>113</v>
      </c>
      <c r="AT76" s="300">
        <f t="shared" si="37"/>
        <v>1251.7630399999921</v>
      </c>
      <c r="AU76" s="29">
        <f t="shared" si="37"/>
        <v>9393.6797999999417</v>
      </c>
      <c r="AV76" s="29">
        <f t="shared" si="37"/>
        <v>18798.27359999988</v>
      </c>
      <c r="AW76" s="105">
        <f t="shared" si="36"/>
        <v>34483.510599999783</v>
      </c>
    </row>
    <row r="77" spans="1:49" x14ac:dyDescent="0.25">
      <c r="A77" s="80" t="s">
        <v>77</v>
      </c>
      <c r="B77" s="4" t="s">
        <v>78</v>
      </c>
      <c r="C77" s="4">
        <v>188.57</v>
      </c>
      <c r="D77" s="4">
        <v>189.54</v>
      </c>
      <c r="E77" s="4">
        <v>58400</v>
      </c>
      <c r="F77" s="4">
        <v>80500</v>
      </c>
      <c r="G77" s="30">
        <f t="shared" si="47"/>
        <v>0.96999999999999886</v>
      </c>
      <c r="H77" s="30">
        <f t="shared" si="70"/>
        <v>189.52999999999997</v>
      </c>
      <c r="I77" s="30" t="str">
        <f t="shared" si="48"/>
        <v>I-5: 7</v>
      </c>
      <c r="J77" s="30">
        <f t="shared" si="46"/>
        <v>60610</v>
      </c>
      <c r="K77" s="30">
        <f t="shared" si="46"/>
        <v>66135</v>
      </c>
      <c r="L77" s="30">
        <f t="shared" si="46"/>
        <v>71660</v>
      </c>
      <c r="M77" s="30">
        <f t="shared" si="46"/>
        <v>77185</v>
      </c>
      <c r="N77" s="91">
        <f t="shared" si="49"/>
        <v>41214.800000000003</v>
      </c>
      <c r="O77" s="91">
        <f t="shared" si="50"/>
        <v>44971.8</v>
      </c>
      <c r="P77" s="91">
        <f t="shared" si="51"/>
        <v>48728.800000000003</v>
      </c>
      <c r="Q77" s="91">
        <f t="shared" si="52"/>
        <v>52485.8</v>
      </c>
      <c r="R77" s="91">
        <f t="shared" si="53"/>
        <v>824.29600000000005</v>
      </c>
      <c r="S77" s="91">
        <f t="shared" si="54"/>
        <v>6745.77</v>
      </c>
      <c r="T77" s="91">
        <f t="shared" si="55"/>
        <v>14618.640000000001</v>
      </c>
      <c r="U77" s="91">
        <f t="shared" si="56"/>
        <v>28867.190000000002</v>
      </c>
      <c r="V77" s="91">
        <f t="shared" si="57"/>
        <v>239.87013599999972</v>
      </c>
      <c r="W77" s="91">
        <f t="shared" si="58"/>
        <v>1766.7171629999982</v>
      </c>
      <c r="X77" s="91">
        <f t="shared" si="59"/>
        <v>3261.4185839999964</v>
      </c>
      <c r="Y77" s="91">
        <f t="shared" si="60"/>
        <v>5600.2348599999941</v>
      </c>
      <c r="Z77" s="91">
        <f t="shared" si="61"/>
        <v>49.972944999999932</v>
      </c>
      <c r="AA77" s="91">
        <f t="shared" si="62"/>
        <v>294.4528604999997</v>
      </c>
      <c r="AB77" s="91">
        <f t="shared" si="63"/>
        <v>452.97480333333289</v>
      </c>
      <c r="AC77" s="91">
        <f t="shared" si="64"/>
        <v>666.69462619047556</v>
      </c>
      <c r="AD77" s="29">
        <f t="shared" si="65"/>
        <v>1</v>
      </c>
      <c r="AE77" s="29">
        <f t="shared" si="71"/>
        <v>2</v>
      </c>
      <c r="AF77" s="29">
        <f t="shared" si="72"/>
        <v>4</v>
      </c>
      <c r="AG77" s="29">
        <f t="shared" si="73"/>
        <v>5</v>
      </c>
      <c r="AH77" s="29">
        <f t="shared" si="66"/>
        <v>14</v>
      </c>
      <c r="AI77" s="29">
        <f t="shared" si="67"/>
        <v>54</v>
      </c>
      <c r="AJ77" s="29">
        <f t="shared" si="68"/>
        <v>81</v>
      </c>
      <c r="AK77" s="105">
        <f t="shared" si="69"/>
        <v>113</v>
      </c>
      <c r="AT77" s="300">
        <f t="shared" si="37"/>
        <v>799.56711999999914</v>
      </c>
      <c r="AU77" s="29">
        <f t="shared" si="37"/>
        <v>6543.3968999999925</v>
      </c>
      <c r="AV77" s="29">
        <f t="shared" si="37"/>
        <v>14180.080799999985</v>
      </c>
      <c r="AW77" s="105">
        <f t="shared" si="36"/>
        <v>28001.17429999997</v>
      </c>
    </row>
    <row r="78" spans="1:49" x14ac:dyDescent="0.25">
      <c r="A78" s="80" t="s">
        <v>77</v>
      </c>
      <c r="B78" s="4" t="s">
        <v>78</v>
      </c>
      <c r="C78" s="4">
        <v>189.54</v>
      </c>
      <c r="D78" s="4">
        <v>190.76</v>
      </c>
      <c r="E78" s="4">
        <v>51400</v>
      </c>
      <c r="F78" s="4">
        <v>71000</v>
      </c>
      <c r="G78" s="30">
        <f t="shared" si="47"/>
        <v>1.2199999999999989</v>
      </c>
      <c r="H78" s="30">
        <f t="shared" si="70"/>
        <v>190.74999999999997</v>
      </c>
      <c r="I78" s="30" t="str">
        <f t="shared" si="48"/>
        <v>I-5: 7</v>
      </c>
      <c r="J78" s="30">
        <f t="shared" si="46"/>
        <v>53360</v>
      </c>
      <c r="K78" s="30">
        <f t="shared" si="46"/>
        <v>58260</v>
      </c>
      <c r="L78" s="30">
        <f t="shared" si="46"/>
        <v>63160</v>
      </c>
      <c r="M78" s="30">
        <f t="shared" si="46"/>
        <v>68060</v>
      </c>
      <c r="N78" s="91">
        <f t="shared" si="49"/>
        <v>36284.800000000003</v>
      </c>
      <c r="O78" s="91">
        <f t="shared" si="50"/>
        <v>39616.800000000003</v>
      </c>
      <c r="P78" s="91">
        <f t="shared" si="51"/>
        <v>42948.800000000003</v>
      </c>
      <c r="Q78" s="91">
        <f t="shared" si="52"/>
        <v>46280.800000000003</v>
      </c>
      <c r="R78" s="91">
        <f t="shared" si="53"/>
        <v>725.69600000000003</v>
      </c>
      <c r="S78" s="91">
        <f t="shared" si="54"/>
        <v>5942.52</v>
      </c>
      <c r="T78" s="91">
        <f t="shared" si="55"/>
        <v>12884.640000000001</v>
      </c>
      <c r="U78" s="91">
        <f t="shared" si="56"/>
        <v>25454.440000000002</v>
      </c>
      <c r="V78" s="91">
        <f t="shared" si="57"/>
        <v>265.60473599999978</v>
      </c>
      <c r="W78" s="91">
        <f t="shared" si="58"/>
        <v>1957.4660879999983</v>
      </c>
      <c r="X78" s="91">
        <f t="shared" si="59"/>
        <v>3615.4299839999971</v>
      </c>
      <c r="Y78" s="91">
        <f t="shared" si="60"/>
        <v>6210.8833599999953</v>
      </c>
      <c r="Z78" s="91">
        <f t="shared" si="61"/>
        <v>55.334319999999948</v>
      </c>
      <c r="AA78" s="91">
        <f t="shared" si="62"/>
        <v>326.24434799999972</v>
      </c>
      <c r="AB78" s="91">
        <f t="shared" si="63"/>
        <v>502.143053333333</v>
      </c>
      <c r="AC78" s="91">
        <f t="shared" si="64"/>
        <v>739.39087619047575</v>
      </c>
      <c r="AD78" s="29">
        <f t="shared" si="65"/>
        <v>1</v>
      </c>
      <c r="AE78" s="29">
        <f t="shared" si="71"/>
        <v>3</v>
      </c>
      <c r="AF78" s="29">
        <f t="shared" si="72"/>
        <v>4</v>
      </c>
      <c r="AG78" s="29">
        <f t="shared" si="73"/>
        <v>5</v>
      </c>
      <c r="AH78" s="29">
        <f t="shared" si="66"/>
        <v>14</v>
      </c>
      <c r="AI78" s="29">
        <f t="shared" si="67"/>
        <v>54</v>
      </c>
      <c r="AJ78" s="29">
        <f t="shared" si="68"/>
        <v>81</v>
      </c>
      <c r="AK78" s="105">
        <f t="shared" si="69"/>
        <v>113</v>
      </c>
      <c r="AT78" s="300">
        <f t="shared" si="37"/>
        <v>885.34911999999917</v>
      </c>
      <c r="AU78" s="29">
        <f t="shared" si="37"/>
        <v>7249.8743999999933</v>
      </c>
      <c r="AV78" s="29">
        <f t="shared" si="37"/>
        <v>15719.260799999987</v>
      </c>
      <c r="AW78" s="105">
        <f t="shared" si="36"/>
        <v>31054.416799999974</v>
      </c>
    </row>
    <row r="79" spans="1:49" x14ac:dyDescent="0.25">
      <c r="A79" s="80" t="s">
        <v>77</v>
      </c>
      <c r="B79" s="4" t="s">
        <v>78</v>
      </c>
      <c r="C79" s="4">
        <v>190.76</v>
      </c>
      <c r="D79" s="4">
        <v>191.89</v>
      </c>
      <c r="E79" s="4">
        <v>61200</v>
      </c>
      <c r="F79" s="4">
        <v>83000</v>
      </c>
      <c r="G79" s="30">
        <f t="shared" si="47"/>
        <v>1.1299999999999955</v>
      </c>
      <c r="H79" s="30">
        <f t="shared" si="70"/>
        <v>191.87999999999997</v>
      </c>
      <c r="I79" s="30" t="str">
        <f t="shared" si="48"/>
        <v>I-5: 7</v>
      </c>
      <c r="J79" s="30">
        <f t="shared" si="46"/>
        <v>63380</v>
      </c>
      <c r="K79" s="30">
        <f t="shared" si="46"/>
        <v>68830</v>
      </c>
      <c r="L79" s="30">
        <f t="shared" si="46"/>
        <v>74280</v>
      </c>
      <c r="M79" s="30">
        <f t="shared" si="46"/>
        <v>79730</v>
      </c>
      <c r="N79" s="91">
        <f t="shared" si="49"/>
        <v>43098.400000000001</v>
      </c>
      <c r="O79" s="91">
        <f t="shared" si="50"/>
        <v>46804.4</v>
      </c>
      <c r="P79" s="91">
        <f t="shared" si="51"/>
        <v>50510.400000000001</v>
      </c>
      <c r="Q79" s="91">
        <f t="shared" si="52"/>
        <v>54216.4</v>
      </c>
      <c r="R79" s="91">
        <f t="shared" si="53"/>
        <v>861.96800000000007</v>
      </c>
      <c r="S79" s="91">
        <f t="shared" si="54"/>
        <v>7020.66</v>
      </c>
      <c r="T79" s="91">
        <f t="shared" si="55"/>
        <v>15153.119999999999</v>
      </c>
      <c r="U79" s="91">
        <f t="shared" si="56"/>
        <v>29819.020000000004</v>
      </c>
      <c r="V79" s="91">
        <f t="shared" si="57"/>
        <v>292.20715199999881</v>
      </c>
      <c r="W79" s="91">
        <f t="shared" si="58"/>
        <v>2142.0033659999917</v>
      </c>
      <c r="X79" s="91">
        <f t="shared" si="59"/>
        <v>3938.2958879999842</v>
      </c>
      <c r="Y79" s="91">
        <f t="shared" si="60"/>
        <v>6739.0985199999741</v>
      </c>
      <c r="Z79" s="91">
        <f t="shared" si="61"/>
        <v>60.876489999999741</v>
      </c>
      <c r="AA79" s="91">
        <f t="shared" si="62"/>
        <v>357.00056099999864</v>
      </c>
      <c r="AB79" s="91">
        <f t="shared" si="63"/>
        <v>546.98553999999785</v>
      </c>
      <c r="AC79" s="91">
        <f t="shared" si="64"/>
        <v>802.27363333333039</v>
      </c>
      <c r="AD79" s="29">
        <f t="shared" si="65"/>
        <v>1</v>
      </c>
      <c r="AE79" s="29">
        <f t="shared" si="71"/>
        <v>3</v>
      </c>
      <c r="AF79" s="29">
        <f t="shared" si="72"/>
        <v>4</v>
      </c>
      <c r="AG79" s="29">
        <f t="shared" si="73"/>
        <v>6</v>
      </c>
      <c r="AH79" s="29">
        <f t="shared" si="66"/>
        <v>14</v>
      </c>
      <c r="AI79" s="29">
        <f t="shared" si="67"/>
        <v>54</v>
      </c>
      <c r="AJ79" s="29">
        <f t="shared" si="68"/>
        <v>81</v>
      </c>
      <c r="AK79" s="105">
        <f t="shared" si="69"/>
        <v>113</v>
      </c>
      <c r="AT79" s="300">
        <f t="shared" si="37"/>
        <v>974.0238399999962</v>
      </c>
      <c r="AU79" s="29">
        <f t="shared" si="37"/>
        <v>7933.3457999999682</v>
      </c>
      <c r="AV79" s="29">
        <f t="shared" si="37"/>
        <v>17123.025599999932</v>
      </c>
      <c r="AW79" s="105">
        <f t="shared" si="36"/>
        <v>33695.492599999867</v>
      </c>
    </row>
    <row r="80" spans="1:49" x14ac:dyDescent="0.25">
      <c r="A80" s="80" t="s">
        <v>77</v>
      </c>
      <c r="B80" s="4" t="s">
        <v>78</v>
      </c>
      <c r="C80" s="4">
        <v>191.89</v>
      </c>
      <c r="D80" s="4">
        <v>192.25</v>
      </c>
      <c r="E80" s="4">
        <v>66200</v>
      </c>
      <c r="F80" s="4">
        <v>85700</v>
      </c>
      <c r="G80" s="30">
        <f t="shared" si="47"/>
        <v>0.36000000000001364</v>
      </c>
      <c r="H80" s="30">
        <f t="shared" si="70"/>
        <v>192.23999999999998</v>
      </c>
      <c r="I80" s="30" t="str">
        <f t="shared" si="48"/>
        <v>I-5: 7</v>
      </c>
      <c r="J80" s="30">
        <f t="shared" si="46"/>
        <v>68150</v>
      </c>
      <c r="K80" s="30">
        <f t="shared" si="46"/>
        <v>73025</v>
      </c>
      <c r="L80" s="30">
        <f t="shared" si="46"/>
        <v>77900</v>
      </c>
      <c r="M80" s="30">
        <f t="shared" si="46"/>
        <v>82775</v>
      </c>
      <c r="N80" s="91">
        <f t="shared" si="49"/>
        <v>46342</v>
      </c>
      <c r="O80" s="91">
        <f t="shared" si="50"/>
        <v>49657</v>
      </c>
      <c r="P80" s="91">
        <f t="shared" si="51"/>
        <v>52972.000000000007</v>
      </c>
      <c r="Q80" s="91">
        <f t="shared" si="52"/>
        <v>56287.000000000007</v>
      </c>
      <c r="R80" s="91">
        <f t="shared" si="53"/>
        <v>926.84</v>
      </c>
      <c r="S80" s="91">
        <f t="shared" si="54"/>
        <v>7448.5499999999993</v>
      </c>
      <c r="T80" s="91">
        <f t="shared" si="55"/>
        <v>15891.600000000002</v>
      </c>
      <c r="U80" s="91">
        <f t="shared" si="56"/>
        <v>30957.850000000006</v>
      </c>
      <c r="V80" s="91">
        <f t="shared" si="57"/>
        <v>100.09872000000379</v>
      </c>
      <c r="W80" s="91">
        <f t="shared" si="58"/>
        <v>723.9990600000275</v>
      </c>
      <c r="X80" s="91">
        <f t="shared" si="59"/>
        <v>1315.82448000005</v>
      </c>
      <c r="Y80" s="91">
        <f t="shared" si="60"/>
        <v>2228.9652000000851</v>
      </c>
      <c r="Z80" s="91">
        <f t="shared" si="61"/>
        <v>20.853900000000788</v>
      </c>
      <c r="AA80" s="91">
        <f t="shared" si="62"/>
        <v>120.66651000000458</v>
      </c>
      <c r="AB80" s="91">
        <f t="shared" si="63"/>
        <v>182.75340000000696</v>
      </c>
      <c r="AC80" s="91">
        <f t="shared" si="64"/>
        <v>265.35300000001018</v>
      </c>
      <c r="AD80" s="29">
        <f t="shared" si="65"/>
        <v>0</v>
      </c>
      <c r="AE80" s="29">
        <f t="shared" si="71"/>
        <v>1</v>
      </c>
      <c r="AF80" s="29">
        <f t="shared" si="72"/>
        <v>2</v>
      </c>
      <c r="AG80" s="29">
        <f t="shared" si="73"/>
        <v>2</v>
      </c>
      <c r="AH80" s="29">
        <f t="shared" si="66"/>
        <v>14</v>
      </c>
      <c r="AI80" s="29">
        <f t="shared" si="67"/>
        <v>54</v>
      </c>
      <c r="AJ80" s="29">
        <f t="shared" si="68"/>
        <v>81</v>
      </c>
      <c r="AK80" s="105">
        <f t="shared" si="69"/>
        <v>113</v>
      </c>
      <c r="AT80" s="300">
        <f t="shared" si="37"/>
        <v>333.66240000001267</v>
      </c>
      <c r="AU80" s="29">
        <f t="shared" si="37"/>
        <v>2681.4780000001015</v>
      </c>
      <c r="AV80" s="29">
        <f t="shared" si="37"/>
        <v>5720.9760000002179</v>
      </c>
      <c r="AW80" s="105">
        <f t="shared" si="36"/>
        <v>11144.826000000425</v>
      </c>
    </row>
    <row r="81" spans="1:49" x14ac:dyDescent="0.25">
      <c r="A81" s="80" t="s">
        <v>77</v>
      </c>
      <c r="B81" s="4" t="s">
        <v>78</v>
      </c>
      <c r="C81" s="4">
        <v>192.25</v>
      </c>
      <c r="D81" s="4">
        <v>194.04</v>
      </c>
      <c r="E81" s="4">
        <v>60800</v>
      </c>
      <c r="F81" s="4">
        <v>80800</v>
      </c>
      <c r="G81" s="30">
        <f t="shared" si="47"/>
        <v>1.789999999999992</v>
      </c>
      <c r="H81" s="30">
        <f t="shared" si="70"/>
        <v>194.02999999999997</v>
      </c>
      <c r="I81" s="30" t="str">
        <f t="shared" si="48"/>
        <v>I-5: 7</v>
      </c>
      <c r="J81" s="30">
        <f t="shared" si="46"/>
        <v>62800</v>
      </c>
      <c r="K81" s="30">
        <f t="shared" si="46"/>
        <v>67800</v>
      </c>
      <c r="L81" s="30">
        <f t="shared" si="46"/>
        <v>72800</v>
      </c>
      <c r="M81" s="30">
        <f t="shared" si="46"/>
        <v>77800</v>
      </c>
      <c r="N81" s="91">
        <f t="shared" si="49"/>
        <v>42704</v>
      </c>
      <c r="O81" s="91">
        <f t="shared" si="50"/>
        <v>46104</v>
      </c>
      <c r="P81" s="91">
        <f t="shared" si="51"/>
        <v>49504</v>
      </c>
      <c r="Q81" s="91">
        <f t="shared" si="52"/>
        <v>52904.000000000007</v>
      </c>
      <c r="R81" s="91">
        <f t="shared" si="53"/>
        <v>854.08</v>
      </c>
      <c r="S81" s="91">
        <f t="shared" si="54"/>
        <v>6915.5999999999995</v>
      </c>
      <c r="T81" s="91">
        <f t="shared" si="55"/>
        <v>14851.199999999999</v>
      </c>
      <c r="U81" s="91">
        <f t="shared" si="56"/>
        <v>29097.200000000008</v>
      </c>
      <c r="V81" s="91">
        <f t="shared" si="57"/>
        <v>458.64095999999796</v>
      </c>
      <c r="W81" s="91">
        <f t="shared" si="58"/>
        <v>3342.3094799999853</v>
      </c>
      <c r="X81" s="91">
        <f t="shared" si="59"/>
        <v>6114.2390399999722</v>
      </c>
      <c r="Y81" s="91">
        <f t="shared" si="60"/>
        <v>10416.797599999958</v>
      </c>
      <c r="Z81" s="91">
        <f t="shared" si="61"/>
        <v>95.550199999999563</v>
      </c>
      <c r="AA81" s="91">
        <f t="shared" si="62"/>
        <v>557.05157999999756</v>
      </c>
      <c r="AB81" s="91">
        <f t="shared" si="63"/>
        <v>849.19986666666284</v>
      </c>
      <c r="AC81" s="91">
        <f t="shared" si="64"/>
        <v>1240.0949523809477</v>
      </c>
      <c r="AD81" s="29">
        <f t="shared" si="65"/>
        <v>1</v>
      </c>
      <c r="AE81" s="29">
        <f t="shared" si="71"/>
        <v>4</v>
      </c>
      <c r="AF81" s="29">
        <f t="shared" si="72"/>
        <v>6</v>
      </c>
      <c r="AG81" s="29">
        <f t="shared" si="73"/>
        <v>9</v>
      </c>
      <c r="AH81" s="29">
        <f t="shared" si="66"/>
        <v>14</v>
      </c>
      <c r="AI81" s="29">
        <f t="shared" si="67"/>
        <v>54</v>
      </c>
      <c r="AJ81" s="29">
        <f t="shared" si="68"/>
        <v>81</v>
      </c>
      <c r="AK81" s="105">
        <f t="shared" si="69"/>
        <v>113</v>
      </c>
      <c r="AT81" s="300">
        <f t="shared" si="37"/>
        <v>1528.8031999999932</v>
      </c>
      <c r="AU81" s="29">
        <f t="shared" si="37"/>
        <v>12378.923999999944</v>
      </c>
      <c r="AV81" s="29">
        <f t="shared" si="37"/>
        <v>26583.647999999881</v>
      </c>
      <c r="AW81" s="105">
        <f t="shared" si="36"/>
        <v>52083.987999999779</v>
      </c>
    </row>
    <row r="82" spans="1:49" x14ac:dyDescent="0.25">
      <c r="A82" s="80" t="s">
        <v>77</v>
      </c>
      <c r="B82" s="4" t="s">
        <v>78</v>
      </c>
      <c r="C82" s="4">
        <v>194.04</v>
      </c>
      <c r="D82" s="4">
        <v>195.45</v>
      </c>
      <c r="E82" s="4">
        <v>77700</v>
      </c>
      <c r="F82" s="4">
        <v>102300</v>
      </c>
      <c r="G82" s="30">
        <f t="shared" si="47"/>
        <v>1.4099999999999966</v>
      </c>
      <c r="H82" s="30">
        <f t="shared" si="70"/>
        <v>195.43999999999997</v>
      </c>
      <c r="I82" s="30" t="str">
        <f t="shared" si="48"/>
        <v>I-5: 7</v>
      </c>
      <c r="J82" s="30">
        <f t="shared" si="46"/>
        <v>80160</v>
      </c>
      <c r="K82" s="30">
        <f t="shared" si="46"/>
        <v>86310</v>
      </c>
      <c r="L82" s="30">
        <f t="shared" si="46"/>
        <v>92460</v>
      </c>
      <c r="M82" s="30">
        <f t="shared" si="46"/>
        <v>98610</v>
      </c>
      <c r="N82" s="91">
        <f t="shared" si="49"/>
        <v>54508.800000000003</v>
      </c>
      <c r="O82" s="91">
        <f t="shared" si="50"/>
        <v>58690.8</v>
      </c>
      <c r="P82" s="91">
        <f t="shared" si="51"/>
        <v>62872.800000000003</v>
      </c>
      <c r="Q82" s="91">
        <f t="shared" si="52"/>
        <v>67054.8</v>
      </c>
      <c r="R82" s="91">
        <f t="shared" si="53"/>
        <v>1090.1760000000002</v>
      </c>
      <c r="S82" s="91">
        <f t="shared" si="54"/>
        <v>8803.6200000000008</v>
      </c>
      <c r="T82" s="91">
        <f t="shared" si="55"/>
        <v>18861.84</v>
      </c>
      <c r="U82" s="91">
        <f t="shared" si="56"/>
        <v>36880.140000000007</v>
      </c>
      <c r="V82" s="91">
        <f t="shared" si="57"/>
        <v>461.14444799999893</v>
      </c>
      <c r="W82" s="91">
        <f t="shared" si="58"/>
        <v>3351.5381339999922</v>
      </c>
      <c r="X82" s="91">
        <f t="shared" si="59"/>
        <v>6116.8947119999857</v>
      </c>
      <c r="Y82" s="91">
        <f t="shared" si="60"/>
        <v>10400.199479999977</v>
      </c>
      <c r="Z82" s="91">
        <f t="shared" si="61"/>
        <v>96.071759999999756</v>
      </c>
      <c r="AA82" s="91">
        <f t="shared" si="62"/>
        <v>558.58968899999866</v>
      </c>
      <c r="AB82" s="91">
        <f t="shared" si="63"/>
        <v>849.56870999999808</v>
      </c>
      <c r="AC82" s="91">
        <f t="shared" si="64"/>
        <v>1238.1189857142833</v>
      </c>
      <c r="AD82" s="29">
        <f t="shared" si="65"/>
        <v>1</v>
      </c>
      <c r="AE82" s="29">
        <f t="shared" si="71"/>
        <v>4</v>
      </c>
      <c r="AF82" s="29">
        <f t="shared" si="72"/>
        <v>6</v>
      </c>
      <c r="AG82" s="29">
        <f t="shared" si="73"/>
        <v>9</v>
      </c>
      <c r="AH82" s="29">
        <f t="shared" si="66"/>
        <v>14</v>
      </c>
      <c r="AI82" s="29">
        <f t="shared" si="67"/>
        <v>54</v>
      </c>
      <c r="AJ82" s="29">
        <f t="shared" si="68"/>
        <v>81</v>
      </c>
      <c r="AK82" s="105">
        <f t="shared" si="69"/>
        <v>113</v>
      </c>
      <c r="AT82" s="300">
        <f t="shared" si="37"/>
        <v>1537.1481599999966</v>
      </c>
      <c r="AU82" s="29">
        <f t="shared" si="37"/>
        <v>12413.104199999971</v>
      </c>
      <c r="AV82" s="29">
        <f t="shared" si="37"/>
        <v>26595.194399999935</v>
      </c>
      <c r="AW82" s="105">
        <f t="shared" si="36"/>
        <v>52000.997399999884</v>
      </c>
    </row>
    <row r="83" spans="1:49" x14ac:dyDescent="0.25">
      <c r="A83" s="80" t="s">
        <v>77</v>
      </c>
      <c r="B83" s="4" t="s">
        <v>78</v>
      </c>
      <c r="C83" s="4">
        <v>195.45</v>
      </c>
      <c r="D83" s="4">
        <v>199.15</v>
      </c>
      <c r="E83" s="4">
        <v>47900</v>
      </c>
      <c r="F83" s="4">
        <v>59000</v>
      </c>
      <c r="G83" s="30">
        <f t="shared" si="47"/>
        <v>3.7000000000000171</v>
      </c>
      <c r="H83" s="30">
        <f t="shared" si="70"/>
        <v>199.14</v>
      </c>
      <c r="I83" s="30" t="str">
        <f t="shared" si="48"/>
        <v>I-5: 7</v>
      </c>
      <c r="J83" s="30">
        <f t="shared" si="46"/>
        <v>49010</v>
      </c>
      <c r="K83" s="30">
        <f t="shared" si="46"/>
        <v>51785</v>
      </c>
      <c r="L83" s="30">
        <f t="shared" si="46"/>
        <v>54560</v>
      </c>
      <c r="M83" s="30">
        <f t="shared" si="46"/>
        <v>57335</v>
      </c>
      <c r="N83" s="91">
        <f t="shared" si="49"/>
        <v>33326.800000000003</v>
      </c>
      <c r="O83" s="91">
        <f t="shared" si="50"/>
        <v>35213.800000000003</v>
      </c>
      <c r="P83" s="91">
        <f t="shared" si="51"/>
        <v>37100.800000000003</v>
      </c>
      <c r="Q83" s="91">
        <f t="shared" si="52"/>
        <v>38987.800000000003</v>
      </c>
      <c r="R83" s="91">
        <f t="shared" si="53"/>
        <v>666.53600000000006</v>
      </c>
      <c r="S83" s="91">
        <f t="shared" si="54"/>
        <v>5282.0700000000006</v>
      </c>
      <c r="T83" s="91">
        <f t="shared" si="55"/>
        <v>11130.24</v>
      </c>
      <c r="U83" s="91">
        <f t="shared" si="56"/>
        <v>21443.290000000005</v>
      </c>
      <c r="V83" s="91">
        <f t="shared" si="57"/>
        <v>739.85496000000342</v>
      </c>
      <c r="W83" s="91">
        <f t="shared" si="58"/>
        <v>5276.7879300000259</v>
      </c>
      <c r="X83" s="91">
        <f t="shared" si="59"/>
        <v>9471.8342400000438</v>
      </c>
      <c r="Y83" s="91">
        <f t="shared" si="60"/>
        <v>15868.034600000077</v>
      </c>
      <c r="Z83" s="91">
        <f t="shared" si="61"/>
        <v>154.13645000000068</v>
      </c>
      <c r="AA83" s="91">
        <f t="shared" si="62"/>
        <v>879.46465500000431</v>
      </c>
      <c r="AB83" s="91">
        <f t="shared" si="63"/>
        <v>1315.5325333333396</v>
      </c>
      <c r="AC83" s="91">
        <f t="shared" si="64"/>
        <v>1889.0517380952476</v>
      </c>
      <c r="AD83" s="29">
        <f t="shared" si="65"/>
        <v>2</v>
      </c>
      <c r="AE83" s="29">
        <f t="shared" si="71"/>
        <v>6</v>
      </c>
      <c r="AF83" s="29">
        <f t="shared" si="72"/>
        <v>9</v>
      </c>
      <c r="AG83" s="29">
        <f t="shared" si="73"/>
        <v>13</v>
      </c>
      <c r="AH83" s="29">
        <f t="shared" si="66"/>
        <v>14</v>
      </c>
      <c r="AI83" s="29">
        <f t="shared" si="67"/>
        <v>54</v>
      </c>
      <c r="AJ83" s="29">
        <f t="shared" si="68"/>
        <v>81</v>
      </c>
      <c r="AK83" s="105">
        <f t="shared" si="69"/>
        <v>113</v>
      </c>
      <c r="AT83" s="300">
        <f t="shared" si="37"/>
        <v>2466.1832000000118</v>
      </c>
      <c r="AU83" s="29">
        <f t="shared" si="37"/>
        <v>19543.659000000091</v>
      </c>
      <c r="AV83" s="29">
        <f t="shared" si="37"/>
        <v>41181.888000000188</v>
      </c>
      <c r="AW83" s="105">
        <f t="shared" si="36"/>
        <v>79340.173000000388</v>
      </c>
    </row>
    <row r="84" spans="1:49" x14ac:dyDescent="0.25">
      <c r="A84" s="80" t="s">
        <v>77</v>
      </c>
      <c r="B84" s="4" t="s">
        <v>78</v>
      </c>
      <c r="C84" s="4">
        <v>199.15</v>
      </c>
      <c r="D84" s="4">
        <v>209.06</v>
      </c>
      <c r="E84" s="4">
        <v>42700</v>
      </c>
      <c r="F84" s="4">
        <v>59500</v>
      </c>
      <c r="G84" s="30">
        <f t="shared" si="47"/>
        <v>9.9099999999999966</v>
      </c>
      <c r="H84" s="30">
        <f t="shared" si="70"/>
        <v>209.04999999999998</v>
      </c>
      <c r="I84" s="30" t="str">
        <f t="shared" si="48"/>
        <v>I-5: 7</v>
      </c>
      <c r="J84" s="30">
        <f t="shared" si="46"/>
        <v>44380</v>
      </c>
      <c r="K84" s="30">
        <f t="shared" si="46"/>
        <v>48580</v>
      </c>
      <c r="L84" s="30">
        <f t="shared" si="46"/>
        <v>52780</v>
      </c>
      <c r="M84" s="30">
        <f t="shared" si="46"/>
        <v>56980</v>
      </c>
      <c r="N84" s="91">
        <f t="shared" si="49"/>
        <v>30178.400000000001</v>
      </c>
      <c r="O84" s="91">
        <f t="shared" si="50"/>
        <v>33034.400000000001</v>
      </c>
      <c r="P84" s="91">
        <f t="shared" si="51"/>
        <v>35890.400000000001</v>
      </c>
      <c r="Q84" s="91">
        <f t="shared" si="52"/>
        <v>38746.400000000001</v>
      </c>
      <c r="R84" s="91">
        <f t="shared" si="53"/>
        <v>603.5680000000001</v>
      </c>
      <c r="S84" s="91">
        <f t="shared" si="54"/>
        <v>4955.16</v>
      </c>
      <c r="T84" s="91">
        <f t="shared" si="55"/>
        <v>10767.12</v>
      </c>
      <c r="U84" s="91">
        <f t="shared" si="56"/>
        <v>21310.520000000004</v>
      </c>
      <c r="V84" s="91">
        <f t="shared" si="57"/>
        <v>1794.4076639999998</v>
      </c>
      <c r="W84" s="91">
        <f t="shared" si="58"/>
        <v>13258.521611999995</v>
      </c>
      <c r="X84" s="91">
        <f t="shared" si="59"/>
        <v>24541.496615999993</v>
      </c>
      <c r="Y84" s="91">
        <f t="shared" si="60"/>
        <v>42237.450639999995</v>
      </c>
      <c r="Z84" s="91">
        <f t="shared" si="61"/>
        <v>373.83492999999993</v>
      </c>
      <c r="AA84" s="91">
        <f t="shared" si="62"/>
        <v>2209.7536019999993</v>
      </c>
      <c r="AB84" s="91">
        <f t="shared" si="63"/>
        <v>3408.5411966666661</v>
      </c>
      <c r="AC84" s="91">
        <f t="shared" si="64"/>
        <v>5028.2679333333335</v>
      </c>
      <c r="AD84" s="29">
        <f t="shared" si="65"/>
        <v>3</v>
      </c>
      <c r="AE84" s="29">
        <f t="shared" si="71"/>
        <v>15</v>
      </c>
      <c r="AF84" s="29">
        <f t="shared" si="72"/>
        <v>23</v>
      </c>
      <c r="AG84" s="29">
        <f t="shared" si="73"/>
        <v>34</v>
      </c>
      <c r="AH84" s="29">
        <f t="shared" si="66"/>
        <v>14</v>
      </c>
      <c r="AI84" s="29">
        <f t="shared" si="67"/>
        <v>54</v>
      </c>
      <c r="AJ84" s="29">
        <f t="shared" si="68"/>
        <v>81</v>
      </c>
      <c r="AK84" s="105">
        <f t="shared" si="69"/>
        <v>113</v>
      </c>
      <c r="AT84" s="300">
        <f t="shared" si="37"/>
        <v>5981.3588799999989</v>
      </c>
      <c r="AU84" s="29">
        <f t="shared" si="37"/>
        <v>49105.63559999998</v>
      </c>
      <c r="AV84" s="29">
        <f t="shared" si="37"/>
        <v>106702.15919999997</v>
      </c>
      <c r="AW84" s="105">
        <f t="shared" si="36"/>
        <v>211187.25319999998</v>
      </c>
    </row>
    <row r="85" spans="1:49" x14ac:dyDescent="0.25">
      <c r="A85" s="80" t="s">
        <v>77</v>
      </c>
      <c r="B85" s="4" t="s">
        <v>78</v>
      </c>
      <c r="C85" s="4">
        <v>209.06</v>
      </c>
      <c r="D85" s="4">
        <v>216.57</v>
      </c>
      <c r="E85" s="4">
        <v>42600</v>
      </c>
      <c r="F85" s="4">
        <v>45600</v>
      </c>
      <c r="G85" s="30">
        <f t="shared" si="47"/>
        <v>7.5099999999999909</v>
      </c>
      <c r="H85" s="30">
        <f t="shared" si="70"/>
        <v>216.55999999999997</v>
      </c>
      <c r="I85" s="30" t="str">
        <f t="shared" si="48"/>
        <v>I-5: 8</v>
      </c>
      <c r="J85" s="30">
        <f t="shared" si="46"/>
        <v>42900</v>
      </c>
      <c r="K85" s="30">
        <f t="shared" si="46"/>
        <v>43650</v>
      </c>
      <c r="L85" s="30">
        <f t="shared" si="46"/>
        <v>44400</v>
      </c>
      <c r="M85" s="30">
        <f t="shared" si="46"/>
        <v>45150</v>
      </c>
      <c r="N85" s="91">
        <f t="shared" si="49"/>
        <v>29172.000000000004</v>
      </c>
      <c r="O85" s="91">
        <f t="shared" si="50"/>
        <v>29682.000000000004</v>
      </c>
      <c r="P85" s="91">
        <f t="shared" si="51"/>
        <v>30192.000000000004</v>
      </c>
      <c r="Q85" s="91">
        <f t="shared" si="52"/>
        <v>30702.000000000004</v>
      </c>
      <c r="R85" s="91">
        <f t="shared" si="53"/>
        <v>583.44000000000005</v>
      </c>
      <c r="S85" s="91">
        <f t="shared" si="54"/>
        <v>4452.3</v>
      </c>
      <c r="T85" s="91">
        <f t="shared" si="55"/>
        <v>9057.6</v>
      </c>
      <c r="U85" s="91">
        <f t="shared" si="56"/>
        <v>16886.100000000002</v>
      </c>
      <c r="V85" s="91">
        <f t="shared" si="57"/>
        <v>1314.4903199999985</v>
      </c>
      <c r="W85" s="91">
        <f t="shared" si="58"/>
        <v>9027.9287099999892</v>
      </c>
      <c r="X85" s="91">
        <f t="shared" si="59"/>
        <v>15645.192479999982</v>
      </c>
      <c r="Y85" s="91">
        <f t="shared" si="60"/>
        <v>25362.922199999975</v>
      </c>
      <c r="Z85" s="91">
        <f t="shared" si="61"/>
        <v>273.85214999999965</v>
      </c>
      <c r="AA85" s="91">
        <f t="shared" si="62"/>
        <v>1504.6547849999981</v>
      </c>
      <c r="AB85" s="91">
        <f t="shared" si="63"/>
        <v>2172.9433999999978</v>
      </c>
      <c r="AC85" s="91">
        <f t="shared" si="64"/>
        <v>3019.3954999999978</v>
      </c>
      <c r="AD85" s="29">
        <f t="shared" si="65"/>
        <v>2</v>
      </c>
      <c r="AE85" s="29">
        <f t="shared" si="71"/>
        <v>11</v>
      </c>
      <c r="AF85" s="29">
        <f t="shared" si="72"/>
        <v>15</v>
      </c>
      <c r="AG85" s="29">
        <f t="shared" si="73"/>
        <v>21</v>
      </c>
      <c r="AH85" s="29">
        <f t="shared" si="66"/>
        <v>12</v>
      </c>
      <c r="AI85" s="29">
        <f t="shared" si="67"/>
        <v>55</v>
      </c>
      <c r="AJ85" s="29">
        <f t="shared" si="68"/>
        <v>76</v>
      </c>
      <c r="AK85" s="105">
        <f t="shared" si="69"/>
        <v>108</v>
      </c>
      <c r="AT85" s="300">
        <f t="shared" si="37"/>
        <v>4381.6343999999954</v>
      </c>
      <c r="AU85" s="29">
        <f t="shared" si="37"/>
        <v>33436.772999999957</v>
      </c>
      <c r="AV85" s="29">
        <f t="shared" si="37"/>
        <v>68022.575999999914</v>
      </c>
      <c r="AW85" s="105">
        <f t="shared" si="36"/>
        <v>126814.61099999986</v>
      </c>
    </row>
    <row r="86" spans="1:49" x14ac:dyDescent="0.25">
      <c r="A86" s="80" t="s">
        <v>77</v>
      </c>
      <c r="B86" s="4" t="s">
        <v>78</v>
      </c>
      <c r="C86" s="4">
        <v>216.57</v>
      </c>
      <c r="D86" s="4">
        <v>228.09</v>
      </c>
      <c r="E86" s="4">
        <v>44100</v>
      </c>
      <c r="F86" s="4">
        <v>49100</v>
      </c>
      <c r="G86" s="30">
        <f t="shared" si="47"/>
        <v>11.52000000000001</v>
      </c>
      <c r="H86" s="30">
        <f t="shared" si="70"/>
        <v>228.07999999999998</v>
      </c>
      <c r="I86" s="30" t="str">
        <f t="shared" si="48"/>
        <v>I-5: 8</v>
      </c>
      <c r="J86" s="30">
        <f t="shared" si="46"/>
        <v>44600</v>
      </c>
      <c r="K86" s="30">
        <f t="shared" si="46"/>
        <v>45850</v>
      </c>
      <c r="L86" s="30">
        <f t="shared" si="46"/>
        <v>47100</v>
      </c>
      <c r="M86" s="30">
        <f t="shared" si="46"/>
        <v>48350</v>
      </c>
      <c r="N86" s="91">
        <f t="shared" si="49"/>
        <v>30328.000000000004</v>
      </c>
      <c r="O86" s="91">
        <f t="shared" si="50"/>
        <v>31178.000000000004</v>
      </c>
      <c r="P86" s="91">
        <f t="shared" si="51"/>
        <v>32028.000000000004</v>
      </c>
      <c r="Q86" s="91">
        <f t="shared" si="52"/>
        <v>32878</v>
      </c>
      <c r="R86" s="91">
        <f t="shared" si="53"/>
        <v>606.56000000000006</v>
      </c>
      <c r="S86" s="91">
        <f t="shared" si="54"/>
        <v>4676.7000000000007</v>
      </c>
      <c r="T86" s="91">
        <f t="shared" si="55"/>
        <v>9608.4000000000015</v>
      </c>
      <c r="U86" s="91">
        <f t="shared" si="56"/>
        <v>18082.900000000001</v>
      </c>
      <c r="V86" s="91">
        <f t="shared" si="57"/>
        <v>2096.271360000002</v>
      </c>
      <c r="W86" s="91">
        <f t="shared" si="58"/>
        <v>14546.407680000017</v>
      </c>
      <c r="X86" s="91">
        <f t="shared" si="59"/>
        <v>25458.416640000025</v>
      </c>
      <c r="Y86" s="91">
        <f t="shared" si="60"/>
        <v>41663.00160000004</v>
      </c>
      <c r="Z86" s="91">
        <f t="shared" si="61"/>
        <v>436.72320000000036</v>
      </c>
      <c r="AA86" s="91">
        <f t="shared" si="62"/>
        <v>2424.4012800000028</v>
      </c>
      <c r="AB86" s="91">
        <f t="shared" si="63"/>
        <v>3535.8912000000037</v>
      </c>
      <c r="AC86" s="91">
        <f t="shared" si="64"/>
        <v>4959.881142857148</v>
      </c>
      <c r="AD86" s="29">
        <f t="shared" si="65"/>
        <v>3</v>
      </c>
      <c r="AE86" s="29">
        <f t="shared" si="71"/>
        <v>17</v>
      </c>
      <c r="AF86" s="29">
        <f t="shared" si="72"/>
        <v>24</v>
      </c>
      <c r="AG86" s="29">
        <f t="shared" si="73"/>
        <v>34</v>
      </c>
      <c r="AH86" s="29">
        <f t="shared" si="66"/>
        <v>12</v>
      </c>
      <c r="AI86" s="29">
        <f t="shared" si="67"/>
        <v>55</v>
      </c>
      <c r="AJ86" s="29">
        <f t="shared" si="68"/>
        <v>76</v>
      </c>
      <c r="AK86" s="105">
        <f t="shared" si="69"/>
        <v>108</v>
      </c>
      <c r="AT86" s="300">
        <f t="shared" si="37"/>
        <v>6987.5712000000067</v>
      </c>
      <c r="AU86" s="29">
        <f t="shared" si="37"/>
        <v>53875.584000000053</v>
      </c>
      <c r="AV86" s="29">
        <f t="shared" si="37"/>
        <v>110688.76800000011</v>
      </c>
      <c r="AW86" s="105">
        <f t="shared" si="36"/>
        <v>208315.00800000021</v>
      </c>
    </row>
    <row r="87" spans="1:49" x14ac:dyDescent="0.25">
      <c r="A87" s="80" t="s">
        <v>77</v>
      </c>
      <c r="B87" s="4" t="s">
        <v>78</v>
      </c>
      <c r="C87" s="4">
        <v>228.09</v>
      </c>
      <c r="D87" s="4">
        <v>233.23</v>
      </c>
      <c r="E87" s="4">
        <v>55000</v>
      </c>
      <c r="F87" s="4">
        <v>65600</v>
      </c>
      <c r="G87" s="30">
        <f t="shared" si="47"/>
        <v>5.1399999999999864</v>
      </c>
      <c r="H87" s="30">
        <f t="shared" si="70"/>
        <v>233.21999999999997</v>
      </c>
      <c r="I87" s="30" t="str">
        <f t="shared" si="48"/>
        <v>I-5: 8</v>
      </c>
      <c r="J87" s="30">
        <f t="shared" ref="J87:M106" si="74">(($F87-$E87)/($F$6-$E$6)*(J$6-$E$6)+$E87)</f>
        <v>56060</v>
      </c>
      <c r="K87" s="30">
        <f t="shared" si="74"/>
        <v>58710</v>
      </c>
      <c r="L87" s="30">
        <f t="shared" si="74"/>
        <v>61360</v>
      </c>
      <c r="M87" s="30">
        <f t="shared" si="74"/>
        <v>64010</v>
      </c>
      <c r="N87" s="91">
        <f t="shared" si="49"/>
        <v>38120.800000000003</v>
      </c>
      <c r="O87" s="91">
        <f t="shared" si="50"/>
        <v>39922.800000000003</v>
      </c>
      <c r="P87" s="91">
        <f t="shared" si="51"/>
        <v>41724.800000000003</v>
      </c>
      <c r="Q87" s="91">
        <f t="shared" si="52"/>
        <v>43526.8</v>
      </c>
      <c r="R87" s="91">
        <f t="shared" si="53"/>
        <v>762.41600000000005</v>
      </c>
      <c r="S87" s="91">
        <f t="shared" si="54"/>
        <v>5988.42</v>
      </c>
      <c r="T87" s="91">
        <f t="shared" si="55"/>
        <v>12517.44</v>
      </c>
      <c r="U87" s="91">
        <f t="shared" si="56"/>
        <v>23939.740000000005</v>
      </c>
      <c r="V87" s="91">
        <f t="shared" si="57"/>
        <v>1175.645471999997</v>
      </c>
      <c r="W87" s="91">
        <f t="shared" si="58"/>
        <v>8310.7292759999782</v>
      </c>
      <c r="X87" s="91">
        <f t="shared" si="59"/>
        <v>14798.117567999963</v>
      </c>
      <c r="Y87" s="91">
        <f t="shared" si="60"/>
        <v>24610.052719999941</v>
      </c>
      <c r="Z87" s="91">
        <f t="shared" si="61"/>
        <v>244.92613999999932</v>
      </c>
      <c r="AA87" s="91">
        <f t="shared" si="62"/>
        <v>1385.1215459999964</v>
      </c>
      <c r="AB87" s="91">
        <f t="shared" si="63"/>
        <v>2055.2941066666617</v>
      </c>
      <c r="AC87" s="91">
        <f t="shared" si="64"/>
        <v>2929.7681809523747</v>
      </c>
      <c r="AD87" s="29">
        <f t="shared" si="65"/>
        <v>2</v>
      </c>
      <c r="AE87" s="29">
        <f t="shared" si="71"/>
        <v>10</v>
      </c>
      <c r="AF87" s="29">
        <f t="shared" si="72"/>
        <v>14</v>
      </c>
      <c r="AG87" s="29">
        <f t="shared" si="73"/>
        <v>20</v>
      </c>
      <c r="AH87" s="29">
        <f t="shared" si="66"/>
        <v>12</v>
      </c>
      <c r="AI87" s="29">
        <f t="shared" si="67"/>
        <v>55</v>
      </c>
      <c r="AJ87" s="29">
        <f t="shared" si="68"/>
        <v>76</v>
      </c>
      <c r="AK87" s="105">
        <f t="shared" si="69"/>
        <v>108</v>
      </c>
      <c r="AT87" s="300">
        <f t="shared" si="37"/>
        <v>3918.8182399999901</v>
      </c>
      <c r="AU87" s="29">
        <f t="shared" si="37"/>
        <v>30780.478799999917</v>
      </c>
      <c r="AV87" s="29">
        <f t="shared" si="37"/>
        <v>64339.641599999835</v>
      </c>
      <c r="AW87" s="105">
        <f t="shared" si="36"/>
        <v>123050.2635999997</v>
      </c>
    </row>
    <row r="88" spans="1:49" x14ac:dyDescent="0.25">
      <c r="A88" s="80" t="s">
        <v>77</v>
      </c>
      <c r="B88" s="4" t="s">
        <v>78</v>
      </c>
      <c r="C88" s="4">
        <v>233.23</v>
      </c>
      <c r="D88" s="4">
        <v>234.23</v>
      </c>
      <c r="E88" s="4">
        <v>55100</v>
      </c>
      <c r="F88" s="4">
        <v>66600</v>
      </c>
      <c r="G88" s="30">
        <f t="shared" si="47"/>
        <v>1</v>
      </c>
      <c r="H88" s="30">
        <f t="shared" si="70"/>
        <v>234.21999999999997</v>
      </c>
      <c r="I88" s="30" t="str">
        <f t="shared" si="48"/>
        <v>I-5: 8</v>
      </c>
      <c r="J88" s="30">
        <f t="shared" si="74"/>
        <v>56250</v>
      </c>
      <c r="K88" s="30">
        <f t="shared" si="74"/>
        <v>59125</v>
      </c>
      <c r="L88" s="30">
        <f t="shared" si="74"/>
        <v>62000</v>
      </c>
      <c r="M88" s="30">
        <f t="shared" si="74"/>
        <v>64875</v>
      </c>
      <c r="N88" s="91">
        <f t="shared" si="49"/>
        <v>38250</v>
      </c>
      <c r="O88" s="91">
        <f t="shared" si="50"/>
        <v>40205</v>
      </c>
      <c r="P88" s="91">
        <f t="shared" si="51"/>
        <v>42160</v>
      </c>
      <c r="Q88" s="91">
        <f t="shared" si="52"/>
        <v>44115</v>
      </c>
      <c r="R88" s="91">
        <f t="shared" si="53"/>
        <v>765</v>
      </c>
      <c r="S88" s="91">
        <f t="shared" si="54"/>
        <v>6030.75</v>
      </c>
      <c r="T88" s="91">
        <f t="shared" si="55"/>
        <v>12648</v>
      </c>
      <c r="U88" s="91">
        <f t="shared" si="56"/>
        <v>24263.250000000004</v>
      </c>
      <c r="V88" s="91">
        <f t="shared" si="57"/>
        <v>229.5</v>
      </c>
      <c r="W88" s="91">
        <f t="shared" si="58"/>
        <v>1628.3025</v>
      </c>
      <c r="X88" s="91">
        <f t="shared" si="59"/>
        <v>2909.04</v>
      </c>
      <c r="Y88" s="91">
        <f t="shared" si="60"/>
        <v>4852.6500000000005</v>
      </c>
      <c r="Z88" s="91">
        <f t="shared" si="61"/>
        <v>47.812499999999993</v>
      </c>
      <c r="AA88" s="91">
        <f t="shared" si="62"/>
        <v>271.38375000000002</v>
      </c>
      <c r="AB88" s="91">
        <f t="shared" si="63"/>
        <v>404.03333333333336</v>
      </c>
      <c r="AC88" s="91">
        <f t="shared" si="64"/>
        <v>577.69642857142878</v>
      </c>
      <c r="AD88" s="29">
        <f t="shared" si="65"/>
        <v>1</v>
      </c>
      <c r="AE88" s="29">
        <f t="shared" si="71"/>
        <v>2</v>
      </c>
      <c r="AF88" s="29">
        <f t="shared" si="72"/>
        <v>3</v>
      </c>
      <c r="AG88" s="29">
        <f t="shared" si="73"/>
        <v>4</v>
      </c>
      <c r="AH88" s="29">
        <f t="shared" si="66"/>
        <v>12</v>
      </c>
      <c r="AI88" s="29">
        <f t="shared" si="67"/>
        <v>55</v>
      </c>
      <c r="AJ88" s="29">
        <f t="shared" si="68"/>
        <v>76</v>
      </c>
      <c r="AK88" s="105">
        <f t="shared" si="69"/>
        <v>108</v>
      </c>
      <c r="AT88" s="300">
        <f t="shared" si="37"/>
        <v>765</v>
      </c>
      <c r="AU88" s="29">
        <f t="shared" si="37"/>
        <v>6030.75</v>
      </c>
      <c r="AV88" s="29">
        <f t="shared" si="37"/>
        <v>12648</v>
      </c>
      <c r="AW88" s="105">
        <f t="shared" si="36"/>
        <v>24263.250000000004</v>
      </c>
    </row>
    <row r="89" spans="1:49" x14ac:dyDescent="0.25">
      <c r="A89" s="80" t="s">
        <v>77</v>
      </c>
      <c r="B89" s="4" t="s">
        <v>78</v>
      </c>
      <c r="C89" s="4">
        <v>234.23</v>
      </c>
      <c r="D89" s="4">
        <v>235.67</v>
      </c>
      <c r="E89" s="4">
        <v>70600</v>
      </c>
      <c r="F89" s="4">
        <v>84800</v>
      </c>
      <c r="G89" s="30">
        <f t="shared" si="47"/>
        <v>1.4399999999999977</v>
      </c>
      <c r="H89" s="30">
        <f t="shared" si="70"/>
        <v>235.65999999999997</v>
      </c>
      <c r="I89" s="30" t="str">
        <f t="shared" si="48"/>
        <v>I-5: 8</v>
      </c>
      <c r="J89" s="30">
        <f t="shared" si="74"/>
        <v>72020</v>
      </c>
      <c r="K89" s="30">
        <f t="shared" si="74"/>
        <v>75570</v>
      </c>
      <c r="L89" s="30">
        <f t="shared" si="74"/>
        <v>79120</v>
      </c>
      <c r="M89" s="30">
        <f t="shared" si="74"/>
        <v>82670</v>
      </c>
      <c r="N89" s="91">
        <f t="shared" si="49"/>
        <v>48973.600000000006</v>
      </c>
      <c r="O89" s="91">
        <f t="shared" si="50"/>
        <v>51387.600000000006</v>
      </c>
      <c r="P89" s="91">
        <f t="shared" si="51"/>
        <v>53801.600000000006</v>
      </c>
      <c r="Q89" s="91">
        <f t="shared" si="52"/>
        <v>56215.600000000006</v>
      </c>
      <c r="R89" s="91">
        <f t="shared" si="53"/>
        <v>979.47200000000009</v>
      </c>
      <c r="S89" s="91">
        <f t="shared" si="54"/>
        <v>7708.14</v>
      </c>
      <c r="T89" s="91">
        <f t="shared" si="55"/>
        <v>16140.480000000001</v>
      </c>
      <c r="U89" s="91">
        <f t="shared" si="56"/>
        <v>30918.580000000005</v>
      </c>
      <c r="V89" s="91">
        <f t="shared" si="57"/>
        <v>423.13190399999939</v>
      </c>
      <c r="W89" s="91">
        <f t="shared" si="58"/>
        <v>2996.9248319999956</v>
      </c>
      <c r="X89" s="91">
        <f t="shared" si="59"/>
        <v>5345.7269759999917</v>
      </c>
      <c r="Y89" s="91">
        <f t="shared" si="60"/>
        <v>8904.5510399999876</v>
      </c>
      <c r="Z89" s="91">
        <f t="shared" si="61"/>
        <v>88.152479999999855</v>
      </c>
      <c r="AA89" s="91">
        <f t="shared" si="62"/>
        <v>499.48747199999929</v>
      </c>
      <c r="AB89" s="91">
        <f t="shared" si="63"/>
        <v>742.46207999999888</v>
      </c>
      <c r="AC89" s="91">
        <f t="shared" si="64"/>
        <v>1060.0655999999988</v>
      </c>
      <c r="AD89" s="29">
        <f t="shared" si="65"/>
        <v>1</v>
      </c>
      <c r="AE89" s="29">
        <f t="shared" si="71"/>
        <v>4</v>
      </c>
      <c r="AF89" s="29">
        <f t="shared" si="72"/>
        <v>5</v>
      </c>
      <c r="AG89" s="29">
        <f t="shared" si="73"/>
        <v>8</v>
      </c>
      <c r="AH89" s="29">
        <f t="shared" si="66"/>
        <v>12</v>
      </c>
      <c r="AI89" s="29">
        <f t="shared" si="67"/>
        <v>55</v>
      </c>
      <c r="AJ89" s="29">
        <f t="shared" si="68"/>
        <v>76</v>
      </c>
      <c r="AK89" s="105">
        <f t="shared" si="69"/>
        <v>108</v>
      </c>
      <c r="AT89" s="300">
        <f t="shared" si="37"/>
        <v>1410.4396799999979</v>
      </c>
      <c r="AU89" s="29">
        <f t="shared" si="37"/>
        <v>11099.721599999983</v>
      </c>
      <c r="AV89" s="29">
        <f t="shared" si="37"/>
        <v>23242.291199999967</v>
      </c>
      <c r="AW89" s="105">
        <f t="shared" si="36"/>
        <v>44522.755199999934</v>
      </c>
    </row>
    <row r="90" spans="1:49" x14ac:dyDescent="0.25">
      <c r="A90" s="80" t="s">
        <v>77</v>
      </c>
      <c r="B90" s="4" t="s">
        <v>78</v>
      </c>
      <c r="C90" s="4">
        <v>235.67</v>
      </c>
      <c r="D90" s="4">
        <v>237.67</v>
      </c>
      <c r="E90" s="4">
        <v>69000</v>
      </c>
      <c r="F90" s="4">
        <v>82900</v>
      </c>
      <c r="G90" s="30">
        <f t="shared" si="47"/>
        <v>2</v>
      </c>
      <c r="H90" s="30">
        <f t="shared" si="70"/>
        <v>237.65999999999997</v>
      </c>
      <c r="I90" s="30" t="str">
        <f t="shared" si="48"/>
        <v>I-5: 8</v>
      </c>
      <c r="J90" s="30">
        <f t="shared" si="74"/>
        <v>70390</v>
      </c>
      <c r="K90" s="30">
        <f t="shared" si="74"/>
        <v>73865</v>
      </c>
      <c r="L90" s="30">
        <f t="shared" si="74"/>
        <v>77340</v>
      </c>
      <c r="M90" s="30">
        <f t="shared" si="74"/>
        <v>80815</v>
      </c>
      <c r="N90" s="91">
        <f t="shared" si="49"/>
        <v>47865.200000000004</v>
      </c>
      <c r="O90" s="91">
        <f t="shared" si="50"/>
        <v>50228.200000000004</v>
      </c>
      <c r="P90" s="91">
        <f t="shared" si="51"/>
        <v>52591.200000000004</v>
      </c>
      <c r="Q90" s="91">
        <f t="shared" si="52"/>
        <v>54954.200000000004</v>
      </c>
      <c r="R90" s="91">
        <f t="shared" si="53"/>
        <v>957.30400000000009</v>
      </c>
      <c r="S90" s="91">
        <f t="shared" si="54"/>
        <v>7534.2300000000005</v>
      </c>
      <c r="T90" s="91">
        <f t="shared" si="55"/>
        <v>15777.36</v>
      </c>
      <c r="U90" s="91">
        <f t="shared" si="56"/>
        <v>30224.810000000005</v>
      </c>
      <c r="V90" s="91">
        <f t="shared" si="57"/>
        <v>574.38240000000008</v>
      </c>
      <c r="W90" s="91">
        <f t="shared" si="58"/>
        <v>4068.4842000000003</v>
      </c>
      <c r="X90" s="91">
        <f t="shared" si="59"/>
        <v>7257.5856000000003</v>
      </c>
      <c r="Y90" s="91">
        <f t="shared" si="60"/>
        <v>12089.924000000003</v>
      </c>
      <c r="Z90" s="91">
        <f t="shared" si="61"/>
        <v>119.663</v>
      </c>
      <c r="AA90" s="91">
        <f t="shared" si="62"/>
        <v>678.08070000000009</v>
      </c>
      <c r="AB90" s="91">
        <f t="shared" si="63"/>
        <v>1007.9980000000002</v>
      </c>
      <c r="AC90" s="91">
        <f t="shared" si="64"/>
        <v>1439.2766666666673</v>
      </c>
      <c r="AD90" s="29">
        <f t="shared" si="65"/>
        <v>1</v>
      </c>
      <c r="AE90" s="29">
        <f t="shared" si="71"/>
        <v>5</v>
      </c>
      <c r="AF90" s="29">
        <f t="shared" si="72"/>
        <v>7</v>
      </c>
      <c r="AG90" s="29">
        <f t="shared" si="73"/>
        <v>10</v>
      </c>
      <c r="AH90" s="29">
        <f t="shared" si="66"/>
        <v>12</v>
      </c>
      <c r="AI90" s="29">
        <f t="shared" si="67"/>
        <v>55</v>
      </c>
      <c r="AJ90" s="29">
        <f t="shared" si="68"/>
        <v>76</v>
      </c>
      <c r="AK90" s="105">
        <f t="shared" si="69"/>
        <v>108</v>
      </c>
      <c r="AT90" s="300">
        <f t="shared" si="37"/>
        <v>1914.6080000000002</v>
      </c>
      <c r="AU90" s="29">
        <f t="shared" si="37"/>
        <v>15068.460000000001</v>
      </c>
      <c r="AV90" s="29">
        <f t="shared" si="37"/>
        <v>31554.720000000001</v>
      </c>
      <c r="AW90" s="105">
        <f t="shared" si="36"/>
        <v>60449.62000000001</v>
      </c>
    </row>
    <row r="91" spans="1:49" x14ac:dyDescent="0.25">
      <c r="A91" s="80" t="s">
        <v>77</v>
      </c>
      <c r="B91" s="4" t="s">
        <v>78</v>
      </c>
      <c r="C91" s="4">
        <v>237.67</v>
      </c>
      <c r="D91" s="4">
        <v>238.61</v>
      </c>
      <c r="E91" s="4">
        <v>69500</v>
      </c>
      <c r="F91" s="4">
        <v>83800</v>
      </c>
      <c r="G91" s="30">
        <f t="shared" si="47"/>
        <v>0.94000000000002615</v>
      </c>
      <c r="H91" s="30">
        <f t="shared" si="70"/>
        <v>238.6</v>
      </c>
      <c r="I91" s="30" t="str">
        <f t="shared" si="48"/>
        <v>I-5: 8</v>
      </c>
      <c r="J91" s="30">
        <f t="shared" si="74"/>
        <v>70930</v>
      </c>
      <c r="K91" s="30">
        <f t="shared" si="74"/>
        <v>74505</v>
      </c>
      <c r="L91" s="30">
        <f t="shared" si="74"/>
        <v>78080</v>
      </c>
      <c r="M91" s="30">
        <f t="shared" si="74"/>
        <v>81655</v>
      </c>
      <c r="N91" s="91">
        <f t="shared" si="49"/>
        <v>48232.4</v>
      </c>
      <c r="O91" s="91">
        <f t="shared" si="50"/>
        <v>50663.4</v>
      </c>
      <c r="P91" s="91">
        <f t="shared" si="51"/>
        <v>53094.400000000001</v>
      </c>
      <c r="Q91" s="91">
        <f t="shared" si="52"/>
        <v>55525.4</v>
      </c>
      <c r="R91" s="91">
        <f t="shared" si="53"/>
        <v>964.64800000000002</v>
      </c>
      <c r="S91" s="91">
        <f t="shared" si="54"/>
        <v>7599.51</v>
      </c>
      <c r="T91" s="91">
        <f t="shared" si="55"/>
        <v>15928.32</v>
      </c>
      <c r="U91" s="91">
        <f t="shared" si="56"/>
        <v>30538.970000000005</v>
      </c>
      <c r="V91" s="91">
        <f t="shared" si="57"/>
        <v>272.03073600000761</v>
      </c>
      <c r="W91" s="91">
        <f t="shared" si="58"/>
        <v>1928.755638000054</v>
      </c>
      <c r="X91" s="91">
        <f t="shared" si="59"/>
        <v>3443.702784000096</v>
      </c>
      <c r="Y91" s="91">
        <f t="shared" si="60"/>
        <v>5741.326360000161</v>
      </c>
      <c r="Z91" s="91">
        <f t="shared" si="61"/>
        <v>56.673070000001573</v>
      </c>
      <c r="AA91" s="91">
        <f t="shared" si="62"/>
        <v>321.45927300000898</v>
      </c>
      <c r="AB91" s="91">
        <f t="shared" si="63"/>
        <v>478.2920533333467</v>
      </c>
      <c r="AC91" s="91">
        <f t="shared" si="64"/>
        <v>683.49123333335262</v>
      </c>
      <c r="AD91" s="29">
        <f t="shared" si="65"/>
        <v>1</v>
      </c>
      <c r="AE91" s="29">
        <f t="shared" si="71"/>
        <v>3</v>
      </c>
      <c r="AF91" s="29">
        <f t="shared" si="72"/>
        <v>4</v>
      </c>
      <c r="AG91" s="29">
        <f t="shared" si="73"/>
        <v>5</v>
      </c>
      <c r="AH91" s="29">
        <f t="shared" si="66"/>
        <v>12</v>
      </c>
      <c r="AI91" s="29">
        <f t="shared" si="67"/>
        <v>55</v>
      </c>
      <c r="AJ91" s="29">
        <f t="shared" si="68"/>
        <v>76</v>
      </c>
      <c r="AK91" s="105">
        <f t="shared" si="69"/>
        <v>108</v>
      </c>
      <c r="AT91" s="300">
        <f t="shared" si="37"/>
        <v>906.76912000002528</v>
      </c>
      <c r="AU91" s="29">
        <f t="shared" si="37"/>
        <v>7143.5394000001988</v>
      </c>
      <c r="AV91" s="29">
        <f t="shared" si="37"/>
        <v>14972.620800000415</v>
      </c>
      <c r="AW91" s="105">
        <f t="shared" si="36"/>
        <v>28706.631800000803</v>
      </c>
    </row>
    <row r="92" spans="1:49" x14ac:dyDescent="0.25">
      <c r="A92" s="80" t="s">
        <v>77</v>
      </c>
      <c r="B92" s="4" t="s">
        <v>78</v>
      </c>
      <c r="C92" s="4">
        <v>238.61</v>
      </c>
      <c r="D92" s="4">
        <v>239.67</v>
      </c>
      <c r="E92" s="4">
        <v>68400</v>
      </c>
      <c r="F92" s="4">
        <v>82100</v>
      </c>
      <c r="G92" s="30">
        <f t="shared" si="47"/>
        <v>1.0599999999999739</v>
      </c>
      <c r="H92" s="30">
        <f t="shared" si="70"/>
        <v>239.65999999999997</v>
      </c>
      <c r="I92" s="30" t="str">
        <f t="shared" si="48"/>
        <v>I-5: 8</v>
      </c>
      <c r="J92" s="30">
        <f t="shared" si="74"/>
        <v>69770</v>
      </c>
      <c r="K92" s="30">
        <f t="shared" si="74"/>
        <v>73195</v>
      </c>
      <c r="L92" s="30">
        <f t="shared" si="74"/>
        <v>76620</v>
      </c>
      <c r="M92" s="30">
        <f t="shared" si="74"/>
        <v>80045</v>
      </c>
      <c r="N92" s="91">
        <f t="shared" si="49"/>
        <v>47443.600000000006</v>
      </c>
      <c r="O92" s="91">
        <f t="shared" si="50"/>
        <v>49772.600000000006</v>
      </c>
      <c r="P92" s="91">
        <f t="shared" si="51"/>
        <v>52101.600000000006</v>
      </c>
      <c r="Q92" s="91">
        <f t="shared" si="52"/>
        <v>54430.600000000006</v>
      </c>
      <c r="R92" s="91">
        <f t="shared" si="53"/>
        <v>948.87200000000018</v>
      </c>
      <c r="S92" s="91">
        <f t="shared" si="54"/>
        <v>7465.89</v>
      </c>
      <c r="T92" s="91">
        <f t="shared" si="55"/>
        <v>15630.480000000001</v>
      </c>
      <c r="U92" s="91">
        <f t="shared" si="56"/>
        <v>29936.830000000005</v>
      </c>
      <c r="V92" s="91">
        <f t="shared" si="57"/>
        <v>301.74129599999259</v>
      </c>
      <c r="W92" s="91">
        <f t="shared" si="58"/>
        <v>2136.7377179999476</v>
      </c>
      <c r="X92" s="91">
        <f t="shared" si="59"/>
        <v>3810.7110239999065</v>
      </c>
      <c r="Y92" s="91">
        <f t="shared" si="60"/>
        <v>6346.6079599998457</v>
      </c>
      <c r="Z92" s="91">
        <f t="shared" si="61"/>
        <v>62.862769999998449</v>
      </c>
      <c r="AA92" s="91">
        <f t="shared" si="62"/>
        <v>356.12295299999124</v>
      </c>
      <c r="AB92" s="91">
        <f t="shared" si="63"/>
        <v>529.2654199999871</v>
      </c>
      <c r="AC92" s="91">
        <f t="shared" si="64"/>
        <v>755.54856666664841</v>
      </c>
      <c r="AD92" s="29">
        <f t="shared" si="65"/>
        <v>1</v>
      </c>
      <c r="AE92" s="29">
        <f t="shared" si="71"/>
        <v>3</v>
      </c>
      <c r="AF92" s="29">
        <f t="shared" si="72"/>
        <v>4</v>
      </c>
      <c r="AG92" s="29">
        <f t="shared" si="73"/>
        <v>6</v>
      </c>
      <c r="AH92" s="29">
        <f t="shared" si="66"/>
        <v>12</v>
      </c>
      <c r="AI92" s="29">
        <f t="shared" si="67"/>
        <v>55</v>
      </c>
      <c r="AJ92" s="29">
        <f t="shared" si="68"/>
        <v>76</v>
      </c>
      <c r="AK92" s="105">
        <f t="shared" si="69"/>
        <v>108</v>
      </c>
      <c r="AT92" s="300">
        <f t="shared" si="37"/>
        <v>1005.8043199999754</v>
      </c>
      <c r="AU92" s="29">
        <f t="shared" si="37"/>
        <v>7913.8433999998051</v>
      </c>
      <c r="AV92" s="29">
        <f t="shared" si="37"/>
        <v>16568.308799999591</v>
      </c>
      <c r="AW92" s="105">
        <f t="shared" si="37"/>
        <v>31733.039799999224</v>
      </c>
    </row>
    <row r="93" spans="1:49" x14ac:dyDescent="0.25">
      <c r="A93" s="80" t="s">
        <v>77</v>
      </c>
      <c r="B93" s="4" t="s">
        <v>78</v>
      </c>
      <c r="C93" s="4">
        <v>239.67</v>
      </c>
      <c r="D93" s="4">
        <v>240.2</v>
      </c>
      <c r="E93" s="4">
        <v>68500</v>
      </c>
      <c r="F93" s="4">
        <v>72800</v>
      </c>
      <c r="G93" s="30">
        <f t="shared" si="47"/>
        <v>0.53000000000000114</v>
      </c>
      <c r="H93" s="30">
        <f t="shared" si="70"/>
        <v>240.18999999999997</v>
      </c>
      <c r="I93" s="30" t="str">
        <f t="shared" si="48"/>
        <v>I-5: 9</v>
      </c>
      <c r="J93" s="30">
        <f t="shared" si="74"/>
        <v>68930</v>
      </c>
      <c r="K93" s="30">
        <f t="shared" si="74"/>
        <v>70005</v>
      </c>
      <c r="L93" s="30">
        <f t="shared" si="74"/>
        <v>71080</v>
      </c>
      <c r="M93" s="30">
        <f t="shared" si="74"/>
        <v>72155</v>
      </c>
      <c r="N93" s="91">
        <f t="shared" si="49"/>
        <v>46872.4</v>
      </c>
      <c r="O93" s="91">
        <f t="shared" si="50"/>
        <v>47603.4</v>
      </c>
      <c r="P93" s="91">
        <f t="shared" si="51"/>
        <v>48334.400000000001</v>
      </c>
      <c r="Q93" s="91">
        <f t="shared" si="52"/>
        <v>49065.4</v>
      </c>
      <c r="R93" s="91">
        <f t="shared" si="53"/>
        <v>937.44800000000009</v>
      </c>
      <c r="S93" s="91">
        <f t="shared" si="54"/>
        <v>7140.51</v>
      </c>
      <c r="T93" s="91">
        <f t="shared" si="55"/>
        <v>14500.32</v>
      </c>
      <c r="U93" s="91">
        <f t="shared" si="56"/>
        <v>26985.97</v>
      </c>
      <c r="V93" s="91">
        <f t="shared" si="57"/>
        <v>149.05423200000033</v>
      </c>
      <c r="W93" s="91">
        <f t="shared" si="58"/>
        <v>1021.8069810000023</v>
      </c>
      <c r="X93" s="91">
        <f t="shared" si="59"/>
        <v>1767.5890080000038</v>
      </c>
      <c r="Y93" s="91">
        <f t="shared" si="60"/>
        <v>2860.5128200000063</v>
      </c>
      <c r="Z93" s="91">
        <f t="shared" si="61"/>
        <v>31.052965000000064</v>
      </c>
      <c r="AA93" s="91">
        <f t="shared" si="62"/>
        <v>170.3011635000004</v>
      </c>
      <c r="AB93" s="91">
        <f t="shared" si="63"/>
        <v>245.49847333333389</v>
      </c>
      <c r="AC93" s="91">
        <f t="shared" si="64"/>
        <v>340.5372404761913</v>
      </c>
      <c r="AD93" s="29">
        <f t="shared" si="65"/>
        <v>1</v>
      </c>
      <c r="AE93" s="29">
        <f t="shared" si="71"/>
        <v>2</v>
      </c>
      <c r="AF93" s="29">
        <f t="shared" si="72"/>
        <v>2</v>
      </c>
      <c r="AG93" s="29">
        <f t="shared" si="73"/>
        <v>3</v>
      </c>
      <c r="AH93" s="29">
        <f t="shared" si="66"/>
        <v>18</v>
      </c>
      <c r="AI93" s="29">
        <f t="shared" si="67"/>
        <v>71</v>
      </c>
      <c r="AJ93" s="29">
        <f t="shared" si="68"/>
        <v>100</v>
      </c>
      <c r="AK93" s="105">
        <f t="shared" si="69"/>
        <v>139</v>
      </c>
      <c r="AT93" s="300">
        <f t="shared" ref="AT93:AW156" si="75">R93*$G93</f>
        <v>496.84744000000114</v>
      </c>
      <c r="AU93" s="29">
        <f t="shared" si="75"/>
        <v>3784.4703000000081</v>
      </c>
      <c r="AV93" s="29">
        <f t="shared" si="75"/>
        <v>7685.1696000000165</v>
      </c>
      <c r="AW93" s="105">
        <f t="shared" si="75"/>
        <v>14302.564100000031</v>
      </c>
    </row>
    <row r="94" spans="1:49" x14ac:dyDescent="0.25">
      <c r="A94" s="80" t="s">
        <v>77</v>
      </c>
      <c r="B94" s="4" t="s">
        <v>78</v>
      </c>
      <c r="C94" s="4">
        <v>240.2</v>
      </c>
      <c r="D94" s="4">
        <v>242.13</v>
      </c>
      <c r="E94" s="4">
        <v>68500</v>
      </c>
      <c r="F94" s="4">
        <v>72600</v>
      </c>
      <c r="G94" s="30">
        <f t="shared" si="47"/>
        <v>1.9300000000000068</v>
      </c>
      <c r="H94" s="30">
        <f t="shared" si="70"/>
        <v>242.11999999999998</v>
      </c>
      <c r="I94" s="30" t="str">
        <f t="shared" si="48"/>
        <v>I-5: 9</v>
      </c>
      <c r="J94" s="30">
        <f t="shared" si="74"/>
        <v>68910</v>
      </c>
      <c r="K94" s="30">
        <f t="shared" si="74"/>
        <v>69935</v>
      </c>
      <c r="L94" s="30">
        <f t="shared" si="74"/>
        <v>70960</v>
      </c>
      <c r="M94" s="30">
        <f t="shared" si="74"/>
        <v>71985</v>
      </c>
      <c r="N94" s="91">
        <f t="shared" si="49"/>
        <v>46858.8</v>
      </c>
      <c r="O94" s="91">
        <f t="shared" si="50"/>
        <v>47555.8</v>
      </c>
      <c r="P94" s="91">
        <f t="shared" si="51"/>
        <v>48252.800000000003</v>
      </c>
      <c r="Q94" s="91">
        <f t="shared" si="52"/>
        <v>48949.8</v>
      </c>
      <c r="R94" s="91">
        <f t="shared" si="53"/>
        <v>937.17600000000004</v>
      </c>
      <c r="S94" s="91">
        <f t="shared" si="54"/>
        <v>7133.37</v>
      </c>
      <c r="T94" s="91">
        <f t="shared" si="55"/>
        <v>14475.84</v>
      </c>
      <c r="U94" s="91">
        <f t="shared" si="56"/>
        <v>26922.390000000003</v>
      </c>
      <c r="V94" s="91">
        <f t="shared" si="57"/>
        <v>542.62490400000195</v>
      </c>
      <c r="W94" s="91">
        <f t="shared" si="58"/>
        <v>3717.1991070000131</v>
      </c>
      <c r="X94" s="91">
        <f t="shared" si="59"/>
        <v>6425.8253760000234</v>
      </c>
      <c r="Y94" s="91">
        <f t="shared" si="60"/>
        <v>10392.042540000039</v>
      </c>
      <c r="Z94" s="91">
        <f t="shared" si="61"/>
        <v>113.04685500000039</v>
      </c>
      <c r="AA94" s="91">
        <f t="shared" si="62"/>
        <v>619.53318450000222</v>
      </c>
      <c r="AB94" s="91">
        <f t="shared" si="63"/>
        <v>892.47574666667003</v>
      </c>
      <c r="AC94" s="91">
        <f t="shared" si="64"/>
        <v>1237.1479214285762</v>
      </c>
      <c r="AD94" s="29">
        <f t="shared" si="65"/>
        <v>1</v>
      </c>
      <c r="AE94" s="29">
        <f t="shared" si="71"/>
        <v>5</v>
      </c>
      <c r="AF94" s="29">
        <f t="shared" si="72"/>
        <v>6</v>
      </c>
      <c r="AG94" s="29">
        <f t="shared" si="73"/>
        <v>9</v>
      </c>
      <c r="AH94" s="29">
        <f t="shared" si="66"/>
        <v>18</v>
      </c>
      <c r="AI94" s="29">
        <f t="shared" si="67"/>
        <v>71</v>
      </c>
      <c r="AJ94" s="29">
        <f t="shared" si="68"/>
        <v>100</v>
      </c>
      <c r="AK94" s="105">
        <f t="shared" si="69"/>
        <v>139</v>
      </c>
      <c r="AT94" s="300">
        <f t="shared" si="75"/>
        <v>1808.7496800000065</v>
      </c>
      <c r="AU94" s="29">
        <f t="shared" si="75"/>
        <v>13767.404100000049</v>
      </c>
      <c r="AV94" s="29">
        <f t="shared" si="75"/>
        <v>27938.3712000001</v>
      </c>
      <c r="AW94" s="105">
        <f t="shared" si="75"/>
        <v>51960.212700000193</v>
      </c>
    </row>
    <row r="95" spans="1:49" x14ac:dyDescent="0.25">
      <c r="A95" s="80" t="s">
        <v>77</v>
      </c>
      <c r="B95" s="4" t="s">
        <v>78</v>
      </c>
      <c r="C95" s="4">
        <v>242.13</v>
      </c>
      <c r="D95" s="4">
        <v>243.53</v>
      </c>
      <c r="E95" s="4">
        <v>68600</v>
      </c>
      <c r="F95" s="4">
        <v>72700</v>
      </c>
      <c r="G95" s="30">
        <f t="shared" si="47"/>
        <v>1.4000000000000057</v>
      </c>
      <c r="H95" s="30">
        <f t="shared" si="70"/>
        <v>243.51999999999998</v>
      </c>
      <c r="I95" s="30" t="str">
        <f t="shared" si="48"/>
        <v>I-5: 9</v>
      </c>
      <c r="J95" s="30">
        <f t="shared" si="74"/>
        <v>69010</v>
      </c>
      <c r="K95" s="30">
        <f t="shared" si="74"/>
        <v>70035</v>
      </c>
      <c r="L95" s="30">
        <f t="shared" si="74"/>
        <v>71060</v>
      </c>
      <c r="M95" s="30">
        <f t="shared" si="74"/>
        <v>72085</v>
      </c>
      <c r="N95" s="91">
        <f t="shared" si="49"/>
        <v>46926.8</v>
      </c>
      <c r="O95" s="91">
        <f t="shared" si="50"/>
        <v>47623.8</v>
      </c>
      <c r="P95" s="91">
        <f t="shared" si="51"/>
        <v>48320.800000000003</v>
      </c>
      <c r="Q95" s="91">
        <f t="shared" si="52"/>
        <v>49017.8</v>
      </c>
      <c r="R95" s="91">
        <f t="shared" si="53"/>
        <v>938.53600000000006</v>
      </c>
      <c r="S95" s="91">
        <f t="shared" si="54"/>
        <v>7143.5700000000006</v>
      </c>
      <c r="T95" s="91">
        <f t="shared" si="55"/>
        <v>14496.24</v>
      </c>
      <c r="U95" s="91">
        <f t="shared" si="56"/>
        <v>26959.790000000005</v>
      </c>
      <c r="V95" s="91">
        <f t="shared" si="57"/>
        <v>394.18512000000163</v>
      </c>
      <c r="W95" s="91">
        <f t="shared" si="58"/>
        <v>2700.2694600000113</v>
      </c>
      <c r="X95" s="91">
        <f t="shared" si="59"/>
        <v>4667.7892800000191</v>
      </c>
      <c r="Y95" s="91">
        <f t="shared" si="60"/>
        <v>7548.7412000000322</v>
      </c>
      <c r="Z95" s="91">
        <f t="shared" si="61"/>
        <v>82.121900000000323</v>
      </c>
      <c r="AA95" s="91">
        <f t="shared" si="62"/>
        <v>450.04491000000189</v>
      </c>
      <c r="AB95" s="91">
        <f t="shared" si="63"/>
        <v>648.30406666666943</v>
      </c>
      <c r="AC95" s="91">
        <f t="shared" si="64"/>
        <v>898.65966666667066</v>
      </c>
      <c r="AD95" s="29">
        <f t="shared" si="65"/>
        <v>1</v>
      </c>
      <c r="AE95" s="29">
        <f t="shared" si="71"/>
        <v>4</v>
      </c>
      <c r="AF95" s="29">
        <f t="shared" si="72"/>
        <v>5</v>
      </c>
      <c r="AG95" s="29">
        <f t="shared" si="73"/>
        <v>6</v>
      </c>
      <c r="AH95" s="29">
        <f t="shared" si="66"/>
        <v>18</v>
      </c>
      <c r="AI95" s="29">
        <f t="shared" si="67"/>
        <v>71</v>
      </c>
      <c r="AJ95" s="29">
        <f t="shared" si="68"/>
        <v>100</v>
      </c>
      <c r="AK95" s="105">
        <f t="shared" si="69"/>
        <v>139</v>
      </c>
      <c r="AT95" s="300">
        <f t="shared" si="75"/>
        <v>1313.9504000000054</v>
      </c>
      <c r="AU95" s="29">
        <f t="shared" si="75"/>
        <v>10000.998000000041</v>
      </c>
      <c r="AV95" s="29">
        <f t="shared" si="75"/>
        <v>20294.736000000081</v>
      </c>
      <c r="AW95" s="105">
        <f t="shared" si="75"/>
        <v>37743.706000000158</v>
      </c>
    </row>
    <row r="96" spans="1:49" x14ac:dyDescent="0.25">
      <c r="A96" s="80" t="s">
        <v>77</v>
      </c>
      <c r="B96" s="4" t="s">
        <v>78</v>
      </c>
      <c r="C96" s="4">
        <v>243.53</v>
      </c>
      <c r="D96" s="4">
        <v>244.74</v>
      </c>
      <c r="E96" s="4">
        <v>68200</v>
      </c>
      <c r="F96" s="4">
        <v>72300</v>
      </c>
      <c r="G96" s="30">
        <f t="shared" si="47"/>
        <v>1.210000000000008</v>
      </c>
      <c r="H96" s="30">
        <f t="shared" si="70"/>
        <v>244.73</v>
      </c>
      <c r="I96" s="30" t="str">
        <f t="shared" si="48"/>
        <v>I-5: 9</v>
      </c>
      <c r="J96" s="30">
        <f t="shared" si="74"/>
        <v>68610</v>
      </c>
      <c r="K96" s="30">
        <f t="shared" si="74"/>
        <v>69635</v>
      </c>
      <c r="L96" s="30">
        <f t="shared" si="74"/>
        <v>70660</v>
      </c>
      <c r="M96" s="30">
        <f t="shared" si="74"/>
        <v>71685</v>
      </c>
      <c r="N96" s="91">
        <f t="shared" si="49"/>
        <v>46654.8</v>
      </c>
      <c r="O96" s="91">
        <f t="shared" si="50"/>
        <v>47351.8</v>
      </c>
      <c r="P96" s="91">
        <f t="shared" si="51"/>
        <v>48048.800000000003</v>
      </c>
      <c r="Q96" s="91">
        <f t="shared" si="52"/>
        <v>48745.8</v>
      </c>
      <c r="R96" s="91">
        <f t="shared" si="53"/>
        <v>933.09600000000012</v>
      </c>
      <c r="S96" s="91">
        <f t="shared" si="54"/>
        <v>7102.77</v>
      </c>
      <c r="T96" s="91">
        <f t="shared" si="55"/>
        <v>14414.640000000001</v>
      </c>
      <c r="U96" s="91">
        <f t="shared" si="56"/>
        <v>26810.190000000002</v>
      </c>
      <c r="V96" s="91">
        <f t="shared" si="57"/>
        <v>338.71384800000226</v>
      </c>
      <c r="W96" s="91">
        <f t="shared" si="58"/>
        <v>2320.4749590000156</v>
      </c>
      <c r="X96" s="91">
        <f t="shared" si="59"/>
        <v>4011.594312000027</v>
      </c>
      <c r="Y96" s="91">
        <f t="shared" si="60"/>
        <v>6488.0659800000431</v>
      </c>
      <c r="Z96" s="91">
        <f t="shared" si="61"/>
        <v>70.565385000000461</v>
      </c>
      <c r="AA96" s="91">
        <f t="shared" si="62"/>
        <v>386.74582650000258</v>
      </c>
      <c r="AB96" s="91">
        <f t="shared" si="63"/>
        <v>557.16587666667044</v>
      </c>
      <c r="AC96" s="91">
        <f t="shared" si="64"/>
        <v>772.38880714286245</v>
      </c>
      <c r="AD96" s="29">
        <f t="shared" si="65"/>
        <v>1</v>
      </c>
      <c r="AE96" s="29">
        <f t="shared" si="71"/>
        <v>3</v>
      </c>
      <c r="AF96" s="29">
        <f t="shared" si="72"/>
        <v>4</v>
      </c>
      <c r="AG96" s="29">
        <f t="shared" si="73"/>
        <v>6</v>
      </c>
      <c r="AH96" s="29">
        <f t="shared" si="66"/>
        <v>18</v>
      </c>
      <c r="AI96" s="29">
        <f t="shared" si="67"/>
        <v>71</v>
      </c>
      <c r="AJ96" s="29">
        <f t="shared" si="68"/>
        <v>100</v>
      </c>
      <c r="AK96" s="105">
        <f t="shared" si="69"/>
        <v>139</v>
      </c>
      <c r="AT96" s="300">
        <f t="shared" si="75"/>
        <v>1129.0461600000076</v>
      </c>
      <c r="AU96" s="29">
        <f t="shared" si="75"/>
        <v>8594.3517000000575</v>
      </c>
      <c r="AV96" s="29">
        <f t="shared" si="75"/>
        <v>17441.714400000117</v>
      </c>
      <c r="AW96" s="105">
        <f t="shared" si="75"/>
        <v>32440.329900000215</v>
      </c>
    </row>
    <row r="97" spans="1:49" x14ac:dyDescent="0.25">
      <c r="A97" s="80" t="s">
        <v>77</v>
      </c>
      <c r="B97" s="4" t="s">
        <v>78</v>
      </c>
      <c r="C97" s="4">
        <v>244.74</v>
      </c>
      <c r="D97" s="4">
        <v>248.44</v>
      </c>
      <c r="E97" s="4">
        <v>70800</v>
      </c>
      <c r="F97" s="4">
        <v>74900</v>
      </c>
      <c r="G97" s="30">
        <f t="shared" si="47"/>
        <v>3.6999999999999886</v>
      </c>
      <c r="H97" s="30">
        <f t="shared" si="70"/>
        <v>248.42999999999998</v>
      </c>
      <c r="I97" s="30" t="str">
        <f t="shared" si="48"/>
        <v>I-5: 9</v>
      </c>
      <c r="J97" s="30">
        <f t="shared" si="74"/>
        <v>71210</v>
      </c>
      <c r="K97" s="30">
        <f t="shared" si="74"/>
        <v>72235</v>
      </c>
      <c r="L97" s="30">
        <f t="shared" si="74"/>
        <v>73260</v>
      </c>
      <c r="M97" s="30">
        <f t="shared" si="74"/>
        <v>74285</v>
      </c>
      <c r="N97" s="91">
        <f t="shared" si="49"/>
        <v>48422.8</v>
      </c>
      <c r="O97" s="91">
        <f t="shared" si="50"/>
        <v>49119.8</v>
      </c>
      <c r="P97" s="91">
        <f t="shared" si="51"/>
        <v>49816.800000000003</v>
      </c>
      <c r="Q97" s="91">
        <f t="shared" si="52"/>
        <v>50513.8</v>
      </c>
      <c r="R97" s="91">
        <f t="shared" si="53"/>
        <v>968.45600000000013</v>
      </c>
      <c r="S97" s="91">
        <f t="shared" si="54"/>
        <v>7367.97</v>
      </c>
      <c r="T97" s="91">
        <f t="shared" si="55"/>
        <v>14945.04</v>
      </c>
      <c r="U97" s="91">
        <f t="shared" si="56"/>
        <v>27782.590000000004</v>
      </c>
      <c r="V97" s="91">
        <f t="shared" si="57"/>
        <v>1074.9861599999967</v>
      </c>
      <c r="W97" s="91">
        <f t="shared" si="58"/>
        <v>7360.6020299999782</v>
      </c>
      <c r="X97" s="91">
        <f t="shared" si="59"/>
        <v>12718.229039999962</v>
      </c>
      <c r="Y97" s="91">
        <f t="shared" si="60"/>
        <v>20559.116599999939</v>
      </c>
      <c r="Z97" s="91">
        <f t="shared" si="61"/>
        <v>223.9554499999993</v>
      </c>
      <c r="AA97" s="91">
        <f t="shared" si="62"/>
        <v>1226.7670049999963</v>
      </c>
      <c r="AB97" s="91">
        <f t="shared" si="63"/>
        <v>1766.4206999999949</v>
      </c>
      <c r="AC97" s="91">
        <f t="shared" si="64"/>
        <v>2447.5138809523742</v>
      </c>
      <c r="AD97" s="29">
        <f t="shared" si="65"/>
        <v>2</v>
      </c>
      <c r="AE97" s="29">
        <f t="shared" si="71"/>
        <v>9</v>
      </c>
      <c r="AF97" s="29">
        <f t="shared" si="72"/>
        <v>12</v>
      </c>
      <c r="AG97" s="29">
        <f t="shared" si="73"/>
        <v>17</v>
      </c>
      <c r="AH97" s="29">
        <f t="shared" si="66"/>
        <v>18</v>
      </c>
      <c r="AI97" s="29">
        <f t="shared" si="67"/>
        <v>71</v>
      </c>
      <c r="AJ97" s="29">
        <f t="shared" si="68"/>
        <v>100</v>
      </c>
      <c r="AK97" s="105">
        <f t="shared" si="69"/>
        <v>139</v>
      </c>
      <c r="AT97" s="300">
        <f t="shared" si="75"/>
        <v>3583.2871999999893</v>
      </c>
      <c r="AU97" s="29">
        <f t="shared" si="75"/>
        <v>27261.488999999918</v>
      </c>
      <c r="AV97" s="29">
        <f t="shared" si="75"/>
        <v>55296.647999999834</v>
      </c>
      <c r="AW97" s="105">
        <f t="shared" si="75"/>
        <v>102795.58299999969</v>
      </c>
    </row>
    <row r="98" spans="1:49" x14ac:dyDescent="0.25">
      <c r="A98" s="80" t="s">
        <v>77</v>
      </c>
      <c r="B98" s="4" t="s">
        <v>78</v>
      </c>
      <c r="C98" s="4">
        <v>248.44</v>
      </c>
      <c r="D98" s="4">
        <v>249.36</v>
      </c>
      <c r="E98" s="4">
        <v>70400</v>
      </c>
      <c r="F98" s="4">
        <v>80800</v>
      </c>
      <c r="G98" s="30">
        <f t="shared" si="47"/>
        <v>0.92000000000001592</v>
      </c>
      <c r="H98" s="30">
        <f t="shared" si="70"/>
        <v>249.35</v>
      </c>
      <c r="I98" s="30" t="str">
        <f t="shared" si="48"/>
        <v>I-5: 9</v>
      </c>
      <c r="J98" s="30">
        <f t="shared" si="74"/>
        <v>71440</v>
      </c>
      <c r="K98" s="30">
        <f t="shared" si="74"/>
        <v>74040</v>
      </c>
      <c r="L98" s="30">
        <f t="shared" si="74"/>
        <v>76640</v>
      </c>
      <c r="M98" s="30">
        <f t="shared" si="74"/>
        <v>79240</v>
      </c>
      <c r="N98" s="91">
        <f t="shared" si="49"/>
        <v>48579.200000000004</v>
      </c>
      <c r="O98" s="91">
        <f t="shared" si="50"/>
        <v>50347.200000000004</v>
      </c>
      <c r="P98" s="91">
        <f t="shared" si="51"/>
        <v>52115.200000000004</v>
      </c>
      <c r="Q98" s="91">
        <f t="shared" si="52"/>
        <v>53883.200000000004</v>
      </c>
      <c r="R98" s="91">
        <f t="shared" si="53"/>
        <v>971.58400000000006</v>
      </c>
      <c r="S98" s="91">
        <f t="shared" si="54"/>
        <v>7552.08</v>
      </c>
      <c r="T98" s="91">
        <f t="shared" si="55"/>
        <v>15634.560000000001</v>
      </c>
      <c r="U98" s="91">
        <f t="shared" si="56"/>
        <v>29635.760000000006</v>
      </c>
      <c r="V98" s="91">
        <f t="shared" si="57"/>
        <v>268.15718400000469</v>
      </c>
      <c r="W98" s="91">
        <f t="shared" si="58"/>
        <v>1875.9366720000326</v>
      </c>
      <c r="X98" s="91">
        <f t="shared" si="59"/>
        <v>3308.2728960000577</v>
      </c>
      <c r="Y98" s="91">
        <f t="shared" si="60"/>
        <v>5452.9798400000964</v>
      </c>
      <c r="Z98" s="91">
        <f t="shared" si="61"/>
        <v>55.86608000000097</v>
      </c>
      <c r="AA98" s="91">
        <f t="shared" si="62"/>
        <v>312.65611200000541</v>
      </c>
      <c r="AB98" s="91">
        <f t="shared" si="63"/>
        <v>459.48234666667474</v>
      </c>
      <c r="AC98" s="91">
        <f t="shared" si="64"/>
        <v>649.16426666667826</v>
      </c>
      <c r="AD98" s="29">
        <f t="shared" si="65"/>
        <v>1</v>
      </c>
      <c r="AE98" s="29">
        <f t="shared" si="71"/>
        <v>3</v>
      </c>
      <c r="AF98" s="29">
        <f t="shared" si="72"/>
        <v>4</v>
      </c>
      <c r="AG98" s="29">
        <f t="shared" si="73"/>
        <v>5</v>
      </c>
      <c r="AH98" s="29">
        <f t="shared" si="66"/>
        <v>18</v>
      </c>
      <c r="AI98" s="29">
        <f t="shared" si="67"/>
        <v>71</v>
      </c>
      <c r="AJ98" s="29">
        <f t="shared" si="68"/>
        <v>100</v>
      </c>
      <c r="AK98" s="105">
        <f t="shared" si="69"/>
        <v>139</v>
      </c>
      <c r="AT98" s="300">
        <f t="shared" si="75"/>
        <v>893.85728000001552</v>
      </c>
      <c r="AU98" s="29">
        <f t="shared" si="75"/>
        <v>6947.9136000001199</v>
      </c>
      <c r="AV98" s="29">
        <f t="shared" si="75"/>
        <v>14383.79520000025</v>
      </c>
      <c r="AW98" s="105">
        <f t="shared" si="75"/>
        <v>27264.899200000476</v>
      </c>
    </row>
    <row r="99" spans="1:49" x14ac:dyDescent="0.25">
      <c r="A99" s="80" t="s">
        <v>77</v>
      </c>
      <c r="B99" s="4" t="s">
        <v>78</v>
      </c>
      <c r="C99" s="4">
        <v>249.36</v>
      </c>
      <c r="D99" s="4">
        <v>251.53</v>
      </c>
      <c r="E99" s="4">
        <v>68600</v>
      </c>
      <c r="F99" s="4">
        <v>78300</v>
      </c>
      <c r="G99" s="30">
        <f t="shared" si="47"/>
        <v>2.1699999999999875</v>
      </c>
      <c r="H99" s="30">
        <f t="shared" si="70"/>
        <v>251.51999999999998</v>
      </c>
      <c r="I99" s="30" t="str">
        <f t="shared" si="48"/>
        <v>I-5: 9</v>
      </c>
      <c r="J99" s="30">
        <f t="shared" si="74"/>
        <v>69570</v>
      </c>
      <c r="K99" s="30">
        <f t="shared" si="74"/>
        <v>71995</v>
      </c>
      <c r="L99" s="30">
        <f t="shared" si="74"/>
        <v>74420</v>
      </c>
      <c r="M99" s="30">
        <f t="shared" si="74"/>
        <v>76845</v>
      </c>
      <c r="N99" s="91">
        <f t="shared" si="49"/>
        <v>47307.600000000006</v>
      </c>
      <c r="O99" s="91">
        <f t="shared" si="50"/>
        <v>48956.600000000006</v>
      </c>
      <c r="P99" s="91">
        <f t="shared" si="51"/>
        <v>50605.600000000006</v>
      </c>
      <c r="Q99" s="91">
        <f t="shared" si="52"/>
        <v>52254.600000000006</v>
      </c>
      <c r="R99" s="91">
        <f t="shared" si="53"/>
        <v>946.15200000000016</v>
      </c>
      <c r="S99" s="91">
        <f t="shared" si="54"/>
        <v>7343.4900000000007</v>
      </c>
      <c r="T99" s="91">
        <f t="shared" si="55"/>
        <v>15181.68</v>
      </c>
      <c r="U99" s="91">
        <f t="shared" si="56"/>
        <v>28740.030000000006</v>
      </c>
      <c r="V99" s="91">
        <f t="shared" si="57"/>
        <v>615.94495199999653</v>
      </c>
      <c r="W99" s="91">
        <f t="shared" si="58"/>
        <v>4302.550790999976</v>
      </c>
      <c r="X99" s="91">
        <f t="shared" si="59"/>
        <v>7577.1764879999573</v>
      </c>
      <c r="Y99" s="91">
        <f t="shared" si="60"/>
        <v>12473.173019999931</v>
      </c>
      <c r="Z99" s="91">
        <f t="shared" si="61"/>
        <v>128.32186499999926</v>
      </c>
      <c r="AA99" s="91">
        <f t="shared" si="62"/>
        <v>717.091798499996</v>
      </c>
      <c r="AB99" s="91">
        <f t="shared" si="63"/>
        <v>1052.3856233333274</v>
      </c>
      <c r="AC99" s="91">
        <f t="shared" si="64"/>
        <v>1484.9015499999921</v>
      </c>
      <c r="AD99" s="29">
        <f t="shared" si="65"/>
        <v>1</v>
      </c>
      <c r="AE99" s="29">
        <f t="shared" si="71"/>
        <v>5</v>
      </c>
      <c r="AF99" s="29">
        <f t="shared" si="72"/>
        <v>8</v>
      </c>
      <c r="AG99" s="29">
        <f t="shared" si="73"/>
        <v>10</v>
      </c>
      <c r="AH99" s="29">
        <f t="shared" si="66"/>
        <v>18</v>
      </c>
      <c r="AI99" s="29">
        <f t="shared" si="67"/>
        <v>71</v>
      </c>
      <c r="AJ99" s="29">
        <f t="shared" si="68"/>
        <v>100</v>
      </c>
      <c r="AK99" s="105">
        <f t="shared" si="69"/>
        <v>139</v>
      </c>
      <c r="AT99" s="300">
        <f t="shared" si="75"/>
        <v>2053.1498399999887</v>
      </c>
      <c r="AU99" s="29">
        <f t="shared" si="75"/>
        <v>15935.37329999991</v>
      </c>
      <c r="AV99" s="29">
        <f t="shared" si="75"/>
        <v>32944.245599999813</v>
      </c>
      <c r="AW99" s="105">
        <f t="shared" si="75"/>
        <v>62365.865099999653</v>
      </c>
    </row>
    <row r="100" spans="1:49" x14ac:dyDescent="0.25">
      <c r="A100" s="80" t="s">
        <v>77</v>
      </c>
      <c r="B100" s="4" t="s">
        <v>78</v>
      </c>
      <c r="C100" s="4">
        <v>251.53</v>
      </c>
      <c r="D100" s="4">
        <v>253.88</v>
      </c>
      <c r="E100" s="4">
        <v>85100</v>
      </c>
      <c r="F100" s="4">
        <v>99800</v>
      </c>
      <c r="G100" s="30">
        <f t="shared" si="47"/>
        <v>2.3499999999999943</v>
      </c>
      <c r="H100" s="30">
        <f t="shared" si="70"/>
        <v>253.86999999999998</v>
      </c>
      <c r="I100" s="30" t="str">
        <f t="shared" si="48"/>
        <v>I-5: 9</v>
      </c>
      <c r="J100" s="30">
        <f t="shared" si="74"/>
        <v>86570</v>
      </c>
      <c r="K100" s="30">
        <f t="shared" si="74"/>
        <v>90245</v>
      </c>
      <c r="L100" s="30">
        <f t="shared" si="74"/>
        <v>93920</v>
      </c>
      <c r="M100" s="30">
        <f t="shared" si="74"/>
        <v>97595</v>
      </c>
      <c r="N100" s="91">
        <f t="shared" si="49"/>
        <v>58867.600000000006</v>
      </c>
      <c r="O100" s="91">
        <f t="shared" si="50"/>
        <v>61366.600000000006</v>
      </c>
      <c r="P100" s="91">
        <f t="shared" si="51"/>
        <v>63865.600000000006</v>
      </c>
      <c r="Q100" s="91">
        <f t="shared" si="52"/>
        <v>66364.600000000006</v>
      </c>
      <c r="R100" s="91">
        <f t="shared" si="53"/>
        <v>1177.3520000000001</v>
      </c>
      <c r="S100" s="91">
        <f t="shared" si="54"/>
        <v>9204.99</v>
      </c>
      <c r="T100" s="91">
        <f t="shared" si="55"/>
        <v>19159.68</v>
      </c>
      <c r="U100" s="91">
        <f t="shared" si="56"/>
        <v>36500.530000000006</v>
      </c>
      <c r="V100" s="91">
        <f t="shared" si="57"/>
        <v>830.03315999999802</v>
      </c>
      <c r="W100" s="91">
        <f t="shared" si="58"/>
        <v>5840.5661549999859</v>
      </c>
      <c r="X100" s="91">
        <f t="shared" si="59"/>
        <v>10355.807039999976</v>
      </c>
      <c r="Y100" s="91">
        <f t="shared" si="60"/>
        <v>17155.249099999961</v>
      </c>
      <c r="Z100" s="91">
        <f t="shared" si="61"/>
        <v>172.92357499999957</v>
      </c>
      <c r="AA100" s="91">
        <f t="shared" si="62"/>
        <v>973.42769249999765</v>
      </c>
      <c r="AB100" s="91">
        <f t="shared" si="63"/>
        <v>1438.3065333333302</v>
      </c>
      <c r="AC100" s="91">
        <f t="shared" si="64"/>
        <v>2042.2915595238053</v>
      </c>
      <c r="AD100" s="29">
        <f t="shared" si="65"/>
        <v>2</v>
      </c>
      <c r="AE100" s="29">
        <f t="shared" si="71"/>
        <v>7</v>
      </c>
      <c r="AF100" s="29">
        <f t="shared" si="72"/>
        <v>10</v>
      </c>
      <c r="AG100" s="29">
        <f t="shared" si="73"/>
        <v>14</v>
      </c>
      <c r="AH100" s="29">
        <f t="shared" si="66"/>
        <v>18</v>
      </c>
      <c r="AI100" s="29">
        <f t="shared" si="67"/>
        <v>71</v>
      </c>
      <c r="AJ100" s="29">
        <f t="shared" si="68"/>
        <v>100</v>
      </c>
      <c r="AK100" s="105">
        <f t="shared" si="69"/>
        <v>139</v>
      </c>
      <c r="AT100" s="300">
        <f t="shared" si="75"/>
        <v>2766.7771999999936</v>
      </c>
      <c r="AU100" s="29">
        <f t="shared" si="75"/>
        <v>21631.726499999946</v>
      </c>
      <c r="AV100" s="29">
        <f t="shared" si="75"/>
        <v>45025.24799999989</v>
      </c>
      <c r="AW100" s="105">
        <f t="shared" si="75"/>
        <v>85776.245499999801</v>
      </c>
    </row>
    <row r="101" spans="1:49" x14ac:dyDescent="0.25">
      <c r="A101" s="80" t="s">
        <v>77</v>
      </c>
      <c r="B101" s="4" t="s">
        <v>78</v>
      </c>
      <c r="C101" s="4">
        <v>253.88</v>
      </c>
      <c r="D101" s="4">
        <v>256.27999999999997</v>
      </c>
      <c r="E101" s="4">
        <v>102100</v>
      </c>
      <c r="F101" s="4">
        <v>127500</v>
      </c>
      <c r="G101" s="30">
        <f t="shared" si="47"/>
        <v>2.3999999999999773</v>
      </c>
      <c r="H101" s="30">
        <f t="shared" si="70"/>
        <v>256.27</v>
      </c>
      <c r="I101" s="30" t="str">
        <f t="shared" si="48"/>
        <v>I-5: 9</v>
      </c>
      <c r="J101" s="30">
        <f t="shared" si="74"/>
        <v>104640</v>
      </c>
      <c r="K101" s="30">
        <f t="shared" si="74"/>
        <v>110990</v>
      </c>
      <c r="L101" s="30">
        <f t="shared" si="74"/>
        <v>117340</v>
      </c>
      <c r="M101" s="30">
        <f t="shared" si="74"/>
        <v>123690</v>
      </c>
      <c r="N101" s="91">
        <f t="shared" si="49"/>
        <v>71155.200000000012</v>
      </c>
      <c r="O101" s="91">
        <f t="shared" si="50"/>
        <v>75473.200000000012</v>
      </c>
      <c r="P101" s="91">
        <f t="shared" si="51"/>
        <v>79791.200000000012</v>
      </c>
      <c r="Q101" s="91">
        <f t="shared" si="52"/>
        <v>84109.200000000012</v>
      </c>
      <c r="R101" s="91">
        <f t="shared" si="53"/>
        <v>1423.1040000000003</v>
      </c>
      <c r="S101" s="91">
        <f t="shared" si="54"/>
        <v>11320.980000000001</v>
      </c>
      <c r="T101" s="91">
        <f t="shared" si="55"/>
        <v>23937.360000000004</v>
      </c>
      <c r="U101" s="91">
        <f t="shared" si="56"/>
        <v>46260.060000000012</v>
      </c>
      <c r="V101" s="91">
        <f t="shared" si="57"/>
        <v>1024.6348799999905</v>
      </c>
      <c r="W101" s="91">
        <f t="shared" si="58"/>
        <v>7335.9950399999316</v>
      </c>
      <c r="X101" s="91">
        <f t="shared" si="59"/>
        <v>13213.422719999879</v>
      </c>
      <c r="Y101" s="91">
        <f t="shared" si="60"/>
        <v>22204.828799999796</v>
      </c>
      <c r="Z101" s="91">
        <f t="shared" si="61"/>
        <v>213.46559999999801</v>
      </c>
      <c r="AA101" s="91">
        <f t="shared" si="62"/>
        <v>1222.6658399999885</v>
      </c>
      <c r="AB101" s="91">
        <f t="shared" si="63"/>
        <v>1835.1975999999834</v>
      </c>
      <c r="AC101" s="91">
        <f t="shared" si="64"/>
        <v>2643.4319999999761</v>
      </c>
      <c r="AD101" s="29">
        <f t="shared" si="65"/>
        <v>2</v>
      </c>
      <c r="AE101" s="29">
        <f t="shared" si="71"/>
        <v>9</v>
      </c>
      <c r="AF101" s="29">
        <f t="shared" si="72"/>
        <v>13</v>
      </c>
      <c r="AG101" s="29">
        <f t="shared" si="73"/>
        <v>18</v>
      </c>
      <c r="AH101" s="29">
        <f t="shared" si="66"/>
        <v>18</v>
      </c>
      <c r="AI101" s="29">
        <f t="shared" si="67"/>
        <v>71</v>
      </c>
      <c r="AJ101" s="29">
        <f t="shared" si="68"/>
        <v>100</v>
      </c>
      <c r="AK101" s="105">
        <f t="shared" si="69"/>
        <v>139</v>
      </c>
      <c r="AT101" s="300">
        <f t="shared" si="75"/>
        <v>3415.4495999999681</v>
      </c>
      <c r="AU101" s="29">
        <f t="shared" si="75"/>
        <v>27170.351999999744</v>
      </c>
      <c r="AV101" s="29">
        <f t="shared" si="75"/>
        <v>57449.663999999466</v>
      </c>
      <c r="AW101" s="105">
        <f t="shared" si="75"/>
        <v>111024.14399999898</v>
      </c>
    </row>
    <row r="102" spans="1:49" x14ac:dyDescent="0.25">
      <c r="A102" s="80" t="s">
        <v>77</v>
      </c>
      <c r="B102" s="4" t="s">
        <v>78</v>
      </c>
      <c r="C102" s="4">
        <v>256.27999999999997</v>
      </c>
      <c r="D102" s="4">
        <v>258.66000000000003</v>
      </c>
      <c r="E102" s="4">
        <v>101100</v>
      </c>
      <c r="F102" s="4">
        <v>121600</v>
      </c>
      <c r="G102" s="30">
        <f t="shared" si="47"/>
        <v>2.3800000000000523</v>
      </c>
      <c r="H102" s="30">
        <f t="shared" si="70"/>
        <v>258.65000000000003</v>
      </c>
      <c r="I102" s="30" t="str">
        <f t="shared" si="48"/>
        <v>I-5: 9</v>
      </c>
      <c r="J102" s="30">
        <f t="shared" si="74"/>
        <v>103150</v>
      </c>
      <c r="K102" s="30">
        <f t="shared" si="74"/>
        <v>108275</v>
      </c>
      <c r="L102" s="30">
        <f t="shared" si="74"/>
        <v>113400</v>
      </c>
      <c r="M102" s="30">
        <f t="shared" si="74"/>
        <v>118525</v>
      </c>
      <c r="N102" s="91">
        <f t="shared" si="49"/>
        <v>70142</v>
      </c>
      <c r="O102" s="91">
        <f t="shared" si="50"/>
        <v>73627</v>
      </c>
      <c r="P102" s="91">
        <f t="shared" si="51"/>
        <v>77112</v>
      </c>
      <c r="Q102" s="91">
        <f t="shared" si="52"/>
        <v>80597</v>
      </c>
      <c r="R102" s="91">
        <f t="shared" si="53"/>
        <v>1402.84</v>
      </c>
      <c r="S102" s="91">
        <f t="shared" si="54"/>
        <v>11044.05</v>
      </c>
      <c r="T102" s="91">
        <f t="shared" si="55"/>
        <v>23133.599999999999</v>
      </c>
      <c r="U102" s="91">
        <f t="shared" si="56"/>
        <v>44328.350000000006</v>
      </c>
      <c r="V102" s="91">
        <f t="shared" si="57"/>
        <v>1001.6277600000219</v>
      </c>
      <c r="W102" s="91">
        <f t="shared" si="58"/>
        <v>7096.9065300001566</v>
      </c>
      <c r="X102" s="91">
        <f t="shared" si="59"/>
        <v>12663.332640000279</v>
      </c>
      <c r="Y102" s="91">
        <f t="shared" si="60"/>
        <v>21100.294600000467</v>
      </c>
      <c r="Z102" s="91">
        <f t="shared" si="61"/>
        <v>208.67245000000455</v>
      </c>
      <c r="AA102" s="91">
        <f t="shared" si="62"/>
        <v>1182.8177550000262</v>
      </c>
      <c r="AB102" s="91">
        <f t="shared" si="63"/>
        <v>1758.7962000000389</v>
      </c>
      <c r="AC102" s="91">
        <f t="shared" si="64"/>
        <v>2511.9398333333893</v>
      </c>
      <c r="AD102" s="29">
        <f t="shared" si="65"/>
        <v>2</v>
      </c>
      <c r="AE102" s="29">
        <f t="shared" si="71"/>
        <v>8</v>
      </c>
      <c r="AF102" s="29">
        <f t="shared" si="72"/>
        <v>12</v>
      </c>
      <c r="AG102" s="29">
        <f t="shared" si="73"/>
        <v>17</v>
      </c>
      <c r="AH102" s="29">
        <f t="shared" si="66"/>
        <v>18</v>
      </c>
      <c r="AI102" s="29">
        <f t="shared" si="67"/>
        <v>71</v>
      </c>
      <c r="AJ102" s="29">
        <f t="shared" si="68"/>
        <v>100</v>
      </c>
      <c r="AK102" s="105">
        <f t="shared" si="69"/>
        <v>139</v>
      </c>
      <c r="AT102" s="300">
        <f t="shared" si="75"/>
        <v>3338.7592000000732</v>
      </c>
      <c r="AU102" s="29">
        <f t="shared" si="75"/>
        <v>26284.839000000575</v>
      </c>
      <c r="AV102" s="29">
        <f t="shared" si="75"/>
        <v>55057.968000001209</v>
      </c>
      <c r="AW102" s="105">
        <f t="shared" si="75"/>
        <v>105501.47300000233</v>
      </c>
    </row>
    <row r="103" spans="1:49" x14ac:dyDescent="0.25">
      <c r="A103" s="80" t="s">
        <v>77</v>
      </c>
      <c r="B103" s="4" t="s">
        <v>78</v>
      </c>
      <c r="C103" s="4">
        <v>258.66000000000003</v>
      </c>
      <c r="D103" s="4">
        <v>259.95</v>
      </c>
      <c r="E103" s="4">
        <v>92400</v>
      </c>
      <c r="F103" s="4">
        <v>106600</v>
      </c>
      <c r="G103" s="30">
        <f t="shared" si="47"/>
        <v>1.2899999999999636</v>
      </c>
      <c r="H103" s="30">
        <f t="shared" si="70"/>
        <v>259.94</v>
      </c>
      <c r="I103" s="30" t="str">
        <f t="shared" si="48"/>
        <v>I-5: 9</v>
      </c>
      <c r="J103" s="30">
        <f t="shared" si="74"/>
        <v>93820</v>
      </c>
      <c r="K103" s="30">
        <f t="shared" si="74"/>
        <v>97370</v>
      </c>
      <c r="L103" s="30">
        <f t="shared" si="74"/>
        <v>100920</v>
      </c>
      <c r="M103" s="30">
        <f t="shared" si="74"/>
        <v>104470</v>
      </c>
      <c r="N103" s="91">
        <f t="shared" si="49"/>
        <v>63797.600000000006</v>
      </c>
      <c r="O103" s="91">
        <f t="shared" si="50"/>
        <v>66211.600000000006</v>
      </c>
      <c r="P103" s="91">
        <f t="shared" si="51"/>
        <v>68625.600000000006</v>
      </c>
      <c r="Q103" s="91">
        <f t="shared" si="52"/>
        <v>71039.600000000006</v>
      </c>
      <c r="R103" s="91">
        <f t="shared" si="53"/>
        <v>1275.9520000000002</v>
      </c>
      <c r="S103" s="91">
        <f t="shared" si="54"/>
        <v>9931.74</v>
      </c>
      <c r="T103" s="91">
        <f t="shared" si="55"/>
        <v>20587.68</v>
      </c>
      <c r="U103" s="91">
        <f t="shared" si="56"/>
        <v>39071.780000000006</v>
      </c>
      <c r="V103" s="91">
        <f t="shared" si="57"/>
        <v>493.79342399998615</v>
      </c>
      <c r="W103" s="91">
        <f t="shared" si="58"/>
        <v>3459.2250419999027</v>
      </c>
      <c r="X103" s="91">
        <f t="shared" si="59"/>
        <v>6108.3646559998278</v>
      </c>
      <c r="Y103" s="91">
        <f t="shared" si="60"/>
        <v>10080.519239999718</v>
      </c>
      <c r="Z103" s="91">
        <f t="shared" si="61"/>
        <v>102.87362999999709</v>
      </c>
      <c r="AA103" s="91">
        <f t="shared" si="62"/>
        <v>576.53750699998375</v>
      </c>
      <c r="AB103" s="91">
        <f t="shared" si="63"/>
        <v>848.38397999997619</v>
      </c>
      <c r="AC103" s="91">
        <f t="shared" si="64"/>
        <v>1200.0618142856808</v>
      </c>
      <c r="AD103" s="29">
        <f t="shared" si="65"/>
        <v>1</v>
      </c>
      <c r="AE103" s="29">
        <f t="shared" si="71"/>
        <v>4</v>
      </c>
      <c r="AF103" s="29">
        <f t="shared" si="72"/>
        <v>6</v>
      </c>
      <c r="AG103" s="29">
        <f t="shared" si="73"/>
        <v>9</v>
      </c>
      <c r="AH103" s="29">
        <f t="shared" si="66"/>
        <v>18</v>
      </c>
      <c r="AI103" s="29">
        <f t="shared" si="67"/>
        <v>71</v>
      </c>
      <c r="AJ103" s="29">
        <f t="shared" si="68"/>
        <v>100</v>
      </c>
      <c r="AK103" s="105">
        <f t="shared" si="69"/>
        <v>139</v>
      </c>
      <c r="AT103" s="300">
        <f t="shared" si="75"/>
        <v>1645.9780799999539</v>
      </c>
      <c r="AU103" s="29">
        <f t="shared" si="75"/>
        <v>12811.944599999639</v>
      </c>
      <c r="AV103" s="29">
        <f t="shared" si="75"/>
        <v>26558.107199999253</v>
      </c>
      <c r="AW103" s="105">
        <f t="shared" si="75"/>
        <v>50402.596199998588</v>
      </c>
    </row>
    <row r="104" spans="1:49" x14ac:dyDescent="0.25">
      <c r="A104" s="80" t="s">
        <v>77</v>
      </c>
      <c r="B104" s="4" t="s">
        <v>78</v>
      </c>
      <c r="C104" s="4">
        <v>259.95</v>
      </c>
      <c r="D104" s="4">
        <v>263.49</v>
      </c>
      <c r="E104" s="4">
        <v>100200</v>
      </c>
      <c r="F104" s="4">
        <v>118100</v>
      </c>
      <c r="G104" s="30">
        <f t="shared" si="47"/>
        <v>3.5400000000000205</v>
      </c>
      <c r="H104" s="30">
        <f t="shared" si="70"/>
        <v>263.48</v>
      </c>
      <c r="I104" s="30" t="str">
        <f t="shared" si="48"/>
        <v>I-5: 9</v>
      </c>
      <c r="J104" s="30">
        <f t="shared" si="74"/>
        <v>101990</v>
      </c>
      <c r="K104" s="30">
        <f t="shared" si="74"/>
        <v>106465</v>
      </c>
      <c r="L104" s="30">
        <f t="shared" si="74"/>
        <v>110940</v>
      </c>
      <c r="M104" s="30">
        <f t="shared" si="74"/>
        <v>115415</v>
      </c>
      <c r="N104" s="91">
        <f t="shared" si="49"/>
        <v>69353.200000000012</v>
      </c>
      <c r="O104" s="91">
        <f t="shared" si="50"/>
        <v>72396.200000000012</v>
      </c>
      <c r="P104" s="91">
        <f t="shared" si="51"/>
        <v>75439.200000000012</v>
      </c>
      <c r="Q104" s="91">
        <f t="shared" si="52"/>
        <v>78482.200000000012</v>
      </c>
      <c r="R104" s="91">
        <f t="shared" si="53"/>
        <v>1387.0640000000003</v>
      </c>
      <c r="S104" s="91">
        <f t="shared" si="54"/>
        <v>10859.430000000002</v>
      </c>
      <c r="T104" s="91">
        <f t="shared" si="55"/>
        <v>22631.760000000002</v>
      </c>
      <c r="U104" s="91">
        <f t="shared" si="56"/>
        <v>43165.210000000006</v>
      </c>
      <c r="V104" s="91">
        <f t="shared" si="57"/>
        <v>1473.0619680000088</v>
      </c>
      <c r="W104" s="91">
        <f t="shared" si="58"/>
        <v>10379.443194000063</v>
      </c>
      <c r="X104" s="91">
        <f t="shared" si="59"/>
        <v>18426.778992000109</v>
      </c>
      <c r="Y104" s="91">
        <f t="shared" si="60"/>
        <v>30560.96868000018</v>
      </c>
      <c r="Z104" s="91">
        <f t="shared" si="61"/>
        <v>306.8879100000018</v>
      </c>
      <c r="AA104" s="91">
        <f t="shared" si="62"/>
        <v>1729.9071990000105</v>
      </c>
      <c r="AB104" s="91">
        <f t="shared" si="63"/>
        <v>2559.2748600000155</v>
      </c>
      <c r="AC104" s="91">
        <f t="shared" si="64"/>
        <v>3638.2105571428792</v>
      </c>
      <c r="AD104" s="29">
        <f t="shared" si="65"/>
        <v>3</v>
      </c>
      <c r="AE104" s="29">
        <f t="shared" si="71"/>
        <v>12</v>
      </c>
      <c r="AF104" s="29">
        <f t="shared" si="72"/>
        <v>18</v>
      </c>
      <c r="AG104" s="29">
        <f t="shared" si="73"/>
        <v>25</v>
      </c>
      <c r="AH104" s="29">
        <f t="shared" si="66"/>
        <v>18</v>
      </c>
      <c r="AI104" s="29">
        <f t="shared" si="67"/>
        <v>71</v>
      </c>
      <c r="AJ104" s="29">
        <f t="shared" si="68"/>
        <v>100</v>
      </c>
      <c r="AK104" s="105">
        <f t="shared" si="69"/>
        <v>139</v>
      </c>
      <c r="AT104" s="300">
        <f t="shared" si="75"/>
        <v>4910.2065600000296</v>
      </c>
      <c r="AU104" s="29">
        <f t="shared" si="75"/>
        <v>38442.382200000233</v>
      </c>
      <c r="AV104" s="29">
        <f t="shared" si="75"/>
        <v>80116.430400000463</v>
      </c>
      <c r="AW104" s="105">
        <f t="shared" si="75"/>
        <v>152804.84340000091</v>
      </c>
    </row>
    <row r="105" spans="1:49" x14ac:dyDescent="0.25">
      <c r="A105" s="80" t="s">
        <v>77</v>
      </c>
      <c r="B105" s="4" t="s">
        <v>78</v>
      </c>
      <c r="C105" s="4">
        <v>263.49</v>
      </c>
      <c r="D105" s="4">
        <v>271.85000000000002</v>
      </c>
      <c r="E105" s="4">
        <v>94100</v>
      </c>
      <c r="F105" s="4">
        <v>105700</v>
      </c>
      <c r="G105" s="30">
        <f t="shared" si="47"/>
        <v>8.3600000000000136</v>
      </c>
      <c r="H105" s="30">
        <f t="shared" si="70"/>
        <v>271.84000000000003</v>
      </c>
      <c r="I105" s="30" t="str">
        <f t="shared" si="48"/>
        <v>I-5: 10</v>
      </c>
      <c r="J105" s="30">
        <f t="shared" si="74"/>
        <v>95260</v>
      </c>
      <c r="K105" s="30">
        <f t="shared" si="74"/>
        <v>98160</v>
      </c>
      <c r="L105" s="30">
        <f t="shared" si="74"/>
        <v>101060</v>
      </c>
      <c r="M105" s="30">
        <f t="shared" si="74"/>
        <v>103960</v>
      </c>
      <c r="N105" s="91">
        <f t="shared" si="49"/>
        <v>64776.800000000003</v>
      </c>
      <c r="O105" s="91">
        <f t="shared" si="50"/>
        <v>66748.800000000003</v>
      </c>
      <c r="P105" s="91">
        <f t="shared" si="51"/>
        <v>68720.800000000003</v>
      </c>
      <c r="Q105" s="91">
        <f t="shared" si="52"/>
        <v>70692.800000000003</v>
      </c>
      <c r="R105" s="91">
        <f t="shared" si="53"/>
        <v>1295.5360000000001</v>
      </c>
      <c r="S105" s="91">
        <f t="shared" si="54"/>
        <v>10012.32</v>
      </c>
      <c r="T105" s="91">
        <f t="shared" si="55"/>
        <v>20616.240000000002</v>
      </c>
      <c r="U105" s="91">
        <f t="shared" si="56"/>
        <v>38881.040000000008</v>
      </c>
      <c r="V105" s="91">
        <f t="shared" si="57"/>
        <v>3249.2042880000054</v>
      </c>
      <c r="W105" s="91">
        <f t="shared" si="58"/>
        <v>22599.808704000036</v>
      </c>
      <c r="X105" s="91">
        <f t="shared" si="59"/>
        <v>39640.906272000073</v>
      </c>
      <c r="Y105" s="91">
        <f t="shared" si="60"/>
        <v>65009.098880000129</v>
      </c>
      <c r="Z105" s="91">
        <f t="shared" si="61"/>
        <v>676.917560000001</v>
      </c>
      <c r="AA105" s="91">
        <f t="shared" si="62"/>
        <v>3766.6347840000058</v>
      </c>
      <c r="AB105" s="91">
        <f t="shared" si="63"/>
        <v>5505.681426666677</v>
      </c>
      <c r="AC105" s="91">
        <f t="shared" si="64"/>
        <v>7739.1784380952549</v>
      </c>
      <c r="AD105" s="29">
        <f t="shared" si="65"/>
        <v>5</v>
      </c>
      <c r="AE105" s="29">
        <f t="shared" si="71"/>
        <v>26</v>
      </c>
      <c r="AF105" s="29">
        <f t="shared" si="72"/>
        <v>37</v>
      </c>
      <c r="AG105" s="29">
        <f t="shared" si="73"/>
        <v>52</v>
      </c>
      <c r="AH105" s="29">
        <f t="shared" si="66"/>
        <v>30</v>
      </c>
      <c r="AI105" s="29">
        <f t="shared" si="67"/>
        <v>142</v>
      </c>
      <c r="AJ105" s="29">
        <f t="shared" si="68"/>
        <v>200</v>
      </c>
      <c r="AK105" s="105">
        <f t="shared" si="69"/>
        <v>277</v>
      </c>
      <c r="AT105" s="300">
        <f t="shared" si="75"/>
        <v>10830.680960000018</v>
      </c>
      <c r="AU105" s="29">
        <f t="shared" si="75"/>
        <v>83702.995200000136</v>
      </c>
      <c r="AV105" s="29">
        <f t="shared" si="75"/>
        <v>172351.76640000028</v>
      </c>
      <c r="AW105" s="105">
        <f t="shared" si="75"/>
        <v>325045.49440000061</v>
      </c>
    </row>
    <row r="106" spans="1:49" x14ac:dyDescent="0.25">
      <c r="A106" s="80" t="s">
        <v>77</v>
      </c>
      <c r="B106" s="4" t="s">
        <v>78</v>
      </c>
      <c r="C106" s="4">
        <v>271.85000000000002</v>
      </c>
      <c r="D106" s="4">
        <v>278.67</v>
      </c>
      <c r="E106" s="4">
        <v>97600</v>
      </c>
      <c r="F106" s="4">
        <v>107400</v>
      </c>
      <c r="G106" s="30">
        <f t="shared" si="47"/>
        <v>6.8199999999999932</v>
      </c>
      <c r="H106" s="30">
        <f t="shared" si="70"/>
        <v>278.66000000000003</v>
      </c>
      <c r="I106" s="30" t="str">
        <f t="shared" si="48"/>
        <v>I-5: 10</v>
      </c>
      <c r="J106" s="30">
        <f t="shared" si="74"/>
        <v>98580</v>
      </c>
      <c r="K106" s="30">
        <f t="shared" si="74"/>
        <v>101030</v>
      </c>
      <c r="L106" s="30">
        <f t="shared" si="74"/>
        <v>103480</v>
      </c>
      <c r="M106" s="30">
        <f t="shared" si="74"/>
        <v>105930</v>
      </c>
      <c r="N106" s="91">
        <f t="shared" si="49"/>
        <v>67034.400000000009</v>
      </c>
      <c r="O106" s="91">
        <f t="shared" si="50"/>
        <v>68700.400000000009</v>
      </c>
      <c r="P106" s="91">
        <f t="shared" si="51"/>
        <v>70366.400000000009</v>
      </c>
      <c r="Q106" s="91">
        <f t="shared" si="52"/>
        <v>72032.400000000009</v>
      </c>
      <c r="R106" s="91">
        <f t="shared" si="53"/>
        <v>1340.6880000000001</v>
      </c>
      <c r="S106" s="91">
        <f t="shared" si="54"/>
        <v>10305.060000000001</v>
      </c>
      <c r="T106" s="91">
        <f t="shared" si="55"/>
        <v>21109.920000000002</v>
      </c>
      <c r="U106" s="91">
        <f t="shared" si="56"/>
        <v>39617.820000000007</v>
      </c>
      <c r="V106" s="91">
        <f t="shared" si="57"/>
        <v>2743.0476479999975</v>
      </c>
      <c r="W106" s="91">
        <f t="shared" si="58"/>
        <v>18975.737483999983</v>
      </c>
      <c r="X106" s="91">
        <f t="shared" si="59"/>
        <v>33113.020511999966</v>
      </c>
      <c r="Y106" s="91">
        <f t="shared" si="60"/>
        <v>54038.706479999957</v>
      </c>
      <c r="Z106" s="91">
        <f t="shared" si="61"/>
        <v>571.46825999999942</v>
      </c>
      <c r="AA106" s="91">
        <f t="shared" si="62"/>
        <v>3162.6229139999973</v>
      </c>
      <c r="AB106" s="91">
        <f t="shared" si="63"/>
        <v>4599.0306266666621</v>
      </c>
      <c r="AC106" s="91">
        <f t="shared" si="64"/>
        <v>6433.1793428571391</v>
      </c>
      <c r="AD106" s="29">
        <f t="shared" si="65"/>
        <v>4</v>
      </c>
      <c r="AE106" s="29">
        <f t="shared" si="71"/>
        <v>22</v>
      </c>
      <c r="AF106" s="29">
        <f t="shared" si="72"/>
        <v>31</v>
      </c>
      <c r="AG106" s="29">
        <f t="shared" si="73"/>
        <v>43</v>
      </c>
      <c r="AH106" s="29">
        <f t="shared" si="66"/>
        <v>30</v>
      </c>
      <c r="AI106" s="29">
        <f t="shared" si="67"/>
        <v>142</v>
      </c>
      <c r="AJ106" s="29">
        <f t="shared" si="68"/>
        <v>200</v>
      </c>
      <c r="AK106" s="105">
        <f t="shared" si="69"/>
        <v>277</v>
      </c>
      <c r="AT106" s="300">
        <f t="shared" si="75"/>
        <v>9143.4921599999907</v>
      </c>
      <c r="AU106" s="29">
        <f t="shared" si="75"/>
        <v>70280.509199999942</v>
      </c>
      <c r="AV106" s="29">
        <f t="shared" si="75"/>
        <v>143969.65439999988</v>
      </c>
      <c r="AW106" s="105">
        <f t="shared" si="75"/>
        <v>270193.53239999979</v>
      </c>
    </row>
    <row r="107" spans="1:49" x14ac:dyDescent="0.25">
      <c r="A107" s="80" t="s">
        <v>77</v>
      </c>
      <c r="B107" s="4" t="s">
        <v>78</v>
      </c>
      <c r="C107" s="4">
        <v>278.67</v>
      </c>
      <c r="D107" s="4">
        <v>282.64999999999998</v>
      </c>
      <c r="E107" s="4">
        <v>99700</v>
      </c>
      <c r="F107" s="4">
        <v>109000</v>
      </c>
      <c r="G107" s="30">
        <f t="shared" si="47"/>
        <v>3.9799999999999613</v>
      </c>
      <c r="H107" s="30">
        <f t="shared" si="70"/>
        <v>282.64</v>
      </c>
      <c r="I107" s="30" t="str">
        <f t="shared" si="48"/>
        <v>I-5: 10</v>
      </c>
      <c r="J107" s="30">
        <f t="shared" ref="J107:M126" si="76">(($F107-$E107)/($F$6-$E$6)*(J$6-$E$6)+$E107)</f>
        <v>100630</v>
      </c>
      <c r="K107" s="30">
        <f t="shared" si="76"/>
        <v>102955</v>
      </c>
      <c r="L107" s="30">
        <f t="shared" si="76"/>
        <v>105280</v>
      </c>
      <c r="M107" s="30">
        <f t="shared" si="76"/>
        <v>107605</v>
      </c>
      <c r="N107" s="91">
        <f t="shared" si="49"/>
        <v>68428.400000000009</v>
      </c>
      <c r="O107" s="91">
        <f t="shared" si="50"/>
        <v>70009.400000000009</v>
      </c>
      <c r="P107" s="91">
        <f t="shared" si="51"/>
        <v>71590.400000000009</v>
      </c>
      <c r="Q107" s="91">
        <f t="shared" si="52"/>
        <v>73171.400000000009</v>
      </c>
      <c r="R107" s="91">
        <f t="shared" si="53"/>
        <v>1368.5680000000002</v>
      </c>
      <c r="S107" s="91">
        <f t="shared" si="54"/>
        <v>10501.410000000002</v>
      </c>
      <c r="T107" s="91">
        <f t="shared" si="55"/>
        <v>21477.120000000003</v>
      </c>
      <c r="U107" s="91">
        <f t="shared" si="56"/>
        <v>40244.270000000011</v>
      </c>
      <c r="V107" s="91">
        <f t="shared" si="57"/>
        <v>1634.0701919999844</v>
      </c>
      <c r="W107" s="91">
        <f t="shared" si="58"/>
        <v>11284.815185999892</v>
      </c>
      <c r="X107" s="91">
        <f t="shared" si="59"/>
        <v>19660.155647999811</v>
      </c>
      <c r="Y107" s="91">
        <f t="shared" si="60"/>
        <v>32034.438919999702</v>
      </c>
      <c r="Z107" s="91">
        <f t="shared" si="61"/>
        <v>340.43128999999669</v>
      </c>
      <c r="AA107" s="91">
        <f t="shared" si="62"/>
        <v>1880.8025309999821</v>
      </c>
      <c r="AB107" s="91">
        <f t="shared" si="63"/>
        <v>2730.5771733333072</v>
      </c>
      <c r="AC107" s="91">
        <f t="shared" si="64"/>
        <v>3813.6236809523461</v>
      </c>
      <c r="AD107" s="29">
        <f t="shared" si="65"/>
        <v>3</v>
      </c>
      <c r="AE107" s="29">
        <f t="shared" si="71"/>
        <v>13</v>
      </c>
      <c r="AF107" s="29">
        <f t="shared" si="72"/>
        <v>19</v>
      </c>
      <c r="AG107" s="29">
        <f t="shared" si="73"/>
        <v>26</v>
      </c>
      <c r="AH107" s="29">
        <f t="shared" si="66"/>
        <v>30</v>
      </c>
      <c r="AI107" s="29">
        <f t="shared" si="67"/>
        <v>142</v>
      </c>
      <c r="AJ107" s="29">
        <f t="shared" si="68"/>
        <v>200</v>
      </c>
      <c r="AK107" s="105">
        <f t="shared" si="69"/>
        <v>277</v>
      </c>
      <c r="AT107" s="300">
        <f t="shared" si="75"/>
        <v>5446.900639999948</v>
      </c>
      <c r="AU107" s="29">
        <f t="shared" si="75"/>
        <v>41795.611799999599</v>
      </c>
      <c r="AV107" s="29">
        <f t="shared" si="75"/>
        <v>85478.937599999175</v>
      </c>
      <c r="AW107" s="105">
        <f t="shared" si="75"/>
        <v>160172.1945999985</v>
      </c>
    </row>
    <row r="108" spans="1:49" x14ac:dyDescent="0.25">
      <c r="A108" s="80" t="s">
        <v>77</v>
      </c>
      <c r="B108" s="4" t="s">
        <v>78</v>
      </c>
      <c r="C108" s="4">
        <v>282.64999999999998</v>
      </c>
      <c r="D108" s="4">
        <v>283.88</v>
      </c>
      <c r="E108" s="4">
        <v>131700</v>
      </c>
      <c r="F108" s="4">
        <v>150200</v>
      </c>
      <c r="G108" s="30">
        <f t="shared" si="47"/>
        <v>1.2300000000000182</v>
      </c>
      <c r="H108" s="30">
        <f t="shared" si="70"/>
        <v>283.87</v>
      </c>
      <c r="I108" s="30" t="str">
        <f t="shared" si="48"/>
        <v>I-5: 10</v>
      </c>
      <c r="J108" s="30">
        <f t="shared" si="76"/>
        <v>133550</v>
      </c>
      <c r="K108" s="30">
        <f t="shared" si="76"/>
        <v>138175</v>
      </c>
      <c r="L108" s="30">
        <f t="shared" si="76"/>
        <v>142800</v>
      </c>
      <c r="M108" s="30">
        <f t="shared" si="76"/>
        <v>147425</v>
      </c>
      <c r="N108" s="91">
        <f t="shared" si="49"/>
        <v>90814</v>
      </c>
      <c r="O108" s="91">
        <f t="shared" si="50"/>
        <v>93959</v>
      </c>
      <c r="P108" s="91">
        <f t="shared" si="51"/>
        <v>97104</v>
      </c>
      <c r="Q108" s="91">
        <f t="shared" si="52"/>
        <v>100249</v>
      </c>
      <c r="R108" s="91">
        <f t="shared" si="53"/>
        <v>1816.28</v>
      </c>
      <c r="S108" s="91">
        <f t="shared" si="54"/>
        <v>14093.85</v>
      </c>
      <c r="T108" s="91">
        <f t="shared" si="55"/>
        <v>29131.200000000001</v>
      </c>
      <c r="U108" s="91">
        <f t="shared" si="56"/>
        <v>55136.950000000004</v>
      </c>
      <c r="V108" s="91">
        <f t="shared" si="57"/>
        <v>670.20732000000999</v>
      </c>
      <c r="W108" s="91">
        <f t="shared" si="58"/>
        <v>4680.5675850000698</v>
      </c>
      <c r="X108" s="91">
        <f t="shared" si="59"/>
        <v>8241.2164800001228</v>
      </c>
      <c r="Y108" s="91">
        <f t="shared" si="60"/>
        <v>13563.689700000203</v>
      </c>
      <c r="Z108" s="91">
        <f t="shared" si="61"/>
        <v>139.62652500000206</v>
      </c>
      <c r="AA108" s="91">
        <f t="shared" si="62"/>
        <v>780.09459750001167</v>
      </c>
      <c r="AB108" s="91">
        <f t="shared" si="63"/>
        <v>1144.6134000000172</v>
      </c>
      <c r="AC108" s="91">
        <f t="shared" si="64"/>
        <v>1614.7249642857387</v>
      </c>
      <c r="AD108" s="29">
        <f t="shared" si="65"/>
        <v>1</v>
      </c>
      <c r="AE108" s="29">
        <f t="shared" si="71"/>
        <v>6</v>
      </c>
      <c r="AF108" s="29">
        <f t="shared" si="72"/>
        <v>8</v>
      </c>
      <c r="AG108" s="29">
        <f t="shared" si="73"/>
        <v>11</v>
      </c>
      <c r="AH108" s="29">
        <f t="shared" si="66"/>
        <v>30</v>
      </c>
      <c r="AI108" s="29">
        <f t="shared" si="67"/>
        <v>142</v>
      </c>
      <c r="AJ108" s="29">
        <f t="shared" si="68"/>
        <v>200</v>
      </c>
      <c r="AK108" s="105">
        <f t="shared" si="69"/>
        <v>277</v>
      </c>
      <c r="AT108" s="300">
        <f t="shared" si="75"/>
        <v>2234.024400000033</v>
      </c>
      <c r="AU108" s="29">
        <f t="shared" si="75"/>
        <v>17335.435500000258</v>
      </c>
      <c r="AV108" s="29">
        <f t="shared" si="75"/>
        <v>35831.376000000528</v>
      </c>
      <c r="AW108" s="105">
        <f t="shared" si="75"/>
        <v>67818.448500001003</v>
      </c>
    </row>
    <row r="109" spans="1:49" x14ac:dyDescent="0.25">
      <c r="A109" s="80" t="s">
        <v>77</v>
      </c>
      <c r="B109" s="4" t="s">
        <v>78</v>
      </c>
      <c r="C109" s="4">
        <v>283.88</v>
      </c>
      <c r="D109" s="4">
        <v>286.18</v>
      </c>
      <c r="E109" s="4">
        <v>130500</v>
      </c>
      <c r="F109" s="4">
        <v>147200</v>
      </c>
      <c r="G109" s="30">
        <f t="shared" si="47"/>
        <v>2.3000000000000114</v>
      </c>
      <c r="H109" s="30">
        <f t="shared" si="70"/>
        <v>286.17</v>
      </c>
      <c r="I109" s="30" t="str">
        <f t="shared" si="48"/>
        <v>I-5: 10</v>
      </c>
      <c r="J109" s="30">
        <f t="shared" si="76"/>
        <v>132170</v>
      </c>
      <c r="K109" s="30">
        <f t="shared" si="76"/>
        <v>136345</v>
      </c>
      <c r="L109" s="30">
        <f t="shared" si="76"/>
        <v>140520</v>
      </c>
      <c r="M109" s="30">
        <f t="shared" si="76"/>
        <v>144695</v>
      </c>
      <c r="N109" s="91">
        <f t="shared" si="49"/>
        <v>89875.6</v>
      </c>
      <c r="O109" s="91">
        <f t="shared" si="50"/>
        <v>92714.6</v>
      </c>
      <c r="P109" s="91">
        <f t="shared" si="51"/>
        <v>95553.600000000006</v>
      </c>
      <c r="Q109" s="91">
        <f t="shared" si="52"/>
        <v>98392.6</v>
      </c>
      <c r="R109" s="91">
        <f t="shared" si="53"/>
        <v>1797.5120000000002</v>
      </c>
      <c r="S109" s="91">
        <f t="shared" si="54"/>
        <v>13907.19</v>
      </c>
      <c r="T109" s="91">
        <f t="shared" si="55"/>
        <v>28666.080000000002</v>
      </c>
      <c r="U109" s="91">
        <f t="shared" si="56"/>
        <v>54115.930000000008</v>
      </c>
      <c r="V109" s="91">
        <f t="shared" si="57"/>
        <v>1240.2832800000062</v>
      </c>
      <c r="W109" s="91">
        <f t="shared" si="58"/>
        <v>8636.3649900000437</v>
      </c>
      <c r="X109" s="91">
        <f t="shared" si="59"/>
        <v>15164.356320000077</v>
      </c>
      <c r="Y109" s="91">
        <f t="shared" si="60"/>
        <v>24893.327800000126</v>
      </c>
      <c r="Z109" s="91">
        <f t="shared" si="61"/>
        <v>258.39235000000127</v>
      </c>
      <c r="AA109" s="91">
        <f t="shared" si="62"/>
        <v>1439.3941650000072</v>
      </c>
      <c r="AB109" s="91">
        <f t="shared" si="63"/>
        <v>2106.1606000000111</v>
      </c>
      <c r="AC109" s="91">
        <f t="shared" si="64"/>
        <v>2963.4914047619204</v>
      </c>
      <c r="AD109" s="29">
        <f t="shared" si="65"/>
        <v>2</v>
      </c>
      <c r="AE109" s="29">
        <f t="shared" si="71"/>
        <v>10</v>
      </c>
      <c r="AF109" s="29">
        <f t="shared" si="72"/>
        <v>15</v>
      </c>
      <c r="AG109" s="29">
        <f t="shared" si="73"/>
        <v>20</v>
      </c>
      <c r="AH109" s="29">
        <f t="shared" si="66"/>
        <v>30</v>
      </c>
      <c r="AI109" s="29">
        <f t="shared" si="67"/>
        <v>142</v>
      </c>
      <c r="AJ109" s="29">
        <f t="shared" si="68"/>
        <v>200</v>
      </c>
      <c r="AK109" s="105">
        <f t="shared" si="69"/>
        <v>277</v>
      </c>
      <c r="AT109" s="300">
        <f t="shared" si="75"/>
        <v>4134.2776000000213</v>
      </c>
      <c r="AU109" s="29">
        <f t="shared" si="75"/>
        <v>31986.53700000016</v>
      </c>
      <c r="AV109" s="29">
        <f t="shared" si="75"/>
        <v>65931.984000000331</v>
      </c>
      <c r="AW109" s="105">
        <f t="shared" si="75"/>
        <v>124466.63900000064</v>
      </c>
    </row>
    <row r="110" spans="1:49" x14ac:dyDescent="0.25">
      <c r="A110" s="80" t="s">
        <v>77</v>
      </c>
      <c r="B110" s="4" t="s">
        <v>78</v>
      </c>
      <c r="C110" s="4">
        <v>286.18</v>
      </c>
      <c r="D110" s="4">
        <v>288.51</v>
      </c>
      <c r="E110" s="4">
        <v>143300</v>
      </c>
      <c r="F110" s="4">
        <v>165300</v>
      </c>
      <c r="G110" s="30">
        <f t="shared" si="47"/>
        <v>2.3299999999999841</v>
      </c>
      <c r="H110" s="30">
        <f t="shared" si="70"/>
        <v>288.5</v>
      </c>
      <c r="I110" s="30" t="str">
        <f t="shared" si="48"/>
        <v>I-5: 10</v>
      </c>
      <c r="J110" s="30">
        <f t="shared" si="76"/>
        <v>145500</v>
      </c>
      <c r="K110" s="30">
        <f t="shared" si="76"/>
        <v>151000</v>
      </c>
      <c r="L110" s="30">
        <f t="shared" si="76"/>
        <v>156500</v>
      </c>
      <c r="M110" s="30">
        <f t="shared" si="76"/>
        <v>162000</v>
      </c>
      <c r="N110" s="91">
        <f t="shared" si="49"/>
        <v>98940</v>
      </c>
      <c r="O110" s="91">
        <f t="shared" si="50"/>
        <v>102680.00000000001</v>
      </c>
      <c r="P110" s="91">
        <f t="shared" si="51"/>
        <v>106420.00000000001</v>
      </c>
      <c r="Q110" s="91">
        <f t="shared" si="52"/>
        <v>110160.00000000001</v>
      </c>
      <c r="R110" s="91">
        <f t="shared" si="53"/>
        <v>1978.8</v>
      </c>
      <c r="S110" s="91">
        <f t="shared" si="54"/>
        <v>15402.000000000002</v>
      </c>
      <c r="T110" s="91">
        <f t="shared" si="55"/>
        <v>31926.000000000004</v>
      </c>
      <c r="U110" s="91">
        <f t="shared" si="56"/>
        <v>60588.000000000015</v>
      </c>
      <c r="V110" s="91">
        <f t="shared" si="57"/>
        <v>1383.1811999999904</v>
      </c>
      <c r="W110" s="91">
        <f t="shared" si="58"/>
        <v>9689.398199999936</v>
      </c>
      <c r="X110" s="91">
        <f t="shared" si="59"/>
        <v>17109.143399999888</v>
      </c>
      <c r="Y110" s="91">
        <f t="shared" si="60"/>
        <v>28234.007999999816</v>
      </c>
      <c r="Z110" s="91">
        <f t="shared" si="61"/>
        <v>288.16274999999797</v>
      </c>
      <c r="AA110" s="91">
        <f t="shared" si="62"/>
        <v>1614.8996999999893</v>
      </c>
      <c r="AB110" s="91">
        <f t="shared" si="63"/>
        <v>2376.2699166666512</v>
      </c>
      <c r="AC110" s="91">
        <f t="shared" si="64"/>
        <v>3361.1914285714074</v>
      </c>
      <c r="AD110" s="29">
        <f t="shared" si="65"/>
        <v>2</v>
      </c>
      <c r="AE110" s="29">
        <f t="shared" si="71"/>
        <v>11</v>
      </c>
      <c r="AF110" s="29">
        <f t="shared" si="72"/>
        <v>16</v>
      </c>
      <c r="AG110" s="29">
        <f t="shared" si="73"/>
        <v>23</v>
      </c>
      <c r="AH110" s="29">
        <f t="shared" si="66"/>
        <v>30</v>
      </c>
      <c r="AI110" s="29">
        <f t="shared" si="67"/>
        <v>142</v>
      </c>
      <c r="AJ110" s="29">
        <f t="shared" si="68"/>
        <v>200</v>
      </c>
      <c r="AK110" s="105">
        <f t="shared" si="69"/>
        <v>277</v>
      </c>
      <c r="AT110" s="300">
        <f t="shared" si="75"/>
        <v>4610.6039999999684</v>
      </c>
      <c r="AU110" s="29">
        <f t="shared" si="75"/>
        <v>35886.659999999756</v>
      </c>
      <c r="AV110" s="29">
        <f t="shared" si="75"/>
        <v>74387.579999999507</v>
      </c>
      <c r="AW110" s="105">
        <f t="shared" si="75"/>
        <v>141170.03999999908</v>
      </c>
    </row>
    <row r="111" spans="1:49" x14ac:dyDescent="0.25">
      <c r="A111" s="80" t="s">
        <v>77</v>
      </c>
      <c r="B111" s="4" t="s">
        <v>78</v>
      </c>
      <c r="C111" s="4">
        <v>288.51</v>
      </c>
      <c r="D111" s="4">
        <v>289.5</v>
      </c>
      <c r="E111" s="4">
        <v>150800</v>
      </c>
      <c r="F111" s="4">
        <v>168700</v>
      </c>
      <c r="G111" s="30">
        <f t="shared" si="47"/>
        <v>0.99000000000000909</v>
      </c>
      <c r="H111" s="30">
        <f t="shared" si="70"/>
        <v>289.49</v>
      </c>
      <c r="I111" s="30" t="str">
        <f t="shared" si="48"/>
        <v>I-5: 10</v>
      </c>
      <c r="J111" s="30">
        <f t="shared" si="76"/>
        <v>152590</v>
      </c>
      <c r="K111" s="30">
        <f t="shared" si="76"/>
        <v>157065</v>
      </c>
      <c r="L111" s="30">
        <f t="shared" si="76"/>
        <v>161540</v>
      </c>
      <c r="M111" s="30">
        <f t="shared" si="76"/>
        <v>166015</v>
      </c>
      <c r="N111" s="91">
        <f t="shared" si="49"/>
        <v>103761.20000000001</v>
      </c>
      <c r="O111" s="91">
        <f t="shared" si="50"/>
        <v>106804.20000000001</v>
      </c>
      <c r="P111" s="91">
        <f t="shared" si="51"/>
        <v>109847.20000000001</v>
      </c>
      <c r="Q111" s="91">
        <f t="shared" si="52"/>
        <v>112890.20000000001</v>
      </c>
      <c r="R111" s="91">
        <f t="shared" si="53"/>
        <v>2075.2240000000002</v>
      </c>
      <c r="S111" s="91">
        <f t="shared" si="54"/>
        <v>16020.630000000001</v>
      </c>
      <c r="T111" s="91">
        <f t="shared" si="55"/>
        <v>32954.160000000003</v>
      </c>
      <c r="U111" s="91">
        <f t="shared" si="56"/>
        <v>62089.610000000008</v>
      </c>
      <c r="V111" s="91">
        <f t="shared" si="57"/>
        <v>616.34152800000572</v>
      </c>
      <c r="W111" s="91">
        <f t="shared" si="58"/>
        <v>4282.3143990000399</v>
      </c>
      <c r="X111" s="91">
        <f t="shared" si="59"/>
        <v>7503.6622320000697</v>
      </c>
      <c r="Y111" s="91">
        <f t="shared" si="60"/>
        <v>12293.742780000115</v>
      </c>
      <c r="Z111" s="91">
        <f t="shared" si="61"/>
        <v>128.40448500000116</v>
      </c>
      <c r="AA111" s="91">
        <f t="shared" si="62"/>
        <v>713.71906650000665</v>
      </c>
      <c r="AB111" s="91">
        <f t="shared" si="63"/>
        <v>1042.1753100000099</v>
      </c>
      <c r="AC111" s="91">
        <f t="shared" si="64"/>
        <v>1463.540807142871</v>
      </c>
      <c r="AD111" s="29">
        <f t="shared" si="65"/>
        <v>1</v>
      </c>
      <c r="AE111" s="29">
        <f t="shared" si="71"/>
        <v>5</v>
      </c>
      <c r="AF111" s="29">
        <f t="shared" si="72"/>
        <v>7</v>
      </c>
      <c r="AG111" s="29">
        <f t="shared" si="73"/>
        <v>10</v>
      </c>
      <c r="AH111" s="29">
        <f t="shared" si="66"/>
        <v>30</v>
      </c>
      <c r="AI111" s="29">
        <f t="shared" si="67"/>
        <v>142</v>
      </c>
      <c r="AJ111" s="29">
        <f t="shared" si="68"/>
        <v>200</v>
      </c>
      <c r="AK111" s="105">
        <f t="shared" si="69"/>
        <v>277</v>
      </c>
      <c r="AT111" s="300">
        <f t="shared" si="75"/>
        <v>2054.471760000019</v>
      </c>
      <c r="AU111" s="29">
        <f t="shared" si="75"/>
        <v>15860.423700000147</v>
      </c>
      <c r="AV111" s="29">
        <f t="shared" si="75"/>
        <v>32624.618400000305</v>
      </c>
      <c r="AW111" s="105">
        <f t="shared" si="75"/>
        <v>61468.71390000057</v>
      </c>
    </row>
    <row r="112" spans="1:49" x14ac:dyDescent="0.25">
      <c r="A112" s="80" t="s">
        <v>77</v>
      </c>
      <c r="B112" s="4" t="s">
        <v>78</v>
      </c>
      <c r="C112" s="4">
        <v>289.5</v>
      </c>
      <c r="D112" s="4">
        <v>290.48</v>
      </c>
      <c r="E112" s="4">
        <v>166700</v>
      </c>
      <c r="F112" s="4">
        <v>191600</v>
      </c>
      <c r="G112" s="30">
        <f t="shared" si="47"/>
        <v>0.98000000000001819</v>
      </c>
      <c r="H112" s="30">
        <f t="shared" si="70"/>
        <v>290.47000000000003</v>
      </c>
      <c r="I112" s="30" t="str">
        <f t="shared" si="48"/>
        <v>I-5: 10</v>
      </c>
      <c r="J112" s="30">
        <f t="shared" si="76"/>
        <v>169190</v>
      </c>
      <c r="K112" s="30">
        <f t="shared" si="76"/>
        <v>175415</v>
      </c>
      <c r="L112" s="30">
        <f t="shared" si="76"/>
        <v>181640</v>
      </c>
      <c r="M112" s="30">
        <f t="shared" si="76"/>
        <v>187865</v>
      </c>
      <c r="N112" s="91">
        <f t="shared" si="49"/>
        <v>115049.20000000001</v>
      </c>
      <c r="O112" s="91">
        <f t="shared" si="50"/>
        <v>119282.20000000001</v>
      </c>
      <c r="P112" s="91">
        <f t="shared" si="51"/>
        <v>123515.20000000001</v>
      </c>
      <c r="Q112" s="91">
        <f t="shared" si="52"/>
        <v>127748.20000000001</v>
      </c>
      <c r="R112" s="91">
        <f t="shared" si="53"/>
        <v>2300.9840000000004</v>
      </c>
      <c r="S112" s="91">
        <f t="shared" si="54"/>
        <v>17892.330000000002</v>
      </c>
      <c r="T112" s="91">
        <f t="shared" si="55"/>
        <v>37054.560000000005</v>
      </c>
      <c r="U112" s="91">
        <f t="shared" si="56"/>
        <v>70261.510000000009</v>
      </c>
      <c r="V112" s="91">
        <f t="shared" si="57"/>
        <v>676.4892960000127</v>
      </c>
      <c r="W112" s="91">
        <f t="shared" si="58"/>
        <v>4734.3105180000894</v>
      </c>
      <c r="X112" s="91">
        <f t="shared" si="59"/>
        <v>8352.0978240001568</v>
      </c>
      <c r="Y112" s="91">
        <f t="shared" si="60"/>
        <v>13771.255960000259</v>
      </c>
      <c r="Z112" s="91">
        <f t="shared" si="61"/>
        <v>140.93527000000262</v>
      </c>
      <c r="AA112" s="91">
        <f t="shared" si="62"/>
        <v>789.05175300001486</v>
      </c>
      <c r="AB112" s="91">
        <f t="shared" si="63"/>
        <v>1160.0135866666885</v>
      </c>
      <c r="AC112" s="91">
        <f t="shared" si="64"/>
        <v>1639.4352333333645</v>
      </c>
      <c r="AD112" s="29">
        <f t="shared" si="65"/>
        <v>1</v>
      </c>
      <c r="AE112" s="29">
        <f t="shared" si="71"/>
        <v>6</v>
      </c>
      <c r="AF112" s="29">
        <f t="shared" si="72"/>
        <v>8</v>
      </c>
      <c r="AG112" s="29">
        <f t="shared" si="73"/>
        <v>11</v>
      </c>
      <c r="AH112" s="29">
        <f t="shared" si="66"/>
        <v>30</v>
      </c>
      <c r="AI112" s="29">
        <f t="shared" si="67"/>
        <v>142</v>
      </c>
      <c r="AJ112" s="29">
        <f t="shared" si="68"/>
        <v>200</v>
      </c>
      <c r="AK112" s="105">
        <f t="shared" si="69"/>
        <v>277</v>
      </c>
      <c r="AT112" s="300">
        <f t="shared" si="75"/>
        <v>2254.9643200000423</v>
      </c>
      <c r="AU112" s="29">
        <f t="shared" si="75"/>
        <v>17534.483400000328</v>
      </c>
      <c r="AV112" s="29">
        <f t="shared" si="75"/>
        <v>36313.468800000679</v>
      </c>
      <c r="AW112" s="105">
        <f t="shared" si="75"/>
        <v>68856.279800001284</v>
      </c>
    </row>
    <row r="113" spans="1:49" x14ac:dyDescent="0.25">
      <c r="A113" s="80" t="s">
        <v>77</v>
      </c>
      <c r="B113" s="4" t="s">
        <v>78</v>
      </c>
      <c r="C113" s="4">
        <v>290.48</v>
      </c>
      <c r="D113" s="4">
        <v>291.27</v>
      </c>
      <c r="E113" s="4">
        <v>164600</v>
      </c>
      <c r="F113" s="4">
        <v>184700</v>
      </c>
      <c r="G113" s="30">
        <f t="shared" si="47"/>
        <v>0.78999999999996362</v>
      </c>
      <c r="H113" s="30">
        <f t="shared" si="70"/>
        <v>291.26</v>
      </c>
      <c r="I113" s="30" t="str">
        <f t="shared" si="48"/>
        <v>I-5: 10</v>
      </c>
      <c r="J113" s="30">
        <f t="shared" si="76"/>
        <v>166610</v>
      </c>
      <c r="K113" s="30">
        <f t="shared" si="76"/>
        <v>171635</v>
      </c>
      <c r="L113" s="30">
        <f t="shared" si="76"/>
        <v>176660</v>
      </c>
      <c r="M113" s="30">
        <f t="shared" si="76"/>
        <v>181685</v>
      </c>
      <c r="N113" s="91">
        <f t="shared" si="49"/>
        <v>113294.8</v>
      </c>
      <c r="O113" s="91">
        <f t="shared" si="50"/>
        <v>116711.8</v>
      </c>
      <c r="P113" s="91">
        <f t="shared" si="51"/>
        <v>120128.8</v>
      </c>
      <c r="Q113" s="91">
        <f t="shared" si="52"/>
        <v>123545.8</v>
      </c>
      <c r="R113" s="91">
        <f t="shared" si="53"/>
        <v>2265.8960000000002</v>
      </c>
      <c r="S113" s="91">
        <f t="shared" si="54"/>
        <v>17506.77</v>
      </c>
      <c r="T113" s="91">
        <f t="shared" si="55"/>
        <v>36038.639999999999</v>
      </c>
      <c r="U113" s="91">
        <f t="shared" si="56"/>
        <v>67950.19</v>
      </c>
      <c r="V113" s="91">
        <f t="shared" si="57"/>
        <v>537.01735199997529</v>
      </c>
      <c r="W113" s="91">
        <f t="shared" si="58"/>
        <v>3734.1940409998283</v>
      </c>
      <c r="X113" s="91">
        <f t="shared" si="59"/>
        <v>6548.2208879996997</v>
      </c>
      <c r="Y113" s="91">
        <f t="shared" si="60"/>
        <v>10736.130019999506</v>
      </c>
      <c r="Z113" s="91">
        <f t="shared" si="61"/>
        <v>111.87861499999484</v>
      </c>
      <c r="AA113" s="91">
        <f t="shared" si="62"/>
        <v>622.36567349997142</v>
      </c>
      <c r="AB113" s="91">
        <f t="shared" si="63"/>
        <v>909.47512333329166</v>
      </c>
      <c r="AC113" s="91">
        <f t="shared" si="64"/>
        <v>1278.1107166666081</v>
      </c>
      <c r="AD113" s="29">
        <f t="shared" si="65"/>
        <v>1</v>
      </c>
      <c r="AE113" s="29">
        <f t="shared" si="71"/>
        <v>5</v>
      </c>
      <c r="AF113" s="29">
        <f t="shared" si="72"/>
        <v>7</v>
      </c>
      <c r="AG113" s="29">
        <f t="shared" si="73"/>
        <v>9</v>
      </c>
      <c r="AH113" s="29">
        <f t="shared" si="66"/>
        <v>30</v>
      </c>
      <c r="AI113" s="29">
        <f t="shared" si="67"/>
        <v>142</v>
      </c>
      <c r="AJ113" s="29">
        <f t="shared" si="68"/>
        <v>200</v>
      </c>
      <c r="AK113" s="105">
        <f t="shared" si="69"/>
        <v>277</v>
      </c>
      <c r="AT113" s="300">
        <f t="shared" si="75"/>
        <v>1790.0578399999176</v>
      </c>
      <c r="AU113" s="29">
        <f t="shared" si="75"/>
        <v>13830.348299999363</v>
      </c>
      <c r="AV113" s="29">
        <f t="shared" si="75"/>
        <v>28470.525599998688</v>
      </c>
      <c r="AW113" s="105">
        <f t="shared" si="75"/>
        <v>53680.650099997532</v>
      </c>
    </row>
    <row r="114" spans="1:49" x14ac:dyDescent="0.25">
      <c r="A114" s="80" t="s">
        <v>77</v>
      </c>
      <c r="B114" s="4" t="s">
        <v>78</v>
      </c>
      <c r="C114" s="4">
        <v>291.27</v>
      </c>
      <c r="D114" s="4">
        <v>292.2</v>
      </c>
      <c r="E114" s="4">
        <v>162800</v>
      </c>
      <c r="F114" s="4">
        <v>184800</v>
      </c>
      <c r="G114" s="30">
        <f t="shared" si="47"/>
        <v>0.93000000000000682</v>
      </c>
      <c r="H114" s="30">
        <f t="shared" si="70"/>
        <v>292.19</v>
      </c>
      <c r="I114" s="30" t="str">
        <f t="shared" si="48"/>
        <v>I-5: 10</v>
      </c>
      <c r="J114" s="30">
        <f t="shared" si="76"/>
        <v>165000</v>
      </c>
      <c r="K114" s="30">
        <f t="shared" si="76"/>
        <v>170500</v>
      </c>
      <c r="L114" s="30">
        <f t="shared" si="76"/>
        <v>176000</v>
      </c>
      <c r="M114" s="30">
        <f t="shared" si="76"/>
        <v>181500</v>
      </c>
      <c r="N114" s="91">
        <f t="shared" si="49"/>
        <v>112200.00000000001</v>
      </c>
      <c r="O114" s="91">
        <f t="shared" si="50"/>
        <v>115940.00000000001</v>
      </c>
      <c r="P114" s="91">
        <f t="shared" si="51"/>
        <v>119680.00000000001</v>
      </c>
      <c r="Q114" s="91">
        <f t="shared" si="52"/>
        <v>123420.00000000001</v>
      </c>
      <c r="R114" s="91">
        <f t="shared" si="53"/>
        <v>2244.0000000000005</v>
      </c>
      <c r="S114" s="91">
        <f t="shared" si="54"/>
        <v>17391</v>
      </c>
      <c r="T114" s="91">
        <f t="shared" si="55"/>
        <v>35904</v>
      </c>
      <c r="U114" s="91">
        <f t="shared" si="56"/>
        <v>67881.000000000015</v>
      </c>
      <c r="V114" s="91">
        <f t="shared" si="57"/>
        <v>626.0760000000048</v>
      </c>
      <c r="W114" s="91">
        <f t="shared" si="58"/>
        <v>4366.8801000000331</v>
      </c>
      <c r="X114" s="91">
        <f t="shared" si="59"/>
        <v>7679.8656000000565</v>
      </c>
      <c r="Y114" s="91">
        <f t="shared" si="60"/>
        <v>12625.866000000096</v>
      </c>
      <c r="Z114" s="91">
        <f t="shared" si="61"/>
        <v>130.43250000000097</v>
      </c>
      <c r="AA114" s="91">
        <f t="shared" si="62"/>
        <v>727.81335000000547</v>
      </c>
      <c r="AB114" s="91">
        <f t="shared" si="63"/>
        <v>1066.6480000000079</v>
      </c>
      <c r="AC114" s="91">
        <f t="shared" si="64"/>
        <v>1503.0792857142974</v>
      </c>
      <c r="AD114" s="29">
        <f t="shared" si="65"/>
        <v>1</v>
      </c>
      <c r="AE114" s="29">
        <f t="shared" si="71"/>
        <v>5</v>
      </c>
      <c r="AF114" s="29">
        <f t="shared" si="72"/>
        <v>8</v>
      </c>
      <c r="AG114" s="29">
        <f t="shared" si="73"/>
        <v>11</v>
      </c>
      <c r="AH114" s="29">
        <f t="shared" si="66"/>
        <v>30</v>
      </c>
      <c r="AI114" s="29">
        <f t="shared" si="67"/>
        <v>142</v>
      </c>
      <c r="AJ114" s="29">
        <f t="shared" si="68"/>
        <v>200</v>
      </c>
      <c r="AK114" s="105">
        <f t="shared" si="69"/>
        <v>277</v>
      </c>
      <c r="AT114" s="300">
        <f t="shared" si="75"/>
        <v>2086.9200000000155</v>
      </c>
      <c r="AU114" s="29">
        <f t="shared" si="75"/>
        <v>16173.630000000119</v>
      </c>
      <c r="AV114" s="29">
        <f t="shared" si="75"/>
        <v>33390.720000000249</v>
      </c>
      <c r="AW114" s="105">
        <f t="shared" si="75"/>
        <v>63129.330000000475</v>
      </c>
    </row>
    <row r="115" spans="1:49" x14ac:dyDescent="0.25">
      <c r="A115" s="80" t="s">
        <v>77</v>
      </c>
      <c r="B115" s="4" t="s">
        <v>78</v>
      </c>
      <c r="C115" s="4">
        <v>292.2</v>
      </c>
      <c r="D115" s="4">
        <v>293.05</v>
      </c>
      <c r="E115" s="4">
        <v>111700</v>
      </c>
      <c r="F115" s="4">
        <v>129500</v>
      </c>
      <c r="G115" s="30">
        <f t="shared" si="47"/>
        <v>0.85000000000002274</v>
      </c>
      <c r="H115" s="30">
        <f t="shared" si="70"/>
        <v>293.04000000000002</v>
      </c>
      <c r="I115" s="30" t="str">
        <f t="shared" si="48"/>
        <v>I-5: 10</v>
      </c>
      <c r="J115" s="30">
        <f t="shared" si="76"/>
        <v>113480</v>
      </c>
      <c r="K115" s="30">
        <f t="shared" si="76"/>
        <v>117930</v>
      </c>
      <c r="L115" s="30">
        <f t="shared" si="76"/>
        <v>122380</v>
      </c>
      <c r="M115" s="30">
        <f t="shared" si="76"/>
        <v>126830</v>
      </c>
      <c r="N115" s="91">
        <f t="shared" si="49"/>
        <v>77166.400000000009</v>
      </c>
      <c r="O115" s="91">
        <f t="shared" si="50"/>
        <v>80192.400000000009</v>
      </c>
      <c r="P115" s="91">
        <f t="shared" si="51"/>
        <v>83218.400000000009</v>
      </c>
      <c r="Q115" s="91">
        <f t="shared" si="52"/>
        <v>86244.400000000009</v>
      </c>
      <c r="R115" s="91">
        <f t="shared" si="53"/>
        <v>1543.3280000000002</v>
      </c>
      <c r="S115" s="91">
        <f t="shared" si="54"/>
        <v>12028.86</v>
      </c>
      <c r="T115" s="91">
        <f t="shared" si="55"/>
        <v>24965.52</v>
      </c>
      <c r="U115" s="91">
        <f t="shared" si="56"/>
        <v>47434.420000000006</v>
      </c>
      <c r="V115" s="91">
        <f t="shared" si="57"/>
        <v>393.54864000001055</v>
      </c>
      <c r="W115" s="91">
        <f t="shared" si="58"/>
        <v>2760.6233700000739</v>
      </c>
      <c r="X115" s="91">
        <f t="shared" si="59"/>
        <v>4880.7591600001315</v>
      </c>
      <c r="Y115" s="91">
        <f t="shared" si="60"/>
        <v>8063.8514000002169</v>
      </c>
      <c r="Z115" s="91">
        <f t="shared" si="61"/>
        <v>81.989300000002189</v>
      </c>
      <c r="AA115" s="91">
        <f t="shared" si="62"/>
        <v>460.1038950000123</v>
      </c>
      <c r="AB115" s="91">
        <f t="shared" si="63"/>
        <v>677.88321666668503</v>
      </c>
      <c r="AC115" s="91">
        <f t="shared" si="64"/>
        <v>959.98230952383551</v>
      </c>
      <c r="AD115" s="29">
        <f t="shared" si="65"/>
        <v>1</v>
      </c>
      <c r="AE115" s="29">
        <f t="shared" si="71"/>
        <v>4</v>
      </c>
      <c r="AF115" s="29">
        <f t="shared" si="72"/>
        <v>5</v>
      </c>
      <c r="AG115" s="29">
        <f t="shared" si="73"/>
        <v>7</v>
      </c>
      <c r="AH115" s="29">
        <f t="shared" si="66"/>
        <v>30</v>
      </c>
      <c r="AI115" s="29">
        <f t="shared" si="67"/>
        <v>142</v>
      </c>
      <c r="AJ115" s="29">
        <f t="shared" si="68"/>
        <v>200</v>
      </c>
      <c r="AK115" s="105">
        <f t="shared" si="69"/>
        <v>277</v>
      </c>
      <c r="AT115" s="300">
        <f t="shared" si="75"/>
        <v>1311.8288000000352</v>
      </c>
      <c r="AU115" s="29">
        <f t="shared" si="75"/>
        <v>10224.531000000274</v>
      </c>
      <c r="AV115" s="29">
        <f t="shared" si="75"/>
        <v>21220.692000000567</v>
      </c>
      <c r="AW115" s="105">
        <f t="shared" si="75"/>
        <v>40319.257000001082</v>
      </c>
    </row>
    <row r="116" spans="1:49" x14ac:dyDescent="0.25">
      <c r="A116" s="80" t="s">
        <v>77</v>
      </c>
      <c r="B116" s="4" t="s">
        <v>78</v>
      </c>
      <c r="C116" s="4">
        <v>293.05</v>
      </c>
      <c r="D116" s="4">
        <v>293.8</v>
      </c>
      <c r="E116" s="4">
        <v>108600</v>
      </c>
      <c r="F116" s="4">
        <v>126400</v>
      </c>
      <c r="G116" s="30">
        <f t="shared" si="47"/>
        <v>0.75</v>
      </c>
      <c r="H116" s="30">
        <f t="shared" si="70"/>
        <v>293.79000000000002</v>
      </c>
      <c r="I116" s="30" t="str">
        <f t="shared" si="48"/>
        <v>I-5: 10</v>
      </c>
      <c r="J116" s="30">
        <f t="shared" si="76"/>
        <v>110380</v>
      </c>
      <c r="K116" s="30">
        <f t="shared" si="76"/>
        <v>114830</v>
      </c>
      <c r="L116" s="30">
        <f t="shared" si="76"/>
        <v>119280</v>
      </c>
      <c r="M116" s="30">
        <f t="shared" si="76"/>
        <v>123730</v>
      </c>
      <c r="N116" s="91">
        <f t="shared" si="49"/>
        <v>75058.400000000009</v>
      </c>
      <c r="O116" s="91">
        <f t="shared" si="50"/>
        <v>78084.400000000009</v>
      </c>
      <c r="P116" s="91">
        <f t="shared" si="51"/>
        <v>81110.400000000009</v>
      </c>
      <c r="Q116" s="91">
        <f t="shared" si="52"/>
        <v>84136.400000000009</v>
      </c>
      <c r="R116" s="91">
        <f t="shared" si="53"/>
        <v>1501.1680000000001</v>
      </c>
      <c r="S116" s="91">
        <f t="shared" si="54"/>
        <v>11712.660000000002</v>
      </c>
      <c r="T116" s="91">
        <f t="shared" si="55"/>
        <v>24333.120000000003</v>
      </c>
      <c r="U116" s="91">
        <f t="shared" si="56"/>
        <v>46275.020000000011</v>
      </c>
      <c r="V116" s="91">
        <f t="shared" si="57"/>
        <v>337.76280000000003</v>
      </c>
      <c r="W116" s="91">
        <f t="shared" si="58"/>
        <v>2371.8136500000005</v>
      </c>
      <c r="X116" s="91">
        <f t="shared" si="59"/>
        <v>4197.4632000000001</v>
      </c>
      <c r="Y116" s="91">
        <f t="shared" si="60"/>
        <v>6941.2530000000024</v>
      </c>
      <c r="Z116" s="91">
        <f t="shared" si="61"/>
        <v>70.367249999999999</v>
      </c>
      <c r="AA116" s="91">
        <f t="shared" si="62"/>
        <v>395.30227500000007</v>
      </c>
      <c r="AB116" s="91">
        <f t="shared" si="63"/>
        <v>582.98100000000011</v>
      </c>
      <c r="AC116" s="91">
        <f t="shared" si="64"/>
        <v>826.3396428571433</v>
      </c>
      <c r="AD116" s="29">
        <f t="shared" si="65"/>
        <v>1</v>
      </c>
      <c r="AE116" s="29">
        <f t="shared" si="71"/>
        <v>3</v>
      </c>
      <c r="AF116" s="29">
        <f t="shared" si="72"/>
        <v>4</v>
      </c>
      <c r="AG116" s="29">
        <f t="shared" si="73"/>
        <v>6</v>
      </c>
      <c r="AH116" s="29">
        <f t="shared" si="66"/>
        <v>30</v>
      </c>
      <c r="AI116" s="29">
        <f t="shared" si="67"/>
        <v>142</v>
      </c>
      <c r="AJ116" s="29">
        <f t="shared" si="68"/>
        <v>200</v>
      </c>
      <c r="AK116" s="105">
        <f t="shared" si="69"/>
        <v>277</v>
      </c>
      <c r="AT116" s="300">
        <f t="shared" si="75"/>
        <v>1125.8760000000002</v>
      </c>
      <c r="AU116" s="29">
        <f t="shared" si="75"/>
        <v>8784.4950000000008</v>
      </c>
      <c r="AV116" s="29">
        <f t="shared" si="75"/>
        <v>18249.840000000004</v>
      </c>
      <c r="AW116" s="105">
        <f t="shared" si="75"/>
        <v>34706.265000000007</v>
      </c>
    </row>
    <row r="117" spans="1:49" x14ac:dyDescent="0.25">
      <c r="A117" s="80" t="s">
        <v>77</v>
      </c>
      <c r="B117" s="4" t="s">
        <v>78</v>
      </c>
      <c r="C117" s="4">
        <v>293.8</v>
      </c>
      <c r="D117" s="4">
        <v>295.04000000000002</v>
      </c>
      <c r="E117" s="4">
        <v>121400</v>
      </c>
      <c r="F117" s="4">
        <v>134700</v>
      </c>
      <c r="G117" s="30">
        <f t="shared" si="47"/>
        <v>1.2400000000000091</v>
      </c>
      <c r="H117" s="30">
        <f t="shared" si="70"/>
        <v>295.03000000000003</v>
      </c>
      <c r="I117" s="30" t="str">
        <f t="shared" si="48"/>
        <v>I-5: 10</v>
      </c>
      <c r="J117" s="30">
        <f t="shared" si="76"/>
        <v>122730</v>
      </c>
      <c r="K117" s="30">
        <f t="shared" si="76"/>
        <v>126055</v>
      </c>
      <c r="L117" s="30">
        <f t="shared" si="76"/>
        <v>129380</v>
      </c>
      <c r="M117" s="30">
        <f t="shared" si="76"/>
        <v>132705</v>
      </c>
      <c r="N117" s="91">
        <f t="shared" si="49"/>
        <v>83456.400000000009</v>
      </c>
      <c r="O117" s="91">
        <f t="shared" si="50"/>
        <v>85717.400000000009</v>
      </c>
      <c r="P117" s="91">
        <f t="shared" si="51"/>
        <v>87978.400000000009</v>
      </c>
      <c r="Q117" s="91">
        <f t="shared" si="52"/>
        <v>90239.400000000009</v>
      </c>
      <c r="R117" s="91">
        <f t="shared" si="53"/>
        <v>1669.1280000000002</v>
      </c>
      <c r="S117" s="91">
        <f t="shared" si="54"/>
        <v>12857.61</v>
      </c>
      <c r="T117" s="91">
        <f t="shared" si="55"/>
        <v>26393.52</v>
      </c>
      <c r="U117" s="91">
        <f t="shared" si="56"/>
        <v>49631.670000000006</v>
      </c>
      <c r="V117" s="91">
        <f t="shared" si="57"/>
        <v>620.91561600000455</v>
      </c>
      <c r="W117" s="91">
        <f t="shared" si="58"/>
        <v>4304.7278280000319</v>
      </c>
      <c r="X117" s="91">
        <f t="shared" si="59"/>
        <v>7527.4319040000555</v>
      </c>
      <c r="Y117" s="91">
        <f t="shared" si="60"/>
        <v>12308.654160000093</v>
      </c>
      <c r="Z117" s="91">
        <f t="shared" si="61"/>
        <v>129.35742000000093</v>
      </c>
      <c r="AA117" s="91">
        <f t="shared" si="62"/>
        <v>717.45463800000527</v>
      </c>
      <c r="AB117" s="91">
        <f t="shared" si="63"/>
        <v>1045.4766533333411</v>
      </c>
      <c r="AC117" s="91">
        <f t="shared" si="64"/>
        <v>1465.3159714285828</v>
      </c>
      <c r="AD117" s="29">
        <f t="shared" si="65"/>
        <v>1</v>
      </c>
      <c r="AE117" s="29">
        <f t="shared" si="71"/>
        <v>5</v>
      </c>
      <c r="AF117" s="29">
        <f t="shared" si="72"/>
        <v>7</v>
      </c>
      <c r="AG117" s="29">
        <f t="shared" si="73"/>
        <v>10</v>
      </c>
      <c r="AH117" s="29">
        <f t="shared" si="66"/>
        <v>30</v>
      </c>
      <c r="AI117" s="29">
        <f t="shared" si="67"/>
        <v>142</v>
      </c>
      <c r="AJ117" s="29">
        <f t="shared" si="68"/>
        <v>200</v>
      </c>
      <c r="AK117" s="105">
        <f t="shared" si="69"/>
        <v>277</v>
      </c>
      <c r="AT117" s="300">
        <f t="shared" si="75"/>
        <v>2069.7187200000153</v>
      </c>
      <c r="AU117" s="29">
        <f t="shared" si="75"/>
        <v>15943.436400000117</v>
      </c>
      <c r="AV117" s="29">
        <f t="shared" si="75"/>
        <v>32727.964800000242</v>
      </c>
      <c r="AW117" s="105">
        <f t="shared" si="75"/>
        <v>61543.270800000457</v>
      </c>
    </row>
    <row r="118" spans="1:49" x14ac:dyDescent="0.25">
      <c r="A118" s="80" t="s">
        <v>77</v>
      </c>
      <c r="B118" s="4" t="s">
        <v>78</v>
      </c>
      <c r="C118" s="4">
        <v>295.04000000000002</v>
      </c>
      <c r="D118" s="4">
        <v>295.52999999999997</v>
      </c>
      <c r="E118" s="4">
        <v>121000</v>
      </c>
      <c r="F118" s="4">
        <v>132700</v>
      </c>
      <c r="G118" s="30">
        <f t="shared" si="47"/>
        <v>0.48999999999995225</v>
      </c>
      <c r="H118" s="30">
        <f t="shared" si="70"/>
        <v>295.52</v>
      </c>
      <c r="I118" s="30" t="str">
        <f t="shared" si="48"/>
        <v>I-5: 10</v>
      </c>
      <c r="J118" s="30">
        <f t="shared" si="76"/>
        <v>122170</v>
      </c>
      <c r="K118" s="30">
        <f t="shared" si="76"/>
        <v>125095</v>
      </c>
      <c r="L118" s="30">
        <f t="shared" si="76"/>
        <v>128020</v>
      </c>
      <c r="M118" s="30">
        <f t="shared" si="76"/>
        <v>130945</v>
      </c>
      <c r="N118" s="91">
        <f t="shared" si="49"/>
        <v>83075.600000000006</v>
      </c>
      <c r="O118" s="91">
        <f t="shared" si="50"/>
        <v>85064.6</v>
      </c>
      <c r="P118" s="91">
        <f t="shared" si="51"/>
        <v>87053.6</v>
      </c>
      <c r="Q118" s="91">
        <f t="shared" si="52"/>
        <v>89042.6</v>
      </c>
      <c r="R118" s="91">
        <f t="shared" si="53"/>
        <v>1661.5120000000002</v>
      </c>
      <c r="S118" s="91">
        <f t="shared" si="54"/>
        <v>12759.69</v>
      </c>
      <c r="T118" s="91">
        <f t="shared" si="55"/>
        <v>26116.080000000002</v>
      </c>
      <c r="U118" s="91">
        <f t="shared" si="56"/>
        <v>48973.430000000008</v>
      </c>
      <c r="V118" s="91">
        <f t="shared" si="57"/>
        <v>244.24226399997622</v>
      </c>
      <c r="W118" s="91">
        <f t="shared" si="58"/>
        <v>1688.1069869998355</v>
      </c>
      <c r="X118" s="91">
        <f t="shared" si="59"/>
        <v>2943.2822159997131</v>
      </c>
      <c r="Y118" s="91">
        <f t="shared" si="60"/>
        <v>4799.3961399995333</v>
      </c>
      <c r="Z118" s="91">
        <f t="shared" si="61"/>
        <v>50.883804999995036</v>
      </c>
      <c r="AA118" s="91">
        <f t="shared" si="62"/>
        <v>281.35116449997258</v>
      </c>
      <c r="AB118" s="91">
        <f t="shared" si="63"/>
        <v>408.78919666662688</v>
      </c>
      <c r="AC118" s="91">
        <f t="shared" si="64"/>
        <v>571.35668333327783</v>
      </c>
      <c r="AD118" s="29">
        <f t="shared" si="65"/>
        <v>1</v>
      </c>
      <c r="AE118" s="29">
        <f t="shared" si="71"/>
        <v>2</v>
      </c>
      <c r="AF118" s="29">
        <f t="shared" si="72"/>
        <v>3</v>
      </c>
      <c r="AG118" s="29">
        <f t="shared" si="73"/>
        <v>4</v>
      </c>
      <c r="AH118" s="29">
        <f t="shared" si="66"/>
        <v>30</v>
      </c>
      <c r="AI118" s="29">
        <f t="shared" si="67"/>
        <v>142</v>
      </c>
      <c r="AJ118" s="29">
        <f t="shared" si="68"/>
        <v>200</v>
      </c>
      <c r="AK118" s="105">
        <f t="shared" si="69"/>
        <v>277</v>
      </c>
      <c r="AT118" s="300">
        <f t="shared" si="75"/>
        <v>814.1408799999208</v>
      </c>
      <c r="AU118" s="29">
        <f t="shared" si="75"/>
        <v>6252.2480999993913</v>
      </c>
      <c r="AV118" s="29">
        <f t="shared" si="75"/>
        <v>12796.879199998753</v>
      </c>
      <c r="AW118" s="105">
        <f t="shared" si="75"/>
        <v>23996.980699997664</v>
      </c>
    </row>
    <row r="119" spans="1:49" x14ac:dyDescent="0.25">
      <c r="A119" s="80" t="s">
        <v>77</v>
      </c>
      <c r="B119" s="4" t="s">
        <v>78</v>
      </c>
      <c r="C119" s="4">
        <v>295.52999999999997</v>
      </c>
      <c r="D119" s="4">
        <v>296.33999999999997</v>
      </c>
      <c r="E119" s="4">
        <v>118400</v>
      </c>
      <c r="F119" s="4">
        <v>131100</v>
      </c>
      <c r="G119" s="30">
        <f t="shared" si="47"/>
        <v>0.81000000000000227</v>
      </c>
      <c r="H119" s="30">
        <f t="shared" si="70"/>
        <v>296.33</v>
      </c>
      <c r="I119" s="30" t="str">
        <f t="shared" si="48"/>
        <v>I-5: 10</v>
      </c>
      <c r="J119" s="30">
        <f t="shared" si="76"/>
        <v>119670</v>
      </c>
      <c r="K119" s="30">
        <f t="shared" si="76"/>
        <v>122845</v>
      </c>
      <c r="L119" s="30">
        <f t="shared" si="76"/>
        <v>126020</v>
      </c>
      <c r="M119" s="30">
        <f t="shared" si="76"/>
        <v>129195</v>
      </c>
      <c r="N119" s="91">
        <f t="shared" si="49"/>
        <v>81375.600000000006</v>
      </c>
      <c r="O119" s="91">
        <f t="shared" si="50"/>
        <v>83534.600000000006</v>
      </c>
      <c r="P119" s="91">
        <f t="shared" si="51"/>
        <v>85693.6</v>
      </c>
      <c r="Q119" s="91">
        <f t="shared" si="52"/>
        <v>87852.6</v>
      </c>
      <c r="R119" s="91">
        <f t="shared" si="53"/>
        <v>1627.5120000000002</v>
      </c>
      <c r="S119" s="91">
        <f t="shared" si="54"/>
        <v>12530.19</v>
      </c>
      <c r="T119" s="91">
        <f t="shared" si="55"/>
        <v>25708.080000000002</v>
      </c>
      <c r="U119" s="91">
        <f t="shared" si="56"/>
        <v>48318.930000000008</v>
      </c>
      <c r="V119" s="91">
        <f t="shared" si="57"/>
        <v>395.48541600000112</v>
      </c>
      <c r="W119" s="91">
        <f t="shared" si="58"/>
        <v>2740.3525530000079</v>
      </c>
      <c r="X119" s="91">
        <f t="shared" si="59"/>
        <v>4789.4153040000147</v>
      </c>
      <c r="Y119" s="91">
        <f t="shared" si="60"/>
        <v>7827.6666600000235</v>
      </c>
      <c r="Z119" s="91">
        <f t="shared" si="61"/>
        <v>82.39279500000022</v>
      </c>
      <c r="AA119" s="91">
        <f t="shared" si="62"/>
        <v>456.72542550000134</v>
      </c>
      <c r="AB119" s="91">
        <f t="shared" si="63"/>
        <v>665.19657000000211</v>
      </c>
      <c r="AC119" s="91">
        <f t="shared" si="64"/>
        <v>931.86507857143158</v>
      </c>
      <c r="AD119" s="29">
        <f t="shared" si="65"/>
        <v>1</v>
      </c>
      <c r="AE119" s="29">
        <f t="shared" si="71"/>
        <v>4</v>
      </c>
      <c r="AF119" s="29">
        <f t="shared" si="72"/>
        <v>5</v>
      </c>
      <c r="AG119" s="29">
        <f t="shared" si="73"/>
        <v>7</v>
      </c>
      <c r="AH119" s="29">
        <f t="shared" si="66"/>
        <v>30</v>
      </c>
      <c r="AI119" s="29">
        <f t="shared" si="67"/>
        <v>142</v>
      </c>
      <c r="AJ119" s="29">
        <f t="shared" si="68"/>
        <v>200</v>
      </c>
      <c r="AK119" s="105">
        <f t="shared" si="69"/>
        <v>277</v>
      </c>
      <c r="AT119" s="300">
        <f t="shared" si="75"/>
        <v>1318.2847200000037</v>
      </c>
      <c r="AU119" s="29">
        <f t="shared" si="75"/>
        <v>10149.45390000003</v>
      </c>
      <c r="AV119" s="29">
        <f t="shared" si="75"/>
        <v>20823.544800000062</v>
      </c>
      <c r="AW119" s="105">
        <f t="shared" si="75"/>
        <v>39138.333300000115</v>
      </c>
    </row>
    <row r="120" spans="1:49" x14ac:dyDescent="0.25">
      <c r="A120" s="80" t="s">
        <v>77</v>
      </c>
      <c r="B120" s="4" t="s">
        <v>78</v>
      </c>
      <c r="C120" s="4">
        <v>296.33999999999997</v>
      </c>
      <c r="D120" s="4">
        <v>296.55</v>
      </c>
      <c r="E120" s="4">
        <v>121900</v>
      </c>
      <c r="F120" s="4">
        <v>135000</v>
      </c>
      <c r="G120" s="30">
        <f t="shared" si="47"/>
        <v>0.21000000000003638</v>
      </c>
      <c r="H120" s="30">
        <f t="shared" si="70"/>
        <v>296.54000000000002</v>
      </c>
      <c r="I120" s="30" t="str">
        <f t="shared" si="48"/>
        <v>I-5: 10</v>
      </c>
      <c r="J120" s="30">
        <f t="shared" si="76"/>
        <v>123210</v>
      </c>
      <c r="K120" s="30">
        <f t="shared" si="76"/>
        <v>126485</v>
      </c>
      <c r="L120" s="30">
        <f t="shared" si="76"/>
        <v>129760</v>
      </c>
      <c r="M120" s="30">
        <f t="shared" si="76"/>
        <v>133035</v>
      </c>
      <c r="N120" s="91">
        <f t="shared" si="49"/>
        <v>83782.8</v>
      </c>
      <c r="O120" s="91">
        <f t="shared" si="50"/>
        <v>86009.8</v>
      </c>
      <c r="P120" s="91">
        <f t="shared" si="51"/>
        <v>88236.800000000003</v>
      </c>
      <c r="Q120" s="91">
        <f t="shared" si="52"/>
        <v>90463.8</v>
      </c>
      <c r="R120" s="91">
        <f t="shared" si="53"/>
        <v>1675.6560000000002</v>
      </c>
      <c r="S120" s="91">
        <f t="shared" si="54"/>
        <v>12901.47</v>
      </c>
      <c r="T120" s="91">
        <f t="shared" si="55"/>
        <v>26471.040000000001</v>
      </c>
      <c r="U120" s="91">
        <f t="shared" si="56"/>
        <v>49755.090000000004</v>
      </c>
      <c r="V120" s="91">
        <f t="shared" si="57"/>
        <v>105.5663280000183</v>
      </c>
      <c r="W120" s="91">
        <f t="shared" si="58"/>
        <v>731.51334900012671</v>
      </c>
      <c r="X120" s="91">
        <f t="shared" si="59"/>
        <v>1278.5512320002215</v>
      </c>
      <c r="Y120" s="91">
        <f t="shared" si="60"/>
        <v>2089.7137800003625</v>
      </c>
      <c r="Z120" s="91">
        <f t="shared" si="61"/>
        <v>21.992985000003809</v>
      </c>
      <c r="AA120" s="91">
        <f t="shared" si="62"/>
        <v>121.91889150002112</v>
      </c>
      <c r="AB120" s="91">
        <f t="shared" si="63"/>
        <v>177.57656000003078</v>
      </c>
      <c r="AC120" s="91">
        <f t="shared" si="64"/>
        <v>248.77545000004321</v>
      </c>
      <c r="AD120" s="29">
        <f t="shared" si="65"/>
        <v>0</v>
      </c>
      <c r="AE120" s="29">
        <f t="shared" si="71"/>
        <v>1</v>
      </c>
      <c r="AF120" s="29">
        <f t="shared" si="72"/>
        <v>2</v>
      </c>
      <c r="AG120" s="29">
        <f t="shared" si="73"/>
        <v>2</v>
      </c>
      <c r="AH120" s="29">
        <f t="shared" si="66"/>
        <v>30</v>
      </c>
      <c r="AI120" s="29">
        <f t="shared" si="67"/>
        <v>142</v>
      </c>
      <c r="AJ120" s="29">
        <f t="shared" si="68"/>
        <v>200</v>
      </c>
      <c r="AK120" s="105">
        <f t="shared" si="69"/>
        <v>277</v>
      </c>
      <c r="AT120" s="300">
        <f t="shared" si="75"/>
        <v>351.88776000006101</v>
      </c>
      <c r="AU120" s="29">
        <f t="shared" si="75"/>
        <v>2709.3087000004693</v>
      </c>
      <c r="AV120" s="29">
        <f t="shared" si="75"/>
        <v>5558.9184000009636</v>
      </c>
      <c r="AW120" s="105">
        <f t="shared" si="75"/>
        <v>10448.56890000181</v>
      </c>
    </row>
    <row r="121" spans="1:49" x14ac:dyDescent="0.25">
      <c r="A121" s="80" t="s">
        <v>77</v>
      </c>
      <c r="B121" s="4" t="s">
        <v>78</v>
      </c>
      <c r="C121" s="4">
        <v>296.55</v>
      </c>
      <c r="D121" s="4">
        <v>297.31</v>
      </c>
      <c r="E121" s="4">
        <v>126600</v>
      </c>
      <c r="F121" s="4">
        <v>139400</v>
      </c>
      <c r="G121" s="30">
        <f t="shared" si="47"/>
        <v>0.75999999999999091</v>
      </c>
      <c r="H121" s="30">
        <f t="shared" si="70"/>
        <v>297.3</v>
      </c>
      <c r="I121" s="30" t="str">
        <f t="shared" si="48"/>
        <v>I-5: 10</v>
      </c>
      <c r="J121" s="30">
        <f t="shared" si="76"/>
        <v>127880</v>
      </c>
      <c r="K121" s="30">
        <f t="shared" si="76"/>
        <v>131080</v>
      </c>
      <c r="L121" s="30">
        <f t="shared" si="76"/>
        <v>134280</v>
      </c>
      <c r="M121" s="30">
        <f t="shared" si="76"/>
        <v>137480</v>
      </c>
      <c r="N121" s="91">
        <f t="shared" si="49"/>
        <v>86958.400000000009</v>
      </c>
      <c r="O121" s="91">
        <f t="shared" si="50"/>
        <v>89134.400000000009</v>
      </c>
      <c r="P121" s="91">
        <f t="shared" si="51"/>
        <v>91310.400000000009</v>
      </c>
      <c r="Q121" s="91">
        <f t="shared" si="52"/>
        <v>93486.400000000009</v>
      </c>
      <c r="R121" s="91">
        <f t="shared" si="53"/>
        <v>1739.1680000000001</v>
      </c>
      <c r="S121" s="91">
        <f t="shared" si="54"/>
        <v>13370.160000000002</v>
      </c>
      <c r="T121" s="91">
        <f t="shared" si="55"/>
        <v>27393.120000000003</v>
      </c>
      <c r="U121" s="91">
        <f t="shared" si="56"/>
        <v>51417.520000000011</v>
      </c>
      <c r="V121" s="91">
        <f t="shared" si="57"/>
        <v>396.53030399999528</v>
      </c>
      <c r="W121" s="91">
        <f t="shared" si="58"/>
        <v>2743.5568319999675</v>
      </c>
      <c r="X121" s="91">
        <f t="shared" si="59"/>
        <v>4788.3173759999436</v>
      </c>
      <c r="Y121" s="91">
        <f t="shared" si="60"/>
        <v>7815.4630399999087</v>
      </c>
      <c r="Z121" s="91">
        <f t="shared" si="61"/>
        <v>82.610479999999001</v>
      </c>
      <c r="AA121" s="91">
        <f t="shared" si="62"/>
        <v>457.25947199999456</v>
      </c>
      <c r="AB121" s="91">
        <f t="shared" si="63"/>
        <v>665.04407999999228</v>
      </c>
      <c r="AC121" s="91">
        <f t="shared" si="64"/>
        <v>930.41226666665591</v>
      </c>
      <c r="AD121" s="29">
        <f t="shared" si="65"/>
        <v>1</v>
      </c>
      <c r="AE121" s="29">
        <f t="shared" si="71"/>
        <v>4</v>
      </c>
      <c r="AF121" s="29">
        <f t="shared" si="72"/>
        <v>5</v>
      </c>
      <c r="AG121" s="29">
        <f t="shared" si="73"/>
        <v>7</v>
      </c>
      <c r="AH121" s="29">
        <f t="shared" si="66"/>
        <v>30</v>
      </c>
      <c r="AI121" s="29">
        <f t="shared" si="67"/>
        <v>142</v>
      </c>
      <c r="AJ121" s="29">
        <f t="shared" si="68"/>
        <v>200</v>
      </c>
      <c r="AK121" s="105">
        <f t="shared" si="69"/>
        <v>277</v>
      </c>
      <c r="AT121" s="300">
        <f t="shared" si="75"/>
        <v>1321.7676799999842</v>
      </c>
      <c r="AU121" s="29">
        <f t="shared" si="75"/>
        <v>10161.321599999879</v>
      </c>
      <c r="AV121" s="29">
        <f t="shared" si="75"/>
        <v>20818.771199999752</v>
      </c>
      <c r="AW121" s="105">
        <f t="shared" si="75"/>
        <v>39077.315199999539</v>
      </c>
    </row>
    <row r="122" spans="1:49" x14ac:dyDescent="0.25">
      <c r="A122" s="80" t="s">
        <v>77</v>
      </c>
      <c r="B122" s="4" t="s">
        <v>78</v>
      </c>
      <c r="C122" s="4">
        <v>297.31</v>
      </c>
      <c r="D122" s="4">
        <v>298.93</v>
      </c>
      <c r="E122" s="4">
        <v>142000</v>
      </c>
      <c r="F122" s="4">
        <v>153700</v>
      </c>
      <c r="G122" s="30">
        <f t="shared" si="47"/>
        <v>1.6200000000000045</v>
      </c>
      <c r="H122" s="30">
        <f t="shared" si="70"/>
        <v>298.92</v>
      </c>
      <c r="I122" s="30" t="str">
        <f t="shared" si="48"/>
        <v>I-5: 10</v>
      </c>
      <c r="J122" s="30">
        <f t="shared" si="76"/>
        <v>143170</v>
      </c>
      <c r="K122" s="30">
        <f t="shared" si="76"/>
        <v>146095</v>
      </c>
      <c r="L122" s="30">
        <f t="shared" si="76"/>
        <v>149020</v>
      </c>
      <c r="M122" s="30">
        <f t="shared" si="76"/>
        <v>151945</v>
      </c>
      <c r="N122" s="91">
        <f t="shared" si="49"/>
        <v>97355.6</v>
      </c>
      <c r="O122" s="91">
        <f t="shared" si="50"/>
        <v>99344.6</v>
      </c>
      <c r="P122" s="91">
        <f t="shared" si="51"/>
        <v>101333.6</v>
      </c>
      <c r="Q122" s="91">
        <f t="shared" si="52"/>
        <v>103322.6</v>
      </c>
      <c r="R122" s="91">
        <f t="shared" si="53"/>
        <v>1947.1120000000001</v>
      </c>
      <c r="S122" s="91">
        <f t="shared" si="54"/>
        <v>14901.69</v>
      </c>
      <c r="T122" s="91">
        <f t="shared" si="55"/>
        <v>30400.080000000002</v>
      </c>
      <c r="U122" s="91">
        <f t="shared" si="56"/>
        <v>56827.430000000008</v>
      </c>
      <c r="V122" s="91">
        <f t="shared" si="57"/>
        <v>946.29643200000271</v>
      </c>
      <c r="W122" s="91">
        <f t="shared" si="58"/>
        <v>6517.9992060000186</v>
      </c>
      <c r="X122" s="91">
        <f t="shared" si="59"/>
        <v>11327.069808000033</v>
      </c>
      <c r="Y122" s="91">
        <f t="shared" si="60"/>
        <v>18412.087320000057</v>
      </c>
      <c r="Z122" s="91">
        <f t="shared" si="61"/>
        <v>197.14509000000052</v>
      </c>
      <c r="AA122" s="91">
        <f t="shared" si="62"/>
        <v>1086.3332010000031</v>
      </c>
      <c r="AB122" s="91">
        <f t="shared" si="63"/>
        <v>1573.2041400000048</v>
      </c>
      <c r="AC122" s="91">
        <f t="shared" si="64"/>
        <v>2191.9151571428642</v>
      </c>
      <c r="AD122" s="29">
        <f t="shared" si="65"/>
        <v>2</v>
      </c>
      <c r="AE122" s="29">
        <f t="shared" si="71"/>
        <v>8</v>
      </c>
      <c r="AF122" s="29">
        <f t="shared" si="72"/>
        <v>11</v>
      </c>
      <c r="AG122" s="29">
        <f t="shared" si="73"/>
        <v>15</v>
      </c>
      <c r="AH122" s="29">
        <f t="shared" si="66"/>
        <v>30</v>
      </c>
      <c r="AI122" s="29">
        <f t="shared" si="67"/>
        <v>142</v>
      </c>
      <c r="AJ122" s="29">
        <f t="shared" si="68"/>
        <v>200</v>
      </c>
      <c r="AK122" s="105">
        <f t="shared" si="69"/>
        <v>277</v>
      </c>
      <c r="AT122" s="300">
        <f t="shared" si="75"/>
        <v>3154.3214400000088</v>
      </c>
      <c r="AU122" s="29">
        <f t="shared" si="75"/>
        <v>24140.737800000068</v>
      </c>
      <c r="AV122" s="29">
        <f t="shared" si="75"/>
        <v>49248.129600000138</v>
      </c>
      <c r="AW122" s="105">
        <f t="shared" si="75"/>
        <v>92060.436600000277</v>
      </c>
    </row>
    <row r="123" spans="1:49" x14ac:dyDescent="0.25">
      <c r="A123" s="80" t="s">
        <v>77</v>
      </c>
      <c r="B123" s="4" t="s">
        <v>78</v>
      </c>
      <c r="C123" s="4">
        <v>298.93</v>
      </c>
      <c r="D123" s="4">
        <v>299.23</v>
      </c>
      <c r="E123" s="4">
        <v>138000</v>
      </c>
      <c r="F123" s="4">
        <v>151300</v>
      </c>
      <c r="G123" s="30">
        <f t="shared" si="47"/>
        <v>0.30000000000001137</v>
      </c>
      <c r="H123" s="30">
        <f t="shared" si="70"/>
        <v>299.22000000000003</v>
      </c>
      <c r="I123" s="30" t="str">
        <f t="shared" si="48"/>
        <v>I-5: 10</v>
      </c>
      <c r="J123" s="30">
        <f t="shared" si="76"/>
        <v>139330</v>
      </c>
      <c r="K123" s="30">
        <f t="shared" si="76"/>
        <v>142655</v>
      </c>
      <c r="L123" s="30">
        <f t="shared" si="76"/>
        <v>145980</v>
      </c>
      <c r="M123" s="30">
        <f t="shared" si="76"/>
        <v>149305</v>
      </c>
      <c r="N123" s="91">
        <f t="shared" si="49"/>
        <v>94744.400000000009</v>
      </c>
      <c r="O123" s="91">
        <f t="shared" si="50"/>
        <v>97005.400000000009</v>
      </c>
      <c r="P123" s="91">
        <f t="shared" si="51"/>
        <v>99266.400000000009</v>
      </c>
      <c r="Q123" s="91">
        <f t="shared" si="52"/>
        <v>101527.40000000001</v>
      </c>
      <c r="R123" s="91">
        <f t="shared" si="53"/>
        <v>1894.8880000000001</v>
      </c>
      <c r="S123" s="91">
        <f t="shared" si="54"/>
        <v>14550.810000000001</v>
      </c>
      <c r="T123" s="91">
        <f t="shared" si="55"/>
        <v>29779.920000000002</v>
      </c>
      <c r="U123" s="91">
        <f t="shared" si="56"/>
        <v>55840.070000000007</v>
      </c>
      <c r="V123" s="91">
        <f t="shared" si="57"/>
        <v>170.53992000000648</v>
      </c>
      <c r="W123" s="91">
        <f t="shared" si="58"/>
        <v>1178.6156100000449</v>
      </c>
      <c r="X123" s="91">
        <f t="shared" si="59"/>
        <v>2054.8144800000782</v>
      </c>
      <c r="Y123" s="91">
        <f t="shared" si="60"/>
        <v>3350.4042000001277</v>
      </c>
      <c r="Z123" s="91">
        <f t="shared" si="61"/>
        <v>35.529150000001344</v>
      </c>
      <c r="AA123" s="91">
        <f t="shared" si="62"/>
        <v>196.43593500000748</v>
      </c>
      <c r="AB123" s="91">
        <f t="shared" si="63"/>
        <v>285.3909000000109</v>
      </c>
      <c r="AC123" s="91">
        <f t="shared" si="64"/>
        <v>398.85764285715811</v>
      </c>
      <c r="AD123" s="29">
        <f t="shared" si="65"/>
        <v>1</v>
      </c>
      <c r="AE123" s="29">
        <f t="shared" si="71"/>
        <v>2</v>
      </c>
      <c r="AF123" s="29">
        <f t="shared" si="72"/>
        <v>2</v>
      </c>
      <c r="AG123" s="29">
        <f t="shared" si="73"/>
        <v>3</v>
      </c>
      <c r="AH123" s="29">
        <f t="shared" si="66"/>
        <v>30</v>
      </c>
      <c r="AI123" s="29">
        <f t="shared" si="67"/>
        <v>142</v>
      </c>
      <c r="AJ123" s="29">
        <f t="shared" si="68"/>
        <v>200</v>
      </c>
      <c r="AK123" s="105">
        <f t="shared" si="69"/>
        <v>277</v>
      </c>
      <c r="AT123" s="300">
        <f t="shared" si="75"/>
        <v>568.46640000002162</v>
      </c>
      <c r="AU123" s="29">
        <f t="shared" si="75"/>
        <v>4365.2430000001659</v>
      </c>
      <c r="AV123" s="29">
        <f t="shared" si="75"/>
        <v>8933.9760000003389</v>
      </c>
      <c r="AW123" s="105">
        <f t="shared" si="75"/>
        <v>16752.021000000637</v>
      </c>
    </row>
    <row r="124" spans="1:49" x14ac:dyDescent="0.25">
      <c r="A124" s="80" t="s">
        <v>77</v>
      </c>
      <c r="B124" s="4" t="s">
        <v>78</v>
      </c>
      <c r="C124" s="4">
        <v>299.23</v>
      </c>
      <c r="D124" s="4">
        <v>300.11</v>
      </c>
      <c r="E124" s="4">
        <v>123400</v>
      </c>
      <c r="F124" s="4">
        <v>135800</v>
      </c>
      <c r="G124" s="30">
        <f t="shared" si="47"/>
        <v>0.87999999999999545</v>
      </c>
      <c r="H124" s="30">
        <f t="shared" si="70"/>
        <v>300.10000000000002</v>
      </c>
      <c r="I124" s="30" t="str">
        <f t="shared" si="48"/>
        <v>I-5: 11</v>
      </c>
      <c r="J124" s="30">
        <f t="shared" si="76"/>
        <v>124640</v>
      </c>
      <c r="K124" s="30">
        <f t="shared" si="76"/>
        <v>127740</v>
      </c>
      <c r="L124" s="30">
        <f t="shared" si="76"/>
        <v>130840</v>
      </c>
      <c r="M124" s="30">
        <f t="shared" si="76"/>
        <v>133940</v>
      </c>
      <c r="N124" s="91">
        <f t="shared" si="49"/>
        <v>84755.200000000012</v>
      </c>
      <c r="O124" s="91">
        <f t="shared" si="50"/>
        <v>86863.200000000012</v>
      </c>
      <c r="P124" s="91">
        <f t="shared" si="51"/>
        <v>88971.200000000012</v>
      </c>
      <c r="Q124" s="91">
        <f t="shared" si="52"/>
        <v>91079.200000000012</v>
      </c>
      <c r="R124" s="91">
        <f t="shared" si="53"/>
        <v>1695.1040000000003</v>
      </c>
      <c r="S124" s="91">
        <f t="shared" si="54"/>
        <v>13029.480000000001</v>
      </c>
      <c r="T124" s="91">
        <f t="shared" si="55"/>
        <v>26691.360000000004</v>
      </c>
      <c r="U124" s="91">
        <f t="shared" si="56"/>
        <v>50093.560000000012</v>
      </c>
      <c r="V124" s="91">
        <f t="shared" si="57"/>
        <v>447.50745599999777</v>
      </c>
      <c r="W124" s="91">
        <f t="shared" si="58"/>
        <v>3095.8044479999844</v>
      </c>
      <c r="X124" s="91">
        <f t="shared" si="59"/>
        <v>5402.3312639999731</v>
      </c>
      <c r="Y124" s="91">
        <f t="shared" si="60"/>
        <v>8816.4665599999571</v>
      </c>
      <c r="Z124" s="91">
        <f t="shared" si="61"/>
        <v>93.230719999999522</v>
      </c>
      <c r="AA124" s="91">
        <f t="shared" si="62"/>
        <v>515.96740799999736</v>
      </c>
      <c r="AB124" s="91">
        <f t="shared" si="63"/>
        <v>750.32378666666295</v>
      </c>
      <c r="AC124" s="91">
        <f t="shared" si="64"/>
        <v>1049.5793523809475</v>
      </c>
      <c r="AD124" s="29">
        <f t="shared" si="65"/>
        <v>1</v>
      </c>
      <c r="AE124" s="29">
        <f t="shared" si="71"/>
        <v>4</v>
      </c>
      <c r="AF124" s="29">
        <f t="shared" si="72"/>
        <v>6</v>
      </c>
      <c r="AG124" s="29">
        <f t="shared" si="73"/>
        <v>7</v>
      </c>
      <c r="AH124" s="29">
        <f t="shared" si="66"/>
        <v>14</v>
      </c>
      <c r="AI124" s="29">
        <f t="shared" si="67"/>
        <v>44</v>
      </c>
      <c r="AJ124" s="29">
        <f t="shared" si="68"/>
        <v>58</v>
      </c>
      <c r="AK124" s="105">
        <f t="shared" si="69"/>
        <v>82</v>
      </c>
      <c r="AT124" s="300">
        <f t="shared" si="75"/>
        <v>1491.6915199999926</v>
      </c>
      <c r="AU124" s="29">
        <f t="shared" si="75"/>
        <v>11465.942399999942</v>
      </c>
      <c r="AV124" s="29">
        <f t="shared" si="75"/>
        <v>23488.396799999882</v>
      </c>
      <c r="AW124" s="105">
        <f t="shared" si="75"/>
        <v>44082.332799999785</v>
      </c>
    </row>
    <row r="125" spans="1:49" x14ac:dyDescent="0.25">
      <c r="A125" s="80" t="s">
        <v>77</v>
      </c>
      <c r="B125" s="4" t="s">
        <v>78</v>
      </c>
      <c r="C125" s="4">
        <v>300.11</v>
      </c>
      <c r="D125" s="4">
        <v>300.93</v>
      </c>
      <c r="E125" s="4">
        <v>139800</v>
      </c>
      <c r="F125" s="4">
        <v>153700</v>
      </c>
      <c r="G125" s="30">
        <f t="shared" si="47"/>
        <v>0.81999999999999318</v>
      </c>
      <c r="H125" s="30">
        <f t="shared" si="70"/>
        <v>300.92</v>
      </c>
      <c r="I125" s="30" t="str">
        <f t="shared" si="48"/>
        <v>I-5: 11</v>
      </c>
      <c r="J125" s="30">
        <f t="shared" si="76"/>
        <v>141190</v>
      </c>
      <c r="K125" s="30">
        <f t="shared" si="76"/>
        <v>144665</v>
      </c>
      <c r="L125" s="30">
        <f t="shared" si="76"/>
        <v>148140</v>
      </c>
      <c r="M125" s="30">
        <f t="shared" si="76"/>
        <v>151615</v>
      </c>
      <c r="N125" s="91">
        <f t="shared" si="49"/>
        <v>96009.200000000012</v>
      </c>
      <c r="O125" s="91">
        <f t="shared" si="50"/>
        <v>98372.200000000012</v>
      </c>
      <c r="P125" s="91">
        <f t="shared" si="51"/>
        <v>100735.20000000001</v>
      </c>
      <c r="Q125" s="91">
        <f t="shared" si="52"/>
        <v>103098.20000000001</v>
      </c>
      <c r="R125" s="91">
        <f t="shared" si="53"/>
        <v>1920.1840000000002</v>
      </c>
      <c r="S125" s="91">
        <f t="shared" si="54"/>
        <v>14755.830000000002</v>
      </c>
      <c r="T125" s="91">
        <f t="shared" si="55"/>
        <v>30220.560000000001</v>
      </c>
      <c r="U125" s="91">
        <f t="shared" si="56"/>
        <v>56704.010000000009</v>
      </c>
      <c r="V125" s="91">
        <f t="shared" si="57"/>
        <v>472.3652639999961</v>
      </c>
      <c r="W125" s="91">
        <f t="shared" si="58"/>
        <v>3266.9407619999733</v>
      </c>
      <c r="X125" s="91">
        <f t="shared" si="59"/>
        <v>5699.5976159999536</v>
      </c>
      <c r="Y125" s="91">
        <f t="shared" si="60"/>
        <v>9299.457639999926</v>
      </c>
      <c r="Z125" s="91">
        <f t="shared" si="61"/>
        <v>98.409429999999176</v>
      </c>
      <c r="AA125" s="91">
        <f t="shared" si="62"/>
        <v>544.4901269999956</v>
      </c>
      <c r="AB125" s="91">
        <f t="shared" si="63"/>
        <v>791.61077999999361</v>
      </c>
      <c r="AC125" s="91">
        <f t="shared" si="64"/>
        <v>1107.0782904761818</v>
      </c>
      <c r="AD125" s="29">
        <f t="shared" si="65"/>
        <v>1</v>
      </c>
      <c r="AE125" s="29">
        <f t="shared" si="71"/>
        <v>4</v>
      </c>
      <c r="AF125" s="29">
        <f t="shared" si="72"/>
        <v>6</v>
      </c>
      <c r="AG125" s="29">
        <f t="shared" si="73"/>
        <v>8</v>
      </c>
      <c r="AH125" s="29">
        <f t="shared" si="66"/>
        <v>14</v>
      </c>
      <c r="AI125" s="29">
        <f t="shared" si="67"/>
        <v>44</v>
      </c>
      <c r="AJ125" s="29">
        <f t="shared" si="68"/>
        <v>58</v>
      </c>
      <c r="AK125" s="105">
        <f t="shared" si="69"/>
        <v>82</v>
      </c>
      <c r="AT125" s="300">
        <f t="shared" si="75"/>
        <v>1574.550879999987</v>
      </c>
      <c r="AU125" s="29">
        <f t="shared" si="75"/>
        <v>12099.7805999999</v>
      </c>
      <c r="AV125" s="29">
        <f t="shared" si="75"/>
        <v>24780.859199999795</v>
      </c>
      <c r="AW125" s="105">
        <f t="shared" si="75"/>
        <v>46497.288199999624</v>
      </c>
    </row>
    <row r="126" spans="1:49" x14ac:dyDescent="0.25">
      <c r="A126" s="80" t="s">
        <v>77</v>
      </c>
      <c r="B126" s="4" t="s">
        <v>78</v>
      </c>
      <c r="C126" s="4">
        <v>300.93</v>
      </c>
      <c r="D126" s="4">
        <v>301.37</v>
      </c>
      <c r="E126" s="4">
        <v>83700</v>
      </c>
      <c r="F126" s="4">
        <v>104400</v>
      </c>
      <c r="G126" s="30">
        <f t="shared" si="47"/>
        <v>0.43999999999999773</v>
      </c>
      <c r="H126" s="30">
        <f t="shared" si="70"/>
        <v>301.36</v>
      </c>
      <c r="I126" s="30" t="str">
        <f t="shared" si="48"/>
        <v>I-5: 11</v>
      </c>
      <c r="J126" s="30">
        <f t="shared" si="76"/>
        <v>85770</v>
      </c>
      <c r="K126" s="30">
        <f t="shared" si="76"/>
        <v>90945</v>
      </c>
      <c r="L126" s="30">
        <f t="shared" si="76"/>
        <v>96120</v>
      </c>
      <c r="M126" s="30">
        <f t="shared" si="76"/>
        <v>101295</v>
      </c>
      <c r="N126" s="91">
        <f t="shared" si="49"/>
        <v>58323.600000000006</v>
      </c>
      <c r="O126" s="91">
        <f t="shared" si="50"/>
        <v>61842.600000000006</v>
      </c>
      <c r="P126" s="91">
        <f t="shared" si="51"/>
        <v>65361.600000000006</v>
      </c>
      <c r="Q126" s="91">
        <f t="shared" si="52"/>
        <v>68880.600000000006</v>
      </c>
      <c r="R126" s="91">
        <f t="shared" si="53"/>
        <v>1166.4720000000002</v>
      </c>
      <c r="S126" s="91">
        <f t="shared" si="54"/>
        <v>9276.3900000000012</v>
      </c>
      <c r="T126" s="91">
        <f t="shared" si="55"/>
        <v>19608.48</v>
      </c>
      <c r="U126" s="91">
        <f t="shared" si="56"/>
        <v>37884.330000000009</v>
      </c>
      <c r="V126" s="91">
        <f t="shared" si="57"/>
        <v>153.97430399999922</v>
      </c>
      <c r="W126" s="91">
        <f t="shared" si="58"/>
        <v>1102.0351319999945</v>
      </c>
      <c r="X126" s="91">
        <f t="shared" si="59"/>
        <v>1984.3781759999897</v>
      </c>
      <c r="Y126" s="91">
        <f t="shared" si="60"/>
        <v>3333.8210399999834</v>
      </c>
      <c r="Z126" s="91">
        <f t="shared" si="61"/>
        <v>32.077979999999833</v>
      </c>
      <c r="AA126" s="91">
        <f t="shared" si="62"/>
        <v>183.67252199999908</v>
      </c>
      <c r="AB126" s="91">
        <f t="shared" si="63"/>
        <v>275.60807999999861</v>
      </c>
      <c r="AC126" s="91">
        <f t="shared" si="64"/>
        <v>396.88345714285526</v>
      </c>
      <c r="AD126" s="29">
        <f t="shared" si="65"/>
        <v>1</v>
      </c>
      <c r="AE126" s="29">
        <f t="shared" si="71"/>
        <v>2</v>
      </c>
      <c r="AF126" s="29">
        <f t="shared" si="72"/>
        <v>2</v>
      </c>
      <c r="AG126" s="29">
        <f t="shared" si="73"/>
        <v>3</v>
      </c>
      <c r="AH126" s="29">
        <f t="shared" si="66"/>
        <v>14</v>
      </c>
      <c r="AI126" s="29">
        <f t="shared" si="67"/>
        <v>44</v>
      </c>
      <c r="AJ126" s="29">
        <f t="shared" si="68"/>
        <v>58</v>
      </c>
      <c r="AK126" s="105">
        <f t="shared" si="69"/>
        <v>82</v>
      </c>
      <c r="AT126" s="300">
        <f t="shared" si="75"/>
        <v>513.24767999999744</v>
      </c>
      <c r="AU126" s="29">
        <f t="shared" si="75"/>
        <v>4081.6115999999793</v>
      </c>
      <c r="AV126" s="29">
        <f t="shared" si="75"/>
        <v>8627.7311999999547</v>
      </c>
      <c r="AW126" s="105">
        <f t="shared" si="75"/>
        <v>16669.105199999918</v>
      </c>
    </row>
    <row r="127" spans="1:49" x14ac:dyDescent="0.25">
      <c r="A127" s="80" t="s">
        <v>77</v>
      </c>
      <c r="B127" s="4" t="s">
        <v>78</v>
      </c>
      <c r="C127" s="4">
        <v>301.37</v>
      </c>
      <c r="D127" s="4">
        <v>301.7</v>
      </c>
      <c r="E127" s="4">
        <v>64500</v>
      </c>
      <c r="F127" s="4">
        <v>70700</v>
      </c>
      <c r="G127" s="30">
        <f t="shared" si="47"/>
        <v>0.32999999999998408</v>
      </c>
      <c r="H127" s="30">
        <f t="shared" si="70"/>
        <v>301.69</v>
      </c>
      <c r="I127" s="30" t="str">
        <f t="shared" si="48"/>
        <v>I-5: 11</v>
      </c>
      <c r="J127" s="30">
        <f t="shared" ref="J127:M146" si="77">(($F127-$E127)/($F$6-$E$6)*(J$6-$E$6)+$E127)</f>
        <v>65120</v>
      </c>
      <c r="K127" s="30">
        <f t="shared" si="77"/>
        <v>66670</v>
      </c>
      <c r="L127" s="30">
        <f t="shared" si="77"/>
        <v>68220</v>
      </c>
      <c r="M127" s="30">
        <f t="shared" si="77"/>
        <v>69770</v>
      </c>
      <c r="N127" s="91">
        <f t="shared" si="49"/>
        <v>44281.600000000006</v>
      </c>
      <c r="O127" s="91">
        <f t="shared" si="50"/>
        <v>45335.600000000006</v>
      </c>
      <c r="P127" s="91">
        <f t="shared" si="51"/>
        <v>46389.600000000006</v>
      </c>
      <c r="Q127" s="91">
        <f t="shared" si="52"/>
        <v>47443.600000000006</v>
      </c>
      <c r="R127" s="91">
        <f t="shared" si="53"/>
        <v>885.63200000000018</v>
      </c>
      <c r="S127" s="91">
        <f t="shared" si="54"/>
        <v>6800.3400000000011</v>
      </c>
      <c r="T127" s="91">
        <f t="shared" si="55"/>
        <v>13916.880000000001</v>
      </c>
      <c r="U127" s="91">
        <f t="shared" si="56"/>
        <v>26093.980000000007</v>
      </c>
      <c r="V127" s="91">
        <f t="shared" si="57"/>
        <v>87.677567999995787</v>
      </c>
      <c r="W127" s="91">
        <f t="shared" si="58"/>
        <v>605.91029399997092</v>
      </c>
      <c r="X127" s="91">
        <f t="shared" si="59"/>
        <v>1056.2911919999492</v>
      </c>
      <c r="Y127" s="91">
        <f t="shared" si="60"/>
        <v>1722.2026799999176</v>
      </c>
      <c r="Z127" s="91">
        <f t="shared" si="61"/>
        <v>18.266159999999118</v>
      </c>
      <c r="AA127" s="91">
        <f t="shared" si="62"/>
        <v>100.98504899999516</v>
      </c>
      <c r="AB127" s="91">
        <f t="shared" si="63"/>
        <v>146.70710999999295</v>
      </c>
      <c r="AC127" s="91">
        <f t="shared" si="64"/>
        <v>205.0241285714188</v>
      </c>
      <c r="AD127" s="29">
        <f t="shared" si="65"/>
        <v>0</v>
      </c>
      <c r="AE127" s="29">
        <f t="shared" si="71"/>
        <v>1</v>
      </c>
      <c r="AF127" s="29">
        <f t="shared" si="72"/>
        <v>1</v>
      </c>
      <c r="AG127" s="29">
        <f t="shared" si="73"/>
        <v>2</v>
      </c>
      <c r="AH127" s="29">
        <f t="shared" si="66"/>
        <v>14</v>
      </c>
      <c r="AI127" s="29">
        <f t="shared" si="67"/>
        <v>44</v>
      </c>
      <c r="AJ127" s="29">
        <f t="shared" si="68"/>
        <v>58</v>
      </c>
      <c r="AK127" s="105">
        <f t="shared" si="69"/>
        <v>82</v>
      </c>
      <c r="AT127" s="300">
        <f t="shared" si="75"/>
        <v>292.25855999998595</v>
      </c>
      <c r="AU127" s="29">
        <f t="shared" si="75"/>
        <v>2244.1121999998923</v>
      </c>
      <c r="AV127" s="29">
        <f t="shared" si="75"/>
        <v>4592.5703999997786</v>
      </c>
      <c r="AW127" s="105">
        <f t="shared" si="75"/>
        <v>8611.0133999995869</v>
      </c>
    </row>
    <row r="128" spans="1:49" x14ac:dyDescent="0.25">
      <c r="A128" s="80" t="s">
        <v>77</v>
      </c>
      <c r="B128" s="4" t="s">
        <v>78</v>
      </c>
      <c r="C128" s="4">
        <v>301.7</v>
      </c>
      <c r="D128" s="4">
        <v>301.92</v>
      </c>
      <c r="E128" s="4">
        <v>79200</v>
      </c>
      <c r="F128" s="4">
        <v>95300</v>
      </c>
      <c r="G128" s="30">
        <f t="shared" si="47"/>
        <v>0.22000000000002728</v>
      </c>
      <c r="H128" s="30">
        <f t="shared" si="70"/>
        <v>301.91000000000003</v>
      </c>
      <c r="I128" s="30" t="str">
        <f t="shared" si="48"/>
        <v>I-5: 11</v>
      </c>
      <c r="J128" s="30">
        <f t="shared" si="77"/>
        <v>80810</v>
      </c>
      <c r="K128" s="30">
        <f t="shared" si="77"/>
        <v>84835</v>
      </c>
      <c r="L128" s="30">
        <f t="shared" si="77"/>
        <v>88860</v>
      </c>
      <c r="M128" s="30">
        <f t="shared" si="77"/>
        <v>92885</v>
      </c>
      <c r="N128" s="91">
        <f t="shared" si="49"/>
        <v>54950.8</v>
      </c>
      <c r="O128" s="91">
        <f t="shared" si="50"/>
        <v>57687.8</v>
      </c>
      <c r="P128" s="91">
        <f t="shared" si="51"/>
        <v>60424.800000000003</v>
      </c>
      <c r="Q128" s="91">
        <f t="shared" si="52"/>
        <v>63161.8</v>
      </c>
      <c r="R128" s="91">
        <f t="shared" si="53"/>
        <v>1099.0160000000001</v>
      </c>
      <c r="S128" s="91">
        <f t="shared" si="54"/>
        <v>8653.17</v>
      </c>
      <c r="T128" s="91">
        <f t="shared" si="55"/>
        <v>18127.439999999999</v>
      </c>
      <c r="U128" s="91">
        <f t="shared" si="56"/>
        <v>34738.990000000005</v>
      </c>
      <c r="V128" s="91">
        <f t="shared" si="57"/>
        <v>72.535056000009007</v>
      </c>
      <c r="W128" s="91">
        <f t="shared" si="58"/>
        <v>513.99829800006376</v>
      </c>
      <c r="X128" s="91">
        <f t="shared" si="59"/>
        <v>917.24846400011381</v>
      </c>
      <c r="Y128" s="91">
        <f t="shared" si="60"/>
        <v>1528.5155600001899</v>
      </c>
      <c r="Z128" s="91">
        <f t="shared" si="61"/>
        <v>15.111470000001875</v>
      </c>
      <c r="AA128" s="91">
        <f t="shared" si="62"/>
        <v>85.666383000010626</v>
      </c>
      <c r="AB128" s="91">
        <f t="shared" si="63"/>
        <v>127.39562000001582</v>
      </c>
      <c r="AC128" s="91">
        <f t="shared" si="64"/>
        <v>181.96613809526073</v>
      </c>
      <c r="AD128" s="29">
        <f t="shared" si="65"/>
        <v>0</v>
      </c>
      <c r="AE128" s="29">
        <f t="shared" si="71"/>
        <v>1</v>
      </c>
      <c r="AF128" s="29">
        <f t="shared" si="72"/>
        <v>1</v>
      </c>
      <c r="AG128" s="29">
        <f t="shared" si="73"/>
        <v>2</v>
      </c>
      <c r="AH128" s="29">
        <f t="shared" si="66"/>
        <v>14</v>
      </c>
      <c r="AI128" s="29">
        <f t="shared" si="67"/>
        <v>44</v>
      </c>
      <c r="AJ128" s="29">
        <f t="shared" si="68"/>
        <v>58</v>
      </c>
      <c r="AK128" s="105">
        <f t="shared" si="69"/>
        <v>82</v>
      </c>
      <c r="AT128" s="300">
        <f t="shared" si="75"/>
        <v>241.78352000002999</v>
      </c>
      <c r="AU128" s="29">
        <f t="shared" si="75"/>
        <v>1903.697400000236</v>
      </c>
      <c r="AV128" s="29">
        <f t="shared" si="75"/>
        <v>3988.0368000004942</v>
      </c>
      <c r="AW128" s="105">
        <f t="shared" si="75"/>
        <v>7642.5778000009486</v>
      </c>
    </row>
    <row r="129" spans="1:49" x14ac:dyDescent="0.25">
      <c r="A129" s="80" t="s">
        <v>77</v>
      </c>
      <c r="B129" s="4" t="s">
        <v>78</v>
      </c>
      <c r="C129" s="4">
        <v>301.92</v>
      </c>
      <c r="D129" s="4">
        <v>302.68</v>
      </c>
      <c r="E129" s="4">
        <v>118400</v>
      </c>
      <c r="F129" s="4">
        <v>121900</v>
      </c>
      <c r="G129" s="30">
        <f t="shared" si="47"/>
        <v>0.75999999999999091</v>
      </c>
      <c r="H129" s="30">
        <f t="shared" si="70"/>
        <v>302.67</v>
      </c>
      <c r="I129" s="30" t="str">
        <f t="shared" si="48"/>
        <v>I-5: 11</v>
      </c>
      <c r="J129" s="30">
        <f t="shared" si="77"/>
        <v>118750</v>
      </c>
      <c r="K129" s="30">
        <f t="shared" si="77"/>
        <v>119625</v>
      </c>
      <c r="L129" s="30">
        <f t="shared" si="77"/>
        <v>120500</v>
      </c>
      <c r="M129" s="30">
        <f t="shared" si="77"/>
        <v>121375</v>
      </c>
      <c r="N129" s="91">
        <f t="shared" si="49"/>
        <v>80750</v>
      </c>
      <c r="O129" s="91">
        <f t="shared" si="50"/>
        <v>81345</v>
      </c>
      <c r="P129" s="91">
        <f t="shared" si="51"/>
        <v>81940</v>
      </c>
      <c r="Q129" s="91">
        <f t="shared" si="52"/>
        <v>82535</v>
      </c>
      <c r="R129" s="91">
        <f t="shared" si="53"/>
        <v>1615</v>
      </c>
      <c r="S129" s="91">
        <f t="shared" si="54"/>
        <v>12201.75</v>
      </c>
      <c r="T129" s="91">
        <f t="shared" si="55"/>
        <v>24582</v>
      </c>
      <c r="U129" s="91">
        <f t="shared" si="56"/>
        <v>45394.250000000007</v>
      </c>
      <c r="V129" s="91">
        <f t="shared" si="57"/>
        <v>368.21999999999559</v>
      </c>
      <c r="W129" s="91">
        <f t="shared" si="58"/>
        <v>2503.7990999999702</v>
      </c>
      <c r="X129" s="91">
        <f t="shared" si="59"/>
        <v>4296.9335999999494</v>
      </c>
      <c r="Y129" s="91">
        <f t="shared" si="60"/>
        <v>6899.9259999999194</v>
      </c>
      <c r="Z129" s="91">
        <f t="shared" si="61"/>
        <v>76.712499999999068</v>
      </c>
      <c r="AA129" s="91">
        <f t="shared" si="62"/>
        <v>417.29984999999505</v>
      </c>
      <c r="AB129" s="91">
        <f t="shared" si="63"/>
        <v>596.7963333333264</v>
      </c>
      <c r="AC129" s="91">
        <f t="shared" si="64"/>
        <v>821.41976190475248</v>
      </c>
      <c r="AD129" s="29">
        <f t="shared" si="65"/>
        <v>1</v>
      </c>
      <c r="AE129" s="29">
        <f t="shared" si="71"/>
        <v>3</v>
      </c>
      <c r="AF129" s="29">
        <f t="shared" si="72"/>
        <v>4</v>
      </c>
      <c r="AG129" s="29">
        <f t="shared" si="73"/>
        <v>6</v>
      </c>
      <c r="AH129" s="29">
        <f t="shared" si="66"/>
        <v>14</v>
      </c>
      <c r="AI129" s="29">
        <f t="shared" si="67"/>
        <v>44</v>
      </c>
      <c r="AJ129" s="29">
        <f t="shared" si="68"/>
        <v>58</v>
      </c>
      <c r="AK129" s="105">
        <f t="shared" si="69"/>
        <v>82</v>
      </c>
      <c r="AT129" s="300">
        <f t="shared" si="75"/>
        <v>1227.3999999999853</v>
      </c>
      <c r="AU129" s="29">
        <f t="shared" si="75"/>
        <v>9273.329999999889</v>
      </c>
      <c r="AV129" s="29">
        <f t="shared" si="75"/>
        <v>18682.319999999778</v>
      </c>
      <c r="AW129" s="105">
        <f t="shared" si="75"/>
        <v>34499.62999999959</v>
      </c>
    </row>
    <row r="130" spans="1:49" x14ac:dyDescent="0.25">
      <c r="A130" s="80" t="s">
        <v>77</v>
      </c>
      <c r="B130" s="4" t="s">
        <v>78</v>
      </c>
      <c r="C130" s="4">
        <v>302.68</v>
      </c>
      <c r="D130" s="4">
        <v>303.47000000000003</v>
      </c>
      <c r="E130" s="4">
        <v>119500</v>
      </c>
      <c r="F130" s="4">
        <v>142000</v>
      </c>
      <c r="G130" s="30">
        <f t="shared" si="47"/>
        <v>0.79000000000002046</v>
      </c>
      <c r="H130" s="30">
        <f t="shared" si="70"/>
        <v>303.46000000000004</v>
      </c>
      <c r="I130" s="30" t="str">
        <f t="shared" si="48"/>
        <v>I-5: 11</v>
      </c>
      <c r="J130" s="30">
        <f t="shared" si="77"/>
        <v>121750</v>
      </c>
      <c r="K130" s="30">
        <f t="shared" si="77"/>
        <v>127375</v>
      </c>
      <c r="L130" s="30">
        <f t="shared" si="77"/>
        <v>133000</v>
      </c>
      <c r="M130" s="30">
        <f t="shared" si="77"/>
        <v>138625</v>
      </c>
      <c r="N130" s="91">
        <f t="shared" si="49"/>
        <v>82790</v>
      </c>
      <c r="O130" s="91">
        <f t="shared" si="50"/>
        <v>86615</v>
      </c>
      <c r="P130" s="91">
        <f t="shared" si="51"/>
        <v>90440</v>
      </c>
      <c r="Q130" s="91">
        <f t="shared" si="52"/>
        <v>94265</v>
      </c>
      <c r="R130" s="91">
        <f t="shared" si="53"/>
        <v>1655.8</v>
      </c>
      <c r="S130" s="91">
        <f t="shared" si="54"/>
        <v>12992.25</v>
      </c>
      <c r="T130" s="91">
        <f t="shared" si="55"/>
        <v>27132</v>
      </c>
      <c r="U130" s="91">
        <f t="shared" si="56"/>
        <v>51845.750000000007</v>
      </c>
      <c r="V130" s="91">
        <f t="shared" si="57"/>
        <v>392.42460000001012</v>
      </c>
      <c r="W130" s="91">
        <f t="shared" si="58"/>
        <v>2771.2469250000718</v>
      </c>
      <c r="X130" s="91">
        <f t="shared" si="59"/>
        <v>4929.8844000001282</v>
      </c>
      <c r="Y130" s="91">
        <f t="shared" si="60"/>
        <v>8191.6285000002135</v>
      </c>
      <c r="Z130" s="91">
        <f t="shared" si="61"/>
        <v>81.755125000002096</v>
      </c>
      <c r="AA130" s="91">
        <f t="shared" si="62"/>
        <v>461.87448750001198</v>
      </c>
      <c r="AB130" s="91">
        <f t="shared" si="63"/>
        <v>684.70616666668457</v>
      </c>
      <c r="AC130" s="91">
        <f t="shared" si="64"/>
        <v>975.19386904764463</v>
      </c>
      <c r="AD130" s="29">
        <f t="shared" si="65"/>
        <v>1</v>
      </c>
      <c r="AE130" s="29">
        <f t="shared" si="71"/>
        <v>4</v>
      </c>
      <c r="AF130" s="29">
        <f t="shared" si="72"/>
        <v>5</v>
      </c>
      <c r="AG130" s="29">
        <f t="shared" si="73"/>
        <v>7</v>
      </c>
      <c r="AH130" s="29">
        <f t="shared" si="66"/>
        <v>14</v>
      </c>
      <c r="AI130" s="29">
        <f t="shared" si="67"/>
        <v>44</v>
      </c>
      <c r="AJ130" s="29">
        <f t="shared" si="68"/>
        <v>58</v>
      </c>
      <c r="AK130" s="105">
        <f t="shared" si="69"/>
        <v>82</v>
      </c>
      <c r="AT130" s="300">
        <f t="shared" si="75"/>
        <v>1308.0820000000338</v>
      </c>
      <c r="AU130" s="29">
        <f t="shared" si="75"/>
        <v>10263.877500000266</v>
      </c>
      <c r="AV130" s="29">
        <f t="shared" si="75"/>
        <v>21434.280000000555</v>
      </c>
      <c r="AW130" s="105">
        <f t="shared" si="75"/>
        <v>40958.142500001064</v>
      </c>
    </row>
    <row r="131" spans="1:49" x14ac:dyDescent="0.25">
      <c r="A131" s="80" t="s">
        <v>77</v>
      </c>
      <c r="B131" s="4" t="s">
        <v>78</v>
      </c>
      <c r="C131" s="4">
        <v>303.47000000000003</v>
      </c>
      <c r="D131" s="4">
        <v>303.88</v>
      </c>
      <c r="E131" s="4">
        <v>148100</v>
      </c>
      <c r="F131" s="4">
        <v>171700</v>
      </c>
      <c r="G131" s="30">
        <f t="shared" si="47"/>
        <v>0.40999999999996817</v>
      </c>
      <c r="H131" s="30">
        <f t="shared" si="70"/>
        <v>303.87</v>
      </c>
      <c r="I131" s="30" t="str">
        <f t="shared" si="48"/>
        <v>I-5: 11</v>
      </c>
      <c r="J131" s="30">
        <f t="shared" si="77"/>
        <v>150460</v>
      </c>
      <c r="K131" s="30">
        <f t="shared" si="77"/>
        <v>156360</v>
      </c>
      <c r="L131" s="30">
        <f t="shared" si="77"/>
        <v>162260</v>
      </c>
      <c r="M131" s="30">
        <f t="shared" si="77"/>
        <v>168160</v>
      </c>
      <c r="N131" s="91">
        <f t="shared" si="49"/>
        <v>102312.8</v>
      </c>
      <c r="O131" s="91">
        <f t="shared" si="50"/>
        <v>106324.8</v>
      </c>
      <c r="P131" s="91">
        <f t="shared" si="51"/>
        <v>110336.8</v>
      </c>
      <c r="Q131" s="91">
        <f t="shared" si="52"/>
        <v>114348.8</v>
      </c>
      <c r="R131" s="91">
        <f t="shared" si="53"/>
        <v>2046.2560000000001</v>
      </c>
      <c r="S131" s="91">
        <f t="shared" si="54"/>
        <v>15948.72</v>
      </c>
      <c r="T131" s="91">
        <f t="shared" si="55"/>
        <v>33101.040000000001</v>
      </c>
      <c r="U131" s="91">
        <f t="shared" si="56"/>
        <v>62891.840000000004</v>
      </c>
      <c r="V131" s="91">
        <f t="shared" si="57"/>
        <v>251.68948799998046</v>
      </c>
      <c r="W131" s="91">
        <f t="shared" si="58"/>
        <v>1765.5233039998632</v>
      </c>
      <c r="X131" s="91">
        <f t="shared" si="59"/>
        <v>3121.4280719997582</v>
      </c>
      <c r="Y131" s="91">
        <f t="shared" si="60"/>
        <v>5157.1308799996004</v>
      </c>
      <c r="Z131" s="91">
        <f t="shared" si="61"/>
        <v>52.435309999995923</v>
      </c>
      <c r="AA131" s="91">
        <f t="shared" si="62"/>
        <v>294.25388399997718</v>
      </c>
      <c r="AB131" s="91">
        <f t="shared" si="63"/>
        <v>433.53167666663313</v>
      </c>
      <c r="AC131" s="91">
        <f t="shared" si="64"/>
        <v>613.94415238090494</v>
      </c>
      <c r="AD131" s="29">
        <f t="shared" si="65"/>
        <v>1</v>
      </c>
      <c r="AE131" s="29">
        <f t="shared" si="71"/>
        <v>2</v>
      </c>
      <c r="AF131" s="29">
        <f t="shared" si="72"/>
        <v>3</v>
      </c>
      <c r="AG131" s="29">
        <f t="shared" si="73"/>
        <v>5</v>
      </c>
      <c r="AH131" s="29">
        <f t="shared" si="66"/>
        <v>14</v>
      </c>
      <c r="AI131" s="29">
        <f t="shared" si="67"/>
        <v>44</v>
      </c>
      <c r="AJ131" s="29">
        <f t="shared" si="68"/>
        <v>58</v>
      </c>
      <c r="AK131" s="105">
        <f t="shared" si="69"/>
        <v>82</v>
      </c>
      <c r="AT131" s="300">
        <f t="shared" si="75"/>
        <v>838.96495999993488</v>
      </c>
      <c r="AU131" s="29">
        <f t="shared" si="75"/>
        <v>6538.9751999994924</v>
      </c>
      <c r="AV131" s="29">
        <f t="shared" si="75"/>
        <v>13571.426399998947</v>
      </c>
      <c r="AW131" s="105">
        <f t="shared" si="75"/>
        <v>25785.654399997999</v>
      </c>
    </row>
    <row r="132" spans="1:49" x14ac:dyDescent="0.25">
      <c r="A132" s="80" t="s">
        <v>77</v>
      </c>
      <c r="B132" s="4" t="s">
        <v>78</v>
      </c>
      <c r="C132" s="4">
        <v>303.88</v>
      </c>
      <c r="D132" s="4">
        <v>304.43</v>
      </c>
      <c r="E132" s="4">
        <v>125800</v>
      </c>
      <c r="F132" s="4">
        <v>140100</v>
      </c>
      <c r="G132" s="30">
        <f t="shared" si="47"/>
        <v>0.55000000000001137</v>
      </c>
      <c r="H132" s="30">
        <f t="shared" si="70"/>
        <v>304.42</v>
      </c>
      <c r="I132" s="30" t="str">
        <f t="shared" si="48"/>
        <v>I-5: 11</v>
      </c>
      <c r="J132" s="30">
        <f t="shared" si="77"/>
        <v>127230</v>
      </c>
      <c r="K132" s="30">
        <f t="shared" si="77"/>
        <v>130805</v>
      </c>
      <c r="L132" s="30">
        <f t="shared" si="77"/>
        <v>134380</v>
      </c>
      <c r="M132" s="30">
        <f t="shared" si="77"/>
        <v>137955</v>
      </c>
      <c r="N132" s="91">
        <f t="shared" si="49"/>
        <v>86516.400000000009</v>
      </c>
      <c r="O132" s="91">
        <f t="shared" si="50"/>
        <v>88947.400000000009</v>
      </c>
      <c r="P132" s="91">
        <f t="shared" si="51"/>
        <v>91378.400000000009</v>
      </c>
      <c r="Q132" s="91">
        <f t="shared" si="52"/>
        <v>93809.400000000009</v>
      </c>
      <c r="R132" s="91">
        <f t="shared" si="53"/>
        <v>1730.3280000000002</v>
      </c>
      <c r="S132" s="91">
        <f t="shared" si="54"/>
        <v>13342.11</v>
      </c>
      <c r="T132" s="91">
        <f t="shared" si="55"/>
        <v>27413.52</v>
      </c>
      <c r="U132" s="91">
        <f t="shared" si="56"/>
        <v>51595.170000000006</v>
      </c>
      <c r="V132" s="91">
        <f t="shared" si="57"/>
        <v>285.50412000000597</v>
      </c>
      <c r="W132" s="91">
        <f t="shared" si="58"/>
        <v>1981.303335000041</v>
      </c>
      <c r="X132" s="91">
        <f t="shared" si="59"/>
        <v>3467.810280000072</v>
      </c>
      <c r="Y132" s="91">
        <f t="shared" si="60"/>
        <v>5675.4687000001177</v>
      </c>
      <c r="Z132" s="91">
        <f t="shared" si="61"/>
        <v>59.480025000001234</v>
      </c>
      <c r="AA132" s="91">
        <f t="shared" si="62"/>
        <v>330.21722250000681</v>
      </c>
      <c r="AB132" s="91">
        <f t="shared" si="63"/>
        <v>481.64031666667671</v>
      </c>
      <c r="AC132" s="91">
        <f t="shared" si="64"/>
        <v>675.65103571429984</v>
      </c>
      <c r="AD132" s="29">
        <f t="shared" si="65"/>
        <v>1</v>
      </c>
      <c r="AE132" s="29">
        <f t="shared" si="71"/>
        <v>3</v>
      </c>
      <c r="AF132" s="29">
        <f t="shared" si="72"/>
        <v>4</v>
      </c>
      <c r="AG132" s="29">
        <f t="shared" si="73"/>
        <v>5</v>
      </c>
      <c r="AH132" s="29">
        <f t="shared" si="66"/>
        <v>14</v>
      </c>
      <c r="AI132" s="29">
        <f t="shared" si="67"/>
        <v>44</v>
      </c>
      <c r="AJ132" s="29">
        <f t="shared" si="68"/>
        <v>58</v>
      </c>
      <c r="AK132" s="105">
        <f t="shared" si="69"/>
        <v>82</v>
      </c>
      <c r="AT132" s="300">
        <f t="shared" si="75"/>
        <v>951.68040000001974</v>
      </c>
      <c r="AU132" s="29">
        <f t="shared" si="75"/>
        <v>7338.1605000001518</v>
      </c>
      <c r="AV132" s="29">
        <f t="shared" si="75"/>
        <v>15077.436000000313</v>
      </c>
      <c r="AW132" s="105">
        <f t="shared" si="75"/>
        <v>28377.343500000588</v>
      </c>
    </row>
    <row r="133" spans="1:49" x14ac:dyDescent="0.25">
      <c r="A133" s="80" t="s">
        <v>77</v>
      </c>
      <c r="B133" s="4" t="s">
        <v>78</v>
      </c>
      <c r="C133" s="4">
        <v>304.43</v>
      </c>
      <c r="D133" s="4">
        <v>304.93</v>
      </c>
      <c r="E133" s="4">
        <v>134700</v>
      </c>
      <c r="F133" s="4">
        <v>148700</v>
      </c>
      <c r="G133" s="30">
        <f t="shared" si="47"/>
        <v>0.5</v>
      </c>
      <c r="H133" s="30">
        <f t="shared" si="70"/>
        <v>304.92</v>
      </c>
      <c r="I133" s="30" t="str">
        <f t="shared" si="48"/>
        <v>I-5: 11</v>
      </c>
      <c r="J133" s="30">
        <f t="shared" si="77"/>
        <v>136100</v>
      </c>
      <c r="K133" s="30">
        <f t="shared" si="77"/>
        <v>139600</v>
      </c>
      <c r="L133" s="30">
        <f t="shared" si="77"/>
        <v>143100</v>
      </c>
      <c r="M133" s="30">
        <f t="shared" si="77"/>
        <v>146600</v>
      </c>
      <c r="N133" s="91">
        <f t="shared" si="49"/>
        <v>92548</v>
      </c>
      <c r="O133" s="91">
        <f t="shared" si="50"/>
        <v>94928</v>
      </c>
      <c r="P133" s="91">
        <f t="shared" si="51"/>
        <v>97308</v>
      </c>
      <c r="Q133" s="91">
        <f t="shared" si="52"/>
        <v>99688</v>
      </c>
      <c r="R133" s="91">
        <f t="shared" si="53"/>
        <v>1850.96</v>
      </c>
      <c r="S133" s="91">
        <f t="shared" si="54"/>
        <v>14239.199999999999</v>
      </c>
      <c r="T133" s="91">
        <f t="shared" si="55"/>
        <v>29192.399999999998</v>
      </c>
      <c r="U133" s="91">
        <f t="shared" si="56"/>
        <v>54828.4</v>
      </c>
      <c r="V133" s="91">
        <f t="shared" si="57"/>
        <v>277.64400000000001</v>
      </c>
      <c r="W133" s="91">
        <f t="shared" si="58"/>
        <v>1922.2919999999999</v>
      </c>
      <c r="X133" s="91">
        <f t="shared" si="59"/>
        <v>3357.1259999999997</v>
      </c>
      <c r="Y133" s="91">
        <f t="shared" si="60"/>
        <v>5482.84</v>
      </c>
      <c r="Z133" s="91">
        <f t="shared" si="61"/>
        <v>57.842499999999994</v>
      </c>
      <c r="AA133" s="91">
        <f t="shared" si="62"/>
        <v>320.38200000000001</v>
      </c>
      <c r="AB133" s="91">
        <f t="shared" si="63"/>
        <v>466.26749999999998</v>
      </c>
      <c r="AC133" s="91">
        <f t="shared" si="64"/>
        <v>652.71904761904773</v>
      </c>
      <c r="AD133" s="29">
        <f t="shared" si="65"/>
        <v>1</v>
      </c>
      <c r="AE133" s="29">
        <f t="shared" si="71"/>
        <v>3</v>
      </c>
      <c r="AF133" s="29">
        <f t="shared" si="72"/>
        <v>4</v>
      </c>
      <c r="AG133" s="29">
        <f t="shared" si="73"/>
        <v>5</v>
      </c>
      <c r="AH133" s="29">
        <f t="shared" si="66"/>
        <v>14</v>
      </c>
      <c r="AI133" s="29">
        <f t="shared" si="67"/>
        <v>44</v>
      </c>
      <c r="AJ133" s="29">
        <f t="shared" si="68"/>
        <v>58</v>
      </c>
      <c r="AK133" s="105">
        <f t="shared" si="69"/>
        <v>82</v>
      </c>
      <c r="AT133" s="300">
        <f t="shared" si="75"/>
        <v>925.48</v>
      </c>
      <c r="AU133" s="29">
        <f t="shared" si="75"/>
        <v>7119.5999999999995</v>
      </c>
      <c r="AV133" s="29">
        <f t="shared" si="75"/>
        <v>14596.199999999999</v>
      </c>
      <c r="AW133" s="105">
        <f t="shared" si="75"/>
        <v>27414.2</v>
      </c>
    </row>
    <row r="134" spans="1:49" x14ac:dyDescent="0.25">
      <c r="A134" s="80" t="s">
        <v>77</v>
      </c>
      <c r="B134" s="4" t="s">
        <v>78</v>
      </c>
      <c r="C134" s="4">
        <v>304.93</v>
      </c>
      <c r="D134" s="4">
        <v>305.44</v>
      </c>
      <c r="E134" s="4">
        <v>130900</v>
      </c>
      <c r="F134" s="4">
        <v>150000</v>
      </c>
      <c r="G134" s="30">
        <f t="shared" si="47"/>
        <v>0.50999999999999091</v>
      </c>
      <c r="H134" s="30">
        <f t="shared" si="70"/>
        <v>305.43</v>
      </c>
      <c r="I134" s="30" t="str">
        <f t="shared" si="48"/>
        <v>I-5: 11</v>
      </c>
      <c r="J134" s="30">
        <f t="shared" si="77"/>
        <v>132810</v>
      </c>
      <c r="K134" s="30">
        <f t="shared" si="77"/>
        <v>137585</v>
      </c>
      <c r="L134" s="30">
        <f t="shared" si="77"/>
        <v>142360</v>
      </c>
      <c r="M134" s="30">
        <f t="shared" si="77"/>
        <v>147135</v>
      </c>
      <c r="N134" s="91">
        <f t="shared" si="49"/>
        <v>90310.8</v>
      </c>
      <c r="O134" s="91">
        <f t="shared" si="50"/>
        <v>93557.8</v>
      </c>
      <c r="P134" s="91">
        <f t="shared" si="51"/>
        <v>96804.800000000003</v>
      </c>
      <c r="Q134" s="91">
        <f t="shared" si="52"/>
        <v>100051.8</v>
      </c>
      <c r="R134" s="91">
        <f t="shared" si="53"/>
        <v>1806.2160000000001</v>
      </c>
      <c r="S134" s="91">
        <f t="shared" si="54"/>
        <v>14033.67</v>
      </c>
      <c r="T134" s="91">
        <f t="shared" si="55"/>
        <v>29041.439999999999</v>
      </c>
      <c r="U134" s="91">
        <f t="shared" si="56"/>
        <v>55028.490000000005</v>
      </c>
      <c r="V134" s="91">
        <f t="shared" si="57"/>
        <v>276.3510479999951</v>
      </c>
      <c r="W134" s="91">
        <f t="shared" si="58"/>
        <v>1932.4363589999657</v>
      </c>
      <c r="X134" s="91">
        <f t="shared" si="59"/>
        <v>3406.5609119999394</v>
      </c>
      <c r="Y134" s="91">
        <f t="shared" si="60"/>
        <v>5612.9059799999013</v>
      </c>
      <c r="Z134" s="91">
        <f t="shared" si="61"/>
        <v>57.57313499999897</v>
      </c>
      <c r="AA134" s="91">
        <f t="shared" si="62"/>
        <v>322.0727264999943</v>
      </c>
      <c r="AB134" s="91">
        <f t="shared" si="63"/>
        <v>473.13345999999166</v>
      </c>
      <c r="AC134" s="91">
        <f t="shared" si="64"/>
        <v>668.2030928571312</v>
      </c>
      <c r="AD134" s="29">
        <f t="shared" si="65"/>
        <v>1</v>
      </c>
      <c r="AE134" s="29">
        <f t="shared" si="71"/>
        <v>3</v>
      </c>
      <c r="AF134" s="29">
        <f t="shared" si="72"/>
        <v>4</v>
      </c>
      <c r="AG134" s="29">
        <f t="shared" si="73"/>
        <v>5</v>
      </c>
      <c r="AH134" s="29">
        <f t="shared" si="66"/>
        <v>14</v>
      </c>
      <c r="AI134" s="29">
        <f t="shared" si="67"/>
        <v>44</v>
      </c>
      <c r="AJ134" s="29">
        <f t="shared" si="68"/>
        <v>58</v>
      </c>
      <c r="AK134" s="105">
        <f t="shared" si="69"/>
        <v>82</v>
      </c>
      <c r="AT134" s="300">
        <f t="shared" si="75"/>
        <v>921.17015999998364</v>
      </c>
      <c r="AU134" s="29">
        <f t="shared" si="75"/>
        <v>7157.1716999998725</v>
      </c>
      <c r="AV134" s="29">
        <f t="shared" si="75"/>
        <v>14811.134399999735</v>
      </c>
      <c r="AW134" s="105">
        <f t="shared" si="75"/>
        <v>28064.529899999503</v>
      </c>
    </row>
    <row r="135" spans="1:49" x14ac:dyDescent="0.25">
      <c r="A135" s="80" t="s">
        <v>77</v>
      </c>
      <c r="B135" s="4" t="s">
        <v>78</v>
      </c>
      <c r="C135" s="4">
        <v>305.44</v>
      </c>
      <c r="D135" s="4">
        <v>305.98</v>
      </c>
      <c r="E135" s="4">
        <v>114900</v>
      </c>
      <c r="F135" s="4">
        <v>135300</v>
      </c>
      <c r="G135" s="30">
        <f t="shared" ref="G135:G198" si="78">IF(ABS(D135-C135)&lt;60,ABS(D135-C135),0)</f>
        <v>0.54000000000002046</v>
      </c>
      <c r="H135" s="30">
        <f t="shared" si="70"/>
        <v>305.97000000000003</v>
      </c>
      <c r="I135" s="30" t="str">
        <f t="shared" ref="I135:I198" si="79">A135&amp;": "&amp;ROUNDUP(H135/30,0)</f>
        <v>I-5: 11</v>
      </c>
      <c r="J135" s="30">
        <f t="shared" si="77"/>
        <v>116940</v>
      </c>
      <c r="K135" s="30">
        <f t="shared" si="77"/>
        <v>122040</v>
      </c>
      <c r="L135" s="30">
        <f t="shared" si="77"/>
        <v>127140</v>
      </c>
      <c r="M135" s="30">
        <f t="shared" si="77"/>
        <v>132240</v>
      </c>
      <c r="N135" s="91">
        <f t="shared" ref="N135:N198" si="80">J135*$N$5</f>
        <v>79519.200000000012</v>
      </c>
      <c r="O135" s="91">
        <f t="shared" ref="O135:O198" si="81">K135*$N$5</f>
        <v>82987.200000000012</v>
      </c>
      <c r="P135" s="91">
        <f t="shared" ref="P135:P198" si="82">L135*$N$5</f>
        <v>86455.200000000012</v>
      </c>
      <c r="Q135" s="91">
        <f t="shared" ref="Q135:Q198" si="83">M135*$N$5</f>
        <v>89923.200000000012</v>
      </c>
      <c r="R135" s="91">
        <f t="shared" ref="R135:R198" si="84">N135*R$5</f>
        <v>1590.3840000000002</v>
      </c>
      <c r="S135" s="91">
        <f t="shared" ref="S135:S198" si="85">O135*S$5</f>
        <v>12448.080000000002</v>
      </c>
      <c r="T135" s="91">
        <f t="shared" ref="T135:T198" si="86">P135*T$5</f>
        <v>25936.560000000001</v>
      </c>
      <c r="U135" s="91">
        <f t="shared" ref="U135:U198" si="87">Q135*U$5</f>
        <v>49457.760000000009</v>
      </c>
      <c r="V135" s="91">
        <f t="shared" ref="V135:V198" si="88">R135*V$5*$G135</f>
        <v>257.64220800000982</v>
      </c>
      <c r="W135" s="91">
        <f t="shared" ref="W135:W198" si="89">S135*W$5*$G135</f>
        <v>1814.930064000069</v>
      </c>
      <c r="X135" s="91">
        <f t="shared" ref="X135:X198" si="90">T135*X$5*$G135</f>
        <v>3221.320752000122</v>
      </c>
      <c r="Y135" s="91">
        <f t="shared" ref="Y135:Y198" si="91">U135*Y$5*$G135</f>
        <v>5341.4380800002045</v>
      </c>
      <c r="Z135" s="91">
        <f t="shared" ref="Z135:Z198" si="92">V135/(Z$5*24)</f>
        <v>53.67546000000204</v>
      </c>
      <c r="AA135" s="91">
        <f t="shared" ref="AA135:AA198" si="93">W135/(AA$5*24)</f>
        <v>302.48834400001152</v>
      </c>
      <c r="AB135" s="91">
        <f t="shared" ref="AB135:AB198" si="94">X135/(AB$5*24)</f>
        <v>447.40566000001701</v>
      </c>
      <c r="AC135" s="91">
        <f t="shared" ref="AC135:AC198" si="95">Y135/(AC$5*24)</f>
        <v>635.88548571431022</v>
      </c>
      <c r="AD135" s="29">
        <f t="shared" ref="AD135:AD198" si="96">IF(Z135&gt;30,ROUNDUP(Z135/AD$5,0),0)</f>
        <v>1</v>
      </c>
      <c r="AE135" s="29">
        <f t="shared" si="71"/>
        <v>3</v>
      </c>
      <c r="AF135" s="29">
        <f t="shared" si="72"/>
        <v>3</v>
      </c>
      <c r="AG135" s="29">
        <f t="shared" si="73"/>
        <v>5</v>
      </c>
      <c r="AH135" s="29">
        <f t="shared" ref="AH135:AH198" si="97">SUMIF($I$7:$I$1118,$I135,AD$7:AD$1118)</f>
        <v>14</v>
      </c>
      <c r="AI135" s="29">
        <f t="shared" ref="AI135:AI198" si="98">SUMIF($I$7:$I$1118,$I135,AE$7:AE$1118)</f>
        <v>44</v>
      </c>
      <c r="AJ135" s="29">
        <f t="shared" ref="AJ135:AJ198" si="99">SUMIF($I$7:$I$1118,$I135,AF$7:AF$1118)</f>
        <v>58</v>
      </c>
      <c r="AK135" s="105">
        <f t="shared" ref="AK135:AK198" si="100">SUMIF($I$7:$I$1118,$I135,AG$7:AG$1118)</f>
        <v>82</v>
      </c>
      <c r="AT135" s="300">
        <f t="shared" si="75"/>
        <v>858.80736000003265</v>
      </c>
      <c r="AU135" s="29">
        <f t="shared" si="75"/>
        <v>6721.9632000002557</v>
      </c>
      <c r="AV135" s="29">
        <f t="shared" si="75"/>
        <v>14005.742400000532</v>
      </c>
      <c r="AW135" s="105">
        <f t="shared" si="75"/>
        <v>26707.190400001018</v>
      </c>
    </row>
    <row r="136" spans="1:49" x14ac:dyDescent="0.25">
      <c r="A136" s="80" t="s">
        <v>77</v>
      </c>
      <c r="B136" s="4" t="s">
        <v>78</v>
      </c>
      <c r="C136" s="4">
        <v>305.98</v>
      </c>
      <c r="D136" s="4">
        <v>306.68</v>
      </c>
      <c r="E136" s="4">
        <v>100800</v>
      </c>
      <c r="F136" s="4">
        <v>125100</v>
      </c>
      <c r="G136" s="30">
        <f t="shared" si="78"/>
        <v>0.69999999999998863</v>
      </c>
      <c r="H136" s="30">
        <f t="shared" ref="H136:H199" si="101">IF(A136=A135,G136+H135,G136)</f>
        <v>306.67</v>
      </c>
      <c r="I136" s="30" t="str">
        <f t="shared" si="79"/>
        <v>I-5: 11</v>
      </c>
      <c r="J136" s="30">
        <f t="shared" si="77"/>
        <v>103230</v>
      </c>
      <c r="K136" s="30">
        <f t="shared" si="77"/>
        <v>109305</v>
      </c>
      <c r="L136" s="30">
        <f t="shared" si="77"/>
        <v>115380</v>
      </c>
      <c r="M136" s="30">
        <f t="shared" si="77"/>
        <v>121455</v>
      </c>
      <c r="N136" s="91">
        <f t="shared" si="80"/>
        <v>70196.400000000009</v>
      </c>
      <c r="O136" s="91">
        <f t="shared" si="81"/>
        <v>74327.400000000009</v>
      </c>
      <c r="P136" s="91">
        <f t="shared" si="82"/>
        <v>78458.400000000009</v>
      </c>
      <c r="Q136" s="91">
        <f t="shared" si="83"/>
        <v>82589.400000000009</v>
      </c>
      <c r="R136" s="91">
        <f t="shared" si="84"/>
        <v>1403.9280000000001</v>
      </c>
      <c r="S136" s="91">
        <f t="shared" si="85"/>
        <v>11149.11</v>
      </c>
      <c r="T136" s="91">
        <f t="shared" si="86"/>
        <v>23537.52</v>
      </c>
      <c r="U136" s="91">
        <f t="shared" si="87"/>
        <v>45424.170000000006</v>
      </c>
      <c r="V136" s="91">
        <f t="shared" si="88"/>
        <v>294.82487999999523</v>
      </c>
      <c r="W136" s="91">
        <f t="shared" si="89"/>
        <v>2107.181789999966</v>
      </c>
      <c r="X136" s="91">
        <f t="shared" si="90"/>
        <v>3789.5407199999386</v>
      </c>
      <c r="Y136" s="91">
        <f t="shared" si="91"/>
        <v>6359.3837999998968</v>
      </c>
      <c r="Z136" s="91">
        <f t="shared" si="92"/>
        <v>61.421849999998997</v>
      </c>
      <c r="AA136" s="91">
        <f t="shared" si="93"/>
        <v>351.19696499999435</v>
      </c>
      <c r="AB136" s="91">
        <f t="shared" si="94"/>
        <v>526.32509999999149</v>
      </c>
      <c r="AC136" s="91">
        <f t="shared" si="95"/>
        <v>757.0694999999879</v>
      </c>
      <c r="AD136" s="29">
        <f t="shared" si="96"/>
        <v>1</v>
      </c>
      <c r="AE136" s="29">
        <f t="shared" ref="AE136:AE199" si="102">MAX(AD136,IF(AA136&gt;30,ROUNDUP(AA136/AE$5,0),0))</f>
        <v>3</v>
      </c>
      <c r="AF136" s="29">
        <f t="shared" ref="AF136:AF199" si="103">MAX(AE136,IF(AB136&gt;30,ROUNDUP(AB136/AF$5,0),0))</f>
        <v>4</v>
      </c>
      <c r="AG136" s="29">
        <f t="shared" ref="AG136:AG199" si="104">MAX(AF136,IF(AC136&gt;30,ROUNDUP(AC136/AG$5,0),0))</f>
        <v>6</v>
      </c>
      <c r="AH136" s="29">
        <f t="shared" si="97"/>
        <v>14</v>
      </c>
      <c r="AI136" s="29">
        <f t="shared" si="98"/>
        <v>44</v>
      </c>
      <c r="AJ136" s="29">
        <f t="shared" si="99"/>
        <v>58</v>
      </c>
      <c r="AK136" s="105">
        <f t="shared" si="100"/>
        <v>82</v>
      </c>
      <c r="AT136" s="300">
        <f t="shared" si="75"/>
        <v>982.74959999998407</v>
      </c>
      <c r="AU136" s="29">
        <f t="shared" si="75"/>
        <v>7804.376999999874</v>
      </c>
      <c r="AV136" s="29">
        <f t="shared" si="75"/>
        <v>16476.263999999734</v>
      </c>
      <c r="AW136" s="105">
        <f t="shared" si="75"/>
        <v>31796.918999999489</v>
      </c>
    </row>
    <row r="137" spans="1:49" x14ac:dyDescent="0.25">
      <c r="A137" s="80" t="s">
        <v>77</v>
      </c>
      <c r="B137" s="4" t="s">
        <v>78</v>
      </c>
      <c r="C137" s="4">
        <v>306.68</v>
      </c>
      <c r="D137" s="4">
        <v>307.45</v>
      </c>
      <c r="E137" s="4">
        <v>99500</v>
      </c>
      <c r="F137" s="4">
        <v>120300</v>
      </c>
      <c r="G137" s="30">
        <f t="shared" si="78"/>
        <v>0.76999999999998181</v>
      </c>
      <c r="H137" s="30">
        <f t="shared" si="101"/>
        <v>307.44</v>
      </c>
      <c r="I137" s="30" t="str">
        <f t="shared" si="79"/>
        <v>I-5: 11</v>
      </c>
      <c r="J137" s="30">
        <f t="shared" si="77"/>
        <v>101580</v>
      </c>
      <c r="K137" s="30">
        <f t="shared" si="77"/>
        <v>106780</v>
      </c>
      <c r="L137" s="30">
        <f t="shared" si="77"/>
        <v>111980</v>
      </c>
      <c r="M137" s="30">
        <f t="shared" si="77"/>
        <v>117180</v>
      </c>
      <c r="N137" s="91">
        <f t="shared" si="80"/>
        <v>69074.400000000009</v>
      </c>
      <c r="O137" s="91">
        <f t="shared" si="81"/>
        <v>72610.400000000009</v>
      </c>
      <c r="P137" s="91">
        <f t="shared" si="82"/>
        <v>76146.400000000009</v>
      </c>
      <c r="Q137" s="91">
        <f t="shared" si="83"/>
        <v>79682.400000000009</v>
      </c>
      <c r="R137" s="91">
        <f t="shared" si="84"/>
        <v>1381.4880000000003</v>
      </c>
      <c r="S137" s="91">
        <f t="shared" si="85"/>
        <v>10891.560000000001</v>
      </c>
      <c r="T137" s="91">
        <f t="shared" si="86"/>
        <v>22843.920000000002</v>
      </c>
      <c r="U137" s="91">
        <f t="shared" si="87"/>
        <v>43825.320000000007</v>
      </c>
      <c r="V137" s="91">
        <f t="shared" si="88"/>
        <v>319.12372799999252</v>
      </c>
      <c r="W137" s="91">
        <f t="shared" si="89"/>
        <v>2264.3553239999469</v>
      </c>
      <c r="X137" s="91">
        <f t="shared" si="90"/>
        <v>4045.6582319999052</v>
      </c>
      <c r="Y137" s="91">
        <f t="shared" si="91"/>
        <v>6749.0992799998421</v>
      </c>
      <c r="Z137" s="91">
        <f t="shared" si="92"/>
        <v>66.484109999998438</v>
      </c>
      <c r="AA137" s="91">
        <f t="shared" si="93"/>
        <v>377.39255399999115</v>
      </c>
      <c r="AB137" s="91">
        <f t="shared" si="94"/>
        <v>561.89697666665359</v>
      </c>
      <c r="AC137" s="91">
        <f t="shared" si="95"/>
        <v>803.46419999998136</v>
      </c>
      <c r="AD137" s="29">
        <f t="shared" si="96"/>
        <v>1</v>
      </c>
      <c r="AE137" s="29">
        <f t="shared" si="102"/>
        <v>3</v>
      </c>
      <c r="AF137" s="29">
        <f t="shared" si="103"/>
        <v>4</v>
      </c>
      <c r="AG137" s="29">
        <f t="shared" si="104"/>
        <v>6</v>
      </c>
      <c r="AH137" s="29">
        <f t="shared" si="97"/>
        <v>14</v>
      </c>
      <c r="AI137" s="29">
        <f t="shared" si="98"/>
        <v>44</v>
      </c>
      <c r="AJ137" s="29">
        <f t="shared" si="99"/>
        <v>58</v>
      </c>
      <c r="AK137" s="105">
        <f t="shared" si="100"/>
        <v>82</v>
      </c>
      <c r="AT137" s="300">
        <f t="shared" si="75"/>
        <v>1063.745759999975</v>
      </c>
      <c r="AU137" s="29">
        <f t="shared" si="75"/>
        <v>8386.5011999998023</v>
      </c>
      <c r="AV137" s="29">
        <f t="shared" si="75"/>
        <v>17589.818399999585</v>
      </c>
      <c r="AW137" s="105">
        <f t="shared" si="75"/>
        <v>33745.496399999211</v>
      </c>
    </row>
    <row r="138" spans="1:49" x14ac:dyDescent="0.25">
      <c r="A138" s="80" t="s">
        <v>77</v>
      </c>
      <c r="B138" s="4" t="s">
        <v>78</v>
      </c>
      <c r="C138" s="4">
        <v>307.45</v>
      </c>
      <c r="D138" s="4">
        <v>307.97000000000003</v>
      </c>
      <c r="E138" s="4">
        <v>135700</v>
      </c>
      <c r="F138" s="4">
        <v>142200</v>
      </c>
      <c r="G138" s="30">
        <f t="shared" si="78"/>
        <v>0.52000000000003865</v>
      </c>
      <c r="H138" s="30">
        <f t="shared" si="101"/>
        <v>307.96000000000004</v>
      </c>
      <c r="I138" s="30" t="str">
        <f t="shared" si="79"/>
        <v>I-5: 11</v>
      </c>
      <c r="J138" s="30">
        <f t="shared" si="77"/>
        <v>136350</v>
      </c>
      <c r="K138" s="30">
        <f t="shared" si="77"/>
        <v>137975</v>
      </c>
      <c r="L138" s="30">
        <f t="shared" si="77"/>
        <v>139600</v>
      </c>
      <c r="M138" s="30">
        <f t="shared" si="77"/>
        <v>141225</v>
      </c>
      <c r="N138" s="91">
        <f t="shared" si="80"/>
        <v>92718</v>
      </c>
      <c r="O138" s="91">
        <f t="shared" si="81"/>
        <v>93823</v>
      </c>
      <c r="P138" s="91">
        <f t="shared" si="82"/>
        <v>94928</v>
      </c>
      <c r="Q138" s="91">
        <f t="shared" si="83"/>
        <v>96033</v>
      </c>
      <c r="R138" s="91">
        <f t="shared" si="84"/>
        <v>1854.3600000000001</v>
      </c>
      <c r="S138" s="91">
        <f t="shared" si="85"/>
        <v>14073.449999999999</v>
      </c>
      <c r="T138" s="91">
        <f t="shared" si="86"/>
        <v>28478.399999999998</v>
      </c>
      <c r="U138" s="91">
        <f t="shared" si="87"/>
        <v>52818.15</v>
      </c>
      <c r="V138" s="91">
        <f t="shared" si="88"/>
        <v>289.28016000002151</v>
      </c>
      <c r="W138" s="91">
        <f t="shared" si="89"/>
        <v>1975.9123800001469</v>
      </c>
      <c r="X138" s="91">
        <f t="shared" si="90"/>
        <v>3406.0166400002531</v>
      </c>
      <c r="Y138" s="91">
        <f t="shared" si="91"/>
        <v>5493.0876000004091</v>
      </c>
      <c r="Z138" s="91">
        <f t="shared" si="92"/>
        <v>60.266700000004469</v>
      </c>
      <c r="AA138" s="91">
        <f t="shared" si="93"/>
        <v>329.31873000002446</v>
      </c>
      <c r="AB138" s="91">
        <f t="shared" si="94"/>
        <v>473.05786666670184</v>
      </c>
      <c r="AC138" s="91">
        <f t="shared" si="95"/>
        <v>653.93900000004885</v>
      </c>
      <c r="AD138" s="29">
        <f t="shared" si="96"/>
        <v>1</v>
      </c>
      <c r="AE138" s="29">
        <f t="shared" si="102"/>
        <v>3</v>
      </c>
      <c r="AF138" s="29">
        <f t="shared" si="103"/>
        <v>4</v>
      </c>
      <c r="AG138" s="29">
        <f t="shared" si="104"/>
        <v>5</v>
      </c>
      <c r="AH138" s="29">
        <f t="shared" si="97"/>
        <v>14</v>
      </c>
      <c r="AI138" s="29">
        <f t="shared" si="98"/>
        <v>44</v>
      </c>
      <c r="AJ138" s="29">
        <f t="shared" si="99"/>
        <v>58</v>
      </c>
      <c r="AK138" s="105">
        <f t="shared" si="100"/>
        <v>82</v>
      </c>
      <c r="AT138" s="300">
        <f t="shared" si="75"/>
        <v>964.26720000007174</v>
      </c>
      <c r="AU138" s="29">
        <f t="shared" si="75"/>
        <v>7318.1940000005434</v>
      </c>
      <c r="AV138" s="29">
        <f t="shared" si="75"/>
        <v>14808.768000001101</v>
      </c>
      <c r="AW138" s="105">
        <f t="shared" si="75"/>
        <v>27465.438000002043</v>
      </c>
    </row>
    <row r="139" spans="1:49" x14ac:dyDescent="0.25">
      <c r="A139" s="80" t="s">
        <v>77</v>
      </c>
      <c r="B139" s="4" t="s">
        <v>78</v>
      </c>
      <c r="C139" s="4">
        <v>307.97000000000003</v>
      </c>
      <c r="D139" s="4">
        <v>308.38</v>
      </c>
      <c r="E139" s="4">
        <v>135700</v>
      </c>
      <c r="F139" s="4">
        <v>175900</v>
      </c>
      <c r="G139" s="30">
        <f t="shared" si="78"/>
        <v>0.40999999999996817</v>
      </c>
      <c r="H139" s="30">
        <f t="shared" si="101"/>
        <v>308.37</v>
      </c>
      <c r="I139" s="30" t="str">
        <f t="shared" si="79"/>
        <v>I-5: 11</v>
      </c>
      <c r="J139" s="30">
        <f t="shared" si="77"/>
        <v>139720</v>
      </c>
      <c r="K139" s="30">
        <f t="shared" si="77"/>
        <v>149770</v>
      </c>
      <c r="L139" s="30">
        <f t="shared" si="77"/>
        <v>159820</v>
      </c>
      <c r="M139" s="30">
        <f t="shared" si="77"/>
        <v>169870</v>
      </c>
      <c r="N139" s="91">
        <f t="shared" si="80"/>
        <v>95009.600000000006</v>
      </c>
      <c r="O139" s="91">
        <f t="shared" si="81"/>
        <v>101843.6</v>
      </c>
      <c r="P139" s="91">
        <f t="shared" si="82"/>
        <v>108677.6</v>
      </c>
      <c r="Q139" s="91">
        <f t="shared" si="83"/>
        <v>115511.6</v>
      </c>
      <c r="R139" s="91">
        <f t="shared" si="84"/>
        <v>1900.1920000000002</v>
      </c>
      <c r="S139" s="91">
        <f t="shared" si="85"/>
        <v>15276.54</v>
      </c>
      <c r="T139" s="91">
        <f t="shared" si="86"/>
        <v>32603.279999999999</v>
      </c>
      <c r="U139" s="91">
        <f t="shared" si="87"/>
        <v>63531.380000000012</v>
      </c>
      <c r="V139" s="91">
        <f t="shared" si="88"/>
        <v>233.72361599998189</v>
      </c>
      <c r="W139" s="91">
        <f t="shared" si="89"/>
        <v>1691.1129779998689</v>
      </c>
      <c r="X139" s="91">
        <f t="shared" si="90"/>
        <v>3074.4893039997614</v>
      </c>
      <c r="Y139" s="91">
        <f t="shared" si="91"/>
        <v>5209.573159999597</v>
      </c>
      <c r="Z139" s="91">
        <f t="shared" si="92"/>
        <v>48.692419999996218</v>
      </c>
      <c r="AA139" s="91">
        <f t="shared" si="93"/>
        <v>281.85216299997813</v>
      </c>
      <c r="AB139" s="91">
        <f t="shared" si="94"/>
        <v>427.01240333330026</v>
      </c>
      <c r="AC139" s="91">
        <f t="shared" si="95"/>
        <v>620.18728095233303</v>
      </c>
      <c r="AD139" s="29">
        <f t="shared" si="96"/>
        <v>1</v>
      </c>
      <c r="AE139" s="29">
        <f t="shared" si="102"/>
        <v>2</v>
      </c>
      <c r="AF139" s="29">
        <f t="shared" si="103"/>
        <v>3</v>
      </c>
      <c r="AG139" s="29">
        <f t="shared" si="104"/>
        <v>5</v>
      </c>
      <c r="AH139" s="29">
        <f t="shared" si="97"/>
        <v>14</v>
      </c>
      <c r="AI139" s="29">
        <f t="shared" si="98"/>
        <v>44</v>
      </c>
      <c r="AJ139" s="29">
        <f t="shared" si="99"/>
        <v>58</v>
      </c>
      <c r="AK139" s="105">
        <f t="shared" si="100"/>
        <v>82</v>
      </c>
      <c r="AT139" s="300">
        <f t="shared" si="75"/>
        <v>779.07871999993961</v>
      </c>
      <c r="AU139" s="29">
        <f t="shared" si="75"/>
        <v>6263.3813999995136</v>
      </c>
      <c r="AV139" s="29">
        <f t="shared" si="75"/>
        <v>13367.344799998962</v>
      </c>
      <c r="AW139" s="105">
        <f t="shared" si="75"/>
        <v>26047.865799997984</v>
      </c>
    </row>
    <row r="140" spans="1:49" x14ac:dyDescent="0.25">
      <c r="A140" s="80" t="s">
        <v>80</v>
      </c>
      <c r="B140" s="4" t="s">
        <v>86</v>
      </c>
      <c r="C140" s="4">
        <v>0</v>
      </c>
      <c r="D140" s="4">
        <v>0.66</v>
      </c>
      <c r="E140" s="4">
        <v>143300</v>
      </c>
      <c r="F140" s="4">
        <v>152500</v>
      </c>
      <c r="G140" s="30">
        <f t="shared" si="78"/>
        <v>0.66</v>
      </c>
      <c r="H140" s="30">
        <f t="shared" si="101"/>
        <v>0.66</v>
      </c>
      <c r="I140" s="30" t="str">
        <f t="shared" si="79"/>
        <v>I-84: 1</v>
      </c>
      <c r="J140" s="30">
        <f t="shared" si="77"/>
        <v>144220</v>
      </c>
      <c r="K140" s="30">
        <f t="shared" si="77"/>
        <v>146520</v>
      </c>
      <c r="L140" s="30">
        <f t="shared" si="77"/>
        <v>148820</v>
      </c>
      <c r="M140" s="30">
        <f t="shared" si="77"/>
        <v>151120</v>
      </c>
      <c r="N140" s="91">
        <f t="shared" si="80"/>
        <v>98069.6</v>
      </c>
      <c r="O140" s="91">
        <f t="shared" si="81"/>
        <v>99633.600000000006</v>
      </c>
      <c r="P140" s="91">
        <f t="shared" si="82"/>
        <v>101197.6</v>
      </c>
      <c r="Q140" s="91">
        <f t="shared" si="83"/>
        <v>102761.60000000001</v>
      </c>
      <c r="R140" s="91">
        <f t="shared" si="84"/>
        <v>1961.3920000000001</v>
      </c>
      <c r="S140" s="91">
        <f t="shared" si="85"/>
        <v>14945.04</v>
      </c>
      <c r="T140" s="91">
        <f t="shared" si="86"/>
        <v>30359.279999999999</v>
      </c>
      <c r="U140" s="91">
        <f t="shared" si="87"/>
        <v>56518.880000000005</v>
      </c>
      <c r="V140" s="91">
        <f t="shared" si="88"/>
        <v>388.355616</v>
      </c>
      <c r="W140" s="91">
        <f t="shared" si="89"/>
        <v>2663.2061280000007</v>
      </c>
      <c r="X140" s="91">
        <f t="shared" si="90"/>
        <v>4608.5387040000005</v>
      </c>
      <c r="Y140" s="91">
        <f t="shared" si="91"/>
        <v>7460.4921600000016</v>
      </c>
      <c r="Z140" s="91">
        <f t="shared" si="92"/>
        <v>80.907419999999988</v>
      </c>
      <c r="AA140" s="91">
        <f t="shared" si="93"/>
        <v>443.8676880000001</v>
      </c>
      <c r="AB140" s="91">
        <f t="shared" si="94"/>
        <v>640.07482000000016</v>
      </c>
      <c r="AC140" s="91">
        <f t="shared" si="95"/>
        <v>888.1538285714289</v>
      </c>
      <c r="AD140" s="29">
        <f t="shared" si="96"/>
        <v>1</v>
      </c>
      <c r="AE140" s="29">
        <f t="shared" si="102"/>
        <v>3</v>
      </c>
      <c r="AF140" s="29">
        <f t="shared" si="103"/>
        <v>5</v>
      </c>
      <c r="AG140" s="29">
        <f t="shared" si="104"/>
        <v>6</v>
      </c>
      <c r="AH140" s="29">
        <f t="shared" si="97"/>
        <v>19</v>
      </c>
      <c r="AI140" s="29">
        <f t="shared" si="98"/>
        <v>76</v>
      </c>
      <c r="AJ140" s="29">
        <f t="shared" si="99"/>
        <v>106</v>
      </c>
      <c r="AK140" s="105">
        <f t="shared" si="100"/>
        <v>144</v>
      </c>
      <c r="AT140" s="300">
        <f t="shared" si="75"/>
        <v>1294.51872</v>
      </c>
      <c r="AU140" s="29">
        <f t="shared" si="75"/>
        <v>9863.7264000000014</v>
      </c>
      <c r="AV140" s="29">
        <f t="shared" si="75"/>
        <v>20037.124800000001</v>
      </c>
      <c r="AW140" s="105">
        <f t="shared" si="75"/>
        <v>37302.460800000008</v>
      </c>
    </row>
    <row r="141" spans="1:49" x14ac:dyDescent="0.25">
      <c r="A141" s="80" t="s">
        <v>80</v>
      </c>
      <c r="B141" s="4" t="s">
        <v>86</v>
      </c>
      <c r="C141" s="4">
        <v>0.66</v>
      </c>
      <c r="D141" s="4">
        <v>1.21</v>
      </c>
      <c r="E141" s="4">
        <v>151300</v>
      </c>
      <c r="F141" s="4">
        <v>162700</v>
      </c>
      <c r="G141" s="30">
        <f t="shared" si="78"/>
        <v>0.54999999999999993</v>
      </c>
      <c r="H141" s="30">
        <f t="shared" si="101"/>
        <v>1.21</v>
      </c>
      <c r="I141" s="30" t="str">
        <f t="shared" si="79"/>
        <v>I-84: 1</v>
      </c>
      <c r="J141" s="30">
        <f t="shared" si="77"/>
        <v>152440</v>
      </c>
      <c r="K141" s="30">
        <f t="shared" si="77"/>
        <v>155290</v>
      </c>
      <c r="L141" s="30">
        <f t="shared" si="77"/>
        <v>158140</v>
      </c>
      <c r="M141" s="30">
        <f t="shared" si="77"/>
        <v>160990</v>
      </c>
      <c r="N141" s="91">
        <f t="shared" si="80"/>
        <v>103659.20000000001</v>
      </c>
      <c r="O141" s="91">
        <f t="shared" si="81"/>
        <v>105597.20000000001</v>
      </c>
      <c r="P141" s="91">
        <f t="shared" si="82"/>
        <v>107535.20000000001</v>
      </c>
      <c r="Q141" s="91">
        <f t="shared" si="83"/>
        <v>109473.20000000001</v>
      </c>
      <c r="R141" s="91">
        <f t="shared" si="84"/>
        <v>2073.1840000000002</v>
      </c>
      <c r="S141" s="91">
        <f t="shared" si="85"/>
        <v>15839.580000000002</v>
      </c>
      <c r="T141" s="91">
        <f t="shared" si="86"/>
        <v>32260.560000000001</v>
      </c>
      <c r="U141" s="91">
        <f t="shared" si="87"/>
        <v>60210.260000000009</v>
      </c>
      <c r="V141" s="91">
        <f t="shared" si="88"/>
        <v>342.07535999999993</v>
      </c>
      <c r="W141" s="91">
        <f t="shared" si="89"/>
        <v>2352.1776300000001</v>
      </c>
      <c r="X141" s="91">
        <f t="shared" si="90"/>
        <v>4080.9608399999997</v>
      </c>
      <c r="Y141" s="91">
        <f t="shared" si="91"/>
        <v>6623.1286000000009</v>
      </c>
      <c r="Z141" s="91">
        <f t="shared" si="92"/>
        <v>71.265699999999981</v>
      </c>
      <c r="AA141" s="91">
        <f t="shared" si="93"/>
        <v>392.029605</v>
      </c>
      <c r="AB141" s="91">
        <f t="shared" si="94"/>
        <v>566.80011666666667</v>
      </c>
      <c r="AC141" s="91">
        <f t="shared" si="95"/>
        <v>788.46769047619068</v>
      </c>
      <c r="AD141" s="29">
        <f t="shared" si="96"/>
        <v>1</v>
      </c>
      <c r="AE141" s="29">
        <f t="shared" si="102"/>
        <v>3</v>
      </c>
      <c r="AF141" s="29">
        <f t="shared" si="103"/>
        <v>4</v>
      </c>
      <c r="AG141" s="29">
        <f t="shared" si="104"/>
        <v>6</v>
      </c>
      <c r="AH141" s="29">
        <f t="shared" si="97"/>
        <v>19</v>
      </c>
      <c r="AI141" s="29">
        <f t="shared" si="98"/>
        <v>76</v>
      </c>
      <c r="AJ141" s="29">
        <f t="shared" si="99"/>
        <v>106</v>
      </c>
      <c r="AK141" s="105">
        <f t="shared" si="100"/>
        <v>144</v>
      </c>
      <c r="AT141" s="300">
        <f t="shared" si="75"/>
        <v>1140.2511999999999</v>
      </c>
      <c r="AU141" s="29">
        <f t="shared" si="75"/>
        <v>8711.7690000000002</v>
      </c>
      <c r="AV141" s="29">
        <f t="shared" si="75"/>
        <v>17743.307999999997</v>
      </c>
      <c r="AW141" s="105">
        <f t="shared" si="75"/>
        <v>33115.643000000004</v>
      </c>
    </row>
    <row r="142" spans="1:49" x14ac:dyDescent="0.25">
      <c r="A142" s="80" t="s">
        <v>80</v>
      </c>
      <c r="B142" s="4" t="s">
        <v>86</v>
      </c>
      <c r="C142" s="4">
        <v>1.21</v>
      </c>
      <c r="D142" s="4">
        <v>2</v>
      </c>
      <c r="E142" s="4">
        <v>175400</v>
      </c>
      <c r="F142" s="4">
        <v>186000</v>
      </c>
      <c r="G142" s="30">
        <f t="shared" si="78"/>
        <v>0.79</v>
      </c>
      <c r="H142" s="30">
        <f t="shared" si="101"/>
        <v>2</v>
      </c>
      <c r="I142" s="30" t="str">
        <f t="shared" si="79"/>
        <v>I-84: 1</v>
      </c>
      <c r="J142" s="30">
        <f t="shared" si="77"/>
        <v>176460</v>
      </c>
      <c r="K142" s="30">
        <f t="shared" si="77"/>
        <v>179110</v>
      </c>
      <c r="L142" s="30">
        <f t="shared" si="77"/>
        <v>181760</v>
      </c>
      <c r="M142" s="30">
        <f t="shared" si="77"/>
        <v>184410</v>
      </c>
      <c r="N142" s="91">
        <f t="shared" si="80"/>
        <v>119992.8</v>
      </c>
      <c r="O142" s="91">
        <f t="shared" si="81"/>
        <v>121794.8</v>
      </c>
      <c r="P142" s="91">
        <f t="shared" si="82"/>
        <v>123596.8</v>
      </c>
      <c r="Q142" s="91">
        <f t="shared" si="83"/>
        <v>125398.8</v>
      </c>
      <c r="R142" s="91">
        <f t="shared" si="84"/>
        <v>2399.8560000000002</v>
      </c>
      <c r="S142" s="91">
        <f t="shared" si="85"/>
        <v>18269.22</v>
      </c>
      <c r="T142" s="91">
        <f t="shared" si="86"/>
        <v>37079.040000000001</v>
      </c>
      <c r="U142" s="91">
        <f t="shared" si="87"/>
        <v>68969.340000000011</v>
      </c>
      <c r="V142" s="91">
        <f t="shared" si="88"/>
        <v>568.76587200000006</v>
      </c>
      <c r="W142" s="91">
        <f t="shared" si="89"/>
        <v>3896.8246260000005</v>
      </c>
      <c r="X142" s="91">
        <f t="shared" si="90"/>
        <v>6737.2615680000008</v>
      </c>
      <c r="Y142" s="91">
        <f t="shared" si="91"/>
        <v>10897.155720000002</v>
      </c>
      <c r="Z142" s="91">
        <f t="shared" si="92"/>
        <v>118.49288999999999</v>
      </c>
      <c r="AA142" s="91">
        <f t="shared" si="93"/>
        <v>649.47077100000013</v>
      </c>
      <c r="AB142" s="91">
        <f t="shared" si="94"/>
        <v>935.73077333333356</v>
      </c>
      <c r="AC142" s="91">
        <f t="shared" si="95"/>
        <v>1297.2804428571433</v>
      </c>
      <c r="AD142" s="29">
        <f t="shared" si="96"/>
        <v>1</v>
      </c>
      <c r="AE142" s="29">
        <f t="shared" si="102"/>
        <v>5</v>
      </c>
      <c r="AF142" s="29">
        <f t="shared" si="103"/>
        <v>7</v>
      </c>
      <c r="AG142" s="29">
        <f t="shared" si="104"/>
        <v>9</v>
      </c>
      <c r="AH142" s="29">
        <f t="shared" si="97"/>
        <v>19</v>
      </c>
      <c r="AI142" s="29">
        <f t="shared" si="98"/>
        <v>76</v>
      </c>
      <c r="AJ142" s="29">
        <f t="shared" si="99"/>
        <v>106</v>
      </c>
      <c r="AK142" s="105">
        <f t="shared" si="100"/>
        <v>144</v>
      </c>
      <c r="AT142" s="300">
        <f t="shared" si="75"/>
        <v>1895.8862400000003</v>
      </c>
      <c r="AU142" s="29">
        <f t="shared" si="75"/>
        <v>14432.683800000001</v>
      </c>
      <c r="AV142" s="29">
        <f t="shared" si="75"/>
        <v>29292.441600000002</v>
      </c>
      <c r="AW142" s="105">
        <f t="shared" si="75"/>
        <v>54485.778600000012</v>
      </c>
    </row>
    <row r="143" spans="1:49" x14ac:dyDescent="0.25">
      <c r="A143" s="80" t="s">
        <v>80</v>
      </c>
      <c r="B143" s="4" t="s">
        <v>86</v>
      </c>
      <c r="C143" s="4">
        <v>2</v>
      </c>
      <c r="D143" s="4">
        <v>2.5499999999999998</v>
      </c>
      <c r="E143" s="4">
        <v>151700</v>
      </c>
      <c r="F143" s="4">
        <v>158700</v>
      </c>
      <c r="G143" s="30">
        <f t="shared" si="78"/>
        <v>0.54999999999999982</v>
      </c>
      <c r="H143" s="30">
        <f t="shared" si="101"/>
        <v>2.5499999999999998</v>
      </c>
      <c r="I143" s="30" t="str">
        <f t="shared" si="79"/>
        <v>I-84: 1</v>
      </c>
      <c r="J143" s="30">
        <f t="shared" si="77"/>
        <v>152400</v>
      </c>
      <c r="K143" s="30">
        <f t="shared" si="77"/>
        <v>154150</v>
      </c>
      <c r="L143" s="30">
        <f t="shared" si="77"/>
        <v>155900</v>
      </c>
      <c r="M143" s="30">
        <f t="shared" si="77"/>
        <v>157650</v>
      </c>
      <c r="N143" s="91">
        <f t="shared" si="80"/>
        <v>103632.00000000001</v>
      </c>
      <c r="O143" s="91">
        <f t="shared" si="81"/>
        <v>104822.00000000001</v>
      </c>
      <c r="P143" s="91">
        <f t="shared" si="82"/>
        <v>106012.00000000001</v>
      </c>
      <c r="Q143" s="91">
        <f t="shared" si="83"/>
        <v>107202.00000000001</v>
      </c>
      <c r="R143" s="91">
        <f t="shared" si="84"/>
        <v>2072.6400000000003</v>
      </c>
      <c r="S143" s="91">
        <f t="shared" si="85"/>
        <v>15723.300000000001</v>
      </c>
      <c r="T143" s="91">
        <f t="shared" si="86"/>
        <v>31803.600000000002</v>
      </c>
      <c r="U143" s="91">
        <f t="shared" si="87"/>
        <v>58961.100000000013</v>
      </c>
      <c r="V143" s="91">
        <f t="shared" si="88"/>
        <v>341.98559999999992</v>
      </c>
      <c r="W143" s="91">
        <f t="shared" si="89"/>
        <v>2334.9100499999995</v>
      </c>
      <c r="X143" s="91">
        <f t="shared" si="90"/>
        <v>4023.1553999999987</v>
      </c>
      <c r="Y143" s="91">
        <f t="shared" si="91"/>
        <v>6485.7209999999995</v>
      </c>
      <c r="Z143" s="91">
        <f t="shared" si="92"/>
        <v>71.246999999999971</v>
      </c>
      <c r="AA143" s="91">
        <f t="shared" si="93"/>
        <v>389.1516749999999</v>
      </c>
      <c r="AB143" s="91">
        <f t="shared" si="94"/>
        <v>558.77158333333318</v>
      </c>
      <c r="AC143" s="91">
        <f t="shared" si="95"/>
        <v>772.10964285714294</v>
      </c>
      <c r="AD143" s="29">
        <f t="shared" si="96"/>
        <v>1</v>
      </c>
      <c r="AE143" s="29">
        <f t="shared" si="102"/>
        <v>3</v>
      </c>
      <c r="AF143" s="29">
        <f t="shared" si="103"/>
        <v>4</v>
      </c>
      <c r="AG143" s="29">
        <f t="shared" si="104"/>
        <v>6</v>
      </c>
      <c r="AH143" s="29">
        <f t="shared" si="97"/>
        <v>19</v>
      </c>
      <c r="AI143" s="29">
        <f t="shared" si="98"/>
        <v>76</v>
      </c>
      <c r="AJ143" s="29">
        <f t="shared" si="99"/>
        <v>106</v>
      </c>
      <c r="AK143" s="105">
        <f t="shared" si="100"/>
        <v>144</v>
      </c>
      <c r="AT143" s="300">
        <f t="shared" si="75"/>
        <v>1139.9519999999998</v>
      </c>
      <c r="AU143" s="29">
        <f t="shared" si="75"/>
        <v>8647.8149999999987</v>
      </c>
      <c r="AV143" s="29">
        <f t="shared" si="75"/>
        <v>17491.979999999996</v>
      </c>
      <c r="AW143" s="105">
        <f t="shared" si="75"/>
        <v>32428.604999999996</v>
      </c>
    </row>
    <row r="144" spans="1:49" x14ac:dyDescent="0.25">
      <c r="A144" s="80" t="s">
        <v>80</v>
      </c>
      <c r="B144" s="4" t="s">
        <v>86</v>
      </c>
      <c r="C144" s="4">
        <v>2.5499999999999998</v>
      </c>
      <c r="D144" s="4">
        <v>3.48</v>
      </c>
      <c r="E144" s="4">
        <v>165900</v>
      </c>
      <c r="F144" s="4">
        <v>174000</v>
      </c>
      <c r="G144" s="30">
        <f t="shared" si="78"/>
        <v>0.93000000000000016</v>
      </c>
      <c r="H144" s="30">
        <f t="shared" si="101"/>
        <v>3.48</v>
      </c>
      <c r="I144" s="30" t="str">
        <f t="shared" si="79"/>
        <v>I-84: 1</v>
      </c>
      <c r="J144" s="30">
        <f t="shared" si="77"/>
        <v>166710</v>
      </c>
      <c r="K144" s="30">
        <f t="shared" si="77"/>
        <v>168735</v>
      </c>
      <c r="L144" s="30">
        <f t="shared" si="77"/>
        <v>170760</v>
      </c>
      <c r="M144" s="30">
        <f t="shared" si="77"/>
        <v>172785</v>
      </c>
      <c r="N144" s="91">
        <f t="shared" si="80"/>
        <v>113362.8</v>
      </c>
      <c r="O144" s="91">
        <f t="shared" si="81"/>
        <v>114739.8</v>
      </c>
      <c r="P144" s="91">
        <f t="shared" si="82"/>
        <v>116116.8</v>
      </c>
      <c r="Q144" s="91">
        <f t="shared" si="83"/>
        <v>117493.8</v>
      </c>
      <c r="R144" s="91">
        <f t="shared" si="84"/>
        <v>2267.2560000000003</v>
      </c>
      <c r="S144" s="91">
        <f t="shared" si="85"/>
        <v>17210.97</v>
      </c>
      <c r="T144" s="91">
        <f t="shared" si="86"/>
        <v>34835.040000000001</v>
      </c>
      <c r="U144" s="91">
        <f t="shared" si="87"/>
        <v>64621.590000000004</v>
      </c>
      <c r="V144" s="91">
        <f t="shared" si="88"/>
        <v>632.56442400000014</v>
      </c>
      <c r="W144" s="91">
        <f t="shared" si="89"/>
        <v>4321.6745670000009</v>
      </c>
      <c r="X144" s="91">
        <f t="shared" si="90"/>
        <v>7451.2150560000018</v>
      </c>
      <c r="Y144" s="91">
        <f t="shared" si="91"/>
        <v>12019.615740000003</v>
      </c>
      <c r="Z144" s="91">
        <f t="shared" si="92"/>
        <v>131.784255</v>
      </c>
      <c r="AA144" s="91">
        <f t="shared" si="93"/>
        <v>720.27909450000016</v>
      </c>
      <c r="AB144" s="91">
        <f t="shared" si="94"/>
        <v>1034.8909800000004</v>
      </c>
      <c r="AC144" s="91">
        <f t="shared" si="95"/>
        <v>1430.9066357142863</v>
      </c>
      <c r="AD144" s="29">
        <f t="shared" si="96"/>
        <v>1</v>
      </c>
      <c r="AE144" s="29">
        <f t="shared" si="102"/>
        <v>5</v>
      </c>
      <c r="AF144" s="29">
        <f t="shared" si="103"/>
        <v>7</v>
      </c>
      <c r="AG144" s="29">
        <f t="shared" si="104"/>
        <v>10</v>
      </c>
      <c r="AH144" s="29">
        <f t="shared" si="97"/>
        <v>19</v>
      </c>
      <c r="AI144" s="29">
        <f t="shared" si="98"/>
        <v>76</v>
      </c>
      <c r="AJ144" s="29">
        <f t="shared" si="99"/>
        <v>106</v>
      </c>
      <c r="AK144" s="105">
        <f t="shared" si="100"/>
        <v>144</v>
      </c>
      <c r="AT144" s="300">
        <f t="shared" si="75"/>
        <v>2108.5480800000005</v>
      </c>
      <c r="AU144" s="29">
        <f t="shared" si="75"/>
        <v>16006.202100000004</v>
      </c>
      <c r="AV144" s="29">
        <f t="shared" si="75"/>
        <v>32396.587200000005</v>
      </c>
      <c r="AW144" s="105">
        <f t="shared" si="75"/>
        <v>60098.078700000013</v>
      </c>
    </row>
    <row r="145" spans="1:49" x14ac:dyDescent="0.25">
      <c r="A145" s="80" t="s">
        <v>80</v>
      </c>
      <c r="B145" s="4" t="s">
        <v>86</v>
      </c>
      <c r="C145" s="4">
        <v>3.48</v>
      </c>
      <c r="D145" s="4">
        <v>4.12</v>
      </c>
      <c r="E145" s="4">
        <v>158200</v>
      </c>
      <c r="F145" s="4">
        <v>165700</v>
      </c>
      <c r="G145" s="30">
        <f t="shared" si="78"/>
        <v>0.64000000000000012</v>
      </c>
      <c r="H145" s="30">
        <f t="shared" si="101"/>
        <v>4.12</v>
      </c>
      <c r="I145" s="30" t="str">
        <f t="shared" si="79"/>
        <v>I-84: 1</v>
      </c>
      <c r="J145" s="30">
        <f t="shared" si="77"/>
        <v>158950</v>
      </c>
      <c r="K145" s="30">
        <f t="shared" si="77"/>
        <v>160825</v>
      </c>
      <c r="L145" s="30">
        <f t="shared" si="77"/>
        <v>162700</v>
      </c>
      <c r="M145" s="30">
        <f t="shared" si="77"/>
        <v>164575</v>
      </c>
      <c r="N145" s="91">
        <f t="shared" si="80"/>
        <v>108086.00000000001</v>
      </c>
      <c r="O145" s="91">
        <f t="shared" si="81"/>
        <v>109361.00000000001</v>
      </c>
      <c r="P145" s="91">
        <f t="shared" si="82"/>
        <v>110636.00000000001</v>
      </c>
      <c r="Q145" s="91">
        <f t="shared" si="83"/>
        <v>111911.00000000001</v>
      </c>
      <c r="R145" s="91">
        <f t="shared" si="84"/>
        <v>2161.7200000000003</v>
      </c>
      <c r="S145" s="91">
        <f t="shared" si="85"/>
        <v>16404.150000000001</v>
      </c>
      <c r="T145" s="91">
        <f t="shared" si="86"/>
        <v>33190.800000000003</v>
      </c>
      <c r="U145" s="91">
        <f t="shared" si="87"/>
        <v>61551.05000000001</v>
      </c>
      <c r="V145" s="91">
        <f t="shared" si="88"/>
        <v>415.05024000000014</v>
      </c>
      <c r="W145" s="91">
        <f t="shared" si="89"/>
        <v>2834.6371200000012</v>
      </c>
      <c r="X145" s="91">
        <f t="shared" si="90"/>
        <v>4885.6857600000012</v>
      </c>
      <c r="Y145" s="91">
        <f t="shared" si="91"/>
        <v>7878.5344000000032</v>
      </c>
      <c r="Z145" s="91">
        <f t="shared" si="92"/>
        <v>86.468800000000016</v>
      </c>
      <c r="AA145" s="91">
        <f t="shared" si="93"/>
        <v>472.43952000000019</v>
      </c>
      <c r="AB145" s="91">
        <f t="shared" si="94"/>
        <v>678.56746666666686</v>
      </c>
      <c r="AC145" s="91">
        <f t="shared" si="95"/>
        <v>937.92076190476246</v>
      </c>
      <c r="AD145" s="29">
        <f t="shared" si="96"/>
        <v>1</v>
      </c>
      <c r="AE145" s="29">
        <f t="shared" si="102"/>
        <v>4</v>
      </c>
      <c r="AF145" s="29">
        <f t="shared" si="103"/>
        <v>5</v>
      </c>
      <c r="AG145" s="29">
        <f t="shared" si="104"/>
        <v>7</v>
      </c>
      <c r="AH145" s="29">
        <f t="shared" si="97"/>
        <v>19</v>
      </c>
      <c r="AI145" s="29">
        <f t="shared" si="98"/>
        <v>76</v>
      </c>
      <c r="AJ145" s="29">
        <f t="shared" si="99"/>
        <v>106</v>
      </c>
      <c r="AK145" s="105">
        <f t="shared" si="100"/>
        <v>144</v>
      </c>
      <c r="AT145" s="300">
        <f t="shared" si="75"/>
        <v>1383.5008000000005</v>
      </c>
      <c r="AU145" s="29">
        <f t="shared" si="75"/>
        <v>10498.656000000003</v>
      </c>
      <c r="AV145" s="29">
        <f t="shared" si="75"/>
        <v>21242.112000000005</v>
      </c>
      <c r="AW145" s="105">
        <f t="shared" si="75"/>
        <v>39392.672000000013</v>
      </c>
    </row>
    <row r="146" spans="1:49" x14ac:dyDescent="0.25">
      <c r="A146" s="80" t="s">
        <v>80</v>
      </c>
      <c r="B146" s="4" t="s">
        <v>86</v>
      </c>
      <c r="C146" s="4">
        <v>4.12</v>
      </c>
      <c r="D146" s="4">
        <v>5.01</v>
      </c>
      <c r="E146" s="4">
        <v>154800</v>
      </c>
      <c r="F146" s="4">
        <v>162400</v>
      </c>
      <c r="G146" s="30">
        <f t="shared" si="78"/>
        <v>0.88999999999999968</v>
      </c>
      <c r="H146" s="30">
        <f t="shared" si="101"/>
        <v>5.01</v>
      </c>
      <c r="I146" s="30" t="str">
        <f t="shared" si="79"/>
        <v>I-84: 1</v>
      </c>
      <c r="J146" s="30">
        <f t="shared" si="77"/>
        <v>155560</v>
      </c>
      <c r="K146" s="30">
        <f t="shared" si="77"/>
        <v>157460</v>
      </c>
      <c r="L146" s="30">
        <f t="shared" si="77"/>
        <v>159360</v>
      </c>
      <c r="M146" s="30">
        <f t="shared" si="77"/>
        <v>161260</v>
      </c>
      <c r="N146" s="91">
        <f t="shared" si="80"/>
        <v>105780.8</v>
      </c>
      <c r="O146" s="91">
        <f t="shared" si="81"/>
        <v>107072.8</v>
      </c>
      <c r="P146" s="91">
        <f t="shared" si="82"/>
        <v>108364.8</v>
      </c>
      <c r="Q146" s="91">
        <f t="shared" si="83"/>
        <v>109656.8</v>
      </c>
      <c r="R146" s="91">
        <f t="shared" si="84"/>
        <v>2115.616</v>
      </c>
      <c r="S146" s="91">
        <f t="shared" si="85"/>
        <v>16060.92</v>
      </c>
      <c r="T146" s="91">
        <f t="shared" si="86"/>
        <v>32509.439999999999</v>
      </c>
      <c r="U146" s="91">
        <f t="shared" si="87"/>
        <v>60311.240000000005</v>
      </c>
      <c r="V146" s="91">
        <f t="shared" si="88"/>
        <v>564.86947199999975</v>
      </c>
      <c r="W146" s="91">
        <f t="shared" si="89"/>
        <v>3859.4390759999987</v>
      </c>
      <c r="X146" s="91">
        <f t="shared" si="90"/>
        <v>6654.682367999997</v>
      </c>
      <c r="Y146" s="91">
        <f t="shared" si="91"/>
        <v>10735.400719999998</v>
      </c>
      <c r="Z146" s="91">
        <f t="shared" si="92"/>
        <v>117.68113999999993</v>
      </c>
      <c r="AA146" s="91">
        <f t="shared" si="93"/>
        <v>643.23984599999983</v>
      </c>
      <c r="AB146" s="91">
        <f t="shared" si="94"/>
        <v>924.26143999999965</v>
      </c>
      <c r="AC146" s="91">
        <f t="shared" si="95"/>
        <v>1278.0238952380953</v>
      </c>
      <c r="AD146" s="29">
        <f t="shared" si="96"/>
        <v>1</v>
      </c>
      <c r="AE146" s="29">
        <f t="shared" si="102"/>
        <v>5</v>
      </c>
      <c r="AF146" s="29">
        <f t="shared" si="103"/>
        <v>7</v>
      </c>
      <c r="AG146" s="29">
        <f t="shared" si="104"/>
        <v>9</v>
      </c>
      <c r="AH146" s="29">
        <f t="shared" si="97"/>
        <v>19</v>
      </c>
      <c r="AI146" s="29">
        <f t="shared" si="98"/>
        <v>76</v>
      </c>
      <c r="AJ146" s="29">
        <f t="shared" si="99"/>
        <v>106</v>
      </c>
      <c r="AK146" s="105">
        <f t="shared" si="100"/>
        <v>144</v>
      </c>
      <c r="AT146" s="300">
        <f t="shared" si="75"/>
        <v>1882.8982399999993</v>
      </c>
      <c r="AU146" s="29">
        <f t="shared" si="75"/>
        <v>14294.218799999995</v>
      </c>
      <c r="AV146" s="29">
        <f t="shared" si="75"/>
        <v>28933.40159999999</v>
      </c>
      <c r="AW146" s="105">
        <f t="shared" si="75"/>
        <v>53677.003599999982</v>
      </c>
    </row>
    <row r="147" spans="1:49" x14ac:dyDescent="0.25">
      <c r="A147" s="80" t="s">
        <v>80</v>
      </c>
      <c r="B147" s="4" t="s">
        <v>86</v>
      </c>
      <c r="C147" s="4">
        <v>5.01</v>
      </c>
      <c r="D147" s="4">
        <v>5.43</v>
      </c>
      <c r="E147" s="4">
        <v>145200</v>
      </c>
      <c r="F147" s="4">
        <v>152200</v>
      </c>
      <c r="G147" s="30">
        <f t="shared" si="78"/>
        <v>0.41999999999999993</v>
      </c>
      <c r="H147" s="30">
        <f t="shared" si="101"/>
        <v>5.43</v>
      </c>
      <c r="I147" s="30" t="str">
        <f t="shared" si="79"/>
        <v>I-84: 1</v>
      </c>
      <c r="J147" s="30">
        <f t="shared" ref="J147:M166" si="105">(($F147-$E147)/($F$6-$E$6)*(J$6-$E$6)+$E147)</f>
        <v>145900</v>
      </c>
      <c r="K147" s="30">
        <f t="shared" si="105"/>
        <v>147650</v>
      </c>
      <c r="L147" s="30">
        <f t="shared" si="105"/>
        <v>149400</v>
      </c>
      <c r="M147" s="30">
        <f t="shared" si="105"/>
        <v>151150</v>
      </c>
      <c r="N147" s="91">
        <f t="shared" si="80"/>
        <v>99212</v>
      </c>
      <c r="O147" s="91">
        <f t="shared" si="81"/>
        <v>100402</v>
      </c>
      <c r="P147" s="91">
        <f t="shared" si="82"/>
        <v>101592.00000000001</v>
      </c>
      <c r="Q147" s="91">
        <f t="shared" si="83"/>
        <v>102782.00000000001</v>
      </c>
      <c r="R147" s="91">
        <f t="shared" si="84"/>
        <v>1984.24</v>
      </c>
      <c r="S147" s="91">
        <f t="shared" si="85"/>
        <v>15060.3</v>
      </c>
      <c r="T147" s="91">
        <f t="shared" si="86"/>
        <v>30477.600000000002</v>
      </c>
      <c r="U147" s="91">
        <f t="shared" si="87"/>
        <v>56530.100000000013</v>
      </c>
      <c r="V147" s="91">
        <f t="shared" si="88"/>
        <v>250.01423999999994</v>
      </c>
      <c r="W147" s="91">
        <f t="shared" si="89"/>
        <v>1707.8380199999997</v>
      </c>
      <c r="X147" s="91">
        <f t="shared" si="90"/>
        <v>2944.13616</v>
      </c>
      <c r="Y147" s="91">
        <f t="shared" si="91"/>
        <v>4748.5284000000011</v>
      </c>
      <c r="Z147" s="91">
        <f t="shared" si="92"/>
        <v>52.08629999999998</v>
      </c>
      <c r="AA147" s="91">
        <f t="shared" si="93"/>
        <v>284.63966999999997</v>
      </c>
      <c r="AB147" s="91">
        <f t="shared" si="94"/>
        <v>408.90780000000007</v>
      </c>
      <c r="AC147" s="91">
        <f t="shared" si="95"/>
        <v>565.30100000000027</v>
      </c>
      <c r="AD147" s="29">
        <f t="shared" si="96"/>
        <v>1</v>
      </c>
      <c r="AE147" s="29">
        <f t="shared" si="102"/>
        <v>2</v>
      </c>
      <c r="AF147" s="29">
        <f t="shared" si="103"/>
        <v>3</v>
      </c>
      <c r="AG147" s="29">
        <f t="shared" si="104"/>
        <v>4</v>
      </c>
      <c r="AH147" s="29">
        <f t="shared" si="97"/>
        <v>19</v>
      </c>
      <c r="AI147" s="29">
        <f t="shared" si="98"/>
        <v>76</v>
      </c>
      <c r="AJ147" s="29">
        <f t="shared" si="99"/>
        <v>106</v>
      </c>
      <c r="AK147" s="105">
        <f t="shared" si="100"/>
        <v>144</v>
      </c>
      <c r="AT147" s="300">
        <f t="shared" si="75"/>
        <v>833.38079999999991</v>
      </c>
      <c r="AU147" s="29">
        <f t="shared" si="75"/>
        <v>6325.3259999999982</v>
      </c>
      <c r="AV147" s="29">
        <f t="shared" si="75"/>
        <v>12800.591999999999</v>
      </c>
      <c r="AW147" s="105">
        <f t="shared" si="75"/>
        <v>23742.642</v>
      </c>
    </row>
    <row r="148" spans="1:49" x14ac:dyDescent="0.25">
      <c r="A148" s="80" t="s">
        <v>80</v>
      </c>
      <c r="B148" s="4" t="s">
        <v>86</v>
      </c>
      <c r="C148" s="4">
        <v>5.43</v>
      </c>
      <c r="D148" s="4">
        <v>6.3</v>
      </c>
      <c r="E148" s="4">
        <v>75900</v>
      </c>
      <c r="F148" s="4">
        <v>81300</v>
      </c>
      <c r="G148" s="30">
        <f t="shared" si="78"/>
        <v>0.87000000000000011</v>
      </c>
      <c r="H148" s="30">
        <f t="shared" si="101"/>
        <v>6.3</v>
      </c>
      <c r="I148" s="30" t="str">
        <f t="shared" si="79"/>
        <v>I-84: 1</v>
      </c>
      <c r="J148" s="30">
        <f t="shared" si="105"/>
        <v>76440</v>
      </c>
      <c r="K148" s="30">
        <f t="shared" si="105"/>
        <v>77790</v>
      </c>
      <c r="L148" s="30">
        <f t="shared" si="105"/>
        <v>79140</v>
      </c>
      <c r="M148" s="30">
        <f t="shared" si="105"/>
        <v>80490</v>
      </c>
      <c r="N148" s="91">
        <f t="shared" si="80"/>
        <v>51979.200000000004</v>
      </c>
      <c r="O148" s="91">
        <f t="shared" si="81"/>
        <v>52897.200000000004</v>
      </c>
      <c r="P148" s="91">
        <f t="shared" si="82"/>
        <v>53815.200000000004</v>
      </c>
      <c r="Q148" s="91">
        <f t="shared" si="83"/>
        <v>54733.200000000004</v>
      </c>
      <c r="R148" s="91">
        <f t="shared" si="84"/>
        <v>1039.5840000000001</v>
      </c>
      <c r="S148" s="91">
        <f t="shared" si="85"/>
        <v>7934.58</v>
      </c>
      <c r="T148" s="91">
        <f t="shared" si="86"/>
        <v>16144.560000000001</v>
      </c>
      <c r="U148" s="91">
        <f t="shared" si="87"/>
        <v>30103.260000000006</v>
      </c>
      <c r="V148" s="91">
        <f t="shared" si="88"/>
        <v>271.33142400000003</v>
      </c>
      <c r="W148" s="91">
        <f t="shared" si="89"/>
        <v>1863.8328420000003</v>
      </c>
      <c r="X148" s="91">
        <f t="shared" si="90"/>
        <v>3230.5264560000005</v>
      </c>
      <c r="Y148" s="91">
        <f t="shared" si="91"/>
        <v>5237.9672400000027</v>
      </c>
      <c r="Z148" s="91">
        <f t="shared" si="92"/>
        <v>56.527379999999994</v>
      </c>
      <c r="AA148" s="91">
        <f t="shared" si="93"/>
        <v>310.63880700000004</v>
      </c>
      <c r="AB148" s="91">
        <f t="shared" si="94"/>
        <v>448.68423000000013</v>
      </c>
      <c r="AC148" s="91">
        <f t="shared" si="95"/>
        <v>623.56752857142897</v>
      </c>
      <c r="AD148" s="29">
        <f t="shared" si="96"/>
        <v>1</v>
      </c>
      <c r="AE148" s="29">
        <f t="shared" si="102"/>
        <v>3</v>
      </c>
      <c r="AF148" s="29">
        <f t="shared" si="103"/>
        <v>3</v>
      </c>
      <c r="AG148" s="29">
        <f t="shared" si="104"/>
        <v>5</v>
      </c>
      <c r="AH148" s="29">
        <f t="shared" si="97"/>
        <v>19</v>
      </c>
      <c r="AI148" s="29">
        <f t="shared" si="98"/>
        <v>76</v>
      </c>
      <c r="AJ148" s="29">
        <f t="shared" si="99"/>
        <v>106</v>
      </c>
      <c r="AK148" s="105">
        <f t="shared" si="100"/>
        <v>144</v>
      </c>
      <c r="AT148" s="300">
        <f t="shared" si="75"/>
        <v>904.43808000000013</v>
      </c>
      <c r="AU148" s="29">
        <f t="shared" si="75"/>
        <v>6903.084600000001</v>
      </c>
      <c r="AV148" s="29">
        <f t="shared" si="75"/>
        <v>14045.767200000002</v>
      </c>
      <c r="AW148" s="105">
        <f t="shared" si="75"/>
        <v>26189.836200000009</v>
      </c>
    </row>
    <row r="149" spans="1:49" x14ac:dyDescent="0.25">
      <c r="A149" s="80" t="s">
        <v>80</v>
      </c>
      <c r="B149" s="4" t="s">
        <v>86</v>
      </c>
      <c r="C149" s="4">
        <v>6.3</v>
      </c>
      <c r="D149" s="4">
        <v>6.56</v>
      </c>
      <c r="E149" s="4">
        <v>57500</v>
      </c>
      <c r="F149" s="4">
        <v>63000</v>
      </c>
      <c r="G149" s="30">
        <f t="shared" si="78"/>
        <v>0.25999999999999979</v>
      </c>
      <c r="H149" s="30">
        <f t="shared" si="101"/>
        <v>6.56</v>
      </c>
      <c r="I149" s="30" t="str">
        <f t="shared" si="79"/>
        <v>I-84: 1</v>
      </c>
      <c r="J149" s="30">
        <f t="shared" si="105"/>
        <v>58050</v>
      </c>
      <c r="K149" s="30">
        <f t="shared" si="105"/>
        <v>59425</v>
      </c>
      <c r="L149" s="30">
        <f t="shared" si="105"/>
        <v>60800</v>
      </c>
      <c r="M149" s="30">
        <f t="shared" si="105"/>
        <v>62175</v>
      </c>
      <c r="N149" s="91">
        <f t="shared" si="80"/>
        <v>39474</v>
      </c>
      <c r="O149" s="91">
        <f t="shared" si="81"/>
        <v>40409</v>
      </c>
      <c r="P149" s="91">
        <f t="shared" si="82"/>
        <v>41344</v>
      </c>
      <c r="Q149" s="91">
        <f t="shared" si="83"/>
        <v>42279</v>
      </c>
      <c r="R149" s="91">
        <f t="shared" si="84"/>
        <v>789.48</v>
      </c>
      <c r="S149" s="91">
        <f t="shared" si="85"/>
        <v>6061.3499999999995</v>
      </c>
      <c r="T149" s="91">
        <f t="shared" si="86"/>
        <v>12403.199999999999</v>
      </c>
      <c r="U149" s="91">
        <f t="shared" si="87"/>
        <v>23253.45</v>
      </c>
      <c r="V149" s="91">
        <f t="shared" si="88"/>
        <v>61.579439999999948</v>
      </c>
      <c r="W149" s="91">
        <f t="shared" si="89"/>
        <v>425.50676999999962</v>
      </c>
      <c r="X149" s="91">
        <f t="shared" si="90"/>
        <v>741.71135999999933</v>
      </c>
      <c r="Y149" s="91">
        <f t="shared" si="91"/>
        <v>1209.1793999999991</v>
      </c>
      <c r="Z149" s="91">
        <f t="shared" si="92"/>
        <v>12.829049999999988</v>
      </c>
      <c r="AA149" s="91">
        <f t="shared" si="93"/>
        <v>70.917794999999941</v>
      </c>
      <c r="AB149" s="91">
        <f t="shared" si="94"/>
        <v>103.01546666666658</v>
      </c>
      <c r="AC149" s="91">
        <f t="shared" si="95"/>
        <v>143.94992857142847</v>
      </c>
      <c r="AD149" s="29">
        <f t="shared" si="96"/>
        <v>0</v>
      </c>
      <c r="AE149" s="29">
        <f t="shared" si="102"/>
        <v>1</v>
      </c>
      <c r="AF149" s="29">
        <f t="shared" si="103"/>
        <v>1</v>
      </c>
      <c r="AG149" s="29">
        <f t="shared" si="104"/>
        <v>1</v>
      </c>
      <c r="AH149" s="29">
        <f t="shared" si="97"/>
        <v>19</v>
      </c>
      <c r="AI149" s="29">
        <f t="shared" si="98"/>
        <v>76</v>
      </c>
      <c r="AJ149" s="29">
        <f t="shared" si="99"/>
        <v>106</v>
      </c>
      <c r="AK149" s="105">
        <f t="shared" si="100"/>
        <v>144</v>
      </c>
      <c r="AT149" s="300">
        <f t="shared" si="75"/>
        <v>205.26479999999984</v>
      </c>
      <c r="AU149" s="29">
        <f t="shared" si="75"/>
        <v>1575.9509999999987</v>
      </c>
      <c r="AV149" s="29">
        <f t="shared" si="75"/>
        <v>3224.8319999999972</v>
      </c>
      <c r="AW149" s="105">
        <f t="shared" si="75"/>
        <v>6045.8969999999954</v>
      </c>
    </row>
    <row r="150" spans="1:49" x14ac:dyDescent="0.25">
      <c r="A150" s="80" t="s">
        <v>80</v>
      </c>
      <c r="B150" s="4" t="s">
        <v>86</v>
      </c>
      <c r="C150" s="4">
        <v>6.56</v>
      </c>
      <c r="D150" s="4">
        <v>7.1</v>
      </c>
      <c r="E150" s="4">
        <v>51600</v>
      </c>
      <c r="F150" s="4">
        <v>55200</v>
      </c>
      <c r="G150" s="30">
        <f t="shared" si="78"/>
        <v>0.54</v>
      </c>
      <c r="H150" s="30">
        <f t="shared" si="101"/>
        <v>7.1</v>
      </c>
      <c r="I150" s="30" t="str">
        <f t="shared" si="79"/>
        <v>I-84: 1</v>
      </c>
      <c r="J150" s="30">
        <f t="shared" si="105"/>
        <v>51960</v>
      </c>
      <c r="K150" s="30">
        <f t="shared" si="105"/>
        <v>52860</v>
      </c>
      <c r="L150" s="30">
        <f t="shared" si="105"/>
        <v>53760</v>
      </c>
      <c r="M150" s="30">
        <f t="shared" si="105"/>
        <v>54660</v>
      </c>
      <c r="N150" s="91">
        <f t="shared" si="80"/>
        <v>35332.800000000003</v>
      </c>
      <c r="O150" s="91">
        <f t="shared" si="81"/>
        <v>35944.800000000003</v>
      </c>
      <c r="P150" s="91">
        <f t="shared" si="82"/>
        <v>36556.800000000003</v>
      </c>
      <c r="Q150" s="91">
        <f t="shared" si="83"/>
        <v>37168.800000000003</v>
      </c>
      <c r="R150" s="91">
        <f t="shared" si="84"/>
        <v>706.65600000000006</v>
      </c>
      <c r="S150" s="91">
        <f t="shared" si="85"/>
        <v>5391.72</v>
      </c>
      <c r="T150" s="91">
        <f t="shared" si="86"/>
        <v>10967.04</v>
      </c>
      <c r="U150" s="91">
        <f t="shared" si="87"/>
        <v>20442.840000000004</v>
      </c>
      <c r="V150" s="91">
        <f t="shared" si="88"/>
        <v>114.47827200000002</v>
      </c>
      <c r="W150" s="91">
        <f t="shared" si="89"/>
        <v>786.11277600000017</v>
      </c>
      <c r="X150" s="91">
        <f t="shared" si="90"/>
        <v>1362.1063680000002</v>
      </c>
      <c r="Y150" s="91">
        <f t="shared" si="91"/>
        <v>2207.8267200000009</v>
      </c>
      <c r="Z150" s="91">
        <f t="shared" si="92"/>
        <v>23.849640000000001</v>
      </c>
      <c r="AA150" s="91">
        <f t="shared" si="93"/>
        <v>131.01879600000004</v>
      </c>
      <c r="AB150" s="91">
        <f t="shared" si="94"/>
        <v>189.18144000000004</v>
      </c>
      <c r="AC150" s="91">
        <f t="shared" si="95"/>
        <v>262.83651428571443</v>
      </c>
      <c r="AD150" s="29">
        <f t="shared" si="96"/>
        <v>0</v>
      </c>
      <c r="AE150" s="29">
        <f t="shared" si="102"/>
        <v>1</v>
      </c>
      <c r="AF150" s="29">
        <f t="shared" si="103"/>
        <v>2</v>
      </c>
      <c r="AG150" s="29">
        <f t="shared" si="104"/>
        <v>2</v>
      </c>
      <c r="AH150" s="29">
        <f t="shared" si="97"/>
        <v>19</v>
      </c>
      <c r="AI150" s="29">
        <f t="shared" si="98"/>
        <v>76</v>
      </c>
      <c r="AJ150" s="29">
        <f t="shared" si="99"/>
        <v>106</v>
      </c>
      <c r="AK150" s="105">
        <f t="shared" si="100"/>
        <v>144</v>
      </c>
      <c r="AT150" s="300">
        <f t="shared" si="75"/>
        <v>381.59424000000007</v>
      </c>
      <c r="AU150" s="29">
        <f t="shared" si="75"/>
        <v>2911.5288000000005</v>
      </c>
      <c r="AV150" s="29">
        <f t="shared" si="75"/>
        <v>5922.2016000000012</v>
      </c>
      <c r="AW150" s="105">
        <f t="shared" si="75"/>
        <v>11039.133600000003</v>
      </c>
    </row>
    <row r="151" spans="1:49" x14ac:dyDescent="0.25">
      <c r="A151" s="80" t="s">
        <v>80</v>
      </c>
      <c r="B151" s="4" t="s">
        <v>86</v>
      </c>
      <c r="C151" s="4">
        <v>7.1</v>
      </c>
      <c r="D151" s="4">
        <v>7.37</v>
      </c>
      <c r="E151" s="4">
        <v>115200</v>
      </c>
      <c r="F151" s="4">
        <v>126000</v>
      </c>
      <c r="G151" s="30">
        <f t="shared" si="78"/>
        <v>0.27000000000000046</v>
      </c>
      <c r="H151" s="30">
        <f t="shared" si="101"/>
        <v>7.37</v>
      </c>
      <c r="I151" s="30" t="str">
        <f t="shared" si="79"/>
        <v>I-84: 1</v>
      </c>
      <c r="J151" s="30">
        <f t="shared" si="105"/>
        <v>116280</v>
      </c>
      <c r="K151" s="30">
        <f t="shared" si="105"/>
        <v>118980</v>
      </c>
      <c r="L151" s="30">
        <f t="shared" si="105"/>
        <v>121680</v>
      </c>
      <c r="M151" s="30">
        <f t="shared" si="105"/>
        <v>124380</v>
      </c>
      <c r="N151" s="91">
        <f t="shared" si="80"/>
        <v>79070.400000000009</v>
      </c>
      <c r="O151" s="91">
        <f t="shared" si="81"/>
        <v>80906.400000000009</v>
      </c>
      <c r="P151" s="91">
        <f t="shared" si="82"/>
        <v>82742.400000000009</v>
      </c>
      <c r="Q151" s="91">
        <f t="shared" si="83"/>
        <v>84578.400000000009</v>
      </c>
      <c r="R151" s="91">
        <f t="shared" si="84"/>
        <v>1581.4080000000001</v>
      </c>
      <c r="S151" s="91">
        <f t="shared" si="85"/>
        <v>12135.960000000001</v>
      </c>
      <c r="T151" s="91">
        <f t="shared" si="86"/>
        <v>24822.720000000001</v>
      </c>
      <c r="U151" s="91">
        <f t="shared" si="87"/>
        <v>46518.12000000001</v>
      </c>
      <c r="V151" s="91">
        <f t="shared" si="88"/>
        <v>128.09404800000024</v>
      </c>
      <c r="W151" s="91">
        <f t="shared" si="89"/>
        <v>884.71148400000175</v>
      </c>
      <c r="X151" s="91">
        <f t="shared" si="90"/>
        <v>1541.4909120000027</v>
      </c>
      <c r="Y151" s="91">
        <f t="shared" si="91"/>
        <v>2511.9784800000048</v>
      </c>
      <c r="Z151" s="91">
        <f t="shared" si="92"/>
        <v>26.686260000000047</v>
      </c>
      <c r="AA151" s="91">
        <f t="shared" si="93"/>
        <v>147.4519140000003</v>
      </c>
      <c r="AB151" s="91">
        <f t="shared" si="94"/>
        <v>214.09596000000039</v>
      </c>
      <c r="AC151" s="91">
        <f t="shared" si="95"/>
        <v>299.04505714285779</v>
      </c>
      <c r="AD151" s="29">
        <f t="shared" si="96"/>
        <v>0</v>
      </c>
      <c r="AE151" s="29">
        <f t="shared" si="102"/>
        <v>1</v>
      </c>
      <c r="AF151" s="29">
        <f t="shared" si="103"/>
        <v>2</v>
      </c>
      <c r="AG151" s="29">
        <f t="shared" si="104"/>
        <v>2</v>
      </c>
      <c r="AH151" s="29">
        <f t="shared" si="97"/>
        <v>19</v>
      </c>
      <c r="AI151" s="29">
        <f t="shared" si="98"/>
        <v>76</v>
      </c>
      <c r="AJ151" s="29">
        <f t="shared" si="99"/>
        <v>106</v>
      </c>
      <c r="AK151" s="105">
        <f t="shared" si="100"/>
        <v>144</v>
      </c>
      <c r="AT151" s="300">
        <f t="shared" si="75"/>
        <v>426.98016000000075</v>
      </c>
      <c r="AU151" s="29">
        <f t="shared" si="75"/>
        <v>3276.7092000000057</v>
      </c>
      <c r="AV151" s="29">
        <f t="shared" si="75"/>
        <v>6702.1344000000117</v>
      </c>
      <c r="AW151" s="105">
        <f t="shared" si="75"/>
        <v>12559.892400000024</v>
      </c>
    </row>
    <row r="152" spans="1:49" x14ac:dyDescent="0.25">
      <c r="A152" s="80" t="s">
        <v>80</v>
      </c>
      <c r="B152" s="4" t="s">
        <v>86</v>
      </c>
      <c r="C152" s="4">
        <v>9.6999999999999993</v>
      </c>
      <c r="D152" s="4">
        <v>10.08</v>
      </c>
      <c r="E152" s="4">
        <v>115200</v>
      </c>
      <c r="F152" s="4">
        <v>126000</v>
      </c>
      <c r="G152" s="30">
        <f t="shared" si="78"/>
        <v>0.38000000000000078</v>
      </c>
      <c r="H152" s="30">
        <f t="shared" si="101"/>
        <v>7.7500000000000009</v>
      </c>
      <c r="I152" s="30" t="str">
        <f t="shared" si="79"/>
        <v>I-84: 1</v>
      </c>
      <c r="J152" s="30">
        <f t="shared" si="105"/>
        <v>116280</v>
      </c>
      <c r="K152" s="30">
        <f t="shared" si="105"/>
        <v>118980</v>
      </c>
      <c r="L152" s="30">
        <f t="shared" si="105"/>
        <v>121680</v>
      </c>
      <c r="M152" s="30">
        <f t="shared" si="105"/>
        <v>124380</v>
      </c>
      <c r="N152" s="91">
        <f t="shared" si="80"/>
        <v>79070.400000000009</v>
      </c>
      <c r="O152" s="91">
        <f t="shared" si="81"/>
        <v>80906.400000000009</v>
      </c>
      <c r="P152" s="91">
        <f t="shared" si="82"/>
        <v>82742.400000000009</v>
      </c>
      <c r="Q152" s="91">
        <f t="shared" si="83"/>
        <v>84578.400000000009</v>
      </c>
      <c r="R152" s="91">
        <f t="shared" si="84"/>
        <v>1581.4080000000001</v>
      </c>
      <c r="S152" s="91">
        <f t="shared" si="85"/>
        <v>12135.960000000001</v>
      </c>
      <c r="T152" s="91">
        <f t="shared" si="86"/>
        <v>24822.720000000001</v>
      </c>
      <c r="U152" s="91">
        <f t="shared" si="87"/>
        <v>46518.12000000001</v>
      </c>
      <c r="V152" s="91">
        <f t="shared" si="88"/>
        <v>180.28051200000039</v>
      </c>
      <c r="W152" s="91">
        <f t="shared" si="89"/>
        <v>1245.1494960000027</v>
      </c>
      <c r="X152" s="91">
        <f t="shared" si="90"/>
        <v>2169.5057280000046</v>
      </c>
      <c r="Y152" s="91">
        <f t="shared" si="91"/>
        <v>3535.3771200000078</v>
      </c>
      <c r="Z152" s="91">
        <f t="shared" si="92"/>
        <v>37.558440000000076</v>
      </c>
      <c r="AA152" s="91">
        <f t="shared" si="93"/>
        <v>207.52491600000045</v>
      </c>
      <c r="AB152" s="91">
        <f t="shared" si="94"/>
        <v>301.32024000000069</v>
      </c>
      <c r="AC152" s="91">
        <f t="shared" si="95"/>
        <v>420.87822857142959</v>
      </c>
      <c r="AD152" s="29">
        <f t="shared" si="96"/>
        <v>1</v>
      </c>
      <c r="AE152" s="29">
        <f t="shared" si="102"/>
        <v>2</v>
      </c>
      <c r="AF152" s="29">
        <f t="shared" si="103"/>
        <v>3</v>
      </c>
      <c r="AG152" s="29">
        <f t="shared" si="104"/>
        <v>3</v>
      </c>
      <c r="AH152" s="29">
        <f t="shared" si="97"/>
        <v>19</v>
      </c>
      <c r="AI152" s="29">
        <f t="shared" si="98"/>
        <v>76</v>
      </c>
      <c r="AJ152" s="29">
        <f t="shared" si="99"/>
        <v>106</v>
      </c>
      <c r="AK152" s="105">
        <f t="shared" si="100"/>
        <v>144</v>
      </c>
      <c r="AT152" s="300">
        <f t="shared" si="75"/>
        <v>600.93504000000132</v>
      </c>
      <c r="AU152" s="29">
        <f t="shared" si="75"/>
        <v>4611.6648000000096</v>
      </c>
      <c r="AV152" s="29">
        <f t="shared" si="75"/>
        <v>9432.6336000000192</v>
      </c>
      <c r="AW152" s="105">
        <f t="shared" si="75"/>
        <v>17676.885600000041</v>
      </c>
    </row>
    <row r="153" spans="1:49" x14ac:dyDescent="0.25">
      <c r="A153" s="80" t="s">
        <v>80</v>
      </c>
      <c r="B153" s="4" t="s">
        <v>86</v>
      </c>
      <c r="C153" s="4">
        <v>10.08</v>
      </c>
      <c r="D153" s="4">
        <v>13.04</v>
      </c>
      <c r="E153" s="4">
        <v>110900</v>
      </c>
      <c r="F153" s="4">
        <v>122100</v>
      </c>
      <c r="G153" s="30">
        <f t="shared" si="78"/>
        <v>2.9599999999999991</v>
      </c>
      <c r="H153" s="30">
        <f t="shared" si="101"/>
        <v>10.71</v>
      </c>
      <c r="I153" s="30" t="str">
        <f t="shared" si="79"/>
        <v>I-84: 1</v>
      </c>
      <c r="J153" s="30">
        <f t="shared" si="105"/>
        <v>112020</v>
      </c>
      <c r="K153" s="30">
        <f t="shared" si="105"/>
        <v>114820</v>
      </c>
      <c r="L153" s="30">
        <f t="shared" si="105"/>
        <v>117620</v>
      </c>
      <c r="M153" s="30">
        <f t="shared" si="105"/>
        <v>120420</v>
      </c>
      <c r="N153" s="91">
        <f t="shared" si="80"/>
        <v>76173.600000000006</v>
      </c>
      <c r="O153" s="91">
        <f t="shared" si="81"/>
        <v>78077.600000000006</v>
      </c>
      <c r="P153" s="91">
        <f t="shared" si="82"/>
        <v>79981.600000000006</v>
      </c>
      <c r="Q153" s="91">
        <f t="shared" si="83"/>
        <v>81885.600000000006</v>
      </c>
      <c r="R153" s="91">
        <f t="shared" si="84"/>
        <v>1523.4720000000002</v>
      </c>
      <c r="S153" s="91">
        <f t="shared" si="85"/>
        <v>11711.640000000001</v>
      </c>
      <c r="T153" s="91">
        <f t="shared" si="86"/>
        <v>23994.48</v>
      </c>
      <c r="U153" s="91">
        <f t="shared" si="87"/>
        <v>45037.080000000009</v>
      </c>
      <c r="V153" s="91">
        <f t="shared" si="88"/>
        <v>1352.8431359999997</v>
      </c>
      <c r="W153" s="91">
        <f t="shared" si="89"/>
        <v>9359.9426879999992</v>
      </c>
      <c r="X153" s="91">
        <f t="shared" si="90"/>
        <v>16335.441983999996</v>
      </c>
      <c r="Y153" s="91">
        <f t="shared" si="91"/>
        <v>26661.951359999999</v>
      </c>
      <c r="Z153" s="91">
        <f t="shared" si="92"/>
        <v>281.84231999999992</v>
      </c>
      <c r="AA153" s="91">
        <f t="shared" si="93"/>
        <v>1559.9904479999998</v>
      </c>
      <c r="AB153" s="91">
        <f t="shared" si="94"/>
        <v>2268.8113866666663</v>
      </c>
      <c r="AC153" s="91">
        <f t="shared" si="95"/>
        <v>3174.0418285714291</v>
      </c>
      <c r="AD153" s="29">
        <f t="shared" si="96"/>
        <v>2</v>
      </c>
      <c r="AE153" s="29">
        <f t="shared" si="102"/>
        <v>11</v>
      </c>
      <c r="AF153" s="29">
        <f t="shared" si="103"/>
        <v>16</v>
      </c>
      <c r="AG153" s="29">
        <f t="shared" si="104"/>
        <v>22</v>
      </c>
      <c r="AH153" s="29">
        <f t="shared" si="97"/>
        <v>19</v>
      </c>
      <c r="AI153" s="29">
        <f t="shared" si="98"/>
        <v>76</v>
      </c>
      <c r="AJ153" s="29">
        <f t="shared" si="99"/>
        <v>106</v>
      </c>
      <c r="AK153" s="105">
        <f t="shared" si="100"/>
        <v>144</v>
      </c>
      <c r="AT153" s="300">
        <f t="shared" si="75"/>
        <v>4509.4771199999996</v>
      </c>
      <c r="AU153" s="29">
        <f t="shared" si="75"/>
        <v>34666.454399999995</v>
      </c>
      <c r="AV153" s="29">
        <f t="shared" si="75"/>
        <v>71023.660799999983</v>
      </c>
      <c r="AW153" s="105">
        <f t="shared" si="75"/>
        <v>133309.75679999997</v>
      </c>
    </row>
    <row r="154" spans="1:49" x14ac:dyDescent="0.25">
      <c r="A154" s="80" t="s">
        <v>80</v>
      </c>
      <c r="B154" s="4" t="s">
        <v>86</v>
      </c>
      <c r="C154" s="4">
        <v>13.04</v>
      </c>
      <c r="D154" s="4">
        <v>14.41</v>
      </c>
      <c r="E154" s="4">
        <v>89100</v>
      </c>
      <c r="F154" s="4">
        <v>102400</v>
      </c>
      <c r="G154" s="30">
        <f t="shared" si="78"/>
        <v>1.370000000000001</v>
      </c>
      <c r="H154" s="30">
        <f t="shared" si="101"/>
        <v>12.080000000000002</v>
      </c>
      <c r="I154" s="30" t="str">
        <f t="shared" si="79"/>
        <v>I-84: 1</v>
      </c>
      <c r="J154" s="30">
        <f t="shared" si="105"/>
        <v>90430</v>
      </c>
      <c r="K154" s="30">
        <f t="shared" si="105"/>
        <v>93755</v>
      </c>
      <c r="L154" s="30">
        <f t="shared" si="105"/>
        <v>97080</v>
      </c>
      <c r="M154" s="30">
        <f t="shared" si="105"/>
        <v>100405</v>
      </c>
      <c r="N154" s="91">
        <f t="shared" si="80"/>
        <v>61492.4</v>
      </c>
      <c r="O154" s="91">
        <f t="shared" si="81"/>
        <v>63753.4</v>
      </c>
      <c r="P154" s="91">
        <f t="shared" si="82"/>
        <v>66014.400000000009</v>
      </c>
      <c r="Q154" s="91">
        <f t="shared" si="83"/>
        <v>68275.400000000009</v>
      </c>
      <c r="R154" s="91">
        <f t="shared" si="84"/>
        <v>1229.848</v>
      </c>
      <c r="S154" s="91">
        <f t="shared" si="85"/>
        <v>9563.01</v>
      </c>
      <c r="T154" s="91">
        <f t="shared" si="86"/>
        <v>19804.320000000003</v>
      </c>
      <c r="U154" s="91">
        <f t="shared" si="87"/>
        <v>37551.470000000008</v>
      </c>
      <c r="V154" s="91">
        <f t="shared" si="88"/>
        <v>505.4675280000003</v>
      </c>
      <c r="W154" s="91">
        <f t="shared" si="89"/>
        <v>3537.3573990000027</v>
      </c>
      <c r="X154" s="91">
        <f t="shared" si="90"/>
        <v>6240.3412320000052</v>
      </c>
      <c r="Y154" s="91">
        <f t="shared" si="91"/>
        <v>10289.10278000001</v>
      </c>
      <c r="Z154" s="91">
        <f t="shared" si="92"/>
        <v>105.30573500000004</v>
      </c>
      <c r="AA154" s="91">
        <f t="shared" si="93"/>
        <v>589.55956650000041</v>
      </c>
      <c r="AB154" s="91">
        <f t="shared" si="94"/>
        <v>866.71406000000081</v>
      </c>
      <c r="AC154" s="91">
        <f t="shared" si="95"/>
        <v>1224.8931880952396</v>
      </c>
      <c r="AD154" s="29">
        <f t="shared" si="96"/>
        <v>1</v>
      </c>
      <c r="AE154" s="29">
        <f t="shared" si="102"/>
        <v>4</v>
      </c>
      <c r="AF154" s="29">
        <f t="shared" si="103"/>
        <v>6</v>
      </c>
      <c r="AG154" s="29">
        <f t="shared" si="104"/>
        <v>9</v>
      </c>
      <c r="AH154" s="29">
        <f t="shared" si="97"/>
        <v>19</v>
      </c>
      <c r="AI154" s="29">
        <f t="shared" si="98"/>
        <v>76</v>
      </c>
      <c r="AJ154" s="29">
        <f t="shared" si="99"/>
        <v>106</v>
      </c>
      <c r="AK154" s="105">
        <f t="shared" si="100"/>
        <v>144</v>
      </c>
      <c r="AT154" s="300">
        <f t="shared" si="75"/>
        <v>1684.8917600000011</v>
      </c>
      <c r="AU154" s="29">
        <f t="shared" si="75"/>
        <v>13101.32370000001</v>
      </c>
      <c r="AV154" s="29">
        <f t="shared" si="75"/>
        <v>27131.918400000024</v>
      </c>
      <c r="AW154" s="105">
        <f t="shared" si="75"/>
        <v>51445.513900000049</v>
      </c>
    </row>
    <row r="155" spans="1:49" x14ac:dyDescent="0.25">
      <c r="A155" s="80" t="s">
        <v>80</v>
      </c>
      <c r="B155" s="4" t="s">
        <v>86</v>
      </c>
      <c r="C155" s="4">
        <v>14.41</v>
      </c>
      <c r="D155" s="4">
        <v>15.96</v>
      </c>
      <c r="E155" s="4">
        <v>70700</v>
      </c>
      <c r="F155" s="4">
        <v>84500</v>
      </c>
      <c r="G155" s="30">
        <f t="shared" si="78"/>
        <v>1.5500000000000007</v>
      </c>
      <c r="H155" s="30">
        <f t="shared" si="101"/>
        <v>13.630000000000003</v>
      </c>
      <c r="I155" s="30" t="str">
        <f t="shared" si="79"/>
        <v>I-84: 1</v>
      </c>
      <c r="J155" s="30">
        <f t="shared" si="105"/>
        <v>72080</v>
      </c>
      <c r="K155" s="30">
        <f t="shared" si="105"/>
        <v>75530</v>
      </c>
      <c r="L155" s="30">
        <f t="shared" si="105"/>
        <v>78980</v>
      </c>
      <c r="M155" s="30">
        <f t="shared" si="105"/>
        <v>82430</v>
      </c>
      <c r="N155" s="91">
        <f t="shared" si="80"/>
        <v>49014.400000000001</v>
      </c>
      <c r="O155" s="91">
        <f t="shared" si="81"/>
        <v>51360.4</v>
      </c>
      <c r="P155" s="91">
        <f t="shared" si="82"/>
        <v>53706.400000000001</v>
      </c>
      <c r="Q155" s="91">
        <f t="shared" si="83"/>
        <v>56052.4</v>
      </c>
      <c r="R155" s="91">
        <f t="shared" si="84"/>
        <v>980.28800000000001</v>
      </c>
      <c r="S155" s="91">
        <f t="shared" si="85"/>
        <v>7704.0599999999995</v>
      </c>
      <c r="T155" s="91">
        <f t="shared" si="86"/>
        <v>16111.92</v>
      </c>
      <c r="U155" s="91">
        <f t="shared" si="87"/>
        <v>30828.820000000003</v>
      </c>
      <c r="V155" s="91">
        <f t="shared" si="88"/>
        <v>455.83392000000015</v>
      </c>
      <c r="W155" s="91">
        <f t="shared" si="89"/>
        <v>3224.1491100000012</v>
      </c>
      <c r="X155" s="91">
        <f t="shared" si="90"/>
        <v>5743.8994800000028</v>
      </c>
      <c r="Y155" s="91">
        <f t="shared" si="91"/>
        <v>9556.9342000000051</v>
      </c>
      <c r="Z155" s="91">
        <f t="shared" si="92"/>
        <v>94.965400000000017</v>
      </c>
      <c r="AA155" s="91">
        <f t="shared" si="93"/>
        <v>537.35818500000016</v>
      </c>
      <c r="AB155" s="91">
        <f t="shared" si="94"/>
        <v>797.76381666666714</v>
      </c>
      <c r="AC155" s="91">
        <f t="shared" si="95"/>
        <v>1137.7302619047628</v>
      </c>
      <c r="AD155" s="29">
        <f t="shared" si="96"/>
        <v>1</v>
      </c>
      <c r="AE155" s="29">
        <f t="shared" si="102"/>
        <v>4</v>
      </c>
      <c r="AF155" s="29">
        <f t="shared" si="103"/>
        <v>6</v>
      </c>
      <c r="AG155" s="29">
        <f t="shared" si="104"/>
        <v>8</v>
      </c>
      <c r="AH155" s="29">
        <f t="shared" si="97"/>
        <v>19</v>
      </c>
      <c r="AI155" s="29">
        <f t="shared" si="98"/>
        <v>76</v>
      </c>
      <c r="AJ155" s="29">
        <f t="shared" si="99"/>
        <v>106</v>
      </c>
      <c r="AK155" s="105">
        <f t="shared" si="100"/>
        <v>144</v>
      </c>
      <c r="AT155" s="300">
        <f t="shared" si="75"/>
        <v>1519.4464000000007</v>
      </c>
      <c r="AU155" s="29">
        <f t="shared" si="75"/>
        <v>11941.293000000005</v>
      </c>
      <c r="AV155" s="29">
        <f t="shared" si="75"/>
        <v>24973.476000000013</v>
      </c>
      <c r="AW155" s="105">
        <f t="shared" si="75"/>
        <v>47784.671000000024</v>
      </c>
    </row>
    <row r="156" spans="1:49" x14ac:dyDescent="0.25">
      <c r="A156" s="80" t="s">
        <v>80</v>
      </c>
      <c r="B156" s="4" t="s">
        <v>86</v>
      </c>
      <c r="C156" s="4">
        <v>15.96</v>
      </c>
      <c r="D156" s="4">
        <v>16.899999999999999</v>
      </c>
      <c r="E156" s="4">
        <v>54900</v>
      </c>
      <c r="F156" s="4">
        <v>69000</v>
      </c>
      <c r="G156" s="30">
        <f t="shared" si="78"/>
        <v>0.93999999999999773</v>
      </c>
      <c r="H156" s="30">
        <f t="shared" si="101"/>
        <v>14.57</v>
      </c>
      <c r="I156" s="30" t="str">
        <f t="shared" si="79"/>
        <v>I-84: 1</v>
      </c>
      <c r="J156" s="30">
        <f t="shared" si="105"/>
        <v>56310</v>
      </c>
      <c r="K156" s="30">
        <f t="shared" si="105"/>
        <v>59835</v>
      </c>
      <c r="L156" s="30">
        <f t="shared" si="105"/>
        <v>63360</v>
      </c>
      <c r="M156" s="30">
        <f t="shared" si="105"/>
        <v>66885</v>
      </c>
      <c r="N156" s="91">
        <f t="shared" si="80"/>
        <v>38290.800000000003</v>
      </c>
      <c r="O156" s="91">
        <f t="shared" si="81"/>
        <v>40687.800000000003</v>
      </c>
      <c r="P156" s="91">
        <f t="shared" si="82"/>
        <v>43084.800000000003</v>
      </c>
      <c r="Q156" s="91">
        <f t="shared" si="83"/>
        <v>45481.8</v>
      </c>
      <c r="R156" s="91">
        <f t="shared" si="84"/>
        <v>765.81600000000003</v>
      </c>
      <c r="S156" s="91">
        <f t="shared" si="85"/>
        <v>6103.17</v>
      </c>
      <c r="T156" s="91">
        <f t="shared" si="86"/>
        <v>12925.44</v>
      </c>
      <c r="U156" s="91">
        <f t="shared" si="87"/>
        <v>25014.990000000005</v>
      </c>
      <c r="V156" s="91">
        <f t="shared" si="88"/>
        <v>215.96011199999947</v>
      </c>
      <c r="W156" s="91">
        <f t="shared" si="89"/>
        <v>1548.9845459999963</v>
      </c>
      <c r="X156" s="91">
        <f t="shared" si="90"/>
        <v>2794.4801279999933</v>
      </c>
      <c r="Y156" s="91">
        <f t="shared" si="91"/>
        <v>4702.8181199999899</v>
      </c>
      <c r="Z156" s="91">
        <f t="shared" si="92"/>
        <v>44.991689999999885</v>
      </c>
      <c r="AA156" s="91">
        <f t="shared" si="93"/>
        <v>258.16409099999936</v>
      </c>
      <c r="AB156" s="91">
        <f t="shared" si="94"/>
        <v>388.12223999999912</v>
      </c>
      <c r="AC156" s="91">
        <f t="shared" si="95"/>
        <v>559.85929999999894</v>
      </c>
      <c r="AD156" s="29">
        <f t="shared" si="96"/>
        <v>1</v>
      </c>
      <c r="AE156" s="29">
        <f t="shared" si="102"/>
        <v>2</v>
      </c>
      <c r="AF156" s="29">
        <f t="shared" si="103"/>
        <v>3</v>
      </c>
      <c r="AG156" s="29">
        <f t="shared" si="104"/>
        <v>4</v>
      </c>
      <c r="AH156" s="29">
        <f t="shared" si="97"/>
        <v>19</v>
      </c>
      <c r="AI156" s="29">
        <f t="shared" si="98"/>
        <v>76</v>
      </c>
      <c r="AJ156" s="29">
        <f t="shared" si="99"/>
        <v>106</v>
      </c>
      <c r="AK156" s="105">
        <f t="shared" si="100"/>
        <v>144</v>
      </c>
      <c r="AT156" s="300">
        <f t="shared" si="75"/>
        <v>719.86703999999827</v>
      </c>
      <c r="AU156" s="29">
        <f t="shared" si="75"/>
        <v>5736.9797999999864</v>
      </c>
      <c r="AV156" s="29">
        <f t="shared" si="75"/>
        <v>12149.913599999971</v>
      </c>
      <c r="AW156" s="105">
        <f t="shared" ref="AW156:AW219" si="106">U156*$G156</f>
        <v>23514.090599999949</v>
      </c>
    </row>
    <row r="157" spans="1:49" x14ac:dyDescent="0.25">
      <c r="A157" s="80" t="s">
        <v>80</v>
      </c>
      <c r="B157" s="4" t="s">
        <v>86</v>
      </c>
      <c r="C157" s="4">
        <v>16.899999999999999</v>
      </c>
      <c r="D157" s="4">
        <v>17.37</v>
      </c>
      <c r="E157" s="4">
        <v>29200</v>
      </c>
      <c r="F157" s="4">
        <v>31000</v>
      </c>
      <c r="G157" s="30">
        <f t="shared" si="78"/>
        <v>0.47000000000000242</v>
      </c>
      <c r="H157" s="30">
        <f t="shared" si="101"/>
        <v>15.040000000000003</v>
      </c>
      <c r="I157" s="30" t="str">
        <f t="shared" si="79"/>
        <v>I-84: 1</v>
      </c>
      <c r="J157" s="30">
        <f t="shared" si="105"/>
        <v>29380</v>
      </c>
      <c r="K157" s="30">
        <f t="shared" si="105"/>
        <v>29830</v>
      </c>
      <c r="L157" s="30">
        <f t="shared" si="105"/>
        <v>30280</v>
      </c>
      <c r="M157" s="30">
        <f t="shared" si="105"/>
        <v>30730</v>
      </c>
      <c r="N157" s="91">
        <f t="shared" si="80"/>
        <v>19978.400000000001</v>
      </c>
      <c r="O157" s="91">
        <f t="shared" si="81"/>
        <v>20284.400000000001</v>
      </c>
      <c r="P157" s="91">
        <f t="shared" si="82"/>
        <v>20590.400000000001</v>
      </c>
      <c r="Q157" s="91">
        <f t="shared" si="83"/>
        <v>20896.400000000001</v>
      </c>
      <c r="R157" s="91">
        <f t="shared" si="84"/>
        <v>399.56800000000004</v>
      </c>
      <c r="S157" s="91">
        <f t="shared" si="85"/>
        <v>3042.6600000000003</v>
      </c>
      <c r="T157" s="91">
        <f t="shared" si="86"/>
        <v>6177.12</v>
      </c>
      <c r="U157" s="91">
        <f t="shared" si="87"/>
        <v>11493.020000000002</v>
      </c>
      <c r="V157" s="91">
        <f t="shared" si="88"/>
        <v>56.339088000000288</v>
      </c>
      <c r="W157" s="91">
        <f t="shared" si="89"/>
        <v>386.11355400000201</v>
      </c>
      <c r="X157" s="91">
        <f t="shared" si="90"/>
        <v>667.7466720000034</v>
      </c>
      <c r="Y157" s="91">
        <f t="shared" si="91"/>
        <v>1080.3438800000058</v>
      </c>
      <c r="Z157" s="91">
        <f t="shared" si="92"/>
        <v>11.737310000000058</v>
      </c>
      <c r="AA157" s="91">
        <f t="shared" si="93"/>
        <v>64.352259000000331</v>
      </c>
      <c r="AB157" s="91">
        <f t="shared" si="94"/>
        <v>92.742593333333815</v>
      </c>
      <c r="AC157" s="91">
        <f t="shared" si="95"/>
        <v>128.61236666666738</v>
      </c>
      <c r="AD157" s="29">
        <f t="shared" si="96"/>
        <v>0</v>
      </c>
      <c r="AE157" s="29">
        <f t="shared" si="102"/>
        <v>1</v>
      </c>
      <c r="AF157" s="29">
        <f t="shared" si="103"/>
        <v>1</v>
      </c>
      <c r="AG157" s="29">
        <f t="shared" si="104"/>
        <v>1</v>
      </c>
      <c r="AH157" s="29">
        <f t="shared" si="97"/>
        <v>19</v>
      </c>
      <c r="AI157" s="29">
        <f t="shared" si="98"/>
        <v>76</v>
      </c>
      <c r="AJ157" s="29">
        <f t="shared" si="99"/>
        <v>106</v>
      </c>
      <c r="AK157" s="105">
        <f t="shared" si="100"/>
        <v>144</v>
      </c>
      <c r="AT157" s="300">
        <f t="shared" ref="AT157:AW220" si="107">R157*$G157</f>
        <v>187.79696000000098</v>
      </c>
      <c r="AU157" s="29">
        <f t="shared" si="107"/>
        <v>1430.0502000000074</v>
      </c>
      <c r="AV157" s="29">
        <f t="shared" si="107"/>
        <v>2903.246400000015</v>
      </c>
      <c r="AW157" s="105">
        <f t="shared" si="106"/>
        <v>5401.7194000000291</v>
      </c>
    </row>
    <row r="158" spans="1:49" x14ac:dyDescent="0.25">
      <c r="A158" s="80" t="s">
        <v>80</v>
      </c>
      <c r="B158" s="4" t="s">
        <v>86</v>
      </c>
      <c r="C158" s="4">
        <v>17.37</v>
      </c>
      <c r="D158" s="4">
        <v>17.82</v>
      </c>
      <c r="E158" s="4">
        <v>35100</v>
      </c>
      <c r="F158" s="4">
        <v>38200</v>
      </c>
      <c r="G158" s="30">
        <f t="shared" si="78"/>
        <v>0.44999999999999929</v>
      </c>
      <c r="H158" s="30">
        <f t="shared" si="101"/>
        <v>15.490000000000002</v>
      </c>
      <c r="I158" s="30" t="str">
        <f t="shared" si="79"/>
        <v>I-84: 1</v>
      </c>
      <c r="J158" s="30">
        <f t="shared" si="105"/>
        <v>35410</v>
      </c>
      <c r="K158" s="30">
        <f t="shared" si="105"/>
        <v>36185</v>
      </c>
      <c r="L158" s="30">
        <f t="shared" si="105"/>
        <v>36960</v>
      </c>
      <c r="M158" s="30">
        <f t="shared" si="105"/>
        <v>37735</v>
      </c>
      <c r="N158" s="91">
        <f t="shared" si="80"/>
        <v>24078.800000000003</v>
      </c>
      <c r="O158" s="91">
        <f t="shared" si="81"/>
        <v>24605.800000000003</v>
      </c>
      <c r="P158" s="91">
        <f t="shared" si="82"/>
        <v>25132.800000000003</v>
      </c>
      <c r="Q158" s="91">
        <f t="shared" si="83"/>
        <v>25659.800000000003</v>
      </c>
      <c r="R158" s="91">
        <f t="shared" si="84"/>
        <v>481.57600000000008</v>
      </c>
      <c r="S158" s="91">
        <f t="shared" si="85"/>
        <v>3690.8700000000003</v>
      </c>
      <c r="T158" s="91">
        <f t="shared" si="86"/>
        <v>7539.84</v>
      </c>
      <c r="U158" s="91">
        <f t="shared" si="87"/>
        <v>14112.890000000003</v>
      </c>
      <c r="V158" s="91">
        <f t="shared" si="88"/>
        <v>65.012759999999901</v>
      </c>
      <c r="W158" s="91">
        <f t="shared" si="89"/>
        <v>448.44070499999935</v>
      </c>
      <c r="X158" s="91">
        <f t="shared" si="90"/>
        <v>780.37343999999882</v>
      </c>
      <c r="Y158" s="91">
        <f t="shared" si="91"/>
        <v>1270.1600999999985</v>
      </c>
      <c r="Z158" s="91">
        <f t="shared" si="92"/>
        <v>13.544324999999978</v>
      </c>
      <c r="AA158" s="91">
        <f t="shared" si="93"/>
        <v>74.740117499999897</v>
      </c>
      <c r="AB158" s="91">
        <f t="shared" si="94"/>
        <v>108.38519999999984</v>
      </c>
      <c r="AC158" s="91">
        <f t="shared" si="95"/>
        <v>151.20953571428555</v>
      </c>
      <c r="AD158" s="29">
        <f t="shared" si="96"/>
        <v>0</v>
      </c>
      <c r="AE158" s="29">
        <f t="shared" si="102"/>
        <v>1</v>
      </c>
      <c r="AF158" s="29">
        <f t="shared" si="103"/>
        <v>1</v>
      </c>
      <c r="AG158" s="29">
        <f t="shared" si="104"/>
        <v>2</v>
      </c>
      <c r="AH158" s="29">
        <f t="shared" si="97"/>
        <v>19</v>
      </c>
      <c r="AI158" s="29">
        <f t="shared" si="98"/>
        <v>76</v>
      </c>
      <c r="AJ158" s="29">
        <f t="shared" si="99"/>
        <v>106</v>
      </c>
      <c r="AK158" s="105">
        <f t="shared" si="100"/>
        <v>144</v>
      </c>
      <c r="AT158" s="300">
        <f t="shared" si="107"/>
        <v>216.7091999999997</v>
      </c>
      <c r="AU158" s="29">
        <f t="shared" si="107"/>
        <v>1660.8914999999974</v>
      </c>
      <c r="AV158" s="29">
        <f t="shared" si="107"/>
        <v>3392.9279999999949</v>
      </c>
      <c r="AW158" s="105">
        <f t="shared" si="106"/>
        <v>6350.8004999999912</v>
      </c>
    </row>
    <row r="159" spans="1:49" x14ac:dyDescent="0.25">
      <c r="A159" s="80" t="s">
        <v>80</v>
      </c>
      <c r="B159" s="4" t="s">
        <v>86</v>
      </c>
      <c r="C159" s="4">
        <v>17.82</v>
      </c>
      <c r="D159" s="4">
        <v>22.1</v>
      </c>
      <c r="E159" s="4">
        <v>32200</v>
      </c>
      <c r="F159" s="4">
        <v>35100</v>
      </c>
      <c r="G159" s="30">
        <f t="shared" si="78"/>
        <v>4.2800000000000011</v>
      </c>
      <c r="H159" s="30">
        <f t="shared" si="101"/>
        <v>19.770000000000003</v>
      </c>
      <c r="I159" s="30" t="str">
        <f t="shared" si="79"/>
        <v>I-84: 1</v>
      </c>
      <c r="J159" s="30">
        <f t="shared" si="105"/>
        <v>32490</v>
      </c>
      <c r="K159" s="30">
        <f t="shared" si="105"/>
        <v>33215</v>
      </c>
      <c r="L159" s="30">
        <f t="shared" si="105"/>
        <v>33940</v>
      </c>
      <c r="M159" s="30">
        <f t="shared" si="105"/>
        <v>34665</v>
      </c>
      <c r="N159" s="91">
        <f t="shared" si="80"/>
        <v>22093.200000000001</v>
      </c>
      <c r="O159" s="91">
        <f t="shared" si="81"/>
        <v>22586.2</v>
      </c>
      <c r="P159" s="91">
        <f t="shared" si="82"/>
        <v>23079.200000000001</v>
      </c>
      <c r="Q159" s="91">
        <f t="shared" si="83"/>
        <v>23572.2</v>
      </c>
      <c r="R159" s="91">
        <f t="shared" si="84"/>
        <v>441.86400000000003</v>
      </c>
      <c r="S159" s="91">
        <f t="shared" si="85"/>
        <v>3387.93</v>
      </c>
      <c r="T159" s="91">
        <f t="shared" si="86"/>
        <v>6923.76</v>
      </c>
      <c r="U159" s="91">
        <f t="shared" si="87"/>
        <v>12964.710000000001</v>
      </c>
      <c r="V159" s="91">
        <f t="shared" si="88"/>
        <v>567.35337600000014</v>
      </c>
      <c r="W159" s="91">
        <f t="shared" si="89"/>
        <v>3915.0919080000008</v>
      </c>
      <c r="X159" s="91">
        <f t="shared" si="90"/>
        <v>6815.7493440000026</v>
      </c>
      <c r="Y159" s="91">
        <f t="shared" si="91"/>
        <v>11097.791760000006</v>
      </c>
      <c r="Z159" s="91">
        <f t="shared" si="92"/>
        <v>118.19862000000001</v>
      </c>
      <c r="AA159" s="91">
        <f t="shared" si="93"/>
        <v>652.51531800000009</v>
      </c>
      <c r="AB159" s="91">
        <f t="shared" si="94"/>
        <v>946.63185333333377</v>
      </c>
      <c r="AC159" s="91">
        <f t="shared" si="95"/>
        <v>1321.1656857142866</v>
      </c>
      <c r="AD159" s="29">
        <f t="shared" si="96"/>
        <v>1</v>
      </c>
      <c r="AE159" s="29">
        <f t="shared" si="102"/>
        <v>5</v>
      </c>
      <c r="AF159" s="29">
        <f t="shared" si="103"/>
        <v>7</v>
      </c>
      <c r="AG159" s="29">
        <f t="shared" si="104"/>
        <v>9</v>
      </c>
      <c r="AH159" s="29">
        <f t="shared" si="97"/>
        <v>19</v>
      </c>
      <c r="AI159" s="29">
        <f t="shared" si="98"/>
        <v>76</v>
      </c>
      <c r="AJ159" s="29">
        <f t="shared" si="99"/>
        <v>106</v>
      </c>
      <c r="AK159" s="105">
        <f t="shared" si="100"/>
        <v>144</v>
      </c>
      <c r="AT159" s="300">
        <f t="shared" si="107"/>
        <v>1891.1779200000005</v>
      </c>
      <c r="AU159" s="29">
        <f t="shared" si="107"/>
        <v>14500.340400000003</v>
      </c>
      <c r="AV159" s="29">
        <f t="shared" si="107"/>
        <v>29633.692800000008</v>
      </c>
      <c r="AW159" s="105">
        <f t="shared" si="106"/>
        <v>55488.958800000022</v>
      </c>
    </row>
    <row r="160" spans="1:49" x14ac:dyDescent="0.25">
      <c r="A160" s="80" t="s">
        <v>80</v>
      </c>
      <c r="B160" s="4" t="s">
        <v>86</v>
      </c>
      <c r="C160" s="4">
        <v>22.1</v>
      </c>
      <c r="D160" s="4">
        <v>24.99</v>
      </c>
      <c r="E160" s="4">
        <v>29900</v>
      </c>
      <c r="F160" s="4">
        <v>33100</v>
      </c>
      <c r="G160" s="30">
        <f t="shared" si="78"/>
        <v>2.889999999999997</v>
      </c>
      <c r="H160" s="30">
        <f t="shared" si="101"/>
        <v>22.66</v>
      </c>
      <c r="I160" s="30" t="str">
        <f t="shared" si="79"/>
        <v>I-84: 1</v>
      </c>
      <c r="J160" s="30">
        <f t="shared" si="105"/>
        <v>30220</v>
      </c>
      <c r="K160" s="30">
        <f t="shared" si="105"/>
        <v>31020</v>
      </c>
      <c r="L160" s="30">
        <f t="shared" si="105"/>
        <v>31820</v>
      </c>
      <c r="M160" s="30">
        <f t="shared" si="105"/>
        <v>32620</v>
      </c>
      <c r="N160" s="91">
        <f t="shared" si="80"/>
        <v>20549.600000000002</v>
      </c>
      <c r="O160" s="91">
        <f t="shared" si="81"/>
        <v>21093.600000000002</v>
      </c>
      <c r="P160" s="91">
        <f t="shared" si="82"/>
        <v>21637.600000000002</v>
      </c>
      <c r="Q160" s="91">
        <f t="shared" si="83"/>
        <v>22181.600000000002</v>
      </c>
      <c r="R160" s="91">
        <f t="shared" si="84"/>
        <v>410.99200000000008</v>
      </c>
      <c r="S160" s="91">
        <f t="shared" si="85"/>
        <v>3164.0400000000004</v>
      </c>
      <c r="T160" s="91">
        <f t="shared" si="86"/>
        <v>6491.2800000000007</v>
      </c>
      <c r="U160" s="91">
        <f t="shared" si="87"/>
        <v>12199.880000000003</v>
      </c>
      <c r="V160" s="91">
        <f t="shared" si="88"/>
        <v>356.33006399999971</v>
      </c>
      <c r="W160" s="91">
        <f t="shared" si="89"/>
        <v>2468.9004119999981</v>
      </c>
      <c r="X160" s="91">
        <f t="shared" si="90"/>
        <v>4314.7538159999967</v>
      </c>
      <c r="Y160" s="91">
        <f t="shared" si="91"/>
        <v>7051.5306399999945</v>
      </c>
      <c r="Z160" s="91">
        <f t="shared" si="92"/>
        <v>74.235429999999923</v>
      </c>
      <c r="AA160" s="91">
        <f t="shared" si="93"/>
        <v>411.48340199999967</v>
      </c>
      <c r="AB160" s="91">
        <f t="shared" si="94"/>
        <v>599.27136333333294</v>
      </c>
      <c r="AC160" s="91">
        <f t="shared" si="95"/>
        <v>839.46793333333278</v>
      </c>
      <c r="AD160" s="29">
        <f t="shared" si="96"/>
        <v>1</v>
      </c>
      <c r="AE160" s="29">
        <f t="shared" si="102"/>
        <v>3</v>
      </c>
      <c r="AF160" s="29">
        <f t="shared" si="103"/>
        <v>4</v>
      </c>
      <c r="AG160" s="29">
        <f t="shared" si="104"/>
        <v>6</v>
      </c>
      <c r="AH160" s="29">
        <f t="shared" si="97"/>
        <v>19</v>
      </c>
      <c r="AI160" s="29">
        <f t="shared" si="98"/>
        <v>76</v>
      </c>
      <c r="AJ160" s="29">
        <f t="shared" si="99"/>
        <v>106</v>
      </c>
      <c r="AK160" s="105">
        <f t="shared" si="100"/>
        <v>144</v>
      </c>
      <c r="AT160" s="300">
        <f t="shared" si="107"/>
        <v>1187.766879999999</v>
      </c>
      <c r="AU160" s="29">
        <f t="shared" si="107"/>
        <v>9144.075599999991</v>
      </c>
      <c r="AV160" s="29">
        <f t="shared" si="107"/>
        <v>18759.799199999983</v>
      </c>
      <c r="AW160" s="105">
        <f t="shared" si="106"/>
        <v>35257.653199999972</v>
      </c>
    </row>
    <row r="161" spans="1:49" x14ac:dyDescent="0.25">
      <c r="A161" s="80" t="s">
        <v>80</v>
      </c>
      <c r="B161" s="4" t="s">
        <v>86</v>
      </c>
      <c r="C161" s="4">
        <v>24.99</v>
      </c>
      <c r="D161" s="4">
        <v>27.86</v>
      </c>
      <c r="E161" s="4">
        <v>29700</v>
      </c>
      <c r="F161" s="4">
        <v>33000</v>
      </c>
      <c r="G161" s="30">
        <f t="shared" si="78"/>
        <v>2.870000000000001</v>
      </c>
      <c r="H161" s="30">
        <f t="shared" si="101"/>
        <v>25.53</v>
      </c>
      <c r="I161" s="30" t="str">
        <f t="shared" si="79"/>
        <v>I-84: 1</v>
      </c>
      <c r="J161" s="30">
        <f t="shared" si="105"/>
        <v>30030</v>
      </c>
      <c r="K161" s="30">
        <f t="shared" si="105"/>
        <v>30855</v>
      </c>
      <c r="L161" s="30">
        <f t="shared" si="105"/>
        <v>31680</v>
      </c>
      <c r="M161" s="30">
        <f t="shared" si="105"/>
        <v>32505</v>
      </c>
      <c r="N161" s="91">
        <f t="shared" si="80"/>
        <v>20420.400000000001</v>
      </c>
      <c r="O161" s="91">
        <f t="shared" si="81"/>
        <v>20981.4</v>
      </c>
      <c r="P161" s="91">
        <f t="shared" si="82"/>
        <v>21542.400000000001</v>
      </c>
      <c r="Q161" s="91">
        <f t="shared" si="83"/>
        <v>22103.4</v>
      </c>
      <c r="R161" s="91">
        <f t="shared" si="84"/>
        <v>408.40800000000002</v>
      </c>
      <c r="S161" s="91">
        <f t="shared" si="85"/>
        <v>3147.21</v>
      </c>
      <c r="T161" s="91">
        <f t="shared" si="86"/>
        <v>6462.72</v>
      </c>
      <c r="U161" s="91">
        <f t="shared" si="87"/>
        <v>12156.870000000003</v>
      </c>
      <c r="V161" s="91">
        <f t="shared" si="88"/>
        <v>351.63928800000014</v>
      </c>
      <c r="W161" s="91">
        <f t="shared" si="89"/>
        <v>2438.7730290000009</v>
      </c>
      <c r="X161" s="91">
        <f t="shared" si="90"/>
        <v>4266.0414720000017</v>
      </c>
      <c r="Y161" s="91">
        <f t="shared" si="91"/>
        <v>6978.0433800000046</v>
      </c>
      <c r="Z161" s="91">
        <f t="shared" si="92"/>
        <v>73.258185000000012</v>
      </c>
      <c r="AA161" s="91">
        <f t="shared" si="93"/>
        <v>406.46217150000012</v>
      </c>
      <c r="AB161" s="91">
        <f t="shared" si="94"/>
        <v>592.50576000000035</v>
      </c>
      <c r="AC161" s="91">
        <f t="shared" si="95"/>
        <v>830.71945000000073</v>
      </c>
      <c r="AD161" s="29">
        <f t="shared" si="96"/>
        <v>1</v>
      </c>
      <c r="AE161" s="29">
        <f t="shared" si="102"/>
        <v>3</v>
      </c>
      <c r="AF161" s="29">
        <f t="shared" si="103"/>
        <v>4</v>
      </c>
      <c r="AG161" s="29">
        <f t="shared" si="104"/>
        <v>6</v>
      </c>
      <c r="AH161" s="29">
        <f t="shared" si="97"/>
        <v>19</v>
      </c>
      <c r="AI161" s="29">
        <f t="shared" si="98"/>
        <v>76</v>
      </c>
      <c r="AJ161" s="29">
        <f t="shared" si="99"/>
        <v>106</v>
      </c>
      <c r="AK161" s="105">
        <f t="shared" si="100"/>
        <v>144</v>
      </c>
      <c r="AT161" s="300">
        <f t="shared" si="107"/>
        <v>1172.1309600000004</v>
      </c>
      <c r="AU161" s="29">
        <f t="shared" si="107"/>
        <v>9032.4927000000025</v>
      </c>
      <c r="AV161" s="29">
        <f t="shared" si="107"/>
        <v>18548.006400000006</v>
      </c>
      <c r="AW161" s="105">
        <f t="shared" si="106"/>
        <v>34890.216900000021</v>
      </c>
    </row>
    <row r="162" spans="1:49" x14ac:dyDescent="0.25">
      <c r="A162" s="80" t="s">
        <v>80</v>
      </c>
      <c r="B162" s="4" t="s">
        <v>86</v>
      </c>
      <c r="C162" s="4">
        <v>27.86</v>
      </c>
      <c r="D162" s="4">
        <v>31.39</v>
      </c>
      <c r="E162" s="4">
        <v>28900</v>
      </c>
      <c r="F162" s="4">
        <v>32200</v>
      </c>
      <c r="G162" s="30">
        <f t="shared" si="78"/>
        <v>3.5300000000000011</v>
      </c>
      <c r="H162" s="30">
        <f t="shared" si="101"/>
        <v>29.060000000000002</v>
      </c>
      <c r="I162" s="30" t="str">
        <f t="shared" si="79"/>
        <v>I-84: 1</v>
      </c>
      <c r="J162" s="30">
        <f t="shared" si="105"/>
        <v>29230</v>
      </c>
      <c r="K162" s="30">
        <f t="shared" si="105"/>
        <v>30055</v>
      </c>
      <c r="L162" s="30">
        <f t="shared" si="105"/>
        <v>30880</v>
      </c>
      <c r="M162" s="30">
        <f t="shared" si="105"/>
        <v>31705</v>
      </c>
      <c r="N162" s="91">
        <f t="shared" si="80"/>
        <v>19876.400000000001</v>
      </c>
      <c r="O162" s="91">
        <f t="shared" si="81"/>
        <v>20437.400000000001</v>
      </c>
      <c r="P162" s="91">
        <f t="shared" si="82"/>
        <v>20998.400000000001</v>
      </c>
      <c r="Q162" s="91">
        <f t="shared" si="83"/>
        <v>21559.4</v>
      </c>
      <c r="R162" s="91">
        <f t="shared" si="84"/>
        <v>397.52800000000002</v>
      </c>
      <c r="S162" s="91">
        <f t="shared" si="85"/>
        <v>3065.61</v>
      </c>
      <c r="T162" s="91">
        <f t="shared" si="86"/>
        <v>6299.52</v>
      </c>
      <c r="U162" s="91">
        <f t="shared" si="87"/>
        <v>11857.670000000002</v>
      </c>
      <c r="V162" s="91">
        <f t="shared" si="88"/>
        <v>420.9821520000001</v>
      </c>
      <c r="W162" s="91">
        <f t="shared" si="89"/>
        <v>2921.8328910000014</v>
      </c>
      <c r="X162" s="91">
        <f t="shared" si="90"/>
        <v>5114.5802880000019</v>
      </c>
      <c r="Y162" s="91">
        <f t="shared" si="91"/>
        <v>8371.5150200000044</v>
      </c>
      <c r="Z162" s="91">
        <f t="shared" si="92"/>
        <v>87.704615000000004</v>
      </c>
      <c r="AA162" s="91">
        <f t="shared" si="93"/>
        <v>486.97214850000023</v>
      </c>
      <c r="AB162" s="91">
        <f t="shared" si="94"/>
        <v>710.3583733333337</v>
      </c>
      <c r="AC162" s="91">
        <f t="shared" si="95"/>
        <v>996.60893095238168</v>
      </c>
      <c r="AD162" s="29">
        <f t="shared" si="96"/>
        <v>1</v>
      </c>
      <c r="AE162" s="29">
        <f t="shared" si="102"/>
        <v>4</v>
      </c>
      <c r="AF162" s="29">
        <f t="shared" si="103"/>
        <v>5</v>
      </c>
      <c r="AG162" s="29">
        <f t="shared" si="104"/>
        <v>7</v>
      </c>
      <c r="AH162" s="29">
        <f t="shared" si="97"/>
        <v>19</v>
      </c>
      <c r="AI162" s="29">
        <f t="shared" si="98"/>
        <v>76</v>
      </c>
      <c r="AJ162" s="29">
        <f t="shared" si="99"/>
        <v>106</v>
      </c>
      <c r="AK162" s="105">
        <f t="shared" si="100"/>
        <v>144</v>
      </c>
      <c r="AT162" s="300">
        <f t="shared" si="107"/>
        <v>1403.2738400000005</v>
      </c>
      <c r="AU162" s="29">
        <f t="shared" si="107"/>
        <v>10821.603300000004</v>
      </c>
      <c r="AV162" s="29">
        <f t="shared" si="107"/>
        <v>22237.305600000007</v>
      </c>
      <c r="AW162" s="105">
        <f t="shared" si="106"/>
        <v>41857.575100000024</v>
      </c>
    </row>
    <row r="163" spans="1:49" x14ac:dyDescent="0.25">
      <c r="A163" s="80" t="s">
        <v>80</v>
      </c>
      <c r="B163" s="4" t="s">
        <v>86</v>
      </c>
      <c r="C163" s="4">
        <v>31.39</v>
      </c>
      <c r="D163" s="4">
        <v>35.14</v>
      </c>
      <c r="E163" s="4">
        <v>28300</v>
      </c>
      <c r="F163" s="4">
        <v>30700</v>
      </c>
      <c r="G163" s="30">
        <f t="shared" si="78"/>
        <v>3.75</v>
      </c>
      <c r="H163" s="30">
        <f t="shared" si="101"/>
        <v>32.81</v>
      </c>
      <c r="I163" s="30" t="str">
        <f t="shared" si="79"/>
        <v>I-84: 2</v>
      </c>
      <c r="J163" s="30">
        <f t="shared" si="105"/>
        <v>28540</v>
      </c>
      <c r="K163" s="30">
        <f t="shared" si="105"/>
        <v>29140</v>
      </c>
      <c r="L163" s="30">
        <f t="shared" si="105"/>
        <v>29740</v>
      </c>
      <c r="M163" s="30">
        <f t="shared" si="105"/>
        <v>30340</v>
      </c>
      <c r="N163" s="91">
        <f t="shared" si="80"/>
        <v>19407.2</v>
      </c>
      <c r="O163" s="91">
        <f t="shared" si="81"/>
        <v>19815.2</v>
      </c>
      <c r="P163" s="91">
        <f t="shared" si="82"/>
        <v>20223.2</v>
      </c>
      <c r="Q163" s="91">
        <f t="shared" si="83"/>
        <v>20631.2</v>
      </c>
      <c r="R163" s="91">
        <f t="shared" si="84"/>
        <v>388.14400000000001</v>
      </c>
      <c r="S163" s="91">
        <f t="shared" si="85"/>
        <v>2972.28</v>
      </c>
      <c r="T163" s="91">
        <f t="shared" si="86"/>
        <v>6066.96</v>
      </c>
      <c r="U163" s="91">
        <f t="shared" si="87"/>
        <v>11347.160000000002</v>
      </c>
      <c r="V163" s="91">
        <f t="shared" si="88"/>
        <v>436.66199999999998</v>
      </c>
      <c r="W163" s="91">
        <f t="shared" si="89"/>
        <v>3009.4335000000001</v>
      </c>
      <c r="X163" s="91">
        <f t="shared" si="90"/>
        <v>5232.7530000000006</v>
      </c>
      <c r="Y163" s="91">
        <f t="shared" si="91"/>
        <v>8510.3700000000008</v>
      </c>
      <c r="Z163" s="91">
        <f t="shared" si="92"/>
        <v>90.971249999999984</v>
      </c>
      <c r="AA163" s="91">
        <f t="shared" si="93"/>
        <v>501.57225</v>
      </c>
      <c r="AB163" s="91">
        <f t="shared" si="94"/>
        <v>726.77125000000012</v>
      </c>
      <c r="AC163" s="91">
        <f t="shared" si="95"/>
        <v>1013.139285714286</v>
      </c>
      <c r="AD163" s="29">
        <f t="shared" si="96"/>
        <v>1</v>
      </c>
      <c r="AE163" s="29">
        <f t="shared" si="102"/>
        <v>4</v>
      </c>
      <c r="AF163" s="29">
        <f t="shared" si="103"/>
        <v>5</v>
      </c>
      <c r="AG163" s="29">
        <f t="shared" si="104"/>
        <v>7</v>
      </c>
      <c r="AH163" s="29">
        <f t="shared" si="97"/>
        <v>9</v>
      </c>
      <c r="AI163" s="29">
        <f t="shared" si="98"/>
        <v>30</v>
      </c>
      <c r="AJ163" s="29">
        <f t="shared" si="99"/>
        <v>42</v>
      </c>
      <c r="AK163" s="105">
        <f t="shared" si="100"/>
        <v>58</v>
      </c>
      <c r="AT163" s="300">
        <f t="shared" si="107"/>
        <v>1455.54</v>
      </c>
      <c r="AU163" s="29">
        <f t="shared" si="107"/>
        <v>11146.050000000001</v>
      </c>
      <c r="AV163" s="29">
        <f t="shared" si="107"/>
        <v>22751.1</v>
      </c>
      <c r="AW163" s="105">
        <f t="shared" si="106"/>
        <v>42551.850000000006</v>
      </c>
    </row>
    <row r="164" spans="1:49" x14ac:dyDescent="0.25">
      <c r="A164" s="80" t="s">
        <v>80</v>
      </c>
      <c r="B164" s="4" t="s">
        <v>86</v>
      </c>
      <c r="C164" s="4">
        <v>35.14</v>
      </c>
      <c r="D164" s="4">
        <v>40.270000000000003</v>
      </c>
      <c r="E164" s="4">
        <v>28000</v>
      </c>
      <c r="F164" s="4">
        <v>30800</v>
      </c>
      <c r="G164" s="30">
        <f t="shared" si="78"/>
        <v>5.1300000000000026</v>
      </c>
      <c r="H164" s="30">
        <f t="shared" si="101"/>
        <v>37.940000000000005</v>
      </c>
      <c r="I164" s="30" t="str">
        <f t="shared" si="79"/>
        <v>I-84: 2</v>
      </c>
      <c r="J164" s="30">
        <f t="shared" si="105"/>
        <v>28280</v>
      </c>
      <c r="K164" s="30">
        <f t="shared" si="105"/>
        <v>28980</v>
      </c>
      <c r="L164" s="30">
        <f t="shared" si="105"/>
        <v>29680</v>
      </c>
      <c r="M164" s="30">
        <f t="shared" si="105"/>
        <v>30380</v>
      </c>
      <c r="N164" s="91">
        <f t="shared" si="80"/>
        <v>19230.400000000001</v>
      </c>
      <c r="O164" s="91">
        <f t="shared" si="81"/>
        <v>19706.400000000001</v>
      </c>
      <c r="P164" s="91">
        <f t="shared" si="82"/>
        <v>20182.400000000001</v>
      </c>
      <c r="Q164" s="91">
        <f t="shared" si="83"/>
        <v>20658.400000000001</v>
      </c>
      <c r="R164" s="91">
        <f t="shared" si="84"/>
        <v>384.60800000000006</v>
      </c>
      <c r="S164" s="91">
        <f t="shared" si="85"/>
        <v>2955.96</v>
      </c>
      <c r="T164" s="91">
        <f t="shared" si="86"/>
        <v>6054.72</v>
      </c>
      <c r="U164" s="91">
        <f t="shared" si="87"/>
        <v>11362.120000000003</v>
      </c>
      <c r="V164" s="91">
        <f t="shared" si="88"/>
        <v>591.91171200000042</v>
      </c>
      <c r="W164" s="91">
        <f t="shared" si="89"/>
        <v>4094.3001960000024</v>
      </c>
      <c r="X164" s="91">
        <f t="shared" si="90"/>
        <v>7143.9641280000042</v>
      </c>
      <c r="Y164" s="91">
        <f t="shared" si="91"/>
        <v>11657.535120000008</v>
      </c>
      <c r="Z164" s="91">
        <f t="shared" si="92"/>
        <v>123.31494000000006</v>
      </c>
      <c r="AA164" s="91">
        <f t="shared" si="93"/>
        <v>682.38336600000036</v>
      </c>
      <c r="AB164" s="91">
        <f t="shared" si="94"/>
        <v>992.21724000000063</v>
      </c>
      <c r="AC164" s="91">
        <f t="shared" si="95"/>
        <v>1387.8018000000011</v>
      </c>
      <c r="AD164" s="29">
        <f t="shared" si="96"/>
        <v>1</v>
      </c>
      <c r="AE164" s="29">
        <f t="shared" si="102"/>
        <v>5</v>
      </c>
      <c r="AF164" s="29">
        <f t="shared" si="103"/>
        <v>7</v>
      </c>
      <c r="AG164" s="29">
        <f t="shared" si="104"/>
        <v>10</v>
      </c>
      <c r="AH164" s="29">
        <f t="shared" si="97"/>
        <v>9</v>
      </c>
      <c r="AI164" s="29">
        <f t="shared" si="98"/>
        <v>30</v>
      </c>
      <c r="AJ164" s="29">
        <f t="shared" si="99"/>
        <v>42</v>
      </c>
      <c r="AK164" s="105">
        <f t="shared" si="100"/>
        <v>58</v>
      </c>
      <c r="AT164" s="300">
        <f t="shared" si="107"/>
        <v>1973.0390400000013</v>
      </c>
      <c r="AU164" s="29">
        <f t="shared" si="107"/>
        <v>15164.074800000008</v>
      </c>
      <c r="AV164" s="29">
        <f t="shared" si="107"/>
        <v>31060.713600000017</v>
      </c>
      <c r="AW164" s="105">
        <f t="shared" si="106"/>
        <v>58287.675600000046</v>
      </c>
    </row>
    <row r="165" spans="1:49" x14ac:dyDescent="0.25">
      <c r="A165" s="80" t="s">
        <v>80</v>
      </c>
      <c r="B165" s="4" t="s">
        <v>86</v>
      </c>
      <c r="C165" s="4">
        <v>40.270000000000003</v>
      </c>
      <c r="D165" s="4">
        <v>43.38</v>
      </c>
      <c r="E165" s="4">
        <v>28100</v>
      </c>
      <c r="F165" s="4">
        <v>31200</v>
      </c>
      <c r="G165" s="30">
        <f t="shared" si="78"/>
        <v>3.1099999999999994</v>
      </c>
      <c r="H165" s="30">
        <f t="shared" si="101"/>
        <v>41.050000000000004</v>
      </c>
      <c r="I165" s="30" t="str">
        <f t="shared" si="79"/>
        <v>I-84: 2</v>
      </c>
      <c r="J165" s="30">
        <f t="shared" si="105"/>
        <v>28410</v>
      </c>
      <c r="K165" s="30">
        <f t="shared" si="105"/>
        <v>29185</v>
      </c>
      <c r="L165" s="30">
        <f t="shared" si="105"/>
        <v>29960</v>
      </c>
      <c r="M165" s="30">
        <f t="shared" si="105"/>
        <v>30735</v>
      </c>
      <c r="N165" s="91">
        <f t="shared" si="80"/>
        <v>19318.800000000003</v>
      </c>
      <c r="O165" s="91">
        <f t="shared" si="81"/>
        <v>19845.800000000003</v>
      </c>
      <c r="P165" s="91">
        <f t="shared" si="82"/>
        <v>20372.800000000003</v>
      </c>
      <c r="Q165" s="91">
        <f t="shared" si="83"/>
        <v>20899.800000000003</v>
      </c>
      <c r="R165" s="91">
        <f t="shared" si="84"/>
        <v>386.37600000000009</v>
      </c>
      <c r="S165" s="91">
        <f t="shared" si="85"/>
        <v>2976.8700000000003</v>
      </c>
      <c r="T165" s="91">
        <f t="shared" si="86"/>
        <v>6111.8400000000011</v>
      </c>
      <c r="U165" s="91">
        <f t="shared" si="87"/>
        <v>11494.890000000003</v>
      </c>
      <c r="V165" s="91">
        <f t="shared" si="88"/>
        <v>360.48880800000001</v>
      </c>
      <c r="W165" s="91">
        <f t="shared" si="89"/>
        <v>2499.6777389999997</v>
      </c>
      <c r="X165" s="91">
        <f t="shared" si="90"/>
        <v>4371.7991520000005</v>
      </c>
      <c r="Y165" s="91">
        <f t="shared" si="91"/>
        <v>7149.8215800000007</v>
      </c>
      <c r="Z165" s="91">
        <f t="shared" si="92"/>
        <v>75.101834999999994</v>
      </c>
      <c r="AA165" s="91">
        <f t="shared" si="93"/>
        <v>416.61295649999994</v>
      </c>
      <c r="AB165" s="91">
        <f t="shared" si="94"/>
        <v>607.19432666666683</v>
      </c>
      <c r="AC165" s="91">
        <f t="shared" si="95"/>
        <v>851.16923571428595</v>
      </c>
      <c r="AD165" s="29">
        <f t="shared" si="96"/>
        <v>1</v>
      </c>
      <c r="AE165" s="29">
        <f t="shared" si="102"/>
        <v>3</v>
      </c>
      <c r="AF165" s="29">
        <f t="shared" si="103"/>
        <v>5</v>
      </c>
      <c r="AG165" s="29">
        <f t="shared" si="104"/>
        <v>6</v>
      </c>
      <c r="AH165" s="29">
        <f t="shared" si="97"/>
        <v>9</v>
      </c>
      <c r="AI165" s="29">
        <f t="shared" si="98"/>
        <v>30</v>
      </c>
      <c r="AJ165" s="29">
        <f t="shared" si="99"/>
        <v>42</v>
      </c>
      <c r="AK165" s="105">
        <f t="shared" si="100"/>
        <v>58</v>
      </c>
      <c r="AT165" s="300">
        <f t="shared" si="107"/>
        <v>1201.6293600000001</v>
      </c>
      <c r="AU165" s="29">
        <f t="shared" si="107"/>
        <v>9258.0656999999992</v>
      </c>
      <c r="AV165" s="29">
        <f t="shared" si="107"/>
        <v>19007.822400000001</v>
      </c>
      <c r="AW165" s="105">
        <f t="shared" si="106"/>
        <v>35749.107900000003</v>
      </c>
    </row>
    <row r="166" spans="1:49" x14ac:dyDescent="0.25">
      <c r="A166" s="80" t="s">
        <v>80</v>
      </c>
      <c r="B166" s="4" t="s">
        <v>86</v>
      </c>
      <c r="C166" s="4">
        <v>43.38</v>
      </c>
      <c r="D166" s="4">
        <v>45.33</v>
      </c>
      <c r="E166" s="4">
        <v>23300</v>
      </c>
      <c r="F166" s="4">
        <v>25500</v>
      </c>
      <c r="G166" s="30">
        <f t="shared" si="78"/>
        <v>1.9499999999999957</v>
      </c>
      <c r="H166" s="30">
        <f t="shared" si="101"/>
        <v>43</v>
      </c>
      <c r="I166" s="30" t="str">
        <f t="shared" si="79"/>
        <v>I-84: 2</v>
      </c>
      <c r="J166" s="30">
        <f t="shared" si="105"/>
        <v>23520</v>
      </c>
      <c r="K166" s="30">
        <f t="shared" si="105"/>
        <v>24070</v>
      </c>
      <c r="L166" s="30">
        <f t="shared" si="105"/>
        <v>24620</v>
      </c>
      <c r="M166" s="30">
        <f t="shared" si="105"/>
        <v>25170</v>
      </c>
      <c r="N166" s="91">
        <f t="shared" si="80"/>
        <v>15993.6</v>
      </c>
      <c r="O166" s="91">
        <f t="shared" si="81"/>
        <v>16367.6</v>
      </c>
      <c r="P166" s="91">
        <f t="shared" si="82"/>
        <v>16741.600000000002</v>
      </c>
      <c r="Q166" s="91">
        <f t="shared" si="83"/>
        <v>17115.600000000002</v>
      </c>
      <c r="R166" s="91">
        <f t="shared" si="84"/>
        <v>319.87200000000001</v>
      </c>
      <c r="S166" s="91">
        <f t="shared" si="85"/>
        <v>2455.14</v>
      </c>
      <c r="T166" s="91">
        <f t="shared" si="86"/>
        <v>5022.4800000000005</v>
      </c>
      <c r="U166" s="91">
        <f t="shared" si="87"/>
        <v>9413.5800000000017</v>
      </c>
      <c r="V166" s="91">
        <f t="shared" si="88"/>
        <v>187.12511999999961</v>
      </c>
      <c r="W166" s="91">
        <f t="shared" si="89"/>
        <v>1292.6312099999971</v>
      </c>
      <c r="X166" s="91">
        <f t="shared" si="90"/>
        <v>2252.5822799999955</v>
      </c>
      <c r="Y166" s="91">
        <f t="shared" si="91"/>
        <v>3671.2961999999925</v>
      </c>
      <c r="Z166" s="91">
        <f t="shared" si="92"/>
        <v>38.984399999999916</v>
      </c>
      <c r="AA166" s="91">
        <f t="shared" si="93"/>
        <v>215.43853499999952</v>
      </c>
      <c r="AB166" s="91">
        <f t="shared" si="94"/>
        <v>312.85864999999939</v>
      </c>
      <c r="AC166" s="91">
        <f t="shared" si="95"/>
        <v>437.05907142857063</v>
      </c>
      <c r="AD166" s="29">
        <f t="shared" si="96"/>
        <v>1</v>
      </c>
      <c r="AE166" s="29">
        <f t="shared" si="102"/>
        <v>2</v>
      </c>
      <c r="AF166" s="29">
        <f t="shared" si="103"/>
        <v>3</v>
      </c>
      <c r="AG166" s="29">
        <f t="shared" si="104"/>
        <v>3</v>
      </c>
      <c r="AH166" s="29">
        <f t="shared" si="97"/>
        <v>9</v>
      </c>
      <c r="AI166" s="29">
        <f t="shared" si="98"/>
        <v>30</v>
      </c>
      <c r="AJ166" s="29">
        <f t="shared" si="99"/>
        <v>42</v>
      </c>
      <c r="AK166" s="105">
        <f t="shared" si="100"/>
        <v>58</v>
      </c>
      <c r="AT166" s="300">
        <f t="shared" si="107"/>
        <v>623.75039999999865</v>
      </c>
      <c r="AU166" s="29">
        <f t="shared" si="107"/>
        <v>4787.5229999999892</v>
      </c>
      <c r="AV166" s="29">
        <f t="shared" si="107"/>
        <v>9793.8359999999793</v>
      </c>
      <c r="AW166" s="105">
        <f t="shared" si="106"/>
        <v>18356.480999999963</v>
      </c>
    </row>
    <row r="167" spans="1:49" x14ac:dyDescent="0.25">
      <c r="A167" s="80" t="s">
        <v>80</v>
      </c>
      <c r="B167" s="4" t="s">
        <v>86</v>
      </c>
      <c r="C167" s="4">
        <v>45.33</v>
      </c>
      <c r="D167" s="4">
        <v>47.31</v>
      </c>
      <c r="E167" s="4">
        <v>25100</v>
      </c>
      <c r="F167" s="4">
        <v>36700</v>
      </c>
      <c r="G167" s="30">
        <f t="shared" si="78"/>
        <v>1.980000000000004</v>
      </c>
      <c r="H167" s="30">
        <f t="shared" si="101"/>
        <v>44.980000000000004</v>
      </c>
      <c r="I167" s="30" t="str">
        <f t="shared" si="79"/>
        <v>I-84: 2</v>
      </c>
      <c r="J167" s="30">
        <f t="shared" ref="J167:M186" si="108">(($F167-$E167)/($F$6-$E$6)*(J$6-$E$6)+$E167)</f>
        <v>26260</v>
      </c>
      <c r="K167" s="30">
        <f t="shared" si="108"/>
        <v>29160</v>
      </c>
      <c r="L167" s="30">
        <f t="shared" si="108"/>
        <v>32060</v>
      </c>
      <c r="M167" s="30">
        <f t="shared" si="108"/>
        <v>34960</v>
      </c>
      <c r="N167" s="91">
        <f t="shared" si="80"/>
        <v>17856.800000000003</v>
      </c>
      <c r="O167" s="91">
        <f t="shared" si="81"/>
        <v>19828.800000000003</v>
      </c>
      <c r="P167" s="91">
        <f t="shared" si="82"/>
        <v>21800.800000000003</v>
      </c>
      <c r="Q167" s="91">
        <f t="shared" si="83"/>
        <v>23772.800000000003</v>
      </c>
      <c r="R167" s="91">
        <f t="shared" si="84"/>
        <v>357.13600000000008</v>
      </c>
      <c r="S167" s="91">
        <f t="shared" si="85"/>
        <v>2974.32</v>
      </c>
      <c r="T167" s="91">
        <f t="shared" si="86"/>
        <v>6540.2400000000007</v>
      </c>
      <c r="U167" s="91">
        <f t="shared" si="87"/>
        <v>13075.040000000003</v>
      </c>
      <c r="V167" s="91">
        <f t="shared" si="88"/>
        <v>212.13878400000047</v>
      </c>
      <c r="W167" s="91">
        <f t="shared" si="89"/>
        <v>1590.0714720000033</v>
      </c>
      <c r="X167" s="91">
        <f t="shared" si="90"/>
        <v>2978.4252960000067</v>
      </c>
      <c r="Y167" s="91">
        <f t="shared" si="91"/>
        <v>5177.7158400000117</v>
      </c>
      <c r="Z167" s="91">
        <f t="shared" si="92"/>
        <v>44.195580000000092</v>
      </c>
      <c r="AA167" s="91">
        <f t="shared" si="93"/>
        <v>265.01191200000056</v>
      </c>
      <c r="AB167" s="91">
        <f t="shared" si="94"/>
        <v>413.67018000000098</v>
      </c>
      <c r="AC167" s="91">
        <f t="shared" si="95"/>
        <v>616.39474285714437</v>
      </c>
      <c r="AD167" s="29">
        <f t="shared" si="96"/>
        <v>1</v>
      </c>
      <c r="AE167" s="29">
        <f t="shared" si="102"/>
        <v>2</v>
      </c>
      <c r="AF167" s="29">
        <f t="shared" si="103"/>
        <v>3</v>
      </c>
      <c r="AG167" s="29">
        <f t="shared" si="104"/>
        <v>5</v>
      </c>
      <c r="AH167" s="29">
        <f t="shared" si="97"/>
        <v>9</v>
      </c>
      <c r="AI167" s="29">
        <f t="shared" si="98"/>
        <v>30</v>
      </c>
      <c r="AJ167" s="29">
        <f t="shared" si="99"/>
        <v>42</v>
      </c>
      <c r="AK167" s="105">
        <f t="shared" si="100"/>
        <v>58</v>
      </c>
      <c r="AT167" s="300">
        <f t="shared" si="107"/>
        <v>707.12928000000159</v>
      </c>
      <c r="AU167" s="29">
        <f t="shared" si="107"/>
        <v>5889.1536000000124</v>
      </c>
      <c r="AV167" s="29">
        <f t="shared" si="107"/>
        <v>12949.675200000027</v>
      </c>
      <c r="AW167" s="105">
        <f t="shared" si="106"/>
        <v>25888.579200000058</v>
      </c>
    </row>
    <row r="168" spans="1:49" x14ac:dyDescent="0.25">
      <c r="A168" s="80" t="s">
        <v>80</v>
      </c>
      <c r="B168" s="4" t="s">
        <v>86</v>
      </c>
      <c r="C168" s="4">
        <v>47.31</v>
      </c>
      <c r="D168" s="4">
        <v>50.99</v>
      </c>
      <c r="E168" s="4">
        <v>25600</v>
      </c>
      <c r="F168" s="4">
        <v>28500</v>
      </c>
      <c r="G168" s="30">
        <f t="shared" si="78"/>
        <v>3.6799999999999997</v>
      </c>
      <c r="H168" s="30">
        <f t="shared" si="101"/>
        <v>48.660000000000004</v>
      </c>
      <c r="I168" s="30" t="str">
        <f t="shared" si="79"/>
        <v>I-84: 2</v>
      </c>
      <c r="J168" s="30">
        <f t="shared" si="108"/>
        <v>25890</v>
      </c>
      <c r="K168" s="30">
        <f t="shared" si="108"/>
        <v>26615</v>
      </c>
      <c r="L168" s="30">
        <f t="shared" si="108"/>
        <v>27340</v>
      </c>
      <c r="M168" s="30">
        <f t="shared" si="108"/>
        <v>28065</v>
      </c>
      <c r="N168" s="91">
        <f t="shared" si="80"/>
        <v>17605.2</v>
      </c>
      <c r="O168" s="91">
        <f t="shared" si="81"/>
        <v>18098.2</v>
      </c>
      <c r="P168" s="91">
        <f t="shared" si="82"/>
        <v>18591.2</v>
      </c>
      <c r="Q168" s="91">
        <f t="shared" si="83"/>
        <v>19084.2</v>
      </c>
      <c r="R168" s="91">
        <f t="shared" si="84"/>
        <v>352.10400000000004</v>
      </c>
      <c r="S168" s="91">
        <f t="shared" si="85"/>
        <v>2714.73</v>
      </c>
      <c r="T168" s="91">
        <f t="shared" si="86"/>
        <v>5577.36</v>
      </c>
      <c r="U168" s="91">
        <f t="shared" si="87"/>
        <v>10496.310000000001</v>
      </c>
      <c r="V168" s="91">
        <f t="shared" si="88"/>
        <v>388.72281600000002</v>
      </c>
      <c r="W168" s="91">
        <f t="shared" si="89"/>
        <v>2697.355728</v>
      </c>
      <c r="X168" s="91">
        <f t="shared" si="90"/>
        <v>4720.6775039999993</v>
      </c>
      <c r="Y168" s="91">
        <f t="shared" si="91"/>
        <v>7725.2841600000002</v>
      </c>
      <c r="Z168" s="91">
        <f t="shared" si="92"/>
        <v>80.983919999999998</v>
      </c>
      <c r="AA168" s="91">
        <f t="shared" si="93"/>
        <v>449.55928799999998</v>
      </c>
      <c r="AB168" s="91">
        <f t="shared" si="94"/>
        <v>655.64965333333328</v>
      </c>
      <c r="AC168" s="91">
        <f t="shared" si="95"/>
        <v>919.6766857142859</v>
      </c>
      <c r="AD168" s="29">
        <f t="shared" si="96"/>
        <v>1</v>
      </c>
      <c r="AE168" s="29">
        <f t="shared" si="102"/>
        <v>3</v>
      </c>
      <c r="AF168" s="29">
        <f t="shared" si="103"/>
        <v>5</v>
      </c>
      <c r="AG168" s="29">
        <f t="shared" si="104"/>
        <v>7</v>
      </c>
      <c r="AH168" s="29">
        <f t="shared" si="97"/>
        <v>9</v>
      </c>
      <c r="AI168" s="29">
        <f t="shared" si="98"/>
        <v>30</v>
      </c>
      <c r="AJ168" s="29">
        <f t="shared" si="99"/>
        <v>42</v>
      </c>
      <c r="AK168" s="105">
        <f t="shared" si="100"/>
        <v>58</v>
      </c>
      <c r="AT168" s="300">
        <f t="shared" si="107"/>
        <v>1295.74272</v>
      </c>
      <c r="AU168" s="29">
        <f t="shared" si="107"/>
        <v>9990.2063999999991</v>
      </c>
      <c r="AV168" s="29">
        <f t="shared" si="107"/>
        <v>20524.684799999995</v>
      </c>
      <c r="AW168" s="105">
        <f t="shared" si="106"/>
        <v>38626.4208</v>
      </c>
    </row>
    <row r="169" spans="1:49" x14ac:dyDescent="0.25">
      <c r="A169" s="80" t="s">
        <v>80</v>
      </c>
      <c r="B169" s="4" t="s">
        <v>86</v>
      </c>
      <c r="C169" s="4">
        <v>50.99</v>
      </c>
      <c r="D169" s="4">
        <v>56.04</v>
      </c>
      <c r="E169" s="4">
        <v>25600</v>
      </c>
      <c r="F169" s="4">
        <v>28400</v>
      </c>
      <c r="G169" s="30">
        <f t="shared" si="78"/>
        <v>5.0499999999999972</v>
      </c>
      <c r="H169" s="30">
        <f t="shared" si="101"/>
        <v>53.71</v>
      </c>
      <c r="I169" s="30" t="str">
        <f t="shared" si="79"/>
        <v>I-84: 2</v>
      </c>
      <c r="J169" s="30">
        <f t="shared" si="108"/>
        <v>25880</v>
      </c>
      <c r="K169" s="30">
        <f t="shared" si="108"/>
        <v>26580</v>
      </c>
      <c r="L169" s="30">
        <f t="shared" si="108"/>
        <v>27280</v>
      </c>
      <c r="M169" s="30">
        <f t="shared" si="108"/>
        <v>27980</v>
      </c>
      <c r="N169" s="91">
        <f t="shared" si="80"/>
        <v>17598.400000000001</v>
      </c>
      <c r="O169" s="91">
        <f t="shared" si="81"/>
        <v>18074.400000000001</v>
      </c>
      <c r="P169" s="91">
        <f t="shared" si="82"/>
        <v>18550.400000000001</v>
      </c>
      <c r="Q169" s="91">
        <f t="shared" si="83"/>
        <v>19026.400000000001</v>
      </c>
      <c r="R169" s="91">
        <f t="shared" si="84"/>
        <v>351.96800000000002</v>
      </c>
      <c r="S169" s="91">
        <f t="shared" si="85"/>
        <v>2711.1600000000003</v>
      </c>
      <c r="T169" s="91">
        <f t="shared" si="86"/>
        <v>5565.12</v>
      </c>
      <c r="U169" s="91">
        <f t="shared" si="87"/>
        <v>10464.520000000002</v>
      </c>
      <c r="V169" s="91">
        <f t="shared" si="88"/>
        <v>533.2315199999997</v>
      </c>
      <c r="W169" s="91">
        <f t="shared" si="89"/>
        <v>3696.6666599999985</v>
      </c>
      <c r="X169" s="91">
        <f t="shared" si="90"/>
        <v>6463.8868799999964</v>
      </c>
      <c r="Y169" s="91">
        <f t="shared" si="91"/>
        <v>10569.165199999996</v>
      </c>
      <c r="Z169" s="91">
        <f t="shared" si="92"/>
        <v>111.08989999999993</v>
      </c>
      <c r="AA169" s="91">
        <f t="shared" si="93"/>
        <v>616.11110999999971</v>
      </c>
      <c r="AB169" s="91">
        <f t="shared" si="94"/>
        <v>897.76206666666621</v>
      </c>
      <c r="AC169" s="91">
        <f t="shared" si="95"/>
        <v>1258.2339523809521</v>
      </c>
      <c r="AD169" s="29">
        <f t="shared" si="96"/>
        <v>1</v>
      </c>
      <c r="AE169" s="29">
        <f t="shared" si="102"/>
        <v>5</v>
      </c>
      <c r="AF169" s="29">
        <f t="shared" si="103"/>
        <v>6</v>
      </c>
      <c r="AG169" s="29">
        <f t="shared" si="104"/>
        <v>9</v>
      </c>
      <c r="AH169" s="29">
        <f t="shared" si="97"/>
        <v>9</v>
      </c>
      <c r="AI169" s="29">
        <f t="shared" si="98"/>
        <v>30</v>
      </c>
      <c r="AJ169" s="29">
        <f t="shared" si="99"/>
        <v>42</v>
      </c>
      <c r="AK169" s="105">
        <f t="shared" si="100"/>
        <v>58</v>
      </c>
      <c r="AT169" s="300">
        <f t="shared" si="107"/>
        <v>1777.4383999999991</v>
      </c>
      <c r="AU169" s="29">
        <f t="shared" si="107"/>
        <v>13691.357999999995</v>
      </c>
      <c r="AV169" s="29">
        <f t="shared" si="107"/>
        <v>28103.855999999985</v>
      </c>
      <c r="AW169" s="105">
        <f t="shared" si="106"/>
        <v>52845.825999999979</v>
      </c>
    </row>
    <row r="170" spans="1:49" x14ac:dyDescent="0.25">
      <c r="A170" s="80" t="s">
        <v>80</v>
      </c>
      <c r="B170" s="4" t="s">
        <v>86</v>
      </c>
      <c r="C170" s="4">
        <v>56.04</v>
      </c>
      <c r="D170" s="4">
        <v>59.96</v>
      </c>
      <c r="E170" s="4">
        <v>25500</v>
      </c>
      <c r="F170" s="4">
        <v>28500</v>
      </c>
      <c r="G170" s="30">
        <f t="shared" si="78"/>
        <v>3.9200000000000017</v>
      </c>
      <c r="H170" s="30">
        <f t="shared" si="101"/>
        <v>57.63</v>
      </c>
      <c r="I170" s="30" t="str">
        <f t="shared" si="79"/>
        <v>I-84: 2</v>
      </c>
      <c r="J170" s="30">
        <f t="shared" si="108"/>
        <v>25800</v>
      </c>
      <c r="K170" s="30">
        <f t="shared" si="108"/>
        <v>26550</v>
      </c>
      <c r="L170" s="30">
        <f t="shared" si="108"/>
        <v>27300</v>
      </c>
      <c r="M170" s="30">
        <f t="shared" si="108"/>
        <v>28050</v>
      </c>
      <c r="N170" s="91">
        <f t="shared" si="80"/>
        <v>17544</v>
      </c>
      <c r="O170" s="91">
        <f t="shared" si="81"/>
        <v>18054</v>
      </c>
      <c r="P170" s="91">
        <f t="shared" si="82"/>
        <v>18564</v>
      </c>
      <c r="Q170" s="91">
        <f t="shared" si="83"/>
        <v>19074</v>
      </c>
      <c r="R170" s="91">
        <f t="shared" si="84"/>
        <v>350.88</v>
      </c>
      <c r="S170" s="91">
        <f t="shared" si="85"/>
        <v>2708.1</v>
      </c>
      <c r="T170" s="91">
        <f t="shared" si="86"/>
        <v>5569.2</v>
      </c>
      <c r="U170" s="91">
        <f t="shared" si="87"/>
        <v>10490.7</v>
      </c>
      <c r="V170" s="91">
        <f t="shared" si="88"/>
        <v>412.63488000000018</v>
      </c>
      <c r="W170" s="91">
        <f t="shared" si="89"/>
        <v>2866.2530400000014</v>
      </c>
      <c r="X170" s="91">
        <f t="shared" si="90"/>
        <v>5021.1907200000023</v>
      </c>
      <c r="Y170" s="91">
        <f t="shared" si="91"/>
        <v>8224.708800000004</v>
      </c>
      <c r="Z170" s="91">
        <f t="shared" si="92"/>
        <v>85.965600000000023</v>
      </c>
      <c r="AA170" s="91">
        <f t="shared" si="93"/>
        <v>477.70884000000024</v>
      </c>
      <c r="AB170" s="91">
        <f t="shared" si="94"/>
        <v>697.38760000000036</v>
      </c>
      <c r="AC170" s="91">
        <f t="shared" si="95"/>
        <v>979.13200000000063</v>
      </c>
      <c r="AD170" s="29">
        <f t="shared" si="96"/>
        <v>1</v>
      </c>
      <c r="AE170" s="29">
        <f t="shared" si="102"/>
        <v>4</v>
      </c>
      <c r="AF170" s="29">
        <f t="shared" si="103"/>
        <v>5</v>
      </c>
      <c r="AG170" s="29">
        <f t="shared" si="104"/>
        <v>7</v>
      </c>
      <c r="AH170" s="29">
        <f t="shared" si="97"/>
        <v>9</v>
      </c>
      <c r="AI170" s="29">
        <f t="shared" si="98"/>
        <v>30</v>
      </c>
      <c r="AJ170" s="29">
        <f t="shared" si="99"/>
        <v>42</v>
      </c>
      <c r="AK170" s="105">
        <f t="shared" si="100"/>
        <v>58</v>
      </c>
      <c r="AT170" s="300">
        <f t="shared" si="107"/>
        <v>1375.4496000000006</v>
      </c>
      <c r="AU170" s="29">
        <f t="shared" si="107"/>
        <v>10615.752000000004</v>
      </c>
      <c r="AV170" s="29">
        <f t="shared" si="107"/>
        <v>21831.26400000001</v>
      </c>
      <c r="AW170" s="105">
        <f t="shared" si="106"/>
        <v>41123.544000000024</v>
      </c>
    </row>
    <row r="171" spans="1:49" x14ac:dyDescent="0.25">
      <c r="A171" s="80" t="s">
        <v>80</v>
      </c>
      <c r="B171" s="4" t="s">
        <v>86</v>
      </c>
      <c r="C171" s="4">
        <v>59.96</v>
      </c>
      <c r="D171" s="4">
        <v>62.06</v>
      </c>
      <c r="E171" s="4">
        <v>25600</v>
      </c>
      <c r="F171" s="4">
        <v>28600</v>
      </c>
      <c r="G171" s="30">
        <f t="shared" si="78"/>
        <v>2.1000000000000014</v>
      </c>
      <c r="H171" s="30">
        <f t="shared" si="101"/>
        <v>59.730000000000004</v>
      </c>
      <c r="I171" s="30" t="str">
        <f t="shared" si="79"/>
        <v>I-84: 2</v>
      </c>
      <c r="J171" s="30">
        <f t="shared" si="108"/>
        <v>25900</v>
      </c>
      <c r="K171" s="30">
        <f t="shared" si="108"/>
        <v>26650</v>
      </c>
      <c r="L171" s="30">
        <f t="shared" si="108"/>
        <v>27400</v>
      </c>
      <c r="M171" s="30">
        <f t="shared" si="108"/>
        <v>28150</v>
      </c>
      <c r="N171" s="91">
        <f t="shared" si="80"/>
        <v>17612</v>
      </c>
      <c r="O171" s="91">
        <f t="shared" si="81"/>
        <v>18122</v>
      </c>
      <c r="P171" s="91">
        <f t="shared" si="82"/>
        <v>18632</v>
      </c>
      <c r="Q171" s="91">
        <f t="shared" si="83"/>
        <v>19142</v>
      </c>
      <c r="R171" s="91">
        <f t="shared" si="84"/>
        <v>352.24</v>
      </c>
      <c r="S171" s="91">
        <f t="shared" si="85"/>
        <v>2718.2999999999997</v>
      </c>
      <c r="T171" s="91">
        <f t="shared" si="86"/>
        <v>5589.5999999999995</v>
      </c>
      <c r="U171" s="91">
        <f t="shared" si="87"/>
        <v>10528.1</v>
      </c>
      <c r="V171" s="91">
        <f t="shared" si="88"/>
        <v>221.91120000000015</v>
      </c>
      <c r="W171" s="91">
        <f t="shared" si="89"/>
        <v>1541.2761000000012</v>
      </c>
      <c r="X171" s="91">
        <f t="shared" si="90"/>
        <v>2699.7768000000019</v>
      </c>
      <c r="Y171" s="91">
        <f t="shared" si="91"/>
        <v>4421.8020000000033</v>
      </c>
      <c r="Z171" s="91">
        <f t="shared" si="92"/>
        <v>46.231500000000025</v>
      </c>
      <c r="AA171" s="91">
        <f t="shared" si="93"/>
        <v>256.87935000000022</v>
      </c>
      <c r="AB171" s="91">
        <f t="shared" si="94"/>
        <v>374.96900000000028</v>
      </c>
      <c r="AC171" s="91">
        <f t="shared" si="95"/>
        <v>526.40500000000043</v>
      </c>
      <c r="AD171" s="29">
        <f t="shared" si="96"/>
        <v>1</v>
      </c>
      <c r="AE171" s="29">
        <f t="shared" si="102"/>
        <v>2</v>
      </c>
      <c r="AF171" s="29">
        <f t="shared" si="103"/>
        <v>3</v>
      </c>
      <c r="AG171" s="29">
        <f t="shared" si="104"/>
        <v>4</v>
      </c>
      <c r="AH171" s="29">
        <f t="shared" si="97"/>
        <v>9</v>
      </c>
      <c r="AI171" s="29">
        <f t="shared" si="98"/>
        <v>30</v>
      </c>
      <c r="AJ171" s="29">
        <f t="shared" si="99"/>
        <v>42</v>
      </c>
      <c r="AK171" s="105">
        <f t="shared" si="100"/>
        <v>58</v>
      </c>
      <c r="AT171" s="300">
        <f t="shared" si="107"/>
        <v>739.70400000000052</v>
      </c>
      <c r="AU171" s="29">
        <f t="shared" si="107"/>
        <v>5708.430000000003</v>
      </c>
      <c r="AV171" s="29">
        <f t="shared" si="107"/>
        <v>11738.160000000007</v>
      </c>
      <c r="AW171" s="105">
        <f t="shared" si="106"/>
        <v>22109.010000000017</v>
      </c>
    </row>
    <row r="172" spans="1:49" x14ac:dyDescent="0.25">
      <c r="A172" s="80" t="s">
        <v>80</v>
      </c>
      <c r="B172" s="4" t="s">
        <v>86</v>
      </c>
      <c r="C172" s="4">
        <v>62.06</v>
      </c>
      <c r="D172" s="4">
        <v>63.92</v>
      </c>
      <c r="E172" s="4">
        <v>26900</v>
      </c>
      <c r="F172" s="4">
        <v>30600</v>
      </c>
      <c r="G172" s="30">
        <f t="shared" si="78"/>
        <v>1.8599999999999994</v>
      </c>
      <c r="H172" s="30">
        <f t="shared" si="101"/>
        <v>61.59</v>
      </c>
      <c r="I172" s="30" t="str">
        <f t="shared" si="79"/>
        <v>I-84: 3</v>
      </c>
      <c r="J172" s="30">
        <f t="shared" si="108"/>
        <v>27270</v>
      </c>
      <c r="K172" s="30">
        <f t="shared" si="108"/>
        <v>28195</v>
      </c>
      <c r="L172" s="30">
        <f t="shared" si="108"/>
        <v>29120</v>
      </c>
      <c r="M172" s="30">
        <f t="shared" si="108"/>
        <v>30045</v>
      </c>
      <c r="N172" s="91">
        <f t="shared" si="80"/>
        <v>18543.600000000002</v>
      </c>
      <c r="O172" s="91">
        <f t="shared" si="81"/>
        <v>19172.600000000002</v>
      </c>
      <c r="P172" s="91">
        <f t="shared" si="82"/>
        <v>19801.600000000002</v>
      </c>
      <c r="Q172" s="91">
        <f t="shared" si="83"/>
        <v>20430.600000000002</v>
      </c>
      <c r="R172" s="91">
        <f t="shared" si="84"/>
        <v>370.87200000000007</v>
      </c>
      <c r="S172" s="91">
        <f t="shared" si="85"/>
        <v>2875.8900000000003</v>
      </c>
      <c r="T172" s="91">
        <f t="shared" si="86"/>
        <v>5940.4800000000005</v>
      </c>
      <c r="U172" s="91">
        <f t="shared" si="87"/>
        <v>11236.830000000002</v>
      </c>
      <c r="V172" s="91">
        <f t="shared" si="88"/>
        <v>206.94657599999996</v>
      </c>
      <c r="W172" s="91">
        <f t="shared" si="89"/>
        <v>1444.2719579999998</v>
      </c>
      <c r="X172" s="91">
        <f t="shared" si="90"/>
        <v>2541.3373439999996</v>
      </c>
      <c r="Y172" s="91">
        <f t="shared" si="91"/>
        <v>4180.1007599999994</v>
      </c>
      <c r="Z172" s="91">
        <f t="shared" si="92"/>
        <v>43.113869999999984</v>
      </c>
      <c r="AA172" s="91">
        <f t="shared" si="93"/>
        <v>240.71199299999998</v>
      </c>
      <c r="AB172" s="91">
        <f t="shared" si="94"/>
        <v>352.96351999999996</v>
      </c>
      <c r="AC172" s="91">
        <f t="shared" si="95"/>
        <v>497.63104285714286</v>
      </c>
      <c r="AD172" s="29">
        <f t="shared" si="96"/>
        <v>1</v>
      </c>
      <c r="AE172" s="29">
        <f t="shared" si="102"/>
        <v>2</v>
      </c>
      <c r="AF172" s="29">
        <f t="shared" si="103"/>
        <v>3</v>
      </c>
      <c r="AG172" s="29">
        <f t="shared" si="104"/>
        <v>4</v>
      </c>
      <c r="AH172" s="29">
        <f t="shared" si="97"/>
        <v>8</v>
      </c>
      <c r="AI172" s="29">
        <f t="shared" si="98"/>
        <v>28</v>
      </c>
      <c r="AJ172" s="29">
        <f t="shared" si="99"/>
        <v>36</v>
      </c>
      <c r="AK172" s="105">
        <f t="shared" si="100"/>
        <v>51</v>
      </c>
      <c r="AT172" s="300">
        <f t="shared" si="107"/>
        <v>689.82191999999998</v>
      </c>
      <c r="AU172" s="29">
        <f t="shared" si="107"/>
        <v>5349.1553999999987</v>
      </c>
      <c r="AV172" s="29">
        <f t="shared" si="107"/>
        <v>11049.292799999997</v>
      </c>
      <c r="AW172" s="105">
        <f t="shared" si="106"/>
        <v>20900.503799999999</v>
      </c>
    </row>
    <row r="173" spans="1:49" x14ac:dyDescent="0.25">
      <c r="A173" s="80" t="s">
        <v>80</v>
      </c>
      <c r="B173" s="4" t="s">
        <v>86</v>
      </c>
      <c r="C173" s="4">
        <v>63.92</v>
      </c>
      <c r="D173" s="4">
        <v>64.44</v>
      </c>
      <c r="E173" s="4">
        <v>32600</v>
      </c>
      <c r="F173" s="4">
        <v>36900</v>
      </c>
      <c r="G173" s="30">
        <f t="shared" si="78"/>
        <v>0.51999999999999602</v>
      </c>
      <c r="H173" s="30">
        <f t="shared" si="101"/>
        <v>62.11</v>
      </c>
      <c r="I173" s="30" t="str">
        <f t="shared" si="79"/>
        <v>I-84: 3</v>
      </c>
      <c r="J173" s="30">
        <f t="shared" si="108"/>
        <v>33030</v>
      </c>
      <c r="K173" s="30">
        <f t="shared" si="108"/>
        <v>34105</v>
      </c>
      <c r="L173" s="30">
        <f t="shared" si="108"/>
        <v>35180</v>
      </c>
      <c r="M173" s="30">
        <f t="shared" si="108"/>
        <v>36255</v>
      </c>
      <c r="N173" s="91">
        <f t="shared" si="80"/>
        <v>22460.400000000001</v>
      </c>
      <c r="O173" s="91">
        <f t="shared" si="81"/>
        <v>23191.4</v>
      </c>
      <c r="P173" s="91">
        <f t="shared" si="82"/>
        <v>23922.400000000001</v>
      </c>
      <c r="Q173" s="91">
        <f t="shared" si="83"/>
        <v>24653.4</v>
      </c>
      <c r="R173" s="91">
        <f t="shared" si="84"/>
        <v>449.20800000000003</v>
      </c>
      <c r="S173" s="91">
        <f t="shared" si="85"/>
        <v>3478.71</v>
      </c>
      <c r="T173" s="91">
        <f t="shared" si="86"/>
        <v>7176.72</v>
      </c>
      <c r="U173" s="91">
        <f t="shared" si="87"/>
        <v>13559.370000000003</v>
      </c>
      <c r="V173" s="91">
        <f t="shared" si="88"/>
        <v>70.076447999999473</v>
      </c>
      <c r="W173" s="91">
        <f t="shared" si="89"/>
        <v>488.41088399999626</v>
      </c>
      <c r="X173" s="91">
        <f t="shared" si="90"/>
        <v>858.33571199999346</v>
      </c>
      <c r="Y173" s="91">
        <f t="shared" si="91"/>
        <v>1410.1744799999897</v>
      </c>
      <c r="Z173" s="91">
        <f t="shared" si="92"/>
        <v>14.599259999999887</v>
      </c>
      <c r="AA173" s="91">
        <f t="shared" si="93"/>
        <v>81.401813999999376</v>
      </c>
      <c r="AB173" s="91">
        <f t="shared" si="94"/>
        <v>119.21329333333243</v>
      </c>
      <c r="AC173" s="91">
        <f t="shared" si="95"/>
        <v>167.87791428571308</v>
      </c>
      <c r="AD173" s="29">
        <f t="shared" si="96"/>
        <v>0</v>
      </c>
      <c r="AE173" s="29">
        <f t="shared" si="102"/>
        <v>1</v>
      </c>
      <c r="AF173" s="29">
        <f t="shared" si="103"/>
        <v>1</v>
      </c>
      <c r="AG173" s="29">
        <f t="shared" si="104"/>
        <v>2</v>
      </c>
      <c r="AH173" s="29">
        <f t="shared" si="97"/>
        <v>8</v>
      </c>
      <c r="AI173" s="29">
        <f t="shared" si="98"/>
        <v>28</v>
      </c>
      <c r="AJ173" s="29">
        <f t="shared" si="99"/>
        <v>36</v>
      </c>
      <c r="AK173" s="105">
        <f t="shared" si="100"/>
        <v>51</v>
      </c>
      <c r="AT173" s="300">
        <f t="shared" si="107"/>
        <v>233.58815999999823</v>
      </c>
      <c r="AU173" s="29">
        <f t="shared" si="107"/>
        <v>1808.9291999999862</v>
      </c>
      <c r="AV173" s="29">
        <f t="shared" si="107"/>
        <v>3731.8943999999715</v>
      </c>
      <c r="AW173" s="105">
        <f t="shared" si="106"/>
        <v>7050.8723999999474</v>
      </c>
    </row>
    <row r="174" spans="1:49" x14ac:dyDescent="0.25">
      <c r="A174" s="80" t="s">
        <v>80</v>
      </c>
      <c r="B174" s="4" t="s">
        <v>86</v>
      </c>
      <c r="C174" s="4">
        <v>64.44</v>
      </c>
      <c r="D174" s="4">
        <v>69.790000000000006</v>
      </c>
      <c r="E174" s="4">
        <v>26000</v>
      </c>
      <c r="F174" s="4">
        <v>28400</v>
      </c>
      <c r="G174" s="30">
        <f t="shared" si="78"/>
        <v>5.3500000000000085</v>
      </c>
      <c r="H174" s="30">
        <f t="shared" si="101"/>
        <v>67.460000000000008</v>
      </c>
      <c r="I174" s="30" t="str">
        <f t="shared" si="79"/>
        <v>I-84: 3</v>
      </c>
      <c r="J174" s="30">
        <f t="shared" si="108"/>
        <v>26240</v>
      </c>
      <c r="K174" s="30">
        <f t="shared" si="108"/>
        <v>26840</v>
      </c>
      <c r="L174" s="30">
        <f t="shared" si="108"/>
        <v>27440</v>
      </c>
      <c r="M174" s="30">
        <f t="shared" si="108"/>
        <v>28040</v>
      </c>
      <c r="N174" s="91">
        <f t="shared" si="80"/>
        <v>17843.2</v>
      </c>
      <c r="O174" s="91">
        <f t="shared" si="81"/>
        <v>18251.2</v>
      </c>
      <c r="P174" s="91">
        <f t="shared" si="82"/>
        <v>18659.2</v>
      </c>
      <c r="Q174" s="91">
        <f t="shared" si="83"/>
        <v>19067.2</v>
      </c>
      <c r="R174" s="91">
        <f t="shared" si="84"/>
        <v>356.86400000000003</v>
      </c>
      <c r="S174" s="91">
        <f t="shared" si="85"/>
        <v>2737.68</v>
      </c>
      <c r="T174" s="91">
        <f t="shared" si="86"/>
        <v>5597.76</v>
      </c>
      <c r="U174" s="91">
        <f t="shared" si="87"/>
        <v>10486.960000000001</v>
      </c>
      <c r="V174" s="91">
        <f t="shared" si="88"/>
        <v>572.76672000000099</v>
      </c>
      <c r="W174" s="91">
        <f t="shared" si="89"/>
        <v>3954.5787600000062</v>
      </c>
      <c r="X174" s="91">
        <f t="shared" si="90"/>
        <v>6888.0436800000116</v>
      </c>
      <c r="Y174" s="91">
        <f t="shared" si="91"/>
        <v>11221.047200000019</v>
      </c>
      <c r="Z174" s="91">
        <f t="shared" si="92"/>
        <v>119.32640000000019</v>
      </c>
      <c r="AA174" s="91">
        <f t="shared" si="93"/>
        <v>659.096460000001</v>
      </c>
      <c r="AB174" s="91">
        <f t="shared" si="94"/>
        <v>956.67273333333503</v>
      </c>
      <c r="AC174" s="91">
        <f t="shared" si="95"/>
        <v>1335.8389523809549</v>
      </c>
      <c r="AD174" s="29">
        <f t="shared" si="96"/>
        <v>1</v>
      </c>
      <c r="AE174" s="29">
        <f t="shared" si="102"/>
        <v>5</v>
      </c>
      <c r="AF174" s="29">
        <f t="shared" si="103"/>
        <v>7</v>
      </c>
      <c r="AG174" s="29">
        <f t="shared" si="104"/>
        <v>9</v>
      </c>
      <c r="AH174" s="29">
        <f t="shared" si="97"/>
        <v>8</v>
      </c>
      <c r="AI174" s="29">
        <f t="shared" si="98"/>
        <v>28</v>
      </c>
      <c r="AJ174" s="29">
        <f t="shared" si="99"/>
        <v>36</v>
      </c>
      <c r="AK174" s="105">
        <f t="shared" si="100"/>
        <v>51</v>
      </c>
      <c r="AT174" s="300">
        <f t="shared" si="107"/>
        <v>1909.2224000000033</v>
      </c>
      <c r="AU174" s="29">
        <f t="shared" si="107"/>
        <v>14646.588000000022</v>
      </c>
      <c r="AV174" s="29">
        <f t="shared" si="107"/>
        <v>29948.016000000051</v>
      </c>
      <c r="AW174" s="105">
        <f t="shared" si="106"/>
        <v>56105.236000000092</v>
      </c>
    </row>
    <row r="175" spans="1:49" x14ac:dyDescent="0.25">
      <c r="A175" s="80" t="s">
        <v>80</v>
      </c>
      <c r="B175" s="4" t="s">
        <v>86</v>
      </c>
      <c r="C175" s="4">
        <v>69.790000000000006</v>
      </c>
      <c r="D175" s="4">
        <v>76.650000000000006</v>
      </c>
      <c r="E175" s="4">
        <v>24800</v>
      </c>
      <c r="F175" s="4">
        <v>27600</v>
      </c>
      <c r="G175" s="30">
        <f t="shared" si="78"/>
        <v>6.8599999999999994</v>
      </c>
      <c r="H175" s="30">
        <f t="shared" si="101"/>
        <v>74.320000000000007</v>
      </c>
      <c r="I175" s="30" t="str">
        <f t="shared" si="79"/>
        <v>I-84: 3</v>
      </c>
      <c r="J175" s="30">
        <f t="shared" si="108"/>
        <v>25080</v>
      </c>
      <c r="K175" s="30">
        <f t="shared" si="108"/>
        <v>25780</v>
      </c>
      <c r="L175" s="30">
        <f t="shared" si="108"/>
        <v>26480</v>
      </c>
      <c r="M175" s="30">
        <f t="shared" si="108"/>
        <v>27180</v>
      </c>
      <c r="N175" s="91">
        <f t="shared" si="80"/>
        <v>17054.400000000001</v>
      </c>
      <c r="O175" s="91">
        <f t="shared" si="81"/>
        <v>17530.400000000001</v>
      </c>
      <c r="P175" s="91">
        <f t="shared" si="82"/>
        <v>18006.400000000001</v>
      </c>
      <c r="Q175" s="91">
        <f t="shared" si="83"/>
        <v>18482.400000000001</v>
      </c>
      <c r="R175" s="91">
        <f t="shared" si="84"/>
        <v>341.08800000000002</v>
      </c>
      <c r="S175" s="91">
        <f t="shared" si="85"/>
        <v>2629.56</v>
      </c>
      <c r="T175" s="91">
        <f t="shared" si="86"/>
        <v>5401.92</v>
      </c>
      <c r="U175" s="91">
        <f t="shared" si="87"/>
        <v>10165.320000000002</v>
      </c>
      <c r="V175" s="91">
        <f t="shared" si="88"/>
        <v>701.95910400000002</v>
      </c>
      <c r="W175" s="91">
        <f t="shared" si="89"/>
        <v>4870.4710320000004</v>
      </c>
      <c r="X175" s="91">
        <f t="shared" si="90"/>
        <v>8523.1493759999994</v>
      </c>
      <c r="Y175" s="91">
        <f t="shared" si="91"/>
        <v>13946.81904</v>
      </c>
      <c r="Z175" s="91">
        <f t="shared" si="92"/>
        <v>146.24148</v>
      </c>
      <c r="AA175" s="91">
        <f t="shared" si="93"/>
        <v>811.74517200000003</v>
      </c>
      <c r="AB175" s="91">
        <f t="shared" si="94"/>
        <v>1183.7707466666668</v>
      </c>
      <c r="AC175" s="91">
        <f t="shared" si="95"/>
        <v>1660.3356000000003</v>
      </c>
      <c r="AD175" s="29">
        <f t="shared" si="96"/>
        <v>1</v>
      </c>
      <c r="AE175" s="29">
        <f t="shared" si="102"/>
        <v>6</v>
      </c>
      <c r="AF175" s="29">
        <f t="shared" si="103"/>
        <v>8</v>
      </c>
      <c r="AG175" s="29">
        <f t="shared" si="104"/>
        <v>12</v>
      </c>
      <c r="AH175" s="29">
        <f t="shared" si="97"/>
        <v>8</v>
      </c>
      <c r="AI175" s="29">
        <f t="shared" si="98"/>
        <v>28</v>
      </c>
      <c r="AJ175" s="29">
        <f t="shared" si="99"/>
        <v>36</v>
      </c>
      <c r="AK175" s="105">
        <f t="shared" si="100"/>
        <v>51</v>
      </c>
      <c r="AT175" s="300">
        <f t="shared" si="107"/>
        <v>2339.8636799999999</v>
      </c>
      <c r="AU175" s="29">
        <f t="shared" si="107"/>
        <v>18038.781599999998</v>
      </c>
      <c r="AV175" s="29">
        <f t="shared" si="107"/>
        <v>37057.171199999997</v>
      </c>
      <c r="AW175" s="105">
        <f t="shared" si="106"/>
        <v>69734.095200000011</v>
      </c>
    </row>
    <row r="176" spans="1:49" x14ac:dyDescent="0.25">
      <c r="A176" s="80" t="s">
        <v>80</v>
      </c>
      <c r="B176" s="4" t="s">
        <v>86</v>
      </c>
      <c r="C176" s="4">
        <v>76.650000000000006</v>
      </c>
      <c r="D176" s="4">
        <v>82.07</v>
      </c>
      <c r="E176" s="4">
        <v>24800</v>
      </c>
      <c r="F176" s="4">
        <v>26200</v>
      </c>
      <c r="G176" s="30">
        <f t="shared" si="78"/>
        <v>5.4199999999999875</v>
      </c>
      <c r="H176" s="30">
        <f t="shared" si="101"/>
        <v>79.739999999999995</v>
      </c>
      <c r="I176" s="30" t="str">
        <f t="shared" si="79"/>
        <v>I-84: 3</v>
      </c>
      <c r="J176" s="30">
        <f t="shared" si="108"/>
        <v>24940</v>
      </c>
      <c r="K176" s="30">
        <f t="shared" si="108"/>
        <v>25290</v>
      </c>
      <c r="L176" s="30">
        <f t="shared" si="108"/>
        <v>25640</v>
      </c>
      <c r="M176" s="30">
        <f t="shared" si="108"/>
        <v>25990</v>
      </c>
      <c r="N176" s="91">
        <f t="shared" si="80"/>
        <v>16959.2</v>
      </c>
      <c r="O176" s="91">
        <f t="shared" si="81"/>
        <v>17197.2</v>
      </c>
      <c r="P176" s="91">
        <f t="shared" si="82"/>
        <v>17435.2</v>
      </c>
      <c r="Q176" s="91">
        <f t="shared" si="83"/>
        <v>17673.2</v>
      </c>
      <c r="R176" s="91">
        <f t="shared" si="84"/>
        <v>339.18400000000003</v>
      </c>
      <c r="S176" s="91">
        <f t="shared" si="85"/>
        <v>2579.58</v>
      </c>
      <c r="T176" s="91">
        <f t="shared" si="86"/>
        <v>5230.5600000000004</v>
      </c>
      <c r="U176" s="91">
        <f t="shared" si="87"/>
        <v>9720.260000000002</v>
      </c>
      <c r="V176" s="91">
        <f t="shared" si="88"/>
        <v>551.51318399999877</v>
      </c>
      <c r="W176" s="91">
        <f t="shared" si="89"/>
        <v>3774.9573719999917</v>
      </c>
      <c r="X176" s="91">
        <f t="shared" si="90"/>
        <v>6520.4160959999854</v>
      </c>
      <c r="Y176" s="91">
        <f t="shared" si="91"/>
        <v>10536.761839999979</v>
      </c>
      <c r="Z176" s="91">
        <f t="shared" si="92"/>
        <v>114.89857999999973</v>
      </c>
      <c r="AA176" s="91">
        <f t="shared" si="93"/>
        <v>629.15956199999857</v>
      </c>
      <c r="AB176" s="91">
        <f t="shared" si="94"/>
        <v>905.61334666666471</v>
      </c>
      <c r="AC176" s="91">
        <f t="shared" si="95"/>
        <v>1254.3764095238073</v>
      </c>
      <c r="AD176" s="29">
        <f t="shared" si="96"/>
        <v>1</v>
      </c>
      <c r="AE176" s="29">
        <f t="shared" si="102"/>
        <v>5</v>
      </c>
      <c r="AF176" s="29">
        <f t="shared" si="103"/>
        <v>7</v>
      </c>
      <c r="AG176" s="29">
        <f t="shared" si="104"/>
        <v>9</v>
      </c>
      <c r="AH176" s="29">
        <f t="shared" si="97"/>
        <v>8</v>
      </c>
      <c r="AI176" s="29">
        <f t="shared" si="98"/>
        <v>28</v>
      </c>
      <c r="AJ176" s="29">
        <f t="shared" si="99"/>
        <v>36</v>
      </c>
      <c r="AK176" s="105">
        <f t="shared" si="100"/>
        <v>51</v>
      </c>
      <c r="AT176" s="300">
        <f t="shared" si="107"/>
        <v>1838.3772799999958</v>
      </c>
      <c r="AU176" s="29">
        <f t="shared" si="107"/>
        <v>13981.323599999967</v>
      </c>
      <c r="AV176" s="29">
        <f t="shared" si="107"/>
        <v>28349.635199999935</v>
      </c>
      <c r="AW176" s="105">
        <f t="shared" si="106"/>
        <v>52683.809199999887</v>
      </c>
    </row>
    <row r="177" spans="1:49" x14ac:dyDescent="0.25">
      <c r="A177" s="80" t="s">
        <v>80</v>
      </c>
      <c r="B177" s="4" t="s">
        <v>86</v>
      </c>
      <c r="C177" s="4">
        <v>82.07</v>
      </c>
      <c r="D177" s="4">
        <v>83.55</v>
      </c>
      <c r="E177" s="4">
        <v>23400</v>
      </c>
      <c r="F177" s="4">
        <v>34600</v>
      </c>
      <c r="G177" s="30">
        <f t="shared" si="78"/>
        <v>1.480000000000004</v>
      </c>
      <c r="H177" s="30">
        <f t="shared" si="101"/>
        <v>81.22</v>
      </c>
      <c r="I177" s="30" t="str">
        <f t="shared" si="79"/>
        <v>I-84: 3</v>
      </c>
      <c r="J177" s="30">
        <f t="shared" si="108"/>
        <v>24520</v>
      </c>
      <c r="K177" s="30">
        <f t="shared" si="108"/>
        <v>27320</v>
      </c>
      <c r="L177" s="30">
        <f t="shared" si="108"/>
        <v>30120</v>
      </c>
      <c r="M177" s="30">
        <f t="shared" si="108"/>
        <v>32920</v>
      </c>
      <c r="N177" s="91">
        <f t="shared" si="80"/>
        <v>16673.600000000002</v>
      </c>
      <c r="O177" s="91">
        <f t="shared" si="81"/>
        <v>18577.600000000002</v>
      </c>
      <c r="P177" s="91">
        <f t="shared" si="82"/>
        <v>20481.600000000002</v>
      </c>
      <c r="Q177" s="91">
        <f t="shared" si="83"/>
        <v>22385.600000000002</v>
      </c>
      <c r="R177" s="91">
        <f t="shared" si="84"/>
        <v>333.47200000000004</v>
      </c>
      <c r="S177" s="91">
        <f t="shared" si="85"/>
        <v>2786.6400000000003</v>
      </c>
      <c r="T177" s="91">
        <f t="shared" si="86"/>
        <v>6144.4800000000005</v>
      </c>
      <c r="U177" s="91">
        <f t="shared" si="87"/>
        <v>12312.080000000002</v>
      </c>
      <c r="V177" s="91">
        <f t="shared" si="88"/>
        <v>148.06156800000039</v>
      </c>
      <c r="W177" s="91">
        <f t="shared" si="89"/>
        <v>1113.5413440000034</v>
      </c>
      <c r="X177" s="91">
        <f t="shared" si="90"/>
        <v>2091.5809920000061</v>
      </c>
      <c r="Y177" s="91">
        <f t="shared" si="91"/>
        <v>3644.3756800000106</v>
      </c>
      <c r="Z177" s="91">
        <f t="shared" si="92"/>
        <v>30.846160000000076</v>
      </c>
      <c r="AA177" s="91">
        <f t="shared" si="93"/>
        <v>185.59022400000057</v>
      </c>
      <c r="AB177" s="91">
        <f t="shared" si="94"/>
        <v>290.49736000000087</v>
      </c>
      <c r="AC177" s="91">
        <f t="shared" si="95"/>
        <v>433.85424761904898</v>
      </c>
      <c r="AD177" s="29">
        <f t="shared" si="96"/>
        <v>1</v>
      </c>
      <c r="AE177" s="29">
        <f t="shared" si="102"/>
        <v>2</v>
      </c>
      <c r="AF177" s="29">
        <f t="shared" si="103"/>
        <v>2</v>
      </c>
      <c r="AG177" s="29">
        <f t="shared" si="104"/>
        <v>3</v>
      </c>
      <c r="AH177" s="29">
        <f t="shared" si="97"/>
        <v>8</v>
      </c>
      <c r="AI177" s="29">
        <f t="shared" si="98"/>
        <v>28</v>
      </c>
      <c r="AJ177" s="29">
        <f t="shared" si="99"/>
        <v>36</v>
      </c>
      <c r="AK177" s="105">
        <f t="shared" si="100"/>
        <v>51</v>
      </c>
      <c r="AT177" s="300">
        <f t="shared" si="107"/>
        <v>493.53856000000138</v>
      </c>
      <c r="AU177" s="29">
        <f t="shared" si="107"/>
        <v>4124.2272000000112</v>
      </c>
      <c r="AV177" s="29">
        <f t="shared" si="107"/>
        <v>9093.8304000000244</v>
      </c>
      <c r="AW177" s="105">
        <f t="shared" si="106"/>
        <v>18221.878400000052</v>
      </c>
    </row>
    <row r="178" spans="1:49" x14ac:dyDescent="0.25">
      <c r="A178" s="80" t="s">
        <v>80</v>
      </c>
      <c r="B178" s="4" t="s">
        <v>86</v>
      </c>
      <c r="C178" s="4">
        <v>83.55</v>
      </c>
      <c r="D178" s="4">
        <v>84.16</v>
      </c>
      <c r="E178" s="4">
        <v>24000</v>
      </c>
      <c r="F178" s="4">
        <v>34100</v>
      </c>
      <c r="G178" s="30">
        <f t="shared" si="78"/>
        <v>0.60999999999999943</v>
      </c>
      <c r="H178" s="30">
        <f t="shared" si="101"/>
        <v>81.83</v>
      </c>
      <c r="I178" s="30" t="str">
        <f t="shared" si="79"/>
        <v>I-84: 3</v>
      </c>
      <c r="J178" s="30">
        <f t="shared" si="108"/>
        <v>25010</v>
      </c>
      <c r="K178" s="30">
        <f t="shared" si="108"/>
        <v>27535</v>
      </c>
      <c r="L178" s="30">
        <f t="shared" si="108"/>
        <v>30060</v>
      </c>
      <c r="M178" s="30">
        <f t="shared" si="108"/>
        <v>32585</v>
      </c>
      <c r="N178" s="91">
        <f t="shared" si="80"/>
        <v>17006.800000000003</v>
      </c>
      <c r="O178" s="91">
        <f t="shared" si="81"/>
        <v>18723.800000000003</v>
      </c>
      <c r="P178" s="91">
        <f t="shared" si="82"/>
        <v>20440.800000000003</v>
      </c>
      <c r="Q178" s="91">
        <f t="shared" si="83"/>
        <v>22157.800000000003</v>
      </c>
      <c r="R178" s="91">
        <f t="shared" si="84"/>
        <v>340.13600000000008</v>
      </c>
      <c r="S178" s="91">
        <f t="shared" si="85"/>
        <v>2808.57</v>
      </c>
      <c r="T178" s="91">
        <f t="shared" si="86"/>
        <v>6132.2400000000007</v>
      </c>
      <c r="U178" s="91">
        <f t="shared" si="87"/>
        <v>12186.790000000003</v>
      </c>
      <c r="V178" s="91">
        <f t="shared" si="88"/>
        <v>62.244887999999953</v>
      </c>
      <c r="W178" s="91">
        <f t="shared" si="89"/>
        <v>462.57147899999961</v>
      </c>
      <c r="X178" s="91">
        <f t="shared" si="90"/>
        <v>860.35327199999927</v>
      </c>
      <c r="Y178" s="91">
        <f t="shared" si="91"/>
        <v>1486.7883799999991</v>
      </c>
      <c r="Z178" s="91">
        <f t="shared" si="92"/>
        <v>12.967684999999989</v>
      </c>
      <c r="AA178" s="91">
        <f t="shared" si="93"/>
        <v>77.095246499999931</v>
      </c>
      <c r="AB178" s="91">
        <f t="shared" si="94"/>
        <v>119.49350999999992</v>
      </c>
      <c r="AC178" s="91">
        <f t="shared" si="95"/>
        <v>176.99861666666658</v>
      </c>
      <c r="AD178" s="29">
        <f t="shared" si="96"/>
        <v>0</v>
      </c>
      <c r="AE178" s="29">
        <f t="shared" si="102"/>
        <v>1</v>
      </c>
      <c r="AF178" s="29">
        <f t="shared" si="103"/>
        <v>1</v>
      </c>
      <c r="AG178" s="29">
        <f t="shared" si="104"/>
        <v>2</v>
      </c>
      <c r="AH178" s="29">
        <f t="shared" si="97"/>
        <v>8</v>
      </c>
      <c r="AI178" s="29">
        <f t="shared" si="98"/>
        <v>28</v>
      </c>
      <c r="AJ178" s="29">
        <f t="shared" si="99"/>
        <v>36</v>
      </c>
      <c r="AK178" s="105">
        <f t="shared" si="100"/>
        <v>51</v>
      </c>
      <c r="AT178" s="300">
        <f t="shared" si="107"/>
        <v>207.48295999999985</v>
      </c>
      <c r="AU178" s="29">
        <f t="shared" si="107"/>
        <v>1713.2276999999985</v>
      </c>
      <c r="AV178" s="29">
        <f t="shared" si="107"/>
        <v>3740.6663999999969</v>
      </c>
      <c r="AW178" s="105">
        <f t="shared" si="106"/>
        <v>7433.9418999999943</v>
      </c>
    </row>
    <row r="179" spans="1:49" x14ac:dyDescent="0.25">
      <c r="A179" s="80" t="s">
        <v>80</v>
      </c>
      <c r="B179" s="4" t="s">
        <v>86</v>
      </c>
      <c r="C179" s="4">
        <v>84.16</v>
      </c>
      <c r="D179" s="4">
        <v>85.51</v>
      </c>
      <c r="E179" s="4">
        <v>25300</v>
      </c>
      <c r="F179" s="4">
        <v>35300</v>
      </c>
      <c r="G179" s="30">
        <f t="shared" si="78"/>
        <v>1.3500000000000085</v>
      </c>
      <c r="H179" s="30">
        <f t="shared" si="101"/>
        <v>83.18</v>
      </c>
      <c r="I179" s="30" t="str">
        <f t="shared" si="79"/>
        <v>I-84: 3</v>
      </c>
      <c r="J179" s="30">
        <f t="shared" si="108"/>
        <v>26300</v>
      </c>
      <c r="K179" s="30">
        <f t="shared" si="108"/>
        <v>28800</v>
      </c>
      <c r="L179" s="30">
        <f t="shared" si="108"/>
        <v>31300</v>
      </c>
      <c r="M179" s="30">
        <f t="shared" si="108"/>
        <v>33800</v>
      </c>
      <c r="N179" s="91">
        <f t="shared" si="80"/>
        <v>17884</v>
      </c>
      <c r="O179" s="91">
        <f t="shared" si="81"/>
        <v>19584</v>
      </c>
      <c r="P179" s="91">
        <f t="shared" si="82"/>
        <v>21284</v>
      </c>
      <c r="Q179" s="91">
        <f t="shared" si="83"/>
        <v>22984</v>
      </c>
      <c r="R179" s="91">
        <f t="shared" si="84"/>
        <v>357.68</v>
      </c>
      <c r="S179" s="91">
        <f t="shared" si="85"/>
        <v>2937.6</v>
      </c>
      <c r="T179" s="91">
        <f t="shared" si="86"/>
        <v>6385.2</v>
      </c>
      <c r="U179" s="91">
        <f t="shared" si="87"/>
        <v>12641.2</v>
      </c>
      <c r="V179" s="91">
        <f t="shared" si="88"/>
        <v>144.86040000000091</v>
      </c>
      <c r="W179" s="91">
        <f t="shared" si="89"/>
        <v>1070.7552000000069</v>
      </c>
      <c r="X179" s="91">
        <f t="shared" si="90"/>
        <v>1982.6046000000126</v>
      </c>
      <c r="Y179" s="91">
        <f t="shared" si="91"/>
        <v>3413.1240000000221</v>
      </c>
      <c r="Z179" s="91">
        <f t="shared" si="92"/>
        <v>30.179250000000184</v>
      </c>
      <c r="AA179" s="91">
        <f t="shared" si="93"/>
        <v>178.45920000000115</v>
      </c>
      <c r="AB179" s="91">
        <f t="shared" si="94"/>
        <v>275.36175000000179</v>
      </c>
      <c r="AC179" s="91">
        <f t="shared" si="95"/>
        <v>406.32428571428841</v>
      </c>
      <c r="AD179" s="29">
        <f t="shared" si="96"/>
        <v>1</v>
      </c>
      <c r="AE179" s="29">
        <f t="shared" si="102"/>
        <v>2</v>
      </c>
      <c r="AF179" s="29">
        <f t="shared" si="103"/>
        <v>2</v>
      </c>
      <c r="AG179" s="29">
        <f t="shared" si="104"/>
        <v>3</v>
      </c>
      <c r="AH179" s="29">
        <f t="shared" si="97"/>
        <v>8</v>
      </c>
      <c r="AI179" s="29">
        <f t="shared" si="98"/>
        <v>28</v>
      </c>
      <c r="AJ179" s="29">
        <f t="shared" si="99"/>
        <v>36</v>
      </c>
      <c r="AK179" s="105">
        <f t="shared" si="100"/>
        <v>51</v>
      </c>
      <c r="AT179" s="300">
        <f t="shared" si="107"/>
        <v>482.86800000000306</v>
      </c>
      <c r="AU179" s="29">
        <f t="shared" si="107"/>
        <v>3965.7600000000248</v>
      </c>
      <c r="AV179" s="29">
        <f t="shared" si="107"/>
        <v>8620.020000000055</v>
      </c>
      <c r="AW179" s="105">
        <f t="shared" si="106"/>
        <v>17065.620000000108</v>
      </c>
    </row>
    <row r="180" spans="1:49" x14ac:dyDescent="0.25">
      <c r="A180" s="80" t="s">
        <v>80</v>
      </c>
      <c r="B180" s="4" t="s">
        <v>86</v>
      </c>
      <c r="C180" s="4">
        <v>85.51</v>
      </c>
      <c r="D180" s="4">
        <v>87.01</v>
      </c>
      <c r="E180" s="4">
        <v>25200</v>
      </c>
      <c r="F180" s="4">
        <v>35200</v>
      </c>
      <c r="G180" s="30">
        <f t="shared" si="78"/>
        <v>1.5</v>
      </c>
      <c r="H180" s="30">
        <f t="shared" si="101"/>
        <v>84.68</v>
      </c>
      <c r="I180" s="30" t="str">
        <f t="shared" si="79"/>
        <v>I-84: 3</v>
      </c>
      <c r="J180" s="30">
        <f t="shared" si="108"/>
        <v>26200</v>
      </c>
      <c r="K180" s="30">
        <f t="shared" si="108"/>
        <v>28700</v>
      </c>
      <c r="L180" s="30">
        <f t="shared" si="108"/>
        <v>31200</v>
      </c>
      <c r="M180" s="30">
        <f t="shared" si="108"/>
        <v>33700</v>
      </c>
      <c r="N180" s="91">
        <f t="shared" si="80"/>
        <v>17816</v>
      </c>
      <c r="O180" s="91">
        <f t="shared" si="81"/>
        <v>19516</v>
      </c>
      <c r="P180" s="91">
        <f t="shared" si="82"/>
        <v>21216</v>
      </c>
      <c r="Q180" s="91">
        <f t="shared" si="83"/>
        <v>22916</v>
      </c>
      <c r="R180" s="91">
        <f t="shared" si="84"/>
        <v>356.32</v>
      </c>
      <c r="S180" s="91">
        <f t="shared" si="85"/>
        <v>2927.4</v>
      </c>
      <c r="T180" s="91">
        <f t="shared" si="86"/>
        <v>6364.8</v>
      </c>
      <c r="U180" s="91">
        <f t="shared" si="87"/>
        <v>12603.800000000001</v>
      </c>
      <c r="V180" s="91">
        <f t="shared" si="88"/>
        <v>160.34399999999999</v>
      </c>
      <c r="W180" s="91">
        <f t="shared" si="89"/>
        <v>1185.597</v>
      </c>
      <c r="X180" s="91">
        <f t="shared" si="90"/>
        <v>2195.8559999999998</v>
      </c>
      <c r="Y180" s="91">
        <f t="shared" si="91"/>
        <v>3781.1400000000003</v>
      </c>
      <c r="Z180" s="91">
        <f t="shared" si="92"/>
        <v>33.404999999999994</v>
      </c>
      <c r="AA180" s="91">
        <f t="shared" si="93"/>
        <v>197.59950000000001</v>
      </c>
      <c r="AB180" s="91">
        <f t="shared" si="94"/>
        <v>304.98</v>
      </c>
      <c r="AC180" s="91">
        <f t="shared" si="95"/>
        <v>450.13571428571441</v>
      </c>
      <c r="AD180" s="29">
        <f t="shared" si="96"/>
        <v>1</v>
      </c>
      <c r="AE180" s="29">
        <f t="shared" si="102"/>
        <v>2</v>
      </c>
      <c r="AF180" s="29">
        <f t="shared" si="103"/>
        <v>3</v>
      </c>
      <c r="AG180" s="29">
        <f t="shared" si="104"/>
        <v>4</v>
      </c>
      <c r="AH180" s="29">
        <f t="shared" si="97"/>
        <v>8</v>
      </c>
      <c r="AI180" s="29">
        <f t="shared" si="98"/>
        <v>28</v>
      </c>
      <c r="AJ180" s="29">
        <f t="shared" si="99"/>
        <v>36</v>
      </c>
      <c r="AK180" s="105">
        <f t="shared" si="100"/>
        <v>51</v>
      </c>
      <c r="AT180" s="300">
        <f t="shared" si="107"/>
        <v>534.48</v>
      </c>
      <c r="AU180" s="29">
        <f t="shared" si="107"/>
        <v>4391.1000000000004</v>
      </c>
      <c r="AV180" s="29">
        <f t="shared" si="107"/>
        <v>9547.2000000000007</v>
      </c>
      <c r="AW180" s="105">
        <f t="shared" si="106"/>
        <v>18905.7</v>
      </c>
    </row>
    <row r="181" spans="1:49" x14ac:dyDescent="0.25">
      <c r="A181" s="80" t="s">
        <v>80</v>
      </c>
      <c r="B181" s="4" t="s">
        <v>86</v>
      </c>
      <c r="C181" s="4">
        <v>87.01</v>
      </c>
      <c r="D181" s="4">
        <v>88.83</v>
      </c>
      <c r="E181" s="4">
        <v>19600</v>
      </c>
      <c r="F181" s="4">
        <v>26300</v>
      </c>
      <c r="G181" s="30">
        <f t="shared" si="78"/>
        <v>1.8199999999999932</v>
      </c>
      <c r="H181" s="30">
        <f t="shared" si="101"/>
        <v>86.5</v>
      </c>
      <c r="I181" s="30" t="str">
        <f t="shared" si="79"/>
        <v>I-84: 3</v>
      </c>
      <c r="J181" s="30">
        <f t="shared" si="108"/>
        <v>20270</v>
      </c>
      <c r="K181" s="30">
        <f t="shared" si="108"/>
        <v>21945</v>
      </c>
      <c r="L181" s="30">
        <f t="shared" si="108"/>
        <v>23620</v>
      </c>
      <c r="M181" s="30">
        <f t="shared" si="108"/>
        <v>25295</v>
      </c>
      <c r="N181" s="91">
        <f t="shared" si="80"/>
        <v>13783.6</v>
      </c>
      <c r="O181" s="91">
        <f t="shared" si="81"/>
        <v>14922.6</v>
      </c>
      <c r="P181" s="91">
        <f t="shared" si="82"/>
        <v>16061.6</v>
      </c>
      <c r="Q181" s="91">
        <f t="shared" si="83"/>
        <v>17200.600000000002</v>
      </c>
      <c r="R181" s="91">
        <f t="shared" si="84"/>
        <v>275.67200000000003</v>
      </c>
      <c r="S181" s="91">
        <f t="shared" si="85"/>
        <v>2238.39</v>
      </c>
      <c r="T181" s="91">
        <f t="shared" si="86"/>
        <v>4818.4799999999996</v>
      </c>
      <c r="U181" s="91">
        <f t="shared" si="87"/>
        <v>9460.3300000000017</v>
      </c>
      <c r="V181" s="91">
        <f t="shared" si="88"/>
        <v>150.51691199999942</v>
      </c>
      <c r="W181" s="91">
        <f t="shared" si="89"/>
        <v>1099.944845999996</v>
      </c>
      <c r="X181" s="91">
        <f t="shared" si="90"/>
        <v>2017.0157279999924</v>
      </c>
      <c r="Y181" s="91">
        <f t="shared" si="91"/>
        <v>3443.5601199999878</v>
      </c>
      <c r="Z181" s="91">
        <f t="shared" si="92"/>
        <v>31.357689999999874</v>
      </c>
      <c r="AA181" s="91">
        <f t="shared" si="93"/>
        <v>183.32414099999934</v>
      </c>
      <c r="AB181" s="91">
        <f t="shared" si="94"/>
        <v>280.14107333333232</v>
      </c>
      <c r="AC181" s="91">
        <f t="shared" si="95"/>
        <v>409.94763333333196</v>
      </c>
      <c r="AD181" s="29">
        <f t="shared" si="96"/>
        <v>1</v>
      </c>
      <c r="AE181" s="29">
        <f t="shared" si="102"/>
        <v>2</v>
      </c>
      <c r="AF181" s="29">
        <f t="shared" si="103"/>
        <v>2</v>
      </c>
      <c r="AG181" s="29">
        <f t="shared" si="104"/>
        <v>3</v>
      </c>
      <c r="AH181" s="29">
        <f t="shared" si="97"/>
        <v>8</v>
      </c>
      <c r="AI181" s="29">
        <f t="shared" si="98"/>
        <v>28</v>
      </c>
      <c r="AJ181" s="29">
        <f t="shared" si="99"/>
        <v>36</v>
      </c>
      <c r="AK181" s="105">
        <f t="shared" si="100"/>
        <v>51</v>
      </c>
      <c r="AT181" s="300">
        <f t="shared" si="107"/>
        <v>501.72303999999815</v>
      </c>
      <c r="AU181" s="29">
        <f t="shared" si="107"/>
        <v>4073.8697999999845</v>
      </c>
      <c r="AV181" s="29">
        <f t="shared" si="107"/>
        <v>8769.6335999999665</v>
      </c>
      <c r="AW181" s="105">
        <f t="shared" si="106"/>
        <v>17217.80059999994</v>
      </c>
    </row>
    <row r="182" spans="1:49" x14ac:dyDescent="0.25">
      <c r="A182" s="80" t="s">
        <v>80</v>
      </c>
      <c r="B182" s="4" t="s">
        <v>86</v>
      </c>
      <c r="C182" s="4">
        <v>88.83</v>
      </c>
      <c r="D182" s="4">
        <v>97.14</v>
      </c>
      <c r="E182" s="4">
        <v>19300</v>
      </c>
      <c r="F182" s="4">
        <v>19400</v>
      </c>
      <c r="G182" s="30">
        <f t="shared" si="78"/>
        <v>8.3100000000000023</v>
      </c>
      <c r="H182" s="30">
        <f t="shared" si="101"/>
        <v>94.81</v>
      </c>
      <c r="I182" s="30" t="str">
        <f t="shared" si="79"/>
        <v>I-84: 4</v>
      </c>
      <c r="J182" s="30">
        <f t="shared" si="108"/>
        <v>19310</v>
      </c>
      <c r="K182" s="30">
        <f t="shared" si="108"/>
        <v>19335</v>
      </c>
      <c r="L182" s="30">
        <f t="shared" si="108"/>
        <v>19360</v>
      </c>
      <c r="M182" s="30">
        <f t="shared" si="108"/>
        <v>19385</v>
      </c>
      <c r="N182" s="91">
        <f t="shared" si="80"/>
        <v>13130.800000000001</v>
      </c>
      <c r="O182" s="91">
        <f t="shared" si="81"/>
        <v>13147.800000000001</v>
      </c>
      <c r="P182" s="91">
        <f t="shared" si="82"/>
        <v>13164.800000000001</v>
      </c>
      <c r="Q182" s="91">
        <f t="shared" si="83"/>
        <v>13181.800000000001</v>
      </c>
      <c r="R182" s="91">
        <f t="shared" si="84"/>
        <v>262.61600000000004</v>
      </c>
      <c r="S182" s="91">
        <f t="shared" si="85"/>
        <v>1972.17</v>
      </c>
      <c r="T182" s="91">
        <f t="shared" si="86"/>
        <v>3949.44</v>
      </c>
      <c r="U182" s="91">
        <f t="shared" si="87"/>
        <v>7249.9900000000016</v>
      </c>
      <c r="V182" s="91">
        <f t="shared" si="88"/>
        <v>654.70168800000022</v>
      </c>
      <c r="W182" s="91">
        <f t="shared" si="89"/>
        <v>4424.9578290000018</v>
      </c>
      <c r="X182" s="91">
        <f t="shared" si="90"/>
        <v>7548.5646720000022</v>
      </c>
      <c r="Y182" s="91">
        <f t="shared" si="91"/>
        <v>12049.483380000007</v>
      </c>
      <c r="Z182" s="91">
        <f t="shared" si="92"/>
        <v>136.39618500000003</v>
      </c>
      <c r="AA182" s="91">
        <f t="shared" si="93"/>
        <v>737.49297150000029</v>
      </c>
      <c r="AB182" s="91">
        <f t="shared" si="94"/>
        <v>1048.4117600000004</v>
      </c>
      <c r="AC182" s="91">
        <f t="shared" si="95"/>
        <v>1434.4623071428582</v>
      </c>
      <c r="AD182" s="29">
        <f t="shared" si="96"/>
        <v>1</v>
      </c>
      <c r="AE182" s="29">
        <f t="shared" si="102"/>
        <v>5</v>
      </c>
      <c r="AF182" s="29">
        <f t="shared" si="103"/>
        <v>7</v>
      </c>
      <c r="AG182" s="29">
        <f t="shared" si="104"/>
        <v>10</v>
      </c>
      <c r="AH182" s="29">
        <f t="shared" si="97"/>
        <v>3</v>
      </c>
      <c r="AI182" s="29">
        <f t="shared" si="98"/>
        <v>13</v>
      </c>
      <c r="AJ182" s="29">
        <f t="shared" si="99"/>
        <v>17</v>
      </c>
      <c r="AK182" s="105">
        <f t="shared" si="100"/>
        <v>25</v>
      </c>
      <c r="AT182" s="300">
        <f t="shared" si="107"/>
        <v>2182.338960000001</v>
      </c>
      <c r="AU182" s="29">
        <f t="shared" si="107"/>
        <v>16388.732700000004</v>
      </c>
      <c r="AV182" s="29">
        <f t="shared" si="107"/>
        <v>32819.846400000009</v>
      </c>
      <c r="AW182" s="105">
        <f t="shared" si="106"/>
        <v>60247.416900000033</v>
      </c>
    </row>
    <row r="183" spans="1:49" x14ac:dyDescent="0.25">
      <c r="A183" s="80" t="s">
        <v>80</v>
      </c>
      <c r="B183" s="4" t="s">
        <v>86</v>
      </c>
      <c r="C183" s="4">
        <v>97.14</v>
      </c>
      <c r="D183" s="4">
        <v>104.56</v>
      </c>
      <c r="E183" s="4">
        <v>18500</v>
      </c>
      <c r="F183" s="4">
        <v>18600</v>
      </c>
      <c r="G183" s="30">
        <f t="shared" si="78"/>
        <v>7.4200000000000017</v>
      </c>
      <c r="H183" s="30">
        <f t="shared" si="101"/>
        <v>102.23</v>
      </c>
      <c r="I183" s="30" t="str">
        <f t="shared" si="79"/>
        <v>I-84: 4</v>
      </c>
      <c r="J183" s="30">
        <f t="shared" si="108"/>
        <v>18510</v>
      </c>
      <c r="K183" s="30">
        <f t="shared" si="108"/>
        <v>18535</v>
      </c>
      <c r="L183" s="30">
        <f t="shared" si="108"/>
        <v>18560</v>
      </c>
      <c r="M183" s="30">
        <f t="shared" si="108"/>
        <v>18585</v>
      </c>
      <c r="N183" s="91">
        <f t="shared" si="80"/>
        <v>12586.800000000001</v>
      </c>
      <c r="O183" s="91">
        <f t="shared" si="81"/>
        <v>12603.800000000001</v>
      </c>
      <c r="P183" s="91">
        <f t="shared" si="82"/>
        <v>12620.800000000001</v>
      </c>
      <c r="Q183" s="91">
        <f t="shared" si="83"/>
        <v>12637.800000000001</v>
      </c>
      <c r="R183" s="91">
        <f t="shared" si="84"/>
        <v>251.73600000000002</v>
      </c>
      <c r="S183" s="91">
        <f t="shared" si="85"/>
        <v>1890.5700000000002</v>
      </c>
      <c r="T183" s="91">
        <f t="shared" si="86"/>
        <v>3786.2400000000002</v>
      </c>
      <c r="U183" s="91">
        <f t="shared" si="87"/>
        <v>6950.7900000000009</v>
      </c>
      <c r="V183" s="91">
        <f t="shared" si="88"/>
        <v>560.36433600000021</v>
      </c>
      <c r="W183" s="91">
        <f t="shared" si="89"/>
        <v>3787.5679380000015</v>
      </c>
      <c r="X183" s="91">
        <f t="shared" si="90"/>
        <v>6461.597184000002</v>
      </c>
      <c r="Y183" s="91">
        <f t="shared" si="91"/>
        <v>10314.972360000005</v>
      </c>
      <c r="Z183" s="91">
        <f t="shared" si="92"/>
        <v>116.74257000000003</v>
      </c>
      <c r="AA183" s="91">
        <f t="shared" si="93"/>
        <v>631.26132300000029</v>
      </c>
      <c r="AB183" s="91">
        <f t="shared" si="94"/>
        <v>897.44405333333373</v>
      </c>
      <c r="AC183" s="91">
        <f t="shared" si="95"/>
        <v>1227.9729000000009</v>
      </c>
      <c r="AD183" s="29">
        <f t="shared" si="96"/>
        <v>1</v>
      </c>
      <c r="AE183" s="29">
        <f t="shared" si="102"/>
        <v>5</v>
      </c>
      <c r="AF183" s="29">
        <f t="shared" si="103"/>
        <v>6</v>
      </c>
      <c r="AG183" s="29">
        <f t="shared" si="104"/>
        <v>9</v>
      </c>
      <c r="AH183" s="29">
        <f t="shared" si="97"/>
        <v>3</v>
      </c>
      <c r="AI183" s="29">
        <f t="shared" si="98"/>
        <v>13</v>
      </c>
      <c r="AJ183" s="29">
        <f t="shared" si="99"/>
        <v>17</v>
      </c>
      <c r="AK183" s="105">
        <f t="shared" si="100"/>
        <v>25</v>
      </c>
      <c r="AT183" s="300">
        <f t="shared" si="107"/>
        <v>1867.8811200000005</v>
      </c>
      <c r="AU183" s="29">
        <f t="shared" si="107"/>
        <v>14028.029400000005</v>
      </c>
      <c r="AV183" s="29">
        <f t="shared" si="107"/>
        <v>28093.900800000007</v>
      </c>
      <c r="AW183" s="105">
        <f t="shared" si="106"/>
        <v>51574.861800000021</v>
      </c>
    </row>
    <row r="184" spans="1:49" x14ac:dyDescent="0.25">
      <c r="A184" s="80" t="s">
        <v>80</v>
      </c>
      <c r="B184" s="4" t="s">
        <v>86</v>
      </c>
      <c r="C184" s="4">
        <v>104.56</v>
      </c>
      <c r="D184" s="4">
        <v>109.95</v>
      </c>
      <c r="E184" s="4">
        <v>13300</v>
      </c>
      <c r="F184" s="4">
        <v>18600</v>
      </c>
      <c r="G184" s="30">
        <f t="shared" si="78"/>
        <v>5.3900000000000006</v>
      </c>
      <c r="H184" s="30">
        <f t="shared" si="101"/>
        <v>107.62</v>
      </c>
      <c r="I184" s="30" t="str">
        <f t="shared" si="79"/>
        <v>I-84: 4</v>
      </c>
      <c r="J184" s="30">
        <f t="shared" si="108"/>
        <v>13830</v>
      </c>
      <c r="K184" s="30">
        <f t="shared" si="108"/>
        <v>15155</v>
      </c>
      <c r="L184" s="30">
        <f t="shared" si="108"/>
        <v>16480</v>
      </c>
      <c r="M184" s="30">
        <f t="shared" si="108"/>
        <v>17805</v>
      </c>
      <c r="N184" s="91">
        <f t="shared" si="80"/>
        <v>9404.4000000000015</v>
      </c>
      <c r="O184" s="91">
        <f t="shared" si="81"/>
        <v>10305.400000000001</v>
      </c>
      <c r="P184" s="91">
        <f t="shared" si="82"/>
        <v>11206.400000000001</v>
      </c>
      <c r="Q184" s="91">
        <f t="shared" si="83"/>
        <v>12107.400000000001</v>
      </c>
      <c r="R184" s="91">
        <f t="shared" si="84"/>
        <v>188.08800000000002</v>
      </c>
      <c r="S184" s="91">
        <f t="shared" si="85"/>
        <v>1545.8100000000002</v>
      </c>
      <c r="T184" s="91">
        <f t="shared" si="86"/>
        <v>3361.9200000000005</v>
      </c>
      <c r="U184" s="91">
        <f t="shared" si="87"/>
        <v>6659.0700000000015</v>
      </c>
      <c r="V184" s="91">
        <f t="shared" si="88"/>
        <v>304.13829600000008</v>
      </c>
      <c r="W184" s="91">
        <f t="shared" si="89"/>
        <v>2249.6172930000007</v>
      </c>
      <c r="X184" s="91">
        <f t="shared" si="90"/>
        <v>4167.7722240000012</v>
      </c>
      <c r="Y184" s="91">
        <f t="shared" si="91"/>
        <v>7178.4774600000028</v>
      </c>
      <c r="Z184" s="91">
        <f t="shared" si="92"/>
        <v>63.362145000000005</v>
      </c>
      <c r="AA184" s="91">
        <f t="shared" si="93"/>
        <v>374.93621550000012</v>
      </c>
      <c r="AB184" s="91">
        <f t="shared" si="94"/>
        <v>578.85725333333357</v>
      </c>
      <c r="AC184" s="91">
        <f t="shared" si="95"/>
        <v>854.58065000000045</v>
      </c>
      <c r="AD184" s="29">
        <f t="shared" si="96"/>
        <v>1</v>
      </c>
      <c r="AE184" s="29">
        <f t="shared" si="102"/>
        <v>3</v>
      </c>
      <c r="AF184" s="29">
        <f t="shared" si="103"/>
        <v>4</v>
      </c>
      <c r="AG184" s="29">
        <f t="shared" si="104"/>
        <v>6</v>
      </c>
      <c r="AH184" s="29">
        <f t="shared" si="97"/>
        <v>3</v>
      </c>
      <c r="AI184" s="29">
        <f t="shared" si="98"/>
        <v>13</v>
      </c>
      <c r="AJ184" s="29">
        <f t="shared" si="99"/>
        <v>17</v>
      </c>
      <c r="AK184" s="105">
        <f t="shared" si="100"/>
        <v>25</v>
      </c>
      <c r="AT184" s="300">
        <f t="shared" si="107"/>
        <v>1013.7943200000002</v>
      </c>
      <c r="AU184" s="29">
        <f t="shared" si="107"/>
        <v>8331.9159000000018</v>
      </c>
      <c r="AV184" s="29">
        <f t="shared" si="107"/>
        <v>18120.748800000005</v>
      </c>
      <c r="AW184" s="105">
        <f t="shared" si="106"/>
        <v>35892.387300000009</v>
      </c>
    </row>
    <row r="185" spans="1:49" x14ac:dyDescent="0.25">
      <c r="A185" s="80" t="s">
        <v>80</v>
      </c>
      <c r="B185" s="4" t="s">
        <v>86</v>
      </c>
      <c r="C185" s="4">
        <v>109.95</v>
      </c>
      <c r="D185" s="4">
        <v>123.31</v>
      </c>
      <c r="E185" s="4">
        <v>13100</v>
      </c>
      <c r="F185" s="4">
        <v>13300</v>
      </c>
      <c r="G185" s="30">
        <f t="shared" si="78"/>
        <v>13.36</v>
      </c>
      <c r="H185" s="30">
        <f t="shared" si="101"/>
        <v>120.98</v>
      </c>
      <c r="I185" s="30" t="str">
        <f t="shared" si="79"/>
        <v>I-84: 5</v>
      </c>
      <c r="J185" s="30">
        <f t="shared" si="108"/>
        <v>13120</v>
      </c>
      <c r="K185" s="30">
        <f t="shared" si="108"/>
        <v>13170</v>
      </c>
      <c r="L185" s="30">
        <f t="shared" si="108"/>
        <v>13220</v>
      </c>
      <c r="M185" s="30">
        <f t="shared" si="108"/>
        <v>13270</v>
      </c>
      <c r="N185" s="91">
        <f t="shared" si="80"/>
        <v>8921.6</v>
      </c>
      <c r="O185" s="91">
        <f t="shared" si="81"/>
        <v>8955.6</v>
      </c>
      <c r="P185" s="91">
        <f t="shared" si="82"/>
        <v>8989.6</v>
      </c>
      <c r="Q185" s="91">
        <f t="shared" si="83"/>
        <v>9023.6</v>
      </c>
      <c r="R185" s="91">
        <f t="shared" si="84"/>
        <v>178.43200000000002</v>
      </c>
      <c r="S185" s="91">
        <f t="shared" si="85"/>
        <v>1343.34</v>
      </c>
      <c r="T185" s="91">
        <f t="shared" si="86"/>
        <v>2696.88</v>
      </c>
      <c r="U185" s="91">
        <f t="shared" si="87"/>
        <v>4962.9800000000005</v>
      </c>
      <c r="V185" s="91">
        <f t="shared" si="88"/>
        <v>715.15545599999996</v>
      </c>
      <c r="W185" s="91">
        <f t="shared" si="89"/>
        <v>4845.6960479999998</v>
      </c>
      <c r="X185" s="91">
        <f t="shared" si="90"/>
        <v>8286.9728640000012</v>
      </c>
      <c r="Y185" s="91">
        <f t="shared" si="91"/>
        <v>13261.082560000001</v>
      </c>
      <c r="Z185" s="91">
        <f t="shared" si="92"/>
        <v>148.99071999999998</v>
      </c>
      <c r="AA185" s="91">
        <f t="shared" si="93"/>
        <v>807.61600799999997</v>
      </c>
      <c r="AB185" s="91">
        <f t="shared" si="94"/>
        <v>1150.9684533333336</v>
      </c>
      <c r="AC185" s="91">
        <f t="shared" si="95"/>
        <v>1578.700304761905</v>
      </c>
      <c r="AD185" s="29">
        <f t="shared" si="96"/>
        <v>1</v>
      </c>
      <c r="AE185" s="29">
        <f t="shared" si="102"/>
        <v>6</v>
      </c>
      <c r="AF185" s="29">
        <f t="shared" si="103"/>
        <v>8</v>
      </c>
      <c r="AG185" s="29">
        <f t="shared" si="104"/>
        <v>11</v>
      </c>
      <c r="AH185" s="29">
        <f t="shared" si="97"/>
        <v>5</v>
      </c>
      <c r="AI185" s="29">
        <f t="shared" si="98"/>
        <v>18</v>
      </c>
      <c r="AJ185" s="29">
        <f t="shared" si="99"/>
        <v>26</v>
      </c>
      <c r="AK185" s="105">
        <f t="shared" si="100"/>
        <v>36</v>
      </c>
      <c r="AT185" s="300">
        <f t="shared" si="107"/>
        <v>2383.8515200000002</v>
      </c>
      <c r="AU185" s="29">
        <f t="shared" si="107"/>
        <v>17947.022399999998</v>
      </c>
      <c r="AV185" s="29">
        <f t="shared" si="107"/>
        <v>36030.316800000001</v>
      </c>
      <c r="AW185" s="105">
        <f t="shared" si="106"/>
        <v>66305.412800000006</v>
      </c>
    </row>
    <row r="186" spans="1:49" x14ac:dyDescent="0.25">
      <c r="A186" s="80" t="s">
        <v>80</v>
      </c>
      <c r="B186" s="4" t="s">
        <v>86</v>
      </c>
      <c r="C186" s="4">
        <v>123.31</v>
      </c>
      <c r="D186" s="4">
        <v>138</v>
      </c>
      <c r="E186" s="4">
        <v>13100</v>
      </c>
      <c r="F186" s="4">
        <v>13200</v>
      </c>
      <c r="G186" s="30">
        <f t="shared" si="78"/>
        <v>14.689999999999998</v>
      </c>
      <c r="H186" s="30">
        <f t="shared" si="101"/>
        <v>135.67000000000002</v>
      </c>
      <c r="I186" s="30" t="str">
        <f t="shared" si="79"/>
        <v>I-84: 5</v>
      </c>
      <c r="J186" s="30">
        <f t="shared" si="108"/>
        <v>13110</v>
      </c>
      <c r="K186" s="30">
        <f t="shared" si="108"/>
        <v>13135</v>
      </c>
      <c r="L186" s="30">
        <f t="shared" si="108"/>
        <v>13160</v>
      </c>
      <c r="M186" s="30">
        <f t="shared" si="108"/>
        <v>13185</v>
      </c>
      <c r="N186" s="91">
        <f t="shared" si="80"/>
        <v>8914.8000000000011</v>
      </c>
      <c r="O186" s="91">
        <f t="shared" si="81"/>
        <v>8931.8000000000011</v>
      </c>
      <c r="P186" s="91">
        <f t="shared" si="82"/>
        <v>8948.8000000000011</v>
      </c>
      <c r="Q186" s="91">
        <f t="shared" si="83"/>
        <v>8965.8000000000011</v>
      </c>
      <c r="R186" s="91">
        <f t="shared" si="84"/>
        <v>178.29600000000002</v>
      </c>
      <c r="S186" s="91">
        <f t="shared" si="85"/>
        <v>1339.7700000000002</v>
      </c>
      <c r="T186" s="91">
        <f t="shared" si="86"/>
        <v>2684.6400000000003</v>
      </c>
      <c r="U186" s="91">
        <f t="shared" si="87"/>
        <v>4931.1900000000014</v>
      </c>
      <c r="V186" s="91">
        <f t="shared" si="88"/>
        <v>785.75047199999995</v>
      </c>
      <c r="W186" s="91">
        <f t="shared" si="89"/>
        <v>5313.9297510000006</v>
      </c>
      <c r="X186" s="91">
        <f t="shared" si="90"/>
        <v>9070.5931679999994</v>
      </c>
      <c r="Y186" s="91">
        <f t="shared" si="91"/>
        <v>14487.836220000001</v>
      </c>
      <c r="Z186" s="91">
        <f t="shared" si="92"/>
        <v>163.69801499999997</v>
      </c>
      <c r="AA186" s="91">
        <f t="shared" si="93"/>
        <v>885.65495850000013</v>
      </c>
      <c r="AB186" s="91">
        <f t="shared" si="94"/>
        <v>1259.8046066666668</v>
      </c>
      <c r="AC186" s="91">
        <f t="shared" si="95"/>
        <v>1724.7424071428575</v>
      </c>
      <c r="AD186" s="29">
        <f t="shared" si="96"/>
        <v>2</v>
      </c>
      <c r="AE186" s="29">
        <f t="shared" si="102"/>
        <v>6</v>
      </c>
      <c r="AF186" s="29">
        <f t="shared" si="103"/>
        <v>9</v>
      </c>
      <c r="AG186" s="29">
        <f t="shared" si="104"/>
        <v>12</v>
      </c>
      <c r="AH186" s="29">
        <f t="shared" si="97"/>
        <v>5</v>
      </c>
      <c r="AI186" s="29">
        <f t="shared" si="98"/>
        <v>18</v>
      </c>
      <c r="AJ186" s="29">
        <f t="shared" si="99"/>
        <v>26</v>
      </c>
      <c r="AK186" s="105">
        <f t="shared" si="100"/>
        <v>36</v>
      </c>
      <c r="AT186" s="300">
        <f t="shared" si="107"/>
        <v>2619.16824</v>
      </c>
      <c r="AU186" s="29">
        <f t="shared" si="107"/>
        <v>19681.221300000001</v>
      </c>
      <c r="AV186" s="29">
        <f t="shared" si="107"/>
        <v>39437.361599999997</v>
      </c>
      <c r="AW186" s="105">
        <f t="shared" si="106"/>
        <v>72439.181100000016</v>
      </c>
    </row>
    <row r="187" spans="1:49" x14ac:dyDescent="0.25">
      <c r="A187" s="80" t="s">
        <v>80</v>
      </c>
      <c r="B187" s="4" t="s">
        <v>86</v>
      </c>
      <c r="C187" s="4">
        <v>138</v>
      </c>
      <c r="D187" s="4">
        <v>147.35</v>
      </c>
      <c r="E187" s="4">
        <v>13100</v>
      </c>
      <c r="F187" s="4">
        <v>13800</v>
      </c>
      <c r="G187" s="30">
        <f t="shared" si="78"/>
        <v>9.3499999999999943</v>
      </c>
      <c r="H187" s="30">
        <f t="shared" si="101"/>
        <v>145.02000000000001</v>
      </c>
      <c r="I187" s="30" t="str">
        <f t="shared" si="79"/>
        <v>I-84: 5</v>
      </c>
      <c r="J187" s="30">
        <f t="shared" ref="J187:M206" si="109">(($F187-$E187)/($F$6-$E$6)*(J$6-$E$6)+$E187)</f>
        <v>13170</v>
      </c>
      <c r="K187" s="30">
        <f t="shared" si="109"/>
        <v>13345</v>
      </c>
      <c r="L187" s="30">
        <f t="shared" si="109"/>
        <v>13520</v>
      </c>
      <c r="M187" s="30">
        <f t="shared" si="109"/>
        <v>13695</v>
      </c>
      <c r="N187" s="91">
        <f t="shared" si="80"/>
        <v>8955.6</v>
      </c>
      <c r="O187" s="91">
        <f t="shared" si="81"/>
        <v>9074.6</v>
      </c>
      <c r="P187" s="91">
        <f t="shared" si="82"/>
        <v>9193.6</v>
      </c>
      <c r="Q187" s="91">
        <f t="shared" si="83"/>
        <v>9312.6</v>
      </c>
      <c r="R187" s="91">
        <f t="shared" si="84"/>
        <v>179.11200000000002</v>
      </c>
      <c r="S187" s="91">
        <f t="shared" si="85"/>
        <v>1361.19</v>
      </c>
      <c r="T187" s="91">
        <f t="shared" si="86"/>
        <v>2758.08</v>
      </c>
      <c r="U187" s="91">
        <f t="shared" si="87"/>
        <v>5121.93</v>
      </c>
      <c r="V187" s="91">
        <f t="shared" si="88"/>
        <v>502.4091599999997</v>
      </c>
      <c r="W187" s="91">
        <f t="shared" si="89"/>
        <v>3436.3241549999984</v>
      </c>
      <c r="X187" s="91">
        <f t="shared" si="90"/>
        <v>5931.2510399999965</v>
      </c>
      <c r="Y187" s="91">
        <f t="shared" si="91"/>
        <v>9578.0090999999957</v>
      </c>
      <c r="Z187" s="91">
        <f t="shared" si="92"/>
        <v>104.66857499999992</v>
      </c>
      <c r="AA187" s="91">
        <f t="shared" si="93"/>
        <v>572.7206924999997</v>
      </c>
      <c r="AB187" s="91">
        <f t="shared" si="94"/>
        <v>823.78486666666629</v>
      </c>
      <c r="AC187" s="91">
        <f t="shared" si="95"/>
        <v>1140.2391785714283</v>
      </c>
      <c r="AD187" s="29">
        <f t="shared" si="96"/>
        <v>1</v>
      </c>
      <c r="AE187" s="29">
        <f t="shared" si="102"/>
        <v>4</v>
      </c>
      <c r="AF187" s="29">
        <f t="shared" si="103"/>
        <v>6</v>
      </c>
      <c r="AG187" s="29">
        <f t="shared" si="104"/>
        <v>8</v>
      </c>
      <c r="AH187" s="29">
        <f t="shared" si="97"/>
        <v>5</v>
      </c>
      <c r="AI187" s="29">
        <f t="shared" si="98"/>
        <v>18</v>
      </c>
      <c r="AJ187" s="29">
        <f t="shared" si="99"/>
        <v>26</v>
      </c>
      <c r="AK187" s="105">
        <f t="shared" si="100"/>
        <v>36</v>
      </c>
      <c r="AT187" s="300">
        <f t="shared" si="107"/>
        <v>1674.6971999999992</v>
      </c>
      <c r="AU187" s="29">
        <f t="shared" si="107"/>
        <v>12727.126499999993</v>
      </c>
      <c r="AV187" s="29">
        <f t="shared" si="107"/>
        <v>25788.047999999984</v>
      </c>
      <c r="AW187" s="105">
        <f t="shared" si="106"/>
        <v>47890.045499999971</v>
      </c>
    </row>
    <row r="188" spans="1:49" x14ac:dyDescent="0.25">
      <c r="A188" s="80" t="s">
        <v>80</v>
      </c>
      <c r="B188" s="4" t="s">
        <v>86</v>
      </c>
      <c r="C188" s="4">
        <v>147.35</v>
      </c>
      <c r="D188" s="4">
        <v>151.75</v>
      </c>
      <c r="E188" s="4">
        <v>13100</v>
      </c>
      <c r="F188" s="4">
        <v>16900</v>
      </c>
      <c r="G188" s="30">
        <f t="shared" si="78"/>
        <v>4.4000000000000057</v>
      </c>
      <c r="H188" s="30">
        <f t="shared" si="101"/>
        <v>149.42000000000002</v>
      </c>
      <c r="I188" s="30" t="str">
        <f t="shared" si="79"/>
        <v>I-84: 5</v>
      </c>
      <c r="J188" s="30">
        <f t="shared" si="109"/>
        <v>13480</v>
      </c>
      <c r="K188" s="30">
        <f t="shared" si="109"/>
        <v>14430</v>
      </c>
      <c r="L188" s="30">
        <f t="shared" si="109"/>
        <v>15380</v>
      </c>
      <c r="M188" s="30">
        <f t="shared" si="109"/>
        <v>16330</v>
      </c>
      <c r="N188" s="91">
        <f t="shared" si="80"/>
        <v>9166.4000000000015</v>
      </c>
      <c r="O188" s="91">
        <f t="shared" si="81"/>
        <v>9812.4000000000015</v>
      </c>
      <c r="P188" s="91">
        <f t="shared" si="82"/>
        <v>10458.400000000001</v>
      </c>
      <c r="Q188" s="91">
        <f t="shared" si="83"/>
        <v>11104.400000000001</v>
      </c>
      <c r="R188" s="91">
        <f t="shared" si="84"/>
        <v>183.32800000000003</v>
      </c>
      <c r="S188" s="91">
        <f t="shared" si="85"/>
        <v>1471.8600000000001</v>
      </c>
      <c r="T188" s="91">
        <f t="shared" si="86"/>
        <v>3137.5200000000004</v>
      </c>
      <c r="U188" s="91">
        <f t="shared" si="87"/>
        <v>6107.420000000001</v>
      </c>
      <c r="V188" s="91">
        <f t="shared" si="88"/>
        <v>241.99296000000035</v>
      </c>
      <c r="W188" s="91">
        <f t="shared" si="89"/>
        <v>1748.5696800000026</v>
      </c>
      <c r="X188" s="91">
        <f t="shared" si="90"/>
        <v>3175.1702400000045</v>
      </c>
      <c r="Y188" s="91">
        <f t="shared" si="91"/>
        <v>5374.529600000008</v>
      </c>
      <c r="Z188" s="91">
        <f t="shared" si="92"/>
        <v>50.415200000000063</v>
      </c>
      <c r="AA188" s="91">
        <f t="shared" si="93"/>
        <v>291.42828000000043</v>
      </c>
      <c r="AB188" s="91">
        <f t="shared" si="94"/>
        <v>440.99586666666733</v>
      </c>
      <c r="AC188" s="91">
        <f t="shared" si="95"/>
        <v>639.82495238095339</v>
      </c>
      <c r="AD188" s="29">
        <f t="shared" si="96"/>
        <v>1</v>
      </c>
      <c r="AE188" s="29">
        <f t="shared" si="102"/>
        <v>2</v>
      </c>
      <c r="AF188" s="29">
        <f t="shared" si="103"/>
        <v>3</v>
      </c>
      <c r="AG188" s="29">
        <f t="shared" si="104"/>
        <v>5</v>
      </c>
      <c r="AH188" s="29">
        <f t="shared" si="97"/>
        <v>5</v>
      </c>
      <c r="AI188" s="29">
        <f t="shared" si="98"/>
        <v>18</v>
      </c>
      <c r="AJ188" s="29">
        <f t="shared" si="99"/>
        <v>26</v>
      </c>
      <c r="AK188" s="105">
        <f t="shared" si="100"/>
        <v>36</v>
      </c>
      <c r="AT188" s="300">
        <f t="shared" si="107"/>
        <v>806.64320000000123</v>
      </c>
      <c r="AU188" s="29">
        <f t="shared" si="107"/>
        <v>6476.1840000000093</v>
      </c>
      <c r="AV188" s="29">
        <f t="shared" si="107"/>
        <v>13805.08800000002</v>
      </c>
      <c r="AW188" s="105">
        <f t="shared" si="106"/>
        <v>26872.648000000037</v>
      </c>
    </row>
    <row r="189" spans="1:49" x14ac:dyDescent="0.25">
      <c r="A189" s="80" t="s">
        <v>80</v>
      </c>
      <c r="B189" s="4" t="s">
        <v>86</v>
      </c>
      <c r="C189" s="4">
        <v>151.75</v>
      </c>
      <c r="D189" s="4">
        <v>159.30000000000001</v>
      </c>
      <c r="E189" s="4">
        <v>13600</v>
      </c>
      <c r="F189" s="4">
        <v>15000</v>
      </c>
      <c r="G189" s="30">
        <f t="shared" si="78"/>
        <v>7.5500000000000114</v>
      </c>
      <c r="H189" s="30">
        <f t="shared" si="101"/>
        <v>156.97000000000003</v>
      </c>
      <c r="I189" s="30" t="str">
        <f t="shared" si="79"/>
        <v>I-84: 6</v>
      </c>
      <c r="J189" s="30">
        <f t="shared" si="109"/>
        <v>13740</v>
      </c>
      <c r="K189" s="30">
        <f t="shared" si="109"/>
        <v>14090</v>
      </c>
      <c r="L189" s="30">
        <f t="shared" si="109"/>
        <v>14440</v>
      </c>
      <c r="M189" s="30">
        <f t="shared" si="109"/>
        <v>14790</v>
      </c>
      <c r="N189" s="91">
        <f t="shared" si="80"/>
        <v>9343.2000000000007</v>
      </c>
      <c r="O189" s="91">
        <f t="shared" si="81"/>
        <v>9581.2000000000007</v>
      </c>
      <c r="P189" s="91">
        <f t="shared" si="82"/>
        <v>9819.2000000000007</v>
      </c>
      <c r="Q189" s="91">
        <f t="shared" si="83"/>
        <v>10057.200000000001</v>
      </c>
      <c r="R189" s="91">
        <f t="shared" si="84"/>
        <v>186.864</v>
      </c>
      <c r="S189" s="91">
        <f t="shared" si="85"/>
        <v>1437.18</v>
      </c>
      <c r="T189" s="91">
        <f t="shared" si="86"/>
        <v>2945.76</v>
      </c>
      <c r="U189" s="91">
        <f t="shared" si="87"/>
        <v>5531.4600000000009</v>
      </c>
      <c r="V189" s="91">
        <f t="shared" si="88"/>
        <v>423.24696000000063</v>
      </c>
      <c r="W189" s="91">
        <f t="shared" si="89"/>
        <v>2929.6914300000049</v>
      </c>
      <c r="X189" s="91">
        <f t="shared" si="90"/>
        <v>5115.3122400000075</v>
      </c>
      <c r="Y189" s="91">
        <f t="shared" si="91"/>
        <v>8352.5046000000129</v>
      </c>
      <c r="Z189" s="91">
        <f t="shared" si="92"/>
        <v>88.176450000000116</v>
      </c>
      <c r="AA189" s="91">
        <f t="shared" si="93"/>
        <v>488.28190500000079</v>
      </c>
      <c r="AB189" s="91">
        <f t="shared" si="94"/>
        <v>710.46003333333442</v>
      </c>
      <c r="AC189" s="91">
        <f t="shared" si="95"/>
        <v>994.34578571428744</v>
      </c>
      <c r="AD189" s="29">
        <f t="shared" si="96"/>
        <v>1</v>
      </c>
      <c r="AE189" s="29">
        <f t="shared" si="102"/>
        <v>4</v>
      </c>
      <c r="AF189" s="29">
        <f t="shared" si="103"/>
        <v>5</v>
      </c>
      <c r="AG189" s="29">
        <f t="shared" si="104"/>
        <v>7</v>
      </c>
      <c r="AH189" s="29">
        <f t="shared" si="97"/>
        <v>5</v>
      </c>
      <c r="AI189" s="29">
        <f t="shared" si="98"/>
        <v>21</v>
      </c>
      <c r="AJ189" s="29">
        <f t="shared" si="99"/>
        <v>28</v>
      </c>
      <c r="AK189" s="105">
        <f t="shared" si="100"/>
        <v>39</v>
      </c>
      <c r="AT189" s="300">
        <f t="shared" si="107"/>
        <v>1410.8232000000021</v>
      </c>
      <c r="AU189" s="29">
        <f t="shared" si="107"/>
        <v>10850.709000000017</v>
      </c>
      <c r="AV189" s="29">
        <f t="shared" si="107"/>
        <v>22240.488000000034</v>
      </c>
      <c r="AW189" s="105">
        <f t="shared" si="106"/>
        <v>41762.523000000067</v>
      </c>
    </row>
    <row r="190" spans="1:49" x14ac:dyDescent="0.25">
      <c r="A190" s="80" t="s">
        <v>80</v>
      </c>
      <c r="B190" s="4" t="s">
        <v>86</v>
      </c>
      <c r="C190" s="4">
        <v>159.30000000000001</v>
      </c>
      <c r="D190" s="4">
        <v>164.16</v>
      </c>
      <c r="E190" s="4">
        <v>16600</v>
      </c>
      <c r="F190" s="4">
        <v>19000</v>
      </c>
      <c r="G190" s="30">
        <f t="shared" si="78"/>
        <v>4.8599999999999852</v>
      </c>
      <c r="H190" s="30">
        <f t="shared" si="101"/>
        <v>161.83000000000001</v>
      </c>
      <c r="I190" s="30" t="str">
        <f t="shared" si="79"/>
        <v>I-84: 6</v>
      </c>
      <c r="J190" s="30">
        <f t="shared" si="109"/>
        <v>16840</v>
      </c>
      <c r="K190" s="30">
        <f t="shared" si="109"/>
        <v>17440</v>
      </c>
      <c r="L190" s="30">
        <f t="shared" si="109"/>
        <v>18040</v>
      </c>
      <c r="M190" s="30">
        <f t="shared" si="109"/>
        <v>18640</v>
      </c>
      <c r="N190" s="91">
        <f t="shared" si="80"/>
        <v>11451.2</v>
      </c>
      <c r="O190" s="91">
        <f t="shared" si="81"/>
        <v>11859.2</v>
      </c>
      <c r="P190" s="91">
        <f t="shared" si="82"/>
        <v>12267.2</v>
      </c>
      <c r="Q190" s="91">
        <f t="shared" si="83"/>
        <v>12675.2</v>
      </c>
      <c r="R190" s="91">
        <f t="shared" si="84"/>
        <v>229.02400000000003</v>
      </c>
      <c r="S190" s="91">
        <f t="shared" si="85"/>
        <v>1778.88</v>
      </c>
      <c r="T190" s="91">
        <f t="shared" si="86"/>
        <v>3680.1600000000003</v>
      </c>
      <c r="U190" s="91">
        <f t="shared" si="87"/>
        <v>6971.3600000000006</v>
      </c>
      <c r="V190" s="91">
        <f t="shared" si="88"/>
        <v>333.91699199999897</v>
      </c>
      <c r="W190" s="91">
        <f t="shared" si="89"/>
        <v>2334.2463359999933</v>
      </c>
      <c r="X190" s="91">
        <f t="shared" si="90"/>
        <v>4113.6828479999876</v>
      </c>
      <c r="Y190" s="91">
        <f t="shared" si="91"/>
        <v>6776.1619199999805</v>
      </c>
      <c r="Z190" s="91">
        <f t="shared" si="92"/>
        <v>69.566039999999774</v>
      </c>
      <c r="AA190" s="91">
        <f t="shared" si="93"/>
        <v>389.04105599999889</v>
      </c>
      <c r="AB190" s="91">
        <f t="shared" si="94"/>
        <v>571.34483999999838</v>
      </c>
      <c r="AC190" s="91">
        <f t="shared" si="95"/>
        <v>806.68594285714062</v>
      </c>
      <c r="AD190" s="29">
        <f t="shared" si="96"/>
        <v>1</v>
      </c>
      <c r="AE190" s="29">
        <f t="shared" si="102"/>
        <v>3</v>
      </c>
      <c r="AF190" s="29">
        <f t="shared" si="103"/>
        <v>4</v>
      </c>
      <c r="AG190" s="29">
        <f t="shared" si="104"/>
        <v>6</v>
      </c>
      <c r="AH190" s="29">
        <f t="shared" si="97"/>
        <v>5</v>
      </c>
      <c r="AI190" s="29">
        <f t="shared" si="98"/>
        <v>21</v>
      </c>
      <c r="AJ190" s="29">
        <f t="shared" si="99"/>
        <v>28</v>
      </c>
      <c r="AK190" s="105">
        <f t="shared" si="100"/>
        <v>39</v>
      </c>
      <c r="AT190" s="300">
        <f t="shared" si="107"/>
        <v>1113.0566399999968</v>
      </c>
      <c r="AU190" s="29">
        <f t="shared" si="107"/>
        <v>8645.3567999999741</v>
      </c>
      <c r="AV190" s="29">
        <f t="shared" si="107"/>
        <v>17885.577599999946</v>
      </c>
      <c r="AW190" s="105">
        <f t="shared" si="106"/>
        <v>33880.809599999899</v>
      </c>
    </row>
    <row r="191" spans="1:49" x14ac:dyDescent="0.25">
      <c r="A191" s="80" t="s">
        <v>80</v>
      </c>
      <c r="B191" s="4" t="s">
        <v>86</v>
      </c>
      <c r="C191" s="4">
        <v>164.16</v>
      </c>
      <c r="D191" s="4">
        <v>165.76</v>
      </c>
      <c r="E191" s="4">
        <v>19200</v>
      </c>
      <c r="F191" s="4">
        <v>23200</v>
      </c>
      <c r="G191" s="30">
        <f t="shared" si="78"/>
        <v>1.5999999999999943</v>
      </c>
      <c r="H191" s="30">
        <f t="shared" si="101"/>
        <v>163.43</v>
      </c>
      <c r="I191" s="30" t="str">
        <f t="shared" si="79"/>
        <v>I-84: 6</v>
      </c>
      <c r="J191" s="30">
        <f t="shared" si="109"/>
        <v>19600</v>
      </c>
      <c r="K191" s="30">
        <f t="shared" si="109"/>
        <v>20600</v>
      </c>
      <c r="L191" s="30">
        <f t="shared" si="109"/>
        <v>21600</v>
      </c>
      <c r="M191" s="30">
        <f t="shared" si="109"/>
        <v>22600</v>
      </c>
      <c r="N191" s="91">
        <f t="shared" si="80"/>
        <v>13328.000000000002</v>
      </c>
      <c r="O191" s="91">
        <f t="shared" si="81"/>
        <v>14008.000000000002</v>
      </c>
      <c r="P191" s="91">
        <f t="shared" si="82"/>
        <v>14688.000000000002</v>
      </c>
      <c r="Q191" s="91">
        <f t="shared" si="83"/>
        <v>15368.000000000002</v>
      </c>
      <c r="R191" s="91">
        <f t="shared" si="84"/>
        <v>266.56000000000006</v>
      </c>
      <c r="S191" s="91">
        <f t="shared" si="85"/>
        <v>2101.2000000000003</v>
      </c>
      <c r="T191" s="91">
        <f t="shared" si="86"/>
        <v>4406.4000000000005</v>
      </c>
      <c r="U191" s="91">
        <f t="shared" si="87"/>
        <v>8452.4000000000015</v>
      </c>
      <c r="V191" s="91">
        <f t="shared" si="88"/>
        <v>127.94879999999958</v>
      </c>
      <c r="W191" s="91">
        <f t="shared" si="89"/>
        <v>907.7183999999969</v>
      </c>
      <c r="X191" s="91">
        <f t="shared" si="90"/>
        <v>1621.5551999999946</v>
      </c>
      <c r="Y191" s="91">
        <f t="shared" si="91"/>
        <v>2704.7679999999909</v>
      </c>
      <c r="Z191" s="91">
        <f t="shared" si="92"/>
        <v>26.65599999999991</v>
      </c>
      <c r="AA191" s="91">
        <f t="shared" si="93"/>
        <v>151.28639999999947</v>
      </c>
      <c r="AB191" s="91">
        <f t="shared" si="94"/>
        <v>225.21599999999927</v>
      </c>
      <c r="AC191" s="91">
        <f t="shared" si="95"/>
        <v>321.99619047618944</v>
      </c>
      <c r="AD191" s="29">
        <f t="shared" si="96"/>
        <v>0</v>
      </c>
      <c r="AE191" s="29">
        <f t="shared" si="102"/>
        <v>2</v>
      </c>
      <c r="AF191" s="29">
        <f t="shared" si="103"/>
        <v>2</v>
      </c>
      <c r="AG191" s="29">
        <f t="shared" si="104"/>
        <v>3</v>
      </c>
      <c r="AH191" s="29">
        <f t="shared" si="97"/>
        <v>5</v>
      </c>
      <c r="AI191" s="29">
        <f t="shared" si="98"/>
        <v>21</v>
      </c>
      <c r="AJ191" s="29">
        <f t="shared" si="99"/>
        <v>28</v>
      </c>
      <c r="AK191" s="105">
        <f t="shared" si="100"/>
        <v>39</v>
      </c>
      <c r="AT191" s="300">
        <f t="shared" si="107"/>
        <v>426.49599999999856</v>
      </c>
      <c r="AU191" s="29">
        <f t="shared" si="107"/>
        <v>3361.9199999999887</v>
      </c>
      <c r="AV191" s="29">
        <f t="shared" si="107"/>
        <v>7050.2399999999761</v>
      </c>
      <c r="AW191" s="105">
        <f t="shared" si="106"/>
        <v>13523.839999999955</v>
      </c>
    </row>
    <row r="192" spans="1:49" x14ac:dyDescent="0.25">
      <c r="A192" s="80" t="s">
        <v>80</v>
      </c>
      <c r="B192" s="4" t="s">
        <v>86</v>
      </c>
      <c r="C192" s="4">
        <v>165.76</v>
      </c>
      <c r="D192" s="4">
        <v>167.58</v>
      </c>
      <c r="E192" s="4">
        <v>22200</v>
      </c>
      <c r="F192" s="4">
        <v>28200</v>
      </c>
      <c r="G192" s="30">
        <f t="shared" si="78"/>
        <v>1.8200000000000216</v>
      </c>
      <c r="H192" s="30">
        <f t="shared" si="101"/>
        <v>165.25000000000003</v>
      </c>
      <c r="I192" s="30" t="str">
        <f t="shared" si="79"/>
        <v>I-84: 6</v>
      </c>
      <c r="J192" s="30">
        <f t="shared" si="109"/>
        <v>22800</v>
      </c>
      <c r="K192" s="30">
        <f t="shared" si="109"/>
        <v>24300</v>
      </c>
      <c r="L192" s="30">
        <f t="shared" si="109"/>
        <v>25800</v>
      </c>
      <c r="M192" s="30">
        <f t="shared" si="109"/>
        <v>27300</v>
      </c>
      <c r="N192" s="91">
        <f t="shared" si="80"/>
        <v>15504.000000000002</v>
      </c>
      <c r="O192" s="91">
        <f t="shared" si="81"/>
        <v>16524</v>
      </c>
      <c r="P192" s="91">
        <f t="shared" si="82"/>
        <v>17544</v>
      </c>
      <c r="Q192" s="91">
        <f t="shared" si="83"/>
        <v>18564</v>
      </c>
      <c r="R192" s="91">
        <f t="shared" si="84"/>
        <v>310.08000000000004</v>
      </c>
      <c r="S192" s="91">
        <f t="shared" si="85"/>
        <v>2478.6</v>
      </c>
      <c r="T192" s="91">
        <f t="shared" si="86"/>
        <v>5263.2</v>
      </c>
      <c r="U192" s="91">
        <f t="shared" si="87"/>
        <v>10210.200000000001</v>
      </c>
      <c r="V192" s="91">
        <f t="shared" si="88"/>
        <v>169.30368000000203</v>
      </c>
      <c r="W192" s="91">
        <f t="shared" si="89"/>
        <v>1217.9840400000144</v>
      </c>
      <c r="X192" s="91">
        <f t="shared" si="90"/>
        <v>2203.1755200000262</v>
      </c>
      <c r="Y192" s="91">
        <f t="shared" si="91"/>
        <v>3716.5128000000445</v>
      </c>
      <c r="Z192" s="91">
        <f t="shared" si="92"/>
        <v>35.271600000000419</v>
      </c>
      <c r="AA192" s="91">
        <f t="shared" si="93"/>
        <v>202.9973400000024</v>
      </c>
      <c r="AB192" s="91">
        <f t="shared" si="94"/>
        <v>305.99660000000364</v>
      </c>
      <c r="AC192" s="91">
        <f t="shared" si="95"/>
        <v>442.44200000000535</v>
      </c>
      <c r="AD192" s="29">
        <f t="shared" si="96"/>
        <v>1</v>
      </c>
      <c r="AE192" s="29">
        <f t="shared" si="102"/>
        <v>2</v>
      </c>
      <c r="AF192" s="29">
        <f t="shared" si="103"/>
        <v>3</v>
      </c>
      <c r="AG192" s="29">
        <f t="shared" si="104"/>
        <v>3</v>
      </c>
      <c r="AH192" s="29">
        <f t="shared" si="97"/>
        <v>5</v>
      </c>
      <c r="AI192" s="29">
        <f t="shared" si="98"/>
        <v>21</v>
      </c>
      <c r="AJ192" s="29">
        <f t="shared" si="99"/>
        <v>28</v>
      </c>
      <c r="AK192" s="105">
        <f t="shared" si="100"/>
        <v>39</v>
      </c>
      <c r="AT192" s="300">
        <f t="shared" si="107"/>
        <v>564.34560000000681</v>
      </c>
      <c r="AU192" s="29">
        <f t="shared" si="107"/>
        <v>4511.0520000000533</v>
      </c>
      <c r="AV192" s="29">
        <f t="shared" si="107"/>
        <v>9579.024000000114</v>
      </c>
      <c r="AW192" s="105">
        <f t="shared" si="106"/>
        <v>18582.56400000022</v>
      </c>
    </row>
    <row r="193" spans="1:49" x14ac:dyDescent="0.25">
      <c r="A193" s="80" t="s">
        <v>80</v>
      </c>
      <c r="B193" s="4" t="s">
        <v>81</v>
      </c>
      <c r="C193" s="4">
        <v>167.58</v>
      </c>
      <c r="D193" s="4">
        <v>171.13</v>
      </c>
      <c r="E193" s="4">
        <v>17700</v>
      </c>
      <c r="F193" s="4">
        <v>27900</v>
      </c>
      <c r="G193" s="30">
        <f t="shared" si="78"/>
        <v>3.5499999999999829</v>
      </c>
      <c r="H193" s="30">
        <f t="shared" si="101"/>
        <v>168.8</v>
      </c>
      <c r="I193" s="30" t="str">
        <f t="shared" si="79"/>
        <v>I-84: 6</v>
      </c>
      <c r="J193" s="30">
        <f t="shared" si="109"/>
        <v>18720</v>
      </c>
      <c r="K193" s="30">
        <f t="shared" si="109"/>
        <v>21270</v>
      </c>
      <c r="L193" s="30">
        <f t="shared" si="109"/>
        <v>23820</v>
      </c>
      <c r="M193" s="30">
        <f t="shared" si="109"/>
        <v>26370</v>
      </c>
      <c r="N193" s="91">
        <f t="shared" si="80"/>
        <v>12729.6</v>
      </c>
      <c r="O193" s="91">
        <f t="shared" si="81"/>
        <v>14463.6</v>
      </c>
      <c r="P193" s="91">
        <f t="shared" si="82"/>
        <v>16197.6</v>
      </c>
      <c r="Q193" s="91">
        <f t="shared" si="83"/>
        <v>17931.600000000002</v>
      </c>
      <c r="R193" s="91">
        <f t="shared" si="84"/>
        <v>254.59200000000001</v>
      </c>
      <c r="S193" s="91">
        <f t="shared" si="85"/>
        <v>2169.54</v>
      </c>
      <c r="T193" s="91">
        <f t="shared" si="86"/>
        <v>4859.28</v>
      </c>
      <c r="U193" s="91">
        <f t="shared" si="87"/>
        <v>9862.3800000000028</v>
      </c>
      <c r="V193" s="91">
        <f t="shared" si="88"/>
        <v>271.14047999999872</v>
      </c>
      <c r="W193" s="91">
        <f t="shared" si="89"/>
        <v>2079.5040899999899</v>
      </c>
      <c r="X193" s="91">
        <f t="shared" si="90"/>
        <v>3967.6021199999805</v>
      </c>
      <c r="Y193" s="91">
        <f t="shared" si="91"/>
        <v>7002.2897999999686</v>
      </c>
      <c r="Z193" s="91">
        <f t="shared" si="92"/>
        <v>56.487599999999723</v>
      </c>
      <c r="AA193" s="91">
        <f t="shared" si="93"/>
        <v>346.58401499999832</v>
      </c>
      <c r="AB193" s="91">
        <f t="shared" si="94"/>
        <v>551.05584999999735</v>
      </c>
      <c r="AC193" s="91">
        <f t="shared" si="95"/>
        <v>833.60592857142501</v>
      </c>
      <c r="AD193" s="29">
        <f t="shared" si="96"/>
        <v>1</v>
      </c>
      <c r="AE193" s="29">
        <f t="shared" si="102"/>
        <v>3</v>
      </c>
      <c r="AF193" s="29">
        <f t="shared" si="103"/>
        <v>4</v>
      </c>
      <c r="AG193" s="29">
        <f t="shared" si="104"/>
        <v>6</v>
      </c>
      <c r="AH193" s="29">
        <f t="shared" si="97"/>
        <v>5</v>
      </c>
      <c r="AI193" s="29">
        <f t="shared" si="98"/>
        <v>21</v>
      </c>
      <c r="AJ193" s="29">
        <f t="shared" si="99"/>
        <v>28</v>
      </c>
      <c r="AK193" s="105">
        <f t="shared" si="100"/>
        <v>39</v>
      </c>
      <c r="AT193" s="300">
        <f t="shared" si="107"/>
        <v>903.80159999999569</v>
      </c>
      <c r="AU193" s="29">
        <f t="shared" si="107"/>
        <v>7701.8669999999629</v>
      </c>
      <c r="AV193" s="29">
        <f t="shared" si="107"/>
        <v>17250.443999999916</v>
      </c>
      <c r="AW193" s="105">
        <f t="shared" si="106"/>
        <v>35011.44899999984</v>
      </c>
    </row>
    <row r="194" spans="1:49" x14ac:dyDescent="0.25">
      <c r="A194" s="80" t="s">
        <v>80</v>
      </c>
      <c r="B194" s="4" t="s">
        <v>81</v>
      </c>
      <c r="C194" s="4">
        <v>171.13</v>
      </c>
      <c r="D194" s="4">
        <v>177.98</v>
      </c>
      <c r="E194" s="4">
        <v>18200</v>
      </c>
      <c r="F194" s="4">
        <v>22400</v>
      </c>
      <c r="G194" s="30">
        <f t="shared" si="78"/>
        <v>6.8499999999999943</v>
      </c>
      <c r="H194" s="30">
        <f t="shared" si="101"/>
        <v>175.65</v>
      </c>
      <c r="I194" s="30" t="str">
        <f t="shared" si="79"/>
        <v>I-84: 6</v>
      </c>
      <c r="J194" s="30">
        <f t="shared" si="109"/>
        <v>18620</v>
      </c>
      <c r="K194" s="30">
        <f t="shared" si="109"/>
        <v>19670</v>
      </c>
      <c r="L194" s="30">
        <f t="shared" si="109"/>
        <v>20720</v>
      </c>
      <c r="M194" s="30">
        <f t="shared" si="109"/>
        <v>21770</v>
      </c>
      <c r="N194" s="91">
        <f t="shared" si="80"/>
        <v>12661.6</v>
      </c>
      <c r="O194" s="91">
        <f t="shared" si="81"/>
        <v>13375.6</v>
      </c>
      <c r="P194" s="91">
        <f t="shared" si="82"/>
        <v>14089.6</v>
      </c>
      <c r="Q194" s="91">
        <f t="shared" si="83"/>
        <v>14803.6</v>
      </c>
      <c r="R194" s="91">
        <f t="shared" si="84"/>
        <v>253.232</v>
      </c>
      <c r="S194" s="91">
        <f t="shared" si="85"/>
        <v>2006.34</v>
      </c>
      <c r="T194" s="91">
        <f t="shared" si="86"/>
        <v>4226.88</v>
      </c>
      <c r="U194" s="91">
        <f t="shared" si="87"/>
        <v>8141.9800000000005</v>
      </c>
      <c r="V194" s="91">
        <f t="shared" si="88"/>
        <v>520.39175999999952</v>
      </c>
      <c r="W194" s="91">
        <f t="shared" si="89"/>
        <v>3710.7258299999971</v>
      </c>
      <c r="X194" s="91">
        <f t="shared" si="90"/>
        <v>6659.4494399999949</v>
      </c>
      <c r="Y194" s="91">
        <f t="shared" si="91"/>
        <v>11154.512599999993</v>
      </c>
      <c r="Z194" s="91">
        <f t="shared" si="92"/>
        <v>108.41494999999989</v>
      </c>
      <c r="AA194" s="91">
        <f t="shared" si="93"/>
        <v>618.45430499999952</v>
      </c>
      <c r="AB194" s="91">
        <f t="shared" si="94"/>
        <v>924.92353333333267</v>
      </c>
      <c r="AC194" s="91">
        <f t="shared" si="95"/>
        <v>1327.9181666666661</v>
      </c>
      <c r="AD194" s="29">
        <f t="shared" si="96"/>
        <v>1</v>
      </c>
      <c r="AE194" s="29">
        <f t="shared" si="102"/>
        <v>5</v>
      </c>
      <c r="AF194" s="29">
        <f t="shared" si="103"/>
        <v>7</v>
      </c>
      <c r="AG194" s="29">
        <f t="shared" si="104"/>
        <v>9</v>
      </c>
      <c r="AH194" s="29">
        <f t="shared" si="97"/>
        <v>5</v>
      </c>
      <c r="AI194" s="29">
        <f t="shared" si="98"/>
        <v>21</v>
      </c>
      <c r="AJ194" s="29">
        <f t="shared" si="99"/>
        <v>28</v>
      </c>
      <c r="AK194" s="105">
        <f t="shared" si="100"/>
        <v>39</v>
      </c>
      <c r="AT194" s="300">
        <f t="shared" si="107"/>
        <v>1734.6391999999985</v>
      </c>
      <c r="AU194" s="29">
        <f t="shared" si="107"/>
        <v>13743.428999999987</v>
      </c>
      <c r="AV194" s="29">
        <f t="shared" si="107"/>
        <v>28954.127999999975</v>
      </c>
      <c r="AW194" s="105">
        <f t="shared" si="106"/>
        <v>55772.562999999958</v>
      </c>
    </row>
    <row r="195" spans="1:49" x14ac:dyDescent="0.25">
      <c r="A195" s="80" t="s">
        <v>80</v>
      </c>
      <c r="B195" s="4" t="s">
        <v>81</v>
      </c>
      <c r="C195" s="4">
        <v>177.98</v>
      </c>
      <c r="D195" s="4">
        <v>179.45</v>
      </c>
      <c r="E195" s="4">
        <v>19000</v>
      </c>
      <c r="F195" s="4">
        <v>25000</v>
      </c>
      <c r="G195" s="30">
        <f t="shared" si="78"/>
        <v>1.4699999999999989</v>
      </c>
      <c r="H195" s="30">
        <f t="shared" si="101"/>
        <v>177.12</v>
      </c>
      <c r="I195" s="30" t="str">
        <f t="shared" si="79"/>
        <v>I-84: 6</v>
      </c>
      <c r="J195" s="30">
        <f t="shared" si="109"/>
        <v>19600</v>
      </c>
      <c r="K195" s="30">
        <f t="shared" si="109"/>
        <v>21100</v>
      </c>
      <c r="L195" s="30">
        <f t="shared" si="109"/>
        <v>22600</v>
      </c>
      <c r="M195" s="30">
        <f t="shared" si="109"/>
        <v>24100</v>
      </c>
      <c r="N195" s="91">
        <f t="shared" si="80"/>
        <v>13328.000000000002</v>
      </c>
      <c r="O195" s="91">
        <f t="shared" si="81"/>
        <v>14348.000000000002</v>
      </c>
      <c r="P195" s="91">
        <f t="shared" si="82"/>
        <v>15368.000000000002</v>
      </c>
      <c r="Q195" s="91">
        <f t="shared" si="83"/>
        <v>16388</v>
      </c>
      <c r="R195" s="91">
        <f t="shared" si="84"/>
        <v>266.56000000000006</v>
      </c>
      <c r="S195" s="91">
        <f t="shared" si="85"/>
        <v>2152.2000000000003</v>
      </c>
      <c r="T195" s="91">
        <f t="shared" si="86"/>
        <v>4610.4000000000005</v>
      </c>
      <c r="U195" s="91">
        <f t="shared" si="87"/>
        <v>9013.4000000000015</v>
      </c>
      <c r="V195" s="91">
        <f t="shared" si="88"/>
        <v>117.55295999999994</v>
      </c>
      <c r="W195" s="91">
        <f t="shared" si="89"/>
        <v>854.20817999999963</v>
      </c>
      <c r="X195" s="91">
        <f t="shared" si="90"/>
        <v>1558.7762399999992</v>
      </c>
      <c r="Y195" s="91">
        <f t="shared" si="91"/>
        <v>2649.9395999999983</v>
      </c>
      <c r="Z195" s="91">
        <f t="shared" si="92"/>
        <v>24.490199999999984</v>
      </c>
      <c r="AA195" s="91">
        <f t="shared" si="93"/>
        <v>142.36802999999995</v>
      </c>
      <c r="AB195" s="91">
        <f t="shared" si="94"/>
        <v>216.49669999999992</v>
      </c>
      <c r="AC195" s="91">
        <f t="shared" si="95"/>
        <v>315.46899999999988</v>
      </c>
      <c r="AD195" s="29">
        <f t="shared" si="96"/>
        <v>0</v>
      </c>
      <c r="AE195" s="29">
        <f t="shared" si="102"/>
        <v>1</v>
      </c>
      <c r="AF195" s="29">
        <f t="shared" si="103"/>
        <v>2</v>
      </c>
      <c r="AG195" s="29">
        <f t="shared" si="104"/>
        <v>3</v>
      </c>
      <c r="AH195" s="29">
        <f t="shared" si="97"/>
        <v>5</v>
      </c>
      <c r="AI195" s="29">
        <f t="shared" si="98"/>
        <v>21</v>
      </c>
      <c r="AJ195" s="29">
        <f t="shared" si="99"/>
        <v>28</v>
      </c>
      <c r="AK195" s="105">
        <f t="shared" si="100"/>
        <v>39</v>
      </c>
      <c r="AT195" s="300">
        <f t="shared" si="107"/>
        <v>391.8431999999998</v>
      </c>
      <c r="AU195" s="29">
        <f t="shared" si="107"/>
        <v>3163.7339999999981</v>
      </c>
      <c r="AV195" s="29">
        <f t="shared" si="107"/>
        <v>6777.2879999999959</v>
      </c>
      <c r="AW195" s="105">
        <f t="shared" si="106"/>
        <v>13249.697999999991</v>
      </c>
    </row>
    <row r="196" spans="1:49" x14ac:dyDescent="0.25">
      <c r="A196" s="80" t="s">
        <v>80</v>
      </c>
      <c r="B196" s="4" t="s">
        <v>81</v>
      </c>
      <c r="C196" s="4">
        <v>179.45</v>
      </c>
      <c r="D196" s="4">
        <v>180.41</v>
      </c>
      <c r="E196" s="4">
        <v>16100</v>
      </c>
      <c r="F196" s="4">
        <v>19800</v>
      </c>
      <c r="G196" s="30">
        <f t="shared" si="78"/>
        <v>0.96000000000000796</v>
      </c>
      <c r="H196" s="30">
        <f t="shared" si="101"/>
        <v>178.08</v>
      </c>
      <c r="I196" s="30" t="str">
        <f t="shared" si="79"/>
        <v>I-84: 6</v>
      </c>
      <c r="J196" s="30">
        <f t="shared" si="109"/>
        <v>16470</v>
      </c>
      <c r="K196" s="30">
        <f t="shared" si="109"/>
        <v>17395</v>
      </c>
      <c r="L196" s="30">
        <f t="shared" si="109"/>
        <v>18320</v>
      </c>
      <c r="M196" s="30">
        <f t="shared" si="109"/>
        <v>19245</v>
      </c>
      <c r="N196" s="91">
        <f t="shared" si="80"/>
        <v>11199.6</v>
      </c>
      <c r="O196" s="91">
        <f t="shared" si="81"/>
        <v>11828.6</v>
      </c>
      <c r="P196" s="91">
        <f t="shared" si="82"/>
        <v>12457.6</v>
      </c>
      <c r="Q196" s="91">
        <f t="shared" si="83"/>
        <v>13086.6</v>
      </c>
      <c r="R196" s="91">
        <f t="shared" si="84"/>
        <v>223.99200000000002</v>
      </c>
      <c r="S196" s="91">
        <f t="shared" si="85"/>
        <v>1774.29</v>
      </c>
      <c r="T196" s="91">
        <f t="shared" si="86"/>
        <v>3737.2799999999997</v>
      </c>
      <c r="U196" s="91">
        <f t="shared" si="87"/>
        <v>7197.630000000001</v>
      </c>
      <c r="V196" s="91">
        <f t="shared" si="88"/>
        <v>64.509696000000545</v>
      </c>
      <c r="W196" s="91">
        <f t="shared" si="89"/>
        <v>459.89596800000385</v>
      </c>
      <c r="X196" s="91">
        <f t="shared" si="90"/>
        <v>825.1914240000068</v>
      </c>
      <c r="Y196" s="91">
        <f t="shared" si="91"/>
        <v>1381.9449600000116</v>
      </c>
      <c r="Z196" s="91">
        <f t="shared" si="92"/>
        <v>13.439520000000112</v>
      </c>
      <c r="AA196" s="91">
        <f t="shared" si="93"/>
        <v>76.649328000000637</v>
      </c>
      <c r="AB196" s="91">
        <f t="shared" si="94"/>
        <v>114.60992000000095</v>
      </c>
      <c r="AC196" s="91">
        <f t="shared" si="95"/>
        <v>164.51725714285857</v>
      </c>
      <c r="AD196" s="29">
        <f t="shared" si="96"/>
        <v>0</v>
      </c>
      <c r="AE196" s="29">
        <f t="shared" si="102"/>
        <v>1</v>
      </c>
      <c r="AF196" s="29">
        <f t="shared" si="103"/>
        <v>1</v>
      </c>
      <c r="AG196" s="29">
        <f t="shared" si="104"/>
        <v>2</v>
      </c>
      <c r="AH196" s="29">
        <f t="shared" si="97"/>
        <v>5</v>
      </c>
      <c r="AI196" s="29">
        <f t="shared" si="98"/>
        <v>21</v>
      </c>
      <c r="AJ196" s="29">
        <f t="shared" si="99"/>
        <v>28</v>
      </c>
      <c r="AK196" s="105">
        <f t="shared" si="100"/>
        <v>39</v>
      </c>
      <c r="AT196" s="300">
        <f t="shared" si="107"/>
        <v>215.03232000000179</v>
      </c>
      <c r="AU196" s="29">
        <f t="shared" si="107"/>
        <v>1703.318400000014</v>
      </c>
      <c r="AV196" s="29">
        <f t="shared" si="107"/>
        <v>3587.7888000000294</v>
      </c>
      <c r="AW196" s="105">
        <f t="shared" si="106"/>
        <v>6909.7248000000582</v>
      </c>
    </row>
    <row r="197" spans="1:49" x14ac:dyDescent="0.25">
      <c r="A197" s="80" t="s">
        <v>80</v>
      </c>
      <c r="B197" s="4" t="s">
        <v>81</v>
      </c>
      <c r="C197" s="4">
        <v>180.41</v>
      </c>
      <c r="D197" s="4">
        <v>182.86</v>
      </c>
      <c r="E197" s="4">
        <v>16100</v>
      </c>
      <c r="F197" s="4">
        <v>19100</v>
      </c>
      <c r="G197" s="30">
        <f t="shared" si="78"/>
        <v>2.4500000000000171</v>
      </c>
      <c r="H197" s="30">
        <f t="shared" si="101"/>
        <v>180.53000000000003</v>
      </c>
      <c r="I197" s="30" t="str">
        <f t="shared" si="79"/>
        <v>I-84: 7</v>
      </c>
      <c r="J197" s="30">
        <f t="shared" si="109"/>
        <v>16400</v>
      </c>
      <c r="K197" s="30">
        <f t="shared" si="109"/>
        <v>17150</v>
      </c>
      <c r="L197" s="30">
        <f t="shared" si="109"/>
        <v>17900</v>
      </c>
      <c r="M197" s="30">
        <f t="shared" si="109"/>
        <v>18650</v>
      </c>
      <c r="N197" s="91">
        <f t="shared" si="80"/>
        <v>11152</v>
      </c>
      <c r="O197" s="91">
        <f t="shared" si="81"/>
        <v>11662</v>
      </c>
      <c r="P197" s="91">
        <f t="shared" si="82"/>
        <v>12172</v>
      </c>
      <c r="Q197" s="91">
        <f t="shared" si="83"/>
        <v>12682.000000000002</v>
      </c>
      <c r="R197" s="91">
        <f t="shared" si="84"/>
        <v>223.04</v>
      </c>
      <c r="S197" s="91">
        <f t="shared" si="85"/>
        <v>1749.3</v>
      </c>
      <c r="T197" s="91">
        <f t="shared" si="86"/>
        <v>3651.6</v>
      </c>
      <c r="U197" s="91">
        <f t="shared" si="87"/>
        <v>6975.1000000000013</v>
      </c>
      <c r="V197" s="91">
        <f t="shared" si="88"/>
        <v>163.93440000000112</v>
      </c>
      <c r="W197" s="91">
        <f t="shared" si="89"/>
        <v>1157.1619500000081</v>
      </c>
      <c r="X197" s="91">
        <f t="shared" si="90"/>
        <v>2057.6766000000143</v>
      </c>
      <c r="Y197" s="91">
        <f t="shared" si="91"/>
        <v>3417.799000000025</v>
      </c>
      <c r="Z197" s="91">
        <f t="shared" si="92"/>
        <v>34.153000000000226</v>
      </c>
      <c r="AA197" s="91">
        <f t="shared" si="93"/>
        <v>192.86032500000135</v>
      </c>
      <c r="AB197" s="91">
        <f t="shared" si="94"/>
        <v>285.7884166666687</v>
      </c>
      <c r="AC197" s="91">
        <f t="shared" si="95"/>
        <v>406.8808333333364</v>
      </c>
      <c r="AD197" s="29">
        <f t="shared" si="96"/>
        <v>1</v>
      </c>
      <c r="AE197" s="29">
        <f t="shared" si="102"/>
        <v>2</v>
      </c>
      <c r="AF197" s="29">
        <f t="shared" si="103"/>
        <v>2</v>
      </c>
      <c r="AG197" s="29">
        <f t="shared" si="104"/>
        <v>3</v>
      </c>
      <c r="AH197" s="29">
        <f t="shared" si="97"/>
        <v>7</v>
      </c>
      <c r="AI197" s="29">
        <f t="shared" si="98"/>
        <v>20</v>
      </c>
      <c r="AJ197" s="29">
        <f t="shared" si="99"/>
        <v>28</v>
      </c>
      <c r="AK197" s="105">
        <f t="shared" si="100"/>
        <v>36</v>
      </c>
      <c r="AT197" s="300">
        <f t="shared" si="107"/>
        <v>546.44800000000373</v>
      </c>
      <c r="AU197" s="29">
        <f t="shared" si="107"/>
        <v>4285.7850000000299</v>
      </c>
      <c r="AV197" s="29">
        <f t="shared" si="107"/>
        <v>8946.4200000000619</v>
      </c>
      <c r="AW197" s="105">
        <f t="shared" si="106"/>
        <v>17088.995000000123</v>
      </c>
    </row>
    <row r="198" spans="1:49" x14ac:dyDescent="0.25">
      <c r="A198" s="80" t="s">
        <v>80</v>
      </c>
      <c r="B198" s="4" t="s">
        <v>81</v>
      </c>
      <c r="C198" s="4">
        <v>182.86</v>
      </c>
      <c r="D198" s="4">
        <v>188.84</v>
      </c>
      <c r="E198" s="4">
        <v>14000</v>
      </c>
      <c r="F198" s="4">
        <v>17400</v>
      </c>
      <c r="G198" s="30">
        <f t="shared" si="78"/>
        <v>5.9799999999999898</v>
      </c>
      <c r="H198" s="30">
        <f t="shared" si="101"/>
        <v>186.51000000000002</v>
      </c>
      <c r="I198" s="30" t="str">
        <f t="shared" si="79"/>
        <v>I-84: 7</v>
      </c>
      <c r="J198" s="30">
        <f t="shared" si="109"/>
        <v>14340</v>
      </c>
      <c r="K198" s="30">
        <f t="shared" si="109"/>
        <v>15190</v>
      </c>
      <c r="L198" s="30">
        <f t="shared" si="109"/>
        <v>16040</v>
      </c>
      <c r="M198" s="30">
        <f t="shared" si="109"/>
        <v>16890</v>
      </c>
      <c r="N198" s="91">
        <f t="shared" si="80"/>
        <v>9751.2000000000007</v>
      </c>
      <c r="O198" s="91">
        <f t="shared" si="81"/>
        <v>10329.200000000001</v>
      </c>
      <c r="P198" s="91">
        <f t="shared" si="82"/>
        <v>10907.2</v>
      </c>
      <c r="Q198" s="91">
        <f t="shared" si="83"/>
        <v>11485.2</v>
      </c>
      <c r="R198" s="91">
        <f t="shared" si="84"/>
        <v>195.02400000000003</v>
      </c>
      <c r="S198" s="91">
        <f t="shared" si="85"/>
        <v>1549.38</v>
      </c>
      <c r="T198" s="91">
        <f t="shared" si="86"/>
        <v>3272.1600000000003</v>
      </c>
      <c r="U198" s="91">
        <f t="shared" si="87"/>
        <v>6316.8600000000006</v>
      </c>
      <c r="V198" s="91">
        <f t="shared" si="88"/>
        <v>349.87305599999945</v>
      </c>
      <c r="W198" s="91">
        <f t="shared" si="89"/>
        <v>2501.6289479999959</v>
      </c>
      <c r="X198" s="91">
        <f t="shared" si="90"/>
        <v>4500.5288639999935</v>
      </c>
      <c r="Y198" s="91">
        <f t="shared" si="91"/>
        <v>7554.9645599999885</v>
      </c>
      <c r="Z198" s="91">
        <f t="shared" si="92"/>
        <v>72.890219999999871</v>
      </c>
      <c r="AA198" s="91">
        <f t="shared" si="93"/>
        <v>416.93815799999931</v>
      </c>
      <c r="AB198" s="91">
        <f t="shared" si="94"/>
        <v>625.07345333333251</v>
      </c>
      <c r="AC198" s="91">
        <f t="shared" si="95"/>
        <v>899.40054285714166</v>
      </c>
      <c r="AD198" s="29">
        <f t="shared" si="96"/>
        <v>1</v>
      </c>
      <c r="AE198" s="29">
        <f t="shared" si="102"/>
        <v>3</v>
      </c>
      <c r="AF198" s="29">
        <f t="shared" si="103"/>
        <v>5</v>
      </c>
      <c r="AG198" s="29">
        <f t="shared" si="104"/>
        <v>6</v>
      </c>
      <c r="AH198" s="29">
        <f t="shared" si="97"/>
        <v>7</v>
      </c>
      <c r="AI198" s="29">
        <f t="shared" si="98"/>
        <v>20</v>
      </c>
      <c r="AJ198" s="29">
        <f t="shared" si="99"/>
        <v>28</v>
      </c>
      <c r="AK198" s="105">
        <f t="shared" si="100"/>
        <v>36</v>
      </c>
      <c r="AT198" s="300">
        <f t="shared" si="107"/>
        <v>1166.2435199999982</v>
      </c>
      <c r="AU198" s="29">
        <f t="shared" si="107"/>
        <v>9265.2923999999839</v>
      </c>
      <c r="AV198" s="29">
        <f t="shared" si="107"/>
        <v>19567.516799999968</v>
      </c>
      <c r="AW198" s="105">
        <f t="shared" si="106"/>
        <v>37774.822799999936</v>
      </c>
    </row>
    <row r="199" spans="1:49" x14ac:dyDescent="0.25">
      <c r="A199" s="80" t="s">
        <v>80</v>
      </c>
      <c r="B199" s="4" t="s">
        <v>81</v>
      </c>
      <c r="C199" s="4">
        <v>188.84</v>
      </c>
      <c r="D199" s="4">
        <v>193.53</v>
      </c>
      <c r="E199" s="4">
        <v>17300</v>
      </c>
      <c r="F199" s="4">
        <v>21800</v>
      </c>
      <c r="G199" s="30">
        <f t="shared" ref="G199:G262" si="110">IF(ABS(D199-C199)&lt;60,ABS(D199-C199),0)</f>
        <v>4.6899999999999977</v>
      </c>
      <c r="H199" s="30">
        <f t="shared" si="101"/>
        <v>191.20000000000002</v>
      </c>
      <c r="I199" s="30" t="str">
        <f t="shared" ref="I199:I262" si="111">A199&amp;": "&amp;ROUNDUP(H199/30,0)</f>
        <v>I-84: 7</v>
      </c>
      <c r="J199" s="30">
        <f t="shared" si="109"/>
        <v>17750</v>
      </c>
      <c r="K199" s="30">
        <f t="shared" si="109"/>
        <v>18875</v>
      </c>
      <c r="L199" s="30">
        <f t="shared" si="109"/>
        <v>20000</v>
      </c>
      <c r="M199" s="30">
        <f t="shared" si="109"/>
        <v>21125</v>
      </c>
      <c r="N199" s="91">
        <f t="shared" ref="N199:N262" si="112">J199*$N$5</f>
        <v>12070</v>
      </c>
      <c r="O199" s="91">
        <f t="shared" ref="O199:O262" si="113">K199*$N$5</f>
        <v>12835.000000000002</v>
      </c>
      <c r="P199" s="91">
        <f t="shared" ref="P199:P262" si="114">L199*$N$5</f>
        <v>13600.000000000002</v>
      </c>
      <c r="Q199" s="91">
        <f t="shared" ref="Q199:Q262" si="115">M199*$N$5</f>
        <v>14365.000000000002</v>
      </c>
      <c r="R199" s="91">
        <f t="shared" ref="R199:R262" si="116">N199*R$5</f>
        <v>241.4</v>
      </c>
      <c r="S199" s="91">
        <f t="shared" ref="S199:S262" si="117">O199*S$5</f>
        <v>1925.2500000000002</v>
      </c>
      <c r="T199" s="91">
        <f t="shared" ref="T199:T262" si="118">P199*T$5</f>
        <v>4080.0000000000005</v>
      </c>
      <c r="U199" s="91">
        <f t="shared" ref="U199:U262" si="119">Q199*U$5</f>
        <v>7900.7500000000018</v>
      </c>
      <c r="V199" s="91">
        <f t="shared" ref="V199:V262" si="120">R199*V$5*$G199</f>
        <v>339.64979999999986</v>
      </c>
      <c r="W199" s="91">
        <f t="shared" ref="W199:W262" si="121">S199*W$5*$G199</f>
        <v>2437.9440749999994</v>
      </c>
      <c r="X199" s="91">
        <f t="shared" ref="X199:X262" si="122">T199*X$5*$G199</f>
        <v>4401.0959999999986</v>
      </c>
      <c r="Y199" s="91">
        <f t="shared" ref="Y199:Y262" si="123">U199*Y$5*$G199</f>
        <v>7410.9034999999985</v>
      </c>
      <c r="Z199" s="91">
        <f t="shared" ref="Z199:Z262" si="124">V199/(Z$5*24)</f>
        <v>70.760374999999954</v>
      </c>
      <c r="AA199" s="91">
        <f t="shared" ref="AA199:AA262" si="125">W199/(AA$5*24)</f>
        <v>406.32401249999992</v>
      </c>
      <c r="AB199" s="91">
        <f t="shared" ref="AB199:AB262" si="126">X199/(AB$5*24)</f>
        <v>611.26333333333321</v>
      </c>
      <c r="AC199" s="91">
        <f t="shared" ref="AC199:AC262" si="127">Y199/(AC$5*24)</f>
        <v>882.25041666666664</v>
      </c>
      <c r="AD199" s="29">
        <f t="shared" ref="AD199:AD262" si="128">IF(Z199&gt;30,ROUNDUP(Z199/AD$5,0),0)</f>
        <v>1</v>
      </c>
      <c r="AE199" s="29">
        <f t="shared" si="102"/>
        <v>3</v>
      </c>
      <c r="AF199" s="29">
        <f t="shared" si="103"/>
        <v>5</v>
      </c>
      <c r="AG199" s="29">
        <f t="shared" si="104"/>
        <v>6</v>
      </c>
      <c r="AH199" s="29">
        <f t="shared" ref="AH199:AH262" si="129">SUMIF($I$7:$I$1118,$I199,AD$7:AD$1118)</f>
        <v>7</v>
      </c>
      <c r="AI199" s="29">
        <f t="shared" ref="AI199:AI262" si="130">SUMIF($I$7:$I$1118,$I199,AE$7:AE$1118)</f>
        <v>20</v>
      </c>
      <c r="AJ199" s="29">
        <f t="shared" ref="AJ199:AJ262" si="131">SUMIF($I$7:$I$1118,$I199,AF$7:AF$1118)</f>
        <v>28</v>
      </c>
      <c r="AK199" s="105">
        <f t="shared" ref="AK199:AK262" si="132">SUMIF($I$7:$I$1118,$I199,AG$7:AG$1118)</f>
        <v>36</v>
      </c>
      <c r="AT199" s="300">
        <f t="shared" si="107"/>
        <v>1132.1659999999995</v>
      </c>
      <c r="AU199" s="29">
        <f t="shared" si="107"/>
        <v>9029.4224999999969</v>
      </c>
      <c r="AV199" s="29">
        <f t="shared" si="107"/>
        <v>19135.199999999993</v>
      </c>
      <c r="AW199" s="105">
        <f t="shared" si="106"/>
        <v>37054.517499999987</v>
      </c>
    </row>
    <row r="200" spans="1:49" x14ac:dyDescent="0.25">
      <c r="A200" s="80" t="s">
        <v>80</v>
      </c>
      <c r="B200" s="4" t="s">
        <v>81</v>
      </c>
      <c r="C200" s="4">
        <v>193.53</v>
      </c>
      <c r="D200" s="4">
        <v>199.53</v>
      </c>
      <c r="E200" s="4">
        <v>17400</v>
      </c>
      <c r="F200" s="4">
        <v>18700</v>
      </c>
      <c r="G200" s="30">
        <f t="shared" si="110"/>
        <v>6</v>
      </c>
      <c r="H200" s="30">
        <f t="shared" ref="H200:H263" si="133">IF(A200=A199,G200+H199,G200)</f>
        <v>197.20000000000002</v>
      </c>
      <c r="I200" s="30" t="str">
        <f t="shared" si="111"/>
        <v>I-84: 7</v>
      </c>
      <c r="J200" s="30">
        <f t="shared" si="109"/>
        <v>17530</v>
      </c>
      <c r="K200" s="30">
        <f t="shared" si="109"/>
        <v>17855</v>
      </c>
      <c r="L200" s="30">
        <f t="shared" si="109"/>
        <v>18180</v>
      </c>
      <c r="M200" s="30">
        <f t="shared" si="109"/>
        <v>18505</v>
      </c>
      <c r="N200" s="91">
        <f t="shared" si="112"/>
        <v>11920.400000000001</v>
      </c>
      <c r="O200" s="91">
        <f t="shared" si="113"/>
        <v>12141.400000000001</v>
      </c>
      <c r="P200" s="91">
        <f t="shared" si="114"/>
        <v>12362.400000000001</v>
      </c>
      <c r="Q200" s="91">
        <f t="shared" si="115"/>
        <v>12583.400000000001</v>
      </c>
      <c r="R200" s="91">
        <f t="shared" si="116"/>
        <v>238.40800000000004</v>
      </c>
      <c r="S200" s="91">
        <f t="shared" si="117"/>
        <v>1821.2100000000003</v>
      </c>
      <c r="T200" s="91">
        <f t="shared" si="118"/>
        <v>3708.7200000000003</v>
      </c>
      <c r="U200" s="91">
        <f t="shared" si="119"/>
        <v>6920.8700000000017</v>
      </c>
      <c r="V200" s="91">
        <f t="shared" si="120"/>
        <v>429.13440000000003</v>
      </c>
      <c r="W200" s="91">
        <f t="shared" si="121"/>
        <v>2950.3602000000005</v>
      </c>
      <c r="X200" s="91">
        <f t="shared" si="122"/>
        <v>5118.0336000000007</v>
      </c>
      <c r="Y200" s="91">
        <f t="shared" si="123"/>
        <v>8305.0440000000017</v>
      </c>
      <c r="Z200" s="91">
        <f t="shared" si="124"/>
        <v>89.402999999999992</v>
      </c>
      <c r="AA200" s="91">
        <f t="shared" si="125"/>
        <v>491.72670000000011</v>
      </c>
      <c r="AB200" s="91">
        <f t="shared" si="126"/>
        <v>710.83800000000019</v>
      </c>
      <c r="AC200" s="91">
        <f t="shared" si="127"/>
        <v>988.69571428571464</v>
      </c>
      <c r="AD200" s="29">
        <f t="shared" si="128"/>
        <v>1</v>
      </c>
      <c r="AE200" s="29">
        <f t="shared" ref="AE200:AE263" si="134">MAX(AD200,IF(AA200&gt;30,ROUNDUP(AA200/AE$5,0),0))</f>
        <v>4</v>
      </c>
      <c r="AF200" s="29">
        <f t="shared" ref="AF200:AF263" si="135">MAX(AE200,IF(AB200&gt;30,ROUNDUP(AB200/AF$5,0),0))</f>
        <v>5</v>
      </c>
      <c r="AG200" s="29">
        <f t="shared" ref="AG200:AG263" si="136">MAX(AF200,IF(AC200&gt;30,ROUNDUP(AC200/AG$5,0),0))</f>
        <v>7</v>
      </c>
      <c r="AH200" s="29">
        <f t="shared" si="129"/>
        <v>7</v>
      </c>
      <c r="AI200" s="29">
        <f t="shared" si="130"/>
        <v>20</v>
      </c>
      <c r="AJ200" s="29">
        <f t="shared" si="131"/>
        <v>28</v>
      </c>
      <c r="AK200" s="105">
        <f t="shared" si="132"/>
        <v>36</v>
      </c>
      <c r="AT200" s="300">
        <f t="shared" si="107"/>
        <v>1430.4480000000003</v>
      </c>
      <c r="AU200" s="29">
        <f t="shared" si="107"/>
        <v>10927.260000000002</v>
      </c>
      <c r="AV200" s="29">
        <f t="shared" si="107"/>
        <v>22252.32</v>
      </c>
      <c r="AW200" s="105">
        <f t="shared" si="106"/>
        <v>41525.220000000008</v>
      </c>
    </row>
    <row r="201" spans="1:49" x14ac:dyDescent="0.25">
      <c r="A201" s="80" t="s">
        <v>80</v>
      </c>
      <c r="B201" s="4" t="s">
        <v>81</v>
      </c>
      <c r="C201" s="4">
        <v>199.53</v>
      </c>
      <c r="D201" s="4">
        <v>202.91</v>
      </c>
      <c r="E201" s="4">
        <v>17400</v>
      </c>
      <c r="F201" s="4">
        <v>18500</v>
      </c>
      <c r="G201" s="30">
        <f t="shared" si="110"/>
        <v>3.3799999999999955</v>
      </c>
      <c r="H201" s="30">
        <f t="shared" si="133"/>
        <v>200.58</v>
      </c>
      <c r="I201" s="30" t="str">
        <f t="shared" si="111"/>
        <v>I-84: 7</v>
      </c>
      <c r="J201" s="30">
        <f t="shared" si="109"/>
        <v>17510</v>
      </c>
      <c r="K201" s="30">
        <f t="shared" si="109"/>
        <v>17785</v>
      </c>
      <c r="L201" s="30">
        <f t="shared" si="109"/>
        <v>18060</v>
      </c>
      <c r="M201" s="30">
        <f t="shared" si="109"/>
        <v>18335</v>
      </c>
      <c r="N201" s="91">
        <f t="shared" si="112"/>
        <v>11906.800000000001</v>
      </c>
      <c r="O201" s="91">
        <f t="shared" si="113"/>
        <v>12093.800000000001</v>
      </c>
      <c r="P201" s="91">
        <f t="shared" si="114"/>
        <v>12280.800000000001</v>
      </c>
      <c r="Q201" s="91">
        <f t="shared" si="115"/>
        <v>12467.800000000001</v>
      </c>
      <c r="R201" s="91">
        <f t="shared" si="116"/>
        <v>238.13600000000002</v>
      </c>
      <c r="S201" s="91">
        <f t="shared" si="117"/>
        <v>1814.0700000000002</v>
      </c>
      <c r="T201" s="91">
        <f t="shared" si="118"/>
        <v>3684.2400000000002</v>
      </c>
      <c r="U201" s="91">
        <f t="shared" si="119"/>
        <v>6857.2900000000009</v>
      </c>
      <c r="V201" s="91">
        <f t="shared" si="120"/>
        <v>241.4699039999997</v>
      </c>
      <c r="W201" s="91">
        <f t="shared" si="121"/>
        <v>1655.5202819999979</v>
      </c>
      <c r="X201" s="91">
        <f t="shared" si="122"/>
        <v>2864.1281759999965</v>
      </c>
      <c r="Y201" s="91">
        <f t="shared" si="123"/>
        <v>4635.5280399999947</v>
      </c>
      <c r="Z201" s="91">
        <f t="shared" si="124"/>
        <v>50.306229999999928</v>
      </c>
      <c r="AA201" s="91">
        <f t="shared" si="125"/>
        <v>275.92004699999967</v>
      </c>
      <c r="AB201" s="91">
        <f t="shared" si="126"/>
        <v>397.79557999999957</v>
      </c>
      <c r="AC201" s="91">
        <f t="shared" si="127"/>
        <v>551.84857619047568</v>
      </c>
      <c r="AD201" s="29">
        <f t="shared" si="128"/>
        <v>1</v>
      </c>
      <c r="AE201" s="29">
        <f t="shared" si="134"/>
        <v>2</v>
      </c>
      <c r="AF201" s="29">
        <f t="shared" si="135"/>
        <v>3</v>
      </c>
      <c r="AG201" s="29">
        <f t="shared" si="136"/>
        <v>4</v>
      </c>
      <c r="AH201" s="29">
        <f t="shared" si="129"/>
        <v>7</v>
      </c>
      <c r="AI201" s="29">
        <f t="shared" si="130"/>
        <v>20</v>
      </c>
      <c r="AJ201" s="29">
        <f t="shared" si="131"/>
        <v>28</v>
      </c>
      <c r="AK201" s="105">
        <f t="shared" si="132"/>
        <v>36</v>
      </c>
      <c r="AT201" s="300">
        <f t="shared" si="107"/>
        <v>804.89967999999897</v>
      </c>
      <c r="AU201" s="29">
        <f t="shared" si="107"/>
        <v>6131.5565999999926</v>
      </c>
      <c r="AV201" s="29">
        <f t="shared" si="107"/>
        <v>12452.731199999984</v>
      </c>
      <c r="AW201" s="105">
        <f t="shared" si="106"/>
        <v>23177.640199999973</v>
      </c>
    </row>
    <row r="202" spans="1:49" x14ac:dyDescent="0.25">
      <c r="A202" s="80" t="s">
        <v>80</v>
      </c>
      <c r="B202" s="4" t="s">
        <v>81</v>
      </c>
      <c r="C202" s="4">
        <v>202.91</v>
      </c>
      <c r="D202" s="4">
        <v>207.47</v>
      </c>
      <c r="E202" s="4">
        <v>17500</v>
      </c>
      <c r="F202" s="4">
        <v>18000</v>
      </c>
      <c r="G202" s="30">
        <f t="shared" si="110"/>
        <v>4.5600000000000023</v>
      </c>
      <c r="H202" s="30">
        <f t="shared" si="133"/>
        <v>205.14000000000001</v>
      </c>
      <c r="I202" s="30" t="str">
        <f t="shared" si="111"/>
        <v>I-84: 7</v>
      </c>
      <c r="J202" s="30">
        <f t="shared" si="109"/>
        <v>17550</v>
      </c>
      <c r="K202" s="30">
        <f t="shared" si="109"/>
        <v>17675</v>
      </c>
      <c r="L202" s="30">
        <f t="shared" si="109"/>
        <v>17800</v>
      </c>
      <c r="M202" s="30">
        <f t="shared" si="109"/>
        <v>17925</v>
      </c>
      <c r="N202" s="91">
        <f t="shared" si="112"/>
        <v>11934</v>
      </c>
      <c r="O202" s="91">
        <f t="shared" si="113"/>
        <v>12019</v>
      </c>
      <c r="P202" s="91">
        <f t="shared" si="114"/>
        <v>12104</v>
      </c>
      <c r="Q202" s="91">
        <f t="shared" si="115"/>
        <v>12189</v>
      </c>
      <c r="R202" s="91">
        <f t="shared" si="116"/>
        <v>238.68</v>
      </c>
      <c r="S202" s="91">
        <f t="shared" si="117"/>
        <v>1802.85</v>
      </c>
      <c r="T202" s="91">
        <f t="shared" si="118"/>
        <v>3631.2</v>
      </c>
      <c r="U202" s="91">
        <f t="shared" si="119"/>
        <v>6703.9500000000007</v>
      </c>
      <c r="V202" s="91">
        <f t="shared" si="120"/>
        <v>326.51424000000014</v>
      </c>
      <c r="W202" s="91">
        <f t="shared" si="121"/>
        <v>2219.668920000001</v>
      </c>
      <c r="X202" s="91">
        <f t="shared" si="122"/>
        <v>3808.4025600000023</v>
      </c>
      <c r="Y202" s="91">
        <f t="shared" si="123"/>
        <v>6114.0024000000039</v>
      </c>
      <c r="Z202" s="91">
        <f t="shared" si="124"/>
        <v>68.023800000000023</v>
      </c>
      <c r="AA202" s="91">
        <f t="shared" si="125"/>
        <v>369.94482000000016</v>
      </c>
      <c r="AB202" s="91">
        <f t="shared" si="126"/>
        <v>528.94480000000033</v>
      </c>
      <c r="AC202" s="91">
        <f t="shared" si="127"/>
        <v>727.85742857142918</v>
      </c>
      <c r="AD202" s="29">
        <f t="shared" si="128"/>
        <v>1</v>
      </c>
      <c r="AE202" s="29">
        <f t="shared" si="134"/>
        <v>3</v>
      </c>
      <c r="AF202" s="29">
        <f t="shared" si="135"/>
        <v>4</v>
      </c>
      <c r="AG202" s="29">
        <f t="shared" si="136"/>
        <v>5</v>
      </c>
      <c r="AH202" s="29">
        <f t="shared" si="129"/>
        <v>7</v>
      </c>
      <c r="AI202" s="29">
        <f t="shared" si="130"/>
        <v>20</v>
      </c>
      <c r="AJ202" s="29">
        <f t="shared" si="131"/>
        <v>28</v>
      </c>
      <c r="AK202" s="105">
        <f t="shared" si="132"/>
        <v>36</v>
      </c>
      <c r="AT202" s="300">
        <f t="shared" si="107"/>
        <v>1088.3808000000006</v>
      </c>
      <c r="AU202" s="29">
        <f t="shared" si="107"/>
        <v>8220.9960000000028</v>
      </c>
      <c r="AV202" s="29">
        <f t="shared" si="107"/>
        <v>16558.272000000008</v>
      </c>
      <c r="AW202" s="105">
        <f t="shared" si="106"/>
        <v>30570.012000000017</v>
      </c>
    </row>
    <row r="203" spans="1:49" x14ac:dyDescent="0.25">
      <c r="A203" s="80" t="s">
        <v>80</v>
      </c>
      <c r="B203" s="4" t="s">
        <v>81</v>
      </c>
      <c r="C203" s="4">
        <v>207.47</v>
      </c>
      <c r="D203" s="4">
        <v>209.54</v>
      </c>
      <c r="E203" s="4">
        <v>17600</v>
      </c>
      <c r="F203" s="4">
        <v>18100</v>
      </c>
      <c r="G203" s="30">
        <f t="shared" si="110"/>
        <v>2.0699999999999932</v>
      </c>
      <c r="H203" s="30">
        <f t="shared" si="133"/>
        <v>207.21</v>
      </c>
      <c r="I203" s="30" t="str">
        <f t="shared" si="111"/>
        <v>I-84: 7</v>
      </c>
      <c r="J203" s="30">
        <f t="shared" si="109"/>
        <v>17650</v>
      </c>
      <c r="K203" s="30">
        <f t="shared" si="109"/>
        <v>17775</v>
      </c>
      <c r="L203" s="30">
        <f t="shared" si="109"/>
        <v>17900</v>
      </c>
      <c r="M203" s="30">
        <f t="shared" si="109"/>
        <v>18025</v>
      </c>
      <c r="N203" s="91">
        <f t="shared" si="112"/>
        <v>12002</v>
      </c>
      <c r="O203" s="91">
        <f t="shared" si="113"/>
        <v>12087</v>
      </c>
      <c r="P203" s="91">
        <f t="shared" si="114"/>
        <v>12172</v>
      </c>
      <c r="Q203" s="91">
        <f t="shared" si="115"/>
        <v>12257</v>
      </c>
      <c r="R203" s="91">
        <f t="shared" si="116"/>
        <v>240.04</v>
      </c>
      <c r="S203" s="91">
        <f t="shared" si="117"/>
        <v>1813.05</v>
      </c>
      <c r="T203" s="91">
        <f t="shared" si="118"/>
        <v>3651.6</v>
      </c>
      <c r="U203" s="91">
        <f t="shared" si="119"/>
        <v>6741.35</v>
      </c>
      <c r="V203" s="91">
        <f t="shared" si="120"/>
        <v>149.06483999999952</v>
      </c>
      <c r="W203" s="91">
        <f t="shared" si="121"/>
        <v>1013.3136449999967</v>
      </c>
      <c r="X203" s="91">
        <f t="shared" si="122"/>
        <v>1738.5267599999943</v>
      </c>
      <c r="Y203" s="91">
        <f t="shared" si="123"/>
        <v>2790.918899999991</v>
      </c>
      <c r="Z203" s="91">
        <f t="shared" si="124"/>
        <v>31.055174999999895</v>
      </c>
      <c r="AA203" s="91">
        <f t="shared" si="125"/>
        <v>168.88560749999945</v>
      </c>
      <c r="AB203" s="91">
        <f t="shared" si="126"/>
        <v>241.46204999999924</v>
      </c>
      <c r="AC203" s="91">
        <f t="shared" si="127"/>
        <v>332.25224999999898</v>
      </c>
      <c r="AD203" s="29">
        <f t="shared" si="128"/>
        <v>1</v>
      </c>
      <c r="AE203" s="29">
        <f t="shared" si="134"/>
        <v>2</v>
      </c>
      <c r="AF203" s="29">
        <f t="shared" si="135"/>
        <v>2</v>
      </c>
      <c r="AG203" s="29">
        <f t="shared" si="136"/>
        <v>3</v>
      </c>
      <c r="AH203" s="29">
        <f t="shared" si="129"/>
        <v>7</v>
      </c>
      <c r="AI203" s="29">
        <f t="shared" si="130"/>
        <v>20</v>
      </c>
      <c r="AJ203" s="29">
        <f t="shared" si="131"/>
        <v>28</v>
      </c>
      <c r="AK203" s="105">
        <f t="shared" si="132"/>
        <v>36</v>
      </c>
      <c r="AT203" s="300">
        <f t="shared" si="107"/>
        <v>496.88279999999833</v>
      </c>
      <c r="AU203" s="29">
        <f t="shared" si="107"/>
        <v>3753.0134999999877</v>
      </c>
      <c r="AV203" s="29">
        <f t="shared" si="107"/>
        <v>7558.8119999999753</v>
      </c>
      <c r="AW203" s="105">
        <f t="shared" si="106"/>
        <v>13954.594499999956</v>
      </c>
    </row>
    <row r="204" spans="1:49" x14ac:dyDescent="0.25">
      <c r="A204" s="80" t="s">
        <v>80</v>
      </c>
      <c r="B204" s="4" t="s">
        <v>81</v>
      </c>
      <c r="C204" s="4">
        <v>209.54</v>
      </c>
      <c r="D204" s="4">
        <v>210.96</v>
      </c>
      <c r="E204" s="4">
        <v>17200</v>
      </c>
      <c r="F204" s="4">
        <v>17600</v>
      </c>
      <c r="G204" s="30">
        <f t="shared" si="110"/>
        <v>1.4200000000000159</v>
      </c>
      <c r="H204" s="30">
        <f t="shared" si="133"/>
        <v>208.63000000000002</v>
      </c>
      <c r="I204" s="30" t="str">
        <f t="shared" si="111"/>
        <v>I-84: 7</v>
      </c>
      <c r="J204" s="30">
        <f t="shared" si="109"/>
        <v>17240</v>
      </c>
      <c r="K204" s="30">
        <f t="shared" si="109"/>
        <v>17340</v>
      </c>
      <c r="L204" s="30">
        <f t="shared" si="109"/>
        <v>17440</v>
      </c>
      <c r="M204" s="30">
        <f t="shared" si="109"/>
        <v>17540</v>
      </c>
      <c r="N204" s="91">
        <f t="shared" si="112"/>
        <v>11723.2</v>
      </c>
      <c r="O204" s="91">
        <f t="shared" si="113"/>
        <v>11791.2</v>
      </c>
      <c r="P204" s="91">
        <f t="shared" si="114"/>
        <v>11859.2</v>
      </c>
      <c r="Q204" s="91">
        <f t="shared" si="115"/>
        <v>11927.2</v>
      </c>
      <c r="R204" s="91">
        <f t="shared" si="116"/>
        <v>234.46400000000003</v>
      </c>
      <c r="S204" s="91">
        <f t="shared" si="117"/>
        <v>1768.68</v>
      </c>
      <c r="T204" s="91">
        <f t="shared" si="118"/>
        <v>3557.76</v>
      </c>
      <c r="U204" s="91">
        <f t="shared" si="119"/>
        <v>6559.9600000000009</v>
      </c>
      <c r="V204" s="91">
        <f t="shared" si="120"/>
        <v>99.881664000001123</v>
      </c>
      <c r="W204" s="91">
        <f t="shared" si="121"/>
        <v>678.11191200000769</v>
      </c>
      <c r="X204" s="91">
        <f t="shared" si="122"/>
        <v>1161.9644160000132</v>
      </c>
      <c r="Y204" s="91">
        <f t="shared" si="123"/>
        <v>1863.0286400000211</v>
      </c>
      <c r="Z204" s="91">
        <f t="shared" si="124"/>
        <v>20.80868000000023</v>
      </c>
      <c r="AA204" s="91">
        <f t="shared" si="125"/>
        <v>113.01865200000128</v>
      </c>
      <c r="AB204" s="91">
        <f t="shared" si="126"/>
        <v>161.38394666666852</v>
      </c>
      <c r="AC204" s="91">
        <f t="shared" si="127"/>
        <v>221.78912380952636</v>
      </c>
      <c r="AD204" s="29">
        <f t="shared" si="128"/>
        <v>0</v>
      </c>
      <c r="AE204" s="29">
        <f t="shared" si="134"/>
        <v>1</v>
      </c>
      <c r="AF204" s="29">
        <f t="shared" si="135"/>
        <v>2</v>
      </c>
      <c r="AG204" s="29">
        <f t="shared" si="136"/>
        <v>2</v>
      </c>
      <c r="AH204" s="29">
        <f t="shared" si="129"/>
        <v>7</v>
      </c>
      <c r="AI204" s="29">
        <f t="shared" si="130"/>
        <v>20</v>
      </c>
      <c r="AJ204" s="29">
        <f t="shared" si="131"/>
        <v>28</v>
      </c>
      <c r="AK204" s="105">
        <f t="shared" si="132"/>
        <v>36</v>
      </c>
      <c r="AT204" s="300">
        <f t="shared" si="107"/>
        <v>332.93888000000379</v>
      </c>
      <c r="AU204" s="29">
        <f t="shared" si="107"/>
        <v>2511.5256000000281</v>
      </c>
      <c r="AV204" s="29">
        <f t="shared" si="107"/>
        <v>5052.019200000057</v>
      </c>
      <c r="AW204" s="105">
        <f t="shared" si="106"/>
        <v>9315.1432000001059</v>
      </c>
    </row>
    <row r="205" spans="1:49" x14ac:dyDescent="0.25">
      <c r="A205" s="80" t="s">
        <v>80</v>
      </c>
      <c r="B205" s="4" t="s">
        <v>81</v>
      </c>
      <c r="C205" s="4">
        <v>210.96</v>
      </c>
      <c r="D205" s="4">
        <v>213.37</v>
      </c>
      <c r="E205" s="4">
        <v>14800</v>
      </c>
      <c r="F205" s="4">
        <v>15600</v>
      </c>
      <c r="G205" s="30">
        <f t="shared" si="110"/>
        <v>2.4099999999999966</v>
      </c>
      <c r="H205" s="30">
        <f t="shared" si="133"/>
        <v>211.04000000000002</v>
      </c>
      <c r="I205" s="30" t="str">
        <f t="shared" si="111"/>
        <v>I-84: 8</v>
      </c>
      <c r="J205" s="30">
        <f t="shared" si="109"/>
        <v>14880</v>
      </c>
      <c r="K205" s="30">
        <f t="shared" si="109"/>
        <v>15080</v>
      </c>
      <c r="L205" s="30">
        <f t="shared" si="109"/>
        <v>15280</v>
      </c>
      <c r="M205" s="30">
        <f t="shared" si="109"/>
        <v>15480</v>
      </c>
      <c r="N205" s="91">
        <f t="shared" si="112"/>
        <v>10118.400000000001</v>
      </c>
      <c r="O205" s="91">
        <f t="shared" si="113"/>
        <v>10254.400000000001</v>
      </c>
      <c r="P205" s="91">
        <f t="shared" si="114"/>
        <v>10390.400000000001</v>
      </c>
      <c r="Q205" s="91">
        <f t="shared" si="115"/>
        <v>10526.400000000001</v>
      </c>
      <c r="R205" s="91">
        <f t="shared" si="116"/>
        <v>202.36800000000002</v>
      </c>
      <c r="S205" s="91">
        <f t="shared" si="117"/>
        <v>1538.16</v>
      </c>
      <c r="T205" s="91">
        <f t="shared" si="118"/>
        <v>3117.1200000000003</v>
      </c>
      <c r="U205" s="91">
        <f t="shared" si="119"/>
        <v>5789.5200000000013</v>
      </c>
      <c r="V205" s="91">
        <f t="shared" si="120"/>
        <v>146.31206399999982</v>
      </c>
      <c r="W205" s="91">
        <f t="shared" si="121"/>
        <v>1000.8807119999988</v>
      </c>
      <c r="X205" s="91">
        <f t="shared" si="122"/>
        <v>1727.8196159999977</v>
      </c>
      <c r="Y205" s="91">
        <f t="shared" si="123"/>
        <v>2790.5486399999968</v>
      </c>
      <c r="Z205" s="91">
        <f t="shared" si="124"/>
        <v>30.481679999999958</v>
      </c>
      <c r="AA205" s="91">
        <f t="shared" si="125"/>
        <v>166.81345199999978</v>
      </c>
      <c r="AB205" s="91">
        <f t="shared" si="126"/>
        <v>239.97494666666637</v>
      </c>
      <c r="AC205" s="91">
        <f t="shared" si="127"/>
        <v>332.20817142857112</v>
      </c>
      <c r="AD205" s="29">
        <f t="shared" si="128"/>
        <v>1</v>
      </c>
      <c r="AE205" s="29">
        <f t="shared" si="134"/>
        <v>2</v>
      </c>
      <c r="AF205" s="29">
        <f t="shared" si="135"/>
        <v>2</v>
      </c>
      <c r="AG205" s="29">
        <f t="shared" si="136"/>
        <v>3</v>
      </c>
      <c r="AH205" s="29">
        <f t="shared" si="129"/>
        <v>5</v>
      </c>
      <c r="AI205" s="29">
        <f t="shared" si="130"/>
        <v>12</v>
      </c>
      <c r="AJ205" s="29">
        <f t="shared" si="131"/>
        <v>16</v>
      </c>
      <c r="AK205" s="105">
        <f t="shared" si="132"/>
        <v>23</v>
      </c>
      <c r="AT205" s="300">
        <f t="shared" si="107"/>
        <v>487.70687999999939</v>
      </c>
      <c r="AU205" s="29">
        <f t="shared" si="107"/>
        <v>3706.965599999995</v>
      </c>
      <c r="AV205" s="29">
        <f t="shared" si="107"/>
        <v>7512.2591999999904</v>
      </c>
      <c r="AW205" s="105">
        <f t="shared" si="106"/>
        <v>13952.743199999983</v>
      </c>
    </row>
    <row r="206" spans="1:49" x14ac:dyDescent="0.25">
      <c r="A206" s="80" t="s">
        <v>80</v>
      </c>
      <c r="B206" s="4" t="s">
        <v>81</v>
      </c>
      <c r="C206" s="4">
        <v>213.37</v>
      </c>
      <c r="D206" s="4">
        <v>216.05</v>
      </c>
      <c r="E206" s="4">
        <v>16100</v>
      </c>
      <c r="F206" s="4">
        <v>17000</v>
      </c>
      <c r="G206" s="30">
        <f t="shared" si="110"/>
        <v>2.6800000000000068</v>
      </c>
      <c r="H206" s="30">
        <f t="shared" si="133"/>
        <v>213.72000000000003</v>
      </c>
      <c r="I206" s="30" t="str">
        <f t="shared" si="111"/>
        <v>I-84: 8</v>
      </c>
      <c r="J206" s="30">
        <f t="shared" si="109"/>
        <v>16190</v>
      </c>
      <c r="K206" s="30">
        <f t="shared" si="109"/>
        <v>16415</v>
      </c>
      <c r="L206" s="30">
        <f t="shared" si="109"/>
        <v>16640</v>
      </c>
      <c r="M206" s="30">
        <f t="shared" si="109"/>
        <v>16865</v>
      </c>
      <c r="N206" s="91">
        <f t="shared" si="112"/>
        <v>11009.2</v>
      </c>
      <c r="O206" s="91">
        <f t="shared" si="113"/>
        <v>11162.2</v>
      </c>
      <c r="P206" s="91">
        <f t="shared" si="114"/>
        <v>11315.2</v>
      </c>
      <c r="Q206" s="91">
        <f t="shared" si="115"/>
        <v>11468.2</v>
      </c>
      <c r="R206" s="91">
        <f t="shared" si="116"/>
        <v>220.18400000000003</v>
      </c>
      <c r="S206" s="91">
        <f t="shared" si="117"/>
        <v>1674.3300000000002</v>
      </c>
      <c r="T206" s="91">
        <f t="shared" si="118"/>
        <v>3394.56</v>
      </c>
      <c r="U206" s="91">
        <f t="shared" si="119"/>
        <v>6307.5100000000011</v>
      </c>
      <c r="V206" s="91">
        <f t="shared" si="120"/>
        <v>177.02793600000044</v>
      </c>
      <c r="W206" s="91">
        <f t="shared" si="121"/>
        <v>1211.5451880000032</v>
      </c>
      <c r="X206" s="91">
        <f t="shared" si="122"/>
        <v>2092.4067840000057</v>
      </c>
      <c r="Y206" s="91">
        <f t="shared" si="123"/>
        <v>3380.8253600000098</v>
      </c>
      <c r="Z206" s="91">
        <f t="shared" si="124"/>
        <v>36.880820000000085</v>
      </c>
      <c r="AA206" s="91">
        <f t="shared" si="125"/>
        <v>201.92419800000053</v>
      </c>
      <c r="AB206" s="91">
        <f t="shared" si="126"/>
        <v>290.61205333333413</v>
      </c>
      <c r="AC206" s="91">
        <f t="shared" si="127"/>
        <v>402.47920952381077</v>
      </c>
      <c r="AD206" s="29">
        <f t="shared" si="128"/>
        <v>1</v>
      </c>
      <c r="AE206" s="29">
        <f t="shared" si="134"/>
        <v>2</v>
      </c>
      <c r="AF206" s="29">
        <f t="shared" si="135"/>
        <v>2</v>
      </c>
      <c r="AG206" s="29">
        <f t="shared" si="136"/>
        <v>3</v>
      </c>
      <c r="AH206" s="29">
        <f t="shared" si="129"/>
        <v>5</v>
      </c>
      <c r="AI206" s="29">
        <f t="shared" si="130"/>
        <v>12</v>
      </c>
      <c r="AJ206" s="29">
        <f t="shared" si="131"/>
        <v>16</v>
      </c>
      <c r="AK206" s="105">
        <f t="shared" si="132"/>
        <v>23</v>
      </c>
      <c r="AT206" s="300">
        <f t="shared" si="107"/>
        <v>590.09312000000159</v>
      </c>
      <c r="AU206" s="29">
        <f t="shared" si="107"/>
        <v>4487.2044000000114</v>
      </c>
      <c r="AV206" s="29">
        <f t="shared" si="107"/>
        <v>9097.4208000000235</v>
      </c>
      <c r="AW206" s="105">
        <f t="shared" si="106"/>
        <v>16904.126800000045</v>
      </c>
    </row>
    <row r="207" spans="1:49" x14ac:dyDescent="0.25">
      <c r="A207" s="80" t="s">
        <v>80</v>
      </c>
      <c r="B207" s="4" t="s">
        <v>81</v>
      </c>
      <c r="C207" s="4">
        <v>216.05</v>
      </c>
      <c r="D207" s="4">
        <v>224.67</v>
      </c>
      <c r="E207" s="4">
        <v>11800</v>
      </c>
      <c r="F207" s="4">
        <v>16900</v>
      </c>
      <c r="G207" s="30">
        <f t="shared" si="110"/>
        <v>8.6199999999999761</v>
      </c>
      <c r="H207" s="30">
        <f t="shared" si="133"/>
        <v>222.34</v>
      </c>
      <c r="I207" s="30" t="str">
        <f t="shared" si="111"/>
        <v>I-84: 8</v>
      </c>
      <c r="J207" s="30">
        <f t="shared" ref="J207:M226" si="137">(($F207-$E207)/($F$6-$E$6)*(J$6-$E$6)+$E207)</f>
        <v>12310</v>
      </c>
      <c r="K207" s="30">
        <f t="shared" si="137"/>
        <v>13585</v>
      </c>
      <c r="L207" s="30">
        <f t="shared" si="137"/>
        <v>14860</v>
      </c>
      <c r="M207" s="30">
        <f t="shared" si="137"/>
        <v>16135</v>
      </c>
      <c r="N207" s="91">
        <f t="shared" si="112"/>
        <v>8370.8000000000011</v>
      </c>
      <c r="O207" s="91">
        <f t="shared" si="113"/>
        <v>9237.8000000000011</v>
      </c>
      <c r="P207" s="91">
        <f t="shared" si="114"/>
        <v>10104.800000000001</v>
      </c>
      <c r="Q207" s="91">
        <f t="shared" si="115"/>
        <v>10971.800000000001</v>
      </c>
      <c r="R207" s="91">
        <f t="shared" si="116"/>
        <v>167.41600000000003</v>
      </c>
      <c r="S207" s="91">
        <f t="shared" si="117"/>
        <v>1385.67</v>
      </c>
      <c r="T207" s="91">
        <f t="shared" si="118"/>
        <v>3031.44</v>
      </c>
      <c r="U207" s="91">
        <f t="shared" si="119"/>
        <v>6034.4900000000007</v>
      </c>
      <c r="V207" s="91">
        <f t="shared" si="120"/>
        <v>432.93777599999891</v>
      </c>
      <c r="W207" s="91">
        <f t="shared" si="121"/>
        <v>3225.0083579999914</v>
      </c>
      <c r="X207" s="91">
        <f t="shared" si="122"/>
        <v>6010.1329439999836</v>
      </c>
      <c r="Y207" s="91">
        <f t="shared" si="123"/>
        <v>10403.460759999973</v>
      </c>
      <c r="Z207" s="91">
        <f t="shared" si="124"/>
        <v>90.195369999999755</v>
      </c>
      <c r="AA207" s="91">
        <f t="shared" si="125"/>
        <v>537.50139299999853</v>
      </c>
      <c r="AB207" s="91">
        <f t="shared" si="126"/>
        <v>834.74068666666449</v>
      </c>
      <c r="AC207" s="91">
        <f t="shared" si="127"/>
        <v>1238.5072333333303</v>
      </c>
      <c r="AD207" s="29">
        <f t="shared" si="128"/>
        <v>1</v>
      </c>
      <c r="AE207" s="29">
        <f t="shared" si="134"/>
        <v>4</v>
      </c>
      <c r="AF207" s="29">
        <f t="shared" si="135"/>
        <v>6</v>
      </c>
      <c r="AG207" s="29">
        <f t="shared" si="136"/>
        <v>9</v>
      </c>
      <c r="AH207" s="29">
        <f t="shared" si="129"/>
        <v>5</v>
      </c>
      <c r="AI207" s="29">
        <f t="shared" si="130"/>
        <v>12</v>
      </c>
      <c r="AJ207" s="29">
        <f t="shared" si="131"/>
        <v>16</v>
      </c>
      <c r="AK207" s="105">
        <f t="shared" si="132"/>
        <v>23</v>
      </c>
      <c r="AT207" s="300">
        <f t="shared" si="107"/>
        <v>1443.1259199999963</v>
      </c>
      <c r="AU207" s="29">
        <f t="shared" si="107"/>
        <v>11944.475399999968</v>
      </c>
      <c r="AV207" s="29">
        <f t="shared" si="107"/>
        <v>26131.012799999928</v>
      </c>
      <c r="AW207" s="105">
        <f t="shared" si="106"/>
        <v>52017.303799999863</v>
      </c>
    </row>
    <row r="208" spans="1:49" x14ac:dyDescent="0.25">
      <c r="A208" s="80" t="s">
        <v>80</v>
      </c>
      <c r="B208" s="4" t="s">
        <v>81</v>
      </c>
      <c r="C208" s="4">
        <v>224.67</v>
      </c>
      <c r="D208" s="4">
        <v>228.98</v>
      </c>
      <c r="E208" s="4">
        <v>11700</v>
      </c>
      <c r="F208" s="4">
        <v>13400</v>
      </c>
      <c r="G208" s="30">
        <f t="shared" si="110"/>
        <v>4.3100000000000023</v>
      </c>
      <c r="H208" s="30">
        <f t="shared" si="133"/>
        <v>226.65</v>
      </c>
      <c r="I208" s="30" t="str">
        <f t="shared" si="111"/>
        <v>I-84: 8</v>
      </c>
      <c r="J208" s="30">
        <f t="shared" si="137"/>
        <v>11870</v>
      </c>
      <c r="K208" s="30">
        <f t="shared" si="137"/>
        <v>12295</v>
      </c>
      <c r="L208" s="30">
        <f t="shared" si="137"/>
        <v>12720</v>
      </c>
      <c r="M208" s="30">
        <f t="shared" si="137"/>
        <v>13145</v>
      </c>
      <c r="N208" s="91">
        <f t="shared" si="112"/>
        <v>8071.6</v>
      </c>
      <c r="O208" s="91">
        <f t="shared" si="113"/>
        <v>8360.6</v>
      </c>
      <c r="P208" s="91">
        <f t="shared" si="114"/>
        <v>8649.6</v>
      </c>
      <c r="Q208" s="91">
        <f t="shared" si="115"/>
        <v>8938.6</v>
      </c>
      <c r="R208" s="91">
        <f t="shared" si="116"/>
        <v>161.43200000000002</v>
      </c>
      <c r="S208" s="91">
        <f t="shared" si="117"/>
        <v>1254.0899999999999</v>
      </c>
      <c r="T208" s="91">
        <f t="shared" si="118"/>
        <v>2594.88</v>
      </c>
      <c r="U208" s="91">
        <f t="shared" si="119"/>
        <v>4916.2300000000005</v>
      </c>
      <c r="V208" s="91">
        <f t="shared" si="120"/>
        <v>208.7315760000001</v>
      </c>
      <c r="W208" s="91">
        <f t="shared" si="121"/>
        <v>1459.3845330000008</v>
      </c>
      <c r="X208" s="91">
        <f t="shared" si="122"/>
        <v>2572.3045440000014</v>
      </c>
      <c r="Y208" s="91">
        <f t="shared" si="123"/>
        <v>4237.7902600000025</v>
      </c>
      <c r="Z208" s="91">
        <f t="shared" si="124"/>
        <v>43.485745000000016</v>
      </c>
      <c r="AA208" s="91">
        <f t="shared" si="125"/>
        <v>243.23075550000013</v>
      </c>
      <c r="AB208" s="91">
        <f t="shared" si="126"/>
        <v>357.26452000000023</v>
      </c>
      <c r="AC208" s="91">
        <f t="shared" si="127"/>
        <v>504.49884047619088</v>
      </c>
      <c r="AD208" s="29">
        <f t="shared" si="128"/>
        <v>1</v>
      </c>
      <c r="AE208" s="29">
        <f t="shared" si="134"/>
        <v>2</v>
      </c>
      <c r="AF208" s="29">
        <f t="shared" si="135"/>
        <v>3</v>
      </c>
      <c r="AG208" s="29">
        <f t="shared" si="136"/>
        <v>4</v>
      </c>
      <c r="AH208" s="29">
        <f t="shared" si="129"/>
        <v>5</v>
      </c>
      <c r="AI208" s="29">
        <f t="shared" si="130"/>
        <v>12</v>
      </c>
      <c r="AJ208" s="29">
        <f t="shared" si="131"/>
        <v>16</v>
      </c>
      <c r="AK208" s="105">
        <f t="shared" si="132"/>
        <v>23</v>
      </c>
      <c r="AT208" s="300">
        <f t="shared" si="107"/>
        <v>695.77192000000048</v>
      </c>
      <c r="AU208" s="29">
        <f t="shared" si="107"/>
        <v>5405.1279000000022</v>
      </c>
      <c r="AV208" s="29">
        <f t="shared" si="107"/>
        <v>11183.932800000006</v>
      </c>
      <c r="AW208" s="105">
        <f t="shared" si="106"/>
        <v>21188.951300000012</v>
      </c>
    </row>
    <row r="209" spans="1:49" x14ac:dyDescent="0.25">
      <c r="A209" s="80" t="s">
        <v>80</v>
      </c>
      <c r="B209" s="4" t="s">
        <v>81</v>
      </c>
      <c r="C209" s="4">
        <v>228.98</v>
      </c>
      <c r="D209" s="4">
        <v>233.95</v>
      </c>
      <c r="E209" s="4">
        <v>11700</v>
      </c>
      <c r="F209" s="4">
        <v>12900</v>
      </c>
      <c r="G209" s="30">
        <f t="shared" si="110"/>
        <v>4.9699999999999989</v>
      </c>
      <c r="H209" s="30">
        <f t="shared" si="133"/>
        <v>231.62</v>
      </c>
      <c r="I209" s="30" t="str">
        <f t="shared" si="111"/>
        <v>I-84: 8</v>
      </c>
      <c r="J209" s="30">
        <f t="shared" si="137"/>
        <v>11820</v>
      </c>
      <c r="K209" s="30">
        <f t="shared" si="137"/>
        <v>12120</v>
      </c>
      <c r="L209" s="30">
        <f t="shared" si="137"/>
        <v>12420</v>
      </c>
      <c r="M209" s="30">
        <f t="shared" si="137"/>
        <v>12720</v>
      </c>
      <c r="N209" s="91">
        <f t="shared" si="112"/>
        <v>8037.6</v>
      </c>
      <c r="O209" s="91">
        <f t="shared" si="113"/>
        <v>8241.6</v>
      </c>
      <c r="P209" s="91">
        <f t="shared" si="114"/>
        <v>8445.6</v>
      </c>
      <c r="Q209" s="91">
        <f t="shared" si="115"/>
        <v>8649.6</v>
      </c>
      <c r="R209" s="91">
        <f t="shared" si="116"/>
        <v>160.75200000000001</v>
      </c>
      <c r="S209" s="91">
        <f t="shared" si="117"/>
        <v>1236.24</v>
      </c>
      <c r="T209" s="91">
        <f t="shared" si="118"/>
        <v>2533.6799999999998</v>
      </c>
      <c r="U209" s="91">
        <f t="shared" si="119"/>
        <v>4757.2800000000007</v>
      </c>
      <c r="V209" s="91">
        <f t="shared" si="120"/>
        <v>239.68123199999994</v>
      </c>
      <c r="W209" s="91">
        <f t="shared" si="121"/>
        <v>1658.9104559999996</v>
      </c>
      <c r="X209" s="91">
        <f t="shared" si="122"/>
        <v>2896.2496079999992</v>
      </c>
      <c r="Y209" s="91">
        <f t="shared" si="123"/>
        <v>4728.73632</v>
      </c>
      <c r="Z209" s="91">
        <f t="shared" si="124"/>
        <v>49.933589999999981</v>
      </c>
      <c r="AA209" s="91">
        <f t="shared" si="125"/>
        <v>276.48507599999994</v>
      </c>
      <c r="AB209" s="91">
        <f t="shared" si="126"/>
        <v>402.25688999999994</v>
      </c>
      <c r="AC209" s="91">
        <f t="shared" si="127"/>
        <v>562.9448000000001</v>
      </c>
      <c r="AD209" s="29">
        <f t="shared" si="128"/>
        <v>1</v>
      </c>
      <c r="AE209" s="29">
        <f t="shared" si="134"/>
        <v>2</v>
      </c>
      <c r="AF209" s="29">
        <f t="shared" si="135"/>
        <v>3</v>
      </c>
      <c r="AG209" s="29">
        <f t="shared" si="136"/>
        <v>4</v>
      </c>
      <c r="AH209" s="29">
        <f t="shared" si="129"/>
        <v>5</v>
      </c>
      <c r="AI209" s="29">
        <f t="shared" si="130"/>
        <v>12</v>
      </c>
      <c r="AJ209" s="29">
        <f t="shared" si="131"/>
        <v>16</v>
      </c>
      <c r="AK209" s="105">
        <f t="shared" si="132"/>
        <v>23</v>
      </c>
      <c r="AT209" s="300">
        <f t="shared" si="107"/>
        <v>798.93743999999981</v>
      </c>
      <c r="AU209" s="29">
        <f t="shared" si="107"/>
        <v>6144.112799999999</v>
      </c>
      <c r="AV209" s="29">
        <f t="shared" si="107"/>
        <v>12592.389599999997</v>
      </c>
      <c r="AW209" s="105">
        <f t="shared" si="106"/>
        <v>23643.681599999996</v>
      </c>
    </row>
    <row r="210" spans="1:49" x14ac:dyDescent="0.25">
      <c r="A210" s="80" t="s">
        <v>80</v>
      </c>
      <c r="B210" s="4" t="s">
        <v>81</v>
      </c>
      <c r="C210" s="4">
        <v>233.95</v>
      </c>
      <c r="D210" s="4">
        <v>243.82</v>
      </c>
      <c r="E210" s="4">
        <v>11500</v>
      </c>
      <c r="F210" s="4">
        <v>12600</v>
      </c>
      <c r="G210" s="30">
        <f t="shared" si="110"/>
        <v>9.8700000000000045</v>
      </c>
      <c r="H210" s="30">
        <f t="shared" si="133"/>
        <v>241.49</v>
      </c>
      <c r="I210" s="30" t="str">
        <f t="shared" si="111"/>
        <v>I-84: 9</v>
      </c>
      <c r="J210" s="30">
        <f t="shared" si="137"/>
        <v>11610</v>
      </c>
      <c r="K210" s="30">
        <f t="shared" si="137"/>
        <v>11885</v>
      </c>
      <c r="L210" s="30">
        <f t="shared" si="137"/>
        <v>12160</v>
      </c>
      <c r="M210" s="30">
        <f t="shared" si="137"/>
        <v>12435</v>
      </c>
      <c r="N210" s="91">
        <f t="shared" si="112"/>
        <v>7894.8</v>
      </c>
      <c r="O210" s="91">
        <f t="shared" si="113"/>
        <v>8081.8</v>
      </c>
      <c r="P210" s="91">
        <f t="shared" si="114"/>
        <v>8268.8000000000011</v>
      </c>
      <c r="Q210" s="91">
        <f t="shared" si="115"/>
        <v>8455.8000000000011</v>
      </c>
      <c r="R210" s="91">
        <f t="shared" si="116"/>
        <v>157.89600000000002</v>
      </c>
      <c r="S210" s="91">
        <f t="shared" si="117"/>
        <v>1212.27</v>
      </c>
      <c r="T210" s="91">
        <f t="shared" si="118"/>
        <v>2480.6400000000003</v>
      </c>
      <c r="U210" s="91">
        <f t="shared" si="119"/>
        <v>4650.6900000000014</v>
      </c>
      <c r="V210" s="91">
        <f t="shared" si="120"/>
        <v>467.53005600000023</v>
      </c>
      <c r="W210" s="91">
        <f t="shared" si="121"/>
        <v>3230.5783230000015</v>
      </c>
      <c r="X210" s="91">
        <f t="shared" si="122"/>
        <v>5631.3008640000035</v>
      </c>
      <c r="Y210" s="91">
        <f t="shared" si="123"/>
        <v>9180.4620600000071</v>
      </c>
      <c r="Z210" s="91">
        <f t="shared" si="124"/>
        <v>97.402095000000031</v>
      </c>
      <c r="AA210" s="91">
        <f t="shared" si="125"/>
        <v>538.42972050000026</v>
      </c>
      <c r="AB210" s="91">
        <f t="shared" si="126"/>
        <v>782.12512000000061</v>
      </c>
      <c r="AC210" s="91">
        <f t="shared" si="127"/>
        <v>1092.912150000001</v>
      </c>
      <c r="AD210" s="29">
        <f t="shared" si="128"/>
        <v>1</v>
      </c>
      <c r="AE210" s="29">
        <f t="shared" si="134"/>
        <v>4</v>
      </c>
      <c r="AF210" s="29">
        <f t="shared" si="135"/>
        <v>6</v>
      </c>
      <c r="AG210" s="29">
        <f t="shared" si="136"/>
        <v>8</v>
      </c>
      <c r="AH210" s="29">
        <f t="shared" si="129"/>
        <v>5</v>
      </c>
      <c r="AI210" s="29">
        <f t="shared" si="130"/>
        <v>17</v>
      </c>
      <c r="AJ210" s="29">
        <f t="shared" si="131"/>
        <v>24</v>
      </c>
      <c r="AK210" s="105">
        <f t="shared" si="132"/>
        <v>31</v>
      </c>
      <c r="AT210" s="300">
        <f t="shared" si="107"/>
        <v>1558.433520000001</v>
      </c>
      <c r="AU210" s="29">
        <f t="shared" si="107"/>
        <v>11965.104900000006</v>
      </c>
      <c r="AV210" s="29">
        <f t="shared" si="107"/>
        <v>24483.916800000014</v>
      </c>
      <c r="AW210" s="105">
        <f t="shared" si="106"/>
        <v>45902.310300000034</v>
      </c>
    </row>
    <row r="211" spans="1:49" x14ac:dyDescent="0.25">
      <c r="A211" s="80" t="s">
        <v>80</v>
      </c>
      <c r="B211" s="4" t="s">
        <v>81</v>
      </c>
      <c r="C211" s="4">
        <v>243.82</v>
      </c>
      <c r="D211" s="4">
        <v>248.94</v>
      </c>
      <c r="E211" s="4">
        <v>11500</v>
      </c>
      <c r="F211" s="4">
        <v>11700</v>
      </c>
      <c r="G211" s="30">
        <f t="shared" si="110"/>
        <v>5.1200000000000045</v>
      </c>
      <c r="H211" s="30">
        <f t="shared" si="133"/>
        <v>246.61</v>
      </c>
      <c r="I211" s="30" t="str">
        <f t="shared" si="111"/>
        <v>I-84: 9</v>
      </c>
      <c r="J211" s="30">
        <f t="shared" si="137"/>
        <v>11520</v>
      </c>
      <c r="K211" s="30">
        <f t="shared" si="137"/>
        <v>11570</v>
      </c>
      <c r="L211" s="30">
        <f t="shared" si="137"/>
        <v>11620</v>
      </c>
      <c r="M211" s="30">
        <f t="shared" si="137"/>
        <v>11670</v>
      </c>
      <c r="N211" s="91">
        <f t="shared" si="112"/>
        <v>7833.6</v>
      </c>
      <c r="O211" s="91">
        <f t="shared" si="113"/>
        <v>7867.6</v>
      </c>
      <c r="P211" s="91">
        <f t="shared" si="114"/>
        <v>7901.6</v>
      </c>
      <c r="Q211" s="91">
        <f t="shared" si="115"/>
        <v>7935.6</v>
      </c>
      <c r="R211" s="91">
        <f t="shared" si="116"/>
        <v>156.672</v>
      </c>
      <c r="S211" s="91">
        <f t="shared" si="117"/>
        <v>1180.1400000000001</v>
      </c>
      <c r="T211" s="91">
        <f t="shared" si="118"/>
        <v>2370.48</v>
      </c>
      <c r="U211" s="91">
        <f t="shared" si="119"/>
        <v>4364.5800000000008</v>
      </c>
      <c r="V211" s="91">
        <f t="shared" si="120"/>
        <v>240.64819200000019</v>
      </c>
      <c r="W211" s="91">
        <f t="shared" si="121"/>
        <v>1631.4255360000016</v>
      </c>
      <c r="X211" s="91">
        <f t="shared" si="122"/>
        <v>2791.4772480000029</v>
      </c>
      <c r="Y211" s="91">
        <f t="shared" si="123"/>
        <v>4469.3299200000047</v>
      </c>
      <c r="Z211" s="91">
        <f t="shared" si="124"/>
        <v>50.135040000000032</v>
      </c>
      <c r="AA211" s="91">
        <f t="shared" si="125"/>
        <v>271.90425600000026</v>
      </c>
      <c r="AB211" s="91">
        <f t="shared" si="126"/>
        <v>387.70517333333379</v>
      </c>
      <c r="AC211" s="91">
        <f t="shared" si="127"/>
        <v>532.06308571428633</v>
      </c>
      <c r="AD211" s="29">
        <f t="shared" si="128"/>
        <v>1</v>
      </c>
      <c r="AE211" s="29">
        <f t="shared" si="134"/>
        <v>2</v>
      </c>
      <c r="AF211" s="29">
        <f t="shared" si="135"/>
        <v>3</v>
      </c>
      <c r="AG211" s="29">
        <f t="shared" si="136"/>
        <v>4</v>
      </c>
      <c r="AH211" s="29">
        <f t="shared" si="129"/>
        <v>5</v>
      </c>
      <c r="AI211" s="29">
        <f t="shared" si="130"/>
        <v>17</v>
      </c>
      <c r="AJ211" s="29">
        <f t="shared" si="131"/>
        <v>24</v>
      </c>
      <c r="AK211" s="105">
        <f t="shared" si="132"/>
        <v>31</v>
      </c>
      <c r="AT211" s="300">
        <f t="shared" si="107"/>
        <v>802.16064000000074</v>
      </c>
      <c r="AU211" s="29">
        <f t="shared" si="107"/>
        <v>6042.316800000006</v>
      </c>
      <c r="AV211" s="29">
        <f t="shared" si="107"/>
        <v>12136.85760000001</v>
      </c>
      <c r="AW211" s="105">
        <f t="shared" si="106"/>
        <v>22346.649600000022</v>
      </c>
    </row>
    <row r="212" spans="1:49" x14ac:dyDescent="0.25">
      <c r="A212" s="80" t="s">
        <v>80</v>
      </c>
      <c r="B212" s="4" t="s">
        <v>81</v>
      </c>
      <c r="C212" s="4">
        <v>248.94</v>
      </c>
      <c r="D212" s="4">
        <v>252.85</v>
      </c>
      <c r="E212" s="4">
        <v>11500</v>
      </c>
      <c r="F212" s="4">
        <v>12500</v>
      </c>
      <c r="G212" s="30">
        <f t="shared" si="110"/>
        <v>3.9099999999999966</v>
      </c>
      <c r="H212" s="30">
        <f t="shared" si="133"/>
        <v>250.52</v>
      </c>
      <c r="I212" s="30" t="str">
        <f t="shared" si="111"/>
        <v>I-84: 9</v>
      </c>
      <c r="J212" s="30">
        <f t="shared" si="137"/>
        <v>11600</v>
      </c>
      <c r="K212" s="30">
        <f t="shared" si="137"/>
        <v>11850</v>
      </c>
      <c r="L212" s="30">
        <f t="shared" si="137"/>
        <v>12100</v>
      </c>
      <c r="M212" s="30">
        <f t="shared" si="137"/>
        <v>12350</v>
      </c>
      <c r="N212" s="91">
        <f t="shared" si="112"/>
        <v>7888.0000000000009</v>
      </c>
      <c r="O212" s="91">
        <f t="shared" si="113"/>
        <v>8058.0000000000009</v>
      </c>
      <c r="P212" s="91">
        <f t="shared" si="114"/>
        <v>8228</v>
      </c>
      <c r="Q212" s="91">
        <f t="shared" si="115"/>
        <v>8398</v>
      </c>
      <c r="R212" s="91">
        <f t="shared" si="116"/>
        <v>157.76000000000002</v>
      </c>
      <c r="S212" s="91">
        <f t="shared" si="117"/>
        <v>1208.7</v>
      </c>
      <c r="T212" s="91">
        <f t="shared" si="118"/>
        <v>2468.4</v>
      </c>
      <c r="U212" s="91">
        <f t="shared" si="119"/>
        <v>4618.9000000000005</v>
      </c>
      <c r="V212" s="91">
        <f t="shared" si="120"/>
        <v>185.05247999999986</v>
      </c>
      <c r="W212" s="91">
        <f t="shared" si="121"/>
        <v>1276.0245899999991</v>
      </c>
      <c r="X212" s="91">
        <f t="shared" si="122"/>
        <v>2219.8321199999982</v>
      </c>
      <c r="Y212" s="91">
        <f t="shared" si="123"/>
        <v>3611.9797999999978</v>
      </c>
      <c r="Z212" s="91">
        <f t="shared" si="124"/>
        <v>38.552599999999963</v>
      </c>
      <c r="AA212" s="91">
        <f t="shared" si="125"/>
        <v>212.67076499999985</v>
      </c>
      <c r="AB212" s="91">
        <f t="shared" si="126"/>
        <v>308.31001666666646</v>
      </c>
      <c r="AC212" s="91">
        <f t="shared" si="127"/>
        <v>429.99759523809507</v>
      </c>
      <c r="AD212" s="29">
        <f t="shared" si="128"/>
        <v>1</v>
      </c>
      <c r="AE212" s="29">
        <f t="shared" si="134"/>
        <v>2</v>
      </c>
      <c r="AF212" s="29">
        <f t="shared" si="135"/>
        <v>3</v>
      </c>
      <c r="AG212" s="29">
        <f t="shared" si="136"/>
        <v>3</v>
      </c>
      <c r="AH212" s="29">
        <f t="shared" si="129"/>
        <v>5</v>
      </c>
      <c r="AI212" s="29">
        <f t="shared" si="130"/>
        <v>17</v>
      </c>
      <c r="AJ212" s="29">
        <f t="shared" si="131"/>
        <v>24</v>
      </c>
      <c r="AK212" s="105">
        <f t="shared" si="132"/>
        <v>31</v>
      </c>
      <c r="AT212" s="300">
        <f t="shared" si="107"/>
        <v>616.84159999999952</v>
      </c>
      <c r="AU212" s="29">
        <f t="shared" si="107"/>
        <v>4726.0169999999962</v>
      </c>
      <c r="AV212" s="29">
        <f t="shared" si="107"/>
        <v>9651.4439999999922</v>
      </c>
      <c r="AW212" s="105">
        <f t="shared" si="106"/>
        <v>18059.898999999987</v>
      </c>
    </row>
    <row r="213" spans="1:49" x14ac:dyDescent="0.25">
      <c r="A213" s="80" t="s">
        <v>80</v>
      </c>
      <c r="B213" s="4" t="s">
        <v>81</v>
      </c>
      <c r="C213" s="4">
        <v>252.85</v>
      </c>
      <c r="D213" s="4">
        <v>256.25</v>
      </c>
      <c r="E213" s="4">
        <v>11900</v>
      </c>
      <c r="F213" s="4">
        <v>12700</v>
      </c>
      <c r="G213" s="30">
        <f t="shared" si="110"/>
        <v>3.4000000000000057</v>
      </c>
      <c r="H213" s="30">
        <f t="shared" si="133"/>
        <v>253.92000000000002</v>
      </c>
      <c r="I213" s="30" t="str">
        <f t="shared" si="111"/>
        <v>I-84: 9</v>
      </c>
      <c r="J213" s="30">
        <f t="shared" si="137"/>
        <v>11980</v>
      </c>
      <c r="K213" s="30">
        <f t="shared" si="137"/>
        <v>12180</v>
      </c>
      <c r="L213" s="30">
        <f t="shared" si="137"/>
        <v>12380</v>
      </c>
      <c r="M213" s="30">
        <f t="shared" si="137"/>
        <v>12580</v>
      </c>
      <c r="N213" s="91">
        <f t="shared" si="112"/>
        <v>8146.4000000000005</v>
      </c>
      <c r="O213" s="91">
        <f t="shared" si="113"/>
        <v>8282.4000000000015</v>
      </c>
      <c r="P213" s="91">
        <f t="shared" si="114"/>
        <v>8418.4000000000015</v>
      </c>
      <c r="Q213" s="91">
        <f t="shared" si="115"/>
        <v>8554.4000000000015</v>
      </c>
      <c r="R213" s="91">
        <f t="shared" si="116"/>
        <v>162.92800000000003</v>
      </c>
      <c r="S213" s="91">
        <f t="shared" si="117"/>
        <v>1242.3600000000001</v>
      </c>
      <c r="T213" s="91">
        <f t="shared" si="118"/>
        <v>2525.5200000000004</v>
      </c>
      <c r="U213" s="91">
        <f t="shared" si="119"/>
        <v>4704.920000000001</v>
      </c>
      <c r="V213" s="91">
        <f t="shared" si="120"/>
        <v>166.1865600000003</v>
      </c>
      <c r="W213" s="91">
        <f t="shared" si="121"/>
        <v>1140.4864800000021</v>
      </c>
      <c r="X213" s="91">
        <f t="shared" si="122"/>
        <v>1974.9566400000037</v>
      </c>
      <c r="Y213" s="91">
        <f t="shared" si="123"/>
        <v>3199.3456000000065</v>
      </c>
      <c r="Z213" s="91">
        <f t="shared" si="124"/>
        <v>34.622200000000056</v>
      </c>
      <c r="AA213" s="91">
        <f t="shared" si="125"/>
        <v>190.08108000000036</v>
      </c>
      <c r="AB213" s="91">
        <f t="shared" si="126"/>
        <v>274.2995333333339</v>
      </c>
      <c r="AC213" s="91">
        <f t="shared" si="127"/>
        <v>380.87447619047703</v>
      </c>
      <c r="AD213" s="29">
        <f t="shared" si="128"/>
        <v>1</v>
      </c>
      <c r="AE213" s="29">
        <f t="shared" si="134"/>
        <v>2</v>
      </c>
      <c r="AF213" s="29">
        <f t="shared" si="135"/>
        <v>2</v>
      </c>
      <c r="AG213" s="29">
        <f t="shared" si="136"/>
        <v>3</v>
      </c>
      <c r="AH213" s="29">
        <f t="shared" si="129"/>
        <v>5</v>
      </c>
      <c r="AI213" s="29">
        <f t="shared" si="130"/>
        <v>17</v>
      </c>
      <c r="AJ213" s="29">
        <f t="shared" si="131"/>
        <v>24</v>
      </c>
      <c r="AK213" s="105">
        <f t="shared" si="132"/>
        <v>31</v>
      </c>
      <c r="AT213" s="300">
        <f t="shared" si="107"/>
        <v>553.95520000000101</v>
      </c>
      <c r="AU213" s="29">
        <f t="shared" si="107"/>
        <v>4224.0240000000076</v>
      </c>
      <c r="AV213" s="29">
        <f t="shared" si="107"/>
        <v>8586.7680000000164</v>
      </c>
      <c r="AW213" s="105">
        <f t="shared" si="106"/>
        <v>15996.72800000003</v>
      </c>
    </row>
    <row r="214" spans="1:49" x14ac:dyDescent="0.25">
      <c r="A214" s="80" t="s">
        <v>80</v>
      </c>
      <c r="B214" s="4" t="s">
        <v>81</v>
      </c>
      <c r="C214" s="4">
        <v>256.25</v>
      </c>
      <c r="D214" s="4">
        <v>257.45999999999998</v>
      </c>
      <c r="E214" s="4">
        <v>11900</v>
      </c>
      <c r="F214" s="4">
        <v>12600</v>
      </c>
      <c r="G214" s="30">
        <f t="shared" si="110"/>
        <v>1.2099999999999795</v>
      </c>
      <c r="H214" s="30">
        <f t="shared" si="133"/>
        <v>255.13</v>
      </c>
      <c r="I214" s="30" t="str">
        <f t="shared" si="111"/>
        <v>I-84: 9</v>
      </c>
      <c r="J214" s="30">
        <f t="shared" si="137"/>
        <v>11970</v>
      </c>
      <c r="K214" s="30">
        <f t="shared" si="137"/>
        <v>12145</v>
      </c>
      <c r="L214" s="30">
        <f t="shared" si="137"/>
        <v>12320</v>
      </c>
      <c r="M214" s="30">
        <f t="shared" si="137"/>
        <v>12495</v>
      </c>
      <c r="N214" s="91">
        <f t="shared" si="112"/>
        <v>8139.6</v>
      </c>
      <c r="O214" s="91">
        <f t="shared" si="113"/>
        <v>8258.6</v>
      </c>
      <c r="P214" s="91">
        <f t="shared" si="114"/>
        <v>8377.6</v>
      </c>
      <c r="Q214" s="91">
        <f t="shared" si="115"/>
        <v>8496.6</v>
      </c>
      <c r="R214" s="91">
        <f t="shared" si="116"/>
        <v>162.792</v>
      </c>
      <c r="S214" s="91">
        <f t="shared" si="117"/>
        <v>1238.79</v>
      </c>
      <c r="T214" s="91">
        <f t="shared" si="118"/>
        <v>2513.2800000000002</v>
      </c>
      <c r="U214" s="91">
        <f t="shared" si="119"/>
        <v>4673.130000000001</v>
      </c>
      <c r="V214" s="91">
        <f t="shared" si="120"/>
        <v>59.093495999999</v>
      </c>
      <c r="W214" s="91">
        <f t="shared" si="121"/>
        <v>404.71269299999312</v>
      </c>
      <c r="X214" s="91">
        <f t="shared" si="122"/>
        <v>699.44582399998831</v>
      </c>
      <c r="Y214" s="91">
        <f t="shared" si="123"/>
        <v>1130.897459999981</v>
      </c>
      <c r="Z214" s="91">
        <f t="shared" si="124"/>
        <v>12.31114499999979</v>
      </c>
      <c r="AA214" s="91">
        <f t="shared" si="125"/>
        <v>67.452115499998854</v>
      </c>
      <c r="AB214" s="91">
        <f t="shared" si="126"/>
        <v>97.145253333331723</v>
      </c>
      <c r="AC214" s="91">
        <f t="shared" si="127"/>
        <v>134.63064999999776</v>
      </c>
      <c r="AD214" s="29">
        <f t="shared" si="128"/>
        <v>0</v>
      </c>
      <c r="AE214" s="29">
        <f t="shared" si="134"/>
        <v>1</v>
      </c>
      <c r="AF214" s="29">
        <f t="shared" si="135"/>
        <v>1</v>
      </c>
      <c r="AG214" s="29">
        <f t="shared" si="136"/>
        <v>1</v>
      </c>
      <c r="AH214" s="29">
        <f t="shared" si="129"/>
        <v>5</v>
      </c>
      <c r="AI214" s="29">
        <f t="shared" si="130"/>
        <v>17</v>
      </c>
      <c r="AJ214" s="29">
        <f t="shared" si="131"/>
        <v>24</v>
      </c>
      <c r="AK214" s="105">
        <f t="shared" si="132"/>
        <v>31</v>
      </c>
      <c r="AT214" s="300">
        <f t="shared" si="107"/>
        <v>196.97831999999667</v>
      </c>
      <c r="AU214" s="29">
        <f t="shared" si="107"/>
        <v>1498.9358999999747</v>
      </c>
      <c r="AV214" s="29">
        <f t="shared" si="107"/>
        <v>3041.0687999999486</v>
      </c>
      <c r="AW214" s="105">
        <f t="shared" si="106"/>
        <v>5654.4872999999052</v>
      </c>
    </row>
    <row r="215" spans="1:49" x14ac:dyDescent="0.25">
      <c r="A215" s="80" t="s">
        <v>80</v>
      </c>
      <c r="B215" s="4" t="s">
        <v>81</v>
      </c>
      <c r="C215" s="4">
        <v>257.45999999999998</v>
      </c>
      <c r="D215" s="4">
        <v>259.19</v>
      </c>
      <c r="E215" s="4">
        <v>12000</v>
      </c>
      <c r="F215" s="4">
        <v>12700</v>
      </c>
      <c r="G215" s="30">
        <f t="shared" si="110"/>
        <v>1.7300000000000182</v>
      </c>
      <c r="H215" s="30">
        <f t="shared" si="133"/>
        <v>256.86</v>
      </c>
      <c r="I215" s="30" t="str">
        <f t="shared" si="111"/>
        <v>I-84: 9</v>
      </c>
      <c r="J215" s="30">
        <f t="shared" si="137"/>
        <v>12070</v>
      </c>
      <c r="K215" s="30">
        <f t="shared" si="137"/>
        <v>12245</v>
      </c>
      <c r="L215" s="30">
        <f t="shared" si="137"/>
        <v>12420</v>
      </c>
      <c r="M215" s="30">
        <f t="shared" si="137"/>
        <v>12595</v>
      </c>
      <c r="N215" s="91">
        <f t="shared" si="112"/>
        <v>8207.6</v>
      </c>
      <c r="O215" s="91">
        <f t="shared" si="113"/>
        <v>8326.6</v>
      </c>
      <c r="P215" s="91">
        <f t="shared" si="114"/>
        <v>8445.6</v>
      </c>
      <c r="Q215" s="91">
        <f t="shared" si="115"/>
        <v>8564.6</v>
      </c>
      <c r="R215" s="91">
        <f t="shared" si="116"/>
        <v>164.15200000000002</v>
      </c>
      <c r="S215" s="91">
        <f t="shared" si="117"/>
        <v>1248.99</v>
      </c>
      <c r="T215" s="91">
        <f t="shared" si="118"/>
        <v>2533.6799999999998</v>
      </c>
      <c r="U215" s="91">
        <f t="shared" si="119"/>
        <v>4710.5300000000007</v>
      </c>
      <c r="V215" s="91">
        <f t="shared" si="120"/>
        <v>85.194888000000901</v>
      </c>
      <c r="W215" s="91">
        <f t="shared" si="121"/>
        <v>583.40322900000615</v>
      </c>
      <c r="X215" s="91">
        <f t="shared" si="122"/>
        <v>1008.1512720000106</v>
      </c>
      <c r="Y215" s="91">
        <f t="shared" si="123"/>
        <v>1629.8433800000175</v>
      </c>
      <c r="Z215" s="91">
        <f t="shared" si="124"/>
        <v>17.748935000000184</v>
      </c>
      <c r="AA215" s="91">
        <f t="shared" si="125"/>
        <v>97.23387150000103</v>
      </c>
      <c r="AB215" s="91">
        <f t="shared" si="126"/>
        <v>140.0210100000015</v>
      </c>
      <c r="AC215" s="91">
        <f t="shared" si="127"/>
        <v>194.02897380952592</v>
      </c>
      <c r="AD215" s="29">
        <f t="shared" si="128"/>
        <v>0</v>
      </c>
      <c r="AE215" s="29">
        <f t="shared" si="134"/>
        <v>1</v>
      </c>
      <c r="AF215" s="29">
        <f t="shared" si="135"/>
        <v>1</v>
      </c>
      <c r="AG215" s="29">
        <f t="shared" si="136"/>
        <v>2</v>
      </c>
      <c r="AH215" s="29">
        <f t="shared" si="129"/>
        <v>5</v>
      </c>
      <c r="AI215" s="29">
        <f t="shared" si="130"/>
        <v>17</v>
      </c>
      <c r="AJ215" s="29">
        <f t="shared" si="131"/>
        <v>24</v>
      </c>
      <c r="AK215" s="105">
        <f t="shared" si="132"/>
        <v>31</v>
      </c>
      <c r="AT215" s="300">
        <f t="shared" si="107"/>
        <v>283.982960000003</v>
      </c>
      <c r="AU215" s="29">
        <f t="shared" si="107"/>
        <v>2160.7527000000227</v>
      </c>
      <c r="AV215" s="29">
        <f t="shared" si="107"/>
        <v>4383.2664000000459</v>
      </c>
      <c r="AW215" s="105">
        <f t="shared" si="106"/>
        <v>8149.2169000000868</v>
      </c>
    </row>
    <row r="216" spans="1:49" x14ac:dyDescent="0.25">
      <c r="A216" s="80" t="s">
        <v>80</v>
      </c>
      <c r="B216" s="4" t="s">
        <v>81</v>
      </c>
      <c r="C216" s="4">
        <v>259.19</v>
      </c>
      <c r="D216" s="4">
        <v>261.83999999999997</v>
      </c>
      <c r="E216" s="4">
        <v>10700</v>
      </c>
      <c r="F216" s="4">
        <v>15200</v>
      </c>
      <c r="G216" s="30">
        <f t="shared" si="110"/>
        <v>2.6499999999999773</v>
      </c>
      <c r="H216" s="30">
        <f t="shared" si="133"/>
        <v>259.51</v>
      </c>
      <c r="I216" s="30" t="str">
        <f t="shared" si="111"/>
        <v>I-84: 9</v>
      </c>
      <c r="J216" s="30">
        <f t="shared" si="137"/>
        <v>11150</v>
      </c>
      <c r="K216" s="30">
        <f t="shared" si="137"/>
        <v>12275</v>
      </c>
      <c r="L216" s="30">
        <f t="shared" si="137"/>
        <v>13400</v>
      </c>
      <c r="M216" s="30">
        <f t="shared" si="137"/>
        <v>14525</v>
      </c>
      <c r="N216" s="91">
        <f t="shared" si="112"/>
        <v>7582.0000000000009</v>
      </c>
      <c r="O216" s="91">
        <f t="shared" si="113"/>
        <v>8347</v>
      </c>
      <c r="P216" s="91">
        <f t="shared" si="114"/>
        <v>9112</v>
      </c>
      <c r="Q216" s="91">
        <f t="shared" si="115"/>
        <v>9877</v>
      </c>
      <c r="R216" s="91">
        <f t="shared" si="116"/>
        <v>151.64000000000001</v>
      </c>
      <c r="S216" s="91">
        <f t="shared" si="117"/>
        <v>1252.05</v>
      </c>
      <c r="T216" s="91">
        <f t="shared" si="118"/>
        <v>2733.6</v>
      </c>
      <c r="U216" s="91">
        <f t="shared" si="119"/>
        <v>5432.35</v>
      </c>
      <c r="V216" s="91">
        <f t="shared" si="120"/>
        <v>120.55379999999897</v>
      </c>
      <c r="W216" s="91">
        <f t="shared" si="121"/>
        <v>895.84177499999225</v>
      </c>
      <c r="X216" s="91">
        <f t="shared" si="122"/>
        <v>1666.1291999999855</v>
      </c>
      <c r="Y216" s="91">
        <f t="shared" si="123"/>
        <v>2879.1454999999755</v>
      </c>
      <c r="Z216" s="91">
        <f t="shared" si="124"/>
        <v>25.115374999999784</v>
      </c>
      <c r="AA216" s="91">
        <f t="shared" si="125"/>
        <v>149.30696249999872</v>
      </c>
      <c r="AB216" s="91">
        <f t="shared" si="126"/>
        <v>231.40683333333135</v>
      </c>
      <c r="AC216" s="91">
        <f t="shared" si="127"/>
        <v>342.75541666666379</v>
      </c>
      <c r="AD216" s="29">
        <f t="shared" si="128"/>
        <v>0</v>
      </c>
      <c r="AE216" s="29">
        <f t="shared" si="134"/>
        <v>1</v>
      </c>
      <c r="AF216" s="29">
        <f t="shared" si="135"/>
        <v>2</v>
      </c>
      <c r="AG216" s="29">
        <f t="shared" si="136"/>
        <v>3</v>
      </c>
      <c r="AH216" s="29">
        <f t="shared" si="129"/>
        <v>5</v>
      </c>
      <c r="AI216" s="29">
        <f t="shared" si="130"/>
        <v>17</v>
      </c>
      <c r="AJ216" s="29">
        <f t="shared" si="131"/>
        <v>24</v>
      </c>
      <c r="AK216" s="105">
        <f t="shared" si="132"/>
        <v>31</v>
      </c>
      <c r="AT216" s="300">
        <f t="shared" si="107"/>
        <v>401.84599999999659</v>
      </c>
      <c r="AU216" s="29">
        <f t="shared" si="107"/>
        <v>3317.9324999999712</v>
      </c>
      <c r="AV216" s="29">
        <f t="shared" si="107"/>
        <v>7244.0399999999372</v>
      </c>
      <c r="AW216" s="105">
        <f t="shared" si="106"/>
        <v>14395.727499999877</v>
      </c>
    </row>
    <row r="217" spans="1:49" x14ac:dyDescent="0.25">
      <c r="A217" s="80" t="s">
        <v>80</v>
      </c>
      <c r="B217" s="4" t="s">
        <v>81</v>
      </c>
      <c r="C217" s="4">
        <v>261.83999999999997</v>
      </c>
      <c r="D217" s="4">
        <v>264.92</v>
      </c>
      <c r="E217" s="4">
        <v>10500</v>
      </c>
      <c r="F217" s="4">
        <v>10600</v>
      </c>
      <c r="G217" s="30">
        <f t="shared" si="110"/>
        <v>3.0800000000000409</v>
      </c>
      <c r="H217" s="30">
        <f t="shared" si="133"/>
        <v>262.59000000000003</v>
      </c>
      <c r="I217" s="30" t="str">
        <f t="shared" si="111"/>
        <v>I-84: 9</v>
      </c>
      <c r="J217" s="30">
        <f t="shared" si="137"/>
        <v>10510</v>
      </c>
      <c r="K217" s="30">
        <f t="shared" si="137"/>
        <v>10535</v>
      </c>
      <c r="L217" s="30">
        <f t="shared" si="137"/>
        <v>10560</v>
      </c>
      <c r="M217" s="30">
        <f t="shared" si="137"/>
        <v>10585</v>
      </c>
      <c r="N217" s="91">
        <f t="shared" si="112"/>
        <v>7146.8</v>
      </c>
      <c r="O217" s="91">
        <f t="shared" si="113"/>
        <v>7163.8</v>
      </c>
      <c r="P217" s="91">
        <f t="shared" si="114"/>
        <v>7180.8</v>
      </c>
      <c r="Q217" s="91">
        <f t="shared" si="115"/>
        <v>7197.8</v>
      </c>
      <c r="R217" s="91">
        <f t="shared" si="116"/>
        <v>142.93600000000001</v>
      </c>
      <c r="S217" s="91">
        <f t="shared" si="117"/>
        <v>1074.57</v>
      </c>
      <c r="T217" s="91">
        <f t="shared" si="118"/>
        <v>2154.2399999999998</v>
      </c>
      <c r="U217" s="91">
        <f t="shared" si="119"/>
        <v>3958.7900000000004</v>
      </c>
      <c r="V217" s="91">
        <f t="shared" si="120"/>
        <v>132.07286400000174</v>
      </c>
      <c r="W217" s="91">
        <f t="shared" si="121"/>
        <v>893.61241200001177</v>
      </c>
      <c r="X217" s="91">
        <f t="shared" si="122"/>
        <v>1526.0636160000201</v>
      </c>
      <c r="Y217" s="91">
        <f t="shared" si="123"/>
        <v>2438.614640000033</v>
      </c>
      <c r="Z217" s="91">
        <f t="shared" si="124"/>
        <v>27.51518000000036</v>
      </c>
      <c r="AA217" s="91">
        <f t="shared" si="125"/>
        <v>148.93540200000197</v>
      </c>
      <c r="AB217" s="91">
        <f t="shared" si="126"/>
        <v>211.95328000000282</v>
      </c>
      <c r="AC217" s="91">
        <f t="shared" si="127"/>
        <v>290.31126666667063</v>
      </c>
      <c r="AD217" s="29">
        <f t="shared" si="128"/>
        <v>0</v>
      </c>
      <c r="AE217" s="29">
        <f t="shared" si="134"/>
        <v>1</v>
      </c>
      <c r="AF217" s="29">
        <f t="shared" si="135"/>
        <v>2</v>
      </c>
      <c r="AG217" s="29">
        <f t="shared" si="136"/>
        <v>2</v>
      </c>
      <c r="AH217" s="29">
        <f t="shared" si="129"/>
        <v>5</v>
      </c>
      <c r="AI217" s="29">
        <f t="shared" si="130"/>
        <v>17</v>
      </c>
      <c r="AJ217" s="29">
        <f t="shared" si="131"/>
        <v>24</v>
      </c>
      <c r="AK217" s="105">
        <f t="shared" si="132"/>
        <v>31</v>
      </c>
      <c r="AT217" s="300">
        <f t="shared" si="107"/>
        <v>440.24288000000587</v>
      </c>
      <c r="AU217" s="29">
        <f t="shared" si="107"/>
        <v>3309.6756000000437</v>
      </c>
      <c r="AV217" s="29">
        <f t="shared" si="107"/>
        <v>6635.0592000000879</v>
      </c>
      <c r="AW217" s="105">
        <f t="shared" si="106"/>
        <v>12193.073200000163</v>
      </c>
    </row>
    <row r="218" spans="1:49" x14ac:dyDescent="0.25">
      <c r="A218" s="80" t="s">
        <v>80</v>
      </c>
      <c r="B218" s="4" t="s">
        <v>81</v>
      </c>
      <c r="C218" s="4">
        <v>264.92</v>
      </c>
      <c r="D218" s="4">
        <v>270.64</v>
      </c>
      <c r="E218" s="4">
        <v>11600</v>
      </c>
      <c r="F218" s="4">
        <v>12800</v>
      </c>
      <c r="G218" s="30">
        <f t="shared" si="110"/>
        <v>5.7199999999999704</v>
      </c>
      <c r="H218" s="30">
        <f t="shared" si="133"/>
        <v>268.31</v>
      </c>
      <c r="I218" s="30" t="str">
        <f t="shared" si="111"/>
        <v>I-84: 9</v>
      </c>
      <c r="J218" s="30">
        <f t="shared" si="137"/>
        <v>11720</v>
      </c>
      <c r="K218" s="30">
        <f t="shared" si="137"/>
        <v>12020</v>
      </c>
      <c r="L218" s="30">
        <f t="shared" si="137"/>
        <v>12320</v>
      </c>
      <c r="M218" s="30">
        <f t="shared" si="137"/>
        <v>12620</v>
      </c>
      <c r="N218" s="91">
        <f t="shared" si="112"/>
        <v>7969.6</v>
      </c>
      <c r="O218" s="91">
        <f t="shared" si="113"/>
        <v>8173.6</v>
      </c>
      <c r="P218" s="91">
        <f t="shared" si="114"/>
        <v>8377.6</v>
      </c>
      <c r="Q218" s="91">
        <f t="shared" si="115"/>
        <v>8581.6</v>
      </c>
      <c r="R218" s="91">
        <f t="shared" si="116"/>
        <v>159.39200000000002</v>
      </c>
      <c r="S218" s="91">
        <f t="shared" si="117"/>
        <v>1226.04</v>
      </c>
      <c r="T218" s="91">
        <f t="shared" si="118"/>
        <v>2513.2800000000002</v>
      </c>
      <c r="U218" s="91">
        <f t="shared" si="119"/>
        <v>4719.880000000001</v>
      </c>
      <c r="V218" s="91">
        <f t="shared" si="120"/>
        <v>273.51667199999861</v>
      </c>
      <c r="W218" s="91">
        <f t="shared" si="121"/>
        <v>1893.4961759999901</v>
      </c>
      <c r="X218" s="91">
        <f t="shared" si="122"/>
        <v>3306.4711679999837</v>
      </c>
      <c r="Y218" s="91">
        <f t="shared" si="123"/>
        <v>5399.5427199999731</v>
      </c>
      <c r="Z218" s="91">
        <f t="shared" si="124"/>
        <v>56.982639999999698</v>
      </c>
      <c r="AA218" s="91">
        <f t="shared" si="125"/>
        <v>315.58269599999835</v>
      </c>
      <c r="AB218" s="91">
        <f t="shared" si="126"/>
        <v>459.23210666666444</v>
      </c>
      <c r="AC218" s="91">
        <f t="shared" si="127"/>
        <v>642.80270476190162</v>
      </c>
      <c r="AD218" s="29">
        <f t="shared" si="128"/>
        <v>1</v>
      </c>
      <c r="AE218" s="29">
        <f t="shared" si="134"/>
        <v>3</v>
      </c>
      <c r="AF218" s="29">
        <f t="shared" si="135"/>
        <v>4</v>
      </c>
      <c r="AG218" s="29">
        <f t="shared" si="136"/>
        <v>5</v>
      </c>
      <c r="AH218" s="29">
        <f t="shared" si="129"/>
        <v>5</v>
      </c>
      <c r="AI218" s="29">
        <f t="shared" si="130"/>
        <v>17</v>
      </c>
      <c r="AJ218" s="29">
        <f t="shared" si="131"/>
        <v>24</v>
      </c>
      <c r="AK218" s="105">
        <f t="shared" si="132"/>
        <v>31</v>
      </c>
      <c r="AT218" s="300">
        <f t="shared" si="107"/>
        <v>911.7222399999954</v>
      </c>
      <c r="AU218" s="29">
        <f t="shared" si="107"/>
        <v>7012.9487999999637</v>
      </c>
      <c r="AV218" s="29">
        <f t="shared" si="107"/>
        <v>14375.961599999926</v>
      </c>
      <c r="AW218" s="105">
        <f t="shared" si="106"/>
        <v>26997.713599999865</v>
      </c>
    </row>
    <row r="219" spans="1:49" x14ac:dyDescent="0.25">
      <c r="A219" s="80" t="s">
        <v>80</v>
      </c>
      <c r="B219" s="4" t="s">
        <v>81</v>
      </c>
      <c r="C219" s="4">
        <v>270.64</v>
      </c>
      <c r="D219" s="4">
        <v>273.91000000000003</v>
      </c>
      <c r="E219" s="4">
        <v>11500</v>
      </c>
      <c r="F219" s="4">
        <v>16200</v>
      </c>
      <c r="G219" s="30">
        <f t="shared" si="110"/>
        <v>3.2700000000000387</v>
      </c>
      <c r="H219" s="30">
        <f t="shared" si="133"/>
        <v>271.58000000000004</v>
      </c>
      <c r="I219" s="30" t="str">
        <f t="shared" si="111"/>
        <v>I-84: 10</v>
      </c>
      <c r="J219" s="30">
        <f t="shared" si="137"/>
        <v>11970</v>
      </c>
      <c r="K219" s="30">
        <f t="shared" si="137"/>
        <v>13145</v>
      </c>
      <c r="L219" s="30">
        <f t="shared" si="137"/>
        <v>14320</v>
      </c>
      <c r="M219" s="30">
        <f t="shared" si="137"/>
        <v>15495</v>
      </c>
      <c r="N219" s="91">
        <f t="shared" si="112"/>
        <v>8139.6</v>
      </c>
      <c r="O219" s="91">
        <f t="shared" si="113"/>
        <v>8938.6</v>
      </c>
      <c r="P219" s="91">
        <f t="shared" si="114"/>
        <v>9737.6</v>
      </c>
      <c r="Q219" s="91">
        <f t="shared" si="115"/>
        <v>10536.6</v>
      </c>
      <c r="R219" s="91">
        <f t="shared" si="116"/>
        <v>162.792</v>
      </c>
      <c r="S219" s="91">
        <f t="shared" si="117"/>
        <v>1340.79</v>
      </c>
      <c r="T219" s="91">
        <f t="shared" si="118"/>
        <v>2921.28</v>
      </c>
      <c r="U219" s="91">
        <f t="shared" si="119"/>
        <v>5795.130000000001</v>
      </c>
      <c r="V219" s="91">
        <f t="shared" si="120"/>
        <v>159.6989520000019</v>
      </c>
      <c r="W219" s="91">
        <f t="shared" si="121"/>
        <v>1183.783491000014</v>
      </c>
      <c r="X219" s="91">
        <f t="shared" si="122"/>
        <v>2197.0946880000261</v>
      </c>
      <c r="Y219" s="91">
        <f t="shared" si="123"/>
        <v>3790.0150200000458</v>
      </c>
      <c r="Z219" s="91">
        <f t="shared" si="124"/>
        <v>33.27061500000039</v>
      </c>
      <c r="AA219" s="91">
        <f t="shared" si="125"/>
        <v>197.29724850000233</v>
      </c>
      <c r="AB219" s="91">
        <f t="shared" si="126"/>
        <v>305.15204000000364</v>
      </c>
      <c r="AC219" s="91">
        <f t="shared" si="127"/>
        <v>451.19226428571983</v>
      </c>
      <c r="AD219" s="29">
        <f t="shared" si="128"/>
        <v>1</v>
      </c>
      <c r="AE219" s="29">
        <f t="shared" si="134"/>
        <v>2</v>
      </c>
      <c r="AF219" s="29">
        <f t="shared" si="135"/>
        <v>3</v>
      </c>
      <c r="AG219" s="29">
        <f t="shared" si="136"/>
        <v>4</v>
      </c>
      <c r="AH219" s="29">
        <f t="shared" si="129"/>
        <v>3</v>
      </c>
      <c r="AI219" s="29">
        <f t="shared" si="130"/>
        <v>12</v>
      </c>
      <c r="AJ219" s="29">
        <f t="shared" si="131"/>
        <v>18</v>
      </c>
      <c r="AK219" s="105">
        <f t="shared" si="132"/>
        <v>24</v>
      </c>
      <c r="AT219" s="300">
        <f t="shared" si="107"/>
        <v>532.32984000000624</v>
      </c>
      <c r="AU219" s="29">
        <f t="shared" si="107"/>
        <v>4384.3833000000513</v>
      </c>
      <c r="AV219" s="29">
        <f t="shared" si="107"/>
        <v>9552.5856000001131</v>
      </c>
      <c r="AW219" s="105">
        <f t="shared" si="106"/>
        <v>18950.075100000227</v>
      </c>
    </row>
    <row r="220" spans="1:49" x14ac:dyDescent="0.25">
      <c r="A220" s="80" t="s">
        <v>80</v>
      </c>
      <c r="B220" s="4" t="s">
        <v>81</v>
      </c>
      <c r="C220" s="4">
        <v>273.91000000000003</v>
      </c>
      <c r="D220" s="4">
        <v>283.64</v>
      </c>
      <c r="E220" s="4">
        <v>11500</v>
      </c>
      <c r="F220" s="4">
        <v>12600</v>
      </c>
      <c r="G220" s="30">
        <f t="shared" si="110"/>
        <v>9.7299999999999613</v>
      </c>
      <c r="H220" s="30">
        <f t="shared" si="133"/>
        <v>281.31</v>
      </c>
      <c r="I220" s="30" t="str">
        <f t="shared" si="111"/>
        <v>I-84: 10</v>
      </c>
      <c r="J220" s="30">
        <f t="shared" si="137"/>
        <v>11610</v>
      </c>
      <c r="K220" s="30">
        <f t="shared" si="137"/>
        <v>11885</v>
      </c>
      <c r="L220" s="30">
        <f t="shared" si="137"/>
        <v>12160</v>
      </c>
      <c r="M220" s="30">
        <f t="shared" si="137"/>
        <v>12435</v>
      </c>
      <c r="N220" s="91">
        <f t="shared" si="112"/>
        <v>7894.8</v>
      </c>
      <c r="O220" s="91">
        <f t="shared" si="113"/>
        <v>8081.8</v>
      </c>
      <c r="P220" s="91">
        <f t="shared" si="114"/>
        <v>8268.8000000000011</v>
      </c>
      <c r="Q220" s="91">
        <f t="shared" si="115"/>
        <v>8455.8000000000011</v>
      </c>
      <c r="R220" s="91">
        <f t="shared" si="116"/>
        <v>157.89600000000002</v>
      </c>
      <c r="S220" s="91">
        <f t="shared" si="117"/>
        <v>1212.27</v>
      </c>
      <c r="T220" s="91">
        <f t="shared" si="118"/>
        <v>2480.6400000000003</v>
      </c>
      <c r="U220" s="91">
        <f t="shared" si="119"/>
        <v>4650.6900000000014</v>
      </c>
      <c r="V220" s="91">
        <f t="shared" si="120"/>
        <v>460.89842399999816</v>
      </c>
      <c r="W220" s="91">
        <f t="shared" si="121"/>
        <v>3184.7545169999876</v>
      </c>
      <c r="X220" s="91">
        <f t="shared" si="122"/>
        <v>5551.4242559999784</v>
      </c>
      <c r="Y220" s="91">
        <f t="shared" si="123"/>
        <v>9050.2427399999669</v>
      </c>
      <c r="Z220" s="91">
        <f t="shared" si="124"/>
        <v>96.020504999999602</v>
      </c>
      <c r="AA220" s="91">
        <f t="shared" si="125"/>
        <v>530.79241949999789</v>
      </c>
      <c r="AB220" s="91">
        <f t="shared" si="126"/>
        <v>771.03114666666374</v>
      </c>
      <c r="AC220" s="91">
        <f t="shared" si="127"/>
        <v>1077.4098499999961</v>
      </c>
      <c r="AD220" s="29">
        <f t="shared" si="128"/>
        <v>1</v>
      </c>
      <c r="AE220" s="29">
        <f t="shared" si="134"/>
        <v>4</v>
      </c>
      <c r="AF220" s="29">
        <f t="shared" si="135"/>
        <v>6</v>
      </c>
      <c r="AG220" s="29">
        <f t="shared" si="136"/>
        <v>8</v>
      </c>
      <c r="AH220" s="29">
        <f t="shared" si="129"/>
        <v>3</v>
      </c>
      <c r="AI220" s="29">
        <f t="shared" si="130"/>
        <v>12</v>
      </c>
      <c r="AJ220" s="29">
        <f t="shared" si="131"/>
        <v>18</v>
      </c>
      <c r="AK220" s="105">
        <f t="shared" si="132"/>
        <v>24</v>
      </c>
      <c r="AT220" s="300">
        <f t="shared" si="107"/>
        <v>1536.3280799999941</v>
      </c>
      <c r="AU220" s="29">
        <f t="shared" si="107"/>
        <v>11795.387099999953</v>
      </c>
      <c r="AV220" s="29">
        <f t="shared" si="107"/>
        <v>24136.627199999908</v>
      </c>
      <c r="AW220" s="105">
        <f t="shared" si="107"/>
        <v>45251.213699999833</v>
      </c>
    </row>
    <row r="221" spans="1:49" x14ac:dyDescent="0.25">
      <c r="A221" s="80" t="s">
        <v>80</v>
      </c>
      <c r="B221" s="4" t="s">
        <v>81</v>
      </c>
      <c r="C221" s="4">
        <v>283.64</v>
      </c>
      <c r="D221" s="4">
        <v>285.68</v>
      </c>
      <c r="E221" s="4">
        <v>11500</v>
      </c>
      <c r="F221" s="4">
        <v>12500</v>
      </c>
      <c r="G221" s="30">
        <f t="shared" si="110"/>
        <v>2.0400000000000205</v>
      </c>
      <c r="H221" s="30">
        <f t="shared" si="133"/>
        <v>283.35000000000002</v>
      </c>
      <c r="I221" s="30" t="str">
        <f t="shared" si="111"/>
        <v>I-84: 10</v>
      </c>
      <c r="J221" s="30">
        <f t="shared" si="137"/>
        <v>11600</v>
      </c>
      <c r="K221" s="30">
        <f t="shared" si="137"/>
        <v>11850</v>
      </c>
      <c r="L221" s="30">
        <f t="shared" si="137"/>
        <v>12100</v>
      </c>
      <c r="M221" s="30">
        <f t="shared" si="137"/>
        <v>12350</v>
      </c>
      <c r="N221" s="91">
        <f t="shared" si="112"/>
        <v>7888.0000000000009</v>
      </c>
      <c r="O221" s="91">
        <f t="shared" si="113"/>
        <v>8058.0000000000009</v>
      </c>
      <c r="P221" s="91">
        <f t="shared" si="114"/>
        <v>8228</v>
      </c>
      <c r="Q221" s="91">
        <f t="shared" si="115"/>
        <v>8398</v>
      </c>
      <c r="R221" s="91">
        <f t="shared" si="116"/>
        <v>157.76000000000002</v>
      </c>
      <c r="S221" s="91">
        <f t="shared" si="117"/>
        <v>1208.7</v>
      </c>
      <c r="T221" s="91">
        <f t="shared" si="118"/>
        <v>2468.4</v>
      </c>
      <c r="U221" s="91">
        <f t="shared" si="119"/>
        <v>4618.9000000000005</v>
      </c>
      <c r="V221" s="91">
        <f t="shared" si="120"/>
        <v>96.549120000000968</v>
      </c>
      <c r="W221" s="91">
        <f t="shared" si="121"/>
        <v>665.75196000000676</v>
      </c>
      <c r="X221" s="91">
        <f t="shared" si="122"/>
        <v>1158.1732800000118</v>
      </c>
      <c r="Y221" s="91">
        <f t="shared" si="123"/>
        <v>1884.5112000000192</v>
      </c>
      <c r="Z221" s="91">
        <f t="shared" si="124"/>
        <v>20.114400000000199</v>
      </c>
      <c r="AA221" s="91">
        <f t="shared" si="125"/>
        <v>110.95866000000113</v>
      </c>
      <c r="AB221" s="91">
        <f t="shared" si="126"/>
        <v>160.85740000000166</v>
      </c>
      <c r="AC221" s="91">
        <f t="shared" si="127"/>
        <v>224.34657142857375</v>
      </c>
      <c r="AD221" s="29">
        <f t="shared" si="128"/>
        <v>0</v>
      </c>
      <c r="AE221" s="29">
        <f t="shared" si="134"/>
        <v>1</v>
      </c>
      <c r="AF221" s="29">
        <f t="shared" si="135"/>
        <v>2</v>
      </c>
      <c r="AG221" s="29">
        <f t="shared" si="136"/>
        <v>2</v>
      </c>
      <c r="AH221" s="29">
        <f t="shared" si="129"/>
        <v>3</v>
      </c>
      <c r="AI221" s="29">
        <f t="shared" si="130"/>
        <v>12</v>
      </c>
      <c r="AJ221" s="29">
        <f t="shared" si="131"/>
        <v>18</v>
      </c>
      <c r="AK221" s="105">
        <f t="shared" si="132"/>
        <v>24</v>
      </c>
      <c r="AT221" s="300">
        <f t="shared" ref="AT221:AW284" si="138">R221*$G221</f>
        <v>321.83040000000329</v>
      </c>
      <c r="AU221" s="29">
        <f t="shared" si="138"/>
        <v>2465.7480000000246</v>
      </c>
      <c r="AV221" s="29">
        <f t="shared" si="138"/>
        <v>5035.536000000051</v>
      </c>
      <c r="AW221" s="105">
        <f t="shared" si="138"/>
        <v>9422.5560000000951</v>
      </c>
    </row>
    <row r="222" spans="1:49" x14ac:dyDescent="0.25">
      <c r="A222" s="80" t="s">
        <v>80</v>
      </c>
      <c r="B222" s="4" t="s">
        <v>81</v>
      </c>
      <c r="C222" s="4">
        <v>285.68</v>
      </c>
      <c r="D222" s="4">
        <v>298.68</v>
      </c>
      <c r="E222" s="4">
        <v>11100</v>
      </c>
      <c r="F222" s="4">
        <v>11800</v>
      </c>
      <c r="G222" s="30">
        <f t="shared" si="110"/>
        <v>13</v>
      </c>
      <c r="H222" s="30">
        <f t="shared" si="133"/>
        <v>296.35000000000002</v>
      </c>
      <c r="I222" s="30" t="str">
        <f t="shared" si="111"/>
        <v>I-84: 10</v>
      </c>
      <c r="J222" s="30">
        <f t="shared" si="137"/>
        <v>11170</v>
      </c>
      <c r="K222" s="30">
        <f t="shared" si="137"/>
        <v>11345</v>
      </c>
      <c r="L222" s="30">
        <f t="shared" si="137"/>
        <v>11520</v>
      </c>
      <c r="M222" s="30">
        <f t="shared" si="137"/>
        <v>11695</v>
      </c>
      <c r="N222" s="91">
        <f t="shared" si="112"/>
        <v>7595.6</v>
      </c>
      <c r="O222" s="91">
        <f t="shared" si="113"/>
        <v>7714.6</v>
      </c>
      <c r="P222" s="91">
        <f t="shared" si="114"/>
        <v>7833.6</v>
      </c>
      <c r="Q222" s="91">
        <f t="shared" si="115"/>
        <v>7952.6</v>
      </c>
      <c r="R222" s="91">
        <f t="shared" si="116"/>
        <v>151.91200000000001</v>
      </c>
      <c r="S222" s="91">
        <f t="shared" si="117"/>
        <v>1157.19</v>
      </c>
      <c r="T222" s="91">
        <f t="shared" si="118"/>
        <v>2350.08</v>
      </c>
      <c r="U222" s="91">
        <f t="shared" si="119"/>
        <v>4373.93</v>
      </c>
      <c r="V222" s="91">
        <f t="shared" si="120"/>
        <v>592.45679999999993</v>
      </c>
      <c r="W222" s="91">
        <f t="shared" si="121"/>
        <v>4061.7369000000003</v>
      </c>
      <c r="X222" s="91">
        <f t="shared" si="122"/>
        <v>7026.7392000000009</v>
      </c>
      <c r="Y222" s="91">
        <f t="shared" si="123"/>
        <v>11372.218000000001</v>
      </c>
      <c r="Z222" s="91">
        <f t="shared" si="124"/>
        <v>123.42849999999997</v>
      </c>
      <c r="AA222" s="91">
        <f t="shared" si="125"/>
        <v>676.95615000000009</v>
      </c>
      <c r="AB222" s="91">
        <f t="shared" si="126"/>
        <v>975.93600000000026</v>
      </c>
      <c r="AC222" s="91">
        <f t="shared" si="127"/>
        <v>1353.8354761904766</v>
      </c>
      <c r="AD222" s="29">
        <f t="shared" si="128"/>
        <v>1</v>
      </c>
      <c r="AE222" s="29">
        <f t="shared" si="134"/>
        <v>5</v>
      </c>
      <c r="AF222" s="29">
        <f t="shared" si="135"/>
        <v>7</v>
      </c>
      <c r="AG222" s="29">
        <f t="shared" si="136"/>
        <v>10</v>
      </c>
      <c r="AH222" s="29">
        <f t="shared" si="129"/>
        <v>3</v>
      </c>
      <c r="AI222" s="29">
        <f t="shared" si="130"/>
        <v>12</v>
      </c>
      <c r="AJ222" s="29">
        <f t="shared" si="131"/>
        <v>18</v>
      </c>
      <c r="AK222" s="105">
        <f t="shared" si="132"/>
        <v>24</v>
      </c>
      <c r="AT222" s="300">
        <f t="shared" si="138"/>
        <v>1974.856</v>
      </c>
      <c r="AU222" s="29">
        <f t="shared" si="138"/>
        <v>15043.470000000001</v>
      </c>
      <c r="AV222" s="29">
        <f t="shared" si="138"/>
        <v>30551.040000000001</v>
      </c>
      <c r="AW222" s="105">
        <f t="shared" si="138"/>
        <v>56861.090000000004</v>
      </c>
    </row>
    <row r="223" spans="1:49" x14ac:dyDescent="0.25">
      <c r="A223" s="80" t="s">
        <v>80</v>
      </c>
      <c r="B223" s="4" t="s">
        <v>81</v>
      </c>
      <c r="C223" s="4">
        <v>298.68</v>
      </c>
      <c r="D223" s="4">
        <v>302.70999999999998</v>
      </c>
      <c r="E223" s="4">
        <v>11300</v>
      </c>
      <c r="F223" s="4">
        <v>11600</v>
      </c>
      <c r="G223" s="30">
        <f t="shared" si="110"/>
        <v>4.0299999999999727</v>
      </c>
      <c r="H223" s="30">
        <f t="shared" si="133"/>
        <v>300.38</v>
      </c>
      <c r="I223" s="30" t="str">
        <f t="shared" si="111"/>
        <v>I-84: 11</v>
      </c>
      <c r="J223" s="30">
        <f t="shared" si="137"/>
        <v>11330</v>
      </c>
      <c r="K223" s="30">
        <f t="shared" si="137"/>
        <v>11405</v>
      </c>
      <c r="L223" s="30">
        <f t="shared" si="137"/>
        <v>11480</v>
      </c>
      <c r="M223" s="30">
        <f t="shared" si="137"/>
        <v>11555</v>
      </c>
      <c r="N223" s="91">
        <f t="shared" si="112"/>
        <v>7704.4000000000005</v>
      </c>
      <c r="O223" s="91">
        <f t="shared" si="113"/>
        <v>7755.4000000000005</v>
      </c>
      <c r="P223" s="91">
        <f t="shared" si="114"/>
        <v>7806.4000000000005</v>
      </c>
      <c r="Q223" s="91">
        <f t="shared" si="115"/>
        <v>7857.4000000000005</v>
      </c>
      <c r="R223" s="91">
        <f t="shared" si="116"/>
        <v>154.08800000000002</v>
      </c>
      <c r="S223" s="91">
        <f t="shared" si="117"/>
        <v>1163.31</v>
      </c>
      <c r="T223" s="91">
        <f t="shared" si="118"/>
        <v>2341.92</v>
      </c>
      <c r="U223" s="91">
        <f t="shared" si="119"/>
        <v>4321.5700000000006</v>
      </c>
      <c r="V223" s="91">
        <f t="shared" si="120"/>
        <v>186.29239199999876</v>
      </c>
      <c r="W223" s="91">
        <f t="shared" si="121"/>
        <v>1265.7976109999915</v>
      </c>
      <c r="X223" s="91">
        <f t="shared" si="122"/>
        <v>2170.7256479999855</v>
      </c>
      <c r="Y223" s="91">
        <f t="shared" si="123"/>
        <v>3483.1854199999771</v>
      </c>
      <c r="Z223" s="91">
        <f t="shared" si="124"/>
        <v>38.810914999999738</v>
      </c>
      <c r="AA223" s="91">
        <f t="shared" si="125"/>
        <v>210.96626849999859</v>
      </c>
      <c r="AB223" s="91">
        <f t="shared" si="126"/>
        <v>301.48967333333138</v>
      </c>
      <c r="AC223" s="91">
        <f t="shared" si="127"/>
        <v>414.66493095237831</v>
      </c>
      <c r="AD223" s="29">
        <f t="shared" si="128"/>
        <v>1</v>
      </c>
      <c r="AE223" s="29">
        <f t="shared" si="134"/>
        <v>2</v>
      </c>
      <c r="AF223" s="29">
        <f t="shared" si="135"/>
        <v>3</v>
      </c>
      <c r="AG223" s="29">
        <f t="shared" si="136"/>
        <v>3</v>
      </c>
      <c r="AH223" s="29">
        <f t="shared" si="129"/>
        <v>3</v>
      </c>
      <c r="AI223" s="29">
        <f t="shared" si="130"/>
        <v>14</v>
      </c>
      <c r="AJ223" s="29">
        <f t="shared" si="131"/>
        <v>20</v>
      </c>
      <c r="AK223" s="105">
        <f t="shared" si="132"/>
        <v>26</v>
      </c>
      <c r="AT223" s="300">
        <f t="shared" si="138"/>
        <v>620.97463999999593</v>
      </c>
      <c r="AU223" s="29">
        <f t="shared" si="138"/>
        <v>4688.139299999968</v>
      </c>
      <c r="AV223" s="29">
        <f t="shared" si="138"/>
        <v>9437.9375999999356</v>
      </c>
      <c r="AW223" s="105">
        <f t="shared" si="138"/>
        <v>17415.927099999884</v>
      </c>
    </row>
    <row r="224" spans="1:49" x14ac:dyDescent="0.25">
      <c r="A224" s="80" t="s">
        <v>80</v>
      </c>
      <c r="B224" s="4" t="s">
        <v>81</v>
      </c>
      <c r="C224" s="4">
        <v>302.70999999999998</v>
      </c>
      <c r="D224" s="4">
        <v>304.14</v>
      </c>
      <c r="E224" s="4">
        <v>11200</v>
      </c>
      <c r="F224" s="4">
        <v>11800</v>
      </c>
      <c r="G224" s="30">
        <f t="shared" si="110"/>
        <v>1.4300000000000068</v>
      </c>
      <c r="H224" s="30">
        <f t="shared" si="133"/>
        <v>301.81</v>
      </c>
      <c r="I224" s="30" t="str">
        <f t="shared" si="111"/>
        <v>I-84: 11</v>
      </c>
      <c r="J224" s="30">
        <f t="shared" si="137"/>
        <v>11260</v>
      </c>
      <c r="K224" s="30">
        <f t="shared" si="137"/>
        <v>11410</v>
      </c>
      <c r="L224" s="30">
        <f t="shared" si="137"/>
        <v>11560</v>
      </c>
      <c r="M224" s="30">
        <f t="shared" si="137"/>
        <v>11710</v>
      </c>
      <c r="N224" s="91">
        <f t="shared" si="112"/>
        <v>7656.8</v>
      </c>
      <c r="O224" s="91">
        <f t="shared" si="113"/>
        <v>7758.8</v>
      </c>
      <c r="P224" s="91">
        <f t="shared" si="114"/>
        <v>7860.8</v>
      </c>
      <c r="Q224" s="91">
        <f t="shared" si="115"/>
        <v>7962.8</v>
      </c>
      <c r="R224" s="91">
        <f t="shared" si="116"/>
        <v>153.136</v>
      </c>
      <c r="S224" s="91">
        <f t="shared" si="117"/>
        <v>1163.82</v>
      </c>
      <c r="T224" s="91">
        <f t="shared" si="118"/>
        <v>2358.2399999999998</v>
      </c>
      <c r="U224" s="91">
        <f t="shared" si="119"/>
        <v>4379.5400000000009</v>
      </c>
      <c r="V224" s="91">
        <f t="shared" si="120"/>
        <v>65.695344000000304</v>
      </c>
      <c r="W224" s="91">
        <f t="shared" si="121"/>
        <v>449.35090200000218</v>
      </c>
      <c r="X224" s="91">
        <f t="shared" si="122"/>
        <v>775.62513600000364</v>
      </c>
      <c r="Y224" s="91">
        <f t="shared" si="123"/>
        <v>1252.5484400000064</v>
      </c>
      <c r="Z224" s="91">
        <f t="shared" si="124"/>
        <v>13.686530000000062</v>
      </c>
      <c r="AA224" s="91">
        <f t="shared" si="125"/>
        <v>74.891817000000358</v>
      </c>
      <c r="AB224" s="91">
        <f t="shared" si="126"/>
        <v>107.72571333333384</v>
      </c>
      <c r="AC224" s="91">
        <f t="shared" si="127"/>
        <v>149.11290952381032</v>
      </c>
      <c r="AD224" s="29">
        <f t="shared" si="128"/>
        <v>0</v>
      </c>
      <c r="AE224" s="29">
        <f t="shared" si="134"/>
        <v>1</v>
      </c>
      <c r="AF224" s="29">
        <f t="shared" si="135"/>
        <v>1</v>
      </c>
      <c r="AG224" s="29">
        <f t="shared" si="136"/>
        <v>1</v>
      </c>
      <c r="AH224" s="29">
        <f t="shared" si="129"/>
        <v>3</v>
      </c>
      <c r="AI224" s="29">
        <f t="shared" si="130"/>
        <v>14</v>
      </c>
      <c r="AJ224" s="29">
        <f t="shared" si="131"/>
        <v>20</v>
      </c>
      <c r="AK224" s="105">
        <f t="shared" si="132"/>
        <v>26</v>
      </c>
      <c r="AT224" s="300">
        <f t="shared" si="138"/>
        <v>218.98448000000104</v>
      </c>
      <c r="AU224" s="29">
        <f t="shared" si="138"/>
        <v>1664.2626000000078</v>
      </c>
      <c r="AV224" s="29">
        <f t="shared" si="138"/>
        <v>3372.2832000000158</v>
      </c>
      <c r="AW224" s="105">
        <f t="shared" si="138"/>
        <v>6262.7422000000315</v>
      </c>
    </row>
    <row r="225" spans="1:49" x14ac:dyDescent="0.25">
      <c r="A225" s="80" t="s">
        <v>80</v>
      </c>
      <c r="B225" s="4" t="s">
        <v>81</v>
      </c>
      <c r="C225" s="4">
        <v>304.14</v>
      </c>
      <c r="D225" s="4">
        <v>306.52999999999997</v>
      </c>
      <c r="E225" s="4">
        <v>10000</v>
      </c>
      <c r="F225" s="4">
        <v>11600</v>
      </c>
      <c r="G225" s="30">
        <f t="shared" si="110"/>
        <v>2.3899999999999864</v>
      </c>
      <c r="H225" s="30">
        <f t="shared" si="133"/>
        <v>304.2</v>
      </c>
      <c r="I225" s="30" t="str">
        <f t="shared" si="111"/>
        <v>I-84: 11</v>
      </c>
      <c r="J225" s="30">
        <f t="shared" si="137"/>
        <v>10160</v>
      </c>
      <c r="K225" s="30">
        <f t="shared" si="137"/>
        <v>10560</v>
      </c>
      <c r="L225" s="30">
        <f t="shared" si="137"/>
        <v>10960</v>
      </c>
      <c r="M225" s="30">
        <f t="shared" si="137"/>
        <v>11360</v>
      </c>
      <c r="N225" s="91">
        <f t="shared" si="112"/>
        <v>6908.8</v>
      </c>
      <c r="O225" s="91">
        <f t="shared" si="113"/>
        <v>7180.8</v>
      </c>
      <c r="P225" s="91">
        <f t="shared" si="114"/>
        <v>7452.8</v>
      </c>
      <c r="Q225" s="91">
        <f t="shared" si="115"/>
        <v>7724.8</v>
      </c>
      <c r="R225" s="91">
        <f t="shared" si="116"/>
        <v>138.17600000000002</v>
      </c>
      <c r="S225" s="91">
        <f t="shared" si="117"/>
        <v>1077.1199999999999</v>
      </c>
      <c r="T225" s="91">
        <f t="shared" si="118"/>
        <v>2235.84</v>
      </c>
      <c r="U225" s="91">
        <f t="shared" si="119"/>
        <v>4248.6400000000003</v>
      </c>
      <c r="V225" s="91">
        <f t="shared" si="120"/>
        <v>99.072191999999447</v>
      </c>
      <c r="W225" s="91">
        <f t="shared" si="121"/>
        <v>695.06553599999609</v>
      </c>
      <c r="X225" s="91">
        <f t="shared" si="122"/>
        <v>1229.0412479999929</v>
      </c>
      <c r="Y225" s="91">
        <f t="shared" si="123"/>
        <v>2030.8499199999885</v>
      </c>
      <c r="Z225" s="91">
        <f t="shared" si="124"/>
        <v>20.640039999999882</v>
      </c>
      <c r="AA225" s="91">
        <f t="shared" si="125"/>
        <v>115.84425599999935</v>
      </c>
      <c r="AB225" s="91">
        <f t="shared" si="126"/>
        <v>170.70017333333237</v>
      </c>
      <c r="AC225" s="91">
        <f t="shared" si="127"/>
        <v>241.76784761904628</v>
      </c>
      <c r="AD225" s="29">
        <f t="shared" si="128"/>
        <v>0</v>
      </c>
      <c r="AE225" s="29">
        <f t="shared" si="134"/>
        <v>1</v>
      </c>
      <c r="AF225" s="29">
        <f t="shared" si="135"/>
        <v>2</v>
      </c>
      <c r="AG225" s="29">
        <f t="shared" si="136"/>
        <v>2</v>
      </c>
      <c r="AH225" s="29">
        <f t="shared" si="129"/>
        <v>3</v>
      </c>
      <c r="AI225" s="29">
        <f t="shared" si="130"/>
        <v>14</v>
      </c>
      <c r="AJ225" s="29">
        <f t="shared" si="131"/>
        <v>20</v>
      </c>
      <c r="AK225" s="105">
        <f t="shared" si="132"/>
        <v>26</v>
      </c>
      <c r="AT225" s="300">
        <f t="shared" si="138"/>
        <v>330.24063999999817</v>
      </c>
      <c r="AU225" s="29">
        <f t="shared" si="138"/>
        <v>2574.3167999999851</v>
      </c>
      <c r="AV225" s="29">
        <f t="shared" si="138"/>
        <v>5343.6575999999695</v>
      </c>
      <c r="AW225" s="105">
        <f t="shared" si="138"/>
        <v>10154.249599999943</v>
      </c>
    </row>
    <row r="226" spans="1:49" x14ac:dyDescent="0.25">
      <c r="A226" s="80" t="s">
        <v>80</v>
      </c>
      <c r="B226" s="4" t="s">
        <v>81</v>
      </c>
      <c r="C226" s="4">
        <v>306.52999999999997</v>
      </c>
      <c r="D226" s="4">
        <v>313.29000000000002</v>
      </c>
      <c r="E226" s="4">
        <v>10500</v>
      </c>
      <c r="F226" s="4">
        <v>17200</v>
      </c>
      <c r="G226" s="30">
        <f t="shared" si="110"/>
        <v>6.7600000000000477</v>
      </c>
      <c r="H226" s="30">
        <f t="shared" si="133"/>
        <v>310.96000000000004</v>
      </c>
      <c r="I226" s="30" t="str">
        <f t="shared" si="111"/>
        <v>I-84: 11</v>
      </c>
      <c r="J226" s="30">
        <f t="shared" si="137"/>
        <v>11170</v>
      </c>
      <c r="K226" s="30">
        <f t="shared" si="137"/>
        <v>12845</v>
      </c>
      <c r="L226" s="30">
        <f t="shared" si="137"/>
        <v>14520</v>
      </c>
      <c r="M226" s="30">
        <f t="shared" si="137"/>
        <v>16195</v>
      </c>
      <c r="N226" s="91">
        <f t="shared" si="112"/>
        <v>7595.6</v>
      </c>
      <c r="O226" s="91">
        <f t="shared" si="113"/>
        <v>8734.6</v>
      </c>
      <c r="P226" s="91">
        <f t="shared" si="114"/>
        <v>9873.6</v>
      </c>
      <c r="Q226" s="91">
        <f t="shared" si="115"/>
        <v>11012.6</v>
      </c>
      <c r="R226" s="91">
        <f t="shared" si="116"/>
        <v>151.91200000000001</v>
      </c>
      <c r="S226" s="91">
        <f t="shared" si="117"/>
        <v>1310.19</v>
      </c>
      <c r="T226" s="91">
        <f t="shared" si="118"/>
        <v>2962.08</v>
      </c>
      <c r="U226" s="91">
        <f t="shared" si="119"/>
        <v>6056.93</v>
      </c>
      <c r="V226" s="91">
        <f t="shared" si="120"/>
        <v>308.07753600000217</v>
      </c>
      <c r="W226" s="91">
        <f t="shared" si="121"/>
        <v>2391.3587880000168</v>
      </c>
      <c r="X226" s="91">
        <f t="shared" si="122"/>
        <v>4605.4419840000328</v>
      </c>
      <c r="Y226" s="91">
        <f t="shared" si="123"/>
        <v>8188.9693600000592</v>
      </c>
      <c r="Z226" s="91">
        <f t="shared" si="124"/>
        <v>64.182820000000447</v>
      </c>
      <c r="AA226" s="91">
        <f t="shared" si="125"/>
        <v>398.55979800000279</v>
      </c>
      <c r="AB226" s="91">
        <f t="shared" si="126"/>
        <v>639.64472000000467</v>
      </c>
      <c r="AC226" s="91">
        <f t="shared" si="127"/>
        <v>974.877304761912</v>
      </c>
      <c r="AD226" s="29">
        <f t="shared" si="128"/>
        <v>1</v>
      </c>
      <c r="AE226" s="29">
        <f t="shared" si="134"/>
        <v>3</v>
      </c>
      <c r="AF226" s="29">
        <f t="shared" si="135"/>
        <v>5</v>
      </c>
      <c r="AG226" s="29">
        <f t="shared" si="136"/>
        <v>7</v>
      </c>
      <c r="AH226" s="29">
        <f t="shared" si="129"/>
        <v>3</v>
      </c>
      <c r="AI226" s="29">
        <f t="shared" si="130"/>
        <v>14</v>
      </c>
      <c r="AJ226" s="29">
        <f t="shared" si="131"/>
        <v>20</v>
      </c>
      <c r="AK226" s="105">
        <f t="shared" si="132"/>
        <v>26</v>
      </c>
      <c r="AT226" s="300">
        <f t="shared" si="138"/>
        <v>1026.9251200000074</v>
      </c>
      <c r="AU226" s="29">
        <f t="shared" si="138"/>
        <v>8856.8844000000627</v>
      </c>
      <c r="AV226" s="29">
        <f t="shared" si="138"/>
        <v>20023.66080000014</v>
      </c>
      <c r="AW226" s="105">
        <f t="shared" si="138"/>
        <v>40944.84680000029</v>
      </c>
    </row>
    <row r="227" spans="1:49" x14ac:dyDescent="0.25">
      <c r="A227" s="80" t="s">
        <v>80</v>
      </c>
      <c r="B227" s="4" t="s">
        <v>81</v>
      </c>
      <c r="C227" s="4">
        <v>313.29000000000002</v>
      </c>
      <c r="D227" s="4">
        <v>327.43</v>
      </c>
      <c r="E227" s="4">
        <v>10400</v>
      </c>
      <c r="F227" s="4">
        <v>11800</v>
      </c>
      <c r="G227" s="30">
        <f t="shared" si="110"/>
        <v>14.139999999999986</v>
      </c>
      <c r="H227" s="30">
        <f t="shared" si="133"/>
        <v>325.10000000000002</v>
      </c>
      <c r="I227" s="30" t="str">
        <f t="shared" si="111"/>
        <v>I-84: 11</v>
      </c>
      <c r="J227" s="30">
        <f t="shared" ref="J227:M246" si="139">(($F227-$E227)/($F$6-$E$6)*(J$6-$E$6)+$E227)</f>
        <v>10540</v>
      </c>
      <c r="K227" s="30">
        <f t="shared" si="139"/>
        <v>10890</v>
      </c>
      <c r="L227" s="30">
        <f t="shared" si="139"/>
        <v>11240</v>
      </c>
      <c r="M227" s="30">
        <f t="shared" si="139"/>
        <v>11590</v>
      </c>
      <c r="N227" s="91">
        <f t="shared" si="112"/>
        <v>7167.2000000000007</v>
      </c>
      <c r="O227" s="91">
        <f t="shared" si="113"/>
        <v>7405.2000000000007</v>
      </c>
      <c r="P227" s="91">
        <f t="shared" si="114"/>
        <v>7643.2000000000007</v>
      </c>
      <c r="Q227" s="91">
        <f t="shared" si="115"/>
        <v>7881.2000000000007</v>
      </c>
      <c r="R227" s="91">
        <f t="shared" si="116"/>
        <v>143.34400000000002</v>
      </c>
      <c r="S227" s="91">
        <f t="shared" si="117"/>
        <v>1110.78</v>
      </c>
      <c r="T227" s="91">
        <f t="shared" si="118"/>
        <v>2292.96</v>
      </c>
      <c r="U227" s="91">
        <f t="shared" si="119"/>
        <v>4334.6600000000008</v>
      </c>
      <c r="V227" s="91">
        <f t="shared" si="120"/>
        <v>608.06524799999954</v>
      </c>
      <c r="W227" s="91">
        <f t="shared" si="121"/>
        <v>4240.7358839999961</v>
      </c>
      <c r="X227" s="91">
        <f t="shared" si="122"/>
        <v>7457.164511999993</v>
      </c>
      <c r="Y227" s="91">
        <f t="shared" si="123"/>
        <v>12258.418479999991</v>
      </c>
      <c r="Z227" s="91">
        <f t="shared" si="124"/>
        <v>126.68025999999989</v>
      </c>
      <c r="AA227" s="91">
        <f t="shared" si="125"/>
        <v>706.78931399999931</v>
      </c>
      <c r="AB227" s="91">
        <f t="shared" si="126"/>
        <v>1035.7172933333325</v>
      </c>
      <c r="AC227" s="91">
        <f t="shared" si="127"/>
        <v>1459.3355333333325</v>
      </c>
      <c r="AD227" s="29">
        <f t="shared" si="128"/>
        <v>1</v>
      </c>
      <c r="AE227" s="29">
        <f t="shared" si="134"/>
        <v>5</v>
      </c>
      <c r="AF227" s="29">
        <f t="shared" si="135"/>
        <v>7</v>
      </c>
      <c r="AG227" s="29">
        <f t="shared" si="136"/>
        <v>10</v>
      </c>
      <c r="AH227" s="29">
        <f t="shared" si="129"/>
        <v>3</v>
      </c>
      <c r="AI227" s="29">
        <f t="shared" si="130"/>
        <v>14</v>
      </c>
      <c r="AJ227" s="29">
        <f t="shared" si="131"/>
        <v>20</v>
      </c>
      <c r="AK227" s="105">
        <f t="shared" si="132"/>
        <v>26</v>
      </c>
      <c r="AT227" s="300">
        <f t="shared" si="138"/>
        <v>2026.8841599999985</v>
      </c>
      <c r="AU227" s="29">
        <f t="shared" si="138"/>
        <v>15706.429199999984</v>
      </c>
      <c r="AV227" s="29">
        <f t="shared" si="138"/>
        <v>32422.45439999997</v>
      </c>
      <c r="AW227" s="105">
        <f t="shared" si="138"/>
        <v>61292.09239999995</v>
      </c>
    </row>
    <row r="228" spans="1:49" x14ac:dyDescent="0.25">
      <c r="A228" s="80" t="s">
        <v>80</v>
      </c>
      <c r="B228" s="4" t="s">
        <v>81</v>
      </c>
      <c r="C228" s="4">
        <v>327.43</v>
      </c>
      <c r="D228" s="4">
        <v>330.67</v>
      </c>
      <c r="E228" s="4">
        <v>10100</v>
      </c>
      <c r="F228" s="4">
        <v>11600</v>
      </c>
      <c r="G228" s="30">
        <f t="shared" si="110"/>
        <v>3.2400000000000091</v>
      </c>
      <c r="H228" s="30">
        <f t="shared" si="133"/>
        <v>328.34000000000003</v>
      </c>
      <c r="I228" s="30" t="str">
        <f t="shared" si="111"/>
        <v>I-84: 11</v>
      </c>
      <c r="J228" s="30">
        <f t="shared" si="139"/>
        <v>10250</v>
      </c>
      <c r="K228" s="30">
        <f t="shared" si="139"/>
        <v>10625</v>
      </c>
      <c r="L228" s="30">
        <f t="shared" si="139"/>
        <v>11000</v>
      </c>
      <c r="M228" s="30">
        <f t="shared" si="139"/>
        <v>11375</v>
      </c>
      <c r="N228" s="91">
        <f t="shared" si="112"/>
        <v>6970.0000000000009</v>
      </c>
      <c r="O228" s="91">
        <f t="shared" si="113"/>
        <v>7225.0000000000009</v>
      </c>
      <c r="P228" s="91">
        <f t="shared" si="114"/>
        <v>7480.0000000000009</v>
      </c>
      <c r="Q228" s="91">
        <f t="shared" si="115"/>
        <v>7735.0000000000009</v>
      </c>
      <c r="R228" s="91">
        <f t="shared" si="116"/>
        <v>139.40000000000003</v>
      </c>
      <c r="S228" s="91">
        <f t="shared" si="117"/>
        <v>1083.75</v>
      </c>
      <c r="T228" s="91">
        <f t="shared" si="118"/>
        <v>2244</v>
      </c>
      <c r="U228" s="91">
        <f t="shared" si="119"/>
        <v>4254.2500000000009</v>
      </c>
      <c r="V228" s="91">
        <f t="shared" si="120"/>
        <v>135.49680000000041</v>
      </c>
      <c r="W228" s="91">
        <f t="shared" si="121"/>
        <v>948.06450000000268</v>
      </c>
      <c r="X228" s="91">
        <f t="shared" si="122"/>
        <v>1672.2288000000046</v>
      </c>
      <c r="Y228" s="91">
        <f t="shared" si="123"/>
        <v>2756.7540000000085</v>
      </c>
      <c r="Z228" s="91">
        <f t="shared" si="124"/>
        <v>28.228500000000079</v>
      </c>
      <c r="AA228" s="91">
        <f t="shared" si="125"/>
        <v>158.01075000000046</v>
      </c>
      <c r="AB228" s="91">
        <f t="shared" si="126"/>
        <v>232.25400000000067</v>
      </c>
      <c r="AC228" s="91">
        <f t="shared" si="127"/>
        <v>328.18500000000108</v>
      </c>
      <c r="AD228" s="29">
        <f t="shared" si="128"/>
        <v>0</v>
      </c>
      <c r="AE228" s="29">
        <f t="shared" si="134"/>
        <v>2</v>
      </c>
      <c r="AF228" s="29">
        <f t="shared" si="135"/>
        <v>2</v>
      </c>
      <c r="AG228" s="29">
        <f t="shared" si="136"/>
        <v>3</v>
      </c>
      <c r="AH228" s="29">
        <f t="shared" si="129"/>
        <v>3</v>
      </c>
      <c r="AI228" s="29">
        <f t="shared" si="130"/>
        <v>14</v>
      </c>
      <c r="AJ228" s="29">
        <f t="shared" si="131"/>
        <v>20</v>
      </c>
      <c r="AK228" s="105">
        <f t="shared" si="132"/>
        <v>26</v>
      </c>
      <c r="AT228" s="300">
        <f t="shared" si="138"/>
        <v>451.65600000000137</v>
      </c>
      <c r="AU228" s="29">
        <f t="shared" si="138"/>
        <v>3511.3500000000099</v>
      </c>
      <c r="AV228" s="29">
        <f t="shared" si="138"/>
        <v>7270.5600000000204</v>
      </c>
      <c r="AW228" s="105">
        <f t="shared" si="138"/>
        <v>13783.770000000042</v>
      </c>
    </row>
    <row r="229" spans="1:49" x14ac:dyDescent="0.25">
      <c r="A229" s="80" t="s">
        <v>80</v>
      </c>
      <c r="B229" s="4" t="s">
        <v>81</v>
      </c>
      <c r="C229" s="4">
        <v>330.67</v>
      </c>
      <c r="D229" s="4">
        <v>335.76</v>
      </c>
      <c r="E229" s="4">
        <v>10500</v>
      </c>
      <c r="F229" s="4">
        <v>11900</v>
      </c>
      <c r="G229" s="30">
        <f t="shared" si="110"/>
        <v>5.089999999999975</v>
      </c>
      <c r="H229" s="30">
        <f t="shared" si="133"/>
        <v>333.43</v>
      </c>
      <c r="I229" s="30" t="str">
        <f t="shared" si="111"/>
        <v>I-84: 12</v>
      </c>
      <c r="J229" s="30">
        <f t="shared" si="139"/>
        <v>10640</v>
      </c>
      <c r="K229" s="30">
        <f t="shared" si="139"/>
        <v>10990</v>
      </c>
      <c r="L229" s="30">
        <f t="shared" si="139"/>
        <v>11340</v>
      </c>
      <c r="M229" s="30">
        <f t="shared" si="139"/>
        <v>11690</v>
      </c>
      <c r="N229" s="91">
        <f t="shared" si="112"/>
        <v>7235.2000000000007</v>
      </c>
      <c r="O229" s="91">
        <f t="shared" si="113"/>
        <v>7473.2000000000007</v>
      </c>
      <c r="P229" s="91">
        <f t="shared" si="114"/>
        <v>7711.2000000000007</v>
      </c>
      <c r="Q229" s="91">
        <f t="shared" si="115"/>
        <v>7949.2000000000007</v>
      </c>
      <c r="R229" s="91">
        <f t="shared" si="116"/>
        <v>144.70400000000001</v>
      </c>
      <c r="S229" s="91">
        <f t="shared" si="117"/>
        <v>1120.98</v>
      </c>
      <c r="T229" s="91">
        <f t="shared" si="118"/>
        <v>2313.36</v>
      </c>
      <c r="U229" s="91">
        <f t="shared" si="119"/>
        <v>4372.0600000000004</v>
      </c>
      <c r="V229" s="91">
        <f t="shared" si="120"/>
        <v>220.96300799999892</v>
      </c>
      <c r="W229" s="91">
        <f t="shared" si="121"/>
        <v>1540.5628139999924</v>
      </c>
      <c r="X229" s="91">
        <f t="shared" si="122"/>
        <v>2708.2505519999868</v>
      </c>
      <c r="Y229" s="91">
        <f t="shared" si="123"/>
        <v>4450.7570799999785</v>
      </c>
      <c r="Z229" s="91">
        <f t="shared" si="124"/>
        <v>46.033959999999766</v>
      </c>
      <c r="AA229" s="91">
        <f t="shared" si="125"/>
        <v>256.76046899999875</v>
      </c>
      <c r="AB229" s="91">
        <f t="shared" si="126"/>
        <v>376.1459099999982</v>
      </c>
      <c r="AC229" s="91">
        <f t="shared" si="127"/>
        <v>529.85203333333084</v>
      </c>
      <c r="AD229" s="29">
        <f t="shared" si="128"/>
        <v>1</v>
      </c>
      <c r="AE229" s="29">
        <f t="shared" si="134"/>
        <v>2</v>
      </c>
      <c r="AF229" s="29">
        <f t="shared" si="135"/>
        <v>3</v>
      </c>
      <c r="AG229" s="29">
        <f t="shared" si="136"/>
        <v>4</v>
      </c>
      <c r="AH229" s="29">
        <f t="shared" si="129"/>
        <v>5</v>
      </c>
      <c r="AI229" s="29">
        <f t="shared" si="130"/>
        <v>14</v>
      </c>
      <c r="AJ229" s="29">
        <f t="shared" si="131"/>
        <v>19</v>
      </c>
      <c r="AK229" s="105">
        <f t="shared" si="132"/>
        <v>25</v>
      </c>
      <c r="AT229" s="300">
        <f t="shared" si="138"/>
        <v>736.54335999999637</v>
      </c>
      <c r="AU229" s="29">
        <f t="shared" si="138"/>
        <v>5705.7881999999718</v>
      </c>
      <c r="AV229" s="29">
        <f t="shared" si="138"/>
        <v>11775.002399999943</v>
      </c>
      <c r="AW229" s="105">
        <f t="shared" si="138"/>
        <v>22253.785399999892</v>
      </c>
    </row>
    <row r="230" spans="1:49" x14ac:dyDescent="0.25">
      <c r="A230" s="80" t="s">
        <v>80</v>
      </c>
      <c r="B230" s="4" t="s">
        <v>81</v>
      </c>
      <c r="C230" s="4">
        <v>335.76</v>
      </c>
      <c r="D230" s="4">
        <v>338.11</v>
      </c>
      <c r="E230" s="4">
        <v>10500</v>
      </c>
      <c r="F230" s="4">
        <v>11700</v>
      </c>
      <c r="G230" s="30">
        <f t="shared" si="110"/>
        <v>2.3500000000000227</v>
      </c>
      <c r="H230" s="30">
        <f t="shared" si="133"/>
        <v>335.78000000000003</v>
      </c>
      <c r="I230" s="30" t="str">
        <f t="shared" si="111"/>
        <v>I-84: 12</v>
      </c>
      <c r="J230" s="30">
        <f t="shared" si="139"/>
        <v>10620</v>
      </c>
      <c r="K230" s="30">
        <f t="shared" si="139"/>
        <v>10920</v>
      </c>
      <c r="L230" s="30">
        <f t="shared" si="139"/>
        <v>11220</v>
      </c>
      <c r="M230" s="30">
        <f t="shared" si="139"/>
        <v>11520</v>
      </c>
      <c r="N230" s="91">
        <f t="shared" si="112"/>
        <v>7221.6</v>
      </c>
      <c r="O230" s="91">
        <f t="shared" si="113"/>
        <v>7425.6</v>
      </c>
      <c r="P230" s="91">
        <f t="shared" si="114"/>
        <v>7629.6</v>
      </c>
      <c r="Q230" s="91">
        <f t="shared" si="115"/>
        <v>7833.6</v>
      </c>
      <c r="R230" s="91">
        <f t="shared" si="116"/>
        <v>144.43200000000002</v>
      </c>
      <c r="S230" s="91">
        <f t="shared" si="117"/>
        <v>1113.8399999999999</v>
      </c>
      <c r="T230" s="91">
        <f t="shared" si="118"/>
        <v>2288.88</v>
      </c>
      <c r="U230" s="91">
        <f t="shared" si="119"/>
        <v>4308.4800000000005</v>
      </c>
      <c r="V230" s="91">
        <f t="shared" si="120"/>
        <v>101.824560000001</v>
      </c>
      <c r="W230" s="91">
        <f t="shared" si="121"/>
        <v>706.73148000000685</v>
      </c>
      <c r="X230" s="91">
        <f t="shared" si="122"/>
        <v>1237.1396400000119</v>
      </c>
      <c r="Y230" s="91">
        <f t="shared" si="123"/>
        <v>2024.98560000002</v>
      </c>
      <c r="Z230" s="91">
        <f t="shared" si="124"/>
        <v>21.213450000000204</v>
      </c>
      <c r="AA230" s="91">
        <f t="shared" si="125"/>
        <v>117.78858000000115</v>
      </c>
      <c r="AB230" s="91">
        <f t="shared" si="126"/>
        <v>171.82495000000168</v>
      </c>
      <c r="AC230" s="91">
        <f t="shared" si="127"/>
        <v>241.06971428571671</v>
      </c>
      <c r="AD230" s="29">
        <f t="shared" si="128"/>
        <v>0</v>
      </c>
      <c r="AE230" s="29">
        <f t="shared" si="134"/>
        <v>1</v>
      </c>
      <c r="AF230" s="29">
        <f t="shared" si="135"/>
        <v>2</v>
      </c>
      <c r="AG230" s="29">
        <f t="shared" si="136"/>
        <v>2</v>
      </c>
      <c r="AH230" s="29">
        <f t="shared" si="129"/>
        <v>5</v>
      </c>
      <c r="AI230" s="29">
        <f t="shared" si="130"/>
        <v>14</v>
      </c>
      <c r="AJ230" s="29">
        <f t="shared" si="131"/>
        <v>19</v>
      </c>
      <c r="AK230" s="105">
        <f t="shared" si="132"/>
        <v>25</v>
      </c>
      <c r="AT230" s="300">
        <f t="shared" si="138"/>
        <v>339.41520000000332</v>
      </c>
      <c r="AU230" s="29">
        <f t="shared" si="138"/>
        <v>2617.5240000000254</v>
      </c>
      <c r="AV230" s="29">
        <f t="shared" si="138"/>
        <v>5378.8680000000522</v>
      </c>
      <c r="AW230" s="105">
        <f t="shared" si="138"/>
        <v>10124.9280000001</v>
      </c>
    </row>
    <row r="231" spans="1:49" x14ac:dyDescent="0.25">
      <c r="A231" s="80" t="s">
        <v>80</v>
      </c>
      <c r="B231" s="4" t="s">
        <v>81</v>
      </c>
      <c r="C231" s="4">
        <v>338.11</v>
      </c>
      <c r="D231" s="4">
        <v>345.83</v>
      </c>
      <c r="E231" s="4">
        <v>10600</v>
      </c>
      <c r="F231" s="4">
        <v>11800</v>
      </c>
      <c r="G231" s="30">
        <f t="shared" si="110"/>
        <v>7.7199999999999704</v>
      </c>
      <c r="H231" s="30">
        <f t="shared" si="133"/>
        <v>343.5</v>
      </c>
      <c r="I231" s="30" t="str">
        <f t="shared" si="111"/>
        <v>I-84: 12</v>
      </c>
      <c r="J231" s="30">
        <f t="shared" si="139"/>
        <v>10720</v>
      </c>
      <c r="K231" s="30">
        <f t="shared" si="139"/>
        <v>11020</v>
      </c>
      <c r="L231" s="30">
        <f t="shared" si="139"/>
        <v>11320</v>
      </c>
      <c r="M231" s="30">
        <f t="shared" si="139"/>
        <v>11620</v>
      </c>
      <c r="N231" s="91">
        <f t="shared" si="112"/>
        <v>7289.6</v>
      </c>
      <c r="O231" s="91">
        <f t="shared" si="113"/>
        <v>7493.6</v>
      </c>
      <c r="P231" s="91">
        <f t="shared" si="114"/>
        <v>7697.6</v>
      </c>
      <c r="Q231" s="91">
        <f t="shared" si="115"/>
        <v>7901.6</v>
      </c>
      <c r="R231" s="91">
        <f t="shared" si="116"/>
        <v>145.792</v>
      </c>
      <c r="S231" s="91">
        <f t="shared" si="117"/>
        <v>1124.04</v>
      </c>
      <c r="T231" s="91">
        <f t="shared" si="118"/>
        <v>2309.2800000000002</v>
      </c>
      <c r="U231" s="91">
        <f t="shared" si="119"/>
        <v>4345.88</v>
      </c>
      <c r="V231" s="91">
        <f t="shared" si="120"/>
        <v>337.65427199999868</v>
      </c>
      <c r="W231" s="91">
        <f t="shared" si="121"/>
        <v>2342.9489759999915</v>
      </c>
      <c r="X231" s="91">
        <f t="shared" si="122"/>
        <v>4100.3575679999849</v>
      </c>
      <c r="Y231" s="91">
        <f t="shared" si="123"/>
        <v>6710.038719999975</v>
      </c>
      <c r="Z231" s="91">
        <f t="shared" si="124"/>
        <v>70.344639999999714</v>
      </c>
      <c r="AA231" s="91">
        <f t="shared" si="125"/>
        <v>390.49149599999856</v>
      </c>
      <c r="AB231" s="91">
        <f t="shared" si="126"/>
        <v>569.49410666666461</v>
      </c>
      <c r="AC231" s="91">
        <f t="shared" si="127"/>
        <v>798.81413333333046</v>
      </c>
      <c r="AD231" s="29">
        <f t="shared" si="128"/>
        <v>1</v>
      </c>
      <c r="AE231" s="29">
        <f t="shared" si="134"/>
        <v>3</v>
      </c>
      <c r="AF231" s="29">
        <f t="shared" si="135"/>
        <v>4</v>
      </c>
      <c r="AG231" s="29">
        <f t="shared" si="136"/>
        <v>6</v>
      </c>
      <c r="AH231" s="29">
        <f t="shared" si="129"/>
        <v>5</v>
      </c>
      <c r="AI231" s="29">
        <f t="shared" si="130"/>
        <v>14</v>
      </c>
      <c r="AJ231" s="29">
        <f t="shared" si="131"/>
        <v>19</v>
      </c>
      <c r="AK231" s="105">
        <f t="shared" si="132"/>
        <v>25</v>
      </c>
      <c r="AT231" s="300">
        <f t="shared" si="138"/>
        <v>1125.5142399999957</v>
      </c>
      <c r="AU231" s="29">
        <f t="shared" si="138"/>
        <v>8677.5887999999668</v>
      </c>
      <c r="AV231" s="29">
        <f t="shared" si="138"/>
        <v>17827.641599999934</v>
      </c>
      <c r="AW231" s="105">
        <f t="shared" si="138"/>
        <v>33550.193599999875</v>
      </c>
    </row>
    <row r="232" spans="1:49" x14ac:dyDescent="0.25">
      <c r="A232" s="80" t="s">
        <v>80</v>
      </c>
      <c r="B232" s="4" t="s">
        <v>81</v>
      </c>
      <c r="C232" s="4">
        <v>345.83</v>
      </c>
      <c r="D232" s="4">
        <v>353.04</v>
      </c>
      <c r="E232" s="4">
        <v>10500</v>
      </c>
      <c r="F232" s="4">
        <v>11700</v>
      </c>
      <c r="G232" s="30">
        <f t="shared" si="110"/>
        <v>7.2100000000000364</v>
      </c>
      <c r="H232" s="30">
        <f t="shared" si="133"/>
        <v>350.71000000000004</v>
      </c>
      <c r="I232" s="30" t="str">
        <f t="shared" si="111"/>
        <v>I-84: 12</v>
      </c>
      <c r="J232" s="30">
        <f t="shared" si="139"/>
        <v>10620</v>
      </c>
      <c r="K232" s="30">
        <f t="shared" si="139"/>
        <v>10920</v>
      </c>
      <c r="L232" s="30">
        <f t="shared" si="139"/>
        <v>11220</v>
      </c>
      <c r="M232" s="30">
        <f t="shared" si="139"/>
        <v>11520</v>
      </c>
      <c r="N232" s="91">
        <f t="shared" si="112"/>
        <v>7221.6</v>
      </c>
      <c r="O232" s="91">
        <f t="shared" si="113"/>
        <v>7425.6</v>
      </c>
      <c r="P232" s="91">
        <f t="shared" si="114"/>
        <v>7629.6</v>
      </c>
      <c r="Q232" s="91">
        <f t="shared" si="115"/>
        <v>7833.6</v>
      </c>
      <c r="R232" s="91">
        <f t="shared" si="116"/>
        <v>144.43200000000002</v>
      </c>
      <c r="S232" s="91">
        <f t="shared" si="117"/>
        <v>1113.8399999999999</v>
      </c>
      <c r="T232" s="91">
        <f t="shared" si="118"/>
        <v>2288.88</v>
      </c>
      <c r="U232" s="91">
        <f t="shared" si="119"/>
        <v>4308.4800000000005</v>
      </c>
      <c r="V232" s="91">
        <f t="shared" si="120"/>
        <v>312.40641600000163</v>
      </c>
      <c r="W232" s="91">
        <f t="shared" si="121"/>
        <v>2168.3123280000109</v>
      </c>
      <c r="X232" s="91">
        <f t="shared" si="122"/>
        <v>3795.6497040000195</v>
      </c>
      <c r="Y232" s="91">
        <f t="shared" si="123"/>
        <v>6212.8281600000328</v>
      </c>
      <c r="Z232" s="91">
        <f t="shared" si="124"/>
        <v>65.08467000000033</v>
      </c>
      <c r="AA232" s="91">
        <f t="shared" si="125"/>
        <v>361.3853880000018</v>
      </c>
      <c r="AB232" s="91">
        <f t="shared" si="126"/>
        <v>527.17357000000277</v>
      </c>
      <c r="AC232" s="91">
        <f t="shared" si="127"/>
        <v>739.62240000000406</v>
      </c>
      <c r="AD232" s="29">
        <f t="shared" si="128"/>
        <v>1</v>
      </c>
      <c r="AE232" s="29">
        <f t="shared" si="134"/>
        <v>3</v>
      </c>
      <c r="AF232" s="29">
        <f t="shared" si="135"/>
        <v>4</v>
      </c>
      <c r="AG232" s="29">
        <f t="shared" si="136"/>
        <v>5</v>
      </c>
      <c r="AH232" s="29">
        <f t="shared" si="129"/>
        <v>5</v>
      </c>
      <c r="AI232" s="29">
        <f t="shared" si="130"/>
        <v>14</v>
      </c>
      <c r="AJ232" s="29">
        <f t="shared" si="131"/>
        <v>19</v>
      </c>
      <c r="AK232" s="105">
        <f t="shared" si="132"/>
        <v>25</v>
      </c>
      <c r="AT232" s="300">
        <f t="shared" si="138"/>
        <v>1041.3547200000053</v>
      </c>
      <c r="AU232" s="29">
        <f t="shared" si="138"/>
        <v>8030.78640000004</v>
      </c>
      <c r="AV232" s="29">
        <f t="shared" si="138"/>
        <v>16502.824800000086</v>
      </c>
      <c r="AW232" s="105">
        <f t="shared" si="138"/>
        <v>31064.140800000161</v>
      </c>
    </row>
    <row r="233" spans="1:49" x14ac:dyDescent="0.25">
      <c r="A233" s="80" t="s">
        <v>80</v>
      </c>
      <c r="B233" s="4" t="s">
        <v>81</v>
      </c>
      <c r="C233" s="4">
        <v>353.04</v>
      </c>
      <c r="D233" s="4">
        <v>356.17</v>
      </c>
      <c r="E233" s="4">
        <v>11800</v>
      </c>
      <c r="F233" s="4">
        <v>12500</v>
      </c>
      <c r="G233" s="30">
        <f t="shared" si="110"/>
        <v>3.1299999999999955</v>
      </c>
      <c r="H233" s="30">
        <f t="shared" si="133"/>
        <v>353.84000000000003</v>
      </c>
      <c r="I233" s="30" t="str">
        <f t="shared" si="111"/>
        <v>I-84: 12</v>
      </c>
      <c r="J233" s="30">
        <f t="shared" si="139"/>
        <v>11870</v>
      </c>
      <c r="K233" s="30">
        <f t="shared" si="139"/>
        <v>12045</v>
      </c>
      <c r="L233" s="30">
        <f t="shared" si="139"/>
        <v>12220</v>
      </c>
      <c r="M233" s="30">
        <f t="shared" si="139"/>
        <v>12395</v>
      </c>
      <c r="N233" s="91">
        <f t="shared" si="112"/>
        <v>8071.6</v>
      </c>
      <c r="O233" s="91">
        <f t="shared" si="113"/>
        <v>8190.6</v>
      </c>
      <c r="P233" s="91">
        <f t="shared" si="114"/>
        <v>8309.6</v>
      </c>
      <c r="Q233" s="91">
        <f t="shared" si="115"/>
        <v>8428.6</v>
      </c>
      <c r="R233" s="91">
        <f t="shared" si="116"/>
        <v>161.43200000000002</v>
      </c>
      <c r="S233" s="91">
        <f t="shared" si="117"/>
        <v>1228.5899999999999</v>
      </c>
      <c r="T233" s="91">
        <f t="shared" si="118"/>
        <v>2492.88</v>
      </c>
      <c r="U233" s="91">
        <f t="shared" si="119"/>
        <v>4635.7300000000005</v>
      </c>
      <c r="V233" s="91">
        <f t="shared" si="120"/>
        <v>151.58464799999979</v>
      </c>
      <c r="W233" s="91">
        <f t="shared" si="121"/>
        <v>1038.2814089999983</v>
      </c>
      <c r="X233" s="91">
        <f t="shared" si="122"/>
        <v>1794.6243119999976</v>
      </c>
      <c r="Y233" s="91">
        <f t="shared" si="123"/>
        <v>2901.9669799999965</v>
      </c>
      <c r="Z233" s="91">
        <f t="shared" si="124"/>
        <v>31.580134999999952</v>
      </c>
      <c r="AA233" s="91">
        <f t="shared" si="125"/>
        <v>173.04690149999973</v>
      </c>
      <c r="AB233" s="91">
        <f t="shared" si="126"/>
        <v>249.25337666666636</v>
      </c>
      <c r="AC233" s="91">
        <f t="shared" si="127"/>
        <v>345.47225952380916</v>
      </c>
      <c r="AD233" s="29">
        <f t="shared" si="128"/>
        <v>1</v>
      </c>
      <c r="AE233" s="29">
        <f t="shared" si="134"/>
        <v>2</v>
      </c>
      <c r="AF233" s="29">
        <f t="shared" si="135"/>
        <v>2</v>
      </c>
      <c r="AG233" s="29">
        <f t="shared" si="136"/>
        <v>3</v>
      </c>
      <c r="AH233" s="29">
        <f t="shared" si="129"/>
        <v>5</v>
      </c>
      <c r="AI233" s="29">
        <f t="shared" si="130"/>
        <v>14</v>
      </c>
      <c r="AJ233" s="29">
        <f t="shared" si="131"/>
        <v>19</v>
      </c>
      <c r="AK233" s="105">
        <f t="shared" si="132"/>
        <v>25</v>
      </c>
      <c r="AT233" s="300">
        <f t="shared" si="138"/>
        <v>505.28215999999929</v>
      </c>
      <c r="AU233" s="29">
        <f t="shared" si="138"/>
        <v>3845.486699999994</v>
      </c>
      <c r="AV233" s="29">
        <f t="shared" si="138"/>
        <v>7802.7143999999889</v>
      </c>
      <c r="AW233" s="105">
        <f t="shared" si="138"/>
        <v>14509.83489999998</v>
      </c>
    </row>
    <row r="234" spans="1:49" x14ac:dyDescent="0.25">
      <c r="A234" s="80" t="s">
        <v>80</v>
      </c>
      <c r="B234" s="4" t="s">
        <v>81</v>
      </c>
      <c r="C234" s="4">
        <v>356.17</v>
      </c>
      <c r="D234" s="4">
        <v>362.15</v>
      </c>
      <c r="E234" s="4">
        <v>11500</v>
      </c>
      <c r="F234" s="4">
        <v>12100</v>
      </c>
      <c r="G234" s="30">
        <f t="shared" si="110"/>
        <v>5.9799999999999613</v>
      </c>
      <c r="H234" s="30">
        <f t="shared" si="133"/>
        <v>359.82</v>
      </c>
      <c r="I234" s="30" t="str">
        <f t="shared" si="111"/>
        <v>I-84: 12</v>
      </c>
      <c r="J234" s="30">
        <f t="shared" si="139"/>
        <v>11560</v>
      </c>
      <c r="K234" s="30">
        <f t="shared" si="139"/>
        <v>11710</v>
      </c>
      <c r="L234" s="30">
        <f t="shared" si="139"/>
        <v>11860</v>
      </c>
      <c r="M234" s="30">
        <f t="shared" si="139"/>
        <v>12010</v>
      </c>
      <c r="N234" s="91">
        <f t="shared" si="112"/>
        <v>7860.8</v>
      </c>
      <c r="O234" s="91">
        <f t="shared" si="113"/>
        <v>7962.8</v>
      </c>
      <c r="P234" s="91">
        <f t="shared" si="114"/>
        <v>8064.8</v>
      </c>
      <c r="Q234" s="91">
        <f t="shared" si="115"/>
        <v>8166.8</v>
      </c>
      <c r="R234" s="91">
        <f t="shared" si="116"/>
        <v>157.21600000000001</v>
      </c>
      <c r="S234" s="91">
        <f t="shared" si="117"/>
        <v>1194.42</v>
      </c>
      <c r="T234" s="91">
        <f t="shared" si="118"/>
        <v>2419.44</v>
      </c>
      <c r="U234" s="91">
        <f t="shared" si="119"/>
        <v>4491.7400000000007</v>
      </c>
      <c r="V234" s="91">
        <f t="shared" si="120"/>
        <v>282.04550399999818</v>
      </c>
      <c r="W234" s="91">
        <f t="shared" si="121"/>
        <v>1928.510531999988</v>
      </c>
      <c r="X234" s="91">
        <f t="shared" si="122"/>
        <v>3327.6977759999791</v>
      </c>
      <c r="Y234" s="91">
        <f t="shared" si="123"/>
        <v>5372.1210399999663</v>
      </c>
      <c r="Z234" s="91">
        <f t="shared" si="124"/>
        <v>58.759479999999613</v>
      </c>
      <c r="AA234" s="91">
        <f t="shared" si="125"/>
        <v>321.41842199999797</v>
      </c>
      <c r="AB234" s="91">
        <f t="shared" si="126"/>
        <v>462.18024666666378</v>
      </c>
      <c r="AC234" s="91">
        <f t="shared" si="127"/>
        <v>639.53821904761514</v>
      </c>
      <c r="AD234" s="29">
        <f t="shared" si="128"/>
        <v>1</v>
      </c>
      <c r="AE234" s="29">
        <f t="shared" si="134"/>
        <v>3</v>
      </c>
      <c r="AF234" s="29">
        <f t="shared" si="135"/>
        <v>4</v>
      </c>
      <c r="AG234" s="29">
        <f t="shared" si="136"/>
        <v>5</v>
      </c>
      <c r="AH234" s="29">
        <f t="shared" si="129"/>
        <v>5</v>
      </c>
      <c r="AI234" s="29">
        <f t="shared" si="130"/>
        <v>14</v>
      </c>
      <c r="AJ234" s="29">
        <f t="shared" si="131"/>
        <v>19</v>
      </c>
      <c r="AK234" s="105">
        <f t="shared" si="132"/>
        <v>25</v>
      </c>
      <c r="AT234" s="300">
        <f t="shared" si="138"/>
        <v>940.15167999999392</v>
      </c>
      <c r="AU234" s="29">
        <f t="shared" si="138"/>
        <v>7142.6315999999542</v>
      </c>
      <c r="AV234" s="29">
        <f t="shared" si="138"/>
        <v>14468.251199999906</v>
      </c>
      <c r="AW234" s="105">
        <f t="shared" si="138"/>
        <v>26860.605199999831</v>
      </c>
    </row>
    <row r="235" spans="1:49" x14ac:dyDescent="0.25">
      <c r="A235" s="80" t="s">
        <v>80</v>
      </c>
      <c r="B235" s="4" t="s">
        <v>81</v>
      </c>
      <c r="C235" s="4">
        <v>362.15</v>
      </c>
      <c r="D235" s="4">
        <v>371.45</v>
      </c>
      <c r="E235" s="4">
        <v>11600</v>
      </c>
      <c r="F235" s="4">
        <v>12000</v>
      </c>
      <c r="G235" s="30">
        <f t="shared" si="110"/>
        <v>9.3000000000000114</v>
      </c>
      <c r="H235" s="30">
        <f t="shared" si="133"/>
        <v>369.12</v>
      </c>
      <c r="I235" s="30" t="str">
        <f t="shared" si="111"/>
        <v>I-84: 13</v>
      </c>
      <c r="J235" s="30">
        <f t="shared" si="139"/>
        <v>11640</v>
      </c>
      <c r="K235" s="30">
        <f t="shared" si="139"/>
        <v>11740</v>
      </c>
      <c r="L235" s="30">
        <f t="shared" si="139"/>
        <v>11840</v>
      </c>
      <c r="M235" s="30">
        <f t="shared" si="139"/>
        <v>11940</v>
      </c>
      <c r="N235" s="91">
        <f t="shared" si="112"/>
        <v>7915.2000000000007</v>
      </c>
      <c r="O235" s="91">
        <f t="shared" si="113"/>
        <v>7983.2000000000007</v>
      </c>
      <c r="P235" s="91">
        <f t="shared" si="114"/>
        <v>8051.2000000000007</v>
      </c>
      <c r="Q235" s="91">
        <f t="shared" si="115"/>
        <v>8119.2000000000007</v>
      </c>
      <c r="R235" s="91">
        <f t="shared" si="116"/>
        <v>158.30400000000003</v>
      </c>
      <c r="S235" s="91">
        <f t="shared" si="117"/>
        <v>1197.48</v>
      </c>
      <c r="T235" s="91">
        <f t="shared" si="118"/>
        <v>2415.36</v>
      </c>
      <c r="U235" s="91">
        <f t="shared" si="119"/>
        <v>4465.5600000000004</v>
      </c>
      <c r="V235" s="91">
        <f t="shared" si="120"/>
        <v>441.66816000000063</v>
      </c>
      <c r="W235" s="91">
        <f t="shared" si="121"/>
        <v>3006.8722800000041</v>
      </c>
      <c r="X235" s="91">
        <f t="shared" si="122"/>
        <v>5166.4550400000071</v>
      </c>
      <c r="Y235" s="91">
        <f t="shared" si="123"/>
        <v>8305.941600000011</v>
      </c>
      <c r="Z235" s="91">
        <f t="shared" si="124"/>
        <v>92.014200000000116</v>
      </c>
      <c r="AA235" s="91">
        <f t="shared" si="125"/>
        <v>501.14538000000067</v>
      </c>
      <c r="AB235" s="91">
        <f t="shared" si="126"/>
        <v>717.56320000000107</v>
      </c>
      <c r="AC235" s="91">
        <f t="shared" si="127"/>
        <v>988.80257142857295</v>
      </c>
      <c r="AD235" s="29">
        <f t="shared" si="128"/>
        <v>1</v>
      </c>
      <c r="AE235" s="29">
        <f t="shared" si="134"/>
        <v>4</v>
      </c>
      <c r="AF235" s="29">
        <f t="shared" si="135"/>
        <v>5</v>
      </c>
      <c r="AG235" s="29">
        <f t="shared" si="136"/>
        <v>7</v>
      </c>
      <c r="AH235" s="29">
        <f t="shared" si="129"/>
        <v>3</v>
      </c>
      <c r="AI235" s="29">
        <f t="shared" si="130"/>
        <v>9</v>
      </c>
      <c r="AJ235" s="29">
        <f t="shared" si="131"/>
        <v>11</v>
      </c>
      <c r="AK235" s="105">
        <f t="shared" si="132"/>
        <v>15</v>
      </c>
      <c r="AT235" s="300">
        <f t="shared" si="138"/>
        <v>1472.2272000000021</v>
      </c>
      <c r="AU235" s="29">
        <f t="shared" si="138"/>
        <v>11136.564000000013</v>
      </c>
      <c r="AV235" s="29">
        <f t="shared" si="138"/>
        <v>22462.848000000027</v>
      </c>
      <c r="AW235" s="105">
        <f t="shared" si="138"/>
        <v>41529.708000000057</v>
      </c>
    </row>
    <row r="236" spans="1:49" x14ac:dyDescent="0.25">
      <c r="A236" s="80" t="s">
        <v>80</v>
      </c>
      <c r="B236" s="4" t="s">
        <v>81</v>
      </c>
      <c r="C236" s="4">
        <v>371.45</v>
      </c>
      <c r="D236" s="4">
        <v>374.53</v>
      </c>
      <c r="E236" s="4">
        <v>12700</v>
      </c>
      <c r="F236" s="4">
        <v>13700</v>
      </c>
      <c r="G236" s="30">
        <f t="shared" si="110"/>
        <v>3.0799999999999841</v>
      </c>
      <c r="H236" s="30">
        <f t="shared" si="133"/>
        <v>372.2</v>
      </c>
      <c r="I236" s="30" t="str">
        <f t="shared" si="111"/>
        <v>I-84: 13</v>
      </c>
      <c r="J236" s="30">
        <f t="shared" si="139"/>
        <v>12800</v>
      </c>
      <c r="K236" s="30">
        <f t="shared" si="139"/>
        <v>13050</v>
      </c>
      <c r="L236" s="30">
        <f t="shared" si="139"/>
        <v>13300</v>
      </c>
      <c r="M236" s="30">
        <f t="shared" si="139"/>
        <v>13550</v>
      </c>
      <c r="N236" s="91">
        <f t="shared" si="112"/>
        <v>8704</v>
      </c>
      <c r="O236" s="91">
        <f t="shared" si="113"/>
        <v>8874</v>
      </c>
      <c r="P236" s="91">
        <f t="shared" si="114"/>
        <v>9044</v>
      </c>
      <c r="Q236" s="91">
        <f t="shared" si="115"/>
        <v>9214</v>
      </c>
      <c r="R236" s="91">
        <f t="shared" si="116"/>
        <v>174.08</v>
      </c>
      <c r="S236" s="91">
        <f t="shared" si="117"/>
        <v>1331.1</v>
      </c>
      <c r="T236" s="91">
        <f t="shared" si="118"/>
        <v>2713.2</v>
      </c>
      <c r="U236" s="91">
        <f t="shared" si="119"/>
        <v>5067.7000000000007</v>
      </c>
      <c r="V236" s="91">
        <f t="shared" si="120"/>
        <v>160.84991999999917</v>
      </c>
      <c r="W236" s="91">
        <f t="shared" si="121"/>
        <v>1106.9427599999942</v>
      </c>
      <c r="X236" s="91">
        <f t="shared" si="122"/>
        <v>1922.0308799999898</v>
      </c>
      <c r="Y236" s="91">
        <f t="shared" si="123"/>
        <v>3121.7031999999845</v>
      </c>
      <c r="Z236" s="91">
        <f t="shared" si="124"/>
        <v>33.510399999999819</v>
      </c>
      <c r="AA236" s="91">
        <f t="shared" si="125"/>
        <v>184.49045999999905</v>
      </c>
      <c r="AB236" s="91">
        <f t="shared" si="126"/>
        <v>266.94873333333192</v>
      </c>
      <c r="AC236" s="91">
        <f t="shared" si="127"/>
        <v>371.63133333333155</v>
      </c>
      <c r="AD236" s="29">
        <f t="shared" si="128"/>
        <v>1</v>
      </c>
      <c r="AE236" s="29">
        <f t="shared" si="134"/>
        <v>2</v>
      </c>
      <c r="AF236" s="29">
        <f t="shared" si="135"/>
        <v>2</v>
      </c>
      <c r="AG236" s="29">
        <f t="shared" si="136"/>
        <v>3</v>
      </c>
      <c r="AH236" s="29">
        <f t="shared" si="129"/>
        <v>3</v>
      </c>
      <c r="AI236" s="29">
        <f t="shared" si="130"/>
        <v>9</v>
      </c>
      <c r="AJ236" s="29">
        <f t="shared" si="131"/>
        <v>11</v>
      </c>
      <c r="AK236" s="105">
        <f t="shared" si="132"/>
        <v>15</v>
      </c>
      <c r="AT236" s="300">
        <f t="shared" si="138"/>
        <v>536.16639999999722</v>
      </c>
      <c r="AU236" s="29">
        <f t="shared" si="138"/>
        <v>4099.7879999999786</v>
      </c>
      <c r="AV236" s="29">
        <f t="shared" si="138"/>
        <v>8356.6559999999554</v>
      </c>
      <c r="AW236" s="105">
        <f t="shared" si="138"/>
        <v>15608.515999999921</v>
      </c>
    </row>
    <row r="237" spans="1:49" x14ac:dyDescent="0.25">
      <c r="A237" s="80" t="s">
        <v>80</v>
      </c>
      <c r="B237" s="4" t="s">
        <v>81</v>
      </c>
      <c r="C237" s="4">
        <v>374.53</v>
      </c>
      <c r="D237" s="4">
        <v>376.72</v>
      </c>
      <c r="E237" s="4">
        <v>16900</v>
      </c>
      <c r="F237" s="4">
        <v>20300</v>
      </c>
      <c r="G237" s="30">
        <f t="shared" si="110"/>
        <v>2.1900000000000546</v>
      </c>
      <c r="H237" s="30">
        <f t="shared" si="133"/>
        <v>374.39000000000004</v>
      </c>
      <c r="I237" s="30" t="str">
        <f t="shared" si="111"/>
        <v>I-84: 13</v>
      </c>
      <c r="J237" s="30">
        <f t="shared" si="139"/>
        <v>17240</v>
      </c>
      <c r="K237" s="30">
        <f t="shared" si="139"/>
        <v>18090</v>
      </c>
      <c r="L237" s="30">
        <f t="shared" si="139"/>
        <v>18940</v>
      </c>
      <c r="M237" s="30">
        <f t="shared" si="139"/>
        <v>19790</v>
      </c>
      <c r="N237" s="91">
        <f t="shared" si="112"/>
        <v>11723.2</v>
      </c>
      <c r="O237" s="91">
        <f t="shared" si="113"/>
        <v>12301.2</v>
      </c>
      <c r="P237" s="91">
        <f t="shared" si="114"/>
        <v>12879.2</v>
      </c>
      <c r="Q237" s="91">
        <f t="shared" si="115"/>
        <v>13457.2</v>
      </c>
      <c r="R237" s="91">
        <f t="shared" si="116"/>
        <v>234.46400000000003</v>
      </c>
      <c r="S237" s="91">
        <f t="shared" si="117"/>
        <v>1845.18</v>
      </c>
      <c r="T237" s="91">
        <f t="shared" si="118"/>
        <v>3863.76</v>
      </c>
      <c r="U237" s="91">
        <f t="shared" si="119"/>
        <v>7401.4600000000009</v>
      </c>
      <c r="V237" s="91">
        <f t="shared" si="120"/>
        <v>154.04284800000386</v>
      </c>
      <c r="W237" s="91">
        <f t="shared" si="121"/>
        <v>1091.0549340000273</v>
      </c>
      <c r="X237" s="91">
        <f t="shared" si="122"/>
        <v>1946.1759120000488</v>
      </c>
      <c r="Y237" s="91">
        <f t="shared" si="123"/>
        <v>3241.8394800000815</v>
      </c>
      <c r="Z237" s="91">
        <f t="shared" si="124"/>
        <v>32.092260000000799</v>
      </c>
      <c r="AA237" s="91">
        <f t="shared" si="125"/>
        <v>181.84248900000455</v>
      </c>
      <c r="AB237" s="91">
        <f t="shared" si="126"/>
        <v>270.30221000000682</v>
      </c>
      <c r="AC237" s="91">
        <f t="shared" si="127"/>
        <v>385.93327142858118</v>
      </c>
      <c r="AD237" s="29">
        <f t="shared" si="128"/>
        <v>1</v>
      </c>
      <c r="AE237" s="29">
        <f t="shared" si="134"/>
        <v>2</v>
      </c>
      <c r="AF237" s="29">
        <f t="shared" si="135"/>
        <v>2</v>
      </c>
      <c r="AG237" s="29">
        <f t="shared" si="136"/>
        <v>3</v>
      </c>
      <c r="AH237" s="29">
        <f t="shared" si="129"/>
        <v>3</v>
      </c>
      <c r="AI237" s="29">
        <f t="shared" si="130"/>
        <v>9</v>
      </c>
      <c r="AJ237" s="29">
        <f t="shared" si="131"/>
        <v>11</v>
      </c>
      <c r="AK237" s="105">
        <f t="shared" si="132"/>
        <v>15</v>
      </c>
      <c r="AT237" s="300">
        <f t="shared" si="138"/>
        <v>513.4761600000129</v>
      </c>
      <c r="AU237" s="29">
        <f t="shared" si="138"/>
        <v>4040.9442000001009</v>
      </c>
      <c r="AV237" s="29">
        <f t="shared" si="138"/>
        <v>8461.6344000002118</v>
      </c>
      <c r="AW237" s="105">
        <f t="shared" si="138"/>
        <v>16209.197400000407</v>
      </c>
    </row>
    <row r="238" spans="1:49" x14ac:dyDescent="0.25">
      <c r="A238" s="80" t="s">
        <v>80</v>
      </c>
      <c r="B238" s="4" t="s">
        <v>81</v>
      </c>
      <c r="C238" s="4">
        <v>376.72</v>
      </c>
      <c r="D238" s="4">
        <v>378.01</v>
      </c>
      <c r="E238" s="4">
        <v>21500</v>
      </c>
      <c r="F238" s="4">
        <v>24600</v>
      </c>
      <c r="G238" s="30">
        <f t="shared" si="110"/>
        <v>1.2899999999999636</v>
      </c>
      <c r="H238" s="30">
        <f t="shared" si="133"/>
        <v>375.68</v>
      </c>
      <c r="I238" s="30" t="str">
        <f t="shared" si="111"/>
        <v>I-84: 13</v>
      </c>
      <c r="J238" s="30">
        <f t="shared" si="139"/>
        <v>21810</v>
      </c>
      <c r="K238" s="30">
        <f t="shared" si="139"/>
        <v>22585</v>
      </c>
      <c r="L238" s="30">
        <f t="shared" si="139"/>
        <v>23360</v>
      </c>
      <c r="M238" s="30">
        <f t="shared" si="139"/>
        <v>24135</v>
      </c>
      <c r="N238" s="91">
        <f t="shared" si="112"/>
        <v>14830.800000000001</v>
      </c>
      <c r="O238" s="91">
        <f t="shared" si="113"/>
        <v>15357.800000000001</v>
      </c>
      <c r="P238" s="91">
        <f t="shared" si="114"/>
        <v>15884.800000000001</v>
      </c>
      <c r="Q238" s="91">
        <f t="shared" si="115"/>
        <v>16411.800000000003</v>
      </c>
      <c r="R238" s="91">
        <f t="shared" si="116"/>
        <v>296.61600000000004</v>
      </c>
      <c r="S238" s="91">
        <f t="shared" si="117"/>
        <v>2303.67</v>
      </c>
      <c r="T238" s="91">
        <f t="shared" si="118"/>
        <v>4765.4400000000005</v>
      </c>
      <c r="U238" s="91">
        <f t="shared" si="119"/>
        <v>9026.4900000000016</v>
      </c>
      <c r="V238" s="91">
        <f t="shared" si="120"/>
        <v>114.79039199999677</v>
      </c>
      <c r="W238" s="91">
        <f t="shared" si="121"/>
        <v>802.36826099997734</v>
      </c>
      <c r="X238" s="91">
        <f t="shared" si="122"/>
        <v>1413.9060479999603</v>
      </c>
      <c r="Y238" s="91">
        <f t="shared" si="123"/>
        <v>2328.8344199999351</v>
      </c>
      <c r="Z238" s="91">
        <f t="shared" si="124"/>
        <v>23.914664999999324</v>
      </c>
      <c r="AA238" s="91">
        <f t="shared" si="125"/>
        <v>133.72804349999623</v>
      </c>
      <c r="AB238" s="91">
        <f t="shared" si="126"/>
        <v>196.3758399999945</v>
      </c>
      <c r="AC238" s="91">
        <f t="shared" si="127"/>
        <v>277.24219285713519</v>
      </c>
      <c r="AD238" s="29">
        <f t="shared" si="128"/>
        <v>0</v>
      </c>
      <c r="AE238" s="29">
        <f t="shared" si="134"/>
        <v>1</v>
      </c>
      <c r="AF238" s="29">
        <f t="shared" si="135"/>
        <v>2</v>
      </c>
      <c r="AG238" s="29">
        <f t="shared" si="136"/>
        <v>2</v>
      </c>
      <c r="AH238" s="29">
        <f t="shared" si="129"/>
        <v>3</v>
      </c>
      <c r="AI238" s="29">
        <f t="shared" si="130"/>
        <v>9</v>
      </c>
      <c r="AJ238" s="29">
        <f t="shared" si="131"/>
        <v>11</v>
      </c>
      <c r="AK238" s="105">
        <f t="shared" si="132"/>
        <v>15</v>
      </c>
      <c r="AT238" s="300">
        <f t="shared" si="138"/>
        <v>382.63463999998925</v>
      </c>
      <c r="AU238" s="29">
        <f t="shared" si="138"/>
        <v>2971.7342999999164</v>
      </c>
      <c r="AV238" s="29">
        <f t="shared" si="138"/>
        <v>6147.417599999827</v>
      </c>
      <c r="AW238" s="105">
        <f t="shared" si="138"/>
        <v>11644.172099999674</v>
      </c>
    </row>
    <row r="239" spans="1:49" x14ac:dyDescent="0.25">
      <c r="A239" s="80" t="s">
        <v>234</v>
      </c>
      <c r="B239" s="4" t="s">
        <v>83</v>
      </c>
      <c r="C239" s="4">
        <v>0</v>
      </c>
      <c r="D239" s="4">
        <v>3.8</v>
      </c>
      <c r="E239" s="4">
        <v>9000</v>
      </c>
      <c r="F239" s="4">
        <v>12500</v>
      </c>
      <c r="G239" s="30">
        <f t="shared" si="110"/>
        <v>3.8</v>
      </c>
      <c r="H239" s="30">
        <f t="shared" si="133"/>
        <v>3.8</v>
      </c>
      <c r="I239" s="30" t="str">
        <f t="shared" si="111"/>
        <v>US 101: 1</v>
      </c>
      <c r="J239" s="30">
        <f t="shared" si="139"/>
        <v>9350</v>
      </c>
      <c r="K239" s="30">
        <f t="shared" si="139"/>
        <v>10225</v>
      </c>
      <c r="L239" s="30">
        <f t="shared" si="139"/>
        <v>11100</v>
      </c>
      <c r="M239" s="30">
        <f t="shared" si="139"/>
        <v>11975</v>
      </c>
      <c r="N239" s="91">
        <f t="shared" si="112"/>
        <v>6358.0000000000009</v>
      </c>
      <c r="O239" s="91">
        <f t="shared" si="113"/>
        <v>6953.0000000000009</v>
      </c>
      <c r="P239" s="91">
        <f t="shared" si="114"/>
        <v>7548.0000000000009</v>
      </c>
      <c r="Q239" s="91">
        <f t="shared" si="115"/>
        <v>8143.0000000000009</v>
      </c>
      <c r="R239" s="91">
        <f t="shared" si="116"/>
        <v>127.16000000000003</v>
      </c>
      <c r="S239" s="91">
        <f t="shared" si="117"/>
        <v>1042.95</v>
      </c>
      <c r="T239" s="91">
        <f t="shared" si="118"/>
        <v>2264.4</v>
      </c>
      <c r="U239" s="91">
        <f t="shared" si="119"/>
        <v>4478.6500000000005</v>
      </c>
      <c r="V239" s="91">
        <f t="shared" si="120"/>
        <v>144.9624</v>
      </c>
      <c r="W239" s="91">
        <f t="shared" si="121"/>
        <v>1070.0667000000001</v>
      </c>
      <c r="X239" s="91">
        <f t="shared" si="122"/>
        <v>1979.0855999999999</v>
      </c>
      <c r="Y239" s="91">
        <f t="shared" si="123"/>
        <v>3403.7740000000003</v>
      </c>
      <c r="Z239" s="91">
        <f t="shared" si="124"/>
        <v>30.200499999999995</v>
      </c>
      <c r="AA239" s="91">
        <f t="shared" si="125"/>
        <v>178.34445000000002</v>
      </c>
      <c r="AB239" s="91">
        <f t="shared" si="126"/>
        <v>274.87299999999999</v>
      </c>
      <c r="AC239" s="91">
        <f t="shared" si="127"/>
        <v>405.21119047619061</v>
      </c>
      <c r="AD239" s="29">
        <f t="shared" si="128"/>
        <v>1</v>
      </c>
      <c r="AE239" s="29">
        <f t="shared" si="134"/>
        <v>2</v>
      </c>
      <c r="AF239" s="29">
        <f t="shared" si="135"/>
        <v>2</v>
      </c>
      <c r="AG239" s="29">
        <f t="shared" si="136"/>
        <v>3</v>
      </c>
      <c r="AH239" s="29">
        <f t="shared" si="129"/>
        <v>3</v>
      </c>
      <c r="AI239" s="29">
        <f t="shared" si="130"/>
        <v>20</v>
      </c>
      <c r="AJ239" s="29">
        <f t="shared" si="131"/>
        <v>29</v>
      </c>
      <c r="AK239" s="105">
        <f t="shared" si="132"/>
        <v>41</v>
      </c>
      <c r="AT239" s="300">
        <f t="shared" si="138"/>
        <v>483.20800000000008</v>
      </c>
      <c r="AU239" s="29">
        <f t="shared" si="138"/>
        <v>3963.21</v>
      </c>
      <c r="AV239" s="29">
        <f t="shared" si="138"/>
        <v>8604.7199999999993</v>
      </c>
      <c r="AW239" s="105">
        <f t="shared" si="138"/>
        <v>17018.870000000003</v>
      </c>
    </row>
    <row r="240" spans="1:49" x14ac:dyDescent="0.25">
      <c r="A240" s="80" t="s">
        <v>234</v>
      </c>
      <c r="B240" s="4" t="s">
        <v>83</v>
      </c>
      <c r="C240" s="4">
        <v>3.8</v>
      </c>
      <c r="D240" s="4">
        <v>3.96</v>
      </c>
      <c r="E240" s="4">
        <v>21600</v>
      </c>
      <c r="F240" s="4">
        <v>24700</v>
      </c>
      <c r="G240" s="30">
        <f t="shared" si="110"/>
        <v>0.16000000000000014</v>
      </c>
      <c r="H240" s="30">
        <f t="shared" si="133"/>
        <v>3.96</v>
      </c>
      <c r="I240" s="30" t="str">
        <f t="shared" si="111"/>
        <v>US 101: 1</v>
      </c>
      <c r="J240" s="30">
        <f t="shared" si="139"/>
        <v>21910</v>
      </c>
      <c r="K240" s="30">
        <f t="shared" si="139"/>
        <v>22685</v>
      </c>
      <c r="L240" s="30">
        <f t="shared" si="139"/>
        <v>23460</v>
      </c>
      <c r="M240" s="30">
        <f t="shared" si="139"/>
        <v>24235</v>
      </c>
      <c r="N240" s="91">
        <f t="shared" si="112"/>
        <v>14898.800000000001</v>
      </c>
      <c r="O240" s="91">
        <f t="shared" si="113"/>
        <v>15425.800000000001</v>
      </c>
      <c r="P240" s="91">
        <f t="shared" si="114"/>
        <v>15952.800000000001</v>
      </c>
      <c r="Q240" s="91">
        <f t="shared" si="115"/>
        <v>16479.800000000003</v>
      </c>
      <c r="R240" s="91">
        <f t="shared" si="116"/>
        <v>297.97600000000006</v>
      </c>
      <c r="S240" s="91">
        <f t="shared" si="117"/>
        <v>2313.87</v>
      </c>
      <c r="T240" s="91">
        <f t="shared" si="118"/>
        <v>4785.84</v>
      </c>
      <c r="U240" s="91">
        <f t="shared" si="119"/>
        <v>9063.8900000000031</v>
      </c>
      <c r="V240" s="91">
        <f t="shared" si="120"/>
        <v>14.302848000000013</v>
      </c>
      <c r="W240" s="91">
        <f t="shared" si="121"/>
        <v>99.959184000000093</v>
      </c>
      <c r="X240" s="91">
        <f t="shared" si="122"/>
        <v>176.11891200000017</v>
      </c>
      <c r="Y240" s="91">
        <f t="shared" si="123"/>
        <v>290.04448000000036</v>
      </c>
      <c r="Z240" s="91">
        <f t="shared" si="124"/>
        <v>2.9797600000000024</v>
      </c>
      <c r="AA240" s="91">
        <f t="shared" si="125"/>
        <v>16.659864000000017</v>
      </c>
      <c r="AB240" s="91">
        <f t="shared" si="126"/>
        <v>24.460960000000025</v>
      </c>
      <c r="AC240" s="91">
        <f t="shared" si="127"/>
        <v>34.529104761904811</v>
      </c>
      <c r="AD240" s="29">
        <f t="shared" si="128"/>
        <v>0</v>
      </c>
      <c r="AE240" s="29">
        <f t="shared" si="134"/>
        <v>0</v>
      </c>
      <c r="AF240" s="29">
        <f t="shared" si="135"/>
        <v>0</v>
      </c>
      <c r="AG240" s="29">
        <f t="shared" si="136"/>
        <v>1</v>
      </c>
      <c r="AH240" s="29">
        <f t="shared" si="129"/>
        <v>3</v>
      </c>
      <c r="AI240" s="29">
        <f t="shared" si="130"/>
        <v>20</v>
      </c>
      <c r="AJ240" s="29">
        <f t="shared" si="131"/>
        <v>29</v>
      </c>
      <c r="AK240" s="105">
        <f t="shared" si="132"/>
        <v>41</v>
      </c>
      <c r="AT240" s="300">
        <f t="shared" si="138"/>
        <v>47.676160000000053</v>
      </c>
      <c r="AU240" s="29">
        <f t="shared" si="138"/>
        <v>370.21920000000028</v>
      </c>
      <c r="AV240" s="29">
        <f t="shared" si="138"/>
        <v>765.73440000000073</v>
      </c>
      <c r="AW240" s="105">
        <f t="shared" si="138"/>
        <v>1450.2224000000017</v>
      </c>
    </row>
    <row r="241" spans="1:49" x14ac:dyDescent="0.25">
      <c r="A241" s="80" t="s">
        <v>234</v>
      </c>
      <c r="B241" s="4" t="s">
        <v>83</v>
      </c>
      <c r="C241" s="4">
        <v>3.96</v>
      </c>
      <c r="D241" s="4">
        <v>4.32</v>
      </c>
      <c r="E241" s="4">
        <v>21700</v>
      </c>
      <c r="F241" s="4">
        <v>24800</v>
      </c>
      <c r="G241" s="30">
        <f t="shared" si="110"/>
        <v>0.36000000000000032</v>
      </c>
      <c r="H241" s="30">
        <f t="shared" si="133"/>
        <v>4.32</v>
      </c>
      <c r="I241" s="30" t="str">
        <f t="shared" si="111"/>
        <v>US 101: 1</v>
      </c>
      <c r="J241" s="30">
        <f t="shared" si="139"/>
        <v>22010</v>
      </c>
      <c r="K241" s="30">
        <f t="shared" si="139"/>
        <v>22785</v>
      </c>
      <c r="L241" s="30">
        <f t="shared" si="139"/>
        <v>23560</v>
      </c>
      <c r="M241" s="30">
        <f t="shared" si="139"/>
        <v>24335</v>
      </c>
      <c r="N241" s="91">
        <f t="shared" si="112"/>
        <v>14966.800000000001</v>
      </c>
      <c r="O241" s="91">
        <f t="shared" si="113"/>
        <v>15493.800000000001</v>
      </c>
      <c r="P241" s="91">
        <f t="shared" si="114"/>
        <v>16020.800000000001</v>
      </c>
      <c r="Q241" s="91">
        <f t="shared" si="115"/>
        <v>16547.800000000003</v>
      </c>
      <c r="R241" s="91">
        <f t="shared" si="116"/>
        <v>299.33600000000001</v>
      </c>
      <c r="S241" s="91">
        <f t="shared" si="117"/>
        <v>2324.0700000000002</v>
      </c>
      <c r="T241" s="91">
        <f t="shared" si="118"/>
        <v>4806.24</v>
      </c>
      <c r="U241" s="91">
        <f t="shared" si="119"/>
        <v>9101.2900000000027</v>
      </c>
      <c r="V241" s="91">
        <f t="shared" si="120"/>
        <v>32.328288000000029</v>
      </c>
      <c r="W241" s="91">
        <f t="shared" si="121"/>
        <v>225.89960400000021</v>
      </c>
      <c r="X241" s="91">
        <f t="shared" si="122"/>
        <v>397.95667200000031</v>
      </c>
      <c r="Y241" s="91">
        <f t="shared" si="123"/>
        <v>655.29288000000088</v>
      </c>
      <c r="Z241" s="91">
        <f t="shared" si="124"/>
        <v>6.7350600000000052</v>
      </c>
      <c r="AA241" s="91">
        <f t="shared" si="125"/>
        <v>37.649934000000037</v>
      </c>
      <c r="AB241" s="91">
        <f t="shared" si="126"/>
        <v>55.27176000000005</v>
      </c>
      <c r="AC241" s="91">
        <f t="shared" si="127"/>
        <v>78.011057142857254</v>
      </c>
      <c r="AD241" s="29">
        <f t="shared" si="128"/>
        <v>0</v>
      </c>
      <c r="AE241" s="29">
        <f t="shared" si="134"/>
        <v>1</v>
      </c>
      <c r="AF241" s="29">
        <f t="shared" si="135"/>
        <v>1</v>
      </c>
      <c r="AG241" s="29">
        <f t="shared" si="136"/>
        <v>1</v>
      </c>
      <c r="AH241" s="29">
        <f t="shared" si="129"/>
        <v>3</v>
      </c>
      <c r="AI241" s="29">
        <f t="shared" si="130"/>
        <v>20</v>
      </c>
      <c r="AJ241" s="29">
        <f t="shared" si="131"/>
        <v>29</v>
      </c>
      <c r="AK241" s="105">
        <f t="shared" si="132"/>
        <v>41</v>
      </c>
      <c r="AT241" s="300">
        <f t="shared" si="138"/>
        <v>107.7609600000001</v>
      </c>
      <c r="AU241" s="29">
        <f t="shared" si="138"/>
        <v>836.66520000000082</v>
      </c>
      <c r="AV241" s="29">
        <f t="shared" si="138"/>
        <v>1730.2464000000014</v>
      </c>
      <c r="AW241" s="105">
        <f t="shared" si="138"/>
        <v>3276.4644000000039</v>
      </c>
    </row>
    <row r="242" spans="1:49" x14ac:dyDescent="0.25">
      <c r="A242" s="80" t="s">
        <v>234</v>
      </c>
      <c r="B242" s="4" t="s">
        <v>83</v>
      </c>
      <c r="C242" s="4">
        <v>4.32</v>
      </c>
      <c r="D242" s="4">
        <v>6.35</v>
      </c>
      <c r="E242" s="4">
        <v>20500</v>
      </c>
      <c r="F242" s="4">
        <v>22300</v>
      </c>
      <c r="G242" s="30">
        <f t="shared" si="110"/>
        <v>2.0299999999999994</v>
      </c>
      <c r="H242" s="30">
        <f t="shared" si="133"/>
        <v>6.35</v>
      </c>
      <c r="I242" s="30" t="str">
        <f t="shared" si="111"/>
        <v>US 101: 1</v>
      </c>
      <c r="J242" s="30">
        <f t="shared" si="139"/>
        <v>20680</v>
      </c>
      <c r="K242" s="30">
        <f t="shared" si="139"/>
        <v>21130</v>
      </c>
      <c r="L242" s="30">
        <f t="shared" si="139"/>
        <v>21580</v>
      </c>
      <c r="M242" s="30">
        <f t="shared" si="139"/>
        <v>22030</v>
      </c>
      <c r="N242" s="91">
        <f t="shared" si="112"/>
        <v>14062.400000000001</v>
      </c>
      <c r="O242" s="91">
        <f t="shared" si="113"/>
        <v>14368.400000000001</v>
      </c>
      <c r="P242" s="91">
        <f t="shared" si="114"/>
        <v>14674.400000000001</v>
      </c>
      <c r="Q242" s="91">
        <f t="shared" si="115"/>
        <v>14980.400000000001</v>
      </c>
      <c r="R242" s="91">
        <f t="shared" si="116"/>
        <v>281.24800000000005</v>
      </c>
      <c r="S242" s="91">
        <f t="shared" si="117"/>
        <v>2155.2600000000002</v>
      </c>
      <c r="T242" s="91">
        <f t="shared" si="118"/>
        <v>4402.3200000000006</v>
      </c>
      <c r="U242" s="91">
        <f t="shared" si="119"/>
        <v>8239.2200000000012</v>
      </c>
      <c r="V242" s="91">
        <f t="shared" si="120"/>
        <v>171.28003199999998</v>
      </c>
      <c r="W242" s="91">
        <f t="shared" si="121"/>
        <v>1181.298006</v>
      </c>
      <c r="X242" s="91">
        <f t="shared" si="122"/>
        <v>2055.4432079999997</v>
      </c>
      <c r="Y242" s="91">
        <f t="shared" si="123"/>
        <v>3345.1233199999997</v>
      </c>
      <c r="Z242" s="91">
        <f t="shared" si="124"/>
        <v>35.683339999999987</v>
      </c>
      <c r="AA242" s="91">
        <f t="shared" si="125"/>
        <v>196.88300100000001</v>
      </c>
      <c r="AB242" s="91">
        <f t="shared" si="126"/>
        <v>285.47822333333329</v>
      </c>
      <c r="AC242" s="91">
        <f t="shared" si="127"/>
        <v>398.22896666666668</v>
      </c>
      <c r="AD242" s="29">
        <f t="shared" si="128"/>
        <v>1</v>
      </c>
      <c r="AE242" s="29">
        <f t="shared" si="134"/>
        <v>2</v>
      </c>
      <c r="AF242" s="29">
        <f t="shared" si="135"/>
        <v>2</v>
      </c>
      <c r="AG242" s="29">
        <f t="shared" si="136"/>
        <v>3</v>
      </c>
      <c r="AH242" s="29">
        <f t="shared" si="129"/>
        <v>3</v>
      </c>
      <c r="AI242" s="29">
        <f t="shared" si="130"/>
        <v>20</v>
      </c>
      <c r="AJ242" s="29">
        <f t="shared" si="131"/>
        <v>29</v>
      </c>
      <c r="AK242" s="105">
        <f t="shared" si="132"/>
        <v>41</v>
      </c>
      <c r="AT242" s="300">
        <f t="shared" si="138"/>
        <v>570.93343999999991</v>
      </c>
      <c r="AU242" s="29">
        <f t="shared" si="138"/>
        <v>4375.1777999999995</v>
      </c>
      <c r="AV242" s="29">
        <f t="shared" si="138"/>
        <v>8936.7095999999983</v>
      </c>
      <c r="AW242" s="105">
        <f t="shared" si="138"/>
        <v>16725.616599999998</v>
      </c>
    </row>
    <row r="243" spans="1:49" x14ac:dyDescent="0.25">
      <c r="A243" s="80" t="s">
        <v>234</v>
      </c>
      <c r="B243" s="4" t="s">
        <v>83</v>
      </c>
      <c r="C243" s="4">
        <v>6.35</v>
      </c>
      <c r="D243" s="4">
        <v>7.07</v>
      </c>
      <c r="E243" s="4">
        <v>14600</v>
      </c>
      <c r="F243" s="4">
        <v>17600</v>
      </c>
      <c r="G243" s="30">
        <f t="shared" si="110"/>
        <v>0.72000000000000064</v>
      </c>
      <c r="H243" s="30">
        <f t="shared" si="133"/>
        <v>7.07</v>
      </c>
      <c r="I243" s="30" t="str">
        <f t="shared" si="111"/>
        <v>US 101: 1</v>
      </c>
      <c r="J243" s="30">
        <f t="shared" si="139"/>
        <v>14900</v>
      </c>
      <c r="K243" s="30">
        <f t="shared" si="139"/>
        <v>15650</v>
      </c>
      <c r="L243" s="30">
        <f t="shared" si="139"/>
        <v>16400</v>
      </c>
      <c r="M243" s="30">
        <f t="shared" si="139"/>
        <v>17150</v>
      </c>
      <c r="N243" s="91">
        <f t="shared" si="112"/>
        <v>10132</v>
      </c>
      <c r="O243" s="91">
        <f t="shared" si="113"/>
        <v>10642</v>
      </c>
      <c r="P243" s="91">
        <f t="shared" si="114"/>
        <v>11152</v>
      </c>
      <c r="Q243" s="91">
        <f t="shared" si="115"/>
        <v>11662</v>
      </c>
      <c r="R243" s="91">
        <f t="shared" si="116"/>
        <v>202.64000000000001</v>
      </c>
      <c r="S243" s="91">
        <f t="shared" si="117"/>
        <v>1596.3</v>
      </c>
      <c r="T243" s="91">
        <f t="shared" si="118"/>
        <v>3345.6</v>
      </c>
      <c r="U243" s="91">
        <f t="shared" si="119"/>
        <v>6414.1</v>
      </c>
      <c r="V243" s="91">
        <f t="shared" si="120"/>
        <v>43.770240000000037</v>
      </c>
      <c r="W243" s="91">
        <f t="shared" si="121"/>
        <v>310.32072000000028</v>
      </c>
      <c r="X243" s="91">
        <f t="shared" si="122"/>
        <v>554.03136000000052</v>
      </c>
      <c r="Y243" s="91">
        <f t="shared" si="123"/>
        <v>923.63040000000092</v>
      </c>
      <c r="Z243" s="91">
        <f t="shared" si="124"/>
        <v>9.1188000000000056</v>
      </c>
      <c r="AA243" s="91">
        <f t="shared" si="125"/>
        <v>51.720120000000044</v>
      </c>
      <c r="AB243" s="91">
        <f t="shared" si="126"/>
        <v>76.948800000000077</v>
      </c>
      <c r="AC243" s="91">
        <f t="shared" si="127"/>
        <v>109.95600000000013</v>
      </c>
      <c r="AD243" s="29">
        <f t="shared" si="128"/>
        <v>0</v>
      </c>
      <c r="AE243" s="29">
        <f t="shared" si="134"/>
        <v>1</v>
      </c>
      <c r="AF243" s="29">
        <f t="shared" si="135"/>
        <v>1</v>
      </c>
      <c r="AG243" s="29">
        <f t="shared" si="136"/>
        <v>1</v>
      </c>
      <c r="AH243" s="29">
        <f t="shared" si="129"/>
        <v>3</v>
      </c>
      <c r="AI243" s="29">
        <f t="shared" si="130"/>
        <v>20</v>
      </c>
      <c r="AJ243" s="29">
        <f t="shared" si="131"/>
        <v>29</v>
      </c>
      <c r="AK243" s="105">
        <f t="shared" si="132"/>
        <v>41</v>
      </c>
      <c r="AT243" s="300">
        <f t="shared" si="138"/>
        <v>145.90080000000015</v>
      </c>
      <c r="AU243" s="29">
        <f t="shared" si="138"/>
        <v>1149.3360000000009</v>
      </c>
      <c r="AV243" s="29">
        <f t="shared" si="138"/>
        <v>2408.8320000000022</v>
      </c>
      <c r="AW243" s="105">
        <f t="shared" si="138"/>
        <v>4618.1520000000046</v>
      </c>
    </row>
    <row r="244" spans="1:49" x14ac:dyDescent="0.25">
      <c r="A244" s="80" t="s">
        <v>234</v>
      </c>
      <c r="B244" s="4" t="s">
        <v>83</v>
      </c>
      <c r="C244" s="4">
        <v>7.07</v>
      </c>
      <c r="D244" s="4">
        <v>7.53</v>
      </c>
      <c r="E244" s="4">
        <v>15300</v>
      </c>
      <c r="F244" s="4">
        <v>17400</v>
      </c>
      <c r="G244" s="30">
        <f t="shared" si="110"/>
        <v>0.45999999999999996</v>
      </c>
      <c r="H244" s="30">
        <f t="shared" si="133"/>
        <v>7.53</v>
      </c>
      <c r="I244" s="30" t="str">
        <f t="shared" si="111"/>
        <v>US 101: 1</v>
      </c>
      <c r="J244" s="30">
        <f t="shared" si="139"/>
        <v>15510</v>
      </c>
      <c r="K244" s="30">
        <f t="shared" si="139"/>
        <v>16035</v>
      </c>
      <c r="L244" s="30">
        <f t="shared" si="139"/>
        <v>16560</v>
      </c>
      <c r="M244" s="30">
        <f t="shared" si="139"/>
        <v>17085</v>
      </c>
      <c r="N244" s="91">
        <f t="shared" si="112"/>
        <v>10546.800000000001</v>
      </c>
      <c r="O244" s="91">
        <f t="shared" si="113"/>
        <v>10903.800000000001</v>
      </c>
      <c r="P244" s="91">
        <f t="shared" si="114"/>
        <v>11260.800000000001</v>
      </c>
      <c r="Q244" s="91">
        <f t="shared" si="115"/>
        <v>11617.800000000001</v>
      </c>
      <c r="R244" s="91">
        <f t="shared" si="116"/>
        <v>210.93600000000004</v>
      </c>
      <c r="S244" s="91">
        <f t="shared" si="117"/>
        <v>1635.5700000000002</v>
      </c>
      <c r="T244" s="91">
        <f t="shared" si="118"/>
        <v>3378.2400000000002</v>
      </c>
      <c r="U244" s="91">
        <f t="shared" si="119"/>
        <v>6389.7900000000009</v>
      </c>
      <c r="V244" s="91">
        <f t="shared" si="120"/>
        <v>29.109168</v>
      </c>
      <c r="W244" s="91">
        <f t="shared" si="121"/>
        <v>203.13779400000001</v>
      </c>
      <c r="X244" s="91">
        <f t="shared" si="122"/>
        <v>357.41779200000002</v>
      </c>
      <c r="Y244" s="91">
        <f t="shared" si="123"/>
        <v>587.86068000000012</v>
      </c>
      <c r="Z244" s="91">
        <f t="shared" si="124"/>
        <v>6.0644099999999987</v>
      </c>
      <c r="AA244" s="91">
        <f t="shared" si="125"/>
        <v>33.856299</v>
      </c>
      <c r="AB244" s="91">
        <f t="shared" si="126"/>
        <v>49.641360000000006</v>
      </c>
      <c r="AC244" s="91">
        <f t="shared" si="127"/>
        <v>69.983414285714318</v>
      </c>
      <c r="AD244" s="29">
        <f t="shared" si="128"/>
        <v>0</v>
      </c>
      <c r="AE244" s="29">
        <f t="shared" si="134"/>
        <v>1</v>
      </c>
      <c r="AF244" s="29">
        <f t="shared" si="135"/>
        <v>1</v>
      </c>
      <c r="AG244" s="29">
        <f t="shared" si="136"/>
        <v>1</v>
      </c>
      <c r="AH244" s="29">
        <f t="shared" si="129"/>
        <v>3</v>
      </c>
      <c r="AI244" s="29">
        <f t="shared" si="130"/>
        <v>20</v>
      </c>
      <c r="AJ244" s="29">
        <f t="shared" si="131"/>
        <v>29</v>
      </c>
      <c r="AK244" s="105">
        <f t="shared" si="132"/>
        <v>41</v>
      </c>
      <c r="AT244" s="300">
        <f t="shared" si="138"/>
        <v>97.030560000000008</v>
      </c>
      <c r="AU244" s="29">
        <f t="shared" si="138"/>
        <v>752.36220000000003</v>
      </c>
      <c r="AV244" s="29">
        <f t="shared" si="138"/>
        <v>1553.9903999999999</v>
      </c>
      <c r="AW244" s="105">
        <f t="shared" si="138"/>
        <v>2939.3034000000002</v>
      </c>
    </row>
    <row r="245" spans="1:49" x14ac:dyDescent="0.25">
      <c r="A245" s="80" t="s">
        <v>234</v>
      </c>
      <c r="B245" s="4" t="s">
        <v>83</v>
      </c>
      <c r="C245" s="4">
        <v>7.53</v>
      </c>
      <c r="D245" s="4">
        <v>8.3800000000000008</v>
      </c>
      <c r="E245" s="4">
        <v>14300</v>
      </c>
      <c r="F245" s="4">
        <v>17500</v>
      </c>
      <c r="G245" s="30">
        <f t="shared" si="110"/>
        <v>0.85000000000000053</v>
      </c>
      <c r="H245" s="30">
        <f t="shared" si="133"/>
        <v>8.3800000000000008</v>
      </c>
      <c r="I245" s="30" t="str">
        <f t="shared" si="111"/>
        <v>US 101: 1</v>
      </c>
      <c r="J245" s="30">
        <f t="shared" si="139"/>
        <v>14620</v>
      </c>
      <c r="K245" s="30">
        <f t="shared" si="139"/>
        <v>15420</v>
      </c>
      <c r="L245" s="30">
        <f t="shared" si="139"/>
        <v>16220</v>
      </c>
      <c r="M245" s="30">
        <f t="shared" si="139"/>
        <v>17020</v>
      </c>
      <c r="N245" s="91">
        <f t="shared" si="112"/>
        <v>9941.6</v>
      </c>
      <c r="O245" s="91">
        <f t="shared" si="113"/>
        <v>10485.6</v>
      </c>
      <c r="P245" s="91">
        <f t="shared" si="114"/>
        <v>11029.6</v>
      </c>
      <c r="Q245" s="91">
        <f t="shared" si="115"/>
        <v>11573.6</v>
      </c>
      <c r="R245" s="91">
        <f t="shared" si="116"/>
        <v>198.83200000000002</v>
      </c>
      <c r="S245" s="91">
        <f t="shared" si="117"/>
        <v>1572.84</v>
      </c>
      <c r="T245" s="91">
        <f t="shared" si="118"/>
        <v>3308.88</v>
      </c>
      <c r="U245" s="91">
        <f t="shared" si="119"/>
        <v>6365.4800000000005</v>
      </c>
      <c r="V245" s="91">
        <f t="shared" si="120"/>
        <v>50.702160000000035</v>
      </c>
      <c r="W245" s="91">
        <f t="shared" si="121"/>
        <v>360.96678000000026</v>
      </c>
      <c r="X245" s="91">
        <f t="shared" si="122"/>
        <v>646.88604000000043</v>
      </c>
      <c r="Y245" s="91">
        <f t="shared" si="123"/>
        <v>1082.1316000000008</v>
      </c>
      <c r="Z245" s="91">
        <f t="shared" si="124"/>
        <v>10.562950000000006</v>
      </c>
      <c r="AA245" s="91">
        <f t="shared" si="125"/>
        <v>60.161130000000043</v>
      </c>
      <c r="AB245" s="91">
        <f t="shared" si="126"/>
        <v>89.845283333333398</v>
      </c>
      <c r="AC245" s="91">
        <f t="shared" si="127"/>
        <v>128.82519047619058</v>
      </c>
      <c r="AD245" s="29">
        <f t="shared" si="128"/>
        <v>0</v>
      </c>
      <c r="AE245" s="29">
        <f t="shared" si="134"/>
        <v>1</v>
      </c>
      <c r="AF245" s="29">
        <f t="shared" si="135"/>
        <v>1</v>
      </c>
      <c r="AG245" s="29">
        <f t="shared" si="136"/>
        <v>1</v>
      </c>
      <c r="AH245" s="29">
        <f t="shared" si="129"/>
        <v>3</v>
      </c>
      <c r="AI245" s="29">
        <f t="shared" si="130"/>
        <v>20</v>
      </c>
      <c r="AJ245" s="29">
        <f t="shared" si="131"/>
        <v>29</v>
      </c>
      <c r="AK245" s="105">
        <f t="shared" si="132"/>
        <v>41</v>
      </c>
      <c r="AT245" s="300">
        <f t="shared" si="138"/>
        <v>169.00720000000013</v>
      </c>
      <c r="AU245" s="29">
        <f t="shared" si="138"/>
        <v>1336.9140000000007</v>
      </c>
      <c r="AV245" s="29">
        <f t="shared" si="138"/>
        <v>2812.548000000002</v>
      </c>
      <c r="AW245" s="105">
        <f t="shared" si="138"/>
        <v>5410.658000000004</v>
      </c>
    </row>
    <row r="246" spans="1:49" x14ac:dyDescent="0.25">
      <c r="A246" s="80" t="s">
        <v>234</v>
      </c>
      <c r="B246" s="4" t="s">
        <v>83</v>
      </c>
      <c r="C246" s="4">
        <v>8.3800000000000008</v>
      </c>
      <c r="D246" s="4">
        <v>9.48</v>
      </c>
      <c r="E246" s="4">
        <v>13200</v>
      </c>
      <c r="F246" s="4">
        <v>16600</v>
      </c>
      <c r="G246" s="30">
        <f t="shared" si="110"/>
        <v>1.0999999999999996</v>
      </c>
      <c r="H246" s="30">
        <f t="shared" si="133"/>
        <v>9.48</v>
      </c>
      <c r="I246" s="30" t="str">
        <f t="shared" si="111"/>
        <v>US 101: 1</v>
      </c>
      <c r="J246" s="30">
        <f t="shared" si="139"/>
        <v>13540</v>
      </c>
      <c r="K246" s="30">
        <f t="shared" si="139"/>
        <v>14390</v>
      </c>
      <c r="L246" s="30">
        <f t="shared" si="139"/>
        <v>15240</v>
      </c>
      <c r="M246" s="30">
        <f t="shared" si="139"/>
        <v>16090</v>
      </c>
      <c r="N246" s="91">
        <f t="shared" si="112"/>
        <v>9207.2000000000007</v>
      </c>
      <c r="O246" s="91">
        <f t="shared" si="113"/>
        <v>9785.2000000000007</v>
      </c>
      <c r="P246" s="91">
        <f t="shared" si="114"/>
        <v>10363.200000000001</v>
      </c>
      <c r="Q246" s="91">
        <f t="shared" si="115"/>
        <v>10941.2</v>
      </c>
      <c r="R246" s="91">
        <f t="shared" si="116"/>
        <v>184.14400000000001</v>
      </c>
      <c r="S246" s="91">
        <f t="shared" si="117"/>
        <v>1467.78</v>
      </c>
      <c r="T246" s="91">
        <f t="shared" si="118"/>
        <v>3108.96</v>
      </c>
      <c r="U246" s="91">
        <f t="shared" si="119"/>
        <v>6017.6600000000008</v>
      </c>
      <c r="V246" s="91">
        <f t="shared" si="120"/>
        <v>60.767519999999983</v>
      </c>
      <c r="W246" s="91">
        <f t="shared" si="121"/>
        <v>435.93065999999988</v>
      </c>
      <c r="X246" s="91">
        <f t="shared" si="122"/>
        <v>786.56687999999986</v>
      </c>
      <c r="Y246" s="91">
        <f t="shared" si="123"/>
        <v>1323.8851999999997</v>
      </c>
      <c r="Z246" s="91">
        <f t="shared" si="124"/>
        <v>12.659899999999995</v>
      </c>
      <c r="AA246" s="91">
        <f t="shared" si="125"/>
        <v>72.655109999999979</v>
      </c>
      <c r="AB246" s="91">
        <f t="shared" si="126"/>
        <v>109.24539999999999</v>
      </c>
      <c r="AC246" s="91">
        <f t="shared" si="127"/>
        <v>157.60538095238095</v>
      </c>
      <c r="AD246" s="29">
        <f t="shared" si="128"/>
        <v>0</v>
      </c>
      <c r="AE246" s="29">
        <f t="shared" si="134"/>
        <v>1</v>
      </c>
      <c r="AF246" s="29">
        <f t="shared" si="135"/>
        <v>1</v>
      </c>
      <c r="AG246" s="29">
        <f t="shared" si="136"/>
        <v>2</v>
      </c>
      <c r="AH246" s="29">
        <f t="shared" si="129"/>
        <v>3</v>
      </c>
      <c r="AI246" s="29">
        <f t="shared" si="130"/>
        <v>20</v>
      </c>
      <c r="AJ246" s="29">
        <f t="shared" si="131"/>
        <v>29</v>
      </c>
      <c r="AK246" s="105">
        <f t="shared" si="132"/>
        <v>41</v>
      </c>
      <c r="AT246" s="300">
        <f t="shared" si="138"/>
        <v>202.55839999999995</v>
      </c>
      <c r="AU246" s="29">
        <f t="shared" si="138"/>
        <v>1614.5579999999995</v>
      </c>
      <c r="AV246" s="29">
        <f t="shared" si="138"/>
        <v>3419.8559999999989</v>
      </c>
      <c r="AW246" s="105">
        <f t="shared" si="138"/>
        <v>6619.4259999999986</v>
      </c>
    </row>
    <row r="247" spans="1:49" x14ac:dyDescent="0.25">
      <c r="A247" s="80" t="s">
        <v>234</v>
      </c>
      <c r="B247" s="4" t="s">
        <v>83</v>
      </c>
      <c r="C247" s="4">
        <v>9.48</v>
      </c>
      <c r="D247" s="4">
        <v>10.16</v>
      </c>
      <c r="E247" s="4">
        <v>15600</v>
      </c>
      <c r="F247" s="4">
        <v>19400</v>
      </c>
      <c r="G247" s="30">
        <f t="shared" si="110"/>
        <v>0.67999999999999972</v>
      </c>
      <c r="H247" s="30">
        <f t="shared" si="133"/>
        <v>10.16</v>
      </c>
      <c r="I247" s="30" t="str">
        <f t="shared" si="111"/>
        <v>US 101: 1</v>
      </c>
      <c r="J247" s="30">
        <f t="shared" ref="J247:M266" si="140">(($F247-$E247)/($F$6-$E$6)*(J$6-$E$6)+$E247)</f>
        <v>15980</v>
      </c>
      <c r="K247" s="30">
        <f t="shared" si="140"/>
        <v>16930</v>
      </c>
      <c r="L247" s="30">
        <f t="shared" si="140"/>
        <v>17880</v>
      </c>
      <c r="M247" s="30">
        <f t="shared" si="140"/>
        <v>18830</v>
      </c>
      <c r="N247" s="91">
        <f t="shared" si="112"/>
        <v>10866.400000000001</v>
      </c>
      <c r="O247" s="91">
        <f t="shared" si="113"/>
        <v>11512.400000000001</v>
      </c>
      <c r="P247" s="91">
        <f t="shared" si="114"/>
        <v>12158.400000000001</v>
      </c>
      <c r="Q247" s="91">
        <f t="shared" si="115"/>
        <v>12804.400000000001</v>
      </c>
      <c r="R247" s="91">
        <f t="shared" si="116"/>
        <v>217.32800000000003</v>
      </c>
      <c r="S247" s="91">
        <f t="shared" si="117"/>
        <v>1726.8600000000001</v>
      </c>
      <c r="T247" s="91">
        <f t="shared" si="118"/>
        <v>3647.5200000000004</v>
      </c>
      <c r="U247" s="91">
        <f t="shared" si="119"/>
        <v>7042.420000000001</v>
      </c>
      <c r="V247" s="91">
        <f t="shared" si="120"/>
        <v>44.334911999999989</v>
      </c>
      <c r="W247" s="91">
        <f t="shared" si="121"/>
        <v>317.05149599999993</v>
      </c>
      <c r="X247" s="91">
        <f t="shared" si="122"/>
        <v>570.47212799999988</v>
      </c>
      <c r="Y247" s="91">
        <f t="shared" si="123"/>
        <v>957.76911999999982</v>
      </c>
      <c r="Z247" s="91">
        <f t="shared" si="124"/>
        <v>9.2364399999999964</v>
      </c>
      <c r="AA247" s="91">
        <f t="shared" si="125"/>
        <v>52.841915999999991</v>
      </c>
      <c r="AB247" s="91">
        <f t="shared" si="126"/>
        <v>79.23223999999999</v>
      </c>
      <c r="AC247" s="91">
        <f t="shared" si="127"/>
        <v>114.02013333333333</v>
      </c>
      <c r="AD247" s="29">
        <f t="shared" si="128"/>
        <v>0</v>
      </c>
      <c r="AE247" s="29">
        <f t="shared" si="134"/>
        <v>1</v>
      </c>
      <c r="AF247" s="29">
        <f t="shared" si="135"/>
        <v>1</v>
      </c>
      <c r="AG247" s="29">
        <f t="shared" si="136"/>
        <v>1</v>
      </c>
      <c r="AH247" s="29">
        <f t="shared" si="129"/>
        <v>3</v>
      </c>
      <c r="AI247" s="29">
        <f t="shared" si="130"/>
        <v>20</v>
      </c>
      <c r="AJ247" s="29">
        <f t="shared" si="131"/>
        <v>29</v>
      </c>
      <c r="AK247" s="105">
        <f t="shared" si="132"/>
        <v>41</v>
      </c>
      <c r="AT247" s="300">
        <f t="shared" si="138"/>
        <v>147.78303999999997</v>
      </c>
      <c r="AU247" s="29">
        <f t="shared" si="138"/>
        <v>1174.2647999999997</v>
      </c>
      <c r="AV247" s="29">
        <f t="shared" si="138"/>
        <v>2480.313599999999</v>
      </c>
      <c r="AW247" s="105">
        <f t="shared" si="138"/>
        <v>4788.8455999999987</v>
      </c>
    </row>
    <row r="248" spans="1:49" x14ac:dyDescent="0.25">
      <c r="A248" s="80" t="s">
        <v>234</v>
      </c>
      <c r="B248" s="4" t="s">
        <v>83</v>
      </c>
      <c r="C248" s="4">
        <v>12.15</v>
      </c>
      <c r="D248" s="4">
        <v>12.19</v>
      </c>
      <c r="E248" s="4">
        <v>15600</v>
      </c>
      <c r="F248" s="4">
        <v>19400</v>
      </c>
      <c r="G248" s="30">
        <f t="shared" si="110"/>
        <v>3.9999999999999147E-2</v>
      </c>
      <c r="H248" s="30">
        <f t="shared" si="133"/>
        <v>10.199999999999999</v>
      </c>
      <c r="I248" s="30" t="str">
        <f t="shared" si="111"/>
        <v>US 101: 1</v>
      </c>
      <c r="J248" s="30">
        <f t="shared" si="140"/>
        <v>15980</v>
      </c>
      <c r="K248" s="30">
        <f t="shared" si="140"/>
        <v>16930</v>
      </c>
      <c r="L248" s="30">
        <f t="shared" si="140"/>
        <v>17880</v>
      </c>
      <c r="M248" s="30">
        <f t="shared" si="140"/>
        <v>18830</v>
      </c>
      <c r="N248" s="91">
        <f t="shared" si="112"/>
        <v>10866.400000000001</v>
      </c>
      <c r="O248" s="91">
        <f t="shared" si="113"/>
        <v>11512.400000000001</v>
      </c>
      <c r="P248" s="91">
        <f t="shared" si="114"/>
        <v>12158.400000000001</v>
      </c>
      <c r="Q248" s="91">
        <f t="shared" si="115"/>
        <v>12804.400000000001</v>
      </c>
      <c r="R248" s="91">
        <f t="shared" si="116"/>
        <v>217.32800000000003</v>
      </c>
      <c r="S248" s="91">
        <f t="shared" si="117"/>
        <v>1726.8600000000001</v>
      </c>
      <c r="T248" s="91">
        <f t="shared" si="118"/>
        <v>3647.5200000000004</v>
      </c>
      <c r="U248" s="91">
        <f t="shared" si="119"/>
        <v>7042.420000000001</v>
      </c>
      <c r="V248" s="91">
        <f t="shared" si="120"/>
        <v>2.6079359999999445</v>
      </c>
      <c r="W248" s="91">
        <f t="shared" si="121"/>
        <v>18.650087999999606</v>
      </c>
      <c r="X248" s="91">
        <f t="shared" si="122"/>
        <v>33.557183999999289</v>
      </c>
      <c r="Y248" s="91">
        <f t="shared" si="123"/>
        <v>56.339359999998813</v>
      </c>
      <c r="Z248" s="91">
        <f t="shared" si="124"/>
        <v>0.54331999999998837</v>
      </c>
      <c r="AA248" s="91">
        <f t="shared" si="125"/>
        <v>3.1083479999999342</v>
      </c>
      <c r="AB248" s="91">
        <f t="shared" si="126"/>
        <v>4.6607199999999018</v>
      </c>
      <c r="AC248" s="91">
        <f t="shared" si="127"/>
        <v>6.7070666666665266</v>
      </c>
      <c r="AD248" s="29">
        <f t="shared" si="128"/>
        <v>0</v>
      </c>
      <c r="AE248" s="29">
        <f t="shared" si="134"/>
        <v>0</v>
      </c>
      <c r="AF248" s="29">
        <f t="shared" si="135"/>
        <v>0</v>
      </c>
      <c r="AG248" s="29">
        <f t="shared" si="136"/>
        <v>0</v>
      </c>
      <c r="AH248" s="29">
        <f t="shared" si="129"/>
        <v>3</v>
      </c>
      <c r="AI248" s="29">
        <f t="shared" si="130"/>
        <v>20</v>
      </c>
      <c r="AJ248" s="29">
        <f t="shared" si="131"/>
        <v>29</v>
      </c>
      <c r="AK248" s="105">
        <f t="shared" si="132"/>
        <v>41</v>
      </c>
      <c r="AT248" s="300">
        <f t="shared" si="138"/>
        <v>8.6931199999998157</v>
      </c>
      <c r="AU248" s="29">
        <f t="shared" si="138"/>
        <v>69.074399999998533</v>
      </c>
      <c r="AV248" s="29">
        <f t="shared" si="138"/>
        <v>145.90079999999691</v>
      </c>
      <c r="AW248" s="105">
        <f t="shared" si="138"/>
        <v>281.69679999999403</v>
      </c>
    </row>
    <row r="249" spans="1:49" x14ac:dyDescent="0.25">
      <c r="A249" s="80" t="s">
        <v>234</v>
      </c>
      <c r="B249" s="4" t="s">
        <v>83</v>
      </c>
      <c r="C249" s="4">
        <v>12.19</v>
      </c>
      <c r="D249" s="4">
        <v>17.03</v>
      </c>
      <c r="E249" s="4">
        <v>16200</v>
      </c>
      <c r="F249" s="4">
        <v>21500</v>
      </c>
      <c r="G249" s="30">
        <f t="shared" si="110"/>
        <v>4.8400000000000016</v>
      </c>
      <c r="H249" s="30">
        <f t="shared" si="133"/>
        <v>15.040000000000001</v>
      </c>
      <c r="I249" s="30" t="str">
        <f t="shared" si="111"/>
        <v>US 101: 1</v>
      </c>
      <c r="J249" s="30">
        <f t="shared" si="140"/>
        <v>16730</v>
      </c>
      <c r="K249" s="30">
        <f t="shared" si="140"/>
        <v>18055</v>
      </c>
      <c r="L249" s="30">
        <f t="shared" si="140"/>
        <v>19380</v>
      </c>
      <c r="M249" s="30">
        <f t="shared" si="140"/>
        <v>20705</v>
      </c>
      <c r="N249" s="91">
        <f t="shared" si="112"/>
        <v>11376.400000000001</v>
      </c>
      <c r="O249" s="91">
        <f t="shared" si="113"/>
        <v>12277.400000000001</v>
      </c>
      <c r="P249" s="91">
        <f t="shared" si="114"/>
        <v>13178.400000000001</v>
      </c>
      <c r="Q249" s="91">
        <f t="shared" si="115"/>
        <v>14079.400000000001</v>
      </c>
      <c r="R249" s="91">
        <f t="shared" si="116"/>
        <v>227.52800000000002</v>
      </c>
      <c r="S249" s="91">
        <f t="shared" si="117"/>
        <v>1841.6100000000001</v>
      </c>
      <c r="T249" s="91">
        <f t="shared" si="118"/>
        <v>3953.5200000000004</v>
      </c>
      <c r="U249" s="91">
        <f t="shared" si="119"/>
        <v>7743.670000000001</v>
      </c>
      <c r="V249" s="91">
        <f t="shared" si="120"/>
        <v>330.37065600000017</v>
      </c>
      <c r="W249" s="91">
        <f t="shared" si="121"/>
        <v>2406.615948000001</v>
      </c>
      <c r="X249" s="91">
        <f t="shared" si="122"/>
        <v>4401.0584640000025</v>
      </c>
      <c r="Y249" s="91">
        <f t="shared" si="123"/>
        <v>7495.8725600000043</v>
      </c>
      <c r="Z249" s="91">
        <f t="shared" si="124"/>
        <v>68.827220000000025</v>
      </c>
      <c r="AA249" s="91">
        <f t="shared" si="125"/>
        <v>401.10265800000019</v>
      </c>
      <c r="AB249" s="91">
        <f t="shared" si="126"/>
        <v>611.25812000000042</v>
      </c>
      <c r="AC249" s="91">
        <f t="shared" si="127"/>
        <v>892.36578095238167</v>
      </c>
      <c r="AD249" s="29">
        <f t="shared" si="128"/>
        <v>1</v>
      </c>
      <c r="AE249" s="29">
        <f t="shared" si="134"/>
        <v>3</v>
      </c>
      <c r="AF249" s="29">
        <f t="shared" si="135"/>
        <v>5</v>
      </c>
      <c r="AG249" s="29">
        <f t="shared" si="136"/>
        <v>6</v>
      </c>
      <c r="AH249" s="29">
        <f t="shared" si="129"/>
        <v>3</v>
      </c>
      <c r="AI249" s="29">
        <f t="shared" si="130"/>
        <v>20</v>
      </c>
      <c r="AJ249" s="29">
        <f t="shared" si="131"/>
        <v>29</v>
      </c>
      <c r="AK249" s="105">
        <f t="shared" si="132"/>
        <v>41</v>
      </c>
      <c r="AT249" s="300">
        <f t="shared" si="138"/>
        <v>1101.2355200000004</v>
      </c>
      <c r="AU249" s="29">
        <f t="shared" si="138"/>
        <v>8913.3924000000043</v>
      </c>
      <c r="AV249" s="29">
        <f t="shared" si="138"/>
        <v>19135.036800000009</v>
      </c>
      <c r="AW249" s="105">
        <f t="shared" si="138"/>
        <v>37479.362800000017</v>
      </c>
    </row>
    <row r="250" spans="1:49" x14ac:dyDescent="0.25">
      <c r="A250" s="80" t="s">
        <v>234</v>
      </c>
      <c r="B250" s="4" t="s">
        <v>83</v>
      </c>
      <c r="C250" s="4">
        <v>17.03</v>
      </c>
      <c r="D250" s="4">
        <v>18.829999999999998</v>
      </c>
      <c r="E250" s="4">
        <v>16000</v>
      </c>
      <c r="F250" s="4">
        <v>18600</v>
      </c>
      <c r="G250" s="30">
        <f t="shared" si="110"/>
        <v>1.7999999999999972</v>
      </c>
      <c r="H250" s="30">
        <f t="shared" si="133"/>
        <v>16.839999999999996</v>
      </c>
      <c r="I250" s="30" t="str">
        <f t="shared" si="111"/>
        <v>US 101: 1</v>
      </c>
      <c r="J250" s="30">
        <f t="shared" si="140"/>
        <v>16260</v>
      </c>
      <c r="K250" s="30">
        <f t="shared" si="140"/>
        <v>16910</v>
      </c>
      <c r="L250" s="30">
        <f t="shared" si="140"/>
        <v>17560</v>
      </c>
      <c r="M250" s="30">
        <f t="shared" si="140"/>
        <v>18210</v>
      </c>
      <c r="N250" s="91">
        <f t="shared" si="112"/>
        <v>11056.800000000001</v>
      </c>
      <c r="O250" s="91">
        <f t="shared" si="113"/>
        <v>11498.800000000001</v>
      </c>
      <c r="P250" s="91">
        <f t="shared" si="114"/>
        <v>11940.800000000001</v>
      </c>
      <c r="Q250" s="91">
        <f t="shared" si="115"/>
        <v>12382.800000000001</v>
      </c>
      <c r="R250" s="91">
        <f t="shared" si="116"/>
        <v>221.13600000000002</v>
      </c>
      <c r="S250" s="91">
        <f t="shared" si="117"/>
        <v>1724.8200000000002</v>
      </c>
      <c r="T250" s="91">
        <f t="shared" si="118"/>
        <v>3582.2400000000002</v>
      </c>
      <c r="U250" s="91">
        <f t="shared" si="119"/>
        <v>6810.5400000000009</v>
      </c>
      <c r="V250" s="91">
        <f t="shared" si="120"/>
        <v>119.41343999999981</v>
      </c>
      <c r="W250" s="91">
        <f t="shared" si="121"/>
        <v>838.26251999999886</v>
      </c>
      <c r="X250" s="91">
        <f t="shared" si="122"/>
        <v>1483.047359999998</v>
      </c>
      <c r="Y250" s="91">
        <f t="shared" si="123"/>
        <v>2451.7943999999966</v>
      </c>
      <c r="Z250" s="91">
        <f t="shared" si="124"/>
        <v>24.877799999999958</v>
      </c>
      <c r="AA250" s="91">
        <f t="shared" si="125"/>
        <v>139.7104199999998</v>
      </c>
      <c r="AB250" s="91">
        <f t="shared" si="126"/>
        <v>205.97879999999975</v>
      </c>
      <c r="AC250" s="91">
        <f t="shared" si="127"/>
        <v>291.88028571428538</v>
      </c>
      <c r="AD250" s="29">
        <f t="shared" si="128"/>
        <v>0</v>
      </c>
      <c r="AE250" s="29">
        <f t="shared" si="134"/>
        <v>1</v>
      </c>
      <c r="AF250" s="29">
        <f t="shared" si="135"/>
        <v>2</v>
      </c>
      <c r="AG250" s="29">
        <f t="shared" si="136"/>
        <v>2</v>
      </c>
      <c r="AH250" s="29">
        <f t="shared" si="129"/>
        <v>3</v>
      </c>
      <c r="AI250" s="29">
        <f t="shared" si="130"/>
        <v>20</v>
      </c>
      <c r="AJ250" s="29">
        <f t="shared" si="131"/>
        <v>29</v>
      </c>
      <c r="AK250" s="105">
        <f t="shared" si="132"/>
        <v>41</v>
      </c>
      <c r="AT250" s="300">
        <f t="shared" si="138"/>
        <v>398.04479999999944</v>
      </c>
      <c r="AU250" s="29">
        <f t="shared" si="138"/>
        <v>3104.6759999999954</v>
      </c>
      <c r="AV250" s="29">
        <f t="shared" si="138"/>
        <v>6448.0319999999901</v>
      </c>
      <c r="AW250" s="105">
        <f t="shared" si="138"/>
        <v>12258.971999999982</v>
      </c>
    </row>
    <row r="251" spans="1:49" x14ac:dyDescent="0.25">
      <c r="A251" s="80" t="s">
        <v>234</v>
      </c>
      <c r="B251" s="4" t="s">
        <v>83</v>
      </c>
      <c r="C251" s="4">
        <v>18.829999999999998</v>
      </c>
      <c r="D251" s="4">
        <v>19.149999999999999</v>
      </c>
      <c r="E251" s="4">
        <v>17000</v>
      </c>
      <c r="F251" s="4">
        <v>18400</v>
      </c>
      <c r="G251" s="30">
        <f t="shared" si="110"/>
        <v>0.32000000000000028</v>
      </c>
      <c r="H251" s="30">
        <f t="shared" si="133"/>
        <v>17.159999999999997</v>
      </c>
      <c r="I251" s="30" t="str">
        <f t="shared" si="111"/>
        <v>US 101: 1</v>
      </c>
      <c r="J251" s="30">
        <f t="shared" si="140"/>
        <v>17140</v>
      </c>
      <c r="K251" s="30">
        <f t="shared" si="140"/>
        <v>17490</v>
      </c>
      <c r="L251" s="30">
        <f t="shared" si="140"/>
        <v>17840</v>
      </c>
      <c r="M251" s="30">
        <f t="shared" si="140"/>
        <v>18190</v>
      </c>
      <c r="N251" s="91">
        <f t="shared" si="112"/>
        <v>11655.2</v>
      </c>
      <c r="O251" s="91">
        <f t="shared" si="113"/>
        <v>11893.2</v>
      </c>
      <c r="P251" s="91">
        <f t="shared" si="114"/>
        <v>12131.2</v>
      </c>
      <c r="Q251" s="91">
        <f t="shared" si="115"/>
        <v>12369.2</v>
      </c>
      <c r="R251" s="91">
        <f t="shared" si="116"/>
        <v>233.10400000000001</v>
      </c>
      <c r="S251" s="91">
        <f t="shared" si="117"/>
        <v>1783.98</v>
      </c>
      <c r="T251" s="91">
        <f t="shared" si="118"/>
        <v>3639.36</v>
      </c>
      <c r="U251" s="91">
        <f t="shared" si="119"/>
        <v>6803.0600000000013</v>
      </c>
      <c r="V251" s="91">
        <f t="shared" si="120"/>
        <v>22.377984000000023</v>
      </c>
      <c r="W251" s="91">
        <f t="shared" si="121"/>
        <v>154.13587200000015</v>
      </c>
      <c r="X251" s="91">
        <f t="shared" si="122"/>
        <v>267.85689600000023</v>
      </c>
      <c r="Y251" s="91">
        <f t="shared" si="123"/>
        <v>435.39584000000048</v>
      </c>
      <c r="Z251" s="91">
        <f t="shared" si="124"/>
        <v>4.662080000000004</v>
      </c>
      <c r="AA251" s="91">
        <f t="shared" si="125"/>
        <v>25.689312000000026</v>
      </c>
      <c r="AB251" s="91">
        <f t="shared" si="126"/>
        <v>37.202346666666706</v>
      </c>
      <c r="AC251" s="91">
        <f t="shared" si="127"/>
        <v>51.832838095238159</v>
      </c>
      <c r="AD251" s="29">
        <f t="shared" si="128"/>
        <v>0</v>
      </c>
      <c r="AE251" s="29">
        <f t="shared" si="134"/>
        <v>0</v>
      </c>
      <c r="AF251" s="29">
        <f t="shared" si="135"/>
        <v>1</v>
      </c>
      <c r="AG251" s="29">
        <f t="shared" si="136"/>
        <v>1</v>
      </c>
      <c r="AH251" s="29">
        <f t="shared" si="129"/>
        <v>3</v>
      </c>
      <c r="AI251" s="29">
        <f t="shared" si="130"/>
        <v>20</v>
      </c>
      <c r="AJ251" s="29">
        <f t="shared" si="131"/>
        <v>29</v>
      </c>
      <c r="AK251" s="105">
        <f t="shared" si="132"/>
        <v>41</v>
      </c>
      <c r="AT251" s="300">
        <f t="shared" si="138"/>
        <v>74.593280000000064</v>
      </c>
      <c r="AU251" s="29">
        <f t="shared" si="138"/>
        <v>570.87360000000047</v>
      </c>
      <c r="AV251" s="29">
        <f t="shared" si="138"/>
        <v>1164.5952000000011</v>
      </c>
      <c r="AW251" s="105">
        <f t="shared" si="138"/>
        <v>2176.9792000000025</v>
      </c>
    </row>
    <row r="252" spans="1:49" x14ac:dyDescent="0.25">
      <c r="A252" s="80" t="s">
        <v>234</v>
      </c>
      <c r="B252" s="4" t="s">
        <v>83</v>
      </c>
      <c r="C252" s="4">
        <v>19.149999999999999</v>
      </c>
      <c r="D252" s="4">
        <v>19.34</v>
      </c>
      <c r="E252" s="4">
        <v>17700</v>
      </c>
      <c r="F252" s="4">
        <v>19900</v>
      </c>
      <c r="G252" s="30">
        <f t="shared" si="110"/>
        <v>0.19000000000000128</v>
      </c>
      <c r="H252" s="30">
        <f t="shared" si="133"/>
        <v>17.349999999999998</v>
      </c>
      <c r="I252" s="30" t="str">
        <f t="shared" si="111"/>
        <v>US 101: 1</v>
      </c>
      <c r="J252" s="30">
        <f t="shared" si="140"/>
        <v>17920</v>
      </c>
      <c r="K252" s="30">
        <f t="shared" si="140"/>
        <v>18470</v>
      </c>
      <c r="L252" s="30">
        <f t="shared" si="140"/>
        <v>19020</v>
      </c>
      <c r="M252" s="30">
        <f t="shared" si="140"/>
        <v>19570</v>
      </c>
      <c r="N252" s="91">
        <f t="shared" si="112"/>
        <v>12185.6</v>
      </c>
      <c r="O252" s="91">
        <f t="shared" si="113"/>
        <v>12559.6</v>
      </c>
      <c r="P252" s="91">
        <f t="shared" si="114"/>
        <v>12933.6</v>
      </c>
      <c r="Q252" s="91">
        <f t="shared" si="115"/>
        <v>13307.6</v>
      </c>
      <c r="R252" s="91">
        <f t="shared" si="116"/>
        <v>243.71200000000002</v>
      </c>
      <c r="S252" s="91">
        <f t="shared" si="117"/>
        <v>1883.94</v>
      </c>
      <c r="T252" s="91">
        <f t="shared" si="118"/>
        <v>3880.08</v>
      </c>
      <c r="U252" s="91">
        <f t="shared" si="119"/>
        <v>7319.1800000000012</v>
      </c>
      <c r="V252" s="91">
        <f t="shared" si="120"/>
        <v>13.891584000000094</v>
      </c>
      <c r="W252" s="91">
        <f t="shared" si="121"/>
        <v>96.646122000000659</v>
      </c>
      <c r="X252" s="91">
        <f t="shared" si="122"/>
        <v>169.55949600000113</v>
      </c>
      <c r="Y252" s="91">
        <f t="shared" si="123"/>
        <v>278.1288400000019</v>
      </c>
      <c r="Z252" s="91">
        <f t="shared" si="124"/>
        <v>2.8940800000000193</v>
      </c>
      <c r="AA252" s="91">
        <f t="shared" si="125"/>
        <v>16.107687000000109</v>
      </c>
      <c r="AB252" s="91">
        <f t="shared" si="126"/>
        <v>23.54993000000016</v>
      </c>
      <c r="AC252" s="91">
        <f t="shared" si="127"/>
        <v>33.110576190476422</v>
      </c>
      <c r="AD252" s="29">
        <f t="shared" si="128"/>
        <v>0</v>
      </c>
      <c r="AE252" s="29">
        <f t="shared" si="134"/>
        <v>0</v>
      </c>
      <c r="AF252" s="29">
        <f t="shared" si="135"/>
        <v>0</v>
      </c>
      <c r="AG252" s="29">
        <f t="shared" si="136"/>
        <v>1</v>
      </c>
      <c r="AH252" s="29">
        <f t="shared" si="129"/>
        <v>3</v>
      </c>
      <c r="AI252" s="29">
        <f t="shared" si="130"/>
        <v>20</v>
      </c>
      <c r="AJ252" s="29">
        <f t="shared" si="131"/>
        <v>29</v>
      </c>
      <c r="AK252" s="105">
        <f t="shared" si="132"/>
        <v>41</v>
      </c>
      <c r="AT252" s="300">
        <f t="shared" si="138"/>
        <v>46.305280000000316</v>
      </c>
      <c r="AU252" s="29">
        <f t="shared" si="138"/>
        <v>357.94860000000244</v>
      </c>
      <c r="AV252" s="29">
        <f t="shared" si="138"/>
        <v>737.21520000000498</v>
      </c>
      <c r="AW252" s="105">
        <f t="shared" si="138"/>
        <v>1390.6442000000095</v>
      </c>
    </row>
    <row r="253" spans="1:49" x14ac:dyDescent="0.25">
      <c r="A253" s="80" t="s">
        <v>234</v>
      </c>
      <c r="B253" s="4" t="s">
        <v>83</v>
      </c>
      <c r="C253" s="4">
        <v>19.34</v>
      </c>
      <c r="D253" s="4">
        <v>19.68</v>
      </c>
      <c r="E253" s="4">
        <v>18000</v>
      </c>
      <c r="F253" s="4">
        <v>20300</v>
      </c>
      <c r="G253" s="30">
        <f t="shared" si="110"/>
        <v>0.33999999999999986</v>
      </c>
      <c r="H253" s="30">
        <f t="shared" si="133"/>
        <v>17.689999999999998</v>
      </c>
      <c r="I253" s="30" t="str">
        <f t="shared" si="111"/>
        <v>US 101: 1</v>
      </c>
      <c r="J253" s="30">
        <f t="shared" si="140"/>
        <v>18230</v>
      </c>
      <c r="K253" s="30">
        <f t="shared" si="140"/>
        <v>18805</v>
      </c>
      <c r="L253" s="30">
        <f t="shared" si="140"/>
        <v>19380</v>
      </c>
      <c r="M253" s="30">
        <f t="shared" si="140"/>
        <v>19955</v>
      </c>
      <c r="N253" s="91">
        <f t="shared" si="112"/>
        <v>12396.400000000001</v>
      </c>
      <c r="O253" s="91">
        <f t="shared" si="113"/>
        <v>12787.400000000001</v>
      </c>
      <c r="P253" s="91">
        <f t="shared" si="114"/>
        <v>13178.400000000001</v>
      </c>
      <c r="Q253" s="91">
        <f t="shared" si="115"/>
        <v>13569.400000000001</v>
      </c>
      <c r="R253" s="91">
        <f t="shared" si="116"/>
        <v>247.92800000000003</v>
      </c>
      <c r="S253" s="91">
        <f t="shared" si="117"/>
        <v>1918.1100000000001</v>
      </c>
      <c r="T253" s="91">
        <f t="shared" si="118"/>
        <v>3953.5200000000004</v>
      </c>
      <c r="U253" s="91">
        <f t="shared" si="119"/>
        <v>7463.170000000001</v>
      </c>
      <c r="V253" s="91">
        <f t="shared" si="120"/>
        <v>25.288655999999989</v>
      </c>
      <c r="W253" s="91">
        <f t="shared" si="121"/>
        <v>176.08249799999996</v>
      </c>
      <c r="X253" s="91">
        <f t="shared" si="122"/>
        <v>309.16526399999992</v>
      </c>
      <c r="Y253" s="91">
        <f t="shared" si="123"/>
        <v>507.4955599999999</v>
      </c>
      <c r="Z253" s="91">
        <f t="shared" si="124"/>
        <v>5.2684699999999971</v>
      </c>
      <c r="AA253" s="91">
        <f t="shared" si="125"/>
        <v>29.347082999999994</v>
      </c>
      <c r="AB253" s="91">
        <f t="shared" si="126"/>
        <v>42.939619999999991</v>
      </c>
      <c r="AC253" s="91">
        <f t="shared" si="127"/>
        <v>60.416138095238097</v>
      </c>
      <c r="AD253" s="29">
        <f t="shared" si="128"/>
        <v>0</v>
      </c>
      <c r="AE253" s="29">
        <f t="shared" si="134"/>
        <v>0</v>
      </c>
      <c r="AF253" s="29">
        <f t="shared" si="135"/>
        <v>1</v>
      </c>
      <c r="AG253" s="29">
        <f t="shared" si="136"/>
        <v>1</v>
      </c>
      <c r="AH253" s="29">
        <f t="shared" si="129"/>
        <v>3</v>
      </c>
      <c r="AI253" s="29">
        <f t="shared" si="130"/>
        <v>20</v>
      </c>
      <c r="AJ253" s="29">
        <f t="shared" si="131"/>
        <v>29</v>
      </c>
      <c r="AK253" s="105">
        <f t="shared" si="132"/>
        <v>41</v>
      </c>
      <c r="AT253" s="300">
        <f t="shared" si="138"/>
        <v>84.295519999999968</v>
      </c>
      <c r="AU253" s="29">
        <f t="shared" si="138"/>
        <v>652.15739999999983</v>
      </c>
      <c r="AV253" s="29">
        <f t="shared" si="138"/>
        <v>1344.1967999999995</v>
      </c>
      <c r="AW253" s="105">
        <f t="shared" si="138"/>
        <v>2537.4777999999992</v>
      </c>
    </row>
    <row r="254" spans="1:49" x14ac:dyDescent="0.25">
      <c r="A254" s="80" t="s">
        <v>234</v>
      </c>
      <c r="B254" s="4" t="s">
        <v>83</v>
      </c>
      <c r="C254" s="4">
        <v>19.68</v>
      </c>
      <c r="D254" s="4">
        <v>19.79</v>
      </c>
      <c r="E254" s="4">
        <v>16100</v>
      </c>
      <c r="F254" s="4">
        <v>16900</v>
      </c>
      <c r="G254" s="30">
        <f t="shared" si="110"/>
        <v>0.10999999999999943</v>
      </c>
      <c r="H254" s="30">
        <f t="shared" si="133"/>
        <v>17.799999999999997</v>
      </c>
      <c r="I254" s="30" t="str">
        <f t="shared" si="111"/>
        <v>US 101: 1</v>
      </c>
      <c r="J254" s="30">
        <f t="shared" si="140"/>
        <v>16180</v>
      </c>
      <c r="K254" s="30">
        <f t="shared" si="140"/>
        <v>16380</v>
      </c>
      <c r="L254" s="30">
        <f t="shared" si="140"/>
        <v>16580</v>
      </c>
      <c r="M254" s="30">
        <f t="shared" si="140"/>
        <v>16780</v>
      </c>
      <c r="N254" s="91">
        <f t="shared" si="112"/>
        <v>11002.400000000001</v>
      </c>
      <c r="O254" s="91">
        <f t="shared" si="113"/>
        <v>11138.400000000001</v>
      </c>
      <c r="P254" s="91">
        <f t="shared" si="114"/>
        <v>11274.400000000001</v>
      </c>
      <c r="Q254" s="91">
        <f t="shared" si="115"/>
        <v>11410.400000000001</v>
      </c>
      <c r="R254" s="91">
        <f t="shared" si="116"/>
        <v>220.04800000000003</v>
      </c>
      <c r="S254" s="91">
        <f t="shared" si="117"/>
        <v>1670.7600000000002</v>
      </c>
      <c r="T254" s="91">
        <f t="shared" si="118"/>
        <v>3382.32</v>
      </c>
      <c r="U254" s="91">
        <f t="shared" si="119"/>
        <v>6275.7200000000012</v>
      </c>
      <c r="V254" s="91">
        <f t="shared" si="120"/>
        <v>7.2615839999999636</v>
      </c>
      <c r="W254" s="91">
        <f t="shared" si="121"/>
        <v>49.621571999999752</v>
      </c>
      <c r="X254" s="91">
        <f t="shared" si="122"/>
        <v>85.572695999999567</v>
      </c>
      <c r="Y254" s="91">
        <f t="shared" si="123"/>
        <v>138.0658399999993</v>
      </c>
      <c r="Z254" s="91">
        <f t="shared" si="124"/>
        <v>1.5128299999999921</v>
      </c>
      <c r="AA254" s="91">
        <f t="shared" si="125"/>
        <v>8.270261999999958</v>
      </c>
      <c r="AB254" s="91">
        <f t="shared" si="126"/>
        <v>11.885096666666607</v>
      </c>
      <c r="AC254" s="91">
        <f t="shared" si="127"/>
        <v>16.436409523809441</v>
      </c>
      <c r="AD254" s="29">
        <f t="shared" si="128"/>
        <v>0</v>
      </c>
      <c r="AE254" s="29">
        <f t="shared" si="134"/>
        <v>0</v>
      </c>
      <c r="AF254" s="29">
        <f t="shared" si="135"/>
        <v>0</v>
      </c>
      <c r="AG254" s="29">
        <f t="shared" si="136"/>
        <v>0</v>
      </c>
      <c r="AH254" s="29">
        <f t="shared" si="129"/>
        <v>3</v>
      </c>
      <c r="AI254" s="29">
        <f t="shared" si="130"/>
        <v>20</v>
      </c>
      <c r="AJ254" s="29">
        <f t="shared" si="131"/>
        <v>29</v>
      </c>
      <c r="AK254" s="105">
        <f t="shared" si="132"/>
        <v>41</v>
      </c>
      <c r="AT254" s="300">
        <f t="shared" si="138"/>
        <v>24.205279999999878</v>
      </c>
      <c r="AU254" s="29">
        <f t="shared" si="138"/>
        <v>183.78359999999907</v>
      </c>
      <c r="AV254" s="29">
        <f t="shared" si="138"/>
        <v>372.05519999999808</v>
      </c>
      <c r="AW254" s="105">
        <f t="shared" si="138"/>
        <v>690.3291999999966</v>
      </c>
    </row>
    <row r="255" spans="1:49" x14ac:dyDescent="0.25">
      <c r="A255" s="80" t="s">
        <v>234</v>
      </c>
      <c r="B255" s="4" t="s">
        <v>83</v>
      </c>
      <c r="C255" s="4">
        <v>19.79</v>
      </c>
      <c r="D255" s="4">
        <v>20.239999999999998</v>
      </c>
      <c r="E255" s="4">
        <v>15500</v>
      </c>
      <c r="F255" s="4">
        <v>18000</v>
      </c>
      <c r="G255" s="30">
        <f t="shared" si="110"/>
        <v>0.44999999999999929</v>
      </c>
      <c r="H255" s="30">
        <f t="shared" si="133"/>
        <v>18.249999999999996</v>
      </c>
      <c r="I255" s="30" t="str">
        <f t="shared" si="111"/>
        <v>US 101: 1</v>
      </c>
      <c r="J255" s="30">
        <f t="shared" si="140"/>
        <v>15750</v>
      </c>
      <c r="K255" s="30">
        <f t="shared" si="140"/>
        <v>16375</v>
      </c>
      <c r="L255" s="30">
        <f t="shared" si="140"/>
        <v>17000</v>
      </c>
      <c r="M255" s="30">
        <f t="shared" si="140"/>
        <v>17625</v>
      </c>
      <c r="N255" s="91">
        <f t="shared" si="112"/>
        <v>10710</v>
      </c>
      <c r="O255" s="91">
        <f t="shared" si="113"/>
        <v>11135</v>
      </c>
      <c r="P255" s="91">
        <f t="shared" si="114"/>
        <v>11560</v>
      </c>
      <c r="Q255" s="91">
        <f t="shared" si="115"/>
        <v>11985</v>
      </c>
      <c r="R255" s="91">
        <f t="shared" si="116"/>
        <v>214.20000000000002</v>
      </c>
      <c r="S255" s="91">
        <f t="shared" si="117"/>
        <v>1670.25</v>
      </c>
      <c r="T255" s="91">
        <f t="shared" si="118"/>
        <v>3468</v>
      </c>
      <c r="U255" s="91">
        <f t="shared" si="119"/>
        <v>6591.7500000000009</v>
      </c>
      <c r="V255" s="91">
        <f t="shared" si="120"/>
        <v>28.916999999999955</v>
      </c>
      <c r="W255" s="91">
        <f t="shared" si="121"/>
        <v>202.93537499999968</v>
      </c>
      <c r="X255" s="91">
        <f t="shared" si="122"/>
        <v>358.93799999999942</v>
      </c>
      <c r="Y255" s="91">
        <f t="shared" si="123"/>
        <v>593.25749999999925</v>
      </c>
      <c r="Z255" s="91">
        <f t="shared" si="124"/>
        <v>6.0243749999999894</v>
      </c>
      <c r="AA255" s="91">
        <f t="shared" si="125"/>
        <v>33.822562499999947</v>
      </c>
      <c r="AB255" s="91">
        <f t="shared" si="126"/>
        <v>49.852499999999921</v>
      </c>
      <c r="AC255" s="91">
        <f t="shared" si="127"/>
        <v>70.625892857142787</v>
      </c>
      <c r="AD255" s="29">
        <f t="shared" si="128"/>
        <v>0</v>
      </c>
      <c r="AE255" s="29">
        <f t="shared" si="134"/>
        <v>1</v>
      </c>
      <c r="AF255" s="29">
        <f t="shared" si="135"/>
        <v>1</v>
      </c>
      <c r="AG255" s="29">
        <f t="shared" si="136"/>
        <v>1</v>
      </c>
      <c r="AH255" s="29">
        <f t="shared" si="129"/>
        <v>3</v>
      </c>
      <c r="AI255" s="29">
        <f t="shared" si="130"/>
        <v>20</v>
      </c>
      <c r="AJ255" s="29">
        <f t="shared" si="131"/>
        <v>29</v>
      </c>
      <c r="AK255" s="105">
        <f t="shared" si="132"/>
        <v>41</v>
      </c>
      <c r="AT255" s="300">
        <f t="shared" si="138"/>
        <v>96.389999999999858</v>
      </c>
      <c r="AU255" s="29">
        <f t="shared" si="138"/>
        <v>751.61249999999882</v>
      </c>
      <c r="AV255" s="29">
        <f t="shared" si="138"/>
        <v>1560.5999999999976</v>
      </c>
      <c r="AW255" s="105">
        <f t="shared" si="138"/>
        <v>2966.2874999999958</v>
      </c>
    </row>
    <row r="256" spans="1:49" x14ac:dyDescent="0.25">
      <c r="A256" s="80" t="s">
        <v>234</v>
      </c>
      <c r="B256" s="4" t="s">
        <v>83</v>
      </c>
      <c r="C256" s="4">
        <v>20.239999999999998</v>
      </c>
      <c r="D256" s="4">
        <v>20.440000000000001</v>
      </c>
      <c r="E256" s="4">
        <v>15500</v>
      </c>
      <c r="F256" s="4">
        <v>17200</v>
      </c>
      <c r="G256" s="30">
        <f t="shared" si="110"/>
        <v>0.20000000000000284</v>
      </c>
      <c r="H256" s="30">
        <f t="shared" si="133"/>
        <v>18.45</v>
      </c>
      <c r="I256" s="30" t="str">
        <f t="shared" si="111"/>
        <v>US 101: 1</v>
      </c>
      <c r="J256" s="30">
        <f t="shared" si="140"/>
        <v>15670</v>
      </c>
      <c r="K256" s="30">
        <f t="shared" si="140"/>
        <v>16095</v>
      </c>
      <c r="L256" s="30">
        <f t="shared" si="140"/>
        <v>16520</v>
      </c>
      <c r="M256" s="30">
        <f t="shared" si="140"/>
        <v>16945</v>
      </c>
      <c r="N256" s="91">
        <f t="shared" si="112"/>
        <v>10655.6</v>
      </c>
      <c r="O256" s="91">
        <f t="shared" si="113"/>
        <v>10944.6</v>
      </c>
      <c r="P256" s="91">
        <f t="shared" si="114"/>
        <v>11233.6</v>
      </c>
      <c r="Q256" s="91">
        <f t="shared" si="115"/>
        <v>11522.6</v>
      </c>
      <c r="R256" s="91">
        <f t="shared" si="116"/>
        <v>213.11200000000002</v>
      </c>
      <c r="S256" s="91">
        <f t="shared" si="117"/>
        <v>1641.69</v>
      </c>
      <c r="T256" s="91">
        <f t="shared" si="118"/>
        <v>3370.08</v>
      </c>
      <c r="U256" s="91">
        <f t="shared" si="119"/>
        <v>6337.43</v>
      </c>
      <c r="V256" s="91">
        <f t="shared" si="120"/>
        <v>12.786720000000182</v>
      </c>
      <c r="W256" s="91">
        <f t="shared" si="121"/>
        <v>88.651260000001272</v>
      </c>
      <c r="X256" s="91">
        <f t="shared" si="122"/>
        <v>155.02368000000223</v>
      </c>
      <c r="Y256" s="91">
        <f t="shared" si="123"/>
        <v>253.49720000000363</v>
      </c>
      <c r="Z256" s="91">
        <f t="shared" si="124"/>
        <v>2.6639000000000377</v>
      </c>
      <c r="AA256" s="91">
        <f t="shared" si="125"/>
        <v>14.775210000000213</v>
      </c>
      <c r="AB256" s="91">
        <f t="shared" si="126"/>
        <v>21.531066666666977</v>
      </c>
      <c r="AC256" s="91">
        <f t="shared" si="127"/>
        <v>30.178238095238534</v>
      </c>
      <c r="AD256" s="29">
        <f t="shared" si="128"/>
        <v>0</v>
      </c>
      <c r="AE256" s="29">
        <f t="shared" si="134"/>
        <v>0</v>
      </c>
      <c r="AF256" s="29">
        <f t="shared" si="135"/>
        <v>0</v>
      </c>
      <c r="AG256" s="29">
        <f t="shared" si="136"/>
        <v>1</v>
      </c>
      <c r="AH256" s="29">
        <f t="shared" si="129"/>
        <v>3</v>
      </c>
      <c r="AI256" s="29">
        <f t="shared" si="130"/>
        <v>20</v>
      </c>
      <c r="AJ256" s="29">
        <f t="shared" si="131"/>
        <v>29</v>
      </c>
      <c r="AK256" s="105">
        <f t="shared" si="132"/>
        <v>41</v>
      </c>
      <c r="AT256" s="300">
        <f t="shared" si="138"/>
        <v>42.62240000000061</v>
      </c>
      <c r="AU256" s="29">
        <f t="shared" si="138"/>
        <v>328.33800000000468</v>
      </c>
      <c r="AV256" s="29">
        <f t="shared" si="138"/>
        <v>674.01600000000951</v>
      </c>
      <c r="AW256" s="105">
        <f t="shared" si="138"/>
        <v>1267.4860000000181</v>
      </c>
    </row>
    <row r="257" spans="1:49" x14ac:dyDescent="0.25">
      <c r="A257" s="80" t="s">
        <v>234</v>
      </c>
      <c r="B257" s="4" t="s">
        <v>83</v>
      </c>
      <c r="C257" s="4">
        <v>20.440000000000001</v>
      </c>
      <c r="D257" s="4">
        <v>20.73</v>
      </c>
      <c r="E257" s="4">
        <v>14000</v>
      </c>
      <c r="F257" s="4">
        <v>14100</v>
      </c>
      <c r="G257" s="30">
        <f t="shared" si="110"/>
        <v>0.28999999999999915</v>
      </c>
      <c r="H257" s="30">
        <f t="shared" si="133"/>
        <v>18.739999999999998</v>
      </c>
      <c r="I257" s="30" t="str">
        <f t="shared" si="111"/>
        <v>US 101: 1</v>
      </c>
      <c r="J257" s="30">
        <f t="shared" si="140"/>
        <v>14010</v>
      </c>
      <c r="K257" s="30">
        <f t="shared" si="140"/>
        <v>14035</v>
      </c>
      <c r="L257" s="30">
        <f t="shared" si="140"/>
        <v>14060</v>
      </c>
      <c r="M257" s="30">
        <f t="shared" si="140"/>
        <v>14085</v>
      </c>
      <c r="N257" s="91">
        <f t="shared" si="112"/>
        <v>9526.8000000000011</v>
      </c>
      <c r="O257" s="91">
        <f t="shared" si="113"/>
        <v>9543.8000000000011</v>
      </c>
      <c r="P257" s="91">
        <f t="shared" si="114"/>
        <v>9560.8000000000011</v>
      </c>
      <c r="Q257" s="91">
        <f t="shared" si="115"/>
        <v>9577.8000000000011</v>
      </c>
      <c r="R257" s="91">
        <f t="shared" si="116"/>
        <v>190.53600000000003</v>
      </c>
      <c r="S257" s="91">
        <f t="shared" si="117"/>
        <v>1431.5700000000002</v>
      </c>
      <c r="T257" s="91">
        <f t="shared" si="118"/>
        <v>2868.2400000000002</v>
      </c>
      <c r="U257" s="91">
        <f t="shared" si="119"/>
        <v>5267.7900000000009</v>
      </c>
      <c r="V257" s="91">
        <f t="shared" si="120"/>
        <v>16.576631999999954</v>
      </c>
      <c r="W257" s="91">
        <f t="shared" si="121"/>
        <v>112.09193099999969</v>
      </c>
      <c r="X257" s="91">
        <f t="shared" si="122"/>
        <v>191.31160799999947</v>
      </c>
      <c r="Y257" s="91">
        <f t="shared" si="123"/>
        <v>305.53181999999919</v>
      </c>
      <c r="Z257" s="91">
        <f t="shared" si="124"/>
        <v>3.4534649999999898</v>
      </c>
      <c r="AA257" s="91">
        <f t="shared" si="125"/>
        <v>18.681988499999949</v>
      </c>
      <c r="AB257" s="91">
        <f t="shared" si="126"/>
        <v>26.571056666666596</v>
      </c>
      <c r="AC257" s="91">
        <f t="shared" si="127"/>
        <v>36.372835714285621</v>
      </c>
      <c r="AD257" s="29">
        <f t="shared" si="128"/>
        <v>0</v>
      </c>
      <c r="AE257" s="29">
        <f t="shared" si="134"/>
        <v>0</v>
      </c>
      <c r="AF257" s="29">
        <f t="shared" si="135"/>
        <v>0</v>
      </c>
      <c r="AG257" s="29">
        <f t="shared" si="136"/>
        <v>1</v>
      </c>
      <c r="AH257" s="29">
        <f t="shared" si="129"/>
        <v>3</v>
      </c>
      <c r="AI257" s="29">
        <f t="shared" si="130"/>
        <v>20</v>
      </c>
      <c r="AJ257" s="29">
        <f t="shared" si="131"/>
        <v>29</v>
      </c>
      <c r="AK257" s="105">
        <f t="shared" si="132"/>
        <v>41</v>
      </c>
      <c r="AT257" s="300">
        <f t="shared" si="138"/>
        <v>55.255439999999844</v>
      </c>
      <c r="AU257" s="29">
        <f t="shared" si="138"/>
        <v>415.15529999999882</v>
      </c>
      <c r="AV257" s="29">
        <f t="shared" si="138"/>
        <v>831.78959999999768</v>
      </c>
      <c r="AW257" s="105">
        <f t="shared" si="138"/>
        <v>1527.6590999999958</v>
      </c>
    </row>
    <row r="258" spans="1:49" x14ac:dyDescent="0.25">
      <c r="A258" s="80" t="s">
        <v>234</v>
      </c>
      <c r="B258" s="4" t="s">
        <v>83</v>
      </c>
      <c r="C258" s="4">
        <v>20.73</v>
      </c>
      <c r="D258" s="4">
        <v>21.05</v>
      </c>
      <c r="E258" s="4">
        <v>16800</v>
      </c>
      <c r="F258" s="4">
        <v>16900</v>
      </c>
      <c r="G258" s="30">
        <f t="shared" si="110"/>
        <v>0.32000000000000028</v>
      </c>
      <c r="H258" s="30">
        <f t="shared" si="133"/>
        <v>19.059999999999999</v>
      </c>
      <c r="I258" s="30" t="str">
        <f t="shared" si="111"/>
        <v>US 101: 1</v>
      </c>
      <c r="J258" s="30">
        <f t="shared" si="140"/>
        <v>16810</v>
      </c>
      <c r="K258" s="30">
        <f t="shared" si="140"/>
        <v>16835</v>
      </c>
      <c r="L258" s="30">
        <f t="shared" si="140"/>
        <v>16860</v>
      </c>
      <c r="M258" s="30">
        <f t="shared" si="140"/>
        <v>16885</v>
      </c>
      <c r="N258" s="91">
        <f t="shared" si="112"/>
        <v>11430.800000000001</v>
      </c>
      <c r="O258" s="91">
        <f t="shared" si="113"/>
        <v>11447.800000000001</v>
      </c>
      <c r="P258" s="91">
        <f t="shared" si="114"/>
        <v>11464.800000000001</v>
      </c>
      <c r="Q258" s="91">
        <f t="shared" si="115"/>
        <v>11481.800000000001</v>
      </c>
      <c r="R258" s="91">
        <f t="shared" si="116"/>
        <v>228.61600000000001</v>
      </c>
      <c r="S258" s="91">
        <f t="shared" si="117"/>
        <v>1717.17</v>
      </c>
      <c r="T258" s="91">
        <f t="shared" si="118"/>
        <v>3439.44</v>
      </c>
      <c r="U258" s="91">
        <f t="shared" si="119"/>
        <v>6314.9900000000007</v>
      </c>
      <c r="V258" s="91">
        <f t="shared" si="120"/>
        <v>21.947136000000018</v>
      </c>
      <c r="W258" s="91">
        <f t="shared" si="121"/>
        <v>148.36348800000016</v>
      </c>
      <c r="X258" s="91">
        <f t="shared" si="122"/>
        <v>253.14278400000026</v>
      </c>
      <c r="Y258" s="91">
        <f t="shared" si="123"/>
        <v>404.15936000000045</v>
      </c>
      <c r="Z258" s="91">
        <f t="shared" si="124"/>
        <v>4.572320000000003</v>
      </c>
      <c r="AA258" s="91">
        <f t="shared" si="125"/>
        <v>24.727248000000028</v>
      </c>
      <c r="AB258" s="91">
        <f t="shared" si="126"/>
        <v>35.158720000000038</v>
      </c>
      <c r="AC258" s="91">
        <f t="shared" si="127"/>
        <v>48.114209523809585</v>
      </c>
      <c r="AD258" s="29">
        <f t="shared" si="128"/>
        <v>0</v>
      </c>
      <c r="AE258" s="29">
        <f t="shared" si="134"/>
        <v>0</v>
      </c>
      <c r="AF258" s="29">
        <f t="shared" si="135"/>
        <v>1</v>
      </c>
      <c r="AG258" s="29">
        <f t="shared" si="136"/>
        <v>1</v>
      </c>
      <c r="AH258" s="29">
        <f t="shared" si="129"/>
        <v>3</v>
      </c>
      <c r="AI258" s="29">
        <f t="shared" si="130"/>
        <v>20</v>
      </c>
      <c r="AJ258" s="29">
        <f t="shared" si="131"/>
        <v>29</v>
      </c>
      <c r="AK258" s="105">
        <f t="shared" si="132"/>
        <v>41</v>
      </c>
      <c r="AT258" s="300">
        <f t="shared" si="138"/>
        <v>73.157120000000063</v>
      </c>
      <c r="AU258" s="29">
        <f t="shared" si="138"/>
        <v>549.4944000000005</v>
      </c>
      <c r="AV258" s="29">
        <f t="shared" si="138"/>
        <v>1100.6208000000011</v>
      </c>
      <c r="AW258" s="105">
        <f t="shared" si="138"/>
        <v>2020.7968000000021</v>
      </c>
    </row>
    <row r="259" spans="1:49" x14ac:dyDescent="0.25">
      <c r="A259" s="80" t="s">
        <v>234</v>
      </c>
      <c r="B259" s="4" t="s">
        <v>83</v>
      </c>
      <c r="C259" s="4">
        <v>21.05</v>
      </c>
      <c r="D259" s="4">
        <v>21.29</v>
      </c>
      <c r="E259" s="4">
        <v>15500</v>
      </c>
      <c r="F259" s="4">
        <v>17000</v>
      </c>
      <c r="G259" s="30">
        <f t="shared" si="110"/>
        <v>0.23999999999999844</v>
      </c>
      <c r="H259" s="30">
        <f t="shared" si="133"/>
        <v>19.299999999999997</v>
      </c>
      <c r="I259" s="30" t="str">
        <f t="shared" si="111"/>
        <v>US 101: 1</v>
      </c>
      <c r="J259" s="30">
        <f t="shared" si="140"/>
        <v>15650</v>
      </c>
      <c r="K259" s="30">
        <f t="shared" si="140"/>
        <v>16025</v>
      </c>
      <c r="L259" s="30">
        <f t="shared" si="140"/>
        <v>16400</v>
      </c>
      <c r="M259" s="30">
        <f t="shared" si="140"/>
        <v>16775</v>
      </c>
      <c r="N259" s="91">
        <f t="shared" si="112"/>
        <v>10642</v>
      </c>
      <c r="O259" s="91">
        <f t="shared" si="113"/>
        <v>10897</v>
      </c>
      <c r="P259" s="91">
        <f t="shared" si="114"/>
        <v>11152</v>
      </c>
      <c r="Q259" s="91">
        <f t="shared" si="115"/>
        <v>11407</v>
      </c>
      <c r="R259" s="91">
        <f t="shared" si="116"/>
        <v>212.84</v>
      </c>
      <c r="S259" s="91">
        <f t="shared" si="117"/>
        <v>1634.55</v>
      </c>
      <c r="T259" s="91">
        <f t="shared" si="118"/>
        <v>3345.6</v>
      </c>
      <c r="U259" s="91">
        <f t="shared" si="119"/>
        <v>6273.85</v>
      </c>
      <c r="V259" s="91">
        <f t="shared" si="120"/>
        <v>15.3244799999999</v>
      </c>
      <c r="W259" s="91">
        <f t="shared" si="121"/>
        <v>105.91883999999932</v>
      </c>
      <c r="X259" s="91">
        <f t="shared" si="122"/>
        <v>184.67711999999881</v>
      </c>
      <c r="Y259" s="91">
        <f t="shared" si="123"/>
        <v>301.1447999999981</v>
      </c>
      <c r="Z259" s="91">
        <f t="shared" si="124"/>
        <v>3.1925999999999788</v>
      </c>
      <c r="AA259" s="91">
        <f t="shared" si="125"/>
        <v>17.653139999999887</v>
      </c>
      <c r="AB259" s="91">
        <f t="shared" si="126"/>
        <v>25.649599999999836</v>
      </c>
      <c r="AC259" s="91">
        <f t="shared" si="127"/>
        <v>35.850571428571207</v>
      </c>
      <c r="AD259" s="29">
        <f t="shared" si="128"/>
        <v>0</v>
      </c>
      <c r="AE259" s="29">
        <f t="shared" si="134"/>
        <v>0</v>
      </c>
      <c r="AF259" s="29">
        <f t="shared" si="135"/>
        <v>0</v>
      </c>
      <c r="AG259" s="29">
        <f t="shared" si="136"/>
        <v>1</v>
      </c>
      <c r="AH259" s="29">
        <f t="shared" si="129"/>
        <v>3</v>
      </c>
      <c r="AI259" s="29">
        <f t="shared" si="130"/>
        <v>20</v>
      </c>
      <c r="AJ259" s="29">
        <f t="shared" si="131"/>
        <v>29</v>
      </c>
      <c r="AK259" s="105">
        <f t="shared" si="132"/>
        <v>41</v>
      </c>
      <c r="AT259" s="300">
        <f t="shared" si="138"/>
        <v>51.081599999999668</v>
      </c>
      <c r="AU259" s="29">
        <f t="shared" si="138"/>
        <v>392.29199999999742</v>
      </c>
      <c r="AV259" s="29">
        <f t="shared" si="138"/>
        <v>802.94399999999473</v>
      </c>
      <c r="AW259" s="105">
        <f t="shared" si="138"/>
        <v>1505.7239999999904</v>
      </c>
    </row>
    <row r="260" spans="1:49" x14ac:dyDescent="0.25">
      <c r="A260" s="80" t="s">
        <v>234</v>
      </c>
      <c r="B260" s="4" t="s">
        <v>83</v>
      </c>
      <c r="C260" s="4">
        <v>21.29</v>
      </c>
      <c r="D260" s="4">
        <v>21.4</v>
      </c>
      <c r="E260" s="4">
        <v>14000</v>
      </c>
      <c r="F260" s="4">
        <v>15400</v>
      </c>
      <c r="G260" s="30">
        <f t="shared" si="110"/>
        <v>0.10999999999999943</v>
      </c>
      <c r="H260" s="30">
        <f t="shared" si="133"/>
        <v>19.409999999999997</v>
      </c>
      <c r="I260" s="30" t="str">
        <f t="shared" si="111"/>
        <v>US 101: 1</v>
      </c>
      <c r="J260" s="30">
        <f t="shared" si="140"/>
        <v>14140</v>
      </c>
      <c r="K260" s="30">
        <f t="shared" si="140"/>
        <v>14490</v>
      </c>
      <c r="L260" s="30">
        <f t="shared" si="140"/>
        <v>14840</v>
      </c>
      <c r="M260" s="30">
        <f t="shared" si="140"/>
        <v>15190</v>
      </c>
      <c r="N260" s="91">
        <f t="shared" si="112"/>
        <v>9615.2000000000007</v>
      </c>
      <c r="O260" s="91">
        <f t="shared" si="113"/>
        <v>9853.2000000000007</v>
      </c>
      <c r="P260" s="91">
        <f t="shared" si="114"/>
        <v>10091.200000000001</v>
      </c>
      <c r="Q260" s="91">
        <f t="shared" si="115"/>
        <v>10329.200000000001</v>
      </c>
      <c r="R260" s="91">
        <f t="shared" si="116"/>
        <v>192.30400000000003</v>
      </c>
      <c r="S260" s="91">
        <f t="shared" si="117"/>
        <v>1477.98</v>
      </c>
      <c r="T260" s="91">
        <f t="shared" si="118"/>
        <v>3027.36</v>
      </c>
      <c r="U260" s="91">
        <f t="shared" si="119"/>
        <v>5681.0600000000013</v>
      </c>
      <c r="V260" s="91">
        <f t="shared" si="120"/>
        <v>6.3460319999999681</v>
      </c>
      <c r="W260" s="91">
        <f t="shared" si="121"/>
        <v>43.89600599999978</v>
      </c>
      <c r="X260" s="91">
        <f t="shared" si="122"/>
        <v>76.592207999999616</v>
      </c>
      <c r="Y260" s="91">
        <f t="shared" si="123"/>
        <v>124.98331999999938</v>
      </c>
      <c r="Z260" s="91">
        <f t="shared" si="124"/>
        <v>1.3220899999999931</v>
      </c>
      <c r="AA260" s="91">
        <f t="shared" si="125"/>
        <v>7.3160009999999636</v>
      </c>
      <c r="AB260" s="91">
        <f t="shared" si="126"/>
        <v>10.637806666666615</v>
      </c>
      <c r="AC260" s="91">
        <f t="shared" si="127"/>
        <v>14.878966666666596</v>
      </c>
      <c r="AD260" s="29">
        <f t="shared" si="128"/>
        <v>0</v>
      </c>
      <c r="AE260" s="29">
        <f t="shared" si="134"/>
        <v>0</v>
      </c>
      <c r="AF260" s="29">
        <f t="shared" si="135"/>
        <v>0</v>
      </c>
      <c r="AG260" s="29">
        <f t="shared" si="136"/>
        <v>0</v>
      </c>
      <c r="AH260" s="29">
        <f t="shared" si="129"/>
        <v>3</v>
      </c>
      <c r="AI260" s="29">
        <f t="shared" si="130"/>
        <v>20</v>
      </c>
      <c r="AJ260" s="29">
        <f t="shared" si="131"/>
        <v>29</v>
      </c>
      <c r="AK260" s="105">
        <f t="shared" si="132"/>
        <v>41</v>
      </c>
      <c r="AT260" s="300">
        <f t="shared" si="138"/>
        <v>21.153439999999893</v>
      </c>
      <c r="AU260" s="29">
        <f t="shared" si="138"/>
        <v>162.57779999999917</v>
      </c>
      <c r="AV260" s="29">
        <f t="shared" si="138"/>
        <v>333.00959999999827</v>
      </c>
      <c r="AW260" s="105">
        <f t="shared" si="138"/>
        <v>624.91659999999695</v>
      </c>
    </row>
    <row r="261" spans="1:49" x14ac:dyDescent="0.25">
      <c r="A261" s="80" t="s">
        <v>234</v>
      </c>
      <c r="B261" s="4" t="s">
        <v>83</v>
      </c>
      <c r="C261" s="4">
        <v>21.4</v>
      </c>
      <c r="D261" s="4">
        <v>21.61</v>
      </c>
      <c r="E261" s="4">
        <v>13600</v>
      </c>
      <c r="F261" s="4">
        <v>16200</v>
      </c>
      <c r="G261" s="30">
        <f t="shared" si="110"/>
        <v>0.21000000000000085</v>
      </c>
      <c r="H261" s="30">
        <f t="shared" si="133"/>
        <v>19.619999999999997</v>
      </c>
      <c r="I261" s="30" t="str">
        <f t="shared" si="111"/>
        <v>US 101: 1</v>
      </c>
      <c r="J261" s="30">
        <f t="shared" si="140"/>
        <v>13860</v>
      </c>
      <c r="K261" s="30">
        <f t="shared" si="140"/>
        <v>14510</v>
      </c>
      <c r="L261" s="30">
        <f t="shared" si="140"/>
        <v>15160</v>
      </c>
      <c r="M261" s="30">
        <f t="shared" si="140"/>
        <v>15810</v>
      </c>
      <c r="N261" s="91">
        <f t="shared" si="112"/>
        <v>9424.8000000000011</v>
      </c>
      <c r="O261" s="91">
        <f t="shared" si="113"/>
        <v>9866.8000000000011</v>
      </c>
      <c r="P261" s="91">
        <f t="shared" si="114"/>
        <v>10308.800000000001</v>
      </c>
      <c r="Q261" s="91">
        <f t="shared" si="115"/>
        <v>10750.800000000001</v>
      </c>
      <c r="R261" s="91">
        <f t="shared" si="116"/>
        <v>188.49600000000004</v>
      </c>
      <c r="S261" s="91">
        <f t="shared" si="117"/>
        <v>1480.0200000000002</v>
      </c>
      <c r="T261" s="91">
        <f t="shared" si="118"/>
        <v>3092.6400000000003</v>
      </c>
      <c r="U261" s="91">
        <f t="shared" si="119"/>
        <v>5912.9400000000014</v>
      </c>
      <c r="V261" s="91">
        <f t="shared" si="120"/>
        <v>11.875248000000049</v>
      </c>
      <c r="W261" s="91">
        <f t="shared" si="121"/>
        <v>83.91713400000036</v>
      </c>
      <c r="X261" s="91">
        <f t="shared" si="122"/>
        <v>149.37451200000064</v>
      </c>
      <c r="Y261" s="91">
        <f t="shared" si="123"/>
        <v>248.34348000000111</v>
      </c>
      <c r="Z261" s="91">
        <f t="shared" si="124"/>
        <v>2.47401000000001</v>
      </c>
      <c r="AA261" s="91">
        <f t="shared" si="125"/>
        <v>13.98618900000006</v>
      </c>
      <c r="AB261" s="91">
        <f t="shared" si="126"/>
        <v>20.746460000000091</v>
      </c>
      <c r="AC261" s="91">
        <f t="shared" si="127"/>
        <v>29.564700000000137</v>
      </c>
      <c r="AD261" s="29">
        <f t="shared" si="128"/>
        <v>0</v>
      </c>
      <c r="AE261" s="29">
        <f t="shared" si="134"/>
        <v>0</v>
      </c>
      <c r="AF261" s="29">
        <f t="shared" si="135"/>
        <v>0</v>
      </c>
      <c r="AG261" s="29">
        <f t="shared" si="136"/>
        <v>0</v>
      </c>
      <c r="AH261" s="29">
        <f t="shared" si="129"/>
        <v>3</v>
      </c>
      <c r="AI261" s="29">
        <f t="shared" si="130"/>
        <v>20</v>
      </c>
      <c r="AJ261" s="29">
        <f t="shared" si="131"/>
        <v>29</v>
      </c>
      <c r="AK261" s="105">
        <f t="shared" si="132"/>
        <v>41</v>
      </c>
      <c r="AT261" s="300">
        <f t="shared" si="138"/>
        <v>39.584160000000168</v>
      </c>
      <c r="AU261" s="29">
        <f t="shared" si="138"/>
        <v>310.80420000000129</v>
      </c>
      <c r="AV261" s="29">
        <f t="shared" si="138"/>
        <v>649.45440000000269</v>
      </c>
      <c r="AW261" s="105">
        <f t="shared" si="138"/>
        <v>1241.7174000000052</v>
      </c>
    </row>
    <row r="262" spans="1:49" x14ac:dyDescent="0.25">
      <c r="A262" s="80" t="s">
        <v>234</v>
      </c>
      <c r="B262" s="4" t="s">
        <v>83</v>
      </c>
      <c r="C262" s="4">
        <v>21.61</v>
      </c>
      <c r="D262" s="4">
        <v>21.85</v>
      </c>
      <c r="E262" s="4">
        <v>15200</v>
      </c>
      <c r="F262" s="4">
        <v>17400</v>
      </c>
      <c r="G262" s="30">
        <f t="shared" si="110"/>
        <v>0.24000000000000199</v>
      </c>
      <c r="H262" s="30">
        <f t="shared" si="133"/>
        <v>19.86</v>
      </c>
      <c r="I262" s="30" t="str">
        <f t="shared" si="111"/>
        <v>US 101: 1</v>
      </c>
      <c r="J262" s="30">
        <f t="shared" si="140"/>
        <v>15420</v>
      </c>
      <c r="K262" s="30">
        <f t="shared" si="140"/>
        <v>15970</v>
      </c>
      <c r="L262" s="30">
        <f t="shared" si="140"/>
        <v>16520</v>
      </c>
      <c r="M262" s="30">
        <f t="shared" si="140"/>
        <v>17070</v>
      </c>
      <c r="N262" s="91">
        <f t="shared" si="112"/>
        <v>10485.6</v>
      </c>
      <c r="O262" s="91">
        <f t="shared" si="113"/>
        <v>10859.6</v>
      </c>
      <c r="P262" s="91">
        <f t="shared" si="114"/>
        <v>11233.6</v>
      </c>
      <c r="Q262" s="91">
        <f t="shared" si="115"/>
        <v>11607.6</v>
      </c>
      <c r="R262" s="91">
        <f t="shared" si="116"/>
        <v>209.71200000000002</v>
      </c>
      <c r="S262" s="91">
        <f t="shared" si="117"/>
        <v>1628.94</v>
      </c>
      <c r="T262" s="91">
        <f t="shared" si="118"/>
        <v>3370.08</v>
      </c>
      <c r="U262" s="91">
        <f t="shared" si="119"/>
        <v>6384.18</v>
      </c>
      <c r="V262" s="91">
        <f t="shared" si="120"/>
        <v>15.099264000000126</v>
      </c>
      <c r="W262" s="91">
        <f t="shared" si="121"/>
        <v>105.5553120000009</v>
      </c>
      <c r="X262" s="91">
        <f t="shared" si="122"/>
        <v>186.02841600000156</v>
      </c>
      <c r="Y262" s="91">
        <f t="shared" si="123"/>
        <v>306.44064000000259</v>
      </c>
      <c r="Z262" s="91">
        <f t="shared" si="124"/>
        <v>3.1456800000000258</v>
      </c>
      <c r="AA262" s="91">
        <f t="shared" si="125"/>
        <v>17.592552000000151</v>
      </c>
      <c r="AB262" s="91">
        <f t="shared" si="126"/>
        <v>25.83728000000022</v>
      </c>
      <c r="AC262" s="91">
        <f t="shared" si="127"/>
        <v>36.481028571428887</v>
      </c>
      <c r="AD262" s="29">
        <f t="shared" si="128"/>
        <v>0</v>
      </c>
      <c r="AE262" s="29">
        <f t="shared" si="134"/>
        <v>0</v>
      </c>
      <c r="AF262" s="29">
        <f t="shared" si="135"/>
        <v>0</v>
      </c>
      <c r="AG262" s="29">
        <f t="shared" si="136"/>
        <v>1</v>
      </c>
      <c r="AH262" s="29">
        <f t="shared" si="129"/>
        <v>3</v>
      </c>
      <c r="AI262" s="29">
        <f t="shared" si="130"/>
        <v>20</v>
      </c>
      <c r="AJ262" s="29">
        <f t="shared" si="131"/>
        <v>29</v>
      </c>
      <c r="AK262" s="105">
        <f t="shared" si="132"/>
        <v>41</v>
      </c>
      <c r="AT262" s="300">
        <f t="shared" si="138"/>
        <v>50.33088000000042</v>
      </c>
      <c r="AU262" s="29">
        <f t="shared" si="138"/>
        <v>390.94560000000325</v>
      </c>
      <c r="AV262" s="29">
        <f t="shared" si="138"/>
        <v>808.81920000000673</v>
      </c>
      <c r="AW262" s="105">
        <f t="shared" si="138"/>
        <v>1532.2032000000129</v>
      </c>
    </row>
    <row r="263" spans="1:49" x14ac:dyDescent="0.25">
      <c r="A263" s="80" t="s">
        <v>234</v>
      </c>
      <c r="B263" s="4" t="s">
        <v>83</v>
      </c>
      <c r="C263" s="4">
        <v>21.85</v>
      </c>
      <c r="D263" s="4">
        <v>21.9</v>
      </c>
      <c r="E263" s="4">
        <v>15200</v>
      </c>
      <c r="F263" s="4">
        <v>17700</v>
      </c>
      <c r="G263" s="30">
        <f t="shared" ref="G263:G326" si="141">IF(ABS(D263-C263)&lt;60,ABS(D263-C263),0)</f>
        <v>4.9999999999997158E-2</v>
      </c>
      <c r="H263" s="30">
        <f t="shared" si="133"/>
        <v>19.909999999999997</v>
      </c>
      <c r="I263" s="30" t="str">
        <f t="shared" ref="I263:I326" si="142">A263&amp;": "&amp;ROUNDUP(H263/30,0)</f>
        <v>US 101: 1</v>
      </c>
      <c r="J263" s="30">
        <f t="shared" si="140"/>
        <v>15450</v>
      </c>
      <c r="K263" s="30">
        <f t="shared" si="140"/>
        <v>16075</v>
      </c>
      <c r="L263" s="30">
        <f t="shared" si="140"/>
        <v>16700</v>
      </c>
      <c r="M263" s="30">
        <f t="shared" si="140"/>
        <v>17325</v>
      </c>
      <c r="N263" s="91">
        <f t="shared" ref="N263:N326" si="143">J263*$N$5</f>
        <v>10506</v>
      </c>
      <c r="O263" s="91">
        <f t="shared" ref="O263:O326" si="144">K263*$N$5</f>
        <v>10931</v>
      </c>
      <c r="P263" s="91">
        <f t="shared" ref="P263:P326" si="145">L263*$N$5</f>
        <v>11356</v>
      </c>
      <c r="Q263" s="91">
        <f t="shared" ref="Q263:Q326" si="146">M263*$N$5</f>
        <v>11781</v>
      </c>
      <c r="R263" s="91">
        <f t="shared" ref="R263:R326" si="147">N263*R$5</f>
        <v>210.12</v>
      </c>
      <c r="S263" s="91">
        <f t="shared" ref="S263:S326" si="148">O263*S$5</f>
        <v>1639.6499999999999</v>
      </c>
      <c r="T263" s="91">
        <f t="shared" ref="T263:T326" si="149">P263*T$5</f>
        <v>3406.7999999999997</v>
      </c>
      <c r="U263" s="91">
        <f t="shared" ref="U263:U326" si="150">Q263*U$5</f>
        <v>6479.55</v>
      </c>
      <c r="V263" s="91">
        <f t="shared" ref="V263:V326" si="151">R263*V$5*$G263</f>
        <v>3.1517999999998207</v>
      </c>
      <c r="W263" s="91">
        <f t="shared" ref="W263:W326" si="152">S263*W$5*$G263</f>
        <v>22.135274999998739</v>
      </c>
      <c r="X263" s="91">
        <f t="shared" ref="X263:X326" si="153">T263*X$5*$G263</f>
        <v>39.178199999997773</v>
      </c>
      <c r="Y263" s="91">
        <f t="shared" ref="Y263:Y326" si="154">U263*Y$5*$G263</f>
        <v>64.795499999996323</v>
      </c>
      <c r="Z263" s="91">
        <f t="shared" ref="Z263:Z326" si="155">V263/(Z$5*24)</f>
        <v>0.6566249999999626</v>
      </c>
      <c r="AA263" s="91">
        <f t="shared" ref="AA263:AA326" si="156">W263/(AA$5*24)</f>
        <v>3.68921249999979</v>
      </c>
      <c r="AB263" s="91">
        <f t="shared" ref="AB263:AB326" si="157">X263/(AB$5*24)</f>
        <v>5.4414166666663579</v>
      </c>
      <c r="AC263" s="91">
        <f t="shared" ref="AC263:AC326" si="158">Y263/(AC$5*24)</f>
        <v>7.713749999999564</v>
      </c>
      <c r="AD263" s="29">
        <f t="shared" ref="AD263:AD326" si="159">IF(Z263&gt;30,ROUNDUP(Z263/AD$5,0),0)</f>
        <v>0</v>
      </c>
      <c r="AE263" s="29">
        <f t="shared" si="134"/>
        <v>0</v>
      </c>
      <c r="AF263" s="29">
        <f t="shared" si="135"/>
        <v>0</v>
      </c>
      <c r="AG263" s="29">
        <f t="shared" si="136"/>
        <v>0</v>
      </c>
      <c r="AH263" s="29">
        <f t="shared" ref="AH263:AH326" si="160">SUMIF($I$7:$I$1118,$I263,AD$7:AD$1118)</f>
        <v>3</v>
      </c>
      <c r="AI263" s="29">
        <f t="shared" ref="AI263:AI326" si="161">SUMIF($I$7:$I$1118,$I263,AE$7:AE$1118)</f>
        <v>20</v>
      </c>
      <c r="AJ263" s="29">
        <f t="shared" ref="AJ263:AJ326" si="162">SUMIF($I$7:$I$1118,$I263,AF$7:AF$1118)</f>
        <v>29</v>
      </c>
      <c r="AK263" s="105">
        <f t="shared" ref="AK263:AK326" si="163">SUMIF($I$7:$I$1118,$I263,AG$7:AG$1118)</f>
        <v>41</v>
      </c>
      <c r="AT263" s="300">
        <f t="shared" si="138"/>
        <v>10.505999999999403</v>
      </c>
      <c r="AU263" s="29">
        <f t="shared" si="138"/>
        <v>81.982499999995326</v>
      </c>
      <c r="AV263" s="29">
        <f t="shared" si="138"/>
        <v>170.33999999999031</v>
      </c>
      <c r="AW263" s="105">
        <f t="shared" si="138"/>
        <v>323.9774999999816</v>
      </c>
    </row>
    <row r="264" spans="1:49" x14ac:dyDescent="0.25">
      <c r="A264" s="80" t="s">
        <v>234</v>
      </c>
      <c r="B264" s="4" t="s">
        <v>83</v>
      </c>
      <c r="C264" s="4">
        <v>22</v>
      </c>
      <c r="D264" s="4">
        <v>22.04</v>
      </c>
      <c r="E264" s="4">
        <v>15200</v>
      </c>
      <c r="F264" s="4">
        <v>17700</v>
      </c>
      <c r="G264" s="30">
        <f t="shared" si="141"/>
        <v>3.9999999999999147E-2</v>
      </c>
      <c r="H264" s="30">
        <f t="shared" ref="H264:H327" si="164">IF(A264=A263,G264+H263,G264)</f>
        <v>19.949999999999996</v>
      </c>
      <c r="I264" s="30" t="str">
        <f t="shared" si="142"/>
        <v>US 101: 1</v>
      </c>
      <c r="J264" s="30">
        <f t="shared" si="140"/>
        <v>15450</v>
      </c>
      <c r="K264" s="30">
        <f t="shared" si="140"/>
        <v>16075</v>
      </c>
      <c r="L264" s="30">
        <f t="shared" si="140"/>
        <v>16700</v>
      </c>
      <c r="M264" s="30">
        <f t="shared" si="140"/>
        <v>17325</v>
      </c>
      <c r="N264" s="91">
        <f t="shared" si="143"/>
        <v>10506</v>
      </c>
      <c r="O264" s="91">
        <f t="shared" si="144"/>
        <v>10931</v>
      </c>
      <c r="P264" s="91">
        <f t="shared" si="145"/>
        <v>11356</v>
      </c>
      <c r="Q264" s="91">
        <f t="shared" si="146"/>
        <v>11781</v>
      </c>
      <c r="R264" s="91">
        <f t="shared" si="147"/>
        <v>210.12</v>
      </c>
      <c r="S264" s="91">
        <f t="shared" si="148"/>
        <v>1639.6499999999999</v>
      </c>
      <c r="T264" s="91">
        <f t="shared" si="149"/>
        <v>3406.7999999999997</v>
      </c>
      <c r="U264" s="91">
        <f t="shared" si="150"/>
        <v>6479.55</v>
      </c>
      <c r="V264" s="91">
        <f t="shared" si="151"/>
        <v>2.5214399999999464</v>
      </c>
      <c r="W264" s="91">
        <f t="shared" si="152"/>
        <v>17.708219999999621</v>
      </c>
      <c r="X264" s="91">
        <f t="shared" si="153"/>
        <v>31.342559999999331</v>
      </c>
      <c r="Y264" s="91">
        <f t="shared" si="154"/>
        <v>51.836399999998896</v>
      </c>
      <c r="Z264" s="91">
        <f t="shared" si="155"/>
        <v>0.52529999999998878</v>
      </c>
      <c r="AA264" s="91">
        <f t="shared" si="156"/>
        <v>2.9513699999999368</v>
      </c>
      <c r="AB264" s="91">
        <f t="shared" si="157"/>
        <v>4.3531333333332407</v>
      </c>
      <c r="AC264" s="91">
        <f t="shared" si="158"/>
        <v>6.1709999999998697</v>
      </c>
      <c r="AD264" s="29">
        <f t="shared" si="159"/>
        <v>0</v>
      </c>
      <c r="AE264" s="29">
        <f t="shared" ref="AE264:AE327" si="165">MAX(AD264,IF(AA264&gt;30,ROUNDUP(AA264/AE$5,0),0))</f>
        <v>0</v>
      </c>
      <c r="AF264" s="29">
        <f t="shared" ref="AF264:AF327" si="166">MAX(AE264,IF(AB264&gt;30,ROUNDUP(AB264/AF$5,0),0))</f>
        <v>0</v>
      </c>
      <c r="AG264" s="29">
        <f t="shared" ref="AG264:AG327" si="167">MAX(AF264,IF(AC264&gt;30,ROUNDUP(AC264/AG$5,0),0))</f>
        <v>0</v>
      </c>
      <c r="AH264" s="29">
        <f t="shared" si="160"/>
        <v>3</v>
      </c>
      <c r="AI264" s="29">
        <f t="shared" si="161"/>
        <v>20</v>
      </c>
      <c r="AJ264" s="29">
        <f t="shared" si="162"/>
        <v>29</v>
      </c>
      <c r="AK264" s="105">
        <f t="shared" si="163"/>
        <v>41</v>
      </c>
      <c r="AT264" s="300">
        <f t="shared" si="138"/>
        <v>8.4047999999998204</v>
      </c>
      <c r="AU264" s="29">
        <f t="shared" si="138"/>
        <v>65.585999999998592</v>
      </c>
      <c r="AV264" s="29">
        <f t="shared" si="138"/>
        <v>136.27199999999709</v>
      </c>
      <c r="AW264" s="105">
        <f t="shared" si="138"/>
        <v>259.1819999999945</v>
      </c>
    </row>
    <row r="265" spans="1:49" x14ac:dyDescent="0.25">
      <c r="A265" s="80" t="s">
        <v>234</v>
      </c>
      <c r="B265" s="4" t="s">
        <v>83</v>
      </c>
      <c r="C265" s="4">
        <v>22.04</v>
      </c>
      <c r="D265" s="4">
        <v>24.27</v>
      </c>
      <c r="E265" s="4">
        <v>13300</v>
      </c>
      <c r="F265" s="4">
        <v>18000</v>
      </c>
      <c r="G265" s="30">
        <f t="shared" si="141"/>
        <v>2.2300000000000004</v>
      </c>
      <c r="H265" s="30">
        <f t="shared" si="164"/>
        <v>22.179999999999996</v>
      </c>
      <c r="I265" s="30" t="str">
        <f t="shared" si="142"/>
        <v>US 101: 1</v>
      </c>
      <c r="J265" s="30">
        <f t="shared" si="140"/>
        <v>13770</v>
      </c>
      <c r="K265" s="30">
        <f t="shared" si="140"/>
        <v>14945</v>
      </c>
      <c r="L265" s="30">
        <f t="shared" si="140"/>
        <v>16120</v>
      </c>
      <c r="M265" s="30">
        <f t="shared" si="140"/>
        <v>17295</v>
      </c>
      <c r="N265" s="91">
        <f t="shared" si="143"/>
        <v>9363.6</v>
      </c>
      <c r="O265" s="91">
        <f t="shared" si="144"/>
        <v>10162.6</v>
      </c>
      <c r="P265" s="91">
        <f t="shared" si="145"/>
        <v>10961.6</v>
      </c>
      <c r="Q265" s="91">
        <f t="shared" si="146"/>
        <v>11760.6</v>
      </c>
      <c r="R265" s="91">
        <f t="shared" si="147"/>
        <v>187.27200000000002</v>
      </c>
      <c r="S265" s="91">
        <f t="shared" si="148"/>
        <v>1524.39</v>
      </c>
      <c r="T265" s="91">
        <f t="shared" si="149"/>
        <v>3288.48</v>
      </c>
      <c r="U265" s="91">
        <f t="shared" si="150"/>
        <v>6468.3300000000008</v>
      </c>
      <c r="V265" s="91">
        <f t="shared" si="151"/>
        <v>125.28496800000003</v>
      </c>
      <c r="W265" s="91">
        <f t="shared" si="152"/>
        <v>917.83521900000039</v>
      </c>
      <c r="X265" s="91">
        <f t="shared" si="153"/>
        <v>1686.6613920000004</v>
      </c>
      <c r="Y265" s="91">
        <f t="shared" si="154"/>
        <v>2884.8751800000009</v>
      </c>
      <c r="Z265" s="91">
        <f t="shared" si="155"/>
        <v>26.101035000000003</v>
      </c>
      <c r="AA265" s="91">
        <f t="shared" si="156"/>
        <v>152.97253650000007</v>
      </c>
      <c r="AB265" s="91">
        <f t="shared" si="157"/>
        <v>234.25852666666674</v>
      </c>
      <c r="AC265" s="91">
        <f t="shared" si="158"/>
        <v>343.43752142857159</v>
      </c>
      <c r="AD265" s="29">
        <f t="shared" si="159"/>
        <v>0</v>
      </c>
      <c r="AE265" s="29">
        <f t="shared" si="165"/>
        <v>2</v>
      </c>
      <c r="AF265" s="29">
        <f t="shared" si="166"/>
        <v>2</v>
      </c>
      <c r="AG265" s="29">
        <f t="shared" si="167"/>
        <v>3</v>
      </c>
      <c r="AH265" s="29">
        <f t="shared" si="160"/>
        <v>3</v>
      </c>
      <c r="AI265" s="29">
        <f t="shared" si="161"/>
        <v>20</v>
      </c>
      <c r="AJ265" s="29">
        <f t="shared" si="162"/>
        <v>29</v>
      </c>
      <c r="AK265" s="105">
        <f t="shared" si="163"/>
        <v>41</v>
      </c>
      <c r="AT265" s="300">
        <f t="shared" si="138"/>
        <v>417.61656000000011</v>
      </c>
      <c r="AU265" s="29">
        <f t="shared" si="138"/>
        <v>3399.3897000000011</v>
      </c>
      <c r="AV265" s="29">
        <f t="shared" si="138"/>
        <v>7333.3104000000012</v>
      </c>
      <c r="AW265" s="105">
        <f t="shared" si="138"/>
        <v>14424.375900000005</v>
      </c>
    </row>
    <row r="266" spans="1:49" x14ac:dyDescent="0.25">
      <c r="A266" s="80" t="s">
        <v>234</v>
      </c>
      <c r="B266" s="4" t="s">
        <v>83</v>
      </c>
      <c r="C266" s="4">
        <v>24.27</v>
      </c>
      <c r="D266" s="4">
        <v>24.93</v>
      </c>
      <c r="E266" s="4">
        <v>12000</v>
      </c>
      <c r="F266" s="4">
        <v>14000</v>
      </c>
      <c r="G266" s="30">
        <f t="shared" si="141"/>
        <v>0.66000000000000014</v>
      </c>
      <c r="H266" s="30">
        <f t="shared" si="164"/>
        <v>22.839999999999996</v>
      </c>
      <c r="I266" s="30" t="str">
        <f t="shared" si="142"/>
        <v>US 101: 1</v>
      </c>
      <c r="J266" s="30">
        <f t="shared" si="140"/>
        <v>12200</v>
      </c>
      <c r="K266" s="30">
        <f t="shared" si="140"/>
        <v>12700</v>
      </c>
      <c r="L266" s="30">
        <f t="shared" si="140"/>
        <v>13200</v>
      </c>
      <c r="M266" s="30">
        <f t="shared" si="140"/>
        <v>13700</v>
      </c>
      <c r="N266" s="91">
        <f t="shared" si="143"/>
        <v>8296</v>
      </c>
      <c r="O266" s="91">
        <f t="shared" si="144"/>
        <v>8636</v>
      </c>
      <c r="P266" s="91">
        <f t="shared" si="145"/>
        <v>8976</v>
      </c>
      <c r="Q266" s="91">
        <f t="shared" si="146"/>
        <v>9316</v>
      </c>
      <c r="R266" s="91">
        <f t="shared" si="147"/>
        <v>165.92000000000002</v>
      </c>
      <c r="S266" s="91">
        <f t="shared" si="148"/>
        <v>1295.3999999999999</v>
      </c>
      <c r="T266" s="91">
        <f t="shared" si="149"/>
        <v>2692.7999999999997</v>
      </c>
      <c r="U266" s="91">
        <f t="shared" si="150"/>
        <v>5123.8</v>
      </c>
      <c r="V266" s="91">
        <f t="shared" si="151"/>
        <v>32.852160000000012</v>
      </c>
      <c r="W266" s="91">
        <f t="shared" si="152"/>
        <v>230.84028000000004</v>
      </c>
      <c r="X266" s="91">
        <f t="shared" si="153"/>
        <v>408.76704000000007</v>
      </c>
      <c r="Y266" s="91">
        <f t="shared" si="154"/>
        <v>676.34160000000008</v>
      </c>
      <c r="Z266" s="91">
        <f t="shared" si="155"/>
        <v>6.8442000000000016</v>
      </c>
      <c r="AA266" s="91">
        <f t="shared" si="156"/>
        <v>38.473380000000006</v>
      </c>
      <c r="AB266" s="91">
        <f t="shared" si="157"/>
        <v>56.773200000000017</v>
      </c>
      <c r="AC266" s="91">
        <f t="shared" si="158"/>
        <v>80.516857142857162</v>
      </c>
      <c r="AD266" s="29">
        <f t="shared" si="159"/>
        <v>0</v>
      </c>
      <c r="AE266" s="29">
        <f t="shared" si="165"/>
        <v>1</v>
      </c>
      <c r="AF266" s="29">
        <f t="shared" si="166"/>
        <v>1</v>
      </c>
      <c r="AG266" s="29">
        <f t="shared" si="167"/>
        <v>1</v>
      </c>
      <c r="AH266" s="29">
        <f t="shared" si="160"/>
        <v>3</v>
      </c>
      <c r="AI266" s="29">
        <f t="shared" si="161"/>
        <v>20</v>
      </c>
      <c r="AJ266" s="29">
        <f t="shared" si="162"/>
        <v>29</v>
      </c>
      <c r="AK266" s="105">
        <f t="shared" si="163"/>
        <v>41</v>
      </c>
      <c r="AT266" s="300">
        <f t="shared" si="138"/>
        <v>109.50720000000004</v>
      </c>
      <c r="AU266" s="29">
        <f t="shared" si="138"/>
        <v>854.96400000000006</v>
      </c>
      <c r="AV266" s="29">
        <f t="shared" si="138"/>
        <v>1777.2480000000003</v>
      </c>
      <c r="AW266" s="105">
        <f t="shared" si="138"/>
        <v>3381.708000000001</v>
      </c>
    </row>
    <row r="267" spans="1:49" x14ac:dyDescent="0.25">
      <c r="A267" s="80" t="s">
        <v>234</v>
      </c>
      <c r="B267" s="4" t="s">
        <v>83</v>
      </c>
      <c r="C267" s="4">
        <v>24.93</v>
      </c>
      <c r="D267" s="4">
        <v>27.53</v>
      </c>
      <c r="E267" s="4">
        <v>9300</v>
      </c>
      <c r="F267" s="4">
        <v>10500</v>
      </c>
      <c r="G267" s="30">
        <f t="shared" si="141"/>
        <v>2.6000000000000014</v>
      </c>
      <c r="H267" s="30">
        <f t="shared" si="164"/>
        <v>25.439999999999998</v>
      </c>
      <c r="I267" s="30" t="str">
        <f t="shared" si="142"/>
        <v>US 101: 1</v>
      </c>
      <c r="J267" s="30">
        <f t="shared" ref="J267:M286" si="168">(($F267-$E267)/($F$6-$E$6)*(J$6-$E$6)+$E267)</f>
        <v>9420</v>
      </c>
      <c r="K267" s="30">
        <f t="shared" si="168"/>
        <v>9720</v>
      </c>
      <c r="L267" s="30">
        <f t="shared" si="168"/>
        <v>10020</v>
      </c>
      <c r="M267" s="30">
        <f t="shared" si="168"/>
        <v>10320</v>
      </c>
      <c r="N267" s="91">
        <f t="shared" si="143"/>
        <v>6405.6</v>
      </c>
      <c r="O267" s="91">
        <f t="shared" si="144"/>
        <v>6609.6</v>
      </c>
      <c r="P267" s="91">
        <f t="shared" si="145"/>
        <v>6813.6</v>
      </c>
      <c r="Q267" s="91">
        <f t="shared" si="146"/>
        <v>7017.6</v>
      </c>
      <c r="R267" s="91">
        <f t="shared" si="147"/>
        <v>128.11200000000002</v>
      </c>
      <c r="S267" s="91">
        <f t="shared" si="148"/>
        <v>991.44</v>
      </c>
      <c r="T267" s="91">
        <f t="shared" si="149"/>
        <v>2044.08</v>
      </c>
      <c r="U267" s="91">
        <f t="shared" si="150"/>
        <v>3859.6800000000003</v>
      </c>
      <c r="V267" s="91">
        <f t="shared" si="151"/>
        <v>99.927360000000064</v>
      </c>
      <c r="W267" s="91">
        <f t="shared" si="152"/>
        <v>695.9908800000004</v>
      </c>
      <c r="X267" s="91">
        <f t="shared" si="153"/>
        <v>1222.3598400000005</v>
      </c>
      <c r="Y267" s="91">
        <f t="shared" si="154"/>
        <v>2007.0336000000016</v>
      </c>
      <c r="Z267" s="91">
        <f t="shared" si="155"/>
        <v>20.818200000000012</v>
      </c>
      <c r="AA267" s="91">
        <f t="shared" si="156"/>
        <v>115.99848000000007</v>
      </c>
      <c r="AB267" s="91">
        <f t="shared" si="157"/>
        <v>169.77220000000008</v>
      </c>
      <c r="AC267" s="91">
        <f t="shared" si="158"/>
        <v>238.93257142857166</v>
      </c>
      <c r="AD267" s="29">
        <f t="shared" si="159"/>
        <v>0</v>
      </c>
      <c r="AE267" s="29">
        <f t="shared" si="165"/>
        <v>1</v>
      </c>
      <c r="AF267" s="29">
        <f t="shared" si="166"/>
        <v>2</v>
      </c>
      <c r="AG267" s="29">
        <f t="shared" si="167"/>
        <v>2</v>
      </c>
      <c r="AH267" s="29">
        <f t="shared" si="160"/>
        <v>3</v>
      </c>
      <c r="AI267" s="29">
        <f t="shared" si="161"/>
        <v>20</v>
      </c>
      <c r="AJ267" s="29">
        <f t="shared" si="162"/>
        <v>29</v>
      </c>
      <c r="AK267" s="105">
        <f t="shared" si="163"/>
        <v>41</v>
      </c>
      <c r="AT267" s="300">
        <f t="shared" si="138"/>
        <v>333.09120000000024</v>
      </c>
      <c r="AU267" s="29">
        <f t="shared" si="138"/>
        <v>2577.7440000000015</v>
      </c>
      <c r="AV267" s="29">
        <f t="shared" si="138"/>
        <v>5314.6080000000029</v>
      </c>
      <c r="AW267" s="105">
        <f t="shared" si="138"/>
        <v>10035.168000000007</v>
      </c>
    </row>
    <row r="268" spans="1:49" x14ac:dyDescent="0.25">
      <c r="A268" s="80" t="s">
        <v>234</v>
      </c>
      <c r="B268" s="4" t="s">
        <v>83</v>
      </c>
      <c r="C268" s="4">
        <v>27.61</v>
      </c>
      <c r="D268" s="4">
        <v>28.11</v>
      </c>
      <c r="E268" s="4">
        <v>9300</v>
      </c>
      <c r="F268" s="4">
        <v>10500</v>
      </c>
      <c r="G268" s="30">
        <f t="shared" si="141"/>
        <v>0.5</v>
      </c>
      <c r="H268" s="30">
        <f t="shared" si="164"/>
        <v>25.939999999999998</v>
      </c>
      <c r="I268" s="30" t="str">
        <f t="shared" si="142"/>
        <v>US 101: 1</v>
      </c>
      <c r="J268" s="30">
        <f t="shared" si="168"/>
        <v>9420</v>
      </c>
      <c r="K268" s="30">
        <f t="shared" si="168"/>
        <v>9720</v>
      </c>
      <c r="L268" s="30">
        <f t="shared" si="168"/>
        <v>10020</v>
      </c>
      <c r="M268" s="30">
        <f t="shared" si="168"/>
        <v>10320</v>
      </c>
      <c r="N268" s="91">
        <f t="shared" si="143"/>
        <v>6405.6</v>
      </c>
      <c r="O268" s="91">
        <f t="shared" si="144"/>
        <v>6609.6</v>
      </c>
      <c r="P268" s="91">
        <f t="shared" si="145"/>
        <v>6813.6</v>
      </c>
      <c r="Q268" s="91">
        <f t="shared" si="146"/>
        <v>7017.6</v>
      </c>
      <c r="R268" s="91">
        <f t="shared" si="147"/>
        <v>128.11200000000002</v>
      </c>
      <c r="S268" s="91">
        <f t="shared" si="148"/>
        <v>991.44</v>
      </c>
      <c r="T268" s="91">
        <f t="shared" si="149"/>
        <v>2044.08</v>
      </c>
      <c r="U268" s="91">
        <f t="shared" si="150"/>
        <v>3859.6800000000003</v>
      </c>
      <c r="V268" s="91">
        <f t="shared" si="151"/>
        <v>19.216800000000003</v>
      </c>
      <c r="W268" s="91">
        <f t="shared" si="152"/>
        <v>133.84440000000001</v>
      </c>
      <c r="X268" s="91">
        <f t="shared" si="153"/>
        <v>235.0692</v>
      </c>
      <c r="Y268" s="91">
        <f t="shared" si="154"/>
        <v>385.96800000000007</v>
      </c>
      <c r="Z268" s="91">
        <f t="shared" si="155"/>
        <v>4.0034999999999998</v>
      </c>
      <c r="AA268" s="91">
        <f t="shared" si="156"/>
        <v>22.307400000000001</v>
      </c>
      <c r="AB268" s="91">
        <f t="shared" si="157"/>
        <v>32.648500000000006</v>
      </c>
      <c r="AC268" s="91">
        <f t="shared" si="158"/>
        <v>45.948571428571448</v>
      </c>
      <c r="AD268" s="29">
        <f t="shared" si="159"/>
        <v>0</v>
      </c>
      <c r="AE268" s="29">
        <f t="shared" si="165"/>
        <v>0</v>
      </c>
      <c r="AF268" s="29">
        <f t="shared" si="166"/>
        <v>1</v>
      </c>
      <c r="AG268" s="29">
        <f t="shared" si="167"/>
        <v>1</v>
      </c>
      <c r="AH268" s="29">
        <f t="shared" si="160"/>
        <v>3</v>
      </c>
      <c r="AI268" s="29">
        <f t="shared" si="161"/>
        <v>20</v>
      </c>
      <c r="AJ268" s="29">
        <f t="shared" si="162"/>
        <v>29</v>
      </c>
      <c r="AK268" s="105">
        <f t="shared" si="163"/>
        <v>41</v>
      </c>
      <c r="AT268" s="300">
        <f t="shared" si="138"/>
        <v>64.056000000000012</v>
      </c>
      <c r="AU268" s="29">
        <f t="shared" si="138"/>
        <v>495.72</v>
      </c>
      <c r="AV268" s="29">
        <f t="shared" si="138"/>
        <v>1022.04</v>
      </c>
      <c r="AW268" s="105">
        <f t="shared" si="138"/>
        <v>1929.8400000000001</v>
      </c>
    </row>
    <row r="269" spans="1:49" x14ac:dyDescent="0.25">
      <c r="A269" s="80" t="s">
        <v>234</v>
      </c>
      <c r="B269" s="4" t="s">
        <v>83</v>
      </c>
      <c r="C269" s="4">
        <v>28.11</v>
      </c>
      <c r="D269" s="4">
        <v>28.57</v>
      </c>
      <c r="E269" s="4">
        <v>6300</v>
      </c>
      <c r="F269" s="4">
        <v>6400</v>
      </c>
      <c r="G269" s="30">
        <f t="shared" si="141"/>
        <v>0.46000000000000085</v>
      </c>
      <c r="H269" s="30">
        <f t="shared" si="164"/>
        <v>26.4</v>
      </c>
      <c r="I269" s="30" t="str">
        <f t="shared" si="142"/>
        <v>US 101: 1</v>
      </c>
      <c r="J269" s="30">
        <f t="shared" si="168"/>
        <v>6310</v>
      </c>
      <c r="K269" s="30">
        <f t="shared" si="168"/>
        <v>6335</v>
      </c>
      <c r="L269" s="30">
        <f t="shared" si="168"/>
        <v>6360</v>
      </c>
      <c r="M269" s="30">
        <f t="shared" si="168"/>
        <v>6385</v>
      </c>
      <c r="N269" s="91">
        <f t="shared" si="143"/>
        <v>4290.8</v>
      </c>
      <c r="O269" s="91">
        <f t="shared" si="144"/>
        <v>4307.8</v>
      </c>
      <c r="P269" s="91">
        <f t="shared" si="145"/>
        <v>4324.8</v>
      </c>
      <c r="Q269" s="91">
        <f t="shared" si="146"/>
        <v>4341.8</v>
      </c>
      <c r="R269" s="91">
        <f t="shared" si="147"/>
        <v>85.816000000000003</v>
      </c>
      <c r="S269" s="91">
        <f t="shared" si="148"/>
        <v>646.16999999999996</v>
      </c>
      <c r="T269" s="91">
        <f t="shared" si="149"/>
        <v>1297.44</v>
      </c>
      <c r="U269" s="91">
        <f t="shared" si="150"/>
        <v>2387.9900000000002</v>
      </c>
      <c r="V269" s="91">
        <f t="shared" si="151"/>
        <v>11.842608000000023</v>
      </c>
      <c r="W269" s="91">
        <f t="shared" si="152"/>
        <v>80.25431400000015</v>
      </c>
      <c r="X269" s="91">
        <f t="shared" si="153"/>
        <v>137.26915200000025</v>
      </c>
      <c r="Y269" s="91">
        <f t="shared" si="154"/>
        <v>219.69508000000044</v>
      </c>
      <c r="Z269" s="91">
        <f t="shared" si="155"/>
        <v>2.4672100000000046</v>
      </c>
      <c r="AA269" s="91">
        <f t="shared" si="156"/>
        <v>13.375719000000025</v>
      </c>
      <c r="AB269" s="91">
        <f t="shared" si="157"/>
        <v>19.065160000000038</v>
      </c>
      <c r="AC269" s="91">
        <f t="shared" si="158"/>
        <v>26.15417619047625</v>
      </c>
      <c r="AD269" s="29">
        <f t="shared" si="159"/>
        <v>0</v>
      </c>
      <c r="AE269" s="29">
        <f t="shared" si="165"/>
        <v>0</v>
      </c>
      <c r="AF269" s="29">
        <f t="shared" si="166"/>
        <v>0</v>
      </c>
      <c r="AG269" s="29">
        <f t="shared" si="167"/>
        <v>0</v>
      </c>
      <c r="AH269" s="29">
        <f t="shared" si="160"/>
        <v>3</v>
      </c>
      <c r="AI269" s="29">
        <f t="shared" si="161"/>
        <v>20</v>
      </c>
      <c r="AJ269" s="29">
        <f t="shared" si="162"/>
        <v>29</v>
      </c>
      <c r="AK269" s="105">
        <f t="shared" si="163"/>
        <v>41</v>
      </c>
      <c r="AT269" s="300">
        <f t="shared" si="138"/>
        <v>39.475360000000073</v>
      </c>
      <c r="AU269" s="29">
        <f t="shared" si="138"/>
        <v>297.23820000000052</v>
      </c>
      <c r="AV269" s="29">
        <f t="shared" si="138"/>
        <v>596.82240000000115</v>
      </c>
      <c r="AW269" s="105">
        <f t="shared" si="138"/>
        <v>1098.4754000000021</v>
      </c>
    </row>
    <row r="270" spans="1:49" x14ac:dyDescent="0.25">
      <c r="A270" s="80" t="s">
        <v>234</v>
      </c>
      <c r="B270" s="4" t="s">
        <v>83</v>
      </c>
      <c r="C270" s="4">
        <v>28.57</v>
      </c>
      <c r="D270" s="4">
        <v>29.53</v>
      </c>
      <c r="E270" s="4">
        <v>6500</v>
      </c>
      <c r="F270" s="4">
        <v>6800</v>
      </c>
      <c r="G270" s="30">
        <f t="shared" si="141"/>
        <v>0.96000000000000085</v>
      </c>
      <c r="H270" s="30">
        <f t="shared" si="164"/>
        <v>27.36</v>
      </c>
      <c r="I270" s="30" t="str">
        <f t="shared" si="142"/>
        <v>US 101: 1</v>
      </c>
      <c r="J270" s="30">
        <f t="shared" si="168"/>
        <v>6530</v>
      </c>
      <c r="K270" s="30">
        <f t="shared" si="168"/>
        <v>6605</v>
      </c>
      <c r="L270" s="30">
        <f t="shared" si="168"/>
        <v>6680</v>
      </c>
      <c r="M270" s="30">
        <f t="shared" si="168"/>
        <v>6755</v>
      </c>
      <c r="N270" s="91">
        <f t="shared" si="143"/>
        <v>4440.4000000000005</v>
      </c>
      <c r="O270" s="91">
        <f t="shared" si="144"/>
        <v>4491.4000000000005</v>
      </c>
      <c r="P270" s="91">
        <f t="shared" si="145"/>
        <v>4542.4000000000005</v>
      </c>
      <c r="Q270" s="91">
        <f t="shared" si="146"/>
        <v>4593.4000000000005</v>
      </c>
      <c r="R270" s="91">
        <f t="shared" si="147"/>
        <v>88.808000000000007</v>
      </c>
      <c r="S270" s="91">
        <f t="shared" si="148"/>
        <v>673.71</v>
      </c>
      <c r="T270" s="91">
        <f t="shared" si="149"/>
        <v>1362.72</v>
      </c>
      <c r="U270" s="91">
        <f t="shared" si="150"/>
        <v>2526.3700000000003</v>
      </c>
      <c r="V270" s="91">
        <f t="shared" si="151"/>
        <v>25.576704000000024</v>
      </c>
      <c r="W270" s="91">
        <f t="shared" si="152"/>
        <v>174.62563200000019</v>
      </c>
      <c r="X270" s="91">
        <f t="shared" si="153"/>
        <v>300.88857600000028</v>
      </c>
      <c r="Y270" s="91">
        <f t="shared" si="154"/>
        <v>485.06304000000051</v>
      </c>
      <c r="Z270" s="91">
        <f t="shared" si="155"/>
        <v>5.3284800000000043</v>
      </c>
      <c r="AA270" s="91">
        <f t="shared" si="156"/>
        <v>29.104272000000034</v>
      </c>
      <c r="AB270" s="91">
        <f t="shared" si="157"/>
        <v>41.790080000000046</v>
      </c>
      <c r="AC270" s="91">
        <f t="shared" si="158"/>
        <v>57.745600000000074</v>
      </c>
      <c r="AD270" s="29">
        <f t="shared" si="159"/>
        <v>0</v>
      </c>
      <c r="AE270" s="29">
        <f t="shared" si="165"/>
        <v>0</v>
      </c>
      <c r="AF270" s="29">
        <f t="shared" si="166"/>
        <v>1</v>
      </c>
      <c r="AG270" s="29">
        <f t="shared" si="167"/>
        <v>1</v>
      </c>
      <c r="AH270" s="29">
        <f t="shared" si="160"/>
        <v>3</v>
      </c>
      <c r="AI270" s="29">
        <f t="shared" si="161"/>
        <v>20</v>
      </c>
      <c r="AJ270" s="29">
        <f t="shared" si="162"/>
        <v>29</v>
      </c>
      <c r="AK270" s="105">
        <f t="shared" si="163"/>
        <v>41</v>
      </c>
      <c r="AT270" s="300">
        <f t="shared" si="138"/>
        <v>85.255680000000083</v>
      </c>
      <c r="AU270" s="29">
        <f t="shared" si="138"/>
        <v>646.76160000000061</v>
      </c>
      <c r="AV270" s="29">
        <f t="shared" si="138"/>
        <v>1308.2112000000011</v>
      </c>
      <c r="AW270" s="105">
        <f t="shared" si="138"/>
        <v>2425.3152000000023</v>
      </c>
    </row>
    <row r="271" spans="1:49" x14ac:dyDescent="0.25">
      <c r="A271" s="80" t="s">
        <v>234</v>
      </c>
      <c r="B271" s="4" t="s">
        <v>83</v>
      </c>
      <c r="C271" s="4">
        <v>29.53</v>
      </c>
      <c r="D271" s="4">
        <v>30.65</v>
      </c>
      <c r="E271" s="4">
        <v>5800</v>
      </c>
      <c r="F271" s="4">
        <v>7200</v>
      </c>
      <c r="G271" s="30">
        <f t="shared" si="141"/>
        <v>1.1199999999999974</v>
      </c>
      <c r="H271" s="30">
        <f t="shared" si="164"/>
        <v>28.479999999999997</v>
      </c>
      <c r="I271" s="30" t="str">
        <f t="shared" si="142"/>
        <v>US 101: 1</v>
      </c>
      <c r="J271" s="30">
        <f t="shared" si="168"/>
        <v>5940</v>
      </c>
      <c r="K271" s="30">
        <f t="shared" si="168"/>
        <v>6290</v>
      </c>
      <c r="L271" s="30">
        <f t="shared" si="168"/>
        <v>6640</v>
      </c>
      <c r="M271" s="30">
        <f t="shared" si="168"/>
        <v>6990</v>
      </c>
      <c r="N271" s="91">
        <f t="shared" si="143"/>
        <v>4039.2000000000003</v>
      </c>
      <c r="O271" s="91">
        <f t="shared" si="144"/>
        <v>4277.2000000000007</v>
      </c>
      <c r="P271" s="91">
        <f t="shared" si="145"/>
        <v>4515.2000000000007</v>
      </c>
      <c r="Q271" s="91">
        <f t="shared" si="146"/>
        <v>4753.2000000000007</v>
      </c>
      <c r="R271" s="91">
        <f t="shared" si="147"/>
        <v>80.784000000000006</v>
      </c>
      <c r="S271" s="91">
        <f t="shared" si="148"/>
        <v>641.58000000000004</v>
      </c>
      <c r="T271" s="91">
        <f t="shared" si="149"/>
        <v>1354.5600000000002</v>
      </c>
      <c r="U271" s="91">
        <f t="shared" si="150"/>
        <v>2614.2600000000007</v>
      </c>
      <c r="V271" s="91">
        <f t="shared" si="151"/>
        <v>27.143423999999939</v>
      </c>
      <c r="W271" s="91">
        <f t="shared" si="152"/>
        <v>194.01379199999957</v>
      </c>
      <c r="X271" s="91">
        <f t="shared" si="153"/>
        <v>348.93465599999922</v>
      </c>
      <c r="Y271" s="91">
        <f t="shared" si="154"/>
        <v>585.59423999999888</v>
      </c>
      <c r="Z271" s="91">
        <f t="shared" si="155"/>
        <v>5.6548799999999861</v>
      </c>
      <c r="AA271" s="91">
        <f t="shared" si="156"/>
        <v>32.335631999999926</v>
      </c>
      <c r="AB271" s="91">
        <f t="shared" si="157"/>
        <v>48.46314666666656</v>
      </c>
      <c r="AC271" s="91">
        <f t="shared" si="158"/>
        <v>69.713599999999872</v>
      </c>
      <c r="AD271" s="29">
        <f t="shared" si="159"/>
        <v>0</v>
      </c>
      <c r="AE271" s="29">
        <f t="shared" si="165"/>
        <v>1</v>
      </c>
      <c r="AF271" s="29">
        <f t="shared" si="166"/>
        <v>1</v>
      </c>
      <c r="AG271" s="29">
        <f t="shared" si="167"/>
        <v>1</v>
      </c>
      <c r="AH271" s="29">
        <f t="shared" si="160"/>
        <v>3</v>
      </c>
      <c r="AI271" s="29">
        <f t="shared" si="161"/>
        <v>20</v>
      </c>
      <c r="AJ271" s="29">
        <f t="shared" si="162"/>
        <v>29</v>
      </c>
      <c r="AK271" s="105">
        <f t="shared" si="163"/>
        <v>41</v>
      </c>
      <c r="AT271" s="300">
        <f t="shared" si="138"/>
        <v>90.478079999999807</v>
      </c>
      <c r="AU271" s="29">
        <f t="shared" si="138"/>
        <v>718.56959999999845</v>
      </c>
      <c r="AV271" s="29">
        <f t="shared" si="138"/>
        <v>1517.1071999999967</v>
      </c>
      <c r="AW271" s="105">
        <f t="shared" si="138"/>
        <v>2927.971199999994</v>
      </c>
    </row>
    <row r="272" spans="1:49" x14ac:dyDescent="0.25">
      <c r="A272" s="80" t="s">
        <v>234</v>
      </c>
      <c r="B272" s="4" t="s">
        <v>83</v>
      </c>
      <c r="C272" s="4">
        <v>30.65</v>
      </c>
      <c r="D272" s="4">
        <v>31.37</v>
      </c>
      <c r="E272" s="4">
        <v>5000</v>
      </c>
      <c r="F272" s="4">
        <v>6100</v>
      </c>
      <c r="G272" s="30">
        <f t="shared" si="141"/>
        <v>0.72000000000000242</v>
      </c>
      <c r="H272" s="30">
        <f t="shared" si="164"/>
        <v>29.2</v>
      </c>
      <c r="I272" s="30" t="str">
        <f t="shared" si="142"/>
        <v>US 101: 1</v>
      </c>
      <c r="J272" s="30">
        <f t="shared" si="168"/>
        <v>5110</v>
      </c>
      <c r="K272" s="30">
        <f t="shared" si="168"/>
        <v>5385</v>
      </c>
      <c r="L272" s="30">
        <f t="shared" si="168"/>
        <v>5660</v>
      </c>
      <c r="M272" s="30">
        <f t="shared" si="168"/>
        <v>5935</v>
      </c>
      <c r="N272" s="91">
        <f t="shared" si="143"/>
        <v>3474.8</v>
      </c>
      <c r="O272" s="91">
        <f t="shared" si="144"/>
        <v>3661.8</v>
      </c>
      <c r="P272" s="91">
        <f t="shared" si="145"/>
        <v>3848.8</v>
      </c>
      <c r="Q272" s="91">
        <f t="shared" si="146"/>
        <v>4035.8</v>
      </c>
      <c r="R272" s="91">
        <f t="shared" si="147"/>
        <v>69.496000000000009</v>
      </c>
      <c r="S272" s="91">
        <f t="shared" si="148"/>
        <v>549.27</v>
      </c>
      <c r="T272" s="91">
        <f t="shared" si="149"/>
        <v>1154.6400000000001</v>
      </c>
      <c r="U272" s="91">
        <f t="shared" si="150"/>
        <v>2219.69</v>
      </c>
      <c r="V272" s="91">
        <f t="shared" si="151"/>
        <v>15.01113600000005</v>
      </c>
      <c r="W272" s="91">
        <f t="shared" si="152"/>
        <v>106.77808800000035</v>
      </c>
      <c r="X272" s="91">
        <f t="shared" si="153"/>
        <v>191.20838400000065</v>
      </c>
      <c r="Y272" s="91">
        <f t="shared" si="154"/>
        <v>319.63536000000113</v>
      </c>
      <c r="Z272" s="91">
        <f t="shared" si="155"/>
        <v>3.1273200000000099</v>
      </c>
      <c r="AA272" s="91">
        <f t="shared" si="156"/>
        <v>17.796348000000059</v>
      </c>
      <c r="AB272" s="91">
        <f t="shared" si="157"/>
        <v>26.556720000000094</v>
      </c>
      <c r="AC272" s="91">
        <f t="shared" si="158"/>
        <v>38.051828571428715</v>
      </c>
      <c r="AD272" s="29">
        <f t="shared" si="159"/>
        <v>0</v>
      </c>
      <c r="AE272" s="29">
        <f t="shared" si="165"/>
        <v>0</v>
      </c>
      <c r="AF272" s="29">
        <f t="shared" si="166"/>
        <v>0</v>
      </c>
      <c r="AG272" s="29">
        <f t="shared" si="167"/>
        <v>1</v>
      </c>
      <c r="AH272" s="29">
        <f t="shared" si="160"/>
        <v>3</v>
      </c>
      <c r="AI272" s="29">
        <f t="shared" si="161"/>
        <v>20</v>
      </c>
      <c r="AJ272" s="29">
        <f t="shared" si="162"/>
        <v>29</v>
      </c>
      <c r="AK272" s="105">
        <f t="shared" si="163"/>
        <v>41</v>
      </c>
      <c r="AT272" s="300">
        <f t="shared" si="138"/>
        <v>50.037120000000172</v>
      </c>
      <c r="AU272" s="29">
        <f t="shared" si="138"/>
        <v>395.47440000000131</v>
      </c>
      <c r="AV272" s="29">
        <f t="shared" si="138"/>
        <v>831.3408000000029</v>
      </c>
      <c r="AW272" s="105">
        <f t="shared" si="138"/>
        <v>1598.1768000000054</v>
      </c>
    </row>
    <row r="273" spans="1:49" x14ac:dyDescent="0.25">
      <c r="A273" s="80" t="s">
        <v>234</v>
      </c>
      <c r="B273" s="4" t="s">
        <v>83</v>
      </c>
      <c r="C273" s="4">
        <v>31.37</v>
      </c>
      <c r="D273" s="4">
        <v>35.119999999999997</v>
      </c>
      <c r="E273" s="4">
        <v>5500</v>
      </c>
      <c r="F273" s="4">
        <v>7100</v>
      </c>
      <c r="G273" s="30">
        <f t="shared" si="141"/>
        <v>3.7499999999999964</v>
      </c>
      <c r="H273" s="30">
        <f t="shared" si="164"/>
        <v>32.949999999999996</v>
      </c>
      <c r="I273" s="30" t="str">
        <f t="shared" si="142"/>
        <v>US 101: 2</v>
      </c>
      <c r="J273" s="30">
        <f t="shared" si="168"/>
        <v>5660</v>
      </c>
      <c r="K273" s="30">
        <f t="shared" si="168"/>
        <v>6060</v>
      </c>
      <c r="L273" s="30">
        <f t="shared" si="168"/>
        <v>6460</v>
      </c>
      <c r="M273" s="30">
        <f t="shared" si="168"/>
        <v>6860</v>
      </c>
      <c r="N273" s="91">
        <f t="shared" si="143"/>
        <v>3848.8</v>
      </c>
      <c r="O273" s="91">
        <f t="shared" si="144"/>
        <v>4120.8</v>
      </c>
      <c r="P273" s="91">
        <f t="shared" si="145"/>
        <v>4392.8</v>
      </c>
      <c r="Q273" s="91">
        <f t="shared" si="146"/>
        <v>4664.8</v>
      </c>
      <c r="R273" s="91">
        <f t="shared" si="147"/>
        <v>76.975999999999999</v>
      </c>
      <c r="S273" s="91">
        <f t="shared" si="148"/>
        <v>618.12</v>
      </c>
      <c r="T273" s="91">
        <f t="shared" si="149"/>
        <v>1317.84</v>
      </c>
      <c r="U273" s="91">
        <f t="shared" si="150"/>
        <v>2565.6400000000003</v>
      </c>
      <c r="V273" s="91">
        <f t="shared" si="151"/>
        <v>86.597999999999914</v>
      </c>
      <c r="W273" s="91">
        <f t="shared" si="152"/>
        <v>625.84649999999942</v>
      </c>
      <c r="X273" s="91">
        <f t="shared" si="153"/>
        <v>1136.636999999999</v>
      </c>
      <c r="Y273" s="91">
        <f t="shared" si="154"/>
        <v>1924.2299999999984</v>
      </c>
      <c r="Z273" s="91">
        <f t="shared" si="155"/>
        <v>18.04124999999998</v>
      </c>
      <c r="AA273" s="91">
        <f t="shared" si="156"/>
        <v>104.3077499999999</v>
      </c>
      <c r="AB273" s="91">
        <f t="shared" si="157"/>
        <v>157.86624999999989</v>
      </c>
      <c r="AC273" s="91">
        <f t="shared" si="158"/>
        <v>229.07499999999985</v>
      </c>
      <c r="AD273" s="29">
        <f t="shared" si="159"/>
        <v>0</v>
      </c>
      <c r="AE273" s="29">
        <f t="shared" si="165"/>
        <v>1</v>
      </c>
      <c r="AF273" s="29">
        <f t="shared" si="166"/>
        <v>2</v>
      </c>
      <c r="AG273" s="29">
        <f t="shared" si="167"/>
        <v>2</v>
      </c>
      <c r="AH273" s="29">
        <f t="shared" si="160"/>
        <v>0</v>
      </c>
      <c r="AI273" s="29">
        <f t="shared" si="161"/>
        <v>9</v>
      </c>
      <c r="AJ273" s="29">
        <f t="shared" si="162"/>
        <v>15</v>
      </c>
      <c r="AK273" s="105">
        <f t="shared" si="163"/>
        <v>19</v>
      </c>
      <c r="AT273" s="300">
        <f t="shared" si="138"/>
        <v>288.65999999999974</v>
      </c>
      <c r="AU273" s="29">
        <f t="shared" si="138"/>
        <v>2317.949999999998</v>
      </c>
      <c r="AV273" s="29">
        <f t="shared" si="138"/>
        <v>4941.8999999999951</v>
      </c>
      <c r="AW273" s="105">
        <f t="shared" si="138"/>
        <v>9621.1499999999924</v>
      </c>
    </row>
    <row r="274" spans="1:49" x14ac:dyDescent="0.25">
      <c r="A274" s="80" t="s">
        <v>234</v>
      </c>
      <c r="B274" s="4" t="s">
        <v>83</v>
      </c>
      <c r="C274" s="4">
        <v>35.119999999999997</v>
      </c>
      <c r="D274" s="4">
        <v>36.47</v>
      </c>
      <c r="E274" s="4">
        <v>4900</v>
      </c>
      <c r="F274" s="4">
        <v>8300</v>
      </c>
      <c r="G274" s="30">
        <f t="shared" si="141"/>
        <v>1.3500000000000014</v>
      </c>
      <c r="H274" s="30">
        <f t="shared" si="164"/>
        <v>34.299999999999997</v>
      </c>
      <c r="I274" s="30" t="str">
        <f t="shared" si="142"/>
        <v>US 101: 2</v>
      </c>
      <c r="J274" s="30">
        <f t="shared" si="168"/>
        <v>5240</v>
      </c>
      <c r="K274" s="30">
        <f t="shared" si="168"/>
        <v>6090</v>
      </c>
      <c r="L274" s="30">
        <f t="shared" si="168"/>
        <v>6940</v>
      </c>
      <c r="M274" s="30">
        <f t="shared" si="168"/>
        <v>7790</v>
      </c>
      <c r="N274" s="91">
        <f t="shared" si="143"/>
        <v>3563.2000000000003</v>
      </c>
      <c r="O274" s="91">
        <f t="shared" si="144"/>
        <v>4141.2000000000007</v>
      </c>
      <c r="P274" s="91">
        <f t="shared" si="145"/>
        <v>4719.2000000000007</v>
      </c>
      <c r="Q274" s="91">
        <f t="shared" si="146"/>
        <v>5297.2000000000007</v>
      </c>
      <c r="R274" s="91">
        <f t="shared" si="147"/>
        <v>71.26400000000001</v>
      </c>
      <c r="S274" s="91">
        <f t="shared" si="148"/>
        <v>621.18000000000006</v>
      </c>
      <c r="T274" s="91">
        <f t="shared" si="149"/>
        <v>1415.7600000000002</v>
      </c>
      <c r="U274" s="91">
        <f t="shared" si="150"/>
        <v>2913.4600000000005</v>
      </c>
      <c r="V274" s="91">
        <f t="shared" si="151"/>
        <v>28.861920000000033</v>
      </c>
      <c r="W274" s="91">
        <f t="shared" si="152"/>
        <v>226.42011000000028</v>
      </c>
      <c r="X274" s="91">
        <f t="shared" si="153"/>
        <v>439.59348000000051</v>
      </c>
      <c r="Y274" s="91">
        <f t="shared" si="154"/>
        <v>786.63420000000099</v>
      </c>
      <c r="Z274" s="91">
        <f t="shared" si="155"/>
        <v>6.0129000000000064</v>
      </c>
      <c r="AA274" s="91">
        <f t="shared" si="156"/>
        <v>37.736685000000044</v>
      </c>
      <c r="AB274" s="91">
        <f t="shared" si="157"/>
        <v>61.05465000000008</v>
      </c>
      <c r="AC274" s="91">
        <f t="shared" si="158"/>
        <v>93.646928571428703</v>
      </c>
      <c r="AD274" s="29">
        <f t="shared" si="159"/>
        <v>0</v>
      </c>
      <c r="AE274" s="29">
        <f t="shared" si="165"/>
        <v>1</v>
      </c>
      <c r="AF274" s="29">
        <f t="shared" si="166"/>
        <v>1</v>
      </c>
      <c r="AG274" s="29">
        <f t="shared" si="167"/>
        <v>1</v>
      </c>
      <c r="AH274" s="29">
        <f t="shared" si="160"/>
        <v>0</v>
      </c>
      <c r="AI274" s="29">
        <f t="shared" si="161"/>
        <v>9</v>
      </c>
      <c r="AJ274" s="29">
        <f t="shared" si="162"/>
        <v>15</v>
      </c>
      <c r="AK274" s="105">
        <f t="shared" si="163"/>
        <v>19</v>
      </c>
      <c r="AT274" s="300">
        <f t="shared" si="138"/>
        <v>96.206400000000116</v>
      </c>
      <c r="AU274" s="29">
        <f t="shared" si="138"/>
        <v>838.59300000000098</v>
      </c>
      <c r="AV274" s="29">
        <f t="shared" si="138"/>
        <v>1911.2760000000023</v>
      </c>
      <c r="AW274" s="105">
        <f t="shared" si="138"/>
        <v>3933.1710000000048</v>
      </c>
    </row>
    <row r="275" spans="1:49" x14ac:dyDescent="0.25">
      <c r="A275" s="80" t="s">
        <v>234</v>
      </c>
      <c r="B275" s="4" t="s">
        <v>83</v>
      </c>
      <c r="C275" s="4">
        <v>36.47</v>
      </c>
      <c r="D275" s="4">
        <v>42.83</v>
      </c>
      <c r="E275" s="4">
        <v>4900</v>
      </c>
      <c r="F275" s="4">
        <v>7900</v>
      </c>
      <c r="G275" s="30">
        <f t="shared" si="141"/>
        <v>6.3599999999999994</v>
      </c>
      <c r="H275" s="30">
        <f t="shared" si="164"/>
        <v>40.659999999999997</v>
      </c>
      <c r="I275" s="30" t="str">
        <f t="shared" si="142"/>
        <v>US 101: 2</v>
      </c>
      <c r="J275" s="30">
        <f t="shared" si="168"/>
        <v>5200</v>
      </c>
      <c r="K275" s="30">
        <f t="shared" si="168"/>
        <v>5950</v>
      </c>
      <c r="L275" s="30">
        <f t="shared" si="168"/>
        <v>6700</v>
      </c>
      <c r="M275" s="30">
        <f t="shared" si="168"/>
        <v>7450</v>
      </c>
      <c r="N275" s="91">
        <f t="shared" si="143"/>
        <v>3536.0000000000005</v>
      </c>
      <c r="O275" s="91">
        <f t="shared" si="144"/>
        <v>4046.0000000000005</v>
      </c>
      <c r="P275" s="91">
        <f t="shared" si="145"/>
        <v>4556</v>
      </c>
      <c r="Q275" s="91">
        <f t="shared" si="146"/>
        <v>5066</v>
      </c>
      <c r="R275" s="91">
        <f t="shared" si="147"/>
        <v>70.720000000000013</v>
      </c>
      <c r="S275" s="91">
        <f t="shared" si="148"/>
        <v>606.90000000000009</v>
      </c>
      <c r="T275" s="91">
        <f t="shared" si="149"/>
        <v>1366.8</v>
      </c>
      <c r="U275" s="91">
        <f t="shared" si="150"/>
        <v>2786.3</v>
      </c>
      <c r="V275" s="91">
        <f t="shared" si="151"/>
        <v>134.93376000000001</v>
      </c>
      <c r="W275" s="91">
        <f t="shared" si="152"/>
        <v>1042.16868</v>
      </c>
      <c r="X275" s="91">
        <f t="shared" si="153"/>
        <v>1999.3550399999997</v>
      </c>
      <c r="Y275" s="91">
        <f t="shared" si="154"/>
        <v>3544.1736000000005</v>
      </c>
      <c r="Z275" s="91">
        <f t="shared" si="155"/>
        <v>28.111199999999997</v>
      </c>
      <c r="AA275" s="91">
        <f t="shared" si="156"/>
        <v>173.69478000000001</v>
      </c>
      <c r="AB275" s="91">
        <f t="shared" si="157"/>
        <v>277.68819999999999</v>
      </c>
      <c r="AC275" s="91">
        <f t="shared" si="158"/>
        <v>421.92542857142871</v>
      </c>
      <c r="AD275" s="29">
        <f t="shared" si="159"/>
        <v>0</v>
      </c>
      <c r="AE275" s="29">
        <f t="shared" si="165"/>
        <v>2</v>
      </c>
      <c r="AF275" s="29">
        <f t="shared" si="166"/>
        <v>2</v>
      </c>
      <c r="AG275" s="29">
        <f t="shared" si="167"/>
        <v>3</v>
      </c>
      <c r="AH275" s="29">
        <f t="shared" si="160"/>
        <v>0</v>
      </c>
      <c r="AI275" s="29">
        <f t="shared" si="161"/>
        <v>9</v>
      </c>
      <c r="AJ275" s="29">
        <f t="shared" si="162"/>
        <v>15</v>
      </c>
      <c r="AK275" s="105">
        <f t="shared" si="163"/>
        <v>19</v>
      </c>
      <c r="AT275" s="300">
        <f t="shared" si="138"/>
        <v>449.77920000000006</v>
      </c>
      <c r="AU275" s="29">
        <f t="shared" si="138"/>
        <v>3859.884</v>
      </c>
      <c r="AV275" s="29">
        <f t="shared" si="138"/>
        <v>8692.8479999999981</v>
      </c>
      <c r="AW275" s="105">
        <f t="shared" si="138"/>
        <v>17720.867999999999</v>
      </c>
    </row>
    <row r="276" spans="1:49" x14ac:dyDescent="0.25">
      <c r="A276" s="80" t="s">
        <v>234</v>
      </c>
      <c r="B276" s="4" t="s">
        <v>83</v>
      </c>
      <c r="C276" s="4">
        <v>42.83</v>
      </c>
      <c r="D276" s="4">
        <v>43.18</v>
      </c>
      <c r="E276" s="4">
        <v>5200</v>
      </c>
      <c r="F276" s="4">
        <v>6600</v>
      </c>
      <c r="G276" s="30">
        <f t="shared" si="141"/>
        <v>0.35000000000000142</v>
      </c>
      <c r="H276" s="30">
        <f t="shared" si="164"/>
        <v>41.01</v>
      </c>
      <c r="I276" s="30" t="str">
        <f t="shared" si="142"/>
        <v>US 101: 2</v>
      </c>
      <c r="J276" s="30">
        <f t="shared" si="168"/>
        <v>5340</v>
      </c>
      <c r="K276" s="30">
        <f t="shared" si="168"/>
        <v>5690</v>
      </c>
      <c r="L276" s="30">
        <f t="shared" si="168"/>
        <v>6040</v>
      </c>
      <c r="M276" s="30">
        <f t="shared" si="168"/>
        <v>6390</v>
      </c>
      <c r="N276" s="91">
        <f t="shared" si="143"/>
        <v>3631.2000000000003</v>
      </c>
      <c r="O276" s="91">
        <f t="shared" si="144"/>
        <v>3869.2000000000003</v>
      </c>
      <c r="P276" s="91">
        <f t="shared" si="145"/>
        <v>4107.2000000000007</v>
      </c>
      <c r="Q276" s="91">
        <f t="shared" si="146"/>
        <v>4345.2000000000007</v>
      </c>
      <c r="R276" s="91">
        <f t="shared" si="147"/>
        <v>72.624000000000009</v>
      </c>
      <c r="S276" s="91">
        <f t="shared" si="148"/>
        <v>580.38</v>
      </c>
      <c r="T276" s="91">
        <f t="shared" si="149"/>
        <v>1232.1600000000001</v>
      </c>
      <c r="U276" s="91">
        <f t="shared" si="150"/>
        <v>2389.8600000000006</v>
      </c>
      <c r="V276" s="91">
        <f t="shared" si="151"/>
        <v>7.6255200000000318</v>
      </c>
      <c r="W276" s="91">
        <f t="shared" si="152"/>
        <v>54.845910000000231</v>
      </c>
      <c r="X276" s="91">
        <f t="shared" si="153"/>
        <v>99.188880000000424</v>
      </c>
      <c r="Y276" s="91">
        <f t="shared" si="154"/>
        <v>167.29020000000074</v>
      </c>
      <c r="Z276" s="91">
        <f t="shared" si="155"/>
        <v>1.5886500000000063</v>
      </c>
      <c r="AA276" s="91">
        <f t="shared" si="156"/>
        <v>9.1409850000000379</v>
      </c>
      <c r="AB276" s="91">
        <f t="shared" si="157"/>
        <v>13.776233333333394</v>
      </c>
      <c r="AC276" s="91">
        <f t="shared" si="158"/>
        <v>19.91550000000009</v>
      </c>
      <c r="AD276" s="29">
        <f t="shared" si="159"/>
        <v>0</v>
      </c>
      <c r="AE276" s="29">
        <f t="shared" si="165"/>
        <v>0</v>
      </c>
      <c r="AF276" s="29">
        <f t="shared" si="166"/>
        <v>0</v>
      </c>
      <c r="AG276" s="29">
        <f t="shared" si="167"/>
        <v>0</v>
      </c>
      <c r="AH276" s="29">
        <f t="shared" si="160"/>
        <v>0</v>
      </c>
      <c r="AI276" s="29">
        <f t="shared" si="161"/>
        <v>9</v>
      </c>
      <c r="AJ276" s="29">
        <f t="shared" si="162"/>
        <v>15</v>
      </c>
      <c r="AK276" s="105">
        <f t="shared" si="163"/>
        <v>19</v>
      </c>
      <c r="AT276" s="300">
        <f t="shared" si="138"/>
        <v>25.418400000000105</v>
      </c>
      <c r="AU276" s="29">
        <f t="shared" si="138"/>
        <v>203.13300000000083</v>
      </c>
      <c r="AV276" s="29">
        <f t="shared" si="138"/>
        <v>431.25600000000179</v>
      </c>
      <c r="AW276" s="105">
        <f t="shared" si="138"/>
        <v>836.45100000000355</v>
      </c>
    </row>
    <row r="277" spans="1:49" x14ac:dyDescent="0.25">
      <c r="A277" s="80" t="s">
        <v>234</v>
      </c>
      <c r="B277" s="4" t="s">
        <v>83</v>
      </c>
      <c r="C277" s="4">
        <v>43.18</v>
      </c>
      <c r="D277" s="4">
        <v>43.96</v>
      </c>
      <c r="E277" s="4">
        <v>6600</v>
      </c>
      <c r="F277" s="4">
        <v>9800</v>
      </c>
      <c r="G277" s="30">
        <f t="shared" si="141"/>
        <v>0.78000000000000114</v>
      </c>
      <c r="H277" s="30">
        <f t="shared" si="164"/>
        <v>41.79</v>
      </c>
      <c r="I277" s="30" t="str">
        <f t="shared" si="142"/>
        <v>US 101: 2</v>
      </c>
      <c r="J277" s="30">
        <f t="shared" si="168"/>
        <v>6920</v>
      </c>
      <c r="K277" s="30">
        <f t="shared" si="168"/>
        <v>7720</v>
      </c>
      <c r="L277" s="30">
        <f t="shared" si="168"/>
        <v>8520</v>
      </c>
      <c r="M277" s="30">
        <f t="shared" si="168"/>
        <v>9320</v>
      </c>
      <c r="N277" s="91">
        <f t="shared" si="143"/>
        <v>4705.6000000000004</v>
      </c>
      <c r="O277" s="91">
        <f t="shared" si="144"/>
        <v>5249.6</v>
      </c>
      <c r="P277" s="91">
        <f t="shared" si="145"/>
        <v>5793.6</v>
      </c>
      <c r="Q277" s="91">
        <f t="shared" si="146"/>
        <v>6337.6</v>
      </c>
      <c r="R277" s="91">
        <f t="shared" si="147"/>
        <v>94.112000000000009</v>
      </c>
      <c r="S277" s="91">
        <f t="shared" si="148"/>
        <v>787.44</v>
      </c>
      <c r="T277" s="91">
        <f t="shared" si="149"/>
        <v>1738.0800000000002</v>
      </c>
      <c r="U277" s="91">
        <f t="shared" si="150"/>
        <v>3485.6800000000003</v>
      </c>
      <c r="V277" s="91">
        <f t="shared" si="151"/>
        <v>22.022208000000035</v>
      </c>
      <c r="W277" s="91">
        <f t="shared" si="152"/>
        <v>165.83486400000027</v>
      </c>
      <c r="X277" s="91">
        <f t="shared" si="153"/>
        <v>311.81155200000052</v>
      </c>
      <c r="Y277" s="91">
        <f t="shared" si="154"/>
        <v>543.7660800000009</v>
      </c>
      <c r="Z277" s="91">
        <f t="shared" si="155"/>
        <v>4.5879600000000069</v>
      </c>
      <c r="AA277" s="91">
        <f t="shared" si="156"/>
        <v>27.639144000000044</v>
      </c>
      <c r="AB277" s="91">
        <f t="shared" si="157"/>
        <v>43.307160000000074</v>
      </c>
      <c r="AC277" s="91">
        <f t="shared" si="158"/>
        <v>64.734057142857267</v>
      </c>
      <c r="AD277" s="29">
        <f t="shared" si="159"/>
        <v>0</v>
      </c>
      <c r="AE277" s="29">
        <f t="shared" si="165"/>
        <v>0</v>
      </c>
      <c r="AF277" s="29">
        <f t="shared" si="166"/>
        <v>1</v>
      </c>
      <c r="AG277" s="29">
        <f t="shared" si="167"/>
        <v>1</v>
      </c>
      <c r="AH277" s="29">
        <f t="shared" si="160"/>
        <v>0</v>
      </c>
      <c r="AI277" s="29">
        <f t="shared" si="161"/>
        <v>9</v>
      </c>
      <c r="AJ277" s="29">
        <f t="shared" si="162"/>
        <v>15</v>
      </c>
      <c r="AK277" s="105">
        <f t="shared" si="163"/>
        <v>19</v>
      </c>
      <c r="AT277" s="300">
        <f t="shared" si="138"/>
        <v>73.407360000000111</v>
      </c>
      <c r="AU277" s="29">
        <f t="shared" si="138"/>
        <v>614.20320000000095</v>
      </c>
      <c r="AV277" s="29">
        <f t="shared" si="138"/>
        <v>1355.7024000000022</v>
      </c>
      <c r="AW277" s="105">
        <f t="shared" si="138"/>
        <v>2718.8304000000044</v>
      </c>
    </row>
    <row r="278" spans="1:49" x14ac:dyDescent="0.25">
      <c r="A278" s="80" t="s">
        <v>234</v>
      </c>
      <c r="B278" s="4" t="s">
        <v>83</v>
      </c>
      <c r="C278" s="4">
        <v>43.96</v>
      </c>
      <c r="D278" s="4">
        <v>44.89</v>
      </c>
      <c r="E278" s="4">
        <v>7100</v>
      </c>
      <c r="F278" s="4">
        <v>7200</v>
      </c>
      <c r="G278" s="30">
        <f t="shared" si="141"/>
        <v>0.92999999999999972</v>
      </c>
      <c r="H278" s="30">
        <f t="shared" si="164"/>
        <v>42.72</v>
      </c>
      <c r="I278" s="30" t="str">
        <f t="shared" si="142"/>
        <v>US 101: 2</v>
      </c>
      <c r="J278" s="30">
        <f t="shared" si="168"/>
        <v>7110</v>
      </c>
      <c r="K278" s="30">
        <f t="shared" si="168"/>
        <v>7135</v>
      </c>
      <c r="L278" s="30">
        <f t="shared" si="168"/>
        <v>7160</v>
      </c>
      <c r="M278" s="30">
        <f t="shared" si="168"/>
        <v>7185</v>
      </c>
      <c r="N278" s="91">
        <f t="shared" si="143"/>
        <v>4834.8</v>
      </c>
      <c r="O278" s="91">
        <f t="shared" si="144"/>
        <v>4851.8</v>
      </c>
      <c r="P278" s="91">
        <f t="shared" si="145"/>
        <v>4868.8</v>
      </c>
      <c r="Q278" s="91">
        <f t="shared" si="146"/>
        <v>4885.8</v>
      </c>
      <c r="R278" s="91">
        <f t="shared" si="147"/>
        <v>96.696000000000012</v>
      </c>
      <c r="S278" s="91">
        <f t="shared" si="148"/>
        <v>727.77</v>
      </c>
      <c r="T278" s="91">
        <f t="shared" si="149"/>
        <v>1460.64</v>
      </c>
      <c r="U278" s="91">
        <f t="shared" si="150"/>
        <v>2687.1900000000005</v>
      </c>
      <c r="V278" s="91">
        <f t="shared" si="151"/>
        <v>26.978183999999992</v>
      </c>
      <c r="W278" s="91">
        <f t="shared" si="152"/>
        <v>182.74304699999996</v>
      </c>
      <c r="X278" s="91">
        <f t="shared" si="153"/>
        <v>312.4308959999999</v>
      </c>
      <c r="Y278" s="91">
        <f t="shared" si="154"/>
        <v>499.81733999999994</v>
      </c>
      <c r="Z278" s="91">
        <f t="shared" si="155"/>
        <v>5.6204549999999971</v>
      </c>
      <c r="AA278" s="91">
        <f t="shared" si="156"/>
        <v>30.457174499999994</v>
      </c>
      <c r="AB278" s="91">
        <f t="shared" si="157"/>
        <v>43.393179999999994</v>
      </c>
      <c r="AC278" s="91">
        <f t="shared" si="158"/>
        <v>59.50206428571429</v>
      </c>
      <c r="AD278" s="29">
        <f t="shared" si="159"/>
        <v>0</v>
      </c>
      <c r="AE278" s="29">
        <f t="shared" si="165"/>
        <v>1</v>
      </c>
      <c r="AF278" s="29">
        <f t="shared" si="166"/>
        <v>1</v>
      </c>
      <c r="AG278" s="29">
        <f t="shared" si="167"/>
        <v>1</v>
      </c>
      <c r="AH278" s="29">
        <f t="shared" si="160"/>
        <v>0</v>
      </c>
      <c r="AI278" s="29">
        <f t="shared" si="161"/>
        <v>9</v>
      </c>
      <c r="AJ278" s="29">
        <f t="shared" si="162"/>
        <v>15</v>
      </c>
      <c r="AK278" s="105">
        <f t="shared" si="163"/>
        <v>19</v>
      </c>
      <c r="AT278" s="300">
        <f t="shared" si="138"/>
        <v>89.927279999999982</v>
      </c>
      <c r="AU278" s="29">
        <f t="shared" si="138"/>
        <v>676.82609999999977</v>
      </c>
      <c r="AV278" s="29">
        <f t="shared" si="138"/>
        <v>1358.3951999999997</v>
      </c>
      <c r="AW278" s="105">
        <f t="shared" si="138"/>
        <v>2499.0866999999998</v>
      </c>
    </row>
    <row r="279" spans="1:49" x14ac:dyDescent="0.25">
      <c r="A279" s="80" t="s">
        <v>234</v>
      </c>
      <c r="B279" s="4" t="s">
        <v>83</v>
      </c>
      <c r="C279" s="4">
        <v>44.89</v>
      </c>
      <c r="D279" s="4">
        <v>44.98</v>
      </c>
      <c r="E279" s="4">
        <v>6600</v>
      </c>
      <c r="F279" s="4">
        <v>6700</v>
      </c>
      <c r="G279" s="30">
        <f t="shared" si="141"/>
        <v>8.9999999999996305E-2</v>
      </c>
      <c r="H279" s="30">
        <f t="shared" si="164"/>
        <v>42.809999999999995</v>
      </c>
      <c r="I279" s="30" t="str">
        <f t="shared" si="142"/>
        <v>US 101: 2</v>
      </c>
      <c r="J279" s="30">
        <f t="shared" si="168"/>
        <v>6610</v>
      </c>
      <c r="K279" s="30">
        <f t="shared" si="168"/>
        <v>6635</v>
      </c>
      <c r="L279" s="30">
        <f t="shared" si="168"/>
        <v>6660</v>
      </c>
      <c r="M279" s="30">
        <f t="shared" si="168"/>
        <v>6685</v>
      </c>
      <c r="N279" s="91">
        <f t="shared" si="143"/>
        <v>4494.8</v>
      </c>
      <c r="O279" s="91">
        <f t="shared" si="144"/>
        <v>4511.8</v>
      </c>
      <c r="P279" s="91">
        <f t="shared" si="145"/>
        <v>4528.8</v>
      </c>
      <c r="Q279" s="91">
        <f t="shared" si="146"/>
        <v>4545.8</v>
      </c>
      <c r="R279" s="91">
        <f t="shared" si="147"/>
        <v>89.896000000000001</v>
      </c>
      <c r="S279" s="91">
        <f t="shared" si="148"/>
        <v>676.77</v>
      </c>
      <c r="T279" s="91">
        <f t="shared" si="149"/>
        <v>1358.64</v>
      </c>
      <c r="U279" s="91">
        <f t="shared" si="150"/>
        <v>2500.1900000000005</v>
      </c>
      <c r="V279" s="91">
        <f t="shared" si="151"/>
        <v>2.4271919999999003</v>
      </c>
      <c r="W279" s="91">
        <f t="shared" si="152"/>
        <v>16.445510999999325</v>
      </c>
      <c r="X279" s="91">
        <f t="shared" si="153"/>
        <v>28.123847999998848</v>
      </c>
      <c r="Y279" s="91">
        <f t="shared" si="154"/>
        <v>45.003419999998165</v>
      </c>
      <c r="Z279" s="91">
        <f t="shared" si="155"/>
        <v>0.50566499999997916</v>
      </c>
      <c r="AA279" s="91">
        <f t="shared" si="156"/>
        <v>2.7409184999998875</v>
      </c>
      <c r="AB279" s="91">
        <f t="shared" si="157"/>
        <v>3.9060899999998404</v>
      </c>
      <c r="AC279" s="91">
        <f t="shared" si="158"/>
        <v>5.3575499999997822</v>
      </c>
      <c r="AD279" s="29">
        <f t="shared" si="159"/>
        <v>0</v>
      </c>
      <c r="AE279" s="29">
        <f t="shared" si="165"/>
        <v>0</v>
      </c>
      <c r="AF279" s="29">
        <f t="shared" si="166"/>
        <v>0</v>
      </c>
      <c r="AG279" s="29">
        <f t="shared" si="167"/>
        <v>0</v>
      </c>
      <c r="AH279" s="29">
        <f t="shared" si="160"/>
        <v>0</v>
      </c>
      <c r="AI279" s="29">
        <f t="shared" si="161"/>
        <v>9</v>
      </c>
      <c r="AJ279" s="29">
        <f t="shared" si="162"/>
        <v>15</v>
      </c>
      <c r="AK279" s="105">
        <f t="shared" si="163"/>
        <v>19</v>
      </c>
      <c r="AT279" s="300">
        <f t="shared" si="138"/>
        <v>8.0906399999996683</v>
      </c>
      <c r="AU279" s="29">
        <f t="shared" si="138"/>
        <v>60.909299999997501</v>
      </c>
      <c r="AV279" s="29">
        <f t="shared" si="138"/>
        <v>122.27759999999499</v>
      </c>
      <c r="AW279" s="105">
        <f t="shared" si="138"/>
        <v>225.01709999999082</v>
      </c>
    </row>
    <row r="280" spans="1:49" x14ac:dyDescent="0.25">
      <c r="A280" s="80" t="s">
        <v>234</v>
      </c>
      <c r="B280" s="4" t="s">
        <v>83</v>
      </c>
      <c r="C280" s="4">
        <v>44.98</v>
      </c>
      <c r="D280" s="4">
        <v>45.06</v>
      </c>
      <c r="E280" s="4">
        <v>8300</v>
      </c>
      <c r="F280" s="4">
        <v>9100</v>
      </c>
      <c r="G280" s="30">
        <f t="shared" si="141"/>
        <v>8.00000000000054E-2</v>
      </c>
      <c r="H280" s="30">
        <f t="shared" si="164"/>
        <v>42.89</v>
      </c>
      <c r="I280" s="30" t="str">
        <f t="shared" si="142"/>
        <v>US 101: 2</v>
      </c>
      <c r="J280" s="30">
        <f t="shared" si="168"/>
        <v>8380</v>
      </c>
      <c r="K280" s="30">
        <f t="shared" si="168"/>
        <v>8580</v>
      </c>
      <c r="L280" s="30">
        <f t="shared" si="168"/>
        <v>8780</v>
      </c>
      <c r="M280" s="30">
        <f t="shared" si="168"/>
        <v>8980</v>
      </c>
      <c r="N280" s="91">
        <f t="shared" si="143"/>
        <v>5698.4000000000005</v>
      </c>
      <c r="O280" s="91">
        <f t="shared" si="144"/>
        <v>5834.4000000000005</v>
      </c>
      <c r="P280" s="91">
        <f t="shared" si="145"/>
        <v>5970.4000000000005</v>
      </c>
      <c r="Q280" s="91">
        <f t="shared" si="146"/>
        <v>6106.4000000000005</v>
      </c>
      <c r="R280" s="91">
        <f t="shared" si="147"/>
        <v>113.96800000000002</v>
      </c>
      <c r="S280" s="91">
        <f t="shared" si="148"/>
        <v>875.16000000000008</v>
      </c>
      <c r="T280" s="91">
        <f t="shared" si="149"/>
        <v>1791.1200000000001</v>
      </c>
      <c r="U280" s="91">
        <f t="shared" si="150"/>
        <v>3358.5200000000004</v>
      </c>
      <c r="V280" s="91">
        <f t="shared" si="151"/>
        <v>2.7352320000001851</v>
      </c>
      <c r="W280" s="91">
        <f t="shared" si="152"/>
        <v>18.903456000001281</v>
      </c>
      <c r="X280" s="91">
        <f t="shared" si="153"/>
        <v>32.956608000002227</v>
      </c>
      <c r="Y280" s="91">
        <f t="shared" si="154"/>
        <v>53.736320000003644</v>
      </c>
      <c r="Z280" s="91">
        <f t="shared" si="155"/>
        <v>0.56984000000003843</v>
      </c>
      <c r="AA280" s="91">
        <f t="shared" si="156"/>
        <v>3.1505760000002137</v>
      </c>
      <c r="AB280" s="91">
        <f t="shared" si="157"/>
        <v>4.5773066666669768</v>
      </c>
      <c r="AC280" s="91">
        <f t="shared" si="158"/>
        <v>6.3971809523813876</v>
      </c>
      <c r="AD280" s="29">
        <f t="shared" si="159"/>
        <v>0</v>
      </c>
      <c r="AE280" s="29">
        <f t="shared" si="165"/>
        <v>0</v>
      </c>
      <c r="AF280" s="29">
        <f t="shared" si="166"/>
        <v>0</v>
      </c>
      <c r="AG280" s="29">
        <f t="shared" si="167"/>
        <v>0</v>
      </c>
      <c r="AH280" s="29">
        <f t="shared" si="160"/>
        <v>0</v>
      </c>
      <c r="AI280" s="29">
        <f t="shared" si="161"/>
        <v>9</v>
      </c>
      <c r="AJ280" s="29">
        <f t="shared" si="162"/>
        <v>15</v>
      </c>
      <c r="AK280" s="105">
        <f t="shared" si="163"/>
        <v>19</v>
      </c>
      <c r="AT280" s="300">
        <f t="shared" si="138"/>
        <v>9.1174400000006166</v>
      </c>
      <c r="AU280" s="29">
        <f t="shared" si="138"/>
        <v>70.012800000004731</v>
      </c>
      <c r="AV280" s="29">
        <f t="shared" si="138"/>
        <v>143.28960000000967</v>
      </c>
      <c r="AW280" s="105">
        <f t="shared" si="138"/>
        <v>268.68160000001819</v>
      </c>
    </row>
    <row r="281" spans="1:49" x14ac:dyDescent="0.25">
      <c r="A281" s="80" t="s">
        <v>234</v>
      </c>
      <c r="B281" s="4" t="s">
        <v>83</v>
      </c>
      <c r="C281" s="4">
        <v>45.06</v>
      </c>
      <c r="D281" s="4">
        <v>45.97</v>
      </c>
      <c r="E281" s="4">
        <v>6000</v>
      </c>
      <c r="F281" s="4">
        <v>6100</v>
      </c>
      <c r="G281" s="30">
        <f t="shared" si="141"/>
        <v>0.90999999999999659</v>
      </c>
      <c r="H281" s="30">
        <f t="shared" si="164"/>
        <v>43.8</v>
      </c>
      <c r="I281" s="30" t="str">
        <f t="shared" si="142"/>
        <v>US 101: 2</v>
      </c>
      <c r="J281" s="30">
        <f t="shared" si="168"/>
        <v>6010</v>
      </c>
      <c r="K281" s="30">
        <f t="shared" si="168"/>
        <v>6035</v>
      </c>
      <c r="L281" s="30">
        <f t="shared" si="168"/>
        <v>6060</v>
      </c>
      <c r="M281" s="30">
        <f t="shared" si="168"/>
        <v>6085</v>
      </c>
      <c r="N281" s="91">
        <f t="shared" si="143"/>
        <v>4086.8</v>
      </c>
      <c r="O281" s="91">
        <f t="shared" si="144"/>
        <v>4103.8</v>
      </c>
      <c r="P281" s="91">
        <f t="shared" si="145"/>
        <v>4120.8</v>
      </c>
      <c r="Q281" s="91">
        <f t="shared" si="146"/>
        <v>4137.8</v>
      </c>
      <c r="R281" s="91">
        <f t="shared" si="147"/>
        <v>81.736000000000004</v>
      </c>
      <c r="S281" s="91">
        <f t="shared" si="148"/>
        <v>615.57000000000005</v>
      </c>
      <c r="T281" s="91">
        <f t="shared" si="149"/>
        <v>1236.24</v>
      </c>
      <c r="U281" s="91">
        <f t="shared" si="150"/>
        <v>2275.7900000000004</v>
      </c>
      <c r="V281" s="91">
        <f t="shared" si="151"/>
        <v>22.313927999999919</v>
      </c>
      <c r="W281" s="91">
        <f t="shared" si="152"/>
        <v>151.24554899999947</v>
      </c>
      <c r="X281" s="91">
        <f t="shared" si="153"/>
        <v>258.74503199999901</v>
      </c>
      <c r="Y281" s="91">
        <f t="shared" si="154"/>
        <v>414.19377999999858</v>
      </c>
      <c r="Z281" s="91">
        <f t="shared" si="155"/>
        <v>4.6487349999999825</v>
      </c>
      <c r="AA281" s="91">
        <f t="shared" si="156"/>
        <v>25.207591499999911</v>
      </c>
      <c r="AB281" s="91">
        <f t="shared" si="157"/>
        <v>35.936809999999866</v>
      </c>
      <c r="AC281" s="91">
        <f t="shared" si="158"/>
        <v>49.308783333333174</v>
      </c>
      <c r="AD281" s="29">
        <f t="shared" si="159"/>
        <v>0</v>
      </c>
      <c r="AE281" s="29">
        <f t="shared" si="165"/>
        <v>0</v>
      </c>
      <c r="AF281" s="29">
        <f t="shared" si="166"/>
        <v>1</v>
      </c>
      <c r="AG281" s="29">
        <f t="shared" si="167"/>
        <v>1</v>
      </c>
      <c r="AH281" s="29">
        <f t="shared" si="160"/>
        <v>0</v>
      </c>
      <c r="AI281" s="29">
        <f t="shared" si="161"/>
        <v>9</v>
      </c>
      <c r="AJ281" s="29">
        <f t="shared" si="162"/>
        <v>15</v>
      </c>
      <c r="AK281" s="105">
        <f t="shared" si="163"/>
        <v>19</v>
      </c>
      <c r="AT281" s="300">
        <f t="shared" si="138"/>
        <v>74.37975999999972</v>
      </c>
      <c r="AU281" s="29">
        <f t="shared" si="138"/>
        <v>560.1686999999979</v>
      </c>
      <c r="AV281" s="29">
        <f t="shared" si="138"/>
        <v>1124.9783999999959</v>
      </c>
      <c r="AW281" s="105">
        <f t="shared" si="138"/>
        <v>2070.9688999999926</v>
      </c>
    </row>
    <row r="282" spans="1:49" x14ac:dyDescent="0.25">
      <c r="A282" s="80" t="s">
        <v>234</v>
      </c>
      <c r="B282" s="4" t="s">
        <v>83</v>
      </c>
      <c r="C282" s="4">
        <v>45.37</v>
      </c>
      <c r="D282" s="4">
        <v>48.74</v>
      </c>
      <c r="E282" s="4">
        <v>4300</v>
      </c>
      <c r="F282" s="4">
        <v>4400</v>
      </c>
      <c r="G282" s="30">
        <f t="shared" si="141"/>
        <v>3.3700000000000045</v>
      </c>
      <c r="H282" s="30">
        <f t="shared" si="164"/>
        <v>47.17</v>
      </c>
      <c r="I282" s="30" t="str">
        <f t="shared" si="142"/>
        <v>US 101: 2</v>
      </c>
      <c r="J282" s="30">
        <f t="shared" si="168"/>
        <v>4310</v>
      </c>
      <c r="K282" s="30">
        <f t="shared" si="168"/>
        <v>4335</v>
      </c>
      <c r="L282" s="30">
        <f t="shared" si="168"/>
        <v>4360</v>
      </c>
      <c r="M282" s="30">
        <f t="shared" si="168"/>
        <v>4385</v>
      </c>
      <c r="N282" s="91">
        <f t="shared" si="143"/>
        <v>2930.8</v>
      </c>
      <c r="O282" s="91">
        <f t="shared" si="144"/>
        <v>2947.8</v>
      </c>
      <c r="P282" s="91">
        <f t="shared" si="145"/>
        <v>2964.8</v>
      </c>
      <c r="Q282" s="91">
        <f t="shared" si="146"/>
        <v>2981.8</v>
      </c>
      <c r="R282" s="91">
        <f t="shared" si="147"/>
        <v>58.616000000000007</v>
      </c>
      <c r="S282" s="91">
        <f t="shared" si="148"/>
        <v>442.17</v>
      </c>
      <c r="T282" s="91">
        <f t="shared" si="149"/>
        <v>889.44</v>
      </c>
      <c r="U282" s="91">
        <f t="shared" si="150"/>
        <v>1639.9900000000002</v>
      </c>
      <c r="V282" s="91">
        <f t="shared" si="151"/>
        <v>59.260776000000085</v>
      </c>
      <c r="W282" s="91">
        <f t="shared" si="152"/>
        <v>402.33048300000058</v>
      </c>
      <c r="X282" s="91">
        <f t="shared" si="153"/>
        <v>689.40494400000102</v>
      </c>
      <c r="Y282" s="91">
        <f t="shared" si="154"/>
        <v>1105.3532600000017</v>
      </c>
      <c r="Z282" s="91">
        <f t="shared" si="155"/>
        <v>12.345995000000016</v>
      </c>
      <c r="AA282" s="91">
        <f t="shared" si="156"/>
        <v>67.055080500000102</v>
      </c>
      <c r="AB282" s="91">
        <f t="shared" si="157"/>
        <v>95.750686666666823</v>
      </c>
      <c r="AC282" s="91">
        <f t="shared" si="158"/>
        <v>131.58967380952404</v>
      </c>
      <c r="AD282" s="29">
        <f t="shared" si="159"/>
        <v>0</v>
      </c>
      <c r="AE282" s="29">
        <f t="shared" si="165"/>
        <v>1</v>
      </c>
      <c r="AF282" s="29">
        <f t="shared" si="166"/>
        <v>1</v>
      </c>
      <c r="AG282" s="29">
        <f t="shared" si="167"/>
        <v>1</v>
      </c>
      <c r="AH282" s="29">
        <f t="shared" si="160"/>
        <v>0</v>
      </c>
      <c r="AI282" s="29">
        <f t="shared" si="161"/>
        <v>9</v>
      </c>
      <c r="AJ282" s="29">
        <f t="shared" si="162"/>
        <v>15</v>
      </c>
      <c r="AK282" s="105">
        <f t="shared" si="163"/>
        <v>19</v>
      </c>
      <c r="AT282" s="300">
        <f t="shared" si="138"/>
        <v>197.53592000000029</v>
      </c>
      <c r="AU282" s="29">
        <f t="shared" si="138"/>
        <v>1490.1129000000021</v>
      </c>
      <c r="AV282" s="29">
        <f t="shared" si="138"/>
        <v>2997.4128000000042</v>
      </c>
      <c r="AW282" s="105">
        <f t="shared" si="138"/>
        <v>5526.7663000000084</v>
      </c>
    </row>
    <row r="283" spans="1:49" x14ac:dyDescent="0.25">
      <c r="A283" s="80" t="s">
        <v>234</v>
      </c>
      <c r="B283" s="4" t="s">
        <v>83</v>
      </c>
      <c r="C283" s="4">
        <v>45.97</v>
      </c>
      <c r="D283" s="4">
        <v>46.5</v>
      </c>
      <c r="E283" s="4">
        <v>5800</v>
      </c>
      <c r="F283" s="4">
        <v>6400</v>
      </c>
      <c r="G283" s="30">
        <f t="shared" si="141"/>
        <v>0.53000000000000114</v>
      </c>
      <c r="H283" s="30">
        <f t="shared" si="164"/>
        <v>47.7</v>
      </c>
      <c r="I283" s="30" t="str">
        <f t="shared" si="142"/>
        <v>US 101: 2</v>
      </c>
      <c r="J283" s="30">
        <f t="shared" si="168"/>
        <v>5860</v>
      </c>
      <c r="K283" s="30">
        <f t="shared" si="168"/>
        <v>6010</v>
      </c>
      <c r="L283" s="30">
        <f t="shared" si="168"/>
        <v>6160</v>
      </c>
      <c r="M283" s="30">
        <f t="shared" si="168"/>
        <v>6310</v>
      </c>
      <c r="N283" s="91">
        <f t="shared" si="143"/>
        <v>3984.8</v>
      </c>
      <c r="O283" s="91">
        <f t="shared" si="144"/>
        <v>4086.8</v>
      </c>
      <c r="P283" s="91">
        <f t="shared" si="145"/>
        <v>4188.8</v>
      </c>
      <c r="Q283" s="91">
        <f t="shared" si="146"/>
        <v>4290.8</v>
      </c>
      <c r="R283" s="91">
        <f t="shared" si="147"/>
        <v>79.696000000000012</v>
      </c>
      <c r="S283" s="91">
        <f t="shared" si="148"/>
        <v>613.02</v>
      </c>
      <c r="T283" s="91">
        <f t="shared" si="149"/>
        <v>1256.6400000000001</v>
      </c>
      <c r="U283" s="91">
        <f t="shared" si="150"/>
        <v>2359.9400000000005</v>
      </c>
      <c r="V283" s="91">
        <f t="shared" si="151"/>
        <v>12.671664000000028</v>
      </c>
      <c r="W283" s="91">
        <f t="shared" si="152"/>
        <v>87.723162000000187</v>
      </c>
      <c r="X283" s="91">
        <f t="shared" si="153"/>
        <v>153.18441600000037</v>
      </c>
      <c r="Y283" s="91">
        <f t="shared" si="154"/>
        <v>250.15364000000059</v>
      </c>
      <c r="Z283" s="91">
        <f t="shared" si="155"/>
        <v>2.6399300000000054</v>
      </c>
      <c r="AA283" s="91">
        <f t="shared" si="156"/>
        <v>14.620527000000031</v>
      </c>
      <c r="AB283" s="91">
        <f t="shared" si="157"/>
        <v>21.275613333333386</v>
      </c>
      <c r="AC283" s="91">
        <f t="shared" si="158"/>
        <v>29.780195238095313</v>
      </c>
      <c r="AD283" s="29">
        <f t="shared" si="159"/>
        <v>0</v>
      </c>
      <c r="AE283" s="29">
        <f t="shared" si="165"/>
        <v>0</v>
      </c>
      <c r="AF283" s="29">
        <f t="shared" si="166"/>
        <v>0</v>
      </c>
      <c r="AG283" s="29">
        <f t="shared" si="167"/>
        <v>0</v>
      </c>
      <c r="AH283" s="29">
        <f t="shared" si="160"/>
        <v>0</v>
      </c>
      <c r="AI283" s="29">
        <f t="shared" si="161"/>
        <v>9</v>
      </c>
      <c r="AJ283" s="29">
        <f t="shared" si="162"/>
        <v>15</v>
      </c>
      <c r="AK283" s="105">
        <f t="shared" si="163"/>
        <v>19</v>
      </c>
      <c r="AT283" s="300">
        <f t="shared" si="138"/>
        <v>42.238880000000094</v>
      </c>
      <c r="AU283" s="29">
        <f t="shared" si="138"/>
        <v>324.90060000000068</v>
      </c>
      <c r="AV283" s="29">
        <f t="shared" si="138"/>
        <v>666.01920000000143</v>
      </c>
      <c r="AW283" s="105">
        <f t="shared" si="138"/>
        <v>1250.7682000000029</v>
      </c>
    </row>
    <row r="284" spans="1:49" x14ac:dyDescent="0.25">
      <c r="A284" s="80" t="s">
        <v>234</v>
      </c>
      <c r="B284" s="4" t="s">
        <v>83</v>
      </c>
      <c r="C284" s="4">
        <v>46.5</v>
      </c>
      <c r="D284" s="4">
        <v>46.93</v>
      </c>
      <c r="E284" s="4">
        <v>5500</v>
      </c>
      <c r="F284" s="4">
        <v>5600</v>
      </c>
      <c r="G284" s="30">
        <f t="shared" si="141"/>
        <v>0.42999999999999972</v>
      </c>
      <c r="H284" s="30">
        <f t="shared" si="164"/>
        <v>48.13</v>
      </c>
      <c r="I284" s="30" t="str">
        <f t="shared" si="142"/>
        <v>US 101: 2</v>
      </c>
      <c r="J284" s="30">
        <f t="shared" si="168"/>
        <v>5510</v>
      </c>
      <c r="K284" s="30">
        <f t="shared" si="168"/>
        <v>5535</v>
      </c>
      <c r="L284" s="30">
        <f t="shared" si="168"/>
        <v>5560</v>
      </c>
      <c r="M284" s="30">
        <f t="shared" si="168"/>
        <v>5585</v>
      </c>
      <c r="N284" s="91">
        <f t="shared" si="143"/>
        <v>3746.8</v>
      </c>
      <c r="O284" s="91">
        <f t="shared" si="144"/>
        <v>3763.8</v>
      </c>
      <c r="P284" s="91">
        <f t="shared" si="145"/>
        <v>3780.8</v>
      </c>
      <c r="Q284" s="91">
        <f t="shared" si="146"/>
        <v>3797.8</v>
      </c>
      <c r="R284" s="91">
        <f t="shared" si="147"/>
        <v>74.936000000000007</v>
      </c>
      <c r="S284" s="91">
        <f t="shared" si="148"/>
        <v>564.57000000000005</v>
      </c>
      <c r="T284" s="91">
        <f t="shared" si="149"/>
        <v>1134.24</v>
      </c>
      <c r="U284" s="91">
        <f t="shared" si="150"/>
        <v>2088.7900000000004</v>
      </c>
      <c r="V284" s="91">
        <f t="shared" si="151"/>
        <v>9.6667439999999942</v>
      </c>
      <c r="W284" s="91">
        <f t="shared" si="152"/>
        <v>65.546576999999971</v>
      </c>
      <c r="X284" s="91">
        <f t="shared" si="153"/>
        <v>112.17633599999994</v>
      </c>
      <c r="Y284" s="91">
        <f t="shared" si="154"/>
        <v>179.63593999999992</v>
      </c>
      <c r="Z284" s="91">
        <f t="shared" si="155"/>
        <v>2.0139049999999985</v>
      </c>
      <c r="AA284" s="91">
        <f t="shared" si="156"/>
        <v>10.924429499999995</v>
      </c>
      <c r="AB284" s="91">
        <f t="shared" si="157"/>
        <v>15.580046666666659</v>
      </c>
      <c r="AC284" s="91">
        <f t="shared" si="158"/>
        <v>21.385230952380947</v>
      </c>
      <c r="AD284" s="29">
        <f t="shared" si="159"/>
        <v>0</v>
      </c>
      <c r="AE284" s="29">
        <f t="shared" si="165"/>
        <v>0</v>
      </c>
      <c r="AF284" s="29">
        <f t="shared" si="166"/>
        <v>0</v>
      </c>
      <c r="AG284" s="29">
        <f t="shared" si="167"/>
        <v>0</v>
      </c>
      <c r="AH284" s="29">
        <f t="shared" si="160"/>
        <v>0</v>
      </c>
      <c r="AI284" s="29">
        <f t="shared" si="161"/>
        <v>9</v>
      </c>
      <c r="AJ284" s="29">
        <f t="shared" si="162"/>
        <v>15</v>
      </c>
      <c r="AK284" s="105">
        <f t="shared" si="163"/>
        <v>19</v>
      </c>
      <c r="AT284" s="300">
        <f t="shared" si="138"/>
        <v>32.222479999999983</v>
      </c>
      <c r="AU284" s="29">
        <f t="shared" si="138"/>
        <v>242.76509999999985</v>
      </c>
      <c r="AV284" s="29">
        <f t="shared" si="138"/>
        <v>487.72319999999968</v>
      </c>
      <c r="AW284" s="105">
        <f t="shared" ref="AW284:AW347" si="169">U284*$G284</f>
        <v>898.17969999999957</v>
      </c>
    </row>
    <row r="285" spans="1:49" x14ac:dyDescent="0.25">
      <c r="A285" s="80" t="s">
        <v>234</v>
      </c>
      <c r="B285" s="4" t="s">
        <v>83</v>
      </c>
      <c r="C285" s="4">
        <v>46.93</v>
      </c>
      <c r="D285" s="4">
        <v>47.2</v>
      </c>
      <c r="E285" s="4">
        <v>5300</v>
      </c>
      <c r="F285" s="4">
        <v>5400</v>
      </c>
      <c r="G285" s="30">
        <f t="shared" si="141"/>
        <v>0.27000000000000313</v>
      </c>
      <c r="H285" s="30">
        <f t="shared" si="164"/>
        <v>48.400000000000006</v>
      </c>
      <c r="I285" s="30" t="str">
        <f t="shared" si="142"/>
        <v>US 101: 2</v>
      </c>
      <c r="J285" s="30">
        <f t="shared" si="168"/>
        <v>5310</v>
      </c>
      <c r="K285" s="30">
        <f t="shared" si="168"/>
        <v>5335</v>
      </c>
      <c r="L285" s="30">
        <f t="shared" si="168"/>
        <v>5360</v>
      </c>
      <c r="M285" s="30">
        <f t="shared" si="168"/>
        <v>5385</v>
      </c>
      <c r="N285" s="91">
        <f t="shared" si="143"/>
        <v>3610.8</v>
      </c>
      <c r="O285" s="91">
        <f t="shared" si="144"/>
        <v>3627.8</v>
      </c>
      <c r="P285" s="91">
        <f t="shared" si="145"/>
        <v>3644.8</v>
      </c>
      <c r="Q285" s="91">
        <f t="shared" si="146"/>
        <v>3661.8</v>
      </c>
      <c r="R285" s="91">
        <f t="shared" si="147"/>
        <v>72.216000000000008</v>
      </c>
      <c r="S285" s="91">
        <f t="shared" si="148"/>
        <v>544.16999999999996</v>
      </c>
      <c r="T285" s="91">
        <f t="shared" si="149"/>
        <v>1093.44</v>
      </c>
      <c r="U285" s="91">
        <f t="shared" si="150"/>
        <v>2013.9900000000002</v>
      </c>
      <c r="V285" s="91">
        <f t="shared" si="151"/>
        <v>5.8494960000000686</v>
      </c>
      <c r="W285" s="91">
        <f t="shared" si="152"/>
        <v>39.66999300000046</v>
      </c>
      <c r="X285" s="91">
        <f t="shared" si="153"/>
        <v>67.902624000000799</v>
      </c>
      <c r="Y285" s="91">
        <f t="shared" si="154"/>
        <v>108.75546000000128</v>
      </c>
      <c r="Z285" s="91">
        <f t="shared" si="155"/>
        <v>1.2186450000000142</v>
      </c>
      <c r="AA285" s="91">
        <f t="shared" si="156"/>
        <v>6.6116655000000764</v>
      </c>
      <c r="AB285" s="91">
        <f t="shared" si="157"/>
        <v>9.4309200000001123</v>
      </c>
      <c r="AC285" s="91">
        <f t="shared" si="158"/>
        <v>12.947078571428726</v>
      </c>
      <c r="AD285" s="29">
        <f t="shared" si="159"/>
        <v>0</v>
      </c>
      <c r="AE285" s="29">
        <f t="shared" si="165"/>
        <v>0</v>
      </c>
      <c r="AF285" s="29">
        <f t="shared" si="166"/>
        <v>0</v>
      </c>
      <c r="AG285" s="29">
        <f t="shared" si="167"/>
        <v>0</v>
      </c>
      <c r="AH285" s="29">
        <f t="shared" si="160"/>
        <v>0</v>
      </c>
      <c r="AI285" s="29">
        <f t="shared" si="161"/>
        <v>9</v>
      </c>
      <c r="AJ285" s="29">
        <f t="shared" si="162"/>
        <v>15</v>
      </c>
      <c r="AK285" s="105">
        <f t="shared" si="163"/>
        <v>19</v>
      </c>
      <c r="AT285" s="300">
        <f t="shared" ref="AT285:AW348" si="170">R285*$G285</f>
        <v>19.498320000000227</v>
      </c>
      <c r="AU285" s="29">
        <f t="shared" si="170"/>
        <v>146.92590000000169</v>
      </c>
      <c r="AV285" s="29">
        <f t="shared" si="170"/>
        <v>295.22880000000345</v>
      </c>
      <c r="AW285" s="105">
        <f t="shared" si="169"/>
        <v>543.77730000000633</v>
      </c>
    </row>
    <row r="286" spans="1:49" x14ac:dyDescent="0.25">
      <c r="A286" s="80" t="s">
        <v>234</v>
      </c>
      <c r="B286" s="4" t="s">
        <v>83</v>
      </c>
      <c r="C286" s="4">
        <v>47.2</v>
      </c>
      <c r="D286" s="4">
        <v>47.34</v>
      </c>
      <c r="E286" s="4">
        <v>5500</v>
      </c>
      <c r="F286" s="4">
        <v>5600</v>
      </c>
      <c r="G286" s="30">
        <f t="shared" si="141"/>
        <v>0.14000000000000057</v>
      </c>
      <c r="H286" s="30">
        <f t="shared" si="164"/>
        <v>48.540000000000006</v>
      </c>
      <c r="I286" s="30" t="str">
        <f t="shared" si="142"/>
        <v>US 101: 2</v>
      </c>
      <c r="J286" s="30">
        <f t="shared" si="168"/>
        <v>5510</v>
      </c>
      <c r="K286" s="30">
        <f t="shared" si="168"/>
        <v>5535</v>
      </c>
      <c r="L286" s="30">
        <f t="shared" si="168"/>
        <v>5560</v>
      </c>
      <c r="M286" s="30">
        <f t="shared" si="168"/>
        <v>5585</v>
      </c>
      <c r="N286" s="91">
        <f t="shared" si="143"/>
        <v>3746.8</v>
      </c>
      <c r="O286" s="91">
        <f t="shared" si="144"/>
        <v>3763.8</v>
      </c>
      <c r="P286" s="91">
        <f t="shared" si="145"/>
        <v>3780.8</v>
      </c>
      <c r="Q286" s="91">
        <f t="shared" si="146"/>
        <v>3797.8</v>
      </c>
      <c r="R286" s="91">
        <f t="shared" si="147"/>
        <v>74.936000000000007</v>
      </c>
      <c r="S286" s="91">
        <f t="shared" si="148"/>
        <v>564.57000000000005</v>
      </c>
      <c r="T286" s="91">
        <f t="shared" si="149"/>
        <v>1134.24</v>
      </c>
      <c r="U286" s="91">
        <f t="shared" si="150"/>
        <v>2088.7900000000004</v>
      </c>
      <c r="V286" s="91">
        <f t="shared" si="151"/>
        <v>3.1473120000000132</v>
      </c>
      <c r="W286" s="91">
        <f t="shared" si="152"/>
        <v>21.340746000000088</v>
      </c>
      <c r="X286" s="91">
        <f t="shared" si="153"/>
        <v>36.52252800000015</v>
      </c>
      <c r="Y286" s="91">
        <f t="shared" si="154"/>
        <v>58.486120000000248</v>
      </c>
      <c r="Z286" s="91">
        <f t="shared" si="155"/>
        <v>0.65569000000000266</v>
      </c>
      <c r="AA286" s="91">
        <f t="shared" si="156"/>
        <v>3.5567910000000147</v>
      </c>
      <c r="AB286" s="91">
        <f t="shared" si="157"/>
        <v>5.0725733333333549</v>
      </c>
      <c r="AC286" s="91">
        <f t="shared" si="158"/>
        <v>6.9626333333333639</v>
      </c>
      <c r="AD286" s="29">
        <f t="shared" si="159"/>
        <v>0</v>
      </c>
      <c r="AE286" s="29">
        <f t="shared" si="165"/>
        <v>0</v>
      </c>
      <c r="AF286" s="29">
        <f t="shared" si="166"/>
        <v>0</v>
      </c>
      <c r="AG286" s="29">
        <f t="shared" si="167"/>
        <v>0</v>
      </c>
      <c r="AH286" s="29">
        <f t="shared" si="160"/>
        <v>0</v>
      </c>
      <c r="AI286" s="29">
        <f t="shared" si="161"/>
        <v>9</v>
      </c>
      <c r="AJ286" s="29">
        <f t="shared" si="162"/>
        <v>15</v>
      </c>
      <c r="AK286" s="105">
        <f t="shared" si="163"/>
        <v>19</v>
      </c>
      <c r="AT286" s="300">
        <f t="shared" si="170"/>
        <v>10.491040000000044</v>
      </c>
      <c r="AU286" s="29">
        <f t="shared" si="170"/>
        <v>79.039800000000326</v>
      </c>
      <c r="AV286" s="29">
        <f t="shared" si="170"/>
        <v>158.79360000000065</v>
      </c>
      <c r="AW286" s="105">
        <f t="shared" si="169"/>
        <v>292.43060000000122</v>
      </c>
    </row>
    <row r="287" spans="1:49" x14ac:dyDescent="0.25">
      <c r="A287" s="80" t="s">
        <v>234</v>
      </c>
      <c r="B287" s="4" t="s">
        <v>83</v>
      </c>
      <c r="C287" s="4">
        <v>47.34</v>
      </c>
      <c r="D287" s="4">
        <v>47.39</v>
      </c>
      <c r="E287" s="4">
        <v>5300</v>
      </c>
      <c r="F287" s="4">
        <v>5400</v>
      </c>
      <c r="G287" s="30">
        <f t="shared" si="141"/>
        <v>4.9999999999997158E-2</v>
      </c>
      <c r="H287" s="30">
        <f t="shared" si="164"/>
        <v>48.59</v>
      </c>
      <c r="I287" s="30" t="str">
        <f t="shared" si="142"/>
        <v>US 101: 2</v>
      </c>
      <c r="J287" s="30">
        <f t="shared" ref="J287:M306" si="171">(($F287-$E287)/($F$6-$E$6)*(J$6-$E$6)+$E287)</f>
        <v>5310</v>
      </c>
      <c r="K287" s="30">
        <f t="shared" si="171"/>
        <v>5335</v>
      </c>
      <c r="L287" s="30">
        <f t="shared" si="171"/>
        <v>5360</v>
      </c>
      <c r="M287" s="30">
        <f t="shared" si="171"/>
        <v>5385</v>
      </c>
      <c r="N287" s="91">
        <f t="shared" si="143"/>
        <v>3610.8</v>
      </c>
      <c r="O287" s="91">
        <f t="shared" si="144"/>
        <v>3627.8</v>
      </c>
      <c r="P287" s="91">
        <f t="shared" si="145"/>
        <v>3644.8</v>
      </c>
      <c r="Q287" s="91">
        <f t="shared" si="146"/>
        <v>3661.8</v>
      </c>
      <c r="R287" s="91">
        <f t="shared" si="147"/>
        <v>72.216000000000008</v>
      </c>
      <c r="S287" s="91">
        <f t="shared" si="148"/>
        <v>544.16999999999996</v>
      </c>
      <c r="T287" s="91">
        <f t="shared" si="149"/>
        <v>1093.44</v>
      </c>
      <c r="U287" s="91">
        <f t="shared" si="150"/>
        <v>2013.9900000000002</v>
      </c>
      <c r="V287" s="91">
        <f t="shared" si="151"/>
        <v>1.0832399999999385</v>
      </c>
      <c r="W287" s="91">
        <f t="shared" si="152"/>
        <v>7.346294999999583</v>
      </c>
      <c r="X287" s="91">
        <f t="shared" si="153"/>
        <v>12.574559999999286</v>
      </c>
      <c r="Y287" s="91">
        <f t="shared" si="154"/>
        <v>20.139899999998857</v>
      </c>
      <c r="Z287" s="91">
        <f t="shared" si="155"/>
        <v>0.22567499999998714</v>
      </c>
      <c r="AA287" s="91">
        <f t="shared" si="156"/>
        <v>1.2243824999999304</v>
      </c>
      <c r="AB287" s="91">
        <f t="shared" si="157"/>
        <v>1.7464666666665676</v>
      </c>
      <c r="AC287" s="91">
        <f t="shared" si="158"/>
        <v>2.3976071428570074</v>
      </c>
      <c r="AD287" s="29">
        <f t="shared" si="159"/>
        <v>0</v>
      </c>
      <c r="AE287" s="29">
        <f t="shared" si="165"/>
        <v>0</v>
      </c>
      <c r="AF287" s="29">
        <f t="shared" si="166"/>
        <v>0</v>
      </c>
      <c r="AG287" s="29">
        <f t="shared" si="167"/>
        <v>0</v>
      </c>
      <c r="AH287" s="29">
        <f t="shared" si="160"/>
        <v>0</v>
      </c>
      <c r="AI287" s="29">
        <f t="shared" si="161"/>
        <v>9</v>
      </c>
      <c r="AJ287" s="29">
        <f t="shared" si="162"/>
        <v>15</v>
      </c>
      <c r="AK287" s="105">
        <f t="shared" si="163"/>
        <v>19</v>
      </c>
      <c r="AT287" s="300">
        <f t="shared" si="170"/>
        <v>3.6107999999997951</v>
      </c>
      <c r="AU287" s="29">
        <f t="shared" si="170"/>
        <v>27.208499999998452</v>
      </c>
      <c r="AV287" s="29">
        <f t="shared" si="170"/>
        <v>54.671999999996892</v>
      </c>
      <c r="AW287" s="105">
        <f t="shared" si="169"/>
        <v>100.69949999999429</v>
      </c>
    </row>
    <row r="288" spans="1:49" x14ac:dyDescent="0.25">
      <c r="A288" s="80" t="s">
        <v>234</v>
      </c>
      <c r="B288" s="4" t="s">
        <v>83</v>
      </c>
      <c r="C288" s="4">
        <v>47.39</v>
      </c>
      <c r="D288" s="4">
        <v>47.48</v>
      </c>
      <c r="E288" s="4">
        <v>5100</v>
      </c>
      <c r="F288" s="4">
        <v>5200</v>
      </c>
      <c r="G288" s="30">
        <f t="shared" si="141"/>
        <v>8.9999999999996305E-2</v>
      </c>
      <c r="H288" s="30">
        <f t="shared" si="164"/>
        <v>48.68</v>
      </c>
      <c r="I288" s="30" t="str">
        <f t="shared" si="142"/>
        <v>US 101: 2</v>
      </c>
      <c r="J288" s="30">
        <f t="shared" si="171"/>
        <v>5110</v>
      </c>
      <c r="K288" s="30">
        <f t="shared" si="171"/>
        <v>5135</v>
      </c>
      <c r="L288" s="30">
        <f t="shared" si="171"/>
        <v>5160</v>
      </c>
      <c r="M288" s="30">
        <f t="shared" si="171"/>
        <v>5185</v>
      </c>
      <c r="N288" s="91">
        <f t="shared" si="143"/>
        <v>3474.8</v>
      </c>
      <c r="O288" s="91">
        <f t="shared" si="144"/>
        <v>3491.8</v>
      </c>
      <c r="P288" s="91">
        <f t="shared" si="145"/>
        <v>3508.8</v>
      </c>
      <c r="Q288" s="91">
        <f t="shared" si="146"/>
        <v>3525.8</v>
      </c>
      <c r="R288" s="91">
        <f t="shared" si="147"/>
        <v>69.496000000000009</v>
      </c>
      <c r="S288" s="91">
        <f t="shared" si="148"/>
        <v>523.77</v>
      </c>
      <c r="T288" s="91">
        <f t="shared" si="149"/>
        <v>1052.6400000000001</v>
      </c>
      <c r="U288" s="91">
        <f t="shared" si="150"/>
        <v>1939.1900000000003</v>
      </c>
      <c r="V288" s="91">
        <f t="shared" si="151"/>
        <v>1.876391999999923</v>
      </c>
      <c r="W288" s="91">
        <f t="shared" si="152"/>
        <v>12.727610999999477</v>
      </c>
      <c r="X288" s="91">
        <f t="shared" si="153"/>
        <v>21.789647999999108</v>
      </c>
      <c r="Y288" s="91">
        <f t="shared" si="154"/>
        <v>34.905419999998571</v>
      </c>
      <c r="Z288" s="91">
        <f t="shared" si="155"/>
        <v>0.39091499999998391</v>
      </c>
      <c r="AA288" s="91">
        <f t="shared" si="156"/>
        <v>2.1212684999999127</v>
      </c>
      <c r="AB288" s="91">
        <f t="shared" si="157"/>
        <v>3.0263399999998764</v>
      </c>
      <c r="AC288" s="91">
        <f t="shared" si="158"/>
        <v>4.1554071428569737</v>
      </c>
      <c r="AD288" s="29">
        <f t="shared" si="159"/>
        <v>0</v>
      </c>
      <c r="AE288" s="29">
        <f t="shared" si="165"/>
        <v>0</v>
      </c>
      <c r="AF288" s="29">
        <f t="shared" si="166"/>
        <v>0</v>
      </c>
      <c r="AG288" s="29">
        <f t="shared" si="167"/>
        <v>0</v>
      </c>
      <c r="AH288" s="29">
        <f t="shared" si="160"/>
        <v>0</v>
      </c>
      <c r="AI288" s="29">
        <f t="shared" si="161"/>
        <v>9</v>
      </c>
      <c r="AJ288" s="29">
        <f t="shared" si="162"/>
        <v>15</v>
      </c>
      <c r="AK288" s="105">
        <f t="shared" si="163"/>
        <v>19</v>
      </c>
      <c r="AT288" s="300">
        <f t="shared" si="170"/>
        <v>6.2546399999997444</v>
      </c>
      <c r="AU288" s="29">
        <f t="shared" si="170"/>
        <v>47.139299999998066</v>
      </c>
      <c r="AV288" s="29">
        <f t="shared" si="170"/>
        <v>94.737599999996121</v>
      </c>
      <c r="AW288" s="105">
        <f t="shared" si="169"/>
        <v>174.52709999999286</v>
      </c>
    </row>
    <row r="289" spans="1:49" x14ac:dyDescent="0.25">
      <c r="A289" s="80" t="s">
        <v>234</v>
      </c>
      <c r="B289" s="4" t="s">
        <v>83</v>
      </c>
      <c r="C289" s="4">
        <v>47.48</v>
      </c>
      <c r="D289" s="4">
        <v>48.53</v>
      </c>
      <c r="E289" s="4">
        <v>4900</v>
      </c>
      <c r="F289" s="4">
        <v>5000</v>
      </c>
      <c r="G289" s="30">
        <f t="shared" si="141"/>
        <v>1.0500000000000043</v>
      </c>
      <c r="H289" s="30">
        <f t="shared" si="164"/>
        <v>49.730000000000004</v>
      </c>
      <c r="I289" s="30" t="str">
        <f t="shared" si="142"/>
        <v>US 101: 2</v>
      </c>
      <c r="J289" s="30">
        <f t="shared" si="171"/>
        <v>4910</v>
      </c>
      <c r="K289" s="30">
        <f t="shared" si="171"/>
        <v>4935</v>
      </c>
      <c r="L289" s="30">
        <f t="shared" si="171"/>
        <v>4960</v>
      </c>
      <c r="M289" s="30">
        <f t="shared" si="171"/>
        <v>4985</v>
      </c>
      <c r="N289" s="91">
        <f t="shared" si="143"/>
        <v>3338.8</v>
      </c>
      <c r="O289" s="91">
        <f t="shared" si="144"/>
        <v>3355.8</v>
      </c>
      <c r="P289" s="91">
        <f t="shared" si="145"/>
        <v>3372.8</v>
      </c>
      <c r="Q289" s="91">
        <f t="shared" si="146"/>
        <v>3389.8</v>
      </c>
      <c r="R289" s="91">
        <f t="shared" si="147"/>
        <v>66.77600000000001</v>
      </c>
      <c r="S289" s="91">
        <f t="shared" si="148"/>
        <v>503.37</v>
      </c>
      <c r="T289" s="91">
        <f t="shared" si="149"/>
        <v>1011.84</v>
      </c>
      <c r="U289" s="91">
        <f t="shared" si="150"/>
        <v>1864.3900000000003</v>
      </c>
      <c r="V289" s="91">
        <f t="shared" si="151"/>
        <v>21.034440000000089</v>
      </c>
      <c r="W289" s="91">
        <f t="shared" si="152"/>
        <v>142.70539500000061</v>
      </c>
      <c r="X289" s="91">
        <f t="shared" si="153"/>
        <v>244.359360000001</v>
      </c>
      <c r="Y289" s="91">
        <f t="shared" si="154"/>
        <v>391.52190000000172</v>
      </c>
      <c r="Z289" s="91">
        <f t="shared" si="155"/>
        <v>4.3821750000000179</v>
      </c>
      <c r="AA289" s="91">
        <f t="shared" si="156"/>
        <v>23.784232500000101</v>
      </c>
      <c r="AB289" s="91">
        <f t="shared" si="157"/>
        <v>33.938800000000143</v>
      </c>
      <c r="AC289" s="91">
        <f t="shared" si="158"/>
        <v>46.609750000000211</v>
      </c>
      <c r="AD289" s="29">
        <f t="shared" si="159"/>
        <v>0</v>
      </c>
      <c r="AE289" s="29">
        <f t="shared" si="165"/>
        <v>0</v>
      </c>
      <c r="AF289" s="29">
        <f t="shared" si="166"/>
        <v>1</v>
      </c>
      <c r="AG289" s="29">
        <f t="shared" si="167"/>
        <v>1</v>
      </c>
      <c r="AH289" s="29">
        <f t="shared" si="160"/>
        <v>0</v>
      </c>
      <c r="AI289" s="29">
        <f t="shared" si="161"/>
        <v>9</v>
      </c>
      <c r="AJ289" s="29">
        <f t="shared" si="162"/>
        <v>15</v>
      </c>
      <c r="AK289" s="105">
        <f t="shared" si="163"/>
        <v>19</v>
      </c>
      <c r="AT289" s="300">
        <f t="shared" si="170"/>
        <v>70.114800000000301</v>
      </c>
      <c r="AU289" s="29">
        <f t="shared" si="170"/>
        <v>528.53850000000216</v>
      </c>
      <c r="AV289" s="29">
        <f t="shared" si="170"/>
        <v>1062.4320000000043</v>
      </c>
      <c r="AW289" s="105">
        <f t="shared" si="169"/>
        <v>1957.6095000000082</v>
      </c>
    </row>
    <row r="290" spans="1:49" x14ac:dyDescent="0.25">
      <c r="A290" s="80" t="s">
        <v>234</v>
      </c>
      <c r="B290" s="4" t="s">
        <v>83</v>
      </c>
      <c r="C290" s="4">
        <v>48.53</v>
      </c>
      <c r="D290" s="4">
        <v>49.57</v>
      </c>
      <c r="E290" s="4">
        <v>4400</v>
      </c>
      <c r="F290" s="4">
        <v>4500</v>
      </c>
      <c r="G290" s="30">
        <f t="shared" si="141"/>
        <v>1.0399999999999991</v>
      </c>
      <c r="H290" s="30">
        <f t="shared" si="164"/>
        <v>50.77</v>
      </c>
      <c r="I290" s="30" t="str">
        <f t="shared" si="142"/>
        <v>US 101: 2</v>
      </c>
      <c r="J290" s="30">
        <f t="shared" si="171"/>
        <v>4410</v>
      </c>
      <c r="K290" s="30">
        <f t="shared" si="171"/>
        <v>4435</v>
      </c>
      <c r="L290" s="30">
        <f t="shared" si="171"/>
        <v>4460</v>
      </c>
      <c r="M290" s="30">
        <f t="shared" si="171"/>
        <v>4485</v>
      </c>
      <c r="N290" s="91">
        <f t="shared" si="143"/>
        <v>2998.8</v>
      </c>
      <c r="O290" s="91">
        <f t="shared" si="144"/>
        <v>3015.8</v>
      </c>
      <c r="P290" s="91">
        <f t="shared" si="145"/>
        <v>3032.8</v>
      </c>
      <c r="Q290" s="91">
        <f t="shared" si="146"/>
        <v>3049.8</v>
      </c>
      <c r="R290" s="91">
        <f t="shared" si="147"/>
        <v>59.976000000000006</v>
      </c>
      <c r="S290" s="91">
        <f t="shared" si="148"/>
        <v>452.37</v>
      </c>
      <c r="T290" s="91">
        <f t="shared" si="149"/>
        <v>909.84</v>
      </c>
      <c r="U290" s="91">
        <f t="shared" si="150"/>
        <v>1677.3900000000003</v>
      </c>
      <c r="V290" s="91">
        <f t="shared" si="151"/>
        <v>18.712511999999986</v>
      </c>
      <c r="W290" s="91">
        <f t="shared" si="152"/>
        <v>127.0254959999999</v>
      </c>
      <c r="X290" s="91">
        <f t="shared" si="153"/>
        <v>217.63372799999982</v>
      </c>
      <c r="Y290" s="91">
        <f t="shared" si="154"/>
        <v>348.8971199999998</v>
      </c>
      <c r="Z290" s="91">
        <f t="shared" si="155"/>
        <v>3.8984399999999964</v>
      </c>
      <c r="AA290" s="91">
        <f t="shared" si="156"/>
        <v>21.170915999999984</v>
      </c>
      <c r="AB290" s="91">
        <f t="shared" si="157"/>
        <v>30.226906666666643</v>
      </c>
      <c r="AC290" s="91">
        <f t="shared" si="158"/>
        <v>41.535371428571409</v>
      </c>
      <c r="AD290" s="29">
        <f t="shared" si="159"/>
        <v>0</v>
      </c>
      <c r="AE290" s="29">
        <f t="shared" si="165"/>
        <v>0</v>
      </c>
      <c r="AF290" s="29">
        <f t="shared" si="166"/>
        <v>1</v>
      </c>
      <c r="AG290" s="29">
        <f t="shared" si="167"/>
        <v>1</v>
      </c>
      <c r="AH290" s="29">
        <f t="shared" si="160"/>
        <v>0</v>
      </c>
      <c r="AI290" s="29">
        <f t="shared" si="161"/>
        <v>9</v>
      </c>
      <c r="AJ290" s="29">
        <f t="shared" si="162"/>
        <v>15</v>
      </c>
      <c r="AK290" s="105">
        <f t="shared" si="163"/>
        <v>19</v>
      </c>
      <c r="AT290" s="300">
        <f t="shared" si="170"/>
        <v>62.375039999999956</v>
      </c>
      <c r="AU290" s="29">
        <f t="shared" si="170"/>
        <v>470.46479999999963</v>
      </c>
      <c r="AV290" s="29">
        <f t="shared" si="170"/>
        <v>946.23359999999923</v>
      </c>
      <c r="AW290" s="105">
        <f t="shared" si="169"/>
        <v>1744.4855999999988</v>
      </c>
    </row>
    <row r="291" spans="1:49" x14ac:dyDescent="0.25">
      <c r="A291" s="80" t="s">
        <v>234</v>
      </c>
      <c r="B291" s="4" t="s">
        <v>83</v>
      </c>
      <c r="C291" s="4">
        <v>48.74</v>
      </c>
      <c r="D291" s="4">
        <v>49.57</v>
      </c>
      <c r="E291" s="4">
        <v>4900</v>
      </c>
      <c r="F291" s="4">
        <v>5000</v>
      </c>
      <c r="G291" s="30">
        <f t="shared" si="141"/>
        <v>0.82999999999999829</v>
      </c>
      <c r="H291" s="30">
        <f t="shared" si="164"/>
        <v>51.6</v>
      </c>
      <c r="I291" s="30" t="str">
        <f t="shared" si="142"/>
        <v>US 101: 2</v>
      </c>
      <c r="J291" s="30">
        <f t="shared" si="171"/>
        <v>4910</v>
      </c>
      <c r="K291" s="30">
        <f t="shared" si="171"/>
        <v>4935</v>
      </c>
      <c r="L291" s="30">
        <f t="shared" si="171"/>
        <v>4960</v>
      </c>
      <c r="M291" s="30">
        <f t="shared" si="171"/>
        <v>4985</v>
      </c>
      <c r="N291" s="91">
        <f t="shared" si="143"/>
        <v>3338.8</v>
      </c>
      <c r="O291" s="91">
        <f t="shared" si="144"/>
        <v>3355.8</v>
      </c>
      <c r="P291" s="91">
        <f t="shared" si="145"/>
        <v>3372.8</v>
      </c>
      <c r="Q291" s="91">
        <f t="shared" si="146"/>
        <v>3389.8</v>
      </c>
      <c r="R291" s="91">
        <f t="shared" si="147"/>
        <v>66.77600000000001</v>
      </c>
      <c r="S291" s="91">
        <f t="shared" si="148"/>
        <v>503.37</v>
      </c>
      <c r="T291" s="91">
        <f t="shared" si="149"/>
        <v>1011.84</v>
      </c>
      <c r="U291" s="91">
        <f t="shared" si="150"/>
        <v>1864.3900000000003</v>
      </c>
      <c r="V291" s="91">
        <f t="shared" si="151"/>
        <v>16.627223999999966</v>
      </c>
      <c r="W291" s="91">
        <f t="shared" si="152"/>
        <v>112.80521699999979</v>
      </c>
      <c r="X291" s="91">
        <f t="shared" si="153"/>
        <v>193.16025599999961</v>
      </c>
      <c r="Y291" s="91">
        <f t="shared" si="154"/>
        <v>309.48873999999944</v>
      </c>
      <c r="Z291" s="91">
        <f t="shared" si="155"/>
        <v>3.4640049999999927</v>
      </c>
      <c r="AA291" s="91">
        <f t="shared" si="156"/>
        <v>18.800869499999965</v>
      </c>
      <c r="AB291" s="91">
        <f t="shared" si="157"/>
        <v>26.827813333333282</v>
      </c>
      <c r="AC291" s="91">
        <f t="shared" si="158"/>
        <v>36.84389761904756</v>
      </c>
      <c r="AD291" s="29">
        <f t="shared" si="159"/>
        <v>0</v>
      </c>
      <c r="AE291" s="29">
        <f t="shared" si="165"/>
        <v>0</v>
      </c>
      <c r="AF291" s="29">
        <f t="shared" si="166"/>
        <v>0</v>
      </c>
      <c r="AG291" s="29">
        <f t="shared" si="167"/>
        <v>1</v>
      </c>
      <c r="AH291" s="29">
        <f t="shared" si="160"/>
        <v>0</v>
      </c>
      <c r="AI291" s="29">
        <f t="shared" si="161"/>
        <v>9</v>
      </c>
      <c r="AJ291" s="29">
        <f t="shared" si="162"/>
        <v>15</v>
      </c>
      <c r="AK291" s="105">
        <f t="shared" si="163"/>
        <v>19</v>
      </c>
      <c r="AT291" s="300">
        <f t="shared" si="170"/>
        <v>55.424079999999897</v>
      </c>
      <c r="AU291" s="29">
        <f t="shared" si="170"/>
        <v>417.79709999999915</v>
      </c>
      <c r="AV291" s="29">
        <f t="shared" si="170"/>
        <v>839.82719999999836</v>
      </c>
      <c r="AW291" s="105">
        <f t="shared" si="169"/>
        <v>1547.4436999999971</v>
      </c>
    </row>
    <row r="292" spans="1:49" x14ac:dyDescent="0.25">
      <c r="A292" s="80" t="s">
        <v>234</v>
      </c>
      <c r="B292" s="4" t="s">
        <v>83</v>
      </c>
      <c r="C292" s="4">
        <v>49.57</v>
      </c>
      <c r="D292" s="4">
        <v>50.38</v>
      </c>
      <c r="E292" s="4">
        <v>5500</v>
      </c>
      <c r="F292" s="4">
        <v>5600</v>
      </c>
      <c r="G292" s="30">
        <f t="shared" si="141"/>
        <v>0.81000000000000227</v>
      </c>
      <c r="H292" s="30">
        <f t="shared" si="164"/>
        <v>52.410000000000004</v>
      </c>
      <c r="I292" s="30" t="str">
        <f t="shared" si="142"/>
        <v>US 101: 2</v>
      </c>
      <c r="J292" s="30">
        <f t="shared" si="171"/>
        <v>5510</v>
      </c>
      <c r="K292" s="30">
        <f t="shared" si="171"/>
        <v>5535</v>
      </c>
      <c r="L292" s="30">
        <f t="shared" si="171"/>
        <v>5560</v>
      </c>
      <c r="M292" s="30">
        <f t="shared" si="171"/>
        <v>5585</v>
      </c>
      <c r="N292" s="91">
        <f t="shared" si="143"/>
        <v>3746.8</v>
      </c>
      <c r="O292" s="91">
        <f t="shared" si="144"/>
        <v>3763.8</v>
      </c>
      <c r="P292" s="91">
        <f t="shared" si="145"/>
        <v>3780.8</v>
      </c>
      <c r="Q292" s="91">
        <f t="shared" si="146"/>
        <v>3797.8</v>
      </c>
      <c r="R292" s="91">
        <f t="shared" si="147"/>
        <v>74.936000000000007</v>
      </c>
      <c r="S292" s="91">
        <f t="shared" si="148"/>
        <v>564.57000000000005</v>
      </c>
      <c r="T292" s="91">
        <f t="shared" si="149"/>
        <v>1134.24</v>
      </c>
      <c r="U292" s="91">
        <f t="shared" si="150"/>
        <v>2088.7900000000004</v>
      </c>
      <c r="V292" s="91">
        <f t="shared" si="151"/>
        <v>18.209448000000052</v>
      </c>
      <c r="W292" s="91">
        <f t="shared" si="152"/>
        <v>123.47145900000037</v>
      </c>
      <c r="X292" s="91">
        <f t="shared" si="153"/>
        <v>211.30891200000059</v>
      </c>
      <c r="Y292" s="91">
        <f t="shared" si="154"/>
        <v>338.38398000000103</v>
      </c>
      <c r="Z292" s="91">
        <f t="shared" si="155"/>
        <v>3.7936350000000103</v>
      </c>
      <c r="AA292" s="91">
        <f t="shared" si="156"/>
        <v>20.578576500000061</v>
      </c>
      <c r="AB292" s="91">
        <f t="shared" si="157"/>
        <v>29.348460000000085</v>
      </c>
      <c r="AC292" s="91">
        <f t="shared" si="158"/>
        <v>40.28380714285727</v>
      </c>
      <c r="AD292" s="29">
        <f t="shared" si="159"/>
        <v>0</v>
      </c>
      <c r="AE292" s="29">
        <f t="shared" si="165"/>
        <v>0</v>
      </c>
      <c r="AF292" s="29">
        <f t="shared" si="166"/>
        <v>0</v>
      </c>
      <c r="AG292" s="29">
        <f t="shared" si="167"/>
        <v>1</v>
      </c>
      <c r="AH292" s="29">
        <f t="shared" si="160"/>
        <v>0</v>
      </c>
      <c r="AI292" s="29">
        <f t="shared" si="161"/>
        <v>9</v>
      </c>
      <c r="AJ292" s="29">
        <f t="shared" si="162"/>
        <v>15</v>
      </c>
      <c r="AK292" s="105">
        <f t="shared" si="163"/>
        <v>19</v>
      </c>
      <c r="AT292" s="300">
        <f t="shared" si="170"/>
        <v>60.698160000000179</v>
      </c>
      <c r="AU292" s="29">
        <f t="shared" si="170"/>
        <v>457.30170000000135</v>
      </c>
      <c r="AV292" s="29">
        <f t="shared" si="170"/>
        <v>918.73440000000255</v>
      </c>
      <c r="AW292" s="105">
        <f t="shared" si="169"/>
        <v>1691.9199000000051</v>
      </c>
    </row>
    <row r="293" spans="1:49" x14ac:dyDescent="0.25">
      <c r="A293" s="80" t="s">
        <v>234</v>
      </c>
      <c r="B293" s="4" t="s">
        <v>83</v>
      </c>
      <c r="C293" s="4">
        <v>50.38</v>
      </c>
      <c r="D293" s="4">
        <v>52.52</v>
      </c>
      <c r="E293" s="4">
        <v>6400</v>
      </c>
      <c r="F293" s="4">
        <v>6500</v>
      </c>
      <c r="G293" s="30">
        <f t="shared" si="141"/>
        <v>2.1400000000000006</v>
      </c>
      <c r="H293" s="30">
        <f t="shared" si="164"/>
        <v>54.550000000000004</v>
      </c>
      <c r="I293" s="30" t="str">
        <f t="shared" si="142"/>
        <v>US 101: 2</v>
      </c>
      <c r="J293" s="30">
        <f t="shared" si="171"/>
        <v>6410</v>
      </c>
      <c r="K293" s="30">
        <f t="shared" si="171"/>
        <v>6435</v>
      </c>
      <c r="L293" s="30">
        <f t="shared" si="171"/>
        <v>6460</v>
      </c>
      <c r="M293" s="30">
        <f t="shared" si="171"/>
        <v>6485</v>
      </c>
      <c r="N293" s="91">
        <f t="shared" si="143"/>
        <v>4358.8</v>
      </c>
      <c r="O293" s="91">
        <f t="shared" si="144"/>
        <v>4375.8</v>
      </c>
      <c r="P293" s="91">
        <f t="shared" si="145"/>
        <v>4392.8</v>
      </c>
      <c r="Q293" s="91">
        <f t="shared" si="146"/>
        <v>4409.8</v>
      </c>
      <c r="R293" s="91">
        <f t="shared" si="147"/>
        <v>87.176000000000002</v>
      </c>
      <c r="S293" s="91">
        <f t="shared" si="148"/>
        <v>656.37</v>
      </c>
      <c r="T293" s="91">
        <f t="shared" si="149"/>
        <v>1317.84</v>
      </c>
      <c r="U293" s="91">
        <f t="shared" si="150"/>
        <v>2425.3900000000003</v>
      </c>
      <c r="V293" s="91">
        <f t="shared" si="151"/>
        <v>55.966992000000012</v>
      </c>
      <c r="W293" s="91">
        <f t="shared" si="152"/>
        <v>379.25058600000017</v>
      </c>
      <c r="X293" s="91">
        <f t="shared" si="153"/>
        <v>648.64084800000023</v>
      </c>
      <c r="Y293" s="91">
        <f t="shared" si="154"/>
        <v>1038.0669200000004</v>
      </c>
      <c r="Z293" s="91">
        <f t="shared" si="155"/>
        <v>11.659790000000001</v>
      </c>
      <c r="AA293" s="91">
        <f t="shared" si="156"/>
        <v>63.208431000000026</v>
      </c>
      <c r="AB293" s="91">
        <f t="shared" si="157"/>
        <v>90.089006666666705</v>
      </c>
      <c r="AC293" s="91">
        <f t="shared" si="158"/>
        <v>123.57939523809532</v>
      </c>
      <c r="AD293" s="29">
        <f t="shared" si="159"/>
        <v>0</v>
      </c>
      <c r="AE293" s="29">
        <f t="shared" si="165"/>
        <v>1</v>
      </c>
      <c r="AF293" s="29">
        <f t="shared" si="166"/>
        <v>1</v>
      </c>
      <c r="AG293" s="29">
        <f t="shared" si="167"/>
        <v>1</v>
      </c>
      <c r="AH293" s="29">
        <f t="shared" si="160"/>
        <v>0</v>
      </c>
      <c r="AI293" s="29">
        <f t="shared" si="161"/>
        <v>9</v>
      </c>
      <c r="AJ293" s="29">
        <f t="shared" si="162"/>
        <v>15</v>
      </c>
      <c r="AK293" s="105">
        <f t="shared" si="163"/>
        <v>19</v>
      </c>
      <c r="AT293" s="300">
        <f t="shared" si="170"/>
        <v>186.55664000000004</v>
      </c>
      <c r="AU293" s="29">
        <f t="shared" si="170"/>
        <v>1404.6318000000003</v>
      </c>
      <c r="AV293" s="29">
        <f t="shared" si="170"/>
        <v>2820.1776000000004</v>
      </c>
      <c r="AW293" s="105">
        <f t="shared" si="169"/>
        <v>5190.334600000002</v>
      </c>
    </row>
    <row r="294" spans="1:49" x14ac:dyDescent="0.25">
      <c r="A294" s="80" t="s">
        <v>234</v>
      </c>
      <c r="B294" s="4" t="s">
        <v>83</v>
      </c>
      <c r="C294" s="4">
        <v>52.52</v>
      </c>
      <c r="D294" s="4">
        <v>53.79</v>
      </c>
      <c r="E294" s="4">
        <v>7100</v>
      </c>
      <c r="F294" s="4">
        <v>7200</v>
      </c>
      <c r="G294" s="30">
        <f t="shared" si="141"/>
        <v>1.269999999999996</v>
      </c>
      <c r="H294" s="30">
        <f t="shared" si="164"/>
        <v>55.82</v>
      </c>
      <c r="I294" s="30" t="str">
        <f t="shared" si="142"/>
        <v>US 101: 2</v>
      </c>
      <c r="J294" s="30">
        <f t="shared" si="171"/>
        <v>7110</v>
      </c>
      <c r="K294" s="30">
        <f t="shared" si="171"/>
        <v>7135</v>
      </c>
      <c r="L294" s="30">
        <f t="shared" si="171"/>
        <v>7160</v>
      </c>
      <c r="M294" s="30">
        <f t="shared" si="171"/>
        <v>7185</v>
      </c>
      <c r="N294" s="91">
        <f t="shared" si="143"/>
        <v>4834.8</v>
      </c>
      <c r="O294" s="91">
        <f t="shared" si="144"/>
        <v>4851.8</v>
      </c>
      <c r="P294" s="91">
        <f t="shared" si="145"/>
        <v>4868.8</v>
      </c>
      <c r="Q294" s="91">
        <f t="shared" si="146"/>
        <v>4885.8</v>
      </c>
      <c r="R294" s="91">
        <f t="shared" si="147"/>
        <v>96.696000000000012</v>
      </c>
      <c r="S294" s="91">
        <f t="shared" si="148"/>
        <v>727.77</v>
      </c>
      <c r="T294" s="91">
        <f t="shared" si="149"/>
        <v>1460.64</v>
      </c>
      <c r="U294" s="91">
        <f t="shared" si="150"/>
        <v>2687.1900000000005</v>
      </c>
      <c r="V294" s="91">
        <f t="shared" si="151"/>
        <v>36.841175999999884</v>
      </c>
      <c r="W294" s="91">
        <f t="shared" si="152"/>
        <v>249.55233299999924</v>
      </c>
      <c r="X294" s="91">
        <f t="shared" si="153"/>
        <v>426.65294399999868</v>
      </c>
      <c r="Y294" s="91">
        <f t="shared" si="154"/>
        <v>682.54625999999803</v>
      </c>
      <c r="Z294" s="91">
        <f t="shared" si="155"/>
        <v>7.6752449999999746</v>
      </c>
      <c r="AA294" s="91">
        <f t="shared" si="156"/>
        <v>41.592055499999873</v>
      </c>
      <c r="AB294" s="91">
        <f t="shared" si="157"/>
        <v>59.257353333333157</v>
      </c>
      <c r="AC294" s="91">
        <f t="shared" si="158"/>
        <v>81.255507142856928</v>
      </c>
      <c r="AD294" s="29">
        <f t="shared" si="159"/>
        <v>0</v>
      </c>
      <c r="AE294" s="29">
        <f t="shared" si="165"/>
        <v>1</v>
      </c>
      <c r="AF294" s="29">
        <f t="shared" si="166"/>
        <v>1</v>
      </c>
      <c r="AG294" s="29">
        <f t="shared" si="167"/>
        <v>1</v>
      </c>
      <c r="AH294" s="29">
        <f t="shared" si="160"/>
        <v>0</v>
      </c>
      <c r="AI294" s="29">
        <f t="shared" si="161"/>
        <v>9</v>
      </c>
      <c r="AJ294" s="29">
        <f t="shared" si="162"/>
        <v>15</v>
      </c>
      <c r="AK294" s="105">
        <f t="shared" si="163"/>
        <v>19</v>
      </c>
      <c r="AT294" s="300">
        <f t="shared" si="170"/>
        <v>122.80391999999964</v>
      </c>
      <c r="AU294" s="29">
        <f t="shared" si="170"/>
        <v>924.2678999999971</v>
      </c>
      <c r="AV294" s="29">
        <f t="shared" si="170"/>
        <v>1855.0127999999943</v>
      </c>
      <c r="AW294" s="105">
        <f t="shared" si="169"/>
        <v>3412.7312999999899</v>
      </c>
    </row>
    <row r="295" spans="1:49" x14ac:dyDescent="0.25">
      <c r="A295" s="80" t="s">
        <v>234</v>
      </c>
      <c r="B295" s="4" t="s">
        <v>83</v>
      </c>
      <c r="C295" s="4">
        <v>53.79</v>
      </c>
      <c r="D295" s="4">
        <v>55.29</v>
      </c>
      <c r="E295" s="4">
        <v>6900</v>
      </c>
      <c r="F295" s="4">
        <v>7000</v>
      </c>
      <c r="G295" s="30">
        <f t="shared" si="141"/>
        <v>1.5</v>
      </c>
      <c r="H295" s="30">
        <f t="shared" si="164"/>
        <v>57.32</v>
      </c>
      <c r="I295" s="30" t="str">
        <f t="shared" si="142"/>
        <v>US 101: 2</v>
      </c>
      <c r="J295" s="30">
        <f t="shared" si="171"/>
        <v>6910</v>
      </c>
      <c r="K295" s="30">
        <f t="shared" si="171"/>
        <v>6935</v>
      </c>
      <c r="L295" s="30">
        <f t="shared" si="171"/>
        <v>6960</v>
      </c>
      <c r="M295" s="30">
        <f t="shared" si="171"/>
        <v>6985</v>
      </c>
      <c r="N295" s="91">
        <f t="shared" si="143"/>
        <v>4698.8</v>
      </c>
      <c r="O295" s="91">
        <f t="shared" si="144"/>
        <v>4715.8</v>
      </c>
      <c r="P295" s="91">
        <f t="shared" si="145"/>
        <v>4732.8</v>
      </c>
      <c r="Q295" s="91">
        <f t="shared" si="146"/>
        <v>4749.8</v>
      </c>
      <c r="R295" s="91">
        <f t="shared" si="147"/>
        <v>93.975999999999999</v>
      </c>
      <c r="S295" s="91">
        <f t="shared" si="148"/>
        <v>707.37</v>
      </c>
      <c r="T295" s="91">
        <f t="shared" si="149"/>
        <v>1419.84</v>
      </c>
      <c r="U295" s="91">
        <f t="shared" si="150"/>
        <v>2612.3900000000003</v>
      </c>
      <c r="V295" s="91">
        <f t="shared" si="151"/>
        <v>42.289199999999994</v>
      </c>
      <c r="W295" s="91">
        <f t="shared" si="152"/>
        <v>286.48484999999999</v>
      </c>
      <c r="X295" s="91">
        <f t="shared" si="153"/>
        <v>489.84479999999996</v>
      </c>
      <c r="Y295" s="91">
        <f t="shared" si="154"/>
        <v>783.7170000000001</v>
      </c>
      <c r="Z295" s="91">
        <f t="shared" si="155"/>
        <v>8.8102499999999981</v>
      </c>
      <c r="AA295" s="91">
        <f t="shared" si="156"/>
        <v>47.747475000000001</v>
      </c>
      <c r="AB295" s="91">
        <f t="shared" si="157"/>
        <v>68.034000000000006</v>
      </c>
      <c r="AC295" s="91">
        <f t="shared" si="158"/>
        <v>93.299642857142885</v>
      </c>
      <c r="AD295" s="29">
        <f t="shared" si="159"/>
        <v>0</v>
      </c>
      <c r="AE295" s="29">
        <f t="shared" si="165"/>
        <v>1</v>
      </c>
      <c r="AF295" s="29">
        <f t="shared" si="166"/>
        <v>1</v>
      </c>
      <c r="AG295" s="29">
        <f t="shared" si="167"/>
        <v>1</v>
      </c>
      <c r="AH295" s="29">
        <f t="shared" si="160"/>
        <v>0</v>
      </c>
      <c r="AI295" s="29">
        <f t="shared" si="161"/>
        <v>9</v>
      </c>
      <c r="AJ295" s="29">
        <f t="shared" si="162"/>
        <v>15</v>
      </c>
      <c r="AK295" s="105">
        <f t="shared" si="163"/>
        <v>19</v>
      </c>
      <c r="AT295" s="300">
        <f t="shared" si="170"/>
        <v>140.964</v>
      </c>
      <c r="AU295" s="29">
        <f t="shared" si="170"/>
        <v>1061.0550000000001</v>
      </c>
      <c r="AV295" s="29">
        <f t="shared" si="170"/>
        <v>2129.7599999999998</v>
      </c>
      <c r="AW295" s="105">
        <f t="shared" si="169"/>
        <v>3918.5850000000005</v>
      </c>
    </row>
    <row r="296" spans="1:49" x14ac:dyDescent="0.25">
      <c r="A296" s="80" t="s">
        <v>234</v>
      </c>
      <c r="B296" s="4" t="s">
        <v>83</v>
      </c>
      <c r="C296" s="4">
        <v>55.29</v>
      </c>
      <c r="D296" s="4">
        <v>55.56</v>
      </c>
      <c r="E296" s="4">
        <v>7600</v>
      </c>
      <c r="F296" s="4">
        <v>7700</v>
      </c>
      <c r="G296" s="30">
        <f t="shared" si="141"/>
        <v>0.27000000000000313</v>
      </c>
      <c r="H296" s="30">
        <f t="shared" si="164"/>
        <v>57.59</v>
      </c>
      <c r="I296" s="30" t="str">
        <f t="shared" si="142"/>
        <v>US 101: 2</v>
      </c>
      <c r="J296" s="30">
        <f t="shared" si="171"/>
        <v>7610</v>
      </c>
      <c r="K296" s="30">
        <f t="shared" si="171"/>
        <v>7635</v>
      </c>
      <c r="L296" s="30">
        <f t="shared" si="171"/>
        <v>7660</v>
      </c>
      <c r="M296" s="30">
        <f t="shared" si="171"/>
        <v>7685</v>
      </c>
      <c r="N296" s="91">
        <f t="shared" si="143"/>
        <v>5174.8</v>
      </c>
      <c r="O296" s="91">
        <f t="shared" si="144"/>
        <v>5191.8</v>
      </c>
      <c r="P296" s="91">
        <f t="shared" si="145"/>
        <v>5208.8</v>
      </c>
      <c r="Q296" s="91">
        <f t="shared" si="146"/>
        <v>5225.8</v>
      </c>
      <c r="R296" s="91">
        <f t="shared" si="147"/>
        <v>103.49600000000001</v>
      </c>
      <c r="S296" s="91">
        <f t="shared" si="148"/>
        <v>778.77</v>
      </c>
      <c r="T296" s="91">
        <f t="shared" si="149"/>
        <v>1562.64</v>
      </c>
      <c r="U296" s="91">
        <f t="shared" si="150"/>
        <v>2874.1900000000005</v>
      </c>
      <c r="V296" s="91">
        <f t="shared" si="151"/>
        <v>8.3831760000000966</v>
      </c>
      <c r="W296" s="91">
        <f t="shared" si="152"/>
        <v>56.772333000000657</v>
      </c>
      <c r="X296" s="91">
        <f t="shared" si="153"/>
        <v>97.039944000001142</v>
      </c>
      <c r="Y296" s="91">
        <f t="shared" si="154"/>
        <v>155.20626000000181</v>
      </c>
      <c r="Z296" s="91">
        <f t="shared" si="155"/>
        <v>1.7464950000000199</v>
      </c>
      <c r="AA296" s="91">
        <f t="shared" si="156"/>
        <v>9.4620555000001101</v>
      </c>
      <c r="AB296" s="91">
        <f t="shared" si="157"/>
        <v>13.477770000000159</v>
      </c>
      <c r="AC296" s="91">
        <f t="shared" si="158"/>
        <v>18.476935714285933</v>
      </c>
      <c r="AD296" s="29">
        <f t="shared" si="159"/>
        <v>0</v>
      </c>
      <c r="AE296" s="29">
        <f t="shared" si="165"/>
        <v>0</v>
      </c>
      <c r="AF296" s="29">
        <f t="shared" si="166"/>
        <v>0</v>
      </c>
      <c r="AG296" s="29">
        <f t="shared" si="167"/>
        <v>0</v>
      </c>
      <c r="AH296" s="29">
        <f t="shared" si="160"/>
        <v>0</v>
      </c>
      <c r="AI296" s="29">
        <f t="shared" si="161"/>
        <v>9</v>
      </c>
      <c r="AJ296" s="29">
        <f t="shared" si="162"/>
        <v>15</v>
      </c>
      <c r="AK296" s="105">
        <f t="shared" si="163"/>
        <v>19</v>
      </c>
      <c r="AT296" s="300">
        <f t="shared" si="170"/>
        <v>27.943920000000325</v>
      </c>
      <c r="AU296" s="29">
        <f t="shared" si="170"/>
        <v>210.26790000000244</v>
      </c>
      <c r="AV296" s="29">
        <f t="shared" si="170"/>
        <v>421.91280000000489</v>
      </c>
      <c r="AW296" s="105">
        <f t="shared" si="169"/>
        <v>776.03130000000908</v>
      </c>
    </row>
    <row r="297" spans="1:49" x14ac:dyDescent="0.25">
      <c r="A297" s="80" t="s">
        <v>234</v>
      </c>
      <c r="B297" s="4" t="s">
        <v>83</v>
      </c>
      <c r="C297" s="4">
        <v>55.56</v>
      </c>
      <c r="D297" s="4">
        <v>55.6</v>
      </c>
      <c r="E297" s="4">
        <v>8000</v>
      </c>
      <c r="F297" s="4">
        <v>8100</v>
      </c>
      <c r="G297" s="30">
        <f t="shared" si="141"/>
        <v>3.9999999999999147E-2</v>
      </c>
      <c r="H297" s="30">
        <f t="shared" si="164"/>
        <v>57.63</v>
      </c>
      <c r="I297" s="30" t="str">
        <f t="shared" si="142"/>
        <v>US 101: 2</v>
      </c>
      <c r="J297" s="30">
        <f t="shared" si="171"/>
        <v>8010</v>
      </c>
      <c r="K297" s="30">
        <f t="shared" si="171"/>
        <v>8035</v>
      </c>
      <c r="L297" s="30">
        <f t="shared" si="171"/>
        <v>8060</v>
      </c>
      <c r="M297" s="30">
        <f t="shared" si="171"/>
        <v>8085</v>
      </c>
      <c r="N297" s="91">
        <f t="shared" si="143"/>
        <v>5446.8</v>
      </c>
      <c r="O297" s="91">
        <f t="shared" si="144"/>
        <v>5463.8</v>
      </c>
      <c r="P297" s="91">
        <f t="shared" si="145"/>
        <v>5480.8</v>
      </c>
      <c r="Q297" s="91">
        <f t="shared" si="146"/>
        <v>5497.8</v>
      </c>
      <c r="R297" s="91">
        <f t="shared" si="147"/>
        <v>108.93600000000001</v>
      </c>
      <c r="S297" s="91">
        <f t="shared" si="148"/>
        <v>819.57</v>
      </c>
      <c r="T297" s="91">
        <f t="shared" si="149"/>
        <v>1644.24</v>
      </c>
      <c r="U297" s="91">
        <f t="shared" si="150"/>
        <v>3023.7900000000004</v>
      </c>
      <c r="V297" s="91">
        <f t="shared" si="151"/>
        <v>1.307231999999972</v>
      </c>
      <c r="W297" s="91">
        <f t="shared" si="152"/>
        <v>8.8513559999998126</v>
      </c>
      <c r="X297" s="91">
        <f t="shared" si="153"/>
        <v>15.127007999999678</v>
      </c>
      <c r="Y297" s="91">
        <f t="shared" si="154"/>
        <v>24.190319999999492</v>
      </c>
      <c r="Z297" s="91">
        <f t="shared" si="155"/>
        <v>0.27233999999999414</v>
      </c>
      <c r="AA297" s="91">
        <f t="shared" si="156"/>
        <v>1.4752259999999688</v>
      </c>
      <c r="AB297" s="91">
        <f t="shared" si="157"/>
        <v>2.1009733333332887</v>
      </c>
      <c r="AC297" s="91">
        <f t="shared" si="158"/>
        <v>2.87979999999994</v>
      </c>
      <c r="AD297" s="29">
        <f t="shared" si="159"/>
        <v>0</v>
      </c>
      <c r="AE297" s="29">
        <f t="shared" si="165"/>
        <v>0</v>
      </c>
      <c r="AF297" s="29">
        <f t="shared" si="166"/>
        <v>0</v>
      </c>
      <c r="AG297" s="29">
        <f t="shared" si="167"/>
        <v>0</v>
      </c>
      <c r="AH297" s="29">
        <f t="shared" si="160"/>
        <v>0</v>
      </c>
      <c r="AI297" s="29">
        <f t="shared" si="161"/>
        <v>9</v>
      </c>
      <c r="AJ297" s="29">
        <f t="shared" si="162"/>
        <v>15</v>
      </c>
      <c r="AK297" s="105">
        <f t="shared" si="163"/>
        <v>19</v>
      </c>
      <c r="AT297" s="300">
        <f t="shared" si="170"/>
        <v>4.3574399999999072</v>
      </c>
      <c r="AU297" s="29">
        <f t="shared" si="170"/>
        <v>32.782799999999305</v>
      </c>
      <c r="AV297" s="29">
        <f t="shared" si="170"/>
        <v>65.769599999998604</v>
      </c>
      <c r="AW297" s="105">
        <f t="shared" si="169"/>
        <v>120.95159999999744</v>
      </c>
    </row>
    <row r="298" spans="1:49" x14ac:dyDescent="0.25">
      <c r="A298" s="80" t="s">
        <v>234</v>
      </c>
      <c r="B298" s="4" t="s">
        <v>83</v>
      </c>
      <c r="C298" s="4">
        <v>55.6</v>
      </c>
      <c r="D298" s="4">
        <v>55.75</v>
      </c>
      <c r="E298" s="4">
        <v>7700</v>
      </c>
      <c r="F298" s="4">
        <v>7800</v>
      </c>
      <c r="G298" s="30">
        <f t="shared" si="141"/>
        <v>0.14999999999999858</v>
      </c>
      <c r="H298" s="30">
        <f t="shared" si="164"/>
        <v>57.78</v>
      </c>
      <c r="I298" s="30" t="str">
        <f t="shared" si="142"/>
        <v>US 101: 2</v>
      </c>
      <c r="J298" s="30">
        <f t="shared" si="171"/>
        <v>7710</v>
      </c>
      <c r="K298" s="30">
        <f t="shared" si="171"/>
        <v>7735</v>
      </c>
      <c r="L298" s="30">
        <f t="shared" si="171"/>
        <v>7760</v>
      </c>
      <c r="M298" s="30">
        <f t="shared" si="171"/>
        <v>7785</v>
      </c>
      <c r="N298" s="91">
        <f t="shared" si="143"/>
        <v>5242.8</v>
      </c>
      <c r="O298" s="91">
        <f t="shared" si="144"/>
        <v>5259.8</v>
      </c>
      <c r="P298" s="91">
        <f t="shared" si="145"/>
        <v>5276.8</v>
      </c>
      <c r="Q298" s="91">
        <f t="shared" si="146"/>
        <v>5293.8</v>
      </c>
      <c r="R298" s="91">
        <f t="shared" si="147"/>
        <v>104.85600000000001</v>
      </c>
      <c r="S298" s="91">
        <f t="shared" si="148"/>
        <v>788.97</v>
      </c>
      <c r="T298" s="91">
        <f t="shared" si="149"/>
        <v>1583.04</v>
      </c>
      <c r="U298" s="91">
        <f t="shared" si="150"/>
        <v>2911.59</v>
      </c>
      <c r="V298" s="91">
        <f t="shared" si="151"/>
        <v>4.7185199999999554</v>
      </c>
      <c r="W298" s="91">
        <f t="shared" si="152"/>
        <v>31.953284999999699</v>
      </c>
      <c r="X298" s="91">
        <f t="shared" si="153"/>
        <v>54.614879999999481</v>
      </c>
      <c r="Y298" s="91">
        <f t="shared" si="154"/>
        <v>87.347699999999193</v>
      </c>
      <c r="Z298" s="91">
        <f t="shared" si="155"/>
        <v>0.9830249999999906</v>
      </c>
      <c r="AA298" s="91">
        <f t="shared" si="156"/>
        <v>5.3255474999999501</v>
      </c>
      <c r="AB298" s="91">
        <f t="shared" si="157"/>
        <v>7.5853999999999289</v>
      </c>
      <c r="AC298" s="91">
        <f t="shared" si="158"/>
        <v>10.39853571428562</v>
      </c>
      <c r="AD298" s="29">
        <f t="shared" si="159"/>
        <v>0</v>
      </c>
      <c r="AE298" s="29">
        <f t="shared" si="165"/>
        <v>0</v>
      </c>
      <c r="AF298" s="29">
        <f t="shared" si="166"/>
        <v>0</v>
      </c>
      <c r="AG298" s="29">
        <f t="shared" si="167"/>
        <v>0</v>
      </c>
      <c r="AH298" s="29">
        <f t="shared" si="160"/>
        <v>0</v>
      </c>
      <c r="AI298" s="29">
        <f t="shared" si="161"/>
        <v>9</v>
      </c>
      <c r="AJ298" s="29">
        <f t="shared" si="162"/>
        <v>15</v>
      </c>
      <c r="AK298" s="105">
        <f t="shared" si="163"/>
        <v>19</v>
      </c>
      <c r="AT298" s="300">
        <f t="shared" si="170"/>
        <v>15.728399999999853</v>
      </c>
      <c r="AU298" s="29">
        <f t="shared" si="170"/>
        <v>118.34549999999888</v>
      </c>
      <c r="AV298" s="29">
        <f t="shared" si="170"/>
        <v>237.45599999999774</v>
      </c>
      <c r="AW298" s="105">
        <f t="shared" si="169"/>
        <v>436.73849999999589</v>
      </c>
    </row>
    <row r="299" spans="1:49" x14ac:dyDescent="0.25">
      <c r="A299" s="80" t="s">
        <v>234</v>
      </c>
      <c r="B299" s="4" t="s">
        <v>83</v>
      </c>
      <c r="C299" s="4">
        <v>55.75</v>
      </c>
      <c r="D299" s="4">
        <v>56.12</v>
      </c>
      <c r="E299" s="4">
        <v>7800</v>
      </c>
      <c r="F299" s="4">
        <v>7900</v>
      </c>
      <c r="G299" s="30">
        <f t="shared" si="141"/>
        <v>0.36999999999999744</v>
      </c>
      <c r="H299" s="30">
        <f t="shared" si="164"/>
        <v>58.15</v>
      </c>
      <c r="I299" s="30" t="str">
        <f t="shared" si="142"/>
        <v>US 101: 2</v>
      </c>
      <c r="J299" s="30">
        <f t="shared" si="171"/>
        <v>7810</v>
      </c>
      <c r="K299" s="30">
        <f t="shared" si="171"/>
        <v>7835</v>
      </c>
      <c r="L299" s="30">
        <f t="shared" si="171"/>
        <v>7860</v>
      </c>
      <c r="M299" s="30">
        <f t="shared" si="171"/>
        <v>7885</v>
      </c>
      <c r="N299" s="91">
        <f t="shared" si="143"/>
        <v>5310.8</v>
      </c>
      <c r="O299" s="91">
        <f t="shared" si="144"/>
        <v>5327.8</v>
      </c>
      <c r="P299" s="91">
        <f t="shared" si="145"/>
        <v>5344.8</v>
      </c>
      <c r="Q299" s="91">
        <f t="shared" si="146"/>
        <v>5361.8</v>
      </c>
      <c r="R299" s="91">
        <f t="shared" si="147"/>
        <v>106.21600000000001</v>
      </c>
      <c r="S299" s="91">
        <f t="shared" si="148"/>
        <v>799.17</v>
      </c>
      <c r="T299" s="91">
        <f t="shared" si="149"/>
        <v>1603.44</v>
      </c>
      <c r="U299" s="91">
        <f t="shared" si="150"/>
        <v>2948.9900000000002</v>
      </c>
      <c r="V299" s="91">
        <f t="shared" si="151"/>
        <v>11.789975999999919</v>
      </c>
      <c r="W299" s="91">
        <f t="shared" si="152"/>
        <v>79.837082999999453</v>
      </c>
      <c r="X299" s="91">
        <f t="shared" si="153"/>
        <v>136.45274399999906</v>
      </c>
      <c r="Y299" s="91">
        <f t="shared" si="154"/>
        <v>218.22525999999854</v>
      </c>
      <c r="Z299" s="91">
        <f t="shared" si="155"/>
        <v>2.4562449999999827</v>
      </c>
      <c r="AA299" s="91">
        <f t="shared" si="156"/>
        <v>13.306180499999909</v>
      </c>
      <c r="AB299" s="91">
        <f t="shared" si="157"/>
        <v>18.951769999999872</v>
      </c>
      <c r="AC299" s="91">
        <f t="shared" si="158"/>
        <v>25.979197619047451</v>
      </c>
      <c r="AD299" s="29">
        <f t="shared" si="159"/>
        <v>0</v>
      </c>
      <c r="AE299" s="29">
        <f t="shared" si="165"/>
        <v>0</v>
      </c>
      <c r="AF299" s="29">
        <f t="shared" si="166"/>
        <v>0</v>
      </c>
      <c r="AG299" s="29">
        <f t="shared" si="167"/>
        <v>0</v>
      </c>
      <c r="AH299" s="29">
        <f t="shared" si="160"/>
        <v>0</v>
      </c>
      <c r="AI299" s="29">
        <f t="shared" si="161"/>
        <v>9</v>
      </c>
      <c r="AJ299" s="29">
        <f t="shared" si="162"/>
        <v>15</v>
      </c>
      <c r="AK299" s="105">
        <f t="shared" si="163"/>
        <v>19</v>
      </c>
      <c r="AT299" s="300">
        <f t="shared" si="170"/>
        <v>39.29991999999973</v>
      </c>
      <c r="AU299" s="29">
        <f t="shared" si="170"/>
        <v>295.69289999999796</v>
      </c>
      <c r="AV299" s="29">
        <f t="shared" si="170"/>
        <v>593.27279999999587</v>
      </c>
      <c r="AW299" s="105">
        <f t="shared" si="169"/>
        <v>1091.1262999999926</v>
      </c>
    </row>
    <row r="300" spans="1:49" x14ac:dyDescent="0.25">
      <c r="A300" s="80" t="s">
        <v>234</v>
      </c>
      <c r="B300" s="4" t="s">
        <v>83</v>
      </c>
      <c r="C300" s="4">
        <v>56.12</v>
      </c>
      <c r="D300" s="4">
        <v>56.77</v>
      </c>
      <c r="E300" s="4">
        <v>7800</v>
      </c>
      <c r="F300" s="4">
        <v>9200</v>
      </c>
      <c r="G300" s="30">
        <f t="shared" si="141"/>
        <v>0.65000000000000568</v>
      </c>
      <c r="H300" s="30">
        <f t="shared" si="164"/>
        <v>58.800000000000004</v>
      </c>
      <c r="I300" s="30" t="str">
        <f t="shared" si="142"/>
        <v>US 101: 2</v>
      </c>
      <c r="J300" s="30">
        <f t="shared" si="171"/>
        <v>7940</v>
      </c>
      <c r="K300" s="30">
        <f t="shared" si="171"/>
        <v>8290</v>
      </c>
      <c r="L300" s="30">
        <f t="shared" si="171"/>
        <v>8640</v>
      </c>
      <c r="M300" s="30">
        <f t="shared" si="171"/>
        <v>8990</v>
      </c>
      <c r="N300" s="91">
        <f t="shared" si="143"/>
        <v>5399.2000000000007</v>
      </c>
      <c r="O300" s="91">
        <f t="shared" si="144"/>
        <v>5637.2000000000007</v>
      </c>
      <c r="P300" s="91">
        <f t="shared" si="145"/>
        <v>5875.2000000000007</v>
      </c>
      <c r="Q300" s="91">
        <f t="shared" si="146"/>
        <v>6113.2000000000007</v>
      </c>
      <c r="R300" s="91">
        <f t="shared" si="147"/>
        <v>107.98400000000002</v>
      </c>
      <c r="S300" s="91">
        <f t="shared" si="148"/>
        <v>845.58</v>
      </c>
      <c r="T300" s="91">
        <f t="shared" si="149"/>
        <v>1762.5600000000002</v>
      </c>
      <c r="U300" s="91">
        <f t="shared" si="150"/>
        <v>3362.2600000000007</v>
      </c>
      <c r="V300" s="91">
        <f t="shared" si="151"/>
        <v>21.056880000000184</v>
      </c>
      <c r="W300" s="91">
        <f t="shared" si="152"/>
        <v>148.39929000000132</v>
      </c>
      <c r="X300" s="91">
        <f t="shared" si="153"/>
        <v>263.50272000000234</v>
      </c>
      <c r="Y300" s="91">
        <f t="shared" si="154"/>
        <v>437.09380000000397</v>
      </c>
      <c r="Z300" s="91">
        <f t="shared" si="155"/>
        <v>4.3868500000000381</v>
      </c>
      <c r="AA300" s="91">
        <f t="shared" si="156"/>
        <v>24.733215000000218</v>
      </c>
      <c r="AB300" s="91">
        <f t="shared" si="157"/>
        <v>36.597600000000327</v>
      </c>
      <c r="AC300" s="91">
        <f t="shared" si="158"/>
        <v>52.034976190476669</v>
      </c>
      <c r="AD300" s="29">
        <f t="shared" si="159"/>
        <v>0</v>
      </c>
      <c r="AE300" s="29">
        <f t="shared" si="165"/>
        <v>0</v>
      </c>
      <c r="AF300" s="29">
        <f t="shared" si="166"/>
        <v>1</v>
      </c>
      <c r="AG300" s="29">
        <f t="shared" si="167"/>
        <v>1</v>
      </c>
      <c r="AH300" s="29">
        <f t="shared" si="160"/>
        <v>0</v>
      </c>
      <c r="AI300" s="29">
        <f t="shared" si="161"/>
        <v>9</v>
      </c>
      <c r="AJ300" s="29">
        <f t="shared" si="162"/>
        <v>15</v>
      </c>
      <c r="AK300" s="105">
        <f t="shared" si="163"/>
        <v>19</v>
      </c>
      <c r="AT300" s="300">
        <f t="shared" si="170"/>
        <v>70.189600000000624</v>
      </c>
      <c r="AU300" s="29">
        <f t="shared" si="170"/>
        <v>549.62700000000484</v>
      </c>
      <c r="AV300" s="29">
        <f t="shared" si="170"/>
        <v>1145.6640000000102</v>
      </c>
      <c r="AW300" s="105">
        <f t="shared" si="169"/>
        <v>2185.4690000000196</v>
      </c>
    </row>
    <row r="301" spans="1:49" x14ac:dyDescent="0.25">
      <c r="A301" s="80" t="s">
        <v>234</v>
      </c>
      <c r="B301" s="4" t="s">
        <v>83</v>
      </c>
      <c r="C301" s="4">
        <v>56.77</v>
      </c>
      <c r="D301" s="4">
        <v>57.06</v>
      </c>
      <c r="E301" s="4">
        <v>8500</v>
      </c>
      <c r="F301" s="4">
        <v>8600</v>
      </c>
      <c r="G301" s="30">
        <f t="shared" si="141"/>
        <v>0.28999999999999915</v>
      </c>
      <c r="H301" s="30">
        <f t="shared" si="164"/>
        <v>59.09</v>
      </c>
      <c r="I301" s="30" t="str">
        <f t="shared" si="142"/>
        <v>US 101: 2</v>
      </c>
      <c r="J301" s="30">
        <f t="shared" si="171"/>
        <v>8510</v>
      </c>
      <c r="K301" s="30">
        <f t="shared" si="171"/>
        <v>8535</v>
      </c>
      <c r="L301" s="30">
        <f t="shared" si="171"/>
        <v>8560</v>
      </c>
      <c r="M301" s="30">
        <f t="shared" si="171"/>
        <v>8585</v>
      </c>
      <c r="N301" s="91">
        <f t="shared" si="143"/>
        <v>5786.8</v>
      </c>
      <c r="O301" s="91">
        <f t="shared" si="144"/>
        <v>5803.8</v>
      </c>
      <c r="P301" s="91">
        <f t="shared" si="145"/>
        <v>5820.8</v>
      </c>
      <c r="Q301" s="91">
        <f t="shared" si="146"/>
        <v>5837.8</v>
      </c>
      <c r="R301" s="91">
        <f t="shared" si="147"/>
        <v>115.736</v>
      </c>
      <c r="S301" s="91">
        <f t="shared" si="148"/>
        <v>870.57</v>
      </c>
      <c r="T301" s="91">
        <f t="shared" si="149"/>
        <v>1746.24</v>
      </c>
      <c r="U301" s="91">
        <f t="shared" si="150"/>
        <v>3210.7900000000004</v>
      </c>
      <c r="V301" s="91">
        <f t="shared" si="151"/>
        <v>10.06903199999997</v>
      </c>
      <c r="W301" s="91">
        <f t="shared" si="152"/>
        <v>68.165630999999806</v>
      </c>
      <c r="X301" s="91">
        <f t="shared" si="153"/>
        <v>116.47420799999966</v>
      </c>
      <c r="Y301" s="91">
        <f t="shared" si="154"/>
        <v>186.22581999999949</v>
      </c>
      <c r="Z301" s="91">
        <f t="shared" si="155"/>
        <v>2.0977149999999933</v>
      </c>
      <c r="AA301" s="91">
        <f t="shared" si="156"/>
        <v>11.360938499999968</v>
      </c>
      <c r="AB301" s="91">
        <f t="shared" si="157"/>
        <v>16.176973333333287</v>
      </c>
      <c r="AC301" s="91">
        <f t="shared" si="158"/>
        <v>22.16974047619042</v>
      </c>
      <c r="AD301" s="29">
        <f t="shared" si="159"/>
        <v>0</v>
      </c>
      <c r="AE301" s="29">
        <f t="shared" si="165"/>
        <v>0</v>
      </c>
      <c r="AF301" s="29">
        <f t="shared" si="166"/>
        <v>0</v>
      </c>
      <c r="AG301" s="29">
        <f t="shared" si="167"/>
        <v>0</v>
      </c>
      <c r="AH301" s="29">
        <f t="shared" si="160"/>
        <v>0</v>
      </c>
      <c r="AI301" s="29">
        <f t="shared" si="161"/>
        <v>9</v>
      </c>
      <c r="AJ301" s="29">
        <f t="shared" si="162"/>
        <v>15</v>
      </c>
      <c r="AK301" s="105">
        <f t="shared" si="163"/>
        <v>19</v>
      </c>
      <c r="AT301" s="300">
        <f t="shared" si="170"/>
        <v>33.5634399999999</v>
      </c>
      <c r="AU301" s="29">
        <f t="shared" si="170"/>
        <v>252.46529999999927</v>
      </c>
      <c r="AV301" s="29">
        <f t="shared" si="170"/>
        <v>506.40959999999853</v>
      </c>
      <c r="AW301" s="105">
        <f t="shared" si="169"/>
        <v>931.12909999999738</v>
      </c>
    </row>
    <row r="302" spans="1:49" x14ac:dyDescent="0.25">
      <c r="A302" s="80" t="s">
        <v>234</v>
      </c>
      <c r="B302" s="4" t="s">
        <v>83</v>
      </c>
      <c r="C302" s="4">
        <v>57.06</v>
      </c>
      <c r="D302" s="4">
        <v>57.52</v>
      </c>
      <c r="E302" s="4">
        <v>8500</v>
      </c>
      <c r="F302" s="4">
        <v>9700</v>
      </c>
      <c r="G302" s="30">
        <f t="shared" si="141"/>
        <v>0.46000000000000085</v>
      </c>
      <c r="H302" s="30">
        <f t="shared" si="164"/>
        <v>59.550000000000004</v>
      </c>
      <c r="I302" s="30" t="str">
        <f t="shared" si="142"/>
        <v>US 101: 2</v>
      </c>
      <c r="J302" s="30">
        <f t="shared" si="171"/>
        <v>8620</v>
      </c>
      <c r="K302" s="30">
        <f t="shared" si="171"/>
        <v>8920</v>
      </c>
      <c r="L302" s="30">
        <f t="shared" si="171"/>
        <v>9220</v>
      </c>
      <c r="M302" s="30">
        <f t="shared" si="171"/>
        <v>9520</v>
      </c>
      <c r="N302" s="91">
        <f t="shared" si="143"/>
        <v>5861.6</v>
      </c>
      <c r="O302" s="91">
        <f t="shared" si="144"/>
        <v>6065.6</v>
      </c>
      <c r="P302" s="91">
        <f t="shared" si="145"/>
        <v>6269.6</v>
      </c>
      <c r="Q302" s="91">
        <f t="shared" si="146"/>
        <v>6473.6</v>
      </c>
      <c r="R302" s="91">
        <f t="shared" si="147"/>
        <v>117.23200000000001</v>
      </c>
      <c r="S302" s="91">
        <f t="shared" si="148"/>
        <v>909.84</v>
      </c>
      <c r="T302" s="91">
        <f t="shared" si="149"/>
        <v>1880.88</v>
      </c>
      <c r="U302" s="91">
        <f t="shared" si="150"/>
        <v>3560.4800000000005</v>
      </c>
      <c r="V302" s="91">
        <f t="shared" si="151"/>
        <v>16.178016000000031</v>
      </c>
      <c r="W302" s="91">
        <f t="shared" si="152"/>
        <v>113.00212800000023</v>
      </c>
      <c r="X302" s="91">
        <f t="shared" si="153"/>
        <v>198.99710400000038</v>
      </c>
      <c r="Y302" s="91">
        <f t="shared" si="154"/>
        <v>327.56416000000064</v>
      </c>
      <c r="Z302" s="91">
        <f t="shared" si="155"/>
        <v>3.370420000000006</v>
      </c>
      <c r="AA302" s="91">
        <f t="shared" si="156"/>
        <v>18.833688000000038</v>
      </c>
      <c r="AB302" s="91">
        <f t="shared" si="157"/>
        <v>27.638486666666722</v>
      </c>
      <c r="AC302" s="91">
        <f t="shared" si="158"/>
        <v>38.995733333333419</v>
      </c>
      <c r="AD302" s="29">
        <f t="shared" si="159"/>
        <v>0</v>
      </c>
      <c r="AE302" s="29">
        <f t="shared" si="165"/>
        <v>0</v>
      </c>
      <c r="AF302" s="29">
        <f t="shared" si="166"/>
        <v>0</v>
      </c>
      <c r="AG302" s="29">
        <f t="shared" si="167"/>
        <v>1</v>
      </c>
      <c r="AH302" s="29">
        <f t="shared" si="160"/>
        <v>0</v>
      </c>
      <c r="AI302" s="29">
        <f t="shared" si="161"/>
        <v>9</v>
      </c>
      <c r="AJ302" s="29">
        <f t="shared" si="162"/>
        <v>15</v>
      </c>
      <c r="AK302" s="105">
        <f t="shared" si="163"/>
        <v>19</v>
      </c>
      <c r="AT302" s="300">
        <f t="shared" si="170"/>
        <v>53.92672000000011</v>
      </c>
      <c r="AU302" s="29">
        <f t="shared" si="170"/>
        <v>418.52640000000076</v>
      </c>
      <c r="AV302" s="29">
        <f t="shared" si="170"/>
        <v>865.20480000000168</v>
      </c>
      <c r="AW302" s="105">
        <f t="shared" si="169"/>
        <v>1637.8208000000031</v>
      </c>
    </row>
    <row r="303" spans="1:49" x14ac:dyDescent="0.25">
      <c r="A303" s="80" t="s">
        <v>234</v>
      </c>
      <c r="B303" s="4" t="s">
        <v>83</v>
      </c>
      <c r="C303" s="4">
        <v>57.52</v>
      </c>
      <c r="D303" s="4">
        <v>59.93</v>
      </c>
      <c r="E303" s="4">
        <v>8500</v>
      </c>
      <c r="F303" s="4">
        <v>8600</v>
      </c>
      <c r="G303" s="30">
        <f t="shared" si="141"/>
        <v>2.4099999999999966</v>
      </c>
      <c r="H303" s="30">
        <f t="shared" si="164"/>
        <v>61.96</v>
      </c>
      <c r="I303" s="30" t="str">
        <f t="shared" si="142"/>
        <v>US 101: 3</v>
      </c>
      <c r="J303" s="30">
        <f t="shared" si="171"/>
        <v>8510</v>
      </c>
      <c r="K303" s="30">
        <f t="shared" si="171"/>
        <v>8535</v>
      </c>
      <c r="L303" s="30">
        <f t="shared" si="171"/>
        <v>8560</v>
      </c>
      <c r="M303" s="30">
        <f t="shared" si="171"/>
        <v>8585</v>
      </c>
      <c r="N303" s="91">
        <f t="shared" si="143"/>
        <v>5786.8</v>
      </c>
      <c r="O303" s="91">
        <f t="shared" si="144"/>
        <v>5803.8</v>
      </c>
      <c r="P303" s="91">
        <f t="shared" si="145"/>
        <v>5820.8</v>
      </c>
      <c r="Q303" s="91">
        <f t="shared" si="146"/>
        <v>5837.8</v>
      </c>
      <c r="R303" s="91">
        <f t="shared" si="147"/>
        <v>115.736</v>
      </c>
      <c r="S303" s="91">
        <f t="shared" si="148"/>
        <v>870.57</v>
      </c>
      <c r="T303" s="91">
        <f t="shared" si="149"/>
        <v>1746.24</v>
      </c>
      <c r="U303" s="91">
        <f t="shared" si="150"/>
        <v>3210.7900000000004</v>
      </c>
      <c r="V303" s="91">
        <f t="shared" si="151"/>
        <v>83.677127999999868</v>
      </c>
      <c r="W303" s="91">
        <f t="shared" si="152"/>
        <v>566.47989899999925</v>
      </c>
      <c r="X303" s="91">
        <f t="shared" si="153"/>
        <v>967.94083199999864</v>
      </c>
      <c r="Y303" s="91">
        <f t="shared" si="154"/>
        <v>1547.6007799999982</v>
      </c>
      <c r="Z303" s="91">
        <f t="shared" si="155"/>
        <v>17.432734999999969</v>
      </c>
      <c r="AA303" s="91">
        <f t="shared" si="156"/>
        <v>94.41331649999988</v>
      </c>
      <c r="AB303" s="91">
        <f t="shared" si="157"/>
        <v>134.4362266666665</v>
      </c>
      <c r="AC303" s="91">
        <f t="shared" si="158"/>
        <v>184.23818809523792</v>
      </c>
      <c r="AD303" s="29">
        <f t="shared" si="159"/>
        <v>0</v>
      </c>
      <c r="AE303" s="29">
        <f t="shared" si="165"/>
        <v>1</v>
      </c>
      <c r="AF303" s="29">
        <f t="shared" si="166"/>
        <v>1</v>
      </c>
      <c r="AG303" s="29">
        <f t="shared" si="167"/>
        <v>2</v>
      </c>
      <c r="AH303" s="29">
        <f t="shared" si="160"/>
        <v>0</v>
      </c>
      <c r="AI303" s="29">
        <f t="shared" si="161"/>
        <v>14</v>
      </c>
      <c r="AJ303" s="29">
        <f t="shared" si="162"/>
        <v>18</v>
      </c>
      <c r="AK303" s="105">
        <f t="shared" si="163"/>
        <v>20</v>
      </c>
      <c r="AT303" s="300">
        <f t="shared" si="170"/>
        <v>278.92375999999962</v>
      </c>
      <c r="AU303" s="29">
        <f t="shared" si="170"/>
        <v>2098.0736999999972</v>
      </c>
      <c r="AV303" s="29">
        <f t="shared" si="170"/>
        <v>4208.4383999999936</v>
      </c>
      <c r="AW303" s="105">
        <f t="shared" si="169"/>
        <v>7738.0038999999897</v>
      </c>
    </row>
    <row r="304" spans="1:49" x14ac:dyDescent="0.25">
      <c r="A304" s="80" t="s">
        <v>234</v>
      </c>
      <c r="B304" s="4" t="s">
        <v>83</v>
      </c>
      <c r="C304" s="4">
        <v>59.93</v>
      </c>
      <c r="D304" s="4">
        <v>60.09</v>
      </c>
      <c r="E304" s="4">
        <v>8400</v>
      </c>
      <c r="F304" s="4">
        <v>8500</v>
      </c>
      <c r="G304" s="30">
        <f t="shared" si="141"/>
        <v>0.16000000000000369</v>
      </c>
      <c r="H304" s="30">
        <f t="shared" si="164"/>
        <v>62.120000000000005</v>
      </c>
      <c r="I304" s="30" t="str">
        <f t="shared" si="142"/>
        <v>US 101: 3</v>
      </c>
      <c r="J304" s="30">
        <f t="shared" si="171"/>
        <v>8410</v>
      </c>
      <c r="K304" s="30">
        <f t="shared" si="171"/>
        <v>8435</v>
      </c>
      <c r="L304" s="30">
        <f t="shared" si="171"/>
        <v>8460</v>
      </c>
      <c r="M304" s="30">
        <f t="shared" si="171"/>
        <v>8485</v>
      </c>
      <c r="N304" s="91">
        <f t="shared" si="143"/>
        <v>5718.8</v>
      </c>
      <c r="O304" s="91">
        <f t="shared" si="144"/>
        <v>5735.8</v>
      </c>
      <c r="P304" s="91">
        <f t="shared" si="145"/>
        <v>5752.8</v>
      </c>
      <c r="Q304" s="91">
        <f t="shared" si="146"/>
        <v>5769.8</v>
      </c>
      <c r="R304" s="91">
        <f t="shared" si="147"/>
        <v>114.376</v>
      </c>
      <c r="S304" s="91">
        <f t="shared" si="148"/>
        <v>860.37</v>
      </c>
      <c r="T304" s="91">
        <f t="shared" si="149"/>
        <v>1725.84</v>
      </c>
      <c r="U304" s="91">
        <f t="shared" si="150"/>
        <v>3173.3900000000003</v>
      </c>
      <c r="V304" s="91">
        <f t="shared" si="151"/>
        <v>5.4900480000001268</v>
      </c>
      <c r="W304" s="91">
        <f t="shared" si="152"/>
        <v>37.167984000000857</v>
      </c>
      <c r="X304" s="91">
        <f t="shared" si="153"/>
        <v>63.510912000001468</v>
      </c>
      <c r="Y304" s="91">
        <f t="shared" si="154"/>
        <v>101.54848000000236</v>
      </c>
      <c r="Z304" s="91">
        <f t="shared" si="155"/>
        <v>1.1437600000000263</v>
      </c>
      <c r="AA304" s="91">
        <f t="shared" si="156"/>
        <v>6.1946640000001425</v>
      </c>
      <c r="AB304" s="91">
        <f t="shared" si="157"/>
        <v>8.8209600000002055</v>
      </c>
      <c r="AC304" s="91">
        <f t="shared" si="158"/>
        <v>12.089104761905045</v>
      </c>
      <c r="AD304" s="29">
        <f t="shared" si="159"/>
        <v>0</v>
      </c>
      <c r="AE304" s="29">
        <f t="shared" si="165"/>
        <v>0</v>
      </c>
      <c r="AF304" s="29">
        <f t="shared" si="166"/>
        <v>0</v>
      </c>
      <c r="AG304" s="29">
        <f t="shared" si="167"/>
        <v>0</v>
      </c>
      <c r="AH304" s="29">
        <f t="shared" si="160"/>
        <v>0</v>
      </c>
      <c r="AI304" s="29">
        <f t="shared" si="161"/>
        <v>14</v>
      </c>
      <c r="AJ304" s="29">
        <f t="shared" si="162"/>
        <v>18</v>
      </c>
      <c r="AK304" s="105">
        <f t="shared" si="163"/>
        <v>20</v>
      </c>
      <c r="AT304" s="300">
        <f t="shared" si="170"/>
        <v>18.300160000000425</v>
      </c>
      <c r="AU304" s="29">
        <f t="shared" si="170"/>
        <v>137.65920000000318</v>
      </c>
      <c r="AV304" s="29">
        <f t="shared" si="170"/>
        <v>276.13440000000634</v>
      </c>
      <c r="AW304" s="105">
        <f t="shared" si="169"/>
        <v>507.7424000000118</v>
      </c>
    </row>
    <row r="305" spans="1:49" x14ac:dyDescent="0.25">
      <c r="A305" s="80" t="s">
        <v>234</v>
      </c>
      <c r="B305" s="4" t="s">
        <v>83</v>
      </c>
      <c r="C305" s="4">
        <v>60.09</v>
      </c>
      <c r="D305" s="4">
        <v>60.35</v>
      </c>
      <c r="E305" s="4">
        <v>9600</v>
      </c>
      <c r="F305" s="4">
        <v>9700</v>
      </c>
      <c r="G305" s="30">
        <f t="shared" si="141"/>
        <v>0.25999999999999801</v>
      </c>
      <c r="H305" s="30">
        <f t="shared" si="164"/>
        <v>62.38</v>
      </c>
      <c r="I305" s="30" t="str">
        <f t="shared" si="142"/>
        <v>US 101: 3</v>
      </c>
      <c r="J305" s="30">
        <f t="shared" si="171"/>
        <v>9610</v>
      </c>
      <c r="K305" s="30">
        <f t="shared" si="171"/>
        <v>9635</v>
      </c>
      <c r="L305" s="30">
        <f t="shared" si="171"/>
        <v>9660</v>
      </c>
      <c r="M305" s="30">
        <f t="shared" si="171"/>
        <v>9685</v>
      </c>
      <c r="N305" s="91">
        <f t="shared" si="143"/>
        <v>6534.8</v>
      </c>
      <c r="O305" s="91">
        <f t="shared" si="144"/>
        <v>6551.8</v>
      </c>
      <c r="P305" s="91">
        <f t="shared" si="145"/>
        <v>6568.8</v>
      </c>
      <c r="Q305" s="91">
        <f t="shared" si="146"/>
        <v>6585.8</v>
      </c>
      <c r="R305" s="91">
        <f t="shared" si="147"/>
        <v>130.696</v>
      </c>
      <c r="S305" s="91">
        <f t="shared" si="148"/>
        <v>982.77</v>
      </c>
      <c r="T305" s="91">
        <f t="shared" si="149"/>
        <v>1970.6399999999999</v>
      </c>
      <c r="U305" s="91">
        <f t="shared" si="150"/>
        <v>3622.1900000000005</v>
      </c>
      <c r="V305" s="91">
        <f t="shared" si="151"/>
        <v>10.19428799999992</v>
      </c>
      <c r="W305" s="91">
        <f t="shared" si="152"/>
        <v>68.990453999999488</v>
      </c>
      <c r="X305" s="91">
        <f t="shared" si="153"/>
        <v>117.84427199999909</v>
      </c>
      <c r="Y305" s="91">
        <f t="shared" si="154"/>
        <v>188.35387999999858</v>
      </c>
      <c r="Z305" s="91">
        <f t="shared" si="155"/>
        <v>2.1238099999999829</v>
      </c>
      <c r="AA305" s="91">
        <f t="shared" si="156"/>
        <v>11.498408999999915</v>
      </c>
      <c r="AB305" s="91">
        <f t="shared" si="157"/>
        <v>16.367259999999877</v>
      </c>
      <c r="AC305" s="91">
        <f t="shared" si="158"/>
        <v>22.423080952380786</v>
      </c>
      <c r="AD305" s="29">
        <f t="shared" si="159"/>
        <v>0</v>
      </c>
      <c r="AE305" s="29">
        <f t="shared" si="165"/>
        <v>0</v>
      </c>
      <c r="AF305" s="29">
        <f t="shared" si="166"/>
        <v>0</v>
      </c>
      <c r="AG305" s="29">
        <f t="shared" si="167"/>
        <v>0</v>
      </c>
      <c r="AH305" s="29">
        <f t="shared" si="160"/>
        <v>0</v>
      </c>
      <c r="AI305" s="29">
        <f t="shared" si="161"/>
        <v>14</v>
      </c>
      <c r="AJ305" s="29">
        <f t="shared" si="162"/>
        <v>18</v>
      </c>
      <c r="AK305" s="105">
        <f t="shared" si="163"/>
        <v>20</v>
      </c>
      <c r="AT305" s="300">
        <f t="shared" si="170"/>
        <v>33.98095999999974</v>
      </c>
      <c r="AU305" s="29">
        <f t="shared" si="170"/>
        <v>255.52019999999803</v>
      </c>
      <c r="AV305" s="29">
        <f t="shared" si="170"/>
        <v>512.36639999999602</v>
      </c>
      <c r="AW305" s="105">
        <f t="shared" si="169"/>
        <v>941.76939999999297</v>
      </c>
    </row>
    <row r="306" spans="1:49" x14ac:dyDescent="0.25">
      <c r="A306" s="80" t="s">
        <v>234</v>
      </c>
      <c r="B306" s="4" t="s">
        <v>83</v>
      </c>
      <c r="C306" s="4">
        <v>60.35</v>
      </c>
      <c r="D306" s="4">
        <v>60.86</v>
      </c>
      <c r="E306" s="4">
        <v>10200</v>
      </c>
      <c r="F306" s="4">
        <v>11900</v>
      </c>
      <c r="G306" s="30">
        <f t="shared" si="141"/>
        <v>0.50999999999999801</v>
      </c>
      <c r="H306" s="30">
        <f t="shared" si="164"/>
        <v>62.89</v>
      </c>
      <c r="I306" s="30" t="str">
        <f t="shared" si="142"/>
        <v>US 101: 3</v>
      </c>
      <c r="J306" s="30">
        <f t="shared" si="171"/>
        <v>10370</v>
      </c>
      <c r="K306" s="30">
        <f t="shared" si="171"/>
        <v>10795</v>
      </c>
      <c r="L306" s="30">
        <f t="shared" si="171"/>
        <v>11220</v>
      </c>
      <c r="M306" s="30">
        <f t="shared" si="171"/>
        <v>11645</v>
      </c>
      <c r="N306" s="91">
        <f t="shared" si="143"/>
        <v>7051.6</v>
      </c>
      <c r="O306" s="91">
        <f t="shared" si="144"/>
        <v>7340.6</v>
      </c>
      <c r="P306" s="91">
        <f t="shared" si="145"/>
        <v>7629.6</v>
      </c>
      <c r="Q306" s="91">
        <f t="shared" si="146"/>
        <v>7918.6</v>
      </c>
      <c r="R306" s="91">
        <f t="shared" si="147"/>
        <v>141.03200000000001</v>
      </c>
      <c r="S306" s="91">
        <f t="shared" si="148"/>
        <v>1101.0899999999999</v>
      </c>
      <c r="T306" s="91">
        <f t="shared" si="149"/>
        <v>2288.88</v>
      </c>
      <c r="U306" s="91">
        <f t="shared" si="150"/>
        <v>4355.2300000000005</v>
      </c>
      <c r="V306" s="91">
        <f t="shared" si="151"/>
        <v>21.577895999999917</v>
      </c>
      <c r="W306" s="91">
        <f t="shared" si="152"/>
        <v>151.62009299999943</v>
      </c>
      <c r="X306" s="91">
        <f t="shared" si="153"/>
        <v>268.48562399999895</v>
      </c>
      <c r="Y306" s="91">
        <f t="shared" si="154"/>
        <v>444.23345999999833</v>
      </c>
      <c r="Z306" s="91">
        <f t="shared" si="155"/>
        <v>4.4953949999999825</v>
      </c>
      <c r="AA306" s="91">
        <f t="shared" si="156"/>
        <v>25.270015499999904</v>
      </c>
      <c r="AB306" s="91">
        <f t="shared" si="157"/>
        <v>37.289669999999859</v>
      </c>
      <c r="AC306" s="91">
        <f t="shared" si="158"/>
        <v>52.884935714285525</v>
      </c>
      <c r="AD306" s="29">
        <f t="shared" si="159"/>
        <v>0</v>
      </c>
      <c r="AE306" s="29">
        <f t="shared" si="165"/>
        <v>0</v>
      </c>
      <c r="AF306" s="29">
        <f t="shared" si="166"/>
        <v>1</v>
      </c>
      <c r="AG306" s="29">
        <f t="shared" si="167"/>
        <v>1</v>
      </c>
      <c r="AH306" s="29">
        <f t="shared" si="160"/>
        <v>0</v>
      </c>
      <c r="AI306" s="29">
        <f t="shared" si="161"/>
        <v>14</v>
      </c>
      <c r="AJ306" s="29">
        <f t="shared" si="162"/>
        <v>18</v>
      </c>
      <c r="AK306" s="105">
        <f t="shared" si="163"/>
        <v>20</v>
      </c>
      <c r="AT306" s="300">
        <f t="shared" si="170"/>
        <v>71.92631999999972</v>
      </c>
      <c r="AU306" s="29">
        <f t="shared" si="170"/>
        <v>561.55589999999779</v>
      </c>
      <c r="AV306" s="29">
        <f t="shared" si="170"/>
        <v>1167.3287999999955</v>
      </c>
      <c r="AW306" s="105">
        <f t="shared" si="169"/>
        <v>2221.1672999999914</v>
      </c>
    </row>
    <row r="307" spans="1:49" x14ac:dyDescent="0.25">
      <c r="A307" s="80" t="s">
        <v>234</v>
      </c>
      <c r="B307" s="4" t="s">
        <v>83</v>
      </c>
      <c r="C307" s="4">
        <v>61.07</v>
      </c>
      <c r="D307" s="4">
        <v>61.21</v>
      </c>
      <c r="E307" s="4">
        <v>10200</v>
      </c>
      <c r="F307" s="4">
        <v>11900</v>
      </c>
      <c r="G307" s="30">
        <f t="shared" si="141"/>
        <v>0.14000000000000057</v>
      </c>
      <c r="H307" s="30">
        <f t="shared" si="164"/>
        <v>63.03</v>
      </c>
      <c r="I307" s="30" t="str">
        <f t="shared" si="142"/>
        <v>US 101: 3</v>
      </c>
      <c r="J307" s="30">
        <f t="shared" ref="J307:M326" si="172">(($F307-$E307)/($F$6-$E$6)*(J$6-$E$6)+$E307)</f>
        <v>10370</v>
      </c>
      <c r="K307" s="30">
        <f t="shared" si="172"/>
        <v>10795</v>
      </c>
      <c r="L307" s="30">
        <f t="shared" si="172"/>
        <v>11220</v>
      </c>
      <c r="M307" s="30">
        <f t="shared" si="172"/>
        <v>11645</v>
      </c>
      <c r="N307" s="91">
        <f t="shared" si="143"/>
        <v>7051.6</v>
      </c>
      <c r="O307" s="91">
        <f t="shared" si="144"/>
        <v>7340.6</v>
      </c>
      <c r="P307" s="91">
        <f t="shared" si="145"/>
        <v>7629.6</v>
      </c>
      <c r="Q307" s="91">
        <f t="shared" si="146"/>
        <v>7918.6</v>
      </c>
      <c r="R307" s="91">
        <f t="shared" si="147"/>
        <v>141.03200000000001</v>
      </c>
      <c r="S307" s="91">
        <f t="shared" si="148"/>
        <v>1101.0899999999999</v>
      </c>
      <c r="T307" s="91">
        <f t="shared" si="149"/>
        <v>2288.88</v>
      </c>
      <c r="U307" s="91">
        <f t="shared" si="150"/>
        <v>4355.2300000000005</v>
      </c>
      <c r="V307" s="91">
        <f t="shared" si="151"/>
        <v>5.9233440000000241</v>
      </c>
      <c r="W307" s="91">
        <f t="shared" si="152"/>
        <v>41.621202000000174</v>
      </c>
      <c r="X307" s="91">
        <f t="shared" si="153"/>
        <v>73.701936000000302</v>
      </c>
      <c r="Y307" s="91">
        <f t="shared" si="154"/>
        <v>121.94644000000052</v>
      </c>
      <c r="Z307" s="91">
        <f t="shared" si="155"/>
        <v>1.2340300000000048</v>
      </c>
      <c r="AA307" s="91">
        <f t="shared" si="156"/>
        <v>6.9368670000000288</v>
      </c>
      <c r="AB307" s="91">
        <f t="shared" si="157"/>
        <v>10.236380000000043</v>
      </c>
      <c r="AC307" s="91">
        <f t="shared" si="158"/>
        <v>14.517433333333399</v>
      </c>
      <c r="AD307" s="29">
        <f t="shared" si="159"/>
        <v>0</v>
      </c>
      <c r="AE307" s="29">
        <f t="shared" si="165"/>
        <v>0</v>
      </c>
      <c r="AF307" s="29">
        <f t="shared" si="166"/>
        <v>0</v>
      </c>
      <c r="AG307" s="29">
        <f t="shared" si="167"/>
        <v>0</v>
      </c>
      <c r="AH307" s="29">
        <f t="shared" si="160"/>
        <v>0</v>
      </c>
      <c r="AI307" s="29">
        <f t="shared" si="161"/>
        <v>14</v>
      </c>
      <c r="AJ307" s="29">
        <f t="shared" si="162"/>
        <v>18</v>
      </c>
      <c r="AK307" s="105">
        <f t="shared" si="163"/>
        <v>20</v>
      </c>
      <c r="AT307" s="300">
        <f t="shared" si="170"/>
        <v>19.744480000000081</v>
      </c>
      <c r="AU307" s="29">
        <f t="shared" si="170"/>
        <v>154.1526000000006</v>
      </c>
      <c r="AV307" s="29">
        <f t="shared" si="170"/>
        <v>320.4432000000013</v>
      </c>
      <c r="AW307" s="105">
        <f t="shared" si="169"/>
        <v>609.73220000000254</v>
      </c>
    </row>
    <row r="308" spans="1:49" x14ac:dyDescent="0.25">
      <c r="A308" s="80" t="s">
        <v>234</v>
      </c>
      <c r="B308" s="4" t="s">
        <v>83</v>
      </c>
      <c r="C308" s="4">
        <v>61.21</v>
      </c>
      <c r="D308" s="4">
        <v>61.87</v>
      </c>
      <c r="E308" s="4">
        <v>10100</v>
      </c>
      <c r="F308" s="4">
        <v>11400</v>
      </c>
      <c r="G308" s="30">
        <f t="shared" si="141"/>
        <v>0.65999999999999659</v>
      </c>
      <c r="H308" s="30">
        <f t="shared" si="164"/>
        <v>63.69</v>
      </c>
      <c r="I308" s="30" t="str">
        <f t="shared" si="142"/>
        <v>US 101: 3</v>
      </c>
      <c r="J308" s="30">
        <f t="shared" si="172"/>
        <v>10230</v>
      </c>
      <c r="K308" s="30">
        <f t="shared" si="172"/>
        <v>10555</v>
      </c>
      <c r="L308" s="30">
        <f t="shared" si="172"/>
        <v>10880</v>
      </c>
      <c r="M308" s="30">
        <f t="shared" si="172"/>
        <v>11205</v>
      </c>
      <c r="N308" s="91">
        <f t="shared" si="143"/>
        <v>6956.4000000000005</v>
      </c>
      <c r="O308" s="91">
        <f t="shared" si="144"/>
        <v>7177.4000000000005</v>
      </c>
      <c r="P308" s="91">
        <f t="shared" si="145"/>
        <v>7398.4000000000005</v>
      </c>
      <c r="Q308" s="91">
        <f t="shared" si="146"/>
        <v>7619.4000000000005</v>
      </c>
      <c r="R308" s="91">
        <f t="shared" si="147"/>
        <v>139.12800000000001</v>
      </c>
      <c r="S308" s="91">
        <f t="shared" si="148"/>
        <v>1076.6100000000001</v>
      </c>
      <c r="T308" s="91">
        <f t="shared" si="149"/>
        <v>2219.52</v>
      </c>
      <c r="U308" s="91">
        <f t="shared" si="150"/>
        <v>4190.670000000001</v>
      </c>
      <c r="V308" s="91">
        <f t="shared" si="151"/>
        <v>27.54734399999986</v>
      </c>
      <c r="W308" s="91">
        <f t="shared" si="152"/>
        <v>191.85190199999906</v>
      </c>
      <c r="X308" s="91">
        <f t="shared" si="153"/>
        <v>336.92313599999824</v>
      </c>
      <c r="Y308" s="91">
        <f t="shared" si="154"/>
        <v>553.1684399999973</v>
      </c>
      <c r="Z308" s="91">
        <f t="shared" si="155"/>
        <v>5.7390299999999703</v>
      </c>
      <c r="AA308" s="91">
        <f t="shared" si="156"/>
        <v>31.975316999999844</v>
      </c>
      <c r="AB308" s="91">
        <f t="shared" si="157"/>
        <v>46.794879999999758</v>
      </c>
      <c r="AC308" s="91">
        <f t="shared" si="158"/>
        <v>65.853385714285409</v>
      </c>
      <c r="AD308" s="29">
        <f t="shared" si="159"/>
        <v>0</v>
      </c>
      <c r="AE308" s="29">
        <f t="shared" si="165"/>
        <v>1</v>
      </c>
      <c r="AF308" s="29">
        <f t="shared" si="166"/>
        <v>1</v>
      </c>
      <c r="AG308" s="29">
        <f t="shared" si="167"/>
        <v>1</v>
      </c>
      <c r="AH308" s="29">
        <f t="shared" si="160"/>
        <v>0</v>
      </c>
      <c r="AI308" s="29">
        <f t="shared" si="161"/>
        <v>14</v>
      </c>
      <c r="AJ308" s="29">
        <f t="shared" si="162"/>
        <v>18</v>
      </c>
      <c r="AK308" s="105">
        <f t="shared" si="163"/>
        <v>20</v>
      </c>
      <c r="AT308" s="300">
        <f t="shared" si="170"/>
        <v>91.824479999999539</v>
      </c>
      <c r="AU308" s="29">
        <f t="shared" si="170"/>
        <v>710.56259999999645</v>
      </c>
      <c r="AV308" s="29">
        <f t="shared" si="170"/>
        <v>1464.8831999999925</v>
      </c>
      <c r="AW308" s="105">
        <f t="shared" si="169"/>
        <v>2765.8421999999864</v>
      </c>
    </row>
    <row r="309" spans="1:49" x14ac:dyDescent="0.25">
      <c r="A309" s="80" t="s">
        <v>234</v>
      </c>
      <c r="B309" s="4" t="s">
        <v>83</v>
      </c>
      <c r="C309" s="4">
        <v>61.87</v>
      </c>
      <c r="D309" s="4">
        <v>63.16</v>
      </c>
      <c r="E309" s="4">
        <v>10500</v>
      </c>
      <c r="F309" s="4">
        <v>11600</v>
      </c>
      <c r="G309" s="30">
        <f t="shared" si="141"/>
        <v>1.2899999999999991</v>
      </c>
      <c r="H309" s="30">
        <f t="shared" si="164"/>
        <v>64.97999999999999</v>
      </c>
      <c r="I309" s="30" t="str">
        <f t="shared" si="142"/>
        <v>US 101: 3</v>
      </c>
      <c r="J309" s="30">
        <f t="shared" si="172"/>
        <v>10610</v>
      </c>
      <c r="K309" s="30">
        <f t="shared" si="172"/>
        <v>10885</v>
      </c>
      <c r="L309" s="30">
        <f t="shared" si="172"/>
        <v>11160</v>
      </c>
      <c r="M309" s="30">
        <f t="shared" si="172"/>
        <v>11435</v>
      </c>
      <c r="N309" s="91">
        <f t="shared" si="143"/>
        <v>7214.8</v>
      </c>
      <c r="O309" s="91">
        <f t="shared" si="144"/>
        <v>7401.8</v>
      </c>
      <c r="P309" s="91">
        <f t="shared" si="145"/>
        <v>7588.8</v>
      </c>
      <c r="Q309" s="91">
        <f t="shared" si="146"/>
        <v>7775.8</v>
      </c>
      <c r="R309" s="91">
        <f t="shared" si="147"/>
        <v>144.29600000000002</v>
      </c>
      <c r="S309" s="91">
        <f t="shared" si="148"/>
        <v>1110.27</v>
      </c>
      <c r="T309" s="91">
        <f t="shared" si="149"/>
        <v>2276.64</v>
      </c>
      <c r="U309" s="91">
        <f t="shared" si="150"/>
        <v>4276.6900000000005</v>
      </c>
      <c r="V309" s="91">
        <f t="shared" si="151"/>
        <v>55.842551999999962</v>
      </c>
      <c r="W309" s="91">
        <f t="shared" si="152"/>
        <v>386.70704099999972</v>
      </c>
      <c r="X309" s="91">
        <f t="shared" si="153"/>
        <v>675.47908799999959</v>
      </c>
      <c r="Y309" s="91">
        <f t="shared" si="154"/>
        <v>1103.3860199999995</v>
      </c>
      <c r="Z309" s="91">
        <f t="shared" si="155"/>
        <v>11.633864999999991</v>
      </c>
      <c r="AA309" s="91">
        <f t="shared" si="156"/>
        <v>64.451173499999953</v>
      </c>
      <c r="AB309" s="91">
        <f t="shared" si="157"/>
        <v>93.816539999999947</v>
      </c>
      <c r="AC309" s="91">
        <f t="shared" si="158"/>
        <v>131.35547857142853</v>
      </c>
      <c r="AD309" s="29">
        <f t="shared" si="159"/>
        <v>0</v>
      </c>
      <c r="AE309" s="29">
        <f t="shared" si="165"/>
        <v>1</v>
      </c>
      <c r="AF309" s="29">
        <f t="shared" si="166"/>
        <v>1</v>
      </c>
      <c r="AG309" s="29">
        <f t="shared" si="167"/>
        <v>1</v>
      </c>
      <c r="AH309" s="29">
        <f t="shared" si="160"/>
        <v>0</v>
      </c>
      <c r="AI309" s="29">
        <f t="shared" si="161"/>
        <v>14</v>
      </c>
      <c r="AJ309" s="29">
        <f t="shared" si="162"/>
        <v>18</v>
      </c>
      <c r="AK309" s="105">
        <f t="shared" si="163"/>
        <v>20</v>
      </c>
      <c r="AT309" s="300">
        <f t="shared" si="170"/>
        <v>186.14183999999992</v>
      </c>
      <c r="AU309" s="29">
        <f t="shared" si="170"/>
        <v>1432.2482999999991</v>
      </c>
      <c r="AV309" s="29">
        <f t="shared" si="170"/>
        <v>2936.8655999999978</v>
      </c>
      <c r="AW309" s="105">
        <f t="shared" si="169"/>
        <v>5516.9300999999969</v>
      </c>
    </row>
    <row r="310" spans="1:49" x14ac:dyDescent="0.25">
      <c r="A310" s="80" t="s">
        <v>234</v>
      </c>
      <c r="B310" s="4" t="s">
        <v>83</v>
      </c>
      <c r="C310" s="4">
        <v>63.16</v>
      </c>
      <c r="D310" s="4">
        <v>63.99</v>
      </c>
      <c r="E310" s="4">
        <v>11800</v>
      </c>
      <c r="F310" s="4">
        <v>13000</v>
      </c>
      <c r="G310" s="30">
        <f t="shared" si="141"/>
        <v>0.8300000000000054</v>
      </c>
      <c r="H310" s="30">
        <f t="shared" si="164"/>
        <v>65.81</v>
      </c>
      <c r="I310" s="30" t="str">
        <f t="shared" si="142"/>
        <v>US 101: 3</v>
      </c>
      <c r="J310" s="30">
        <f t="shared" si="172"/>
        <v>11920</v>
      </c>
      <c r="K310" s="30">
        <f t="shared" si="172"/>
        <v>12220</v>
      </c>
      <c r="L310" s="30">
        <f t="shared" si="172"/>
        <v>12520</v>
      </c>
      <c r="M310" s="30">
        <f t="shared" si="172"/>
        <v>12820</v>
      </c>
      <c r="N310" s="91">
        <f t="shared" si="143"/>
        <v>8105.6</v>
      </c>
      <c r="O310" s="91">
        <f t="shared" si="144"/>
        <v>8309.6</v>
      </c>
      <c r="P310" s="91">
        <f t="shared" si="145"/>
        <v>8513.6</v>
      </c>
      <c r="Q310" s="91">
        <f t="shared" si="146"/>
        <v>8717.6</v>
      </c>
      <c r="R310" s="91">
        <f t="shared" si="147"/>
        <v>162.11200000000002</v>
      </c>
      <c r="S310" s="91">
        <f t="shared" si="148"/>
        <v>1246.44</v>
      </c>
      <c r="T310" s="91">
        <f t="shared" si="149"/>
        <v>2554.08</v>
      </c>
      <c r="U310" s="91">
        <f t="shared" si="150"/>
        <v>4794.68</v>
      </c>
      <c r="V310" s="91">
        <f t="shared" si="151"/>
        <v>40.365888000000268</v>
      </c>
      <c r="W310" s="91">
        <f t="shared" si="152"/>
        <v>279.32720400000187</v>
      </c>
      <c r="X310" s="91">
        <f t="shared" si="153"/>
        <v>487.57387200000318</v>
      </c>
      <c r="Y310" s="91">
        <f t="shared" si="154"/>
        <v>795.91688000000534</v>
      </c>
      <c r="Z310" s="91">
        <f t="shared" si="155"/>
        <v>8.4095600000000541</v>
      </c>
      <c r="AA310" s="91">
        <f t="shared" si="156"/>
        <v>46.554534000000309</v>
      </c>
      <c r="AB310" s="91">
        <f t="shared" si="157"/>
        <v>67.718593333333786</v>
      </c>
      <c r="AC310" s="91">
        <f t="shared" si="158"/>
        <v>94.752009523810173</v>
      </c>
      <c r="AD310" s="29">
        <f t="shared" si="159"/>
        <v>0</v>
      </c>
      <c r="AE310" s="29">
        <f t="shared" si="165"/>
        <v>1</v>
      </c>
      <c r="AF310" s="29">
        <f t="shared" si="166"/>
        <v>1</v>
      </c>
      <c r="AG310" s="29">
        <f t="shared" si="167"/>
        <v>1</v>
      </c>
      <c r="AH310" s="29">
        <f t="shared" si="160"/>
        <v>0</v>
      </c>
      <c r="AI310" s="29">
        <f t="shared" si="161"/>
        <v>14</v>
      </c>
      <c r="AJ310" s="29">
        <f t="shared" si="162"/>
        <v>18</v>
      </c>
      <c r="AK310" s="105">
        <f t="shared" si="163"/>
        <v>20</v>
      </c>
      <c r="AT310" s="300">
        <f t="shared" si="170"/>
        <v>134.55296000000089</v>
      </c>
      <c r="AU310" s="29">
        <f t="shared" si="170"/>
        <v>1034.5452000000068</v>
      </c>
      <c r="AV310" s="29">
        <f t="shared" si="170"/>
        <v>2119.8864000000135</v>
      </c>
      <c r="AW310" s="105">
        <f t="shared" si="169"/>
        <v>3979.5844000000261</v>
      </c>
    </row>
    <row r="311" spans="1:49" x14ac:dyDescent="0.25">
      <c r="A311" s="80" t="s">
        <v>234</v>
      </c>
      <c r="B311" s="4" t="s">
        <v>83</v>
      </c>
      <c r="C311" s="4">
        <v>63.99</v>
      </c>
      <c r="D311" s="4">
        <v>64.569999999999993</v>
      </c>
      <c r="E311" s="4">
        <v>12100</v>
      </c>
      <c r="F311" s="4">
        <v>12300</v>
      </c>
      <c r="G311" s="30">
        <f t="shared" si="141"/>
        <v>0.57999999999999119</v>
      </c>
      <c r="H311" s="30">
        <f t="shared" si="164"/>
        <v>66.389999999999986</v>
      </c>
      <c r="I311" s="30" t="str">
        <f t="shared" si="142"/>
        <v>US 101: 3</v>
      </c>
      <c r="J311" s="30">
        <f t="shared" si="172"/>
        <v>12120</v>
      </c>
      <c r="K311" s="30">
        <f t="shared" si="172"/>
        <v>12170</v>
      </c>
      <c r="L311" s="30">
        <f t="shared" si="172"/>
        <v>12220</v>
      </c>
      <c r="M311" s="30">
        <f t="shared" si="172"/>
        <v>12270</v>
      </c>
      <c r="N311" s="91">
        <f t="shared" si="143"/>
        <v>8241.6</v>
      </c>
      <c r="O311" s="91">
        <f t="shared" si="144"/>
        <v>8275.6</v>
      </c>
      <c r="P311" s="91">
        <f t="shared" si="145"/>
        <v>8309.6</v>
      </c>
      <c r="Q311" s="91">
        <f t="shared" si="146"/>
        <v>8343.6</v>
      </c>
      <c r="R311" s="91">
        <f t="shared" si="147"/>
        <v>164.83200000000002</v>
      </c>
      <c r="S311" s="91">
        <f t="shared" si="148"/>
        <v>1241.3399999999999</v>
      </c>
      <c r="T311" s="91">
        <f t="shared" si="149"/>
        <v>2492.88</v>
      </c>
      <c r="U311" s="91">
        <f t="shared" si="150"/>
        <v>4588.9800000000005</v>
      </c>
      <c r="V311" s="91">
        <f t="shared" si="151"/>
        <v>28.680767999999567</v>
      </c>
      <c r="W311" s="91">
        <f t="shared" si="152"/>
        <v>194.39384399999707</v>
      </c>
      <c r="X311" s="91">
        <f t="shared" si="153"/>
        <v>332.55019199999498</v>
      </c>
      <c r="Y311" s="91">
        <f t="shared" si="154"/>
        <v>532.32167999999206</v>
      </c>
      <c r="Z311" s="91">
        <f t="shared" si="155"/>
        <v>5.9751599999999092</v>
      </c>
      <c r="AA311" s="91">
        <f t="shared" si="156"/>
        <v>32.398973999999512</v>
      </c>
      <c r="AB311" s="91">
        <f t="shared" si="157"/>
        <v>46.187526666665974</v>
      </c>
      <c r="AC311" s="91">
        <f t="shared" si="158"/>
        <v>63.371628571427635</v>
      </c>
      <c r="AD311" s="29">
        <f t="shared" si="159"/>
        <v>0</v>
      </c>
      <c r="AE311" s="29">
        <f t="shared" si="165"/>
        <v>1</v>
      </c>
      <c r="AF311" s="29">
        <f t="shared" si="166"/>
        <v>1</v>
      </c>
      <c r="AG311" s="29">
        <f t="shared" si="167"/>
        <v>1</v>
      </c>
      <c r="AH311" s="29">
        <f t="shared" si="160"/>
        <v>0</v>
      </c>
      <c r="AI311" s="29">
        <f t="shared" si="161"/>
        <v>14</v>
      </c>
      <c r="AJ311" s="29">
        <f t="shared" si="162"/>
        <v>18</v>
      </c>
      <c r="AK311" s="105">
        <f t="shared" si="163"/>
        <v>20</v>
      </c>
      <c r="AT311" s="300">
        <f t="shared" si="170"/>
        <v>95.602559999998562</v>
      </c>
      <c r="AU311" s="29">
        <f t="shared" si="170"/>
        <v>719.97719999998901</v>
      </c>
      <c r="AV311" s="29">
        <f t="shared" si="170"/>
        <v>1445.8703999999782</v>
      </c>
      <c r="AW311" s="105">
        <f t="shared" si="169"/>
        <v>2661.6083999999601</v>
      </c>
    </row>
    <row r="312" spans="1:49" x14ac:dyDescent="0.25">
      <c r="A312" s="80" t="s">
        <v>234</v>
      </c>
      <c r="B312" s="4" t="s">
        <v>83</v>
      </c>
      <c r="C312" s="4">
        <v>64.569999999999993</v>
      </c>
      <c r="D312" s="4">
        <v>65.010000000000005</v>
      </c>
      <c r="E312" s="4">
        <v>16200</v>
      </c>
      <c r="F312" s="4">
        <v>16300</v>
      </c>
      <c r="G312" s="30">
        <f t="shared" si="141"/>
        <v>0.44000000000001194</v>
      </c>
      <c r="H312" s="30">
        <f t="shared" si="164"/>
        <v>66.83</v>
      </c>
      <c r="I312" s="30" t="str">
        <f t="shared" si="142"/>
        <v>US 101: 3</v>
      </c>
      <c r="J312" s="30">
        <f t="shared" si="172"/>
        <v>16210</v>
      </c>
      <c r="K312" s="30">
        <f t="shared" si="172"/>
        <v>16235</v>
      </c>
      <c r="L312" s="30">
        <f t="shared" si="172"/>
        <v>16260</v>
      </c>
      <c r="M312" s="30">
        <f t="shared" si="172"/>
        <v>16285</v>
      </c>
      <c r="N312" s="91">
        <f t="shared" si="143"/>
        <v>11022.800000000001</v>
      </c>
      <c r="O312" s="91">
        <f t="shared" si="144"/>
        <v>11039.800000000001</v>
      </c>
      <c r="P312" s="91">
        <f t="shared" si="145"/>
        <v>11056.800000000001</v>
      </c>
      <c r="Q312" s="91">
        <f t="shared" si="146"/>
        <v>11073.800000000001</v>
      </c>
      <c r="R312" s="91">
        <f t="shared" si="147"/>
        <v>220.45600000000002</v>
      </c>
      <c r="S312" s="91">
        <f t="shared" si="148"/>
        <v>1655.97</v>
      </c>
      <c r="T312" s="91">
        <f t="shared" si="149"/>
        <v>3317.0400000000004</v>
      </c>
      <c r="U312" s="91">
        <f t="shared" si="150"/>
        <v>6090.5900000000011</v>
      </c>
      <c r="V312" s="91">
        <f t="shared" si="151"/>
        <v>29.100192000000792</v>
      </c>
      <c r="W312" s="91">
        <f t="shared" si="152"/>
        <v>196.72923600000536</v>
      </c>
      <c r="X312" s="91">
        <f t="shared" si="153"/>
        <v>335.68444800000918</v>
      </c>
      <c r="Y312" s="91">
        <f t="shared" si="154"/>
        <v>535.97192000001462</v>
      </c>
      <c r="Z312" s="91">
        <f t="shared" si="155"/>
        <v>6.0625400000001637</v>
      </c>
      <c r="AA312" s="91">
        <f t="shared" si="156"/>
        <v>32.788206000000891</v>
      </c>
      <c r="AB312" s="91">
        <f t="shared" si="157"/>
        <v>46.622840000001283</v>
      </c>
      <c r="AC312" s="91">
        <f t="shared" si="158"/>
        <v>63.806180952382704</v>
      </c>
      <c r="AD312" s="29">
        <f t="shared" si="159"/>
        <v>0</v>
      </c>
      <c r="AE312" s="29">
        <f t="shared" si="165"/>
        <v>1</v>
      </c>
      <c r="AF312" s="29">
        <f t="shared" si="166"/>
        <v>1</v>
      </c>
      <c r="AG312" s="29">
        <f t="shared" si="167"/>
        <v>1</v>
      </c>
      <c r="AH312" s="29">
        <f t="shared" si="160"/>
        <v>0</v>
      </c>
      <c r="AI312" s="29">
        <f t="shared" si="161"/>
        <v>14</v>
      </c>
      <c r="AJ312" s="29">
        <f t="shared" si="162"/>
        <v>18</v>
      </c>
      <c r="AK312" s="105">
        <f t="shared" si="163"/>
        <v>20</v>
      </c>
      <c r="AT312" s="300">
        <f t="shared" si="170"/>
        <v>97.000640000002633</v>
      </c>
      <c r="AU312" s="29">
        <f t="shared" si="170"/>
        <v>728.62680000001978</v>
      </c>
      <c r="AV312" s="29">
        <f t="shared" si="170"/>
        <v>1459.4976000000397</v>
      </c>
      <c r="AW312" s="105">
        <f t="shared" si="169"/>
        <v>2679.859600000073</v>
      </c>
    </row>
    <row r="313" spans="1:49" x14ac:dyDescent="0.25">
      <c r="A313" s="80" t="s">
        <v>234</v>
      </c>
      <c r="B313" s="4" t="s">
        <v>83</v>
      </c>
      <c r="C313" s="4">
        <v>65.010000000000005</v>
      </c>
      <c r="D313" s="4">
        <v>65.06</v>
      </c>
      <c r="E313" s="4">
        <v>17600</v>
      </c>
      <c r="F313" s="4">
        <v>18300</v>
      </c>
      <c r="G313" s="30">
        <f t="shared" si="141"/>
        <v>4.9999999999997158E-2</v>
      </c>
      <c r="H313" s="30">
        <f t="shared" si="164"/>
        <v>66.88</v>
      </c>
      <c r="I313" s="30" t="str">
        <f t="shared" si="142"/>
        <v>US 101: 3</v>
      </c>
      <c r="J313" s="30">
        <f t="shared" si="172"/>
        <v>17670</v>
      </c>
      <c r="K313" s="30">
        <f t="shared" si="172"/>
        <v>17845</v>
      </c>
      <c r="L313" s="30">
        <f t="shared" si="172"/>
        <v>18020</v>
      </c>
      <c r="M313" s="30">
        <f t="shared" si="172"/>
        <v>18195</v>
      </c>
      <c r="N313" s="91">
        <f t="shared" si="143"/>
        <v>12015.6</v>
      </c>
      <c r="O313" s="91">
        <f t="shared" si="144"/>
        <v>12134.6</v>
      </c>
      <c r="P313" s="91">
        <f t="shared" si="145"/>
        <v>12253.6</v>
      </c>
      <c r="Q313" s="91">
        <f t="shared" si="146"/>
        <v>12372.6</v>
      </c>
      <c r="R313" s="91">
        <f t="shared" si="147"/>
        <v>240.31200000000001</v>
      </c>
      <c r="S313" s="91">
        <f t="shared" si="148"/>
        <v>1820.19</v>
      </c>
      <c r="T313" s="91">
        <f t="shared" si="149"/>
        <v>3676.08</v>
      </c>
      <c r="U313" s="91">
        <f t="shared" si="150"/>
        <v>6804.9300000000012</v>
      </c>
      <c r="V313" s="91">
        <f t="shared" si="151"/>
        <v>3.6046799999997949</v>
      </c>
      <c r="W313" s="91">
        <f t="shared" si="152"/>
        <v>24.572564999998605</v>
      </c>
      <c r="X313" s="91">
        <f t="shared" si="153"/>
        <v>42.2749199999976</v>
      </c>
      <c r="Y313" s="91">
        <f t="shared" si="154"/>
        <v>68.049299999996151</v>
      </c>
      <c r="Z313" s="91">
        <f t="shared" si="155"/>
        <v>0.7509749999999572</v>
      </c>
      <c r="AA313" s="91">
        <f t="shared" si="156"/>
        <v>4.0954274999997677</v>
      </c>
      <c r="AB313" s="91">
        <f t="shared" si="157"/>
        <v>5.8715166666663343</v>
      </c>
      <c r="AC313" s="91">
        <f t="shared" si="158"/>
        <v>8.1011071428566854</v>
      </c>
      <c r="AD313" s="29">
        <f t="shared" si="159"/>
        <v>0</v>
      </c>
      <c r="AE313" s="29">
        <f t="shared" si="165"/>
        <v>0</v>
      </c>
      <c r="AF313" s="29">
        <f t="shared" si="166"/>
        <v>0</v>
      </c>
      <c r="AG313" s="29">
        <f t="shared" si="167"/>
        <v>0</v>
      </c>
      <c r="AH313" s="29">
        <f t="shared" si="160"/>
        <v>0</v>
      </c>
      <c r="AI313" s="29">
        <f t="shared" si="161"/>
        <v>14</v>
      </c>
      <c r="AJ313" s="29">
        <f t="shared" si="162"/>
        <v>18</v>
      </c>
      <c r="AK313" s="105">
        <f t="shared" si="163"/>
        <v>20</v>
      </c>
      <c r="AT313" s="300">
        <f t="shared" si="170"/>
        <v>12.015599999999317</v>
      </c>
      <c r="AU313" s="29">
        <f t="shared" si="170"/>
        <v>91.00949999999483</v>
      </c>
      <c r="AV313" s="29">
        <f t="shared" si="170"/>
        <v>183.80399999998954</v>
      </c>
      <c r="AW313" s="105">
        <f t="shared" si="169"/>
        <v>340.2464999999807</v>
      </c>
    </row>
    <row r="314" spans="1:49" x14ac:dyDescent="0.25">
      <c r="A314" s="80" t="s">
        <v>234</v>
      </c>
      <c r="B314" s="4" t="s">
        <v>83</v>
      </c>
      <c r="C314" s="4">
        <v>65.06</v>
      </c>
      <c r="D314" s="4">
        <v>65.25</v>
      </c>
      <c r="E314" s="4">
        <v>17500</v>
      </c>
      <c r="F314" s="4">
        <v>17600</v>
      </c>
      <c r="G314" s="30">
        <f t="shared" si="141"/>
        <v>0.18999999999999773</v>
      </c>
      <c r="H314" s="30">
        <f t="shared" si="164"/>
        <v>67.069999999999993</v>
      </c>
      <c r="I314" s="30" t="str">
        <f t="shared" si="142"/>
        <v>US 101: 3</v>
      </c>
      <c r="J314" s="30">
        <f t="shared" si="172"/>
        <v>17510</v>
      </c>
      <c r="K314" s="30">
        <f t="shared" si="172"/>
        <v>17535</v>
      </c>
      <c r="L314" s="30">
        <f t="shared" si="172"/>
        <v>17560</v>
      </c>
      <c r="M314" s="30">
        <f t="shared" si="172"/>
        <v>17585</v>
      </c>
      <c r="N314" s="91">
        <f t="shared" si="143"/>
        <v>11906.800000000001</v>
      </c>
      <c r="O314" s="91">
        <f t="shared" si="144"/>
        <v>11923.800000000001</v>
      </c>
      <c r="P314" s="91">
        <f t="shared" si="145"/>
        <v>11940.800000000001</v>
      </c>
      <c r="Q314" s="91">
        <f t="shared" si="146"/>
        <v>11957.800000000001</v>
      </c>
      <c r="R314" s="91">
        <f t="shared" si="147"/>
        <v>238.13600000000002</v>
      </c>
      <c r="S314" s="91">
        <f t="shared" si="148"/>
        <v>1788.5700000000002</v>
      </c>
      <c r="T314" s="91">
        <f t="shared" si="149"/>
        <v>3582.2400000000002</v>
      </c>
      <c r="U314" s="91">
        <f t="shared" si="150"/>
        <v>6576.7900000000009</v>
      </c>
      <c r="V314" s="91">
        <f t="shared" si="151"/>
        <v>13.573751999999839</v>
      </c>
      <c r="W314" s="91">
        <f t="shared" si="152"/>
        <v>91.753640999998922</v>
      </c>
      <c r="X314" s="91">
        <f t="shared" si="153"/>
        <v>156.54388799999816</v>
      </c>
      <c r="Y314" s="91">
        <f t="shared" si="154"/>
        <v>249.91801999999703</v>
      </c>
      <c r="Z314" s="91">
        <f t="shared" si="155"/>
        <v>2.8278649999999659</v>
      </c>
      <c r="AA314" s="91">
        <f t="shared" si="156"/>
        <v>15.292273499999821</v>
      </c>
      <c r="AB314" s="91">
        <f t="shared" si="157"/>
        <v>21.742206666666412</v>
      </c>
      <c r="AC314" s="91">
        <f t="shared" si="158"/>
        <v>29.75214523809489</v>
      </c>
      <c r="AD314" s="29">
        <f t="shared" si="159"/>
        <v>0</v>
      </c>
      <c r="AE314" s="29">
        <f t="shared" si="165"/>
        <v>0</v>
      </c>
      <c r="AF314" s="29">
        <f t="shared" si="166"/>
        <v>0</v>
      </c>
      <c r="AG314" s="29">
        <f t="shared" si="167"/>
        <v>0</v>
      </c>
      <c r="AH314" s="29">
        <f t="shared" si="160"/>
        <v>0</v>
      </c>
      <c r="AI314" s="29">
        <f t="shared" si="161"/>
        <v>14</v>
      </c>
      <c r="AJ314" s="29">
        <f t="shared" si="162"/>
        <v>18</v>
      </c>
      <c r="AK314" s="105">
        <f t="shared" si="163"/>
        <v>20</v>
      </c>
      <c r="AT314" s="300">
        <f t="shared" si="170"/>
        <v>45.245839999999461</v>
      </c>
      <c r="AU314" s="29">
        <f t="shared" si="170"/>
        <v>339.82829999999598</v>
      </c>
      <c r="AV314" s="29">
        <f t="shared" si="170"/>
        <v>680.62559999999189</v>
      </c>
      <c r="AW314" s="105">
        <f t="shared" si="169"/>
        <v>1249.5900999999851</v>
      </c>
    </row>
    <row r="315" spans="1:49" x14ac:dyDescent="0.25">
      <c r="A315" s="80" t="s">
        <v>234</v>
      </c>
      <c r="B315" s="4" t="s">
        <v>83</v>
      </c>
      <c r="C315" s="4">
        <v>65.25</v>
      </c>
      <c r="D315" s="4">
        <v>65.569999999999993</v>
      </c>
      <c r="E315" s="4">
        <v>17900</v>
      </c>
      <c r="F315" s="4">
        <v>18000</v>
      </c>
      <c r="G315" s="30">
        <f t="shared" si="141"/>
        <v>0.31999999999999318</v>
      </c>
      <c r="H315" s="30">
        <f t="shared" si="164"/>
        <v>67.389999999999986</v>
      </c>
      <c r="I315" s="30" t="str">
        <f t="shared" si="142"/>
        <v>US 101: 3</v>
      </c>
      <c r="J315" s="30">
        <f t="shared" si="172"/>
        <v>17910</v>
      </c>
      <c r="K315" s="30">
        <f t="shared" si="172"/>
        <v>17935</v>
      </c>
      <c r="L315" s="30">
        <f t="shared" si="172"/>
        <v>17960</v>
      </c>
      <c r="M315" s="30">
        <f t="shared" si="172"/>
        <v>17985</v>
      </c>
      <c r="N315" s="91">
        <f t="shared" si="143"/>
        <v>12178.800000000001</v>
      </c>
      <c r="O315" s="91">
        <f t="shared" si="144"/>
        <v>12195.800000000001</v>
      </c>
      <c r="P315" s="91">
        <f t="shared" si="145"/>
        <v>12212.800000000001</v>
      </c>
      <c r="Q315" s="91">
        <f t="shared" si="146"/>
        <v>12229.800000000001</v>
      </c>
      <c r="R315" s="91">
        <f t="shared" si="147"/>
        <v>243.57600000000002</v>
      </c>
      <c r="S315" s="91">
        <f t="shared" si="148"/>
        <v>1829.3700000000001</v>
      </c>
      <c r="T315" s="91">
        <f t="shared" si="149"/>
        <v>3663.84</v>
      </c>
      <c r="U315" s="91">
        <f t="shared" si="150"/>
        <v>6726.3900000000012</v>
      </c>
      <c r="V315" s="91">
        <f t="shared" si="151"/>
        <v>23.3832959999995</v>
      </c>
      <c r="W315" s="91">
        <f t="shared" si="152"/>
        <v>158.05756799999665</v>
      </c>
      <c r="X315" s="91">
        <f t="shared" si="153"/>
        <v>269.65862399999429</v>
      </c>
      <c r="Y315" s="91">
        <f t="shared" si="154"/>
        <v>430.48895999999093</v>
      </c>
      <c r="Z315" s="91">
        <f t="shared" si="155"/>
        <v>4.8715199999998955</v>
      </c>
      <c r="AA315" s="91">
        <f t="shared" si="156"/>
        <v>26.342927999999443</v>
      </c>
      <c r="AB315" s="91">
        <f t="shared" si="157"/>
        <v>37.45258666666588</v>
      </c>
      <c r="AC315" s="91">
        <f t="shared" si="158"/>
        <v>51.24868571428464</v>
      </c>
      <c r="AD315" s="29">
        <f t="shared" si="159"/>
        <v>0</v>
      </c>
      <c r="AE315" s="29">
        <f t="shared" si="165"/>
        <v>0</v>
      </c>
      <c r="AF315" s="29">
        <f t="shared" si="166"/>
        <v>1</v>
      </c>
      <c r="AG315" s="29">
        <f t="shared" si="167"/>
        <v>1</v>
      </c>
      <c r="AH315" s="29">
        <f t="shared" si="160"/>
        <v>0</v>
      </c>
      <c r="AI315" s="29">
        <f t="shared" si="161"/>
        <v>14</v>
      </c>
      <c r="AJ315" s="29">
        <f t="shared" si="162"/>
        <v>18</v>
      </c>
      <c r="AK315" s="105">
        <f t="shared" si="163"/>
        <v>20</v>
      </c>
      <c r="AT315" s="300">
        <f t="shared" si="170"/>
        <v>77.944319999998342</v>
      </c>
      <c r="AU315" s="29">
        <f t="shared" si="170"/>
        <v>585.39839999998753</v>
      </c>
      <c r="AV315" s="29">
        <f t="shared" si="170"/>
        <v>1172.4287999999751</v>
      </c>
      <c r="AW315" s="105">
        <f t="shared" si="169"/>
        <v>2152.4447999999547</v>
      </c>
    </row>
    <row r="316" spans="1:49" x14ac:dyDescent="0.25">
      <c r="A316" s="80" t="s">
        <v>234</v>
      </c>
      <c r="B316" s="4" t="s">
        <v>83</v>
      </c>
      <c r="C316" s="4">
        <v>65.569999999999993</v>
      </c>
      <c r="D316" s="4">
        <v>65.64</v>
      </c>
      <c r="E316" s="4">
        <v>8400</v>
      </c>
      <c r="F316" s="4">
        <v>8600</v>
      </c>
      <c r="G316" s="30">
        <f t="shared" si="141"/>
        <v>7.000000000000739E-2</v>
      </c>
      <c r="H316" s="30">
        <f t="shared" si="164"/>
        <v>67.459999999999994</v>
      </c>
      <c r="I316" s="30" t="str">
        <f t="shared" si="142"/>
        <v>US 101: 3</v>
      </c>
      <c r="J316" s="30">
        <f t="shared" si="172"/>
        <v>8420</v>
      </c>
      <c r="K316" s="30">
        <f t="shared" si="172"/>
        <v>8470</v>
      </c>
      <c r="L316" s="30">
        <f t="shared" si="172"/>
        <v>8520</v>
      </c>
      <c r="M316" s="30">
        <f t="shared" si="172"/>
        <v>8570</v>
      </c>
      <c r="N316" s="91">
        <f t="shared" si="143"/>
        <v>5725.6</v>
      </c>
      <c r="O316" s="91">
        <f t="shared" si="144"/>
        <v>5759.6</v>
      </c>
      <c r="P316" s="91">
        <f t="shared" si="145"/>
        <v>5793.6</v>
      </c>
      <c r="Q316" s="91">
        <f t="shared" si="146"/>
        <v>5827.6</v>
      </c>
      <c r="R316" s="91">
        <f t="shared" si="147"/>
        <v>114.51200000000001</v>
      </c>
      <c r="S316" s="91">
        <f t="shared" si="148"/>
        <v>863.94</v>
      </c>
      <c r="T316" s="91">
        <f t="shared" si="149"/>
        <v>1738.0800000000002</v>
      </c>
      <c r="U316" s="91">
        <f t="shared" si="150"/>
        <v>3205.1800000000003</v>
      </c>
      <c r="V316" s="91">
        <f t="shared" si="151"/>
        <v>2.4047520000002538</v>
      </c>
      <c r="W316" s="91">
        <f t="shared" si="152"/>
        <v>16.328466000001725</v>
      </c>
      <c r="X316" s="91">
        <f t="shared" si="153"/>
        <v>27.983088000002958</v>
      </c>
      <c r="Y316" s="91">
        <f t="shared" si="154"/>
        <v>44.872520000004741</v>
      </c>
      <c r="Z316" s="91">
        <f t="shared" si="155"/>
        <v>0.50099000000005278</v>
      </c>
      <c r="AA316" s="91">
        <f t="shared" si="156"/>
        <v>2.7214110000002876</v>
      </c>
      <c r="AB316" s="91">
        <f t="shared" si="157"/>
        <v>3.8865400000004113</v>
      </c>
      <c r="AC316" s="91">
        <f t="shared" si="158"/>
        <v>5.3419666666672319</v>
      </c>
      <c r="AD316" s="29">
        <f t="shared" si="159"/>
        <v>0</v>
      </c>
      <c r="AE316" s="29">
        <f t="shared" si="165"/>
        <v>0</v>
      </c>
      <c r="AF316" s="29">
        <f t="shared" si="166"/>
        <v>0</v>
      </c>
      <c r="AG316" s="29">
        <f t="shared" si="167"/>
        <v>0</v>
      </c>
      <c r="AH316" s="29">
        <f t="shared" si="160"/>
        <v>0</v>
      </c>
      <c r="AI316" s="29">
        <f t="shared" si="161"/>
        <v>14</v>
      </c>
      <c r="AJ316" s="29">
        <f t="shared" si="162"/>
        <v>18</v>
      </c>
      <c r="AK316" s="105">
        <f t="shared" si="163"/>
        <v>20</v>
      </c>
      <c r="AT316" s="300">
        <f t="shared" si="170"/>
        <v>8.0158400000008481</v>
      </c>
      <c r="AU316" s="29">
        <f t="shared" si="170"/>
        <v>60.475800000006387</v>
      </c>
      <c r="AV316" s="29">
        <f t="shared" si="170"/>
        <v>121.66560000001286</v>
      </c>
      <c r="AW316" s="105">
        <f t="shared" si="169"/>
        <v>224.36260000002372</v>
      </c>
    </row>
    <row r="317" spans="1:49" x14ac:dyDescent="0.25">
      <c r="A317" s="80" t="s">
        <v>234</v>
      </c>
      <c r="B317" s="4" t="s">
        <v>83</v>
      </c>
      <c r="C317" s="4">
        <v>65.569999999999993</v>
      </c>
      <c r="D317" s="4">
        <v>65.64</v>
      </c>
      <c r="E317" s="4">
        <v>9800</v>
      </c>
      <c r="F317" s="4">
        <v>9900</v>
      </c>
      <c r="G317" s="30">
        <f t="shared" si="141"/>
        <v>7.000000000000739E-2</v>
      </c>
      <c r="H317" s="30">
        <f t="shared" si="164"/>
        <v>67.53</v>
      </c>
      <c r="I317" s="30" t="str">
        <f t="shared" si="142"/>
        <v>US 101: 3</v>
      </c>
      <c r="J317" s="30">
        <f t="shared" si="172"/>
        <v>9810</v>
      </c>
      <c r="K317" s="30">
        <f t="shared" si="172"/>
        <v>9835</v>
      </c>
      <c r="L317" s="30">
        <f t="shared" si="172"/>
        <v>9860</v>
      </c>
      <c r="M317" s="30">
        <f t="shared" si="172"/>
        <v>9885</v>
      </c>
      <c r="N317" s="91">
        <f t="shared" si="143"/>
        <v>6670.8</v>
      </c>
      <c r="O317" s="91">
        <f t="shared" si="144"/>
        <v>6687.8</v>
      </c>
      <c r="P317" s="91">
        <f t="shared" si="145"/>
        <v>6704.8</v>
      </c>
      <c r="Q317" s="91">
        <f t="shared" si="146"/>
        <v>6721.8</v>
      </c>
      <c r="R317" s="91">
        <f t="shared" si="147"/>
        <v>133.416</v>
      </c>
      <c r="S317" s="91">
        <f t="shared" si="148"/>
        <v>1003.17</v>
      </c>
      <c r="T317" s="91">
        <f t="shared" si="149"/>
        <v>2011.44</v>
      </c>
      <c r="U317" s="91">
        <f t="shared" si="150"/>
        <v>3696.9900000000002</v>
      </c>
      <c r="V317" s="91">
        <f t="shared" si="151"/>
        <v>2.8017360000002958</v>
      </c>
      <c r="W317" s="91">
        <f t="shared" si="152"/>
        <v>18.959913000002004</v>
      </c>
      <c r="X317" s="91">
        <f t="shared" si="153"/>
        <v>32.384184000003422</v>
      </c>
      <c r="Y317" s="91">
        <f t="shared" si="154"/>
        <v>51.757860000005472</v>
      </c>
      <c r="Z317" s="91">
        <f t="shared" si="155"/>
        <v>0.58369500000006158</v>
      </c>
      <c r="AA317" s="91">
        <f t="shared" si="156"/>
        <v>3.1599855000003338</v>
      </c>
      <c r="AB317" s="91">
        <f t="shared" si="157"/>
        <v>4.4978033333338088</v>
      </c>
      <c r="AC317" s="91">
        <f t="shared" si="158"/>
        <v>6.1616500000006527</v>
      </c>
      <c r="AD317" s="29">
        <f t="shared" si="159"/>
        <v>0</v>
      </c>
      <c r="AE317" s="29">
        <f t="shared" si="165"/>
        <v>0</v>
      </c>
      <c r="AF317" s="29">
        <f t="shared" si="166"/>
        <v>0</v>
      </c>
      <c r="AG317" s="29">
        <f t="shared" si="167"/>
        <v>0</v>
      </c>
      <c r="AH317" s="29">
        <f t="shared" si="160"/>
        <v>0</v>
      </c>
      <c r="AI317" s="29">
        <f t="shared" si="161"/>
        <v>14</v>
      </c>
      <c r="AJ317" s="29">
        <f t="shared" si="162"/>
        <v>18</v>
      </c>
      <c r="AK317" s="105">
        <f t="shared" si="163"/>
        <v>20</v>
      </c>
      <c r="AT317" s="300">
        <f t="shared" si="170"/>
        <v>9.3391200000009853</v>
      </c>
      <c r="AU317" s="29">
        <f t="shared" si="170"/>
        <v>70.221900000007409</v>
      </c>
      <c r="AV317" s="29">
        <f t="shared" si="170"/>
        <v>140.80080000001487</v>
      </c>
      <c r="AW317" s="105">
        <f t="shared" si="169"/>
        <v>258.78930000002731</v>
      </c>
    </row>
    <row r="318" spans="1:49" x14ac:dyDescent="0.25">
      <c r="A318" s="80" t="s">
        <v>234</v>
      </c>
      <c r="B318" s="4" t="s">
        <v>83</v>
      </c>
      <c r="C318" s="4">
        <v>65.64</v>
      </c>
      <c r="D318" s="4">
        <v>65.69</v>
      </c>
      <c r="E318" s="4">
        <v>11000</v>
      </c>
      <c r="F318" s="4">
        <v>11100</v>
      </c>
      <c r="G318" s="30">
        <f t="shared" si="141"/>
        <v>4.9999999999997158E-2</v>
      </c>
      <c r="H318" s="30">
        <f t="shared" si="164"/>
        <v>67.58</v>
      </c>
      <c r="I318" s="30" t="str">
        <f t="shared" si="142"/>
        <v>US 101: 3</v>
      </c>
      <c r="J318" s="30">
        <f t="shared" si="172"/>
        <v>11010</v>
      </c>
      <c r="K318" s="30">
        <f t="shared" si="172"/>
        <v>11035</v>
      </c>
      <c r="L318" s="30">
        <f t="shared" si="172"/>
        <v>11060</v>
      </c>
      <c r="M318" s="30">
        <f t="shared" si="172"/>
        <v>11085</v>
      </c>
      <c r="N318" s="91">
        <f t="shared" si="143"/>
        <v>7486.8</v>
      </c>
      <c r="O318" s="91">
        <f t="shared" si="144"/>
        <v>7503.8</v>
      </c>
      <c r="P318" s="91">
        <f t="shared" si="145"/>
        <v>7520.8</v>
      </c>
      <c r="Q318" s="91">
        <f t="shared" si="146"/>
        <v>7537.8</v>
      </c>
      <c r="R318" s="91">
        <f t="shared" si="147"/>
        <v>149.73600000000002</v>
      </c>
      <c r="S318" s="91">
        <f t="shared" si="148"/>
        <v>1125.57</v>
      </c>
      <c r="T318" s="91">
        <f t="shared" si="149"/>
        <v>2256.2399999999998</v>
      </c>
      <c r="U318" s="91">
        <f t="shared" si="150"/>
        <v>4145.7900000000009</v>
      </c>
      <c r="V318" s="91">
        <f t="shared" si="151"/>
        <v>2.2460399999998728</v>
      </c>
      <c r="W318" s="91">
        <f t="shared" si="152"/>
        <v>15.195194999999137</v>
      </c>
      <c r="X318" s="91">
        <f t="shared" si="153"/>
        <v>25.946759999998527</v>
      </c>
      <c r="Y318" s="91">
        <f t="shared" si="154"/>
        <v>41.457899999997657</v>
      </c>
      <c r="Z318" s="91">
        <f t="shared" si="155"/>
        <v>0.46792499999997345</v>
      </c>
      <c r="AA318" s="91">
        <f t="shared" si="156"/>
        <v>2.532532499999856</v>
      </c>
      <c r="AB318" s="91">
        <f t="shared" si="157"/>
        <v>3.6037166666664624</v>
      </c>
      <c r="AC318" s="91">
        <f t="shared" si="158"/>
        <v>4.9354642857140076</v>
      </c>
      <c r="AD318" s="29">
        <f t="shared" si="159"/>
        <v>0</v>
      </c>
      <c r="AE318" s="29">
        <f t="shared" si="165"/>
        <v>0</v>
      </c>
      <c r="AF318" s="29">
        <f t="shared" si="166"/>
        <v>0</v>
      </c>
      <c r="AG318" s="29">
        <f t="shared" si="167"/>
        <v>0</v>
      </c>
      <c r="AH318" s="29">
        <f t="shared" si="160"/>
        <v>0</v>
      </c>
      <c r="AI318" s="29">
        <f t="shared" si="161"/>
        <v>14</v>
      </c>
      <c r="AJ318" s="29">
        <f t="shared" si="162"/>
        <v>18</v>
      </c>
      <c r="AK318" s="105">
        <f t="shared" si="163"/>
        <v>20</v>
      </c>
      <c r="AT318" s="300">
        <f t="shared" si="170"/>
        <v>7.4867999999995751</v>
      </c>
      <c r="AU318" s="29">
        <f t="shared" si="170"/>
        <v>56.278499999996797</v>
      </c>
      <c r="AV318" s="29">
        <f t="shared" si="170"/>
        <v>112.81199999999357</v>
      </c>
      <c r="AW318" s="105">
        <f t="shared" si="169"/>
        <v>207.28949999998827</v>
      </c>
    </row>
    <row r="319" spans="1:49" x14ac:dyDescent="0.25">
      <c r="A319" s="80" t="s">
        <v>234</v>
      </c>
      <c r="B319" s="4" t="s">
        <v>83</v>
      </c>
      <c r="C319" s="4">
        <v>65.64</v>
      </c>
      <c r="D319" s="4">
        <v>65.72</v>
      </c>
      <c r="E319" s="4">
        <v>5600</v>
      </c>
      <c r="F319" s="4">
        <v>5700</v>
      </c>
      <c r="G319" s="30">
        <f t="shared" si="141"/>
        <v>7.9999999999998295E-2</v>
      </c>
      <c r="H319" s="30">
        <f t="shared" si="164"/>
        <v>67.66</v>
      </c>
      <c r="I319" s="30" t="str">
        <f t="shared" si="142"/>
        <v>US 101: 3</v>
      </c>
      <c r="J319" s="30">
        <f t="shared" si="172"/>
        <v>5610</v>
      </c>
      <c r="K319" s="30">
        <f t="shared" si="172"/>
        <v>5635</v>
      </c>
      <c r="L319" s="30">
        <f t="shared" si="172"/>
        <v>5660</v>
      </c>
      <c r="M319" s="30">
        <f t="shared" si="172"/>
        <v>5685</v>
      </c>
      <c r="N319" s="91">
        <f t="shared" si="143"/>
        <v>3814.8</v>
      </c>
      <c r="O319" s="91">
        <f t="shared" si="144"/>
        <v>3831.8</v>
      </c>
      <c r="P319" s="91">
        <f t="shared" si="145"/>
        <v>3848.8</v>
      </c>
      <c r="Q319" s="91">
        <f t="shared" si="146"/>
        <v>3865.8</v>
      </c>
      <c r="R319" s="91">
        <f t="shared" si="147"/>
        <v>76.296000000000006</v>
      </c>
      <c r="S319" s="91">
        <f t="shared" si="148"/>
        <v>574.77</v>
      </c>
      <c r="T319" s="91">
        <f t="shared" si="149"/>
        <v>1154.6400000000001</v>
      </c>
      <c r="U319" s="91">
        <f t="shared" si="150"/>
        <v>2126.19</v>
      </c>
      <c r="V319" s="91">
        <f t="shared" si="151"/>
        <v>1.831103999999961</v>
      </c>
      <c r="W319" s="91">
        <f t="shared" si="152"/>
        <v>12.415031999999737</v>
      </c>
      <c r="X319" s="91">
        <f t="shared" si="153"/>
        <v>21.245375999999549</v>
      </c>
      <c r="Y319" s="91">
        <f t="shared" si="154"/>
        <v>34.019039999999279</v>
      </c>
      <c r="Z319" s="91">
        <f t="shared" si="155"/>
        <v>0.38147999999999183</v>
      </c>
      <c r="AA319" s="91">
        <f t="shared" si="156"/>
        <v>2.069171999999956</v>
      </c>
      <c r="AB319" s="91">
        <f t="shared" si="157"/>
        <v>2.9507466666666042</v>
      </c>
      <c r="AC319" s="91">
        <f t="shared" si="158"/>
        <v>4.0498857142856295</v>
      </c>
      <c r="AD319" s="29">
        <f t="shared" si="159"/>
        <v>0</v>
      </c>
      <c r="AE319" s="29">
        <f t="shared" si="165"/>
        <v>0</v>
      </c>
      <c r="AF319" s="29">
        <f t="shared" si="166"/>
        <v>0</v>
      </c>
      <c r="AG319" s="29">
        <f t="shared" si="167"/>
        <v>0</v>
      </c>
      <c r="AH319" s="29">
        <f t="shared" si="160"/>
        <v>0</v>
      </c>
      <c r="AI319" s="29">
        <f t="shared" si="161"/>
        <v>14</v>
      </c>
      <c r="AJ319" s="29">
        <f t="shared" si="162"/>
        <v>18</v>
      </c>
      <c r="AK319" s="105">
        <f t="shared" si="163"/>
        <v>20</v>
      </c>
      <c r="AT319" s="300">
        <f t="shared" si="170"/>
        <v>6.1036799999998701</v>
      </c>
      <c r="AU319" s="29">
        <f t="shared" si="170"/>
        <v>45.98159999999902</v>
      </c>
      <c r="AV319" s="29">
        <f t="shared" si="170"/>
        <v>92.371199999998041</v>
      </c>
      <c r="AW319" s="105">
        <f t="shared" si="169"/>
        <v>170.09519999999637</v>
      </c>
    </row>
    <row r="320" spans="1:49" x14ac:dyDescent="0.25">
      <c r="A320" s="80" t="s">
        <v>234</v>
      </c>
      <c r="B320" s="4" t="s">
        <v>83</v>
      </c>
      <c r="C320" s="4">
        <v>65.69</v>
      </c>
      <c r="D320" s="4">
        <v>65.739999999999995</v>
      </c>
      <c r="E320" s="4">
        <v>9900</v>
      </c>
      <c r="F320" s="4">
        <v>10000</v>
      </c>
      <c r="G320" s="30">
        <f t="shared" si="141"/>
        <v>4.9999999999997158E-2</v>
      </c>
      <c r="H320" s="30">
        <f t="shared" si="164"/>
        <v>67.709999999999994</v>
      </c>
      <c r="I320" s="30" t="str">
        <f t="shared" si="142"/>
        <v>US 101: 3</v>
      </c>
      <c r="J320" s="30">
        <f t="shared" si="172"/>
        <v>9910</v>
      </c>
      <c r="K320" s="30">
        <f t="shared" si="172"/>
        <v>9935</v>
      </c>
      <c r="L320" s="30">
        <f t="shared" si="172"/>
        <v>9960</v>
      </c>
      <c r="M320" s="30">
        <f t="shared" si="172"/>
        <v>9985</v>
      </c>
      <c r="N320" s="91">
        <f t="shared" si="143"/>
        <v>6738.8</v>
      </c>
      <c r="O320" s="91">
        <f t="shared" si="144"/>
        <v>6755.8</v>
      </c>
      <c r="P320" s="91">
        <f t="shared" si="145"/>
        <v>6772.8</v>
      </c>
      <c r="Q320" s="91">
        <f t="shared" si="146"/>
        <v>6789.8</v>
      </c>
      <c r="R320" s="91">
        <f t="shared" si="147"/>
        <v>134.77600000000001</v>
      </c>
      <c r="S320" s="91">
        <f t="shared" si="148"/>
        <v>1013.37</v>
      </c>
      <c r="T320" s="91">
        <f t="shared" si="149"/>
        <v>2031.84</v>
      </c>
      <c r="U320" s="91">
        <f t="shared" si="150"/>
        <v>3734.3900000000003</v>
      </c>
      <c r="V320" s="91">
        <f t="shared" si="151"/>
        <v>2.0216399999998851</v>
      </c>
      <c r="W320" s="91">
        <f t="shared" si="152"/>
        <v>13.680494999999224</v>
      </c>
      <c r="X320" s="91">
        <f t="shared" si="153"/>
        <v>23.366159999998672</v>
      </c>
      <c r="Y320" s="91">
        <f t="shared" si="154"/>
        <v>37.343899999997888</v>
      </c>
      <c r="Z320" s="91">
        <f t="shared" si="155"/>
        <v>0.42117499999997599</v>
      </c>
      <c r="AA320" s="91">
        <f t="shared" si="156"/>
        <v>2.2800824999998706</v>
      </c>
      <c r="AB320" s="91">
        <f t="shared" si="157"/>
        <v>3.245299999999816</v>
      </c>
      <c r="AC320" s="91">
        <f t="shared" si="158"/>
        <v>4.4457023809521301</v>
      </c>
      <c r="AD320" s="29">
        <f t="shared" si="159"/>
        <v>0</v>
      </c>
      <c r="AE320" s="29">
        <f t="shared" si="165"/>
        <v>0</v>
      </c>
      <c r="AF320" s="29">
        <f t="shared" si="166"/>
        <v>0</v>
      </c>
      <c r="AG320" s="29">
        <f t="shared" si="167"/>
        <v>0</v>
      </c>
      <c r="AH320" s="29">
        <f t="shared" si="160"/>
        <v>0</v>
      </c>
      <c r="AI320" s="29">
        <f t="shared" si="161"/>
        <v>14</v>
      </c>
      <c r="AJ320" s="29">
        <f t="shared" si="162"/>
        <v>18</v>
      </c>
      <c r="AK320" s="105">
        <f t="shared" si="163"/>
        <v>20</v>
      </c>
      <c r="AT320" s="300">
        <f t="shared" si="170"/>
        <v>6.7387999999996175</v>
      </c>
      <c r="AU320" s="29">
        <f t="shared" si="170"/>
        <v>50.668499999997117</v>
      </c>
      <c r="AV320" s="29">
        <f t="shared" si="170"/>
        <v>101.59199999999421</v>
      </c>
      <c r="AW320" s="105">
        <f t="shared" si="169"/>
        <v>186.71949999998941</v>
      </c>
    </row>
    <row r="321" spans="1:49" x14ac:dyDescent="0.25">
      <c r="A321" s="80" t="s">
        <v>234</v>
      </c>
      <c r="B321" s="4" t="s">
        <v>83</v>
      </c>
      <c r="C321" s="4">
        <v>65.72</v>
      </c>
      <c r="D321" s="4">
        <v>65.77</v>
      </c>
      <c r="E321" s="4">
        <v>5900</v>
      </c>
      <c r="F321" s="4">
        <v>6000</v>
      </c>
      <c r="G321" s="30">
        <f t="shared" si="141"/>
        <v>4.9999999999997158E-2</v>
      </c>
      <c r="H321" s="30">
        <f t="shared" si="164"/>
        <v>67.759999999999991</v>
      </c>
      <c r="I321" s="30" t="str">
        <f t="shared" si="142"/>
        <v>US 101: 3</v>
      </c>
      <c r="J321" s="30">
        <f t="shared" si="172"/>
        <v>5910</v>
      </c>
      <c r="K321" s="30">
        <f t="shared" si="172"/>
        <v>5935</v>
      </c>
      <c r="L321" s="30">
        <f t="shared" si="172"/>
        <v>5960</v>
      </c>
      <c r="M321" s="30">
        <f t="shared" si="172"/>
        <v>5985</v>
      </c>
      <c r="N321" s="91">
        <f t="shared" si="143"/>
        <v>4018.8</v>
      </c>
      <c r="O321" s="91">
        <f t="shared" si="144"/>
        <v>4035.8</v>
      </c>
      <c r="P321" s="91">
        <f t="shared" si="145"/>
        <v>4052.8</v>
      </c>
      <c r="Q321" s="91">
        <f t="shared" si="146"/>
        <v>4069.8</v>
      </c>
      <c r="R321" s="91">
        <f t="shared" si="147"/>
        <v>80.376000000000005</v>
      </c>
      <c r="S321" s="91">
        <f t="shared" si="148"/>
        <v>605.37</v>
      </c>
      <c r="T321" s="91">
        <f t="shared" si="149"/>
        <v>1215.8399999999999</v>
      </c>
      <c r="U321" s="91">
        <f t="shared" si="150"/>
        <v>2238.3900000000003</v>
      </c>
      <c r="V321" s="91">
        <f t="shared" si="151"/>
        <v>1.2056399999999314</v>
      </c>
      <c r="W321" s="91">
        <f t="shared" si="152"/>
        <v>8.172494999999536</v>
      </c>
      <c r="X321" s="91">
        <f t="shared" si="153"/>
        <v>13.982159999999205</v>
      </c>
      <c r="Y321" s="91">
        <f t="shared" si="154"/>
        <v>22.383899999998732</v>
      </c>
      <c r="Z321" s="91">
        <f t="shared" si="155"/>
        <v>0.25117499999998566</v>
      </c>
      <c r="AA321" s="91">
        <f t="shared" si="156"/>
        <v>1.3620824999999226</v>
      </c>
      <c r="AB321" s="91">
        <f t="shared" si="157"/>
        <v>1.9419666666665565</v>
      </c>
      <c r="AC321" s="91">
        <f t="shared" si="158"/>
        <v>2.6647499999998496</v>
      </c>
      <c r="AD321" s="29">
        <f t="shared" si="159"/>
        <v>0</v>
      </c>
      <c r="AE321" s="29">
        <f t="shared" si="165"/>
        <v>0</v>
      </c>
      <c r="AF321" s="29">
        <f t="shared" si="166"/>
        <v>0</v>
      </c>
      <c r="AG321" s="29">
        <f t="shared" si="167"/>
        <v>0</v>
      </c>
      <c r="AH321" s="29">
        <f t="shared" si="160"/>
        <v>0</v>
      </c>
      <c r="AI321" s="29">
        <f t="shared" si="161"/>
        <v>14</v>
      </c>
      <c r="AJ321" s="29">
        <f t="shared" si="162"/>
        <v>18</v>
      </c>
      <c r="AK321" s="105">
        <f t="shared" si="163"/>
        <v>20</v>
      </c>
      <c r="AT321" s="300">
        <f t="shared" si="170"/>
        <v>4.0187999999997714</v>
      </c>
      <c r="AU321" s="29">
        <f t="shared" si="170"/>
        <v>30.26849999999828</v>
      </c>
      <c r="AV321" s="29">
        <f t="shared" si="170"/>
        <v>60.791999999996541</v>
      </c>
      <c r="AW321" s="105">
        <f t="shared" si="169"/>
        <v>111.91949999999366</v>
      </c>
    </row>
    <row r="322" spans="1:49" x14ac:dyDescent="0.25">
      <c r="A322" s="80" t="s">
        <v>234</v>
      </c>
      <c r="B322" s="4" t="s">
        <v>83</v>
      </c>
      <c r="C322" s="4">
        <v>65.739999999999995</v>
      </c>
      <c r="D322" s="4">
        <v>65.790000000000006</v>
      </c>
      <c r="E322" s="4">
        <v>6900</v>
      </c>
      <c r="F322" s="4">
        <v>7000</v>
      </c>
      <c r="G322" s="30">
        <f t="shared" si="141"/>
        <v>5.0000000000011369E-2</v>
      </c>
      <c r="H322" s="30">
        <f t="shared" si="164"/>
        <v>67.81</v>
      </c>
      <c r="I322" s="30" t="str">
        <f t="shared" si="142"/>
        <v>US 101: 3</v>
      </c>
      <c r="J322" s="30">
        <f t="shared" si="172"/>
        <v>6910</v>
      </c>
      <c r="K322" s="30">
        <f t="shared" si="172"/>
        <v>6935</v>
      </c>
      <c r="L322" s="30">
        <f t="shared" si="172"/>
        <v>6960</v>
      </c>
      <c r="M322" s="30">
        <f t="shared" si="172"/>
        <v>6985</v>
      </c>
      <c r="N322" s="91">
        <f t="shared" si="143"/>
        <v>4698.8</v>
      </c>
      <c r="O322" s="91">
        <f t="shared" si="144"/>
        <v>4715.8</v>
      </c>
      <c r="P322" s="91">
        <f t="shared" si="145"/>
        <v>4732.8</v>
      </c>
      <c r="Q322" s="91">
        <f t="shared" si="146"/>
        <v>4749.8</v>
      </c>
      <c r="R322" s="91">
        <f t="shared" si="147"/>
        <v>93.975999999999999</v>
      </c>
      <c r="S322" s="91">
        <f t="shared" si="148"/>
        <v>707.37</v>
      </c>
      <c r="T322" s="91">
        <f t="shared" si="149"/>
        <v>1419.84</v>
      </c>
      <c r="U322" s="91">
        <f t="shared" si="150"/>
        <v>2612.3900000000003</v>
      </c>
      <c r="V322" s="91">
        <f t="shared" si="151"/>
        <v>1.4096400000003204</v>
      </c>
      <c r="W322" s="91">
        <f t="shared" si="152"/>
        <v>9.549495000002171</v>
      </c>
      <c r="X322" s="91">
        <f t="shared" si="153"/>
        <v>16.328160000003713</v>
      </c>
      <c r="Y322" s="91">
        <f t="shared" si="154"/>
        <v>26.123900000005943</v>
      </c>
      <c r="Z322" s="91">
        <f t="shared" si="155"/>
        <v>0.29367500000006669</v>
      </c>
      <c r="AA322" s="91">
        <f t="shared" si="156"/>
        <v>1.5915825000003618</v>
      </c>
      <c r="AB322" s="91">
        <f t="shared" si="157"/>
        <v>2.2678000000005158</v>
      </c>
      <c r="AC322" s="91">
        <f t="shared" si="158"/>
        <v>3.109988095238803</v>
      </c>
      <c r="AD322" s="29">
        <f t="shared" si="159"/>
        <v>0</v>
      </c>
      <c r="AE322" s="29">
        <f t="shared" si="165"/>
        <v>0</v>
      </c>
      <c r="AF322" s="29">
        <f t="shared" si="166"/>
        <v>0</v>
      </c>
      <c r="AG322" s="29">
        <f t="shared" si="167"/>
        <v>0</v>
      </c>
      <c r="AH322" s="29">
        <f t="shared" si="160"/>
        <v>0</v>
      </c>
      <c r="AI322" s="29">
        <f t="shared" si="161"/>
        <v>14</v>
      </c>
      <c r="AJ322" s="29">
        <f t="shared" si="162"/>
        <v>18</v>
      </c>
      <c r="AK322" s="105">
        <f t="shared" si="163"/>
        <v>20</v>
      </c>
      <c r="AT322" s="300">
        <f t="shared" si="170"/>
        <v>4.6988000000010679</v>
      </c>
      <c r="AU322" s="29">
        <f t="shared" si="170"/>
        <v>35.368500000008041</v>
      </c>
      <c r="AV322" s="29">
        <f t="shared" si="170"/>
        <v>70.992000000016134</v>
      </c>
      <c r="AW322" s="105">
        <f t="shared" si="169"/>
        <v>130.61950000002972</v>
      </c>
    </row>
    <row r="323" spans="1:49" x14ac:dyDescent="0.25">
      <c r="A323" s="80" t="s">
        <v>234</v>
      </c>
      <c r="B323" s="4" t="s">
        <v>83</v>
      </c>
      <c r="C323" s="4">
        <v>65.77</v>
      </c>
      <c r="D323" s="4">
        <v>65.87</v>
      </c>
      <c r="E323" s="4">
        <v>5400</v>
      </c>
      <c r="F323" s="4">
        <v>5500</v>
      </c>
      <c r="G323" s="30">
        <f t="shared" si="141"/>
        <v>0.10000000000000853</v>
      </c>
      <c r="H323" s="30">
        <f t="shared" si="164"/>
        <v>67.910000000000011</v>
      </c>
      <c r="I323" s="30" t="str">
        <f t="shared" si="142"/>
        <v>US 101: 3</v>
      </c>
      <c r="J323" s="30">
        <f t="shared" si="172"/>
        <v>5410</v>
      </c>
      <c r="K323" s="30">
        <f t="shared" si="172"/>
        <v>5435</v>
      </c>
      <c r="L323" s="30">
        <f t="shared" si="172"/>
        <v>5460</v>
      </c>
      <c r="M323" s="30">
        <f t="shared" si="172"/>
        <v>5485</v>
      </c>
      <c r="N323" s="91">
        <f t="shared" si="143"/>
        <v>3678.8</v>
      </c>
      <c r="O323" s="91">
        <f t="shared" si="144"/>
        <v>3695.8</v>
      </c>
      <c r="P323" s="91">
        <f t="shared" si="145"/>
        <v>3712.8</v>
      </c>
      <c r="Q323" s="91">
        <f t="shared" si="146"/>
        <v>3729.8</v>
      </c>
      <c r="R323" s="91">
        <f t="shared" si="147"/>
        <v>73.576000000000008</v>
      </c>
      <c r="S323" s="91">
        <f t="shared" si="148"/>
        <v>554.37</v>
      </c>
      <c r="T323" s="91">
        <f t="shared" si="149"/>
        <v>1113.8399999999999</v>
      </c>
      <c r="U323" s="91">
        <f t="shared" si="150"/>
        <v>2051.3900000000003</v>
      </c>
      <c r="V323" s="91">
        <f t="shared" si="151"/>
        <v>2.2072800000001882</v>
      </c>
      <c r="W323" s="91">
        <f t="shared" si="152"/>
        <v>14.967990000001276</v>
      </c>
      <c r="X323" s="91">
        <f t="shared" si="153"/>
        <v>25.618320000002186</v>
      </c>
      <c r="Y323" s="91">
        <f t="shared" si="154"/>
        <v>41.027800000003509</v>
      </c>
      <c r="Z323" s="91">
        <f t="shared" si="155"/>
        <v>0.45985000000003912</v>
      </c>
      <c r="AA323" s="91">
        <f t="shared" si="156"/>
        <v>2.4946650000002126</v>
      </c>
      <c r="AB323" s="91">
        <f t="shared" si="157"/>
        <v>3.5581000000003038</v>
      </c>
      <c r="AC323" s="91">
        <f t="shared" si="158"/>
        <v>4.8842619047623232</v>
      </c>
      <c r="AD323" s="29">
        <f t="shared" si="159"/>
        <v>0</v>
      </c>
      <c r="AE323" s="29">
        <f t="shared" si="165"/>
        <v>0</v>
      </c>
      <c r="AF323" s="29">
        <f t="shared" si="166"/>
        <v>0</v>
      </c>
      <c r="AG323" s="29">
        <f t="shared" si="167"/>
        <v>0</v>
      </c>
      <c r="AH323" s="29">
        <f t="shared" si="160"/>
        <v>0</v>
      </c>
      <c r="AI323" s="29">
        <f t="shared" si="161"/>
        <v>14</v>
      </c>
      <c r="AJ323" s="29">
        <f t="shared" si="162"/>
        <v>18</v>
      </c>
      <c r="AK323" s="105">
        <f t="shared" si="163"/>
        <v>20</v>
      </c>
      <c r="AT323" s="300">
        <f t="shared" si="170"/>
        <v>7.3576000000006285</v>
      </c>
      <c r="AU323" s="29">
        <f t="shared" si="170"/>
        <v>55.43700000000473</v>
      </c>
      <c r="AV323" s="29">
        <f t="shared" si="170"/>
        <v>111.38400000000949</v>
      </c>
      <c r="AW323" s="105">
        <f t="shared" si="169"/>
        <v>205.13900000001752</v>
      </c>
    </row>
    <row r="324" spans="1:49" x14ac:dyDescent="0.25">
      <c r="A324" s="80" t="s">
        <v>234</v>
      </c>
      <c r="B324" s="4" t="s">
        <v>83</v>
      </c>
      <c r="C324" s="4">
        <v>65.790000000000006</v>
      </c>
      <c r="D324" s="4">
        <v>66.239999999999995</v>
      </c>
      <c r="E324" s="4">
        <v>6400</v>
      </c>
      <c r="F324" s="4">
        <v>6500</v>
      </c>
      <c r="G324" s="30">
        <f t="shared" si="141"/>
        <v>0.44999999999998863</v>
      </c>
      <c r="H324" s="30">
        <f t="shared" si="164"/>
        <v>68.36</v>
      </c>
      <c r="I324" s="30" t="str">
        <f t="shared" si="142"/>
        <v>US 101: 3</v>
      </c>
      <c r="J324" s="30">
        <f t="shared" si="172"/>
        <v>6410</v>
      </c>
      <c r="K324" s="30">
        <f t="shared" si="172"/>
        <v>6435</v>
      </c>
      <c r="L324" s="30">
        <f t="shared" si="172"/>
        <v>6460</v>
      </c>
      <c r="M324" s="30">
        <f t="shared" si="172"/>
        <v>6485</v>
      </c>
      <c r="N324" s="91">
        <f t="shared" si="143"/>
        <v>4358.8</v>
      </c>
      <c r="O324" s="91">
        <f t="shared" si="144"/>
        <v>4375.8</v>
      </c>
      <c r="P324" s="91">
        <f t="shared" si="145"/>
        <v>4392.8</v>
      </c>
      <c r="Q324" s="91">
        <f t="shared" si="146"/>
        <v>4409.8</v>
      </c>
      <c r="R324" s="91">
        <f t="shared" si="147"/>
        <v>87.176000000000002</v>
      </c>
      <c r="S324" s="91">
        <f t="shared" si="148"/>
        <v>656.37</v>
      </c>
      <c r="T324" s="91">
        <f t="shared" si="149"/>
        <v>1317.84</v>
      </c>
      <c r="U324" s="91">
        <f t="shared" si="150"/>
        <v>2425.3900000000003</v>
      </c>
      <c r="V324" s="91">
        <f t="shared" si="151"/>
        <v>11.768759999999702</v>
      </c>
      <c r="W324" s="91">
        <f t="shared" si="152"/>
        <v>79.748954999997991</v>
      </c>
      <c r="X324" s="91">
        <f t="shared" si="153"/>
        <v>136.39643999999657</v>
      </c>
      <c r="Y324" s="91">
        <f t="shared" si="154"/>
        <v>218.28509999999451</v>
      </c>
      <c r="Z324" s="91">
        <f t="shared" si="155"/>
        <v>2.4518249999999377</v>
      </c>
      <c r="AA324" s="91">
        <f t="shared" si="156"/>
        <v>13.291492499999665</v>
      </c>
      <c r="AB324" s="91">
        <f t="shared" si="157"/>
        <v>18.943949999999525</v>
      </c>
      <c r="AC324" s="91">
        <f t="shared" si="158"/>
        <v>25.986321428570779</v>
      </c>
      <c r="AD324" s="29">
        <f t="shared" si="159"/>
        <v>0</v>
      </c>
      <c r="AE324" s="29">
        <f t="shared" si="165"/>
        <v>0</v>
      </c>
      <c r="AF324" s="29">
        <f t="shared" si="166"/>
        <v>0</v>
      </c>
      <c r="AG324" s="29">
        <f t="shared" si="167"/>
        <v>0</v>
      </c>
      <c r="AH324" s="29">
        <f t="shared" si="160"/>
        <v>0</v>
      </c>
      <c r="AI324" s="29">
        <f t="shared" si="161"/>
        <v>14</v>
      </c>
      <c r="AJ324" s="29">
        <f t="shared" si="162"/>
        <v>18</v>
      </c>
      <c r="AK324" s="105">
        <f t="shared" si="163"/>
        <v>20</v>
      </c>
      <c r="AT324" s="300">
        <f t="shared" si="170"/>
        <v>39.229199999999011</v>
      </c>
      <c r="AU324" s="29">
        <f t="shared" si="170"/>
        <v>295.36649999999253</v>
      </c>
      <c r="AV324" s="29">
        <f t="shared" si="170"/>
        <v>593.02799999998501</v>
      </c>
      <c r="AW324" s="105">
        <f t="shared" si="169"/>
        <v>1091.4254999999725</v>
      </c>
    </row>
    <row r="325" spans="1:49" x14ac:dyDescent="0.25">
      <c r="A325" s="80" t="s">
        <v>234</v>
      </c>
      <c r="B325" s="4" t="s">
        <v>83</v>
      </c>
      <c r="C325" s="4">
        <v>65.87</v>
      </c>
      <c r="D325" s="4">
        <v>66.25</v>
      </c>
      <c r="E325" s="4">
        <v>5900</v>
      </c>
      <c r="F325" s="4">
        <v>6000</v>
      </c>
      <c r="G325" s="30">
        <f t="shared" si="141"/>
        <v>0.37999999999999545</v>
      </c>
      <c r="H325" s="30">
        <f t="shared" si="164"/>
        <v>68.739999999999995</v>
      </c>
      <c r="I325" s="30" t="str">
        <f t="shared" si="142"/>
        <v>US 101: 3</v>
      </c>
      <c r="J325" s="30">
        <f t="shared" si="172"/>
        <v>5910</v>
      </c>
      <c r="K325" s="30">
        <f t="shared" si="172"/>
        <v>5935</v>
      </c>
      <c r="L325" s="30">
        <f t="shared" si="172"/>
        <v>5960</v>
      </c>
      <c r="M325" s="30">
        <f t="shared" si="172"/>
        <v>5985</v>
      </c>
      <c r="N325" s="91">
        <f t="shared" si="143"/>
        <v>4018.8</v>
      </c>
      <c r="O325" s="91">
        <f t="shared" si="144"/>
        <v>4035.8</v>
      </c>
      <c r="P325" s="91">
        <f t="shared" si="145"/>
        <v>4052.8</v>
      </c>
      <c r="Q325" s="91">
        <f t="shared" si="146"/>
        <v>4069.8</v>
      </c>
      <c r="R325" s="91">
        <f t="shared" si="147"/>
        <v>80.376000000000005</v>
      </c>
      <c r="S325" s="91">
        <f t="shared" si="148"/>
        <v>605.37</v>
      </c>
      <c r="T325" s="91">
        <f t="shared" si="149"/>
        <v>1215.8399999999999</v>
      </c>
      <c r="U325" s="91">
        <f t="shared" si="150"/>
        <v>2238.3900000000003</v>
      </c>
      <c r="V325" s="91">
        <f t="shared" si="151"/>
        <v>9.1628639999998907</v>
      </c>
      <c r="W325" s="91">
        <f t="shared" si="152"/>
        <v>62.110961999999262</v>
      </c>
      <c r="X325" s="91">
        <f t="shared" si="153"/>
        <v>106.26441599999872</v>
      </c>
      <c r="Y325" s="91">
        <f t="shared" si="154"/>
        <v>170.117639999998</v>
      </c>
      <c r="Z325" s="91">
        <f t="shared" si="155"/>
        <v>1.9089299999999769</v>
      </c>
      <c r="AA325" s="91">
        <f t="shared" si="156"/>
        <v>10.351826999999878</v>
      </c>
      <c r="AB325" s="91">
        <f t="shared" si="157"/>
        <v>14.758946666666491</v>
      </c>
      <c r="AC325" s="91">
        <f t="shared" si="158"/>
        <v>20.252099999999764</v>
      </c>
      <c r="AD325" s="29">
        <f t="shared" si="159"/>
        <v>0</v>
      </c>
      <c r="AE325" s="29">
        <f t="shared" si="165"/>
        <v>0</v>
      </c>
      <c r="AF325" s="29">
        <f t="shared" si="166"/>
        <v>0</v>
      </c>
      <c r="AG325" s="29">
        <f t="shared" si="167"/>
        <v>0</v>
      </c>
      <c r="AH325" s="29">
        <f t="shared" si="160"/>
        <v>0</v>
      </c>
      <c r="AI325" s="29">
        <f t="shared" si="161"/>
        <v>14</v>
      </c>
      <c r="AJ325" s="29">
        <f t="shared" si="162"/>
        <v>18</v>
      </c>
      <c r="AK325" s="105">
        <f t="shared" si="163"/>
        <v>20</v>
      </c>
      <c r="AT325" s="300">
        <f t="shared" si="170"/>
        <v>30.542879999999638</v>
      </c>
      <c r="AU325" s="29">
        <f t="shared" si="170"/>
        <v>230.04059999999726</v>
      </c>
      <c r="AV325" s="29">
        <f t="shared" si="170"/>
        <v>462.01919999999444</v>
      </c>
      <c r="AW325" s="105">
        <f t="shared" si="169"/>
        <v>850.58819999998991</v>
      </c>
    </row>
    <row r="326" spans="1:49" x14ac:dyDescent="0.25">
      <c r="A326" s="80" t="s">
        <v>234</v>
      </c>
      <c r="B326" s="4" t="s">
        <v>83</v>
      </c>
      <c r="C326" s="4">
        <v>66.239999999999995</v>
      </c>
      <c r="D326" s="4">
        <v>66.430000000000007</v>
      </c>
      <c r="E326" s="4">
        <v>4600</v>
      </c>
      <c r="F326" s="4">
        <v>4700</v>
      </c>
      <c r="G326" s="30">
        <f t="shared" si="141"/>
        <v>0.19000000000001194</v>
      </c>
      <c r="H326" s="30">
        <f t="shared" si="164"/>
        <v>68.930000000000007</v>
      </c>
      <c r="I326" s="30" t="str">
        <f t="shared" si="142"/>
        <v>US 101: 3</v>
      </c>
      <c r="J326" s="30">
        <f t="shared" si="172"/>
        <v>4610</v>
      </c>
      <c r="K326" s="30">
        <f t="shared" si="172"/>
        <v>4635</v>
      </c>
      <c r="L326" s="30">
        <f t="shared" si="172"/>
        <v>4660</v>
      </c>
      <c r="M326" s="30">
        <f t="shared" si="172"/>
        <v>4685</v>
      </c>
      <c r="N326" s="91">
        <f t="shared" si="143"/>
        <v>3134.8</v>
      </c>
      <c r="O326" s="91">
        <f t="shared" si="144"/>
        <v>3151.8</v>
      </c>
      <c r="P326" s="91">
        <f t="shared" si="145"/>
        <v>3168.8</v>
      </c>
      <c r="Q326" s="91">
        <f t="shared" si="146"/>
        <v>3185.8</v>
      </c>
      <c r="R326" s="91">
        <f t="shared" si="147"/>
        <v>62.696000000000005</v>
      </c>
      <c r="S326" s="91">
        <f t="shared" si="148"/>
        <v>472.77</v>
      </c>
      <c r="T326" s="91">
        <f t="shared" si="149"/>
        <v>950.64</v>
      </c>
      <c r="U326" s="91">
        <f t="shared" si="150"/>
        <v>1752.1900000000003</v>
      </c>
      <c r="V326" s="91">
        <f t="shared" si="151"/>
        <v>3.5736720000002249</v>
      </c>
      <c r="W326" s="91">
        <f t="shared" si="152"/>
        <v>24.253101000001525</v>
      </c>
      <c r="X326" s="91">
        <f t="shared" si="153"/>
        <v>41.54296800000261</v>
      </c>
      <c r="Y326" s="91">
        <f t="shared" si="154"/>
        <v>66.583220000004204</v>
      </c>
      <c r="Z326" s="91">
        <f t="shared" si="155"/>
        <v>0.74451500000004678</v>
      </c>
      <c r="AA326" s="91">
        <f t="shared" si="156"/>
        <v>4.0421835000002542</v>
      </c>
      <c r="AB326" s="91">
        <f t="shared" si="157"/>
        <v>5.7698566666670299</v>
      </c>
      <c r="AC326" s="91">
        <f t="shared" si="158"/>
        <v>7.926573809524311</v>
      </c>
      <c r="AD326" s="29">
        <f t="shared" si="159"/>
        <v>0</v>
      </c>
      <c r="AE326" s="29">
        <f t="shared" si="165"/>
        <v>0</v>
      </c>
      <c r="AF326" s="29">
        <f t="shared" si="166"/>
        <v>0</v>
      </c>
      <c r="AG326" s="29">
        <f t="shared" si="167"/>
        <v>0</v>
      </c>
      <c r="AH326" s="29">
        <f t="shared" si="160"/>
        <v>0</v>
      </c>
      <c r="AI326" s="29">
        <f t="shared" si="161"/>
        <v>14</v>
      </c>
      <c r="AJ326" s="29">
        <f t="shared" si="162"/>
        <v>18</v>
      </c>
      <c r="AK326" s="105">
        <f t="shared" si="163"/>
        <v>20</v>
      </c>
      <c r="AT326" s="300">
        <f t="shared" si="170"/>
        <v>11.91224000000075</v>
      </c>
      <c r="AU326" s="29">
        <f t="shared" si="170"/>
        <v>89.826300000005645</v>
      </c>
      <c r="AV326" s="29">
        <f t="shared" si="170"/>
        <v>180.62160000001134</v>
      </c>
      <c r="AW326" s="105">
        <f t="shared" si="169"/>
        <v>332.91610000002095</v>
      </c>
    </row>
    <row r="327" spans="1:49" x14ac:dyDescent="0.25">
      <c r="A327" s="80" t="s">
        <v>234</v>
      </c>
      <c r="B327" s="4" t="s">
        <v>83</v>
      </c>
      <c r="C327" s="4">
        <v>66.25</v>
      </c>
      <c r="D327" s="4">
        <v>66.430000000000007</v>
      </c>
      <c r="E327" s="4">
        <v>4600</v>
      </c>
      <c r="F327" s="4">
        <v>6400</v>
      </c>
      <c r="G327" s="30">
        <f t="shared" ref="G327:G390" si="173">IF(ABS(D327-C327)&lt;60,ABS(D327-C327),0)</f>
        <v>0.18000000000000682</v>
      </c>
      <c r="H327" s="30">
        <f t="shared" si="164"/>
        <v>69.110000000000014</v>
      </c>
      <c r="I327" s="30" t="str">
        <f t="shared" ref="I327:I390" si="174">A327&amp;": "&amp;ROUNDUP(H327/30,0)</f>
        <v>US 101: 3</v>
      </c>
      <c r="J327" s="30">
        <f t="shared" ref="J327:M346" si="175">(($F327-$E327)/($F$6-$E$6)*(J$6-$E$6)+$E327)</f>
        <v>4780</v>
      </c>
      <c r="K327" s="30">
        <f t="shared" si="175"/>
        <v>5230</v>
      </c>
      <c r="L327" s="30">
        <f t="shared" si="175"/>
        <v>5680</v>
      </c>
      <c r="M327" s="30">
        <f t="shared" si="175"/>
        <v>6130</v>
      </c>
      <c r="N327" s="91">
        <f t="shared" ref="N327:N390" si="176">J327*$N$5</f>
        <v>3250.4</v>
      </c>
      <c r="O327" s="91">
        <f t="shared" ref="O327:O390" si="177">K327*$N$5</f>
        <v>3556.4</v>
      </c>
      <c r="P327" s="91">
        <f t="shared" ref="P327:P390" si="178">L327*$N$5</f>
        <v>3862.4</v>
      </c>
      <c r="Q327" s="91">
        <f t="shared" ref="Q327:Q390" si="179">M327*$N$5</f>
        <v>4168.4000000000005</v>
      </c>
      <c r="R327" s="91">
        <f t="shared" ref="R327:R390" si="180">N327*R$5</f>
        <v>65.00800000000001</v>
      </c>
      <c r="S327" s="91">
        <f t="shared" ref="S327:S390" si="181">O327*S$5</f>
        <v>533.46</v>
      </c>
      <c r="T327" s="91">
        <f t="shared" ref="T327:T390" si="182">P327*T$5</f>
        <v>1158.72</v>
      </c>
      <c r="U327" s="91">
        <f t="shared" ref="U327:U390" si="183">Q327*U$5</f>
        <v>2292.6200000000003</v>
      </c>
      <c r="V327" s="91">
        <f t="shared" ref="V327:V390" si="184">R327*V$5*$G327</f>
        <v>3.5104320000001334</v>
      </c>
      <c r="W327" s="91">
        <f t="shared" ref="W327:W390" si="185">S327*W$5*$G327</f>
        <v>25.926156000000987</v>
      </c>
      <c r="X327" s="91">
        <f t="shared" ref="X327:X390" si="186">T327*X$5*$G327</f>
        <v>47.971008000001824</v>
      </c>
      <c r="Y327" s="91">
        <f t="shared" ref="Y327:Y390" si="187">U327*Y$5*$G327</f>
        <v>82.534320000003149</v>
      </c>
      <c r="Z327" s="91">
        <f t="shared" ref="Z327:Z390" si="188">V327/(Z$5*24)</f>
        <v>0.73134000000002775</v>
      </c>
      <c r="AA327" s="91">
        <f t="shared" ref="AA327:AA390" si="189">W327/(AA$5*24)</f>
        <v>4.3210260000001641</v>
      </c>
      <c r="AB327" s="91">
        <f t="shared" ref="AB327:AB390" si="190">X327/(AB$5*24)</f>
        <v>6.6626400000002537</v>
      </c>
      <c r="AC327" s="91">
        <f t="shared" ref="AC327:AC390" si="191">Y327/(AC$5*24)</f>
        <v>9.8255142857146627</v>
      </c>
      <c r="AD327" s="29">
        <f t="shared" ref="AD327:AD390" si="192">IF(Z327&gt;30,ROUNDUP(Z327/AD$5,0),0)</f>
        <v>0</v>
      </c>
      <c r="AE327" s="29">
        <f t="shared" si="165"/>
        <v>0</v>
      </c>
      <c r="AF327" s="29">
        <f t="shared" si="166"/>
        <v>0</v>
      </c>
      <c r="AG327" s="29">
        <f t="shared" si="167"/>
        <v>0</v>
      </c>
      <c r="AH327" s="29">
        <f t="shared" ref="AH327:AH390" si="193">SUMIF($I$7:$I$1118,$I327,AD$7:AD$1118)</f>
        <v>0</v>
      </c>
      <c r="AI327" s="29">
        <f t="shared" ref="AI327:AI390" si="194">SUMIF($I$7:$I$1118,$I327,AE$7:AE$1118)</f>
        <v>14</v>
      </c>
      <c r="AJ327" s="29">
        <f t="shared" ref="AJ327:AJ390" si="195">SUMIF($I$7:$I$1118,$I327,AF$7:AF$1118)</f>
        <v>18</v>
      </c>
      <c r="AK327" s="105">
        <f t="shared" ref="AK327:AK390" si="196">SUMIF($I$7:$I$1118,$I327,AG$7:AG$1118)</f>
        <v>20</v>
      </c>
      <c r="AT327" s="300">
        <f t="shared" si="170"/>
        <v>11.701440000000446</v>
      </c>
      <c r="AU327" s="29">
        <f t="shared" si="170"/>
        <v>96.022800000003642</v>
      </c>
      <c r="AV327" s="29">
        <f t="shared" si="170"/>
        <v>208.56960000000791</v>
      </c>
      <c r="AW327" s="105">
        <f t="shared" si="169"/>
        <v>412.6716000000157</v>
      </c>
    </row>
    <row r="328" spans="1:49" x14ac:dyDescent="0.25">
      <c r="A328" s="80" t="s">
        <v>234</v>
      </c>
      <c r="B328" s="4" t="s">
        <v>83</v>
      </c>
      <c r="C328" s="4">
        <v>66.430000000000007</v>
      </c>
      <c r="D328" s="4">
        <v>67.64</v>
      </c>
      <c r="E328" s="4">
        <v>8700</v>
      </c>
      <c r="F328" s="4">
        <v>8800</v>
      </c>
      <c r="G328" s="30">
        <f t="shared" si="173"/>
        <v>1.2099999999999937</v>
      </c>
      <c r="H328" s="30">
        <f t="shared" ref="H328:H391" si="197">IF(A328=A327,G328+H327,G328)</f>
        <v>70.320000000000007</v>
      </c>
      <c r="I328" s="30" t="str">
        <f t="shared" si="174"/>
        <v>US 101: 3</v>
      </c>
      <c r="J328" s="30">
        <f t="shared" si="175"/>
        <v>8710</v>
      </c>
      <c r="K328" s="30">
        <f t="shared" si="175"/>
        <v>8735</v>
      </c>
      <c r="L328" s="30">
        <f t="shared" si="175"/>
        <v>8760</v>
      </c>
      <c r="M328" s="30">
        <f t="shared" si="175"/>
        <v>8785</v>
      </c>
      <c r="N328" s="91">
        <f t="shared" si="176"/>
        <v>5922.8</v>
      </c>
      <c r="O328" s="91">
        <f t="shared" si="177"/>
        <v>5939.8</v>
      </c>
      <c r="P328" s="91">
        <f t="shared" si="178"/>
        <v>5956.8</v>
      </c>
      <c r="Q328" s="91">
        <f t="shared" si="179"/>
        <v>5973.8</v>
      </c>
      <c r="R328" s="91">
        <f t="shared" si="180"/>
        <v>118.456</v>
      </c>
      <c r="S328" s="91">
        <f t="shared" si="181"/>
        <v>890.97</v>
      </c>
      <c r="T328" s="91">
        <f t="shared" si="182"/>
        <v>1787.04</v>
      </c>
      <c r="U328" s="91">
        <f t="shared" si="183"/>
        <v>3285.59</v>
      </c>
      <c r="V328" s="91">
        <f t="shared" si="184"/>
        <v>42.999527999999778</v>
      </c>
      <c r="W328" s="91">
        <f t="shared" si="185"/>
        <v>291.07989899999853</v>
      </c>
      <c r="X328" s="91">
        <f t="shared" si="186"/>
        <v>497.33323199999745</v>
      </c>
      <c r="Y328" s="91">
        <f t="shared" si="187"/>
        <v>795.11277999999595</v>
      </c>
      <c r="Z328" s="91">
        <f t="shared" si="188"/>
        <v>8.9582349999999522</v>
      </c>
      <c r="AA328" s="91">
        <f t="shared" si="189"/>
        <v>48.513316499999753</v>
      </c>
      <c r="AB328" s="91">
        <f t="shared" si="190"/>
        <v>69.074059999999648</v>
      </c>
      <c r="AC328" s="91">
        <f t="shared" si="191"/>
        <v>94.656283333332865</v>
      </c>
      <c r="AD328" s="29">
        <f t="shared" si="192"/>
        <v>0</v>
      </c>
      <c r="AE328" s="29">
        <f t="shared" ref="AE328:AE391" si="198">MAX(AD328,IF(AA328&gt;30,ROUNDUP(AA328/AE$5,0),0))</f>
        <v>1</v>
      </c>
      <c r="AF328" s="29">
        <f t="shared" ref="AF328:AF391" si="199">MAX(AE328,IF(AB328&gt;30,ROUNDUP(AB328/AF$5,0),0))</f>
        <v>1</v>
      </c>
      <c r="AG328" s="29">
        <f t="shared" ref="AG328:AG391" si="200">MAX(AF328,IF(AC328&gt;30,ROUNDUP(AC328/AG$5,0),0))</f>
        <v>1</v>
      </c>
      <c r="AH328" s="29">
        <f t="shared" si="193"/>
        <v>0</v>
      </c>
      <c r="AI328" s="29">
        <f t="shared" si="194"/>
        <v>14</v>
      </c>
      <c r="AJ328" s="29">
        <f t="shared" si="195"/>
        <v>18</v>
      </c>
      <c r="AK328" s="105">
        <f t="shared" si="196"/>
        <v>20</v>
      </c>
      <c r="AT328" s="300">
        <f t="shared" si="170"/>
        <v>143.33175999999926</v>
      </c>
      <c r="AU328" s="29">
        <f t="shared" si="170"/>
        <v>1078.0736999999945</v>
      </c>
      <c r="AV328" s="29">
        <f t="shared" si="170"/>
        <v>2162.3183999999887</v>
      </c>
      <c r="AW328" s="105">
        <f t="shared" si="169"/>
        <v>3975.5638999999796</v>
      </c>
    </row>
    <row r="329" spans="1:49" x14ac:dyDescent="0.25">
      <c r="A329" s="80" t="s">
        <v>234</v>
      </c>
      <c r="B329" s="4" t="s">
        <v>83</v>
      </c>
      <c r="C329" s="4">
        <v>67.64</v>
      </c>
      <c r="D329" s="4">
        <v>68.16</v>
      </c>
      <c r="E329" s="4">
        <v>9400</v>
      </c>
      <c r="F329" s="4">
        <v>10900</v>
      </c>
      <c r="G329" s="30">
        <f t="shared" si="173"/>
        <v>0.51999999999999602</v>
      </c>
      <c r="H329" s="30">
        <f t="shared" si="197"/>
        <v>70.84</v>
      </c>
      <c r="I329" s="30" t="str">
        <f t="shared" si="174"/>
        <v>US 101: 3</v>
      </c>
      <c r="J329" s="30">
        <f t="shared" si="175"/>
        <v>9550</v>
      </c>
      <c r="K329" s="30">
        <f t="shared" si="175"/>
        <v>9925</v>
      </c>
      <c r="L329" s="30">
        <f t="shared" si="175"/>
        <v>10300</v>
      </c>
      <c r="M329" s="30">
        <f t="shared" si="175"/>
        <v>10675</v>
      </c>
      <c r="N329" s="91">
        <f t="shared" si="176"/>
        <v>6494.0000000000009</v>
      </c>
      <c r="O329" s="91">
        <f t="shared" si="177"/>
        <v>6749.0000000000009</v>
      </c>
      <c r="P329" s="91">
        <f t="shared" si="178"/>
        <v>7004.0000000000009</v>
      </c>
      <c r="Q329" s="91">
        <f t="shared" si="179"/>
        <v>7259.0000000000009</v>
      </c>
      <c r="R329" s="91">
        <f t="shared" si="180"/>
        <v>129.88000000000002</v>
      </c>
      <c r="S329" s="91">
        <f t="shared" si="181"/>
        <v>1012.3500000000001</v>
      </c>
      <c r="T329" s="91">
        <f t="shared" si="182"/>
        <v>2101.2000000000003</v>
      </c>
      <c r="U329" s="91">
        <f t="shared" si="183"/>
        <v>3992.4500000000007</v>
      </c>
      <c r="V329" s="91">
        <f t="shared" si="184"/>
        <v>20.261279999999847</v>
      </c>
      <c r="W329" s="91">
        <f t="shared" si="185"/>
        <v>142.13393999999894</v>
      </c>
      <c r="X329" s="91">
        <f t="shared" si="186"/>
        <v>251.30351999999812</v>
      </c>
      <c r="Y329" s="91">
        <f t="shared" si="187"/>
        <v>415.21479999999696</v>
      </c>
      <c r="Z329" s="91">
        <f t="shared" si="188"/>
        <v>4.221099999999967</v>
      </c>
      <c r="AA329" s="91">
        <f t="shared" si="189"/>
        <v>23.688989999999823</v>
      </c>
      <c r="AB329" s="91">
        <f t="shared" si="190"/>
        <v>34.903266666666411</v>
      </c>
      <c r="AC329" s="91">
        <f t="shared" si="191"/>
        <v>49.430333333332982</v>
      </c>
      <c r="AD329" s="29">
        <f t="shared" si="192"/>
        <v>0</v>
      </c>
      <c r="AE329" s="29">
        <f t="shared" si="198"/>
        <v>0</v>
      </c>
      <c r="AF329" s="29">
        <f t="shared" si="199"/>
        <v>1</v>
      </c>
      <c r="AG329" s="29">
        <f t="shared" si="200"/>
        <v>1</v>
      </c>
      <c r="AH329" s="29">
        <f t="shared" si="193"/>
        <v>0</v>
      </c>
      <c r="AI329" s="29">
        <f t="shared" si="194"/>
        <v>14</v>
      </c>
      <c r="AJ329" s="29">
        <f t="shared" si="195"/>
        <v>18</v>
      </c>
      <c r="AK329" s="105">
        <f t="shared" si="196"/>
        <v>20</v>
      </c>
      <c r="AT329" s="300">
        <f t="shared" si="170"/>
        <v>67.5375999999995</v>
      </c>
      <c r="AU329" s="29">
        <f t="shared" si="170"/>
        <v>526.42199999999605</v>
      </c>
      <c r="AV329" s="29">
        <f t="shared" si="170"/>
        <v>1092.6239999999918</v>
      </c>
      <c r="AW329" s="105">
        <f t="shared" si="169"/>
        <v>2076.0739999999846</v>
      </c>
    </row>
    <row r="330" spans="1:49" x14ac:dyDescent="0.25">
      <c r="A330" s="80" t="s">
        <v>234</v>
      </c>
      <c r="B330" s="4" t="s">
        <v>83</v>
      </c>
      <c r="C330" s="4">
        <v>68.16</v>
      </c>
      <c r="D330" s="4">
        <v>68.64</v>
      </c>
      <c r="E330" s="4">
        <v>8300</v>
      </c>
      <c r="F330" s="4">
        <v>8400</v>
      </c>
      <c r="G330" s="30">
        <f t="shared" si="173"/>
        <v>0.48000000000000398</v>
      </c>
      <c r="H330" s="30">
        <f t="shared" si="197"/>
        <v>71.320000000000007</v>
      </c>
      <c r="I330" s="30" t="str">
        <f t="shared" si="174"/>
        <v>US 101: 3</v>
      </c>
      <c r="J330" s="30">
        <f t="shared" si="175"/>
        <v>8310</v>
      </c>
      <c r="K330" s="30">
        <f t="shared" si="175"/>
        <v>8335</v>
      </c>
      <c r="L330" s="30">
        <f t="shared" si="175"/>
        <v>8360</v>
      </c>
      <c r="M330" s="30">
        <f t="shared" si="175"/>
        <v>8385</v>
      </c>
      <c r="N330" s="91">
        <f t="shared" si="176"/>
        <v>5650.8</v>
      </c>
      <c r="O330" s="91">
        <f t="shared" si="177"/>
        <v>5667.8</v>
      </c>
      <c r="P330" s="91">
        <f t="shared" si="178"/>
        <v>5684.8</v>
      </c>
      <c r="Q330" s="91">
        <f t="shared" si="179"/>
        <v>5701.8</v>
      </c>
      <c r="R330" s="91">
        <f t="shared" si="180"/>
        <v>113.01600000000001</v>
      </c>
      <c r="S330" s="91">
        <f t="shared" si="181"/>
        <v>850.17</v>
      </c>
      <c r="T330" s="91">
        <f t="shared" si="182"/>
        <v>1705.44</v>
      </c>
      <c r="U330" s="91">
        <f t="shared" si="183"/>
        <v>3135.9900000000002</v>
      </c>
      <c r="V330" s="91">
        <f t="shared" si="184"/>
        <v>16.274304000000136</v>
      </c>
      <c r="W330" s="91">
        <f t="shared" si="185"/>
        <v>110.18203200000092</v>
      </c>
      <c r="X330" s="91">
        <f t="shared" si="186"/>
        <v>188.28057600000159</v>
      </c>
      <c r="Y330" s="91">
        <f t="shared" si="187"/>
        <v>301.05504000000252</v>
      </c>
      <c r="Z330" s="91">
        <f t="shared" si="188"/>
        <v>3.3904800000000277</v>
      </c>
      <c r="AA330" s="91">
        <f t="shared" si="189"/>
        <v>18.363672000000154</v>
      </c>
      <c r="AB330" s="91">
        <f t="shared" si="190"/>
        <v>26.150080000000223</v>
      </c>
      <c r="AC330" s="91">
        <f t="shared" si="191"/>
        <v>35.839885714286019</v>
      </c>
      <c r="AD330" s="29">
        <f t="shared" si="192"/>
        <v>0</v>
      </c>
      <c r="AE330" s="29">
        <f t="shared" si="198"/>
        <v>0</v>
      </c>
      <c r="AF330" s="29">
        <f t="shared" si="199"/>
        <v>0</v>
      </c>
      <c r="AG330" s="29">
        <f t="shared" si="200"/>
        <v>1</v>
      </c>
      <c r="AH330" s="29">
        <f t="shared" si="193"/>
        <v>0</v>
      </c>
      <c r="AI330" s="29">
        <f t="shared" si="194"/>
        <v>14</v>
      </c>
      <c r="AJ330" s="29">
        <f t="shared" si="195"/>
        <v>18</v>
      </c>
      <c r="AK330" s="105">
        <f t="shared" si="196"/>
        <v>20</v>
      </c>
      <c r="AT330" s="300">
        <f t="shared" si="170"/>
        <v>54.24768000000045</v>
      </c>
      <c r="AU330" s="29">
        <f t="shared" si="170"/>
        <v>408.08160000000339</v>
      </c>
      <c r="AV330" s="29">
        <f t="shared" si="170"/>
        <v>818.61120000000676</v>
      </c>
      <c r="AW330" s="105">
        <f t="shared" si="169"/>
        <v>1505.2752000000125</v>
      </c>
    </row>
    <row r="331" spans="1:49" x14ac:dyDescent="0.25">
      <c r="A331" s="80" t="s">
        <v>234</v>
      </c>
      <c r="B331" s="4" t="s">
        <v>83</v>
      </c>
      <c r="C331" s="4">
        <v>68.64</v>
      </c>
      <c r="D331" s="4">
        <v>69.42</v>
      </c>
      <c r="E331" s="4">
        <v>8100</v>
      </c>
      <c r="F331" s="4">
        <v>8200</v>
      </c>
      <c r="G331" s="30">
        <f t="shared" si="173"/>
        <v>0.78000000000000114</v>
      </c>
      <c r="H331" s="30">
        <f t="shared" si="197"/>
        <v>72.100000000000009</v>
      </c>
      <c r="I331" s="30" t="str">
        <f t="shared" si="174"/>
        <v>US 101: 3</v>
      </c>
      <c r="J331" s="30">
        <f t="shared" si="175"/>
        <v>8110</v>
      </c>
      <c r="K331" s="30">
        <f t="shared" si="175"/>
        <v>8135</v>
      </c>
      <c r="L331" s="30">
        <f t="shared" si="175"/>
        <v>8160</v>
      </c>
      <c r="M331" s="30">
        <f t="shared" si="175"/>
        <v>8185</v>
      </c>
      <c r="N331" s="91">
        <f t="shared" si="176"/>
        <v>5514.8</v>
      </c>
      <c r="O331" s="91">
        <f t="shared" si="177"/>
        <v>5531.8</v>
      </c>
      <c r="P331" s="91">
        <f t="shared" si="178"/>
        <v>5548.8</v>
      </c>
      <c r="Q331" s="91">
        <f t="shared" si="179"/>
        <v>5565.8</v>
      </c>
      <c r="R331" s="91">
        <f t="shared" si="180"/>
        <v>110.29600000000001</v>
      </c>
      <c r="S331" s="91">
        <f t="shared" si="181"/>
        <v>829.77</v>
      </c>
      <c r="T331" s="91">
        <f t="shared" si="182"/>
        <v>1664.64</v>
      </c>
      <c r="U331" s="91">
        <f t="shared" si="183"/>
        <v>3061.1900000000005</v>
      </c>
      <c r="V331" s="91">
        <f t="shared" si="184"/>
        <v>25.809264000000038</v>
      </c>
      <c r="W331" s="91">
        <f t="shared" si="185"/>
        <v>174.74956200000025</v>
      </c>
      <c r="X331" s="91">
        <f t="shared" si="186"/>
        <v>298.63641600000045</v>
      </c>
      <c r="Y331" s="91">
        <f t="shared" si="187"/>
        <v>477.54564000000084</v>
      </c>
      <c r="Z331" s="91">
        <f t="shared" si="188"/>
        <v>5.3769300000000069</v>
      </c>
      <c r="AA331" s="91">
        <f t="shared" si="189"/>
        <v>29.124927000000042</v>
      </c>
      <c r="AB331" s="91">
        <f t="shared" si="190"/>
        <v>41.477280000000064</v>
      </c>
      <c r="AC331" s="91">
        <f t="shared" si="191"/>
        <v>56.850671428571538</v>
      </c>
      <c r="AD331" s="29">
        <f t="shared" si="192"/>
        <v>0</v>
      </c>
      <c r="AE331" s="29">
        <f t="shared" si="198"/>
        <v>0</v>
      </c>
      <c r="AF331" s="29">
        <f t="shared" si="199"/>
        <v>1</v>
      </c>
      <c r="AG331" s="29">
        <f t="shared" si="200"/>
        <v>1</v>
      </c>
      <c r="AH331" s="29">
        <f t="shared" si="193"/>
        <v>0</v>
      </c>
      <c r="AI331" s="29">
        <f t="shared" si="194"/>
        <v>14</v>
      </c>
      <c r="AJ331" s="29">
        <f t="shared" si="195"/>
        <v>18</v>
      </c>
      <c r="AK331" s="105">
        <f t="shared" si="196"/>
        <v>20</v>
      </c>
      <c r="AT331" s="300">
        <f t="shared" si="170"/>
        <v>86.030880000000124</v>
      </c>
      <c r="AU331" s="29">
        <f t="shared" si="170"/>
        <v>647.2206000000009</v>
      </c>
      <c r="AV331" s="29">
        <f t="shared" si="170"/>
        <v>1298.4192000000019</v>
      </c>
      <c r="AW331" s="105">
        <f t="shared" si="169"/>
        <v>2387.7282000000037</v>
      </c>
    </row>
    <row r="332" spans="1:49" x14ac:dyDescent="0.25">
      <c r="A332" s="80" t="s">
        <v>234</v>
      </c>
      <c r="B332" s="4" t="s">
        <v>83</v>
      </c>
      <c r="C332" s="4">
        <v>69.42</v>
      </c>
      <c r="D332" s="4">
        <v>71.819999999999993</v>
      </c>
      <c r="E332" s="4">
        <v>6400</v>
      </c>
      <c r="F332" s="4">
        <v>6500</v>
      </c>
      <c r="G332" s="30">
        <f t="shared" si="173"/>
        <v>2.3999999999999915</v>
      </c>
      <c r="H332" s="30">
        <f t="shared" si="197"/>
        <v>74.5</v>
      </c>
      <c r="I332" s="30" t="str">
        <f t="shared" si="174"/>
        <v>US 101: 3</v>
      </c>
      <c r="J332" s="30">
        <f t="shared" si="175"/>
        <v>6410</v>
      </c>
      <c r="K332" s="30">
        <f t="shared" si="175"/>
        <v>6435</v>
      </c>
      <c r="L332" s="30">
        <f t="shared" si="175"/>
        <v>6460</v>
      </c>
      <c r="M332" s="30">
        <f t="shared" si="175"/>
        <v>6485</v>
      </c>
      <c r="N332" s="91">
        <f t="shared" si="176"/>
        <v>4358.8</v>
      </c>
      <c r="O332" s="91">
        <f t="shared" si="177"/>
        <v>4375.8</v>
      </c>
      <c r="P332" s="91">
        <f t="shared" si="178"/>
        <v>4392.8</v>
      </c>
      <c r="Q332" s="91">
        <f t="shared" si="179"/>
        <v>4409.8</v>
      </c>
      <c r="R332" s="91">
        <f t="shared" si="180"/>
        <v>87.176000000000002</v>
      </c>
      <c r="S332" s="91">
        <f t="shared" si="181"/>
        <v>656.37</v>
      </c>
      <c r="T332" s="91">
        <f t="shared" si="182"/>
        <v>1317.84</v>
      </c>
      <c r="U332" s="91">
        <f t="shared" si="183"/>
        <v>2425.3900000000003</v>
      </c>
      <c r="V332" s="91">
        <f t="shared" si="184"/>
        <v>62.766719999999772</v>
      </c>
      <c r="W332" s="91">
        <f t="shared" si="185"/>
        <v>425.32775999999853</v>
      </c>
      <c r="X332" s="91">
        <f t="shared" si="186"/>
        <v>727.44767999999749</v>
      </c>
      <c r="Y332" s="91">
        <f t="shared" si="187"/>
        <v>1164.187199999996</v>
      </c>
      <c r="Z332" s="91">
        <f t="shared" si="188"/>
        <v>13.07639999999995</v>
      </c>
      <c r="AA332" s="91">
        <f t="shared" si="189"/>
        <v>70.887959999999751</v>
      </c>
      <c r="AB332" s="91">
        <f t="shared" si="190"/>
        <v>101.03439999999966</v>
      </c>
      <c r="AC332" s="91">
        <f t="shared" si="191"/>
        <v>138.59371428571384</v>
      </c>
      <c r="AD332" s="29">
        <f t="shared" si="192"/>
        <v>0</v>
      </c>
      <c r="AE332" s="29">
        <f t="shared" si="198"/>
        <v>1</v>
      </c>
      <c r="AF332" s="29">
        <f t="shared" si="199"/>
        <v>1</v>
      </c>
      <c r="AG332" s="29">
        <f t="shared" si="200"/>
        <v>1</v>
      </c>
      <c r="AH332" s="29">
        <f t="shared" si="193"/>
        <v>0</v>
      </c>
      <c r="AI332" s="29">
        <f t="shared" si="194"/>
        <v>14</v>
      </c>
      <c r="AJ332" s="29">
        <f t="shared" si="195"/>
        <v>18</v>
      </c>
      <c r="AK332" s="105">
        <f t="shared" si="196"/>
        <v>20</v>
      </c>
      <c r="AT332" s="300">
        <f t="shared" si="170"/>
        <v>209.22239999999925</v>
      </c>
      <c r="AU332" s="29">
        <f t="shared" si="170"/>
        <v>1575.2879999999943</v>
      </c>
      <c r="AV332" s="29">
        <f t="shared" si="170"/>
        <v>3162.8159999999884</v>
      </c>
      <c r="AW332" s="105">
        <f t="shared" si="169"/>
        <v>5820.9359999999797</v>
      </c>
    </row>
    <row r="333" spans="1:49" x14ac:dyDescent="0.25">
      <c r="A333" s="80" t="s">
        <v>234</v>
      </c>
      <c r="B333" s="4" t="s">
        <v>83</v>
      </c>
      <c r="C333" s="4">
        <v>71.819999999999993</v>
      </c>
      <c r="D333" s="4">
        <v>74.28</v>
      </c>
      <c r="E333" s="4">
        <v>6100</v>
      </c>
      <c r="F333" s="4">
        <v>6200</v>
      </c>
      <c r="G333" s="30">
        <f t="shared" si="173"/>
        <v>2.460000000000008</v>
      </c>
      <c r="H333" s="30">
        <f t="shared" si="197"/>
        <v>76.960000000000008</v>
      </c>
      <c r="I333" s="30" t="str">
        <f t="shared" si="174"/>
        <v>US 101: 3</v>
      </c>
      <c r="J333" s="30">
        <f t="shared" si="175"/>
        <v>6110</v>
      </c>
      <c r="K333" s="30">
        <f t="shared" si="175"/>
        <v>6135</v>
      </c>
      <c r="L333" s="30">
        <f t="shared" si="175"/>
        <v>6160</v>
      </c>
      <c r="M333" s="30">
        <f t="shared" si="175"/>
        <v>6185</v>
      </c>
      <c r="N333" s="91">
        <f t="shared" si="176"/>
        <v>4154.8</v>
      </c>
      <c r="O333" s="91">
        <f t="shared" si="177"/>
        <v>4171.8</v>
      </c>
      <c r="P333" s="91">
        <f t="shared" si="178"/>
        <v>4188.8</v>
      </c>
      <c r="Q333" s="91">
        <f t="shared" si="179"/>
        <v>4205.8</v>
      </c>
      <c r="R333" s="91">
        <f t="shared" si="180"/>
        <v>83.096000000000004</v>
      </c>
      <c r="S333" s="91">
        <f t="shared" si="181"/>
        <v>625.77</v>
      </c>
      <c r="T333" s="91">
        <f t="shared" si="182"/>
        <v>1256.6400000000001</v>
      </c>
      <c r="U333" s="91">
        <f t="shared" si="183"/>
        <v>2313.1900000000005</v>
      </c>
      <c r="V333" s="91">
        <f t="shared" si="184"/>
        <v>61.324848000000195</v>
      </c>
      <c r="W333" s="91">
        <f t="shared" si="185"/>
        <v>415.63643400000132</v>
      </c>
      <c r="X333" s="91">
        <f t="shared" si="186"/>
        <v>711.00691200000244</v>
      </c>
      <c r="Y333" s="91">
        <f t="shared" si="187"/>
        <v>1138.089480000004</v>
      </c>
      <c r="Z333" s="91">
        <f t="shared" si="188"/>
        <v>12.776010000000039</v>
      </c>
      <c r="AA333" s="91">
        <f t="shared" si="189"/>
        <v>69.272739000000215</v>
      </c>
      <c r="AB333" s="91">
        <f t="shared" si="190"/>
        <v>98.750960000000347</v>
      </c>
      <c r="AC333" s="91">
        <f t="shared" si="191"/>
        <v>135.48684285714336</v>
      </c>
      <c r="AD333" s="29">
        <f t="shared" si="192"/>
        <v>0</v>
      </c>
      <c r="AE333" s="29">
        <f t="shared" si="198"/>
        <v>1</v>
      </c>
      <c r="AF333" s="29">
        <f t="shared" si="199"/>
        <v>1</v>
      </c>
      <c r="AG333" s="29">
        <f t="shared" si="200"/>
        <v>1</v>
      </c>
      <c r="AH333" s="29">
        <f t="shared" si="193"/>
        <v>0</v>
      </c>
      <c r="AI333" s="29">
        <f t="shared" si="194"/>
        <v>14</v>
      </c>
      <c r="AJ333" s="29">
        <f t="shared" si="195"/>
        <v>18</v>
      </c>
      <c r="AK333" s="105">
        <f t="shared" si="196"/>
        <v>20</v>
      </c>
      <c r="AT333" s="300">
        <f t="shared" si="170"/>
        <v>204.41616000000067</v>
      </c>
      <c r="AU333" s="29">
        <f t="shared" si="170"/>
        <v>1539.394200000005</v>
      </c>
      <c r="AV333" s="29">
        <f t="shared" si="170"/>
        <v>3091.3344000000102</v>
      </c>
      <c r="AW333" s="105">
        <f t="shared" si="169"/>
        <v>5690.44740000002</v>
      </c>
    </row>
    <row r="334" spans="1:49" x14ac:dyDescent="0.25">
      <c r="A334" s="80" t="s">
        <v>234</v>
      </c>
      <c r="B334" s="4" t="s">
        <v>83</v>
      </c>
      <c r="C334" s="4">
        <v>74.28</v>
      </c>
      <c r="D334" s="4">
        <v>75.540000000000006</v>
      </c>
      <c r="E334" s="4">
        <v>5700</v>
      </c>
      <c r="F334" s="4">
        <v>5800</v>
      </c>
      <c r="G334" s="30">
        <f t="shared" si="173"/>
        <v>1.2600000000000051</v>
      </c>
      <c r="H334" s="30">
        <f t="shared" si="197"/>
        <v>78.220000000000013</v>
      </c>
      <c r="I334" s="30" t="str">
        <f t="shared" si="174"/>
        <v>US 101: 3</v>
      </c>
      <c r="J334" s="30">
        <f t="shared" si="175"/>
        <v>5710</v>
      </c>
      <c r="K334" s="30">
        <f t="shared" si="175"/>
        <v>5735</v>
      </c>
      <c r="L334" s="30">
        <f t="shared" si="175"/>
        <v>5760</v>
      </c>
      <c r="M334" s="30">
        <f t="shared" si="175"/>
        <v>5785</v>
      </c>
      <c r="N334" s="91">
        <f t="shared" si="176"/>
        <v>3882.8</v>
      </c>
      <c r="O334" s="91">
        <f t="shared" si="177"/>
        <v>3899.8</v>
      </c>
      <c r="P334" s="91">
        <f t="shared" si="178"/>
        <v>3916.8</v>
      </c>
      <c r="Q334" s="91">
        <f t="shared" si="179"/>
        <v>3933.8</v>
      </c>
      <c r="R334" s="91">
        <f t="shared" si="180"/>
        <v>77.656000000000006</v>
      </c>
      <c r="S334" s="91">
        <f t="shared" si="181"/>
        <v>584.97</v>
      </c>
      <c r="T334" s="91">
        <f t="shared" si="182"/>
        <v>1175.04</v>
      </c>
      <c r="U334" s="91">
        <f t="shared" si="183"/>
        <v>2163.59</v>
      </c>
      <c r="V334" s="91">
        <f t="shared" si="184"/>
        <v>29.353968000000119</v>
      </c>
      <c r="W334" s="91">
        <f t="shared" si="185"/>
        <v>199.00679400000081</v>
      </c>
      <c r="X334" s="91">
        <f t="shared" si="186"/>
        <v>340.52659200000141</v>
      </c>
      <c r="Y334" s="91">
        <f t="shared" si="187"/>
        <v>545.22468000000231</v>
      </c>
      <c r="Z334" s="91">
        <f t="shared" si="188"/>
        <v>6.1154100000000238</v>
      </c>
      <c r="AA334" s="91">
        <f t="shared" si="189"/>
        <v>33.167799000000137</v>
      </c>
      <c r="AB334" s="91">
        <f t="shared" si="190"/>
        <v>47.295360000000201</v>
      </c>
      <c r="AC334" s="91">
        <f t="shared" si="191"/>
        <v>64.90770000000029</v>
      </c>
      <c r="AD334" s="29">
        <f t="shared" si="192"/>
        <v>0</v>
      </c>
      <c r="AE334" s="29">
        <f t="shared" si="198"/>
        <v>1</v>
      </c>
      <c r="AF334" s="29">
        <f t="shared" si="199"/>
        <v>1</v>
      </c>
      <c r="AG334" s="29">
        <f t="shared" si="200"/>
        <v>1</v>
      </c>
      <c r="AH334" s="29">
        <f t="shared" si="193"/>
        <v>0</v>
      </c>
      <c r="AI334" s="29">
        <f t="shared" si="194"/>
        <v>14</v>
      </c>
      <c r="AJ334" s="29">
        <f t="shared" si="195"/>
        <v>18</v>
      </c>
      <c r="AK334" s="105">
        <f t="shared" si="196"/>
        <v>20</v>
      </c>
      <c r="AT334" s="300">
        <f t="shared" si="170"/>
        <v>97.846560000000409</v>
      </c>
      <c r="AU334" s="29">
        <f t="shared" si="170"/>
        <v>737.06220000000303</v>
      </c>
      <c r="AV334" s="29">
        <f t="shared" si="170"/>
        <v>1480.550400000006</v>
      </c>
      <c r="AW334" s="105">
        <f t="shared" si="169"/>
        <v>2726.1234000000113</v>
      </c>
    </row>
    <row r="335" spans="1:49" x14ac:dyDescent="0.25">
      <c r="A335" s="80" t="s">
        <v>234</v>
      </c>
      <c r="B335" s="4" t="s">
        <v>83</v>
      </c>
      <c r="C335" s="4">
        <v>75.540000000000006</v>
      </c>
      <c r="D335" s="4">
        <v>76.84</v>
      </c>
      <c r="E335" s="4">
        <v>5600</v>
      </c>
      <c r="F335" s="4">
        <v>5700</v>
      </c>
      <c r="G335" s="30">
        <f t="shared" si="173"/>
        <v>1.2999999999999972</v>
      </c>
      <c r="H335" s="30">
        <f t="shared" si="197"/>
        <v>79.52000000000001</v>
      </c>
      <c r="I335" s="30" t="str">
        <f t="shared" si="174"/>
        <v>US 101: 3</v>
      </c>
      <c r="J335" s="30">
        <f t="shared" si="175"/>
        <v>5610</v>
      </c>
      <c r="K335" s="30">
        <f t="shared" si="175"/>
        <v>5635</v>
      </c>
      <c r="L335" s="30">
        <f t="shared" si="175"/>
        <v>5660</v>
      </c>
      <c r="M335" s="30">
        <f t="shared" si="175"/>
        <v>5685</v>
      </c>
      <c r="N335" s="91">
        <f t="shared" si="176"/>
        <v>3814.8</v>
      </c>
      <c r="O335" s="91">
        <f t="shared" si="177"/>
        <v>3831.8</v>
      </c>
      <c r="P335" s="91">
        <f t="shared" si="178"/>
        <v>3848.8</v>
      </c>
      <c r="Q335" s="91">
        <f t="shared" si="179"/>
        <v>3865.8</v>
      </c>
      <c r="R335" s="91">
        <f t="shared" si="180"/>
        <v>76.296000000000006</v>
      </c>
      <c r="S335" s="91">
        <f t="shared" si="181"/>
        <v>574.77</v>
      </c>
      <c r="T335" s="91">
        <f t="shared" si="182"/>
        <v>1154.6400000000001</v>
      </c>
      <c r="U335" s="91">
        <f t="shared" si="183"/>
        <v>2126.19</v>
      </c>
      <c r="V335" s="91">
        <f t="shared" si="184"/>
        <v>29.755439999999936</v>
      </c>
      <c r="W335" s="91">
        <f t="shared" si="185"/>
        <v>201.74426999999957</v>
      </c>
      <c r="X335" s="91">
        <f t="shared" si="186"/>
        <v>345.23735999999928</v>
      </c>
      <c r="Y335" s="91">
        <f t="shared" si="187"/>
        <v>552.80939999999885</v>
      </c>
      <c r="Z335" s="91">
        <f t="shared" si="188"/>
        <v>6.1990499999999855</v>
      </c>
      <c r="AA335" s="91">
        <f t="shared" si="189"/>
        <v>33.624044999999931</v>
      </c>
      <c r="AB335" s="91">
        <f t="shared" si="190"/>
        <v>47.949633333333239</v>
      </c>
      <c r="AC335" s="91">
        <f t="shared" si="191"/>
        <v>65.810642857142724</v>
      </c>
      <c r="AD335" s="29">
        <f t="shared" si="192"/>
        <v>0</v>
      </c>
      <c r="AE335" s="29">
        <f t="shared" si="198"/>
        <v>1</v>
      </c>
      <c r="AF335" s="29">
        <f t="shared" si="199"/>
        <v>1</v>
      </c>
      <c r="AG335" s="29">
        <f t="shared" si="200"/>
        <v>1</v>
      </c>
      <c r="AH335" s="29">
        <f t="shared" si="193"/>
        <v>0</v>
      </c>
      <c r="AI335" s="29">
        <f t="shared" si="194"/>
        <v>14</v>
      </c>
      <c r="AJ335" s="29">
        <f t="shared" si="195"/>
        <v>18</v>
      </c>
      <c r="AK335" s="105">
        <f t="shared" si="196"/>
        <v>20</v>
      </c>
      <c r="AT335" s="300">
        <f t="shared" si="170"/>
        <v>99.184799999999797</v>
      </c>
      <c r="AU335" s="29">
        <f t="shared" si="170"/>
        <v>747.20099999999832</v>
      </c>
      <c r="AV335" s="29">
        <f t="shared" si="170"/>
        <v>1501.0319999999967</v>
      </c>
      <c r="AW335" s="105">
        <f t="shared" si="169"/>
        <v>2764.0469999999941</v>
      </c>
    </row>
    <row r="336" spans="1:49" x14ac:dyDescent="0.25">
      <c r="A336" s="80" t="s">
        <v>234</v>
      </c>
      <c r="B336" s="4" t="s">
        <v>83</v>
      </c>
      <c r="C336" s="4">
        <v>76.84</v>
      </c>
      <c r="D336" s="4">
        <v>77.42</v>
      </c>
      <c r="E336" s="4">
        <v>4900</v>
      </c>
      <c r="F336" s="4">
        <v>5000</v>
      </c>
      <c r="G336" s="30">
        <f t="shared" si="173"/>
        <v>0.57999999999999829</v>
      </c>
      <c r="H336" s="30">
        <f t="shared" si="197"/>
        <v>80.100000000000009</v>
      </c>
      <c r="I336" s="30" t="str">
        <f t="shared" si="174"/>
        <v>US 101: 3</v>
      </c>
      <c r="J336" s="30">
        <f t="shared" si="175"/>
        <v>4910</v>
      </c>
      <c r="K336" s="30">
        <f t="shared" si="175"/>
        <v>4935</v>
      </c>
      <c r="L336" s="30">
        <f t="shared" si="175"/>
        <v>4960</v>
      </c>
      <c r="M336" s="30">
        <f t="shared" si="175"/>
        <v>4985</v>
      </c>
      <c r="N336" s="91">
        <f t="shared" si="176"/>
        <v>3338.8</v>
      </c>
      <c r="O336" s="91">
        <f t="shared" si="177"/>
        <v>3355.8</v>
      </c>
      <c r="P336" s="91">
        <f t="shared" si="178"/>
        <v>3372.8</v>
      </c>
      <c r="Q336" s="91">
        <f t="shared" si="179"/>
        <v>3389.8</v>
      </c>
      <c r="R336" s="91">
        <f t="shared" si="180"/>
        <v>66.77600000000001</v>
      </c>
      <c r="S336" s="91">
        <f t="shared" si="181"/>
        <v>503.37</v>
      </c>
      <c r="T336" s="91">
        <f t="shared" si="182"/>
        <v>1011.84</v>
      </c>
      <c r="U336" s="91">
        <f t="shared" si="183"/>
        <v>1864.3900000000003</v>
      </c>
      <c r="V336" s="91">
        <f t="shared" si="184"/>
        <v>11.619023999999968</v>
      </c>
      <c r="W336" s="91">
        <f t="shared" si="185"/>
        <v>78.827741999999787</v>
      </c>
      <c r="X336" s="91">
        <f t="shared" si="186"/>
        <v>134.9794559999996</v>
      </c>
      <c r="Y336" s="91">
        <f t="shared" si="187"/>
        <v>216.26923999999943</v>
      </c>
      <c r="Z336" s="91">
        <f t="shared" si="188"/>
        <v>2.420629999999993</v>
      </c>
      <c r="AA336" s="91">
        <f t="shared" si="189"/>
        <v>13.137956999999965</v>
      </c>
      <c r="AB336" s="91">
        <f t="shared" si="190"/>
        <v>18.747146666666612</v>
      </c>
      <c r="AC336" s="91">
        <f t="shared" si="191"/>
        <v>25.746338095238031</v>
      </c>
      <c r="AD336" s="29">
        <f t="shared" si="192"/>
        <v>0</v>
      </c>
      <c r="AE336" s="29">
        <f t="shared" si="198"/>
        <v>0</v>
      </c>
      <c r="AF336" s="29">
        <f t="shared" si="199"/>
        <v>0</v>
      </c>
      <c r="AG336" s="29">
        <f t="shared" si="200"/>
        <v>0</v>
      </c>
      <c r="AH336" s="29">
        <f t="shared" si="193"/>
        <v>0</v>
      </c>
      <c r="AI336" s="29">
        <f t="shared" si="194"/>
        <v>14</v>
      </c>
      <c r="AJ336" s="29">
        <f t="shared" si="195"/>
        <v>18</v>
      </c>
      <c r="AK336" s="105">
        <f t="shared" si="196"/>
        <v>20</v>
      </c>
      <c r="AT336" s="300">
        <f t="shared" si="170"/>
        <v>38.730079999999894</v>
      </c>
      <c r="AU336" s="29">
        <f t="shared" si="170"/>
        <v>291.95459999999912</v>
      </c>
      <c r="AV336" s="29">
        <f t="shared" si="170"/>
        <v>586.86719999999832</v>
      </c>
      <c r="AW336" s="105">
        <f t="shared" si="169"/>
        <v>1081.346199999997</v>
      </c>
    </row>
    <row r="337" spans="1:49" x14ac:dyDescent="0.25">
      <c r="A337" s="80" t="s">
        <v>234</v>
      </c>
      <c r="B337" s="4" t="s">
        <v>83</v>
      </c>
      <c r="C337" s="4">
        <v>77.42</v>
      </c>
      <c r="D337" s="4">
        <v>80.3</v>
      </c>
      <c r="E337" s="4">
        <v>4800</v>
      </c>
      <c r="F337" s="4">
        <v>4900</v>
      </c>
      <c r="G337" s="30">
        <f t="shared" si="173"/>
        <v>2.8799999999999955</v>
      </c>
      <c r="H337" s="30">
        <f t="shared" si="197"/>
        <v>82.98</v>
      </c>
      <c r="I337" s="30" t="str">
        <f t="shared" si="174"/>
        <v>US 101: 3</v>
      </c>
      <c r="J337" s="30">
        <f t="shared" si="175"/>
        <v>4810</v>
      </c>
      <c r="K337" s="30">
        <f t="shared" si="175"/>
        <v>4835</v>
      </c>
      <c r="L337" s="30">
        <f t="shared" si="175"/>
        <v>4860</v>
      </c>
      <c r="M337" s="30">
        <f t="shared" si="175"/>
        <v>4885</v>
      </c>
      <c r="N337" s="91">
        <f t="shared" si="176"/>
        <v>3270.8</v>
      </c>
      <c r="O337" s="91">
        <f t="shared" si="177"/>
        <v>3287.8</v>
      </c>
      <c r="P337" s="91">
        <f t="shared" si="178"/>
        <v>3304.8</v>
      </c>
      <c r="Q337" s="91">
        <f t="shared" si="179"/>
        <v>3321.8</v>
      </c>
      <c r="R337" s="91">
        <f t="shared" si="180"/>
        <v>65.416000000000011</v>
      </c>
      <c r="S337" s="91">
        <f t="shared" si="181"/>
        <v>493.17</v>
      </c>
      <c r="T337" s="91">
        <f t="shared" si="182"/>
        <v>991.44</v>
      </c>
      <c r="U337" s="91">
        <f t="shared" si="183"/>
        <v>1826.9900000000002</v>
      </c>
      <c r="V337" s="91">
        <f t="shared" si="184"/>
        <v>56.519423999999923</v>
      </c>
      <c r="W337" s="91">
        <f t="shared" si="185"/>
        <v>383.48899199999943</v>
      </c>
      <c r="X337" s="91">
        <f t="shared" si="186"/>
        <v>656.72985599999902</v>
      </c>
      <c r="Y337" s="91">
        <f t="shared" si="187"/>
        <v>1052.3462399999985</v>
      </c>
      <c r="Z337" s="91">
        <f t="shared" si="188"/>
        <v>11.774879999999982</v>
      </c>
      <c r="AA337" s="91">
        <f t="shared" si="189"/>
        <v>63.914831999999905</v>
      </c>
      <c r="AB337" s="91">
        <f t="shared" si="190"/>
        <v>91.212479999999871</v>
      </c>
      <c r="AC337" s="91">
        <f t="shared" si="191"/>
        <v>125.27931428571412</v>
      </c>
      <c r="AD337" s="29">
        <f t="shared" si="192"/>
        <v>0</v>
      </c>
      <c r="AE337" s="29">
        <f t="shared" si="198"/>
        <v>1</v>
      </c>
      <c r="AF337" s="29">
        <f t="shared" si="199"/>
        <v>1</v>
      </c>
      <c r="AG337" s="29">
        <f t="shared" si="200"/>
        <v>1</v>
      </c>
      <c r="AH337" s="29">
        <f t="shared" si="193"/>
        <v>0</v>
      </c>
      <c r="AI337" s="29">
        <f t="shared" si="194"/>
        <v>14</v>
      </c>
      <c r="AJ337" s="29">
        <f t="shared" si="195"/>
        <v>18</v>
      </c>
      <c r="AK337" s="105">
        <f t="shared" si="196"/>
        <v>20</v>
      </c>
      <c r="AT337" s="300">
        <f t="shared" si="170"/>
        <v>188.39807999999974</v>
      </c>
      <c r="AU337" s="29">
        <f t="shared" si="170"/>
        <v>1420.3295999999978</v>
      </c>
      <c r="AV337" s="29">
        <f t="shared" si="170"/>
        <v>2855.3471999999956</v>
      </c>
      <c r="AW337" s="105">
        <f t="shared" si="169"/>
        <v>5261.731199999992</v>
      </c>
    </row>
    <row r="338" spans="1:49" x14ac:dyDescent="0.25">
      <c r="A338" s="80" t="s">
        <v>234</v>
      </c>
      <c r="B338" s="4" t="s">
        <v>83</v>
      </c>
      <c r="C338" s="4">
        <v>80.3</v>
      </c>
      <c r="D338" s="4">
        <v>82.96</v>
      </c>
      <c r="E338" s="4">
        <v>5300</v>
      </c>
      <c r="F338" s="4">
        <v>5400</v>
      </c>
      <c r="G338" s="30">
        <f t="shared" si="173"/>
        <v>2.6599999999999966</v>
      </c>
      <c r="H338" s="30">
        <f t="shared" si="197"/>
        <v>85.64</v>
      </c>
      <c r="I338" s="30" t="str">
        <f t="shared" si="174"/>
        <v>US 101: 3</v>
      </c>
      <c r="J338" s="30">
        <f t="shared" si="175"/>
        <v>5310</v>
      </c>
      <c r="K338" s="30">
        <f t="shared" si="175"/>
        <v>5335</v>
      </c>
      <c r="L338" s="30">
        <f t="shared" si="175"/>
        <v>5360</v>
      </c>
      <c r="M338" s="30">
        <f t="shared" si="175"/>
        <v>5385</v>
      </c>
      <c r="N338" s="91">
        <f t="shared" si="176"/>
        <v>3610.8</v>
      </c>
      <c r="O338" s="91">
        <f t="shared" si="177"/>
        <v>3627.8</v>
      </c>
      <c r="P338" s="91">
        <f t="shared" si="178"/>
        <v>3644.8</v>
      </c>
      <c r="Q338" s="91">
        <f t="shared" si="179"/>
        <v>3661.8</v>
      </c>
      <c r="R338" s="91">
        <f t="shared" si="180"/>
        <v>72.216000000000008</v>
      </c>
      <c r="S338" s="91">
        <f t="shared" si="181"/>
        <v>544.16999999999996</v>
      </c>
      <c r="T338" s="91">
        <f t="shared" si="182"/>
        <v>1093.44</v>
      </c>
      <c r="U338" s="91">
        <f t="shared" si="183"/>
        <v>2013.9900000000002</v>
      </c>
      <c r="V338" s="91">
        <f t="shared" si="184"/>
        <v>57.628367999999938</v>
      </c>
      <c r="W338" s="91">
        <f t="shared" si="185"/>
        <v>390.82289399999951</v>
      </c>
      <c r="X338" s="91">
        <f t="shared" si="186"/>
        <v>668.9665919999992</v>
      </c>
      <c r="Y338" s="91">
        <f t="shared" si="187"/>
        <v>1071.4426799999987</v>
      </c>
      <c r="Z338" s="91">
        <f t="shared" si="188"/>
        <v>12.005909999999986</v>
      </c>
      <c r="AA338" s="91">
        <f t="shared" si="189"/>
        <v>65.137148999999923</v>
      </c>
      <c r="AB338" s="91">
        <f t="shared" si="190"/>
        <v>92.912026666666563</v>
      </c>
      <c r="AC338" s="91">
        <f t="shared" si="191"/>
        <v>127.55269999999987</v>
      </c>
      <c r="AD338" s="29">
        <f t="shared" si="192"/>
        <v>0</v>
      </c>
      <c r="AE338" s="29">
        <f t="shared" si="198"/>
        <v>1</v>
      </c>
      <c r="AF338" s="29">
        <f t="shared" si="199"/>
        <v>1</v>
      </c>
      <c r="AG338" s="29">
        <f t="shared" si="200"/>
        <v>1</v>
      </c>
      <c r="AH338" s="29">
        <f t="shared" si="193"/>
        <v>0</v>
      </c>
      <c r="AI338" s="29">
        <f t="shared" si="194"/>
        <v>14</v>
      </c>
      <c r="AJ338" s="29">
        <f t="shared" si="195"/>
        <v>18</v>
      </c>
      <c r="AK338" s="105">
        <f t="shared" si="196"/>
        <v>20</v>
      </c>
      <c r="AT338" s="300">
        <f t="shared" si="170"/>
        <v>192.09455999999977</v>
      </c>
      <c r="AU338" s="29">
        <f t="shared" si="170"/>
        <v>1447.4921999999981</v>
      </c>
      <c r="AV338" s="29">
        <f t="shared" si="170"/>
        <v>2908.5503999999964</v>
      </c>
      <c r="AW338" s="105">
        <f t="shared" si="169"/>
        <v>5357.2133999999942</v>
      </c>
    </row>
    <row r="339" spans="1:49" x14ac:dyDescent="0.25">
      <c r="A339" s="80" t="s">
        <v>234</v>
      </c>
      <c r="B339" s="4" t="s">
        <v>83</v>
      </c>
      <c r="C339" s="4">
        <v>82.96</v>
      </c>
      <c r="D339" s="4">
        <v>84.94</v>
      </c>
      <c r="E339" s="4">
        <v>5600</v>
      </c>
      <c r="F339" s="4">
        <v>5700</v>
      </c>
      <c r="G339" s="30">
        <f t="shared" si="173"/>
        <v>1.980000000000004</v>
      </c>
      <c r="H339" s="30">
        <f t="shared" si="197"/>
        <v>87.62</v>
      </c>
      <c r="I339" s="30" t="str">
        <f t="shared" si="174"/>
        <v>US 101: 3</v>
      </c>
      <c r="J339" s="30">
        <f t="shared" si="175"/>
        <v>5610</v>
      </c>
      <c r="K339" s="30">
        <f t="shared" si="175"/>
        <v>5635</v>
      </c>
      <c r="L339" s="30">
        <f t="shared" si="175"/>
        <v>5660</v>
      </c>
      <c r="M339" s="30">
        <f t="shared" si="175"/>
        <v>5685</v>
      </c>
      <c r="N339" s="91">
        <f t="shared" si="176"/>
        <v>3814.8</v>
      </c>
      <c r="O339" s="91">
        <f t="shared" si="177"/>
        <v>3831.8</v>
      </c>
      <c r="P339" s="91">
        <f t="shared" si="178"/>
        <v>3848.8</v>
      </c>
      <c r="Q339" s="91">
        <f t="shared" si="179"/>
        <v>3865.8</v>
      </c>
      <c r="R339" s="91">
        <f t="shared" si="180"/>
        <v>76.296000000000006</v>
      </c>
      <c r="S339" s="91">
        <f t="shared" si="181"/>
        <v>574.77</v>
      </c>
      <c r="T339" s="91">
        <f t="shared" si="182"/>
        <v>1154.6400000000001</v>
      </c>
      <c r="U339" s="91">
        <f t="shared" si="183"/>
        <v>2126.19</v>
      </c>
      <c r="V339" s="91">
        <f t="shared" si="184"/>
        <v>45.319824000000089</v>
      </c>
      <c r="W339" s="91">
        <f t="shared" si="185"/>
        <v>307.27204200000062</v>
      </c>
      <c r="X339" s="91">
        <f t="shared" si="186"/>
        <v>525.82305600000109</v>
      </c>
      <c r="Y339" s="91">
        <f t="shared" si="187"/>
        <v>841.97124000000179</v>
      </c>
      <c r="Z339" s="91">
        <f t="shared" si="188"/>
        <v>9.4416300000000177</v>
      </c>
      <c r="AA339" s="91">
        <f t="shared" si="189"/>
        <v>51.212007000000106</v>
      </c>
      <c r="AB339" s="91">
        <f t="shared" si="190"/>
        <v>73.030980000000156</v>
      </c>
      <c r="AC339" s="91">
        <f t="shared" si="191"/>
        <v>100.23467142857166</v>
      </c>
      <c r="AD339" s="29">
        <f t="shared" si="192"/>
        <v>0</v>
      </c>
      <c r="AE339" s="29">
        <f t="shared" si="198"/>
        <v>1</v>
      </c>
      <c r="AF339" s="29">
        <f t="shared" si="199"/>
        <v>1</v>
      </c>
      <c r="AG339" s="29">
        <f t="shared" si="200"/>
        <v>1</v>
      </c>
      <c r="AH339" s="29">
        <f t="shared" si="193"/>
        <v>0</v>
      </c>
      <c r="AI339" s="29">
        <f t="shared" si="194"/>
        <v>14</v>
      </c>
      <c r="AJ339" s="29">
        <f t="shared" si="195"/>
        <v>18</v>
      </c>
      <c r="AK339" s="105">
        <f t="shared" si="196"/>
        <v>20</v>
      </c>
      <c r="AT339" s="300">
        <f t="shared" si="170"/>
        <v>151.06608000000031</v>
      </c>
      <c r="AU339" s="29">
        <f t="shared" si="170"/>
        <v>1138.0446000000022</v>
      </c>
      <c r="AV339" s="29">
        <f t="shared" si="170"/>
        <v>2286.1872000000049</v>
      </c>
      <c r="AW339" s="105">
        <f t="shared" si="169"/>
        <v>4209.8562000000084</v>
      </c>
    </row>
    <row r="340" spans="1:49" x14ac:dyDescent="0.25">
      <c r="A340" s="80" t="s">
        <v>234</v>
      </c>
      <c r="B340" s="4" t="s">
        <v>83</v>
      </c>
      <c r="C340" s="4">
        <v>84.94</v>
      </c>
      <c r="D340" s="4">
        <v>87.57</v>
      </c>
      <c r="E340" s="4">
        <v>4600</v>
      </c>
      <c r="F340" s="4">
        <v>4700</v>
      </c>
      <c r="G340" s="30">
        <f t="shared" si="173"/>
        <v>2.6299999999999955</v>
      </c>
      <c r="H340" s="30">
        <f t="shared" si="197"/>
        <v>90.25</v>
      </c>
      <c r="I340" s="30" t="str">
        <f t="shared" si="174"/>
        <v>US 101: 4</v>
      </c>
      <c r="J340" s="30">
        <f t="shared" si="175"/>
        <v>4610</v>
      </c>
      <c r="K340" s="30">
        <f t="shared" si="175"/>
        <v>4635</v>
      </c>
      <c r="L340" s="30">
        <f t="shared" si="175"/>
        <v>4660</v>
      </c>
      <c r="M340" s="30">
        <f t="shared" si="175"/>
        <v>4685</v>
      </c>
      <c r="N340" s="91">
        <f t="shared" si="176"/>
        <v>3134.8</v>
      </c>
      <c r="O340" s="91">
        <f t="shared" si="177"/>
        <v>3151.8</v>
      </c>
      <c r="P340" s="91">
        <f t="shared" si="178"/>
        <v>3168.8</v>
      </c>
      <c r="Q340" s="91">
        <f t="shared" si="179"/>
        <v>3185.8</v>
      </c>
      <c r="R340" s="91">
        <f t="shared" si="180"/>
        <v>62.696000000000005</v>
      </c>
      <c r="S340" s="91">
        <f t="shared" si="181"/>
        <v>472.77</v>
      </c>
      <c r="T340" s="91">
        <f t="shared" si="182"/>
        <v>950.64</v>
      </c>
      <c r="U340" s="91">
        <f t="shared" si="183"/>
        <v>1752.1900000000003</v>
      </c>
      <c r="V340" s="91">
        <f t="shared" si="184"/>
        <v>49.467143999999919</v>
      </c>
      <c r="W340" s="91">
        <f t="shared" si="185"/>
        <v>335.71397699999943</v>
      </c>
      <c r="X340" s="91">
        <f t="shared" si="186"/>
        <v>575.042135999999</v>
      </c>
      <c r="Y340" s="91">
        <f t="shared" si="187"/>
        <v>921.65193999999872</v>
      </c>
      <c r="Z340" s="91">
        <f t="shared" si="188"/>
        <v>10.305654999999982</v>
      </c>
      <c r="AA340" s="91">
        <f t="shared" si="189"/>
        <v>55.952329499999905</v>
      </c>
      <c r="AB340" s="91">
        <f t="shared" si="190"/>
        <v>79.866963333333203</v>
      </c>
      <c r="AC340" s="91">
        <f t="shared" si="191"/>
        <v>109.72046904761892</v>
      </c>
      <c r="AD340" s="29">
        <f t="shared" si="192"/>
        <v>0</v>
      </c>
      <c r="AE340" s="29">
        <f t="shared" si="198"/>
        <v>1</v>
      </c>
      <c r="AF340" s="29">
        <f t="shared" si="199"/>
        <v>1</v>
      </c>
      <c r="AG340" s="29">
        <f t="shared" si="200"/>
        <v>1</v>
      </c>
      <c r="AH340" s="29">
        <f t="shared" si="193"/>
        <v>0</v>
      </c>
      <c r="AI340" s="29">
        <f t="shared" si="194"/>
        <v>19</v>
      </c>
      <c r="AJ340" s="29">
        <f t="shared" si="195"/>
        <v>26</v>
      </c>
      <c r="AK340" s="105">
        <f t="shared" si="196"/>
        <v>31</v>
      </c>
      <c r="AT340" s="300">
        <f t="shared" si="170"/>
        <v>164.89047999999974</v>
      </c>
      <c r="AU340" s="29">
        <f t="shared" si="170"/>
        <v>1243.3850999999977</v>
      </c>
      <c r="AV340" s="29">
        <f t="shared" si="170"/>
        <v>2500.1831999999958</v>
      </c>
      <c r="AW340" s="105">
        <f t="shared" si="169"/>
        <v>4608.2596999999923</v>
      </c>
    </row>
    <row r="341" spans="1:49" x14ac:dyDescent="0.25">
      <c r="A341" s="80" t="s">
        <v>234</v>
      </c>
      <c r="B341" s="4" t="s">
        <v>83</v>
      </c>
      <c r="C341" s="4">
        <v>87.57</v>
      </c>
      <c r="D341" s="4">
        <v>89.77</v>
      </c>
      <c r="E341" s="4">
        <v>4300</v>
      </c>
      <c r="F341" s="4">
        <v>4400</v>
      </c>
      <c r="G341" s="30">
        <f t="shared" si="173"/>
        <v>2.2000000000000028</v>
      </c>
      <c r="H341" s="30">
        <f t="shared" si="197"/>
        <v>92.45</v>
      </c>
      <c r="I341" s="30" t="str">
        <f t="shared" si="174"/>
        <v>US 101: 4</v>
      </c>
      <c r="J341" s="30">
        <f t="shared" si="175"/>
        <v>4310</v>
      </c>
      <c r="K341" s="30">
        <f t="shared" si="175"/>
        <v>4335</v>
      </c>
      <c r="L341" s="30">
        <f t="shared" si="175"/>
        <v>4360</v>
      </c>
      <c r="M341" s="30">
        <f t="shared" si="175"/>
        <v>4385</v>
      </c>
      <c r="N341" s="91">
        <f t="shared" si="176"/>
        <v>2930.8</v>
      </c>
      <c r="O341" s="91">
        <f t="shared" si="177"/>
        <v>2947.8</v>
      </c>
      <c r="P341" s="91">
        <f t="shared" si="178"/>
        <v>2964.8</v>
      </c>
      <c r="Q341" s="91">
        <f t="shared" si="179"/>
        <v>2981.8</v>
      </c>
      <c r="R341" s="91">
        <f t="shared" si="180"/>
        <v>58.616000000000007</v>
      </c>
      <c r="S341" s="91">
        <f t="shared" si="181"/>
        <v>442.17</v>
      </c>
      <c r="T341" s="91">
        <f t="shared" si="182"/>
        <v>889.44</v>
      </c>
      <c r="U341" s="91">
        <f t="shared" si="183"/>
        <v>1639.9900000000002</v>
      </c>
      <c r="V341" s="91">
        <f t="shared" si="184"/>
        <v>38.68656000000005</v>
      </c>
      <c r="W341" s="91">
        <f t="shared" si="185"/>
        <v>262.64898000000034</v>
      </c>
      <c r="X341" s="91">
        <f t="shared" si="186"/>
        <v>450.05664000000064</v>
      </c>
      <c r="Y341" s="91">
        <f t="shared" si="187"/>
        <v>721.59560000000101</v>
      </c>
      <c r="Z341" s="91">
        <f t="shared" si="188"/>
        <v>8.0597000000000083</v>
      </c>
      <c r="AA341" s="91">
        <f t="shared" si="189"/>
        <v>43.774830000000058</v>
      </c>
      <c r="AB341" s="91">
        <f t="shared" si="190"/>
        <v>62.507866666666764</v>
      </c>
      <c r="AC341" s="91">
        <f t="shared" si="191"/>
        <v>85.904238095238227</v>
      </c>
      <c r="AD341" s="29">
        <f t="shared" si="192"/>
        <v>0</v>
      </c>
      <c r="AE341" s="29">
        <f t="shared" si="198"/>
        <v>1</v>
      </c>
      <c r="AF341" s="29">
        <f t="shared" si="199"/>
        <v>1</v>
      </c>
      <c r="AG341" s="29">
        <f t="shared" si="200"/>
        <v>1</v>
      </c>
      <c r="AH341" s="29">
        <f t="shared" si="193"/>
        <v>0</v>
      </c>
      <c r="AI341" s="29">
        <f t="shared" si="194"/>
        <v>19</v>
      </c>
      <c r="AJ341" s="29">
        <f t="shared" si="195"/>
        <v>26</v>
      </c>
      <c r="AK341" s="105">
        <f t="shared" si="196"/>
        <v>31</v>
      </c>
      <c r="AT341" s="300">
        <f t="shared" si="170"/>
        <v>128.95520000000019</v>
      </c>
      <c r="AU341" s="29">
        <f t="shared" si="170"/>
        <v>972.77400000000125</v>
      </c>
      <c r="AV341" s="29">
        <f t="shared" si="170"/>
        <v>1956.7680000000028</v>
      </c>
      <c r="AW341" s="105">
        <f t="shared" si="169"/>
        <v>3607.9780000000051</v>
      </c>
    </row>
    <row r="342" spans="1:49" x14ac:dyDescent="0.25">
      <c r="A342" s="80" t="s">
        <v>234</v>
      </c>
      <c r="B342" s="4" t="s">
        <v>83</v>
      </c>
      <c r="C342" s="4">
        <v>89.77</v>
      </c>
      <c r="D342" s="4">
        <v>90.37</v>
      </c>
      <c r="E342" s="4">
        <v>3500</v>
      </c>
      <c r="F342" s="4">
        <v>3600</v>
      </c>
      <c r="G342" s="30">
        <f t="shared" si="173"/>
        <v>0.60000000000000853</v>
      </c>
      <c r="H342" s="30">
        <f t="shared" si="197"/>
        <v>93.050000000000011</v>
      </c>
      <c r="I342" s="30" t="str">
        <f t="shared" si="174"/>
        <v>US 101: 4</v>
      </c>
      <c r="J342" s="30">
        <f t="shared" si="175"/>
        <v>3510</v>
      </c>
      <c r="K342" s="30">
        <f t="shared" si="175"/>
        <v>3535</v>
      </c>
      <c r="L342" s="30">
        <f t="shared" si="175"/>
        <v>3560</v>
      </c>
      <c r="M342" s="30">
        <f t="shared" si="175"/>
        <v>3585</v>
      </c>
      <c r="N342" s="91">
        <f t="shared" si="176"/>
        <v>2386.8000000000002</v>
      </c>
      <c r="O342" s="91">
        <f t="shared" si="177"/>
        <v>2403.8000000000002</v>
      </c>
      <c r="P342" s="91">
        <f t="shared" si="178"/>
        <v>2420.8000000000002</v>
      </c>
      <c r="Q342" s="91">
        <f t="shared" si="179"/>
        <v>2437.8000000000002</v>
      </c>
      <c r="R342" s="91">
        <f t="shared" si="180"/>
        <v>47.736000000000004</v>
      </c>
      <c r="S342" s="91">
        <f t="shared" si="181"/>
        <v>360.57</v>
      </c>
      <c r="T342" s="91">
        <f t="shared" si="182"/>
        <v>726.24</v>
      </c>
      <c r="U342" s="91">
        <f t="shared" si="183"/>
        <v>1340.7900000000002</v>
      </c>
      <c r="V342" s="91">
        <f t="shared" si="184"/>
        <v>8.5924800000001227</v>
      </c>
      <c r="W342" s="91">
        <f t="shared" si="185"/>
        <v>58.412340000000839</v>
      </c>
      <c r="X342" s="91">
        <f t="shared" si="186"/>
        <v>100.22112000000142</v>
      </c>
      <c r="Y342" s="91">
        <f t="shared" si="187"/>
        <v>160.89480000000233</v>
      </c>
      <c r="Z342" s="91">
        <f t="shared" si="188"/>
        <v>1.7901000000000253</v>
      </c>
      <c r="AA342" s="91">
        <f t="shared" si="189"/>
        <v>9.7353900000001392</v>
      </c>
      <c r="AB342" s="91">
        <f t="shared" si="190"/>
        <v>13.919600000000198</v>
      </c>
      <c r="AC342" s="91">
        <f t="shared" si="191"/>
        <v>19.154142857143139</v>
      </c>
      <c r="AD342" s="29">
        <f t="shared" si="192"/>
        <v>0</v>
      </c>
      <c r="AE342" s="29">
        <f t="shared" si="198"/>
        <v>0</v>
      </c>
      <c r="AF342" s="29">
        <f t="shared" si="199"/>
        <v>0</v>
      </c>
      <c r="AG342" s="29">
        <f t="shared" si="200"/>
        <v>0</v>
      </c>
      <c r="AH342" s="29">
        <f t="shared" si="193"/>
        <v>0</v>
      </c>
      <c r="AI342" s="29">
        <f t="shared" si="194"/>
        <v>19</v>
      </c>
      <c r="AJ342" s="29">
        <f t="shared" si="195"/>
        <v>26</v>
      </c>
      <c r="AK342" s="105">
        <f t="shared" si="196"/>
        <v>31</v>
      </c>
      <c r="AT342" s="300">
        <f t="shared" si="170"/>
        <v>28.641600000000409</v>
      </c>
      <c r="AU342" s="29">
        <f t="shared" si="170"/>
        <v>216.34200000000308</v>
      </c>
      <c r="AV342" s="29">
        <f t="shared" si="170"/>
        <v>435.74400000000622</v>
      </c>
      <c r="AW342" s="105">
        <f t="shared" si="169"/>
        <v>804.47400000001153</v>
      </c>
    </row>
    <row r="343" spans="1:49" x14ac:dyDescent="0.25">
      <c r="A343" s="80" t="s">
        <v>234</v>
      </c>
      <c r="B343" s="4" t="s">
        <v>83</v>
      </c>
      <c r="C343" s="4">
        <v>90.37</v>
      </c>
      <c r="D343" s="4">
        <v>91.37</v>
      </c>
      <c r="E343" s="4">
        <v>5000</v>
      </c>
      <c r="F343" s="4">
        <v>5100</v>
      </c>
      <c r="G343" s="30">
        <f t="shared" si="173"/>
        <v>1</v>
      </c>
      <c r="H343" s="30">
        <f t="shared" si="197"/>
        <v>94.050000000000011</v>
      </c>
      <c r="I343" s="30" t="str">
        <f t="shared" si="174"/>
        <v>US 101: 4</v>
      </c>
      <c r="J343" s="30">
        <f t="shared" si="175"/>
        <v>5010</v>
      </c>
      <c r="K343" s="30">
        <f t="shared" si="175"/>
        <v>5035</v>
      </c>
      <c r="L343" s="30">
        <f t="shared" si="175"/>
        <v>5060</v>
      </c>
      <c r="M343" s="30">
        <f t="shared" si="175"/>
        <v>5085</v>
      </c>
      <c r="N343" s="91">
        <f t="shared" si="176"/>
        <v>3406.8</v>
      </c>
      <c r="O343" s="91">
        <f t="shared" si="177"/>
        <v>3423.8</v>
      </c>
      <c r="P343" s="91">
        <f t="shared" si="178"/>
        <v>3440.8</v>
      </c>
      <c r="Q343" s="91">
        <f t="shared" si="179"/>
        <v>3457.8</v>
      </c>
      <c r="R343" s="91">
        <f t="shared" si="180"/>
        <v>68.13600000000001</v>
      </c>
      <c r="S343" s="91">
        <f t="shared" si="181"/>
        <v>513.57000000000005</v>
      </c>
      <c r="T343" s="91">
        <f t="shared" si="182"/>
        <v>1032.24</v>
      </c>
      <c r="U343" s="91">
        <f t="shared" si="183"/>
        <v>1901.7900000000002</v>
      </c>
      <c r="V343" s="91">
        <f t="shared" si="184"/>
        <v>20.440800000000003</v>
      </c>
      <c r="W343" s="91">
        <f t="shared" si="185"/>
        <v>138.66390000000001</v>
      </c>
      <c r="X343" s="91">
        <f t="shared" si="186"/>
        <v>237.4152</v>
      </c>
      <c r="Y343" s="91">
        <f t="shared" si="187"/>
        <v>380.35800000000006</v>
      </c>
      <c r="Z343" s="91">
        <f t="shared" si="188"/>
        <v>4.2584999999999997</v>
      </c>
      <c r="AA343" s="91">
        <f t="shared" si="189"/>
        <v>23.110650000000003</v>
      </c>
      <c r="AB343" s="91">
        <f t="shared" si="190"/>
        <v>32.974333333333334</v>
      </c>
      <c r="AC343" s="91">
        <f t="shared" si="191"/>
        <v>45.280714285714303</v>
      </c>
      <c r="AD343" s="29">
        <f t="shared" si="192"/>
        <v>0</v>
      </c>
      <c r="AE343" s="29">
        <f t="shared" si="198"/>
        <v>0</v>
      </c>
      <c r="AF343" s="29">
        <f t="shared" si="199"/>
        <v>1</v>
      </c>
      <c r="AG343" s="29">
        <f t="shared" si="200"/>
        <v>1</v>
      </c>
      <c r="AH343" s="29">
        <f t="shared" si="193"/>
        <v>0</v>
      </c>
      <c r="AI343" s="29">
        <f t="shared" si="194"/>
        <v>19</v>
      </c>
      <c r="AJ343" s="29">
        <f t="shared" si="195"/>
        <v>26</v>
      </c>
      <c r="AK343" s="105">
        <f t="shared" si="196"/>
        <v>31</v>
      </c>
      <c r="AT343" s="300">
        <f t="shared" si="170"/>
        <v>68.13600000000001</v>
      </c>
      <c r="AU343" s="29">
        <f t="shared" si="170"/>
        <v>513.57000000000005</v>
      </c>
      <c r="AV343" s="29">
        <f t="shared" si="170"/>
        <v>1032.24</v>
      </c>
      <c r="AW343" s="105">
        <f t="shared" si="169"/>
        <v>1901.7900000000002</v>
      </c>
    </row>
    <row r="344" spans="1:49" x14ac:dyDescent="0.25">
      <c r="A344" s="80" t="s">
        <v>234</v>
      </c>
      <c r="B344" s="4" t="s">
        <v>83</v>
      </c>
      <c r="C344" s="4">
        <v>91.37</v>
      </c>
      <c r="D344" s="4">
        <v>92.02</v>
      </c>
      <c r="E344" s="4">
        <v>4400</v>
      </c>
      <c r="F344" s="4">
        <v>4500</v>
      </c>
      <c r="G344" s="30">
        <f t="shared" si="173"/>
        <v>0.64999999999999147</v>
      </c>
      <c r="H344" s="30">
        <f t="shared" si="197"/>
        <v>94.7</v>
      </c>
      <c r="I344" s="30" t="str">
        <f t="shared" si="174"/>
        <v>US 101: 4</v>
      </c>
      <c r="J344" s="30">
        <f t="shared" si="175"/>
        <v>4410</v>
      </c>
      <c r="K344" s="30">
        <f t="shared" si="175"/>
        <v>4435</v>
      </c>
      <c r="L344" s="30">
        <f t="shared" si="175"/>
        <v>4460</v>
      </c>
      <c r="M344" s="30">
        <f t="shared" si="175"/>
        <v>4485</v>
      </c>
      <c r="N344" s="91">
        <f t="shared" si="176"/>
        <v>2998.8</v>
      </c>
      <c r="O344" s="91">
        <f t="shared" si="177"/>
        <v>3015.8</v>
      </c>
      <c r="P344" s="91">
        <f t="shared" si="178"/>
        <v>3032.8</v>
      </c>
      <c r="Q344" s="91">
        <f t="shared" si="179"/>
        <v>3049.8</v>
      </c>
      <c r="R344" s="91">
        <f t="shared" si="180"/>
        <v>59.976000000000006</v>
      </c>
      <c r="S344" s="91">
        <f t="shared" si="181"/>
        <v>452.37</v>
      </c>
      <c r="T344" s="91">
        <f t="shared" si="182"/>
        <v>909.84</v>
      </c>
      <c r="U344" s="91">
        <f t="shared" si="183"/>
        <v>1677.3900000000003</v>
      </c>
      <c r="V344" s="91">
        <f t="shared" si="184"/>
        <v>11.695319999999848</v>
      </c>
      <c r="W344" s="91">
        <f t="shared" si="185"/>
        <v>79.390934999998962</v>
      </c>
      <c r="X344" s="91">
        <f t="shared" si="186"/>
        <v>136.02107999999822</v>
      </c>
      <c r="Y344" s="91">
        <f t="shared" si="187"/>
        <v>218.06069999999718</v>
      </c>
      <c r="Z344" s="91">
        <f t="shared" si="188"/>
        <v>2.4365249999999681</v>
      </c>
      <c r="AA344" s="91">
        <f t="shared" si="189"/>
        <v>13.231822499999828</v>
      </c>
      <c r="AB344" s="91">
        <f t="shared" si="190"/>
        <v>18.891816666666422</v>
      </c>
      <c r="AC344" s="91">
        <f t="shared" si="191"/>
        <v>25.959607142856811</v>
      </c>
      <c r="AD344" s="29">
        <f t="shared" si="192"/>
        <v>0</v>
      </c>
      <c r="AE344" s="29">
        <f t="shared" si="198"/>
        <v>0</v>
      </c>
      <c r="AF344" s="29">
        <f t="shared" si="199"/>
        <v>0</v>
      </c>
      <c r="AG344" s="29">
        <f t="shared" si="200"/>
        <v>0</v>
      </c>
      <c r="AH344" s="29">
        <f t="shared" si="193"/>
        <v>0</v>
      </c>
      <c r="AI344" s="29">
        <f t="shared" si="194"/>
        <v>19</v>
      </c>
      <c r="AJ344" s="29">
        <f t="shared" si="195"/>
        <v>26</v>
      </c>
      <c r="AK344" s="105">
        <f t="shared" si="196"/>
        <v>31</v>
      </c>
      <c r="AT344" s="300">
        <f t="shared" si="170"/>
        <v>38.984399999999489</v>
      </c>
      <c r="AU344" s="29">
        <f t="shared" si="170"/>
        <v>294.04049999999614</v>
      </c>
      <c r="AV344" s="29">
        <f t="shared" si="170"/>
        <v>591.39599999999223</v>
      </c>
      <c r="AW344" s="105">
        <f t="shared" si="169"/>
        <v>1090.3034999999859</v>
      </c>
    </row>
    <row r="345" spans="1:49" x14ac:dyDescent="0.25">
      <c r="A345" s="80" t="s">
        <v>234</v>
      </c>
      <c r="B345" s="4" t="s">
        <v>83</v>
      </c>
      <c r="C345" s="4">
        <v>92.21</v>
      </c>
      <c r="D345" s="4">
        <v>92.9</v>
      </c>
      <c r="E345" s="4">
        <v>4400</v>
      </c>
      <c r="F345" s="4">
        <v>4500</v>
      </c>
      <c r="G345" s="30">
        <f t="shared" si="173"/>
        <v>0.69000000000001194</v>
      </c>
      <c r="H345" s="30">
        <f t="shared" si="197"/>
        <v>95.390000000000015</v>
      </c>
      <c r="I345" s="30" t="str">
        <f t="shared" si="174"/>
        <v>US 101: 4</v>
      </c>
      <c r="J345" s="30">
        <f t="shared" si="175"/>
        <v>4410</v>
      </c>
      <c r="K345" s="30">
        <f t="shared" si="175"/>
        <v>4435</v>
      </c>
      <c r="L345" s="30">
        <f t="shared" si="175"/>
        <v>4460</v>
      </c>
      <c r="M345" s="30">
        <f t="shared" si="175"/>
        <v>4485</v>
      </c>
      <c r="N345" s="91">
        <f t="shared" si="176"/>
        <v>2998.8</v>
      </c>
      <c r="O345" s="91">
        <f t="shared" si="177"/>
        <v>3015.8</v>
      </c>
      <c r="P345" s="91">
        <f t="shared" si="178"/>
        <v>3032.8</v>
      </c>
      <c r="Q345" s="91">
        <f t="shared" si="179"/>
        <v>3049.8</v>
      </c>
      <c r="R345" s="91">
        <f t="shared" si="180"/>
        <v>59.976000000000006</v>
      </c>
      <c r="S345" s="91">
        <f t="shared" si="181"/>
        <v>452.37</v>
      </c>
      <c r="T345" s="91">
        <f t="shared" si="182"/>
        <v>909.84</v>
      </c>
      <c r="U345" s="91">
        <f t="shared" si="183"/>
        <v>1677.3900000000003</v>
      </c>
      <c r="V345" s="91">
        <f t="shared" si="184"/>
        <v>12.415032000000217</v>
      </c>
      <c r="W345" s="91">
        <f t="shared" si="185"/>
        <v>84.276531000001469</v>
      </c>
      <c r="X345" s="91">
        <f t="shared" si="186"/>
        <v>144.39160800000252</v>
      </c>
      <c r="Y345" s="91">
        <f t="shared" si="187"/>
        <v>231.47982000000405</v>
      </c>
      <c r="Z345" s="91">
        <f t="shared" si="188"/>
        <v>2.5864650000000449</v>
      </c>
      <c r="AA345" s="91">
        <f t="shared" si="189"/>
        <v>14.046088500000245</v>
      </c>
      <c r="AB345" s="91">
        <f t="shared" si="190"/>
        <v>20.054390000000353</v>
      </c>
      <c r="AC345" s="91">
        <f t="shared" si="191"/>
        <v>27.557121428571914</v>
      </c>
      <c r="AD345" s="29">
        <f t="shared" si="192"/>
        <v>0</v>
      </c>
      <c r="AE345" s="29">
        <f t="shared" si="198"/>
        <v>0</v>
      </c>
      <c r="AF345" s="29">
        <f t="shared" si="199"/>
        <v>0</v>
      </c>
      <c r="AG345" s="29">
        <f t="shared" si="200"/>
        <v>0</v>
      </c>
      <c r="AH345" s="29">
        <f t="shared" si="193"/>
        <v>0</v>
      </c>
      <c r="AI345" s="29">
        <f t="shared" si="194"/>
        <v>19</v>
      </c>
      <c r="AJ345" s="29">
        <f t="shared" si="195"/>
        <v>26</v>
      </c>
      <c r="AK345" s="105">
        <f t="shared" si="196"/>
        <v>31</v>
      </c>
      <c r="AT345" s="300">
        <f t="shared" si="170"/>
        <v>41.383440000000718</v>
      </c>
      <c r="AU345" s="29">
        <f t="shared" si="170"/>
        <v>312.13530000000543</v>
      </c>
      <c r="AV345" s="29">
        <f t="shared" si="170"/>
        <v>627.78960000001086</v>
      </c>
      <c r="AW345" s="105">
        <f t="shared" si="169"/>
        <v>1157.3991000000203</v>
      </c>
    </row>
    <row r="346" spans="1:49" x14ac:dyDescent="0.25">
      <c r="A346" s="80" t="s">
        <v>234</v>
      </c>
      <c r="B346" s="4" t="s">
        <v>83</v>
      </c>
      <c r="C346" s="4">
        <v>92.9</v>
      </c>
      <c r="D346" s="4">
        <v>96.15</v>
      </c>
      <c r="E346" s="4">
        <v>4200</v>
      </c>
      <c r="F346" s="4">
        <v>4300</v>
      </c>
      <c r="G346" s="30">
        <f t="shared" si="173"/>
        <v>3.25</v>
      </c>
      <c r="H346" s="30">
        <f t="shared" si="197"/>
        <v>98.640000000000015</v>
      </c>
      <c r="I346" s="30" t="str">
        <f t="shared" si="174"/>
        <v>US 101: 4</v>
      </c>
      <c r="J346" s="30">
        <f t="shared" si="175"/>
        <v>4210</v>
      </c>
      <c r="K346" s="30">
        <f t="shared" si="175"/>
        <v>4235</v>
      </c>
      <c r="L346" s="30">
        <f t="shared" si="175"/>
        <v>4260</v>
      </c>
      <c r="M346" s="30">
        <f t="shared" si="175"/>
        <v>4285</v>
      </c>
      <c r="N346" s="91">
        <f t="shared" si="176"/>
        <v>2862.8</v>
      </c>
      <c r="O346" s="91">
        <f t="shared" si="177"/>
        <v>2879.8</v>
      </c>
      <c r="P346" s="91">
        <f t="shared" si="178"/>
        <v>2896.8</v>
      </c>
      <c r="Q346" s="91">
        <f t="shared" si="179"/>
        <v>2913.8</v>
      </c>
      <c r="R346" s="91">
        <f t="shared" si="180"/>
        <v>57.256000000000007</v>
      </c>
      <c r="S346" s="91">
        <f t="shared" si="181"/>
        <v>431.97</v>
      </c>
      <c r="T346" s="91">
        <f t="shared" si="182"/>
        <v>869.04000000000008</v>
      </c>
      <c r="U346" s="91">
        <f t="shared" si="183"/>
        <v>1602.5900000000001</v>
      </c>
      <c r="V346" s="91">
        <f t="shared" si="184"/>
        <v>55.824600000000004</v>
      </c>
      <c r="W346" s="91">
        <f t="shared" si="185"/>
        <v>379.05367500000006</v>
      </c>
      <c r="X346" s="91">
        <f t="shared" si="186"/>
        <v>649.6074000000001</v>
      </c>
      <c r="Y346" s="91">
        <f t="shared" si="187"/>
        <v>1041.6835000000001</v>
      </c>
      <c r="Z346" s="91">
        <f t="shared" si="188"/>
        <v>11.630125</v>
      </c>
      <c r="AA346" s="91">
        <f t="shared" si="189"/>
        <v>63.175612500000007</v>
      </c>
      <c r="AB346" s="91">
        <f t="shared" si="190"/>
        <v>90.223250000000021</v>
      </c>
      <c r="AC346" s="91">
        <f t="shared" si="191"/>
        <v>124.00994047619051</v>
      </c>
      <c r="AD346" s="29">
        <f t="shared" si="192"/>
        <v>0</v>
      </c>
      <c r="AE346" s="29">
        <f t="shared" si="198"/>
        <v>1</v>
      </c>
      <c r="AF346" s="29">
        <f t="shared" si="199"/>
        <v>1</v>
      </c>
      <c r="AG346" s="29">
        <f t="shared" si="200"/>
        <v>1</v>
      </c>
      <c r="AH346" s="29">
        <f t="shared" si="193"/>
        <v>0</v>
      </c>
      <c r="AI346" s="29">
        <f t="shared" si="194"/>
        <v>19</v>
      </c>
      <c r="AJ346" s="29">
        <f t="shared" si="195"/>
        <v>26</v>
      </c>
      <c r="AK346" s="105">
        <f t="shared" si="196"/>
        <v>31</v>
      </c>
      <c r="AT346" s="300">
        <f t="shared" si="170"/>
        <v>186.08200000000002</v>
      </c>
      <c r="AU346" s="29">
        <f t="shared" si="170"/>
        <v>1403.9025000000001</v>
      </c>
      <c r="AV346" s="29">
        <f t="shared" si="170"/>
        <v>2824.38</v>
      </c>
      <c r="AW346" s="105">
        <f t="shared" si="169"/>
        <v>5208.4175000000005</v>
      </c>
    </row>
    <row r="347" spans="1:49" x14ac:dyDescent="0.25">
      <c r="A347" s="80" t="s">
        <v>234</v>
      </c>
      <c r="B347" s="4" t="s">
        <v>83</v>
      </c>
      <c r="C347" s="4">
        <v>96.76</v>
      </c>
      <c r="D347" s="4">
        <v>96.86</v>
      </c>
      <c r="E347" s="4">
        <v>4200</v>
      </c>
      <c r="F347" s="4">
        <v>4300</v>
      </c>
      <c r="G347" s="30">
        <f t="shared" si="173"/>
        <v>9.9999999999994316E-2</v>
      </c>
      <c r="H347" s="30">
        <f t="shared" si="197"/>
        <v>98.740000000000009</v>
      </c>
      <c r="I347" s="30" t="str">
        <f t="shared" si="174"/>
        <v>US 101: 4</v>
      </c>
      <c r="J347" s="30">
        <f t="shared" ref="J347:M366" si="201">(($F347-$E347)/($F$6-$E$6)*(J$6-$E$6)+$E347)</f>
        <v>4210</v>
      </c>
      <c r="K347" s="30">
        <f t="shared" si="201"/>
        <v>4235</v>
      </c>
      <c r="L347" s="30">
        <f t="shared" si="201"/>
        <v>4260</v>
      </c>
      <c r="M347" s="30">
        <f t="shared" si="201"/>
        <v>4285</v>
      </c>
      <c r="N347" s="91">
        <f t="shared" si="176"/>
        <v>2862.8</v>
      </c>
      <c r="O347" s="91">
        <f t="shared" si="177"/>
        <v>2879.8</v>
      </c>
      <c r="P347" s="91">
        <f t="shared" si="178"/>
        <v>2896.8</v>
      </c>
      <c r="Q347" s="91">
        <f t="shared" si="179"/>
        <v>2913.8</v>
      </c>
      <c r="R347" s="91">
        <f t="shared" si="180"/>
        <v>57.256000000000007</v>
      </c>
      <c r="S347" s="91">
        <f t="shared" si="181"/>
        <v>431.97</v>
      </c>
      <c r="T347" s="91">
        <f t="shared" si="182"/>
        <v>869.04000000000008</v>
      </c>
      <c r="U347" s="91">
        <f t="shared" si="183"/>
        <v>1602.5900000000001</v>
      </c>
      <c r="V347" s="91">
        <f t="shared" si="184"/>
        <v>1.7176799999999024</v>
      </c>
      <c r="W347" s="91">
        <f t="shared" si="185"/>
        <v>11.663189999999339</v>
      </c>
      <c r="X347" s="91">
        <f t="shared" si="186"/>
        <v>19.987919999998866</v>
      </c>
      <c r="Y347" s="91">
        <f t="shared" si="187"/>
        <v>32.051799999998181</v>
      </c>
      <c r="Z347" s="91">
        <f t="shared" si="188"/>
        <v>0.35784999999997963</v>
      </c>
      <c r="AA347" s="91">
        <f t="shared" si="189"/>
        <v>1.9438649999998898</v>
      </c>
      <c r="AB347" s="91">
        <f t="shared" si="190"/>
        <v>2.7760999999998428</v>
      </c>
      <c r="AC347" s="91">
        <f t="shared" si="191"/>
        <v>3.8156904761902601</v>
      </c>
      <c r="AD347" s="29">
        <f t="shared" si="192"/>
        <v>0</v>
      </c>
      <c r="AE347" s="29">
        <f t="shared" si="198"/>
        <v>0</v>
      </c>
      <c r="AF347" s="29">
        <f t="shared" si="199"/>
        <v>0</v>
      </c>
      <c r="AG347" s="29">
        <f t="shared" si="200"/>
        <v>0</v>
      </c>
      <c r="AH347" s="29">
        <f t="shared" si="193"/>
        <v>0</v>
      </c>
      <c r="AI347" s="29">
        <f t="shared" si="194"/>
        <v>19</v>
      </c>
      <c r="AJ347" s="29">
        <f t="shared" si="195"/>
        <v>26</v>
      </c>
      <c r="AK347" s="105">
        <f t="shared" si="196"/>
        <v>31</v>
      </c>
      <c r="AT347" s="300">
        <f t="shared" si="170"/>
        <v>5.7255999999996749</v>
      </c>
      <c r="AU347" s="29">
        <f t="shared" si="170"/>
        <v>43.196999999997544</v>
      </c>
      <c r="AV347" s="29">
        <f t="shared" si="170"/>
        <v>86.903999999995065</v>
      </c>
      <c r="AW347" s="105">
        <f t="shared" si="169"/>
        <v>160.25899999999089</v>
      </c>
    </row>
    <row r="348" spans="1:49" x14ac:dyDescent="0.25">
      <c r="A348" s="80" t="s">
        <v>234</v>
      </c>
      <c r="B348" s="4" t="s">
        <v>83</v>
      </c>
      <c r="C348" s="4">
        <v>96.86</v>
      </c>
      <c r="D348" s="4">
        <v>97.7</v>
      </c>
      <c r="E348" s="4">
        <v>4500</v>
      </c>
      <c r="F348" s="4">
        <v>4600</v>
      </c>
      <c r="G348" s="30">
        <f t="shared" si="173"/>
        <v>0.84000000000000341</v>
      </c>
      <c r="H348" s="30">
        <f t="shared" si="197"/>
        <v>99.580000000000013</v>
      </c>
      <c r="I348" s="30" t="str">
        <f t="shared" si="174"/>
        <v>US 101: 4</v>
      </c>
      <c r="J348" s="30">
        <f t="shared" si="201"/>
        <v>4510</v>
      </c>
      <c r="K348" s="30">
        <f t="shared" si="201"/>
        <v>4535</v>
      </c>
      <c r="L348" s="30">
        <f t="shared" si="201"/>
        <v>4560</v>
      </c>
      <c r="M348" s="30">
        <f t="shared" si="201"/>
        <v>4585</v>
      </c>
      <c r="N348" s="91">
        <f t="shared" si="176"/>
        <v>3066.8</v>
      </c>
      <c r="O348" s="91">
        <f t="shared" si="177"/>
        <v>3083.8</v>
      </c>
      <c r="P348" s="91">
        <f t="shared" si="178"/>
        <v>3100.8</v>
      </c>
      <c r="Q348" s="91">
        <f t="shared" si="179"/>
        <v>3117.8</v>
      </c>
      <c r="R348" s="91">
        <f t="shared" si="180"/>
        <v>61.336000000000006</v>
      </c>
      <c r="S348" s="91">
        <f t="shared" si="181"/>
        <v>462.57</v>
      </c>
      <c r="T348" s="91">
        <f t="shared" si="182"/>
        <v>930.24</v>
      </c>
      <c r="U348" s="91">
        <f t="shared" si="183"/>
        <v>1714.7900000000002</v>
      </c>
      <c r="V348" s="91">
        <f t="shared" si="184"/>
        <v>15.456672000000063</v>
      </c>
      <c r="W348" s="91">
        <f t="shared" si="185"/>
        <v>104.91087600000043</v>
      </c>
      <c r="X348" s="91">
        <f t="shared" si="186"/>
        <v>179.72236800000076</v>
      </c>
      <c r="Y348" s="91">
        <f t="shared" si="187"/>
        <v>288.08472000000125</v>
      </c>
      <c r="Z348" s="91">
        <f t="shared" si="188"/>
        <v>3.2201400000000127</v>
      </c>
      <c r="AA348" s="91">
        <f t="shared" si="189"/>
        <v>17.485146000000071</v>
      </c>
      <c r="AB348" s="91">
        <f t="shared" si="190"/>
        <v>24.961440000000106</v>
      </c>
      <c r="AC348" s="91">
        <f t="shared" si="191"/>
        <v>34.295800000000156</v>
      </c>
      <c r="AD348" s="29">
        <f t="shared" si="192"/>
        <v>0</v>
      </c>
      <c r="AE348" s="29">
        <f t="shared" si="198"/>
        <v>0</v>
      </c>
      <c r="AF348" s="29">
        <f t="shared" si="199"/>
        <v>0</v>
      </c>
      <c r="AG348" s="29">
        <f t="shared" si="200"/>
        <v>1</v>
      </c>
      <c r="AH348" s="29">
        <f t="shared" si="193"/>
        <v>0</v>
      </c>
      <c r="AI348" s="29">
        <f t="shared" si="194"/>
        <v>19</v>
      </c>
      <c r="AJ348" s="29">
        <f t="shared" si="195"/>
        <v>26</v>
      </c>
      <c r="AK348" s="105">
        <f t="shared" si="196"/>
        <v>31</v>
      </c>
      <c r="AT348" s="300">
        <f t="shared" si="170"/>
        <v>51.522240000000217</v>
      </c>
      <c r="AU348" s="29">
        <f t="shared" si="170"/>
        <v>388.55880000000155</v>
      </c>
      <c r="AV348" s="29">
        <f t="shared" si="170"/>
        <v>781.40160000000321</v>
      </c>
      <c r="AW348" s="105">
        <f t="shared" si="170"/>
        <v>1440.423600000006</v>
      </c>
    </row>
    <row r="349" spans="1:49" x14ac:dyDescent="0.25">
      <c r="A349" s="80" t="s">
        <v>234</v>
      </c>
      <c r="B349" s="4" t="s">
        <v>83</v>
      </c>
      <c r="C349" s="4">
        <v>97.7</v>
      </c>
      <c r="D349" s="4">
        <v>98.01</v>
      </c>
      <c r="E349" s="4">
        <v>4300</v>
      </c>
      <c r="F349" s="4">
        <v>4400</v>
      </c>
      <c r="G349" s="30">
        <f t="shared" si="173"/>
        <v>0.31000000000000227</v>
      </c>
      <c r="H349" s="30">
        <f t="shared" si="197"/>
        <v>99.890000000000015</v>
      </c>
      <c r="I349" s="30" t="str">
        <f t="shared" si="174"/>
        <v>US 101: 4</v>
      </c>
      <c r="J349" s="30">
        <f t="shared" si="201"/>
        <v>4310</v>
      </c>
      <c r="K349" s="30">
        <f t="shared" si="201"/>
        <v>4335</v>
      </c>
      <c r="L349" s="30">
        <f t="shared" si="201"/>
        <v>4360</v>
      </c>
      <c r="M349" s="30">
        <f t="shared" si="201"/>
        <v>4385</v>
      </c>
      <c r="N349" s="91">
        <f t="shared" si="176"/>
        <v>2930.8</v>
      </c>
      <c r="O349" s="91">
        <f t="shared" si="177"/>
        <v>2947.8</v>
      </c>
      <c r="P349" s="91">
        <f t="shared" si="178"/>
        <v>2964.8</v>
      </c>
      <c r="Q349" s="91">
        <f t="shared" si="179"/>
        <v>2981.8</v>
      </c>
      <c r="R349" s="91">
        <f t="shared" si="180"/>
        <v>58.616000000000007</v>
      </c>
      <c r="S349" s="91">
        <f t="shared" si="181"/>
        <v>442.17</v>
      </c>
      <c r="T349" s="91">
        <f t="shared" si="182"/>
        <v>889.44</v>
      </c>
      <c r="U349" s="91">
        <f t="shared" si="183"/>
        <v>1639.9900000000002</v>
      </c>
      <c r="V349" s="91">
        <f t="shared" si="184"/>
        <v>5.4512880000000408</v>
      </c>
      <c r="W349" s="91">
        <f t="shared" si="185"/>
        <v>37.009629000000274</v>
      </c>
      <c r="X349" s="91">
        <f t="shared" si="186"/>
        <v>63.417072000000474</v>
      </c>
      <c r="Y349" s="91">
        <f t="shared" si="187"/>
        <v>101.67938000000076</v>
      </c>
      <c r="Z349" s="91">
        <f t="shared" si="188"/>
        <v>1.1356850000000083</v>
      </c>
      <c r="AA349" s="91">
        <f t="shared" si="189"/>
        <v>6.1682715000000456</v>
      </c>
      <c r="AB349" s="91">
        <f t="shared" si="190"/>
        <v>8.8079266666667326</v>
      </c>
      <c r="AC349" s="91">
        <f t="shared" si="191"/>
        <v>12.104688095238188</v>
      </c>
      <c r="AD349" s="29">
        <f t="shared" si="192"/>
        <v>0</v>
      </c>
      <c r="AE349" s="29">
        <f t="shared" si="198"/>
        <v>0</v>
      </c>
      <c r="AF349" s="29">
        <f t="shared" si="199"/>
        <v>0</v>
      </c>
      <c r="AG349" s="29">
        <f t="shared" si="200"/>
        <v>0</v>
      </c>
      <c r="AH349" s="29">
        <f t="shared" si="193"/>
        <v>0</v>
      </c>
      <c r="AI349" s="29">
        <f t="shared" si="194"/>
        <v>19</v>
      </c>
      <c r="AJ349" s="29">
        <f t="shared" si="195"/>
        <v>26</v>
      </c>
      <c r="AK349" s="105">
        <f t="shared" si="196"/>
        <v>31</v>
      </c>
      <c r="AT349" s="300">
        <f t="shared" ref="AT349:AW412" si="202">R349*$G349</f>
        <v>18.170960000000136</v>
      </c>
      <c r="AU349" s="29">
        <f t="shared" si="202"/>
        <v>137.07270000000102</v>
      </c>
      <c r="AV349" s="29">
        <f t="shared" si="202"/>
        <v>275.72640000000206</v>
      </c>
      <c r="AW349" s="105">
        <f t="shared" si="202"/>
        <v>508.39690000000382</v>
      </c>
    </row>
    <row r="350" spans="1:49" x14ac:dyDescent="0.25">
      <c r="A350" s="80" t="s">
        <v>234</v>
      </c>
      <c r="B350" s="4" t="s">
        <v>83</v>
      </c>
      <c r="C350" s="4">
        <v>98.05</v>
      </c>
      <c r="D350" s="4">
        <v>103.94</v>
      </c>
      <c r="E350" s="4">
        <v>4300</v>
      </c>
      <c r="F350" s="4">
        <v>4400</v>
      </c>
      <c r="G350" s="30">
        <f t="shared" si="173"/>
        <v>5.8900000000000006</v>
      </c>
      <c r="H350" s="30">
        <f t="shared" si="197"/>
        <v>105.78000000000002</v>
      </c>
      <c r="I350" s="30" t="str">
        <f t="shared" si="174"/>
        <v>US 101: 4</v>
      </c>
      <c r="J350" s="30">
        <f t="shared" si="201"/>
        <v>4310</v>
      </c>
      <c r="K350" s="30">
        <f t="shared" si="201"/>
        <v>4335</v>
      </c>
      <c r="L350" s="30">
        <f t="shared" si="201"/>
        <v>4360</v>
      </c>
      <c r="M350" s="30">
        <f t="shared" si="201"/>
        <v>4385</v>
      </c>
      <c r="N350" s="91">
        <f t="shared" si="176"/>
        <v>2930.8</v>
      </c>
      <c r="O350" s="91">
        <f t="shared" si="177"/>
        <v>2947.8</v>
      </c>
      <c r="P350" s="91">
        <f t="shared" si="178"/>
        <v>2964.8</v>
      </c>
      <c r="Q350" s="91">
        <f t="shared" si="179"/>
        <v>2981.8</v>
      </c>
      <c r="R350" s="91">
        <f t="shared" si="180"/>
        <v>58.616000000000007</v>
      </c>
      <c r="S350" s="91">
        <f t="shared" si="181"/>
        <v>442.17</v>
      </c>
      <c r="T350" s="91">
        <f t="shared" si="182"/>
        <v>889.44</v>
      </c>
      <c r="U350" s="91">
        <f t="shared" si="183"/>
        <v>1639.9900000000002</v>
      </c>
      <c r="V350" s="91">
        <f t="shared" si="184"/>
        <v>103.57447200000001</v>
      </c>
      <c r="W350" s="91">
        <f t="shared" si="185"/>
        <v>703.18295100000012</v>
      </c>
      <c r="X350" s="91">
        <f t="shared" si="186"/>
        <v>1204.9243680000004</v>
      </c>
      <c r="Y350" s="91">
        <f t="shared" si="187"/>
        <v>1931.9082200000005</v>
      </c>
      <c r="Z350" s="91">
        <f t="shared" si="188"/>
        <v>21.578015000000001</v>
      </c>
      <c r="AA350" s="91">
        <f t="shared" si="189"/>
        <v>117.19715850000001</v>
      </c>
      <c r="AB350" s="91">
        <f t="shared" si="190"/>
        <v>167.35060666666675</v>
      </c>
      <c r="AC350" s="91">
        <f t="shared" si="191"/>
        <v>229.98907380952392</v>
      </c>
      <c r="AD350" s="29">
        <f t="shared" si="192"/>
        <v>0</v>
      </c>
      <c r="AE350" s="29">
        <f t="shared" si="198"/>
        <v>1</v>
      </c>
      <c r="AF350" s="29">
        <f t="shared" si="199"/>
        <v>2</v>
      </c>
      <c r="AG350" s="29">
        <f t="shared" si="200"/>
        <v>2</v>
      </c>
      <c r="AH350" s="29">
        <f t="shared" si="193"/>
        <v>0</v>
      </c>
      <c r="AI350" s="29">
        <f t="shared" si="194"/>
        <v>19</v>
      </c>
      <c r="AJ350" s="29">
        <f t="shared" si="195"/>
        <v>26</v>
      </c>
      <c r="AK350" s="105">
        <f t="shared" si="196"/>
        <v>31</v>
      </c>
      <c r="AT350" s="300">
        <f t="shared" si="202"/>
        <v>345.24824000000007</v>
      </c>
      <c r="AU350" s="29">
        <f t="shared" si="202"/>
        <v>2604.3813000000005</v>
      </c>
      <c r="AV350" s="29">
        <f t="shared" si="202"/>
        <v>5238.8016000000007</v>
      </c>
      <c r="AW350" s="105">
        <f t="shared" si="202"/>
        <v>9659.5411000000022</v>
      </c>
    </row>
    <row r="351" spans="1:49" x14ac:dyDescent="0.25">
      <c r="A351" s="80" t="s">
        <v>234</v>
      </c>
      <c r="B351" s="4" t="s">
        <v>83</v>
      </c>
      <c r="C351" s="4">
        <v>103.94</v>
      </c>
      <c r="D351" s="4">
        <v>104.96</v>
      </c>
      <c r="E351" s="4">
        <v>5100</v>
      </c>
      <c r="F351" s="4">
        <v>5200</v>
      </c>
      <c r="G351" s="30">
        <f t="shared" si="173"/>
        <v>1.019999999999996</v>
      </c>
      <c r="H351" s="30">
        <f t="shared" si="197"/>
        <v>106.80000000000001</v>
      </c>
      <c r="I351" s="30" t="str">
        <f t="shared" si="174"/>
        <v>US 101: 4</v>
      </c>
      <c r="J351" s="30">
        <f t="shared" si="201"/>
        <v>5110</v>
      </c>
      <c r="K351" s="30">
        <f t="shared" si="201"/>
        <v>5135</v>
      </c>
      <c r="L351" s="30">
        <f t="shared" si="201"/>
        <v>5160</v>
      </c>
      <c r="M351" s="30">
        <f t="shared" si="201"/>
        <v>5185</v>
      </c>
      <c r="N351" s="91">
        <f t="shared" si="176"/>
        <v>3474.8</v>
      </c>
      <c r="O351" s="91">
        <f t="shared" si="177"/>
        <v>3491.8</v>
      </c>
      <c r="P351" s="91">
        <f t="shared" si="178"/>
        <v>3508.8</v>
      </c>
      <c r="Q351" s="91">
        <f t="shared" si="179"/>
        <v>3525.8</v>
      </c>
      <c r="R351" s="91">
        <f t="shared" si="180"/>
        <v>69.496000000000009</v>
      </c>
      <c r="S351" s="91">
        <f t="shared" si="181"/>
        <v>523.77</v>
      </c>
      <c r="T351" s="91">
        <f t="shared" si="182"/>
        <v>1052.6400000000001</v>
      </c>
      <c r="U351" s="91">
        <f t="shared" si="183"/>
        <v>1939.1900000000003</v>
      </c>
      <c r="V351" s="91">
        <f t="shared" si="184"/>
        <v>21.265775999999917</v>
      </c>
      <c r="W351" s="91">
        <f t="shared" si="185"/>
        <v>144.24625799999944</v>
      </c>
      <c r="X351" s="91">
        <f t="shared" si="186"/>
        <v>246.94934399999906</v>
      </c>
      <c r="Y351" s="91">
        <f t="shared" si="187"/>
        <v>395.59475999999853</v>
      </c>
      <c r="Z351" s="91">
        <f t="shared" si="188"/>
        <v>4.4303699999999822</v>
      </c>
      <c r="AA351" s="91">
        <f t="shared" si="189"/>
        <v>24.041042999999906</v>
      </c>
      <c r="AB351" s="91">
        <f t="shared" si="190"/>
        <v>34.298519999999876</v>
      </c>
      <c r="AC351" s="91">
        <f t="shared" si="191"/>
        <v>47.094614285714115</v>
      </c>
      <c r="AD351" s="29">
        <f t="shared" si="192"/>
        <v>0</v>
      </c>
      <c r="AE351" s="29">
        <f t="shared" si="198"/>
        <v>0</v>
      </c>
      <c r="AF351" s="29">
        <f t="shared" si="199"/>
        <v>1</v>
      </c>
      <c r="AG351" s="29">
        <f t="shared" si="200"/>
        <v>1</v>
      </c>
      <c r="AH351" s="29">
        <f t="shared" si="193"/>
        <v>0</v>
      </c>
      <c r="AI351" s="29">
        <f t="shared" si="194"/>
        <v>19</v>
      </c>
      <c r="AJ351" s="29">
        <f t="shared" si="195"/>
        <v>26</v>
      </c>
      <c r="AK351" s="105">
        <f t="shared" si="196"/>
        <v>31</v>
      </c>
      <c r="AT351" s="300">
        <f t="shared" si="202"/>
        <v>70.885919999999729</v>
      </c>
      <c r="AU351" s="29">
        <f t="shared" si="202"/>
        <v>534.24539999999786</v>
      </c>
      <c r="AV351" s="29">
        <f t="shared" si="202"/>
        <v>1073.6927999999959</v>
      </c>
      <c r="AW351" s="105">
        <f t="shared" si="202"/>
        <v>1977.9737999999925</v>
      </c>
    </row>
    <row r="352" spans="1:49" x14ac:dyDescent="0.25">
      <c r="A352" s="80" t="s">
        <v>234</v>
      </c>
      <c r="B352" s="4" t="s">
        <v>83</v>
      </c>
      <c r="C352" s="4">
        <v>104.96</v>
      </c>
      <c r="D352" s="4">
        <v>105.21</v>
      </c>
      <c r="E352" s="4">
        <v>4800</v>
      </c>
      <c r="F352" s="4">
        <v>4900</v>
      </c>
      <c r="G352" s="30">
        <f t="shared" si="173"/>
        <v>0.25</v>
      </c>
      <c r="H352" s="30">
        <f t="shared" si="197"/>
        <v>107.05000000000001</v>
      </c>
      <c r="I352" s="30" t="str">
        <f t="shared" si="174"/>
        <v>US 101: 4</v>
      </c>
      <c r="J352" s="30">
        <f t="shared" si="201"/>
        <v>4810</v>
      </c>
      <c r="K352" s="30">
        <f t="shared" si="201"/>
        <v>4835</v>
      </c>
      <c r="L352" s="30">
        <f t="shared" si="201"/>
        <v>4860</v>
      </c>
      <c r="M352" s="30">
        <f t="shared" si="201"/>
        <v>4885</v>
      </c>
      <c r="N352" s="91">
        <f t="shared" si="176"/>
        <v>3270.8</v>
      </c>
      <c r="O352" s="91">
        <f t="shared" si="177"/>
        <v>3287.8</v>
      </c>
      <c r="P352" s="91">
        <f t="shared" si="178"/>
        <v>3304.8</v>
      </c>
      <c r="Q352" s="91">
        <f t="shared" si="179"/>
        <v>3321.8</v>
      </c>
      <c r="R352" s="91">
        <f t="shared" si="180"/>
        <v>65.416000000000011</v>
      </c>
      <c r="S352" s="91">
        <f t="shared" si="181"/>
        <v>493.17</v>
      </c>
      <c r="T352" s="91">
        <f t="shared" si="182"/>
        <v>991.44</v>
      </c>
      <c r="U352" s="91">
        <f t="shared" si="183"/>
        <v>1826.9900000000002</v>
      </c>
      <c r="V352" s="91">
        <f t="shared" si="184"/>
        <v>4.906200000000001</v>
      </c>
      <c r="W352" s="91">
        <f t="shared" si="185"/>
        <v>33.288975000000001</v>
      </c>
      <c r="X352" s="91">
        <f t="shared" si="186"/>
        <v>57.007800000000003</v>
      </c>
      <c r="Y352" s="91">
        <f t="shared" si="187"/>
        <v>91.34950000000002</v>
      </c>
      <c r="Z352" s="91">
        <f t="shared" si="188"/>
        <v>1.022125</v>
      </c>
      <c r="AA352" s="91">
        <f t="shared" si="189"/>
        <v>5.5481625000000001</v>
      </c>
      <c r="AB352" s="91">
        <f t="shared" si="190"/>
        <v>7.9177500000000016</v>
      </c>
      <c r="AC352" s="91">
        <f t="shared" si="191"/>
        <v>10.874940476190481</v>
      </c>
      <c r="AD352" s="29">
        <f t="shared" si="192"/>
        <v>0</v>
      </c>
      <c r="AE352" s="29">
        <f t="shared" si="198"/>
        <v>0</v>
      </c>
      <c r="AF352" s="29">
        <f t="shared" si="199"/>
        <v>0</v>
      </c>
      <c r="AG352" s="29">
        <f t="shared" si="200"/>
        <v>0</v>
      </c>
      <c r="AH352" s="29">
        <f t="shared" si="193"/>
        <v>0</v>
      </c>
      <c r="AI352" s="29">
        <f t="shared" si="194"/>
        <v>19</v>
      </c>
      <c r="AJ352" s="29">
        <f t="shared" si="195"/>
        <v>26</v>
      </c>
      <c r="AK352" s="105">
        <f t="shared" si="196"/>
        <v>31</v>
      </c>
      <c r="AT352" s="300">
        <f t="shared" si="202"/>
        <v>16.354000000000003</v>
      </c>
      <c r="AU352" s="29">
        <f t="shared" si="202"/>
        <v>123.2925</v>
      </c>
      <c r="AV352" s="29">
        <f t="shared" si="202"/>
        <v>247.86</v>
      </c>
      <c r="AW352" s="105">
        <f t="shared" si="202"/>
        <v>456.74750000000006</v>
      </c>
    </row>
    <row r="353" spans="1:49" x14ac:dyDescent="0.25">
      <c r="A353" s="80" t="s">
        <v>234</v>
      </c>
      <c r="B353" s="4" t="s">
        <v>83</v>
      </c>
      <c r="C353" s="4">
        <v>105.21</v>
      </c>
      <c r="D353" s="4">
        <v>105.64</v>
      </c>
      <c r="E353" s="4">
        <v>14600</v>
      </c>
      <c r="F353" s="4">
        <v>14700</v>
      </c>
      <c r="G353" s="30">
        <f t="shared" si="173"/>
        <v>0.43000000000000682</v>
      </c>
      <c r="H353" s="30">
        <f t="shared" si="197"/>
        <v>107.48000000000002</v>
      </c>
      <c r="I353" s="30" t="str">
        <f t="shared" si="174"/>
        <v>US 101: 4</v>
      </c>
      <c r="J353" s="30">
        <f t="shared" si="201"/>
        <v>14610</v>
      </c>
      <c r="K353" s="30">
        <f t="shared" si="201"/>
        <v>14635</v>
      </c>
      <c r="L353" s="30">
        <f t="shared" si="201"/>
        <v>14660</v>
      </c>
      <c r="M353" s="30">
        <f t="shared" si="201"/>
        <v>14685</v>
      </c>
      <c r="N353" s="91">
        <f t="shared" si="176"/>
        <v>9934.8000000000011</v>
      </c>
      <c r="O353" s="91">
        <f t="shared" si="177"/>
        <v>9951.8000000000011</v>
      </c>
      <c r="P353" s="91">
        <f t="shared" si="178"/>
        <v>9968.8000000000011</v>
      </c>
      <c r="Q353" s="91">
        <f t="shared" si="179"/>
        <v>9985.8000000000011</v>
      </c>
      <c r="R353" s="91">
        <f t="shared" si="180"/>
        <v>198.69600000000003</v>
      </c>
      <c r="S353" s="91">
        <f t="shared" si="181"/>
        <v>1492.7700000000002</v>
      </c>
      <c r="T353" s="91">
        <f t="shared" si="182"/>
        <v>2990.6400000000003</v>
      </c>
      <c r="U353" s="91">
        <f t="shared" si="183"/>
        <v>5492.1900000000014</v>
      </c>
      <c r="V353" s="91">
        <f t="shared" si="184"/>
        <v>25.631784000000408</v>
      </c>
      <c r="W353" s="91">
        <f t="shared" si="185"/>
        <v>173.31059700000279</v>
      </c>
      <c r="X353" s="91">
        <f t="shared" si="186"/>
        <v>295.77429600000477</v>
      </c>
      <c r="Y353" s="91">
        <f t="shared" si="187"/>
        <v>472.32834000000764</v>
      </c>
      <c r="Z353" s="91">
        <f t="shared" si="188"/>
        <v>5.3399550000000842</v>
      </c>
      <c r="AA353" s="91">
        <f t="shared" si="189"/>
        <v>28.885099500000464</v>
      </c>
      <c r="AB353" s="91">
        <f t="shared" si="190"/>
        <v>41.079763333334</v>
      </c>
      <c r="AC353" s="91">
        <f t="shared" si="191"/>
        <v>56.229564285715206</v>
      </c>
      <c r="AD353" s="29">
        <f t="shared" si="192"/>
        <v>0</v>
      </c>
      <c r="AE353" s="29">
        <f t="shared" si="198"/>
        <v>0</v>
      </c>
      <c r="AF353" s="29">
        <f t="shared" si="199"/>
        <v>1</v>
      </c>
      <c r="AG353" s="29">
        <f t="shared" si="200"/>
        <v>1</v>
      </c>
      <c r="AH353" s="29">
        <f t="shared" si="193"/>
        <v>0</v>
      </c>
      <c r="AI353" s="29">
        <f t="shared" si="194"/>
        <v>19</v>
      </c>
      <c r="AJ353" s="29">
        <f t="shared" si="195"/>
        <v>26</v>
      </c>
      <c r="AK353" s="105">
        <f t="shared" si="196"/>
        <v>31</v>
      </c>
      <c r="AT353" s="300">
        <f t="shared" si="202"/>
        <v>85.439280000001361</v>
      </c>
      <c r="AU353" s="29">
        <f t="shared" si="202"/>
        <v>641.89110000001028</v>
      </c>
      <c r="AV353" s="29">
        <f t="shared" si="202"/>
        <v>1285.9752000000205</v>
      </c>
      <c r="AW353" s="105">
        <f t="shared" si="202"/>
        <v>2361.6417000000379</v>
      </c>
    </row>
    <row r="354" spans="1:49" x14ac:dyDescent="0.25">
      <c r="A354" s="80" t="s">
        <v>234</v>
      </c>
      <c r="B354" s="4" t="s">
        <v>83</v>
      </c>
      <c r="C354" s="4">
        <v>110.75</v>
      </c>
      <c r="D354" s="4">
        <v>110.95</v>
      </c>
      <c r="E354" s="4">
        <v>14600</v>
      </c>
      <c r="F354" s="4">
        <v>14700</v>
      </c>
      <c r="G354" s="30">
        <f t="shared" si="173"/>
        <v>0.20000000000000284</v>
      </c>
      <c r="H354" s="30">
        <f t="shared" si="197"/>
        <v>107.68000000000002</v>
      </c>
      <c r="I354" s="30" t="str">
        <f t="shared" si="174"/>
        <v>US 101: 4</v>
      </c>
      <c r="J354" s="30">
        <f t="shared" si="201"/>
        <v>14610</v>
      </c>
      <c r="K354" s="30">
        <f t="shared" si="201"/>
        <v>14635</v>
      </c>
      <c r="L354" s="30">
        <f t="shared" si="201"/>
        <v>14660</v>
      </c>
      <c r="M354" s="30">
        <f t="shared" si="201"/>
        <v>14685</v>
      </c>
      <c r="N354" s="91">
        <f t="shared" si="176"/>
        <v>9934.8000000000011</v>
      </c>
      <c r="O354" s="91">
        <f t="shared" si="177"/>
        <v>9951.8000000000011</v>
      </c>
      <c r="P354" s="91">
        <f t="shared" si="178"/>
        <v>9968.8000000000011</v>
      </c>
      <c r="Q354" s="91">
        <f t="shared" si="179"/>
        <v>9985.8000000000011</v>
      </c>
      <c r="R354" s="91">
        <f t="shared" si="180"/>
        <v>198.69600000000003</v>
      </c>
      <c r="S354" s="91">
        <f t="shared" si="181"/>
        <v>1492.7700000000002</v>
      </c>
      <c r="T354" s="91">
        <f t="shared" si="182"/>
        <v>2990.6400000000003</v>
      </c>
      <c r="U354" s="91">
        <f t="shared" si="183"/>
        <v>5492.1900000000014</v>
      </c>
      <c r="V354" s="91">
        <f t="shared" si="184"/>
        <v>11.92176000000017</v>
      </c>
      <c r="W354" s="91">
        <f t="shared" si="185"/>
        <v>80.609580000001159</v>
      </c>
      <c r="X354" s="91">
        <f t="shared" si="186"/>
        <v>137.56944000000198</v>
      </c>
      <c r="Y354" s="91">
        <f t="shared" si="187"/>
        <v>219.68760000000319</v>
      </c>
      <c r="Z354" s="91">
        <f t="shared" si="188"/>
        <v>2.4837000000000349</v>
      </c>
      <c r="AA354" s="91">
        <f t="shared" si="189"/>
        <v>13.434930000000193</v>
      </c>
      <c r="AB354" s="91">
        <f t="shared" si="190"/>
        <v>19.106866666666942</v>
      </c>
      <c r="AC354" s="91">
        <f t="shared" si="191"/>
        <v>26.153285714286099</v>
      </c>
      <c r="AD354" s="29">
        <f t="shared" si="192"/>
        <v>0</v>
      </c>
      <c r="AE354" s="29">
        <f t="shared" si="198"/>
        <v>0</v>
      </c>
      <c r="AF354" s="29">
        <f t="shared" si="199"/>
        <v>0</v>
      </c>
      <c r="AG354" s="29">
        <f t="shared" si="200"/>
        <v>0</v>
      </c>
      <c r="AH354" s="29">
        <f t="shared" si="193"/>
        <v>0</v>
      </c>
      <c r="AI354" s="29">
        <f t="shared" si="194"/>
        <v>19</v>
      </c>
      <c r="AJ354" s="29">
        <f t="shared" si="195"/>
        <v>26</v>
      </c>
      <c r="AK354" s="105">
        <f t="shared" si="196"/>
        <v>31</v>
      </c>
      <c r="AT354" s="300">
        <f t="shared" si="202"/>
        <v>39.739200000000572</v>
      </c>
      <c r="AU354" s="29">
        <f t="shared" si="202"/>
        <v>298.55400000000429</v>
      </c>
      <c r="AV354" s="29">
        <f t="shared" si="202"/>
        <v>598.12800000000857</v>
      </c>
      <c r="AW354" s="105">
        <f t="shared" si="202"/>
        <v>1098.4380000000158</v>
      </c>
    </row>
    <row r="355" spans="1:49" x14ac:dyDescent="0.25">
      <c r="A355" s="80" t="s">
        <v>234</v>
      </c>
      <c r="B355" s="4" t="s">
        <v>83</v>
      </c>
      <c r="C355" s="4">
        <v>110.95</v>
      </c>
      <c r="D355" s="4">
        <v>111.78</v>
      </c>
      <c r="E355" s="4">
        <v>15900</v>
      </c>
      <c r="F355" s="4">
        <v>22000</v>
      </c>
      <c r="G355" s="30">
        <f t="shared" si="173"/>
        <v>0.82999999999999829</v>
      </c>
      <c r="H355" s="30">
        <f t="shared" si="197"/>
        <v>108.51000000000002</v>
      </c>
      <c r="I355" s="30" t="str">
        <f t="shared" si="174"/>
        <v>US 101: 4</v>
      </c>
      <c r="J355" s="30">
        <f t="shared" si="201"/>
        <v>16510</v>
      </c>
      <c r="K355" s="30">
        <f t="shared" si="201"/>
        <v>18035</v>
      </c>
      <c r="L355" s="30">
        <f t="shared" si="201"/>
        <v>19560</v>
      </c>
      <c r="M355" s="30">
        <f t="shared" si="201"/>
        <v>21085</v>
      </c>
      <c r="N355" s="91">
        <f t="shared" si="176"/>
        <v>11226.800000000001</v>
      </c>
      <c r="O355" s="91">
        <f t="shared" si="177"/>
        <v>12263.800000000001</v>
      </c>
      <c r="P355" s="91">
        <f t="shared" si="178"/>
        <v>13300.800000000001</v>
      </c>
      <c r="Q355" s="91">
        <f t="shared" si="179"/>
        <v>14337.800000000001</v>
      </c>
      <c r="R355" s="91">
        <f t="shared" si="180"/>
        <v>224.53600000000003</v>
      </c>
      <c r="S355" s="91">
        <f t="shared" si="181"/>
        <v>1839.5700000000002</v>
      </c>
      <c r="T355" s="91">
        <f t="shared" si="182"/>
        <v>3990.2400000000002</v>
      </c>
      <c r="U355" s="91">
        <f t="shared" si="183"/>
        <v>7885.7900000000009</v>
      </c>
      <c r="V355" s="91">
        <f t="shared" si="184"/>
        <v>55.909463999999893</v>
      </c>
      <c r="W355" s="91">
        <f t="shared" si="185"/>
        <v>412.2476369999992</v>
      </c>
      <c r="X355" s="91">
        <f t="shared" si="186"/>
        <v>761.7368159999985</v>
      </c>
      <c r="Y355" s="91">
        <f t="shared" si="187"/>
        <v>1309.0411399999975</v>
      </c>
      <c r="Z355" s="91">
        <f t="shared" si="188"/>
        <v>11.647804999999977</v>
      </c>
      <c r="AA355" s="91">
        <f t="shared" si="189"/>
        <v>68.707939499999867</v>
      </c>
      <c r="AB355" s="91">
        <f t="shared" si="190"/>
        <v>105.7967799999998</v>
      </c>
      <c r="AC355" s="91">
        <f t="shared" si="191"/>
        <v>155.83823095238068</v>
      </c>
      <c r="AD355" s="29">
        <f t="shared" si="192"/>
        <v>0</v>
      </c>
      <c r="AE355" s="29">
        <f t="shared" si="198"/>
        <v>1</v>
      </c>
      <c r="AF355" s="29">
        <f t="shared" si="199"/>
        <v>1</v>
      </c>
      <c r="AG355" s="29">
        <f t="shared" si="200"/>
        <v>2</v>
      </c>
      <c r="AH355" s="29">
        <f t="shared" si="193"/>
        <v>0</v>
      </c>
      <c r="AI355" s="29">
        <f t="shared" si="194"/>
        <v>19</v>
      </c>
      <c r="AJ355" s="29">
        <f t="shared" si="195"/>
        <v>26</v>
      </c>
      <c r="AK355" s="105">
        <f t="shared" si="196"/>
        <v>31</v>
      </c>
      <c r="AT355" s="300">
        <f t="shared" si="202"/>
        <v>186.36487999999963</v>
      </c>
      <c r="AU355" s="29">
        <f t="shared" si="202"/>
        <v>1526.8430999999971</v>
      </c>
      <c r="AV355" s="29">
        <f t="shared" si="202"/>
        <v>3311.8991999999935</v>
      </c>
      <c r="AW355" s="105">
        <f t="shared" si="202"/>
        <v>6545.2056999999877</v>
      </c>
    </row>
    <row r="356" spans="1:49" x14ac:dyDescent="0.25">
      <c r="A356" s="80" t="s">
        <v>234</v>
      </c>
      <c r="B356" s="4" t="s">
        <v>83</v>
      </c>
      <c r="C356" s="4">
        <v>111.78</v>
      </c>
      <c r="D356" s="4">
        <v>112.35</v>
      </c>
      <c r="E356" s="4">
        <v>16600</v>
      </c>
      <c r="F356" s="4">
        <v>16700</v>
      </c>
      <c r="G356" s="30">
        <f t="shared" si="173"/>
        <v>0.56999999999999318</v>
      </c>
      <c r="H356" s="30">
        <f t="shared" si="197"/>
        <v>109.08000000000001</v>
      </c>
      <c r="I356" s="30" t="str">
        <f t="shared" si="174"/>
        <v>US 101: 4</v>
      </c>
      <c r="J356" s="30">
        <f t="shared" si="201"/>
        <v>16610</v>
      </c>
      <c r="K356" s="30">
        <f t="shared" si="201"/>
        <v>16635</v>
      </c>
      <c r="L356" s="30">
        <f t="shared" si="201"/>
        <v>16660</v>
      </c>
      <c r="M356" s="30">
        <f t="shared" si="201"/>
        <v>16685</v>
      </c>
      <c r="N356" s="91">
        <f t="shared" si="176"/>
        <v>11294.800000000001</v>
      </c>
      <c r="O356" s="91">
        <f t="shared" si="177"/>
        <v>11311.800000000001</v>
      </c>
      <c r="P356" s="91">
        <f t="shared" si="178"/>
        <v>11328.800000000001</v>
      </c>
      <c r="Q356" s="91">
        <f t="shared" si="179"/>
        <v>11345.800000000001</v>
      </c>
      <c r="R356" s="91">
        <f t="shared" si="180"/>
        <v>225.89600000000002</v>
      </c>
      <c r="S356" s="91">
        <f t="shared" si="181"/>
        <v>1696.7700000000002</v>
      </c>
      <c r="T356" s="91">
        <f t="shared" si="182"/>
        <v>3398.6400000000003</v>
      </c>
      <c r="U356" s="91">
        <f t="shared" si="183"/>
        <v>6240.1900000000014</v>
      </c>
      <c r="V356" s="91">
        <f t="shared" si="184"/>
        <v>38.62821599999954</v>
      </c>
      <c r="W356" s="91">
        <f t="shared" si="185"/>
        <v>261.13290299999693</v>
      </c>
      <c r="X356" s="91">
        <f t="shared" si="186"/>
        <v>445.56170399999473</v>
      </c>
      <c r="Y356" s="91">
        <f t="shared" si="187"/>
        <v>711.38165999999171</v>
      </c>
      <c r="Z356" s="91">
        <f t="shared" si="188"/>
        <v>8.0475449999999036</v>
      </c>
      <c r="AA356" s="91">
        <f t="shared" si="189"/>
        <v>43.522150499999491</v>
      </c>
      <c r="AB356" s="91">
        <f t="shared" si="190"/>
        <v>61.883569999999274</v>
      </c>
      <c r="AC356" s="91">
        <f t="shared" si="191"/>
        <v>84.688292857141889</v>
      </c>
      <c r="AD356" s="29">
        <f t="shared" si="192"/>
        <v>0</v>
      </c>
      <c r="AE356" s="29">
        <f t="shared" si="198"/>
        <v>1</v>
      </c>
      <c r="AF356" s="29">
        <f t="shared" si="199"/>
        <v>1</v>
      </c>
      <c r="AG356" s="29">
        <f t="shared" si="200"/>
        <v>1</v>
      </c>
      <c r="AH356" s="29">
        <f t="shared" si="193"/>
        <v>0</v>
      </c>
      <c r="AI356" s="29">
        <f t="shared" si="194"/>
        <v>19</v>
      </c>
      <c r="AJ356" s="29">
        <f t="shared" si="195"/>
        <v>26</v>
      </c>
      <c r="AK356" s="105">
        <f t="shared" si="196"/>
        <v>31</v>
      </c>
      <c r="AT356" s="300">
        <f t="shared" si="202"/>
        <v>128.76071999999846</v>
      </c>
      <c r="AU356" s="29">
        <f t="shared" si="202"/>
        <v>967.15889999998853</v>
      </c>
      <c r="AV356" s="29">
        <f t="shared" si="202"/>
        <v>1937.224799999977</v>
      </c>
      <c r="AW356" s="105">
        <f t="shared" si="202"/>
        <v>3556.9082999999582</v>
      </c>
    </row>
    <row r="357" spans="1:49" x14ac:dyDescent="0.25">
      <c r="A357" s="80" t="s">
        <v>234</v>
      </c>
      <c r="B357" s="4" t="s">
        <v>83</v>
      </c>
      <c r="C357" s="4">
        <v>112.35</v>
      </c>
      <c r="D357" s="4">
        <v>113.02</v>
      </c>
      <c r="E357" s="4">
        <v>15700</v>
      </c>
      <c r="F357" s="4">
        <v>15800</v>
      </c>
      <c r="G357" s="30">
        <f t="shared" si="173"/>
        <v>0.67000000000000171</v>
      </c>
      <c r="H357" s="30">
        <f t="shared" si="197"/>
        <v>109.75000000000001</v>
      </c>
      <c r="I357" s="30" t="str">
        <f t="shared" si="174"/>
        <v>US 101: 4</v>
      </c>
      <c r="J357" s="30">
        <f t="shared" si="201"/>
        <v>15710</v>
      </c>
      <c r="K357" s="30">
        <f t="shared" si="201"/>
        <v>15735</v>
      </c>
      <c r="L357" s="30">
        <f t="shared" si="201"/>
        <v>15760</v>
      </c>
      <c r="M357" s="30">
        <f t="shared" si="201"/>
        <v>15785</v>
      </c>
      <c r="N357" s="91">
        <f t="shared" si="176"/>
        <v>10682.800000000001</v>
      </c>
      <c r="O357" s="91">
        <f t="shared" si="177"/>
        <v>10699.800000000001</v>
      </c>
      <c r="P357" s="91">
        <f t="shared" si="178"/>
        <v>10716.800000000001</v>
      </c>
      <c r="Q357" s="91">
        <f t="shared" si="179"/>
        <v>10733.800000000001</v>
      </c>
      <c r="R357" s="91">
        <f t="shared" si="180"/>
        <v>213.65600000000003</v>
      </c>
      <c r="S357" s="91">
        <f t="shared" si="181"/>
        <v>1604.97</v>
      </c>
      <c r="T357" s="91">
        <f t="shared" si="182"/>
        <v>3215.0400000000004</v>
      </c>
      <c r="U357" s="91">
        <f t="shared" si="183"/>
        <v>5903.5900000000011</v>
      </c>
      <c r="V357" s="91">
        <f t="shared" si="184"/>
        <v>42.944856000000108</v>
      </c>
      <c r="W357" s="91">
        <f t="shared" si="185"/>
        <v>290.33907300000072</v>
      </c>
      <c r="X357" s="91">
        <f t="shared" si="186"/>
        <v>495.43766400000135</v>
      </c>
      <c r="Y357" s="91">
        <f t="shared" si="187"/>
        <v>791.08106000000225</v>
      </c>
      <c r="Z357" s="91">
        <f t="shared" si="188"/>
        <v>8.946845000000021</v>
      </c>
      <c r="AA357" s="91">
        <f t="shared" si="189"/>
        <v>48.389845500000121</v>
      </c>
      <c r="AB357" s="91">
        <f t="shared" si="190"/>
        <v>68.810786666666857</v>
      </c>
      <c r="AC357" s="91">
        <f t="shared" si="191"/>
        <v>94.176316666666949</v>
      </c>
      <c r="AD357" s="29">
        <f t="shared" si="192"/>
        <v>0</v>
      </c>
      <c r="AE357" s="29">
        <f t="shared" si="198"/>
        <v>1</v>
      </c>
      <c r="AF357" s="29">
        <f t="shared" si="199"/>
        <v>1</v>
      </c>
      <c r="AG357" s="29">
        <f t="shared" si="200"/>
        <v>1</v>
      </c>
      <c r="AH357" s="29">
        <f t="shared" si="193"/>
        <v>0</v>
      </c>
      <c r="AI357" s="29">
        <f t="shared" si="194"/>
        <v>19</v>
      </c>
      <c r="AJ357" s="29">
        <f t="shared" si="195"/>
        <v>26</v>
      </c>
      <c r="AK357" s="105">
        <f t="shared" si="196"/>
        <v>31</v>
      </c>
      <c r="AT357" s="300">
        <f t="shared" si="202"/>
        <v>143.14952000000039</v>
      </c>
      <c r="AU357" s="29">
        <f t="shared" si="202"/>
        <v>1075.3299000000027</v>
      </c>
      <c r="AV357" s="29">
        <f t="shared" si="202"/>
        <v>2154.0768000000057</v>
      </c>
      <c r="AW357" s="105">
        <f t="shared" si="202"/>
        <v>3955.4053000000108</v>
      </c>
    </row>
    <row r="358" spans="1:49" x14ac:dyDescent="0.25">
      <c r="A358" s="80" t="s">
        <v>234</v>
      </c>
      <c r="B358" s="4" t="s">
        <v>83</v>
      </c>
      <c r="C358" s="4">
        <v>113.02</v>
      </c>
      <c r="D358" s="4">
        <v>113.36</v>
      </c>
      <c r="E358" s="4">
        <v>21900</v>
      </c>
      <c r="F358" s="4">
        <v>23800</v>
      </c>
      <c r="G358" s="30">
        <f t="shared" si="173"/>
        <v>0.34000000000000341</v>
      </c>
      <c r="H358" s="30">
        <f t="shared" si="197"/>
        <v>110.09000000000002</v>
      </c>
      <c r="I358" s="30" t="str">
        <f t="shared" si="174"/>
        <v>US 101: 4</v>
      </c>
      <c r="J358" s="30">
        <f t="shared" si="201"/>
        <v>22090</v>
      </c>
      <c r="K358" s="30">
        <f t="shared" si="201"/>
        <v>22565</v>
      </c>
      <c r="L358" s="30">
        <f t="shared" si="201"/>
        <v>23040</v>
      </c>
      <c r="M358" s="30">
        <f t="shared" si="201"/>
        <v>23515</v>
      </c>
      <c r="N358" s="91">
        <f t="shared" si="176"/>
        <v>15021.2</v>
      </c>
      <c r="O358" s="91">
        <f t="shared" si="177"/>
        <v>15344.2</v>
      </c>
      <c r="P358" s="91">
        <f t="shared" si="178"/>
        <v>15667.2</v>
      </c>
      <c r="Q358" s="91">
        <f t="shared" si="179"/>
        <v>15990.2</v>
      </c>
      <c r="R358" s="91">
        <f t="shared" si="180"/>
        <v>300.42400000000004</v>
      </c>
      <c r="S358" s="91">
        <f t="shared" si="181"/>
        <v>2301.63</v>
      </c>
      <c r="T358" s="91">
        <f t="shared" si="182"/>
        <v>4700.16</v>
      </c>
      <c r="U358" s="91">
        <f t="shared" si="183"/>
        <v>8794.61</v>
      </c>
      <c r="V358" s="91">
        <f t="shared" si="184"/>
        <v>30.643248000000309</v>
      </c>
      <c r="W358" s="91">
        <f t="shared" si="185"/>
        <v>211.28963400000214</v>
      </c>
      <c r="X358" s="91">
        <f t="shared" si="186"/>
        <v>367.55251200000373</v>
      </c>
      <c r="Y358" s="91">
        <f t="shared" si="187"/>
        <v>598.03348000000608</v>
      </c>
      <c r="Z358" s="91">
        <f t="shared" si="188"/>
        <v>6.384010000000063</v>
      </c>
      <c r="AA358" s="91">
        <f t="shared" si="189"/>
        <v>35.214939000000356</v>
      </c>
      <c r="AB358" s="91">
        <f t="shared" si="190"/>
        <v>51.04896000000052</v>
      </c>
      <c r="AC358" s="91">
        <f t="shared" si="191"/>
        <v>71.194461904762647</v>
      </c>
      <c r="AD358" s="29">
        <f t="shared" si="192"/>
        <v>0</v>
      </c>
      <c r="AE358" s="29">
        <f t="shared" si="198"/>
        <v>1</v>
      </c>
      <c r="AF358" s="29">
        <f t="shared" si="199"/>
        <v>1</v>
      </c>
      <c r="AG358" s="29">
        <f t="shared" si="200"/>
        <v>1</v>
      </c>
      <c r="AH358" s="29">
        <f t="shared" si="193"/>
        <v>0</v>
      </c>
      <c r="AI358" s="29">
        <f t="shared" si="194"/>
        <v>19</v>
      </c>
      <c r="AJ358" s="29">
        <f t="shared" si="195"/>
        <v>26</v>
      </c>
      <c r="AK358" s="105">
        <f t="shared" si="196"/>
        <v>31</v>
      </c>
      <c r="AT358" s="300">
        <f t="shared" si="202"/>
        <v>102.14416000000104</v>
      </c>
      <c r="AU358" s="29">
        <f t="shared" si="202"/>
        <v>782.55420000000788</v>
      </c>
      <c r="AV358" s="29">
        <f t="shared" si="202"/>
        <v>1598.0544000000159</v>
      </c>
      <c r="AW358" s="105">
        <f t="shared" si="202"/>
        <v>2990.1674000000303</v>
      </c>
    </row>
    <row r="359" spans="1:49" x14ac:dyDescent="0.25">
      <c r="A359" s="80" t="s">
        <v>234</v>
      </c>
      <c r="B359" s="4" t="s">
        <v>83</v>
      </c>
      <c r="C359" s="4">
        <v>113.36</v>
      </c>
      <c r="D359" s="4">
        <v>113.82</v>
      </c>
      <c r="E359" s="4">
        <v>20500</v>
      </c>
      <c r="F359" s="4">
        <v>21700</v>
      </c>
      <c r="G359" s="30">
        <f t="shared" si="173"/>
        <v>0.45999999999999375</v>
      </c>
      <c r="H359" s="30">
        <f t="shared" si="197"/>
        <v>110.55000000000001</v>
      </c>
      <c r="I359" s="30" t="str">
        <f t="shared" si="174"/>
        <v>US 101: 4</v>
      </c>
      <c r="J359" s="30">
        <f t="shared" si="201"/>
        <v>20620</v>
      </c>
      <c r="K359" s="30">
        <f t="shared" si="201"/>
        <v>20920</v>
      </c>
      <c r="L359" s="30">
        <f t="shared" si="201"/>
        <v>21220</v>
      </c>
      <c r="M359" s="30">
        <f t="shared" si="201"/>
        <v>21520</v>
      </c>
      <c r="N359" s="91">
        <f t="shared" si="176"/>
        <v>14021.6</v>
      </c>
      <c r="O359" s="91">
        <f t="shared" si="177"/>
        <v>14225.6</v>
      </c>
      <c r="P359" s="91">
        <f t="shared" si="178"/>
        <v>14429.6</v>
      </c>
      <c r="Q359" s="91">
        <f t="shared" si="179"/>
        <v>14633.6</v>
      </c>
      <c r="R359" s="91">
        <f t="shared" si="180"/>
        <v>280.43200000000002</v>
      </c>
      <c r="S359" s="91">
        <f t="shared" si="181"/>
        <v>2133.84</v>
      </c>
      <c r="T359" s="91">
        <f t="shared" si="182"/>
        <v>4328.88</v>
      </c>
      <c r="U359" s="91">
        <f t="shared" si="183"/>
        <v>8048.4800000000005</v>
      </c>
      <c r="V359" s="91">
        <f t="shared" si="184"/>
        <v>38.699615999999473</v>
      </c>
      <c r="W359" s="91">
        <f t="shared" si="185"/>
        <v>265.02292799999645</v>
      </c>
      <c r="X359" s="91">
        <f t="shared" si="186"/>
        <v>457.99550399999379</v>
      </c>
      <c r="Y359" s="91">
        <f t="shared" si="187"/>
        <v>740.46015999998997</v>
      </c>
      <c r="Z359" s="91">
        <f t="shared" si="188"/>
        <v>8.0624199999998893</v>
      </c>
      <c r="AA359" s="91">
        <f t="shared" si="189"/>
        <v>44.170487999999409</v>
      </c>
      <c r="AB359" s="91">
        <f t="shared" si="190"/>
        <v>63.610486666665807</v>
      </c>
      <c r="AC359" s="91">
        <f t="shared" si="191"/>
        <v>88.150019047617874</v>
      </c>
      <c r="AD359" s="29">
        <f t="shared" si="192"/>
        <v>0</v>
      </c>
      <c r="AE359" s="29">
        <f t="shared" si="198"/>
        <v>1</v>
      </c>
      <c r="AF359" s="29">
        <f t="shared" si="199"/>
        <v>1</v>
      </c>
      <c r="AG359" s="29">
        <f t="shared" si="200"/>
        <v>1</v>
      </c>
      <c r="AH359" s="29">
        <f t="shared" si="193"/>
        <v>0</v>
      </c>
      <c r="AI359" s="29">
        <f t="shared" si="194"/>
        <v>19</v>
      </c>
      <c r="AJ359" s="29">
        <f t="shared" si="195"/>
        <v>26</v>
      </c>
      <c r="AK359" s="105">
        <f t="shared" si="196"/>
        <v>31</v>
      </c>
      <c r="AT359" s="300">
        <f t="shared" si="202"/>
        <v>128.99871999999826</v>
      </c>
      <c r="AU359" s="29">
        <f t="shared" si="202"/>
        <v>981.56639999998674</v>
      </c>
      <c r="AV359" s="29">
        <f t="shared" si="202"/>
        <v>1991.2847999999731</v>
      </c>
      <c r="AW359" s="105">
        <f t="shared" si="202"/>
        <v>3702.30079999995</v>
      </c>
    </row>
    <row r="360" spans="1:49" x14ac:dyDescent="0.25">
      <c r="A360" s="80" t="s">
        <v>234</v>
      </c>
      <c r="B360" s="4" t="s">
        <v>83</v>
      </c>
      <c r="C360" s="4">
        <v>113.82</v>
      </c>
      <c r="D360" s="4">
        <v>113.97</v>
      </c>
      <c r="E360" s="4">
        <v>20900</v>
      </c>
      <c r="F360" s="4">
        <v>22800</v>
      </c>
      <c r="G360" s="30">
        <f t="shared" si="173"/>
        <v>0.15000000000000568</v>
      </c>
      <c r="H360" s="30">
        <f t="shared" si="197"/>
        <v>110.70000000000002</v>
      </c>
      <c r="I360" s="30" t="str">
        <f t="shared" si="174"/>
        <v>US 101: 4</v>
      </c>
      <c r="J360" s="30">
        <f t="shared" si="201"/>
        <v>21090</v>
      </c>
      <c r="K360" s="30">
        <f t="shared" si="201"/>
        <v>21565</v>
      </c>
      <c r="L360" s="30">
        <f t="shared" si="201"/>
        <v>22040</v>
      </c>
      <c r="M360" s="30">
        <f t="shared" si="201"/>
        <v>22515</v>
      </c>
      <c r="N360" s="91">
        <f t="shared" si="176"/>
        <v>14341.2</v>
      </c>
      <c r="O360" s="91">
        <f t="shared" si="177"/>
        <v>14664.2</v>
      </c>
      <c r="P360" s="91">
        <f t="shared" si="178"/>
        <v>14987.2</v>
      </c>
      <c r="Q360" s="91">
        <f t="shared" si="179"/>
        <v>15310.2</v>
      </c>
      <c r="R360" s="91">
        <f t="shared" si="180"/>
        <v>286.82400000000001</v>
      </c>
      <c r="S360" s="91">
        <f t="shared" si="181"/>
        <v>2199.63</v>
      </c>
      <c r="T360" s="91">
        <f t="shared" si="182"/>
        <v>4496.16</v>
      </c>
      <c r="U360" s="91">
        <f t="shared" si="183"/>
        <v>8420.61</v>
      </c>
      <c r="V360" s="91">
        <f t="shared" si="184"/>
        <v>12.907080000000489</v>
      </c>
      <c r="W360" s="91">
        <f t="shared" si="185"/>
        <v>89.085015000003381</v>
      </c>
      <c r="X360" s="91">
        <f t="shared" si="186"/>
        <v>155.11752000000587</v>
      </c>
      <c r="Y360" s="91">
        <f t="shared" si="187"/>
        <v>252.61830000000961</v>
      </c>
      <c r="Z360" s="91">
        <f t="shared" si="188"/>
        <v>2.6889750000001014</v>
      </c>
      <c r="AA360" s="91">
        <f t="shared" si="189"/>
        <v>14.847502500000564</v>
      </c>
      <c r="AB360" s="91">
        <f t="shared" si="190"/>
        <v>21.544100000000817</v>
      </c>
      <c r="AC360" s="91">
        <f t="shared" si="191"/>
        <v>30.073607142858293</v>
      </c>
      <c r="AD360" s="29">
        <f t="shared" si="192"/>
        <v>0</v>
      </c>
      <c r="AE360" s="29">
        <f t="shared" si="198"/>
        <v>0</v>
      </c>
      <c r="AF360" s="29">
        <f t="shared" si="199"/>
        <v>0</v>
      </c>
      <c r="AG360" s="29">
        <f t="shared" si="200"/>
        <v>1</v>
      </c>
      <c r="AH360" s="29">
        <f t="shared" si="193"/>
        <v>0</v>
      </c>
      <c r="AI360" s="29">
        <f t="shared" si="194"/>
        <v>19</v>
      </c>
      <c r="AJ360" s="29">
        <f t="shared" si="195"/>
        <v>26</v>
      </c>
      <c r="AK360" s="105">
        <f t="shared" si="196"/>
        <v>31</v>
      </c>
      <c r="AT360" s="300">
        <f t="shared" si="202"/>
        <v>43.023600000001629</v>
      </c>
      <c r="AU360" s="29">
        <f t="shared" si="202"/>
        <v>329.94450000001251</v>
      </c>
      <c r="AV360" s="29">
        <f t="shared" si="202"/>
        <v>674.42400000002556</v>
      </c>
      <c r="AW360" s="105">
        <f t="shared" si="202"/>
        <v>1263.091500000048</v>
      </c>
    </row>
    <row r="361" spans="1:49" x14ac:dyDescent="0.25">
      <c r="A361" s="80" t="s">
        <v>234</v>
      </c>
      <c r="B361" s="4" t="s">
        <v>83</v>
      </c>
      <c r="C361" s="4">
        <v>113.97</v>
      </c>
      <c r="D361" s="4">
        <v>114.02</v>
      </c>
      <c r="E361" s="4">
        <v>21200</v>
      </c>
      <c r="F361" s="4">
        <v>25100</v>
      </c>
      <c r="G361" s="30">
        <f t="shared" si="173"/>
        <v>4.9999999999997158E-2</v>
      </c>
      <c r="H361" s="30">
        <f t="shared" si="197"/>
        <v>110.75000000000001</v>
      </c>
      <c r="I361" s="30" t="str">
        <f t="shared" si="174"/>
        <v>US 101: 4</v>
      </c>
      <c r="J361" s="30">
        <f t="shared" si="201"/>
        <v>21590</v>
      </c>
      <c r="K361" s="30">
        <f t="shared" si="201"/>
        <v>22565</v>
      </c>
      <c r="L361" s="30">
        <f t="shared" si="201"/>
        <v>23540</v>
      </c>
      <c r="M361" s="30">
        <f t="shared" si="201"/>
        <v>24515</v>
      </c>
      <c r="N361" s="91">
        <f t="shared" si="176"/>
        <v>14681.2</v>
      </c>
      <c r="O361" s="91">
        <f t="shared" si="177"/>
        <v>15344.2</v>
      </c>
      <c r="P361" s="91">
        <f t="shared" si="178"/>
        <v>16007.2</v>
      </c>
      <c r="Q361" s="91">
        <f t="shared" si="179"/>
        <v>16670.2</v>
      </c>
      <c r="R361" s="91">
        <f t="shared" si="180"/>
        <v>293.62400000000002</v>
      </c>
      <c r="S361" s="91">
        <f t="shared" si="181"/>
        <v>2301.63</v>
      </c>
      <c r="T361" s="91">
        <f t="shared" si="182"/>
        <v>4802.16</v>
      </c>
      <c r="U361" s="91">
        <f t="shared" si="183"/>
        <v>9168.61</v>
      </c>
      <c r="V361" s="91">
        <f t="shared" si="184"/>
        <v>4.40435999999975</v>
      </c>
      <c r="W361" s="91">
        <f t="shared" si="185"/>
        <v>31.072004999998235</v>
      </c>
      <c r="X361" s="91">
        <f t="shared" si="186"/>
        <v>55.224839999996867</v>
      </c>
      <c r="Y361" s="91">
        <f t="shared" si="187"/>
        <v>91.686099999994795</v>
      </c>
      <c r="Z361" s="91">
        <f t="shared" si="188"/>
        <v>0.91757499999994774</v>
      </c>
      <c r="AA361" s="91">
        <f t="shared" si="189"/>
        <v>5.1786674999997055</v>
      </c>
      <c r="AB361" s="91">
        <f t="shared" si="190"/>
        <v>7.6701166666662326</v>
      </c>
      <c r="AC361" s="91">
        <f t="shared" si="191"/>
        <v>10.915011904761286</v>
      </c>
      <c r="AD361" s="29">
        <f t="shared" si="192"/>
        <v>0</v>
      </c>
      <c r="AE361" s="29">
        <f t="shared" si="198"/>
        <v>0</v>
      </c>
      <c r="AF361" s="29">
        <f t="shared" si="199"/>
        <v>0</v>
      </c>
      <c r="AG361" s="29">
        <f t="shared" si="200"/>
        <v>0</v>
      </c>
      <c r="AH361" s="29">
        <f t="shared" si="193"/>
        <v>0</v>
      </c>
      <c r="AI361" s="29">
        <f t="shared" si="194"/>
        <v>19</v>
      </c>
      <c r="AJ361" s="29">
        <f t="shared" si="195"/>
        <v>26</v>
      </c>
      <c r="AK361" s="105">
        <f t="shared" si="196"/>
        <v>31</v>
      </c>
      <c r="AT361" s="300">
        <f t="shared" si="202"/>
        <v>14.681199999999167</v>
      </c>
      <c r="AU361" s="29">
        <f t="shared" si="202"/>
        <v>115.08149999999347</v>
      </c>
      <c r="AV361" s="29">
        <f t="shared" si="202"/>
        <v>240.10799999998633</v>
      </c>
      <c r="AW361" s="105">
        <f t="shared" si="202"/>
        <v>458.43049999997396</v>
      </c>
    </row>
    <row r="362" spans="1:49" x14ac:dyDescent="0.25">
      <c r="A362" s="80" t="s">
        <v>234</v>
      </c>
      <c r="B362" s="4" t="s">
        <v>83</v>
      </c>
      <c r="C362" s="4">
        <v>114.02</v>
      </c>
      <c r="D362" s="4">
        <v>114.33</v>
      </c>
      <c r="E362" s="4">
        <v>21900</v>
      </c>
      <c r="F362" s="4">
        <v>22000</v>
      </c>
      <c r="G362" s="30">
        <f t="shared" si="173"/>
        <v>0.31000000000000227</v>
      </c>
      <c r="H362" s="30">
        <f t="shared" si="197"/>
        <v>111.06000000000002</v>
      </c>
      <c r="I362" s="30" t="str">
        <f t="shared" si="174"/>
        <v>US 101: 4</v>
      </c>
      <c r="J362" s="30">
        <f t="shared" si="201"/>
        <v>21910</v>
      </c>
      <c r="K362" s="30">
        <f t="shared" si="201"/>
        <v>21935</v>
      </c>
      <c r="L362" s="30">
        <f t="shared" si="201"/>
        <v>21960</v>
      </c>
      <c r="M362" s="30">
        <f t="shared" si="201"/>
        <v>21985</v>
      </c>
      <c r="N362" s="91">
        <f t="shared" si="176"/>
        <v>14898.800000000001</v>
      </c>
      <c r="O362" s="91">
        <f t="shared" si="177"/>
        <v>14915.800000000001</v>
      </c>
      <c r="P362" s="91">
        <f t="shared" si="178"/>
        <v>14932.800000000001</v>
      </c>
      <c r="Q362" s="91">
        <f t="shared" si="179"/>
        <v>14949.800000000001</v>
      </c>
      <c r="R362" s="91">
        <f t="shared" si="180"/>
        <v>297.97600000000006</v>
      </c>
      <c r="S362" s="91">
        <f t="shared" si="181"/>
        <v>2237.37</v>
      </c>
      <c r="T362" s="91">
        <f t="shared" si="182"/>
        <v>4479.84</v>
      </c>
      <c r="U362" s="91">
        <f t="shared" si="183"/>
        <v>8222.3900000000012</v>
      </c>
      <c r="V362" s="91">
        <f t="shared" si="184"/>
        <v>27.711768000000205</v>
      </c>
      <c r="W362" s="91">
        <f t="shared" si="185"/>
        <v>187.26786900000138</v>
      </c>
      <c r="X362" s="91">
        <f t="shared" si="186"/>
        <v>319.41259200000235</v>
      </c>
      <c r="Y362" s="91">
        <f t="shared" si="187"/>
        <v>509.78818000000382</v>
      </c>
      <c r="Z362" s="91">
        <f t="shared" si="188"/>
        <v>5.7732850000000422</v>
      </c>
      <c r="AA362" s="91">
        <f t="shared" si="189"/>
        <v>31.211311500000232</v>
      </c>
      <c r="AB362" s="91">
        <f t="shared" si="190"/>
        <v>44.362860000000332</v>
      </c>
      <c r="AC362" s="91">
        <f t="shared" si="191"/>
        <v>60.689069047619512</v>
      </c>
      <c r="AD362" s="29">
        <f t="shared" si="192"/>
        <v>0</v>
      </c>
      <c r="AE362" s="29">
        <f t="shared" si="198"/>
        <v>1</v>
      </c>
      <c r="AF362" s="29">
        <f t="shared" si="199"/>
        <v>1</v>
      </c>
      <c r="AG362" s="29">
        <f t="shared" si="200"/>
        <v>1</v>
      </c>
      <c r="AH362" s="29">
        <f t="shared" si="193"/>
        <v>0</v>
      </c>
      <c r="AI362" s="29">
        <f t="shared" si="194"/>
        <v>19</v>
      </c>
      <c r="AJ362" s="29">
        <f t="shared" si="195"/>
        <v>26</v>
      </c>
      <c r="AK362" s="105">
        <f t="shared" si="196"/>
        <v>31</v>
      </c>
      <c r="AT362" s="300">
        <f t="shared" si="202"/>
        <v>92.372560000000689</v>
      </c>
      <c r="AU362" s="29">
        <f t="shared" si="202"/>
        <v>693.584700000005</v>
      </c>
      <c r="AV362" s="29">
        <f t="shared" si="202"/>
        <v>1388.7504000000101</v>
      </c>
      <c r="AW362" s="105">
        <f t="shared" si="202"/>
        <v>2548.9409000000192</v>
      </c>
    </row>
    <row r="363" spans="1:49" x14ac:dyDescent="0.25">
      <c r="A363" s="80" t="s">
        <v>234</v>
      </c>
      <c r="B363" s="4" t="s">
        <v>83</v>
      </c>
      <c r="C363" s="4">
        <v>114.33</v>
      </c>
      <c r="D363" s="4">
        <v>114.83</v>
      </c>
      <c r="E363" s="4">
        <v>23400</v>
      </c>
      <c r="F363" s="4">
        <v>26800</v>
      </c>
      <c r="G363" s="30">
        <f t="shared" si="173"/>
        <v>0.5</v>
      </c>
      <c r="H363" s="30">
        <f t="shared" si="197"/>
        <v>111.56000000000002</v>
      </c>
      <c r="I363" s="30" t="str">
        <f t="shared" si="174"/>
        <v>US 101: 4</v>
      </c>
      <c r="J363" s="30">
        <f t="shared" si="201"/>
        <v>23740</v>
      </c>
      <c r="K363" s="30">
        <f t="shared" si="201"/>
        <v>24590</v>
      </c>
      <c r="L363" s="30">
        <f t="shared" si="201"/>
        <v>25440</v>
      </c>
      <c r="M363" s="30">
        <f t="shared" si="201"/>
        <v>26290</v>
      </c>
      <c r="N363" s="91">
        <f t="shared" si="176"/>
        <v>16143.2</v>
      </c>
      <c r="O363" s="91">
        <f t="shared" si="177"/>
        <v>16721.2</v>
      </c>
      <c r="P363" s="91">
        <f t="shared" si="178"/>
        <v>17299.2</v>
      </c>
      <c r="Q363" s="91">
        <f t="shared" si="179"/>
        <v>17877.2</v>
      </c>
      <c r="R363" s="91">
        <f t="shared" si="180"/>
        <v>322.86400000000003</v>
      </c>
      <c r="S363" s="91">
        <f t="shared" si="181"/>
        <v>2508.1799999999998</v>
      </c>
      <c r="T363" s="91">
        <f t="shared" si="182"/>
        <v>5189.76</v>
      </c>
      <c r="U363" s="91">
        <f t="shared" si="183"/>
        <v>9832.4600000000009</v>
      </c>
      <c r="V363" s="91">
        <f t="shared" si="184"/>
        <v>48.429600000000001</v>
      </c>
      <c r="W363" s="91">
        <f t="shared" si="185"/>
        <v>338.60430000000002</v>
      </c>
      <c r="X363" s="91">
        <f t="shared" si="186"/>
        <v>596.82240000000002</v>
      </c>
      <c r="Y363" s="91">
        <f t="shared" si="187"/>
        <v>983.24600000000009</v>
      </c>
      <c r="Z363" s="91">
        <f t="shared" si="188"/>
        <v>10.089499999999999</v>
      </c>
      <c r="AA363" s="91">
        <f t="shared" si="189"/>
        <v>56.434050000000006</v>
      </c>
      <c r="AB363" s="91">
        <f t="shared" si="190"/>
        <v>82.89200000000001</v>
      </c>
      <c r="AC363" s="91">
        <f t="shared" si="191"/>
        <v>117.05309523809527</v>
      </c>
      <c r="AD363" s="29">
        <f t="shared" si="192"/>
        <v>0</v>
      </c>
      <c r="AE363" s="29">
        <f t="shared" si="198"/>
        <v>1</v>
      </c>
      <c r="AF363" s="29">
        <f t="shared" si="199"/>
        <v>1</v>
      </c>
      <c r="AG363" s="29">
        <f t="shared" si="200"/>
        <v>1</v>
      </c>
      <c r="AH363" s="29">
        <f t="shared" si="193"/>
        <v>0</v>
      </c>
      <c r="AI363" s="29">
        <f t="shared" si="194"/>
        <v>19</v>
      </c>
      <c r="AJ363" s="29">
        <f t="shared" si="195"/>
        <v>26</v>
      </c>
      <c r="AK363" s="105">
        <f t="shared" si="196"/>
        <v>31</v>
      </c>
      <c r="AT363" s="300">
        <f t="shared" si="202"/>
        <v>161.43200000000002</v>
      </c>
      <c r="AU363" s="29">
        <f t="shared" si="202"/>
        <v>1254.0899999999999</v>
      </c>
      <c r="AV363" s="29">
        <f t="shared" si="202"/>
        <v>2594.88</v>
      </c>
      <c r="AW363" s="105">
        <f t="shared" si="202"/>
        <v>4916.2300000000005</v>
      </c>
    </row>
    <row r="364" spans="1:49" x14ac:dyDescent="0.25">
      <c r="A364" s="80" t="s">
        <v>234</v>
      </c>
      <c r="B364" s="4" t="s">
        <v>83</v>
      </c>
      <c r="C364" s="4">
        <v>114.83</v>
      </c>
      <c r="D364" s="4">
        <v>115.32</v>
      </c>
      <c r="E364" s="4">
        <v>25400</v>
      </c>
      <c r="F364" s="4">
        <v>25500</v>
      </c>
      <c r="G364" s="30">
        <f t="shared" si="173"/>
        <v>0.48999999999999488</v>
      </c>
      <c r="H364" s="30">
        <f t="shared" si="197"/>
        <v>112.05000000000001</v>
      </c>
      <c r="I364" s="30" t="str">
        <f t="shared" si="174"/>
        <v>US 101: 4</v>
      </c>
      <c r="J364" s="30">
        <f t="shared" si="201"/>
        <v>25410</v>
      </c>
      <c r="K364" s="30">
        <f t="shared" si="201"/>
        <v>25435</v>
      </c>
      <c r="L364" s="30">
        <f t="shared" si="201"/>
        <v>25460</v>
      </c>
      <c r="M364" s="30">
        <f t="shared" si="201"/>
        <v>25485</v>
      </c>
      <c r="N364" s="91">
        <f t="shared" si="176"/>
        <v>17278.800000000003</v>
      </c>
      <c r="O364" s="91">
        <f t="shared" si="177"/>
        <v>17295.800000000003</v>
      </c>
      <c r="P364" s="91">
        <f t="shared" si="178"/>
        <v>17312.800000000003</v>
      </c>
      <c r="Q364" s="91">
        <f t="shared" si="179"/>
        <v>17329.800000000003</v>
      </c>
      <c r="R364" s="91">
        <f t="shared" si="180"/>
        <v>345.57600000000008</v>
      </c>
      <c r="S364" s="91">
        <f t="shared" si="181"/>
        <v>2594.3700000000003</v>
      </c>
      <c r="T364" s="91">
        <f t="shared" si="182"/>
        <v>5193.8400000000011</v>
      </c>
      <c r="U364" s="91">
        <f t="shared" si="183"/>
        <v>9531.3900000000031</v>
      </c>
      <c r="V364" s="91">
        <f t="shared" si="184"/>
        <v>50.799671999999482</v>
      </c>
      <c r="W364" s="91">
        <f t="shared" si="185"/>
        <v>343.23515099999651</v>
      </c>
      <c r="X364" s="91">
        <f t="shared" si="186"/>
        <v>585.345767999994</v>
      </c>
      <c r="Y364" s="91">
        <f t="shared" si="187"/>
        <v>934.0762199999906</v>
      </c>
      <c r="Z364" s="91">
        <f t="shared" si="188"/>
        <v>10.583264999999891</v>
      </c>
      <c r="AA364" s="91">
        <f t="shared" si="189"/>
        <v>57.205858499999415</v>
      </c>
      <c r="AB364" s="91">
        <f t="shared" si="190"/>
        <v>81.298023333332509</v>
      </c>
      <c r="AC364" s="91">
        <f t="shared" si="191"/>
        <v>111.19954999999889</v>
      </c>
      <c r="AD364" s="29">
        <f t="shared" si="192"/>
        <v>0</v>
      </c>
      <c r="AE364" s="29">
        <f t="shared" si="198"/>
        <v>1</v>
      </c>
      <c r="AF364" s="29">
        <f t="shared" si="199"/>
        <v>1</v>
      </c>
      <c r="AG364" s="29">
        <f t="shared" si="200"/>
        <v>1</v>
      </c>
      <c r="AH364" s="29">
        <f t="shared" si="193"/>
        <v>0</v>
      </c>
      <c r="AI364" s="29">
        <f t="shared" si="194"/>
        <v>19</v>
      </c>
      <c r="AJ364" s="29">
        <f t="shared" si="195"/>
        <v>26</v>
      </c>
      <c r="AK364" s="105">
        <f t="shared" si="196"/>
        <v>31</v>
      </c>
      <c r="AT364" s="300">
        <f t="shared" si="202"/>
        <v>169.33223999999828</v>
      </c>
      <c r="AU364" s="29">
        <f t="shared" si="202"/>
        <v>1271.2412999999869</v>
      </c>
      <c r="AV364" s="29">
        <f t="shared" si="202"/>
        <v>2544.9815999999742</v>
      </c>
      <c r="AW364" s="105">
        <f t="shared" si="202"/>
        <v>4670.3810999999523</v>
      </c>
    </row>
    <row r="365" spans="1:49" x14ac:dyDescent="0.25">
      <c r="A365" s="80" t="s">
        <v>234</v>
      </c>
      <c r="B365" s="4" t="s">
        <v>83</v>
      </c>
      <c r="C365" s="4">
        <v>115.32</v>
      </c>
      <c r="D365" s="4">
        <v>115.56</v>
      </c>
      <c r="E365" s="4">
        <v>22100</v>
      </c>
      <c r="F365" s="4">
        <v>24500</v>
      </c>
      <c r="G365" s="30">
        <f t="shared" si="173"/>
        <v>0.24000000000000909</v>
      </c>
      <c r="H365" s="30">
        <f t="shared" si="197"/>
        <v>112.29000000000002</v>
      </c>
      <c r="I365" s="30" t="str">
        <f t="shared" si="174"/>
        <v>US 101: 4</v>
      </c>
      <c r="J365" s="30">
        <f t="shared" si="201"/>
        <v>22340</v>
      </c>
      <c r="K365" s="30">
        <f t="shared" si="201"/>
        <v>22940</v>
      </c>
      <c r="L365" s="30">
        <f t="shared" si="201"/>
        <v>23540</v>
      </c>
      <c r="M365" s="30">
        <f t="shared" si="201"/>
        <v>24140</v>
      </c>
      <c r="N365" s="91">
        <f t="shared" si="176"/>
        <v>15191.2</v>
      </c>
      <c r="O365" s="91">
        <f t="shared" si="177"/>
        <v>15599.2</v>
      </c>
      <c r="P365" s="91">
        <f t="shared" si="178"/>
        <v>16007.2</v>
      </c>
      <c r="Q365" s="91">
        <f t="shared" si="179"/>
        <v>16415.2</v>
      </c>
      <c r="R365" s="91">
        <f t="shared" si="180"/>
        <v>303.82400000000001</v>
      </c>
      <c r="S365" s="91">
        <f t="shared" si="181"/>
        <v>2339.88</v>
      </c>
      <c r="T365" s="91">
        <f t="shared" si="182"/>
        <v>4802.16</v>
      </c>
      <c r="U365" s="91">
        <f t="shared" si="183"/>
        <v>9028.36</v>
      </c>
      <c r="V365" s="91">
        <f t="shared" si="184"/>
        <v>21.875328000000827</v>
      </c>
      <c r="W365" s="91">
        <f t="shared" si="185"/>
        <v>151.62422400000574</v>
      </c>
      <c r="X365" s="91">
        <f t="shared" si="186"/>
        <v>265.07923200001005</v>
      </c>
      <c r="Y365" s="91">
        <f t="shared" si="187"/>
        <v>433.36128000001651</v>
      </c>
      <c r="Z365" s="91">
        <f t="shared" si="188"/>
        <v>4.5573600000001715</v>
      </c>
      <c r="AA365" s="91">
        <f t="shared" si="189"/>
        <v>25.270704000000958</v>
      </c>
      <c r="AB365" s="91">
        <f t="shared" si="190"/>
        <v>36.816560000001402</v>
      </c>
      <c r="AC365" s="91">
        <f t="shared" si="191"/>
        <v>51.590628571430543</v>
      </c>
      <c r="AD365" s="29">
        <f t="shared" si="192"/>
        <v>0</v>
      </c>
      <c r="AE365" s="29">
        <f t="shared" si="198"/>
        <v>0</v>
      </c>
      <c r="AF365" s="29">
        <f t="shared" si="199"/>
        <v>1</v>
      </c>
      <c r="AG365" s="29">
        <f t="shared" si="200"/>
        <v>1</v>
      </c>
      <c r="AH365" s="29">
        <f t="shared" si="193"/>
        <v>0</v>
      </c>
      <c r="AI365" s="29">
        <f t="shared" si="194"/>
        <v>19</v>
      </c>
      <c r="AJ365" s="29">
        <f t="shared" si="195"/>
        <v>26</v>
      </c>
      <c r="AK365" s="105">
        <f t="shared" si="196"/>
        <v>31</v>
      </c>
      <c r="AT365" s="300">
        <f t="shared" si="202"/>
        <v>72.917760000002772</v>
      </c>
      <c r="AU365" s="29">
        <f t="shared" si="202"/>
        <v>561.57120000002135</v>
      </c>
      <c r="AV365" s="29">
        <f t="shared" si="202"/>
        <v>1152.5184000000436</v>
      </c>
      <c r="AW365" s="105">
        <f t="shared" si="202"/>
        <v>2166.8064000000822</v>
      </c>
    </row>
    <row r="366" spans="1:49" x14ac:dyDescent="0.25">
      <c r="A366" s="80" t="s">
        <v>234</v>
      </c>
      <c r="B366" s="4" t="s">
        <v>83</v>
      </c>
      <c r="C366" s="4">
        <v>115.56</v>
      </c>
      <c r="D366" s="4">
        <v>116.1</v>
      </c>
      <c r="E366" s="4">
        <v>21700</v>
      </c>
      <c r="F366" s="4">
        <v>22200</v>
      </c>
      <c r="G366" s="30">
        <f t="shared" si="173"/>
        <v>0.53999999999999204</v>
      </c>
      <c r="H366" s="30">
        <f t="shared" si="197"/>
        <v>112.83000000000001</v>
      </c>
      <c r="I366" s="30" t="str">
        <f t="shared" si="174"/>
        <v>US 101: 4</v>
      </c>
      <c r="J366" s="30">
        <f t="shared" si="201"/>
        <v>21750</v>
      </c>
      <c r="K366" s="30">
        <f t="shared" si="201"/>
        <v>21875</v>
      </c>
      <c r="L366" s="30">
        <f t="shared" si="201"/>
        <v>22000</v>
      </c>
      <c r="M366" s="30">
        <f t="shared" si="201"/>
        <v>22125</v>
      </c>
      <c r="N366" s="91">
        <f t="shared" si="176"/>
        <v>14790.000000000002</v>
      </c>
      <c r="O366" s="91">
        <f t="shared" si="177"/>
        <v>14875.000000000002</v>
      </c>
      <c r="P366" s="91">
        <f t="shared" si="178"/>
        <v>14960.000000000002</v>
      </c>
      <c r="Q366" s="91">
        <f t="shared" si="179"/>
        <v>15045.000000000002</v>
      </c>
      <c r="R366" s="91">
        <f t="shared" si="180"/>
        <v>295.80000000000007</v>
      </c>
      <c r="S366" s="91">
        <f t="shared" si="181"/>
        <v>2231.25</v>
      </c>
      <c r="T366" s="91">
        <f t="shared" si="182"/>
        <v>4488</v>
      </c>
      <c r="U366" s="91">
        <f t="shared" si="183"/>
        <v>8274.7500000000018</v>
      </c>
      <c r="V366" s="91">
        <f t="shared" si="184"/>
        <v>47.919599999999306</v>
      </c>
      <c r="W366" s="91">
        <f t="shared" si="185"/>
        <v>325.31624999999519</v>
      </c>
      <c r="X366" s="91">
        <f t="shared" si="186"/>
        <v>557.40959999999177</v>
      </c>
      <c r="Y366" s="91">
        <f t="shared" si="187"/>
        <v>893.67299999998716</v>
      </c>
      <c r="Z366" s="91">
        <f t="shared" si="188"/>
        <v>9.9832499999998543</v>
      </c>
      <c r="AA366" s="91">
        <f t="shared" si="189"/>
        <v>54.219374999999197</v>
      </c>
      <c r="AB366" s="91">
        <f t="shared" si="190"/>
        <v>77.417999999998869</v>
      </c>
      <c r="AC366" s="91">
        <f t="shared" si="191"/>
        <v>106.38964285714134</v>
      </c>
      <c r="AD366" s="29">
        <f t="shared" si="192"/>
        <v>0</v>
      </c>
      <c r="AE366" s="29">
        <f t="shared" si="198"/>
        <v>1</v>
      </c>
      <c r="AF366" s="29">
        <f t="shared" si="199"/>
        <v>1</v>
      </c>
      <c r="AG366" s="29">
        <f t="shared" si="200"/>
        <v>1</v>
      </c>
      <c r="AH366" s="29">
        <f t="shared" si="193"/>
        <v>0</v>
      </c>
      <c r="AI366" s="29">
        <f t="shared" si="194"/>
        <v>19</v>
      </c>
      <c r="AJ366" s="29">
        <f t="shared" si="195"/>
        <v>26</v>
      </c>
      <c r="AK366" s="105">
        <f t="shared" si="196"/>
        <v>31</v>
      </c>
      <c r="AT366" s="300">
        <f t="shared" si="202"/>
        <v>159.73199999999767</v>
      </c>
      <c r="AU366" s="29">
        <f t="shared" si="202"/>
        <v>1204.8749999999823</v>
      </c>
      <c r="AV366" s="29">
        <f t="shared" si="202"/>
        <v>2423.5199999999641</v>
      </c>
      <c r="AW366" s="105">
        <f t="shared" si="202"/>
        <v>4468.3649999999352</v>
      </c>
    </row>
    <row r="367" spans="1:49" x14ac:dyDescent="0.25">
      <c r="A367" s="80" t="s">
        <v>234</v>
      </c>
      <c r="B367" s="4" t="s">
        <v>83</v>
      </c>
      <c r="C367" s="4">
        <v>116.1</v>
      </c>
      <c r="D367" s="4">
        <v>116.52</v>
      </c>
      <c r="E367" s="4">
        <v>19700</v>
      </c>
      <c r="F367" s="4">
        <v>19800</v>
      </c>
      <c r="G367" s="30">
        <f t="shared" si="173"/>
        <v>0.42000000000000171</v>
      </c>
      <c r="H367" s="30">
        <f t="shared" si="197"/>
        <v>113.25000000000001</v>
      </c>
      <c r="I367" s="30" t="str">
        <f t="shared" si="174"/>
        <v>US 101: 4</v>
      </c>
      <c r="J367" s="30">
        <f t="shared" ref="J367:M386" si="203">(($F367-$E367)/($F$6-$E$6)*(J$6-$E$6)+$E367)</f>
        <v>19710</v>
      </c>
      <c r="K367" s="30">
        <f t="shared" si="203"/>
        <v>19735</v>
      </c>
      <c r="L367" s="30">
        <f t="shared" si="203"/>
        <v>19760</v>
      </c>
      <c r="M367" s="30">
        <f t="shared" si="203"/>
        <v>19785</v>
      </c>
      <c r="N367" s="91">
        <f t="shared" si="176"/>
        <v>13402.800000000001</v>
      </c>
      <c r="O367" s="91">
        <f t="shared" si="177"/>
        <v>13419.800000000001</v>
      </c>
      <c r="P367" s="91">
        <f t="shared" si="178"/>
        <v>13436.800000000001</v>
      </c>
      <c r="Q367" s="91">
        <f t="shared" si="179"/>
        <v>13453.800000000001</v>
      </c>
      <c r="R367" s="91">
        <f t="shared" si="180"/>
        <v>268.05600000000004</v>
      </c>
      <c r="S367" s="91">
        <f t="shared" si="181"/>
        <v>2012.97</v>
      </c>
      <c r="T367" s="91">
        <f t="shared" si="182"/>
        <v>4031.04</v>
      </c>
      <c r="U367" s="91">
        <f t="shared" si="183"/>
        <v>7399.5900000000011</v>
      </c>
      <c r="V367" s="91">
        <f t="shared" si="184"/>
        <v>33.775056000000141</v>
      </c>
      <c r="W367" s="91">
        <f t="shared" si="185"/>
        <v>228.27079800000095</v>
      </c>
      <c r="X367" s="91">
        <f t="shared" si="186"/>
        <v>389.39846400000164</v>
      </c>
      <c r="Y367" s="91">
        <f t="shared" si="187"/>
        <v>621.56556000000262</v>
      </c>
      <c r="Z367" s="91">
        <f t="shared" si="188"/>
        <v>7.036470000000028</v>
      </c>
      <c r="AA367" s="91">
        <f t="shared" si="189"/>
        <v>38.045133000000156</v>
      </c>
      <c r="AB367" s="91">
        <f t="shared" si="190"/>
        <v>54.083120000000235</v>
      </c>
      <c r="AC367" s="91">
        <f t="shared" si="191"/>
        <v>73.995900000000319</v>
      </c>
      <c r="AD367" s="29">
        <f t="shared" si="192"/>
        <v>0</v>
      </c>
      <c r="AE367" s="29">
        <f t="shared" si="198"/>
        <v>1</v>
      </c>
      <c r="AF367" s="29">
        <f t="shared" si="199"/>
        <v>1</v>
      </c>
      <c r="AG367" s="29">
        <f t="shared" si="200"/>
        <v>1</v>
      </c>
      <c r="AH367" s="29">
        <f t="shared" si="193"/>
        <v>0</v>
      </c>
      <c r="AI367" s="29">
        <f t="shared" si="194"/>
        <v>19</v>
      </c>
      <c r="AJ367" s="29">
        <f t="shared" si="195"/>
        <v>26</v>
      </c>
      <c r="AK367" s="105">
        <f t="shared" si="196"/>
        <v>31</v>
      </c>
      <c r="AT367" s="300">
        <f t="shared" si="202"/>
        <v>112.58352000000048</v>
      </c>
      <c r="AU367" s="29">
        <f t="shared" si="202"/>
        <v>845.44740000000343</v>
      </c>
      <c r="AV367" s="29">
        <f t="shared" si="202"/>
        <v>1693.0368000000069</v>
      </c>
      <c r="AW367" s="105">
        <f t="shared" si="202"/>
        <v>3107.8278000000132</v>
      </c>
    </row>
    <row r="368" spans="1:49" x14ac:dyDescent="0.25">
      <c r="A368" s="80" t="s">
        <v>234</v>
      </c>
      <c r="B368" s="4" t="s">
        <v>83</v>
      </c>
      <c r="C368" s="4">
        <v>116.52</v>
      </c>
      <c r="D368" s="4">
        <v>117.46</v>
      </c>
      <c r="E368" s="4">
        <v>18100</v>
      </c>
      <c r="F368" s="4">
        <v>18200</v>
      </c>
      <c r="G368" s="30">
        <f t="shared" si="173"/>
        <v>0.93999999999999773</v>
      </c>
      <c r="H368" s="30">
        <f t="shared" si="197"/>
        <v>114.19000000000001</v>
      </c>
      <c r="I368" s="30" t="str">
        <f t="shared" si="174"/>
        <v>US 101: 4</v>
      </c>
      <c r="J368" s="30">
        <f t="shared" si="203"/>
        <v>18110</v>
      </c>
      <c r="K368" s="30">
        <f t="shared" si="203"/>
        <v>18135</v>
      </c>
      <c r="L368" s="30">
        <f t="shared" si="203"/>
        <v>18160</v>
      </c>
      <c r="M368" s="30">
        <f t="shared" si="203"/>
        <v>18185</v>
      </c>
      <c r="N368" s="91">
        <f t="shared" si="176"/>
        <v>12314.800000000001</v>
      </c>
      <c r="O368" s="91">
        <f t="shared" si="177"/>
        <v>12331.800000000001</v>
      </c>
      <c r="P368" s="91">
        <f t="shared" si="178"/>
        <v>12348.800000000001</v>
      </c>
      <c r="Q368" s="91">
        <f t="shared" si="179"/>
        <v>12365.800000000001</v>
      </c>
      <c r="R368" s="91">
        <f t="shared" si="180"/>
        <v>246.29600000000002</v>
      </c>
      <c r="S368" s="91">
        <f t="shared" si="181"/>
        <v>1849.77</v>
      </c>
      <c r="T368" s="91">
        <f t="shared" si="182"/>
        <v>3704.6400000000003</v>
      </c>
      <c r="U368" s="91">
        <f t="shared" si="183"/>
        <v>6801.1900000000014</v>
      </c>
      <c r="V368" s="91">
        <f t="shared" si="184"/>
        <v>69.45547199999983</v>
      </c>
      <c r="W368" s="91">
        <f t="shared" si="185"/>
        <v>469.47162599999888</v>
      </c>
      <c r="X368" s="91">
        <f t="shared" si="186"/>
        <v>800.94316799999808</v>
      </c>
      <c r="Y368" s="91">
        <f t="shared" si="187"/>
        <v>1278.6237199999971</v>
      </c>
      <c r="Z368" s="91">
        <f t="shared" si="188"/>
        <v>14.469889999999962</v>
      </c>
      <c r="AA368" s="91">
        <f t="shared" si="189"/>
        <v>78.245270999999818</v>
      </c>
      <c r="AB368" s="91">
        <f t="shared" si="190"/>
        <v>111.24210666666642</v>
      </c>
      <c r="AC368" s="91">
        <f t="shared" si="191"/>
        <v>152.2171095238092</v>
      </c>
      <c r="AD368" s="29">
        <f t="shared" si="192"/>
        <v>0</v>
      </c>
      <c r="AE368" s="29">
        <f t="shared" si="198"/>
        <v>1</v>
      </c>
      <c r="AF368" s="29">
        <f t="shared" si="199"/>
        <v>1</v>
      </c>
      <c r="AG368" s="29">
        <f t="shared" si="200"/>
        <v>2</v>
      </c>
      <c r="AH368" s="29">
        <f t="shared" si="193"/>
        <v>0</v>
      </c>
      <c r="AI368" s="29">
        <f t="shared" si="194"/>
        <v>19</v>
      </c>
      <c r="AJ368" s="29">
        <f t="shared" si="195"/>
        <v>26</v>
      </c>
      <c r="AK368" s="105">
        <f t="shared" si="196"/>
        <v>31</v>
      </c>
      <c r="AT368" s="300">
        <f t="shared" si="202"/>
        <v>231.51823999999945</v>
      </c>
      <c r="AU368" s="29">
        <f t="shared" si="202"/>
        <v>1738.7837999999958</v>
      </c>
      <c r="AV368" s="29">
        <f t="shared" si="202"/>
        <v>3482.361599999992</v>
      </c>
      <c r="AW368" s="105">
        <f t="shared" si="202"/>
        <v>6393.1185999999861</v>
      </c>
    </row>
    <row r="369" spans="1:49" x14ac:dyDescent="0.25">
      <c r="A369" s="80" t="s">
        <v>234</v>
      </c>
      <c r="B369" s="4" t="s">
        <v>83</v>
      </c>
      <c r="C369" s="4">
        <v>117.46</v>
      </c>
      <c r="D369" s="4">
        <v>117.83</v>
      </c>
      <c r="E369" s="4">
        <v>16400</v>
      </c>
      <c r="F369" s="4">
        <v>16500</v>
      </c>
      <c r="G369" s="30">
        <f t="shared" si="173"/>
        <v>0.37000000000000455</v>
      </c>
      <c r="H369" s="30">
        <f t="shared" si="197"/>
        <v>114.56000000000002</v>
      </c>
      <c r="I369" s="30" t="str">
        <f t="shared" si="174"/>
        <v>US 101: 4</v>
      </c>
      <c r="J369" s="30">
        <f t="shared" si="203"/>
        <v>16410</v>
      </c>
      <c r="K369" s="30">
        <f t="shared" si="203"/>
        <v>16435</v>
      </c>
      <c r="L369" s="30">
        <f t="shared" si="203"/>
        <v>16460</v>
      </c>
      <c r="M369" s="30">
        <f t="shared" si="203"/>
        <v>16485</v>
      </c>
      <c r="N369" s="91">
        <f t="shared" si="176"/>
        <v>11158.800000000001</v>
      </c>
      <c r="O369" s="91">
        <f t="shared" si="177"/>
        <v>11175.800000000001</v>
      </c>
      <c r="P369" s="91">
        <f t="shared" si="178"/>
        <v>11192.800000000001</v>
      </c>
      <c r="Q369" s="91">
        <f t="shared" si="179"/>
        <v>11209.800000000001</v>
      </c>
      <c r="R369" s="91">
        <f t="shared" si="180"/>
        <v>223.17600000000002</v>
      </c>
      <c r="S369" s="91">
        <f t="shared" si="181"/>
        <v>1676.3700000000001</v>
      </c>
      <c r="T369" s="91">
        <f t="shared" si="182"/>
        <v>3357.84</v>
      </c>
      <c r="U369" s="91">
        <f t="shared" si="183"/>
        <v>6165.3900000000012</v>
      </c>
      <c r="V369" s="91">
        <f t="shared" si="184"/>
        <v>24.772536000000304</v>
      </c>
      <c r="W369" s="91">
        <f t="shared" si="185"/>
        <v>167.46936300000209</v>
      </c>
      <c r="X369" s="91">
        <f t="shared" si="186"/>
        <v>285.75218400000352</v>
      </c>
      <c r="Y369" s="91">
        <f t="shared" si="187"/>
        <v>456.23886000000579</v>
      </c>
      <c r="Z369" s="91">
        <f t="shared" si="188"/>
        <v>5.160945000000063</v>
      </c>
      <c r="AA369" s="91">
        <f t="shared" si="189"/>
        <v>27.911560500000348</v>
      </c>
      <c r="AB369" s="91">
        <f t="shared" si="190"/>
        <v>39.687803333333825</v>
      </c>
      <c r="AC369" s="91">
        <f t="shared" si="191"/>
        <v>54.314150000000701</v>
      </c>
      <c r="AD369" s="29">
        <f t="shared" si="192"/>
        <v>0</v>
      </c>
      <c r="AE369" s="29">
        <f t="shared" si="198"/>
        <v>0</v>
      </c>
      <c r="AF369" s="29">
        <f t="shared" si="199"/>
        <v>1</v>
      </c>
      <c r="AG369" s="29">
        <f t="shared" si="200"/>
        <v>1</v>
      </c>
      <c r="AH369" s="29">
        <f t="shared" si="193"/>
        <v>0</v>
      </c>
      <c r="AI369" s="29">
        <f t="shared" si="194"/>
        <v>19</v>
      </c>
      <c r="AJ369" s="29">
        <f t="shared" si="195"/>
        <v>26</v>
      </c>
      <c r="AK369" s="105">
        <f t="shared" si="196"/>
        <v>31</v>
      </c>
      <c r="AT369" s="300">
        <f t="shared" si="202"/>
        <v>82.575120000001021</v>
      </c>
      <c r="AU369" s="29">
        <f t="shared" si="202"/>
        <v>620.2569000000077</v>
      </c>
      <c r="AV369" s="29">
        <f t="shared" si="202"/>
        <v>1242.4008000000154</v>
      </c>
      <c r="AW369" s="105">
        <f t="shared" si="202"/>
        <v>2281.1943000000283</v>
      </c>
    </row>
    <row r="370" spans="1:49" x14ac:dyDescent="0.25">
      <c r="A370" s="80" t="s">
        <v>234</v>
      </c>
      <c r="B370" s="4" t="s">
        <v>83</v>
      </c>
      <c r="C370" s="4">
        <v>117.83</v>
      </c>
      <c r="D370" s="4">
        <v>118</v>
      </c>
      <c r="E370" s="4">
        <v>15500</v>
      </c>
      <c r="F370" s="4">
        <v>15600</v>
      </c>
      <c r="G370" s="30">
        <f t="shared" si="173"/>
        <v>0.17000000000000171</v>
      </c>
      <c r="H370" s="30">
        <f t="shared" si="197"/>
        <v>114.73000000000002</v>
      </c>
      <c r="I370" s="30" t="str">
        <f t="shared" si="174"/>
        <v>US 101: 4</v>
      </c>
      <c r="J370" s="30">
        <f t="shared" si="203"/>
        <v>15510</v>
      </c>
      <c r="K370" s="30">
        <f t="shared" si="203"/>
        <v>15535</v>
      </c>
      <c r="L370" s="30">
        <f t="shared" si="203"/>
        <v>15560</v>
      </c>
      <c r="M370" s="30">
        <f t="shared" si="203"/>
        <v>15585</v>
      </c>
      <c r="N370" s="91">
        <f t="shared" si="176"/>
        <v>10546.800000000001</v>
      </c>
      <c r="O370" s="91">
        <f t="shared" si="177"/>
        <v>10563.800000000001</v>
      </c>
      <c r="P370" s="91">
        <f t="shared" si="178"/>
        <v>10580.800000000001</v>
      </c>
      <c r="Q370" s="91">
        <f t="shared" si="179"/>
        <v>10597.800000000001</v>
      </c>
      <c r="R370" s="91">
        <f t="shared" si="180"/>
        <v>210.93600000000004</v>
      </c>
      <c r="S370" s="91">
        <f t="shared" si="181"/>
        <v>1584.5700000000002</v>
      </c>
      <c r="T370" s="91">
        <f t="shared" si="182"/>
        <v>3174.2400000000002</v>
      </c>
      <c r="U370" s="91">
        <f t="shared" si="183"/>
        <v>5828.7900000000009</v>
      </c>
      <c r="V370" s="91">
        <f t="shared" si="184"/>
        <v>10.75773600000011</v>
      </c>
      <c r="W370" s="91">
        <f t="shared" si="185"/>
        <v>72.73176300000074</v>
      </c>
      <c r="X370" s="91">
        <f t="shared" si="186"/>
        <v>124.11278400000127</v>
      </c>
      <c r="Y370" s="91">
        <f t="shared" si="187"/>
        <v>198.17886000000203</v>
      </c>
      <c r="Z370" s="91">
        <f t="shared" si="188"/>
        <v>2.2411950000000225</v>
      </c>
      <c r="AA370" s="91">
        <f t="shared" si="189"/>
        <v>12.121960500000123</v>
      </c>
      <c r="AB370" s="91">
        <f t="shared" si="190"/>
        <v>17.237886666666846</v>
      </c>
      <c r="AC370" s="91">
        <f t="shared" si="191"/>
        <v>23.592721428571675</v>
      </c>
      <c r="AD370" s="29">
        <f t="shared" si="192"/>
        <v>0</v>
      </c>
      <c r="AE370" s="29">
        <f t="shared" si="198"/>
        <v>0</v>
      </c>
      <c r="AF370" s="29">
        <f t="shared" si="199"/>
        <v>0</v>
      </c>
      <c r="AG370" s="29">
        <f t="shared" si="200"/>
        <v>0</v>
      </c>
      <c r="AH370" s="29">
        <f t="shared" si="193"/>
        <v>0</v>
      </c>
      <c r="AI370" s="29">
        <f t="shared" si="194"/>
        <v>19</v>
      </c>
      <c r="AJ370" s="29">
        <f t="shared" si="195"/>
        <v>26</v>
      </c>
      <c r="AK370" s="105">
        <f t="shared" si="196"/>
        <v>31</v>
      </c>
      <c r="AT370" s="300">
        <f t="shared" si="202"/>
        <v>35.859120000000367</v>
      </c>
      <c r="AU370" s="29">
        <f t="shared" si="202"/>
        <v>269.37690000000271</v>
      </c>
      <c r="AV370" s="29">
        <f t="shared" si="202"/>
        <v>539.62080000000549</v>
      </c>
      <c r="AW370" s="105">
        <f t="shared" si="202"/>
        <v>990.89430000001005</v>
      </c>
    </row>
    <row r="371" spans="1:49" x14ac:dyDescent="0.25">
      <c r="A371" s="80" t="s">
        <v>234</v>
      </c>
      <c r="B371" s="4" t="s">
        <v>83</v>
      </c>
      <c r="C371" s="4">
        <v>118</v>
      </c>
      <c r="D371" s="4">
        <v>118.48</v>
      </c>
      <c r="E371" s="4">
        <v>14800</v>
      </c>
      <c r="F371" s="4">
        <v>14900</v>
      </c>
      <c r="G371" s="30">
        <f t="shared" si="173"/>
        <v>0.48000000000000398</v>
      </c>
      <c r="H371" s="30">
        <f t="shared" si="197"/>
        <v>115.21000000000002</v>
      </c>
      <c r="I371" s="30" t="str">
        <f t="shared" si="174"/>
        <v>US 101: 4</v>
      </c>
      <c r="J371" s="30">
        <f t="shared" si="203"/>
        <v>14810</v>
      </c>
      <c r="K371" s="30">
        <f t="shared" si="203"/>
        <v>14835</v>
      </c>
      <c r="L371" s="30">
        <f t="shared" si="203"/>
        <v>14860</v>
      </c>
      <c r="M371" s="30">
        <f t="shared" si="203"/>
        <v>14885</v>
      </c>
      <c r="N371" s="91">
        <f t="shared" si="176"/>
        <v>10070.800000000001</v>
      </c>
      <c r="O371" s="91">
        <f t="shared" si="177"/>
        <v>10087.800000000001</v>
      </c>
      <c r="P371" s="91">
        <f t="shared" si="178"/>
        <v>10104.800000000001</v>
      </c>
      <c r="Q371" s="91">
        <f t="shared" si="179"/>
        <v>10121.800000000001</v>
      </c>
      <c r="R371" s="91">
        <f t="shared" si="180"/>
        <v>201.41600000000003</v>
      </c>
      <c r="S371" s="91">
        <f t="shared" si="181"/>
        <v>1513.17</v>
      </c>
      <c r="T371" s="91">
        <f t="shared" si="182"/>
        <v>3031.44</v>
      </c>
      <c r="U371" s="91">
        <f t="shared" si="183"/>
        <v>5566.9900000000007</v>
      </c>
      <c r="V371" s="91">
        <f t="shared" si="184"/>
        <v>29.003904000000244</v>
      </c>
      <c r="W371" s="91">
        <f t="shared" si="185"/>
        <v>196.10683200000165</v>
      </c>
      <c r="X371" s="91">
        <f t="shared" si="186"/>
        <v>334.67097600000278</v>
      </c>
      <c r="Y371" s="91">
        <f t="shared" si="187"/>
        <v>534.43104000000449</v>
      </c>
      <c r="Z371" s="91">
        <f t="shared" si="188"/>
        <v>6.04248000000005</v>
      </c>
      <c r="AA371" s="91">
        <f t="shared" si="189"/>
        <v>32.684472000000277</v>
      </c>
      <c r="AB371" s="91">
        <f t="shared" si="190"/>
        <v>46.482080000000394</v>
      </c>
      <c r="AC371" s="91">
        <f t="shared" si="191"/>
        <v>63.6227428571434</v>
      </c>
      <c r="AD371" s="29">
        <f t="shared" si="192"/>
        <v>0</v>
      </c>
      <c r="AE371" s="29">
        <f t="shared" si="198"/>
        <v>1</v>
      </c>
      <c r="AF371" s="29">
        <f t="shared" si="199"/>
        <v>1</v>
      </c>
      <c r="AG371" s="29">
        <f t="shared" si="200"/>
        <v>1</v>
      </c>
      <c r="AH371" s="29">
        <f t="shared" si="193"/>
        <v>0</v>
      </c>
      <c r="AI371" s="29">
        <f t="shared" si="194"/>
        <v>19</v>
      </c>
      <c r="AJ371" s="29">
        <f t="shared" si="195"/>
        <v>26</v>
      </c>
      <c r="AK371" s="105">
        <f t="shared" si="196"/>
        <v>31</v>
      </c>
      <c r="AT371" s="300">
        <f t="shared" si="202"/>
        <v>96.679680000000815</v>
      </c>
      <c r="AU371" s="29">
        <f t="shared" si="202"/>
        <v>726.32160000000601</v>
      </c>
      <c r="AV371" s="29">
        <f t="shared" si="202"/>
        <v>1455.0912000000121</v>
      </c>
      <c r="AW371" s="105">
        <f t="shared" si="202"/>
        <v>2672.1552000000224</v>
      </c>
    </row>
    <row r="372" spans="1:49" x14ac:dyDescent="0.25">
      <c r="A372" s="80" t="s">
        <v>234</v>
      </c>
      <c r="B372" s="4" t="s">
        <v>83</v>
      </c>
      <c r="C372" s="4">
        <v>118.48</v>
      </c>
      <c r="D372" s="4">
        <v>119.12</v>
      </c>
      <c r="E372" s="4">
        <v>13700</v>
      </c>
      <c r="F372" s="4">
        <v>13800</v>
      </c>
      <c r="G372" s="30">
        <f t="shared" si="173"/>
        <v>0.64000000000000057</v>
      </c>
      <c r="H372" s="30">
        <f t="shared" si="197"/>
        <v>115.85000000000002</v>
      </c>
      <c r="I372" s="30" t="str">
        <f t="shared" si="174"/>
        <v>US 101: 4</v>
      </c>
      <c r="J372" s="30">
        <f t="shared" si="203"/>
        <v>13710</v>
      </c>
      <c r="K372" s="30">
        <f t="shared" si="203"/>
        <v>13735</v>
      </c>
      <c r="L372" s="30">
        <f t="shared" si="203"/>
        <v>13760</v>
      </c>
      <c r="M372" s="30">
        <f t="shared" si="203"/>
        <v>13785</v>
      </c>
      <c r="N372" s="91">
        <f t="shared" si="176"/>
        <v>9322.8000000000011</v>
      </c>
      <c r="O372" s="91">
        <f t="shared" si="177"/>
        <v>9339.8000000000011</v>
      </c>
      <c r="P372" s="91">
        <f t="shared" si="178"/>
        <v>9356.8000000000011</v>
      </c>
      <c r="Q372" s="91">
        <f t="shared" si="179"/>
        <v>9373.8000000000011</v>
      </c>
      <c r="R372" s="91">
        <f t="shared" si="180"/>
        <v>186.45600000000002</v>
      </c>
      <c r="S372" s="91">
        <f t="shared" si="181"/>
        <v>1400.97</v>
      </c>
      <c r="T372" s="91">
        <f t="shared" si="182"/>
        <v>2807.0400000000004</v>
      </c>
      <c r="U372" s="91">
        <f t="shared" si="183"/>
        <v>5155.5900000000011</v>
      </c>
      <c r="V372" s="91">
        <f t="shared" si="184"/>
        <v>35.799552000000034</v>
      </c>
      <c r="W372" s="91">
        <f t="shared" si="185"/>
        <v>242.08761600000022</v>
      </c>
      <c r="X372" s="91">
        <f t="shared" si="186"/>
        <v>413.19628800000044</v>
      </c>
      <c r="Y372" s="91">
        <f t="shared" si="187"/>
        <v>659.9155200000007</v>
      </c>
      <c r="Z372" s="91">
        <f t="shared" si="188"/>
        <v>7.4582400000000062</v>
      </c>
      <c r="AA372" s="91">
        <f t="shared" si="189"/>
        <v>40.34793600000004</v>
      </c>
      <c r="AB372" s="91">
        <f t="shared" si="190"/>
        <v>57.388373333333398</v>
      </c>
      <c r="AC372" s="91">
        <f t="shared" si="191"/>
        <v>78.561371428571519</v>
      </c>
      <c r="AD372" s="29">
        <f t="shared" si="192"/>
        <v>0</v>
      </c>
      <c r="AE372" s="29">
        <f t="shared" si="198"/>
        <v>1</v>
      </c>
      <c r="AF372" s="29">
        <f t="shared" si="199"/>
        <v>1</v>
      </c>
      <c r="AG372" s="29">
        <f t="shared" si="200"/>
        <v>1</v>
      </c>
      <c r="AH372" s="29">
        <f t="shared" si="193"/>
        <v>0</v>
      </c>
      <c r="AI372" s="29">
        <f t="shared" si="194"/>
        <v>19</v>
      </c>
      <c r="AJ372" s="29">
        <f t="shared" si="195"/>
        <v>26</v>
      </c>
      <c r="AK372" s="105">
        <f t="shared" si="196"/>
        <v>31</v>
      </c>
      <c r="AT372" s="300">
        <f t="shared" si="202"/>
        <v>119.33184000000011</v>
      </c>
      <c r="AU372" s="29">
        <f t="shared" si="202"/>
        <v>896.62080000000083</v>
      </c>
      <c r="AV372" s="29">
        <f t="shared" si="202"/>
        <v>1796.5056000000018</v>
      </c>
      <c r="AW372" s="105">
        <f t="shared" si="202"/>
        <v>3299.5776000000037</v>
      </c>
    </row>
    <row r="373" spans="1:49" x14ac:dyDescent="0.25">
      <c r="A373" s="80" t="s">
        <v>234</v>
      </c>
      <c r="B373" s="4" t="s">
        <v>83</v>
      </c>
      <c r="C373" s="4">
        <v>119.12</v>
      </c>
      <c r="D373" s="4">
        <v>120.02</v>
      </c>
      <c r="E373" s="4">
        <v>14000</v>
      </c>
      <c r="F373" s="4">
        <v>16600</v>
      </c>
      <c r="G373" s="30">
        <f t="shared" si="173"/>
        <v>0.89999999999999147</v>
      </c>
      <c r="H373" s="30">
        <f t="shared" si="197"/>
        <v>116.75000000000001</v>
      </c>
      <c r="I373" s="30" t="str">
        <f t="shared" si="174"/>
        <v>US 101: 4</v>
      </c>
      <c r="J373" s="30">
        <f t="shared" si="203"/>
        <v>14260</v>
      </c>
      <c r="K373" s="30">
        <f t="shared" si="203"/>
        <v>14910</v>
      </c>
      <c r="L373" s="30">
        <f t="shared" si="203"/>
        <v>15560</v>
      </c>
      <c r="M373" s="30">
        <f t="shared" si="203"/>
        <v>16210</v>
      </c>
      <c r="N373" s="91">
        <f t="shared" si="176"/>
        <v>9696.8000000000011</v>
      </c>
      <c r="O373" s="91">
        <f t="shared" si="177"/>
        <v>10138.800000000001</v>
      </c>
      <c r="P373" s="91">
        <f t="shared" si="178"/>
        <v>10580.800000000001</v>
      </c>
      <c r="Q373" s="91">
        <f t="shared" si="179"/>
        <v>11022.800000000001</v>
      </c>
      <c r="R373" s="91">
        <f t="shared" si="180"/>
        <v>193.93600000000004</v>
      </c>
      <c r="S373" s="91">
        <f t="shared" si="181"/>
        <v>1520.8200000000002</v>
      </c>
      <c r="T373" s="91">
        <f t="shared" si="182"/>
        <v>3174.2400000000002</v>
      </c>
      <c r="U373" s="91">
        <f t="shared" si="183"/>
        <v>6062.5400000000009</v>
      </c>
      <c r="V373" s="91">
        <f t="shared" si="184"/>
        <v>52.362719999999506</v>
      </c>
      <c r="W373" s="91">
        <f t="shared" si="185"/>
        <v>369.55925999999653</v>
      </c>
      <c r="X373" s="91">
        <f t="shared" si="186"/>
        <v>657.06767999999386</v>
      </c>
      <c r="Y373" s="91">
        <f t="shared" si="187"/>
        <v>1091.25719999999</v>
      </c>
      <c r="Z373" s="91">
        <f t="shared" si="188"/>
        <v>10.908899999999896</v>
      </c>
      <c r="AA373" s="91">
        <f t="shared" si="189"/>
        <v>61.593209999999424</v>
      </c>
      <c r="AB373" s="91">
        <f t="shared" si="190"/>
        <v>91.259399999999161</v>
      </c>
      <c r="AC373" s="91">
        <f t="shared" si="191"/>
        <v>129.91157142857026</v>
      </c>
      <c r="AD373" s="29">
        <f t="shared" si="192"/>
        <v>0</v>
      </c>
      <c r="AE373" s="29">
        <f t="shared" si="198"/>
        <v>1</v>
      </c>
      <c r="AF373" s="29">
        <f t="shared" si="199"/>
        <v>1</v>
      </c>
      <c r="AG373" s="29">
        <f t="shared" si="200"/>
        <v>1</v>
      </c>
      <c r="AH373" s="29">
        <f t="shared" si="193"/>
        <v>0</v>
      </c>
      <c r="AI373" s="29">
        <f t="shared" si="194"/>
        <v>19</v>
      </c>
      <c r="AJ373" s="29">
        <f t="shared" si="195"/>
        <v>26</v>
      </c>
      <c r="AK373" s="105">
        <f t="shared" si="196"/>
        <v>31</v>
      </c>
      <c r="AT373" s="300">
        <f t="shared" si="202"/>
        <v>174.54239999999837</v>
      </c>
      <c r="AU373" s="29">
        <f t="shared" si="202"/>
        <v>1368.7379999999871</v>
      </c>
      <c r="AV373" s="29">
        <f t="shared" si="202"/>
        <v>2856.815999999973</v>
      </c>
      <c r="AW373" s="105">
        <f t="shared" si="202"/>
        <v>5456.2859999999491</v>
      </c>
    </row>
    <row r="374" spans="1:49" x14ac:dyDescent="0.25">
      <c r="A374" s="80" t="s">
        <v>234</v>
      </c>
      <c r="B374" s="4" t="s">
        <v>83</v>
      </c>
      <c r="C374" s="4">
        <v>120.02</v>
      </c>
      <c r="D374" s="4">
        <v>120.48</v>
      </c>
      <c r="E374" s="4">
        <v>12400</v>
      </c>
      <c r="F374" s="4">
        <v>12500</v>
      </c>
      <c r="G374" s="30">
        <f t="shared" si="173"/>
        <v>0.46000000000000796</v>
      </c>
      <c r="H374" s="30">
        <f t="shared" si="197"/>
        <v>117.21000000000002</v>
      </c>
      <c r="I374" s="30" t="str">
        <f t="shared" si="174"/>
        <v>US 101: 4</v>
      </c>
      <c r="J374" s="30">
        <f t="shared" si="203"/>
        <v>12410</v>
      </c>
      <c r="K374" s="30">
        <f t="shared" si="203"/>
        <v>12435</v>
      </c>
      <c r="L374" s="30">
        <f t="shared" si="203"/>
        <v>12460</v>
      </c>
      <c r="M374" s="30">
        <f t="shared" si="203"/>
        <v>12485</v>
      </c>
      <c r="N374" s="91">
        <f t="shared" si="176"/>
        <v>8438.8000000000011</v>
      </c>
      <c r="O374" s="91">
        <f t="shared" si="177"/>
        <v>8455.8000000000011</v>
      </c>
      <c r="P374" s="91">
        <f t="shared" si="178"/>
        <v>8472.8000000000011</v>
      </c>
      <c r="Q374" s="91">
        <f t="shared" si="179"/>
        <v>8489.8000000000011</v>
      </c>
      <c r="R374" s="91">
        <f t="shared" si="180"/>
        <v>168.77600000000004</v>
      </c>
      <c r="S374" s="91">
        <f t="shared" si="181"/>
        <v>1268.3700000000001</v>
      </c>
      <c r="T374" s="91">
        <f t="shared" si="182"/>
        <v>2541.84</v>
      </c>
      <c r="U374" s="91">
        <f t="shared" si="183"/>
        <v>4669.3900000000012</v>
      </c>
      <c r="V374" s="91">
        <f t="shared" si="184"/>
        <v>23.291088000000407</v>
      </c>
      <c r="W374" s="91">
        <f t="shared" si="185"/>
        <v>157.53155400000276</v>
      </c>
      <c r="X374" s="91">
        <f t="shared" si="186"/>
        <v>268.92667200000471</v>
      </c>
      <c r="Y374" s="91">
        <f t="shared" si="187"/>
        <v>429.58388000000758</v>
      </c>
      <c r="Z374" s="91">
        <f t="shared" si="188"/>
        <v>4.8523100000000845</v>
      </c>
      <c r="AA374" s="91">
        <f t="shared" si="189"/>
        <v>26.255259000000461</v>
      </c>
      <c r="AB374" s="91">
        <f t="shared" si="190"/>
        <v>37.350926666667327</v>
      </c>
      <c r="AC374" s="91">
        <f t="shared" si="191"/>
        <v>51.140938095239008</v>
      </c>
      <c r="AD374" s="29">
        <f t="shared" si="192"/>
        <v>0</v>
      </c>
      <c r="AE374" s="29">
        <f t="shared" si="198"/>
        <v>0</v>
      </c>
      <c r="AF374" s="29">
        <f t="shared" si="199"/>
        <v>1</v>
      </c>
      <c r="AG374" s="29">
        <f t="shared" si="200"/>
        <v>1</v>
      </c>
      <c r="AH374" s="29">
        <f t="shared" si="193"/>
        <v>0</v>
      </c>
      <c r="AI374" s="29">
        <f t="shared" si="194"/>
        <v>19</v>
      </c>
      <c r="AJ374" s="29">
        <f t="shared" si="195"/>
        <v>26</v>
      </c>
      <c r="AK374" s="105">
        <f t="shared" si="196"/>
        <v>31</v>
      </c>
      <c r="AT374" s="300">
        <f t="shared" si="202"/>
        <v>77.636960000001366</v>
      </c>
      <c r="AU374" s="29">
        <f t="shared" si="202"/>
        <v>583.45020000001011</v>
      </c>
      <c r="AV374" s="29">
        <f t="shared" si="202"/>
        <v>1169.2464000000202</v>
      </c>
      <c r="AW374" s="105">
        <f t="shared" si="202"/>
        <v>2147.9194000000375</v>
      </c>
    </row>
    <row r="375" spans="1:49" x14ac:dyDescent="0.25">
      <c r="A375" s="80" t="s">
        <v>234</v>
      </c>
      <c r="B375" s="4" t="s">
        <v>83</v>
      </c>
      <c r="C375" s="4">
        <v>120.48</v>
      </c>
      <c r="D375" s="4">
        <v>120.69</v>
      </c>
      <c r="E375" s="4">
        <v>12300</v>
      </c>
      <c r="F375" s="4">
        <v>12400</v>
      </c>
      <c r="G375" s="30">
        <f t="shared" si="173"/>
        <v>0.20999999999999375</v>
      </c>
      <c r="H375" s="30">
        <f t="shared" si="197"/>
        <v>117.42000000000002</v>
      </c>
      <c r="I375" s="30" t="str">
        <f t="shared" si="174"/>
        <v>US 101: 4</v>
      </c>
      <c r="J375" s="30">
        <f t="shared" si="203"/>
        <v>12310</v>
      </c>
      <c r="K375" s="30">
        <f t="shared" si="203"/>
        <v>12335</v>
      </c>
      <c r="L375" s="30">
        <f t="shared" si="203"/>
        <v>12360</v>
      </c>
      <c r="M375" s="30">
        <f t="shared" si="203"/>
        <v>12385</v>
      </c>
      <c r="N375" s="91">
        <f t="shared" si="176"/>
        <v>8370.8000000000011</v>
      </c>
      <c r="O375" s="91">
        <f t="shared" si="177"/>
        <v>8387.8000000000011</v>
      </c>
      <c r="P375" s="91">
        <f t="shared" si="178"/>
        <v>8404.8000000000011</v>
      </c>
      <c r="Q375" s="91">
        <f t="shared" si="179"/>
        <v>8421.8000000000011</v>
      </c>
      <c r="R375" s="91">
        <f t="shared" si="180"/>
        <v>167.41600000000003</v>
      </c>
      <c r="S375" s="91">
        <f t="shared" si="181"/>
        <v>1258.17</v>
      </c>
      <c r="T375" s="91">
        <f t="shared" si="182"/>
        <v>2521.44</v>
      </c>
      <c r="U375" s="91">
        <f t="shared" si="183"/>
        <v>4631.9900000000007</v>
      </c>
      <c r="V375" s="91">
        <f t="shared" si="184"/>
        <v>10.547207999999689</v>
      </c>
      <c r="W375" s="91">
        <f t="shared" si="185"/>
        <v>71.338238999997884</v>
      </c>
      <c r="X375" s="91">
        <f t="shared" si="186"/>
        <v>121.78555199999637</v>
      </c>
      <c r="Y375" s="91">
        <f t="shared" si="187"/>
        <v>194.54357999999425</v>
      </c>
      <c r="Z375" s="91">
        <f t="shared" si="188"/>
        <v>2.197334999999935</v>
      </c>
      <c r="AA375" s="91">
        <f t="shared" si="189"/>
        <v>11.889706499999647</v>
      </c>
      <c r="AB375" s="91">
        <f t="shared" si="190"/>
        <v>16.914659999999497</v>
      </c>
      <c r="AC375" s="91">
        <f t="shared" si="191"/>
        <v>23.15994999999932</v>
      </c>
      <c r="AD375" s="29">
        <f t="shared" si="192"/>
        <v>0</v>
      </c>
      <c r="AE375" s="29">
        <f t="shared" si="198"/>
        <v>0</v>
      </c>
      <c r="AF375" s="29">
        <f t="shared" si="199"/>
        <v>0</v>
      </c>
      <c r="AG375" s="29">
        <f t="shared" si="200"/>
        <v>0</v>
      </c>
      <c r="AH375" s="29">
        <f t="shared" si="193"/>
        <v>0</v>
      </c>
      <c r="AI375" s="29">
        <f t="shared" si="194"/>
        <v>19</v>
      </c>
      <c r="AJ375" s="29">
        <f t="shared" si="195"/>
        <v>26</v>
      </c>
      <c r="AK375" s="105">
        <f t="shared" si="196"/>
        <v>31</v>
      </c>
      <c r="AT375" s="300">
        <f t="shared" si="202"/>
        <v>35.15735999999896</v>
      </c>
      <c r="AU375" s="29">
        <f t="shared" si="202"/>
        <v>264.21569999999213</v>
      </c>
      <c r="AV375" s="29">
        <f t="shared" si="202"/>
        <v>529.50239999998428</v>
      </c>
      <c r="AW375" s="105">
        <f t="shared" si="202"/>
        <v>972.71789999997122</v>
      </c>
    </row>
    <row r="376" spans="1:49" x14ac:dyDescent="0.25">
      <c r="A376" s="80" t="s">
        <v>234</v>
      </c>
      <c r="B376" s="4" t="s">
        <v>83</v>
      </c>
      <c r="C376" s="4">
        <v>120.81</v>
      </c>
      <c r="D376" s="4">
        <v>122.27</v>
      </c>
      <c r="E376" s="4">
        <v>12300</v>
      </c>
      <c r="F376" s="4">
        <v>12400</v>
      </c>
      <c r="G376" s="30">
        <f t="shared" si="173"/>
        <v>1.4599999999999937</v>
      </c>
      <c r="H376" s="30">
        <f t="shared" si="197"/>
        <v>118.88000000000001</v>
      </c>
      <c r="I376" s="30" t="str">
        <f t="shared" si="174"/>
        <v>US 101: 4</v>
      </c>
      <c r="J376" s="30">
        <f t="shared" si="203"/>
        <v>12310</v>
      </c>
      <c r="K376" s="30">
        <f t="shared" si="203"/>
        <v>12335</v>
      </c>
      <c r="L376" s="30">
        <f t="shared" si="203"/>
        <v>12360</v>
      </c>
      <c r="M376" s="30">
        <f t="shared" si="203"/>
        <v>12385</v>
      </c>
      <c r="N376" s="91">
        <f t="shared" si="176"/>
        <v>8370.8000000000011</v>
      </c>
      <c r="O376" s="91">
        <f t="shared" si="177"/>
        <v>8387.8000000000011</v>
      </c>
      <c r="P376" s="91">
        <f t="shared" si="178"/>
        <v>8404.8000000000011</v>
      </c>
      <c r="Q376" s="91">
        <f t="shared" si="179"/>
        <v>8421.8000000000011</v>
      </c>
      <c r="R376" s="91">
        <f t="shared" si="180"/>
        <v>167.41600000000003</v>
      </c>
      <c r="S376" s="91">
        <f t="shared" si="181"/>
        <v>1258.17</v>
      </c>
      <c r="T376" s="91">
        <f t="shared" si="182"/>
        <v>2521.44</v>
      </c>
      <c r="U376" s="91">
        <f t="shared" si="183"/>
        <v>4631.9900000000007</v>
      </c>
      <c r="V376" s="91">
        <f t="shared" si="184"/>
        <v>73.328207999999705</v>
      </c>
      <c r="W376" s="91">
        <f t="shared" si="185"/>
        <v>495.97061399999797</v>
      </c>
      <c r="X376" s="91">
        <f t="shared" si="186"/>
        <v>846.6995519999964</v>
      </c>
      <c r="Y376" s="91">
        <f t="shared" si="187"/>
        <v>1352.5410799999945</v>
      </c>
      <c r="Z376" s="91">
        <f t="shared" si="188"/>
        <v>15.276709999999936</v>
      </c>
      <c r="AA376" s="91">
        <f t="shared" si="189"/>
        <v>82.661768999999666</v>
      </c>
      <c r="AB376" s="91">
        <f t="shared" si="190"/>
        <v>117.5971599999995</v>
      </c>
      <c r="AC376" s="91">
        <f t="shared" si="191"/>
        <v>161.0167952380946</v>
      </c>
      <c r="AD376" s="29">
        <f t="shared" si="192"/>
        <v>0</v>
      </c>
      <c r="AE376" s="29">
        <f t="shared" si="198"/>
        <v>1</v>
      </c>
      <c r="AF376" s="29">
        <f t="shared" si="199"/>
        <v>1</v>
      </c>
      <c r="AG376" s="29">
        <f t="shared" si="200"/>
        <v>2</v>
      </c>
      <c r="AH376" s="29">
        <f t="shared" si="193"/>
        <v>0</v>
      </c>
      <c r="AI376" s="29">
        <f t="shared" si="194"/>
        <v>19</v>
      </c>
      <c r="AJ376" s="29">
        <f t="shared" si="195"/>
        <v>26</v>
      </c>
      <c r="AK376" s="105">
        <f t="shared" si="196"/>
        <v>31</v>
      </c>
      <c r="AT376" s="300">
        <f t="shared" si="202"/>
        <v>244.427359999999</v>
      </c>
      <c r="AU376" s="29">
        <f t="shared" si="202"/>
        <v>1836.9281999999923</v>
      </c>
      <c r="AV376" s="29">
        <f t="shared" si="202"/>
        <v>3681.3023999999841</v>
      </c>
      <c r="AW376" s="105">
        <f t="shared" si="202"/>
        <v>6762.7053999999716</v>
      </c>
    </row>
    <row r="377" spans="1:49" x14ac:dyDescent="0.25">
      <c r="A377" s="80" t="s">
        <v>234</v>
      </c>
      <c r="B377" s="4" t="s">
        <v>83</v>
      </c>
      <c r="C377" s="4">
        <v>122.27</v>
      </c>
      <c r="D377" s="4">
        <v>124.36</v>
      </c>
      <c r="E377" s="4">
        <v>10900</v>
      </c>
      <c r="F377" s="4">
        <v>11000</v>
      </c>
      <c r="G377" s="30">
        <f t="shared" si="173"/>
        <v>2.0900000000000034</v>
      </c>
      <c r="H377" s="30">
        <f t="shared" si="197"/>
        <v>120.97000000000001</v>
      </c>
      <c r="I377" s="30" t="str">
        <f t="shared" si="174"/>
        <v>US 101: 5</v>
      </c>
      <c r="J377" s="30">
        <f t="shared" si="203"/>
        <v>10910</v>
      </c>
      <c r="K377" s="30">
        <f t="shared" si="203"/>
        <v>10935</v>
      </c>
      <c r="L377" s="30">
        <f t="shared" si="203"/>
        <v>10960</v>
      </c>
      <c r="M377" s="30">
        <f t="shared" si="203"/>
        <v>10985</v>
      </c>
      <c r="N377" s="91">
        <f t="shared" si="176"/>
        <v>7418.8</v>
      </c>
      <c r="O377" s="91">
        <f t="shared" si="177"/>
        <v>7435.8</v>
      </c>
      <c r="P377" s="91">
        <f t="shared" si="178"/>
        <v>7452.8</v>
      </c>
      <c r="Q377" s="91">
        <f t="shared" si="179"/>
        <v>7469.8</v>
      </c>
      <c r="R377" s="91">
        <f t="shared" si="180"/>
        <v>148.376</v>
      </c>
      <c r="S377" s="91">
        <f t="shared" si="181"/>
        <v>1115.3699999999999</v>
      </c>
      <c r="T377" s="91">
        <f t="shared" si="182"/>
        <v>2235.84</v>
      </c>
      <c r="U377" s="91">
        <f t="shared" si="183"/>
        <v>4108.3900000000003</v>
      </c>
      <c r="V377" s="91">
        <f t="shared" si="184"/>
        <v>93.031752000000154</v>
      </c>
      <c r="W377" s="91">
        <f t="shared" si="185"/>
        <v>629.40329100000099</v>
      </c>
      <c r="X377" s="91">
        <f t="shared" si="186"/>
        <v>1074.7682880000018</v>
      </c>
      <c r="Y377" s="91">
        <f t="shared" si="187"/>
        <v>1717.3070200000029</v>
      </c>
      <c r="Z377" s="91">
        <f t="shared" si="188"/>
        <v>19.381615000000028</v>
      </c>
      <c r="AA377" s="91">
        <f t="shared" si="189"/>
        <v>104.90054850000017</v>
      </c>
      <c r="AB377" s="91">
        <f t="shared" si="190"/>
        <v>149.27337333333361</v>
      </c>
      <c r="AC377" s="91">
        <f t="shared" si="191"/>
        <v>204.4413119047623</v>
      </c>
      <c r="AD377" s="29">
        <f t="shared" si="192"/>
        <v>0</v>
      </c>
      <c r="AE377" s="29">
        <f t="shared" si="198"/>
        <v>1</v>
      </c>
      <c r="AF377" s="29">
        <f t="shared" si="199"/>
        <v>1</v>
      </c>
      <c r="AG377" s="29">
        <f t="shared" si="200"/>
        <v>2</v>
      </c>
      <c r="AH377" s="29">
        <f t="shared" si="193"/>
        <v>1</v>
      </c>
      <c r="AI377" s="29">
        <f t="shared" si="194"/>
        <v>16</v>
      </c>
      <c r="AJ377" s="29">
        <f t="shared" si="195"/>
        <v>22</v>
      </c>
      <c r="AK377" s="105">
        <f t="shared" si="196"/>
        <v>29</v>
      </c>
      <c r="AT377" s="300">
        <f t="shared" si="202"/>
        <v>310.10584000000051</v>
      </c>
      <c r="AU377" s="29">
        <f t="shared" si="202"/>
        <v>2331.1233000000034</v>
      </c>
      <c r="AV377" s="29">
        <f t="shared" si="202"/>
        <v>4672.9056000000082</v>
      </c>
      <c r="AW377" s="105">
        <f t="shared" si="202"/>
        <v>8586.5351000000155</v>
      </c>
    </row>
    <row r="378" spans="1:49" x14ac:dyDescent="0.25">
      <c r="A378" s="80" t="s">
        <v>234</v>
      </c>
      <c r="B378" s="4" t="s">
        <v>83</v>
      </c>
      <c r="C378" s="4">
        <v>124.36</v>
      </c>
      <c r="D378" s="4">
        <v>125.33</v>
      </c>
      <c r="E378" s="4">
        <v>11000</v>
      </c>
      <c r="F378" s="4">
        <v>11100</v>
      </c>
      <c r="G378" s="30">
        <f t="shared" si="173"/>
        <v>0.96999999999999886</v>
      </c>
      <c r="H378" s="30">
        <f t="shared" si="197"/>
        <v>121.94000000000001</v>
      </c>
      <c r="I378" s="30" t="str">
        <f t="shared" si="174"/>
        <v>US 101: 5</v>
      </c>
      <c r="J378" s="30">
        <f t="shared" si="203"/>
        <v>11010</v>
      </c>
      <c r="K378" s="30">
        <f t="shared" si="203"/>
        <v>11035</v>
      </c>
      <c r="L378" s="30">
        <f t="shared" si="203"/>
        <v>11060</v>
      </c>
      <c r="M378" s="30">
        <f t="shared" si="203"/>
        <v>11085</v>
      </c>
      <c r="N378" s="91">
        <f t="shared" si="176"/>
        <v>7486.8</v>
      </c>
      <c r="O378" s="91">
        <f t="shared" si="177"/>
        <v>7503.8</v>
      </c>
      <c r="P378" s="91">
        <f t="shared" si="178"/>
        <v>7520.8</v>
      </c>
      <c r="Q378" s="91">
        <f t="shared" si="179"/>
        <v>7537.8</v>
      </c>
      <c r="R378" s="91">
        <f t="shared" si="180"/>
        <v>149.73600000000002</v>
      </c>
      <c r="S378" s="91">
        <f t="shared" si="181"/>
        <v>1125.57</v>
      </c>
      <c r="T378" s="91">
        <f t="shared" si="182"/>
        <v>2256.2399999999998</v>
      </c>
      <c r="U378" s="91">
        <f t="shared" si="183"/>
        <v>4145.7900000000009</v>
      </c>
      <c r="V378" s="91">
        <f t="shared" si="184"/>
        <v>43.573175999999954</v>
      </c>
      <c r="W378" s="91">
        <f t="shared" si="185"/>
        <v>294.78678299999967</v>
      </c>
      <c r="X378" s="91">
        <f t="shared" si="186"/>
        <v>503.36714399999943</v>
      </c>
      <c r="Y378" s="91">
        <f t="shared" si="187"/>
        <v>804.28325999999925</v>
      </c>
      <c r="Z378" s="91">
        <f t="shared" si="188"/>
        <v>9.0777449999999895</v>
      </c>
      <c r="AA378" s="91">
        <f t="shared" si="189"/>
        <v>49.131130499999948</v>
      </c>
      <c r="AB378" s="91">
        <f t="shared" si="190"/>
        <v>69.912103333333263</v>
      </c>
      <c r="AC378" s="91">
        <f t="shared" si="191"/>
        <v>95.748007142857062</v>
      </c>
      <c r="AD378" s="29">
        <f t="shared" si="192"/>
        <v>0</v>
      </c>
      <c r="AE378" s="29">
        <f t="shared" si="198"/>
        <v>1</v>
      </c>
      <c r="AF378" s="29">
        <f t="shared" si="199"/>
        <v>1</v>
      </c>
      <c r="AG378" s="29">
        <f t="shared" si="200"/>
        <v>1</v>
      </c>
      <c r="AH378" s="29">
        <f t="shared" si="193"/>
        <v>1</v>
      </c>
      <c r="AI378" s="29">
        <f t="shared" si="194"/>
        <v>16</v>
      </c>
      <c r="AJ378" s="29">
        <f t="shared" si="195"/>
        <v>22</v>
      </c>
      <c r="AK378" s="105">
        <f t="shared" si="196"/>
        <v>29</v>
      </c>
      <c r="AT378" s="300">
        <f t="shared" si="202"/>
        <v>145.24391999999986</v>
      </c>
      <c r="AU378" s="29">
        <f t="shared" si="202"/>
        <v>1091.8028999999988</v>
      </c>
      <c r="AV378" s="29">
        <f t="shared" si="202"/>
        <v>2188.5527999999972</v>
      </c>
      <c r="AW378" s="105">
        <f t="shared" si="202"/>
        <v>4021.4162999999962</v>
      </c>
    </row>
    <row r="379" spans="1:49" x14ac:dyDescent="0.25">
      <c r="A379" s="80" t="s">
        <v>234</v>
      </c>
      <c r="B379" s="4" t="s">
        <v>83</v>
      </c>
      <c r="C379" s="4">
        <v>125.33</v>
      </c>
      <c r="D379" s="4">
        <v>127.06</v>
      </c>
      <c r="E379" s="4">
        <v>13200</v>
      </c>
      <c r="F379" s="4">
        <v>13500</v>
      </c>
      <c r="G379" s="30">
        <f t="shared" si="173"/>
        <v>1.730000000000004</v>
      </c>
      <c r="H379" s="30">
        <f t="shared" si="197"/>
        <v>123.67000000000002</v>
      </c>
      <c r="I379" s="30" t="str">
        <f t="shared" si="174"/>
        <v>US 101: 5</v>
      </c>
      <c r="J379" s="30">
        <f t="shared" si="203"/>
        <v>13230</v>
      </c>
      <c r="K379" s="30">
        <f t="shared" si="203"/>
        <v>13305</v>
      </c>
      <c r="L379" s="30">
        <f t="shared" si="203"/>
        <v>13380</v>
      </c>
      <c r="M379" s="30">
        <f t="shared" si="203"/>
        <v>13455</v>
      </c>
      <c r="N379" s="91">
        <f t="shared" si="176"/>
        <v>8996.4000000000015</v>
      </c>
      <c r="O379" s="91">
        <f t="shared" si="177"/>
        <v>9047.4000000000015</v>
      </c>
      <c r="P379" s="91">
        <f t="shared" si="178"/>
        <v>9098.4000000000015</v>
      </c>
      <c r="Q379" s="91">
        <f t="shared" si="179"/>
        <v>9149.4000000000015</v>
      </c>
      <c r="R379" s="91">
        <f t="shared" si="180"/>
        <v>179.92800000000003</v>
      </c>
      <c r="S379" s="91">
        <f t="shared" si="181"/>
        <v>1357.1100000000001</v>
      </c>
      <c r="T379" s="91">
        <f t="shared" si="182"/>
        <v>2729.5200000000004</v>
      </c>
      <c r="U379" s="91">
        <f t="shared" si="183"/>
        <v>5032.170000000001</v>
      </c>
      <c r="V379" s="91">
        <f t="shared" si="184"/>
        <v>93.382632000000228</v>
      </c>
      <c r="W379" s="91">
        <f t="shared" si="185"/>
        <v>633.90608100000156</v>
      </c>
      <c r="X379" s="91">
        <f t="shared" si="186"/>
        <v>1086.0760080000027</v>
      </c>
      <c r="Y379" s="91">
        <f t="shared" si="187"/>
        <v>1741.1308200000044</v>
      </c>
      <c r="Z379" s="91">
        <f t="shared" si="188"/>
        <v>19.454715000000046</v>
      </c>
      <c r="AA379" s="91">
        <f t="shared" si="189"/>
        <v>105.65101350000026</v>
      </c>
      <c r="AB379" s="91">
        <f t="shared" si="190"/>
        <v>150.84389000000039</v>
      </c>
      <c r="AC379" s="91">
        <f t="shared" si="191"/>
        <v>207.27747857142913</v>
      </c>
      <c r="AD379" s="29">
        <f t="shared" si="192"/>
        <v>0</v>
      </c>
      <c r="AE379" s="29">
        <f t="shared" si="198"/>
        <v>1</v>
      </c>
      <c r="AF379" s="29">
        <f t="shared" si="199"/>
        <v>2</v>
      </c>
      <c r="AG379" s="29">
        <f t="shared" si="200"/>
        <v>2</v>
      </c>
      <c r="AH379" s="29">
        <f t="shared" si="193"/>
        <v>1</v>
      </c>
      <c r="AI379" s="29">
        <f t="shared" si="194"/>
        <v>16</v>
      </c>
      <c r="AJ379" s="29">
        <f t="shared" si="195"/>
        <v>22</v>
      </c>
      <c r="AK379" s="105">
        <f t="shared" si="196"/>
        <v>29</v>
      </c>
      <c r="AT379" s="300">
        <f t="shared" si="202"/>
        <v>311.27544000000074</v>
      </c>
      <c r="AU379" s="29">
        <f t="shared" si="202"/>
        <v>2347.8003000000058</v>
      </c>
      <c r="AV379" s="29">
        <f t="shared" si="202"/>
        <v>4722.0696000000116</v>
      </c>
      <c r="AW379" s="105">
        <f t="shared" si="202"/>
        <v>8705.6541000000216</v>
      </c>
    </row>
    <row r="380" spans="1:49" x14ac:dyDescent="0.25">
      <c r="A380" s="80" t="s">
        <v>234</v>
      </c>
      <c r="B380" s="4" t="s">
        <v>83</v>
      </c>
      <c r="C380" s="4">
        <v>127.06</v>
      </c>
      <c r="D380" s="4">
        <v>127.46</v>
      </c>
      <c r="E380" s="4">
        <v>10600</v>
      </c>
      <c r="F380" s="4">
        <v>10700</v>
      </c>
      <c r="G380" s="30">
        <f t="shared" si="173"/>
        <v>0.39999999999999147</v>
      </c>
      <c r="H380" s="30">
        <f t="shared" si="197"/>
        <v>124.07000000000001</v>
      </c>
      <c r="I380" s="30" t="str">
        <f t="shared" si="174"/>
        <v>US 101: 5</v>
      </c>
      <c r="J380" s="30">
        <f t="shared" si="203"/>
        <v>10610</v>
      </c>
      <c r="K380" s="30">
        <f t="shared" si="203"/>
        <v>10635</v>
      </c>
      <c r="L380" s="30">
        <f t="shared" si="203"/>
        <v>10660</v>
      </c>
      <c r="M380" s="30">
        <f t="shared" si="203"/>
        <v>10685</v>
      </c>
      <c r="N380" s="91">
        <f t="shared" si="176"/>
        <v>7214.8</v>
      </c>
      <c r="O380" s="91">
        <f t="shared" si="177"/>
        <v>7231.8</v>
      </c>
      <c r="P380" s="91">
        <f t="shared" si="178"/>
        <v>7248.8</v>
      </c>
      <c r="Q380" s="91">
        <f t="shared" si="179"/>
        <v>7265.8</v>
      </c>
      <c r="R380" s="91">
        <f t="shared" si="180"/>
        <v>144.29600000000002</v>
      </c>
      <c r="S380" s="91">
        <f t="shared" si="181"/>
        <v>1084.77</v>
      </c>
      <c r="T380" s="91">
        <f t="shared" si="182"/>
        <v>2174.64</v>
      </c>
      <c r="U380" s="91">
        <f t="shared" si="183"/>
        <v>3996.1900000000005</v>
      </c>
      <c r="V380" s="91">
        <f t="shared" si="184"/>
        <v>17.315519999999633</v>
      </c>
      <c r="W380" s="91">
        <f t="shared" si="185"/>
        <v>117.15515999999751</v>
      </c>
      <c r="X380" s="91">
        <f t="shared" si="186"/>
        <v>200.06687999999573</v>
      </c>
      <c r="Y380" s="91">
        <f t="shared" si="187"/>
        <v>319.69519999999324</v>
      </c>
      <c r="Z380" s="91">
        <f t="shared" si="188"/>
        <v>3.6073999999999229</v>
      </c>
      <c r="AA380" s="91">
        <f t="shared" si="189"/>
        <v>19.525859999999586</v>
      </c>
      <c r="AB380" s="91">
        <f t="shared" si="190"/>
        <v>27.787066666666078</v>
      </c>
      <c r="AC380" s="91">
        <f t="shared" si="191"/>
        <v>38.058952380951581</v>
      </c>
      <c r="AD380" s="29">
        <f t="shared" si="192"/>
        <v>0</v>
      </c>
      <c r="AE380" s="29">
        <f t="shared" si="198"/>
        <v>0</v>
      </c>
      <c r="AF380" s="29">
        <f t="shared" si="199"/>
        <v>0</v>
      </c>
      <c r="AG380" s="29">
        <f t="shared" si="200"/>
        <v>1</v>
      </c>
      <c r="AH380" s="29">
        <f t="shared" si="193"/>
        <v>1</v>
      </c>
      <c r="AI380" s="29">
        <f t="shared" si="194"/>
        <v>16</v>
      </c>
      <c r="AJ380" s="29">
        <f t="shared" si="195"/>
        <v>22</v>
      </c>
      <c r="AK380" s="105">
        <f t="shared" si="196"/>
        <v>29</v>
      </c>
      <c r="AT380" s="300">
        <f t="shared" si="202"/>
        <v>57.71839999999878</v>
      </c>
      <c r="AU380" s="29">
        <f t="shared" si="202"/>
        <v>433.90799999999075</v>
      </c>
      <c r="AV380" s="29">
        <f t="shared" si="202"/>
        <v>869.85599999998146</v>
      </c>
      <c r="AW380" s="105">
        <f t="shared" si="202"/>
        <v>1598.4759999999662</v>
      </c>
    </row>
    <row r="381" spans="1:49" x14ac:dyDescent="0.25">
      <c r="A381" s="80" t="s">
        <v>234</v>
      </c>
      <c r="B381" s="4" t="s">
        <v>83</v>
      </c>
      <c r="C381" s="4">
        <v>127.46</v>
      </c>
      <c r="D381" s="4">
        <v>128.96</v>
      </c>
      <c r="E381" s="4">
        <v>9500</v>
      </c>
      <c r="F381" s="4">
        <v>9600</v>
      </c>
      <c r="G381" s="30">
        <f t="shared" si="173"/>
        <v>1.5000000000000142</v>
      </c>
      <c r="H381" s="30">
        <f t="shared" si="197"/>
        <v>125.57000000000002</v>
      </c>
      <c r="I381" s="30" t="str">
        <f t="shared" si="174"/>
        <v>US 101: 5</v>
      </c>
      <c r="J381" s="30">
        <f t="shared" si="203"/>
        <v>9510</v>
      </c>
      <c r="K381" s="30">
        <f t="shared" si="203"/>
        <v>9535</v>
      </c>
      <c r="L381" s="30">
        <f t="shared" si="203"/>
        <v>9560</v>
      </c>
      <c r="M381" s="30">
        <f t="shared" si="203"/>
        <v>9585</v>
      </c>
      <c r="N381" s="91">
        <f t="shared" si="176"/>
        <v>6466.8</v>
      </c>
      <c r="O381" s="91">
        <f t="shared" si="177"/>
        <v>6483.8</v>
      </c>
      <c r="P381" s="91">
        <f t="shared" si="178"/>
        <v>6500.8</v>
      </c>
      <c r="Q381" s="91">
        <f t="shared" si="179"/>
        <v>6517.8</v>
      </c>
      <c r="R381" s="91">
        <f t="shared" si="180"/>
        <v>129.33600000000001</v>
      </c>
      <c r="S381" s="91">
        <f t="shared" si="181"/>
        <v>972.56999999999994</v>
      </c>
      <c r="T381" s="91">
        <f t="shared" si="182"/>
        <v>1950.24</v>
      </c>
      <c r="U381" s="91">
        <f t="shared" si="183"/>
        <v>3584.7900000000004</v>
      </c>
      <c r="V381" s="91">
        <f t="shared" si="184"/>
        <v>58.201200000000554</v>
      </c>
      <c r="W381" s="91">
        <f t="shared" si="185"/>
        <v>393.89085000000375</v>
      </c>
      <c r="X381" s="91">
        <f t="shared" si="186"/>
        <v>672.83280000000639</v>
      </c>
      <c r="Y381" s="91">
        <f t="shared" si="187"/>
        <v>1075.4370000000104</v>
      </c>
      <c r="Z381" s="91">
        <f t="shared" si="188"/>
        <v>12.125250000000113</v>
      </c>
      <c r="AA381" s="91">
        <f t="shared" si="189"/>
        <v>65.64847500000063</v>
      </c>
      <c r="AB381" s="91">
        <f t="shared" si="190"/>
        <v>93.449000000000893</v>
      </c>
      <c r="AC381" s="91">
        <f t="shared" si="191"/>
        <v>128.02821428571553</v>
      </c>
      <c r="AD381" s="29">
        <f t="shared" si="192"/>
        <v>0</v>
      </c>
      <c r="AE381" s="29">
        <f t="shared" si="198"/>
        <v>1</v>
      </c>
      <c r="AF381" s="29">
        <f t="shared" si="199"/>
        <v>1</v>
      </c>
      <c r="AG381" s="29">
        <f t="shared" si="200"/>
        <v>1</v>
      </c>
      <c r="AH381" s="29">
        <f t="shared" si="193"/>
        <v>1</v>
      </c>
      <c r="AI381" s="29">
        <f t="shared" si="194"/>
        <v>16</v>
      </c>
      <c r="AJ381" s="29">
        <f t="shared" si="195"/>
        <v>22</v>
      </c>
      <c r="AK381" s="105">
        <f t="shared" si="196"/>
        <v>29</v>
      </c>
      <c r="AT381" s="300">
        <f t="shared" si="202"/>
        <v>194.00400000000187</v>
      </c>
      <c r="AU381" s="29">
        <f t="shared" si="202"/>
        <v>1458.8550000000137</v>
      </c>
      <c r="AV381" s="29">
        <f t="shared" si="202"/>
        <v>2925.3600000000279</v>
      </c>
      <c r="AW381" s="105">
        <f t="shared" si="202"/>
        <v>5377.1850000000513</v>
      </c>
    </row>
    <row r="382" spans="1:49" x14ac:dyDescent="0.25">
      <c r="A382" s="80" t="s">
        <v>234</v>
      </c>
      <c r="B382" s="4" t="s">
        <v>83</v>
      </c>
      <c r="C382" s="4">
        <v>128.96</v>
      </c>
      <c r="D382" s="4">
        <v>135.71</v>
      </c>
      <c r="E382" s="4">
        <v>8900</v>
      </c>
      <c r="F382" s="4">
        <v>9000</v>
      </c>
      <c r="G382" s="30">
        <f t="shared" si="173"/>
        <v>6.75</v>
      </c>
      <c r="H382" s="30">
        <f t="shared" si="197"/>
        <v>132.32000000000002</v>
      </c>
      <c r="I382" s="30" t="str">
        <f t="shared" si="174"/>
        <v>US 101: 5</v>
      </c>
      <c r="J382" s="30">
        <f t="shared" si="203"/>
        <v>8910</v>
      </c>
      <c r="K382" s="30">
        <f t="shared" si="203"/>
        <v>8935</v>
      </c>
      <c r="L382" s="30">
        <f t="shared" si="203"/>
        <v>8960</v>
      </c>
      <c r="M382" s="30">
        <f t="shared" si="203"/>
        <v>8985</v>
      </c>
      <c r="N382" s="91">
        <f t="shared" si="176"/>
        <v>6058.8</v>
      </c>
      <c r="O382" s="91">
        <f t="shared" si="177"/>
        <v>6075.8</v>
      </c>
      <c r="P382" s="91">
        <f t="shared" si="178"/>
        <v>6092.8</v>
      </c>
      <c r="Q382" s="91">
        <f t="shared" si="179"/>
        <v>6109.8</v>
      </c>
      <c r="R382" s="91">
        <f t="shared" si="180"/>
        <v>121.176</v>
      </c>
      <c r="S382" s="91">
        <f t="shared" si="181"/>
        <v>911.37</v>
      </c>
      <c r="T382" s="91">
        <f t="shared" si="182"/>
        <v>1827.84</v>
      </c>
      <c r="U382" s="91">
        <f t="shared" si="183"/>
        <v>3360.3900000000003</v>
      </c>
      <c r="V382" s="91">
        <f t="shared" si="184"/>
        <v>245.38140000000001</v>
      </c>
      <c r="W382" s="91">
        <f t="shared" si="185"/>
        <v>1660.9718250000001</v>
      </c>
      <c r="X382" s="91">
        <f t="shared" si="186"/>
        <v>2837.7216000000003</v>
      </c>
      <c r="Y382" s="91">
        <f t="shared" si="187"/>
        <v>4536.5265000000009</v>
      </c>
      <c r="Z382" s="91">
        <f t="shared" si="188"/>
        <v>51.121124999999992</v>
      </c>
      <c r="AA382" s="91">
        <f t="shared" si="189"/>
        <v>276.82863750000001</v>
      </c>
      <c r="AB382" s="91">
        <f t="shared" si="190"/>
        <v>394.1280000000001</v>
      </c>
      <c r="AC382" s="91">
        <f t="shared" si="191"/>
        <v>540.06267857142882</v>
      </c>
      <c r="AD382" s="29">
        <f t="shared" si="192"/>
        <v>1</v>
      </c>
      <c r="AE382" s="29">
        <f t="shared" si="198"/>
        <v>2</v>
      </c>
      <c r="AF382" s="29">
        <f t="shared" si="199"/>
        <v>3</v>
      </c>
      <c r="AG382" s="29">
        <f t="shared" si="200"/>
        <v>4</v>
      </c>
      <c r="AH382" s="29">
        <f t="shared" si="193"/>
        <v>1</v>
      </c>
      <c r="AI382" s="29">
        <f t="shared" si="194"/>
        <v>16</v>
      </c>
      <c r="AJ382" s="29">
        <f t="shared" si="195"/>
        <v>22</v>
      </c>
      <c r="AK382" s="105">
        <f t="shared" si="196"/>
        <v>29</v>
      </c>
      <c r="AT382" s="300">
        <f t="shared" si="202"/>
        <v>817.93799999999999</v>
      </c>
      <c r="AU382" s="29">
        <f t="shared" si="202"/>
        <v>6151.7475000000004</v>
      </c>
      <c r="AV382" s="29">
        <f t="shared" si="202"/>
        <v>12337.92</v>
      </c>
      <c r="AW382" s="105">
        <f t="shared" si="202"/>
        <v>22682.632500000003</v>
      </c>
    </row>
    <row r="383" spans="1:49" x14ac:dyDescent="0.25">
      <c r="A383" s="80" t="s">
        <v>234</v>
      </c>
      <c r="B383" s="4" t="s">
        <v>83</v>
      </c>
      <c r="C383" s="4">
        <v>135.71</v>
      </c>
      <c r="D383" s="4">
        <v>136.55000000000001</v>
      </c>
      <c r="E383" s="4">
        <v>10500</v>
      </c>
      <c r="F383" s="4">
        <v>10600</v>
      </c>
      <c r="G383" s="30">
        <f t="shared" si="173"/>
        <v>0.84000000000000341</v>
      </c>
      <c r="H383" s="30">
        <f t="shared" si="197"/>
        <v>133.16000000000003</v>
      </c>
      <c r="I383" s="30" t="str">
        <f t="shared" si="174"/>
        <v>US 101: 5</v>
      </c>
      <c r="J383" s="30">
        <f t="shared" si="203"/>
        <v>10510</v>
      </c>
      <c r="K383" s="30">
        <f t="shared" si="203"/>
        <v>10535</v>
      </c>
      <c r="L383" s="30">
        <f t="shared" si="203"/>
        <v>10560</v>
      </c>
      <c r="M383" s="30">
        <f t="shared" si="203"/>
        <v>10585</v>
      </c>
      <c r="N383" s="91">
        <f t="shared" si="176"/>
        <v>7146.8</v>
      </c>
      <c r="O383" s="91">
        <f t="shared" si="177"/>
        <v>7163.8</v>
      </c>
      <c r="P383" s="91">
        <f t="shared" si="178"/>
        <v>7180.8</v>
      </c>
      <c r="Q383" s="91">
        <f t="shared" si="179"/>
        <v>7197.8</v>
      </c>
      <c r="R383" s="91">
        <f t="shared" si="180"/>
        <v>142.93600000000001</v>
      </c>
      <c r="S383" s="91">
        <f t="shared" si="181"/>
        <v>1074.57</v>
      </c>
      <c r="T383" s="91">
        <f t="shared" si="182"/>
        <v>2154.2399999999998</v>
      </c>
      <c r="U383" s="91">
        <f t="shared" si="183"/>
        <v>3958.7900000000004</v>
      </c>
      <c r="V383" s="91">
        <f t="shared" si="184"/>
        <v>36.019872000000149</v>
      </c>
      <c r="W383" s="91">
        <f t="shared" si="185"/>
        <v>243.71247600000098</v>
      </c>
      <c r="X383" s="91">
        <f t="shared" si="186"/>
        <v>416.19916800000169</v>
      </c>
      <c r="Y383" s="91">
        <f t="shared" si="187"/>
        <v>665.07672000000287</v>
      </c>
      <c r="Z383" s="91">
        <f t="shared" si="188"/>
        <v>7.5041400000000298</v>
      </c>
      <c r="AA383" s="91">
        <f t="shared" si="189"/>
        <v>40.618746000000165</v>
      </c>
      <c r="AB383" s="91">
        <f t="shared" si="190"/>
        <v>57.805440000000239</v>
      </c>
      <c r="AC383" s="91">
        <f t="shared" si="191"/>
        <v>79.175800000000351</v>
      </c>
      <c r="AD383" s="29">
        <f t="shared" si="192"/>
        <v>0</v>
      </c>
      <c r="AE383" s="29">
        <f t="shared" si="198"/>
        <v>1</v>
      </c>
      <c r="AF383" s="29">
        <f t="shared" si="199"/>
        <v>1</v>
      </c>
      <c r="AG383" s="29">
        <f t="shared" si="200"/>
        <v>1</v>
      </c>
      <c r="AH383" s="29">
        <f t="shared" si="193"/>
        <v>1</v>
      </c>
      <c r="AI383" s="29">
        <f t="shared" si="194"/>
        <v>16</v>
      </c>
      <c r="AJ383" s="29">
        <f t="shared" si="195"/>
        <v>22</v>
      </c>
      <c r="AK383" s="105">
        <f t="shared" si="196"/>
        <v>29</v>
      </c>
      <c r="AT383" s="300">
        <f t="shared" si="202"/>
        <v>120.06624000000049</v>
      </c>
      <c r="AU383" s="29">
        <f t="shared" si="202"/>
        <v>902.63880000000358</v>
      </c>
      <c r="AV383" s="29">
        <f t="shared" si="202"/>
        <v>1809.5616000000073</v>
      </c>
      <c r="AW383" s="105">
        <f t="shared" si="202"/>
        <v>3325.3836000000138</v>
      </c>
    </row>
    <row r="384" spans="1:49" x14ac:dyDescent="0.25">
      <c r="A384" s="80" t="s">
        <v>234</v>
      </c>
      <c r="B384" s="4" t="s">
        <v>83</v>
      </c>
      <c r="C384" s="4">
        <v>136.55000000000001</v>
      </c>
      <c r="D384" s="4">
        <v>138.38</v>
      </c>
      <c r="E384" s="4">
        <v>12600</v>
      </c>
      <c r="F384" s="4">
        <v>14100</v>
      </c>
      <c r="G384" s="30">
        <f t="shared" si="173"/>
        <v>1.8299999999999841</v>
      </c>
      <c r="H384" s="30">
        <f t="shared" si="197"/>
        <v>134.99</v>
      </c>
      <c r="I384" s="30" t="str">
        <f t="shared" si="174"/>
        <v>US 101: 5</v>
      </c>
      <c r="J384" s="30">
        <f t="shared" si="203"/>
        <v>12750</v>
      </c>
      <c r="K384" s="30">
        <f t="shared" si="203"/>
        <v>13125</v>
      </c>
      <c r="L384" s="30">
        <f t="shared" si="203"/>
        <v>13500</v>
      </c>
      <c r="M384" s="30">
        <f t="shared" si="203"/>
        <v>13875</v>
      </c>
      <c r="N384" s="91">
        <f t="shared" si="176"/>
        <v>8670</v>
      </c>
      <c r="O384" s="91">
        <f t="shared" si="177"/>
        <v>8925</v>
      </c>
      <c r="P384" s="91">
        <f t="shared" si="178"/>
        <v>9180</v>
      </c>
      <c r="Q384" s="91">
        <f t="shared" si="179"/>
        <v>9435</v>
      </c>
      <c r="R384" s="91">
        <f t="shared" si="180"/>
        <v>173.4</v>
      </c>
      <c r="S384" s="91">
        <f t="shared" si="181"/>
        <v>1338.75</v>
      </c>
      <c r="T384" s="91">
        <f t="shared" si="182"/>
        <v>2754</v>
      </c>
      <c r="U384" s="91">
        <f t="shared" si="183"/>
        <v>5189.25</v>
      </c>
      <c r="V384" s="91">
        <f t="shared" si="184"/>
        <v>95.196599999999179</v>
      </c>
      <c r="W384" s="91">
        <f t="shared" si="185"/>
        <v>661.47637499999428</v>
      </c>
      <c r="X384" s="91">
        <f t="shared" si="186"/>
        <v>1159.15859999999</v>
      </c>
      <c r="Y384" s="91">
        <f t="shared" si="187"/>
        <v>1899.2654999999838</v>
      </c>
      <c r="Z384" s="91">
        <f t="shared" si="188"/>
        <v>19.832624999999826</v>
      </c>
      <c r="AA384" s="91">
        <f t="shared" si="189"/>
        <v>110.24606249999904</v>
      </c>
      <c r="AB384" s="91">
        <f t="shared" si="190"/>
        <v>160.99424999999863</v>
      </c>
      <c r="AC384" s="91">
        <f t="shared" si="191"/>
        <v>226.10303571428383</v>
      </c>
      <c r="AD384" s="29">
        <f t="shared" si="192"/>
        <v>0</v>
      </c>
      <c r="AE384" s="29">
        <f t="shared" si="198"/>
        <v>1</v>
      </c>
      <c r="AF384" s="29">
        <f t="shared" si="199"/>
        <v>2</v>
      </c>
      <c r="AG384" s="29">
        <f t="shared" si="200"/>
        <v>2</v>
      </c>
      <c r="AH384" s="29">
        <f t="shared" si="193"/>
        <v>1</v>
      </c>
      <c r="AI384" s="29">
        <f t="shared" si="194"/>
        <v>16</v>
      </c>
      <c r="AJ384" s="29">
        <f t="shared" si="195"/>
        <v>22</v>
      </c>
      <c r="AK384" s="105">
        <f t="shared" si="196"/>
        <v>29</v>
      </c>
      <c r="AT384" s="300">
        <f t="shared" si="202"/>
        <v>317.32199999999727</v>
      </c>
      <c r="AU384" s="29">
        <f t="shared" si="202"/>
        <v>2449.9124999999785</v>
      </c>
      <c r="AV384" s="29">
        <f t="shared" si="202"/>
        <v>5039.8199999999561</v>
      </c>
      <c r="AW384" s="105">
        <f t="shared" si="202"/>
        <v>9496.3274999999176</v>
      </c>
    </row>
    <row r="385" spans="1:49" x14ac:dyDescent="0.25">
      <c r="A385" s="80" t="s">
        <v>234</v>
      </c>
      <c r="B385" s="4" t="s">
        <v>83</v>
      </c>
      <c r="C385" s="4">
        <v>138.38</v>
      </c>
      <c r="D385" s="4">
        <v>138.72999999999999</v>
      </c>
      <c r="E385" s="4">
        <v>15600</v>
      </c>
      <c r="F385" s="4">
        <v>19200</v>
      </c>
      <c r="G385" s="30">
        <f t="shared" si="173"/>
        <v>0.34999999999999432</v>
      </c>
      <c r="H385" s="30">
        <f t="shared" si="197"/>
        <v>135.34</v>
      </c>
      <c r="I385" s="30" t="str">
        <f t="shared" si="174"/>
        <v>US 101: 5</v>
      </c>
      <c r="J385" s="30">
        <f t="shared" si="203"/>
        <v>15960</v>
      </c>
      <c r="K385" s="30">
        <f t="shared" si="203"/>
        <v>16860</v>
      </c>
      <c r="L385" s="30">
        <f t="shared" si="203"/>
        <v>17760</v>
      </c>
      <c r="M385" s="30">
        <f t="shared" si="203"/>
        <v>18660</v>
      </c>
      <c r="N385" s="91">
        <f t="shared" si="176"/>
        <v>10852.800000000001</v>
      </c>
      <c r="O385" s="91">
        <f t="shared" si="177"/>
        <v>11464.800000000001</v>
      </c>
      <c r="P385" s="91">
        <f t="shared" si="178"/>
        <v>12076.800000000001</v>
      </c>
      <c r="Q385" s="91">
        <f t="shared" si="179"/>
        <v>12688.800000000001</v>
      </c>
      <c r="R385" s="91">
        <f t="shared" si="180"/>
        <v>217.05600000000004</v>
      </c>
      <c r="S385" s="91">
        <f t="shared" si="181"/>
        <v>1719.72</v>
      </c>
      <c r="T385" s="91">
        <f t="shared" si="182"/>
        <v>3623.0400000000004</v>
      </c>
      <c r="U385" s="91">
        <f t="shared" si="183"/>
        <v>6978.8400000000011</v>
      </c>
      <c r="V385" s="91">
        <f t="shared" si="184"/>
        <v>22.790879999999635</v>
      </c>
      <c r="W385" s="91">
        <f t="shared" si="185"/>
        <v>162.51353999999736</v>
      </c>
      <c r="X385" s="91">
        <f t="shared" si="186"/>
        <v>291.65471999999534</v>
      </c>
      <c r="Y385" s="91">
        <f t="shared" si="187"/>
        <v>488.51879999999215</v>
      </c>
      <c r="Z385" s="91">
        <f t="shared" si="188"/>
        <v>4.7480999999999236</v>
      </c>
      <c r="AA385" s="91">
        <f t="shared" si="189"/>
        <v>27.085589999999559</v>
      </c>
      <c r="AB385" s="91">
        <f t="shared" si="190"/>
        <v>40.507599999999357</v>
      </c>
      <c r="AC385" s="91">
        <f t="shared" si="191"/>
        <v>58.156999999999073</v>
      </c>
      <c r="AD385" s="29">
        <f t="shared" si="192"/>
        <v>0</v>
      </c>
      <c r="AE385" s="29">
        <f t="shared" si="198"/>
        <v>0</v>
      </c>
      <c r="AF385" s="29">
        <f t="shared" si="199"/>
        <v>1</v>
      </c>
      <c r="AG385" s="29">
        <f t="shared" si="200"/>
        <v>1</v>
      </c>
      <c r="AH385" s="29">
        <f t="shared" si="193"/>
        <v>1</v>
      </c>
      <c r="AI385" s="29">
        <f t="shared" si="194"/>
        <v>16</v>
      </c>
      <c r="AJ385" s="29">
        <f t="shared" si="195"/>
        <v>22</v>
      </c>
      <c r="AK385" s="105">
        <f t="shared" si="196"/>
        <v>29</v>
      </c>
      <c r="AT385" s="300">
        <f t="shared" si="202"/>
        <v>75.969599999998778</v>
      </c>
      <c r="AU385" s="29">
        <f t="shared" si="202"/>
        <v>601.90199999999027</v>
      </c>
      <c r="AV385" s="29">
        <f t="shared" si="202"/>
        <v>1268.0639999999796</v>
      </c>
      <c r="AW385" s="105">
        <f t="shared" si="202"/>
        <v>2442.5939999999605</v>
      </c>
    </row>
    <row r="386" spans="1:49" x14ac:dyDescent="0.25">
      <c r="A386" s="80" t="s">
        <v>234</v>
      </c>
      <c r="B386" s="4" t="s">
        <v>83</v>
      </c>
      <c r="C386" s="4">
        <v>138.72999999999999</v>
      </c>
      <c r="D386" s="4">
        <v>139.32</v>
      </c>
      <c r="E386" s="4">
        <v>18600</v>
      </c>
      <c r="F386" s="4">
        <v>18700</v>
      </c>
      <c r="G386" s="30">
        <f t="shared" si="173"/>
        <v>0.59000000000000341</v>
      </c>
      <c r="H386" s="30">
        <f t="shared" si="197"/>
        <v>135.93</v>
      </c>
      <c r="I386" s="30" t="str">
        <f t="shared" si="174"/>
        <v>US 101: 5</v>
      </c>
      <c r="J386" s="30">
        <f t="shared" si="203"/>
        <v>18610</v>
      </c>
      <c r="K386" s="30">
        <f t="shared" si="203"/>
        <v>18635</v>
      </c>
      <c r="L386" s="30">
        <f t="shared" si="203"/>
        <v>18660</v>
      </c>
      <c r="M386" s="30">
        <f t="shared" si="203"/>
        <v>18685</v>
      </c>
      <c r="N386" s="91">
        <f t="shared" si="176"/>
        <v>12654.800000000001</v>
      </c>
      <c r="O386" s="91">
        <f t="shared" si="177"/>
        <v>12671.800000000001</v>
      </c>
      <c r="P386" s="91">
        <f t="shared" si="178"/>
        <v>12688.800000000001</v>
      </c>
      <c r="Q386" s="91">
        <f t="shared" si="179"/>
        <v>12705.800000000001</v>
      </c>
      <c r="R386" s="91">
        <f t="shared" si="180"/>
        <v>253.09600000000003</v>
      </c>
      <c r="S386" s="91">
        <f t="shared" si="181"/>
        <v>1900.77</v>
      </c>
      <c r="T386" s="91">
        <f t="shared" si="182"/>
        <v>3806.6400000000003</v>
      </c>
      <c r="U386" s="91">
        <f t="shared" si="183"/>
        <v>6988.1900000000014</v>
      </c>
      <c r="V386" s="91">
        <f t="shared" si="184"/>
        <v>44.797992000000264</v>
      </c>
      <c r="W386" s="91">
        <f t="shared" si="185"/>
        <v>302.79266100000177</v>
      </c>
      <c r="X386" s="91">
        <f t="shared" si="186"/>
        <v>516.5610480000031</v>
      </c>
      <c r="Y386" s="91">
        <f t="shared" si="187"/>
        <v>824.60642000000496</v>
      </c>
      <c r="Z386" s="91">
        <f t="shared" si="188"/>
        <v>9.3329150000000531</v>
      </c>
      <c r="AA386" s="91">
        <f t="shared" si="189"/>
        <v>50.465443500000298</v>
      </c>
      <c r="AB386" s="91">
        <f t="shared" si="190"/>
        <v>71.744590000000443</v>
      </c>
      <c r="AC386" s="91">
        <f t="shared" si="191"/>
        <v>98.167430952381565</v>
      </c>
      <c r="AD386" s="29">
        <f t="shared" si="192"/>
        <v>0</v>
      </c>
      <c r="AE386" s="29">
        <f t="shared" si="198"/>
        <v>1</v>
      </c>
      <c r="AF386" s="29">
        <f t="shared" si="199"/>
        <v>1</v>
      </c>
      <c r="AG386" s="29">
        <f t="shared" si="200"/>
        <v>1</v>
      </c>
      <c r="AH386" s="29">
        <f t="shared" si="193"/>
        <v>1</v>
      </c>
      <c r="AI386" s="29">
        <f t="shared" si="194"/>
        <v>16</v>
      </c>
      <c r="AJ386" s="29">
        <f t="shared" si="195"/>
        <v>22</v>
      </c>
      <c r="AK386" s="105">
        <f t="shared" si="196"/>
        <v>29</v>
      </c>
      <c r="AT386" s="300">
        <f t="shared" si="202"/>
        <v>149.32664000000088</v>
      </c>
      <c r="AU386" s="29">
        <f t="shared" si="202"/>
        <v>1121.4543000000065</v>
      </c>
      <c r="AV386" s="29">
        <f t="shared" si="202"/>
        <v>2245.917600000013</v>
      </c>
      <c r="AW386" s="105">
        <f t="shared" si="202"/>
        <v>4123.0321000000249</v>
      </c>
    </row>
    <row r="387" spans="1:49" x14ac:dyDescent="0.25">
      <c r="A387" s="80" t="s">
        <v>234</v>
      </c>
      <c r="B387" s="4" t="s">
        <v>83</v>
      </c>
      <c r="C387" s="4">
        <v>139.32</v>
      </c>
      <c r="D387" s="4">
        <v>139.99</v>
      </c>
      <c r="E387" s="4">
        <v>24300</v>
      </c>
      <c r="F387" s="4">
        <v>24400</v>
      </c>
      <c r="G387" s="30">
        <f t="shared" si="173"/>
        <v>0.67000000000001592</v>
      </c>
      <c r="H387" s="30">
        <f t="shared" si="197"/>
        <v>136.60000000000002</v>
      </c>
      <c r="I387" s="30" t="str">
        <f t="shared" si="174"/>
        <v>US 101: 5</v>
      </c>
      <c r="J387" s="30">
        <f t="shared" ref="J387:M406" si="204">(($F387-$E387)/($F$6-$E$6)*(J$6-$E$6)+$E387)</f>
        <v>24310</v>
      </c>
      <c r="K387" s="30">
        <f t="shared" si="204"/>
        <v>24335</v>
      </c>
      <c r="L387" s="30">
        <f t="shared" si="204"/>
        <v>24360</v>
      </c>
      <c r="M387" s="30">
        <f t="shared" si="204"/>
        <v>24385</v>
      </c>
      <c r="N387" s="91">
        <f t="shared" si="176"/>
        <v>16530.800000000003</v>
      </c>
      <c r="O387" s="91">
        <f t="shared" si="177"/>
        <v>16547.800000000003</v>
      </c>
      <c r="P387" s="91">
        <f t="shared" si="178"/>
        <v>16564.800000000003</v>
      </c>
      <c r="Q387" s="91">
        <f t="shared" si="179"/>
        <v>16581.800000000003</v>
      </c>
      <c r="R387" s="91">
        <f t="shared" si="180"/>
        <v>330.61600000000004</v>
      </c>
      <c r="S387" s="91">
        <f t="shared" si="181"/>
        <v>2482.1700000000005</v>
      </c>
      <c r="T387" s="91">
        <f t="shared" si="182"/>
        <v>4969.4400000000005</v>
      </c>
      <c r="U387" s="91">
        <f t="shared" si="183"/>
        <v>9119.9900000000016</v>
      </c>
      <c r="V387" s="91">
        <f t="shared" si="184"/>
        <v>66.453816000001581</v>
      </c>
      <c r="W387" s="91">
        <f t="shared" si="185"/>
        <v>449.02455300001077</v>
      </c>
      <c r="X387" s="91">
        <f t="shared" si="186"/>
        <v>765.79070400001831</v>
      </c>
      <c r="Y387" s="91">
        <f t="shared" si="187"/>
        <v>1222.0786600000295</v>
      </c>
      <c r="Z387" s="91">
        <f t="shared" si="188"/>
        <v>13.844545000000327</v>
      </c>
      <c r="AA387" s="91">
        <f t="shared" si="189"/>
        <v>74.8374255000018</v>
      </c>
      <c r="AB387" s="91">
        <f t="shared" si="190"/>
        <v>106.35982000000256</v>
      </c>
      <c r="AC387" s="91">
        <f t="shared" si="191"/>
        <v>145.4855547619083</v>
      </c>
      <c r="AD387" s="29">
        <f t="shared" si="192"/>
        <v>0</v>
      </c>
      <c r="AE387" s="29">
        <f t="shared" si="198"/>
        <v>1</v>
      </c>
      <c r="AF387" s="29">
        <f t="shared" si="199"/>
        <v>1</v>
      </c>
      <c r="AG387" s="29">
        <f t="shared" si="200"/>
        <v>1</v>
      </c>
      <c r="AH387" s="29">
        <f t="shared" si="193"/>
        <v>1</v>
      </c>
      <c r="AI387" s="29">
        <f t="shared" si="194"/>
        <v>16</v>
      </c>
      <c r="AJ387" s="29">
        <f t="shared" si="195"/>
        <v>22</v>
      </c>
      <c r="AK387" s="105">
        <f t="shared" si="196"/>
        <v>29</v>
      </c>
      <c r="AT387" s="300">
        <f t="shared" si="202"/>
        <v>221.51272000000529</v>
      </c>
      <c r="AU387" s="29">
        <f t="shared" si="202"/>
        <v>1663.0539000000399</v>
      </c>
      <c r="AV387" s="29">
        <f t="shared" si="202"/>
        <v>3329.5248000000793</v>
      </c>
      <c r="AW387" s="105">
        <f t="shared" si="202"/>
        <v>6110.3933000001462</v>
      </c>
    </row>
    <row r="388" spans="1:49" x14ac:dyDescent="0.25">
      <c r="A388" s="80" t="s">
        <v>234</v>
      </c>
      <c r="B388" s="4" t="s">
        <v>83</v>
      </c>
      <c r="C388" s="4">
        <v>139.99</v>
      </c>
      <c r="D388" s="4">
        <v>140.09</v>
      </c>
      <c r="E388" s="4">
        <v>25100</v>
      </c>
      <c r="F388" s="4">
        <v>25200</v>
      </c>
      <c r="G388" s="30">
        <f t="shared" si="173"/>
        <v>9.9999999999994316E-2</v>
      </c>
      <c r="H388" s="30">
        <f t="shared" si="197"/>
        <v>136.70000000000002</v>
      </c>
      <c r="I388" s="30" t="str">
        <f t="shared" si="174"/>
        <v>US 101: 5</v>
      </c>
      <c r="J388" s="30">
        <f t="shared" si="204"/>
        <v>25110</v>
      </c>
      <c r="K388" s="30">
        <f t="shared" si="204"/>
        <v>25135</v>
      </c>
      <c r="L388" s="30">
        <f t="shared" si="204"/>
        <v>25160</v>
      </c>
      <c r="M388" s="30">
        <f t="shared" si="204"/>
        <v>25185</v>
      </c>
      <c r="N388" s="91">
        <f t="shared" si="176"/>
        <v>17074.800000000003</v>
      </c>
      <c r="O388" s="91">
        <f t="shared" si="177"/>
        <v>17091.800000000003</v>
      </c>
      <c r="P388" s="91">
        <f t="shared" si="178"/>
        <v>17108.800000000003</v>
      </c>
      <c r="Q388" s="91">
        <f t="shared" si="179"/>
        <v>17125.800000000003</v>
      </c>
      <c r="R388" s="91">
        <f t="shared" si="180"/>
        <v>341.49600000000004</v>
      </c>
      <c r="S388" s="91">
        <f t="shared" si="181"/>
        <v>2563.7700000000004</v>
      </c>
      <c r="T388" s="91">
        <f t="shared" si="182"/>
        <v>5132.6400000000003</v>
      </c>
      <c r="U388" s="91">
        <f t="shared" si="183"/>
        <v>9419.1900000000023</v>
      </c>
      <c r="V388" s="91">
        <f t="shared" si="184"/>
        <v>10.244879999999418</v>
      </c>
      <c r="W388" s="91">
        <f t="shared" si="185"/>
        <v>69.221789999996091</v>
      </c>
      <c r="X388" s="91">
        <f t="shared" si="186"/>
        <v>118.05071999999332</v>
      </c>
      <c r="Y388" s="91">
        <f t="shared" si="187"/>
        <v>188.38379999998935</v>
      </c>
      <c r="Z388" s="91">
        <f t="shared" si="188"/>
        <v>2.1343499999998783</v>
      </c>
      <c r="AA388" s="91">
        <f t="shared" si="189"/>
        <v>11.536964999999348</v>
      </c>
      <c r="AB388" s="91">
        <f t="shared" si="190"/>
        <v>16.395933333332408</v>
      </c>
      <c r="AC388" s="91">
        <f t="shared" si="191"/>
        <v>22.426642857141594</v>
      </c>
      <c r="AD388" s="29">
        <f t="shared" si="192"/>
        <v>0</v>
      </c>
      <c r="AE388" s="29">
        <f t="shared" si="198"/>
        <v>0</v>
      </c>
      <c r="AF388" s="29">
        <f t="shared" si="199"/>
        <v>0</v>
      </c>
      <c r="AG388" s="29">
        <f t="shared" si="200"/>
        <v>0</v>
      </c>
      <c r="AH388" s="29">
        <f t="shared" si="193"/>
        <v>1</v>
      </c>
      <c r="AI388" s="29">
        <f t="shared" si="194"/>
        <v>16</v>
      </c>
      <c r="AJ388" s="29">
        <f t="shared" si="195"/>
        <v>22</v>
      </c>
      <c r="AK388" s="105">
        <f t="shared" si="196"/>
        <v>29</v>
      </c>
      <c r="AT388" s="300">
        <f t="shared" si="202"/>
        <v>34.14959999999806</v>
      </c>
      <c r="AU388" s="29">
        <f t="shared" si="202"/>
        <v>256.37699999998546</v>
      </c>
      <c r="AV388" s="29">
        <f t="shared" si="202"/>
        <v>513.26399999997091</v>
      </c>
      <c r="AW388" s="105">
        <f t="shared" si="202"/>
        <v>941.91899999994666</v>
      </c>
    </row>
    <row r="389" spans="1:49" x14ac:dyDescent="0.25">
      <c r="A389" s="80" t="s">
        <v>234</v>
      </c>
      <c r="B389" s="4" t="s">
        <v>83</v>
      </c>
      <c r="C389" s="4">
        <v>140.09</v>
      </c>
      <c r="D389" s="4">
        <v>140.19</v>
      </c>
      <c r="E389" s="4">
        <v>25300</v>
      </c>
      <c r="F389" s="4">
        <v>25400</v>
      </c>
      <c r="G389" s="30">
        <f t="shared" si="173"/>
        <v>9.9999999999994316E-2</v>
      </c>
      <c r="H389" s="30">
        <f t="shared" si="197"/>
        <v>136.80000000000001</v>
      </c>
      <c r="I389" s="30" t="str">
        <f t="shared" si="174"/>
        <v>US 101: 5</v>
      </c>
      <c r="J389" s="30">
        <f t="shared" si="204"/>
        <v>25310</v>
      </c>
      <c r="K389" s="30">
        <f t="shared" si="204"/>
        <v>25335</v>
      </c>
      <c r="L389" s="30">
        <f t="shared" si="204"/>
        <v>25360</v>
      </c>
      <c r="M389" s="30">
        <f t="shared" si="204"/>
        <v>25385</v>
      </c>
      <c r="N389" s="91">
        <f t="shared" si="176"/>
        <v>17210.800000000003</v>
      </c>
      <c r="O389" s="91">
        <f t="shared" si="177"/>
        <v>17227.800000000003</v>
      </c>
      <c r="P389" s="91">
        <f t="shared" si="178"/>
        <v>17244.800000000003</v>
      </c>
      <c r="Q389" s="91">
        <f t="shared" si="179"/>
        <v>17261.800000000003</v>
      </c>
      <c r="R389" s="91">
        <f t="shared" si="180"/>
        <v>344.21600000000007</v>
      </c>
      <c r="S389" s="91">
        <f t="shared" si="181"/>
        <v>2584.1700000000005</v>
      </c>
      <c r="T389" s="91">
        <f t="shared" si="182"/>
        <v>5173.4400000000005</v>
      </c>
      <c r="U389" s="91">
        <f t="shared" si="183"/>
        <v>9493.9900000000016</v>
      </c>
      <c r="V389" s="91">
        <f t="shared" si="184"/>
        <v>10.326479999999416</v>
      </c>
      <c r="W389" s="91">
        <f t="shared" si="185"/>
        <v>69.772589999996043</v>
      </c>
      <c r="X389" s="91">
        <f t="shared" si="186"/>
        <v>118.98911999999326</v>
      </c>
      <c r="Y389" s="91">
        <f t="shared" si="187"/>
        <v>189.87979999998925</v>
      </c>
      <c r="Z389" s="91">
        <f t="shared" si="188"/>
        <v>2.1513499999998777</v>
      </c>
      <c r="AA389" s="91">
        <f t="shared" si="189"/>
        <v>11.628764999999341</v>
      </c>
      <c r="AB389" s="91">
        <f t="shared" si="190"/>
        <v>16.526266666665734</v>
      </c>
      <c r="AC389" s="91">
        <f t="shared" si="191"/>
        <v>22.604738095236819</v>
      </c>
      <c r="AD389" s="29">
        <f t="shared" si="192"/>
        <v>0</v>
      </c>
      <c r="AE389" s="29">
        <f t="shared" si="198"/>
        <v>0</v>
      </c>
      <c r="AF389" s="29">
        <f t="shared" si="199"/>
        <v>0</v>
      </c>
      <c r="AG389" s="29">
        <f t="shared" si="200"/>
        <v>0</v>
      </c>
      <c r="AH389" s="29">
        <f t="shared" si="193"/>
        <v>1</v>
      </c>
      <c r="AI389" s="29">
        <f t="shared" si="194"/>
        <v>16</v>
      </c>
      <c r="AJ389" s="29">
        <f t="shared" si="195"/>
        <v>22</v>
      </c>
      <c r="AK389" s="105">
        <f t="shared" si="196"/>
        <v>29</v>
      </c>
      <c r="AT389" s="300">
        <f t="shared" si="202"/>
        <v>34.421599999998051</v>
      </c>
      <c r="AU389" s="29">
        <f t="shared" si="202"/>
        <v>258.41699999998536</v>
      </c>
      <c r="AV389" s="29">
        <f t="shared" si="202"/>
        <v>517.34399999997061</v>
      </c>
      <c r="AW389" s="105">
        <f t="shared" si="202"/>
        <v>949.39899999994623</v>
      </c>
    </row>
    <row r="390" spans="1:49" x14ac:dyDescent="0.25">
      <c r="A390" s="80" t="s">
        <v>234</v>
      </c>
      <c r="B390" s="4" t="s">
        <v>83</v>
      </c>
      <c r="C390" s="4">
        <v>140.19</v>
      </c>
      <c r="D390" s="4">
        <v>140.28</v>
      </c>
      <c r="E390" s="4">
        <v>25900</v>
      </c>
      <c r="F390" s="4">
        <v>26000</v>
      </c>
      <c r="G390" s="30">
        <f t="shared" si="173"/>
        <v>9.0000000000003411E-2</v>
      </c>
      <c r="H390" s="30">
        <f t="shared" si="197"/>
        <v>136.89000000000001</v>
      </c>
      <c r="I390" s="30" t="str">
        <f t="shared" si="174"/>
        <v>US 101: 5</v>
      </c>
      <c r="J390" s="30">
        <f t="shared" si="204"/>
        <v>25910</v>
      </c>
      <c r="K390" s="30">
        <f t="shared" si="204"/>
        <v>25935</v>
      </c>
      <c r="L390" s="30">
        <f t="shared" si="204"/>
        <v>25960</v>
      </c>
      <c r="M390" s="30">
        <f t="shared" si="204"/>
        <v>25985</v>
      </c>
      <c r="N390" s="91">
        <f t="shared" si="176"/>
        <v>17618.800000000003</v>
      </c>
      <c r="O390" s="91">
        <f t="shared" si="177"/>
        <v>17635.800000000003</v>
      </c>
      <c r="P390" s="91">
        <f t="shared" si="178"/>
        <v>17652.800000000003</v>
      </c>
      <c r="Q390" s="91">
        <f t="shared" si="179"/>
        <v>17669.800000000003</v>
      </c>
      <c r="R390" s="91">
        <f t="shared" si="180"/>
        <v>352.37600000000009</v>
      </c>
      <c r="S390" s="91">
        <f t="shared" si="181"/>
        <v>2645.3700000000003</v>
      </c>
      <c r="T390" s="91">
        <f t="shared" si="182"/>
        <v>5295.8400000000011</v>
      </c>
      <c r="U390" s="91">
        <f t="shared" si="183"/>
        <v>9718.3900000000031</v>
      </c>
      <c r="V390" s="91">
        <f t="shared" si="184"/>
        <v>9.5141520000003634</v>
      </c>
      <c r="W390" s="91">
        <f t="shared" si="185"/>
        <v>64.282491000002452</v>
      </c>
      <c r="X390" s="91">
        <f t="shared" si="186"/>
        <v>109.62388800000419</v>
      </c>
      <c r="Y390" s="91">
        <f t="shared" si="187"/>
        <v>174.9310200000067</v>
      </c>
      <c r="Z390" s="91">
        <f t="shared" si="188"/>
        <v>1.9821150000000753</v>
      </c>
      <c r="AA390" s="91">
        <f t="shared" si="189"/>
        <v>10.713748500000408</v>
      </c>
      <c r="AB390" s="91">
        <f t="shared" si="190"/>
        <v>15.225540000000583</v>
      </c>
      <c r="AC390" s="91">
        <f t="shared" si="191"/>
        <v>20.825121428572228</v>
      </c>
      <c r="AD390" s="29">
        <f t="shared" si="192"/>
        <v>0</v>
      </c>
      <c r="AE390" s="29">
        <f t="shared" si="198"/>
        <v>0</v>
      </c>
      <c r="AF390" s="29">
        <f t="shared" si="199"/>
        <v>0</v>
      </c>
      <c r="AG390" s="29">
        <f t="shared" si="200"/>
        <v>0</v>
      </c>
      <c r="AH390" s="29">
        <f t="shared" si="193"/>
        <v>1</v>
      </c>
      <c r="AI390" s="29">
        <f t="shared" si="194"/>
        <v>16</v>
      </c>
      <c r="AJ390" s="29">
        <f t="shared" si="195"/>
        <v>22</v>
      </c>
      <c r="AK390" s="105">
        <f t="shared" si="196"/>
        <v>29</v>
      </c>
      <c r="AT390" s="300">
        <f t="shared" si="202"/>
        <v>31.713840000001209</v>
      </c>
      <c r="AU390" s="29">
        <f t="shared" si="202"/>
        <v>238.08330000000905</v>
      </c>
      <c r="AV390" s="29">
        <f t="shared" si="202"/>
        <v>476.62560000001815</v>
      </c>
      <c r="AW390" s="105">
        <f t="shared" si="202"/>
        <v>874.65510000003337</v>
      </c>
    </row>
    <row r="391" spans="1:49" x14ac:dyDescent="0.25">
      <c r="A391" s="80" t="s">
        <v>234</v>
      </c>
      <c r="B391" s="4" t="s">
        <v>83</v>
      </c>
      <c r="C391" s="4">
        <v>140.28</v>
      </c>
      <c r="D391" s="4">
        <v>140.37</v>
      </c>
      <c r="E391" s="4">
        <v>23500</v>
      </c>
      <c r="F391" s="4">
        <v>23600</v>
      </c>
      <c r="G391" s="30">
        <f t="shared" ref="G391:G454" si="205">IF(ABS(D391-C391)&lt;60,ABS(D391-C391),0)</f>
        <v>9.0000000000003411E-2</v>
      </c>
      <c r="H391" s="30">
        <f t="shared" si="197"/>
        <v>136.98000000000002</v>
      </c>
      <c r="I391" s="30" t="str">
        <f t="shared" ref="I391:I454" si="206">A391&amp;": "&amp;ROUNDUP(H391/30,0)</f>
        <v>US 101: 5</v>
      </c>
      <c r="J391" s="30">
        <f t="shared" si="204"/>
        <v>23510</v>
      </c>
      <c r="K391" s="30">
        <f t="shared" si="204"/>
        <v>23535</v>
      </c>
      <c r="L391" s="30">
        <f t="shared" si="204"/>
        <v>23560</v>
      </c>
      <c r="M391" s="30">
        <f t="shared" si="204"/>
        <v>23585</v>
      </c>
      <c r="N391" s="91">
        <f t="shared" ref="N391:N454" si="207">J391*$N$5</f>
        <v>15986.800000000001</v>
      </c>
      <c r="O391" s="91">
        <f t="shared" ref="O391:O454" si="208">K391*$N$5</f>
        <v>16003.800000000001</v>
      </c>
      <c r="P391" s="91">
        <f t="shared" ref="P391:P454" si="209">L391*$N$5</f>
        <v>16020.800000000001</v>
      </c>
      <c r="Q391" s="91">
        <f t="shared" ref="Q391:Q454" si="210">M391*$N$5</f>
        <v>16037.800000000001</v>
      </c>
      <c r="R391" s="91">
        <f t="shared" ref="R391:R454" si="211">N391*R$5</f>
        <v>319.73600000000005</v>
      </c>
      <c r="S391" s="91">
        <f t="shared" ref="S391:S454" si="212">O391*S$5</f>
        <v>2400.5700000000002</v>
      </c>
      <c r="T391" s="91">
        <f t="shared" ref="T391:T454" si="213">P391*T$5</f>
        <v>4806.24</v>
      </c>
      <c r="U391" s="91">
        <f t="shared" ref="U391:U454" si="214">Q391*U$5</f>
        <v>8820.7900000000009</v>
      </c>
      <c r="V391" s="91">
        <f t="shared" ref="V391:V454" si="215">R391*V$5*$G391</f>
        <v>8.6328720000003276</v>
      </c>
      <c r="W391" s="91">
        <f t="shared" ref="W391:W454" si="216">S391*W$5*$G391</f>
        <v>58.33385100000222</v>
      </c>
      <c r="X391" s="91">
        <f t="shared" ref="X391:X454" si="217">T391*X$5*$G391</f>
        <v>99.489168000003758</v>
      </c>
      <c r="Y391" s="91">
        <f t="shared" ref="Y391:Y454" si="218">U391*Y$5*$G391</f>
        <v>158.77422000000604</v>
      </c>
      <c r="Z391" s="91">
        <f t="shared" ref="Z391:Z454" si="219">V391/(Z$5*24)</f>
        <v>1.798515000000068</v>
      </c>
      <c r="AA391" s="91">
        <f t="shared" ref="AA391:AA454" si="220">W391/(AA$5*24)</f>
        <v>9.7223085000003699</v>
      </c>
      <c r="AB391" s="91">
        <f t="shared" ref="AB391:AB454" si="221">X391/(AB$5*24)</f>
        <v>13.817940000000524</v>
      </c>
      <c r="AC391" s="91">
        <f t="shared" ref="AC391:AC454" si="222">Y391/(AC$5*24)</f>
        <v>18.90169285714358</v>
      </c>
      <c r="AD391" s="29">
        <f t="shared" ref="AD391:AD454" si="223">IF(Z391&gt;30,ROUNDUP(Z391/AD$5,0),0)</f>
        <v>0</v>
      </c>
      <c r="AE391" s="29">
        <f t="shared" si="198"/>
        <v>0</v>
      </c>
      <c r="AF391" s="29">
        <f t="shared" si="199"/>
        <v>0</v>
      </c>
      <c r="AG391" s="29">
        <f t="shared" si="200"/>
        <v>0</v>
      </c>
      <c r="AH391" s="29">
        <f t="shared" ref="AH391:AH454" si="224">SUMIF($I$7:$I$1118,$I391,AD$7:AD$1118)</f>
        <v>1</v>
      </c>
      <c r="AI391" s="29">
        <f t="shared" ref="AI391:AI454" si="225">SUMIF($I$7:$I$1118,$I391,AE$7:AE$1118)</f>
        <v>16</v>
      </c>
      <c r="AJ391" s="29">
        <f t="shared" ref="AJ391:AJ454" si="226">SUMIF($I$7:$I$1118,$I391,AF$7:AF$1118)</f>
        <v>22</v>
      </c>
      <c r="AK391" s="105">
        <f t="shared" ref="AK391:AK454" si="227">SUMIF($I$7:$I$1118,$I391,AG$7:AG$1118)</f>
        <v>29</v>
      </c>
      <c r="AT391" s="300">
        <f t="shared" si="202"/>
        <v>28.776240000001096</v>
      </c>
      <c r="AU391" s="29">
        <f t="shared" si="202"/>
        <v>216.05130000000821</v>
      </c>
      <c r="AV391" s="29">
        <f t="shared" si="202"/>
        <v>432.56160000001637</v>
      </c>
      <c r="AW391" s="105">
        <f t="shared" si="202"/>
        <v>793.8711000000302</v>
      </c>
    </row>
    <row r="392" spans="1:49" x14ac:dyDescent="0.25">
      <c r="A392" s="80" t="s">
        <v>234</v>
      </c>
      <c r="B392" s="4" t="s">
        <v>83</v>
      </c>
      <c r="C392" s="4">
        <v>140.37</v>
      </c>
      <c r="D392" s="4">
        <v>140.41999999999999</v>
      </c>
      <c r="E392" s="4">
        <v>21700</v>
      </c>
      <c r="F392" s="4">
        <v>21800</v>
      </c>
      <c r="G392" s="30">
        <f t="shared" si="205"/>
        <v>4.9999999999982947E-2</v>
      </c>
      <c r="H392" s="30">
        <f t="shared" ref="H392:H455" si="228">IF(A392=A391,G392+H391,G392)</f>
        <v>137.03</v>
      </c>
      <c r="I392" s="30" t="str">
        <f t="shared" si="206"/>
        <v>US 101: 5</v>
      </c>
      <c r="J392" s="30">
        <f t="shared" si="204"/>
        <v>21710</v>
      </c>
      <c r="K392" s="30">
        <f t="shared" si="204"/>
        <v>21735</v>
      </c>
      <c r="L392" s="30">
        <f t="shared" si="204"/>
        <v>21760</v>
      </c>
      <c r="M392" s="30">
        <f t="shared" si="204"/>
        <v>21785</v>
      </c>
      <c r="N392" s="91">
        <f t="shared" si="207"/>
        <v>14762.800000000001</v>
      </c>
      <c r="O392" s="91">
        <f t="shared" si="208"/>
        <v>14779.800000000001</v>
      </c>
      <c r="P392" s="91">
        <f t="shared" si="209"/>
        <v>14796.800000000001</v>
      </c>
      <c r="Q392" s="91">
        <f t="shared" si="210"/>
        <v>14813.800000000001</v>
      </c>
      <c r="R392" s="91">
        <f t="shared" si="211"/>
        <v>295.25600000000003</v>
      </c>
      <c r="S392" s="91">
        <f t="shared" si="212"/>
        <v>2216.9700000000003</v>
      </c>
      <c r="T392" s="91">
        <f t="shared" si="213"/>
        <v>4439.04</v>
      </c>
      <c r="U392" s="91">
        <f t="shared" si="214"/>
        <v>8147.5900000000011</v>
      </c>
      <c r="V392" s="91">
        <f t="shared" si="215"/>
        <v>4.4288399999984902</v>
      </c>
      <c r="W392" s="91">
        <f t="shared" si="216"/>
        <v>29.9290949999898</v>
      </c>
      <c r="X392" s="91">
        <f t="shared" si="217"/>
        <v>51.048959999982586</v>
      </c>
      <c r="Y392" s="91">
        <f t="shared" si="218"/>
        <v>81.475899999972228</v>
      </c>
      <c r="Z392" s="91">
        <f t="shared" si="219"/>
        <v>0.92267499999968527</v>
      </c>
      <c r="AA392" s="91">
        <f t="shared" si="220"/>
        <v>4.9881824999982998</v>
      </c>
      <c r="AB392" s="91">
        <f t="shared" si="221"/>
        <v>7.0901333333309156</v>
      </c>
      <c r="AC392" s="91">
        <f t="shared" si="222"/>
        <v>9.6995119047585998</v>
      </c>
      <c r="AD392" s="29">
        <f t="shared" si="223"/>
        <v>0</v>
      </c>
      <c r="AE392" s="29">
        <f t="shared" ref="AE392:AE455" si="229">MAX(AD392,IF(AA392&gt;30,ROUNDUP(AA392/AE$5,0),0))</f>
        <v>0</v>
      </c>
      <c r="AF392" s="29">
        <f t="shared" ref="AF392:AF455" si="230">MAX(AE392,IF(AB392&gt;30,ROUNDUP(AB392/AF$5,0),0))</f>
        <v>0</v>
      </c>
      <c r="AG392" s="29">
        <f t="shared" ref="AG392:AG455" si="231">MAX(AF392,IF(AC392&gt;30,ROUNDUP(AC392/AG$5,0),0))</f>
        <v>0</v>
      </c>
      <c r="AH392" s="29">
        <f t="shared" si="224"/>
        <v>1</v>
      </c>
      <c r="AI392" s="29">
        <f t="shared" si="225"/>
        <v>16</v>
      </c>
      <c r="AJ392" s="29">
        <f t="shared" si="226"/>
        <v>22</v>
      </c>
      <c r="AK392" s="105">
        <f t="shared" si="227"/>
        <v>29</v>
      </c>
      <c r="AT392" s="300">
        <f t="shared" si="202"/>
        <v>14.762799999994966</v>
      </c>
      <c r="AU392" s="29">
        <f t="shared" si="202"/>
        <v>110.8484999999622</v>
      </c>
      <c r="AV392" s="29">
        <f t="shared" si="202"/>
        <v>221.95199999992431</v>
      </c>
      <c r="AW392" s="105">
        <f t="shared" si="202"/>
        <v>407.37949999986114</v>
      </c>
    </row>
    <row r="393" spans="1:49" x14ac:dyDescent="0.25">
      <c r="A393" s="80" t="s">
        <v>234</v>
      </c>
      <c r="B393" s="4" t="s">
        <v>83</v>
      </c>
      <c r="C393" s="4">
        <v>140.41999999999999</v>
      </c>
      <c r="D393" s="4">
        <v>140.57</v>
      </c>
      <c r="E393" s="4">
        <v>19400</v>
      </c>
      <c r="F393" s="4">
        <v>19500</v>
      </c>
      <c r="G393" s="30">
        <f t="shared" si="205"/>
        <v>0.15000000000000568</v>
      </c>
      <c r="H393" s="30">
        <f t="shared" si="228"/>
        <v>137.18</v>
      </c>
      <c r="I393" s="30" t="str">
        <f t="shared" si="206"/>
        <v>US 101: 5</v>
      </c>
      <c r="J393" s="30">
        <f t="shared" si="204"/>
        <v>19410</v>
      </c>
      <c r="K393" s="30">
        <f t="shared" si="204"/>
        <v>19435</v>
      </c>
      <c r="L393" s="30">
        <f t="shared" si="204"/>
        <v>19460</v>
      </c>
      <c r="M393" s="30">
        <f t="shared" si="204"/>
        <v>19485</v>
      </c>
      <c r="N393" s="91">
        <f t="shared" si="207"/>
        <v>13198.800000000001</v>
      </c>
      <c r="O393" s="91">
        <f t="shared" si="208"/>
        <v>13215.800000000001</v>
      </c>
      <c r="P393" s="91">
        <f t="shared" si="209"/>
        <v>13232.800000000001</v>
      </c>
      <c r="Q393" s="91">
        <f t="shared" si="210"/>
        <v>13249.800000000001</v>
      </c>
      <c r="R393" s="91">
        <f t="shared" si="211"/>
        <v>263.976</v>
      </c>
      <c r="S393" s="91">
        <f t="shared" si="212"/>
        <v>1982.3700000000001</v>
      </c>
      <c r="T393" s="91">
        <f t="shared" si="213"/>
        <v>3969.84</v>
      </c>
      <c r="U393" s="91">
        <f t="shared" si="214"/>
        <v>7287.3900000000012</v>
      </c>
      <c r="V393" s="91">
        <f t="shared" si="215"/>
        <v>11.878920000000448</v>
      </c>
      <c r="W393" s="91">
        <f t="shared" si="216"/>
        <v>80.285985000003052</v>
      </c>
      <c r="X393" s="91">
        <f t="shared" si="217"/>
        <v>136.95948000000519</v>
      </c>
      <c r="Y393" s="91">
        <f t="shared" si="218"/>
        <v>218.62170000000833</v>
      </c>
      <c r="Z393" s="91">
        <f t="shared" si="219"/>
        <v>2.474775000000093</v>
      </c>
      <c r="AA393" s="91">
        <f t="shared" si="220"/>
        <v>13.380997500000509</v>
      </c>
      <c r="AB393" s="91">
        <f t="shared" si="221"/>
        <v>19.022150000000721</v>
      </c>
      <c r="AC393" s="91">
        <f t="shared" si="222"/>
        <v>26.026392857143854</v>
      </c>
      <c r="AD393" s="29">
        <f t="shared" si="223"/>
        <v>0</v>
      </c>
      <c r="AE393" s="29">
        <f t="shared" si="229"/>
        <v>0</v>
      </c>
      <c r="AF393" s="29">
        <f t="shared" si="230"/>
        <v>0</v>
      </c>
      <c r="AG393" s="29">
        <f t="shared" si="231"/>
        <v>0</v>
      </c>
      <c r="AH393" s="29">
        <f t="shared" si="224"/>
        <v>1</v>
      </c>
      <c r="AI393" s="29">
        <f t="shared" si="225"/>
        <v>16</v>
      </c>
      <c r="AJ393" s="29">
        <f t="shared" si="226"/>
        <v>22</v>
      </c>
      <c r="AK393" s="105">
        <f t="shared" si="227"/>
        <v>29</v>
      </c>
      <c r="AT393" s="300">
        <f t="shared" si="202"/>
        <v>39.596400000001502</v>
      </c>
      <c r="AU393" s="29">
        <f t="shared" si="202"/>
        <v>297.35550000001126</v>
      </c>
      <c r="AV393" s="29">
        <f t="shared" si="202"/>
        <v>595.47600000002262</v>
      </c>
      <c r="AW393" s="105">
        <f t="shared" si="202"/>
        <v>1093.1085000000417</v>
      </c>
    </row>
    <row r="394" spans="1:49" x14ac:dyDescent="0.25">
      <c r="A394" s="80" t="s">
        <v>234</v>
      </c>
      <c r="B394" s="4" t="s">
        <v>83</v>
      </c>
      <c r="C394" s="4">
        <v>140.57</v>
      </c>
      <c r="D394" s="4">
        <v>140.66</v>
      </c>
      <c r="E394" s="4">
        <v>18700</v>
      </c>
      <c r="F394" s="4">
        <v>19200</v>
      </c>
      <c r="G394" s="30">
        <f t="shared" si="205"/>
        <v>9.0000000000003411E-2</v>
      </c>
      <c r="H394" s="30">
        <f t="shared" si="228"/>
        <v>137.27000000000001</v>
      </c>
      <c r="I394" s="30" t="str">
        <f t="shared" si="206"/>
        <v>US 101: 5</v>
      </c>
      <c r="J394" s="30">
        <f t="shared" si="204"/>
        <v>18750</v>
      </c>
      <c r="K394" s="30">
        <f t="shared" si="204"/>
        <v>18875</v>
      </c>
      <c r="L394" s="30">
        <f t="shared" si="204"/>
        <v>19000</v>
      </c>
      <c r="M394" s="30">
        <f t="shared" si="204"/>
        <v>19125</v>
      </c>
      <c r="N394" s="91">
        <f t="shared" si="207"/>
        <v>12750.000000000002</v>
      </c>
      <c r="O394" s="91">
        <f t="shared" si="208"/>
        <v>12835.000000000002</v>
      </c>
      <c r="P394" s="91">
        <f t="shared" si="209"/>
        <v>12920.000000000002</v>
      </c>
      <c r="Q394" s="91">
        <f t="shared" si="210"/>
        <v>13005.000000000002</v>
      </c>
      <c r="R394" s="91">
        <f t="shared" si="211"/>
        <v>255.00000000000003</v>
      </c>
      <c r="S394" s="91">
        <f t="shared" si="212"/>
        <v>1925.2500000000002</v>
      </c>
      <c r="T394" s="91">
        <f t="shared" si="213"/>
        <v>3876.0000000000005</v>
      </c>
      <c r="U394" s="91">
        <f t="shared" si="214"/>
        <v>7152.7500000000018</v>
      </c>
      <c r="V394" s="91">
        <f t="shared" si="215"/>
        <v>6.8850000000002609</v>
      </c>
      <c r="W394" s="91">
        <f t="shared" si="216"/>
        <v>46.783575000001782</v>
      </c>
      <c r="X394" s="91">
        <f t="shared" si="217"/>
        <v>80.233200000003052</v>
      </c>
      <c r="Y394" s="91">
        <f t="shared" si="218"/>
        <v>128.74950000000493</v>
      </c>
      <c r="Z394" s="91">
        <f t="shared" si="219"/>
        <v>1.4343750000000541</v>
      </c>
      <c r="AA394" s="91">
        <f t="shared" si="220"/>
        <v>7.7972625000002971</v>
      </c>
      <c r="AB394" s="91">
        <f t="shared" si="221"/>
        <v>11.143500000000426</v>
      </c>
      <c r="AC394" s="91">
        <f t="shared" si="222"/>
        <v>15.327321428572018</v>
      </c>
      <c r="AD394" s="29">
        <f t="shared" si="223"/>
        <v>0</v>
      </c>
      <c r="AE394" s="29">
        <f t="shared" si="229"/>
        <v>0</v>
      </c>
      <c r="AF394" s="29">
        <f t="shared" si="230"/>
        <v>0</v>
      </c>
      <c r="AG394" s="29">
        <f t="shared" si="231"/>
        <v>0</v>
      </c>
      <c r="AH394" s="29">
        <f t="shared" si="224"/>
        <v>1</v>
      </c>
      <c r="AI394" s="29">
        <f t="shared" si="225"/>
        <v>16</v>
      </c>
      <c r="AJ394" s="29">
        <f t="shared" si="226"/>
        <v>22</v>
      </c>
      <c r="AK394" s="105">
        <f t="shared" si="227"/>
        <v>29</v>
      </c>
      <c r="AT394" s="300">
        <f t="shared" si="202"/>
        <v>22.950000000000873</v>
      </c>
      <c r="AU394" s="29">
        <f t="shared" si="202"/>
        <v>173.27250000000657</v>
      </c>
      <c r="AV394" s="29">
        <f t="shared" si="202"/>
        <v>348.84000000001328</v>
      </c>
      <c r="AW394" s="105">
        <f t="shared" si="202"/>
        <v>643.74750000002462</v>
      </c>
    </row>
    <row r="395" spans="1:49" x14ac:dyDescent="0.25">
      <c r="A395" s="80" t="s">
        <v>234</v>
      </c>
      <c r="B395" s="4" t="s">
        <v>83</v>
      </c>
      <c r="C395" s="4">
        <v>140.66</v>
      </c>
      <c r="D395" s="4">
        <v>140.88</v>
      </c>
      <c r="E395" s="4">
        <v>18500</v>
      </c>
      <c r="F395" s="4">
        <v>19700</v>
      </c>
      <c r="G395" s="30">
        <f t="shared" si="205"/>
        <v>0.21999999999999886</v>
      </c>
      <c r="H395" s="30">
        <f t="shared" si="228"/>
        <v>137.49</v>
      </c>
      <c r="I395" s="30" t="str">
        <f t="shared" si="206"/>
        <v>US 101: 5</v>
      </c>
      <c r="J395" s="30">
        <f t="shared" si="204"/>
        <v>18620</v>
      </c>
      <c r="K395" s="30">
        <f t="shared" si="204"/>
        <v>18920</v>
      </c>
      <c r="L395" s="30">
        <f t="shared" si="204"/>
        <v>19220</v>
      </c>
      <c r="M395" s="30">
        <f t="shared" si="204"/>
        <v>19520</v>
      </c>
      <c r="N395" s="91">
        <f t="shared" si="207"/>
        <v>12661.6</v>
      </c>
      <c r="O395" s="91">
        <f t="shared" si="208"/>
        <v>12865.6</v>
      </c>
      <c r="P395" s="91">
        <f t="shared" si="209"/>
        <v>13069.6</v>
      </c>
      <c r="Q395" s="91">
        <f t="shared" si="210"/>
        <v>13273.6</v>
      </c>
      <c r="R395" s="91">
        <f t="shared" si="211"/>
        <v>253.232</v>
      </c>
      <c r="S395" s="91">
        <f t="shared" si="212"/>
        <v>1929.84</v>
      </c>
      <c r="T395" s="91">
        <f t="shared" si="213"/>
        <v>3920.88</v>
      </c>
      <c r="U395" s="91">
        <f t="shared" si="214"/>
        <v>7300.4800000000005</v>
      </c>
      <c r="V395" s="91">
        <f t="shared" si="215"/>
        <v>16.713311999999913</v>
      </c>
      <c r="W395" s="91">
        <f t="shared" si="216"/>
        <v>114.63249599999942</v>
      </c>
      <c r="X395" s="91">
        <f t="shared" si="217"/>
        <v>198.39652799999899</v>
      </c>
      <c r="Y395" s="91">
        <f t="shared" si="218"/>
        <v>321.22111999999839</v>
      </c>
      <c r="Z395" s="91">
        <f t="shared" si="219"/>
        <v>3.4819399999999816</v>
      </c>
      <c r="AA395" s="91">
        <f t="shared" si="220"/>
        <v>19.105415999999902</v>
      </c>
      <c r="AB395" s="91">
        <f t="shared" si="221"/>
        <v>27.555073333333198</v>
      </c>
      <c r="AC395" s="91">
        <f t="shared" si="222"/>
        <v>38.24060952380934</v>
      </c>
      <c r="AD395" s="29">
        <f t="shared" si="223"/>
        <v>0</v>
      </c>
      <c r="AE395" s="29">
        <f t="shared" si="229"/>
        <v>0</v>
      </c>
      <c r="AF395" s="29">
        <f t="shared" si="230"/>
        <v>0</v>
      </c>
      <c r="AG395" s="29">
        <f t="shared" si="231"/>
        <v>1</v>
      </c>
      <c r="AH395" s="29">
        <f t="shared" si="224"/>
        <v>1</v>
      </c>
      <c r="AI395" s="29">
        <f t="shared" si="225"/>
        <v>16</v>
      </c>
      <c r="AJ395" s="29">
        <f t="shared" si="226"/>
        <v>22</v>
      </c>
      <c r="AK395" s="105">
        <f t="shared" si="227"/>
        <v>29</v>
      </c>
      <c r="AT395" s="300">
        <f t="shared" si="202"/>
        <v>55.711039999999713</v>
      </c>
      <c r="AU395" s="29">
        <f t="shared" si="202"/>
        <v>424.56479999999777</v>
      </c>
      <c r="AV395" s="29">
        <f t="shared" si="202"/>
        <v>862.5935999999956</v>
      </c>
      <c r="AW395" s="105">
        <f t="shared" si="202"/>
        <v>1606.1055999999919</v>
      </c>
    </row>
    <row r="396" spans="1:49" x14ac:dyDescent="0.25">
      <c r="A396" s="80" t="s">
        <v>234</v>
      </c>
      <c r="B396" s="4" t="s">
        <v>83</v>
      </c>
      <c r="C396" s="4">
        <v>140.88</v>
      </c>
      <c r="D396" s="4">
        <v>140.93</v>
      </c>
      <c r="E396" s="4">
        <v>20100</v>
      </c>
      <c r="F396" s="4">
        <v>20300</v>
      </c>
      <c r="G396" s="30">
        <f t="shared" si="205"/>
        <v>5.0000000000011369E-2</v>
      </c>
      <c r="H396" s="30">
        <f t="shared" si="228"/>
        <v>137.54000000000002</v>
      </c>
      <c r="I396" s="30" t="str">
        <f t="shared" si="206"/>
        <v>US 101: 5</v>
      </c>
      <c r="J396" s="30">
        <f t="shared" si="204"/>
        <v>20120</v>
      </c>
      <c r="K396" s="30">
        <f t="shared" si="204"/>
        <v>20170</v>
      </c>
      <c r="L396" s="30">
        <f t="shared" si="204"/>
        <v>20220</v>
      </c>
      <c r="M396" s="30">
        <f t="shared" si="204"/>
        <v>20270</v>
      </c>
      <c r="N396" s="91">
        <f t="shared" si="207"/>
        <v>13681.6</v>
      </c>
      <c r="O396" s="91">
        <f t="shared" si="208"/>
        <v>13715.6</v>
      </c>
      <c r="P396" s="91">
        <f t="shared" si="209"/>
        <v>13749.6</v>
      </c>
      <c r="Q396" s="91">
        <f t="shared" si="210"/>
        <v>13783.6</v>
      </c>
      <c r="R396" s="91">
        <f t="shared" si="211"/>
        <v>273.63200000000001</v>
      </c>
      <c r="S396" s="91">
        <f t="shared" si="212"/>
        <v>2057.34</v>
      </c>
      <c r="T396" s="91">
        <f t="shared" si="213"/>
        <v>4124.88</v>
      </c>
      <c r="U396" s="91">
        <f t="shared" si="214"/>
        <v>7580.9800000000005</v>
      </c>
      <c r="V396" s="91">
        <f t="shared" si="215"/>
        <v>4.1044800000009332</v>
      </c>
      <c r="W396" s="91">
        <f t="shared" si="216"/>
        <v>27.774090000006318</v>
      </c>
      <c r="X396" s="91">
        <f t="shared" si="217"/>
        <v>47.436120000010789</v>
      </c>
      <c r="Y396" s="91">
        <f t="shared" si="218"/>
        <v>75.809800000017248</v>
      </c>
      <c r="Z396" s="91">
        <f t="shared" si="219"/>
        <v>0.85510000000019426</v>
      </c>
      <c r="AA396" s="91">
        <f t="shared" si="220"/>
        <v>4.6290150000010533</v>
      </c>
      <c r="AB396" s="91">
        <f t="shared" si="221"/>
        <v>6.5883500000014994</v>
      </c>
      <c r="AC396" s="91">
        <f t="shared" si="222"/>
        <v>9.0249761904782453</v>
      </c>
      <c r="AD396" s="29">
        <f t="shared" si="223"/>
        <v>0</v>
      </c>
      <c r="AE396" s="29">
        <f t="shared" si="229"/>
        <v>0</v>
      </c>
      <c r="AF396" s="29">
        <f t="shared" si="230"/>
        <v>0</v>
      </c>
      <c r="AG396" s="29">
        <f t="shared" si="231"/>
        <v>0</v>
      </c>
      <c r="AH396" s="29">
        <f t="shared" si="224"/>
        <v>1</v>
      </c>
      <c r="AI396" s="29">
        <f t="shared" si="225"/>
        <v>16</v>
      </c>
      <c r="AJ396" s="29">
        <f t="shared" si="226"/>
        <v>22</v>
      </c>
      <c r="AK396" s="105">
        <f t="shared" si="227"/>
        <v>29</v>
      </c>
      <c r="AT396" s="300">
        <f t="shared" si="202"/>
        <v>13.681600000003112</v>
      </c>
      <c r="AU396" s="29">
        <f t="shared" si="202"/>
        <v>102.8670000000234</v>
      </c>
      <c r="AV396" s="29">
        <f t="shared" si="202"/>
        <v>206.2440000000469</v>
      </c>
      <c r="AW396" s="105">
        <f t="shared" si="202"/>
        <v>379.04900000008621</v>
      </c>
    </row>
    <row r="397" spans="1:49" x14ac:dyDescent="0.25">
      <c r="A397" s="80" t="s">
        <v>234</v>
      </c>
      <c r="B397" s="4" t="s">
        <v>83</v>
      </c>
      <c r="C397" s="4">
        <v>140.93</v>
      </c>
      <c r="D397" s="4">
        <v>141.15</v>
      </c>
      <c r="E397" s="4">
        <v>19100</v>
      </c>
      <c r="F397" s="4">
        <v>22600</v>
      </c>
      <c r="G397" s="30">
        <f t="shared" si="205"/>
        <v>0.21999999999999886</v>
      </c>
      <c r="H397" s="30">
        <f t="shared" si="228"/>
        <v>137.76000000000002</v>
      </c>
      <c r="I397" s="30" t="str">
        <f t="shared" si="206"/>
        <v>US 101: 5</v>
      </c>
      <c r="J397" s="30">
        <f t="shared" si="204"/>
        <v>19450</v>
      </c>
      <c r="K397" s="30">
        <f t="shared" si="204"/>
        <v>20325</v>
      </c>
      <c r="L397" s="30">
        <f t="shared" si="204"/>
        <v>21200</v>
      </c>
      <c r="M397" s="30">
        <f t="shared" si="204"/>
        <v>22075</v>
      </c>
      <c r="N397" s="91">
        <f t="shared" si="207"/>
        <v>13226.000000000002</v>
      </c>
      <c r="O397" s="91">
        <f t="shared" si="208"/>
        <v>13821.000000000002</v>
      </c>
      <c r="P397" s="91">
        <f t="shared" si="209"/>
        <v>14416.000000000002</v>
      </c>
      <c r="Q397" s="91">
        <f t="shared" si="210"/>
        <v>15011.000000000002</v>
      </c>
      <c r="R397" s="91">
        <f t="shared" si="211"/>
        <v>264.52000000000004</v>
      </c>
      <c r="S397" s="91">
        <f t="shared" si="212"/>
        <v>2073.15</v>
      </c>
      <c r="T397" s="91">
        <f t="shared" si="213"/>
        <v>4324.8</v>
      </c>
      <c r="U397" s="91">
        <f t="shared" si="214"/>
        <v>8256.0500000000011</v>
      </c>
      <c r="V397" s="91">
        <f t="shared" si="215"/>
        <v>17.458319999999912</v>
      </c>
      <c r="W397" s="91">
        <f t="shared" si="216"/>
        <v>123.14510999999939</v>
      </c>
      <c r="X397" s="91">
        <f t="shared" si="217"/>
        <v>218.83487999999889</v>
      </c>
      <c r="Y397" s="91">
        <f t="shared" si="218"/>
        <v>363.26619999999821</v>
      </c>
      <c r="Z397" s="91">
        <f t="shared" si="219"/>
        <v>3.637149999999981</v>
      </c>
      <c r="AA397" s="91">
        <f t="shared" si="220"/>
        <v>20.5241849999999</v>
      </c>
      <c r="AB397" s="91">
        <f t="shared" si="221"/>
        <v>30.393733333333181</v>
      </c>
      <c r="AC397" s="91">
        <f t="shared" si="222"/>
        <v>43.245976190475986</v>
      </c>
      <c r="AD397" s="29">
        <f t="shared" si="223"/>
        <v>0</v>
      </c>
      <c r="AE397" s="29">
        <f t="shared" si="229"/>
        <v>0</v>
      </c>
      <c r="AF397" s="29">
        <f t="shared" si="230"/>
        <v>1</v>
      </c>
      <c r="AG397" s="29">
        <f t="shared" si="231"/>
        <v>1</v>
      </c>
      <c r="AH397" s="29">
        <f t="shared" si="224"/>
        <v>1</v>
      </c>
      <c r="AI397" s="29">
        <f t="shared" si="225"/>
        <v>16</v>
      </c>
      <c r="AJ397" s="29">
        <f t="shared" si="226"/>
        <v>22</v>
      </c>
      <c r="AK397" s="105">
        <f t="shared" si="227"/>
        <v>29</v>
      </c>
      <c r="AT397" s="300">
        <f t="shared" si="202"/>
        <v>58.19439999999971</v>
      </c>
      <c r="AU397" s="29">
        <f t="shared" si="202"/>
        <v>456.09299999999769</v>
      </c>
      <c r="AV397" s="29">
        <f t="shared" si="202"/>
        <v>951.45599999999513</v>
      </c>
      <c r="AW397" s="105">
        <f t="shared" si="202"/>
        <v>1816.3309999999908</v>
      </c>
    </row>
    <row r="398" spans="1:49" x14ac:dyDescent="0.25">
      <c r="A398" s="80" t="s">
        <v>234</v>
      </c>
      <c r="B398" s="4" t="s">
        <v>83</v>
      </c>
      <c r="C398" s="4">
        <v>141.15</v>
      </c>
      <c r="D398" s="4">
        <v>142.11000000000001</v>
      </c>
      <c r="E398" s="4">
        <v>19200</v>
      </c>
      <c r="F398" s="4">
        <v>19800</v>
      </c>
      <c r="G398" s="30">
        <f t="shared" si="205"/>
        <v>0.96000000000000796</v>
      </c>
      <c r="H398" s="30">
        <f t="shared" si="228"/>
        <v>138.72000000000003</v>
      </c>
      <c r="I398" s="30" t="str">
        <f t="shared" si="206"/>
        <v>US 101: 5</v>
      </c>
      <c r="J398" s="30">
        <f t="shared" si="204"/>
        <v>19260</v>
      </c>
      <c r="K398" s="30">
        <f t="shared" si="204"/>
        <v>19410</v>
      </c>
      <c r="L398" s="30">
        <f t="shared" si="204"/>
        <v>19560</v>
      </c>
      <c r="M398" s="30">
        <f t="shared" si="204"/>
        <v>19710</v>
      </c>
      <c r="N398" s="91">
        <f t="shared" si="207"/>
        <v>13096.800000000001</v>
      </c>
      <c r="O398" s="91">
        <f t="shared" si="208"/>
        <v>13198.800000000001</v>
      </c>
      <c r="P398" s="91">
        <f t="shared" si="209"/>
        <v>13300.800000000001</v>
      </c>
      <c r="Q398" s="91">
        <f t="shared" si="210"/>
        <v>13402.800000000001</v>
      </c>
      <c r="R398" s="91">
        <f t="shared" si="211"/>
        <v>261.93600000000004</v>
      </c>
      <c r="S398" s="91">
        <f t="shared" si="212"/>
        <v>1979.8200000000002</v>
      </c>
      <c r="T398" s="91">
        <f t="shared" si="213"/>
        <v>3990.2400000000002</v>
      </c>
      <c r="U398" s="91">
        <f t="shared" si="214"/>
        <v>7371.5400000000009</v>
      </c>
      <c r="V398" s="91">
        <f t="shared" si="215"/>
        <v>75.437568000000638</v>
      </c>
      <c r="W398" s="91">
        <f t="shared" si="216"/>
        <v>513.16934400000434</v>
      </c>
      <c r="X398" s="91">
        <f t="shared" si="217"/>
        <v>881.04499200000737</v>
      </c>
      <c r="Y398" s="91">
        <f t="shared" si="218"/>
        <v>1415.335680000012</v>
      </c>
      <c r="Z398" s="91">
        <f t="shared" si="219"/>
        <v>15.71616000000013</v>
      </c>
      <c r="AA398" s="91">
        <f t="shared" si="220"/>
        <v>85.528224000000719</v>
      </c>
      <c r="AB398" s="91">
        <f t="shared" si="221"/>
        <v>122.36736000000104</v>
      </c>
      <c r="AC398" s="91">
        <f t="shared" si="222"/>
        <v>168.49234285714431</v>
      </c>
      <c r="AD398" s="29">
        <f t="shared" si="223"/>
        <v>0</v>
      </c>
      <c r="AE398" s="29">
        <f t="shared" si="229"/>
        <v>1</v>
      </c>
      <c r="AF398" s="29">
        <f t="shared" si="230"/>
        <v>1</v>
      </c>
      <c r="AG398" s="29">
        <f t="shared" si="231"/>
        <v>2</v>
      </c>
      <c r="AH398" s="29">
        <f t="shared" si="224"/>
        <v>1</v>
      </c>
      <c r="AI398" s="29">
        <f t="shared" si="225"/>
        <v>16</v>
      </c>
      <c r="AJ398" s="29">
        <f t="shared" si="226"/>
        <v>22</v>
      </c>
      <c r="AK398" s="105">
        <f t="shared" si="227"/>
        <v>29</v>
      </c>
      <c r="AT398" s="300">
        <f t="shared" si="202"/>
        <v>251.45856000000211</v>
      </c>
      <c r="AU398" s="29">
        <f t="shared" si="202"/>
        <v>1900.6272000000158</v>
      </c>
      <c r="AV398" s="29">
        <f t="shared" si="202"/>
        <v>3830.6304000000318</v>
      </c>
      <c r="AW398" s="105">
        <f t="shared" si="202"/>
        <v>7076.6784000000598</v>
      </c>
    </row>
    <row r="399" spans="1:49" x14ac:dyDescent="0.25">
      <c r="A399" s="80" t="s">
        <v>234</v>
      </c>
      <c r="B399" s="4" t="s">
        <v>83</v>
      </c>
      <c r="C399" s="4">
        <v>142.11000000000001</v>
      </c>
      <c r="D399" s="4">
        <v>142.22</v>
      </c>
      <c r="E399" s="4">
        <v>16500</v>
      </c>
      <c r="F399" s="4">
        <v>16600</v>
      </c>
      <c r="G399" s="30">
        <f t="shared" si="205"/>
        <v>0.10999999999998522</v>
      </c>
      <c r="H399" s="30">
        <f t="shared" si="228"/>
        <v>138.83000000000001</v>
      </c>
      <c r="I399" s="30" t="str">
        <f t="shared" si="206"/>
        <v>US 101: 5</v>
      </c>
      <c r="J399" s="30">
        <f t="shared" si="204"/>
        <v>16510</v>
      </c>
      <c r="K399" s="30">
        <f t="shared" si="204"/>
        <v>16535</v>
      </c>
      <c r="L399" s="30">
        <f t="shared" si="204"/>
        <v>16560</v>
      </c>
      <c r="M399" s="30">
        <f t="shared" si="204"/>
        <v>16585</v>
      </c>
      <c r="N399" s="91">
        <f t="shared" si="207"/>
        <v>11226.800000000001</v>
      </c>
      <c r="O399" s="91">
        <f t="shared" si="208"/>
        <v>11243.800000000001</v>
      </c>
      <c r="P399" s="91">
        <f t="shared" si="209"/>
        <v>11260.800000000001</v>
      </c>
      <c r="Q399" s="91">
        <f t="shared" si="210"/>
        <v>11277.800000000001</v>
      </c>
      <c r="R399" s="91">
        <f t="shared" si="211"/>
        <v>224.53600000000003</v>
      </c>
      <c r="S399" s="91">
        <f t="shared" si="212"/>
        <v>1686.5700000000002</v>
      </c>
      <c r="T399" s="91">
        <f t="shared" si="213"/>
        <v>3378.2400000000002</v>
      </c>
      <c r="U399" s="91">
        <f t="shared" si="214"/>
        <v>6202.7900000000009</v>
      </c>
      <c r="V399" s="91">
        <f t="shared" si="215"/>
        <v>7.4096879999990062</v>
      </c>
      <c r="W399" s="91">
        <f t="shared" si="216"/>
        <v>50.091128999993273</v>
      </c>
      <c r="X399" s="91">
        <f t="shared" si="217"/>
        <v>85.469471999988528</v>
      </c>
      <c r="Y399" s="91">
        <f t="shared" si="218"/>
        <v>136.46137999998169</v>
      </c>
      <c r="Z399" s="91">
        <f t="shared" si="219"/>
        <v>1.5436849999997928</v>
      </c>
      <c r="AA399" s="91">
        <f t="shared" si="220"/>
        <v>8.3485214999988795</v>
      </c>
      <c r="AB399" s="91">
        <f t="shared" si="221"/>
        <v>11.870759999998407</v>
      </c>
      <c r="AC399" s="91">
        <f t="shared" si="222"/>
        <v>16.245402380950203</v>
      </c>
      <c r="AD399" s="29">
        <f t="shared" si="223"/>
        <v>0</v>
      </c>
      <c r="AE399" s="29">
        <f t="shared" si="229"/>
        <v>0</v>
      </c>
      <c r="AF399" s="29">
        <f t="shared" si="230"/>
        <v>0</v>
      </c>
      <c r="AG399" s="29">
        <f t="shared" si="231"/>
        <v>0</v>
      </c>
      <c r="AH399" s="29">
        <f t="shared" si="224"/>
        <v>1</v>
      </c>
      <c r="AI399" s="29">
        <f t="shared" si="225"/>
        <v>16</v>
      </c>
      <c r="AJ399" s="29">
        <f t="shared" si="226"/>
        <v>22</v>
      </c>
      <c r="AK399" s="105">
        <f t="shared" si="227"/>
        <v>29</v>
      </c>
      <c r="AT399" s="300">
        <f t="shared" si="202"/>
        <v>24.698959999996685</v>
      </c>
      <c r="AU399" s="29">
        <f t="shared" si="202"/>
        <v>185.52269999997509</v>
      </c>
      <c r="AV399" s="29">
        <f t="shared" si="202"/>
        <v>371.6063999999501</v>
      </c>
      <c r="AW399" s="105">
        <f t="shared" si="202"/>
        <v>682.30689999990841</v>
      </c>
    </row>
    <row r="400" spans="1:49" x14ac:dyDescent="0.25">
      <c r="A400" s="80" t="s">
        <v>234</v>
      </c>
      <c r="B400" s="4" t="s">
        <v>83</v>
      </c>
      <c r="C400" s="4">
        <v>142.22</v>
      </c>
      <c r="D400" s="4">
        <v>142.4</v>
      </c>
      <c r="E400" s="4">
        <v>15000</v>
      </c>
      <c r="F400" s="4">
        <v>15100</v>
      </c>
      <c r="G400" s="30">
        <f t="shared" si="205"/>
        <v>0.18000000000000682</v>
      </c>
      <c r="H400" s="30">
        <f t="shared" si="228"/>
        <v>139.01000000000002</v>
      </c>
      <c r="I400" s="30" t="str">
        <f t="shared" si="206"/>
        <v>US 101: 5</v>
      </c>
      <c r="J400" s="30">
        <f t="shared" si="204"/>
        <v>15010</v>
      </c>
      <c r="K400" s="30">
        <f t="shared" si="204"/>
        <v>15035</v>
      </c>
      <c r="L400" s="30">
        <f t="shared" si="204"/>
        <v>15060</v>
      </c>
      <c r="M400" s="30">
        <f t="shared" si="204"/>
        <v>15085</v>
      </c>
      <c r="N400" s="91">
        <f t="shared" si="207"/>
        <v>10206.800000000001</v>
      </c>
      <c r="O400" s="91">
        <f t="shared" si="208"/>
        <v>10223.800000000001</v>
      </c>
      <c r="P400" s="91">
        <f t="shared" si="209"/>
        <v>10240.800000000001</v>
      </c>
      <c r="Q400" s="91">
        <f t="shared" si="210"/>
        <v>10257.800000000001</v>
      </c>
      <c r="R400" s="91">
        <f t="shared" si="211"/>
        <v>204.13600000000002</v>
      </c>
      <c r="S400" s="91">
        <f t="shared" si="212"/>
        <v>1533.5700000000002</v>
      </c>
      <c r="T400" s="91">
        <f t="shared" si="213"/>
        <v>3072.2400000000002</v>
      </c>
      <c r="U400" s="91">
        <f t="shared" si="214"/>
        <v>5641.7900000000009</v>
      </c>
      <c r="V400" s="91">
        <f t="shared" si="215"/>
        <v>11.023344000000419</v>
      </c>
      <c r="W400" s="91">
        <f t="shared" si="216"/>
        <v>74.531502000002831</v>
      </c>
      <c r="X400" s="91">
        <f t="shared" si="217"/>
        <v>127.19073600000483</v>
      </c>
      <c r="Y400" s="91">
        <f t="shared" si="218"/>
        <v>203.10444000000774</v>
      </c>
      <c r="Z400" s="91">
        <f t="shared" si="219"/>
        <v>2.2965300000000868</v>
      </c>
      <c r="AA400" s="91">
        <f t="shared" si="220"/>
        <v>12.421917000000471</v>
      </c>
      <c r="AB400" s="91">
        <f t="shared" si="221"/>
        <v>17.665380000000674</v>
      </c>
      <c r="AC400" s="91">
        <f t="shared" si="222"/>
        <v>24.179100000000926</v>
      </c>
      <c r="AD400" s="29">
        <f t="shared" si="223"/>
        <v>0</v>
      </c>
      <c r="AE400" s="29">
        <f t="shared" si="229"/>
        <v>0</v>
      </c>
      <c r="AF400" s="29">
        <f t="shared" si="230"/>
        <v>0</v>
      </c>
      <c r="AG400" s="29">
        <f t="shared" si="231"/>
        <v>0</v>
      </c>
      <c r="AH400" s="29">
        <f t="shared" si="224"/>
        <v>1</v>
      </c>
      <c r="AI400" s="29">
        <f t="shared" si="225"/>
        <v>16</v>
      </c>
      <c r="AJ400" s="29">
        <f t="shared" si="226"/>
        <v>22</v>
      </c>
      <c r="AK400" s="105">
        <f t="shared" si="227"/>
        <v>29</v>
      </c>
      <c r="AT400" s="300">
        <f t="shared" si="202"/>
        <v>36.744480000001396</v>
      </c>
      <c r="AU400" s="29">
        <f t="shared" si="202"/>
        <v>276.04260000001051</v>
      </c>
      <c r="AV400" s="29">
        <f t="shared" si="202"/>
        <v>553.00320000002102</v>
      </c>
      <c r="AW400" s="105">
        <f t="shared" si="202"/>
        <v>1015.5222000000387</v>
      </c>
    </row>
    <row r="401" spans="1:49" x14ac:dyDescent="0.25">
      <c r="A401" s="80" t="s">
        <v>234</v>
      </c>
      <c r="B401" s="4" t="s">
        <v>83</v>
      </c>
      <c r="C401" s="4">
        <v>142.4</v>
      </c>
      <c r="D401" s="4">
        <v>144.30000000000001</v>
      </c>
      <c r="E401" s="4">
        <v>14800</v>
      </c>
      <c r="F401" s="4">
        <v>14900</v>
      </c>
      <c r="G401" s="30">
        <f t="shared" si="205"/>
        <v>1.9000000000000057</v>
      </c>
      <c r="H401" s="30">
        <f t="shared" si="228"/>
        <v>140.91000000000003</v>
      </c>
      <c r="I401" s="30" t="str">
        <f t="shared" si="206"/>
        <v>US 101: 5</v>
      </c>
      <c r="J401" s="30">
        <f t="shared" si="204"/>
        <v>14810</v>
      </c>
      <c r="K401" s="30">
        <f t="shared" si="204"/>
        <v>14835</v>
      </c>
      <c r="L401" s="30">
        <f t="shared" si="204"/>
        <v>14860</v>
      </c>
      <c r="M401" s="30">
        <f t="shared" si="204"/>
        <v>14885</v>
      </c>
      <c r="N401" s="91">
        <f t="shared" si="207"/>
        <v>10070.800000000001</v>
      </c>
      <c r="O401" s="91">
        <f t="shared" si="208"/>
        <v>10087.800000000001</v>
      </c>
      <c r="P401" s="91">
        <f t="shared" si="209"/>
        <v>10104.800000000001</v>
      </c>
      <c r="Q401" s="91">
        <f t="shared" si="210"/>
        <v>10121.800000000001</v>
      </c>
      <c r="R401" s="91">
        <f t="shared" si="211"/>
        <v>201.41600000000003</v>
      </c>
      <c r="S401" s="91">
        <f t="shared" si="212"/>
        <v>1513.17</v>
      </c>
      <c r="T401" s="91">
        <f t="shared" si="213"/>
        <v>3031.44</v>
      </c>
      <c r="U401" s="91">
        <f t="shared" si="214"/>
        <v>5566.9900000000007</v>
      </c>
      <c r="V401" s="91">
        <f t="shared" si="215"/>
        <v>114.80712000000035</v>
      </c>
      <c r="W401" s="91">
        <f t="shared" si="216"/>
        <v>776.2562100000024</v>
      </c>
      <c r="X401" s="91">
        <f t="shared" si="217"/>
        <v>1324.7392800000041</v>
      </c>
      <c r="Y401" s="91">
        <f t="shared" si="218"/>
        <v>2115.4562000000064</v>
      </c>
      <c r="Z401" s="91">
        <f t="shared" si="219"/>
        <v>23.918150000000072</v>
      </c>
      <c r="AA401" s="91">
        <f t="shared" si="220"/>
        <v>129.3760350000004</v>
      </c>
      <c r="AB401" s="91">
        <f t="shared" si="221"/>
        <v>183.99156666666727</v>
      </c>
      <c r="AC401" s="91">
        <f t="shared" si="222"/>
        <v>251.84002380952461</v>
      </c>
      <c r="AD401" s="29">
        <f t="shared" si="223"/>
        <v>0</v>
      </c>
      <c r="AE401" s="29">
        <f t="shared" si="229"/>
        <v>1</v>
      </c>
      <c r="AF401" s="29">
        <f t="shared" si="230"/>
        <v>2</v>
      </c>
      <c r="AG401" s="29">
        <f t="shared" si="231"/>
        <v>2</v>
      </c>
      <c r="AH401" s="29">
        <f t="shared" si="224"/>
        <v>1</v>
      </c>
      <c r="AI401" s="29">
        <f t="shared" si="225"/>
        <v>16</v>
      </c>
      <c r="AJ401" s="29">
        <f t="shared" si="226"/>
        <v>22</v>
      </c>
      <c r="AK401" s="105">
        <f t="shared" si="227"/>
        <v>29</v>
      </c>
      <c r="AT401" s="300">
        <f t="shared" si="202"/>
        <v>382.6904000000012</v>
      </c>
      <c r="AU401" s="29">
        <f t="shared" si="202"/>
        <v>2875.0230000000088</v>
      </c>
      <c r="AV401" s="29">
        <f t="shared" si="202"/>
        <v>5759.7360000000172</v>
      </c>
      <c r="AW401" s="105">
        <f t="shared" si="202"/>
        <v>10577.281000000034</v>
      </c>
    </row>
    <row r="402" spans="1:49" x14ac:dyDescent="0.25">
      <c r="A402" s="80" t="s">
        <v>234</v>
      </c>
      <c r="B402" s="4" t="s">
        <v>83</v>
      </c>
      <c r="C402" s="4">
        <v>144.30000000000001</v>
      </c>
      <c r="D402" s="4">
        <v>145.63999999999999</v>
      </c>
      <c r="E402" s="4">
        <v>11900</v>
      </c>
      <c r="F402" s="4">
        <v>12000</v>
      </c>
      <c r="G402" s="30">
        <f t="shared" si="205"/>
        <v>1.339999999999975</v>
      </c>
      <c r="H402" s="30">
        <f t="shared" si="228"/>
        <v>142.25</v>
      </c>
      <c r="I402" s="30" t="str">
        <f t="shared" si="206"/>
        <v>US 101: 5</v>
      </c>
      <c r="J402" s="30">
        <f t="shared" si="204"/>
        <v>11910</v>
      </c>
      <c r="K402" s="30">
        <f t="shared" si="204"/>
        <v>11935</v>
      </c>
      <c r="L402" s="30">
        <f t="shared" si="204"/>
        <v>11960</v>
      </c>
      <c r="M402" s="30">
        <f t="shared" si="204"/>
        <v>11985</v>
      </c>
      <c r="N402" s="91">
        <f t="shared" si="207"/>
        <v>8098.8</v>
      </c>
      <c r="O402" s="91">
        <f t="shared" si="208"/>
        <v>8115.8</v>
      </c>
      <c r="P402" s="91">
        <f t="shared" si="209"/>
        <v>8132.8</v>
      </c>
      <c r="Q402" s="91">
        <f t="shared" si="210"/>
        <v>8149.8</v>
      </c>
      <c r="R402" s="91">
        <f t="shared" si="211"/>
        <v>161.976</v>
      </c>
      <c r="S402" s="91">
        <f t="shared" si="212"/>
        <v>1217.3699999999999</v>
      </c>
      <c r="T402" s="91">
        <f t="shared" si="213"/>
        <v>2439.84</v>
      </c>
      <c r="U402" s="91">
        <f t="shared" si="214"/>
        <v>4482.3900000000003</v>
      </c>
      <c r="V402" s="91">
        <f t="shared" si="215"/>
        <v>65.114351999998775</v>
      </c>
      <c r="W402" s="91">
        <f t="shared" si="216"/>
        <v>440.44446599999173</v>
      </c>
      <c r="X402" s="91">
        <f t="shared" si="217"/>
        <v>751.95868799998607</v>
      </c>
      <c r="Y402" s="91">
        <f t="shared" si="218"/>
        <v>1201.2805199999777</v>
      </c>
      <c r="Z402" s="91">
        <f t="shared" si="219"/>
        <v>13.565489999999743</v>
      </c>
      <c r="AA402" s="91">
        <f t="shared" si="220"/>
        <v>73.407410999998618</v>
      </c>
      <c r="AB402" s="91">
        <f t="shared" si="221"/>
        <v>104.43870666666474</v>
      </c>
      <c r="AC402" s="91">
        <f t="shared" si="222"/>
        <v>143.00958571428308</v>
      </c>
      <c r="AD402" s="29">
        <f t="shared" si="223"/>
        <v>0</v>
      </c>
      <c r="AE402" s="29">
        <f t="shared" si="229"/>
        <v>1</v>
      </c>
      <c r="AF402" s="29">
        <f t="shared" si="230"/>
        <v>1</v>
      </c>
      <c r="AG402" s="29">
        <f t="shared" si="231"/>
        <v>1</v>
      </c>
      <c r="AH402" s="29">
        <f t="shared" si="224"/>
        <v>1</v>
      </c>
      <c r="AI402" s="29">
        <f t="shared" si="225"/>
        <v>16</v>
      </c>
      <c r="AJ402" s="29">
        <f t="shared" si="226"/>
        <v>22</v>
      </c>
      <c r="AK402" s="105">
        <f t="shared" si="227"/>
        <v>29</v>
      </c>
      <c r="AT402" s="300">
        <f t="shared" si="202"/>
        <v>217.04783999999594</v>
      </c>
      <c r="AU402" s="29">
        <f t="shared" si="202"/>
        <v>1631.2757999999694</v>
      </c>
      <c r="AV402" s="29">
        <f t="shared" si="202"/>
        <v>3269.3855999999391</v>
      </c>
      <c r="AW402" s="105">
        <f t="shared" si="202"/>
        <v>6006.4025999998885</v>
      </c>
    </row>
    <row r="403" spans="1:49" x14ac:dyDescent="0.25">
      <c r="A403" s="80" t="s">
        <v>234</v>
      </c>
      <c r="B403" s="4" t="s">
        <v>83</v>
      </c>
      <c r="C403" s="4">
        <v>145.63999999999999</v>
      </c>
      <c r="D403" s="4">
        <v>145.79</v>
      </c>
      <c r="E403" s="4">
        <v>11100</v>
      </c>
      <c r="F403" s="4">
        <v>11200</v>
      </c>
      <c r="G403" s="30">
        <f t="shared" si="205"/>
        <v>0.15000000000000568</v>
      </c>
      <c r="H403" s="30">
        <f t="shared" si="228"/>
        <v>142.4</v>
      </c>
      <c r="I403" s="30" t="str">
        <f t="shared" si="206"/>
        <v>US 101: 5</v>
      </c>
      <c r="J403" s="30">
        <f t="shared" si="204"/>
        <v>11110</v>
      </c>
      <c r="K403" s="30">
        <f t="shared" si="204"/>
        <v>11135</v>
      </c>
      <c r="L403" s="30">
        <f t="shared" si="204"/>
        <v>11160</v>
      </c>
      <c r="M403" s="30">
        <f t="shared" si="204"/>
        <v>11185</v>
      </c>
      <c r="N403" s="91">
        <f t="shared" si="207"/>
        <v>7554.8</v>
      </c>
      <c r="O403" s="91">
        <f t="shared" si="208"/>
        <v>7571.8</v>
      </c>
      <c r="P403" s="91">
        <f t="shared" si="209"/>
        <v>7588.8</v>
      </c>
      <c r="Q403" s="91">
        <f t="shared" si="210"/>
        <v>7605.8</v>
      </c>
      <c r="R403" s="91">
        <f t="shared" si="211"/>
        <v>151.096</v>
      </c>
      <c r="S403" s="91">
        <f t="shared" si="212"/>
        <v>1135.77</v>
      </c>
      <c r="T403" s="91">
        <f t="shared" si="213"/>
        <v>2276.64</v>
      </c>
      <c r="U403" s="91">
        <f t="shared" si="214"/>
        <v>4183.1900000000005</v>
      </c>
      <c r="V403" s="91">
        <f t="shared" si="215"/>
        <v>6.7993200000002583</v>
      </c>
      <c r="W403" s="91">
        <f t="shared" si="216"/>
        <v>45.99868500000175</v>
      </c>
      <c r="X403" s="91">
        <f t="shared" si="217"/>
        <v>78.544080000002978</v>
      </c>
      <c r="Y403" s="91">
        <f t="shared" si="218"/>
        <v>125.49570000000477</v>
      </c>
      <c r="Z403" s="91">
        <f t="shared" si="219"/>
        <v>1.4165250000000535</v>
      </c>
      <c r="AA403" s="91">
        <f t="shared" si="220"/>
        <v>7.6664475000002916</v>
      </c>
      <c r="AB403" s="91">
        <f t="shared" si="221"/>
        <v>10.908900000000415</v>
      </c>
      <c r="AC403" s="91">
        <f t="shared" si="222"/>
        <v>14.939964285714856</v>
      </c>
      <c r="AD403" s="29">
        <f t="shared" si="223"/>
        <v>0</v>
      </c>
      <c r="AE403" s="29">
        <f t="shared" si="229"/>
        <v>0</v>
      </c>
      <c r="AF403" s="29">
        <f t="shared" si="230"/>
        <v>0</v>
      </c>
      <c r="AG403" s="29">
        <f t="shared" si="231"/>
        <v>0</v>
      </c>
      <c r="AH403" s="29">
        <f t="shared" si="224"/>
        <v>1</v>
      </c>
      <c r="AI403" s="29">
        <f t="shared" si="225"/>
        <v>16</v>
      </c>
      <c r="AJ403" s="29">
        <f t="shared" si="226"/>
        <v>22</v>
      </c>
      <c r="AK403" s="105">
        <f t="shared" si="227"/>
        <v>29</v>
      </c>
      <c r="AT403" s="300">
        <f t="shared" si="202"/>
        <v>22.66440000000086</v>
      </c>
      <c r="AU403" s="29">
        <f t="shared" si="202"/>
        <v>170.36550000000645</v>
      </c>
      <c r="AV403" s="29">
        <f t="shared" si="202"/>
        <v>341.49600000001294</v>
      </c>
      <c r="AW403" s="105">
        <f t="shared" si="202"/>
        <v>627.47850000002381</v>
      </c>
    </row>
    <row r="404" spans="1:49" x14ac:dyDescent="0.25">
      <c r="A404" s="80" t="s">
        <v>234</v>
      </c>
      <c r="B404" s="4" t="s">
        <v>83</v>
      </c>
      <c r="C404" s="4">
        <v>145.79</v>
      </c>
      <c r="D404" s="4">
        <v>148.96</v>
      </c>
      <c r="E404" s="4">
        <v>10900</v>
      </c>
      <c r="F404" s="4">
        <v>11000</v>
      </c>
      <c r="G404" s="30">
        <f t="shared" si="205"/>
        <v>3.1700000000000159</v>
      </c>
      <c r="H404" s="30">
        <f t="shared" si="228"/>
        <v>145.57000000000002</v>
      </c>
      <c r="I404" s="30" t="str">
        <f t="shared" si="206"/>
        <v>US 101: 5</v>
      </c>
      <c r="J404" s="30">
        <f t="shared" si="204"/>
        <v>10910</v>
      </c>
      <c r="K404" s="30">
        <f t="shared" si="204"/>
        <v>10935</v>
      </c>
      <c r="L404" s="30">
        <f t="shared" si="204"/>
        <v>10960</v>
      </c>
      <c r="M404" s="30">
        <f t="shared" si="204"/>
        <v>10985</v>
      </c>
      <c r="N404" s="91">
        <f t="shared" si="207"/>
        <v>7418.8</v>
      </c>
      <c r="O404" s="91">
        <f t="shared" si="208"/>
        <v>7435.8</v>
      </c>
      <c r="P404" s="91">
        <f t="shared" si="209"/>
        <v>7452.8</v>
      </c>
      <c r="Q404" s="91">
        <f t="shared" si="210"/>
        <v>7469.8</v>
      </c>
      <c r="R404" s="91">
        <f t="shared" si="211"/>
        <v>148.376</v>
      </c>
      <c r="S404" s="91">
        <f t="shared" si="212"/>
        <v>1115.3699999999999</v>
      </c>
      <c r="T404" s="91">
        <f t="shared" si="213"/>
        <v>2235.84</v>
      </c>
      <c r="U404" s="91">
        <f t="shared" si="214"/>
        <v>4108.3900000000003</v>
      </c>
      <c r="V404" s="91">
        <f t="shared" si="215"/>
        <v>141.1055760000007</v>
      </c>
      <c r="W404" s="91">
        <f t="shared" si="216"/>
        <v>954.64518300000475</v>
      </c>
      <c r="X404" s="91">
        <f t="shared" si="217"/>
        <v>1630.1509440000082</v>
      </c>
      <c r="Y404" s="91">
        <f t="shared" si="218"/>
        <v>2604.7192600000135</v>
      </c>
      <c r="Z404" s="91">
        <f t="shared" si="219"/>
        <v>29.396995000000139</v>
      </c>
      <c r="AA404" s="91">
        <f t="shared" si="220"/>
        <v>159.10753050000079</v>
      </c>
      <c r="AB404" s="91">
        <f t="shared" si="221"/>
        <v>226.4098533333345</v>
      </c>
      <c r="AC404" s="91">
        <f t="shared" si="222"/>
        <v>310.08562619047785</v>
      </c>
      <c r="AD404" s="29">
        <f t="shared" si="223"/>
        <v>0</v>
      </c>
      <c r="AE404" s="29">
        <f t="shared" si="229"/>
        <v>2</v>
      </c>
      <c r="AF404" s="29">
        <f t="shared" si="230"/>
        <v>2</v>
      </c>
      <c r="AG404" s="29">
        <f t="shared" si="231"/>
        <v>3</v>
      </c>
      <c r="AH404" s="29">
        <f t="shared" si="224"/>
        <v>1</v>
      </c>
      <c r="AI404" s="29">
        <f t="shared" si="225"/>
        <v>16</v>
      </c>
      <c r="AJ404" s="29">
        <f t="shared" si="226"/>
        <v>22</v>
      </c>
      <c r="AK404" s="105">
        <f t="shared" si="227"/>
        <v>29</v>
      </c>
      <c r="AT404" s="300">
        <f t="shared" si="202"/>
        <v>470.35192000000239</v>
      </c>
      <c r="AU404" s="29">
        <f t="shared" si="202"/>
        <v>3535.7229000000175</v>
      </c>
      <c r="AV404" s="29">
        <f t="shared" si="202"/>
        <v>7087.6128000000363</v>
      </c>
      <c r="AW404" s="105">
        <f t="shared" si="202"/>
        <v>13023.596300000067</v>
      </c>
    </row>
    <row r="405" spans="1:49" x14ac:dyDescent="0.25">
      <c r="A405" s="80" t="s">
        <v>234</v>
      </c>
      <c r="B405" s="4" t="s">
        <v>83</v>
      </c>
      <c r="C405" s="4">
        <v>148.96</v>
      </c>
      <c r="D405" s="4">
        <v>150.87</v>
      </c>
      <c r="E405" s="4">
        <v>9200</v>
      </c>
      <c r="F405" s="4">
        <v>9700</v>
      </c>
      <c r="G405" s="30">
        <f t="shared" si="205"/>
        <v>1.9099999999999966</v>
      </c>
      <c r="H405" s="30">
        <f t="shared" si="228"/>
        <v>147.48000000000002</v>
      </c>
      <c r="I405" s="30" t="str">
        <f t="shared" si="206"/>
        <v>US 101: 5</v>
      </c>
      <c r="J405" s="30">
        <f t="shared" si="204"/>
        <v>9250</v>
      </c>
      <c r="K405" s="30">
        <f t="shared" si="204"/>
        <v>9375</v>
      </c>
      <c r="L405" s="30">
        <f t="shared" si="204"/>
        <v>9500</v>
      </c>
      <c r="M405" s="30">
        <f t="shared" si="204"/>
        <v>9625</v>
      </c>
      <c r="N405" s="91">
        <f t="shared" si="207"/>
        <v>6290</v>
      </c>
      <c r="O405" s="91">
        <f t="shared" si="208"/>
        <v>6375.0000000000009</v>
      </c>
      <c r="P405" s="91">
        <f t="shared" si="209"/>
        <v>6460.0000000000009</v>
      </c>
      <c r="Q405" s="91">
        <f t="shared" si="210"/>
        <v>6545.0000000000009</v>
      </c>
      <c r="R405" s="91">
        <f t="shared" si="211"/>
        <v>125.8</v>
      </c>
      <c r="S405" s="91">
        <f t="shared" si="212"/>
        <v>956.25000000000011</v>
      </c>
      <c r="T405" s="91">
        <f t="shared" si="213"/>
        <v>1938.0000000000002</v>
      </c>
      <c r="U405" s="91">
        <f t="shared" si="214"/>
        <v>3599.7500000000009</v>
      </c>
      <c r="V405" s="91">
        <f t="shared" si="215"/>
        <v>72.083399999999855</v>
      </c>
      <c r="W405" s="91">
        <f t="shared" si="216"/>
        <v>493.13812499999921</v>
      </c>
      <c r="X405" s="91">
        <f t="shared" si="217"/>
        <v>851.36339999999859</v>
      </c>
      <c r="Y405" s="91">
        <f t="shared" si="218"/>
        <v>1375.1044999999981</v>
      </c>
      <c r="Z405" s="91">
        <f t="shared" si="219"/>
        <v>15.017374999999967</v>
      </c>
      <c r="AA405" s="91">
        <f t="shared" si="220"/>
        <v>82.189687499999863</v>
      </c>
      <c r="AB405" s="91">
        <f t="shared" si="221"/>
        <v>118.24491666666648</v>
      </c>
      <c r="AC405" s="91">
        <f t="shared" si="222"/>
        <v>163.70291666666645</v>
      </c>
      <c r="AD405" s="29">
        <f t="shared" si="223"/>
        <v>0</v>
      </c>
      <c r="AE405" s="29">
        <f t="shared" si="229"/>
        <v>1</v>
      </c>
      <c r="AF405" s="29">
        <f t="shared" si="230"/>
        <v>1</v>
      </c>
      <c r="AG405" s="29">
        <f t="shared" si="231"/>
        <v>2</v>
      </c>
      <c r="AH405" s="29">
        <f t="shared" si="224"/>
        <v>1</v>
      </c>
      <c r="AI405" s="29">
        <f t="shared" si="225"/>
        <v>16</v>
      </c>
      <c r="AJ405" s="29">
        <f t="shared" si="226"/>
        <v>22</v>
      </c>
      <c r="AK405" s="105">
        <f t="shared" si="227"/>
        <v>29</v>
      </c>
      <c r="AT405" s="300">
        <f t="shared" si="202"/>
        <v>240.27799999999957</v>
      </c>
      <c r="AU405" s="29">
        <f t="shared" si="202"/>
        <v>1826.437499999997</v>
      </c>
      <c r="AV405" s="29">
        <f t="shared" si="202"/>
        <v>3701.579999999994</v>
      </c>
      <c r="AW405" s="105">
        <f t="shared" si="202"/>
        <v>6875.5224999999891</v>
      </c>
    </row>
    <row r="406" spans="1:49" x14ac:dyDescent="0.25">
      <c r="A406" s="80" t="s">
        <v>234</v>
      </c>
      <c r="B406" s="4" t="s">
        <v>83</v>
      </c>
      <c r="C406" s="4">
        <v>150.87</v>
      </c>
      <c r="D406" s="4">
        <v>155.05000000000001</v>
      </c>
      <c r="E406" s="4">
        <v>8900</v>
      </c>
      <c r="F406" s="4">
        <v>9100</v>
      </c>
      <c r="G406" s="30">
        <f t="shared" si="205"/>
        <v>4.1800000000000068</v>
      </c>
      <c r="H406" s="30">
        <f t="shared" si="228"/>
        <v>151.66000000000003</v>
      </c>
      <c r="I406" s="30" t="str">
        <f t="shared" si="206"/>
        <v>US 101: 6</v>
      </c>
      <c r="J406" s="30">
        <f t="shared" si="204"/>
        <v>8920</v>
      </c>
      <c r="K406" s="30">
        <f t="shared" si="204"/>
        <v>8970</v>
      </c>
      <c r="L406" s="30">
        <f t="shared" si="204"/>
        <v>9020</v>
      </c>
      <c r="M406" s="30">
        <f t="shared" si="204"/>
        <v>9070</v>
      </c>
      <c r="N406" s="91">
        <f t="shared" si="207"/>
        <v>6065.6</v>
      </c>
      <c r="O406" s="91">
        <f t="shared" si="208"/>
        <v>6099.6</v>
      </c>
      <c r="P406" s="91">
        <f t="shared" si="209"/>
        <v>6133.6</v>
      </c>
      <c r="Q406" s="91">
        <f t="shared" si="210"/>
        <v>6167.6</v>
      </c>
      <c r="R406" s="91">
        <f t="shared" si="211"/>
        <v>121.31200000000001</v>
      </c>
      <c r="S406" s="91">
        <f t="shared" si="212"/>
        <v>914.94</v>
      </c>
      <c r="T406" s="91">
        <f t="shared" si="213"/>
        <v>1840.0800000000002</v>
      </c>
      <c r="U406" s="91">
        <f t="shared" si="214"/>
        <v>3392.1800000000003</v>
      </c>
      <c r="V406" s="91">
        <f t="shared" si="215"/>
        <v>152.12524800000025</v>
      </c>
      <c r="W406" s="91">
        <f t="shared" si="216"/>
        <v>1032.6012840000019</v>
      </c>
      <c r="X406" s="91">
        <f t="shared" si="217"/>
        <v>1769.0529120000031</v>
      </c>
      <c r="Y406" s="91">
        <f t="shared" si="218"/>
        <v>2835.8624800000052</v>
      </c>
      <c r="Z406" s="91">
        <f t="shared" si="219"/>
        <v>31.69276000000005</v>
      </c>
      <c r="AA406" s="91">
        <f t="shared" si="220"/>
        <v>172.10021400000031</v>
      </c>
      <c r="AB406" s="91">
        <f t="shared" si="221"/>
        <v>245.7017933333338</v>
      </c>
      <c r="AC406" s="91">
        <f t="shared" si="222"/>
        <v>337.60267619047687</v>
      </c>
      <c r="AD406" s="29">
        <f t="shared" si="223"/>
        <v>1</v>
      </c>
      <c r="AE406" s="29">
        <f t="shared" si="229"/>
        <v>2</v>
      </c>
      <c r="AF406" s="29">
        <f t="shared" si="230"/>
        <v>2</v>
      </c>
      <c r="AG406" s="29">
        <f t="shared" si="231"/>
        <v>3</v>
      </c>
      <c r="AH406" s="29">
        <f t="shared" si="224"/>
        <v>1</v>
      </c>
      <c r="AI406" s="29">
        <f t="shared" si="225"/>
        <v>9</v>
      </c>
      <c r="AJ406" s="29">
        <f t="shared" si="226"/>
        <v>12</v>
      </c>
      <c r="AK406" s="105">
        <f t="shared" si="227"/>
        <v>15</v>
      </c>
      <c r="AT406" s="300">
        <f t="shared" si="202"/>
        <v>507.08416000000085</v>
      </c>
      <c r="AU406" s="29">
        <f t="shared" si="202"/>
        <v>3824.4492000000064</v>
      </c>
      <c r="AV406" s="29">
        <f t="shared" si="202"/>
        <v>7691.5344000000132</v>
      </c>
      <c r="AW406" s="105">
        <f t="shared" si="202"/>
        <v>14179.312400000024</v>
      </c>
    </row>
    <row r="407" spans="1:49" x14ac:dyDescent="0.25">
      <c r="A407" s="80" t="s">
        <v>234</v>
      </c>
      <c r="B407" s="4" t="s">
        <v>83</v>
      </c>
      <c r="C407" s="4">
        <v>155.05000000000001</v>
      </c>
      <c r="D407" s="4">
        <v>155.9</v>
      </c>
      <c r="E407" s="4">
        <v>9800</v>
      </c>
      <c r="F407" s="4">
        <v>10300</v>
      </c>
      <c r="G407" s="30">
        <f t="shared" si="205"/>
        <v>0.84999999999999432</v>
      </c>
      <c r="H407" s="30">
        <f t="shared" si="228"/>
        <v>152.51000000000002</v>
      </c>
      <c r="I407" s="30" t="str">
        <f t="shared" si="206"/>
        <v>US 101: 6</v>
      </c>
      <c r="J407" s="30">
        <f t="shared" ref="J407:M426" si="232">(($F407-$E407)/($F$6-$E$6)*(J$6-$E$6)+$E407)</f>
        <v>9850</v>
      </c>
      <c r="K407" s="30">
        <f t="shared" si="232"/>
        <v>9975</v>
      </c>
      <c r="L407" s="30">
        <f t="shared" si="232"/>
        <v>10100</v>
      </c>
      <c r="M407" s="30">
        <f t="shared" si="232"/>
        <v>10225</v>
      </c>
      <c r="N407" s="91">
        <f t="shared" si="207"/>
        <v>6698.0000000000009</v>
      </c>
      <c r="O407" s="91">
        <f t="shared" si="208"/>
        <v>6783.0000000000009</v>
      </c>
      <c r="P407" s="91">
        <f t="shared" si="209"/>
        <v>6868.0000000000009</v>
      </c>
      <c r="Q407" s="91">
        <f t="shared" si="210"/>
        <v>6953.0000000000009</v>
      </c>
      <c r="R407" s="91">
        <f t="shared" si="211"/>
        <v>133.96</v>
      </c>
      <c r="S407" s="91">
        <f t="shared" si="212"/>
        <v>1017.45</v>
      </c>
      <c r="T407" s="91">
        <f t="shared" si="213"/>
        <v>2060.4</v>
      </c>
      <c r="U407" s="91">
        <f t="shared" si="214"/>
        <v>3824.150000000001</v>
      </c>
      <c r="V407" s="91">
        <f t="shared" si="215"/>
        <v>34.159799999999777</v>
      </c>
      <c r="W407" s="91">
        <f t="shared" si="216"/>
        <v>233.50477499999849</v>
      </c>
      <c r="X407" s="91">
        <f t="shared" si="217"/>
        <v>402.80819999999733</v>
      </c>
      <c r="Y407" s="91">
        <f t="shared" si="218"/>
        <v>650.10549999999591</v>
      </c>
      <c r="Z407" s="91">
        <f t="shared" si="219"/>
        <v>7.116624999999952</v>
      </c>
      <c r="AA407" s="91">
        <f t="shared" si="220"/>
        <v>38.91746249999975</v>
      </c>
      <c r="AB407" s="91">
        <f t="shared" si="221"/>
        <v>55.945583333332969</v>
      </c>
      <c r="AC407" s="91">
        <f t="shared" si="222"/>
        <v>77.393511904761425</v>
      </c>
      <c r="AD407" s="29">
        <f t="shared" si="223"/>
        <v>0</v>
      </c>
      <c r="AE407" s="29">
        <f t="shared" si="229"/>
        <v>1</v>
      </c>
      <c r="AF407" s="29">
        <f t="shared" si="230"/>
        <v>1</v>
      </c>
      <c r="AG407" s="29">
        <f t="shared" si="231"/>
        <v>1</v>
      </c>
      <c r="AH407" s="29">
        <f t="shared" si="224"/>
        <v>1</v>
      </c>
      <c r="AI407" s="29">
        <f t="shared" si="225"/>
        <v>9</v>
      </c>
      <c r="AJ407" s="29">
        <f t="shared" si="226"/>
        <v>12</v>
      </c>
      <c r="AK407" s="105">
        <f t="shared" si="227"/>
        <v>15</v>
      </c>
      <c r="AT407" s="300">
        <f t="shared" si="202"/>
        <v>113.86599999999925</v>
      </c>
      <c r="AU407" s="29">
        <f t="shared" si="202"/>
        <v>864.8324999999943</v>
      </c>
      <c r="AV407" s="29">
        <f t="shared" si="202"/>
        <v>1751.3399999999883</v>
      </c>
      <c r="AW407" s="105">
        <f t="shared" si="202"/>
        <v>3250.5274999999792</v>
      </c>
    </row>
    <row r="408" spans="1:49" x14ac:dyDescent="0.25">
      <c r="A408" s="80" t="s">
        <v>234</v>
      </c>
      <c r="B408" s="4" t="s">
        <v>83</v>
      </c>
      <c r="C408" s="4">
        <v>155.9</v>
      </c>
      <c r="D408" s="4">
        <v>156.18</v>
      </c>
      <c r="E408" s="4">
        <v>8700</v>
      </c>
      <c r="F408" s="4">
        <v>9300</v>
      </c>
      <c r="G408" s="30">
        <f t="shared" si="205"/>
        <v>0.28000000000000114</v>
      </c>
      <c r="H408" s="30">
        <f t="shared" si="228"/>
        <v>152.79000000000002</v>
      </c>
      <c r="I408" s="30" t="str">
        <f t="shared" si="206"/>
        <v>US 101: 6</v>
      </c>
      <c r="J408" s="30">
        <f t="shared" si="232"/>
        <v>8760</v>
      </c>
      <c r="K408" s="30">
        <f t="shared" si="232"/>
        <v>8910</v>
      </c>
      <c r="L408" s="30">
        <f t="shared" si="232"/>
        <v>9060</v>
      </c>
      <c r="M408" s="30">
        <f t="shared" si="232"/>
        <v>9210</v>
      </c>
      <c r="N408" s="91">
        <f t="shared" si="207"/>
        <v>5956.8</v>
      </c>
      <c r="O408" s="91">
        <f t="shared" si="208"/>
        <v>6058.8</v>
      </c>
      <c r="P408" s="91">
        <f t="shared" si="209"/>
        <v>6160.8</v>
      </c>
      <c r="Q408" s="91">
        <f t="shared" si="210"/>
        <v>6262.8</v>
      </c>
      <c r="R408" s="91">
        <f t="shared" si="211"/>
        <v>119.13600000000001</v>
      </c>
      <c r="S408" s="91">
        <f t="shared" si="212"/>
        <v>908.82</v>
      </c>
      <c r="T408" s="91">
        <f t="shared" si="213"/>
        <v>1848.24</v>
      </c>
      <c r="U408" s="91">
        <f t="shared" si="214"/>
        <v>3444.5400000000004</v>
      </c>
      <c r="V408" s="91">
        <f t="shared" si="215"/>
        <v>10.007424000000041</v>
      </c>
      <c r="W408" s="91">
        <f t="shared" si="216"/>
        <v>68.706792000000291</v>
      </c>
      <c r="X408" s="91">
        <f t="shared" si="217"/>
        <v>119.02665600000049</v>
      </c>
      <c r="Y408" s="91">
        <f t="shared" si="218"/>
        <v>192.89424000000082</v>
      </c>
      <c r="Z408" s="91">
        <f t="shared" si="219"/>
        <v>2.0848800000000081</v>
      </c>
      <c r="AA408" s="91">
        <f t="shared" si="220"/>
        <v>11.451132000000049</v>
      </c>
      <c r="AB408" s="91">
        <f t="shared" si="221"/>
        <v>16.531480000000069</v>
      </c>
      <c r="AC408" s="91">
        <f t="shared" si="222"/>
        <v>22.963600000000103</v>
      </c>
      <c r="AD408" s="29">
        <f t="shared" si="223"/>
        <v>0</v>
      </c>
      <c r="AE408" s="29">
        <f t="shared" si="229"/>
        <v>0</v>
      </c>
      <c r="AF408" s="29">
        <f t="shared" si="230"/>
        <v>0</v>
      </c>
      <c r="AG408" s="29">
        <f t="shared" si="231"/>
        <v>0</v>
      </c>
      <c r="AH408" s="29">
        <f t="shared" si="224"/>
        <v>1</v>
      </c>
      <c r="AI408" s="29">
        <f t="shared" si="225"/>
        <v>9</v>
      </c>
      <c r="AJ408" s="29">
        <f t="shared" si="226"/>
        <v>12</v>
      </c>
      <c r="AK408" s="105">
        <f t="shared" si="227"/>
        <v>15</v>
      </c>
      <c r="AT408" s="300">
        <f t="shared" si="202"/>
        <v>33.358080000000136</v>
      </c>
      <c r="AU408" s="29">
        <f t="shared" si="202"/>
        <v>254.46960000000104</v>
      </c>
      <c r="AV408" s="29">
        <f t="shared" si="202"/>
        <v>517.50720000000206</v>
      </c>
      <c r="AW408" s="105">
        <f t="shared" si="202"/>
        <v>964.47120000000405</v>
      </c>
    </row>
    <row r="409" spans="1:49" x14ac:dyDescent="0.25">
      <c r="A409" s="80" t="s">
        <v>234</v>
      </c>
      <c r="B409" s="4" t="s">
        <v>83</v>
      </c>
      <c r="C409" s="4">
        <v>156.18</v>
      </c>
      <c r="D409" s="4">
        <v>157.11000000000001</v>
      </c>
      <c r="E409" s="4">
        <v>8000</v>
      </c>
      <c r="F409" s="4">
        <v>8100</v>
      </c>
      <c r="G409" s="30">
        <f t="shared" si="205"/>
        <v>0.93000000000000682</v>
      </c>
      <c r="H409" s="30">
        <f t="shared" si="228"/>
        <v>153.72000000000003</v>
      </c>
      <c r="I409" s="30" t="str">
        <f t="shared" si="206"/>
        <v>US 101: 6</v>
      </c>
      <c r="J409" s="30">
        <f t="shared" si="232"/>
        <v>8010</v>
      </c>
      <c r="K409" s="30">
        <f t="shared" si="232"/>
        <v>8035</v>
      </c>
      <c r="L409" s="30">
        <f t="shared" si="232"/>
        <v>8060</v>
      </c>
      <c r="M409" s="30">
        <f t="shared" si="232"/>
        <v>8085</v>
      </c>
      <c r="N409" s="91">
        <f t="shared" si="207"/>
        <v>5446.8</v>
      </c>
      <c r="O409" s="91">
        <f t="shared" si="208"/>
        <v>5463.8</v>
      </c>
      <c r="P409" s="91">
        <f t="shared" si="209"/>
        <v>5480.8</v>
      </c>
      <c r="Q409" s="91">
        <f t="shared" si="210"/>
        <v>5497.8</v>
      </c>
      <c r="R409" s="91">
        <f t="shared" si="211"/>
        <v>108.93600000000001</v>
      </c>
      <c r="S409" s="91">
        <f t="shared" si="212"/>
        <v>819.57</v>
      </c>
      <c r="T409" s="91">
        <f t="shared" si="213"/>
        <v>1644.24</v>
      </c>
      <c r="U409" s="91">
        <f t="shared" si="214"/>
        <v>3023.7900000000004</v>
      </c>
      <c r="V409" s="91">
        <f t="shared" si="215"/>
        <v>30.39314400000022</v>
      </c>
      <c r="W409" s="91">
        <f t="shared" si="216"/>
        <v>205.79402700000153</v>
      </c>
      <c r="X409" s="91">
        <f t="shared" si="217"/>
        <v>351.70293600000258</v>
      </c>
      <c r="Y409" s="91">
        <f t="shared" si="218"/>
        <v>562.42494000000431</v>
      </c>
      <c r="Z409" s="91">
        <f t="shared" si="219"/>
        <v>6.3319050000000452</v>
      </c>
      <c r="AA409" s="91">
        <f t="shared" si="220"/>
        <v>34.299004500000258</v>
      </c>
      <c r="AB409" s="91">
        <f t="shared" si="221"/>
        <v>48.847630000000365</v>
      </c>
      <c r="AC409" s="91">
        <f t="shared" si="222"/>
        <v>66.955350000000522</v>
      </c>
      <c r="AD409" s="29">
        <f t="shared" si="223"/>
        <v>0</v>
      </c>
      <c r="AE409" s="29">
        <f t="shared" si="229"/>
        <v>1</v>
      </c>
      <c r="AF409" s="29">
        <f t="shared" si="230"/>
        <v>1</v>
      </c>
      <c r="AG409" s="29">
        <f t="shared" si="231"/>
        <v>1</v>
      </c>
      <c r="AH409" s="29">
        <f t="shared" si="224"/>
        <v>1</v>
      </c>
      <c r="AI409" s="29">
        <f t="shared" si="225"/>
        <v>9</v>
      </c>
      <c r="AJ409" s="29">
        <f t="shared" si="226"/>
        <v>12</v>
      </c>
      <c r="AK409" s="105">
        <f t="shared" si="227"/>
        <v>15</v>
      </c>
      <c r="AT409" s="300">
        <f t="shared" si="202"/>
        <v>101.31048000000075</v>
      </c>
      <c r="AU409" s="29">
        <f t="shared" si="202"/>
        <v>762.20010000000559</v>
      </c>
      <c r="AV409" s="29">
        <f t="shared" si="202"/>
        <v>1529.1432000000111</v>
      </c>
      <c r="AW409" s="105">
        <f t="shared" si="202"/>
        <v>2812.1247000000212</v>
      </c>
    </row>
    <row r="410" spans="1:49" x14ac:dyDescent="0.25">
      <c r="A410" s="80" t="s">
        <v>234</v>
      </c>
      <c r="B410" s="4" t="s">
        <v>83</v>
      </c>
      <c r="C410" s="4">
        <v>157.11000000000001</v>
      </c>
      <c r="D410" s="4">
        <v>158.25</v>
      </c>
      <c r="E410" s="4">
        <v>6500</v>
      </c>
      <c r="F410" s="4">
        <v>6600</v>
      </c>
      <c r="G410" s="30">
        <f t="shared" si="205"/>
        <v>1.1399999999999864</v>
      </c>
      <c r="H410" s="30">
        <f t="shared" si="228"/>
        <v>154.86000000000001</v>
      </c>
      <c r="I410" s="30" t="str">
        <f t="shared" si="206"/>
        <v>US 101: 6</v>
      </c>
      <c r="J410" s="30">
        <f t="shared" si="232"/>
        <v>6510</v>
      </c>
      <c r="K410" s="30">
        <f t="shared" si="232"/>
        <v>6535</v>
      </c>
      <c r="L410" s="30">
        <f t="shared" si="232"/>
        <v>6560</v>
      </c>
      <c r="M410" s="30">
        <f t="shared" si="232"/>
        <v>6585</v>
      </c>
      <c r="N410" s="91">
        <f t="shared" si="207"/>
        <v>4426.8</v>
      </c>
      <c r="O410" s="91">
        <f t="shared" si="208"/>
        <v>4443.8</v>
      </c>
      <c r="P410" s="91">
        <f t="shared" si="209"/>
        <v>4460.8</v>
      </c>
      <c r="Q410" s="91">
        <f t="shared" si="210"/>
        <v>4477.8</v>
      </c>
      <c r="R410" s="91">
        <f t="shared" si="211"/>
        <v>88.536000000000001</v>
      </c>
      <c r="S410" s="91">
        <f t="shared" si="212"/>
        <v>666.57</v>
      </c>
      <c r="T410" s="91">
        <f t="shared" si="213"/>
        <v>1338.24</v>
      </c>
      <c r="U410" s="91">
        <f t="shared" si="214"/>
        <v>2462.7900000000004</v>
      </c>
      <c r="V410" s="91">
        <f t="shared" si="215"/>
        <v>30.279311999999639</v>
      </c>
      <c r="W410" s="91">
        <f t="shared" si="216"/>
        <v>205.17024599999755</v>
      </c>
      <c r="X410" s="91">
        <f t="shared" si="217"/>
        <v>350.88652799999585</v>
      </c>
      <c r="Y410" s="91">
        <f t="shared" si="218"/>
        <v>561.51611999999341</v>
      </c>
      <c r="Z410" s="91">
        <f t="shared" si="219"/>
        <v>6.3081899999999234</v>
      </c>
      <c r="AA410" s="91">
        <f t="shared" si="220"/>
        <v>34.195040999999591</v>
      </c>
      <c r="AB410" s="91">
        <f t="shared" si="221"/>
        <v>48.734239999999431</v>
      </c>
      <c r="AC410" s="91">
        <f t="shared" si="222"/>
        <v>66.847157142856375</v>
      </c>
      <c r="AD410" s="29">
        <f t="shared" si="223"/>
        <v>0</v>
      </c>
      <c r="AE410" s="29">
        <f t="shared" si="229"/>
        <v>1</v>
      </c>
      <c r="AF410" s="29">
        <f t="shared" si="230"/>
        <v>1</v>
      </c>
      <c r="AG410" s="29">
        <f t="shared" si="231"/>
        <v>1</v>
      </c>
      <c r="AH410" s="29">
        <f t="shared" si="224"/>
        <v>1</v>
      </c>
      <c r="AI410" s="29">
        <f t="shared" si="225"/>
        <v>9</v>
      </c>
      <c r="AJ410" s="29">
        <f t="shared" si="226"/>
        <v>12</v>
      </c>
      <c r="AK410" s="105">
        <f t="shared" si="227"/>
        <v>15</v>
      </c>
      <c r="AT410" s="300">
        <f t="shared" si="202"/>
        <v>100.93103999999879</v>
      </c>
      <c r="AU410" s="29">
        <f t="shared" si="202"/>
        <v>759.88979999999094</v>
      </c>
      <c r="AV410" s="29">
        <f t="shared" si="202"/>
        <v>1525.5935999999817</v>
      </c>
      <c r="AW410" s="105">
        <f t="shared" si="202"/>
        <v>2807.580599999967</v>
      </c>
    </row>
    <row r="411" spans="1:49" x14ac:dyDescent="0.25">
      <c r="A411" s="80" t="s">
        <v>234</v>
      </c>
      <c r="B411" s="4" t="s">
        <v>83</v>
      </c>
      <c r="C411" s="4">
        <v>158.25</v>
      </c>
      <c r="D411" s="4">
        <v>162.07</v>
      </c>
      <c r="E411" s="4">
        <v>6100</v>
      </c>
      <c r="F411" s="4">
        <v>6500</v>
      </c>
      <c r="G411" s="30">
        <f t="shared" si="205"/>
        <v>3.8199999999999932</v>
      </c>
      <c r="H411" s="30">
        <f t="shared" si="228"/>
        <v>158.68</v>
      </c>
      <c r="I411" s="30" t="str">
        <f t="shared" si="206"/>
        <v>US 101: 6</v>
      </c>
      <c r="J411" s="30">
        <f t="shared" si="232"/>
        <v>6140</v>
      </c>
      <c r="K411" s="30">
        <f t="shared" si="232"/>
        <v>6240</v>
      </c>
      <c r="L411" s="30">
        <f t="shared" si="232"/>
        <v>6340</v>
      </c>
      <c r="M411" s="30">
        <f t="shared" si="232"/>
        <v>6440</v>
      </c>
      <c r="N411" s="91">
        <f t="shared" si="207"/>
        <v>4175.2000000000007</v>
      </c>
      <c r="O411" s="91">
        <f t="shared" si="208"/>
        <v>4243.2000000000007</v>
      </c>
      <c r="P411" s="91">
        <f t="shared" si="209"/>
        <v>4311.2000000000007</v>
      </c>
      <c r="Q411" s="91">
        <f t="shared" si="210"/>
        <v>4379.2000000000007</v>
      </c>
      <c r="R411" s="91">
        <f t="shared" si="211"/>
        <v>83.504000000000019</v>
      </c>
      <c r="S411" s="91">
        <f t="shared" si="212"/>
        <v>636.48000000000013</v>
      </c>
      <c r="T411" s="91">
        <f t="shared" si="213"/>
        <v>1293.3600000000001</v>
      </c>
      <c r="U411" s="91">
        <f t="shared" si="214"/>
        <v>2408.5600000000004</v>
      </c>
      <c r="V411" s="91">
        <f t="shared" si="215"/>
        <v>95.695583999999855</v>
      </c>
      <c r="W411" s="91">
        <f t="shared" si="216"/>
        <v>656.46547199999895</v>
      </c>
      <c r="X411" s="91">
        <f t="shared" si="217"/>
        <v>1136.3460959999982</v>
      </c>
      <c r="Y411" s="91">
        <f t="shared" si="218"/>
        <v>1840.1398399999971</v>
      </c>
      <c r="Z411" s="91">
        <f t="shared" si="219"/>
        <v>19.936579999999967</v>
      </c>
      <c r="AA411" s="91">
        <f t="shared" si="220"/>
        <v>109.41091199999983</v>
      </c>
      <c r="AB411" s="91">
        <f t="shared" si="221"/>
        <v>157.82584666666642</v>
      </c>
      <c r="AC411" s="91">
        <f t="shared" si="222"/>
        <v>219.06426666666636</v>
      </c>
      <c r="AD411" s="29">
        <f t="shared" si="223"/>
        <v>0</v>
      </c>
      <c r="AE411" s="29">
        <f t="shared" si="229"/>
        <v>1</v>
      </c>
      <c r="AF411" s="29">
        <f t="shared" si="230"/>
        <v>2</v>
      </c>
      <c r="AG411" s="29">
        <f t="shared" si="231"/>
        <v>2</v>
      </c>
      <c r="AH411" s="29">
        <f t="shared" si="224"/>
        <v>1</v>
      </c>
      <c r="AI411" s="29">
        <f t="shared" si="225"/>
        <v>9</v>
      </c>
      <c r="AJ411" s="29">
        <f t="shared" si="226"/>
        <v>12</v>
      </c>
      <c r="AK411" s="105">
        <f t="shared" si="227"/>
        <v>15</v>
      </c>
      <c r="AT411" s="300">
        <f t="shared" si="202"/>
        <v>318.98527999999948</v>
      </c>
      <c r="AU411" s="29">
        <f t="shared" si="202"/>
        <v>2431.3535999999963</v>
      </c>
      <c r="AV411" s="29">
        <f t="shared" si="202"/>
        <v>4940.6351999999915</v>
      </c>
      <c r="AW411" s="105">
        <f t="shared" si="202"/>
        <v>9200.6991999999846</v>
      </c>
    </row>
    <row r="412" spans="1:49" x14ac:dyDescent="0.25">
      <c r="A412" s="80" t="s">
        <v>234</v>
      </c>
      <c r="B412" s="4" t="s">
        <v>83</v>
      </c>
      <c r="C412" s="4">
        <v>162.07</v>
      </c>
      <c r="D412" s="4">
        <v>162.81</v>
      </c>
      <c r="E412" s="4">
        <v>6000</v>
      </c>
      <c r="F412" s="4">
        <v>6100</v>
      </c>
      <c r="G412" s="30">
        <f t="shared" si="205"/>
        <v>0.74000000000000909</v>
      </c>
      <c r="H412" s="30">
        <f t="shared" si="228"/>
        <v>159.42000000000002</v>
      </c>
      <c r="I412" s="30" t="str">
        <f t="shared" si="206"/>
        <v>US 101: 6</v>
      </c>
      <c r="J412" s="30">
        <f t="shared" si="232"/>
        <v>6010</v>
      </c>
      <c r="K412" s="30">
        <f t="shared" si="232"/>
        <v>6035</v>
      </c>
      <c r="L412" s="30">
        <f t="shared" si="232"/>
        <v>6060</v>
      </c>
      <c r="M412" s="30">
        <f t="shared" si="232"/>
        <v>6085</v>
      </c>
      <c r="N412" s="91">
        <f t="shared" si="207"/>
        <v>4086.8</v>
      </c>
      <c r="O412" s="91">
        <f t="shared" si="208"/>
        <v>4103.8</v>
      </c>
      <c r="P412" s="91">
        <f t="shared" si="209"/>
        <v>4120.8</v>
      </c>
      <c r="Q412" s="91">
        <f t="shared" si="210"/>
        <v>4137.8</v>
      </c>
      <c r="R412" s="91">
        <f t="shared" si="211"/>
        <v>81.736000000000004</v>
      </c>
      <c r="S412" s="91">
        <f t="shared" si="212"/>
        <v>615.57000000000005</v>
      </c>
      <c r="T412" s="91">
        <f t="shared" si="213"/>
        <v>1236.24</v>
      </c>
      <c r="U412" s="91">
        <f t="shared" si="214"/>
        <v>2275.7900000000004</v>
      </c>
      <c r="V412" s="91">
        <f t="shared" si="215"/>
        <v>18.145392000000225</v>
      </c>
      <c r="W412" s="91">
        <f t="shared" si="216"/>
        <v>122.99088600000154</v>
      </c>
      <c r="X412" s="91">
        <f t="shared" si="217"/>
        <v>210.40804800000257</v>
      </c>
      <c r="Y412" s="91">
        <f t="shared" si="218"/>
        <v>336.81692000000425</v>
      </c>
      <c r="Z412" s="91">
        <f t="shared" si="219"/>
        <v>3.7802900000000461</v>
      </c>
      <c r="AA412" s="91">
        <f t="shared" si="220"/>
        <v>20.498481000000258</v>
      </c>
      <c r="AB412" s="91">
        <f t="shared" si="221"/>
        <v>29.223340000000359</v>
      </c>
      <c r="AC412" s="91">
        <f t="shared" si="222"/>
        <v>40.097252380952895</v>
      </c>
      <c r="AD412" s="29">
        <f t="shared" si="223"/>
        <v>0</v>
      </c>
      <c r="AE412" s="29">
        <f t="shared" si="229"/>
        <v>0</v>
      </c>
      <c r="AF412" s="29">
        <f t="shared" si="230"/>
        <v>0</v>
      </c>
      <c r="AG412" s="29">
        <f t="shared" si="231"/>
        <v>1</v>
      </c>
      <c r="AH412" s="29">
        <f t="shared" si="224"/>
        <v>1</v>
      </c>
      <c r="AI412" s="29">
        <f t="shared" si="225"/>
        <v>9</v>
      </c>
      <c r="AJ412" s="29">
        <f t="shared" si="226"/>
        <v>12</v>
      </c>
      <c r="AK412" s="105">
        <f t="shared" si="227"/>
        <v>15</v>
      </c>
      <c r="AT412" s="300">
        <f t="shared" si="202"/>
        <v>60.484640000000745</v>
      </c>
      <c r="AU412" s="29">
        <f t="shared" si="202"/>
        <v>455.52180000000561</v>
      </c>
      <c r="AV412" s="29">
        <f t="shared" si="202"/>
        <v>914.81760000001123</v>
      </c>
      <c r="AW412" s="105">
        <f t="shared" ref="AW412:AW475" si="233">U412*$G412</f>
        <v>1684.0846000000211</v>
      </c>
    </row>
    <row r="413" spans="1:49" x14ac:dyDescent="0.25">
      <c r="A413" s="80" t="s">
        <v>234</v>
      </c>
      <c r="B413" s="4" t="s">
        <v>83</v>
      </c>
      <c r="C413" s="4">
        <v>162.81</v>
      </c>
      <c r="D413" s="4">
        <v>163.85</v>
      </c>
      <c r="E413" s="4">
        <v>5900</v>
      </c>
      <c r="F413" s="4">
        <v>6200</v>
      </c>
      <c r="G413" s="30">
        <f t="shared" si="205"/>
        <v>1.039999999999992</v>
      </c>
      <c r="H413" s="30">
        <f t="shared" si="228"/>
        <v>160.46</v>
      </c>
      <c r="I413" s="30" t="str">
        <f t="shared" si="206"/>
        <v>US 101: 6</v>
      </c>
      <c r="J413" s="30">
        <f t="shared" si="232"/>
        <v>5930</v>
      </c>
      <c r="K413" s="30">
        <f t="shared" si="232"/>
        <v>6005</v>
      </c>
      <c r="L413" s="30">
        <f t="shared" si="232"/>
        <v>6080</v>
      </c>
      <c r="M413" s="30">
        <f t="shared" si="232"/>
        <v>6155</v>
      </c>
      <c r="N413" s="91">
        <f t="shared" si="207"/>
        <v>4032.4</v>
      </c>
      <c r="O413" s="91">
        <f t="shared" si="208"/>
        <v>4083.4</v>
      </c>
      <c r="P413" s="91">
        <f t="shared" si="209"/>
        <v>4134.4000000000005</v>
      </c>
      <c r="Q413" s="91">
        <f t="shared" si="210"/>
        <v>4185.4000000000005</v>
      </c>
      <c r="R413" s="91">
        <f t="shared" si="211"/>
        <v>80.64800000000001</v>
      </c>
      <c r="S413" s="91">
        <f t="shared" si="212"/>
        <v>612.51</v>
      </c>
      <c r="T413" s="91">
        <f t="shared" si="213"/>
        <v>1240.3200000000002</v>
      </c>
      <c r="U413" s="91">
        <f t="shared" si="214"/>
        <v>2301.9700000000007</v>
      </c>
      <c r="V413" s="91">
        <f t="shared" si="215"/>
        <v>25.16217599999981</v>
      </c>
      <c r="W413" s="91">
        <f t="shared" si="216"/>
        <v>171.99280799999869</v>
      </c>
      <c r="X413" s="91">
        <f t="shared" si="217"/>
        <v>296.6845439999978</v>
      </c>
      <c r="Y413" s="91">
        <f t="shared" si="218"/>
        <v>478.80975999999652</v>
      </c>
      <c r="Z413" s="91">
        <f t="shared" si="219"/>
        <v>5.2421199999999599</v>
      </c>
      <c r="AA413" s="91">
        <f t="shared" si="220"/>
        <v>28.66546799999978</v>
      </c>
      <c r="AB413" s="91">
        <f t="shared" si="221"/>
        <v>41.206186666666362</v>
      </c>
      <c r="AC413" s="91">
        <f t="shared" si="222"/>
        <v>57.001161904761503</v>
      </c>
      <c r="AD413" s="29">
        <f t="shared" si="223"/>
        <v>0</v>
      </c>
      <c r="AE413" s="29">
        <f t="shared" si="229"/>
        <v>0</v>
      </c>
      <c r="AF413" s="29">
        <f t="shared" si="230"/>
        <v>1</v>
      </c>
      <c r="AG413" s="29">
        <f t="shared" si="231"/>
        <v>1</v>
      </c>
      <c r="AH413" s="29">
        <f t="shared" si="224"/>
        <v>1</v>
      </c>
      <c r="AI413" s="29">
        <f t="shared" si="225"/>
        <v>9</v>
      </c>
      <c r="AJ413" s="29">
        <f t="shared" si="226"/>
        <v>12</v>
      </c>
      <c r="AK413" s="105">
        <f t="shared" si="227"/>
        <v>15</v>
      </c>
      <c r="AT413" s="300">
        <f t="shared" ref="AT413:AW476" si="234">R413*$G413</f>
        <v>83.873919999999373</v>
      </c>
      <c r="AU413" s="29">
        <f t="shared" si="234"/>
        <v>637.01039999999512</v>
      </c>
      <c r="AV413" s="29">
        <f t="shared" si="234"/>
        <v>1289.9327999999903</v>
      </c>
      <c r="AW413" s="105">
        <f t="shared" si="233"/>
        <v>2394.0487999999823</v>
      </c>
    </row>
    <row r="414" spans="1:49" x14ac:dyDescent="0.25">
      <c r="A414" s="80" t="s">
        <v>234</v>
      </c>
      <c r="B414" s="4" t="s">
        <v>83</v>
      </c>
      <c r="C414" s="4">
        <v>163.85</v>
      </c>
      <c r="D414" s="4">
        <v>164.31</v>
      </c>
      <c r="E414" s="4">
        <v>5600</v>
      </c>
      <c r="F414" s="4">
        <v>6000</v>
      </c>
      <c r="G414" s="30">
        <f t="shared" si="205"/>
        <v>0.46000000000000796</v>
      </c>
      <c r="H414" s="30">
        <f t="shared" si="228"/>
        <v>160.92000000000002</v>
      </c>
      <c r="I414" s="30" t="str">
        <f t="shared" si="206"/>
        <v>US 101: 6</v>
      </c>
      <c r="J414" s="30">
        <f t="shared" si="232"/>
        <v>5640</v>
      </c>
      <c r="K414" s="30">
        <f t="shared" si="232"/>
        <v>5740</v>
      </c>
      <c r="L414" s="30">
        <f t="shared" si="232"/>
        <v>5840</v>
      </c>
      <c r="M414" s="30">
        <f t="shared" si="232"/>
        <v>5940</v>
      </c>
      <c r="N414" s="91">
        <f t="shared" si="207"/>
        <v>3835.2000000000003</v>
      </c>
      <c r="O414" s="91">
        <f t="shared" si="208"/>
        <v>3903.2000000000003</v>
      </c>
      <c r="P414" s="91">
        <f t="shared" si="209"/>
        <v>3971.2000000000003</v>
      </c>
      <c r="Q414" s="91">
        <f t="shared" si="210"/>
        <v>4039.2000000000003</v>
      </c>
      <c r="R414" s="91">
        <f t="shared" si="211"/>
        <v>76.704000000000008</v>
      </c>
      <c r="S414" s="91">
        <f t="shared" si="212"/>
        <v>585.48</v>
      </c>
      <c r="T414" s="91">
        <f t="shared" si="213"/>
        <v>1191.3600000000001</v>
      </c>
      <c r="U414" s="91">
        <f t="shared" si="214"/>
        <v>2221.5600000000004</v>
      </c>
      <c r="V414" s="91">
        <f t="shared" si="215"/>
        <v>10.585152000000184</v>
      </c>
      <c r="W414" s="91">
        <f t="shared" si="216"/>
        <v>72.716616000001267</v>
      </c>
      <c r="X414" s="91">
        <f t="shared" si="217"/>
        <v>126.04588800000219</v>
      </c>
      <c r="Y414" s="91">
        <f t="shared" si="218"/>
        <v>204.38352000000359</v>
      </c>
      <c r="Z414" s="91">
        <f t="shared" si="219"/>
        <v>2.2052400000000381</v>
      </c>
      <c r="AA414" s="91">
        <f t="shared" si="220"/>
        <v>12.119436000000212</v>
      </c>
      <c r="AB414" s="91">
        <f t="shared" si="221"/>
        <v>17.506373333333638</v>
      </c>
      <c r="AC414" s="91">
        <f t="shared" si="222"/>
        <v>24.33137142857186</v>
      </c>
      <c r="AD414" s="29">
        <f t="shared" si="223"/>
        <v>0</v>
      </c>
      <c r="AE414" s="29">
        <f t="shared" si="229"/>
        <v>0</v>
      </c>
      <c r="AF414" s="29">
        <f t="shared" si="230"/>
        <v>0</v>
      </c>
      <c r="AG414" s="29">
        <f t="shared" si="231"/>
        <v>0</v>
      </c>
      <c r="AH414" s="29">
        <f t="shared" si="224"/>
        <v>1</v>
      </c>
      <c r="AI414" s="29">
        <f t="shared" si="225"/>
        <v>9</v>
      </c>
      <c r="AJ414" s="29">
        <f t="shared" si="226"/>
        <v>12</v>
      </c>
      <c r="AK414" s="105">
        <f t="shared" si="227"/>
        <v>15</v>
      </c>
      <c r="AT414" s="300">
        <f t="shared" si="234"/>
        <v>35.283840000000616</v>
      </c>
      <c r="AU414" s="29">
        <f t="shared" si="234"/>
        <v>269.32080000000468</v>
      </c>
      <c r="AV414" s="29">
        <f t="shared" si="234"/>
        <v>548.02560000000949</v>
      </c>
      <c r="AW414" s="105">
        <f t="shared" si="233"/>
        <v>1021.9176000000178</v>
      </c>
    </row>
    <row r="415" spans="1:49" x14ac:dyDescent="0.25">
      <c r="A415" s="80" t="s">
        <v>234</v>
      </c>
      <c r="B415" s="4" t="s">
        <v>83</v>
      </c>
      <c r="C415" s="4">
        <v>164.31</v>
      </c>
      <c r="D415" s="4">
        <v>164.46</v>
      </c>
      <c r="E415" s="4">
        <v>4900</v>
      </c>
      <c r="F415" s="4">
        <v>5800</v>
      </c>
      <c r="G415" s="30">
        <f t="shared" si="205"/>
        <v>0.15000000000000568</v>
      </c>
      <c r="H415" s="30">
        <f t="shared" si="228"/>
        <v>161.07000000000002</v>
      </c>
      <c r="I415" s="30" t="str">
        <f t="shared" si="206"/>
        <v>US 101: 6</v>
      </c>
      <c r="J415" s="30">
        <f t="shared" si="232"/>
        <v>4990</v>
      </c>
      <c r="K415" s="30">
        <f t="shared" si="232"/>
        <v>5215</v>
      </c>
      <c r="L415" s="30">
        <f t="shared" si="232"/>
        <v>5440</v>
      </c>
      <c r="M415" s="30">
        <f t="shared" si="232"/>
        <v>5665</v>
      </c>
      <c r="N415" s="91">
        <f t="shared" si="207"/>
        <v>3393.2000000000003</v>
      </c>
      <c r="O415" s="91">
        <f t="shared" si="208"/>
        <v>3546.2000000000003</v>
      </c>
      <c r="P415" s="91">
        <f t="shared" si="209"/>
        <v>3699.2000000000003</v>
      </c>
      <c r="Q415" s="91">
        <f t="shared" si="210"/>
        <v>3852.2000000000003</v>
      </c>
      <c r="R415" s="91">
        <f t="shared" si="211"/>
        <v>67.864000000000004</v>
      </c>
      <c r="S415" s="91">
        <f t="shared" si="212"/>
        <v>531.93000000000006</v>
      </c>
      <c r="T415" s="91">
        <f t="shared" si="213"/>
        <v>1109.76</v>
      </c>
      <c r="U415" s="91">
        <f t="shared" si="214"/>
        <v>2118.7100000000005</v>
      </c>
      <c r="V415" s="91">
        <f t="shared" si="215"/>
        <v>3.0538800000001158</v>
      </c>
      <c r="W415" s="91">
        <f t="shared" si="216"/>
        <v>21.543165000000819</v>
      </c>
      <c r="X415" s="91">
        <f t="shared" si="217"/>
        <v>38.286720000001452</v>
      </c>
      <c r="Y415" s="91">
        <f t="shared" si="218"/>
        <v>63.561300000002426</v>
      </c>
      <c r="Z415" s="91">
        <f t="shared" si="219"/>
        <v>0.63622500000002402</v>
      </c>
      <c r="AA415" s="91">
        <f t="shared" si="220"/>
        <v>3.5905275000001367</v>
      </c>
      <c r="AB415" s="91">
        <f t="shared" si="221"/>
        <v>5.3176000000002022</v>
      </c>
      <c r="AC415" s="91">
        <f t="shared" si="222"/>
        <v>7.5668214285717186</v>
      </c>
      <c r="AD415" s="29">
        <f t="shared" si="223"/>
        <v>0</v>
      </c>
      <c r="AE415" s="29">
        <f t="shared" si="229"/>
        <v>0</v>
      </c>
      <c r="AF415" s="29">
        <f t="shared" si="230"/>
        <v>0</v>
      </c>
      <c r="AG415" s="29">
        <f t="shared" si="231"/>
        <v>0</v>
      </c>
      <c r="AH415" s="29">
        <f t="shared" si="224"/>
        <v>1</v>
      </c>
      <c r="AI415" s="29">
        <f t="shared" si="225"/>
        <v>9</v>
      </c>
      <c r="AJ415" s="29">
        <f t="shared" si="226"/>
        <v>12</v>
      </c>
      <c r="AK415" s="105">
        <f t="shared" si="227"/>
        <v>15</v>
      </c>
      <c r="AT415" s="300">
        <f t="shared" si="234"/>
        <v>10.179600000000386</v>
      </c>
      <c r="AU415" s="29">
        <f t="shared" si="234"/>
        <v>79.789500000003031</v>
      </c>
      <c r="AV415" s="29">
        <f t="shared" si="234"/>
        <v>166.46400000000631</v>
      </c>
      <c r="AW415" s="105">
        <f t="shared" si="233"/>
        <v>317.80650000001214</v>
      </c>
    </row>
    <row r="416" spans="1:49" x14ac:dyDescent="0.25">
      <c r="A416" s="80" t="s">
        <v>234</v>
      </c>
      <c r="B416" s="4" t="s">
        <v>83</v>
      </c>
      <c r="C416" s="4">
        <v>164.46</v>
      </c>
      <c r="D416" s="4">
        <v>165.37</v>
      </c>
      <c r="E416" s="4">
        <v>4000</v>
      </c>
      <c r="F416" s="4">
        <v>4100</v>
      </c>
      <c r="G416" s="30">
        <f t="shared" si="205"/>
        <v>0.90999999999999659</v>
      </c>
      <c r="H416" s="30">
        <f t="shared" si="228"/>
        <v>161.98000000000002</v>
      </c>
      <c r="I416" s="30" t="str">
        <f t="shared" si="206"/>
        <v>US 101: 6</v>
      </c>
      <c r="J416" s="30">
        <f t="shared" si="232"/>
        <v>4010</v>
      </c>
      <c r="K416" s="30">
        <f t="shared" si="232"/>
        <v>4035</v>
      </c>
      <c r="L416" s="30">
        <f t="shared" si="232"/>
        <v>4060</v>
      </c>
      <c r="M416" s="30">
        <f t="shared" si="232"/>
        <v>4085</v>
      </c>
      <c r="N416" s="91">
        <f t="shared" si="207"/>
        <v>2726.8</v>
      </c>
      <c r="O416" s="91">
        <f t="shared" si="208"/>
        <v>2743.8</v>
      </c>
      <c r="P416" s="91">
        <f t="shared" si="209"/>
        <v>2760.8</v>
      </c>
      <c r="Q416" s="91">
        <f t="shared" si="210"/>
        <v>2777.8</v>
      </c>
      <c r="R416" s="91">
        <f t="shared" si="211"/>
        <v>54.536000000000001</v>
      </c>
      <c r="S416" s="91">
        <f t="shared" si="212"/>
        <v>411.57</v>
      </c>
      <c r="T416" s="91">
        <f t="shared" si="213"/>
        <v>828.24</v>
      </c>
      <c r="U416" s="91">
        <f t="shared" si="214"/>
        <v>1527.7900000000002</v>
      </c>
      <c r="V416" s="91">
        <f t="shared" si="215"/>
        <v>14.888327999999944</v>
      </c>
      <c r="W416" s="91">
        <f t="shared" si="216"/>
        <v>101.12274899999963</v>
      </c>
      <c r="X416" s="91">
        <f t="shared" si="217"/>
        <v>173.35063199999937</v>
      </c>
      <c r="Y416" s="91">
        <f t="shared" si="218"/>
        <v>278.05777999999901</v>
      </c>
      <c r="Z416" s="91">
        <f t="shared" si="219"/>
        <v>3.1017349999999881</v>
      </c>
      <c r="AA416" s="91">
        <f t="shared" si="220"/>
        <v>16.853791499999939</v>
      </c>
      <c r="AB416" s="91">
        <f t="shared" si="221"/>
        <v>24.076476666666579</v>
      </c>
      <c r="AC416" s="91">
        <f t="shared" si="222"/>
        <v>33.102116666666554</v>
      </c>
      <c r="AD416" s="29">
        <f t="shared" si="223"/>
        <v>0</v>
      </c>
      <c r="AE416" s="29">
        <f t="shared" si="229"/>
        <v>0</v>
      </c>
      <c r="AF416" s="29">
        <f t="shared" si="230"/>
        <v>0</v>
      </c>
      <c r="AG416" s="29">
        <f t="shared" si="231"/>
        <v>1</v>
      </c>
      <c r="AH416" s="29">
        <f t="shared" si="224"/>
        <v>1</v>
      </c>
      <c r="AI416" s="29">
        <f t="shared" si="225"/>
        <v>9</v>
      </c>
      <c r="AJ416" s="29">
        <f t="shared" si="226"/>
        <v>12</v>
      </c>
      <c r="AK416" s="105">
        <f t="shared" si="227"/>
        <v>15</v>
      </c>
      <c r="AT416" s="300">
        <f t="shared" si="234"/>
        <v>49.627759999999817</v>
      </c>
      <c r="AU416" s="29">
        <f t="shared" si="234"/>
        <v>374.52869999999859</v>
      </c>
      <c r="AV416" s="29">
        <f t="shared" si="234"/>
        <v>753.69839999999715</v>
      </c>
      <c r="AW416" s="105">
        <f t="shared" si="233"/>
        <v>1390.288899999995</v>
      </c>
    </row>
    <row r="417" spans="1:49" x14ac:dyDescent="0.25">
      <c r="A417" s="80" t="s">
        <v>234</v>
      </c>
      <c r="B417" s="4" t="s">
        <v>83</v>
      </c>
      <c r="C417" s="4">
        <v>165.37</v>
      </c>
      <c r="D417" s="4">
        <v>167.3</v>
      </c>
      <c r="E417" s="4">
        <v>3300</v>
      </c>
      <c r="F417" s="4">
        <v>3400</v>
      </c>
      <c r="G417" s="30">
        <f t="shared" si="205"/>
        <v>1.9300000000000068</v>
      </c>
      <c r="H417" s="30">
        <f t="shared" si="228"/>
        <v>163.91000000000003</v>
      </c>
      <c r="I417" s="30" t="str">
        <f t="shared" si="206"/>
        <v>US 101: 6</v>
      </c>
      <c r="J417" s="30">
        <f t="shared" si="232"/>
        <v>3310</v>
      </c>
      <c r="K417" s="30">
        <f t="shared" si="232"/>
        <v>3335</v>
      </c>
      <c r="L417" s="30">
        <f t="shared" si="232"/>
        <v>3360</v>
      </c>
      <c r="M417" s="30">
        <f t="shared" si="232"/>
        <v>3385</v>
      </c>
      <c r="N417" s="91">
        <f t="shared" si="207"/>
        <v>2250.8000000000002</v>
      </c>
      <c r="O417" s="91">
        <f t="shared" si="208"/>
        <v>2267.8000000000002</v>
      </c>
      <c r="P417" s="91">
        <f t="shared" si="209"/>
        <v>2284.8000000000002</v>
      </c>
      <c r="Q417" s="91">
        <f t="shared" si="210"/>
        <v>2301.8000000000002</v>
      </c>
      <c r="R417" s="91">
        <f t="shared" si="211"/>
        <v>45.016000000000005</v>
      </c>
      <c r="S417" s="91">
        <f t="shared" si="212"/>
        <v>340.17</v>
      </c>
      <c r="T417" s="91">
        <f t="shared" si="213"/>
        <v>685.44</v>
      </c>
      <c r="U417" s="91">
        <f t="shared" si="214"/>
        <v>1265.9900000000002</v>
      </c>
      <c r="V417" s="91">
        <f t="shared" si="215"/>
        <v>26.064264000000094</v>
      </c>
      <c r="W417" s="91">
        <f t="shared" si="216"/>
        <v>177.26258700000065</v>
      </c>
      <c r="X417" s="91">
        <f t="shared" si="217"/>
        <v>304.26681600000109</v>
      </c>
      <c r="Y417" s="91">
        <f t="shared" si="218"/>
        <v>488.67214000000183</v>
      </c>
      <c r="Z417" s="91">
        <f t="shared" si="219"/>
        <v>5.4300550000000189</v>
      </c>
      <c r="AA417" s="91">
        <f t="shared" si="220"/>
        <v>29.543764500000108</v>
      </c>
      <c r="AB417" s="91">
        <f t="shared" si="221"/>
        <v>42.259280000000153</v>
      </c>
      <c r="AC417" s="91">
        <f t="shared" si="222"/>
        <v>58.175254761904988</v>
      </c>
      <c r="AD417" s="29">
        <f t="shared" si="223"/>
        <v>0</v>
      </c>
      <c r="AE417" s="29">
        <f t="shared" si="229"/>
        <v>0</v>
      </c>
      <c r="AF417" s="29">
        <f t="shared" si="230"/>
        <v>1</v>
      </c>
      <c r="AG417" s="29">
        <f t="shared" si="231"/>
        <v>1</v>
      </c>
      <c r="AH417" s="29">
        <f t="shared" si="224"/>
        <v>1</v>
      </c>
      <c r="AI417" s="29">
        <f t="shared" si="225"/>
        <v>9</v>
      </c>
      <c r="AJ417" s="29">
        <f t="shared" si="226"/>
        <v>12</v>
      </c>
      <c r="AK417" s="105">
        <f t="shared" si="227"/>
        <v>15</v>
      </c>
      <c r="AT417" s="300">
        <f t="shared" si="234"/>
        <v>86.880880000000317</v>
      </c>
      <c r="AU417" s="29">
        <f t="shared" si="234"/>
        <v>656.52810000000238</v>
      </c>
      <c r="AV417" s="29">
        <f t="shared" si="234"/>
        <v>1322.8992000000048</v>
      </c>
      <c r="AW417" s="105">
        <f t="shared" si="233"/>
        <v>2443.3607000000093</v>
      </c>
    </row>
    <row r="418" spans="1:49" x14ac:dyDescent="0.25">
      <c r="A418" s="80" t="s">
        <v>234</v>
      </c>
      <c r="B418" s="4" t="s">
        <v>83</v>
      </c>
      <c r="C418" s="4">
        <v>167.3</v>
      </c>
      <c r="D418" s="4">
        <v>171.38</v>
      </c>
      <c r="E418" s="4">
        <v>3100</v>
      </c>
      <c r="F418" s="4">
        <v>3200</v>
      </c>
      <c r="G418" s="30">
        <f t="shared" si="205"/>
        <v>4.0799999999999841</v>
      </c>
      <c r="H418" s="30">
        <f t="shared" si="228"/>
        <v>167.99</v>
      </c>
      <c r="I418" s="30" t="str">
        <f t="shared" si="206"/>
        <v>US 101: 6</v>
      </c>
      <c r="J418" s="30">
        <f t="shared" si="232"/>
        <v>3110</v>
      </c>
      <c r="K418" s="30">
        <f t="shared" si="232"/>
        <v>3135</v>
      </c>
      <c r="L418" s="30">
        <f t="shared" si="232"/>
        <v>3160</v>
      </c>
      <c r="M418" s="30">
        <f t="shared" si="232"/>
        <v>3185</v>
      </c>
      <c r="N418" s="91">
        <f t="shared" si="207"/>
        <v>2114.8000000000002</v>
      </c>
      <c r="O418" s="91">
        <f t="shared" si="208"/>
        <v>2131.8000000000002</v>
      </c>
      <c r="P418" s="91">
        <f t="shared" si="209"/>
        <v>2148.8000000000002</v>
      </c>
      <c r="Q418" s="91">
        <f t="shared" si="210"/>
        <v>2165.8000000000002</v>
      </c>
      <c r="R418" s="91">
        <f t="shared" si="211"/>
        <v>42.296000000000006</v>
      </c>
      <c r="S418" s="91">
        <f t="shared" si="212"/>
        <v>319.77000000000004</v>
      </c>
      <c r="T418" s="91">
        <f t="shared" si="213"/>
        <v>644.64</v>
      </c>
      <c r="U418" s="91">
        <f t="shared" si="214"/>
        <v>1191.1900000000003</v>
      </c>
      <c r="V418" s="91">
        <f t="shared" si="215"/>
        <v>51.770303999999804</v>
      </c>
      <c r="W418" s="91">
        <f t="shared" si="216"/>
        <v>352.25863199999873</v>
      </c>
      <c r="X418" s="91">
        <f t="shared" si="217"/>
        <v>604.93017599999769</v>
      </c>
      <c r="Y418" s="91">
        <f t="shared" si="218"/>
        <v>972.01103999999646</v>
      </c>
      <c r="Z418" s="91">
        <f t="shared" si="219"/>
        <v>10.785479999999957</v>
      </c>
      <c r="AA418" s="91">
        <f t="shared" si="220"/>
        <v>58.709771999999788</v>
      </c>
      <c r="AB418" s="91">
        <f t="shared" si="221"/>
        <v>84.018079999999685</v>
      </c>
      <c r="AC418" s="91">
        <f t="shared" si="222"/>
        <v>115.7155999999996</v>
      </c>
      <c r="AD418" s="29">
        <f t="shared" si="223"/>
        <v>0</v>
      </c>
      <c r="AE418" s="29">
        <f t="shared" si="229"/>
        <v>1</v>
      </c>
      <c r="AF418" s="29">
        <f t="shared" si="230"/>
        <v>1</v>
      </c>
      <c r="AG418" s="29">
        <f t="shared" si="231"/>
        <v>1</v>
      </c>
      <c r="AH418" s="29">
        <f t="shared" si="224"/>
        <v>1</v>
      </c>
      <c r="AI418" s="29">
        <f t="shared" si="225"/>
        <v>9</v>
      </c>
      <c r="AJ418" s="29">
        <f t="shared" si="226"/>
        <v>12</v>
      </c>
      <c r="AK418" s="105">
        <f t="shared" si="227"/>
        <v>15</v>
      </c>
      <c r="AT418" s="300">
        <f t="shared" si="234"/>
        <v>172.56767999999934</v>
      </c>
      <c r="AU418" s="29">
        <f t="shared" si="234"/>
        <v>1304.6615999999951</v>
      </c>
      <c r="AV418" s="29">
        <f t="shared" si="234"/>
        <v>2630.1311999999898</v>
      </c>
      <c r="AW418" s="105">
        <f t="shared" si="233"/>
        <v>4860.0551999999825</v>
      </c>
    </row>
    <row r="419" spans="1:49" x14ac:dyDescent="0.25">
      <c r="A419" s="80" t="s">
        <v>234</v>
      </c>
      <c r="B419" s="4" t="s">
        <v>83</v>
      </c>
      <c r="C419" s="4">
        <v>171.38</v>
      </c>
      <c r="D419" s="4">
        <v>173.89</v>
      </c>
      <c r="E419" s="4">
        <v>3000</v>
      </c>
      <c r="F419" s="4">
        <v>3100</v>
      </c>
      <c r="G419" s="30">
        <f t="shared" si="205"/>
        <v>2.5099999999999909</v>
      </c>
      <c r="H419" s="30">
        <f t="shared" si="228"/>
        <v>170.5</v>
      </c>
      <c r="I419" s="30" t="str">
        <f t="shared" si="206"/>
        <v>US 101: 6</v>
      </c>
      <c r="J419" s="30">
        <f t="shared" si="232"/>
        <v>3010</v>
      </c>
      <c r="K419" s="30">
        <f t="shared" si="232"/>
        <v>3035</v>
      </c>
      <c r="L419" s="30">
        <f t="shared" si="232"/>
        <v>3060</v>
      </c>
      <c r="M419" s="30">
        <f t="shared" si="232"/>
        <v>3085</v>
      </c>
      <c r="N419" s="91">
        <f t="shared" si="207"/>
        <v>2046.8000000000002</v>
      </c>
      <c r="O419" s="91">
        <f t="shared" si="208"/>
        <v>2063.8000000000002</v>
      </c>
      <c r="P419" s="91">
        <f t="shared" si="209"/>
        <v>2080.8000000000002</v>
      </c>
      <c r="Q419" s="91">
        <f t="shared" si="210"/>
        <v>2097.8000000000002</v>
      </c>
      <c r="R419" s="91">
        <f t="shared" si="211"/>
        <v>40.936000000000007</v>
      </c>
      <c r="S419" s="91">
        <f t="shared" si="212"/>
        <v>309.57</v>
      </c>
      <c r="T419" s="91">
        <f t="shared" si="213"/>
        <v>624.24</v>
      </c>
      <c r="U419" s="91">
        <f t="shared" si="214"/>
        <v>1153.7900000000002</v>
      </c>
      <c r="V419" s="91">
        <f t="shared" si="215"/>
        <v>30.824807999999891</v>
      </c>
      <c r="W419" s="91">
        <f t="shared" si="216"/>
        <v>209.79558899999924</v>
      </c>
      <c r="X419" s="91">
        <f t="shared" si="217"/>
        <v>360.37375199999866</v>
      </c>
      <c r="Y419" s="91">
        <f t="shared" si="218"/>
        <v>579.20257999999797</v>
      </c>
      <c r="Z419" s="91">
        <f t="shared" si="219"/>
        <v>6.4218349999999766</v>
      </c>
      <c r="AA419" s="91">
        <f t="shared" si="220"/>
        <v>34.965931499999876</v>
      </c>
      <c r="AB419" s="91">
        <f t="shared" si="221"/>
        <v>50.051909999999822</v>
      </c>
      <c r="AC419" s="91">
        <f t="shared" si="222"/>
        <v>68.95268809523786</v>
      </c>
      <c r="AD419" s="29">
        <f t="shared" si="223"/>
        <v>0</v>
      </c>
      <c r="AE419" s="29">
        <f t="shared" si="229"/>
        <v>1</v>
      </c>
      <c r="AF419" s="29">
        <f t="shared" si="230"/>
        <v>1</v>
      </c>
      <c r="AG419" s="29">
        <f t="shared" si="231"/>
        <v>1</v>
      </c>
      <c r="AH419" s="29">
        <f t="shared" si="224"/>
        <v>1</v>
      </c>
      <c r="AI419" s="29">
        <f t="shared" si="225"/>
        <v>9</v>
      </c>
      <c r="AJ419" s="29">
        <f t="shared" si="226"/>
        <v>12</v>
      </c>
      <c r="AK419" s="105">
        <f t="shared" si="227"/>
        <v>15</v>
      </c>
      <c r="AT419" s="300">
        <f t="shared" si="234"/>
        <v>102.74935999999964</v>
      </c>
      <c r="AU419" s="29">
        <f t="shared" si="234"/>
        <v>777.02069999999719</v>
      </c>
      <c r="AV419" s="29">
        <f t="shared" si="234"/>
        <v>1566.8423999999943</v>
      </c>
      <c r="AW419" s="105">
        <f t="shared" si="233"/>
        <v>2896.0128999999902</v>
      </c>
    </row>
    <row r="420" spans="1:49" x14ac:dyDescent="0.25">
      <c r="A420" s="80" t="s">
        <v>234</v>
      </c>
      <c r="B420" s="4" t="s">
        <v>83</v>
      </c>
      <c r="C420" s="4">
        <v>173.89</v>
      </c>
      <c r="D420" s="4">
        <v>177.83</v>
      </c>
      <c r="E420" s="4">
        <v>3100</v>
      </c>
      <c r="F420" s="4">
        <v>3200</v>
      </c>
      <c r="G420" s="30">
        <f t="shared" si="205"/>
        <v>3.9400000000000261</v>
      </c>
      <c r="H420" s="30">
        <f t="shared" si="228"/>
        <v>174.44000000000003</v>
      </c>
      <c r="I420" s="30" t="str">
        <f t="shared" si="206"/>
        <v>US 101: 6</v>
      </c>
      <c r="J420" s="30">
        <f t="shared" si="232"/>
        <v>3110</v>
      </c>
      <c r="K420" s="30">
        <f t="shared" si="232"/>
        <v>3135</v>
      </c>
      <c r="L420" s="30">
        <f t="shared" si="232"/>
        <v>3160</v>
      </c>
      <c r="M420" s="30">
        <f t="shared" si="232"/>
        <v>3185</v>
      </c>
      <c r="N420" s="91">
        <f t="shared" si="207"/>
        <v>2114.8000000000002</v>
      </c>
      <c r="O420" s="91">
        <f t="shared" si="208"/>
        <v>2131.8000000000002</v>
      </c>
      <c r="P420" s="91">
        <f t="shared" si="209"/>
        <v>2148.8000000000002</v>
      </c>
      <c r="Q420" s="91">
        <f t="shared" si="210"/>
        <v>2165.8000000000002</v>
      </c>
      <c r="R420" s="91">
        <f t="shared" si="211"/>
        <v>42.296000000000006</v>
      </c>
      <c r="S420" s="91">
        <f t="shared" si="212"/>
        <v>319.77000000000004</v>
      </c>
      <c r="T420" s="91">
        <f t="shared" si="213"/>
        <v>644.64</v>
      </c>
      <c r="U420" s="91">
        <f t="shared" si="214"/>
        <v>1191.1900000000003</v>
      </c>
      <c r="V420" s="91">
        <f t="shared" si="215"/>
        <v>49.993872000000344</v>
      </c>
      <c r="W420" s="91">
        <f t="shared" si="216"/>
        <v>340.17132600000235</v>
      </c>
      <c r="X420" s="91">
        <f t="shared" si="217"/>
        <v>584.17276800000388</v>
      </c>
      <c r="Y420" s="91">
        <f t="shared" si="218"/>
        <v>938.65772000000641</v>
      </c>
      <c r="Z420" s="91">
        <f t="shared" si="219"/>
        <v>10.41539000000007</v>
      </c>
      <c r="AA420" s="91">
        <f t="shared" si="220"/>
        <v>56.695221000000394</v>
      </c>
      <c r="AB420" s="91">
        <f t="shared" si="221"/>
        <v>81.135106666667212</v>
      </c>
      <c r="AC420" s="91">
        <f t="shared" si="222"/>
        <v>111.74496666666745</v>
      </c>
      <c r="AD420" s="29">
        <f t="shared" si="223"/>
        <v>0</v>
      </c>
      <c r="AE420" s="29">
        <f t="shared" si="229"/>
        <v>1</v>
      </c>
      <c r="AF420" s="29">
        <f t="shared" si="230"/>
        <v>1</v>
      </c>
      <c r="AG420" s="29">
        <f t="shared" si="231"/>
        <v>1</v>
      </c>
      <c r="AH420" s="29">
        <f t="shared" si="224"/>
        <v>1</v>
      </c>
      <c r="AI420" s="29">
        <f t="shared" si="225"/>
        <v>9</v>
      </c>
      <c r="AJ420" s="29">
        <f t="shared" si="226"/>
        <v>12</v>
      </c>
      <c r="AK420" s="105">
        <f t="shared" si="227"/>
        <v>15</v>
      </c>
      <c r="AT420" s="300">
        <f t="shared" si="234"/>
        <v>166.64624000000114</v>
      </c>
      <c r="AU420" s="29">
        <f t="shared" si="234"/>
        <v>1259.8938000000085</v>
      </c>
      <c r="AV420" s="29">
        <f t="shared" si="234"/>
        <v>2539.881600000017</v>
      </c>
      <c r="AW420" s="105">
        <f t="shared" si="233"/>
        <v>4693.2886000000326</v>
      </c>
    </row>
    <row r="421" spans="1:49" x14ac:dyDescent="0.25">
      <c r="A421" s="80" t="s">
        <v>234</v>
      </c>
      <c r="B421" s="4" t="s">
        <v>83</v>
      </c>
      <c r="C421" s="4">
        <v>177.88</v>
      </c>
      <c r="D421" s="4">
        <v>178.16</v>
      </c>
      <c r="E421" s="4">
        <v>3100</v>
      </c>
      <c r="F421" s="4">
        <v>3200</v>
      </c>
      <c r="G421" s="30">
        <f t="shared" si="205"/>
        <v>0.28000000000000114</v>
      </c>
      <c r="H421" s="30">
        <f t="shared" si="228"/>
        <v>174.72000000000003</v>
      </c>
      <c r="I421" s="30" t="str">
        <f t="shared" si="206"/>
        <v>US 101: 6</v>
      </c>
      <c r="J421" s="30">
        <f t="shared" si="232"/>
        <v>3110</v>
      </c>
      <c r="K421" s="30">
        <f t="shared" si="232"/>
        <v>3135</v>
      </c>
      <c r="L421" s="30">
        <f t="shared" si="232"/>
        <v>3160</v>
      </c>
      <c r="M421" s="30">
        <f t="shared" si="232"/>
        <v>3185</v>
      </c>
      <c r="N421" s="91">
        <f t="shared" si="207"/>
        <v>2114.8000000000002</v>
      </c>
      <c r="O421" s="91">
        <f t="shared" si="208"/>
        <v>2131.8000000000002</v>
      </c>
      <c r="P421" s="91">
        <f t="shared" si="209"/>
        <v>2148.8000000000002</v>
      </c>
      <c r="Q421" s="91">
        <f t="shared" si="210"/>
        <v>2165.8000000000002</v>
      </c>
      <c r="R421" s="91">
        <f t="shared" si="211"/>
        <v>42.296000000000006</v>
      </c>
      <c r="S421" s="91">
        <f t="shared" si="212"/>
        <v>319.77000000000004</v>
      </c>
      <c r="T421" s="91">
        <f t="shared" si="213"/>
        <v>644.64</v>
      </c>
      <c r="U421" s="91">
        <f t="shared" si="214"/>
        <v>1191.1900000000003</v>
      </c>
      <c r="V421" s="91">
        <f t="shared" si="215"/>
        <v>3.5528640000000151</v>
      </c>
      <c r="W421" s="91">
        <f t="shared" si="216"/>
        <v>24.174612000000103</v>
      </c>
      <c r="X421" s="91">
        <f t="shared" si="217"/>
        <v>41.514816000000167</v>
      </c>
      <c r="Y421" s="91">
        <f t="shared" si="218"/>
        <v>66.706640000000291</v>
      </c>
      <c r="Z421" s="91">
        <f t="shared" si="219"/>
        <v>0.74018000000000306</v>
      </c>
      <c r="AA421" s="91">
        <f t="shared" si="220"/>
        <v>4.0291020000000168</v>
      </c>
      <c r="AB421" s="91">
        <f t="shared" si="221"/>
        <v>5.7659466666666903</v>
      </c>
      <c r="AC421" s="91">
        <f t="shared" si="222"/>
        <v>7.9412666666667029</v>
      </c>
      <c r="AD421" s="29">
        <f t="shared" si="223"/>
        <v>0</v>
      </c>
      <c r="AE421" s="29">
        <f t="shared" si="229"/>
        <v>0</v>
      </c>
      <c r="AF421" s="29">
        <f t="shared" si="230"/>
        <v>0</v>
      </c>
      <c r="AG421" s="29">
        <f t="shared" si="231"/>
        <v>0</v>
      </c>
      <c r="AH421" s="29">
        <f t="shared" si="224"/>
        <v>1</v>
      </c>
      <c r="AI421" s="29">
        <f t="shared" si="225"/>
        <v>9</v>
      </c>
      <c r="AJ421" s="29">
        <f t="shared" si="226"/>
        <v>12</v>
      </c>
      <c r="AK421" s="105">
        <f t="shared" si="227"/>
        <v>15</v>
      </c>
      <c r="AT421" s="300">
        <f t="shared" si="234"/>
        <v>11.842880000000051</v>
      </c>
      <c r="AU421" s="29">
        <f t="shared" si="234"/>
        <v>89.535600000000372</v>
      </c>
      <c r="AV421" s="29">
        <f t="shared" si="234"/>
        <v>180.49920000000074</v>
      </c>
      <c r="AW421" s="105">
        <f t="shared" si="233"/>
        <v>333.53320000000144</v>
      </c>
    </row>
    <row r="422" spans="1:49" x14ac:dyDescent="0.25">
      <c r="A422" s="80" t="s">
        <v>234</v>
      </c>
      <c r="B422" s="4" t="s">
        <v>83</v>
      </c>
      <c r="C422" s="4">
        <v>178.16</v>
      </c>
      <c r="D422" s="4">
        <v>184.27</v>
      </c>
      <c r="E422" s="4">
        <v>3200</v>
      </c>
      <c r="F422" s="4">
        <v>4000</v>
      </c>
      <c r="G422" s="30">
        <f t="shared" si="205"/>
        <v>6.1100000000000136</v>
      </c>
      <c r="H422" s="30">
        <f t="shared" si="228"/>
        <v>180.83000000000004</v>
      </c>
      <c r="I422" s="30" t="str">
        <f t="shared" si="206"/>
        <v>US 101: 7</v>
      </c>
      <c r="J422" s="30">
        <f t="shared" si="232"/>
        <v>3280</v>
      </c>
      <c r="K422" s="30">
        <f t="shared" si="232"/>
        <v>3480</v>
      </c>
      <c r="L422" s="30">
        <f t="shared" si="232"/>
        <v>3680</v>
      </c>
      <c r="M422" s="30">
        <f t="shared" si="232"/>
        <v>3880</v>
      </c>
      <c r="N422" s="91">
        <f t="shared" si="207"/>
        <v>2230.4</v>
      </c>
      <c r="O422" s="91">
        <f t="shared" si="208"/>
        <v>2366.4</v>
      </c>
      <c r="P422" s="91">
        <f t="shared" si="209"/>
        <v>2502.4</v>
      </c>
      <c r="Q422" s="91">
        <f t="shared" si="210"/>
        <v>2638.4</v>
      </c>
      <c r="R422" s="91">
        <f t="shared" si="211"/>
        <v>44.608000000000004</v>
      </c>
      <c r="S422" s="91">
        <f t="shared" si="212"/>
        <v>354.96</v>
      </c>
      <c r="T422" s="91">
        <f t="shared" si="213"/>
        <v>750.72</v>
      </c>
      <c r="U422" s="91">
        <f t="shared" si="214"/>
        <v>1451.1200000000001</v>
      </c>
      <c r="V422" s="91">
        <f t="shared" si="215"/>
        <v>81.766464000000184</v>
      </c>
      <c r="W422" s="91">
        <f t="shared" si="216"/>
        <v>585.57751200000132</v>
      </c>
      <c r="X422" s="91">
        <f t="shared" si="217"/>
        <v>1054.9868160000024</v>
      </c>
      <c r="Y422" s="91">
        <f t="shared" si="218"/>
        <v>1773.2686400000043</v>
      </c>
      <c r="Z422" s="91">
        <f t="shared" si="219"/>
        <v>17.034680000000037</v>
      </c>
      <c r="AA422" s="91">
        <f t="shared" si="220"/>
        <v>97.59625200000022</v>
      </c>
      <c r="AB422" s="91">
        <f t="shared" si="221"/>
        <v>146.52594666666701</v>
      </c>
      <c r="AC422" s="91">
        <f t="shared" si="222"/>
        <v>211.10340952381009</v>
      </c>
      <c r="AD422" s="29">
        <f t="shared" si="223"/>
        <v>0</v>
      </c>
      <c r="AE422" s="29">
        <f t="shared" si="229"/>
        <v>1</v>
      </c>
      <c r="AF422" s="29">
        <f t="shared" si="230"/>
        <v>1</v>
      </c>
      <c r="AG422" s="29">
        <f t="shared" si="231"/>
        <v>2</v>
      </c>
      <c r="AH422" s="29">
        <f t="shared" si="224"/>
        <v>0</v>
      </c>
      <c r="AI422" s="29">
        <f t="shared" si="225"/>
        <v>11</v>
      </c>
      <c r="AJ422" s="29">
        <f t="shared" si="226"/>
        <v>16</v>
      </c>
      <c r="AK422" s="105">
        <f t="shared" si="227"/>
        <v>22</v>
      </c>
      <c r="AT422" s="300">
        <f t="shared" si="234"/>
        <v>272.55488000000065</v>
      </c>
      <c r="AU422" s="29">
        <f t="shared" si="234"/>
        <v>2168.8056000000047</v>
      </c>
      <c r="AV422" s="29">
        <f t="shared" si="234"/>
        <v>4586.8992000000108</v>
      </c>
      <c r="AW422" s="105">
        <f t="shared" si="233"/>
        <v>8866.3432000000212</v>
      </c>
    </row>
    <row r="423" spans="1:49" x14ac:dyDescent="0.25">
      <c r="A423" s="80" t="s">
        <v>234</v>
      </c>
      <c r="B423" s="4" t="s">
        <v>83</v>
      </c>
      <c r="C423" s="4">
        <v>184.27</v>
      </c>
      <c r="D423" s="4">
        <v>185.97</v>
      </c>
      <c r="E423" s="4">
        <v>4500</v>
      </c>
      <c r="F423" s="4">
        <v>5300</v>
      </c>
      <c r="G423" s="30">
        <f t="shared" si="205"/>
        <v>1.6999999999999886</v>
      </c>
      <c r="H423" s="30">
        <f t="shared" si="228"/>
        <v>182.53000000000003</v>
      </c>
      <c r="I423" s="30" t="str">
        <f t="shared" si="206"/>
        <v>US 101: 7</v>
      </c>
      <c r="J423" s="30">
        <f t="shared" si="232"/>
        <v>4580</v>
      </c>
      <c r="K423" s="30">
        <f t="shared" si="232"/>
        <v>4780</v>
      </c>
      <c r="L423" s="30">
        <f t="shared" si="232"/>
        <v>4980</v>
      </c>
      <c r="M423" s="30">
        <f t="shared" si="232"/>
        <v>5180</v>
      </c>
      <c r="N423" s="91">
        <f t="shared" si="207"/>
        <v>3114.4</v>
      </c>
      <c r="O423" s="91">
        <f t="shared" si="208"/>
        <v>3250.4</v>
      </c>
      <c r="P423" s="91">
        <f t="shared" si="209"/>
        <v>3386.4</v>
      </c>
      <c r="Q423" s="91">
        <f t="shared" si="210"/>
        <v>3522.4</v>
      </c>
      <c r="R423" s="91">
        <f t="shared" si="211"/>
        <v>62.288000000000004</v>
      </c>
      <c r="S423" s="91">
        <f t="shared" si="212"/>
        <v>487.56</v>
      </c>
      <c r="T423" s="91">
        <f t="shared" si="213"/>
        <v>1015.92</v>
      </c>
      <c r="U423" s="91">
        <f t="shared" si="214"/>
        <v>1937.3200000000002</v>
      </c>
      <c r="V423" s="91">
        <f t="shared" si="215"/>
        <v>31.766879999999787</v>
      </c>
      <c r="W423" s="91">
        <f t="shared" si="216"/>
        <v>223.7900399999985</v>
      </c>
      <c r="X423" s="91">
        <f t="shared" si="217"/>
        <v>397.22471999999732</v>
      </c>
      <c r="Y423" s="91">
        <f t="shared" si="218"/>
        <v>658.68879999999569</v>
      </c>
      <c r="Z423" s="91">
        <f t="shared" si="219"/>
        <v>6.6180999999999548</v>
      </c>
      <c r="AA423" s="91">
        <f t="shared" si="220"/>
        <v>37.298339999999747</v>
      </c>
      <c r="AB423" s="91">
        <f t="shared" si="221"/>
        <v>55.170099999999636</v>
      </c>
      <c r="AC423" s="91">
        <f t="shared" si="222"/>
        <v>78.415333333332839</v>
      </c>
      <c r="AD423" s="29">
        <f t="shared" si="223"/>
        <v>0</v>
      </c>
      <c r="AE423" s="29">
        <f t="shared" si="229"/>
        <v>1</v>
      </c>
      <c r="AF423" s="29">
        <f t="shared" si="230"/>
        <v>1</v>
      </c>
      <c r="AG423" s="29">
        <f t="shared" si="231"/>
        <v>1</v>
      </c>
      <c r="AH423" s="29">
        <f t="shared" si="224"/>
        <v>0</v>
      </c>
      <c r="AI423" s="29">
        <f t="shared" si="225"/>
        <v>11</v>
      </c>
      <c r="AJ423" s="29">
        <f t="shared" si="226"/>
        <v>16</v>
      </c>
      <c r="AK423" s="105">
        <f t="shared" si="227"/>
        <v>22</v>
      </c>
      <c r="AT423" s="300">
        <f t="shared" si="234"/>
        <v>105.88959999999931</v>
      </c>
      <c r="AU423" s="29">
        <f t="shared" si="234"/>
        <v>828.8519999999944</v>
      </c>
      <c r="AV423" s="29">
        <f t="shared" si="234"/>
        <v>1727.0639999999885</v>
      </c>
      <c r="AW423" s="105">
        <f t="shared" si="233"/>
        <v>3293.4439999999781</v>
      </c>
    </row>
    <row r="424" spans="1:49" x14ac:dyDescent="0.25">
      <c r="A424" s="80" t="s">
        <v>234</v>
      </c>
      <c r="B424" s="4" t="s">
        <v>83</v>
      </c>
      <c r="C424" s="4">
        <v>185.97</v>
      </c>
      <c r="D424" s="4">
        <v>187.23</v>
      </c>
      <c r="E424" s="4">
        <v>7200</v>
      </c>
      <c r="F424" s="4">
        <v>10700</v>
      </c>
      <c r="G424" s="30">
        <f t="shared" si="205"/>
        <v>1.2599999999999909</v>
      </c>
      <c r="H424" s="30">
        <f t="shared" si="228"/>
        <v>183.79000000000002</v>
      </c>
      <c r="I424" s="30" t="str">
        <f t="shared" si="206"/>
        <v>US 101: 7</v>
      </c>
      <c r="J424" s="30">
        <f t="shared" si="232"/>
        <v>7550</v>
      </c>
      <c r="K424" s="30">
        <f t="shared" si="232"/>
        <v>8425</v>
      </c>
      <c r="L424" s="30">
        <f t="shared" si="232"/>
        <v>9300</v>
      </c>
      <c r="M424" s="30">
        <f t="shared" si="232"/>
        <v>10175</v>
      </c>
      <c r="N424" s="91">
        <f t="shared" si="207"/>
        <v>5134</v>
      </c>
      <c r="O424" s="91">
        <f t="shared" si="208"/>
        <v>5729</v>
      </c>
      <c r="P424" s="91">
        <f t="shared" si="209"/>
        <v>6324</v>
      </c>
      <c r="Q424" s="91">
        <f t="shared" si="210"/>
        <v>6919.0000000000009</v>
      </c>
      <c r="R424" s="91">
        <f t="shared" si="211"/>
        <v>102.68</v>
      </c>
      <c r="S424" s="91">
        <f t="shared" si="212"/>
        <v>859.35</v>
      </c>
      <c r="T424" s="91">
        <f t="shared" si="213"/>
        <v>1897.1999999999998</v>
      </c>
      <c r="U424" s="91">
        <f t="shared" si="214"/>
        <v>3805.4500000000007</v>
      </c>
      <c r="V424" s="91">
        <f t="shared" si="215"/>
        <v>38.813039999999724</v>
      </c>
      <c r="W424" s="91">
        <f t="shared" si="216"/>
        <v>292.35086999999794</v>
      </c>
      <c r="X424" s="91">
        <f t="shared" si="217"/>
        <v>549.80855999999608</v>
      </c>
      <c r="Y424" s="91">
        <f t="shared" si="218"/>
        <v>958.97339999999326</v>
      </c>
      <c r="Z424" s="91">
        <f t="shared" si="219"/>
        <v>8.0860499999999416</v>
      </c>
      <c r="AA424" s="91">
        <f t="shared" si="220"/>
        <v>48.725144999999657</v>
      </c>
      <c r="AB424" s="91">
        <f t="shared" si="221"/>
        <v>76.362299999999465</v>
      </c>
      <c r="AC424" s="91">
        <f t="shared" si="222"/>
        <v>114.16349999999922</v>
      </c>
      <c r="AD424" s="29">
        <f t="shared" si="223"/>
        <v>0</v>
      </c>
      <c r="AE424" s="29">
        <f t="shared" si="229"/>
        <v>1</v>
      </c>
      <c r="AF424" s="29">
        <f t="shared" si="230"/>
        <v>1</v>
      </c>
      <c r="AG424" s="29">
        <f t="shared" si="231"/>
        <v>1</v>
      </c>
      <c r="AH424" s="29">
        <f t="shared" si="224"/>
        <v>0</v>
      </c>
      <c r="AI424" s="29">
        <f t="shared" si="225"/>
        <v>11</v>
      </c>
      <c r="AJ424" s="29">
        <f t="shared" si="226"/>
        <v>16</v>
      </c>
      <c r="AK424" s="105">
        <f t="shared" si="227"/>
        <v>22</v>
      </c>
      <c r="AT424" s="300">
        <f t="shared" si="234"/>
        <v>129.37679999999906</v>
      </c>
      <c r="AU424" s="29">
        <f t="shared" si="234"/>
        <v>1082.7809999999922</v>
      </c>
      <c r="AV424" s="29">
        <f t="shared" si="234"/>
        <v>2390.4719999999825</v>
      </c>
      <c r="AW424" s="105">
        <f t="shared" si="233"/>
        <v>4794.8669999999665</v>
      </c>
    </row>
    <row r="425" spans="1:49" x14ac:dyDescent="0.25">
      <c r="A425" s="80" t="s">
        <v>234</v>
      </c>
      <c r="B425" s="4" t="s">
        <v>83</v>
      </c>
      <c r="C425" s="4">
        <v>187.23</v>
      </c>
      <c r="D425" s="4">
        <v>187.76</v>
      </c>
      <c r="E425" s="4">
        <v>8600</v>
      </c>
      <c r="F425" s="4">
        <v>8700</v>
      </c>
      <c r="G425" s="30">
        <f t="shared" si="205"/>
        <v>0.53000000000000114</v>
      </c>
      <c r="H425" s="30">
        <f t="shared" si="228"/>
        <v>184.32000000000002</v>
      </c>
      <c r="I425" s="30" t="str">
        <f t="shared" si="206"/>
        <v>US 101: 7</v>
      </c>
      <c r="J425" s="30">
        <f t="shared" si="232"/>
        <v>8610</v>
      </c>
      <c r="K425" s="30">
        <f t="shared" si="232"/>
        <v>8635</v>
      </c>
      <c r="L425" s="30">
        <f t="shared" si="232"/>
        <v>8660</v>
      </c>
      <c r="M425" s="30">
        <f t="shared" si="232"/>
        <v>8685</v>
      </c>
      <c r="N425" s="91">
        <f t="shared" si="207"/>
        <v>5854.8</v>
      </c>
      <c r="O425" s="91">
        <f t="shared" si="208"/>
        <v>5871.8</v>
      </c>
      <c r="P425" s="91">
        <f t="shared" si="209"/>
        <v>5888.8</v>
      </c>
      <c r="Q425" s="91">
        <f t="shared" si="210"/>
        <v>5905.8</v>
      </c>
      <c r="R425" s="91">
        <f t="shared" si="211"/>
        <v>117.096</v>
      </c>
      <c r="S425" s="91">
        <f t="shared" si="212"/>
        <v>880.77</v>
      </c>
      <c r="T425" s="91">
        <f t="shared" si="213"/>
        <v>1766.64</v>
      </c>
      <c r="U425" s="91">
        <f t="shared" si="214"/>
        <v>3248.1900000000005</v>
      </c>
      <c r="V425" s="91">
        <f t="shared" si="215"/>
        <v>18.618264000000039</v>
      </c>
      <c r="W425" s="91">
        <f t="shared" si="216"/>
        <v>126.03818700000028</v>
      </c>
      <c r="X425" s="91">
        <f t="shared" si="217"/>
        <v>215.35341600000049</v>
      </c>
      <c r="Y425" s="91">
        <f t="shared" si="218"/>
        <v>344.30814000000083</v>
      </c>
      <c r="Z425" s="91">
        <f t="shared" si="219"/>
        <v>3.8788050000000074</v>
      </c>
      <c r="AA425" s="91">
        <f t="shared" si="220"/>
        <v>21.006364500000046</v>
      </c>
      <c r="AB425" s="91">
        <f t="shared" si="221"/>
        <v>29.910196666666739</v>
      </c>
      <c r="AC425" s="91">
        <f t="shared" si="222"/>
        <v>40.989064285714392</v>
      </c>
      <c r="AD425" s="29">
        <f t="shared" si="223"/>
        <v>0</v>
      </c>
      <c r="AE425" s="29">
        <f t="shared" si="229"/>
        <v>0</v>
      </c>
      <c r="AF425" s="29">
        <f t="shared" si="230"/>
        <v>0</v>
      </c>
      <c r="AG425" s="29">
        <f t="shared" si="231"/>
        <v>1</v>
      </c>
      <c r="AH425" s="29">
        <f t="shared" si="224"/>
        <v>0</v>
      </c>
      <c r="AI425" s="29">
        <f t="shared" si="225"/>
        <v>11</v>
      </c>
      <c r="AJ425" s="29">
        <f t="shared" si="226"/>
        <v>16</v>
      </c>
      <c r="AK425" s="105">
        <f t="shared" si="227"/>
        <v>22</v>
      </c>
      <c r="AT425" s="300">
        <f t="shared" si="234"/>
        <v>62.060880000000132</v>
      </c>
      <c r="AU425" s="29">
        <f t="shared" si="234"/>
        <v>466.80810000000099</v>
      </c>
      <c r="AV425" s="29">
        <f t="shared" si="234"/>
        <v>936.31920000000207</v>
      </c>
      <c r="AW425" s="105">
        <f t="shared" si="233"/>
        <v>1721.5407000000039</v>
      </c>
    </row>
    <row r="426" spans="1:49" x14ac:dyDescent="0.25">
      <c r="A426" s="80" t="s">
        <v>234</v>
      </c>
      <c r="B426" s="4" t="s">
        <v>83</v>
      </c>
      <c r="C426" s="4">
        <v>187.76</v>
      </c>
      <c r="D426" s="4">
        <v>188.62</v>
      </c>
      <c r="E426" s="4">
        <v>9500</v>
      </c>
      <c r="F426" s="4">
        <v>9600</v>
      </c>
      <c r="G426" s="30">
        <f t="shared" si="205"/>
        <v>0.86000000000001364</v>
      </c>
      <c r="H426" s="30">
        <f t="shared" si="228"/>
        <v>185.18000000000004</v>
      </c>
      <c r="I426" s="30" t="str">
        <f t="shared" si="206"/>
        <v>US 101: 7</v>
      </c>
      <c r="J426" s="30">
        <f t="shared" si="232"/>
        <v>9510</v>
      </c>
      <c r="K426" s="30">
        <f t="shared" si="232"/>
        <v>9535</v>
      </c>
      <c r="L426" s="30">
        <f t="shared" si="232"/>
        <v>9560</v>
      </c>
      <c r="M426" s="30">
        <f t="shared" si="232"/>
        <v>9585</v>
      </c>
      <c r="N426" s="91">
        <f t="shared" si="207"/>
        <v>6466.8</v>
      </c>
      <c r="O426" s="91">
        <f t="shared" si="208"/>
        <v>6483.8</v>
      </c>
      <c r="P426" s="91">
        <f t="shared" si="209"/>
        <v>6500.8</v>
      </c>
      <c r="Q426" s="91">
        <f t="shared" si="210"/>
        <v>6517.8</v>
      </c>
      <c r="R426" s="91">
        <f t="shared" si="211"/>
        <v>129.33600000000001</v>
      </c>
      <c r="S426" s="91">
        <f t="shared" si="212"/>
        <v>972.56999999999994</v>
      </c>
      <c r="T426" s="91">
        <f t="shared" si="213"/>
        <v>1950.24</v>
      </c>
      <c r="U426" s="91">
        <f t="shared" si="214"/>
        <v>3584.7900000000004</v>
      </c>
      <c r="V426" s="91">
        <f t="shared" si="215"/>
        <v>33.368688000000532</v>
      </c>
      <c r="W426" s="91">
        <f t="shared" si="216"/>
        <v>225.83075400000359</v>
      </c>
      <c r="X426" s="91">
        <f t="shared" si="217"/>
        <v>385.75747200000615</v>
      </c>
      <c r="Y426" s="91">
        <f t="shared" si="218"/>
        <v>616.5838800000098</v>
      </c>
      <c r="Z426" s="91">
        <f t="shared" si="219"/>
        <v>6.9518100000001102</v>
      </c>
      <c r="AA426" s="91">
        <f t="shared" si="220"/>
        <v>37.638459000000601</v>
      </c>
      <c r="AB426" s="91">
        <f t="shared" si="221"/>
        <v>53.577426666667527</v>
      </c>
      <c r="AC426" s="91">
        <f t="shared" si="222"/>
        <v>73.402842857144037</v>
      </c>
      <c r="AD426" s="29">
        <f t="shared" si="223"/>
        <v>0</v>
      </c>
      <c r="AE426" s="29">
        <f t="shared" si="229"/>
        <v>1</v>
      </c>
      <c r="AF426" s="29">
        <f t="shared" si="230"/>
        <v>1</v>
      </c>
      <c r="AG426" s="29">
        <f t="shared" si="231"/>
        <v>1</v>
      </c>
      <c r="AH426" s="29">
        <f t="shared" si="224"/>
        <v>0</v>
      </c>
      <c r="AI426" s="29">
        <f t="shared" si="225"/>
        <v>11</v>
      </c>
      <c r="AJ426" s="29">
        <f t="shared" si="226"/>
        <v>16</v>
      </c>
      <c r="AK426" s="105">
        <f t="shared" si="227"/>
        <v>22</v>
      </c>
      <c r="AT426" s="300">
        <f t="shared" si="234"/>
        <v>111.22896000000178</v>
      </c>
      <c r="AU426" s="29">
        <f t="shared" si="234"/>
        <v>836.41020000001322</v>
      </c>
      <c r="AV426" s="29">
        <f t="shared" si="234"/>
        <v>1677.2064000000266</v>
      </c>
      <c r="AW426" s="105">
        <f t="shared" si="233"/>
        <v>3082.9194000000493</v>
      </c>
    </row>
    <row r="427" spans="1:49" x14ac:dyDescent="0.25">
      <c r="A427" s="80" t="s">
        <v>234</v>
      </c>
      <c r="B427" s="4" t="s">
        <v>83</v>
      </c>
      <c r="C427" s="4">
        <v>188.62</v>
      </c>
      <c r="D427" s="4">
        <v>189.03</v>
      </c>
      <c r="E427" s="4">
        <v>12500</v>
      </c>
      <c r="F427" s="4">
        <v>12600</v>
      </c>
      <c r="G427" s="30">
        <f t="shared" si="205"/>
        <v>0.40999999999999659</v>
      </c>
      <c r="H427" s="30">
        <f t="shared" si="228"/>
        <v>185.59000000000003</v>
      </c>
      <c r="I427" s="30" t="str">
        <f t="shared" si="206"/>
        <v>US 101: 7</v>
      </c>
      <c r="J427" s="30">
        <f t="shared" ref="J427:M446" si="235">(($F427-$E427)/($F$6-$E$6)*(J$6-$E$6)+$E427)</f>
        <v>12510</v>
      </c>
      <c r="K427" s="30">
        <f t="shared" si="235"/>
        <v>12535</v>
      </c>
      <c r="L427" s="30">
        <f t="shared" si="235"/>
        <v>12560</v>
      </c>
      <c r="M427" s="30">
        <f t="shared" si="235"/>
        <v>12585</v>
      </c>
      <c r="N427" s="91">
        <f t="shared" si="207"/>
        <v>8506.8000000000011</v>
      </c>
      <c r="O427" s="91">
        <f t="shared" si="208"/>
        <v>8523.8000000000011</v>
      </c>
      <c r="P427" s="91">
        <f t="shared" si="209"/>
        <v>8540.8000000000011</v>
      </c>
      <c r="Q427" s="91">
        <f t="shared" si="210"/>
        <v>8557.8000000000011</v>
      </c>
      <c r="R427" s="91">
        <f t="shared" si="211"/>
        <v>170.13600000000002</v>
      </c>
      <c r="S427" s="91">
        <f t="shared" si="212"/>
        <v>1278.5700000000002</v>
      </c>
      <c r="T427" s="91">
        <f t="shared" si="213"/>
        <v>2562.2400000000002</v>
      </c>
      <c r="U427" s="91">
        <f t="shared" si="214"/>
        <v>4706.7900000000009</v>
      </c>
      <c r="V427" s="91">
        <f t="shared" si="215"/>
        <v>20.926727999999827</v>
      </c>
      <c r="W427" s="91">
        <f t="shared" si="216"/>
        <v>141.53769899999887</v>
      </c>
      <c r="X427" s="91">
        <f t="shared" si="217"/>
        <v>241.61923199999805</v>
      </c>
      <c r="Y427" s="91">
        <f t="shared" si="218"/>
        <v>385.95677999999685</v>
      </c>
      <c r="Z427" s="91">
        <f t="shared" si="219"/>
        <v>4.3597349999999633</v>
      </c>
      <c r="AA427" s="91">
        <f t="shared" si="220"/>
        <v>23.58961649999981</v>
      </c>
      <c r="AB427" s="91">
        <f t="shared" si="221"/>
        <v>33.5582266666664</v>
      </c>
      <c r="AC427" s="91">
        <f t="shared" si="222"/>
        <v>45.947235714285348</v>
      </c>
      <c r="AD427" s="29">
        <f t="shared" si="223"/>
        <v>0</v>
      </c>
      <c r="AE427" s="29">
        <f t="shared" si="229"/>
        <v>0</v>
      </c>
      <c r="AF427" s="29">
        <f t="shared" si="230"/>
        <v>1</v>
      </c>
      <c r="AG427" s="29">
        <f t="shared" si="231"/>
        <v>1</v>
      </c>
      <c r="AH427" s="29">
        <f t="shared" si="224"/>
        <v>0</v>
      </c>
      <c r="AI427" s="29">
        <f t="shared" si="225"/>
        <v>11</v>
      </c>
      <c r="AJ427" s="29">
        <f t="shared" si="226"/>
        <v>16</v>
      </c>
      <c r="AK427" s="105">
        <f t="shared" si="227"/>
        <v>22</v>
      </c>
      <c r="AT427" s="300">
        <f t="shared" si="234"/>
        <v>69.755759999999427</v>
      </c>
      <c r="AU427" s="29">
        <f t="shared" si="234"/>
        <v>524.2136999999957</v>
      </c>
      <c r="AV427" s="29">
        <f t="shared" si="234"/>
        <v>1050.5183999999913</v>
      </c>
      <c r="AW427" s="105">
        <f t="shared" si="233"/>
        <v>1929.7838999999842</v>
      </c>
    </row>
    <row r="428" spans="1:49" x14ac:dyDescent="0.25">
      <c r="A428" s="80" t="s">
        <v>234</v>
      </c>
      <c r="B428" s="4" t="s">
        <v>83</v>
      </c>
      <c r="C428" s="4">
        <v>189.03</v>
      </c>
      <c r="D428" s="4">
        <v>189.44</v>
      </c>
      <c r="E428" s="4">
        <v>14100</v>
      </c>
      <c r="F428" s="4">
        <v>14200</v>
      </c>
      <c r="G428" s="30">
        <f t="shared" si="205"/>
        <v>0.40999999999999659</v>
      </c>
      <c r="H428" s="30">
        <f t="shared" si="228"/>
        <v>186.00000000000003</v>
      </c>
      <c r="I428" s="30" t="str">
        <f t="shared" si="206"/>
        <v>US 101: 7</v>
      </c>
      <c r="J428" s="30">
        <f t="shared" si="235"/>
        <v>14110</v>
      </c>
      <c r="K428" s="30">
        <f t="shared" si="235"/>
        <v>14135</v>
      </c>
      <c r="L428" s="30">
        <f t="shared" si="235"/>
        <v>14160</v>
      </c>
      <c r="M428" s="30">
        <f t="shared" si="235"/>
        <v>14185</v>
      </c>
      <c r="N428" s="91">
        <f t="shared" si="207"/>
        <v>9594.8000000000011</v>
      </c>
      <c r="O428" s="91">
        <f t="shared" si="208"/>
        <v>9611.8000000000011</v>
      </c>
      <c r="P428" s="91">
        <f t="shared" si="209"/>
        <v>9628.8000000000011</v>
      </c>
      <c r="Q428" s="91">
        <f t="shared" si="210"/>
        <v>9645.8000000000011</v>
      </c>
      <c r="R428" s="91">
        <f t="shared" si="211"/>
        <v>191.89600000000002</v>
      </c>
      <c r="S428" s="91">
        <f t="shared" si="212"/>
        <v>1441.7700000000002</v>
      </c>
      <c r="T428" s="91">
        <f t="shared" si="213"/>
        <v>2888.6400000000003</v>
      </c>
      <c r="U428" s="91">
        <f t="shared" si="214"/>
        <v>5305.1900000000014</v>
      </c>
      <c r="V428" s="91">
        <f t="shared" si="215"/>
        <v>23.603207999999803</v>
      </c>
      <c r="W428" s="91">
        <f t="shared" si="216"/>
        <v>159.60393899999872</v>
      </c>
      <c r="X428" s="91">
        <f t="shared" si="217"/>
        <v>272.39875199999778</v>
      </c>
      <c r="Y428" s="91">
        <f t="shared" si="218"/>
        <v>435.02557999999647</v>
      </c>
      <c r="Z428" s="91">
        <f t="shared" si="219"/>
        <v>4.9173349999999587</v>
      </c>
      <c r="AA428" s="91">
        <f t="shared" si="220"/>
        <v>26.600656499999786</v>
      </c>
      <c r="AB428" s="91">
        <f t="shared" si="221"/>
        <v>37.833159999999694</v>
      </c>
      <c r="AC428" s="91">
        <f t="shared" si="222"/>
        <v>51.788759523809112</v>
      </c>
      <c r="AD428" s="29">
        <f t="shared" si="223"/>
        <v>0</v>
      </c>
      <c r="AE428" s="29">
        <f t="shared" si="229"/>
        <v>0</v>
      </c>
      <c r="AF428" s="29">
        <f t="shared" si="230"/>
        <v>1</v>
      </c>
      <c r="AG428" s="29">
        <f t="shared" si="231"/>
        <v>1</v>
      </c>
      <c r="AH428" s="29">
        <f t="shared" si="224"/>
        <v>0</v>
      </c>
      <c r="AI428" s="29">
        <f t="shared" si="225"/>
        <v>11</v>
      </c>
      <c r="AJ428" s="29">
        <f t="shared" si="226"/>
        <v>16</v>
      </c>
      <c r="AK428" s="105">
        <f t="shared" si="227"/>
        <v>22</v>
      </c>
      <c r="AT428" s="300">
        <f t="shared" si="234"/>
        <v>78.677359999999354</v>
      </c>
      <c r="AU428" s="29">
        <f t="shared" si="234"/>
        <v>591.12569999999516</v>
      </c>
      <c r="AV428" s="29">
        <f t="shared" si="234"/>
        <v>1184.3423999999902</v>
      </c>
      <c r="AW428" s="105">
        <f t="shared" si="233"/>
        <v>2175.1278999999827</v>
      </c>
    </row>
    <row r="429" spans="1:49" x14ac:dyDescent="0.25">
      <c r="A429" s="80" t="s">
        <v>234</v>
      </c>
      <c r="B429" s="4" t="s">
        <v>83</v>
      </c>
      <c r="C429" s="4">
        <v>189.44</v>
      </c>
      <c r="D429" s="4">
        <v>189.73</v>
      </c>
      <c r="E429" s="4">
        <v>15700</v>
      </c>
      <c r="F429" s="4">
        <v>15800</v>
      </c>
      <c r="G429" s="30">
        <f t="shared" si="205"/>
        <v>0.28999999999999204</v>
      </c>
      <c r="H429" s="30">
        <f t="shared" si="228"/>
        <v>186.29000000000002</v>
      </c>
      <c r="I429" s="30" t="str">
        <f t="shared" si="206"/>
        <v>US 101: 7</v>
      </c>
      <c r="J429" s="30">
        <f t="shared" si="235"/>
        <v>15710</v>
      </c>
      <c r="K429" s="30">
        <f t="shared" si="235"/>
        <v>15735</v>
      </c>
      <c r="L429" s="30">
        <f t="shared" si="235"/>
        <v>15760</v>
      </c>
      <c r="M429" s="30">
        <f t="shared" si="235"/>
        <v>15785</v>
      </c>
      <c r="N429" s="91">
        <f t="shared" si="207"/>
        <v>10682.800000000001</v>
      </c>
      <c r="O429" s="91">
        <f t="shared" si="208"/>
        <v>10699.800000000001</v>
      </c>
      <c r="P429" s="91">
        <f t="shared" si="209"/>
        <v>10716.800000000001</v>
      </c>
      <c r="Q429" s="91">
        <f t="shared" si="210"/>
        <v>10733.800000000001</v>
      </c>
      <c r="R429" s="91">
        <f t="shared" si="211"/>
        <v>213.65600000000003</v>
      </c>
      <c r="S429" s="91">
        <f t="shared" si="212"/>
        <v>1604.97</v>
      </c>
      <c r="T429" s="91">
        <f t="shared" si="213"/>
        <v>3215.0400000000004</v>
      </c>
      <c r="U429" s="91">
        <f t="shared" si="214"/>
        <v>5903.5900000000011</v>
      </c>
      <c r="V429" s="91">
        <f t="shared" si="215"/>
        <v>18.588071999999489</v>
      </c>
      <c r="W429" s="91">
        <f t="shared" si="216"/>
        <v>125.66915099999656</v>
      </c>
      <c r="X429" s="91">
        <f t="shared" si="217"/>
        <v>214.44316799999416</v>
      </c>
      <c r="Y429" s="91">
        <f t="shared" si="218"/>
        <v>342.40821999999071</v>
      </c>
      <c r="Z429" s="91">
        <f t="shared" si="219"/>
        <v>3.8725149999998929</v>
      </c>
      <c r="AA429" s="91">
        <f t="shared" si="220"/>
        <v>20.944858499999427</v>
      </c>
      <c r="AB429" s="91">
        <f t="shared" si="221"/>
        <v>29.783773333332526</v>
      </c>
      <c r="AC429" s="91">
        <f t="shared" si="222"/>
        <v>40.762883333332233</v>
      </c>
      <c r="AD429" s="29">
        <f t="shared" si="223"/>
        <v>0</v>
      </c>
      <c r="AE429" s="29">
        <f t="shared" si="229"/>
        <v>0</v>
      </c>
      <c r="AF429" s="29">
        <f t="shared" si="230"/>
        <v>0</v>
      </c>
      <c r="AG429" s="29">
        <f t="shared" si="231"/>
        <v>1</v>
      </c>
      <c r="AH429" s="29">
        <f t="shared" si="224"/>
        <v>0</v>
      </c>
      <c r="AI429" s="29">
        <f t="shared" si="225"/>
        <v>11</v>
      </c>
      <c r="AJ429" s="29">
        <f t="shared" si="226"/>
        <v>16</v>
      </c>
      <c r="AK429" s="105">
        <f t="shared" si="227"/>
        <v>22</v>
      </c>
      <c r="AT429" s="300">
        <f t="shared" si="234"/>
        <v>61.960239999998308</v>
      </c>
      <c r="AU429" s="29">
        <f t="shared" si="234"/>
        <v>465.44129999998722</v>
      </c>
      <c r="AV429" s="29">
        <f t="shared" si="234"/>
        <v>932.36159999997449</v>
      </c>
      <c r="AW429" s="105">
        <f t="shared" si="233"/>
        <v>1712.0410999999533</v>
      </c>
    </row>
    <row r="430" spans="1:49" x14ac:dyDescent="0.25">
      <c r="A430" s="80" t="s">
        <v>234</v>
      </c>
      <c r="B430" s="4" t="s">
        <v>83</v>
      </c>
      <c r="C430" s="4">
        <v>189.73</v>
      </c>
      <c r="D430" s="4">
        <v>189.97</v>
      </c>
      <c r="E430" s="4">
        <v>16400</v>
      </c>
      <c r="F430" s="4">
        <v>16500</v>
      </c>
      <c r="G430" s="30">
        <f t="shared" si="205"/>
        <v>0.24000000000000909</v>
      </c>
      <c r="H430" s="30">
        <f t="shared" si="228"/>
        <v>186.53000000000003</v>
      </c>
      <c r="I430" s="30" t="str">
        <f t="shared" si="206"/>
        <v>US 101: 7</v>
      </c>
      <c r="J430" s="30">
        <f t="shared" si="235"/>
        <v>16410</v>
      </c>
      <c r="K430" s="30">
        <f t="shared" si="235"/>
        <v>16435</v>
      </c>
      <c r="L430" s="30">
        <f t="shared" si="235"/>
        <v>16460</v>
      </c>
      <c r="M430" s="30">
        <f t="shared" si="235"/>
        <v>16485</v>
      </c>
      <c r="N430" s="91">
        <f t="shared" si="207"/>
        <v>11158.800000000001</v>
      </c>
      <c r="O430" s="91">
        <f t="shared" si="208"/>
        <v>11175.800000000001</v>
      </c>
      <c r="P430" s="91">
        <f t="shared" si="209"/>
        <v>11192.800000000001</v>
      </c>
      <c r="Q430" s="91">
        <f t="shared" si="210"/>
        <v>11209.800000000001</v>
      </c>
      <c r="R430" s="91">
        <f t="shared" si="211"/>
        <v>223.17600000000002</v>
      </c>
      <c r="S430" s="91">
        <f t="shared" si="212"/>
        <v>1676.3700000000001</v>
      </c>
      <c r="T430" s="91">
        <f t="shared" si="213"/>
        <v>3357.84</v>
      </c>
      <c r="U430" s="91">
        <f t="shared" si="214"/>
        <v>6165.3900000000012</v>
      </c>
      <c r="V430" s="91">
        <f t="shared" si="215"/>
        <v>16.068672000000607</v>
      </c>
      <c r="W430" s="91">
        <f t="shared" si="216"/>
        <v>108.62877600000414</v>
      </c>
      <c r="X430" s="91">
        <f t="shared" si="217"/>
        <v>185.35276800000705</v>
      </c>
      <c r="Y430" s="91">
        <f t="shared" si="218"/>
        <v>295.9387200000113</v>
      </c>
      <c r="Z430" s="91">
        <f t="shared" si="219"/>
        <v>3.3476400000001258</v>
      </c>
      <c r="AA430" s="91">
        <f t="shared" si="220"/>
        <v>18.10479600000069</v>
      </c>
      <c r="AB430" s="91">
        <f t="shared" si="221"/>
        <v>25.74344000000098</v>
      </c>
      <c r="AC430" s="91">
        <f t="shared" si="222"/>
        <v>35.230800000001352</v>
      </c>
      <c r="AD430" s="29">
        <f t="shared" si="223"/>
        <v>0</v>
      </c>
      <c r="AE430" s="29">
        <f t="shared" si="229"/>
        <v>0</v>
      </c>
      <c r="AF430" s="29">
        <f t="shared" si="230"/>
        <v>0</v>
      </c>
      <c r="AG430" s="29">
        <f t="shared" si="231"/>
        <v>1</v>
      </c>
      <c r="AH430" s="29">
        <f t="shared" si="224"/>
        <v>0</v>
      </c>
      <c r="AI430" s="29">
        <f t="shared" si="225"/>
        <v>11</v>
      </c>
      <c r="AJ430" s="29">
        <f t="shared" si="226"/>
        <v>16</v>
      </c>
      <c r="AK430" s="105">
        <f t="shared" si="227"/>
        <v>22</v>
      </c>
      <c r="AT430" s="300">
        <f t="shared" si="234"/>
        <v>53.562240000002035</v>
      </c>
      <c r="AU430" s="29">
        <f t="shared" si="234"/>
        <v>402.32880000001529</v>
      </c>
      <c r="AV430" s="29">
        <f t="shared" si="234"/>
        <v>805.88160000003063</v>
      </c>
      <c r="AW430" s="105">
        <f t="shared" si="233"/>
        <v>1479.6936000000564</v>
      </c>
    </row>
    <row r="431" spans="1:49" x14ac:dyDescent="0.25">
      <c r="A431" s="80" t="s">
        <v>234</v>
      </c>
      <c r="B431" s="4" t="s">
        <v>83</v>
      </c>
      <c r="C431" s="4">
        <v>189.97</v>
      </c>
      <c r="D431" s="4">
        <v>190.03</v>
      </c>
      <c r="E431" s="4">
        <v>16200</v>
      </c>
      <c r="F431" s="4">
        <v>16300</v>
      </c>
      <c r="G431" s="30">
        <f t="shared" si="205"/>
        <v>6.0000000000002274E-2</v>
      </c>
      <c r="H431" s="30">
        <f t="shared" si="228"/>
        <v>186.59000000000003</v>
      </c>
      <c r="I431" s="30" t="str">
        <f t="shared" si="206"/>
        <v>US 101: 7</v>
      </c>
      <c r="J431" s="30">
        <f t="shared" si="235"/>
        <v>16210</v>
      </c>
      <c r="K431" s="30">
        <f t="shared" si="235"/>
        <v>16235</v>
      </c>
      <c r="L431" s="30">
        <f t="shared" si="235"/>
        <v>16260</v>
      </c>
      <c r="M431" s="30">
        <f t="shared" si="235"/>
        <v>16285</v>
      </c>
      <c r="N431" s="91">
        <f t="shared" si="207"/>
        <v>11022.800000000001</v>
      </c>
      <c r="O431" s="91">
        <f t="shared" si="208"/>
        <v>11039.800000000001</v>
      </c>
      <c r="P431" s="91">
        <f t="shared" si="209"/>
        <v>11056.800000000001</v>
      </c>
      <c r="Q431" s="91">
        <f t="shared" si="210"/>
        <v>11073.800000000001</v>
      </c>
      <c r="R431" s="91">
        <f t="shared" si="211"/>
        <v>220.45600000000002</v>
      </c>
      <c r="S431" s="91">
        <f t="shared" si="212"/>
        <v>1655.97</v>
      </c>
      <c r="T431" s="91">
        <f t="shared" si="213"/>
        <v>3317.0400000000004</v>
      </c>
      <c r="U431" s="91">
        <f t="shared" si="214"/>
        <v>6090.5900000000011</v>
      </c>
      <c r="V431" s="91">
        <f t="shared" si="215"/>
        <v>3.9682080000001507</v>
      </c>
      <c r="W431" s="91">
        <f t="shared" si="216"/>
        <v>26.826714000001019</v>
      </c>
      <c r="X431" s="91">
        <f t="shared" si="217"/>
        <v>45.775152000001746</v>
      </c>
      <c r="Y431" s="91">
        <f t="shared" si="218"/>
        <v>73.087080000002786</v>
      </c>
      <c r="Z431" s="91">
        <f t="shared" si="219"/>
        <v>0.82671000000003125</v>
      </c>
      <c r="AA431" s="91">
        <f t="shared" si="220"/>
        <v>4.4711190000001695</v>
      </c>
      <c r="AB431" s="91">
        <f t="shared" si="221"/>
        <v>6.3576600000002434</v>
      </c>
      <c r="AC431" s="91">
        <f t="shared" si="222"/>
        <v>8.7008428571431899</v>
      </c>
      <c r="AD431" s="29">
        <f t="shared" si="223"/>
        <v>0</v>
      </c>
      <c r="AE431" s="29">
        <f t="shared" si="229"/>
        <v>0</v>
      </c>
      <c r="AF431" s="29">
        <f t="shared" si="230"/>
        <v>0</v>
      </c>
      <c r="AG431" s="29">
        <f t="shared" si="231"/>
        <v>0</v>
      </c>
      <c r="AH431" s="29">
        <f t="shared" si="224"/>
        <v>0</v>
      </c>
      <c r="AI431" s="29">
        <f t="shared" si="225"/>
        <v>11</v>
      </c>
      <c r="AJ431" s="29">
        <f t="shared" si="226"/>
        <v>16</v>
      </c>
      <c r="AK431" s="105">
        <f t="shared" si="227"/>
        <v>22</v>
      </c>
      <c r="AT431" s="300">
        <f t="shared" si="234"/>
        <v>13.227360000000502</v>
      </c>
      <c r="AU431" s="29">
        <f t="shared" si="234"/>
        <v>99.358200000003762</v>
      </c>
      <c r="AV431" s="29">
        <f t="shared" si="234"/>
        <v>199.02240000000756</v>
      </c>
      <c r="AW431" s="105">
        <f t="shared" si="233"/>
        <v>365.43540000001389</v>
      </c>
    </row>
    <row r="432" spans="1:49" x14ac:dyDescent="0.25">
      <c r="A432" s="80" t="s">
        <v>234</v>
      </c>
      <c r="B432" s="4" t="s">
        <v>83</v>
      </c>
      <c r="C432" s="4">
        <v>190.03</v>
      </c>
      <c r="D432" s="4">
        <v>190.23</v>
      </c>
      <c r="E432" s="4">
        <v>12700</v>
      </c>
      <c r="F432" s="4">
        <v>12800</v>
      </c>
      <c r="G432" s="30">
        <f t="shared" si="205"/>
        <v>0.19999999999998863</v>
      </c>
      <c r="H432" s="30">
        <f t="shared" si="228"/>
        <v>186.79000000000002</v>
      </c>
      <c r="I432" s="30" t="str">
        <f t="shared" si="206"/>
        <v>US 101: 7</v>
      </c>
      <c r="J432" s="30">
        <f t="shared" si="235"/>
        <v>12710</v>
      </c>
      <c r="K432" s="30">
        <f t="shared" si="235"/>
        <v>12735</v>
      </c>
      <c r="L432" s="30">
        <f t="shared" si="235"/>
        <v>12760</v>
      </c>
      <c r="M432" s="30">
        <f t="shared" si="235"/>
        <v>12785</v>
      </c>
      <c r="N432" s="91">
        <f t="shared" si="207"/>
        <v>8642.8000000000011</v>
      </c>
      <c r="O432" s="91">
        <f t="shared" si="208"/>
        <v>8659.8000000000011</v>
      </c>
      <c r="P432" s="91">
        <f t="shared" si="209"/>
        <v>8676.8000000000011</v>
      </c>
      <c r="Q432" s="91">
        <f t="shared" si="210"/>
        <v>8693.8000000000011</v>
      </c>
      <c r="R432" s="91">
        <f t="shared" si="211"/>
        <v>172.85600000000002</v>
      </c>
      <c r="S432" s="91">
        <f t="shared" si="212"/>
        <v>1298.97</v>
      </c>
      <c r="T432" s="91">
        <f t="shared" si="213"/>
        <v>2603.0400000000004</v>
      </c>
      <c r="U432" s="91">
        <f t="shared" si="214"/>
        <v>4781.5900000000011</v>
      </c>
      <c r="V432" s="91">
        <f t="shared" si="215"/>
        <v>10.371359999999411</v>
      </c>
      <c r="W432" s="91">
        <f t="shared" si="216"/>
        <v>70.144379999996019</v>
      </c>
      <c r="X432" s="91">
        <f t="shared" si="217"/>
        <v>119.73983999999322</v>
      </c>
      <c r="Y432" s="91">
        <f t="shared" si="218"/>
        <v>191.26359999998917</v>
      </c>
      <c r="Z432" s="91">
        <f t="shared" si="219"/>
        <v>2.1606999999998768</v>
      </c>
      <c r="AA432" s="91">
        <f t="shared" si="220"/>
        <v>11.690729999999336</v>
      </c>
      <c r="AB432" s="91">
        <f t="shared" si="221"/>
        <v>16.630533333332394</v>
      </c>
      <c r="AC432" s="91">
        <f t="shared" si="222"/>
        <v>22.769476190474904</v>
      </c>
      <c r="AD432" s="29">
        <f t="shared" si="223"/>
        <v>0</v>
      </c>
      <c r="AE432" s="29">
        <f t="shared" si="229"/>
        <v>0</v>
      </c>
      <c r="AF432" s="29">
        <f t="shared" si="230"/>
        <v>0</v>
      </c>
      <c r="AG432" s="29">
        <f t="shared" si="231"/>
        <v>0</v>
      </c>
      <c r="AH432" s="29">
        <f t="shared" si="224"/>
        <v>0</v>
      </c>
      <c r="AI432" s="29">
        <f t="shared" si="225"/>
        <v>11</v>
      </c>
      <c r="AJ432" s="29">
        <f t="shared" si="226"/>
        <v>16</v>
      </c>
      <c r="AK432" s="105">
        <f t="shared" si="227"/>
        <v>22</v>
      </c>
      <c r="AT432" s="300">
        <f t="shared" si="234"/>
        <v>34.571199999998036</v>
      </c>
      <c r="AU432" s="29">
        <f t="shared" si="234"/>
        <v>259.79399999998526</v>
      </c>
      <c r="AV432" s="29">
        <f t="shared" si="234"/>
        <v>520.6079999999705</v>
      </c>
      <c r="AW432" s="105">
        <f t="shared" si="233"/>
        <v>956.31799999994587</v>
      </c>
    </row>
    <row r="433" spans="1:49" x14ac:dyDescent="0.25">
      <c r="A433" s="80" t="s">
        <v>234</v>
      </c>
      <c r="B433" s="4" t="s">
        <v>83</v>
      </c>
      <c r="C433" s="4">
        <v>190.23</v>
      </c>
      <c r="D433" s="4">
        <v>190.39</v>
      </c>
      <c r="E433" s="4">
        <v>14900</v>
      </c>
      <c r="F433" s="4">
        <v>15000</v>
      </c>
      <c r="G433" s="30">
        <f t="shared" si="205"/>
        <v>0.15999999999999659</v>
      </c>
      <c r="H433" s="30">
        <f t="shared" si="228"/>
        <v>186.95000000000002</v>
      </c>
      <c r="I433" s="30" t="str">
        <f t="shared" si="206"/>
        <v>US 101: 7</v>
      </c>
      <c r="J433" s="30">
        <f t="shared" si="235"/>
        <v>14910</v>
      </c>
      <c r="K433" s="30">
        <f t="shared" si="235"/>
        <v>14935</v>
      </c>
      <c r="L433" s="30">
        <f t="shared" si="235"/>
        <v>14960</v>
      </c>
      <c r="M433" s="30">
        <f t="shared" si="235"/>
        <v>14985</v>
      </c>
      <c r="N433" s="91">
        <f t="shared" si="207"/>
        <v>10138.800000000001</v>
      </c>
      <c r="O433" s="91">
        <f t="shared" si="208"/>
        <v>10155.800000000001</v>
      </c>
      <c r="P433" s="91">
        <f t="shared" si="209"/>
        <v>10172.800000000001</v>
      </c>
      <c r="Q433" s="91">
        <f t="shared" si="210"/>
        <v>10189.800000000001</v>
      </c>
      <c r="R433" s="91">
        <f t="shared" si="211"/>
        <v>202.77600000000004</v>
      </c>
      <c r="S433" s="91">
        <f t="shared" si="212"/>
        <v>1523.3700000000001</v>
      </c>
      <c r="T433" s="91">
        <f t="shared" si="213"/>
        <v>3051.84</v>
      </c>
      <c r="U433" s="91">
        <f t="shared" si="214"/>
        <v>5604.3900000000012</v>
      </c>
      <c r="V433" s="91">
        <f t="shared" si="215"/>
        <v>9.7332479999997936</v>
      </c>
      <c r="W433" s="91">
        <f t="shared" si="216"/>
        <v>65.809583999998608</v>
      </c>
      <c r="X433" s="91">
        <f t="shared" si="217"/>
        <v>112.30771199999762</v>
      </c>
      <c r="Y433" s="91">
        <f t="shared" si="218"/>
        <v>179.34047999999623</v>
      </c>
      <c r="Z433" s="91">
        <f t="shared" si="219"/>
        <v>2.0277599999999567</v>
      </c>
      <c r="AA433" s="91">
        <f t="shared" si="220"/>
        <v>10.968263999999769</v>
      </c>
      <c r="AB433" s="91">
        <f t="shared" si="221"/>
        <v>15.598293333333004</v>
      </c>
      <c r="AC433" s="91">
        <f t="shared" si="222"/>
        <v>21.350057142856699</v>
      </c>
      <c r="AD433" s="29">
        <f t="shared" si="223"/>
        <v>0</v>
      </c>
      <c r="AE433" s="29">
        <f t="shared" si="229"/>
        <v>0</v>
      </c>
      <c r="AF433" s="29">
        <f t="shared" si="230"/>
        <v>0</v>
      </c>
      <c r="AG433" s="29">
        <f t="shared" si="231"/>
        <v>0</v>
      </c>
      <c r="AH433" s="29">
        <f t="shared" si="224"/>
        <v>0</v>
      </c>
      <c r="AI433" s="29">
        <f t="shared" si="225"/>
        <v>11</v>
      </c>
      <c r="AJ433" s="29">
        <f t="shared" si="226"/>
        <v>16</v>
      </c>
      <c r="AK433" s="105">
        <f t="shared" si="227"/>
        <v>22</v>
      </c>
      <c r="AT433" s="300">
        <f t="shared" si="234"/>
        <v>32.444159999999314</v>
      </c>
      <c r="AU433" s="29">
        <f t="shared" si="234"/>
        <v>243.73919999999481</v>
      </c>
      <c r="AV433" s="29">
        <f t="shared" si="234"/>
        <v>488.29439999998959</v>
      </c>
      <c r="AW433" s="105">
        <f t="shared" si="233"/>
        <v>896.70239999998114</v>
      </c>
    </row>
    <row r="434" spans="1:49" x14ac:dyDescent="0.25">
      <c r="A434" s="80" t="s">
        <v>234</v>
      </c>
      <c r="B434" s="4" t="s">
        <v>83</v>
      </c>
      <c r="C434" s="4">
        <v>190.39</v>
      </c>
      <c r="D434" s="4">
        <v>190.53</v>
      </c>
      <c r="E434" s="4">
        <v>12800</v>
      </c>
      <c r="F434" s="4">
        <v>12900</v>
      </c>
      <c r="G434" s="30">
        <f t="shared" si="205"/>
        <v>0.14000000000001478</v>
      </c>
      <c r="H434" s="30">
        <f t="shared" si="228"/>
        <v>187.09000000000003</v>
      </c>
      <c r="I434" s="30" t="str">
        <f t="shared" si="206"/>
        <v>US 101: 7</v>
      </c>
      <c r="J434" s="30">
        <f t="shared" si="235"/>
        <v>12810</v>
      </c>
      <c r="K434" s="30">
        <f t="shared" si="235"/>
        <v>12835</v>
      </c>
      <c r="L434" s="30">
        <f t="shared" si="235"/>
        <v>12860</v>
      </c>
      <c r="M434" s="30">
        <f t="shared" si="235"/>
        <v>12885</v>
      </c>
      <c r="N434" s="91">
        <f t="shared" si="207"/>
        <v>8710.8000000000011</v>
      </c>
      <c r="O434" s="91">
        <f t="shared" si="208"/>
        <v>8727.8000000000011</v>
      </c>
      <c r="P434" s="91">
        <f t="shared" si="209"/>
        <v>8744.8000000000011</v>
      </c>
      <c r="Q434" s="91">
        <f t="shared" si="210"/>
        <v>8761.8000000000011</v>
      </c>
      <c r="R434" s="91">
        <f t="shared" si="211"/>
        <v>174.21600000000004</v>
      </c>
      <c r="S434" s="91">
        <f t="shared" si="212"/>
        <v>1309.17</v>
      </c>
      <c r="T434" s="91">
        <f t="shared" si="213"/>
        <v>2623.44</v>
      </c>
      <c r="U434" s="91">
        <f t="shared" si="214"/>
        <v>4818.9900000000007</v>
      </c>
      <c r="V434" s="91">
        <f t="shared" si="215"/>
        <v>7.3170720000007732</v>
      </c>
      <c r="W434" s="91">
        <f t="shared" si="216"/>
        <v>49.486626000005231</v>
      </c>
      <c r="X434" s="91">
        <f t="shared" si="217"/>
        <v>84.474768000008922</v>
      </c>
      <c r="Y434" s="91">
        <f t="shared" si="218"/>
        <v>134.93172000001428</v>
      </c>
      <c r="Z434" s="91">
        <f t="shared" si="219"/>
        <v>1.5243900000001609</v>
      </c>
      <c r="AA434" s="91">
        <f t="shared" si="220"/>
        <v>8.2477710000008724</v>
      </c>
      <c r="AB434" s="91">
        <f t="shared" si="221"/>
        <v>11.732606666667907</v>
      </c>
      <c r="AC434" s="91">
        <f t="shared" si="222"/>
        <v>16.063300000001703</v>
      </c>
      <c r="AD434" s="29">
        <f t="shared" si="223"/>
        <v>0</v>
      </c>
      <c r="AE434" s="29">
        <f t="shared" si="229"/>
        <v>0</v>
      </c>
      <c r="AF434" s="29">
        <f t="shared" si="230"/>
        <v>0</v>
      </c>
      <c r="AG434" s="29">
        <f t="shared" si="231"/>
        <v>0</v>
      </c>
      <c r="AH434" s="29">
        <f t="shared" si="224"/>
        <v>0</v>
      </c>
      <c r="AI434" s="29">
        <f t="shared" si="225"/>
        <v>11</v>
      </c>
      <c r="AJ434" s="29">
        <f t="shared" si="226"/>
        <v>16</v>
      </c>
      <c r="AK434" s="105">
        <f t="shared" si="227"/>
        <v>22</v>
      </c>
      <c r="AT434" s="300">
        <f t="shared" si="234"/>
        <v>24.390240000002581</v>
      </c>
      <c r="AU434" s="29">
        <f t="shared" si="234"/>
        <v>183.28380000001937</v>
      </c>
      <c r="AV434" s="29">
        <f t="shared" si="234"/>
        <v>367.28160000003879</v>
      </c>
      <c r="AW434" s="105">
        <f t="shared" si="233"/>
        <v>674.65860000007137</v>
      </c>
    </row>
    <row r="435" spans="1:49" x14ac:dyDescent="0.25">
      <c r="A435" s="80" t="s">
        <v>234</v>
      </c>
      <c r="B435" s="4" t="s">
        <v>83</v>
      </c>
      <c r="C435" s="4">
        <v>190.53</v>
      </c>
      <c r="D435" s="4">
        <v>190.63</v>
      </c>
      <c r="E435" s="4">
        <v>13600</v>
      </c>
      <c r="F435" s="4">
        <v>13700</v>
      </c>
      <c r="G435" s="30">
        <f t="shared" si="205"/>
        <v>9.9999999999994316E-2</v>
      </c>
      <c r="H435" s="30">
        <f t="shared" si="228"/>
        <v>187.19000000000003</v>
      </c>
      <c r="I435" s="30" t="str">
        <f t="shared" si="206"/>
        <v>US 101: 7</v>
      </c>
      <c r="J435" s="30">
        <f t="shared" si="235"/>
        <v>13610</v>
      </c>
      <c r="K435" s="30">
        <f t="shared" si="235"/>
        <v>13635</v>
      </c>
      <c r="L435" s="30">
        <f t="shared" si="235"/>
        <v>13660</v>
      </c>
      <c r="M435" s="30">
        <f t="shared" si="235"/>
        <v>13685</v>
      </c>
      <c r="N435" s="91">
        <f t="shared" si="207"/>
        <v>9254.8000000000011</v>
      </c>
      <c r="O435" s="91">
        <f t="shared" si="208"/>
        <v>9271.8000000000011</v>
      </c>
      <c r="P435" s="91">
        <f t="shared" si="209"/>
        <v>9288.8000000000011</v>
      </c>
      <c r="Q435" s="91">
        <f t="shared" si="210"/>
        <v>9305.8000000000011</v>
      </c>
      <c r="R435" s="91">
        <f t="shared" si="211"/>
        <v>185.09600000000003</v>
      </c>
      <c r="S435" s="91">
        <f t="shared" si="212"/>
        <v>1390.7700000000002</v>
      </c>
      <c r="T435" s="91">
        <f t="shared" si="213"/>
        <v>2786.6400000000003</v>
      </c>
      <c r="U435" s="91">
        <f t="shared" si="214"/>
        <v>5118.1900000000014</v>
      </c>
      <c r="V435" s="91">
        <f t="shared" si="215"/>
        <v>5.5528799999996856</v>
      </c>
      <c r="W435" s="91">
        <f t="shared" si="216"/>
        <v>37.550789999997875</v>
      </c>
      <c r="X435" s="91">
        <f t="shared" si="217"/>
        <v>64.092719999996362</v>
      </c>
      <c r="Y435" s="91">
        <f t="shared" si="218"/>
        <v>102.36379999999421</v>
      </c>
      <c r="Z435" s="91">
        <f t="shared" si="219"/>
        <v>1.1568499999999344</v>
      </c>
      <c r="AA435" s="91">
        <f t="shared" si="220"/>
        <v>6.2584649999996458</v>
      </c>
      <c r="AB435" s="91">
        <f t="shared" si="221"/>
        <v>8.9017666666661626</v>
      </c>
      <c r="AC435" s="91">
        <f t="shared" si="222"/>
        <v>12.186166666665979</v>
      </c>
      <c r="AD435" s="29">
        <f t="shared" si="223"/>
        <v>0</v>
      </c>
      <c r="AE435" s="29">
        <f t="shared" si="229"/>
        <v>0</v>
      </c>
      <c r="AF435" s="29">
        <f t="shared" si="230"/>
        <v>0</v>
      </c>
      <c r="AG435" s="29">
        <f t="shared" si="231"/>
        <v>0</v>
      </c>
      <c r="AH435" s="29">
        <f t="shared" si="224"/>
        <v>0</v>
      </c>
      <c r="AI435" s="29">
        <f t="shared" si="225"/>
        <v>11</v>
      </c>
      <c r="AJ435" s="29">
        <f t="shared" si="226"/>
        <v>16</v>
      </c>
      <c r="AK435" s="105">
        <f t="shared" si="227"/>
        <v>22</v>
      </c>
      <c r="AT435" s="300">
        <f t="shared" si="234"/>
        <v>18.509599999998951</v>
      </c>
      <c r="AU435" s="29">
        <f t="shared" si="234"/>
        <v>139.07699999999213</v>
      </c>
      <c r="AV435" s="29">
        <f t="shared" si="234"/>
        <v>278.66399999998418</v>
      </c>
      <c r="AW435" s="105">
        <f t="shared" si="233"/>
        <v>511.81899999997103</v>
      </c>
    </row>
    <row r="436" spans="1:49" x14ac:dyDescent="0.25">
      <c r="A436" s="80" t="s">
        <v>234</v>
      </c>
      <c r="B436" s="4" t="s">
        <v>83</v>
      </c>
      <c r="C436" s="4">
        <v>190.63</v>
      </c>
      <c r="D436" s="4">
        <v>190.74</v>
      </c>
      <c r="E436" s="4">
        <v>10000</v>
      </c>
      <c r="F436" s="4">
        <v>10100</v>
      </c>
      <c r="G436" s="30">
        <f t="shared" si="205"/>
        <v>0.11000000000001364</v>
      </c>
      <c r="H436" s="30">
        <f t="shared" si="228"/>
        <v>187.30000000000004</v>
      </c>
      <c r="I436" s="30" t="str">
        <f t="shared" si="206"/>
        <v>US 101: 7</v>
      </c>
      <c r="J436" s="30">
        <f t="shared" si="235"/>
        <v>10010</v>
      </c>
      <c r="K436" s="30">
        <f t="shared" si="235"/>
        <v>10035</v>
      </c>
      <c r="L436" s="30">
        <f t="shared" si="235"/>
        <v>10060</v>
      </c>
      <c r="M436" s="30">
        <f t="shared" si="235"/>
        <v>10085</v>
      </c>
      <c r="N436" s="91">
        <f t="shared" si="207"/>
        <v>6806.8</v>
      </c>
      <c r="O436" s="91">
        <f t="shared" si="208"/>
        <v>6823.8</v>
      </c>
      <c r="P436" s="91">
        <f t="shared" si="209"/>
        <v>6840.8</v>
      </c>
      <c r="Q436" s="91">
        <f t="shared" si="210"/>
        <v>6857.8</v>
      </c>
      <c r="R436" s="91">
        <f t="shared" si="211"/>
        <v>136.136</v>
      </c>
      <c r="S436" s="91">
        <f t="shared" si="212"/>
        <v>1023.5699999999999</v>
      </c>
      <c r="T436" s="91">
        <f t="shared" si="213"/>
        <v>2052.2399999999998</v>
      </c>
      <c r="U436" s="91">
        <f t="shared" si="214"/>
        <v>3771.7900000000004</v>
      </c>
      <c r="V436" s="91">
        <f t="shared" si="215"/>
        <v>4.4924880000005567</v>
      </c>
      <c r="W436" s="91">
        <f t="shared" si="216"/>
        <v>30.400029000003769</v>
      </c>
      <c r="X436" s="91">
        <f t="shared" si="217"/>
        <v>51.921672000006438</v>
      </c>
      <c r="Y436" s="91">
        <f t="shared" si="218"/>
        <v>82.979380000010309</v>
      </c>
      <c r="Z436" s="91">
        <f t="shared" si="219"/>
        <v>0.93593500000011587</v>
      </c>
      <c r="AA436" s="91">
        <f t="shared" si="220"/>
        <v>5.0666715000006279</v>
      </c>
      <c r="AB436" s="91">
        <f t="shared" si="221"/>
        <v>7.2113433333342281</v>
      </c>
      <c r="AC436" s="91">
        <f t="shared" si="222"/>
        <v>9.8784976190488472</v>
      </c>
      <c r="AD436" s="29">
        <f t="shared" si="223"/>
        <v>0</v>
      </c>
      <c r="AE436" s="29">
        <f t="shared" si="229"/>
        <v>0</v>
      </c>
      <c r="AF436" s="29">
        <f t="shared" si="230"/>
        <v>0</v>
      </c>
      <c r="AG436" s="29">
        <f t="shared" si="231"/>
        <v>0</v>
      </c>
      <c r="AH436" s="29">
        <f t="shared" si="224"/>
        <v>0</v>
      </c>
      <c r="AI436" s="29">
        <f t="shared" si="225"/>
        <v>11</v>
      </c>
      <c r="AJ436" s="29">
        <f t="shared" si="226"/>
        <v>16</v>
      </c>
      <c r="AK436" s="105">
        <f t="shared" si="227"/>
        <v>22</v>
      </c>
      <c r="AT436" s="300">
        <f t="shared" si="234"/>
        <v>14.974960000001857</v>
      </c>
      <c r="AU436" s="29">
        <f t="shared" si="234"/>
        <v>112.59270000001396</v>
      </c>
      <c r="AV436" s="29">
        <f t="shared" si="234"/>
        <v>225.74640000002796</v>
      </c>
      <c r="AW436" s="105">
        <f t="shared" si="233"/>
        <v>414.89690000005152</v>
      </c>
    </row>
    <row r="437" spans="1:49" x14ac:dyDescent="0.25">
      <c r="A437" s="80" t="s">
        <v>234</v>
      </c>
      <c r="B437" s="4" t="s">
        <v>83</v>
      </c>
      <c r="C437" s="4">
        <v>190.74</v>
      </c>
      <c r="D437" s="4">
        <v>190.81</v>
      </c>
      <c r="E437" s="4">
        <v>10500</v>
      </c>
      <c r="F437" s="4">
        <v>10600</v>
      </c>
      <c r="G437" s="30">
        <f t="shared" si="205"/>
        <v>6.9999999999993179E-2</v>
      </c>
      <c r="H437" s="30">
        <f t="shared" si="228"/>
        <v>187.37000000000003</v>
      </c>
      <c r="I437" s="30" t="str">
        <f t="shared" si="206"/>
        <v>US 101: 7</v>
      </c>
      <c r="J437" s="30">
        <f t="shared" si="235"/>
        <v>10510</v>
      </c>
      <c r="K437" s="30">
        <f t="shared" si="235"/>
        <v>10535</v>
      </c>
      <c r="L437" s="30">
        <f t="shared" si="235"/>
        <v>10560</v>
      </c>
      <c r="M437" s="30">
        <f t="shared" si="235"/>
        <v>10585</v>
      </c>
      <c r="N437" s="91">
        <f t="shared" si="207"/>
        <v>7146.8</v>
      </c>
      <c r="O437" s="91">
        <f t="shared" si="208"/>
        <v>7163.8</v>
      </c>
      <c r="P437" s="91">
        <f t="shared" si="209"/>
        <v>7180.8</v>
      </c>
      <c r="Q437" s="91">
        <f t="shared" si="210"/>
        <v>7197.8</v>
      </c>
      <c r="R437" s="91">
        <f t="shared" si="211"/>
        <v>142.93600000000001</v>
      </c>
      <c r="S437" s="91">
        <f t="shared" si="212"/>
        <v>1074.57</v>
      </c>
      <c r="T437" s="91">
        <f t="shared" si="213"/>
        <v>2154.2399999999998</v>
      </c>
      <c r="U437" s="91">
        <f t="shared" si="214"/>
        <v>3958.7900000000004</v>
      </c>
      <c r="V437" s="91">
        <f t="shared" si="215"/>
        <v>3.0016559999997074</v>
      </c>
      <c r="W437" s="91">
        <f t="shared" si="216"/>
        <v>20.309372999998018</v>
      </c>
      <c r="X437" s="91">
        <f t="shared" si="217"/>
        <v>34.683263999996619</v>
      </c>
      <c r="Y437" s="91">
        <f t="shared" si="218"/>
        <v>55.423059999994607</v>
      </c>
      <c r="Z437" s="91">
        <f t="shared" si="219"/>
        <v>0.62534499999993898</v>
      </c>
      <c r="AA437" s="91">
        <f t="shared" si="220"/>
        <v>3.3848954999996699</v>
      </c>
      <c r="AB437" s="91">
        <f t="shared" si="221"/>
        <v>4.8171199999995311</v>
      </c>
      <c r="AC437" s="91">
        <f t="shared" si="222"/>
        <v>6.5979833333326923</v>
      </c>
      <c r="AD437" s="29">
        <f t="shared" si="223"/>
        <v>0</v>
      </c>
      <c r="AE437" s="29">
        <f t="shared" si="229"/>
        <v>0</v>
      </c>
      <c r="AF437" s="29">
        <f t="shared" si="230"/>
        <v>0</v>
      </c>
      <c r="AG437" s="29">
        <f t="shared" si="231"/>
        <v>0</v>
      </c>
      <c r="AH437" s="29">
        <f t="shared" si="224"/>
        <v>0</v>
      </c>
      <c r="AI437" s="29">
        <f t="shared" si="225"/>
        <v>11</v>
      </c>
      <c r="AJ437" s="29">
        <f t="shared" si="226"/>
        <v>16</v>
      </c>
      <c r="AK437" s="105">
        <f t="shared" si="227"/>
        <v>22</v>
      </c>
      <c r="AT437" s="300">
        <f t="shared" si="234"/>
        <v>10.005519999999025</v>
      </c>
      <c r="AU437" s="29">
        <f t="shared" si="234"/>
        <v>75.219899999992663</v>
      </c>
      <c r="AV437" s="29">
        <f t="shared" si="234"/>
        <v>150.7967999999853</v>
      </c>
      <c r="AW437" s="105">
        <f t="shared" si="233"/>
        <v>277.11529999997305</v>
      </c>
    </row>
    <row r="438" spans="1:49" x14ac:dyDescent="0.25">
      <c r="A438" s="80" t="s">
        <v>234</v>
      </c>
      <c r="B438" s="4" t="s">
        <v>83</v>
      </c>
      <c r="C438" s="4">
        <v>190.81</v>
      </c>
      <c r="D438" s="4">
        <v>191.35</v>
      </c>
      <c r="E438" s="4">
        <v>10300</v>
      </c>
      <c r="F438" s="4">
        <v>10400</v>
      </c>
      <c r="G438" s="30">
        <f t="shared" si="205"/>
        <v>0.53999999999999204</v>
      </c>
      <c r="H438" s="30">
        <f t="shared" si="228"/>
        <v>187.91000000000003</v>
      </c>
      <c r="I438" s="30" t="str">
        <f t="shared" si="206"/>
        <v>US 101: 7</v>
      </c>
      <c r="J438" s="30">
        <f t="shared" si="235"/>
        <v>10310</v>
      </c>
      <c r="K438" s="30">
        <f t="shared" si="235"/>
        <v>10335</v>
      </c>
      <c r="L438" s="30">
        <f t="shared" si="235"/>
        <v>10360</v>
      </c>
      <c r="M438" s="30">
        <f t="shared" si="235"/>
        <v>10385</v>
      </c>
      <c r="N438" s="91">
        <f t="shared" si="207"/>
        <v>7010.8</v>
      </c>
      <c r="O438" s="91">
        <f t="shared" si="208"/>
        <v>7027.8</v>
      </c>
      <c r="P438" s="91">
        <f t="shared" si="209"/>
        <v>7044.8</v>
      </c>
      <c r="Q438" s="91">
        <f t="shared" si="210"/>
        <v>7061.8</v>
      </c>
      <c r="R438" s="91">
        <f t="shared" si="211"/>
        <v>140.21600000000001</v>
      </c>
      <c r="S438" s="91">
        <f t="shared" si="212"/>
        <v>1054.17</v>
      </c>
      <c r="T438" s="91">
        <f t="shared" si="213"/>
        <v>2113.44</v>
      </c>
      <c r="U438" s="91">
        <f t="shared" si="214"/>
        <v>3883.9900000000002</v>
      </c>
      <c r="V438" s="91">
        <f t="shared" si="215"/>
        <v>22.714991999999665</v>
      </c>
      <c r="W438" s="91">
        <f t="shared" si="216"/>
        <v>153.69798599999777</v>
      </c>
      <c r="X438" s="91">
        <f t="shared" si="217"/>
        <v>262.48924799999617</v>
      </c>
      <c r="Y438" s="91">
        <f t="shared" si="218"/>
        <v>419.4709199999939</v>
      </c>
      <c r="Z438" s="91">
        <f t="shared" si="219"/>
        <v>4.7322899999999297</v>
      </c>
      <c r="AA438" s="91">
        <f t="shared" si="220"/>
        <v>25.616330999999629</v>
      </c>
      <c r="AB438" s="91">
        <f t="shared" si="221"/>
        <v>36.456839999999474</v>
      </c>
      <c r="AC438" s="91">
        <f t="shared" si="222"/>
        <v>49.937014285713566</v>
      </c>
      <c r="AD438" s="29">
        <f t="shared" si="223"/>
        <v>0</v>
      </c>
      <c r="AE438" s="29">
        <f t="shared" si="229"/>
        <v>0</v>
      </c>
      <c r="AF438" s="29">
        <f t="shared" si="230"/>
        <v>1</v>
      </c>
      <c r="AG438" s="29">
        <f t="shared" si="231"/>
        <v>1</v>
      </c>
      <c r="AH438" s="29">
        <f t="shared" si="224"/>
        <v>0</v>
      </c>
      <c r="AI438" s="29">
        <f t="shared" si="225"/>
        <v>11</v>
      </c>
      <c r="AJ438" s="29">
        <f t="shared" si="226"/>
        <v>16</v>
      </c>
      <c r="AK438" s="105">
        <f t="shared" si="227"/>
        <v>22</v>
      </c>
      <c r="AT438" s="300">
        <f t="shared" si="234"/>
        <v>75.71663999999889</v>
      </c>
      <c r="AU438" s="29">
        <f t="shared" si="234"/>
        <v>569.2517999999917</v>
      </c>
      <c r="AV438" s="29">
        <f t="shared" si="234"/>
        <v>1141.2575999999833</v>
      </c>
      <c r="AW438" s="105">
        <f t="shared" si="233"/>
        <v>2097.3545999999692</v>
      </c>
    </row>
    <row r="439" spans="1:49" x14ac:dyDescent="0.25">
      <c r="A439" s="80" t="s">
        <v>234</v>
      </c>
      <c r="B439" s="4" t="s">
        <v>83</v>
      </c>
      <c r="C439" s="4">
        <v>191.35</v>
      </c>
      <c r="D439" s="4">
        <v>192.61</v>
      </c>
      <c r="E439" s="4">
        <v>10200</v>
      </c>
      <c r="F439" s="4">
        <v>10300</v>
      </c>
      <c r="G439" s="30">
        <f t="shared" si="205"/>
        <v>1.2600000000000193</v>
      </c>
      <c r="H439" s="30">
        <f t="shared" si="228"/>
        <v>189.17000000000004</v>
      </c>
      <c r="I439" s="30" t="str">
        <f t="shared" si="206"/>
        <v>US 101: 7</v>
      </c>
      <c r="J439" s="30">
        <f t="shared" si="235"/>
        <v>10210</v>
      </c>
      <c r="K439" s="30">
        <f t="shared" si="235"/>
        <v>10235</v>
      </c>
      <c r="L439" s="30">
        <f t="shared" si="235"/>
        <v>10260</v>
      </c>
      <c r="M439" s="30">
        <f t="shared" si="235"/>
        <v>10285</v>
      </c>
      <c r="N439" s="91">
        <f t="shared" si="207"/>
        <v>6942.8</v>
      </c>
      <c r="O439" s="91">
        <f t="shared" si="208"/>
        <v>6959.8</v>
      </c>
      <c r="P439" s="91">
        <f t="shared" si="209"/>
        <v>6976.8</v>
      </c>
      <c r="Q439" s="91">
        <f t="shared" si="210"/>
        <v>6993.8</v>
      </c>
      <c r="R439" s="91">
        <f t="shared" si="211"/>
        <v>138.85599999999999</v>
      </c>
      <c r="S439" s="91">
        <f t="shared" si="212"/>
        <v>1043.97</v>
      </c>
      <c r="T439" s="91">
        <f t="shared" si="213"/>
        <v>2093.04</v>
      </c>
      <c r="U439" s="91">
        <f t="shared" si="214"/>
        <v>3846.5900000000006</v>
      </c>
      <c r="V439" s="91">
        <f t="shared" si="215"/>
        <v>52.487568000000799</v>
      </c>
      <c r="W439" s="91">
        <f t="shared" si="216"/>
        <v>355.15859400000551</v>
      </c>
      <c r="X439" s="91">
        <f t="shared" si="217"/>
        <v>606.56299200000933</v>
      </c>
      <c r="Y439" s="91">
        <f t="shared" si="218"/>
        <v>969.34068000001514</v>
      </c>
      <c r="Z439" s="91">
        <f t="shared" si="219"/>
        <v>10.934910000000166</v>
      </c>
      <c r="AA439" s="91">
        <f t="shared" si="220"/>
        <v>59.19309900000092</v>
      </c>
      <c r="AB439" s="91">
        <f t="shared" si="221"/>
        <v>84.24486000000131</v>
      </c>
      <c r="AC439" s="91">
        <f t="shared" si="222"/>
        <v>115.39770000000182</v>
      </c>
      <c r="AD439" s="29">
        <f t="shared" si="223"/>
        <v>0</v>
      </c>
      <c r="AE439" s="29">
        <f t="shared" si="229"/>
        <v>1</v>
      </c>
      <c r="AF439" s="29">
        <f t="shared" si="230"/>
        <v>1</v>
      </c>
      <c r="AG439" s="29">
        <f t="shared" si="231"/>
        <v>1</v>
      </c>
      <c r="AH439" s="29">
        <f t="shared" si="224"/>
        <v>0</v>
      </c>
      <c r="AI439" s="29">
        <f t="shared" si="225"/>
        <v>11</v>
      </c>
      <c r="AJ439" s="29">
        <f t="shared" si="226"/>
        <v>16</v>
      </c>
      <c r="AK439" s="105">
        <f t="shared" si="227"/>
        <v>22</v>
      </c>
      <c r="AT439" s="300">
        <f t="shared" si="234"/>
        <v>174.95856000000268</v>
      </c>
      <c r="AU439" s="29">
        <f t="shared" si="234"/>
        <v>1315.4022000000202</v>
      </c>
      <c r="AV439" s="29">
        <f t="shared" si="234"/>
        <v>2637.2304000000404</v>
      </c>
      <c r="AW439" s="105">
        <f t="shared" si="233"/>
        <v>4846.7034000000749</v>
      </c>
    </row>
    <row r="440" spans="1:49" x14ac:dyDescent="0.25">
      <c r="A440" s="80" t="s">
        <v>234</v>
      </c>
      <c r="B440" s="4" t="s">
        <v>83</v>
      </c>
      <c r="C440" s="4">
        <v>192.61</v>
      </c>
      <c r="D440" s="4">
        <v>193.47</v>
      </c>
      <c r="E440" s="4">
        <v>8100</v>
      </c>
      <c r="F440" s="4">
        <v>8200</v>
      </c>
      <c r="G440" s="30">
        <f t="shared" si="205"/>
        <v>0.85999999999998522</v>
      </c>
      <c r="H440" s="30">
        <f t="shared" si="228"/>
        <v>190.03000000000003</v>
      </c>
      <c r="I440" s="30" t="str">
        <f t="shared" si="206"/>
        <v>US 101: 7</v>
      </c>
      <c r="J440" s="30">
        <f t="shared" si="235"/>
        <v>8110</v>
      </c>
      <c r="K440" s="30">
        <f t="shared" si="235"/>
        <v>8135</v>
      </c>
      <c r="L440" s="30">
        <f t="shared" si="235"/>
        <v>8160</v>
      </c>
      <c r="M440" s="30">
        <f t="shared" si="235"/>
        <v>8185</v>
      </c>
      <c r="N440" s="91">
        <f t="shared" si="207"/>
        <v>5514.8</v>
      </c>
      <c r="O440" s="91">
        <f t="shared" si="208"/>
        <v>5531.8</v>
      </c>
      <c r="P440" s="91">
        <f t="shared" si="209"/>
        <v>5548.8</v>
      </c>
      <c r="Q440" s="91">
        <f t="shared" si="210"/>
        <v>5565.8</v>
      </c>
      <c r="R440" s="91">
        <f t="shared" si="211"/>
        <v>110.29600000000001</v>
      </c>
      <c r="S440" s="91">
        <f t="shared" si="212"/>
        <v>829.77</v>
      </c>
      <c r="T440" s="91">
        <f t="shared" si="213"/>
        <v>1664.64</v>
      </c>
      <c r="U440" s="91">
        <f t="shared" si="214"/>
        <v>3061.1900000000005</v>
      </c>
      <c r="V440" s="91">
        <f t="shared" si="215"/>
        <v>28.456367999999511</v>
      </c>
      <c r="W440" s="91">
        <f t="shared" si="216"/>
        <v>192.67259399999671</v>
      </c>
      <c r="X440" s="91">
        <f t="shared" si="217"/>
        <v>329.26579199999435</v>
      </c>
      <c r="Y440" s="91">
        <f t="shared" si="218"/>
        <v>526.52467999999112</v>
      </c>
      <c r="Z440" s="91">
        <f t="shared" si="219"/>
        <v>5.9284099999998974</v>
      </c>
      <c r="AA440" s="91">
        <f t="shared" si="220"/>
        <v>32.112098999999453</v>
      </c>
      <c r="AB440" s="91">
        <f t="shared" si="221"/>
        <v>45.731359999999221</v>
      </c>
      <c r="AC440" s="91">
        <f t="shared" si="222"/>
        <v>62.681509523808479</v>
      </c>
      <c r="AD440" s="29">
        <f t="shared" si="223"/>
        <v>0</v>
      </c>
      <c r="AE440" s="29">
        <f t="shared" si="229"/>
        <v>1</v>
      </c>
      <c r="AF440" s="29">
        <f t="shared" si="230"/>
        <v>1</v>
      </c>
      <c r="AG440" s="29">
        <f t="shared" si="231"/>
        <v>1</v>
      </c>
      <c r="AH440" s="29">
        <f t="shared" si="224"/>
        <v>0</v>
      </c>
      <c r="AI440" s="29">
        <f t="shared" si="225"/>
        <v>11</v>
      </c>
      <c r="AJ440" s="29">
        <f t="shared" si="226"/>
        <v>16</v>
      </c>
      <c r="AK440" s="105">
        <f t="shared" si="227"/>
        <v>22</v>
      </c>
      <c r="AT440" s="300">
        <f t="shared" si="234"/>
        <v>94.854559999998372</v>
      </c>
      <c r="AU440" s="29">
        <f t="shared" si="234"/>
        <v>713.60219999998776</v>
      </c>
      <c r="AV440" s="29">
        <f t="shared" si="234"/>
        <v>1431.5903999999755</v>
      </c>
      <c r="AW440" s="105">
        <f t="shared" si="233"/>
        <v>2632.6233999999554</v>
      </c>
    </row>
    <row r="441" spans="1:49" x14ac:dyDescent="0.25">
      <c r="A441" s="80" t="s">
        <v>234</v>
      </c>
      <c r="B441" s="4" t="s">
        <v>83</v>
      </c>
      <c r="C441" s="4">
        <v>193.47</v>
      </c>
      <c r="D441" s="4">
        <v>195.98</v>
      </c>
      <c r="E441" s="4">
        <v>6200</v>
      </c>
      <c r="F441" s="4">
        <v>6300</v>
      </c>
      <c r="G441" s="30">
        <f t="shared" si="205"/>
        <v>2.5099999999999909</v>
      </c>
      <c r="H441" s="30">
        <f t="shared" si="228"/>
        <v>192.54000000000002</v>
      </c>
      <c r="I441" s="30" t="str">
        <f t="shared" si="206"/>
        <v>US 101: 7</v>
      </c>
      <c r="J441" s="30">
        <f t="shared" si="235"/>
        <v>6210</v>
      </c>
      <c r="K441" s="30">
        <f t="shared" si="235"/>
        <v>6235</v>
      </c>
      <c r="L441" s="30">
        <f t="shared" si="235"/>
        <v>6260</v>
      </c>
      <c r="M441" s="30">
        <f t="shared" si="235"/>
        <v>6285</v>
      </c>
      <c r="N441" s="91">
        <f t="shared" si="207"/>
        <v>4222.8</v>
      </c>
      <c r="O441" s="91">
        <f t="shared" si="208"/>
        <v>4239.8</v>
      </c>
      <c r="P441" s="91">
        <f t="shared" si="209"/>
        <v>4256.8</v>
      </c>
      <c r="Q441" s="91">
        <f t="shared" si="210"/>
        <v>4273.8</v>
      </c>
      <c r="R441" s="91">
        <f t="shared" si="211"/>
        <v>84.456000000000003</v>
      </c>
      <c r="S441" s="91">
        <f t="shared" si="212"/>
        <v>635.97</v>
      </c>
      <c r="T441" s="91">
        <f t="shared" si="213"/>
        <v>1277.04</v>
      </c>
      <c r="U441" s="91">
        <f t="shared" si="214"/>
        <v>2350.59</v>
      </c>
      <c r="V441" s="91">
        <f t="shared" si="215"/>
        <v>63.595367999999773</v>
      </c>
      <c r="W441" s="91">
        <f t="shared" si="216"/>
        <v>430.99686899999847</v>
      </c>
      <c r="X441" s="91">
        <f t="shared" si="217"/>
        <v>737.23519199999737</v>
      </c>
      <c r="Y441" s="91">
        <f t="shared" si="218"/>
        <v>1179.9961799999958</v>
      </c>
      <c r="Z441" s="91">
        <f t="shared" si="219"/>
        <v>13.249034999999951</v>
      </c>
      <c r="AA441" s="91">
        <f t="shared" si="220"/>
        <v>71.83281149999975</v>
      </c>
      <c r="AB441" s="91">
        <f t="shared" si="221"/>
        <v>102.39377666666631</v>
      </c>
      <c r="AC441" s="91">
        <f t="shared" si="222"/>
        <v>140.47573571428524</v>
      </c>
      <c r="AD441" s="29">
        <f t="shared" si="223"/>
        <v>0</v>
      </c>
      <c r="AE441" s="29">
        <f t="shared" si="229"/>
        <v>1</v>
      </c>
      <c r="AF441" s="29">
        <f t="shared" si="230"/>
        <v>1</v>
      </c>
      <c r="AG441" s="29">
        <f t="shared" si="231"/>
        <v>1</v>
      </c>
      <c r="AH441" s="29">
        <f t="shared" si="224"/>
        <v>0</v>
      </c>
      <c r="AI441" s="29">
        <f t="shared" si="225"/>
        <v>11</v>
      </c>
      <c r="AJ441" s="29">
        <f t="shared" si="226"/>
        <v>16</v>
      </c>
      <c r="AK441" s="105">
        <f t="shared" si="227"/>
        <v>22</v>
      </c>
      <c r="AT441" s="300">
        <f t="shared" si="234"/>
        <v>211.98455999999925</v>
      </c>
      <c r="AU441" s="29">
        <f t="shared" si="234"/>
        <v>1596.2846999999942</v>
      </c>
      <c r="AV441" s="29">
        <f t="shared" si="234"/>
        <v>3205.3703999999884</v>
      </c>
      <c r="AW441" s="105">
        <f t="shared" si="233"/>
        <v>5899.9808999999786</v>
      </c>
    </row>
    <row r="442" spans="1:49" x14ac:dyDescent="0.25">
      <c r="A442" s="80" t="s">
        <v>234</v>
      </c>
      <c r="B442" s="4" t="s">
        <v>83</v>
      </c>
      <c r="C442" s="4">
        <v>195.98</v>
      </c>
      <c r="D442" s="4">
        <v>196.71</v>
      </c>
      <c r="E442" s="4">
        <v>4400</v>
      </c>
      <c r="F442" s="4">
        <v>4500</v>
      </c>
      <c r="G442" s="30">
        <f t="shared" si="205"/>
        <v>0.73000000000001819</v>
      </c>
      <c r="H442" s="30">
        <f t="shared" si="228"/>
        <v>193.27000000000004</v>
      </c>
      <c r="I442" s="30" t="str">
        <f t="shared" si="206"/>
        <v>US 101: 7</v>
      </c>
      <c r="J442" s="30">
        <f t="shared" si="235"/>
        <v>4410</v>
      </c>
      <c r="K442" s="30">
        <f t="shared" si="235"/>
        <v>4435</v>
      </c>
      <c r="L442" s="30">
        <f t="shared" si="235"/>
        <v>4460</v>
      </c>
      <c r="M442" s="30">
        <f t="shared" si="235"/>
        <v>4485</v>
      </c>
      <c r="N442" s="91">
        <f t="shared" si="207"/>
        <v>2998.8</v>
      </c>
      <c r="O442" s="91">
        <f t="shared" si="208"/>
        <v>3015.8</v>
      </c>
      <c r="P442" s="91">
        <f t="shared" si="209"/>
        <v>3032.8</v>
      </c>
      <c r="Q442" s="91">
        <f t="shared" si="210"/>
        <v>3049.8</v>
      </c>
      <c r="R442" s="91">
        <f t="shared" si="211"/>
        <v>59.976000000000006</v>
      </c>
      <c r="S442" s="91">
        <f t="shared" si="212"/>
        <v>452.37</v>
      </c>
      <c r="T442" s="91">
        <f t="shared" si="213"/>
        <v>909.84</v>
      </c>
      <c r="U442" s="91">
        <f t="shared" si="214"/>
        <v>1677.3900000000003</v>
      </c>
      <c r="V442" s="91">
        <f t="shared" si="215"/>
        <v>13.13474400000033</v>
      </c>
      <c r="W442" s="91">
        <f t="shared" si="216"/>
        <v>89.162127000002229</v>
      </c>
      <c r="X442" s="91">
        <f t="shared" si="217"/>
        <v>152.76213600000381</v>
      </c>
      <c r="Y442" s="91">
        <f t="shared" si="218"/>
        <v>244.89894000000615</v>
      </c>
      <c r="Z442" s="91">
        <f t="shared" si="219"/>
        <v>2.7364050000000684</v>
      </c>
      <c r="AA442" s="91">
        <f t="shared" si="220"/>
        <v>14.860354500000371</v>
      </c>
      <c r="AB442" s="91">
        <f t="shared" si="221"/>
        <v>21.216963333333865</v>
      </c>
      <c r="AC442" s="91">
        <f t="shared" si="222"/>
        <v>29.154635714286453</v>
      </c>
      <c r="AD442" s="29">
        <f t="shared" si="223"/>
        <v>0</v>
      </c>
      <c r="AE442" s="29">
        <f t="shared" si="229"/>
        <v>0</v>
      </c>
      <c r="AF442" s="29">
        <f t="shared" si="230"/>
        <v>0</v>
      </c>
      <c r="AG442" s="29">
        <f t="shared" si="231"/>
        <v>0</v>
      </c>
      <c r="AH442" s="29">
        <f t="shared" si="224"/>
        <v>0</v>
      </c>
      <c r="AI442" s="29">
        <f t="shared" si="225"/>
        <v>11</v>
      </c>
      <c r="AJ442" s="29">
        <f t="shared" si="226"/>
        <v>16</v>
      </c>
      <c r="AK442" s="105">
        <f t="shared" si="227"/>
        <v>22</v>
      </c>
      <c r="AT442" s="300">
        <f t="shared" si="234"/>
        <v>43.782480000001094</v>
      </c>
      <c r="AU442" s="29">
        <f t="shared" si="234"/>
        <v>330.23010000000824</v>
      </c>
      <c r="AV442" s="29">
        <f t="shared" si="234"/>
        <v>664.18320000001654</v>
      </c>
      <c r="AW442" s="105">
        <f t="shared" si="233"/>
        <v>1224.4947000000307</v>
      </c>
    </row>
    <row r="443" spans="1:49" x14ac:dyDescent="0.25">
      <c r="A443" s="80" t="s">
        <v>234</v>
      </c>
      <c r="B443" s="4" t="s">
        <v>83</v>
      </c>
      <c r="C443" s="4">
        <v>196.71</v>
      </c>
      <c r="D443" s="4">
        <v>198.09</v>
      </c>
      <c r="E443" s="4">
        <v>4600</v>
      </c>
      <c r="F443" s="4">
        <v>4700</v>
      </c>
      <c r="G443" s="30">
        <f t="shared" si="205"/>
        <v>1.3799999999999955</v>
      </c>
      <c r="H443" s="30">
        <f t="shared" si="228"/>
        <v>194.65000000000003</v>
      </c>
      <c r="I443" s="30" t="str">
        <f t="shared" si="206"/>
        <v>US 101: 7</v>
      </c>
      <c r="J443" s="30">
        <f t="shared" si="235"/>
        <v>4610</v>
      </c>
      <c r="K443" s="30">
        <f t="shared" si="235"/>
        <v>4635</v>
      </c>
      <c r="L443" s="30">
        <f t="shared" si="235"/>
        <v>4660</v>
      </c>
      <c r="M443" s="30">
        <f t="shared" si="235"/>
        <v>4685</v>
      </c>
      <c r="N443" s="91">
        <f t="shared" si="207"/>
        <v>3134.8</v>
      </c>
      <c r="O443" s="91">
        <f t="shared" si="208"/>
        <v>3151.8</v>
      </c>
      <c r="P443" s="91">
        <f t="shared" si="209"/>
        <v>3168.8</v>
      </c>
      <c r="Q443" s="91">
        <f t="shared" si="210"/>
        <v>3185.8</v>
      </c>
      <c r="R443" s="91">
        <f t="shared" si="211"/>
        <v>62.696000000000005</v>
      </c>
      <c r="S443" s="91">
        <f t="shared" si="212"/>
        <v>472.77</v>
      </c>
      <c r="T443" s="91">
        <f t="shared" si="213"/>
        <v>950.64</v>
      </c>
      <c r="U443" s="91">
        <f t="shared" si="214"/>
        <v>1752.1900000000003</v>
      </c>
      <c r="V443" s="91">
        <f t="shared" si="215"/>
        <v>25.956143999999917</v>
      </c>
      <c r="W443" s="91">
        <f t="shared" si="216"/>
        <v>176.15410199999943</v>
      </c>
      <c r="X443" s="91">
        <f t="shared" si="217"/>
        <v>301.73313599999898</v>
      </c>
      <c r="Y443" s="91">
        <f t="shared" si="218"/>
        <v>483.60443999999853</v>
      </c>
      <c r="Z443" s="91">
        <f t="shared" si="219"/>
        <v>5.4075299999999817</v>
      </c>
      <c r="AA443" s="91">
        <f t="shared" si="220"/>
        <v>29.359016999999906</v>
      </c>
      <c r="AB443" s="91">
        <f t="shared" si="221"/>
        <v>41.907379999999861</v>
      </c>
      <c r="AC443" s="91">
        <f t="shared" si="222"/>
        <v>57.571957142856981</v>
      </c>
      <c r="AD443" s="29">
        <f t="shared" si="223"/>
        <v>0</v>
      </c>
      <c r="AE443" s="29">
        <f t="shared" si="229"/>
        <v>0</v>
      </c>
      <c r="AF443" s="29">
        <f t="shared" si="230"/>
        <v>1</v>
      </c>
      <c r="AG443" s="29">
        <f t="shared" si="231"/>
        <v>1</v>
      </c>
      <c r="AH443" s="29">
        <f t="shared" si="224"/>
        <v>0</v>
      </c>
      <c r="AI443" s="29">
        <f t="shared" si="225"/>
        <v>11</v>
      </c>
      <c r="AJ443" s="29">
        <f t="shared" si="226"/>
        <v>16</v>
      </c>
      <c r="AK443" s="105">
        <f t="shared" si="227"/>
        <v>22</v>
      </c>
      <c r="AT443" s="300">
        <f t="shared" si="234"/>
        <v>86.520479999999722</v>
      </c>
      <c r="AU443" s="29">
        <f t="shared" si="234"/>
        <v>652.42259999999783</v>
      </c>
      <c r="AV443" s="29">
        <f t="shared" si="234"/>
        <v>1311.8831999999957</v>
      </c>
      <c r="AW443" s="105">
        <f t="shared" si="233"/>
        <v>2418.0221999999926</v>
      </c>
    </row>
    <row r="444" spans="1:49" x14ac:dyDescent="0.25">
      <c r="A444" s="80" t="s">
        <v>234</v>
      </c>
      <c r="B444" s="4" t="s">
        <v>83</v>
      </c>
      <c r="C444" s="4">
        <v>198.09</v>
      </c>
      <c r="D444" s="4">
        <v>201.43</v>
      </c>
      <c r="E444" s="4">
        <v>4300</v>
      </c>
      <c r="F444" s="4">
        <v>4400</v>
      </c>
      <c r="G444" s="30">
        <f t="shared" si="205"/>
        <v>3.3400000000000034</v>
      </c>
      <c r="H444" s="30">
        <f t="shared" si="228"/>
        <v>197.99000000000004</v>
      </c>
      <c r="I444" s="30" t="str">
        <f t="shared" si="206"/>
        <v>US 101: 7</v>
      </c>
      <c r="J444" s="30">
        <f t="shared" si="235"/>
        <v>4310</v>
      </c>
      <c r="K444" s="30">
        <f t="shared" si="235"/>
        <v>4335</v>
      </c>
      <c r="L444" s="30">
        <f t="shared" si="235"/>
        <v>4360</v>
      </c>
      <c r="M444" s="30">
        <f t="shared" si="235"/>
        <v>4385</v>
      </c>
      <c r="N444" s="91">
        <f t="shared" si="207"/>
        <v>2930.8</v>
      </c>
      <c r="O444" s="91">
        <f t="shared" si="208"/>
        <v>2947.8</v>
      </c>
      <c r="P444" s="91">
        <f t="shared" si="209"/>
        <v>2964.8</v>
      </c>
      <c r="Q444" s="91">
        <f t="shared" si="210"/>
        <v>2981.8</v>
      </c>
      <c r="R444" s="91">
        <f t="shared" si="211"/>
        <v>58.616000000000007</v>
      </c>
      <c r="S444" s="91">
        <f t="shared" si="212"/>
        <v>442.17</v>
      </c>
      <c r="T444" s="91">
        <f t="shared" si="213"/>
        <v>889.44</v>
      </c>
      <c r="U444" s="91">
        <f t="shared" si="214"/>
        <v>1639.9900000000002</v>
      </c>
      <c r="V444" s="91">
        <f t="shared" si="215"/>
        <v>58.733232000000065</v>
      </c>
      <c r="W444" s="91">
        <f t="shared" si="216"/>
        <v>398.74890600000043</v>
      </c>
      <c r="X444" s="91">
        <f t="shared" si="217"/>
        <v>683.26780800000085</v>
      </c>
      <c r="Y444" s="91">
        <f t="shared" si="218"/>
        <v>1095.5133200000014</v>
      </c>
      <c r="Z444" s="91">
        <f t="shared" si="219"/>
        <v>12.236090000000011</v>
      </c>
      <c r="AA444" s="91">
        <f t="shared" si="220"/>
        <v>66.458151000000072</v>
      </c>
      <c r="AB444" s="91">
        <f t="shared" si="221"/>
        <v>94.898306666666798</v>
      </c>
      <c r="AC444" s="91">
        <f t="shared" si="222"/>
        <v>130.41825238095257</v>
      </c>
      <c r="AD444" s="29">
        <f t="shared" si="223"/>
        <v>0</v>
      </c>
      <c r="AE444" s="29">
        <f t="shared" si="229"/>
        <v>1</v>
      </c>
      <c r="AF444" s="29">
        <f t="shared" si="230"/>
        <v>1</v>
      </c>
      <c r="AG444" s="29">
        <f t="shared" si="231"/>
        <v>1</v>
      </c>
      <c r="AH444" s="29">
        <f t="shared" si="224"/>
        <v>0</v>
      </c>
      <c r="AI444" s="29">
        <f t="shared" si="225"/>
        <v>11</v>
      </c>
      <c r="AJ444" s="29">
        <f t="shared" si="226"/>
        <v>16</v>
      </c>
      <c r="AK444" s="105">
        <f t="shared" si="227"/>
        <v>22</v>
      </c>
      <c r="AT444" s="300">
        <f t="shared" si="234"/>
        <v>195.77744000000021</v>
      </c>
      <c r="AU444" s="29">
        <f t="shared" si="234"/>
        <v>1476.8478000000016</v>
      </c>
      <c r="AV444" s="29">
        <f t="shared" si="234"/>
        <v>2970.7296000000033</v>
      </c>
      <c r="AW444" s="105">
        <f t="shared" si="233"/>
        <v>5477.5666000000065</v>
      </c>
    </row>
    <row r="445" spans="1:49" x14ac:dyDescent="0.25">
      <c r="A445" s="80" t="s">
        <v>234</v>
      </c>
      <c r="B445" s="4" t="s">
        <v>83</v>
      </c>
      <c r="C445" s="4">
        <v>201.43</v>
      </c>
      <c r="D445" s="4">
        <v>206.81</v>
      </c>
      <c r="E445" s="4">
        <v>4200</v>
      </c>
      <c r="F445" s="4">
        <v>4300</v>
      </c>
      <c r="G445" s="30">
        <f t="shared" si="205"/>
        <v>5.3799999999999955</v>
      </c>
      <c r="H445" s="30">
        <f t="shared" si="228"/>
        <v>203.37000000000003</v>
      </c>
      <c r="I445" s="30" t="str">
        <f t="shared" si="206"/>
        <v>US 101: 7</v>
      </c>
      <c r="J445" s="30">
        <f t="shared" si="235"/>
        <v>4210</v>
      </c>
      <c r="K445" s="30">
        <f t="shared" si="235"/>
        <v>4235</v>
      </c>
      <c r="L445" s="30">
        <f t="shared" si="235"/>
        <v>4260</v>
      </c>
      <c r="M445" s="30">
        <f t="shared" si="235"/>
        <v>4285</v>
      </c>
      <c r="N445" s="91">
        <f t="shared" si="207"/>
        <v>2862.8</v>
      </c>
      <c r="O445" s="91">
        <f t="shared" si="208"/>
        <v>2879.8</v>
      </c>
      <c r="P445" s="91">
        <f t="shared" si="209"/>
        <v>2896.8</v>
      </c>
      <c r="Q445" s="91">
        <f t="shared" si="210"/>
        <v>2913.8</v>
      </c>
      <c r="R445" s="91">
        <f t="shared" si="211"/>
        <v>57.256000000000007</v>
      </c>
      <c r="S445" s="91">
        <f t="shared" si="212"/>
        <v>431.97</v>
      </c>
      <c r="T445" s="91">
        <f t="shared" si="213"/>
        <v>869.04000000000008</v>
      </c>
      <c r="U445" s="91">
        <f t="shared" si="214"/>
        <v>1602.5900000000001</v>
      </c>
      <c r="V445" s="91">
        <f t="shared" si="215"/>
        <v>92.411183999999921</v>
      </c>
      <c r="W445" s="91">
        <f t="shared" si="216"/>
        <v>627.47962199999961</v>
      </c>
      <c r="X445" s="91">
        <f t="shared" si="217"/>
        <v>1075.3500959999992</v>
      </c>
      <c r="Y445" s="91">
        <f t="shared" si="218"/>
        <v>1724.3868399999988</v>
      </c>
      <c r="Z445" s="91">
        <f t="shared" si="219"/>
        <v>19.252329999999979</v>
      </c>
      <c r="AA445" s="91">
        <f t="shared" si="220"/>
        <v>104.57993699999993</v>
      </c>
      <c r="AB445" s="91">
        <f t="shared" si="221"/>
        <v>149.3541799999999</v>
      </c>
      <c r="AC445" s="91">
        <f t="shared" si="222"/>
        <v>205.2841476190475</v>
      </c>
      <c r="AD445" s="29">
        <f t="shared" si="223"/>
        <v>0</v>
      </c>
      <c r="AE445" s="29">
        <f t="shared" si="229"/>
        <v>1</v>
      </c>
      <c r="AF445" s="29">
        <f t="shared" si="230"/>
        <v>1</v>
      </c>
      <c r="AG445" s="29">
        <f t="shared" si="231"/>
        <v>2</v>
      </c>
      <c r="AH445" s="29">
        <f t="shared" si="224"/>
        <v>0</v>
      </c>
      <c r="AI445" s="29">
        <f t="shared" si="225"/>
        <v>11</v>
      </c>
      <c r="AJ445" s="29">
        <f t="shared" si="226"/>
        <v>16</v>
      </c>
      <c r="AK445" s="105">
        <f t="shared" si="227"/>
        <v>22</v>
      </c>
      <c r="AT445" s="300">
        <f t="shared" si="234"/>
        <v>308.03727999999978</v>
      </c>
      <c r="AU445" s="29">
        <f t="shared" si="234"/>
        <v>2323.9985999999981</v>
      </c>
      <c r="AV445" s="29">
        <f t="shared" si="234"/>
        <v>4675.4351999999963</v>
      </c>
      <c r="AW445" s="105">
        <f t="shared" si="233"/>
        <v>8621.9341999999942</v>
      </c>
    </row>
    <row r="446" spans="1:49" x14ac:dyDescent="0.25">
      <c r="A446" s="80" t="s">
        <v>234</v>
      </c>
      <c r="B446" s="4" t="s">
        <v>83</v>
      </c>
      <c r="C446" s="4">
        <v>206.81</v>
      </c>
      <c r="D446" s="4">
        <v>209.16</v>
      </c>
      <c r="E446" s="4">
        <v>4300</v>
      </c>
      <c r="F446" s="4">
        <v>4400</v>
      </c>
      <c r="G446" s="30">
        <f t="shared" si="205"/>
        <v>2.3499999999999943</v>
      </c>
      <c r="H446" s="30">
        <f t="shared" si="228"/>
        <v>205.72000000000003</v>
      </c>
      <c r="I446" s="30" t="str">
        <f t="shared" si="206"/>
        <v>US 101: 7</v>
      </c>
      <c r="J446" s="30">
        <f t="shared" si="235"/>
        <v>4310</v>
      </c>
      <c r="K446" s="30">
        <f t="shared" si="235"/>
        <v>4335</v>
      </c>
      <c r="L446" s="30">
        <f t="shared" si="235"/>
        <v>4360</v>
      </c>
      <c r="M446" s="30">
        <f t="shared" si="235"/>
        <v>4385</v>
      </c>
      <c r="N446" s="91">
        <f t="shared" si="207"/>
        <v>2930.8</v>
      </c>
      <c r="O446" s="91">
        <f t="shared" si="208"/>
        <v>2947.8</v>
      </c>
      <c r="P446" s="91">
        <f t="shared" si="209"/>
        <v>2964.8</v>
      </c>
      <c r="Q446" s="91">
        <f t="shared" si="210"/>
        <v>2981.8</v>
      </c>
      <c r="R446" s="91">
        <f t="shared" si="211"/>
        <v>58.616000000000007</v>
      </c>
      <c r="S446" s="91">
        <f t="shared" si="212"/>
        <v>442.17</v>
      </c>
      <c r="T446" s="91">
        <f t="shared" si="213"/>
        <v>889.44</v>
      </c>
      <c r="U446" s="91">
        <f t="shared" si="214"/>
        <v>1639.9900000000002</v>
      </c>
      <c r="V446" s="91">
        <f t="shared" si="215"/>
        <v>41.324279999999902</v>
      </c>
      <c r="W446" s="91">
        <f t="shared" si="216"/>
        <v>280.55686499999933</v>
      </c>
      <c r="X446" s="91">
        <f t="shared" si="217"/>
        <v>480.74231999999893</v>
      </c>
      <c r="Y446" s="91">
        <f t="shared" si="218"/>
        <v>770.79529999999829</v>
      </c>
      <c r="Z446" s="91">
        <f t="shared" si="219"/>
        <v>8.609224999999979</v>
      </c>
      <c r="AA446" s="91">
        <f t="shared" si="220"/>
        <v>46.759477499999889</v>
      </c>
      <c r="AB446" s="91">
        <f t="shared" si="221"/>
        <v>66.769766666666527</v>
      </c>
      <c r="AC446" s="91">
        <f t="shared" si="222"/>
        <v>91.761345238095046</v>
      </c>
      <c r="AD446" s="29">
        <f t="shared" si="223"/>
        <v>0</v>
      </c>
      <c r="AE446" s="29">
        <f t="shared" si="229"/>
        <v>1</v>
      </c>
      <c r="AF446" s="29">
        <f t="shared" si="230"/>
        <v>1</v>
      </c>
      <c r="AG446" s="29">
        <f t="shared" si="231"/>
        <v>1</v>
      </c>
      <c r="AH446" s="29">
        <f t="shared" si="224"/>
        <v>0</v>
      </c>
      <c r="AI446" s="29">
        <f t="shared" si="225"/>
        <v>11</v>
      </c>
      <c r="AJ446" s="29">
        <f t="shared" si="226"/>
        <v>16</v>
      </c>
      <c r="AK446" s="105">
        <f t="shared" si="227"/>
        <v>22</v>
      </c>
      <c r="AT446" s="300">
        <f t="shared" si="234"/>
        <v>137.74759999999969</v>
      </c>
      <c r="AU446" s="29">
        <f t="shared" si="234"/>
        <v>1039.0994999999975</v>
      </c>
      <c r="AV446" s="29">
        <f t="shared" si="234"/>
        <v>2090.1839999999952</v>
      </c>
      <c r="AW446" s="105">
        <f t="shared" si="233"/>
        <v>3853.9764999999911</v>
      </c>
    </row>
    <row r="447" spans="1:49" x14ac:dyDescent="0.25">
      <c r="A447" s="80" t="s">
        <v>234</v>
      </c>
      <c r="B447" s="4" t="s">
        <v>83</v>
      </c>
      <c r="C447" s="4">
        <v>209.16</v>
      </c>
      <c r="D447" s="4">
        <v>209.5</v>
      </c>
      <c r="E447" s="4">
        <v>4600</v>
      </c>
      <c r="F447" s="4">
        <v>4700</v>
      </c>
      <c r="G447" s="30">
        <f t="shared" si="205"/>
        <v>0.34000000000000341</v>
      </c>
      <c r="H447" s="30">
        <f t="shared" si="228"/>
        <v>206.06000000000003</v>
      </c>
      <c r="I447" s="30" t="str">
        <f t="shared" si="206"/>
        <v>US 101: 7</v>
      </c>
      <c r="J447" s="30">
        <f t="shared" ref="J447:M466" si="236">(($F447-$E447)/($F$6-$E$6)*(J$6-$E$6)+$E447)</f>
        <v>4610</v>
      </c>
      <c r="K447" s="30">
        <f t="shared" si="236"/>
        <v>4635</v>
      </c>
      <c r="L447" s="30">
        <f t="shared" si="236"/>
        <v>4660</v>
      </c>
      <c r="M447" s="30">
        <f t="shared" si="236"/>
        <v>4685</v>
      </c>
      <c r="N447" s="91">
        <f t="shared" si="207"/>
        <v>3134.8</v>
      </c>
      <c r="O447" s="91">
        <f t="shared" si="208"/>
        <v>3151.8</v>
      </c>
      <c r="P447" s="91">
        <f t="shared" si="209"/>
        <v>3168.8</v>
      </c>
      <c r="Q447" s="91">
        <f t="shared" si="210"/>
        <v>3185.8</v>
      </c>
      <c r="R447" s="91">
        <f t="shared" si="211"/>
        <v>62.696000000000005</v>
      </c>
      <c r="S447" s="91">
        <f t="shared" si="212"/>
        <v>472.77</v>
      </c>
      <c r="T447" s="91">
        <f t="shared" si="213"/>
        <v>950.64</v>
      </c>
      <c r="U447" s="91">
        <f t="shared" si="214"/>
        <v>1752.1900000000003</v>
      </c>
      <c r="V447" s="91">
        <f t="shared" si="215"/>
        <v>6.3949920000000651</v>
      </c>
      <c r="W447" s="91">
        <f t="shared" si="216"/>
        <v>43.400286000000435</v>
      </c>
      <c r="X447" s="91">
        <f t="shared" si="217"/>
        <v>74.340048000000749</v>
      </c>
      <c r="Y447" s="91">
        <f t="shared" si="218"/>
        <v>119.14892000000123</v>
      </c>
      <c r="Z447" s="91">
        <f t="shared" si="219"/>
        <v>1.3322900000000133</v>
      </c>
      <c r="AA447" s="91">
        <f t="shared" si="220"/>
        <v>7.2333810000000724</v>
      </c>
      <c r="AB447" s="91">
        <f t="shared" si="221"/>
        <v>10.325006666666772</v>
      </c>
      <c r="AC447" s="91">
        <f t="shared" si="222"/>
        <v>14.184395238095387</v>
      </c>
      <c r="AD447" s="29">
        <f t="shared" si="223"/>
        <v>0</v>
      </c>
      <c r="AE447" s="29">
        <f t="shared" si="229"/>
        <v>0</v>
      </c>
      <c r="AF447" s="29">
        <f t="shared" si="230"/>
        <v>0</v>
      </c>
      <c r="AG447" s="29">
        <f t="shared" si="231"/>
        <v>0</v>
      </c>
      <c r="AH447" s="29">
        <f t="shared" si="224"/>
        <v>0</v>
      </c>
      <c r="AI447" s="29">
        <f t="shared" si="225"/>
        <v>11</v>
      </c>
      <c r="AJ447" s="29">
        <f t="shared" si="226"/>
        <v>16</v>
      </c>
      <c r="AK447" s="105">
        <f t="shared" si="227"/>
        <v>22</v>
      </c>
      <c r="AT447" s="300">
        <f t="shared" si="234"/>
        <v>21.316640000000216</v>
      </c>
      <c r="AU447" s="29">
        <f t="shared" si="234"/>
        <v>160.7418000000016</v>
      </c>
      <c r="AV447" s="29">
        <f t="shared" si="234"/>
        <v>323.21760000000324</v>
      </c>
      <c r="AW447" s="105">
        <f t="shared" si="233"/>
        <v>595.74460000000602</v>
      </c>
    </row>
    <row r="448" spans="1:49" x14ac:dyDescent="0.25">
      <c r="A448" s="80" t="s">
        <v>234</v>
      </c>
      <c r="B448" s="4" t="s">
        <v>83</v>
      </c>
      <c r="C448" s="4">
        <v>209.5</v>
      </c>
      <c r="D448" s="4">
        <v>209.64</v>
      </c>
      <c r="E448" s="4">
        <v>4700</v>
      </c>
      <c r="F448" s="4">
        <v>4800</v>
      </c>
      <c r="G448" s="30">
        <f t="shared" si="205"/>
        <v>0.13999999999998636</v>
      </c>
      <c r="H448" s="30">
        <f t="shared" si="228"/>
        <v>206.20000000000002</v>
      </c>
      <c r="I448" s="30" t="str">
        <f t="shared" si="206"/>
        <v>US 101: 7</v>
      </c>
      <c r="J448" s="30">
        <f t="shared" si="236"/>
        <v>4710</v>
      </c>
      <c r="K448" s="30">
        <f t="shared" si="236"/>
        <v>4735</v>
      </c>
      <c r="L448" s="30">
        <f t="shared" si="236"/>
        <v>4760</v>
      </c>
      <c r="M448" s="30">
        <f t="shared" si="236"/>
        <v>4785</v>
      </c>
      <c r="N448" s="91">
        <f t="shared" si="207"/>
        <v>3202.8</v>
      </c>
      <c r="O448" s="91">
        <f t="shared" si="208"/>
        <v>3219.8</v>
      </c>
      <c r="P448" s="91">
        <f t="shared" si="209"/>
        <v>3236.8</v>
      </c>
      <c r="Q448" s="91">
        <f t="shared" si="210"/>
        <v>3253.8</v>
      </c>
      <c r="R448" s="91">
        <f t="shared" si="211"/>
        <v>64.056000000000012</v>
      </c>
      <c r="S448" s="91">
        <f t="shared" si="212"/>
        <v>482.97</v>
      </c>
      <c r="T448" s="91">
        <f t="shared" si="213"/>
        <v>971.04</v>
      </c>
      <c r="U448" s="91">
        <f t="shared" si="214"/>
        <v>1789.5900000000001</v>
      </c>
      <c r="V448" s="91">
        <f t="shared" si="215"/>
        <v>2.6903519999997383</v>
      </c>
      <c r="W448" s="91">
        <f t="shared" si="216"/>
        <v>18.256265999998224</v>
      </c>
      <c r="X448" s="91">
        <f t="shared" si="217"/>
        <v>31.267487999996955</v>
      </c>
      <c r="Y448" s="91">
        <f t="shared" si="218"/>
        <v>50.108519999995124</v>
      </c>
      <c r="Z448" s="91">
        <f t="shared" si="219"/>
        <v>0.56048999999994542</v>
      </c>
      <c r="AA448" s="91">
        <f t="shared" si="220"/>
        <v>3.042710999999704</v>
      </c>
      <c r="AB448" s="91">
        <f t="shared" si="221"/>
        <v>4.3427066666662446</v>
      </c>
      <c r="AC448" s="91">
        <f t="shared" si="222"/>
        <v>5.965299999999421</v>
      </c>
      <c r="AD448" s="29">
        <f t="shared" si="223"/>
        <v>0</v>
      </c>
      <c r="AE448" s="29">
        <f t="shared" si="229"/>
        <v>0</v>
      </c>
      <c r="AF448" s="29">
        <f t="shared" si="230"/>
        <v>0</v>
      </c>
      <c r="AG448" s="29">
        <f t="shared" si="231"/>
        <v>0</v>
      </c>
      <c r="AH448" s="29">
        <f t="shared" si="224"/>
        <v>0</v>
      </c>
      <c r="AI448" s="29">
        <f t="shared" si="225"/>
        <v>11</v>
      </c>
      <c r="AJ448" s="29">
        <f t="shared" si="226"/>
        <v>16</v>
      </c>
      <c r="AK448" s="105">
        <f t="shared" si="227"/>
        <v>22</v>
      </c>
      <c r="AT448" s="300">
        <f t="shared" si="234"/>
        <v>8.9678399999991285</v>
      </c>
      <c r="AU448" s="29">
        <f t="shared" si="234"/>
        <v>67.615799999993413</v>
      </c>
      <c r="AV448" s="29">
        <f t="shared" si="234"/>
        <v>135.94559999998674</v>
      </c>
      <c r="AW448" s="105">
        <f t="shared" si="233"/>
        <v>250.54259999997561</v>
      </c>
    </row>
    <row r="449" spans="1:49" x14ac:dyDescent="0.25">
      <c r="A449" s="80" t="s">
        <v>234</v>
      </c>
      <c r="B449" s="4" t="s">
        <v>83</v>
      </c>
      <c r="C449" s="4">
        <v>209.64</v>
      </c>
      <c r="D449" s="4">
        <v>210.8</v>
      </c>
      <c r="E449" s="4">
        <v>4900</v>
      </c>
      <c r="F449" s="4">
        <v>5000</v>
      </c>
      <c r="G449" s="30">
        <f t="shared" si="205"/>
        <v>1.160000000000025</v>
      </c>
      <c r="H449" s="30">
        <f t="shared" si="228"/>
        <v>207.36000000000004</v>
      </c>
      <c r="I449" s="30" t="str">
        <f t="shared" si="206"/>
        <v>US 101: 7</v>
      </c>
      <c r="J449" s="30">
        <f t="shared" si="236"/>
        <v>4910</v>
      </c>
      <c r="K449" s="30">
        <f t="shared" si="236"/>
        <v>4935</v>
      </c>
      <c r="L449" s="30">
        <f t="shared" si="236"/>
        <v>4960</v>
      </c>
      <c r="M449" s="30">
        <f t="shared" si="236"/>
        <v>4985</v>
      </c>
      <c r="N449" s="91">
        <f t="shared" si="207"/>
        <v>3338.8</v>
      </c>
      <c r="O449" s="91">
        <f t="shared" si="208"/>
        <v>3355.8</v>
      </c>
      <c r="P449" s="91">
        <f t="shared" si="209"/>
        <v>3372.8</v>
      </c>
      <c r="Q449" s="91">
        <f t="shared" si="210"/>
        <v>3389.8</v>
      </c>
      <c r="R449" s="91">
        <f t="shared" si="211"/>
        <v>66.77600000000001</v>
      </c>
      <c r="S449" s="91">
        <f t="shared" si="212"/>
        <v>503.37</v>
      </c>
      <c r="T449" s="91">
        <f t="shared" si="213"/>
        <v>1011.84</v>
      </c>
      <c r="U449" s="91">
        <f t="shared" si="214"/>
        <v>1864.3900000000003</v>
      </c>
      <c r="V449" s="91">
        <f t="shared" si="215"/>
        <v>23.238048000000504</v>
      </c>
      <c r="W449" s="91">
        <f t="shared" si="216"/>
        <v>157.65548400000341</v>
      </c>
      <c r="X449" s="91">
        <f t="shared" si="217"/>
        <v>269.95891200000585</v>
      </c>
      <c r="Y449" s="91">
        <f t="shared" si="218"/>
        <v>432.53848000000943</v>
      </c>
      <c r="Z449" s="91">
        <f t="shared" si="219"/>
        <v>4.841260000000104</v>
      </c>
      <c r="AA449" s="91">
        <f t="shared" si="220"/>
        <v>26.275914000000569</v>
      </c>
      <c r="AB449" s="91">
        <f t="shared" si="221"/>
        <v>37.494293333334149</v>
      </c>
      <c r="AC449" s="91">
        <f t="shared" si="222"/>
        <v>51.492676190477319</v>
      </c>
      <c r="AD449" s="29">
        <f t="shared" si="223"/>
        <v>0</v>
      </c>
      <c r="AE449" s="29">
        <f t="shared" si="229"/>
        <v>0</v>
      </c>
      <c r="AF449" s="29">
        <f t="shared" si="230"/>
        <v>1</v>
      </c>
      <c r="AG449" s="29">
        <f t="shared" si="231"/>
        <v>1</v>
      </c>
      <c r="AH449" s="29">
        <f t="shared" si="224"/>
        <v>0</v>
      </c>
      <c r="AI449" s="29">
        <f t="shared" si="225"/>
        <v>11</v>
      </c>
      <c r="AJ449" s="29">
        <f t="shared" si="226"/>
        <v>16</v>
      </c>
      <c r="AK449" s="105">
        <f t="shared" si="227"/>
        <v>22</v>
      </c>
      <c r="AT449" s="300">
        <f t="shared" si="234"/>
        <v>77.460160000001679</v>
      </c>
      <c r="AU449" s="29">
        <f t="shared" si="234"/>
        <v>583.90920000001256</v>
      </c>
      <c r="AV449" s="29">
        <f t="shared" si="234"/>
        <v>1173.7344000000253</v>
      </c>
      <c r="AW449" s="105">
        <f t="shared" si="233"/>
        <v>2162.6924000000472</v>
      </c>
    </row>
    <row r="450" spans="1:49" x14ac:dyDescent="0.25">
      <c r="A450" s="80" t="s">
        <v>234</v>
      </c>
      <c r="B450" s="4" t="s">
        <v>83</v>
      </c>
      <c r="C450" s="4">
        <v>210.8</v>
      </c>
      <c r="D450" s="4">
        <v>211.58</v>
      </c>
      <c r="E450" s="4">
        <v>5600</v>
      </c>
      <c r="F450" s="4">
        <v>5700</v>
      </c>
      <c r="G450" s="30">
        <f t="shared" si="205"/>
        <v>0.78000000000000114</v>
      </c>
      <c r="H450" s="30">
        <f t="shared" si="228"/>
        <v>208.14000000000004</v>
      </c>
      <c r="I450" s="30" t="str">
        <f t="shared" si="206"/>
        <v>US 101: 7</v>
      </c>
      <c r="J450" s="30">
        <f t="shared" si="236"/>
        <v>5610</v>
      </c>
      <c r="K450" s="30">
        <f t="shared" si="236"/>
        <v>5635</v>
      </c>
      <c r="L450" s="30">
        <f t="shared" si="236"/>
        <v>5660</v>
      </c>
      <c r="M450" s="30">
        <f t="shared" si="236"/>
        <v>5685</v>
      </c>
      <c r="N450" s="91">
        <f t="shared" si="207"/>
        <v>3814.8</v>
      </c>
      <c r="O450" s="91">
        <f t="shared" si="208"/>
        <v>3831.8</v>
      </c>
      <c r="P450" s="91">
        <f t="shared" si="209"/>
        <v>3848.8</v>
      </c>
      <c r="Q450" s="91">
        <f t="shared" si="210"/>
        <v>3865.8</v>
      </c>
      <c r="R450" s="91">
        <f t="shared" si="211"/>
        <v>76.296000000000006</v>
      </c>
      <c r="S450" s="91">
        <f t="shared" si="212"/>
        <v>574.77</v>
      </c>
      <c r="T450" s="91">
        <f t="shared" si="213"/>
        <v>1154.6400000000001</v>
      </c>
      <c r="U450" s="91">
        <f t="shared" si="214"/>
        <v>2126.19</v>
      </c>
      <c r="V450" s="91">
        <f t="shared" si="215"/>
        <v>17.853264000000024</v>
      </c>
      <c r="W450" s="91">
        <f t="shared" si="216"/>
        <v>121.04656200000019</v>
      </c>
      <c r="X450" s="91">
        <f t="shared" si="217"/>
        <v>207.14241600000031</v>
      </c>
      <c r="Y450" s="91">
        <f t="shared" si="218"/>
        <v>331.68564000000055</v>
      </c>
      <c r="Z450" s="91">
        <f t="shared" si="219"/>
        <v>3.7194300000000045</v>
      </c>
      <c r="AA450" s="91">
        <f t="shared" si="220"/>
        <v>20.174427000000033</v>
      </c>
      <c r="AB450" s="91">
        <f t="shared" si="221"/>
        <v>28.769780000000047</v>
      </c>
      <c r="AC450" s="91">
        <f t="shared" si="222"/>
        <v>39.486385714285788</v>
      </c>
      <c r="AD450" s="29">
        <f t="shared" si="223"/>
        <v>0</v>
      </c>
      <c r="AE450" s="29">
        <f t="shared" si="229"/>
        <v>0</v>
      </c>
      <c r="AF450" s="29">
        <f t="shared" si="230"/>
        <v>0</v>
      </c>
      <c r="AG450" s="29">
        <f t="shared" si="231"/>
        <v>1</v>
      </c>
      <c r="AH450" s="29">
        <f t="shared" si="224"/>
        <v>0</v>
      </c>
      <c r="AI450" s="29">
        <f t="shared" si="225"/>
        <v>11</v>
      </c>
      <c r="AJ450" s="29">
        <f t="shared" si="226"/>
        <v>16</v>
      </c>
      <c r="AK450" s="105">
        <f t="shared" si="227"/>
        <v>22</v>
      </c>
      <c r="AT450" s="300">
        <f t="shared" si="234"/>
        <v>59.510880000000093</v>
      </c>
      <c r="AU450" s="29">
        <f t="shared" si="234"/>
        <v>448.32060000000064</v>
      </c>
      <c r="AV450" s="29">
        <f t="shared" si="234"/>
        <v>900.61920000000134</v>
      </c>
      <c r="AW450" s="105">
        <f t="shared" si="233"/>
        <v>1658.4282000000026</v>
      </c>
    </row>
    <row r="451" spans="1:49" x14ac:dyDescent="0.25">
      <c r="A451" s="80" t="s">
        <v>234</v>
      </c>
      <c r="B451" s="4" t="s">
        <v>83</v>
      </c>
      <c r="C451" s="4">
        <v>211.58</v>
      </c>
      <c r="D451" s="4">
        <v>211.91</v>
      </c>
      <c r="E451" s="4">
        <v>9100</v>
      </c>
      <c r="F451" s="4">
        <v>9200</v>
      </c>
      <c r="G451" s="30">
        <f t="shared" si="205"/>
        <v>0.32999999999998408</v>
      </c>
      <c r="H451" s="30">
        <f t="shared" si="228"/>
        <v>208.47000000000003</v>
      </c>
      <c r="I451" s="30" t="str">
        <f t="shared" si="206"/>
        <v>US 101: 7</v>
      </c>
      <c r="J451" s="30">
        <f t="shared" si="236"/>
        <v>9110</v>
      </c>
      <c r="K451" s="30">
        <f t="shared" si="236"/>
        <v>9135</v>
      </c>
      <c r="L451" s="30">
        <f t="shared" si="236"/>
        <v>9160</v>
      </c>
      <c r="M451" s="30">
        <f t="shared" si="236"/>
        <v>9185</v>
      </c>
      <c r="N451" s="91">
        <f t="shared" si="207"/>
        <v>6194.8</v>
      </c>
      <c r="O451" s="91">
        <f t="shared" si="208"/>
        <v>6211.8</v>
      </c>
      <c r="P451" s="91">
        <f t="shared" si="209"/>
        <v>6228.8</v>
      </c>
      <c r="Q451" s="91">
        <f t="shared" si="210"/>
        <v>6245.8</v>
      </c>
      <c r="R451" s="91">
        <f t="shared" si="211"/>
        <v>123.896</v>
      </c>
      <c r="S451" s="91">
        <f t="shared" si="212"/>
        <v>931.77</v>
      </c>
      <c r="T451" s="91">
        <f t="shared" si="213"/>
        <v>1868.6399999999999</v>
      </c>
      <c r="U451" s="91">
        <f t="shared" si="214"/>
        <v>3435.1900000000005</v>
      </c>
      <c r="V451" s="91">
        <f t="shared" si="215"/>
        <v>12.265703999999408</v>
      </c>
      <c r="W451" s="91">
        <f t="shared" si="216"/>
        <v>83.020706999995994</v>
      </c>
      <c r="X451" s="91">
        <f t="shared" si="217"/>
        <v>141.82977599999316</v>
      </c>
      <c r="Y451" s="91">
        <f t="shared" si="218"/>
        <v>226.7225399999891</v>
      </c>
      <c r="Z451" s="91">
        <f t="shared" si="219"/>
        <v>2.5553549999998761</v>
      </c>
      <c r="AA451" s="91">
        <f t="shared" si="220"/>
        <v>13.836784499999332</v>
      </c>
      <c r="AB451" s="91">
        <f t="shared" si="221"/>
        <v>19.698579999999051</v>
      </c>
      <c r="AC451" s="91">
        <f t="shared" si="222"/>
        <v>26.990778571427278</v>
      </c>
      <c r="AD451" s="29">
        <f t="shared" si="223"/>
        <v>0</v>
      </c>
      <c r="AE451" s="29">
        <f t="shared" si="229"/>
        <v>0</v>
      </c>
      <c r="AF451" s="29">
        <f t="shared" si="230"/>
        <v>0</v>
      </c>
      <c r="AG451" s="29">
        <f t="shared" si="231"/>
        <v>0</v>
      </c>
      <c r="AH451" s="29">
        <f t="shared" si="224"/>
        <v>0</v>
      </c>
      <c r="AI451" s="29">
        <f t="shared" si="225"/>
        <v>11</v>
      </c>
      <c r="AJ451" s="29">
        <f t="shared" si="226"/>
        <v>16</v>
      </c>
      <c r="AK451" s="105">
        <f t="shared" si="227"/>
        <v>22</v>
      </c>
      <c r="AT451" s="300">
        <f t="shared" si="234"/>
        <v>40.885679999998025</v>
      </c>
      <c r="AU451" s="29">
        <f t="shared" si="234"/>
        <v>307.48409999998518</v>
      </c>
      <c r="AV451" s="29">
        <f t="shared" si="234"/>
        <v>616.65119999997023</v>
      </c>
      <c r="AW451" s="105">
        <f t="shared" si="233"/>
        <v>1133.6126999999456</v>
      </c>
    </row>
    <row r="452" spans="1:49" x14ac:dyDescent="0.25">
      <c r="A452" s="80" t="s">
        <v>234</v>
      </c>
      <c r="B452" s="4" t="s">
        <v>83</v>
      </c>
      <c r="C452" s="4">
        <v>211.91</v>
      </c>
      <c r="D452" s="4">
        <v>212.05</v>
      </c>
      <c r="E452" s="4">
        <v>10300</v>
      </c>
      <c r="F452" s="4">
        <v>10400</v>
      </c>
      <c r="G452" s="30">
        <f t="shared" si="205"/>
        <v>0.14000000000001478</v>
      </c>
      <c r="H452" s="30">
        <f t="shared" si="228"/>
        <v>208.61000000000004</v>
      </c>
      <c r="I452" s="30" t="str">
        <f t="shared" si="206"/>
        <v>US 101: 7</v>
      </c>
      <c r="J452" s="30">
        <f t="shared" si="236"/>
        <v>10310</v>
      </c>
      <c r="K452" s="30">
        <f t="shared" si="236"/>
        <v>10335</v>
      </c>
      <c r="L452" s="30">
        <f t="shared" si="236"/>
        <v>10360</v>
      </c>
      <c r="M452" s="30">
        <f t="shared" si="236"/>
        <v>10385</v>
      </c>
      <c r="N452" s="91">
        <f t="shared" si="207"/>
        <v>7010.8</v>
      </c>
      <c r="O452" s="91">
        <f t="shared" si="208"/>
        <v>7027.8</v>
      </c>
      <c r="P452" s="91">
        <f t="shared" si="209"/>
        <v>7044.8</v>
      </c>
      <c r="Q452" s="91">
        <f t="shared" si="210"/>
        <v>7061.8</v>
      </c>
      <c r="R452" s="91">
        <f t="shared" si="211"/>
        <v>140.21600000000001</v>
      </c>
      <c r="S452" s="91">
        <f t="shared" si="212"/>
        <v>1054.17</v>
      </c>
      <c r="T452" s="91">
        <f t="shared" si="213"/>
        <v>2113.44</v>
      </c>
      <c r="U452" s="91">
        <f t="shared" si="214"/>
        <v>3883.9900000000002</v>
      </c>
      <c r="V452" s="91">
        <f t="shared" si="215"/>
        <v>5.8890720000006214</v>
      </c>
      <c r="W452" s="91">
        <f t="shared" si="216"/>
        <v>39.847626000004212</v>
      </c>
      <c r="X452" s="91">
        <f t="shared" si="217"/>
        <v>68.052768000007191</v>
      </c>
      <c r="Y452" s="91">
        <f t="shared" si="218"/>
        <v>108.7517200000115</v>
      </c>
      <c r="Z452" s="91">
        <f t="shared" si="219"/>
        <v>1.2268900000001293</v>
      </c>
      <c r="AA452" s="91">
        <f t="shared" si="220"/>
        <v>6.6412710000007023</v>
      </c>
      <c r="AB452" s="91">
        <f t="shared" si="221"/>
        <v>9.4517733333343337</v>
      </c>
      <c r="AC452" s="91">
        <f t="shared" si="222"/>
        <v>12.946633333334704</v>
      </c>
      <c r="AD452" s="29">
        <f t="shared" si="223"/>
        <v>0</v>
      </c>
      <c r="AE452" s="29">
        <f t="shared" si="229"/>
        <v>0</v>
      </c>
      <c r="AF452" s="29">
        <f t="shared" si="230"/>
        <v>0</v>
      </c>
      <c r="AG452" s="29">
        <f t="shared" si="231"/>
        <v>0</v>
      </c>
      <c r="AH452" s="29">
        <f t="shared" si="224"/>
        <v>0</v>
      </c>
      <c r="AI452" s="29">
        <f t="shared" si="225"/>
        <v>11</v>
      </c>
      <c r="AJ452" s="29">
        <f t="shared" si="226"/>
        <v>16</v>
      </c>
      <c r="AK452" s="105">
        <f t="shared" si="227"/>
        <v>22</v>
      </c>
      <c r="AT452" s="300">
        <f t="shared" si="234"/>
        <v>19.630240000002072</v>
      </c>
      <c r="AU452" s="29">
        <f t="shared" si="234"/>
        <v>147.5838000000156</v>
      </c>
      <c r="AV452" s="29">
        <f t="shared" si="234"/>
        <v>295.88160000003126</v>
      </c>
      <c r="AW452" s="105">
        <f t="shared" si="233"/>
        <v>543.75860000005741</v>
      </c>
    </row>
    <row r="453" spans="1:49" x14ac:dyDescent="0.25">
      <c r="A453" s="80" t="s">
        <v>234</v>
      </c>
      <c r="B453" s="4" t="s">
        <v>83</v>
      </c>
      <c r="C453" s="4">
        <v>212.05</v>
      </c>
      <c r="D453" s="4">
        <v>212.14</v>
      </c>
      <c r="E453" s="4">
        <v>11900</v>
      </c>
      <c r="F453" s="4">
        <v>12000</v>
      </c>
      <c r="G453" s="30">
        <f t="shared" si="205"/>
        <v>8.9999999999974989E-2</v>
      </c>
      <c r="H453" s="30">
        <f t="shared" si="228"/>
        <v>208.70000000000002</v>
      </c>
      <c r="I453" s="30" t="str">
        <f t="shared" si="206"/>
        <v>US 101: 7</v>
      </c>
      <c r="J453" s="30">
        <f t="shared" si="236"/>
        <v>11910</v>
      </c>
      <c r="K453" s="30">
        <f t="shared" si="236"/>
        <v>11935</v>
      </c>
      <c r="L453" s="30">
        <f t="shared" si="236"/>
        <v>11960</v>
      </c>
      <c r="M453" s="30">
        <f t="shared" si="236"/>
        <v>11985</v>
      </c>
      <c r="N453" s="91">
        <f t="shared" si="207"/>
        <v>8098.8</v>
      </c>
      <c r="O453" s="91">
        <f t="shared" si="208"/>
        <v>8115.8</v>
      </c>
      <c r="P453" s="91">
        <f t="shared" si="209"/>
        <v>8132.8</v>
      </c>
      <c r="Q453" s="91">
        <f t="shared" si="210"/>
        <v>8149.8</v>
      </c>
      <c r="R453" s="91">
        <f t="shared" si="211"/>
        <v>161.976</v>
      </c>
      <c r="S453" s="91">
        <f t="shared" si="212"/>
        <v>1217.3699999999999</v>
      </c>
      <c r="T453" s="91">
        <f t="shared" si="213"/>
        <v>2439.84</v>
      </c>
      <c r="U453" s="91">
        <f t="shared" si="214"/>
        <v>4482.3900000000003</v>
      </c>
      <c r="V453" s="91">
        <f t="shared" si="215"/>
        <v>4.3733519999987847</v>
      </c>
      <c r="W453" s="91">
        <f t="shared" si="216"/>
        <v>29.582090999991777</v>
      </c>
      <c r="X453" s="91">
        <f t="shared" si="217"/>
        <v>50.504687999985968</v>
      </c>
      <c r="Y453" s="91">
        <f t="shared" si="218"/>
        <v>80.683019999977589</v>
      </c>
      <c r="Z453" s="91">
        <f t="shared" si="219"/>
        <v>0.91111499999974666</v>
      </c>
      <c r="AA453" s="91">
        <f t="shared" si="220"/>
        <v>4.9303484999986296</v>
      </c>
      <c r="AB453" s="91">
        <f t="shared" si="221"/>
        <v>7.0145399999980516</v>
      </c>
      <c r="AC453" s="91">
        <f t="shared" si="222"/>
        <v>9.6051214285687614</v>
      </c>
      <c r="AD453" s="29">
        <f t="shared" si="223"/>
        <v>0</v>
      </c>
      <c r="AE453" s="29">
        <f t="shared" si="229"/>
        <v>0</v>
      </c>
      <c r="AF453" s="29">
        <f t="shared" si="230"/>
        <v>0</v>
      </c>
      <c r="AG453" s="29">
        <f t="shared" si="231"/>
        <v>0</v>
      </c>
      <c r="AH453" s="29">
        <f t="shared" si="224"/>
        <v>0</v>
      </c>
      <c r="AI453" s="29">
        <f t="shared" si="225"/>
        <v>11</v>
      </c>
      <c r="AJ453" s="29">
        <f t="shared" si="226"/>
        <v>16</v>
      </c>
      <c r="AK453" s="105">
        <f t="shared" si="227"/>
        <v>22</v>
      </c>
      <c r="AT453" s="300">
        <f t="shared" si="234"/>
        <v>14.577839999995948</v>
      </c>
      <c r="AU453" s="29">
        <f t="shared" si="234"/>
        <v>109.56329999996954</v>
      </c>
      <c r="AV453" s="29">
        <f t="shared" si="234"/>
        <v>219.58559999993898</v>
      </c>
      <c r="AW453" s="105">
        <f t="shared" si="233"/>
        <v>403.4150999998879</v>
      </c>
    </row>
    <row r="454" spans="1:49" x14ac:dyDescent="0.25">
      <c r="A454" s="80" t="s">
        <v>234</v>
      </c>
      <c r="B454" s="4" t="s">
        <v>83</v>
      </c>
      <c r="C454" s="4">
        <v>212.14</v>
      </c>
      <c r="D454" s="4">
        <v>212.69</v>
      </c>
      <c r="E454" s="4">
        <v>12200</v>
      </c>
      <c r="F454" s="4">
        <v>12300</v>
      </c>
      <c r="G454" s="30">
        <f t="shared" si="205"/>
        <v>0.55000000000001137</v>
      </c>
      <c r="H454" s="30">
        <f t="shared" si="228"/>
        <v>209.25000000000003</v>
      </c>
      <c r="I454" s="30" t="str">
        <f t="shared" si="206"/>
        <v>US 101: 7</v>
      </c>
      <c r="J454" s="30">
        <f t="shared" si="236"/>
        <v>12210</v>
      </c>
      <c r="K454" s="30">
        <f t="shared" si="236"/>
        <v>12235</v>
      </c>
      <c r="L454" s="30">
        <f t="shared" si="236"/>
        <v>12260</v>
      </c>
      <c r="M454" s="30">
        <f t="shared" si="236"/>
        <v>12285</v>
      </c>
      <c r="N454" s="91">
        <f t="shared" si="207"/>
        <v>8302.8000000000011</v>
      </c>
      <c r="O454" s="91">
        <f t="shared" si="208"/>
        <v>8319.8000000000011</v>
      </c>
      <c r="P454" s="91">
        <f t="shared" si="209"/>
        <v>8336.8000000000011</v>
      </c>
      <c r="Q454" s="91">
        <f t="shared" si="210"/>
        <v>8353.8000000000011</v>
      </c>
      <c r="R454" s="91">
        <f t="shared" si="211"/>
        <v>166.05600000000001</v>
      </c>
      <c r="S454" s="91">
        <f t="shared" si="212"/>
        <v>1247.97</v>
      </c>
      <c r="T454" s="91">
        <f t="shared" si="213"/>
        <v>2501.0400000000004</v>
      </c>
      <c r="U454" s="91">
        <f t="shared" si="214"/>
        <v>4594.5900000000011</v>
      </c>
      <c r="V454" s="91">
        <f t="shared" si="215"/>
        <v>27.399240000000567</v>
      </c>
      <c r="W454" s="91">
        <f t="shared" si="216"/>
        <v>185.32354500000383</v>
      </c>
      <c r="X454" s="91">
        <f t="shared" si="217"/>
        <v>316.38156000000657</v>
      </c>
      <c r="Y454" s="91">
        <f t="shared" si="218"/>
        <v>505.40490000001057</v>
      </c>
      <c r="Z454" s="91">
        <f t="shared" si="219"/>
        <v>5.708175000000117</v>
      </c>
      <c r="AA454" s="91">
        <f t="shared" si="220"/>
        <v>30.88725750000064</v>
      </c>
      <c r="AB454" s="91">
        <f t="shared" si="221"/>
        <v>43.941883333334253</v>
      </c>
      <c r="AC454" s="91">
        <f t="shared" si="222"/>
        <v>60.167250000001268</v>
      </c>
      <c r="AD454" s="29">
        <f t="shared" si="223"/>
        <v>0</v>
      </c>
      <c r="AE454" s="29">
        <f t="shared" si="229"/>
        <v>1</v>
      </c>
      <c r="AF454" s="29">
        <f t="shared" si="230"/>
        <v>1</v>
      </c>
      <c r="AG454" s="29">
        <f t="shared" si="231"/>
        <v>1</v>
      </c>
      <c r="AH454" s="29">
        <f t="shared" si="224"/>
        <v>0</v>
      </c>
      <c r="AI454" s="29">
        <f t="shared" si="225"/>
        <v>11</v>
      </c>
      <c r="AJ454" s="29">
        <f t="shared" si="226"/>
        <v>16</v>
      </c>
      <c r="AK454" s="105">
        <f t="shared" si="227"/>
        <v>22</v>
      </c>
      <c r="AT454" s="300">
        <f t="shared" si="234"/>
        <v>91.330800000001901</v>
      </c>
      <c r="AU454" s="29">
        <f t="shared" si="234"/>
        <v>686.38350000001424</v>
      </c>
      <c r="AV454" s="29">
        <f t="shared" si="234"/>
        <v>1375.5720000000288</v>
      </c>
      <c r="AW454" s="105">
        <f t="shared" si="233"/>
        <v>2527.0245000000527</v>
      </c>
    </row>
    <row r="455" spans="1:49" x14ac:dyDescent="0.25">
      <c r="A455" s="80" t="s">
        <v>234</v>
      </c>
      <c r="B455" s="4" t="s">
        <v>83</v>
      </c>
      <c r="C455" s="4">
        <v>212.69</v>
      </c>
      <c r="D455" s="4">
        <v>212.79</v>
      </c>
      <c r="E455" s="4">
        <v>9500</v>
      </c>
      <c r="F455" s="4">
        <v>9700</v>
      </c>
      <c r="G455" s="30">
        <f t="shared" ref="G455:G518" si="237">IF(ABS(D455-C455)&lt;60,ABS(D455-C455),0)</f>
        <v>9.9999999999994316E-2</v>
      </c>
      <c r="H455" s="30">
        <f t="shared" si="228"/>
        <v>209.35000000000002</v>
      </c>
      <c r="I455" s="30" t="str">
        <f t="shared" ref="I455:I518" si="238">A455&amp;": "&amp;ROUNDUP(H455/30,0)</f>
        <v>US 101: 7</v>
      </c>
      <c r="J455" s="30">
        <f t="shared" si="236"/>
        <v>9520</v>
      </c>
      <c r="K455" s="30">
        <f t="shared" si="236"/>
        <v>9570</v>
      </c>
      <c r="L455" s="30">
        <f t="shared" si="236"/>
        <v>9620</v>
      </c>
      <c r="M455" s="30">
        <f t="shared" si="236"/>
        <v>9670</v>
      </c>
      <c r="N455" s="91">
        <f t="shared" ref="N455:N518" si="239">J455*$N$5</f>
        <v>6473.6</v>
      </c>
      <c r="O455" s="91">
        <f t="shared" ref="O455:O518" si="240">K455*$N$5</f>
        <v>6507.6</v>
      </c>
      <c r="P455" s="91">
        <f t="shared" ref="P455:P518" si="241">L455*$N$5</f>
        <v>6541.6</v>
      </c>
      <c r="Q455" s="91">
        <f t="shared" ref="Q455:Q518" si="242">M455*$N$5</f>
        <v>6575.6</v>
      </c>
      <c r="R455" s="91">
        <f t="shared" ref="R455:R518" si="243">N455*R$5</f>
        <v>129.47200000000001</v>
      </c>
      <c r="S455" s="91">
        <f t="shared" ref="S455:S518" si="244">O455*S$5</f>
        <v>976.14</v>
      </c>
      <c r="T455" s="91">
        <f t="shared" ref="T455:T518" si="245">P455*T$5</f>
        <v>1962.48</v>
      </c>
      <c r="U455" s="91">
        <f t="shared" ref="U455:U518" si="246">Q455*U$5</f>
        <v>3616.5800000000004</v>
      </c>
      <c r="V455" s="91">
        <f t="shared" ref="V455:V518" si="247">R455*V$5*$G455</f>
        <v>3.8841599999997793</v>
      </c>
      <c r="W455" s="91">
        <f t="shared" ref="W455:W518" si="248">S455*W$5*$G455</f>
        <v>26.3557799999985</v>
      </c>
      <c r="X455" s="91">
        <f t="shared" ref="X455:X518" si="249">T455*X$5*$G455</f>
        <v>45.137039999997434</v>
      </c>
      <c r="Y455" s="91">
        <f t="shared" ref="Y455:Y518" si="250">U455*Y$5*$G455</f>
        <v>72.331599999995902</v>
      </c>
      <c r="Z455" s="91">
        <f t="shared" ref="Z455:Z518" si="251">V455/(Z$5*24)</f>
        <v>0.80919999999995396</v>
      </c>
      <c r="AA455" s="91">
        <f t="shared" ref="AA455:AA518" si="252">W455/(AA$5*24)</f>
        <v>4.39262999999975</v>
      </c>
      <c r="AB455" s="91">
        <f t="shared" ref="AB455:AB518" si="253">X455/(AB$5*24)</f>
        <v>6.2690333333329775</v>
      </c>
      <c r="AC455" s="91">
        <f t="shared" ref="AC455:AC518" si="254">Y455/(AC$5*24)</f>
        <v>8.6109047619042762</v>
      </c>
      <c r="AD455" s="29">
        <f t="shared" ref="AD455:AD518" si="255">IF(Z455&gt;30,ROUNDUP(Z455/AD$5,0),0)</f>
        <v>0</v>
      </c>
      <c r="AE455" s="29">
        <f t="shared" si="229"/>
        <v>0</v>
      </c>
      <c r="AF455" s="29">
        <f t="shared" si="230"/>
        <v>0</v>
      </c>
      <c r="AG455" s="29">
        <f t="shared" si="231"/>
        <v>0</v>
      </c>
      <c r="AH455" s="29">
        <f t="shared" ref="AH455:AH518" si="256">SUMIF($I$7:$I$1118,$I455,AD$7:AD$1118)</f>
        <v>0</v>
      </c>
      <c r="AI455" s="29">
        <f t="shared" ref="AI455:AI518" si="257">SUMIF($I$7:$I$1118,$I455,AE$7:AE$1118)</f>
        <v>11</v>
      </c>
      <c r="AJ455" s="29">
        <f t="shared" ref="AJ455:AJ518" si="258">SUMIF($I$7:$I$1118,$I455,AF$7:AF$1118)</f>
        <v>16</v>
      </c>
      <c r="AK455" s="105">
        <f t="shared" ref="AK455:AK518" si="259">SUMIF($I$7:$I$1118,$I455,AG$7:AG$1118)</f>
        <v>22</v>
      </c>
      <c r="AT455" s="300">
        <f t="shared" si="234"/>
        <v>12.947199999999265</v>
      </c>
      <c r="AU455" s="29">
        <f t="shared" si="234"/>
        <v>97.613999999994448</v>
      </c>
      <c r="AV455" s="29">
        <f t="shared" si="234"/>
        <v>196.24799999998885</v>
      </c>
      <c r="AW455" s="105">
        <f t="shared" si="233"/>
        <v>361.65799999997949</v>
      </c>
    </row>
    <row r="456" spans="1:49" x14ac:dyDescent="0.25">
      <c r="A456" s="80" t="s">
        <v>234</v>
      </c>
      <c r="B456" s="4" t="s">
        <v>83</v>
      </c>
      <c r="C456" s="4">
        <v>212.79</v>
      </c>
      <c r="D456" s="4">
        <v>213.63</v>
      </c>
      <c r="E456" s="4">
        <v>8300</v>
      </c>
      <c r="F456" s="4">
        <v>8400</v>
      </c>
      <c r="G456" s="30">
        <f t="shared" si="237"/>
        <v>0.84000000000000341</v>
      </c>
      <c r="H456" s="30">
        <f t="shared" ref="H456:H519" si="260">IF(A456=A455,G456+H455,G456)</f>
        <v>210.19000000000003</v>
      </c>
      <c r="I456" s="30" t="str">
        <f t="shared" si="238"/>
        <v>US 101: 8</v>
      </c>
      <c r="J456" s="30">
        <f t="shared" si="236"/>
        <v>8310</v>
      </c>
      <c r="K456" s="30">
        <f t="shared" si="236"/>
        <v>8335</v>
      </c>
      <c r="L456" s="30">
        <f t="shared" si="236"/>
        <v>8360</v>
      </c>
      <c r="M456" s="30">
        <f t="shared" si="236"/>
        <v>8385</v>
      </c>
      <c r="N456" s="91">
        <f t="shared" si="239"/>
        <v>5650.8</v>
      </c>
      <c r="O456" s="91">
        <f t="shared" si="240"/>
        <v>5667.8</v>
      </c>
      <c r="P456" s="91">
        <f t="shared" si="241"/>
        <v>5684.8</v>
      </c>
      <c r="Q456" s="91">
        <f t="shared" si="242"/>
        <v>5701.8</v>
      </c>
      <c r="R456" s="91">
        <f t="shared" si="243"/>
        <v>113.01600000000001</v>
      </c>
      <c r="S456" s="91">
        <f t="shared" si="244"/>
        <v>850.17</v>
      </c>
      <c r="T456" s="91">
        <f t="shared" si="245"/>
        <v>1705.44</v>
      </c>
      <c r="U456" s="91">
        <f t="shared" si="246"/>
        <v>3135.9900000000002</v>
      </c>
      <c r="V456" s="91">
        <f t="shared" si="247"/>
        <v>28.480032000000119</v>
      </c>
      <c r="W456" s="91">
        <f t="shared" si="248"/>
        <v>192.8185560000008</v>
      </c>
      <c r="X456" s="91">
        <f t="shared" si="249"/>
        <v>329.49100800000139</v>
      </c>
      <c r="Y456" s="91">
        <f t="shared" si="250"/>
        <v>526.84632000000227</v>
      </c>
      <c r="Z456" s="91">
        <f t="shared" si="251"/>
        <v>5.9333400000000243</v>
      </c>
      <c r="AA456" s="91">
        <f t="shared" si="252"/>
        <v>32.136426000000135</v>
      </c>
      <c r="AB456" s="91">
        <f t="shared" si="253"/>
        <v>45.762640000000196</v>
      </c>
      <c r="AC456" s="91">
        <f t="shared" si="254"/>
        <v>62.719800000000284</v>
      </c>
      <c r="AD456" s="29">
        <f t="shared" si="255"/>
        <v>0</v>
      </c>
      <c r="AE456" s="29">
        <f t="shared" ref="AE456:AE519" si="261">MAX(AD456,IF(AA456&gt;30,ROUNDUP(AA456/AE$5,0),0))</f>
        <v>1</v>
      </c>
      <c r="AF456" s="29">
        <f t="shared" ref="AF456:AF519" si="262">MAX(AE456,IF(AB456&gt;30,ROUNDUP(AB456/AF$5,0),0))</f>
        <v>1</v>
      </c>
      <c r="AG456" s="29">
        <f t="shared" ref="AG456:AG519" si="263">MAX(AF456,IF(AC456&gt;30,ROUNDUP(AC456/AG$5,0),0))</f>
        <v>1</v>
      </c>
      <c r="AH456" s="29">
        <f t="shared" si="256"/>
        <v>2</v>
      </c>
      <c r="AI456" s="29">
        <f t="shared" si="257"/>
        <v>17</v>
      </c>
      <c r="AJ456" s="29">
        <f t="shared" si="258"/>
        <v>22</v>
      </c>
      <c r="AK456" s="105">
        <f t="shared" si="259"/>
        <v>37</v>
      </c>
      <c r="AT456" s="300">
        <f t="shared" si="234"/>
        <v>94.933440000000388</v>
      </c>
      <c r="AU456" s="29">
        <f t="shared" si="234"/>
        <v>714.14280000000292</v>
      </c>
      <c r="AV456" s="29">
        <f t="shared" si="234"/>
        <v>1432.5696000000059</v>
      </c>
      <c r="AW456" s="105">
        <f t="shared" si="233"/>
        <v>2634.231600000011</v>
      </c>
    </row>
    <row r="457" spans="1:49" x14ac:dyDescent="0.25">
      <c r="A457" s="80" t="s">
        <v>234</v>
      </c>
      <c r="B457" s="4" t="s">
        <v>83</v>
      </c>
      <c r="C457" s="4">
        <v>213.63</v>
      </c>
      <c r="D457" s="4">
        <v>215.77</v>
      </c>
      <c r="E457" s="4">
        <v>9000</v>
      </c>
      <c r="F457" s="4">
        <v>10700</v>
      </c>
      <c r="G457" s="30">
        <f t="shared" si="237"/>
        <v>2.1400000000000148</v>
      </c>
      <c r="H457" s="30">
        <f t="shared" si="260"/>
        <v>212.33000000000004</v>
      </c>
      <c r="I457" s="30" t="str">
        <f t="shared" si="238"/>
        <v>US 101: 8</v>
      </c>
      <c r="J457" s="30">
        <f t="shared" si="236"/>
        <v>9170</v>
      </c>
      <c r="K457" s="30">
        <f t="shared" si="236"/>
        <v>9595</v>
      </c>
      <c r="L457" s="30">
        <f t="shared" si="236"/>
        <v>10020</v>
      </c>
      <c r="M457" s="30">
        <f t="shared" si="236"/>
        <v>10445</v>
      </c>
      <c r="N457" s="91">
        <f t="shared" si="239"/>
        <v>6235.6</v>
      </c>
      <c r="O457" s="91">
        <f t="shared" si="240"/>
        <v>6524.6</v>
      </c>
      <c r="P457" s="91">
        <f t="shared" si="241"/>
        <v>6813.6</v>
      </c>
      <c r="Q457" s="91">
        <f t="shared" si="242"/>
        <v>7102.6</v>
      </c>
      <c r="R457" s="91">
        <f t="shared" si="243"/>
        <v>124.712</v>
      </c>
      <c r="S457" s="91">
        <f t="shared" si="244"/>
        <v>978.69</v>
      </c>
      <c r="T457" s="91">
        <f t="shared" si="245"/>
        <v>2044.08</v>
      </c>
      <c r="U457" s="91">
        <f t="shared" si="246"/>
        <v>3906.4300000000003</v>
      </c>
      <c r="V457" s="91">
        <f t="shared" si="247"/>
        <v>80.065104000000559</v>
      </c>
      <c r="W457" s="91">
        <f t="shared" si="248"/>
        <v>565.48708200000397</v>
      </c>
      <c r="X457" s="91">
        <f t="shared" si="249"/>
        <v>1006.0961760000069</v>
      </c>
      <c r="Y457" s="91">
        <f t="shared" si="250"/>
        <v>1671.9520400000117</v>
      </c>
      <c r="Z457" s="91">
        <f t="shared" si="251"/>
        <v>16.680230000000115</v>
      </c>
      <c r="AA457" s="91">
        <f t="shared" si="252"/>
        <v>94.247847000000661</v>
      </c>
      <c r="AB457" s="91">
        <f t="shared" si="253"/>
        <v>139.73558000000097</v>
      </c>
      <c r="AC457" s="91">
        <f t="shared" si="254"/>
        <v>199.04190952381094</v>
      </c>
      <c r="AD457" s="29">
        <f t="shared" si="255"/>
        <v>0</v>
      </c>
      <c r="AE457" s="29">
        <f t="shared" si="261"/>
        <v>1</v>
      </c>
      <c r="AF457" s="29">
        <f t="shared" si="262"/>
        <v>1</v>
      </c>
      <c r="AG457" s="29">
        <f t="shared" si="263"/>
        <v>2</v>
      </c>
      <c r="AH457" s="29">
        <f t="shared" si="256"/>
        <v>2</v>
      </c>
      <c r="AI457" s="29">
        <f t="shared" si="257"/>
        <v>17</v>
      </c>
      <c r="AJ457" s="29">
        <f t="shared" si="258"/>
        <v>22</v>
      </c>
      <c r="AK457" s="105">
        <f t="shared" si="259"/>
        <v>37</v>
      </c>
      <c r="AT457" s="300">
        <f t="shared" si="234"/>
        <v>266.88368000000185</v>
      </c>
      <c r="AU457" s="29">
        <f t="shared" si="234"/>
        <v>2094.3966000000146</v>
      </c>
      <c r="AV457" s="29">
        <f t="shared" si="234"/>
        <v>4374.3312000000296</v>
      </c>
      <c r="AW457" s="105">
        <f t="shared" si="233"/>
        <v>8359.7602000000588</v>
      </c>
    </row>
    <row r="458" spans="1:49" x14ac:dyDescent="0.25">
      <c r="A458" s="80" t="s">
        <v>234</v>
      </c>
      <c r="B458" s="4" t="s">
        <v>83</v>
      </c>
      <c r="C458" s="4">
        <v>215.77</v>
      </c>
      <c r="D458" s="4">
        <v>216.71</v>
      </c>
      <c r="E458" s="4">
        <v>7600</v>
      </c>
      <c r="F458" s="4">
        <v>7700</v>
      </c>
      <c r="G458" s="30">
        <f t="shared" si="237"/>
        <v>0.93999999999999773</v>
      </c>
      <c r="H458" s="30">
        <f t="shared" si="260"/>
        <v>213.27000000000004</v>
      </c>
      <c r="I458" s="30" t="str">
        <f t="shared" si="238"/>
        <v>US 101: 8</v>
      </c>
      <c r="J458" s="30">
        <f t="shared" si="236"/>
        <v>7610</v>
      </c>
      <c r="K458" s="30">
        <f t="shared" si="236"/>
        <v>7635</v>
      </c>
      <c r="L458" s="30">
        <f t="shared" si="236"/>
        <v>7660</v>
      </c>
      <c r="M458" s="30">
        <f t="shared" si="236"/>
        <v>7685</v>
      </c>
      <c r="N458" s="91">
        <f t="shared" si="239"/>
        <v>5174.8</v>
      </c>
      <c r="O458" s="91">
        <f t="shared" si="240"/>
        <v>5191.8</v>
      </c>
      <c r="P458" s="91">
        <f t="shared" si="241"/>
        <v>5208.8</v>
      </c>
      <c r="Q458" s="91">
        <f t="shared" si="242"/>
        <v>5225.8</v>
      </c>
      <c r="R458" s="91">
        <f t="shared" si="243"/>
        <v>103.49600000000001</v>
      </c>
      <c r="S458" s="91">
        <f t="shared" si="244"/>
        <v>778.77</v>
      </c>
      <c r="T458" s="91">
        <f t="shared" si="245"/>
        <v>1562.64</v>
      </c>
      <c r="U458" s="91">
        <f t="shared" si="246"/>
        <v>2874.1900000000005</v>
      </c>
      <c r="V458" s="91">
        <f t="shared" si="247"/>
        <v>29.185871999999929</v>
      </c>
      <c r="W458" s="91">
        <f t="shared" si="248"/>
        <v>197.65182599999952</v>
      </c>
      <c r="X458" s="91">
        <f t="shared" si="249"/>
        <v>337.84276799999924</v>
      </c>
      <c r="Y458" s="91">
        <f t="shared" si="250"/>
        <v>540.34771999999873</v>
      </c>
      <c r="Z458" s="91">
        <f t="shared" si="251"/>
        <v>6.0803899999999844</v>
      </c>
      <c r="AA458" s="91">
        <f t="shared" si="252"/>
        <v>32.941970999999917</v>
      </c>
      <c r="AB458" s="91">
        <f t="shared" si="253"/>
        <v>46.922606666666567</v>
      </c>
      <c r="AC458" s="91">
        <f t="shared" si="254"/>
        <v>64.327109523809384</v>
      </c>
      <c r="AD458" s="29">
        <f t="shared" si="255"/>
        <v>0</v>
      </c>
      <c r="AE458" s="29">
        <f t="shared" si="261"/>
        <v>1</v>
      </c>
      <c r="AF458" s="29">
        <f t="shared" si="262"/>
        <v>1</v>
      </c>
      <c r="AG458" s="29">
        <f t="shared" si="263"/>
        <v>1</v>
      </c>
      <c r="AH458" s="29">
        <f t="shared" si="256"/>
        <v>2</v>
      </c>
      <c r="AI458" s="29">
        <f t="shared" si="257"/>
        <v>17</v>
      </c>
      <c r="AJ458" s="29">
        <f t="shared" si="258"/>
        <v>22</v>
      </c>
      <c r="AK458" s="105">
        <f t="shared" si="259"/>
        <v>37</v>
      </c>
      <c r="AT458" s="300">
        <f t="shared" si="234"/>
        <v>97.286239999999779</v>
      </c>
      <c r="AU458" s="29">
        <f t="shared" si="234"/>
        <v>732.04379999999821</v>
      </c>
      <c r="AV458" s="29">
        <f t="shared" si="234"/>
        <v>1468.8815999999965</v>
      </c>
      <c r="AW458" s="105">
        <f t="shared" si="233"/>
        <v>2701.7385999999938</v>
      </c>
    </row>
    <row r="459" spans="1:49" x14ac:dyDescent="0.25">
      <c r="A459" s="80" t="s">
        <v>234</v>
      </c>
      <c r="B459" s="4" t="s">
        <v>83</v>
      </c>
      <c r="C459" s="4">
        <v>216.71</v>
      </c>
      <c r="D459" s="4">
        <v>219.17</v>
      </c>
      <c r="E459" s="4">
        <v>7700</v>
      </c>
      <c r="F459" s="4">
        <v>7900</v>
      </c>
      <c r="G459" s="30">
        <f t="shared" si="237"/>
        <v>2.4599999999999795</v>
      </c>
      <c r="H459" s="30">
        <f t="shared" si="260"/>
        <v>215.73000000000002</v>
      </c>
      <c r="I459" s="30" t="str">
        <f t="shared" si="238"/>
        <v>US 101: 8</v>
      </c>
      <c r="J459" s="30">
        <f t="shared" si="236"/>
        <v>7720</v>
      </c>
      <c r="K459" s="30">
        <f t="shared" si="236"/>
        <v>7770</v>
      </c>
      <c r="L459" s="30">
        <f t="shared" si="236"/>
        <v>7820</v>
      </c>
      <c r="M459" s="30">
        <f t="shared" si="236"/>
        <v>7870</v>
      </c>
      <c r="N459" s="91">
        <f t="shared" si="239"/>
        <v>5249.6</v>
      </c>
      <c r="O459" s="91">
        <f t="shared" si="240"/>
        <v>5283.6</v>
      </c>
      <c r="P459" s="91">
        <f t="shared" si="241"/>
        <v>5317.6</v>
      </c>
      <c r="Q459" s="91">
        <f t="shared" si="242"/>
        <v>5351.6</v>
      </c>
      <c r="R459" s="91">
        <f t="shared" si="243"/>
        <v>104.992</v>
      </c>
      <c r="S459" s="91">
        <f t="shared" si="244"/>
        <v>792.54000000000008</v>
      </c>
      <c r="T459" s="91">
        <f t="shared" si="245"/>
        <v>1595.28</v>
      </c>
      <c r="U459" s="91">
        <f t="shared" si="246"/>
        <v>2943.3800000000006</v>
      </c>
      <c r="V459" s="91">
        <f t="shared" si="247"/>
        <v>77.484095999999354</v>
      </c>
      <c r="W459" s="91">
        <f t="shared" si="248"/>
        <v>526.40506799999571</v>
      </c>
      <c r="X459" s="91">
        <f t="shared" si="249"/>
        <v>902.60942399999249</v>
      </c>
      <c r="Y459" s="91">
        <f t="shared" si="250"/>
        <v>1448.1429599999883</v>
      </c>
      <c r="Z459" s="91">
        <f t="shared" si="251"/>
        <v>16.142519999999863</v>
      </c>
      <c r="AA459" s="91">
        <f t="shared" si="252"/>
        <v>87.734177999999289</v>
      </c>
      <c r="AB459" s="91">
        <f t="shared" si="253"/>
        <v>125.36241999999896</v>
      </c>
      <c r="AC459" s="91">
        <f t="shared" si="254"/>
        <v>172.39797142857006</v>
      </c>
      <c r="AD459" s="29">
        <f t="shared" si="255"/>
        <v>0</v>
      </c>
      <c r="AE459" s="29">
        <f t="shared" si="261"/>
        <v>1</v>
      </c>
      <c r="AF459" s="29">
        <f t="shared" si="262"/>
        <v>1</v>
      </c>
      <c r="AG459" s="29">
        <f t="shared" si="263"/>
        <v>2</v>
      </c>
      <c r="AH459" s="29">
        <f t="shared" si="256"/>
        <v>2</v>
      </c>
      <c r="AI459" s="29">
        <f t="shared" si="257"/>
        <v>17</v>
      </c>
      <c r="AJ459" s="29">
        <f t="shared" si="258"/>
        <v>22</v>
      </c>
      <c r="AK459" s="105">
        <f t="shared" si="259"/>
        <v>37</v>
      </c>
      <c r="AT459" s="300">
        <f t="shared" si="234"/>
        <v>258.28031999999786</v>
      </c>
      <c r="AU459" s="29">
        <f t="shared" si="234"/>
        <v>1949.6483999999839</v>
      </c>
      <c r="AV459" s="29">
        <f t="shared" si="234"/>
        <v>3924.3887999999674</v>
      </c>
      <c r="AW459" s="105">
        <f t="shared" si="233"/>
        <v>7240.7147999999415</v>
      </c>
    </row>
    <row r="460" spans="1:49" x14ac:dyDescent="0.25">
      <c r="A460" s="80" t="s">
        <v>234</v>
      </c>
      <c r="B460" s="4" t="s">
        <v>83</v>
      </c>
      <c r="C460" s="4">
        <v>219.17</v>
      </c>
      <c r="D460" s="4">
        <v>221.36</v>
      </c>
      <c r="E460" s="4">
        <v>7700</v>
      </c>
      <c r="F460" s="4">
        <v>7800</v>
      </c>
      <c r="G460" s="30">
        <f t="shared" si="237"/>
        <v>2.1900000000000261</v>
      </c>
      <c r="H460" s="30">
        <f t="shared" si="260"/>
        <v>217.92000000000004</v>
      </c>
      <c r="I460" s="30" t="str">
        <f t="shared" si="238"/>
        <v>US 101: 8</v>
      </c>
      <c r="J460" s="30">
        <f t="shared" si="236"/>
        <v>7710</v>
      </c>
      <c r="K460" s="30">
        <f t="shared" si="236"/>
        <v>7735</v>
      </c>
      <c r="L460" s="30">
        <f t="shared" si="236"/>
        <v>7760</v>
      </c>
      <c r="M460" s="30">
        <f t="shared" si="236"/>
        <v>7785</v>
      </c>
      <c r="N460" s="91">
        <f t="shared" si="239"/>
        <v>5242.8</v>
      </c>
      <c r="O460" s="91">
        <f t="shared" si="240"/>
        <v>5259.8</v>
      </c>
      <c r="P460" s="91">
        <f t="shared" si="241"/>
        <v>5276.8</v>
      </c>
      <c r="Q460" s="91">
        <f t="shared" si="242"/>
        <v>5293.8</v>
      </c>
      <c r="R460" s="91">
        <f t="shared" si="243"/>
        <v>104.85600000000001</v>
      </c>
      <c r="S460" s="91">
        <f t="shared" si="244"/>
        <v>788.97</v>
      </c>
      <c r="T460" s="91">
        <f t="shared" si="245"/>
        <v>1583.04</v>
      </c>
      <c r="U460" s="91">
        <f t="shared" si="246"/>
        <v>2911.59</v>
      </c>
      <c r="V460" s="91">
        <f t="shared" si="247"/>
        <v>68.89039200000083</v>
      </c>
      <c r="W460" s="91">
        <f t="shared" si="248"/>
        <v>466.51796100000558</v>
      </c>
      <c r="X460" s="91">
        <f t="shared" si="249"/>
        <v>797.37724800000956</v>
      </c>
      <c r="Y460" s="91">
        <f t="shared" si="250"/>
        <v>1275.2764200000154</v>
      </c>
      <c r="Z460" s="91">
        <f t="shared" si="251"/>
        <v>14.35216500000017</v>
      </c>
      <c r="AA460" s="91">
        <f t="shared" si="252"/>
        <v>77.752993500000926</v>
      </c>
      <c r="AB460" s="91">
        <f t="shared" si="253"/>
        <v>110.74684000000134</v>
      </c>
      <c r="AC460" s="91">
        <f t="shared" si="254"/>
        <v>151.81862142857329</v>
      </c>
      <c r="AD460" s="29">
        <f t="shared" si="255"/>
        <v>0</v>
      </c>
      <c r="AE460" s="29">
        <f t="shared" si="261"/>
        <v>1</v>
      </c>
      <c r="AF460" s="29">
        <f t="shared" si="262"/>
        <v>1</v>
      </c>
      <c r="AG460" s="29">
        <f t="shared" si="263"/>
        <v>2</v>
      </c>
      <c r="AH460" s="29">
        <f t="shared" si="256"/>
        <v>2</v>
      </c>
      <c r="AI460" s="29">
        <f t="shared" si="257"/>
        <v>17</v>
      </c>
      <c r="AJ460" s="29">
        <f t="shared" si="258"/>
        <v>22</v>
      </c>
      <c r="AK460" s="105">
        <f t="shared" si="259"/>
        <v>37</v>
      </c>
      <c r="AT460" s="300">
        <f t="shared" si="234"/>
        <v>229.63464000000275</v>
      </c>
      <c r="AU460" s="29">
        <f t="shared" si="234"/>
        <v>1727.8443000000207</v>
      </c>
      <c r="AV460" s="29">
        <f t="shared" si="234"/>
        <v>3466.8576000000412</v>
      </c>
      <c r="AW460" s="105">
        <f t="shared" si="233"/>
        <v>6376.3821000000762</v>
      </c>
    </row>
    <row r="461" spans="1:49" x14ac:dyDescent="0.25">
      <c r="A461" s="80" t="s">
        <v>234</v>
      </c>
      <c r="B461" s="4" t="s">
        <v>83</v>
      </c>
      <c r="C461" s="4">
        <v>221.36</v>
      </c>
      <c r="D461" s="4">
        <v>221.98</v>
      </c>
      <c r="E461" s="4">
        <v>8600</v>
      </c>
      <c r="F461" s="4">
        <v>8700</v>
      </c>
      <c r="G461" s="30">
        <f t="shared" si="237"/>
        <v>0.61999999999997613</v>
      </c>
      <c r="H461" s="30">
        <f t="shared" si="260"/>
        <v>218.54000000000002</v>
      </c>
      <c r="I461" s="30" t="str">
        <f t="shared" si="238"/>
        <v>US 101: 8</v>
      </c>
      <c r="J461" s="30">
        <f t="shared" si="236"/>
        <v>8610</v>
      </c>
      <c r="K461" s="30">
        <f t="shared" si="236"/>
        <v>8635</v>
      </c>
      <c r="L461" s="30">
        <f t="shared" si="236"/>
        <v>8660</v>
      </c>
      <c r="M461" s="30">
        <f t="shared" si="236"/>
        <v>8685</v>
      </c>
      <c r="N461" s="91">
        <f t="shared" si="239"/>
        <v>5854.8</v>
      </c>
      <c r="O461" s="91">
        <f t="shared" si="240"/>
        <v>5871.8</v>
      </c>
      <c r="P461" s="91">
        <f t="shared" si="241"/>
        <v>5888.8</v>
      </c>
      <c r="Q461" s="91">
        <f t="shared" si="242"/>
        <v>5905.8</v>
      </c>
      <c r="R461" s="91">
        <f t="shared" si="243"/>
        <v>117.096</v>
      </c>
      <c r="S461" s="91">
        <f t="shared" si="244"/>
        <v>880.77</v>
      </c>
      <c r="T461" s="91">
        <f t="shared" si="245"/>
        <v>1766.64</v>
      </c>
      <c r="U461" s="91">
        <f t="shared" si="246"/>
        <v>3248.1900000000005</v>
      </c>
      <c r="V461" s="91">
        <f t="shared" si="247"/>
        <v>21.77985599999916</v>
      </c>
      <c r="W461" s="91">
        <f t="shared" si="248"/>
        <v>147.44089799999432</v>
      </c>
      <c r="X461" s="91">
        <f t="shared" si="249"/>
        <v>251.92286399999034</v>
      </c>
      <c r="Y461" s="91">
        <f t="shared" si="250"/>
        <v>402.77555999998458</v>
      </c>
      <c r="Z461" s="91">
        <f t="shared" si="251"/>
        <v>4.537469999999824</v>
      </c>
      <c r="AA461" s="91">
        <f t="shared" si="252"/>
        <v>24.573482999999054</v>
      </c>
      <c r="AB461" s="91">
        <f t="shared" si="253"/>
        <v>34.989286666665329</v>
      </c>
      <c r="AC461" s="91">
        <f t="shared" si="254"/>
        <v>47.949471428569602</v>
      </c>
      <c r="AD461" s="29">
        <f t="shared" si="255"/>
        <v>0</v>
      </c>
      <c r="AE461" s="29">
        <f t="shared" si="261"/>
        <v>0</v>
      </c>
      <c r="AF461" s="29">
        <f t="shared" si="262"/>
        <v>1</v>
      </c>
      <c r="AG461" s="29">
        <f t="shared" si="263"/>
        <v>1</v>
      </c>
      <c r="AH461" s="29">
        <f t="shared" si="256"/>
        <v>2</v>
      </c>
      <c r="AI461" s="29">
        <f t="shared" si="257"/>
        <v>17</v>
      </c>
      <c r="AJ461" s="29">
        <f t="shared" si="258"/>
        <v>22</v>
      </c>
      <c r="AK461" s="105">
        <f t="shared" si="259"/>
        <v>37</v>
      </c>
      <c r="AT461" s="300">
        <f t="shared" si="234"/>
        <v>72.599519999997213</v>
      </c>
      <c r="AU461" s="29">
        <f t="shared" si="234"/>
        <v>546.07739999997898</v>
      </c>
      <c r="AV461" s="29">
        <f t="shared" si="234"/>
        <v>1095.316799999958</v>
      </c>
      <c r="AW461" s="105">
        <f t="shared" si="233"/>
        <v>2013.8777999999227</v>
      </c>
    </row>
    <row r="462" spans="1:49" x14ac:dyDescent="0.25">
      <c r="A462" s="80" t="s">
        <v>234</v>
      </c>
      <c r="B462" s="4" t="s">
        <v>83</v>
      </c>
      <c r="C462" s="4">
        <v>221.98</v>
      </c>
      <c r="D462" s="4">
        <v>222.73</v>
      </c>
      <c r="E462" s="4">
        <v>7700</v>
      </c>
      <c r="F462" s="4">
        <v>7800</v>
      </c>
      <c r="G462" s="30">
        <f t="shared" si="237"/>
        <v>0.75</v>
      </c>
      <c r="H462" s="30">
        <f t="shared" si="260"/>
        <v>219.29000000000002</v>
      </c>
      <c r="I462" s="30" t="str">
        <f t="shared" si="238"/>
        <v>US 101: 8</v>
      </c>
      <c r="J462" s="30">
        <f t="shared" si="236"/>
        <v>7710</v>
      </c>
      <c r="K462" s="30">
        <f t="shared" si="236"/>
        <v>7735</v>
      </c>
      <c r="L462" s="30">
        <f t="shared" si="236"/>
        <v>7760</v>
      </c>
      <c r="M462" s="30">
        <f t="shared" si="236"/>
        <v>7785</v>
      </c>
      <c r="N462" s="91">
        <f t="shared" si="239"/>
        <v>5242.8</v>
      </c>
      <c r="O462" s="91">
        <f t="shared" si="240"/>
        <v>5259.8</v>
      </c>
      <c r="P462" s="91">
        <f t="shared" si="241"/>
        <v>5276.8</v>
      </c>
      <c r="Q462" s="91">
        <f t="shared" si="242"/>
        <v>5293.8</v>
      </c>
      <c r="R462" s="91">
        <f t="shared" si="243"/>
        <v>104.85600000000001</v>
      </c>
      <c r="S462" s="91">
        <f t="shared" si="244"/>
        <v>788.97</v>
      </c>
      <c r="T462" s="91">
        <f t="shared" si="245"/>
        <v>1583.04</v>
      </c>
      <c r="U462" s="91">
        <f t="shared" si="246"/>
        <v>2911.59</v>
      </c>
      <c r="V462" s="91">
        <f t="shared" si="247"/>
        <v>23.592600000000001</v>
      </c>
      <c r="W462" s="91">
        <f t="shared" si="248"/>
        <v>159.76642500000003</v>
      </c>
      <c r="X462" s="91">
        <f t="shared" si="249"/>
        <v>273.07439999999997</v>
      </c>
      <c r="Y462" s="91">
        <f t="shared" si="250"/>
        <v>436.73850000000004</v>
      </c>
      <c r="Z462" s="91">
        <f t="shared" si="251"/>
        <v>4.9151249999999997</v>
      </c>
      <c r="AA462" s="91">
        <f t="shared" si="252"/>
        <v>26.627737500000006</v>
      </c>
      <c r="AB462" s="91">
        <f t="shared" si="253"/>
        <v>37.927</v>
      </c>
      <c r="AC462" s="91">
        <f t="shared" si="254"/>
        <v>51.992678571428584</v>
      </c>
      <c r="AD462" s="29">
        <f t="shared" si="255"/>
        <v>0</v>
      </c>
      <c r="AE462" s="29">
        <f t="shared" si="261"/>
        <v>0</v>
      </c>
      <c r="AF462" s="29">
        <f t="shared" si="262"/>
        <v>1</v>
      </c>
      <c r="AG462" s="29">
        <f t="shared" si="263"/>
        <v>1</v>
      </c>
      <c r="AH462" s="29">
        <f t="shared" si="256"/>
        <v>2</v>
      </c>
      <c r="AI462" s="29">
        <f t="shared" si="257"/>
        <v>17</v>
      </c>
      <c r="AJ462" s="29">
        <f t="shared" si="258"/>
        <v>22</v>
      </c>
      <c r="AK462" s="105">
        <f t="shared" si="259"/>
        <v>37</v>
      </c>
      <c r="AT462" s="300">
        <f t="shared" si="234"/>
        <v>78.64200000000001</v>
      </c>
      <c r="AU462" s="29">
        <f t="shared" si="234"/>
        <v>591.72749999999996</v>
      </c>
      <c r="AV462" s="29">
        <f t="shared" si="234"/>
        <v>1187.28</v>
      </c>
      <c r="AW462" s="105">
        <f t="shared" si="233"/>
        <v>2183.6925000000001</v>
      </c>
    </row>
    <row r="463" spans="1:49" x14ac:dyDescent="0.25">
      <c r="A463" s="80" t="s">
        <v>234</v>
      </c>
      <c r="B463" s="4" t="s">
        <v>83</v>
      </c>
      <c r="C463" s="4">
        <v>222.73</v>
      </c>
      <c r="D463" s="4">
        <v>227.14</v>
      </c>
      <c r="E463" s="4">
        <v>9000</v>
      </c>
      <c r="F463" s="4">
        <v>9400</v>
      </c>
      <c r="G463" s="30">
        <f t="shared" si="237"/>
        <v>4.4099999999999966</v>
      </c>
      <c r="H463" s="30">
        <f t="shared" si="260"/>
        <v>223.70000000000002</v>
      </c>
      <c r="I463" s="30" t="str">
        <f t="shared" si="238"/>
        <v>US 101: 8</v>
      </c>
      <c r="J463" s="30">
        <f t="shared" si="236"/>
        <v>9040</v>
      </c>
      <c r="K463" s="30">
        <f t="shared" si="236"/>
        <v>9140</v>
      </c>
      <c r="L463" s="30">
        <f t="shared" si="236"/>
        <v>9240</v>
      </c>
      <c r="M463" s="30">
        <f t="shared" si="236"/>
        <v>9340</v>
      </c>
      <c r="N463" s="91">
        <f t="shared" si="239"/>
        <v>6147.2000000000007</v>
      </c>
      <c r="O463" s="91">
        <f t="shared" si="240"/>
        <v>6215.2000000000007</v>
      </c>
      <c r="P463" s="91">
        <f t="shared" si="241"/>
        <v>6283.2000000000007</v>
      </c>
      <c r="Q463" s="91">
        <f t="shared" si="242"/>
        <v>6351.2000000000007</v>
      </c>
      <c r="R463" s="91">
        <f t="shared" si="243"/>
        <v>122.94400000000002</v>
      </c>
      <c r="S463" s="91">
        <f t="shared" si="244"/>
        <v>932.28000000000009</v>
      </c>
      <c r="T463" s="91">
        <f t="shared" si="245"/>
        <v>1884.96</v>
      </c>
      <c r="U463" s="91">
        <f t="shared" si="246"/>
        <v>3493.1600000000008</v>
      </c>
      <c r="V463" s="91">
        <f t="shared" si="247"/>
        <v>162.65491199999988</v>
      </c>
      <c r="W463" s="91">
        <f t="shared" si="248"/>
        <v>1110.0657959999994</v>
      </c>
      <c r="X463" s="91">
        <f t="shared" si="249"/>
        <v>1911.9149279999988</v>
      </c>
      <c r="Y463" s="91">
        <f t="shared" si="250"/>
        <v>3080.9671199999984</v>
      </c>
      <c r="Z463" s="91">
        <f t="shared" si="251"/>
        <v>33.886439999999972</v>
      </c>
      <c r="AA463" s="91">
        <f t="shared" si="252"/>
        <v>185.01096599999991</v>
      </c>
      <c r="AB463" s="91">
        <f t="shared" si="253"/>
        <v>265.54373999999984</v>
      </c>
      <c r="AC463" s="91">
        <f t="shared" si="254"/>
        <v>366.78179999999986</v>
      </c>
      <c r="AD463" s="29">
        <f t="shared" si="255"/>
        <v>1</v>
      </c>
      <c r="AE463" s="29">
        <f t="shared" si="261"/>
        <v>2</v>
      </c>
      <c r="AF463" s="29">
        <f t="shared" si="262"/>
        <v>2</v>
      </c>
      <c r="AG463" s="29">
        <f t="shared" si="263"/>
        <v>3</v>
      </c>
      <c r="AH463" s="29">
        <f t="shared" si="256"/>
        <v>2</v>
      </c>
      <c r="AI463" s="29">
        <f t="shared" si="257"/>
        <v>17</v>
      </c>
      <c r="AJ463" s="29">
        <f t="shared" si="258"/>
        <v>22</v>
      </c>
      <c r="AK463" s="105">
        <f t="shared" si="259"/>
        <v>37</v>
      </c>
      <c r="AT463" s="300">
        <f t="shared" si="234"/>
        <v>542.18303999999966</v>
      </c>
      <c r="AU463" s="29">
        <f t="shared" si="234"/>
        <v>4111.3547999999973</v>
      </c>
      <c r="AV463" s="29">
        <f t="shared" si="234"/>
        <v>8312.6735999999946</v>
      </c>
      <c r="AW463" s="105">
        <f t="shared" si="233"/>
        <v>15404.835599999991</v>
      </c>
    </row>
    <row r="464" spans="1:49" x14ac:dyDescent="0.25">
      <c r="A464" s="80" t="s">
        <v>234</v>
      </c>
      <c r="B464" s="4" t="s">
        <v>83</v>
      </c>
      <c r="C464" s="4">
        <v>227.14</v>
      </c>
      <c r="D464" s="4">
        <v>228.88</v>
      </c>
      <c r="E464" s="4">
        <v>9200</v>
      </c>
      <c r="F464" s="4">
        <v>9300</v>
      </c>
      <c r="G464" s="30">
        <f t="shared" si="237"/>
        <v>1.7400000000000091</v>
      </c>
      <c r="H464" s="30">
        <f t="shared" si="260"/>
        <v>225.44000000000003</v>
      </c>
      <c r="I464" s="30" t="str">
        <f t="shared" si="238"/>
        <v>US 101: 8</v>
      </c>
      <c r="J464" s="30">
        <f t="shared" si="236"/>
        <v>9210</v>
      </c>
      <c r="K464" s="30">
        <f t="shared" si="236"/>
        <v>9235</v>
      </c>
      <c r="L464" s="30">
        <f t="shared" si="236"/>
        <v>9260</v>
      </c>
      <c r="M464" s="30">
        <f t="shared" si="236"/>
        <v>9285</v>
      </c>
      <c r="N464" s="91">
        <f t="shared" si="239"/>
        <v>6262.8</v>
      </c>
      <c r="O464" s="91">
        <f t="shared" si="240"/>
        <v>6279.8</v>
      </c>
      <c r="P464" s="91">
        <f t="shared" si="241"/>
        <v>6296.8</v>
      </c>
      <c r="Q464" s="91">
        <f t="shared" si="242"/>
        <v>6313.8</v>
      </c>
      <c r="R464" s="91">
        <f t="shared" si="243"/>
        <v>125.256</v>
      </c>
      <c r="S464" s="91">
        <f t="shared" si="244"/>
        <v>941.97</v>
      </c>
      <c r="T464" s="91">
        <f t="shared" si="245"/>
        <v>1889.04</v>
      </c>
      <c r="U464" s="91">
        <f t="shared" si="246"/>
        <v>3472.5900000000006</v>
      </c>
      <c r="V464" s="91">
        <f t="shared" si="247"/>
        <v>65.383632000000333</v>
      </c>
      <c r="W464" s="91">
        <f t="shared" si="248"/>
        <v>442.53750600000234</v>
      </c>
      <c r="X464" s="91">
        <f t="shared" si="249"/>
        <v>755.99380800000392</v>
      </c>
      <c r="Y464" s="91">
        <f t="shared" si="250"/>
        <v>1208.4613200000065</v>
      </c>
      <c r="Z464" s="91">
        <f t="shared" si="251"/>
        <v>13.621590000000067</v>
      </c>
      <c r="AA464" s="91">
        <f t="shared" si="252"/>
        <v>73.75625100000039</v>
      </c>
      <c r="AB464" s="91">
        <f t="shared" si="253"/>
        <v>104.99914000000055</v>
      </c>
      <c r="AC464" s="91">
        <f t="shared" si="254"/>
        <v>143.86444285714364</v>
      </c>
      <c r="AD464" s="29">
        <f t="shared" si="255"/>
        <v>0</v>
      </c>
      <c r="AE464" s="29">
        <f t="shared" si="261"/>
        <v>1</v>
      </c>
      <c r="AF464" s="29">
        <f t="shared" si="262"/>
        <v>1</v>
      </c>
      <c r="AG464" s="29">
        <f t="shared" si="263"/>
        <v>1</v>
      </c>
      <c r="AH464" s="29">
        <f t="shared" si="256"/>
        <v>2</v>
      </c>
      <c r="AI464" s="29">
        <f t="shared" si="257"/>
        <v>17</v>
      </c>
      <c r="AJ464" s="29">
        <f t="shared" si="258"/>
        <v>22</v>
      </c>
      <c r="AK464" s="105">
        <f t="shared" si="259"/>
        <v>37</v>
      </c>
      <c r="AT464" s="300">
        <f t="shared" si="234"/>
        <v>217.94544000000113</v>
      </c>
      <c r="AU464" s="29">
        <f t="shared" si="234"/>
        <v>1639.0278000000087</v>
      </c>
      <c r="AV464" s="29">
        <f t="shared" si="234"/>
        <v>3286.9296000000172</v>
      </c>
      <c r="AW464" s="105">
        <f t="shared" si="233"/>
        <v>6042.3066000000326</v>
      </c>
    </row>
    <row r="465" spans="1:49" x14ac:dyDescent="0.25">
      <c r="A465" s="80" t="s">
        <v>234</v>
      </c>
      <c r="B465" s="4" t="s">
        <v>83</v>
      </c>
      <c r="C465" s="4">
        <v>228.88</v>
      </c>
      <c r="D465" s="4">
        <v>229.27</v>
      </c>
      <c r="E465" s="4">
        <v>11100</v>
      </c>
      <c r="F465" s="4">
        <v>11200</v>
      </c>
      <c r="G465" s="30">
        <f t="shared" si="237"/>
        <v>0.39000000000001478</v>
      </c>
      <c r="H465" s="30">
        <f t="shared" si="260"/>
        <v>225.83000000000004</v>
      </c>
      <c r="I465" s="30" t="str">
        <f t="shared" si="238"/>
        <v>US 101: 8</v>
      </c>
      <c r="J465" s="30">
        <f t="shared" si="236"/>
        <v>11110</v>
      </c>
      <c r="K465" s="30">
        <f t="shared" si="236"/>
        <v>11135</v>
      </c>
      <c r="L465" s="30">
        <f t="shared" si="236"/>
        <v>11160</v>
      </c>
      <c r="M465" s="30">
        <f t="shared" si="236"/>
        <v>11185</v>
      </c>
      <c r="N465" s="91">
        <f t="shared" si="239"/>
        <v>7554.8</v>
      </c>
      <c r="O465" s="91">
        <f t="shared" si="240"/>
        <v>7571.8</v>
      </c>
      <c r="P465" s="91">
        <f t="shared" si="241"/>
        <v>7588.8</v>
      </c>
      <c r="Q465" s="91">
        <f t="shared" si="242"/>
        <v>7605.8</v>
      </c>
      <c r="R465" s="91">
        <f t="shared" si="243"/>
        <v>151.096</v>
      </c>
      <c r="S465" s="91">
        <f t="shared" si="244"/>
        <v>1135.77</v>
      </c>
      <c r="T465" s="91">
        <f t="shared" si="245"/>
        <v>2276.64</v>
      </c>
      <c r="U465" s="91">
        <f t="shared" si="246"/>
        <v>4183.1900000000005</v>
      </c>
      <c r="V465" s="91">
        <f t="shared" si="247"/>
        <v>17.678232000000669</v>
      </c>
      <c r="W465" s="91">
        <f t="shared" si="248"/>
        <v>119.59658100000455</v>
      </c>
      <c r="X465" s="91">
        <f t="shared" si="249"/>
        <v>204.21460800000776</v>
      </c>
      <c r="Y465" s="91">
        <f t="shared" si="250"/>
        <v>326.28882000001244</v>
      </c>
      <c r="Z465" s="91">
        <f t="shared" si="251"/>
        <v>3.6829650000001388</v>
      </c>
      <c r="AA465" s="91">
        <f t="shared" si="252"/>
        <v>19.932763500000757</v>
      </c>
      <c r="AB465" s="91">
        <f t="shared" si="253"/>
        <v>28.363140000001081</v>
      </c>
      <c r="AC465" s="91">
        <f t="shared" si="254"/>
        <v>38.843907142858633</v>
      </c>
      <c r="AD465" s="29">
        <f t="shared" si="255"/>
        <v>0</v>
      </c>
      <c r="AE465" s="29">
        <f t="shared" si="261"/>
        <v>0</v>
      </c>
      <c r="AF465" s="29">
        <f t="shared" si="262"/>
        <v>0</v>
      </c>
      <c r="AG465" s="29">
        <f t="shared" si="263"/>
        <v>1</v>
      </c>
      <c r="AH465" s="29">
        <f t="shared" si="256"/>
        <v>2</v>
      </c>
      <c r="AI465" s="29">
        <f t="shared" si="257"/>
        <v>17</v>
      </c>
      <c r="AJ465" s="29">
        <f t="shared" si="258"/>
        <v>22</v>
      </c>
      <c r="AK465" s="105">
        <f t="shared" si="259"/>
        <v>37</v>
      </c>
      <c r="AT465" s="300">
        <f t="shared" si="234"/>
        <v>58.927440000002235</v>
      </c>
      <c r="AU465" s="29">
        <f t="shared" si="234"/>
        <v>442.9503000000168</v>
      </c>
      <c r="AV465" s="29">
        <f t="shared" si="234"/>
        <v>887.88960000003362</v>
      </c>
      <c r="AW465" s="105">
        <f t="shared" si="233"/>
        <v>1631.444100000062</v>
      </c>
    </row>
    <row r="466" spans="1:49" x14ac:dyDescent="0.25">
      <c r="A466" s="80" t="s">
        <v>234</v>
      </c>
      <c r="B466" s="4" t="s">
        <v>83</v>
      </c>
      <c r="C466" s="4">
        <v>229.27</v>
      </c>
      <c r="D466" s="4">
        <v>232.8</v>
      </c>
      <c r="E466" s="4">
        <v>11000</v>
      </c>
      <c r="F466" s="4">
        <v>11100</v>
      </c>
      <c r="G466" s="30">
        <f t="shared" si="237"/>
        <v>3.5300000000000011</v>
      </c>
      <c r="H466" s="30">
        <f t="shared" si="260"/>
        <v>229.36000000000004</v>
      </c>
      <c r="I466" s="30" t="str">
        <f t="shared" si="238"/>
        <v>US 101: 8</v>
      </c>
      <c r="J466" s="30">
        <f t="shared" si="236"/>
        <v>11010</v>
      </c>
      <c r="K466" s="30">
        <f t="shared" si="236"/>
        <v>11035</v>
      </c>
      <c r="L466" s="30">
        <f t="shared" si="236"/>
        <v>11060</v>
      </c>
      <c r="M466" s="30">
        <f t="shared" si="236"/>
        <v>11085</v>
      </c>
      <c r="N466" s="91">
        <f t="shared" si="239"/>
        <v>7486.8</v>
      </c>
      <c r="O466" s="91">
        <f t="shared" si="240"/>
        <v>7503.8</v>
      </c>
      <c r="P466" s="91">
        <f t="shared" si="241"/>
        <v>7520.8</v>
      </c>
      <c r="Q466" s="91">
        <f t="shared" si="242"/>
        <v>7537.8</v>
      </c>
      <c r="R466" s="91">
        <f t="shared" si="243"/>
        <v>149.73600000000002</v>
      </c>
      <c r="S466" s="91">
        <f t="shared" si="244"/>
        <v>1125.57</v>
      </c>
      <c r="T466" s="91">
        <f t="shared" si="245"/>
        <v>2256.2399999999998</v>
      </c>
      <c r="U466" s="91">
        <f t="shared" si="246"/>
        <v>4145.7900000000009</v>
      </c>
      <c r="V466" s="91">
        <f t="shared" si="247"/>
        <v>158.57042400000009</v>
      </c>
      <c r="W466" s="91">
        <f t="shared" si="248"/>
        <v>1072.7807670000004</v>
      </c>
      <c r="X466" s="91">
        <f t="shared" si="249"/>
        <v>1831.8412560000006</v>
      </c>
      <c r="Y466" s="91">
        <f t="shared" si="250"/>
        <v>2926.9277400000019</v>
      </c>
      <c r="Z466" s="91">
        <f t="shared" si="251"/>
        <v>33.035505000000015</v>
      </c>
      <c r="AA466" s="91">
        <f t="shared" si="252"/>
        <v>178.79679450000006</v>
      </c>
      <c r="AB466" s="91">
        <f t="shared" si="253"/>
        <v>254.42239666666677</v>
      </c>
      <c r="AC466" s="91">
        <f t="shared" si="254"/>
        <v>348.44377857142888</v>
      </c>
      <c r="AD466" s="29">
        <f t="shared" si="255"/>
        <v>1</v>
      </c>
      <c r="AE466" s="29">
        <f t="shared" si="261"/>
        <v>2</v>
      </c>
      <c r="AF466" s="29">
        <f t="shared" si="262"/>
        <v>2</v>
      </c>
      <c r="AG466" s="29">
        <f t="shared" si="263"/>
        <v>3</v>
      </c>
      <c r="AH466" s="29">
        <f t="shared" si="256"/>
        <v>2</v>
      </c>
      <c r="AI466" s="29">
        <f t="shared" si="257"/>
        <v>17</v>
      </c>
      <c r="AJ466" s="29">
        <f t="shared" si="258"/>
        <v>22</v>
      </c>
      <c r="AK466" s="105">
        <f t="shared" si="259"/>
        <v>37</v>
      </c>
      <c r="AT466" s="300">
        <f t="shared" si="234"/>
        <v>528.56808000000024</v>
      </c>
      <c r="AU466" s="29">
        <f t="shared" si="234"/>
        <v>3973.2621000000008</v>
      </c>
      <c r="AV466" s="29">
        <f t="shared" si="234"/>
        <v>7964.5272000000014</v>
      </c>
      <c r="AW466" s="105">
        <f t="shared" si="233"/>
        <v>14634.638700000009</v>
      </c>
    </row>
    <row r="467" spans="1:49" x14ac:dyDescent="0.25">
      <c r="A467" s="80" t="s">
        <v>234</v>
      </c>
      <c r="B467" s="4" t="s">
        <v>83</v>
      </c>
      <c r="C467" s="4">
        <v>232.8</v>
      </c>
      <c r="D467" s="4">
        <v>233.2</v>
      </c>
      <c r="E467" s="4">
        <v>13400</v>
      </c>
      <c r="F467" s="4">
        <v>13500</v>
      </c>
      <c r="G467" s="30">
        <f t="shared" si="237"/>
        <v>0.39999999999997726</v>
      </c>
      <c r="H467" s="30">
        <f t="shared" si="260"/>
        <v>229.76000000000002</v>
      </c>
      <c r="I467" s="30" t="str">
        <f t="shared" si="238"/>
        <v>US 101: 8</v>
      </c>
      <c r="J467" s="30">
        <f t="shared" ref="J467:M486" si="264">(($F467-$E467)/($F$6-$E$6)*(J$6-$E$6)+$E467)</f>
        <v>13410</v>
      </c>
      <c r="K467" s="30">
        <f t="shared" si="264"/>
        <v>13435</v>
      </c>
      <c r="L467" s="30">
        <f t="shared" si="264"/>
        <v>13460</v>
      </c>
      <c r="M467" s="30">
        <f t="shared" si="264"/>
        <v>13485</v>
      </c>
      <c r="N467" s="91">
        <f t="shared" si="239"/>
        <v>9118.8000000000011</v>
      </c>
      <c r="O467" s="91">
        <f t="shared" si="240"/>
        <v>9135.8000000000011</v>
      </c>
      <c r="P467" s="91">
        <f t="shared" si="241"/>
        <v>9152.8000000000011</v>
      </c>
      <c r="Q467" s="91">
        <f t="shared" si="242"/>
        <v>9169.8000000000011</v>
      </c>
      <c r="R467" s="91">
        <f t="shared" si="243"/>
        <v>182.37600000000003</v>
      </c>
      <c r="S467" s="91">
        <f t="shared" si="244"/>
        <v>1370.3700000000001</v>
      </c>
      <c r="T467" s="91">
        <f t="shared" si="245"/>
        <v>2745.84</v>
      </c>
      <c r="U467" s="91">
        <f t="shared" si="246"/>
        <v>5043.3900000000012</v>
      </c>
      <c r="V467" s="91">
        <f t="shared" si="247"/>
        <v>21.885119999998761</v>
      </c>
      <c r="W467" s="91">
        <f t="shared" si="248"/>
        <v>147.99995999999163</v>
      </c>
      <c r="X467" s="91">
        <f t="shared" si="249"/>
        <v>252.61727999998567</v>
      </c>
      <c r="Y467" s="91">
        <f t="shared" si="250"/>
        <v>403.47119999997722</v>
      </c>
      <c r="Z467" s="91">
        <f t="shared" si="251"/>
        <v>4.5593999999997408</v>
      </c>
      <c r="AA467" s="91">
        <f t="shared" si="252"/>
        <v>24.666659999998604</v>
      </c>
      <c r="AB467" s="91">
        <f t="shared" si="253"/>
        <v>35.085733333331348</v>
      </c>
      <c r="AC467" s="91">
        <f t="shared" si="254"/>
        <v>48.032285714283013</v>
      </c>
      <c r="AD467" s="29">
        <f t="shared" si="255"/>
        <v>0</v>
      </c>
      <c r="AE467" s="29">
        <f t="shared" si="261"/>
        <v>0</v>
      </c>
      <c r="AF467" s="29">
        <f t="shared" si="262"/>
        <v>1</v>
      </c>
      <c r="AG467" s="29">
        <f t="shared" si="263"/>
        <v>1</v>
      </c>
      <c r="AH467" s="29">
        <f t="shared" si="256"/>
        <v>2</v>
      </c>
      <c r="AI467" s="29">
        <f t="shared" si="257"/>
        <v>17</v>
      </c>
      <c r="AJ467" s="29">
        <f t="shared" si="258"/>
        <v>22</v>
      </c>
      <c r="AK467" s="105">
        <f t="shared" si="259"/>
        <v>37</v>
      </c>
      <c r="AT467" s="300">
        <f t="shared" si="234"/>
        <v>72.950399999995867</v>
      </c>
      <c r="AU467" s="29">
        <f t="shared" si="234"/>
        <v>548.14799999996887</v>
      </c>
      <c r="AV467" s="29">
        <f t="shared" si="234"/>
        <v>1098.3359999999377</v>
      </c>
      <c r="AW467" s="105">
        <f t="shared" si="233"/>
        <v>2017.3559999998859</v>
      </c>
    </row>
    <row r="468" spans="1:49" x14ac:dyDescent="0.25">
      <c r="A468" s="80" t="s">
        <v>234</v>
      </c>
      <c r="B468" s="4" t="s">
        <v>83</v>
      </c>
      <c r="C468" s="4">
        <v>233.2</v>
      </c>
      <c r="D468" s="4">
        <v>233.46</v>
      </c>
      <c r="E468" s="4">
        <v>14600</v>
      </c>
      <c r="F468" s="4">
        <v>14700</v>
      </c>
      <c r="G468" s="30">
        <f t="shared" si="237"/>
        <v>0.26000000000001933</v>
      </c>
      <c r="H468" s="30">
        <f t="shared" si="260"/>
        <v>230.02000000000004</v>
      </c>
      <c r="I468" s="30" t="str">
        <f t="shared" si="238"/>
        <v>US 101: 8</v>
      </c>
      <c r="J468" s="30">
        <f t="shared" si="264"/>
        <v>14610</v>
      </c>
      <c r="K468" s="30">
        <f t="shared" si="264"/>
        <v>14635</v>
      </c>
      <c r="L468" s="30">
        <f t="shared" si="264"/>
        <v>14660</v>
      </c>
      <c r="M468" s="30">
        <f t="shared" si="264"/>
        <v>14685</v>
      </c>
      <c r="N468" s="91">
        <f t="shared" si="239"/>
        <v>9934.8000000000011</v>
      </c>
      <c r="O468" s="91">
        <f t="shared" si="240"/>
        <v>9951.8000000000011</v>
      </c>
      <c r="P468" s="91">
        <f t="shared" si="241"/>
        <v>9968.8000000000011</v>
      </c>
      <c r="Q468" s="91">
        <f t="shared" si="242"/>
        <v>9985.8000000000011</v>
      </c>
      <c r="R468" s="91">
        <f t="shared" si="243"/>
        <v>198.69600000000003</v>
      </c>
      <c r="S468" s="91">
        <f t="shared" si="244"/>
        <v>1492.7700000000002</v>
      </c>
      <c r="T468" s="91">
        <f t="shared" si="245"/>
        <v>2990.6400000000003</v>
      </c>
      <c r="U468" s="91">
        <f t="shared" si="246"/>
        <v>5492.1900000000014</v>
      </c>
      <c r="V468" s="91">
        <f t="shared" si="247"/>
        <v>15.498288000001153</v>
      </c>
      <c r="W468" s="91">
        <f t="shared" si="248"/>
        <v>104.79245400000781</v>
      </c>
      <c r="X468" s="91">
        <f t="shared" si="249"/>
        <v>178.84027200001333</v>
      </c>
      <c r="Y468" s="91">
        <f t="shared" si="250"/>
        <v>285.59388000002133</v>
      </c>
      <c r="Z468" s="91">
        <f t="shared" si="251"/>
        <v>3.22881000000024</v>
      </c>
      <c r="AA468" s="91">
        <f t="shared" si="252"/>
        <v>17.465409000001301</v>
      </c>
      <c r="AB468" s="91">
        <f t="shared" si="253"/>
        <v>24.83892666666852</v>
      </c>
      <c r="AC468" s="91">
        <f t="shared" si="254"/>
        <v>33.999271428573977</v>
      </c>
      <c r="AD468" s="29">
        <f t="shared" si="255"/>
        <v>0</v>
      </c>
      <c r="AE468" s="29">
        <f t="shared" si="261"/>
        <v>0</v>
      </c>
      <c r="AF468" s="29">
        <f t="shared" si="262"/>
        <v>0</v>
      </c>
      <c r="AG468" s="29">
        <f t="shared" si="263"/>
        <v>1</v>
      </c>
      <c r="AH468" s="29">
        <f t="shared" si="256"/>
        <v>2</v>
      </c>
      <c r="AI468" s="29">
        <f t="shared" si="257"/>
        <v>17</v>
      </c>
      <c r="AJ468" s="29">
        <f t="shared" si="258"/>
        <v>22</v>
      </c>
      <c r="AK468" s="105">
        <f t="shared" si="259"/>
        <v>37</v>
      </c>
      <c r="AT468" s="300">
        <f t="shared" si="234"/>
        <v>51.660960000003847</v>
      </c>
      <c r="AU468" s="29">
        <f t="shared" si="234"/>
        <v>388.12020000002889</v>
      </c>
      <c r="AV468" s="29">
        <f t="shared" si="234"/>
        <v>777.56640000005791</v>
      </c>
      <c r="AW468" s="105">
        <f t="shared" si="233"/>
        <v>1427.9694000001066</v>
      </c>
    </row>
    <row r="469" spans="1:49" x14ac:dyDescent="0.25">
      <c r="A469" s="80" t="s">
        <v>234</v>
      </c>
      <c r="B469" s="4" t="s">
        <v>83</v>
      </c>
      <c r="C469" s="4">
        <v>233.46</v>
      </c>
      <c r="D469" s="4">
        <v>234.65</v>
      </c>
      <c r="E469" s="4">
        <v>16300</v>
      </c>
      <c r="F469" s="4">
        <v>16400</v>
      </c>
      <c r="G469" s="30">
        <f t="shared" si="237"/>
        <v>1.1899999999999977</v>
      </c>
      <c r="H469" s="30">
        <f t="shared" si="260"/>
        <v>231.21000000000004</v>
      </c>
      <c r="I469" s="30" t="str">
        <f t="shared" si="238"/>
        <v>US 101: 8</v>
      </c>
      <c r="J469" s="30">
        <f t="shared" si="264"/>
        <v>16310</v>
      </c>
      <c r="K469" s="30">
        <f t="shared" si="264"/>
        <v>16335</v>
      </c>
      <c r="L469" s="30">
        <f t="shared" si="264"/>
        <v>16360</v>
      </c>
      <c r="M469" s="30">
        <f t="shared" si="264"/>
        <v>16385</v>
      </c>
      <c r="N469" s="91">
        <f t="shared" si="239"/>
        <v>11090.800000000001</v>
      </c>
      <c r="O469" s="91">
        <f t="shared" si="240"/>
        <v>11107.800000000001</v>
      </c>
      <c r="P469" s="91">
        <f t="shared" si="241"/>
        <v>11124.800000000001</v>
      </c>
      <c r="Q469" s="91">
        <f t="shared" si="242"/>
        <v>11141.800000000001</v>
      </c>
      <c r="R469" s="91">
        <f t="shared" si="243"/>
        <v>221.81600000000003</v>
      </c>
      <c r="S469" s="91">
        <f t="shared" si="244"/>
        <v>1666.17</v>
      </c>
      <c r="T469" s="91">
        <f t="shared" si="245"/>
        <v>3337.44</v>
      </c>
      <c r="U469" s="91">
        <f t="shared" si="246"/>
        <v>6127.9900000000007</v>
      </c>
      <c r="V469" s="91">
        <f t="shared" si="247"/>
        <v>79.188311999999854</v>
      </c>
      <c r="W469" s="91">
        <f t="shared" si="248"/>
        <v>535.34042099999908</v>
      </c>
      <c r="X469" s="91">
        <f t="shared" si="249"/>
        <v>913.45732799999837</v>
      </c>
      <c r="Y469" s="91">
        <f t="shared" si="250"/>
        <v>1458.4616199999975</v>
      </c>
      <c r="Z469" s="91">
        <f t="shared" si="251"/>
        <v>16.497564999999966</v>
      </c>
      <c r="AA469" s="91">
        <f t="shared" si="252"/>
        <v>89.223403499999847</v>
      </c>
      <c r="AB469" s="91">
        <f t="shared" si="253"/>
        <v>126.86907333333312</v>
      </c>
      <c r="AC469" s="91">
        <f t="shared" si="254"/>
        <v>173.62638333333308</v>
      </c>
      <c r="AD469" s="29">
        <f t="shared" si="255"/>
        <v>0</v>
      </c>
      <c r="AE469" s="29">
        <f t="shared" si="261"/>
        <v>1</v>
      </c>
      <c r="AF469" s="29">
        <f t="shared" si="262"/>
        <v>1</v>
      </c>
      <c r="AG469" s="29">
        <f t="shared" si="263"/>
        <v>2</v>
      </c>
      <c r="AH469" s="29">
        <f t="shared" si="256"/>
        <v>2</v>
      </c>
      <c r="AI469" s="29">
        <f t="shared" si="257"/>
        <v>17</v>
      </c>
      <c r="AJ469" s="29">
        <f t="shared" si="258"/>
        <v>22</v>
      </c>
      <c r="AK469" s="105">
        <f t="shared" si="259"/>
        <v>37</v>
      </c>
      <c r="AT469" s="300">
        <f t="shared" si="234"/>
        <v>263.96103999999951</v>
      </c>
      <c r="AU469" s="29">
        <f t="shared" si="234"/>
        <v>1982.7422999999962</v>
      </c>
      <c r="AV469" s="29">
        <f t="shared" si="234"/>
        <v>3971.5535999999925</v>
      </c>
      <c r="AW469" s="105">
        <f t="shared" si="233"/>
        <v>7292.3080999999866</v>
      </c>
    </row>
    <row r="470" spans="1:49" x14ac:dyDescent="0.25">
      <c r="A470" s="80" t="s">
        <v>234</v>
      </c>
      <c r="B470" s="4" t="s">
        <v>83</v>
      </c>
      <c r="C470" s="4">
        <v>234.65</v>
      </c>
      <c r="D470" s="4">
        <v>235.04</v>
      </c>
      <c r="E470" s="4">
        <v>17800</v>
      </c>
      <c r="F470" s="4">
        <v>20100</v>
      </c>
      <c r="G470" s="30">
        <f t="shared" si="237"/>
        <v>0.38999999999998636</v>
      </c>
      <c r="H470" s="30">
        <f t="shared" si="260"/>
        <v>231.60000000000002</v>
      </c>
      <c r="I470" s="30" t="str">
        <f t="shared" si="238"/>
        <v>US 101: 8</v>
      </c>
      <c r="J470" s="30">
        <f t="shared" si="264"/>
        <v>18030</v>
      </c>
      <c r="K470" s="30">
        <f t="shared" si="264"/>
        <v>18605</v>
      </c>
      <c r="L470" s="30">
        <f t="shared" si="264"/>
        <v>19180</v>
      </c>
      <c r="M470" s="30">
        <f t="shared" si="264"/>
        <v>19755</v>
      </c>
      <c r="N470" s="91">
        <f t="shared" si="239"/>
        <v>12260.400000000001</v>
      </c>
      <c r="O470" s="91">
        <f t="shared" si="240"/>
        <v>12651.400000000001</v>
      </c>
      <c r="P470" s="91">
        <f t="shared" si="241"/>
        <v>13042.400000000001</v>
      </c>
      <c r="Q470" s="91">
        <f t="shared" si="242"/>
        <v>13433.400000000001</v>
      </c>
      <c r="R470" s="91">
        <f t="shared" si="243"/>
        <v>245.20800000000003</v>
      </c>
      <c r="S470" s="91">
        <f t="shared" si="244"/>
        <v>1897.71</v>
      </c>
      <c r="T470" s="91">
        <f t="shared" si="245"/>
        <v>3912.7200000000003</v>
      </c>
      <c r="U470" s="91">
        <f t="shared" si="246"/>
        <v>7388.3700000000017</v>
      </c>
      <c r="V470" s="91">
        <f t="shared" si="247"/>
        <v>28.689335999998999</v>
      </c>
      <c r="W470" s="91">
        <f t="shared" si="248"/>
        <v>199.82886299999302</v>
      </c>
      <c r="X470" s="91">
        <f t="shared" si="249"/>
        <v>350.97098399998777</v>
      </c>
      <c r="Y470" s="91">
        <f t="shared" si="250"/>
        <v>576.29285999998001</v>
      </c>
      <c r="Z470" s="91">
        <f t="shared" si="251"/>
        <v>5.976944999999791</v>
      </c>
      <c r="AA470" s="91">
        <f t="shared" si="252"/>
        <v>33.304810499998837</v>
      </c>
      <c r="AB470" s="91">
        <f t="shared" si="253"/>
        <v>48.745969999998309</v>
      </c>
      <c r="AC470" s="91">
        <f t="shared" si="254"/>
        <v>68.606292857140488</v>
      </c>
      <c r="AD470" s="29">
        <f t="shared" si="255"/>
        <v>0</v>
      </c>
      <c r="AE470" s="29">
        <f t="shared" si="261"/>
        <v>1</v>
      </c>
      <c r="AF470" s="29">
        <f t="shared" si="262"/>
        <v>1</v>
      </c>
      <c r="AG470" s="29">
        <f t="shared" si="263"/>
        <v>1</v>
      </c>
      <c r="AH470" s="29">
        <f t="shared" si="256"/>
        <v>2</v>
      </c>
      <c r="AI470" s="29">
        <f t="shared" si="257"/>
        <v>17</v>
      </c>
      <c r="AJ470" s="29">
        <f t="shared" si="258"/>
        <v>22</v>
      </c>
      <c r="AK470" s="105">
        <f t="shared" si="259"/>
        <v>37</v>
      </c>
      <c r="AT470" s="300">
        <f t="shared" si="234"/>
        <v>95.63111999999667</v>
      </c>
      <c r="AU470" s="29">
        <f t="shared" si="234"/>
        <v>740.10689999997408</v>
      </c>
      <c r="AV470" s="29">
        <f t="shared" si="234"/>
        <v>1525.9607999999466</v>
      </c>
      <c r="AW470" s="105">
        <f t="shared" si="233"/>
        <v>2881.4642999999</v>
      </c>
    </row>
    <row r="471" spans="1:49" x14ac:dyDescent="0.25">
      <c r="A471" s="80" t="s">
        <v>234</v>
      </c>
      <c r="B471" s="4" t="s">
        <v>83</v>
      </c>
      <c r="C471" s="4">
        <v>235.04</v>
      </c>
      <c r="D471" s="4">
        <v>235.09</v>
      </c>
      <c r="E471" s="4">
        <v>15800</v>
      </c>
      <c r="F471" s="4">
        <v>18200</v>
      </c>
      <c r="G471" s="30">
        <f t="shared" si="237"/>
        <v>5.0000000000011369E-2</v>
      </c>
      <c r="H471" s="30">
        <f t="shared" si="260"/>
        <v>231.65000000000003</v>
      </c>
      <c r="I471" s="30" t="str">
        <f t="shared" si="238"/>
        <v>US 101: 8</v>
      </c>
      <c r="J471" s="30">
        <f t="shared" si="264"/>
        <v>16040</v>
      </c>
      <c r="K471" s="30">
        <f t="shared" si="264"/>
        <v>16640</v>
      </c>
      <c r="L471" s="30">
        <f t="shared" si="264"/>
        <v>17240</v>
      </c>
      <c r="M471" s="30">
        <f t="shared" si="264"/>
        <v>17840</v>
      </c>
      <c r="N471" s="91">
        <f t="shared" si="239"/>
        <v>10907.2</v>
      </c>
      <c r="O471" s="91">
        <f t="shared" si="240"/>
        <v>11315.2</v>
      </c>
      <c r="P471" s="91">
        <f t="shared" si="241"/>
        <v>11723.2</v>
      </c>
      <c r="Q471" s="91">
        <f t="shared" si="242"/>
        <v>12131.2</v>
      </c>
      <c r="R471" s="91">
        <f t="shared" si="243"/>
        <v>218.14400000000001</v>
      </c>
      <c r="S471" s="91">
        <f t="shared" si="244"/>
        <v>1697.28</v>
      </c>
      <c r="T471" s="91">
        <f t="shared" si="245"/>
        <v>3516.96</v>
      </c>
      <c r="U471" s="91">
        <f t="shared" si="246"/>
        <v>6672.1600000000008</v>
      </c>
      <c r="V471" s="91">
        <f t="shared" si="247"/>
        <v>3.2721600000007443</v>
      </c>
      <c r="W471" s="91">
        <f t="shared" si="248"/>
        <v>22.913280000005209</v>
      </c>
      <c r="X471" s="91">
        <f t="shared" si="249"/>
        <v>40.445040000009193</v>
      </c>
      <c r="Y471" s="91">
        <f t="shared" si="250"/>
        <v>66.721600000015187</v>
      </c>
      <c r="Z471" s="91">
        <f t="shared" si="251"/>
        <v>0.68170000000015496</v>
      </c>
      <c r="AA471" s="91">
        <f t="shared" si="252"/>
        <v>3.8188800000008682</v>
      </c>
      <c r="AB471" s="91">
        <f t="shared" si="253"/>
        <v>5.6173666666679445</v>
      </c>
      <c r="AC471" s="91">
        <f t="shared" si="254"/>
        <v>7.9430476190494286</v>
      </c>
      <c r="AD471" s="29">
        <f t="shared" si="255"/>
        <v>0</v>
      </c>
      <c r="AE471" s="29">
        <f t="shared" si="261"/>
        <v>0</v>
      </c>
      <c r="AF471" s="29">
        <f t="shared" si="262"/>
        <v>0</v>
      </c>
      <c r="AG471" s="29">
        <f t="shared" si="263"/>
        <v>0</v>
      </c>
      <c r="AH471" s="29">
        <f t="shared" si="256"/>
        <v>2</v>
      </c>
      <c r="AI471" s="29">
        <f t="shared" si="257"/>
        <v>17</v>
      </c>
      <c r="AJ471" s="29">
        <f t="shared" si="258"/>
        <v>22</v>
      </c>
      <c r="AK471" s="105">
        <f t="shared" si="259"/>
        <v>37</v>
      </c>
      <c r="AT471" s="300">
        <f t="shared" si="234"/>
        <v>10.907200000002481</v>
      </c>
      <c r="AU471" s="29">
        <f t="shared" si="234"/>
        <v>84.864000000019288</v>
      </c>
      <c r="AV471" s="29">
        <f t="shared" si="234"/>
        <v>175.84800000003997</v>
      </c>
      <c r="AW471" s="105">
        <f t="shared" si="233"/>
        <v>333.60800000007589</v>
      </c>
    </row>
    <row r="472" spans="1:49" x14ac:dyDescent="0.25">
      <c r="A472" s="80" t="s">
        <v>234</v>
      </c>
      <c r="B472" s="4" t="s">
        <v>83</v>
      </c>
      <c r="C472" s="4">
        <v>235.09</v>
      </c>
      <c r="D472" s="4">
        <v>235.33</v>
      </c>
      <c r="E472" s="4">
        <v>7800</v>
      </c>
      <c r="F472" s="4">
        <v>9000</v>
      </c>
      <c r="G472" s="30">
        <f t="shared" si="237"/>
        <v>0.24000000000000909</v>
      </c>
      <c r="H472" s="30">
        <f t="shared" si="260"/>
        <v>231.89000000000004</v>
      </c>
      <c r="I472" s="30" t="str">
        <f t="shared" si="238"/>
        <v>US 101: 8</v>
      </c>
      <c r="J472" s="30">
        <f t="shared" si="264"/>
        <v>7920</v>
      </c>
      <c r="K472" s="30">
        <f t="shared" si="264"/>
        <v>8220</v>
      </c>
      <c r="L472" s="30">
        <f t="shared" si="264"/>
        <v>8520</v>
      </c>
      <c r="M472" s="30">
        <f t="shared" si="264"/>
        <v>8820</v>
      </c>
      <c r="N472" s="91">
        <f t="shared" si="239"/>
        <v>5385.6</v>
      </c>
      <c r="O472" s="91">
        <f t="shared" si="240"/>
        <v>5589.6</v>
      </c>
      <c r="P472" s="91">
        <f t="shared" si="241"/>
        <v>5793.6</v>
      </c>
      <c r="Q472" s="91">
        <f t="shared" si="242"/>
        <v>5997.6</v>
      </c>
      <c r="R472" s="91">
        <f t="shared" si="243"/>
        <v>107.712</v>
      </c>
      <c r="S472" s="91">
        <f t="shared" si="244"/>
        <v>838.44</v>
      </c>
      <c r="T472" s="91">
        <f t="shared" si="245"/>
        <v>1738.0800000000002</v>
      </c>
      <c r="U472" s="91">
        <f t="shared" si="246"/>
        <v>3298.6800000000003</v>
      </c>
      <c r="V472" s="91">
        <f t="shared" si="247"/>
        <v>7.7552640000002944</v>
      </c>
      <c r="W472" s="91">
        <f t="shared" si="248"/>
        <v>54.330912000002066</v>
      </c>
      <c r="X472" s="91">
        <f t="shared" si="249"/>
        <v>95.942016000003647</v>
      </c>
      <c r="Y472" s="91">
        <f t="shared" si="250"/>
        <v>158.33664000000601</v>
      </c>
      <c r="Z472" s="91">
        <f t="shared" si="251"/>
        <v>1.6156800000000611</v>
      </c>
      <c r="AA472" s="91">
        <f t="shared" si="252"/>
        <v>9.0551520000003443</v>
      </c>
      <c r="AB472" s="91">
        <f t="shared" si="253"/>
        <v>13.325280000000507</v>
      </c>
      <c r="AC472" s="91">
        <f t="shared" si="254"/>
        <v>18.84960000000072</v>
      </c>
      <c r="AD472" s="29">
        <f t="shared" si="255"/>
        <v>0</v>
      </c>
      <c r="AE472" s="29">
        <f t="shared" si="261"/>
        <v>0</v>
      </c>
      <c r="AF472" s="29">
        <f t="shared" si="262"/>
        <v>0</v>
      </c>
      <c r="AG472" s="29">
        <f t="shared" si="263"/>
        <v>0</v>
      </c>
      <c r="AH472" s="29">
        <f t="shared" si="256"/>
        <v>2</v>
      </c>
      <c r="AI472" s="29">
        <f t="shared" si="257"/>
        <v>17</v>
      </c>
      <c r="AJ472" s="29">
        <f t="shared" si="258"/>
        <v>22</v>
      </c>
      <c r="AK472" s="105">
        <f t="shared" si="259"/>
        <v>37</v>
      </c>
      <c r="AT472" s="300">
        <f t="shared" si="234"/>
        <v>25.850880000000981</v>
      </c>
      <c r="AU472" s="29">
        <f t="shared" si="234"/>
        <v>201.22560000000763</v>
      </c>
      <c r="AV472" s="29">
        <f t="shared" si="234"/>
        <v>417.13920000001582</v>
      </c>
      <c r="AW472" s="105">
        <f t="shared" si="233"/>
        <v>791.68320000003007</v>
      </c>
    </row>
    <row r="473" spans="1:49" x14ac:dyDescent="0.25">
      <c r="A473" s="80" t="s">
        <v>234</v>
      </c>
      <c r="B473" s="4" t="s">
        <v>83</v>
      </c>
      <c r="C473" s="4">
        <v>235.09</v>
      </c>
      <c r="D473" s="4">
        <v>235.31</v>
      </c>
      <c r="E473" s="4">
        <v>9300</v>
      </c>
      <c r="F473" s="4">
        <v>10800</v>
      </c>
      <c r="G473" s="30">
        <f t="shared" si="237"/>
        <v>0.21999999999999886</v>
      </c>
      <c r="H473" s="30">
        <f t="shared" si="260"/>
        <v>232.11000000000004</v>
      </c>
      <c r="I473" s="30" t="str">
        <f t="shared" si="238"/>
        <v>US 101: 8</v>
      </c>
      <c r="J473" s="30">
        <f t="shared" si="264"/>
        <v>9450</v>
      </c>
      <c r="K473" s="30">
        <f t="shared" si="264"/>
        <v>9825</v>
      </c>
      <c r="L473" s="30">
        <f t="shared" si="264"/>
        <v>10200</v>
      </c>
      <c r="M473" s="30">
        <f t="shared" si="264"/>
        <v>10575</v>
      </c>
      <c r="N473" s="91">
        <f t="shared" si="239"/>
        <v>6426.0000000000009</v>
      </c>
      <c r="O473" s="91">
        <f t="shared" si="240"/>
        <v>6681.0000000000009</v>
      </c>
      <c r="P473" s="91">
        <f t="shared" si="241"/>
        <v>6936.0000000000009</v>
      </c>
      <c r="Q473" s="91">
        <f t="shared" si="242"/>
        <v>7191.0000000000009</v>
      </c>
      <c r="R473" s="91">
        <f t="shared" si="243"/>
        <v>128.52000000000001</v>
      </c>
      <c r="S473" s="91">
        <f t="shared" si="244"/>
        <v>1002.1500000000001</v>
      </c>
      <c r="T473" s="91">
        <f t="shared" si="245"/>
        <v>2080.8000000000002</v>
      </c>
      <c r="U473" s="91">
        <f t="shared" si="246"/>
        <v>3955.0500000000006</v>
      </c>
      <c r="V473" s="91">
        <f t="shared" si="247"/>
        <v>8.482319999999957</v>
      </c>
      <c r="W473" s="91">
        <f t="shared" si="248"/>
        <v>59.527709999999701</v>
      </c>
      <c r="X473" s="91">
        <f t="shared" si="249"/>
        <v>105.28847999999947</v>
      </c>
      <c r="Y473" s="91">
        <f t="shared" si="250"/>
        <v>174.02219999999915</v>
      </c>
      <c r="Z473" s="91">
        <f t="shared" si="251"/>
        <v>1.7671499999999907</v>
      </c>
      <c r="AA473" s="91">
        <f t="shared" si="252"/>
        <v>9.9212849999999495</v>
      </c>
      <c r="AB473" s="91">
        <f t="shared" si="253"/>
        <v>14.623399999999927</v>
      </c>
      <c r="AC473" s="91">
        <f t="shared" si="254"/>
        <v>20.716928571428472</v>
      </c>
      <c r="AD473" s="29">
        <f t="shared" si="255"/>
        <v>0</v>
      </c>
      <c r="AE473" s="29">
        <f t="shared" si="261"/>
        <v>0</v>
      </c>
      <c r="AF473" s="29">
        <f t="shared" si="262"/>
        <v>0</v>
      </c>
      <c r="AG473" s="29">
        <f t="shared" si="263"/>
        <v>0</v>
      </c>
      <c r="AH473" s="29">
        <f t="shared" si="256"/>
        <v>2</v>
      </c>
      <c r="AI473" s="29">
        <f t="shared" si="257"/>
        <v>17</v>
      </c>
      <c r="AJ473" s="29">
        <f t="shared" si="258"/>
        <v>22</v>
      </c>
      <c r="AK473" s="105">
        <f t="shared" si="259"/>
        <v>37</v>
      </c>
      <c r="AT473" s="300">
        <f t="shared" si="234"/>
        <v>28.274399999999858</v>
      </c>
      <c r="AU473" s="29">
        <f t="shared" si="234"/>
        <v>220.47299999999888</v>
      </c>
      <c r="AV473" s="29">
        <f t="shared" si="234"/>
        <v>457.77599999999768</v>
      </c>
      <c r="AW473" s="105">
        <f t="shared" si="233"/>
        <v>870.11099999999567</v>
      </c>
    </row>
    <row r="474" spans="1:49" x14ac:dyDescent="0.25">
      <c r="A474" s="80" t="s">
        <v>234</v>
      </c>
      <c r="B474" s="4" t="s">
        <v>83</v>
      </c>
      <c r="C474" s="4">
        <v>235.31</v>
      </c>
      <c r="D474" s="4">
        <v>235.41</v>
      </c>
      <c r="E474" s="4">
        <v>9700</v>
      </c>
      <c r="F474" s="4">
        <v>11300</v>
      </c>
      <c r="G474" s="30">
        <f t="shared" si="237"/>
        <v>9.9999999999994316E-2</v>
      </c>
      <c r="H474" s="30">
        <f t="shared" si="260"/>
        <v>232.21000000000004</v>
      </c>
      <c r="I474" s="30" t="str">
        <f t="shared" si="238"/>
        <v>US 101: 8</v>
      </c>
      <c r="J474" s="30">
        <f t="shared" si="264"/>
        <v>9860</v>
      </c>
      <c r="K474" s="30">
        <f t="shared" si="264"/>
        <v>10260</v>
      </c>
      <c r="L474" s="30">
        <f t="shared" si="264"/>
        <v>10660</v>
      </c>
      <c r="M474" s="30">
        <f t="shared" si="264"/>
        <v>11060</v>
      </c>
      <c r="N474" s="91">
        <f t="shared" si="239"/>
        <v>6704.8</v>
      </c>
      <c r="O474" s="91">
        <f t="shared" si="240"/>
        <v>6976.8</v>
      </c>
      <c r="P474" s="91">
        <f t="shared" si="241"/>
        <v>7248.8</v>
      </c>
      <c r="Q474" s="91">
        <f t="shared" si="242"/>
        <v>7520.8</v>
      </c>
      <c r="R474" s="91">
        <f t="shared" si="243"/>
        <v>134.096</v>
      </c>
      <c r="S474" s="91">
        <f t="shared" si="244"/>
        <v>1046.52</v>
      </c>
      <c r="T474" s="91">
        <f t="shared" si="245"/>
        <v>2174.64</v>
      </c>
      <c r="U474" s="91">
        <f t="shared" si="246"/>
        <v>4136.4400000000005</v>
      </c>
      <c r="V474" s="91">
        <f t="shared" si="247"/>
        <v>4.0228799999997715</v>
      </c>
      <c r="W474" s="91">
        <f t="shared" si="248"/>
        <v>28.256039999998396</v>
      </c>
      <c r="X474" s="91">
        <f t="shared" si="249"/>
        <v>50.016719999997157</v>
      </c>
      <c r="Y474" s="91">
        <f t="shared" si="250"/>
        <v>82.728799999995303</v>
      </c>
      <c r="Z474" s="91">
        <f t="shared" si="251"/>
        <v>0.83809999999995233</v>
      </c>
      <c r="AA474" s="91">
        <f t="shared" si="252"/>
        <v>4.7093399999997327</v>
      </c>
      <c r="AB474" s="91">
        <f t="shared" si="253"/>
        <v>6.9467666666662726</v>
      </c>
      <c r="AC474" s="91">
        <f t="shared" si="254"/>
        <v>9.8486666666661087</v>
      </c>
      <c r="AD474" s="29">
        <f t="shared" si="255"/>
        <v>0</v>
      </c>
      <c r="AE474" s="29">
        <f t="shared" si="261"/>
        <v>0</v>
      </c>
      <c r="AF474" s="29">
        <f t="shared" si="262"/>
        <v>0</v>
      </c>
      <c r="AG474" s="29">
        <f t="shared" si="263"/>
        <v>0</v>
      </c>
      <c r="AH474" s="29">
        <f t="shared" si="256"/>
        <v>2</v>
      </c>
      <c r="AI474" s="29">
        <f t="shared" si="257"/>
        <v>17</v>
      </c>
      <c r="AJ474" s="29">
        <f t="shared" si="258"/>
        <v>22</v>
      </c>
      <c r="AK474" s="105">
        <f t="shared" si="259"/>
        <v>37</v>
      </c>
      <c r="AT474" s="300">
        <f t="shared" si="234"/>
        <v>13.409599999999237</v>
      </c>
      <c r="AU474" s="29">
        <f t="shared" si="234"/>
        <v>104.65199999999405</v>
      </c>
      <c r="AV474" s="29">
        <f t="shared" si="234"/>
        <v>217.46399999998764</v>
      </c>
      <c r="AW474" s="105">
        <f t="shared" si="233"/>
        <v>413.64399999997653</v>
      </c>
    </row>
    <row r="475" spans="1:49" x14ac:dyDescent="0.25">
      <c r="A475" s="80" t="s">
        <v>234</v>
      </c>
      <c r="B475" s="4" t="s">
        <v>83</v>
      </c>
      <c r="C475" s="4">
        <v>235.33</v>
      </c>
      <c r="D475" s="4">
        <v>235.42</v>
      </c>
      <c r="E475" s="4">
        <v>8100</v>
      </c>
      <c r="F475" s="4">
        <v>9300</v>
      </c>
      <c r="G475" s="30">
        <f t="shared" si="237"/>
        <v>8.9999999999974989E-2</v>
      </c>
      <c r="H475" s="30">
        <f t="shared" si="260"/>
        <v>232.3</v>
      </c>
      <c r="I475" s="30" t="str">
        <f t="shared" si="238"/>
        <v>US 101: 8</v>
      </c>
      <c r="J475" s="30">
        <f t="shared" si="264"/>
        <v>8220</v>
      </c>
      <c r="K475" s="30">
        <f t="shared" si="264"/>
        <v>8520</v>
      </c>
      <c r="L475" s="30">
        <f t="shared" si="264"/>
        <v>8820</v>
      </c>
      <c r="M475" s="30">
        <f t="shared" si="264"/>
        <v>9120</v>
      </c>
      <c r="N475" s="91">
        <f t="shared" si="239"/>
        <v>5589.6</v>
      </c>
      <c r="O475" s="91">
        <f t="shared" si="240"/>
        <v>5793.6</v>
      </c>
      <c r="P475" s="91">
        <f t="shared" si="241"/>
        <v>5997.6</v>
      </c>
      <c r="Q475" s="91">
        <f t="shared" si="242"/>
        <v>6201.6</v>
      </c>
      <c r="R475" s="91">
        <f t="shared" si="243"/>
        <v>111.79200000000002</v>
      </c>
      <c r="S475" s="91">
        <f t="shared" si="244"/>
        <v>869.04000000000008</v>
      </c>
      <c r="T475" s="91">
        <f t="shared" si="245"/>
        <v>1799.28</v>
      </c>
      <c r="U475" s="91">
        <f t="shared" si="246"/>
        <v>3410.8800000000006</v>
      </c>
      <c r="V475" s="91">
        <f t="shared" si="247"/>
        <v>3.0183839999991617</v>
      </c>
      <c r="W475" s="91">
        <f t="shared" si="248"/>
        <v>21.117671999994133</v>
      </c>
      <c r="X475" s="91">
        <f t="shared" si="249"/>
        <v>37.245095999989651</v>
      </c>
      <c r="Y475" s="91">
        <f t="shared" si="250"/>
        <v>61.395839999982954</v>
      </c>
      <c r="Z475" s="91">
        <f t="shared" si="251"/>
        <v>0.62882999999982525</v>
      </c>
      <c r="AA475" s="91">
        <f t="shared" si="252"/>
        <v>3.5196119999990221</v>
      </c>
      <c r="AB475" s="91">
        <f t="shared" si="253"/>
        <v>5.172929999998563</v>
      </c>
      <c r="AC475" s="91">
        <f t="shared" si="254"/>
        <v>7.3090285714265431</v>
      </c>
      <c r="AD475" s="29">
        <f t="shared" si="255"/>
        <v>0</v>
      </c>
      <c r="AE475" s="29">
        <f t="shared" si="261"/>
        <v>0</v>
      </c>
      <c r="AF475" s="29">
        <f t="shared" si="262"/>
        <v>0</v>
      </c>
      <c r="AG475" s="29">
        <f t="shared" si="263"/>
        <v>0</v>
      </c>
      <c r="AH475" s="29">
        <f t="shared" si="256"/>
        <v>2</v>
      </c>
      <c r="AI475" s="29">
        <f t="shared" si="257"/>
        <v>17</v>
      </c>
      <c r="AJ475" s="29">
        <f t="shared" si="258"/>
        <v>22</v>
      </c>
      <c r="AK475" s="105">
        <f t="shared" si="259"/>
        <v>37</v>
      </c>
      <c r="AT475" s="300">
        <f t="shared" si="234"/>
        <v>10.061279999997206</v>
      </c>
      <c r="AU475" s="29">
        <f t="shared" si="234"/>
        <v>78.213599999978271</v>
      </c>
      <c r="AV475" s="29">
        <f t="shared" si="234"/>
        <v>161.93519999995499</v>
      </c>
      <c r="AW475" s="105">
        <f t="shared" si="233"/>
        <v>306.97919999991473</v>
      </c>
    </row>
    <row r="476" spans="1:49" x14ac:dyDescent="0.25">
      <c r="A476" s="80" t="s">
        <v>234</v>
      </c>
      <c r="B476" s="4" t="s">
        <v>83</v>
      </c>
      <c r="C476" s="4">
        <v>235.41</v>
      </c>
      <c r="D476" s="4">
        <v>235.59</v>
      </c>
      <c r="E476" s="4">
        <v>9700</v>
      </c>
      <c r="F476" s="4">
        <v>11100</v>
      </c>
      <c r="G476" s="30">
        <f t="shared" si="237"/>
        <v>0.18000000000000682</v>
      </c>
      <c r="H476" s="30">
        <f t="shared" si="260"/>
        <v>232.48000000000002</v>
      </c>
      <c r="I476" s="30" t="str">
        <f t="shared" si="238"/>
        <v>US 101: 8</v>
      </c>
      <c r="J476" s="30">
        <f t="shared" si="264"/>
        <v>9840</v>
      </c>
      <c r="K476" s="30">
        <f t="shared" si="264"/>
        <v>10190</v>
      </c>
      <c r="L476" s="30">
        <f t="shared" si="264"/>
        <v>10540</v>
      </c>
      <c r="M476" s="30">
        <f t="shared" si="264"/>
        <v>10890</v>
      </c>
      <c r="N476" s="91">
        <f t="shared" si="239"/>
        <v>6691.2000000000007</v>
      </c>
      <c r="O476" s="91">
        <f t="shared" si="240"/>
        <v>6929.2000000000007</v>
      </c>
      <c r="P476" s="91">
        <f t="shared" si="241"/>
        <v>7167.2000000000007</v>
      </c>
      <c r="Q476" s="91">
        <f t="shared" si="242"/>
        <v>7405.2000000000007</v>
      </c>
      <c r="R476" s="91">
        <f t="shared" si="243"/>
        <v>133.82400000000001</v>
      </c>
      <c r="S476" s="91">
        <f t="shared" si="244"/>
        <v>1039.3800000000001</v>
      </c>
      <c r="T476" s="91">
        <f t="shared" si="245"/>
        <v>2150.1600000000003</v>
      </c>
      <c r="U476" s="91">
        <f t="shared" si="246"/>
        <v>4072.8600000000006</v>
      </c>
      <c r="V476" s="91">
        <f t="shared" si="247"/>
        <v>7.2264960000002745</v>
      </c>
      <c r="W476" s="91">
        <f t="shared" si="248"/>
        <v>50.513868000001921</v>
      </c>
      <c r="X476" s="91">
        <f t="shared" si="249"/>
        <v>89.016624000003389</v>
      </c>
      <c r="Y476" s="91">
        <f t="shared" si="250"/>
        <v>146.62296000000558</v>
      </c>
      <c r="Z476" s="91">
        <f t="shared" si="251"/>
        <v>1.505520000000057</v>
      </c>
      <c r="AA476" s="91">
        <f t="shared" si="252"/>
        <v>8.4189780000003207</v>
      </c>
      <c r="AB476" s="91">
        <f t="shared" si="253"/>
        <v>12.363420000000472</v>
      </c>
      <c r="AC476" s="91">
        <f t="shared" si="254"/>
        <v>17.455114285714952</v>
      </c>
      <c r="AD476" s="29">
        <f t="shared" si="255"/>
        <v>0</v>
      </c>
      <c r="AE476" s="29">
        <f t="shared" si="261"/>
        <v>0</v>
      </c>
      <c r="AF476" s="29">
        <f t="shared" si="262"/>
        <v>0</v>
      </c>
      <c r="AG476" s="29">
        <f t="shared" si="263"/>
        <v>0</v>
      </c>
      <c r="AH476" s="29">
        <f t="shared" si="256"/>
        <v>2</v>
      </c>
      <c r="AI476" s="29">
        <f t="shared" si="257"/>
        <v>17</v>
      </c>
      <c r="AJ476" s="29">
        <f t="shared" si="258"/>
        <v>22</v>
      </c>
      <c r="AK476" s="105">
        <f t="shared" si="259"/>
        <v>37</v>
      </c>
      <c r="AT476" s="300">
        <f t="shared" si="234"/>
        <v>24.088320000000916</v>
      </c>
      <c r="AU476" s="29">
        <f t="shared" si="234"/>
        <v>187.08840000000711</v>
      </c>
      <c r="AV476" s="29">
        <f t="shared" si="234"/>
        <v>387.02880000001471</v>
      </c>
      <c r="AW476" s="105">
        <f t="shared" si="234"/>
        <v>733.11480000002791</v>
      </c>
    </row>
    <row r="477" spans="1:49" x14ac:dyDescent="0.25">
      <c r="A477" s="80" t="s">
        <v>234</v>
      </c>
      <c r="B477" s="4" t="s">
        <v>83</v>
      </c>
      <c r="C477" s="4">
        <v>235.42</v>
      </c>
      <c r="D477" s="4">
        <v>235.59</v>
      </c>
      <c r="E477" s="4">
        <v>9700</v>
      </c>
      <c r="F477" s="4">
        <v>10700</v>
      </c>
      <c r="G477" s="30">
        <f t="shared" si="237"/>
        <v>0.17000000000001592</v>
      </c>
      <c r="H477" s="30">
        <f t="shared" si="260"/>
        <v>232.65000000000003</v>
      </c>
      <c r="I477" s="30" t="str">
        <f t="shared" si="238"/>
        <v>US 101: 8</v>
      </c>
      <c r="J477" s="30">
        <f t="shared" si="264"/>
        <v>9800</v>
      </c>
      <c r="K477" s="30">
        <f t="shared" si="264"/>
        <v>10050</v>
      </c>
      <c r="L477" s="30">
        <f t="shared" si="264"/>
        <v>10300</v>
      </c>
      <c r="M477" s="30">
        <f t="shared" si="264"/>
        <v>10550</v>
      </c>
      <c r="N477" s="91">
        <f t="shared" si="239"/>
        <v>6664.0000000000009</v>
      </c>
      <c r="O477" s="91">
        <f t="shared" si="240"/>
        <v>6834.0000000000009</v>
      </c>
      <c r="P477" s="91">
        <f t="shared" si="241"/>
        <v>7004.0000000000009</v>
      </c>
      <c r="Q477" s="91">
        <f t="shared" si="242"/>
        <v>7174.0000000000009</v>
      </c>
      <c r="R477" s="91">
        <f t="shared" si="243"/>
        <v>133.28000000000003</v>
      </c>
      <c r="S477" s="91">
        <f t="shared" si="244"/>
        <v>1025.1000000000001</v>
      </c>
      <c r="T477" s="91">
        <f t="shared" si="245"/>
        <v>2101.2000000000003</v>
      </c>
      <c r="U477" s="91">
        <f t="shared" si="246"/>
        <v>3945.7000000000007</v>
      </c>
      <c r="V477" s="91">
        <f t="shared" si="247"/>
        <v>6.7972800000006375</v>
      </c>
      <c r="W477" s="91">
        <f t="shared" si="248"/>
        <v>47.052090000004412</v>
      </c>
      <c r="X477" s="91">
        <f t="shared" si="249"/>
        <v>82.156920000007702</v>
      </c>
      <c r="Y477" s="91">
        <f t="shared" si="250"/>
        <v>134.15380000001261</v>
      </c>
      <c r="Z477" s="91">
        <f t="shared" si="251"/>
        <v>1.4161000000001327</v>
      </c>
      <c r="AA477" s="91">
        <f t="shared" si="252"/>
        <v>7.8420150000007354</v>
      </c>
      <c r="AB477" s="91">
        <f t="shared" si="253"/>
        <v>11.410683333334404</v>
      </c>
      <c r="AC477" s="91">
        <f t="shared" si="254"/>
        <v>15.970690476191979</v>
      </c>
      <c r="AD477" s="29">
        <f t="shared" si="255"/>
        <v>0</v>
      </c>
      <c r="AE477" s="29">
        <f t="shared" si="261"/>
        <v>0</v>
      </c>
      <c r="AF477" s="29">
        <f t="shared" si="262"/>
        <v>0</v>
      </c>
      <c r="AG477" s="29">
        <f t="shared" si="263"/>
        <v>0</v>
      </c>
      <c r="AH477" s="29">
        <f t="shared" si="256"/>
        <v>2</v>
      </c>
      <c r="AI477" s="29">
        <f t="shared" si="257"/>
        <v>17</v>
      </c>
      <c r="AJ477" s="29">
        <f t="shared" si="258"/>
        <v>22</v>
      </c>
      <c r="AK477" s="105">
        <f t="shared" si="259"/>
        <v>37</v>
      </c>
      <c r="AT477" s="300">
        <f t="shared" ref="AT477:AW540" si="265">R477*$G477</f>
        <v>22.657600000002127</v>
      </c>
      <c r="AU477" s="29">
        <f t="shared" si="265"/>
        <v>174.26700000001634</v>
      </c>
      <c r="AV477" s="29">
        <f t="shared" si="265"/>
        <v>357.20400000003349</v>
      </c>
      <c r="AW477" s="105">
        <f t="shared" si="265"/>
        <v>670.76900000006287</v>
      </c>
    </row>
    <row r="478" spans="1:49" x14ac:dyDescent="0.25">
      <c r="A478" s="80" t="s">
        <v>234</v>
      </c>
      <c r="B478" s="4" t="s">
        <v>83</v>
      </c>
      <c r="C478" s="4">
        <v>235.59</v>
      </c>
      <c r="D478" s="4">
        <v>236.49</v>
      </c>
      <c r="E478" s="4">
        <v>16200</v>
      </c>
      <c r="F478" s="4">
        <v>18200</v>
      </c>
      <c r="G478" s="30">
        <f t="shared" si="237"/>
        <v>0.90000000000000568</v>
      </c>
      <c r="H478" s="30">
        <f t="shared" si="260"/>
        <v>233.55000000000004</v>
      </c>
      <c r="I478" s="30" t="str">
        <f t="shared" si="238"/>
        <v>US 101: 8</v>
      </c>
      <c r="J478" s="30">
        <f t="shared" si="264"/>
        <v>16400</v>
      </c>
      <c r="K478" s="30">
        <f t="shared" si="264"/>
        <v>16900</v>
      </c>
      <c r="L478" s="30">
        <f t="shared" si="264"/>
        <v>17400</v>
      </c>
      <c r="M478" s="30">
        <f t="shared" si="264"/>
        <v>17900</v>
      </c>
      <c r="N478" s="91">
        <f t="shared" si="239"/>
        <v>11152</v>
      </c>
      <c r="O478" s="91">
        <f t="shared" si="240"/>
        <v>11492</v>
      </c>
      <c r="P478" s="91">
        <f t="shared" si="241"/>
        <v>11832</v>
      </c>
      <c r="Q478" s="91">
        <f t="shared" si="242"/>
        <v>12172</v>
      </c>
      <c r="R478" s="91">
        <f t="shared" si="243"/>
        <v>223.04</v>
      </c>
      <c r="S478" s="91">
        <f t="shared" si="244"/>
        <v>1723.8</v>
      </c>
      <c r="T478" s="91">
        <f t="shared" si="245"/>
        <v>3549.6</v>
      </c>
      <c r="U478" s="91">
        <f t="shared" si="246"/>
        <v>6694.6</v>
      </c>
      <c r="V478" s="91">
        <f t="shared" si="247"/>
        <v>60.220800000000374</v>
      </c>
      <c r="W478" s="91">
        <f t="shared" si="248"/>
        <v>418.88340000000267</v>
      </c>
      <c r="X478" s="91">
        <f t="shared" si="249"/>
        <v>734.76720000000466</v>
      </c>
      <c r="Y478" s="91">
        <f t="shared" si="250"/>
        <v>1205.0280000000078</v>
      </c>
      <c r="Z478" s="91">
        <f t="shared" si="251"/>
        <v>12.546000000000076</v>
      </c>
      <c r="AA478" s="91">
        <f t="shared" si="252"/>
        <v>69.813900000000444</v>
      </c>
      <c r="AB478" s="91">
        <f t="shared" si="253"/>
        <v>102.05100000000066</v>
      </c>
      <c r="AC478" s="91">
        <f t="shared" si="254"/>
        <v>143.45571428571523</v>
      </c>
      <c r="AD478" s="29">
        <f t="shared" si="255"/>
        <v>0</v>
      </c>
      <c r="AE478" s="29">
        <f t="shared" si="261"/>
        <v>1</v>
      </c>
      <c r="AF478" s="29">
        <f t="shared" si="262"/>
        <v>1</v>
      </c>
      <c r="AG478" s="29">
        <f t="shared" si="263"/>
        <v>1</v>
      </c>
      <c r="AH478" s="29">
        <f t="shared" si="256"/>
        <v>2</v>
      </c>
      <c r="AI478" s="29">
        <f t="shared" si="257"/>
        <v>17</v>
      </c>
      <c r="AJ478" s="29">
        <f t="shared" si="258"/>
        <v>22</v>
      </c>
      <c r="AK478" s="105">
        <f t="shared" si="259"/>
        <v>37</v>
      </c>
      <c r="AT478" s="300">
        <f t="shared" si="265"/>
        <v>200.73600000000127</v>
      </c>
      <c r="AU478" s="29">
        <f t="shared" si="265"/>
        <v>1551.4200000000098</v>
      </c>
      <c r="AV478" s="29">
        <f t="shared" si="265"/>
        <v>3194.6400000000199</v>
      </c>
      <c r="AW478" s="105">
        <f t="shared" si="265"/>
        <v>6025.1400000000385</v>
      </c>
    </row>
    <row r="479" spans="1:49" x14ac:dyDescent="0.25">
      <c r="A479" s="80" t="s">
        <v>234</v>
      </c>
      <c r="B479" s="4" t="s">
        <v>83</v>
      </c>
      <c r="C479" s="4">
        <v>236.49</v>
      </c>
      <c r="D479" s="4">
        <v>237.02</v>
      </c>
      <c r="E479" s="4">
        <v>21900</v>
      </c>
      <c r="F479" s="4">
        <v>26600</v>
      </c>
      <c r="G479" s="30">
        <f t="shared" si="237"/>
        <v>0.53000000000000114</v>
      </c>
      <c r="H479" s="30">
        <f t="shared" si="260"/>
        <v>234.08000000000004</v>
      </c>
      <c r="I479" s="30" t="str">
        <f t="shared" si="238"/>
        <v>US 101: 8</v>
      </c>
      <c r="J479" s="30">
        <f t="shared" si="264"/>
        <v>22370</v>
      </c>
      <c r="K479" s="30">
        <f t="shared" si="264"/>
        <v>23545</v>
      </c>
      <c r="L479" s="30">
        <f t="shared" si="264"/>
        <v>24720</v>
      </c>
      <c r="M479" s="30">
        <f t="shared" si="264"/>
        <v>25895</v>
      </c>
      <c r="N479" s="91">
        <f t="shared" si="239"/>
        <v>15211.6</v>
      </c>
      <c r="O479" s="91">
        <f t="shared" si="240"/>
        <v>16010.6</v>
      </c>
      <c r="P479" s="91">
        <f t="shared" si="241"/>
        <v>16809.600000000002</v>
      </c>
      <c r="Q479" s="91">
        <f t="shared" si="242"/>
        <v>17608.600000000002</v>
      </c>
      <c r="R479" s="91">
        <f t="shared" si="243"/>
        <v>304.23200000000003</v>
      </c>
      <c r="S479" s="91">
        <f t="shared" si="244"/>
        <v>2401.59</v>
      </c>
      <c r="T479" s="91">
        <f t="shared" si="245"/>
        <v>5042.88</v>
      </c>
      <c r="U479" s="91">
        <f t="shared" si="246"/>
        <v>9684.7300000000014</v>
      </c>
      <c r="V479" s="91">
        <f t="shared" si="247"/>
        <v>48.37288800000011</v>
      </c>
      <c r="W479" s="91">
        <f t="shared" si="248"/>
        <v>343.6675290000008</v>
      </c>
      <c r="X479" s="91">
        <f t="shared" si="249"/>
        <v>614.72707200000127</v>
      </c>
      <c r="Y479" s="91">
        <f t="shared" si="250"/>
        <v>1026.5813800000024</v>
      </c>
      <c r="Z479" s="91">
        <f t="shared" si="251"/>
        <v>10.077685000000022</v>
      </c>
      <c r="AA479" s="91">
        <f t="shared" si="252"/>
        <v>57.277921500000133</v>
      </c>
      <c r="AB479" s="91">
        <f t="shared" si="253"/>
        <v>85.378760000000185</v>
      </c>
      <c r="AC479" s="91">
        <f t="shared" si="254"/>
        <v>122.21206904761935</v>
      </c>
      <c r="AD479" s="29">
        <f t="shared" si="255"/>
        <v>0</v>
      </c>
      <c r="AE479" s="29">
        <f t="shared" si="261"/>
        <v>1</v>
      </c>
      <c r="AF479" s="29">
        <f t="shared" si="262"/>
        <v>1</v>
      </c>
      <c r="AG479" s="29">
        <f t="shared" si="263"/>
        <v>1</v>
      </c>
      <c r="AH479" s="29">
        <f t="shared" si="256"/>
        <v>2</v>
      </c>
      <c r="AI479" s="29">
        <f t="shared" si="257"/>
        <v>17</v>
      </c>
      <c r="AJ479" s="29">
        <f t="shared" si="258"/>
        <v>22</v>
      </c>
      <c r="AK479" s="105">
        <f t="shared" si="259"/>
        <v>37</v>
      </c>
      <c r="AT479" s="300">
        <f t="shared" si="265"/>
        <v>161.24296000000035</v>
      </c>
      <c r="AU479" s="29">
        <f t="shared" si="265"/>
        <v>1272.8427000000029</v>
      </c>
      <c r="AV479" s="29">
        <f t="shared" si="265"/>
        <v>2672.7264000000059</v>
      </c>
      <c r="AW479" s="105">
        <f t="shared" si="265"/>
        <v>5132.9069000000118</v>
      </c>
    </row>
    <row r="480" spans="1:49" x14ac:dyDescent="0.25">
      <c r="A480" s="80" t="s">
        <v>234</v>
      </c>
      <c r="B480" s="4" t="s">
        <v>83</v>
      </c>
      <c r="C480" s="4">
        <v>237.02</v>
      </c>
      <c r="D480" s="4">
        <v>237.6</v>
      </c>
      <c r="E480" s="4">
        <v>23400</v>
      </c>
      <c r="F480" s="4">
        <v>28400</v>
      </c>
      <c r="G480" s="30">
        <f t="shared" si="237"/>
        <v>0.57999999999998408</v>
      </c>
      <c r="H480" s="30">
        <f t="shared" si="260"/>
        <v>234.66000000000003</v>
      </c>
      <c r="I480" s="30" t="str">
        <f t="shared" si="238"/>
        <v>US 101: 8</v>
      </c>
      <c r="J480" s="30">
        <f t="shared" si="264"/>
        <v>23900</v>
      </c>
      <c r="K480" s="30">
        <f t="shared" si="264"/>
        <v>25150</v>
      </c>
      <c r="L480" s="30">
        <f t="shared" si="264"/>
        <v>26400</v>
      </c>
      <c r="M480" s="30">
        <f t="shared" si="264"/>
        <v>27650</v>
      </c>
      <c r="N480" s="91">
        <f t="shared" si="239"/>
        <v>16252.000000000002</v>
      </c>
      <c r="O480" s="91">
        <f t="shared" si="240"/>
        <v>17102</v>
      </c>
      <c r="P480" s="91">
        <f t="shared" si="241"/>
        <v>17952</v>
      </c>
      <c r="Q480" s="91">
        <f t="shared" si="242"/>
        <v>18802</v>
      </c>
      <c r="R480" s="91">
        <f t="shared" si="243"/>
        <v>325.04000000000002</v>
      </c>
      <c r="S480" s="91">
        <f t="shared" si="244"/>
        <v>2565.2999999999997</v>
      </c>
      <c r="T480" s="91">
        <f t="shared" si="245"/>
        <v>5385.5999999999995</v>
      </c>
      <c r="U480" s="91">
        <f t="shared" si="246"/>
        <v>10341.1</v>
      </c>
      <c r="V480" s="91">
        <f t="shared" si="247"/>
        <v>56.556959999998448</v>
      </c>
      <c r="W480" s="91">
        <f t="shared" si="248"/>
        <v>401.72597999998897</v>
      </c>
      <c r="X480" s="91">
        <f t="shared" si="249"/>
        <v>718.4390399999802</v>
      </c>
      <c r="Y480" s="91">
        <f t="shared" si="250"/>
        <v>1199.5675999999673</v>
      </c>
      <c r="Z480" s="91">
        <f t="shared" si="251"/>
        <v>11.782699999999675</v>
      </c>
      <c r="AA480" s="91">
        <f t="shared" si="252"/>
        <v>66.954329999998166</v>
      </c>
      <c r="AB480" s="91">
        <f t="shared" si="253"/>
        <v>99.783199999997265</v>
      </c>
      <c r="AC480" s="91">
        <f t="shared" si="254"/>
        <v>142.8056666666628</v>
      </c>
      <c r="AD480" s="29">
        <f t="shared" si="255"/>
        <v>0</v>
      </c>
      <c r="AE480" s="29">
        <f t="shared" si="261"/>
        <v>1</v>
      </c>
      <c r="AF480" s="29">
        <f t="shared" si="262"/>
        <v>1</v>
      </c>
      <c r="AG480" s="29">
        <f t="shared" si="263"/>
        <v>1</v>
      </c>
      <c r="AH480" s="29">
        <f t="shared" si="256"/>
        <v>2</v>
      </c>
      <c r="AI480" s="29">
        <f t="shared" si="257"/>
        <v>17</v>
      </c>
      <c r="AJ480" s="29">
        <f t="shared" si="258"/>
        <v>22</v>
      </c>
      <c r="AK480" s="105">
        <f t="shared" si="259"/>
        <v>37</v>
      </c>
      <c r="AT480" s="300">
        <f t="shared" si="265"/>
        <v>188.52319999999483</v>
      </c>
      <c r="AU480" s="29">
        <f t="shared" si="265"/>
        <v>1487.8739999999591</v>
      </c>
      <c r="AV480" s="29">
        <f t="shared" si="265"/>
        <v>3123.6479999999142</v>
      </c>
      <c r="AW480" s="105">
        <f t="shared" si="265"/>
        <v>5997.837999999836</v>
      </c>
    </row>
    <row r="481" spans="1:49" x14ac:dyDescent="0.25">
      <c r="A481" s="80" t="s">
        <v>234</v>
      </c>
      <c r="B481" s="4" t="s">
        <v>83</v>
      </c>
      <c r="C481" s="4">
        <v>237.6</v>
      </c>
      <c r="D481" s="4">
        <v>238.03</v>
      </c>
      <c r="E481" s="4">
        <v>12400</v>
      </c>
      <c r="F481" s="4">
        <v>15500</v>
      </c>
      <c r="G481" s="30">
        <f t="shared" si="237"/>
        <v>0.43000000000000682</v>
      </c>
      <c r="H481" s="30">
        <f t="shared" si="260"/>
        <v>235.09000000000003</v>
      </c>
      <c r="I481" s="30" t="str">
        <f t="shared" si="238"/>
        <v>US 101: 8</v>
      </c>
      <c r="J481" s="30">
        <f t="shared" si="264"/>
        <v>12710</v>
      </c>
      <c r="K481" s="30">
        <f t="shared" si="264"/>
        <v>13485</v>
      </c>
      <c r="L481" s="30">
        <f t="shared" si="264"/>
        <v>14260</v>
      </c>
      <c r="M481" s="30">
        <f t="shared" si="264"/>
        <v>15035</v>
      </c>
      <c r="N481" s="91">
        <f t="shared" si="239"/>
        <v>8642.8000000000011</v>
      </c>
      <c r="O481" s="91">
        <f t="shared" si="240"/>
        <v>9169.8000000000011</v>
      </c>
      <c r="P481" s="91">
        <f t="shared" si="241"/>
        <v>9696.8000000000011</v>
      </c>
      <c r="Q481" s="91">
        <f t="shared" si="242"/>
        <v>10223.800000000001</v>
      </c>
      <c r="R481" s="91">
        <f t="shared" si="243"/>
        <v>172.85600000000002</v>
      </c>
      <c r="S481" s="91">
        <f t="shared" si="244"/>
        <v>1375.47</v>
      </c>
      <c r="T481" s="91">
        <f t="shared" si="245"/>
        <v>2909.0400000000004</v>
      </c>
      <c r="U481" s="91">
        <f t="shared" si="246"/>
        <v>5623.0900000000011</v>
      </c>
      <c r="V481" s="91">
        <f t="shared" si="247"/>
        <v>22.298424000000356</v>
      </c>
      <c r="W481" s="91">
        <f t="shared" si="248"/>
        <v>159.69206700000254</v>
      </c>
      <c r="X481" s="91">
        <f t="shared" si="249"/>
        <v>287.70405600000464</v>
      </c>
      <c r="Y481" s="91">
        <f t="shared" si="250"/>
        <v>483.58574000000772</v>
      </c>
      <c r="Z481" s="91">
        <f t="shared" si="251"/>
        <v>4.6455050000000737</v>
      </c>
      <c r="AA481" s="91">
        <f t="shared" si="252"/>
        <v>26.615344500000422</v>
      </c>
      <c r="AB481" s="91">
        <f t="shared" si="253"/>
        <v>39.958896666667314</v>
      </c>
      <c r="AC481" s="91">
        <f t="shared" si="254"/>
        <v>57.569730952381882</v>
      </c>
      <c r="AD481" s="29">
        <f t="shared" si="255"/>
        <v>0</v>
      </c>
      <c r="AE481" s="29">
        <f t="shared" si="261"/>
        <v>0</v>
      </c>
      <c r="AF481" s="29">
        <f t="shared" si="262"/>
        <v>1</v>
      </c>
      <c r="AG481" s="29">
        <f t="shared" si="263"/>
        <v>1</v>
      </c>
      <c r="AH481" s="29">
        <f t="shared" si="256"/>
        <v>2</v>
      </c>
      <c r="AI481" s="29">
        <f t="shared" si="257"/>
        <v>17</v>
      </c>
      <c r="AJ481" s="29">
        <f t="shared" si="258"/>
        <v>22</v>
      </c>
      <c r="AK481" s="105">
        <f t="shared" si="259"/>
        <v>37</v>
      </c>
      <c r="AT481" s="300">
        <f t="shared" si="265"/>
        <v>74.328080000001194</v>
      </c>
      <c r="AU481" s="29">
        <f t="shared" si="265"/>
        <v>591.45210000000941</v>
      </c>
      <c r="AV481" s="29">
        <f t="shared" si="265"/>
        <v>1250.8872000000201</v>
      </c>
      <c r="AW481" s="105">
        <f t="shared" si="265"/>
        <v>2417.9287000000386</v>
      </c>
    </row>
    <row r="482" spans="1:49" x14ac:dyDescent="0.25">
      <c r="A482" s="80" t="s">
        <v>234</v>
      </c>
      <c r="B482" s="4" t="s">
        <v>83</v>
      </c>
      <c r="C482" s="4">
        <v>237.6</v>
      </c>
      <c r="D482" s="4">
        <v>238.06</v>
      </c>
      <c r="E482" s="4">
        <v>12900</v>
      </c>
      <c r="F482" s="4">
        <v>15000</v>
      </c>
      <c r="G482" s="30">
        <f t="shared" si="237"/>
        <v>0.46000000000000796</v>
      </c>
      <c r="H482" s="30">
        <f t="shared" si="260"/>
        <v>235.55000000000004</v>
      </c>
      <c r="I482" s="30" t="str">
        <f t="shared" si="238"/>
        <v>US 101: 8</v>
      </c>
      <c r="J482" s="30">
        <f t="shared" si="264"/>
        <v>13110</v>
      </c>
      <c r="K482" s="30">
        <f t="shared" si="264"/>
        <v>13635</v>
      </c>
      <c r="L482" s="30">
        <f t="shared" si="264"/>
        <v>14160</v>
      </c>
      <c r="M482" s="30">
        <f t="shared" si="264"/>
        <v>14685</v>
      </c>
      <c r="N482" s="91">
        <f t="shared" si="239"/>
        <v>8914.8000000000011</v>
      </c>
      <c r="O482" s="91">
        <f t="shared" si="240"/>
        <v>9271.8000000000011</v>
      </c>
      <c r="P482" s="91">
        <f t="shared" si="241"/>
        <v>9628.8000000000011</v>
      </c>
      <c r="Q482" s="91">
        <f t="shared" si="242"/>
        <v>9985.8000000000011</v>
      </c>
      <c r="R482" s="91">
        <f t="shared" si="243"/>
        <v>178.29600000000002</v>
      </c>
      <c r="S482" s="91">
        <f t="shared" si="244"/>
        <v>1390.7700000000002</v>
      </c>
      <c r="T482" s="91">
        <f t="shared" si="245"/>
        <v>2888.6400000000003</v>
      </c>
      <c r="U482" s="91">
        <f t="shared" si="246"/>
        <v>5492.1900000000014</v>
      </c>
      <c r="V482" s="91">
        <f t="shared" si="247"/>
        <v>24.604848000000427</v>
      </c>
      <c r="W482" s="91">
        <f t="shared" si="248"/>
        <v>172.73363400000301</v>
      </c>
      <c r="X482" s="91">
        <f t="shared" si="249"/>
        <v>305.61811200000534</v>
      </c>
      <c r="Y482" s="91">
        <f t="shared" si="250"/>
        <v>505.28148000000891</v>
      </c>
      <c r="Z482" s="91">
        <f t="shared" si="251"/>
        <v>5.1260100000000879</v>
      </c>
      <c r="AA482" s="91">
        <f t="shared" si="252"/>
        <v>28.7889390000005</v>
      </c>
      <c r="AB482" s="91">
        <f t="shared" si="253"/>
        <v>42.446960000000743</v>
      </c>
      <c r="AC482" s="91">
        <f t="shared" si="254"/>
        <v>60.152557142858214</v>
      </c>
      <c r="AD482" s="29">
        <f t="shared" si="255"/>
        <v>0</v>
      </c>
      <c r="AE482" s="29">
        <f t="shared" si="261"/>
        <v>0</v>
      </c>
      <c r="AF482" s="29">
        <f t="shared" si="262"/>
        <v>1</v>
      </c>
      <c r="AG482" s="29">
        <f t="shared" si="263"/>
        <v>1</v>
      </c>
      <c r="AH482" s="29">
        <f t="shared" si="256"/>
        <v>2</v>
      </c>
      <c r="AI482" s="29">
        <f t="shared" si="257"/>
        <v>17</v>
      </c>
      <c r="AJ482" s="29">
        <f t="shared" si="258"/>
        <v>22</v>
      </c>
      <c r="AK482" s="105">
        <f t="shared" si="259"/>
        <v>37</v>
      </c>
      <c r="AT482" s="300">
        <f t="shared" si="265"/>
        <v>82.016160000001435</v>
      </c>
      <c r="AU482" s="29">
        <f t="shared" si="265"/>
        <v>639.75420000001111</v>
      </c>
      <c r="AV482" s="29">
        <f t="shared" si="265"/>
        <v>1328.7744000000232</v>
      </c>
      <c r="AW482" s="105">
        <f t="shared" si="265"/>
        <v>2526.4074000000442</v>
      </c>
    </row>
    <row r="483" spans="1:49" x14ac:dyDescent="0.25">
      <c r="A483" s="80" t="s">
        <v>234</v>
      </c>
      <c r="B483" s="4" t="s">
        <v>83</v>
      </c>
      <c r="C483" s="4">
        <v>238.03</v>
      </c>
      <c r="D483" s="4">
        <v>238.32</v>
      </c>
      <c r="E483" s="4">
        <v>12300</v>
      </c>
      <c r="F483" s="4">
        <v>15400</v>
      </c>
      <c r="G483" s="30">
        <f t="shared" si="237"/>
        <v>0.28999999999999204</v>
      </c>
      <c r="H483" s="30">
        <f t="shared" si="260"/>
        <v>235.84000000000003</v>
      </c>
      <c r="I483" s="30" t="str">
        <f t="shared" si="238"/>
        <v>US 101: 8</v>
      </c>
      <c r="J483" s="30">
        <f t="shared" si="264"/>
        <v>12610</v>
      </c>
      <c r="K483" s="30">
        <f t="shared" si="264"/>
        <v>13385</v>
      </c>
      <c r="L483" s="30">
        <f t="shared" si="264"/>
        <v>14160</v>
      </c>
      <c r="M483" s="30">
        <f t="shared" si="264"/>
        <v>14935</v>
      </c>
      <c r="N483" s="91">
        <f t="shared" si="239"/>
        <v>8574.8000000000011</v>
      </c>
      <c r="O483" s="91">
        <f t="shared" si="240"/>
        <v>9101.8000000000011</v>
      </c>
      <c r="P483" s="91">
        <f t="shared" si="241"/>
        <v>9628.8000000000011</v>
      </c>
      <c r="Q483" s="91">
        <f t="shared" si="242"/>
        <v>10155.800000000001</v>
      </c>
      <c r="R483" s="91">
        <f t="shared" si="243"/>
        <v>171.49600000000004</v>
      </c>
      <c r="S483" s="91">
        <f t="shared" si="244"/>
        <v>1365.2700000000002</v>
      </c>
      <c r="T483" s="91">
        <f t="shared" si="245"/>
        <v>2888.6400000000003</v>
      </c>
      <c r="U483" s="91">
        <f t="shared" si="246"/>
        <v>5585.6900000000014</v>
      </c>
      <c r="V483" s="91">
        <f t="shared" si="247"/>
        <v>14.920151999999595</v>
      </c>
      <c r="W483" s="91">
        <f t="shared" si="248"/>
        <v>106.90064099999709</v>
      </c>
      <c r="X483" s="91">
        <f t="shared" si="249"/>
        <v>192.67228799999475</v>
      </c>
      <c r="Y483" s="91">
        <f t="shared" si="250"/>
        <v>323.97001999999122</v>
      </c>
      <c r="Z483" s="91">
        <f t="shared" si="251"/>
        <v>3.1083649999999152</v>
      </c>
      <c r="AA483" s="91">
        <f t="shared" si="252"/>
        <v>17.816773499999517</v>
      </c>
      <c r="AB483" s="91">
        <f t="shared" si="253"/>
        <v>26.760039999999275</v>
      </c>
      <c r="AC483" s="91">
        <f t="shared" si="254"/>
        <v>38.567859523808487</v>
      </c>
      <c r="AD483" s="29">
        <f t="shared" si="255"/>
        <v>0</v>
      </c>
      <c r="AE483" s="29">
        <f t="shared" si="261"/>
        <v>0</v>
      </c>
      <c r="AF483" s="29">
        <f t="shared" si="262"/>
        <v>0</v>
      </c>
      <c r="AG483" s="29">
        <f t="shared" si="263"/>
        <v>1</v>
      </c>
      <c r="AH483" s="29">
        <f t="shared" si="256"/>
        <v>2</v>
      </c>
      <c r="AI483" s="29">
        <f t="shared" si="257"/>
        <v>17</v>
      </c>
      <c r="AJ483" s="29">
        <f t="shared" si="258"/>
        <v>22</v>
      </c>
      <c r="AK483" s="105">
        <f t="shared" si="259"/>
        <v>37</v>
      </c>
      <c r="AT483" s="300">
        <f t="shared" si="265"/>
        <v>49.733839999998644</v>
      </c>
      <c r="AU483" s="29">
        <f t="shared" si="265"/>
        <v>395.92829999998918</v>
      </c>
      <c r="AV483" s="29">
        <f t="shared" si="265"/>
        <v>837.70559999997715</v>
      </c>
      <c r="AW483" s="105">
        <f t="shared" si="265"/>
        <v>1619.850099999956</v>
      </c>
    </row>
    <row r="484" spans="1:49" x14ac:dyDescent="0.25">
      <c r="A484" s="80" t="s">
        <v>234</v>
      </c>
      <c r="B484" s="4" t="s">
        <v>83</v>
      </c>
      <c r="C484" s="4">
        <v>238.06</v>
      </c>
      <c r="D484" s="4">
        <v>238.31</v>
      </c>
      <c r="E484" s="4">
        <v>12600</v>
      </c>
      <c r="F484" s="4">
        <v>14700</v>
      </c>
      <c r="G484" s="30">
        <f t="shared" si="237"/>
        <v>0.25</v>
      </c>
      <c r="H484" s="30">
        <f t="shared" si="260"/>
        <v>236.09000000000003</v>
      </c>
      <c r="I484" s="30" t="str">
        <f t="shared" si="238"/>
        <v>US 101: 8</v>
      </c>
      <c r="J484" s="30">
        <f t="shared" si="264"/>
        <v>12810</v>
      </c>
      <c r="K484" s="30">
        <f t="shared" si="264"/>
        <v>13335</v>
      </c>
      <c r="L484" s="30">
        <f t="shared" si="264"/>
        <v>13860</v>
      </c>
      <c r="M484" s="30">
        <f t="shared" si="264"/>
        <v>14385</v>
      </c>
      <c r="N484" s="91">
        <f t="shared" si="239"/>
        <v>8710.8000000000011</v>
      </c>
      <c r="O484" s="91">
        <f t="shared" si="240"/>
        <v>9067.8000000000011</v>
      </c>
      <c r="P484" s="91">
        <f t="shared" si="241"/>
        <v>9424.8000000000011</v>
      </c>
      <c r="Q484" s="91">
        <f t="shared" si="242"/>
        <v>9781.8000000000011</v>
      </c>
      <c r="R484" s="91">
        <f t="shared" si="243"/>
        <v>174.21600000000004</v>
      </c>
      <c r="S484" s="91">
        <f t="shared" si="244"/>
        <v>1360.17</v>
      </c>
      <c r="T484" s="91">
        <f t="shared" si="245"/>
        <v>2827.44</v>
      </c>
      <c r="U484" s="91">
        <f t="shared" si="246"/>
        <v>5379.9900000000007</v>
      </c>
      <c r="V484" s="91">
        <f t="shared" si="247"/>
        <v>13.066200000000002</v>
      </c>
      <c r="W484" s="91">
        <f t="shared" si="248"/>
        <v>91.811475000000016</v>
      </c>
      <c r="X484" s="91">
        <f t="shared" si="249"/>
        <v>162.5778</v>
      </c>
      <c r="Y484" s="91">
        <f t="shared" si="250"/>
        <v>268.99950000000007</v>
      </c>
      <c r="Z484" s="91">
        <f t="shared" si="251"/>
        <v>2.7221250000000001</v>
      </c>
      <c r="AA484" s="91">
        <f t="shared" si="252"/>
        <v>15.301912500000002</v>
      </c>
      <c r="AB484" s="91">
        <f t="shared" si="253"/>
        <v>22.580250000000003</v>
      </c>
      <c r="AC484" s="91">
        <f t="shared" si="254"/>
        <v>32.023750000000014</v>
      </c>
      <c r="AD484" s="29">
        <f t="shared" si="255"/>
        <v>0</v>
      </c>
      <c r="AE484" s="29">
        <f t="shared" si="261"/>
        <v>0</v>
      </c>
      <c r="AF484" s="29">
        <f t="shared" si="262"/>
        <v>0</v>
      </c>
      <c r="AG484" s="29">
        <f t="shared" si="263"/>
        <v>1</v>
      </c>
      <c r="AH484" s="29">
        <f t="shared" si="256"/>
        <v>2</v>
      </c>
      <c r="AI484" s="29">
        <f t="shared" si="257"/>
        <v>17</v>
      </c>
      <c r="AJ484" s="29">
        <f t="shared" si="258"/>
        <v>22</v>
      </c>
      <c r="AK484" s="105">
        <f t="shared" si="259"/>
        <v>37</v>
      </c>
      <c r="AT484" s="300">
        <f t="shared" si="265"/>
        <v>43.554000000000009</v>
      </c>
      <c r="AU484" s="29">
        <f t="shared" si="265"/>
        <v>340.04250000000002</v>
      </c>
      <c r="AV484" s="29">
        <f t="shared" si="265"/>
        <v>706.86</v>
      </c>
      <c r="AW484" s="105">
        <f t="shared" si="265"/>
        <v>1344.9975000000002</v>
      </c>
    </row>
    <row r="485" spans="1:49" x14ac:dyDescent="0.25">
      <c r="A485" s="80" t="s">
        <v>234</v>
      </c>
      <c r="B485" s="4" t="s">
        <v>83</v>
      </c>
      <c r="C485" s="4">
        <v>238.31</v>
      </c>
      <c r="D485" s="4">
        <v>238.5</v>
      </c>
      <c r="E485" s="4">
        <v>13800</v>
      </c>
      <c r="F485" s="4">
        <v>16100</v>
      </c>
      <c r="G485" s="30">
        <f t="shared" si="237"/>
        <v>0.18999999999999773</v>
      </c>
      <c r="H485" s="30">
        <f t="shared" si="260"/>
        <v>236.28000000000003</v>
      </c>
      <c r="I485" s="30" t="str">
        <f t="shared" si="238"/>
        <v>US 101: 8</v>
      </c>
      <c r="J485" s="30">
        <f t="shared" si="264"/>
        <v>14030</v>
      </c>
      <c r="K485" s="30">
        <f t="shared" si="264"/>
        <v>14605</v>
      </c>
      <c r="L485" s="30">
        <f t="shared" si="264"/>
        <v>15180</v>
      </c>
      <c r="M485" s="30">
        <f t="shared" si="264"/>
        <v>15755</v>
      </c>
      <c r="N485" s="91">
        <f t="shared" si="239"/>
        <v>9540.4000000000015</v>
      </c>
      <c r="O485" s="91">
        <f t="shared" si="240"/>
        <v>9931.4000000000015</v>
      </c>
      <c r="P485" s="91">
        <f t="shared" si="241"/>
        <v>10322.400000000001</v>
      </c>
      <c r="Q485" s="91">
        <f t="shared" si="242"/>
        <v>10713.400000000001</v>
      </c>
      <c r="R485" s="91">
        <f t="shared" si="243"/>
        <v>190.80800000000002</v>
      </c>
      <c r="S485" s="91">
        <f t="shared" si="244"/>
        <v>1489.7100000000003</v>
      </c>
      <c r="T485" s="91">
        <f t="shared" si="245"/>
        <v>3096.7200000000003</v>
      </c>
      <c r="U485" s="91">
        <f t="shared" si="246"/>
        <v>5892.3700000000017</v>
      </c>
      <c r="V485" s="91">
        <f t="shared" si="247"/>
        <v>10.87605599999987</v>
      </c>
      <c r="W485" s="91">
        <f t="shared" si="248"/>
        <v>76.422122999999104</v>
      </c>
      <c r="X485" s="91">
        <f t="shared" si="249"/>
        <v>135.3266639999984</v>
      </c>
      <c r="Y485" s="91">
        <f t="shared" si="250"/>
        <v>223.9100599999974</v>
      </c>
      <c r="Z485" s="91">
        <f t="shared" si="251"/>
        <v>2.2658449999999726</v>
      </c>
      <c r="AA485" s="91">
        <f t="shared" si="252"/>
        <v>12.737020499999851</v>
      </c>
      <c r="AB485" s="91">
        <f t="shared" si="253"/>
        <v>18.795369999999782</v>
      </c>
      <c r="AC485" s="91">
        <f t="shared" si="254"/>
        <v>26.655959523809219</v>
      </c>
      <c r="AD485" s="29">
        <f t="shared" si="255"/>
        <v>0</v>
      </c>
      <c r="AE485" s="29">
        <f t="shared" si="261"/>
        <v>0</v>
      </c>
      <c r="AF485" s="29">
        <f t="shared" si="262"/>
        <v>0</v>
      </c>
      <c r="AG485" s="29">
        <f t="shared" si="263"/>
        <v>0</v>
      </c>
      <c r="AH485" s="29">
        <f t="shared" si="256"/>
        <v>2</v>
      </c>
      <c r="AI485" s="29">
        <f t="shared" si="257"/>
        <v>17</v>
      </c>
      <c r="AJ485" s="29">
        <f t="shared" si="258"/>
        <v>22</v>
      </c>
      <c r="AK485" s="105">
        <f t="shared" si="259"/>
        <v>37</v>
      </c>
      <c r="AT485" s="300">
        <f t="shared" si="265"/>
        <v>36.253519999999568</v>
      </c>
      <c r="AU485" s="29">
        <f t="shared" si="265"/>
        <v>283.04489999999669</v>
      </c>
      <c r="AV485" s="29">
        <f t="shared" si="265"/>
        <v>588.37679999999295</v>
      </c>
      <c r="AW485" s="105">
        <f t="shared" si="265"/>
        <v>1119.5502999999869</v>
      </c>
    </row>
    <row r="486" spans="1:49" x14ac:dyDescent="0.25">
      <c r="A486" s="80" t="s">
        <v>234</v>
      </c>
      <c r="B486" s="4" t="s">
        <v>83</v>
      </c>
      <c r="C486" s="4">
        <v>238.32</v>
      </c>
      <c r="D486" s="4">
        <v>238.52</v>
      </c>
      <c r="E486" s="4">
        <v>14400</v>
      </c>
      <c r="F486" s="4">
        <v>16500</v>
      </c>
      <c r="G486" s="30">
        <f t="shared" si="237"/>
        <v>0.20000000000001705</v>
      </c>
      <c r="H486" s="30">
        <f t="shared" si="260"/>
        <v>236.48000000000005</v>
      </c>
      <c r="I486" s="30" t="str">
        <f t="shared" si="238"/>
        <v>US 101: 8</v>
      </c>
      <c r="J486" s="30">
        <f t="shared" si="264"/>
        <v>14610</v>
      </c>
      <c r="K486" s="30">
        <f t="shared" si="264"/>
        <v>15135</v>
      </c>
      <c r="L486" s="30">
        <f t="shared" si="264"/>
        <v>15660</v>
      </c>
      <c r="M486" s="30">
        <f t="shared" si="264"/>
        <v>16185</v>
      </c>
      <c r="N486" s="91">
        <f t="shared" si="239"/>
        <v>9934.8000000000011</v>
      </c>
      <c r="O486" s="91">
        <f t="shared" si="240"/>
        <v>10291.800000000001</v>
      </c>
      <c r="P486" s="91">
        <f t="shared" si="241"/>
        <v>10648.800000000001</v>
      </c>
      <c r="Q486" s="91">
        <f t="shared" si="242"/>
        <v>11005.800000000001</v>
      </c>
      <c r="R486" s="91">
        <f t="shared" si="243"/>
        <v>198.69600000000003</v>
      </c>
      <c r="S486" s="91">
        <f t="shared" si="244"/>
        <v>1543.7700000000002</v>
      </c>
      <c r="T486" s="91">
        <f t="shared" si="245"/>
        <v>3194.6400000000003</v>
      </c>
      <c r="U486" s="91">
        <f t="shared" si="246"/>
        <v>6053.1900000000014</v>
      </c>
      <c r="V486" s="91">
        <f t="shared" si="247"/>
        <v>11.921760000001017</v>
      </c>
      <c r="W486" s="91">
        <f t="shared" si="248"/>
        <v>83.363580000007119</v>
      </c>
      <c r="X486" s="91">
        <f t="shared" si="249"/>
        <v>146.95344000001256</v>
      </c>
      <c r="Y486" s="91">
        <f t="shared" si="250"/>
        <v>242.12760000002072</v>
      </c>
      <c r="Z486" s="91">
        <f t="shared" si="251"/>
        <v>2.4837000000002116</v>
      </c>
      <c r="AA486" s="91">
        <f t="shared" si="252"/>
        <v>13.893930000001186</v>
      </c>
      <c r="AB486" s="91">
        <f t="shared" si="253"/>
        <v>20.410200000001748</v>
      </c>
      <c r="AC486" s="91">
        <f t="shared" si="254"/>
        <v>28.824714285716759</v>
      </c>
      <c r="AD486" s="29">
        <f t="shared" si="255"/>
        <v>0</v>
      </c>
      <c r="AE486" s="29">
        <f t="shared" si="261"/>
        <v>0</v>
      </c>
      <c r="AF486" s="29">
        <f t="shared" si="262"/>
        <v>0</v>
      </c>
      <c r="AG486" s="29">
        <f t="shared" si="263"/>
        <v>0</v>
      </c>
      <c r="AH486" s="29">
        <f t="shared" si="256"/>
        <v>2</v>
      </c>
      <c r="AI486" s="29">
        <f t="shared" si="257"/>
        <v>17</v>
      </c>
      <c r="AJ486" s="29">
        <f t="shared" si="258"/>
        <v>22</v>
      </c>
      <c r="AK486" s="105">
        <f t="shared" si="259"/>
        <v>37</v>
      </c>
      <c r="AT486" s="300">
        <f t="shared" si="265"/>
        <v>39.739200000003393</v>
      </c>
      <c r="AU486" s="29">
        <f t="shared" si="265"/>
        <v>308.75400000002639</v>
      </c>
      <c r="AV486" s="29">
        <f t="shared" si="265"/>
        <v>638.92800000005457</v>
      </c>
      <c r="AW486" s="105">
        <f t="shared" si="265"/>
        <v>1210.6380000001036</v>
      </c>
    </row>
    <row r="487" spans="1:49" x14ac:dyDescent="0.25">
      <c r="A487" s="80" t="s">
        <v>234</v>
      </c>
      <c r="B487" s="4" t="s">
        <v>83</v>
      </c>
      <c r="C487" s="4">
        <v>238.5</v>
      </c>
      <c r="D487" s="4">
        <v>238.72</v>
      </c>
      <c r="E487" s="4">
        <v>15000</v>
      </c>
      <c r="F487" s="4">
        <v>17400</v>
      </c>
      <c r="G487" s="30">
        <f t="shared" si="237"/>
        <v>0.21999999999999886</v>
      </c>
      <c r="H487" s="30">
        <f t="shared" si="260"/>
        <v>236.70000000000005</v>
      </c>
      <c r="I487" s="30" t="str">
        <f t="shared" si="238"/>
        <v>US 101: 8</v>
      </c>
      <c r="J487" s="30">
        <f t="shared" ref="J487:M506" si="266">(($F487-$E487)/($F$6-$E$6)*(J$6-$E$6)+$E487)</f>
        <v>15240</v>
      </c>
      <c r="K487" s="30">
        <f t="shared" si="266"/>
        <v>15840</v>
      </c>
      <c r="L487" s="30">
        <f t="shared" si="266"/>
        <v>16440</v>
      </c>
      <c r="M487" s="30">
        <f t="shared" si="266"/>
        <v>17040</v>
      </c>
      <c r="N487" s="91">
        <f t="shared" si="239"/>
        <v>10363.200000000001</v>
      </c>
      <c r="O487" s="91">
        <f t="shared" si="240"/>
        <v>10771.2</v>
      </c>
      <c r="P487" s="91">
        <f t="shared" si="241"/>
        <v>11179.2</v>
      </c>
      <c r="Q487" s="91">
        <f t="shared" si="242"/>
        <v>11587.2</v>
      </c>
      <c r="R487" s="91">
        <f t="shared" si="243"/>
        <v>207.26400000000001</v>
      </c>
      <c r="S487" s="91">
        <f t="shared" si="244"/>
        <v>1615.68</v>
      </c>
      <c r="T487" s="91">
        <f t="shared" si="245"/>
        <v>3353.76</v>
      </c>
      <c r="U487" s="91">
        <f t="shared" si="246"/>
        <v>6372.9600000000009</v>
      </c>
      <c r="V487" s="91">
        <f t="shared" si="247"/>
        <v>13.67942399999993</v>
      </c>
      <c r="W487" s="91">
        <f t="shared" si="248"/>
        <v>95.971391999999511</v>
      </c>
      <c r="X487" s="91">
        <f t="shared" si="249"/>
        <v>169.70025599999914</v>
      </c>
      <c r="Y487" s="91">
        <f t="shared" si="250"/>
        <v>280.41023999999862</v>
      </c>
      <c r="Z487" s="91">
        <f t="shared" si="251"/>
        <v>2.8498799999999851</v>
      </c>
      <c r="AA487" s="91">
        <f t="shared" si="252"/>
        <v>15.995231999999918</v>
      </c>
      <c r="AB487" s="91">
        <f t="shared" si="253"/>
        <v>23.569479999999885</v>
      </c>
      <c r="AC487" s="91">
        <f t="shared" si="254"/>
        <v>33.382171428571269</v>
      </c>
      <c r="AD487" s="29">
        <f t="shared" si="255"/>
        <v>0</v>
      </c>
      <c r="AE487" s="29">
        <f t="shared" si="261"/>
        <v>0</v>
      </c>
      <c r="AF487" s="29">
        <f t="shared" si="262"/>
        <v>0</v>
      </c>
      <c r="AG487" s="29">
        <f t="shared" si="263"/>
        <v>1</v>
      </c>
      <c r="AH487" s="29">
        <f t="shared" si="256"/>
        <v>2</v>
      </c>
      <c r="AI487" s="29">
        <f t="shared" si="257"/>
        <v>17</v>
      </c>
      <c r="AJ487" s="29">
        <f t="shared" si="258"/>
        <v>22</v>
      </c>
      <c r="AK487" s="105">
        <f t="shared" si="259"/>
        <v>37</v>
      </c>
      <c r="AT487" s="300">
        <f t="shared" si="265"/>
        <v>45.598079999999769</v>
      </c>
      <c r="AU487" s="29">
        <f t="shared" si="265"/>
        <v>355.44959999999816</v>
      </c>
      <c r="AV487" s="29">
        <f t="shared" si="265"/>
        <v>737.8271999999962</v>
      </c>
      <c r="AW487" s="105">
        <f t="shared" si="265"/>
        <v>1402.0511999999931</v>
      </c>
    </row>
    <row r="488" spans="1:49" x14ac:dyDescent="0.25">
      <c r="A488" s="80" t="s">
        <v>234</v>
      </c>
      <c r="B488" s="4" t="s">
        <v>83</v>
      </c>
      <c r="C488" s="4">
        <v>238.52</v>
      </c>
      <c r="D488" s="4">
        <v>238.74</v>
      </c>
      <c r="E488" s="4">
        <v>14700</v>
      </c>
      <c r="F488" s="4">
        <v>16800</v>
      </c>
      <c r="G488" s="30">
        <f t="shared" si="237"/>
        <v>0.21999999999999886</v>
      </c>
      <c r="H488" s="30">
        <f t="shared" si="260"/>
        <v>236.92000000000004</v>
      </c>
      <c r="I488" s="30" t="str">
        <f t="shared" si="238"/>
        <v>US 101: 8</v>
      </c>
      <c r="J488" s="30">
        <f t="shared" si="266"/>
        <v>14910</v>
      </c>
      <c r="K488" s="30">
        <f t="shared" si="266"/>
        <v>15435</v>
      </c>
      <c r="L488" s="30">
        <f t="shared" si="266"/>
        <v>15960</v>
      </c>
      <c r="M488" s="30">
        <f t="shared" si="266"/>
        <v>16485</v>
      </c>
      <c r="N488" s="91">
        <f t="shared" si="239"/>
        <v>10138.800000000001</v>
      </c>
      <c r="O488" s="91">
        <f t="shared" si="240"/>
        <v>10495.800000000001</v>
      </c>
      <c r="P488" s="91">
        <f t="shared" si="241"/>
        <v>10852.800000000001</v>
      </c>
      <c r="Q488" s="91">
        <f t="shared" si="242"/>
        <v>11209.800000000001</v>
      </c>
      <c r="R488" s="91">
        <f t="shared" si="243"/>
        <v>202.77600000000004</v>
      </c>
      <c r="S488" s="91">
        <f t="shared" si="244"/>
        <v>1574.3700000000001</v>
      </c>
      <c r="T488" s="91">
        <f t="shared" si="245"/>
        <v>3255.84</v>
      </c>
      <c r="U488" s="91">
        <f t="shared" si="246"/>
        <v>6165.3900000000012</v>
      </c>
      <c r="V488" s="91">
        <f t="shared" si="247"/>
        <v>13.383215999999932</v>
      </c>
      <c r="W488" s="91">
        <f t="shared" si="248"/>
        <v>93.517577999999531</v>
      </c>
      <c r="X488" s="91">
        <f t="shared" si="249"/>
        <v>164.74550399999916</v>
      </c>
      <c r="Y488" s="91">
        <f t="shared" si="250"/>
        <v>271.27715999999867</v>
      </c>
      <c r="Z488" s="91">
        <f t="shared" si="251"/>
        <v>2.7881699999999854</v>
      </c>
      <c r="AA488" s="91">
        <f t="shared" si="252"/>
        <v>15.586262999999922</v>
      </c>
      <c r="AB488" s="91">
        <f t="shared" si="253"/>
        <v>22.881319999999885</v>
      </c>
      <c r="AC488" s="91">
        <f t="shared" si="254"/>
        <v>32.294899999999849</v>
      </c>
      <c r="AD488" s="29">
        <f t="shared" si="255"/>
        <v>0</v>
      </c>
      <c r="AE488" s="29">
        <f t="shared" si="261"/>
        <v>0</v>
      </c>
      <c r="AF488" s="29">
        <f t="shared" si="262"/>
        <v>0</v>
      </c>
      <c r="AG488" s="29">
        <f t="shared" si="263"/>
        <v>1</v>
      </c>
      <c r="AH488" s="29">
        <f t="shared" si="256"/>
        <v>2</v>
      </c>
      <c r="AI488" s="29">
        <f t="shared" si="257"/>
        <v>17</v>
      </c>
      <c r="AJ488" s="29">
        <f t="shared" si="258"/>
        <v>22</v>
      </c>
      <c r="AK488" s="105">
        <f t="shared" si="259"/>
        <v>37</v>
      </c>
      <c r="AT488" s="300">
        <f t="shared" si="265"/>
        <v>44.61071999999978</v>
      </c>
      <c r="AU488" s="29">
        <f t="shared" si="265"/>
        <v>346.36139999999824</v>
      </c>
      <c r="AV488" s="29">
        <f t="shared" si="265"/>
        <v>716.28479999999638</v>
      </c>
      <c r="AW488" s="105">
        <f t="shared" si="265"/>
        <v>1356.3857999999932</v>
      </c>
    </row>
    <row r="489" spans="1:49" x14ac:dyDescent="0.25">
      <c r="A489" s="80" t="s">
        <v>234</v>
      </c>
      <c r="B489" s="4" t="s">
        <v>83</v>
      </c>
      <c r="C489" s="4">
        <v>238.72</v>
      </c>
      <c r="D489" s="4">
        <v>238.83</v>
      </c>
      <c r="E489" s="4">
        <v>15900</v>
      </c>
      <c r="F489" s="4">
        <v>18300</v>
      </c>
      <c r="G489" s="30">
        <f t="shared" si="237"/>
        <v>0.11000000000001364</v>
      </c>
      <c r="H489" s="30">
        <f t="shared" si="260"/>
        <v>237.03000000000006</v>
      </c>
      <c r="I489" s="30" t="str">
        <f t="shared" si="238"/>
        <v>US 101: 8</v>
      </c>
      <c r="J489" s="30">
        <f t="shared" si="266"/>
        <v>16140</v>
      </c>
      <c r="K489" s="30">
        <f t="shared" si="266"/>
        <v>16740</v>
      </c>
      <c r="L489" s="30">
        <f t="shared" si="266"/>
        <v>17340</v>
      </c>
      <c r="M489" s="30">
        <f t="shared" si="266"/>
        <v>17940</v>
      </c>
      <c r="N489" s="91">
        <f t="shared" si="239"/>
        <v>10975.2</v>
      </c>
      <c r="O489" s="91">
        <f t="shared" si="240"/>
        <v>11383.2</v>
      </c>
      <c r="P489" s="91">
        <f t="shared" si="241"/>
        <v>11791.2</v>
      </c>
      <c r="Q489" s="91">
        <f t="shared" si="242"/>
        <v>12199.2</v>
      </c>
      <c r="R489" s="91">
        <f t="shared" si="243"/>
        <v>219.50400000000002</v>
      </c>
      <c r="S489" s="91">
        <f t="shared" si="244"/>
        <v>1707.48</v>
      </c>
      <c r="T489" s="91">
        <f t="shared" si="245"/>
        <v>3537.36</v>
      </c>
      <c r="U489" s="91">
        <f t="shared" si="246"/>
        <v>6709.5600000000013</v>
      </c>
      <c r="V489" s="91">
        <f t="shared" si="247"/>
        <v>7.2436320000008987</v>
      </c>
      <c r="W489" s="91">
        <f t="shared" si="248"/>
        <v>50.712156000006296</v>
      </c>
      <c r="X489" s="91">
        <f t="shared" si="249"/>
        <v>89.495208000011104</v>
      </c>
      <c r="Y489" s="91">
        <f t="shared" si="250"/>
        <v>147.61032000001833</v>
      </c>
      <c r="Z489" s="91">
        <f t="shared" si="251"/>
        <v>1.509090000000187</v>
      </c>
      <c r="AA489" s="91">
        <f t="shared" si="252"/>
        <v>8.4520260000010499</v>
      </c>
      <c r="AB489" s="91">
        <f t="shared" si="253"/>
        <v>12.429890000001544</v>
      </c>
      <c r="AC489" s="91">
        <f t="shared" si="254"/>
        <v>17.572657142859327</v>
      </c>
      <c r="AD489" s="29">
        <f t="shared" si="255"/>
        <v>0</v>
      </c>
      <c r="AE489" s="29">
        <f t="shared" si="261"/>
        <v>0</v>
      </c>
      <c r="AF489" s="29">
        <f t="shared" si="262"/>
        <v>0</v>
      </c>
      <c r="AG489" s="29">
        <f t="shared" si="263"/>
        <v>0</v>
      </c>
      <c r="AH489" s="29">
        <f t="shared" si="256"/>
        <v>2</v>
      </c>
      <c r="AI489" s="29">
        <f t="shared" si="257"/>
        <v>17</v>
      </c>
      <c r="AJ489" s="29">
        <f t="shared" si="258"/>
        <v>22</v>
      </c>
      <c r="AK489" s="105">
        <f t="shared" si="259"/>
        <v>37</v>
      </c>
      <c r="AT489" s="300">
        <f t="shared" si="265"/>
        <v>24.145440000002996</v>
      </c>
      <c r="AU489" s="29">
        <f t="shared" si="265"/>
        <v>187.82280000002331</v>
      </c>
      <c r="AV489" s="29">
        <f t="shared" si="265"/>
        <v>389.10960000004826</v>
      </c>
      <c r="AW489" s="105">
        <f t="shared" si="265"/>
        <v>738.05160000009164</v>
      </c>
    </row>
    <row r="490" spans="1:49" x14ac:dyDescent="0.25">
      <c r="A490" s="80" t="s">
        <v>234</v>
      </c>
      <c r="B490" s="4" t="s">
        <v>83</v>
      </c>
      <c r="C490" s="4">
        <v>238.74</v>
      </c>
      <c r="D490" s="4">
        <v>238.85</v>
      </c>
      <c r="E490" s="4">
        <v>15200</v>
      </c>
      <c r="F490" s="4">
        <v>17300</v>
      </c>
      <c r="G490" s="30">
        <f t="shared" si="237"/>
        <v>0.10999999999998522</v>
      </c>
      <c r="H490" s="30">
        <f t="shared" si="260"/>
        <v>237.14000000000004</v>
      </c>
      <c r="I490" s="30" t="str">
        <f t="shared" si="238"/>
        <v>US 101: 8</v>
      </c>
      <c r="J490" s="30">
        <f t="shared" si="266"/>
        <v>15410</v>
      </c>
      <c r="K490" s="30">
        <f t="shared" si="266"/>
        <v>15935</v>
      </c>
      <c r="L490" s="30">
        <f t="shared" si="266"/>
        <v>16460</v>
      </c>
      <c r="M490" s="30">
        <f t="shared" si="266"/>
        <v>16985</v>
      </c>
      <c r="N490" s="91">
        <f t="shared" si="239"/>
        <v>10478.800000000001</v>
      </c>
      <c r="O490" s="91">
        <f t="shared" si="240"/>
        <v>10835.800000000001</v>
      </c>
      <c r="P490" s="91">
        <f t="shared" si="241"/>
        <v>11192.800000000001</v>
      </c>
      <c r="Q490" s="91">
        <f t="shared" si="242"/>
        <v>11549.800000000001</v>
      </c>
      <c r="R490" s="91">
        <f t="shared" si="243"/>
        <v>209.57600000000002</v>
      </c>
      <c r="S490" s="91">
        <f t="shared" si="244"/>
        <v>1625.3700000000001</v>
      </c>
      <c r="T490" s="91">
        <f t="shared" si="245"/>
        <v>3357.84</v>
      </c>
      <c r="U490" s="91">
        <f t="shared" si="246"/>
        <v>6352.3900000000012</v>
      </c>
      <c r="V490" s="91">
        <f t="shared" si="247"/>
        <v>6.9160079999990716</v>
      </c>
      <c r="W490" s="91">
        <f t="shared" si="248"/>
        <v>48.273488999993518</v>
      </c>
      <c r="X490" s="91">
        <f t="shared" si="249"/>
        <v>84.953351999988598</v>
      </c>
      <c r="Y490" s="91">
        <f t="shared" si="250"/>
        <v>139.75257999998126</v>
      </c>
      <c r="Z490" s="91">
        <f t="shared" si="251"/>
        <v>1.4408349999998065</v>
      </c>
      <c r="AA490" s="91">
        <f t="shared" si="252"/>
        <v>8.045581499998919</v>
      </c>
      <c r="AB490" s="91">
        <f t="shared" si="253"/>
        <v>11.799076666665083</v>
      </c>
      <c r="AC490" s="91">
        <f t="shared" si="254"/>
        <v>16.637211904759678</v>
      </c>
      <c r="AD490" s="29">
        <f t="shared" si="255"/>
        <v>0</v>
      </c>
      <c r="AE490" s="29">
        <f t="shared" si="261"/>
        <v>0</v>
      </c>
      <c r="AF490" s="29">
        <f t="shared" si="262"/>
        <v>0</v>
      </c>
      <c r="AG490" s="29">
        <f t="shared" si="263"/>
        <v>0</v>
      </c>
      <c r="AH490" s="29">
        <f t="shared" si="256"/>
        <v>2</v>
      </c>
      <c r="AI490" s="29">
        <f t="shared" si="257"/>
        <v>17</v>
      </c>
      <c r="AJ490" s="29">
        <f t="shared" si="258"/>
        <v>22</v>
      </c>
      <c r="AK490" s="105">
        <f t="shared" si="259"/>
        <v>37</v>
      </c>
      <c r="AT490" s="300">
        <f t="shared" si="265"/>
        <v>23.053359999996903</v>
      </c>
      <c r="AU490" s="29">
        <f t="shared" si="265"/>
        <v>178.790699999976</v>
      </c>
      <c r="AV490" s="29">
        <f t="shared" si="265"/>
        <v>369.36239999995041</v>
      </c>
      <c r="AW490" s="105">
        <f t="shared" si="265"/>
        <v>698.76289999990627</v>
      </c>
    </row>
    <row r="491" spans="1:49" x14ac:dyDescent="0.25">
      <c r="A491" s="80" t="s">
        <v>234</v>
      </c>
      <c r="B491" s="4" t="s">
        <v>83</v>
      </c>
      <c r="C491" s="4">
        <v>238.83</v>
      </c>
      <c r="D491" s="4">
        <v>239.08</v>
      </c>
      <c r="E491" s="4">
        <v>15800</v>
      </c>
      <c r="F491" s="4">
        <v>18400</v>
      </c>
      <c r="G491" s="30">
        <f t="shared" si="237"/>
        <v>0.25</v>
      </c>
      <c r="H491" s="30">
        <f t="shared" si="260"/>
        <v>237.39000000000004</v>
      </c>
      <c r="I491" s="30" t="str">
        <f t="shared" si="238"/>
        <v>US 101: 8</v>
      </c>
      <c r="J491" s="30">
        <f t="shared" si="266"/>
        <v>16060</v>
      </c>
      <c r="K491" s="30">
        <f t="shared" si="266"/>
        <v>16710</v>
      </c>
      <c r="L491" s="30">
        <f t="shared" si="266"/>
        <v>17360</v>
      </c>
      <c r="M491" s="30">
        <f t="shared" si="266"/>
        <v>18010</v>
      </c>
      <c r="N491" s="91">
        <f t="shared" si="239"/>
        <v>10920.800000000001</v>
      </c>
      <c r="O491" s="91">
        <f t="shared" si="240"/>
        <v>11362.800000000001</v>
      </c>
      <c r="P491" s="91">
        <f t="shared" si="241"/>
        <v>11804.800000000001</v>
      </c>
      <c r="Q491" s="91">
        <f t="shared" si="242"/>
        <v>12246.800000000001</v>
      </c>
      <c r="R491" s="91">
        <f t="shared" si="243"/>
        <v>218.41600000000003</v>
      </c>
      <c r="S491" s="91">
        <f t="shared" si="244"/>
        <v>1704.42</v>
      </c>
      <c r="T491" s="91">
        <f t="shared" si="245"/>
        <v>3541.44</v>
      </c>
      <c r="U491" s="91">
        <f t="shared" si="246"/>
        <v>6735.7400000000007</v>
      </c>
      <c r="V491" s="91">
        <f t="shared" si="247"/>
        <v>16.3812</v>
      </c>
      <c r="W491" s="91">
        <f t="shared" si="248"/>
        <v>115.04835000000001</v>
      </c>
      <c r="X491" s="91">
        <f t="shared" si="249"/>
        <v>203.6328</v>
      </c>
      <c r="Y491" s="91">
        <f t="shared" si="250"/>
        <v>336.78700000000003</v>
      </c>
      <c r="Z491" s="91">
        <f t="shared" si="251"/>
        <v>3.4127499999999995</v>
      </c>
      <c r="AA491" s="91">
        <f t="shared" si="252"/>
        <v>19.174725000000002</v>
      </c>
      <c r="AB491" s="91">
        <f t="shared" si="253"/>
        <v>28.282333333333337</v>
      </c>
      <c r="AC491" s="91">
        <f t="shared" si="254"/>
        <v>40.093690476190488</v>
      </c>
      <c r="AD491" s="29">
        <f t="shared" si="255"/>
        <v>0</v>
      </c>
      <c r="AE491" s="29">
        <f t="shared" si="261"/>
        <v>0</v>
      </c>
      <c r="AF491" s="29">
        <f t="shared" si="262"/>
        <v>0</v>
      </c>
      <c r="AG491" s="29">
        <f t="shared" si="263"/>
        <v>1</v>
      </c>
      <c r="AH491" s="29">
        <f t="shared" si="256"/>
        <v>2</v>
      </c>
      <c r="AI491" s="29">
        <f t="shared" si="257"/>
        <v>17</v>
      </c>
      <c r="AJ491" s="29">
        <f t="shared" si="258"/>
        <v>22</v>
      </c>
      <c r="AK491" s="105">
        <f t="shared" si="259"/>
        <v>37</v>
      </c>
      <c r="AT491" s="300">
        <f t="shared" si="265"/>
        <v>54.604000000000006</v>
      </c>
      <c r="AU491" s="29">
        <f t="shared" si="265"/>
        <v>426.10500000000002</v>
      </c>
      <c r="AV491" s="29">
        <f t="shared" si="265"/>
        <v>885.36</v>
      </c>
      <c r="AW491" s="105">
        <f t="shared" si="265"/>
        <v>1683.9350000000002</v>
      </c>
    </row>
    <row r="492" spans="1:49" x14ac:dyDescent="0.25">
      <c r="A492" s="80" t="s">
        <v>234</v>
      </c>
      <c r="B492" s="4" t="s">
        <v>83</v>
      </c>
      <c r="C492" s="4">
        <v>238.85</v>
      </c>
      <c r="D492" s="4">
        <v>239.08</v>
      </c>
      <c r="E492" s="4">
        <v>15200</v>
      </c>
      <c r="F492" s="4">
        <v>17400</v>
      </c>
      <c r="G492" s="30">
        <f t="shared" si="237"/>
        <v>0.23000000000001819</v>
      </c>
      <c r="H492" s="30">
        <f t="shared" si="260"/>
        <v>237.62000000000006</v>
      </c>
      <c r="I492" s="30" t="str">
        <f t="shared" si="238"/>
        <v>US 101: 8</v>
      </c>
      <c r="J492" s="30">
        <f t="shared" si="266"/>
        <v>15420</v>
      </c>
      <c r="K492" s="30">
        <f t="shared" si="266"/>
        <v>15970</v>
      </c>
      <c r="L492" s="30">
        <f t="shared" si="266"/>
        <v>16520</v>
      </c>
      <c r="M492" s="30">
        <f t="shared" si="266"/>
        <v>17070</v>
      </c>
      <c r="N492" s="91">
        <f t="shared" si="239"/>
        <v>10485.6</v>
      </c>
      <c r="O492" s="91">
        <f t="shared" si="240"/>
        <v>10859.6</v>
      </c>
      <c r="P492" s="91">
        <f t="shared" si="241"/>
        <v>11233.6</v>
      </c>
      <c r="Q492" s="91">
        <f t="shared" si="242"/>
        <v>11607.6</v>
      </c>
      <c r="R492" s="91">
        <f t="shared" si="243"/>
        <v>209.71200000000002</v>
      </c>
      <c r="S492" s="91">
        <f t="shared" si="244"/>
        <v>1628.94</v>
      </c>
      <c r="T492" s="91">
        <f t="shared" si="245"/>
        <v>3370.08</v>
      </c>
      <c r="U492" s="91">
        <f t="shared" si="246"/>
        <v>6384.18</v>
      </c>
      <c r="V492" s="91">
        <f t="shared" si="247"/>
        <v>14.470128000001145</v>
      </c>
      <c r="W492" s="91">
        <f t="shared" si="248"/>
        <v>101.15717400000801</v>
      </c>
      <c r="X492" s="91">
        <f t="shared" si="249"/>
        <v>178.27723200001412</v>
      </c>
      <c r="Y492" s="91">
        <f t="shared" si="250"/>
        <v>293.67228000002331</v>
      </c>
      <c r="Z492" s="91">
        <f t="shared" si="251"/>
        <v>3.0146100000002378</v>
      </c>
      <c r="AA492" s="91">
        <f t="shared" si="252"/>
        <v>16.859529000001334</v>
      </c>
      <c r="AB492" s="91">
        <f t="shared" si="253"/>
        <v>24.760726666668631</v>
      </c>
      <c r="AC492" s="91">
        <f t="shared" si="254"/>
        <v>34.960985714288498</v>
      </c>
      <c r="AD492" s="29">
        <f t="shared" si="255"/>
        <v>0</v>
      </c>
      <c r="AE492" s="29">
        <f t="shared" si="261"/>
        <v>0</v>
      </c>
      <c r="AF492" s="29">
        <f t="shared" si="262"/>
        <v>0</v>
      </c>
      <c r="AG492" s="29">
        <f t="shared" si="263"/>
        <v>1</v>
      </c>
      <c r="AH492" s="29">
        <f t="shared" si="256"/>
        <v>2</v>
      </c>
      <c r="AI492" s="29">
        <f t="shared" si="257"/>
        <v>17</v>
      </c>
      <c r="AJ492" s="29">
        <f t="shared" si="258"/>
        <v>22</v>
      </c>
      <c r="AK492" s="105">
        <f t="shared" si="259"/>
        <v>37</v>
      </c>
      <c r="AT492" s="300">
        <f t="shared" si="265"/>
        <v>48.233760000003819</v>
      </c>
      <c r="AU492" s="29">
        <f t="shared" si="265"/>
        <v>374.65620000002963</v>
      </c>
      <c r="AV492" s="29">
        <f t="shared" si="265"/>
        <v>775.11840000006123</v>
      </c>
      <c r="AW492" s="105">
        <f t="shared" si="265"/>
        <v>1468.3614000001162</v>
      </c>
    </row>
    <row r="493" spans="1:49" x14ac:dyDescent="0.25">
      <c r="A493" s="80" t="s">
        <v>234</v>
      </c>
      <c r="B493" s="4" t="s">
        <v>83</v>
      </c>
      <c r="C493" s="4">
        <v>239.08</v>
      </c>
      <c r="D493" s="4">
        <v>239.48</v>
      </c>
      <c r="E493" s="4">
        <v>27300</v>
      </c>
      <c r="F493" s="4">
        <v>32200</v>
      </c>
      <c r="G493" s="30">
        <f t="shared" si="237"/>
        <v>0.39999999999997726</v>
      </c>
      <c r="H493" s="30">
        <f t="shared" si="260"/>
        <v>238.02000000000004</v>
      </c>
      <c r="I493" s="30" t="str">
        <f t="shared" si="238"/>
        <v>US 101: 8</v>
      </c>
      <c r="J493" s="30">
        <f t="shared" si="266"/>
        <v>27790</v>
      </c>
      <c r="K493" s="30">
        <f t="shared" si="266"/>
        <v>29015</v>
      </c>
      <c r="L493" s="30">
        <f t="shared" si="266"/>
        <v>30240</v>
      </c>
      <c r="M493" s="30">
        <f t="shared" si="266"/>
        <v>31465</v>
      </c>
      <c r="N493" s="91">
        <f t="shared" si="239"/>
        <v>18897.2</v>
      </c>
      <c r="O493" s="91">
        <f t="shared" si="240"/>
        <v>19730.2</v>
      </c>
      <c r="P493" s="91">
        <f t="shared" si="241"/>
        <v>20563.2</v>
      </c>
      <c r="Q493" s="91">
        <f t="shared" si="242"/>
        <v>21396.2</v>
      </c>
      <c r="R493" s="91">
        <f t="shared" si="243"/>
        <v>377.94400000000002</v>
      </c>
      <c r="S493" s="91">
        <f t="shared" si="244"/>
        <v>2959.53</v>
      </c>
      <c r="T493" s="91">
        <f t="shared" si="245"/>
        <v>6168.96</v>
      </c>
      <c r="U493" s="91">
        <f t="shared" si="246"/>
        <v>11767.910000000002</v>
      </c>
      <c r="V493" s="91">
        <f t="shared" si="247"/>
        <v>45.353279999997426</v>
      </c>
      <c r="W493" s="91">
        <f t="shared" si="248"/>
        <v>319.62923999998185</v>
      </c>
      <c r="X493" s="91">
        <f t="shared" si="249"/>
        <v>567.5443199999678</v>
      </c>
      <c r="Y493" s="91">
        <f t="shared" si="250"/>
        <v>941.43279999994661</v>
      </c>
      <c r="Z493" s="91">
        <f t="shared" si="251"/>
        <v>9.4485999999994625</v>
      </c>
      <c r="AA493" s="91">
        <f t="shared" si="252"/>
        <v>53.271539999996975</v>
      </c>
      <c r="AB493" s="91">
        <f t="shared" si="253"/>
        <v>78.825599999995532</v>
      </c>
      <c r="AC493" s="91">
        <f t="shared" si="254"/>
        <v>112.07533333332699</v>
      </c>
      <c r="AD493" s="29">
        <f t="shared" si="255"/>
        <v>0</v>
      </c>
      <c r="AE493" s="29">
        <f t="shared" si="261"/>
        <v>1</v>
      </c>
      <c r="AF493" s="29">
        <f t="shared" si="262"/>
        <v>1</v>
      </c>
      <c r="AG493" s="29">
        <f t="shared" si="263"/>
        <v>1</v>
      </c>
      <c r="AH493" s="29">
        <f t="shared" si="256"/>
        <v>2</v>
      </c>
      <c r="AI493" s="29">
        <f t="shared" si="257"/>
        <v>17</v>
      </c>
      <c r="AJ493" s="29">
        <f t="shared" si="258"/>
        <v>22</v>
      </c>
      <c r="AK493" s="105">
        <f t="shared" si="259"/>
        <v>37</v>
      </c>
      <c r="AT493" s="300">
        <f t="shared" si="265"/>
        <v>151.1775999999914</v>
      </c>
      <c r="AU493" s="29">
        <f t="shared" si="265"/>
        <v>1183.8119999999328</v>
      </c>
      <c r="AV493" s="29">
        <f t="shared" si="265"/>
        <v>2467.5839999998598</v>
      </c>
      <c r="AW493" s="105">
        <f t="shared" si="265"/>
        <v>4707.1639999997333</v>
      </c>
    </row>
    <row r="494" spans="1:49" x14ac:dyDescent="0.25">
      <c r="A494" s="80" t="s">
        <v>234</v>
      </c>
      <c r="B494" s="4" t="s">
        <v>83</v>
      </c>
      <c r="C494" s="4">
        <v>239.48</v>
      </c>
      <c r="D494" s="4">
        <v>240.37</v>
      </c>
      <c r="E494" s="4">
        <v>17900</v>
      </c>
      <c r="F494" s="4">
        <v>20500</v>
      </c>
      <c r="G494" s="30">
        <f t="shared" si="237"/>
        <v>0.89000000000001478</v>
      </c>
      <c r="H494" s="30">
        <f t="shared" si="260"/>
        <v>238.91000000000005</v>
      </c>
      <c r="I494" s="30" t="str">
        <f t="shared" si="238"/>
        <v>US 101: 8</v>
      </c>
      <c r="J494" s="30">
        <f t="shared" si="266"/>
        <v>18160</v>
      </c>
      <c r="K494" s="30">
        <f t="shared" si="266"/>
        <v>18810</v>
      </c>
      <c r="L494" s="30">
        <f t="shared" si="266"/>
        <v>19460</v>
      </c>
      <c r="M494" s="30">
        <f t="shared" si="266"/>
        <v>20110</v>
      </c>
      <c r="N494" s="91">
        <f t="shared" si="239"/>
        <v>12348.800000000001</v>
      </c>
      <c r="O494" s="91">
        <f t="shared" si="240"/>
        <v>12790.800000000001</v>
      </c>
      <c r="P494" s="91">
        <f t="shared" si="241"/>
        <v>13232.800000000001</v>
      </c>
      <c r="Q494" s="91">
        <f t="shared" si="242"/>
        <v>13674.800000000001</v>
      </c>
      <c r="R494" s="91">
        <f t="shared" si="243"/>
        <v>246.97600000000003</v>
      </c>
      <c r="S494" s="91">
        <f t="shared" si="244"/>
        <v>1918.6200000000001</v>
      </c>
      <c r="T494" s="91">
        <f t="shared" si="245"/>
        <v>3969.84</v>
      </c>
      <c r="U494" s="91">
        <f t="shared" si="246"/>
        <v>7521.1400000000012</v>
      </c>
      <c r="V494" s="91">
        <f t="shared" si="247"/>
        <v>65.942592000001099</v>
      </c>
      <c r="W494" s="91">
        <f t="shared" si="248"/>
        <v>461.04438600000771</v>
      </c>
      <c r="X494" s="91">
        <f t="shared" si="249"/>
        <v>812.62624800001356</v>
      </c>
      <c r="Y494" s="91">
        <f t="shared" si="250"/>
        <v>1338.7629200000224</v>
      </c>
      <c r="Z494" s="91">
        <f t="shared" si="251"/>
        <v>13.738040000000227</v>
      </c>
      <c r="AA494" s="91">
        <f t="shared" si="252"/>
        <v>76.840731000001284</v>
      </c>
      <c r="AB494" s="91">
        <f t="shared" si="253"/>
        <v>112.86475666666855</v>
      </c>
      <c r="AC494" s="91">
        <f t="shared" si="254"/>
        <v>159.37653809524079</v>
      </c>
      <c r="AD494" s="29">
        <f t="shared" si="255"/>
        <v>0</v>
      </c>
      <c r="AE494" s="29">
        <f t="shared" si="261"/>
        <v>1</v>
      </c>
      <c r="AF494" s="29">
        <f t="shared" si="262"/>
        <v>1</v>
      </c>
      <c r="AG494" s="29">
        <f t="shared" si="263"/>
        <v>2</v>
      </c>
      <c r="AH494" s="29">
        <f t="shared" si="256"/>
        <v>2</v>
      </c>
      <c r="AI494" s="29">
        <f t="shared" si="257"/>
        <v>17</v>
      </c>
      <c r="AJ494" s="29">
        <f t="shared" si="258"/>
        <v>22</v>
      </c>
      <c r="AK494" s="105">
        <f t="shared" si="259"/>
        <v>37</v>
      </c>
      <c r="AT494" s="300">
        <f t="shared" si="265"/>
        <v>219.80864000000366</v>
      </c>
      <c r="AU494" s="29">
        <f t="shared" si="265"/>
        <v>1707.5718000000284</v>
      </c>
      <c r="AV494" s="29">
        <f t="shared" si="265"/>
        <v>3533.1576000000587</v>
      </c>
      <c r="AW494" s="105">
        <f t="shared" si="265"/>
        <v>6693.8146000001125</v>
      </c>
    </row>
    <row r="495" spans="1:49" x14ac:dyDescent="0.25">
      <c r="A495" s="80" t="s">
        <v>234</v>
      </c>
      <c r="B495" s="4" t="s">
        <v>83</v>
      </c>
      <c r="C495" s="4">
        <v>240.37</v>
      </c>
      <c r="D495" s="4">
        <v>241.77</v>
      </c>
      <c r="E495" s="4">
        <v>16900</v>
      </c>
      <c r="F495" s="4">
        <v>19400</v>
      </c>
      <c r="G495" s="30">
        <f t="shared" si="237"/>
        <v>1.4000000000000057</v>
      </c>
      <c r="H495" s="30">
        <f t="shared" si="260"/>
        <v>240.31000000000006</v>
      </c>
      <c r="I495" s="30" t="str">
        <f t="shared" si="238"/>
        <v>US 101: 9</v>
      </c>
      <c r="J495" s="30">
        <f t="shared" si="266"/>
        <v>17150</v>
      </c>
      <c r="K495" s="30">
        <f t="shared" si="266"/>
        <v>17775</v>
      </c>
      <c r="L495" s="30">
        <f t="shared" si="266"/>
        <v>18400</v>
      </c>
      <c r="M495" s="30">
        <f t="shared" si="266"/>
        <v>19025</v>
      </c>
      <c r="N495" s="91">
        <f t="shared" si="239"/>
        <v>11662</v>
      </c>
      <c r="O495" s="91">
        <f t="shared" si="240"/>
        <v>12087</v>
      </c>
      <c r="P495" s="91">
        <f t="shared" si="241"/>
        <v>12512</v>
      </c>
      <c r="Q495" s="91">
        <f t="shared" si="242"/>
        <v>12937.000000000002</v>
      </c>
      <c r="R495" s="91">
        <f t="shared" si="243"/>
        <v>233.24</v>
      </c>
      <c r="S495" s="91">
        <f t="shared" si="244"/>
        <v>1813.05</v>
      </c>
      <c r="T495" s="91">
        <f t="shared" si="245"/>
        <v>3753.6</v>
      </c>
      <c r="U495" s="91">
        <f t="shared" si="246"/>
        <v>7115.3500000000013</v>
      </c>
      <c r="V495" s="91">
        <f t="shared" si="247"/>
        <v>97.96080000000039</v>
      </c>
      <c r="W495" s="91">
        <f t="shared" si="248"/>
        <v>685.33290000000284</v>
      </c>
      <c r="X495" s="91">
        <f t="shared" si="249"/>
        <v>1208.6592000000048</v>
      </c>
      <c r="Y495" s="91">
        <f t="shared" si="250"/>
        <v>1992.2980000000086</v>
      </c>
      <c r="Z495" s="91">
        <f t="shared" si="251"/>
        <v>20.408500000000078</v>
      </c>
      <c r="AA495" s="91">
        <f t="shared" si="252"/>
        <v>114.22215000000047</v>
      </c>
      <c r="AB495" s="91">
        <f t="shared" si="253"/>
        <v>167.86933333333403</v>
      </c>
      <c r="AC495" s="91">
        <f t="shared" si="254"/>
        <v>237.17833333333439</v>
      </c>
      <c r="AD495" s="29">
        <f t="shared" si="255"/>
        <v>0</v>
      </c>
      <c r="AE495" s="29">
        <f t="shared" si="261"/>
        <v>1</v>
      </c>
      <c r="AF495" s="29">
        <f t="shared" si="262"/>
        <v>2</v>
      </c>
      <c r="AG495" s="29">
        <f t="shared" si="263"/>
        <v>2</v>
      </c>
      <c r="AH495" s="29">
        <f t="shared" si="256"/>
        <v>1</v>
      </c>
      <c r="AI495" s="29">
        <f t="shared" si="257"/>
        <v>10</v>
      </c>
      <c r="AJ495" s="29">
        <f t="shared" si="258"/>
        <v>17</v>
      </c>
      <c r="AK495" s="105">
        <f t="shared" si="259"/>
        <v>21</v>
      </c>
      <c r="AT495" s="300">
        <f t="shared" si="265"/>
        <v>326.53600000000137</v>
      </c>
      <c r="AU495" s="29">
        <f t="shared" si="265"/>
        <v>2538.2700000000104</v>
      </c>
      <c r="AV495" s="29">
        <f t="shared" si="265"/>
        <v>5255.0400000000209</v>
      </c>
      <c r="AW495" s="105">
        <f t="shared" si="265"/>
        <v>9961.4900000000416</v>
      </c>
    </row>
    <row r="496" spans="1:49" x14ac:dyDescent="0.25">
      <c r="A496" s="80" t="s">
        <v>234</v>
      </c>
      <c r="B496" s="4" t="s">
        <v>83</v>
      </c>
      <c r="C496" s="4">
        <v>241.77</v>
      </c>
      <c r="D496" s="4">
        <v>242</v>
      </c>
      <c r="E496" s="4">
        <v>15300</v>
      </c>
      <c r="F496" s="4">
        <v>15400</v>
      </c>
      <c r="G496" s="30">
        <f t="shared" si="237"/>
        <v>0.22999999999998977</v>
      </c>
      <c r="H496" s="30">
        <f t="shared" si="260"/>
        <v>240.54000000000005</v>
      </c>
      <c r="I496" s="30" t="str">
        <f t="shared" si="238"/>
        <v>US 101: 9</v>
      </c>
      <c r="J496" s="30">
        <f t="shared" si="266"/>
        <v>15310</v>
      </c>
      <c r="K496" s="30">
        <f t="shared" si="266"/>
        <v>15335</v>
      </c>
      <c r="L496" s="30">
        <f t="shared" si="266"/>
        <v>15360</v>
      </c>
      <c r="M496" s="30">
        <f t="shared" si="266"/>
        <v>15385</v>
      </c>
      <c r="N496" s="91">
        <f t="shared" si="239"/>
        <v>10410.800000000001</v>
      </c>
      <c r="O496" s="91">
        <f t="shared" si="240"/>
        <v>10427.800000000001</v>
      </c>
      <c r="P496" s="91">
        <f t="shared" si="241"/>
        <v>10444.800000000001</v>
      </c>
      <c r="Q496" s="91">
        <f t="shared" si="242"/>
        <v>10461.800000000001</v>
      </c>
      <c r="R496" s="91">
        <f t="shared" si="243"/>
        <v>208.21600000000004</v>
      </c>
      <c r="S496" s="91">
        <f t="shared" si="244"/>
        <v>1564.17</v>
      </c>
      <c r="T496" s="91">
        <f t="shared" si="245"/>
        <v>3133.44</v>
      </c>
      <c r="U496" s="91">
        <f t="shared" si="246"/>
        <v>5753.9900000000007</v>
      </c>
      <c r="V496" s="91">
        <f t="shared" si="247"/>
        <v>14.366903999999364</v>
      </c>
      <c r="W496" s="91">
        <f t="shared" si="248"/>
        <v>97.134956999995694</v>
      </c>
      <c r="X496" s="91">
        <f t="shared" si="249"/>
        <v>165.75897599999266</v>
      </c>
      <c r="Y496" s="91">
        <f t="shared" si="250"/>
        <v>264.68353999998828</v>
      </c>
      <c r="Z496" s="91">
        <f t="shared" si="251"/>
        <v>2.9931049999998671</v>
      </c>
      <c r="AA496" s="91">
        <f t="shared" si="252"/>
        <v>16.189159499999281</v>
      </c>
      <c r="AB496" s="91">
        <f t="shared" si="253"/>
        <v>23.022079999998983</v>
      </c>
      <c r="AC496" s="91">
        <f t="shared" si="254"/>
        <v>31.509945238093849</v>
      </c>
      <c r="AD496" s="29">
        <f t="shared" si="255"/>
        <v>0</v>
      </c>
      <c r="AE496" s="29">
        <f t="shared" si="261"/>
        <v>0</v>
      </c>
      <c r="AF496" s="29">
        <f t="shared" si="262"/>
        <v>0</v>
      </c>
      <c r="AG496" s="29">
        <f t="shared" si="263"/>
        <v>1</v>
      </c>
      <c r="AH496" s="29">
        <f t="shared" si="256"/>
        <v>1</v>
      </c>
      <c r="AI496" s="29">
        <f t="shared" si="257"/>
        <v>10</v>
      </c>
      <c r="AJ496" s="29">
        <f t="shared" si="258"/>
        <v>17</v>
      </c>
      <c r="AK496" s="105">
        <f t="shared" si="259"/>
        <v>21</v>
      </c>
      <c r="AT496" s="300">
        <f t="shared" si="265"/>
        <v>47.889679999997881</v>
      </c>
      <c r="AU496" s="29">
        <f t="shared" si="265"/>
        <v>359.75909999998402</v>
      </c>
      <c r="AV496" s="29">
        <f t="shared" si="265"/>
        <v>720.69119999996792</v>
      </c>
      <c r="AW496" s="105">
        <f t="shared" si="265"/>
        <v>1323.4176999999413</v>
      </c>
    </row>
    <row r="497" spans="1:49" x14ac:dyDescent="0.25">
      <c r="A497" s="80" t="s">
        <v>234</v>
      </c>
      <c r="B497" s="4" t="s">
        <v>83</v>
      </c>
      <c r="C497" s="4">
        <v>242</v>
      </c>
      <c r="D497" s="4">
        <v>243.57</v>
      </c>
      <c r="E497" s="4">
        <v>16600</v>
      </c>
      <c r="F497" s="4">
        <v>16700</v>
      </c>
      <c r="G497" s="30">
        <f t="shared" si="237"/>
        <v>1.5699999999999932</v>
      </c>
      <c r="H497" s="30">
        <f t="shared" si="260"/>
        <v>242.11000000000004</v>
      </c>
      <c r="I497" s="30" t="str">
        <f t="shared" si="238"/>
        <v>US 101: 9</v>
      </c>
      <c r="J497" s="30">
        <f t="shared" si="266"/>
        <v>16610</v>
      </c>
      <c r="K497" s="30">
        <f t="shared" si="266"/>
        <v>16635</v>
      </c>
      <c r="L497" s="30">
        <f t="shared" si="266"/>
        <v>16660</v>
      </c>
      <c r="M497" s="30">
        <f t="shared" si="266"/>
        <v>16685</v>
      </c>
      <c r="N497" s="91">
        <f t="shared" si="239"/>
        <v>11294.800000000001</v>
      </c>
      <c r="O497" s="91">
        <f t="shared" si="240"/>
        <v>11311.800000000001</v>
      </c>
      <c r="P497" s="91">
        <f t="shared" si="241"/>
        <v>11328.800000000001</v>
      </c>
      <c r="Q497" s="91">
        <f t="shared" si="242"/>
        <v>11345.800000000001</v>
      </c>
      <c r="R497" s="91">
        <f t="shared" si="243"/>
        <v>225.89600000000002</v>
      </c>
      <c r="S497" s="91">
        <f t="shared" si="244"/>
        <v>1696.7700000000002</v>
      </c>
      <c r="T497" s="91">
        <f t="shared" si="245"/>
        <v>3398.6400000000003</v>
      </c>
      <c r="U497" s="91">
        <f t="shared" si="246"/>
        <v>6240.1900000000014</v>
      </c>
      <c r="V497" s="91">
        <f t="shared" si="247"/>
        <v>106.39701599999954</v>
      </c>
      <c r="W497" s="91">
        <f t="shared" si="248"/>
        <v>719.26080299999694</v>
      </c>
      <c r="X497" s="91">
        <f t="shared" si="249"/>
        <v>1227.2489039999948</v>
      </c>
      <c r="Y497" s="91">
        <f t="shared" si="250"/>
        <v>1959.4196599999923</v>
      </c>
      <c r="Z497" s="91">
        <f t="shared" si="251"/>
        <v>22.166044999999901</v>
      </c>
      <c r="AA497" s="91">
        <f t="shared" si="252"/>
        <v>119.87680049999949</v>
      </c>
      <c r="AB497" s="91">
        <f t="shared" si="253"/>
        <v>170.45123666666595</v>
      </c>
      <c r="AC497" s="91">
        <f t="shared" si="254"/>
        <v>233.26424523809436</v>
      </c>
      <c r="AD497" s="29">
        <f t="shared" si="255"/>
        <v>0</v>
      </c>
      <c r="AE497" s="29">
        <f t="shared" si="261"/>
        <v>1</v>
      </c>
      <c r="AF497" s="29">
        <f t="shared" si="262"/>
        <v>2</v>
      </c>
      <c r="AG497" s="29">
        <f t="shared" si="263"/>
        <v>2</v>
      </c>
      <c r="AH497" s="29">
        <f t="shared" si="256"/>
        <v>1</v>
      </c>
      <c r="AI497" s="29">
        <f t="shared" si="257"/>
        <v>10</v>
      </c>
      <c r="AJ497" s="29">
        <f t="shared" si="258"/>
        <v>17</v>
      </c>
      <c r="AK497" s="105">
        <f t="shared" si="259"/>
        <v>21</v>
      </c>
      <c r="AT497" s="300">
        <f t="shared" si="265"/>
        <v>354.65671999999847</v>
      </c>
      <c r="AU497" s="29">
        <f t="shared" si="265"/>
        <v>2663.928899999989</v>
      </c>
      <c r="AV497" s="29">
        <f t="shared" si="265"/>
        <v>5335.8647999999775</v>
      </c>
      <c r="AW497" s="105">
        <f t="shared" si="265"/>
        <v>9797.0982999999596</v>
      </c>
    </row>
    <row r="498" spans="1:49" x14ac:dyDescent="0.25">
      <c r="A498" s="80" t="s">
        <v>234</v>
      </c>
      <c r="B498" s="4" t="s">
        <v>83</v>
      </c>
      <c r="C498" s="4">
        <v>243.57</v>
      </c>
      <c r="D498" s="4">
        <v>244.27</v>
      </c>
      <c r="E498" s="4">
        <v>15100</v>
      </c>
      <c r="F498" s="4">
        <v>15200</v>
      </c>
      <c r="G498" s="30">
        <f t="shared" si="237"/>
        <v>0.70000000000001705</v>
      </c>
      <c r="H498" s="30">
        <f t="shared" si="260"/>
        <v>242.81000000000006</v>
      </c>
      <c r="I498" s="30" t="str">
        <f t="shared" si="238"/>
        <v>US 101: 9</v>
      </c>
      <c r="J498" s="30">
        <f t="shared" si="266"/>
        <v>15110</v>
      </c>
      <c r="K498" s="30">
        <f t="shared" si="266"/>
        <v>15135</v>
      </c>
      <c r="L498" s="30">
        <f t="shared" si="266"/>
        <v>15160</v>
      </c>
      <c r="M498" s="30">
        <f t="shared" si="266"/>
        <v>15185</v>
      </c>
      <c r="N498" s="91">
        <f t="shared" si="239"/>
        <v>10274.800000000001</v>
      </c>
      <c r="O498" s="91">
        <f t="shared" si="240"/>
        <v>10291.800000000001</v>
      </c>
      <c r="P498" s="91">
        <f t="shared" si="241"/>
        <v>10308.800000000001</v>
      </c>
      <c r="Q498" s="91">
        <f t="shared" si="242"/>
        <v>10325.800000000001</v>
      </c>
      <c r="R498" s="91">
        <f t="shared" si="243"/>
        <v>205.49600000000004</v>
      </c>
      <c r="S498" s="91">
        <f t="shared" si="244"/>
        <v>1543.7700000000002</v>
      </c>
      <c r="T498" s="91">
        <f t="shared" si="245"/>
        <v>3092.6400000000003</v>
      </c>
      <c r="U498" s="91">
        <f t="shared" si="246"/>
        <v>5679.1900000000014</v>
      </c>
      <c r="V498" s="91">
        <f t="shared" si="247"/>
        <v>43.154160000001056</v>
      </c>
      <c r="W498" s="91">
        <f t="shared" si="248"/>
        <v>291.77253000000718</v>
      </c>
      <c r="X498" s="91">
        <f t="shared" si="249"/>
        <v>497.9150400000122</v>
      </c>
      <c r="Y498" s="91">
        <f t="shared" si="250"/>
        <v>795.08660000001964</v>
      </c>
      <c r="Z498" s="91">
        <f t="shared" si="251"/>
        <v>8.9904500000002194</v>
      </c>
      <c r="AA498" s="91">
        <f t="shared" si="252"/>
        <v>48.628755000001199</v>
      </c>
      <c r="AB498" s="91">
        <f t="shared" si="253"/>
        <v>69.154866666668369</v>
      </c>
      <c r="AC498" s="91">
        <f t="shared" si="254"/>
        <v>94.653166666669023</v>
      </c>
      <c r="AD498" s="29">
        <f t="shared" si="255"/>
        <v>0</v>
      </c>
      <c r="AE498" s="29">
        <f t="shared" si="261"/>
        <v>1</v>
      </c>
      <c r="AF498" s="29">
        <f t="shared" si="262"/>
        <v>1</v>
      </c>
      <c r="AG498" s="29">
        <f t="shared" si="263"/>
        <v>1</v>
      </c>
      <c r="AH498" s="29">
        <f t="shared" si="256"/>
        <v>1</v>
      </c>
      <c r="AI498" s="29">
        <f t="shared" si="257"/>
        <v>10</v>
      </c>
      <c r="AJ498" s="29">
        <f t="shared" si="258"/>
        <v>17</v>
      </c>
      <c r="AK498" s="105">
        <f t="shared" si="259"/>
        <v>21</v>
      </c>
      <c r="AT498" s="300">
        <f t="shared" si="265"/>
        <v>143.84720000000354</v>
      </c>
      <c r="AU498" s="29">
        <f t="shared" si="265"/>
        <v>1080.6390000000265</v>
      </c>
      <c r="AV498" s="29">
        <f t="shared" si="265"/>
        <v>2164.8480000000532</v>
      </c>
      <c r="AW498" s="105">
        <f t="shared" si="265"/>
        <v>3975.4330000000978</v>
      </c>
    </row>
    <row r="499" spans="1:49" x14ac:dyDescent="0.25">
      <c r="A499" s="80" t="s">
        <v>234</v>
      </c>
      <c r="B499" s="4" t="s">
        <v>83</v>
      </c>
      <c r="C499" s="4">
        <v>244.27</v>
      </c>
      <c r="D499" s="4">
        <v>252.7</v>
      </c>
      <c r="E499" s="4">
        <v>6000</v>
      </c>
      <c r="F499" s="4">
        <v>6100</v>
      </c>
      <c r="G499" s="30">
        <f t="shared" si="237"/>
        <v>8.4299999999999784</v>
      </c>
      <c r="H499" s="30">
        <f t="shared" si="260"/>
        <v>251.24000000000004</v>
      </c>
      <c r="I499" s="30" t="str">
        <f t="shared" si="238"/>
        <v>US 101: 9</v>
      </c>
      <c r="J499" s="30">
        <f t="shared" si="266"/>
        <v>6010</v>
      </c>
      <c r="K499" s="30">
        <f t="shared" si="266"/>
        <v>6035</v>
      </c>
      <c r="L499" s="30">
        <f t="shared" si="266"/>
        <v>6060</v>
      </c>
      <c r="M499" s="30">
        <f t="shared" si="266"/>
        <v>6085</v>
      </c>
      <c r="N499" s="91">
        <f t="shared" si="239"/>
        <v>4086.8</v>
      </c>
      <c r="O499" s="91">
        <f t="shared" si="240"/>
        <v>4103.8</v>
      </c>
      <c r="P499" s="91">
        <f t="shared" si="241"/>
        <v>4120.8</v>
      </c>
      <c r="Q499" s="91">
        <f t="shared" si="242"/>
        <v>4137.8</v>
      </c>
      <c r="R499" s="91">
        <f t="shared" si="243"/>
        <v>81.736000000000004</v>
      </c>
      <c r="S499" s="91">
        <f t="shared" si="244"/>
        <v>615.57000000000005</v>
      </c>
      <c r="T499" s="91">
        <f t="shared" si="245"/>
        <v>1236.24</v>
      </c>
      <c r="U499" s="91">
        <f t="shared" si="246"/>
        <v>2275.7900000000004</v>
      </c>
      <c r="V499" s="91">
        <f t="shared" si="247"/>
        <v>206.71034399999948</v>
      </c>
      <c r="W499" s="91">
        <f t="shared" si="248"/>
        <v>1401.0988769999967</v>
      </c>
      <c r="X499" s="91">
        <f t="shared" si="249"/>
        <v>2396.9457359999938</v>
      </c>
      <c r="Y499" s="91">
        <f t="shared" si="250"/>
        <v>3836.9819399999915</v>
      </c>
      <c r="Z499" s="91">
        <f t="shared" si="251"/>
        <v>43.064654999999888</v>
      </c>
      <c r="AA499" s="91">
        <f t="shared" si="252"/>
        <v>233.51647949999946</v>
      </c>
      <c r="AB499" s="91">
        <f t="shared" si="253"/>
        <v>332.90912999999915</v>
      </c>
      <c r="AC499" s="91">
        <f t="shared" si="254"/>
        <v>456.78356428571334</v>
      </c>
      <c r="AD499" s="29">
        <f t="shared" si="255"/>
        <v>1</v>
      </c>
      <c r="AE499" s="29">
        <f t="shared" si="261"/>
        <v>2</v>
      </c>
      <c r="AF499" s="29">
        <f t="shared" si="262"/>
        <v>3</v>
      </c>
      <c r="AG499" s="29">
        <f t="shared" si="263"/>
        <v>4</v>
      </c>
      <c r="AH499" s="29">
        <f t="shared" si="256"/>
        <v>1</v>
      </c>
      <c r="AI499" s="29">
        <f t="shared" si="257"/>
        <v>10</v>
      </c>
      <c r="AJ499" s="29">
        <f t="shared" si="258"/>
        <v>17</v>
      </c>
      <c r="AK499" s="105">
        <f t="shared" si="259"/>
        <v>21</v>
      </c>
      <c r="AT499" s="300">
        <f t="shared" si="265"/>
        <v>689.03447999999833</v>
      </c>
      <c r="AU499" s="29">
        <f t="shared" si="265"/>
        <v>5189.2550999999876</v>
      </c>
      <c r="AV499" s="29">
        <f t="shared" si="265"/>
        <v>10421.503199999974</v>
      </c>
      <c r="AW499" s="105">
        <f t="shared" si="265"/>
        <v>19184.909699999953</v>
      </c>
    </row>
    <row r="500" spans="1:49" x14ac:dyDescent="0.25">
      <c r="A500" s="80" t="s">
        <v>234</v>
      </c>
      <c r="B500" s="4" t="s">
        <v>83</v>
      </c>
      <c r="C500" s="4">
        <v>252.7</v>
      </c>
      <c r="D500" s="4">
        <v>257.38</v>
      </c>
      <c r="E500" s="4">
        <v>6900</v>
      </c>
      <c r="F500" s="4">
        <v>7000</v>
      </c>
      <c r="G500" s="30">
        <f t="shared" si="237"/>
        <v>4.6800000000000068</v>
      </c>
      <c r="H500" s="30">
        <f t="shared" si="260"/>
        <v>255.92000000000004</v>
      </c>
      <c r="I500" s="30" t="str">
        <f t="shared" si="238"/>
        <v>US 101: 9</v>
      </c>
      <c r="J500" s="30">
        <f t="shared" si="266"/>
        <v>6910</v>
      </c>
      <c r="K500" s="30">
        <f t="shared" si="266"/>
        <v>6935</v>
      </c>
      <c r="L500" s="30">
        <f t="shared" si="266"/>
        <v>6960</v>
      </c>
      <c r="M500" s="30">
        <f t="shared" si="266"/>
        <v>6985</v>
      </c>
      <c r="N500" s="91">
        <f t="shared" si="239"/>
        <v>4698.8</v>
      </c>
      <c r="O500" s="91">
        <f t="shared" si="240"/>
        <v>4715.8</v>
      </c>
      <c r="P500" s="91">
        <f t="shared" si="241"/>
        <v>4732.8</v>
      </c>
      <c r="Q500" s="91">
        <f t="shared" si="242"/>
        <v>4749.8</v>
      </c>
      <c r="R500" s="91">
        <f t="shared" si="243"/>
        <v>93.975999999999999</v>
      </c>
      <c r="S500" s="91">
        <f t="shared" si="244"/>
        <v>707.37</v>
      </c>
      <c r="T500" s="91">
        <f t="shared" si="245"/>
        <v>1419.84</v>
      </c>
      <c r="U500" s="91">
        <f t="shared" si="246"/>
        <v>2612.3900000000003</v>
      </c>
      <c r="V500" s="91">
        <f t="shared" si="247"/>
        <v>131.94230400000018</v>
      </c>
      <c r="W500" s="91">
        <f t="shared" si="248"/>
        <v>893.83273200000133</v>
      </c>
      <c r="X500" s="91">
        <f t="shared" si="249"/>
        <v>1528.3157760000022</v>
      </c>
      <c r="Y500" s="91">
        <f t="shared" si="250"/>
        <v>2445.1970400000037</v>
      </c>
      <c r="Z500" s="91">
        <f t="shared" si="251"/>
        <v>27.487980000000032</v>
      </c>
      <c r="AA500" s="91">
        <f t="shared" si="252"/>
        <v>148.97212200000021</v>
      </c>
      <c r="AB500" s="91">
        <f t="shared" si="253"/>
        <v>212.26608000000033</v>
      </c>
      <c r="AC500" s="91">
        <f t="shared" si="254"/>
        <v>291.09488571428619</v>
      </c>
      <c r="AD500" s="29">
        <f t="shared" si="255"/>
        <v>0</v>
      </c>
      <c r="AE500" s="29">
        <f t="shared" si="261"/>
        <v>1</v>
      </c>
      <c r="AF500" s="29">
        <f t="shared" si="262"/>
        <v>2</v>
      </c>
      <c r="AG500" s="29">
        <f t="shared" si="263"/>
        <v>2</v>
      </c>
      <c r="AH500" s="29">
        <f t="shared" si="256"/>
        <v>1</v>
      </c>
      <c r="AI500" s="29">
        <f t="shared" si="257"/>
        <v>10</v>
      </c>
      <c r="AJ500" s="29">
        <f t="shared" si="258"/>
        <v>17</v>
      </c>
      <c r="AK500" s="105">
        <f t="shared" si="259"/>
        <v>21</v>
      </c>
      <c r="AT500" s="300">
        <f t="shared" si="265"/>
        <v>439.80768000000063</v>
      </c>
      <c r="AU500" s="29">
        <f t="shared" si="265"/>
        <v>3310.4916000000048</v>
      </c>
      <c r="AV500" s="29">
        <f t="shared" si="265"/>
        <v>6644.8512000000092</v>
      </c>
      <c r="AW500" s="105">
        <f t="shared" si="265"/>
        <v>12225.985200000019</v>
      </c>
    </row>
    <row r="501" spans="1:49" x14ac:dyDescent="0.25">
      <c r="A501" s="80" t="s">
        <v>234</v>
      </c>
      <c r="B501" s="4" t="s">
        <v>83</v>
      </c>
      <c r="C501" s="4">
        <v>257.38</v>
      </c>
      <c r="D501" s="4">
        <v>259.42</v>
      </c>
      <c r="E501" s="4">
        <v>7300</v>
      </c>
      <c r="F501" s="4">
        <v>7400</v>
      </c>
      <c r="G501" s="30">
        <f t="shared" si="237"/>
        <v>2.0400000000000205</v>
      </c>
      <c r="H501" s="30">
        <f t="shared" si="260"/>
        <v>257.96000000000004</v>
      </c>
      <c r="I501" s="30" t="str">
        <f t="shared" si="238"/>
        <v>US 101: 9</v>
      </c>
      <c r="J501" s="30">
        <f t="shared" si="266"/>
        <v>7310</v>
      </c>
      <c r="K501" s="30">
        <f t="shared" si="266"/>
        <v>7335</v>
      </c>
      <c r="L501" s="30">
        <f t="shared" si="266"/>
        <v>7360</v>
      </c>
      <c r="M501" s="30">
        <f t="shared" si="266"/>
        <v>7385</v>
      </c>
      <c r="N501" s="91">
        <f t="shared" si="239"/>
        <v>4970.8</v>
      </c>
      <c r="O501" s="91">
        <f t="shared" si="240"/>
        <v>4987.8</v>
      </c>
      <c r="P501" s="91">
        <f t="shared" si="241"/>
        <v>5004.8</v>
      </c>
      <c r="Q501" s="91">
        <f t="shared" si="242"/>
        <v>5021.8</v>
      </c>
      <c r="R501" s="91">
        <f t="shared" si="243"/>
        <v>99.416000000000011</v>
      </c>
      <c r="S501" s="91">
        <f t="shared" si="244"/>
        <v>748.17</v>
      </c>
      <c r="T501" s="91">
        <f t="shared" si="245"/>
        <v>1501.44</v>
      </c>
      <c r="U501" s="91">
        <f t="shared" si="246"/>
        <v>2761.9900000000002</v>
      </c>
      <c r="V501" s="91">
        <f t="shared" si="247"/>
        <v>60.842592000000614</v>
      </c>
      <c r="W501" s="91">
        <f t="shared" si="248"/>
        <v>412.0920360000041</v>
      </c>
      <c r="X501" s="91">
        <f t="shared" si="249"/>
        <v>704.47564800000714</v>
      </c>
      <c r="Y501" s="91">
        <f t="shared" si="250"/>
        <v>1126.8919200000114</v>
      </c>
      <c r="Z501" s="91">
        <f t="shared" si="251"/>
        <v>12.675540000000126</v>
      </c>
      <c r="AA501" s="91">
        <f t="shared" si="252"/>
        <v>68.682006000000683</v>
      </c>
      <c r="AB501" s="91">
        <f t="shared" si="253"/>
        <v>97.843840000000995</v>
      </c>
      <c r="AC501" s="91">
        <f t="shared" si="254"/>
        <v>134.15380000000138</v>
      </c>
      <c r="AD501" s="29">
        <f t="shared" si="255"/>
        <v>0</v>
      </c>
      <c r="AE501" s="29">
        <f t="shared" si="261"/>
        <v>1</v>
      </c>
      <c r="AF501" s="29">
        <f t="shared" si="262"/>
        <v>1</v>
      </c>
      <c r="AG501" s="29">
        <f t="shared" si="263"/>
        <v>1</v>
      </c>
      <c r="AH501" s="29">
        <f t="shared" si="256"/>
        <v>1</v>
      </c>
      <c r="AI501" s="29">
        <f t="shared" si="257"/>
        <v>10</v>
      </c>
      <c r="AJ501" s="29">
        <f t="shared" si="258"/>
        <v>17</v>
      </c>
      <c r="AK501" s="105">
        <f t="shared" si="259"/>
        <v>21</v>
      </c>
      <c r="AT501" s="300">
        <f t="shared" si="265"/>
        <v>202.80864000000204</v>
      </c>
      <c r="AU501" s="29">
        <f t="shared" si="265"/>
        <v>1526.2668000000153</v>
      </c>
      <c r="AV501" s="29">
        <f t="shared" si="265"/>
        <v>3062.9376000000307</v>
      </c>
      <c r="AW501" s="105">
        <f t="shared" si="265"/>
        <v>5634.4596000000574</v>
      </c>
    </row>
    <row r="502" spans="1:49" x14ac:dyDescent="0.25">
      <c r="A502" s="80" t="s">
        <v>234</v>
      </c>
      <c r="B502" s="4" t="s">
        <v>83</v>
      </c>
      <c r="C502" s="4">
        <v>259.42</v>
      </c>
      <c r="D502" s="4">
        <v>260.13</v>
      </c>
      <c r="E502" s="4">
        <v>7700</v>
      </c>
      <c r="F502" s="4">
        <v>7800</v>
      </c>
      <c r="G502" s="30">
        <f t="shared" si="237"/>
        <v>0.70999999999997954</v>
      </c>
      <c r="H502" s="30">
        <f t="shared" si="260"/>
        <v>258.67</v>
      </c>
      <c r="I502" s="30" t="str">
        <f t="shared" si="238"/>
        <v>US 101: 9</v>
      </c>
      <c r="J502" s="30">
        <f t="shared" si="266"/>
        <v>7710</v>
      </c>
      <c r="K502" s="30">
        <f t="shared" si="266"/>
        <v>7735</v>
      </c>
      <c r="L502" s="30">
        <f t="shared" si="266"/>
        <v>7760</v>
      </c>
      <c r="M502" s="30">
        <f t="shared" si="266"/>
        <v>7785</v>
      </c>
      <c r="N502" s="91">
        <f t="shared" si="239"/>
        <v>5242.8</v>
      </c>
      <c r="O502" s="91">
        <f t="shared" si="240"/>
        <v>5259.8</v>
      </c>
      <c r="P502" s="91">
        <f t="shared" si="241"/>
        <v>5276.8</v>
      </c>
      <c r="Q502" s="91">
        <f t="shared" si="242"/>
        <v>5293.8</v>
      </c>
      <c r="R502" s="91">
        <f t="shared" si="243"/>
        <v>104.85600000000001</v>
      </c>
      <c r="S502" s="91">
        <f t="shared" si="244"/>
        <v>788.97</v>
      </c>
      <c r="T502" s="91">
        <f t="shared" si="245"/>
        <v>1583.04</v>
      </c>
      <c r="U502" s="91">
        <f t="shared" si="246"/>
        <v>2911.59</v>
      </c>
      <c r="V502" s="91">
        <f t="shared" si="247"/>
        <v>22.334327999999356</v>
      </c>
      <c r="W502" s="91">
        <f t="shared" si="248"/>
        <v>151.24554899999566</v>
      </c>
      <c r="X502" s="91">
        <f t="shared" si="249"/>
        <v>258.51043199999253</v>
      </c>
      <c r="Y502" s="91">
        <f t="shared" si="250"/>
        <v>413.44577999998813</v>
      </c>
      <c r="Z502" s="91">
        <f t="shared" si="251"/>
        <v>4.6529849999998651</v>
      </c>
      <c r="AA502" s="91">
        <f t="shared" si="252"/>
        <v>25.207591499999278</v>
      </c>
      <c r="AB502" s="91">
        <f t="shared" si="253"/>
        <v>35.904226666665636</v>
      </c>
      <c r="AC502" s="91">
        <f t="shared" si="254"/>
        <v>49.219735714284312</v>
      </c>
      <c r="AD502" s="29">
        <f t="shared" si="255"/>
        <v>0</v>
      </c>
      <c r="AE502" s="29">
        <f t="shared" si="261"/>
        <v>0</v>
      </c>
      <c r="AF502" s="29">
        <f t="shared" si="262"/>
        <v>1</v>
      </c>
      <c r="AG502" s="29">
        <f t="shared" si="263"/>
        <v>1</v>
      </c>
      <c r="AH502" s="29">
        <f t="shared" si="256"/>
        <v>1</v>
      </c>
      <c r="AI502" s="29">
        <f t="shared" si="257"/>
        <v>10</v>
      </c>
      <c r="AJ502" s="29">
        <f t="shared" si="258"/>
        <v>17</v>
      </c>
      <c r="AK502" s="105">
        <f t="shared" si="259"/>
        <v>21</v>
      </c>
      <c r="AT502" s="300">
        <f t="shared" si="265"/>
        <v>74.447759999997857</v>
      </c>
      <c r="AU502" s="29">
        <f t="shared" si="265"/>
        <v>560.16869999998391</v>
      </c>
      <c r="AV502" s="29">
        <f t="shared" si="265"/>
        <v>1123.9583999999675</v>
      </c>
      <c r="AW502" s="105">
        <f t="shared" si="265"/>
        <v>2067.2288999999405</v>
      </c>
    </row>
    <row r="503" spans="1:49" x14ac:dyDescent="0.25">
      <c r="A503" s="80" t="s">
        <v>234</v>
      </c>
      <c r="B503" s="4" t="s">
        <v>83</v>
      </c>
      <c r="C503" s="4">
        <v>260.13</v>
      </c>
      <c r="D503" s="4">
        <v>261.38</v>
      </c>
      <c r="E503" s="4">
        <v>7500</v>
      </c>
      <c r="F503" s="4">
        <v>7600</v>
      </c>
      <c r="G503" s="30">
        <f t="shared" si="237"/>
        <v>1.25</v>
      </c>
      <c r="H503" s="30">
        <f t="shared" si="260"/>
        <v>259.92</v>
      </c>
      <c r="I503" s="30" t="str">
        <f t="shared" si="238"/>
        <v>US 101: 9</v>
      </c>
      <c r="J503" s="30">
        <f t="shared" si="266"/>
        <v>7510</v>
      </c>
      <c r="K503" s="30">
        <f t="shared" si="266"/>
        <v>7535</v>
      </c>
      <c r="L503" s="30">
        <f t="shared" si="266"/>
        <v>7560</v>
      </c>
      <c r="M503" s="30">
        <f t="shared" si="266"/>
        <v>7585</v>
      </c>
      <c r="N503" s="91">
        <f t="shared" si="239"/>
        <v>5106.8</v>
      </c>
      <c r="O503" s="91">
        <f t="shared" si="240"/>
        <v>5123.8</v>
      </c>
      <c r="P503" s="91">
        <f t="shared" si="241"/>
        <v>5140.8</v>
      </c>
      <c r="Q503" s="91">
        <f t="shared" si="242"/>
        <v>5157.8</v>
      </c>
      <c r="R503" s="91">
        <f t="shared" si="243"/>
        <v>102.13600000000001</v>
      </c>
      <c r="S503" s="91">
        <f t="shared" si="244"/>
        <v>768.57</v>
      </c>
      <c r="T503" s="91">
        <f t="shared" si="245"/>
        <v>1542.24</v>
      </c>
      <c r="U503" s="91">
        <f t="shared" si="246"/>
        <v>2836.7900000000004</v>
      </c>
      <c r="V503" s="91">
        <f t="shared" si="247"/>
        <v>38.301000000000002</v>
      </c>
      <c r="W503" s="91">
        <f t="shared" si="248"/>
        <v>259.39237500000002</v>
      </c>
      <c r="X503" s="91">
        <f t="shared" si="249"/>
        <v>443.39400000000006</v>
      </c>
      <c r="Y503" s="91">
        <f t="shared" si="250"/>
        <v>709.1975000000001</v>
      </c>
      <c r="Z503" s="91">
        <f t="shared" si="251"/>
        <v>7.9793749999999992</v>
      </c>
      <c r="AA503" s="91">
        <f t="shared" si="252"/>
        <v>43.232062500000005</v>
      </c>
      <c r="AB503" s="91">
        <f t="shared" si="253"/>
        <v>61.582500000000017</v>
      </c>
      <c r="AC503" s="91">
        <f t="shared" si="254"/>
        <v>84.42827380952383</v>
      </c>
      <c r="AD503" s="29">
        <f t="shared" si="255"/>
        <v>0</v>
      </c>
      <c r="AE503" s="29">
        <f t="shared" si="261"/>
        <v>1</v>
      </c>
      <c r="AF503" s="29">
        <f t="shared" si="262"/>
        <v>1</v>
      </c>
      <c r="AG503" s="29">
        <f t="shared" si="263"/>
        <v>1</v>
      </c>
      <c r="AH503" s="29">
        <f t="shared" si="256"/>
        <v>1</v>
      </c>
      <c r="AI503" s="29">
        <f t="shared" si="257"/>
        <v>10</v>
      </c>
      <c r="AJ503" s="29">
        <f t="shared" si="258"/>
        <v>17</v>
      </c>
      <c r="AK503" s="105">
        <f t="shared" si="259"/>
        <v>21</v>
      </c>
      <c r="AT503" s="300">
        <f t="shared" si="265"/>
        <v>127.67000000000002</v>
      </c>
      <c r="AU503" s="29">
        <f t="shared" si="265"/>
        <v>960.71250000000009</v>
      </c>
      <c r="AV503" s="29">
        <f t="shared" si="265"/>
        <v>1927.8</v>
      </c>
      <c r="AW503" s="105">
        <f t="shared" si="265"/>
        <v>3545.9875000000006</v>
      </c>
    </row>
    <row r="504" spans="1:49" x14ac:dyDescent="0.25">
      <c r="A504" s="80" t="s">
        <v>234</v>
      </c>
      <c r="B504" s="4" t="s">
        <v>83</v>
      </c>
      <c r="C504" s="4">
        <v>261.38</v>
      </c>
      <c r="D504" s="4">
        <v>261.57</v>
      </c>
      <c r="E504" s="4">
        <v>7100</v>
      </c>
      <c r="F504" s="4">
        <v>7200</v>
      </c>
      <c r="G504" s="30">
        <f t="shared" si="237"/>
        <v>0.18999999999999773</v>
      </c>
      <c r="H504" s="30">
        <f t="shared" si="260"/>
        <v>260.11</v>
      </c>
      <c r="I504" s="30" t="str">
        <f t="shared" si="238"/>
        <v>US 101: 9</v>
      </c>
      <c r="J504" s="30">
        <f t="shared" si="266"/>
        <v>7110</v>
      </c>
      <c r="K504" s="30">
        <f t="shared" si="266"/>
        <v>7135</v>
      </c>
      <c r="L504" s="30">
        <f t="shared" si="266"/>
        <v>7160</v>
      </c>
      <c r="M504" s="30">
        <f t="shared" si="266"/>
        <v>7185</v>
      </c>
      <c r="N504" s="91">
        <f t="shared" si="239"/>
        <v>4834.8</v>
      </c>
      <c r="O504" s="91">
        <f t="shared" si="240"/>
        <v>4851.8</v>
      </c>
      <c r="P504" s="91">
        <f t="shared" si="241"/>
        <v>4868.8</v>
      </c>
      <c r="Q504" s="91">
        <f t="shared" si="242"/>
        <v>4885.8</v>
      </c>
      <c r="R504" s="91">
        <f t="shared" si="243"/>
        <v>96.696000000000012</v>
      </c>
      <c r="S504" s="91">
        <f t="shared" si="244"/>
        <v>727.77</v>
      </c>
      <c r="T504" s="91">
        <f t="shared" si="245"/>
        <v>1460.64</v>
      </c>
      <c r="U504" s="91">
        <f t="shared" si="246"/>
        <v>2687.1900000000005</v>
      </c>
      <c r="V504" s="91">
        <f t="shared" si="247"/>
        <v>5.5116719999999342</v>
      </c>
      <c r="W504" s="91">
        <f t="shared" si="248"/>
        <v>37.334600999999559</v>
      </c>
      <c r="X504" s="91">
        <f t="shared" si="249"/>
        <v>63.829967999999241</v>
      </c>
      <c r="Y504" s="91">
        <f t="shared" si="250"/>
        <v>102.11321999999879</v>
      </c>
      <c r="Z504" s="91">
        <f t="shared" si="251"/>
        <v>1.1482649999999861</v>
      </c>
      <c r="AA504" s="91">
        <f t="shared" si="252"/>
        <v>6.2224334999999265</v>
      </c>
      <c r="AB504" s="91">
        <f t="shared" si="253"/>
        <v>8.8652733333332279</v>
      </c>
      <c r="AC504" s="91">
        <f t="shared" si="254"/>
        <v>12.156335714285571</v>
      </c>
      <c r="AD504" s="29">
        <f t="shared" si="255"/>
        <v>0</v>
      </c>
      <c r="AE504" s="29">
        <f t="shared" si="261"/>
        <v>0</v>
      </c>
      <c r="AF504" s="29">
        <f t="shared" si="262"/>
        <v>0</v>
      </c>
      <c r="AG504" s="29">
        <f t="shared" si="263"/>
        <v>0</v>
      </c>
      <c r="AH504" s="29">
        <f t="shared" si="256"/>
        <v>1</v>
      </c>
      <c r="AI504" s="29">
        <f t="shared" si="257"/>
        <v>10</v>
      </c>
      <c r="AJ504" s="29">
        <f t="shared" si="258"/>
        <v>17</v>
      </c>
      <c r="AK504" s="105">
        <f t="shared" si="259"/>
        <v>21</v>
      </c>
      <c r="AT504" s="300">
        <f t="shared" si="265"/>
        <v>18.372239999999781</v>
      </c>
      <c r="AU504" s="29">
        <f t="shared" si="265"/>
        <v>138.27629999999834</v>
      </c>
      <c r="AV504" s="29">
        <f t="shared" si="265"/>
        <v>277.52159999999668</v>
      </c>
      <c r="AW504" s="105">
        <f t="shared" si="265"/>
        <v>510.56609999999398</v>
      </c>
    </row>
    <row r="505" spans="1:49" x14ac:dyDescent="0.25">
      <c r="A505" s="80" t="s">
        <v>234</v>
      </c>
      <c r="B505" s="4" t="s">
        <v>83</v>
      </c>
      <c r="C505" s="4">
        <v>273.36</v>
      </c>
      <c r="D505" s="4">
        <v>273.44</v>
      </c>
      <c r="E505" s="4">
        <v>7100</v>
      </c>
      <c r="F505" s="4">
        <v>7200</v>
      </c>
      <c r="G505" s="30">
        <f t="shared" si="237"/>
        <v>7.9999999999984084E-2</v>
      </c>
      <c r="H505" s="30">
        <f t="shared" si="260"/>
        <v>260.19</v>
      </c>
      <c r="I505" s="30" t="str">
        <f t="shared" si="238"/>
        <v>US 101: 9</v>
      </c>
      <c r="J505" s="30">
        <f t="shared" si="266"/>
        <v>7110</v>
      </c>
      <c r="K505" s="30">
        <f t="shared" si="266"/>
        <v>7135</v>
      </c>
      <c r="L505" s="30">
        <f t="shared" si="266"/>
        <v>7160</v>
      </c>
      <c r="M505" s="30">
        <f t="shared" si="266"/>
        <v>7185</v>
      </c>
      <c r="N505" s="91">
        <f t="shared" si="239"/>
        <v>4834.8</v>
      </c>
      <c r="O505" s="91">
        <f t="shared" si="240"/>
        <v>4851.8</v>
      </c>
      <c r="P505" s="91">
        <f t="shared" si="241"/>
        <v>4868.8</v>
      </c>
      <c r="Q505" s="91">
        <f t="shared" si="242"/>
        <v>4885.8</v>
      </c>
      <c r="R505" s="91">
        <f t="shared" si="243"/>
        <v>96.696000000000012</v>
      </c>
      <c r="S505" s="91">
        <f t="shared" si="244"/>
        <v>727.77</v>
      </c>
      <c r="T505" s="91">
        <f t="shared" si="245"/>
        <v>1460.64</v>
      </c>
      <c r="U505" s="91">
        <f t="shared" si="246"/>
        <v>2687.1900000000005</v>
      </c>
      <c r="V505" s="91">
        <f t="shared" si="247"/>
        <v>2.3207039999995382</v>
      </c>
      <c r="W505" s="91">
        <f t="shared" si="248"/>
        <v>15.719831999996874</v>
      </c>
      <c r="X505" s="91">
        <f t="shared" si="249"/>
        <v>26.875775999994655</v>
      </c>
      <c r="Y505" s="91">
        <f t="shared" si="250"/>
        <v>42.995039999991455</v>
      </c>
      <c r="Z505" s="91">
        <f t="shared" si="251"/>
        <v>0.48347999999990371</v>
      </c>
      <c r="AA505" s="91">
        <f t="shared" si="252"/>
        <v>2.6199719999994788</v>
      </c>
      <c r="AB505" s="91">
        <f t="shared" si="253"/>
        <v>3.7327466666659248</v>
      </c>
      <c r="AC505" s="91">
        <f t="shared" si="254"/>
        <v>5.1184571428561263</v>
      </c>
      <c r="AD505" s="29">
        <f t="shared" si="255"/>
        <v>0</v>
      </c>
      <c r="AE505" s="29">
        <f t="shared" si="261"/>
        <v>0</v>
      </c>
      <c r="AF505" s="29">
        <f t="shared" si="262"/>
        <v>0</v>
      </c>
      <c r="AG505" s="29">
        <f t="shared" si="263"/>
        <v>0</v>
      </c>
      <c r="AH505" s="29">
        <f t="shared" si="256"/>
        <v>1</v>
      </c>
      <c r="AI505" s="29">
        <f t="shared" si="257"/>
        <v>10</v>
      </c>
      <c r="AJ505" s="29">
        <f t="shared" si="258"/>
        <v>17</v>
      </c>
      <c r="AK505" s="105">
        <f t="shared" si="259"/>
        <v>21</v>
      </c>
      <c r="AT505" s="300">
        <f t="shared" si="265"/>
        <v>7.735679999998462</v>
      </c>
      <c r="AU505" s="29">
        <f t="shared" si="265"/>
        <v>58.221599999988413</v>
      </c>
      <c r="AV505" s="29">
        <f t="shared" si="265"/>
        <v>116.85119999997676</v>
      </c>
      <c r="AW505" s="105">
        <f t="shared" si="265"/>
        <v>214.97519999995728</v>
      </c>
    </row>
    <row r="506" spans="1:49" x14ac:dyDescent="0.25">
      <c r="A506" s="80" t="s">
        <v>234</v>
      </c>
      <c r="B506" s="4" t="s">
        <v>83</v>
      </c>
      <c r="C506" s="4">
        <v>273.44</v>
      </c>
      <c r="D506" s="4">
        <v>273.57</v>
      </c>
      <c r="E506" s="4">
        <v>10800</v>
      </c>
      <c r="F506" s="4">
        <v>10900</v>
      </c>
      <c r="G506" s="30">
        <f t="shared" si="237"/>
        <v>0.12999999999999545</v>
      </c>
      <c r="H506" s="30">
        <f t="shared" si="260"/>
        <v>260.32</v>
      </c>
      <c r="I506" s="30" t="str">
        <f t="shared" si="238"/>
        <v>US 101: 9</v>
      </c>
      <c r="J506" s="30">
        <f t="shared" si="266"/>
        <v>10810</v>
      </c>
      <c r="K506" s="30">
        <f t="shared" si="266"/>
        <v>10835</v>
      </c>
      <c r="L506" s="30">
        <f t="shared" si="266"/>
        <v>10860</v>
      </c>
      <c r="M506" s="30">
        <f t="shared" si="266"/>
        <v>10885</v>
      </c>
      <c r="N506" s="91">
        <f t="shared" si="239"/>
        <v>7350.8</v>
      </c>
      <c r="O506" s="91">
        <f t="shared" si="240"/>
        <v>7367.8</v>
      </c>
      <c r="P506" s="91">
        <f t="shared" si="241"/>
        <v>7384.8</v>
      </c>
      <c r="Q506" s="91">
        <f t="shared" si="242"/>
        <v>7401.8</v>
      </c>
      <c r="R506" s="91">
        <f t="shared" si="243"/>
        <v>147.01600000000002</v>
      </c>
      <c r="S506" s="91">
        <f t="shared" si="244"/>
        <v>1105.17</v>
      </c>
      <c r="T506" s="91">
        <f t="shared" si="245"/>
        <v>2215.44</v>
      </c>
      <c r="U506" s="91">
        <f t="shared" si="246"/>
        <v>4070.9900000000002</v>
      </c>
      <c r="V506" s="91">
        <f t="shared" si="247"/>
        <v>5.7336239999998</v>
      </c>
      <c r="W506" s="91">
        <f t="shared" si="248"/>
        <v>38.791466999998647</v>
      </c>
      <c r="X506" s="91">
        <f t="shared" si="249"/>
        <v>66.24165599999769</v>
      </c>
      <c r="Y506" s="91">
        <f t="shared" si="250"/>
        <v>105.84573999999631</v>
      </c>
      <c r="Z506" s="91">
        <f t="shared" si="251"/>
        <v>1.1945049999999582</v>
      </c>
      <c r="AA506" s="91">
        <f t="shared" si="252"/>
        <v>6.4652444999997742</v>
      </c>
      <c r="AB506" s="91">
        <f t="shared" si="253"/>
        <v>9.2002299999996797</v>
      </c>
      <c r="AC506" s="91">
        <f t="shared" si="254"/>
        <v>12.600683333332896</v>
      </c>
      <c r="AD506" s="29">
        <f t="shared" si="255"/>
        <v>0</v>
      </c>
      <c r="AE506" s="29">
        <f t="shared" si="261"/>
        <v>0</v>
      </c>
      <c r="AF506" s="29">
        <f t="shared" si="262"/>
        <v>0</v>
      </c>
      <c r="AG506" s="29">
        <f t="shared" si="263"/>
        <v>0</v>
      </c>
      <c r="AH506" s="29">
        <f t="shared" si="256"/>
        <v>1</v>
      </c>
      <c r="AI506" s="29">
        <f t="shared" si="257"/>
        <v>10</v>
      </c>
      <c r="AJ506" s="29">
        <f t="shared" si="258"/>
        <v>17</v>
      </c>
      <c r="AK506" s="105">
        <f t="shared" si="259"/>
        <v>21</v>
      </c>
      <c r="AT506" s="300">
        <f t="shared" si="265"/>
        <v>19.112079999999334</v>
      </c>
      <c r="AU506" s="29">
        <f t="shared" si="265"/>
        <v>143.67209999999497</v>
      </c>
      <c r="AV506" s="29">
        <f t="shared" si="265"/>
        <v>288.00719999998995</v>
      </c>
      <c r="AW506" s="105">
        <f t="shared" si="265"/>
        <v>529.22869999998147</v>
      </c>
    </row>
    <row r="507" spans="1:49" x14ac:dyDescent="0.25">
      <c r="A507" s="80" t="s">
        <v>234</v>
      </c>
      <c r="B507" s="4" t="s">
        <v>83</v>
      </c>
      <c r="C507" s="4">
        <v>273.57</v>
      </c>
      <c r="D507" s="4">
        <v>273.89</v>
      </c>
      <c r="E507" s="4">
        <v>11100</v>
      </c>
      <c r="F507" s="4">
        <v>11200</v>
      </c>
      <c r="G507" s="30">
        <f t="shared" si="237"/>
        <v>0.31999999999999318</v>
      </c>
      <c r="H507" s="30">
        <f t="shared" si="260"/>
        <v>260.64</v>
      </c>
      <c r="I507" s="30" t="str">
        <f t="shared" si="238"/>
        <v>US 101: 9</v>
      </c>
      <c r="J507" s="30">
        <f t="shared" ref="J507:M526" si="267">(($F507-$E507)/($F$6-$E$6)*(J$6-$E$6)+$E507)</f>
        <v>11110</v>
      </c>
      <c r="K507" s="30">
        <f t="shared" si="267"/>
        <v>11135</v>
      </c>
      <c r="L507" s="30">
        <f t="shared" si="267"/>
        <v>11160</v>
      </c>
      <c r="M507" s="30">
        <f t="shared" si="267"/>
        <v>11185</v>
      </c>
      <c r="N507" s="91">
        <f t="shared" si="239"/>
        <v>7554.8</v>
      </c>
      <c r="O507" s="91">
        <f t="shared" si="240"/>
        <v>7571.8</v>
      </c>
      <c r="P507" s="91">
        <f t="shared" si="241"/>
        <v>7588.8</v>
      </c>
      <c r="Q507" s="91">
        <f t="shared" si="242"/>
        <v>7605.8</v>
      </c>
      <c r="R507" s="91">
        <f t="shared" si="243"/>
        <v>151.096</v>
      </c>
      <c r="S507" s="91">
        <f t="shared" si="244"/>
        <v>1135.77</v>
      </c>
      <c r="T507" s="91">
        <f t="shared" si="245"/>
        <v>2276.64</v>
      </c>
      <c r="U507" s="91">
        <f t="shared" si="246"/>
        <v>4183.1900000000005</v>
      </c>
      <c r="V507" s="91">
        <f t="shared" si="247"/>
        <v>14.505215999999692</v>
      </c>
      <c r="W507" s="91">
        <f t="shared" si="248"/>
        <v>98.130527999997923</v>
      </c>
      <c r="X507" s="91">
        <f t="shared" si="249"/>
        <v>167.56070399999643</v>
      </c>
      <c r="Y507" s="91">
        <f t="shared" si="250"/>
        <v>267.72415999999436</v>
      </c>
      <c r="Z507" s="91">
        <f t="shared" si="251"/>
        <v>3.0219199999999353</v>
      </c>
      <c r="AA507" s="91">
        <f t="shared" si="252"/>
        <v>16.355087999999654</v>
      </c>
      <c r="AB507" s="91">
        <f t="shared" si="253"/>
        <v>23.272319999999507</v>
      </c>
      <c r="AC507" s="91">
        <f t="shared" si="254"/>
        <v>31.871923809523143</v>
      </c>
      <c r="AD507" s="29">
        <f t="shared" si="255"/>
        <v>0</v>
      </c>
      <c r="AE507" s="29">
        <f t="shared" si="261"/>
        <v>0</v>
      </c>
      <c r="AF507" s="29">
        <f t="shared" si="262"/>
        <v>0</v>
      </c>
      <c r="AG507" s="29">
        <f t="shared" si="263"/>
        <v>1</v>
      </c>
      <c r="AH507" s="29">
        <f t="shared" si="256"/>
        <v>1</v>
      </c>
      <c r="AI507" s="29">
        <f t="shared" si="257"/>
        <v>10</v>
      </c>
      <c r="AJ507" s="29">
        <f t="shared" si="258"/>
        <v>17</v>
      </c>
      <c r="AK507" s="105">
        <f t="shared" si="259"/>
        <v>21</v>
      </c>
      <c r="AT507" s="300">
        <f t="shared" si="265"/>
        <v>48.350719999998972</v>
      </c>
      <c r="AU507" s="29">
        <f t="shared" si="265"/>
        <v>363.44639999999225</v>
      </c>
      <c r="AV507" s="29">
        <f t="shared" si="265"/>
        <v>728.52479999998445</v>
      </c>
      <c r="AW507" s="105">
        <f t="shared" si="265"/>
        <v>1338.6207999999717</v>
      </c>
    </row>
    <row r="508" spans="1:49" x14ac:dyDescent="0.25">
      <c r="A508" s="80" t="s">
        <v>234</v>
      </c>
      <c r="B508" s="4" t="s">
        <v>83</v>
      </c>
      <c r="C508" s="4">
        <v>273.89</v>
      </c>
      <c r="D508" s="4">
        <v>273.94</v>
      </c>
      <c r="E508" s="4">
        <v>9700</v>
      </c>
      <c r="F508" s="4">
        <v>9800</v>
      </c>
      <c r="G508" s="30">
        <f t="shared" si="237"/>
        <v>5.0000000000011369E-2</v>
      </c>
      <c r="H508" s="30">
        <f t="shared" si="260"/>
        <v>260.69</v>
      </c>
      <c r="I508" s="30" t="str">
        <f t="shared" si="238"/>
        <v>US 101: 9</v>
      </c>
      <c r="J508" s="30">
        <f t="shared" si="267"/>
        <v>9710</v>
      </c>
      <c r="K508" s="30">
        <f t="shared" si="267"/>
        <v>9735</v>
      </c>
      <c r="L508" s="30">
        <f t="shared" si="267"/>
        <v>9760</v>
      </c>
      <c r="M508" s="30">
        <f t="shared" si="267"/>
        <v>9785</v>
      </c>
      <c r="N508" s="91">
        <f t="shared" si="239"/>
        <v>6602.8</v>
      </c>
      <c r="O508" s="91">
        <f t="shared" si="240"/>
        <v>6619.8</v>
      </c>
      <c r="P508" s="91">
        <f t="shared" si="241"/>
        <v>6636.8</v>
      </c>
      <c r="Q508" s="91">
        <f t="shared" si="242"/>
        <v>6653.8</v>
      </c>
      <c r="R508" s="91">
        <f t="shared" si="243"/>
        <v>132.05600000000001</v>
      </c>
      <c r="S508" s="91">
        <f t="shared" si="244"/>
        <v>992.97</v>
      </c>
      <c r="T508" s="91">
        <f t="shared" si="245"/>
        <v>1991.04</v>
      </c>
      <c r="U508" s="91">
        <f t="shared" si="246"/>
        <v>3659.5900000000006</v>
      </c>
      <c r="V508" s="91">
        <f t="shared" si="247"/>
        <v>1.9808400000004507</v>
      </c>
      <c r="W508" s="91">
        <f t="shared" si="248"/>
        <v>13.405095000003048</v>
      </c>
      <c r="X508" s="91">
        <f t="shared" si="249"/>
        <v>22.896960000005208</v>
      </c>
      <c r="Y508" s="91">
        <f t="shared" si="250"/>
        <v>36.595900000008328</v>
      </c>
      <c r="Z508" s="91">
        <f t="shared" si="251"/>
        <v>0.41267500000009383</v>
      </c>
      <c r="AA508" s="91">
        <f t="shared" si="252"/>
        <v>2.2341825000005078</v>
      </c>
      <c r="AB508" s="91">
        <f t="shared" si="253"/>
        <v>3.1801333333340569</v>
      </c>
      <c r="AC508" s="91">
        <f t="shared" si="254"/>
        <v>4.3566547619057543</v>
      </c>
      <c r="AD508" s="29">
        <f t="shared" si="255"/>
        <v>0</v>
      </c>
      <c r="AE508" s="29">
        <f t="shared" si="261"/>
        <v>0</v>
      </c>
      <c r="AF508" s="29">
        <f t="shared" si="262"/>
        <v>0</v>
      </c>
      <c r="AG508" s="29">
        <f t="shared" si="263"/>
        <v>0</v>
      </c>
      <c r="AH508" s="29">
        <f t="shared" si="256"/>
        <v>1</v>
      </c>
      <c r="AI508" s="29">
        <f t="shared" si="257"/>
        <v>10</v>
      </c>
      <c r="AJ508" s="29">
        <f t="shared" si="258"/>
        <v>17</v>
      </c>
      <c r="AK508" s="105">
        <f t="shared" si="259"/>
        <v>21</v>
      </c>
      <c r="AT508" s="300">
        <f t="shared" si="265"/>
        <v>6.6028000000015021</v>
      </c>
      <c r="AU508" s="29">
        <f t="shared" si="265"/>
        <v>49.648500000011289</v>
      </c>
      <c r="AV508" s="29">
        <f t="shared" si="265"/>
        <v>99.55200000002263</v>
      </c>
      <c r="AW508" s="105">
        <f t="shared" si="265"/>
        <v>182.97950000004164</v>
      </c>
    </row>
    <row r="509" spans="1:49" x14ac:dyDescent="0.25">
      <c r="A509" s="80" t="s">
        <v>234</v>
      </c>
      <c r="B509" s="4" t="s">
        <v>83</v>
      </c>
      <c r="C509" s="4">
        <v>273.94</v>
      </c>
      <c r="D509" s="4">
        <v>274.29000000000002</v>
      </c>
      <c r="E509" s="4">
        <v>8800</v>
      </c>
      <c r="F509" s="4">
        <v>8900</v>
      </c>
      <c r="G509" s="30">
        <f t="shared" si="237"/>
        <v>0.35000000000002274</v>
      </c>
      <c r="H509" s="30">
        <f t="shared" si="260"/>
        <v>261.04000000000002</v>
      </c>
      <c r="I509" s="30" t="str">
        <f t="shared" si="238"/>
        <v>US 101: 9</v>
      </c>
      <c r="J509" s="30">
        <f t="shared" si="267"/>
        <v>8810</v>
      </c>
      <c r="K509" s="30">
        <f t="shared" si="267"/>
        <v>8835</v>
      </c>
      <c r="L509" s="30">
        <f t="shared" si="267"/>
        <v>8860</v>
      </c>
      <c r="M509" s="30">
        <f t="shared" si="267"/>
        <v>8885</v>
      </c>
      <c r="N509" s="91">
        <f t="shared" si="239"/>
        <v>5990.8</v>
      </c>
      <c r="O509" s="91">
        <f t="shared" si="240"/>
        <v>6007.8</v>
      </c>
      <c r="P509" s="91">
        <f t="shared" si="241"/>
        <v>6024.8</v>
      </c>
      <c r="Q509" s="91">
        <f t="shared" si="242"/>
        <v>6041.8</v>
      </c>
      <c r="R509" s="91">
        <f t="shared" si="243"/>
        <v>119.816</v>
      </c>
      <c r="S509" s="91">
        <f t="shared" si="244"/>
        <v>901.17</v>
      </c>
      <c r="T509" s="91">
        <f t="shared" si="245"/>
        <v>1807.44</v>
      </c>
      <c r="U509" s="91">
        <f t="shared" si="246"/>
        <v>3322.9900000000002</v>
      </c>
      <c r="V509" s="91">
        <f t="shared" si="247"/>
        <v>12.580680000000818</v>
      </c>
      <c r="W509" s="91">
        <f t="shared" si="248"/>
        <v>85.160565000005533</v>
      </c>
      <c r="X509" s="91">
        <f t="shared" si="249"/>
        <v>145.49892000000946</v>
      </c>
      <c r="Y509" s="91">
        <f t="shared" si="250"/>
        <v>232.60930000001514</v>
      </c>
      <c r="Z509" s="91">
        <f t="shared" si="251"/>
        <v>2.6209750000001701</v>
      </c>
      <c r="AA509" s="91">
        <f t="shared" si="252"/>
        <v>14.193427500000922</v>
      </c>
      <c r="AB509" s="91">
        <f t="shared" si="253"/>
        <v>20.208183333334649</v>
      </c>
      <c r="AC509" s="91">
        <f t="shared" si="254"/>
        <v>27.691583333335139</v>
      </c>
      <c r="AD509" s="29">
        <f t="shared" si="255"/>
        <v>0</v>
      </c>
      <c r="AE509" s="29">
        <f t="shared" si="261"/>
        <v>0</v>
      </c>
      <c r="AF509" s="29">
        <f t="shared" si="262"/>
        <v>0</v>
      </c>
      <c r="AG509" s="29">
        <f t="shared" si="263"/>
        <v>0</v>
      </c>
      <c r="AH509" s="29">
        <f t="shared" si="256"/>
        <v>1</v>
      </c>
      <c r="AI509" s="29">
        <f t="shared" si="257"/>
        <v>10</v>
      </c>
      <c r="AJ509" s="29">
        <f t="shared" si="258"/>
        <v>17</v>
      </c>
      <c r="AK509" s="105">
        <f t="shared" si="259"/>
        <v>21</v>
      </c>
      <c r="AT509" s="300">
        <f t="shared" si="265"/>
        <v>41.935600000002722</v>
      </c>
      <c r="AU509" s="29">
        <f t="shared" si="265"/>
        <v>315.4095000000205</v>
      </c>
      <c r="AV509" s="29">
        <f t="shared" si="265"/>
        <v>632.60400000004108</v>
      </c>
      <c r="AW509" s="105">
        <f t="shared" si="265"/>
        <v>1163.0465000000756</v>
      </c>
    </row>
    <row r="510" spans="1:49" x14ac:dyDescent="0.25">
      <c r="A510" s="80" t="s">
        <v>234</v>
      </c>
      <c r="B510" s="4" t="s">
        <v>83</v>
      </c>
      <c r="C510" s="4">
        <v>274.29000000000002</v>
      </c>
      <c r="D510" s="4">
        <v>274.42</v>
      </c>
      <c r="E510" s="4">
        <v>10000</v>
      </c>
      <c r="F510" s="4">
        <v>10100</v>
      </c>
      <c r="G510" s="30">
        <f t="shared" si="237"/>
        <v>0.12999999999999545</v>
      </c>
      <c r="H510" s="30">
        <f t="shared" si="260"/>
        <v>261.17</v>
      </c>
      <c r="I510" s="30" t="str">
        <f t="shared" si="238"/>
        <v>US 101: 9</v>
      </c>
      <c r="J510" s="30">
        <f t="shared" si="267"/>
        <v>10010</v>
      </c>
      <c r="K510" s="30">
        <f t="shared" si="267"/>
        <v>10035</v>
      </c>
      <c r="L510" s="30">
        <f t="shared" si="267"/>
        <v>10060</v>
      </c>
      <c r="M510" s="30">
        <f t="shared" si="267"/>
        <v>10085</v>
      </c>
      <c r="N510" s="91">
        <f t="shared" si="239"/>
        <v>6806.8</v>
      </c>
      <c r="O510" s="91">
        <f t="shared" si="240"/>
        <v>6823.8</v>
      </c>
      <c r="P510" s="91">
        <f t="shared" si="241"/>
        <v>6840.8</v>
      </c>
      <c r="Q510" s="91">
        <f t="shared" si="242"/>
        <v>6857.8</v>
      </c>
      <c r="R510" s="91">
        <f t="shared" si="243"/>
        <v>136.136</v>
      </c>
      <c r="S510" s="91">
        <f t="shared" si="244"/>
        <v>1023.5699999999999</v>
      </c>
      <c r="T510" s="91">
        <f t="shared" si="245"/>
        <v>2052.2399999999998</v>
      </c>
      <c r="U510" s="91">
        <f t="shared" si="246"/>
        <v>3771.7900000000004</v>
      </c>
      <c r="V510" s="91">
        <f t="shared" si="247"/>
        <v>5.3093039999998135</v>
      </c>
      <c r="W510" s="91">
        <f t="shared" si="248"/>
        <v>35.927306999998741</v>
      </c>
      <c r="X510" s="91">
        <f t="shared" si="249"/>
        <v>61.361975999997853</v>
      </c>
      <c r="Y510" s="91">
        <f t="shared" si="250"/>
        <v>98.066539999996593</v>
      </c>
      <c r="Z510" s="91">
        <f t="shared" si="251"/>
        <v>1.106104999999961</v>
      </c>
      <c r="AA510" s="91">
        <f t="shared" si="252"/>
        <v>5.9878844999997902</v>
      </c>
      <c r="AB510" s="91">
        <f t="shared" si="253"/>
        <v>8.5224966666663686</v>
      </c>
      <c r="AC510" s="91">
        <f t="shared" si="254"/>
        <v>11.674588095237691</v>
      </c>
      <c r="AD510" s="29">
        <f t="shared" si="255"/>
        <v>0</v>
      </c>
      <c r="AE510" s="29">
        <f t="shared" si="261"/>
        <v>0</v>
      </c>
      <c r="AF510" s="29">
        <f t="shared" si="262"/>
        <v>0</v>
      </c>
      <c r="AG510" s="29">
        <f t="shared" si="263"/>
        <v>0</v>
      </c>
      <c r="AH510" s="29">
        <f t="shared" si="256"/>
        <v>1</v>
      </c>
      <c r="AI510" s="29">
        <f t="shared" si="257"/>
        <v>10</v>
      </c>
      <c r="AJ510" s="29">
        <f t="shared" si="258"/>
        <v>17</v>
      </c>
      <c r="AK510" s="105">
        <f t="shared" si="259"/>
        <v>21</v>
      </c>
      <c r="AT510" s="300">
        <f t="shared" si="265"/>
        <v>17.69767999999938</v>
      </c>
      <c r="AU510" s="29">
        <f t="shared" si="265"/>
        <v>133.06409999999534</v>
      </c>
      <c r="AV510" s="29">
        <f t="shared" si="265"/>
        <v>266.79119999999062</v>
      </c>
      <c r="AW510" s="105">
        <f t="shared" si="265"/>
        <v>490.33269999998288</v>
      </c>
    </row>
    <row r="511" spans="1:49" x14ac:dyDescent="0.25">
      <c r="A511" s="80" t="s">
        <v>234</v>
      </c>
      <c r="B511" s="4" t="s">
        <v>83</v>
      </c>
      <c r="C511" s="4">
        <v>274.42</v>
      </c>
      <c r="D511" s="4">
        <v>274.60000000000002</v>
      </c>
      <c r="E511" s="4">
        <v>8200</v>
      </c>
      <c r="F511" s="4">
        <v>8300</v>
      </c>
      <c r="G511" s="30">
        <f t="shared" si="237"/>
        <v>0.18000000000000682</v>
      </c>
      <c r="H511" s="30">
        <f t="shared" si="260"/>
        <v>261.35000000000002</v>
      </c>
      <c r="I511" s="30" t="str">
        <f t="shared" si="238"/>
        <v>US 101: 9</v>
      </c>
      <c r="J511" s="30">
        <f t="shared" si="267"/>
        <v>8210</v>
      </c>
      <c r="K511" s="30">
        <f t="shared" si="267"/>
        <v>8235</v>
      </c>
      <c r="L511" s="30">
        <f t="shared" si="267"/>
        <v>8260</v>
      </c>
      <c r="M511" s="30">
        <f t="shared" si="267"/>
        <v>8285</v>
      </c>
      <c r="N511" s="91">
        <f t="shared" si="239"/>
        <v>5582.8</v>
      </c>
      <c r="O511" s="91">
        <f t="shared" si="240"/>
        <v>5599.8</v>
      </c>
      <c r="P511" s="91">
        <f t="shared" si="241"/>
        <v>5616.8</v>
      </c>
      <c r="Q511" s="91">
        <f t="shared" si="242"/>
        <v>5633.8</v>
      </c>
      <c r="R511" s="91">
        <f t="shared" si="243"/>
        <v>111.65600000000001</v>
      </c>
      <c r="S511" s="91">
        <f t="shared" si="244"/>
        <v>839.97</v>
      </c>
      <c r="T511" s="91">
        <f t="shared" si="245"/>
        <v>1685.04</v>
      </c>
      <c r="U511" s="91">
        <f t="shared" si="246"/>
        <v>3098.59</v>
      </c>
      <c r="V511" s="91">
        <f t="shared" si="247"/>
        <v>6.0294240000002288</v>
      </c>
      <c r="W511" s="91">
        <f t="shared" si="248"/>
        <v>40.822542000001555</v>
      </c>
      <c r="X511" s="91">
        <f t="shared" si="249"/>
        <v>69.760656000002655</v>
      </c>
      <c r="Y511" s="91">
        <f t="shared" si="250"/>
        <v>111.54924000000425</v>
      </c>
      <c r="Z511" s="91">
        <f t="shared" si="251"/>
        <v>1.2561300000000475</v>
      </c>
      <c r="AA511" s="91">
        <f t="shared" si="252"/>
        <v>6.8037570000002594</v>
      </c>
      <c r="AB511" s="91">
        <f t="shared" si="253"/>
        <v>9.6889800000003703</v>
      </c>
      <c r="AC511" s="91">
        <f t="shared" si="254"/>
        <v>13.279671428571936</v>
      </c>
      <c r="AD511" s="29">
        <f t="shared" si="255"/>
        <v>0</v>
      </c>
      <c r="AE511" s="29">
        <f t="shared" si="261"/>
        <v>0</v>
      </c>
      <c r="AF511" s="29">
        <f t="shared" si="262"/>
        <v>0</v>
      </c>
      <c r="AG511" s="29">
        <f t="shared" si="263"/>
        <v>0</v>
      </c>
      <c r="AH511" s="29">
        <f t="shared" si="256"/>
        <v>1</v>
      </c>
      <c r="AI511" s="29">
        <f t="shared" si="257"/>
        <v>10</v>
      </c>
      <c r="AJ511" s="29">
        <f t="shared" si="258"/>
        <v>17</v>
      </c>
      <c r="AK511" s="105">
        <f t="shared" si="259"/>
        <v>21</v>
      </c>
      <c r="AT511" s="300">
        <f t="shared" si="265"/>
        <v>20.098080000000763</v>
      </c>
      <c r="AU511" s="29">
        <f t="shared" si="265"/>
        <v>151.19460000000572</v>
      </c>
      <c r="AV511" s="29">
        <f t="shared" si="265"/>
        <v>303.30720000001151</v>
      </c>
      <c r="AW511" s="105">
        <f t="shared" si="265"/>
        <v>557.74620000002119</v>
      </c>
    </row>
    <row r="512" spans="1:49" x14ac:dyDescent="0.25">
      <c r="A512" s="80" t="s">
        <v>234</v>
      </c>
      <c r="B512" s="4" t="s">
        <v>83</v>
      </c>
      <c r="C512" s="4">
        <v>274.60000000000002</v>
      </c>
      <c r="D512" s="4">
        <v>274.8</v>
      </c>
      <c r="E512" s="4">
        <v>8300</v>
      </c>
      <c r="F512" s="4">
        <v>8400</v>
      </c>
      <c r="G512" s="30">
        <f t="shared" si="237"/>
        <v>0.19999999999998863</v>
      </c>
      <c r="H512" s="30">
        <f t="shared" si="260"/>
        <v>261.55</v>
      </c>
      <c r="I512" s="30" t="str">
        <f t="shared" si="238"/>
        <v>US 101: 9</v>
      </c>
      <c r="J512" s="30">
        <f t="shared" si="267"/>
        <v>8310</v>
      </c>
      <c r="K512" s="30">
        <f t="shared" si="267"/>
        <v>8335</v>
      </c>
      <c r="L512" s="30">
        <f t="shared" si="267"/>
        <v>8360</v>
      </c>
      <c r="M512" s="30">
        <f t="shared" si="267"/>
        <v>8385</v>
      </c>
      <c r="N512" s="91">
        <f t="shared" si="239"/>
        <v>5650.8</v>
      </c>
      <c r="O512" s="91">
        <f t="shared" si="240"/>
        <v>5667.8</v>
      </c>
      <c r="P512" s="91">
        <f t="shared" si="241"/>
        <v>5684.8</v>
      </c>
      <c r="Q512" s="91">
        <f t="shared" si="242"/>
        <v>5701.8</v>
      </c>
      <c r="R512" s="91">
        <f t="shared" si="243"/>
        <v>113.01600000000001</v>
      </c>
      <c r="S512" s="91">
        <f t="shared" si="244"/>
        <v>850.17</v>
      </c>
      <c r="T512" s="91">
        <f t="shared" si="245"/>
        <v>1705.44</v>
      </c>
      <c r="U512" s="91">
        <f t="shared" si="246"/>
        <v>3135.9900000000002</v>
      </c>
      <c r="V512" s="91">
        <f t="shared" si="247"/>
        <v>6.7809599999996149</v>
      </c>
      <c r="W512" s="91">
        <f t="shared" si="248"/>
        <v>45.909179999997392</v>
      </c>
      <c r="X512" s="91">
        <f t="shared" si="249"/>
        <v>78.450239999995546</v>
      </c>
      <c r="Y512" s="91">
        <f t="shared" si="250"/>
        <v>125.43959999999289</v>
      </c>
      <c r="Z512" s="91">
        <f t="shared" si="251"/>
        <v>1.4126999999999195</v>
      </c>
      <c r="AA512" s="91">
        <f t="shared" si="252"/>
        <v>7.651529999999565</v>
      </c>
      <c r="AB512" s="91">
        <f t="shared" si="253"/>
        <v>10.895866666666048</v>
      </c>
      <c r="AC512" s="91">
        <f t="shared" si="254"/>
        <v>14.933285714284871</v>
      </c>
      <c r="AD512" s="29">
        <f t="shared" si="255"/>
        <v>0</v>
      </c>
      <c r="AE512" s="29">
        <f t="shared" si="261"/>
        <v>0</v>
      </c>
      <c r="AF512" s="29">
        <f t="shared" si="262"/>
        <v>0</v>
      </c>
      <c r="AG512" s="29">
        <f t="shared" si="263"/>
        <v>0</v>
      </c>
      <c r="AH512" s="29">
        <f t="shared" si="256"/>
        <v>1</v>
      </c>
      <c r="AI512" s="29">
        <f t="shared" si="257"/>
        <v>10</v>
      </c>
      <c r="AJ512" s="29">
        <f t="shared" si="258"/>
        <v>17</v>
      </c>
      <c r="AK512" s="105">
        <f t="shared" si="259"/>
        <v>21</v>
      </c>
      <c r="AT512" s="300">
        <f t="shared" si="265"/>
        <v>22.603199999998715</v>
      </c>
      <c r="AU512" s="29">
        <f t="shared" si="265"/>
        <v>170.03399999999033</v>
      </c>
      <c r="AV512" s="29">
        <f t="shared" si="265"/>
        <v>341.08799999998064</v>
      </c>
      <c r="AW512" s="105">
        <f t="shared" si="265"/>
        <v>627.1979999999644</v>
      </c>
    </row>
    <row r="513" spans="1:49" x14ac:dyDescent="0.25">
      <c r="A513" s="80" t="s">
        <v>234</v>
      </c>
      <c r="B513" s="4" t="s">
        <v>83</v>
      </c>
      <c r="C513" s="4">
        <v>274.8</v>
      </c>
      <c r="D513" s="4">
        <v>275.58999999999997</v>
      </c>
      <c r="E513" s="4">
        <v>8200</v>
      </c>
      <c r="F513" s="4">
        <v>8300</v>
      </c>
      <c r="G513" s="30">
        <f t="shared" si="237"/>
        <v>0.78999999999996362</v>
      </c>
      <c r="H513" s="30">
        <f t="shared" si="260"/>
        <v>262.33999999999997</v>
      </c>
      <c r="I513" s="30" t="str">
        <f t="shared" si="238"/>
        <v>US 101: 9</v>
      </c>
      <c r="J513" s="30">
        <f t="shared" si="267"/>
        <v>8210</v>
      </c>
      <c r="K513" s="30">
        <f t="shared" si="267"/>
        <v>8235</v>
      </c>
      <c r="L513" s="30">
        <f t="shared" si="267"/>
        <v>8260</v>
      </c>
      <c r="M513" s="30">
        <f t="shared" si="267"/>
        <v>8285</v>
      </c>
      <c r="N513" s="91">
        <f t="shared" si="239"/>
        <v>5582.8</v>
      </c>
      <c r="O513" s="91">
        <f t="shared" si="240"/>
        <v>5599.8</v>
      </c>
      <c r="P513" s="91">
        <f t="shared" si="241"/>
        <v>5616.8</v>
      </c>
      <c r="Q513" s="91">
        <f t="shared" si="242"/>
        <v>5633.8</v>
      </c>
      <c r="R513" s="91">
        <f t="shared" si="243"/>
        <v>111.65600000000001</v>
      </c>
      <c r="S513" s="91">
        <f t="shared" si="244"/>
        <v>839.97</v>
      </c>
      <c r="T513" s="91">
        <f t="shared" si="245"/>
        <v>1685.04</v>
      </c>
      <c r="U513" s="91">
        <f t="shared" si="246"/>
        <v>3098.59</v>
      </c>
      <c r="V513" s="91">
        <f t="shared" si="247"/>
        <v>26.462471999998783</v>
      </c>
      <c r="W513" s="91">
        <f t="shared" si="248"/>
        <v>179.16560099999177</v>
      </c>
      <c r="X513" s="91">
        <f t="shared" si="249"/>
        <v>306.17176799998595</v>
      </c>
      <c r="Y513" s="91">
        <f t="shared" si="250"/>
        <v>489.5772199999775</v>
      </c>
      <c r="Z513" s="91">
        <f t="shared" si="251"/>
        <v>5.5130149999997453</v>
      </c>
      <c r="AA513" s="91">
        <f t="shared" si="252"/>
        <v>29.860933499998627</v>
      </c>
      <c r="AB513" s="91">
        <f t="shared" si="253"/>
        <v>42.52385666666472</v>
      </c>
      <c r="AC513" s="91">
        <f t="shared" si="254"/>
        <v>58.283002380949711</v>
      </c>
      <c r="AD513" s="29">
        <f t="shared" si="255"/>
        <v>0</v>
      </c>
      <c r="AE513" s="29">
        <f t="shared" si="261"/>
        <v>0</v>
      </c>
      <c r="AF513" s="29">
        <f t="shared" si="262"/>
        <v>1</v>
      </c>
      <c r="AG513" s="29">
        <f t="shared" si="263"/>
        <v>1</v>
      </c>
      <c r="AH513" s="29">
        <f t="shared" si="256"/>
        <v>1</v>
      </c>
      <c r="AI513" s="29">
        <f t="shared" si="257"/>
        <v>10</v>
      </c>
      <c r="AJ513" s="29">
        <f t="shared" si="258"/>
        <v>17</v>
      </c>
      <c r="AK513" s="105">
        <f t="shared" si="259"/>
        <v>21</v>
      </c>
      <c r="AT513" s="300">
        <f t="shared" si="265"/>
        <v>88.208239999995939</v>
      </c>
      <c r="AU513" s="29">
        <f t="shared" si="265"/>
        <v>663.57629999996948</v>
      </c>
      <c r="AV513" s="29">
        <f t="shared" si="265"/>
        <v>1331.1815999999387</v>
      </c>
      <c r="AW513" s="105">
        <f t="shared" si="265"/>
        <v>2447.8860999998874</v>
      </c>
    </row>
    <row r="514" spans="1:49" x14ac:dyDescent="0.25">
      <c r="A514" s="80" t="s">
        <v>234</v>
      </c>
      <c r="B514" s="4" t="s">
        <v>83</v>
      </c>
      <c r="C514" s="4">
        <v>275.58999999999997</v>
      </c>
      <c r="D514" s="4">
        <v>276.57</v>
      </c>
      <c r="E514" s="4">
        <v>6900</v>
      </c>
      <c r="F514" s="4">
        <v>7000</v>
      </c>
      <c r="G514" s="30">
        <f t="shared" si="237"/>
        <v>0.98000000000001819</v>
      </c>
      <c r="H514" s="30">
        <f t="shared" si="260"/>
        <v>263.32</v>
      </c>
      <c r="I514" s="30" t="str">
        <f t="shared" si="238"/>
        <v>US 101: 9</v>
      </c>
      <c r="J514" s="30">
        <f t="shared" si="267"/>
        <v>6910</v>
      </c>
      <c r="K514" s="30">
        <f t="shared" si="267"/>
        <v>6935</v>
      </c>
      <c r="L514" s="30">
        <f t="shared" si="267"/>
        <v>6960</v>
      </c>
      <c r="M514" s="30">
        <f t="shared" si="267"/>
        <v>6985</v>
      </c>
      <c r="N514" s="91">
        <f t="shared" si="239"/>
        <v>4698.8</v>
      </c>
      <c r="O514" s="91">
        <f t="shared" si="240"/>
        <v>4715.8</v>
      </c>
      <c r="P514" s="91">
        <f t="shared" si="241"/>
        <v>4732.8</v>
      </c>
      <c r="Q514" s="91">
        <f t="shared" si="242"/>
        <v>4749.8</v>
      </c>
      <c r="R514" s="91">
        <f t="shared" si="243"/>
        <v>93.975999999999999</v>
      </c>
      <c r="S514" s="91">
        <f t="shared" si="244"/>
        <v>707.37</v>
      </c>
      <c r="T514" s="91">
        <f t="shared" si="245"/>
        <v>1419.84</v>
      </c>
      <c r="U514" s="91">
        <f t="shared" si="246"/>
        <v>2612.3900000000003</v>
      </c>
      <c r="V514" s="91">
        <f t="shared" si="247"/>
        <v>27.628944000000512</v>
      </c>
      <c r="W514" s="91">
        <f t="shared" si="248"/>
        <v>187.17010200000348</v>
      </c>
      <c r="X514" s="91">
        <f t="shared" si="249"/>
        <v>320.03193600000594</v>
      </c>
      <c r="Y514" s="91">
        <f t="shared" si="250"/>
        <v>512.0284400000096</v>
      </c>
      <c r="Z514" s="91">
        <f t="shared" si="251"/>
        <v>5.7560300000001057</v>
      </c>
      <c r="AA514" s="91">
        <f t="shared" si="252"/>
        <v>31.195017000000579</v>
      </c>
      <c r="AB514" s="91">
        <f t="shared" si="253"/>
        <v>44.448880000000827</v>
      </c>
      <c r="AC514" s="91">
        <f t="shared" si="254"/>
        <v>60.95576666666782</v>
      </c>
      <c r="AD514" s="29">
        <f t="shared" si="255"/>
        <v>0</v>
      </c>
      <c r="AE514" s="29">
        <f t="shared" si="261"/>
        <v>1</v>
      </c>
      <c r="AF514" s="29">
        <f t="shared" si="262"/>
        <v>1</v>
      </c>
      <c r="AG514" s="29">
        <f t="shared" si="263"/>
        <v>1</v>
      </c>
      <c r="AH514" s="29">
        <f t="shared" si="256"/>
        <v>1</v>
      </c>
      <c r="AI514" s="29">
        <f t="shared" si="257"/>
        <v>10</v>
      </c>
      <c r="AJ514" s="29">
        <f t="shared" si="258"/>
        <v>17</v>
      </c>
      <c r="AK514" s="105">
        <f t="shared" si="259"/>
        <v>21</v>
      </c>
      <c r="AT514" s="300">
        <f t="shared" si="265"/>
        <v>92.096480000001705</v>
      </c>
      <c r="AU514" s="29">
        <f t="shared" si="265"/>
        <v>693.2226000000129</v>
      </c>
      <c r="AV514" s="29">
        <f t="shared" si="265"/>
        <v>1391.4432000000259</v>
      </c>
      <c r="AW514" s="105">
        <f t="shared" si="265"/>
        <v>2560.142200000048</v>
      </c>
    </row>
    <row r="515" spans="1:49" x14ac:dyDescent="0.25">
      <c r="A515" s="80" t="s">
        <v>234</v>
      </c>
      <c r="B515" s="4" t="s">
        <v>83</v>
      </c>
      <c r="C515" s="4">
        <v>276.57</v>
      </c>
      <c r="D515" s="4">
        <v>277.58</v>
      </c>
      <c r="E515" s="4">
        <v>5600</v>
      </c>
      <c r="F515" s="4">
        <v>5700</v>
      </c>
      <c r="G515" s="30">
        <f t="shared" si="237"/>
        <v>1.0099999999999909</v>
      </c>
      <c r="H515" s="30">
        <f t="shared" si="260"/>
        <v>264.33</v>
      </c>
      <c r="I515" s="30" t="str">
        <f t="shared" si="238"/>
        <v>US 101: 9</v>
      </c>
      <c r="J515" s="30">
        <f t="shared" si="267"/>
        <v>5610</v>
      </c>
      <c r="K515" s="30">
        <f t="shared" si="267"/>
        <v>5635</v>
      </c>
      <c r="L515" s="30">
        <f t="shared" si="267"/>
        <v>5660</v>
      </c>
      <c r="M515" s="30">
        <f t="shared" si="267"/>
        <v>5685</v>
      </c>
      <c r="N515" s="91">
        <f t="shared" si="239"/>
        <v>3814.8</v>
      </c>
      <c r="O515" s="91">
        <f t="shared" si="240"/>
        <v>3831.8</v>
      </c>
      <c r="P515" s="91">
        <f t="shared" si="241"/>
        <v>3848.8</v>
      </c>
      <c r="Q515" s="91">
        <f t="shared" si="242"/>
        <v>3865.8</v>
      </c>
      <c r="R515" s="91">
        <f t="shared" si="243"/>
        <v>76.296000000000006</v>
      </c>
      <c r="S515" s="91">
        <f t="shared" si="244"/>
        <v>574.77</v>
      </c>
      <c r="T515" s="91">
        <f t="shared" si="245"/>
        <v>1154.6400000000001</v>
      </c>
      <c r="U515" s="91">
        <f t="shared" si="246"/>
        <v>2126.19</v>
      </c>
      <c r="V515" s="91">
        <f t="shared" si="247"/>
        <v>23.117687999999792</v>
      </c>
      <c r="W515" s="91">
        <f t="shared" si="248"/>
        <v>156.73977899999861</v>
      </c>
      <c r="X515" s="91">
        <f t="shared" si="249"/>
        <v>268.22287199999761</v>
      </c>
      <c r="Y515" s="91">
        <f t="shared" si="250"/>
        <v>429.49037999999621</v>
      </c>
      <c r="Z515" s="91">
        <f t="shared" si="251"/>
        <v>4.8161849999999555</v>
      </c>
      <c r="AA515" s="91">
        <f t="shared" si="252"/>
        <v>26.123296499999768</v>
      </c>
      <c r="AB515" s="91">
        <f t="shared" si="253"/>
        <v>37.253176666666342</v>
      </c>
      <c r="AC515" s="91">
        <f t="shared" si="254"/>
        <v>51.129807142856698</v>
      </c>
      <c r="AD515" s="29">
        <f t="shared" si="255"/>
        <v>0</v>
      </c>
      <c r="AE515" s="29">
        <f t="shared" si="261"/>
        <v>0</v>
      </c>
      <c r="AF515" s="29">
        <f t="shared" si="262"/>
        <v>1</v>
      </c>
      <c r="AG515" s="29">
        <f t="shared" si="263"/>
        <v>1</v>
      </c>
      <c r="AH515" s="29">
        <f t="shared" si="256"/>
        <v>1</v>
      </c>
      <c r="AI515" s="29">
        <f t="shared" si="257"/>
        <v>10</v>
      </c>
      <c r="AJ515" s="29">
        <f t="shared" si="258"/>
        <v>17</v>
      </c>
      <c r="AK515" s="105">
        <f t="shared" si="259"/>
        <v>21</v>
      </c>
      <c r="AT515" s="300">
        <f t="shared" si="265"/>
        <v>77.058959999999317</v>
      </c>
      <c r="AU515" s="29">
        <f t="shared" si="265"/>
        <v>580.51769999999476</v>
      </c>
      <c r="AV515" s="29">
        <f t="shared" si="265"/>
        <v>1166.1863999999896</v>
      </c>
      <c r="AW515" s="105">
        <f t="shared" si="265"/>
        <v>2147.4518999999809</v>
      </c>
    </row>
    <row r="516" spans="1:49" x14ac:dyDescent="0.25">
      <c r="A516" s="80" t="s">
        <v>234</v>
      </c>
      <c r="B516" s="4" t="s">
        <v>83</v>
      </c>
      <c r="C516" s="4">
        <v>277.58</v>
      </c>
      <c r="D516" s="4">
        <v>281.76</v>
      </c>
      <c r="E516" s="4">
        <v>4100</v>
      </c>
      <c r="F516" s="4">
        <v>4200</v>
      </c>
      <c r="G516" s="30">
        <f t="shared" si="237"/>
        <v>4.1800000000000068</v>
      </c>
      <c r="H516" s="30">
        <f t="shared" si="260"/>
        <v>268.51</v>
      </c>
      <c r="I516" s="30" t="str">
        <f t="shared" si="238"/>
        <v>US 101: 9</v>
      </c>
      <c r="J516" s="30">
        <f t="shared" si="267"/>
        <v>4110</v>
      </c>
      <c r="K516" s="30">
        <f t="shared" si="267"/>
        <v>4135</v>
      </c>
      <c r="L516" s="30">
        <f t="shared" si="267"/>
        <v>4160</v>
      </c>
      <c r="M516" s="30">
        <f t="shared" si="267"/>
        <v>4185</v>
      </c>
      <c r="N516" s="91">
        <f t="shared" si="239"/>
        <v>2794.8</v>
      </c>
      <c r="O516" s="91">
        <f t="shared" si="240"/>
        <v>2811.8</v>
      </c>
      <c r="P516" s="91">
        <f t="shared" si="241"/>
        <v>2828.8</v>
      </c>
      <c r="Q516" s="91">
        <f t="shared" si="242"/>
        <v>2845.8</v>
      </c>
      <c r="R516" s="91">
        <f t="shared" si="243"/>
        <v>55.896000000000008</v>
      </c>
      <c r="S516" s="91">
        <f t="shared" si="244"/>
        <v>421.77000000000004</v>
      </c>
      <c r="T516" s="91">
        <f t="shared" si="245"/>
        <v>848.64</v>
      </c>
      <c r="U516" s="91">
        <f t="shared" si="246"/>
        <v>1565.1900000000003</v>
      </c>
      <c r="V516" s="91">
        <f t="shared" si="247"/>
        <v>70.093584000000121</v>
      </c>
      <c r="W516" s="91">
        <f t="shared" si="248"/>
        <v>476.00962200000083</v>
      </c>
      <c r="X516" s="91">
        <f t="shared" si="249"/>
        <v>815.88249600000142</v>
      </c>
      <c r="Y516" s="91">
        <f t="shared" si="250"/>
        <v>1308.4988400000025</v>
      </c>
      <c r="Z516" s="91">
        <f t="shared" si="251"/>
        <v>14.602830000000022</v>
      </c>
      <c r="AA516" s="91">
        <f t="shared" si="252"/>
        <v>79.334937000000139</v>
      </c>
      <c r="AB516" s="91">
        <f t="shared" si="253"/>
        <v>113.31701333333355</v>
      </c>
      <c r="AC516" s="91">
        <f t="shared" si="254"/>
        <v>155.77367142857176</v>
      </c>
      <c r="AD516" s="29">
        <f t="shared" si="255"/>
        <v>0</v>
      </c>
      <c r="AE516" s="29">
        <f t="shared" si="261"/>
        <v>1</v>
      </c>
      <c r="AF516" s="29">
        <f t="shared" si="262"/>
        <v>1</v>
      </c>
      <c r="AG516" s="29">
        <f t="shared" si="263"/>
        <v>2</v>
      </c>
      <c r="AH516" s="29">
        <f t="shared" si="256"/>
        <v>1</v>
      </c>
      <c r="AI516" s="29">
        <f t="shared" si="257"/>
        <v>10</v>
      </c>
      <c r="AJ516" s="29">
        <f t="shared" si="258"/>
        <v>17</v>
      </c>
      <c r="AK516" s="105">
        <f t="shared" si="259"/>
        <v>21</v>
      </c>
      <c r="AT516" s="300">
        <f t="shared" si="265"/>
        <v>233.64528000000041</v>
      </c>
      <c r="AU516" s="29">
        <f t="shared" si="265"/>
        <v>1762.9986000000031</v>
      </c>
      <c r="AV516" s="29">
        <f t="shared" si="265"/>
        <v>3547.3152000000059</v>
      </c>
      <c r="AW516" s="105">
        <f t="shared" si="265"/>
        <v>6542.4942000000119</v>
      </c>
    </row>
    <row r="517" spans="1:49" x14ac:dyDescent="0.25">
      <c r="A517" s="80" t="s">
        <v>234</v>
      </c>
      <c r="B517" s="4" t="s">
        <v>83</v>
      </c>
      <c r="C517" s="4">
        <v>281.76</v>
      </c>
      <c r="D517" s="4">
        <v>285.35000000000002</v>
      </c>
      <c r="E517" s="4">
        <v>3900</v>
      </c>
      <c r="F517" s="4">
        <v>4000</v>
      </c>
      <c r="G517" s="30">
        <f t="shared" si="237"/>
        <v>3.5900000000000318</v>
      </c>
      <c r="H517" s="30">
        <f t="shared" si="260"/>
        <v>272.10000000000002</v>
      </c>
      <c r="I517" s="30" t="str">
        <f t="shared" si="238"/>
        <v>US 101: 10</v>
      </c>
      <c r="J517" s="30">
        <f t="shared" si="267"/>
        <v>3910</v>
      </c>
      <c r="K517" s="30">
        <f t="shared" si="267"/>
        <v>3935</v>
      </c>
      <c r="L517" s="30">
        <f t="shared" si="267"/>
        <v>3960</v>
      </c>
      <c r="M517" s="30">
        <f t="shared" si="267"/>
        <v>3985</v>
      </c>
      <c r="N517" s="91">
        <f t="shared" si="239"/>
        <v>2658.8</v>
      </c>
      <c r="O517" s="91">
        <f t="shared" si="240"/>
        <v>2675.8</v>
      </c>
      <c r="P517" s="91">
        <f t="shared" si="241"/>
        <v>2692.8</v>
      </c>
      <c r="Q517" s="91">
        <f t="shared" si="242"/>
        <v>2709.8</v>
      </c>
      <c r="R517" s="91">
        <f t="shared" si="243"/>
        <v>53.176000000000002</v>
      </c>
      <c r="S517" s="91">
        <f t="shared" si="244"/>
        <v>401.37</v>
      </c>
      <c r="T517" s="91">
        <f t="shared" si="245"/>
        <v>807.84</v>
      </c>
      <c r="U517" s="91">
        <f t="shared" si="246"/>
        <v>1490.3900000000003</v>
      </c>
      <c r="V517" s="91">
        <f t="shared" si="247"/>
        <v>57.270552000000507</v>
      </c>
      <c r="W517" s="91">
        <f t="shared" si="248"/>
        <v>389.0479410000035</v>
      </c>
      <c r="X517" s="91">
        <f t="shared" si="249"/>
        <v>667.03348800000595</v>
      </c>
      <c r="Y517" s="91">
        <f t="shared" si="250"/>
        <v>1070.1000200000099</v>
      </c>
      <c r="Z517" s="91">
        <f t="shared" si="251"/>
        <v>11.931365000000104</v>
      </c>
      <c r="AA517" s="91">
        <f t="shared" si="252"/>
        <v>64.841323500000584</v>
      </c>
      <c r="AB517" s="91">
        <f t="shared" si="253"/>
        <v>92.64354000000084</v>
      </c>
      <c r="AC517" s="91">
        <f t="shared" si="254"/>
        <v>127.39285952381071</v>
      </c>
      <c r="AD517" s="29">
        <f t="shared" si="255"/>
        <v>0</v>
      </c>
      <c r="AE517" s="29">
        <f t="shared" si="261"/>
        <v>1</v>
      </c>
      <c r="AF517" s="29">
        <f t="shared" si="262"/>
        <v>1</v>
      </c>
      <c r="AG517" s="29">
        <f t="shared" si="263"/>
        <v>1</v>
      </c>
      <c r="AH517" s="29">
        <f t="shared" si="256"/>
        <v>0</v>
      </c>
      <c r="AI517" s="29">
        <f t="shared" si="257"/>
        <v>4</v>
      </c>
      <c r="AJ517" s="29">
        <f t="shared" si="258"/>
        <v>8</v>
      </c>
      <c r="AK517" s="105">
        <f t="shared" si="259"/>
        <v>9</v>
      </c>
      <c r="AT517" s="300">
        <f t="shared" si="265"/>
        <v>190.9018400000017</v>
      </c>
      <c r="AU517" s="29">
        <f t="shared" si="265"/>
        <v>1440.9183000000128</v>
      </c>
      <c r="AV517" s="29">
        <f t="shared" si="265"/>
        <v>2900.1456000000258</v>
      </c>
      <c r="AW517" s="105">
        <f t="shared" si="265"/>
        <v>5350.5001000000484</v>
      </c>
    </row>
    <row r="518" spans="1:49" x14ac:dyDescent="0.25">
      <c r="A518" s="80" t="s">
        <v>234</v>
      </c>
      <c r="B518" s="4" t="s">
        <v>83</v>
      </c>
      <c r="C518" s="4">
        <v>285.35000000000002</v>
      </c>
      <c r="D518" s="4">
        <v>287.87</v>
      </c>
      <c r="E518" s="4">
        <v>3800</v>
      </c>
      <c r="F518" s="4">
        <v>3900</v>
      </c>
      <c r="G518" s="30">
        <f t="shared" si="237"/>
        <v>2.5199999999999818</v>
      </c>
      <c r="H518" s="30">
        <f t="shared" si="260"/>
        <v>274.62</v>
      </c>
      <c r="I518" s="30" t="str">
        <f t="shared" si="238"/>
        <v>US 101: 10</v>
      </c>
      <c r="J518" s="30">
        <f t="shared" si="267"/>
        <v>3810</v>
      </c>
      <c r="K518" s="30">
        <f t="shared" si="267"/>
        <v>3835</v>
      </c>
      <c r="L518" s="30">
        <f t="shared" si="267"/>
        <v>3860</v>
      </c>
      <c r="M518" s="30">
        <f t="shared" si="267"/>
        <v>3885</v>
      </c>
      <c r="N518" s="91">
        <f t="shared" si="239"/>
        <v>2590.8000000000002</v>
      </c>
      <c r="O518" s="91">
        <f t="shared" si="240"/>
        <v>2607.8000000000002</v>
      </c>
      <c r="P518" s="91">
        <f t="shared" si="241"/>
        <v>2624.8</v>
      </c>
      <c r="Q518" s="91">
        <f t="shared" si="242"/>
        <v>2641.8</v>
      </c>
      <c r="R518" s="91">
        <f t="shared" si="243"/>
        <v>51.816000000000003</v>
      </c>
      <c r="S518" s="91">
        <f t="shared" si="244"/>
        <v>391.17</v>
      </c>
      <c r="T518" s="91">
        <f t="shared" si="245"/>
        <v>787.44</v>
      </c>
      <c r="U518" s="91">
        <f t="shared" si="246"/>
        <v>1452.9900000000002</v>
      </c>
      <c r="V518" s="91">
        <f t="shared" si="247"/>
        <v>39.172895999999717</v>
      </c>
      <c r="W518" s="91">
        <f t="shared" si="248"/>
        <v>266.15206799999811</v>
      </c>
      <c r="X518" s="91">
        <f t="shared" si="249"/>
        <v>456.4002239999968</v>
      </c>
      <c r="Y518" s="91">
        <f t="shared" si="250"/>
        <v>732.30695999999489</v>
      </c>
      <c r="Z518" s="91">
        <f t="shared" si="251"/>
        <v>8.1610199999999402</v>
      </c>
      <c r="AA518" s="91">
        <f t="shared" si="252"/>
        <v>44.358677999999685</v>
      </c>
      <c r="AB518" s="91">
        <f t="shared" si="253"/>
        <v>63.388919999999558</v>
      </c>
      <c r="AC518" s="91">
        <f t="shared" si="254"/>
        <v>87.179399999999404</v>
      </c>
      <c r="AD518" s="29">
        <f t="shared" si="255"/>
        <v>0</v>
      </c>
      <c r="AE518" s="29">
        <f t="shared" si="261"/>
        <v>1</v>
      </c>
      <c r="AF518" s="29">
        <f t="shared" si="262"/>
        <v>1</v>
      </c>
      <c r="AG518" s="29">
        <f t="shared" si="263"/>
        <v>1</v>
      </c>
      <c r="AH518" s="29">
        <f t="shared" si="256"/>
        <v>0</v>
      </c>
      <c r="AI518" s="29">
        <f t="shared" si="257"/>
        <v>4</v>
      </c>
      <c r="AJ518" s="29">
        <f t="shared" si="258"/>
        <v>8</v>
      </c>
      <c r="AK518" s="105">
        <f t="shared" si="259"/>
        <v>9</v>
      </c>
      <c r="AT518" s="300">
        <f t="shared" si="265"/>
        <v>130.57631999999907</v>
      </c>
      <c r="AU518" s="29">
        <f t="shared" si="265"/>
        <v>985.7483999999929</v>
      </c>
      <c r="AV518" s="29">
        <f t="shared" si="265"/>
        <v>1984.3487999999859</v>
      </c>
      <c r="AW518" s="105">
        <f t="shared" si="265"/>
        <v>3661.534799999974</v>
      </c>
    </row>
    <row r="519" spans="1:49" x14ac:dyDescent="0.25">
      <c r="A519" s="80" t="s">
        <v>234</v>
      </c>
      <c r="B519" s="4" t="s">
        <v>83</v>
      </c>
      <c r="C519" s="4">
        <v>287.87</v>
      </c>
      <c r="D519" s="4">
        <v>289.13</v>
      </c>
      <c r="E519" s="4">
        <v>4100</v>
      </c>
      <c r="F519" s="4">
        <v>4200</v>
      </c>
      <c r="G519" s="30">
        <f t="shared" ref="G519:G582" si="268">IF(ABS(D519-C519)&lt;60,ABS(D519-C519),0)</f>
        <v>1.2599999999999909</v>
      </c>
      <c r="H519" s="30">
        <f t="shared" si="260"/>
        <v>275.88</v>
      </c>
      <c r="I519" s="30" t="str">
        <f t="shared" ref="I519:I582" si="269">A519&amp;": "&amp;ROUNDUP(H519/30,0)</f>
        <v>US 101: 10</v>
      </c>
      <c r="J519" s="30">
        <f t="shared" si="267"/>
        <v>4110</v>
      </c>
      <c r="K519" s="30">
        <f t="shared" si="267"/>
        <v>4135</v>
      </c>
      <c r="L519" s="30">
        <f t="shared" si="267"/>
        <v>4160</v>
      </c>
      <c r="M519" s="30">
        <f t="shared" si="267"/>
        <v>4185</v>
      </c>
      <c r="N519" s="91">
        <f t="shared" ref="N519:N582" si="270">J519*$N$5</f>
        <v>2794.8</v>
      </c>
      <c r="O519" s="91">
        <f t="shared" ref="O519:O582" si="271">K519*$N$5</f>
        <v>2811.8</v>
      </c>
      <c r="P519" s="91">
        <f t="shared" ref="P519:P582" si="272">L519*$N$5</f>
        <v>2828.8</v>
      </c>
      <c r="Q519" s="91">
        <f t="shared" ref="Q519:Q582" si="273">M519*$N$5</f>
        <v>2845.8</v>
      </c>
      <c r="R519" s="91">
        <f t="shared" ref="R519:R582" si="274">N519*R$5</f>
        <v>55.896000000000008</v>
      </c>
      <c r="S519" s="91">
        <f t="shared" ref="S519:S582" si="275">O519*S$5</f>
        <v>421.77000000000004</v>
      </c>
      <c r="T519" s="91">
        <f t="shared" ref="T519:T582" si="276">P519*T$5</f>
        <v>848.64</v>
      </c>
      <c r="U519" s="91">
        <f t="shared" ref="U519:U582" si="277">Q519*U$5</f>
        <v>1565.1900000000003</v>
      </c>
      <c r="V519" s="91">
        <f t="shared" ref="V519:V582" si="278">R519*V$5*$G519</f>
        <v>21.128687999999851</v>
      </c>
      <c r="W519" s="91">
        <f t="shared" ref="W519:W582" si="279">S519*W$5*$G519</f>
        <v>143.48615399999898</v>
      </c>
      <c r="X519" s="91">
        <f t="shared" ref="X519:X582" si="280">T519*X$5*$G519</f>
        <v>245.93587199999826</v>
      </c>
      <c r="Y519" s="91">
        <f t="shared" ref="Y519:Y582" si="281">U519*Y$5*$G519</f>
        <v>394.42787999999723</v>
      </c>
      <c r="Z519" s="91">
        <f t="shared" ref="Z519:Z582" si="282">V519/(Z$5*24)</f>
        <v>4.4018099999999682</v>
      </c>
      <c r="AA519" s="91">
        <f t="shared" ref="AA519:AA582" si="283">W519/(AA$5*24)</f>
        <v>23.914358999999831</v>
      </c>
      <c r="AB519" s="91">
        <f t="shared" ref="AB519:AB582" si="284">X519/(AB$5*24)</f>
        <v>34.157759999999762</v>
      </c>
      <c r="AC519" s="91">
        <f t="shared" ref="AC519:AC582" si="285">Y519/(AC$5*24)</f>
        <v>46.95569999999968</v>
      </c>
      <c r="AD519" s="29">
        <f t="shared" ref="AD519:AD582" si="286">IF(Z519&gt;30,ROUNDUP(Z519/AD$5,0),0)</f>
        <v>0</v>
      </c>
      <c r="AE519" s="29">
        <f t="shared" si="261"/>
        <v>0</v>
      </c>
      <c r="AF519" s="29">
        <f t="shared" si="262"/>
        <v>1</v>
      </c>
      <c r="AG519" s="29">
        <f t="shared" si="263"/>
        <v>1</v>
      </c>
      <c r="AH519" s="29">
        <f t="shared" ref="AH519:AH582" si="287">SUMIF($I$7:$I$1118,$I519,AD$7:AD$1118)</f>
        <v>0</v>
      </c>
      <c r="AI519" s="29">
        <f t="shared" ref="AI519:AI582" si="288">SUMIF($I$7:$I$1118,$I519,AE$7:AE$1118)</f>
        <v>4</v>
      </c>
      <c r="AJ519" s="29">
        <f t="shared" ref="AJ519:AJ582" si="289">SUMIF($I$7:$I$1118,$I519,AF$7:AF$1118)</f>
        <v>8</v>
      </c>
      <c r="AK519" s="105">
        <f t="shared" ref="AK519:AK582" si="290">SUMIF($I$7:$I$1118,$I519,AG$7:AG$1118)</f>
        <v>9</v>
      </c>
      <c r="AT519" s="300">
        <f t="shared" si="265"/>
        <v>70.428959999999506</v>
      </c>
      <c r="AU519" s="29">
        <f t="shared" si="265"/>
        <v>531.43019999999626</v>
      </c>
      <c r="AV519" s="29">
        <f t="shared" si="265"/>
        <v>1069.2863999999922</v>
      </c>
      <c r="AW519" s="105">
        <f t="shared" si="265"/>
        <v>1972.1393999999862</v>
      </c>
    </row>
    <row r="520" spans="1:49" x14ac:dyDescent="0.25">
      <c r="A520" s="80" t="s">
        <v>234</v>
      </c>
      <c r="B520" s="4" t="s">
        <v>83</v>
      </c>
      <c r="C520" s="4">
        <v>289.18</v>
      </c>
      <c r="D520" s="4">
        <v>293.62</v>
      </c>
      <c r="E520" s="4">
        <v>4100</v>
      </c>
      <c r="F520" s="4">
        <v>4200</v>
      </c>
      <c r="G520" s="30">
        <f t="shared" si="268"/>
        <v>4.4399999999999977</v>
      </c>
      <c r="H520" s="30">
        <f t="shared" ref="H520:H583" si="291">IF(A520=A519,G520+H519,G520)</f>
        <v>280.32</v>
      </c>
      <c r="I520" s="30" t="str">
        <f t="shared" si="269"/>
        <v>US 101: 10</v>
      </c>
      <c r="J520" s="30">
        <f t="shared" si="267"/>
        <v>4110</v>
      </c>
      <c r="K520" s="30">
        <f t="shared" si="267"/>
        <v>4135</v>
      </c>
      <c r="L520" s="30">
        <f t="shared" si="267"/>
        <v>4160</v>
      </c>
      <c r="M520" s="30">
        <f t="shared" si="267"/>
        <v>4185</v>
      </c>
      <c r="N520" s="91">
        <f t="shared" si="270"/>
        <v>2794.8</v>
      </c>
      <c r="O520" s="91">
        <f t="shared" si="271"/>
        <v>2811.8</v>
      </c>
      <c r="P520" s="91">
        <f t="shared" si="272"/>
        <v>2828.8</v>
      </c>
      <c r="Q520" s="91">
        <f t="shared" si="273"/>
        <v>2845.8</v>
      </c>
      <c r="R520" s="91">
        <f t="shared" si="274"/>
        <v>55.896000000000008</v>
      </c>
      <c r="S520" s="91">
        <f t="shared" si="275"/>
        <v>421.77000000000004</v>
      </c>
      <c r="T520" s="91">
        <f t="shared" si="276"/>
        <v>848.64</v>
      </c>
      <c r="U520" s="91">
        <f t="shared" si="277"/>
        <v>1565.1900000000003</v>
      </c>
      <c r="V520" s="91">
        <f t="shared" si="278"/>
        <v>74.453471999999977</v>
      </c>
      <c r="W520" s="91">
        <f t="shared" si="279"/>
        <v>505.6178759999998</v>
      </c>
      <c r="X520" s="91">
        <f t="shared" si="280"/>
        <v>866.63116799999966</v>
      </c>
      <c r="Y520" s="91">
        <f t="shared" si="281"/>
        <v>1389.8887199999997</v>
      </c>
      <c r="Z520" s="91">
        <f t="shared" si="282"/>
        <v>15.511139999999992</v>
      </c>
      <c r="AA520" s="91">
        <f t="shared" si="283"/>
        <v>84.269645999999966</v>
      </c>
      <c r="AB520" s="91">
        <f t="shared" si="284"/>
        <v>120.36543999999996</v>
      </c>
      <c r="AC520" s="91">
        <f t="shared" si="285"/>
        <v>165.46294285714285</v>
      </c>
      <c r="AD520" s="29">
        <f t="shared" si="286"/>
        <v>0</v>
      </c>
      <c r="AE520" s="29">
        <f t="shared" ref="AE520:AE583" si="292">MAX(AD520,IF(AA520&gt;30,ROUNDUP(AA520/AE$5,0),0))</f>
        <v>1</v>
      </c>
      <c r="AF520" s="29">
        <f t="shared" ref="AF520:AF583" si="293">MAX(AE520,IF(AB520&gt;30,ROUNDUP(AB520/AF$5,0),0))</f>
        <v>1</v>
      </c>
      <c r="AG520" s="29">
        <f t="shared" ref="AG520:AG583" si="294">MAX(AF520,IF(AC520&gt;30,ROUNDUP(AC520/AG$5,0),0))</f>
        <v>2</v>
      </c>
      <c r="AH520" s="29">
        <f t="shared" si="287"/>
        <v>0</v>
      </c>
      <c r="AI520" s="29">
        <f t="shared" si="288"/>
        <v>4</v>
      </c>
      <c r="AJ520" s="29">
        <f t="shared" si="289"/>
        <v>8</v>
      </c>
      <c r="AK520" s="105">
        <f t="shared" si="290"/>
        <v>9</v>
      </c>
      <c r="AT520" s="300">
        <f t="shared" si="265"/>
        <v>248.1782399999999</v>
      </c>
      <c r="AU520" s="29">
        <f t="shared" si="265"/>
        <v>1872.6587999999992</v>
      </c>
      <c r="AV520" s="29">
        <f t="shared" si="265"/>
        <v>3767.9615999999978</v>
      </c>
      <c r="AW520" s="105">
        <f t="shared" si="265"/>
        <v>6949.4435999999978</v>
      </c>
    </row>
    <row r="521" spans="1:49" x14ac:dyDescent="0.25">
      <c r="A521" s="80" t="s">
        <v>234</v>
      </c>
      <c r="B521" s="4" t="s">
        <v>83</v>
      </c>
      <c r="C521" s="4">
        <v>293.62</v>
      </c>
      <c r="D521" s="4">
        <v>296.48</v>
      </c>
      <c r="E521" s="4">
        <v>3700</v>
      </c>
      <c r="F521" s="4">
        <v>3800</v>
      </c>
      <c r="G521" s="30">
        <f t="shared" si="268"/>
        <v>2.8600000000000136</v>
      </c>
      <c r="H521" s="30">
        <f t="shared" si="291"/>
        <v>283.18</v>
      </c>
      <c r="I521" s="30" t="str">
        <f t="shared" si="269"/>
        <v>US 101: 10</v>
      </c>
      <c r="J521" s="30">
        <f t="shared" si="267"/>
        <v>3710</v>
      </c>
      <c r="K521" s="30">
        <f t="shared" si="267"/>
        <v>3735</v>
      </c>
      <c r="L521" s="30">
        <f t="shared" si="267"/>
        <v>3760</v>
      </c>
      <c r="M521" s="30">
        <f t="shared" si="267"/>
        <v>3785</v>
      </c>
      <c r="N521" s="91">
        <f t="shared" si="270"/>
        <v>2522.8000000000002</v>
      </c>
      <c r="O521" s="91">
        <f t="shared" si="271"/>
        <v>2539.8000000000002</v>
      </c>
      <c r="P521" s="91">
        <f t="shared" si="272"/>
        <v>2556.8000000000002</v>
      </c>
      <c r="Q521" s="91">
        <f t="shared" si="273"/>
        <v>2573.8000000000002</v>
      </c>
      <c r="R521" s="91">
        <f t="shared" si="274"/>
        <v>50.456000000000003</v>
      </c>
      <c r="S521" s="91">
        <f t="shared" si="275"/>
        <v>380.97</v>
      </c>
      <c r="T521" s="91">
        <f t="shared" si="276"/>
        <v>767.04000000000008</v>
      </c>
      <c r="U521" s="91">
        <f t="shared" si="277"/>
        <v>1415.5900000000001</v>
      </c>
      <c r="V521" s="91">
        <f t="shared" si="278"/>
        <v>43.291248000000209</v>
      </c>
      <c r="W521" s="91">
        <f t="shared" si="279"/>
        <v>294.18503400000145</v>
      </c>
      <c r="X521" s="91">
        <f t="shared" si="280"/>
        <v>504.55891200000246</v>
      </c>
      <c r="Y521" s="91">
        <f t="shared" si="281"/>
        <v>809.717480000004</v>
      </c>
      <c r="Z521" s="91">
        <f t="shared" si="282"/>
        <v>9.0190100000000424</v>
      </c>
      <c r="AA521" s="91">
        <f t="shared" si="283"/>
        <v>49.030839000000242</v>
      </c>
      <c r="AB521" s="91">
        <f t="shared" si="284"/>
        <v>70.077626666667015</v>
      </c>
      <c r="AC521" s="91">
        <f t="shared" si="285"/>
        <v>96.394938095238587</v>
      </c>
      <c r="AD521" s="29">
        <f t="shared" si="286"/>
        <v>0</v>
      </c>
      <c r="AE521" s="29">
        <f t="shared" si="292"/>
        <v>1</v>
      </c>
      <c r="AF521" s="29">
        <f t="shared" si="293"/>
        <v>1</v>
      </c>
      <c r="AG521" s="29">
        <f t="shared" si="294"/>
        <v>1</v>
      </c>
      <c r="AH521" s="29">
        <f t="shared" si="287"/>
        <v>0</v>
      </c>
      <c r="AI521" s="29">
        <f t="shared" si="288"/>
        <v>4</v>
      </c>
      <c r="AJ521" s="29">
        <f t="shared" si="289"/>
        <v>8</v>
      </c>
      <c r="AK521" s="105">
        <f t="shared" si="290"/>
        <v>9</v>
      </c>
      <c r="AT521" s="300">
        <f t="shared" si="265"/>
        <v>144.30416000000071</v>
      </c>
      <c r="AU521" s="29">
        <f t="shared" si="265"/>
        <v>1089.5742000000052</v>
      </c>
      <c r="AV521" s="29">
        <f t="shared" si="265"/>
        <v>2193.7344000000107</v>
      </c>
      <c r="AW521" s="105">
        <f t="shared" si="265"/>
        <v>4048.5874000000199</v>
      </c>
    </row>
    <row r="522" spans="1:49" x14ac:dyDescent="0.25">
      <c r="A522" s="80" t="s">
        <v>234</v>
      </c>
      <c r="B522" s="4" t="s">
        <v>83</v>
      </c>
      <c r="C522" s="4">
        <v>296.48</v>
      </c>
      <c r="D522" s="4">
        <v>297.73</v>
      </c>
      <c r="E522" s="4">
        <v>3900</v>
      </c>
      <c r="F522" s="4">
        <v>4000</v>
      </c>
      <c r="G522" s="30">
        <f t="shared" si="268"/>
        <v>1.25</v>
      </c>
      <c r="H522" s="30">
        <f t="shared" si="291"/>
        <v>284.43</v>
      </c>
      <c r="I522" s="30" t="str">
        <f t="shared" si="269"/>
        <v>US 101: 10</v>
      </c>
      <c r="J522" s="30">
        <f t="shared" si="267"/>
        <v>3910</v>
      </c>
      <c r="K522" s="30">
        <f t="shared" si="267"/>
        <v>3935</v>
      </c>
      <c r="L522" s="30">
        <f t="shared" si="267"/>
        <v>3960</v>
      </c>
      <c r="M522" s="30">
        <f t="shared" si="267"/>
        <v>3985</v>
      </c>
      <c r="N522" s="91">
        <f t="shared" si="270"/>
        <v>2658.8</v>
      </c>
      <c r="O522" s="91">
        <f t="shared" si="271"/>
        <v>2675.8</v>
      </c>
      <c r="P522" s="91">
        <f t="shared" si="272"/>
        <v>2692.8</v>
      </c>
      <c r="Q522" s="91">
        <f t="shared" si="273"/>
        <v>2709.8</v>
      </c>
      <c r="R522" s="91">
        <f t="shared" si="274"/>
        <v>53.176000000000002</v>
      </c>
      <c r="S522" s="91">
        <f t="shared" si="275"/>
        <v>401.37</v>
      </c>
      <c r="T522" s="91">
        <f t="shared" si="276"/>
        <v>807.84</v>
      </c>
      <c r="U522" s="91">
        <f t="shared" si="277"/>
        <v>1490.3900000000003</v>
      </c>
      <c r="V522" s="91">
        <f t="shared" si="278"/>
        <v>19.940999999999999</v>
      </c>
      <c r="W522" s="91">
        <f t="shared" si="279"/>
        <v>135.46237500000001</v>
      </c>
      <c r="X522" s="91">
        <f t="shared" si="280"/>
        <v>232.25400000000002</v>
      </c>
      <c r="Y522" s="91">
        <f t="shared" si="281"/>
        <v>372.59750000000008</v>
      </c>
      <c r="Z522" s="91">
        <f t="shared" si="282"/>
        <v>4.154374999999999</v>
      </c>
      <c r="AA522" s="91">
        <f t="shared" si="283"/>
        <v>22.5770625</v>
      </c>
      <c r="AB522" s="91">
        <f t="shared" si="284"/>
        <v>32.257500000000007</v>
      </c>
      <c r="AC522" s="91">
        <f t="shared" si="285"/>
        <v>44.356845238095254</v>
      </c>
      <c r="AD522" s="29">
        <f t="shared" si="286"/>
        <v>0</v>
      </c>
      <c r="AE522" s="29">
        <f t="shared" si="292"/>
        <v>0</v>
      </c>
      <c r="AF522" s="29">
        <f t="shared" si="293"/>
        <v>1</v>
      </c>
      <c r="AG522" s="29">
        <f t="shared" si="294"/>
        <v>1</v>
      </c>
      <c r="AH522" s="29">
        <f t="shared" si="287"/>
        <v>0</v>
      </c>
      <c r="AI522" s="29">
        <f t="shared" si="288"/>
        <v>4</v>
      </c>
      <c r="AJ522" s="29">
        <f t="shared" si="289"/>
        <v>8</v>
      </c>
      <c r="AK522" s="105">
        <f t="shared" si="290"/>
        <v>9</v>
      </c>
      <c r="AT522" s="300">
        <f t="shared" si="265"/>
        <v>66.47</v>
      </c>
      <c r="AU522" s="29">
        <f t="shared" si="265"/>
        <v>501.71249999999998</v>
      </c>
      <c r="AV522" s="29">
        <f t="shared" si="265"/>
        <v>1009.8000000000001</v>
      </c>
      <c r="AW522" s="105">
        <f t="shared" si="265"/>
        <v>1862.9875000000004</v>
      </c>
    </row>
    <row r="523" spans="1:49" x14ac:dyDescent="0.25">
      <c r="A523" s="80" t="s">
        <v>234</v>
      </c>
      <c r="B523" s="4" t="s">
        <v>83</v>
      </c>
      <c r="C523" s="4">
        <v>297.73</v>
      </c>
      <c r="D523" s="4">
        <v>298.99</v>
      </c>
      <c r="E523" s="4">
        <v>4000</v>
      </c>
      <c r="F523" s="4">
        <v>4100</v>
      </c>
      <c r="G523" s="30">
        <f t="shared" si="268"/>
        <v>1.2599999999999909</v>
      </c>
      <c r="H523" s="30">
        <f t="shared" si="291"/>
        <v>285.69</v>
      </c>
      <c r="I523" s="30" t="str">
        <f t="shared" si="269"/>
        <v>US 101: 10</v>
      </c>
      <c r="J523" s="30">
        <f t="shared" si="267"/>
        <v>4010</v>
      </c>
      <c r="K523" s="30">
        <f t="shared" si="267"/>
        <v>4035</v>
      </c>
      <c r="L523" s="30">
        <f t="shared" si="267"/>
        <v>4060</v>
      </c>
      <c r="M523" s="30">
        <f t="shared" si="267"/>
        <v>4085</v>
      </c>
      <c r="N523" s="91">
        <f t="shared" si="270"/>
        <v>2726.8</v>
      </c>
      <c r="O523" s="91">
        <f t="shared" si="271"/>
        <v>2743.8</v>
      </c>
      <c r="P523" s="91">
        <f t="shared" si="272"/>
        <v>2760.8</v>
      </c>
      <c r="Q523" s="91">
        <f t="shared" si="273"/>
        <v>2777.8</v>
      </c>
      <c r="R523" s="91">
        <f t="shared" si="274"/>
        <v>54.536000000000001</v>
      </c>
      <c r="S523" s="91">
        <f t="shared" si="275"/>
        <v>411.57</v>
      </c>
      <c r="T523" s="91">
        <f t="shared" si="276"/>
        <v>828.24</v>
      </c>
      <c r="U523" s="91">
        <f t="shared" si="277"/>
        <v>1527.7900000000002</v>
      </c>
      <c r="V523" s="91">
        <f t="shared" si="278"/>
        <v>20.614607999999851</v>
      </c>
      <c r="W523" s="91">
        <f t="shared" si="279"/>
        <v>140.01611399999899</v>
      </c>
      <c r="X523" s="91">
        <f t="shared" si="280"/>
        <v>240.02395199999827</v>
      </c>
      <c r="Y523" s="91">
        <f t="shared" si="281"/>
        <v>385.00307999999728</v>
      </c>
      <c r="Z523" s="91">
        <f t="shared" si="282"/>
        <v>4.2947099999999683</v>
      </c>
      <c r="AA523" s="91">
        <f t="shared" si="283"/>
        <v>23.336018999999833</v>
      </c>
      <c r="AB523" s="91">
        <f t="shared" si="284"/>
        <v>33.33665999999976</v>
      </c>
      <c r="AC523" s="91">
        <f t="shared" si="285"/>
        <v>45.833699999999688</v>
      </c>
      <c r="AD523" s="29">
        <f t="shared" si="286"/>
        <v>0</v>
      </c>
      <c r="AE523" s="29">
        <f t="shared" si="292"/>
        <v>0</v>
      </c>
      <c r="AF523" s="29">
        <f t="shared" si="293"/>
        <v>1</v>
      </c>
      <c r="AG523" s="29">
        <f t="shared" si="294"/>
        <v>1</v>
      </c>
      <c r="AH523" s="29">
        <f t="shared" si="287"/>
        <v>0</v>
      </c>
      <c r="AI523" s="29">
        <f t="shared" si="288"/>
        <v>4</v>
      </c>
      <c r="AJ523" s="29">
        <f t="shared" si="289"/>
        <v>8</v>
      </c>
      <c r="AK523" s="105">
        <f t="shared" si="290"/>
        <v>9</v>
      </c>
      <c r="AT523" s="300">
        <f t="shared" si="265"/>
        <v>68.715359999999507</v>
      </c>
      <c r="AU523" s="29">
        <f t="shared" si="265"/>
        <v>518.57819999999629</v>
      </c>
      <c r="AV523" s="29">
        <f t="shared" si="265"/>
        <v>1043.5823999999925</v>
      </c>
      <c r="AW523" s="105">
        <f t="shared" si="265"/>
        <v>1925.0153999999864</v>
      </c>
    </row>
    <row r="524" spans="1:49" x14ac:dyDescent="0.25">
      <c r="A524" s="80" t="s">
        <v>234</v>
      </c>
      <c r="B524" s="4" t="s">
        <v>83</v>
      </c>
      <c r="C524" s="4">
        <v>298.99</v>
      </c>
      <c r="D524" s="4">
        <v>300.24</v>
      </c>
      <c r="E524" s="4">
        <v>4300</v>
      </c>
      <c r="F524" s="4">
        <v>4400</v>
      </c>
      <c r="G524" s="30">
        <f t="shared" si="268"/>
        <v>1.25</v>
      </c>
      <c r="H524" s="30">
        <f t="shared" si="291"/>
        <v>286.94</v>
      </c>
      <c r="I524" s="30" t="str">
        <f t="shared" si="269"/>
        <v>US 101: 10</v>
      </c>
      <c r="J524" s="30">
        <f t="shared" si="267"/>
        <v>4310</v>
      </c>
      <c r="K524" s="30">
        <f t="shared" si="267"/>
        <v>4335</v>
      </c>
      <c r="L524" s="30">
        <f t="shared" si="267"/>
        <v>4360</v>
      </c>
      <c r="M524" s="30">
        <f t="shared" si="267"/>
        <v>4385</v>
      </c>
      <c r="N524" s="91">
        <f t="shared" si="270"/>
        <v>2930.8</v>
      </c>
      <c r="O524" s="91">
        <f t="shared" si="271"/>
        <v>2947.8</v>
      </c>
      <c r="P524" s="91">
        <f t="shared" si="272"/>
        <v>2964.8</v>
      </c>
      <c r="Q524" s="91">
        <f t="shared" si="273"/>
        <v>2981.8</v>
      </c>
      <c r="R524" s="91">
        <f t="shared" si="274"/>
        <v>58.616000000000007</v>
      </c>
      <c r="S524" s="91">
        <f t="shared" si="275"/>
        <v>442.17</v>
      </c>
      <c r="T524" s="91">
        <f t="shared" si="276"/>
        <v>889.44</v>
      </c>
      <c r="U524" s="91">
        <f t="shared" si="277"/>
        <v>1639.9900000000002</v>
      </c>
      <c r="V524" s="91">
        <f t="shared" si="278"/>
        <v>21.981000000000002</v>
      </c>
      <c r="W524" s="91">
        <f t="shared" si="279"/>
        <v>149.23237500000002</v>
      </c>
      <c r="X524" s="91">
        <f t="shared" si="280"/>
        <v>255.71400000000006</v>
      </c>
      <c r="Y524" s="91">
        <f t="shared" si="281"/>
        <v>409.99750000000006</v>
      </c>
      <c r="Z524" s="91">
        <f t="shared" si="282"/>
        <v>4.5793749999999998</v>
      </c>
      <c r="AA524" s="91">
        <f t="shared" si="283"/>
        <v>24.872062500000002</v>
      </c>
      <c r="AB524" s="91">
        <f t="shared" si="284"/>
        <v>35.515833333333347</v>
      </c>
      <c r="AC524" s="91">
        <f t="shared" si="285"/>
        <v>48.809226190476203</v>
      </c>
      <c r="AD524" s="29">
        <f t="shared" si="286"/>
        <v>0</v>
      </c>
      <c r="AE524" s="29">
        <f t="shared" si="292"/>
        <v>0</v>
      </c>
      <c r="AF524" s="29">
        <f t="shared" si="293"/>
        <v>1</v>
      </c>
      <c r="AG524" s="29">
        <f t="shared" si="294"/>
        <v>1</v>
      </c>
      <c r="AH524" s="29">
        <f t="shared" si="287"/>
        <v>0</v>
      </c>
      <c r="AI524" s="29">
        <f t="shared" si="288"/>
        <v>4</v>
      </c>
      <c r="AJ524" s="29">
        <f t="shared" si="289"/>
        <v>8</v>
      </c>
      <c r="AK524" s="105">
        <f t="shared" si="290"/>
        <v>9</v>
      </c>
      <c r="AT524" s="300">
        <f t="shared" si="265"/>
        <v>73.27000000000001</v>
      </c>
      <c r="AU524" s="29">
        <f t="shared" si="265"/>
        <v>552.71249999999998</v>
      </c>
      <c r="AV524" s="29">
        <f t="shared" si="265"/>
        <v>1111.8000000000002</v>
      </c>
      <c r="AW524" s="105">
        <f t="shared" si="265"/>
        <v>2049.9875000000002</v>
      </c>
    </row>
    <row r="525" spans="1:49" x14ac:dyDescent="0.25">
      <c r="A525" s="80" t="s">
        <v>234</v>
      </c>
      <c r="B525" s="4" t="s">
        <v>83</v>
      </c>
      <c r="C525" s="4">
        <v>300.41000000000003</v>
      </c>
      <c r="D525" s="4">
        <v>300.45999999999998</v>
      </c>
      <c r="E525" s="4">
        <v>4300</v>
      </c>
      <c r="F525" s="4">
        <v>4400</v>
      </c>
      <c r="G525" s="30">
        <f t="shared" si="268"/>
        <v>4.9999999999954525E-2</v>
      </c>
      <c r="H525" s="30">
        <f t="shared" si="291"/>
        <v>286.98999999999995</v>
      </c>
      <c r="I525" s="30" t="str">
        <f t="shared" si="269"/>
        <v>US 101: 10</v>
      </c>
      <c r="J525" s="30">
        <f t="shared" si="267"/>
        <v>4310</v>
      </c>
      <c r="K525" s="30">
        <f t="shared" si="267"/>
        <v>4335</v>
      </c>
      <c r="L525" s="30">
        <f t="shared" si="267"/>
        <v>4360</v>
      </c>
      <c r="M525" s="30">
        <f t="shared" si="267"/>
        <v>4385</v>
      </c>
      <c r="N525" s="91">
        <f t="shared" si="270"/>
        <v>2930.8</v>
      </c>
      <c r="O525" s="91">
        <f t="shared" si="271"/>
        <v>2947.8</v>
      </c>
      <c r="P525" s="91">
        <f t="shared" si="272"/>
        <v>2964.8</v>
      </c>
      <c r="Q525" s="91">
        <f t="shared" si="273"/>
        <v>2981.8</v>
      </c>
      <c r="R525" s="91">
        <f t="shared" si="274"/>
        <v>58.616000000000007</v>
      </c>
      <c r="S525" s="91">
        <f t="shared" si="275"/>
        <v>442.17</v>
      </c>
      <c r="T525" s="91">
        <f t="shared" si="276"/>
        <v>889.44</v>
      </c>
      <c r="U525" s="91">
        <f t="shared" si="277"/>
        <v>1639.9900000000002</v>
      </c>
      <c r="V525" s="91">
        <f t="shared" si="278"/>
        <v>0.87923999999920044</v>
      </c>
      <c r="W525" s="91">
        <f t="shared" si="279"/>
        <v>5.9692949999945712</v>
      </c>
      <c r="X525" s="91">
        <f t="shared" si="280"/>
        <v>10.228559999990699</v>
      </c>
      <c r="Y525" s="91">
        <f t="shared" si="281"/>
        <v>16.399899999985088</v>
      </c>
      <c r="Z525" s="91">
        <f t="shared" si="282"/>
        <v>0.18317499999983339</v>
      </c>
      <c r="AA525" s="91">
        <f t="shared" si="283"/>
        <v>0.99488249999909517</v>
      </c>
      <c r="AB525" s="91">
        <f t="shared" si="284"/>
        <v>1.4206333333320416</v>
      </c>
      <c r="AC525" s="91">
        <f t="shared" si="285"/>
        <v>1.9523690476172728</v>
      </c>
      <c r="AD525" s="29">
        <f t="shared" si="286"/>
        <v>0</v>
      </c>
      <c r="AE525" s="29">
        <f t="shared" si="292"/>
        <v>0</v>
      </c>
      <c r="AF525" s="29">
        <f t="shared" si="293"/>
        <v>0</v>
      </c>
      <c r="AG525" s="29">
        <f t="shared" si="294"/>
        <v>0</v>
      </c>
      <c r="AH525" s="29">
        <f t="shared" si="287"/>
        <v>0</v>
      </c>
      <c r="AI525" s="29">
        <f t="shared" si="288"/>
        <v>4</v>
      </c>
      <c r="AJ525" s="29">
        <f t="shared" si="289"/>
        <v>8</v>
      </c>
      <c r="AK525" s="105">
        <f t="shared" si="290"/>
        <v>9</v>
      </c>
      <c r="AT525" s="300">
        <f t="shared" si="265"/>
        <v>2.9307999999973346</v>
      </c>
      <c r="AU525" s="29">
        <f t="shared" si="265"/>
        <v>22.108499999979895</v>
      </c>
      <c r="AV525" s="29">
        <f t="shared" si="265"/>
        <v>44.471999999959557</v>
      </c>
      <c r="AW525" s="105">
        <f t="shared" si="265"/>
        <v>81.999499999925433</v>
      </c>
    </row>
    <row r="526" spans="1:49" x14ac:dyDescent="0.25">
      <c r="A526" s="80" t="s">
        <v>234</v>
      </c>
      <c r="B526" s="4" t="s">
        <v>83</v>
      </c>
      <c r="C526" s="4">
        <v>300.45999999999998</v>
      </c>
      <c r="D526" s="4">
        <v>300.77999999999997</v>
      </c>
      <c r="E526" s="4">
        <v>5200</v>
      </c>
      <c r="F526" s="4">
        <v>5300</v>
      </c>
      <c r="G526" s="30">
        <f t="shared" si="268"/>
        <v>0.31999999999999318</v>
      </c>
      <c r="H526" s="30">
        <f t="shared" si="291"/>
        <v>287.30999999999995</v>
      </c>
      <c r="I526" s="30" t="str">
        <f t="shared" si="269"/>
        <v>US 101: 10</v>
      </c>
      <c r="J526" s="30">
        <f t="shared" si="267"/>
        <v>5210</v>
      </c>
      <c r="K526" s="30">
        <f t="shared" si="267"/>
        <v>5235</v>
      </c>
      <c r="L526" s="30">
        <f t="shared" si="267"/>
        <v>5260</v>
      </c>
      <c r="M526" s="30">
        <f t="shared" si="267"/>
        <v>5285</v>
      </c>
      <c r="N526" s="91">
        <f t="shared" si="270"/>
        <v>3542.8</v>
      </c>
      <c r="O526" s="91">
        <f t="shared" si="271"/>
        <v>3559.8</v>
      </c>
      <c r="P526" s="91">
        <f t="shared" si="272"/>
        <v>3576.8</v>
      </c>
      <c r="Q526" s="91">
        <f t="shared" si="273"/>
        <v>3593.8</v>
      </c>
      <c r="R526" s="91">
        <f t="shared" si="274"/>
        <v>70.856000000000009</v>
      </c>
      <c r="S526" s="91">
        <f t="shared" si="275"/>
        <v>533.97</v>
      </c>
      <c r="T526" s="91">
        <f t="shared" si="276"/>
        <v>1073.04</v>
      </c>
      <c r="U526" s="91">
        <f t="shared" si="277"/>
        <v>1976.5900000000004</v>
      </c>
      <c r="V526" s="91">
        <f t="shared" si="278"/>
        <v>6.8021759999998554</v>
      </c>
      <c r="W526" s="91">
        <f t="shared" si="279"/>
        <v>46.135007999999026</v>
      </c>
      <c r="X526" s="91">
        <f t="shared" si="280"/>
        <v>78.975743999998315</v>
      </c>
      <c r="Y526" s="91">
        <f t="shared" si="281"/>
        <v>126.50175999999733</v>
      </c>
      <c r="Z526" s="91">
        <f t="shared" si="282"/>
        <v>1.4171199999999697</v>
      </c>
      <c r="AA526" s="91">
        <f t="shared" si="283"/>
        <v>7.6891679999998379</v>
      </c>
      <c r="AB526" s="91">
        <f t="shared" si="284"/>
        <v>10.968853333333101</v>
      </c>
      <c r="AC526" s="91">
        <f t="shared" si="285"/>
        <v>15.059733333333018</v>
      </c>
      <c r="AD526" s="29">
        <f t="shared" si="286"/>
        <v>0</v>
      </c>
      <c r="AE526" s="29">
        <f t="shared" si="292"/>
        <v>0</v>
      </c>
      <c r="AF526" s="29">
        <f t="shared" si="293"/>
        <v>0</v>
      </c>
      <c r="AG526" s="29">
        <f t="shared" si="294"/>
        <v>0</v>
      </c>
      <c r="AH526" s="29">
        <f t="shared" si="287"/>
        <v>0</v>
      </c>
      <c r="AI526" s="29">
        <f t="shared" si="288"/>
        <v>4</v>
      </c>
      <c r="AJ526" s="29">
        <f t="shared" si="289"/>
        <v>8</v>
      </c>
      <c r="AK526" s="105">
        <f t="shared" si="290"/>
        <v>9</v>
      </c>
      <c r="AT526" s="300">
        <f t="shared" si="265"/>
        <v>22.673919999999519</v>
      </c>
      <c r="AU526" s="29">
        <f t="shared" si="265"/>
        <v>170.87039999999638</v>
      </c>
      <c r="AV526" s="29">
        <f t="shared" si="265"/>
        <v>343.37279999999265</v>
      </c>
      <c r="AW526" s="105">
        <f t="shared" si="265"/>
        <v>632.50879999998665</v>
      </c>
    </row>
    <row r="527" spans="1:49" x14ac:dyDescent="0.25">
      <c r="A527" s="80" t="s">
        <v>234</v>
      </c>
      <c r="B527" s="4" t="s">
        <v>83</v>
      </c>
      <c r="C527" s="4">
        <v>300.77999999999997</v>
      </c>
      <c r="D527" s="4">
        <v>300.99</v>
      </c>
      <c r="E527" s="4">
        <v>4900</v>
      </c>
      <c r="F527" s="4">
        <v>5000</v>
      </c>
      <c r="G527" s="30">
        <f t="shared" si="268"/>
        <v>0.21000000000003638</v>
      </c>
      <c r="H527" s="30">
        <f t="shared" si="291"/>
        <v>287.52</v>
      </c>
      <c r="I527" s="30" t="str">
        <f t="shared" si="269"/>
        <v>US 101: 10</v>
      </c>
      <c r="J527" s="30">
        <f t="shared" ref="J527:M546" si="295">(($F527-$E527)/($F$6-$E$6)*(J$6-$E$6)+$E527)</f>
        <v>4910</v>
      </c>
      <c r="K527" s="30">
        <f t="shared" si="295"/>
        <v>4935</v>
      </c>
      <c r="L527" s="30">
        <f t="shared" si="295"/>
        <v>4960</v>
      </c>
      <c r="M527" s="30">
        <f t="shared" si="295"/>
        <v>4985</v>
      </c>
      <c r="N527" s="91">
        <f t="shared" si="270"/>
        <v>3338.8</v>
      </c>
      <c r="O527" s="91">
        <f t="shared" si="271"/>
        <v>3355.8</v>
      </c>
      <c r="P527" s="91">
        <f t="shared" si="272"/>
        <v>3372.8</v>
      </c>
      <c r="Q527" s="91">
        <f t="shared" si="273"/>
        <v>3389.8</v>
      </c>
      <c r="R527" s="91">
        <f t="shared" si="274"/>
        <v>66.77600000000001</v>
      </c>
      <c r="S527" s="91">
        <f t="shared" si="275"/>
        <v>503.37</v>
      </c>
      <c r="T527" s="91">
        <f t="shared" si="276"/>
        <v>1011.84</v>
      </c>
      <c r="U527" s="91">
        <f t="shared" si="277"/>
        <v>1864.3900000000003</v>
      </c>
      <c r="V527" s="91">
        <f t="shared" si="278"/>
        <v>4.2068880000007294</v>
      </c>
      <c r="W527" s="91">
        <f t="shared" si="279"/>
        <v>28.541079000004949</v>
      </c>
      <c r="X527" s="91">
        <f t="shared" si="280"/>
        <v>48.871872000008473</v>
      </c>
      <c r="Y527" s="91">
        <f t="shared" si="281"/>
        <v>78.30438000001358</v>
      </c>
      <c r="Z527" s="91">
        <f t="shared" si="282"/>
        <v>0.87643500000015184</v>
      </c>
      <c r="AA527" s="91">
        <f t="shared" si="283"/>
        <v>4.7568465000008251</v>
      </c>
      <c r="AB527" s="91">
        <f t="shared" si="284"/>
        <v>6.7877600000011773</v>
      </c>
      <c r="AC527" s="91">
        <f t="shared" si="285"/>
        <v>9.3219500000016176</v>
      </c>
      <c r="AD527" s="29">
        <f t="shared" si="286"/>
        <v>0</v>
      </c>
      <c r="AE527" s="29">
        <f t="shared" si="292"/>
        <v>0</v>
      </c>
      <c r="AF527" s="29">
        <f t="shared" si="293"/>
        <v>0</v>
      </c>
      <c r="AG527" s="29">
        <f t="shared" si="294"/>
        <v>0</v>
      </c>
      <c r="AH527" s="29">
        <f t="shared" si="287"/>
        <v>0</v>
      </c>
      <c r="AI527" s="29">
        <f t="shared" si="288"/>
        <v>4</v>
      </c>
      <c r="AJ527" s="29">
        <f t="shared" si="289"/>
        <v>8</v>
      </c>
      <c r="AK527" s="105">
        <f t="shared" si="290"/>
        <v>9</v>
      </c>
      <c r="AT527" s="300">
        <f t="shared" si="265"/>
        <v>14.022960000002431</v>
      </c>
      <c r="AU527" s="29">
        <f t="shared" si="265"/>
        <v>105.70770000001832</v>
      </c>
      <c r="AV527" s="29">
        <f t="shared" si="265"/>
        <v>212.48640000003681</v>
      </c>
      <c r="AW527" s="105">
        <f t="shared" si="265"/>
        <v>391.52190000006789</v>
      </c>
    </row>
    <row r="528" spans="1:49" x14ac:dyDescent="0.25">
      <c r="A528" s="80" t="s">
        <v>234</v>
      </c>
      <c r="B528" s="4" t="s">
        <v>83</v>
      </c>
      <c r="C528" s="4">
        <v>300.99</v>
      </c>
      <c r="D528" s="4">
        <v>301.02999999999997</v>
      </c>
      <c r="E528" s="4">
        <v>4300</v>
      </c>
      <c r="F528" s="4">
        <v>4400</v>
      </c>
      <c r="G528" s="30">
        <f t="shared" si="268"/>
        <v>3.999999999996362E-2</v>
      </c>
      <c r="H528" s="30">
        <f t="shared" si="291"/>
        <v>287.55999999999995</v>
      </c>
      <c r="I528" s="30" t="str">
        <f t="shared" si="269"/>
        <v>US 101: 10</v>
      </c>
      <c r="J528" s="30">
        <f t="shared" si="295"/>
        <v>4310</v>
      </c>
      <c r="K528" s="30">
        <f t="shared" si="295"/>
        <v>4335</v>
      </c>
      <c r="L528" s="30">
        <f t="shared" si="295"/>
        <v>4360</v>
      </c>
      <c r="M528" s="30">
        <f t="shared" si="295"/>
        <v>4385</v>
      </c>
      <c r="N528" s="91">
        <f t="shared" si="270"/>
        <v>2930.8</v>
      </c>
      <c r="O528" s="91">
        <f t="shared" si="271"/>
        <v>2947.8</v>
      </c>
      <c r="P528" s="91">
        <f t="shared" si="272"/>
        <v>2964.8</v>
      </c>
      <c r="Q528" s="91">
        <f t="shared" si="273"/>
        <v>2981.8</v>
      </c>
      <c r="R528" s="91">
        <f t="shared" si="274"/>
        <v>58.616000000000007</v>
      </c>
      <c r="S528" s="91">
        <f t="shared" si="275"/>
        <v>442.17</v>
      </c>
      <c r="T528" s="91">
        <f t="shared" si="276"/>
        <v>889.44</v>
      </c>
      <c r="U528" s="91">
        <f t="shared" si="277"/>
        <v>1639.9900000000002</v>
      </c>
      <c r="V528" s="91">
        <f t="shared" si="278"/>
        <v>0.70339199999936031</v>
      </c>
      <c r="W528" s="91">
        <f t="shared" si="279"/>
        <v>4.7754359999956568</v>
      </c>
      <c r="X528" s="91">
        <f t="shared" si="280"/>
        <v>8.1828479999925587</v>
      </c>
      <c r="Y528" s="91">
        <f t="shared" si="281"/>
        <v>13.119919999988069</v>
      </c>
      <c r="Z528" s="91">
        <f t="shared" si="282"/>
        <v>0.14653999999986672</v>
      </c>
      <c r="AA528" s="91">
        <f t="shared" si="283"/>
        <v>0.79590599999927614</v>
      </c>
      <c r="AB528" s="91">
        <f t="shared" si="284"/>
        <v>1.1365066666656334</v>
      </c>
      <c r="AC528" s="91">
        <f t="shared" si="285"/>
        <v>1.561895238093818</v>
      </c>
      <c r="AD528" s="29">
        <f t="shared" si="286"/>
        <v>0</v>
      </c>
      <c r="AE528" s="29">
        <f t="shared" si="292"/>
        <v>0</v>
      </c>
      <c r="AF528" s="29">
        <f t="shared" si="293"/>
        <v>0</v>
      </c>
      <c r="AG528" s="29">
        <f t="shared" si="294"/>
        <v>0</v>
      </c>
      <c r="AH528" s="29">
        <f t="shared" si="287"/>
        <v>0</v>
      </c>
      <c r="AI528" s="29">
        <f t="shared" si="288"/>
        <v>4</v>
      </c>
      <c r="AJ528" s="29">
        <f t="shared" si="289"/>
        <v>8</v>
      </c>
      <c r="AK528" s="105">
        <f t="shared" si="290"/>
        <v>9</v>
      </c>
      <c r="AT528" s="300">
        <f t="shared" si="265"/>
        <v>2.344639999997868</v>
      </c>
      <c r="AU528" s="29">
        <f t="shared" si="265"/>
        <v>17.686799999983915</v>
      </c>
      <c r="AV528" s="29">
        <f t="shared" si="265"/>
        <v>35.577599999967646</v>
      </c>
      <c r="AW528" s="105">
        <f t="shared" si="265"/>
        <v>65.599599999940352</v>
      </c>
    </row>
    <row r="529" spans="1:49" x14ac:dyDescent="0.25">
      <c r="A529" s="80" t="s">
        <v>234</v>
      </c>
      <c r="B529" s="4" t="s">
        <v>83</v>
      </c>
      <c r="C529" s="4">
        <v>301.02999999999997</v>
      </c>
      <c r="D529" s="4">
        <v>301.3</v>
      </c>
      <c r="E529" s="4">
        <v>3500</v>
      </c>
      <c r="F529" s="4">
        <v>3600</v>
      </c>
      <c r="G529" s="30">
        <f t="shared" si="268"/>
        <v>0.27000000000003865</v>
      </c>
      <c r="H529" s="30">
        <f t="shared" si="291"/>
        <v>287.83</v>
      </c>
      <c r="I529" s="30" t="str">
        <f t="shared" si="269"/>
        <v>US 101: 10</v>
      </c>
      <c r="J529" s="30">
        <f t="shared" si="295"/>
        <v>3510</v>
      </c>
      <c r="K529" s="30">
        <f t="shared" si="295"/>
        <v>3535</v>
      </c>
      <c r="L529" s="30">
        <f t="shared" si="295"/>
        <v>3560</v>
      </c>
      <c r="M529" s="30">
        <f t="shared" si="295"/>
        <v>3585</v>
      </c>
      <c r="N529" s="91">
        <f t="shared" si="270"/>
        <v>2386.8000000000002</v>
      </c>
      <c r="O529" s="91">
        <f t="shared" si="271"/>
        <v>2403.8000000000002</v>
      </c>
      <c r="P529" s="91">
        <f t="shared" si="272"/>
        <v>2420.8000000000002</v>
      </c>
      <c r="Q529" s="91">
        <f t="shared" si="273"/>
        <v>2437.8000000000002</v>
      </c>
      <c r="R529" s="91">
        <f t="shared" si="274"/>
        <v>47.736000000000004</v>
      </c>
      <c r="S529" s="91">
        <f t="shared" si="275"/>
        <v>360.57</v>
      </c>
      <c r="T529" s="91">
        <f t="shared" si="276"/>
        <v>726.24</v>
      </c>
      <c r="U529" s="91">
        <f t="shared" si="277"/>
        <v>1340.7900000000002</v>
      </c>
      <c r="V529" s="91">
        <f t="shared" si="278"/>
        <v>3.8666160000005534</v>
      </c>
      <c r="W529" s="91">
        <f t="shared" si="279"/>
        <v>26.285553000003766</v>
      </c>
      <c r="X529" s="91">
        <f t="shared" si="280"/>
        <v>45.099504000006455</v>
      </c>
      <c r="Y529" s="91">
        <f t="shared" si="281"/>
        <v>72.402660000010385</v>
      </c>
      <c r="Z529" s="91">
        <f t="shared" si="282"/>
        <v>0.8055450000001152</v>
      </c>
      <c r="AA529" s="91">
        <f t="shared" si="283"/>
        <v>4.380925500000628</v>
      </c>
      <c r="AB529" s="91">
        <f t="shared" si="284"/>
        <v>6.263820000000897</v>
      </c>
      <c r="AC529" s="91">
        <f t="shared" si="285"/>
        <v>8.6193642857155233</v>
      </c>
      <c r="AD529" s="29">
        <f t="shared" si="286"/>
        <v>0</v>
      </c>
      <c r="AE529" s="29">
        <f t="shared" si="292"/>
        <v>0</v>
      </c>
      <c r="AF529" s="29">
        <f t="shared" si="293"/>
        <v>0</v>
      </c>
      <c r="AG529" s="29">
        <f t="shared" si="294"/>
        <v>0</v>
      </c>
      <c r="AH529" s="29">
        <f t="shared" si="287"/>
        <v>0</v>
      </c>
      <c r="AI529" s="29">
        <f t="shared" si="288"/>
        <v>4</v>
      </c>
      <c r="AJ529" s="29">
        <f t="shared" si="289"/>
        <v>8</v>
      </c>
      <c r="AK529" s="105">
        <f t="shared" si="290"/>
        <v>9</v>
      </c>
      <c r="AT529" s="300">
        <f t="shared" si="265"/>
        <v>12.888720000001847</v>
      </c>
      <c r="AU529" s="29">
        <f t="shared" si="265"/>
        <v>97.353900000013937</v>
      </c>
      <c r="AV529" s="29">
        <f t="shared" si="265"/>
        <v>196.08480000002808</v>
      </c>
      <c r="AW529" s="105">
        <f t="shared" si="265"/>
        <v>362.01330000005186</v>
      </c>
    </row>
    <row r="530" spans="1:49" x14ac:dyDescent="0.25">
      <c r="A530" s="80" t="s">
        <v>234</v>
      </c>
      <c r="B530" s="4" t="s">
        <v>83</v>
      </c>
      <c r="C530" s="4">
        <v>301.3</v>
      </c>
      <c r="D530" s="4">
        <v>301.37</v>
      </c>
      <c r="E530" s="4">
        <v>3200</v>
      </c>
      <c r="F530" s="4">
        <v>3300</v>
      </c>
      <c r="G530" s="30">
        <f t="shared" si="268"/>
        <v>6.9999999999993179E-2</v>
      </c>
      <c r="H530" s="30">
        <f t="shared" si="291"/>
        <v>287.89999999999998</v>
      </c>
      <c r="I530" s="30" t="str">
        <f t="shared" si="269"/>
        <v>US 101: 10</v>
      </c>
      <c r="J530" s="30">
        <f t="shared" si="295"/>
        <v>3210</v>
      </c>
      <c r="K530" s="30">
        <f t="shared" si="295"/>
        <v>3235</v>
      </c>
      <c r="L530" s="30">
        <f t="shared" si="295"/>
        <v>3260</v>
      </c>
      <c r="M530" s="30">
        <f t="shared" si="295"/>
        <v>3285</v>
      </c>
      <c r="N530" s="91">
        <f t="shared" si="270"/>
        <v>2182.8000000000002</v>
      </c>
      <c r="O530" s="91">
        <f t="shared" si="271"/>
        <v>2199.8000000000002</v>
      </c>
      <c r="P530" s="91">
        <f t="shared" si="272"/>
        <v>2216.8000000000002</v>
      </c>
      <c r="Q530" s="91">
        <f t="shared" si="273"/>
        <v>2233.8000000000002</v>
      </c>
      <c r="R530" s="91">
        <f t="shared" si="274"/>
        <v>43.656000000000006</v>
      </c>
      <c r="S530" s="91">
        <f t="shared" si="275"/>
        <v>329.97</v>
      </c>
      <c r="T530" s="91">
        <f t="shared" si="276"/>
        <v>665.04000000000008</v>
      </c>
      <c r="U530" s="91">
        <f t="shared" si="277"/>
        <v>1228.5900000000001</v>
      </c>
      <c r="V530" s="91">
        <f t="shared" si="278"/>
        <v>0.91677599999991077</v>
      </c>
      <c r="W530" s="91">
        <f t="shared" si="279"/>
        <v>6.2364329999993933</v>
      </c>
      <c r="X530" s="91">
        <f t="shared" si="280"/>
        <v>10.707143999998959</v>
      </c>
      <c r="Y530" s="91">
        <f t="shared" si="281"/>
        <v>17.200259999998327</v>
      </c>
      <c r="Z530" s="91">
        <f t="shared" si="282"/>
        <v>0.19099499999998137</v>
      </c>
      <c r="AA530" s="91">
        <f t="shared" si="283"/>
        <v>1.039405499999899</v>
      </c>
      <c r="AB530" s="91">
        <f t="shared" si="284"/>
        <v>1.4871033333331889</v>
      </c>
      <c r="AC530" s="91">
        <f t="shared" si="285"/>
        <v>2.047649999999801</v>
      </c>
      <c r="AD530" s="29">
        <f t="shared" si="286"/>
        <v>0</v>
      </c>
      <c r="AE530" s="29">
        <f t="shared" si="292"/>
        <v>0</v>
      </c>
      <c r="AF530" s="29">
        <f t="shared" si="293"/>
        <v>0</v>
      </c>
      <c r="AG530" s="29">
        <f t="shared" si="294"/>
        <v>0</v>
      </c>
      <c r="AH530" s="29">
        <f t="shared" si="287"/>
        <v>0</v>
      </c>
      <c r="AI530" s="29">
        <f t="shared" si="288"/>
        <v>4</v>
      </c>
      <c r="AJ530" s="29">
        <f t="shared" si="289"/>
        <v>8</v>
      </c>
      <c r="AK530" s="105">
        <f t="shared" si="290"/>
        <v>9</v>
      </c>
      <c r="AT530" s="300">
        <f t="shared" si="265"/>
        <v>3.0559199999997024</v>
      </c>
      <c r="AU530" s="29">
        <f t="shared" si="265"/>
        <v>23.09789999999775</v>
      </c>
      <c r="AV530" s="29">
        <f t="shared" si="265"/>
        <v>46.552799999995472</v>
      </c>
      <c r="AW530" s="105">
        <f t="shared" si="265"/>
        <v>86.00129999999163</v>
      </c>
    </row>
    <row r="531" spans="1:49" x14ac:dyDescent="0.25">
      <c r="A531" s="80" t="s">
        <v>234</v>
      </c>
      <c r="B531" s="4" t="s">
        <v>83</v>
      </c>
      <c r="C531" s="4">
        <v>301.37</v>
      </c>
      <c r="D531" s="4">
        <v>302.44</v>
      </c>
      <c r="E531" s="4">
        <v>3000</v>
      </c>
      <c r="F531" s="4">
        <v>3100</v>
      </c>
      <c r="G531" s="30">
        <f t="shared" si="268"/>
        <v>1.0699999999999932</v>
      </c>
      <c r="H531" s="30">
        <f t="shared" si="291"/>
        <v>288.96999999999997</v>
      </c>
      <c r="I531" s="30" t="str">
        <f t="shared" si="269"/>
        <v>US 101: 10</v>
      </c>
      <c r="J531" s="30">
        <f t="shared" si="295"/>
        <v>3010</v>
      </c>
      <c r="K531" s="30">
        <f t="shared" si="295"/>
        <v>3035</v>
      </c>
      <c r="L531" s="30">
        <f t="shared" si="295"/>
        <v>3060</v>
      </c>
      <c r="M531" s="30">
        <f t="shared" si="295"/>
        <v>3085</v>
      </c>
      <c r="N531" s="91">
        <f t="shared" si="270"/>
        <v>2046.8000000000002</v>
      </c>
      <c r="O531" s="91">
        <f t="shared" si="271"/>
        <v>2063.8000000000002</v>
      </c>
      <c r="P531" s="91">
        <f t="shared" si="272"/>
        <v>2080.8000000000002</v>
      </c>
      <c r="Q531" s="91">
        <f t="shared" si="273"/>
        <v>2097.8000000000002</v>
      </c>
      <c r="R531" s="91">
        <f t="shared" si="274"/>
        <v>40.936000000000007</v>
      </c>
      <c r="S531" s="91">
        <f t="shared" si="275"/>
        <v>309.57</v>
      </c>
      <c r="T531" s="91">
        <f t="shared" si="276"/>
        <v>624.24</v>
      </c>
      <c r="U531" s="91">
        <f t="shared" si="277"/>
        <v>1153.7900000000002</v>
      </c>
      <c r="V531" s="91">
        <f t="shared" si="278"/>
        <v>13.140455999999917</v>
      </c>
      <c r="W531" s="91">
        <f t="shared" si="279"/>
        <v>89.434772999999424</v>
      </c>
      <c r="X531" s="91">
        <f t="shared" si="280"/>
        <v>153.62546399999903</v>
      </c>
      <c r="Y531" s="91">
        <f t="shared" si="281"/>
        <v>246.91105999999846</v>
      </c>
      <c r="Z531" s="91">
        <f t="shared" si="282"/>
        <v>2.7375949999999825</v>
      </c>
      <c r="AA531" s="91">
        <f t="shared" si="283"/>
        <v>14.905795499999904</v>
      </c>
      <c r="AB531" s="91">
        <f t="shared" si="284"/>
        <v>21.336869999999866</v>
      </c>
      <c r="AC531" s="91">
        <f t="shared" si="285"/>
        <v>29.394173809523632</v>
      </c>
      <c r="AD531" s="29">
        <f t="shared" si="286"/>
        <v>0</v>
      </c>
      <c r="AE531" s="29">
        <f t="shared" si="292"/>
        <v>0</v>
      </c>
      <c r="AF531" s="29">
        <f t="shared" si="293"/>
        <v>0</v>
      </c>
      <c r="AG531" s="29">
        <f t="shared" si="294"/>
        <v>0</v>
      </c>
      <c r="AH531" s="29">
        <f t="shared" si="287"/>
        <v>0</v>
      </c>
      <c r="AI531" s="29">
        <f t="shared" si="288"/>
        <v>4</v>
      </c>
      <c r="AJ531" s="29">
        <f t="shared" si="289"/>
        <v>8</v>
      </c>
      <c r="AK531" s="105">
        <f t="shared" si="290"/>
        <v>9</v>
      </c>
      <c r="AT531" s="300">
        <f t="shared" si="265"/>
        <v>43.801519999999726</v>
      </c>
      <c r="AU531" s="29">
        <f t="shared" si="265"/>
        <v>331.23989999999787</v>
      </c>
      <c r="AV531" s="29">
        <f t="shared" si="265"/>
        <v>667.93679999999574</v>
      </c>
      <c r="AW531" s="105">
        <f t="shared" si="265"/>
        <v>1234.5552999999923</v>
      </c>
    </row>
    <row r="532" spans="1:49" x14ac:dyDescent="0.25">
      <c r="A532" s="80" t="s">
        <v>234</v>
      </c>
      <c r="B532" s="4" t="s">
        <v>83</v>
      </c>
      <c r="C532" s="4">
        <v>302.44</v>
      </c>
      <c r="D532" s="4">
        <v>318.37</v>
      </c>
      <c r="E532" s="4">
        <v>2500</v>
      </c>
      <c r="F532" s="4">
        <v>2600</v>
      </c>
      <c r="G532" s="30">
        <f t="shared" si="268"/>
        <v>15.930000000000007</v>
      </c>
      <c r="H532" s="30">
        <f t="shared" si="291"/>
        <v>304.89999999999998</v>
      </c>
      <c r="I532" s="30" t="str">
        <f t="shared" si="269"/>
        <v>US 101: 11</v>
      </c>
      <c r="J532" s="30">
        <f t="shared" si="295"/>
        <v>2510</v>
      </c>
      <c r="K532" s="30">
        <f t="shared" si="295"/>
        <v>2535</v>
      </c>
      <c r="L532" s="30">
        <f t="shared" si="295"/>
        <v>2560</v>
      </c>
      <c r="M532" s="30">
        <f t="shared" si="295"/>
        <v>2585</v>
      </c>
      <c r="N532" s="91">
        <f t="shared" si="270"/>
        <v>1706.8000000000002</v>
      </c>
      <c r="O532" s="91">
        <f t="shared" si="271"/>
        <v>1723.8000000000002</v>
      </c>
      <c r="P532" s="91">
        <f t="shared" si="272"/>
        <v>1740.8000000000002</v>
      </c>
      <c r="Q532" s="91">
        <f t="shared" si="273"/>
        <v>1757.8000000000002</v>
      </c>
      <c r="R532" s="91">
        <f t="shared" si="274"/>
        <v>34.136000000000003</v>
      </c>
      <c r="S532" s="91">
        <f t="shared" si="275"/>
        <v>258.57</v>
      </c>
      <c r="T532" s="91">
        <f t="shared" si="276"/>
        <v>522.24</v>
      </c>
      <c r="U532" s="91">
        <f t="shared" si="277"/>
        <v>966.79000000000019</v>
      </c>
      <c r="V532" s="91">
        <f t="shared" si="278"/>
        <v>163.13594400000008</v>
      </c>
      <c r="W532" s="91">
        <f t="shared" si="279"/>
        <v>1112.1354270000006</v>
      </c>
      <c r="X532" s="91">
        <f t="shared" si="280"/>
        <v>1913.4351360000007</v>
      </c>
      <c r="Y532" s="91">
        <f t="shared" si="281"/>
        <v>3080.1929400000022</v>
      </c>
      <c r="Z532" s="91">
        <f t="shared" si="282"/>
        <v>33.986655000000013</v>
      </c>
      <c r="AA532" s="91">
        <f t="shared" si="283"/>
        <v>185.35590450000009</v>
      </c>
      <c r="AB532" s="91">
        <f t="shared" si="284"/>
        <v>265.75488000000013</v>
      </c>
      <c r="AC532" s="91">
        <f t="shared" si="285"/>
        <v>366.68963571428606</v>
      </c>
      <c r="AD532" s="29">
        <f t="shared" si="286"/>
        <v>1</v>
      </c>
      <c r="AE532" s="29">
        <f t="shared" si="292"/>
        <v>2</v>
      </c>
      <c r="AF532" s="29">
        <f t="shared" si="293"/>
        <v>2</v>
      </c>
      <c r="AG532" s="29">
        <f t="shared" si="294"/>
        <v>3</v>
      </c>
      <c r="AH532" s="29">
        <f t="shared" si="287"/>
        <v>1</v>
      </c>
      <c r="AI532" s="29">
        <f t="shared" si="288"/>
        <v>7</v>
      </c>
      <c r="AJ532" s="29">
        <f t="shared" si="289"/>
        <v>8</v>
      </c>
      <c r="AK532" s="105">
        <f t="shared" si="290"/>
        <v>14</v>
      </c>
      <c r="AT532" s="300">
        <f t="shared" si="265"/>
        <v>543.78648000000032</v>
      </c>
      <c r="AU532" s="29">
        <f t="shared" si="265"/>
        <v>4119.0201000000015</v>
      </c>
      <c r="AV532" s="29">
        <f t="shared" si="265"/>
        <v>8319.2832000000035</v>
      </c>
      <c r="AW532" s="105">
        <f t="shared" si="265"/>
        <v>15400.96470000001</v>
      </c>
    </row>
    <row r="533" spans="1:49" x14ac:dyDescent="0.25">
      <c r="A533" s="80" t="s">
        <v>234</v>
      </c>
      <c r="B533" s="4" t="s">
        <v>83</v>
      </c>
      <c r="C533" s="4">
        <v>318.37</v>
      </c>
      <c r="D533" s="4">
        <v>320.95</v>
      </c>
      <c r="E533" s="4">
        <v>2600</v>
      </c>
      <c r="F533" s="4">
        <v>2700</v>
      </c>
      <c r="G533" s="30">
        <f t="shared" si="268"/>
        <v>2.5799999999999841</v>
      </c>
      <c r="H533" s="30">
        <f t="shared" si="291"/>
        <v>307.47999999999996</v>
      </c>
      <c r="I533" s="30" t="str">
        <f t="shared" si="269"/>
        <v>US 101: 11</v>
      </c>
      <c r="J533" s="30">
        <f t="shared" si="295"/>
        <v>2610</v>
      </c>
      <c r="K533" s="30">
        <f t="shared" si="295"/>
        <v>2635</v>
      </c>
      <c r="L533" s="30">
        <f t="shared" si="295"/>
        <v>2660</v>
      </c>
      <c r="M533" s="30">
        <f t="shared" si="295"/>
        <v>2685</v>
      </c>
      <c r="N533" s="91">
        <f t="shared" si="270"/>
        <v>1774.8000000000002</v>
      </c>
      <c r="O533" s="91">
        <f t="shared" si="271"/>
        <v>1791.8000000000002</v>
      </c>
      <c r="P533" s="91">
        <f t="shared" si="272"/>
        <v>1808.8000000000002</v>
      </c>
      <c r="Q533" s="91">
        <f t="shared" si="273"/>
        <v>1825.8000000000002</v>
      </c>
      <c r="R533" s="91">
        <f t="shared" si="274"/>
        <v>35.496000000000002</v>
      </c>
      <c r="S533" s="91">
        <f t="shared" si="275"/>
        <v>268.77000000000004</v>
      </c>
      <c r="T533" s="91">
        <f t="shared" si="276"/>
        <v>542.64</v>
      </c>
      <c r="U533" s="91">
        <f t="shared" si="277"/>
        <v>1004.1900000000002</v>
      </c>
      <c r="V533" s="91">
        <f t="shared" si="278"/>
        <v>27.47390399999983</v>
      </c>
      <c r="W533" s="91">
        <f t="shared" si="279"/>
        <v>187.22518199999888</v>
      </c>
      <c r="X533" s="91">
        <f t="shared" si="280"/>
        <v>322.00257599999804</v>
      </c>
      <c r="Y533" s="91">
        <f t="shared" si="281"/>
        <v>518.16203999999698</v>
      </c>
      <c r="Z533" s="91">
        <f t="shared" si="282"/>
        <v>5.7237299999999642</v>
      </c>
      <c r="AA533" s="91">
        <f t="shared" si="283"/>
        <v>31.204196999999812</v>
      </c>
      <c r="AB533" s="91">
        <f t="shared" si="284"/>
        <v>44.722579999999731</v>
      </c>
      <c r="AC533" s="91">
        <f t="shared" si="285"/>
        <v>61.685957142856793</v>
      </c>
      <c r="AD533" s="29">
        <f t="shared" si="286"/>
        <v>0</v>
      </c>
      <c r="AE533" s="29">
        <f t="shared" si="292"/>
        <v>1</v>
      </c>
      <c r="AF533" s="29">
        <f t="shared" si="293"/>
        <v>1</v>
      </c>
      <c r="AG533" s="29">
        <f t="shared" si="294"/>
        <v>1</v>
      </c>
      <c r="AH533" s="29">
        <f t="shared" si="287"/>
        <v>1</v>
      </c>
      <c r="AI533" s="29">
        <f t="shared" si="288"/>
        <v>7</v>
      </c>
      <c r="AJ533" s="29">
        <f t="shared" si="289"/>
        <v>8</v>
      </c>
      <c r="AK533" s="105">
        <f t="shared" si="290"/>
        <v>14</v>
      </c>
      <c r="AT533" s="300">
        <f t="shared" si="265"/>
        <v>91.579679999999442</v>
      </c>
      <c r="AU533" s="29">
        <f t="shared" si="265"/>
        <v>693.4265999999958</v>
      </c>
      <c r="AV533" s="29">
        <f t="shared" si="265"/>
        <v>1400.0111999999913</v>
      </c>
      <c r="AW533" s="105">
        <f t="shared" si="265"/>
        <v>2590.8101999999844</v>
      </c>
    </row>
    <row r="534" spans="1:49" x14ac:dyDescent="0.25">
      <c r="A534" s="80" t="s">
        <v>234</v>
      </c>
      <c r="B534" s="4" t="s">
        <v>83</v>
      </c>
      <c r="C534" s="4">
        <v>320.95</v>
      </c>
      <c r="D534" s="4">
        <v>322.12</v>
      </c>
      <c r="E534" s="4">
        <v>3000</v>
      </c>
      <c r="F534" s="4">
        <v>3100</v>
      </c>
      <c r="G534" s="30">
        <f t="shared" si="268"/>
        <v>1.1700000000000159</v>
      </c>
      <c r="H534" s="30">
        <f t="shared" si="291"/>
        <v>308.64999999999998</v>
      </c>
      <c r="I534" s="30" t="str">
        <f t="shared" si="269"/>
        <v>US 101: 11</v>
      </c>
      <c r="J534" s="30">
        <f t="shared" si="295"/>
        <v>3010</v>
      </c>
      <c r="K534" s="30">
        <f t="shared" si="295"/>
        <v>3035</v>
      </c>
      <c r="L534" s="30">
        <f t="shared" si="295"/>
        <v>3060</v>
      </c>
      <c r="M534" s="30">
        <f t="shared" si="295"/>
        <v>3085</v>
      </c>
      <c r="N534" s="91">
        <f t="shared" si="270"/>
        <v>2046.8000000000002</v>
      </c>
      <c r="O534" s="91">
        <f t="shared" si="271"/>
        <v>2063.8000000000002</v>
      </c>
      <c r="P534" s="91">
        <f t="shared" si="272"/>
        <v>2080.8000000000002</v>
      </c>
      <c r="Q534" s="91">
        <f t="shared" si="273"/>
        <v>2097.8000000000002</v>
      </c>
      <c r="R534" s="91">
        <f t="shared" si="274"/>
        <v>40.936000000000007</v>
      </c>
      <c r="S534" s="91">
        <f t="shared" si="275"/>
        <v>309.57</v>
      </c>
      <c r="T534" s="91">
        <f t="shared" si="276"/>
        <v>624.24</v>
      </c>
      <c r="U534" s="91">
        <f t="shared" si="277"/>
        <v>1153.7900000000002</v>
      </c>
      <c r="V534" s="91">
        <f t="shared" si="278"/>
        <v>14.368536000000196</v>
      </c>
      <c r="W534" s="91">
        <f t="shared" si="279"/>
        <v>97.793163000001329</v>
      </c>
      <c r="X534" s="91">
        <f t="shared" si="280"/>
        <v>167.98298400000229</v>
      </c>
      <c r="Y534" s="91">
        <f t="shared" si="281"/>
        <v>269.98686000000373</v>
      </c>
      <c r="Z534" s="91">
        <f t="shared" si="282"/>
        <v>2.9934450000000403</v>
      </c>
      <c r="AA534" s="91">
        <f t="shared" si="283"/>
        <v>16.29886050000022</v>
      </c>
      <c r="AB534" s="91">
        <f t="shared" si="284"/>
        <v>23.33097000000032</v>
      </c>
      <c r="AC534" s="91">
        <f t="shared" si="285"/>
        <v>32.141292857143306</v>
      </c>
      <c r="AD534" s="29">
        <f t="shared" si="286"/>
        <v>0</v>
      </c>
      <c r="AE534" s="29">
        <f t="shared" si="292"/>
        <v>0</v>
      </c>
      <c r="AF534" s="29">
        <f t="shared" si="293"/>
        <v>0</v>
      </c>
      <c r="AG534" s="29">
        <f t="shared" si="294"/>
        <v>1</v>
      </c>
      <c r="AH534" s="29">
        <f t="shared" si="287"/>
        <v>1</v>
      </c>
      <c r="AI534" s="29">
        <f t="shared" si="288"/>
        <v>7</v>
      </c>
      <c r="AJ534" s="29">
        <f t="shared" si="289"/>
        <v>8</v>
      </c>
      <c r="AK534" s="105">
        <f t="shared" si="290"/>
        <v>14</v>
      </c>
      <c r="AT534" s="300">
        <f t="shared" si="265"/>
        <v>47.895120000000659</v>
      </c>
      <c r="AU534" s="29">
        <f t="shared" si="265"/>
        <v>362.19690000000492</v>
      </c>
      <c r="AV534" s="29">
        <f t="shared" si="265"/>
        <v>730.36080000000993</v>
      </c>
      <c r="AW534" s="105">
        <f t="shared" si="265"/>
        <v>1349.9343000000185</v>
      </c>
    </row>
    <row r="535" spans="1:49" x14ac:dyDescent="0.25">
      <c r="A535" s="80" t="s">
        <v>234</v>
      </c>
      <c r="B535" s="4" t="s">
        <v>83</v>
      </c>
      <c r="C535" s="4">
        <v>322.12</v>
      </c>
      <c r="D535" s="4">
        <v>326.47000000000003</v>
      </c>
      <c r="E535" s="4">
        <v>3400</v>
      </c>
      <c r="F535" s="4">
        <v>3500</v>
      </c>
      <c r="G535" s="30">
        <f t="shared" si="268"/>
        <v>4.3500000000000227</v>
      </c>
      <c r="H535" s="30">
        <f t="shared" si="291"/>
        <v>313</v>
      </c>
      <c r="I535" s="30" t="str">
        <f t="shared" si="269"/>
        <v>US 101: 11</v>
      </c>
      <c r="J535" s="30">
        <f t="shared" si="295"/>
        <v>3410</v>
      </c>
      <c r="K535" s="30">
        <f t="shared" si="295"/>
        <v>3435</v>
      </c>
      <c r="L535" s="30">
        <f t="shared" si="295"/>
        <v>3460</v>
      </c>
      <c r="M535" s="30">
        <f t="shared" si="295"/>
        <v>3485</v>
      </c>
      <c r="N535" s="91">
        <f t="shared" si="270"/>
        <v>2318.8000000000002</v>
      </c>
      <c r="O535" s="91">
        <f t="shared" si="271"/>
        <v>2335.8000000000002</v>
      </c>
      <c r="P535" s="91">
        <f t="shared" si="272"/>
        <v>2352.8000000000002</v>
      </c>
      <c r="Q535" s="91">
        <f t="shared" si="273"/>
        <v>2369.8000000000002</v>
      </c>
      <c r="R535" s="91">
        <f t="shared" si="274"/>
        <v>46.376000000000005</v>
      </c>
      <c r="S535" s="91">
        <f t="shared" si="275"/>
        <v>350.37</v>
      </c>
      <c r="T535" s="91">
        <f t="shared" si="276"/>
        <v>705.84</v>
      </c>
      <c r="U535" s="91">
        <f t="shared" si="277"/>
        <v>1303.3900000000001</v>
      </c>
      <c r="V535" s="91">
        <f t="shared" si="278"/>
        <v>60.520680000000318</v>
      </c>
      <c r="W535" s="91">
        <f t="shared" si="279"/>
        <v>411.50956500000217</v>
      </c>
      <c r="X535" s="91">
        <f t="shared" si="280"/>
        <v>706.19292000000382</v>
      </c>
      <c r="Y535" s="91">
        <f t="shared" si="281"/>
        <v>1133.9493000000061</v>
      </c>
      <c r="Z535" s="91">
        <f t="shared" si="282"/>
        <v>12.608475000000064</v>
      </c>
      <c r="AA535" s="91">
        <f t="shared" si="283"/>
        <v>68.584927500000362</v>
      </c>
      <c r="AB535" s="91">
        <f t="shared" si="284"/>
        <v>98.082350000000545</v>
      </c>
      <c r="AC535" s="91">
        <f t="shared" si="285"/>
        <v>134.99396428571504</v>
      </c>
      <c r="AD535" s="29">
        <f t="shared" si="286"/>
        <v>0</v>
      </c>
      <c r="AE535" s="29">
        <f t="shared" si="292"/>
        <v>1</v>
      </c>
      <c r="AF535" s="29">
        <f t="shared" si="293"/>
        <v>1</v>
      </c>
      <c r="AG535" s="29">
        <f t="shared" si="294"/>
        <v>1</v>
      </c>
      <c r="AH535" s="29">
        <f t="shared" si="287"/>
        <v>1</v>
      </c>
      <c r="AI535" s="29">
        <f t="shared" si="288"/>
        <v>7</v>
      </c>
      <c r="AJ535" s="29">
        <f t="shared" si="289"/>
        <v>8</v>
      </c>
      <c r="AK535" s="105">
        <f t="shared" si="290"/>
        <v>14</v>
      </c>
      <c r="AT535" s="300">
        <f t="shared" si="265"/>
        <v>201.73560000000109</v>
      </c>
      <c r="AU535" s="29">
        <f t="shared" si="265"/>
        <v>1524.109500000008</v>
      </c>
      <c r="AV535" s="29">
        <f t="shared" si="265"/>
        <v>3070.4040000000164</v>
      </c>
      <c r="AW535" s="105">
        <f t="shared" si="265"/>
        <v>5669.7465000000302</v>
      </c>
    </row>
    <row r="536" spans="1:49" x14ac:dyDescent="0.25">
      <c r="A536" s="80" t="s">
        <v>234</v>
      </c>
      <c r="B536" s="4" t="s">
        <v>83</v>
      </c>
      <c r="C536" s="4">
        <v>326.47000000000003</v>
      </c>
      <c r="D536" s="4">
        <v>327.49</v>
      </c>
      <c r="E536" s="4">
        <v>4000</v>
      </c>
      <c r="F536" s="4">
        <v>4100</v>
      </c>
      <c r="G536" s="30">
        <f t="shared" si="268"/>
        <v>1.0199999999999818</v>
      </c>
      <c r="H536" s="30">
        <f t="shared" si="291"/>
        <v>314.02</v>
      </c>
      <c r="I536" s="30" t="str">
        <f t="shared" si="269"/>
        <v>US 101: 11</v>
      </c>
      <c r="J536" s="30">
        <f t="shared" si="295"/>
        <v>4010</v>
      </c>
      <c r="K536" s="30">
        <f t="shared" si="295"/>
        <v>4035</v>
      </c>
      <c r="L536" s="30">
        <f t="shared" si="295"/>
        <v>4060</v>
      </c>
      <c r="M536" s="30">
        <f t="shared" si="295"/>
        <v>4085</v>
      </c>
      <c r="N536" s="91">
        <f t="shared" si="270"/>
        <v>2726.8</v>
      </c>
      <c r="O536" s="91">
        <f t="shared" si="271"/>
        <v>2743.8</v>
      </c>
      <c r="P536" s="91">
        <f t="shared" si="272"/>
        <v>2760.8</v>
      </c>
      <c r="Q536" s="91">
        <f t="shared" si="273"/>
        <v>2777.8</v>
      </c>
      <c r="R536" s="91">
        <f t="shared" si="274"/>
        <v>54.536000000000001</v>
      </c>
      <c r="S536" s="91">
        <f t="shared" si="275"/>
        <v>411.57</v>
      </c>
      <c r="T536" s="91">
        <f t="shared" si="276"/>
        <v>828.24</v>
      </c>
      <c r="U536" s="91">
        <f t="shared" si="277"/>
        <v>1527.7900000000002</v>
      </c>
      <c r="V536" s="91">
        <f t="shared" si="278"/>
        <v>16.688015999999703</v>
      </c>
      <c r="W536" s="91">
        <f t="shared" si="279"/>
        <v>113.34637799999798</v>
      </c>
      <c r="X536" s="91">
        <f t="shared" si="280"/>
        <v>194.30510399999653</v>
      </c>
      <c r="Y536" s="91">
        <f t="shared" si="281"/>
        <v>311.66915999999452</v>
      </c>
      <c r="Z536" s="91">
        <f t="shared" si="282"/>
        <v>3.4766699999999378</v>
      </c>
      <c r="AA536" s="91">
        <f t="shared" si="283"/>
        <v>18.891062999999665</v>
      </c>
      <c r="AB536" s="91">
        <f t="shared" si="284"/>
        <v>26.986819999999522</v>
      </c>
      <c r="AC536" s="91">
        <f t="shared" si="285"/>
        <v>37.103471428570785</v>
      </c>
      <c r="AD536" s="29">
        <f t="shared" si="286"/>
        <v>0</v>
      </c>
      <c r="AE536" s="29">
        <f t="shared" si="292"/>
        <v>0</v>
      </c>
      <c r="AF536" s="29">
        <f t="shared" si="293"/>
        <v>0</v>
      </c>
      <c r="AG536" s="29">
        <f t="shared" si="294"/>
        <v>1</v>
      </c>
      <c r="AH536" s="29">
        <f t="shared" si="287"/>
        <v>1</v>
      </c>
      <c r="AI536" s="29">
        <f t="shared" si="288"/>
        <v>7</v>
      </c>
      <c r="AJ536" s="29">
        <f t="shared" si="289"/>
        <v>8</v>
      </c>
      <c r="AK536" s="105">
        <f t="shared" si="290"/>
        <v>14</v>
      </c>
      <c r="AT536" s="300">
        <f t="shared" si="265"/>
        <v>55.626719999999011</v>
      </c>
      <c r="AU536" s="29">
        <f t="shared" si="265"/>
        <v>419.8013999999925</v>
      </c>
      <c r="AV536" s="29">
        <f t="shared" si="265"/>
        <v>844.80479999998499</v>
      </c>
      <c r="AW536" s="105">
        <f t="shared" si="265"/>
        <v>1558.3457999999723</v>
      </c>
    </row>
    <row r="537" spans="1:49" x14ac:dyDescent="0.25">
      <c r="A537" s="80" t="s">
        <v>234</v>
      </c>
      <c r="B537" s="4" t="s">
        <v>83</v>
      </c>
      <c r="C537" s="4">
        <v>327.49</v>
      </c>
      <c r="D537" s="4">
        <v>327.9</v>
      </c>
      <c r="E537" s="4">
        <v>6400</v>
      </c>
      <c r="F537" s="4">
        <v>6500</v>
      </c>
      <c r="G537" s="30">
        <f t="shared" si="268"/>
        <v>0.40999999999996817</v>
      </c>
      <c r="H537" s="30">
        <f t="shared" si="291"/>
        <v>314.42999999999995</v>
      </c>
      <c r="I537" s="30" t="str">
        <f t="shared" si="269"/>
        <v>US 101: 11</v>
      </c>
      <c r="J537" s="30">
        <f t="shared" si="295"/>
        <v>6410</v>
      </c>
      <c r="K537" s="30">
        <f t="shared" si="295"/>
        <v>6435</v>
      </c>
      <c r="L537" s="30">
        <f t="shared" si="295"/>
        <v>6460</v>
      </c>
      <c r="M537" s="30">
        <f t="shared" si="295"/>
        <v>6485</v>
      </c>
      <c r="N537" s="91">
        <f t="shared" si="270"/>
        <v>4358.8</v>
      </c>
      <c r="O537" s="91">
        <f t="shared" si="271"/>
        <v>4375.8</v>
      </c>
      <c r="P537" s="91">
        <f t="shared" si="272"/>
        <v>4392.8</v>
      </c>
      <c r="Q537" s="91">
        <f t="shared" si="273"/>
        <v>4409.8</v>
      </c>
      <c r="R537" s="91">
        <f t="shared" si="274"/>
        <v>87.176000000000002</v>
      </c>
      <c r="S537" s="91">
        <f t="shared" si="275"/>
        <v>656.37</v>
      </c>
      <c r="T537" s="91">
        <f t="shared" si="276"/>
        <v>1317.84</v>
      </c>
      <c r="U537" s="91">
        <f t="shared" si="277"/>
        <v>2425.3900000000003</v>
      </c>
      <c r="V537" s="91">
        <f t="shared" si="278"/>
        <v>10.722647999999166</v>
      </c>
      <c r="W537" s="91">
        <f t="shared" si="279"/>
        <v>72.660158999994366</v>
      </c>
      <c r="X537" s="91">
        <f t="shared" si="280"/>
        <v>124.27231199999036</v>
      </c>
      <c r="Y537" s="91">
        <f t="shared" si="281"/>
        <v>198.88197999998459</v>
      </c>
      <c r="Z537" s="91">
        <f t="shared" si="282"/>
        <v>2.2338849999998258</v>
      </c>
      <c r="AA537" s="91">
        <f t="shared" si="283"/>
        <v>12.11002649999906</v>
      </c>
      <c r="AB537" s="91">
        <f t="shared" si="284"/>
        <v>17.260043333331996</v>
      </c>
      <c r="AC537" s="91">
        <f t="shared" si="285"/>
        <v>23.676426190474359</v>
      </c>
      <c r="AD537" s="29">
        <f t="shared" si="286"/>
        <v>0</v>
      </c>
      <c r="AE537" s="29">
        <f t="shared" si="292"/>
        <v>0</v>
      </c>
      <c r="AF537" s="29">
        <f t="shared" si="293"/>
        <v>0</v>
      </c>
      <c r="AG537" s="29">
        <f t="shared" si="294"/>
        <v>0</v>
      </c>
      <c r="AH537" s="29">
        <f t="shared" si="287"/>
        <v>1</v>
      </c>
      <c r="AI537" s="29">
        <f t="shared" si="288"/>
        <v>7</v>
      </c>
      <c r="AJ537" s="29">
        <f t="shared" si="289"/>
        <v>8</v>
      </c>
      <c r="AK537" s="105">
        <f t="shared" si="290"/>
        <v>14</v>
      </c>
      <c r="AT537" s="300">
        <f t="shared" si="265"/>
        <v>35.742159999997227</v>
      </c>
      <c r="AU537" s="29">
        <f t="shared" si="265"/>
        <v>269.11169999997912</v>
      </c>
      <c r="AV537" s="29">
        <f t="shared" si="265"/>
        <v>540.31439999995803</v>
      </c>
      <c r="AW537" s="105">
        <f t="shared" si="265"/>
        <v>994.40989999992291</v>
      </c>
    </row>
    <row r="538" spans="1:49" x14ac:dyDescent="0.25">
      <c r="A538" s="80" t="s">
        <v>234</v>
      </c>
      <c r="B538" s="4" t="s">
        <v>83</v>
      </c>
      <c r="C538" s="4">
        <v>327.9</v>
      </c>
      <c r="D538" s="4">
        <v>328.48</v>
      </c>
      <c r="E538" s="4">
        <v>7200</v>
      </c>
      <c r="F538" s="4">
        <v>7300</v>
      </c>
      <c r="G538" s="30">
        <f t="shared" si="268"/>
        <v>0.58000000000004093</v>
      </c>
      <c r="H538" s="30">
        <f t="shared" si="291"/>
        <v>315.01</v>
      </c>
      <c r="I538" s="30" t="str">
        <f t="shared" si="269"/>
        <v>US 101: 11</v>
      </c>
      <c r="J538" s="30">
        <f t="shared" si="295"/>
        <v>7210</v>
      </c>
      <c r="K538" s="30">
        <f t="shared" si="295"/>
        <v>7235</v>
      </c>
      <c r="L538" s="30">
        <f t="shared" si="295"/>
        <v>7260</v>
      </c>
      <c r="M538" s="30">
        <f t="shared" si="295"/>
        <v>7285</v>
      </c>
      <c r="N538" s="91">
        <f t="shared" si="270"/>
        <v>4902.8</v>
      </c>
      <c r="O538" s="91">
        <f t="shared" si="271"/>
        <v>4919.8</v>
      </c>
      <c r="P538" s="91">
        <f t="shared" si="272"/>
        <v>4936.8</v>
      </c>
      <c r="Q538" s="91">
        <f t="shared" si="273"/>
        <v>4953.8</v>
      </c>
      <c r="R538" s="91">
        <f t="shared" si="274"/>
        <v>98.056000000000012</v>
      </c>
      <c r="S538" s="91">
        <f t="shared" si="275"/>
        <v>737.97</v>
      </c>
      <c r="T538" s="91">
        <f t="shared" si="276"/>
        <v>1481.04</v>
      </c>
      <c r="U538" s="91">
        <f t="shared" si="277"/>
        <v>2724.59</v>
      </c>
      <c r="V538" s="91">
        <f t="shared" si="278"/>
        <v>17.061744000001205</v>
      </c>
      <c r="W538" s="91">
        <f t="shared" si="279"/>
        <v>115.56610200000817</v>
      </c>
      <c r="X538" s="91">
        <f t="shared" si="280"/>
        <v>197.57073600001394</v>
      </c>
      <c r="Y538" s="91">
        <f t="shared" si="281"/>
        <v>316.05244000002233</v>
      </c>
      <c r="Z538" s="91">
        <f t="shared" si="282"/>
        <v>3.5545300000002507</v>
      </c>
      <c r="AA538" s="91">
        <f t="shared" si="283"/>
        <v>19.261017000001363</v>
      </c>
      <c r="AB538" s="91">
        <f t="shared" si="284"/>
        <v>27.440380000001937</v>
      </c>
      <c r="AC538" s="91">
        <f t="shared" si="285"/>
        <v>37.625290476193143</v>
      </c>
      <c r="AD538" s="29">
        <f t="shared" si="286"/>
        <v>0</v>
      </c>
      <c r="AE538" s="29">
        <f t="shared" si="292"/>
        <v>0</v>
      </c>
      <c r="AF538" s="29">
        <f t="shared" si="293"/>
        <v>0</v>
      </c>
      <c r="AG538" s="29">
        <f t="shared" si="294"/>
        <v>1</v>
      </c>
      <c r="AH538" s="29">
        <f t="shared" si="287"/>
        <v>1</v>
      </c>
      <c r="AI538" s="29">
        <f t="shared" si="288"/>
        <v>7</v>
      </c>
      <c r="AJ538" s="29">
        <f t="shared" si="289"/>
        <v>8</v>
      </c>
      <c r="AK538" s="105">
        <f t="shared" si="290"/>
        <v>14</v>
      </c>
      <c r="AT538" s="300">
        <f t="shared" si="265"/>
        <v>56.872480000004018</v>
      </c>
      <c r="AU538" s="29">
        <f t="shared" si="265"/>
        <v>428.0226000000302</v>
      </c>
      <c r="AV538" s="29">
        <f t="shared" si="265"/>
        <v>859.00320000006059</v>
      </c>
      <c r="AW538" s="105">
        <f t="shared" si="265"/>
        <v>1580.2622000001115</v>
      </c>
    </row>
    <row r="539" spans="1:49" x14ac:dyDescent="0.25">
      <c r="A539" s="80" t="s">
        <v>234</v>
      </c>
      <c r="B539" s="4" t="s">
        <v>83</v>
      </c>
      <c r="C539" s="4">
        <v>328.48</v>
      </c>
      <c r="D539" s="4">
        <v>328.6</v>
      </c>
      <c r="E539" s="4">
        <v>8000</v>
      </c>
      <c r="F539" s="4">
        <v>8100</v>
      </c>
      <c r="G539" s="30">
        <f t="shared" si="268"/>
        <v>0.12000000000000455</v>
      </c>
      <c r="H539" s="30">
        <f t="shared" si="291"/>
        <v>315.13</v>
      </c>
      <c r="I539" s="30" t="str">
        <f t="shared" si="269"/>
        <v>US 101: 11</v>
      </c>
      <c r="J539" s="30">
        <f t="shared" si="295"/>
        <v>8010</v>
      </c>
      <c r="K539" s="30">
        <f t="shared" si="295"/>
        <v>8035</v>
      </c>
      <c r="L539" s="30">
        <f t="shared" si="295"/>
        <v>8060</v>
      </c>
      <c r="M539" s="30">
        <f t="shared" si="295"/>
        <v>8085</v>
      </c>
      <c r="N539" s="91">
        <f t="shared" si="270"/>
        <v>5446.8</v>
      </c>
      <c r="O539" s="91">
        <f t="shared" si="271"/>
        <v>5463.8</v>
      </c>
      <c r="P539" s="91">
        <f t="shared" si="272"/>
        <v>5480.8</v>
      </c>
      <c r="Q539" s="91">
        <f t="shared" si="273"/>
        <v>5497.8</v>
      </c>
      <c r="R539" s="91">
        <f t="shared" si="274"/>
        <v>108.93600000000001</v>
      </c>
      <c r="S539" s="91">
        <f t="shared" si="275"/>
        <v>819.57</v>
      </c>
      <c r="T539" s="91">
        <f t="shared" si="276"/>
        <v>1644.24</v>
      </c>
      <c r="U539" s="91">
        <f t="shared" si="277"/>
        <v>3023.7900000000004</v>
      </c>
      <c r="V539" s="91">
        <f t="shared" si="278"/>
        <v>3.9216960000001482</v>
      </c>
      <c r="W539" s="91">
        <f t="shared" si="279"/>
        <v>26.55406800000101</v>
      </c>
      <c r="X539" s="91">
        <f t="shared" si="280"/>
        <v>45.381024000001723</v>
      </c>
      <c r="Y539" s="91">
        <f t="shared" si="281"/>
        <v>72.570960000002771</v>
      </c>
      <c r="Z539" s="91">
        <f t="shared" si="282"/>
        <v>0.81702000000003072</v>
      </c>
      <c r="AA539" s="91">
        <f t="shared" si="283"/>
        <v>4.4256780000001683</v>
      </c>
      <c r="AB539" s="91">
        <f t="shared" si="284"/>
        <v>6.3029200000002401</v>
      </c>
      <c r="AC539" s="91">
        <f t="shared" si="285"/>
        <v>8.6394000000003306</v>
      </c>
      <c r="AD539" s="29">
        <f t="shared" si="286"/>
        <v>0</v>
      </c>
      <c r="AE539" s="29">
        <f t="shared" si="292"/>
        <v>0</v>
      </c>
      <c r="AF539" s="29">
        <f t="shared" si="293"/>
        <v>0</v>
      </c>
      <c r="AG539" s="29">
        <f t="shared" si="294"/>
        <v>0</v>
      </c>
      <c r="AH539" s="29">
        <f t="shared" si="287"/>
        <v>1</v>
      </c>
      <c r="AI539" s="29">
        <f t="shared" si="288"/>
        <v>7</v>
      </c>
      <c r="AJ539" s="29">
        <f t="shared" si="289"/>
        <v>8</v>
      </c>
      <c r="AK539" s="105">
        <f t="shared" si="290"/>
        <v>14</v>
      </c>
      <c r="AT539" s="300">
        <f t="shared" si="265"/>
        <v>13.072320000000497</v>
      </c>
      <c r="AU539" s="29">
        <f t="shared" si="265"/>
        <v>98.348400000003735</v>
      </c>
      <c r="AV539" s="29">
        <f t="shared" si="265"/>
        <v>197.30880000000747</v>
      </c>
      <c r="AW539" s="105">
        <f t="shared" si="265"/>
        <v>362.85480000001382</v>
      </c>
    </row>
    <row r="540" spans="1:49" x14ac:dyDescent="0.25">
      <c r="A540" s="80" t="s">
        <v>234</v>
      </c>
      <c r="B540" s="4" t="s">
        <v>83</v>
      </c>
      <c r="C540" s="4">
        <v>328.6</v>
      </c>
      <c r="D540" s="4">
        <v>328.69</v>
      </c>
      <c r="E540" s="4">
        <v>9000</v>
      </c>
      <c r="F540" s="4">
        <v>9100</v>
      </c>
      <c r="G540" s="30">
        <f t="shared" si="268"/>
        <v>8.9999999999974989E-2</v>
      </c>
      <c r="H540" s="30">
        <f t="shared" si="291"/>
        <v>315.21999999999997</v>
      </c>
      <c r="I540" s="30" t="str">
        <f t="shared" si="269"/>
        <v>US 101: 11</v>
      </c>
      <c r="J540" s="30">
        <f t="shared" si="295"/>
        <v>9010</v>
      </c>
      <c r="K540" s="30">
        <f t="shared" si="295"/>
        <v>9035</v>
      </c>
      <c r="L540" s="30">
        <f t="shared" si="295"/>
        <v>9060</v>
      </c>
      <c r="M540" s="30">
        <f t="shared" si="295"/>
        <v>9085</v>
      </c>
      <c r="N540" s="91">
        <f t="shared" si="270"/>
        <v>6126.8</v>
      </c>
      <c r="O540" s="91">
        <f t="shared" si="271"/>
        <v>6143.8</v>
      </c>
      <c r="P540" s="91">
        <f t="shared" si="272"/>
        <v>6160.8</v>
      </c>
      <c r="Q540" s="91">
        <f t="shared" si="273"/>
        <v>6177.8</v>
      </c>
      <c r="R540" s="91">
        <f t="shared" si="274"/>
        <v>122.536</v>
      </c>
      <c r="S540" s="91">
        <f t="shared" si="275"/>
        <v>921.56999999999994</v>
      </c>
      <c r="T540" s="91">
        <f t="shared" si="276"/>
        <v>1848.24</v>
      </c>
      <c r="U540" s="91">
        <f t="shared" si="277"/>
        <v>3397.7900000000004</v>
      </c>
      <c r="V540" s="91">
        <f t="shared" si="278"/>
        <v>3.3084719999990804</v>
      </c>
      <c r="W540" s="91">
        <f t="shared" si="279"/>
        <v>22.394150999993776</v>
      </c>
      <c r="X540" s="91">
        <f t="shared" si="280"/>
        <v>38.258567999989374</v>
      </c>
      <c r="Y540" s="91">
        <f t="shared" si="281"/>
        <v>61.160219999983013</v>
      </c>
      <c r="Z540" s="91">
        <f t="shared" si="282"/>
        <v>0.68926499999980828</v>
      </c>
      <c r="AA540" s="91">
        <f t="shared" si="283"/>
        <v>3.7323584999989627</v>
      </c>
      <c r="AB540" s="91">
        <f t="shared" si="284"/>
        <v>5.313689999998525</v>
      </c>
      <c r="AC540" s="91">
        <f t="shared" si="285"/>
        <v>7.2809785714265507</v>
      </c>
      <c r="AD540" s="29">
        <f t="shared" si="286"/>
        <v>0</v>
      </c>
      <c r="AE540" s="29">
        <f t="shared" si="292"/>
        <v>0</v>
      </c>
      <c r="AF540" s="29">
        <f t="shared" si="293"/>
        <v>0</v>
      </c>
      <c r="AG540" s="29">
        <f t="shared" si="294"/>
        <v>0</v>
      </c>
      <c r="AH540" s="29">
        <f t="shared" si="287"/>
        <v>1</v>
      </c>
      <c r="AI540" s="29">
        <f t="shared" si="288"/>
        <v>7</v>
      </c>
      <c r="AJ540" s="29">
        <f t="shared" si="289"/>
        <v>8</v>
      </c>
      <c r="AK540" s="105">
        <f t="shared" si="290"/>
        <v>14</v>
      </c>
      <c r="AT540" s="300">
        <f t="shared" si="265"/>
        <v>11.028239999996936</v>
      </c>
      <c r="AU540" s="29">
        <f t="shared" si="265"/>
        <v>82.941299999976948</v>
      </c>
      <c r="AV540" s="29">
        <f t="shared" si="265"/>
        <v>166.34159999995379</v>
      </c>
      <c r="AW540" s="105">
        <f t="shared" ref="AW540:AW603" si="296">U540*$G540</f>
        <v>305.80109999991504</v>
      </c>
    </row>
    <row r="541" spans="1:49" x14ac:dyDescent="0.25">
      <c r="A541" s="80" t="s">
        <v>234</v>
      </c>
      <c r="B541" s="4" t="s">
        <v>83</v>
      </c>
      <c r="C541" s="4">
        <v>328.69</v>
      </c>
      <c r="D541" s="4">
        <v>328.78</v>
      </c>
      <c r="E541" s="4">
        <v>7600</v>
      </c>
      <c r="F541" s="4">
        <v>7700</v>
      </c>
      <c r="G541" s="30">
        <f t="shared" si="268"/>
        <v>8.9999999999974989E-2</v>
      </c>
      <c r="H541" s="30">
        <f t="shared" si="291"/>
        <v>315.30999999999995</v>
      </c>
      <c r="I541" s="30" t="str">
        <f t="shared" si="269"/>
        <v>US 101: 11</v>
      </c>
      <c r="J541" s="30">
        <f t="shared" si="295"/>
        <v>7610</v>
      </c>
      <c r="K541" s="30">
        <f t="shared" si="295"/>
        <v>7635</v>
      </c>
      <c r="L541" s="30">
        <f t="shared" si="295"/>
        <v>7660</v>
      </c>
      <c r="M541" s="30">
        <f t="shared" si="295"/>
        <v>7685</v>
      </c>
      <c r="N541" s="91">
        <f t="shared" si="270"/>
        <v>5174.8</v>
      </c>
      <c r="O541" s="91">
        <f t="shared" si="271"/>
        <v>5191.8</v>
      </c>
      <c r="P541" s="91">
        <f t="shared" si="272"/>
        <v>5208.8</v>
      </c>
      <c r="Q541" s="91">
        <f t="shared" si="273"/>
        <v>5225.8</v>
      </c>
      <c r="R541" s="91">
        <f t="shared" si="274"/>
        <v>103.49600000000001</v>
      </c>
      <c r="S541" s="91">
        <f t="shared" si="275"/>
        <v>778.77</v>
      </c>
      <c r="T541" s="91">
        <f t="shared" si="276"/>
        <v>1562.64</v>
      </c>
      <c r="U541" s="91">
        <f t="shared" si="277"/>
        <v>2874.1900000000005</v>
      </c>
      <c r="V541" s="91">
        <f t="shared" si="278"/>
        <v>2.7943919999992235</v>
      </c>
      <c r="W541" s="91">
        <f t="shared" si="279"/>
        <v>18.924110999994742</v>
      </c>
      <c r="X541" s="91">
        <f t="shared" si="280"/>
        <v>32.346647999991013</v>
      </c>
      <c r="Y541" s="91">
        <f t="shared" si="281"/>
        <v>51.735419999985631</v>
      </c>
      <c r="Z541" s="91">
        <f t="shared" si="282"/>
        <v>0.58216499999983817</v>
      </c>
      <c r="AA541" s="91">
        <f t="shared" si="283"/>
        <v>3.1540184999991236</v>
      </c>
      <c r="AB541" s="91">
        <f t="shared" si="284"/>
        <v>4.492589999998752</v>
      </c>
      <c r="AC541" s="91">
        <f t="shared" si="285"/>
        <v>6.1589785714268617</v>
      </c>
      <c r="AD541" s="29">
        <f t="shared" si="286"/>
        <v>0</v>
      </c>
      <c r="AE541" s="29">
        <f t="shared" si="292"/>
        <v>0</v>
      </c>
      <c r="AF541" s="29">
        <f t="shared" si="293"/>
        <v>0</v>
      </c>
      <c r="AG541" s="29">
        <f t="shared" si="294"/>
        <v>0</v>
      </c>
      <c r="AH541" s="29">
        <f t="shared" si="287"/>
        <v>1</v>
      </c>
      <c r="AI541" s="29">
        <f t="shared" si="288"/>
        <v>7</v>
      </c>
      <c r="AJ541" s="29">
        <f t="shared" si="289"/>
        <v>8</v>
      </c>
      <c r="AK541" s="105">
        <f t="shared" si="290"/>
        <v>14</v>
      </c>
      <c r="AT541" s="300">
        <f t="shared" ref="AT541:AW604" si="297">R541*$G541</f>
        <v>9.3146399999974125</v>
      </c>
      <c r="AU541" s="29">
        <f t="shared" si="297"/>
        <v>70.089299999980526</v>
      </c>
      <c r="AV541" s="29">
        <f t="shared" si="297"/>
        <v>140.63759999996091</v>
      </c>
      <c r="AW541" s="105">
        <f t="shared" si="296"/>
        <v>258.67709999992815</v>
      </c>
    </row>
    <row r="542" spans="1:49" x14ac:dyDescent="0.25">
      <c r="A542" s="80" t="s">
        <v>234</v>
      </c>
      <c r="B542" s="4" t="s">
        <v>83</v>
      </c>
      <c r="C542" s="4">
        <v>328.78</v>
      </c>
      <c r="D542" s="4">
        <v>328.93</v>
      </c>
      <c r="E542" s="4">
        <v>8700</v>
      </c>
      <c r="F542" s="4">
        <v>8800</v>
      </c>
      <c r="G542" s="30">
        <f t="shared" si="268"/>
        <v>0.15000000000003411</v>
      </c>
      <c r="H542" s="30">
        <f t="shared" si="291"/>
        <v>315.45999999999998</v>
      </c>
      <c r="I542" s="30" t="str">
        <f t="shared" si="269"/>
        <v>US 101: 11</v>
      </c>
      <c r="J542" s="30">
        <f t="shared" si="295"/>
        <v>8710</v>
      </c>
      <c r="K542" s="30">
        <f t="shared" si="295"/>
        <v>8735</v>
      </c>
      <c r="L542" s="30">
        <f t="shared" si="295"/>
        <v>8760</v>
      </c>
      <c r="M542" s="30">
        <f t="shared" si="295"/>
        <v>8785</v>
      </c>
      <c r="N542" s="91">
        <f t="shared" si="270"/>
        <v>5922.8</v>
      </c>
      <c r="O542" s="91">
        <f t="shared" si="271"/>
        <v>5939.8</v>
      </c>
      <c r="P542" s="91">
        <f t="shared" si="272"/>
        <v>5956.8</v>
      </c>
      <c r="Q542" s="91">
        <f t="shared" si="273"/>
        <v>5973.8</v>
      </c>
      <c r="R542" s="91">
        <f t="shared" si="274"/>
        <v>118.456</v>
      </c>
      <c r="S542" s="91">
        <f t="shared" si="275"/>
        <v>890.97</v>
      </c>
      <c r="T542" s="91">
        <f t="shared" si="276"/>
        <v>1787.04</v>
      </c>
      <c r="U542" s="91">
        <f t="shared" si="277"/>
        <v>3285.59</v>
      </c>
      <c r="V542" s="91">
        <f t="shared" si="278"/>
        <v>5.3305200000012123</v>
      </c>
      <c r="W542" s="91">
        <f t="shared" si="279"/>
        <v>36.084285000008208</v>
      </c>
      <c r="X542" s="91">
        <f t="shared" si="280"/>
        <v>61.652880000014022</v>
      </c>
      <c r="Y542" s="91">
        <f t="shared" si="281"/>
        <v>98.567700000022413</v>
      </c>
      <c r="Z542" s="91">
        <f t="shared" si="282"/>
        <v>1.1105250000002524</v>
      </c>
      <c r="AA542" s="91">
        <f t="shared" si="283"/>
        <v>6.014047500001368</v>
      </c>
      <c r="AB542" s="91">
        <f t="shared" si="284"/>
        <v>8.5629000000019477</v>
      </c>
      <c r="AC542" s="91">
        <f t="shared" si="285"/>
        <v>11.734250000002669</v>
      </c>
      <c r="AD542" s="29">
        <f t="shared" si="286"/>
        <v>0</v>
      </c>
      <c r="AE542" s="29">
        <f t="shared" si="292"/>
        <v>0</v>
      </c>
      <c r="AF542" s="29">
        <f t="shared" si="293"/>
        <v>0</v>
      </c>
      <c r="AG542" s="29">
        <f t="shared" si="294"/>
        <v>0</v>
      </c>
      <c r="AH542" s="29">
        <f t="shared" si="287"/>
        <v>1</v>
      </c>
      <c r="AI542" s="29">
        <f t="shared" si="288"/>
        <v>7</v>
      </c>
      <c r="AJ542" s="29">
        <f t="shared" si="289"/>
        <v>8</v>
      </c>
      <c r="AK542" s="105">
        <f t="shared" si="290"/>
        <v>14</v>
      </c>
      <c r="AT542" s="300">
        <f t="shared" si="297"/>
        <v>17.768400000004039</v>
      </c>
      <c r="AU542" s="29">
        <f t="shared" si="297"/>
        <v>133.64550000003038</v>
      </c>
      <c r="AV542" s="29">
        <f t="shared" si="297"/>
        <v>268.05600000006092</v>
      </c>
      <c r="AW542" s="105">
        <f t="shared" si="296"/>
        <v>492.83850000011211</v>
      </c>
    </row>
    <row r="543" spans="1:49" x14ac:dyDescent="0.25">
      <c r="A543" s="80" t="s">
        <v>234</v>
      </c>
      <c r="B543" s="4" t="s">
        <v>83</v>
      </c>
      <c r="C543" s="4">
        <v>328.93</v>
      </c>
      <c r="D543" s="4">
        <v>329.56</v>
      </c>
      <c r="E543" s="4">
        <v>7800</v>
      </c>
      <c r="F543" s="4">
        <v>7900</v>
      </c>
      <c r="G543" s="30">
        <f t="shared" si="268"/>
        <v>0.62999999999999545</v>
      </c>
      <c r="H543" s="30">
        <f t="shared" si="291"/>
        <v>316.08999999999997</v>
      </c>
      <c r="I543" s="30" t="str">
        <f t="shared" si="269"/>
        <v>US 101: 11</v>
      </c>
      <c r="J543" s="30">
        <f t="shared" si="295"/>
        <v>7810</v>
      </c>
      <c r="K543" s="30">
        <f t="shared" si="295"/>
        <v>7835</v>
      </c>
      <c r="L543" s="30">
        <f t="shared" si="295"/>
        <v>7860</v>
      </c>
      <c r="M543" s="30">
        <f t="shared" si="295"/>
        <v>7885</v>
      </c>
      <c r="N543" s="91">
        <f t="shared" si="270"/>
        <v>5310.8</v>
      </c>
      <c r="O543" s="91">
        <f t="shared" si="271"/>
        <v>5327.8</v>
      </c>
      <c r="P543" s="91">
        <f t="shared" si="272"/>
        <v>5344.8</v>
      </c>
      <c r="Q543" s="91">
        <f t="shared" si="273"/>
        <v>5361.8</v>
      </c>
      <c r="R543" s="91">
        <f t="shared" si="274"/>
        <v>106.21600000000001</v>
      </c>
      <c r="S543" s="91">
        <f t="shared" si="275"/>
        <v>799.17</v>
      </c>
      <c r="T543" s="91">
        <f t="shared" si="276"/>
        <v>1603.44</v>
      </c>
      <c r="U543" s="91">
        <f t="shared" si="277"/>
        <v>2948.9900000000002</v>
      </c>
      <c r="V543" s="91">
        <f t="shared" si="278"/>
        <v>20.074823999999857</v>
      </c>
      <c r="W543" s="91">
        <f t="shared" si="279"/>
        <v>135.93881699999903</v>
      </c>
      <c r="X543" s="91">
        <f t="shared" si="280"/>
        <v>232.33845599999833</v>
      </c>
      <c r="Y543" s="91">
        <f t="shared" si="281"/>
        <v>371.5727399999974</v>
      </c>
      <c r="Z543" s="91">
        <f t="shared" si="282"/>
        <v>4.1822549999999694</v>
      </c>
      <c r="AA543" s="91">
        <f t="shared" si="283"/>
        <v>22.65646949999984</v>
      </c>
      <c r="AB543" s="91">
        <f t="shared" si="284"/>
        <v>32.269229999999773</v>
      </c>
      <c r="AC543" s="91">
        <f t="shared" si="285"/>
        <v>44.234849999999696</v>
      </c>
      <c r="AD543" s="29">
        <f t="shared" si="286"/>
        <v>0</v>
      </c>
      <c r="AE543" s="29">
        <f t="shared" si="292"/>
        <v>0</v>
      </c>
      <c r="AF543" s="29">
        <f t="shared" si="293"/>
        <v>1</v>
      </c>
      <c r="AG543" s="29">
        <f t="shared" si="294"/>
        <v>1</v>
      </c>
      <c r="AH543" s="29">
        <f t="shared" si="287"/>
        <v>1</v>
      </c>
      <c r="AI543" s="29">
        <f t="shared" si="288"/>
        <v>7</v>
      </c>
      <c r="AJ543" s="29">
        <f t="shared" si="289"/>
        <v>8</v>
      </c>
      <c r="AK543" s="105">
        <f t="shared" si="290"/>
        <v>14</v>
      </c>
      <c r="AT543" s="300">
        <f t="shared" si="297"/>
        <v>66.916079999999525</v>
      </c>
      <c r="AU543" s="29">
        <f t="shared" si="297"/>
        <v>503.47709999999631</v>
      </c>
      <c r="AV543" s="29">
        <f t="shared" si="297"/>
        <v>1010.1671999999927</v>
      </c>
      <c r="AW543" s="105">
        <f t="shared" si="296"/>
        <v>1857.8636999999867</v>
      </c>
    </row>
    <row r="544" spans="1:49" x14ac:dyDescent="0.25">
      <c r="A544" s="80" t="s">
        <v>234</v>
      </c>
      <c r="B544" s="4" t="s">
        <v>83</v>
      </c>
      <c r="C544" s="4">
        <v>329.56</v>
      </c>
      <c r="D544" s="4">
        <v>330.29</v>
      </c>
      <c r="E544" s="4">
        <v>5900</v>
      </c>
      <c r="F544" s="4">
        <v>6000</v>
      </c>
      <c r="G544" s="30">
        <f t="shared" si="268"/>
        <v>0.73000000000001819</v>
      </c>
      <c r="H544" s="30">
        <f t="shared" si="291"/>
        <v>316.82</v>
      </c>
      <c r="I544" s="30" t="str">
        <f t="shared" si="269"/>
        <v>US 101: 11</v>
      </c>
      <c r="J544" s="30">
        <f t="shared" si="295"/>
        <v>5910</v>
      </c>
      <c r="K544" s="30">
        <f t="shared" si="295"/>
        <v>5935</v>
      </c>
      <c r="L544" s="30">
        <f t="shared" si="295"/>
        <v>5960</v>
      </c>
      <c r="M544" s="30">
        <f t="shared" si="295"/>
        <v>5985</v>
      </c>
      <c r="N544" s="91">
        <f t="shared" si="270"/>
        <v>4018.8</v>
      </c>
      <c r="O544" s="91">
        <f t="shared" si="271"/>
        <v>4035.8</v>
      </c>
      <c r="P544" s="91">
        <f t="shared" si="272"/>
        <v>4052.8</v>
      </c>
      <c r="Q544" s="91">
        <f t="shared" si="273"/>
        <v>4069.8</v>
      </c>
      <c r="R544" s="91">
        <f t="shared" si="274"/>
        <v>80.376000000000005</v>
      </c>
      <c r="S544" s="91">
        <f t="shared" si="275"/>
        <v>605.37</v>
      </c>
      <c r="T544" s="91">
        <f t="shared" si="276"/>
        <v>1215.8399999999999</v>
      </c>
      <c r="U544" s="91">
        <f t="shared" si="277"/>
        <v>2238.3900000000003</v>
      </c>
      <c r="V544" s="91">
        <f t="shared" si="278"/>
        <v>17.602344000000439</v>
      </c>
      <c r="W544" s="91">
        <f t="shared" si="279"/>
        <v>119.31842700000298</v>
      </c>
      <c r="X544" s="91">
        <f t="shared" si="280"/>
        <v>204.13953600000508</v>
      </c>
      <c r="Y544" s="91">
        <f t="shared" si="281"/>
        <v>326.80494000000823</v>
      </c>
      <c r="Z544" s="91">
        <f t="shared" si="282"/>
        <v>3.6671550000000908</v>
      </c>
      <c r="AA544" s="91">
        <f t="shared" si="283"/>
        <v>19.886404500000499</v>
      </c>
      <c r="AB544" s="91">
        <f t="shared" si="284"/>
        <v>28.352713333334041</v>
      </c>
      <c r="AC544" s="91">
        <f t="shared" si="285"/>
        <v>38.905350000000986</v>
      </c>
      <c r="AD544" s="29">
        <f t="shared" si="286"/>
        <v>0</v>
      </c>
      <c r="AE544" s="29">
        <f t="shared" si="292"/>
        <v>0</v>
      </c>
      <c r="AF544" s="29">
        <f t="shared" si="293"/>
        <v>0</v>
      </c>
      <c r="AG544" s="29">
        <f t="shared" si="294"/>
        <v>1</v>
      </c>
      <c r="AH544" s="29">
        <f t="shared" si="287"/>
        <v>1</v>
      </c>
      <c r="AI544" s="29">
        <f t="shared" si="288"/>
        <v>7</v>
      </c>
      <c r="AJ544" s="29">
        <f t="shared" si="289"/>
        <v>8</v>
      </c>
      <c r="AK544" s="105">
        <f t="shared" si="290"/>
        <v>14</v>
      </c>
      <c r="AT544" s="300">
        <f t="shared" si="297"/>
        <v>58.674480000001466</v>
      </c>
      <c r="AU544" s="29">
        <f t="shared" si="297"/>
        <v>441.92010000001102</v>
      </c>
      <c r="AV544" s="29">
        <f t="shared" si="297"/>
        <v>887.56320000002211</v>
      </c>
      <c r="AW544" s="105">
        <f t="shared" si="296"/>
        <v>1634.0247000000409</v>
      </c>
    </row>
    <row r="545" spans="1:49" x14ac:dyDescent="0.25">
      <c r="A545" s="80" t="s">
        <v>234</v>
      </c>
      <c r="B545" s="4" t="s">
        <v>83</v>
      </c>
      <c r="C545" s="4">
        <v>330.29</v>
      </c>
      <c r="D545" s="4">
        <v>331.07</v>
      </c>
      <c r="E545" s="4">
        <v>4800</v>
      </c>
      <c r="F545" s="4">
        <v>4900</v>
      </c>
      <c r="G545" s="30">
        <f t="shared" si="268"/>
        <v>0.77999999999997272</v>
      </c>
      <c r="H545" s="30">
        <f t="shared" si="291"/>
        <v>317.59999999999997</v>
      </c>
      <c r="I545" s="30" t="str">
        <f t="shared" si="269"/>
        <v>US 101: 11</v>
      </c>
      <c r="J545" s="30">
        <f t="shared" si="295"/>
        <v>4810</v>
      </c>
      <c r="K545" s="30">
        <f t="shared" si="295"/>
        <v>4835</v>
      </c>
      <c r="L545" s="30">
        <f t="shared" si="295"/>
        <v>4860</v>
      </c>
      <c r="M545" s="30">
        <f t="shared" si="295"/>
        <v>4885</v>
      </c>
      <c r="N545" s="91">
        <f t="shared" si="270"/>
        <v>3270.8</v>
      </c>
      <c r="O545" s="91">
        <f t="shared" si="271"/>
        <v>3287.8</v>
      </c>
      <c r="P545" s="91">
        <f t="shared" si="272"/>
        <v>3304.8</v>
      </c>
      <c r="Q545" s="91">
        <f t="shared" si="273"/>
        <v>3321.8</v>
      </c>
      <c r="R545" s="91">
        <f t="shared" si="274"/>
        <v>65.416000000000011</v>
      </c>
      <c r="S545" s="91">
        <f t="shared" si="275"/>
        <v>493.17</v>
      </c>
      <c r="T545" s="91">
        <f t="shared" si="276"/>
        <v>991.44</v>
      </c>
      <c r="U545" s="91">
        <f t="shared" si="277"/>
        <v>1826.9900000000002</v>
      </c>
      <c r="V545" s="91">
        <f t="shared" si="278"/>
        <v>15.307343999999468</v>
      </c>
      <c r="W545" s="91">
        <f t="shared" si="279"/>
        <v>103.86160199999637</v>
      </c>
      <c r="X545" s="91">
        <f t="shared" si="280"/>
        <v>177.86433599999378</v>
      </c>
      <c r="Y545" s="91">
        <f t="shared" si="281"/>
        <v>285.01043999999007</v>
      </c>
      <c r="Z545" s="91">
        <f t="shared" si="282"/>
        <v>3.1890299999998888</v>
      </c>
      <c r="AA545" s="91">
        <f t="shared" si="283"/>
        <v>17.310266999999396</v>
      </c>
      <c r="AB545" s="91">
        <f t="shared" si="284"/>
        <v>24.703379999999139</v>
      </c>
      <c r="AC545" s="91">
        <f t="shared" si="285"/>
        <v>33.929814285713107</v>
      </c>
      <c r="AD545" s="29">
        <f t="shared" si="286"/>
        <v>0</v>
      </c>
      <c r="AE545" s="29">
        <f t="shared" si="292"/>
        <v>0</v>
      </c>
      <c r="AF545" s="29">
        <f t="shared" si="293"/>
        <v>0</v>
      </c>
      <c r="AG545" s="29">
        <f t="shared" si="294"/>
        <v>1</v>
      </c>
      <c r="AH545" s="29">
        <f t="shared" si="287"/>
        <v>1</v>
      </c>
      <c r="AI545" s="29">
        <f t="shared" si="288"/>
        <v>7</v>
      </c>
      <c r="AJ545" s="29">
        <f t="shared" si="289"/>
        <v>8</v>
      </c>
      <c r="AK545" s="105">
        <f t="shared" si="290"/>
        <v>14</v>
      </c>
      <c r="AT545" s="300">
        <f t="shared" si="297"/>
        <v>51.024479999998221</v>
      </c>
      <c r="AU545" s="29">
        <f t="shared" si="297"/>
        <v>384.67259999998657</v>
      </c>
      <c r="AV545" s="29">
        <f t="shared" si="297"/>
        <v>773.32319999997299</v>
      </c>
      <c r="AW545" s="105">
        <f t="shared" si="296"/>
        <v>1425.0521999999503</v>
      </c>
    </row>
    <row r="546" spans="1:49" x14ac:dyDescent="0.25">
      <c r="A546" s="80" t="s">
        <v>234</v>
      </c>
      <c r="B546" s="4" t="s">
        <v>83</v>
      </c>
      <c r="C546" s="4">
        <v>331.07</v>
      </c>
      <c r="D546" s="4">
        <v>332.9</v>
      </c>
      <c r="E546" s="4">
        <v>4500</v>
      </c>
      <c r="F546" s="4">
        <v>4600</v>
      </c>
      <c r="G546" s="30">
        <f t="shared" si="268"/>
        <v>1.8299999999999841</v>
      </c>
      <c r="H546" s="30">
        <f t="shared" si="291"/>
        <v>319.42999999999995</v>
      </c>
      <c r="I546" s="30" t="str">
        <f t="shared" si="269"/>
        <v>US 101: 11</v>
      </c>
      <c r="J546" s="30">
        <f t="shared" si="295"/>
        <v>4510</v>
      </c>
      <c r="K546" s="30">
        <f t="shared" si="295"/>
        <v>4535</v>
      </c>
      <c r="L546" s="30">
        <f t="shared" si="295"/>
        <v>4560</v>
      </c>
      <c r="M546" s="30">
        <f t="shared" si="295"/>
        <v>4585</v>
      </c>
      <c r="N546" s="91">
        <f t="shared" si="270"/>
        <v>3066.8</v>
      </c>
      <c r="O546" s="91">
        <f t="shared" si="271"/>
        <v>3083.8</v>
      </c>
      <c r="P546" s="91">
        <f t="shared" si="272"/>
        <v>3100.8</v>
      </c>
      <c r="Q546" s="91">
        <f t="shared" si="273"/>
        <v>3117.8</v>
      </c>
      <c r="R546" s="91">
        <f t="shared" si="274"/>
        <v>61.336000000000006</v>
      </c>
      <c r="S546" s="91">
        <f t="shared" si="275"/>
        <v>462.57</v>
      </c>
      <c r="T546" s="91">
        <f t="shared" si="276"/>
        <v>930.24</v>
      </c>
      <c r="U546" s="91">
        <f t="shared" si="277"/>
        <v>1714.7900000000002</v>
      </c>
      <c r="V546" s="91">
        <f t="shared" si="278"/>
        <v>33.673463999999704</v>
      </c>
      <c r="W546" s="91">
        <f t="shared" si="279"/>
        <v>228.55583699999801</v>
      </c>
      <c r="X546" s="91">
        <f t="shared" si="280"/>
        <v>391.53801599999662</v>
      </c>
      <c r="Y546" s="91">
        <f t="shared" si="281"/>
        <v>627.6131399999947</v>
      </c>
      <c r="Z546" s="91">
        <f t="shared" si="282"/>
        <v>7.0153049999999375</v>
      </c>
      <c r="AA546" s="91">
        <f t="shared" si="283"/>
        <v>38.09263949999967</v>
      </c>
      <c r="AB546" s="91">
        <f t="shared" si="284"/>
        <v>54.380279999999537</v>
      </c>
      <c r="AC546" s="91">
        <f t="shared" si="285"/>
        <v>74.715849999999378</v>
      </c>
      <c r="AD546" s="29">
        <f t="shared" si="286"/>
        <v>0</v>
      </c>
      <c r="AE546" s="29">
        <f t="shared" si="292"/>
        <v>1</v>
      </c>
      <c r="AF546" s="29">
        <f t="shared" si="293"/>
        <v>1</v>
      </c>
      <c r="AG546" s="29">
        <f t="shared" si="294"/>
        <v>1</v>
      </c>
      <c r="AH546" s="29">
        <f t="shared" si="287"/>
        <v>1</v>
      </c>
      <c r="AI546" s="29">
        <f t="shared" si="288"/>
        <v>7</v>
      </c>
      <c r="AJ546" s="29">
        <f t="shared" si="289"/>
        <v>8</v>
      </c>
      <c r="AK546" s="105">
        <f t="shared" si="290"/>
        <v>14</v>
      </c>
      <c r="AT546" s="300">
        <f t="shared" si="297"/>
        <v>112.24487999999903</v>
      </c>
      <c r="AU546" s="29">
        <f t="shared" si="297"/>
        <v>846.50309999999263</v>
      </c>
      <c r="AV546" s="29">
        <f t="shared" si="297"/>
        <v>1702.3391999999851</v>
      </c>
      <c r="AW546" s="105">
        <f t="shared" si="296"/>
        <v>3138.0656999999733</v>
      </c>
    </row>
    <row r="547" spans="1:49" x14ac:dyDescent="0.25">
      <c r="A547" s="80" t="s">
        <v>234</v>
      </c>
      <c r="B547" s="4" t="s">
        <v>83</v>
      </c>
      <c r="C547" s="4">
        <v>332.9</v>
      </c>
      <c r="D547" s="4">
        <v>334.87</v>
      </c>
      <c r="E547" s="4">
        <v>3900</v>
      </c>
      <c r="F547" s="4">
        <v>4000</v>
      </c>
      <c r="G547" s="30">
        <f t="shared" si="268"/>
        <v>1.9700000000000273</v>
      </c>
      <c r="H547" s="30">
        <f t="shared" si="291"/>
        <v>321.39999999999998</v>
      </c>
      <c r="I547" s="30" t="str">
        <f t="shared" si="269"/>
        <v>US 101: 11</v>
      </c>
      <c r="J547" s="30">
        <f t="shared" ref="J547:M566" si="298">(($F547-$E547)/($F$6-$E$6)*(J$6-$E$6)+$E547)</f>
        <v>3910</v>
      </c>
      <c r="K547" s="30">
        <f t="shared" si="298"/>
        <v>3935</v>
      </c>
      <c r="L547" s="30">
        <f t="shared" si="298"/>
        <v>3960</v>
      </c>
      <c r="M547" s="30">
        <f t="shared" si="298"/>
        <v>3985</v>
      </c>
      <c r="N547" s="91">
        <f t="shared" si="270"/>
        <v>2658.8</v>
      </c>
      <c r="O547" s="91">
        <f t="shared" si="271"/>
        <v>2675.8</v>
      </c>
      <c r="P547" s="91">
        <f t="shared" si="272"/>
        <v>2692.8</v>
      </c>
      <c r="Q547" s="91">
        <f t="shared" si="273"/>
        <v>2709.8</v>
      </c>
      <c r="R547" s="91">
        <f t="shared" si="274"/>
        <v>53.176000000000002</v>
      </c>
      <c r="S547" s="91">
        <f t="shared" si="275"/>
        <v>401.37</v>
      </c>
      <c r="T547" s="91">
        <f t="shared" si="276"/>
        <v>807.84</v>
      </c>
      <c r="U547" s="91">
        <f t="shared" si="277"/>
        <v>1490.3900000000003</v>
      </c>
      <c r="V547" s="91">
        <f t="shared" si="278"/>
        <v>31.427016000000435</v>
      </c>
      <c r="W547" s="91">
        <f t="shared" si="279"/>
        <v>213.488703000003</v>
      </c>
      <c r="X547" s="91">
        <f t="shared" si="280"/>
        <v>366.03230400000507</v>
      </c>
      <c r="Y547" s="91">
        <f t="shared" si="281"/>
        <v>587.2136600000083</v>
      </c>
      <c r="Z547" s="91">
        <f t="shared" si="282"/>
        <v>6.5472950000000898</v>
      </c>
      <c r="AA547" s="91">
        <f t="shared" si="283"/>
        <v>35.5814505000005</v>
      </c>
      <c r="AB547" s="91">
        <f t="shared" si="284"/>
        <v>50.837820000000711</v>
      </c>
      <c r="AC547" s="91">
        <f t="shared" si="285"/>
        <v>69.906388095239095</v>
      </c>
      <c r="AD547" s="29">
        <f t="shared" si="286"/>
        <v>0</v>
      </c>
      <c r="AE547" s="29">
        <f t="shared" si="292"/>
        <v>1</v>
      </c>
      <c r="AF547" s="29">
        <f t="shared" si="293"/>
        <v>1</v>
      </c>
      <c r="AG547" s="29">
        <f t="shared" si="294"/>
        <v>1</v>
      </c>
      <c r="AH547" s="29">
        <f t="shared" si="287"/>
        <v>1</v>
      </c>
      <c r="AI547" s="29">
        <f t="shared" si="288"/>
        <v>7</v>
      </c>
      <c r="AJ547" s="29">
        <f t="shared" si="289"/>
        <v>8</v>
      </c>
      <c r="AK547" s="105">
        <f t="shared" si="290"/>
        <v>14</v>
      </c>
      <c r="AT547" s="300">
        <f t="shared" si="297"/>
        <v>104.75672000000145</v>
      </c>
      <c r="AU547" s="29">
        <f t="shared" si="297"/>
        <v>790.69890000001101</v>
      </c>
      <c r="AV547" s="29">
        <f t="shared" si="297"/>
        <v>1591.444800000022</v>
      </c>
      <c r="AW547" s="105">
        <f t="shared" si="296"/>
        <v>2936.0683000000413</v>
      </c>
    </row>
    <row r="548" spans="1:49" x14ac:dyDescent="0.25">
      <c r="A548" s="80" t="s">
        <v>234</v>
      </c>
      <c r="B548" s="4" t="s">
        <v>83</v>
      </c>
      <c r="C548" s="4">
        <v>334.87</v>
      </c>
      <c r="D548" s="4">
        <v>337.97</v>
      </c>
      <c r="E548" s="4">
        <v>3800</v>
      </c>
      <c r="F548" s="4">
        <v>3900</v>
      </c>
      <c r="G548" s="30">
        <f t="shared" si="268"/>
        <v>3.1000000000000227</v>
      </c>
      <c r="H548" s="30">
        <f t="shared" si="291"/>
        <v>324.5</v>
      </c>
      <c r="I548" s="30" t="str">
        <f t="shared" si="269"/>
        <v>US 101: 11</v>
      </c>
      <c r="J548" s="30">
        <f t="shared" si="298"/>
        <v>3810</v>
      </c>
      <c r="K548" s="30">
        <f t="shared" si="298"/>
        <v>3835</v>
      </c>
      <c r="L548" s="30">
        <f t="shared" si="298"/>
        <v>3860</v>
      </c>
      <c r="M548" s="30">
        <f t="shared" si="298"/>
        <v>3885</v>
      </c>
      <c r="N548" s="91">
        <f t="shared" si="270"/>
        <v>2590.8000000000002</v>
      </c>
      <c r="O548" s="91">
        <f t="shared" si="271"/>
        <v>2607.8000000000002</v>
      </c>
      <c r="P548" s="91">
        <f t="shared" si="272"/>
        <v>2624.8</v>
      </c>
      <c r="Q548" s="91">
        <f t="shared" si="273"/>
        <v>2641.8</v>
      </c>
      <c r="R548" s="91">
        <f t="shared" si="274"/>
        <v>51.816000000000003</v>
      </c>
      <c r="S548" s="91">
        <f t="shared" si="275"/>
        <v>391.17</v>
      </c>
      <c r="T548" s="91">
        <f t="shared" si="276"/>
        <v>787.44</v>
      </c>
      <c r="U548" s="91">
        <f t="shared" si="277"/>
        <v>1452.9900000000002</v>
      </c>
      <c r="V548" s="91">
        <f t="shared" si="278"/>
        <v>48.188880000000353</v>
      </c>
      <c r="W548" s="91">
        <f t="shared" si="279"/>
        <v>327.40929000000244</v>
      </c>
      <c r="X548" s="91">
        <f t="shared" si="280"/>
        <v>561.44472000000417</v>
      </c>
      <c r="Y548" s="91">
        <f t="shared" si="281"/>
        <v>900.8538000000068</v>
      </c>
      <c r="Z548" s="91">
        <f t="shared" si="282"/>
        <v>10.039350000000072</v>
      </c>
      <c r="AA548" s="91">
        <f t="shared" si="283"/>
        <v>54.568215000000407</v>
      </c>
      <c r="AB548" s="91">
        <f t="shared" si="284"/>
        <v>77.978433333333925</v>
      </c>
      <c r="AC548" s="91">
        <f t="shared" si="285"/>
        <v>107.24450000000083</v>
      </c>
      <c r="AD548" s="29">
        <f t="shared" si="286"/>
        <v>0</v>
      </c>
      <c r="AE548" s="29">
        <f t="shared" si="292"/>
        <v>1</v>
      </c>
      <c r="AF548" s="29">
        <f t="shared" si="293"/>
        <v>1</v>
      </c>
      <c r="AG548" s="29">
        <f t="shared" si="294"/>
        <v>1</v>
      </c>
      <c r="AH548" s="29">
        <f t="shared" si="287"/>
        <v>1</v>
      </c>
      <c r="AI548" s="29">
        <f t="shared" si="288"/>
        <v>7</v>
      </c>
      <c r="AJ548" s="29">
        <f t="shared" si="289"/>
        <v>8</v>
      </c>
      <c r="AK548" s="105">
        <f t="shared" si="290"/>
        <v>14</v>
      </c>
      <c r="AT548" s="300">
        <f t="shared" si="297"/>
        <v>160.62960000000118</v>
      </c>
      <c r="AU548" s="29">
        <f t="shared" si="297"/>
        <v>1212.627000000009</v>
      </c>
      <c r="AV548" s="29">
        <f t="shared" si="297"/>
        <v>2441.064000000018</v>
      </c>
      <c r="AW548" s="105">
        <f t="shared" si="296"/>
        <v>4504.2690000000339</v>
      </c>
    </row>
    <row r="549" spans="1:49" x14ac:dyDescent="0.25">
      <c r="A549" s="80" t="s">
        <v>234</v>
      </c>
      <c r="B549" s="4" t="s">
        <v>83</v>
      </c>
      <c r="C549" s="4">
        <v>337.97</v>
      </c>
      <c r="D549" s="4">
        <v>345.51</v>
      </c>
      <c r="E549" s="4">
        <v>3600</v>
      </c>
      <c r="F549" s="4">
        <v>3700</v>
      </c>
      <c r="G549" s="30">
        <f t="shared" si="268"/>
        <v>7.5399999999999636</v>
      </c>
      <c r="H549" s="30">
        <f t="shared" si="291"/>
        <v>332.03999999999996</v>
      </c>
      <c r="I549" s="30" t="str">
        <f t="shared" si="269"/>
        <v>US 101: 12</v>
      </c>
      <c r="J549" s="30">
        <f t="shared" si="298"/>
        <v>3610</v>
      </c>
      <c r="K549" s="30">
        <f t="shared" si="298"/>
        <v>3635</v>
      </c>
      <c r="L549" s="30">
        <f t="shared" si="298"/>
        <v>3660</v>
      </c>
      <c r="M549" s="30">
        <f t="shared" si="298"/>
        <v>3685</v>
      </c>
      <c r="N549" s="91">
        <f t="shared" si="270"/>
        <v>2454.8000000000002</v>
      </c>
      <c r="O549" s="91">
        <f t="shared" si="271"/>
        <v>2471.8000000000002</v>
      </c>
      <c r="P549" s="91">
        <f t="shared" si="272"/>
        <v>2488.8000000000002</v>
      </c>
      <c r="Q549" s="91">
        <f t="shared" si="273"/>
        <v>2505.8000000000002</v>
      </c>
      <c r="R549" s="91">
        <f t="shared" si="274"/>
        <v>49.096000000000004</v>
      </c>
      <c r="S549" s="91">
        <f t="shared" si="275"/>
        <v>370.77000000000004</v>
      </c>
      <c r="T549" s="91">
        <f t="shared" si="276"/>
        <v>746.64</v>
      </c>
      <c r="U549" s="91">
        <f t="shared" si="277"/>
        <v>1378.1900000000003</v>
      </c>
      <c r="V549" s="91">
        <f t="shared" si="278"/>
        <v>111.05515199999947</v>
      </c>
      <c r="W549" s="91">
        <f t="shared" si="279"/>
        <v>754.81356599999651</v>
      </c>
      <c r="X549" s="91">
        <f t="shared" si="280"/>
        <v>1294.8230879999937</v>
      </c>
      <c r="Y549" s="91">
        <f t="shared" si="281"/>
        <v>2078.3105199999904</v>
      </c>
      <c r="Z549" s="91">
        <f t="shared" si="282"/>
        <v>23.136489999999885</v>
      </c>
      <c r="AA549" s="91">
        <f t="shared" si="283"/>
        <v>125.80226099999942</v>
      </c>
      <c r="AB549" s="91">
        <f t="shared" si="284"/>
        <v>179.83653999999916</v>
      </c>
      <c r="AC549" s="91">
        <f t="shared" si="285"/>
        <v>247.41791904761794</v>
      </c>
      <c r="AD549" s="29">
        <f t="shared" si="286"/>
        <v>0</v>
      </c>
      <c r="AE549" s="29">
        <f t="shared" si="292"/>
        <v>1</v>
      </c>
      <c r="AF549" s="29">
        <f t="shared" si="293"/>
        <v>2</v>
      </c>
      <c r="AG549" s="29">
        <f t="shared" si="294"/>
        <v>2</v>
      </c>
      <c r="AH549" s="29">
        <f t="shared" si="287"/>
        <v>0</v>
      </c>
      <c r="AI549" s="29">
        <f t="shared" si="288"/>
        <v>11</v>
      </c>
      <c r="AJ549" s="29">
        <f t="shared" si="289"/>
        <v>16</v>
      </c>
      <c r="AK549" s="105">
        <f t="shared" si="290"/>
        <v>20</v>
      </c>
      <c r="AT549" s="300">
        <f t="shared" si="297"/>
        <v>370.18383999999821</v>
      </c>
      <c r="AU549" s="29">
        <f t="shared" si="297"/>
        <v>2795.6057999999866</v>
      </c>
      <c r="AV549" s="29">
        <f t="shared" si="297"/>
        <v>5629.665599999973</v>
      </c>
      <c r="AW549" s="105">
        <f t="shared" si="296"/>
        <v>10391.552599999952</v>
      </c>
    </row>
    <row r="550" spans="1:49" x14ac:dyDescent="0.25">
      <c r="A550" s="80" t="s">
        <v>234</v>
      </c>
      <c r="B550" s="4" t="s">
        <v>83</v>
      </c>
      <c r="C550" s="4">
        <v>345.51</v>
      </c>
      <c r="D550" s="4">
        <v>351.13</v>
      </c>
      <c r="E550" s="4">
        <v>3800</v>
      </c>
      <c r="F550" s="4">
        <v>3900</v>
      </c>
      <c r="G550" s="30">
        <f t="shared" si="268"/>
        <v>5.6200000000000045</v>
      </c>
      <c r="H550" s="30">
        <f t="shared" si="291"/>
        <v>337.65999999999997</v>
      </c>
      <c r="I550" s="30" t="str">
        <f t="shared" si="269"/>
        <v>US 101: 12</v>
      </c>
      <c r="J550" s="30">
        <f t="shared" si="298"/>
        <v>3810</v>
      </c>
      <c r="K550" s="30">
        <f t="shared" si="298"/>
        <v>3835</v>
      </c>
      <c r="L550" s="30">
        <f t="shared" si="298"/>
        <v>3860</v>
      </c>
      <c r="M550" s="30">
        <f t="shared" si="298"/>
        <v>3885</v>
      </c>
      <c r="N550" s="91">
        <f t="shared" si="270"/>
        <v>2590.8000000000002</v>
      </c>
      <c r="O550" s="91">
        <f t="shared" si="271"/>
        <v>2607.8000000000002</v>
      </c>
      <c r="P550" s="91">
        <f t="shared" si="272"/>
        <v>2624.8</v>
      </c>
      <c r="Q550" s="91">
        <f t="shared" si="273"/>
        <v>2641.8</v>
      </c>
      <c r="R550" s="91">
        <f t="shared" si="274"/>
        <v>51.816000000000003</v>
      </c>
      <c r="S550" s="91">
        <f t="shared" si="275"/>
        <v>391.17</v>
      </c>
      <c r="T550" s="91">
        <f t="shared" si="276"/>
        <v>787.44</v>
      </c>
      <c r="U550" s="91">
        <f t="shared" si="277"/>
        <v>1452.9900000000002</v>
      </c>
      <c r="V550" s="91">
        <f t="shared" si="278"/>
        <v>87.361776000000077</v>
      </c>
      <c r="W550" s="91">
        <f t="shared" si="279"/>
        <v>593.5613580000005</v>
      </c>
      <c r="X550" s="91">
        <f t="shared" si="280"/>
        <v>1017.844944000001</v>
      </c>
      <c r="Y550" s="91">
        <f t="shared" si="281"/>
        <v>1633.1607600000018</v>
      </c>
      <c r="Z550" s="91">
        <f t="shared" si="282"/>
        <v>18.200370000000014</v>
      </c>
      <c r="AA550" s="91">
        <f t="shared" si="283"/>
        <v>98.926893000000078</v>
      </c>
      <c r="AB550" s="91">
        <f t="shared" si="284"/>
        <v>141.36735333333348</v>
      </c>
      <c r="AC550" s="91">
        <f t="shared" si="285"/>
        <v>194.42390000000026</v>
      </c>
      <c r="AD550" s="29">
        <f t="shared" si="286"/>
        <v>0</v>
      </c>
      <c r="AE550" s="29">
        <f t="shared" si="292"/>
        <v>1</v>
      </c>
      <c r="AF550" s="29">
        <f t="shared" si="293"/>
        <v>1</v>
      </c>
      <c r="AG550" s="29">
        <f t="shared" si="294"/>
        <v>2</v>
      </c>
      <c r="AH550" s="29">
        <f t="shared" si="287"/>
        <v>0</v>
      </c>
      <c r="AI550" s="29">
        <f t="shared" si="288"/>
        <v>11</v>
      </c>
      <c r="AJ550" s="29">
        <f t="shared" si="289"/>
        <v>16</v>
      </c>
      <c r="AK550" s="105">
        <f t="shared" si="290"/>
        <v>20</v>
      </c>
      <c r="AT550" s="300">
        <f t="shared" si="297"/>
        <v>291.20592000000028</v>
      </c>
      <c r="AU550" s="29">
        <f t="shared" si="297"/>
        <v>2198.3754000000017</v>
      </c>
      <c r="AV550" s="29">
        <f t="shared" si="297"/>
        <v>4425.4128000000037</v>
      </c>
      <c r="AW550" s="105">
        <f t="shared" si="296"/>
        <v>8165.8038000000079</v>
      </c>
    </row>
    <row r="551" spans="1:49" x14ac:dyDescent="0.25">
      <c r="A551" s="80" t="s">
        <v>234</v>
      </c>
      <c r="B551" s="4" t="s">
        <v>83</v>
      </c>
      <c r="C551" s="4">
        <v>351.13</v>
      </c>
      <c r="D551" s="4">
        <v>354.83</v>
      </c>
      <c r="E551" s="4">
        <v>5400</v>
      </c>
      <c r="F551" s="4">
        <v>8400</v>
      </c>
      <c r="G551" s="30">
        <f t="shared" si="268"/>
        <v>3.6999999999999886</v>
      </c>
      <c r="H551" s="30">
        <f t="shared" si="291"/>
        <v>341.35999999999996</v>
      </c>
      <c r="I551" s="30" t="str">
        <f t="shared" si="269"/>
        <v>US 101: 12</v>
      </c>
      <c r="J551" s="30">
        <f t="shared" si="298"/>
        <v>5700</v>
      </c>
      <c r="K551" s="30">
        <f t="shared" si="298"/>
        <v>6450</v>
      </c>
      <c r="L551" s="30">
        <f t="shared" si="298"/>
        <v>7200</v>
      </c>
      <c r="M551" s="30">
        <f t="shared" si="298"/>
        <v>7950</v>
      </c>
      <c r="N551" s="91">
        <f t="shared" si="270"/>
        <v>3876.0000000000005</v>
      </c>
      <c r="O551" s="91">
        <f t="shared" si="271"/>
        <v>4386</v>
      </c>
      <c r="P551" s="91">
        <f t="shared" si="272"/>
        <v>4896</v>
      </c>
      <c r="Q551" s="91">
        <f t="shared" si="273"/>
        <v>5406</v>
      </c>
      <c r="R551" s="91">
        <f t="shared" si="274"/>
        <v>77.52000000000001</v>
      </c>
      <c r="S551" s="91">
        <f t="shared" si="275"/>
        <v>657.9</v>
      </c>
      <c r="T551" s="91">
        <f t="shared" si="276"/>
        <v>1468.8</v>
      </c>
      <c r="U551" s="91">
        <f t="shared" si="277"/>
        <v>2973.3</v>
      </c>
      <c r="V551" s="91">
        <f t="shared" si="278"/>
        <v>86.047199999999748</v>
      </c>
      <c r="W551" s="91">
        <f t="shared" si="279"/>
        <v>657.242099999998</v>
      </c>
      <c r="X551" s="91">
        <f t="shared" si="280"/>
        <v>1249.9487999999963</v>
      </c>
      <c r="Y551" s="91">
        <f t="shared" si="281"/>
        <v>2200.2419999999934</v>
      </c>
      <c r="Z551" s="91">
        <f t="shared" si="282"/>
        <v>17.926499999999944</v>
      </c>
      <c r="AA551" s="91">
        <f t="shared" si="283"/>
        <v>109.54034999999966</v>
      </c>
      <c r="AB551" s="91">
        <f t="shared" si="284"/>
        <v>173.6039999999995</v>
      </c>
      <c r="AC551" s="91">
        <f t="shared" si="285"/>
        <v>261.9335714285707</v>
      </c>
      <c r="AD551" s="29">
        <f t="shared" si="286"/>
        <v>0</v>
      </c>
      <c r="AE551" s="29">
        <f t="shared" si="292"/>
        <v>1</v>
      </c>
      <c r="AF551" s="29">
        <f t="shared" si="293"/>
        <v>2</v>
      </c>
      <c r="AG551" s="29">
        <f t="shared" si="294"/>
        <v>2</v>
      </c>
      <c r="AH551" s="29">
        <f t="shared" si="287"/>
        <v>0</v>
      </c>
      <c r="AI551" s="29">
        <f t="shared" si="288"/>
        <v>11</v>
      </c>
      <c r="AJ551" s="29">
        <f t="shared" si="289"/>
        <v>16</v>
      </c>
      <c r="AK551" s="105">
        <f t="shared" si="290"/>
        <v>20</v>
      </c>
      <c r="AT551" s="300">
        <f t="shared" si="297"/>
        <v>286.82399999999916</v>
      </c>
      <c r="AU551" s="29">
        <f t="shared" si="297"/>
        <v>2434.2299999999923</v>
      </c>
      <c r="AV551" s="29">
        <f t="shared" si="297"/>
        <v>5434.5599999999831</v>
      </c>
      <c r="AW551" s="105">
        <f t="shared" si="296"/>
        <v>11001.209999999966</v>
      </c>
    </row>
    <row r="552" spans="1:49" x14ac:dyDescent="0.25">
      <c r="A552" s="80" t="s">
        <v>234</v>
      </c>
      <c r="B552" s="4" t="s">
        <v>83</v>
      </c>
      <c r="C552" s="4">
        <v>354.83</v>
      </c>
      <c r="D552" s="4">
        <v>356.11</v>
      </c>
      <c r="E552" s="4">
        <v>8900</v>
      </c>
      <c r="F552" s="4">
        <v>13900</v>
      </c>
      <c r="G552" s="30">
        <f t="shared" si="268"/>
        <v>1.2800000000000296</v>
      </c>
      <c r="H552" s="30">
        <f t="shared" si="291"/>
        <v>342.64</v>
      </c>
      <c r="I552" s="30" t="str">
        <f t="shared" si="269"/>
        <v>US 101: 12</v>
      </c>
      <c r="J552" s="30">
        <f t="shared" si="298"/>
        <v>9400</v>
      </c>
      <c r="K552" s="30">
        <f t="shared" si="298"/>
        <v>10650</v>
      </c>
      <c r="L552" s="30">
        <f t="shared" si="298"/>
        <v>11900</v>
      </c>
      <c r="M552" s="30">
        <f t="shared" si="298"/>
        <v>13150</v>
      </c>
      <c r="N552" s="91">
        <f t="shared" si="270"/>
        <v>6392.0000000000009</v>
      </c>
      <c r="O552" s="91">
        <f t="shared" si="271"/>
        <v>7242.0000000000009</v>
      </c>
      <c r="P552" s="91">
        <f t="shared" si="272"/>
        <v>8092.0000000000009</v>
      </c>
      <c r="Q552" s="91">
        <f t="shared" si="273"/>
        <v>8942</v>
      </c>
      <c r="R552" s="91">
        <f t="shared" si="274"/>
        <v>127.84000000000002</v>
      </c>
      <c r="S552" s="91">
        <f t="shared" si="275"/>
        <v>1086.3000000000002</v>
      </c>
      <c r="T552" s="91">
        <f t="shared" si="276"/>
        <v>2427.6000000000004</v>
      </c>
      <c r="U552" s="91">
        <f t="shared" si="277"/>
        <v>4918.1000000000004</v>
      </c>
      <c r="V552" s="91">
        <f t="shared" si="278"/>
        <v>49.09056000000114</v>
      </c>
      <c r="W552" s="91">
        <f t="shared" si="279"/>
        <v>375.42528000000874</v>
      </c>
      <c r="X552" s="91">
        <f t="shared" si="280"/>
        <v>714.68544000001657</v>
      </c>
      <c r="Y552" s="91">
        <f t="shared" si="281"/>
        <v>1259.0336000000293</v>
      </c>
      <c r="Z552" s="91">
        <f t="shared" si="282"/>
        <v>10.227200000000236</v>
      </c>
      <c r="AA552" s="91">
        <f t="shared" si="283"/>
        <v>62.570880000001459</v>
      </c>
      <c r="AB552" s="91">
        <f t="shared" si="284"/>
        <v>99.261866666668979</v>
      </c>
      <c r="AC552" s="91">
        <f t="shared" si="285"/>
        <v>149.88495238095589</v>
      </c>
      <c r="AD552" s="29">
        <f t="shared" si="286"/>
        <v>0</v>
      </c>
      <c r="AE552" s="29">
        <f t="shared" si="292"/>
        <v>1</v>
      </c>
      <c r="AF552" s="29">
        <f t="shared" si="293"/>
        <v>1</v>
      </c>
      <c r="AG552" s="29">
        <f t="shared" si="294"/>
        <v>1</v>
      </c>
      <c r="AH552" s="29">
        <f t="shared" si="287"/>
        <v>0</v>
      </c>
      <c r="AI552" s="29">
        <f t="shared" si="288"/>
        <v>11</v>
      </c>
      <c r="AJ552" s="29">
        <f t="shared" si="289"/>
        <v>16</v>
      </c>
      <c r="AK552" s="105">
        <f t="shared" si="290"/>
        <v>20</v>
      </c>
      <c r="AT552" s="300">
        <f t="shared" si="297"/>
        <v>163.63520000000381</v>
      </c>
      <c r="AU552" s="29">
        <f t="shared" si="297"/>
        <v>1390.4640000000322</v>
      </c>
      <c r="AV552" s="29">
        <f t="shared" si="297"/>
        <v>3107.3280000000723</v>
      </c>
      <c r="AW552" s="105">
        <f t="shared" si="296"/>
        <v>6295.1680000001461</v>
      </c>
    </row>
    <row r="553" spans="1:49" x14ac:dyDescent="0.25">
      <c r="A553" s="80" t="s">
        <v>234</v>
      </c>
      <c r="B553" s="4" t="s">
        <v>83</v>
      </c>
      <c r="C553" s="4">
        <v>356.11</v>
      </c>
      <c r="D553" s="4">
        <v>356.3</v>
      </c>
      <c r="E553" s="4">
        <v>10600</v>
      </c>
      <c r="F553" s="4">
        <v>16600</v>
      </c>
      <c r="G553" s="30">
        <f t="shared" si="268"/>
        <v>0.18999999999999773</v>
      </c>
      <c r="H553" s="30">
        <f t="shared" si="291"/>
        <v>342.83</v>
      </c>
      <c r="I553" s="30" t="str">
        <f t="shared" si="269"/>
        <v>US 101: 12</v>
      </c>
      <c r="J553" s="30">
        <f t="shared" si="298"/>
        <v>11200</v>
      </c>
      <c r="K553" s="30">
        <f t="shared" si="298"/>
        <v>12700</v>
      </c>
      <c r="L553" s="30">
        <f t="shared" si="298"/>
        <v>14200</v>
      </c>
      <c r="M553" s="30">
        <f t="shared" si="298"/>
        <v>15700</v>
      </c>
      <c r="N553" s="91">
        <f t="shared" si="270"/>
        <v>7616.0000000000009</v>
      </c>
      <c r="O553" s="91">
        <f t="shared" si="271"/>
        <v>8636</v>
      </c>
      <c r="P553" s="91">
        <f t="shared" si="272"/>
        <v>9656</v>
      </c>
      <c r="Q553" s="91">
        <f t="shared" si="273"/>
        <v>10676</v>
      </c>
      <c r="R553" s="91">
        <f t="shared" si="274"/>
        <v>152.32000000000002</v>
      </c>
      <c r="S553" s="91">
        <f t="shared" si="275"/>
        <v>1295.3999999999999</v>
      </c>
      <c r="T553" s="91">
        <f t="shared" si="276"/>
        <v>2896.7999999999997</v>
      </c>
      <c r="U553" s="91">
        <f t="shared" si="277"/>
        <v>5871.8</v>
      </c>
      <c r="V553" s="91">
        <f t="shared" si="278"/>
        <v>8.6822399999998972</v>
      </c>
      <c r="W553" s="91">
        <f t="shared" si="279"/>
        <v>66.454019999999204</v>
      </c>
      <c r="X553" s="91">
        <f t="shared" si="280"/>
        <v>126.59015999999849</v>
      </c>
      <c r="Y553" s="91">
        <f t="shared" si="281"/>
        <v>223.12839999999736</v>
      </c>
      <c r="Z553" s="91">
        <f t="shared" si="282"/>
        <v>1.8087999999999782</v>
      </c>
      <c r="AA553" s="91">
        <f t="shared" si="283"/>
        <v>11.075669999999867</v>
      </c>
      <c r="AB553" s="91">
        <f t="shared" si="284"/>
        <v>17.58196666666646</v>
      </c>
      <c r="AC553" s="91">
        <f t="shared" si="285"/>
        <v>26.562904761904452</v>
      </c>
      <c r="AD553" s="29">
        <f t="shared" si="286"/>
        <v>0</v>
      </c>
      <c r="AE553" s="29">
        <f t="shared" si="292"/>
        <v>0</v>
      </c>
      <c r="AF553" s="29">
        <f t="shared" si="293"/>
        <v>0</v>
      </c>
      <c r="AG553" s="29">
        <f t="shared" si="294"/>
        <v>0</v>
      </c>
      <c r="AH553" s="29">
        <f t="shared" si="287"/>
        <v>0</v>
      </c>
      <c r="AI553" s="29">
        <f t="shared" si="288"/>
        <v>11</v>
      </c>
      <c r="AJ553" s="29">
        <f t="shared" si="289"/>
        <v>16</v>
      </c>
      <c r="AK553" s="105">
        <f t="shared" si="290"/>
        <v>20</v>
      </c>
      <c r="AT553" s="300">
        <f t="shared" si="297"/>
        <v>28.940799999999658</v>
      </c>
      <c r="AU553" s="29">
        <f t="shared" si="297"/>
        <v>246.12599999999702</v>
      </c>
      <c r="AV553" s="29">
        <f t="shared" si="297"/>
        <v>550.39199999999335</v>
      </c>
      <c r="AW553" s="105">
        <f t="shared" si="296"/>
        <v>1115.6419999999866</v>
      </c>
    </row>
    <row r="554" spans="1:49" x14ac:dyDescent="0.25">
      <c r="A554" s="80" t="s">
        <v>234</v>
      </c>
      <c r="B554" s="4" t="s">
        <v>83</v>
      </c>
      <c r="C554" s="4">
        <v>356.3</v>
      </c>
      <c r="D554" s="4">
        <v>356.92</v>
      </c>
      <c r="E554" s="4">
        <v>10700</v>
      </c>
      <c r="F554" s="4">
        <v>16700</v>
      </c>
      <c r="G554" s="30">
        <f t="shared" si="268"/>
        <v>0.62000000000000455</v>
      </c>
      <c r="H554" s="30">
        <f t="shared" si="291"/>
        <v>343.45</v>
      </c>
      <c r="I554" s="30" t="str">
        <f t="shared" si="269"/>
        <v>US 101: 12</v>
      </c>
      <c r="J554" s="30">
        <f t="shared" si="298"/>
        <v>11300</v>
      </c>
      <c r="K554" s="30">
        <f t="shared" si="298"/>
        <v>12800</v>
      </c>
      <c r="L554" s="30">
        <f t="shared" si="298"/>
        <v>14300</v>
      </c>
      <c r="M554" s="30">
        <f t="shared" si="298"/>
        <v>15800</v>
      </c>
      <c r="N554" s="91">
        <f t="shared" si="270"/>
        <v>7684.0000000000009</v>
      </c>
      <c r="O554" s="91">
        <f t="shared" si="271"/>
        <v>8704</v>
      </c>
      <c r="P554" s="91">
        <f t="shared" si="272"/>
        <v>9724</v>
      </c>
      <c r="Q554" s="91">
        <f t="shared" si="273"/>
        <v>10744</v>
      </c>
      <c r="R554" s="91">
        <f t="shared" si="274"/>
        <v>153.68000000000004</v>
      </c>
      <c r="S554" s="91">
        <f t="shared" si="275"/>
        <v>1305.5999999999999</v>
      </c>
      <c r="T554" s="91">
        <f t="shared" si="276"/>
        <v>2917.2</v>
      </c>
      <c r="U554" s="91">
        <f t="shared" si="277"/>
        <v>5909.2000000000007</v>
      </c>
      <c r="V554" s="91">
        <f t="shared" si="278"/>
        <v>28.584480000000212</v>
      </c>
      <c r="W554" s="91">
        <f t="shared" si="279"/>
        <v>218.55744000000161</v>
      </c>
      <c r="X554" s="91">
        <f t="shared" si="280"/>
        <v>415.99272000000309</v>
      </c>
      <c r="Y554" s="91">
        <f t="shared" si="281"/>
        <v>732.74080000000549</v>
      </c>
      <c r="Z554" s="91">
        <f t="shared" si="282"/>
        <v>5.9551000000000434</v>
      </c>
      <c r="AA554" s="91">
        <f t="shared" si="283"/>
        <v>36.42624000000027</v>
      </c>
      <c r="AB554" s="91">
        <f t="shared" si="284"/>
        <v>57.7767666666671</v>
      </c>
      <c r="AC554" s="91">
        <f t="shared" si="285"/>
        <v>87.231047619048283</v>
      </c>
      <c r="AD554" s="29">
        <f t="shared" si="286"/>
        <v>0</v>
      </c>
      <c r="AE554" s="29">
        <f t="shared" si="292"/>
        <v>1</v>
      </c>
      <c r="AF554" s="29">
        <f t="shared" si="293"/>
        <v>1</v>
      </c>
      <c r="AG554" s="29">
        <f t="shared" si="294"/>
        <v>1</v>
      </c>
      <c r="AH554" s="29">
        <f t="shared" si="287"/>
        <v>0</v>
      </c>
      <c r="AI554" s="29">
        <f t="shared" si="288"/>
        <v>11</v>
      </c>
      <c r="AJ554" s="29">
        <f t="shared" si="289"/>
        <v>16</v>
      </c>
      <c r="AK554" s="105">
        <f t="shared" si="290"/>
        <v>20</v>
      </c>
      <c r="AT554" s="300">
        <f t="shared" si="297"/>
        <v>95.281600000000722</v>
      </c>
      <c r="AU554" s="29">
        <f t="shared" si="297"/>
        <v>809.47200000000589</v>
      </c>
      <c r="AV554" s="29">
        <f t="shared" si="297"/>
        <v>1808.6640000000132</v>
      </c>
      <c r="AW554" s="105">
        <f t="shared" si="296"/>
        <v>3663.7040000000275</v>
      </c>
    </row>
    <row r="555" spans="1:49" x14ac:dyDescent="0.25">
      <c r="A555" s="80" t="s">
        <v>234</v>
      </c>
      <c r="B555" s="4" t="s">
        <v>83</v>
      </c>
      <c r="C555" s="4">
        <v>356.92</v>
      </c>
      <c r="D555" s="4">
        <v>357.08</v>
      </c>
      <c r="E555" s="4">
        <v>17300</v>
      </c>
      <c r="F555" s="4">
        <v>27000</v>
      </c>
      <c r="G555" s="30">
        <f t="shared" si="268"/>
        <v>0.15999999999996817</v>
      </c>
      <c r="H555" s="30">
        <f t="shared" si="291"/>
        <v>343.60999999999996</v>
      </c>
      <c r="I555" s="30" t="str">
        <f t="shared" si="269"/>
        <v>US 101: 12</v>
      </c>
      <c r="J555" s="30">
        <f t="shared" si="298"/>
        <v>18270</v>
      </c>
      <c r="K555" s="30">
        <f t="shared" si="298"/>
        <v>20695</v>
      </c>
      <c r="L555" s="30">
        <f t="shared" si="298"/>
        <v>23120</v>
      </c>
      <c r="M555" s="30">
        <f t="shared" si="298"/>
        <v>25545</v>
      </c>
      <c r="N555" s="91">
        <f t="shared" si="270"/>
        <v>12423.6</v>
      </c>
      <c r="O555" s="91">
        <f t="shared" si="271"/>
        <v>14072.6</v>
      </c>
      <c r="P555" s="91">
        <f t="shared" si="272"/>
        <v>15721.6</v>
      </c>
      <c r="Q555" s="91">
        <f t="shared" si="273"/>
        <v>17370.600000000002</v>
      </c>
      <c r="R555" s="91">
        <f t="shared" si="274"/>
        <v>248.47200000000001</v>
      </c>
      <c r="S555" s="91">
        <f t="shared" si="275"/>
        <v>2110.89</v>
      </c>
      <c r="T555" s="91">
        <f t="shared" si="276"/>
        <v>4716.4799999999996</v>
      </c>
      <c r="U555" s="91">
        <f t="shared" si="277"/>
        <v>9553.8300000000017</v>
      </c>
      <c r="V555" s="91">
        <f t="shared" si="278"/>
        <v>11.926655999997628</v>
      </c>
      <c r="W555" s="91">
        <f t="shared" si="279"/>
        <v>91.190447999981856</v>
      </c>
      <c r="X555" s="91">
        <f t="shared" si="280"/>
        <v>173.56646399996544</v>
      </c>
      <c r="Y555" s="91">
        <f t="shared" si="281"/>
        <v>305.72255999993928</v>
      </c>
      <c r="Z555" s="91">
        <f t="shared" si="282"/>
        <v>2.4847199999995055</v>
      </c>
      <c r="AA555" s="91">
        <f t="shared" si="283"/>
        <v>15.198407999996975</v>
      </c>
      <c r="AB555" s="91">
        <f t="shared" si="284"/>
        <v>24.106453333328535</v>
      </c>
      <c r="AC555" s="91">
        <f t="shared" si="285"/>
        <v>36.395542857135638</v>
      </c>
      <c r="AD555" s="29">
        <f t="shared" si="286"/>
        <v>0</v>
      </c>
      <c r="AE555" s="29">
        <f t="shared" si="292"/>
        <v>0</v>
      </c>
      <c r="AF555" s="29">
        <f t="shared" si="293"/>
        <v>0</v>
      </c>
      <c r="AG555" s="29">
        <f t="shared" si="294"/>
        <v>1</v>
      </c>
      <c r="AH555" s="29">
        <f t="shared" si="287"/>
        <v>0</v>
      </c>
      <c r="AI555" s="29">
        <f t="shared" si="288"/>
        <v>11</v>
      </c>
      <c r="AJ555" s="29">
        <f t="shared" si="289"/>
        <v>16</v>
      </c>
      <c r="AK555" s="105">
        <f t="shared" si="290"/>
        <v>20</v>
      </c>
      <c r="AT555" s="300">
        <f t="shared" si="297"/>
        <v>39.755519999992089</v>
      </c>
      <c r="AU555" s="29">
        <f t="shared" si="297"/>
        <v>337.74239999993279</v>
      </c>
      <c r="AV555" s="29">
        <f t="shared" si="297"/>
        <v>754.63679999984981</v>
      </c>
      <c r="AW555" s="105">
        <f t="shared" si="296"/>
        <v>1528.6127999996961</v>
      </c>
    </row>
    <row r="556" spans="1:49" x14ac:dyDescent="0.25">
      <c r="A556" s="80" t="s">
        <v>234</v>
      </c>
      <c r="B556" s="4" t="s">
        <v>83</v>
      </c>
      <c r="C556" s="4">
        <v>357.08</v>
      </c>
      <c r="D556" s="4">
        <v>357.17</v>
      </c>
      <c r="E556" s="4">
        <v>16600</v>
      </c>
      <c r="F556" s="4">
        <v>25900</v>
      </c>
      <c r="G556" s="30">
        <f t="shared" si="268"/>
        <v>9.0000000000031832E-2</v>
      </c>
      <c r="H556" s="30">
        <f t="shared" si="291"/>
        <v>343.7</v>
      </c>
      <c r="I556" s="30" t="str">
        <f t="shared" si="269"/>
        <v>US 101: 12</v>
      </c>
      <c r="J556" s="30">
        <f t="shared" si="298"/>
        <v>17530</v>
      </c>
      <c r="K556" s="30">
        <f t="shared" si="298"/>
        <v>19855</v>
      </c>
      <c r="L556" s="30">
        <f t="shared" si="298"/>
        <v>22180</v>
      </c>
      <c r="M556" s="30">
        <f t="shared" si="298"/>
        <v>24505</v>
      </c>
      <c r="N556" s="91">
        <f t="shared" si="270"/>
        <v>11920.400000000001</v>
      </c>
      <c r="O556" s="91">
        <f t="shared" si="271"/>
        <v>13501.400000000001</v>
      </c>
      <c r="P556" s="91">
        <f t="shared" si="272"/>
        <v>15082.400000000001</v>
      </c>
      <c r="Q556" s="91">
        <f t="shared" si="273"/>
        <v>16663.400000000001</v>
      </c>
      <c r="R556" s="91">
        <f t="shared" si="274"/>
        <v>238.40800000000004</v>
      </c>
      <c r="S556" s="91">
        <f t="shared" si="275"/>
        <v>2025.21</v>
      </c>
      <c r="T556" s="91">
        <f t="shared" si="276"/>
        <v>4524.72</v>
      </c>
      <c r="U556" s="91">
        <f t="shared" si="277"/>
        <v>9164.8700000000008</v>
      </c>
      <c r="V556" s="91">
        <f t="shared" si="278"/>
        <v>6.4370160000022771</v>
      </c>
      <c r="W556" s="91">
        <f t="shared" si="279"/>
        <v>49.212603000017417</v>
      </c>
      <c r="X556" s="91">
        <f t="shared" si="280"/>
        <v>93.661704000033126</v>
      </c>
      <c r="Y556" s="91">
        <f t="shared" si="281"/>
        <v>164.96766000005837</v>
      </c>
      <c r="Z556" s="91">
        <f t="shared" si="282"/>
        <v>1.3410450000004741</v>
      </c>
      <c r="AA556" s="91">
        <f t="shared" si="283"/>
        <v>8.2021005000029028</v>
      </c>
      <c r="AB556" s="91">
        <f t="shared" si="284"/>
        <v>13.008570000004601</v>
      </c>
      <c r="AC556" s="91">
        <f t="shared" si="285"/>
        <v>19.639007142864095</v>
      </c>
      <c r="AD556" s="29">
        <f t="shared" si="286"/>
        <v>0</v>
      </c>
      <c r="AE556" s="29">
        <f t="shared" si="292"/>
        <v>0</v>
      </c>
      <c r="AF556" s="29">
        <f t="shared" si="293"/>
        <v>0</v>
      </c>
      <c r="AG556" s="29">
        <f t="shared" si="294"/>
        <v>0</v>
      </c>
      <c r="AH556" s="29">
        <f t="shared" si="287"/>
        <v>0</v>
      </c>
      <c r="AI556" s="29">
        <f t="shared" si="288"/>
        <v>11</v>
      </c>
      <c r="AJ556" s="29">
        <f t="shared" si="289"/>
        <v>16</v>
      </c>
      <c r="AK556" s="105">
        <f t="shared" si="290"/>
        <v>20</v>
      </c>
      <c r="AT556" s="300">
        <f t="shared" si="297"/>
        <v>21.456720000007593</v>
      </c>
      <c r="AU556" s="29">
        <f t="shared" si="297"/>
        <v>182.26890000006446</v>
      </c>
      <c r="AV556" s="29">
        <f t="shared" si="297"/>
        <v>407.22480000014406</v>
      </c>
      <c r="AW556" s="105">
        <f t="shared" si="296"/>
        <v>824.83830000029184</v>
      </c>
    </row>
    <row r="557" spans="1:49" x14ac:dyDescent="0.25">
      <c r="A557" s="80" t="s">
        <v>234</v>
      </c>
      <c r="B557" s="4" t="s">
        <v>83</v>
      </c>
      <c r="C557" s="4">
        <v>357.17</v>
      </c>
      <c r="D557" s="4">
        <v>357.49</v>
      </c>
      <c r="E557" s="4">
        <v>17300</v>
      </c>
      <c r="F557" s="4">
        <v>27000</v>
      </c>
      <c r="G557" s="30">
        <f t="shared" si="268"/>
        <v>0.31999999999999318</v>
      </c>
      <c r="H557" s="30">
        <f t="shared" si="291"/>
        <v>344.02</v>
      </c>
      <c r="I557" s="30" t="str">
        <f t="shared" si="269"/>
        <v>US 101: 12</v>
      </c>
      <c r="J557" s="30">
        <f t="shared" si="298"/>
        <v>18270</v>
      </c>
      <c r="K557" s="30">
        <f t="shared" si="298"/>
        <v>20695</v>
      </c>
      <c r="L557" s="30">
        <f t="shared" si="298"/>
        <v>23120</v>
      </c>
      <c r="M557" s="30">
        <f t="shared" si="298"/>
        <v>25545</v>
      </c>
      <c r="N557" s="91">
        <f t="shared" si="270"/>
        <v>12423.6</v>
      </c>
      <c r="O557" s="91">
        <f t="shared" si="271"/>
        <v>14072.6</v>
      </c>
      <c r="P557" s="91">
        <f t="shared" si="272"/>
        <v>15721.6</v>
      </c>
      <c r="Q557" s="91">
        <f t="shared" si="273"/>
        <v>17370.600000000002</v>
      </c>
      <c r="R557" s="91">
        <f t="shared" si="274"/>
        <v>248.47200000000001</v>
      </c>
      <c r="S557" s="91">
        <f t="shared" si="275"/>
        <v>2110.89</v>
      </c>
      <c r="T557" s="91">
        <f t="shared" si="276"/>
        <v>4716.4799999999996</v>
      </c>
      <c r="U557" s="91">
        <f t="shared" si="277"/>
        <v>9553.8300000000017</v>
      </c>
      <c r="V557" s="91">
        <f t="shared" si="278"/>
        <v>23.853311999999491</v>
      </c>
      <c r="W557" s="91">
        <f t="shared" si="279"/>
        <v>182.38089599999611</v>
      </c>
      <c r="X557" s="91">
        <f t="shared" si="280"/>
        <v>347.13292799999255</v>
      </c>
      <c r="Y557" s="91">
        <f t="shared" si="281"/>
        <v>611.44511999998713</v>
      </c>
      <c r="Z557" s="91">
        <f t="shared" si="282"/>
        <v>4.9694399999998931</v>
      </c>
      <c r="AA557" s="91">
        <f t="shared" si="283"/>
        <v>30.396815999999351</v>
      </c>
      <c r="AB557" s="91">
        <f t="shared" si="284"/>
        <v>48.212906666665639</v>
      </c>
      <c r="AC557" s="91">
        <f t="shared" si="285"/>
        <v>72.791085714284193</v>
      </c>
      <c r="AD557" s="29">
        <f t="shared" si="286"/>
        <v>0</v>
      </c>
      <c r="AE557" s="29">
        <f t="shared" si="292"/>
        <v>1</v>
      </c>
      <c r="AF557" s="29">
        <f t="shared" si="293"/>
        <v>1</v>
      </c>
      <c r="AG557" s="29">
        <f t="shared" si="294"/>
        <v>1</v>
      </c>
      <c r="AH557" s="29">
        <f t="shared" si="287"/>
        <v>0</v>
      </c>
      <c r="AI557" s="29">
        <f t="shared" si="288"/>
        <v>11</v>
      </c>
      <c r="AJ557" s="29">
        <f t="shared" si="289"/>
        <v>16</v>
      </c>
      <c r="AK557" s="105">
        <f t="shared" si="290"/>
        <v>20</v>
      </c>
      <c r="AT557" s="300">
        <f t="shared" si="297"/>
        <v>79.511039999998303</v>
      </c>
      <c r="AU557" s="29">
        <f t="shared" si="297"/>
        <v>675.48479999998551</v>
      </c>
      <c r="AV557" s="29">
        <f t="shared" si="297"/>
        <v>1509.2735999999677</v>
      </c>
      <c r="AW557" s="105">
        <f t="shared" si="296"/>
        <v>3057.2255999999352</v>
      </c>
    </row>
    <row r="558" spans="1:49" x14ac:dyDescent="0.25">
      <c r="A558" s="80" t="s">
        <v>234</v>
      </c>
      <c r="B558" s="4" t="s">
        <v>83</v>
      </c>
      <c r="C558" s="4">
        <v>357.49</v>
      </c>
      <c r="D558" s="4">
        <v>357.76</v>
      </c>
      <c r="E558" s="4">
        <v>19500</v>
      </c>
      <c r="F558" s="4">
        <v>29900</v>
      </c>
      <c r="G558" s="30">
        <f t="shared" si="268"/>
        <v>0.26999999999998181</v>
      </c>
      <c r="H558" s="30">
        <f t="shared" si="291"/>
        <v>344.28999999999996</v>
      </c>
      <c r="I558" s="30" t="str">
        <f t="shared" si="269"/>
        <v>US 101: 12</v>
      </c>
      <c r="J558" s="30">
        <f t="shared" si="298"/>
        <v>20540</v>
      </c>
      <c r="K558" s="30">
        <f t="shared" si="298"/>
        <v>23140</v>
      </c>
      <c r="L558" s="30">
        <f t="shared" si="298"/>
        <v>25740</v>
      </c>
      <c r="M558" s="30">
        <f t="shared" si="298"/>
        <v>28340</v>
      </c>
      <c r="N558" s="91">
        <f t="shared" si="270"/>
        <v>13967.2</v>
      </c>
      <c r="O558" s="91">
        <f t="shared" si="271"/>
        <v>15735.2</v>
      </c>
      <c r="P558" s="91">
        <f t="shared" si="272"/>
        <v>17503.2</v>
      </c>
      <c r="Q558" s="91">
        <f t="shared" si="273"/>
        <v>19271.2</v>
      </c>
      <c r="R558" s="91">
        <f t="shared" si="274"/>
        <v>279.34399999999999</v>
      </c>
      <c r="S558" s="91">
        <f t="shared" si="275"/>
        <v>2360.2800000000002</v>
      </c>
      <c r="T558" s="91">
        <f t="shared" si="276"/>
        <v>5250.96</v>
      </c>
      <c r="U558" s="91">
        <f t="shared" si="277"/>
        <v>10599.160000000002</v>
      </c>
      <c r="V558" s="91">
        <f t="shared" si="278"/>
        <v>22.626863999998474</v>
      </c>
      <c r="W558" s="91">
        <f t="shared" si="279"/>
        <v>172.06441199998844</v>
      </c>
      <c r="X558" s="91">
        <f t="shared" si="280"/>
        <v>326.08461599997804</v>
      </c>
      <c r="Y558" s="91">
        <f t="shared" si="281"/>
        <v>572.35463999996148</v>
      </c>
      <c r="Z558" s="91">
        <f t="shared" si="282"/>
        <v>4.7139299999996815</v>
      </c>
      <c r="AA558" s="91">
        <f t="shared" si="283"/>
        <v>28.677401999998072</v>
      </c>
      <c r="AB558" s="91">
        <f t="shared" si="284"/>
        <v>45.289529999996958</v>
      </c>
      <c r="AC558" s="91">
        <f t="shared" si="285"/>
        <v>68.137457142852568</v>
      </c>
      <c r="AD558" s="29">
        <f t="shared" si="286"/>
        <v>0</v>
      </c>
      <c r="AE558" s="29">
        <f t="shared" si="292"/>
        <v>0</v>
      </c>
      <c r="AF558" s="29">
        <f t="shared" si="293"/>
        <v>1</v>
      </c>
      <c r="AG558" s="29">
        <f t="shared" si="294"/>
        <v>1</v>
      </c>
      <c r="AH558" s="29">
        <f t="shared" si="287"/>
        <v>0</v>
      </c>
      <c r="AI558" s="29">
        <f t="shared" si="288"/>
        <v>11</v>
      </c>
      <c r="AJ558" s="29">
        <f t="shared" si="289"/>
        <v>16</v>
      </c>
      <c r="AK558" s="105">
        <f t="shared" si="290"/>
        <v>20</v>
      </c>
      <c r="AT558" s="300">
        <f t="shared" si="297"/>
        <v>75.422879999994919</v>
      </c>
      <c r="AU558" s="29">
        <f t="shared" si="297"/>
        <v>637.27559999995708</v>
      </c>
      <c r="AV558" s="29">
        <f t="shared" si="297"/>
        <v>1417.7591999999045</v>
      </c>
      <c r="AW558" s="105">
        <f t="shared" si="296"/>
        <v>2861.7731999998077</v>
      </c>
    </row>
    <row r="559" spans="1:49" x14ac:dyDescent="0.25">
      <c r="A559" s="80" t="s">
        <v>234</v>
      </c>
      <c r="B559" s="4" t="s">
        <v>83</v>
      </c>
      <c r="C559" s="4">
        <v>357.76</v>
      </c>
      <c r="D559" s="4">
        <v>358.13</v>
      </c>
      <c r="E559" s="4">
        <v>20800</v>
      </c>
      <c r="F559" s="4">
        <v>33000</v>
      </c>
      <c r="G559" s="30">
        <f t="shared" si="268"/>
        <v>0.37000000000000455</v>
      </c>
      <c r="H559" s="30">
        <f t="shared" si="291"/>
        <v>344.65999999999997</v>
      </c>
      <c r="I559" s="30" t="str">
        <f t="shared" si="269"/>
        <v>US 101: 12</v>
      </c>
      <c r="J559" s="30">
        <f t="shared" si="298"/>
        <v>22020</v>
      </c>
      <c r="K559" s="30">
        <f t="shared" si="298"/>
        <v>25070</v>
      </c>
      <c r="L559" s="30">
        <f t="shared" si="298"/>
        <v>28120</v>
      </c>
      <c r="M559" s="30">
        <f t="shared" si="298"/>
        <v>31170</v>
      </c>
      <c r="N559" s="91">
        <f t="shared" si="270"/>
        <v>14973.6</v>
      </c>
      <c r="O559" s="91">
        <f t="shared" si="271"/>
        <v>17047.600000000002</v>
      </c>
      <c r="P559" s="91">
        <f t="shared" si="272"/>
        <v>19121.600000000002</v>
      </c>
      <c r="Q559" s="91">
        <f t="shared" si="273"/>
        <v>21195.600000000002</v>
      </c>
      <c r="R559" s="91">
        <f t="shared" si="274"/>
        <v>299.47200000000004</v>
      </c>
      <c r="S559" s="91">
        <f t="shared" si="275"/>
        <v>2557.1400000000003</v>
      </c>
      <c r="T559" s="91">
        <f t="shared" si="276"/>
        <v>5736.4800000000005</v>
      </c>
      <c r="U559" s="91">
        <f t="shared" si="277"/>
        <v>11657.580000000002</v>
      </c>
      <c r="V559" s="91">
        <f t="shared" si="278"/>
        <v>33.241392000000417</v>
      </c>
      <c r="W559" s="91">
        <f t="shared" si="279"/>
        <v>255.4582860000032</v>
      </c>
      <c r="X559" s="91">
        <f t="shared" si="280"/>
        <v>488.17444800000607</v>
      </c>
      <c r="Y559" s="91">
        <f t="shared" si="281"/>
        <v>862.66092000001083</v>
      </c>
      <c r="Z559" s="91">
        <f t="shared" si="282"/>
        <v>6.9252900000000857</v>
      </c>
      <c r="AA559" s="91">
        <f t="shared" si="283"/>
        <v>42.576381000000531</v>
      </c>
      <c r="AB559" s="91">
        <f t="shared" si="284"/>
        <v>67.802006666667509</v>
      </c>
      <c r="AC559" s="91">
        <f t="shared" si="285"/>
        <v>102.69772857142988</v>
      </c>
      <c r="AD559" s="29">
        <f t="shared" si="286"/>
        <v>0</v>
      </c>
      <c r="AE559" s="29">
        <f t="shared" si="292"/>
        <v>1</v>
      </c>
      <c r="AF559" s="29">
        <f t="shared" si="293"/>
        <v>1</v>
      </c>
      <c r="AG559" s="29">
        <f t="shared" si="294"/>
        <v>1</v>
      </c>
      <c r="AH559" s="29">
        <f t="shared" si="287"/>
        <v>0</v>
      </c>
      <c r="AI559" s="29">
        <f t="shared" si="288"/>
        <v>11</v>
      </c>
      <c r="AJ559" s="29">
        <f t="shared" si="289"/>
        <v>16</v>
      </c>
      <c r="AK559" s="105">
        <f t="shared" si="290"/>
        <v>20</v>
      </c>
      <c r="AT559" s="300">
        <f t="shared" si="297"/>
        <v>110.80464000000137</v>
      </c>
      <c r="AU559" s="29">
        <f t="shared" si="297"/>
        <v>946.1418000000117</v>
      </c>
      <c r="AV559" s="29">
        <f t="shared" si="297"/>
        <v>2122.4976000000261</v>
      </c>
      <c r="AW559" s="105">
        <f t="shared" si="296"/>
        <v>4313.3046000000541</v>
      </c>
    </row>
    <row r="560" spans="1:49" x14ac:dyDescent="0.25">
      <c r="A560" s="80" t="s">
        <v>234</v>
      </c>
      <c r="B560" s="4" t="s">
        <v>83</v>
      </c>
      <c r="C560" s="4">
        <v>358.13</v>
      </c>
      <c r="D560" s="4">
        <v>358.45</v>
      </c>
      <c r="E560" s="4">
        <v>17100</v>
      </c>
      <c r="F560" s="4">
        <v>27100</v>
      </c>
      <c r="G560" s="30">
        <f t="shared" si="268"/>
        <v>0.31999999999999318</v>
      </c>
      <c r="H560" s="30">
        <f t="shared" si="291"/>
        <v>344.97999999999996</v>
      </c>
      <c r="I560" s="30" t="str">
        <f t="shared" si="269"/>
        <v>US 101: 12</v>
      </c>
      <c r="J560" s="30">
        <f t="shared" si="298"/>
        <v>18100</v>
      </c>
      <c r="K560" s="30">
        <f t="shared" si="298"/>
        <v>20600</v>
      </c>
      <c r="L560" s="30">
        <f t="shared" si="298"/>
        <v>23100</v>
      </c>
      <c r="M560" s="30">
        <f t="shared" si="298"/>
        <v>25600</v>
      </c>
      <c r="N560" s="91">
        <f t="shared" si="270"/>
        <v>12308</v>
      </c>
      <c r="O560" s="91">
        <f t="shared" si="271"/>
        <v>14008.000000000002</v>
      </c>
      <c r="P560" s="91">
        <f t="shared" si="272"/>
        <v>15708.000000000002</v>
      </c>
      <c r="Q560" s="91">
        <f t="shared" si="273"/>
        <v>17408</v>
      </c>
      <c r="R560" s="91">
        <f t="shared" si="274"/>
        <v>246.16</v>
      </c>
      <c r="S560" s="91">
        <f t="shared" si="275"/>
        <v>2101.2000000000003</v>
      </c>
      <c r="T560" s="91">
        <f t="shared" si="276"/>
        <v>4712.4000000000005</v>
      </c>
      <c r="U560" s="91">
        <f t="shared" si="277"/>
        <v>9574.4000000000015</v>
      </c>
      <c r="V560" s="91">
        <f t="shared" si="278"/>
        <v>23.631359999999496</v>
      </c>
      <c r="W560" s="91">
        <f t="shared" si="279"/>
        <v>181.54367999999616</v>
      </c>
      <c r="X560" s="91">
        <f t="shared" si="280"/>
        <v>346.83263999999264</v>
      </c>
      <c r="Y560" s="91">
        <f t="shared" si="281"/>
        <v>612.76159999998708</v>
      </c>
      <c r="Z560" s="91">
        <f t="shared" si="282"/>
        <v>4.9231999999998948</v>
      </c>
      <c r="AA560" s="91">
        <f t="shared" si="283"/>
        <v>30.257279999999358</v>
      </c>
      <c r="AB560" s="91">
        <f t="shared" si="284"/>
        <v>48.171199999998983</v>
      </c>
      <c r="AC560" s="91">
        <f t="shared" si="285"/>
        <v>72.947809523808004</v>
      </c>
      <c r="AD560" s="29">
        <f t="shared" si="286"/>
        <v>0</v>
      </c>
      <c r="AE560" s="29">
        <f t="shared" si="292"/>
        <v>1</v>
      </c>
      <c r="AF560" s="29">
        <f t="shared" si="293"/>
        <v>1</v>
      </c>
      <c r="AG560" s="29">
        <f t="shared" si="294"/>
        <v>1</v>
      </c>
      <c r="AH560" s="29">
        <f t="shared" si="287"/>
        <v>0</v>
      </c>
      <c r="AI560" s="29">
        <f t="shared" si="288"/>
        <v>11</v>
      </c>
      <c r="AJ560" s="29">
        <f t="shared" si="289"/>
        <v>16</v>
      </c>
      <c r="AK560" s="105">
        <f t="shared" si="290"/>
        <v>20</v>
      </c>
      <c r="AT560" s="300">
        <f t="shared" si="297"/>
        <v>78.771199999998316</v>
      </c>
      <c r="AU560" s="29">
        <f t="shared" si="297"/>
        <v>672.3839999999858</v>
      </c>
      <c r="AV560" s="29">
        <f t="shared" si="297"/>
        <v>1507.967999999968</v>
      </c>
      <c r="AW560" s="105">
        <f t="shared" si="296"/>
        <v>3063.807999999935</v>
      </c>
    </row>
    <row r="561" spans="1:49" x14ac:dyDescent="0.25">
      <c r="A561" s="80" t="s">
        <v>234</v>
      </c>
      <c r="B561" s="4" t="s">
        <v>83</v>
      </c>
      <c r="C561" s="4">
        <v>358.45</v>
      </c>
      <c r="D561" s="4">
        <v>358.76</v>
      </c>
      <c r="E561" s="4">
        <v>16400</v>
      </c>
      <c r="F561" s="4">
        <v>26000</v>
      </c>
      <c r="G561" s="30">
        <f t="shared" si="268"/>
        <v>0.31000000000000227</v>
      </c>
      <c r="H561" s="30">
        <f t="shared" si="291"/>
        <v>345.28999999999996</v>
      </c>
      <c r="I561" s="30" t="str">
        <f t="shared" si="269"/>
        <v>US 101: 12</v>
      </c>
      <c r="J561" s="30">
        <f t="shared" si="298"/>
        <v>17360</v>
      </c>
      <c r="K561" s="30">
        <f t="shared" si="298"/>
        <v>19760</v>
      </c>
      <c r="L561" s="30">
        <f t="shared" si="298"/>
        <v>22160</v>
      </c>
      <c r="M561" s="30">
        <f t="shared" si="298"/>
        <v>24560</v>
      </c>
      <c r="N561" s="91">
        <f t="shared" si="270"/>
        <v>11804.800000000001</v>
      </c>
      <c r="O561" s="91">
        <f t="shared" si="271"/>
        <v>13436.800000000001</v>
      </c>
      <c r="P561" s="91">
        <f t="shared" si="272"/>
        <v>15068.800000000001</v>
      </c>
      <c r="Q561" s="91">
        <f t="shared" si="273"/>
        <v>16700.800000000003</v>
      </c>
      <c r="R561" s="91">
        <f t="shared" si="274"/>
        <v>236.09600000000003</v>
      </c>
      <c r="S561" s="91">
        <f t="shared" si="275"/>
        <v>2015.52</v>
      </c>
      <c r="T561" s="91">
        <f t="shared" si="276"/>
        <v>4520.6400000000003</v>
      </c>
      <c r="U561" s="91">
        <f t="shared" si="277"/>
        <v>9185.4400000000023</v>
      </c>
      <c r="V561" s="91">
        <f t="shared" si="278"/>
        <v>21.956928000000161</v>
      </c>
      <c r="W561" s="91">
        <f t="shared" si="279"/>
        <v>168.69902400000126</v>
      </c>
      <c r="X561" s="91">
        <f t="shared" si="280"/>
        <v>322.32163200000235</v>
      </c>
      <c r="Y561" s="91">
        <f t="shared" si="281"/>
        <v>569.49728000000437</v>
      </c>
      <c r="Z561" s="91">
        <f t="shared" si="282"/>
        <v>4.5743600000000333</v>
      </c>
      <c r="AA561" s="91">
        <f t="shared" si="283"/>
        <v>28.116504000000209</v>
      </c>
      <c r="AB561" s="91">
        <f t="shared" si="284"/>
        <v>44.766893333333662</v>
      </c>
      <c r="AC561" s="91">
        <f t="shared" si="285"/>
        <v>67.797295238095771</v>
      </c>
      <c r="AD561" s="29">
        <f t="shared" si="286"/>
        <v>0</v>
      </c>
      <c r="AE561" s="29">
        <f t="shared" si="292"/>
        <v>0</v>
      </c>
      <c r="AF561" s="29">
        <f t="shared" si="293"/>
        <v>1</v>
      </c>
      <c r="AG561" s="29">
        <f t="shared" si="294"/>
        <v>1</v>
      </c>
      <c r="AH561" s="29">
        <f t="shared" si="287"/>
        <v>0</v>
      </c>
      <c r="AI561" s="29">
        <f t="shared" si="288"/>
        <v>11</v>
      </c>
      <c r="AJ561" s="29">
        <f t="shared" si="289"/>
        <v>16</v>
      </c>
      <c r="AK561" s="105">
        <f t="shared" si="290"/>
        <v>20</v>
      </c>
      <c r="AT561" s="300">
        <f t="shared" si="297"/>
        <v>73.189760000000547</v>
      </c>
      <c r="AU561" s="29">
        <f t="shared" si="297"/>
        <v>624.81120000000453</v>
      </c>
      <c r="AV561" s="29">
        <f t="shared" si="297"/>
        <v>1401.3984000000103</v>
      </c>
      <c r="AW561" s="105">
        <f t="shared" si="296"/>
        <v>2847.4864000000216</v>
      </c>
    </row>
    <row r="562" spans="1:49" x14ac:dyDescent="0.25">
      <c r="A562" s="80" t="s">
        <v>234</v>
      </c>
      <c r="B562" s="4" t="s">
        <v>83</v>
      </c>
      <c r="C562" s="4">
        <v>358.76</v>
      </c>
      <c r="D562" s="4">
        <v>359.32</v>
      </c>
      <c r="E562" s="4">
        <v>17100</v>
      </c>
      <c r="F562" s="4">
        <v>27100</v>
      </c>
      <c r="G562" s="30">
        <f t="shared" si="268"/>
        <v>0.56000000000000227</v>
      </c>
      <c r="H562" s="30">
        <f t="shared" si="291"/>
        <v>345.84999999999997</v>
      </c>
      <c r="I562" s="30" t="str">
        <f t="shared" si="269"/>
        <v>US 101: 12</v>
      </c>
      <c r="J562" s="30">
        <f t="shared" si="298"/>
        <v>18100</v>
      </c>
      <c r="K562" s="30">
        <f t="shared" si="298"/>
        <v>20600</v>
      </c>
      <c r="L562" s="30">
        <f t="shared" si="298"/>
        <v>23100</v>
      </c>
      <c r="M562" s="30">
        <f t="shared" si="298"/>
        <v>25600</v>
      </c>
      <c r="N562" s="91">
        <f t="shared" si="270"/>
        <v>12308</v>
      </c>
      <c r="O562" s="91">
        <f t="shared" si="271"/>
        <v>14008.000000000002</v>
      </c>
      <c r="P562" s="91">
        <f t="shared" si="272"/>
        <v>15708.000000000002</v>
      </c>
      <c r="Q562" s="91">
        <f t="shared" si="273"/>
        <v>17408</v>
      </c>
      <c r="R562" s="91">
        <f t="shared" si="274"/>
        <v>246.16</v>
      </c>
      <c r="S562" s="91">
        <f t="shared" si="275"/>
        <v>2101.2000000000003</v>
      </c>
      <c r="T562" s="91">
        <f t="shared" si="276"/>
        <v>4712.4000000000005</v>
      </c>
      <c r="U562" s="91">
        <f t="shared" si="277"/>
        <v>9574.4000000000015</v>
      </c>
      <c r="V562" s="91">
        <f t="shared" si="278"/>
        <v>41.354880000000165</v>
      </c>
      <c r="W562" s="91">
        <f t="shared" si="279"/>
        <v>317.70144000000136</v>
      </c>
      <c r="X562" s="91">
        <f t="shared" si="280"/>
        <v>606.95712000000253</v>
      </c>
      <c r="Y562" s="91">
        <f t="shared" si="281"/>
        <v>1072.3328000000045</v>
      </c>
      <c r="Z562" s="91">
        <f t="shared" si="282"/>
        <v>8.6156000000000326</v>
      </c>
      <c r="AA562" s="91">
        <f t="shared" si="283"/>
        <v>52.950240000000228</v>
      </c>
      <c r="AB562" s="91">
        <f t="shared" si="284"/>
        <v>84.299600000000353</v>
      </c>
      <c r="AC562" s="91">
        <f t="shared" si="285"/>
        <v>127.65866666666722</v>
      </c>
      <c r="AD562" s="29">
        <f t="shared" si="286"/>
        <v>0</v>
      </c>
      <c r="AE562" s="29">
        <f t="shared" si="292"/>
        <v>1</v>
      </c>
      <c r="AF562" s="29">
        <f t="shared" si="293"/>
        <v>1</v>
      </c>
      <c r="AG562" s="29">
        <f t="shared" si="294"/>
        <v>1</v>
      </c>
      <c r="AH562" s="29">
        <f t="shared" si="287"/>
        <v>0</v>
      </c>
      <c r="AI562" s="29">
        <f t="shared" si="288"/>
        <v>11</v>
      </c>
      <c r="AJ562" s="29">
        <f t="shared" si="289"/>
        <v>16</v>
      </c>
      <c r="AK562" s="105">
        <f t="shared" si="290"/>
        <v>20</v>
      </c>
      <c r="AT562" s="300">
        <f t="shared" si="297"/>
        <v>137.84960000000055</v>
      </c>
      <c r="AU562" s="29">
        <f t="shared" si="297"/>
        <v>1176.672000000005</v>
      </c>
      <c r="AV562" s="29">
        <f t="shared" si="297"/>
        <v>2638.9440000000109</v>
      </c>
      <c r="AW562" s="105">
        <f t="shared" si="296"/>
        <v>5361.6640000000225</v>
      </c>
    </row>
    <row r="563" spans="1:49" x14ac:dyDescent="0.25">
      <c r="A563" s="80" t="s">
        <v>234</v>
      </c>
      <c r="B563" s="4" t="s">
        <v>83</v>
      </c>
      <c r="C563" s="4">
        <v>359.32</v>
      </c>
      <c r="D563" s="4">
        <v>359.56</v>
      </c>
      <c r="E563" s="4">
        <v>10700</v>
      </c>
      <c r="F563" s="4">
        <v>15300</v>
      </c>
      <c r="G563" s="30">
        <f t="shared" si="268"/>
        <v>0.24000000000000909</v>
      </c>
      <c r="H563" s="30">
        <f t="shared" si="291"/>
        <v>346.09</v>
      </c>
      <c r="I563" s="30" t="str">
        <f t="shared" si="269"/>
        <v>US 101: 12</v>
      </c>
      <c r="J563" s="30">
        <f t="shared" si="298"/>
        <v>11160</v>
      </c>
      <c r="K563" s="30">
        <f t="shared" si="298"/>
        <v>12310</v>
      </c>
      <c r="L563" s="30">
        <f t="shared" si="298"/>
        <v>13460</v>
      </c>
      <c r="M563" s="30">
        <f t="shared" si="298"/>
        <v>14610</v>
      </c>
      <c r="N563" s="91">
        <f t="shared" si="270"/>
        <v>7588.8</v>
      </c>
      <c r="O563" s="91">
        <f t="shared" si="271"/>
        <v>8370.8000000000011</v>
      </c>
      <c r="P563" s="91">
        <f t="shared" si="272"/>
        <v>9152.8000000000011</v>
      </c>
      <c r="Q563" s="91">
        <f t="shared" si="273"/>
        <v>9934.8000000000011</v>
      </c>
      <c r="R563" s="91">
        <f t="shared" si="274"/>
        <v>151.77600000000001</v>
      </c>
      <c r="S563" s="91">
        <f t="shared" si="275"/>
        <v>1255.6200000000001</v>
      </c>
      <c r="T563" s="91">
        <f t="shared" si="276"/>
        <v>2745.84</v>
      </c>
      <c r="U563" s="91">
        <f t="shared" si="277"/>
        <v>5464.1400000000012</v>
      </c>
      <c r="V563" s="91">
        <f t="shared" si="278"/>
        <v>10.927872000000415</v>
      </c>
      <c r="W563" s="91">
        <f t="shared" si="279"/>
        <v>81.364176000003098</v>
      </c>
      <c r="X563" s="91">
        <f t="shared" si="280"/>
        <v>151.57036800000577</v>
      </c>
      <c r="Y563" s="91">
        <f t="shared" si="281"/>
        <v>262.27872000000997</v>
      </c>
      <c r="Z563" s="91">
        <f t="shared" si="282"/>
        <v>2.2766400000000862</v>
      </c>
      <c r="AA563" s="91">
        <f t="shared" si="283"/>
        <v>13.560696000000517</v>
      </c>
      <c r="AB563" s="91">
        <f t="shared" si="284"/>
        <v>21.051440000000802</v>
      </c>
      <c r="AC563" s="91">
        <f t="shared" si="285"/>
        <v>31.223657142858336</v>
      </c>
      <c r="AD563" s="29">
        <f t="shared" si="286"/>
        <v>0</v>
      </c>
      <c r="AE563" s="29">
        <f t="shared" si="292"/>
        <v>0</v>
      </c>
      <c r="AF563" s="29">
        <f t="shared" si="293"/>
        <v>0</v>
      </c>
      <c r="AG563" s="29">
        <f t="shared" si="294"/>
        <v>1</v>
      </c>
      <c r="AH563" s="29">
        <f t="shared" si="287"/>
        <v>0</v>
      </c>
      <c r="AI563" s="29">
        <f t="shared" si="288"/>
        <v>11</v>
      </c>
      <c r="AJ563" s="29">
        <f t="shared" si="289"/>
        <v>16</v>
      </c>
      <c r="AK563" s="105">
        <f t="shared" si="290"/>
        <v>20</v>
      </c>
      <c r="AT563" s="300">
        <f t="shared" si="297"/>
        <v>36.426240000001386</v>
      </c>
      <c r="AU563" s="29">
        <f t="shared" si="297"/>
        <v>301.34880000001147</v>
      </c>
      <c r="AV563" s="29">
        <f t="shared" si="297"/>
        <v>659.00160000002506</v>
      </c>
      <c r="AW563" s="105">
        <f t="shared" si="296"/>
        <v>1311.3936000000499</v>
      </c>
    </row>
    <row r="564" spans="1:49" x14ac:dyDescent="0.25">
      <c r="A564" s="80" t="s">
        <v>234</v>
      </c>
      <c r="B564" s="4" t="s">
        <v>83</v>
      </c>
      <c r="C564" s="4">
        <v>359.56</v>
      </c>
      <c r="D564" s="4">
        <v>360.4</v>
      </c>
      <c r="E564" s="4">
        <v>10100</v>
      </c>
      <c r="F564" s="4">
        <v>14300</v>
      </c>
      <c r="G564" s="30">
        <f t="shared" si="268"/>
        <v>0.83999999999997499</v>
      </c>
      <c r="H564" s="30">
        <f t="shared" si="291"/>
        <v>346.92999999999995</v>
      </c>
      <c r="I564" s="30" t="str">
        <f t="shared" si="269"/>
        <v>US 101: 12</v>
      </c>
      <c r="J564" s="30">
        <f t="shared" si="298"/>
        <v>10520</v>
      </c>
      <c r="K564" s="30">
        <f t="shared" si="298"/>
        <v>11570</v>
      </c>
      <c r="L564" s="30">
        <f t="shared" si="298"/>
        <v>12620</v>
      </c>
      <c r="M564" s="30">
        <f t="shared" si="298"/>
        <v>13670</v>
      </c>
      <c r="N564" s="91">
        <f t="shared" si="270"/>
        <v>7153.6</v>
      </c>
      <c r="O564" s="91">
        <f t="shared" si="271"/>
        <v>7867.6</v>
      </c>
      <c r="P564" s="91">
        <f t="shared" si="272"/>
        <v>8581.6</v>
      </c>
      <c r="Q564" s="91">
        <f t="shared" si="273"/>
        <v>9295.6</v>
      </c>
      <c r="R564" s="91">
        <f t="shared" si="274"/>
        <v>143.072</v>
      </c>
      <c r="S564" s="91">
        <f t="shared" si="275"/>
        <v>1180.1400000000001</v>
      </c>
      <c r="T564" s="91">
        <f t="shared" si="276"/>
        <v>2574.48</v>
      </c>
      <c r="U564" s="91">
        <f t="shared" si="277"/>
        <v>5112.5800000000008</v>
      </c>
      <c r="V564" s="91">
        <f t="shared" si="278"/>
        <v>36.054143999998928</v>
      </c>
      <c r="W564" s="91">
        <f t="shared" si="279"/>
        <v>267.65575199999205</v>
      </c>
      <c r="X564" s="91">
        <f t="shared" si="280"/>
        <v>497.38953599998518</v>
      </c>
      <c r="Y564" s="91">
        <f t="shared" si="281"/>
        <v>858.91343999997457</v>
      </c>
      <c r="Z564" s="91">
        <f t="shared" si="282"/>
        <v>7.5112799999997755</v>
      </c>
      <c r="AA564" s="91">
        <f t="shared" si="283"/>
        <v>44.609291999998675</v>
      </c>
      <c r="AB564" s="91">
        <f t="shared" si="284"/>
        <v>69.081879999997952</v>
      </c>
      <c r="AC564" s="91">
        <f t="shared" si="285"/>
        <v>102.25159999999698</v>
      </c>
      <c r="AD564" s="29">
        <f t="shared" si="286"/>
        <v>0</v>
      </c>
      <c r="AE564" s="29">
        <f t="shared" si="292"/>
        <v>1</v>
      </c>
      <c r="AF564" s="29">
        <f t="shared" si="293"/>
        <v>1</v>
      </c>
      <c r="AG564" s="29">
        <f t="shared" si="294"/>
        <v>1</v>
      </c>
      <c r="AH564" s="29">
        <f t="shared" si="287"/>
        <v>0</v>
      </c>
      <c r="AI564" s="29">
        <f t="shared" si="288"/>
        <v>11</v>
      </c>
      <c r="AJ564" s="29">
        <f t="shared" si="289"/>
        <v>16</v>
      </c>
      <c r="AK564" s="105">
        <f t="shared" si="290"/>
        <v>20</v>
      </c>
      <c r="AT564" s="300">
        <f t="shared" si="297"/>
        <v>120.18047999999642</v>
      </c>
      <c r="AU564" s="29">
        <f t="shared" si="297"/>
        <v>991.31759999997053</v>
      </c>
      <c r="AV564" s="29">
        <f t="shared" si="297"/>
        <v>2162.5631999999355</v>
      </c>
      <c r="AW564" s="105">
        <f t="shared" si="296"/>
        <v>4294.5671999998731</v>
      </c>
    </row>
    <row r="565" spans="1:49" x14ac:dyDescent="0.25">
      <c r="A565" s="80" t="s">
        <v>234</v>
      </c>
      <c r="B565" s="4" t="s">
        <v>83</v>
      </c>
      <c r="C565" s="4">
        <v>360.4</v>
      </c>
      <c r="D565" s="4">
        <v>362.22</v>
      </c>
      <c r="E565" s="4">
        <v>10000</v>
      </c>
      <c r="F565" s="4">
        <v>10300</v>
      </c>
      <c r="G565" s="30">
        <f t="shared" si="268"/>
        <v>1.82000000000005</v>
      </c>
      <c r="H565" s="30">
        <f t="shared" si="291"/>
        <v>348.75</v>
      </c>
      <c r="I565" s="30" t="str">
        <f t="shared" si="269"/>
        <v>US 101: 12</v>
      </c>
      <c r="J565" s="30">
        <f t="shared" si="298"/>
        <v>10030</v>
      </c>
      <c r="K565" s="30">
        <f t="shared" si="298"/>
        <v>10105</v>
      </c>
      <c r="L565" s="30">
        <f t="shared" si="298"/>
        <v>10180</v>
      </c>
      <c r="M565" s="30">
        <f t="shared" si="298"/>
        <v>10255</v>
      </c>
      <c r="N565" s="91">
        <f t="shared" si="270"/>
        <v>6820.4000000000005</v>
      </c>
      <c r="O565" s="91">
        <f t="shared" si="271"/>
        <v>6871.4000000000005</v>
      </c>
      <c r="P565" s="91">
        <f t="shared" si="272"/>
        <v>6922.4000000000005</v>
      </c>
      <c r="Q565" s="91">
        <f t="shared" si="273"/>
        <v>6973.4000000000005</v>
      </c>
      <c r="R565" s="91">
        <f t="shared" si="274"/>
        <v>136.40800000000002</v>
      </c>
      <c r="S565" s="91">
        <f t="shared" si="275"/>
        <v>1030.71</v>
      </c>
      <c r="T565" s="91">
        <f t="shared" si="276"/>
        <v>2076.7200000000003</v>
      </c>
      <c r="U565" s="91">
        <f t="shared" si="277"/>
        <v>3835.3700000000008</v>
      </c>
      <c r="V565" s="91">
        <f t="shared" si="278"/>
        <v>74.478768000002049</v>
      </c>
      <c r="W565" s="91">
        <f t="shared" si="279"/>
        <v>506.49089400001401</v>
      </c>
      <c r="X565" s="91">
        <f t="shared" si="280"/>
        <v>869.31499200002395</v>
      </c>
      <c r="Y565" s="91">
        <f t="shared" si="281"/>
        <v>1396.0746800000386</v>
      </c>
      <c r="Z565" s="91">
        <f t="shared" si="282"/>
        <v>15.516410000000425</v>
      </c>
      <c r="AA565" s="91">
        <f t="shared" si="283"/>
        <v>84.41514900000233</v>
      </c>
      <c r="AB565" s="91">
        <f t="shared" si="284"/>
        <v>120.73819333333667</v>
      </c>
      <c r="AC565" s="91">
        <f t="shared" si="285"/>
        <v>166.1993666666713</v>
      </c>
      <c r="AD565" s="29">
        <f t="shared" si="286"/>
        <v>0</v>
      </c>
      <c r="AE565" s="29">
        <f t="shared" si="292"/>
        <v>1</v>
      </c>
      <c r="AF565" s="29">
        <f t="shared" si="293"/>
        <v>1</v>
      </c>
      <c r="AG565" s="29">
        <f t="shared" si="294"/>
        <v>2</v>
      </c>
      <c r="AH565" s="29">
        <f t="shared" si="287"/>
        <v>0</v>
      </c>
      <c r="AI565" s="29">
        <f t="shared" si="288"/>
        <v>11</v>
      </c>
      <c r="AJ565" s="29">
        <f t="shared" si="289"/>
        <v>16</v>
      </c>
      <c r="AK565" s="105">
        <f t="shared" si="290"/>
        <v>20</v>
      </c>
      <c r="AT565" s="300">
        <f t="shared" si="297"/>
        <v>248.26256000000686</v>
      </c>
      <c r="AU565" s="29">
        <f t="shared" si="297"/>
        <v>1875.8922000000516</v>
      </c>
      <c r="AV565" s="29">
        <f t="shared" si="297"/>
        <v>3779.6304000001041</v>
      </c>
      <c r="AW565" s="105">
        <f t="shared" si="296"/>
        <v>6980.3734000001932</v>
      </c>
    </row>
    <row r="566" spans="1:49" x14ac:dyDescent="0.25">
      <c r="A566" s="80" t="s">
        <v>234</v>
      </c>
      <c r="B566" s="4" t="s">
        <v>83</v>
      </c>
      <c r="C566" s="4">
        <v>362.22</v>
      </c>
      <c r="D566" s="4">
        <v>362.95</v>
      </c>
      <c r="E566" s="4">
        <v>8300</v>
      </c>
      <c r="F566" s="4">
        <v>9000</v>
      </c>
      <c r="G566" s="30">
        <f t="shared" si="268"/>
        <v>0.72999999999996135</v>
      </c>
      <c r="H566" s="30">
        <f t="shared" si="291"/>
        <v>349.47999999999996</v>
      </c>
      <c r="I566" s="30" t="str">
        <f t="shared" si="269"/>
        <v>US 101: 12</v>
      </c>
      <c r="J566" s="30">
        <f t="shared" si="298"/>
        <v>8370</v>
      </c>
      <c r="K566" s="30">
        <f t="shared" si="298"/>
        <v>8545</v>
      </c>
      <c r="L566" s="30">
        <f t="shared" si="298"/>
        <v>8720</v>
      </c>
      <c r="M566" s="30">
        <f t="shared" si="298"/>
        <v>8895</v>
      </c>
      <c r="N566" s="91">
        <f t="shared" si="270"/>
        <v>5691.6</v>
      </c>
      <c r="O566" s="91">
        <f t="shared" si="271"/>
        <v>5810.6</v>
      </c>
      <c r="P566" s="91">
        <f t="shared" si="272"/>
        <v>5929.6</v>
      </c>
      <c r="Q566" s="91">
        <f t="shared" si="273"/>
        <v>6048.6</v>
      </c>
      <c r="R566" s="91">
        <f t="shared" si="274"/>
        <v>113.83200000000001</v>
      </c>
      <c r="S566" s="91">
        <f t="shared" si="275"/>
        <v>871.59</v>
      </c>
      <c r="T566" s="91">
        <f t="shared" si="276"/>
        <v>1778.88</v>
      </c>
      <c r="U566" s="91">
        <f t="shared" si="277"/>
        <v>3326.7300000000005</v>
      </c>
      <c r="V566" s="91">
        <f t="shared" si="278"/>
        <v>24.929207999998681</v>
      </c>
      <c r="W566" s="91">
        <f t="shared" si="279"/>
        <v>171.79038899999091</v>
      </c>
      <c r="X566" s="91">
        <f t="shared" si="280"/>
        <v>298.67395199998424</v>
      </c>
      <c r="Y566" s="91">
        <f t="shared" si="281"/>
        <v>485.70257999997438</v>
      </c>
      <c r="Z566" s="91">
        <f t="shared" si="282"/>
        <v>5.1935849999997243</v>
      </c>
      <c r="AA566" s="91">
        <f t="shared" si="283"/>
        <v>28.631731499998484</v>
      </c>
      <c r="AB566" s="91">
        <f t="shared" si="284"/>
        <v>41.482493333331149</v>
      </c>
      <c r="AC566" s="91">
        <f t="shared" si="285"/>
        <v>57.821735714282674</v>
      </c>
      <c r="AD566" s="29">
        <f t="shared" si="286"/>
        <v>0</v>
      </c>
      <c r="AE566" s="29">
        <f t="shared" si="292"/>
        <v>0</v>
      </c>
      <c r="AF566" s="29">
        <f t="shared" si="293"/>
        <v>1</v>
      </c>
      <c r="AG566" s="29">
        <f t="shared" si="294"/>
        <v>1</v>
      </c>
      <c r="AH566" s="29">
        <f t="shared" si="287"/>
        <v>0</v>
      </c>
      <c r="AI566" s="29">
        <f t="shared" si="288"/>
        <v>11</v>
      </c>
      <c r="AJ566" s="29">
        <f t="shared" si="289"/>
        <v>16</v>
      </c>
      <c r="AK566" s="105">
        <f t="shared" si="290"/>
        <v>20</v>
      </c>
      <c r="AT566" s="300">
        <f t="shared" si="297"/>
        <v>83.097359999995604</v>
      </c>
      <c r="AU566" s="29">
        <f t="shared" si="297"/>
        <v>636.26069999996628</v>
      </c>
      <c r="AV566" s="29">
        <f t="shared" si="297"/>
        <v>1298.5823999999313</v>
      </c>
      <c r="AW566" s="105">
        <f t="shared" si="296"/>
        <v>2428.5128999998719</v>
      </c>
    </row>
    <row r="567" spans="1:49" x14ac:dyDescent="0.25">
      <c r="A567" s="80" t="s">
        <v>234</v>
      </c>
      <c r="B567" s="4" t="s">
        <v>83</v>
      </c>
      <c r="C567" s="4">
        <v>362.95</v>
      </c>
      <c r="D567" s="4">
        <v>363.11</v>
      </c>
      <c r="E567" s="4">
        <v>7900</v>
      </c>
      <c r="F567" s="4">
        <v>8700</v>
      </c>
      <c r="G567" s="30">
        <f t="shared" si="268"/>
        <v>0.16000000000002501</v>
      </c>
      <c r="H567" s="30">
        <f t="shared" si="291"/>
        <v>349.64</v>
      </c>
      <c r="I567" s="30" t="str">
        <f t="shared" si="269"/>
        <v>US 101: 12</v>
      </c>
      <c r="J567" s="30">
        <f t="shared" ref="J567:M586" si="299">(($F567-$E567)/($F$6-$E$6)*(J$6-$E$6)+$E567)</f>
        <v>7980</v>
      </c>
      <c r="K567" s="30">
        <f t="shared" si="299"/>
        <v>8180</v>
      </c>
      <c r="L567" s="30">
        <f t="shared" si="299"/>
        <v>8380</v>
      </c>
      <c r="M567" s="30">
        <f t="shared" si="299"/>
        <v>8580</v>
      </c>
      <c r="N567" s="91">
        <f t="shared" si="270"/>
        <v>5426.4000000000005</v>
      </c>
      <c r="O567" s="91">
        <f t="shared" si="271"/>
        <v>5562.4000000000005</v>
      </c>
      <c r="P567" s="91">
        <f t="shared" si="272"/>
        <v>5698.4000000000005</v>
      </c>
      <c r="Q567" s="91">
        <f t="shared" si="273"/>
        <v>5834.4000000000005</v>
      </c>
      <c r="R567" s="91">
        <f t="shared" si="274"/>
        <v>108.52800000000002</v>
      </c>
      <c r="S567" s="91">
        <f t="shared" si="275"/>
        <v>834.36</v>
      </c>
      <c r="T567" s="91">
        <f t="shared" si="276"/>
        <v>1709.5200000000002</v>
      </c>
      <c r="U567" s="91">
        <f t="shared" si="277"/>
        <v>3208.9200000000005</v>
      </c>
      <c r="V567" s="91">
        <f t="shared" si="278"/>
        <v>5.2093440000008151</v>
      </c>
      <c r="W567" s="91">
        <f t="shared" si="279"/>
        <v>36.044352000005638</v>
      </c>
      <c r="X567" s="91">
        <f t="shared" si="280"/>
        <v>62.910336000009842</v>
      </c>
      <c r="Y567" s="91">
        <f t="shared" si="281"/>
        <v>102.68544000001607</v>
      </c>
      <c r="Z567" s="91">
        <f t="shared" si="282"/>
        <v>1.0852800000001697</v>
      </c>
      <c r="AA567" s="91">
        <f t="shared" si="283"/>
        <v>6.00739200000094</v>
      </c>
      <c r="AB567" s="91">
        <f t="shared" si="284"/>
        <v>8.7375466666680346</v>
      </c>
      <c r="AC567" s="91">
        <f t="shared" si="285"/>
        <v>12.224457142859059</v>
      </c>
      <c r="AD567" s="29">
        <f t="shared" si="286"/>
        <v>0</v>
      </c>
      <c r="AE567" s="29">
        <f t="shared" si="292"/>
        <v>0</v>
      </c>
      <c r="AF567" s="29">
        <f t="shared" si="293"/>
        <v>0</v>
      </c>
      <c r="AG567" s="29">
        <f t="shared" si="294"/>
        <v>0</v>
      </c>
      <c r="AH567" s="29">
        <f t="shared" si="287"/>
        <v>0</v>
      </c>
      <c r="AI567" s="29">
        <f t="shared" si="288"/>
        <v>11</v>
      </c>
      <c r="AJ567" s="29">
        <f t="shared" si="289"/>
        <v>16</v>
      </c>
      <c r="AK567" s="105">
        <f t="shared" si="290"/>
        <v>20</v>
      </c>
      <c r="AT567" s="300">
        <f t="shared" si="297"/>
        <v>17.364480000002718</v>
      </c>
      <c r="AU567" s="29">
        <f t="shared" si="297"/>
        <v>133.49760000002087</v>
      </c>
      <c r="AV567" s="29">
        <f t="shared" si="297"/>
        <v>273.52320000004278</v>
      </c>
      <c r="AW567" s="105">
        <f t="shared" si="296"/>
        <v>513.42720000008035</v>
      </c>
    </row>
    <row r="568" spans="1:49" x14ac:dyDescent="0.25">
      <c r="A568" s="80" t="s">
        <v>504</v>
      </c>
      <c r="B568" s="4" t="s">
        <v>158</v>
      </c>
      <c r="C568" s="4">
        <v>-0.04</v>
      </c>
      <c r="D568" s="4">
        <v>0.04</v>
      </c>
      <c r="E568" s="4">
        <v>8700</v>
      </c>
      <c r="F568" s="4">
        <v>10100</v>
      </c>
      <c r="G568" s="30">
        <f t="shared" si="268"/>
        <v>0.08</v>
      </c>
      <c r="H568" s="30">
        <f t="shared" si="291"/>
        <v>0.08</v>
      </c>
      <c r="I568" s="30" t="str">
        <f t="shared" si="269"/>
        <v>US 20: 1</v>
      </c>
      <c r="J568" s="30">
        <f t="shared" si="299"/>
        <v>8840</v>
      </c>
      <c r="K568" s="30">
        <f t="shared" si="299"/>
        <v>9190</v>
      </c>
      <c r="L568" s="30">
        <f t="shared" si="299"/>
        <v>9540</v>
      </c>
      <c r="M568" s="30">
        <f t="shared" si="299"/>
        <v>9890</v>
      </c>
      <c r="N568" s="91">
        <f t="shared" si="270"/>
        <v>6011.2000000000007</v>
      </c>
      <c r="O568" s="91">
        <f t="shared" si="271"/>
        <v>6249.2000000000007</v>
      </c>
      <c r="P568" s="91">
        <f t="shared" si="272"/>
        <v>6487.2000000000007</v>
      </c>
      <c r="Q568" s="91">
        <f t="shared" si="273"/>
        <v>6725.2000000000007</v>
      </c>
      <c r="R568" s="91">
        <f t="shared" si="274"/>
        <v>120.22400000000002</v>
      </c>
      <c r="S568" s="91">
        <f t="shared" si="275"/>
        <v>937.38000000000011</v>
      </c>
      <c r="T568" s="91">
        <f t="shared" si="276"/>
        <v>1946.16</v>
      </c>
      <c r="U568" s="91">
        <f t="shared" si="277"/>
        <v>3698.8600000000006</v>
      </c>
      <c r="V568" s="91">
        <f t="shared" si="278"/>
        <v>2.8853760000000004</v>
      </c>
      <c r="W568" s="91">
        <f t="shared" si="279"/>
        <v>20.247408000000004</v>
      </c>
      <c r="X568" s="91">
        <f t="shared" si="280"/>
        <v>35.809344000000003</v>
      </c>
      <c r="Y568" s="91">
        <f t="shared" si="281"/>
        <v>59.181760000000011</v>
      </c>
      <c r="Z568" s="91">
        <f t="shared" si="282"/>
        <v>0.60111999999999999</v>
      </c>
      <c r="AA568" s="91">
        <f t="shared" si="283"/>
        <v>3.3745680000000005</v>
      </c>
      <c r="AB568" s="91">
        <f t="shared" si="284"/>
        <v>4.9735200000000006</v>
      </c>
      <c r="AC568" s="91">
        <f t="shared" si="285"/>
        <v>7.0454476190476214</v>
      </c>
      <c r="AD568" s="29">
        <f t="shared" si="286"/>
        <v>0</v>
      </c>
      <c r="AE568" s="29">
        <f t="shared" si="292"/>
        <v>0</v>
      </c>
      <c r="AF568" s="29">
        <f t="shared" si="293"/>
        <v>0</v>
      </c>
      <c r="AG568" s="29">
        <f t="shared" si="294"/>
        <v>0</v>
      </c>
      <c r="AH568" s="29">
        <f t="shared" si="287"/>
        <v>3</v>
      </c>
      <c r="AI568" s="29">
        <f t="shared" si="288"/>
        <v>20</v>
      </c>
      <c r="AJ568" s="29">
        <f t="shared" si="289"/>
        <v>25</v>
      </c>
      <c r="AK568" s="105">
        <f t="shared" si="290"/>
        <v>33</v>
      </c>
      <c r="AT568" s="300">
        <f t="shared" si="297"/>
        <v>9.6179200000000016</v>
      </c>
      <c r="AU568" s="29">
        <f t="shared" si="297"/>
        <v>74.990400000000008</v>
      </c>
      <c r="AV568" s="29">
        <f t="shared" si="297"/>
        <v>155.69280000000001</v>
      </c>
      <c r="AW568" s="105">
        <f t="shared" si="296"/>
        <v>295.90880000000004</v>
      </c>
    </row>
    <row r="569" spans="1:49" x14ac:dyDescent="0.25">
      <c r="A569" s="80" t="s">
        <v>504</v>
      </c>
      <c r="B569" s="4" t="s">
        <v>158</v>
      </c>
      <c r="C569" s="4">
        <v>-0.03</v>
      </c>
      <c r="D569" s="4">
        <v>0.12</v>
      </c>
      <c r="E569" s="4">
        <v>8800</v>
      </c>
      <c r="F569" s="4">
        <v>10300</v>
      </c>
      <c r="G569" s="30">
        <f t="shared" si="268"/>
        <v>0.15</v>
      </c>
      <c r="H569" s="30">
        <f t="shared" si="291"/>
        <v>0.22999999999999998</v>
      </c>
      <c r="I569" s="30" t="str">
        <f t="shared" si="269"/>
        <v>US 20: 1</v>
      </c>
      <c r="J569" s="30">
        <f t="shared" si="299"/>
        <v>8950</v>
      </c>
      <c r="K569" s="30">
        <f t="shared" si="299"/>
        <v>9325</v>
      </c>
      <c r="L569" s="30">
        <f t="shared" si="299"/>
        <v>9700</v>
      </c>
      <c r="M569" s="30">
        <f t="shared" si="299"/>
        <v>10075</v>
      </c>
      <c r="N569" s="91">
        <f t="shared" si="270"/>
        <v>6086</v>
      </c>
      <c r="O569" s="91">
        <f t="shared" si="271"/>
        <v>6341.0000000000009</v>
      </c>
      <c r="P569" s="91">
        <f t="shared" si="272"/>
        <v>6596.0000000000009</v>
      </c>
      <c r="Q569" s="91">
        <f t="shared" si="273"/>
        <v>6851.0000000000009</v>
      </c>
      <c r="R569" s="91">
        <f t="shared" si="274"/>
        <v>121.72</v>
      </c>
      <c r="S569" s="91">
        <f t="shared" si="275"/>
        <v>951.15000000000009</v>
      </c>
      <c r="T569" s="91">
        <f t="shared" si="276"/>
        <v>1978.8000000000002</v>
      </c>
      <c r="U569" s="91">
        <f t="shared" si="277"/>
        <v>3768.0500000000006</v>
      </c>
      <c r="V569" s="91">
        <f t="shared" si="278"/>
        <v>5.4773999999999994</v>
      </c>
      <c r="W569" s="91">
        <f t="shared" si="279"/>
        <v>38.521575000000006</v>
      </c>
      <c r="X569" s="91">
        <f t="shared" si="280"/>
        <v>68.268600000000006</v>
      </c>
      <c r="Y569" s="91">
        <f t="shared" si="281"/>
        <v>113.04150000000001</v>
      </c>
      <c r="Z569" s="91">
        <f t="shared" si="282"/>
        <v>1.1411249999999997</v>
      </c>
      <c r="AA569" s="91">
        <f t="shared" si="283"/>
        <v>6.4202625000000006</v>
      </c>
      <c r="AB569" s="91">
        <f t="shared" si="284"/>
        <v>9.4817500000000017</v>
      </c>
      <c r="AC569" s="91">
        <f t="shared" si="285"/>
        <v>13.457321428571433</v>
      </c>
      <c r="AD569" s="29">
        <f t="shared" si="286"/>
        <v>0</v>
      </c>
      <c r="AE569" s="29">
        <f t="shared" si="292"/>
        <v>0</v>
      </c>
      <c r="AF569" s="29">
        <f t="shared" si="293"/>
        <v>0</v>
      </c>
      <c r="AG569" s="29">
        <f t="shared" si="294"/>
        <v>0</v>
      </c>
      <c r="AH569" s="29">
        <f t="shared" si="287"/>
        <v>3</v>
      </c>
      <c r="AI569" s="29">
        <f t="shared" si="288"/>
        <v>20</v>
      </c>
      <c r="AJ569" s="29">
        <f t="shared" si="289"/>
        <v>25</v>
      </c>
      <c r="AK569" s="105">
        <f t="shared" si="290"/>
        <v>33</v>
      </c>
      <c r="AT569" s="300">
        <f t="shared" si="297"/>
        <v>18.257999999999999</v>
      </c>
      <c r="AU569" s="29">
        <f t="shared" si="297"/>
        <v>142.67250000000001</v>
      </c>
      <c r="AV569" s="29">
        <f t="shared" si="297"/>
        <v>296.82</v>
      </c>
      <c r="AW569" s="105">
        <f t="shared" si="296"/>
        <v>565.2075000000001</v>
      </c>
    </row>
    <row r="570" spans="1:49" x14ac:dyDescent="0.25">
      <c r="A570" s="80" t="s">
        <v>504</v>
      </c>
      <c r="B570" s="4" t="s">
        <v>160</v>
      </c>
      <c r="C570" s="4">
        <v>0</v>
      </c>
      <c r="D570" s="4">
        <v>0.05</v>
      </c>
      <c r="E570" s="4">
        <v>15800</v>
      </c>
      <c r="F570" s="4">
        <v>19400</v>
      </c>
      <c r="G570" s="30">
        <f t="shared" si="268"/>
        <v>0.05</v>
      </c>
      <c r="H570" s="30">
        <f t="shared" si="291"/>
        <v>0.27999999999999997</v>
      </c>
      <c r="I570" s="30" t="str">
        <f t="shared" si="269"/>
        <v>US 20: 1</v>
      </c>
      <c r="J570" s="30">
        <f t="shared" si="299"/>
        <v>16160</v>
      </c>
      <c r="K570" s="30">
        <f t="shared" si="299"/>
        <v>17060</v>
      </c>
      <c r="L570" s="30">
        <f t="shared" si="299"/>
        <v>17960</v>
      </c>
      <c r="M570" s="30">
        <f t="shared" si="299"/>
        <v>18860</v>
      </c>
      <c r="N570" s="91">
        <f t="shared" si="270"/>
        <v>10988.800000000001</v>
      </c>
      <c r="O570" s="91">
        <f t="shared" si="271"/>
        <v>11600.800000000001</v>
      </c>
      <c r="P570" s="91">
        <f t="shared" si="272"/>
        <v>12212.800000000001</v>
      </c>
      <c r="Q570" s="91">
        <f t="shared" si="273"/>
        <v>12824.800000000001</v>
      </c>
      <c r="R570" s="91">
        <f t="shared" si="274"/>
        <v>219.77600000000004</v>
      </c>
      <c r="S570" s="91">
        <f t="shared" si="275"/>
        <v>1740.1200000000001</v>
      </c>
      <c r="T570" s="91">
        <f t="shared" si="276"/>
        <v>3663.84</v>
      </c>
      <c r="U570" s="91">
        <f t="shared" si="277"/>
        <v>7053.6400000000012</v>
      </c>
      <c r="V570" s="91">
        <f t="shared" si="278"/>
        <v>3.2966400000000009</v>
      </c>
      <c r="W570" s="91">
        <f t="shared" si="279"/>
        <v>23.491620000000005</v>
      </c>
      <c r="X570" s="91">
        <f t="shared" si="280"/>
        <v>42.134160000000008</v>
      </c>
      <c r="Y570" s="91">
        <f t="shared" si="281"/>
        <v>70.536400000000015</v>
      </c>
      <c r="Z570" s="91">
        <f t="shared" si="282"/>
        <v>0.68680000000000008</v>
      </c>
      <c r="AA570" s="91">
        <f t="shared" si="283"/>
        <v>3.9152700000000009</v>
      </c>
      <c r="AB570" s="91">
        <f t="shared" si="284"/>
        <v>5.8519666666666685</v>
      </c>
      <c r="AC570" s="91">
        <f t="shared" si="285"/>
        <v>8.3971904761904792</v>
      </c>
      <c r="AD570" s="29">
        <f t="shared" si="286"/>
        <v>0</v>
      </c>
      <c r="AE570" s="29">
        <f t="shared" si="292"/>
        <v>0</v>
      </c>
      <c r="AF570" s="29">
        <f t="shared" si="293"/>
        <v>0</v>
      </c>
      <c r="AG570" s="29">
        <f t="shared" si="294"/>
        <v>0</v>
      </c>
      <c r="AH570" s="29">
        <f t="shared" si="287"/>
        <v>3</v>
      </c>
      <c r="AI570" s="29">
        <f t="shared" si="288"/>
        <v>20</v>
      </c>
      <c r="AJ570" s="29">
        <f t="shared" si="289"/>
        <v>25</v>
      </c>
      <c r="AK570" s="105">
        <f t="shared" si="290"/>
        <v>33</v>
      </c>
      <c r="AT570" s="300">
        <f t="shared" si="297"/>
        <v>10.988800000000003</v>
      </c>
      <c r="AU570" s="29">
        <f t="shared" si="297"/>
        <v>87.006000000000014</v>
      </c>
      <c r="AV570" s="29">
        <f t="shared" si="297"/>
        <v>183.19200000000001</v>
      </c>
      <c r="AW570" s="105">
        <f t="shared" si="296"/>
        <v>352.68200000000007</v>
      </c>
    </row>
    <row r="571" spans="1:49" x14ac:dyDescent="0.25">
      <c r="A571" s="80" t="s">
        <v>504</v>
      </c>
      <c r="B571" s="4" t="s">
        <v>161</v>
      </c>
      <c r="C571" s="4">
        <v>0</v>
      </c>
      <c r="D571" s="4">
        <v>7.87</v>
      </c>
      <c r="E571" s="4">
        <v>8800</v>
      </c>
      <c r="F571" s="4">
        <v>12400</v>
      </c>
      <c r="G571" s="30">
        <f t="shared" si="268"/>
        <v>7.87</v>
      </c>
      <c r="H571" s="30">
        <f t="shared" si="291"/>
        <v>8.15</v>
      </c>
      <c r="I571" s="30" t="str">
        <f t="shared" si="269"/>
        <v>US 20: 1</v>
      </c>
      <c r="J571" s="30">
        <f t="shared" si="299"/>
        <v>9160</v>
      </c>
      <c r="K571" s="30">
        <f t="shared" si="299"/>
        <v>10060</v>
      </c>
      <c r="L571" s="30">
        <f t="shared" si="299"/>
        <v>10960</v>
      </c>
      <c r="M571" s="30">
        <f t="shared" si="299"/>
        <v>11860</v>
      </c>
      <c r="N571" s="91">
        <f t="shared" si="270"/>
        <v>6228.8</v>
      </c>
      <c r="O571" s="91">
        <f t="shared" si="271"/>
        <v>6840.8</v>
      </c>
      <c r="P571" s="91">
        <f t="shared" si="272"/>
        <v>7452.8</v>
      </c>
      <c r="Q571" s="91">
        <f t="shared" si="273"/>
        <v>8064.8</v>
      </c>
      <c r="R571" s="91">
        <f t="shared" si="274"/>
        <v>124.57600000000001</v>
      </c>
      <c r="S571" s="91">
        <f t="shared" si="275"/>
        <v>1026.1199999999999</v>
      </c>
      <c r="T571" s="91">
        <f t="shared" si="276"/>
        <v>2235.84</v>
      </c>
      <c r="U571" s="91">
        <f t="shared" si="277"/>
        <v>4435.6400000000003</v>
      </c>
      <c r="V571" s="91">
        <f t="shared" si="278"/>
        <v>294.12393600000001</v>
      </c>
      <c r="W571" s="91">
        <f t="shared" si="279"/>
        <v>2180.402388</v>
      </c>
      <c r="X571" s="91">
        <f t="shared" si="280"/>
        <v>4047.0939840000001</v>
      </c>
      <c r="Y571" s="91">
        <f t="shared" si="281"/>
        <v>6981.697360000001</v>
      </c>
      <c r="Z571" s="91">
        <f t="shared" si="282"/>
        <v>61.275819999999996</v>
      </c>
      <c r="AA571" s="91">
        <f t="shared" si="283"/>
        <v>363.400398</v>
      </c>
      <c r="AB571" s="91">
        <f t="shared" si="284"/>
        <v>562.09638666666672</v>
      </c>
      <c r="AC571" s="91">
        <f t="shared" si="285"/>
        <v>831.15444761904791</v>
      </c>
      <c r="AD571" s="29">
        <f t="shared" si="286"/>
        <v>1</v>
      </c>
      <c r="AE571" s="29">
        <f t="shared" si="292"/>
        <v>3</v>
      </c>
      <c r="AF571" s="29">
        <f t="shared" si="293"/>
        <v>4</v>
      </c>
      <c r="AG571" s="29">
        <f t="shared" si="294"/>
        <v>6</v>
      </c>
      <c r="AH571" s="29">
        <f t="shared" si="287"/>
        <v>3</v>
      </c>
      <c r="AI571" s="29">
        <f t="shared" si="288"/>
        <v>20</v>
      </c>
      <c r="AJ571" s="29">
        <f t="shared" si="289"/>
        <v>25</v>
      </c>
      <c r="AK571" s="105">
        <f t="shared" si="290"/>
        <v>33</v>
      </c>
      <c r="AT571" s="300">
        <f t="shared" si="297"/>
        <v>980.41312000000005</v>
      </c>
      <c r="AU571" s="29">
        <f t="shared" si="297"/>
        <v>8075.5643999999993</v>
      </c>
      <c r="AV571" s="29">
        <f t="shared" si="297"/>
        <v>17596.060800000003</v>
      </c>
      <c r="AW571" s="105">
        <f t="shared" si="296"/>
        <v>34908.486800000006</v>
      </c>
    </row>
    <row r="572" spans="1:49" x14ac:dyDescent="0.25">
      <c r="A572" s="80" t="s">
        <v>504</v>
      </c>
      <c r="B572" s="4" t="s">
        <v>158</v>
      </c>
      <c r="C572" s="4">
        <v>0.04</v>
      </c>
      <c r="D572" s="4">
        <v>0.12</v>
      </c>
      <c r="E572" s="4">
        <v>8300</v>
      </c>
      <c r="F572" s="4">
        <v>9800</v>
      </c>
      <c r="G572" s="30">
        <f t="shared" si="268"/>
        <v>7.9999999999999988E-2</v>
      </c>
      <c r="H572" s="30">
        <f t="shared" si="291"/>
        <v>8.23</v>
      </c>
      <c r="I572" s="30" t="str">
        <f t="shared" si="269"/>
        <v>US 20: 1</v>
      </c>
      <c r="J572" s="30">
        <f t="shared" si="299"/>
        <v>8450</v>
      </c>
      <c r="K572" s="30">
        <f t="shared" si="299"/>
        <v>8825</v>
      </c>
      <c r="L572" s="30">
        <f t="shared" si="299"/>
        <v>9200</v>
      </c>
      <c r="M572" s="30">
        <f t="shared" si="299"/>
        <v>9575</v>
      </c>
      <c r="N572" s="91">
        <f t="shared" si="270"/>
        <v>5746</v>
      </c>
      <c r="O572" s="91">
        <f t="shared" si="271"/>
        <v>6001</v>
      </c>
      <c r="P572" s="91">
        <f t="shared" si="272"/>
        <v>6256</v>
      </c>
      <c r="Q572" s="91">
        <f t="shared" si="273"/>
        <v>6511.0000000000009</v>
      </c>
      <c r="R572" s="91">
        <f t="shared" si="274"/>
        <v>114.92</v>
      </c>
      <c r="S572" s="91">
        <f t="shared" si="275"/>
        <v>900.15</v>
      </c>
      <c r="T572" s="91">
        <f t="shared" si="276"/>
        <v>1876.8</v>
      </c>
      <c r="U572" s="91">
        <f t="shared" si="277"/>
        <v>3581.0500000000006</v>
      </c>
      <c r="V572" s="91">
        <f t="shared" si="278"/>
        <v>2.7580799999999996</v>
      </c>
      <c r="W572" s="91">
        <f t="shared" si="279"/>
        <v>19.443239999999999</v>
      </c>
      <c r="X572" s="91">
        <f t="shared" si="280"/>
        <v>34.533119999999997</v>
      </c>
      <c r="Y572" s="91">
        <f t="shared" si="281"/>
        <v>57.296800000000005</v>
      </c>
      <c r="Z572" s="91">
        <f t="shared" si="282"/>
        <v>0.57459999999999989</v>
      </c>
      <c r="AA572" s="91">
        <f t="shared" si="283"/>
        <v>3.2405399999999998</v>
      </c>
      <c r="AB572" s="91">
        <f t="shared" si="284"/>
        <v>4.7962666666666669</v>
      </c>
      <c r="AC572" s="91">
        <f t="shared" si="285"/>
        <v>6.8210476190476204</v>
      </c>
      <c r="AD572" s="29">
        <f t="shared" si="286"/>
        <v>0</v>
      </c>
      <c r="AE572" s="29">
        <f t="shared" si="292"/>
        <v>0</v>
      </c>
      <c r="AF572" s="29">
        <f t="shared" si="293"/>
        <v>0</v>
      </c>
      <c r="AG572" s="29">
        <f t="shared" si="294"/>
        <v>0</v>
      </c>
      <c r="AH572" s="29">
        <f t="shared" si="287"/>
        <v>3</v>
      </c>
      <c r="AI572" s="29">
        <f t="shared" si="288"/>
        <v>20</v>
      </c>
      <c r="AJ572" s="29">
        <f t="shared" si="289"/>
        <v>25</v>
      </c>
      <c r="AK572" s="105">
        <f t="shared" si="290"/>
        <v>33</v>
      </c>
      <c r="AT572" s="300">
        <f t="shared" si="297"/>
        <v>9.1935999999999982</v>
      </c>
      <c r="AU572" s="29">
        <f t="shared" si="297"/>
        <v>72.011999999999986</v>
      </c>
      <c r="AV572" s="29">
        <f t="shared" si="297"/>
        <v>150.14399999999998</v>
      </c>
      <c r="AW572" s="105">
        <f t="shared" si="296"/>
        <v>286.48399999999998</v>
      </c>
    </row>
    <row r="573" spans="1:49" x14ac:dyDescent="0.25">
      <c r="A573" s="80" t="s">
        <v>504</v>
      </c>
      <c r="B573" s="4" t="s">
        <v>160</v>
      </c>
      <c r="C573" s="4">
        <v>0.05</v>
      </c>
      <c r="D573" s="4">
        <v>0.26</v>
      </c>
      <c r="E573" s="4">
        <v>14100</v>
      </c>
      <c r="F573" s="4">
        <v>14200</v>
      </c>
      <c r="G573" s="30">
        <f t="shared" si="268"/>
        <v>0.21000000000000002</v>
      </c>
      <c r="H573" s="30">
        <f t="shared" si="291"/>
        <v>8.4400000000000013</v>
      </c>
      <c r="I573" s="30" t="str">
        <f t="shared" si="269"/>
        <v>US 20: 1</v>
      </c>
      <c r="J573" s="30">
        <f t="shared" si="299"/>
        <v>14110</v>
      </c>
      <c r="K573" s="30">
        <f t="shared" si="299"/>
        <v>14135</v>
      </c>
      <c r="L573" s="30">
        <f t="shared" si="299"/>
        <v>14160</v>
      </c>
      <c r="M573" s="30">
        <f t="shared" si="299"/>
        <v>14185</v>
      </c>
      <c r="N573" s="91">
        <f t="shared" si="270"/>
        <v>9594.8000000000011</v>
      </c>
      <c r="O573" s="91">
        <f t="shared" si="271"/>
        <v>9611.8000000000011</v>
      </c>
      <c r="P573" s="91">
        <f t="shared" si="272"/>
        <v>9628.8000000000011</v>
      </c>
      <c r="Q573" s="91">
        <f t="shared" si="273"/>
        <v>9645.8000000000011</v>
      </c>
      <c r="R573" s="91">
        <f t="shared" si="274"/>
        <v>191.89600000000002</v>
      </c>
      <c r="S573" s="91">
        <f t="shared" si="275"/>
        <v>1441.7700000000002</v>
      </c>
      <c r="T573" s="91">
        <f t="shared" si="276"/>
        <v>2888.6400000000003</v>
      </c>
      <c r="U573" s="91">
        <f t="shared" si="277"/>
        <v>5305.1900000000014</v>
      </c>
      <c r="V573" s="91">
        <f t="shared" si="278"/>
        <v>12.089448000000003</v>
      </c>
      <c r="W573" s="91">
        <f t="shared" si="279"/>
        <v>81.748359000000036</v>
      </c>
      <c r="X573" s="91">
        <f t="shared" si="280"/>
        <v>139.52131200000005</v>
      </c>
      <c r="Y573" s="91">
        <f t="shared" si="281"/>
        <v>222.81798000000006</v>
      </c>
      <c r="Z573" s="91">
        <f t="shared" si="282"/>
        <v>2.5186350000000002</v>
      </c>
      <c r="AA573" s="91">
        <f t="shared" si="283"/>
        <v>13.624726500000007</v>
      </c>
      <c r="AB573" s="91">
        <f t="shared" si="284"/>
        <v>19.377960000000009</v>
      </c>
      <c r="AC573" s="91">
        <f t="shared" si="285"/>
        <v>26.525950000000012</v>
      </c>
      <c r="AD573" s="29">
        <f t="shared" si="286"/>
        <v>0</v>
      </c>
      <c r="AE573" s="29">
        <f t="shared" si="292"/>
        <v>0</v>
      </c>
      <c r="AF573" s="29">
        <f t="shared" si="293"/>
        <v>0</v>
      </c>
      <c r="AG573" s="29">
        <f t="shared" si="294"/>
        <v>0</v>
      </c>
      <c r="AH573" s="29">
        <f t="shared" si="287"/>
        <v>3</v>
      </c>
      <c r="AI573" s="29">
        <f t="shared" si="288"/>
        <v>20</v>
      </c>
      <c r="AJ573" s="29">
        <f t="shared" si="289"/>
        <v>25</v>
      </c>
      <c r="AK573" s="105">
        <f t="shared" si="290"/>
        <v>33</v>
      </c>
      <c r="AT573" s="300">
        <f t="shared" si="297"/>
        <v>40.29816000000001</v>
      </c>
      <c r="AU573" s="29">
        <f t="shared" si="297"/>
        <v>302.77170000000007</v>
      </c>
      <c r="AV573" s="29">
        <f t="shared" si="297"/>
        <v>606.61440000000016</v>
      </c>
      <c r="AW573" s="105">
        <f t="shared" si="296"/>
        <v>1114.0899000000004</v>
      </c>
    </row>
    <row r="574" spans="1:49" x14ac:dyDescent="0.25">
      <c r="A574" s="80" t="s">
        <v>504</v>
      </c>
      <c r="B574" s="4" t="s">
        <v>159</v>
      </c>
      <c r="C574" s="4">
        <v>0.1</v>
      </c>
      <c r="D574" s="4">
        <v>0.15</v>
      </c>
      <c r="E574" s="4">
        <v>6000</v>
      </c>
      <c r="F574" s="4">
        <v>7600</v>
      </c>
      <c r="G574" s="30">
        <f t="shared" si="268"/>
        <v>4.9999999999999989E-2</v>
      </c>
      <c r="H574" s="30">
        <f t="shared" si="291"/>
        <v>8.490000000000002</v>
      </c>
      <c r="I574" s="30" t="str">
        <f t="shared" si="269"/>
        <v>US 20: 1</v>
      </c>
      <c r="J574" s="30">
        <f t="shared" si="299"/>
        <v>6160</v>
      </c>
      <c r="K574" s="30">
        <f t="shared" si="299"/>
        <v>6560</v>
      </c>
      <c r="L574" s="30">
        <f t="shared" si="299"/>
        <v>6960</v>
      </c>
      <c r="M574" s="30">
        <f t="shared" si="299"/>
        <v>7360</v>
      </c>
      <c r="N574" s="91">
        <f t="shared" si="270"/>
        <v>4188.8</v>
      </c>
      <c r="O574" s="91">
        <f t="shared" si="271"/>
        <v>4460.8</v>
      </c>
      <c r="P574" s="91">
        <f t="shared" si="272"/>
        <v>4732.8</v>
      </c>
      <c r="Q574" s="91">
        <f t="shared" si="273"/>
        <v>5004.8</v>
      </c>
      <c r="R574" s="91">
        <f t="shared" si="274"/>
        <v>83.77600000000001</v>
      </c>
      <c r="S574" s="91">
        <f t="shared" si="275"/>
        <v>669.12</v>
      </c>
      <c r="T574" s="91">
        <f t="shared" si="276"/>
        <v>1419.84</v>
      </c>
      <c r="U574" s="91">
        <f t="shared" si="277"/>
        <v>2752.6400000000003</v>
      </c>
      <c r="V574" s="91">
        <f t="shared" si="278"/>
        <v>1.25664</v>
      </c>
      <c r="W574" s="91">
        <f t="shared" si="279"/>
        <v>9.0331199999999985</v>
      </c>
      <c r="X574" s="91">
        <f t="shared" si="280"/>
        <v>16.328159999999997</v>
      </c>
      <c r="Y574" s="91">
        <f t="shared" si="281"/>
        <v>27.526399999999999</v>
      </c>
      <c r="Z574" s="91">
        <f t="shared" si="282"/>
        <v>0.26179999999999998</v>
      </c>
      <c r="AA574" s="91">
        <f t="shared" si="283"/>
        <v>1.5055199999999997</v>
      </c>
      <c r="AB574" s="91">
        <f t="shared" si="284"/>
        <v>2.2677999999999998</v>
      </c>
      <c r="AC574" s="91">
        <f t="shared" si="285"/>
        <v>3.2769523809523813</v>
      </c>
      <c r="AD574" s="29">
        <f t="shared" si="286"/>
        <v>0</v>
      </c>
      <c r="AE574" s="29">
        <f t="shared" si="292"/>
        <v>0</v>
      </c>
      <c r="AF574" s="29">
        <f t="shared" si="293"/>
        <v>0</v>
      </c>
      <c r="AG574" s="29">
        <f t="shared" si="294"/>
        <v>0</v>
      </c>
      <c r="AH574" s="29">
        <f t="shared" si="287"/>
        <v>3</v>
      </c>
      <c r="AI574" s="29">
        <f t="shared" si="288"/>
        <v>20</v>
      </c>
      <c r="AJ574" s="29">
        <f t="shared" si="289"/>
        <v>25</v>
      </c>
      <c r="AK574" s="105">
        <f t="shared" si="290"/>
        <v>33</v>
      </c>
      <c r="AT574" s="300">
        <f t="shared" si="297"/>
        <v>4.1887999999999996</v>
      </c>
      <c r="AU574" s="29">
        <f t="shared" si="297"/>
        <v>33.455999999999996</v>
      </c>
      <c r="AV574" s="29">
        <f t="shared" si="297"/>
        <v>70.991999999999976</v>
      </c>
      <c r="AW574" s="105">
        <f t="shared" si="296"/>
        <v>137.63199999999998</v>
      </c>
    </row>
    <row r="575" spans="1:49" x14ac:dyDescent="0.25">
      <c r="A575" s="80" t="s">
        <v>504</v>
      </c>
      <c r="B575" s="4" t="s">
        <v>158</v>
      </c>
      <c r="C575" s="4">
        <v>0.12</v>
      </c>
      <c r="D575" s="4">
        <v>0.28999999999999998</v>
      </c>
      <c r="E575" s="4">
        <v>14200</v>
      </c>
      <c r="F575" s="4">
        <v>20500</v>
      </c>
      <c r="G575" s="30">
        <f t="shared" si="268"/>
        <v>0.16999999999999998</v>
      </c>
      <c r="H575" s="30">
        <f t="shared" si="291"/>
        <v>8.6600000000000019</v>
      </c>
      <c r="I575" s="30" t="str">
        <f t="shared" si="269"/>
        <v>US 20: 1</v>
      </c>
      <c r="J575" s="30">
        <f t="shared" si="299"/>
        <v>14830</v>
      </c>
      <c r="K575" s="30">
        <f t="shared" si="299"/>
        <v>16405</v>
      </c>
      <c r="L575" s="30">
        <f t="shared" si="299"/>
        <v>17980</v>
      </c>
      <c r="M575" s="30">
        <f t="shared" si="299"/>
        <v>19555</v>
      </c>
      <c r="N575" s="91">
        <f t="shared" si="270"/>
        <v>10084.400000000001</v>
      </c>
      <c r="O575" s="91">
        <f t="shared" si="271"/>
        <v>11155.400000000001</v>
      </c>
      <c r="P575" s="91">
        <f t="shared" si="272"/>
        <v>12226.400000000001</v>
      </c>
      <c r="Q575" s="91">
        <f t="shared" si="273"/>
        <v>13297.400000000001</v>
      </c>
      <c r="R575" s="91">
        <f t="shared" si="274"/>
        <v>201.68800000000005</v>
      </c>
      <c r="S575" s="91">
        <f t="shared" si="275"/>
        <v>1673.3100000000002</v>
      </c>
      <c r="T575" s="91">
        <f t="shared" si="276"/>
        <v>3667.9200000000005</v>
      </c>
      <c r="U575" s="91">
        <f t="shared" si="277"/>
        <v>7313.5700000000015</v>
      </c>
      <c r="V575" s="91">
        <f t="shared" si="278"/>
        <v>10.286088000000001</v>
      </c>
      <c r="W575" s="91">
        <f t="shared" si="279"/>
        <v>76.804929000000001</v>
      </c>
      <c r="X575" s="91">
        <f t="shared" si="280"/>
        <v>143.41567200000003</v>
      </c>
      <c r="Y575" s="91">
        <f t="shared" si="281"/>
        <v>248.66138000000004</v>
      </c>
      <c r="Z575" s="91">
        <f t="shared" si="282"/>
        <v>2.142935</v>
      </c>
      <c r="AA575" s="91">
        <f t="shared" si="283"/>
        <v>12.8008215</v>
      </c>
      <c r="AB575" s="91">
        <f t="shared" si="284"/>
        <v>19.918843333333339</v>
      </c>
      <c r="AC575" s="91">
        <f t="shared" si="285"/>
        <v>29.602545238095246</v>
      </c>
      <c r="AD575" s="29">
        <f t="shared" si="286"/>
        <v>0</v>
      </c>
      <c r="AE575" s="29">
        <f t="shared" si="292"/>
        <v>0</v>
      </c>
      <c r="AF575" s="29">
        <f t="shared" si="293"/>
        <v>0</v>
      </c>
      <c r="AG575" s="29">
        <f t="shared" si="294"/>
        <v>0</v>
      </c>
      <c r="AH575" s="29">
        <f t="shared" si="287"/>
        <v>3</v>
      </c>
      <c r="AI575" s="29">
        <f t="shared" si="288"/>
        <v>20</v>
      </c>
      <c r="AJ575" s="29">
        <f t="shared" si="289"/>
        <v>25</v>
      </c>
      <c r="AK575" s="105">
        <f t="shared" si="290"/>
        <v>33</v>
      </c>
      <c r="AT575" s="300">
        <f t="shared" si="297"/>
        <v>34.286960000000008</v>
      </c>
      <c r="AU575" s="29">
        <f t="shared" si="297"/>
        <v>284.46269999999998</v>
      </c>
      <c r="AV575" s="29">
        <f t="shared" si="297"/>
        <v>623.54640000000006</v>
      </c>
      <c r="AW575" s="105">
        <f t="shared" si="296"/>
        <v>1243.3069</v>
      </c>
    </row>
    <row r="576" spans="1:49" x14ac:dyDescent="0.25">
      <c r="A576" s="80" t="s">
        <v>504</v>
      </c>
      <c r="B576" s="4" t="s">
        <v>159</v>
      </c>
      <c r="C576" s="4">
        <v>0.15</v>
      </c>
      <c r="D576" s="4">
        <v>0.23</v>
      </c>
      <c r="E576" s="4">
        <v>9200</v>
      </c>
      <c r="F576" s="4">
        <v>11500</v>
      </c>
      <c r="G576" s="30">
        <f t="shared" si="268"/>
        <v>8.0000000000000016E-2</v>
      </c>
      <c r="H576" s="30">
        <f t="shared" si="291"/>
        <v>8.740000000000002</v>
      </c>
      <c r="I576" s="30" t="str">
        <f t="shared" si="269"/>
        <v>US 20: 1</v>
      </c>
      <c r="J576" s="30">
        <f t="shared" si="299"/>
        <v>9430</v>
      </c>
      <c r="K576" s="30">
        <f t="shared" si="299"/>
        <v>10005</v>
      </c>
      <c r="L576" s="30">
        <f t="shared" si="299"/>
        <v>10580</v>
      </c>
      <c r="M576" s="30">
        <f t="shared" si="299"/>
        <v>11155</v>
      </c>
      <c r="N576" s="91">
        <f t="shared" si="270"/>
        <v>6412.4000000000005</v>
      </c>
      <c r="O576" s="91">
        <f t="shared" si="271"/>
        <v>6803.4000000000005</v>
      </c>
      <c r="P576" s="91">
        <f t="shared" si="272"/>
        <v>7194.4000000000005</v>
      </c>
      <c r="Q576" s="91">
        <f t="shared" si="273"/>
        <v>7585.4000000000005</v>
      </c>
      <c r="R576" s="91">
        <f t="shared" si="274"/>
        <v>128.24800000000002</v>
      </c>
      <c r="S576" s="91">
        <f t="shared" si="275"/>
        <v>1020.51</v>
      </c>
      <c r="T576" s="91">
        <f t="shared" si="276"/>
        <v>2158.3200000000002</v>
      </c>
      <c r="U576" s="91">
        <f t="shared" si="277"/>
        <v>4171.97</v>
      </c>
      <c r="V576" s="91">
        <f t="shared" si="278"/>
        <v>3.0779520000000007</v>
      </c>
      <c r="W576" s="91">
        <f t="shared" si="279"/>
        <v>22.043016000000005</v>
      </c>
      <c r="X576" s="91">
        <f t="shared" si="280"/>
        <v>39.713088000000013</v>
      </c>
      <c r="Y576" s="91">
        <f t="shared" si="281"/>
        <v>66.751520000000028</v>
      </c>
      <c r="Z576" s="91">
        <f t="shared" si="282"/>
        <v>0.64124000000000003</v>
      </c>
      <c r="AA576" s="91">
        <f t="shared" si="283"/>
        <v>3.673836000000001</v>
      </c>
      <c r="AB576" s="91">
        <f t="shared" si="284"/>
        <v>5.5157066666666692</v>
      </c>
      <c r="AC576" s="91">
        <f t="shared" si="285"/>
        <v>7.9466095238095287</v>
      </c>
      <c r="AD576" s="29">
        <f t="shared" si="286"/>
        <v>0</v>
      </c>
      <c r="AE576" s="29">
        <f t="shared" si="292"/>
        <v>0</v>
      </c>
      <c r="AF576" s="29">
        <f t="shared" si="293"/>
        <v>0</v>
      </c>
      <c r="AG576" s="29">
        <f t="shared" si="294"/>
        <v>0</v>
      </c>
      <c r="AH576" s="29">
        <f t="shared" si="287"/>
        <v>3</v>
      </c>
      <c r="AI576" s="29">
        <f t="shared" si="288"/>
        <v>20</v>
      </c>
      <c r="AJ576" s="29">
        <f t="shared" si="289"/>
        <v>25</v>
      </c>
      <c r="AK576" s="105">
        <f t="shared" si="290"/>
        <v>33</v>
      </c>
      <c r="AT576" s="300">
        <f t="shared" si="297"/>
        <v>10.259840000000004</v>
      </c>
      <c r="AU576" s="29">
        <f t="shared" si="297"/>
        <v>81.640800000000013</v>
      </c>
      <c r="AV576" s="29">
        <f t="shared" si="297"/>
        <v>172.66560000000004</v>
      </c>
      <c r="AW576" s="105">
        <f t="shared" si="296"/>
        <v>333.75760000000008</v>
      </c>
    </row>
    <row r="577" spans="1:49" x14ac:dyDescent="0.25">
      <c r="A577" s="80" t="s">
        <v>504</v>
      </c>
      <c r="B577" s="4" t="s">
        <v>159</v>
      </c>
      <c r="C577" s="4">
        <v>0.23</v>
      </c>
      <c r="D577" s="4">
        <v>1.32</v>
      </c>
      <c r="E577" s="4">
        <v>9100</v>
      </c>
      <c r="F577" s="4">
        <v>11400</v>
      </c>
      <c r="G577" s="30">
        <f t="shared" si="268"/>
        <v>1.0900000000000001</v>
      </c>
      <c r="H577" s="30">
        <f t="shared" si="291"/>
        <v>9.8300000000000018</v>
      </c>
      <c r="I577" s="30" t="str">
        <f t="shared" si="269"/>
        <v>US 20: 1</v>
      </c>
      <c r="J577" s="30">
        <f t="shared" si="299"/>
        <v>9330</v>
      </c>
      <c r="K577" s="30">
        <f t="shared" si="299"/>
        <v>9905</v>
      </c>
      <c r="L577" s="30">
        <f t="shared" si="299"/>
        <v>10480</v>
      </c>
      <c r="M577" s="30">
        <f t="shared" si="299"/>
        <v>11055</v>
      </c>
      <c r="N577" s="91">
        <f t="shared" si="270"/>
        <v>6344.4000000000005</v>
      </c>
      <c r="O577" s="91">
        <f t="shared" si="271"/>
        <v>6735.4000000000005</v>
      </c>
      <c r="P577" s="91">
        <f t="shared" si="272"/>
        <v>7126.4000000000005</v>
      </c>
      <c r="Q577" s="91">
        <f t="shared" si="273"/>
        <v>7517.4000000000005</v>
      </c>
      <c r="R577" s="91">
        <f t="shared" si="274"/>
        <v>126.88800000000002</v>
      </c>
      <c r="S577" s="91">
        <f t="shared" si="275"/>
        <v>1010.3100000000001</v>
      </c>
      <c r="T577" s="91">
        <f t="shared" si="276"/>
        <v>2137.92</v>
      </c>
      <c r="U577" s="91">
        <f t="shared" si="277"/>
        <v>4134.5700000000006</v>
      </c>
      <c r="V577" s="91">
        <f t="shared" si="278"/>
        <v>41.492376000000007</v>
      </c>
      <c r="W577" s="91">
        <f t="shared" si="279"/>
        <v>297.33423300000004</v>
      </c>
      <c r="X577" s="91">
        <f t="shared" si="280"/>
        <v>535.9765440000001</v>
      </c>
      <c r="Y577" s="91">
        <f t="shared" si="281"/>
        <v>901.33626000000027</v>
      </c>
      <c r="Z577" s="91">
        <f t="shared" si="282"/>
        <v>8.6442449999999997</v>
      </c>
      <c r="AA577" s="91">
        <f t="shared" si="283"/>
        <v>49.555705500000009</v>
      </c>
      <c r="AB577" s="91">
        <f t="shared" si="284"/>
        <v>74.441186666666695</v>
      </c>
      <c r="AC577" s="91">
        <f t="shared" si="285"/>
        <v>107.30193571428576</v>
      </c>
      <c r="AD577" s="29">
        <f t="shared" si="286"/>
        <v>0</v>
      </c>
      <c r="AE577" s="29">
        <f t="shared" si="292"/>
        <v>1</v>
      </c>
      <c r="AF577" s="29">
        <f t="shared" si="293"/>
        <v>1</v>
      </c>
      <c r="AG577" s="29">
        <f t="shared" si="294"/>
        <v>1</v>
      </c>
      <c r="AH577" s="29">
        <f t="shared" si="287"/>
        <v>3</v>
      </c>
      <c r="AI577" s="29">
        <f t="shared" si="288"/>
        <v>20</v>
      </c>
      <c r="AJ577" s="29">
        <f t="shared" si="289"/>
        <v>25</v>
      </c>
      <c r="AK577" s="105">
        <f t="shared" si="290"/>
        <v>33</v>
      </c>
      <c r="AT577" s="300">
        <f t="shared" si="297"/>
        <v>138.30792000000002</v>
      </c>
      <c r="AU577" s="29">
        <f t="shared" si="297"/>
        <v>1101.2379000000001</v>
      </c>
      <c r="AV577" s="29">
        <f t="shared" si="297"/>
        <v>2330.3328000000001</v>
      </c>
      <c r="AW577" s="105">
        <f t="shared" si="296"/>
        <v>4506.6813000000011</v>
      </c>
    </row>
    <row r="578" spans="1:49" x14ac:dyDescent="0.25">
      <c r="A578" s="80" t="s">
        <v>504</v>
      </c>
      <c r="B578" s="4" t="s">
        <v>160</v>
      </c>
      <c r="C578" s="4">
        <v>0.26</v>
      </c>
      <c r="D578" s="4">
        <v>0.32</v>
      </c>
      <c r="E578" s="4">
        <v>18300</v>
      </c>
      <c r="F578" s="4">
        <v>21500</v>
      </c>
      <c r="G578" s="30">
        <f t="shared" si="268"/>
        <v>0.06</v>
      </c>
      <c r="H578" s="30">
        <f t="shared" si="291"/>
        <v>9.8900000000000023</v>
      </c>
      <c r="I578" s="30" t="str">
        <f t="shared" si="269"/>
        <v>US 20: 1</v>
      </c>
      <c r="J578" s="30">
        <f t="shared" si="299"/>
        <v>18620</v>
      </c>
      <c r="K578" s="30">
        <f t="shared" si="299"/>
        <v>19420</v>
      </c>
      <c r="L578" s="30">
        <f t="shared" si="299"/>
        <v>20220</v>
      </c>
      <c r="M578" s="30">
        <f t="shared" si="299"/>
        <v>21020</v>
      </c>
      <c r="N578" s="91">
        <f t="shared" si="270"/>
        <v>12661.6</v>
      </c>
      <c r="O578" s="91">
        <f t="shared" si="271"/>
        <v>13205.6</v>
      </c>
      <c r="P578" s="91">
        <f t="shared" si="272"/>
        <v>13749.6</v>
      </c>
      <c r="Q578" s="91">
        <f t="shared" si="273"/>
        <v>14293.6</v>
      </c>
      <c r="R578" s="91">
        <f t="shared" si="274"/>
        <v>253.232</v>
      </c>
      <c r="S578" s="91">
        <f t="shared" si="275"/>
        <v>1980.84</v>
      </c>
      <c r="T578" s="91">
        <f t="shared" si="276"/>
        <v>4124.88</v>
      </c>
      <c r="U578" s="91">
        <f t="shared" si="277"/>
        <v>7861.4800000000005</v>
      </c>
      <c r="V578" s="91">
        <f t="shared" si="278"/>
        <v>4.5581759999999996</v>
      </c>
      <c r="W578" s="91">
        <f t="shared" si="279"/>
        <v>32.089607999999998</v>
      </c>
      <c r="X578" s="91">
        <f t="shared" si="280"/>
        <v>56.923344000000007</v>
      </c>
      <c r="Y578" s="91">
        <f t="shared" si="281"/>
        <v>94.337760000000017</v>
      </c>
      <c r="Z578" s="91">
        <f t="shared" si="282"/>
        <v>0.9496199999999998</v>
      </c>
      <c r="AA578" s="91">
        <f t="shared" si="283"/>
        <v>5.348268</v>
      </c>
      <c r="AB578" s="91">
        <f t="shared" si="284"/>
        <v>7.9060200000000016</v>
      </c>
      <c r="AC578" s="91">
        <f t="shared" si="285"/>
        <v>11.230685714285718</v>
      </c>
      <c r="AD578" s="29">
        <f t="shared" si="286"/>
        <v>0</v>
      </c>
      <c r="AE578" s="29">
        <f t="shared" si="292"/>
        <v>0</v>
      </c>
      <c r="AF578" s="29">
        <f t="shared" si="293"/>
        <v>0</v>
      </c>
      <c r="AG578" s="29">
        <f t="shared" si="294"/>
        <v>0</v>
      </c>
      <c r="AH578" s="29">
        <f t="shared" si="287"/>
        <v>3</v>
      </c>
      <c r="AI578" s="29">
        <f t="shared" si="288"/>
        <v>20</v>
      </c>
      <c r="AJ578" s="29">
        <f t="shared" si="289"/>
        <v>25</v>
      </c>
      <c r="AK578" s="105">
        <f t="shared" si="290"/>
        <v>33</v>
      </c>
      <c r="AT578" s="300">
        <f t="shared" si="297"/>
        <v>15.193919999999999</v>
      </c>
      <c r="AU578" s="29">
        <f t="shared" si="297"/>
        <v>118.85039999999999</v>
      </c>
      <c r="AV578" s="29">
        <f t="shared" si="297"/>
        <v>247.49279999999999</v>
      </c>
      <c r="AW578" s="105">
        <f t="shared" si="296"/>
        <v>471.68880000000001</v>
      </c>
    </row>
    <row r="579" spans="1:49" x14ac:dyDescent="0.25">
      <c r="A579" s="80" t="s">
        <v>504</v>
      </c>
      <c r="B579" s="4" t="s">
        <v>158</v>
      </c>
      <c r="C579" s="4">
        <v>0.28999999999999998</v>
      </c>
      <c r="D579" s="4">
        <v>0.49</v>
      </c>
      <c r="E579" s="4">
        <v>21000</v>
      </c>
      <c r="F579" s="4">
        <v>24000</v>
      </c>
      <c r="G579" s="30">
        <f t="shared" si="268"/>
        <v>0.2</v>
      </c>
      <c r="H579" s="30">
        <f t="shared" si="291"/>
        <v>10.090000000000002</v>
      </c>
      <c r="I579" s="30" t="str">
        <f t="shared" si="269"/>
        <v>US 20: 1</v>
      </c>
      <c r="J579" s="30">
        <f t="shared" si="299"/>
        <v>21300</v>
      </c>
      <c r="K579" s="30">
        <f t="shared" si="299"/>
        <v>22050</v>
      </c>
      <c r="L579" s="30">
        <f t="shared" si="299"/>
        <v>22800</v>
      </c>
      <c r="M579" s="30">
        <f t="shared" si="299"/>
        <v>23550</v>
      </c>
      <c r="N579" s="91">
        <f t="shared" si="270"/>
        <v>14484.000000000002</v>
      </c>
      <c r="O579" s="91">
        <f t="shared" si="271"/>
        <v>14994.000000000002</v>
      </c>
      <c r="P579" s="91">
        <f t="shared" si="272"/>
        <v>15504.000000000002</v>
      </c>
      <c r="Q579" s="91">
        <f t="shared" si="273"/>
        <v>16014.000000000002</v>
      </c>
      <c r="R579" s="91">
        <f t="shared" si="274"/>
        <v>289.68000000000006</v>
      </c>
      <c r="S579" s="91">
        <f t="shared" si="275"/>
        <v>2249.1000000000004</v>
      </c>
      <c r="T579" s="91">
        <f t="shared" si="276"/>
        <v>4651.2000000000007</v>
      </c>
      <c r="U579" s="91">
        <f t="shared" si="277"/>
        <v>8807.7000000000025</v>
      </c>
      <c r="V579" s="91">
        <f t="shared" si="278"/>
        <v>17.380800000000004</v>
      </c>
      <c r="W579" s="91">
        <f t="shared" si="279"/>
        <v>121.45140000000004</v>
      </c>
      <c r="X579" s="91">
        <f t="shared" si="280"/>
        <v>213.95520000000008</v>
      </c>
      <c r="Y579" s="91">
        <f t="shared" si="281"/>
        <v>352.30800000000016</v>
      </c>
      <c r="Z579" s="91">
        <f t="shared" si="282"/>
        <v>3.6210000000000004</v>
      </c>
      <c r="AA579" s="91">
        <f t="shared" si="283"/>
        <v>20.241900000000005</v>
      </c>
      <c r="AB579" s="91">
        <f t="shared" si="284"/>
        <v>29.716000000000012</v>
      </c>
      <c r="AC579" s="91">
        <f t="shared" si="285"/>
        <v>41.941428571428595</v>
      </c>
      <c r="AD579" s="29">
        <f t="shared" si="286"/>
        <v>0</v>
      </c>
      <c r="AE579" s="29">
        <f t="shared" si="292"/>
        <v>0</v>
      </c>
      <c r="AF579" s="29">
        <f t="shared" si="293"/>
        <v>0</v>
      </c>
      <c r="AG579" s="29">
        <f t="shared" si="294"/>
        <v>1</v>
      </c>
      <c r="AH579" s="29">
        <f t="shared" si="287"/>
        <v>3</v>
      </c>
      <c r="AI579" s="29">
        <f t="shared" si="288"/>
        <v>20</v>
      </c>
      <c r="AJ579" s="29">
        <f t="shared" si="289"/>
        <v>25</v>
      </c>
      <c r="AK579" s="105">
        <f t="shared" si="290"/>
        <v>33</v>
      </c>
      <c r="AT579" s="300">
        <f t="shared" si="297"/>
        <v>57.936000000000014</v>
      </c>
      <c r="AU579" s="29">
        <f t="shared" si="297"/>
        <v>449.82000000000011</v>
      </c>
      <c r="AV579" s="29">
        <f t="shared" si="297"/>
        <v>930.24000000000024</v>
      </c>
      <c r="AW579" s="105">
        <f t="shared" si="296"/>
        <v>1761.5400000000006</v>
      </c>
    </row>
    <row r="580" spans="1:49" x14ac:dyDescent="0.25">
      <c r="A580" s="80" t="s">
        <v>504</v>
      </c>
      <c r="B580" s="4" t="s">
        <v>160</v>
      </c>
      <c r="C580" s="4">
        <v>0.32</v>
      </c>
      <c r="D580" s="4">
        <v>0.52</v>
      </c>
      <c r="E580" s="4">
        <v>14600</v>
      </c>
      <c r="F580" s="4">
        <v>15600</v>
      </c>
      <c r="G580" s="30">
        <f t="shared" si="268"/>
        <v>0.2</v>
      </c>
      <c r="H580" s="30">
        <f t="shared" si="291"/>
        <v>10.290000000000001</v>
      </c>
      <c r="I580" s="30" t="str">
        <f t="shared" si="269"/>
        <v>US 20: 1</v>
      </c>
      <c r="J580" s="30">
        <f t="shared" si="299"/>
        <v>14700</v>
      </c>
      <c r="K580" s="30">
        <f t="shared" si="299"/>
        <v>14950</v>
      </c>
      <c r="L580" s="30">
        <f t="shared" si="299"/>
        <v>15200</v>
      </c>
      <c r="M580" s="30">
        <f t="shared" si="299"/>
        <v>15450</v>
      </c>
      <c r="N580" s="91">
        <f t="shared" si="270"/>
        <v>9996</v>
      </c>
      <c r="O580" s="91">
        <f t="shared" si="271"/>
        <v>10166</v>
      </c>
      <c r="P580" s="91">
        <f t="shared" si="272"/>
        <v>10336</v>
      </c>
      <c r="Q580" s="91">
        <f t="shared" si="273"/>
        <v>10506</v>
      </c>
      <c r="R580" s="91">
        <f t="shared" si="274"/>
        <v>199.92000000000002</v>
      </c>
      <c r="S580" s="91">
        <f t="shared" si="275"/>
        <v>1524.8999999999999</v>
      </c>
      <c r="T580" s="91">
        <f t="shared" si="276"/>
        <v>3100.7999999999997</v>
      </c>
      <c r="U580" s="91">
        <f t="shared" si="277"/>
        <v>5778.3</v>
      </c>
      <c r="V580" s="91">
        <f t="shared" si="278"/>
        <v>11.995200000000001</v>
      </c>
      <c r="W580" s="91">
        <f t="shared" si="279"/>
        <v>82.344600000000014</v>
      </c>
      <c r="X580" s="91">
        <f t="shared" si="280"/>
        <v>142.63679999999999</v>
      </c>
      <c r="Y580" s="91">
        <f t="shared" si="281"/>
        <v>231.13200000000003</v>
      </c>
      <c r="Z580" s="91">
        <f t="shared" si="282"/>
        <v>2.4989999999999997</v>
      </c>
      <c r="AA580" s="91">
        <f t="shared" si="283"/>
        <v>13.724100000000002</v>
      </c>
      <c r="AB580" s="91">
        <f t="shared" si="284"/>
        <v>19.810666666666666</v>
      </c>
      <c r="AC580" s="91">
        <f t="shared" si="285"/>
        <v>27.515714285714296</v>
      </c>
      <c r="AD580" s="29">
        <f t="shared" si="286"/>
        <v>0</v>
      </c>
      <c r="AE580" s="29">
        <f t="shared" si="292"/>
        <v>0</v>
      </c>
      <c r="AF580" s="29">
        <f t="shared" si="293"/>
        <v>0</v>
      </c>
      <c r="AG580" s="29">
        <f t="shared" si="294"/>
        <v>0</v>
      </c>
      <c r="AH580" s="29">
        <f t="shared" si="287"/>
        <v>3</v>
      </c>
      <c r="AI580" s="29">
        <f t="shared" si="288"/>
        <v>20</v>
      </c>
      <c r="AJ580" s="29">
        <f t="shared" si="289"/>
        <v>25</v>
      </c>
      <c r="AK580" s="105">
        <f t="shared" si="290"/>
        <v>33</v>
      </c>
      <c r="AT580" s="300">
        <f t="shared" si="297"/>
        <v>39.984000000000009</v>
      </c>
      <c r="AU580" s="29">
        <f t="shared" si="297"/>
        <v>304.97999999999996</v>
      </c>
      <c r="AV580" s="29">
        <f t="shared" si="297"/>
        <v>620.16</v>
      </c>
      <c r="AW580" s="105">
        <f t="shared" si="296"/>
        <v>1155.6600000000001</v>
      </c>
    </row>
    <row r="581" spans="1:49" x14ac:dyDescent="0.25">
      <c r="A581" s="80" t="s">
        <v>504</v>
      </c>
      <c r="B581" s="4" t="s">
        <v>158</v>
      </c>
      <c r="C581" s="4">
        <v>0.49</v>
      </c>
      <c r="D581" s="4">
        <v>1.06</v>
      </c>
      <c r="E581" s="4">
        <v>20300</v>
      </c>
      <c r="F581" s="4">
        <v>25700</v>
      </c>
      <c r="G581" s="30">
        <f t="shared" si="268"/>
        <v>0.57000000000000006</v>
      </c>
      <c r="H581" s="30">
        <f t="shared" si="291"/>
        <v>10.860000000000001</v>
      </c>
      <c r="I581" s="30" t="str">
        <f t="shared" si="269"/>
        <v>US 20: 1</v>
      </c>
      <c r="J581" s="30">
        <f t="shared" si="299"/>
        <v>20840</v>
      </c>
      <c r="K581" s="30">
        <f t="shared" si="299"/>
        <v>22190</v>
      </c>
      <c r="L581" s="30">
        <f t="shared" si="299"/>
        <v>23540</v>
      </c>
      <c r="M581" s="30">
        <f t="shared" si="299"/>
        <v>24890</v>
      </c>
      <c r="N581" s="91">
        <f t="shared" si="270"/>
        <v>14171.2</v>
      </c>
      <c r="O581" s="91">
        <f t="shared" si="271"/>
        <v>15089.2</v>
      </c>
      <c r="P581" s="91">
        <f t="shared" si="272"/>
        <v>16007.2</v>
      </c>
      <c r="Q581" s="91">
        <f t="shared" si="273"/>
        <v>16925.2</v>
      </c>
      <c r="R581" s="91">
        <f t="shared" si="274"/>
        <v>283.42400000000004</v>
      </c>
      <c r="S581" s="91">
        <f t="shared" si="275"/>
        <v>2263.38</v>
      </c>
      <c r="T581" s="91">
        <f t="shared" si="276"/>
        <v>4802.16</v>
      </c>
      <c r="U581" s="91">
        <f t="shared" si="277"/>
        <v>9308.86</v>
      </c>
      <c r="V581" s="91">
        <f t="shared" si="278"/>
        <v>48.46550400000001</v>
      </c>
      <c r="W581" s="91">
        <f t="shared" si="279"/>
        <v>348.33418200000006</v>
      </c>
      <c r="X581" s="91">
        <f t="shared" si="280"/>
        <v>629.56317600000011</v>
      </c>
      <c r="Y581" s="91">
        <f t="shared" si="281"/>
        <v>1061.2100400000002</v>
      </c>
      <c r="Z581" s="91">
        <f t="shared" si="282"/>
        <v>10.09698</v>
      </c>
      <c r="AA581" s="91">
        <f t="shared" si="283"/>
        <v>58.055697000000009</v>
      </c>
      <c r="AB581" s="91">
        <f t="shared" si="284"/>
        <v>87.439330000000027</v>
      </c>
      <c r="AC581" s="91">
        <f t="shared" si="285"/>
        <v>126.33452857142861</v>
      </c>
      <c r="AD581" s="29">
        <f t="shared" si="286"/>
        <v>0</v>
      </c>
      <c r="AE581" s="29">
        <f t="shared" si="292"/>
        <v>1</v>
      </c>
      <c r="AF581" s="29">
        <f t="shared" si="293"/>
        <v>1</v>
      </c>
      <c r="AG581" s="29">
        <f t="shared" si="294"/>
        <v>1</v>
      </c>
      <c r="AH581" s="29">
        <f t="shared" si="287"/>
        <v>3</v>
      </c>
      <c r="AI581" s="29">
        <f t="shared" si="288"/>
        <v>20</v>
      </c>
      <c r="AJ581" s="29">
        <f t="shared" si="289"/>
        <v>25</v>
      </c>
      <c r="AK581" s="105">
        <f t="shared" si="290"/>
        <v>33</v>
      </c>
      <c r="AT581" s="300">
        <f t="shared" si="297"/>
        <v>161.55168000000003</v>
      </c>
      <c r="AU581" s="29">
        <f t="shared" si="297"/>
        <v>1290.1266000000003</v>
      </c>
      <c r="AV581" s="29">
        <f t="shared" si="297"/>
        <v>2737.2312000000002</v>
      </c>
      <c r="AW581" s="105">
        <f t="shared" si="296"/>
        <v>5306.0502000000006</v>
      </c>
    </row>
    <row r="582" spans="1:49" x14ac:dyDescent="0.25">
      <c r="A582" s="80" t="s">
        <v>504</v>
      </c>
      <c r="B582" s="4" t="s">
        <v>82</v>
      </c>
      <c r="C582" s="4">
        <v>0.51</v>
      </c>
      <c r="D582" s="4">
        <v>0.94</v>
      </c>
      <c r="E582" s="4">
        <v>24200</v>
      </c>
      <c r="F582" s="4">
        <v>33900</v>
      </c>
      <c r="G582" s="30">
        <f t="shared" si="268"/>
        <v>0.42999999999999994</v>
      </c>
      <c r="H582" s="30">
        <f t="shared" si="291"/>
        <v>11.290000000000001</v>
      </c>
      <c r="I582" s="30" t="str">
        <f t="shared" si="269"/>
        <v>US 20: 1</v>
      </c>
      <c r="J582" s="30">
        <f t="shared" si="299"/>
        <v>25170</v>
      </c>
      <c r="K582" s="30">
        <f t="shared" si="299"/>
        <v>27595</v>
      </c>
      <c r="L582" s="30">
        <f t="shared" si="299"/>
        <v>30020</v>
      </c>
      <c r="M582" s="30">
        <f t="shared" si="299"/>
        <v>32445</v>
      </c>
      <c r="N582" s="91">
        <f t="shared" si="270"/>
        <v>17115.600000000002</v>
      </c>
      <c r="O582" s="91">
        <f t="shared" si="271"/>
        <v>18764.600000000002</v>
      </c>
      <c r="P582" s="91">
        <f t="shared" si="272"/>
        <v>20413.600000000002</v>
      </c>
      <c r="Q582" s="91">
        <f t="shared" si="273"/>
        <v>22062.600000000002</v>
      </c>
      <c r="R582" s="91">
        <f t="shared" si="274"/>
        <v>342.31200000000007</v>
      </c>
      <c r="S582" s="91">
        <f t="shared" si="275"/>
        <v>2814.69</v>
      </c>
      <c r="T582" s="91">
        <f t="shared" si="276"/>
        <v>6124.0800000000008</v>
      </c>
      <c r="U582" s="91">
        <f t="shared" si="277"/>
        <v>12134.430000000002</v>
      </c>
      <c r="V582" s="91">
        <f t="shared" si="278"/>
        <v>44.158248</v>
      </c>
      <c r="W582" s="91">
        <f t="shared" si="279"/>
        <v>326.78550899999999</v>
      </c>
      <c r="X582" s="91">
        <f t="shared" si="280"/>
        <v>605.67151200000012</v>
      </c>
      <c r="Y582" s="91">
        <f t="shared" si="281"/>
        <v>1043.56098</v>
      </c>
      <c r="Z582" s="91">
        <f t="shared" si="282"/>
        <v>9.1996349999999989</v>
      </c>
      <c r="AA582" s="91">
        <f t="shared" si="283"/>
        <v>54.464251499999996</v>
      </c>
      <c r="AB582" s="91">
        <f t="shared" si="284"/>
        <v>84.121043333333361</v>
      </c>
      <c r="AC582" s="91">
        <f t="shared" si="285"/>
        <v>124.23345000000002</v>
      </c>
      <c r="AD582" s="29">
        <f t="shared" si="286"/>
        <v>0</v>
      </c>
      <c r="AE582" s="29">
        <f t="shared" si="292"/>
        <v>1</v>
      </c>
      <c r="AF582" s="29">
        <f t="shared" si="293"/>
        <v>1</v>
      </c>
      <c r="AG582" s="29">
        <f t="shared" si="294"/>
        <v>1</v>
      </c>
      <c r="AH582" s="29">
        <f t="shared" si="287"/>
        <v>3</v>
      </c>
      <c r="AI582" s="29">
        <f t="shared" si="288"/>
        <v>20</v>
      </c>
      <c r="AJ582" s="29">
        <f t="shared" si="289"/>
        <v>25</v>
      </c>
      <c r="AK582" s="105">
        <f t="shared" si="290"/>
        <v>33</v>
      </c>
      <c r="AT582" s="300">
        <f t="shared" si="297"/>
        <v>147.19416000000001</v>
      </c>
      <c r="AU582" s="29">
        <f t="shared" si="297"/>
        <v>1210.3166999999999</v>
      </c>
      <c r="AV582" s="29">
        <f t="shared" si="297"/>
        <v>2633.3544000000002</v>
      </c>
      <c r="AW582" s="105">
        <f t="shared" si="296"/>
        <v>5217.8049000000001</v>
      </c>
    </row>
    <row r="583" spans="1:49" x14ac:dyDescent="0.25">
      <c r="A583" s="80" t="s">
        <v>504</v>
      </c>
      <c r="B583" s="4" t="s">
        <v>160</v>
      </c>
      <c r="C583" s="4">
        <v>0.52</v>
      </c>
      <c r="D583" s="4">
        <v>1.72</v>
      </c>
      <c r="E583" s="4">
        <v>12400</v>
      </c>
      <c r="F583" s="4">
        <v>12500</v>
      </c>
      <c r="G583" s="30">
        <f t="shared" ref="G583:G646" si="300">IF(ABS(D583-C583)&lt;60,ABS(D583-C583),0)</f>
        <v>1.2</v>
      </c>
      <c r="H583" s="30">
        <f t="shared" si="291"/>
        <v>12.49</v>
      </c>
      <c r="I583" s="30" t="str">
        <f t="shared" ref="I583:I646" si="301">A583&amp;": "&amp;ROUNDUP(H583/30,0)</f>
        <v>US 20: 1</v>
      </c>
      <c r="J583" s="30">
        <f t="shared" si="299"/>
        <v>12410</v>
      </c>
      <c r="K583" s="30">
        <f t="shared" si="299"/>
        <v>12435</v>
      </c>
      <c r="L583" s="30">
        <f t="shared" si="299"/>
        <v>12460</v>
      </c>
      <c r="M583" s="30">
        <f t="shared" si="299"/>
        <v>12485</v>
      </c>
      <c r="N583" s="91">
        <f t="shared" ref="N583:N646" si="302">J583*$N$5</f>
        <v>8438.8000000000011</v>
      </c>
      <c r="O583" s="91">
        <f t="shared" ref="O583:O646" si="303">K583*$N$5</f>
        <v>8455.8000000000011</v>
      </c>
      <c r="P583" s="91">
        <f t="shared" ref="P583:P646" si="304">L583*$N$5</f>
        <v>8472.8000000000011</v>
      </c>
      <c r="Q583" s="91">
        <f t="shared" ref="Q583:Q646" si="305">M583*$N$5</f>
        <v>8489.8000000000011</v>
      </c>
      <c r="R583" s="91">
        <f t="shared" ref="R583:R646" si="306">N583*R$5</f>
        <v>168.77600000000004</v>
      </c>
      <c r="S583" s="91">
        <f t="shared" ref="S583:S646" si="307">O583*S$5</f>
        <v>1268.3700000000001</v>
      </c>
      <c r="T583" s="91">
        <f t="shared" ref="T583:T646" si="308">P583*T$5</f>
        <v>2541.84</v>
      </c>
      <c r="U583" s="91">
        <f t="shared" ref="U583:U646" si="309">Q583*U$5</f>
        <v>4669.3900000000012</v>
      </c>
      <c r="V583" s="91">
        <f t="shared" ref="V583:V646" si="310">R583*V$5*$G583</f>
        <v>60.759360000000008</v>
      </c>
      <c r="W583" s="91">
        <f t="shared" ref="W583:W646" si="311">S583*W$5*$G583</f>
        <v>410.95188000000007</v>
      </c>
      <c r="X583" s="91">
        <f t="shared" ref="X583:X646" si="312">T583*X$5*$G583</f>
        <v>701.54784000000006</v>
      </c>
      <c r="Y583" s="91">
        <f t="shared" ref="Y583:Y646" si="313">U583*Y$5*$G583</f>
        <v>1120.6536000000003</v>
      </c>
      <c r="Z583" s="91">
        <f t="shared" ref="Z583:Z646" si="314">V583/(Z$5*24)</f>
        <v>12.658199999999999</v>
      </c>
      <c r="AA583" s="91">
        <f t="shared" ref="AA583:AA646" si="315">W583/(AA$5*24)</f>
        <v>68.491980000000012</v>
      </c>
      <c r="AB583" s="91">
        <f t="shared" ref="AB583:AB646" si="316">X583/(AB$5*24)</f>
        <v>97.437200000000018</v>
      </c>
      <c r="AC583" s="91">
        <f t="shared" ref="AC583:AC646" si="317">Y583/(AC$5*24)</f>
        <v>133.41114285714292</v>
      </c>
      <c r="AD583" s="29">
        <f t="shared" ref="AD583:AD646" si="318">IF(Z583&gt;30,ROUNDUP(Z583/AD$5,0),0)</f>
        <v>0</v>
      </c>
      <c r="AE583" s="29">
        <f t="shared" si="292"/>
        <v>1</v>
      </c>
      <c r="AF583" s="29">
        <f t="shared" si="293"/>
        <v>1</v>
      </c>
      <c r="AG583" s="29">
        <f t="shared" si="294"/>
        <v>1</v>
      </c>
      <c r="AH583" s="29">
        <f t="shared" ref="AH583:AH646" si="319">SUMIF($I$7:$I$1118,$I583,AD$7:AD$1118)</f>
        <v>3</v>
      </c>
      <c r="AI583" s="29">
        <f t="shared" ref="AI583:AI646" si="320">SUMIF($I$7:$I$1118,$I583,AE$7:AE$1118)</f>
        <v>20</v>
      </c>
      <c r="AJ583" s="29">
        <f t="shared" ref="AJ583:AJ646" si="321">SUMIF($I$7:$I$1118,$I583,AF$7:AF$1118)</f>
        <v>25</v>
      </c>
      <c r="AK583" s="105">
        <f t="shared" ref="AK583:AK646" si="322">SUMIF($I$7:$I$1118,$I583,AG$7:AG$1118)</f>
        <v>33</v>
      </c>
      <c r="AT583" s="300">
        <f t="shared" si="297"/>
        <v>202.53120000000004</v>
      </c>
      <c r="AU583" s="29">
        <f t="shared" si="297"/>
        <v>1522.0440000000001</v>
      </c>
      <c r="AV583" s="29">
        <f t="shared" si="297"/>
        <v>3050.2080000000001</v>
      </c>
      <c r="AW583" s="105">
        <f t="shared" si="296"/>
        <v>5603.2680000000009</v>
      </c>
    </row>
    <row r="584" spans="1:49" x14ac:dyDescent="0.25">
      <c r="A584" s="80" t="s">
        <v>504</v>
      </c>
      <c r="B584" s="4" t="s">
        <v>82</v>
      </c>
      <c r="C584" s="4">
        <v>0.94</v>
      </c>
      <c r="D584" s="4">
        <v>2.1800000000000002</v>
      </c>
      <c r="E584" s="4">
        <v>25000</v>
      </c>
      <c r="F584" s="4">
        <v>38300</v>
      </c>
      <c r="G584" s="30">
        <f t="shared" si="300"/>
        <v>1.2400000000000002</v>
      </c>
      <c r="H584" s="30">
        <f t="shared" ref="H584:H647" si="323">IF(A584=A583,G584+H583,G584)</f>
        <v>13.73</v>
      </c>
      <c r="I584" s="30" t="str">
        <f t="shared" si="301"/>
        <v>US 20: 1</v>
      </c>
      <c r="J584" s="30">
        <f t="shared" si="299"/>
        <v>26330</v>
      </c>
      <c r="K584" s="30">
        <f t="shared" si="299"/>
        <v>29655</v>
      </c>
      <c r="L584" s="30">
        <f t="shared" si="299"/>
        <v>32980</v>
      </c>
      <c r="M584" s="30">
        <f t="shared" si="299"/>
        <v>36305</v>
      </c>
      <c r="N584" s="91">
        <f t="shared" si="302"/>
        <v>17904.400000000001</v>
      </c>
      <c r="O584" s="91">
        <f t="shared" si="303"/>
        <v>20165.400000000001</v>
      </c>
      <c r="P584" s="91">
        <f t="shared" si="304"/>
        <v>22426.400000000001</v>
      </c>
      <c r="Q584" s="91">
        <f t="shared" si="305"/>
        <v>24687.4</v>
      </c>
      <c r="R584" s="91">
        <f t="shared" si="306"/>
        <v>358.08800000000002</v>
      </c>
      <c r="S584" s="91">
        <f t="shared" si="307"/>
        <v>3024.81</v>
      </c>
      <c r="T584" s="91">
        <f t="shared" si="308"/>
        <v>6727.92</v>
      </c>
      <c r="U584" s="91">
        <f t="shared" si="309"/>
        <v>13578.070000000002</v>
      </c>
      <c r="V584" s="91">
        <f t="shared" si="310"/>
        <v>133.20873600000002</v>
      </c>
      <c r="W584" s="91">
        <f t="shared" si="311"/>
        <v>1012.7063880000002</v>
      </c>
      <c r="X584" s="91">
        <f t="shared" si="312"/>
        <v>1918.8027840000004</v>
      </c>
      <c r="Y584" s="91">
        <f t="shared" si="313"/>
        <v>3367.3613600000012</v>
      </c>
      <c r="Z584" s="91">
        <f t="shared" si="314"/>
        <v>27.751819999999999</v>
      </c>
      <c r="AA584" s="91">
        <f t="shared" si="315"/>
        <v>168.78439800000004</v>
      </c>
      <c r="AB584" s="91">
        <f t="shared" si="316"/>
        <v>266.50038666666677</v>
      </c>
      <c r="AC584" s="91">
        <f t="shared" si="317"/>
        <v>400.8763523809526</v>
      </c>
      <c r="AD584" s="29">
        <f t="shared" si="318"/>
        <v>0</v>
      </c>
      <c r="AE584" s="29">
        <f t="shared" ref="AE584:AE647" si="324">MAX(AD584,IF(AA584&gt;30,ROUNDUP(AA584/AE$5,0),0))</f>
        <v>2</v>
      </c>
      <c r="AF584" s="29">
        <f t="shared" ref="AF584:AF647" si="325">MAX(AE584,IF(AB584&gt;30,ROUNDUP(AB584/AF$5,0),0))</f>
        <v>2</v>
      </c>
      <c r="AG584" s="29">
        <f t="shared" ref="AG584:AG647" si="326">MAX(AF584,IF(AC584&gt;30,ROUNDUP(AC584/AG$5,0),0))</f>
        <v>3</v>
      </c>
      <c r="AH584" s="29">
        <f t="shared" si="319"/>
        <v>3</v>
      </c>
      <c r="AI584" s="29">
        <f t="shared" si="320"/>
        <v>20</v>
      </c>
      <c r="AJ584" s="29">
        <f t="shared" si="321"/>
        <v>25</v>
      </c>
      <c r="AK584" s="105">
        <f t="shared" si="322"/>
        <v>33</v>
      </c>
      <c r="AT584" s="300">
        <f t="shared" si="297"/>
        <v>444.02912000000009</v>
      </c>
      <c r="AU584" s="29">
        <f t="shared" si="297"/>
        <v>3750.7644000000005</v>
      </c>
      <c r="AV584" s="29">
        <f t="shared" si="297"/>
        <v>8342.6208000000024</v>
      </c>
      <c r="AW584" s="105">
        <f t="shared" si="296"/>
        <v>16836.806800000006</v>
      </c>
    </row>
    <row r="585" spans="1:49" x14ac:dyDescent="0.25">
      <c r="A585" s="80" t="s">
        <v>504</v>
      </c>
      <c r="B585" s="4" t="s">
        <v>158</v>
      </c>
      <c r="C585" s="4">
        <v>1.06</v>
      </c>
      <c r="D585" s="4">
        <v>2.61</v>
      </c>
      <c r="E585" s="4">
        <v>17300</v>
      </c>
      <c r="F585" s="4">
        <v>23700</v>
      </c>
      <c r="G585" s="30">
        <f t="shared" si="300"/>
        <v>1.5499999999999998</v>
      </c>
      <c r="H585" s="30">
        <f t="shared" si="323"/>
        <v>15.280000000000001</v>
      </c>
      <c r="I585" s="30" t="str">
        <f t="shared" si="301"/>
        <v>US 20: 1</v>
      </c>
      <c r="J585" s="30">
        <f t="shared" si="299"/>
        <v>17940</v>
      </c>
      <c r="K585" s="30">
        <f t="shared" si="299"/>
        <v>19540</v>
      </c>
      <c r="L585" s="30">
        <f t="shared" si="299"/>
        <v>21140</v>
      </c>
      <c r="M585" s="30">
        <f t="shared" si="299"/>
        <v>22740</v>
      </c>
      <c r="N585" s="91">
        <f t="shared" si="302"/>
        <v>12199.2</v>
      </c>
      <c r="O585" s="91">
        <f t="shared" si="303"/>
        <v>13287.2</v>
      </c>
      <c r="P585" s="91">
        <f t="shared" si="304"/>
        <v>14375.2</v>
      </c>
      <c r="Q585" s="91">
        <f t="shared" si="305"/>
        <v>15463.2</v>
      </c>
      <c r="R585" s="91">
        <f t="shared" si="306"/>
        <v>243.98400000000001</v>
      </c>
      <c r="S585" s="91">
        <f t="shared" si="307"/>
        <v>1993.08</v>
      </c>
      <c r="T585" s="91">
        <f t="shared" si="308"/>
        <v>4312.5600000000004</v>
      </c>
      <c r="U585" s="91">
        <f t="shared" si="309"/>
        <v>8504.76</v>
      </c>
      <c r="V585" s="91">
        <f t="shared" si="310"/>
        <v>113.45255999999999</v>
      </c>
      <c r="W585" s="91">
        <f t="shared" si="311"/>
        <v>834.10397999999998</v>
      </c>
      <c r="X585" s="91">
        <f t="shared" si="312"/>
        <v>1537.4276400000001</v>
      </c>
      <c r="Y585" s="91">
        <f t="shared" si="313"/>
        <v>2636.4756000000002</v>
      </c>
      <c r="Z585" s="91">
        <f t="shared" si="314"/>
        <v>23.635949999999994</v>
      </c>
      <c r="AA585" s="91">
        <f t="shared" si="315"/>
        <v>139.01732999999999</v>
      </c>
      <c r="AB585" s="91">
        <f t="shared" si="316"/>
        <v>213.53161666666671</v>
      </c>
      <c r="AC585" s="91">
        <f t="shared" si="317"/>
        <v>313.86614285714296</v>
      </c>
      <c r="AD585" s="29">
        <f t="shared" si="318"/>
        <v>0</v>
      </c>
      <c r="AE585" s="29">
        <f t="shared" si="324"/>
        <v>1</v>
      </c>
      <c r="AF585" s="29">
        <f t="shared" si="325"/>
        <v>2</v>
      </c>
      <c r="AG585" s="29">
        <f t="shared" si="326"/>
        <v>3</v>
      </c>
      <c r="AH585" s="29">
        <f t="shared" si="319"/>
        <v>3</v>
      </c>
      <c r="AI585" s="29">
        <f t="shared" si="320"/>
        <v>20</v>
      </c>
      <c r="AJ585" s="29">
        <f t="shared" si="321"/>
        <v>25</v>
      </c>
      <c r="AK585" s="105">
        <f t="shared" si="322"/>
        <v>33</v>
      </c>
      <c r="AT585" s="300">
        <f t="shared" si="297"/>
        <v>378.17519999999996</v>
      </c>
      <c r="AU585" s="29">
        <f t="shared" si="297"/>
        <v>3089.2739999999994</v>
      </c>
      <c r="AV585" s="29">
        <f t="shared" si="297"/>
        <v>6684.4679999999998</v>
      </c>
      <c r="AW585" s="105">
        <f t="shared" si="296"/>
        <v>13182.377999999999</v>
      </c>
    </row>
    <row r="586" spans="1:49" x14ac:dyDescent="0.25">
      <c r="A586" s="80" t="s">
        <v>504</v>
      </c>
      <c r="B586" s="4" t="s">
        <v>159</v>
      </c>
      <c r="C586" s="4">
        <v>1.32</v>
      </c>
      <c r="D586" s="4">
        <v>2.21</v>
      </c>
      <c r="E586" s="4">
        <v>6700</v>
      </c>
      <c r="F586" s="4">
        <v>8200</v>
      </c>
      <c r="G586" s="30">
        <f t="shared" si="300"/>
        <v>0.8899999999999999</v>
      </c>
      <c r="H586" s="30">
        <f t="shared" si="323"/>
        <v>16.170000000000002</v>
      </c>
      <c r="I586" s="30" t="str">
        <f t="shared" si="301"/>
        <v>US 20: 1</v>
      </c>
      <c r="J586" s="30">
        <f t="shared" si="299"/>
        <v>6850</v>
      </c>
      <c r="K586" s="30">
        <f t="shared" si="299"/>
        <v>7225</v>
      </c>
      <c r="L586" s="30">
        <f t="shared" si="299"/>
        <v>7600</v>
      </c>
      <c r="M586" s="30">
        <f t="shared" si="299"/>
        <v>7975</v>
      </c>
      <c r="N586" s="91">
        <f t="shared" si="302"/>
        <v>4658</v>
      </c>
      <c r="O586" s="91">
        <f t="shared" si="303"/>
        <v>4913</v>
      </c>
      <c r="P586" s="91">
        <f t="shared" si="304"/>
        <v>5168</v>
      </c>
      <c r="Q586" s="91">
        <f t="shared" si="305"/>
        <v>5423</v>
      </c>
      <c r="R586" s="91">
        <f t="shared" si="306"/>
        <v>93.16</v>
      </c>
      <c r="S586" s="91">
        <f t="shared" si="307"/>
        <v>736.94999999999993</v>
      </c>
      <c r="T586" s="91">
        <f t="shared" si="308"/>
        <v>1550.3999999999999</v>
      </c>
      <c r="U586" s="91">
        <f t="shared" si="309"/>
        <v>2982.65</v>
      </c>
      <c r="V586" s="91">
        <f t="shared" si="310"/>
        <v>24.873719999999995</v>
      </c>
      <c r="W586" s="91">
        <f t="shared" si="311"/>
        <v>177.08908499999998</v>
      </c>
      <c r="X586" s="91">
        <f t="shared" si="312"/>
        <v>317.36687999999992</v>
      </c>
      <c r="Y586" s="91">
        <f t="shared" si="313"/>
        <v>530.9117</v>
      </c>
      <c r="Z586" s="91">
        <f t="shared" si="314"/>
        <v>5.1820249999999985</v>
      </c>
      <c r="AA586" s="91">
        <f t="shared" si="315"/>
        <v>29.514847499999998</v>
      </c>
      <c r="AB586" s="91">
        <f t="shared" si="316"/>
        <v>44.078733333333325</v>
      </c>
      <c r="AC586" s="91">
        <f t="shared" si="317"/>
        <v>63.203773809523817</v>
      </c>
      <c r="AD586" s="29">
        <f t="shared" si="318"/>
        <v>0</v>
      </c>
      <c r="AE586" s="29">
        <f t="shared" si="324"/>
        <v>0</v>
      </c>
      <c r="AF586" s="29">
        <f t="shared" si="325"/>
        <v>1</v>
      </c>
      <c r="AG586" s="29">
        <f t="shared" si="326"/>
        <v>1</v>
      </c>
      <c r="AH586" s="29">
        <f t="shared" si="319"/>
        <v>3</v>
      </c>
      <c r="AI586" s="29">
        <f t="shared" si="320"/>
        <v>20</v>
      </c>
      <c r="AJ586" s="29">
        <f t="shared" si="321"/>
        <v>25</v>
      </c>
      <c r="AK586" s="105">
        <f t="shared" si="322"/>
        <v>33</v>
      </c>
      <c r="AT586" s="300">
        <f t="shared" si="297"/>
        <v>82.912399999999991</v>
      </c>
      <c r="AU586" s="29">
        <f t="shared" si="297"/>
        <v>655.88549999999987</v>
      </c>
      <c r="AV586" s="29">
        <f t="shared" si="297"/>
        <v>1379.8559999999998</v>
      </c>
      <c r="AW586" s="105">
        <f t="shared" si="296"/>
        <v>2654.5584999999996</v>
      </c>
    </row>
    <row r="587" spans="1:49" x14ac:dyDescent="0.25">
      <c r="A587" s="80" t="s">
        <v>504</v>
      </c>
      <c r="B587" s="4" t="s">
        <v>160</v>
      </c>
      <c r="C587" s="4">
        <v>1.72</v>
      </c>
      <c r="D587" s="4">
        <v>2.42</v>
      </c>
      <c r="E587" s="4">
        <v>12700</v>
      </c>
      <c r="F587" s="4">
        <v>12800</v>
      </c>
      <c r="G587" s="30">
        <f t="shared" si="300"/>
        <v>0.7</v>
      </c>
      <c r="H587" s="30">
        <f t="shared" si="323"/>
        <v>16.87</v>
      </c>
      <c r="I587" s="30" t="str">
        <f t="shared" si="301"/>
        <v>US 20: 1</v>
      </c>
      <c r="J587" s="30">
        <f t="shared" ref="J587:M606" si="327">(($F587-$E587)/($F$6-$E$6)*(J$6-$E$6)+$E587)</f>
        <v>12710</v>
      </c>
      <c r="K587" s="30">
        <f t="shared" si="327"/>
        <v>12735</v>
      </c>
      <c r="L587" s="30">
        <f t="shared" si="327"/>
        <v>12760</v>
      </c>
      <c r="M587" s="30">
        <f t="shared" si="327"/>
        <v>12785</v>
      </c>
      <c r="N587" s="91">
        <f t="shared" si="302"/>
        <v>8642.8000000000011</v>
      </c>
      <c r="O587" s="91">
        <f t="shared" si="303"/>
        <v>8659.8000000000011</v>
      </c>
      <c r="P587" s="91">
        <f t="shared" si="304"/>
        <v>8676.8000000000011</v>
      </c>
      <c r="Q587" s="91">
        <f t="shared" si="305"/>
        <v>8693.8000000000011</v>
      </c>
      <c r="R587" s="91">
        <f t="shared" si="306"/>
        <v>172.85600000000002</v>
      </c>
      <c r="S587" s="91">
        <f t="shared" si="307"/>
        <v>1298.97</v>
      </c>
      <c r="T587" s="91">
        <f t="shared" si="308"/>
        <v>2603.0400000000004</v>
      </c>
      <c r="U587" s="91">
        <f t="shared" si="309"/>
        <v>4781.5900000000011</v>
      </c>
      <c r="V587" s="91">
        <f t="shared" si="310"/>
        <v>36.299759999999999</v>
      </c>
      <c r="W587" s="91">
        <f t="shared" si="311"/>
        <v>245.50532999999999</v>
      </c>
      <c r="X587" s="91">
        <f t="shared" si="312"/>
        <v>419.08944000000008</v>
      </c>
      <c r="Y587" s="91">
        <f t="shared" si="313"/>
        <v>669.4226000000001</v>
      </c>
      <c r="Z587" s="91">
        <f t="shared" si="314"/>
        <v>7.5624499999999983</v>
      </c>
      <c r="AA587" s="91">
        <f t="shared" si="315"/>
        <v>40.917555</v>
      </c>
      <c r="AB587" s="91">
        <f t="shared" si="316"/>
        <v>58.206866666666684</v>
      </c>
      <c r="AC587" s="91">
        <f t="shared" si="317"/>
        <v>79.693166666666698</v>
      </c>
      <c r="AD587" s="29">
        <f t="shared" si="318"/>
        <v>0</v>
      </c>
      <c r="AE587" s="29">
        <f t="shared" si="324"/>
        <v>1</v>
      </c>
      <c r="AF587" s="29">
        <f t="shared" si="325"/>
        <v>1</v>
      </c>
      <c r="AG587" s="29">
        <f t="shared" si="326"/>
        <v>1</v>
      </c>
      <c r="AH587" s="29">
        <f t="shared" si="319"/>
        <v>3</v>
      </c>
      <c r="AI587" s="29">
        <f t="shared" si="320"/>
        <v>20</v>
      </c>
      <c r="AJ587" s="29">
        <f t="shared" si="321"/>
        <v>25</v>
      </c>
      <c r="AK587" s="105">
        <f t="shared" si="322"/>
        <v>33</v>
      </c>
      <c r="AT587" s="300">
        <f t="shared" si="297"/>
        <v>120.9992</v>
      </c>
      <c r="AU587" s="29">
        <f t="shared" si="297"/>
        <v>909.279</v>
      </c>
      <c r="AV587" s="29">
        <f t="shared" si="297"/>
        <v>1822.1280000000002</v>
      </c>
      <c r="AW587" s="105">
        <f t="shared" si="296"/>
        <v>3347.1130000000007</v>
      </c>
    </row>
    <row r="588" spans="1:49" x14ac:dyDescent="0.25">
      <c r="A588" s="80" t="s">
        <v>504</v>
      </c>
      <c r="B588" s="4" t="s">
        <v>82</v>
      </c>
      <c r="C588" s="4">
        <v>2.1800000000000002</v>
      </c>
      <c r="D588" s="4">
        <v>2.5499999999999998</v>
      </c>
      <c r="E588" s="4">
        <v>17800</v>
      </c>
      <c r="F588" s="4">
        <v>26300</v>
      </c>
      <c r="G588" s="30">
        <f t="shared" si="300"/>
        <v>0.36999999999999966</v>
      </c>
      <c r="H588" s="30">
        <f t="shared" si="323"/>
        <v>17.240000000000002</v>
      </c>
      <c r="I588" s="30" t="str">
        <f t="shared" si="301"/>
        <v>US 20: 1</v>
      </c>
      <c r="J588" s="30">
        <f t="shared" si="327"/>
        <v>18650</v>
      </c>
      <c r="K588" s="30">
        <f t="shared" si="327"/>
        <v>20775</v>
      </c>
      <c r="L588" s="30">
        <f t="shared" si="327"/>
        <v>22900</v>
      </c>
      <c r="M588" s="30">
        <f t="shared" si="327"/>
        <v>25025</v>
      </c>
      <c r="N588" s="91">
        <f t="shared" si="302"/>
        <v>12682.000000000002</v>
      </c>
      <c r="O588" s="91">
        <f t="shared" si="303"/>
        <v>14127.000000000002</v>
      </c>
      <c r="P588" s="91">
        <f t="shared" si="304"/>
        <v>15572.000000000002</v>
      </c>
      <c r="Q588" s="91">
        <f t="shared" si="305"/>
        <v>17017</v>
      </c>
      <c r="R588" s="91">
        <f t="shared" si="306"/>
        <v>253.64000000000004</v>
      </c>
      <c r="S588" s="91">
        <f t="shared" si="307"/>
        <v>2119.0500000000002</v>
      </c>
      <c r="T588" s="91">
        <f t="shared" si="308"/>
        <v>4671.6000000000004</v>
      </c>
      <c r="U588" s="91">
        <f t="shared" si="309"/>
        <v>9359.35</v>
      </c>
      <c r="V588" s="91">
        <f t="shared" si="310"/>
        <v>28.154039999999981</v>
      </c>
      <c r="W588" s="91">
        <f t="shared" si="311"/>
        <v>211.69309499999986</v>
      </c>
      <c r="X588" s="91">
        <f t="shared" si="312"/>
        <v>397.55315999999965</v>
      </c>
      <c r="Y588" s="91">
        <f t="shared" si="313"/>
        <v>692.59189999999944</v>
      </c>
      <c r="Z588" s="91">
        <f t="shared" si="314"/>
        <v>5.8654249999999948</v>
      </c>
      <c r="AA588" s="91">
        <f t="shared" si="315"/>
        <v>35.282182499999976</v>
      </c>
      <c r="AB588" s="91">
        <f t="shared" si="316"/>
        <v>55.215716666666623</v>
      </c>
      <c r="AC588" s="91">
        <f t="shared" si="317"/>
        <v>82.451416666666617</v>
      </c>
      <c r="AD588" s="29">
        <f t="shared" si="318"/>
        <v>0</v>
      </c>
      <c r="AE588" s="29">
        <f t="shared" si="324"/>
        <v>1</v>
      </c>
      <c r="AF588" s="29">
        <f t="shared" si="325"/>
        <v>1</v>
      </c>
      <c r="AG588" s="29">
        <f t="shared" si="326"/>
        <v>1</v>
      </c>
      <c r="AH588" s="29">
        <f t="shared" si="319"/>
        <v>3</v>
      </c>
      <c r="AI588" s="29">
        <f t="shared" si="320"/>
        <v>20</v>
      </c>
      <c r="AJ588" s="29">
        <f t="shared" si="321"/>
        <v>25</v>
      </c>
      <c r="AK588" s="105">
        <f t="shared" si="322"/>
        <v>33</v>
      </c>
      <c r="AT588" s="300">
        <f t="shared" si="297"/>
        <v>93.846799999999931</v>
      </c>
      <c r="AU588" s="29">
        <f t="shared" si="297"/>
        <v>784.04849999999931</v>
      </c>
      <c r="AV588" s="29">
        <f t="shared" si="297"/>
        <v>1728.4919999999986</v>
      </c>
      <c r="AW588" s="105">
        <f t="shared" si="296"/>
        <v>3462.9594999999968</v>
      </c>
    </row>
    <row r="589" spans="1:49" x14ac:dyDescent="0.25">
      <c r="A589" s="80" t="s">
        <v>504</v>
      </c>
      <c r="B589" s="4" t="s">
        <v>159</v>
      </c>
      <c r="C589" s="4">
        <v>2.21</v>
      </c>
      <c r="D589" s="4">
        <v>2.92</v>
      </c>
      <c r="E589" s="4">
        <v>12400</v>
      </c>
      <c r="F589" s="4">
        <v>14500</v>
      </c>
      <c r="G589" s="30">
        <f t="shared" si="300"/>
        <v>0.71</v>
      </c>
      <c r="H589" s="30">
        <f t="shared" si="323"/>
        <v>17.950000000000003</v>
      </c>
      <c r="I589" s="30" t="str">
        <f t="shared" si="301"/>
        <v>US 20: 1</v>
      </c>
      <c r="J589" s="30">
        <f t="shared" si="327"/>
        <v>12610</v>
      </c>
      <c r="K589" s="30">
        <f t="shared" si="327"/>
        <v>13135</v>
      </c>
      <c r="L589" s="30">
        <f t="shared" si="327"/>
        <v>13660</v>
      </c>
      <c r="M589" s="30">
        <f t="shared" si="327"/>
        <v>14185</v>
      </c>
      <c r="N589" s="91">
        <f t="shared" si="302"/>
        <v>8574.8000000000011</v>
      </c>
      <c r="O589" s="91">
        <f t="shared" si="303"/>
        <v>8931.8000000000011</v>
      </c>
      <c r="P589" s="91">
        <f t="shared" si="304"/>
        <v>9288.8000000000011</v>
      </c>
      <c r="Q589" s="91">
        <f t="shared" si="305"/>
        <v>9645.8000000000011</v>
      </c>
      <c r="R589" s="91">
        <f t="shared" si="306"/>
        <v>171.49600000000004</v>
      </c>
      <c r="S589" s="91">
        <f t="shared" si="307"/>
        <v>1339.7700000000002</v>
      </c>
      <c r="T589" s="91">
        <f t="shared" si="308"/>
        <v>2786.6400000000003</v>
      </c>
      <c r="U589" s="91">
        <f t="shared" si="309"/>
        <v>5305.1900000000014</v>
      </c>
      <c r="V589" s="91">
        <f t="shared" si="310"/>
        <v>36.528648000000004</v>
      </c>
      <c r="W589" s="91">
        <f t="shared" si="311"/>
        <v>256.83390900000006</v>
      </c>
      <c r="X589" s="91">
        <f t="shared" si="312"/>
        <v>455.05831200000006</v>
      </c>
      <c r="Y589" s="91">
        <f t="shared" si="313"/>
        <v>753.33698000000015</v>
      </c>
      <c r="Z589" s="91">
        <f t="shared" si="314"/>
        <v>7.6101349999999996</v>
      </c>
      <c r="AA589" s="91">
        <f t="shared" si="315"/>
        <v>42.80565150000001</v>
      </c>
      <c r="AB589" s="91">
        <f t="shared" si="316"/>
        <v>63.202543333333345</v>
      </c>
      <c r="AC589" s="91">
        <f t="shared" si="317"/>
        <v>89.682973809523844</v>
      </c>
      <c r="AD589" s="29">
        <f t="shared" si="318"/>
        <v>0</v>
      </c>
      <c r="AE589" s="29">
        <f t="shared" si="324"/>
        <v>1</v>
      </c>
      <c r="AF589" s="29">
        <f t="shared" si="325"/>
        <v>1</v>
      </c>
      <c r="AG589" s="29">
        <f t="shared" si="326"/>
        <v>1</v>
      </c>
      <c r="AH589" s="29">
        <f t="shared" si="319"/>
        <v>3</v>
      </c>
      <c r="AI589" s="29">
        <f t="shared" si="320"/>
        <v>20</v>
      </c>
      <c r="AJ589" s="29">
        <f t="shared" si="321"/>
        <v>25</v>
      </c>
      <c r="AK589" s="105">
        <f t="shared" si="322"/>
        <v>33</v>
      </c>
      <c r="AT589" s="300">
        <f t="shared" si="297"/>
        <v>121.76216000000002</v>
      </c>
      <c r="AU589" s="29">
        <f t="shared" si="297"/>
        <v>951.23670000000016</v>
      </c>
      <c r="AV589" s="29">
        <f t="shared" si="297"/>
        <v>1978.5144</v>
      </c>
      <c r="AW589" s="105">
        <f t="shared" si="296"/>
        <v>3766.6849000000007</v>
      </c>
    </row>
    <row r="590" spans="1:49" x14ac:dyDescent="0.25">
      <c r="A590" s="80" t="s">
        <v>504</v>
      </c>
      <c r="B590" s="4" t="s">
        <v>160</v>
      </c>
      <c r="C590" s="4">
        <v>2.42</v>
      </c>
      <c r="D590" s="4">
        <v>5.3</v>
      </c>
      <c r="E590" s="4">
        <v>13600</v>
      </c>
      <c r="F590" s="4">
        <v>13700</v>
      </c>
      <c r="G590" s="30">
        <f t="shared" si="300"/>
        <v>2.88</v>
      </c>
      <c r="H590" s="30">
        <f t="shared" si="323"/>
        <v>20.830000000000002</v>
      </c>
      <c r="I590" s="30" t="str">
        <f t="shared" si="301"/>
        <v>US 20: 1</v>
      </c>
      <c r="J590" s="30">
        <f t="shared" si="327"/>
        <v>13610</v>
      </c>
      <c r="K590" s="30">
        <f t="shared" si="327"/>
        <v>13635</v>
      </c>
      <c r="L590" s="30">
        <f t="shared" si="327"/>
        <v>13660</v>
      </c>
      <c r="M590" s="30">
        <f t="shared" si="327"/>
        <v>13685</v>
      </c>
      <c r="N590" s="91">
        <f t="shared" si="302"/>
        <v>9254.8000000000011</v>
      </c>
      <c r="O590" s="91">
        <f t="shared" si="303"/>
        <v>9271.8000000000011</v>
      </c>
      <c r="P590" s="91">
        <f t="shared" si="304"/>
        <v>9288.8000000000011</v>
      </c>
      <c r="Q590" s="91">
        <f t="shared" si="305"/>
        <v>9305.8000000000011</v>
      </c>
      <c r="R590" s="91">
        <f t="shared" si="306"/>
        <v>185.09600000000003</v>
      </c>
      <c r="S590" s="91">
        <f t="shared" si="307"/>
        <v>1390.7700000000002</v>
      </c>
      <c r="T590" s="91">
        <f t="shared" si="308"/>
        <v>2786.6400000000003</v>
      </c>
      <c r="U590" s="91">
        <f t="shared" si="309"/>
        <v>5118.1900000000014</v>
      </c>
      <c r="V590" s="91">
        <f t="shared" si="310"/>
        <v>159.92294400000003</v>
      </c>
      <c r="W590" s="91">
        <f t="shared" si="311"/>
        <v>1081.4627520000001</v>
      </c>
      <c r="X590" s="91">
        <f t="shared" si="312"/>
        <v>1845.8703360000002</v>
      </c>
      <c r="Y590" s="91">
        <f t="shared" si="313"/>
        <v>2948.0774400000009</v>
      </c>
      <c r="Z590" s="91">
        <f t="shared" si="314"/>
        <v>33.317280000000004</v>
      </c>
      <c r="AA590" s="91">
        <f t="shared" si="315"/>
        <v>180.24379200000001</v>
      </c>
      <c r="AB590" s="91">
        <f t="shared" si="316"/>
        <v>256.37088000000006</v>
      </c>
      <c r="AC590" s="91">
        <f t="shared" si="317"/>
        <v>350.96160000000015</v>
      </c>
      <c r="AD590" s="29">
        <f t="shared" si="318"/>
        <v>1</v>
      </c>
      <c r="AE590" s="29">
        <f t="shared" si="324"/>
        <v>2</v>
      </c>
      <c r="AF590" s="29">
        <f t="shared" si="325"/>
        <v>2</v>
      </c>
      <c r="AG590" s="29">
        <f t="shared" si="326"/>
        <v>3</v>
      </c>
      <c r="AH590" s="29">
        <f t="shared" si="319"/>
        <v>3</v>
      </c>
      <c r="AI590" s="29">
        <f t="shared" si="320"/>
        <v>20</v>
      </c>
      <c r="AJ590" s="29">
        <f t="shared" si="321"/>
        <v>25</v>
      </c>
      <c r="AK590" s="105">
        <f t="shared" si="322"/>
        <v>33</v>
      </c>
      <c r="AT590" s="300">
        <f t="shared" si="297"/>
        <v>533.07648000000006</v>
      </c>
      <c r="AU590" s="29">
        <f t="shared" si="297"/>
        <v>4005.4176000000007</v>
      </c>
      <c r="AV590" s="29">
        <f t="shared" si="297"/>
        <v>8025.5232000000005</v>
      </c>
      <c r="AW590" s="105">
        <f t="shared" si="296"/>
        <v>14740.387200000003</v>
      </c>
    </row>
    <row r="591" spans="1:49" x14ac:dyDescent="0.25">
      <c r="A591" s="80" t="s">
        <v>504</v>
      </c>
      <c r="B591" s="4" t="s">
        <v>82</v>
      </c>
      <c r="C591" s="4">
        <v>2.5499999999999998</v>
      </c>
      <c r="D591" s="4">
        <v>3.56</v>
      </c>
      <c r="E591" s="4">
        <v>13900</v>
      </c>
      <c r="F591" s="4">
        <v>17300</v>
      </c>
      <c r="G591" s="30">
        <f t="shared" si="300"/>
        <v>1.0100000000000002</v>
      </c>
      <c r="H591" s="30">
        <f t="shared" si="323"/>
        <v>21.840000000000003</v>
      </c>
      <c r="I591" s="30" t="str">
        <f t="shared" si="301"/>
        <v>US 20: 1</v>
      </c>
      <c r="J591" s="30">
        <f t="shared" si="327"/>
        <v>14240</v>
      </c>
      <c r="K591" s="30">
        <f t="shared" si="327"/>
        <v>15090</v>
      </c>
      <c r="L591" s="30">
        <f t="shared" si="327"/>
        <v>15940</v>
      </c>
      <c r="M591" s="30">
        <f t="shared" si="327"/>
        <v>16790</v>
      </c>
      <c r="N591" s="91">
        <f t="shared" si="302"/>
        <v>9683.2000000000007</v>
      </c>
      <c r="O591" s="91">
        <f t="shared" si="303"/>
        <v>10261.200000000001</v>
      </c>
      <c r="P591" s="91">
        <f t="shared" si="304"/>
        <v>10839.2</v>
      </c>
      <c r="Q591" s="91">
        <f t="shared" si="305"/>
        <v>11417.2</v>
      </c>
      <c r="R591" s="91">
        <f t="shared" si="306"/>
        <v>193.66400000000002</v>
      </c>
      <c r="S591" s="91">
        <f t="shared" si="307"/>
        <v>1539.18</v>
      </c>
      <c r="T591" s="91">
        <f t="shared" si="308"/>
        <v>3251.76</v>
      </c>
      <c r="U591" s="91">
        <f t="shared" si="309"/>
        <v>6279.4600000000009</v>
      </c>
      <c r="V591" s="91">
        <f t="shared" si="310"/>
        <v>58.680192000000019</v>
      </c>
      <c r="W591" s="91">
        <f t="shared" si="311"/>
        <v>419.73438600000014</v>
      </c>
      <c r="X591" s="91">
        <f t="shared" si="312"/>
        <v>755.38384800000028</v>
      </c>
      <c r="Y591" s="91">
        <f t="shared" si="313"/>
        <v>1268.4509200000007</v>
      </c>
      <c r="Z591" s="91">
        <f t="shared" si="314"/>
        <v>12.225040000000002</v>
      </c>
      <c r="AA591" s="91">
        <f t="shared" si="315"/>
        <v>69.955731000000029</v>
      </c>
      <c r="AB591" s="91">
        <f t="shared" si="316"/>
        <v>104.91442333333339</v>
      </c>
      <c r="AC591" s="91">
        <f t="shared" si="317"/>
        <v>151.00606190476202</v>
      </c>
      <c r="AD591" s="29">
        <f t="shared" si="318"/>
        <v>0</v>
      </c>
      <c r="AE591" s="29">
        <f t="shared" si="324"/>
        <v>1</v>
      </c>
      <c r="AF591" s="29">
        <f t="shared" si="325"/>
        <v>1</v>
      </c>
      <c r="AG591" s="29">
        <f t="shared" si="326"/>
        <v>2</v>
      </c>
      <c r="AH591" s="29">
        <f t="shared" si="319"/>
        <v>3</v>
      </c>
      <c r="AI591" s="29">
        <f t="shared" si="320"/>
        <v>20</v>
      </c>
      <c r="AJ591" s="29">
        <f t="shared" si="321"/>
        <v>25</v>
      </c>
      <c r="AK591" s="105">
        <f t="shared" si="322"/>
        <v>33</v>
      </c>
      <c r="AT591" s="300">
        <f t="shared" si="297"/>
        <v>195.60064000000006</v>
      </c>
      <c r="AU591" s="29">
        <f t="shared" si="297"/>
        <v>1554.5718000000004</v>
      </c>
      <c r="AV591" s="29">
        <f t="shared" si="297"/>
        <v>3284.2776000000008</v>
      </c>
      <c r="AW591" s="105">
        <f t="shared" si="296"/>
        <v>6342.254600000002</v>
      </c>
    </row>
    <row r="592" spans="1:49" x14ac:dyDescent="0.25">
      <c r="A592" s="80" t="s">
        <v>504</v>
      </c>
      <c r="B592" s="4" t="s">
        <v>158</v>
      </c>
      <c r="C592" s="4">
        <v>2.61</v>
      </c>
      <c r="D592" s="4">
        <v>5.01</v>
      </c>
      <c r="E592" s="4">
        <v>9500</v>
      </c>
      <c r="F592" s="4">
        <v>11200</v>
      </c>
      <c r="G592" s="30">
        <f t="shared" si="300"/>
        <v>2.4</v>
      </c>
      <c r="H592" s="30">
        <f t="shared" si="323"/>
        <v>24.240000000000002</v>
      </c>
      <c r="I592" s="30" t="str">
        <f t="shared" si="301"/>
        <v>US 20: 1</v>
      </c>
      <c r="J592" s="30">
        <f t="shared" si="327"/>
        <v>9670</v>
      </c>
      <c r="K592" s="30">
        <f t="shared" si="327"/>
        <v>10095</v>
      </c>
      <c r="L592" s="30">
        <f t="shared" si="327"/>
        <v>10520</v>
      </c>
      <c r="M592" s="30">
        <f t="shared" si="327"/>
        <v>10945</v>
      </c>
      <c r="N592" s="91">
        <f t="shared" si="302"/>
        <v>6575.6</v>
      </c>
      <c r="O592" s="91">
        <f t="shared" si="303"/>
        <v>6864.6</v>
      </c>
      <c r="P592" s="91">
        <f t="shared" si="304"/>
        <v>7153.6</v>
      </c>
      <c r="Q592" s="91">
        <f t="shared" si="305"/>
        <v>7442.6</v>
      </c>
      <c r="R592" s="91">
        <f t="shared" si="306"/>
        <v>131.512</v>
      </c>
      <c r="S592" s="91">
        <f t="shared" si="307"/>
        <v>1029.69</v>
      </c>
      <c r="T592" s="91">
        <f t="shared" si="308"/>
        <v>2146.08</v>
      </c>
      <c r="U592" s="91">
        <f t="shared" si="309"/>
        <v>4093.4300000000007</v>
      </c>
      <c r="V592" s="91">
        <f t="shared" si="310"/>
        <v>94.688640000000007</v>
      </c>
      <c r="W592" s="91">
        <f t="shared" si="311"/>
        <v>667.23912000000007</v>
      </c>
      <c r="X592" s="91">
        <f t="shared" si="312"/>
        <v>1184.63616</v>
      </c>
      <c r="Y592" s="91">
        <f t="shared" si="313"/>
        <v>1964.8464000000004</v>
      </c>
      <c r="Z592" s="91">
        <f t="shared" si="314"/>
        <v>19.726799999999997</v>
      </c>
      <c r="AA592" s="91">
        <f t="shared" si="315"/>
        <v>111.20652000000001</v>
      </c>
      <c r="AB592" s="91">
        <f t="shared" si="316"/>
        <v>164.53280000000001</v>
      </c>
      <c r="AC592" s="91">
        <f t="shared" si="317"/>
        <v>233.91028571428581</v>
      </c>
      <c r="AD592" s="29">
        <f t="shared" si="318"/>
        <v>0</v>
      </c>
      <c r="AE592" s="29">
        <f t="shared" si="324"/>
        <v>1</v>
      </c>
      <c r="AF592" s="29">
        <f t="shared" si="325"/>
        <v>2</v>
      </c>
      <c r="AG592" s="29">
        <f t="shared" si="326"/>
        <v>2</v>
      </c>
      <c r="AH592" s="29">
        <f t="shared" si="319"/>
        <v>3</v>
      </c>
      <c r="AI592" s="29">
        <f t="shared" si="320"/>
        <v>20</v>
      </c>
      <c r="AJ592" s="29">
        <f t="shared" si="321"/>
        <v>25</v>
      </c>
      <c r="AK592" s="105">
        <f t="shared" si="322"/>
        <v>33</v>
      </c>
      <c r="AT592" s="300">
        <f t="shared" si="297"/>
        <v>315.62880000000001</v>
      </c>
      <c r="AU592" s="29">
        <f t="shared" si="297"/>
        <v>2471.2559999999999</v>
      </c>
      <c r="AV592" s="29">
        <f t="shared" si="297"/>
        <v>5150.5919999999996</v>
      </c>
      <c r="AW592" s="105">
        <f t="shared" si="296"/>
        <v>9824.2320000000018</v>
      </c>
    </row>
    <row r="593" spans="1:49" x14ac:dyDescent="0.25">
      <c r="A593" s="80" t="s">
        <v>504</v>
      </c>
      <c r="B593" s="4" t="s">
        <v>159</v>
      </c>
      <c r="C593" s="4">
        <v>2.92</v>
      </c>
      <c r="D593" s="4">
        <v>5.63</v>
      </c>
      <c r="E593" s="4">
        <v>13900</v>
      </c>
      <c r="F593" s="4">
        <v>16500</v>
      </c>
      <c r="G593" s="30">
        <f t="shared" si="300"/>
        <v>2.71</v>
      </c>
      <c r="H593" s="30">
        <f t="shared" si="323"/>
        <v>26.950000000000003</v>
      </c>
      <c r="I593" s="30" t="str">
        <f t="shared" si="301"/>
        <v>US 20: 1</v>
      </c>
      <c r="J593" s="30">
        <f t="shared" si="327"/>
        <v>14160</v>
      </c>
      <c r="K593" s="30">
        <f t="shared" si="327"/>
        <v>14810</v>
      </c>
      <c r="L593" s="30">
        <f t="shared" si="327"/>
        <v>15460</v>
      </c>
      <c r="M593" s="30">
        <f t="shared" si="327"/>
        <v>16110</v>
      </c>
      <c r="N593" s="91">
        <f t="shared" si="302"/>
        <v>9628.8000000000011</v>
      </c>
      <c r="O593" s="91">
        <f t="shared" si="303"/>
        <v>10070.800000000001</v>
      </c>
      <c r="P593" s="91">
        <f t="shared" si="304"/>
        <v>10512.800000000001</v>
      </c>
      <c r="Q593" s="91">
        <f t="shared" si="305"/>
        <v>10954.800000000001</v>
      </c>
      <c r="R593" s="91">
        <f t="shared" si="306"/>
        <v>192.57600000000002</v>
      </c>
      <c r="S593" s="91">
        <f t="shared" si="307"/>
        <v>1510.6200000000001</v>
      </c>
      <c r="T593" s="91">
        <f t="shared" si="308"/>
        <v>3153.84</v>
      </c>
      <c r="U593" s="91">
        <f t="shared" si="309"/>
        <v>6025.1400000000012</v>
      </c>
      <c r="V593" s="91">
        <f t="shared" si="310"/>
        <v>156.564288</v>
      </c>
      <c r="W593" s="91">
        <f t="shared" si="311"/>
        <v>1105.3206540000001</v>
      </c>
      <c r="X593" s="91">
        <f t="shared" si="312"/>
        <v>1965.7884720000002</v>
      </c>
      <c r="Y593" s="91">
        <f t="shared" si="313"/>
        <v>3265.6258800000005</v>
      </c>
      <c r="Z593" s="91">
        <f t="shared" si="314"/>
        <v>32.617559999999997</v>
      </c>
      <c r="AA593" s="91">
        <f t="shared" si="315"/>
        <v>184.22010900000001</v>
      </c>
      <c r="AB593" s="91">
        <f t="shared" si="316"/>
        <v>273.02617666666674</v>
      </c>
      <c r="AC593" s="91">
        <f t="shared" si="317"/>
        <v>388.76498571428584</v>
      </c>
      <c r="AD593" s="29">
        <f t="shared" si="318"/>
        <v>1</v>
      </c>
      <c r="AE593" s="29">
        <f t="shared" si="324"/>
        <v>2</v>
      </c>
      <c r="AF593" s="29">
        <f t="shared" si="325"/>
        <v>2</v>
      </c>
      <c r="AG593" s="29">
        <f t="shared" si="326"/>
        <v>3</v>
      </c>
      <c r="AH593" s="29">
        <f t="shared" si="319"/>
        <v>3</v>
      </c>
      <c r="AI593" s="29">
        <f t="shared" si="320"/>
        <v>20</v>
      </c>
      <c r="AJ593" s="29">
        <f t="shared" si="321"/>
        <v>25</v>
      </c>
      <c r="AK593" s="105">
        <f t="shared" si="322"/>
        <v>33</v>
      </c>
      <c r="AT593" s="300">
        <f t="shared" si="297"/>
        <v>521.88096000000007</v>
      </c>
      <c r="AU593" s="29">
        <f t="shared" si="297"/>
        <v>4093.7802000000001</v>
      </c>
      <c r="AV593" s="29">
        <f t="shared" si="297"/>
        <v>8546.9063999999998</v>
      </c>
      <c r="AW593" s="105">
        <f t="shared" si="296"/>
        <v>16328.129400000003</v>
      </c>
    </row>
    <row r="594" spans="1:49" x14ac:dyDescent="0.25">
      <c r="A594" s="80" t="s">
        <v>504</v>
      </c>
      <c r="B594" s="4" t="s">
        <v>82</v>
      </c>
      <c r="C594" s="4">
        <v>3.56</v>
      </c>
      <c r="D594" s="4">
        <v>4.57</v>
      </c>
      <c r="E594" s="4">
        <v>9300</v>
      </c>
      <c r="F594" s="4">
        <v>10400</v>
      </c>
      <c r="G594" s="30">
        <f t="shared" si="300"/>
        <v>1.0100000000000002</v>
      </c>
      <c r="H594" s="30">
        <f t="shared" si="323"/>
        <v>27.960000000000004</v>
      </c>
      <c r="I594" s="30" t="str">
        <f t="shared" si="301"/>
        <v>US 20: 1</v>
      </c>
      <c r="J594" s="30">
        <f t="shared" si="327"/>
        <v>9410</v>
      </c>
      <c r="K594" s="30">
        <f t="shared" si="327"/>
        <v>9685</v>
      </c>
      <c r="L594" s="30">
        <f t="shared" si="327"/>
        <v>9960</v>
      </c>
      <c r="M594" s="30">
        <f t="shared" si="327"/>
        <v>10235</v>
      </c>
      <c r="N594" s="91">
        <f t="shared" si="302"/>
        <v>6398.8</v>
      </c>
      <c r="O594" s="91">
        <f t="shared" si="303"/>
        <v>6585.8</v>
      </c>
      <c r="P594" s="91">
        <f t="shared" si="304"/>
        <v>6772.8</v>
      </c>
      <c r="Q594" s="91">
        <f t="shared" si="305"/>
        <v>6959.8</v>
      </c>
      <c r="R594" s="91">
        <f t="shared" si="306"/>
        <v>127.97600000000001</v>
      </c>
      <c r="S594" s="91">
        <f t="shared" si="307"/>
        <v>987.87</v>
      </c>
      <c r="T594" s="91">
        <f t="shared" si="308"/>
        <v>2031.84</v>
      </c>
      <c r="U594" s="91">
        <f t="shared" si="309"/>
        <v>3827.8900000000003</v>
      </c>
      <c r="V594" s="91">
        <f t="shared" si="310"/>
        <v>38.776728000000013</v>
      </c>
      <c r="W594" s="91">
        <f t="shared" si="311"/>
        <v>269.39214900000007</v>
      </c>
      <c r="X594" s="91">
        <f t="shared" si="312"/>
        <v>471.99643200000008</v>
      </c>
      <c r="Y594" s="91">
        <f t="shared" si="313"/>
        <v>773.23378000000025</v>
      </c>
      <c r="Z594" s="91">
        <f t="shared" si="314"/>
        <v>8.0784850000000006</v>
      </c>
      <c r="AA594" s="91">
        <f t="shared" si="315"/>
        <v>44.898691500000012</v>
      </c>
      <c r="AB594" s="91">
        <f t="shared" si="316"/>
        <v>65.555060000000012</v>
      </c>
      <c r="AC594" s="91">
        <f t="shared" si="317"/>
        <v>92.051640476190528</v>
      </c>
      <c r="AD594" s="29">
        <f t="shared" si="318"/>
        <v>0</v>
      </c>
      <c r="AE594" s="29">
        <f t="shared" si="324"/>
        <v>1</v>
      </c>
      <c r="AF594" s="29">
        <f t="shared" si="325"/>
        <v>1</v>
      </c>
      <c r="AG594" s="29">
        <f t="shared" si="326"/>
        <v>1</v>
      </c>
      <c r="AH594" s="29">
        <f t="shared" si="319"/>
        <v>3</v>
      </c>
      <c r="AI594" s="29">
        <f t="shared" si="320"/>
        <v>20</v>
      </c>
      <c r="AJ594" s="29">
        <f t="shared" si="321"/>
        <v>25</v>
      </c>
      <c r="AK594" s="105">
        <f t="shared" si="322"/>
        <v>33</v>
      </c>
      <c r="AT594" s="300">
        <f t="shared" si="297"/>
        <v>129.25576000000004</v>
      </c>
      <c r="AU594" s="29">
        <f t="shared" si="297"/>
        <v>997.74870000000021</v>
      </c>
      <c r="AV594" s="29">
        <f t="shared" si="297"/>
        <v>2052.1584000000003</v>
      </c>
      <c r="AW594" s="105">
        <f t="shared" si="296"/>
        <v>3866.168900000001</v>
      </c>
    </row>
    <row r="595" spans="1:49" x14ac:dyDescent="0.25">
      <c r="A595" s="80" t="s">
        <v>504</v>
      </c>
      <c r="B595" s="4" t="s">
        <v>82</v>
      </c>
      <c r="C595" s="4">
        <v>4.57</v>
      </c>
      <c r="D595" s="4">
        <v>4.79</v>
      </c>
      <c r="E595" s="4">
        <v>9000</v>
      </c>
      <c r="F595" s="4">
        <v>10200</v>
      </c>
      <c r="G595" s="30">
        <f t="shared" si="300"/>
        <v>0.21999999999999975</v>
      </c>
      <c r="H595" s="30">
        <f t="shared" si="323"/>
        <v>28.180000000000003</v>
      </c>
      <c r="I595" s="30" t="str">
        <f t="shared" si="301"/>
        <v>US 20: 1</v>
      </c>
      <c r="J595" s="30">
        <f t="shared" si="327"/>
        <v>9120</v>
      </c>
      <c r="K595" s="30">
        <f t="shared" si="327"/>
        <v>9420</v>
      </c>
      <c r="L595" s="30">
        <f t="shared" si="327"/>
        <v>9720</v>
      </c>
      <c r="M595" s="30">
        <f t="shared" si="327"/>
        <v>10020</v>
      </c>
      <c r="N595" s="91">
        <f t="shared" si="302"/>
        <v>6201.6</v>
      </c>
      <c r="O595" s="91">
        <f t="shared" si="303"/>
        <v>6405.6</v>
      </c>
      <c r="P595" s="91">
        <f t="shared" si="304"/>
        <v>6609.6</v>
      </c>
      <c r="Q595" s="91">
        <f t="shared" si="305"/>
        <v>6813.6</v>
      </c>
      <c r="R595" s="91">
        <f t="shared" si="306"/>
        <v>124.03200000000001</v>
      </c>
      <c r="S595" s="91">
        <f t="shared" si="307"/>
        <v>960.84</v>
      </c>
      <c r="T595" s="91">
        <f t="shared" si="308"/>
        <v>1982.88</v>
      </c>
      <c r="U595" s="91">
        <f t="shared" si="309"/>
        <v>3747.4800000000005</v>
      </c>
      <c r="V595" s="91">
        <f t="shared" si="310"/>
        <v>8.1861119999999907</v>
      </c>
      <c r="W595" s="91">
        <f t="shared" si="311"/>
        <v>57.073895999999941</v>
      </c>
      <c r="X595" s="91">
        <f t="shared" si="312"/>
        <v>100.33372799999989</v>
      </c>
      <c r="Y595" s="91">
        <f t="shared" si="313"/>
        <v>164.88911999999982</v>
      </c>
      <c r="Z595" s="91">
        <f t="shared" si="314"/>
        <v>1.7054399999999978</v>
      </c>
      <c r="AA595" s="91">
        <f t="shared" si="315"/>
        <v>9.5123159999999896</v>
      </c>
      <c r="AB595" s="91">
        <f t="shared" si="316"/>
        <v>13.935239999999986</v>
      </c>
      <c r="AC595" s="91">
        <f t="shared" si="317"/>
        <v>19.629657142857123</v>
      </c>
      <c r="AD595" s="29">
        <f t="shared" si="318"/>
        <v>0</v>
      </c>
      <c r="AE595" s="29">
        <f t="shared" si="324"/>
        <v>0</v>
      </c>
      <c r="AF595" s="29">
        <f t="shared" si="325"/>
        <v>0</v>
      </c>
      <c r="AG595" s="29">
        <f t="shared" si="326"/>
        <v>0</v>
      </c>
      <c r="AH595" s="29">
        <f t="shared" si="319"/>
        <v>3</v>
      </c>
      <c r="AI595" s="29">
        <f t="shared" si="320"/>
        <v>20</v>
      </c>
      <c r="AJ595" s="29">
        <f t="shared" si="321"/>
        <v>25</v>
      </c>
      <c r="AK595" s="105">
        <f t="shared" si="322"/>
        <v>33</v>
      </c>
      <c r="AT595" s="300">
        <f t="shared" si="297"/>
        <v>27.287039999999973</v>
      </c>
      <c r="AU595" s="29">
        <f t="shared" si="297"/>
        <v>211.38479999999976</v>
      </c>
      <c r="AV595" s="29">
        <f t="shared" si="297"/>
        <v>436.23359999999951</v>
      </c>
      <c r="AW595" s="105">
        <f t="shared" si="296"/>
        <v>824.44559999999922</v>
      </c>
    </row>
    <row r="596" spans="1:49" x14ac:dyDescent="0.25">
      <c r="A596" s="80" t="s">
        <v>504</v>
      </c>
      <c r="B596" s="4" t="s">
        <v>82</v>
      </c>
      <c r="C596" s="4">
        <v>4.79</v>
      </c>
      <c r="D596" s="4">
        <v>6.18</v>
      </c>
      <c r="E596" s="4">
        <v>3900</v>
      </c>
      <c r="F596" s="4">
        <v>4200</v>
      </c>
      <c r="G596" s="30">
        <f t="shared" si="300"/>
        <v>1.3899999999999997</v>
      </c>
      <c r="H596" s="30">
        <f t="shared" si="323"/>
        <v>29.570000000000004</v>
      </c>
      <c r="I596" s="30" t="str">
        <f t="shared" si="301"/>
        <v>US 20: 1</v>
      </c>
      <c r="J596" s="30">
        <f t="shared" si="327"/>
        <v>3930</v>
      </c>
      <c r="K596" s="30">
        <f t="shared" si="327"/>
        <v>4005</v>
      </c>
      <c r="L596" s="30">
        <f t="shared" si="327"/>
        <v>4080</v>
      </c>
      <c r="M596" s="30">
        <f t="shared" si="327"/>
        <v>4155</v>
      </c>
      <c r="N596" s="91">
        <f t="shared" si="302"/>
        <v>2672.4</v>
      </c>
      <c r="O596" s="91">
        <f t="shared" si="303"/>
        <v>2723.4</v>
      </c>
      <c r="P596" s="91">
        <f t="shared" si="304"/>
        <v>2774.4</v>
      </c>
      <c r="Q596" s="91">
        <f t="shared" si="305"/>
        <v>2825.4</v>
      </c>
      <c r="R596" s="91">
        <f t="shared" si="306"/>
        <v>53.448</v>
      </c>
      <c r="S596" s="91">
        <f t="shared" si="307"/>
        <v>408.51</v>
      </c>
      <c r="T596" s="91">
        <f t="shared" si="308"/>
        <v>832.32</v>
      </c>
      <c r="U596" s="91">
        <f t="shared" si="309"/>
        <v>1553.9700000000003</v>
      </c>
      <c r="V596" s="91">
        <f t="shared" si="310"/>
        <v>22.287815999999992</v>
      </c>
      <c r="W596" s="91">
        <f t="shared" si="311"/>
        <v>153.31380299999998</v>
      </c>
      <c r="X596" s="91">
        <f t="shared" si="312"/>
        <v>266.09270399999997</v>
      </c>
      <c r="Y596" s="91">
        <f t="shared" si="313"/>
        <v>432.00366000000002</v>
      </c>
      <c r="Z596" s="91">
        <f t="shared" si="314"/>
        <v>4.6432949999999975</v>
      </c>
      <c r="AA596" s="91">
        <f t="shared" si="315"/>
        <v>25.552300499999998</v>
      </c>
      <c r="AB596" s="91">
        <f t="shared" si="316"/>
        <v>36.957320000000003</v>
      </c>
      <c r="AC596" s="91">
        <f t="shared" si="317"/>
        <v>51.429007142857152</v>
      </c>
      <c r="AD596" s="29">
        <f t="shared" si="318"/>
        <v>0</v>
      </c>
      <c r="AE596" s="29">
        <f t="shared" si="324"/>
        <v>0</v>
      </c>
      <c r="AF596" s="29">
        <f t="shared" si="325"/>
        <v>1</v>
      </c>
      <c r="AG596" s="29">
        <f t="shared" si="326"/>
        <v>1</v>
      </c>
      <c r="AH596" s="29">
        <f t="shared" si="319"/>
        <v>3</v>
      </c>
      <c r="AI596" s="29">
        <f t="shared" si="320"/>
        <v>20</v>
      </c>
      <c r="AJ596" s="29">
        <f t="shared" si="321"/>
        <v>25</v>
      </c>
      <c r="AK596" s="105">
        <f t="shared" si="322"/>
        <v>33</v>
      </c>
      <c r="AT596" s="300">
        <f t="shared" si="297"/>
        <v>74.292719999999989</v>
      </c>
      <c r="AU596" s="29">
        <f t="shared" si="297"/>
        <v>567.82889999999986</v>
      </c>
      <c r="AV596" s="29">
        <f t="shared" si="297"/>
        <v>1156.9247999999998</v>
      </c>
      <c r="AW596" s="105">
        <f t="shared" si="296"/>
        <v>2160.0182999999997</v>
      </c>
    </row>
    <row r="597" spans="1:49" x14ac:dyDescent="0.25">
      <c r="A597" s="80" t="s">
        <v>504</v>
      </c>
      <c r="B597" s="4" t="s">
        <v>158</v>
      </c>
      <c r="C597" s="4">
        <v>5.01</v>
      </c>
      <c r="D597" s="4">
        <v>6.55</v>
      </c>
      <c r="E597" s="4">
        <v>10900</v>
      </c>
      <c r="F597" s="4">
        <v>13300</v>
      </c>
      <c r="G597" s="30">
        <f t="shared" si="300"/>
        <v>1.54</v>
      </c>
      <c r="H597" s="30">
        <f t="shared" si="323"/>
        <v>31.110000000000003</v>
      </c>
      <c r="I597" s="30" t="str">
        <f t="shared" si="301"/>
        <v>US 20: 2</v>
      </c>
      <c r="J597" s="30">
        <f t="shared" si="327"/>
        <v>11140</v>
      </c>
      <c r="K597" s="30">
        <f t="shared" si="327"/>
        <v>11740</v>
      </c>
      <c r="L597" s="30">
        <f t="shared" si="327"/>
        <v>12340</v>
      </c>
      <c r="M597" s="30">
        <f t="shared" si="327"/>
        <v>12940</v>
      </c>
      <c r="N597" s="91">
        <f t="shared" si="302"/>
        <v>7575.2000000000007</v>
      </c>
      <c r="O597" s="91">
        <f t="shared" si="303"/>
        <v>7983.2000000000007</v>
      </c>
      <c r="P597" s="91">
        <f t="shared" si="304"/>
        <v>8391.2000000000007</v>
      </c>
      <c r="Q597" s="91">
        <f t="shared" si="305"/>
        <v>8799.2000000000007</v>
      </c>
      <c r="R597" s="91">
        <f t="shared" si="306"/>
        <v>151.50400000000002</v>
      </c>
      <c r="S597" s="91">
        <f t="shared" si="307"/>
        <v>1197.48</v>
      </c>
      <c r="T597" s="91">
        <f t="shared" si="308"/>
        <v>2517.36</v>
      </c>
      <c r="U597" s="91">
        <f t="shared" si="309"/>
        <v>4839.5600000000004</v>
      </c>
      <c r="V597" s="91">
        <f t="shared" si="310"/>
        <v>69.994848000000019</v>
      </c>
      <c r="W597" s="91">
        <f t="shared" si="311"/>
        <v>497.91218400000008</v>
      </c>
      <c r="X597" s="91">
        <f t="shared" si="312"/>
        <v>891.64891200000022</v>
      </c>
      <c r="Y597" s="91">
        <f t="shared" si="313"/>
        <v>1490.5844800000002</v>
      </c>
      <c r="Z597" s="91">
        <f t="shared" si="314"/>
        <v>14.582260000000002</v>
      </c>
      <c r="AA597" s="91">
        <f t="shared" si="315"/>
        <v>82.985364000000018</v>
      </c>
      <c r="AB597" s="91">
        <f t="shared" si="316"/>
        <v>123.84012666666671</v>
      </c>
      <c r="AC597" s="91">
        <f t="shared" si="317"/>
        <v>177.4505333333334</v>
      </c>
      <c r="AD597" s="29">
        <f t="shared" si="318"/>
        <v>0</v>
      </c>
      <c r="AE597" s="29">
        <f t="shared" si="324"/>
        <v>1</v>
      </c>
      <c r="AF597" s="29">
        <f t="shared" si="325"/>
        <v>1</v>
      </c>
      <c r="AG597" s="29">
        <f t="shared" si="326"/>
        <v>2</v>
      </c>
      <c r="AH597" s="29">
        <f t="shared" si="319"/>
        <v>2</v>
      </c>
      <c r="AI597" s="29">
        <f t="shared" si="320"/>
        <v>13</v>
      </c>
      <c r="AJ597" s="29">
        <f t="shared" si="321"/>
        <v>16</v>
      </c>
      <c r="AK597" s="105">
        <f t="shared" si="322"/>
        <v>21</v>
      </c>
      <c r="AT597" s="300">
        <f t="shared" si="297"/>
        <v>233.31616000000002</v>
      </c>
      <c r="AU597" s="29">
        <f t="shared" si="297"/>
        <v>1844.1192000000001</v>
      </c>
      <c r="AV597" s="29">
        <f t="shared" si="297"/>
        <v>3876.7344000000003</v>
      </c>
      <c r="AW597" s="105">
        <f t="shared" si="296"/>
        <v>7452.9224000000004</v>
      </c>
    </row>
    <row r="598" spans="1:49" x14ac:dyDescent="0.25">
      <c r="A598" s="80" t="s">
        <v>504</v>
      </c>
      <c r="B598" s="4" t="s">
        <v>160</v>
      </c>
      <c r="C598" s="4">
        <v>5.3</v>
      </c>
      <c r="D598" s="4">
        <v>5.59</v>
      </c>
      <c r="E598" s="4">
        <v>14700</v>
      </c>
      <c r="F598" s="4">
        <v>16800</v>
      </c>
      <c r="G598" s="30">
        <f t="shared" si="300"/>
        <v>0.29000000000000004</v>
      </c>
      <c r="H598" s="30">
        <f t="shared" si="323"/>
        <v>31.400000000000002</v>
      </c>
      <c r="I598" s="30" t="str">
        <f t="shared" si="301"/>
        <v>US 20: 2</v>
      </c>
      <c r="J598" s="30">
        <f t="shared" si="327"/>
        <v>14910</v>
      </c>
      <c r="K598" s="30">
        <f t="shared" si="327"/>
        <v>15435</v>
      </c>
      <c r="L598" s="30">
        <f t="shared" si="327"/>
        <v>15960</v>
      </c>
      <c r="M598" s="30">
        <f t="shared" si="327"/>
        <v>16485</v>
      </c>
      <c r="N598" s="91">
        <f t="shared" si="302"/>
        <v>10138.800000000001</v>
      </c>
      <c r="O598" s="91">
        <f t="shared" si="303"/>
        <v>10495.800000000001</v>
      </c>
      <c r="P598" s="91">
        <f t="shared" si="304"/>
        <v>10852.800000000001</v>
      </c>
      <c r="Q598" s="91">
        <f t="shared" si="305"/>
        <v>11209.800000000001</v>
      </c>
      <c r="R598" s="91">
        <f t="shared" si="306"/>
        <v>202.77600000000004</v>
      </c>
      <c r="S598" s="91">
        <f t="shared" si="307"/>
        <v>1574.3700000000001</v>
      </c>
      <c r="T598" s="91">
        <f t="shared" si="308"/>
        <v>3255.84</v>
      </c>
      <c r="U598" s="91">
        <f t="shared" si="309"/>
        <v>6165.3900000000012</v>
      </c>
      <c r="V598" s="91">
        <f t="shared" si="310"/>
        <v>17.641512000000002</v>
      </c>
      <c r="W598" s="91">
        <f t="shared" si="311"/>
        <v>123.27317100000003</v>
      </c>
      <c r="X598" s="91">
        <f t="shared" si="312"/>
        <v>217.16452800000005</v>
      </c>
      <c r="Y598" s="91">
        <f t="shared" si="313"/>
        <v>357.59262000000018</v>
      </c>
      <c r="Z598" s="91">
        <f t="shared" si="314"/>
        <v>3.6753149999999999</v>
      </c>
      <c r="AA598" s="91">
        <f t="shared" si="315"/>
        <v>20.545528500000007</v>
      </c>
      <c r="AB598" s="91">
        <f t="shared" si="316"/>
        <v>30.161740000000009</v>
      </c>
      <c r="AC598" s="91">
        <f t="shared" si="317"/>
        <v>42.570550000000026</v>
      </c>
      <c r="AD598" s="29">
        <f t="shared" si="318"/>
        <v>0</v>
      </c>
      <c r="AE598" s="29">
        <f t="shared" si="324"/>
        <v>0</v>
      </c>
      <c r="AF598" s="29">
        <f t="shared" si="325"/>
        <v>1</v>
      </c>
      <c r="AG598" s="29">
        <f t="shared" si="326"/>
        <v>1</v>
      </c>
      <c r="AH598" s="29">
        <f t="shared" si="319"/>
        <v>2</v>
      </c>
      <c r="AI598" s="29">
        <f t="shared" si="320"/>
        <v>13</v>
      </c>
      <c r="AJ598" s="29">
        <f t="shared" si="321"/>
        <v>16</v>
      </c>
      <c r="AK598" s="105">
        <f t="shared" si="322"/>
        <v>21</v>
      </c>
      <c r="AT598" s="300">
        <f t="shared" si="297"/>
        <v>58.80504000000002</v>
      </c>
      <c r="AU598" s="29">
        <f t="shared" si="297"/>
        <v>456.5673000000001</v>
      </c>
      <c r="AV598" s="29">
        <f t="shared" si="297"/>
        <v>944.19360000000017</v>
      </c>
      <c r="AW598" s="105">
        <f t="shared" si="296"/>
        <v>1787.9631000000006</v>
      </c>
    </row>
    <row r="599" spans="1:49" x14ac:dyDescent="0.25">
      <c r="A599" s="80" t="s">
        <v>504</v>
      </c>
      <c r="B599" s="4" t="s">
        <v>160</v>
      </c>
      <c r="C599" s="4">
        <v>5.59</v>
      </c>
      <c r="D599" s="4">
        <v>5.74</v>
      </c>
      <c r="E599" s="4">
        <v>8000</v>
      </c>
      <c r="F599" s="4">
        <v>10100</v>
      </c>
      <c r="G599" s="30">
        <f t="shared" si="300"/>
        <v>0.15000000000000036</v>
      </c>
      <c r="H599" s="30">
        <f t="shared" si="323"/>
        <v>31.550000000000004</v>
      </c>
      <c r="I599" s="30" t="str">
        <f t="shared" si="301"/>
        <v>US 20: 2</v>
      </c>
      <c r="J599" s="30">
        <f t="shared" si="327"/>
        <v>8210</v>
      </c>
      <c r="K599" s="30">
        <f t="shared" si="327"/>
        <v>8735</v>
      </c>
      <c r="L599" s="30">
        <f t="shared" si="327"/>
        <v>9260</v>
      </c>
      <c r="M599" s="30">
        <f t="shared" si="327"/>
        <v>9785</v>
      </c>
      <c r="N599" s="91">
        <f t="shared" si="302"/>
        <v>5582.8</v>
      </c>
      <c r="O599" s="91">
        <f t="shared" si="303"/>
        <v>5939.8</v>
      </c>
      <c r="P599" s="91">
        <f t="shared" si="304"/>
        <v>6296.8</v>
      </c>
      <c r="Q599" s="91">
        <f t="shared" si="305"/>
        <v>6653.8</v>
      </c>
      <c r="R599" s="91">
        <f t="shared" si="306"/>
        <v>111.65600000000001</v>
      </c>
      <c r="S599" s="91">
        <f t="shared" si="307"/>
        <v>890.97</v>
      </c>
      <c r="T599" s="91">
        <f t="shared" si="308"/>
        <v>1889.04</v>
      </c>
      <c r="U599" s="91">
        <f t="shared" si="309"/>
        <v>3659.5900000000006</v>
      </c>
      <c r="V599" s="91">
        <f t="shared" si="310"/>
        <v>5.0245200000000123</v>
      </c>
      <c r="W599" s="91">
        <f t="shared" si="311"/>
        <v>36.084285000000094</v>
      </c>
      <c r="X599" s="91">
        <f t="shared" si="312"/>
        <v>65.171880000000158</v>
      </c>
      <c r="Y599" s="91">
        <f t="shared" si="313"/>
        <v>109.78770000000027</v>
      </c>
      <c r="Z599" s="91">
        <f t="shared" si="314"/>
        <v>1.0467750000000025</v>
      </c>
      <c r="AA599" s="91">
        <f t="shared" si="315"/>
        <v>6.0140475000000153</v>
      </c>
      <c r="AB599" s="91">
        <f t="shared" si="316"/>
        <v>9.0516500000000235</v>
      </c>
      <c r="AC599" s="91">
        <f t="shared" si="317"/>
        <v>13.06996428571432</v>
      </c>
      <c r="AD599" s="29">
        <f t="shared" si="318"/>
        <v>0</v>
      </c>
      <c r="AE599" s="29">
        <f t="shared" si="324"/>
        <v>0</v>
      </c>
      <c r="AF599" s="29">
        <f t="shared" si="325"/>
        <v>0</v>
      </c>
      <c r="AG599" s="29">
        <f t="shared" si="326"/>
        <v>0</v>
      </c>
      <c r="AH599" s="29">
        <f t="shared" si="319"/>
        <v>2</v>
      </c>
      <c r="AI599" s="29">
        <f t="shared" si="320"/>
        <v>13</v>
      </c>
      <c r="AJ599" s="29">
        <f t="shared" si="321"/>
        <v>16</v>
      </c>
      <c r="AK599" s="105">
        <f t="shared" si="322"/>
        <v>21</v>
      </c>
      <c r="AT599" s="300">
        <f t="shared" si="297"/>
        <v>16.748400000000039</v>
      </c>
      <c r="AU599" s="29">
        <f t="shared" si="297"/>
        <v>133.64550000000031</v>
      </c>
      <c r="AV599" s="29">
        <f t="shared" si="297"/>
        <v>283.35600000000068</v>
      </c>
      <c r="AW599" s="105">
        <f t="shared" si="296"/>
        <v>548.93850000000134</v>
      </c>
    </row>
    <row r="600" spans="1:49" x14ac:dyDescent="0.25">
      <c r="A600" s="80" t="s">
        <v>504</v>
      </c>
      <c r="B600" s="4" t="s">
        <v>159</v>
      </c>
      <c r="C600" s="4">
        <v>5.63</v>
      </c>
      <c r="D600" s="4">
        <v>6.41</v>
      </c>
      <c r="E600" s="4">
        <v>16100</v>
      </c>
      <c r="F600" s="4">
        <v>18600</v>
      </c>
      <c r="G600" s="30">
        <f t="shared" si="300"/>
        <v>0.78000000000000025</v>
      </c>
      <c r="H600" s="30">
        <f t="shared" si="323"/>
        <v>32.330000000000005</v>
      </c>
      <c r="I600" s="30" t="str">
        <f t="shared" si="301"/>
        <v>US 20: 2</v>
      </c>
      <c r="J600" s="30">
        <f t="shared" si="327"/>
        <v>16350</v>
      </c>
      <c r="K600" s="30">
        <f t="shared" si="327"/>
        <v>16975</v>
      </c>
      <c r="L600" s="30">
        <f t="shared" si="327"/>
        <v>17600</v>
      </c>
      <c r="M600" s="30">
        <f t="shared" si="327"/>
        <v>18225</v>
      </c>
      <c r="N600" s="91">
        <f t="shared" si="302"/>
        <v>11118</v>
      </c>
      <c r="O600" s="91">
        <f t="shared" si="303"/>
        <v>11543</v>
      </c>
      <c r="P600" s="91">
        <f t="shared" si="304"/>
        <v>11968</v>
      </c>
      <c r="Q600" s="91">
        <f t="shared" si="305"/>
        <v>12393</v>
      </c>
      <c r="R600" s="91">
        <f t="shared" si="306"/>
        <v>222.36</v>
      </c>
      <c r="S600" s="91">
        <f t="shared" si="307"/>
        <v>1731.45</v>
      </c>
      <c r="T600" s="91">
        <f t="shared" si="308"/>
        <v>3590.4</v>
      </c>
      <c r="U600" s="91">
        <f t="shared" si="309"/>
        <v>6816.1500000000005</v>
      </c>
      <c r="V600" s="91">
        <f t="shared" si="310"/>
        <v>52.032240000000016</v>
      </c>
      <c r="W600" s="91">
        <f t="shared" si="311"/>
        <v>364.64337000000012</v>
      </c>
      <c r="X600" s="91">
        <f t="shared" si="312"/>
        <v>644.1177600000002</v>
      </c>
      <c r="Y600" s="91">
        <f t="shared" si="313"/>
        <v>1063.3194000000005</v>
      </c>
      <c r="Z600" s="91">
        <f t="shared" si="314"/>
        <v>10.840050000000002</v>
      </c>
      <c r="AA600" s="91">
        <f t="shared" si="315"/>
        <v>60.773895000000017</v>
      </c>
      <c r="AB600" s="91">
        <f t="shared" si="316"/>
        <v>89.460800000000035</v>
      </c>
      <c r="AC600" s="91">
        <f t="shared" si="317"/>
        <v>126.58564285714294</v>
      </c>
      <c r="AD600" s="29">
        <f t="shared" si="318"/>
        <v>0</v>
      </c>
      <c r="AE600" s="29">
        <f t="shared" si="324"/>
        <v>1</v>
      </c>
      <c r="AF600" s="29">
        <f t="shared" si="325"/>
        <v>1</v>
      </c>
      <c r="AG600" s="29">
        <f t="shared" si="326"/>
        <v>1</v>
      </c>
      <c r="AH600" s="29">
        <f t="shared" si="319"/>
        <v>2</v>
      </c>
      <c r="AI600" s="29">
        <f t="shared" si="320"/>
        <v>13</v>
      </c>
      <c r="AJ600" s="29">
        <f t="shared" si="321"/>
        <v>16</v>
      </c>
      <c r="AK600" s="105">
        <f t="shared" si="322"/>
        <v>21</v>
      </c>
      <c r="AT600" s="300">
        <f t="shared" si="297"/>
        <v>173.44080000000005</v>
      </c>
      <c r="AU600" s="29">
        <f t="shared" si="297"/>
        <v>1350.5310000000004</v>
      </c>
      <c r="AV600" s="29">
        <f t="shared" si="297"/>
        <v>2800.5120000000011</v>
      </c>
      <c r="AW600" s="105">
        <f t="shared" si="296"/>
        <v>5316.5970000000025</v>
      </c>
    </row>
    <row r="601" spans="1:49" x14ac:dyDescent="0.25">
      <c r="A601" s="80" t="s">
        <v>504</v>
      </c>
      <c r="B601" s="4" t="s">
        <v>160</v>
      </c>
      <c r="C601" s="4">
        <v>5.74</v>
      </c>
      <c r="D601" s="4">
        <v>6.83</v>
      </c>
      <c r="E601" s="4">
        <v>6400</v>
      </c>
      <c r="F601" s="4">
        <v>9000</v>
      </c>
      <c r="G601" s="30">
        <f t="shared" si="300"/>
        <v>1.0899999999999999</v>
      </c>
      <c r="H601" s="30">
        <f t="shared" si="323"/>
        <v>33.42</v>
      </c>
      <c r="I601" s="30" t="str">
        <f t="shared" si="301"/>
        <v>US 20: 2</v>
      </c>
      <c r="J601" s="30">
        <f t="shared" si="327"/>
        <v>6660</v>
      </c>
      <c r="K601" s="30">
        <f t="shared" si="327"/>
        <v>7310</v>
      </c>
      <c r="L601" s="30">
        <f t="shared" si="327"/>
        <v>7960</v>
      </c>
      <c r="M601" s="30">
        <f t="shared" si="327"/>
        <v>8610</v>
      </c>
      <c r="N601" s="91">
        <f t="shared" si="302"/>
        <v>4528.8</v>
      </c>
      <c r="O601" s="91">
        <f t="shared" si="303"/>
        <v>4970.8</v>
      </c>
      <c r="P601" s="91">
        <f t="shared" si="304"/>
        <v>5412.8</v>
      </c>
      <c r="Q601" s="91">
        <f t="shared" si="305"/>
        <v>5854.8</v>
      </c>
      <c r="R601" s="91">
        <f t="shared" si="306"/>
        <v>90.576000000000008</v>
      </c>
      <c r="S601" s="91">
        <f t="shared" si="307"/>
        <v>745.62</v>
      </c>
      <c r="T601" s="91">
        <f t="shared" si="308"/>
        <v>1623.84</v>
      </c>
      <c r="U601" s="91">
        <f t="shared" si="309"/>
        <v>3220.1400000000003</v>
      </c>
      <c r="V601" s="91">
        <f t="shared" si="310"/>
        <v>29.618351999999998</v>
      </c>
      <c r="W601" s="91">
        <f t="shared" si="311"/>
        <v>219.43596600000001</v>
      </c>
      <c r="X601" s="91">
        <f t="shared" si="312"/>
        <v>407.09668799999997</v>
      </c>
      <c r="Y601" s="91">
        <f t="shared" si="313"/>
        <v>701.99052000000006</v>
      </c>
      <c r="Z601" s="91">
        <f t="shared" si="314"/>
        <v>6.1704899999999983</v>
      </c>
      <c r="AA601" s="91">
        <f t="shared" si="315"/>
        <v>36.572661000000004</v>
      </c>
      <c r="AB601" s="91">
        <f t="shared" si="316"/>
        <v>56.541206666666668</v>
      </c>
      <c r="AC601" s="91">
        <f t="shared" si="317"/>
        <v>83.570300000000017</v>
      </c>
      <c r="AD601" s="29">
        <f t="shared" si="318"/>
        <v>0</v>
      </c>
      <c r="AE601" s="29">
        <f t="shared" si="324"/>
        <v>1</v>
      </c>
      <c r="AF601" s="29">
        <f t="shared" si="325"/>
        <v>1</v>
      </c>
      <c r="AG601" s="29">
        <f t="shared" si="326"/>
        <v>1</v>
      </c>
      <c r="AH601" s="29">
        <f t="shared" si="319"/>
        <v>2</v>
      </c>
      <c r="AI601" s="29">
        <f t="shared" si="320"/>
        <v>13</v>
      </c>
      <c r="AJ601" s="29">
        <f t="shared" si="321"/>
        <v>16</v>
      </c>
      <c r="AK601" s="105">
        <f t="shared" si="322"/>
        <v>21</v>
      </c>
      <c r="AT601" s="300">
        <f t="shared" si="297"/>
        <v>98.72784</v>
      </c>
      <c r="AU601" s="29">
        <f t="shared" si="297"/>
        <v>812.72579999999994</v>
      </c>
      <c r="AV601" s="29">
        <f t="shared" si="297"/>
        <v>1769.9855999999997</v>
      </c>
      <c r="AW601" s="105">
        <f t="shared" si="296"/>
        <v>3509.9526000000001</v>
      </c>
    </row>
    <row r="602" spans="1:49" x14ac:dyDescent="0.25">
      <c r="A602" s="80" t="s">
        <v>504</v>
      </c>
      <c r="B602" s="4" t="s">
        <v>82</v>
      </c>
      <c r="C602" s="4">
        <v>6.18</v>
      </c>
      <c r="D602" s="4">
        <v>17.600000000000001</v>
      </c>
      <c r="E602" s="4">
        <v>3000</v>
      </c>
      <c r="F602" s="4">
        <v>3600</v>
      </c>
      <c r="G602" s="30">
        <f t="shared" si="300"/>
        <v>11.420000000000002</v>
      </c>
      <c r="H602" s="30">
        <f t="shared" si="323"/>
        <v>44.84</v>
      </c>
      <c r="I602" s="30" t="str">
        <f t="shared" si="301"/>
        <v>US 20: 2</v>
      </c>
      <c r="J602" s="30">
        <f t="shared" si="327"/>
        <v>3060</v>
      </c>
      <c r="K602" s="30">
        <f t="shared" si="327"/>
        <v>3210</v>
      </c>
      <c r="L602" s="30">
        <f t="shared" si="327"/>
        <v>3360</v>
      </c>
      <c r="M602" s="30">
        <f t="shared" si="327"/>
        <v>3510</v>
      </c>
      <c r="N602" s="91">
        <f t="shared" si="302"/>
        <v>2080.8000000000002</v>
      </c>
      <c r="O602" s="91">
        <f t="shared" si="303"/>
        <v>2182.8000000000002</v>
      </c>
      <c r="P602" s="91">
        <f t="shared" si="304"/>
        <v>2284.8000000000002</v>
      </c>
      <c r="Q602" s="91">
        <f t="shared" si="305"/>
        <v>2386.8000000000002</v>
      </c>
      <c r="R602" s="91">
        <f t="shared" si="306"/>
        <v>41.616000000000007</v>
      </c>
      <c r="S602" s="91">
        <f t="shared" si="307"/>
        <v>327.42</v>
      </c>
      <c r="T602" s="91">
        <f t="shared" si="308"/>
        <v>685.44</v>
      </c>
      <c r="U602" s="91">
        <f t="shared" si="309"/>
        <v>1312.7400000000002</v>
      </c>
      <c r="V602" s="91">
        <f t="shared" si="310"/>
        <v>142.57641600000005</v>
      </c>
      <c r="W602" s="91">
        <f t="shared" si="311"/>
        <v>1009.5668280000002</v>
      </c>
      <c r="X602" s="91">
        <f t="shared" si="312"/>
        <v>1800.3767040000005</v>
      </c>
      <c r="Y602" s="91">
        <f t="shared" si="313"/>
        <v>2998.2981600000012</v>
      </c>
      <c r="Z602" s="91">
        <f t="shared" si="314"/>
        <v>29.703420000000005</v>
      </c>
      <c r="AA602" s="91">
        <f t="shared" si="315"/>
        <v>168.26113800000005</v>
      </c>
      <c r="AB602" s="91">
        <f t="shared" si="316"/>
        <v>250.05232000000009</v>
      </c>
      <c r="AC602" s="91">
        <f t="shared" si="317"/>
        <v>356.94025714285732</v>
      </c>
      <c r="AD602" s="29">
        <f t="shared" si="318"/>
        <v>0</v>
      </c>
      <c r="AE602" s="29">
        <f t="shared" si="324"/>
        <v>2</v>
      </c>
      <c r="AF602" s="29">
        <f t="shared" si="325"/>
        <v>2</v>
      </c>
      <c r="AG602" s="29">
        <f t="shared" si="326"/>
        <v>3</v>
      </c>
      <c r="AH602" s="29">
        <f t="shared" si="319"/>
        <v>2</v>
      </c>
      <c r="AI602" s="29">
        <f t="shared" si="320"/>
        <v>13</v>
      </c>
      <c r="AJ602" s="29">
        <f t="shared" si="321"/>
        <v>16</v>
      </c>
      <c r="AK602" s="105">
        <f t="shared" si="322"/>
        <v>21</v>
      </c>
      <c r="AT602" s="300">
        <f t="shared" si="297"/>
        <v>475.25472000000013</v>
      </c>
      <c r="AU602" s="29">
        <f t="shared" si="297"/>
        <v>3739.1364000000008</v>
      </c>
      <c r="AV602" s="29">
        <f t="shared" si="297"/>
        <v>7827.7248000000018</v>
      </c>
      <c r="AW602" s="105">
        <f t="shared" si="296"/>
        <v>14991.490800000005</v>
      </c>
    </row>
    <row r="603" spans="1:49" x14ac:dyDescent="0.25">
      <c r="A603" s="80" t="s">
        <v>504</v>
      </c>
      <c r="B603" s="4" t="s">
        <v>159</v>
      </c>
      <c r="C603" s="4">
        <v>6.41</v>
      </c>
      <c r="D603" s="4">
        <v>8.5299999999999994</v>
      </c>
      <c r="E603" s="4">
        <v>16900</v>
      </c>
      <c r="F603" s="4">
        <v>19100</v>
      </c>
      <c r="G603" s="30">
        <f t="shared" si="300"/>
        <v>2.1199999999999992</v>
      </c>
      <c r="H603" s="30">
        <f t="shared" si="323"/>
        <v>46.96</v>
      </c>
      <c r="I603" s="30" t="str">
        <f t="shared" si="301"/>
        <v>US 20: 2</v>
      </c>
      <c r="J603" s="30">
        <f t="shared" si="327"/>
        <v>17120</v>
      </c>
      <c r="K603" s="30">
        <f t="shared" si="327"/>
        <v>17670</v>
      </c>
      <c r="L603" s="30">
        <f t="shared" si="327"/>
        <v>18220</v>
      </c>
      <c r="M603" s="30">
        <f t="shared" si="327"/>
        <v>18770</v>
      </c>
      <c r="N603" s="91">
        <f t="shared" si="302"/>
        <v>11641.6</v>
      </c>
      <c r="O603" s="91">
        <f t="shared" si="303"/>
        <v>12015.6</v>
      </c>
      <c r="P603" s="91">
        <f t="shared" si="304"/>
        <v>12389.6</v>
      </c>
      <c r="Q603" s="91">
        <f t="shared" si="305"/>
        <v>12763.6</v>
      </c>
      <c r="R603" s="91">
        <f t="shared" si="306"/>
        <v>232.83200000000002</v>
      </c>
      <c r="S603" s="91">
        <f t="shared" si="307"/>
        <v>1802.34</v>
      </c>
      <c r="T603" s="91">
        <f t="shared" si="308"/>
        <v>3716.88</v>
      </c>
      <c r="U603" s="91">
        <f t="shared" si="309"/>
        <v>7019.9800000000005</v>
      </c>
      <c r="V603" s="91">
        <f t="shared" si="310"/>
        <v>148.08115199999997</v>
      </c>
      <c r="W603" s="91">
        <f t="shared" si="311"/>
        <v>1031.6594159999995</v>
      </c>
      <c r="X603" s="91">
        <f t="shared" si="312"/>
        <v>1812.3506879999995</v>
      </c>
      <c r="Y603" s="91">
        <f t="shared" si="313"/>
        <v>2976.4715199999991</v>
      </c>
      <c r="Z603" s="91">
        <f t="shared" si="314"/>
        <v>30.850239999999989</v>
      </c>
      <c r="AA603" s="91">
        <f t="shared" si="315"/>
        <v>171.94323599999993</v>
      </c>
      <c r="AB603" s="91">
        <f t="shared" si="316"/>
        <v>251.7153733333333</v>
      </c>
      <c r="AC603" s="91">
        <f t="shared" si="317"/>
        <v>354.3418476190476</v>
      </c>
      <c r="AD603" s="29">
        <f t="shared" si="318"/>
        <v>1</v>
      </c>
      <c r="AE603" s="29">
        <f t="shared" si="324"/>
        <v>2</v>
      </c>
      <c r="AF603" s="29">
        <f t="shared" si="325"/>
        <v>2</v>
      </c>
      <c r="AG603" s="29">
        <f t="shared" si="326"/>
        <v>3</v>
      </c>
      <c r="AH603" s="29">
        <f t="shared" si="319"/>
        <v>2</v>
      </c>
      <c r="AI603" s="29">
        <f t="shared" si="320"/>
        <v>13</v>
      </c>
      <c r="AJ603" s="29">
        <f t="shared" si="321"/>
        <v>16</v>
      </c>
      <c r="AK603" s="105">
        <f t="shared" si="322"/>
        <v>21</v>
      </c>
      <c r="AT603" s="300">
        <f t="shared" si="297"/>
        <v>493.60383999999988</v>
      </c>
      <c r="AU603" s="29">
        <f t="shared" si="297"/>
        <v>3820.9607999999985</v>
      </c>
      <c r="AV603" s="29">
        <f t="shared" si="297"/>
        <v>7879.7855999999974</v>
      </c>
      <c r="AW603" s="105">
        <f t="shared" si="296"/>
        <v>14882.357599999996</v>
      </c>
    </row>
    <row r="604" spans="1:49" x14ac:dyDescent="0.25">
      <c r="A604" s="80" t="s">
        <v>504</v>
      </c>
      <c r="B604" s="4" t="s">
        <v>158</v>
      </c>
      <c r="C604" s="4">
        <v>6.55</v>
      </c>
      <c r="D604" s="4">
        <v>8.5299999999999994</v>
      </c>
      <c r="E604" s="4">
        <v>6900</v>
      </c>
      <c r="F604" s="4">
        <v>8900</v>
      </c>
      <c r="G604" s="30">
        <f t="shared" si="300"/>
        <v>1.9799999999999995</v>
      </c>
      <c r="H604" s="30">
        <f t="shared" si="323"/>
        <v>48.94</v>
      </c>
      <c r="I604" s="30" t="str">
        <f t="shared" si="301"/>
        <v>US 20: 2</v>
      </c>
      <c r="J604" s="30">
        <f t="shared" si="327"/>
        <v>7100</v>
      </c>
      <c r="K604" s="30">
        <f t="shared" si="327"/>
        <v>7600</v>
      </c>
      <c r="L604" s="30">
        <f t="shared" si="327"/>
        <v>8100</v>
      </c>
      <c r="M604" s="30">
        <f t="shared" si="327"/>
        <v>8600</v>
      </c>
      <c r="N604" s="91">
        <f t="shared" si="302"/>
        <v>4828</v>
      </c>
      <c r="O604" s="91">
        <f t="shared" si="303"/>
        <v>5168</v>
      </c>
      <c r="P604" s="91">
        <f t="shared" si="304"/>
        <v>5508</v>
      </c>
      <c r="Q604" s="91">
        <f t="shared" si="305"/>
        <v>5848</v>
      </c>
      <c r="R604" s="91">
        <f t="shared" si="306"/>
        <v>96.56</v>
      </c>
      <c r="S604" s="91">
        <f t="shared" si="307"/>
        <v>775.19999999999993</v>
      </c>
      <c r="T604" s="91">
        <f t="shared" si="308"/>
        <v>1652.3999999999999</v>
      </c>
      <c r="U604" s="91">
        <f t="shared" si="309"/>
        <v>3216.4</v>
      </c>
      <c r="V604" s="91">
        <f t="shared" si="310"/>
        <v>57.356639999999985</v>
      </c>
      <c r="W604" s="91">
        <f t="shared" si="311"/>
        <v>414.42191999999989</v>
      </c>
      <c r="X604" s="91">
        <f t="shared" si="312"/>
        <v>752.5029599999998</v>
      </c>
      <c r="Y604" s="91">
        <f t="shared" si="313"/>
        <v>1273.6943999999999</v>
      </c>
      <c r="Z604" s="91">
        <f t="shared" si="314"/>
        <v>11.949299999999996</v>
      </c>
      <c r="AA604" s="91">
        <f t="shared" si="315"/>
        <v>69.070319999999981</v>
      </c>
      <c r="AB604" s="91">
        <f t="shared" si="316"/>
        <v>104.51429999999998</v>
      </c>
      <c r="AC604" s="91">
        <f t="shared" si="317"/>
        <v>151.63028571428572</v>
      </c>
      <c r="AD604" s="29">
        <f t="shared" si="318"/>
        <v>0</v>
      </c>
      <c r="AE604" s="29">
        <f t="shared" si="324"/>
        <v>1</v>
      </c>
      <c r="AF604" s="29">
        <f t="shared" si="325"/>
        <v>1</v>
      </c>
      <c r="AG604" s="29">
        <f t="shared" si="326"/>
        <v>2</v>
      </c>
      <c r="AH604" s="29">
        <f t="shared" si="319"/>
        <v>2</v>
      </c>
      <c r="AI604" s="29">
        <f t="shared" si="320"/>
        <v>13</v>
      </c>
      <c r="AJ604" s="29">
        <f t="shared" si="321"/>
        <v>16</v>
      </c>
      <c r="AK604" s="105">
        <f t="shared" si="322"/>
        <v>21</v>
      </c>
      <c r="AT604" s="300">
        <f t="shared" si="297"/>
        <v>191.18879999999996</v>
      </c>
      <c r="AU604" s="29">
        <f t="shared" si="297"/>
        <v>1534.8959999999995</v>
      </c>
      <c r="AV604" s="29">
        <f t="shared" si="297"/>
        <v>3271.751999999999</v>
      </c>
      <c r="AW604" s="105">
        <f t="shared" si="297"/>
        <v>6368.4719999999988</v>
      </c>
    </row>
    <row r="605" spans="1:49" x14ac:dyDescent="0.25">
      <c r="A605" s="80" t="s">
        <v>504</v>
      </c>
      <c r="B605" s="4" t="s">
        <v>160</v>
      </c>
      <c r="C605" s="4">
        <v>6.83</v>
      </c>
      <c r="D605" s="4">
        <v>7.6</v>
      </c>
      <c r="E605" s="4">
        <v>5800</v>
      </c>
      <c r="F605" s="4">
        <v>8200</v>
      </c>
      <c r="G605" s="30">
        <f t="shared" si="300"/>
        <v>0.76999999999999957</v>
      </c>
      <c r="H605" s="30">
        <f t="shared" si="323"/>
        <v>49.709999999999994</v>
      </c>
      <c r="I605" s="30" t="str">
        <f t="shared" si="301"/>
        <v>US 20: 2</v>
      </c>
      <c r="J605" s="30">
        <f t="shared" si="327"/>
        <v>6040</v>
      </c>
      <c r="K605" s="30">
        <f t="shared" si="327"/>
        <v>6640</v>
      </c>
      <c r="L605" s="30">
        <f t="shared" si="327"/>
        <v>7240</v>
      </c>
      <c r="M605" s="30">
        <f t="shared" si="327"/>
        <v>7840</v>
      </c>
      <c r="N605" s="91">
        <f t="shared" si="302"/>
        <v>4107.2000000000007</v>
      </c>
      <c r="O605" s="91">
        <f t="shared" si="303"/>
        <v>4515.2000000000007</v>
      </c>
      <c r="P605" s="91">
        <f t="shared" si="304"/>
        <v>4923.2000000000007</v>
      </c>
      <c r="Q605" s="91">
        <f t="shared" si="305"/>
        <v>5331.2000000000007</v>
      </c>
      <c r="R605" s="91">
        <f t="shared" si="306"/>
        <v>82.14400000000002</v>
      </c>
      <c r="S605" s="91">
        <f t="shared" si="307"/>
        <v>677.28000000000009</v>
      </c>
      <c r="T605" s="91">
        <f t="shared" si="308"/>
        <v>1476.9600000000003</v>
      </c>
      <c r="U605" s="91">
        <f t="shared" si="309"/>
        <v>2932.1600000000008</v>
      </c>
      <c r="V605" s="91">
        <f t="shared" si="310"/>
        <v>18.975263999999992</v>
      </c>
      <c r="W605" s="91">
        <f t="shared" si="311"/>
        <v>140.80651199999994</v>
      </c>
      <c r="X605" s="91">
        <f t="shared" si="312"/>
        <v>261.56961599999988</v>
      </c>
      <c r="Y605" s="91">
        <f t="shared" si="313"/>
        <v>451.55263999999983</v>
      </c>
      <c r="Z605" s="91">
        <f t="shared" si="314"/>
        <v>3.9531799999999979</v>
      </c>
      <c r="AA605" s="91">
        <f t="shared" si="315"/>
        <v>23.46775199999999</v>
      </c>
      <c r="AB605" s="91">
        <f t="shared" si="316"/>
        <v>36.329113333333318</v>
      </c>
      <c r="AC605" s="91">
        <f t="shared" si="317"/>
        <v>53.756266666666654</v>
      </c>
      <c r="AD605" s="29">
        <f t="shared" si="318"/>
        <v>0</v>
      </c>
      <c r="AE605" s="29">
        <f t="shared" si="324"/>
        <v>0</v>
      </c>
      <c r="AF605" s="29">
        <f t="shared" si="325"/>
        <v>1</v>
      </c>
      <c r="AG605" s="29">
        <f t="shared" si="326"/>
        <v>1</v>
      </c>
      <c r="AH605" s="29">
        <f t="shared" si="319"/>
        <v>2</v>
      </c>
      <c r="AI605" s="29">
        <f t="shared" si="320"/>
        <v>13</v>
      </c>
      <c r="AJ605" s="29">
        <f t="shared" si="321"/>
        <v>16</v>
      </c>
      <c r="AK605" s="105">
        <f t="shared" si="322"/>
        <v>21</v>
      </c>
      <c r="AT605" s="300">
        <f t="shared" ref="AT605:AW668" si="328">R605*$G605</f>
        <v>63.250879999999981</v>
      </c>
      <c r="AU605" s="29">
        <f t="shared" si="328"/>
        <v>521.50559999999973</v>
      </c>
      <c r="AV605" s="29">
        <f t="shared" si="328"/>
        <v>1137.2591999999995</v>
      </c>
      <c r="AW605" s="105">
        <f t="shared" si="328"/>
        <v>2257.7631999999994</v>
      </c>
    </row>
    <row r="606" spans="1:49" x14ac:dyDescent="0.25">
      <c r="A606" s="80" t="s">
        <v>504</v>
      </c>
      <c r="B606" s="4" t="s">
        <v>160</v>
      </c>
      <c r="C606" s="4">
        <v>7.6</v>
      </c>
      <c r="D606" s="4">
        <v>9.44</v>
      </c>
      <c r="E606" s="4">
        <v>6800</v>
      </c>
      <c r="F606" s="4">
        <v>6900</v>
      </c>
      <c r="G606" s="30">
        <f t="shared" si="300"/>
        <v>1.8399999999999999</v>
      </c>
      <c r="H606" s="30">
        <f t="shared" si="323"/>
        <v>51.55</v>
      </c>
      <c r="I606" s="30" t="str">
        <f t="shared" si="301"/>
        <v>US 20: 2</v>
      </c>
      <c r="J606" s="30">
        <f t="shared" si="327"/>
        <v>6810</v>
      </c>
      <c r="K606" s="30">
        <f t="shared" si="327"/>
        <v>6835</v>
      </c>
      <c r="L606" s="30">
        <f t="shared" si="327"/>
        <v>6860</v>
      </c>
      <c r="M606" s="30">
        <f t="shared" si="327"/>
        <v>6885</v>
      </c>
      <c r="N606" s="91">
        <f t="shared" si="302"/>
        <v>4630.8</v>
      </c>
      <c r="O606" s="91">
        <f t="shared" si="303"/>
        <v>4647.8</v>
      </c>
      <c r="P606" s="91">
        <f t="shared" si="304"/>
        <v>4664.8</v>
      </c>
      <c r="Q606" s="91">
        <f t="shared" si="305"/>
        <v>4681.8</v>
      </c>
      <c r="R606" s="91">
        <f t="shared" si="306"/>
        <v>92.616</v>
      </c>
      <c r="S606" s="91">
        <f t="shared" si="307"/>
        <v>697.17</v>
      </c>
      <c r="T606" s="91">
        <f t="shared" si="308"/>
        <v>1399.44</v>
      </c>
      <c r="U606" s="91">
        <f t="shared" si="309"/>
        <v>2574.9900000000002</v>
      </c>
      <c r="V606" s="91">
        <f t="shared" si="310"/>
        <v>51.124032</v>
      </c>
      <c r="W606" s="91">
        <f t="shared" si="311"/>
        <v>346.35405600000001</v>
      </c>
      <c r="X606" s="91">
        <f t="shared" si="312"/>
        <v>592.24300800000003</v>
      </c>
      <c r="Y606" s="91">
        <f t="shared" si="313"/>
        <v>947.59631999999999</v>
      </c>
      <c r="Z606" s="91">
        <f t="shared" si="314"/>
        <v>10.650839999999999</v>
      </c>
      <c r="AA606" s="91">
        <f t="shared" si="315"/>
        <v>57.725676</v>
      </c>
      <c r="AB606" s="91">
        <f t="shared" si="316"/>
        <v>82.255973333333344</v>
      </c>
      <c r="AC606" s="91">
        <f t="shared" si="317"/>
        <v>112.80908571428573</v>
      </c>
      <c r="AD606" s="29">
        <f t="shared" si="318"/>
        <v>0</v>
      </c>
      <c r="AE606" s="29">
        <f t="shared" si="324"/>
        <v>1</v>
      </c>
      <c r="AF606" s="29">
        <f t="shared" si="325"/>
        <v>1</v>
      </c>
      <c r="AG606" s="29">
        <f t="shared" si="326"/>
        <v>1</v>
      </c>
      <c r="AH606" s="29">
        <f t="shared" si="319"/>
        <v>2</v>
      </c>
      <c r="AI606" s="29">
        <f t="shared" si="320"/>
        <v>13</v>
      </c>
      <c r="AJ606" s="29">
        <f t="shared" si="321"/>
        <v>16</v>
      </c>
      <c r="AK606" s="105">
        <f t="shared" si="322"/>
        <v>21</v>
      </c>
      <c r="AT606" s="300">
        <f t="shared" si="328"/>
        <v>170.41343999999998</v>
      </c>
      <c r="AU606" s="29">
        <f t="shared" si="328"/>
        <v>1282.7927999999997</v>
      </c>
      <c r="AV606" s="29">
        <f t="shared" si="328"/>
        <v>2574.9695999999999</v>
      </c>
      <c r="AW606" s="105">
        <f t="shared" si="328"/>
        <v>4737.9816000000001</v>
      </c>
    </row>
    <row r="607" spans="1:49" x14ac:dyDescent="0.25">
      <c r="A607" s="80" t="s">
        <v>504</v>
      </c>
      <c r="B607" s="4" t="s">
        <v>161</v>
      </c>
      <c r="C607" s="4">
        <v>7.87</v>
      </c>
      <c r="D607" s="4">
        <v>14.47</v>
      </c>
      <c r="E607" s="4">
        <v>11400</v>
      </c>
      <c r="F607" s="4">
        <v>12600</v>
      </c>
      <c r="G607" s="30">
        <f t="shared" si="300"/>
        <v>6.6000000000000005</v>
      </c>
      <c r="H607" s="30">
        <f t="shared" si="323"/>
        <v>58.15</v>
      </c>
      <c r="I607" s="30" t="str">
        <f t="shared" si="301"/>
        <v>US 20: 2</v>
      </c>
      <c r="J607" s="30">
        <f t="shared" ref="J607:M626" si="329">(($F607-$E607)/($F$6-$E$6)*(J$6-$E$6)+$E607)</f>
        <v>11520</v>
      </c>
      <c r="K607" s="30">
        <f t="shared" si="329"/>
        <v>11820</v>
      </c>
      <c r="L607" s="30">
        <f t="shared" si="329"/>
        <v>12120</v>
      </c>
      <c r="M607" s="30">
        <f t="shared" si="329"/>
        <v>12420</v>
      </c>
      <c r="N607" s="91">
        <f t="shared" si="302"/>
        <v>7833.6</v>
      </c>
      <c r="O607" s="91">
        <f t="shared" si="303"/>
        <v>8037.6</v>
      </c>
      <c r="P607" s="91">
        <f t="shared" si="304"/>
        <v>8241.6</v>
      </c>
      <c r="Q607" s="91">
        <f t="shared" si="305"/>
        <v>8445.6</v>
      </c>
      <c r="R607" s="91">
        <f t="shared" si="306"/>
        <v>156.672</v>
      </c>
      <c r="S607" s="91">
        <f t="shared" si="307"/>
        <v>1205.6400000000001</v>
      </c>
      <c r="T607" s="91">
        <f t="shared" si="308"/>
        <v>2472.48</v>
      </c>
      <c r="U607" s="91">
        <f t="shared" si="309"/>
        <v>4645.0800000000008</v>
      </c>
      <c r="V607" s="91">
        <f t="shared" si="310"/>
        <v>310.21055999999999</v>
      </c>
      <c r="W607" s="91">
        <f t="shared" si="311"/>
        <v>2148.4504800000009</v>
      </c>
      <c r="X607" s="91">
        <f t="shared" si="312"/>
        <v>3753.2246399999999</v>
      </c>
      <c r="Y607" s="91">
        <f t="shared" si="313"/>
        <v>6131.5056000000013</v>
      </c>
      <c r="Z607" s="91">
        <f t="shared" si="314"/>
        <v>64.627199999999988</v>
      </c>
      <c r="AA607" s="91">
        <f t="shared" si="315"/>
        <v>358.07508000000013</v>
      </c>
      <c r="AB607" s="91">
        <f t="shared" si="316"/>
        <v>521.28120000000001</v>
      </c>
      <c r="AC607" s="91">
        <f t="shared" si="317"/>
        <v>729.94114285714318</v>
      </c>
      <c r="AD607" s="29">
        <f t="shared" si="318"/>
        <v>1</v>
      </c>
      <c r="AE607" s="29">
        <f t="shared" si="324"/>
        <v>3</v>
      </c>
      <c r="AF607" s="29">
        <f t="shared" si="325"/>
        <v>4</v>
      </c>
      <c r="AG607" s="29">
        <f t="shared" si="326"/>
        <v>5</v>
      </c>
      <c r="AH607" s="29">
        <f t="shared" si="319"/>
        <v>2</v>
      </c>
      <c r="AI607" s="29">
        <f t="shared" si="320"/>
        <v>13</v>
      </c>
      <c r="AJ607" s="29">
        <f t="shared" si="321"/>
        <v>16</v>
      </c>
      <c r="AK607" s="105">
        <f t="shared" si="322"/>
        <v>21</v>
      </c>
      <c r="AT607" s="300">
        <f t="shared" si="328"/>
        <v>1034.0352</v>
      </c>
      <c r="AU607" s="29">
        <f t="shared" si="328"/>
        <v>7957.2240000000011</v>
      </c>
      <c r="AV607" s="29">
        <f t="shared" si="328"/>
        <v>16318.368000000002</v>
      </c>
      <c r="AW607" s="105">
        <f t="shared" si="328"/>
        <v>30657.528000000009</v>
      </c>
    </row>
    <row r="608" spans="1:49" x14ac:dyDescent="0.25">
      <c r="A608" s="80" t="s">
        <v>504</v>
      </c>
      <c r="B608" s="4" t="s">
        <v>158</v>
      </c>
      <c r="C608" s="4">
        <v>8.5299999999999994</v>
      </c>
      <c r="D608" s="4">
        <v>9.82</v>
      </c>
      <c r="E608" s="4">
        <v>7000</v>
      </c>
      <c r="F608" s="4">
        <v>9200</v>
      </c>
      <c r="G608" s="30">
        <f t="shared" si="300"/>
        <v>1.2900000000000009</v>
      </c>
      <c r="H608" s="30">
        <f t="shared" si="323"/>
        <v>59.44</v>
      </c>
      <c r="I608" s="30" t="str">
        <f t="shared" si="301"/>
        <v>US 20: 2</v>
      </c>
      <c r="J608" s="30">
        <f t="shared" si="329"/>
        <v>7220</v>
      </c>
      <c r="K608" s="30">
        <f t="shared" si="329"/>
        <v>7770</v>
      </c>
      <c r="L608" s="30">
        <f t="shared" si="329"/>
        <v>8320</v>
      </c>
      <c r="M608" s="30">
        <f t="shared" si="329"/>
        <v>8870</v>
      </c>
      <c r="N608" s="91">
        <f t="shared" si="302"/>
        <v>4909.6000000000004</v>
      </c>
      <c r="O608" s="91">
        <f t="shared" si="303"/>
        <v>5283.6</v>
      </c>
      <c r="P608" s="91">
        <f t="shared" si="304"/>
        <v>5657.6</v>
      </c>
      <c r="Q608" s="91">
        <f t="shared" si="305"/>
        <v>6031.6</v>
      </c>
      <c r="R608" s="91">
        <f t="shared" si="306"/>
        <v>98.192000000000007</v>
      </c>
      <c r="S608" s="91">
        <f t="shared" si="307"/>
        <v>792.54000000000008</v>
      </c>
      <c r="T608" s="91">
        <f t="shared" si="308"/>
        <v>1697.28</v>
      </c>
      <c r="U608" s="91">
        <f t="shared" si="309"/>
        <v>3317.3800000000006</v>
      </c>
      <c r="V608" s="91">
        <f t="shared" si="310"/>
        <v>38.000304000000028</v>
      </c>
      <c r="W608" s="91">
        <f t="shared" si="311"/>
        <v>276.04168200000026</v>
      </c>
      <c r="X608" s="91">
        <f t="shared" si="312"/>
        <v>503.58297600000043</v>
      </c>
      <c r="Y608" s="91">
        <f t="shared" si="313"/>
        <v>855.88404000000071</v>
      </c>
      <c r="Z608" s="91">
        <f t="shared" si="314"/>
        <v>7.9167300000000047</v>
      </c>
      <c r="AA608" s="91">
        <f t="shared" si="315"/>
        <v>46.006947000000046</v>
      </c>
      <c r="AB608" s="91">
        <f t="shared" si="316"/>
        <v>69.942080000000061</v>
      </c>
      <c r="AC608" s="91">
        <f t="shared" si="317"/>
        <v>101.89095714285725</v>
      </c>
      <c r="AD608" s="29">
        <f t="shared" si="318"/>
        <v>0</v>
      </c>
      <c r="AE608" s="29">
        <f t="shared" si="324"/>
        <v>1</v>
      </c>
      <c r="AF608" s="29">
        <f t="shared" si="325"/>
        <v>1</v>
      </c>
      <c r="AG608" s="29">
        <f t="shared" si="326"/>
        <v>1</v>
      </c>
      <c r="AH608" s="29">
        <f t="shared" si="319"/>
        <v>2</v>
      </c>
      <c r="AI608" s="29">
        <f t="shared" si="320"/>
        <v>13</v>
      </c>
      <c r="AJ608" s="29">
        <f t="shared" si="321"/>
        <v>16</v>
      </c>
      <c r="AK608" s="105">
        <f t="shared" si="322"/>
        <v>21</v>
      </c>
      <c r="AT608" s="300">
        <f t="shared" si="328"/>
        <v>126.6676800000001</v>
      </c>
      <c r="AU608" s="29">
        <f t="shared" si="328"/>
        <v>1022.3766000000008</v>
      </c>
      <c r="AV608" s="29">
        <f t="shared" si="328"/>
        <v>2189.4912000000018</v>
      </c>
      <c r="AW608" s="105">
        <f t="shared" si="328"/>
        <v>4279.4202000000041</v>
      </c>
    </row>
    <row r="609" spans="1:49" x14ac:dyDescent="0.25">
      <c r="A609" s="80" t="s">
        <v>504</v>
      </c>
      <c r="B609" s="4" t="s">
        <v>159</v>
      </c>
      <c r="C609" s="4">
        <v>8.5299999999999994</v>
      </c>
      <c r="D609" s="4">
        <v>9.4700000000000006</v>
      </c>
      <c r="E609" s="4">
        <v>18200</v>
      </c>
      <c r="F609" s="4">
        <v>20700</v>
      </c>
      <c r="G609" s="30">
        <f t="shared" si="300"/>
        <v>0.94000000000000128</v>
      </c>
      <c r="H609" s="30">
        <f t="shared" si="323"/>
        <v>60.379999999999995</v>
      </c>
      <c r="I609" s="30" t="str">
        <f t="shared" si="301"/>
        <v>US 20: 3</v>
      </c>
      <c r="J609" s="30">
        <f t="shared" si="329"/>
        <v>18450</v>
      </c>
      <c r="K609" s="30">
        <f t="shared" si="329"/>
        <v>19075</v>
      </c>
      <c r="L609" s="30">
        <f t="shared" si="329"/>
        <v>19700</v>
      </c>
      <c r="M609" s="30">
        <f t="shared" si="329"/>
        <v>20325</v>
      </c>
      <c r="N609" s="91">
        <f t="shared" si="302"/>
        <v>12546</v>
      </c>
      <c r="O609" s="91">
        <f t="shared" si="303"/>
        <v>12971.000000000002</v>
      </c>
      <c r="P609" s="91">
        <f t="shared" si="304"/>
        <v>13396.000000000002</v>
      </c>
      <c r="Q609" s="91">
        <f t="shared" si="305"/>
        <v>13821.000000000002</v>
      </c>
      <c r="R609" s="91">
        <f t="shared" si="306"/>
        <v>250.92000000000002</v>
      </c>
      <c r="S609" s="91">
        <f t="shared" si="307"/>
        <v>1945.65</v>
      </c>
      <c r="T609" s="91">
        <f t="shared" si="308"/>
        <v>4018.8</v>
      </c>
      <c r="U609" s="91">
        <f t="shared" si="309"/>
        <v>7601.550000000002</v>
      </c>
      <c r="V609" s="91">
        <f t="shared" si="310"/>
        <v>70.759440000000097</v>
      </c>
      <c r="W609" s="91">
        <f t="shared" si="311"/>
        <v>493.80597000000068</v>
      </c>
      <c r="X609" s="91">
        <f t="shared" si="312"/>
        <v>868.86456000000123</v>
      </c>
      <c r="Y609" s="91">
        <f t="shared" si="313"/>
        <v>1429.0914000000023</v>
      </c>
      <c r="Z609" s="91">
        <f t="shared" si="314"/>
        <v>14.741550000000018</v>
      </c>
      <c r="AA609" s="91">
        <f t="shared" si="315"/>
        <v>82.300995000000114</v>
      </c>
      <c r="AB609" s="91">
        <f t="shared" si="316"/>
        <v>120.67563333333352</v>
      </c>
      <c r="AC609" s="91">
        <f t="shared" si="317"/>
        <v>170.12992857142888</v>
      </c>
      <c r="AD609" s="29">
        <f t="shared" si="318"/>
        <v>0</v>
      </c>
      <c r="AE609" s="29">
        <f t="shared" si="324"/>
        <v>1</v>
      </c>
      <c r="AF609" s="29">
        <f t="shared" si="325"/>
        <v>1</v>
      </c>
      <c r="AG609" s="29">
        <f t="shared" si="326"/>
        <v>2</v>
      </c>
      <c r="AH609" s="29">
        <f t="shared" si="319"/>
        <v>2</v>
      </c>
      <c r="AI609" s="29">
        <f t="shared" si="320"/>
        <v>18</v>
      </c>
      <c r="AJ609" s="29">
        <f t="shared" si="321"/>
        <v>27</v>
      </c>
      <c r="AK609" s="105">
        <f t="shared" si="322"/>
        <v>37</v>
      </c>
      <c r="AT609" s="300">
        <f t="shared" si="328"/>
        <v>235.86480000000034</v>
      </c>
      <c r="AU609" s="29">
        <f t="shared" si="328"/>
        <v>1828.9110000000026</v>
      </c>
      <c r="AV609" s="29">
        <f t="shared" si="328"/>
        <v>3777.6720000000055</v>
      </c>
      <c r="AW609" s="105">
        <f t="shared" si="328"/>
        <v>7145.4570000000112</v>
      </c>
    </row>
    <row r="610" spans="1:49" x14ac:dyDescent="0.25">
      <c r="A610" s="80" t="s">
        <v>504</v>
      </c>
      <c r="B610" s="4" t="s">
        <v>160</v>
      </c>
      <c r="C610" s="4">
        <v>9.44</v>
      </c>
      <c r="D610" s="4">
        <v>11.64</v>
      </c>
      <c r="E610" s="4">
        <v>6000</v>
      </c>
      <c r="F610" s="4">
        <v>6100</v>
      </c>
      <c r="G610" s="30">
        <f t="shared" si="300"/>
        <v>2.2000000000000011</v>
      </c>
      <c r="H610" s="30">
        <f t="shared" si="323"/>
        <v>62.58</v>
      </c>
      <c r="I610" s="30" t="str">
        <f t="shared" si="301"/>
        <v>US 20: 3</v>
      </c>
      <c r="J610" s="30">
        <f t="shared" si="329"/>
        <v>6010</v>
      </c>
      <c r="K610" s="30">
        <f t="shared" si="329"/>
        <v>6035</v>
      </c>
      <c r="L610" s="30">
        <f t="shared" si="329"/>
        <v>6060</v>
      </c>
      <c r="M610" s="30">
        <f t="shared" si="329"/>
        <v>6085</v>
      </c>
      <c r="N610" s="91">
        <f t="shared" si="302"/>
        <v>4086.8</v>
      </c>
      <c r="O610" s="91">
        <f t="shared" si="303"/>
        <v>4103.8</v>
      </c>
      <c r="P610" s="91">
        <f t="shared" si="304"/>
        <v>4120.8</v>
      </c>
      <c r="Q610" s="91">
        <f t="shared" si="305"/>
        <v>4137.8</v>
      </c>
      <c r="R610" s="91">
        <f t="shared" si="306"/>
        <v>81.736000000000004</v>
      </c>
      <c r="S610" s="91">
        <f t="shared" si="307"/>
        <v>615.57000000000005</v>
      </c>
      <c r="T610" s="91">
        <f t="shared" si="308"/>
        <v>1236.24</v>
      </c>
      <c r="U610" s="91">
        <f t="shared" si="309"/>
        <v>2275.7900000000004</v>
      </c>
      <c r="V610" s="91">
        <f t="shared" si="310"/>
        <v>53.945760000000028</v>
      </c>
      <c r="W610" s="91">
        <f t="shared" si="311"/>
        <v>365.64858000000027</v>
      </c>
      <c r="X610" s="91">
        <f t="shared" si="312"/>
        <v>625.53744000000029</v>
      </c>
      <c r="Y610" s="91">
        <f t="shared" si="313"/>
        <v>1001.3476000000007</v>
      </c>
      <c r="Z610" s="91">
        <f t="shared" si="314"/>
        <v>11.238700000000005</v>
      </c>
      <c r="AA610" s="91">
        <f t="shared" si="315"/>
        <v>60.941430000000047</v>
      </c>
      <c r="AB610" s="91">
        <f t="shared" si="316"/>
        <v>86.880200000000045</v>
      </c>
      <c r="AC610" s="91">
        <f t="shared" si="317"/>
        <v>119.20804761904773</v>
      </c>
      <c r="AD610" s="29">
        <f t="shared" si="318"/>
        <v>0</v>
      </c>
      <c r="AE610" s="29">
        <f t="shared" si="324"/>
        <v>1</v>
      </c>
      <c r="AF610" s="29">
        <f t="shared" si="325"/>
        <v>1</v>
      </c>
      <c r="AG610" s="29">
        <f t="shared" si="326"/>
        <v>1</v>
      </c>
      <c r="AH610" s="29">
        <f t="shared" si="319"/>
        <v>2</v>
      </c>
      <c r="AI610" s="29">
        <f t="shared" si="320"/>
        <v>18</v>
      </c>
      <c r="AJ610" s="29">
        <f t="shared" si="321"/>
        <v>27</v>
      </c>
      <c r="AK610" s="105">
        <f t="shared" si="322"/>
        <v>37</v>
      </c>
      <c r="AT610" s="300">
        <f t="shared" si="328"/>
        <v>179.81920000000011</v>
      </c>
      <c r="AU610" s="29">
        <f t="shared" si="328"/>
        <v>1354.2540000000008</v>
      </c>
      <c r="AV610" s="29">
        <f t="shared" si="328"/>
        <v>2719.7280000000014</v>
      </c>
      <c r="AW610" s="105">
        <f t="shared" si="328"/>
        <v>5006.738000000003</v>
      </c>
    </row>
    <row r="611" spans="1:49" x14ac:dyDescent="0.25">
      <c r="A611" s="80" t="s">
        <v>504</v>
      </c>
      <c r="B611" s="4" t="s">
        <v>159</v>
      </c>
      <c r="C611" s="4">
        <v>9.4700000000000006</v>
      </c>
      <c r="D611" s="4">
        <v>9.98</v>
      </c>
      <c r="E611" s="4">
        <v>16000</v>
      </c>
      <c r="F611" s="4">
        <v>18100</v>
      </c>
      <c r="G611" s="30">
        <f t="shared" si="300"/>
        <v>0.50999999999999979</v>
      </c>
      <c r="H611" s="30">
        <f t="shared" si="323"/>
        <v>63.089999999999996</v>
      </c>
      <c r="I611" s="30" t="str">
        <f t="shared" si="301"/>
        <v>US 20: 3</v>
      </c>
      <c r="J611" s="30">
        <f t="shared" si="329"/>
        <v>16210</v>
      </c>
      <c r="K611" s="30">
        <f t="shared" si="329"/>
        <v>16735</v>
      </c>
      <c r="L611" s="30">
        <f t="shared" si="329"/>
        <v>17260</v>
      </c>
      <c r="M611" s="30">
        <f t="shared" si="329"/>
        <v>17785</v>
      </c>
      <c r="N611" s="91">
        <f t="shared" si="302"/>
        <v>11022.800000000001</v>
      </c>
      <c r="O611" s="91">
        <f t="shared" si="303"/>
        <v>11379.800000000001</v>
      </c>
      <c r="P611" s="91">
        <f t="shared" si="304"/>
        <v>11736.800000000001</v>
      </c>
      <c r="Q611" s="91">
        <f t="shared" si="305"/>
        <v>12093.800000000001</v>
      </c>
      <c r="R611" s="91">
        <f t="shared" si="306"/>
        <v>220.45600000000002</v>
      </c>
      <c r="S611" s="91">
        <f t="shared" si="307"/>
        <v>1706.97</v>
      </c>
      <c r="T611" s="91">
        <f t="shared" si="308"/>
        <v>3521.0400000000004</v>
      </c>
      <c r="U611" s="91">
        <f t="shared" si="309"/>
        <v>6651.5900000000011</v>
      </c>
      <c r="V611" s="91">
        <f t="shared" si="310"/>
        <v>33.729767999999993</v>
      </c>
      <c r="W611" s="91">
        <f t="shared" si="311"/>
        <v>235.04976899999991</v>
      </c>
      <c r="X611" s="91">
        <f t="shared" si="312"/>
        <v>413.01799199999988</v>
      </c>
      <c r="Y611" s="91">
        <f t="shared" si="313"/>
        <v>678.46217999999988</v>
      </c>
      <c r="Z611" s="91">
        <f t="shared" si="314"/>
        <v>7.027034999999997</v>
      </c>
      <c r="AA611" s="91">
        <f t="shared" si="315"/>
        <v>39.174961499999988</v>
      </c>
      <c r="AB611" s="91">
        <f t="shared" si="316"/>
        <v>57.363609999999987</v>
      </c>
      <c r="AC611" s="91">
        <f t="shared" si="317"/>
        <v>80.769307142857144</v>
      </c>
      <c r="AD611" s="29">
        <f t="shared" si="318"/>
        <v>0</v>
      </c>
      <c r="AE611" s="29">
        <f t="shared" si="324"/>
        <v>1</v>
      </c>
      <c r="AF611" s="29">
        <f t="shared" si="325"/>
        <v>1</v>
      </c>
      <c r="AG611" s="29">
        <f t="shared" si="326"/>
        <v>1</v>
      </c>
      <c r="AH611" s="29">
        <f t="shared" si="319"/>
        <v>2</v>
      </c>
      <c r="AI611" s="29">
        <f t="shared" si="320"/>
        <v>18</v>
      </c>
      <c r="AJ611" s="29">
        <f t="shared" si="321"/>
        <v>27</v>
      </c>
      <c r="AK611" s="105">
        <f t="shared" si="322"/>
        <v>37</v>
      </c>
      <c r="AT611" s="300">
        <f t="shared" si="328"/>
        <v>112.43255999999997</v>
      </c>
      <c r="AU611" s="29">
        <f t="shared" si="328"/>
        <v>870.55469999999968</v>
      </c>
      <c r="AV611" s="29">
        <f t="shared" si="328"/>
        <v>1795.7303999999995</v>
      </c>
      <c r="AW611" s="105">
        <f t="shared" si="328"/>
        <v>3392.310899999999</v>
      </c>
    </row>
    <row r="612" spans="1:49" x14ac:dyDescent="0.25">
      <c r="A612" s="80" t="s">
        <v>504</v>
      </c>
      <c r="B612" s="4" t="s">
        <v>158</v>
      </c>
      <c r="C612" s="4">
        <v>9.82</v>
      </c>
      <c r="D612" s="4">
        <v>12.18</v>
      </c>
      <c r="E612" s="4">
        <v>8600</v>
      </c>
      <c r="F612" s="4">
        <v>10900</v>
      </c>
      <c r="G612" s="30">
        <f t="shared" si="300"/>
        <v>2.3599999999999994</v>
      </c>
      <c r="H612" s="30">
        <f t="shared" si="323"/>
        <v>65.449999999999989</v>
      </c>
      <c r="I612" s="30" t="str">
        <f t="shared" si="301"/>
        <v>US 20: 3</v>
      </c>
      <c r="J612" s="30">
        <f t="shared" si="329"/>
        <v>8830</v>
      </c>
      <c r="K612" s="30">
        <f t="shared" si="329"/>
        <v>9405</v>
      </c>
      <c r="L612" s="30">
        <f t="shared" si="329"/>
        <v>9980</v>
      </c>
      <c r="M612" s="30">
        <f t="shared" si="329"/>
        <v>10555</v>
      </c>
      <c r="N612" s="91">
        <f t="shared" si="302"/>
        <v>6004.4000000000005</v>
      </c>
      <c r="O612" s="91">
        <f t="shared" si="303"/>
        <v>6395.4000000000005</v>
      </c>
      <c r="P612" s="91">
        <f t="shared" si="304"/>
        <v>6786.4000000000005</v>
      </c>
      <c r="Q612" s="91">
        <f t="shared" si="305"/>
        <v>7177.4000000000005</v>
      </c>
      <c r="R612" s="91">
        <f t="shared" si="306"/>
        <v>120.08800000000001</v>
      </c>
      <c r="S612" s="91">
        <f t="shared" si="307"/>
        <v>959.31000000000006</v>
      </c>
      <c r="T612" s="91">
        <f t="shared" si="308"/>
        <v>2035.92</v>
      </c>
      <c r="U612" s="91">
        <f t="shared" si="309"/>
        <v>3947.5700000000006</v>
      </c>
      <c r="V612" s="91">
        <f t="shared" si="310"/>
        <v>85.022303999999991</v>
      </c>
      <c r="W612" s="91">
        <f t="shared" si="311"/>
        <v>611.27233199999989</v>
      </c>
      <c r="X612" s="91">
        <f t="shared" si="312"/>
        <v>1105.0973759999999</v>
      </c>
      <c r="Y612" s="91">
        <f t="shared" si="313"/>
        <v>1863.2530399999998</v>
      </c>
      <c r="Z612" s="91">
        <f t="shared" si="314"/>
        <v>17.712979999999995</v>
      </c>
      <c r="AA612" s="91">
        <f t="shared" si="315"/>
        <v>101.87872199999998</v>
      </c>
      <c r="AB612" s="91">
        <f t="shared" si="316"/>
        <v>153.48574666666667</v>
      </c>
      <c r="AC612" s="91">
        <f t="shared" si="317"/>
        <v>221.81583809523812</v>
      </c>
      <c r="AD612" s="29">
        <f t="shared" si="318"/>
        <v>0</v>
      </c>
      <c r="AE612" s="29">
        <f t="shared" si="324"/>
        <v>1</v>
      </c>
      <c r="AF612" s="29">
        <f t="shared" si="325"/>
        <v>2</v>
      </c>
      <c r="AG612" s="29">
        <f t="shared" si="326"/>
        <v>2</v>
      </c>
      <c r="AH612" s="29">
        <f t="shared" si="319"/>
        <v>2</v>
      </c>
      <c r="AI612" s="29">
        <f t="shared" si="320"/>
        <v>18</v>
      </c>
      <c r="AJ612" s="29">
        <f t="shared" si="321"/>
        <v>27</v>
      </c>
      <c r="AK612" s="105">
        <f t="shared" si="322"/>
        <v>37</v>
      </c>
      <c r="AT612" s="300">
        <f t="shared" si="328"/>
        <v>283.40767999999997</v>
      </c>
      <c r="AU612" s="29">
        <f t="shared" si="328"/>
        <v>2263.9715999999994</v>
      </c>
      <c r="AV612" s="29">
        <f t="shared" si="328"/>
        <v>4804.7711999999992</v>
      </c>
      <c r="AW612" s="105">
        <f t="shared" si="328"/>
        <v>9316.2651999999998</v>
      </c>
    </row>
    <row r="613" spans="1:49" x14ac:dyDescent="0.25">
      <c r="A613" s="80" t="s">
        <v>504</v>
      </c>
      <c r="B613" s="4" t="s">
        <v>159</v>
      </c>
      <c r="C613" s="4">
        <v>9.98</v>
      </c>
      <c r="D613" s="4">
        <v>10.29</v>
      </c>
      <c r="E613" s="4">
        <v>22100</v>
      </c>
      <c r="F613" s="4">
        <v>26000</v>
      </c>
      <c r="G613" s="30">
        <f t="shared" si="300"/>
        <v>0.30999999999999872</v>
      </c>
      <c r="H613" s="30">
        <f t="shared" si="323"/>
        <v>65.759999999999991</v>
      </c>
      <c r="I613" s="30" t="str">
        <f t="shared" si="301"/>
        <v>US 20: 3</v>
      </c>
      <c r="J613" s="30">
        <f t="shared" si="329"/>
        <v>22490</v>
      </c>
      <c r="K613" s="30">
        <f t="shared" si="329"/>
        <v>23465</v>
      </c>
      <c r="L613" s="30">
        <f t="shared" si="329"/>
        <v>24440</v>
      </c>
      <c r="M613" s="30">
        <f t="shared" si="329"/>
        <v>25415</v>
      </c>
      <c r="N613" s="91">
        <f t="shared" si="302"/>
        <v>15293.2</v>
      </c>
      <c r="O613" s="91">
        <f t="shared" si="303"/>
        <v>15956.2</v>
      </c>
      <c r="P613" s="91">
        <f t="shared" si="304"/>
        <v>16619.2</v>
      </c>
      <c r="Q613" s="91">
        <f t="shared" si="305"/>
        <v>17282.2</v>
      </c>
      <c r="R613" s="91">
        <f t="shared" si="306"/>
        <v>305.86400000000003</v>
      </c>
      <c r="S613" s="91">
        <f t="shared" si="307"/>
        <v>2393.4299999999998</v>
      </c>
      <c r="T613" s="91">
        <f t="shared" si="308"/>
        <v>4985.76</v>
      </c>
      <c r="U613" s="91">
        <f t="shared" si="309"/>
        <v>9505.2100000000009</v>
      </c>
      <c r="V613" s="91">
        <f t="shared" si="310"/>
        <v>28.445351999999886</v>
      </c>
      <c r="W613" s="91">
        <f t="shared" si="311"/>
        <v>200.33009099999916</v>
      </c>
      <c r="X613" s="91">
        <f t="shared" si="312"/>
        <v>355.48468799999858</v>
      </c>
      <c r="Y613" s="91">
        <f t="shared" si="313"/>
        <v>589.32301999999765</v>
      </c>
      <c r="Z613" s="91">
        <f t="shared" si="314"/>
        <v>5.9261149999999754</v>
      </c>
      <c r="AA613" s="91">
        <f t="shared" si="315"/>
        <v>33.388348499999857</v>
      </c>
      <c r="AB613" s="91">
        <f t="shared" si="316"/>
        <v>49.372873333333139</v>
      </c>
      <c r="AC613" s="91">
        <f t="shared" si="317"/>
        <v>70.15750238095211</v>
      </c>
      <c r="AD613" s="29">
        <f t="shared" si="318"/>
        <v>0</v>
      </c>
      <c r="AE613" s="29">
        <f t="shared" si="324"/>
        <v>1</v>
      </c>
      <c r="AF613" s="29">
        <f t="shared" si="325"/>
        <v>1</v>
      </c>
      <c r="AG613" s="29">
        <f t="shared" si="326"/>
        <v>1</v>
      </c>
      <c r="AH613" s="29">
        <f t="shared" si="319"/>
        <v>2</v>
      </c>
      <c r="AI613" s="29">
        <f t="shared" si="320"/>
        <v>18</v>
      </c>
      <c r="AJ613" s="29">
        <f t="shared" si="321"/>
        <v>27</v>
      </c>
      <c r="AK613" s="105">
        <f t="shared" si="322"/>
        <v>37</v>
      </c>
      <c r="AT613" s="300">
        <f t="shared" si="328"/>
        <v>94.81783999999962</v>
      </c>
      <c r="AU613" s="29">
        <f t="shared" si="328"/>
        <v>741.96329999999693</v>
      </c>
      <c r="AV613" s="29">
        <f t="shared" si="328"/>
        <v>1545.5855999999937</v>
      </c>
      <c r="AW613" s="105">
        <f t="shared" si="328"/>
        <v>2946.6150999999882</v>
      </c>
    </row>
    <row r="614" spans="1:49" x14ac:dyDescent="0.25">
      <c r="A614" s="80" t="s">
        <v>504</v>
      </c>
      <c r="B614" s="4" t="s">
        <v>159</v>
      </c>
      <c r="C614" s="4">
        <v>10.29</v>
      </c>
      <c r="D614" s="4">
        <v>10.58</v>
      </c>
      <c r="E614" s="4">
        <v>16800</v>
      </c>
      <c r="F614" s="4">
        <v>19700</v>
      </c>
      <c r="G614" s="30">
        <f t="shared" si="300"/>
        <v>0.29000000000000092</v>
      </c>
      <c r="H614" s="30">
        <f t="shared" si="323"/>
        <v>66.05</v>
      </c>
      <c r="I614" s="30" t="str">
        <f t="shared" si="301"/>
        <v>US 20: 3</v>
      </c>
      <c r="J614" s="30">
        <f t="shared" si="329"/>
        <v>17090</v>
      </c>
      <c r="K614" s="30">
        <f t="shared" si="329"/>
        <v>17815</v>
      </c>
      <c r="L614" s="30">
        <f t="shared" si="329"/>
        <v>18540</v>
      </c>
      <c r="M614" s="30">
        <f t="shared" si="329"/>
        <v>19265</v>
      </c>
      <c r="N614" s="91">
        <f t="shared" si="302"/>
        <v>11621.2</v>
      </c>
      <c r="O614" s="91">
        <f t="shared" si="303"/>
        <v>12114.2</v>
      </c>
      <c r="P614" s="91">
        <f t="shared" si="304"/>
        <v>12607.2</v>
      </c>
      <c r="Q614" s="91">
        <f t="shared" si="305"/>
        <v>13100.2</v>
      </c>
      <c r="R614" s="91">
        <f t="shared" si="306"/>
        <v>232.42400000000001</v>
      </c>
      <c r="S614" s="91">
        <f t="shared" si="307"/>
        <v>1817.13</v>
      </c>
      <c r="T614" s="91">
        <f t="shared" si="308"/>
        <v>3782.16</v>
      </c>
      <c r="U614" s="91">
        <f t="shared" si="309"/>
        <v>7205.1100000000006</v>
      </c>
      <c r="V614" s="91">
        <f t="shared" si="310"/>
        <v>20.220888000000063</v>
      </c>
      <c r="W614" s="91">
        <f t="shared" si="311"/>
        <v>142.28127900000047</v>
      </c>
      <c r="X614" s="91">
        <f t="shared" si="312"/>
        <v>252.27007200000079</v>
      </c>
      <c r="Y614" s="91">
        <f t="shared" si="313"/>
        <v>417.89638000000139</v>
      </c>
      <c r="Z614" s="91">
        <f t="shared" si="314"/>
        <v>4.212685000000012</v>
      </c>
      <c r="AA614" s="91">
        <f t="shared" si="315"/>
        <v>23.713546500000078</v>
      </c>
      <c r="AB614" s="91">
        <f t="shared" si="316"/>
        <v>35.037510000000111</v>
      </c>
      <c r="AC614" s="91">
        <f t="shared" si="317"/>
        <v>49.749569047619218</v>
      </c>
      <c r="AD614" s="29">
        <f t="shared" si="318"/>
        <v>0</v>
      </c>
      <c r="AE614" s="29">
        <f t="shared" si="324"/>
        <v>0</v>
      </c>
      <c r="AF614" s="29">
        <f t="shared" si="325"/>
        <v>1</v>
      </c>
      <c r="AG614" s="29">
        <f t="shared" si="326"/>
        <v>1</v>
      </c>
      <c r="AH614" s="29">
        <f t="shared" si="319"/>
        <v>2</v>
      </c>
      <c r="AI614" s="29">
        <f t="shared" si="320"/>
        <v>18</v>
      </c>
      <c r="AJ614" s="29">
        <f t="shared" si="321"/>
        <v>27</v>
      </c>
      <c r="AK614" s="105">
        <f t="shared" si="322"/>
        <v>37</v>
      </c>
      <c r="AT614" s="300">
        <f t="shared" si="328"/>
        <v>67.40296000000022</v>
      </c>
      <c r="AU614" s="29">
        <f t="shared" si="328"/>
        <v>526.96770000000174</v>
      </c>
      <c r="AV614" s="29">
        <f t="shared" si="328"/>
        <v>1096.8264000000036</v>
      </c>
      <c r="AW614" s="105">
        <f t="shared" si="328"/>
        <v>2089.481900000007</v>
      </c>
    </row>
    <row r="615" spans="1:49" x14ac:dyDescent="0.25">
      <c r="A615" s="80" t="s">
        <v>504</v>
      </c>
      <c r="B615" s="4" t="s">
        <v>159</v>
      </c>
      <c r="C615" s="4">
        <v>10.29</v>
      </c>
      <c r="D615" s="4">
        <v>10.57</v>
      </c>
      <c r="E615" s="4">
        <v>17200</v>
      </c>
      <c r="F615" s="4">
        <v>20200</v>
      </c>
      <c r="G615" s="30">
        <f t="shared" si="300"/>
        <v>0.28000000000000114</v>
      </c>
      <c r="H615" s="30">
        <f t="shared" si="323"/>
        <v>66.33</v>
      </c>
      <c r="I615" s="30" t="str">
        <f t="shared" si="301"/>
        <v>US 20: 3</v>
      </c>
      <c r="J615" s="30">
        <f t="shared" si="329"/>
        <v>17500</v>
      </c>
      <c r="K615" s="30">
        <f t="shared" si="329"/>
        <v>18250</v>
      </c>
      <c r="L615" s="30">
        <f t="shared" si="329"/>
        <v>19000</v>
      </c>
      <c r="M615" s="30">
        <f t="shared" si="329"/>
        <v>19750</v>
      </c>
      <c r="N615" s="91">
        <f t="shared" si="302"/>
        <v>11900</v>
      </c>
      <c r="O615" s="91">
        <f t="shared" si="303"/>
        <v>12410</v>
      </c>
      <c r="P615" s="91">
        <f t="shared" si="304"/>
        <v>12920.000000000002</v>
      </c>
      <c r="Q615" s="91">
        <f t="shared" si="305"/>
        <v>13430.000000000002</v>
      </c>
      <c r="R615" s="91">
        <f t="shared" si="306"/>
        <v>238</v>
      </c>
      <c r="S615" s="91">
        <f t="shared" si="307"/>
        <v>1861.5</v>
      </c>
      <c r="T615" s="91">
        <f t="shared" si="308"/>
        <v>3876.0000000000005</v>
      </c>
      <c r="U615" s="91">
        <f t="shared" si="309"/>
        <v>7386.5000000000018</v>
      </c>
      <c r="V615" s="91">
        <f t="shared" si="310"/>
        <v>19.992000000000079</v>
      </c>
      <c r="W615" s="91">
        <f t="shared" si="311"/>
        <v>140.72940000000057</v>
      </c>
      <c r="X615" s="91">
        <f t="shared" si="312"/>
        <v>249.61440000000104</v>
      </c>
      <c r="Y615" s="91">
        <f t="shared" si="313"/>
        <v>413.64400000000177</v>
      </c>
      <c r="Z615" s="91">
        <f t="shared" si="314"/>
        <v>4.165000000000016</v>
      </c>
      <c r="AA615" s="91">
        <f t="shared" si="315"/>
        <v>23.454900000000094</v>
      </c>
      <c r="AB615" s="91">
        <f t="shared" si="316"/>
        <v>34.668666666666816</v>
      </c>
      <c r="AC615" s="91">
        <f t="shared" si="317"/>
        <v>49.243333333333553</v>
      </c>
      <c r="AD615" s="29">
        <f t="shared" si="318"/>
        <v>0</v>
      </c>
      <c r="AE615" s="29">
        <f t="shared" si="324"/>
        <v>0</v>
      </c>
      <c r="AF615" s="29">
        <f t="shared" si="325"/>
        <v>1</v>
      </c>
      <c r="AG615" s="29">
        <f t="shared" si="326"/>
        <v>1</v>
      </c>
      <c r="AH615" s="29">
        <f t="shared" si="319"/>
        <v>2</v>
      </c>
      <c r="AI615" s="29">
        <f t="shared" si="320"/>
        <v>18</v>
      </c>
      <c r="AJ615" s="29">
        <f t="shared" si="321"/>
        <v>27</v>
      </c>
      <c r="AK615" s="105">
        <f t="shared" si="322"/>
        <v>37</v>
      </c>
      <c r="AT615" s="300">
        <f t="shared" si="328"/>
        <v>66.640000000000271</v>
      </c>
      <c r="AU615" s="29">
        <f t="shared" si="328"/>
        <v>521.22000000000207</v>
      </c>
      <c r="AV615" s="29">
        <f t="shared" si="328"/>
        <v>1085.2800000000045</v>
      </c>
      <c r="AW615" s="105">
        <f t="shared" si="328"/>
        <v>2068.2200000000089</v>
      </c>
    </row>
    <row r="616" spans="1:49" x14ac:dyDescent="0.25">
      <c r="A616" s="80" t="s">
        <v>504</v>
      </c>
      <c r="B616" s="4" t="s">
        <v>159</v>
      </c>
      <c r="C616" s="4">
        <v>10.57</v>
      </c>
      <c r="D616" s="4">
        <v>10.61</v>
      </c>
      <c r="E616" s="4">
        <v>19100</v>
      </c>
      <c r="F616" s="4">
        <v>21800</v>
      </c>
      <c r="G616" s="30">
        <f t="shared" si="300"/>
        <v>3.9999999999999147E-2</v>
      </c>
      <c r="H616" s="30">
        <f t="shared" si="323"/>
        <v>66.37</v>
      </c>
      <c r="I616" s="30" t="str">
        <f t="shared" si="301"/>
        <v>US 20: 3</v>
      </c>
      <c r="J616" s="30">
        <f t="shared" si="329"/>
        <v>19370</v>
      </c>
      <c r="K616" s="30">
        <f t="shared" si="329"/>
        <v>20045</v>
      </c>
      <c r="L616" s="30">
        <f t="shared" si="329"/>
        <v>20720</v>
      </c>
      <c r="M616" s="30">
        <f t="shared" si="329"/>
        <v>21395</v>
      </c>
      <c r="N616" s="91">
        <f t="shared" si="302"/>
        <v>13171.6</v>
      </c>
      <c r="O616" s="91">
        <f t="shared" si="303"/>
        <v>13630.6</v>
      </c>
      <c r="P616" s="91">
        <f t="shared" si="304"/>
        <v>14089.6</v>
      </c>
      <c r="Q616" s="91">
        <f t="shared" si="305"/>
        <v>14548.6</v>
      </c>
      <c r="R616" s="91">
        <f t="shared" si="306"/>
        <v>263.43200000000002</v>
      </c>
      <c r="S616" s="91">
        <f t="shared" si="307"/>
        <v>2044.59</v>
      </c>
      <c r="T616" s="91">
        <f t="shared" si="308"/>
        <v>4226.88</v>
      </c>
      <c r="U616" s="91">
        <f t="shared" si="309"/>
        <v>8001.7300000000005</v>
      </c>
      <c r="V616" s="91">
        <f t="shared" si="310"/>
        <v>3.1611839999999325</v>
      </c>
      <c r="W616" s="91">
        <f t="shared" si="311"/>
        <v>22.081571999999529</v>
      </c>
      <c r="X616" s="91">
        <f t="shared" si="312"/>
        <v>38.887295999999175</v>
      </c>
      <c r="Y616" s="91">
        <f t="shared" si="313"/>
        <v>64.013839999998638</v>
      </c>
      <c r="Z616" s="91">
        <f t="shared" si="314"/>
        <v>0.65857999999998584</v>
      </c>
      <c r="AA616" s="91">
        <f t="shared" si="315"/>
        <v>3.6802619999999213</v>
      </c>
      <c r="AB616" s="91">
        <f t="shared" si="316"/>
        <v>5.4010133333332195</v>
      </c>
      <c r="AC616" s="91">
        <f t="shared" si="317"/>
        <v>7.6206952380950774</v>
      </c>
      <c r="AD616" s="29">
        <f t="shared" si="318"/>
        <v>0</v>
      </c>
      <c r="AE616" s="29">
        <f t="shared" si="324"/>
        <v>0</v>
      </c>
      <c r="AF616" s="29">
        <f t="shared" si="325"/>
        <v>0</v>
      </c>
      <c r="AG616" s="29">
        <f t="shared" si="326"/>
        <v>0</v>
      </c>
      <c r="AH616" s="29">
        <f t="shared" si="319"/>
        <v>2</v>
      </c>
      <c r="AI616" s="29">
        <f t="shared" si="320"/>
        <v>18</v>
      </c>
      <c r="AJ616" s="29">
        <f t="shared" si="321"/>
        <v>27</v>
      </c>
      <c r="AK616" s="105">
        <f t="shared" si="322"/>
        <v>37</v>
      </c>
      <c r="AT616" s="300">
        <f t="shared" si="328"/>
        <v>10.537279999999775</v>
      </c>
      <c r="AU616" s="29">
        <f t="shared" si="328"/>
        <v>81.783599999998259</v>
      </c>
      <c r="AV616" s="29">
        <f t="shared" si="328"/>
        <v>169.07519999999641</v>
      </c>
      <c r="AW616" s="105">
        <f t="shared" si="328"/>
        <v>320.0691999999932</v>
      </c>
    </row>
    <row r="617" spans="1:49" x14ac:dyDescent="0.25">
      <c r="A617" s="80" t="s">
        <v>504</v>
      </c>
      <c r="B617" s="4" t="s">
        <v>159</v>
      </c>
      <c r="C617" s="4">
        <v>10.58</v>
      </c>
      <c r="D617" s="4">
        <v>10.63</v>
      </c>
      <c r="E617" s="4">
        <v>13200</v>
      </c>
      <c r="F617" s="4">
        <v>14800</v>
      </c>
      <c r="G617" s="30">
        <f t="shared" si="300"/>
        <v>5.0000000000000711E-2</v>
      </c>
      <c r="H617" s="30">
        <f t="shared" si="323"/>
        <v>66.42</v>
      </c>
      <c r="I617" s="30" t="str">
        <f t="shared" si="301"/>
        <v>US 20: 3</v>
      </c>
      <c r="J617" s="30">
        <f t="shared" si="329"/>
        <v>13360</v>
      </c>
      <c r="K617" s="30">
        <f t="shared" si="329"/>
        <v>13760</v>
      </c>
      <c r="L617" s="30">
        <f t="shared" si="329"/>
        <v>14160</v>
      </c>
      <c r="M617" s="30">
        <f t="shared" si="329"/>
        <v>14560</v>
      </c>
      <c r="N617" s="91">
        <f t="shared" si="302"/>
        <v>9084.8000000000011</v>
      </c>
      <c r="O617" s="91">
        <f t="shared" si="303"/>
        <v>9356.8000000000011</v>
      </c>
      <c r="P617" s="91">
        <f t="shared" si="304"/>
        <v>9628.8000000000011</v>
      </c>
      <c r="Q617" s="91">
        <f t="shared" si="305"/>
        <v>9900.8000000000011</v>
      </c>
      <c r="R617" s="91">
        <f t="shared" si="306"/>
        <v>181.69600000000003</v>
      </c>
      <c r="S617" s="91">
        <f t="shared" si="307"/>
        <v>1403.5200000000002</v>
      </c>
      <c r="T617" s="91">
        <f t="shared" si="308"/>
        <v>2888.6400000000003</v>
      </c>
      <c r="U617" s="91">
        <f t="shared" si="309"/>
        <v>5445.4400000000014</v>
      </c>
      <c r="V617" s="91">
        <f t="shared" si="310"/>
        <v>2.7254400000000389</v>
      </c>
      <c r="W617" s="91">
        <f t="shared" si="311"/>
        <v>18.947520000000271</v>
      </c>
      <c r="X617" s="91">
        <f t="shared" si="312"/>
        <v>33.219360000000478</v>
      </c>
      <c r="Y617" s="91">
        <f t="shared" si="313"/>
        <v>54.454400000000796</v>
      </c>
      <c r="Z617" s="91">
        <f t="shared" si="314"/>
        <v>0.56780000000000808</v>
      </c>
      <c r="AA617" s="91">
        <f t="shared" si="315"/>
        <v>3.1579200000000451</v>
      </c>
      <c r="AB617" s="91">
        <f t="shared" si="316"/>
        <v>4.613800000000067</v>
      </c>
      <c r="AC617" s="91">
        <f t="shared" si="317"/>
        <v>6.4826666666667627</v>
      </c>
      <c r="AD617" s="29">
        <f t="shared" si="318"/>
        <v>0</v>
      </c>
      <c r="AE617" s="29">
        <f t="shared" si="324"/>
        <v>0</v>
      </c>
      <c r="AF617" s="29">
        <f t="shared" si="325"/>
        <v>0</v>
      </c>
      <c r="AG617" s="29">
        <f t="shared" si="326"/>
        <v>0</v>
      </c>
      <c r="AH617" s="29">
        <f t="shared" si="319"/>
        <v>2</v>
      </c>
      <c r="AI617" s="29">
        <f t="shared" si="320"/>
        <v>18</v>
      </c>
      <c r="AJ617" s="29">
        <f t="shared" si="321"/>
        <v>27</v>
      </c>
      <c r="AK617" s="105">
        <f t="shared" si="322"/>
        <v>37</v>
      </c>
      <c r="AT617" s="300">
        <f t="shared" si="328"/>
        <v>9.084800000000131</v>
      </c>
      <c r="AU617" s="29">
        <f t="shared" si="328"/>
        <v>70.176000000001011</v>
      </c>
      <c r="AV617" s="29">
        <f t="shared" si="328"/>
        <v>144.43200000000206</v>
      </c>
      <c r="AW617" s="105">
        <f t="shared" si="328"/>
        <v>272.27200000000391</v>
      </c>
    </row>
    <row r="618" spans="1:49" x14ac:dyDescent="0.25">
      <c r="A618" s="80" t="s">
        <v>504</v>
      </c>
      <c r="B618" s="4" t="s">
        <v>159</v>
      </c>
      <c r="C618" s="4">
        <v>10.61</v>
      </c>
      <c r="D618" s="4">
        <v>10.94</v>
      </c>
      <c r="E618" s="4">
        <v>14100</v>
      </c>
      <c r="F618" s="4">
        <v>16100</v>
      </c>
      <c r="G618" s="30">
        <f t="shared" si="300"/>
        <v>0.33000000000000007</v>
      </c>
      <c r="H618" s="30">
        <f t="shared" si="323"/>
        <v>66.75</v>
      </c>
      <c r="I618" s="30" t="str">
        <f t="shared" si="301"/>
        <v>US 20: 3</v>
      </c>
      <c r="J618" s="30">
        <f t="shared" si="329"/>
        <v>14300</v>
      </c>
      <c r="K618" s="30">
        <f t="shared" si="329"/>
        <v>14800</v>
      </c>
      <c r="L618" s="30">
        <f t="shared" si="329"/>
        <v>15300</v>
      </c>
      <c r="M618" s="30">
        <f t="shared" si="329"/>
        <v>15800</v>
      </c>
      <c r="N618" s="91">
        <f t="shared" si="302"/>
        <v>9724</v>
      </c>
      <c r="O618" s="91">
        <f t="shared" si="303"/>
        <v>10064</v>
      </c>
      <c r="P618" s="91">
        <f t="shared" si="304"/>
        <v>10404</v>
      </c>
      <c r="Q618" s="91">
        <f t="shared" si="305"/>
        <v>10744</v>
      </c>
      <c r="R618" s="91">
        <f t="shared" si="306"/>
        <v>194.48000000000002</v>
      </c>
      <c r="S618" s="91">
        <f t="shared" si="307"/>
        <v>1509.6</v>
      </c>
      <c r="T618" s="91">
        <f t="shared" si="308"/>
        <v>3121.2</v>
      </c>
      <c r="U618" s="91">
        <f t="shared" si="309"/>
        <v>5909.2000000000007</v>
      </c>
      <c r="V618" s="91">
        <f t="shared" si="310"/>
        <v>19.253520000000005</v>
      </c>
      <c r="W618" s="91">
        <f t="shared" si="311"/>
        <v>134.50536000000002</v>
      </c>
      <c r="X618" s="91">
        <f t="shared" si="312"/>
        <v>236.89908000000005</v>
      </c>
      <c r="Y618" s="91">
        <f t="shared" si="313"/>
        <v>390.00720000000013</v>
      </c>
      <c r="Z618" s="91">
        <f t="shared" si="314"/>
        <v>4.0111500000000007</v>
      </c>
      <c r="AA618" s="91">
        <f t="shared" si="315"/>
        <v>22.417560000000005</v>
      </c>
      <c r="AB618" s="91">
        <f t="shared" si="316"/>
        <v>32.902650000000008</v>
      </c>
      <c r="AC618" s="91">
        <f t="shared" si="317"/>
        <v>46.429428571428595</v>
      </c>
      <c r="AD618" s="29">
        <f t="shared" si="318"/>
        <v>0</v>
      </c>
      <c r="AE618" s="29">
        <f t="shared" si="324"/>
        <v>0</v>
      </c>
      <c r="AF618" s="29">
        <f t="shared" si="325"/>
        <v>1</v>
      </c>
      <c r="AG618" s="29">
        <f t="shared" si="326"/>
        <v>1</v>
      </c>
      <c r="AH618" s="29">
        <f t="shared" si="319"/>
        <v>2</v>
      </c>
      <c r="AI618" s="29">
        <f t="shared" si="320"/>
        <v>18</v>
      </c>
      <c r="AJ618" s="29">
        <f t="shared" si="321"/>
        <v>27</v>
      </c>
      <c r="AK618" s="105">
        <f t="shared" si="322"/>
        <v>37</v>
      </c>
      <c r="AT618" s="300">
        <f t="shared" si="328"/>
        <v>64.178400000000025</v>
      </c>
      <c r="AU618" s="29">
        <f t="shared" si="328"/>
        <v>498.16800000000006</v>
      </c>
      <c r="AV618" s="29">
        <f t="shared" si="328"/>
        <v>1029.9960000000001</v>
      </c>
      <c r="AW618" s="105">
        <f t="shared" si="328"/>
        <v>1950.0360000000007</v>
      </c>
    </row>
    <row r="619" spans="1:49" x14ac:dyDescent="0.25">
      <c r="A619" s="80" t="s">
        <v>504</v>
      </c>
      <c r="B619" s="4" t="s">
        <v>159</v>
      </c>
      <c r="C619" s="4">
        <v>10.63</v>
      </c>
      <c r="D619" s="4">
        <v>10.85</v>
      </c>
      <c r="E619" s="4">
        <v>13400</v>
      </c>
      <c r="F619" s="4">
        <v>15100</v>
      </c>
      <c r="G619" s="30">
        <f t="shared" si="300"/>
        <v>0.21999999999999886</v>
      </c>
      <c r="H619" s="30">
        <f t="shared" si="323"/>
        <v>66.97</v>
      </c>
      <c r="I619" s="30" t="str">
        <f t="shared" si="301"/>
        <v>US 20: 3</v>
      </c>
      <c r="J619" s="30">
        <f t="shared" si="329"/>
        <v>13570</v>
      </c>
      <c r="K619" s="30">
        <f t="shared" si="329"/>
        <v>13995</v>
      </c>
      <c r="L619" s="30">
        <f t="shared" si="329"/>
        <v>14420</v>
      </c>
      <c r="M619" s="30">
        <f t="shared" si="329"/>
        <v>14845</v>
      </c>
      <c r="N619" s="91">
        <f t="shared" si="302"/>
        <v>9227.6</v>
      </c>
      <c r="O619" s="91">
        <f t="shared" si="303"/>
        <v>9516.6</v>
      </c>
      <c r="P619" s="91">
        <f t="shared" si="304"/>
        <v>9805.6</v>
      </c>
      <c r="Q619" s="91">
        <f t="shared" si="305"/>
        <v>10094.6</v>
      </c>
      <c r="R619" s="91">
        <f t="shared" si="306"/>
        <v>184.55200000000002</v>
      </c>
      <c r="S619" s="91">
        <f t="shared" si="307"/>
        <v>1427.49</v>
      </c>
      <c r="T619" s="91">
        <f t="shared" si="308"/>
        <v>2941.68</v>
      </c>
      <c r="U619" s="91">
        <f t="shared" si="309"/>
        <v>5552.0300000000007</v>
      </c>
      <c r="V619" s="91">
        <f t="shared" si="310"/>
        <v>12.180431999999939</v>
      </c>
      <c r="W619" s="91">
        <f t="shared" si="311"/>
        <v>84.792905999999562</v>
      </c>
      <c r="X619" s="91">
        <f t="shared" si="312"/>
        <v>148.84900799999923</v>
      </c>
      <c r="Y619" s="91">
        <f t="shared" si="313"/>
        <v>244.28931999999878</v>
      </c>
      <c r="Z619" s="91">
        <f t="shared" si="314"/>
        <v>2.5375899999999869</v>
      </c>
      <c r="AA619" s="91">
        <f t="shared" si="315"/>
        <v>14.132150999999928</v>
      </c>
      <c r="AB619" s="91">
        <f t="shared" si="316"/>
        <v>20.673473333333227</v>
      </c>
      <c r="AC619" s="91">
        <f t="shared" si="317"/>
        <v>29.082061904761765</v>
      </c>
      <c r="AD619" s="29">
        <f t="shared" si="318"/>
        <v>0</v>
      </c>
      <c r="AE619" s="29">
        <f t="shared" si="324"/>
        <v>0</v>
      </c>
      <c r="AF619" s="29">
        <f t="shared" si="325"/>
        <v>0</v>
      </c>
      <c r="AG619" s="29">
        <f t="shared" si="326"/>
        <v>0</v>
      </c>
      <c r="AH619" s="29">
        <f t="shared" si="319"/>
        <v>2</v>
      </c>
      <c r="AI619" s="29">
        <f t="shared" si="320"/>
        <v>18</v>
      </c>
      <c r="AJ619" s="29">
        <f t="shared" si="321"/>
        <v>27</v>
      </c>
      <c r="AK619" s="105">
        <f t="shared" si="322"/>
        <v>37</v>
      </c>
      <c r="AT619" s="300">
        <f t="shared" si="328"/>
        <v>40.601439999999798</v>
      </c>
      <c r="AU619" s="29">
        <f t="shared" si="328"/>
        <v>314.0477999999984</v>
      </c>
      <c r="AV619" s="29">
        <f t="shared" si="328"/>
        <v>647.16959999999665</v>
      </c>
      <c r="AW619" s="105">
        <f t="shared" si="328"/>
        <v>1221.4465999999939</v>
      </c>
    </row>
    <row r="620" spans="1:49" x14ac:dyDescent="0.25">
      <c r="A620" s="80" t="s">
        <v>504</v>
      </c>
      <c r="B620" s="4" t="s">
        <v>159</v>
      </c>
      <c r="C620" s="4">
        <v>10.85</v>
      </c>
      <c r="D620" s="4">
        <v>10.96</v>
      </c>
      <c r="E620" s="4">
        <v>13400</v>
      </c>
      <c r="F620" s="4">
        <v>14700</v>
      </c>
      <c r="G620" s="30">
        <f t="shared" si="300"/>
        <v>0.11000000000000121</v>
      </c>
      <c r="H620" s="30">
        <f t="shared" si="323"/>
        <v>67.08</v>
      </c>
      <c r="I620" s="30" t="str">
        <f t="shared" si="301"/>
        <v>US 20: 3</v>
      </c>
      <c r="J620" s="30">
        <f t="shared" si="329"/>
        <v>13530</v>
      </c>
      <c r="K620" s="30">
        <f t="shared" si="329"/>
        <v>13855</v>
      </c>
      <c r="L620" s="30">
        <f t="shared" si="329"/>
        <v>14180</v>
      </c>
      <c r="M620" s="30">
        <f t="shared" si="329"/>
        <v>14505</v>
      </c>
      <c r="N620" s="91">
        <f t="shared" si="302"/>
        <v>9200.4000000000015</v>
      </c>
      <c r="O620" s="91">
        <f t="shared" si="303"/>
        <v>9421.4000000000015</v>
      </c>
      <c r="P620" s="91">
        <f t="shared" si="304"/>
        <v>9642.4000000000015</v>
      </c>
      <c r="Q620" s="91">
        <f t="shared" si="305"/>
        <v>9863.4000000000015</v>
      </c>
      <c r="R620" s="91">
        <f t="shared" si="306"/>
        <v>184.00800000000004</v>
      </c>
      <c r="S620" s="91">
        <f t="shared" si="307"/>
        <v>1413.2100000000003</v>
      </c>
      <c r="T620" s="91">
        <f t="shared" si="308"/>
        <v>2892.7200000000003</v>
      </c>
      <c r="U620" s="91">
        <f t="shared" si="309"/>
        <v>5424.8700000000008</v>
      </c>
      <c r="V620" s="91">
        <f t="shared" si="310"/>
        <v>6.0722640000000681</v>
      </c>
      <c r="W620" s="91">
        <f t="shared" si="311"/>
        <v>41.972337000000472</v>
      </c>
      <c r="X620" s="91">
        <f t="shared" si="312"/>
        <v>73.185816000000813</v>
      </c>
      <c r="Y620" s="91">
        <f t="shared" si="313"/>
        <v>119.34714000000133</v>
      </c>
      <c r="Z620" s="91">
        <f t="shared" si="314"/>
        <v>1.265055000000014</v>
      </c>
      <c r="AA620" s="91">
        <f t="shared" si="315"/>
        <v>6.995389500000079</v>
      </c>
      <c r="AB620" s="91">
        <f t="shared" si="316"/>
        <v>10.16469666666678</v>
      </c>
      <c r="AC620" s="91">
        <f t="shared" si="317"/>
        <v>14.207992857143019</v>
      </c>
      <c r="AD620" s="29">
        <f t="shared" si="318"/>
        <v>0</v>
      </c>
      <c r="AE620" s="29">
        <f t="shared" si="324"/>
        <v>0</v>
      </c>
      <c r="AF620" s="29">
        <f t="shared" si="325"/>
        <v>0</v>
      </c>
      <c r="AG620" s="29">
        <f t="shared" si="326"/>
        <v>0</v>
      </c>
      <c r="AH620" s="29">
        <f t="shared" si="319"/>
        <v>2</v>
      </c>
      <c r="AI620" s="29">
        <f t="shared" si="320"/>
        <v>18</v>
      </c>
      <c r="AJ620" s="29">
        <f t="shared" si="321"/>
        <v>27</v>
      </c>
      <c r="AK620" s="105">
        <f t="shared" si="322"/>
        <v>37</v>
      </c>
      <c r="AT620" s="300">
        <f t="shared" si="328"/>
        <v>20.240880000000228</v>
      </c>
      <c r="AU620" s="29">
        <f t="shared" si="328"/>
        <v>155.45310000000174</v>
      </c>
      <c r="AV620" s="29">
        <f t="shared" si="328"/>
        <v>318.19920000000354</v>
      </c>
      <c r="AW620" s="105">
        <f t="shared" si="328"/>
        <v>596.73570000000666</v>
      </c>
    </row>
    <row r="621" spans="1:49" x14ac:dyDescent="0.25">
      <c r="A621" s="80" t="s">
        <v>504</v>
      </c>
      <c r="B621" s="4" t="s">
        <v>159</v>
      </c>
      <c r="C621" s="4">
        <v>10.94</v>
      </c>
      <c r="D621" s="4">
        <v>11.01</v>
      </c>
      <c r="E621" s="4">
        <v>14800</v>
      </c>
      <c r="F621" s="4">
        <v>16200</v>
      </c>
      <c r="G621" s="30">
        <f t="shared" si="300"/>
        <v>7.0000000000000284E-2</v>
      </c>
      <c r="H621" s="30">
        <f t="shared" si="323"/>
        <v>67.150000000000006</v>
      </c>
      <c r="I621" s="30" t="str">
        <f t="shared" si="301"/>
        <v>US 20: 3</v>
      </c>
      <c r="J621" s="30">
        <f t="shared" si="329"/>
        <v>14940</v>
      </c>
      <c r="K621" s="30">
        <f t="shared" si="329"/>
        <v>15290</v>
      </c>
      <c r="L621" s="30">
        <f t="shared" si="329"/>
        <v>15640</v>
      </c>
      <c r="M621" s="30">
        <f t="shared" si="329"/>
        <v>15990</v>
      </c>
      <c r="N621" s="91">
        <f t="shared" si="302"/>
        <v>10159.200000000001</v>
      </c>
      <c r="O621" s="91">
        <f t="shared" si="303"/>
        <v>10397.200000000001</v>
      </c>
      <c r="P621" s="91">
        <f t="shared" si="304"/>
        <v>10635.2</v>
      </c>
      <c r="Q621" s="91">
        <f t="shared" si="305"/>
        <v>10873.2</v>
      </c>
      <c r="R621" s="91">
        <f t="shared" si="306"/>
        <v>203.18400000000003</v>
      </c>
      <c r="S621" s="91">
        <f t="shared" si="307"/>
        <v>1559.5800000000002</v>
      </c>
      <c r="T621" s="91">
        <f t="shared" si="308"/>
        <v>3190.56</v>
      </c>
      <c r="U621" s="91">
        <f t="shared" si="309"/>
        <v>5980.2600000000011</v>
      </c>
      <c r="V621" s="91">
        <f t="shared" si="310"/>
        <v>4.2668640000000178</v>
      </c>
      <c r="W621" s="91">
        <f t="shared" si="311"/>
        <v>29.476062000000127</v>
      </c>
      <c r="X621" s="91">
        <f t="shared" si="312"/>
        <v>51.36801600000021</v>
      </c>
      <c r="Y621" s="91">
        <f t="shared" si="313"/>
        <v>83.723640000000358</v>
      </c>
      <c r="Z621" s="91">
        <f t="shared" si="314"/>
        <v>0.88893000000000355</v>
      </c>
      <c r="AA621" s="91">
        <f t="shared" si="315"/>
        <v>4.9126770000000208</v>
      </c>
      <c r="AB621" s="91">
        <f t="shared" si="316"/>
        <v>7.1344466666666966</v>
      </c>
      <c r="AC621" s="91">
        <f t="shared" si="317"/>
        <v>9.9671000000000447</v>
      </c>
      <c r="AD621" s="29">
        <f t="shared" si="318"/>
        <v>0</v>
      </c>
      <c r="AE621" s="29">
        <f t="shared" si="324"/>
        <v>0</v>
      </c>
      <c r="AF621" s="29">
        <f t="shared" si="325"/>
        <v>0</v>
      </c>
      <c r="AG621" s="29">
        <f t="shared" si="326"/>
        <v>0</v>
      </c>
      <c r="AH621" s="29">
        <f t="shared" si="319"/>
        <v>2</v>
      </c>
      <c r="AI621" s="29">
        <f t="shared" si="320"/>
        <v>18</v>
      </c>
      <c r="AJ621" s="29">
        <f t="shared" si="321"/>
        <v>27</v>
      </c>
      <c r="AK621" s="105">
        <f t="shared" si="322"/>
        <v>37</v>
      </c>
      <c r="AT621" s="300">
        <f t="shared" si="328"/>
        <v>14.22288000000006</v>
      </c>
      <c r="AU621" s="29">
        <f t="shared" si="328"/>
        <v>109.17060000000045</v>
      </c>
      <c r="AV621" s="29">
        <f t="shared" si="328"/>
        <v>223.33920000000091</v>
      </c>
      <c r="AW621" s="105">
        <f t="shared" si="328"/>
        <v>418.61820000000176</v>
      </c>
    </row>
    <row r="622" spans="1:49" x14ac:dyDescent="0.25">
      <c r="A622" s="80" t="s">
        <v>504</v>
      </c>
      <c r="B622" s="4" t="s">
        <v>159</v>
      </c>
      <c r="C622" s="4">
        <v>10.96</v>
      </c>
      <c r="D622" s="4">
        <v>11.19</v>
      </c>
      <c r="E622" s="4">
        <v>9400</v>
      </c>
      <c r="F622" s="4">
        <v>10100</v>
      </c>
      <c r="G622" s="30">
        <f t="shared" si="300"/>
        <v>0.22999999999999865</v>
      </c>
      <c r="H622" s="30">
        <f t="shared" si="323"/>
        <v>67.38000000000001</v>
      </c>
      <c r="I622" s="30" t="str">
        <f t="shared" si="301"/>
        <v>US 20: 3</v>
      </c>
      <c r="J622" s="30">
        <f t="shared" si="329"/>
        <v>9470</v>
      </c>
      <c r="K622" s="30">
        <f t="shared" si="329"/>
        <v>9645</v>
      </c>
      <c r="L622" s="30">
        <f t="shared" si="329"/>
        <v>9820</v>
      </c>
      <c r="M622" s="30">
        <f t="shared" si="329"/>
        <v>9995</v>
      </c>
      <c r="N622" s="91">
        <f t="shared" si="302"/>
        <v>6439.6</v>
      </c>
      <c r="O622" s="91">
        <f t="shared" si="303"/>
        <v>6558.6</v>
      </c>
      <c r="P622" s="91">
        <f t="shared" si="304"/>
        <v>6677.6</v>
      </c>
      <c r="Q622" s="91">
        <f t="shared" si="305"/>
        <v>6796.6</v>
      </c>
      <c r="R622" s="91">
        <f t="shared" si="306"/>
        <v>128.792</v>
      </c>
      <c r="S622" s="91">
        <f t="shared" si="307"/>
        <v>983.79</v>
      </c>
      <c r="T622" s="91">
        <f t="shared" si="308"/>
        <v>2003.28</v>
      </c>
      <c r="U622" s="91">
        <f t="shared" si="309"/>
        <v>3738.1300000000006</v>
      </c>
      <c r="V622" s="91">
        <f t="shared" si="310"/>
        <v>8.8866479999999477</v>
      </c>
      <c r="W622" s="91">
        <f t="shared" si="311"/>
        <v>61.093358999999651</v>
      </c>
      <c r="X622" s="91">
        <f t="shared" si="312"/>
        <v>105.97351199999939</v>
      </c>
      <c r="Y622" s="91">
        <f t="shared" si="313"/>
        <v>171.95397999999904</v>
      </c>
      <c r="Z622" s="91">
        <f t="shared" si="314"/>
        <v>1.8513849999999887</v>
      </c>
      <c r="AA622" s="91">
        <f t="shared" si="315"/>
        <v>10.182226499999942</v>
      </c>
      <c r="AB622" s="91">
        <f t="shared" si="316"/>
        <v>14.718543333333249</v>
      </c>
      <c r="AC622" s="91">
        <f t="shared" si="317"/>
        <v>20.470711904761792</v>
      </c>
      <c r="AD622" s="29">
        <f t="shared" si="318"/>
        <v>0</v>
      </c>
      <c r="AE622" s="29">
        <f t="shared" si="324"/>
        <v>0</v>
      </c>
      <c r="AF622" s="29">
        <f t="shared" si="325"/>
        <v>0</v>
      </c>
      <c r="AG622" s="29">
        <f t="shared" si="326"/>
        <v>0</v>
      </c>
      <c r="AH622" s="29">
        <f t="shared" si="319"/>
        <v>2</v>
      </c>
      <c r="AI622" s="29">
        <f t="shared" si="320"/>
        <v>18</v>
      </c>
      <c r="AJ622" s="29">
        <f t="shared" si="321"/>
        <v>27</v>
      </c>
      <c r="AK622" s="105">
        <f t="shared" si="322"/>
        <v>37</v>
      </c>
      <c r="AT622" s="300">
        <f t="shared" si="328"/>
        <v>29.622159999999827</v>
      </c>
      <c r="AU622" s="29">
        <f t="shared" si="328"/>
        <v>226.27169999999867</v>
      </c>
      <c r="AV622" s="29">
        <f t="shared" si="328"/>
        <v>460.7543999999973</v>
      </c>
      <c r="AW622" s="105">
        <f t="shared" si="328"/>
        <v>859.76989999999512</v>
      </c>
    </row>
    <row r="623" spans="1:49" x14ac:dyDescent="0.25">
      <c r="A623" s="80" t="s">
        <v>504</v>
      </c>
      <c r="B623" s="4" t="s">
        <v>159</v>
      </c>
      <c r="C623" s="4">
        <v>11.01</v>
      </c>
      <c r="D623" s="4">
        <v>11.07</v>
      </c>
      <c r="E623" s="4">
        <v>11800</v>
      </c>
      <c r="F623" s="4">
        <v>12600</v>
      </c>
      <c r="G623" s="30">
        <f t="shared" si="300"/>
        <v>6.0000000000000497E-2</v>
      </c>
      <c r="H623" s="30">
        <f t="shared" si="323"/>
        <v>67.440000000000012</v>
      </c>
      <c r="I623" s="30" t="str">
        <f t="shared" si="301"/>
        <v>US 20: 3</v>
      </c>
      <c r="J623" s="30">
        <f t="shared" si="329"/>
        <v>11880</v>
      </c>
      <c r="K623" s="30">
        <f t="shared" si="329"/>
        <v>12080</v>
      </c>
      <c r="L623" s="30">
        <f t="shared" si="329"/>
        <v>12280</v>
      </c>
      <c r="M623" s="30">
        <f t="shared" si="329"/>
        <v>12480</v>
      </c>
      <c r="N623" s="91">
        <f t="shared" si="302"/>
        <v>8078.4000000000005</v>
      </c>
      <c r="O623" s="91">
        <f t="shared" si="303"/>
        <v>8214.4000000000015</v>
      </c>
      <c r="P623" s="91">
        <f t="shared" si="304"/>
        <v>8350.4000000000015</v>
      </c>
      <c r="Q623" s="91">
        <f t="shared" si="305"/>
        <v>8486.4000000000015</v>
      </c>
      <c r="R623" s="91">
        <f t="shared" si="306"/>
        <v>161.56800000000001</v>
      </c>
      <c r="S623" s="91">
        <f t="shared" si="307"/>
        <v>1232.1600000000001</v>
      </c>
      <c r="T623" s="91">
        <f t="shared" si="308"/>
        <v>2505.1200000000003</v>
      </c>
      <c r="U623" s="91">
        <f t="shared" si="309"/>
        <v>4667.5200000000013</v>
      </c>
      <c r="V623" s="91">
        <f t="shared" si="310"/>
        <v>2.9082240000000246</v>
      </c>
      <c r="W623" s="91">
        <f t="shared" si="311"/>
        <v>19.960992000000168</v>
      </c>
      <c r="X623" s="91">
        <f t="shared" si="312"/>
        <v>34.570656000000291</v>
      </c>
      <c r="Y623" s="91">
        <f t="shared" si="313"/>
        <v>56.010240000000486</v>
      </c>
      <c r="Z623" s="91">
        <f t="shared" si="314"/>
        <v>0.60588000000000508</v>
      </c>
      <c r="AA623" s="91">
        <f t="shared" si="315"/>
        <v>3.326832000000028</v>
      </c>
      <c r="AB623" s="91">
        <f t="shared" si="316"/>
        <v>4.8014800000000406</v>
      </c>
      <c r="AC623" s="91">
        <f t="shared" si="317"/>
        <v>6.6678857142857737</v>
      </c>
      <c r="AD623" s="29">
        <f t="shared" si="318"/>
        <v>0</v>
      </c>
      <c r="AE623" s="29">
        <f t="shared" si="324"/>
        <v>0</v>
      </c>
      <c r="AF623" s="29">
        <f t="shared" si="325"/>
        <v>0</v>
      </c>
      <c r="AG623" s="29">
        <f t="shared" si="326"/>
        <v>0</v>
      </c>
      <c r="AH623" s="29">
        <f t="shared" si="319"/>
        <v>2</v>
      </c>
      <c r="AI623" s="29">
        <f t="shared" si="320"/>
        <v>18</v>
      </c>
      <c r="AJ623" s="29">
        <f t="shared" si="321"/>
        <v>27</v>
      </c>
      <c r="AK623" s="105">
        <f t="shared" si="322"/>
        <v>37</v>
      </c>
      <c r="AT623" s="300">
        <f t="shared" si="328"/>
        <v>9.6940800000000813</v>
      </c>
      <c r="AU623" s="29">
        <f t="shared" si="328"/>
        <v>73.929600000000619</v>
      </c>
      <c r="AV623" s="29">
        <f t="shared" si="328"/>
        <v>150.30720000000127</v>
      </c>
      <c r="AW623" s="105">
        <f t="shared" si="328"/>
        <v>280.05120000000238</v>
      </c>
    </row>
    <row r="624" spans="1:49" x14ac:dyDescent="0.25">
      <c r="A624" s="80" t="s">
        <v>504</v>
      </c>
      <c r="B624" s="4" t="s">
        <v>159</v>
      </c>
      <c r="C624" s="4">
        <v>11.07</v>
      </c>
      <c r="D624" s="4">
        <v>11.28</v>
      </c>
      <c r="E624" s="4">
        <v>11400</v>
      </c>
      <c r="F624" s="4">
        <v>12300</v>
      </c>
      <c r="G624" s="30">
        <f t="shared" si="300"/>
        <v>0.20999999999999908</v>
      </c>
      <c r="H624" s="30">
        <f t="shared" si="323"/>
        <v>67.650000000000006</v>
      </c>
      <c r="I624" s="30" t="str">
        <f t="shared" si="301"/>
        <v>US 20: 3</v>
      </c>
      <c r="J624" s="30">
        <f t="shared" si="329"/>
        <v>11490</v>
      </c>
      <c r="K624" s="30">
        <f t="shared" si="329"/>
        <v>11715</v>
      </c>
      <c r="L624" s="30">
        <f t="shared" si="329"/>
        <v>11940</v>
      </c>
      <c r="M624" s="30">
        <f t="shared" si="329"/>
        <v>12165</v>
      </c>
      <c r="N624" s="91">
        <f t="shared" si="302"/>
        <v>7813.2000000000007</v>
      </c>
      <c r="O624" s="91">
        <f t="shared" si="303"/>
        <v>7966.2000000000007</v>
      </c>
      <c r="P624" s="91">
        <f t="shared" si="304"/>
        <v>8119.2000000000007</v>
      </c>
      <c r="Q624" s="91">
        <f t="shared" si="305"/>
        <v>8272.2000000000007</v>
      </c>
      <c r="R624" s="91">
        <f t="shared" si="306"/>
        <v>156.26400000000001</v>
      </c>
      <c r="S624" s="91">
        <f t="shared" si="307"/>
        <v>1194.93</v>
      </c>
      <c r="T624" s="91">
        <f t="shared" si="308"/>
        <v>2435.7600000000002</v>
      </c>
      <c r="U624" s="91">
        <f t="shared" si="309"/>
        <v>4549.7100000000009</v>
      </c>
      <c r="V624" s="91">
        <f t="shared" si="310"/>
        <v>9.8446319999999581</v>
      </c>
      <c r="W624" s="91">
        <f t="shared" si="311"/>
        <v>67.752530999999721</v>
      </c>
      <c r="X624" s="91">
        <f t="shared" si="312"/>
        <v>117.64720799999949</v>
      </c>
      <c r="Y624" s="91">
        <f t="shared" si="313"/>
        <v>191.0878199999992</v>
      </c>
      <c r="Z624" s="91">
        <f t="shared" si="314"/>
        <v>2.0509649999999908</v>
      </c>
      <c r="AA624" s="91">
        <f t="shared" si="315"/>
        <v>11.292088499999954</v>
      </c>
      <c r="AB624" s="91">
        <f t="shared" si="316"/>
        <v>16.339889999999933</v>
      </c>
      <c r="AC624" s="91">
        <f t="shared" si="317"/>
        <v>22.748549999999909</v>
      </c>
      <c r="AD624" s="29">
        <f t="shared" si="318"/>
        <v>0</v>
      </c>
      <c r="AE624" s="29">
        <f t="shared" si="324"/>
        <v>0</v>
      </c>
      <c r="AF624" s="29">
        <f t="shared" si="325"/>
        <v>0</v>
      </c>
      <c r="AG624" s="29">
        <f t="shared" si="326"/>
        <v>0</v>
      </c>
      <c r="AH624" s="29">
        <f t="shared" si="319"/>
        <v>2</v>
      </c>
      <c r="AI624" s="29">
        <f t="shared" si="320"/>
        <v>18</v>
      </c>
      <c r="AJ624" s="29">
        <f t="shared" si="321"/>
        <v>27</v>
      </c>
      <c r="AK624" s="105">
        <f t="shared" si="322"/>
        <v>37</v>
      </c>
      <c r="AT624" s="300">
        <f t="shared" si="328"/>
        <v>32.81543999999986</v>
      </c>
      <c r="AU624" s="29">
        <f t="shared" si="328"/>
        <v>250.9352999999989</v>
      </c>
      <c r="AV624" s="29">
        <f t="shared" si="328"/>
        <v>511.50959999999782</v>
      </c>
      <c r="AW624" s="105">
        <f t="shared" si="328"/>
        <v>955.43909999999596</v>
      </c>
    </row>
    <row r="625" spans="1:49" x14ac:dyDescent="0.25">
      <c r="A625" s="80" t="s">
        <v>504</v>
      </c>
      <c r="B625" s="4" t="s">
        <v>160</v>
      </c>
      <c r="C625" s="4">
        <v>11.64</v>
      </c>
      <c r="D625" s="4">
        <v>11.92</v>
      </c>
      <c r="E625" s="4">
        <v>6000</v>
      </c>
      <c r="F625" s="4">
        <v>6300</v>
      </c>
      <c r="G625" s="30">
        <f t="shared" si="300"/>
        <v>0.27999999999999936</v>
      </c>
      <c r="H625" s="30">
        <f t="shared" si="323"/>
        <v>67.930000000000007</v>
      </c>
      <c r="I625" s="30" t="str">
        <f t="shared" si="301"/>
        <v>US 20: 3</v>
      </c>
      <c r="J625" s="30">
        <f t="shared" si="329"/>
        <v>6030</v>
      </c>
      <c r="K625" s="30">
        <f t="shared" si="329"/>
        <v>6105</v>
      </c>
      <c r="L625" s="30">
        <f t="shared" si="329"/>
        <v>6180</v>
      </c>
      <c r="M625" s="30">
        <f t="shared" si="329"/>
        <v>6255</v>
      </c>
      <c r="N625" s="91">
        <f t="shared" si="302"/>
        <v>4100.4000000000005</v>
      </c>
      <c r="O625" s="91">
        <f t="shared" si="303"/>
        <v>4151.4000000000005</v>
      </c>
      <c r="P625" s="91">
        <f t="shared" si="304"/>
        <v>4202.4000000000005</v>
      </c>
      <c r="Q625" s="91">
        <f t="shared" si="305"/>
        <v>4253.4000000000005</v>
      </c>
      <c r="R625" s="91">
        <f t="shared" si="306"/>
        <v>82.00800000000001</v>
      </c>
      <c r="S625" s="91">
        <f t="shared" si="307"/>
        <v>622.71</v>
      </c>
      <c r="T625" s="91">
        <f t="shared" si="308"/>
        <v>1260.72</v>
      </c>
      <c r="U625" s="91">
        <f t="shared" si="309"/>
        <v>2339.3700000000003</v>
      </c>
      <c r="V625" s="91">
        <f t="shared" si="310"/>
        <v>6.8886719999999855</v>
      </c>
      <c r="W625" s="91">
        <f t="shared" si="311"/>
        <v>47.076875999999899</v>
      </c>
      <c r="X625" s="91">
        <f t="shared" si="312"/>
        <v>81.190367999999808</v>
      </c>
      <c r="Y625" s="91">
        <f t="shared" si="313"/>
        <v>131.00471999999974</v>
      </c>
      <c r="Z625" s="91">
        <f t="shared" si="314"/>
        <v>1.4351399999999968</v>
      </c>
      <c r="AA625" s="91">
        <f t="shared" si="315"/>
        <v>7.8461459999999832</v>
      </c>
      <c r="AB625" s="91">
        <f t="shared" si="316"/>
        <v>11.276439999999974</v>
      </c>
      <c r="AC625" s="91">
        <f t="shared" si="317"/>
        <v>15.59579999999997</v>
      </c>
      <c r="AD625" s="29">
        <f t="shared" si="318"/>
        <v>0</v>
      </c>
      <c r="AE625" s="29">
        <f t="shared" si="324"/>
        <v>0</v>
      </c>
      <c r="AF625" s="29">
        <f t="shared" si="325"/>
        <v>0</v>
      </c>
      <c r="AG625" s="29">
        <f t="shared" si="326"/>
        <v>0</v>
      </c>
      <c r="AH625" s="29">
        <f t="shared" si="319"/>
        <v>2</v>
      </c>
      <c r="AI625" s="29">
        <f t="shared" si="320"/>
        <v>18</v>
      </c>
      <c r="AJ625" s="29">
        <f t="shared" si="321"/>
        <v>27</v>
      </c>
      <c r="AK625" s="105">
        <f t="shared" si="322"/>
        <v>37</v>
      </c>
      <c r="AT625" s="300">
        <f t="shared" si="328"/>
        <v>22.962239999999952</v>
      </c>
      <c r="AU625" s="29">
        <f t="shared" si="328"/>
        <v>174.3587999999996</v>
      </c>
      <c r="AV625" s="29">
        <f t="shared" si="328"/>
        <v>353.0015999999992</v>
      </c>
      <c r="AW625" s="105">
        <f t="shared" si="328"/>
        <v>655.02359999999862</v>
      </c>
    </row>
    <row r="626" spans="1:49" x14ac:dyDescent="0.25">
      <c r="A626" s="80" t="s">
        <v>504</v>
      </c>
      <c r="B626" s="4" t="s">
        <v>158</v>
      </c>
      <c r="C626" s="4">
        <v>12.18</v>
      </c>
      <c r="D626" s="4">
        <v>12.55</v>
      </c>
      <c r="E626" s="4">
        <v>10100</v>
      </c>
      <c r="F626" s="4">
        <v>12900</v>
      </c>
      <c r="G626" s="30">
        <f t="shared" si="300"/>
        <v>0.37000000000000099</v>
      </c>
      <c r="H626" s="30">
        <f t="shared" si="323"/>
        <v>68.300000000000011</v>
      </c>
      <c r="I626" s="30" t="str">
        <f t="shared" si="301"/>
        <v>US 20: 3</v>
      </c>
      <c r="J626" s="30">
        <f t="shared" si="329"/>
        <v>10380</v>
      </c>
      <c r="K626" s="30">
        <f t="shared" si="329"/>
        <v>11080</v>
      </c>
      <c r="L626" s="30">
        <f t="shared" si="329"/>
        <v>11780</v>
      </c>
      <c r="M626" s="30">
        <f t="shared" si="329"/>
        <v>12480</v>
      </c>
      <c r="N626" s="91">
        <f t="shared" si="302"/>
        <v>7058.4000000000005</v>
      </c>
      <c r="O626" s="91">
        <f t="shared" si="303"/>
        <v>7534.4000000000005</v>
      </c>
      <c r="P626" s="91">
        <f t="shared" si="304"/>
        <v>8010.4000000000005</v>
      </c>
      <c r="Q626" s="91">
        <f t="shared" si="305"/>
        <v>8486.4000000000015</v>
      </c>
      <c r="R626" s="91">
        <f t="shared" si="306"/>
        <v>141.16800000000001</v>
      </c>
      <c r="S626" s="91">
        <f t="shared" si="307"/>
        <v>1130.1600000000001</v>
      </c>
      <c r="T626" s="91">
        <f t="shared" si="308"/>
        <v>2403.12</v>
      </c>
      <c r="U626" s="91">
        <f t="shared" si="309"/>
        <v>4667.5200000000013</v>
      </c>
      <c r="V626" s="91">
        <f t="shared" si="310"/>
        <v>15.669648000000043</v>
      </c>
      <c r="W626" s="91">
        <f t="shared" si="311"/>
        <v>112.90298400000032</v>
      </c>
      <c r="X626" s="91">
        <f t="shared" si="312"/>
        <v>204.50551200000052</v>
      </c>
      <c r="Y626" s="91">
        <f t="shared" si="313"/>
        <v>345.39648000000108</v>
      </c>
      <c r="Z626" s="91">
        <f t="shared" si="314"/>
        <v>3.2645100000000085</v>
      </c>
      <c r="AA626" s="91">
        <f t="shared" si="315"/>
        <v>18.817164000000052</v>
      </c>
      <c r="AB626" s="91">
        <f t="shared" si="316"/>
        <v>28.40354333333341</v>
      </c>
      <c r="AC626" s="91">
        <f t="shared" si="317"/>
        <v>41.118628571428708</v>
      </c>
      <c r="AD626" s="29">
        <f t="shared" si="318"/>
        <v>0</v>
      </c>
      <c r="AE626" s="29">
        <f t="shared" si="324"/>
        <v>0</v>
      </c>
      <c r="AF626" s="29">
        <f t="shared" si="325"/>
        <v>0</v>
      </c>
      <c r="AG626" s="29">
        <f t="shared" si="326"/>
        <v>1</v>
      </c>
      <c r="AH626" s="29">
        <f t="shared" si="319"/>
        <v>2</v>
      </c>
      <c r="AI626" s="29">
        <f t="shared" si="320"/>
        <v>18</v>
      </c>
      <c r="AJ626" s="29">
        <f t="shared" si="321"/>
        <v>27</v>
      </c>
      <c r="AK626" s="105">
        <f t="shared" si="322"/>
        <v>37</v>
      </c>
      <c r="AT626" s="300">
        <f t="shared" si="328"/>
        <v>52.232160000000142</v>
      </c>
      <c r="AU626" s="29">
        <f t="shared" si="328"/>
        <v>418.15920000000114</v>
      </c>
      <c r="AV626" s="29">
        <f t="shared" si="328"/>
        <v>889.1544000000024</v>
      </c>
      <c r="AW626" s="105">
        <f t="shared" si="328"/>
        <v>1726.9824000000051</v>
      </c>
    </row>
    <row r="627" spans="1:49" x14ac:dyDescent="0.25">
      <c r="A627" s="80" t="s">
        <v>504</v>
      </c>
      <c r="B627" s="4" t="s">
        <v>158</v>
      </c>
      <c r="C627" s="4">
        <v>12.55</v>
      </c>
      <c r="D627" s="4">
        <v>12.93</v>
      </c>
      <c r="E627" s="4">
        <v>10200</v>
      </c>
      <c r="F627" s="4">
        <v>13000</v>
      </c>
      <c r="G627" s="30">
        <f t="shared" si="300"/>
        <v>0.37999999999999901</v>
      </c>
      <c r="H627" s="30">
        <f t="shared" si="323"/>
        <v>68.680000000000007</v>
      </c>
      <c r="I627" s="30" t="str">
        <f t="shared" si="301"/>
        <v>US 20: 3</v>
      </c>
      <c r="J627" s="30">
        <f t="shared" ref="J627:M646" si="330">(($F627-$E627)/($F$6-$E$6)*(J$6-$E$6)+$E627)</f>
        <v>10480</v>
      </c>
      <c r="K627" s="30">
        <f t="shared" si="330"/>
        <v>11180</v>
      </c>
      <c r="L627" s="30">
        <f t="shared" si="330"/>
        <v>11880</v>
      </c>
      <c r="M627" s="30">
        <f t="shared" si="330"/>
        <v>12580</v>
      </c>
      <c r="N627" s="91">
        <f t="shared" si="302"/>
        <v>7126.4000000000005</v>
      </c>
      <c r="O627" s="91">
        <f t="shared" si="303"/>
        <v>7602.4000000000005</v>
      </c>
      <c r="P627" s="91">
        <f t="shared" si="304"/>
        <v>8078.4000000000005</v>
      </c>
      <c r="Q627" s="91">
        <f t="shared" si="305"/>
        <v>8554.4000000000015</v>
      </c>
      <c r="R627" s="91">
        <f t="shared" si="306"/>
        <v>142.52800000000002</v>
      </c>
      <c r="S627" s="91">
        <f t="shared" si="307"/>
        <v>1140.3600000000001</v>
      </c>
      <c r="T627" s="91">
        <f t="shared" si="308"/>
        <v>2423.52</v>
      </c>
      <c r="U627" s="91">
        <f t="shared" si="309"/>
        <v>4704.920000000001</v>
      </c>
      <c r="V627" s="91">
        <f t="shared" si="310"/>
        <v>16.248191999999957</v>
      </c>
      <c r="W627" s="91">
        <f t="shared" si="311"/>
        <v>117.00093599999971</v>
      </c>
      <c r="X627" s="91">
        <f t="shared" si="312"/>
        <v>211.81564799999947</v>
      </c>
      <c r="Y627" s="91">
        <f t="shared" si="313"/>
        <v>357.57391999999919</v>
      </c>
      <c r="Z627" s="91">
        <f t="shared" si="314"/>
        <v>3.3850399999999907</v>
      </c>
      <c r="AA627" s="91">
        <f t="shared" si="315"/>
        <v>19.500155999999951</v>
      </c>
      <c r="AB627" s="91">
        <f t="shared" si="316"/>
        <v>29.418839999999928</v>
      </c>
      <c r="AC627" s="91">
        <f t="shared" si="317"/>
        <v>42.568323809523719</v>
      </c>
      <c r="AD627" s="29">
        <f t="shared" si="318"/>
        <v>0</v>
      </c>
      <c r="AE627" s="29">
        <f t="shared" si="324"/>
        <v>0</v>
      </c>
      <c r="AF627" s="29">
        <f t="shared" si="325"/>
        <v>0</v>
      </c>
      <c r="AG627" s="29">
        <f t="shared" si="326"/>
        <v>1</v>
      </c>
      <c r="AH627" s="29">
        <f t="shared" si="319"/>
        <v>2</v>
      </c>
      <c r="AI627" s="29">
        <f t="shared" si="320"/>
        <v>18</v>
      </c>
      <c r="AJ627" s="29">
        <f t="shared" si="321"/>
        <v>27</v>
      </c>
      <c r="AK627" s="105">
        <f t="shared" si="322"/>
        <v>37</v>
      </c>
      <c r="AT627" s="300">
        <f t="shared" si="328"/>
        <v>54.160639999999866</v>
      </c>
      <c r="AU627" s="29">
        <f t="shared" si="328"/>
        <v>433.3367999999989</v>
      </c>
      <c r="AV627" s="29">
        <f t="shared" si="328"/>
        <v>920.93759999999759</v>
      </c>
      <c r="AW627" s="105">
        <f t="shared" si="328"/>
        <v>1787.8695999999957</v>
      </c>
    </row>
    <row r="628" spans="1:49" x14ac:dyDescent="0.25">
      <c r="A628" s="80" t="s">
        <v>504</v>
      </c>
      <c r="B628" s="4" t="s">
        <v>158</v>
      </c>
      <c r="C628" s="4">
        <v>12.93</v>
      </c>
      <c r="D628" s="4">
        <v>13.14</v>
      </c>
      <c r="E628" s="4">
        <v>6200</v>
      </c>
      <c r="F628" s="4">
        <v>7700</v>
      </c>
      <c r="G628" s="30">
        <f t="shared" si="300"/>
        <v>0.21000000000000085</v>
      </c>
      <c r="H628" s="30">
        <f t="shared" si="323"/>
        <v>68.890000000000015</v>
      </c>
      <c r="I628" s="30" t="str">
        <f t="shared" si="301"/>
        <v>US 20: 3</v>
      </c>
      <c r="J628" s="30">
        <f t="shared" si="330"/>
        <v>6350</v>
      </c>
      <c r="K628" s="30">
        <f t="shared" si="330"/>
        <v>6725</v>
      </c>
      <c r="L628" s="30">
        <f t="shared" si="330"/>
        <v>7100</v>
      </c>
      <c r="M628" s="30">
        <f t="shared" si="330"/>
        <v>7475</v>
      </c>
      <c r="N628" s="91">
        <f t="shared" si="302"/>
        <v>4318</v>
      </c>
      <c r="O628" s="91">
        <f t="shared" si="303"/>
        <v>4573</v>
      </c>
      <c r="P628" s="91">
        <f t="shared" si="304"/>
        <v>4828</v>
      </c>
      <c r="Q628" s="91">
        <f t="shared" si="305"/>
        <v>5083</v>
      </c>
      <c r="R628" s="91">
        <f t="shared" si="306"/>
        <v>86.36</v>
      </c>
      <c r="S628" s="91">
        <f t="shared" si="307"/>
        <v>685.94999999999993</v>
      </c>
      <c r="T628" s="91">
        <f t="shared" si="308"/>
        <v>1448.3999999999999</v>
      </c>
      <c r="U628" s="91">
        <f t="shared" si="309"/>
        <v>2795.65</v>
      </c>
      <c r="V628" s="91">
        <f t="shared" si="310"/>
        <v>5.4406800000000217</v>
      </c>
      <c r="W628" s="91">
        <f t="shared" si="311"/>
        <v>38.893365000000159</v>
      </c>
      <c r="X628" s="91">
        <f t="shared" si="312"/>
        <v>69.957720000000279</v>
      </c>
      <c r="Y628" s="91">
        <f t="shared" si="313"/>
        <v>117.41730000000048</v>
      </c>
      <c r="Z628" s="91">
        <f t="shared" si="314"/>
        <v>1.1334750000000045</v>
      </c>
      <c r="AA628" s="91">
        <f t="shared" si="315"/>
        <v>6.4822275000000262</v>
      </c>
      <c r="AB628" s="91">
        <f t="shared" si="316"/>
        <v>9.7163500000000393</v>
      </c>
      <c r="AC628" s="91">
        <f t="shared" si="317"/>
        <v>13.97825000000006</v>
      </c>
      <c r="AD628" s="29">
        <f t="shared" si="318"/>
        <v>0</v>
      </c>
      <c r="AE628" s="29">
        <f t="shared" si="324"/>
        <v>0</v>
      </c>
      <c r="AF628" s="29">
        <f t="shared" si="325"/>
        <v>0</v>
      </c>
      <c r="AG628" s="29">
        <f t="shared" si="326"/>
        <v>0</v>
      </c>
      <c r="AH628" s="29">
        <f t="shared" si="319"/>
        <v>2</v>
      </c>
      <c r="AI628" s="29">
        <f t="shared" si="320"/>
        <v>18</v>
      </c>
      <c r="AJ628" s="29">
        <f t="shared" si="321"/>
        <v>27</v>
      </c>
      <c r="AK628" s="105">
        <f t="shared" si="322"/>
        <v>37</v>
      </c>
      <c r="AT628" s="300">
        <f t="shared" si="328"/>
        <v>18.135600000000075</v>
      </c>
      <c r="AU628" s="29">
        <f t="shared" si="328"/>
        <v>144.04950000000056</v>
      </c>
      <c r="AV628" s="29">
        <f t="shared" si="328"/>
        <v>304.16400000000118</v>
      </c>
      <c r="AW628" s="105">
        <f t="shared" si="328"/>
        <v>587.08650000000239</v>
      </c>
    </row>
    <row r="629" spans="1:49" x14ac:dyDescent="0.25">
      <c r="A629" s="80" t="s">
        <v>504</v>
      </c>
      <c r="B629" s="4" t="s">
        <v>158</v>
      </c>
      <c r="C629" s="4">
        <v>12.93</v>
      </c>
      <c r="D629" s="4">
        <v>13.03</v>
      </c>
      <c r="E629" s="4">
        <v>5300</v>
      </c>
      <c r="F629" s="4">
        <v>6800</v>
      </c>
      <c r="G629" s="30">
        <f t="shared" si="300"/>
        <v>9.9999999999999645E-2</v>
      </c>
      <c r="H629" s="30">
        <f t="shared" si="323"/>
        <v>68.990000000000009</v>
      </c>
      <c r="I629" s="30" t="str">
        <f t="shared" si="301"/>
        <v>US 20: 3</v>
      </c>
      <c r="J629" s="30">
        <f t="shared" si="330"/>
        <v>5450</v>
      </c>
      <c r="K629" s="30">
        <f t="shared" si="330"/>
        <v>5825</v>
      </c>
      <c r="L629" s="30">
        <f t="shared" si="330"/>
        <v>6200</v>
      </c>
      <c r="M629" s="30">
        <f t="shared" si="330"/>
        <v>6575</v>
      </c>
      <c r="N629" s="91">
        <f t="shared" si="302"/>
        <v>3706.0000000000005</v>
      </c>
      <c r="O629" s="91">
        <f t="shared" si="303"/>
        <v>3961.0000000000005</v>
      </c>
      <c r="P629" s="91">
        <f t="shared" si="304"/>
        <v>4216</v>
      </c>
      <c r="Q629" s="91">
        <f t="shared" si="305"/>
        <v>4471</v>
      </c>
      <c r="R629" s="91">
        <f t="shared" si="306"/>
        <v>74.12</v>
      </c>
      <c r="S629" s="91">
        <f t="shared" si="307"/>
        <v>594.15000000000009</v>
      </c>
      <c r="T629" s="91">
        <f t="shared" si="308"/>
        <v>1264.8</v>
      </c>
      <c r="U629" s="91">
        <f t="shared" si="309"/>
        <v>2459.0500000000002</v>
      </c>
      <c r="V629" s="91">
        <f t="shared" si="310"/>
        <v>2.2235999999999922</v>
      </c>
      <c r="W629" s="91">
        <f t="shared" si="311"/>
        <v>16.042049999999946</v>
      </c>
      <c r="X629" s="91">
        <f t="shared" si="312"/>
        <v>29.090399999999896</v>
      </c>
      <c r="Y629" s="91">
        <f t="shared" si="313"/>
        <v>49.180999999999834</v>
      </c>
      <c r="Z629" s="91">
        <f t="shared" si="314"/>
        <v>0.46324999999999833</v>
      </c>
      <c r="AA629" s="91">
        <f t="shared" si="315"/>
        <v>2.6736749999999909</v>
      </c>
      <c r="AB629" s="91">
        <f t="shared" si="316"/>
        <v>4.0403333333333196</v>
      </c>
      <c r="AC629" s="91">
        <f t="shared" si="317"/>
        <v>5.8548809523809338</v>
      </c>
      <c r="AD629" s="29">
        <f t="shared" si="318"/>
        <v>0</v>
      </c>
      <c r="AE629" s="29">
        <f t="shared" si="324"/>
        <v>0</v>
      </c>
      <c r="AF629" s="29">
        <f t="shared" si="325"/>
        <v>0</v>
      </c>
      <c r="AG629" s="29">
        <f t="shared" si="326"/>
        <v>0</v>
      </c>
      <c r="AH629" s="29">
        <f t="shared" si="319"/>
        <v>2</v>
      </c>
      <c r="AI629" s="29">
        <f t="shared" si="320"/>
        <v>18</v>
      </c>
      <c r="AJ629" s="29">
        <f t="shared" si="321"/>
        <v>27</v>
      </c>
      <c r="AK629" s="105">
        <f t="shared" si="322"/>
        <v>37</v>
      </c>
      <c r="AT629" s="300">
        <f t="shared" si="328"/>
        <v>7.4119999999999742</v>
      </c>
      <c r="AU629" s="29">
        <f t="shared" si="328"/>
        <v>59.4149999999998</v>
      </c>
      <c r="AV629" s="29">
        <f t="shared" si="328"/>
        <v>126.47999999999955</v>
      </c>
      <c r="AW629" s="105">
        <f t="shared" si="328"/>
        <v>245.90499999999915</v>
      </c>
    </row>
    <row r="630" spans="1:49" x14ac:dyDescent="0.25">
      <c r="A630" s="80" t="s">
        <v>504</v>
      </c>
      <c r="B630" s="4" t="s">
        <v>158</v>
      </c>
      <c r="C630" s="4">
        <v>13.03</v>
      </c>
      <c r="D630" s="4">
        <v>13.28</v>
      </c>
      <c r="E630" s="4">
        <v>4500</v>
      </c>
      <c r="F630" s="4">
        <v>5600</v>
      </c>
      <c r="G630" s="30">
        <f t="shared" si="300"/>
        <v>0.25</v>
      </c>
      <c r="H630" s="30">
        <f t="shared" si="323"/>
        <v>69.240000000000009</v>
      </c>
      <c r="I630" s="30" t="str">
        <f t="shared" si="301"/>
        <v>US 20: 3</v>
      </c>
      <c r="J630" s="30">
        <f t="shared" si="330"/>
        <v>4610</v>
      </c>
      <c r="K630" s="30">
        <f t="shared" si="330"/>
        <v>4885</v>
      </c>
      <c r="L630" s="30">
        <f t="shared" si="330"/>
        <v>5160</v>
      </c>
      <c r="M630" s="30">
        <f t="shared" si="330"/>
        <v>5435</v>
      </c>
      <c r="N630" s="91">
        <f t="shared" si="302"/>
        <v>3134.8</v>
      </c>
      <c r="O630" s="91">
        <f t="shared" si="303"/>
        <v>3321.8</v>
      </c>
      <c r="P630" s="91">
        <f t="shared" si="304"/>
        <v>3508.8</v>
      </c>
      <c r="Q630" s="91">
        <f t="shared" si="305"/>
        <v>3695.8</v>
      </c>
      <c r="R630" s="91">
        <f t="shared" si="306"/>
        <v>62.696000000000005</v>
      </c>
      <c r="S630" s="91">
        <f t="shared" si="307"/>
        <v>498.27</v>
      </c>
      <c r="T630" s="91">
        <f t="shared" si="308"/>
        <v>1052.6400000000001</v>
      </c>
      <c r="U630" s="91">
        <f t="shared" si="309"/>
        <v>2032.6900000000003</v>
      </c>
      <c r="V630" s="91">
        <f t="shared" si="310"/>
        <v>4.7022000000000004</v>
      </c>
      <c r="W630" s="91">
        <f t="shared" si="311"/>
        <v>33.633225000000003</v>
      </c>
      <c r="X630" s="91">
        <f t="shared" si="312"/>
        <v>60.526800000000009</v>
      </c>
      <c r="Y630" s="91">
        <f t="shared" si="313"/>
        <v>101.63450000000002</v>
      </c>
      <c r="Z630" s="91">
        <f t="shared" si="314"/>
        <v>0.97962499999999997</v>
      </c>
      <c r="AA630" s="91">
        <f t="shared" si="315"/>
        <v>5.6055375000000005</v>
      </c>
      <c r="AB630" s="91">
        <f t="shared" si="316"/>
        <v>8.4065000000000012</v>
      </c>
      <c r="AC630" s="91">
        <f t="shared" si="317"/>
        <v>12.099345238095243</v>
      </c>
      <c r="AD630" s="29">
        <f t="shared" si="318"/>
        <v>0</v>
      </c>
      <c r="AE630" s="29">
        <f t="shared" si="324"/>
        <v>0</v>
      </c>
      <c r="AF630" s="29">
        <f t="shared" si="325"/>
        <v>0</v>
      </c>
      <c r="AG630" s="29">
        <f t="shared" si="326"/>
        <v>0</v>
      </c>
      <c r="AH630" s="29">
        <f t="shared" si="319"/>
        <v>2</v>
      </c>
      <c r="AI630" s="29">
        <f t="shared" si="320"/>
        <v>18</v>
      </c>
      <c r="AJ630" s="29">
        <f t="shared" si="321"/>
        <v>27</v>
      </c>
      <c r="AK630" s="105">
        <f t="shared" si="322"/>
        <v>37</v>
      </c>
      <c r="AT630" s="300">
        <f t="shared" si="328"/>
        <v>15.674000000000001</v>
      </c>
      <c r="AU630" s="29">
        <f t="shared" si="328"/>
        <v>124.5675</v>
      </c>
      <c r="AV630" s="29">
        <f t="shared" si="328"/>
        <v>263.16000000000003</v>
      </c>
      <c r="AW630" s="105">
        <f t="shared" si="328"/>
        <v>508.17250000000007</v>
      </c>
    </row>
    <row r="631" spans="1:49" x14ac:dyDescent="0.25">
      <c r="A631" s="80" t="s">
        <v>504</v>
      </c>
      <c r="B631" s="4" t="s">
        <v>158</v>
      </c>
      <c r="C631" s="4">
        <v>13.14</v>
      </c>
      <c r="D631" s="4">
        <v>13.27</v>
      </c>
      <c r="E631" s="4">
        <v>4800</v>
      </c>
      <c r="F631" s="4">
        <v>6300</v>
      </c>
      <c r="G631" s="30">
        <f t="shared" si="300"/>
        <v>0.12999999999999901</v>
      </c>
      <c r="H631" s="30">
        <f t="shared" si="323"/>
        <v>69.37</v>
      </c>
      <c r="I631" s="30" t="str">
        <f t="shared" si="301"/>
        <v>US 20: 3</v>
      </c>
      <c r="J631" s="30">
        <f t="shared" si="330"/>
        <v>4950</v>
      </c>
      <c r="K631" s="30">
        <f t="shared" si="330"/>
        <v>5325</v>
      </c>
      <c r="L631" s="30">
        <f t="shared" si="330"/>
        <v>5700</v>
      </c>
      <c r="M631" s="30">
        <f t="shared" si="330"/>
        <v>6075</v>
      </c>
      <c r="N631" s="91">
        <f t="shared" si="302"/>
        <v>3366.0000000000005</v>
      </c>
      <c r="O631" s="91">
        <f t="shared" si="303"/>
        <v>3621.0000000000005</v>
      </c>
      <c r="P631" s="91">
        <f t="shared" si="304"/>
        <v>3876.0000000000005</v>
      </c>
      <c r="Q631" s="91">
        <f t="shared" si="305"/>
        <v>4131</v>
      </c>
      <c r="R631" s="91">
        <f t="shared" si="306"/>
        <v>67.320000000000007</v>
      </c>
      <c r="S631" s="91">
        <f t="shared" si="307"/>
        <v>543.15000000000009</v>
      </c>
      <c r="T631" s="91">
        <f t="shared" si="308"/>
        <v>1162.8000000000002</v>
      </c>
      <c r="U631" s="91">
        <f t="shared" si="309"/>
        <v>2272.0500000000002</v>
      </c>
      <c r="V631" s="91">
        <f t="shared" si="310"/>
        <v>2.6254799999999801</v>
      </c>
      <c r="W631" s="91">
        <f t="shared" si="311"/>
        <v>19.064564999999856</v>
      </c>
      <c r="X631" s="91">
        <f t="shared" si="312"/>
        <v>34.767719999999741</v>
      </c>
      <c r="Y631" s="91">
        <f t="shared" si="313"/>
        <v>59.073299999999556</v>
      </c>
      <c r="Z631" s="91">
        <f t="shared" si="314"/>
        <v>0.54697499999999577</v>
      </c>
      <c r="AA631" s="91">
        <f t="shared" si="315"/>
        <v>3.1774274999999759</v>
      </c>
      <c r="AB631" s="91">
        <f t="shared" si="316"/>
        <v>4.8288499999999646</v>
      </c>
      <c r="AC631" s="91">
        <f t="shared" si="317"/>
        <v>7.0325357142856628</v>
      </c>
      <c r="AD631" s="29">
        <f t="shared" si="318"/>
        <v>0</v>
      </c>
      <c r="AE631" s="29">
        <f t="shared" si="324"/>
        <v>0</v>
      </c>
      <c r="AF631" s="29">
        <f t="shared" si="325"/>
        <v>0</v>
      </c>
      <c r="AG631" s="29">
        <f t="shared" si="326"/>
        <v>0</v>
      </c>
      <c r="AH631" s="29">
        <f t="shared" si="319"/>
        <v>2</v>
      </c>
      <c r="AI631" s="29">
        <f t="shared" si="320"/>
        <v>18</v>
      </c>
      <c r="AJ631" s="29">
        <f t="shared" si="321"/>
        <v>27</v>
      </c>
      <c r="AK631" s="105">
        <f t="shared" si="322"/>
        <v>37</v>
      </c>
      <c r="AT631" s="300">
        <f t="shared" si="328"/>
        <v>8.7515999999999341</v>
      </c>
      <c r="AU631" s="29">
        <f t="shared" si="328"/>
        <v>70.609499999999471</v>
      </c>
      <c r="AV631" s="29">
        <f t="shared" si="328"/>
        <v>151.16399999999888</v>
      </c>
      <c r="AW631" s="105">
        <f t="shared" si="328"/>
        <v>295.36649999999776</v>
      </c>
    </row>
    <row r="632" spans="1:49" x14ac:dyDescent="0.25">
      <c r="A632" s="80" t="s">
        <v>504</v>
      </c>
      <c r="B632" s="4" t="s">
        <v>158</v>
      </c>
      <c r="C632" s="4">
        <v>13.27</v>
      </c>
      <c r="D632" s="4">
        <v>13.32</v>
      </c>
      <c r="E632" s="4">
        <v>7000</v>
      </c>
      <c r="F632" s="4">
        <v>9400</v>
      </c>
      <c r="G632" s="30">
        <f t="shared" si="300"/>
        <v>5.0000000000000711E-2</v>
      </c>
      <c r="H632" s="30">
        <f t="shared" si="323"/>
        <v>69.42</v>
      </c>
      <c r="I632" s="30" t="str">
        <f t="shared" si="301"/>
        <v>US 20: 3</v>
      </c>
      <c r="J632" s="30">
        <f t="shared" si="330"/>
        <v>7240</v>
      </c>
      <c r="K632" s="30">
        <f t="shared" si="330"/>
        <v>7840</v>
      </c>
      <c r="L632" s="30">
        <f t="shared" si="330"/>
        <v>8440</v>
      </c>
      <c r="M632" s="30">
        <f t="shared" si="330"/>
        <v>9040</v>
      </c>
      <c r="N632" s="91">
        <f t="shared" si="302"/>
        <v>4923.2000000000007</v>
      </c>
      <c r="O632" s="91">
        <f t="shared" si="303"/>
        <v>5331.2000000000007</v>
      </c>
      <c r="P632" s="91">
        <f t="shared" si="304"/>
        <v>5739.2000000000007</v>
      </c>
      <c r="Q632" s="91">
        <f t="shared" si="305"/>
        <v>6147.2000000000007</v>
      </c>
      <c r="R632" s="91">
        <f t="shared" si="306"/>
        <v>98.464000000000013</v>
      </c>
      <c r="S632" s="91">
        <f t="shared" si="307"/>
        <v>799.68000000000006</v>
      </c>
      <c r="T632" s="91">
        <f t="shared" si="308"/>
        <v>1721.7600000000002</v>
      </c>
      <c r="U632" s="91">
        <f t="shared" si="309"/>
        <v>3380.9600000000005</v>
      </c>
      <c r="V632" s="91">
        <f t="shared" si="310"/>
        <v>1.4769600000000211</v>
      </c>
      <c r="W632" s="91">
        <f t="shared" si="311"/>
        <v>10.795680000000155</v>
      </c>
      <c r="X632" s="91">
        <f t="shared" si="312"/>
        <v>19.800240000000283</v>
      </c>
      <c r="Y632" s="91">
        <f t="shared" si="313"/>
        <v>33.809600000000486</v>
      </c>
      <c r="Z632" s="91">
        <f t="shared" si="314"/>
        <v>0.30770000000000436</v>
      </c>
      <c r="AA632" s="91">
        <f t="shared" si="315"/>
        <v>1.799280000000026</v>
      </c>
      <c r="AB632" s="91">
        <f t="shared" si="316"/>
        <v>2.7500333333333731</v>
      </c>
      <c r="AC632" s="91">
        <f t="shared" si="317"/>
        <v>4.0249523809524392</v>
      </c>
      <c r="AD632" s="29">
        <f t="shared" si="318"/>
        <v>0</v>
      </c>
      <c r="AE632" s="29">
        <f t="shared" si="324"/>
        <v>0</v>
      </c>
      <c r="AF632" s="29">
        <f t="shared" si="325"/>
        <v>0</v>
      </c>
      <c r="AG632" s="29">
        <f t="shared" si="326"/>
        <v>0</v>
      </c>
      <c r="AH632" s="29">
        <f t="shared" si="319"/>
        <v>2</v>
      </c>
      <c r="AI632" s="29">
        <f t="shared" si="320"/>
        <v>18</v>
      </c>
      <c r="AJ632" s="29">
        <f t="shared" si="321"/>
        <v>27</v>
      </c>
      <c r="AK632" s="105">
        <f t="shared" si="322"/>
        <v>37</v>
      </c>
      <c r="AT632" s="300">
        <f t="shared" si="328"/>
        <v>4.9232000000000706</v>
      </c>
      <c r="AU632" s="29">
        <f t="shared" si="328"/>
        <v>39.98400000000057</v>
      </c>
      <c r="AV632" s="29">
        <f t="shared" si="328"/>
        <v>86.08800000000123</v>
      </c>
      <c r="AW632" s="105">
        <f t="shared" si="328"/>
        <v>169.04800000000242</v>
      </c>
    </row>
    <row r="633" spans="1:49" x14ac:dyDescent="0.25">
      <c r="A633" s="80" t="s">
        <v>504</v>
      </c>
      <c r="B633" s="4" t="s">
        <v>158</v>
      </c>
      <c r="C633" s="4">
        <v>13.28</v>
      </c>
      <c r="D633" s="4">
        <v>13.39</v>
      </c>
      <c r="E633" s="4">
        <v>6100</v>
      </c>
      <c r="F633" s="4">
        <v>7900</v>
      </c>
      <c r="G633" s="30">
        <f t="shared" si="300"/>
        <v>0.11000000000000121</v>
      </c>
      <c r="H633" s="30">
        <f t="shared" si="323"/>
        <v>69.53</v>
      </c>
      <c r="I633" s="30" t="str">
        <f t="shared" si="301"/>
        <v>US 20: 3</v>
      </c>
      <c r="J633" s="30">
        <f t="shared" si="330"/>
        <v>6280</v>
      </c>
      <c r="K633" s="30">
        <f t="shared" si="330"/>
        <v>6730</v>
      </c>
      <c r="L633" s="30">
        <f t="shared" si="330"/>
        <v>7180</v>
      </c>
      <c r="M633" s="30">
        <f t="shared" si="330"/>
        <v>7630</v>
      </c>
      <c r="N633" s="91">
        <f t="shared" si="302"/>
        <v>4270.4000000000005</v>
      </c>
      <c r="O633" s="91">
        <f t="shared" si="303"/>
        <v>4576.4000000000005</v>
      </c>
      <c r="P633" s="91">
        <f t="shared" si="304"/>
        <v>4882.4000000000005</v>
      </c>
      <c r="Q633" s="91">
        <f t="shared" si="305"/>
        <v>5188.4000000000005</v>
      </c>
      <c r="R633" s="91">
        <f t="shared" si="306"/>
        <v>85.408000000000015</v>
      </c>
      <c r="S633" s="91">
        <f t="shared" si="307"/>
        <v>686.46</v>
      </c>
      <c r="T633" s="91">
        <f t="shared" si="308"/>
        <v>1464.72</v>
      </c>
      <c r="U633" s="91">
        <f t="shared" si="309"/>
        <v>2853.6200000000003</v>
      </c>
      <c r="V633" s="91">
        <f t="shared" si="310"/>
        <v>2.8184640000000312</v>
      </c>
      <c r="W633" s="91">
        <f t="shared" si="311"/>
        <v>20.387862000000226</v>
      </c>
      <c r="X633" s="91">
        <f t="shared" si="312"/>
        <v>37.057416000000408</v>
      </c>
      <c r="Y633" s="91">
        <f t="shared" si="313"/>
        <v>62.779640000000697</v>
      </c>
      <c r="Z633" s="91">
        <f t="shared" si="314"/>
        <v>0.58718000000000636</v>
      </c>
      <c r="AA633" s="91">
        <f t="shared" si="315"/>
        <v>3.3979770000000378</v>
      </c>
      <c r="AB633" s="91">
        <f t="shared" si="316"/>
        <v>5.1468633333333909</v>
      </c>
      <c r="AC633" s="91">
        <f t="shared" si="317"/>
        <v>7.4737666666667506</v>
      </c>
      <c r="AD633" s="29">
        <f t="shared" si="318"/>
        <v>0</v>
      </c>
      <c r="AE633" s="29">
        <f t="shared" si="324"/>
        <v>0</v>
      </c>
      <c r="AF633" s="29">
        <f t="shared" si="325"/>
        <v>0</v>
      </c>
      <c r="AG633" s="29">
        <f t="shared" si="326"/>
        <v>0</v>
      </c>
      <c r="AH633" s="29">
        <f t="shared" si="319"/>
        <v>2</v>
      </c>
      <c r="AI633" s="29">
        <f t="shared" si="320"/>
        <v>18</v>
      </c>
      <c r="AJ633" s="29">
        <f t="shared" si="321"/>
        <v>27</v>
      </c>
      <c r="AK633" s="105">
        <f t="shared" si="322"/>
        <v>37</v>
      </c>
      <c r="AT633" s="300">
        <f t="shared" si="328"/>
        <v>9.3948800000001054</v>
      </c>
      <c r="AU633" s="29">
        <f t="shared" si="328"/>
        <v>75.510600000000835</v>
      </c>
      <c r="AV633" s="29">
        <f t="shared" si="328"/>
        <v>161.11920000000177</v>
      </c>
      <c r="AW633" s="105">
        <f t="shared" si="328"/>
        <v>313.8982000000035</v>
      </c>
    </row>
    <row r="634" spans="1:49" x14ac:dyDescent="0.25">
      <c r="A634" s="80" t="s">
        <v>504</v>
      </c>
      <c r="B634" s="4" t="s">
        <v>158</v>
      </c>
      <c r="C634" s="4">
        <v>13.32</v>
      </c>
      <c r="D634" s="4">
        <v>13.45</v>
      </c>
      <c r="E634" s="4">
        <v>7800</v>
      </c>
      <c r="F634" s="4">
        <v>9400</v>
      </c>
      <c r="G634" s="30">
        <f t="shared" si="300"/>
        <v>0.12999999999999901</v>
      </c>
      <c r="H634" s="30">
        <f t="shared" si="323"/>
        <v>69.66</v>
      </c>
      <c r="I634" s="30" t="str">
        <f t="shared" si="301"/>
        <v>US 20: 3</v>
      </c>
      <c r="J634" s="30">
        <f t="shared" si="330"/>
        <v>7960</v>
      </c>
      <c r="K634" s="30">
        <f t="shared" si="330"/>
        <v>8360</v>
      </c>
      <c r="L634" s="30">
        <f t="shared" si="330"/>
        <v>8760</v>
      </c>
      <c r="M634" s="30">
        <f t="shared" si="330"/>
        <v>9160</v>
      </c>
      <c r="N634" s="91">
        <f t="shared" si="302"/>
        <v>5412.8</v>
      </c>
      <c r="O634" s="91">
        <f t="shared" si="303"/>
        <v>5684.8</v>
      </c>
      <c r="P634" s="91">
        <f t="shared" si="304"/>
        <v>5956.8</v>
      </c>
      <c r="Q634" s="91">
        <f t="shared" si="305"/>
        <v>6228.8</v>
      </c>
      <c r="R634" s="91">
        <f t="shared" si="306"/>
        <v>108.256</v>
      </c>
      <c r="S634" s="91">
        <f t="shared" si="307"/>
        <v>852.72</v>
      </c>
      <c r="T634" s="91">
        <f t="shared" si="308"/>
        <v>1787.04</v>
      </c>
      <c r="U634" s="91">
        <f t="shared" si="309"/>
        <v>3425.8400000000006</v>
      </c>
      <c r="V634" s="91">
        <f t="shared" si="310"/>
        <v>4.2219839999999671</v>
      </c>
      <c r="W634" s="91">
        <f t="shared" si="311"/>
        <v>29.930471999999774</v>
      </c>
      <c r="X634" s="91">
        <f t="shared" si="312"/>
        <v>53.432495999999595</v>
      </c>
      <c r="Y634" s="91">
        <f t="shared" si="313"/>
        <v>89.071839999999341</v>
      </c>
      <c r="Z634" s="91">
        <f t="shared" si="314"/>
        <v>0.87957999999999303</v>
      </c>
      <c r="AA634" s="91">
        <f t="shared" si="315"/>
        <v>4.9884119999999621</v>
      </c>
      <c r="AB634" s="91">
        <f t="shared" si="316"/>
        <v>7.4211799999999446</v>
      </c>
      <c r="AC634" s="91">
        <f t="shared" si="317"/>
        <v>10.603790476190399</v>
      </c>
      <c r="AD634" s="29">
        <f t="shared" si="318"/>
        <v>0</v>
      </c>
      <c r="AE634" s="29">
        <f t="shared" si="324"/>
        <v>0</v>
      </c>
      <c r="AF634" s="29">
        <f t="shared" si="325"/>
        <v>0</v>
      </c>
      <c r="AG634" s="29">
        <f t="shared" si="326"/>
        <v>0</v>
      </c>
      <c r="AH634" s="29">
        <f t="shared" si="319"/>
        <v>2</v>
      </c>
      <c r="AI634" s="29">
        <f t="shared" si="320"/>
        <v>18</v>
      </c>
      <c r="AJ634" s="29">
        <f t="shared" si="321"/>
        <v>27</v>
      </c>
      <c r="AK634" s="105">
        <f t="shared" si="322"/>
        <v>37</v>
      </c>
      <c r="AT634" s="300">
        <f t="shared" si="328"/>
        <v>14.073279999999892</v>
      </c>
      <c r="AU634" s="29">
        <f t="shared" si="328"/>
        <v>110.85359999999916</v>
      </c>
      <c r="AV634" s="29">
        <f t="shared" si="328"/>
        <v>232.31519999999821</v>
      </c>
      <c r="AW634" s="105">
        <f t="shared" si="328"/>
        <v>445.35919999999669</v>
      </c>
    </row>
    <row r="635" spans="1:49" x14ac:dyDescent="0.25">
      <c r="A635" s="80" t="s">
        <v>504</v>
      </c>
      <c r="B635" s="4" t="s">
        <v>158</v>
      </c>
      <c r="C635" s="4">
        <v>13.39</v>
      </c>
      <c r="D635" s="4">
        <v>13.52</v>
      </c>
      <c r="E635" s="4">
        <v>7600</v>
      </c>
      <c r="F635" s="4">
        <v>8500</v>
      </c>
      <c r="G635" s="30">
        <f t="shared" si="300"/>
        <v>0.12999999999999901</v>
      </c>
      <c r="H635" s="30">
        <f t="shared" si="323"/>
        <v>69.789999999999992</v>
      </c>
      <c r="I635" s="30" t="str">
        <f t="shared" si="301"/>
        <v>US 20: 3</v>
      </c>
      <c r="J635" s="30">
        <f t="shared" si="330"/>
        <v>7690</v>
      </c>
      <c r="K635" s="30">
        <f t="shared" si="330"/>
        <v>7915</v>
      </c>
      <c r="L635" s="30">
        <f t="shared" si="330"/>
        <v>8140</v>
      </c>
      <c r="M635" s="30">
        <f t="shared" si="330"/>
        <v>8365</v>
      </c>
      <c r="N635" s="91">
        <f t="shared" si="302"/>
        <v>5229.2000000000007</v>
      </c>
      <c r="O635" s="91">
        <f t="shared" si="303"/>
        <v>5382.2000000000007</v>
      </c>
      <c r="P635" s="91">
        <f t="shared" si="304"/>
        <v>5535.2000000000007</v>
      </c>
      <c r="Q635" s="91">
        <f t="shared" si="305"/>
        <v>5688.2000000000007</v>
      </c>
      <c r="R635" s="91">
        <f t="shared" si="306"/>
        <v>104.58400000000002</v>
      </c>
      <c r="S635" s="91">
        <f t="shared" si="307"/>
        <v>807.33</v>
      </c>
      <c r="T635" s="91">
        <f t="shared" si="308"/>
        <v>1660.5600000000002</v>
      </c>
      <c r="U635" s="91">
        <f t="shared" si="309"/>
        <v>3128.5100000000007</v>
      </c>
      <c r="V635" s="91">
        <f t="shared" si="310"/>
        <v>4.0787759999999693</v>
      </c>
      <c r="W635" s="91">
        <f t="shared" si="311"/>
        <v>28.337282999999786</v>
      </c>
      <c r="X635" s="91">
        <f t="shared" si="312"/>
        <v>49.650743999999634</v>
      </c>
      <c r="Y635" s="91">
        <f t="shared" si="313"/>
        <v>81.341259999999409</v>
      </c>
      <c r="Z635" s="91">
        <f t="shared" si="314"/>
        <v>0.84974499999999353</v>
      </c>
      <c r="AA635" s="91">
        <f t="shared" si="315"/>
        <v>4.7228804999999641</v>
      </c>
      <c r="AB635" s="91">
        <f t="shared" si="316"/>
        <v>6.8959366666666169</v>
      </c>
      <c r="AC635" s="91">
        <f t="shared" si="317"/>
        <v>9.6834833333332639</v>
      </c>
      <c r="AD635" s="29">
        <f t="shared" si="318"/>
        <v>0</v>
      </c>
      <c r="AE635" s="29">
        <f t="shared" si="324"/>
        <v>0</v>
      </c>
      <c r="AF635" s="29">
        <f t="shared" si="325"/>
        <v>0</v>
      </c>
      <c r="AG635" s="29">
        <f t="shared" si="326"/>
        <v>0</v>
      </c>
      <c r="AH635" s="29">
        <f t="shared" si="319"/>
        <v>2</v>
      </c>
      <c r="AI635" s="29">
        <f t="shared" si="320"/>
        <v>18</v>
      </c>
      <c r="AJ635" s="29">
        <f t="shared" si="321"/>
        <v>27</v>
      </c>
      <c r="AK635" s="105">
        <f t="shared" si="322"/>
        <v>37</v>
      </c>
      <c r="AT635" s="300">
        <f t="shared" si="328"/>
        <v>13.595919999999898</v>
      </c>
      <c r="AU635" s="29">
        <f t="shared" si="328"/>
        <v>104.9528999999992</v>
      </c>
      <c r="AV635" s="29">
        <f t="shared" si="328"/>
        <v>215.87279999999836</v>
      </c>
      <c r="AW635" s="105">
        <f t="shared" si="328"/>
        <v>406.70629999999699</v>
      </c>
    </row>
    <row r="636" spans="1:49" x14ac:dyDescent="0.25">
      <c r="A636" s="80" t="s">
        <v>504</v>
      </c>
      <c r="B636" s="4" t="s">
        <v>158</v>
      </c>
      <c r="C636" s="4">
        <v>13.45</v>
      </c>
      <c r="D636" s="4">
        <v>13.6</v>
      </c>
      <c r="E636" s="4">
        <v>8900</v>
      </c>
      <c r="F636" s="4">
        <v>11300</v>
      </c>
      <c r="G636" s="30">
        <f t="shared" si="300"/>
        <v>0.15000000000000036</v>
      </c>
      <c r="H636" s="30">
        <f t="shared" si="323"/>
        <v>69.94</v>
      </c>
      <c r="I636" s="30" t="str">
        <f t="shared" si="301"/>
        <v>US 20: 3</v>
      </c>
      <c r="J636" s="30">
        <f t="shared" si="330"/>
        <v>9140</v>
      </c>
      <c r="K636" s="30">
        <f t="shared" si="330"/>
        <v>9740</v>
      </c>
      <c r="L636" s="30">
        <f t="shared" si="330"/>
        <v>10340</v>
      </c>
      <c r="M636" s="30">
        <f t="shared" si="330"/>
        <v>10940</v>
      </c>
      <c r="N636" s="91">
        <f t="shared" si="302"/>
        <v>6215.2000000000007</v>
      </c>
      <c r="O636" s="91">
        <f t="shared" si="303"/>
        <v>6623.2000000000007</v>
      </c>
      <c r="P636" s="91">
        <f t="shared" si="304"/>
        <v>7031.2000000000007</v>
      </c>
      <c r="Q636" s="91">
        <f t="shared" si="305"/>
        <v>7439.2000000000007</v>
      </c>
      <c r="R636" s="91">
        <f t="shared" si="306"/>
        <v>124.30400000000002</v>
      </c>
      <c r="S636" s="91">
        <f t="shared" si="307"/>
        <v>993.48</v>
      </c>
      <c r="T636" s="91">
        <f t="shared" si="308"/>
        <v>2109.36</v>
      </c>
      <c r="U636" s="91">
        <f t="shared" si="309"/>
        <v>4091.5600000000009</v>
      </c>
      <c r="V636" s="91">
        <f t="shared" si="310"/>
        <v>5.5936800000000142</v>
      </c>
      <c r="W636" s="91">
        <f t="shared" si="311"/>
        <v>40.235940000000092</v>
      </c>
      <c r="X636" s="91">
        <f t="shared" si="312"/>
        <v>72.772920000000184</v>
      </c>
      <c r="Y636" s="91">
        <f t="shared" si="313"/>
        <v>122.74680000000032</v>
      </c>
      <c r="Z636" s="91">
        <f t="shared" si="314"/>
        <v>1.1653500000000028</v>
      </c>
      <c r="AA636" s="91">
        <f t="shared" si="315"/>
        <v>6.705990000000015</v>
      </c>
      <c r="AB636" s="91">
        <f t="shared" si="316"/>
        <v>10.107350000000027</v>
      </c>
      <c r="AC636" s="91">
        <f t="shared" si="317"/>
        <v>14.612714285714326</v>
      </c>
      <c r="AD636" s="29">
        <f t="shared" si="318"/>
        <v>0</v>
      </c>
      <c r="AE636" s="29">
        <f t="shared" si="324"/>
        <v>0</v>
      </c>
      <c r="AF636" s="29">
        <f t="shared" si="325"/>
        <v>0</v>
      </c>
      <c r="AG636" s="29">
        <f t="shared" si="326"/>
        <v>0</v>
      </c>
      <c r="AH636" s="29">
        <f t="shared" si="319"/>
        <v>2</v>
      </c>
      <c r="AI636" s="29">
        <f t="shared" si="320"/>
        <v>18</v>
      </c>
      <c r="AJ636" s="29">
        <f t="shared" si="321"/>
        <v>27</v>
      </c>
      <c r="AK636" s="105">
        <f t="shared" si="322"/>
        <v>37</v>
      </c>
      <c r="AT636" s="300">
        <f t="shared" si="328"/>
        <v>18.645600000000048</v>
      </c>
      <c r="AU636" s="29">
        <f t="shared" si="328"/>
        <v>149.02200000000036</v>
      </c>
      <c r="AV636" s="29">
        <f t="shared" si="328"/>
        <v>316.40400000000079</v>
      </c>
      <c r="AW636" s="105">
        <f t="shared" si="328"/>
        <v>613.73400000000163</v>
      </c>
    </row>
    <row r="637" spans="1:49" x14ac:dyDescent="0.25">
      <c r="A637" s="80" t="s">
        <v>504</v>
      </c>
      <c r="B637" s="4" t="s">
        <v>158</v>
      </c>
      <c r="C637" s="4">
        <v>13.52</v>
      </c>
      <c r="D637" s="4">
        <v>13.73</v>
      </c>
      <c r="E637" s="4">
        <v>7600</v>
      </c>
      <c r="F637" s="4">
        <v>8800</v>
      </c>
      <c r="G637" s="30">
        <f t="shared" si="300"/>
        <v>0.21000000000000085</v>
      </c>
      <c r="H637" s="30">
        <f t="shared" si="323"/>
        <v>70.150000000000006</v>
      </c>
      <c r="I637" s="30" t="str">
        <f t="shared" si="301"/>
        <v>US 20: 3</v>
      </c>
      <c r="J637" s="30">
        <f t="shared" si="330"/>
        <v>7720</v>
      </c>
      <c r="K637" s="30">
        <f t="shared" si="330"/>
        <v>8020</v>
      </c>
      <c r="L637" s="30">
        <f t="shared" si="330"/>
        <v>8320</v>
      </c>
      <c r="M637" s="30">
        <f t="shared" si="330"/>
        <v>8620</v>
      </c>
      <c r="N637" s="91">
        <f t="shared" si="302"/>
        <v>5249.6</v>
      </c>
      <c r="O637" s="91">
        <f t="shared" si="303"/>
        <v>5453.6</v>
      </c>
      <c r="P637" s="91">
        <f t="shared" si="304"/>
        <v>5657.6</v>
      </c>
      <c r="Q637" s="91">
        <f t="shared" si="305"/>
        <v>5861.6</v>
      </c>
      <c r="R637" s="91">
        <f t="shared" si="306"/>
        <v>104.992</v>
      </c>
      <c r="S637" s="91">
        <f t="shared" si="307"/>
        <v>818.04000000000008</v>
      </c>
      <c r="T637" s="91">
        <f t="shared" si="308"/>
        <v>1697.28</v>
      </c>
      <c r="U637" s="91">
        <f t="shared" si="309"/>
        <v>3223.8800000000006</v>
      </c>
      <c r="V637" s="91">
        <f t="shared" si="310"/>
        <v>6.6144960000000266</v>
      </c>
      <c r="W637" s="91">
        <f t="shared" si="311"/>
        <v>46.382868000000194</v>
      </c>
      <c r="X637" s="91">
        <f t="shared" si="312"/>
        <v>81.978624000000337</v>
      </c>
      <c r="Y637" s="91">
        <f t="shared" si="313"/>
        <v>135.40296000000058</v>
      </c>
      <c r="Z637" s="91">
        <f t="shared" si="314"/>
        <v>1.3780200000000054</v>
      </c>
      <c r="AA637" s="91">
        <f t="shared" si="315"/>
        <v>7.7304780000000326</v>
      </c>
      <c r="AB637" s="91">
        <f t="shared" si="316"/>
        <v>11.385920000000048</v>
      </c>
      <c r="AC637" s="91">
        <f t="shared" si="317"/>
        <v>16.11940000000007</v>
      </c>
      <c r="AD637" s="29">
        <f t="shared" si="318"/>
        <v>0</v>
      </c>
      <c r="AE637" s="29">
        <f t="shared" si="324"/>
        <v>0</v>
      </c>
      <c r="AF637" s="29">
        <f t="shared" si="325"/>
        <v>0</v>
      </c>
      <c r="AG637" s="29">
        <f t="shared" si="326"/>
        <v>0</v>
      </c>
      <c r="AH637" s="29">
        <f t="shared" si="319"/>
        <v>2</v>
      </c>
      <c r="AI637" s="29">
        <f t="shared" si="320"/>
        <v>18</v>
      </c>
      <c r="AJ637" s="29">
        <f t="shared" si="321"/>
        <v>27</v>
      </c>
      <c r="AK637" s="105">
        <f t="shared" si="322"/>
        <v>37</v>
      </c>
      <c r="AT637" s="300">
        <f t="shared" si="328"/>
        <v>22.048320000000089</v>
      </c>
      <c r="AU637" s="29">
        <f t="shared" si="328"/>
        <v>171.78840000000071</v>
      </c>
      <c r="AV637" s="29">
        <f t="shared" si="328"/>
        <v>356.42880000000144</v>
      </c>
      <c r="AW637" s="105">
        <f t="shared" si="328"/>
        <v>677.01480000000288</v>
      </c>
    </row>
    <row r="638" spans="1:49" x14ac:dyDescent="0.25">
      <c r="A638" s="80" t="s">
        <v>504</v>
      </c>
      <c r="B638" s="4" t="s">
        <v>158</v>
      </c>
      <c r="C638" s="4">
        <v>13.6</v>
      </c>
      <c r="D638" s="4">
        <v>13.96</v>
      </c>
      <c r="E638" s="4">
        <v>17100</v>
      </c>
      <c r="F638" s="4">
        <v>21000</v>
      </c>
      <c r="G638" s="30">
        <f t="shared" si="300"/>
        <v>0.36000000000000121</v>
      </c>
      <c r="H638" s="30">
        <f t="shared" si="323"/>
        <v>70.510000000000005</v>
      </c>
      <c r="I638" s="30" t="str">
        <f t="shared" si="301"/>
        <v>US 20: 3</v>
      </c>
      <c r="J638" s="30">
        <f t="shared" si="330"/>
        <v>17490</v>
      </c>
      <c r="K638" s="30">
        <f t="shared" si="330"/>
        <v>18465</v>
      </c>
      <c r="L638" s="30">
        <f t="shared" si="330"/>
        <v>19440</v>
      </c>
      <c r="M638" s="30">
        <f t="shared" si="330"/>
        <v>20415</v>
      </c>
      <c r="N638" s="91">
        <f t="shared" si="302"/>
        <v>11893.2</v>
      </c>
      <c r="O638" s="91">
        <f t="shared" si="303"/>
        <v>12556.2</v>
      </c>
      <c r="P638" s="91">
        <f t="shared" si="304"/>
        <v>13219.2</v>
      </c>
      <c r="Q638" s="91">
        <f t="shared" si="305"/>
        <v>13882.2</v>
      </c>
      <c r="R638" s="91">
        <f t="shared" si="306"/>
        <v>237.86400000000003</v>
      </c>
      <c r="S638" s="91">
        <f t="shared" si="307"/>
        <v>1883.43</v>
      </c>
      <c r="T638" s="91">
        <f t="shared" si="308"/>
        <v>3965.76</v>
      </c>
      <c r="U638" s="91">
        <f t="shared" si="309"/>
        <v>7635.2100000000009</v>
      </c>
      <c r="V638" s="91">
        <f t="shared" si="310"/>
        <v>25.689312000000086</v>
      </c>
      <c r="W638" s="91">
        <f t="shared" si="311"/>
        <v>183.06939600000064</v>
      </c>
      <c r="X638" s="91">
        <f t="shared" si="312"/>
        <v>328.3649280000011</v>
      </c>
      <c r="Y638" s="91">
        <f t="shared" si="313"/>
        <v>549.73512000000198</v>
      </c>
      <c r="Z638" s="91">
        <f t="shared" si="314"/>
        <v>5.3519400000000168</v>
      </c>
      <c r="AA638" s="91">
        <f t="shared" si="315"/>
        <v>30.511566000000105</v>
      </c>
      <c r="AB638" s="91">
        <f t="shared" si="316"/>
        <v>45.606240000000156</v>
      </c>
      <c r="AC638" s="91">
        <f t="shared" si="317"/>
        <v>65.444657142857395</v>
      </c>
      <c r="AD638" s="29">
        <f t="shared" si="318"/>
        <v>0</v>
      </c>
      <c r="AE638" s="29">
        <f t="shared" si="324"/>
        <v>1</v>
      </c>
      <c r="AF638" s="29">
        <f t="shared" si="325"/>
        <v>1</v>
      </c>
      <c r="AG638" s="29">
        <f t="shared" si="326"/>
        <v>1</v>
      </c>
      <c r="AH638" s="29">
        <f t="shared" si="319"/>
        <v>2</v>
      </c>
      <c r="AI638" s="29">
        <f t="shared" si="320"/>
        <v>18</v>
      </c>
      <c r="AJ638" s="29">
        <f t="shared" si="321"/>
        <v>27</v>
      </c>
      <c r="AK638" s="105">
        <f t="shared" si="322"/>
        <v>37</v>
      </c>
      <c r="AT638" s="300">
        <f t="shared" si="328"/>
        <v>85.631040000000297</v>
      </c>
      <c r="AU638" s="29">
        <f t="shared" si="328"/>
        <v>678.03480000000229</v>
      </c>
      <c r="AV638" s="29">
        <f t="shared" si="328"/>
        <v>1427.6736000000049</v>
      </c>
      <c r="AW638" s="105">
        <f t="shared" si="328"/>
        <v>2748.6756000000096</v>
      </c>
    </row>
    <row r="639" spans="1:49" x14ac:dyDescent="0.25">
      <c r="A639" s="80" t="s">
        <v>504</v>
      </c>
      <c r="B639" s="4" t="s">
        <v>158</v>
      </c>
      <c r="C639" s="4">
        <v>13.96</v>
      </c>
      <c r="D639" s="4">
        <v>14.12</v>
      </c>
      <c r="E639" s="4">
        <v>23500</v>
      </c>
      <c r="F639" s="4">
        <v>28400</v>
      </c>
      <c r="G639" s="30">
        <f t="shared" si="300"/>
        <v>0.15999999999999837</v>
      </c>
      <c r="H639" s="30">
        <f t="shared" si="323"/>
        <v>70.67</v>
      </c>
      <c r="I639" s="30" t="str">
        <f t="shared" si="301"/>
        <v>US 20: 3</v>
      </c>
      <c r="J639" s="30">
        <f t="shared" si="330"/>
        <v>23990</v>
      </c>
      <c r="K639" s="30">
        <f t="shared" si="330"/>
        <v>25215</v>
      </c>
      <c r="L639" s="30">
        <f t="shared" si="330"/>
        <v>26440</v>
      </c>
      <c r="M639" s="30">
        <f t="shared" si="330"/>
        <v>27665</v>
      </c>
      <c r="N639" s="91">
        <f t="shared" si="302"/>
        <v>16313.2</v>
      </c>
      <c r="O639" s="91">
        <f t="shared" si="303"/>
        <v>17146.2</v>
      </c>
      <c r="P639" s="91">
        <f t="shared" si="304"/>
        <v>17979.2</v>
      </c>
      <c r="Q639" s="91">
        <f t="shared" si="305"/>
        <v>18812.2</v>
      </c>
      <c r="R639" s="91">
        <f t="shared" si="306"/>
        <v>326.26400000000001</v>
      </c>
      <c r="S639" s="91">
        <f t="shared" si="307"/>
        <v>2571.9299999999998</v>
      </c>
      <c r="T639" s="91">
        <f t="shared" si="308"/>
        <v>5393.76</v>
      </c>
      <c r="U639" s="91">
        <f t="shared" si="309"/>
        <v>10346.710000000001</v>
      </c>
      <c r="V639" s="91">
        <f t="shared" si="310"/>
        <v>15.66067199999984</v>
      </c>
      <c r="W639" s="91">
        <f t="shared" si="311"/>
        <v>111.10737599999887</v>
      </c>
      <c r="X639" s="91">
        <f t="shared" si="312"/>
        <v>198.490367999998</v>
      </c>
      <c r="Y639" s="91">
        <f t="shared" si="313"/>
        <v>331.09471999999664</v>
      </c>
      <c r="Z639" s="91">
        <f t="shared" si="314"/>
        <v>3.262639999999966</v>
      </c>
      <c r="AA639" s="91">
        <f t="shared" si="315"/>
        <v>18.517895999999812</v>
      </c>
      <c r="AB639" s="91">
        <f t="shared" si="316"/>
        <v>27.568106666666392</v>
      </c>
      <c r="AC639" s="91">
        <f t="shared" si="317"/>
        <v>39.416038095237703</v>
      </c>
      <c r="AD639" s="29">
        <f t="shared" si="318"/>
        <v>0</v>
      </c>
      <c r="AE639" s="29">
        <f t="shared" si="324"/>
        <v>0</v>
      </c>
      <c r="AF639" s="29">
        <f t="shared" si="325"/>
        <v>0</v>
      </c>
      <c r="AG639" s="29">
        <f t="shared" si="326"/>
        <v>1</v>
      </c>
      <c r="AH639" s="29">
        <f t="shared" si="319"/>
        <v>2</v>
      </c>
      <c r="AI639" s="29">
        <f t="shared" si="320"/>
        <v>18</v>
      </c>
      <c r="AJ639" s="29">
        <f t="shared" si="321"/>
        <v>27</v>
      </c>
      <c r="AK639" s="105">
        <f t="shared" si="322"/>
        <v>37</v>
      </c>
      <c r="AT639" s="300">
        <f t="shared" si="328"/>
        <v>52.20223999999947</v>
      </c>
      <c r="AU639" s="29">
        <f t="shared" si="328"/>
        <v>411.50879999999574</v>
      </c>
      <c r="AV639" s="29">
        <f t="shared" si="328"/>
        <v>863.00159999999119</v>
      </c>
      <c r="AW639" s="105">
        <f t="shared" si="328"/>
        <v>1655.4735999999832</v>
      </c>
    </row>
    <row r="640" spans="1:49" x14ac:dyDescent="0.25">
      <c r="A640" s="80" t="s">
        <v>504</v>
      </c>
      <c r="B640" s="4" t="s">
        <v>158</v>
      </c>
      <c r="C640" s="4">
        <v>14.12</v>
      </c>
      <c r="D640" s="4">
        <v>14.81</v>
      </c>
      <c r="E640" s="4">
        <v>22000</v>
      </c>
      <c r="F640" s="4">
        <v>25700</v>
      </c>
      <c r="G640" s="30">
        <f t="shared" si="300"/>
        <v>0.69000000000000128</v>
      </c>
      <c r="H640" s="30">
        <f t="shared" si="323"/>
        <v>71.36</v>
      </c>
      <c r="I640" s="30" t="str">
        <f t="shared" si="301"/>
        <v>US 20: 3</v>
      </c>
      <c r="J640" s="30">
        <f t="shared" si="330"/>
        <v>22370</v>
      </c>
      <c r="K640" s="30">
        <f t="shared" si="330"/>
        <v>23295</v>
      </c>
      <c r="L640" s="30">
        <f t="shared" si="330"/>
        <v>24220</v>
      </c>
      <c r="M640" s="30">
        <f t="shared" si="330"/>
        <v>25145</v>
      </c>
      <c r="N640" s="91">
        <f t="shared" si="302"/>
        <v>15211.6</v>
      </c>
      <c r="O640" s="91">
        <f t="shared" si="303"/>
        <v>15840.6</v>
      </c>
      <c r="P640" s="91">
        <f t="shared" si="304"/>
        <v>16469.600000000002</v>
      </c>
      <c r="Q640" s="91">
        <f t="shared" si="305"/>
        <v>17098.600000000002</v>
      </c>
      <c r="R640" s="91">
        <f t="shared" si="306"/>
        <v>304.23200000000003</v>
      </c>
      <c r="S640" s="91">
        <f t="shared" si="307"/>
        <v>2376.09</v>
      </c>
      <c r="T640" s="91">
        <f t="shared" si="308"/>
        <v>4940.88</v>
      </c>
      <c r="U640" s="91">
        <f t="shared" si="309"/>
        <v>9404.2300000000014</v>
      </c>
      <c r="V640" s="91">
        <f t="shared" si="310"/>
        <v>62.976024000000123</v>
      </c>
      <c r="W640" s="91">
        <f t="shared" si="311"/>
        <v>442.66556700000092</v>
      </c>
      <c r="X640" s="91">
        <f t="shared" si="312"/>
        <v>784.1176560000016</v>
      </c>
      <c r="Y640" s="91">
        <f t="shared" si="313"/>
        <v>1297.7837400000028</v>
      </c>
      <c r="Z640" s="91">
        <f t="shared" si="314"/>
        <v>13.120005000000024</v>
      </c>
      <c r="AA640" s="91">
        <f t="shared" si="315"/>
        <v>73.777594500000149</v>
      </c>
      <c r="AB640" s="91">
        <f t="shared" si="316"/>
        <v>108.90523000000023</v>
      </c>
      <c r="AC640" s="91">
        <f t="shared" si="317"/>
        <v>154.49806428571463</v>
      </c>
      <c r="AD640" s="29">
        <f t="shared" si="318"/>
        <v>0</v>
      </c>
      <c r="AE640" s="29">
        <f t="shared" si="324"/>
        <v>1</v>
      </c>
      <c r="AF640" s="29">
        <f t="shared" si="325"/>
        <v>1</v>
      </c>
      <c r="AG640" s="29">
        <f t="shared" si="326"/>
        <v>2</v>
      </c>
      <c r="AH640" s="29">
        <f t="shared" si="319"/>
        <v>2</v>
      </c>
      <c r="AI640" s="29">
        <f t="shared" si="320"/>
        <v>18</v>
      </c>
      <c r="AJ640" s="29">
        <f t="shared" si="321"/>
        <v>27</v>
      </c>
      <c r="AK640" s="105">
        <f t="shared" si="322"/>
        <v>37</v>
      </c>
      <c r="AT640" s="300">
        <f t="shared" si="328"/>
        <v>209.92008000000041</v>
      </c>
      <c r="AU640" s="29">
        <f t="shared" si="328"/>
        <v>1639.5021000000031</v>
      </c>
      <c r="AV640" s="29">
        <f t="shared" si="328"/>
        <v>3409.2072000000062</v>
      </c>
      <c r="AW640" s="105">
        <f t="shared" si="328"/>
        <v>6488.9187000000129</v>
      </c>
    </row>
    <row r="641" spans="1:49" x14ac:dyDescent="0.25">
      <c r="A641" s="80" t="s">
        <v>504</v>
      </c>
      <c r="B641" s="4" t="s">
        <v>161</v>
      </c>
      <c r="C641" s="4">
        <v>14.47</v>
      </c>
      <c r="D641" s="4">
        <v>14.72</v>
      </c>
      <c r="E641" s="4">
        <v>13600</v>
      </c>
      <c r="F641" s="4">
        <v>18800</v>
      </c>
      <c r="G641" s="30">
        <f t="shared" si="300"/>
        <v>0.25</v>
      </c>
      <c r="H641" s="30">
        <f t="shared" si="323"/>
        <v>71.61</v>
      </c>
      <c r="I641" s="30" t="str">
        <f t="shared" si="301"/>
        <v>US 20: 3</v>
      </c>
      <c r="J641" s="30">
        <f t="shared" si="330"/>
        <v>14120</v>
      </c>
      <c r="K641" s="30">
        <f t="shared" si="330"/>
        <v>15420</v>
      </c>
      <c r="L641" s="30">
        <f t="shared" si="330"/>
        <v>16720</v>
      </c>
      <c r="M641" s="30">
        <f t="shared" si="330"/>
        <v>18020</v>
      </c>
      <c r="N641" s="91">
        <f t="shared" si="302"/>
        <v>9601.6</v>
      </c>
      <c r="O641" s="91">
        <f t="shared" si="303"/>
        <v>10485.6</v>
      </c>
      <c r="P641" s="91">
        <f t="shared" si="304"/>
        <v>11369.6</v>
      </c>
      <c r="Q641" s="91">
        <f t="shared" si="305"/>
        <v>12253.6</v>
      </c>
      <c r="R641" s="91">
        <f t="shared" si="306"/>
        <v>192.03200000000001</v>
      </c>
      <c r="S641" s="91">
        <f t="shared" si="307"/>
        <v>1572.84</v>
      </c>
      <c r="T641" s="91">
        <f t="shared" si="308"/>
        <v>3410.88</v>
      </c>
      <c r="U641" s="91">
        <f t="shared" si="309"/>
        <v>6739.4800000000005</v>
      </c>
      <c r="V641" s="91">
        <f t="shared" si="310"/>
        <v>14.4024</v>
      </c>
      <c r="W641" s="91">
        <f t="shared" si="311"/>
        <v>106.16670000000001</v>
      </c>
      <c r="X641" s="91">
        <f t="shared" si="312"/>
        <v>196.12560000000002</v>
      </c>
      <c r="Y641" s="91">
        <f t="shared" si="313"/>
        <v>336.97400000000005</v>
      </c>
      <c r="Z641" s="91">
        <f t="shared" si="314"/>
        <v>3.0004999999999997</v>
      </c>
      <c r="AA641" s="91">
        <f t="shared" si="315"/>
        <v>17.69445</v>
      </c>
      <c r="AB641" s="91">
        <f t="shared" si="316"/>
        <v>27.239666666666672</v>
      </c>
      <c r="AC641" s="91">
        <f t="shared" si="317"/>
        <v>40.115952380952393</v>
      </c>
      <c r="AD641" s="29">
        <f t="shared" si="318"/>
        <v>0</v>
      </c>
      <c r="AE641" s="29">
        <f t="shared" si="324"/>
        <v>0</v>
      </c>
      <c r="AF641" s="29">
        <f t="shared" si="325"/>
        <v>0</v>
      </c>
      <c r="AG641" s="29">
        <f t="shared" si="326"/>
        <v>1</v>
      </c>
      <c r="AH641" s="29">
        <f t="shared" si="319"/>
        <v>2</v>
      </c>
      <c r="AI641" s="29">
        <f t="shared" si="320"/>
        <v>18</v>
      </c>
      <c r="AJ641" s="29">
        <f t="shared" si="321"/>
        <v>27</v>
      </c>
      <c r="AK641" s="105">
        <f t="shared" si="322"/>
        <v>37</v>
      </c>
      <c r="AT641" s="300">
        <f t="shared" si="328"/>
        <v>48.008000000000003</v>
      </c>
      <c r="AU641" s="29">
        <f t="shared" si="328"/>
        <v>393.21</v>
      </c>
      <c r="AV641" s="29">
        <f t="shared" si="328"/>
        <v>852.72</v>
      </c>
      <c r="AW641" s="105">
        <f t="shared" si="328"/>
        <v>1684.8700000000001</v>
      </c>
    </row>
    <row r="642" spans="1:49" x14ac:dyDescent="0.25">
      <c r="A642" s="80" t="s">
        <v>504</v>
      </c>
      <c r="B642" s="4" t="s">
        <v>160</v>
      </c>
      <c r="C642" s="4">
        <v>14.5</v>
      </c>
      <c r="D642" s="4">
        <v>14.89</v>
      </c>
      <c r="E642" s="4">
        <v>6000</v>
      </c>
      <c r="F642" s="4">
        <v>6300</v>
      </c>
      <c r="G642" s="30">
        <f t="shared" si="300"/>
        <v>0.39000000000000057</v>
      </c>
      <c r="H642" s="30">
        <f t="shared" si="323"/>
        <v>72</v>
      </c>
      <c r="I642" s="30" t="str">
        <f t="shared" si="301"/>
        <v>US 20: 3</v>
      </c>
      <c r="J642" s="30">
        <f t="shared" si="330"/>
        <v>6030</v>
      </c>
      <c r="K642" s="30">
        <f t="shared" si="330"/>
        <v>6105</v>
      </c>
      <c r="L642" s="30">
        <f t="shared" si="330"/>
        <v>6180</v>
      </c>
      <c r="M642" s="30">
        <f t="shared" si="330"/>
        <v>6255</v>
      </c>
      <c r="N642" s="91">
        <f t="shared" si="302"/>
        <v>4100.4000000000005</v>
      </c>
      <c r="O642" s="91">
        <f t="shared" si="303"/>
        <v>4151.4000000000005</v>
      </c>
      <c r="P642" s="91">
        <f t="shared" si="304"/>
        <v>4202.4000000000005</v>
      </c>
      <c r="Q642" s="91">
        <f t="shared" si="305"/>
        <v>4253.4000000000005</v>
      </c>
      <c r="R642" s="91">
        <f t="shared" si="306"/>
        <v>82.00800000000001</v>
      </c>
      <c r="S642" s="91">
        <f t="shared" si="307"/>
        <v>622.71</v>
      </c>
      <c r="T642" s="91">
        <f t="shared" si="308"/>
        <v>1260.72</v>
      </c>
      <c r="U642" s="91">
        <f t="shared" si="309"/>
        <v>2339.3700000000003</v>
      </c>
      <c r="V642" s="91">
        <f t="shared" si="310"/>
        <v>9.5949360000000148</v>
      </c>
      <c r="W642" s="91">
        <f t="shared" si="311"/>
        <v>65.571363000000105</v>
      </c>
      <c r="X642" s="91">
        <f t="shared" si="312"/>
        <v>113.08658400000016</v>
      </c>
      <c r="Y642" s="91">
        <f t="shared" si="313"/>
        <v>182.4708600000003</v>
      </c>
      <c r="Z642" s="91">
        <f t="shared" si="314"/>
        <v>1.9989450000000029</v>
      </c>
      <c r="AA642" s="91">
        <f t="shared" si="315"/>
        <v>10.928560500000017</v>
      </c>
      <c r="AB642" s="91">
        <f t="shared" si="316"/>
        <v>15.706470000000024</v>
      </c>
      <c r="AC642" s="91">
        <f t="shared" si="317"/>
        <v>21.722721428571468</v>
      </c>
      <c r="AD642" s="29">
        <f t="shared" si="318"/>
        <v>0</v>
      </c>
      <c r="AE642" s="29">
        <f t="shared" si="324"/>
        <v>0</v>
      </c>
      <c r="AF642" s="29">
        <f t="shared" si="325"/>
        <v>0</v>
      </c>
      <c r="AG642" s="29">
        <f t="shared" si="326"/>
        <v>0</v>
      </c>
      <c r="AH642" s="29">
        <f t="shared" si="319"/>
        <v>2</v>
      </c>
      <c r="AI642" s="29">
        <f t="shared" si="320"/>
        <v>18</v>
      </c>
      <c r="AJ642" s="29">
        <f t="shared" si="321"/>
        <v>27</v>
      </c>
      <c r="AK642" s="105">
        <f t="shared" si="322"/>
        <v>37</v>
      </c>
      <c r="AT642" s="300">
        <f t="shared" si="328"/>
        <v>31.983120000000049</v>
      </c>
      <c r="AU642" s="29">
        <f t="shared" si="328"/>
        <v>242.85690000000037</v>
      </c>
      <c r="AV642" s="29">
        <f t="shared" si="328"/>
        <v>491.68080000000072</v>
      </c>
      <c r="AW642" s="105">
        <f t="shared" si="328"/>
        <v>912.35430000000144</v>
      </c>
    </row>
    <row r="643" spans="1:49" x14ac:dyDescent="0.25">
      <c r="A643" s="80" t="s">
        <v>504</v>
      </c>
      <c r="B643" s="4" t="s">
        <v>161</v>
      </c>
      <c r="C643" s="4">
        <v>14.72</v>
      </c>
      <c r="D643" s="4">
        <v>16.739999999999998</v>
      </c>
      <c r="E643" s="4">
        <v>14600</v>
      </c>
      <c r="F643" s="4">
        <v>19600</v>
      </c>
      <c r="G643" s="30">
        <f t="shared" si="300"/>
        <v>2.0199999999999978</v>
      </c>
      <c r="H643" s="30">
        <f t="shared" si="323"/>
        <v>74.02</v>
      </c>
      <c r="I643" s="30" t="str">
        <f t="shared" si="301"/>
        <v>US 20: 3</v>
      </c>
      <c r="J643" s="30">
        <f t="shared" si="330"/>
        <v>15100</v>
      </c>
      <c r="K643" s="30">
        <f t="shared" si="330"/>
        <v>16350</v>
      </c>
      <c r="L643" s="30">
        <f t="shared" si="330"/>
        <v>17600</v>
      </c>
      <c r="M643" s="30">
        <f t="shared" si="330"/>
        <v>18850</v>
      </c>
      <c r="N643" s="91">
        <f t="shared" si="302"/>
        <v>10268</v>
      </c>
      <c r="O643" s="91">
        <f t="shared" si="303"/>
        <v>11118</v>
      </c>
      <c r="P643" s="91">
        <f t="shared" si="304"/>
        <v>11968</v>
      </c>
      <c r="Q643" s="91">
        <f t="shared" si="305"/>
        <v>12818.000000000002</v>
      </c>
      <c r="R643" s="91">
        <f t="shared" si="306"/>
        <v>205.36</v>
      </c>
      <c r="S643" s="91">
        <f t="shared" si="307"/>
        <v>1667.7</v>
      </c>
      <c r="T643" s="91">
        <f t="shared" si="308"/>
        <v>3590.4</v>
      </c>
      <c r="U643" s="91">
        <f t="shared" si="309"/>
        <v>7049.9000000000015</v>
      </c>
      <c r="V643" s="91">
        <f t="shared" si="310"/>
        <v>124.44815999999987</v>
      </c>
      <c r="W643" s="91">
        <f t="shared" si="311"/>
        <v>909.56357999999909</v>
      </c>
      <c r="X643" s="91">
        <f t="shared" si="312"/>
        <v>1668.0998399999983</v>
      </c>
      <c r="Y643" s="91">
        <f t="shared" si="313"/>
        <v>2848.1595999999977</v>
      </c>
      <c r="Z643" s="91">
        <f t="shared" si="314"/>
        <v>25.926699999999968</v>
      </c>
      <c r="AA643" s="91">
        <f t="shared" si="315"/>
        <v>151.59392999999986</v>
      </c>
      <c r="AB643" s="91">
        <f t="shared" si="316"/>
        <v>231.6805333333331</v>
      </c>
      <c r="AC643" s="91">
        <f t="shared" si="317"/>
        <v>339.06661904761881</v>
      </c>
      <c r="AD643" s="29">
        <f t="shared" si="318"/>
        <v>0</v>
      </c>
      <c r="AE643" s="29">
        <f t="shared" si="324"/>
        <v>2</v>
      </c>
      <c r="AF643" s="29">
        <f t="shared" si="325"/>
        <v>2</v>
      </c>
      <c r="AG643" s="29">
        <f t="shared" si="326"/>
        <v>3</v>
      </c>
      <c r="AH643" s="29">
        <f t="shared" si="319"/>
        <v>2</v>
      </c>
      <c r="AI643" s="29">
        <f t="shared" si="320"/>
        <v>18</v>
      </c>
      <c r="AJ643" s="29">
        <f t="shared" si="321"/>
        <v>27</v>
      </c>
      <c r="AK643" s="105">
        <f t="shared" si="322"/>
        <v>37</v>
      </c>
      <c r="AT643" s="300">
        <f t="shared" si="328"/>
        <v>414.82719999999955</v>
      </c>
      <c r="AU643" s="29">
        <f t="shared" si="328"/>
        <v>3368.7539999999963</v>
      </c>
      <c r="AV643" s="29">
        <f t="shared" si="328"/>
        <v>7252.607999999992</v>
      </c>
      <c r="AW643" s="105">
        <f t="shared" si="328"/>
        <v>14240.797999999988</v>
      </c>
    </row>
    <row r="644" spans="1:49" x14ac:dyDescent="0.25">
      <c r="A644" s="80" t="s">
        <v>504</v>
      </c>
      <c r="B644" s="4" t="s">
        <v>158</v>
      </c>
      <c r="C644" s="4">
        <v>14.81</v>
      </c>
      <c r="D644" s="4">
        <v>15.1</v>
      </c>
      <c r="E644" s="4">
        <v>21900</v>
      </c>
      <c r="F644" s="4">
        <v>24800</v>
      </c>
      <c r="G644" s="30">
        <f t="shared" si="300"/>
        <v>0.28999999999999915</v>
      </c>
      <c r="H644" s="30">
        <f t="shared" si="323"/>
        <v>74.31</v>
      </c>
      <c r="I644" s="30" t="str">
        <f t="shared" si="301"/>
        <v>US 20: 3</v>
      </c>
      <c r="J644" s="30">
        <f t="shared" si="330"/>
        <v>22190</v>
      </c>
      <c r="K644" s="30">
        <f t="shared" si="330"/>
        <v>22915</v>
      </c>
      <c r="L644" s="30">
        <f t="shared" si="330"/>
        <v>23640</v>
      </c>
      <c r="M644" s="30">
        <f t="shared" si="330"/>
        <v>24365</v>
      </c>
      <c r="N644" s="91">
        <f t="shared" si="302"/>
        <v>15089.2</v>
      </c>
      <c r="O644" s="91">
        <f t="shared" si="303"/>
        <v>15582.2</v>
      </c>
      <c r="P644" s="91">
        <f t="shared" si="304"/>
        <v>16075.2</v>
      </c>
      <c r="Q644" s="91">
        <f t="shared" si="305"/>
        <v>16568.2</v>
      </c>
      <c r="R644" s="91">
        <f t="shared" si="306"/>
        <v>301.78400000000005</v>
      </c>
      <c r="S644" s="91">
        <f t="shared" si="307"/>
        <v>2337.33</v>
      </c>
      <c r="T644" s="91">
        <f t="shared" si="308"/>
        <v>4822.5600000000004</v>
      </c>
      <c r="U644" s="91">
        <f t="shared" si="309"/>
        <v>9112.510000000002</v>
      </c>
      <c r="V644" s="91">
        <f t="shared" si="310"/>
        <v>26.255207999999929</v>
      </c>
      <c r="W644" s="91">
        <f t="shared" si="311"/>
        <v>183.01293899999948</v>
      </c>
      <c r="X644" s="91">
        <f t="shared" si="312"/>
        <v>321.66475199999911</v>
      </c>
      <c r="Y644" s="91">
        <f t="shared" si="313"/>
        <v>528.52557999999851</v>
      </c>
      <c r="Z644" s="91">
        <f t="shared" si="314"/>
        <v>5.4698349999999847</v>
      </c>
      <c r="AA644" s="91">
        <f t="shared" si="315"/>
        <v>30.502156499999913</v>
      </c>
      <c r="AB644" s="91">
        <f t="shared" si="316"/>
        <v>44.67565999999988</v>
      </c>
      <c r="AC644" s="91">
        <f t="shared" si="317"/>
        <v>62.919711904761741</v>
      </c>
      <c r="AD644" s="29">
        <f t="shared" si="318"/>
        <v>0</v>
      </c>
      <c r="AE644" s="29">
        <f t="shared" si="324"/>
        <v>1</v>
      </c>
      <c r="AF644" s="29">
        <f t="shared" si="325"/>
        <v>1</v>
      </c>
      <c r="AG644" s="29">
        <f t="shared" si="326"/>
        <v>1</v>
      </c>
      <c r="AH644" s="29">
        <f t="shared" si="319"/>
        <v>2</v>
      </c>
      <c r="AI644" s="29">
        <f t="shared" si="320"/>
        <v>18</v>
      </c>
      <c r="AJ644" s="29">
        <f t="shared" si="321"/>
        <v>27</v>
      </c>
      <c r="AK644" s="105">
        <f t="shared" si="322"/>
        <v>37</v>
      </c>
      <c r="AT644" s="300">
        <f t="shared" si="328"/>
        <v>87.517359999999755</v>
      </c>
      <c r="AU644" s="29">
        <f t="shared" si="328"/>
        <v>677.82569999999794</v>
      </c>
      <c r="AV644" s="29">
        <f t="shared" si="328"/>
        <v>1398.542399999996</v>
      </c>
      <c r="AW644" s="105">
        <f t="shared" si="328"/>
        <v>2642.6278999999927</v>
      </c>
    </row>
    <row r="645" spans="1:49" x14ac:dyDescent="0.25">
      <c r="A645" s="80" t="s">
        <v>504</v>
      </c>
      <c r="B645" s="4" t="s">
        <v>160</v>
      </c>
      <c r="C645" s="4">
        <v>14.89</v>
      </c>
      <c r="D645" s="4">
        <v>15.69</v>
      </c>
      <c r="E645" s="4">
        <v>6600</v>
      </c>
      <c r="F645" s="4">
        <v>9100</v>
      </c>
      <c r="G645" s="30">
        <f t="shared" si="300"/>
        <v>0.79999999999999893</v>
      </c>
      <c r="H645" s="30">
        <f t="shared" si="323"/>
        <v>75.11</v>
      </c>
      <c r="I645" s="30" t="str">
        <f t="shared" si="301"/>
        <v>US 20: 3</v>
      </c>
      <c r="J645" s="30">
        <f t="shared" si="330"/>
        <v>6850</v>
      </c>
      <c r="K645" s="30">
        <f t="shared" si="330"/>
        <v>7475</v>
      </c>
      <c r="L645" s="30">
        <f t="shared" si="330"/>
        <v>8100</v>
      </c>
      <c r="M645" s="30">
        <f t="shared" si="330"/>
        <v>8725</v>
      </c>
      <c r="N645" s="91">
        <f t="shared" si="302"/>
        <v>4658</v>
      </c>
      <c r="O645" s="91">
        <f t="shared" si="303"/>
        <v>5083</v>
      </c>
      <c r="P645" s="91">
        <f t="shared" si="304"/>
        <v>5508</v>
      </c>
      <c r="Q645" s="91">
        <f t="shared" si="305"/>
        <v>5933</v>
      </c>
      <c r="R645" s="91">
        <f t="shared" si="306"/>
        <v>93.16</v>
      </c>
      <c r="S645" s="91">
        <f t="shared" si="307"/>
        <v>762.44999999999993</v>
      </c>
      <c r="T645" s="91">
        <f t="shared" si="308"/>
        <v>1652.3999999999999</v>
      </c>
      <c r="U645" s="91">
        <f t="shared" si="309"/>
        <v>3263.15</v>
      </c>
      <c r="V645" s="91">
        <f t="shared" si="310"/>
        <v>22.358399999999968</v>
      </c>
      <c r="W645" s="91">
        <f t="shared" si="311"/>
        <v>164.68919999999977</v>
      </c>
      <c r="X645" s="91">
        <f t="shared" si="312"/>
        <v>304.04159999999956</v>
      </c>
      <c r="Y645" s="91">
        <f t="shared" si="313"/>
        <v>522.10399999999936</v>
      </c>
      <c r="Z645" s="91">
        <f t="shared" si="314"/>
        <v>4.6579999999999924</v>
      </c>
      <c r="AA645" s="91">
        <f t="shared" si="315"/>
        <v>27.448199999999961</v>
      </c>
      <c r="AB645" s="91">
        <f t="shared" si="316"/>
        <v>42.227999999999945</v>
      </c>
      <c r="AC645" s="91">
        <f t="shared" si="317"/>
        <v>62.155238095238026</v>
      </c>
      <c r="AD645" s="29">
        <f t="shared" si="318"/>
        <v>0</v>
      </c>
      <c r="AE645" s="29">
        <f t="shared" si="324"/>
        <v>0</v>
      </c>
      <c r="AF645" s="29">
        <f t="shared" si="325"/>
        <v>1</v>
      </c>
      <c r="AG645" s="29">
        <f t="shared" si="326"/>
        <v>1</v>
      </c>
      <c r="AH645" s="29">
        <f t="shared" si="319"/>
        <v>2</v>
      </c>
      <c r="AI645" s="29">
        <f t="shared" si="320"/>
        <v>18</v>
      </c>
      <c r="AJ645" s="29">
        <f t="shared" si="321"/>
        <v>27</v>
      </c>
      <c r="AK645" s="105">
        <f t="shared" si="322"/>
        <v>37</v>
      </c>
      <c r="AT645" s="300">
        <f t="shared" si="328"/>
        <v>74.527999999999892</v>
      </c>
      <c r="AU645" s="29">
        <f t="shared" si="328"/>
        <v>609.95999999999913</v>
      </c>
      <c r="AV645" s="29">
        <f t="shared" si="328"/>
        <v>1321.919999999998</v>
      </c>
      <c r="AW645" s="105">
        <f t="shared" si="328"/>
        <v>2610.5199999999968</v>
      </c>
    </row>
    <row r="646" spans="1:49" x14ac:dyDescent="0.25">
      <c r="A646" s="80" t="s">
        <v>504</v>
      </c>
      <c r="B646" s="4" t="s">
        <v>158</v>
      </c>
      <c r="C646" s="4">
        <v>15.1</v>
      </c>
      <c r="D646" s="4">
        <v>16.02</v>
      </c>
      <c r="E646" s="4">
        <v>15400</v>
      </c>
      <c r="F646" s="4">
        <v>17800</v>
      </c>
      <c r="G646" s="30">
        <f t="shared" si="300"/>
        <v>0.91999999999999993</v>
      </c>
      <c r="H646" s="30">
        <f t="shared" si="323"/>
        <v>76.03</v>
      </c>
      <c r="I646" s="30" t="str">
        <f t="shared" si="301"/>
        <v>US 20: 3</v>
      </c>
      <c r="J646" s="30">
        <f t="shared" si="330"/>
        <v>15640</v>
      </c>
      <c r="K646" s="30">
        <f t="shared" si="330"/>
        <v>16240</v>
      </c>
      <c r="L646" s="30">
        <f t="shared" si="330"/>
        <v>16840</v>
      </c>
      <c r="M646" s="30">
        <f t="shared" si="330"/>
        <v>17440</v>
      </c>
      <c r="N646" s="91">
        <f t="shared" si="302"/>
        <v>10635.2</v>
      </c>
      <c r="O646" s="91">
        <f t="shared" si="303"/>
        <v>11043.2</v>
      </c>
      <c r="P646" s="91">
        <f t="shared" si="304"/>
        <v>11451.2</v>
      </c>
      <c r="Q646" s="91">
        <f t="shared" si="305"/>
        <v>11859.2</v>
      </c>
      <c r="R646" s="91">
        <f t="shared" si="306"/>
        <v>212.70400000000001</v>
      </c>
      <c r="S646" s="91">
        <f t="shared" si="307"/>
        <v>1656.48</v>
      </c>
      <c r="T646" s="91">
        <f t="shared" si="308"/>
        <v>3435.36</v>
      </c>
      <c r="U646" s="91">
        <f t="shared" si="309"/>
        <v>6522.5600000000013</v>
      </c>
      <c r="V646" s="91">
        <f t="shared" si="310"/>
        <v>58.706303999999996</v>
      </c>
      <c r="W646" s="91">
        <f t="shared" si="311"/>
        <v>411.46963199999999</v>
      </c>
      <c r="X646" s="91">
        <f t="shared" si="312"/>
        <v>726.92217600000004</v>
      </c>
      <c r="Y646" s="91">
        <f t="shared" si="313"/>
        <v>1200.1510400000002</v>
      </c>
      <c r="Z646" s="91">
        <f t="shared" si="314"/>
        <v>12.230479999999996</v>
      </c>
      <c r="AA646" s="91">
        <f t="shared" si="315"/>
        <v>68.578271999999998</v>
      </c>
      <c r="AB646" s="91">
        <f t="shared" si="316"/>
        <v>100.96141333333335</v>
      </c>
      <c r="AC646" s="91">
        <f t="shared" si="317"/>
        <v>142.87512380952387</v>
      </c>
      <c r="AD646" s="29">
        <f t="shared" si="318"/>
        <v>0</v>
      </c>
      <c r="AE646" s="29">
        <f t="shared" si="324"/>
        <v>1</v>
      </c>
      <c r="AF646" s="29">
        <f t="shared" si="325"/>
        <v>1</v>
      </c>
      <c r="AG646" s="29">
        <f t="shared" si="326"/>
        <v>1</v>
      </c>
      <c r="AH646" s="29">
        <f t="shared" si="319"/>
        <v>2</v>
      </c>
      <c r="AI646" s="29">
        <f t="shared" si="320"/>
        <v>18</v>
      </c>
      <c r="AJ646" s="29">
        <f t="shared" si="321"/>
        <v>27</v>
      </c>
      <c r="AK646" s="105">
        <f t="shared" si="322"/>
        <v>37</v>
      </c>
      <c r="AT646" s="300">
        <f t="shared" si="328"/>
        <v>195.68768</v>
      </c>
      <c r="AU646" s="29">
        <f t="shared" si="328"/>
        <v>1523.9615999999999</v>
      </c>
      <c r="AV646" s="29">
        <f t="shared" si="328"/>
        <v>3160.5311999999999</v>
      </c>
      <c r="AW646" s="105">
        <f t="shared" si="328"/>
        <v>6000.7552000000005</v>
      </c>
    </row>
    <row r="647" spans="1:49" x14ac:dyDescent="0.25">
      <c r="A647" s="80" t="s">
        <v>504</v>
      </c>
      <c r="B647" s="4" t="s">
        <v>160</v>
      </c>
      <c r="C647" s="4">
        <v>15.69</v>
      </c>
      <c r="D647" s="4">
        <v>16.46</v>
      </c>
      <c r="E647" s="4">
        <v>6000</v>
      </c>
      <c r="F647" s="4">
        <v>8200</v>
      </c>
      <c r="G647" s="30">
        <f t="shared" ref="G647:G710" si="331">IF(ABS(D647-C647)&lt;60,ABS(D647-C647),0)</f>
        <v>0.77000000000000135</v>
      </c>
      <c r="H647" s="30">
        <f t="shared" si="323"/>
        <v>76.8</v>
      </c>
      <c r="I647" s="30" t="str">
        <f t="shared" ref="I647:I710" si="332">A647&amp;": "&amp;ROUNDUP(H647/30,0)</f>
        <v>US 20: 3</v>
      </c>
      <c r="J647" s="30">
        <f t="shared" ref="J647:M666" si="333">(($F647-$E647)/($F$6-$E$6)*(J$6-$E$6)+$E647)</f>
        <v>6220</v>
      </c>
      <c r="K647" s="30">
        <f t="shared" si="333"/>
        <v>6770</v>
      </c>
      <c r="L647" s="30">
        <f t="shared" si="333"/>
        <v>7320</v>
      </c>
      <c r="M647" s="30">
        <f t="shared" si="333"/>
        <v>7870</v>
      </c>
      <c r="N647" s="91">
        <f t="shared" ref="N647:N710" si="334">J647*$N$5</f>
        <v>4229.6000000000004</v>
      </c>
      <c r="O647" s="91">
        <f t="shared" ref="O647:O710" si="335">K647*$N$5</f>
        <v>4603.6000000000004</v>
      </c>
      <c r="P647" s="91">
        <f t="shared" ref="P647:P710" si="336">L647*$N$5</f>
        <v>4977.6000000000004</v>
      </c>
      <c r="Q647" s="91">
        <f t="shared" ref="Q647:Q710" si="337">M647*$N$5</f>
        <v>5351.6</v>
      </c>
      <c r="R647" s="91">
        <f t="shared" ref="R647:R710" si="338">N647*R$5</f>
        <v>84.592000000000013</v>
      </c>
      <c r="S647" s="91">
        <f t="shared" ref="S647:S710" si="339">O647*S$5</f>
        <v>690.54000000000008</v>
      </c>
      <c r="T647" s="91">
        <f t="shared" ref="T647:T710" si="340">P647*T$5</f>
        <v>1493.28</v>
      </c>
      <c r="U647" s="91">
        <f t="shared" ref="U647:U710" si="341">Q647*U$5</f>
        <v>2943.3800000000006</v>
      </c>
      <c r="V647" s="91">
        <f t="shared" ref="V647:V710" si="342">R647*V$5*$G647</f>
        <v>19.540752000000037</v>
      </c>
      <c r="W647" s="91">
        <f t="shared" ref="W647:W710" si="343">S647*W$5*$G647</f>
        <v>143.56326600000025</v>
      </c>
      <c r="X647" s="91">
        <f t="shared" ref="X647:X710" si="344">T647*X$5*$G647</f>
        <v>264.45988800000049</v>
      </c>
      <c r="Y647" s="91">
        <f t="shared" ref="Y647:Y710" si="345">U647*Y$5*$G647</f>
        <v>453.28052000000093</v>
      </c>
      <c r="Z647" s="91">
        <f t="shared" ref="Z647:Z710" si="346">V647/(Z$5*24)</f>
        <v>4.0709900000000072</v>
      </c>
      <c r="AA647" s="91">
        <f t="shared" ref="AA647:AA710" si="347">W647/(AA$5*24)</f>
        <v>23.927211000000042</v>
      </c>
      <c r="AB647" s="91">
        <f t="shared" ref="AB647:AB710" si="348">X647/(AB$5*24)</f>
        <v>36.730540000000069</v>
      </c>
      <c r="AC647" s="91">
        <f t="shared" ref="AC647:AC710" si="349">Y647/(AC$5*24)</f>
        <v>53.96196666666679</v>
      </c>
      <c r="AD647" s="29">
        <f t="shared" ref="AD647:AD710" si="350">IF(Z647&gt;30,ROUNDUP(Z647/AD$5,0),0)</f>
        <v>0</v>
      </c>
      <c r="AE647" s="29">
        <f t="shared" si="324"/>
        <v>0</v>
      </c>
      <c r="AF647" s="29">
        <f t="shared" si="325"/>
        <v>1</v>
      </c>
      <c r="AG647" s="29">
        <f t="shared" si="326"/>
        <v>1</v>
      </c>
      <c r="AH647" s="29">
        <f t="shared" ref="AH647:AH710" si="351">SUMIF($I$7:$I$1118,$I647,AD$7:AD$1118)</f>
        <v>2</v>
      </c>
      <c r="AI647" s="29">
        <f t="shared" ref="AI647:AI710" si="352">SUMIF($I$7:$I$1118,$I647,AE$7:AE$1118)</f>
        <v>18</v>
      </c>
      <c r="AJ647" s="29">
        <f t="shared" ref="AJ647:AJ710" si="353">SUMIF($I$7:$I$1118,$I647,AF$7:AF$1118)</f>
        <v>27</v>
      </c>
      <c r="AK647" s="105">
        <f t="shared" ref="AK647:AK710" si="354">SUMIF($I$7:$I$1118,$I647,AG$7:AG$1118)</f>
        <v>37</v>
      </c>
      <c r="AT647" s="300">
        <f t="shared" si="328"/>
        <v>65.13584000000013</v>
      </c>
      <c r="AU647" s="29">
        <f t="shared" si="328"/>
        <v>531.71580000000097</v>
      </c>
      <c r="AV647" s="29">
        <f t="shared" si="328"/>
        <v>1149.8256000000019</v>
      </c>
      <c r="AW647" s="105">
        <f t="shared" si="328"/>
        <v>2266.4026000000044</v>
      </c>
    </row>
    <row r="648" spans="1:49" x14ac:dyDescent="0.25">
      <c r="A648" s="80" t="s">
        <v>504</v>
      </c>
      <c r="B648" s="4" t="s">
        <v>158</v>
      </c>
      <c r="C648" s="4">
        <v>16.02</v>
      </c>
      <c r="D648" s="4">
        <v>18.670000000000002</v>
      </c>
      <c r="E648" s="4">
        <v>15500</v>
      </c>
      <c r="F648" s="4">
        <v>17900</v>
      </c>
      <c r="G648" s="30">
        <f t="shared" si="331"/>
        <v>2.6500000000000021</v>
      </c>
      <c r="H648" s="30">
        <f t="shared" ref="H648:H711" si="355">IF(A648=A647,G648+H647,G648)</f>
        <v>79.45</v>
      </c>
      <c r="I648" s="30" t="str">
        <f t="shared" si="332"/>
        <v>US 20: 3</v>
      </c>
      <c r="J648" s="30">
        <f t="shared" si="333"/>
        <v>15740</v>
      </c>
      <c r="K648" s="30">
        <f t="shared" si="333"/>
        <v>16340</v>
      </c>
      <c r="L648" s="30">
        <f t="shared" si="333"/>
        <v>16940</v>
      </c>
      <c r="M648" s="30">
        <f t="shared" si="333"/>
        <v>17540</v>
      </c>
      <c r="N648" s="91">
        <f t="shared" si="334"/>
        <v>10703.2</v>
      </c>
      <c r="O648" s="91">
        <f t="shared" si="335"/>
        <v>11111.2</v>
      </c>
      <c r="P648" s="91">
        <f t="shared" si="336"/>
        <v>11519.2</v>
      </c>
      <c r="Q648" s="91">
        <f t="shared" si="337"/>
        <v>11927.2</v>
      </c>
      <c r="R648" s="91">
        <f t="shared" si="338"/>
        <v>214.06400000000002</v>
      </c>
      <c r="S648" s="91">
        <f t="shared" si="339"/>
        <v>1666.68</v>
      </c>
      <c r="T648" s="91">
        <f t="shared" si="340"/>
        <v>3455.76</v>
      </c>
      <c r="U648" s="91">
        <f t="shared" si="341"/>
        <v>6559.9600000000009</v>
      </c>
      <c r="V648" s="91">
        <f t="shared" si="342"/>
        <v>170.18088000000014</v>
      </c>
      <c r="W648" s="91">
        <f t="shared" si="343"/>
        <v>1192.5095400000012</v>
      </c>
      <c r="X648" s="91">
        <f t="shared" si="344"/>
        <v>2106.2857200000021</v>
      </c>
      <c r="Y648" s="91">
        <f t="shared" si="345"/>
        <v>3476.7788000000032</v>
      </c>
      <c r="Z648" s="91">
        <f t="shared" si="346"/>
        <v>35.454350000000026</v>
      </c>
      <c r="AA648" s="91">
        <f t="shared" si="347"/>
        <v>198.75159000000019</v>
      </c>
      <c r="AB648" s="91">
        <f t="shared" si="348"/>
        <v>292.53968333333364</v>
      </c>
      <c r="AC648" s="91">
        <f t="shared" si="349"/>
        <v>413.90223809523854</v>
      </c>
      <c r="AD648" s="29">
        <f t="shared" si="350"/>
        <v>1</v>
      </c>
      <c r="AE648" s="29">
        <f t="shared" ref="AE648:AE711" si="356">MAX(AD648,IF(AA648&gt;30,ROUNDUP(AA648/AE$5,0),0))</f>
        <v>2</v>
      </c>
      <c r="AF648" s="29">
        <f t="shared" ref="AF648:AF711" si="357">MAX(AE648,IF(AB648&gt;30,ROUNDUP(AB648/AF$5,0),0))</f>
        <v>2</v>
      </c>
      <c r="AG648" s="29">
        <f t="shared" ref="AG648:AG711" si="358">MAX(AF648,IF(AC648&gt;30,ROUNDUP(AC648/AG$5,0),0))</f>
        <v>3</v>
      </c>
      <c r="AH648" s="29">
        <f t="shared" si="351"/>
        <v>2</v>
      </c>
      <c r="AI648" s="29">
        <f t="shared" si="352"/>
        <v>18</v>
      </c>
      <c r="AJ648" s="29">
        <f t="shared" si="353"/>
        <v>27</v>
      </c>
      <c r="AK648" s="105">
        <f t="shared" si="354"/>
        <v>37</v>
      </c>
      <c r="AT648" s="300">
        <f t="shared" si="328"/>
        <v>567.26960000000054</v>
      </c>
      <c r="AU648" s="29">
        <f t="shared" si="328"/>
        <v>4416.7020000000039</v>
      </c>
      <c r="AV648" s="29">
        <f t="shared" si="328"/>
        <v>9157.7640000000083</v>
      </c>
      <c r="AW648" s="105">
        <f t="shared" si="328"/>
        <v>17383.894000000015</v>
      </c>
    </row>
    <row r="649" spans="1:49" x14ac:dyDescent="0.25">
      <c r="A649" s="80" t="s">
        <v>504</v>
      </c>
      <c r="B649" s="4" t="s">
        <v>160</v>
      </c>
      <c r="C649" s="4">
        <v>16.46</v>
      </c>
      <c r="D649" s="4">
        <v>20.95</v>
      </c>
      <c r="E649" s="4">
        <v>5700</v>
      </c>
      <c r="F649" s="4">
        <v>6300</v>
      </c>
      <c r="G649" s="30">
        <f t="shared" si="331"/>
        <v>4.4899999999999984</v>
      </c>
      <c r="H649" s="30">
        <f t="shared" si="355"/>
        <v>83.94</v>
      </c>
      <c r="I649" s="30" t="str">
        <f t="shared" si="332"/>
        <v>US 20: 3</v>
      </c>
      <c r="J649" s="30">
        <f t="shared" si="333"/>
        <v>5760</v>
      </c>
      <c r="K649" s="30">
        <f t="shared" si="333"/>
        <v>5910</v>
      </c>
      <c r="L649" s="30">
        <f t="shared" si="333"/>
        <v>6060</v>
      </c>
      <c r="M649" s="30">
        <f t="shared" si="333"/>
        <v>6210</v>
      </c>
      <c r="N649" s="91">
        <f t="shared" si="334"/>
        <v>3916.8</v>
      </c>
      <c r="O649" s="91">
        <f t="shared" si="335"/>
        <v>4018.8</v>
      </c>
      <c r="P649" s="91">
        <f t="shared" si="336"/>
        <v>4120.8</v>
      </c>
      <c r="Q649" s="91">
        <f t="shared" si="337"/>
        <v>4222.8</v>
      </c>
      <c r="R649" s="91">
        <f t="shared" si="338"/>
        <v>78.335999999999999</v>
      </c>
      <c r="S649" s="91">
        <f t="shared" si="339"/>
        <v>602.82000000000005</v>
      </c>
      <c r="T649" s="91">
        <f t="shared" si="340"/>
        <v>1236.24</v>
      </c>
      <c r="U649" s="91">
        <f t="shared" si="341"/>
        <v>2322.5400000000004</v>
      </c>
      <c r="V649" s="91">
        <f t="shared" si="342"/>
        <v>105.51859199999996</v>
      </c>
      <c r="W649" s="91">
        <f t="shared" si="343"/>
        <v>730.79868599999986</v>
      </c>
      <c r="X649" s="91">
        <f t="shared" si="344"/>
        <v>1276.6650479999994</v>
      </c>
      <c r="Y649" s="91">
        <f t="shared" si="345"/>
        <v>2085.6409199999998</v>
      </c>
      <c r="Z649" s="91">
        <f t="shared" si="346"/>
        <v>21.983039999999988</v>
      </c>
      <c r="AA649" s="91">
        <f t="shared" si="347"/>
        <v>121.79978099999998</v>
      </c>
      <c r="AB649" s="91">
        <f t="shared" si="348"/>
        <v>177.31458999999992</v>
      </c>
      <c r="AC649" s="91">
        <f t="shared" si="349"/>
        <v>248.29058571428573</v>
      </c>
      <c r="AD649" s="29">
        <f t="shared" si="350"/>
        <v>0</v>
      </c>
      <c r="AE649" s="29">
        <f t="shared" si="356"/>
        <v>1</v>
      </c>
      <c r="AF649" s="29">
        <f t="shared" si="357"/>
        <v>2</v>
      </c>
      <c r="AG649" s="29">
        <f t="shared" si="358"/>
        <v>2</v>
      </c>
      <c r="AH649" s="29">
        <f t="shared" si="351"/>
        <v>2</v>
      </c>
      <c r="AI649" s="29">
        <f t="shared" si="352"/>
        <v>18</v>
      </c>
      <c r="AJ649" s="29">
        <f t="shared" si="353"/>
        <v>27</v>
      </c>
      <c r="AK649" s="105">
        <f t="shared" si="354"/>
        <v>37</v>
      </c>
      <c r="AT649" s="300">
        <f t="shared" si="328"/>
        <v>351.72863999999987</v>
      </c>
      <c r="AU649" s="29">
        <f t="shared" si="328"/>
        <v>2706.6617999999994</v>
      </c>
      <c r="AV649" s="29">
        <f t="shared" si="328"/>
        <v>5550.7175999999981</v>
      </c>
      <c r="AW649" s="105">
        <f t="shared" si="328"/>
        <v>10428.204599999999</v>
      </c>
    </row>
    <row r="650" spans="1:49" x14ac:dyDescent="0.25">
      <c r="A650" s="80" t="s">
        <v>504</v>
      </c>
      <c r="B650" s="4" t="s">
        <v>161</v>
      </c>
      <c r="C650" s="4">
        <v>16.739999999999998</v>
      </c>
      <c r="D650" s="4">
        <v>18.510000000000002</v>
      </c>
      <c r="E650" s="4">
        <v>22100</v>
      </c>
      <c r="F650" s="4">
        <v>41700</v>
      </c>
      <c r="G650" s="30">
        <f t="shared" si="331"/>
        <v>1.7700000000000031</v>
      </c>
      <c r="H650" s="30">
        <f t="shared" si="355"/>
        <v>85.710000000000008</v>
      </c>
      <c r="I650" s="30" t="str">
        <f t="shared" si="332"/>
        <v>US 20: 3</v>
      </c>
      <c r="J650" s="30">
        <f t="shared" si="333"/>
        <v>24060</v>
      </c>
      <c r="K650" s="30">
        <f t="shared" si="333"/>
        <v>28960</v>
      </c>
      <c r="L650" s="30">
        <f t="shared" si="333"/>
        <v>33860</v>
      </c>
      <c r="M650" s="30">
        <f t="shared" si="333"/>
        <v>38760</v>
      </c>
      <c r="N650" s="91">
        <f t="shared" si="334"/>
        <v>16360.800000000001</v>
      </c>
      <c r="O650" s="91">
        <f t="shared" si="335"/>
        <v>19692.800000000003</v>
      </c>
      <c r="P650" s="91">
        <f t="shared" si="336"/>
        <v>23024.800000000003</v>
      </c>
      <c r="Q650" s="91">
        <f t="shared" si="337"/>
        <v>26356.800000000003</v>
      </c>
      <c r="R650" s="91">
        <f t="shared" si="338"/>
        <v>327.21600000000001</v>
      </c>
      <c r="S650" s="91">
        <f t="shared" si="339"/>
        <v>2953.9200000000005</v>
      </c>
      <c r="T650" s="91">
        <f t="shared" si="340"/>
        <v>6907.4400000000005</v>
      </c>
      <c r="U650" s="91">
        <f t="shared" si="341"/>
        <v>14496.240000000003</v>
      </c>
      <c r="V650" s="91">
        <f t="shared" si="342"/>
        <v>173.75169600000029</v>
      </c>
      <c r="W650" s="91">
        <f t="shared" si="343"/>
        <v>1411.6783680000028</v>
      </c>
      <c r="X650" s="91">
        <f t="shared" si="344"/>
        <v>2812.0188240000052</v>
      </c>
      <c r="Y650" s="91">
        <f t="shared" si="345"/>
        <v>5131.6689600000109</v>
      </c>
      <c r="Z650" s="91">
        <f t="shared" si="346"/>
        <v>36.198270000000058</v>
      </c>
      <c r="AA650" s="91">
        <f t="shared" si="347"/>
        <v>235.27972800000046</v>
      </c>
      <c r="AB650" s="91">
        <f t="shared" si="348"/>
        <v>390.55817000000076</v>
      </c>
      <c r="AC650" s="91">
        <f t="shared" si="349"/>
        <v>610.91297142857286</v>
      </c>
      <c r="AD650" s="29">
        <f t="shared" si="350"/>
        <v>1</v>
      </c>
      <c r="AE650" s="29">
        <f t="shared" si="356"/>
        <v>2</v>
      </c>
      <c r="AF650" s="29">
        <f t="shared" si="357"/>
        <v>3</v>
      </c>
      <c r="AG650" s="29">
        <f t="shared" si="358"/>
        <v>5</v>
      </c>
      <c r="AH650" s="29">
        <f t="shared" si="351"/>
        <v>2</v>
      </c>
      <c r="AI650" s="29">
        <f t="shared" si="352"/>
        <v>18</v>
      </c>
      <c r="AJ650" s="29">
        <f t="shared" si="353"/>
        <v>27</v>
      </c>
      <c r="AK650" s="105">
        <f t="shared" si="354"/>
        <v>37</v>
      </c>
      <c r="AT650" s="300">
        <f t="shared" si="328"/>
        <v>579.17232000000104</v>
      </c>
      <c r="AU650" s="29">
        <f t="shared" si="328"/>
        <v>5228.43840000001</v>
      </c>
      <c r="AV650" s="29">
        <f t="shared" si="328"/>
        <v>12226.168800000023</v>
      </c>
      <c r="AW650" s="105">
        <f t="shared" si="328"/>
        <v>25658.34480000005</v>
      </c>
    </row>
    <row r="651" spans="1:49" x14ac:dyDescent="0.25">
      <c r="A651" s="80" t="s">
        <v>504</v>
      </c>
      <c r="B651" s="4" t="s">
        <v>82</v>
      </c>
      <c r="C651" s="4">
        <v>18.010000000000002</v>
      </c>
      <c r="D651" s="4">
        <v>20.97</v>
      </c>
      <c r="E651" s="4">
        <v>3000</v>
      </c>
      <c r="F651" s="4">
        <v>3600</v>
      </c>
      <c r="G651" s="30">
        <f t="shared" si="331"/>
        <v>2.9599999999999973</v>
      </c>
      <c r="H651" s="30">
        <f t="shared" si="355"/>
        <v>88.67</v>
      </c>
      <c r="I651" s="30" t="str">
        <f t="shared" si="332"/>
        <v>US 20: 3</v>
      </c>
      <c r="J651" s="30">
        <f t="shared" si="333"/>
        <v>3060</v>
      </c>
      <c r="K651" s="30">
        <f t="shared" si="333"/>
        <v>3210</v>
      </c>
      <c r="L651" s="30">
        <f t="shared" si="333"/>
        <v>3360</v>
      </c>
      <c r="M651" s="30">
        <f t="shared" si="333"/>
        <v>3510</v>
      </c>
      <c r="N651" s="91">
        <f t="shared" si="334"/>
        <v>2080.8000000000002</v>
      </c>
      <c r="O651" s="91">
        <f t="shared" si="335"/>
        <v>2182.8000000000002</v>
      </c>
      <c r="P651" s="91">
        <f t="shared" si="336"/>
        <v>2284.8000000000002</v>
      </c>
      <c r="Q651" s="91">
        <f t="shared" si="337"/>
        <v>2386.8000000000002</v>
      </c>
      <c r="R651" s="91">
        <f t="shared" si="338"/>
        <v>41.616000000000007</v>
      </c>
      <c r="S651" s="91">
        <f t="shared" si="339"/>
        <v>327.42</v>
      </c>
      <c r="T651" s="91">
        <f t="shared" si="340"/>
        <v>685.44</v>
      </c>
      <c r="U651" s="91">
        <f t="shared" si="341"/>
        <v>1312.7400000000002</v>
      </c>
      <c r="V651" s="91">
        <f t="shared" si="342"/>
        <v>36.955007999999971</v>
      </c>
      <c r="W651" s="91">
        <f t="shared" si="343"/>
        <v>261.67406399999976</v>
      </c>
      <c r="X651" s="91">
        <f t="shared" si="344"/>
        <v>466.64755199999962</v>
      </c>
      <c r="Y651" s="91">
        <f t="shared" si="345"/>
        <v>777.14207999999951</v>
      </c>
      <c r="Z651" s="91">
        <f t="shared" si="346"/>
        <v>7.6989599999999925</v>
      </c>
      <c r="AA651" s="91">
        <f t="shared" si="347"/>
        <v>43.612343999999958</v>
      </c>
      <c r="AB651" s="91">
        <f t="shared" si="348"/>
        <v>64.812159999999949</v>
      </c>
      <c r="AC651" s="91">
        <f t="shared" si="349"/>
        <v>92.516914285714236</v>
      </c>
      <c r="AD651" s="29">
        <f t="shared" si="350"/>
        <v>0</v>
      </c>
      <c r="AE651" s="29">
        <f t="shared" si="356"/>
        <v>1</v>
      </c>
      <c r="AF651" s="29">
        <f t="shared" si="357"/>
        <v>1</v>
      </c>
      <c r="AG651" s="29">
        <f t="shared" si="358"/>
        <v>1</v>
      </c>
      <c r="AH651" s="29">
        <f t="shared" si="351"/>
        <v>2</v>
      </c>
      <c r="AI651" s="29">
        <f t="shared" si="352"/>
        <v>18</v>
      </c>
      <c r="AJ651" s="29">
        <f t="shared" si="353"/>
        <v>27</v>
      </c>
      <c r="AK651" s="105">
        <f t="shared" si="354"/>
        <v>37</v>
      </c>
      <c r="AT651" s="300">
        <f t="shared" si="328"/>
        <v>123.18335999999991</v>
      </c>
      <c r="AU651" s="29">
        <f t="shared" si="328"/>
        <v>969.16319999999916</v>
      </c>
      <c r="AV651" s="29">
        <f t="shared" si="328"/>
        <v>2028.9023999999984</v>
      </c>
      <c r="AW651" s="105">
        <f t="shared" si="328"/>
        <v>3885.7103999999972</v>
      </c>
    </row>
    <row r="652" spans="1:49" x14ac:dyDescent="0.25">
      <c r="A652" s="80" t="s">
        <v>504</v>
      </c>
      <c r="B652" s="4" t="s">
        <v>161</v>
      </c>
      <c r="C652" s="4">
        <v>18.510000000000002</v>
      </c>
      <c r="D652" s="4">
        <v>18.8</v>
      </c>
      <c r="E652" s="4">
        <v>16900</v>
      </c>
      <c r="F652" s="4">
        <v>31500</v>
      </c>
      <c r="G652" s="30">
        <f t="shared" si="331"/>
        <v>0.28999999999999915</v>
      </c>
      <c r="H652" s="30">
        <f t="shared" si="355"/>
        <v>88.960000000000008</v>
      </c>
      <c r="I652" s="30" t="str">
        <f t="shared" si="332"/>
        <v>US 20: 3</v>
      </c>
      <c r="J652" s="30">
        <f t="shared" si="333"/>
        <v>18360</v>
      </c>
      <c r="K652" s="30">
        <f t="shared" si="333"/>
        <v>22010</v>
      </c>
      <c r="L652" s="30">
        <f t="shared" si="333"/>
        <v>25660</v>
      </c>
      <c r="M652" s="30">
        <f t="shared" si="333"/>
        <v>29310</v>
      </c>
      <c r="N652" s="91">
        <f t="shared" si="334"/>
        <v>12484.800000000001</v>
      </c>
      <c r="O652" s="91">
        <f t="shared" si="335"/>
        <v>14966.800000000001</v>
      </c>
      <c r="P652" s="91">
        <f t="shared" si="336"/>
        <v>17448.800000000003</v>
      </c>
      <c r="Q652" s="91">
        <f t="shared" si="337"/>
        <v>19930.800000000003</v>
      </c>
      <c r="R652" s="91">
        <f t="shared" si="338"/>
        <v>249.69600000000003</v>
      </c>
      <c r="S652" s="91">
        <f t="shared" si="339"/>
        <v>2245.02</v>
      </c>
      <c r="T652" s="91">
        <f t="shared" si="340"/>
        <v>5234.6400000000003</v>
      </c>
      <c r="U652" s="91">
        <f t="shared" si="341"/>
        <v>10961.940000000002</v>
      </c>
      <c r="V652" s="91">
        <f t="shared" si="342"/>
        <v>21.723551999999938</v>
      </c>
      <c r="W652" s="91">
        <f t="shared" si="343"/>
        <v>175.78506599999949</v>
      </c>
      <c r="X652" s="91">
        <f t="shared" si="344"/>
        <v>349.15048799999897</v>
      </c>
      <c r="Y652" s="91">
        <f t="shared" si="345"/>
        <v>635.79251999999826</v>
      </c>
      <c r="Z652" s="91">
        <f t="shared" si="346"/>
        <v>4.5257399999999866</v>
      </c>
      <c r="AA652" s="91">
        <f t="shared" si="347"/>
        <v>29.297510999999915</v>
      </c>
      <c r="AB652" s="91">
        <f t="shared" si="348"/>
        <v>48.493123333333195</v>
      </c>
      <c r="AC652" s="91">
        <f t="shared" si="349"/>
        <v>75.689585714285514</v>
      </c>
      <c r="AD652" s="29">
        <f t="shared" si="350"/>
        <v>0</v>
      </c>
      <c r="AE652" s="29">
        <f t="shared" si="356"/>
        <v>0</v>
      </c>
      <c r="AF652" s="29">
        <f t="shared" si="357"/>
        <v>1</v>
      </c>
      <c r="AG652" s="29">
        <f t="shared" si="358"/>
        <v>1</v>
      </c>
      <c r="AH652" s="29">
        <f t="shared" si="351"/>
        <v>2</v>
      </c>
      <c r="AI652" s="29">
        <f t="shared" si="352"/>
        <v>18</v>
      </c>
      <c r="AJ652" s="29">
        <f t="shared" si="353"/>
        <v>27</v>
      </c>
      <c r="AK652" s="105">
        <f t="shared" si="354"/>
        <v>37</v>
      </c>
      <c r="AT652" s="300">
        <f t="shared" si="328"/>
        <v>72.411839999999799</v>
      </c>
      <c r="AU652" s="29">
        <f t="shared" si="328"/>
        <v>651.05579999999804</v>
      </c>
      <c r="AV652" s="29">
        <f t="shared" si="328"/>
        <v>1518.0455999999956</v>
      </c>
      <c r="AW652" s="105">
        <f t="shared" si="328"/>
        <v>3178.9625999999912</v>
      </c>
    </row>
    <row r="653" spans="1:49" x14ac:dyDescent="0.25">
      <c r="A653" s="80" t="s">
        <v>504</v>
      </c>
      <c r="B653" s="4" t="s">
        <v>158</v>
      </c>
      <c r="C653" s="4">
        <v>18.670000000000002</v>
      </c>
      <c r="D653" s="4">
        <v>19.38</v>
      </c>
      <c r="E653" s="4">
        <v>13500</v>
      </c>
      <c r="F653" s="4">
        <v>13600</v>
      </c>
      <c r="G653" s="30">
        <f t="shared" si="331"/>
        <v>0.7099999999999973</v>
      </c>
      <c r="H653" s="30">
        <f t="shared" si="355"/>
        <v>89.67</v>
      </c>
      <c r="I653" s="30" t="str">
        <f t="shared" si="332"/>
        <v>US 20: 3</v>
      </c>
      <c r="J653" s="30">
        <f t="shared" si="333"/>
        <v>13510</v>
      </c>
      <c r="K653" s="30">
        <f t="shared" si="333"/>
        <v>13535</v>
      </c>
      <c r="L653" s="30">
        <f t="shared" si="333"/>
        <v>13560</v>
      </c>
      <c r="M653" s="30">
        <f t="shared" si="333"/>
        <v>13585</v>
      </c>
      <c r="N653" s="91">
        <f t="shared" si="334"/>
        <v>9186.8000000000011</v>
      </c>
      <c r="O653" s="91">
        <f t="shared" si="335"/>
        <v>9203.8000000000011</v>
      </c>
      <c r="P653" s="91">
        <f t="shared" si="336"/>
        <v>9220.8000000000011</v>
      </c>
      <c r="Q653" s="91">
        <f t="shared" si="337"/>
        <v>9237.8000000000011</v>
      </c>
      <c r="R653" s="91">
        <f t="shared" si="338"/>
        <v>183.73600000000002</v>
      </c>
      <c r="S653" s="91">
        <f t="shared" si="339"/>
        <v>1380.5700000000002</v>
      </c>
      <c r="T653" s="91">
        <f t="shared" si="340"/>
        <v>2766.2400000000002</v>
      </c>
      <c r="U653" s="91">
        <f t="shared" si="341"/>
        <v>5080.7900000000009</v>
      </c>
      <c r="V653" s="91">
        <f t="shared" si="342"/>
        <v>39.13576799999985</v>
      </c>
      <c r="W653" s="91">
        <f t="shared" si="343"/>
        <v>264.65526899999901</v>
      </c>
      <c r="X653" s="91">
        <f t="shared" si="344"/>
        <v>451.72699199999835</v>
      </c>
      <c r="Y653" s="91">
        <f t="shared" si="345"/>
        <v>721.47217999999748</v>
      </c>
      <c r="Z653" s="91">
        <f t="shared" si="346"/>
        <v>8.1532849999999666</v>
      </c>
      <c r="AA653" s="91">
        <f t="shared" si="347"/>
        <v>44.109211499999837</v>
      </c>
      <c r="AB653" s="91">
        <f t="shared" si="348"/>
        <v>62.73985999999978</v>
      </c>
      <c r="AC653" s="91">
        <f t="shared" si="349"/>
        <v>85.889545238094954</v>
      </c>
      <c r="AD653" s="29">
        <f t="shared" si="350"/>
        <v>0</v>
      </c>
      <c r="AE653" s="29">
        <f t="shared" si="356"/>
        <v>1</v>
      </c>
      <c r="AF653" s="29">
        <f t="shared" si="357"/>
        <v>1</v>
      </c>
      <c r="AG653" s="29">
        <f t="shared" si="358"/>
        <v>1</v>
      </c>
      <c r="AH653" s="29">
        <f t="shared" si="351"/>
        <v>2</v>
      </c>
      <c r="AI653" s="29">
        <f t="shared" si="352"/>
        <v>18</v>
      </c>
      <c r="AJ653" s="29">
        <f t="shared" si="353"/>
        <v>27</v>
      </c>
      <c r="AK653" s="105">
        <f t="shared" si="354"/>
        <v>37</v>
      </c>
      <c r="AT653" s="300">
        <f t="shared" si="328"/>
        <v>130.45255999999952</v>
      </c>
      <c r="AU653" s="29">
        <f t="shared" si="328"/>
        <v>980.20469999999636</v>
      </c>
      <c r="AV653" s="29">
        <f t="shared" si="328"/>
        <v>1964.0303999999926</v>
      </c>
      <c r="AW653" s="105">
        <f t="shared" si="328"/>
        <v>3607.3608999999869</v>
      </c>
    </row>
    <row r="654" spans="1:49" x14ac:dyDescent="0.25">
      <c r="A654" s="80" t="s">
        <v>504</v>
      </c>
      <c r="B654" s="4" t="s">
        <v>161</v>
      </c>
      <c r="C654" s="4">
        <v>18.8</v>
      </c>
      <c r="D654" s="4">
        <v>19.350000000000001</v>
      </c>
      <c r="E654" s="4">
        <v>19100</v>
      </c>
      <c r="F654" s="4">
        <v>22300</v>
      </c>
      <c r="G654" s="30">
        <f t="shared" si="331"/>
        <v>0.55000000000000071</v>
      </c>
      <c r="H654" s="30">
        <f t="shared" si="355"/>
        <v>90.22</v>
      </c>
      <c r="I654" s="30" t="str">
        <f t="shared" si="332"/>
        <v>US 20: 4</v>
      </c>
      <c r="J654" s="30">
        <f t="shared" si="333"/>
        <v>19420</v>
      </c>
      <c r="K654" s="30">
        <f t="shared" si="333"/>
        <v>20220</v>
      </c>
      <c r="L654" s="30">
        <f t="shared" si="333"/>
        <v>21020</v>
      </c>
      <c r="M654" s="30">
        <f t="shared" si="333"/>
        <v>21820</v>
      </c>
      <c r="N654" s="91">
        <f t="shared" si="334"/>
        <v>13205.6</v>
      </c>
      <c r="O654" s="91">
        <f t="shared" si="335"/>
        <v>13749.6</v>
      </c>
      <c r="P654" s="91">
        <f t="shared" si="336"/>
        <v>14293.6</v>
      </c>
      <c r="Q654" s="91">
        <f t="shared" si="337"/>
        <v>14837.6</v>
      </c>
      <c r="R654" s="91">
        <f t="shared" si="338"/>
        <v>264.11200000000002</v>
      </c>
      <c r="S654" s="91">
        <f t="shared" si="339"/>
        <v>2062.44</v>
      </c>
      <c r="T654" s="91">
        <f t="shared" si="340"/>
        <v>4288.08</v>
      </c>
      <c r="U654" s="91">
        <f t="shared" si="341"/>
        <v>8160.6800000000012</v>
      </c>
      <c r="V654" s="91">
        <f t="shared" si="342"/>
        <v>43.578480000000063</v>
      </c>
      <c r="W654" s="91">
        <f t="shared" si="343"/>
        <v>306.27234000000044</v>
      </c>
      <c r="X654" s="91">
        <f t="shared" si="344"/>
        <v>542.44212000000073</v>
      </c>
      <c r="Y654" s="91">
        <f t="shared" si="345"/>
        <v>897.67480000000137</v>
      </c>
      <c r="Z654" s="91">
        <f t="shared" si="346"/>
        <v>9.0788500000000116</v>
      </c>
      <c r="AA654" s="91">
        <f t="shared" si="347"/>
        <v>51.045390000000076</v>
      </c>
      <c r="AB654" s="91">
        <f t="shared" si="348"/>
        <v>75.339183333333438</v>
      </c>
      <c r="AC654" s="91">
        <f t="shared" si="349"/>
        <v>106.86604761904781</v>
      </c>
      <c r="AD654" s="29">
        <f t="shared" si="350"/>
        <v>0</v>
      </c>
      <c r="AE654" s="29">
        <f t="shared" si="356"/>
        <v>1</v>
      </c>
      <c r="AF654" s="29">
        <f t="shared" si="357"/>
        <v>1</v>
      </c>
      <c r="AG654" s="29">
        <f t="shared" si="358"/>
        <v>1</v>
      </c>
      <c r="AH654" s="29">
        <f t="shared" si="351"/>
        <v>1</v>
      </c>
      <c r="AI654" s="29">
        <f t="shared" si="352"/>
        <v>10</v>
      </c>
      <c r="AJ654" s="29">
        <f t="shared" si="353"/>
        <v>16</v>
      </c>
      <c r="AK654" s="105">
        <f t="shared" si="354"/>
        <v>20</v>
      </c>
      <c r="AT654" s="300">
        <f t="shared" si="328"/>
        <v>145.26160000000021</v>
      </c>
      <c r="AU654" s="29">
        <f t="shared" si="328"/>
        <v>1134.3420000000015</v>
      </c>
      <c r="AV654" s="29">
        <f t="shared" si="328"/>
        <v>2358.4440000000031</v>
      </c>
      <c r="AW654" s="105">
        <f t="shared" si="328"/>
        <v>4488.3740000000062</v>
      </c>
    </row>
    <row r="655" spans="1:49" x14ac:dyDescent="0.25">
      <c r="A655" s="80" t="s">
        <v>504</v>
      </c>
      <c r="B655" s="4" t="s">
        <v>161</v>
      </c>
      <c r="C655" s="4">
        <v>19.350000000000001</v>
      </c>
      <c r="D655" s="4">
        <v>19.489999999999998</v>
      </c>
      <c r="E655" s="4">
        <v>19800</v>
      </c>
      <c r="F655" s="4">
        <v>23100</v>
      </c>
      <c r="G655" s="30">
        <f t="shared" si="331"/>
        <v>0.13999999999999702</v>
      </c>
      <c r="H655" s="30">
        <f t="shared" si="355"/>
        <v>90.36</v>
      </c>
      <c r="I655" s="30" t="str">
        <f t="shared" si="332"/>
        <v>US 20: 4</v>
      </c>
      <c r="J655" s="30">
        <f t="shared" si="333"/>
        <v>20130</v>
      </c>
      <c r="K655" s="30">
        <f t="shared" si="333"/>
        <v>20955</v>
      </c>
      <c r="L655" s="30">
        <f t="shared" si="333"/>
        <v>21780</v>
      </c>
      <c r="M655" s="30">
        <f t="shared" si="333"/>
        <v>22605</v>
      </c>
      <c r="N655" s="91">
        <f t="shared" si="334"/>
        <v>13688.400000000001</v>
      </c>
      <c r="O655" s="91">
        <f t="shared" si="335"/>
        <v>14249.400000000001</v>
      </c>
      <c r="P655" s="91">
        <f t="shared" si="336"/>
        <v>14810.400000000001</v>
      </c>
      <c r="Q655" s="91">
        <f t="shared" si="337"/>
        <v>15371.400000000001</v>
      </c>
      <c r="R655" s="91">
        <f t="shared" si="338"/>
        <v>273.76800000000003</v>
      </c>
      <c r="S655" s="91">
        <f t="shared" si="339"/>
        <v>2137.4100000000003</v>
      </c>
      <c r="T655" s="91">
        <f t="shared" si="340"/>
        <v>4443.12</v>
      </c>
      <c r="U655" s="91">
        <f t="shared" si="341"/>
        <v>8454.2700000000023</v>
      </c>
      <c r="V655" s="91">
        <f t="shared" si="342"/>
        <v>11.498255999999756</v>
      </c>
      <c r="W655" s="91">
        <f t="shared" si="343"/>
        <v>80.794097999998286</v>
      </c>
      <c r="X655" s="91">
        <f t="shared" si="344"/>
        <v>143.06846399999694</v>
      </c>
      <c r="Y655" s="91">
        <f t="shared" si="345"/>
        <v>236.71955999999503</v>
      </c>
      <c r="Z655" s="91">
        <f t="shared" si="346"/>
        <v>2.3954699999999489</v>
      </c>
      <c r="AA655" s="91">
        <f t="shared" si="347"/>
        <v>13.465682999999714</v>
      </c>
      <c r="AB655" s="91">
        <f t="shared" si="348"/>
        <v>19.870619999999576</v>
      </c>
      <c r="AC655" s="91">
        <f t="shared" si="349"/>
        <v>28.180899999999411</v>
      </c>
      <c r="AD655" s="29">
        <f t="shared" si="350"/>
        <v>0</v>
      </c>
      <c r="AE655" s="29">
        <f t="shared" si="356"/>
        <v>0</v>
      </c>
      <c r="AF655" s="29">
        <f t="shared" si="357"/>
        <v>0</v>
      </c>
      <c r="AG655" s="29">
        <f t="shared" si="358"/>
        <v>0</v>
      </c>
      <c r="AH655" s="29">
        <f t="shared" si="351"/>
        <v>1</v>
      </c>
      <c r="AI655" s="29">
        <f t="shared" si="352"/>
        <v>10</v>
      </c>
      <c r="AJ655" s="29">
        <f t="shared" si="353"/>
        <v>16</v>
      </c>
      <c r="AK655" s="105">
        <f t="shared" si="354"/>
        <v>20</v>
      </c>
      <c r="AT655" s="300">
        <f t="shared" si="328"/>
        <v>38.32751999999919</v>
      </c>
      <c r="AU655" s="29">
        <f t="shared" si="328"/>
        <v>299.23739999999367</v>
      </c>
      <c r="AV655" s="29">
        <f t="shared" si="328"/>
        <v>622.03679999998667</v>
      </c>
      <c r="AW655" s="105">
        <f t="shared" si="328"/>
        <v>1183.597799999975</v>
      </c>
    </row>
    <row r="656" spans="1:49" x14ac:dyDescent="0.25">
      <c r="A656" s="80" t="s">
        <v>504</v>
      </c>
      <c r="B656" s="4" t="s">
        <v>158</v>
      </c>
      <c r="C656" s="4">
        <v>19.38</v>
      </c>
      <c r="D656" s="4">
        <v>24.46</v>
      </c>
      <c r="E656" s="4">
        <v>10500</v>
      </c>
      <c r="F656" s="4">
        <v>10600</v>
      </c>
      <c r="G656" s="30">
        <f t="shared" si="331"/>
        <v>5.0800000000000018</v>
      </c>
      <c r="H656" s="30">
        <f t="shared" si="355"/>
        <v>95.44</v>
      </c>
      <c r="I656" s="30" t="str">
        <f t="shared" si="332"/>
        <v>US 20: 4</v>
      </c>
      <c r="J656" s="30">
        <f t="shared" si="333"/>
        <v>10510</v>
      </c>
      <c r="K656" s="30">
        <f t="shared" si="333"/>
        <v>10535</v>
      </c>
      <c r="L656" s="30">
        <f t="shared" si="333"/>
        <v>10560</v>
      </c>
      <c r="M656" s="30">
        <f t="shared" si="333"/>
        <v>10585</v>
      </c>
      <c r="N656" s="91">
        <f t="shared" si="334"/>
        <v>7146.8</v>
      </c>
      <c r="O656" s="91">
        <f t="shared" si="335"/>
        <v>7163.8</v>
      </c>
      <c r="P656" s="91">
        <f t="shared" si="336"/>
        <v>7180.8</v>
      </c>
      <c r="Q656" s="91">
        <f t="shared" si="337"/>
        <v>7197.8</v>
      </c>
      <c r="R656" s="91">
        <f t="shared" si="338"/>
        <v>142.93600000000001</v>
      </c>
      <c r="S656" s="91">
        <f t="shared" si="339"/>
        <v>1074.57</v>
      </c>
      <c r="T656" s="91">
        <f t="shared" si="340"/>
        <v>2154.2399999999998</v>
      </c>
      <c r="U656" s="91">
        <f t="shared" si="341"/>
        <v>3958.7900000000004</v>
      </c>
      <c r="V656" s="91">
        <f t="shared" si="342"/>
        <v>217.83446400000008</v>
      </c>
      <c r="W656" s="91">
        <f t="shared" si="343"/>
        <v>1473.8802120000005</v>
      </c>
      <c r="X656" s="91">
        <f t="shared" si="344"/>
        <v>2517.014016000001</v>
      </c>
      <c r="Y656" s="91">
        <f t="shared" si="345"/>
        <v>4022.1306400000021</v>
      </c>
      <c r="Z656" s="91">
        <f t="shared" si="346"/>
        <v>45.382180000000012</v>
      </c>
      <c r="AA656" s="91">
        <f t="shared" si="347"/>
        <v>245.64670200000009</v>
      </c>
      <c r="AB656" s="91">
        <f t="shared" si="348"/>
        <v>349.58528000000018</v>
      </c>
      <c r="AC656" s="91">
        <f t="shared" si="349"/>
        <v>478.82507619047652</v>
      </c>
      <c r="AD656" s="29">
        <f t="shared" si="350"/>
        <v>1</v>
      </c>
      <c r="AE656" s="29">
        <f t="shared" si="356"/>
        <v>2</v>
      </c>
      <c r="AF656" s="29">
        <f t="shared" si="357"/>
        <v>3</v>
      </c>
      <c r="AG656" s="29">
        <f t="shared" si="358"/>
        <v>4</v>
      </c>
      <c r="AH656" s="29">
        <f t="shared" si="351"/>
        <v>1</v>
      </c>
      <c r="AI656" s="29">
        <f t="shared" si="352"/>
        <v>10</v>
      </c>
      <c r="AJ656" s="29">
        <f t="shared" si="353"/>
        <v>16</v>
      </c>
      <c r="AK656" s="105">
        <f t="shared" si="354"/>
        <v>20</v>
      </c>
      <c r="AT656" s="300">
        <f t="shared" si="328"/>
        <v>726.11488000000031</v>
      </c>
      <c r="AU656" s="29">
        <f t="shared" si="328"/>
        <v>5458.8156000000017</v>
      </c>
      <c r="AV656" s="29">
        <f t="shared" si="328"/>
        <v>10943.539200000003</v>
      </c>
      <c r="AW656" s="105">
        <f t="shared" si="328"/>
        <v>20110.653200000008</v>
      </c>
    </row>
    <row r="657" spans="1:49" x14ac:dyDescent="0.25">
      <c r="A657" s="80" t="s">
        <v>504</v>
      </c>
      <c r="B657" s="4" t="s">
        <v>161</v>
      </c>
      <c r="C657" s="4">
        <v>19.489999999999998</v>
      </c>
      <c r="D657" s="4">
        <v>19.66</v>
      </c>
      <c r="E657" s="4">
        <v>24500</v>
      </c>
      <c r="F657" s="4">
        <v>38000</v>
      </c>
      <c r="G657" s="30">
        <f t="shared" si="331"/>
        <v>0.17000000000000171</v>
      </c>
      <c r="H657" s="30">
        <f t="shared" si="355"/>
        <v>95.61</v>
      </c>
      <c r="I657" s="30" t="str">
        <f t="shared" si="332"/>
        <v>US 20: 4</v>
      </c>
      <c r="J657" s="30">
        <f t="shared" si="333"/>
        <v>25850</v>
      </c>
      <c r="K657" s="30">
        <f t="shared" si="333"/>
        <v>29225</v>
      </c>
      <c r="L657" s="30">
        <f t="shared" si="333"/>
        <v>32600</v>
      </c>
      <c r="M657" s="30">
        <f t="shared" si="333"/>
        <v>35975</v>
      </c>
      <c r="N657" s="91">
        <f t="shared" si="334"/>
        <v>17578</v>
      </c>
      <c r="O657" s="91">
        <f t="shared" si="335"/>
        <v>19873</v>
      </c>
      <c r="P657" s="91">
        <f t="shared" si="336"/>
        <v>22168</v>
      </c>
      <c r="Q657" s="91">
        <f t="shared" si="337"/>
        <v>24463</v>
      </c>
      <c r="R657" s="91">
        <f t="shared" si="338"/>
        <v>351.56</v>
      </c>
      <c r="S657" s="91">
        <f t="shared" si="339"/>
        <v>2980.95</v>
      </c>
      <c r="T657" s="91">
        <f t="shared" si="340"/>
        <v>6650.4</v>
      </c>
      <c r="U657" s="91">
        <f t="shared" si="341"/>
        <v>13454.650000000001</v>
      </c>
      <c r="V657" s="91">
        <f t="shared" si="342"/>
        <v>17.92956000000018</v>
      </c>
      <c r="W657" s="91">
        <f t="shared" si="343"/>
        <v>136.82560500000136</v>
      </c>
      <c r="X657" s="91">
        <f t="shared" si="344"/>
        <v>260.03064000000256</v>
      </c>
      <c r="Y657" s="91">
        <f t="shared" si="345"/>
        <v>457.45810000000466</v>
      </c>
      <c r="Z657" s="91">
        <f t="shared" si="346"/>
        <v>3.7353250000000369</v>
      </c>
      <c r="AA657" s="91">
        <f t="shared" si="347"/>
        <v>22.804267500000226</v>
      </c>
      <c r="AB657" s="91">
        <f t="shared" si="348"/>
        <v>36.115366666667029</v>
      </c>
      <c r="AC657" s="91">
        <f t="shared" si="349"/>
        <v>54.459297619048186</v>
      </c>
      <c r="AD657" s="29">
        <f t="shared" si="350"/>
        <v>0</v>
      </c>
      <c r="AE657" s="29">
        <f t="shared" si="356"/>
        <v>0</v>
      </c>
      <c r="AF657" s="29">
        <f t="shared" si="357"/>
        <v>1</v>
      </c>
      <c r="AG657" s="29">
        <f t="shared" si="358"/>
        <v>1</v>
      </c>
      <c r="AH657" s="29">
        <f t="shared" si="351"/>
        <v>1</v>
      </c>
      <c r="AI657" s="29">
        <f t="shared" si="352"/>
        <v>10</v>
      </c>
      <c r="AJ657" s="29">
        <f t="shared" si="353"/>
        <v>16</v>
      </c>
      <c r="AK657" s="105">
        <f t="shared" si="354"/>
        <v>20</v>
      </c>
      <c r="AT657" s="300">
        <f t="shared" si="328"/>
        <v>59.765200000000597</v>
      </c>
      <c r="AU657" s="29">
        <f t="shared" si="328"/>
        <v>506.76150000000507</v>
      </c>
      <c r="AV657" s="29">
        <f t="shared" si="328"/>
        <v>1130.5680000000114</v>
      </c>
      <c r="AW657" s="105">
        <f t="shared" si="328"/>
        <v>2287.2905000000233</v>
      </c>
    </row>
    <row r="658" spans="1:49" x14ac:dyDescent="0.25">
      <c r="A658" s="80" t="s">
        <v>504</v>
      </c>
      <c r="B658" s="4" t="s">
        <v>161</v>
      </c>
      <c r="C658" s="4">
        <v>19.66</v>
      </c>
      <c r="D658" s="4">
        <v>20.190000000000001</v>
      </c>
      <c r="E658" s="4">
        <v>12000</v>
      </c>
      <c r="F658" s="4">
        <v>32600</v>
      </c>
      <c r="G658" s="30">
        <f t="shared" si="331"/>
        <v>0.53000000000000114</v>
      </c>
      <c r="H658" s="30">
        <f t="shared" si="355"/>
        <v>96.14</v>
      </c>
      <c r="I658" s="30" t="str">
        <f t="shared" si="332"/>
        <v>US 20: 4</v>
      </c>
      <c r="J658" s="30">
        <f t="shared" si="333"/>
        <v>14060</v>
      </c>
      <c r="K658" s="30">
        <f t="shared" si="333"/>
        <v>19210</v>
      </c>
      <c r="L658" s="30">
        <f t="shared" si="333"/>
        <v>24360</v>
      </c>
      <c r="M658" s="30">
        <f t="shared" si="333"/>
        <v>29510</v>
      </c>
      <c r="N658" s="91">
        <f t="shared" si="334"/>
        <v>9560.8000000000011</v>
      </c>
      <c r="O658" s="91">
        <f t="shared" si="335"/>
        <v>13062.800000000001</v>
      </c>
      <c r="P658" s="91">
        <f t="shared" si="336"/>
        <v>16564.800000000003</v>
      </c>
      <c r="Q658" s="91">
        <f t="shared" si="337"/>
        <v>20066.800000000003</v>
      </c>
      <c r="R658" s="91">
        <f t="shared" si="338"/>
        <v>191.21600000000004</v>
      </c>
      <c r="S658" s="91">
        <f t="shared" si="339"/>
        <v>1959.42</v>
      </c>
      <c r="T658" s="91">
        <f t="shared" si="340"/>
        <v>4969.4400000000005</v>
      </c>
      <c r="U658" s="91">
        <f t="shared" si="341"/>
        <v>11036.740000000002</v>
      </c>
      <c r="V658" s="91">
        <f t="shared" si="342"/>
        <v>30.403344000000072</v>
      </c>
      <c r="W658" s="91">
        <f t="shared" si="343"/>
        <v>280.39300200000059</v>
      </c>
      <c r="X658" s="91">
        <f t="shared" si="344"/>
        <v>605.77473600000144</v>
      </c>
      <c r="Y658" s="91">
        <f t="shared" si="345"/>
        <v>1169.8944400000028</v>
      </c>
      <c r="Z658" s="91">
        <f t="shared" si="346"/>
        <v>6.3340300000000136</v>
      </c>
      <c r="AA658" s="91">
        <f t="shared" si="347"/>
        <v>46.732167000000096</v>
      </c>
      <c r="AB658" s="91">
        <f t="shared" si="348"/>
        <v>84.135380000000211</v>
      </c>
      <c r="AC658" s="91">
        <f t="shared" si="349"/>
        <v>139.27314761904796</v>
      </c>
      <c r="AD658" s="29">
        <f t="shared" si="350"/>
        <v>0</v>
      </c>
      <c r="AE658" s="29">
        <f t="shared" si="356"/>
        <v>1</v>
      </c>
      <c r="AF658" s="29">
        <f t="shared" si="357"/>
        <v>1</v>
      </c>
      <c r="AG658" s="29">
        <f t="shared" si="358"/>
        <v>1</v>
      </c>
      <c r="AH658" s="29">
        <f t="shared" si="351"/>
        <v>1</v>
      </c>
      <c r="AI658" s="29">
        <f t="shared" si="352"/>
        <v>10</v>
      </c>
      <c r="AJ658" s="29">
        <f t="shared" si="353"/>
        <v>16</v>
      </c>
      <c r="AK658" s="105">
        <f t="shared" si="354"/>
        <v>20</v>
      </c>
      <c r="AT658" s="300">
        <f t="shared" si="328"/>
        <v>101.34448000000023</v>
      </c>
      <c r="AU658" s="29">
        <f t="shared" si="328"/>
        <v>1038.4926000000023</v>
      </c>
      <c r="AV658" s="29">
        <f t="shared" si="328"/>
        <v>2633.8032000000057</v>
      </c>
      <c r="AW658" s="105">
        <f t="shared" si="328"/>
        <v>5849.4722000000138</v>
      </c>
    </row>
    <row r="659" spans="1:49" x14ac:dyDescent="0.25">
      <c r="A659" s="80" t="s">
        <v>504</v>
      </c>
      <c r="B659" s="4" t="s">
        <v>161</v>
      </c>
      <c r="C659" s="4">
        <v>20.190000000000001</v>
      </c>
      <c r="D659" s="4">
        <v>20.47</v>
      </c>
      <c r="E659" s="4">
        <v>17300</v>
      </c>
      <c r="F659" s="4">
        <v>23500</v>
      </c>
      <c r="G659" s="30">
        <f t="shared" si="331"/>
        <v>0.27999999999999758</v>
      </c>
      <c r="H659" s="30">
        <f t="shared" si="355"/>
        <v>96.42</v>
      </c>
      <c r="I659" s="30" t="str">
        <f t="shared" si="332"/>
        <v>US 20: 4</v>
      </c>
      <c r="J659" s="30">
        <f t="shared" si="333"/>
        <v>17920</v>
      </c>
      <c r="K659" s="30">
        <f t="shared" si="333"/>
        <v>19470</v>
      </c>
      <c r="L659" s="30">
        <f t="shared" si="333"/>
        <v>21020</v>
      </c>
      <c r="M659" s="30">
        <f t="shared" si="333"/>
        <v>22570</v>
      </c>
      <c r="N659" s="91">
        <f t="shared" si="334"/>
        <v>12185.6</v>
      </c>
      <c r="O659" s="91">
        <f t="shared" si="335"/>
        <v>13239.6</v>
      </c>
      <c r="P659" s="91">
        <f t="shared" si="336"/>
        <v>14293.6</v>
      </c>
      <c r="Q659" s="91">
        <f t="shared" si="337"/>
        <v>15347.6</v>
      </c>
      <c r="R659" s="91">
        <f t="shared" si="338"/>
        <v>243.71200000000002</v>
      </c>
      <c r="S659" s="91">
        <f t="shared" si="339"/>
        <v>1985.94</v>
      </c>
      <c r="T659" s="91">
        <f t="shared" si="340"/>
        <v>4288.08</v>
      </c>
      <c r="U659" s="91">
        <f t="shared" si="341"/>
        <v>8441.18</v>
      </c>
      <c r="V659" s="91">
        <f t="shared" si="342"/>
        <v>20.471807999999825</v>
      </c>
      <c r="W659" s="91">
        <f t="shared" si="343"/>
        <v>150.1370639999987</v>
      </c>
      <c r="X659" s="91">
        <f t="shared" si="344"/>
        <v>276.15235199999762</v>
      </c>
      <c r="Y659" s="91">
        <f t="shared" si="345"/>
        <v>472.70607999999595</v>
      </c>
      <c r="Z659" s="91">
        <f t="shared" si="346"/>
        <v>4.264959999999963</v>
      </c>
      <c r="AA659" s="91">
        <f t="shared" si="347"/>
        <v>25.022843999999782</v>
      </c>
      <c r="AB659" s="91">
        <f t="shared" si="348"/>
        <v>38.354493333333004</v>
      </c>
      <c r="AC659" s="91">
        <f t="shared" si="349"/>
        <v>56.274533333332862</v>
      </c>
      <c r="AD659" s="29">
        <f t="shared" si="350"/>
        <v>0</v>
      </c>
      <c r="AE659" s="29">
        <f t="shared" si="356"/>
        <v>0</v>
      </c>
      <c r="AF659" s="29">
        <f t="shared" si="357"/>
        <v>1</v>
      </c>
      <c r="AG659" s="29">
        <f t="shared" si="358"/>
        <v>1</v>
      </c>
      <c r="AH659" s="29">
        <f t="shared" si="351"/>
        <v>1</v>
      </c>
      <c r="AI659" s="29">
        <f t="shared" si="352"/>
        <v>10</v>
      </c>
      <c r="AJ659" s="29">
        <f t="shared" si="353"/>
        <v>16</v>
      </c>
      <c r="AK659" s="105">
        <f t="shared" si="354"/>
        <v>20</v>
      </c>
      <c r="AT659" s="300">
        <f t="shared" si="328"/>
        <v>68.239359999999422</v>
      </c>
      <c r="AU659" s="29">
        <f t="shared" si="328"/>
        <v>556.06319999999516</v>
      </c>
      <c r="AV659" s="29">
        <f t="shared" si="328"/>
        <v>1200.6623999999897</v>
      </c>
      <c r="AW659" s="105">
        <f t="shared" si="328"/>
        <v>2363.5303999999796</v>
      </c>
    </row>
    <row r="660" spans="1:49" x14ac:dyDescent="0.25">
      <c r="A660" s="80" t="s">
        <v>504</v>
      </c>
      <c r="B660" s="4" t="s">
        <v>161</v>
      </c>
      <c r="C660" s="4">
        <v>20.47</v>
      </c>
      <c r="D660" s="4">
        <v>20.65</v>
      </c>
      <c r="E660" s="4">
        <v>18800</v>
      </c>
      <c r="F660" s="4">
        <v>25000</v>
      </c>
      <c r="G660" s="30">
        <f t="shared" si="331"/>
        <v>0.17999999999999972</v>
      </c>
      <c r="H660" s="30">
        <f t="shared" si="355"/>
        <v>96.6</v>
      </c>
      <c r="I660" s="30" t="str">
        <f t="shared" si="332"/>
        <v>US 20: 4</v>
      </c>
      <c r="J660" s="30">
        <f t="shared" si="333"/>
        <v>19420</v>
      </c>
      <c r="K660" s="30">
        <f t="shared" si="333"/>
        <v>20970</v>
      </c>
      <c r="L660" s="30">
        <f t="shared" si="333"/>
        <v>22520</v>
      </c>
      <c r="M660" s="30">
        <f t="shared" si="333"/>
        <v>24070</v>
      </c>
      <c r="N660" s="91">
        <f t="shared" si="334"/>
        <v>13205.6</v>
      </c>
      <c r="O660" s="91">
        <f t="shared" si="335"/>
        <v>14259.6</v>
      </c>
      <c r="P660" s="91">
        <f t="shared" si="336"/>
        <v>15313.6</v>
      </c>
      <c r="Q660" s="91">
        <f t="shared" si="337"/>
        <v>16367.6</v>
      </c>
      <c r="R660" s="91">
        <f t="shared" si="338"/>
        <v>264.11200000000002</v>
      </c>
      <c r="S660" s="91">
        <f t="shared" si="339"/>
        <v>2138.94</v>
      </c>
      <c r="T660" s="91">
        <f t="shared" si="340"/>
        <v>4594.08</v>
      </c>
      <c r="U660" s="91">
        <f t="shared" si="341"/>
        <v>9002.18</v>
      </c>
      <c r="V660" s="91">
        <f t="shared" si="342"/>
        <v>14.262047999999979</v>
      </c>
      <c r="W660" s="91">
        <f t="shared" si="343"/>
        <v>103.95248399999984</v>
      </c>
      <c r="X660" s="91">
        <f t="shared" si="344"/>
        <v>190.1949119999997</v>
      </c>
      <c r="Y660" s="91">
        <f t="shared" si="345"/>
        <v>324.0784799999995</v>
      </c>
      <c r="Z660" s="91">
        <f t="shared" si="346"/>
        <v>2.9712599999999951</v>
      </c>
      <c r="AA660" s="91">
        <f t="shared" si="347"/>
        <v>17.325413999999974</v>
      </c>
      <c r="AB660" s="91">
        <f t="shared" si="348"/>
        <v>26.415959999999963</v>
      </c>
      <c r="AC660" s="91">
        <f t="shared" si="349"/>
        <v>38.580771428571374</v>
      </c>
      <c r="AD660" s="29">
        <f t="shared" si="350"/>
        <v>0</v>
      </c>
      <c r="AE660" s="29">
        <f t="shared" si="356"/>
        <v>0</v>
      </c>
      <c r="AF660" s="29">
        <f t="shared" si="357"/>
        <v>0</v>
      </c>
      <c r="AG660" s="29">
        <f t="shared" si="358"/>
        <v>1</v>
      </c>
      <c r="AH660" s="29">
        <f t="shared" si="351"/>
        <v>1</v>
      </c>
      <c r="AI660" s="29">
        <f t="shared" si="352"/>
        <v>10</v>
      </c>
      <c r="AJ660" s="29">
        <f t="shared" si="353"/>
        <v>16</v>
      </c>
      <c r="AK660" s="105">
        <f t="shared" si="354"/>
        <v>20</v>
      </c>
      <c r="AT660" s="300">
        <f t="shared" si="328"/>
        <v>47.540159999999929</v>
      </c>
      <c r="AU660" s="29">
        <f t="shared" si="328"/>
        <v>385.0091999999994</v>
      </c>
      <c r="AV660" s="29">
        <f t="shared" si="328"/>
        <v>826.93439999999873</v>
      </c>
      <c r="AW660" s="105">
        <f t="shared" si="328"/>
        <v>1620.3923999999975</v>
      </c>
    </row>
    <row r="661" spans="1:49" x14ac:dyDescent="0.25">
      <c r="A661" s="80" t="s">
        <v>504</v>
      </c>
      <c r="B661" s="4" t="s">
        <v>161</v>
      </c>
      <c r="C661" s="4">
        <v>20.65</v>
      </c>
      <c r="D661" s="4">
        <v>20.87</v>
      </c>
      <c r="E661" s="4">
        <v>21300</v>
      </c>
      <c r="F661" s="4">
        <v>31100</v>
      </c>
      <c r="G661" s="30">
        <f t="shared" si="331"/>
        <v>0.22000000000000242</v>
      </c>
      <c r="H661" s="30">
        <f t="shared" si="355"/>
        <v>96.82</v>
      </c>
      <c r="I661" s="30" t="str">
        <f t="shared" si="332"/>
        <v>US 20: 4</v>
      </c>
      <c r="J661" s="30">
        <f t="shared" si="333"/>
        <v>22280</v>
      </c>
      <c r="K661" s="30">
        <f t="shared" si="333"/>
        <v>24730</v>
      </c>
      <c r="L661" s="30">
        <f t="shared" si="333"/>
        <v>27180</v>
      </c>
      <c r="M661" s="30">
        <f t="shared" si="333"/>
        <v>29630</v>
      </c>
      <c r="N661" s="91">
        <f t="shared" si="334"/>
        <v>15150.400000000001</v>
      </c>
      <c r="O661" s="91">
        <f t="shared" si="335"/>
        <v>16816.400000000001</v>
      </c>
      <c r="P661" s="91">
        <f t="shared" si="336"/>
        <v>18482.400000000001</v>
      </c>
      <c r="Q661" s="91">
        <f t="shared" si="337"/>
        <v>20148.400000000001</v>
      </c>
      <c r="R661" s="91">
        <f t="shared" si="338"/>
        <v>303.00800000000004</v>
      </c>
      <c r="S661" s="91">
        <f t="shared" si="339"/>
        <v>2522.46</v>
      </c>
      <c r="T661" s="91">
        <f t="shared" si="340"/>
        <v>5544.72</v>
      </c>
      <c r="U661" s="91">
        <f t="shared" si="341"/>
        <v>11081.62</v>
      </c>
      <c r="V661" s="91">
        <f t="shared" si="342"/>
        <v>19.998528000000224</v>
      </c>
      <c r="W661" s="91">
        <f t="shared" si="343"/>
        <v>149.83412400000165</v>
      </c>
      <c r="X661" s="91">
        <f t="shared" si="344"/>
        <v>280.56283200000314</v>
      </c>
      <c r="Y661" s="91">
        <f t="shared" si="345"/>
        <v>487.59128000000538</v>
      </c>
      <c r="Z661" s="91">
        <f t="shared" si="346"/>
        <v>4.1663600000000462</v>
      </c>
      <c r="AA661" s="91">
        <f t="shared" si="347"/>
        <v>24.972354000000276</v>
      </c>
      <c r="AB661" s="91">
        <f t="shared" si="348"/>
        <v>38.967060000000437</v>
      </c>
      <c r="AC661" s="91">
        <f t="shared" si="349"/>
        <v>58.046580952381603</v>
      </c>
      <c r="AD661" s="29">
        <f t="shared" si="350"/>
        <v>0</v>
      </c>
      <c r="AE661" s="29">
        <f t="shared" si="356"/>
        <v>0</v>
      </c>
      <c r="AF661" s="29">
        <f t="shared" si="357"/>
        <v>1</v>
      </c>
      <c r="AG661" s="29">
        <f t="shared" si="358"/>
        <v>1</v>
      </c>
      <c r="AH661" s="29">
        <f t="shared" si="351"/>
        <v>1</v>
      </c>
      <c r="AI661" s="29">
        <f t="shared" si="352"/>
        <v>10</v>
      </c>
      <c r="AJ661" s="29">
        <f t="shared" si="353"/>
        <v>16</v>
      </c>
      <c r="AK661" s="105">
        <f t="shared" si="354"/>
        <v>20</v>
      </c>
      <c r="AT661" s="300">
        <f t="shared" si="328"/>
        <v>66.66176000000074</v>
      </c>
      <c r="AU661" s="29">
        <f t="shared" si="328"/>
        <v>554.94120000000612</v>
      </c>
      <c r="AV661" s="29">
        <f t="shared" si="328"/>
        <v>1219.8384000000135</v>
      </c>
      <c r="AW661" s="105">
        <f t="shared" si="328"/>
        <v>2437.9564000000269</v>
      </c>
    </row>
    <row r="662" spans="1:49" x14ac:dyDescent="0.25">
      <c r="A662" s="80" t="s">
        <v>504</v>
      </c>
      <c r="B662" s="4" t="s">
        <v>161</v>
      </c>
      <c r="C662" s="4">
        <v>20.87</v>
      </c>
      <c r="D662" s="4">
        <v>20.99</v>
      </c>
      <c r="E662" s="4">
        <v>18300</v>
      </c>
      <c r="F662" s="4">
        <v>26600</v>
      </c>
      <c r="G662" s="30">
        <f t="shared" si="331"/>
        <v>0.11999999999999744</v>
      </c>
      <c r="H662" s="30">
        <f t="shared" si="355"/>
        <v>96.94</v>
      </c>
      <c r="I662" s="30" t="str">
        <f t="shared" si="332"/>
        <v>US 20: 4</v>
      </c>
      <c r="J662" s="30">
        <f t="shared" si="333"/>
        <v>19130</v>
      </c>
      <c r="K662" s="30">
        <f t="shared" si="333"/>
        <v>21205</v>
      </c>
      <c r="L662" s="30">
        <f t="shared" si="333"/>
        <v>23280</v>
      </c>
      <c r="M662" s="30">
        <f t="shared" si="333"/>
        <v>25355</v>
      </c>
      <c r="N662" s="91">
        <f t="shared" si="334"/>
        <v>13008.400000000001</v>
      </c>
      <c r="O662" s="91">
        <f t="shared" si="335"/>
        <v>14419.400000000001</v>
      </c>
      <c r="P662" s="91">
        <f t="shared" si="336"/>
        <v>15830.400000000001</v>
      </c>
      <c r="Q662" s="91">
        <f t="shared" si="337"/>
        <v>17241.400000000001</v>
      </c>
      <c r="R662" s="91">
        <f t="shared" si="338"/>
        <v>260.16800000000001</v>
      </c>
      <c r="S662" s="91">
        <f t="shared" si="339"/>
        <v>2162.9100000000003</v>
      </c>
      <c r="T662" s="91">
        <f t="shared" si="340"/>
        <v>4749.12</v>
      </c>
      <c r="U662" s="91">
        <f t="shared" si="341"/>
        <v>9482.7700000000023</v>
      </c>
      <c r="V662" s="91">
        <f t="shared" si="342"/>
        <v>9.3660479999998003</v>
      </c>
      <c r="W662" s="91">
        <f t="shared" si="343"/>
        <v>70.078283999998519</v>
      </c>
      <c r="X662" s="91">
        <f t="shared" si="344"/>
        <v>131.07571199999722</v>
      </c>
      <c r="Y662" s="91">
        <f t="shared" si="345"/>
        <v>227.58647999999522</v>
      </c>
      <c r="Z662" s="91">
        <f t="shared" si="346"/>
        <v>1.951259999999958</v>
      </c>
      <c r="AA662" s="91">
        <f t="shared" si="347"/>
        <v>11.679713999999754</v>
      </c>
      <c r="AB662" s="91">
        <f t="shared" si="348"/>
        <v>18.204959999999616</v>
      </c>
      <c r="AC662" s="91">
        <f t="shared" si="349"/>
        <v>27.093628571428006</v>
      </c>
      <c r="AD662" s="29">
        <f t="shared" si="350"/>
        <v>0</v>
      </c>
      <c r="AE662" s="29">
        <f t="shared" si="356"/>
        <v>0</v>
      </c>
      <c r="AF662" s="29">
        <f t="shared" si="357"/>
        <v>0</v>
      </c>
      <c r="AG662" s="29">
        <f t="shared" si="358"/>
        <v>0</v>
      </c>
      <c r="AH662" s="29">
        <f t="shared" si="351"/>
        <v>1</v>
      </c>
      <c r="AI662" s="29">
        <f t="shared" si="352"/>
        <v>10</v>
      </c>
      <c r="AJ662" s="29">
        <f t="shared" si="353"/>
        <v>16</v>
      </c>
      <c r="AK662" s="105">
        <f t="shared" si="354"/>
        <v>20</v>
      </c>
      <c r="AT662" s="300">
        <f t="shared" si="328"/>
        <v>31.220159999999336</v>
      </c>
      <c r="AU662" s="29">
        <f t="shared" si="328"/>
        <v>259.54919999999453</v>
      </c>
      <c r="AV662" s="29">
        <f t="shared" si="328"/>
        <v>569.89439999998785</v>
      </c>
      <c r="AW662" s="105">
        <f t="shared" si="328"/>
        <v>1137.932399999976</v>
      </c>
    </row>
    <row r="663" spans="1:49" x14ac:dyDescent="0.25">
      <c r="A663" s="80" t="s">
        <v>504</v>
      </c>
      <c r="B663" s="4" t="s">
        <v>160</v>
      </c>
      <c r="C663" s="4">
        <v>20.95</v>
      </c>
      <c r="D663" s="4">
        <v>21.2</v>
      </c>
      <c r="E663" s="4">
        <v>5700</v>
      </c>
      <c r="F663" s="4">
        <v>6000</v>
      </c>
      <c r="G663" s="30">
        <f t="shared" si="331"/>
        <v>0.25</v>
      </c>
      <c r="H663" s="30">
        <f t="shared" si="355"/>
        <v>97.19</v>
      </c>
      <c r="I663" s="30" t="str">
        <f t="shared" si="332"/>
        <v>US 20: 4</v>
      </c>
      <c r="J663" s="30">
        <f t="shared" si="333"/>
        <v>5730</v>
      </c>
      <c r="K663" s="30">
        <f t="shared" si="333"/>
        <v>5805</v>
      </c>
      <c r="L663" s="30">
        <f t="shared" si="333"/>
        <v>5880</v>
      </c>
      <c r="M663" s="30">
        <f t="shared" si="333"/>
        <v>5955</v>
      </c>
      <c r="N663" s="91">
        <f t="shared" si="334"/>
        <v>3896.4</v>
      </c>
      <c r="O663" s="91">
        <f t="shared" si="335"/>
        <v>3947.4</v>
      </c>
      <c r="P663" s="91">
        <f t="shared" si="336"/>
        <v>3998.4</v>
      </c>
      <c r="Q663" s="91">
        <f t="shared" si="337"/>
        <v>4049.4</v>
      </c>
      <c r="R663" s="91">
        <f t="shared" si="338"/>
        <v>77.927999999999997</v>
      </c>
      <c r="S663" s="91">
        <f t="shared" si="339"/>
        <v>592.11</v>
      </c>
      <c r="T663" s="91">
        <f t="shared" si="340"/>
        <v>1199.52</v>
      </c>
      <c r="U663" s="91">
        <f t="shared" si="341"/>
        <v>2227.17</v>
      </c>
      <c r="V663" s="91">
        <f t="shared" si="342"/>
        <v>5.8445999999999998</v>
      </c>
      <c r="W663" s="91">
        <f t="shared" si="343"/>
        <v>39.967425000000006</v>
      </c>
      <c r="X663" s="91">
        <f t="shared" si="344"/>
        <v>68.972400000000007</v>
      </c>
      <c r="Y663" s="91">
        <f t="shared" si="345"/>
        <v>111.35850000000001</v>
      </c>
      <c r="Z663" s="91">
        <f t="shared" si="346"/>
        <v>1.2176249999999997</v>
      </c>
      <c r="AA663" s="91">
        <f t="shared" si="347"/>
        <v>6.6612375000000013</v>
      </c>
      <c r="AB663" s="91">
        <f t="shared" si="348"/>
        <v>9.5795000000000012</v>
      </c>
      <c r="AC663" s="91">
        <f t="shared" si="349"/>
        <v>13.25696428571429</v>
      </c>
      <c r="AD663" s="29">
        <f t="shared" si="350"/>
        <v>0</v>
      </c>
      <c r="AE663" s="29">
        <f t="shared" si="356"/>
        <v>0</v>
      </c>
      <c r="AF663" s="29">
        <f t="shared" si="357"/>
        <v>0</v>
      </c>
      <c r="AG663" s="29">
        <f t="shared" si="358"/>
        <v>0</v>
      </c>
      <c r="AH663" s="29">
        <f t="shared" si="351"/>
        <v>1</v>
      </c>
      <c r="AI663" s="29">
        <f t="shared" si="352"/>
        <v>10</v>
      </c>
      <c r="AJ663" s="29">
        <f t="shared" si="353"/>
        <v>16</v>
      </c>
      <c r="AK663" s="105">
        <f t="shared" si="354"/>
        <v>20</v>
      </c>
      <c r="AT663" s="300">
        <f t="shared" si="328"/>
        <v>19.481999999999999</v>
      </c>
      <c r="AU663" s="29">
        <f t="shared" si="328"/>
        <v>148.0275</v>
      </c>
      <c r="AV663" s="29">
        <f t="shared" si="328"/>
        <v>299.88</v>
      </c>
      <c r="AW663" s="105">
        <f t="shared" si="328"/>
        <v>556.79250000000002</v>
      </c>
    </row>
    <row r="664" spans="1:49" x14ac:dyDescent="0.25">
      <c r="A664" s="80" t="s">
        <v>504</v>
      </c>
      <c r="B664" s="4" t="s">
        <v>82</v>
      </c>
      <c r="C664" s="4">
        <v>21.69</v>
      </c>
      <c r="D664" s="4">
        <v>22.32</v>
      </c>
      <c r="E664" s="4">
        <v>3000</v>
      </c>
      <c r="F664" s="4">
        <v>3600</v>
      </c>
      <c r="G664" s="30">
        <f t="shared" si="331"/>
        <v>0.62999999999999901</v>
      </c>
      <c r="H664" s="30">
        <f t="shared" si="355"/>
        <v>97.82</v>
      </c>
      <c r="I664" s="30" t="str">
        <f t="shared" si="332"/>
        <v>US 20: 4</v>
      </c>
      <c r="J664" s="30">
        <f t="shared" si="333"/>
        <v>3060</v>
      </c>
      <c r="K664" s="30">
        <f t="shared" si="333"/>
        <v>3210</v>
      </c>
      <c r="L664" s="30">
        <f t="shared" si="333"/>
        <v>3360</v>
      </c>
      <c r="M664" s="30">
        <f t="shared" si="333"/>
        <v>3510</v>
      </c>
      <c r="N664" s="91">
        <f t="shared" si="334"/>
        <v>2080.8000000000002</v>
      </c>
      <c r="O664" s="91">
        <f t="shared" si="335"/>
        <v>2182.8000000000002</v>
      </c>
      <c r="P664" s="91">
        <f t="shared" si="336"/>
        <v>2284.8000000000002</v>
      </c>
      <c r="Q664" s="91">
        <f t="shared" si="337"/>
        <v>2386.8000000000002</v>
      </c>
      <c r="R664" s="91">
        <f t="shared" si="338"/>
        <v>41.616000000000007</v>
      </c>
      <c r="S664" s="91">
        <f t="shared" si="339"/>
        <v>327.42</v>
      </c>
      <c r="T664" s="91">
        <f t="shared" si="340"/>
        <v>685.44</v>
      </c>
      <c r="U664" s="91">
        <f t="shared" si="341"/>
        <v>1312.7400000000002</v>
      </c>
      <c r="V664" s="91">
        <f t="shared" si="342"/>
        <v>7.8654239999999884</v>
      </c>
      <c r="W664" s="91">
        <f t="shared" si="343"/>
        <v>55.694141999999914</v>
      </c>
      <c r="X664" s="91">
        <f t="shared" si="344"/>
        <v>99.320255999999858</v>
      </c>
      <c r="Y664" s="91">
        <f t="shared" si="345"/>
        <v>165.40523999999976</v>
      </c>
      <c r="Z664" s="91">
        <f t="shared" si="346"/>
        <v>1.6386299999999974</v>
      </c>
      <c r="AA664" s="91">
        <f t="shared" si="347"/>
        <v>9.2823569999999851</v>
      </c>
      <c r="AB664" s="91">
        <f t="shared" si="348"/>
        <v>13.794479999999982</v>
      </c>
      <c r="AC664" s="91">
        <f t="shared" si="349"/>
        <v>19.691099999999974</v>
      </c>
      <c r="AD664" s="29">
        <f t="shared" si="350"/>
        <v>0</v>
      </c>
      <c r="AE664" s="29">
        <f t="shared" si="356"/>
        <v>0</v>
      </c>
      <c r="AF664" s="29">
        <f t="shared" si="357"/>
        <v>0</v>
      </c>
      <c r="AG664" s="29">
        <f t="shared" si="358"/>
        <v>0</v>
      </c>
      <c r="AH664" s="29">
        <f t="shared" si="351"/>
        <v>1</v>
      </c>
      <c r="AI664" s="29">
        <f t="shared" si="352"/>
        <v>10</v>
      </c>
      <c r="AJ664" s="29">
        <f t="shared" si="353"/>
        <v>16</v>
      </c>
      <c r="AK664" s="105">
        <f t="shared" si="354"/>
        <v>20</v>
      </c>
      <c r="AT664" s="300">
        <f t="shared" si="328"/>
        <v>26.218079999999961</v>
      </c>
      <c r="AU664" s="29">
        <f t="shared" si="328"/>
        <v>206.27459999999968</v>
      </c>
      <c r="AV664" s="29">
        <f t="shared" si="328"/>
        <v>431.82719999999938</v>
      </c>
      <c r="AW664" s="105">
        <f t="shared" si="328"/>
        <v>827.02619999999888</v>
      </c>
    </row>
    <row r="665" spans="1:49" x14ac:dyDescent="0.25">
      <c r="A665" s="80" t="s">
        <v>504</v>
      </c>
      <c r="B665" s="4" t="s">
        <v>82</v>
      </c>
      <c r="C665" s="4">
        <v>22.32</v>
      </c>
      <c r="D665" s="4">
        <v>34.25</v>
      </c>
      <c r="E665" s="4">
        <v>1500</v>
      </c>
      <c r="F665" s="4">
        <v>1600</v>
      </c>
      <c r="G665" s="30">
        <f t="shared" si="331"/>
        <v>11.93</v>
      </c>
      <c r="H665" s="30">
        <f t="shared" si="355"/>
        <v>109.75</v>
      </c>
      <c r="I665" s="30" t="str">
        <f t="shared" si="332"/>
        <v>US 20: 4</v>
      </c>
      <c r="J665" s="30">
        <f t="shared" si="333"/>
        <v>1510</v>
      </c>
      <c r="K665" s="30">
        <f t="shared" si="333"/>
        <v>1535</v>
      </c>
      <c r="L665" s="30">
        <f t="shared" si="333"/>
        <v>1560</v>
      </c>
      <c r="M665" s="30">
        <f t="shared" si="333"/>
        <v>1585</v>
      </c>
      <c r="N665" s="91">
        <f t="shared" si="334"/>
        <v>1026.8000000000002</v>
      </c>
      <c r="O665" s="91">
        <f t="shared" si="335"/>
        <v>1043.8000000000002</v>
      </c>
      <c r="P665" s="91">
        <f t="shared" si="336"/>
        <v>1060.8000000000002</v>
      </c>
      <c r="Q665" s="91">
        <f t="shared" si="337"/>
        <v>1077.8000000000002</v>
      </c>
      <c r="R665" s="91">
        <f t="shared" si="338"/>
        <v>20.536000000000005</v>
      </c>
      <c r="S665" s="91">
        <f t="shared" si="339"/>
        <v>156.57000000000002</v>
      </c>
      <c r="T665" s="91">
        <f t="shared" si="340"/>
        <v>318.24000000000007</v>
      </c>
      <c r="U665" s="91">
        <f t="shared" si="341"/>
        <v>592.79000000000019</v>
      </c>
      <c r="V665" s="91">
        <f t="shared" si="342"/>
        <v>73.498344000000003</v>
      </c>
      <c r="W665" s="91">
        <f t="shared" si="343"/>
        <v>504.32762700000012</v>
      </c>
      <c r="X665" s="91">
        <f t="shared" si="344"/>
        <v>873.21873600000015</v>
      </c>
      <c r="Y665" s="91">
        <f t="shared" si="345"/>
        <v>1414.3969400000005</v>
      </c>
      <c r="Z665" s="91">
        <f t="shared" si="346"/>
        <v>15.312154999999999</v>
      </c>
      <c r="AA665" s="91">
        <f t="shared" si="347"/>
        <v>84.054604500000025</v>
      </c>
      <c r="AB665" s="91">
        <f t="shared" si="348"/>
        <v>121.28038000000004</v>
      </c>
      <c r="AC665" s="91">
        <f t="shared" si="349"/>
        <v>168.38058809523818</v>
      </c>
      <c r="AD665" s="29">
        <f t="shared" si="350"/>
        <v>0</v>
      </c>
      <c r="AE665" s="29">
        <f t="shared" si="356"/>
        <v>1</v>
      </c>
      <c r="AF665" s="29">
        <f t="shared" si="357"/>
        <v>1</v>
      </c>
      <c r="AG665" s="29">
        <f t="shared" si="358"/>
        <v>2</v>
      </c>
      <c r="AH665" s="29">
        <f t="shared" si="351"/>
        <v>1</v>
      </c>
      <c r="AI665" s="29">
        <f t="shared" si="352"/>
        <v>10</v>
      </c>
      <c r="AJ665" s="29">
        <f t="shared" si="353"/>
        <v>16</v>
      </c>
      <c r="AK665" s="105">
        <f t="shared" si="354"/>
        <v>20</v>
      </c>
      <c r="AT665" s="300">
        <f t="shared" si="328"/>
        <v>244.99448000000007</v>
      </c>
      <c r="AU665" s="29">
        <f t="shared" si="328"/>
        <v>1867.8801000000003</v>
      </c>
      <c r="AV665" s="29">
        <f t="shared" si="328"/>
        <v>3796.6032000000005</v>
      </c>
      <c r="AW665" s="105">
        <f t="shared" si="328"/>
        <v>7071.9847000000018</v>
      </c>
    </row>
    <row r="666" spans="1:49" x14ac:dyDescent="0.25">
      <c r="A666" s="80" t="s">
        <v>504</v>
      </c>
      <c r="B666" s="4" t="s">
        <v>160</v>
      </c>
      <c r="C666" s="4">
        <v>24.25</v>
      </c>
      <c r="D666" s="4">
        <v>28.23</v>
      </c>
      <c r="E666" s="4">
        <v>5700</v>
      </c>
      <c r="F666" s="4">
        <v>6000</v>
      </c>
      <c r="G666" s="30">
        <f t="shared" si="331"/>
        <v>3.9800000000000004</v>
      </c>
      <c r="H666" s="30">
        <f t="shared" si="355"/>
        <v>113.73</v>
      </c>
      <c r="I666" s="30" t="str">
        <f t="shared" si="332"/>
        <v>US 20: 4</v>
      </c>
      <c r="J666" s="30">
        <f t="shared" si="333"/>
        <v>5730</v>
      </c>
      <c r="K666" s="30">
        <f t="shared" si="333"/>
        <v>5805</v>
      </c>
      <c r="L666" s="30">
        <f t="shared" si="333"/>
        <v>5880</v>
      </c>
      <c r="M666" s="30">
        <f t="shared" si="333"/>
        <v>5955</v>
      </c>
      <c r="N666" s="91">
        <f t="shared" si="334"/>
        <v>3896.4</v>
      </c>
      <c r="O666" s="91">
        <f t="shared" si="335"/>
        <v>3947.4</v>
      </c>
      <c r="P666" s="91">
        <f t="shared" si="336"/>
        <v>3998.4</v>
      </c>
      <c r="Q666" s="91">
        <f t="shared" si="337"/>
        <v>4049.4</v>
      </c>
      <c r="R666" s="91">
        <f t="shared" si="338"/>
        <v>77.927999999999997</v>
      </c>
      <c r="S666" s="91">
        <f t="shared" si="339"/>
        <v>592.11</v>
      </c>
      <c r="T666" s="91">
        <f t="shared" si="340"/>
        <v>1199.52</v>
      </c>
      <c r="U666" s="91">
        <f t="shared" si="341"/>
        <v>2227.17</v>
      </c>
      <c r="V666" s="91">
        <f t="shared" si="342"/>
        <v>93.046032000000011</v>
      </c>
      <c r="W666" s="91">
        <f t="shared" si="343"/>
        <v>636.28140600000017</v>
      </c>
      <c r="X666" s="91">
        <f t="shared" si="344"/>
        <v>1098.0406080000002</v>
      </c>
      <c r="Y666" s="91">
        <f t="shared" si="345"/>
        <v>1772.8273200000003</v>
      </c>
      <c r="Z666" s="91">
        <f t="shared" si="346"/>
        <v>19.384589999999999</v>
      </c>
      <c r="AA666" s="91">
        <f t="shared" si="347"/>
        <v>106.04690100000003</v>
      </c>
      <c r="AB666" s="91">
        <f t="shared" si="348"/>
        <v>152.50564000000006</v>
      </c>
      <c r="AC666" s="91">
        <f t="shared" si="349"/>
        <v>211.0508714285715</v>
      </c>
      <c r="AD666" s="29">
        <f t="shared" si="350"/>
        <v>0</v>
      </c>
      <c r="AE666" s="29">
        <f t="shared" si="356"/>
        <v>1</v>
      </c>
      <c r="AF666" s="29">
        <f t="shared" si="357"/>
        <v>2</v>
      </c>
      <c r="AG666" s="29">
        <f t="shared" si="358"/>
        <v>2</v>
      </c>
      <c r="AH666" s="29">
        <f t="shared" si="351"/>
        <v>1</v>
      </c>
      <c r="AI666" s="29">
        <f t="shared" si="352"/>
        <v>10</v>
      </c>
      <c r="AJ666" s="29">
        <f t="shared" si="353"/>
        <v>16</v>
      </c>
      <c r="AK666" s="105">
        <f t="shared" si="354"/>
        <v>20</v>
      </c>
      <c r="AT666" s="300">
        <f t="shared" si="328"/>
        <v>310.15344000000005</v>
      </c>
      <c r="AU666" s="29">
        <f t="shared" si="328"/>
        <v>2356.5978000000005</v>
      </c>
      <c r="AV666" s="29">
        <f t="shared" si="328"/>
        <v>4774.0896000000002</v>
      </c>
      <c r="AW666" s="105">
        <f t="shared" si="328"/>
        <v>8864.1366000000016</v>
      </c>
    </row>
    <row r="667" spans="1:49" x14ac:dyDescent="0.25">
      <c r="A667" s="80" t="s">
        <v>504</v>
      </c>
      <c r="B667" s="4" t="s">
        <v>158</v>
      </c>
      <c r="C667" s="4">
        <v>24.46</v>
      </c>
      <c r="D667" s="4">
        <v>26.71</v>
      </c>
      <c r="E667" s="4">
        <v>11800</v>
      </c>
      <c r="F667" s="4">
        <v>11900</v>
      </c>
      <c r="G667" s="30">
        <f t="shared" si="331"/>
        <v>2.25</v>
      </c>
      <c r="H667" s="30">
        <f t="shared" si="355"/>
        <v>115.98</v>
      </c>
      <c r="I667" s="30" t="str">
        <f t="shared" si="332"/>
        <v>US 20: 4</v>
      </c>
      <c r="J667" s="30">
        <f t="shared" ref="J667:M686" si="359">(($F667-$E667)/($F$6-$E$6)*(J$6-$E$6)+$E667)</f>
        <v>11810</v>
      </c>
      <c r="K667" s="30">
        <f t="shared" si="359"/>
        <v>11835</v>
      </c>
      <c r="L667" s="30">
        <f t="shared" si="359"/>
        <v>11860</v>
      </c>
      <c r="M667" s="30">
        <f t="shared" si="359"/>
        <v>11885</v>
      </c>
      <c r="N667" s="91">
        <f t="shared" si="334"/>
        <v>8030.8</v>
      </c>
      <c r="O667" s="91">
        <f t="shared" si="335"/>
        <v>8047.8</v>
      </c>
      <c r="P667" s="91">
        <f t="shared" si="336"/>
        <v>8064.8</v>
      </c>
      <c r="Q667" s="91">
        <f t="shared" si="337"/>
        <v>8081.8</v>
      </c>
      <c r="R667" s="91">
        <f t="shared" si="338"/>
        <v>160.61600000000001</v>
      </c>
      <c r="S667" s="91">
        <f t="shared" si="339"/>
        <v>1207.17</v>
      </c>
      <c r="T667" s="91">
        <f t="shared" si="340"/>
        <v>2419.44</v>
      </c>
      <c r="U667" s="91">
        <f t="shared" si="341"/>
        <v>4444.9900000000007</v>
      </c>
      <c r="V667" s="91">
        <f t="shared" si="342"/>
        <v>108.4158</v>
      </c>
      <c r="W667" s="91">
        <f t="shared" si="343"/>
        <v>733.35577500000011</v>
      </c>
      <c r="X667" s="91">
        <f t="shared" si="344"/>
        <v>1252.0602000000001</v>
      </c>
      <c r="Y667" s="91">
        <f t="shared" si="345"/>
        <v>2000.2455000000004</v>
      </c>
      <c r="Z667" s="91">
        <f t="shared" si="346"/>
        <v>22.586624999999998</v>
      </c>
      <c r="AA667" s="91">
        <f t="shared" si="347"/>
        <v>122.22596250000002</v>
      </c>
      <c r="AB667" s="91">
        <f t="shared" si="348"/>
        <v>173.89725000000004</v>
      </c>
      <c r="AC667" s="91">
        <f t="shared" si="349"/>
        <v>238.12446428571437</v>
      </c>
      <c r="AD667" s="29">
        <f t="shared" si="350"/>
        <v>0</v>
      </c>
      <c r="AE667" s="29">
        <f t="shared" si="356"/>
        <v>1</v>
      </c>
      <c r="AF667" s="29">
        <f t="shared" si="357"/>
        <v>2</v>
      </c>
      <c r="AG667" s="29">
        <f t="shared" si="358"/>
        <v>2</v>
      </c>
      <c r="AH667" s="29">
        <f t="shared" si="351"/>
        <v>1</v>
      </c>
      <c r="AI667" s="29">
        <f t="shared" si="352"/>
        <v>10</v>
      </c>
      <c r="AJ667" s="29">
        <f t="shared" si="353"/>
        <v>16</v>
      </c>
      <c r="AK667" s="105">
        <f t="shared" si="354"/>
        <v>20</v>
      </c>
      <c r="AT667" s="300">
        <f t="shared" si="328"/>
        <v>361.38600000000002</v>
      </c>
      <c r="AU667" s="29">
        <f t="shared" si="328"/>
        <v>2716.1325000000002</v>
      </c>
      <c r="AV667" s="29">
        <f t="shared" si="328"/>
        <v>5443.74</v>
      </c>
      <c r="AW667" s="105">
        <f t="shared" si="328"/>
        <v>10001.227500000001</v>
      </c>
    </row>
    <row r="668" spans="1:49" x14ac:dyDescent="0.25">
      <c r="A668" s="80" t="s">
        <v>504</v>
      </c>
      <c r="B668" s="4" t="s">
        <v>158</v>
      </c>
      <c r="C668" s="4">
        <v>26.71</v>
      </c>
      <c r="D668" s="4">
        <v>27.07</v>
      </c>
      <c r="E668" s="4">
        <v>12400</v>
      </c>
      <c r="F668" s="4">
        <v>12500</v>
      </c>
      <c r="G668" s="30">
        <f t="shared" si="331"/>
        <v>0.35999999999999943</v>
      </c>
      <c r="H668" s="30">
        <f t="shared" si="355"/>
        <v>116.34</v>
      </c>
      <c r="I668" s="30" t="str">
        <f t="shared" si="332"/>
        <v>US 20: 4</v>
      </c>
      <c r="J668" s="30">
        <f t="shared" si="359"/>
        <v>12410</v>
      </c>
      <c r="K668" s="30">
        <f t="shared" si="359"/>
        <v>12435</v>
      </c>
      <c r="L668" s="30">
        <f t="shared" si="359"/>
        <v>12460</v>
      </c>
      <c r="M668" s="30">
        <f t="shared" si="359"/>
        <v>12485</v>
      </c>
      <c r="N668" s="91">
        <f t="shared" si="334"/>
        <v>8438.8000000000011</v>
      </c>
      <c r="O668" s="91">
        <f t="shared" si="335"/>
        <v>8455.8000000000011</v>
      </c>
      <c r="P668" s="91">
        <f t="shared" si="336"/>
        <v>8472.8000000000011</v>
      </c>
      <c r="Q668" s="91">
        <f t="shared" si="337"/>
        <v>8489.8000000000011</v>
      </c>
      <c r="R668" s="91">
        <f t="shared" si="338"/>
        <v>168.77600000000004</v>
      </c>
      <c r="S668" s="91">
        <f t="shared" si="339"/>
        <v>1268.3700000000001</v>
      </c>
      <c r="T668" s="91">
        <f t="shared" si="340"/>
        <v>2541.84</v>
      </c>
      <c r="U668" s="91">
        <f t="shared" si="341"/>
        <v>4669.3900000000012</v>
      </c>
      <c r="V668" s="91">
        <f t="shared" si="342"/>
        <v>18.227807999999975</v>
      </c>
      <c r="W668" s="91">
        <f t="shared" si="343"/>
        <v>123.28556399999982</v>
      </c>
      <c r="X668" s="91">
        <f t="shared" si="344"/>
        <v>210.46435199999971</v>
      </c>
      <c r="Y668" s="91">
        <f t="shared" si="345"/>
        <v>336.19607999999954</v>
      </c>
      <c r="Z668" s="91">
        <f t="shared" si="346"/>
        <v>3.7974599999999943</v>
      </c>
      <c r="AA668" s="91">
        <f t="shared" si="347"/>
        <v>20.547593999999972</v>
      </c>
      <c r="AB668" s="91">
        <f t="shared" si="348"/>
        <v>29.231159999999964</v>
      </c>
      <c r="AC668" s="91">
        <f t="shared" si="349"/>
        <v>40.023342857142808</v>
      </c>
      <c r="AD668" s="29">
        <f t="shared" si="350"/>
        <v>0</v>
      </c>
      <c r="AE668" s="29">
        <f t="shared" si="356"/>
        <v>0</v>
      </c>
      <c r="AF668" s="29">
        <f t="shared" si="357"/>
        <v>0</v>
      </c>
      <c r="AG668" s="29">
        <f t="shared" si="358"/>
        <v>1</v>
      </c>
      <c r="AH668" s="29">
        <f t="shared" si="351"/>
        <v>1</v>
      </c>
      <c r="AI668" s="29">
        <f t="shared" si="352"/>
        <v>10</v>
      </c>
      <c r="AJ668" s="29">
        <f t="shared" si="353"/>
        <v>16</v>
      </c>
      <c r="AK668" s="105">
        <f t="shared" si="354"/>
        <v>20</v>
      </c>
      <c r="AT668" s="300">
        <f t="shared" si="328"/>
        <v>60.759359999999916</v>
      </c>
      <c r="AU668" s="29">
        <f t="shared" si="328"/>
        <v>456.61319999999932</v>
      </c>
      <c r="AV668" s="29">
        <f t="shared" si="328"/>
        <v>915.06239999999866</v>
      </c>
      <c r="AW668" s="105">
        <f t="shared" ref="AW668:AW731" si="360">U668*$G668</f>
        <v>1680.9803999999979</v>
      </c>
    </row>
    <row r="669" spans="1:49" x14ac:dyDescent="0.25">
      <c r="A669" s="80" t="s">
        <v>504</v>
      </c>
      <c r="B669" s="4" t="s">
        <v>158</v>
      </c>
      <c r="C669" s="4">
        <v>27.07</v>
      </c>
      <c r="D669" s="4">
        <v>27.17</v>
      </c>
      <c r="E669" s="4">
        <v>13700</v>
      </c>
      <c r="F669" s="4">
        <v>13800</v>
      </c>
      <c r="G669" s="30">
        <f t="shared" si="331"/>
        <v>0.10000000000000142</v>
      </c>
      <c r="H669" s="30">
        <f t="shared" si="355"/>
        <v>116.44</v>
      </c>
      <c r="I669" s="30" t="str">
        <f t="shared" si="332"/>
        <v>US 20: 4</v>
      </c>
      <c r="J669" s="30">
        <f t="shared" si="359"/>
        <v>13710</v>
      </c>
      <c r="K669" s="30">
        <f t="shared" si="359"/>
        <v>13735</v>
      </c>
      <c r="L669" s="30">
        <f t="shared" si="359"/>
        <v>13760</v>
      </c>
      <c r="M669" s="30">
        <f t="shared" si="359"/>
        <v>13785</v>
      </c>
      <c r="N669" s="91">
        <f t="shared" si="334"/>
        <v>9322.8000000000011</v>
      </c>
      <c r="O669" s="91">
        <f t="shared" si="335"/>
        <v>9339.8000000000011</v>
      </c>
      <c r="P669" s="91">
        <f t="shared" si="336"/>
        <v>9356.8000000000011</v>
      </c>
      <c r="Q669" s="91">
        <f t="shared" si="337"/>
        <v>9373.8000000000011</v>
      </c>
      <c r="R669" s="91">
        <f t="shared" si="338"/>
        <v>186.45600000000002</v>
      </c>
      <c r="S669" s="91">
        <f t="shared" si="339"/>
        <v>1400.97</v>
      </c>
      <c r="T669" s="91">
        <f t="shared" si="340"/>
        <v>2807.0400000000004</v>
      </c>
      <c r="U669" s="91">
        <f t="shared" si="341"/>
        <v>5155.5900000000011</v>
      </c>
      <c r="V669" s="91">
        <f t="shared" si="342"/>
        <v>5.5936800000000799</v>
      </c>
      <c r="W669" s="91">
        <f t="shared" si="343"/>
        <v>37.826190000000537</v>
      </c>
      <c r="X669" s="91">
        <f t="shared" si="344"/>
        <v>64.561920000000924</v>
      </c>
      <c r="Y669" s="91">
        <f t="shared" si="345"/>
        <v>103.11180000000148</v>
      </c>
      <c r="Z669" s="91">
        <f t="shared" si="346"/>
        <v>1.1653500000000165</v>
      </c>
      <c r="AA669" s="91">
        <f t="shared" si="347"/>
        <v>6.3043650000000895</v>
      </c>
      <c r="AB669" s="91">
        <f t="shared" si="348"/>
        <v>8.9669333333334631</v>
      </c>
      <c r="AC669" s="91">
        <f t="shared" si="349"/>
        <v>12.275214285714464</v>
      </c>
      <c r="AD669" s="29">
        <f t="shared" si="350"/>
        <v>0</v>
      </c>
      <c r="AE669" s="29">
        <f t="shared" si="356"/>
        <v>0</v>
      </c>
      <c r="AF669" s="29">
        <f t="shared" si="357"/>
        <v>0</v>
      </c>
      <c r="AG669" s="29">
        <f t="shared" si="358"/>
        <v>0</v>
      </c>
      <c r="AH669" s="29">
        <f t="shared" si="351"/>
        <v>1</v>
      </c>
      <c r="AI669" s="29">
        <f t="shared" si="352"/>
        <v>10</v>
      </c>
      <c r="AJ669" s="29">
        <f t="shared" si="353"/>
        <v>16</v>
      </c>
      <c r="AK669" s="105">
        <f t="shared" si="354"/>
        <v>20</v>
      </c>
      <c r="AT669" s="300">
        <f t="shared" ref="AT669:AW732" si="361">R669*$G669</f>
        <v>18.645600000000268</v>
      </c>
      <c r="AU669" s="29">
        <f t="shared" si="361"/>
        <v>140.097000000002</v>
      </c>
      <c r="AV669" s="29">
        <f t="shared" si="361"/>
        <v>280.70400000000404</v>
      </c>
      <c r="AW669" s="105">
        <f t="shared" si="360"/>
        <v>515.55900000000747</v>
      </c>
    </row>
    <row r="670" spans="1:49" x14ac:dyDescent="0.25">
      <c r="A670" s="80" t="s">
        <v>504</v>
      </c>
      <c r="B670" s="4" t="s">
        <v>158</v>
      </c>
      <c r="C670" s="4">
        <v>27.17</v>
      </c>
      <c r="D670" s="4">
        <v>27.72</v>
      </c>
      <c r="E670" s="4">
        <v>13500</v>
      </c>
      <c r="F670" s="4">
        <v>13600</v>
      </c>
      <c r="G670" s="30">
        <f t="shared" si="331"/>
        <v>0.54999999999999716</v>
      </c>
      <c r="H670" s="30">
        <f t="shared" si="355"/>
        <v>116.99</v>
      </c>
      <c r="I670" s="30" t="str">
        <f t="shared" si="332"/>
        <v>US 20: 4</v>
      </c>
      <c r="J670" s="30">
        <f t="shared" si="359"/>
        <v>13510</v>
      </c>
      <c r="K670" s="30">
        <f t="shared" si="359"/>
        <v>13535</v>
      </c>
      <c r="L670" s="30">
        <f t="shared" si="359"/>
        <v>13560</v>
      </c>
      <c r="M670" s="30">
        <f t="shared" si="359"/>
        <v>13585</v>
      </c>
      <c r="N670" s="91">
        <f t="shared" si="334"/>
        <v>9186.8000000000011</v>
      </c>
      <c r="O670" s="91">
        <f t="shared" si="335"/>
        <v>9203.8000000000011</v>
      </c>
      <c r="P670" s="91">
        <f t="shared" si="336"/>
        <v>9220.8000000000011</v>
      </c>
      <c r="Q670" s="91">
        <f t="shared" si="337"/>
        <v>9237.8000000000011</v>
      </c>
      <c r="R670" s="91">
        <f t="shared" si="338"/>
        <v>183.73600000000002</v>
      </c>
      <c r="S670" s="91">
        <f t="shared" si="339"/>
        <v>1380.5700000000002</v>
      </c>
      <c r="T670" s="91">
        <f t="shared" si="340"/>
        <v>2766.2400000000002</v>
      </c>
      <c r="U670" s="91">
        <f t="shared" si="341"/>
        <v>5080.7900000000009</v>
      </c>
      <c r="V670" s="91">
        <f t="shared" si="342"/>
        <v>30.316439999999844</v>
      </c>
      <c r="W670" s="91">
        <f t="shared" si="343"/>
        <v>205.01464499999898</v>
      </c>
      <c r="X670" s="91">
        <f t="shared" si="344"/>
        <v>349.92935999999821</v>
      </c>
      <c r="Y670" s="91">
        <f t="shared" si="345"/>
        <v>558.88689999999724</v>
      </c>
      <c r="Z670" s="91">
        <f t="shared" si="346"/>
        <v>6.3159249999999663</v>
      </c>
      <c r="AA670" s="91">
        <f t="shared" si="347"/>
        <v>34.169107499999832</v>
      </c>
      <c r="AB670" s="91">
        <f t="shared" si="348"/>
        <v>48.601299999999753</v>
      </c>
      <c r="AC670" s="91">
        <f t="shared" si="349"/>
        <v>66.534154761904446</v>
      </c>
      <c r="AD670" s="29">
        <f t="shared" si="350"/>
        <v>0</v>
      </c>
      <c r="AE670" s="29">
        <f t="shared" si="356"/>
        <v>1</v>
      </c>
      <c r="AF670" s="29">
        <f t="shared" si="357"/>
        <v>1</v>
      </c>
      <c r="AG670" s="29">
        <f t="shared" si="358"/>
        <v>1</v>
      </c>
      <c r="AH670" s="29">
        <f t="shared" si="351"/>
        <v>1</v>
      </c>
      <c r="AI670" s="29">
        <f t="shared" si="352"/>
        <v>10</v>
      </c>
      <c r="AJ670" s="29">
        <f t="shared" si="353"/>
        <v>16</v>
      </c>
      <c r="AK670" s="105">
        <f t="shared" si="354"/>
        <v>20</v>
      </c>
      <c r="AT670" s="300">
        <f t="shared" si="361"/>
        <v>101.05479999999949</v>
      </c>
      <c r="AU670" s="29">
        <f t="shared" si="361"/>
        <v>759.31349999999611</v>
      </c>
      <c r="AV670" s="29">
        <f t="shared" si="361"/>
        <v>1521.4319999999923</v>
      </c>
      <c r="AW670" s="105">
        <f t="shared" si="360"/>
        <v>2794.4344999999862</v>
      </c>
    </row>
    <row r="671" spans="1:49" x14ac:dyDescent="0.25">
      <c r="A671" s="80" t="s">
        <v>504</v>
      </c>
      <c r="B671" s="4" t="s">
        <v>158</v>
      </c>
      <c r="C671" s="4">
        <v>27.72</v>
      </c>
      <c r="D671" s="4">
        <v>27.93</v>
      </c>
      <c r="E671" s="4">
        <v>14500</v>
      </c>
      <c r="F671" s="4">
        <v>14600</v>
      </c>
      <c r="G671" s="30">
        <f t="shared" si="331"/>
        <v>0.21000000000000085</v>
      </c>
      <c r="H671" s="30">
        <f t="shared" si="355"/>
        <v>117.19999999999999</v>
      </c>
      <c r="I671" s="30" t="str">
        <f t="shared" si="332"/>
        <v>US 20: 4</v>
      </c>
      <c r="J671" s="30">
        <f t="shared" si="359"/>
        <v>14510</v>
      </c>
      <c r="K671" s="30">
        <f t="shared" si="359"/>
        <v>14535</v>
      </c>
      <c r="L671" s="30">
        <f t="shared" si="359"/>
        <v>14560</v>
      </c>
      <c r="M671" s="30">
        <f t="shared" si="359"/>
        <v>14585</v>
      </c>
      <c r="N671" s="91">
        <f t="shared" si="334"/>
        <v>9866.8000000000011</v>
      </c>
      <c r="O671" s="91">
        <f t="shared" si="335"/>
        <v>9883.8000000000011</v>
      </c>
      <c r="P671" s="91">
        <f t="shared" si="336"/>
        <v>9900.8000000000011</v>
      </c>
      <c r="Q671" s="91">
        <f t="shared" si="337"/>
        <v>9917.8000000000011</v>
      </c>
      <c r="R671" s="91">
        <f t="shared" si="338"/>
        <v>197.33600000000001</v>
      </c>
      <c r="S671" s="91">
        <f t="shared" si="339"/>
        <v>1482.5700000000002</v>
      </c>
      <c r="T671" s="91">
        <f t="shared" si="340"/>
        <v>2970.2400000000002</v>
      </c>
      <c r="U671" s="91">
        <f t="shared" si="341"/>
        <v>5454.7900000000009</v>
      </c>
      <c r="V671" s="91">
        <f t="shared" si="342"/>
        <v>12.432168000000051</v>
      </c>
      <c r="W671" s="91">
        <f t="shared" si="343"/>
        <v>84.061719000000352</v>
      </c>
      <c r="X671" s="91">
        <f t="shared" si="344"/>
        <v>143.4625920000006</v>
      </c>
      <c r="Y671" s="91">
        <f t="shared" si="345"/>
        <v>229.10118000000099</v>
      </c>
      <c r="Z671" s="91">
        <f t="shared" si="346"/>
        <v>2.5900350000000101</v>
      </c>
      <c r="AA671" s="91">
        <f t="shared" si="347"/>
        <v>14.010286500000058</v>
      </c>
      <c r="AB671" s="91">
        <f t="shared" si="348"/>
        <v>19.925360000000087</v>
      </c>
      <c r="AC671" s="91">
        <f t="shared" si="349"/>
        <v>27.273950000000124</v>
      </c>
      <c r="AD671" s="29">
        <f t="shared" si="350"/>
        <v>0</v>
      </c>
      <c r="AE671" s="29">
        <f t="shared" si="356"/>
        <v>0</v>
      </c>
      <c r="AF671" s="29">
        <f t="shared" si="357"/>
        <v>0</v>
      </c>
      <c r="AG671" s="29">
        <f t="shared" si="358"/>
        <v>0</v>
      </c>
      <c r="AH671" s="29">
        <f t="shared" si="351"/>
        <v>1</v>
      </c>
      <c r="AI671" s="29">
        <f t="shared" si="352"/>
        <v>10</v>
      </c>
      <c r="AJ671" s="29">
        <f t="shared" si="353"/>
        <v>16</v>
      </c>
      <c r="AK671" s="105">
        <f t="shared" si="354"/>
        <v>20</v>
      </c>
      <c r="AT671" s="300">
        <f t="shared" si="361"/>
        <v>41.440560000000168</v>
      </c>
      <c r="AU671" s="29">
        <f t="shared" si="361"/>
        <v>311.3397000000013</v>
      </c>
      <c r="AV671" s="29">
        <f t="shared" si="361"/>
        <v>623.75040000000263</v>
      </c>
      <c r="AW671" s="105">
        <f t="shared" si="360"/>
        <v>1145.5059000000049</v>
      </c>
    </row>
    <row r="672" spans="1:49" x14ac:dyDescent="0.25">
      <c r="A672" s="80" t="s">
        <v>504</v>
      </c>
      <c r="B672" s="4" t="s">
        <v>158</v>
      </c>
      <c r="C672" s="4">
        <v>27.93</v>
      </c>
      <c r="D672" s="4">
        <v>28.59</v>
      </c>
      <c r="E672" s="4">
        <v>11900</v>
      </c>
      <c r="F672" s="4">
        <v>12000</v>
      </c>
      <c r="G672" s="30">
        <f t="shared" si="331"/>
        <v>0.66000000000000014</v>
      </c>
      <c r="H672" s="30">
        <f t="shared" si="355"/>
        <v>117.85999999999999</v>
      </c>
      <c r="I672" s="30" t="str">
        <f t="shared" si="332"/>
        <v>US 20: 4</v>
      </c>
      <c r="J672" s="30">
        <f t="shared" si="359"/>
        <v>11910</v>
      </c>
      <c r="K672" s="30">
        <f t="shared" si="359"/>
        <v>11935</v>
      </c>
      <c r="L672" s="30">
        <f t="shared" si="359"/>
        <v>11960</v>
      </c>
      <c r="M672" s="30">
        <f t="shared" si="359"/>
        <v>11985</v>
      </c>
      <c r="N672" s="91">
        <f t="shared" si="334"/>
        <v>8098.8</v>
      </c>
      <c r="O672" s="91">
        <f t="shared" si="335"/>
        <v>8115.8</v>
      </c>
      <c r="P672" s="91">
        <f t="shared" si="336"/>
        <v>8132.8</v>
      </c>
      <c r="Q672" s="91">
        <f t="shared" si="337"/>
        <v>8149.8</v>
      </c>
      <c r="R672" s="91">
        <f t="shared" si="338"/>
        <v>161.976</v>
      </c>
      <c r="S672" s="91">
        <f t="shared" si="339"/>
        <v>1217.3699999999999</v>
      </c>
      <c r="T672" s="91">
        <f t="shared" si="340"/>
        <v>2439.84</v>
      </c>
      <c r="U672" s="91">
        <f t="shared" si="341"/>
        <v>4482.3900000000003</v>
      </c>
      <c r="V672" s="91">
        <f t="shared" si="342"/>
        <v>32.071248000000004</v>
      </c>
      <c r="W672" s="91">
        <f t="shared" si="343"/>
        <v>216.93533400000001</v>
      </c>
      <c r="X672" s="91">
        <f t="shared" si="344"/>
        <v>370.36771200000015</v>
      </c>
      <c r="Y672" s="91">
        <f t="shared" si="345"/>
        <v>591.67548000000022</v>
      </c>
      <c r="Z672" s="91">
        <f t="shared" si="346"/>
        <v>6.6815100000000003</v>
      </c>
      <c r="AA672" s="91">
        <f t="shared" si="347"/>
        <v>36.155889000000002</v>
      </c>
      <c r="AB672" s="91">
        <f t="shared" si="348"/>
        <v>51.439960000000028</v>
      </c>
      <c r="AC672" s="91">
        <f t="shared" si="349"/>
        <v>70.437557142857187</v>
      </c>
      <c r="AD672" s="29">
        <f t="shared" si="350"/>
        <v>0</v>
      </c>
      <c r="AE672" s="29">
        <f t="shared" si="356"/>
        <v>1</v>
      </c>
      <c r="AF672" s="29">
        <f t="shared" si="357"/>
        <v>1</v>
      </c>
      <c r="AG672" s="29">
        <f t="shared" si="358"/>
        <v>1</v>
      </c>
      <c r="AH672" s="29">
        <f t="shared" si="351"/>
        <v>1</v>
      </c>
      <c r="AI672" s="29">
        <f t="shared" si="352"/>
        <v>10</v>
      </c>
      <c r="AJ672" s="29">
        <f t="shared" si="353"/>
        <v>16</v>
      </c>
      <c r="AK672" s="105">
        <f t="shared" si="354"/>
        <v>20</v>
      </c>
      <c r="AT672" s="300">
        <f t="shared" si="361"/>
        <v>106.90416000000002</v>
      </c>
      <c r="AU672" s="29">
        <f t="shared" si="361"/>
        <v>803.46420000000012</v>
      </c>
      <c r="AV672" s="29">
        <f t="shared" si="361"/>
        <v>1610.2944000000005</v>
      </c>
      <c r="AW672" s="105">
        <f t="shared" si="360"/>
        <v>2958.3774000000008</v>
      </c>
    </row>
    <row r="673" spans="1:49" x14ac:dyDescent="0.25">
      <c r="A673" s="80" t="s">
        <v>504</v>
      </c>
      <c r="B673" s="4" t="s">
        <v>158</v>
      </c>
      <c r="C673" s="4">
        <v>28.59</v>
      </c>
      <c r="D673" s="4">
        <v>29.73</v>
      </c>
      <c r="E673" s="4">
        <v>10300</v>
      </c>
      <c r="F673" s="4">
        <v>10400</v>
      </c>
      <c r="G673" s="30">
        <f t="shared" si="331"/>
        <v>1.1400000000000006</v>
      </c>
      <c r="H673" s="30">
        <f t="shared" si="355"/>
        <v>118.99999999999999</v>
      </c>
      <c r="I673" s="30" t="str">
        <f t="shared" si="332"/>
        <v>US 20: 4</v>
      </c>
      <c r="J673" s="30">
        <f t="shared" si="359"/>
        <v>10310</v>
      </c>
      <c r="K673" s="30">
        <f t="shared" si="359"/>
        <v>10335</v>
      </c>
      <c r="L673" s="30">
        <f t="shared" si="359"/>
        <v>10360</v>
      </c>
      <c r="M673" s="30">
        <f t="shared" si="359"/>
        <v>10385</v>
      </c>
      <c r="N673" s="91">
        <f t="shared" si="334"/>
        <v>7010.8</v>
      </c>
      <c r="O673" s="91">
        <f t="shared" si="335"/>
        <v>7027.8</v>
      </c>
      <c r="P673" s="91">
        <f t="shared" si="336"/>
        <v>7044.8</v>
      </c>
      <c r="Q673" s="91">
        <f t="shared" si="337"/>
        <v>7061.8</v>
      </c>
      <c r="R673" s="91">
        <f t="shared" si="338"/>
        <v>140.21600000000001</v>
      </c>
      <c r="S673" s="91">
        <f t="shared" si="339"/>
        <v>1054.17</v>
      </c>
      <c r="T673" s="91">
        <f t="shared" si="340"/>
        <v>2113.44</v>
      </c>
      <c r="U673" s="91">
        <f t="shared" si="341"/>
        <v>3883.9900000000002</v>
      </c>
      <c r="V673" s="91">
        <f t="shared" si="342"/>
        <v>47.953872000000025</v>
      </c>
      <c r="W673" s="91">
        <f t="shared" si="343"/>
        <v>324.47352600000022</v>
      </c>
      <c r="X673" s="91">
        <f t="shared" si="344"/>
        <v>554.14396800000031</v>
      </c>
      <c r="Y673" s="91">
        <f t="shared" si="345"/>
        <v>885.54972000000055</v>
      </c>
      <c r="Z673" s="91">
        <f t="shared" si="346"/>
        <v>9.9903900000000032</v>
      </c>
      <c r="AA673" s="91">
        <f t="shared" si="347"/>
        <v>54.078921000000037</v>
      </c>
      <c r="AB673" s="91">
        <f t="shared" si="348"/>
        <v>76.964440000000053</v>
      </c>
      <c r="AC673" s="91">
        <f t="shared" si="349"/>
        <v>105.4225857142858</v>
      </c>
      <c r="AD673" s="29">
        <f t="shared" si="350"/>
        <v>0</v>
      </c>
      <c r="AE673" s="29">
        <f t="shared" si="356"/>
        <v>1</v>
      </c>
      <c r="AF673" s="29">
        <f t="shared" si="357"/>
        <v>1</v>
      </c>
      <c r="AG673" s="29">
        <f t="shared" si="358"/>
        <v>1</v>
      </c>
      <c r="AH673" s="29">
        <f t="shared" si="351"/>
        <v>1</v>
      </c>
      <c r="AI673" s="29">
        <f t="shared" si="352"/>
        <v>10</v>
      </c>
      <c r="AJ673" s="29">
        <f t="shared" si="353"/>
        <v>16</v>
      </c>
      <c r="AK673" s="105">
        <f t="shared" si="354"/>
        <v>20</v>
      </c>
      <c r="AT673" s="300">
        <f t="shared" si="361"/>
        <v>159.84624000000008</v>
      </c>
      <c r="AU673" s="29">
        <f t="shared" si="361"/>
        <v>1201.7538000000006</v>
      </c>
      <c r="AV673" s="29">
        <f t="shared" si="361"/>
        <v>2409.3216000000011</v>
      </c>
      <c r="AW673" s="105">
        <f t="shared" si="360"/>
        <v>4427.7486000000026</v>
      </c>
    </row>
    <row r="674" spans="1:49" x14ac:dyDescent="0.25">
      <c r="A674" s="80" t="s">
        <v>504</v>
      </c>
      <c r="B674" s="4" t="s">
        <v>160</v>
      </c>
      <c r="C674" s="4">
        <v>28.69</v>
      </c>
      <c r="D674" s="4">
        <v>29.11</v>
      </c>
      <c r="E674" s="4">
        <v>5700</v>
      </c>
      <c r="F674" s="4">
        <v>6000</v>
      </c>
      <c r="G674" s="30">
        <f t="shared" si="331"/>
        <v>0.41999999999999815</v>
      </c>
      <c r="H674" s="30">
        <f t="shared" si="355"/>
        <v>119.41999999999999</v>
      </c>
      <c r="I674" s="30" t="str">
        <f t="shared" si="332"/>
        <v>US 20: 4</v>
      </c>
      <c r="J674" s="30">
        <f t="shared" si="359"/>
        <v>5730</v>
      </c>
      <c r="K674" s="30">
        <f t="shared" si="359"/>
        <v>5805</v>
      </c>
      <c r="L674" s="30">
        <f t="shared" si="359"/>
        <v>5880</v>
      </c>
      <c r="M674" s="30">
        <f t="shared" si="359"/>
        <v>5955</v>
      </c>
      <c r="N674" s="91">
        <f t="shared" si="334"/>
        <v>3896.4</v>
      </c>
      <c r="O674" s="91">
        <f t="shared" si="335"/>
        <v>3947.4</v>
      </c>
      <c r="P674" s="91">
        <f t="shared" si="336"/>
        <v>3998.4</v>
      </c>
      <c r="Q674" s="91">
        <f t="shared" si="337"/>
        <v>4049.4</v>
      </c>
      <c r="R674" s="91">
        <f t="shared" si="338"/>
        <v>77.927999999999997</v>
      </c>
      <c r="S674" s="91">
        <f t="shared" si="339"/>
        <v>592.11</v>
      </c>
      <c r="T674" s="91">
        <f t="shared" si="340"/>
        <v>1199.52</v>
      </c>
      <c r="U674" s="91">
        <f t="shared" si="341"/>
        <v>2227.17</v>
      </c>
      <c r="V674" s="91">
        <f t="shared" si="342"/>
        <v>9.818927999999957</v>
      </c>
      <c r="W674" s="91">
        <f t="shared" si="343"/>
        <v>67.145273999999716</v>
      </c>
      <c r="X674" s="91">
        <f t="shared" si="344"/>
        <v>115.8736319999995</v>
      </c>
      <c r="Y674" s="91">
        <f t="shared" si="345"/>
        <v>187.0822799999992</v>
      </c>
      <c r="Z674" s="91">
        <f t="shared" si="346"/>
        <v>2.0456099999999906</v>
      </c>
      <c r="AA674" s="91">
        <f t="shared" si="347"/>
        <v>11.190878999999953</v>
      </c>
      <c r="AB674" s="91">
        <f t="shared" si="348"/>
        <v>16.093559999999933</v>
      </c>
      <c r="AC674" s="91">
        <f t="shared" si="349"/>
        <v>22.27169999999991</v>
      </c>
      <c r="AD674" s="29">
        <f t="shared" si="350"/>
        <v>0</v>
      </c>
      <c r="AE674" s="29">
        <f t="shared" si="356"/>
        <v>0</v>
      </c>
      <c r="AF674" s="29">
        <f t="shared" si="357"/>
        <v>0</v>
      </c>
      <c r="AG674" s="29">
        <f t="shared" si="358"/>
        <v>0</v>
      </c>
      <c r="AH674" s="29">
        <f t="shared" si="351"/>
        <v>1</v>
      </c>
      <c r="AI674" s="29">
        <f t="shared" si="352"/>
        <v>10</v>
      </c>
      <c r="AJ674" s="29">
        <f t="shared" si="353"/>
        <v>16</v>
      </c>
      <c r="AK674" s="105">
        <f t="shared" si="354"/>
        <v>20</v>
      </c>
      <c r="AT674" s="300">
        <f t="shared" si="361"/>
        <v>32.729759999999857</v>
      </c>
      <c r="AU674" s="29">
        <f t="shared" si="361"/>
        <v>248.68619999999891</v>
      </c>
      <c r="AV674" s="29">
        <f t="shared" si="361"/>
        <v>503.7983999999978</v>
      </c>
      <c r="AW674" s="105">
        <f t="shared" si="360"/>
        <v>935.41139999999587</v>
      </c>
    </row>
    <row r="675" spans="1:49" x14ac:dyDescent="0.25">
      <c r="A675" s="80" t="s">
        <v>504</v>
      </c>
      <c r="B675" s="4" t="s">
        <v>160</v>
      </c>
      <c r="C675" s="4">
        <v>29.15</v>
      </c>
      <c r="D675" s="4">
        <v>32.81</v>
      </c>
      <c r="E675" s="4">
        <v>5700</v>
      </c>
      <c r="F675" s="4">
        <v>6000</v>
      </c>
      <c r="G675" s="30">
        <f t="shared" si="331"/>
        <v>3.6600000000000037</v>
      </c>
      <c r="H675" s="30">
        <f t="shared" si="355"/>
        <v>123.07999999999998</v>
      </c>
      <c r="I675" s="30" t="str">
        <f t="shared" si="332"/>
        <v>US 20: 5</v>
      </c>
      <c r="J675" s="30">
        <f t="shared" si="359"/>
        <v>5730</v>
      </c>
      <c r="K675" s="30">
        <f t="shared" si="359"/>
        <v>5805</v>
      </c>
      <c r="L675" s="30">
        <f t="shared" si="359"/>
        <v>5880</v>
      </c>
      <c r="M675" s="30">
        <f t="shared" si="359"/>
        <v>5955</v>
      </c>
      <c r="N675" s="91">
        <f t="shared" si="334"/>
        <v>3896.4</v>
      </c>
      <c r="O675" s="91">
        <f t="shared" si="335"/>
        <v>3947.4</v>
      </c>
      <c r="P675" s="91">
        <f t="shared" si="336"/>
        <v>3998.4</v>
      </c>
      <c r="Q675" s="91">
        <f t="shared" si="337"/>
        <v>4049.4</v>
      </c>
      <c r="R675" s="91">
        <f t="shared" si="338"/>
        <v>77.927999999999997</v>
      </c>
      <c r="S675" s="91">
        <f t="shared" si="339"/>
        <v>592.11</v>
      </c>
      <c r="T675" s="91">
        <f t="shared" si="340"/>
        <v>1199.52</v>
      </c>
      <c r="U675" s="91">
        <f t="shared" si="341"/>
        <v>2227.17</v>
      </c>
      <c r="V675" s="91">
        <f t="shared" si="342"/>
        <v>85.564944000000082</v>
      </c>
      <c r="W675" s="91">
        <f t="shared" si="343"/>
        <v>585.1231020000007</v>
      </c>
      <c r="X675" s="91">
        <f t="shared" si="344"/>
        <v>1009.7559360000012</v>
      </c>
      <c r="Y675" s="91">
        <f t="shared" si="345"/>
        <v>1630.2884400000016</v>
      </c>
      <c r="Z675" s="91">
        <f t="shared" si="346"/>
        <v>17.826030000000014</v>
      </c>
      <c r="AA675" s="91">
        <f t="shared" si="347"/>
        <v>97.520517000000112</v>
      </c>
      <c r="AB675" s="91">
        <f t="shared" si="348"/>
        <v>140.24388000000016</v>
      </c>
      <c r="AC675" s="91">
        <f t="shared" si="349"/>
        <v>194.08195714285736</v>
      </c>
      <c r="AD675" s="29">
        <f t="shared" si="350"/>
        <v>0</v>
      </c>
      <c r="AE675" s="29">
        <f t="shared" si="356"/>
        <v>1</v>
      </c>
      <c r="AF675" s="29">
        <f t="shared" si="357"/>
        <v>1</v>
      </c>
      <c r="AG675" s="29">
        <f t="shared" si="358"/>
        <v>2</v>
      </c>
      <c r="AH675" s="29">
        <f t="shared" si="351"/>
        <v>0</v>
      </c>
      <c r="AI675" s="29">
        <f t="shared" si="352"/>
        <v>6</v>
      </c>
      <c r="AJ675" s="29">
        <f t="shared" si="353"/>
        <v>8</v>
      </c>
      <c r="AK675" s="105">
        <f t="shared" si="354"/>
        <v>9</v>
      </c>
      <c r="AT675" s="300">
        <f t="shared" si="361"/>
        <v>285.21648000000027</v>
      </c>
      <c r="AU675" s="29">
        <f t="shared" si="361"/>
        <v>2167.1226000000024</v>
      </c>
      <c r="AV675" s="29">
        <f t="shared" si="361"/>
        <v>4390.2432000000044</v>
      </c>
      <c r="AW675" s="105">
        <f t="shared" si="360"/>
        <v>8151.4422000000086</v>
      </c>
    </row>
    <row r="676" spans="1:49" x14ac:dyDescent="0.25">
      <c r="A676" s="80" t="s">
        <v>504</v>
      </c>
      <c r="B676" s="4" t="s">
        <v>158</v>
      </c>
      <c r="C676" s="4">
        <v>29.73</v>
      </c>
      <c r="D676" s="4">
        <v>29.84</v>
      </c>
      <c r="E676" s="4">
        <v>8200</v>
      </c>
      <c r="F676" s="4">
        <v>8300</v>
      </c>
      <c r="G676" s="30">
        <f t="shared" si="331"/>
        <v>0.10999999999999943</v>
      </c>
      <c r="H676" s="30">
        <f t="shared" si="355"/>
        <v>123.18999999999998</v>
      </c>
      <c r="I676" s="30" t="str">
        <f t="shared" si="332"/>
        <v>US 20: 5</v>
      </c>
      <c r="J676" s="30">
        <f t="shared" si="359"/>
        <v>8210</v>
      </c>
      <c r="K676" s="30">
        <f t="shared" si="359"/>
        <v>8235</v>
      </c>
      <c r="L676" s="30">
        <f t="shared" si="359"/>
        <v>8260</v>
      </c>
      <c r="M676" s="30">
        <f t="shared" si="359"/>
        <v>8285</v>
      </c>
      <c r="N676" s="91">
        <f t="shared" si="334"/>
        <v>5582.8</v>
      </c>
      <c r="O676" s="91">
        <f t="shared" si="335"/>
        <v>5599.8</v>
      </c>
      <c r="P676" s="91">
        <f t="shared" si="336"/>
        <v>5616.8</v>
      </c>
      <c r="Q676" s="91">
        <f t="shared" si="337"/>
        <v>5633.8</v>
      </c>
      <c r="R676" s="91">
        <f t="shared" si="338"/>
        <v>111.65600000000001</v>
      </c>
      <c r="S676" s="91">
        <f t="shared" si="339"/>
        <v>839.97</v>
      </c>
      <c r="T676" s="91">
        <f t="shared" si="340"/>
        <v>1685.04</v>
      </c>
      <c r="U676" s="91">
        <f t="shared" si="341"/>
        <v>3098.59</v>
      </c>
      <c r="V676" s="91">
        <f t="shared" si="342"/>
        <v>3.684647999999981</v>
      </c>
      <c r="W676" s="91">
        <f t="shared" si="343"/>
        <v>24.947108999999873</v>
      </c>
      <c r="X676" s="91">
        <f t="shared" si="344"/>
        <v>42.63151199999978</v>
      </c>
      <c r="Y676" s="91">
        <f t="shared" si="345"/>
        <v>68.16897999999965</v>
      </c>
      <c r="Z676" s="91">
        <f t="shared" si="346"/>
        <v>0.76763499999999596</v>
      </c>
      <c r="AA676" s="91">
        <f t="shared" si="347"/>
        <v>4.1578514999999792</v>
      </c>
      <c r="AB676" s="91">
        <f t="shared" si="348"/>
        <v>5.9210433333333032</v>
      </c>
      <c r="AC676" s="91">
        <f t="shared" si="349"/>
        <v>8.1153547619047224</v>
      </c>
      <c r="AD676" s="29">
        <f t="shared" si="350"/>
        <v>0</v>
      </c>
      <c r="AE676" s="29">
        <f t="shared" si="356"/>
        <v>0</v>
      </c>
      <c r="AF676" s="29">
        <f t="shared" si="357"/>
        <v>0</v>
      </c>
      <c r="AG676" s="29">
        <f t="shared" si="358"/>
        <v>0</v>
      </c>
      <c r="AH676" s="29">
        <f t="shared" si="351"/>
        <v>0</v>
      </c>
      <c r="AI676" s="29">
        <f t="shared" si="352"/>
        <v>6</v>
      </c>
      <c r="AJ676" s="29">
        <f t="shared" si="353"/>
        <v>8</v>
      </c>
      <c r="AK676" s="105">
        <f t="shared" si="354"/>
        <v>9</v>
      </c>
      <c r="AT676" s="300">
        <f t="shared" si="361"/>
        <v>12.282159999999937</v>
      </c>
      <c r="AU676" s="29">
        <f t="shared" si="361"/>
        <v>92.396699999999527</v>
      </c>
      <c r="AV676" s="29">
        <f t="shared" si="361"/>
        <v>185.35439999999903</v>
      </c>
      <c r="AW676" s="105">
        <f t="shared" si="360"/>
        <v>340.84489999999823</v>
      </c>
    </row>
    <row r="677" spans="1:49" x14ac:dyDescent="0.25">
      <c r="A677" s="80" t="s">
        <v>504</v>
      </c>
      <c r="B677" s="4" t="s">
        <v>158</v>
      </c>
      <c r="C677" s="4">
        <v>29.84</v>
      </c>
      <c r="D677" s="4">
        <v>31.18</v>
      </c>
      <c r="E677" s="4">
        <v>6800</v>
      </c>
      <c r="F677" s="4">
        <v>6900</v>
      </c>
      <c r="G677" s="30">
        <f t="shared" si="331"/>
        <v>1.3399999999999999</v>
      </c>
      <c r="H677" s="30">
        <f t="shared" si="355"/>
        <v>124.52999999999999</v>
      </c>
      <c r="I677" s="30" t="str">
        <f t="shared" si="332"/>
        <v>US 20: 5</v>
      </c>
      <c r="J677" s="30">
        <f t="shared" si="359"/>
        <v>6810</v>
      </c>
      <c r="K677" s="30">
        <f t="shared" si="359"/>
        <v>6835</v>
      </c>
      <c r="L677" s="30">
        <f t="shared" si="359"/>
        <v>6860</v>
      </c>
      <c r="M677" s="30">
        <f t="shared" si="359"/>
        <v>6885</v>
      </c>
      <c r="N677" s="91">
        <f t="shared" si="334"/>
        <v>4630.8</v>
      </c>
      <c r="O677" s="91">
        <f t="shared" si="335"/>
        <v>4647.8</v>
      </c>
      <c r="P677" s="91">
        <f t="shared" si="336"/>
        <v>4664.8</v>
      </c>
      <c r="Q677" s="91">
        <f t="shared" si="337"/>
        <v>4681.8</v>
      </c>
      <c r="R677" s="91">
        <f t="shared" si="338"/>
        <v>92.616</v>
      </c>
      <c r="S677" s="91">
        <f t="shared" si="339"/>
        <v>697.17</v>
      </c>
      <c r="T677" s="91">
        <f t="shared" si="340"/>
        <v>1399.44</v>
      </c>
      <c r="U677" s="91">
        <f t="shared" si="341"/>
        <v>2574.9900000000002</v>
      </c>
      <c r="V677" s="91">
        <f t="shared" si="342"/>
        <v>37.231631999999998</v>
      </c>
      <c r="W677" s="91">
        <f t="shared" si="343"/>
        <v>252.23610600000001</v>
      </c>
      <c r="X677" s="91">
        <f t="shared" si="344"/>
        <v>431.30740800000001</v>
      </c>
      <c r="Y677" s="91">
        <f t="shared" si="345"/>
        <v>690.09731999999997</v>
      </c>
      <c r="Z677" s="91">
        <f t="shared" si="346"/>
        <v>7.7565899999999983</v>
      </c>
      <c r="AA677" s="91">
        <f t="shared" si="347"/>
        <v>42.039351000000003</v>
      </c>
      <c r="AB677" s="91">
        <f t="shared" si="348"/>
        <v>59.903806666666675</v>
      </c>
      <c r="AC677" s="91">
        <f t="shared" si="349"/>
        <v>82.154442857142868</v>
      </c>
      <c r="AD677" s="29">
        <f t="shared" si="350"/>
        <v>0</v>
      </c>
      <c r="AE677" s="29">
        <f t="shared" si="356"/>
        <v>1</v>
      </c>
      <c r="AF677" s="29">
        <f t="shared" si="357"/>
        <v>1</v>
      </c>
      <c r="AG677" s="29">
        <f t="shared" si="358"/>
        <v>1</v>
      </c>
      <c r="AH677" s="29">
        <f t="shared" si="351"/>
        <v>0</v>
      </c>
      <c r="AI677" s="29">
        <f t="shared" si="352"/>
        <v>6</v>
      </c>
      <c r="AJ677" s="29">
        <f t="shared" si="353"/>
        <v>8</v>
      </c>
      <c r="AK677" s="105">
        <f t="shared" si="354"/>
        <v>9</v>
      </c>
      <c r="AT677" s="300">
        <f t="shared" si="361"/>
        <v>124.10543999999999</v>
      </c>
      <c r="AU677" s="29">
        <f t="shared" si="361"/>
        <v>934.20779999999979</v>
      </c>
      <c r="AV677" s="29">
        <f t="shared" si="361"/>
        <v>1875.2495999999999</v>
      </c>
      <c r="AW677" s="105">
        <f t="shared" si="360"/>
        <v>3450.4865999999997</v>
      </c>
    </row>
    <row r="678" spans="1:49" x14ac:dyDescent="0.25">
      <c r="A678" s="80" t="s">
        <v>504</v>
      </c>
      <c r="B678" s="4" t="s">
        <v>158</v>
      </c>
      <c r="C678" s="4">
        <v>31.18</v>
      </c>
      <c r="D678" s="4">
        <v>32.979999999999997</v>
      </c>
      <c r="E678" s="4">
        <v>2900</v>
      </c>
      <c r="F678" s="4">
        <v>3000</v>
      </c>
      <c r="G678" s="30">
        <f t="shared" si="331"/>
        <v>1.7999999999999972</v>
      </c>
      <c r="H678" s="30">
        <f t="shared" si="355"/>
        <v>126.32999999999998</v>
      </c>
      <c r="I678" s="30" t="str">
        <f t="shared" si="332"/>
        <v>US 20: 5</v>
      </c>
      <c r="J678" s="30">
        <f t="shared" si="359"/>
        <v>2910</v>
      </c>
      <c r="K678" s="30">
        <f t="shared" si="359"/>
        <v>2935</v>
      </c>
      <c r="L678" s="30">
        <f t="shared" si="359"/>
        <v>2960</v>
      </c>
      <c r="M678" s="30">
        <f t="shared" si="359"/>
        <v>2985</v>
      </c>
      <c r="N678" s="91">
        <f t="shared" si="334"/>
        <v>1978.8000000000002</v>
      </c>
      <c r="O678" s="91">
        <f t="shared" si="335"/>
        <v>1995.8000000000002</v>
      </c>
      <c r="P678" s="91">
        <f t="shared" si="336"/>
        <v>2012.8000000000002</v>
      </c>
      <c r="Q678" s="91">
        <f t="shared" si="337"/>
        <v>2029.8000000000002</v>
      </c>
      <c r="R678" s="91">
        <f t="shared" si="338"/>
        <v>39.576000000000008</v>
      </c>
      <c r="S678" s="91">
        <f t="shared" si="339"/>
        <v>299.37</v>
      </c>
      <c r="T678" s="91">
        <f t="shared" si="340"/>
        <v>603.84</v>
      </c>
      <c r="U678" s="91">
        <f t="shared" si="341"/>
        <v>1116.3900000000001</v>
      </c>
      <c r="V678" s="91">
        <f t="shared" si="342"/>
        <v>21.371039999999969</v>
      </c>
      <c r="W678" s="91">
        <f t="shared" si="343"/>
        <v>145.4938199999998</v>
      </c>
      <c r="X678" s="91">
        <f t="shared" si="344"/>
        <v>249.98975999999965</v>
      </c>
      <c r="Y678" s="91">
        <f t="shared" si="345"/>
        <v>401.90039999999942</v>
      </c>
      <c r="Z678" s="91">
        <f t="shared" si="346"/>
        <v>4.452299999999993</v>
      </c>
      <c r="AA678" s="91">
        <f t="shared" si="347"/>
        <v>24.248969999999968</v>
      </c>
      <c r="AB678" s="91">
        <f t="shared" si="348"/>
        <v>34.720799999999954</v>
      </c>
      <c r="AC678" s="91">
        <f t="shared" si="349"/>
        <v>47.845285714285652</v>
      </c>
      <c r="AD678" s="29">
        <f t="shared" si="350"/>
        <v>0</v>
      </c>
      <c r="AE678" s="29">
        <f t="shared" si="356"/>
        <v>0</v>
      </c>
      <c r="AF678" s="29">
        <f t="shared" si="357"/>
        <v>1</v>
      </c>
      <c r="AG678" s="29">
        <f t="shared" si="358"/>
        <v>1</v>
      </c>
      <c r="AH678" s="29">
        <f t="shared" si="351"/>
        <v>0</v>
      </c>
      <c r="AI678" s="29">
        <f t="shared" si="352"/>
        <v>6</v>
      </c>
      <c r="AJ678" s="29">
        <f t="shared" si="353"/>
        <v>8</v>
      </c>
      <c r="AK678" s="105">
        <f t="shared" si="354"/>
        <v>9</v>
      </c>
      <c r="AT678" s="300">
        <f t="shared" si="361"/>
        <v>71.236799999999903</v>
      </c>
      <c r="AU678" s="29">
        <f t="shared" si="361"/>
        <v>538.86599999999919</v>
      </c>
      <c r="AV678" s="29">
        <f t="shared" si="361"/>
        <v>1086.9119999999984</v>
      </c>
      <c r="AW678" s="105">
        <f t="shared" si="360"/>
        <v>2009.501999999997</v>
      </c>
    </row>
    <row r="679" spans="1:49" x14ac:dyDescent="0.25">
      <c r="A679" s="80" t="s">
        <v>504</v>
      </c>
      <c r="B679" s="4" t="s">
        <v>160</v>
      </c>
      <c r="C679" s="4">
        <v>32.81</v>
      </c>
      <c r="D679" s="4">
        <v>36.630000000000003</v>
      </c>
      <c r="E679" s="4">
        <v>6800</v>
      </c>
      <c r="F679" s="4">
        <v>7000</v>
      </c>
      <c r="G679" s="30">
        <f t="shared" si="331"/>
        <v>3.8200000000000003</v>
      </c>
      <c r="H679" s="30">
        <f t="shared" si="355"/>
        <v>130.14999999999998</v>
      </c>
      <c r="I679" s="30" t="str">
        <f t="shared" si="332"/>
        <v>US 20: 5</v>
      </c>
      <c r="J679" s="30">
        <f t="shared" si="359"/>
        <v>6820</v>
      </c>
      <c r="K679" s="30">
        <f t="shared" si="359"/>
        <v>6870</v>
      </c>
      <c r="L679" s="30">
        <f t="shared" si="359"/>
        <v>6920</v>
      </c>
      <c r="M679" s="30">
        <f t="shared" si="359"/>
        <v>6970</v>
      </c>
      <c r="N679" s="91">
        <f t="shared" si="334"/>
        <v>4637.6000000000004</v>
      </c>
      <c r="O679" s="91">
        <f t="shared" si="335"/>
        <v>4671.6000000000004</v>
      </c>
      <c r="P679" s="91">
        <f t="shared" si="336"/>
        <v>4705.6000000000004</v>
      </c>
      <c r="Q679" s="91">
        <f t="shared" si="337"/>
        <v>4739.6000000000004</v>
      </c>
      <c r="R679" s="91">
        <f t="shared" si="338"/>
        <v>92.75200000000001</v>
      </c>
      <c r="S679" s="91">
        <f t="shared" si="339"/>
        <v>700.74</v>
      </c>
      <c r="T679" s="91">
        <f t="shared" si="340"/>
        <v>1411.68</v>
      </c>
      <c r="U679" s="91">
        <f t="shared" si="341"/>
        <v>2606.7800000000002</v>
      </c>
      <c r="V679" s="91">
        <f t="shared" si="342"/>
        <v>106.29379200000001</v>
      </c>
      <c r="W679" s="91">
        <f t="shared" si="343"/>
        <v>722.74323600000014</v>
      </c>
      <c r="X679" s="91">
        <f t="shared" si="344"/>
        <v>1240.3020480000002</v>
      </c>
      <c r="Y679" s="91">
        <f t="shared" si="345"/>
        <v>1991.5799200000006</v>
      </c>
      <c r="Z679" s="91">
        <f t="shared" si="346"/>
        <v>22.144539999999999</v>
      </c>
      <c r="AA679" s="91">
        <f t="shared" si="347"/>
        <v>120.45720600000003</v>
      </c>
      <c r="AB679" s="91">
        <f t="shared" si="348"/>
        <v>172.26417333333339</v>
      </c>
      <c r="AC679" s="91">
        <f t="shared" si="349"/>
        <v>237.09284761904772</v>
      </c>
      <c r="AD679" s="29">
        <f t="shared" si="350"/>
        <v>0</v>
      </c>
      <c r="AE679" s="29">
        <f t="shared" si="356"/>
        <v>1</v>
      </c>
      <c r="AF679" s="29">
        <f t="shared" si="357"/>
        <v>2</v>
      </c>
      <c r="AG679" s="29">
        <f t="shared" si="358"/>
        <v>2</v>
      </c>
      <c r="AH679" s="29">
        <f t="shared" si="351"/>
        <v>0</v>
      </c>
      <c r="AI679" s="29">
        <f t="shared" si="352"/>
        <v>6</v>
      </c>
      <c r="AJ679" s="29">
        <f t="shared" si="353"/>
        <v>8</v>
      </c>
      <c r="AK679" s="105">
        <f t="shared" si="354"/>
        <v>9</v>
      </c>
      <c r="AT679" s="300">
        <f t="shared" si="361"/>
        <v>354.31264000000004</v>
      </c>
      <c r="AU679" s="29">
        <f t="shared" si="361"/>
        <v>2676.8268000000003</v>
      </c>
      <c r="AV679" s="29">
        <f t="shared" si="361"/>
        <v>5392.6176000000005</v>
      </c>
      <c r="AW679" s="105">
        <f t="shared" si="360"/>
        <v>9957.8996000000006</v>
      </c>
    </row>
    <row r="680" spans="1:49" x14ac:dyDescent="0.25">
      <c r="A680" s="80" t="s">
        <v>504</v>
      </c>
      <c r="B680" s="4" t="s">
        <v>158</v>
      </c>
      <c r="C680" s="4">
        <v>32.979999999999997</v>
      </c>
      <c r="D680" s="4">
        <v>34.86</v>
      </c>
      <c r="E680" s="4">
        <v>1700</v>
      </c>
      <c r="F680" s="4">
        <v>1800</v>
      </c>
      <c r="G680" s="30">
        <f t="shared" si="331"/>
        <v>1.8800000000000026</v>
      </c>
      <c r="H680" s="30">
        <f t="shared" si="355"/>
        <v>132.02999999999997</v>
      </c>
      <c r="I680" s="30" t="str">
        <f t="shared" si="332"/>
        <v>US 20: 5</v>
      </c>
      <c r="J680" s="30">
        <f t="shared" si="359"/>
        <v>1710</v>
      </c>
      <c r="K680" s="30">
        <f t="shared" si="359"/>
        <v>1735</v>
      </c>
      <c r="L680" s="30">
        <f t="shared" si="359"/>
        <v>1760</v>
      </c>
      <c r="M680" s="30">
        <f t="shared" si="359"/>
        <v>1785</v>
      </c>
      <c r="N680" s="91">
        <f t="shared" si="334"/>
        <v>1162.8000000000002</v>
      </c>
      <c r="O680" s="91">
        <f t="shared" si="335"/>
        <v>1179.8000000000002</v>
      </c>
      <c r="P680" s="91">
        <f t="shared" si="336"/>
        <v>1196.8000000000002</v>
      </c>
      <c r="Q680" s="91">
        <f t="shared" si="337"/>
        <v>1213.8000000000002</v>
      </c>
      <c r="R680" s="91">
        <f t="shared" si="338"/>
        <v>23.256000000000004</v>
      </c>
      <c r="S680" s="91">
        <f t="shared" si="339"/>
        <v>176.97000000000003</v>
      </c>
      <c r="T680" s="91">
        <f t="shared" si="340"/>
        <v>359.04</v>
      </c>
      <c r="U680" s="91">
        <f t="shared" si="341"/>
        <v>667.59000000000015</v>
      </c>
      <c r="V680" s="91">
        <f t="shared" si="342"/>
        <v>13.11638400000002</v>
      </c>
      <c r="W680" s="91">
        <f t="shared" si="343"/>
        <v>89.82997200000014</v>
      </c>
      <c r="X680" s="91">
        <f t="shared" si="344"/>
        <v>155.24889600000023</v>
      </c>
      <c r="Y680" s="91">
        <f t="shared" si="345"/>
        <v>251.01384000000039</v>
      </c>
      <c r="Z680" s="91">
        <f t="shared" si="346"/>
        <v>2.7325800000000036</v>
      </c>
      <c r="AA680" s="91">
        <f t="shared" si="347"/>
        <v>14.971662000000023</v>
      </c>
      <c r="AB680" s="91">
        <f t="shared" si="348"/>
        <v>21.562346666666702</v>
      </c>
      <c r="AC680" s="91">
        <f t="shared" si="349"/>
        <v>29.88260000000005</v>
      </c>
      <c r="AD680" s="29">
        <f t="shared" si="350"/>
        <v>0</v>
      </c>
      <c r="AE680" s="29">
        <f t="shared" si="356"/>
        <v>0</v>
      </c>
      <c r="AF680" s="29">
        <f t="shared" si="357"/>
        <v>0</v>
      </c>
      <c r="AG680" s="29">
        <f t="shared" si="358"/>
        <v>0</v>
      </c>
      <c r="AH680" s="29">
        <f t="shared" si="351"/>
        <v>0</v>
      </c>
      <c r="AI680" s="29">
        <f t="shared" si="352"/>
        <v>6</v>
      </c>
      <c r="AJ680" s="29">
        <f t="shared" si="353"/>
        <v>8</v>
      </c>
      <c r="AK680" s="105">
        <f t="shared" si="354"/>
        <v>9</v>
      </c>
      <c r="AT680" s="300">
        <f t="shared" si="361"/>
        <v>43.721280000000064</v>
      </c>
      <c r="AU680" s="29">
        <f t="shared" si="361"/>
        <v>332.70360000000051</v>
      </c>
      <c r="AV680" s="29">
        <f t="shared" si="361"/>
        <v>674.99520000000098</v>
      </c>
      <c r="AW680" s="105">
        <f t="shared" si="360"/>
        <v>1255.069200000002</v>
      </c>
    </row>
    <row r="681" spans="1:49" x14ac:dyDescent="0.25">
      <c r="A681" s="80" t="s">
        <v>504</v>
      </c>
      <c r="B681" s="4" t="s">
        <v>82</v>
      </c>
      <c r="C681" s="4">
        <v>34.25</v>
      </c>
      <c r="D681" s="4">
        <v>35.65</v>
      </c>
      <c r="E681" s="4">
        <v>1800</v>
      </c>
      <c r="F681" s="4">
        <v>1900</v>
      </c>
      <c r="G681" s="30">
        <f t="shared" si="331"/>
        <v>1.3999999999999986</v>
      </c>
      <c r="H681" s="30">
        <f t="shared" si="355"/>
        <v>133.42999999999998</v>
      </c>
      <c r="I681" s="30" t="str">
        <f t="shared" si="332"/>
        <v>US 20: 5</v>
      </c>
      <c r="J681" s="30">
        <f t="shared" si="359"/>
        <v>1810</v>
      </c>
      <c r="K681" s="30">
        <f t="shared" si="359"/>
        <v>1835</v>
      </c>
      <c r="L681" s="30">
        <f t="shared" si="359"/>
        <v>1860</v>
      </c>
      <c r="M681" s="30">
        <f t="shared" si="359"/>
        <v>1885</v>
      </c>
      <c r="N681" s="91">
        <f t="shared" si="334"/>
        <v>1230.8000000000002</v>
      </c>
      <c r="O681" s="91">
        <f t="shared" si="335"/>
        <v>1247.8000000000002</v>
      </c>
      <c r="P681" s="91">
        <f t="shared" si="336"/>
        <v>1264.8000000000002</v>
      </c>
      <c r="Q681" s="91">
        <f t="shared" si="337"/>
        <v>1281.8000000000002</v>
      </c>
      <c r="R681" s="91">
        <f t="shared" si="338"/>
        <v>24.616000000000003</v>
      </c>
      <c r="S681" s="91">
        <f t="shared" si="339"/>
        <v>187.17000000000002</v>
      </c>
      <c r="T681" s="91">
        <f t="shared" si="340"/>
        <v>379.44000000000005</v>
      </c>
      <c r="U681" s="91">
        <f t="shared" si="341"/>
        <v>704.99000000000012</v>
      </c>
      <c r="V681" s="91">
        <f t="shared" si="342"/>
        <v>10.33871999999999</v>
      </c>
      <c r="W681" s="91">
        <f t="shared" si="343"/>
        <v>70.75025999999994</v>
      </c>
      <c r="X681" s="91">
        <f t="shared" si="344"/>
        <v>122.17967999999991</v>
      </c>
      <c r="Y681" s="91">
        <f t="shared" si="345"/>
        <v>197.39719999999983</v>
      </c>
      <c r="Z681" s="91">
        <f t="shared" si="346"/>
        <v>2.1538999999999975</v>
      </c>
      <c r="AA681" s="91">
        <f t="shared" si="347"/>
        <v>11.791709999999989</v>
      </c>
      <c r="AB681" s="91">
        <f t="shared" si="348"/>
        <v>16.96939999999999</v>
      </c>
      <c r="AC681" s="91">
        <f t="shared" si="349"/>
        <v>23.499666666666648</v>
      </c>
      <c r="AD681" s="29">
        <f t="shared" si="350"/>
        <v>0</v>
      </c>
      <c r="AE681" s="29">
        <f t="shared" si="356"/>
        <v>0</v>
      </c>
      <c r="AF681" s="29">
        <f t="shared" si="357"/>
        <v>0</v>
      </c>
      <c r="AG681" s="29">
        <f t="shared" si="358"/>
        <v>0</v>
      </c>
      <c r="AH681" s="29">
        <f t="shared" si="351"/>
        <v>0</v>
      </c>
      <c r="AI681" s="29">
        <f t="shared" si="352"/>
        <v>6</v>
      </c>
      <c r="AJ681" s="29">
        <f t="shared" si="353"/>
        <v>8</v>
      </c>
      <c r="AK681" s="105">
        <f t="shared" si="354"/>
        <v>9</v>
      </c>
      <c r="AT681" s="300">
        <f t="shared" si="361"/>
        <v>34.462399999999967</v>
      </c>
      <c r="AU681" s="29">
        <f t="shared" si="361"/>
        <v>262.03799999999978</v>
      </c>
      <c r="AV681" s="29">
        <f t="shared" si="361"/>
        <v>531.21599999999955</v>
      </c>
      <c r="AW681" s="105">
        <f t="shared" si="360"/>
        <v>986.98599999999919</v>
      </c>
    </row>
    <row r="682" spans="1:49" x14ac:dyDescent="0.25">
      <c r="A682" s="80" t="s">
        <v>504</v>
      </c>
      <c r="B682" s="4" t="s">
        <v>158</v>
      </c>
      <c r="C682" s="4">
        <v>34.86</v>
      </c>
      <c r="D682" s="4">
        <v>39.840000000000003</v>
      </c>
      <c r="E682" s="4">
        <v>1600</v>
      </c>
      <c r="F682" s="4">
        <v>1900</v>
      </c>
      <c r="G682" s="30">
        <f t="shared" si="331"/>
        <v>4.980000000000004</v>
      </c>
      <c r="H682" s="30">
        <f t="shared" si="355"/>
        <v>138.40999999999997</v>
      </c>
      <c r="I682" s="30" t="str">
        <f t="shared" si="332"/>
        <v>US 20: 5</v>
      </c>
      <c r="J682" s="30">
        <f t="shared" si="359"/>
        <v>1630</v>
      </c>
      <c r="K682" s="30">
        <f t="shared" si="359"/>
        <v>1705</v>
      </c>
      <c r="L682" s="30">
        <f t="shared" si="359"/>
        <v>1780</v>
      </c>
      <c r="M682" s="30">
        <f t="shared" si="359"/>
        <v>1855</v>
      </c>
      <c r="N682" s="91">
        <f t="shared" si="334"/>
        <v>1108.4000000000001</v>
      </c>
      <c r="O682" s="91">
        <f t="shared" si="335"/>
        <v>1159.4000000000001</v>
      </c>
      <c r="P682" s="91">
        <f t="shared" si="336"/>
        <v>1210.4000000000001</v>
      </c>
      <c r="Q682" s="91">
        <f t="shared" si="337"/>
        <v>1261.4000000000001</v>
      </c>
      <c r="R682" s="91">
        <f t="shared" si="338"/>
        <v>22.168000000000003</v>
      </c>
      <c r="S682" s="91">
        <f t="shared" si="339"/>
        <v>173.91</v>
      </c>
      <c r="T682" s="91">
        <f t="shared" si="340"/>
        <v>363.12</v>
      </c>
      <c r="U682" s="91">
        <f t="shared" si="341"/>
        <v>693.7700000000001</v>
      </c>
      <c r="V682" s="91">
        <f t="shared" si="342"/>
        <v>33.118992000000027</v>
      </c>
      <c r="W682" s="91">
        <f t="shared" si="343"/>
        <v>233.83938600000019</v>
      </c>
      <c r="X682" s="91">
        <f t="shared" si="344"/>
        <v>415.91764800000033</v>
      </c>
      <c r="Y682" s="91">
        <f t="shared" si="345"/>
        <v>690.99492000000066</v>
      </c>
      <c r="Z682" s="91">
        <f t="shared" si="346"/>
        <v>6.8997900000000048</v>
      </c>
      <c r="AA682" s="91">
        <f t="shared" si="347"/>
        <v>38.973231000000034</v>
      </c>
      <c r="AB682" s="91">
        <f t="shared" si="348"/>
        <v>57.766340000000049</v>
      </c>
      <c r="AC682" s="91">
        <f t="shared" si="349"/>
        <v>82.261300000000091</v>
      </c>
      <c r="AD682" s="29">
        <f t="shared" si="350"/>
        <v>0</v>
      </c>
      <c r="AE682" s="29">
        <f t="shared" si="356"/>
        <v>1</v>
      </c>
      <c r="AF682" s="29">
        <f t="shared" si="357"/>
        <v>1</v>
      </c>
      <c r="AG682" s="29">
        <f t="shared" si="358"/>
        <v>1</v>
      </c>
      <c r="AH682" s="29">
        <f t="shared" si="351"/>
        <v>0</v>
      </c>
      <c r="AI682" s="29">
        <f t="shared" si="352"/>
        <v>6</v>
      </c>
      <c r="AJ682" s="29">
        <f t="shared" si="353"/>
        <v>8</v>
      </c>
      <c r="AK682" s="105">
        <f t="shared" si="354"/>
        <v>9</v>
      </c>
      <c r="AT682" s="300">
        <f t="shared" si="361"/>
        <v>110.3966400000001</v>
      </c>
      <c r="AU682" s="29">
        <f t="shared" si="361"/>
        <v>866.07180000000062</v>
      </c>
      <c r="AV682" s="29">
        <f t="shared" si="361"/>
        <v>1808.3376000000014</v>
      </c>
      <c r="AW682" s="105">
        <f t="shared" si="360"/>
        <v>3454.9746000000032</v>
      </c>
    </row>
    <row r="683" spans="1:49" x14ac:dyDescent="0.25">
      <c r="A683" s="80" t="s">
        <v>504</v>
      </c>
      <c r="B683" s="4" t="s">
        <v>82</v>
      </c>
      <c r="C683" s="4">
        <v>35.65</v>
      </c>
      <c r="D683" s="4">
        <v>42.74</v>
      </c>
      <c r="E683" s="4">
        <v>1900</v>
      </c>
      <c r="F683" s="4">
        <v>2000</v>
      </c>
      <c r="G683" s="30">
        <f t="shared" si="331"/>
        <v>7.0900000000000034</v>
      </c>
      <c r="H683" s="30">
        <f t="shared" si="355"/>
        <v>145.49999999999997</v>
      </c>
      <c r="I683" s="30" t="str">
        <f t="shared" si="332"/>
        <v>US 20: 5</v>
      </c>
      <c r="J683" s="30">
        <f t="shared" si="359"/>
        <v>1910</v>
      </c>
      <c r="K683" s="30">
        <f t="shared" si="359"/>
        <v>1935</v>
      </c>
      <c r="L683" s="30">
        <f t="shared" si="359"/>
        <v>1960</v>
      </c>
      <c r="M683" s="30">
        <f t="shared" si="359"/>
        <v>1985</v>
      </c>
      <c r="N683" s="91">
        <f t="shared" si="334"/>
        <v>1298.8000000000002</v>
      </c>
      <c r="O683" s="91">
        <f t="shared" si="335"/>
        <v>1315.8000000000002</v>
      </c>
      <c r="P683" s="91">
        <f t="shared" si="336"/>
        <v>1332.8000000000002</v>
      </c>
      <c r="Q683" s="91">
        <f t="shared" si="337"/>
        <v>1349.8000000000002</v>
      </c>
      <c r="R683" s="91">
        <f t="shared" si="338"/>
        <v>25.976000000000003</v>
      </c>
      <c r="S683" s="91">
        <f t="shared" si="339"/>
        <v>197.37000000000003</v>
      </c>
      <c r="T683" s="91">
        <f t="shared" si="340"/>
        <v>399.84000000000003</v>
      </c>
      <c r="U683" s="91">
        <f t="shared" si="341"/>
        <v>742.39000000000021</v>
      </c>
      <c r="V683" s="91">
        <f t="shared" si="342"/>
        <v>55.250952000000034</v>
      </c>
      <c r="W683" s="91">
        <f t="shared" si="343"/>
        <v>377.82539100000025</v>
      </c>
      <c r="X683" s="91">
        <f t="shared" si="344"/>
        <v>652.01908800000047</v>
      </c>
      <c r="Y683" s="91">
        <f t="shared" si="345"/>
        <v>1052.7090200000007</v>
      </c>
      <c r="Z683" s="91">
        <f t="shared" si="346"/>
        <v>11.510615000000005</v>
      </c>
      <c r="AA683" s="91">
        <f t="shared" si="347"/>
        <v>62.97089850000004</v>
      </c>
      <c r="AB683" s="91">
        <f t="shared" si="348"/>
        <v>90.558206666666734</v>
      </c>
      <c r="AC683" s="91">
        <f t="shared" si="349"/>
        <v>125.32250238095249</v>
      </c>
      <c r="AD683" s="29">
        <f t="shared" si="350"/>
        <v>0</v>
      </c>
      <c r="AE683" s="29">
        <f t="shared" si="356"/>
        <v>1</v>
      </c>
      <c r="AF683" s="29">
        <f t="shared" si="357"/>
        <v>1</v>
      </c>
      <c r="AG683" s="29">
        <f t="shared" si="358"/>
        <v>1</v>
      </c>
      <c r="AH683" s="29">
        <f t="shared" si="351"/>
        <v>0</v>
      </c>
      <c r="AI683" s="29">
        <f t="shared" si="352"/>
        <v>6</v>
      </c>
      <c r="AJ683" s="29">
        <f t="shared" si="353"/>
        <v>8</v>
      </c>
      <c r="AK683" s="105">
        <f t="shared" si="354"/>
        <v>9</v>
      </c>
      <c r="AT683" s="300">
        <f t="shared" si="361"/>
        <v>184.16984000000011</v>
      </c>
      <c r="AU683" s="29">
        <f t="shared" si="361"/>
        <v>1399.3533000000009</v>
      </c>
      <c r="AV683" s="29">
        <f t="shared" si="361"/>
        <v>2834.8656000000015</v>
      </c>
      <c r="AW683" s="105">
        <f t="shared" si="360"/>
        <v>5263.5451000000039</v>
      </c>
    </row>
    <row r="684" spans="1:49" x14ac:dyDescent="0.25">
      <c r="A684" s="80" t="s">
        <v>504</v>
      </c>
      <c r="B684" s="4" t="s">
        <v>160</v>
      </c>
      <c r="C684" s="4">
        <v>37.200000000000003</v>
      </c>
      <c r="D684" s="4">
        <v>37.270000000000003</v>
      </c>
      <c r="E684" s="4">
        <v>6800</v>
      </c>
      <c r="F684" s="4">
        <v>7000</v>
      </c>
      <c r="G684" s="30">
        <f t="shared" si="331"/>
        <v>7.0000000000000284E-2</v>
      </c>
      <c r="H684" s="30">
        <f t="shared" si="355"/>
        <v>145.56999999999996</v>
      </c>
      <c r="I684" s="30" t="str">
        <f t="shared" si="332"/>
        <v>US 20: 5</v>
      </c>
      <c r="J684" s="30">
        <f t="shared" si="359"/>
        <v>6820</v>
      </c>
      <c r="K684" s="30">
        <f t="shared" si="359"/>
        <v>6870</v>
      </c>
      <c r="L684" s="30">
        <f t="shared" si="359"/>
        <v>6920</v>
      </c>
      <c r="M684" s="30">
        <f t="shared" si="359"/>
        <v>6970</v>
      </c>
      <c r="N684" s="91">
        <f t="shared" si="334"/>
        <v>4637.6000000000004</v>
      </c>
      <c r="O684" s="91">
        <f t="shared" si="335"/>
        <v>4671.6000000000004</v>
      </c>
      <c r="P684" s="91">
        <f t="shared" si="336"/>
        <v>4705.6000000000004</v>
      </c>
      <c r="Q684" s="91">
        <f t="shared" si="337"/>
        <v>4739.6000000000004</v>
      </c>
      <c r="R684" s="91">
        <f t="shared" si="338"/>
        <v>92.75200000000001</v>
      </c>
      <c r="S684" s="91">
        <f t="shared" si="339"/>
        <v>700.74</v>
      </c>
      <c r="T684" s="91">
        <f t="shared" si="340"/>
        <v>1411.68</v>
      </c>
      <c r="U684" s="91">
        <f t="shared" si="341"/>
        <v>2606.7800000000002</v>
      </c>
      <c r="V684" s="91">
        <f t="shared" si="342"/>
        <v>1.947792000000008</v>
      </c>
      <c r="W684" s="91">
        <f t="shared" si="343"/>
        <v>13.243986000000055</v>
      </c>
      <c r="X684" s="91">
        <f t="shared" si="344"/>
        <v>22.728048000000097</v>
      </c>
      <c r="Y684" s="91">
        <f t="shared" si="345"/>
        <v>36.494920000000157</v>
      </c>
      <c r="Z684" s="91">
        <f t="shared" si="346"/>
        <v>0.40579000000000159</v>
      </c>
      <c r="AA684" s="91">
        <f t="shared" si="347"/>
        <v>2.2073310000000093</v>
      </c>
      <c r="AB684" s="91">
        <f t="shared" si="348"/>
        <v>3.1566733333333472</v>
      </c>
      <c r="AC684" s="91">
        <f t="shared" si="349"/>
        <v>4.3446333333333529</v>
      </c>
      <c r="AD684" s="29">
        <f t="shared" si="350"/>
        <v>0</v>
      </c>
      <c r="AE684" s="29">
        <f t="shared" si="356"/>
        <v>0</v>
      </c>
      <c r="AF684" s="29">
        <f t="shared" si="357"/>
        <v>0</v>
      </c>
      <c r="AG684" s="29">
        <f t="shared" si="358"/>
        <v>0</v>
      </c>
      <c r="AH684" s="29">
        <f t="shared" si="351"/>
        <v>0</v>
      </c>
      <c r="AI684" s="29">
        <f t="shared" si="352"/>
        <v>6</v>
      </c>
      <c r="AJ684" s="29">
        <f t="shared" si="353"/>
        <v>8</v>
      </c>
      <c r="AK684" s="105">
        <f t="shared" si="354"/>
        <v>9</v>
      </c>
      <c r="AT684" s="300">
        <f t="shared" si="361"/>
        <v>6.4926400000000273</v>
      </c>
      <c r="AU684" s="29">
        <f t="shared" si="361"/>
        <v>49.051800000000199</v>
      </c>
      <c r="AV684" s="29">
        <f t="shared" si="361"/>
        <v>98.817600000000411</v>
      </c>
      <c r="AW684" s="105">
        <f t="shared" si="360"/>
        <v>182.47460000000075</v>
      </c>
    </row>
    <row r="685" spans="1:49" x14ac:dyDescent="0.25">
      <c r="A685" s="80" t="s">
        <v>504</v>
      </c>
      <c r="B685" s="4" t="s">
        <v>160</v>
      </c>
      <c r="C685" s="4">
        <v>37.270000000000003</v>
      </c>
      <c r="D685" s="4">
        <v>39.39</v>
      </c>
      <c r="E685" s="4">
        <v>6300</v>
      </c>
      <c r="F685" s="4">
        <v>7700</v>
      </c>
      <c r="G685" s="30">
        <f t="shared" si="331"/>
        <v>2.1199999999999974</v>
      </c>
      <c r="H685" s="30">
        <f t="shared" si="355"/>
        <v>147.68999999999997</v>
      </c>
      <c r="I685" s="30" t="str">
        <f t="shared" si="332"/>
        <v>US 20: 5</v>
      </c>
      <c r="J685" s="30">
        <f t="shared" si="359"/>
        <v>6440</v>
      </c>
      <c r="K685" s="30">
        <f t="shared" si="359"/>
        <v>6790</v>
      </c>
      <c r="L685" s="30">
        <f t="shared" si="359"/>
        <v>7140</v>
      </c>
      <c r="M685" s="30">
        <f t="shared" si="359"/>
        <v>7490</v>
      </c>
      <c r="N685" s="91">
        <f t="shared" si="334"/>
        <v>4379.2000000000007</v>
      </c>
      <c r="O685" s="91">
        <f t="shared" si="335"/>
        <v>4617.2000000000007</v>
      </c>
      <c r="P685" s="91">
        <f t="shared" si="336"/>
        <v>4855.2000000000007</v>
      </c>
      <c r="Q685" s="91">
        <f t="shared" si="337"/>
        <v>5093.2000000000007</v>
      </c>
      <c r="R685" s="91">
        <f t="shared" si="338"/>
        <v>87.584000000000017</v>
      </c>
      <c r="S685" s="91">
        <f t="shared" si="339"/>
        <v>692.58</v>
      </c>
      <c r="T685" s="91">
        <f t="shared" si="340"/>
        <v>1456.5600000000002</v>
      </c>
      <c r="U685" s="91">
        <f t="shared" si="341"/>
        <v>2801.2600000000007</v>
      </c>
      <c r="V685" s="91">
        <f t="shared" si="342"/>
        <v>55.703423999999941</v>
      </c>
      <c r="W685" s="91">
        <f t="shared" si="343"/>
        <v>396.43279199999961</v>
      </c>
      <c r="X685" s="91">
        <f t="shared" si="344"/>
        <v>710.21865599999933</v>
      </c>
      <c r="Y685" s="91">
        <f t="shared" si="345"/>
        <v>1187.7342399999989</v>
      </c>
      <c r="Z685" s="91">
        <f t="shared" si="346"/>
        <v>11.604879999999985</v>
      </c>
      <c r="AA685" s="91">
        <f t="shared" si="347"/>
        <v>66.072131999999939</v>
      </c>
      <c r="AB685" s="91">
        <f t="shared" si="348"/>
        <v>98.641479999999916</v>
      </c>
      <c r="AC685" s="91">
        <f t="shared" si="349"/>
        <v>141.39693333333321</v>
      </c>
      <c r="AD685" s="29">
        <f t="shared" si="350"/>
        <v>0</v>
      </c>
      <c r="AE685" s="29">
        <f t="shared" si="356"/>
        <v>1</v>
      </c>
      <c r="AF685" s="29">
        <f t="shared" si="357"/>
        <v>1</v>
      </c>
      <c r="AG685" s="29">
        <f t="shared" si="358"/>
        <v>1</v>
      </c>
      <c r="AH685" s="29">
        <f t="shared" si="351"/>
        <v>0</v>
      </c>
      <c r="AI685" s="29">
        <f t="shared" si="352"/>
        <v>6</v>
      </c>
      <c r="AJ685" s="29">
        <f t="shared" si="353"/>
        <v>8</v>
      </c>
      <c r="AK685" s="105">
        <f t="shared" si="354"/>
        <v>9</v>
      </c>
      <c r="AT685" s="300">
        <f t="shared" si="361"/>
        <v>185.67807999999982</v>
      </c>
      <c r="AU685" s="29">
        <f t="shared" si="361"/>
        <v>1468.2695999999983</v>
      </c>
      <c r="AV685" s="29">
        <f t="shared" si="361"/>
        <v>3087.9071999999965</v>
      </c>
      <c r="AW685" s="105">
        <f t="shared" si="360"/>
        <v>5938.6711999999943</v>
      </c>
    </row>
    <row r="686" spans="1:49" x14ac:dyDescent="0.25">
      <c r="A686" s="80" t="s">
        <v>504</v>
      </c>
      <c r="B686" s="4" t="s">
        <v>160</v>
      </c>
      <c r="C686" s="4">
        <v>39.39</v>
      </c>
      <c r="D686" s="4">
        <v>42.17</v>
      </c>
      <c r="E686" s="4">
        <v>6700</v>
      </c>
      <c r="F686" s="4">
        <v>7400</v>
      </c>
      <c r="G686" s="30">
        <f t="shared" si="331"/>
        <v>2.7800000000000011</v>
      </c>
      <c r="H686" s="30">
        <f t="shared" si="355"/>
        <v>150.46999999999997</v>
      </c>
      <c r="I686" s="30" t="str">
        <f t="shared" si="332"/>
        <v>US 20: 6</v>
      </c>
      <c r="J686" s="30">
        <f t="shared" si="359"/>
        <v>6770</v>
      </c>
      <c r="K686" s="30">
        <f t="shared" si="359"/>
        <v>6945</v>
      </c>
      <c r="L686" s="30">
        <f t="shared" si="359"/>
        <v>7120</v>
      </c>
      <c r="M686" s="30">
        <f t="shared" si="359"/>
        <v>7295</v>
      </c>
      <c r="N686" s="91">
        <f t="shared" si="334"/>
        <v>4603.6000000000004</v>
      </c>
      <c r="O686" s="91">
        <f t="shared" si="335"/>
        <v>4722.6000000000004</v>
      </c>
      <c r="P686" s="91">
        <f t="shared" si="336"/>
        <v>4841.6000000000004</v>
      </c>
      <c r="Q686" s="91">
        <f t="shared" si="337"/>
        <v>4960.6000000000004</v>
      </c>
      <c r="R686" s="91">
        <f t="shared" si="338"/>
        <v>92.072000000000003</v>
      </c>
      <c r="S686" s="91">
        <f t="shared" si="339"/>
        <v>708.39</v>
      </c>
      <c r="T686" s="91">
        <f t="shared" si="340"/>
        <v>1452.48</v>
      </c>
      <c r="U686" s="91">
        <f t="shared" si="341"/>
        <v>2728.3300000000004</v>
      </c>
      <c r="V686" s="91">
        <f t="shared" si="342"/>
        <v>76.788048000000032</v>
      </c>
      <c r="W686" s="91">
        <f t="shared" si="343"/>
        <v>531.71753400000023</v>
      </c>
      <c r="X686" s="91">
        <f t="shared" si="344"/>
        <v>928.71571200000039</v>
      </c>
      <c r="Y686" s="91">
        <f t="shared" si="345"/>
        <v>1516.9514800000009</v>
      </c>
      <c r="Z686" s="91">
        <f t="shared" si="346"/>
        <v>15.997510000000004</v>
      </c>
      <c r="AA686" s="91">
        <f t="shared" si="347"/>
        <v>88.619589000000033</v>
      </c>
      <c r="AB686" s="91">
        <f t="shared" si="348"/>
        <v>128.98829333333339</v>
      </c>
      <c r="AC686" s="91">
        <f t="shared" si="349"/>
        <v>180.58946190476203</v>
      </c>
      <c r="AD686" s="29">
        <f t="shared" si="350"/>
        <v>0</v>
      </c>
      <c r="AE686" s="29">
        <f t="shared" si="356"/>
        <v>1</v>
      </c>
      <c r="AF686" s="29">
        <f t="shared" si="357"/>
        <v>1</v>
      </c>
      <c r="AG686" s="29">
        <f t="shared" si="358"/>
        <v>2</v>
      </c>
      <c r="AH686" s="29">
        <f t="shared" si="351"/>
        <v>0</v>
      </c>
      <c r="AI686" s="29">
        <f t="shared" si="352"/>
        <v>4</v>
      </c>
      <c r="AJ686" s="29">
        <f t="shared" si="353"/>
        <v>6</v>
      </c>
      <c r="AK686" s="105">
        <f t="shared" si="354"/>
        <v>7</v>
      </c>
      <c r="AT686" s="300">
        <f t="shared" si="361"/>
        <v>255.96016000000012</v>
      </c>
      <c r="AU686" s="29">
        <f t="shared" si="361"/>
        <v>1969.3242000000007</v>
      </c>
      <c r="AV686" s="29">
        <f t="shared" si="361"/>
        <v>4037.8944000000015</v>
      </c>
      <c r="AW686" s="105">
        <f t="shared" si="360"/>
        <v>7584.7574000000041</v>
      </c>
    </row>
    <row r="687" spans="1:49" x14ac:dyDescent="0.25">
      <c r="A687" s="80" t="s">
        <v>504</v>
      </c>
      <c r="B687" s="4" t="s">
        <v>158</v>
      </c>
      <c r="C687" s="4">
        <v>39.840000000000003</v>
      </c>
      <c r="D687" s="4">
        <v>46.1</v>
      </c>
      <c r="E687" s="4">
        <v>990</v>
      </c>
      <c r="F687" s="4">
        <v>1000</v>
      </c>
      <c r="G687" s="30">
        <f t="shared" si="331"/>
        <v>6.259999999999998</v>
      </c>
      <c r="H687" s="30">
        <f t="shared" si="355"/>
        <v>156.72999999999996</v>
      </c>
      <c r="I687" s="30" t="str">
        <f t="shared" si="332"/>
        <v>US 20: 6</v>
      </c>
      <c r="J687" s="30">
        <f t="shared" ref="J687:M706" si="362">(($F687-$E687)/($F$6-$E$6)*(J$6-$E$6)+$E687)</f>
        <v>991</v>
      </c>
      <c r="K687" s="30">
        <f t="shared" si="362"/>
        <v>993.5</v>
      </c>
      <c r="L687" s="30">
        <f t="shared" si="362"/>
        <v>996</v>
      </c>
      <c r="M687" s="30">
        <f t="shared" si="362"/>
        <v>998.5</v>
      </c>
      <c r="N687" s="91">
        <f t="shared" si="334"/>
        <v>673.88</v>
      </c>
      <c r="O687" s="91">
        <f t="shared" si="335"/>
        <v>675.58</v>
      </c>
      <c r="P687" s="91">
        <f t="shared" si="336"/>
        <v>677.28000000000009</v>
      </c>
      <c r="Q687" s="91">
        <f t="shared" si="337"/>
        <v>678.98</v>
      </c>
      <c r="R687" s="91">
        <f t="shared" si="338"/>
        <v>13.477600000000001</v>
      </c>
      <c r="S687" s="91">
        <f t="shared" si="339"/>
        <v>101.337</v>
      </c>
      <c r="T687" s="91">
        <f t="shared" si="340"/>
        <v>203.18400000000003</v>
      </c>
      <c r="U687" s="91">
        <f t="shared" si="341"/>
        <v>373.43900000000002</v>
      </c>
      <c r="V687" s="91">
        <f t="shared" si="342"/>
        <v>25.310932799999993</v>
      </c>
      <c r="W687" s="91">
        <f t="shared" si="343"/>
        <v>171.27979739999995</v>
      </c>
      <c r="X687" s="91">
        <f t="shared" si="344"/>
        <v>292.54432319999995</v>
      </c>
      <c r="Y687" s="91">
        <f t="shared" si="345"/>
        <v>467.54562799999991</v>
      </c>
      <c r="Z687" s="91">
        <f t="shared" si="346"/>
        <v>5.2731109999999974</v>
      </c>
      <c r="AA687" s="91">
        <f t="shared" si="347"/>
        <v>28.546632899999992</v>
      </c>
      <c r="AB687" s="91">
        <f t="shared" si="348"/>
        <v>40.631155999999997</v>
      </c>
      <c r="AC687" s="91">
        <f t="shared" si="349"/>
        <v>55.660193809523811</v>
      </c>
      <c r="AD687" s="29">
        <f t="shared" si="350"/>
        <v>0</v>
      </c>
      <c r="AE687" s="29">
        <f t="shared" si="356"/>
        <v>0</v>
      </c>
      <c r="AF687" s="29">
        <f t="shared" si="357"/>
        <v>1</v>
      </c>
      <c r="AG687" s="29">
        <f t="shared" si="358"/>
        <v>1</v>
      </c>
      <c r="AH687" s="29">
        <f t="shared" si="351"/>
        <v>0</v>
      </c>
      <c r="AI687" s="29">
        <f t="shared" si="352"/>
        <v>4</v>
      </c>
      <c r="AJ687" s="29">
        <f t="shared" si="353"/>
        <v>6</v>
      </c>
      <c r="AK687" s="105">
        <f t="shared" si="354"/>
        <v>7</v>
      </c>
      <c r="AT687" s="300">
        <f t="shared" si="361"/>
        <v>84.369775999999973</v>
      </c>
      <c r="AU687" s="29">
        <f t="shared" si="361"/>
        <v>634.36961999999983</v>
      </c>
      <c r="AV687" s="29">
        <f t="shared" si="361"/>
        <v>1271.9318399999997</v>
      </c>
      <c r="AW687" s="105">
        <f t="shared" si="360"/>
        <v>2337.7281399999993</v>
      </c>
    </row>
    <row r="688" spans="1:49" x14ac:dyDescent="0.25">
      <c r="A688" s="80" t="s">
        <v>504</v>
      </c>
      <c r="B688" s="4" t="s">
        <v>160</v>
      </c>
      <c r="C688" s="4">
        <v>42.07</v>
      </c>
      <c r="D688" s="4">
        <v>42.18</v>
      </c>
      <c r="E688" s="4">
        <v>6800</v>
      </c>
      <c r="F688" s="4">
        <v>6900</v>
      </c>
      <c r="G688" s="30">
        <f t="shared" si="331"/>
        <v>0.10999999999999943</v>
      </c>
      <c r="H688" s="30">
        <f t="shared" si="355"/>
        <v>156.83999999999997</v>
      </c>
      <c r="I688" s="30" t="str">
        <f t="shared" si="332"/>
        <v>US 20: 6</v>
      </c>
      <c r="J688" s="30">
        <f t="shared" si="362"/>
        <v>6810</v>
      </c>
      <c r="K688" s="30">
        <f t="shared" si="362"/>
        <v>6835</v>
      </c>
      <c r="L688" s="30">
        <f t="shared" si="362"/>
        <v>6860</v>
      </c>
      <c r="M688" s="30">
        <f t="shared" si="362"/>
        <v>6885</v>
      </c>
      <c r="N688" s="91">
        <f t="shared" si="334"/>
        <v>4630.8</v>
      </c>
      <c r="O688" s="91">
        <f t="shared" si="335"/>
        <v>4647.8</v>
      </c>
      <c r="P688" s="91">
        <f t="shared" si="336"/>
        <v>4664.8</v>
      </c>
      <c r="Q688" s="91">
        <f t="shared" si="337"/>
        <v>4681.8</v>
      </c>
      <c r="R688" s="91">
        <f t="shared" si="338"/>
        <v>92.616</v>
      </c>
      <c r="S688" s="91">
        <f t="shared" si="339"/>
        <v>697.17</v>
      </c>
      <c r="T688" s="91">
        <f t="shared" si="340"/>
        <v>1399.44</v>
      </c>
      <c r="U688" s="91">
        <f t="shared" si="341"/>
        <v>2574.9900000000002</v>
      </c>
      <c r="V688" s="91">
        <f t="shared" si="342"/>
        <v>3.0563279999999842</v>
      </c>
      <c r="W688" s="91">
        <f t="shared" si="343"/>
        <v>20.705948999999894</v>
      </c>
      <c r="X688" s="91">
        <f t="shared" si="344"/>
        <v>35.405831999999819</v>
      </c>
      <c r="Y688" s="91">
        <f t="shared" si="345"/>
        <v>56.649779999999716</v>
      </c>
      <c r="Z688" s="91">
        <f t="shared" si="346"/>
        <v>0.63673499999999661</v>
      </c>
      <c r="AA688" s="91">
        <f t="shared" si="347"/>
        <v>3.4509914999999824</v>
      </c>
      <c r="AB688" s="91">
        <f t="shared" si="348"/>
        <v>4.9174766666666416</v>
      </c>
      <c r="AC688" s="91">
        <f t="shared" si="349"/>
        <v>6.7440214285713962</v>
      </c>
      <c r="AD688" s="29">
        <f t="shared" si="350"/>
        <v>0</v>
      </c>
      <c r="AE688" s="29">
        <f t="shared" si="356"/>
        <v>0</v>
      </c>
      <c r="AF688" s="29">
        <f t="shared" si="357"/>
        <v>0</v>
      </c>
      <c r="AG688" s="29">
        <f t="shared" si="358"/>
        <v>0</v>
      </c>
      <c r="AH688" s="29">
        <f t="shared" si="351"/>
        <v>0</v>
      </c>
      <c r="AI688" s="29">
        <f t="shared" si="352"/>
        <v>4</v>
      </c>
      <c r="AJ688" s="29">
        <f t="shared" si="353"/>
        <v>6</v>
      </c>
      <c r="AK688" s="105">
        <f t="shared" si="354"/>
        <v>7</v>
      </c>
      <c r="AT688" s="300">
        <f t="shared" si="361"/>
        <v>10.187759999999948</v>
      </c>
      <c r="AU688" s="29">
        <f t="shared" si="361"/>
        <v>76.688699999999599</v>
      </c>
      <c r="AV688" s="29">
        <f t="shared" si="361"/>
        <v>153.93839999999921</v>
      </c>
      <c r="AW688" s="105">
        <f t="shared" si="360"/>
        <v>283.24889999999857</v>
      </c>
    </row>
    <row r="689" spans="1:49" x14ac:dyDescent="0.25">
      <c r="A689" s="80" t="s">
        <v>504</v>
      </c>
      <c r="B689" s="4" t="s">
        <v>160</v>
      </c>
      <c r="C689" s="4">
        <v>42.17</v>
      </c>
      <c r="D689" s="4">
        <v>43.61</v>
      </c>
      <c r="E689" s="4">
        <v>6800</v>
      </c>
      <c r="F689" s="4">
        <v>6900</v>
      </c>
      <c r="G689" s="30">
        <f t="shared" si="331"/>
        <v>1.4399999999999977</v>
      </c>
      <c r="H689" s="30">
        <f t="shared" si="355"/>
        <v>158.27999999999997</v>
      </c>
      <c r="I689" s="30" t="str">
        <f t="shared" si="332"/>
        <v>US 20: 6</v>
      </c>
      <c r="J689" s="30">
        <f t="shared" si="362"/>
        <v>6810</v>
      </c>
      <c r="K689" s="30">
        <f t="shared" si="362"/>
        <v>6835</v>
      </c>
      <c r="L689" s="30">
        <f t="shared" si="362"/>
        <v>6860</v>
      </c>
      <c r="M689" s="30">
        <f t="shared" si="362"/>
        <v>6885</v>
      </c>
      <c r="N689" s="91">
        <f t="shared" si="334"/>
        <v>4630.8</v>
      </c>
      <c r="O689" s="91">
        <f t="shared" si="335"/>
        <v>4647.8</v>
      </c>
      <c r="P689" s="91">
        <f t="shared" si="336"/>
        <v>4664.8</v>
      </c>
      <c r="Q689" s="91">
        <f t="shared" si="337"/>
        <v>4681.8</v>
      </c>
      <c r="R689" s="91">
        <f t="shared" si="338"/>
        <v>92.616</v>
      </c>
      <c r="S689" s="91">
        <f t="shared" si="339"/>
        <v>697.17</v>
      </c>
      <c r="T689" s="91">
        <f t="shared" si="340"/>
        <v>1399.44</v>
      </c>
      <c r="U689" s="91">
        <f t="shared" si="341"/>
        <v>2574.9900000000002</v>
      </c>
      <c r="V689" s="91">
        <f t="shared" si="342"/>
        <v>40.010111999999936</v>
      </c>
      <c r="W689" s="91">
        <f t="shared" si="343"/>
        <v>271.05969599999958</v>
      </c>
      <c r="X689" s="91">
        <f t="shared" si="344"/>
        <v>463.49452799999932</v>
      </c>
      <c r="Y689" s="91">
        <f t="shared" si="345"/>
        <v>741.59711999999888</v>
      </c>
      <c r="Z689" s="91">
        <f t="shared" si="346"/>
        <v>8.335439999999986</v>
      </c>
      <c r="AA689" s="91">
        <f t="shared" si="347"/>
        <v>45.176615999999932</v>
      </c>
      <c r="AB689" s="91">
        <f t="shared" si="348"/>
        <v>64.374239999999915</v>
      </c>
      <c r="AC689" s="91">
        <f t="shared" si="349"/>
        <v>88.28537142857131</v>
      </c>
      <c r="AD689" s="29">
        <f t="shared" si="350"/>
        <v>0</v>
      </c>
      <c r="AE689" s="29">
        <f t="shared" si="356"/>
        <v>1</v>
      </c>
      <c r="AF689" s="29">
        <f t="shared" si="357"/>
        <v>1</v>
      </c>
      <c r="AG689" s="29">
        <f t="shared" si="358"/>
        <v>1</v>
      </c>
      <c r="AH689" s="29">
        <f t="shared" si="351"/>
        <v>0</v>
      </c>
      <c r="AI689" s="29">
        <f t="shared" si="352"/>
        <v>4</v>
      </c>
      <c r="AJ689" s="29">
        <f t="shared" si="353"/>
        <v>6</v>
      </c>
      <c r="AK689" s="105">
        <f t="shared" si="354"/>
        <v>7</v>
      </c>
      <c r="AT689" s="300">
        <f t="shared" si="361"/>
        <v>133.36703999999978</v>
      </c>
      <c r="AU689" s="29">
        <f t="shared" si="361"/>
        <v>1003.9247999999983</v>
      </c>
      <c r="AV689" s="29">
        <f t="shared" si="361"/>
        <v>2015.1935999999969</v>
      </c>
      <c r="AW689" s="105">
        <f t="shared" si="360"/>
        <v>3707.9855999999945</v>
      </c>
    </row>
    <row r="690" spans="1:49" x14ac:dyDescent="0.25">
      <c r="A690" s="80" t="s">
        <v>504</v>
      </c>
      <c r="B690" s="4" t="s">
        <v>82</v>
      </c>
      <c r="C690" s="4">
        <v>42.74</v>
      </c>
      <c r="D690" s="4">
        <v>49.79</v>
      </c>
      <c r="E690" s="4">
        <v>1800</v>
      </c>
      <c r="F690" s="4">
        <v>1900</v>
      </c>
      <c r="G690" s="30">
        <f t="shared" si="331"/>
        <v>7.0499999999999972</v>
      </c>
      <c r="H690" s="30">
        <f t="shared" si="355"/>
        <v>165.32999999999998</v>
      </c>
      <c r="I690" s="30" t="str">
        <f t="shared" si="332"/>
        <v>US 20: 6</v>
      </c>
      <c r="J690" s="30">
        <f t="shared" si="362"/>
        <v>1810</v>
      </c>
      <c r="K690" s="30">
        <f t="shared" si="362"/>
        <v>1835</v>
      </c>
      <c r="L690" s="30">
        <f t="shared" si="362"/>
        <v>1860</v>
      </c>
      <c r="M690" s="30">
        <f t="shared" si="362"/>
        <v>1885</v>
      </c>
      <c r="N690" s="91">
        <f t="shared" si="334"/>
        <v>1230.8000000000002</v>
      </c>
      <c r="O690" s="91">
        <f t="shared" si="335"/>
        <v>1247.8000000000002</v>
      </c>
      <c r="P690" s="91">
        <f t="shared" si="336"/>
        <v>1264.8000000000002</v>
      </c>
      <c r="Q690" s="91">
        <f t="shared" si="337"/>
        <v>1281.8000000000002</v>
      </c>
      <c r="R690" s="91">
        <f t="shared" si="338"/>
        <v>24.616000000000003</v>
      </c>
      <c r="S690" s="91">
        <f t="shared" si="339"/>
        <v>187.17000000000002</v>
      </c>
      <c r="T690" s="91">
        <f t="shared" si="340"/>
        <v>379.44000000000005</v>
      </c>
      <c r="U690" s="91">
        <f t="shared" si="341"/>
        <v>704.99000000000012</v>
      </c>
      <c r="V690" s="91">
        <f t="shared" si="342"/>
        <v>52.06283999999998</v>
      </c>
      <c r="W690" s="91">
        <f t="shared" si="343"/>
        <v>356.27809499999989</v>
      </c>
      <c r="X690" s="91">
        <f t="shared" si="344"/>
        <v>615.26195999999993</v>
      </c>
      <c r="Y690" s="91">
        <f t="shared" si="345"/>
        <v>994.03589999999974</v>
      </c>
      <c r="Z690" s="91">
        <f t="shared" si="346"/>
        <v>10.846424999999995</v>
      </c>
      <c r="AA690" s="91">
        <f t="shared" si="347"/>
        <v>59.37968249999998</v>
      </c>
      <c r="AB690" s="91">
        <f t="shared" si="348"/>
        <v>85.453050000000005</v>
      </c>
      <c r="AC690" s="91">
        <f t="shared" si="349"/>
        <v>118.33760714285714</v>
      </c>
      <c r="AD690" s="29">
        <f t="shared" si="350"/>
        <v>0</v>
      </c>
      <c r="AE690" s="29">
        <f t="shared" si="356"/>
        <v>1</v>
      </c>
      <c r="AF690" s="29">
        <f t="shared" si="357"/>
        <v>1</v>
      </c>
      <c r="AG690" s="29">
        <f t="shared" si="358"/>
        <v>1</v>
      </c>
      <c r="AH690" s="29">
        <f t="shared" si="351"/>
        <v>0</v>
      </c>
      <c r="AI690" s="29">
        <f t="shared" si="352"/>
        <v>4</v>
      </c>
      <c r="AJ690" s="29">
        <f t="shared" si="353"/>
        <v>6</v>
      </c>
      <c r="AK690" s="105">
        <f t="shared" si="354"/>
        <v>7</v>
      </c>
      <c r="AT690" s="300">
        <f t="shared" si="361"/>
        <v>173.54279999999994</v>
      </c>
      <c r="AU690" s="29">
        <f t="shared" si="361"/>
        <v>1319.5484999999996</v>
      </c>
      <c r="AV690" s="29">
        <f t="shared" si="361"/>
        <v>2675.0519999999992</v>
      </c>
      <c r="AW690" s="105">
        <f t="shared" si="360"/>
        <v>4970.1794999999993</v>
      </c>
    </row>
    <row r="691" spans="1:49" x14ac:dyDescent="0.25">
      <c r="A691" s="80" t="s">
        <v>504</v>
      </c>
      <c r="B691" s="4" t="s">
        <v>160</v>
      </c>
      <c r="C691" s="4">
        <v>43.61</v>
      </c>
      <c r="D691" s="4">
        <v>44.57</v>
      </c>
      <c r="E691" s="4">
        <v>6500</v>
      </c>
      <c r="F691" s="4">
        <v>6700</v>
      </c>
      <c r="G691" s="30">
        <f t="shared" si="331"/>
        <v>0.96000000000000085</v>
      </c>
      <c r="H691" s="30">
        <f t="shared" si="355"/>
        <v>166.29</v>
      </c>
      <c r="I691" s="30" t="str">
        <f t="shared" si="332"/>
        <v>US 20: 6</v>
      </c>
      <c r="J691" s="30">
        <f t="shared" si="362"/>
        <v>6520</v>
      </c>
      <c r="K691" s="30">
        <f t="shared" si="362"/>
        <v>6570</v>
      </c>
      <c r="L691" s="30">
        <f t="shared" si="362"/>
        <v>6620</v>
      </c>
      <c r="M691" s="30">
        <f t="shared" si="362"/>
        <v>6670</v>
      </c>
      <c r="N691" s="91">
        <f t="shared" si="334"/>
        <v>4433.6000000000004</v>
      </c>
      <c r="O691" s="91">
        <f t="shared" si="335"/>
        <v>4467.6000000000004</v>
      </c>
      <c r="P691" s="91">
        <f t="shared" si="336"/>
        <v>4501.6000000000004</v>
      </c>
      <c r="Q691" s="91">
        <f t="shared" si="337"/>
        <v>4535.6000000000004</v>
      </c>
      <c r="R691" s="91">
        <f t="shared" si="338"/>
        <v>88.672000000000011</v>
      </c>
      <c r="S691" s="91">
        <f t="shared" si="339"/>
        <v>670.14</v>
      </c>
      <c r="T691" s="91">
        <f t="shared" si="340"/>
        <v>1350.48</v>
      </c>
      <c r="U691" s="91">
        <f t="shared" si="341"/>
        <v>2494.5800000000004</v>
      </c>
      <c r="V691" s="91">
        <f t="shared" si="342"/>
        <v>25.537536000000024</v>
      </c>
      <c r="W691" s="91">
        <f t="shared" si="343"/>
        <v>173.70028800000017</v>
      </c>
      <c r="X691" s="91">
        <f t="shared" si="344"/>
        <v>298.1859840000003</v>
      </c>
      <c r="Y691" s="91">
        <f t="shared" si="345"/>
        <v>478.95936000000052</v>
      </c>
      <c r="Z691" s="91">
        <f t="shared" si="346"/>
        <v>5.3203200000000042</v>
      </c>
      <c r="AA691" s="91">
        <f t="shared" si="347"/>
        <v>28.950048000000027</v>
      </c>
      <c r="AB691" s="91">
        <f t="shared" si="348"/>
        <v>41.414720000000045</v>
      </c>
      <c r="AC691" s="91">
        <f t="shared" si="349"/>
        <v>57.018971428571497</v>
      </c>
      <c r="AD691" s="29">
        <f t="shared" si="350"/>
        <v>0</v>
      </c>
      <c r="AE691" s="29">
        <f t="shared" si="356"/>
        <v>0</v>
      </c>
      <c r="AF691" s="29">
        <f t="shared" si="357"/>
        <v>1</v>
      </c>
      <c r="AG691" s="29">
        <f t="shared" si="358"/>
        <v>1</v>
      </c>
      <c r="AH691" s="29">
        <f t="shared" si="351"/>
        <v>0</v>
      </c>
      <c r="AI691" s="29">
        <f t="shared" si="352"/>
        <v>4</v>
      </c>
      <c r="AJ691" s="29">
        <f t="shared" si="353"/>
        <v>6</v>
      </c>
      <c r="AK691" s="105">
        <f t="shared" si="354"/>
        <v>7</v>
      </c>
      <c r="AT691" s="300">
        <f t="shared" si="361"/>
        <v>85.125120000000081</v>
      </c>
      <c r="AU691" s="29">
        <f t="shared" si="361"/>
        <v>643.33440000000053</v>
      </c>
      <c r="AV691" s="29">
        <f t="shared" si="361"/>
        <v>1296.4608000000012</v>
      </c>
      <c r="AW691" s="105">
        <f t="shared" si="360"/>
        <v>2394.7968000000023</v>
      </c>
    </row>
    <row r="692" spans="1:49" x14ac:dyDescent="0.25">
      <c r="A692" s="80" t="s">
        <v>504</v>
      </c>
      <c r="B692" s="4" t="s">
        <v>160</v>
      </c>
      <c r="C692" s="4">
        <v>44.57</v>
      </c>
      <c r="D692" s="4">
        <v>44.68</v>
      </c>
      <c r="E692" s="4">
        <v>7900</v>
      </c>
      <c r="F692" s="4">
        <v>8100</v>
      </c>
      <c r="G692" s="30">
        <f t="shared" si="331"/>
        <v>0.10999999999999943</v>
      </c>
      <c r="H692" s="30">
        <f t="shared" si="355"/>
        <v>166.39999999999998</v>
      </c>
      <c r="I692" s="30" t="str">
        <f t="shared" si="332"/>
        <v>US 20: 6</v>
      </c>
      <c r="J692" s="30">
        <f t="shared" si="362"/>
        <v>7920</v>
      </c>
      <c r="K692" s="30">
        <f t="shared" si="362"/>
        <v>7970</v>
      </c>
      <c r="L692" s="30">
        <f t="shared" si="362"/>
        <v>8020</v>
      </c>
      <c r="M692" s="30">
        <f t="shared" si="362"/>
        <v>8070</v>
      </c>
      <c r="N692" s="91">
        <f t="shared" si="334"/>
        <v>5385.6</v>
      </c>
      <c r="O692" s="91">
        <f t="shared" si="335"/>
        <v>5419.6</v>
      </c>
      <c r="P692" s="91">
        <f t="shared" si="336"/>
        <v>5453.6</v>
      </c>
      <c r="Q692" s="91">
        <f t="shared" si="337"/>
        <v>5487.6</v>
      </c>
      <c r="R692" s="91">
        <f t="shared" si="338"/>
        <v>107.712</v>
      </c>
      <c r="S692" s="91">
        <f t="shared" si="339"/>
        <v>812.94</v>
      </c>
      <c r="T692" s="91">
        <f t="shared" si="340"/>
        <v>1636.0800000000002</v>
      </c>
      <c r="U692" s="91">
        <f t="shared" si="341"/>
        <v>3018.1800000000003</v>
      </c>
      <c r="V692" s="91">
        <f t="shared" si="342"/>
        <v>3.5544959999999817</v>
      </c>
      <c r="W692" s="91">
        <f t="shared" si="343"/>
        <v>24.144317999999878</v>
      </c>
      <c r="X692" s="91">
        <f t="shared" si="344"/>
        <v>41.392823999999791</v>
      </c>
      <c r="Y692" s="91">
        <f t="shared" si="345"/>
        <v>66.399959999999666</v>
      </c>
      <c r="Z692" s="91">
        <f t="shared" si="346"/>
        <v>0.74051999999999607</v>
      </c>
      <c r="AA692" s="91">
        <f t="shared" si="347"/>
        <v>4.0240529999999799</v>
      </c>
      <c r="AB692" s="91">
        <f t="shared" si="348"/>
        <v>5.749003333333305</v>
      </c>
      <c r="AC692" s="91">
        <f t="shared" si="349"/>
        <v>7.9047571428571048</v>
      </c>
      <c r="AD692" s="29">
        <f t="shared" si="350"/>
        <v>0</v>
      </c>
      <c r="AE692" s="29">
        <f t="shared" si="356"/>
        <v>0</v>
      </c>
      <c r="AF692" s="29">
        <f t="shared" si="357"/>
        <v>0</v>
      </c>
      <c r="AG692" s="29">
        <f t="shared" si="358"/>
        <v>0</v>
      </c>
      <c r="AH692" s="29">
        <f t="shared" si="351"/>
        <v>0</v>
      </c>
      <c r="AI692" s="29">
        <f t="shared" si="352"/>
        <v>4</v>
      </c>
      <c r="AJ692" s="29">
        <f t="shared" si="353"/>
        <v>6</v>
      </c>
      <c r="AK692" s="105">
        <f t="shared" si="354"/>
        <v>7</v>
      </c>
      <c r="AT692" s="300">
        <f t="shared" si="361"/>
        <v>11.848319999999939</v>
      </c>
      <c r="AU692" s="29">
        <f t="shared" si="361"/>
        <v>89.423399999999546</v>
      </c>
      <c r="AV692" s="29">
        <f t="shared" si="361"/>
        <v>179.96879999999908</v>
      </c>
      <c r="AW692" s="105">
        <f t="shared" si="360"/>
        <v>331.99979999999829</v>
      </c>
    </row>
    <row r="693" spans="1:49" x14ac:dyDescent="0.25">
      <c r="A693" s="80" t="s">
        <v>504</v>
      </c>
      <c r="B693" s="4" t="s">
        <v>160</v>
      </c>
      <c r="C693" s="4">
        <v>45.66</v>
      </c>
      <c r="D693" s="4">
        <v>46.07</v>
      </c>
      <c r="E693" s="4">
        <v>7900</v>
      </c>
      <c r="F693" s="4">
        <v>8100</v>
      </c>
      <c r="G693" s="30">
        <f t="shared" si="331"/>
        <v>0.41000000000000369</v>
      </c>
      <c r="H693" s="30">
        <f t="shared" si="355"/>
        <v>166.80999999999997</v>
      </c>
      <c r="I693" s="30" t="str">
        <f t="shared" si="332"/>
        <v>US 20: 6</v>
      </c>
      <c r="J693" s="30">
        <f t="shared" si="362"/>
        <v>7920</v>
      </c>
      <c r="K693" s="30">
        <f t="shared" si="362"/>
        <v>7970</v>
      </c>
      <c r="L693" s="30">
        <f t="shared" si="362"/>
        <v>8020</v>
      </c>
      <c r="M693" s="30">
        <f t="shared" si="362"/>
        <v>8070</v>
      </c>
      <c r="N693" s="91">
        <f t="shared" si="334"/>
        <v>5385.6</v>
      </c>
      <c r="O693" s="91">
        <f t="shared" si="335"/>
        <v>5419.6</v>
      </c>
      <c r="P693" s="91">
        <f t="shared" si="336"/>
        <v>5453.6</v>
      </c>
      <c r="Q693" s="91">
        <f t="shared" si="337"/>
        <v>5487.6</v>
      </c>
      <c r="R693" s="91">
        <f t="shared" si="338"/>
        <v>107.712</v>
      </c>
      <c r="S693" s="91">
        <f t="shared" si="339"/>
        <v>812.94</v>
      </c>
      <c r="T693" s="91">
        <f t="shared" si="340"/>
        <v>1636.0800000000002</v>
      </c>
      <c r="U693" s="91">
        <f t="shared" si="341"/>
        <v>3018.1800000000003</v>
      </c>
      <c r="V693" s="91">
        <f t="shared" si="342"/>
        <v>13.248576000000119</v>
      </c>
      <c r="W693" s="91">
        <f t="shared" si="343"/>
        <v>89.992458000000823</v>
      </c>
      <c r="X693" s="91">
        <f t="shared" si="344"/>
        <v>154.28234400000142</v>
      </c>
      <c r="Y693" s="91">
        <f t="shared" si="345"/>
        <v>247.49076000000227</v>
      </c>
      <c r="Z693" s="91">
        <f t="shared" si="346"/>
        <v>2.7601200000000246</v>
      </c>
      <c r="AA693" s="91">
        <f t="shared" si="347"/>
        <v>14.998743000000138</v>
      </c>
      <c r="AB693" s="91">
        <f t="shared" si="348"/>
        <v>21.428103333333532</v>
      </c>
      <c r="AC693" s="91">
        <f t="shared" si="349"/>
        <v>29.463185714285988</v>
      </c>
      <c r="AD693" s="29">
        <f t="shared" si="350"/>
        <v>0</v>
      </c>
      <c r="AE693" s="29">
        <f t="shared" si="356"/>
        <v>0</v>
      </c>
      <c r="AF693" s="29">
        <f t="shared" si="357"/>
        <v>0</v>
      </c>
      <c r="AG693" s="29">
        <f t="shared" si="358"/>
        <v>0</v>
      </c>
      <c r="AH693" s="29">
        <f t="shared" si="351"/>
        <v>0</v>
      </c>
      <c r="AI693" s="29">
        <f t="shared" si="352"/>
        <v>4</v>
      </c>
      <c r="AJ693" s="29">
        <f t="shared" si="353"/>
        <v>6</v>
      </c>
      <c r="AK693" s="105">
        <f t="shared" si="354"/>
        <v>7</v>
      </c>
      <c r="AT693" s="300">
        <f t="shared" si="361"/>
        <v>44.1619200000004</v>
      </c>
      <c r="AU693" s="29">
        <f t="shared" si="361"/>
        <v>333.30540000000303</v>
      </c>
      <c r="AV693" s="29">
        <f t="shared" si="361"/>
        <v>670.79280000000608</v>
      </c>
      <c r="AW693" s="105">
        <f t="shared" si="360"/>
        <v>1237.4538000000114</v>
      </c>
    </row>
    <row r="694" spans="1:49" x14ac:dyDescent="0.25">
      <c r="A694" s="80" t="s">
        <v>504</v>
      </c>
      <c r="B694" s="4" t="s">
        <v>160</v>
      </c>
      <c r="C694" s="4">
        <v>46.07</v>
      </c>
      <c r="D694" s="4">
        <v>47.99</v>
      </c>
      <c r="E694" s="4">
        <v>7100</v>
      </c>
      <c r="F694" s="4">
        <v>8700</v>
      </c>
      <c r="G694" s="30">
        <f t="shared" si="331"/>
        <v>1.9200000000000017</v>
      </c>
      <c r="H694" s="30">
        <f t="shared" si="355"/>
        <v>168.72999999999996</v>
      </c>
      <c r="I694" s="30" t="str">
        <f t="shared" si="332"/>
        <v>US 20: 6</v>
      </c>
      <c r="J694" s="30">
        <f t="shared" si="362"/>
        <v>7260</v>
      </c>
      <c r="K694" s="30">
        <f t="shared" si="362"/>
        <v>7660</v>
      </c>
      <c r="L694" s="30">
        <f t="shared" si="362"/>
        <v>8060</v>
      </c>
      <c r="M694" s="30">
        <f t="shared" si="362"/>
        <v>8460</v>
      </c>
      <c r="N694" s="91">
        <f t="shared" si="334"/>
        <v>4936.8</v>
      </c>
      <c r="O694" s="91">
        <f t="shared" si="335"/>
        <v>5208.8</v>
      </c>
      <c r="P694" s="91">
        <f t="shared" si="336"/>
        <v>5480.8</v>
      </c>
      <c r="Q694" s="91">
        <f t="shared" si="337"/>
        <v>5752.8</v>
      </c>
      <c r="R694" s="91">
        <f t="shared" si="338"/>
        <v>98.736000000000004</v>
      </c>
      <c r="S694" s="91">
        <f t="shared" si="339"/>
        <v>781.32</v>
      </c>
      <c r="T694" s="91">
        <f t="shared" si="340"/>
        <v>1644.24</v>
      </c>
      <c r="U694" s="91">
        <f t="shared" si="341"/>
        <v>3164.0400000000004</v>
      </c>
      <c r="V694" s="91">
        <f t="shared" si="342"/>
        <v>56.871936000000048</v>
      </c>
      <c r="W694" s="91">
        <f t="shared" si="343"/>
        <v>405.03628800000041</v>
      </c>
      <c r="X694" s="91">
        <f t="shared" si="344"/>
        <v>726.09638400000063</v>
      </c>
      <c r="Y694" s="91">
        <f t="shared" si="345"/>
        <v>1214.9913600000014</v>
      </c>
      <c r="Z694" s="91">
        <f t="shared" si="346"/>
        <v>11.848320000000008</v>
      </c>
      <c r="AA694" s="91">
        <f t="shared" si="347"/>
        <v>67.506048000000064</v>
      </c>
      <c r="AB694" s="91">
        <f t="shared" si="348"/>
        <v>100.84672000000009</v>
      </c>
      <c r="AC694" s="91">
        <f t="shared" si="349"/>
        <v>144.64182857142876</v>
      </c>
      <c r="AD694" s="29">
        <f t="shared" si="350"/>
        <v>0</v>
      </c>
      <c r="AE694" s="29">
        <f t="shared" si="356"/>
        <v>1</v>
      </c>
      <c r="AF694" s="29">
        <f t="shared" si="357"/>
        <v>1</v>
      </c>
      <c r="AG694" s="29">
        <f t="shared" si="358"/>
        <v>1</v>
      </c>
      <c r="AH694" s="29">
        <f t="shared" si="351"/>
        <v>0</v>
      </c>
      <c r="AI694" s="29">
        <f t="shared" si="352"/>
        <v>4</v>
      </c>
      <c r="AJ694" s="29">
        <f t="shared" si="353"/>
        <v>6</v>
      </c>
      <c r="AK694" s="105">
        <f t="shared" si="354"/>
        <v>7</v>
      </c>
      <c r="AT694" s="300">
        <f t="shared" si="361"/>
        <v>189.57312000000019</v>
      </c>
      <c r="AU694" s="29">
        <f t="shared" si="361"/>
        <v>1500.1344000000015</v>
      </c>
      <c r="AV694" s="29">
        <f t="shared" si="361"/>
        <v>3156.940800000003</v>
      </c>
      <c r="AW694" s="105">
        <f t="shared" si="360"/>
        <v>6074.9568000000063</v>
      </c>
    </row>
    <row r="695" spans="1:49" x14ac:dyDescent="0.25">
      <c r="A695" s="80" t="s">
        <v>504</v>
      </c>
      <c r="B695" s="4" t="s">
        <v>158</v>
      </c>
      <c r="C695" s="4">
        <v>46.1</v>
      </c>
      <c r="D695" s="4">
        <v>60.94</v>
      </c>
      <c r="E695" s="4">
        <v>820</v>
      </c>
      <c r="F695" s="4">
        <v>830</v>
      </c>
      <c r="G695" s="30">
        <f t="shared" si="331"/>
        <v>14.839999999999996</v>
      </c>
      <c r="H695" s="30">
        <f t="shared" si="355"/>
        <v>183.56999999999996</v>
      </c>
      <c r="I695" s="30" t="str">
        <f t="shared" si="332"/>
        <v>US 20: 7</v>
      </c>
      <c r="J695" s="30">
        <f t="shared" si="362"/>
        <v>821</v>
      </c>
      <c r="K695" s="30">
        <f t="shared" si="362"/>
        <v>823.5</v>
      </c>
      <c r="L695" s="30">
        <f t="shared" si="362"/>
        <v>826</v>
      </c>
      <c r="M695" s="30">
        <f t="shared" si="362"/>
        <v>828.5</v>
      </c>
      <c r="N695" s="91">
        <f t="shared" si="334"/>
        <v>558.28000000000009</v>
      </c>
      <c r="O695" s="91">
        <f t="shared" si="335"/>
        <v>559.98</v>
      </c>
      <c r="P695" s="91">
        <f t="shared" si="336"/>
        <v>561.68000000000006</v>
      </c>
      <c r="Q695" s="91">
        <f t="shared" si="337"/>
        <v>563.38</v>
      </c>
      <c r="R695" s="91">
        <f t="shared" si="338"/>
        <v>11.165600000000001</v>
      </c>
      <c r="S695" s="91">
        <f t="shared" si="339"/>
        <v>83.997</v>
      </c>
      <c r="T695" s="91">
        <f t="shared" si="340"/>
        <v>168.50400000000002</v>
      </c>
      <c r="U695" s="91">
        <f t="shared" si="341"/>
        <v>309.85900000000004</v>
      </c>
      <c r="V695" s="91">
        <f t="shared" si="342"/>
        <v>49.70925119999999</v>
      </c>
      <c r="W695" s="91">
        <f t="shared" si="343"/>
        <v>336.55917959999994</v>
      </c>
      <c r="X695" s="91">
        <f t="shared" si="344"/>
        <v>575.13785279999991</v>
      </c>
      <c r="Y695" s="91">
        <f t="shared" si="345"/>
        <v>919.6615119999999</v>
      </c>
      <c r="Z695" s="91">
        <f t="shared" si="346"/>
        <v>10.356093999999997</v>
      </c>
      <c r="AA695" s="91">
        <f t="shared" si="347"/>
        <v>56.093196599999992</v>
      </c>
      <c r="AB695" s="91">
        <f t="shared" si="348"/>
        <v>79.880257333333333</v>
      </c>
      <c r="AC695" s="91">
        <f t="shared" si="349"/>
        <v>109.48351333333333</v>
      </c>
      <c r="AD695" s="29">
        <f t="shared" si="350"/>
        <v>0</v>
      </c>
      <c r="AE695" s="29">
        <f t="shared" si="356"/>
        <v>1</v>
      </c>
      <c r="AF695" s="29">
        <f t="shared" si="357"/>
        <v>1</v>
      </c>
      <c r="AG695" s="29">
        <f t="shared" si="358"/>
        <v>1</v>
      </c>
      <c r="AH695" s="29">
        <f t="shared" si="351"/>
        <v>0</v>
      </c>
      <c r="AI695" s="29">
        <f t="shared" si="352"/>
        <v>2</v>
      </c>
      <c r="AJ695" s="29">
        <f t="shared" si="353"/>
        <v>3</v>
      </c>
      <c r="AK695" s="105">
        <f t="shared" si="354"/>
        <v>3</v>
      </c>
      <c r="AT695" s="300">
        <f t="shared" si="361"/>
        <v>165.69750399999998</v>
      </c>
      <c r="AU695" s="29">
        <f t="shared" si="361"/>
        <v>1246.5154799999998</v>
      </c>
      <c r="AV695" s="29">
        <f t="shared" si="361"/>
        <v>2500.5993599999997</v>
      </c>
      <c r="AW695" s="105">
        <f t="shared" si="360"/>
        <v>4598.3075599999993</v>
      </c>
    </row>
    <row r="696" spans="1:49" x14ac:dyDescent="0.25">
      <c r="A696" s="80" t="s">
        <v>504</v>
      </c>
      <c r="B696" s="4" t="s">
        <v>160</v>
      </c>
      <c r="C696" s="4">
        <v>47.99</v>
      </c>
      <c r="D696" s="4">
        <v>48.48</v>
      </c>
      <c r="E696" s="4">
        <v>9200</v>
      </c>
      <c r="F696" s="4">
        <v>12600</v>
      </c>
      <c r="G696" s="30">
        <f t="shared" si="331"/>
        <v>0.48999999999999488</v>
      </c>
      <c r="H696" s="30">
        <f t="shared" si="355"/>
        <v>184.05999999999995</v>
      </c>
      <c r="I696" s="30" t="str">
        <f t="shared" si="332"/>
        <v>US 20: 7</v>
      </c>
      <c r="J696" s="30">
        <f t="shared" si="362"/>
        <v>9540</v>
      </c>
      <c r="K696" s="30">
        <f t="shared" si="362"/>
        <v>10390</v>
      </c>
      <c r="L696" s="30">
        <f t="shared" si="362"/>
        <v>11240</v>
      </c>
      <c r="M696" s="30">
        <f t="shared" si="362"/>
        <v>12090</v>
      </c>
      <c r="N696" s="91">
        <f t="shared" si="334"/>
        <v>6487.2000000000007</v>
      </c>
      <c r="O696" s="91">
        <f t="shared" si="335"/>
        <v>7065.2000000000007</v>
      </c>
      <c r="P696" s="91">
        <f t="shared" si="336"/>
        <v>7643.2000000000007</v>
      </c>
      <c r="Q696" s="91">
        <f t="shared" si="337"/>
        <v>8221.2000000000007</v>
      </c>
      <c r="R696" s="91">
        <f t="shared" si="338"/>
        <v>129.74400000000003</v>
      </c>
      <c r="S696" s="91">
        <f t="shared" si="339"/>
        <v>1059.78</v>
      </c>
      <c r="T696" s="91">
        <f t="shared" si="340"/>
        <v>2292.96</v>
      </c>
      <c r="U696" s="91">
        <f t="shared" si="341"/>
        <v>4521.6600000000008</v>
      </c>
      <c r="V696" s="91">
        <f t="shared" si="342"/>
        <v>19.072367999999805</v>
      </c>
      <c r="W696" s="91">
        <f t="shared" si="343"/>
        <v>140.20889399999854</v>
      </c>
      <c r="X696" s="91">
        <f t="shared" si="344"/>
        <v>258.41659199999731</v>
      </c>
      <c r="Y696" s="91">
        <f t="shared" si="345"/>
        <v>443.12267999999546</v>
      </c>
      <c r="Z696" s="91">
        <f t="shared" si="346"/>
        <v>3.973409999999959</v>
      </c>
      <c r="AA696" s="91">
        <f t="shared" si="347"/>
        <v>23.368148999999757</v>
      </c>
      <c r="AB696" s="91">
        <f t="shared" si="348"/>
        <v>35.891193333332964</v>
      </c>
      <c r="AC696" s="91">
        <f t="shared" si="349"/>
        <v>52.752699999999464</v>
      </c>
      <c r="AD696" s="29">
        <f t="shared" si="350"/>
        <v>0</v>
      </c>
      <c r="AE696" s="29">
        <f t="shared" si="356"/>
        <v>0</v>
      </c>
      <c r="AF696" s="29">
        <f t="shared" si="357"/>
        <v>1</v>
      </c>
      <c r="AG696" s="29">
        <f t="shared" si="358"/>
        <v>1</v>
      </c>
      <c r="AH696" s="29">
        <f t="shared" si="351"/>
        <v>0</v>
      </c>
      <c r="AI696" s="29">
        <f t="shared" si="352"/>
        <v>2</v>
      </c>
      <c r="AJ696" s="29">
        <f t="shared" si="353"/>
        <v>3</v>
      </c>
      <c r="AK696" s="105">
        <f t="shared" si="354"/>
        <v>3</v>
      </c>
      <c r="AT696" s="300">
        <f t="shared" si="361"/>
        <v>63.574559999999352</v>
      </c>
      <c r="AU696" s="29">
        <f t="shared" si="361"/>
        <v>519.29219999999452</v>
      </c>
      <c r="AV696" s="29">
        <f t="shared" si="361"/>
        <v>1123.5503999999883</v>
      </c>
      <c r="AW696" s="105">
        <f t="shared" si="360"/>
        <v>2215.6133999999774</v>
      </c>
    </row>
    <row r="697" spans="1:49" x14ac:dyDescent="0.25">
      <c r="A697" s="80" t="s">
        <v>504</v>
      </c>
      <c r="B697" s="4" t="s">
        <v>160</v>
      </c>
      <c r="C697" s="4">
        <v>48.48</v>
      </c>
      <c r="D697" s="4">
        <v>49.73</v>
      </c>
      <c r="E697" s="4">
        <v>10100</v>
      </c>
      <c r="F697" s="4">
        <v>11100</v>
      </c>
      <c r="G697" s="30">
        <f t="shared" si="331"/>
        <v>1.25</v>
      </c>
      <c r="H697" s="30">
        <f t="shared" si="355"/>
        <v>185.30999999999995</v>
      </c>
      <c r="I697" s="30" t="str">
        <f t="shared" si="332"/>
        <v>US 20: 7</v>
      </c>
      <c r="J697" s="30">
        <f t="shared" si="362"/>
        <v>10200</v>
      </c>
      <c r="K697" s="30">
        <f t="shared" si="362"/>
        <v>10450</v>
      </c>
      <c r="L697" s="30">
        <f t="shared" si="362"/>
        <v>10700</v>
      </c>
      <c r="M697" s="30">
        <f t="shared" si="362"/>
        <v>10950</v>
      </c>
      <c r="N697" s="91">
        <f t="shared" si="334"/>
        <v>6936.0000000000009</v>
      </c>
      <c r="O697" s="91">
        <f t="shared" si="335"/>
        <v>7106.0000000000009</v>
      </c>
      <c r="P697" s="91">
        <f t="shared" si="336"/>
        <v>7276.0000000000009</v>
      </c>
      <c r="Q697" s="91">
        <f t="shared" si="337"/>
        <v>7446.0000000000009</v>
      </c>
      <c r="R697" s="91">
        <f t="shared" si="338"/>
        <v>138.72000000000003</v>
      </c>
      <c r="S697" s="91">
        <f t="shared" si="339"/>
        <v>1065.9000000000001</v>
      </c>
      <c r="T697" s="91">
        <f t="shared" si="340"/>
        <v>2182.8000000000002</v>
      </c>
      <c r="U697" s="91">
        <f t="shared" si="341"/>
        <v>4095.3000000000006</v>
      </c>
      <c r="V697" s="91">
        <f t="shared" si="342"/>
        <v>52.02000000000001</v>
      </c>
      <c r="W697" s="91">
        <f t="shared" si="343"/>
        <v>359.74125000000009</v>
      </c>
      <c r="X697" s="91">
        <f t="shared" si="344"/>
        <v>627.55500000000006</v>
      </c>
      <c r="Y697" s="91">
        <f t="shared" si="345"/>
        <v>1023.8250000000003</v>
      </c>
      <c r="Z697" s="91">
        <f t="shared" si="346"/>
        <v>10.8375</v>
      </c>
      <c r="AA697" s="91">
        <f t="shared" si="347"/>
        <v>59.956875000000018</v>
      </c>
      <c r="AB697" s="91">
        <f t="shared" si="348"/>
        <v>87.160416666666677</v>
      </c>
      <c r="AC697" s="91">
        <f t="shared" si="349"/>
        <v>121.88392857142863</v>
      </c>
      <c r="AD697" s="29">
        <f t="shared" si="350"/>
        <v>0</v>
      </c>
      <c r="AE697" s="29">
        <f t="shared" si="356"/>
        <v>1</v>
      </c>
      <c r="AF697" s="29">
        <f t="shared" si="357"/>
        <v>1</v>
      </c>
      <c r="AG697" s="29">
        <f t="shared" si="358"/>
        <v>1</v>
      </c>
      <c r="AH697" s="29">
        <f t="shared" si="351"/>
        <v>0</v>
      </c>
      <c r="AI697" s="29">
        <f t="shared" si="352"/>
        <v>2</v>
      </c>
      <c r="AJ697" s="29">
        <f t="shared" si="353"/>
        <v>3</v>
      </c>
      <c r="AK697" s="105">
        <f t="shared" si="354"/>
        <v>3</v>
      </c>
      <c r="AT697" s="300">
        <f t="shared" si="361"/>
        <v>173.40000000000003</v>
      </c>
      <c r="AU697" s="29">
        <f t="shared" si="361"/>
        <v>1332.375</v>
      </c>
      <c r="AV697" s="29">
        <f t="shared" si="361"/>
        <v>2728.5</v>
      </c>
      <c r="AW697" s="105">
        <f t="shared" si="360"/>
        <v>5119.1250000000009</v>
      </c>
    </row>
    <row r="698" spans="1:49" x14ac:dyDescent="0.25">
      <c r="A698" s="80" t="s">
        <v>504</v>
      </c>
      <c r="B698" s="4" t="s">
        <v>160</v>
      </c>
      <c r="C698" s="4">
        <v>49.73</v>
      </c>
      <c r="D698" s="4">
        <v>49.87</v>
      </c>
      <c r="E698" s="4">
        <v>13000</v>
      </c>
      <c r="F698" s="4">
        <v>14800</v>
      </c>
      <c r="G698" s="30">
        <f t="shared" si="331"/>
        <v>0.14000000000000057</v>
      </c>
      <c r="H698" s="30">
        <f t="shared" si="355"/>
        <v>185.44999999999993</v>
      </c>
      <c r="I698" s="30" t="str">
        <f t="shared" si="332"/>
        <v>US 20: 7</v>
      </c>
      <c r="J698" s="30">
        <f t="shared" si="362"/>
        <v>13180</v>
      </c>
      <c r="K698" s="30">
        <f t="shared" si="362"/>
        <v>13630</v>
      </c>
      <c r="L698" s="30">
        <f t="shared" si="362"/>
        <v>14080</v>
      </c>
      <c r="M698" s="30">
        <f t="shared" si="362"/>
        <v>14530</v>
      </c>
      <c r="N698" s="91">
        <f t="shared" si="334"/>
        <v>8962.4000000000015</v>
      </c>
      <c r="O698" s="91">
        <f t="shared" si="335"/>
        <v>9268.4000000000015</v>
      </c>
      <c r="P698" s="91">
        <f t="shared" si="336"/>
        <v>9574.4000000000015</v>
      </c>
      <c r="Q698" s="91">
        <f t="shared" si="337"/>
        <v>9880.4000000000015</v>
      </c>
      <c r="R698" s="91">
        <f t="shared" si="338"/>
        <v>179.24800000000002</v>
      </c>
      <c r="S698" s="91">
        <f t="shared" si="339"/>
        <v>1390.2600000000002</v>
      </c>
      <c r="T698" s="91">
        <f t="shared" si="340"/>
        <v>2872.32</v>
      </c>
      <c r="U698" s="91">
        <f t="shared" si="341"/>
        <v>5434.2200000000012</v>
      </c>
      <c r="V698" s="91">
        <f t="shared" si="342"/>
        <v>7.528416000000032</v>
      </c>
      <c r="W698" s="91">
        <f t="shared" si="343"/>
        <v>52.551828000000221</v>
      </c>
      <c r="X698" s="91">
        <f t="shared" si="344"/>
        <v>92.488704000000396</v>
      </c>
      <c r="Y698" s="91">
        <f t="shared" si="345"/>
        <v>152.15816000000066</v>
      </c>
      <c r="Z698" s="91">
        <f t="shared" si="346"/>
        <v>1.5684200000000064</v>
      </c>
      <c r="AA698" s="91">
        <f t="shared" si="347"/>
        <v>8.7586380000000368</v>
      </c>
      <c r="AB698" s="91">
        <f t="shared" si="348"/>
        <v>12.84565333333339</v>
      </c>
      <c r="AC698" s="91">
        <f t="shared" si="349"/>
        <v>18.114066666666748</v>
      </c>
      <c r="AD698" s="29">
        <f t="shared" si="350"/>
        <v>0</v>
      </c>
      <c r="AE698" s="29">
        <f t="shared" si="356"/>
        <v>0</v>
      </c>
      <c r="AF698" s="29">
        <f t="shared" si="357"/>
        <v>0</v>
      </c>
      <c r="AG698" s="29">
        <f t="shared" si="358"/>
        <v>0</v>
      </c>
      <c r="AH698" s="29">
        <f t="shared" si="351"/>
        <v>0</v>
      </c>
      <c r="AI698" s="29">
        <f t="shared" si="352"/>
        <v>2</v>
      </c>
      <c r="AJ698" s="29">
        <f t="shared" si="353"/>
        <v>3</v>
      </c>
      <c r="AK698" s="105">
        <f t="shared" si="354"/>
        <v>3</v>
      </c>
      <c r="AT698" s="300">
        <f t="shared" si="361"/>
        <v>25.094720000000105</v>
      </c>
      <c r="AU698" s="29">
        <f t="shared" si="361"/>
        <v>194.63640000000083</v>
      </c>
      <c r="AV698" s="29">
        <f t="shared" si="361"/>
        <v>402.12480000000164</v>
      </c>
      <c r="AW698" s="105">
        <f t="shared" si="360"/>
        <v>760.79080000000329</v>
      </c>
    </row>
    <row r="699" spans="1:49" x14ac:dyDescent="0.25">
      <c r="A699" s="80" t="s">
        <v>504</v>
      </c>
      <c r="B699" s="4" t="s">
        <v>82</v>
      </c>
      <c r="C699" s="4">
        <v>49.79</v>
      </c>
      <c r="D699" s="4">
        <v>79.56</v>
      </c>
      <c r="E699" s="4">
        <v>1800</v>
      </c>
      <c r="F699" s="4">
        <v>3000</v>
      </c>
      <c r="G699" s="30">
        <f t="shared" si="331"/>
        <v>29.770000000000003</v>
      </c>
      <c r="H699" s="30">
        <f t="shared" si="355"/>
        <v>215.21999999999994</v>
      </c>
      <c r="I699" s="30" t="str">
        <f t="shared" si="332"/>
        <v>US 20: 8</v>
      </c>
      <c r="J699" s="30">
        <f t="shared" si="362"/>
        <v>1920</v>
      </c>
      <c r="K699" s="30">
        <f t="shared" si="362"/>
        <v>2220</v>
      </c>
      <c r="L699" s="30">
        <f t="shared" si="362"/>
        <v>2520</v>
      </c>
      <c r="M699" s="30">
        <f t="shared" si="362"/>
        <v>2820</v>
      </c>
      <c r="N699" s="91">
        <f t="shared" si="334"/>
        <v>1305.6000000000001</v>
      </c>
      <c r="O699" s="91">
        <f t="shared" si="335"/>
        <v>1509.6000000000001</v>
      </c>
      <c r="P699" s="91">
        <f t="shared" si="336"/>
        <v>1713.6000000000001</v>
      </c>
      <c r="Q699" s="91">
        <f t="shared" si="337"/>
        <v>1917.6000000000001</v>
      </c>
      <c r="R699" s="91">
        <f t="shared" si="338"/>
        <v>26.112000000000002</v>
      </c>
      <c r="S699" s="91">
        <f t="shared" si="339"/>
        <v>226.44000000000003</v>
      </c>
      <c r="T699" s="91">
        <f t="shared" si="340"/>
        <v>514.08000000000004</v>
      </c>
      <c r="U699" s="91">
        <f t="shared" si="341"/>
        <v>1054.68</v>
      </c>
      <c r="V699" s="91">
        <f t="shared" si="342"/>
        <v>233.20627200000004</v>
      </c>
      <c r="W699" s="91">
        <f t="shared" si="343"/>
        <v>1820.1020760000006</v>
      </c>
      <c r="X699" s="91">
        <f t="shared" si="344"/>
        <v>3519.9571680000008</v>
      </c>
      <c r="Y699" s="91">
        <f t="shared" si="345"/>
        <v>6279.5647200000021</v>
      </c>
      <c r="Z699" s="91">
        <f t="shared" si="346"/>
        <v>48.58464</v>
      </c>
      <c r="AA699" s="91">
        <f t="shared" si="347"/>
        <v>303.35034600000012</v>
      </c>
      <c r="AB699" s="91">
        <f t="shared" si="348"/>
        <v>488.88294000000019</v>
      </c>
      <c r="AC699" s="91">
        <f t="shared" si="349"/>
        <v>747.56722857142893</v>
      </c>
      <c r="AD699" s="29">
        <f t="shared" si="350"/>
        <v>1</v>
      </c>
      <c r="AE699" s="29">
        <f t="shared" si="356"/>
        <v>3</v>
      </c>
      <c r="AF699" s="29">
        <f t="shared" si="357"/>
        <v>4</v>
      </c>
      <c r="AG699" s="29">
        <f t="shared" si="358"/>
        <v>5</v>
      </c>
      <c r="AH699" s="29">
        <f t="shared" si="351"/>
        <v>1</v>
      </c>
      <c r="AI699" s="29">
        <f t="shared" si="352"/>
        <v>12</v>
      </c>
      <c r="AJ699" s="29">
        <f t="shared" si="353"/>
        <v>14</v>
      </c>
      <c r="AK699" s="105">
        <f t="shared" si="354"/>
        <v>21</v>
      </c>
      <c r="AT699" s="300">
        <f t="shared" si="361"/>
        <v>777.35424000000012</v>
      </c>
      <c r="AU699" s="29">
        <f t="shared" si="361"/>
        <v>6741.1188000000011</v>
      </c>
      <c r="AV699" s="29">
        <f t="shared" si="361"/>
        <v>15304.161600000003</v>
      </c>
      <c r="AW699" s="105">
        <f t="shared" si="360"/>
        <v>31397.823600000007</v>
      </c>
    </row>
    <row r="700" spans="1:49" x14ac:dyDescent="0.25">
      <c r="A700" s="80" t="s">
        <v>504</v>
      </c>
      <c r="B700" s="4" t="s">
        <v>160</v>
      </c>
      <c r="C700" s="4">
        <v>49.87</v>
      </c>
      <c r="D700" s="4">
        <v>50.33</v>
      </c>
      <c r="E700" s="4">
        <v>6900</v>
      </c>
      <c r="F700" s="4">
        <v>8100</v>
      </c>
      <c r="G700" s="30">
        <f t="shared" si="331"/>
        <v>0.46000000000000085</v>
      </c>
      <c r="H700" s="30">
        <f t="shared" si="355"/>
        <v>215.67999999999995</v>
      </c>
      <c r="I700" s="30" t="str">
        <f t="shared" si="332"/>
        <v>US 20: 8</v>
      </c>
      <c r="J700" s="30">
        <f t="shared" si="362"/>
        <v>7020</v>
      </c>
      <c r="K700" s="30">
        <f t="shared" si="362"/>
        <v>7320</v>
      </c>
      <c r="L700" s="30">
        <f t="shared" si="362"/>
        <v>7620</v>
      </c>
      <c r="M700" s="30">
        <f t="shared" si="362"/>
        <v>7920</v>
      </c>
      <c r="N700" s="91">
        <f t="shared" si="334"/>
        <v>4773.6000000000004</v>
      </c>
      <c r="O700" s="91">
        <f t="shared" si="335"/>
        <v>4977.6000000000004</v>
      </c>
      <c r="P700" s="91">
        <f t="shared" si="336"/>
        <v>5181.6000000000004</v>
      </c>
      <c r="Q700" s="91">
        <f t="shared" si="337"/>
        <v>5385.6</v>
      </c>
      <c r="R700" s="91">
        <f t="shared" si="338"/>
        <v>95.472000000000008</v>
      </c>
      <c r="S700" s="91">
        <f t="shared" si="339"/>
        <v>746.64</v>
      </c>
      <c r="T700" s="91">
        <f t="shared" si="340"/>
        <v>1554.48</v>
      </c>
      <c r="U700" s="91">
        <f t="shared" si="341"/>
        <v>2962.0800000000004</v>
      </c>
      <c r="V700" s="91">
        <f t="shared" si="342"/>
        <v>13.175136000000025</v>
      </c>
      <c r="W700" s="91">
        <f t="shared" si="343"/>
        <v>92.732688000000181</v>
      </c>
      <c r="X700" s="91">
        <f t="shared" si="344"/>
        <v>164.46398400000032</v>
      </c>
      <c r="Y700" s="91">
        <f t="shared" si="345"/>
        <v>272.51136000000054</v>
      </c>
      <c r="Z700" s="91">
        <f t="shared" si="346"/>
        <v>2.7448200000000047</v>
      </c>
      <c r="AA700" s="91">
        <f t="shared" si="347"/>
        <v>15.455448000000031</v>
      </c>
      <c r="AB700" s="91">
        <f t="shared" si="348"/>
        <v>22.842220000000047</v>
      </c>
      <c r="AC700" s="91">
        <f t="shared" si="349"/>
        <v>32.441828571428644</v>
      </c>
      <c r="AD700" s="29">
        <f t="shared" si="350"/>
        <v>0</v>
      </c>
      <c r="AE700" s="29">
        <f t="shared" si="356"/>
        <v>0</v>
      </c>
      <c r="AF700" s="29">
        <f t="shared" si="357"/>
        <v>0</v>
      </c>
      <c r="AG700" s="29">
        <f t="shared" si="358"/>
        <v>1</v>
      </c>
      <c r="AH700" s="29">
        <f t="shared" si="351"/>
        <v>1</v>
      </c>
      <c r="AI700" s="29">
        <f t="shared" si="352"/>
        <v>12</v>
      </c>
      <c r="AJ700" s="29">
        <f t="shared" si="353"/>
        <v>14</v>
      </c>
      <c r="AK700" s="105">
        <f t="shared" si="354"/>
        <v>21</v>
      </c>
      <c r="AT700" s="300">
        <f t="shared" si="361"/>
        <v>43.917120000000082</v>
      </c>
      <c r="AU700" s="29">
        <f t="shared" si="361"/>
        <v>343.45440000000065</v>
      </c>
      <c r="AV700" s="29">
        <f t="shared" si="361"/>
        <v>715.06080000000134</v>
      </c>
      <c r="AW700" s="105">
        <f t="shared" si="360"/>
        <v>1362.5568000000028</v>
      </c>
    </row>
    <row r="701" spans="1:49" x14ac:dyDescent="0.25">
      <c r="A701" s="80" t="s">
        <v>504</v>
      </c>
      <c r="B701" s="4" t="s">
        <v>160</v>
      </c>
      <c r="C701" s="4">
        <v>49.87</v>
      </c>
      <c r="D701" s="4">
        <v>50.28</v>
      </c>
      <c r="E701" s="4">
        <v>6900</v>
      </c>
      <c r="F701" s="4">
        <v>8100</v>
      </c>
      <c r="G701" s="30">
        <f t="shared" si="331"/>
        <v>0.41000000000000369</v>
      </c>
      <c r="H701" s="30">
        <f t="shared" si="355"/>
        <v>216.08999999999995</v>
      </c>
      <c r="I701" s="30" t="str">
        <f t="shared" si="332"/>
        <v>US 20: 8</v>
      </c>
      <c r="J701" s="30">
        <f t="shared" si="362"/>
        <v>7020</v>
      </c>
      <c r="K701" s="30">
        <f t="shared" si="362"/>
        <v>7320</v>
      </c>
      <c r="L701" s="30">
        <f t="shared" si="362"/>
        <v>7620</v>
      </c>
      <c r="M701" s="30">
        <f t="shared" si="362"/>
        <v>7920</v>
      </c>
      <c r="N701" s="91">
        <f t="shared" si="334"/>
        <v>4773.6000000000004</v>
      </c>
      <c r="O701" s="91">
        <f t="shared" si="335"/>
        <v>4977.6000000000004</v>
      </c>
      <c r="P701" s="91">
        <f t="shared" si="336"/>
        <v>5181.6000000000004</v>
      </c>
      <c r="Q701" s="91">
        <f t="shared" si="337"/>
        <v>5385.6</v>
      </c>
      <c r="R701" s="91">
        <f t="shared" si="338"/>
        <v>95.472000000000008</v>
      </c>
      <c r="S701" s="91">
        <f t="shared" si="339"/>
        <v>746.64</v>
      </c>
      <c r="T701" s="91">
        <f t="shared" si="340"/>
        <v>1554.48</v>
      </c>
      <c r="U701" s="91">
        <f t="shared" si="341"/>
        <v>2962.0800000000004</v>
      </c>
      <c r="V701" s="91">
        <f t="shared" si="342"/>
        <v>11.743056000000106</v>
      </c>
      <c r="W701" s="91">
        <f t="shared" si="343"/>
        <v>82.653048000000751</v>
      </c>
      <c r="X701" s="91">
        <f t="shared" si="344"/>
        <v>146.58746400000135</v>
      </c>
      <c r="Y701" s="91">
        <f t="shared" si="345"/>
        <v>242.89056000000221</v>
      </c>
      <c r="Z701" s="91">
        <f t="shared" si="346"/>
        <v>2.4464700000000219</v>
      </c>
      <c r="AA701" s="91">
        <f t="shared" si="347"/>
        <v>13.775508000000125</v>
      </c>
      <c r="AB701" s="91">
        <f t="shared" si="348"/>
        <v>20.35937000000019</v>
      </c>
      <c r="AC701" s="91">
        <f t="shared" si="349"/>
        <v>28.915542857143127</v>
      </c>
      <c r="AD701" s="29">
        <f t="shared" si="350"/>
        <v>0</v>
      </c>
      <c r="AE701" s="29">
        <f t="shared" si="356"/>
        <v>0</v>
      </c>
      <c r="AF701" s="29">
        <f t="shared" si="357"/>
        <v>0</v>
      </c>
      <c r="AG701" s="29">
        <f t="shared" si="358"/>
        <v>0</v>
      </c>
      <c r="AH701" s="29">
        <f t="shared" si="351"/>
        <v>1</v>
      </c>
      <c r="AI701" s="29">
        <f t="shared" si="352"/>
        <v>12</v>
      </c>
      <c r="AJ701" s="29">
        <f t="shared" si="353"/>
        <v>14</v>
      </c>
      <c r="AK701" s="105">
        <f t="shared" si="354"/>
        <v>21</v>
      </c>
      <c r="AT701" s="300">
        <f t="shared" si="361"/>
        <v>39.143520000000358</v>
      </c>
      <c r="AU701" s="29">
        <f t="shared" si="361"/>
        <v>306.12240000000276</v>
      </c>
      <c r="AV701" s="29">
        <f t="shared" si="361"/>
        <v>637.33680000000572</v>
      </c>
      <c r="AW701" s="105">
        <f t="shared" si="360"/>
        <v>1214.4528000000112</v>
      </c>
    </row>
    <row r="702" spans="1:49" x14ac:dyDescent="0.25">
      <c r="A702" s="80" t="s">
        <v>504</v>
      </c>
      <c r="B702" s="4" t="s">
        <v>160</v>
      </c>
      <c r="C702" s="4">
        <v>50.28</v>
      </c>
      <c r="D702" s="4">
        <v>50.58</v>
      </c>
      <c r="E702" s="4">
        <v>6600</v>
      </c>
      <c r="F702" s="4">
        <v>7700</v>
      </c>
      <c r="G702" s="30">
        <f t="shared" si="331"/>
        <v>0.29999999999999716</v>
      </c>
      <c r="H702" s="30">
        <f t="shared" si="355"/>
        <v>216.38999999999993</v>
      </c>
      <c r="I702" s="30" t="str">
        <f t="shared" si="332"/>
        <v>US 20: 8</v>
      </c>
      <c r="J702" s="30">
        <f t="shared" si="362"/>
        <v>6710</v>
      </c>
      <c r="K702" s="30">
        <f t="shared" si="362"/>
        <v>6985</v>
      </c>
      <c r="L702" s="30">
        <f t="shared" si="362"/>
        <v>7260</v>
      </c>
      <c r="M702" s="30">
        <f t="shared" si="362"/>
        <v>7535</v>
      </c>
      <c r="N702" s="91">
        <f t="shared" si="334"/>
        <v>4562.8</v>
      </c>
      <c r="O702" s="91">
        <f t="shared" si="335"/>
        <v>4749.8</v>
      </c>
      <c r="P702" s="91">
        <f t="shared" si="336"/>
        <v>4936.8</v>
      </c>
      <c r="Q702" s="91">
        <f t="shared" si="337"/>
        <v>5123.8</v>
      </c>
      <c r="R702" s="91">
        <f t="shared" si="338"/>
        <v>91.256</v>
      </c>
      <c r="S702" s="91">
        <f t="shared" si="339"/>
        <v>712.47</v>
      </c>
      <c r="T702" s="91">
        <f t="shared" si="340"/>
        <v>1481.04</v>
      </c>
      <c r="U702" s="91">
        <f t="shared" si="341"/>
        <v>2818.09</v>
      </c>
      <c r="V702" s="91">
        <f t="shared" si="342"/>
        <v>8.2130399999999213</v>
      </c>
      <c r="W702" s="91">
        <f t="shared" si="343"/>
        <v>57.710069999999455</v>
      </c>
      <c r="X702" s="91">
        <f t="shared" si="344"/>
        <v>102.19175999999904</v>
      </c>
      <c r="Y702" s="91">
        <f t="shared" si="345"/>
        <v>169.0853999999984</v>
      </c>
      <c r="Z702" s="91">
        <f t="shared" si="346"/>
        <v>1.7110499999999833</v>
      </c>
      <c r="AA702" s="91">
        <f t="shared" si="347"/>
        <v>9.6183449999999091</v>
      </c>
      <c r="AB702" s="91">
        <f t="shared" si="348"/>
        <v>14.193299999999867</v>
      </c>
      <c r="AC702" s="91">
        <f t="shared" si="349"/>
        <v>20.129214285714099</v>
      </c>
      <c r="AD702" s="29">
        <f t="shared" si="350"/>
        <v>0</v>
      </c>
      <c r="AE702" s="29">
        <f t="shared" si="356"/>
        <v>0</v>
      </c>
      <c r="AF702" s="29">
        <f t="shared" si="357"/>
        <v>0</v>
      </c>
      <c r="AG702" s="29">
        <f t="shared" si="358"/>
        <v>0</v>
      </c>
      <c r="AH702" s="29">
        <f t="shared" si="351"/>
        <v>1</v>
      </c>
      <c r="AI702" s="29">
        <f t="shared" si="352"/>
        <v>12</v>
      </c>
      <c r="AJ702" s="29">
        <f t="shared" si="353"/>
        <v>14</v>
      </c>
      <c r="AK702" s="105">
        <f t="shared" si="354"/>
        <v>21</v>
      </c>
      <c r="AT702" s="300">
        <f t="shared" si="361"/>
        <v>27.37679999999974</v>
      </c>
      <c r="AU702" s="29">
        <f t="shared" si="361"/>
        <v>213.740999999998</v>
      </c>
      <c r="AV702" s="29">
        <f t="shared" si="361"/>
        <v>444.31199999999581</v>
      </c>
      <c r="AW702" s="105">
        <f t="shared" si="360"/>
        <v>845.42699999999206</v>
      </c>
    </row>
    <row r="703" spans="1:49" x14ac:dyDescent="0.25">
      <c r="A703" s="80" t="s">
        <v>504</v>
      </c>
      <c r="B703" s="4" t="s">
        <v>160</v>
      </c>
      <c r="C703" s="4">
        <v>50.33</v>
      </c>
      <c r="D703" s="4">
        <v>50.63</v>
      </c>
      <c r="E703" s="4">
        <v>8100</v>
      </c>
      <c r="F703" s="4">
        <v>9200</v>
      </c>
      <c r="G703" s="30">
        <f t="shared" si="331"/>
        <v>0.30000000000000426</v>
      </c>
      <c r="H703" s="30">
        <f t="shared" si="355"/>
        <v>216.68999999999994</v>
      </c>
      <c r="I703" s="30" t="str">
        <f t="shared" si="332"/>
        <v>US 20: 8</v>
      </c>
      <c r="J703" s="30">
        <f t="shared" si="362"/>
        <v>8210</v>
      </c>
      <c r="K703" s="30">
        <f t="shared" si="362"/>
        <v>8485</v>
      </c>
      <c r="L703" s="30">
        <f t="shared" si="362"/>
        <v>8760</v>
      </c>
      <c r="M703" s="30">
        <f t="shared" si="362"/>
        <v>9035</v>
      </c>
      <c r="N703" s="91">
        <f t="shared" si="334"/>
        <v>5582.8</v>
      </c>
      <c r="O703" s="91">
        <f t="shared" si="335"/>
        <v>5769.8</v>
      </c>
      <c r="P703" s="91">
        <f t="shared" si="336"/>
        <v>5956.8</v>
      </c>
      <c r="Q703" s="91">
        <f t="shared" si="337"/>
        <v>6143.8</v>
      </c>
      <c r="R703" s="91">
        <f t="shared" si="338"/>
        <v>111.65600000000001</v>
      </c>
      <c r="S703" s="91">
        <f t="shared" si="339"/>
        <v>865.47</v>
      </c>
      <c r="T703" s="91">
        <f t="shared" si="340"/>
        <v>1787.04</v>
      </c>
      <c r="U703" s="91">
        <f t="shared" si="341"/>
        <v>3379.09</v>
      </c>
      <c r="V703" s="91">
        <f t="shared" si="342"/>
        <v>10.049040000000144</v>
      </c>
      <c r="W703" s="91">
        <f t="shared" si="343"/>
        <v>70.103070000000997</v>
      </c>
      <c r="X703" s="91">
        <f t="shared" si="344"/>
        <v>123.30576000000175</v>
      </c>
      <c r="Y703" s="91">
        <f t="shared" si="345"/>
        <v>202.74540000000292</v>
      </c>
      <c r="Z703" s="91">
        <f t="shared" si="346"/>
        <v>2.0935500000000298</v>
      </c>
      <c r="AA703" s="91">
        <f t="shared" si="347"/>
        <v>11.683845000000167</v>
      </c>
      <c r="AB703" s="91">
        <f t="shared" si="348"/>
        <v>17.125800000000247</v>
      </c>
      <c r="AC703" s="91">
        <f t="shared" si="349"/>
        <v>24.136357142857495</v>
      </c>
      <c r="AD703" s="29">
        <f t="shared" si="350"/>
        <v>0</v>
      </c>
      <c r="AE703" s="29">
        <f t="shared" si="356"/>
        <v>0</v>
      </c>
      <c r="AF703" s="29">
        <f t="shared" si="357"/>
        <v>0</v>
      </c>
      <c r="AG703" s="29">
        <f t="shared" si="358"/>
        <v>0</v>
      </c>
      <c r="AH703" s="29">
        <f t="shared" si="351"/>
        <v>1</v>
      </c>
      <c r="AI703" s="29">
        <f t="shared" si="352"/>
        <v>12</v>
      </c>
      <c r="AJ703" s="29">
        <f t="shared" si="353"/>
        <v>14</v>
      </c>
      <c r="AK703" s="105">
        <f t="shared" si="354"/>
        <v>21</v>
      </c>
      <c r="AT703" s="300">
        <f t="shared" si="361"/>
        <v>33.496800000000476</v>
      </c>
      <c r="AU703" s="29">
        <f t="shared" si="361"/>
        <v>259.64100000000371</v>
      </c>
      <c r="AV703" s="29">
        <f t="shared" si="361"/>
        <v>536.11200000000758</v>
      </c>
      <c r="AW703" s="105">
        <f t="shared" si="360"/>
        <v>1013.7270000000144</v>
      </c>
    </row>
    <row r="704" spans="1:49" x14ac:dyDescent="0.25">
      <c r="A704" s="80" t="s">
        <v>504</v>
      </c>
      <c r="B704" s="4" t="s">
        <v>160</v>
      </c>
      <c r="C704" s="4">
        <v>50.58</v>
      </c>
      <c r="D704" s="4">
        <v>50.79</v>
      </c>
      <c r="E704" s="4">
        <v>7700</v>
      </c>
      <c r="F704" s="4">
        <v>8900</v>
      </c>
      <c r="G704" s="30">
        <f t="shared" si="331"/>
        <v>0.21000000000000085</v>
      </c>
      <c r="H704" s="30">
        <f t="shared" si="355"/>
        <v>216.89999999999995</v>
      </c>
      <c r="I704" s="30" t="str">
        <f t="shared" si="332"/>
        <v>US 20: 8</v>
      </c>
      <c r="J704" s="30">
        <f t="shared" si="362"/>
        <v>7820</v>
      </c>
      <c r="K704" s="30">
        <f t="shared" si="362"/>
        <v>8120</v>
      </c>
      <c r="L704" s="30">
        <f t="shared" si="362"/>
        <v>8420</v>
      </c>
      <c r="M704" s="30">
        <f t="shared" si="362"/>
        <v>8720</v>
      </c>
      <c r="N704" s="91">
        <f t="shared" si="334"/>
        <v>5317.6</v>
      </c>
      <c r="O704" s="91">
        <f t="shared" si="335"/>
        <v>5521.6</v>
      </c>
      <c r="P704" s="91">
        <f t="shared" si="336"/>
        <v>5725.6</v>
      </c>
      <c r="Q704" s="91">
        <f t="shared" si="337"/>
        <v>5929.6</v>
      </c>
      <c r="R704" s="91">
        <f t="shared" si="338"/>
        <v>106.352</v>
      </c>
      <c r="S704" s="91">
        <f t="shared" si="339"/>
        <v>828.24</v>
      </c>
      <c r="T704" s="91">
        <f t="shared" si="340"/>
        <v>1717.68</v>
      </c>
      <c r="U704" s="91">
        <f t="shared" si="341"/>
        <v>3261.2800000000007</v>
      </c>
      <c r="V704" s="91">
        <f t="shared" si="342"/>
        <v>6.7001760000000274</v>
      </c>
      <c r="W704" s="91">
        <f t="shared" si="343"/>
        <v>46.961208000000198</v>
      </c>
      <c r="X704" s="91">
        <f t="shared" si="344"/>
        <v>82.963944000000353</v>
      </c>
      <c r="Y704" s="91">
        <f t="shared" si="345"/>
        <v>136.9737600000006</v>
      </c>
      <c r="Z704" s="91">
        <f t="shared" si="346"/>
        <v>1.3958700000000055</v>
      </c>
      <c r="AA704" s="91">
        <f t="shared" si="347"/>
        <v>7.826868000000033</v>
      </c>
      <c r="AB704" s="91">
        <f t="shared" si="348"/>
        <v>11.522770000000051</v>
      </c>
      <c r="AC704" s="91">
        <f t="shared" si="349"/>
        <v>16.306400000000075</v>
      </c>
      <c r="AD704" s="29">
        <f t="shared" si="350"/>
        <v>0</v>
      </c>
      <c r="AE704" s="29">
        <f t="shared" si="356"/>
        <v>0</v>
      </c>
      <c r="AF704" s="29">
        <f t="shared" si="357"/>
        <v>0</v>
      </c>
      <c r="AG704" s="29">
        <f t="shared" si="358"/>
        <v>0</v>
      </c>
      <c r="AH704" s="29">
        <f t="shared" si="351"/>
        <v>1</v>
      </c>
      <c r="AI704" s="29">
        <f t="shared" si="352"/>
        <v>12</v>
      </c>
      <c r="AJ704" s="29">
        <f t="shared" si="353"/>
        <v>14</v>
      </c>
      <c r="AK704" s="105">
        <f t="shared" si="354"/>
        <v>21</v>
      </c>
      <c r="AT704" s="300">
        <f t="shared" si="361"/>
        <v>22.333920000000091</v>
      </c>
      <c r="AU704" s="29">
        <f t="shared" si="361"/>
        <v>173.9304000000007</v>
      </c>
      <c r="AV704" s="29">
        <f t="shared" si="361"/>
        <v>360.71280000000149</v>
      </c>
      <c r="AW704" s="105">
        <f t="shared" si="360"/>
        <v>684.86880000000292</v>
      </c>
    </row>
    <row r="705" spans="1:49" x14ac:dyDescent="0.25">
      <c r="A705" s="80" t="s">
        <v>504</v>
      </c>
      <c r="B705" s="4" t="s">
        <v>160</v>
      </c>
      <c r="C705" s="4">
        <v>50.63</v>
      </c>
      <c r="D705" s="4">
        <v>50.79</v>
      </c>
      <c r="E705" s="4">
        <v>8000</v>
      </c>
      <c r="F705" s="4">
        <v>9100</v>
      </c>
      <c r="G705" s="30">
        <f t="shared" si="331"/>
        <v>0.15999999999999659</v>
      </c>
      <c r="H705" s="30">
        <f t="shared" si="355"/>
        <v>217.05999999999995</v>
      </c>
      <c r="I705" s="30" t="str">
        <f t="shared" si="332"/>
        <v>US 20: 8</v>
      </c>
      <c r="J705" s="30">
        <f t="shared" si="362"/>
        <v>8110</v>
      </c>
      <c r="K705" s="30">
        <f t="shared" si="362"/>
        <v>8385</v>
      </c>
      <c r="L705" s="30">
        <f t="shared" si="362"/>
        <v>8660</v>
      </c>
      <c r="M705" s="30">
        <f t="shared" si="362"/>
        <v>8935</v>
      </c>
      <c r="N705" s="91">
        <f t="shared" si="334"/>
        <v>5514.8</v>
      </c>
      <c r="O705" s="91">
        <f t="shared" si="335"/>
        <v>5701.8</v>
      </c>
      <c r="P705" s="91">
        <f t="shared" si="336"/>
        <v>5888.8</v>
      </c>
      <c r="Q705" s="91">
        <f t="shared" si="337"/>
        <v>6075.8</v>
      </c>
      <c r="R705" s="91">
        <f t="shared" si="338"/>
        <v>110.29600000000001</v>
      </c>
      <c r="S705" s="91">
        <f t="shared" si="339"/>
        <v>855.27</v>
      </c>
      <c r="T705" s="91">
        <f t="shared" si="340"/>
        <v>1766.64</v>
      </c>
      <c r="U705" s="91">
        <f t="shared" si="341"/>
        <v>3341.6900000000005</v>
      </c>
      <c r="V705" s="91">
        <f t="shared" si="342"/>
        <v>5.2942079999998866</v>
      </c>
      <c r="W705" s="91">
        <f t="shared" si="343"/>
        <v>36.947663999999214</v>
      </c>
      <c r="X705" s="91">
        <f t="shared" si="344"/>
        <v>65.012351999998629</v>
      </c>
      <c r="Y705" s="91">
        <f t="shared" si="345"/>
        <v>106.93407999999775</v>
      </c>
      <c r="Z705" s="91">
        <f t="shared" si="346"/>
        <v>1.1029599999999762</v>
      </c>
      <c r="AA705" s="91">
        <f t="shared" si="347"/>
        <v>6.1579439999998691</v>
      </c>
      <c r="AB705" s="91">
        <f t="shared" si="348"/>
        <v>9.0294933333331446</v>
      </c>
      <c r="AC705" s="91">
        <f t="shared" si="349"/>
        <v>12.730247619047352</v>
      </c>
      <c r="AD705" s="29">
        <f t="shared" si="350"/>
        <v>0</v>
      </c>
      <c r="AE705" s="29">
        <f t="shared" si="356"/>
        <v>0</v>
      </c>
      <c r="AF705" s="29">
        <f t="shared" si="357"/>
        <v>0</v>
      </c>
      <c r="AG705" s="29">
        <f t="shared" si="358"/>
        <v>0</v>
      </c>
      <c r="AH705" s="29">
        <f t="shared" si="351"/>
        <v>1</v>
      </c>
      <c r="AI705" s="29">
        <f t="shared" si="352"/>
        <v>12</v>
      </c>
      <c r="AJ705" s="29">
        <f t="shared" si="353"/>
        <v>14</v>
      </c>
      <c r="AK705" s="105">
        <f t="shared" si="354"/>
        <v>21</v>
      </c>
      <c r="AT705" s="300">
        <f t="shared" si="361"/>
        <v>17.647359999999626</v>
      </c>
      <c r="AU705" s="29">
        <f t="shared" si="361"/>
        <v>136.84319999999707</v>
      </c>
      <c r="AV705" s="29">
        <f t="shared" si="361"/>
        <v>282.66239999999397</v>
      </c>
      <c r="AW705" s="105">
        <f t="shared" si="360"/>
        <v>534.67039999998872</v>
      </c>
    </row>
    <row r="706" spans="1:49" x14ac:dyDescent="0.25">
      <c r="A706" s="80" t="s">
        <v>504</v>
      </c>
      <c r="B706" s="4" t="s">
        <v>160</v>
      </c>
      <c r="C706" s="4">
        <v>50.72</v>
      </c>
      <c r="D706" s="4">
        <v>50.79</v>
      </c>
      <c r="E706" s="4">
        <v>8100</v>
      </c>
      <c r="F706" s="4">
        <v>9200</v>
      </c>
      <c r="G706" s="30">
        <f t="shared" si="331"/>
        <v>7.0000000000000284E-2</v>
      </c>
      <c r="H706" s="30">
        <f t="shared" si="355"/>
        <v>217.12999999999994</v>
      </c>
      <c r="I706" s="30" t="str">
        <f t="shared" si="332"/>
        <v>US 20: 8</v>
      </c>
      <c r="J706" s="30">
        <f t="shared" si="362"/>
        <v>8210</v>
      </c>
      <c r="K706" s="30">
        <f t="shared" si="362"/>
        <v>8485</v>
      </c>
      <c r="L706" s="30">
        <f t="shared" si="362"/>
        <v>8760</v>
      </c>
      <c r="M706" s="30">
        <f t="shared" si="362"/>
        <v>9035</v>
      </c>
      <c r="N706" s="91">
        <f t="shared" si="334"/>
        <v>5582.8</v>
      </c>
      <c r="O706" s="91">
        <f t="shared" si="335"/>
        <v>5769.8</v>
      </c>
      <c r="P706" s="91">
        <f t="shared" si="336"/>
        <v>5956.8</v>
      </c>
      <c r="Q706" s="91">
        <f t="shared" si="337"/>
        <v>6143.8</v>
      </c>
      <c r="R706" s="91">
        <f t="shared" si="338"/>
        <v>111.65600000000001</v>
      </c>
      <c r="S706" s="91">
        <f t="shared" si="339"/>
        <v>865.47</v>
      </c>
      <c r="T706" s="91">
        <f t="shared" si="340"/>
        <v>1787.04</v>
      </c>
      <c r="U706" s="91">
        <f t="shared" si="341"/>
        <v>3379.09</v>
      </c>
      <c r="V706" s="91">
        <f t="shared" si="342"/>
        <v>2.3447760000000097</v>
      </c>
      <c r="W706" s="91">
        <f t="shared" si="343"/>
        <v>16.357383000000066</v>
      </c>
      <c r="X706" s="91">
        <f t="shared" si="344"/>
        <v>28.771344000000116</v>
      </c>
      <c r="Y706" s="91">
        <f t="shared" si="345"/>
        <v>47.307260000000198</v>
      </c>
      <c r="Z706" s="91">
        <f t="shared" si="346"/>
        <v>0.48849500000000196</v>
      </c>
      <c r="AA706" s="91">
        <f t="shared" si="347"/>
        <v>2.7262305000000109</v>
      </c>
      <c r="AB706" s="91">
        <f t="shared" si="348"/>
        <v>3.9960200000000166</v>
      </c>
      <c r="AC706" s="91">
        <f t="shared" si="349"/>
        <v>5.6318166666666913</v>
      </c>
      <c r="AD706" s="29">
        <f t="shared" si="350"/>
        <v>0</v>
      </c>
      <c r="AE706" s="29">
        <f t="shared" si="356"/>
        <v>0</v>
      </c>
      <c r="AF706" s="29">
        <f t="shared" si="357"/>
        <v>0</v>
      </c>
      <c r="AG706" s="29">
        <f t="shared" si="358"/>
        <v>0</v>
      </c>
      <c r="AH706" s="29">
        <f t="shared" si="351"/>
        <v>1</v>
      </c>
      <c r="AI706" s="29">
        <f t="shared" si="352"/>
        <v>12</v>
      </c>
      <c r="AJ706" s="29">
        <f t="shared" si="353"/>
        <v>14</v>
      </c>
      <c r="AK706" s="105">
        <f t="shared" si="354"/>
        <v>21</v>
      </c>
      <c r="AT706" s="300">
        <f t="shared" si="361"/>
        <v>7.8159200000000322</v>
      </c>
      <c r="AU706" s="29">
        <f t="shared" si="361"/>
        <v>60.582900000000251</v>
      </c>
      <c r="AV706" s="29">
        <f t="shared" si="361"/>
        <v>125.09280000000051</v>
      </c>
      <c r="AW706" s="105">
        <f t="shared" si="360"/>
        <v>236.53630000000098</v>
      </c>
    </row>
    <row r="707" spans="1:49" x14ac:dyDescent="0.25">
      <c r="A707" s="80" t="s">
        <v>504</v>
      </c>
      <c r="B707" s="4" t="s">
        <v>160</v>
      </c>
      <c r="C707" s="4">
        <v>50.79</v>
      </c>
      <c r="D707" s="4">
        <v>51.04</v>
      </c>
      <c r="E707" s="4">
        <v>16900</v>
      </c>
      <c r="F707" s="4">
        <v>19400</v>
      </c>
      <c r="G707" s="30">
        <f t="shared" si="331"/>
        <v>0.25</v>
      </c>
      <c r="H707" s="30">
        <f t="shared" si="355"/>
        <v>217.37999999999994</v>
      </c>
      <c r="I707" s="30" t="str">
        <f t="shared" si="332"/>
        <v>US 20: 8</v>
      </c>
      <c r="J707" s="30">
        <f t="shared" ref="J707:M726" si="363">(($F707-$E707)/($F$6-$E$6)*(J$6-$E$6)+$E707)</f>
        <v>17150</v>
      </c>
      <c r="K707" s="30">
        <f t="shared" si="363"/>
        <v>17775</v>
      </c>
      <c r="L707" s="30">
        <f t="shared" si="363"/>
        <v>18400</v>
      </c>
      <c r="M707" s="30">
        <f t="shared" si="363"/>
        <v>19025</v>
      </c>
      <c r="N707" s="91">
        <f t="shared" si="334"/>
        <v>11662</v>
      </c>
      <c r="O707" s="91">
        <f t="shared" si="335"/>
        <v>12087</v>
      </c>
      <c r="P707" s="91">
        <f t="shared" si="336"/>
        <v>12512</v>
      </c>
      <c r="Q707" s="91">
        <f t="shared" si="337"/>
        <v>12937.000000000002</v>
      </c>
      <c r="R707" s="91">
        <f t="shared" si="338"/>
        <v>233.24</v>
      </c>
      <c r="S707" s="91">
        <f t="shared" si="339"/>
        <v>1813.05</v>
      </c>
      <c r="T707" s="91">
        <f t="shared" si="340"/>
        <v>3753.6</v>
      </c>
      <c r="U707" s="91">
        <f t="shared" si="341"/>
        <v>7115.3500000000013</v>
      </c>
      <c r="V707" s="91">
        <f t="shared" si="342"/>
        <v>17.492999999999999</v>
      </c>
      <c r="W707" s="91">
        <f t="shared" si="343"/>
        <v>122.380875</v>
      </c>
      <c r="X707" s="91">
        <f t="shared" si="344"/>
        <v>215.83199999999999</v>
      </c>
      <c r="Y707" s="91">
        <f t="shared" si="345"/>
        <v>355.7675000000001</v>
      </c>
      <c r="Z707" s="91">
        <f t="shared" si="346"/>
        <v>3.6443749999999993</v>
      </c>
      <c r="AA707" s="91">
        <f t="shared" si="347"/>
        <v>20.396812499999999</v>
      </c>
      <c r="AB707" s="91">
        <f t="shared" si="348"/>
        <v>29.97666666666667</v>
      </c>
      <c r="AC707" s="91">
        <f t="shared" si="349"/>
        <v>42.353273809523827</v>
      </c>
      <c r="AD707" s="29">
        <f t="shared" si="350"/>
        <v>0</v>
      </c>
      <c r="AE707" s="29">
        <f t="shared" si="356"/>
        <v>0</v>
      </c>
      <c r="AF707" s="29">
        <f t="shared" si="357"/>
        <v>0</v>
      </c>
      <c r="AG707" s="29">
        <f t="shared" si="358"/>
        <v>1</v>
      </c>
      <c r="AH707" s="29">
        <f t="shared" si="351"/>
        <v>1</v>
      </c>
      <c r="AI707" s="29">
        <f t="shared" si="352"/>
        <v>12</v>
      </c>
      <c r="AJ707" s="29">
        <f t="shared" si="353"/>
        <v>14</v>
      </c>
      <c r="AK707" s="105">
        <f t="shared" si="354"/>
        <v>21</v>
      </c>
      <c r="AT707" s="300">
        <f t="shared" si="361"/>
        <v>58.31</v>
      </c>
      <c r="AU707" s="29">
        <f t="shared" si="361"/>
        <v>453.26249999999999</v>
      </c>
      <c r="AV707" s="29">
        <f t="shared" si="361"/>
        <v>938.4</v>
      </c>
      <c r="AW707" s="105">
        <f t="shared" si="360"/>
        <v>1778.8375000000003</v>
      </c>
    </row>
    <row r="708" spans="1:49" x14ac:dyDescent="0.25">
      <c r="A708" s="80" t="s">
        <v>504</v>
      </c>
      <c r="B708" s="4" t="s">
        <v>160</v>
      </c>
      <c r="C708" s="4">
        <v>51.04</v>
      </c>
      <c r="D708" s="4">
        <v>51.92</v>
      </c>
      <c r="E708" s="4">
        <v>18800</v>
      </c>
      <c r="F708" s="4">
        <v>21800</v>
      </c>
      <c r="G708" s="30">
        <f t="shared" si="331"/>
        <v>0.88000000000000256</v>
      </c>
      <c r="H708" s="30">
        <f t="shared" si="355"/>
        <v>218.25999999999993</v>
      </c>
      <c r="I708" s="30" t="str">
        <f t="shared" si="332"/>
        <v>US 20: 8</v>
      </c>
      <c r="J708" s="30">
        <f t="shared" si="363"/>
        <v>19100</v>
      </c>
      <c r="K708" s="30">
        <f t="shared" si="363"/>
        <v>19850</v>
      </c>
      <c r="L708" s="30">
        <f t="shared" si="363"/>
        <v>20600</v>
      </c>
      <c r="M708" s="30">
        <f t="shared" si="363"/>
        <v>21350</v>
      </c>
      <c r="N708" s="91">
        <f t="shared" si="334"/>
        <v>12988.000000000002</v>
      </c>
      <c r="O708" s="91">
        <f t="shared" si="335"/>
        <v>13498.000000000002</v>
      </c>
      <c r="P708" s="91">
        <f t="shared" si="336"/>
        <v>14008.000000000002</v>
      </c>
      <c r="Q708" s="91">
        <f t="shared" si="337"/>
        <v>14518.000000000002</v>
      </c>
      <c r="R708" s="91">
        <f t="shared" si="338"/>
        <v>259.76000000000005</v>
      </c>
      <c r="S708" s="91">
        <f t="shared" si="339"/>
        <v>2024.7000000000003</v>
      </c>
      <c r="T708" s="91">
        <f t="shared" si="340"/>
        <v>4202.4000000000005</v>
      </c>
      <c r="U708" s="91">
        <f t="shared" si="341"/>
        <v>7984.9000000000015</v>
      </c>
      <c r="V708" s="91">
        <f t="shared" si="342"/>
        <v>68.576640000000211</v>
      </c>
      <c r="W708" s="91">
        <f t="shared" si="343"/>
        <v>481.06872000000146</v>
      </c>
      <c r="X708" s="91">
        <f t="shared" si="344"/>
        <v>850.56576000000257</v>
      </c>
      <c r="Y708" s="91">
        <f t="shared" si="345"/>
        <v>1405.3424000000045</v>
      </c>
      <c r="Z708" s="91">
        <f t="shared" si="346"/>
        <v>14.286800000000042</v>
      </c>
      <c r="AA708" s="91">
        <f t="shared" si="347"/>
        <v>80.178120000000249</v>
      </c>
      <c r="AB708" s="91">
        <f t="shared" si="348"/>
        <v>118.13413333333371</v>
      </c>
      <c r="AC708" s="91">
        <f t="shared" si="349"/>
        <v>167.30266666666725</v>
      </c>
      <c r="AD708" s="29">
        <f t="shared" si="350"/>
        <v>0</v>
      </c>
      <c r="AE708" s="29">
        <f t="shared" si="356"/>
        <v>1</v>
      </c>
      <c r="AF708" s="29">
        <f t="shared" si="357"/>
        <v>1</v>
      </c>
      <c r="AG708" s="29">
        <f t="shared" si="358"/>
        <v>2</v>
      </c>
      <c r="AH708" s="29">
        <f t="shared" si="351"/>
        <v>1</v>
      </c>
      <c r="AI708" s="29">
        <f t="shared" si="352"/>
        <v>12</v>
      </c>
      <c r="AJ708" s="29">
        <f t="shared" si="353"/>
        <v>14</v>
      </c>
      <c r="AK708" s="105">
        <f t="shared" si="354"/>
        <v>21</v>
      </c>
      <c r="AT708" s="300">
        <f t="shared" si="361"/>
        <v>228.5888000000007</v>
      </c>
      <c r="AU708" s="29">
        <f t="shared" si="361"/>
        <v>1781.7360000000053</v>
      </c>
      <c r="AV708" s="29">
        <f t="shared" si="361"/>
        <v>3698.1120000000114</v>
      </c>
      <c r="AW708" s="105">
        <f t="shared" si="360"/>
        <v>7026.7120000000214</v>
      </c>
    </row>
    <row r="709" spans="1:49" x14ac:dyDescent="0.25">
      <c r="A709" s="80" t="s">
        <v>504</v>
      </c>
      <c r="B709" s="4" t="s">
        <v>160</v>
      </c>
      <c r="C709" s="4">
        <v>51.92</v>
      </c>
      <c r="D709" s="4">
        <v>52.32</v>
      </c>
      <c r="E709" s="4">
        <v>16200</v>
      </c>
      <c r="F709" s="4">
        <v>19300</v>
      </c>
      <c r="G709" s="30">
        <f t="shared" si="331"/>
        <v>0.39999999999999858</v>
      </c>
      <c r="H709" s="30">
        <f t="shared" si="355"/>
        <v>218.65999999999994</v>
      </c>
      <c r="I709" s="30" t="str">
        <f t="shared" si="332"/>
        <v>US 20: 8</v>
      </c>
      <c r="J709" s="30">
        <f t="shared" si="363"/>
        <v>16510</v>
      </c>
      <c r="K709" s="30">
        <f t="shared" si="363"/>
        <v>17285</v>
      </c>
      <c r="L709" s="30">
        <f t="shared" si="363"/>
        <v>18060</v>
      </c>
      <c r="M709" s="30">
        <f t="shared" si="363"/>
        <v>18835</v>
      </c>
      <c r="N709" s="91">
        <f t="shared" si="334"/>
        <v>11226.800000000001</v>
      </c>
      <c r="O709" s="91">
        <f t="shared" si="335"/>
        <v>11753.800000000001</v>
      </c>
      <c r="P709" s="91">
        <f t="shared" si="336"/>
        <v>12280.800000000001</v>
      </c>
      <c r="Q709" s="91">
        <f t="shared" si="337"/>
        <v>12807.800000000001</v>
      </c>
      <c r="R709" s="91">
        <f t="shared" si="338"/>
        <v>224.53600000000003</v>
      </c>
      <c r="S709" s="91">
        <f t="shared" si="339"/>
        <v>1763.0700000000002</v>
      </c>
      <c r="T709" s="91">
        <f t="shared" si="340"/>
        <v>3684.2400000000002</v>
      </c>
      <c r="U709" s="91">
        <f t="shared" si="341"/>
        <v>7044.2900000000009</v>
      </c>
      <c r="V709" s="91">
        <f t="shared" si="342"/>
        <v>26.944319999999909</v>
      </c>
      <c r="W709" s="91">
        <f t="shared" si="343"/>
        <v>190.41155999999935</v>
      </c>
      <c r="X709" s="91">
        <f t="shared" si="344"/>
        <v>338.95007999999882</v>
      </c>
      <c r="Y709" s="91">
        <f t="shared" si="345"/>
        <v>563.54319999999802</v>
      </c>
      <c r="Z709" s="91">
        <f t="shared" si="346"/>
        <v>5.61339999999998</v>
      </c>
      <c r="AA709" s="91">
        <f t="shared" si="347"/>
        <v>31.735259999999894</v>
      </c>
      <c r="AB709" s="91">
        <f t="shared" si="348"/>
        <v>47.076399999999843</v>
      </c>
      <c r="AC709" s="91">
        <f t="shared" si="349"/>
        <v>67.088476190475973</v>
      </c>
      <c r="AD709" s="29">
        <f t="shared" si="350"/>
        <v>0</v>
      </c>
      <c r="AE709" s="29">
        <f t="shared" si="356"/>
        <v>1</v>
      </c>
      <c r="AF709" s="29">
        <f t="shared" si="357"/>
        <v>1</v>
      </c>
      <c r="AG709" s="29">
        <f t="shared" si="358"/>
        <v>1</v>
      </c>
      <c r="AH709" s="29">
        <f t="shared" si="351"/>
        <v>1</v>
      </c>
      <c r="AI709" s="29">
        <f t="shared" si="352"/>
        <v>12</v>
      </c>
      <c r="AJ709" s="29">
        <f t="shared" si="353"/>
        <v>14</v>
      </c>
      <c r="AK709" s="105">
        <f t="shared" si="354"/>
        <v>21</v>
      </c>
      <c r="AT709" s="300">
        <f t="shared" si="361"/>
        <v>89.814399999999694</v>
      </c>
      <c r="AU709" s="29">
        <f t="shared" si="361"/>
        <v>705.22799999999756</v>
      </c>
      <c r="AV709" s="29">
        <f t="shared" si="361"/>
        <v>1473.6959999999949</v>
      </c>
      <c r="AW709" s="105">
        <f t="shared" si="360"/>
        <v>2817.7159999999903</v>
      </c>
    </row>
    <row r="710" spans="1:49" x14ac:dyDescent="0.25">
      <c r="A710" s="80" t="s">
        <v>504</v>
      </c>
      <c r="B710" s="4" t="s">
        <v>160</v>
      </c>
      <c r="C710" s="4">
        <v>52.32</v>
      </c>
      <c r="D710" s="4">
        <v>53.49</v>
      </c>
      <c r="E710" s="4">
        <v>14700</v>
      </c>
      <c r="F710" s="4">
        <v>17500</v>
      </c>
      <c r="G710" s="30">
        <f t="shared" si="331"/>
        <v>1.1700000000000017</v>
      </c>
      <c r="H710" s="30">
        <f t="shared" si="355"/>
        <v>219.82999999999993</v>
      </c>
      <c r="I710" s="30" t="str">
        <f t="shared" si="332"/>
        <v>US 20: 8</v>
      </c>
      <c r="J710" s="30">
        <f t="shared" si="363"/>
        <v>14980</v>
      </c>
      <c r="K710" s="30">
        <f t="shared" si="363"/>
        <v>15680</v>
      </c>
      <c r="L710" s="30">
        <f t="shared" si="363"/>
        <v>16380</v>
      </c>
      <c r="M710" s="30">
        <f t="shared" si="363"/>
        <v>17080</v>
      </c>
      <c r="N710" s="91">
        <f t="shared" si="334"/>
        <v>10186.400000000001</v>
      </c>
      <c r="O710" s="91">
        <f t="shared" si="335"/>
        <v>10662.400000000001</v>
      </c>
      <c r="P710" s="91">
        <f t="shared" si="336"/>
        <v>11138.400000000001</v>
      </c>
      <c r="Q710" s="91">
        <f t="shared" si="337"/>
        <v>11614.400000000001</v>
      </c>
      <c r="R710" s="91">
        <f t="shared" si="338"/>
        <v>203.72800000000004</v>
      </c>
      <c r="S710" s="91">
        <f t="shared" si="339"/>
        <v>1599.3600000000001</v>
      </c>
      <c r="T710" s="91">
        <f t="shared" si="340"/>
        <v>3341.5200000000004</v>
      </c>
      <c r="U710" s="91">
        <f t="shared" si="341"/>
        <v>6387.920000000001</v>
      </c>
      <c r="V710" s="91">
        <f t="shared" si="342"/>
        <v>71.508528000000112</v>
      </c>
      <c r="W710" s="91">
        <f t="shared" si="343"/>
        <v>505.23782400000078</v>
      </c>
      <c r="X710" s="91">
        <f t="shared" si="344"/>
        <v>899.20303200000149</v>
      </c>
      <c r="Y710" s="91">
        <f t="shared" si="345"/>
        <v>1494.7732800000026</v>
      </c>
      <c r="Z710" s="91">
        <f t="shared" si="346"/>
        <v>14.897610000000022</v>
      </c>
      <c r="AA710" s="91">
        <f t="shared" si="347"/>
        <v>84.206304000000131</v>
      </c>
      <c r="AB710" s="91">
        <f t="shared" si="348"/>
        <v>124.88931000000022</v>
      </c>
      <c r="AC710" s="91">
        <f t="shared" si="349"/>
        <v>177.94920000000033</v>
      </c>
      <c r="AD710" s="29">
        <f t="shared" si="350"/>
        <v>0</v>
      </c>
      <c r="AE710" s="29">
        <f t="shared" si="356"/>
        <v>1</v>
      </c>
      <c r="AF710" s="29">
        <f t="shared" si="357"/>
        <v>1</v>
      </c>
      <c r="AG710" s="29">
        <f t="shared" si="358"/>
        <v>2</v>
      </c>
      <c r="AH710" s="29">
        <f t="shared" si="351"/>
        <v>1</v>
      </c>
      <c r="AI710" s="29">
        <f t="shared" si="352"/>
        <v>12</v>
      </c>
      <c r="AJ710" s="29">
        <f t="shared" si="353"/>
        <v>14</v>
      </c>
      <c r="AK710" s="105">
        <f t="shared" si="354"/>
        <v>21</v>
      </c>
      <c r="AT710" s="300">
        <f t="shared" si="361"/>
        <v>238.3617600000004</v>
      </c>
      <c r="AU710" s="29">
        <f t="shared" si="361"/>
        <v>1871.2512000000029</v>
      </c>
      <c r="AV710" s="29">
        <f t="shared" si="361"/>
        <v>3909.5784000000062</v>
      </c>
      <c r="AW710" s="105">
        <f t="shared" si="360"/>
        <v>7473.8664000000117</v>
      </c>
    </row>
    <row r="711" spans="1:49" x14ac:dyDescent="0.25">
      <c r="A711" s="80" t="s">
        <v>504</v>
      </c>
      <c r="B711" s="4" t="s">
        <v>160</v>
      </c>
      <c r="C711" s="4">
        <v>53.49</v>
      </c>
      <c r="D711" s="4">
        <v>53.61</v>
      </c>
      <c r="E711" s="4">
        <v>16200</v>
      </c>
      <c r="F711" s="4">
        <v>18800</v>
      </c>
      <c r="G711" s="30">
        <f t="shared" ref="G711:G774" si="364">IF(ABS(D711-C711)&lt;60,ABS(D711-C711),0)</f>
        <v>0.11999999999999744</v>
      </c>
      <c r="H711" s="30">
        <f t="shared" si="355"/>
        <v>219.94999999999993</v>
      </c>
      <c r="I711" s="30" t="str">
        <f t="shared" ref="I711:I774" si="365">A711&amp;": "&amp;ROUNDUP(H711/30,0)</f>
        <v>US 20: 8</v>
      </c>
      <c r="J711" s="30">
        <f t="shared" si="363"/>
        <v>16460</v>
      </c>
      <c r="K711" s="30">
        <f t="shared" si="363"/>
        <v>17110</v>
      </c>
      <c r="L711" s="30">
        <f t="shared" si="363"/>
        <v>17760</v>
      </c>
      <c r="M711" s="30">
        <f t="shared" si="363"/>
        <v>18410</v>
      </c>
      <c r="N711" s="91">
        <f t="shared" ref="N711:N774" si="366">J711*$N$5</f>
        <v>11192.800000000001</v>
      </c>
      <c r="O711" s="91">
        <f t="shared" ref="O711:O774" si="367">K711*$N$5</f>
        <v>11634.800000000001</v>
      </c>
      <c r="P711" s="91">
        <f t="shared" ref="P711:P774" si="368">L711*$N$5</f>
        <v>12076.800000000001</v>
      </c>
      <c r="Q711" s="91">
        <f t="shared" ref="Q711:Q774" si="369">M711*$N$5</f>
        <v>12518.800000000001</v>
      </c>
      <c r="R711" s="91">
        <f t="shared" ref="R711:R774" si="370">N711*R$5</f>
        <v>223.85600000000002</v>
      </c>
      <c r="S711" s="91">
        <f t="shared" ref="S711:S774" si="371">O711*S$5</f>
        <v>1745.22</v>
      </c>
      <c r="T711" s="91">
        <f t="shared" ref="T711:T774" si="372">P711*T$5</f>
        <v>3623.0400000000004</v>
      </c>
      <c r="U711" s="91">
        <f t="shared" ref="U711:U774" si="373">Q711*U$5</f>
        <v>6885.3400000000011</v>
      </c>
      <c r="V711" s="91">
        <f t="shared" ref="V711:V774" si="374">R711*V$5*$G711</f>
        <v>8.0588159999998279</v>
      </c>
      <c r="W711" s="91">
        <f t="shared" ref="W711:W774" si="375">S711*W$5*$G711</f>
        <v>56.545127999998797</v>
      </c>
      <c r="X711" s="91">
        <f t="shared" ref="X711:X774" si="376">T711*X$5*$G711</f>
        <v>99.995903999997893</v>
      </c>
      <c r="Y711" s="91">
        <f t="shared" ref="Y711:Y774" si="377">U711*Y$5*$G711</f>
        <v>165.24815999999652</v>
      </c>
      <c r="Z711" s="91">
        <f t="shared" ref="Z711:Z774" si="378">V711/(Z$5*24)</f>
        <v>1.678919999999964</v>
      </c>
      <c r="AA711" s="91">
        <f t="shared" ref="AA711:AA774" si="379">W711/(AA$5*24)</f>
        <v>9.4241879999998002</v>
      </c>
      <c r="AB711" s="91">
        <f t="shared" ref="AB711:AB774" si="380">X711/(AB$5*24)</f>
        <v>13.888319999999709</v>
      </c>
      <c r="AC711" s="91">
        <f t="shared" ref="AC711:AC774" si="381">Y711/(AC$5*24)</f>
        <v>19.672399999999588</v>
      </c>
      <c r="AD711" s="29">
        <f t="shared" ref="AD711:AD774" si="382">IF(Z711&gt;30,ROUNDUP(Z711/AD$5,0),0)</f>
        <v>0</v>
      </c>
      <c r="AE711" s="29">
        <f t="shared" si="356"/>
        <v>0</v>
      </c>
      <c r="AF711" s="29">
        <f t="shared" si="357"/>
        <v>0</v>
      </c>
      <c r="AG711" s="29">
        <f t="shared" si="358"/>
        <v>0</v>
      </c>
      <c r="AH711" s="29">
        <f t="shared" ref="AH711:AH774" si="383">SUMIF($I$7:$I$1118,$I711,AD$7:AD$1118)</f>
        <v>1</v>
      </c>
      <c r="AI711" s="29">
        <f t="shared" ref="AI711:AI774" si="384">SUMIF($I$7:$I$1118,$I711,AE$7:AE$1118)</f>
        <v>12</v>
      </c>
      <c r="AJ711" s="29">
        <f t="shared" ref="AJ711:AJ774" si="385">SUMIF($I$7:$I$1118,$I711,AF$7:AF$1118)</f>
        <v>14</v>
      </c>
      <c r="AK711" s="105">
        <f t="shared" ref="AK711:AK774" si="386">SUMIF($I$7:$I$1118,$I711,AG$7:AG$1118)</f>
        <v>21</v>
      </c>
      <c r="AT711" s="300">
        <f t="shared" si="361"/>
        <v>26.862719999999431</v>
      </c>
      <c r="AU711" s="29">
        <f t="shared" si="361"/>
        <v>209.42639999999554</v>
      </c>
      <c r="AV711" s="29">
        <f t="shared" si="361"/>
        <v>434.76479999999077</v>
      </c>
      <c r="AW711" s="105">
        <f t="shared" si="360"/>
        <v>826.24079999998253</v>
      </c>
    </row>
    <row r="712" spans="1:49" x14ac:dyDescent="0.25">
      <c r="A712" s="80" t="s">
        <v>504</v>
      </c>
      <c r="B712" s="4" t="s">
        <v>160</v>
      </c>
      <c r="C712" s="4">
        <v>53.61</v>
      </c>
      <c r="D712" s="4">
        <v>54.65</v>
      </c>
      <c r="E712" s="4">
        <v>17100</v>
      </c>
      <c r="F712" s="4">
        <v>19800</v>
      </c>
      <c r="G712" s="30">
        <f t="shared" si="364"/>
        <v>1.0399999999999991</v>
      </c>
      <c r="H712" s="30">
        <f t="shared" ref="H712:H775" si="387">IF(A712=A711,G712+H711,G712)</f>
        <v>220.98999999999992</v>
      </c>
      <c r="I712" s="30" t="str">
        <f t="shared" si="365"/>
        <v>US 20: 8</v>
      </c>
      <c r="J712" s="30">
        <f t="shared" si="363"/>
        <v>17370</v>
      </c>
      <c r="K712" s="30">
        <f t="shared" si="363"/>
        <v>18045</v>
      </c>
      <c r="L712" s="30">
        <f t="shared" si="363"/>
        <v>18720</v>
      </c>
      <c r="M712" s="30">
        <f t="shared" si="363"/>
        <v>19395</v>
      </c>
      <c r="N712" s="91">
        <f t="shared" si="366"/>
        <v>11811.6</v>
      </c>
      <c r="O712" s="91">
        <f t="shared" si="367"/>
        <v>12270.6</v>
      </c>
      <c r="P712" s="91">
        <f t="shared" si="368"/>
        <v>12729.6</v>
      </c>
      <c r="Q712" s="91">
        <f t="shared" si="369"/>
        <v>13188.6</v>
      </c>
      <c r="R712" s="91">
        <f t="shared" si="370"/>
        <v>236.232</v>
      </c>
      <c r="S712" s="91">
        <f t="shared" si="371"/>
        <v>1840.59</v>
      </c>
      <c r="T712" s="91">
        <f t="shared" si="372"/>
        <v>3818.88</v>
      </c>
      <c r="U712" s="91">
        <f t="shared" si="373"/>
        <v>7253.7300000000005</v>
      </c>
      <c r="V712" s="91">
        <f t="shared" si="374"/>
        <v>73.704383999999934</v>
      </c>
      <c r="W712" s="91">
        <f t="shared" si="375"/>
        <v>516.83767199999954</v>
      </c>
      <c r="X712" s="91">
        <f t="shared" si="376"/>
        <v>913.47609599999942</v>
      </c>
      <c r="Y712" s="91">
        <f t="shared" si="377"/>
        <v>1508.7758399999989</v>
      </c>
      <c r="Z712" s="91">
        <f t="shared" si="378"/>
        <v>15.355079999999983</v>
      </c>
      <c r="AA712" s="91">
        <f t="shared" si="379"/>
        <v>86.139611999999929</v>
      </c>
      <c r="AB712" s="91">
        <f t="shared" si="380"/>
        <v>126.87167999999993</v>
      </c>
      <c r="AC712" s="91">
        <f t="shared" si="381"/>
        <v>179.61617142857133</v>
      </c>
      <c r="AD712" s="29">
        <f t="shared" si="382"/>
        <v>0</v>
      </c>
      <c r="AE712" s="29">
        <f t="shared" ref="AE712:AE775" si="388">MAX(AD712,IF(AA712&gt;30,ROUNDUP(AA712/AE$5,0),0))</f>
        <v>1</v>
      </c>
      <c r="AF712" s="29">
        <f t="shared" ref="AF712:AF775" si="389">MAX(AE712,IF(AB712&gt;30,ROUNDUP(AB712/AF$5,0),0))</f>
        <v>1</v>
      </c>
      <c r="AG712" s="29">
        <f t="shared" ref="AG712:AG775" si="390">MAX(AF712,IF(AC712&gt;30,ROUNDUP(AC712/AG$5,0),0))</f>
        <v>2</v>
      </c>
      <c r="AH712" s="29">
        <f t="shared" si="383"/>
        <v>1</v>
      </c>
      <c r="AI712" s="29">
        <f t="shared" si="384"/>
        <v>12</v>
      </c>
      <c r="AJ712" s="29">
        <f t="shared" si="385"/>
        <v>14</v>
      </c>
      <c r="AK712" s="105">
        <f t="shared" si="386"/>
        <v>21</v>
      </c>
      <c r="AT712" s="300">
        <f t="shared" si="361"/>
        <v>245.68127999999979</v>
      </c>
      <c r="AU712" s="29">
        <f t="shared" si="361"/>
        <v>1914.2135999999985</v>
      </c>
      <c r="AV712" s="29">
        <f t="shared" si="361"/>
        <v>3971.635199999997</v>
      </c>
      <c r="AW712" s="105">
        <f t="shared" si="360"/>
        <v>7543.8791999999939</v>
      </c>
    </row>
    <row r="713" spans="1:49" x14ac:dyDescent="0.25">
      <c r="A713" s="80" t="s">
        <v>504</v>
      </c>
      <c r="B713" s="4" t="s">
        <v>160</v>
      </c>
      <c r="C713" s="4">
        <v>54.65</v>
      </c>
      <c r="D713" s="4">
        <v>55.15</v>
      </c>
      <c r="E713" s="4">
        <v>19800</v>
      </c>
      <c r="F713" s="4">
        <v>21700</v>
      </c>
      <c r="G713" s="30">
        <f t="shared" si="364"/>
        <v>0.5</v>
      </c>
      <c r="H713" s="30">
        <f t="shared" si="387"/>
        <v>221.48999999999992</v>
      </c>
      <c r="I713" s="30" t="str">
        <f t="shared" si="365"/>
        <v>US 20: 8</v>
      </c>
      <c r="J713" s="30">
        <f t="shared" si="363"/>
        <v>19990</v>
      </c>
      <c r="K713" s="30">
        <f t="shared" si="363"/>
        <v>20465</v>
      </c>
      <c r="L713" s="30">
        <f t="shared" si="363"/>
        <v>20940</v>
      </c>
      <c r="M713" s="30">
        <f t="shared" si="363"/>
        <v>21415</v>
      </c>
      <c r="N713" s="91">
        <f t="shared" si="366"/>
        <v>13593.2</v>
      </c>
      <c r="O713" s="91">
        <f t="shared" si="367"/>
        <v>13916.2</v>
      </c>
      <c r="P713" s="91">
        <f t="shared" si="368"/>
        <v>14239.2</v>
      </c>
      <c r="Q713" s="91">
        <f t="shared" si="369"/>
        <v>14562.2</v>
      </c>
      <c r="R713" s="91">
        <f t="shared" si="370"/>
        <v>271.86400000000003</v>
      </c>
      <c r="S713" s="91">
        <f t="shared" si="371"/>
        <v>2087.4299999999998</v>
      </c>
      <c r="T713" s="91">
        <f t="shared" si="372"/>
        <v>4271.76</v>
      </c>
      <c r="U713" s="91">
        <f t="shared" si="373"/>
        <v>8009.2100000000009</v>
      </c>
      <c r="V713" s="91">
        <f t="shared" si="374"/>
        <v>40.779600000000002</v>
      </c>
      <c r="W713" s="91">
        <f t="shared" si="375"/>
        <v>281.80304999999998</v>
      </c>
      <c r="X713" s="91">
        <f t="shared" si="376"/>
        <v>491.25240000000002</v>
      </c>
      <c r="Y713" s="91">
        <f t="shared" si="377"/>
        <v>800.92100000000016</v>
      </c>
      <c r="Z713" s="91">
        <f t="shared" si="378"/>
        <v>8.4957499999999992</v>
      </c>
      <c r="AA713" s="91">
        <f t="shared" si="379"/>
        <v>46.967174999999997</v>
      </c>
      <c r="AB713" s="91">
        <f t="shared" si="380"/>
        <v>68.229500000000016</v>
      </c>
      <c r="AC713" s="91">
        <f t="shared" si="381"/>
        <v>95.347738095238128</v>
      </c>
      <c r="AD713" s="29">
        <f t="shared" si="382"/>
        <v>0</v>
      </c>
      <c r="AE713" s="29">
        <f t="shared" si="388"/>
        <v>1</v>
      </c>
      <c r="AF713" s="29">
        <f t="shared" si="389"/>
        <v>1</v>
      </c>
      <c r="AG713" s="29">
        <f t="shared" si="390"/>
        <v>1</v>
      </c>
      <c r="AH713" s="29">
        <f t="shared" si="383"/>
        <v>1</v>
      </c>
      <c r="AI713" s="29">
        <f t="shared" si="384"/>
        <v>12</v>
      </c>
      <c r="AJ713" s="29">
        <f t="shared" si="385"/>
        <v>14</v>
      </c>
      <c r="AK713" s="105">
        <f t="shared" si="386"/>
        <v>21</v>
      </c>
      <c r="AT713" s="300">
        <f t="shared" si="361"/>
        <v>135.93200000000002</v>
      </c>
      <c r="AU713" s="29">
        <f t="shared" si="361"/>
        <v>1043.7149999999999</v>
      </c>
      <c r="AV713" s="29">
        <f t="shared" si="361"/>
        <v>2135.88</v>
      </c>
      <c r="AW713" s="105">
        <f t="shared" si="360"/>
        <v>4004.6050000000005</v>
      </c>
    </row>
    <row r="714" spans="1:49" x14ac:dyDescent="0.25">
      <c r="A714" s="80" t="s">
        <v>504</v>
      </c>
      <c r="B714" s="4" t="s">
        <v>160</v>
      </c>
      <c r="C714" s="4">
        <v>55.15</v>
      </c>
      <c r="D714" s="4">
        <v>55.45</v>
      </c>
      <c r="E714" s="4">
        <v>23100</v>
      </c>
      <c r="F714" s="4">
        <v>25100</v>
      </c>
      <c r="G714" s="30">
        <f t="shared" si="364"/>
        <v>0.30000000000000426</v>
      </c>
      <c r="H714" s="30">
        <f t="shared" si="387"/>
        <v>221.78999999999994</v>
      </c>
      <c r="I714" s="30" t="str">
        <f t="shared" si="365"/>
        <v>US 20: 8</v>
      </c>
      <c r="J714" s="30">
        <f t="shared" si="363"/>
        <v>23300</v>
      </c>
      <c r="K714" s="30">
        <f t="shared" si="363"/>
        <v>23800</v>
      </c>
      <c r="L714" s="30">
        <f t="shared" si="363"/>
        <v>24300</v>
      </c>
      <c r="M714" s="30">
        <f t="shared" si="363"/>
        <v>24800</v>
      </c>
      <c r="N714" s="91">
        <f t="shared" si="366"/>
        <v>15844.000000000002</v>
      </c>
      <c r="O714" s="91">
        <f t="shared" si="367"/>
        <v>16184.000000000002</v>
      </c>
      <c r="P714" s="91">
        <f t="shared" si="368"/>
        <v>16524</v>
      </c>
      <c r="Q714" s="91">
        <f t="shared" si="369"/>
        <v>16864</v>
      </c>
      <c r="R714" s="91">
        <f t="shared" si="370"/>
        <v>316.88000000000005</v>
      </c>
      <c r="S714" s="91">
        <f t="shared" si="371"/>
        <v>2427.6000000000004</v>
      </c>
      <c r="T714" s="91">
        <f t="shared" si="372"/>
        <v>4957.2</v>
      </c>
      <c r="U714" s="91">
        <f t="shared" si="373"/>
        <v>9275.2000000000007</v>
      </c>
      <c r="V714" s="91">
        <f t="shared" si="374"/>
        <v>28.519200000000406</v>
      </c>
      <c r="W714" s="91">
        <f t="shared" si="375"/>
        <v>196.63560000000282</v>
      </c>
      <c r="X714" s="91">
        <f t="shared" si="376"/>
        <v>342.04680000000485</v>
      </c>
      <c r="Y714" s="91">
        <f t="shared" si="377"/>
        <v>556.51200000000802</v>
      </c>
      <c r="Z714" s="91">
        <f t="shared" si="378"/>
        <v>5.9415000000000839</v>
      </c>
      <c r="AA714" s="91">
        <f t="shared" si="379"/>
        <v>32.772600000000473</v>
      </c>
      <c r="AB714" s="91">
        <f t="shared" si="380"/>
        <v>47.506500000000678</v>
      </c>
      <c r="AC714" s="91">
        <f t="shared" si="381"/>
        <v>66.251428571429543</v>
      </c>
      <c r="AD714" s="29">
        <f t="shared" si="382"/>
        <v>0</v>
      </c>
      <c r="AE714" s="29">
        <f t="shared" si="388"/>
        <v>1</v>
      </c>
      <c r="AF714" s="29">
        <f t="shared" si="389"/>
        <v>1</v>
      </c>
      <c r="AG714" s="29">
        <f t="shared" si="390"/>
        <v>1</v>
      </c>
      <c r="AH714" s="29">
        <f t="shared" si="383"/>
        <v>1</v>
      </c>
      <c r="AI714" s="29">
        <f t="shared" si="384"/>
        <v>12</v>
      </c>
      <c r="AJ714" s="29">
        <f t="shared" si="385"/>
        <v>14</v>
      </c>
      <c r="AK714" s="105">
        <f t="shared" si="386"/>
        <v>21</v>
      </c>
      <c r="AT714" s="300">
        <f t="shared" si="361"/>
        <v>95.064000000001371</v>
      </c>
      <c r="AU714" s="29">
        <f t="shared" si="361"/>
        <v>728.28000000001043</v>
      </c>
      <c r="AV714" s="29">
        <f t="shared" si="361"/>
        <v>1487.160000000021</v>
      </c>
      <c r="AW714" s="105">
        <f t="shared" si="360"/>
        <v>2782.56000000004</v>
      </c>
    </row>
    <row r="715" spans="1:49" x14ac:dyDescent="0.25">
      <c r="A715" s="80" t="s">
        <v>504</v>
      </c>
      <c r="B715" s="4" t="s">
        <v>160</v>
      </c>
      <c r="C715" s="4">
        <v>55.45</v>
      </c>
      <c r="D715" s="4">
        <v>55.86</v>
      </c>
      <c r="E715" s="4">
        <v>26800</v>
      </c>
      <c r="F715" s="4">
        <v>29700</v>
      </c>
      <c r="G715" s="30">
        <f t="shared" si="364"/>
        <v>0.40999999999999659</v>
      </c>
      <c r="H715" s="30">
        <f t="shared" si="387"/>
        <v>222.19999999999993</v>
      </c>
      <c r="I715" s="30" t="str">
        <f t="shared" si="365"/>
        <v>US 20: 8</v>
      </c>
      <c r="J715" s="30">
        <f t="shared" si="363"/>
        <v>27090</v>
      </c>
      <c r="K715" s="30">
        <f t="shared" si="363"/>
        <v>27815</v>
      </c>
      <c r="L715" s="30">
        <f t="shared" si="363"/>
        <v>28540</v>
      </c>
      <c r="M715" s="30">
        <f t="shared" si="363"/>
        <v>29265</v>
      </c>
      <c r="N715" s="91">
        <f t="shared" si="366"/>
        <v>18421.2</v>
      </c>
      <c r="O715" s="91">
        <f t="shared" si="367"/>
        <v>18914.2</v>
      </c>
      <c r="P715" s="91">
        <f t="shared" si="368"/>
        <v>19407.2</v>
      </c>
      <c r="Q715" s="91">
        <f t="shared" si="369"/>
        <v>19900.2</v>
      </c>
      <c r="R715" s="91">
        <f t="shared" si="370"/>
        <v>368.42400000000004</v>
      </c>
      <c r="S715" s="91">
        <f t="shared" si="371"/>
        <v>2837.13</v>
      </c>
      <c r="T715" s="91">
        <f t="shared" si="372"/>
        <v>5822.16</v>
      </c>
      <c r="U715" s="91">
        <f t="shared" si="373"/>
        <v>10945.11</v>
      </c>
      <c r="V715" s="91">
        <f t="shared" si="374"/>
        <v>45.316151999999626</v>
      </c>
      <c r="W715" s="91">
        <f t="shared" si="375"/>
        <v>314.07029099999744</v>
      </c>
      <c r="X715" s="91">
        <f t="shared" si="376"/>
        <v>549.02968799999542</v>
      </c>
      <c r="Y715" s="91">
        <f t="shared" si="377"/>
        <v>897.4990199999927</v>
      </c>
      <c r="Z715" s="91">
        <f t="shared" si="378"/>
        <v>9.4408649999999206</v>
      </c>
      <c r="AA715" s="91">
        <f t="shared" si="379"/>
        <v>52.345048499999571</v>
      </c>
      <c r="AB715" s="91">
        <f t="shared" si="380"/>
        <v>76.2541233333327</v>
      </c>
      <c r="AC715" s="91">
        <f t="shared" si="381"/>
        <v>106.84512142857058</v>
      </c>
      <c r="AD715" s="29">
        <f t="shared" si="382"/>
        <v>0</v>
      </c>
      <c r="AE715" s="29">
        <f t="shared" si="388"/>
        <v>1</v>
      </c>
      <c r="AF715" s="29">
        <f t="shared" si="389"/>
        <v>1</v>
      </c>
      <c r="AG715" s="29">
        <f t="shared" si="390"/>
        <v>1</v>
      </c>
      <c r="AH715" s="29">
        <f t="shared" si="383"/>
        <v>1</v>
      </c>
      <c r="AI715" s="29">
        <f t="shared" si="384"/>
        <v>12</v>
      </c>
      <c r="AJ715" s="29">
        <f t="shared" si="385"/>
        <v>14</v>
      </c>
      <c r="AK715" s="105">
        <f t="shared" si="386"/>
        <v>21</v>
      </c>
      <c r="AT715" s="300">
        <f t="shared" si="361"/>
        <v>151.05383999999876</v>
      </c>
      <c r="AU715" s="29">
        <f t="shared" si="361"/>
        <v>1163.2232999999903</v>
      </c>
      <c r="AV715" s="29">
        <f t="shared" si="361"/>
        <v>2387.0855999999799</v>
      </c>
      <c r="AW715" s="105">
        <f t="shared" si="360"/>
        <v>4487.4950999999628</v>
      </c>
    </row>
    <row r="716" spans="1:49" x14ac:dyDescent="0.25">
      <c r="A716" s="80" t="s">
        <v>504</v>
      </c>
      <c r="B716" s="4" t="s">
        <v>160</v>
      </c>
      <c r="C716" s="4">
        <v>55.86</v>
      </c>
      <c r="D716" s="4">
        <v>56.8</v>
      </c>
      <c r="E716" s="4">
        <v>16900</v>
      </c>
      <c r="F716" s="4">
        <v>20800</v>
      </c>
      <c r="G716" s="30">
        <f t="shared" si="364"/>
        <v>0.93999999999999773</v>
      </c>
      <c r="H716" s="30">
        <f t="shared" si="387"/>
        <v>223.13999999999993</v>
      </c>
      <c r="I716" s="30" t="str">
        <f t="shared" si="365"/>
        <v>US 20: 8</v>
      </c>
      <c r="J716" s="30">
        <f t="shared" si="363"/>
        <v>17290</v>
      </c>
      <c r="K716" s="30">
        <f t="shared" si="363"/>
        <v>18265</v>
      </c>
      <c r="L716" s="30">
        <f t="shared" si="363"/>
        <v>19240</v>
      </c>
      <c r="M716" s="30">
        <f t="shared" si="363"/>
        <v>20215</v>
      </c>
      <c r="N716" s="91">
        <f t="shared" si="366"/>
        <v>11757.2</v>
      </c>
      <c r="O716" s="91">
        <f t="shared" si="367"/>
        <v>12420.2</v>
      </c>
      <c r="P716" s="91">
        <f t="shared" si="368"/>
        <v>13083.2</v>
      </c>
      <c r="Q716" s="91">
        <f t="shared" si="369"/>
        <v>13746.2</v>
      </c>
      <c r="R716" s="91">
        <f t="shared" si="370"/>
        <v>235.14400000000001</v>
      </c>
      <c r="S716" s="91">
        <f t="shared" si="371"/>
        <v>1863.03</v>
      </c>
      <c r="T716" s="91">
        <f t="shared" si="372"/>
        <v>3924.96</v>
      </c>
      <c r="U716" s="91">
        <f t="shared" si="373"/>
        <v>7560.4100000000008</v>
      </c>
      <c r="V716" s="91">
        <f t="shared" si="374"/>
        <v>66.310607999999831</v>
      </c>
      <c r="W716" s="91">
        <f t="shared" si="375"/>
        <v>472.83701399999887</v>
      </c>
      <c r="X716" s="91">
        <f t="shared" si="376"/>
        <v>848.576351999998</v>
      </c>
      <c r="Y716" s="91">
        <f t="shared" si="377"/>
        <v>1421.3570799999968</v>
      </c>
      <c r="Z716" s="91">
        <f t="shared" si="378"/>
        <v>13.814709999999963</v>
      </c>
      <c r="AA716" s="91">
        <f t="shared" si="379"/>
        <v>78.806168999999812</v>
      </c>
      <c r="AB716" s="91">
        <f t="shared" si="380"/>
        <v>117.8578266666664</v>
      </c>
      <c r="AC716" s="91">
        <f t="shared" si="381"/>
        <v>169.20917619047583</v>
      </c>
      <c r="AD716" s="29">
        <f t="shared" si="382"/>
        <v>0</v>
      </c>
      <c r="AE716" s="29">
        <f t="shared" si="388"/>
        <v>1</v>
      </c>
      <c r="AF716" s="29">
        <f t="shared" si="389"/>
        <v>1</v>
      </c>
      <c r="AG716" s="29">
        <f t="shared" si="390"/>
        <v>2</v>
      </c>
      <c r="AH716" s="29">
        <f t="shared" si="383"/>
        <v>1</v>
      </c>
      <c r="AI716" s="29">
        <f t="shared" si="384"/>
        <v>12</v>
      </c>
      <c r="AJ716" s="29">
        <f t="shared" si="385"/>
        <v>14</v>
      </c>
      <c r="AK716" s="105">
        <f t="shared" si="386"/>
        <v>21</v>
      </c>
      <c r="AT716" s="300">
        <f t="shared" si="361"/>
        <v>221.03535999999946</v>
      </c>
      <c r="AU716" s="29">
        <f t="shared" si="361"/>
        <v>1751.2481999999957</v>
      </c>
      <c r="AV716" s="29">
        <f t="shared" si="361"/>
        <v>3689.4623999999912</v>
      </c>
      <c r="AW716" s="105">
        <f t="shared" si="360"/>
        <v>7106.7853999999834</v>
      </c>
    </row>
    <row r="717" spans="1:49" x14ac:dyDescent="0.25">
      <c r="A717" s="80" t="s">
        <v>504</v>
      </c>
      <c r="B717" s="4" t="s">
        <v>158</v>
      </c>
      <c r="C717" s="4">
        <v>60.94</v>
      </c>
      <c r="D717" s="4">
        <v>71.52</v>
      </c>
      <c r="E717" s="4">
        <v>810</v>
      </c>
      <c r="F717" s="4">
        <v>1000</v>
      </c>
      <c r="G717" s="30">
        <f t="shared" si="364"/>
        <v>10.579999999999998</v>
      </c>
      <c r="H717" s="30">
        <f t="shared" si="387"/>
        <v>233.71999999999991</v>
      </c>
      <c r="I717" s="30" t="str">
        <f t="shared" si="365"/>
        <v>US 20: 8</v>
      </c>
      <c r="J717" s="30">
        <f t="shared" si="363"/>
        <v>829</v>
      </c>
      <c r="K717" s="30">
        <f t="shared" si="363"/>
        <v>876.5</v>
      </c>
      <c r="L717" s="30">
        <f t="shared" si="363"/>
        <v>924</v>
      </c>
      <c r="M717" s="30">
        <f t="shared" si="363"/>
        <v>971.5</v>
      </c>
      <c r="N717" s="91">
        <f t="shared" si="366"/>
        <v>563.72</v>
      </c>
      <c r="O717" s="91">
        <f t="shared" si="367"/>
        <v>596.0200000000001</v>
      </c>
      <c r="P717" s="91">
        <f t="shared" si="368"/>
        <v>628.32000000000005</v>
      </c>
      <c r="Q717" s="91">
        <f t="shared" si="369"/>
        <v>660.62</v>
      </c>
      <c r="R717" s="91">
        <f t="shared" si="370"/>
        <v>11.2744</v>
      </c>
      <c r="S717" s="91">
        <f t="shared" si="371"/>
        <v>89.403000000000006</v>
      </c>
      <c r="T717" s="91">
        <f t="shared" si="372"/>
        <v>188.49600000000001</v>
      </c>
      <c r="U717" s="91">
        <f t="shared" si="373"/>
        <v>363.34100000000001</v>
      </c>
      <c r="V717" s="91">
        <f t="shared" si="374"/>
        <v>35.784945599999993</v>
      </c>
      <c r="W717" s="91">
        <f t="shared" si="375"/>
        <v>255.38860979999998</v>
      </c>
      <c r="X717" s="91">
        <f t="shared" si="376"/>
        <v>458.68616639999993</v>
      </c>
      <c r="Y717" s="91">
        <f t="shared" si="377"/>
        <v>768.82955599999991</v>
      </c>
      <c r="Z717" s="91">
        <f t="shared" si="378"/>
        <v>7.4551969999999974</v>
      </c>
      <c r="AA717" s="91">
        <f t="shared" si="379"/>
        <v>42.564768299999997</v>
      </c>
      <c r="AB717" s="91">
        <f t="shared" si="380"/>
        <v>63.706412</v>
      </c>
      <c r="AC717" s="91">
        <f t="shared" si="381"/>
        <v>91.527328095238104</v>
      </c>
      <c r="AD717" s="29">
        <f t="shared" si="382"/>
        <v>0</v>
      </c>
      <c r="AE717" s="29">
        <f t="shared" si="388"/>
        <v>1</v>
      </c>
      <c r="AF717" s="29">
        <f t="shared" si="389"/>
        <v>1</v>
      </c>
      <c r="AG717" s="29">
        <f t="shared" si="390"/>
        <v>1</v>
      </c>
      <c r="AH717" s="29">
        <f t="shared" si="383"/>
        <v>1</v>
      </c>
      <c r="AI717" s="29">
        <f t="shared" si="384"/>
        <v>12</v>
      </c>
      <c r="AJ717" s="29">
        <f t="shared" si="385"/>
        <v>14</v>
      </c>
      <c r="AK717" s="105">
        <f t="shared" si="386"/>
        <v>21</v>
      </c>
      <c r="AT717" s="300">
        <f t="shared" si="361"/>
        <v>119.28315199999999</v>
      </c>
      <c r="AU717" s="29">
        <f t="shared" si="361"/>
        <v>945.88373999999988</v>
      </c>
      <c r="AV717" s="29">
        <f t="shared" si="361"/>
        <v>1994.2876799999997</v>
      </c>
      <c r="AW717" s="105">
        <f t="shared" si="360"/>
        <v>3844.1477799999993</v>
      </c>
    </row>
    <row r="718" spans="1:49" x14ac:dyDescent="0.25">
      <c r="A718" s="80" t="s">
        <v>504</v>
      </c>
      <c r="B718" s="4" t="s">
        <v>158</v>
      </c>
      <c r="C718" s="4">
        <v>71.52</v>
      </c>
      <c r="D718" s="4">
        <v>73.83</v>
      </c>
      <c r="E718" s="4">
        <v>2600</v>
      </c>
      <c r="F718" s="4">
        <v>3000</v>
      </c>
      <c r="G718" s="30">
        <f t="shared" si="364"/>
        <v>2.3100000000000023</v>
      </c>
      <c r="H718" s="30">
        <f t="shared" si="387"/>
        <v>236.02999999999992</v>
      </c>
      <c r="I718" s="30" t="str">
        <f t="shared" si="365"/>
        <v>US 20: 8</v>
      </c>
      <c r="J718" s="30">
        <f t="shared" si="363"/>
        <v>2640</v>
      </c>
      <c r="K718" s="30">
        <f t="shared" si="363"/>
        <v>2740</v>
      </c>
      <c r="L718" s="30">
        <f t="shared" si="363"/>
        <v>2840</v>
      </c>
      <c r="M718" s="30">
        <f t="shared" si="363"/>
        <v>2940</v>
      </c>
      <c r="N718" s="91">
        <f t="shared" si="366"/>
        <v>1795.2</v>
      </c>
      <c r="O718" s="91">
        <f t="shared" si="367"/>
        <v>1863.2</v>
      </c>
      <c r="P718" s="91">
        <f t="shared" si="368"/>
        <v>1931.2</v>
      </c>
      <c r="Q718" s="91">
        <f t="shared" si="369"/>
        <v>1999.2</v>
      </c>
      <c r="R718" s="91">
        <f t="shared" si="370"/>
        <v>35.904000000000003</v>
      </c>
      <c r="S718" s="91">
        <f t="shared" si="371"/>
        <v>279.48</v>
      </c>
      <c r="T718" s="91">
        <f t="shared" si="372"/>
        <v>579.36</v>
      </c>
      <c r="U718" s="91">
        <f t="shared" si="373"/>
        <v>1099.5600000000002</v>
      </c>
      <c r="V718" s="91">
        <f t="shared" si="374"/>
        <v>24.881472000000024</v>
      </c>
      <c r="W718" s="91">
        <f t="shared" si="375"/>
        <v>174.3116760000002</v>
      </c>
      <c r="X718" s="91">
        <f t="shared" si="376"/>
        <v>307.81396800000033</v>
      </c>
      <c r="Y718" s="91">
        <f t="shared" si="377"/>
        <v>507.99672000000061</v>
      </c>
      <c r="Z718" s="91">
        <f t="shared" si="378"/>
        <v>5.183640000000004</v>
      </c>
      <c r="AA718" s="91">
        <f t="shared" si="379"/>
        <v>29.051946000000033</v>
      </c>
      <c r="AB718" s="91">
        <f t="shared" si="380"/>
        <v>42.751940000000047</v>
      </c>
      <c r="AC718" s="91">
        <f t="shared" si="381"/>
        <v>60.475800000000085</v>
      </c>
      <c r="AD718" s="29">
        <f t="shared" si="382"/>
        <v>0</v>
      </c>
      <c r="AE718" s="29">
        <f t="shared" si="388"/>
        <v>0</v>
      </c>
      <c r="AF718" s="29">
        <f t="shared" si="389"/>
        <v>1</v>
      </c>
      <c r="AG718" s="29">
        <f t="shared" si="390"/>
        <v>1</v>
      </c>
      <c r="AH718" s="29">
        <f t="shared" si="383"/>
        <v>1</v>
      </c>
      <c r="AI718" s="29">
        <f t="shared" si="384"/>
        <v>12</v>
      </c>
      <c r="AJ718" s="29">
        <f t="shared" si="385"/>
        <v>14</v>
      </c>
      <c r="AK718" s="105">
        <f t="shared" si="386"/>
        <v>21</v>
      </c>
      <c r="AT718" s="300">
        <f t="shared" si="361"/>
        <v>82.938240000000093</v>
      </c>
      <c r="AU718" s="29">
        <f t="shared" si="361"/>
        <v>645.59880000000067</v>
      </c>
      <c r="AV718" s="29">
        <f t="shared" si="361"/>
        <v>1338.3216000000014</v>
      </c>
      <c r="AW718" s="105">
        <f t="shared" si="360"/>
        <v>2539.9836000000028</v>
      </c>
    </row>
    <row r="719" spans="1:49" x14ac:dyDescent="0.25">
      <c r="A719" s="80" t="s">
        <v>504</v>
      </c>
      <c r="B719" s="4" t="s">
        <v>158</v>
      </c>
      <c r="C719" s="4">
        <v>73.83</v>
      </c>
      <c r="D719" s="4">
        <v>74.900000000000006</v>
      </c>
      <c r="E719" s="4">
        <v>2500</v>
      </c>
      <c r="F719" s="4">
        <v>2700</v>
      </c>
      <c r="G719" s="30">
        <f t="shared" si="364"/>
        <v>1.0700000000000074</v>
      </c>
      <c r="H719" s="30">
        <f t="shared" si="387"/>
        <v>237.09999999999991</v>
      </c>
      <c r="I719" s="30" t="str">
        <f t="shared" si="365"/>
        <v>US 20: 8</v>
      </c>
      <c r="J719" s="30">
        <f t="shared" si="363"/>
        <v>2520</v>
      </c>
      <c r="K719" s="30">
        <f t="shared" si="363"/>
        <v>2570</v>
      </c>
      <c r="L719" s="30">
        <f t="shared" si="363"/>
        <v>2620</v>
      </c>
      <c r="M719" s="30">
        <f t="shared" si="363"/>
        <v>2670</v>
      </c>
      <c r="N719" s="91">
        <f t="shared" si="366"/>
        <v>1713.6000000000001</v>
      </c>
      <c r="O719" s="91">
        <f t="shared" si="367"/>
        <v>1747.6000000000001</v>
      </c>
      <c r="P719" s="91">
        <f t="shared" si="368"/>
        <v>1781.6000000000001</v>
      </c>
      <c r="Q719" s="91">
        <f t="shared" si="369"/>
        <v>1815.6000000000001</v>
      </c>
      <c r="R719" s="91">
        <f t="shared" si="370"/>
        <v>34.272000000000006</v>
      </c>
      <c r="S719" s="91">
        <f t="shared" si="371"/>
        <v>262.14</v>
      </c>
      <c r="T719" s="91">
        <f t="shared" si="372"/>
        <v>534.48</v>
      </c>
      <c r="U719" s="91">
        <f t="shared" si="373"/>
        <v>998.58000000000015</v>
      </c>
      <c r="V719" s="91">
        <f t="shared" si="374"/>
        <v>11.001312000000077</v>
      </c>
      <c r="W719" s="91">
        <f t="shared" si="375"/>
        <v>75.732246000000515</v>
      </c>
      <c r="X719" s="91">
        <f t="shared" si="376"/>
        <v>131.53552800000091</v>
      </c>
      <c r="Y719" s="91">
        <f t="shared" si="377"/>
        <v>213.69612000000151</v>
      </c>
      <c r="Z719" s="91">
        <f t="shared" si="378"/>
        <v>2.2919400000000159</v>
      </c>
      <c r="AA719" s="91">
        <f t="shared" si="379"/>
        <v>12.622041000000086</v>
      </c>
      <c r="AB719" s="91">
        <f t="shared" si="380"/>
        <v>18.268823333333462</v>
      </c>
      <c r="AC719" s="91">
        <f t="shared" si="381"/>
        <v>25.440014285714469</v>
      </c>
      <c r="AD719" s="29">
        <f t="shared" si="382"/>
        <v>0</v>
      </c>
      <c r="AE719" s="29">
        <f t="shared" si="388"/>
        <v>0</v>
      </c>
      <c r="AF719" s="29">
        <f t="shared" si="389"/>
        <v>0</v>
      </c>
      <c r="AG719" s="29">
        <f t="shared" si="390"/>
        <v>0</v>
      </c>
      <c r="AH719" s="29">
        <f t="shared" si="383"/>
        <v>1</v>
      </c>
      <c r="AI719" s="29">
        <f t="shared" si="384"/>
        <v>12</v>
      </c>
      <c r="AJ719" s="29">
        <f t="shared" si="385"/>
        <v>14</v>
      </c>
      <c r="AK719" s="105">
        <f t="shared" si="386"/>
        <v>21</v>
      </c>
      <c r="AT719" s="300">
        <f t="shared" si="361"/>
        <v>36.671040000000261</v>
      </c>
      <c r="AU719" s="29">
        <f t="shared" si="361"/>
        <v>280.48980000000194</v>
      </c>
      <c r="AV719" s="29">
        <f t="shared" si="361"/>
        <v>571.89360000000397</v>
      </c>
      <c r="AW719" s="105">
        <f t="shared" si="360"/>
        <v>1068.4806000000076</v>
      </c>
    </row>
    <row r="720" spans="1:49" x14ac:dyDescent="0.25">
      <c r="A720" s="80" t="s">
        <v>504</v>
      </c>
      <c r="B720" s="4" t="s">
        <v>158</v>
      </c>
      <c r="C720" s="4">
        <v>74.900000000000006</v>
      </c>
      <c r="D720" s="4">
        <v>87.33</v>
      </c>
      <c r="E720" s="4">
        <v>5400</v>
      </c>
      <c r="F720" s="4">
        <v>7800</v>
      </c>
      <c r="G720" s="30">
        <f t="shared" si="364"/>
        <v>12.429999999999993</v>
      </c>
      <c r="H720" s="30">
        <f t="shared" si="387"/>
        <v>249.52999999999992</v>
      </c>
      <c r="I720" s="30" t="str">
        <f t="shared" si="365"/>
        <v>US 20: 9</v>
      </c>
      <c r="J720" s="30">
        <f t="shared" si="363"/>
        <v>5640</v>
      </c>
      <c r="K720" s="30">
        <f t="shared" si="363"/>
        <v>6240</v>
      </c>
      <c r="L720" s="30">
        <f t="shared" si="363"/>
        <v>6840</v>
      </c>
      <c r="M720" s="30">
        <f t="shared" si="363"/>
        <v>7440</v>
      </c>
      <c r="N720" s="91">
        <f t="shared" si="366"/>
        <v>3835.2000000000003</v>
      </c>
      <c r="O720" s="91">
        <f t="shared" si="367"/>
        <v>4243.2000000000007</v>
      </c>
      <c r="P720" s="91">
        <f t="shared" si="368"/>
        <v>4651.2000000000007</v>
      </c>
      <c r="Q720" s="91">
        <f t="shared" si="369"/>
        <v>5059.2000000000007</v>
      </c>
      <c r="R720" s="91">
        <f t="shared" si="370"/>
        <v>76.704000000000008</v>
      </c>
      <c r="S720" s="91">
        <f t="shared" si="371"/>
        <v>636.48000000000013</v>
      </c>
      <c r="T720" s="91">
        <f t="shared" si="372"/>
        <v>1395.3600000000001</v>
      </c>
      <c r="U720" s="91">
        <f t="shared" si="373"/>
        <v>2782.5600000000004</v>
      </c>
      <c r="V720" s="91">
        <f t="shared" si="374"/>
        <v>286.02921599999985</v>
      </c>
      <c r="W720" s="91">
        <f t="shared" si="375"/>
        <v>2136.0905279999993</v>
      </c>
      <c r="X720" s="91">
        <f t="shared" si="376"/>
        <v>3989.1947039999982</v>
      </c>
      <c r="Y720" s="91">
        <f t="shared" si="377"/>
        <v>6917.4441599999964</v>
      </c>
      <c r="Z720" s="91">
        <f t="shared" si="378"/>
        <v>59.589419999999961</v>
      </c>
      <c r="AA720" s="91">
        <f t="shared" si="379"/>
        <v>356.01508799999988</v>
      </c>
      <c r="AB720" s="91">
        <f t="shared" si="380"/>
        <v>554.05481999999984</v>
      </c>
      <c r="AC720" s="91">
        <f t="shared" si="381"/>
        <v>823.50525714285686</v>
      </c>
      <c r="AD720" s="29">
        <f t="shared" si="382"/>
        <v>1</v>
      </c>
      <c r="AE720" s="29">
        <f t="shared" si="388"/>
        <v>3</v>
      </c>
      <c r="AF720" s="29">
        <f t="shared" si="389"/>
        <v>4</v>
      </c>
      <c r="AG720" s="29">
        <f t="shared" si="390"/>
        <v>6</v>
      </c>
      <c r="AH720" s="29">
        <f t="shared" si="383"/>
        <v>1</v>
      </c>
      <c r="AI720" s="29">
        <f t="shared" si="384"/>
        <v>3</v>
      </c>
      <c r="AJ720" s="29">
        <f t="shared" si="385"/>
        <v>4</v>
      </c>
      <c r="AK720" s="105">
        <f t="shared" si="386"/>
        <v>6</v>
      </c>
      <c r="AT720" s="300">
        <f t="shared" si="361"/>
        <v>953.4307199999995</v>
      </c>
      <c r="AU720" s="29">
        <f t="shared" si="361"/>
        <v>7911.4463999999971</v>
      </c>
      <c r="AV720" s="29">
        <f t="shared" si="361"/>
        <v>17344.324799999991</v>
      </c>
      <c r="AW720" s="105">
        <f t="shared" si="360"/>
        <v>34587.220799999981</v>
      </c>
    </row>
    <row r="721" spans="1:49" x14ac:dyDescent="0.25">
      <c r="A721" s="80" t="s">
        <v>504</v>
      </c>
      <c r="B721" s="4" t="s">
        <v>82</v>
      </c>
      <c r="C721" s="4">
        <v>79.56</v>
      </c>
      <c r="D721" s="4">
        <v>103.16</v>
      </c>
      <c r="E721" s="4">
        <v>1800</v>
      </c>
      <c r="F721" s="4">
        <v>1900</v>
      </c>
      <c r="G721" s="30">
        <f t="shared" si="364"/>
        <v>23.599999999999994</v>
      </c>
      <c r="H721" s="30">
        <f t="shared" si="387"/>
        <v>273.12999999999988</v>
      </c>
      <c r="I721" s="30" t="str">
        <f t="shared" si="365"/>
        <v>US 20: 10</v>
      </c>
      <c r="J721" s="30">
        <f t="shared" si="363"/>
        <v>1810</v>
      </c>
      <c r="K721" s="30">
        <f t="shared" si="363"/>
        <v>1835</v>
      </c>
      <c r="L721" s="30">
        <f t="shared" si="363"/>
        <v>1860</v>
      </c>
      <c r="M721" s="30">
        <f t="shared" si="363"/>
        <v>1885</v>
      </c>
      <c r="N721" s="91">
        <f t="shared" si="366"/>
        <v>1230.8000000000002</v>
      </c>
      <c r="O721" s="91">
        <f t="shared" si="367"/>
        <v>1247.8000000000002</v>
      </c>
      <c r="P721" s="91">
        <f t="shared" si="368"/>
        <v>1264.8000000000002</v>
      </c>
      <c r="Q721" s="91">
        <f t="shared" si="369"/>
        <v>1281.8000000000002</v>
      </c>
      <c r="R721" s="91">
        <f t="shared" si="370"/>
        <v>24.616000000000003</v>
      </c>
      <c r="S721" s="91">
        <f t="shared" si="371"/>
        <v>187.17000000000002</v>
      </c>
      <c r="T721" s="91">
        <f t="shared" si="372"/>
        <v>379.44000000000005</v>
      </c>
      <c r="U721" s="91">
        <f t="shared" si="373"/>
        <v>704.99000000000012</v>
      </c>
      <c r="V721" s="91">
        <f t="shared" si="374"/>
        <v>174.28127999999995</v>
      </c>
      <c r="W721" s="91">
        <f t="shared" si="375"/>
        <v>1192.6472399999998</v>
      </c>
      <c r="X721" s="91">
        <f t="shared" si="376"/>
        <v>2059.60032</v>
      </c>
      <c r="Y721" s="91">
        <f t="shared" si="377"/>
        <v>3327.5527999999995</v>
      </c>
      <c r="Z721" s="91">
        <f t="shared" si="378"/>
        <v>36.308599999999984</v>
      </c>
      <c r="AA721" s="91">
        <f t="shared" si="379"/>
        <v>198.77453999999997</v>
      </c>
      <c r="AB721" s="91">
        <f t="shared" si="380"/>
        <v>286.05560000000003</v>
      </c>
      <c r="AC721" s="91">
        <f t="shared" si="381"/>
        <v>396.1372380952381</v>
      </c>
      <c r="AD721" s="29">
        <f t="shared" si="382"/>
        <v>1</v>
      </c>
      <c r="AE721" s="29">
        <f t="shared" si="388"/>
        <v>2</v>
      </c>
      <c r="AF721" s="29">
        <f t="shared" si="389"/>
        <v>2</v>
      </c>
      <c r="AG721" s="29">
        <f t="shared" si="390"/>
        <v>3</v>
      </c>
      <c r="AH721" s="29">
        <f t="shared" si="383"/>
        <v>2</v>
      </c>
      <c r="AI721" s="29">
        <f t="shared" si="384"/>
        <v>7</v>
      </c>
      <c r="AJ721" s="29">
        <f t="shared" si="385"/>
        <v>9</v>
      </c>
      <c r="AK721" s="105">
        <f t="shared" si="386"/>
        <v>12</v>
      </c>
      <c r="AT721" s="300">
        <f t="shared" si="361"/>
        <v>580.93759999999997</v>
      </c>
      <c r="AU721" s="29">
        <f t="shared" si="361"/>
        <v>4417.2119999999995</v>
      </c>
      <c r="AV721" s="29">
        <f t="shared" si="361"/>
        <v>8954.7839999999997</v>
      </c>
      <c r="AW721" s="105">
        <f t="shared" si="360"/>
        <v>16637.763999999999</v>
      </c>
    </row>
    <row r="722" spans="1:49" x14ac:dyDescent="0.25">
      <c r="A722" s="80" t="s">
        <v>504</v>
      </c>
      <c r="B722" s="4" t="s">
        <v>158</v>
      </c>
      <c r="C722" s="4">
        <v>87.33</v>
      </c>
      <c r="D722" s="4">
        <v>90.91</v>
      </c>
      <c r="E722" s="4">
        <v>6400</v>
      </c>
      <c r="F722" s="4">
        <v>7400</v>
      </c>
      <c r="G722" s="30">
        <f t="shared" si="364"/>
        <v>3.5799999999999983</v>
      </c>
      <c r="H722" s="30">
        <f t="shared" si="387"/>
        <v>276.70999999999987</v>
      </c>
      <c r="I722" s="30" t="str">
        <f t="shared" si="365"/>
        <v>US 20: 10</v>
      </c>
      <c r="J722" s="30">
        <f t="shared" si="363"/>
        <v>6500</v>
      </c>
      <c r="K722" s="30">
        <f t="shared" si="363"/>
        <v>6750</v>
      </c>
      <c r="L722" s="30">
        <f t="shared" si="363"/>
        <v>7000</v>
      </c>
      <c r="M722" s="30">
        <f t="shared" si="363"/>
        <v>7250</v>
      </c>
      <c r="N722" s="91">
        <f t="shared" si="366"/>
        <v>4420</v>
      </c>
      <c r="O722" s="91">
        <f t="shared" si="367"/>
        <v>4590</v>
      </c>
      <c r="P722" s="91">
        <f t="shared" si="368"/>
        <v>4760</v>
      </c>
      <c r="Q722" s="91">
        <f t="shared" si="369"/>
        <v>4930</v>
      </c>
      <c r="R722" s="91">
        <f t="shared" si="370"/>
        <v>88.4</v>
      </c>
      <c r="S722" s="91">
        <f t="shared" si="371"/>
        <v>688.5</v>
      </c>
      <c r="T722" s="91">
        <f t="shared" si="372"/>
        <v>1428</v>
      </c>
      <c r="U722" s="91">
        <f t="shared" si="373"/>
        <v>2711.5</v>
      </c>
      <c r="V722" s="91">
        <f t="shared" si="374"/>
        <v>94.941599999999951</v>
      </c>
      <c r="W722" s="91">
        <f t="shared" si="375"/>
        <v>665.50409999999977</v>
      </c>
      <c r="X722" s="91">
        <f t="shared" si="376"/>
        <v>1175.8151999999993</v>
      </c>
      <c r="Y722" s="91">
        <f t="shared" si="377"/>
        <v>1941.4339999999993</v>
      </c>
      <c r="Z722" s="91">
        <f t="shared" si="378"/>
        <v>19.779499999999988</v>
      </c>
      <c r="AA722" s="91">
        <f t="shared" si="379"/>
        <v>110.91734999999996</v>
      </c>
      <c r="AB722" s="91">
        <f t="shared" si="380"/>
        <v>163.30766666666659</v>
      </c>
      <c r="AC722" s="91">
        <f t="shared" si="381"/>
        <v>231.1230952380952</v>
      </c>
      <c r="AD722" s="29">
        <f t="shared" si="382"/>
        <v>0</v>
      </c>
      <c r="AE722" s="29">
        <f t="shared" si="388"/>
        <v>1</v>
      </c>
      <c r="AF722" s="29">
        <f t="shared" si="389"/>
        <v>2</v>
      </c>
      <c r="AG722" s="29">
        <f t="shared" si="390"/>
        <v>2</v>
      </c>
      <c r="AH722" s="29">
        <f t="shared" si="383"/>
        <v>2</v>
      </c>
      <c r="AI722" s="29">
        <f t="shared" si="384"/>
        <v>7</v>
      </c>
      <c r="AJ722" s="29">
        <f t="shared" si="385"/>
        <v>9</v>
      </c>
      <c r="AK722" s="105">
        <f t="shared" si="386"/>
        <v>12</v>
      </c>
      <c r="AT722" s="300">
        <f t="shared" si="361"/>
        <v>316.47199999999987</v>
      </c>
      <c r="AU722" s="29">
        <f t="shared" si="361"/>
        <v>2464.829999999999</v>
      </c>
      <c r="AV722" s="29">
        <f t="shared" si="361"/>
        <v>5112.239999999998</v>
      </c>
      <c r="AW722" s="105">
        <f t="shared" si="360"/>
        <v>9707.1699999999946</v>
      </c>
    </row>
    <row r="723" spans="1:49" x14ac:dyDescent="0.25">
      <c r="A723" s="80" t="s">
        <v>504</v>
      </c>
      <c r="B723" s="4" t="s">
        <v>158</v>
      </c>
      <c r="C723" s="4">
        <v>90.91</v>
      </c>
      <c r="D723" s="4">
        <v>92.88</v>
      </c>
      <c r="E723" s="4">
        <v>7100</v>
      </c>
      <c r="F723" s="4">
        <v>8600</v>
      </c>
      <c r="G723" s="30">
        <f t="shared" si="364"/>
        <v>1.9699999999999989</v>
      </c>
      <c r="H723" s="30">
        <f t="shared" si="387"/>
        <v>278.67999999999984</v>
      </c>
      <c r="I723" s="30" t="str">
        <f t="shared" si="365"/>
        <v>US 20: 10</v>
      </c>
      <c r="J723" s="30">
        <f t="shared" si="363"/>
        <v>7250</v>
      </c>
      <c r="K723" s="30">
        <f t="shared" si="363"/>
        <v>7625</v>
      </c>
      <c r="L723" s="30">
        <f t="shared" si="363"/>
        <v>8000</v>
      </c>
      <c r="M723" s="30">
        <f t="shared" si="363"/>
        <v>8375</v>
      </c>
      <c r="N723" s="91">
        <f t="shared" si="366"/>
        <v>4930</v>
      </c>
      <c r="O723" s="91">
        <f t="shared" si="367"/>
        <v>5185</v>
      </c>
      <c r="P723" s="91">
        <f t="shared" si="368"/>
        <v>5440</v>
      </c>
      <c r="Q723" s="91">
        <f t="shared" si="369"/>
        <v>5695</v>
      </c>
      <c r="R723" s="91">
        <f t="shared" si="370"/>
        <v>98.600000000000009</v>
      </c>
      <c r="S723" s="91">
        <f t="shared" si="371"/>
        <v>777.75</v>
      </c>
      <c r="T723" s="91">
        <f t="shared" si="372"/>
        <v>1632</v>
      </c>
      <c r="U723" s="91">
        <f t="shared" si="373"/>
        <v>3132.2500000000005</v>
      </c>
      <c r="V723" s="91">
        <f t="shared" si="374"/>
        <v>58.272599999999969</v>
      </c>
      <c r="W723" s="91">
        <f t="shared" si="375"/>
        <v>413.68522499999978</v>
      </c>
      <c r="X723" s="91">
        <f t="shared" si="376"/>
        <v>739.45919999999956</v>
      </c>
      <c r="Y723" s="91">
        <f t="shared" si="377"/>
        <v>1234.1064999999996</v>
      </c>
      <c r="Z723" s="91">
        <f t="shared" si="378"/>
        <v>12.140124999999992</v>
      </c>
      <c r="AA723" s="91">
        <f t="shared" si="379"/>
        <v>68.947537499999967</v>
      </c>
      <c r="AB723" s="91">
        <f t="shared" si="380"/>
        <v>102.70266666666662</v>
      </c>
      <c r="AC723" s="91">
        <f t="shared" si="381"/>
        <v>146.91744047619045</v>
      </c>
      <c r="AD723" s="29">
        <f t="shared" si="382"/>
        <v>0</v>
      </c>
      <c r="AE723" s="29">
        <f t="shared" si="388"/>
        <v>1</v>
      </c>
      <c r="AF723" s="29">
        <f t="shared" si="389"/>
        <v>1</v>
      </c>
      <c r="AG723" s="29">
        <f t="shared" si="390"/>
        <v>1</v>
      </c>
      <c r="AH723" s="29">
        <f t="shared" si="383"/>
        <v>2</v>
      </c>
      <c r="AI723" s="29">
        <f t="shared" si="384"/>
        <v>7</v>
      </c>
      <c r="AJ723" s="29">
        <f t="shared" si="385"/>
        <v>9</v>
      </c>
      <c r="AK723" s="105">
        <f t="shared" si="386"/>
        <v>12</v>
      </c>
      <c r="AT723" s="300">
        <f t="shared" si="361"/>
        <v>194.2419999999999</v>
      </c>
      <c r="AU723" s="29">
        <f t="shared" si="361"/>
        <v>1532.1674999999991</v>
      </c>
      <c r="AV723" s="29">
        <f t="shared" si="361"/>
        <v>3215.0399999999981</v>
      </c>
      <c r="AW723" s="105">
        <f t="shared" si="360"/>
        <v>6170.5324999999975</v>
      </c>
    </row>
    <row r="724" spans="1:49" x14ac:dyDescent="0.25">
      <c r="A724" s="80" t="s">
        <v>504</v>
      </c>
      <c r="B724" s="4" t="s">
        <v>158</v>
      </c>
      <c r="C724" s="4">
        <v>92.88</v>
      </c>
      <c r="D724" s="4">
        <v>94.91</v>
      </c>
      <c r="E724" s="4">
        <v>9200</v>
      </c>
      <c r="F724" s="4">
        <v>9500</v>
      </c>
      <c r="G724" s="30">
        <f t="shared" si="364"/>
        <v>2.0300000000000011</v>
      </c>
      <c r="H724" s="30">
        <f t="shared" si="387"/>
        <v>280.70999999999981</v>
      </c>
      <c r="I724" s="30" t="str">
        <f t="shared" si="365"/>
        <v>US 20: 10</v>
      </c>
      <c r="J724" s="30">
        <f t="shared" si="363"/>
        <v>9230</v>
      </c>
      <c r="K724" s="30">
        <f t="shared" si="363"/>
        <v>9305</v>
      </c>
      <c r="L724" s="30">
        <f t="shared" si="363"/>
        <v>9380</v>
      </c>
      <c r="M724" s="30">
        <f t="shared" si="363"/>
        <v>9455</v>
      </c>
      <c r="N724" s="91">
        <f t="shared" si="366"/>
        <v>6276.4000000000005</v>
      </c>
      <c r="O724" s="91">
        <f t="shared" si="367"/>
        <v>6327.4000000000005</v>
      </c>
      <c r="P724" s="91">
        <f t="shared" si="368"/>
        <v>6378.4000000000005</v>
      </c>
      <c r="Q724" s="91">
        <f t="shared" si="369"/>
        <v>6429.4000000000005</v>
      </c>
      <c r="R724" s="91">
        <f t="shared" si="370"/>
        <v>125.52800000000002</v>
      </c>
      <c r="S724" s="91">
        <f t="shared" si="371"/>
        <v>949.11</v>
      </c>
      <c r="T724" s="91">
        <f t="shared" si="372"/>
        <v>1913.52</v>
      </c>
      <c r="U724" s="91">
        <f t="shared" si="373"/>
        <v>3536.1700000000005</v>
      </c>
      <c r="V724" s="91">
        <f t="shared" si="374"/>
        <v>76.446552000000054</v>
      </c>
      <c r="W724" s="91">
        <f t="shared" si="375"/>
        <v>520.20719100000031</v>
      </c>
      <c r="X724" s="91">
        <f t="shared" si="376"/>
        <v>893.4224880000005</v>
      </c>
      <c r="Y724" s="91">
        <f t="shared" si="377"/>
        <v>1435.685020000001</v>
      </c>
      <c r="Z724" s="91">
        <f t="shared" si="378"/>
        <v>15.926365000000009</v>
      </c>
      <c r="AA724" s="91">
        <f t="shared" si="379"/>
        <v>86.701198500000046</v>
      </c>
      <c r="AB724" s="91">
        <f t="shared" si="380"/>
        <v>124.08645666666675</v>
      </c>
      <c r="AC724" s="91">
        <f t="shared" si="381"/>
        <v>170.91488333333348</v>
      </c>
      <c r="AD724" s="29">
        <f t="shared" si="382"/>
        <v>0</v>
      </c>
      <c r="AE724" s="29">
        <f t="shared" si="388"/>
        <v>1</v>
      </c>
      <c r="AF724" s="29">
        <f t="shared" si="389"/>
        <v>1</v>
      </c>
      <c r="AG724" s="29">
        <f t="shared" si="390"/>
        <v>2</v>
      </c>
      <c r="AH724" s="29">
        <f t="shared" si="383"/>
        <v>2</v>
      </c>
      <c r="AI724" s="29">
        <f t="shared" si="384"/>
        <v>7</v>
      </c>
      <c r="AJ724" s="29">
        <f t="shared" si="385"/>
        <v>9</v>
      </c>
      <c r="AK724" s="105">
        <f t="shared" si="386"/>
        <v>12</v>
      </c>
      <c r="AT724" s="300">
        <f t="shared" si="361"/>
        <v>254.82184000000018</v>
      </c>
      <c r="AU724" s="29">
        <f t="shared" si="361"/>
        <v>1926.693300000001</v>
      </c>
      <c r="AV724" s="29">
        <f t="shared" si="361"/>
        <v>3884.4456000000023</v>
      </c>
      <c r="AW724" s="105">
        <f t="shared" si="360"/>
        <v>7178.4251000000049</v>
      </c>
    </row>
    <row r="725" spans="1:49" x14ac:dyDescent="0.25">
      <c r="A725" s="80" t="s">
        <v>504</v>
      </c>
      <c r="B725" s="4" t="s">
        <v>158</v>
      </c>
      <c r="C725" s="4">
        <v>94.91</v>
      </c>
      <c r="D725" s="4">
        <v>100.12</v>
      </c>
      <c r="E725" s="4">
        <v>12200</v>
      </c>
      <c r="F725" s="4">
        <v>12300</v>
      </c>
      <c r="G725" s="30">
        <f t="shared" si="364"/>
        <v>5.210000000000008</v>
      </c>
      <c r="H725" s="30">
        <f t="shared" si="387"/>
        <v>285.91999999999985</v>
      </c>
      <c r="I725" s="30" t="str">
        <f t="shared" si="365"/>
        <v>US 20: 10</v>
      </c>
      <c r="J725" s="30">
        <f t="shared" si="363"/>
        <v>12210</v>
      </c>
      <c r="K725" s="30">
        <f t="shared" si="363"/>
        <v>12235</v>
      </c>
      <c r="L725" s="30">
        <f t="shared" si="363"/>
        <v>12260</v>
      </c>
      <c r="M725" s="30">
        <f t="shared" si="363"/>
        <v>12285</v>
      </c>
      <c r="N725" s="91">
        <f t="shared" si="366"/>
        <v>8302.8000000000011</v>
      </c>
      <c r="O725" s="91">
        <f t="shared" si="367"/>
        <v>8319.8000000000011</v>
      </c>
      <c r="P725" s="91">
        <f t="shared" si="368"/>
        <v>8336.8000000000011</v>
      </c>
      <c r="Q725" s="91">
        <f t="shared" si="369"/>
        <v>8353.8000000000011</v>
      </c>
      <c r="R725" s="91">
        <f t="shared" si="370"/>
        <v>166.05600000000001</v>
      </c>
      <c r="S725" s="91">
        <f t="shared" si="371"/>
        <v>1247.97</v>
      </c>
      <c r="T725" s="91">
        <f t="shared" si="372"/>
        <v>2501.0400000000004</v>
      </c>
      <c r="U725" s="91">
        <f t="shared" si="373"/>
        <v>4594.5900000000011</v>
      </c>
      <c r="V725" s="91">
        <f t="shared" si="374"/>
        <v>259.54552800000039</v>
      </c>
      <c r="W725" s="91">
        <f t="shared" si="375"/>
        <v>1755.5193990000027</v>
      </c>
      <c r="X725" s="91">
        <f t="shared" si="376"/>
        <v>2996.996232000005</v>
      </c>
      <c r="Y725" s="91">
        <f t="shared" si="377"/>
        <v>4787.5627800000084</v>
      </c>
      <c r="Z725" s="91">
        <f t="shared" si="378"/>
        <v>54.071985000000076</v>
      </c>
      <c r="AA725" s="91">
        <f t="shared" si="379"/>
        <v>292.58656650000046</v>
      </c>
      <c r="AB725" s="91">
        <f t="shared" si="380"/>
        <v>416.24947666666742</v>
      </c>
      <c r="AC725" s="91">
        <f t="shared" si="381"/>
        <v>569.94795000000113</v>
      </c>
      <c r="AD725" s="29">
        <f t="shared" si="382"/>
        <v>1</v>
      </c>
      <c r="AE725" s="29">
        <f t="shared" si="388"/>
        <v>2</v>
      </c>
      <c r="AF725" s="29">
        <f t="shared" si="389"/>
        <v>3</v>
      </c>
      <c r="AG725" s="29">
        <f t="shared" si="390"/>
        <v>4</v>
      </c>
      <c r="AH725" s="29">
        <f t="shared" si="383"/>
        <v>2</v>
      </c>
      <c r="AI725" s="29">
        <f t="shared" si="384"/>
        <v>7</v>
      </c>
      <c r="AJ725" s="29">
        <f t="shared" si="385"/>
        <v>9</v>
      </c>
      <c r="AK725" s="105">
        <f t="shared" si="386"/>
        <v>12</v>
      </c>
      <c r="AT725" s="300">
        <f t="shared" si="361"/>
        <v>865.15176000000133</v>
      </c>
      <c r="AU725" s="29">
        <f t="shared" si="361"/>
        <v>6501.9237000000103</v>
      </c>
      <c r="AV725" s="29">
        <f t="shared" si="361"/>
        <v>13030.418400000022</v>
      </c>
      <c r="AW725" s="105">
        <f t="shared" si="360"/>
        <v>23937.813900000041</v>
      </c>
    </row>
    <row r="726" spans="1:49" x14ac:dyDescent="0.25">
      <c r="A726" s="80" t="s">
        <v>504</v>
      </c>
      <c r="B726" s="4" t="s">
        <v>82</v>
      </c>
      <c r="C726" s="4">
        <v>103.16</v>
      </c>
      <c r="D726" s="4">
        <v>104.69</v>
      </c>
      <c r="E726" s="4">
        <v>1600</v>
      </c>
      <c r="F726" s="4">
        <v>1900</v>
      </c>
      <c r="G726" s="30">
        <f t="shared" si="364"/>
        <v>1.5300000000000011</v>
      </c>
      <c r="H726" s="30">
        <f t="shared" si="387"/>
        <v>287.44999999999982</v>
      </c>
      <c r="I726" s="30" t="str">
        <f t="shared" si="365"/>
        <v>US 20: 10</v>
      </c>
      <c r="J726" s="30">
        <f t="shared" si="363"/>
        <v>1630</v>
      </c>
      <c r="K726" s="30">
        <f t="shared" si="363"/>
        <v>1705</v>
      </c>
      <c r="L726" s="30">
        <f t="shared" si="363"/>
        <v>1780</v>
      </c>
      <c r="M726" s="30">
        <f t="shared" si="363"/>
        <v>1855</v>
      </c>
      <c r="N726" s="91">
        <f t="shared" si="366"/>
        <v>1108.4000000000001</v>
      </c>
      <c r="O726" s="91">
        <f t="shared" si="367"/>
        <v>1159.4000000000001</v>
      </c>
      <c r="P726" s="91">
        <f t="shared" si="368"/>
        <v>1210.4000000000001</v>
      </c>
      <c r="Q726" s="91">
        <f t="shared" si="369"/>
        <v>1261.4000000000001</v>
      </c>
      <c r="R726" s="91">
        <f t="shared" si="370"/>
        <v>22.168000000000003</v>
      </c>
      <c r="S726" s="91">
        <f t="shared" si="371"/>
        <v>173.91</v>
      </c>
      <c r="T726" s="91">
        <f t="shared" si="372"/>
        <v>363.12</v>
      </c>
      <c r="U726" s="91">
        <f t="shared" si="373"/>
        <v>693.7700000000001</v>
      </c>
      <c r="V726" s="91">
        <f t="shared" si="374"/>
        <v>10.175112000000007</v>
      </c>
      <c r="W726" s="91">
        <f t="shared" si="375"/>
        <v>71.842221000000052</v>
      </c>
      <c r="X726" s="91">
        <f t="shared" si="376"/>
        <v>127.78192800000009</v>
      </c>
      <c r="Y726" s="91">
        <f t="shared" si="377"/>
        <v>212.29362000000017</v>
      </c>
      <c r="Z726" s="91">
        <f t="shared" si="378"/>
        <v>2.1198150000000013</v>
      </c>
      <c r="AA726" s="91">
        <f t="shared" si="379"/>
        <v>11.973703500000008</v>
      </c>
      <c r="AB726" s="91">
        <f t="shared" si="380"/>
        <v>17.747490000000013</v>
      </c>
      <c r="AC726" s="91">
        <f t="shared" si="381"/>
        <v>25.273050000000026</v>
      </c>
      <c r="AD726" s="29">
        <f t="shared" si="382"/>
        <v>0</v>
      </c>
      <c r="AE726" s="29">
        <f t="shared" si="388"/>
        <v>0</v>
      </c>
      <c r="AF726" s="29">
        <f t="shared" si="389"/>
        <v>0</v>
      </c>
      <c r="AG726" s="29">
        <f t="shared" si="390"/>
        <v>0</v>
      </c>
      <c r="AH726" s="29">
        <f t="shared" si="383"/>
        <v>2</v>
      </c>
      <c r="AI726" s="29">
        <f t="shared" si="384"/>
        <v>7</v>
      </c>
      <c r="AJ726" s="29">
        <f t="shared" si="385"/>
        <v>9</v>
      </c>
      <c r="AK726" s="105">
        <f t="shared" si="386"/>
        <v>12</v>
      </c>
      <c r="AT726" s="300">
        <f t="shared" si="361"/>
        <v>33.917040000000028</v>
      </c>
      <c r="AU726" s="29">
        <f t="shared" si="361"/>
        <v>266.0823000000002</v>
      </c>
      <c r="AV726" s="29">
        <f t="shared" si="361"/>
        <v>555.5736000000004</v>
      </c>
      <c r="AW726" s="105">
        <f t="shared" si="360"/>
        <v>1061.468100000001</v>
      </c>
    </row>
    <row r="727" spans="1:49" x14ac:dyDescent="0.25">
      <c r="A727" s="80" t="s">
        <v>504</v>
      </c>
      <c r="B727" s="4" t="s">
        <v>82</v>
      </c>
      <c r="C727" s="4">
        <v>104.69</v>
      </c>
      <c r="D727" s="4">
        <v>126.56</v>
      </c>
      <c r="E727" s="4">
        <v>1900</v>
      </c>
      <c r="F727" s="4">
        <v>2000</v>
      </c>
      <c r="G727" s="30">
        <f t="shared" si="364"/>
        <v>21.870000000000005</v>
      </c>
      <c r="H727" s="30">
        <f t="shared" si="387"/>
        <v>309.31999999999982</v>
      </c>
      <c r="I727" s="30" t="str">
        <f t="shared" si="365"/>
        <v>US 20: 11</v>
      </c>
      <c r="J727" s="30">
        <f t="shared" ref="J727:M746" si="391">(($F727-$E727)/($F$6-$E$6)*(J$6-$E$6)+$E727)</f>
        <v>1910</v>
      </c>
      <c r="K727" s="30">
        <f t="shared" si="391"/>
        <v>1935</v>
      </c>
      <c r="L727" s="30">
        <f t="shared" si="391"/>
        <v>1960</v>
      </c>
      <c r="M727" s="30">
        <f t="shared" si="391"/>
        <v>1985</v>
      </c>
      <c r="N727" s="91">
        <f t="shared" si="366"/>
        <v>1298.8000000000002</v>
      </c>
      <c r="O727" s="91">
        <f t="shared" si="367"/>
        <v>1315.8000000000002</v>
      </c>
      <c r="P727" s="91">
        <f t="shared" si="368"/>
        <v>1332.8000000000002</v>
      </c>
      <c r="Q727" s="91">
        <f t="shared" si="369"/>
        <v>1349.8000000000002</v>
      </c>
      <c r="R727" s="91">
        <f t="shared" si="370"/>
        <v>25.976000000000003</v>
      </c>
      <c r="S727" s="91">
        <f t="shared" si="371"/>
        <v>197.37000000000003</v>
      </c>
      <c r="T727" s="91">
        <f t="shared" si="372"/>
        <v>399.84000000000003</v>
      </c>
      <c r="U727" s="91">
        <f t="shared" si="373"/>
        <v>742.39000000000021</v>
      </c>
      <c r="V727" s="91">
        <f t="shared" si="374"/>
        <v>170.42853600000004</v>
      </c>
      <c r="W727" s="91">
        <f t="shared" si="375"/>
        <v>1165.4501130000006</v>
      </c>
      <c r="X727" s="91">
        <f t="shared" si="376"/>
        <v>2011.2351840000008</v>
      </c>
      <c r="Y727" s="91">
        <f t="shared" si="377"/>
        <v>3247.2138600000017</v>
      </c>
      <c r="Z727" s="91">
        <f t="shared" si="378"/>
        <v>35.505945000000004</v>
      </c>
      <c r="AA727" s="91">
        <f t="shared" si="379"/>
        <v>194.2416855000001</v>
      </c>
      <c r="AB727" s="91">
        <f t="shared" si="380"/>
        <v>279.33822000000015</v>
      </c>
      <c r="AC727" s="91">
        <f t="shared" si="381"/>
        <v>386.57307857142882</v>
      </c>
      <c r="AD727" s="29">
        <f t="shared" si="382"/>
        <v>1</v>
      </c>
      <c r="AE727" s="29">
        <f t="shared" si="388"/>
        <v>2</v>
      </c>
      <c r="AF727" s="29">
        <f t="shared" si="389"/>
        <v>2</v>
      </c>
      <c r="AG727" s="29">
        <f t="shared" si="390"/>
        <v>3</v>
      </c>
      <c r="AH727" s="29">
        <f t="shared" si="383"/>
        <v>1</v>
      </c>
      <c r="AI727" s="29">
        <f t="shared" si="384"/>
        <v>3</v>
      </c>
      <c r="AJ727" s="29">
        <f t="shared" si="385"/>
        <v>4</v>
      </c>
      <c r="AK727" s="105">
        <f t="shared" si="386"/>
        <v>7</v>
      </c>
      <c r="AT727" s="300">
        <f t="shared" si="361"/>
        <v>568.09512000000018</v>
      </c>
      <c r="AU727" s="29">
        <f t="shared" si="361"/>
        <v>4316.4819000000016</v>
      </c>
      <c r="AV727" s="29">
        <f t="shared" si="361"/>
        <v>8744.5008000000016</v>
      </c>
      <c r="AW727" s="105">
        <f t="shared" si="360"/>
        <v>16236.069300000008</v>
      </c>
    </row>
    <row r="728" spans="1:49" x14ac:dyDescent="0.25">
      <c r="A728" s="80" t="s">
        <v>504</v>
      </c>
      <c r="B728" s="4" t="s">
        <v>82</v>
      </c>
      <c r="C728" s="4">
        <v>126.56</v>
      </c>
      <c r="D728" s="4">
        <v>128.06</v>
      </c>
      <c r="E728" s="4">
        <v>2700</v>
      </c>
      <c r="F728" s="4">
        <v>2800</v>
      </c>
      <c r="G728" s="30">
        <f t="shared" si="364"/>
        <v>1.5</v>
      </c>
      <c r="H728" s="30">
        <f t="shared" si="387"/>
        <v>310.81999999999982</v>
      </c>
      <c r="I728" s="30" t="str">
        <f t="shared" si="365"/>
        <v>US 20: 11</v>
      </c>
      <c r="J728" s="30">
        <f t="shared" si="391"/>
        <v>2710</v>
      </c>
      <c r="K728" s="30">
        <f t="shared" si="391"/>
        <v>2735</v>
      </c>
      <c r="L728" s="30">
        <f t="shared" si="391"/>
        <v>2760</v>
      </c>
      <c r="M728" s="30">
        <f t="shared" si="391"/>
        <v>2785</v>
      </c>
      <c r="N728" s="91">
        <f t="shared" si="366"/>
        <v>1842.8000000000002</v>
      </c>
      <c r="O728" s="91">
        <f t="shared" si="367"/>
        <v>1859.8000000000002</v>
      </c>
      <c r="P728" s="91">
        <f t="shared" si="368"/>
        <v>1876.8000000000002</v>
      </c>
      <c r="Q728" s="91">
        <f t="shared" si="369"/>
        <v>1893.8000000000002</v>
      </c>
      <c r="R728" s="91">
        <f t="shared" si="370"/>
        <v>36.856000000000002</v>
      </c>
      <c r="S728" s="91">
        <f t="shared" si="371"/>
        <v>278.97000000000003</v>
      </c>
      <c r="T728" s="91">
        <f t="shared" si="372"/>
        <v>563.04000000000008</v>
      </c>
      <c r="U728" s="91">
        <f t="shared" si="373"/>
        <v>1041.5900000000001</v>
      </c>
      <c r="V728" s="91">
        <f t="shared" si="374"/>
        <v>16.5852</v>
      </c>
      <c r="W728" s="91">
        <f t="shared" si="375"/>
        <v>112.98285000000001</v>
      </c>
      <c r="X728" s="91">
        <f t="shared" si="376"/>
        <v>194.24880000000005</v>
      </c>
      <c r="Y728" s="91">
        <f t="shared" si="377"/>
        <v>312.47700000000009</v>
      </c>
      <c r="Z728" s="91">
        <f t="shared" si="378"/>
        <v>3.4552499999999995</v>
      </c>
      <c r="AA728" s="91">
        <f t="shared" si="379"/>
        <v>18.830475000000003</v>
      </c>
      <c r="AB728" s="91">
        <f t="shared" si="380"/>
        <v>26.97900000000001</v>
      </c>
      <c r="AC728" s="91">
        <f t="shared" si="381"/>
        <v>37.199642857142877</v>
      </c>
      <c r="AD728" s="29">
        <f t="shared" si="382"/>
        <v>0</v>
      </c>
      <c r="AE728" s="29">
        <f t="shared" si="388"/>
        <v>0</v>
      </c>
      <c r="AF728" s="29">
        <f t="shared" si="389"/>
        <v>0</v>
      </c>
      <c r="AG728" s="29">
        <f t="shared" si="390"/>
        <v>1</v>
      </c>
      <c r="AH728" s="29">
        <f t="shared" si="383"/>
        <v>1</v>
      </c>
      <c r="AI728" s="29">
        <f t="shared" si="384"/>
        <v>3</v>
      </c>
      <c r="AJ728" s="29">
        <f t="shared" si="385"/>
        <v>4</v>
      </c>
      <c r="AK728" s="105">
        <f t="shared" si="386"/>
        <v>7</v>
      </c>
      <c r="AT728" s="300">
        <f t="shared" si="361"/>
        <v>55.284000000000006</v>
      </c>
      <c r="AU728" s="29">
        <f t="shared" si="361"/>
        <v>418.45500000000004</v>
      </c>
      <c r="AV728" s="29">
        <f t="shared" si="361"/>
        <v>844.56000000000017</v>
      </c>
      <c r="AW728" s="105">
        <f t="shared" si="360"/>
        <v>1562.3850000000002</v>
      </c>
    </row>
    <row r="729" spans="1:49" x14ac:dyDescent="0.25">
      <c r="A729" s="80" t="s">
        <v>504</v>
      </c>
      <c r="B729" s="4" t="s">
        <v>82</v>
      </c>
      <c r="C729" s="4">
        <v>128.06</v>
      </c>
      <c r="D729" s="4">
        <v>129.12</v>
      </c>
      <c r="E729" s="4">
        <v>2600</v>
      </c>
      <c r="F729" s="4">
        <v>2700</v>
      </c>
      <c r="G729" s="30">
        <f t="shared" si="364"/>
        <v>1.0600000000000023</v>
      </c>
      <c r="H729" s="30">
        <f t="shared" si="387"/>
        <v>311.87999999999982</v>
      </c>
      <c r="I729" s="30" t="str">
        <f t="shared" si="365"/>
        <v>US 20: 11</v>
      </c>
      <c r="J729" s="30">
        <f t="shared" si="391"/>
        <v>2610</v>
      </c>
      <c r="K729" s="30">
        <f t="shared" si="391"/>
        <v>2635</v>
      </c>
      <c r="L729" s="30">
        <f t="shared" si="391"/>
        <v>2660</v>
      </c>
      <c r="M729" s="30">
        <f t="shared" si="391"/>
        <v>2685</v>
      </c>
      <c r="N729" s="91">
        <f t="shared" si="366"/>
        <v>1774.8000000000002</v>
      </c>
      <c r="O729" s="91">
        <f t="shared" si="367"/>
        <v>1791.8000000000002</v>
      </c>
      <c r="P729" s="91">
        <f t="shared" si="368"/>
        <v>1808.8000000000002</v>
      </c>
      <c r="Q729" s="91">
        <f t="shared" si="369"/>
        <v>1825.8000000000002</v>
      </c>
      <c r="R729" s="91">
        <f t="shared" si="370"/>
        <v>35.496000000000002</v>
      </c>
      <c r="S729" s="91">
        <f t="shared" si="371"/>
        <v>268.77000000000004</v>
      </c>
      <c r="T729" s="91">
        <f t="shared" si="372"/>
        <v>542.64</v>
      </c>
      <c r="U729" s="91">
        <f t="shared" si="373"/>
        <v>1004.1900000000002</v>
      </c>
      <c r="V729" s="91">
        <f t="shared" si="374"/>
        <v>11.287728000000024</v>
      </c>
      <c r="W729" s="91">
        <f t="shared" si="375"/>
        <v>76.921974000000176</v>
      </c>
      <c r="X729" s="91">
        <f t="shared" si="376"/>
        <v>132.2956320000003</v>
      </c>
      <c r="Y729" s="91">
        <f t="shared" si="377"/>
        <v>212.88828000000052</v>
      </c>
      <c r="Z729" s="91">
        <f t="shared" si="378"/>
        <v>2.3516100000000049</v>
      </c>
      <c r="AA729" s="91">
        <f t="shared" si="379"/>
        <v>12.820329000000029</v>
      </c>
      <c r="AB729" s="91">
        <f t="shared" si="380"/>
        <v>18.374393333333376</v>
      </c>
      <c r="AC729" s="91">
        <f t="shared" si="381"/>
        <v>25.343842857142924</v>
      </c>
      <c r="AD729" s="29">
        <f t="shared" si="382"/>
        <v>0</v>
      </c>
      <c r="AE729" s="29">
        <f t="shared" si="388"/>
        <v>0</v>
      </c>
      <c r="AF729" s="29">
        <f t="shared" si="389"/>
        <v>0</v>
      </c>
      <c r="AG729" s="29">
        <f t="shared" si="390"/>
        <v>0</v>
      </c>
      <c r="AH729" s="29">
        <f t="shared" si="383"/>
        <v>1</v>
      </c>
      <c r="AI729" s="29">
        <f t="shared" si="384"/>
        <v>3</v>
      </c>
      <c r="AJ729" s="29">
        <f t="shared" si="385"/>
        <v>4</v>
      </c>
      <c r="AK729" s="105">
        <f t="shared" si="386"/>
        <v>7</v>
      </c>
      <c r="AT729" s="300">
        <f t="shared" si="361"/>
        <v>37.625760000000085</v>
      </c>
      <c r="AU729" s="29">
        <f t="shared" si="361"/>
        <v>284.89620000000065</v>
      </c>
      <c r="AV729" s="29">
        <f t="shared" si="361"/>
        <v>575.19840000000124</v>
      </c>
      <c r="AW729" s="105">
        <f t="shared" si="360"/>
        <v>1064.4414000000024</v>
      </c>
    </row>
    <row r="730" spans="1:49" x14ac:dyDescent="0.25">
      <c r="A730" s="80" t="s">
        <v>504</v>
      </c>
      <c r="B730" s="4" t="s">
        <v>82</v>
      </c>
      <c r="C730" s="4">
        <v>129.12</v>
      </c>
      <c r="D730" s="4">
        <v>129.56</v>
      </c>
      <c r="E730" s="4">
        <v>5000</v>
      </c>
      <c r="F730" s="4">
        <v>5100</v>
      </c>
      <c r="G730" s="30">
        <f t="shared" si="364"/>
        <v>0.43999999999999773</v>
      </c>
      <c r="H730" s="30">
        <f t="shared" si="387"/>
        <v>312.31999999999982</v>
      </c>
      <c r="I730" s="30" t="str">
        <f t="shared" si="365"/>
        <v>US 20: 11</v>
      </c>
      <c r="J730" s="30">
        <f t="shared" si="391"/>
        <v>5010</v>
      </c>
      <c r="K730" s="30">
        <f t="shared" si="391"/>
        <v>5035</v>
      </c>
      <c r="L730" s="30">
        <f t="shared" si="391"/>
        <v>5060</v>
      </c>
      <c r="M730" s="30">
        <f t="shared" si="391"/>
        <v>5085</v>
      </c>
      <c r="N730" s="91">
        <f t="shared" si="366"/>
        <v>3406.8</v>
      </c>
      <c r="O730" s="91">
        <f t="shared" si="367"/>
        <v>3423.8</v>
      </c>
      <c r="P730" s="91">
        <f t="shared" si="368"/>
        <v>3440.8</v>
      </c>
      <c r="Q730" s="91">
        <f t="shared" si="369"/>
        <v>3457.8</v>
      </c>
      <c r="R730" s="91">
        <f t="shared" si="370"/>
        <v>68.13600000000001</v>
      </c>
      <c r="S730" s="91">
        <f t="shared" si="371"/>
        <v>513.57000000000005</v>
      </c>
      <c r="T730" s="91">
        <f t="shared" si="372"/>
        <v>1032.24</v>
      </c>
      <c r="U730" s="91">
        <f t="shared" si="373"/>
        <v>1901.7900000000002</v>
      </c>
      <c r="V730" s="91">
        <f t="shared" si="374"/>
        <v>8.993951999999954</v>
      </c>
      <c r="W730" s="91">
        <f t="shared" si="375"/>
        <v>61.012115999999693</v>
      </c>
      <c r="X730" s="91">
        <f t="shared" si="376"/>
        <v>104.46268799999946</v>
      </c>
      <c r="Y730" s="91">
        <f t="shared" si="377"/>
        <v>167.35751999999917</v>
      </c>
      <c r="Z730" s="91">
        <f t="shared" si="378"/>
        <v>1.8737399999999902</v>
      </c>
      <c r="AA730" s="91">
        <f t="shared" si="379"/>
        <v>10.168685999999949</v>
      </c>
      <c r="AB730" s="91">
        <f t="shared" si="380"/>
        <v>14.508706666666592</v>
      </c>
      <c r="AC730" s="91">
        <f t="shared" si="381"/>
        <v>19.923514285714191</v>
      </c>
      <c r="AD730" s="29">
        <f t="shared" si="382"/>
        <v>0</v>
      </c>
      <c r="AE730" s="29">
        <f t="shared" si="388"/>
        <v>0</v>
      </c>
      <c r="AF730" s="29">
        <f t="shared" si="389"/>
        <v>0</v>
      </c>
      <c r="AG730" s="29">
        <f t="shared" si="390"/>
        <v>0</v>
      </c>
      <c r="AH730" s="29">
        <f t="shared" si="383"/>
        <v>1</v>
      </c>
      <c r="AI730" s="29">
        <f t="shared" si="384"/>
        <v>3</v>
      </c>
      <c r="AJ730" s="29">
        <f t="shared" si="385"/>
        <v>4</v>
      </c>
      <c r="AK730" s="105">
        <f t="shared" si="386"/>
        <v>7</v>
      </c>
      <c r="AT730" s="300">
        <f t="shared" si="361"/>
        <v>29.97983999999985</v>
      </c>
      <c r="AU730" s="29">
        <f t="shared" si="361"/>
        <v>225.97079999999886</v>
      </c>
      <c r="AV730" s="29">
        <f t="shared" si="361"/>
        <v>454.18559999999763</v>
      </c>
      <c r="AW730" s="105">
        <f t="shared" si="360"/>
        <v>836.78759999999579</v>
      </c>
    </row>
    <row r="731" spans="1:49" x14ac:dyDescent="0.25">
      <c r="A731" s="80" t="s">
        <v>504</v>
      </c>
      <c r="B731" s="4" t="s">
        <v>82</v>
      </c>
      <c r="C731" s="4">
        <v>129.56</v>
      </c>
      <c r="D731" s="4">
        <v>129.97999999999999</v>
      </c>
      <c r="E731" s="4">
        <v>5800</v>
      </c>
      <c r="F731" s="4">
        <v>5900</v>
      </c>
      <c r="G731" s="30">
        <f t="shared" si="364"/>
        <v>0.41999999999998749</v>
      </c>
      <c r="H731" s="30">
        <f t="shared" si="387"/>
        <v>312.73999999999978</v>
      </c>
      <c r="I731" s="30" t="str">
        <f t="shared" si="365"/>
        <v>US 20: 11</v>
      </c>
      <c r="J731" s="30">
        <f t="shared" si="391"/>
        <v>5810</v>
      </c>
      <c r="K731" s="30">
        <f t="shared" si="391"/>
        <v>5835</v>
      </c>
      <c r="L731" s="30">
        <f t="shared" si="391"/>
        <v>5860</v>
      </c>
      <c r="M731" s="30">
        <f t="shared" si="391"/>
        <v>5885</v>
      </c>
      <c r="N731" s="91">
        <f t="shared" si="366"/>
        <v>3950.8</v>
      </c>
      <c r="O731" s="91">
        <f t="shared" si="367"/>
        <v>3967.8</v>
      </c>
      <c r="P731" s="91">
        <f t="shared" si="368"/>
        <v>3984.8</v>
      </c>
      <c r="Q731" s="91">
        <f t="shared" si="369"/>
        <v>4001.8</v>
      </c>
      <c r="R731" s="91">
        <f t="shared" si="370"/>
        <v>79.016000000000005</v>
      </c>
      <c r="S731" s="91">
        <f t="shared" si="371"/>
        <v>595.16999999999996</v>
      </c>
      <c r="T731" s="91">
        <f t="shared" si="372"/>
        <v>1195.44</v>
      </c>
      <c r="U731" s="91">
        <f t="shared" si="373"/>
        <v>2200.9900000000002</v>
      </c>
      <c r="V731" s="91">
        <f t="shared" si="374"/>
        <v>9.9560159999997051</v>
      </c>
      <c r="W731" s="91">
        <f t="shared" si="375"/>
        <v>67.492277999997995</v>
      </c>
      <c r="X731" s="91">
        <f t="shared" si="376"/>
        <v>115.47950399999657</v>
      </c>
      <c r="Y731" s="91">
        <f t="shared" si="377"/>
        <v>184.88315999999455</v>
      </c>
      <c r="Z731" s="91">
        <f t="shared" si="378"/>
        <v>2.0741699999999383</v>
      </c>
      <c r="AA731" s="91">
        <f t="shared" si="379"/>
        <v>11.248712999999666</v>
      </c>
      <c r="AB731" s="91">
        <f t="shared" si="380"/>
        <v>16.038819999999525</v>
      </c>
      <c r="AC731" s="91">
        <f t="shared" si="381"/>
        <v>22.009899999999355</v>
      </c>
      <c r="AD731" s="29">
        <f t="shared" si="382"/>
        <v>0</v>
      </c>
      <c r="AE731" s="29">
        <f t="shared" si="388"/>
        <v>0</v>
      </c>
      <c r="AF731" s="29">
        <f t="shared" si="389"/>
        <v>0</v>
      </c>
      <c r="AG731" s="29">
        <f t="shared" si="390"/>
        <v>0</v>
      </c>
      <c r="AH731" s="29">
        <f t="shared" si="383"/>
        <v>1</v>
      </c>
      <c r="AI731" s="29">
        <f t="shared" si="384"/>
        <v>3</v>
      </c>
      <c r="AJ731" s="29">
        <f t="shared" si="385"/>
        <v>4</v>
      </c>
      <c r="AK731" s="105">
        <f t="shared" si="386"/>
        <v>7</v>
      </c>
      <c r="AT731" s="300">
        <f t="shared" si="361"/>
        <v>33.186719999999013</v>
      </c>
      <c r="AU731" s="29">
        <f t="shared" si="361"/>
        <v>249.97139999999254</v>
      </c>
      <c r="AV731" s="29">
        <f t="shared" si="361"/>
        <v>502.08479999998508</v>
      </c>
      <c r="AW731" s="105">
        <f t="shared" si="360"/>
        <v>924.41579999997259</v>
      </c>
    </row>
    <row r="732" spans="1:49" x14ac:dyDescent="0.25">
      <c r="A732" s="80" t="s">
        <v>504</v>
      </c>
      <c r="B732" s="4" t="s">
        <v>82</v>
      </c>
      <c r="C732" s="4">
        <v>129.97999999999999</v>
      </c>
      <c r="D732" s="4">
        <v>130.56</v>
      </c>
      <c r="E732" s="4">
        <v>6300</v>
      </c>
      <c r="F732" s="4">
        <v>6400</v>
      </c>
      <c r="G732" s="30">
        <f t="shared" si="364"/>
        <v>0.58000000000001251</v>
      </c>
      <c r="H732" s="30">
        <f t="shared" si="387"/>
        <v>313.31999999999982</v>
      </c>
      <c r="I732" s="30" t="str">
        <f t="shared" si="365"/>
        <v>US 20: 11</v>
      </c>
      <c r="J732" s="30">
        <f t="shared" si="391"/>
        <v>6310</v>
      </c>
      <c r="K732" s="30">
        <f t="shared" si="391"/>
        <v>6335</v>
      </c>
      <c r="L732" s="30">
        <f t="shared" si="391"/>
        <v>6360</v>
      </c>
      <c r="M732" s="30">
        <f t="shared" si="391"/>
        <v>6385</v>
      </c>
      <c r="N732" s="91">
        <f t="shared" si="366"/>
        <v>4290.8</v>
      </c>
      <c r="O732" s="91">
        <f t="shared" si="367"/>
        <v>4307.8</v>
      </c>
      <c r="P732" s="91">
        <f t="shared" si="368"/>
        <v>4324.8</v>
      </c>
      <c r="Q732" s="91">
        <f t="shared" si="369"/>
        <v>4341.8</v>
      </c>
      <c r="R732" s="91">
        <f t="shared" si="370"/>
        <v>85.816000000000003</v>
      </c>
      <c r="S732" s="91">
        <f t="shared" si="371"/>
        <v>646.16999999999996</v>
      </c>
      <c r="T732" s="91">
        <f t="shared" si="372"/>
        <v>1297.44</v>
      </c>
      <c r="U732" s="91">
        <f t="shared" si="373"/>
        <v>2387.9900000000002</v>
      </c>
      <c r="V732" s="91">
        <f t="shared" si="374"/>
        <v>14.931984000000323</v>
      </c>
      <c r="W732" s="91">
        <f t="shared" si="375"/>
        <v>101.19022200000218</v>
      </c>
      <c r="X732" s="91">
        <f t="shared" si="376"/>
        <v>173.07849600000372</v>
      </c>
      <c r="Y732" s="91">
        <f t="shared" si="377"/>
        <v>277.00684000000604</v>
      </c>
      <c r="Z732" s="91">
        <f t="shared" si="378"/>
        <v>3.110830000000067</v>
      </c>
      <c r="AA732" s="91">
        <f t="shared" si="379"/>
        <v>16.865037000000363</v>
      </c>
      <c r="AB732" s="91">
        <f t="shared" si="380"/>
        <v>24.038680000000518</v>
      </c>
      <c r="AC732" s="91">
        <f t="shared" si="381"/>
        <v>32.977004761905484</v>
      </c>
      <c r="AD732" s="29">
        <f t="shared" si="382"/>
        <v>0</v>
      </c>
      <c r="AE732" s="29">
        <f t="shared" si="388"/>
        <v>0</v>
      </c>
      <c r="AF732" s="29">
        <f t="shared" si="389"/>
        <v>0</v>
      </c>
      <c r="AG732" s="29">
        <f t="shared" si="390"/>
        <v>1</v>
      </c>
      <c r="AH732" s="29">
        <f t="shared" si="383"/>
        <v>1</v>
      </c>
      <c r="AI732" s="29">
        <f t="shared" si="384"/>
        <v>3</v>
      </c>
      <c r="AJ732" s="29">
        <f t="shared" si="385"/>
        <v>4</v>
      </c>
      <c r="AK732" s="105">
        <f t="shared" si="386"/>
        <v>7</v>
      </c>
      <c r="AT732" s="300">
        <f t="shared" si="361"/>
        <v>49.773280000001073</v>
      </c>
      <c r="AU732" s="29">
        <f t="shared" si="361"/>
        <v>374.77860000000805</v>
      </c>
      <c r="AV732" s="29">
        <f t="shared" si="361"/>
        <v>752.51520000001631</v>
      </c>
      <c r="AW732" s="105">
        <f t="shared" si="361"/>
        <v>1385.0342000000301</v>
      </c>
    </row>
    <row r="733" spans="1:49" x14ac:dyDescent="0.25">
      <c r="A733" s="80" t="s">
        <v>504</v>
      </c>
      <c r="B733" s="4" t="s">
        <v>82</v>
      </c>
      <c r="C733" s="4">
        <v>130.56</v>
      </c>
      <c r="D733" s="4">
        <v>131.22999999999999</v>
      </c>
      <c r="E733" s="4">
        <v>7300</v>
      </c>
      <c r="F733" s="4">
        <v>7400</v>
      </c>
      <c r="G733" s="30">
        <f t="shared" si="364"/>
        <v>0.66999999999998749</v>
      </c>
      <c r="H733" s="30">
        <f t="shared" si="387"/>
        <v>313.98999999999978</v>
      </c>
      <c r="I733" s="30" t="str">
        <f t="shared" si="365"/>
        <v>US 20: 11</v>
      </c>
      <c r="J733" s="30">
        <f t="shared" si="391"/>
        <v>7310</v>
      </c>
      <c r="K733" s="30">
        <f t="shared" si="391"/>
        <v>7335</v>
      </c>
      <c r="L733" s="30">
        <f t="shared" si="391"/>
        <v>7360</v>
      </c>
      <c r="M733" s="30">
        <f t="shared" si="391"/>
        <v>7385</v>
      </c>
      <c r="N733" s="91">
        <f t="shared" si="366"/>
        <v>4970.8</v>
      </c>
      <c r="O733" s="91">
        <f t="shared" si="367"/>
        <v>4987.8</v>
      </c>
      <c r="P733" s="91">
        <f t="shared" si="368"/>
        <v>5004.8</v>
      </c>
      <c r="Q733" s="91">
        <f t="shared" si="369"/>
        <v>5021.8</v>
      </c>
      <c r="R733" s="91">
        <f t="shared" si="370"/>
        <v>99.416000000000011</v>
      </c>
      <c r="S733" s="91">
        <f t="shared" si="371"/>
        <v>748.17</v>
      </c>
      <c r="T733" s="91">
        <f t="shared" si="372"/>
        <v>1501.44</v>
      </c>
      <c r="U733" s="91">
        <f t="shared" si="373"/>
        <v>2761.9900000000002</v>
      </c>
      <c r="V733" s="91">
        <f t="shared" si="374"/>
        <v>19.982615999999631</v>
      </c>
      <c r="W733" s="91">
        <f t="shared" si="375"/>
        <v>135.34395299999747</v>
      </c>
      <c r="X733" s="91">
        <f t="shared" si="376"/>
        <v>231.37190399999571</v>
      </c>
      <c r="Y733" s="91">
        <f t="shared" si="377"/>
        <v>370.1066599999931</v>
      </c>
      <c r="Z733" s="91">
        <f t="shared" si="378"/>
        <v>4.1630449999999222</v>
      </c>
      <c r="AA733" s="91">
        <f t="shared" si="379"/>
        <v>22.557325499999578</v>
      </c>
      <c r="AB733" s="91">
        <f t="shared" si="380"/>
        <v>32.134986666666073</v>
      </c>
      <c r="AC733" s="91">
        <f t="shared" si="381"/>
        <v>44.060316666665855</v>
      </c>
      <c r="AD733" s="29">
        <f t="shared" si="382"/>
        <v>0</v>
      </c>
      <c r="AE733" s="29">
        <f t="shared" si="388"/>
        <v>0</v>
      </c>
      <c r="AF733" s="29">
        <f t="shared" si="389"/>
        <v>1</v>
      </c>
      <c r="AG733" s="29">
        <f t="shared" si="390"/>
        <v>1</v>
      </c>
      <c r="AH733" s="29">
        <f t="shared" si="383"/>
        <v>1</v>
      </c>
      <c r="AI733" s="29">
        <f t="shared" si="384"/>
        <v>3</v>
      </c>
      <c r="AJ733" s="29">
        <f t="shared" si="385"/>
        <v>4</v>
      </c>
      <c r="AK733" s="105">
        <f t="shared" si="386"/>
        <v>7</v>
      </c>
      <c r="AT733" s="300">
        <f t="shared" ref="AT733:AW796" si="392">R733*$G733</f>
        <v>66.608719999998769</v>
      </c>
      <c r="AU733" s="29">
        <f t="shared" si="392"/>
        <v>501.27389999999059</v>
      </c>
      <c r="AV733" s="29">
        <f t="shared" si="392"/>
        <v>1005.9647999999812</v>
      </c>
      <c r="AW733" s="105">
        <f t="shared" si="392"/>
        <v>1850.5332999999657</v>
      </c>
    </row>
    <row r="734" spans="1:49" x14ac:dyDescent="0.25">
      <c r="A734" s="80" t="s">
        <v>504</v>
      </c>
      <c r="B734" s="4" t="s">
        <v>82</v>
      </c>
      <c r="C734" s="4">
        <v>131.22999999999999</v>
      </c>
      <c r="D734" s="4">
        <v>131.33000000000001</v>
      </c>
      <c r="E734" s="4">
        <v>6800</v>
      </c>
      <c r="F734" s="4">
        <v>6900</v>
      </c>
      <c r="G734" s="30">
        <f t="shared" si="364"/>
        <v>0.10000000000002274</v>
      </c>
      <c r="H734" s="30">
        <f t="shared" si="387"/>
        <v>314.0899999999998</v>
      </c>
      <c r="I734" s="30" t="str">
        <f t="shared" si="365"/>
        <v>US 20: 11</v>
      </c>
      <c r="J734" s="30">
        <f t="shared" si="391"/>
        <v>6810</v>
      </c>
      <c r="K734" s="30">
        <f t="shared" si="391"/>
        <v>6835</v>
      </c>
      <c r="L734" s="30">
        <f t="shared" si="391"/>
        <v>6860</v>
      </c>
      <c r="M734" s="30">
        <f t="shared" si="391"/>
        <v>6885</v>
      </c>
      <c r="N734" s="91">
        <f t="shared" si="366"/>
        <v>4630.8</v>
      </c>
      <c r="O734" s="91">
        <f t="shared" si="367"/>
        <v>4647.8</v>
      </c>
      <c r="P734" s="91">
        <f t="shared" si="368"/>
        <v>4664.8</v>
      </c>
      <c r="Q734" s="91">
        <f t="shared" si="369"/>
        <v>4681.8</v>
      </c>
      <c r="R734" s="91">
        <f t="shared" si="370"/>
        <v>92.616</v>
      </c>
      <c r="S734" s="91">
        <f t="shared" si="371"/>
        <v>697.17</v>
      </c>
      <c r="T734" s="91">
        <f t="shared" si="372"/>
        <v>1399.44</v>
      </c>
      <c r="U734" s="91">
        <f t="shared" si="373"/>
        <v>2574.9900000000002</v>
      </c>
      <c r="V734" s="91">
        <f t="shared" si="374"/>
        <v>2.778480000000632</v>
      </c>
      <c r="W734" s="91">
        <f t="shared" si="375"/>
        <v>18.82359000000428</v>
      </c>
      <c r="X734" s="91">
        <f t="shared" si="376"/>
        <v>32.187120000007326</v>
      </c>
      <c r="Y734" s="91">
        <f t="shared" si="377"/>
        <v>51.499800000011717</v>
      </c>
      <c r="Z734" s="91">
        <f t="shared" si="378"/>
        <v>0.57885000000013154</v>
      </c>
      <c r="AA734" s="91">
        <f t="shared" si="379"/>
        <v>3.1372650000007134</v>
      </c>
      <c r="AB734" s="91">
        <f t="shared" si="380"/>
        <v>4.4704333333343511</v>
      </c>
      <c r="AC734" s="91">
        <f t="shared" si="381"/>
        <v>6.1309285714299673</v>
      </c>
      <c r="AD734" s="29">
        <f t="shared" si="382"/>
        <v>0</v>
      </c>
      <c r="AE734" s="29">
        <f t="shared" si="388"/>
        <v>0</v>
      </c>
      <c r="AF734" s="29">
        <f t="shared" si="389"/>
        <v>0</v>
      </c>
      <c r="AG734" s="29">
        <f t="shared" si="390"/>
        <v>0</v>
      </c>
      <c r="AH734" s="29">
        <f t="shared" si="383"/>
        <v>1</v>
      </c>
      <c r="AI734" s="29">
        <f t="shared" si="384"/>
        <v>3</v>
      </c>
      <c r="AJ734" s="29">
        <f t="shared" si="385"/>
        <v>4</v>
      </c>
      <c r="AK734" s="105">
        <f t="shared" si="386"/>
        <v>7</v>
      </c>
      <c r="AT734" s="300">
        <f t="shared" si="392"/>
        <v>9.2616000000021064</v>
      </c>
      <c r="AU734" s="29">
        <f t="shared" si="392"/>
        <v>69.717000000015844</v>
      </c>
      <c r="AV734" s="29">
        <f t="shared" si="392"/>
        <v>139.94400000003182</v>
      </c>
      <c r="AW734" s="105">
        <f t="shared" si="392"/>
        <v>257.49900000005857</v>
      </c>
    </row>
    <row r="735" spans="1:49" x14ac:dyDescent="0.25">
      <c r="A735" s="80" t="s">
        <v>504</v>
      </c>
      <c r="B735" s="4" t="s">
        <v>82</v>
      </c>
      <c r="C735" s="4">
        <v>131.33000000000001</v>
      </c>
      <c r="D735" s="4">
        <v>131.5</v>
      </c>
      <c r="E735" s="4">
        <v>5600</v>
      </c>
      <c r="F735" s="4">
        <v>5700</v>
      </c>
      <c r="G735" s="30">
        <f t="shared" si="364"/>
        <v>0.16999999999998749</v>
      </c>
      <c r="H735" s="30">
        <f t="shared" si="387"/>
        <v>314.25999999999976</v>
      </c>
      <c r="I735" s="30" t="str">
        <f t="shared" si="365"/>
        <v>US 20: 11</v>
      </c>
      <c r="J735" s="30">
        <f t="shared" si="391"/>
        <v>5610</v>
      </c>
      <c r="K735" s="30">
        <f t="shared" si="391"/>
        <v>5635</v>
      </c>
      <c r="L735" s="30">
        <f t="shared" si="391"/>
        <v>5660</v>
      </c>
      <c r="M735" s="30">
        <f t="shared" si="391"/>
        <v>5685</v>
      </c>
      <c r="N735" s="91">
        <f t="shared" si="366"/>
        <v>3814.8</v>
      </c>
      <c r="O735" s="91">
        <f t="shared" si="367"/>
        <v>3831.8</v>
      </c>
      <c r="P735" s="91">
        <f t="shared" si="368"/>
        <v>3848.8</v>
      </c>
      <c r="Q735" s="91">
        <f t="shared" si="369"/>
        <v>3865.8</v>
      </c>
      <c r="R735" s="91">
        <f t="shared" si="370"/>
        <v>76.296000000000006</v>
      </c>
      <c r="S735" s="91">
        <f t="shared" si="371"/>
        <v>574.77</v>
      </c>
      <c r="T735" s="91">
        <f t="shared" si="372"/>
        <v>1154.6400000000001</v>
      </c>
      <c r="U735" s="91">
        <f t="shared" si="373"/>
        <v>2126.19</v>
      </c>
      <c r="V735" s="91">
        <f t="shared" si="374"/>
        <v>3.8910959999997137</v>
      </c>
      <c r="W735" s="91">
        <f t="shared" si="375"/>
        <v>26.38194299999806</v>
      </c>
      <c r="X735" s="91">
        <f t="shared" si="376"/>
        <v>45.146423999996678</v>
      </c>
      <c r="Y735" s="91">
        <f t="shared" si="377"/>
        <v>72.290459999994695</v>
      </c>
      <c r="Z735" s="91">
        <f t="shared" si="378"/>
        <v>0.81064499999994022</v>
      </c>
      <c r="AA735" s="91">
        <f t="shared" si="379"/>
        <v>4.3969904999996769</v>
      </c>
      <c r="AB735" s="91">
        <f t="shared" si="380"/>
        <v>6.2703366666662061</v>
      </c>
      <c r="AC735" s="91">
        <f t="shared" si="381"/>
        <v>8.6060071428565124</v>
      </c>
      <c r="AD735" s="29">
        <f t="shared" si="382"/>
        <v>0</v>
      </c>
      <c r="AE735" s="29">
        <f t="shared" si="388"/>
        <v>0</v>
      </c>
      <c r="AF735" s="29">
        <f t="shared" si="389"/>
        <v>0</v>
      </c>
      <c r="AG735" s="29">
        <f t="shared" si="390"/>
        <v>0</v>
      </c>
      <c r="AH735" s="29">
        <f t="shared" si="383"/>
        <v>1</v>
      </c>
      <c r="AI735" s="29">
        <f t="shared" si="384"/>
        <v>3</v>
      </c>
      <c r="AJ735" s="29">
        <f t="shared" si="385"/>
        <v>4</v>
      </c>
      <c r="AK735" s="105">
        <f t="shared" si="386"/>
        <v>7</v>
      </c>
      <c r="AT735" s="300">
        <f t="shared" si="392"/>
        <v>12.970319999999047</v>
      </c>
      <c r="AU735" s="29">
        <f t="shared" si="392"/>
        <v>97.710899999992805</v>
      </c>
      <c r="AV735" s="29">
        <f t="shared" si="392"/>
        <v>196.28879999998557</v>
      </c>
      <c r="AW735" s="105">
        <f t="shared" si="392"/>
        <v>361.45229999997343</v>
      </c>
    </row>
    <row r="736" spans="1:49" x14ac:dyDescent="0.25">
      <c r="A736" s="80" t="s">
        <v>504</v>
      </c>
      <c r="B736" s="4" t="s">
        <v>82</v>
      </c>
      <c r="C736" s="4">
        <v>131.5</v>
      </c>
      <c r="D736" s="4">
        <v>131.65</v>
      </c>
      <c r="E736" s="4">
        <v>3800</v>
      </c>
      <c r="F736" s="4">
        <v>3900</v>
      </c>
      <c r="G736" s="30">
        <f t="shared" si="364"/>
        <v>0.15000000000000568</v>
      </c>
      <c r="H736" s="30">
        <f t="shared" si="387"/>
        <v>314.40999999999974</v>
      </c>
      <c r="I736" s="30" t="str">
        <f t="shared" si="365"/>
        <v>US 20: 11</v>
      </c>
      <c r="J736" s="30">
        <f t="shared" si="391"/>
        <v>3810</v>
      </c>
      <c r="K736" s="30">
        <f t="shared" si="391"/>
        <v>3835</v>
      </c>
      <c r="L736" s="30">
        <f t="shared" si="391"/>
        <v>3860</v>
      </c>
      <c r="M736" s="30">
        <f t="shared" si="391"/>
        <v>3885</v>
      </c>
      <c r="N736" s="91">
        <f t="shared" si="366"/>
        <v>2590.8000000000002</v>
      </c>
      <c r="O736" s="91">
        <f t="shared" si="367"/>
        <v>2607.8000000000002</v>
      </c>
      <c r="P736" s="91">
        <f t="shared" si="368"/>
        <v>2624.8</v>
      </c>
      <c r="Q736" s="91">
        <f t="shared" si="369"/>
        <v>2641.8</v>
      </c>
      <c r="R736" s="91">
        <f t="shared" si="370"/>
        <v>51.816000000000003</v>
      </c>
      <c r="S736" s="91">
        <f t="shared" si="371"/>
        <v>391.17</v>
      </c>
      <c r="T736" s="91">
        <f t="shared" si="372"/>
        <v>787.44</v>
      </c>
      <c r="U736" s="91">
        <f t="shared" si="373"/>
        <v>1452.9900000000002</v>
      </c>
      <c r="V736" s="91">
        <f t="shared" si="374"/>
        <v>2.3317200000000886</v>
      </c>
      <c r="W736" s="91">
        <f t="shared" si="375"/>
        <v>15.842385000000602</v>
      </c>
      <c r="X736" s="91">
        <f t="shared" si="376"/>
        <v>27.166680000001033</v>
      </c>
      <c r="Y736" s="91">
        <f t="shared" si="377"/>
        <v>43.589700000001663</v>
      </c>
      <c r="Z736" s="91">
        <f t="shared" si="378"/>
        <v>0.48577500000001839</v>
      </c>
      <c r="AA736" s="91">
        <f t="shared" si="379"/>
        <v>2.6403975000001005</v>
      </c>
      <c r="AB736" s="91">
        <f t="shared" si="380"/>
        <v>3.7731500000001441</v>
      </c>
      <c r="AC736" s="91">
        <f t="shared" si="381"/>
        <v>5.1892500000001993</v>
      </c>
      <c r="AD736" s="29">
        <f t="shared" si="382"/>
        <v>0</v>
      </c>
      <c r="AE736" s="29">
        <f t="shared" si="388"/>
        <v>0</v>
      </c>
      <c r="AF736" s="29">
        <f t="shared" si="389"/>
        <v>0</v>
      </c>
      <c r="AG736" s="29">
        <f t="shared" si="390"/>
        <v>0</v>
      </c>
      <c r="AH736" s="29">
        <f t="shared" si="383"/>
        <v>1</v>
      </c>
      <c r="AI736" s="29">
        <f t="shared" si="384"/>
        <v>3</v>
      </c>
      <c r="AJ736" s="29">
        <f t="shared" si="385"/>
        <v>4</v>
      </c>
      <c r="AK736" s="105">
        <f t="shared" si="386"/>
        <v>7</v>
      </c>
      <c r="AT736" s="300">
        <f t="shared" si="392"/>
        <v>7.7724000000002951</v>
      </c>
      <c r="AU736" s="29">
        <f t="shared" si="392"/>
        <v>58.675500000002224</v>
      </c>
      <c r="AV736" s="29">
        <f t="shared" si="392"/>
        <v>118.11600000000449</v>
      </c>
      <c r="AW736" s="105">
        <f t="shared" si="392"/>
        <v>217.94850000000829</v>
      </c>
    </row>
    <row r="737" spans="1:49" x14ac:dyDescent="0.25">
      <c r="A737" s="80" t="s">
        <v>504</v>
      </c>
      <c r="B737" s="4" t="s">
        <v>82</v>
      </c>
      <c r="C737" s="4">
        <v>131.65</v>
      </c>
      <c r="D737" s="4">
        <v>131.76</v>
      </c>
      <c r="E737" s="4">
        <v>4000</v>
      </c>
      <c r="F737" s="4">
        <v>4100</v>
      </c>
      <c r="G737" s="30">
        <f t="shared" si="364"/>
        <v>0.10999999999998522</v>
      </c>
      <c r="H737" s="30">
        <f t="shared" si="387"/>
        <v>314.51999999999975</v>
      </c>
      <c r="I737" s="30" t="str">
        <f t="shared" si="365"/>
        <v>US 20: 11</v>
      </c>
      <c r="J737" s="30">
        <f t="shared" si="391"/>
        <v>4010</v>
      </c>
      <c r="K737" s="30">
        <f t="shared" si="391"/>
        <v>4035</v>
      </c>
      <c r="L737" s="30">
        <f t="shared" si="391"/>
        <v>4060</v>
      </c>
      <c r="M737" s="30">
        <f t="shared" si="391"/>
        <v>4085</v>
      </c>
      <c r="N737" s="91">
        <f t="shared" si="366"/>
        <v>2726.8</v>
      </c>
      <c r="O737" s="91">
        <f t="shared" si="367"/>
        <v>2743.8</v>
      </c>
      <c r="P737" s="91">
        <f t="shared" si="368"/>
        <v>2760.8</v>
      </c>
      <c r="Q737" s="91">
        <f t="shared" si="369"/>
        <v>2777.8</v>
      </c>
      <c r="R737" s="91">
        <f t="shared" si="370"/>
        <v>54.536000000000001</v>
      </c>
      <c r="S737" s="91">
        <f t="shared" si="371"/>
        <v>411.57</v>
      </c>
      <c r="T737" s="91">
        <f t="shared" si="372"/>
        <v>828.24</v>
      </c>
      <c r="U737" s="91">
        <f t="shared" si="373"/>
        <v>1527.7900000000002</v>
      </c>
      <c r="V737" s="91">
        <f t="shared" si="374"/>
        <v>1.7996879999997584</v>
      </c>
      <c r="W737" s="91">
        <f t="shared" si="375"/>
        <v>12.223628999998358</v>
      </c>
      <c r="X737" s="91">
        <f t="shared" si="376"/>
        <v>20.954471999997185</v>
      </c>
      <c r="Y737" s="91">
        <f t="shared" si="377"/>
        <v>33.611379999995492</v>
      </c>
      <c r="Z737" s="91">
        <f t="shared" si="378"/>
        <v>0.37493499999994961</v>
      </c>
      <c r="AA737" s="91">
        <f t="shared" si="379"/>
        <v>2.0372714999997261</v>
      </c>
      <c r="AB737" s="91">
        <f t="shared" si="380"/>
        <v>2.9103433333329427</v>
      </c>
      <c r="AC737" s="91">
        <f t="shared" si="381"/>
        <v>4.001354761904226</v>
      </c>
      <c r="AD737" s="29">
        <f t="shared" si="382"/>
        <v>0</v>
      </c>
      <c r="AE737" s="29">
        <f t="shared" si="388"/>
        <v>0</v>
      </c>
      <c r="AF737" s="29">
        <f t="shared" si="389"/>
        <v>0</v>
      </c>
      <c r="AG737" s="29">
        <f t="shared" si="390"/>
        <v>0</v>
      </c>
      <c r="AH737" s="29">
        <f t="shared" si="383"/>
        <v>1</v>
      </c>
      <c r="AI737" s="29">
        <f t="shared" si="384"/>
        <v>3</v>
      </c>
      <c r="AJ737" s="29">
        <f t="shared" si="385"/>
        <v>4</v>
      </c>
      <c r="AK737" s="105">
        <f t="shared" si="386"/>
        <v>7</v>
      </c>
      <c r="AT737" s="300">
        <f t="shared" si="392"/>
        <v>5.9989599999991938</v>
      </c>
      <c r="AU737" s="29">
        <f t="shared" si="392"/>
        <v>45.272699999993918</v>
      </c>
      <c r="AV737" s="29">
        <f t="shared" si="392"/>
        <v>91.106399999987758</v>
      </c>
      <c r="AW737" s="105">
        <f t="shared" si="392"/>
        <v>168.05689999997745</v>
      </c>
    </row>
    <row r="738" spans="1:49" x14ac:dyDescent="0.25">
      <c r="A738" s="80" t="s">
        <v>504</v>
      </c>
      <c r="B738" s="4" t="s">
        <v>82</v>
      </c>
      <c r="C738" s="4">
        <v>131.76</v>
      </c>
      <c r="D738" s="4">
        <v>131.81</v>
      </c>
      <c r="E738" s="4">
        <v>3800</v>
      </c>
      <c r="F738" s="4">
        <v>3900</v>
      </c>
      <c r="G738" s="30">
        <f t="shared" si="364"/>
        <v>5.0000000000011369E-2</v>
      </c>
      <c r="H738" s="30">
        <f t="shared" si="387"/>
        <v>314.56999999999977</v>
      </c>
      <c r="I738" s="30" t="str">
        <f t="shared" si="365"/>
        <v>US 20: 11</v>
      </c>
      <c r="J738" s="30">
        <f t="shared" si="391"/>
        <v>3810</v>
      </c>
      <c r="K738" s="30">
        <f t="shared" si="391"/>
        <v>3835</v>
      </c>
      <c r="L738" s="30">
        <f t="shared" si="391"/>
        <v>3860</v>
      </c>
      <c r="M738" s="30">
        <f t="shared" si="391"/>
        <v>3885</v>
      </c>
      <c r="N738" s="91">
        <f t="shared" si="366"/>
        <v>2590.8000000000002</v>
      </c>
      <c r="O738" s="91">
        <f t="shared" si="367"/>
        <v>2607.8000000000002</v>
      </c>
      <c r="P738" s="91">
        <f t="shared" si="368"/>
        <v>2624.8</v>
      </c>
      <c r="Q738" s="91">
        <f t="shared" si="369"/>
        <v>2641.8</v>
      </c>
      <c r="R738" s="91">
        <f t="shared" si="370"/>
        <v>51.816000000000003</v>
      </c>
      <c r="S738" s="91">
        <f t="shared" si="371"/>
        <v>391.17</v>
      </c>
      <c r="T738" s="91">
        <f t="shared" si="372"/>
        <v>787.44</v>
      </c>
      <c r="U738" s="91">
        <f t="shared" si="373"/>
        <v>1452.9900000000002</v>
      </c>
      <c r="V738" s="91">
        <f t="shared" si="374"/>
        <v>0.77724000000017679</v>
      </c>
      <c r="W738" s="91">
        <f t="shared" si="375"/>
        <v>5.2807950000012012</v>
      </c>
      <c r="X738" s="91">
        <f t="shared" si="376"/>
        <v>9.0555600000020604</v>
      </c>
      <c r="Y738" s="91">
        <f t="shared" si="377"/>
        <v>14.529900000003307</v>
      </c>
      <c r="Z738" s="91">
        <f t="shared" si="378"/>
        <v>0.16192500000003682</v>
      </c>
      <c r="AA738" s="91">
        <f t="shared" si="379"/>
        <v>0.88013250000020016</v>
      </c>
      <c r="AB738" s="91">
        <f t="shared" si="380"/>
        <v>1.257716666666953</v>
      </c>
      <c r="AC738" s="91">
        <f t="shared" si="381"/>
        <v>1.729750000000394</v>
      </c>
      <c r="AD738" s="29">
        <f t="shared" si="382"/>
        <v>0</v>
      </c>
      <c r="AE738" s="29">
        <f t="shared" si="388"/>
        <v>0</v>
      </c>
      <c r="AF738" s="29">
        <f t="shared" si="389"/>
        <v>0</v>
      </c>
      <c r="AG738" s="29">
        <f t="shared" si="390"/>
        <v>0</v>
      </c>
      <c r="AH738" s="29">
        <f t="shared" si="383"/>
        <v>1</v>
      </c>
      <c r="AI738" s="29">
        <f t="shared" si="384"/>
        <v>3</v>
      </c>
      <c r="AJ738" s="29">
        <f t="shared" si="385"/>
        <v>4</v>
      </c>
      <c r="AK738" s="105">
        <f t="shared" si="386"/>
        <v>7</v>
      </c>
      <c r="AT738" s="300">
        <f t="shared" si="392"/>
        <v>2.5908000000005891</v>
      </c>
      <c r="AU738" s="29">
        <f t="shared" si="392"/>
        <v>19.558500000004447</v>
      </c>
      <c r="AV738" s="29">
        <f t="shared" si="392"/>
        <v>39.372000000008953</v>
      </c>
      <c r="AW738" s="105">
        <f t="shared" si="392"/>
        <v>72.649500000016531</v>
      </c>
    </row>
    <row r="739" spans="1:49" x14ac:dyDescent="0.25">
      <c r="A739" s="80" t="s">
        <v>504</v>
      </c>
      <c r="B739" s="4" t="s">
        <v>82</v>
      </c>
      <c r="C739" s="4">
        <v>131.81</v>
      </c>
      <c r="D739" s="4">
        <v>132</v>
      </c>
      <c r="E739" s="4">
        <v>3500</v>
      </c>
      <c r="F739" s="4">
        <v>3600</v>
      </c>
      <c r="G739" s="30">
        <f t="shared" si="364"/>
        <v>0.18999999999999773</v>
      </c>
      <c r="H739" s="30">
        <f t="shared" si="387"/>
        <v>314.75999999999976</v>
      </c>
      <c r="I739" s="30" t="str">
        <f t="shared" si="365"/>
        <v>US 20: 11</v>
      </c>
      <c r="J739" s="30">
        <f t="shared" si="391"/>
        <v>3510</v>
      </c>
      <c r="K739" s="30">
        <f t="shared" si="391"/>
        <v>3535</v>
      </c>
      <c r="L739" s="30">
        <f t="shared" si="391"/>
        <v>3560</v>
      </c>
      <c r="M739" s="30">
        <f t="shared" si="391"/>
        <v>3585</v>
      </c>
      <c r="N739" s="91">
        <f t="shared" si="366"/>
        <v>2386.8000000000002</v>
      </c>
      <c r="O739" s="91">
        <f t="shared" si="367"/>
        <v>2403.8000000000002</v>
      </c>
      <c r="P739" s="91">
        <f t="shared" si="368"/>
        <v>2420.8000000000002</v>
      </c>
      <c r="Q739" s="91">
        <f t="shared" si="369"/>
        <v>2437.8000000000002</v>
      </c>
      <c r="R739" s="91">
        <f t="shared" si="370"/>
        <v>47.736000000000004</v>
      </c>
      <c r="S739" s="91">
        <f t="shared" si="371"/>
        <v>360.57</v>
      </c>
      <c r="T739" s="91">
        <f t="shared" si="372"/>
        <v>726.24</v>
      </c>
      <c r="U739" s="91">
        <f t="shared" si="373"/>
        <v>1340.7900000000002</v>
      </c>
      <c r="V739" s="91">
        <f t="shared" si="374"/>
        <v>2.7209519999999676</v>
      </c>
      <c r="W739" s="91">
        <f t="shared" si="375"/>
        <v>18.497240999999782</v>
      </c>
      <c r="X739" s="91">
        <f t="shared" si="376"/>
        <v>31.736687999999621</v>
      </c>
      <c r="Y739" s="91">
        <f t="shared" si="377"/>
        <v>50.950019999999405</v>
      </c>
      <c r="Z739" s="91">
        <f t="shared" si="378"/>
        <v>0.56686499999999318</v>
      </c>
      <c r="AA739" s="91">
        <f t="shared" si="379"/>
        <v>3.0828734999999639</v>
      </c>
      <c r="AB739" s="91">
        <f t="shared" si="380"/>
        <v>4.4078733333332814</v>
      </c>
      <c r="AC739" s="91">
        <f t="shared" si="381"/>
        <v>6.0654785714285016</v>
      </c>
      <c r="AD739" s="29">
        <f t="shared" si="382"/>
        <v>0</v>
      </c>
      <c r="AE739" s="29">
        <f t="shared" si="388"/>
        <v>0</v>
      </c>
      <c r="AF739" s="29">
        <f t="shared" si="389"/>
        <v>0</v>
      </c>
      <c r="AG739" s="29">
        <f t="shared" si="390"/>
        <v>0</v>
      </c>
      <c r="AH739" s="29">
        <f t="shared" si="383"/>
        <v>1</v>
      </c>
      <c r="AI739" s="29">
        <f t="shared" si="384"/>
        <v>3</v>
      </c>
      <c r="AJ739" s="29">
        <f t="shared" si="385"/>
        <v>4</v>
      </c>
      <c r="AK739" s="105">
        <f t="shared" si="386"/>
        <v>7</v>
      </c>
      <c r="AT739" s="300">
        <f t="shared" si="392"/>
        <v>9.0698399999998927</v>
      </c>
      <c r="AU739" s="29">
        <f t="shared" si="392"/>
        <v>68.508299999999181</v>
      </c>
      <c r="AV739" s="29">
        <f t="shared" si="392"/>
        <v>137.98559999999836</v>
      </c>
      <c r="AW739" s="105">
        <f t="shared" si="392"/>
        <v>254.75009999999699</v>
      </c>
    </row>
    <row r="740" spans="1:49" x14ac:dyDescent="0.25">
      <c r="A740" s="80" t="s">
        <v>504</v>
      </c>
      <c r="B740" s="4" t="s">
        <v>82</v>
      </c>
      <c r="C740" s="4">
        <v>132</v>
      </c>
      <c r="D740" s="4">
        <v>132.11000000000001</v>
      </c>
      <c r="E740" s="4">
        <v>2500</v>
      </c>
      <c r="F740" s="4">
        <v>2600</v>
      </c>
      <c r="G740" s="30">
        <f t="shared" si="364"/>
        <v>0.11000000000001364</v>
      </c>
      <c r="H740" s="30">
        <f t="shared" si="387"/>
        <v>314.86999999999978</v>
      </c>
      <c r="I740" s="30" t="str">
        <f t="shared" si="365"/>
        <v>US 20: 11</v>
      </c>
      <c r="J740" s="30">
        <f t="shared" si="391"/>
        <v>2510</v>
      </c>
      <c r="K740" s="30">
        <f t="shared" si="391"/>
        <v>2535</v>
      </c>
      <c r="L740" s="30">
        <f t="shared" si="391"/>
        <v>2560</v>
      </c>
      <c r="M740" s="30">
        <f t="shared" si="391"/>
        <v>2585</v>
      </c>
      <c r="N740" s="91">
        <f t="shared" si="366"/>
        <v>1706.8000000000002</v>
      </c>
      <c r="O740" s="91">
        <f t="shared" si="367"/>
        <v>1723.8000000000002</v>
      </c>
      <c r="P740" s="91">
        <f t="shared" si="368"/>
        <v>1740.8000000000002</v>
      </c>
      <c r="Q740" s="91">
        <f t="shared" si="369"/>
        <v>1757.8000000000002</v>
      </c>
      <c r="R740" s="91">
        <f t="shared" si="370"/>
        <v>34.136000000000003</v>
      </c>
      <c r="S740" s="91">
        <f t="shared" si="371"/>
        <v>258.57</v>
      </c>
      <c r="T740" s="91">
        <f t="shared" si="372"/>
        <v>522.24</v>
      </c>
      <c r="U740" s="91">
        <f t="shared" si="373"/>
        <v>966.79000000000019</v>
      </c>
      <c r="V740" s="91">
        <f t="shared" si="374"/>
        <v>1.1264880000001398</v>
      </c>
      <c r="W740" s="91">
        <f t="shared" si="375"/>
        <v>7.6795290000009526</v>
      </c>
      <c r="X740" s="91">
        <f t="shared" si="376"/>
        <v>13.212672000001639</v>
      </c>
      <c r="Y740" s="91">
        <f t="shared" si="377"/>
        <v>21.269380000002645</v>
      </c>
      <c r="Z740" s="91">
        <f t="shared" si="378"/>
        <v>0.23468500000002909</v>
      </c>
      <c r="AA740" s="91">
        <f t="shared" si="379"/>
        <v>1.2799215000001587</v>
      </c>
      <c r="AB740" s="91">
        <f t="shared" si="380"/>
        <v>1.8350933333335611</v>
      </c>
      <c r="AC740" s="91">
        <f t="shared" si="381"/>
        <v>2.532069047619363</v>
      </c>
      <c r="AD740" s="29">
        <f t="shared" si="382"/>
        <v>0</v>
      </c>
      <c r="AE740" s="29">
        <f t="shared" si="388"/>
        <v>0</v>
      </c>
      <c r="AF740" s="29">
        <f t="shared" si="389"/>
        <v>0</v>
      </c>
      <c r="AG740" s="29">
        <f t="shared" si="390"/>
        <v>0</v>
      </c>
      <c r="AH740" s="29">
        <f t="shared" si="383"/>
        <v>1</v>
      </c>
      <c r="AI740" s="29">
        <f t="shared" si="384"/>
        <v>3</v>
      </c>
      <c r="AJ740" s="29">
        <f t="shared" si="385"/>
        <v>4</v>
      </c>
      <c r="AK740" s="105">
        <f t="shared" si="386"/>
        <v>7</v>
      </c>
      <c r="AT740" s="300">
        <f t="shared" si="392"/>
        <v>3.7549600000004659</v>
      </c>
      <c r="AU740" s="29">
        <f t="shared" si="392"/>
        <v>28.442700000003526</v>
      </c>
      <c r="AV740" s="29">
        <f t="shared" si="392"/>
        <v>57.446400000007124</v>
      </c>
      <c r="AW740" s="105">
        <f t="shared" si="392"/>
        <v>106.34690000001321</v>
      </c>
    </row>
    <row r="741" spans="1:49" x14ac:dyDescent="0.25">
      <c r="A741" s="80" t="s">
        <v>504</v>
      </c>
      <c r="B741" s="4" t="s">
        <v>82</v>
      </c>
      <c r="C741" s="4">
        <v>132.11000000000001</v>
      </c>
      <c r="D741" s="4">
        <v>133.03</v>
      </c>
      <c r="E741" s="4">
        <v>2200</v>
      </c>
      <c r="F741" s="4">
        <v>2300</v>
      </c>
      <c r="G741" s="30">
        <f t="shared" si="364"/>
        <v>0.91999999999998749</v>
      </c>
      <c r="H741" s="30">
        <f t="shared" si="387"/>
        <v>315.78999999999974</v>
      </c>
      <c r="I741" s="30" t="str">
        <f t="shared" si="365"/>
        <v>US 20: 11</v>
      </c>
      <c r="J741" s="30">
        <f t="shared" si="391"/>
        <v>2210</v>
      </c>
      <c r="K741" s="30">
        <f t="shared" si="391"/>
        <v>2235</v>
      </c>
      <c r="L741" s="30">
        <f t="shared" si="391"/>
        <v>2260</v>
      </c>
      <c r="M741" s="30">
        <f t="shared" si="391"/>
        <v>2285</v>
      </c>
      <c r="N741" s="91">
        <f t="shared" si="366"/>
        <v>1502.8000000000002</v>
      </c>
      <c r="O741" s="91">
        <f t="shared" si="367"/>
        <v>1519.8000000000002</v>
      </c>
      <c r="P741" s="91">
        <f t="shared" si="368"/>
        <v>1536.8000000000002</v>
      </c>
      <c r="Q741" s="91">
        <f t="shared" si="369"/>
        <v>1553.8000000000002</v>
      </c>
      <c r="R741" s="91">
        <f t="shared" si="370"/>
        <v>30.056000000000004</v>
      </c>
      <c r="S741" s="91">
        <f t="shared" si="371"/>
        <v>227.97000000000003</v>
      </c>
      <c r="T741" s="91">
        <f t="shared" si="372"/>
        <v>461.04</v>
      </c>
      <c r="U741" s="91">
        <f t="shared" si="373"/>
        <v>854.59000000000015</v>
      </c>
      <c r="V741" s="91">
        <f t="shared" si="374"/>
        <v>8.2954559999998896</v>
      </c>
      <c r="W741" s="91">
        <f t="shared" si="375"/>
        <v>56.627747999999237</v>
      </c>
      <c r="X741" s="91">
        <f t="shared" si="376"/>
        <v>97.556063999998685</v>
      </c>
      <c r="Y741" s="91">
        <f t="shared" si="377"/>
        <v>157.2445599999979</v>
      </c>
      <c r="Z741" s="91">
        <f t="shared" si="378"/>
        <v>1.7282199999999768</v>
      </c>
      <c r="AA741" s="91">
        <f t="shared" si="379"/>
        <v>9.4379579999998722</v>
      </c>
      <c r="AB741" s="91">
        <f t="shared" si="380"/>
        <v>13.549453333333153</v>
      </c>
      <c r="AC741" s="91">
        <f t="shared" si="381"/>
        <v>18.719590476190231</v>
      </c>
      <c r="AD741" s="29">
        <f t="shared" si="382"/>
        <v>0</v>
      </c>
      <c r="AE741" s="29">
        <f t="shared" si="388"/>
        <v>0</v>
      </c>
      <c r="AF741" s="29">
        <f t="shared" si="389"/>
        <v>0</v>
      </c>
      <c r="AG741" s="29">
        <f t="shared" si="390"/>
        <v>0</v>
      </c>
      <c r="AH741" s="29">
        <f t="shared" si="383"/>
        <v>1</v>
      </c>
      <c r="AI741" s="29">
        <f t="shared" si="384"/>
        <v>3</v>
      </c>
      <c r="AJ741" s="29">
        <f t="shared" si="385"/>
        <v>4</v>
      </c>
      <c r="AK741" s="105">
        <f t="shared" si="386"/>
        <v>7</v>
      </c>
      <c r="AT741" s="300">
        <f t="shared" si="392"/>
        <v>27.651519999999628</v>
      </c>
      <c r="AU741" s="29">
        <f t="shared" si="392"/>
        <v>209.73239999999717</v>
      </c>
      <c r="AV741" s="29">
        <f t="shared" si="392"/>
        <v>424.15679999999423</v>
      </c>
      <c r="AW741" s="105">
        <f t="shared" si="392"/>
        <v>786.22279999998943</v>
      </c>
    </row>
    <row r="742" spans="1:49" x14ac:dyDescent="0.25">
      <c r="A742" s="80" t="s">
        <v>504</v>
      </c>
      <c r="B742" s="4" t="s">
        <v>82</v>
      </c>
      <c r="C742" s="4">
        <v>133.03</v>
      </c>
      <c r="D742" s="4">
        <v>138.30000000000001</v>
      </c>
      <c r="E742" s="4">
        <v>1800</v>
      </c>
      <c r="F742" s="4">
        <v>1900</v>
      </c>
      <c r="G742" s="30">
        <f t="shared" si="364"/>
        <v>5.2700000000000102</v>
      </c>
      <c r="H742" s="30">
        <f t="shared" si="387"/>
        <v>321.05999999999972</v>
      </c>
      <c r="I742" s="30" t="str">
        <f t="shared" si="365"/>
        <v>US 20: 11</v>
      </c>
      <c r="J742" s="30">
        <f t="shared" si="391"/>
        <v>1810</v>
      </c>
      <c r="K742" s="30">
        <f t="shared" si="391"/>
        <v>1835</v>
      </c>
      <c r="L742" s="30">
        <f t="shared" si="391"/>
        <v>1860</v>
      </c>
      <c r="M742" s="30">
        <f t="shared" si="391"/>
        <v>1885</v>
      </c>
      <c r="N742" s="91">
        <f t="shared" si="366"/>
        <v>1230.8000000000002</v>
      </c>
      <c r="O742" s="91">
        <f t="shared" si="367"/>
        <v>1247.8000000000002</v>
      </c>
      <c r="P742" s="91">
        <f t="shared" si="368"/>
        <v>1264.8000000000002</v>
      </c>
      <c r="Q742" s="91">
        <f t="shared" si="369"/>
        <v>1281.8000000000002</v>
      </c>
      <c r="R742" s="91">
        <f t="shared" si="370"/>
        <v>24.616000000000003</v>
      </c>
      <c r="S742" s="91">
        <f t="shared" si="371"/>
        <v>187.17000000000002</v>
      </c>
      <c r="T742" s="91">
        <f t="shared" si="372"/>
        <v>379.44000000000005</v>
      </c>
      <c r="U742" s="91">
        <f t="shared" si="373"/>
        <v>704.99000000000012</v>
      </c>
      <c r="V742" s="91">
        <f t="shared" si="374"/>
        <v>38.917896000000077</v>
      </c>
      <c r="W742" s="91">
        <f t="shared" si="375"/>
        <v>266.32419300000055</v>
      </c>
      <c r="X742" s="91">
        <f t="shared" si="376"/>
        <v>459.91922400000101</v>
      </c>
      <c r="Y742" s="91">
        <f t="shared" si="377"/>
        <v>743.05946000000154</v>
      </c>
      <c r="Z742" s="91">
        <f t="shared" si="378"/>
        <v>8.1078950000000152</v>
      </c>
      <c r="AA742" s="91">
        <f t="shared" si="379"/>
        <v>44.387365500000094</v>
      </c>
      <c r="AB742" s="91">
        <f t="shared" si="380"/>
        <v>63.877670000000144</v>
      </c>
      <c r="AC742" s="91">
        <f t="shared" si="381"/>
        <v>88.459459523809727</v>
      </c>
      <c r="AD742" s="29">
        <f t="shared" si="382"/>
        <v>0</v>
      </c>
      <c r="AE742" s="29">
        <f t="shared" si="388"/>
        <v>1</v>
      </c>
      <c r="AF742" s="29">
        <f t="shared" si="389"/>
        <v>1</v>
      </c>
      <c r="AG742" s="29">
        <f t="shared" si="390"/>
        <v>1</v>
      </c>
      <c r="AH742" s="29">
        <f t="shared" si="383"/>
        <v>1</v>
      </c>
      <c r="AI742" s="29">
        <f t="shared" si="384"/>
        <v>3</v>
      </c>
      <c r="AJ742" s="29">
        <f t="shared" si="385"/>
        <v>4</v>
      </c>
      <c r="AK742" s="105">
        <f t="shared" si="386"/>
        <v>7</v>
      </c>
      <c r="AT742" s="300">
        <f t="shared" si="392"/>
        <v>129.72632000000027</v>
      </c>
      <c r="AU742" s="29">
        <f t="shared" si="392"/>
        <v>986.38590000000204</v>
      </c>
      <c r="AV742" s="29">
        <f t="shared" si="392"/>
        <v>1999.6488000000043</v>
      </c>
      <c r="AW742" s="105">
        <f t="shared" si="392"/>
        <v>3715.2973000000079</v>
      </c>
    </row>
    <row r="743" spans="1:49" x14ac:dyDescent="0.25">
      <c r="A743" s="80" t="s">
        <v>504</v>
      </c>
      <c r="B743" s="4" t="s">
        <v>82</v>
      </c>
      <c r="C743" s="4">
        <v>138.30000000000001</v>
      </c>
      <c r="D743" s="4">
        <v>154.88</v>
      </c>
      <c r="E743" s="4">
        <v>1500</v>
      </c>
      <c r="F743" s="4">
        <v>1600</v>
      </c>
      <c r="G743" s="30">
        <f t="shared" si="364"/>
        <v>16.579999999999984</v>
      </c>
      <c r="H743" s="30">
        <f t="shared" si="387"/>
        <v>337.6399999999997</v>
      </c>
      <c r="I743" s="30" t="str">
        <f t="shared" si="365"/>
        <v>US 20: 12</v>
      </c>
      <c r="J743" s="30">
        <f t="shared" si="391"/>
        <v>1510</v>
      </c>
      <c r="K743" s="30">
        <f t="shared" si="391"/>
        <v>1535</v>
      </c>
      <c r="L743" s="30">
        <f t="shared" si="391"/>
        <v>1560</v>
      </c>
      <c r="M743" s="30">
        <f t="shared" si="391"/>
        <v>1585</v>
      </c>
      <c r="N743" s="91">
        <f t="shared" si="366"/>
        <v>1026.8000000000002</v>
      </c>
      <c r="O743" s="91">
        <f t="shared" si="367"/>
        <v>1043.8000000000002</v>
      </c>
      <c r="P743" s="91">
        <f t="shared" si="368"/>
        <v>1060.8000000000002</v>
      </c>
      <c r="Q743" s="91">
        <f t="shared" si="369"/>
        <v>1077.8000000000002</v>
      </c>
      <c r="R743" s="91">
        <f t="shared" si="370"/>
        <v>20.536000000000005</v>
      </c>
      <c r="S743" s="91">
        <f t="shared" si="371"/>
        <v>156.57000000000002</v>
      </c>
      <c r="T743" s="91">
        <f t="shared" si="372"/>
        <v>318.24000000000007</v>
      </c>
      <c r="U743" s="91">
        <f t="shared" si="373"/>
        <v>592.79000000000019</v>
      </c>
      <c r="V743" s="91">
        <f t="shared" si="374"/>
        <v>102.14606399999992</v>
      </c>
      <c r="W743" s="91">
        <f t="shared" si="375"/>
        <v>700.90126199999952</v>
      </c>
      <c r="X743" s="91">
        <f t="shared" si="376"/>
        <v>1213.576415999999</v>
      </c>
      <c r="Y743" s="91">
        <f t="shared" si="377"/>
        <v>1965.6916399999989</v>
      </c>
      <c r="Z743" s="91">
        <f t="shared" si="378"/>
        <v>21.280429999999981</v>
      </c>
      <c r="AA743" s="91">
        <f t="shared" si="379"/>
        <v>116.81687699999992</v>
      </c>
      <c r="AB743" s="91">
        <f t="shared" si="380"/>
        <v>168.55227999999988</v>
      </c>
      <c r="AC743" s="91">
        <f t="shared" si="381"/>
        <v>234.01090952380943</v>
      </c>
      <c r="AD743" s="29">
        <f t="shared" si="382"/>
        <v>0</v>
      </c>
      <c r="AE743" s="29">
        <f t="shared" si="388"/>
        <v>1</v>
      </c>
      <c r="AF743" s="29">
        <f t="shared" si="389"/>
        <v>2</v>
      </c>
      <c r="AG743" s="29">
        <f t="shared" si="390"/>
        <v>2</v>
      </c>
      <c r="AH743" s="29">
        <f t="shared" si="383"/>
        <v>0</v>
      </c>
      <c r="AI743" s="29">
        <f t="shared" si="384"/>
        <v>2</v>
      </c>
      <c r="AJ743" s="29">
        <f t="shared" si="385"/>
        <v>3</v>
      </c>
      <c r="AK743" s="105">
        <f t="shared" si="386"/>
        <v>4</v>
      </c>
      <c r="AT743" s="300">
        <f t="shared" si="392"/>
        <v>340.48687999999976</v>
      </c>
      <c r="AU743" s="29">
        <f t="shared" si="392"/>
        <v>2595.9305999999979</v>
      </c>
      <c r="AV743" s="29">
        <f t="shared" si="392"/>
        <v>5276.4191999999957</v>
      </c>
      <c r="AW743" s="105">
        <f t="shared" si="392"/>
        <v>9828.4581999999937</v>
      </c>
    </row>
    <row r="744" spans="1:49" x14ac:dyDescent="0.25">
      <c r="A744" s="80" t="s">
        <v>504</v>
      </c>
      <c r="B744" s="4" t="s">
        <v>82</v>
      </c>
      <c r="C744" s="4">
        <v>154.88</v>
      </c>
      <c r="D744" s="4">
        <v>157.88999999999999</v>
      </c>
      <c r="E744" s="4">
        <v>1400</v>
      </c>
      <c r="F744" s="4">
        <v>1500</v>
      </c>
      <c r="G744" s="30">
        <f t="shared" si="364"/>
        <v>3.0099999999999909</v>
      </c>
      <c r="H744" s="30">
        <f t="shared" si="387"/>
        <v>340.64999999999969</v>
      </c>
      <c r="I744" s="30" t="str">
        <f t="shared" si="365"/>
        <v>US 20: 12</v>
      </c>
      <c r="J744" s="30">
        <f t="shared" si="391"/>
        <v>1410</v>
      </c>
      <c r="K744" s="30">
        <f t="shared" si="391"/>
        <v>1435</v>
      </c>
      <c r="L744" s="30">
        <f t="shared" si="391"/>
        <v>1460</v>
      </c>
      <c r="M744" s="30">
        <f t="shared" si="391"/>
        <v>1485</v>
      </c>
      <c r="N744" s="91">
        <f t="shared" si="366"/>
        <v>958.80000000000007</v>
      </c>
      <c r="O744" s="91">
        <f t="shared" si="367"/>
        <v>975.80000000000007</v>
      </c>
      <c r="P744" s="91">
        <f t="shared" si="368"/>
        <v>992.80000000000007</v>
      </c>
      <c r="Q744" s="91">
        <f t="shared" si="369"/>
        <v>1009.8000000000001</v>
      </c>
      <c r="R744" s="91">
        <f t="shared" si="370"/>
        <v>19.176000000000002</v>
      </c>
      <c r="S744" s="91">
        <f t="shared" si="371"/>
        <v>146.37</v>
      </c>
      <c r="T744" s="91">
        <f t="shared" si="372"/>
        <v>297.84000000000003</v>
      </c>
      <c r="U744" s="91">
        <f t="shared" si="373"/>
        <v>555.3900000000001</v>
      </c>
      <c r="V744" s="91">
        <f t="shared" si="374"/>
        <v>17.31592799999995</v>
      </c>
      <c r="W744" s="91">
        <f t="shared" si="375"/>
        <v>118.95489899999966</v>
      </c>
      <c r="X744" s="91">
        <f t="shared" si="376"/>
        <v>206.19463199999939</v>
      </c>
      <c r="Y744" s="91">
        <f t="shared" si="377"/>
        <v>334.3447799999991</v>
      </c>
      <c r="Z744" s="91">
        <f t="shared" si="378"/>
        <v>3.607484999999989</v>
      </c>
      <c r="AA744" s="91">
        <f t="shared" si="379"/>
        <v>19.825816499999942</v>
      </c>
      <c r="AB744" s="91">
        <f t="shared" si="380"/>
        <v>28.63814333333325</v>
      </c>
      <c r="AC744" s="91">
        <f t="shared" si="381"/>
        <v>39.802949999999903</v>
      </c>
      <c r="AD744" s="29">
        <f t="shared" si="382"/>
        <v>0</v>
      </c>
      <c r="AE744" s="29">
        <f t="shared" si="388"/>
        <v>0</v>
      </c>
      <c r="AF744" s="29">
        <f t="shared" si="389"/>
        <v>0</v>
      </c>
      <c r="AG744" s="29">
        <f t="shared" si="390"/>
        <v>1</v>
      </c>
      <c r="AH744" s="29">
        <f t="shared" si="383"/>
        <v>0</v>
      </c>
      <c r="AI744" s="29">
        <f t="shared" si="384"/>
        <v>2</v>
      </c>
      <c r="AJ744" s="29">
        <f t="shared" si="385"/>
        <v>3</v>
      </c>
      <c r="AK744" s="105">
        <f t="shared" si="386"/>
        <v>4</v>
      </c>
      <c r="AT744" s="300">
        <f t="shared" si="392"/>
        <v>57.71975999999983</v>
      </c>
      <c r="AU744" s="29">
        <f t="shared" si="392"/>
        <v>440.57369999999867</v>
      </c>
      <c r="AV744" s="29">
        <f t="shared" si="392"/>
        <v>896.49839999999733</v>
      </c>
      <c r="AW744" s="105">
        <f t="shared" si="392"/>
        <v>1671.7238999999952</v>
      </c>
    </row>
    <row r="745" spans="1:49" x14ac:dyDescent="0.25">
      <c r="A745" s="80" t="s">
        <v>504</v>
      </c>
      <c r="B745" s="4" t="s">
        <v>82</v>
      </c>
      <c r="C745" s="4">
        <v>157.91999999999999</v>
      </c>
      <c r="D745" s="4">
        <v>165.96</v>
      </c>
      <c r="E745" s="4">
        <v>1400</v>
      </c>
      <c r="F745" s="4">
        <v>1500</v>
      </c>
      <c r="G745" s="30">
        <f t="shared" si="364"/>
        <v>8.0400000000000205</v>
      </c>
      <c r="H745" s="30">
        <f t="shared" si="387"/>
        <v>348.68999999999971</v>
      </c>
      <c r="I745" s="30" t="str">
        <f t="shared" si="365"/>
        <v>US 20: 12</v>
      </c>
      <c r="J745" s="30">
        <f t="shared" si="391"/>
        <v>1410</v>
      </c>
      <c r="K745" s="30">
        <f t="shared" si="391"/>
        <v>1435</v>
      </c>
      <c r="L745" s="30">
        <f t="shared" si="391"/>
        <v>1460</v>
      </c>
      <c r="M745" s="30">
        <f t="shared" si="391"/>
        <v>1485</v>
      </c>
      <c r="N745" s="91">
        <f t="shared" si="366"/>
        <v>958.80000000000007</v>
      </c>
      <c r="O745" s="91">
        <f t="shared" si="367"/>
        <v>975.80000000000007</v>
      </c>
      <c r="P745" s="91">
        <f t="shared" si="368"/>
        <v>992.80000000000007</v>
      </c>
      <c r="Q745" s="91">
        <f t="shared" si="369"/>
        <v>1009.8000000000001</v>
      </c>
      <c r="R745" s="91">
        <f t="shared" si="370"/>
        <v>19.176000000000002</v>
      </c>
      <c r="S745" s="91">
        <f t="shared" si="371"/>
        <v>146.37</v>
      </c>
      <c r="T745" s="91">
        <f t="shared" si="372"/>
        <v>297.84000000000003</v>
      </c>
      <c r="U745" s="91">
        <f t="shared" si="373"/>
        <v>555.3900000000001</v>
      </c>
      <c r="V745" s="91">
        <f t="shared" si="374"/>
        <v>46.252512000000124</v>
      </c>
      <c r="W745" s="91">
        <f t="shared" si="375"/>
        <v>317.73999600000087</v>
      </c>
      <c r="X745" s="91">
        <f t="shared" si="376"/>
        <v>550.76572800000145</v>
      </c>
      <c r="Y745" s="91">
        <f t="shared" si="377"/>
        <v>893.06712000000255</v>
      </c>
      <c r="Z745" s="91">
        <f t="shared" si="378"/>
        <v>9.6359400000000246</v>
      </c>
      <c r="AA745" s="91">
        <f t="shared" si="379"/>
        <v>52.956666000000148</v>
      </c>
      <c r="AB745" s="91">
        <f t="shared" si="380"/>
        <v>76.495240000000209</v>
      </c>
      <c r="AC745" s="91">
        <f t="shared" si="381"/>
        <v>106.31751428571461</v>
      </c>
      <c r="AD745" s="29">
        <f t="shared" si="382"/>
        <v>0</v>
      </c>
      <c r="AE745" s="29">
        <f t="shared" si="388"/>
        <v>1</v>
      </c>
      <c r="AF745" s="29">
        <f t="shared" si="389"/>
        <v>1</v>
      </c>
      <c r="AG745" s="29">
        <f t="shared" si="390"/>
        <v>1</v>
      </c>
      <c r="AH745" s="29">
        <f t="shared" si="383"/>
        <v>0</v>
      </c>
      <c r="AI745" s="29">
        <f t="shared" si="384"/>
        <v>2</v>
      </c>
      <c r="AJ745" s="29">
        <f t="shared" si="385"/>
        <v>3</v>
      </c>
      <c r="AK745" s="105">
        <f t="shared" si="386"/>
        <v>4</v>
      </c>
      <c r="AT745" s="300">
        <f t="shared" si="392"/>
        <v>154.17504000000042</v>
      </c>
      <c r="AU745" s="29">
        <f t="shared" si="392"/>
        <v>1176.8148000000031</v>
      </c>
      <c r="AV745" s="29">
        <f t="shared" si="392"/>
        <v>2394.6336000000065</v>
      </c>
      <c r="AW745" s="105">
        <f t="shared" si="392"/>
        <v>4465.3356000000122</v>
      </c>
    </row>
    <row r="746" spans="1:49" x14ac:dyDescent="0.25">
      <c r="A746" s="80" t="s">
        <v>504</v>
      </c>
      <c r="B746" s="4" t="s">
        <v>82</v>
      </c>
      <c r="C746" s="4">
        <v>166</v>
      </c>
      <c r="D746" s="4">
        <v>167.57</v>
      </c>
      <c r="E746" s="4">
        <v>1400</v>
      </c>
      <c r="F746" s="4">
        <v>1500</v>
      </c>
      <c r="G746" s="30">
        <f t="shared" si="364"/>
        <v>1.5699999999999932</v>
      </c>
      <c r="H746" s="30">
        <f t="shared" si="387"/>
        <v>350.25999999999971</v>
      </c>
      <c r="I746" s="30" t="str">
        <f t="shared" si="365"/>
        <v>US 20: 12</v>
      </c>
      <c r="J746" s="30">
        <f t="shared" si="391"/>
        <v>1410</v>
      </c>
      <c r="K746" s="30">
        <f t="shared" si="391"/>
        <v>1435</v>
      </c>
      <c r="L746" s="30">
        <f t="shared" si="391"/>
        <v>1460</v>
      </c>
      <c r="M746" s="30">
        <f t="shared" si="391"/>
        <v>1485</v>
      </c>
      <c r="N746" s="91">
        <f t="shared" si="366"/>
        <v>958.80000000000007</v>
      </c>
      <c r="O746" s="91">
        <f t="shared" si="367"/>
        <v>975.80000000000007</v>
      </c>
      <c r="P746" s="91">
        <f t="shared" si="368"/>
        <v>992.80000000000007</v>
      </c>
      <c r="Q746" s="91">
        <f t="shared" si="369"/>
        <v>1009.8000000000001</v>
      </c>
      <c r="R746" s="91">
        <f t="shared" si="370"/>
        <v>19.176000000000002</v>
      </c>
      <c r="S746" s="91">
        <f t="shared" si="371"/>
        <v>146.37</v>
      </c>
      <c r="T746" s="91">
        <f t="shared" si="372"/>
        <v>297.84000000000003</v>
      </c>
      <c r="U746" s="91">
        <f t="shared" si="373"/>
        <v>555.3900000000001</v>
      </c>
      <c r="V746" s="91">
        <f t="shared" si="374"/>
        <v>9.0318959999999624</v>
      </c>
      <c r="W746" s="91">
        <f t="shared" si="375"/>
        <v>62.046242999999741</v>
      </c>
      <c r="X746" s="91">
        <f t="shared" si="376"/>
        <v>107.55002399999954</v>
      </c>
      <c r="Y746" s="91">
        <f t="shared" si="377"/>
        <v>174.39245999999929</v>
      </c>
      <c r="Z746" s="91">
        <f t="shared" si="378"/>
        <v>1.8816449999999918</v>
      </c>
      <c r="AA746" s="91">
        <f t="shared" si="379"/>
        <v>10.341040499999957</v>
      </c>
      <c r="AB746" s="91">
        <f t="shared" si="380"/>
        <v>14.93750333333327</v>
      </c>
      <c r="AC746" s="91">
        <f t="shared" si="381"/>
        <v>20.761007142857061</v>
      </c>
      <c r="AD746" s="29">
        <f t="shared" si="382"/>
        <v>0</v>
      </c>
      <c r="AE746" s="29">
        <f t="shared" si="388"/>
        <v>0</v>
      </c>
      <c r="AF746" s="29">
        <f t="shared" si="389"/>
        <v>0</v>
      </c>
      <c r="AG746" s="29">
        <f t="shared" si="390"/>
        <v>0</v>
      </c>
      <c r="AH746" s="29">
        <f t="shared" si="383"/>
        <v>0</v>
      </c>
      <c r="AI746" s="29">
        <f t="shared" si="384"/>
        <v>2</v>
      </c>
      <c r="AJ746" s="29">
        <f t="shared" si="385"/>
        <v>3</v>
      </c>
      <c r="AK746" s="105">
        <f t="shared" si="386"/>
        <v>4</v>
      </c>
      <c r="AT746" s="300">
        <f t="shared" si="392"/>
        <v>30.106319999999872</v>
      </c>
      <c r="AU746" s="29">
        <f t="shared" si="392"/>
        <v>229.80089999999902</v>
      </c>
      <c r="AV746" s="29">
        <f t="shared" si="392"/>
        <v>467.60879999999804</v>
      </c>
      <c r="AW746" s="105">
        <f t="shared" si="392"/>
        <v>871.96229999999639</v>
      </c>
    </row>
    <row r="747" spans="1:49" x14ac:dyDescent="0.25">
      <c r="A747" s="80" t="s">
        <v>504</v>
      </c>
      <c r="B747" s="4" t="s">
        <v>82</v>
      </c>
      <c r="C747" s="4">
        <v>167.57</v>
      </c>
      <c r="D747" s="4">
        <v>185.05</v>
      </c>
      <c r="E747" s="4">
        <v>1300</v>
      </c>
      <c r="F747" s="4">
        <v>1400</v>
      </c>
      <c r="G747" s="30">
        <f t="shared" si="364"/>
        <v>17.480000000000018</v>
      </c>
      <c r="H747" s="30">
        <f t="shared" si="387"/>
        <v>367.73999999999972</v>
      </c>
      <c r="I747" s="30" t="str">
        <f t="shared" si="365"/>
        <v>US 20: 13</v>
      </c>
      <c r="J747" s="30">
        <f t="shared" ref="J747:M766" si="393">(($F747-$E747)/($F$6-$E$6)*(J$6-$E$6)+$E747)</f>
        <v>1310</v>
      </c>
      <c r="K747" s="30">
        <f t="shared" si="393"/>
        <v>1335</v>
      </c>
      <c r="L747" s="30">
        <f t="shared" si="393"/>
        <v>1360</v>
      </c>
      <c r="M747" s="30">
        <f t="shared" si="393"/>
        <v>1385</v>
      </c>
      <c r="N747" s="91">
        <f t="shared" si="366"/>
        <v>890.80000000000007</v>
      </c>
      <c r="O747" s="91">
        <f t="shared" si="367"/>
        <v>907.80000000000007</v>
      </c>
      <c r="P747" s="91">
        <f t="shared" si="368"/>
        <v>924.80000000000007</v>
      </c>
      <c r="Q747" s="91">
        <f t="shared" si="369"/>
        <v>941.80000000000007</v>
      </c>
      <c r="R747" s="91">
        <f t="shared" si="370"/>
        <v>17.816000000000003</v>
      </c>
      <c r="S747" s="91">
        <f t="shared" si="371"/>
        <v>136.17000000000002</v>
      </c>
      <c r="T747" s="91">
        <f t="shared" si="372"/>
        <v>277.44</v>
      </c>
      <c r="U747" s="91">
        <f t="shared" si="373"/>
        <v>517.99000000000012</v>
      </c>
      <c r="V747" s="91">
        <f t="shared" si="374"/>
        <v>93.427104000000099</v>
      </c>
      <c r="W747" s="91">
        <f t="shared" si="375"/>
        <v>642.66793200000086</v>
      </c>
      <c r="X747" s="91">
        <f t="shared" si="376"/>
        <v>1115.4197760000011</v>
      </c>
      <c r="Y747" s="91">
        <f t="shared" si="377"/>
        <v>1810.8930400000024</v>
      </c>
      <c r="Z747" s="91">
        <f t="shared" si="378"/>
        <v>19.463980000000017</v>
      </c>
      <c r="AA747" s="91">
        <f t="shared" si="379"/>
        <v>107.11132200000014</v>
      </c>
      <c r="AB747" s="91">
        <f t="shared" si="380"/>
        <v>154.91941333333349</v>
      </c>
      <c r="AC747" s="91">
        <f t="shared" si="381"/>
        <v>215.58250476190508</v>
      </c>
      <c r="AD747" s="29">
        <f t="shared" si="382"/>
        <v>0</v>
      </c>
      <c r="AE747" s="29">
        <f t="shared" si="388"/>
        <v>1</v>
      </c>
      <c r="AF747" s="29">
        <f t="shared" si="389"/>
        <v>2</v>
      </c>
      <c r="AG747" s="29">
        <f t="shared" si="390"/>
        <v>2</v>
      </c>
      <c r="AH747" s="29">
        <f t="shared" si="383"/>
        <v>0</v>
      </c>
      <c r="AI747" s="29">
        <f t="shared" si="384"/>
        <v>2</v>
      </c>
      <c r="AJ747" s="29">
        <f t="shared" si="385"/>
        <v>5</v>
      </c>
      <c r="AK747" s="105">
        <f t="shared" si="386"/>
        <v>5</v>
      </c>
      <c r="AT747" s="300">
        <f t="shared" si="392"/>
        <v>311.42368000000039</v>
      </c>
      <c r="AU747" s="29">
        <f t="shared" si="392"/>
        <v>2380.2516000000028</v>
      </c>
      <c r="AV747" s="29">
        <f t="shared" si="392"/>
        <v>4849.6512000000048</v>
      </c>
      <c r="AW747" s="105">
        <f t="shared" si="392"/>
        <v>9054.4652000000115</v>
      </c>
    </row>
    <row r="748" spans="1:49" x14ac:dyDescent="0.25">
      <c r="A748" s="80" t="s">
        <v>504</v>
      </c>
      <c r="B748" s="4" t="s">
        <v>82</v>
      </c>
      <c r="C748" s="4">
        <v>185.05</v>
      </c>
      <c r="D748" s="4">
        <v>189.27</v>
      </c>
      <c r="E748" s="4">
        <v>1400</v>
      </c>
      <c r="F748" s="4">
        <v>1500</v>
      </c>
      <c r="G748" s="30">
        <f t="shared" si="364"/>
        <v>4.2199999999999989</v>
      </c>
      <c r="H748" s="30">
        <f t="shared" si="387"/>
        <v>371.9599999999997</v>
      </c>
      <c r="I748" s="30" t="str">
        <f t="shared" si="365"/>
        <v>US 20: 13</v>
      </c>
      <c r="J748" s="30">
        <f t="shared" si="393"/>
        <v>1410</v>
      </c>
      <c r="K748" s="30">
        <f t="shared" si="393"/>
        <v>1435</v>
      </c>
      <c r="L748" s="30">
        <f t="shared" si="393"/>
        <v>1460</v>
      </c>
      <c r="M748" s="30">
        <f t="shared" si="393"/>
        <v>1485</v>
      </c>
      <c r="N748" s="91">
        <f t="shared" si="366"/>
        <v>958.80000000000007</v>
      </c>
      <c r="O748" s="91">
        <f t="shared" si="367"/>
        <v>975.80000000000007</v>
      </c>
      <c r="P748" s="91">
        <f t="shared" si="368"/>
        <v>992.80000000000007</v>
      </c>
      <c r="Q748" s="91">
        <f t="shared" si="369"/>
        <v>1009.8000000000001</v>
      </c>
      <c r="R748" s="91">
        <f t="shared" si="370"/>
        <v>19.176000000000002</v>
      </c>
      <c r="S748" s="91">
        <f t="shared" si="371"/>
        <v>146.37</v>
      </c>
      <c r="T748" s="91">
        <f t="shared" si="372"/>
        <v>297.84000000000003</v>
      </c>
      <c r="U748" s="91">
        <f t="shared" si="373"/>
        <v>555.3900000000001</v>
      </c>
      <c r="V748" s="91">
        <f t="shared" si="374"/>
        <v>24.276815999999997</v>
      </c>
      <c r="W748" s="91">
        <f t="shared" si="375"/>
        <v>166.77397799999997</v>
      </c>
      <c r="X748" s="91">
        <f t="shared" si="376"/>
        <v>289.08350399999995</v>
      </c>
      <c r="Y748" s="91">
        <f t="shared" si="377"/>
        <v>468.74916000000002</v>
      </c>
      <c r="Z748" s="91">
        <f t="shared" si="378"/>
        <v>5.0576699999999981</v>
      </c>
      <c r="AA748" s="91">
        <f t="shared" si="379"/>
        <v>27.795662999999994</v>
      </c>
      <c r="AB748" s="91">
        <f t="shared" si="380"/>
        <v>40.150486666666666</v>
      </c>
      <c r="AC748" s="91">
        <f t="shared" si="381"/>
        <v>55.803471428571441</v>
      </c>
      <c r="AD748" s="29">
        <f t="shared" si="382"/>
        <v>0</v>
      </c>
      <c r="AE748" s="29">
        <f t="shared" si="388"/>
        <v>0</v>
      </c>
      <c r="AF748" s="29">
        <f t="shared" si="389"/>
        <v>1</v>
      </c>
      <c r="AG748" s="29">
        <f t="shared" si="390"/>
        <v>1</v>
      </c>
      <c r="AH748" s="29">
        <f t="shared" si="383"/>
        <v>0</v>
      </c>
      <c r="AI748" s="29">
        <f t="shared" si="384"/>
        <v>2</v>
      </c>
      <c r="AJ748" s="29">
        <f t="shared" si="385"/>
        <v>5</v>
      </c>
      <c r="AK748" s="105">
        <f t="shared" si="386"/>
        <v>5</v>
      </c>
      <c r="AT748" s="300">
        <f t="shared" si="392"/>
        <v>80.922719999999984</v>
      </c>
      <c r="AU748" s="29">
        <f t="shared" si="392"/>
        <v>617.68139999999983</v>
      </c>
      <c r="AV748" s="29">
        <f t="shared" si="392"/>
        <v>1256.8847999999998</v>
      </c>
      <c r="AW748" s="105">
        <f t="shared" si="392"/>
        <v>2343.7457999999997</v>
      </c>
    </row>
    <row r="749" spans="1:49" x14ac:dyDescent="0.25">
      <c r="A749" s="80" t="s">
        <v>504</v>
      </c>
      <c r="B749" s="4" t="s">
        <v>82</v>
      </c>
      <c r="C749" s="4">
        <v>189.27</v>
      </c>
      <c r="D749" s="4">
        <v>189.49</v>
      </c>
      <c r="E749" s="4">
        <v>1600</v>
      </c>
      <c r="F749" s="4">
        <v>1700</v>
      </c>
      <c r="G749" s="30">
        <f t="shared" si="364"/>
        <v>0.21999999999999886</v>
      </c>
      <c r="H749" s="30">
        <f t="shared" si="387"/>
        <v>372.17999999999972</v>
      </c>
      <c r="I749" s="30" t="str">
        <f t="shared" si="365"/>
        <v>US 20: 13</v>
      </c>
      <c r="J749" s="30">
        <f t="shared" si="393"/>
        <v>1610</v>
      </c>
      <c r="K749" s="30">
        <f t="shared" si="393"/>
        <v>1635</v>
      </c>
      <c r="L749" s="30">
        <f t="shared" si="393"/>
        <v>1660</v>
      </c>
      <c r="M749" s="30">
        <f t="shared" si="393"/>
        <v>1685</v>
      </c>
      <c r="N749" s="91">
        <f t="shared" si="366"/>
        <v>1094.8000000000002</v>
      </c>
      <c r="O749" s="91">
        <f t="shared" si="367"/>
        <v>1111.8000000000002</v>
      </c>
      <c r="P749" s="91">
        <f t="shared" si="368"/>
        <v>1128.8000000000002</v>
      </c>
      <c r="Q749" s="91">
        <f t="shared" si="369"/>
        <v>1145.8000000000002</v>
      </c>
      <c r="R749" s="91">
        <f t="shared" si="370"/>
        <v>21.896000000000004</v>
      </c>
      <c r="S749" s="91">
        <f t="shared" si="371"/>
        <v>166.77</v>
      </c>
      <c r="T749" s="91">
        <f t="shared" si="372"/>
        <v>338.64000000000004</v>
      </c>
      <c r="U749" s="91">
        <f t="shared" si="373"/>
        <v>630.19000000000017</v>
      </c>
      <c r="V749" s="91">
        <f t="shared" si="374"/>
        <v>1.4451359999999929</v>
      </c>
      <c r="W749" s="91">
        <f t="shared" si="375"/>
        <v>9.9061379999999488</v>
      </c>
      <c r="X749" s="91">
        <f t="shared" si="376"/>
        <v>17.135183999999914</v>
      </c>
      <c r="Y749" s="91">
        <f t="shared" si="377"/>
        <v>27.728359999999867</v>
      </c>
      <c r="Z749" s="91">
        <f t="shared" si="378"/>
        <v>0.30106999999999845</v>
      </c>
      <c r="AA749" s="91">
        <f t="shared" si="379"/>
        <v>1.6510229999999915</v>
      </c>
      <c r="AB749" s="91">
        <f t="shared" si="380"/>
        <v>2.3798866666666547</v>
      </c>
      <c r="AC749" s="91">
        <f t="shared" si="381"/>
        <v>3.300995238095223</v>
      </c>
      <c r="AD749" s="29">
        <f t="shared" si="382"/>
        <v>0</v>
      </c>
      <c r="AE749" s="29">
        <f t="shared" si="388"/>
        <v>0</v>
      </c>
      <c r="AF749" s="29">
        <f t="shared" si="389"/>
        <v>0</v>
      </c>
      <c r="AG749" s="29">
        <f t="shared" si="390"/>
        <v>0</v>
      </c>
      <c r="AH749" s="29">
        <f t="shared" si="383"/>
        <v>0</v>
      </c>
      <c r="AI749" s="29">
        <f t="shared" si="384"/>
        <v>2</v>
      </c>
      <c r="AJ749" s="29">
        <f t="shared" si="385"/>
        <v>5</v>
      </c>
      <c r="AK749" s="105">
        <f t="shared" si="386"/>
        <v>5</v>
      </c>
      <c r="AT749" s="300">
        <f t="shared" si="392"/>
        <v>4.8171199999999761</v>
      </c>
      <c r="AU749" s="29">
        <f t="shared" si="392"/>
        <v>36.689399999999814</v>
      </c>
      <c r="AV749" s="29">
        <f t="shared" si="392"/>
        <v>74.500799999999629</v>
      </c>
      <c r="AW749" s="105">
        <f t="shared" si="392"/>
        <v>138.64179999999931</v>
      </c>
    </row>
    <row r="750" spans="1:49" x14ac:dyDescent="0.25">
      <c r="A750" s="80" t="s">
        <v>504</v>
      </c>
      <c r="B750" s="4" t="s">
        <v>82</v>
      </c>
      <c r="C750" s="4">
        <v>189.49</v>
      </c>
      <c r="D750" s="4">
        <v>193.07</v>
      </c>
      <c r="E750" s="4">
        <v>1400</v>
      </c>
      <c r="F750" s="4">
        <v>1500</v>
      </c>
      <c r="G750" s="30">
        <f t="shared" si="364"/>
        <v>3.5799999999999841</v>
      </c>
      <c r="H750" s="30">
        <f t="shared" si="387"/>
        <v>375.75999999999971</v>
      </c>
      <c r="I750" s="30" t="str">
        <f t="shared" si="365"/>
        <v>US 20: 13</v>
      </c>
      <c r="J750" s="30">
        <f t="shared" si="393"/>
        <v>1410</v>
      </c>
      <c r="K750" s="30">
        <f t="shared" si="393"/>
        <v>1435</v>
      </c>
      <c r="L750" s="30">
        <f t="shared" si="393"/>
        <v>1460</v>
      </c>
      <c r="M750" s="30">
        <f t="shared" si="393"/>
        <v>1485</v>
      </c>
      <c r="N750" s="91">
        <f t="shared" si="366"/>
        <v>958.80000000000007</v>
      </c>
      <c r="O750" s="91">
        <f t="shared" si="367"/>
        <v>975.80000000000007</v>
      </c>
      <c r="P750" s="91">
        <f t="shared" si="368"/>
        <v>992.80000000000007</v>
      </c>
      <c r="Q750" s="91">
        <f t="shared" si="369"/>
        <v>1009.8000000000001</v>
      </c>
      <c r="R750" s="91">
        <f t="shared" si="370"/>
        <v>19.176000000000002</v>
      </c>
      <c r="S750" s="91">
        <f t="shared" si="371"/>
        <v>146.37</v>
      </c>
      <c r="T750" s="91">
        <f t="shared" si="372"/>
        <v>297.84000000000003</v>
      </c>
      <c r="U750" s="91">
        <f t="shared" si="373"/>
        <v>555.3900000000001</v>
      </c>
      <c r="V750" s="91">
        <f t="shared" si="374"/>
        <v>20.59502399999991</v>
      </c>
      <c r="W750" s="91">
        <f t="shared" si="375"/>
        <v>141.48124199999938</v>
      </c>
      <c r="X750" s="91">
        <f t="shared" si="376"/>
        <v>245.24145599999895</v>
      </c>
      <c r="Y750" s="91">
        <f t="shared" si="377"/>
        <v>397.65923999999836</v>
      </c>
      <c r="Z750" s="91">
        <f t="shared" si="378"/>
        <v>4.2906299999999806</v>
      </c>
      <c r="AA750" s="91">
        <f t="shared" si="379"/>
        <v>23.580206999999898</v>
      </c>
      <c r="AB750" s="91">
        <f t="shared" si="380"/>
        <v>34.061313333333189</v>
      </c>
      <c r="AC750" s="91">
        <f t="shared" si="381"/>
        <v>47.340385714285524</v>
      </c>
      <c r="AD750" s="29">
        <f t="shared" si="382"/>
        <v>0</v>
      </c>
      <c r="AE750" s="29">
        <f t="shared" si="388"/>
        <v>0</v>
      </c>
      <c r="AF750" s="29">
        <f t="shared" si="389"/>
        <v>1</v>
      </c>
      <c r="AG750" s="29">
        <f t="shared" si="390"/>
        <v>1</v>
      </c>
      <c r="AH750" s="29">
        <f t="shared" si="383"/>
        <v>0</v>
      </c>
      <c r="AI750" s="29">
        <f t="shared" si="384"/>
        <v>2</v>
      </c>
      <c r="AJ750" s="29">
        <f t="shared" si="385"/>
        <v>5</v>
      </c>
      <c r="AK750" s="105">
        <f t="shared" si="386"/>
        <v>5</v>
      </c>
      <c r="AT750" s="300">
        <f t="shared" si="392"/>
        <v>68.650079999999704</v>
      </c>
      <c r="AU750" s="29">
        <f t="shared" si="392"/>
        <v>524.00459999999771</v>
      </c>
      <c r="AV750" s="29">
        <f t="shared" si="392"/>
        <v>1066.2671999999955</v>
      </c>
      <c r="AW750" s="105">
        <f t="shared" si="392"/>
        <v>1988.2961999999916</v>
      </c>
    </row>
    <row r="751" spans="1:49" x14ac:dyDescent="0.25">
      <c r="A751" s="80" t="s">
        <v>504</v>
      </c>
      <c r="B751" s="4" t="s">
        <v>82</v>
      </c>
      <c r="C751" s="4">
        <v>193.21</v>
      </c>
      <c r="D751" s="4">
        <v>202.63</v>
      </c>
      <c r="E751" s="4">
        <v>1400</v>
      </c>
      <c r="F751" s="4">
        <v>1500</v>
      </c>
      <c r="G751" s="30">
        <f t="shared" si="364"/>
        <v>9.4199999999999875</v>
      </c>
      <c r="H751" s="30">
        <f t="shared" si="387"/>
        <v>385.17999999999972</v>
      </c>
      <c r="I751" s="30" t="str">
        <f t="shared" si="365"/>
        <v>US 20: 13</v>
      </c>
      <c r="J751" s="30">
        <f t="shared" si="393"/>
        <v>1410</v>
      </c>
      <c r="K751" s="30">
        <f t="shared" si="393"/>
        <v>1435</v>
      </c>
      <c r="L751" s="30">
        <f t="shared" si="393"/>
        <v>1460</v>
      </c>
      <c r="M751" s="30">
        <f t="shared" si="393"/>
        <v>1485</v>
      </c>
      <c r="N751" s="91">
        <f t="shared" si="366"/>
        <v>958.80000000000007</v>
      </c>
      <c r="O751" s="91">
        <f t="shared" si="367"/>
        <v>975.80000000000007</v>
      </c>
      <c r="P751" s="91">
        <f t="shared" si="368"/>
        <v>992.80000000000007</v>
      </c>
      <c r="Q751" s="91">
        <f t="shared" si="369"/>
        <v>1009.8000000000001</v>
      </c>
      <c r="R751" s="91">
        <f t="shared" si="370"/>
        <v>19.176000000000002</v>
      </c>
      <c r="S751" s="91">
        <f t="shared" si="371"/>
        <v>146.37</v>
      </c>
      <c r="T751" s="91">
        <f t="shared" si="372"/>
        <v>297.84000000000003</v>
      </c>
      <c r="U751" s="91">
        <f t="shared" si="373"/>
        <v>555.3900000000001</v>
      </c>
      <c r="V751" s="91">
        <f t="shared" si="374"/>
        <v>54.191375999999934</v>
      </c>
      <c r="W751" s="91">
        <f t="shared" si="375"/>
        <v>372.27745799999957</v>
      </c>
      <c r="X751" s="91">
        <f t="shared" si="376"/>
        <v>645.30014399999925</v>
      </c>
      <c r="Y751" s="91">
        <f t="shared" si="377"/>
        <v>1046.3547599999988</v>
      </c>
      <c r="Z751" s="91">
        <f t="shared" si="378"/>
        <v>11.289869999999985</v>
      </c>
      <c r="AA751" s="91">
        <f t="shared" si="379"/>
        <v>62.046242999999926</v>
      </c>
      <c r="AB751" s="91">
        <f t="shared" si="380"/>
        <v>89.625019999999907</v>
      </c>
      <c r="AC751" s="91">
        <f t="shared" si="381"/>
        <v>124.56604285714273</v>
      </c>
      <c r="AD751" s="29">
        <f t="shared" si="382"/>
        <v>0</v>
      </c>
      <c r="AE751" s="29">
        <f t="shared" si="388"/>
        <v>1</v>
      </c>
      <c r="AF751" s="29">
        <f t="shared" si="389"/>
        <v>1</v>
      </c>
      <c r="AG751" s="29">
        <f t="shared" si="390"/>
        <v>1</v>
      </c>
      <c r="AH751" s="29">
        <f t="shared" si="383"/>
        <v>0</v>
      </c>
      <c r="AI751" s="29">
        <f t="shared" si="384"/>
        <v>2</v>
      </c>
      <c r="AJ751" s="29">
        <f t="shared" si="385"/>
        <v>5</v>
      </c>
      <c r="AK751" s="105">
        <f t="shared" si="386"/>
        <v>5</v>
      </c>
      <c r="AT751" s="300">
        <f t="shared" si="392"/>
        <v>180.63791999999978</v>
      </c>
      <c r="AU751" s="29">
        <f t="shared" si="392"/>
        <v>1378.8053999999981</v>
      </c>
      <c r="AV751" s="29">
        <f t="shared" si="392"/>
        <v>2805.6527999999967</v>
      </c>
      <c r="AW751" s="105">
        <f t="shared" si="392"/>
        <v>5231.7737999999936</v>
      </c>
    </row>
    <row r="752" spans="1:49" x14ac:dyDescent="0.25">
      <c r="A752" s="80" t="s">
        <v>504</v>
      </c>
      <c r="B752" s="4" t="s">
        <v>82</v>
      </c>
      <c r="C752" s="4">
        <v>202.7</v>
      </c>
      <c r="D752" s="4">
        <v>223.16</v>
      </c>
      <c r="E752" s="4">
        <v>1400</v>
      </c>
      <c r="F752" s="4">
        <v>1500</v>
      </c>
      <c r="G752" s="30">
        <f t="shared" si="364"/>
        <v>20.460000000000008</v>
      </c>
      <c r="H752" s="30">
        <f t="shared" si="387"/>
        <v>405.63999999999976</v>
      </c>
      <c r="I752" s="30" t="str">
        <f t="shared" si="365"/>
        <v>US 20: 14</v>
      </c>
      <c r="J752" s="30">
        <f t="shared" si="393"/>
        <v>1410</v>
      </c>
      <c r="K752" s="30">
        <f t="shared" si="393"/>
        <v>1435</v>
      </c>
      <c r="L752" s="30">
        <f t="shared" si="393"/>
        <v>1460</v>
      </c>
      <c r="M752" s="30">
        <f t="shared" si="393"/>
        <v>1485</v>
      </c>
      <c r="N752" s="91">
        <f t="shared" si="366"/>
        <v>958.80000000000007</v>
      </c>
      <c r="O752" s="91">
        <f t="shared" si="367"/>
        <v>975.80000000000007</v>
      </c>
      <c r="P752" s="91">
        <f t="shared" si="368"/>
        <v>992.80000000000007</v>
      </c>
      <c r="Q752" s="91">
        <f t="shared" si="369"/>
        <v>1009.8000000000001</v>
      </c>
      <c r="R752" s="91">
        <f t="shared" si="370"/>
        <v>19.176000000000002</v>
      </c>
      <c r="S752" s="91">
        <f t="shared" si="371"/>
        <v>146.37</v>
      </c>
      <c r="T752" s="91">
        <f t="shared" si="372"/>
        <v>297.84000000000003</v>
      </c>
      <c r="U752" s="91">
        <f t="shared" si="373"/>
        <v>555.3900000000001</v>
      </c>
      <c r="V752" s="91">
        <f t="shared" si="374"/>
        <v>117.70228800000005</v>
      </c>
      <c r="W752" s="91">
        <f t="shared" si="375"/>
        <v>808.57715400000041</v>
      </c>
      <c r="X752" s="91">
        <f t="shared" si="376"/>
        <v>1401.5754720000007</v>
      </c>
      <c r="Y752" s="91">
        <f t="shared" si="377"/>
        <v>2272.6558800000016</v>
      </c>
      <c r="Z752" s="91">
        <f t="shared" si="378"/>
        <v>24.521310000000007</v>
      </c>
      <c r="AA752" s="91">
        <f t="shared" si="379"/>
        <v>134.76285900000008</v>
      </c>
      <c r="AB752" s="91">
        <f t="shared" si="380"/>
        <v>194.66326000000012</v>
      </c>
      <c r="AC752" s="91">
        <f t="shared" si="381"/>
        <v>270.55427142857167</v>
      </c>
      <c r="AD752" s="29">
        <f t="shared" si="382"/>
        <v>0</v>
      </c>
      <c r="AE752" s="29">
        <f t="shared" si="388"/>
        <v>1</v>
      </c>
      <c r="AF752" s="29">
        <f t="shared" si="389"/>
        <v>2</v>
      </c>
      <c r="AG752" s="29">
        <f t="shared" si="390"/>
        <v>2</v>
      </c>
      <c r="AH752" s="29">
        <f t="shared" si="383"/>
        <v>0</v>
      </c>
      <c r="AI752" s="29">
        <f t="shared" si="384"/>
        <v>2</v>
      </c>
      <c r="AJ752" s="29">
        <f t="shared" si="385"/>
        <v>4</v>
      </c>
      <c r="AK752" s="105">
        <f t="shared" si="386"/>
        <v>4</v>
      </c>
      <c r="AT752" s="300">
        <f t="shared" si="392"/>
        <v>392.34096000000017</v>
      </c>
      <c r="AU752" s="29">
        <f t="shared" si="392"/>
        <v>2994.7302000000013</v>
      </c>
      <c r="AV752" s="29">
        <f t="shared" si="392"/>
        <v>6093.8064000000031</v>
      </c>
      <c r="AW752" s="105">
        <f t="shared" si="392"/>
        <v>11363.279400000007</v>
      </c>
    </row>
    <row r="753" spans="1:49" x14ac:dyDescent="0.25">
      <c r="A753" s="80" t="s">
        <v>504</v>
      </c>
      <c r="B753" s="4" t="s">
        <v>82</v>
      </c>
      <c r="C753" s="4">
        <v>223.16</v>
      </c>
      <c r="D753" s="4">
        <v>237.23</v>
      </c>
      <c r="E753" s="4">
        <v>1600</v>
      </c>
      <c r="F753" s="4">
        <v>1700</v>
      </c>
      <c r="G753" s="30">
        <f t="shared" si="364"/>
        <v>14.069999999999993</v>
      </c>
      <c r="H753" s="30">
        <f t="shared" si="387"/>
        <v>419.70999999999975</v>
      </c>
      <c r="I753" s="30" t="str">
        <f t="shared" si="365"/>
        <v>US 20: 14</v>
      </c>
      <c r="J753" s="30">
        <f t="shared" si="393"/>
        <v>1610</v>
      </c>
      <c r="K753" s="30">
        <f t="shared" si="393"/>
        <v>1635</v>
      </c>
      <c r="L753" s="30">
        <f t="shared" si="393"/>
        <v>1660</v>
      </c>
      <c r="M753" s="30">
        <f t="shared" si="393"/>
        <v>1685</v>
      </c>
      <c r="N753" s="91">
        <f t="shared" si="366"/>
        <v>1094.8000000000002</v>
      </c>
      <c r="O753" s="91">
        <f t="shared" si="367"/>
        <v>1111.8000000000002</v>
      </c>
      <c r="P753" s="91">
        <f t="shared" si="368"/>
        <v>1128.8000000000002</v>
      </c>
      <c r="Q753" s="91">
        <f t="shared" si="369"/>
        <v>1145.8000000000002</v>
      </c>
      <c r="R753" s="91">
        <f t="shared" si="370"/>
        <v>21.896000000000004</v>
      </c>
      <c r="S753" s="91">
        <f t="shared" si="371"/>
        <v>166.77</v>
      </c>
      <c r="T753" s="91">
        <f t="shared" si="372"/>
        <v>338.64000000000004</v>
      </c>
      <c r="U753" s="91">
        <f t="shared" si="373"/>
        <v>630.19000000000017</v>
      </c>
      <c r="V753" s="91">
        <f t="shared" si="374"/>
        <v>92.423015999999976</v>
      </c>
      <c r="W753" s="91">
        <f t="shared" si="375"/>
        <v>633.54255299999977</v>
      </c>
      <c r="X753" s="91">
        <f t="shared" si="376"/>
        <v>1095.8729039999996</v>
      </c>
      <c r="Y753" s="91">
        <f t="shared" si="377"/>
        <v>1773.3546599999997</v>
      </c>
      <c r="Z753" s="91">
        <f t="shared" si="378"/>
        <v>19.254794999999991</v>
      </c>
      <c r="AA753" s="91">
        <f t="shared" si="379"/>
        <v>105.59042549999997</v>
      </c>
      <c r="AB753" s="91">
        <f t="shared" si="380"/>
        <v>152.20456999999996</v>
      </c>
      <c r="AC753" s="91">
        <f t="shared" si="381"/>
        <v>211.11365000000001</v>
      </c>
      <c r="AD753" s="29">
        <f t="shared" si="382"/>
        <v>0</v>
      </c>
      <c r="AE753" s="29">
        <f t="shared" si="388"/>
        <v>1</v>
      </c>
      <c r="AF753" s="29">
        <f t="shared" si="389"/>
        <v>2</v>
      </c>
      <c r="AG753" s="29">
        <f t="shared" si="390"/>
        <v>2</v>
      </c>
      <c r="AH753" s="29">
        <f t="shared" si="383"/>
        <v>0</v>
      </c>
      <c r="AI753" s="29">
        <f t="shared" si="384"/>
        <v>2</v>
      </c>
      <c r="AJ753" s="29">
        <f t="shared" si="385"/>
        <v>4</v>
      </c>
      <c r="AK753" s="105">
        <f t="shared" si="386"/>
        <v>4</v>
      </c>
      <c r="AT753" s="300">
        <f t="shared" si="392"/>
        <v>308.07671999999991</v>
      </c>
      <c r="AU753" s="29">
        <f t="shared" si="392"/>
        <v>2346.4538999999991</v>
      </c>
      <c r="AV753" s="29">
        <f t="shared" si="392"/>
        <v>4764.6647999999986</v>
      </c>
      <c r="AW753" s="105">
        <f t="shared" si="392"/>
        <v>8866.7732999999989</v>
      </c>
    </row>
    <row r="754" spans="1:49" x14ac:dyDescent="0.25">
      <c r="A754" s="80" t="s">
        <v>504</v>
      </c>
      <c r="B754" s="4" t="s">
        <v>82</v>
      </c>
      <c r="C754" s="4">
        <v>238.28</v>
      </c>
      <c r="D754" s="4">
        <v>238.41</v>
      </c>
      <c r="E754" s="4">
        <v>1600</v>
      </c>
      <c r="F754" s="4">
        <v>1700</v>
      </c>
      <c r="G754" s="30">
        <f t="shared" si="364"/>
        <v>0.12999999999999545</v>
      </c>
      <c r="H754" s="30">
        <f t="shared" si="387"/>
        <v>419.83999999999975</v>
      </c>
      <c r="I754" s="30" t="str">
        <f t="shared" si="365"/>
        <v>US 20: 14</v>
      </c>
      <c r="J754" s="30">
        <f t="shared" si="393"/>
        <v>1610</v>
      </c>
      <c r="K754" s="30">
        <f t="shared" si="393"/>
        <v>1635</v>
      </c>
      <c r="L754" s="30">
        <f t="shared" si="393"/>
        <v>1660</v>
      </c>
      <c r="M754" s="30">
        <f t="shared" si="393"/>
        <v>1685</v>
      </c>
      <c r="N754" s="91">
        <f t="shared" si="366"/>
        <v>1094.8000000000002</v>
      </c>
      <c r="O754" s="91">
        <f t="shared" si="367"/>
        <v>1111.8000000000002</v>
      </c>
      <c r="P754" s="91">
        <f t="shared" si="368"/>
        <v>1128.8000000000002</v>
      </c>
      <c r="Q754" s="91">
        <f t="shared" si="369"/>
        <v>1145.8000000000002</v>
      </c>
      <c r="R754" s="91">
        <f t="shared" si="370"/>
        <v>21.896000000000004</v>
      </c>
      <c r="S754" s="91">
        <f t="shared" si="371"/>
        <v>166.77</v>
      </c>
      <c r="T754" s="91">
        <f t="shared" si="372"/>
        <v>338.64000000000004</v>
      </c>
      <c r="U754" s="91">
        <f t="shared" si="373"/>
        <v>630.19000000000017</v>
      </c>
      <c r="V754" s="91">
        <f t="shared" si="374"/>
        <v>0.85394399999997028</v>
      </c>
      <c r="W754" s="91">
        <f t="shared" si="375"/>
        <v>5.8536269999997952</v>
      </c>
      <c r="X754" s="91">
        <f t="shared" si="376"/>
        <v>10.125335999999647</v>
      </c>
      <c r="Y754" s="91">
        <f t="shared" si="377"/>
        <v>16.384939999999432</v>
      </c>
      <c r="Z754" s="91">
        <f t="shared" si="378"/>
        <v>0.17790499999999379</v>
      </c>
      <c r="AA754" s="91">
        <f t="shared" si="379"/>
        <v>0.9756044999999659</v>
      </c>
      <c r="AB754" s="91">
        <f t="shared" si="380"/>
        <v>1.4062966666666179</v>
      </c>
      <c r="AC754" s="91">
        <f t="shared" si="381"/>
        <v>1.9505880952380279</v>
      </c>
      <c r="AD754" s="29">
        <f t="shared" si="382"/>
        <v>0</v>
      </c>
      <c r="AE754" s="29">
        <f t="shared" si="388"/>
        <v>0</v>
      </c>
      <c r="AF754" s="29">
        <f t="shared" si="389"/>
        <v>0</v>
      </c>
      <c r="AG754" s="29">
        <f t="shared" si="390"/>
        <v>0</v>
      </c>
      <c r="AH754" s="29">
        <f t="shared" si="383"/>
        <v>0</v>
      </c>
      <c r="AI754" s="29">
        <f t="shared" si="384"/>
        <v>2</v>
      </c>
      <c r="AJ754" s="29">
        <f t="shared" si="385"/>
        <v>4</v>
      </c>
      <c r="AK754" s="105">
        <f t="shared" si="386"/>
        <v>4</v>
      </c>
      <c r="AT754" s="300">
        <f t="shared" si="392"/>
        <v>2.8464799999999011</v>
      </c>
      <c r="AU754" s="29">
        <f t="shared" si="392"/>
        <v>21.680099999999243</v>
      </c>
      <c r="AV754" s="29">
        <f t="shared" si="392"/>
        <v>44.023199999998468</v>
      </c>
      <c r="AW754" s="105">
        <f t="shared" si="392"/>
        <v>81.924699999997159</v>
      </c>
    </row>
    <row r="755" spans="1:49" x14ac:dyDescent="0.25">
      <c r="A755" s="80" t="s">
        <v>504</v>
      </c>
      <c r="B755" s="4" t="s">
        <v>82</v>
      </c>
      <c r="C755" s="4">
        <v>238.41</v>
      </c>
      <c r="D755" s="4">
        <v>240.68</v>
      </c>
      <c r="E755" s="4">
        <v>2000</v>
      </c>
      <c r="F755" s="4">
        <v>2100</v>
      </c>
      <c r="G755" s="30">
        <f t="shared" si="364"/>
        <v>2.2700000000000102</v>
      </c>
      <c r="H755" s="30">
        <f t="shared" si="387"/>
        <v>422.10999999999979</v>
      </c>
      <c r="I755" s="30" t="str">
        <f t="shared" si="365"/>
        <v>US 20: 15</v>
      </c>
      <c r="J755" s="30">
        <f t="shared" si="393"/>
        <v>2010</v>
      </c>
      <c r="K755" s="30">
        <f t="shared" si="393"/>
        <v>2035</v>
      </c>
      <c r="L755" s="30">
        <f t="shared" si="393"/>
        <v>2060</v>
      </c>
      <c r="M755" s="30">
        <f t="shared" si="393"/>
        <v>2085</v>
      </c>
      <c r="N755" s="91">
        <f t="shared" si="366"/>
        <v>1366.8000000000002</v>
      </c>
      <c r="O755" s="91">
        <f t="shared" si="367"/>
        <v>1383.8000000000002</v>
      </c>
      <c r="P755" s="91">
        <f t="shared" si="368"/>
        <v>1400.8000000000002</v>
      </c>
      <c r="Q755" s="91">
        <f t="shared" si="369"/>
        <v>1417.8000000000002</v>
      </c>
      <c r="R755" s="91">
        <f t="shared" si="370"/>
        <v>27.336000000000006</v>
      </c>
      <c r="S755" s="91">
        <f t="shared" si="371"/>
        <v>207.57000000000002</v>
      </c>
      <c r="T755" s="91">
        <f t="shared" si="372"/>
        <v>420.24000000000007</v>
      </c>
      <c r="U755" s="91">
        <f t="shared" si="373"/>
        <v>779.79000000000019</v>
      </c>
      <c r="V755" s="91">
        <f t="shared" si="374"/>
        <v>18.615816000000088</v>
      </c>
      <c r="W755" s="91">
        <f t="shared" si="375"/>
        <v>127.21965300000059</v>
      </c>
      <c r="X755" s="91">
        <f t="shared" si="376"/>
        <v>219.40730400000103</v>
      </c>
      <c r="Y755" s="91">
        <f t="shared" si="377"/>
        <v>354.02466000000175</v>
      </c>
      <c r="Z755" s="91">
        <f t="shared" si="378"/>
        <v>3.8782950000000178</v>
      </c>
      <c r="AA755" s="91">
        <f t="shared" si="379"/>
        <v>21.2032755000001</v>
      </c>
      <c r="AB755" s="91">
        <f t="shared" si="380"/>
        <v>30.473236666666814</v>
      </c>
      <c r="AC755" s="91">
        <f t="shared" si="381"/>
        <v>42.145792857143071</v>
      </c>
      <c r="AD755" s="29">
        <f t="shared" si="382"/>
        <v>0</v>
      </c>
      <c r="AE755" s="29">
        <f t="shared" si="388"/>
        <v>0</v>
      </c>
      <c r="AF755" s="29">
        <f t="shared" si="389"/>
        <v>1</v>
      </c>
      <c r="AG755" s="29">
        <f t="shared" si="390"/>
        <v>1</v>
      </c>
      <c r="AH755" s="29">
        <f t="shared" si="383"/>
        <v>0</v>
      </c>
      <c r="AI755" s="29">
        <f t="shared" si="384"/>
        <v>6</v>
      </c>
      <c r="AJ755" s="29">
        <f t="shared" si="385"/>
        <v>9</v>
      </c>
      <c r="AK755" s="105">
        <f t="shared" si="386"/>
        <v>11</v>
      </c>
      <c r="AT755" s="300">
        <f t="shared" si="392"/>
        <v>62.052720000000292</v>
      </c>
      <c r="AU755" s="29">
        <f t="shared" si="392"/>
        <v>471.18390000000215</v>
      </c>
      <c r="AV755" s="29">
        <f t="shared" si="392"/>
        <v>953.94480000000442</v>
      </c>
      <c r="AW755" s="105">
        <f t="shared" si="392"/>
        <v>1770.1233000000084</v>
      </c>
    </row>
    <row r="756" spans="1:49" x14ac:dyDescent="0.25">
      <c r="A756" s="80" t="s">
        <v>504</v>
      </c>
      <c r="B756" s="4" t="s">
        <v>82</v>
      </c>
      <c r="C756" s="4">
        <v>240.68</v>
      </c>
      <c r="D756" s="4">
        <v>245.71</v>
      </c>
      <c r="E756" s="4">
        <v>2300</v>
      </c>
      <c r="F756" s="4">
        <v>2400</v>
      </c>
      <c r="G756" s="30">
        <f t="shared" si="364"/>
        <v>5.0300000000000011</v>
      </c>
      <c r="H756" s="30">
        <f t="shared" si="387"/>
        <v>427.13999999999976</v>
      </c>
      <c r="I756" s="30" t="str">
        <f t="shared" si="365"/>
        <v>US 20: 15</v>
      </c>
      <c r="J756" s="30">
        <f t="shared" si="393"/>
        <v>2310</v>
      </c>
      <c r="K756" s="30">
        <f t="shared" si="393"/>
        <v>2335</v>
      </c>
      <c r="L756" s="30">
        <f t="shared" si="393"/>
        <v>2360</v>
      </c>
      <c r="M756" s="30">
        <f t="shared" si="393"/>
        <v>2385</v>
      </c>
      <c r="N756" s="91">
        <f t="shared" si="366"/>
        <v>1570.8000000000002</v>
      </c>
      <c r="O756" s="91">
        <f t="shared" si="367"/>
        <v>1587.8000000000002</v>
      </c>
      <c r="P756" s="91">
        <f t="shared" si="368"/>
        <v>1604.8000000000002</v>
      </c>
      <c r="Q756" s="91">
        <f t="shared" si="369"/>
        <v>1621.8000000000002</v>
      </c>
      <c r="R756" s="91">
        <f t="shared" si="370"/>
        <v>31.416000000000004</v>
      </c>
      <c r="S756" s="91">
        <f t="shared" si="371"/>
        <v>238.17000000000002</v>
      </c>
      <c r="T756" s="91">
        <f t="shared" si="372"/>
        <v>481.44000000000005</v>
      </c>
      <c r="U756" s="91">
        <f t="shared" si="373"/>
        <v>891.99000000000012</v>
      </c>
      <c r="V756" s="91">
        <f t="shared" si="374"/>
        <v>47.406744000000018</v>
      </c>
      <c r="W756" s="91">
        <f t="shared" si="375"/>
        <v>323.45867700000014</v>
      </c>
      <c r="X756" s="91">
        <f t="shared" si="376"/>
        <v>556.97793600000023</v>
      </c>
      <c r="Y756" s="91">
        <f t="shared" si="377"/>
        <v>897.34194000000036</v>
      </c>
      <c r="Z756" s="91">
        <f t="shared" si="378"/>
        <v>9.8764050000000019</v>
      </c>
      <c r="AA756" s="91">
        <f t="shared" si="379"/>
        <v>53.90977950000002</v>
      </c>
      <c r="AB756" s="91">
        <f t="shared" si="380"/>
        <v>77.358046666666709</v>
      </c>
      <c r="AC756" s="91">
        <f t="shared" si="381"/>
        <v>106.82642142857149</v>
      </c>
      <c r="AD756" s="29">
        <f t="shared" si="382"/>
        <v>0</v>
      </c>
      <c r="AE756" s="29">
        <f t="shared" si="388"/>
        <v>1</v>
      </c>
      <c r="AF756" s="29">
        <f t="shared" si="389"/>
        <v>1</v>
      </c>
      <c r="AG756" s="29">
        <f t="shared" si="390"/>
        <v>1</v>
      </c>
      <c r="AH756" s="29">
        <f t="shared" si="383"/>
        <v>0</v>
      </c>
      <c r="AI756" s="29">
        <f t="shared" si="384"/>
        <v>6</v>
      </c>
      <c r="AJ756" s="29">
        <f t="shared" si="385"/>
        <v>9</v>
      </c>
      <c r="AK756" s="105">
        <f t="shared" si="386"/>
        <v>11</v>
      </c>
      <c r="AT756" s="300">
        <f t="shared" si="392"/>
        <v>158.02248000000006</v>
      </c>
      <c r="AU756" s="29">
        <f t="shared" si="392"/>
        <v>1197.9951000000003</v>
      </c>
      <c r="AV756" s="29">
        <f t="shared" si="392"/>
        <v>2421.6432000000009</v>
      </c>
      <c r="AW756" s="105">
        <f t="shared" si="392"/>
        <v>4486.7097000000012</v>
      </c>
    </row>
    <row r="757" spans="1:49" x14ac:dyDescent="0.25">
      <c r="A757" s="80" t="s">
        <v>504</v>
      </c>
      <c r="B757" s="4" t="s">
        <v>82</v>
      </c>
      <c r="C757" s="4">
        <v>245.71</v>
      </c>
      <c r="D757" s="4">
        <v>245.78</v>
      </c>
      <c r="E757" s="4">
        <v>1600</v>
      </c>
      <c r="F757" s="4">
        <v>1700</v>
      </c>
      <c r="G757" s="30">
        <f t="shared" si="364"/>
        <v>6.9999999999993179E-2</v>
      </c>
      <c r="H757" s="30">
        <f t="shared" si="387"/>
        <v>427.20999999999975</v>
      </c>
      <c r="I757" s="30" t="str">
        <f t="shared" si="365"/>
        <v>US 20: 15</v>
      </c>
      <c r="J757" s="30">
        <f t="shared" si="393"/>
        <v>1610</v>
      </c>
      <c r="K757" s="30">
        <f t="shared" si="393"/>
        <v>1635</v>
      </c>
      <c r="L757" s="30">
        <f t="shared" si="393"/>
        <v>1660</v>
      </c>
      <c r="M757" s="30">
        <f t="shared" si="393"/>
        <v>1685</v>
      </c>
      <c r="N757" s="91">
        <f t="shared" si="366"/>
        <v>1094.8000000000002</v>
      </c>
      <c r="O757" s="91">
        <f t="shared" si="367"/>
        <v>1111.8000000000002</v>
      </c>
      <c r="P757" s="91">
        <f t="shared" si="368"/>
        <v>1128.8000000000002</v>
      </c>
      <c r="Q757" s="91">
        <f t="shared" si="369"/>
        <v>1145.8000000000002</v>
      </c>
      <c r="R757" s="91">
        <f t="shared" si="370"/>
        <v>21.896000000000004</v>
      </c>
      <c r="S757" s="91">
        <f t="shared" si="371"/>
        <v>166.77</v>
      </c>
      <c r="T757" s="91">
        <f t="shared" si="372"/>
        <v>338.64000000000004</v>
      </c>
      <c r="U757" s="91">
        <f t="shared" si="373"/>
        <v>630.19000000000017</v>
      </c>
      <c r="V757" s="91">
        <f t="shared" si="374"/>
        <v>0.45981599999995526</v>
      </c>
      <c r="W757" s="91">
        <f t="shared" si="375"/>
        <v>3.1519529999996929</v>
      </c>
      <c r="X757" s="91">
        <f t="shared" si="376"/>
        <v>5.4521039999994692</v>
      </c>
      <c r="Y757" s="91">
        <f t="shared" si="377"/>
        <v>8.8226599999991429</v>
      </c>
      <c r="Z757" s="91">
        <f t="shared" si="378"/>
        <v>9.5794999999990665E-2</v>
      </c>
      <c r="AA757" s="91">
        <f t="shared" si="379"/>
        <v>0.52532549999994882</v>
      </c>
      <c r="AB757" s="91">
        <f t="shared" si="380"/>
        <v>0.75723666666659306</v>
      </c>
      <c r="AC757" s="91">
        <f t="shared" si="381"/>
        <v>1.0503166666665649</v>
      </c>
      <c r="AD757" s="29">
        <f t="shared" si="382"/>
        <v>0</v>
      </c>
      <c r="AE757" s="29">
        <f t="shared" si="388"/>
        <v>0</v>
      </c>
      <c r="AF757" s="29">
        <f t="shared" si="389"/>
        <v>0</v>
      </c>
      <c r="AG757" s="29">
        <f t="shared" si="390"/>
        <v>0</v>
      </c>
      <c r="AH757" s="29">
        <f t="shared" si="383"/>
        <v>0</v>
      </c>
      <c r="AI757" s="29">
        <f t="shared" si="384"/>
        <v>6</v>
      </c>
      <c r="AJ757" s="29">
        <f t="shared" si="385"/>
        <v>9</v>
      </c>
      <c r="AK757" s="105">
        <f t="shared" si="386"/>
        <v>11</v>
      </c>
      <c r="AT757" s="300">
        <f t="shared" si="392"/>
        <v>1.5327199999998509</v>
      </c>
      <c r="AU757" s="29">
        <f t="shared" si="392"/>
        <v>11.673899999998863</v>
      </c>
      <c r="AV757" s="29">
        <f t="shared" si="392"/>
        <v>23.704799999997693</v>
      </c>
      <c r="AW757" s="105">
        <f t="shared" si="392"/>
        <v>44.113299999995711</v>
      </c>
    </row>
    <row r="758" spans="1:49" x14ac:dyDescent="0.25">
      <c r="A758" s="80" t="s">
        <v>504</v>
      </c>
      <c r="B758" s="4" t="s">
        <v>82</v>
      </c>
      <c r="C758" s="4">
        <v>245.71</v>
      </c>
      <c r="D758" s="4">
        <v>245.97</v>
      </c>
      <c r="E758" s="4">
        <v>2300</v>
      </c>
      <c r="F758" s="4">
        <v>2400</v>
      </c>
      <c r="G758" s="30">
        <f t="shared" si="364"/>
        <v>0.25999999999999091</v>
      </c>
      <c r="H758" s="30">
        <f t="shared" si="387"/>
        <v>427.46999999999974</v>
      </c>
      <c r="I758" s="30" t="str">
        <f t="shared" si="365"/>
        <v>US 20: 15</v>
      </c>
      <c r="J758" s="30">
        <f t="shared" si="393"/>
        <v>2310</v>
      </c>
      <c r="K758" s="30">
        <f t="shared" si="393"/>
        <v>2335</v>
      </c>
      <c r="L758" s="30">
        <f t="shared" si="393"/>
        <v>2360</v>
      </c>
      <c r="M758" s="30">
        <f t="shared" si="393"/>
        <v>2385</v>
      </c>
      <c r="N758" s="91">
        <f t="shared" si="366"/>
        <v>1570.8000000000002</v>
      </c>
      <c r="O758" s="91">
        <f t="shared" si="367"/>
        <v>1587.8000000000002</v>
      </c>
      <c r="P758" s="91">
        <f t="shared" si="368"/>
        <v>1604.8000000000002</v>
      </c>
      <c r="Q758" s="91">
        <f t="shared" si="369"/>
        <v>1621.8000000000002</v>
      </c>
      <c r="R758" s="91">
        <f t="shared" si="370"/>
        <v>31.416000000000004</v>
      </c>
      <c r="S758" s="91">
        <f t="shared" si="371"/>
        <v>238.17000000000002</v>
      </c>
      <c r="T758" s="91">
        <f t="shared" si="372"/>
        <v>481.44000000000005</v>
      </c>
      <c r="U758" s="91">
        <f t="shared" si="373"/>
        <v>891.99000000000012</v>
      </c>
      <c r="V758" s="91">
        <f t="shared" si="374"/>
        <v>2.4504479999999145</v>
      </c>
      <c r="W758" s="91">
        <f t="shared" si="375"/>
        <v>16.719533999999417</v>
      </c>
      <c r="X758" s="91">
        <f t="shared" si="376"/>
        <v>28.790111999998995</v>
      </c>
      <c r="Y758" s="91">
        <f t="shared" si="377"/>
        <v>46.383479999998386</v>
      </c>
      <c r="Z758" s="91">
        <f t="shared" si="378"/>
        <v>0.51050999999998214</v>
      </c>
      <c r="AA758" s="91">
        <f t="shared" si="379"/>
        <v>2.7865889999999029</v>
      </c>
      <c r="AB758" s="91">
        <f t="shared" si="380"/>
        <v>3.9986266666665276</v>
      </c>
      <c r="AC758" s="91">
        <f t="shared" si="381"/>
        <v>5.5218428571426657</v>
      </c>
      <c r="AD758" s="29">
        <f t="shared" si="382"/>
        <v>0</v>
      </c>
      <c r="AE758" s="29">
        <f t="shared" si="388"/>
        <v>0</v>
      </c>
      <c r="AF758" s="29">
        <f t="shared" si="389"/>
        <v>0</v>
      </c>
      <c r="AG758" s="29">
        <f t="shared" si="390"/>
        <v>0</v>
      </c>
      <c r="AH758" s="29">
        <f t="shared" si="383"/>
        <v>0</v>
      </c>
      <c r="AI758" s="29">
        <f t="shared" si="384"/>
        <v>6</v>
      </c>
      <c r="AJ758" s="29">
        <f t="shared" si="385"/>
        <v>9</v>
      </c>
      <c r="AK758" s="105">
        <f t="shared" si="386"/>
        <v>11</v>
      </c>
      <c r="AT758" s="300">
        <f t="shared" si="392"/>
        <v>8.1681599999997161</v>
      </c>
      <c r="AU758" s="29">
        <f t="shared" si="392"/>
        <v>61.924199999997839</v>
      </c>
      <c r="AV758" s="29">
        <f t="shared" si="392"/>
        <v>125.17439999999563</v>
      </c>
      <c r="AW758" s="105">
        <f t="shared" si="392"/>
        <v>231.91739999999191</v>
      </c>
    </row>
    <row r="759" spans="1:49" x14ac:dyDescent="0.25">
      <c r="A759" s="80" t="s">
        <v>504</v>
      </c>
      <c r="B759" s="4" t="s">
        <v>82</v>
      </c>
      <c r="C759" s="4">
        <v>245.78</v>
      </c>
      <c r="D759" s="4">
        <v>246.03</v>
      </c>
      <c r="E759" s="4">
        <v>2800</v>
      </c>
      <c r="F759" s="4">
        <v>2900</v>
      </c>
      <c r="G759" s="30">
        <f t="shared" si="364"/>
        <v>0.25</v>
      </c>
      <c r="H759" s="30">
        <f t="shared" si="387"/>
        <v>427.71999999999974</v>
      </c>
      <c r="I759" s="30" t="str">
        <f t="shared" si="365"/>
        <v>US 20: 15</v>
      </c>
      <c r="J759" s="30">
        <f t="shared" si="393"/>
        <v>2810</v>
      </c>
      <c r="K759" s="30">
        <f t="shared" si="393"/>
        <v>2835</v>
      </c>
      <c r="L759" s="30">
        <f t="shared" si="393"/>
        <v>2860</v>
      </c>
      <c r="M759" s="30">
        <f t="shared" si="393"/>
        <v>2885</v>
      </c>
      <c r="N759" s="91">
        <f t="shared" si="366"/>
        <v>1910.8000000000002</v>
      </c>
      <c r="O759" s="91">
        <f t="shared" si="367"/>
        <v>1927.8000000000002</v>
      </c>
      <c r="P759" s="91">
        <f t="shared" si="368"/>
        <v>1944.8000000000002</v>
      </c>
      <c r="Q759" s="91">
        <f t="shared" si="369"/>
        <v>1961.8000000000002</v>
      </c>
      <c r="R759" s="91">
        <f t="shared" si="370"/>
        <v>38.216000000000001</v>
      </c>
      <c r="S759" s="91">
        <f t="shared" si="371"/>
        <v>289.17</v>
      </c>
      <c r="T759" s="91">
        <f t="shared" si="372"/>
        <v>583.44000000000005</v>
      </c>
      <c r="U759" s="91">
        <f t="shared" si="373"/>
        <v>1078.9900000000002</v>
      </c>
      <c r="V759" s="91">
        <f t="shared" si="374"/>
        <v>2.8662000000000001</v>
      </c>
      <c r="W759" s="91">
        <f t="shared" si="375"/>
        <v>19.518975000000001</v>
      </c>
      <c r="X759" s="91">
        <f t="shared" si="376"/>
        <v>33.547800000000002</v>
      </c>
      <c r="Y759" s="91">
        <f t="shared" si="377"/>
        <v>53.949500000000015</v>
      </c>
      <c r="Z759" s="91">
        <f t="shared" si="378"/>
        <v>0.59712499999999991</v>
      </c>
      <c r="AA759" s="91">
        <f t="shared" si="379"/>
        <v>3.2531625000000002</v>
      </c>
      <c r="AB759" s="91">
        <f t="shared" si="380"/>
        <v>4.6594166666666679</v>
      </c>
      <c r="AC759" s="91">
        <f t="shared" si="381"/>
        <v>6.422559523809527</v>
      </c>
      <c r="AD759" s="29">
        <f t="shared" si="382"/>
        <v>0</v>
      </c>
      <c r="AE759" s="29">
        <f t="shared" si="388"/>
        <v>0</v>
      </c>
      <c r="AF759" s="29">
        <f t="shared" si="389"/>
        <v>0</v>
      </c>
      <c r="AG759" s="29">
        <f t="shared" si="390"/>
        <v>0</v>
      </c>
      <c r="AH759" s="29">
        <f t="shared" si="383"/>
        <v>0</v>
      </c>
      <c r="AI759" s="29">
        <f t="shared" si="384"/>
        <v>6</v>
      </c>
      <c r="AJ759" s="29">
        <f t="shared" si="385"/>
        <v>9</v>
      </c>
      <c r="AK759" s="105">
        <f t="shared" si="386"/>
        <v>11</v>
      </c>
      <c r="AT759" s="300">
        <f t="shared" si="392"/>
        <v>9.5540000000000003</v>
      </c>
      <c r="AU759" s="29">
        <f t="shared" si="392"/>
        <v>72.292500000000004</v>
      </c>
      <c r="AV759" s="29">
        <f t="shared" si="392"/>
        <v>145.86000000000001</v>
      </c>
      <c r="AW759" s="105">
        <f t="shared" si="392"/>
        <v>269.74750000000006</v>
      </c>
    </row>
    <row r="760" spans="1:49" x14ac:dyDescent="0.25">
      <c r="A760" s="80" t="s">
        <v>504</v>
      </c>
      <c r="B760" s="4" t="s">
        <v>82</v>
      </c>
      <c r="C760" s="4">
        <v>245.97</v>
      </c>
      <c r="D760" s="4">
        <v>246.04</v>
      </c>
      <c r="E760" s="4">
        <v>2800</v>
      </c>
      <c r="F760" s="4">
        <v>2900</v>
      </c>
      <c r="G760" s="30">
        <f t="shared" si="364"/>
        <v>6.9999999999993179E-2</v>
      </c>
      <c r="H760" s="30">
        <f t="shared" si="387"/>
        <v>427.78999999999974</v>
      </c>
      <c r="I760" s="30" t="str">
        <f t="shared" si="365"/>
        <v>US 20: 15</v>
      </c>
      <c r="J760" s="30">
        <f t="shared" si="393"/>
        <v>2810</v>
      </c>
      <c r="K760" s="30">
        <f t="shared" si="393"/>
        <v>2835</v>
      </c>
      <c r="L760" s="30">
        <f t="shared" si="393"/>
        <v>2860</v>
      </c>
      <c r="M760" s="30">
        <f t="shared" si="393"/>
        <v>2885</v>
      </c>
      <c r="N760" s="91">
        <f t="shared" si="366"/>
        <v>1910.8000000000002</v>
      </c>
      <c r="O760" s="91">
        <f t="shared" si="367"/>
        <v>1927.8000000000002</v>
      </c>
      <c r="P760" s="91">
        <f t="shared" si="368"/>
        <v>1944.8000000000002</v>
      </c>
      <c r="Q760" s="91">
        <f t="shared" si="369"/>
        <v>1961.8000000000002</v>
      </c>
      <c r="R760" s="91">
        <f t="shared" si="370"/>
        <v>38.216000000000001</v>
      </c>
      <c r="S760" s="91">
        <f t="shared" si="371"/>
        <v>289.17</v>
      </c>
      <c r="T760" s="91">
        <f t="shared" si="372"/>
        <v>583.44000000000005</v>
      </c>
      <c r="U760" s="91">
        <f t="shared" si="373"/>
        <v>1078.9900000000002</v>
      </c>
      <c r="V760" s="91">
        <f t="shared" si="374"/>
        <v>0.80253599999992187</v>
      </c>
      <c r="W760" s="91">
        <f t="shared" si="375"/>
        <v>5.4653129999994681</v>
      </c>
      <c r="X760" s="91">
        <f t="shared" si="376"/>
        <v>9.3933839999990845</v>
      </c>
      <c r="Y760" s="91">
        <f t="shared" si="377"/>
        <v>15.105859999998533</v>
      </c>
      <c r="Z760" s="91">
        <f t="shared" si="378"/>
        <v>0.16719499999998369</v>
      </c>
      <c r="AA760" s="91">
        <f t="shared" si="379"/>
        <v>0.91088549999991131</v>
      </c>
      <c r="AB760" s="91">
        <f t="shared" si="380"/>
        <v>1.3046366666665397</v>
      </c>
      <c r="AC760" s="91">
        <f t="shared" si="381"/>
        <v>1.7983166666664923</v>
      </c>
      <c r="AD760" s="29">
        <f t="shared" si="382"/>
        <v>0</v>
      </c>
      <c r="AE760" s="29">
        <f t="shared" si="388"/>
        <v>0</v>
      </c>
      <c r="AF760" s="29">
        <f t="shared" si="389"/>
        <v>0</v>
      </c>
      <c r="AG760" s="29">
        <f t="shared" si="390"/>
        <v>0</v>
      </c>
      <c r="AH760" s="29">
        <f t="shared" si="383"/>
        <v>0</v>
      </c>
      <c r="AI760" s="29">
        <f t="shared" si="384"/>
        <v>6</v>
      </c>
      <c r="AJ760" s="29">
        <f t="shared" si="385"/>
        <v>9</v>
      </c>
      <c r="AK760" s="105">
        <f t="shared" si="386"/>
        <v>11</v>
      </c>
      <c r="AT760" s="300">
        <f t="shared" si="392"/>
        <v>2.6751199999997395</v>
      </c>
      <c r="AU760" s="29">
        <f t="shared" si="392"/>
        <v>20.241899999998029</v>
      </c>
      <c r="AV760" s="29">
        <f t="shared" si="392"/>
        <v>40.840799999996023</v>
      </c>
      <c r="AW760" s="105">
        <f t="shared" si="392"/>
        <v>75.529299999992659</v>
      </c>
    </row>
    <row r="761" spans="1:49" x14ac:dyDescent="0.25">
      <c r="A761" s="80" t="s">
        <v>504</v>
      </c>
      <c r="B761" s="4" t="s">
        <v>82</v>
      </c>
      <c r="C761" s="4">
        <v>246.03</v>
      </c>
      <c r="D761" s="4">
        <v>246.21</v>
      </c>
      <c r="E761" s="4">
        <v>2900</v>
      </c>
      <c r="F761" s="4">
        <v>3000</v>
      </c>
      <c r="G761" s="30">
        <f t="shared" si="364"/>
        <v>0.18000000000000682</v>
      </c>
      <c r="H761" s="30">
        <f t="shared" si="387"/>
        <v>427.96999999999974</v>
      </c>
      <c r="I761" s="30" t="str">
        <f t="shared" si="365"/>
        <v>US 20: 15</v>
      </c>
      <c r="J761" s="30">
        <f t="shared" si="393"/>
        <v>2910</v>
      </c>
      <c r="K761" s="30">
        <f t="shared" si="393"/>
        <v>2935</v>
      </c>
      <c r="L761" s="30">
        <f t="shared" si="393"/>
        <v>2960</v>
      </c>
      <c r="M761" s="30">
        <f t="shared" si="393"/>
        <v>2985</v>
      </c>
      <c r="N761" s="91">
        <f t="shared" si="366"/>
        <v>1978.8000000000002</v>
      </c>
      <c r="O761" s="91">
        <f t="shared" si="367"/>
        <v>1995.8000000000002</v>
      </c>
      <c r="P761" s="91">
        <f t="shared" si="368"/>
        <v>2012.8000000000002</v>
      </c>
      <c r="Q761" s="91">
        <f t="shared" si="369"/>
        <v>2029.8000000000002</v>
      </c>
      <c r="R761" s="91">
        <f t="shared" si="370"/>
        <v>39.576000000000008</v>
      </c>
      <c r="S761" s="91">
        <f t="shared" si="371"/>
        <v>299.37</v>
      </c>
      <c r="T761" s="91">
        <f t="shared" si="372"/>
        <v>603.84</v>
      </c>
      <c r="U761" s="91">
        <f t="shared" si="373"/>
        <v>1116.3900000000001</v>
      </c>
      <c r="V761" s="91">
        <f t="shared" si="374"/>
        <v>2.1371040000000812</v>
      </c>
      <c r="W761" s="91">
        <f t="shared" si="375"/>
        <v>14.549382000000554</v>
      </c>
      <c r="X761" s="91">
        <f t="shared" si="376"/>
        <v>24.998976000000951</v>
      </c>
      <c r="Y761" s="91">
        <f t="shared" si="377"/>
        <v>40.190040000001524</v>
      </c>
      <c r="Z761" s="91">
        <f t="shared" si="378"/>
        <v>0.44523000000001683</v>
      </c>
      <c r="AA761" s="91">
        <f t="shared" si="379"/>
        <v>2.4248970000000925</v>
      </c>
      <c r="AB761" s="91">
        <f t="shared" si="380"/>
        <v>3.4720800000001324</v>
      </c>
      <c r="AC761" s="91">
        <f t="shared" si="381"/>
        <v>4.784528571428754</v>
      </c>
      <c r="AD761" s="29">
        <f t="shared" si="382"/>
        <v>0</v>
      </c>
      <c r="AE761" s="29">
        <f t="shared" si="388"/>
        <v>0</v>
      </c>
      <c r="AF761" s="29">
        <f t="shared" si="389"/>
        <v>0</v>
      </c>
      <c r="AG761" s="29">
        <f t="shared" si="390"/>
        <v>0</v>
      </c>
      <c r="AH761" s="29">
        <f t="shared" si="383"/>
        <v>0</v>
      </c>
      <c r="AI761" s="29">
        <f t="shared" si="384"/>
        <v>6</v>
      </c>
      <c r="AJ761" s="29">
        <f t="shared" si="385"/>
        <v>9</v>
      </c>
      <c r="AK761" s="105">
        <f t="shared" si="386"/>
        <v>11</v>
      </c>
      <c r="AT761" s="300">
        <f t="shared" si="392"/>
        <v>7.1236800000002711</v>
      </c>
      <c r="AU761" s="29">
        <f t="shared" si="392"/>
        <v>53.886600000002041</v>
      </c>
      <c r="AV761" s="29">
        <f t="shared" si="392"/>
        <v>108.69120000000413</v>
      </c>
      <c r="AW761" s="105">
        <f t="shared" si="392"/>
        <v>200.95020000000764</v>
      </c>
    </row>
    <row r="762" spans="1:49" x14ac:dyDescent="0.25">
      <c r="A762" s="80" t="s">
        <v>504</v>
      </c>
      <c r="B762" s="4" t="s">
        <v>82</v>
      </c>
      <c r="C762" s="4">
        <v>246.04</v>
      </c>
      <c r="D762" s="4">
        <v>246.2</v>
      </c>
      <c r="E762" s="4">
        <v>3000</v>
      </c>
      <c r="F762" s="4">
        <v>3100</v>
      </c>
      <c r="G762" s="30">
        <f t="shared" si="364"/>
        <v>0.15999999999999659</v>
      </c>
      <c r="H762" s="30">
        <f t="shared" si="387"/>
        <v>428.12999999999977</v>
      </c>
      <c r="I762" s="30" t="str">
        <f t="shared" si="365"/>
        <v>US 20: 15</v>
      </c>
      <c r="J762" s="30">
        <f t="shared" si="393"/>
        <v>3010</v>
      </c>
      <c r="K762" s="30">
        <f t="shared" si="393"/>
        <v>3035</v>
      </c>
      <c r="L762" s="30">
        <f t="shared" si="393"/>
        <v>3060</v>
      </c>
      <c r="M762" s="30">
        <f t="shared" si="393"/>
        <v>3085</v>
      </c>
      <c r="N762" s="91">
        <f t="shared" si="366"/>
        <v>2046.8000000000002</v>
      </c>
      <c r="O762" s="91">
        <f t="shared" si="367"/>
        <v>2063.8000000000002</v>
      </c>
      <c r="P762" s="91">
        <f t="shared" si="368"/>
        <v>2080.8000000000002</v>
      </c>
      <c r="Q762" s="91">
        <f t="shared" si="369"/>
        <v>2097.8000000000002</v>
      </c>
      <c r="R762" s="91">
        <f t="shared" si="370"/>
        <v>40.936000000000007</v>
      </c>
      <c r="S762" s="91">
        <f t="shared" si="371"/>
        <v>309.57</v>
      </c>
      <c r="T762" s="91">
        <f t="shared" si="372"/>
        <v>624.24</v>
      </c>
      <c r="U762" s="91">
        <f t="shared" si="373"/>
        <v>1153.7900000000002</v>
      </c>
      <c r="V762" s="91">
        <f t="shared" si="374"/>
        <v>1.9649279999999583</v>
      </c>
      <c r="W762" s="91">
        <f t="shared" si="375"/>
        <v>13.373423999999716</v>
      </c>
      <c r="X762" s="91">
        <f t="shared" si="376"/>
        <v>22.972031999999508</v>
      </c>
      <c r="Y762" s="91">
        <f t="shared" si="377"/>
        <v>36.921279999999221</v>
      </c>
      <c r="Z762" s="91">
        <f t="shared" si="378"/>
        <v>0.40935999999999123</v>
      </c>
      <c r="AA762" s="91">
        <f t="shared" si="379"/>
        <v>2.2289039999999525</v>
      </c>
      <c r="AB762" s="91">
        <f t="shared" si="380"/>
        <v>3.1905599999999321</v>
      </c>
      <c r="AC762" s="91">
        <f t="shared" si="381"/>
        <v>4.3953904761903839</v>
      </c>
      <c r="AD762" s="29">
        <f t="shared" si="382"/>
        <v>0</v>
      </c>
      <c r="AE762" s="29">
        <f t="shared" si="388"/>
        <v>0</v>
      </c>
      <c r="AF762" s="29">
        <f t="shared" si="389"/>
        <v>0</v>
      </c>
      <c r="AG762" s="29">
        <f t="shared" si="390"/>
        <v>0</v>
      </c>
      <c r="AH762" s="29">
        <f t="shared" si="383"/>
        <v>0</v>
      </c>
      <c r="AI762" s="29">
        <f t="shared" si="384"/>
        <v>6</v>
      </c>
      <c r="AJ762" s="29">
        <f t="shared" si="385"/>
        <v>9</v>
      </c>
      <c r="AK762" s="105">
        <f t="shared" si="386"/>
        <v>11</v>
      </c>
      <c r="AT762" s="300">
        <f t="shared" si="392"/>
        <v>6.5497599999998615</v>
      </c>
      <c r="AU762" s="29">
        <f t="shared" si="392"/>
        <v>49.53119999999894</v>
      </c>
      <c r="AV762" s="29">
        <f t="shared" si="392"/>
        <v>99.878399999997868</v>
      </c>
      <c r="AW762" s="105">
        <f t="shared" si="392"/>
        <v>184.60639999999609</v>
      </c>
    </row>
    <row r="763" spans="1:49" x14ac:dyDescent="0.25">
      <c r="A763" s="80" t="s">
        <v>504</v>
      </c>
      <c r="B763" s="4" t="s">
        <v>82</v>
      </c>
      <c r="C763" s="4">
        <v>246.2</v>
      </c>
      <c r="D763" s="4">
        <v>246.41</v>
      </c>
      <c r="E763" s="4">
        <v>3100</v>
      </c>
      <c r="F763" s="4">
        <v>3200</v>
      </c>
      <c r="G763" s="30">
        <f t="shared" si="364"/>
        <v>0.21000000000000796</v>
      </c>
      <c r="H763" s="30">
        <f t="shared" si="387"/>
        <v>428.3399999999998</v>
      </c>
      <c r="I763" s="30" t="str">
        <f t="shared" si="365"/>
        <v>US 20: 15</v>
      </c>
      <c r="J763" s="30">
        <f t="shared" si="393"/>
        <v>3110</v>
      </c>
      <c r="K763" s="30">
        <f t="shared" si="393"/>
        <v>3135</v>
      </c>
      <c r="L763" s="30">
        <f t="shared" si="393"/>
        <v>3160</v>
      </c>
      <c r="M763" s="30">
        <f t="shared" si="393"/>
        <v>3185</v>
      </c>
      <c r="N763" s="91">
        <f t="shared" si="366"/>
        <v>2114.8000000000002</v>
      </c>
      <c r="O763" s="91">
        <f t="shared" si="367"/>
        <v>2131.8000000000002</v>
      </c>
      <c r="P763" s="91">
        <f t="shared" si="368"/>
        <v>2148.8000000000002</v>
      </c>
      <c r="Q763" s="91">
        <f t="shared" si="369"/>
        <v>2165.8000000000002</v>
      </c>
      <c r="R763" s="91">
        <f t="shared" si="370"/>
        <v>42.296000000000006</v>
      </c>
      <c r="S763" s="91">
        <f t="shared" si="371"/>
        <v>319.77000000000004</v>
      </c>
      <c r="T763" s="91">
        <f t="shared" si="372"/>
        <v>644.64</v>
      </c>
      <c r="U763" s="91">
        <f t="shared" si="373"/>
        <v>1191.1900000000003</v>
      </c>
      <c r="V763" s="91">
        <f t="shared" si="374"/>
        <v>2.6646480000001014</v>
      </c>
      <c r="W763" s="91">
        <f t="shared" si="375"/>
        <v>18.13095900000069</v>
      </c>
      <c r="X763" s="91">
        <f t="shared" si="376"/>
        <v>31.13611200000118</v>
      </c>
      <c r="Y763" s="91">
        <f t="shared" si="377"/>
        <v>50.029980000001906</v>
      </c>
      <c r="Z763" s="91">
        <f t="shared" si="378"/>
        <v>0.55513500000002103</v>
      </c>
      <c r="AA763" s="91">
        <f t="shared" si="379"/>
        <v>3.021826500000115</v>
      </c>
      <c r="AB763" s="91">
        <f t="shared" si="380"/>
        <v>4.3244600000001645</v>
      </c>
      <c r="AC763" s="91">
        <f t="shared" si="381"/>
        <v>5.9559500000002279</v>
      </c>
      <c r="AD763" s="29">
        <f t="shared" si="382"/>
        <v>0</v>
      </c>
      <c r="AE763" s="29">
        <f t="shared" si="388"/>
        <v>0</v>
      </c>
      <c r="AF763" s="29">
        <f t="shared" si="389"/>
        <v>0</v>
      </c>
      <c r="AG763" s="29">
        <f t="shared" si="390"/>
        <v>0</v>
      </c>
      <c r="AH763" s="29">
        <f t="shared" si="383"/>
        <v>0</v>
      </c>
      <c r="AI763" s="29">
        <f t="shared" si="384"/>
        <v>6</v>
      </c>
      <c r="AJ763" s="29">
        <f t="shared" si="385"/>
        <v>9</v>
      </c>
      <c r="AK763" s="105">
        <f t="shared" si="386"/>
        <v>11</v>
      </c>
      <c r="AT763" s="300">
        <f t="shared" si="392"/>
        <v>8.8821600000003382</v>
      </c>
      <c r="AU763" s="29">
        <f t="shared" si="392"/>
        <v>67.151700000002549</v>
      </c>
      <c r="AV763" s="29">
        <f t="shared" si="392"/>
        <v>135.37440000000512</v>
      </c>
      <c r="AW763" s="105">
        <f t="shared" si="392"/>
        <v>250.14990000000955</v>
      </c>
    </row>
    <row r="764" spans="1:49" x14ac:dyDescent="0.25">
      <c r="A764" s="80" t="s">
        <v>504</v>
      </c>
      <c r="B764" s="4" t="s">
        <v>82</v>
      </c>
      <c r="C764" s="4">
        <v>246.21</v>
      </c>
      <c r="D764" s="4">
        <v>246.26</v>
      </c>
      <c r="E764" s="4">
        <v>3100</v>
      </c>
      <c r="F764" s="4">
        <v>3200</v>
      </c>
      <c r="G764" s="30">
        <f t="shared" si="364"/>
        <v>4.9999999999982947E-2</v>
      </c>
      <c r="H764" s="30">
        <f t="shared" si="387"/>
        <v>428.38999999999976</v>
      </c>
      <c r="I764" s="30" t="str">
        <f t="shared" si="365"/>
        <v>US 20: 15</v>
      </c>
      <c r="J764" s="30">
        <f t="shared" si="393"/>
        <v>3110</v>
      </c>
      <c r="K764" s="30">
        <f t="shared" si="393"/>
        <v>3135</v>
      </c>
      <c r="L764" s="30">
        <f t="shared" si="393"/>
        <v>3160</v>
      </c>
      <c r="M764" s="30">
        <f t="shared" si="393"/>
        <v>3185</v>
      </c>
      <c r="N764" s="91">
        <f t="shared" si="366"/>
        <v>2114.8000000000002</v>
      </c>
      <c r="O764" s="91">
        <f t="shared" si="367"/>
        <v>2131.8000000000002</v>
      </c>
      <c r="P764" s="91">
        <f t="shared" si="368"/>
        <v>2148.8000000000002</v>
      </c>
      <c r="Q764" s="91">
        <f t="shared" si="369"/>
        <v>2165.8000000000002</v>
      </c>
      <c r="R764" s="91">
        <f t="shared" si="370"/>
        <v>42.296000000000006</v>
      </c>
      <c r="S764" s="91">
        <f t="shared" si="371"/>
        <v>319.77000000000004</v>
      </c>
      <c r="T764" s="91">
        <f t="shared" si="372"/>
        <v>644.64</v>
      </c>
      <c r="U764" s="91">
        <f t="shared" si="373"/>
        <v>1191.1900000000003</v>
      </c>
      <c r="V764" s="91">
        <f t="shared" si="374"/>
        <v>0.63443999999978373</v>
      </c>
      <c r="W764" s="91">
        <f t="shared" si="375"/>
        <v>4.3168949999985289</v>
      </c>
      <c r="X764" s="91">
        <f t="shared" si="376"/>
        <v>7.4133599999974713</v>
      </c>
      <c r="Y764" s="91">
        <f t="shared" si="377"/>
        <v>11.91189999999594</v>
      </c>
      <c r="Z764" s="91">
        <f t="shared" si="378"/>
        <v>0.13217499999995491</v>
      </c>
      <c r="AA764" s="91">
        <f t="shared" si="379"/>
        <v>0.71948249999975478</v>
      </c>
      <c r="AB764" s="91">
        <f t="shared" si="380"/>
        <v>1.0296333333329821</v>
      </c>
      <c r="AC764" s="91">
        <f t="shared" si="381"/>
        <v>1.4180833333328502</v>
      </c>
      <c r="AD764" s="29">
        <f t="shared" si="382"/>
        <v>0</v>
      </c>
      <c r="AE764" s="29">
        <f t="shared" si="388"/>
        <v>0</v>
      </c>
      <c r="AF764" s="29">
        <f t="shared" si="389"/>
        <v>0</v>
      </c>
      <c r="AG764" s="29">
        <f t="shared" si="390"/>
        <v>0</v>
      </c>
      <c r="AH764" s="29">
        <f t="shared" si="383"/>
        <v>0</v>
      </c>
      <c r="AI764" s="29">
        <f t="shared" si="384"/>
        <v>6</v>
      </c>
      <c r="AJ764" s="29">
        <f t="shared" si="385"/>
        <v>9</v>
      </c>
      <c r="AK764" s="105">
        <f t="shared" si="386"/>
        <v>11</v>
      </c>
      <c r="AT764" s="300">
        <f t="shared" si="392"/>
        <v>2.114799999999279</v>
      </c>
      <c r="AU764" s="29">
        <f t="shared" si="392"/>
        <v>15.988499999994549</v>
      </c>
      <c r="AV764" s="29">
        <f t="shared" si="392"/>
        <v>32.231999999989007</v>
      </c>
      <c r="AW764" s="105">
        <f t="shared" si="392"/>
        <v>59.5594999999797</v>
      </c>
    </row>
    <row r="765" spans="1:49" x14ac:dyDescent="0.25">
      <c r="A765" s="80" t="s">
        <v>504</v>
      </c>
      <c r="B765" s="4" t="s">
        <v>82</v>
      </c>
      <c r="C765" s="4">
        <v>246.26</v>
      </c>
      <c r="D765" s="4">
        <v>246.39</v>
      </c>
      <c r="E765" s="4">
        <v>3000</v>
      </c>
      <c r="F765" s="4">
        <v>3100</v>
      </c>
      <c r="G765" s="30">
        <f t="shared" si="364"/>
        <v>0.12999999999999545</v>
      </c>
      <c r="H765" s="30">
        <f t="shared" si="387"/>
        <v>428.51999999999975</v>
      </c>
      <c r="I765" s="30" t="str">
        <f t="shared" si="365"/>
        <v>US 20: 15</v>
      </c>
      <c r="J765" s="30">
        <f t="shared" si="393"/>
        <v>3010</v>
      </c>
      <c r="K765" s="30">
        <f t="shared" si="393"/>
        <v>3035</v>
      </c>
      <c r="L765" s="30">
        <f t="shared" si="393"/>
        <v>3060</v>
      </c>
      <c r="M765" s="30">
        <f t="shared" si="393"/>
        <v>3085</v>
      </c>
      <c r="N765" s="91">
        <f t="shared" si="366"/>
        <v>2046.8000000000002</v>
      </c>
      <c r="O765" s="91">
        <f t="shared" si="367"/>
        <v>2063.8000000000002</v>
      </c>
      <c r="P765" s="91">
        <f t="shared" si="368"/>
        <v>2080.8000000000002</v>
      </c>
      <c r="Q765" s="91">
        <f t="shared" si="369"/>
        <v>2097.8000000000002</v>
      </c>
      <c r="R765" s="91">
        <f t="shared" si="370"/>
        <v>40.936000000000007</v>
      </c>
      <c r="S765" s="91">
        <f t="shared" si="371"/>
        <v>309.57</v>
      </c>
      <c r="T765" s="91">
        <f t="shared" si="372"/>
        <v>624.24</v>
      </c>
      <c r="U765" s="91">
        <f t="shared" si="373"/>
        <v>1153.7900000000002</v>
      </c>
      <c r="V765" s="91">
        <f t="shared" si="374"/>
        <v>1.5965039999999442</v>
      </c>
      <c r="W765" s="91">
        <f t="shared" si="375"/>
        <v>10.86590699999962</v>
      </c>
      <c r="X765" s="91">
        <f t="shared" si="376"/>
        <v>18.664775999999346</v>
      </c>
      <c r="Y765" s="91">
        <f t="shared" si="377"/>
        <v>29.998539999998954</v>
      </c>
      <c r="Z765" s="91">
        <f t="shared" si="378"/>
        <v>0.33260499999998833</v>
      </c>
      <c r="AA765" s="91">
        <f t="shared" si="379"/>
        <v>1.8109844999999367</v>
      </c>
      <c r="AB765" s="91">
        <f t="shared" si="380"/>
        <v>2.5923299999999094</v>
      </c>
      <c r="AC765" s="91">
        <f t="shared" si="381"/>
        <v>3.5712547619046382</v>
      </c>
      <c r="AD765" s="29">
        <f t="shared" si="382"/>
        <v>0</v>
      </c>
      <c r="AE765" s="29">
        <f t="shared" si="388"/>
        <v>0</v>
      </c>
      <c r="AF765" s="29">
        <f t="shared" si="389"/>
        <v>0</v>
      </c>
      <c r="AG765" s="29">
        <f t="shared" si="390"/>
        <v>0</v>
      </c>
      <c r="AH765" s="29">
        <f t="shared" si="383"/>
        <v>0</v>
      </c>
      <c r="AI765" s="29">
        <f t="shared" si="384"/>
        <v>6</v>
      </c>
      <c r="AJ765" s="29">
        <f t="shared" si="385"/>
        <v>9</v>
      </c>
      <c r="AK765" s="105">
        <f t="shared" si="386"/>
        <v>11</v>
      </c>
      <c r="AT765" s="300">
        <f t="shared" si="392"/>
        <v>5.321679999999815</v>
      </c>
      <c r="AU765" s="29">
        <f t="shared" si="392"/>
        <v>40.244099999998589</v>
      </c>
      <c r="AV765" s="29">
        <f t="shared" si="392"/>
        <v>81.151199999997161</v>
      </c>
      <c r="AW765" s="105">
        <f t="shared" si="392"/>
        <v>149.99269999999478</v>
      </c>
    </row>
    <row r="766" spans="1:49" x14ac:dyDescent="0.25">
      <c r="A766" s="80" t="s">
        <v>504</v>
      </c>
      <c r="B766" s="4" t="s">
        <v>82</v>
      </c>
      <c r="C766" s="4">
        <v>246.39</v>
      </c>
      <c r="D766" s="4">
        <v>246.46</v>
      </c>
      <c r="E766" s="4">
        <v>2700</v>
      </c>
      <c r="F766" s="4">
        <v>2800</v>
      </c>
      <c r="G766" s="30">
        <f t="shared" si="364"/>
        <v>7.00000000000216E-2</v>
      </c>
      <c r="H766" s="30">
        <f t="shared" si="387"/>
        <v>428.5899999999998</v>
      </c>
      <c r="I766" s="30" t="str">
        <f t="shared" si="365"/>
        <v>US 20: 15</v>
      </c>
      <c r="J766" s="30">
        <f t="shared" si="393"/>
        <v>2710</v>
      </c>
      <c r="K766" s="30">
        <f t="shared" si="393"/>
        <v>2735</v>
      </c>
      <c r="L766" s="30">
        <f t="shared" si="393"/>
        <v>2760</v>
      </c>
      <c r="M766" s="30">
        <f t="shared" si="393"/>
        <v>2785</v>
      </c>
      <c r="N766" s="91">
        <f t="shared" si="366"/>
        <v>1842.8000000000002</v>
      </c>
      <c r="O766" s="91">
        <f t="shared" si="367"/>
        <v>1859.8000000000002</v>
      </c>
      <c r="P766" s="91">
        <f t="shared" si="368"/>
        <v>1876.8000000000002</v>
      </c>
      <c r="Q766" s="91">
        <f t="shared" si="369"/>
        <v>1893.8000000000002</v>
      </c>
      <c r="R766" s="91">
        <f t="shared" si="370"/>
        <v>36.856000000000002</v>
      </c>
      <c r="S766" s="91">
        <f t="shared" si="371"/>
        <v>278.97000000000003</v>
      </c>
      <c r="T766" s="91">
        <f t="shared" si="372"/>
        <v>563.04000000000008</v>
      </c>
      <c r="U766" s="91">
        <f t="shared" si="373"/>
        <v>1041.5900000000001</v>
      </c>
      <c r="V766" s="91">
        <f t="shared" si="374"/>
        <v>0.77397600000023892</v>
      </c>
      <c r="W766" s="91">
        <f t="shared" si="375"/>
        <v>5.2725330000016282</v>
      </c>
      <c r="X766" s="91">
        <f t="shared" si="376"/>
        <v>9.0649440000028001</v>
      </c>
      <c r="Y766" s="91">
        <f t="shared" si="377"/>
        <v>14.582260000004503</v>
      </c>
      <c r="Z766" s="91">
        <f t="shared" si="378"/>
        <v>0.16124500000004974</v>
      </c>
      <c r="AA766" s="91">
        <f t="shared" si="379"/>
        <v>0.87875550000027136</v>
      </c>
      <c r="AB766" s="91">
        <f t="shared" si="380"/>
        <v>1.2590200000003891</v>
      </c>
      <c r="AC766" s="91">
        <f t="shared" si="381"/>
        <v>1.7359833333338697</v>
      </c>
      <c r="AD766" s="29">
        <f t="shared" si="382"/>
        <v>0</v>
      </c>
      <c r="AE766" s="29">
        <f t="shared" si="388"/>
        <v>0</v>
      </c>
      <c r="AF766" s="29">
        <f t="shared" si="389"/>
        <v>0</v>
      </c>
      <c r="AG766" s="29">
        <f t="shared" si="390"/>
        <v>0</v>
      </c>
      <c r="AH766" s="29">
        <f t="shared" si="383"/>
        <v>0</v>
      </c>
      <c r="AI766" s="29">
        <f t="shared" si="384"/>
        <v>6</v>
      </c>
      <c r="AJ766" s="29">
        <f t="shared" si="385"/>
        <v>9</v>
      </c>
      <c r="AK766" s="105">
        <f t="shared" si="386"/>
        <v>11</v>
      </c>
      <c r="AT766" s="300">
        <f t="shared" si="392"/>
        <v>2.5799200000007962</v>
      </c>
      <c r="AU766" s="29">
        <f t="shared" si="392"/>
        <v>19.527900000006028</v>
      </c>
      <c r="AV766" s="29">
        <f t="shared" si="392"/>
        <v>39.412800000012169</v>
      </c>
      <c r="AW766" s="105">
        <f t="shared" si="392"/>
        <v>72.911300000022507</v>
      </c>
    </row>
    <row r="767" spans="1:49" x14ac:dyDescent="0.25">
      <c r="A767" s="80" t="s">
        <v>504</v>
      </c>
      <c r="B767" s="4" t="s">
        <v>82</v>
      </c>
      <c r="C767" s="4">
        <v>246.41</v>
      </c>
      <c r="D767" s="4">
        <v>246.54</v>
      </c>
      <c r="E767" s="4">
        <v>2900</v>
      </c>
      <c r="F767" s="4">
        <v>3000</v>
      </c>
      <c r="G767" s="30">
        <f t="shared" si="364"/>
        <v>0.12999999999999545</v>
      </c>
      <c r="H767" s="30">
        <f t="shared" si="387"/>
        <v>428.7199999999998</v>
      </c>
      <c r="I767" s="30" t="str">
        <f t="shared" si="365"/>
        <v>US 20: 15</v>
      </c>
      <c r="J767" s="30">
        <f t="shared" ref="J767:M786" si="394">(($F767-$E767)/($F$6-$E$6)*(J$6-$E$6)+$E767)</f>
        <v>2910</v>
      </c>
      <c r="K767" s="30">
        <f t="shared" si="394"/>
        <v>2935</v>
      </c>
      <c r="L767" s="30">
        <f t="shared" si="394"/>
        <v>2960</v>
      </c>
      <c r="M767" s="30">
        <f t="shared" si="394"/>
        <v>2985</v>
      </c>
      <c r="N767" s="91">
        <f t="shared" si="366"/>
        <v>1978.8000000000002</v>
      </c>
      <c r="O767" s="91">
        <f t="shared" si="367"/>
        <v>1995.8000000000002</v>
      </c>
      <c r="P767" s="91">
        <f t="shared" si="368"/>
        <v>2012.8000000000002</v>
      </c>
      <c r="Q767" s="91">
        <f t="shared" si="369"/>
        <v>2029.8000000000002</v>
      </c>
      <c r="R767" s="91">
        <f t="shared" si="370"/>
        <v>39.576000000000008</v>
      </c>
      <c r="S767" s="91">
        <f t="shared" si="371"/>
        <v>299.37</v>
      </c>
      <c r="T767" s="91">
        <f t="shared" si="372"/>
        <v>603.84</v>
      </c>
      <c r="U767" s="91">
        <f t="shared" si="373"/>
        <v>1116.3900000000001</v>
      </c>
      <c r="V767" s="91">
        <f t="shared" si="374"/>
        <v>1.5434639999999462</v>
      </c>
      <c r="W767" s="91">
        <f t="shared" si="375"/>
        <v>10.507886999999634</v>
      </c>
      <c r="X767" s="91">
        <f t="shared" si="376"/>
        <v>18.05481599999937</v>
      </c>
      <c r="Y767" s="91">
        <f t="shared" si="377"/>
        <v>29.026139999998986</v>
      </c>
      <c r="Z767" s="91">
        <f t="shared" si="378"/>
        <v>0.32155499999998877</v>
      </c>
      <c r="AA767" s="91">
        <f t="shared" si="379"/>
        <v>1.751314499999939</v>
      </c>
      <c r="AB767" s="91">
        <f t="shared" si="380"/>
        <v>2.507613333333246</v>
      </c>
      <c r="AC767" s="91">
        <f t="shared" si="381"/>
        <v>3.4554928571427368</v>
      </c>
      <c r="AD767" s="29">
        <f t="shared" si="382"/>
        <v>0</v>
      </c>
      <c r="AE767" s="29">
        <f t="shared" si="388"/>
        <v>0</v>
      </c>
      <c r="AF767" s="29">
        <f t="shared" si="389"/>
        <v>0</v>
      </c>
      <c r="AG767" s="29">
        <f t="shared" si="390"/>
        <v>0</v>
      </c>
      <c r="AH767" s="29">
        <f t="shared" si="383"/>
        <v>0</v>
      </c>
      <c r="AI767" s="29">
        <f t="shared" si="384"/>
        <v>6</v>
      </c>
      <c r="AJ767" s="29">
        <f t="shared" si="385"/>
        <v>9</v>
      </c>
      <c r="AK767" s="105">
        <f t="shared" si="386"/>
        <v>11</v>
      </c>
      <c r="AT767" s="300">
        <f t="shared" si="392"/>
        <v>5.1448799999998212</v>
      </c>
      <c r="AU767" s="29">
        <f t="shared" si="392"/>
        <v>38.918099999998638</v>
      </c>
      <c r="AV767" s="29">
        <f t="shared" si="392"/>
        <v>78.499199999997259</v>
      </c>
      <c r="AW767" s="105">
        <f t="shared" si="392"/>
        <v>145.13069999999493</v>
      </c>
    </row>
    <row r="768" spans="1:49" x14ac:dyDescent="0.25">
      <c r="A768" s="80" t="s">
        <v>504</v>
      </c>
      <c r="B768" s="4" t="s">
        <v>82</v>
      </c>
      <c r="C768" s="4">
        <v>246.46</v>
      </c>
      <c r="D768" s="4">
        <v>246.82</v>
      </c>
      <c r="E768" s="4">
        <v>2300</v>
      </c>
      <c r="F768" s="4">
        <v>2400</v>
      </c>
      <c r="G768" s="30">
        <f t="shared" si="364"/>
        <v>0.35999999999998522</v>
      </c>
      <c r="H768" s="30">
        <f t="shared" si="387"/>
        <v>429.07999999999981</v>
      </c>
      <c r="I768" s="30" t="str">
        <f t="shared" si="365"/>
        <v>US 20: 15</v>
      </c>
      <c r="J768" s="30">
        <f t="shared" si="394"/>
        <v>2310</v>
      </c>
      <c r="K768" s="30">
        <f t="shared" si="394"/>
        <v>2335</v>
      </c>
      <c r="L768" s="30">
        <f t="shared" si="394"/>
        <v>2360</v>
      </c>
      <c r="M768" s="30">
        <f t="shared" si="394"/>
        <v>2385</v>
      </c>
      <c r="N768" s="91">
        <f t="shared" si="366"/>
        <v>1570.8000000000002</v>
      </c>
      <c r="O768" s="91">
        <f t="shared" si="367"/>
        <v>1587.8000000000002</v>
      </c>
      <c r="P768" s="91">
        <f t="shared" si="368"/>
        <v>1604.8000000000002</v>
      </c>
      <c r="Q768" s="91">
        <f t="shared" si="369"/>
        <v>1621.8000000000002</v>
      </c>
      <c r="R768" s="91">
        <f t="shared" si="370"/>
        <v>31.416000000000004</v>
      </c>
      <c r="S768" s="91">
        <f t="shared" si="371"/>
        <v>238.17000000000002</v>
      </c>
      <c r="T768" s="91">
        <f t="shared" si="372"/>
        <v>481.44000000000005</v>
      </c>
      <c r="U768" s="91">
        <f t="shared" si="373"/>
        <v>891.99000000000012</v>
      </c>
      <c r="V768" s="91">
        <f t="shared" si="374"/>
        <v>3.3929279999998609</v>
      </c>
      <c r="W768" s="91">
        <f t="shared" si="375"/>
        <v>23.150123999999053</v>
      </c>
      <c r="X768" s="91">
        <f t="shared" si="376"/>
        <v>39.863231999998369</v>
      </c>
      <c r="Y768" s="91">
        <f t="shared" si="377"/>
        <v>64.223279999997374</v>
      </c>
      <c r="Z768" s="91">
        <f t="shared" si="378"/>
        <v>0.70685999999997096</v>
      </c>
      <c r="AA768" s="91">
        <f t="shared" si="379"/>
        <v>3.8583539999998422</v>
      </c>
      <c r="AB768" s="91">
        <f t="shared" si="380"/>
        <v>5.5365599999997741</v>
      </c>
      <c r="AC768" s="91">
        <f t="shared" si="381"/>
        <v>7.6456285714282597</v>
      </c>
      <c r="AD768" s="29">
        <f t="shared" si="382"/>
        <v>0</v>
      </c>
      <c r="AE768" s="29">
        <f t="shared" si="388"/>
        <v>0</v>
      </c>
      <c r="AF768" s="29">
        <f t="shared" si="389"/>
        <v>0</v>
      </c>
      <c r="AG768" s="29">
        <f t="shared" si="390"/>
        <v>0</v>
      </c>
      <c r="AH768" s="29">
        <f t="shared" si="383"/>
        <v>0</v>
      </c>
      <c r="AI768" s="29">
        <f t="shared" si="384"/>
        <v>6</v>
      </c>
      <c r="AJ768" s="29">
        <f t="shared" si="385"/>
        <v>9</v>
      </c>
      <c r="AK768" s="105">
        <f t="shared" si="386"/>
        <v>11</v>
      </c>
      <c r="AT768" s="300">
        <f t="shared" si="392"/>
        <v>11.309759999999537</v>
      </c>
      <c r="AU768" s="29">
        <f t="shared" si="392"/>
        <v>85.741199999996482</v>
      </c>
      <c r="AV768" s="29">
        <f t="shared" si="392"/>
        <v>173.31839999999289</v>
      </c>
      <c r="AW768" s="105">
        <f t="shared" si="392"/>
        <v>321.11639999998687</v>
      </c>
    </row>
    <row r="769" spans="1:49" x14ac:dyDescent="0.25">
      <c r="A769" s="80" t="s">
        <v>504</v>
      </c>
      <c r="B769" s="4" t="s">
        <v>82</v>
      </c>
      <c r="C769" s="4">
        <v>246.54</v>
      </c>
      <c r="D769" s="4">
        <v>246.82</v>
      </c>
      <c r="E769" s="4">
        <v>2300</v>
      </c>
      <c r="F769" s="4">
        <v>2400</v>
      </c>
      <c r="G769" s="30">
        <f t="shared" si="364"/>
        <v>0.28000000000000114</v>
      </c>
      <c r="H769" s="30">
        <f t="shared" si="387"/>
        <v>429.35999999999979</v>
      </c>
      <c r="I769" s="30" t="str">
        <f t="shared" si="365"/>
        <v>US 20: 15</v>
      </c>
      <c r="J769" s="30">
        <f t="shared" si="394"/>
        <v>2310</v>
      </c>
      <c r="K769" s="30">
        <f t="shared" si="394"/>
        <v>2335</v>
      </c>
      <c r="L769" s="30">
        <f t="shared" si="394"/>
        <v>2360</v>
      </c>
      <c r="M769" s="30">
        <f t="shared" si="394"/>
        <v>2385</v>
      </c>
      <c r="N769" s="91">
        <f t="shared" si="366"/>
        <v>1570.8000000000002</v>
      </c>
      <c r="O769" s="91">
        <f t="shared" si="367"/>
        <v>1587.8000000000002</v>
      </c>
      <c r="P769" s="91">
        <f t="shared" si="368"/>
        <v>1604.8000000000002</v>
      </c>
      <c r="Q769" s="91">
        <f t="shared" si="369"/>
        <v>1621.8000000000002</v>
      </c>
      <c r="R769" s="91">
        <f t="shared" si="370"/>
        <v>31.416000000000004</v>
      </c>
      <c r="S769" s="91">
        <f t="shared" si="371"/>
        <v>238.17000000000002</v>
      </c>
      <c r="T769" s="91">
        <f t="shared" si="372"/>
        <v>481.44000000000005</v>
      </c>
      <c r="U769" s="91">
        <f t="shared" si="373"/>
        <v>891.99000000000012</v>
      </c>
      <c r="V769" s="91">
        <f t="shared" si="374"/>
        <v>2.6389440000000111</v>
      </c>
      <c r="W769" s="91">
        <f t="shared" si="375"/>
        <v>18.005652000000076</v>
      </c>
      <c r="X769" s="91">
        <f t="shared" si="376"/>
        <v>31.004736000000129</v>
      </c>
      <c r="Y769" s="91">
        <f t="shared" si="377"/>
        <v>49.951440000000211</v>
      </c>
      <c r="Z769" s="91">
        <f t="shared" si="378"/>
        <v>0.54978000000000227</v>
      </c>
      <c r="AA769" s="91">
        <f t="shared" si="379"/>
        <v>3.0009420000000127</v>
      </c>
      <c r="AB769" s="91">
        <f t="shared" si="380"/>
        <v>4.3062133333333517</v>
      </c>
      <c r="AC769" s="91">
        <f t="shared" si="381"/>
        <v>5.9466000000000259</v>
      </c>
      <c r="AD769" s="29">
        <f t="shared" si="382"/>
        <v>0</v>
      </c>
      <c r="AE769" s="29">
        <f t="shared" si="388"/>
        <v>0</v>
      </c>
      <c r="AF769" s="29">
        <f t="shared" si="389"/>
        <v>0</v>
      </c>
      <c r="AG769" s="29">
        <f t="shared" si="390"/>
        <v>0</v>
      </c>
      <c r="AH769" s="29">
        <f t="shared" si="383"/>
        <v>0</v>
      </c>
      <c r="AI769" s="29">
        <f t="shared" si="384"/>
        <v>6</v>
      </c>
      <c r="AJ769" s="29">
        <f t="shared" si="385"/>
        <v>9</v>
      </c>
      <c r="AK769" s="105">
        <f t="shared" si="386"/>
        <v>11</v>
      </c>
      <c r="AT769" s="300">
        <f t="shared" si="392"/>
        <v>8.7964800000000363</v>
      </c>
      <c r="AU769" s="29">
        <f t="shared" si="392"/>
        <v>66.687600000000273</v>
      </c>
      <c r="AV769" s="29">
        <f t="shared" si="392"/>
        <v>134.80320000000057</v>
      </c>
      <c r="AW769" s="105">
        <f t="shared" si="392"/>
        <v>249.75720000000103</v>
      </c>
    </row>
    <row r="770" spans="1:49" x14ac:dyDescent="0.25">
      <c r="A770" s="80" t="s">
        <v>504</v>
      </c>
      <c r="B770" s="4" t="s">
        <v>82</v>
      </c>
      <c r="C770" s="4">
        <v>246.82</v>
      </c>
      <c r="D770" s="4">
        <v>254.19</v>
      </c>
      <c r="E770" s="4">
        <v>4600</v>
      </c>
      <c r="F770" s="4">
        <v>4700</v>
      </c>
      <c r="G770" s="30">
        <f t="shared" si="364"/>
        <v>7.3700000000000045</v>
      </c>
      <c r="H770" s="30">
        <f t="shared" si="387"/>
        <v>436.72999999999979</v>
      </c>
      <c r="I770" s="30" t="str">
        <f t="shared" si="365"/>
        <v>US 20: 15</v>
      </c>
      <c r="J770" s="30">
        <f t="shared" si="394"/>
        <v>4610</v>
      </c>
      <c r="K770" s="30">
        <f t="shared" si="394"/>
        <v>4635</v>
      </c>
      <c r="L770" s="30">
        <f t="shared" si="394"/>
        <v>4660</v>
      </c>
      <c r="M770" s="30">
        <f t="shared" si="394"/>
        <v>4685</v>
      </c>
      <c r="N770" s="91">
        <f t="shared" si="366"/>
        <v>3134.8</v>
      </c>
      <c r="O770" s="91">
        <f t="shared" si="367"/>
        <v>3151.8</v>
      </c>
      <c r="P770" s="91">
        <f t="shared" si="368"/>
        <v>3168.8</v>
      </c>
      <c r="Q770" s="91">
        <f t="shared" si="369"/>
        <v>3185.8</v>
      </c>
      <c r="R770" s="91">
        <f t="shared" si="370"/>
        <v>62.696000000000005</v>
      </c>
      <c r="S770" s="91">
        <f t="shared" si="371"/>
        <v>472.77</v>
      </c>
      <c r="T770" s="91">
        <f t="shared" si="372"/>
        <v>950.64</v>
      </c>
      <c r="U770" s="91">
        <f t="shared" si="373"/>
        <v>1752.1900000000003</v>
      </c>
      <c r="V770" s="91">
        <f t="shared" si="374"/>
        <v>138.62085600000009</v>
      </c>
      <c r="W770" s="91">
        <f t="shared" si="375"/>
        <v>940.76502300000061</v>
      </c>
      <c r="X770" s="91">
        <f t="shared" si="376"/>
        <v>1611.4298640000011</v>
      </c>
      <c r="Y770" s="91">
        <f t="shared" si="377"/>
        <v>2582.7280600000022</v>
      </c>
      <c r="Z770" s="91">
        <f t="shared" si="378"/>
        <v>28.879345000000015</v>
      </c>
      <c r="AA770" s="91">
        <f t="shared" si="379"/>
        <v>156.79417050000009</v>
      </c>
      <c r="AB770" s="91">
        <f t="shared" si="380"/>
        <v>223.80970333333352</v>
      </c>
      <c r="AC770" s="91">
        <f t="shared" si="381"/>
        <v>307.46762619047649</v>
      </c>
      <c r="AD770" s="29">
        <f t="shared" si="382"/>
        <v>0</v>
      </c>
      <c r="AE770" s="29">
        <f t="shared" si="388"/>
        <v>2</v>
      </c>
      <c r="AF770" s="29">
        <f t="shared" si="389"/>
        <v>2</v>
      </c>
      <c r="AG770" s="29">
        <f t="shared" si="390"/>
        <v>3</v>
      </c>
      <c r="AH770" s="29">
        <f t="shared" si="383"/>
        <v>0</v>
      </c>
      <c r="AI770" s="29">
        <f t="shared" si="384"/>
        <v>6</v>
      </c>
      <c r="AJ770" s="29">
        <f t="shared" si="385"/>
        <v>9</v>
      </c>
      <c r="AK770" s="105">
        <f t="shared" si="386"/>
        <v>11</v>
      </c>
      <c r="AT770" s="300">
        <f t="shared" si="392"/>
        <v>462.0695200000003</v>
      </c>
      <c r="AU770" s="29">
        <f t="shared" si="392"/>
        <v>3484.3149000000021</v>
      </c>
      <c r="AV770" s="29">
        <f t="shared" si="392"/>
        <v>7006.2168000000038</v>
      </c>
      <c r="AW770" s="105">
        <f t="shared" si="392"/>
        <v>12913.64030000001</v>
      </c>
    </row>
    <row r="771" spans="1:49" x14ac:dyDescent="0.25">
      <c r="A771" s="80" t="s">
        <v>504</v>
      </c>
      <c r="B771" s="4" t="s">
        <v>82</v>
      </c>
      <c r="C771" s="4">
        <v>254.19</v>
      </c>
      <c r="D771" s="4">
        <v>255.19</v>
      </c>
      <c r="E771" s="4">
        <v>4700</v>
      </c>
      <c r="F771" s="4">
        <v>4800</v>
      </c>
      <c r="G771" s="30">
        <f t="shared" si="364"/>
        <v>1</v>
      </c>
      <c r="H771" s="30">
        <f t="shared" si="387"/>
        <v>437.72999999999979</v>
      </c>
      <c r="I771" s="30" t="str">
        <f t="shared" si="365"/>
        <v>US 20: 15</v>
      </c>
      <c r="J771" s="30">
        <f t="shared" si="394"/>
        <v>4710</v>
      </c>
      <c r="K771" s="30">
        <f t="shared" si="394"/>
        <v>4735</v>
      </c>
      <c r="L771" s="30">
        <f t="shared" si="394"/>
        <v>4760</v>
      </c>
      <c r="M771" s="30">
        <f t="shared" si="394"/>
        <v>4785</v>
      </c>
      <c r="N771" s="91">
        <f t="shared" si="366"/>
        <v>3202.8</v>
      </c>
      <c r="O771" s="91">
        <f t="shared" si="367"/>
        <v>3219.8</v>
      </c>
      <c r="P771" s="91">
        <f t="shared" si="368"/>
        <v>3236.8</v>
      </c>
      <c r="Q771" s="91">
        <f t="shared" si="369"/>
        <v>3253.8</v>
      </c>
      <c r="R771" s="91">
        <f t="shared" si="370"/>
        <v>64.056000000000012</v>
      </c>
      <c r="S771" s="91">
        <f t="shared" si="371"/>
        <v>482.97</v>
      </c>
      <c r="T771" s="91">
        <f t="shared" si="372"/>
        <v>971.04</v>
      </c>
      <c r="U771" s="91">
        <f t="shared" si="373"/>
        <v>1789.5900000000001</v>
      </c>
      <c r="V771" s="91">
        <f t="shared" si="374"/>
        <v>19.216800000000003</v>
      </c>
      <c r="W771" s="91">
        <f t="shared" si="375"/>
        <v>130.40190000000001</v>
      </c>
      <c r="X771" s="91">
        <f t="shared" si="376"/>
        <v>223.33920000000001</v>
      </c>
      <c r="Y771" s="91">
        <f t="shared" si="377"/>
        <v>357.91800000000006</v>
      </c>
      <c r="Z771" s="91">
        <f t="shared" si="378"/>
        <v>4.0034999999999998</v>
      </c>
      <c r="AA771" s="91">
        <f t="shared" si="379"/>
        <v>21.733650000000001</v>
      </c>
      <c r="AB771" s="91">
        <f t="shared" si="380"/>
        <v>31.019333333333336</v>
      </c>
      <c r="AC771" s="91">
        <f t="shared" si="381"/>
        <v>42.609285714285726</v>
      </c>
      <c r="AD771" s="29">
        <f t="shared" si="382"/>
        <v>0</v>
      </c>
      <c r="AE771" s="29">
        <f t="shared" si="388"/>
        <v>0</v>
      </c>
      <c r="AF771" s="29">
        <f t="shared" si="389"/>
        <v>1</v>
      </c>
      <c r="AG771" s="29">
        <f t="shared" si="390"/>
        <v>1</v>
      </c>
      <c r="AH771" s="29">
        <f t="shared" si="383"/>
        <v>0</v>
      </c>
      <c r="AI771" s="29">
        <f t="shared" si="384"/>
        <v>6</v>
      </c>
      <c r="AJ771" s="29">
        <f t="shared" si="385"/>
        <v>9</v>
      </c>
      <c r="AK771" s="105">
        <f t="shared" si="386"/>
        <v>11</v>
      </c>
      <c r="AT771" s="300">
        <f t="shared" si="392"/>
        <v>64.056000000000012</v>
      </c>
      <c r="AU771" s="29">
        <f t="shared" si="392"/>
        <v>482.97</v>
      </c>
      <c r="AV771" s="29">
        <f t="shared" si="392"/>
        <v>971.04</v>
      </c>
      <c r="AW771" s="105">
        <f t="shared" si="392"/>
        <v>1789.5900000000001</v>
      </c>
    </row>
    <row r="772" spans="1:49" x14ac:dyDescent="0.25">
      <c r="A772" s="80" t="s">
        <v>504</v>
      </c>
      <c r="B772" s="4" t="s">
        <v>82</v>
      </c>
      <c r="C772" s="4">
        <v>255.19</v>
      </c>
      <c r="D772" s="4">
        <v>258.2</v>
      </c>
      <c r="E772" s="4">
        <v>5300</v>
      </c>
      <c r="F772" s="4">
        <v>5400</v>
      </c>
      <c r="G772" s="30">
        <f t="shared" si="364"/>
        <v>3.0099999999999909</v>
      </c>
      <c r="H772" s="30">
        <f t="shared" si="387"/>
        <v>440.73999999999978</v>
      </c>
      <c r="I772" s="30" t="str">
        <f t="shared" si="365"/>
        <v>US 20: 15</v>
      </c>
      <c r="J772" s="30">
        <f t="shared" si="394"/>
        <v>5310</v>
      </c>
      <c r="K772" s="30">
        <f t="shared" si="394"/>
        <v>5335</v>
      </c>
      <c r="L772" s="30">
        <f t="shared" si="394"/>
        <v>5360</v>
      </c>
      <c r="M772" s="30">
        <f t="shared" si="394"/>
        <v>5385</v>
      </c>
      <c r="N772" s="91">
        <f t="shared" si="366"/>
        <v>3610.8</v>
      </c>
      <c r="O772" s="91">
        <f t="shared" si="367"/>
        <v>3627.8</v>
      </c>
      <c r="P772" s="91">
        <f t="shared" si="368"/>
        <v>3644.8</v>
      </c>
      <c r="Q772" s="91">
        <f t="shared" si="369"/>
        <v>3661.8</v>
      </c>
      <c r="R772" s="91">
        <f t="shared" si="370"/>
        <v>72.216000000000008</v>
      </c>
      <c r="S772" s="91">
        <f t="shared" si="371"/>
        <v>544.16999999999996</v>
      </c>
      <c r="T772" s="91">
        <f t="shared" si="372"/>
        <v>1093.44</v>
      </c>
      <c r="U772" s="91">
        <f t="shared" si="373"/>
        <v>2013.9900000000002</v>
      </c>
      <c r="V772" s="91">
        <f t="shared" si="374"/>
        <v>65.211047999999806</v>
      </c>
      <c r="W772" s="91">
        <f t="shared" si="375"/>
        <v>442.2469589999987</v>
      </c>
      <c r="X772" s="91">
        <f t="shared" si="376"/>
        <v>756.98851199999774</v>
      </c>
      <c r="Y772" s="91">
        <f t="shared" si="377"/>
        <v>1212.4219799999964</v>
      </c>
      <c r="Z772" s="91">
        <f t="shared" si="378"/>
        <v>13.585634999999957</v>
      </c>
      <c r="AA772" s="91">
        <f t="shared" si="379"/>
        <v>73.707826499999783</v>
      </c>
      <c r="AB772" s="91">
        <f t="shared" si="380"/>
        <v>105.13729333333303</v>
      </c>
      <c r="AC772" s="91">
        <f t="shared" si="381"/>
        <v>144.3359499999996</v>
      </c>
      <c r="AD772" s="29">
        <f t="shared" si="382"/>
        <v>0</v>
      </c>
      <c r="AE772" s="29">
        <f t="shared" si="388"/>
        <v>1</v>
      </c>
      <c r="AF772" s="29">
        <f t="shared" si="389"/>
        <v>1</v>
      </c>
      <c r="AG772" s="29">
        <f t="shared" si="390"/>
        <v>1</v>
      </c>
      <c r="AH772" s="29">
        <f t="shared" si="383"/>
        <v>0</v>
      </c>
      <c r="AI772" s="29">
        <f t="shared" si="384"/>
        <v>6</v>
      </c>
      <c r="AJ772" s="29">
        <f t="shared" si="385"/>
        <v>9</v>
      </c>
      <c r="AK772" s="105">
        <f t="shared" si="386"/>
        <v>11</v>
      </c>
      <c r="AT772" s="300">
        <f t="shared" si="392"/>
        <v>217.37015999999937</v>
      </c>
      <c r="AU772" s="29">
        <f t="shared" si="392"/>
        <v>1637.9516999999948</v>
      </c>
      <c r="AV772" s="29">
        <f t="shared" si="392"/>
        <v>3291.2543999999903</v>
      </c>
      <c r="AW772" s="105">
        <f t="shared" si="392"/>
        <v>6062.1098999999822</v>
      </c>
    </row>
    <row r="773" spans="1:49" x14ac:dyDescent="0.25">
      <c r="A773" s="80" t="s">
        <v>504</v>
      </c>
      <c r="B773" s="4" t="s">
        <v>82</v>
      </c>
      <c r="C773" s="4">
        <v>258.2</v>
      </c>
      <c r="D773" s="4">
        <v>259.67</v>
      </c>
      <c r="E773" s="4">
        <v>4100</v>
      </c>
      <c r="F773" s="4">
        <v>4200</v>
      </c>
      <c r="G773" s="30">
        <f t="shared" si="364"/>
        <v>1.4700000000000273</v>
      </c>
      <c r="H773" s="30">
        <f t="shared" si="387"/>
        <v>442.20999999999981</v>
      </c>
      <c r="I773" s="30" t="str">
        <f t="shared" si="365"/>
        <v>US 20: 15</v>
      </c>
      <c r="J773" s="30">
        <f t="shared" si="394"/>
        <v>4110</v>
      </c>
      <c r="K773" s="30">
        <f t="shared" si="394"/>
        <v>4135</v>
      </c>
      <c r="L773" s="30">
        <f t="shared" si="394"/>
        <v>4160</v>
      </c>
      <c r="M773" s="30">
        <f t="shared" si="394"/>
        <v>4185</v>
      </c>
      <c r="N773" s="91">
        <f t="shared" si="366"/>
        <v>2794.8</v>
      </c>
      <c r="O773" s="91">
        <f t="shared" si="367"/>
        <v>2811.8</v>
      </c>
      <c r="P773" s="91">
        <f t="shared" si="368"/>
        <v>2828.8</v>
      </c>
      <c r="Q773" s="91">
        <f t="shared" si="369"/>
        <v>2845.8</v>
      </c>
      <c r="R773" s="91">
        <f t="shared" si="370"/>
        <v>55.896000000000008</v>
      </c>
      <c r="S773" s="91">
        <f t="shared" si="371"/>
        <v>421.77000000000004</v>
      </c>
      <c r="T773" s="91">
        <f t="shared" si="372"/>
        <v>848.64</v>
      </c>
      <c r="U773" s="91">
        <f t="shared" si="373"/>
        <v>1565.1900000000003</v>
      </c>
      <c r="V773" s="91">
        <f t="shared" si="374"/>
        <v>24.650136000000462</v>
      </c>
      <c r="W773" s="91">
        <f t="shared" si="375"/>
        <v>167.40051300000312</v>
      </c>
      <c r="X773" s="91">
        <f t="shared" si="376"/>
        <v>286.92518400000534</v>
      </c>
      <c r="Y773" s="91">
        <f t="shared" si="377"/>
        <v>460.16586000000865</v>
      </c>
      <c r="Z773" s="91">
        <f t="shared" si="378"/>
        <v>5.1354450000000957</v>
      </c>
      <c r="AA773" s="91">
        <f t="shared" si="379"/>
        <v>27.900085500000518</v>
      </c>
      <c r="AB773" s="91">
        <f t="shared" si="380"/>
        <v>39.850720000000749</v>
      </c>
      <c r="AC773" s="91">
        <f t="shared" si="381"/>
        <v>54.781650000001036</v>
      </c>
      <c r="AD773" s="29">
        <f t="shared" si="382"/>
        <v>0</v>
      </c>
      <c r="AE773" s="29">
        <f t="shared" si="388"/>
        <v>0</v>
      </c>
      <c r="AF773" s="29">
        <f t="shared" si="389"/>
        <v>1</v>
      </c>
      <c r="AG773" s="29">
        <f t="shared" si="390"/>
        <v>1</v>
      </c>
      <c r="AH773" s="29">
        <f t="shared" si="383"/>
        <v>0</v>
      </c>
      <c r="AI773" s="29">
        <f t="shared" si="384"/>
        <v>6</v>
      </c>
      <c r="AJ773" s="29">
        <f t="shared" si="385"/>
        <v>9</v>
      </c>
      <c r="AK773" s="105">
        <f t="shared" si="386"/>
        <v>11</v>
      </c>
      <c r="AT773" s="300">
        <f t="shared" si="392"/>
        <v>82.167120000001532</v>
      </c>
      <c r="AU773" s="29">
        <f t="shared" si="392"/>
        <v>620.00190000001157</v>
      </c>
      <c r="AV773" s="29">
        <f t="shared" si="392"/>
        <v>1247.5008000000232</v>
      </c>
      <c r="AW773" s="105">
        <f t="shared" si="392"/>
        <v>2300.8293000000431</v>
      </c>
    </row>
    <row r="774" spans="1:49" x14ac:dyDescent="0.25">
      <c r="A774" s="80" t="s">
        <v>504</v>
      </c>
      <c r="B774" s="4" t="s">
        <v>82</v>
      </c>
      <c r="C774" s="4">
        <v>259.67</v>
      </c>
      <c r="D774" s="4">
        <v>260.67</v>
      </c>
      <c r="E774" s="4">
        <v>3900</v>
      </c>
      <c r="F774" s="4">
        <v>4000</v>
      </c>
      <c r="G774" s="30">
        <f t="shared" si="364"/>
        <v>1</v>
      </c>
      <c r="H774" s="30">
        <f t="shared" si="387"/>
        <v>443.20999999999981</v>
      </c>
      <c r="I774" s="30" t="str">
        <f t="shared" si="365"/>
        <v>US 20: 15</v>
      </c>
      <c r="J774" s="30">
        <f t="shared" si="394"/>
        <v>3910</v>
      </c>
      <c r="K774" s="30">
        <f t="shared" si="394"/>
        <v>3935</v>
      </c>
      <c r="L774" s="30">
        <f t="shared" si="394"/>
        <v>3960</v>
      </c>
      <c r="M774" s="30">
        <f t="shared" si="394"/>
        <v>3985</v>
      </c>
      <c r="N774" s="91">
        <f t="shared" si="366"/>
        <v>2658.8</v>
      </c>
      <c r="O774" s="91">
        <f t="shared" si="367"/>
        <v>2675.8</v>
      </c>
      <c r="P774" s="91">
        <f t="shared" si="368"/>
        <v>2692.8</v>
      </c>
      <c r="Q774" s="91">
        <f t="shared" si="369"/>
        <v>2709.8</v>
      </c>
      <c r="R774" s="91">
        <f t="shared" si="370"/>
        <v>53.176000000000002</v>
      </c>
      <c r="S774" s="91">
        <f t="shared" si="371"/>
        <v>401.37</v>
      </c>
      <c r="T774" s="91">
        <f t="shared" si="372"/>
        <v>807.84</v>
      </c>
      <c r="U774" s="91">
        <f t="shared" si="373"/>
        <v>1490.3900000000003</v>
      </c>
      <c r="V774" s="91">
        <f t="shared" si="374"/>
        <v>15.9528</v>
      </c>
      <c r="W774" s="91">
        <f t="shared" si="375"/>
        <v>108.36990000000002</v>
      </c>
      <c r="X774" s="91">
        <f t="shared" si="376"/>
        <v>185.8032</v>
      </c>
      <c r="Y774" s="91">
        <f t="shared" si="377"/>
        <v>298.07800000000009</v>
      </c>
      <c r="Z774" s="91">
        <f t="shared" si="378"/>
        <v>3.3234999999999997</v>
      </c>
      <c r="AA774" s="91">
        <f t="shared" si="379"/>
        <v>18.061650000000004</v>
      </c>
      <c r="AB774" s="91">
        <f t="shared" si="380"/>
        <v>25.806000000000004</v>
      </c>
      <c r="AC774" s="91">
        <f t="shared" si="381"/>
        <v>35.485476190476206</v>
      </c>
      <c r="AD774" s="29">
        <f t="shared" si="382"/>
        <v>0</v>
      </c>
      <c r="AE774" s="29">
        <f t="shared" si="388"/>
        <v>0</v>
      </c>
      <c r="AF774" s="29">
        <f t="shared" si="389"/>
        <v>0</v>
      </c>
      <c r="AG774" s="29">
        <f t="shared" si="390"/>
        <v>1</v>
      </c>
      <c r="AH774" s="29">
        <f t="shared" si="383"/>
        <v>0</v>
      </c>
      <c r="AI774" s="29">
        <f t="shared" si="384"/>
        <v>6</v>
      </c>
      <c r="AJ774" s="29">
        <f t="shared" si="385"/>
        <v>9</v>
      </c>
      <c r="AK774" s="105">
        <f t="shared" si="386"/>
        <v>11</v>
      </c>
      <c r="AT774" s="300">
        <f t="shared" si="392"/>
        <v>53.176000000000002</v>
      </c>
      <c r="AU774" s="29">
        <f t="shared" si="392"/>
        <v>401.37</v>
      </c>
      <c r="AV774" s="29">
        <f t="shared" si="392"/>
        <v>807.84</v>
      </c>
      <c r="AW774" s="105">
        <f t="shared" si="392"/>
        <v>1490.3900000000003</v>
      </c>
    </row>
    <row r="775" spans="1:49" x14ac:dyDescent="0.25">
      <c r="A775" s="80" t="s">
        <v>504</v>
      </c>
      <c r="B775" s="4" t="s">
        <v>82</v>
      </c>
      <c r="C775" s="4">
        <v>260.67</v>
      </c>
      <c r="D775" s="4">
        <v>262.67</v>
      </c>
      <c r="E775" s="4">
        <v>3800</v>
      </c>
      <c r="F775" s="4">
        <v>3900</v>
      </c>
      <c r="G775" s="30">
        <f t="shared" ref="G775:G839" si="395">IF(ABS(D775-C775)&lt;60,ABS(D775-C775),0)</f>
        <v>2</v>
      </c>
      <c r="H775" s="30">
        <f t="shared" si="387"/>
        <v>445.20999999999981</v>
      </c>
      <c r="I775" s="30" t="str">
        <f t="shared" ref="I775:I839" si="396">A775&amp;": "&amp;ROUNDUP(H775/30,0)</f>
        <v>US 20: 15</v>
      </c>
      <c r="J775" s="30">
        <f t="shared" si="394"/>
        <v>3810</v>
      </c>
      <c r="K775" s="30">
        <f t="shared" si="394"/>
        <v>3835</v>
      </c>
      <c r="L775" s="30">
        <f t="shared" si="394"/>
        <v>3860</v>
      </c>
      <c r="M775" s="30">
        <f t="shared" si="394"/>
        <v>3885</v>
      </c>
      <c r="N775" s="91">
        <f t="shared" ref="N775:N838" si="397">J775*$N$5</f>
        <v>2590.8000000000002</v>
      </c>
      <c r="O775" s="91">
        <f t="shared" ref="O775:O838" si="398">K775*$N$5</f>
        <v>2607.8000000000002</v>
      </c>
      <c r="P775" s="91">
        <f t="shared" ref="P775:P838" si="399">L775*$N$5</f>
        <v>2624.8</v>
      </c>
      <c r="Q775" s="91">
        <f t="shared" ref="Q775:Q838" si="400">M775*$N$5</f>
        <v>2641.8</v>
      </c>
      <c r="R775" s="91">
        <f t="shared" ref="R775:R838" si="401">N775*R$5</f>
        <v>51.816000000000003</v>
      </c>
      <c r="S775" s="91">
        <f t="shared" ref="S775:S838" si="402">O775*S$5</f>
        <v>391.17</v>
      </c>
      <c r="T775" s="91">
        <f t="shared" ref="T775:T838" si="403">P775*T$5</f>
        <v>787.44</v>
      </c>
      <c r="U775" s="91">
        <f t="shared" ref="U775:U838" si="404">Q775*U$5</f>
        <v>1452.9900000000002</v>
      </c>
      <c r="V775" s="91">
        <f t="shared" ref="V775:V838" si="405">R775*V$5*$G775</f>
        <v>31.089600000000001</v>
      </c>
      <c r="W775" s="91">
        <f t="shared" ref="W775:W838" si="406">S775*W$5*$G775</f>
        <v>211.23180000000002</v>
      </c>
      <c r="X775" s="91">
        <f t="shared" ref="X775:X838" si="407">T775*X$5*$G775</f>
        <v>362.22240000000005</v>
      </c>
      <c r="Y775" s="91">
        <f t="shared" ref="Y775:Y838" si="408">U775*Y$5*$G775</f>
        <v>581.19600000000014</v>
      </c>
      <c r="Z775" s="91">
        <f t="shared" ref="Z775:Z838" si="409">V775/(Z$5*24)</f>
        <v>6.4769999999999994</v>
      </c>
      <c r="AA775" s="91">
        <f t="shared" ref="AA775:AA838" si="410">W775/(AA$5*24)</f>
        <v>35.205300000000001</v>
      </c>
      <c r="AB775" s="91">
        <f t="shared" ref="AB775:AB838" si="411">X775/(AB$5*24)</f>
        <v>50.308666666666682</v>
      </c>
      <c r="AC775" s="91">
        <f t="shared" ref="AC775:AC838" si="412">Y775/(AC$5*24)</f>
        <v>69.190000000000026</v>
      </c>
      <c r="AD775" s="29">
        <f t="shared" ref="AD775:AD838" si="413">IF(Z775&gt;30,ROUNDUP(Z775/AD$5,0),0)</f>
        <v>0</v>
      </c>
      <c r="AE775" s="29">
        <f t="shared" si="388"/>
        <v>1</v>
      </c>
      <c r="AF775" s="29">
        <f t="shared" si="389"/>
        <v>1</v>
      </c>
      <c r="AG775" s="29">
        <f t="shared" si="390"/>
        <v>1</v>
      </c>
      <c r="AH775" s="29">
        <f t="shared" ref="AH775:AH838" si="414">SUMIF($I$7:$I$1118,$I775,AD$7:AD$1118)</f>
        <v>0</v>
      </c>
      <c r="AI775" s="29">
        <f t="shared" ref="AI775:AI838" si="415">SUMIF($I$7:$I$1118,$I775,AE$7:AE$1118)</f>
        <v>6</v>
      </c>
      <c r="AJ775" s="29">
        <f t="shared" ref="AJ775:AJ838" si="416">SUMIF($I$7:$I$1118,$I775,AF$7:AF$1118)</f>
        <v>9</v>
      </c>
      <c r="AK775" s="105">
        <f t="shared" ref="AK775:AK838" si="417">SUMIF($I$7:$I$1118,$I775,AG$7:AG$1118)</f>
        <v>11</v>
      </c>
      <c r="AT775" s="300">
        <f t="shared" si="392"/>
        <v>103.63200000000001</v>
      </c>
      <c r="AU775" s="29">
        <f t="shared" si="392"/>
        <v>782.34</v>
      </c>
      <c r="AV775" s="29">
        <f t="shared" si="392"/>
        <v>1574.88</v>
      </c>
      <c r="AW775" s="105">
        <f t="shared" si="392"/>
        <v>2905.9800000000005</v>
      </c>
    </row>
    <row r="776" spans="1:49" x14ac:dyDescent="0.25">
      <c r="A776" s="80" t="s">
        <v>504</v>
      </c>
      <c r="B776" s="4" t="s">
        <v>82</v>
      </c>
      <c r="C776" s="4">
        <v>262.67</v>
      </c>
      <c r="D776" s="4">
        <v>264.66000000000003</v>
      </c>
      <c r="E776" s="4">
        <v>3700</v>
      </c>
      <c r="F776" s="4">
        <v>3800</v>
      </c>
      <c r="G776" s="30">
        <f t="shared" si="395"/>
        <v>1.9900000000000091</v>
      </c>
      <c r="H776" s="30">
        <f t="shared" ref="H776:H839" si="418">IF(A776=A775,G776+H775,G776)</f>
        <v>447.19999999999982</v>
      </c>
      <c r="I776" s="30" t="str">
        <f t="shared" si="396"/>
        <v>US 20: 15</v>
      </c>
      <c r="J776" s="30">
        <f t="shared" si="394"/>
        <v>3710</v>
      </c>
      <c r="K776" s="30">
        <f t="shared" si="394"/>
        <v>3735</v>
      </c>
      <c r="L776" s="30">
        <f t="shared" si="394"/>
        <v>3760</v>
      </c>
      <c r="M776" s="30">
        <f t="shared" si="394"/>
        <v>3785</v>
      </c>
      <c r="N776" s="91">
        <f t="shared" si="397"/>
        <v>2522.8000000000002</v>
      </c>
      <c r="O776" s="91">
        <f t="shared" si="398"/>
        <v>2539.8000000000002</v>
      </c>
      <c r="P776" s="91">
        <f t="shared" si="399"/>
        <v>2556.8000000000002</v>
      </c>
      <c r="Q776" s="91">
        <f t="shared" si="400"/>
        <v>2573.8000000000002</v>
      </c>
      <c r="R776" s="91">
        <f t="shared" si="401"/>
        <v>50.456000000000003</v>
      </c>
      <c r="S776" s="91">
        <f t="shared" si="402"/>
        <v>380.97</v>
      </c>
      <c r="T776" s="91">
        <f t="shared" si="403"/>
        <v>767.04000000000008</v>
      </c>
      <c r="U776" s="91">
        <f t="shared" si="404"/>
        <v>1415.5900000000001</v>
      </c>
      <c r="V776" s="91">
        <f t="shared" si="405"/>
        <v>30.122232000000139</v>
      </c>
      <c r="W776" s="91">
        <f t="shared" si="406"/>
        <v>204.69518100000099</v>
      </c>
      <c r="X776" s="91">
        <f t="shared" si="407"/>
        <v>351.07420800000165</v>
      </c>
      <c r="Y776" s="91">
        <f t="shared" si="408"/>
        <v>563.4048200000027</v>
      </c>
      <c r="Z776" s="91">
        <f t="shared" si="409"/>
        <v>6.275465000000028</v>
      </c>
      <c r="AA776" s="91">
        <f t="shared" si="410"/>
        <v>34.115863500000167</v>
      </c>
      <c r="AB776" s="91">
        <f t="shared" si="411"/>
        <v>48.760306666666899</v>
      </c>
      <c r="AC776" s="91">
        <f t="shared" si="412"/>
        <v>67.072002380952711</v>
      </c>
      <c r="AD776" s="29">
        <f t="shared" si="413"/>
        <v>0</v>
      </c>
      <c r="AE776" s="29">
        <f t="shared" ref="AE776:AE839" si="419">MAX(AD776,IF(AA776&gt;30,ROUNDUP(AA776/AE$5,0),0))</f>
        <v>1</v>
      </c>
      <c r="AF776" s="29">
        <f t="shared" ref="AF776:AF839" si="420">MAX(AE776,IF(AB776&gt;30,ROUNDUP(AB776/AF$5,0),0))</f>
        <v>1</v>
      </c>
      <c r="AG776" s="29">
        <f t="shared" ref="AG776:AG839" si="421">MAX(AF776,IF(AC776&gt;30,ROUNDUP(AC776/AG$5,0),0))</f>
        <v>1</v>
      </c>
      <c r="AH776" s="29">
        <f t="shared" si="414"/>
        <v>0</v>
      </c>
      <c r="AI776" s="29">
        <f t="shared" si="415"/>
        <v>6</v>
      </c>
      <c r="AJ776" s="29">
        <f t="shared" si="416"/>
        <v>9</v>
      </c>
      <c r="AK776" s="105">
        <f t="shared" si="417"/>
        <v>11</v>
      </c>
      <c r="AT776" s="300">
        <f t="shared" si="392"/>
        <v>100.40744000000046</v>
      </c>
      <c r="AU776" s="29">
        <f t="shared" si="392"/>
        <v>758.13030000000356</v>
      </c>
      <c r="AV776" s="29">
        <f t="shared" si="392"/>
        <v>1526.4096000000072</v>
      </c>
      <c r="AW776" s="105">
        <f t="shared" si="392"/>
        <v>2817.0241000000133</v>
      </c>
    </row>
    <row r="777" spans="1:49" x14ac:dyDescent="0.25">
      <c r="A777" s="80" t="s">
        <v>504</v>
      </c>
      <c r="B777" s="4" t="s">
        <v>82</v>
      </c>
      <c r="C777" s="4">
        <v>264.66000000000003</v>
      </c>
      <c r="D777" s="4">
        <v>264.99</v>
      </c>
      <c r="E777" s="4">
        <v>3600</v>
      </c>
      <c r="F777" s="4">
        <v>3700</v>
      </c>
      <c r="G777" s="30">
        <f t="shared" si="395"/>
        <v>0.32999999999998408</v>
      </c>
      <c r="H777" s="30">
        <f t="shared" si="418"/>
        <v>447.5299999999998</v>
      </c>
      <c r="I777" s="30" t="str">
        <f t="shared" si="396"/>
        <v>US 20: 15</v>
      </c>
      <c r="J777" s="30">
        <f t="shared" si="394"/>
        <v>3610</v>
      </c>
      <c r="K777" s="30">
        <f t="shared" si="394"/>
        <v>3635</v>
      </c>
      <c r="L777" s="30">
        <f t="shared" si="394"/>
        <v>3660</v>
      </c>
      <c r="M777" s="30">
        <f t="shared" si="394"/>
        <v>3685</v>
      </c>
      <c r="N777" s="91">
        <f t="shared" si="397"/>
        <v>2454.8000000000002</v>
      </c>
      <c r="O777" s="91">
        <f t="shared" si="398"/>
        <v>2471.8000000000002</v>
      </c>
      <c r="P777" s="91">
        <f t="shared" si="399"/>
        <v>2488.8000000000002</v>
      </c>
      <c r="Q777" s="91">
        <f t="shared" si="400"/>
        <v>2505.8000000000002</v>
      </c>
      <c r="R777" s="91">
        <f t="shared" si="401"/>
        <v>49.096000000000004</v>
      </c>
      <c r="S777" s="91">
        <f t="shared" si="402"/>
        <v>370.77000000000004</v>
      </c>
      <c r="T777" s="91">
        <f t="shared" si="403"/>
        <v>746.64</v>
      </c>
      <c r="U777" s="91">
        <f t="shared" si="404"/>
        <v>1378.1900000000003</v>
      </c>
      <c r="V777" s="91">
        <f t="shared" si="405"/>
        <v>4.8605039999997652</v>
      </c>
      <c r="W777" s="91">
        <f t="shared" si="406"/>
        <v>33.035606999998414</v>
      </c>
      <c r="X777" s="91">
        <f t="shared" si="407"/>
        <v>56.66997599999727</v>
      </c>
      <c r="Y777" s="91">
        <f t="shared" si="408"/>
        <v>90.960539999995646</v>
      </c>
      <c r="Z777" s="91">
        <f t="shared" si="409"/>
        <v>1.0126049999999509</v>
      </c>
      <c r="AA777" s="91">
        <f t="shared" si="410"/>
        <v>5.5059344999997357</v>
      </c>
      <c r="AB777" s="91">
        <f t="shared" si="411"/>
        <v>7.8708299999996214</v>
      </c>
      <c r="AC777" s="91">
        <f t="shared" si="412"/>
        <v>10.828635714285198</v>
      </c>
      <c r="AD777" s="29">
        <f t="shared" si="413"/>
        <v>0</v>
      </c>
      <c r="AE777" s="29">
        <f t="shared" si="419"/>
        <v>0</v>
      </c>
      <c r="AF777" s="29">
        <f t="shared" si="420"/>
        <v>0</v>
      </c>
      <c r="AG777" s="29">
        <f t="shared" si="421"/>
        <v>0</v>
      </c>
      <c r="AH777" s="29">
        <f t="shared" si="414"/>
        <v>0</v>
      </c>
      <c r="AI777" s="29">
        <f t="shared" si="415"/>
        <v>6</v>
      </c>
      <c r="AJ777" s="29">
        <f t="shared" si="416"/>
        <v>9</v>
      </c>
      <c r="AK777" s="105">
        <f t="shared" si="417"/>
        <v>11</v>
      </c>
      <c r="AT777" s="300">
        <f t="shared" si="392"/>
        <v>16.201679999999218</v>
      </c>
      <c r="AU777" s="29">
        <f t="shared" si="392"/>
        <v>122.35409999999411</v>
      </c>
      <c r="AV777" s="29">
        <f t="shared" si="392"/>
        <v>246.39119999998812</v>
      </c>
      <c r="AW777" s="105">
        <f t="shared" si="392"/>
        <v>454.80269999997813</v>
      </c>
    </row>
    <row r="778" spans="1:49" x14ac:dyDescent="0.25">
      <c r="A778" s="80" t="s">
        <v>504</v>
      </c>
      <c r="B778" s="4" t="s">
        <v>82</v>
      </c>
      <c r="C778" s="4">
        <v>264.99</v>
      </c>
      <c r="D778" s="4">
        <v>265.68</v>
      </c>
      <c r="E778" s="4">
        <v>3400</v>
      </c>
      <c r="F778" s="4">
        <v>3500</v>
      </c>
      <c r="G778" s="30">
        <f t="shared" si="395"/>
        <v>0.68999999999999773</v>
      </c>
      <c r="H778" s="30">
        <f t="shared" si="418"/>
        <v>448.2199999999998</v>
      </c>
      <c r="I778" s="30" t="str">
        <f t="shared" si="396"/>
        <v>US 20: 15</v>
      </c>
      <c r="J778" s="30">
        <f t="shared" si="394"/>
        <v>3410</v>
      </c>
      <c r="K778" s="30">
        <f t="shared" si="394"/>
        <v>3435</v>
      </c>
      <c r="L778" s="30">
        <f t="shared" si="394"/>
        <v>3460</v>
      </c>
      <c r="M778" s="30">
        <f t="shared" si="394"/>
        <v>3485</v>
      </c>
      <c r="N778" s="91">
        <f t="shared" si="397"/>
        <v>2318.8000000000002</v>
      </c>
      <c r="O778" s="91">
        <f t="shared" si="398"/>
        <v>2335.8000000000002</v>
      </c>
      <c r="P778" s="91">
        <f t="shared" si="399"/>
        <v>2352.8000000000002</v>
      </c>
      <c r="Q778" s="91">
        <f t="shared" si="400"/>
        <v>2369.8000000000002</v>
      </c>
      <c r="R778" s="91">
        <f t="shared" si="401"/>
        <v>46.376000000000005</v>
      </c>
      <c r="S778" s="91">
        <f t="shared" si="402"/>
        <v>350.37</v>
      </c>
      <c r="T778" s="91">
        <f t="shared" si="403"/>
        <v>705.84</v>
      </c>
      <c r="U778" s="91">
        <f t="shared" si="404"/>
        <v>1303.3900000000001</v>
      </c>
      <c r="V778" s="91">
        <f t="shared" si="405"/>
        <v>9.5998319999999691</v>
      </c>
      <c r="W778" s="91">
        <f t="shared" si="406"/>
        <v>65.273930999999791</v>
      </c>
      <c r="X778" s="91">
        <f t="shared" si="407"/>
        <v>112.01680799999964</v>
      </c>
      <c r="Y778" s="91">
        <f t="shared" si="408"/>
        <v>179.86781999999945</v>
      </c>
      <c r="Z778" s="91">
        <f t="shared" si="409"/>
        <v>1.9999649999999933</v>
      </c>
      <c r="AA778" s="91">
        <f t="shared" si="410"/>
        <v>10.878988499999965</v>
      </c>
      <c r="AB778" s="91">
        <f t="shared" si="411"/>
        <v>15.557889999999952</v>
      </c>
      <c r="AC778" s="91">
        <f t="shared" si="412"/>
        <v>21.412835714285652</v>
      </c>
      <c r="AD778" s="29">
        <f t="shared" si="413"/>
        <v>0</v>
      </c>
      <c r="AE778" s="29">
        <f t="shared" si="419"/>
        <v>0</v>
      </c>
      <c r="AF778" s="29">
        <f t="shared" si="420"/>
        <v>0</v>
      </c>
      <c r="AG778" s="29">
        <f t="shared" si="421"/>
        <v>0</v>
      </c>
      <c r="AH778" s="29">
        <f t="shared" si="414"/>
        <v>0</v>
      </c>
      <c r="AI778" s="29">
        <f t="shared" si="415"/>
        <v>6</v>
      </c>
      <c r="AJ778" s="29">
        <f t="shared" si="416"/>
        <v>9</v>
      </c>
      <c r="AK778" s="105">
        <f t="shared" si="417"/>
        <v>11</v>
      </c>
      <c r="AT778" s="300">
        <f t="shared" si="392"/>
        <v>31.999439999999897</v>
      </c>
      <c r="AU778" s="29">
        <f t="shared" si="392"/>
        <v>241.75529999999921</v>
      </c>
      <c r="AV778" s="29">
        <f t="shared" si="392"/>
        <v>487.02959999999842</v>
      </c>
      <c r="AW778" s="105">
        <f t="shared" si="392"/>
        <v>899.33909999999707</v>
      </c>
    </row>
    <row r="779" spans="1:49" x14ac:dyDescent="0.25">
      <c r="A779" s="80" t="s">
        <v>504</v>
      </c>
      <c r="B779" s="4" t="s">
        <v>82</v>
      </c>
      <c r="C779" s="4">
        <v>265.68</v>
      </c>
      <c r="D779" s="4">
        <v>265.91000000000003</v>
      </c>
      <c r="E779" s="4">
        <v>3900</v>
      </c>
      <c r="F779" s="4">
        <v>4000</v>
      </c>
      <c r="G779" s="30">
        <f t="shared" si="395"/>
        <v>0.23000000000001819</v>
      </c>
      <c r="H779" s="30">
        <f t="shared" si="418"/>
        <v>448.44999999999982</v>
      </c>
      <c r="I779" s="30" t="str">
        <f t="shared" si="396"/>
        <v>US 20: 15</v>
      </c>
      <c r="J779" s="30">
        <f t="shared" si="394"/>
        <v>3910</v>
      </c>
      <c r="K779" s="30">
        <f t="shared" si="394"/>
        <v>3935</v>
      </c>
      <c r="L779" s="30">
        <f t="shared" si="394"/>
        <v>3960</v>
      </c>
      <c r="M779" s="30">
        <f t="shared" si="394"/>
        <v>3985</v>
      </c>
      <c r="N779" s="91">
        <f t="shared" si="397"/>
        <v>2658.8</v>
      </c>
      <c r="O779" s="91">
        <f t="shared" si="398"/>
        <v>2675.8</v>
      </c>
      <c r="P779" s="91">
        <f t="shared" si="399"/>
        <v>2692.8</v>
      </c>
      <c r="Q779" s="91">
        <f t="shared" si="400"/>
        <v>2709.8</v>
      </c>
      <c r="R779" s="91">
        <f t="shared" si="401"/>
        <v>53.176000000000002</v>
      </c>
      <c r="S779" s="91">
        <f t="shared" si="402"/>
        <v>401.37</v>
      </c>
      <c r="T779" s="91">
        <f t="shared" si="403"/>
        <v>807.84</v>
      </c>
      <c r="U779" s="91">
        <f t="shared" si="404"/>
        <v>1490.3900000000003</v>
      </c>
      <c r="V779" s="91">
        <f t="shared" si="405"/>
        <v>3.6691440000002902</v>
      </c>
      <c r="W779" s="91">
        <f t="shared" si="406"/>
        <v>24.925077000001973</v>
      </c>
      <c r="X779" s="91">
        <f t="shared" si="407"/>
        <v>42.73473600000338</v>
      </c>
      <c r="Y779" s="91">
        <f t="shared" si="408"/>
        <v>68.557940000005445</v>
      </c>
      <c r="Z779" s="91">
        <f t="shared" si="409"/>
        <v>0.76440500000006029</v>
      </c>
      <c r="AA779" s="91">
        <f t="shared" si="410"/>
        <v>4.1541795000003292</v>
      </c>
      <c r="AB779" s="91">
        <f t="shared" si="411"/>
        <v>5.9353800000004702</v>
      </c>
      <c r="AC779" s="91">
        <f t="shared" si="412"/>
        <v>8.1616595238101741</v>
      </c>
      <c r="AD779" s="29">
        <f t="shared" si="413"/>
        <v>0</v>
      </c>
      <c r="AE779" s="29">
        <f t="shared" si="419"/>
        <v>0</v>
      </c>
      <c r="AF779" s="29">
        <f t="shared" si="420"/>
        <v>0</v>
      </c>
      <c r="AG779" s="29">
        <f t="shared" si="421"/>
        <v>0</v>
      </c>
      <c r="AH779" s="29">
        <f t="shared" si="414"/>
        <v>0</v>
      </c>
      <c r="AI779" s="29">
        <f t="shared" si="415"/>
        <v>6</v>
      </c>
      <c r="AJ779" s="29">
        <f t="shared" si="416"/>
        <v>9</v>
      </c>
      <c r="AK779" s="105">
        <f t="shared" si="417"/>
        <v>11</v>
      </c>
      <c r="AT779" s="300">
        <f t="shared" si="392"/>
        <v>12.230480000000968</v>
      </c>
      <c r="AU779" s="29">
        <f t="shared" si="392"/>
        <v>92.315100000007305</v>
      </c>
      <c r="AV779" s="29">
        <f t="shared" si="392"/>
        <v>185.8032000000147</v>
      </c>
      <c r="AW779" s="105">
        <f t="shared" si="392"/>
        <v>342.78970000002721</v>
      </c>
    </row>
    <row r="780" spans="1:49" x14ac:dyDescent="0.25">
      <c r="A780" s="80" t="s">
        <v>504</v>
      </c>
      <c r="B780" s="4" t="s">
        <v>82</v>
      </c>
      <c r="C780" s="4">
        <v>265.91000000000003</v>
      </c>
      <c r="D780" s="4">
        <v>265.97000000000003</v>
      </c>
      <c r="E780" s="4">
        <v>4000</v>
      </c>
      <c r="F780" s="4">
        <v>4100</v>
      </c>
      <c r="G780" s="30">
        <f t="shared" si="395"/>
        <v>6.0000000000002274E-2</v>
      </c>
      <c r="H780" s="30">
        <f t="shared" si="418"/>
        <v>448.50999999999982</v>
      </c>
      <c r="I780" s="30" t="str">
        <f t="shared" si="396"/>
        <v>US 20: 15</v>
      </c>
      <c r="J780" s="30">
        <f t="shared" si="394"/>
        <v>4010</v>
      </c>
      <c r="K780" s="30">
        <f t="shared" si="394"/>
        <v>4035</v>
      </c>
      <c r="L780" s="30">
        <f t="shared" si="394"/>
        <v>4060</v>
      </c>
      <c r="M780" s="30">
        <f t="shared" si="394"/>
        <v>4085</v>
      </c>
      <c r="N780" s="91">
        <f t="shared" si="397"/>
        <v>2726.8</v>
      </c>
      <c r="O780" s="91">
        <f t="shared" si="398"/>
        <v>2743.8</v>
      </c>
      <c r="P780" s="91">
        <f t="shared" si="399"/>
        <v>2760.8</v>
      </c>
      <c r="Q780" s="91">
        <f t="shared" si="400"/>
        <v>2777.8</v>
      </c>
      <c r="R780" s="91">
        <f t="shared" si="401"/>
        <v>54.536000000000001</v>
      </c>
      <c r="S780" s="91">
        <f t="shared" si="402"/>
        <v>411.57</v>
      </c>
      <c r="T780" s="91">
        <f t="shared" si="403"/>
        <v>828.24</v>
      </c>
      <c r="U780" s="91">
        <f t="shared" si="404"/>
        <v>1527.7900000000002</v>
      </c>
      <c r="V780" s="91">
        <f t="shared" si="405"/>
        <v>0.98164800000003727</v>
      </c>
      <c r="W780" s="91">
        <f t="shared" si="406"/>
        <v>6.6674340000002532</v>
      </c>
      <c r="X780" s="91">
        <f t="shared" si="407"/>
        <v>11.429712000000434</v>
      </c>
      <c r="Y780" s="91">
        <f t="shared" si="408"/>
        <v>18.333480000000698</v>
      </c>
      <c r="Z780" s="91">
        <f t="shared" si="409"/>
        <v>0.20451000000000774</v>
      </c>
      <c r="AA780" s="91">
        <f t="shared" si="410"/>
        <v>1.1112390000000423</v>
      </c>
      <c r="AB780" s="91">
        <f t="shared" si="411"/>
        <v>1.5874600000000605</v>
      </c>
      <c r="AC780" s="91">
        <f t="shared" si="412"/>
        <v>2.1825571428572261</v>
      </c>
      <c r="AD780" s="29">
        <f t="shared" si="413"/>
        <v>0</v>
      </c>
      <c r="AE780" s="29">
        <f t="shared" si="419"/>
        <v>0</v>
      </c>
      <c r="AF780" s="29">
        <f t="shared" si="420"/>
        <v>0</v>
      </c>
      <c r="AG780" s="29">
        <f t="shared" si="421"/>
        <v>0</v>
      </c>
      <c r="AH780" s="29">
        <f t="shared" si="414"/>
        <v>0</v>
      </c>
      <c r="AI780" s="29">
        <f t="shared" si="415"/>
        <v>6</v>
      </c>
      <c r="AJ780" s="29">
        <f t="shared" si="416"/>
        <v>9</v>
      </c>
      <c r="AK780" s="105">
        <f t="shared" si="417"/>
        <v>11</v>
      </c>
      <c r="AT780" s="300">
        <f t="shared" si="392"/>
        <v>3.2721600000001243</v>
      </c>
      <c r="AU780" s="29">
        <f t="shared" si="392"/>
        <v>24.694200000000937</v>
      </c>
      <c r="AV780" s="29">
        <f t="shared" si="392"/>
        <v>49.694400000001885</v>
      </c>
      <c r="AW780" s="105">
        <f t="shared" si="392"/>
        <v>91.667400000003482</v>
      </c>
    </row>
    <row r="781" spans="1:49" x14ac:dyDescent="0.25">
      <c r="A781" s="80" t="s">
        <v>504</v>
      </c>
      <c r="B781" s="4" t="s">
        <v>82</v>
      </c>
      <c r="C781" s="4">
        <v>265.97000000000003</v>
      </c>
      <c r="D781" s="4">
        <v>266.25</v>
      </c>
      <c r="E781" s="4">
        <v>4800</v>
      </c>
      <c r="F781" s="4">
        <v>4900</v>
      </c>
      <c r="G781" s="30">
        <f t="shared" si="395"/>
        <v>0.27999999999997272</v>
      </c>
      <c r="H781" s="30">
        <f t="shared" si="418"/>
        <v>448.78999999999979</v>
      </c>
      <c r="I781" s="30" t="str">
        <f t="shared" si="396"/>
        <v>US 20: 15</v>
      </c>
      <c r="J781" s="30">
        <f t="shared" si="394"/>
        <v>4810</v>
      </c>
      <c r="K781" s="30">
        <f t="shared" si="394"/>
        <v>4835</v>
      </c>
      <c r="L781" s="30">
        <f t="shared" si="394"/>
        <v>4860</v>
      </c>
      <c r="M781" s="30">
        <f t="shared" si="394"/>
        <v>4885</v>
      </c>
      <c r="N781" s="91">
        <f t="shared" si="397"/>
        <v>3270.8</v>
      </c>
      <c r="O781" s="91">
        <f t="shared" si="398"/>
        <v>3287.8</v>
      </c>
      <c r="P781" s="91">
        <f t="shared" si="399"/>
        <v>3304.8</v>
      </c>
      <c r="Q781" s="91">
        <f t="shared" si="400"/>
        <v>3321.8</v>
      </c>
      <c r="R781" s="91">
        <f t="shared" si="401"/>
        <v>65.416000000000011</v>
      </c>
      <c r="S781" s="91">
        <f t="shared" si="402"/>
        <v>493.17</v>
      </c>
      <c r="T781" s="91">
        <f t="shared" si="403"/>
        <v>991.44</v>
      </c>
      <c r="U781" s="91">
        <f t="shared" si="404"/>
        <v>1826.9900000000002</v>
      </c>
      <c r="V781" s="91">
        <f t="shared" si="405"/>
        <v>5.4949439999994656</v>
      </c>
      <c r="W781" s="91">
        <f t="shared" si="406"/>
        <v>37.283651999996366</v>
      </c>
      <c r="X781" s="91">
        <f t="shared" si="407"/>
        <v>63.848735999993785</v>
      </c>
      <c r="Y781" s="91">
        <f t="shared" si="408"/>
        <v>102.31143999999006</v>
      </c>
      <c r="Z781" s="91">
        <f t="shared" si="409"/>
        <v>1.1447799999998884</v>
      </c>
      <c r="AA781" s="91">
        <f t="shared" si="410"/>
        <v>6.2139419999993946</v>
      </c>
      <c r="AB781" s="91">
        <f t="shared" si="411"/>
        <v>8.867879999999138</v>
      </c>
      <c r="AC781" s="91">
        <f t="shared" si="412"/>
        <v>12.179933333332151</v>
      </c>
      <c r="AD781" s="29">
        <f t="shared" si="413"/>
        <v>0</v>
      </c>
      <c r="AE781" s="29">
        <f t="shared" si="419"/>
        <v>0</v>
      </c>
      <c r="AF781" s="29">
        <f t="shared" si="420"/>
        <v>0</v>
      </c>
      <c r="AG781" s="29">
        <f t="shared" si="421"/>
        <v>0</v>
      </c>
      <c r="AH781" s="29">
        <f t="shared" si="414"/>
        <v>0</v>
      </c>
      <c r="AI781" s="29">
        <f t="shared" si="415"/>
        <v>6</v>
      </c>
      <c r="AJ781" s="29">
        <f t="shared" si="416"/>
        <v>9</v>
      </c>
      <c r="AK781" s="105">
        <f t="shared" si="417"/>
        <v>11</v>
      </c>
      <c r="AT781" s="300">
        <f t="shared" si="392"/>
        <v>18.316479999998219</v>
      </c>
      <c r="AU781" s="29">
        <f t="shared" si="392"/>
        <v>138.08759999998654</v>
      </c>
      <c r="AV781" s="29">
        <f t="shared" si="392"/>
        <v>277.60319999997296</v>
      </c>
      <c r="AW781" s="105">
        <f t="shared" si="392"/>
        <v>511.55719999995023</v>
      </c>
    </row>
    <row r="782" spans="1:49" x14ac:dyDescent="0.25">
      <c r="A782" s="80" t="s">
        <v>504</v>
      </c>
      <c r="B782" s="4" t="s">
        <v>82</v>
      </c>
      <c r="C782" s="4">
        <v>266.25</v>
      </c>
      <c r="D782" s="4">
        <v>266.31</v>
      </c>
      <c r="E782" s="4">
        <v>4400</v>
      </c>
      <c r="F782" s="4">
        <v>4500</v>
      </c>
      <c r="G782" s="30">
        <f t="shared" si="395"/>
        <v>6.0000000000002274E-2</v>
      </c>
      <c r="H782" s="30">
        <f t="shared" si="418"/>
        <v>448.8499999999998</v>
      </c>
      <c r="I782" s="30" t="str">
        <f t="shared" si="396"/>
        <v>US 20: 15</v>
      </c>
      <c r="J782" s="30">
        <f t="shared" si="394"/>
        <v>4410</v>
      </c>
      <c r="K782" s="30">
        <f t="shared" si="394"/>
        <v>4435</v>
      </c>
      <c r="L782" s="30">
        <f t="shared" si="394"/>
        <v>4460</v>
      </c>
      <c r="M782" s="30">
        <f t="shared" si="394"/>
        <v>4485</v>
      </c>
      <c r="N782" s="91">
        <f t="shared" si="397"/>
        <v>2998.8</v>
      </c>
      <c r="O782" s="91">
        <f t="shared" si="398"/>
        <v>3015.8</v>
      </c>
      <c r="P782" s="91">
        <f t="shared" si="399"/>
        <v>3032.8</v>
      </c>
      <c r="Q782" s="91">
        <f t="shared" si="400"/>
        <v>3049.8</v>
      </c>
      <c r="R782" s="91">
        <f t="shared" si="401"/>
        <v>59.976000000000006</v>
      </c>
      <c r="S782" s="91">
        <f t="shared" si="402"/>
        <v>452.37</v>
      </c>
      <c r="T782" s="91">
        <f t="shared" si="403"/>
        <v>909.84</v>
      </c>
      <c r="U782" s="91">
        <f t="shared" si="404"/>
        <v>1677.3900000000003</v>
      </c>
      <c r="V782" s="91">
        <f t="shared" si="405"/>
        <v>1.0795680000000412</v>
      </c>
      <c r="W782" s="91">
        <f t="shared" si="406"/>
        <v>7.3283940000002783</v>
      </c>
      <c r="X782" s="91">
        <f t="shared" si="407"/>
        <v>12.555792000000476</v>
      </c>
      <c r="Y782" s="91">
        <f t="shared" si="408"/>
        <v>20.128680000000767</v>
      </c>
      <c r="Z782" s="91">
        <f t="shared" si="409"/>
        <v>0.22491000000000855</v>
      </c>
      <c r="AA782" s="91">
        <f t="shared" si="410"/>
        <v>1.2213990000000463</v>
      </c>
      <c r="AB782" s="91">
        <f t="shared" si="411"/>
        <v>1.7438600000000664</v>
      </c>
      <c r="AC782" s="91">
        <f t="shared" si="412"/>
        <v>2.3962714285715201</v>
      </c>
      <c r="AD782" s="29">
        <f t="shared" si="413"/>
        <v>0</v>
      </c>
      <c r="AE782" s="29">
        <f t="shared" si="419"/>
        <v>0</v>
      </c>
      <c r="AF782" s="29">
        <f t="shared" si="420"/>
        <v>0</v>
      </c>
      <c r="AG782" s="29">
        <f t="shared" si="421"/>
        <v>0</v>
      </c>
      <c r="AH782" s="29">
        <f t="shared" si="414"/>
        <v>0</v>
      </c>
      <c r="AI782" s="29">
        <f t="shared" si="415"/>
        <v>6</v>
      </c>
      <c r="AJ782" s="29">
        <f t="shared" si="416"/>
        <v>9</v>
      </c>
      <c r="AK782" s="105">
        <f t="shared" si="417"/>
        <v>11</v>
      </c>
      <c r="AT782" s="300">
        <f t="shared" si="392"/>
        <v>3.5985600000001368</v>
      </c>
      <c r="AU782" s="29">
        <f t="shared" si="392"/>
        <v>27.142200000001029</v>
      </c>
      <c r="AV782" s="29">
        <f t="shared" si="392"/>
        <v>54.59040000000207</v>
      </c>
      <c r="AW782" s="105">
        <f t="shared" si="392"/>
        <v>100.64340000000384</v>
      </c>
    </row>
    <row r="783" spans="1:49" x14ac:dyDescent="0.25">
      <c r="A783" s="80" t="s">
        <v>504</v>
      </c>
      <c r="B783" s="4" t="s">
        <v>82</v>
      </c>
      <c r="C783" s="4">
        <v>266.31</v>
      </c>
      <c r="D783" s="4">
        <v>266.47000000000003</v>
      </c>
      <c r="E783" s="4">
        <v>4600</v>
      </c>
      <c r="F783" s="4">
        <v>4700</v>
      </c>
      <c r="G783" s="30">
        <f t="shared" si="395"/>
        <v>0.16000000000002501</v>
      </c>
      <c r="H783" s="30">
        <f t="shared" si="418"/>
        <v>449.00999999999982</v>
      </c>
      <c r="I783" s="30" t="str">
        <f t="shared" si="396"/>
        <v>US 20: 15</v>
      </c>
      <c r="J783" s="30">
        <f t="shared" si="394"/>
        <v>4610</v>
      </c>
      <c r="K783" s="30">
        <f t="shared" si="394"/>
        <v>4635</v>
      </c>
      <c r="L783" s="30">
        <f t="shared" si="394"/>
        <v>4660</v>
      </c>
      <c r="M783" s="30">
        <f t="shared" si="394"/>
        <v>4685</v>
      </c>
      <c r="N783" s="91">
        <f t="shared" si="397"/>
        <v>3134.8</v>
      </c>
      <c r="O783" s="91">
        <f t="shared" si="398"/>
        <v>3151.8</v>
      </c>
      <c r="P783" s="91">
        <f t="shared" si="399"/>
        <v>3168.8</v>
      </c>
      <c r="Q783" s="91">
        <f t="shared" si="400"/>
        <v>3185.8</v>
      </c>
      <c r="R783" s="91">
        <f t="shared" si="401"/>
        <v>62.696000000000005</v>
      </c>
      <c r="S783" s="91">
        <f t="shared" si="402"/>
        <v>472.77</v>
      </c>
      <c r="T783" s="91">
        <f t="shared" si="403"/>
        <v>950.64</v>
      </c>
      <c r="U783" s="91">
        <f t="shared" si="404"/>
        <v>1752.1900000000003</v>
      </c>
      <c r="V783" s="91">
        <f t="shared" si="405"/>
        <v>3.0094080000004708</v>
      </c>
      <c r="W783" s="91">
        <f t="shared" si="406"/>
        <v>20.423664000003193</v>
      </c>
      <c r="X783" s="91">
        <f t="shared" si="407"/>
        <v>34.983552000005467</v>
      </c>
      <c r="Y783" s="91">
        <f t="shared" si="408"/>
        <v>56.07008000000878</v>
      </c>
      <c r="Z783" s="91">
        <f t="shared" si="409"/>
        <v>0.62696000000009799</v>
      </c>
      <c r="AA783" s="91">
        <f t="shared" si="410"/>
        <v>3.4039440000005321</v>
      </c>
      <c r="AB783" s="91">
        <f t="shared" si="411"/>
        <v>4.8588266666674267</v>
      </c>
      <c r="AC783" s="91">
        <f t="shared" si="412"/>
        <v>6.6750095238105702</v>
      </c>
      <c r="AD783" s="29">
        <f t="shared" si="413"/>
        <v>0</v>
      </c>
      <c r="AE783" s="29">
        <f t="shared" si="419"/>
        <v>0</v>
      </c>
      <c r="AF783" s="29">
        <f t="shared" si="420"/>
        <v>0</v>
      </c>
      <c r="AG783" s="29">
        <f t="shared" si="421"/>
        <v>0</v>
      </c>
      <c r="AH783" s="29">
        <f t="shared" si="414"/>
        <v>0</v>
      </c>
      <c r="AI783" s="29">
        <f t="shared" si="415"/>
        <v>6</v>
      </c>
      <c r="AJ783" s="29">
        <f t="shared" si="416"/>
        <v>9</v>
      </c>
      <c r="AK783" s="105">
        <f t="shared" si="417"/>
        <v>11</v>
      </c>
      <c r="AT783" s="300">
        <f t="shared" si="392"/>
        <v>10.03136000000157</v>
      </c>
      <c r="AU783" s="29">
        <f t="shared" si="392"/>
        <v>75.643200000011817</v>
      </c>
      <c r="AV783" s="29">
        <f t="shared" si="392"/>
        <v>152.10240000002378</v>
      </c>
      <c r="AW783" s="105">
        <f t="shared" si="392"/>
        <v>280.35040000004386</v>
      </c>
    </row>
    <row r="784" spans="1:49" x14ac:dyDescent="0.25">
      <c r="A784" s="80" t="s">
        <v>504</v>
      </c>
      <c r="B784" s="4" t="s">
        <v>82</v>
      </c>
      <c r="C784" s="4">
        <v>266.47000000000003</v>
      </c>
      <c r="D784" s="4">
        <v>266.58</v>
      </c>
      <c r="E784" s="4">
        <v>4200</v>
      </c>
      <c r="F784" s="4">
        <v>4300</v>
      </c>
      <c r="G784" s="30">
        <f t="shared" si="395"/>
        <v>0.1099999999999568</v>
      </c>
      <c r="H784" s="30">
        <f t="shared" si="418"/>
        <v>449.11999999999978</v>
      </c>
      <c r="I784" s="30" t="str">
        <f t="shared" si="396"/>
        <v>US 20: 15</v>
      </c>
      <c r="J784" s="30">
        <f t="shared" si="394"/>
        <v>4210</v>
      </c>
      <c r="K784" s="30">
        <f t="shared" si="394"/>
        <v>4235</v>
      </c>
      <c r="L784" s="30">
        <f t="shared" si="394"/>
        <v>4260</v>
      </c>
      <c r="M784" s="30">
        <f t="shared" si="394"/>
        <v>4285</v>
      </c>
      <c r="N784" s="91">
        <f t="shared" si="397"/>
        <v>2862.8</v>
      </c>
      <c r="O784" s="91">
        <f t="shared" si="398"/>
        <v>2879.8</v>
      </c>
      <c r="P784" s="91">
        <f t="shared" si="399"/>
        <v>2896.8</v>
      </c>
      <c r="Q784" s="91">
        <f t="shared" si="400"/>
        <v>2913.8</v>
      </c>
      <c r="R784" s="91">
        <f t="shared" si="401"/>
        <v>57.256000000000007</v>
      </c>
      <c r="S784" s="91">
        <f t="shared" si="402"/>
        <v>431.97</v>
      </c>
      <c r="T784" s="91">
        <f t="shared" si="403"/>
        <v>869.04000000000008</v>
      </c>
      <c r="U784" s="91">
        <f t="shared" si="404"/>
        <v>1602.5900000000001</v>
      </c>
      <c r="V784" s="91">
        <f t="shared" si="405"/>
        <v>1.8894479999992579</v>
      </c>
      <c r="W784" s="91">
        <f t="shared" si="406"/>
        <v>12.829508999994964</v>
      </c>
      <c r="X784" s="91">
        <f t="shared" si="407"/>
        <v>21.986711999991368</v>
      </c>
      <c r="Y784" s="91">
        <f t="shared" si="408"/>
        <v>35.256979999986157</v>
      </c>
      <c r="Z784" s="91">
        <f t="shared" si="409"/>
        <v>0.39363499999984536</v>
      </c>
      <c r="AA784" s="91">
        <f t="shared" si="410"/>
        <v>2.1382514999991606</v>
      </c>
      <c r="AB784" s="91">
        <f t="shared" si="411"/>
        <v>3.0537099999988015</v>
      </c>
      <c r="AC784" s="91">
        <f t="shared" si="412"/>
        <v>4.1972595238078769</v>
      </c>
      <c r="AD784" s="29">
        <f t="shared" si="413"/>
        <v>0</v>
      </c>
      <c r="AE784" s="29">
        <f t="shared" si="419"/>
        <v>0</v>
      </c>
      <c r="AF784" s="29">
        <f t="shared" si="420"/>
        <v>0</v>
      </c>
      <c r="AG784" s="29">
        <f t="shared" si="421"/>
        <v>0</v>
      </c>
      <c r="AH784" s="29">
        <f t="shared" si="414"/>
        <v>0</v>
      </c>
      <c r="AI784" s="29">
        <f t="shared" si="415"/>
        <v>6</v>
      </c>
      <c r="AJ784" s="29">
        <f t="shared" si="416"/>
        <v>9</v>
      </c>
      <c r="AK784" s="105">
        <f t="shared" si="417"/>
        <v>11</v>
      </c>
      <c r="AT784" s="300">
        <f t="shared" si="392"/>
        <v>6.2981599999975275</v>
      </c>
      <c r="AU784" s="29">
        <f t="shared" si="392"/>
        <v>47.516699999981341</v>
      </c>
      <c r="AV784" s="29">
        <f t="shared" si="392"/>
        <v>95.594399999962462</v>
      </c>
      <c r="AW784" s="105">
        <f t="shared" si="392"/>
        <v>176.28489999993079</v>
      </c>
    </row>
    <row r="785" spans="1:49" x14ac:dyDescent="0.25">
      <c r="A785" s="80" t="s">
        <v>504</v>
      </c>
      <c r="B785" s="4" t="s">
        <v>82</v>
      </c>
      <c r="C785" s="4">
        <v>266.58</v>
      </c>
      <c r="D785" s="4">
        <v>266.64999999999998</v>
      </c>
      <c r="E785" s="4">
        <v>4500</v>
      </c>
      <c r="F785" s="4">
        <v>4600</v>
      </c>
      <c r="G785" s="30">
        <f t="shared" si="395"/>
        <v>6.9999999999993179E-2</v>
      </c>
      <c r="H785" s="30">
        <f t="shared" si="418"/>
        <v>449.18999999999977</v>
      </c>
      <c r="I785" s="30" t="str">
        <f t="shared" si="396"/>
        <v>US 20: 15</v>
      </c>
      <c r="J785" s="30">
        <f t="shared" si="394"/>
        <v>4510</v>
      </c>
      <c r="K785" s="30">
        <f t="shared" si="394"/>
        <v>4535</v>
      </c>
      <c r="L785" s="30">
        <f t="shared" si="394"/>
        <v>4560</v>
      </c>
      <c r="M785" s="30">
        <f t="shared" si="394"/>
        <v>4585</v>
      </c>
      <c r="N785" s="91">
        <f t="shared" si="397"/>
        <v>3066.8</v>
      </c>
      <c r="O785" s="91">
        <f t="shared" si="398"/>
        <v>3083.8</v>
      </c>
      <c r="P785" s="91">
        <f t="shared" si="399"/>
        <v>3100.8</v>
      </c>
      <c r="Q785" s="91">
        <f t="shared" si="400"/>
        <v>3117.8</v>
      </c>
      <c r="R785" s="91">
        <f t="shared" si="401"/>
        <v>61.336000000000006</v>
      </c>
      <c r="S785" s="91">
        <f t="shared" si="402"/>
        <v>462.57</v>
      </c>
      <c r="T785" s="91">
        <f t="shared" si="403"/>
        <v>930.24</v>
      </c>
      <c r="U785" s="91">
        <f t="shared" si="404"/>
        <v>1714.7900000000002</v>
      </c>
      <c r="V785" s="91">
        <f t="shared" si="405"/>
        <v>1.2880559999998744</v>
      </c>
      <c r="W785" s="91">
        <f t="shared" si="406"/>
        <v>8.7425729999991475</v>
      </c>
      <c r="X785" s="91">
        <f t="shared" si="407"/>
        <v>14.976863999998542</v>
      </c>
      <c r="Y785" s="91">
        <f t="shared" si="408"/>
        <v>24.007059999997665</v>
      </c>
      <c r="Z785" s="91">
        <f t="shared" si="409"/>
        <v>0.2683449999999738</v>
      </c>
      <c r="AA785" s="91">
        <f t="shared" si="410"/>
        <v>1.457095499999858</v>
      </c>
      <c r="AB785" s="91">
        <f t="shared" si="411"/>
        <v>2.0801199999997979</v>
      </c>
      <c r="AC785" s="91">
        <f t="shared" si="412"/>
        <v>2.8579833333330558</v>
      </c>
      <c r="AD785" s="29">
        <f t="shared" si="413"/>
        <v>0</v>
      </c>
      <c r="AE785" s="29">
        <f t="shared" si="419"/>
        <v>0</v>
      </c>
      <c r="AF785" s="29">
        <f t="shared" si="420"/>
        <v>0</v>
      </c>
      <c r="AG785" s="29">
        <f t="shared" si="421"/>
        <v>0</v>
      </c>
      <c r="AH785" s="29">
        <f t="shared" si="414"/>
        <v>0</v>
      </c>
      <c r="AI785" s="29">
        <f t="shared" si="415"/>
        <v>6</v>
      </c>
      <c r="AJ785" s="29">
        <f t="shared" si="416"/>
        <v>9</v>
      </c>
      <c r="AK785" s="105">
        <f t="shared" si="417"/>
        <v>11</v>
      </c>
      <c r="AT785" s="300">
        <f t="shared" si="392"/>
        <v>4.2935199999995817</v>
      </c>
      <c r="AU785" s="29">
        <f t="shared" si="392"/>
        <v>32.379899999996844</v>
      </c>
      <c r="AV785" s="29">
        <f t="shared" si="392"/>
        <v>65.11679999999366</v>
      </c>
      <c r="AW785" s="105">
        <f t="shared" si="392"/>
        <v>120.03529999998831</v>
      </c>
    </row>
    <row r="786" spans="1:49" x14ac:dyDescent="0.25">
      <c r="A786" s="80" t="s">
        <v>504</v>
      </c>
      <c r="B786" s="4" t="s">
        <v>82</v>
      </c>
      <c r="C786" s="4">
        <v>266.64999999999998</v>
      </c>
      <c r="D786" s="4">
        <v>266.82</v>
      </c>
      <c r="E786" s="4">
        <v>4100</v>
      </c>
      <c r="F786" s="4">
        <v>4200</v>
      </c>
      <c r="G786" s="30">
        <f t="shared" si="395"/>
        <v>0.17000000000001592</v>
      </c>
      <c r="H786" s="30">
        <f t="shared" si="418"/>
        <v>449.35999999999979</v>
      </c>
      <c r="I786" s="30" t="str">
        <f t="shared" si="396"/>
        <v>US 20: 15</v>
      </c>
      <c r="J786" s="30">
        <f t="shared" si="394"/>
        <v>4110</v>
      </c>
      <c r="K786" s="30">
        <f t="shared" si="394"/>
        <v>4135</v>
      </c>
      <c r="L786" s="30">
        <f t="shared" si="394"/>
        <v>4160</v>
      </c>
      <c r="M786" s="30">
        <f t="shared" si="394"/>
        <v>4185</v>
      </c>
      <c r="N786" s="91">
        <f t="shared" si="397"/>
        <v>2794.8</v>
      </c>
      <c r="O786" s="91">
        <f t="shared" si="398"/>
        <v>2811.8</v>
      </c>
      <c r="P786" s="91">
        <f t="shared" si="399"/>
        <v>2828.8</v>
      </c>
      <c r="Q786" s="91">
        <f t="shared" si="400"/>
        <v>2845.8</v>
      </c>
      <c r="R786" s="91">
        <f t="shared" si="401"/>
        <v>55.896000000000008</v>
      </c>
      <c r="S786" s="91">
        <f t="shared" si="402"/>
        <v>421.77000000000004</v>
      </c>
      <c r="T786" s="91">
        <f t="shared" si="403"/>
        <v>848.64</v>
      </c>
      <c r="U786" s="91">
        <f t="shared" si="404"/>
        <v>1565.1900000000003</v>
      </c>
      <c r="V786" s="91">
        <f t="shared" si="405"/>
        <v>2.8506960000002675</v>
      </c>
      <c r="W786" s="91">
        <f t="shared" si="406"/>
        <v>19.359243000001815</v>
      </c>
      <c r="X786" s="91">
        <f t="shared" si="407"/>
        <v>33.181824000003111</v>
      </c>
      <c r="Y786" s="91">
        <f t="shared" si="408"/>
        <v>53.216460000004993</v>
      </c>
      <c r="Z786" s="91">
        <f t="shared" si="409"/>
        <v>0.59389500000005568</v>
      </c>
      <c r="AA786" s="91">
        <f t="shared" si="410"/>
        <v>3.2265405000003025</v>
      </c>
      <c r="AB786" s="91">
        <f t="shared" si="411"/>
        <v>4.6085866666670992</v>
      </c>
      <c r="AC786" s="91">
        <f t="shared" si="412"/>
        <v>6.335292857143453</v>
      </c>
      <c r="AD786" s="29">
        <f t="shared" si="413"/>
        <v>0</v>
      </c>
      <c r="AE786" s="29">
        <f t="shared" si="419"/>
        <v>0</v>
      </c>
      <c r="AF786" s="29">
        <f t="shared" si="420"/>
        <v>0</v>
      </c>
      <c r="AG786" s="29">
        <f t="shared" si="421"/>
        <v>0</v>
      </c>
      <c r="AH786" s="29">
        <f t="shared" si="414"/>
        <v>0</v>
      </c>
      <c r="AI786" s="29">
        <f t="shared" si="415"/>
        <v>6</v>
      </c>
      <c r="AJ786" s="29">
        <f t="shared" si="416"/>
        <v>9</v>
      </c>
      <c r="AK786" s="105">
        <f t="shared" si="417"/>
        <v>11</v>
      </c>
      <c r="AT786" s="300">
        <f t="shared" si="392"/>
        <v>9.5023200000008909</v>
      </c>
      <c r="AU786" s="29">
        <f t="shared" si="392"/>
        <v>71.700900000006726</v>
      </c>
      <c r="AV786" s="29">
        <f t="shared" si="392"/>
        <v>144.2688000000135</v>
      </c>
      <c r="AW786" s="105">
        <f t="shared" si="392"/>
        <v>266.08230000002499</v>
      </c>
    </row>
    <row r="787" spans="1:49" x14ac:dyDescent="0.25">
      <c r="A787" s="80" t="s">
        <v>235</v>
      </c>
      <c r="B787" s="4" t="s">
        <v>84</v>
      </c>
      <c r="C787" s="4">
        <v>-0.1</v>
      </c>
      <c r="D787" s="4">
        <v>0.35</v>
      </c>
      <c r="E787" s="4">
        <v>20200</v>
      </c>
      <c r="F787" s="4">
        <v>21700</v>
      </c>
      <c r="G787" s="30">
        <f t="shared" si="395"/>
        <v>0.44999999999999996</v>
      </c>
      <c r="H787" s="30">
        <f t="shared" si="418"/>
        <v>0.44999999999999996</v>
      </c>
      <c r="I787" s="30" t="str">
        <f t="shared" si="396"/>
        <v>US 26: 1</v>
      </c>
      <c r="J787" s="30">
        <f t="shared" ref="J787:M806" si="422">(($F787-$E787)/($F$6-$E$6)*(J$6-$E$6)+$E787)</f>
        <v>20350</v>
      </c>
      <c r="K787" s="30">
        <f t="shared" si="422"/>
        <v>20725</v>
      </c>
      <c r="L787" s="30">
        <f t="shared" si="422"/>
        <v>21100</v>
      </c>
      <c r="M787" s="30">
        <f t="shared" si="422"/>
        <v>21475</v>
      </c>
      <c r="N787" s="91">
        <f t="shared" si="397"/>
        <v>13838.000000000002</v>
      </c>
      <c r="O787" s="91">
        <f t="shared" si="398"/>
        <v>14093.000000000002</v>
      </c>
      <c r="P787" s="91">
        <f t="shared" si="399"/>
        <v>14348.000000000002</v>
      </c>
      <c r="Q787" s="91">
        <f t="shared" si="400"/>
        <v>14603.000000000002</v>
      </c>
      <c r="R787" s="91">
        <f t="shared" si="401"/>
        <v>276.76000000000005</v>
      </c>
      <c r="S787" s="91">
        <f t="shared" si="402"/>
        <v>2113.9500000000003</v>
      </c>
      <c r="T787" s="91">
        <f t="shared" si="403"/>
        <v>4304.4000000000005</v>
      </c>
      <c r="U787" s="91">
        <f t="shared" si="404"/>
        <v>8031.6500000000015</v>
      </c>
      <c r="V787" s="91">
        <f t="shared" si="405"/>
        <v>37.3626</v>
      </c>
      <c r="W787" s="91">
        <f t="shared" si="406"/>
        <v>256.84492499999999</v>
      </c>
      <c r="X787" s="91">
        <f t="shared" si="407"/>
        <v>445.50540000000001</v>
      </c>
      <c r="Y787" s="91">
        <f t="shared" si="408"/>
        <v>722.84850000000006</v>
      </c>
      <c r="Z787" s="91">
        <f t="shared" si="409"/>
        <v>7.7838749999999992</v>
      </c>
      <c r="AA787" s="91">
        <f t="shared" si="410"/>
        <v>42.807487500000001</v>
      </c>
      <c r="AB787" s="91">
        <f t="shared" si="411"/>
        <v>61.875750000000011</v>
      </c>
      <c r="AC787" s="91">
        <f t="shared" si="412"/>
        <v>86.053392857142882</v>
      </c>
      <c r="AD787" s="29">
        <f t="shared" si="413"/>
        <v>0</v>
      </c>
      <c r="AE787" s="29">
        <f t="shared" si="419"/>
        <v>1</v>
      </c>
      <c r="AF787" s="29">
        <f t="shared" si="420"/>
        <v>1</v>
      </c>
      <c r="AG787" s="29">
        <f t="shared" si="421"/>
        <v>1</v>
      </c>
      <c r="AH787" s="29">
        <f t="shared" si="414"/>
        <v>2</v>
      </c>
      <c r="AI787" s="29">
        <f t="shared" si="415"/>
        <v>27</v>
      </c>
      <c r="AJ787" s="29">
        <f t="shared" si="416"/>
        <v>31</v>
      </c>
      <c r="AK787" s="105">
        <f t="shared" si="417"/>
        <v>36</v>
      </c>
      <c r="AT787" s="300">
        <f t="shared" si="392"/>
        <v>124.54200000000002</v>
      </c>
      <c r="AU787" s="29">
        <f t="shared" si="392"/>
        <v>951.27750000000003</v>
      </c>
      <c r="AV787" s="29">
        <f t="shared" si="392"/>
        <v>1936.98</v>
      </c>
      <c r="AW787" s="105">
        <f t="shared" si="392"/>
        <v>3614.2425000000003</v>
      </c>
    </row>
    <row r="788" spans="1:49" x14ac:dyDescent="0.25">
      <c r="A788" s="80" t="s">
        <v>235</v>
      </c>
      <c r="B788" s="4" t="s">
        <v>85</v>
      </c>
      <c r="C788" s="4">
        <v>-0.1</v>
      </c>
      <c r="D788" s="4">
        <v>0.89</v>
      </c>
      <c r="E788" s="4">
        <v>8500</v>
      </c>
      <c r="F788" s="4">
        <v>9600</v>
      </c>
      <c r="G788" s="30">
        <f t="shared" si="395"/>
        <v>0.99</v>
      </c>
      <c r="H788" s="30">
        <f t="shared" si="418"/>
        <v>1.44</v>
      </c>
      <c r="I788" s="30" t="str">
        <f t="shared" si="396"/>
        <v>US 26: 1</v>
      </c>
      <c r="J788" s="30">
        <f t="shared" si="422"/>
        <v>8610</v>
      </c>
      <c r="K788" s="30">
        <f t="shared" si="422"/>
        <v>8885</v>
      </c>
      <c r="L788" s="30">
        <f t="shared" si="422"/>
        <v>9160</v>
      </c>
      <c r="M788" s="30">
        <f t="shared" si="422"/>
        <v>9435</v>
      </c>
      <c r="N788" s="91">
        <f t="shared" si="397"/>
        <v>5854.8</v>
      </c>
      <c r="O788" s="91">
        <f t="shared" si="398"/>
        <v>6041.8</v>
      </c>
      <c r="P788" s="91">
        <f t="shared" si="399"/>
        <v>6228.8</v>
      </c>
      <c r="Q788" s="91">
        <f t="shared" si="400"/>
        <v>6415.8</v>
      </c>
      <c r="R788" s="91">
        <f t="shared" si="401"/>
        <v>117.096</v>
      </c>
      <c r="S788" s="91">
        <f t="shared" si="402"/>
        <v>906.27</v>
      </c>
      <c r="T788" s="91">
        <f t="shared" si="403"/>
        <v>1868.6399999999999</v>
      </c>
      <c r="U788" s="91">
        <f t="shared" si="404"/>
        <v>3528.6900000000005</v>
      </c>
      <c r="V788" s="91">
        <f t="shared" si="405"/>
        <v>34.777511999999994</v>
      </c>
      <c r="W788" s="91">
        <f t="shared" si="406"/>
        <v>242.245971</v>
      </c>
      <c r="X788" s="91">
        <f t="shared" si="407"/>
        <v>425.489328</v>
      </c>
      <c r="Y788" s="91">
        <f t="shared" si="408"/>
        <v>698.6806200000002</v>
      </c>
      <c r="Z788" s="91">
        <f t="shared" si="409"/>
        <v>7.245314999999998</v>
      </c>
      <c r="AA788" s="91">
        <f t="shared" si="410"/>
        <v>40.374328499999997</v>
      </c>
      <c r="AB788" s="91">
        <f t="shared" si="411"/>
        <v>59.095740000000006</v>
      </c>
      <c r="AC788" s="91">
        <f t="shared" si="412"/>
        <v>83.176264285714325</v>
      </c>
      <c r="AD788" s="29">
        <f t="shared" si="413"/>
        <v>0</v>
      </c>
      <c r="AE788" s="29">
        <f t="shared" si="419"/>
        <v>1</v>
      </c>
      <c r="AF788" s="29">
        <f t="shared" si="420"/>
        <v>1</v>
      </c>
      <c r="AG788" s="29">
        <f t="shared" si="421"/>
        <v>1</v>
      </c>
      <c r="AH788" s="29">
        <f t="shared" si="414"/>
        <v>2</v>
      </c>
      <c r="AI788" s="29">
        <f t="shared" si="415"/>
        <v>27</v>
      </c>
      <c r="AJ788" s="29">
        <f t="shared" si="416"/>
        <v>31</v>
      </c>
      <c r="AK788" s="105">
        <f t="shared" si="417"/>
        <v>36</v>
      </c>
      <c r="AT788" s="300">
        <f t="shared" si="392"/>
        <v>115.92504</v>
      </c>
      <c r="AU788" s="29">
        <f t="shared" si="392"/>
        <v>897.20729999999992</v>
      </c>
      <c r="AV788" s="29">
        <f t="shared" si="392"/>
        <v>1849.9535999999998</v>
      </c>
      <c r="AW788" s="105">
        <f t="shared" si="392"/>
        <v>3493.4031000000004</v>
      </c>
    </row>
    <row r="789" spans="1:49" x14ac:dyDescent="0.25">
      <c r="A789" s="80" t="s">
        <v>235</v>
      </c>
      <c r="B789" s="4" t="s">
        <v>90</v>
      </c>
      <c r="C789" s="4">
        <v>0</v>
      </c>
      <c r="D789" s="4">
        <v>0.34</v>
      </c>
      <c r="E789" s="4">
        <v>790</v>
      </c>
      <c r="F789" s="4">
        <v>800</v>
      </c>
      <c r="G789" s="30">
        <f t="shared" si="395"/>
        <v>0.34</v>
      </c>
      <c r="H789" s="30">
        <f t="shared" si="418"/>
        <v>1.78</v>
      </c>
      <c r="I789" s="30" t="str">
        <f t="shared" si="396"/>
        <v>US 26: 1</v>
      </c>
      <c r="J789" s="30">
        <f t="shared" si="422"/>
        <v>791</v>
      </c>
      <c r="K789" s="30">
        <f t="shared" si="422"/>
        <v>793.5</v>
      </c>
      <c r="L789" s="30">
        <f t="shared" si="422"/>
        <v>796</v>
      </c>
      <c r="M789" s="30">
        <f t="shared" si="422"/>
        <v>798.5</v>
      </c>
      <c r="N789" s="91">
        <f t="shared" si="397"/>
        <v>537.88</v>
      </c>
      <c r="O789" s="91">
        <f t="shared" si="398"/>
        <v>539.58000000000004</v>
      </c>
      <c r="P789" s="91">
        <f t="shared" si="399"/>
        <v>541.28000000000009</v>
      </c>
      <c r="Q789" s="91">
        <f t="shared" si="400"/>
        <v>542.98</v>
      </c>
      <c r="R789" s="91">
        <f t="shared" si="401"/>
        <v>10.7576</v>
      </c>
      <c r="S789" s="91">
        <f t="shared" si="402"/>
        <v>80.936999999999998</v>
      </c>
      <c r="T789" s="91">
        <f t="shared" si="403"/>
        <v>162.38400000000001</v>
      </c>
      <c r="U789" s="91">
        <f t="shared" si="404"/>
        <v>298.63900000000001</v>
      </c>
      <c r="V789" s="91">
        <f t="shared" si="405"/>
        <v>1.0972752000000001</v>
      </c>
      <c r="W789" s="91">
        <f t="shared" si="406"/>
        <v>7.430016600000001</v>
      </c>
      <c r="X789" s="91">
        <f t="shared" si="407"/>
        <v>12.698428800000004</v>
      </c>
      <c r="Y789" s="91">
        <f t="shared" si="408"/>
        <v>20.307452000000001</v>
      </c>
      <c r="Z789" s="91">
        <f t="shared" si="409"/>
        <v>0.228599</v>
      </c>
      <c r="AA789" s="91">
        <f t="shared" si="410"/>
        <v>1.2383361000000002</v>
      </c>
      <c r="AB789" s="91">
        <f t="shared" si="411"/>
        <v>1.7636706666666673</v>
      </c>
      <c r="AC789" s="91">
        <f t="shared" si="412"/>
        <v>2.41755380952381</v>
      </c>
      <c r="AD789" s="29">
        <f t="shared" si="413"/>
        <v>0</v>
      </c>
      <c r="AE789" s="29">
        <f t="shared" si="419"/>
        <v>0</v>
      </c>
      <c r="AF789" s="29">
        <f t="shared" si="420"/>
        <v>0</v>
      </c>
      <c r="AG789" s="29">
        <f t="shared" si="421"/>
        <v>0</v>
      </c>
      <c r="AH789" s="29">
        <f t="shared" si="414"/>
        <v>2</v>
      </c>
      <c r="AI789" s="29">
        <f t="shared" si="415"/>
        <v>27</v>
      </c>
      <c r="AJ789" s="29">
        <f t="shared" si="416"/>
        <v>31</v>
      </c>
      <c r="AK789" s="105">
        <f t="shared" si="417"/>
        <v>36</v>
      </c>
      <c r="AT789" s="300">
        <f t="shared" si="392"/>
        <v>3.6575840000000004</v>
      </c>
      <c r="AU789" s="29">
        <f t="shared" si="392"/>
        <v>27.51858</v>
      </c>
      <c r="AV789" s="29">
        <f t="shared" si="392"/>
        <v>55.210560000000008</v>
      </c>
      <c r="AW789" s="105">
        <f t="shared" si="392"/>
        <v>101.53726000000002</v>
      </c>
    </row>
    <row r="790" spans="1:49" x14ac:dyDescent="0.25">
      <c r="A790" s="80" t="s">
        <v>235</v>
      </c>
      <c r="B790" s="4" t="s">
        <v>87</v>
      </c>
      <c r="C790" s="4">
        <v>0.09</v>
      </c>
      <c r="D790" s="4">
        <v>1.1499999999999999</v>
      </c>
      <c r="E790" s="4">
        <v>2400</v>
      </c>
      <c r="F790" s="4">
        <v>2600</v>
      </c>
      <c r="G790" s="30">
        <f t="shared" si="395"/>
        <v>1.0599999999999998</v>
      </c>
      <c r="H790" s="30">
        <f t="shared" si="418"/>
        <v>2.84</v>
      </c>
      <c r="I790" s="30" t="str">
        <f t="shared" si="396"/>
        <v>US 26: 1</v>
      </c>
      <c r="J790" s="30">
        <f t="shared" si="422"/>
        <v>2420</v>
      </c>
      <c r="K790" s="30">
        <f t="shared" si="422"/>
        <v>2470</v>
      </c>
      <c r="L790" s="30">
        <f t="shared" si="422"/>
        <v>2520</v>
      </c>
      <c r="M790" s="30">
        <f t="shared" si="422"/>
        <v>2570</v>
      </c>
      <c r="N790" s="91">
        <f t="shared" si="397"/>
        <v>1645.6000000000001</v>
      </c>
      <c r="O790" s="91">
        <f t="shared" si="398"/>
        <v>1679.6000000000001</v>
      </c>
      <c r="P790" s="91">
        <f t="shared" si="399"/>
        <v>1713.6000000000001</v>
      </c>
      <c r="Q790" s="91">
        <f t="shared" si="400"/>
        <v>1747.6000000000001</v>
      </c>
      <c r="R790" s="91">
        <f t="shared" si="401"/>
        <v>32.912000000000006</v>
      </c>
      <c r="S790" s="91">
        <f t="shared" si="402"/>
        <v>251.94</v>
      </c>
      <c r="T790" s="91">
        <f t="shared" si="403"/>
        <v>514.08000000000004</v>
      </c>
      <c r="U790" s="91">
        <f t="shared" si="404"/>
        <v>961.18000000000018</v>
      </c>
      <c r="V790" s="91">
        <f t="shared" si="405"/>
        <v>10.466016</v>
      </c>
      <c r="W790" s="91">
        <f t="shared" si="406"/>
        <v>72.105227999999997</v>
      </c>
      <c r="X790" s="91">
        <f t="shared" si="407"/>
        <v>125.33270399999999</v>
      </c>
      <c r="Y790" s="91">
        <f t="shared" si="408"/>
        <v>203.77016</v>
      </c>
      <c r="Z790" s="91">
        <f t="shared" si="409"/>
        <v>2.1804199999999998</v>
      </c>
      <c r="AA790" s="91">
        <f t="shared" si="410"/>
        <v>12.017538</v>
      </c>
      <c r="AB790" s="91">
        <f t="shared" si="411"/>
        <v>17.407320000000002</v>
      </c>
      <c r="AC790" s="91">
        <f t="shared" si="412"/>
        <v>24.258352380952385</v>
      </c>
      <c r="AD790" s="29">
        <f t="shared" si="413"/>
        <v>0</v>
      </c>
      <c r="AE790" s="29">
        <f t="shared" si="419"/>
        <v>0</v>
      </c>
      <c r="AF790" s="29">
        <f t="shared" si="420"/>
        <v>0</v>
      </c>
      <c r="AG790" s="29">
        <f t="shared" si="421"/>
        <v>0</v>
      </c>
      <c r="AH790" s="29">
        <f t="shared" si="414"/>
        <v>2</v>
      </c>
      <c r="AI790" s="29">
        <f t="shared" si="415"/>
        <v>27</v>
      </c>
      <c r="AJ790" s="29">
        <f t="shared" si="416"/>
        <v>31</v>
      </c>
      <c r="AK790" s="105">
        <f t="shared" si="417"/>
        <v>36</v>
      </c>
      <c r="AT790" s="300">
        <f t="shared" si="392"/>
        <v>34.886720000000004</v>
      </c>
      <c r="AU790" s="29">
        <f t="shared" si="392"/>
        <v>267.05639999999994</v>
      </c>
      <c r="AV790" s="29">
        <f t="shared" si="392"/>
        <v>544.9248</v>
      </c>
      <c r="AW790" s="105">
        <f t="shared" si="392"/>
        <v>1018.8508</v>
      </c>
    </row>
    <row r="791" spans="1:49" x14ac:dyDescent="0.25">
      <c r="A791" s="80" t="s">
        <v>235</v>
      </c>
      <c r="B791" s="4" t="s">
        <v>90</v>
      </c>
      <c r="C791" s="4">
        <v>0.34</v>
      </c>
      <c r="D791" s="4">
        <v>0.51</v>
      </c>
      <c r="E791" s="4">
        <v>940</v>
      </c>
      <c r="F791" s="4">
        <v>950</v>
      </c>
      <c r="G791" s="30">
        <f t="shared" si="395"/>
        <v>0.16999999999999998</v>
      </c>
      <c r="H791" s="30">
        <f t="shared" si="418"/>
        <v>3.01</v>
      </c>
      <c r="I791" s="30" t="str">
        <f t="shared" si="396"/>
        <v>US 26: 1</v>
      </c>
      <c r="J791" s="30">
        <f t="shared" si="422"/>
        <v>941</v>
      </c>
      <c r="K791" s="30">
        <f t="shared" si="422"/>
        <v>943.5</v>
      </c>
      <c r="L791" s="30">
        <f t="shared" si="422"/>
        <v>946</v>
      </c>
      <c r="M791" s="30">
        <f t="shared" si="422"/>
        <v>948.5</v>
      </c>
      <c r="N791" s="91">
        <f t="shared" si="397"/>
        <v>639.88</v>
      </c>
      <c r="O791" s="91">
        <f t="shared" si="398"/>
        <v>641.58000000000004</v>
      </c>
      <c r="P791" s="91">
        <f t="shared" si="399"/>
        <v>643.28000000000009</v>
      </c>
      <c r="Q791" s="91">
        <f t="shared" si="400"/>
        <v>644.98</v>
      </c>
      <c r="R791" s="91">
        <f t="shared" si="401"/>
        <v>12.797600000000001</v>
      </c>
      <c r="S791" s="91">
        <f t="shared" si="402"/>
        <v>96.237000000000009</v>
      </c>
      <c r="T791" s="91">
        <f t="shared" si="403"/>
        <v>192.98400000000001</v>
      </c>
      <c r="U791" s="91">
        <f t="shared" si="404"/>
        <v>354.73900000000003</v>
      </c>
      <c r="V791" s="91">
        <f t="shared" si="405"/>
        <v>0.65267759999999997</v>
      </c>
      <c r="W791" s="91">
        <f t="shared" si="406"/>
        <v>4.4172783000000004</v>
      </c>
      <c r="X791" s="91">
        <f t="shared" si="407"/>
        <v>7.5456744000000002</v>
      </c>
      <c r="Y791" s="91">
        <f t="shared" si="408"/>
        <v>12.061126000000002</v>
      </c>
      <c r="Z791" s="91">
        <f t="shared" si="409"/>
        <v>0.13597449999999997</v>
      </c>
      <c r="AA791" s="91">
        <f t="shared" si="410"/>
        <v>0.73621305000000004</v>
      </c>
      <c r="AB791" s="91">
        <f t="shared" si="411"/>
        <v>1.0480103333333335</v>
      </c>
      <c r="AC791" s="91">
        <f t="shared" si="412"/>
        <v>1.4358483333333338</v>
      </c>
      <c r="AD791" s="29">
        <f t="shared" si="413"/>
        <v>0</v>
      </c>
      <c r="AE791" s="29">
        <f t="shared" si="419"/>
        <v>0</v>
      </c>
      <c r="AF791" s="29">
        <f t="shared" si="420"/>
        <v>0</v>
      </c>
      <c r="AG791" s="29">
        <f t="shared" si="421"/>
        <v>0</v>
      </c>
      <c r="AH791" s="29">
        <f t="shared" si="414"/>
        <v>2</v>
      </c>
      <c r="AI791" s="29">
        <f t="shared" si="415"/>
        <v>27</v>
      </c>
      <c r="AJ791" s="29">
        <f t="shared" si="416"/>
        <v>31</v>
      </c>
      <c r="AK791" s="105">
        <f t="shared" si="417"/>
        <v>36</v>
      </c>
      <c r="AT791" s="300">
        <f t="shared" si="392"/>
        <v>2.175592</v>
      </c>
      <c r="AU791" s="29">
        <f t="shared" si="392"/>
        <v>16.360289999999999</v>
      </c>
      <c r="AV791" s="29">
        <f t="shared" si="392"/>
        <v>32.807279999999999</v>
      </c>
      <c r="AW791" s="105">
        <f t="shared" si="392"/>
        <v>60.305630000000001</v>
      </c>
    </row>
    <row r="792" spans="1:49" x14ac:dyDescent="0.25">
      <c r="A792" s="80" t="s">
        <v>235</v>
      </c>
      <c r="B792" s="4" t="s">
        <v>84</v>
      </c>
      <c r="C792" s="4">
        <v>0.35</v>
      </c>
      <c r="D792" s="4">
        <v>0.95</v>
      </c>
      <c r="E792" s="4">
        <v>65300</v>
      </c>
      <c r="F792" s="4">
        <v>71700</v>
      </c>
      <c r="G792" s="30">
        <f t="shared" si="395"/>
        <v>0.6</v>
      </c>
      <c r="H792" s="30">
        <f t="shared" si="418"/>
        <v>3.61</v>
      </c>
      <c r="I792" s="30" t="str">
        <f t="shared" si="396"/>
        <v>US 26: 1</v>
      </c>
      <c r="J792" s="30">
        <f t="shared" si="422"/>
        <v>65940</v>
      </c>
      <c r="K792" s="30">
        <f t="shared" si="422"/>
        <v>67540</v>
      </c>
      <c r="L792" s="30">
        <f t="shared" si="422"/>
        <v>69140</v>
      </c>
      <c r="M792" s="30">
        <f t="shared" si="422"/>
        <v>70740</v>
      </c>
      <c r="N792" s="91">
        <f t="shared" si="397"/>
        <v>44839.200000000004</v>
      </c>
      <c r="O792" s="91">
        <f t="shared" si="398"/>
        <v>45927.200000000004</v>
      </c>
      <c r="P792" s="91">
        <f t="shared" si="399"/>
        <v>47015.200000000004</v>
      </c>
      <c r="Q792" s="91">
        <f t="shared" si="400"/>
        <v>48103.200000000004</v>
      </c>
      <c r="R792" s="91">
        <f t="shared" si="401"/>
        <v>896.78400000000011</v>
      </c>
      <c r="S792" s="91">
        <f t="shared" si="402"/>
        <v>6889.0800000000008</v>
      </c>
      <c r="T792" s="91">
        <f t="shared" si="403"/>
        <v>14104.560000000001</v>
      </c>
      <c r="U792" s="91">
        <f t="shared" si="404"/>
        <v>26456.760000000006</v>
      </c>
      <c r="V792" s="91">
        <f t="shared" si="405"/>
        <v>161.42112</v>
      </c>
      <c r="W792" s="91">
        <f t="shared" si="406"/>
        <v>1116.0309600000001</v>
      </c>
      <c r="X792" s="91">
        <f t="shared" si="407"/>
        <v>1946.4292800000003</v>
      </c>
      <c r="Y792" s="91">
        <f t="shared" si="408"/>
        <v>3174.811200000001</v>
      </c>
      <c r="Z792" s="91">
        <f t="shared" si="409"/>
        <v>33.629399999999997</v>
      </c>
      <c r="AA792" s="91">
        <f t="shared" si="410"/>
        <v>186.00516000000002</v>
      </c>
      <c r="AB792" s="91">
        <f t="shared" si="411"/>
        <v>270.33740000000006</v>
      </c>
      <c r="AC792" s="91">
        <f t="shared" si="412"/>
        <v>377.95371428571445</v>
      </c>
      <c r="AD792" s="29">
        <f t="shared" si="413"/>
        <v>1</v>
      </c>
      <c r="AE792" s="29">
        <f t="shared" si="419"/>
        <v>2</v>
      </c>
      <c r="AF792" s="29">
        <f t="shared" si="420"/>
        <v>2</v>
      </c>
      <c r="AG792" s="29">
        <f t="shared" si="421"/>
        <v>3</v>
      </c>
      <c r="AH792" s="29">
        <f t="shared" si="414"/>
        <v>2</v>
      </c>
      <c r="AI792" s="29">
        <f t="shared" si="415"/>
        <v>27</v>
      </c>
      <c r="AJ792" s="29">
        <f t="shared" si="416"/>
        <v>31</v>
      </c>
      <c r="AK792" s="105">
        <f t="shared" si="417"/>
        <v>36</v>
      </c>
      <c r="AT792" s="300">
        <f t="shared" si="392"/>
        <v>538.07040000000006</v>
      </c>
      <c r="AU792" s="29">
        <f t="shared" si="392"/>
        <v>4133.4480000000003</v>
      </c>
      <c r="AV792" s="29">
        <f t="shared" si="392"/>
        <v>8462.7360000000008</v>
      </c>
      <c r="AW792" s="105">
        <f t="shared" si="392"/>
        <v>15874.056000000002</v>
      </c>
    </row>
    <row r="793" spans="1:49" x14ac:dyDescent="0.25">
      <c r="A793" s="80" t="s">
        <v>235</v>
      </c>
      <c r="B793" s="4" t="s">
        <v>90</v>
      </c>
      <c r="C793" s="4">
        <v>0.51</v>
      </c>
      <c r="D793" s="4">
        <v>0.55000000000000004</v>
      </c>
      <c r="E793" s="4">
        <v>960</v>
      </c>
      <c r="F793" s="4">
        <v>970</v>
      </c>
      <c r="G793" s="30">
        <f t="shared" si="395"/>
        <v>4.0000000000000036E-2</v>
      </c>
      <c r="H793" s="30">
        <f t="shared" si="418"/>
        <v>3.65</v>
      </c>
      <c r="I793" s="30" t="str">
        <f t="shared" si="396"/>
        <v>US 26: 1</v>
      </c>
      <c r="J793" s="30">
        <f t="shared" si="422"/>
        <v>961</v>
      </c>
      <c r="K793" s="30">
        <f t="shared" si="422"/>
        <v>963.5</v>
      </c>
      <c r="L793" s="30">
        <f t="shared" si="422"/>
        <v>966</v>
      </c>
      <c r="M793" s="30">
        <f t="shared" si="422"/>
        <v>968.5</v>
      </c>
      <c r="N793" s="91">
        <f t="shared" si="397"/>
        <v>653.48</v>
      </c>
      <c r="O793" s="91">
        <f t="shared" si="398"/>
        <v>655.18000000000006</v>
      </c>
      <c r="P793" s="91">
        <f t="shared" si="399"/>
        <v>656.88</v>
      </c>
      <c r="Q793" s="91">
        <f t="shared" si="400"/>
        <v>658.58</v>
      </c>
      <c r="R793" s="91">
        <f t="shared" si="401"/>
        <v>13.069600000000001</v>
      </c>
      <c r="S793" s="91">
        <f t="shared" si="402"/>
        <v>98.277000000000001</v>
      </c>
      <c r="T793" s="91">
        <f t="shared" si="403"/>
        <v>197.06399999999999</v>
      </c>
      <c r="U793" s="91">
        <f t="shared" si="404"/>
        <v>362.21900000000005</v>
      </c>
      <c r="V793" s="91">
        <f t="shared" si="405"/>
        <v>0.15683520000000015</v>
      </c>
      <c r="W793" s="91">
        <f t="shared" si="406"/>
        <v>1.061391600000001</v>
      </c>
      <c r="X793" s="91">
        <f t="shared" si="407"/>
        <v>1.8129888000000016</v>
      </c>
      <c r="Y793" s="91">
        <f t="shared" si="408"/>
        <v>2.8977520000000028</v>
      </c>
      <c r="Z793" s="91">
        <f t="shared" si="409"/>
        <v>3.2674000000000022E-2</v>
      </c>
      <c r="AA793" s="91">
        <f t="shared" si="410"/>
        <v>0.17689860000000016</v>
      </c>
      <c r="AB793" s="91">
        <f t="shared" si="411"/>
        <v>0.25180400000000025</v>
      </c>
      <c r="AC793" s="91">
        <f t="shared" si="412"/>
        <v>0.3449704761904766</v>
      </c>
      <c r="AD793" s="29">
        <f t="shared" si="413"/>
        <v>0</v>
      </c>
      <c r="AE793" s="29">
        <f t="shared" si="419"/>
        <v>0</v>
      </c>
      <c r="AF793" s="29">
        <f t="shared" si="420"/>
        <v>0</v>
      </c>
      <c r="AG793" s="29">
        <f t="shared" si="421"/>
        <v>0</v>
      </c>
      <c r="AH793" s="29">
        <f t="shared" si="414"/>
        <v>2</v>
      </c>
      <c r="AI793" s="29">
        <f t="shared" si="415"/>
        <v>27</v>
      </c>
      <c r="AJ793" s="29">
        <f t="shared" si="416"/>
        <v>31</v>
      </c>
      <c r="AK793" s="105">
        <f t="shared" si="417"/>
        <v>36</v>
      </c>
      <c r="AT793" s="300">
        <f t="shared" si="392"/>
        <v>0.52278400000000047</v>
      </c>
      <c r="AU793" s="29">
        <f t="shared" si="392"/>
        <v>3.9310800000000037</v>
      </c>
      <c r="AV793" s="29">
        <f t="shared" si="392"/>
        <v>7.8825600000000069</v>
      </c>
      <c r="AW793" s="105">
        <f t="shared" si="392"/>
        <v>14.488760000000015</v>
      </c>
    </row>
    <row r="794" spans="1:49" x14ac:dyDescent="0.25">
      <c r="A794" s="80" t="s">
        <v>235</v>
      </c>
      <c r="B794" s="4" t="s">
        <v>90</v>
      </c>
      <c r="C794" s="4">
        <v>0.55000000000000004</v>
      </c>
      <c r="D794" s="4">
        <v>0.72</v>
      </c>
      <c r="E794" s="4">
        <v>990</v>
      </c>
      <c r="F794" s="4">
        <v>1000</v>
      </c>
      <c r="G794" s="30">
        <f t="shared" si="395"/>
        <v>0.16999999999999993</v>
      </c>
      <c r="H794" s="30">
        <f t="shared" si="418"/>
        <v>3.82</v>
      </c>
      <c r="I794" s="30" t="str">
        <f t="shared" si="396"/>
        <v>US 26: 1</v>
      </c>
      <c r="J794" s="30">
        <f t="shared" si="422"/>
        <v>991</v>
      </c>
      <c r="K794" s="30">
        <f t="shared" si="422"/>
        <v>993.5</v>
      </c>
      <c r="L794" s="30">
        <f t="shared" si="422"/>
        <v>996</v>
      </c>
      <c r="M794" s="30">
        <f t="shared" si="422"/>
        <v>998.5</v>
      </c>
      <c r="N794" s="91">
        <f t="shared" si="397"/>
        <v>673.88</v>
      </c>
      <c r="O794" s="91">
        <f t="shared" si="398"/>
        <v>675.58</v>
      </c>
      <c r="P794" s="91">
        <f t="shared" si="399"/>
        <v>677.28000000000009</v>
      </c>
      <c r="Q794" s="91">
        <f t="shared" si="400"/>
        <v>678.98</v>
      </c>
      <c r="R794" s="91">
        <f t="shared" si="401"/>
        <v>13.477600000000001</v>
      </c>
      <c r="S794" s="91">
        <f t="shared" si="402"/>
        <v>101.337</v>
      </c>
      <c r="T794" s="91">
        <f t="shared" si="403"/>
        <v>203.18400000000003</v>
      </c>
      <c r="U794" s="91">
        <f t="shared" si="404"/>
        <v>373.43900000000002</v>
      </c>
      <c r="V794" s="91">
        <f t="shared" si="405"/>
        <v>0.68735759999999979</v>
      </c>
      <c r="W794" s="91">
        <f t="shared" si="406"/>
        <v>4.6513682999999979</v>
      </c>
      <c r="X794" s="91">
        <f t="shared" si="407"/>
        <v>7.9444943999999982</v>
      </c>
      <c r="Y794" s="91">
        <f t="shared" si="408"/>
        <v>12.696925999999996</v>
      </c>
      <c r="Z794" s="91">
        <f t="shared" si="409"/>
        <v>0.14319949999999992</v>
      </c>
      <c r="AA794" s="91">
        <f t="shared" si="410"/>
        <v>0.77522804999999961</v>
      </c>
      <c r="AB794" s="91">
        <f t="shared" si="411"/>
        <v>1.1034019999999998</v>
      </c>
      <c r="AC794" s="91">
        <f t="shared" si="412"/>
        <v>1.5115388095238094</v>
      </c>
      <c r="AD794" s="29">
        <f t="shared" si="413"/>
        <v>0</v>
      </c>
      <c r="AE794" s="29">
        <f t="shared" si="419"/>
        <v>0</v>
      </c>
      <c r="AF794" s="29">
        <f t="shared" si="420"/>
        <v>0</v>
      </c>
      <c r="AG794" s="29">
        <f t="shared" si="421"/>
        <v>0</v>
      </c>
      <c r="AH794" s="29">
        <f t="shared" si="414"/>
        <v>2</v>
      </c>
      <c r="AI794" s="29">
        <f t="shared" si="415"/>
        <v>27</v>
      </c>
      <c r="AJ794" s="29">
        <f t="shared" si="416"/>
        <v>31</v>
      </c>
      <c r="AK794" s="105">
        <f t="shared" si="417"/>
        <v>36</v>
      </c>
      <c r="AT794" s="300">
        <f t="shared" si="392"/>
        <v>2.2911919999999992</v>
      </c>
      <c r="AU794" s="29">
        <f t="shared" si="392"/>
        <v>17.227289999999993</v>
      </c>
      <c r="AV794" s="29">
        <f t="shared" si="392"/>
        <v>34.541279999999993</v>
      </c>
      <c r="AW794" s="105">
        <f t="shared" si="392"/>
        <v>63.484629999999974</v>
      </c>
    </row>
    <row r="795" spans="1:49" x14ac:dyDescent="0.25">
      <c r="A795" s="80" t="s">
        <v>235</v>
      </c>
      <c r="B795" s="4" t="s">
        <v>85</v>
      </c>
      <c r="C795" s="4">
        <v>0.89</v>
      </c>
      <c r="D795" s="4">
        <v>9.42</v>
      </c>
      <c r="E795" s="4">
        <v>7500</v>
      </c>
      <c r="F795" s="4">
        <v>10100</v>
      </c>
      <c r="G795" s="30">
        <f t="shared" si="395"/>
        <v>8.5299999999999994</v>
      </c>
      <c r="H795" s="30">
        <f t="shared" si="418"/>
        <v>12.35</v>
      </c>
      <c r="I795" s="30" t="str">
        <f t="shared" si="396"/>
        <v>US 26: 1</v>
      </c>
      <c r="J795" s="30">
        <f t="shared" si="422"/>
        <v>7760</v>
      </c>
      <c r="K795" s="30">
        <f t="shared" si="422"/>
        <v>8410</v>
      </c>
      <c r="L795" s="30">
        <f t="shared" si="422"/>
        <v>9060</v>
      </c>
      <c r="M795" s="30">
        <f t="shared" si="422"/>
        <v>9710</v>
      </c>
      <c r="N795" s="91">
        <f t="shared" si="397"/>
        <v>5276.8</v>
      </c>
      <c r="O795" s="91">
        <f t="shared" si="398"/>
        <v>5718.8</v>
      </c>
      <c r="P795" s="91">
        <f t="shared" si="399"/>
        <v>6160.8</v>
      </c>
      <c r="Q795" s="91">
        <f t="shared" si="400"/>
        <v>6602.8</v>
      </c>
      <c r="R795" s="91">
        <f t="shared" si="401"/>
        <v>105.536</v>
      </c>
      <c r="S795" s="91">
        <f t="shared" si="402"/>
        <v>857.82</v>
      </c>
      <c r="T795" s="91">
        <f t="shared" si="403"/>
        <v>1848.24</v>
      </c>
      <c r="U795" s="91">
        <f t="shared" si="404"/>
        <v>3631.5400000000004</v>
      </c>
      <c r="V795" s="91">
        <f t="shared" si="405"/>
        <v>270.06662399999999</v>
      </c>
      <c r="W795" s="91">
        <f t="shared" si="406"/>
        <v>1975.6452420000001</v>
      </c>
      <c r="X795" s="91">
        <f t="shared" si="407"/>
        <v>3626.0620560000002</v>
      </c>
      <c r="Y795" s="91">
        <f t="shared" si="408"/>
        <v>6195.4072400000005</v>
      </c>
      <c r="Z795" s="91">
        <f t="shared" si="409"/>
        <v>56.263879999999986</v>
      </c>
      <c r="AA795" s="91">
        <f t="shared" si="410"/>
        <v>329.27420699999999</v>
      </c>
      <c r="AB795" s="91">
        <f t="shared" si="411"/>
        <v>503.61973000000006</v>
      </c>
      <c r="AC795" s="91">
        <f t="shared" si="412"/>
        <v>737.54848095238117</v>
      </c>
      <c r="AD795" s="29">
        <f t="shared" si="413"/>
        <v>1</v>
      </c>
      <c r="AE795" s="29">
        <f t="shared" si="419"/>
        <v>3</v>
      </c>
      <c r="AF795" s="29">
        <f t="shared" si="420"/>
        <v>4</v>
      </c>
      <c r="AG795" s="29">
        <f t="shared" si="421"/>
        <v>5</v>
      </c>
      <c r="AH795" s="29">
        <f t="shared" si="414"/>
        <v>2</v>
      </c>
      <c r="AI795" s="29">
        <f t="shared" si="415"/>
        <v>27</v>
      </c>
      <c r="AJ795" s="29">
        <f t="shared" si="416"/>
        <v>31</v>
      </c>
      <c r="AK795" s="105">
        <f t="shared" si="417"/>
        <v>36</v>
      </c>
      <c r="AT795" s="300">
        <f t="shared" si="392"/>
        <v>900.22207999999989</v>
      </c>
      <c r="AU795" s="29">
        <f t="shared" si="392"/>
        <v>7317.2046</v>
      </c>
      <c r="AV795" s="29">
        <f t="shared" si="392"/>
        <v>15765.4872</v>
      </c>
      <c r="AW795" s="105">
        <f t="shared" si="392"/>
        <v>30977.036200000002</v>
      </c>
    </row>
    <row r="796" spans="1:49" x14ac:dyDescent="0.25">
      <c r="A796" s="80" t="s">
        <v>235</v>
      </c>
      <c r="B796" s="4" t="s">
        <v>84</v>
      </c>
      <c r="C796" s="4">
        <v>0.95</v>
      </c>
      <c r="D796" s="4">
        <v>1.1499999999999999</v>
      </c>
      <c r="E796" s="4">
        <v>60100</v>
      </c>
      <c r="F796" s="4">
        <v>64700</v>
      </c>
      <c r="G796" s="30">
        <f t="shared" si="395"/>
        <v>0.19999999999999996</v>
      </c>
      <c r="H796" s="30">
        <f t="shared" si="418"/>
        <v>12.549999999999999</v>
      </c>
      <c r="I796" s="30" t="str">
        <f t="shared" si="396"/>
        <v>US 26: 1</v>
      </c>
      <c r="J796" s="30">
        <f t="shared" si="422"/>
        <v>60560</v>
      </c>
      <c r="K796" s="30">
        <f t="shared" si="422"/>
        <v>61710</v>
      </c>
      <c r="L796" s="30">
        <f t="shared" si="422"/>
        <v>62860</v>
      </c>
      <c r="M796" s="30">
        <f t="shared" si="422"/>
        <v>64010</v>
      </c>
      <c r="N796" s="91">
        <f t="shared" si="397"/>
        <v>41180.800000000003</v>
      </c>
      <c r="O796" s="91">
        <f t="shared" si="398"/>
        <v>41962.8</v>
      </c>
      <c r="P796" s="91">
        <f t="shared" si="399"/>
        <v>42744.800000000003</v>
      </c>
      <c r="Q796" s="91">
        <f t="shared" si="400"/>
        <v>43526.8</v>
      </c>
      <c r="R796" s="91">
        <f t="shared" si="401"/>
        <v>823.6160000000001</v>
      </c>
      <c r="S796" s="91">
        <f t="shared" si="402"/>
        <v>6294.42</v>
      </c>
      <c r="T796" s="91">
        <f t="shared" si="403"/>
        <v>12823.44</v>
      </c>
      <c r="U796" s="91">
        <f t="shared" si="404"/>
        <v>23939.740000000005</v>
      </c>
      <c r="V796" s="91">
        <f t="shared" si="405"/>
        <v>49.416959999999996</v>
      </c>
      <c r="W796" s="91">
        <f t="shared" si="406"/>
        <v>339.89867999999996</v>
      </c>
      <c r="X796" s="91">
        <f t="shared" si="407"/>
        <v>589.87823999999989</v>
      </c>
      <c r="Y796" s="91">
        <f t="shared" si="408"/>
        <v>957.58960000000002</v>
      </c>
      <c r="Z796" s="91">
        <f t="shared" si="409"/>
        <v>10.295199999999998</v>
      </c>
      <c r="AA796" s="91">
        <f t="shared" si="410"/>
        <v>56.649779999999993</v>
      </c>
      <c r="AB796" s="91">
        <f t="shared" si="411"/>
        <v>81.927533333333329</v>
      </c>
      <c r="AC796" s="91">
        <f t="shared" si="412"/>
        <v>113.99876190476192</v>
      </c>
      <c r="AD796" s="29">
        <f t="shared" si="413"/>
        <v>0</v>
      </c>
      <c r="AE796" s="29">
        <f t="shared" si="419"/>
        <v>1</v>
      </c>
      <c r="AF796" s="29">
        <f t="shared" si="420"/>
        <v>1</v>
      </c>
      <c r="AG796" s="29">
        <f t="shared" si="421"/>
        <v>1</v>
      </c>
      <c r="AH796" s="29">
        <f t="shared" si="414"/>
        <v>2</v>
      </c>
      <c r="AI796" s="29">
        <f t="shared" si="415"/>
        <v>27</v>
      </c>
      <c r="AJ796" s="29">
        <f t="shared" si="416"/>
        <v>31</v>
      </c>
      <c r="AK796" s="105">
        <f t="shared" si="417"/>
        <v>36</v>
      </c>
      <c r="AT796" s="300">
        <f t="shared" si="392"/>
        <v>164.72319999999999</v>
      </c>
      <c r="AU796" s="29">
        <f t="shared" si="392"/>
        <v>1258.8839999999998</v>
      </c>
      <c r="AV796" s="29">
        <f t="shared" si="392"/>
        <v>2564.6879999999996</v>
      </c>
      <c r="AW796" s="105">
        <f t="shared" ref="AW796:AW860" si="423">U796*$G796</f>
        <v>4787.9480000000003</v>
      </c>
    </row>
    <row r="797" spans="1:49" x14ac:dyDescent="0.25">
      <c r="A797" s="80" t="s">
        <v>235</v>
      </c>
      <c r="B797" s="4" t="s">
        <v>87</v>
      </c>
      <c r="C797" s="4">
        <v>1.1499999999999999</v>
      </c>
      <c r="D797" s="4">
        <v>1.55</v>
      </c>
      <c r="E797" s="4">
        <v>1900</v>
      </c>
      <c r="F797" s="4">
        <v>2100</v>
      </c>
      <c r="G797" s="30">
        <f t="shared" si="395"/>
        <v>0.40000000000000013</v>
      </c>
      <c r="H797" s="30">
        <f t="shared" si="418"/>
        <v>12.95</v>
      </c>
      <c r="I797" s="30" t="str">
        <f t="shared" si="396"/>
        <v>US 26: 1</v>
      </c>
      <c r="J797" s="30">
        <f t="shared" si="422"/>
        <v>1920</v>
      </c>
      <c r="K797" s="30">
        <f t="shared" si="422"/>
        <v>1970</v>
      </c>
      <c r="L797" s="30">
        <f t="shared" si="422"/>
        <v>2020</v>
      </c>
      <c r="M797" s="30">
        <f t="shared" si="422"/>
        <v>2070</v>
      </c>
      <c r="N797" s="91">
        <f t="shared" si="397"/>
        <v>1305.6000000000001</v>
      </c>
      <c r="O797" s="91">
        <f t="shared" si="398"/>
        <v>1339.6000000000001</v>
      </c>
      <c r="P797" s="91">
        <f t="shared" si="399"/>
        <v>1373.6000000000001</v>
      </c>
      <c r="Q797" s="91">
        <f t="shared" si="400"/>
        <v>1407.6000000000001</v>
      </c>
      <c r="R797" s="91">
        <f t="shared" si="401"/>
        <v>26.112000000000002</v>
      </c>
      <c r="S797" s="91">
        <f t="shared" si="402"/>
        <v>200.94000000000003</v>
      </c>
      <c r="T797" s="91">
        <f t="shared" si="403"/>
        <v>412.08000000000004</v>
      </c>
      <c r="U797" s="91">
        <f t="shared" si="404"/>
        <v>774.18000000000018</v>
      </c>
      <c r="V797" s="91">
        <f t="shared" si="405"/>
        <v>3.1334400000000011</v>
      </c>
      <c r="W797" s="91">
        <f t="shared" si="406"/>
        <v>21.701520000000013</v>
      </c>
      <c r="X797" s="91">
        <f t="shared" si="407"/>
        <v>37.911360000000023</v>
      </c>
      <c r="Y797" s="91">
        <f t="shared" si="408"/>
        <v>61.934400000000039</v>
      </c>
      <c r="Z797" s="91">
        <f t="shared" si="409"/>
        <v>0.65280000000000016</v>
      </c>
      <c r="AA797" s="91">
        <f t="shared" si="410"/>
        <v>3.6169200000000021</v>
      </c>
      <c r="AB797" s="91">
        <f t="shared" si="411"/>
        <v>5.2654666666666703</v>
      </c>
      <c r="AC797" s="91">
        <f t="shared" si="412"/>
        <v>7.373142857142863</v>
      </c>
      <c r="AD797" s="29">
        <f t="shared" si="413"/>
        <v>0</v>
      </c>
      <c r="AE797" s="29">
        <f t="shared" si="419"/>
        <v>0</v>
      </c>
      <c r="AF797" s="29">
        <f t="shared" si="420"/>
        <v>0</v>
      </c>
      <c r="AG797" s="29">
        <f t="shared" si="421"/>
        <v>0</v>
      </c>
      <c r="AH797" s="29">
        <f t="shared" si="414"/>
        <v>2</v>
      </c>
      <c r="AI797" s="29">
        <f t="shared" si="415"/>
        <v>27</v>
      </c>
      <c r="AJ797" s="29">
        <f t="shared" si="416"/>
        <v>31</v>
      </c>
      <c r="AK797" s="105">
        <f t="shared" si="417"/>
        <v>36</v>
      </c>
      <c r="AT797" s="300">
        <f t="shared" ref="AT797:AW861" si="424">R797*$G797</f>
        <v>10.444800000000004</v>
      </c>
      <c r="AU797" s="29">
        <f t="shared" si="424"/>
        <v>80.376000000000033</v>
      </c>
      <c r="AV797" s="29">
        <f t="shared" si="424"/>
        <v>164.83200000000008</v>
      </c>
      <c r="AW797" s="105">
        <f t="shared" si="423"/>
        <v>309.6720000000002</v>
      </c>
    </row>
    <row r="798" spans="1:49" x14ac:dyDescent="0.25">
      <c r="A798" s="80" t="s">
        <v>235</v>
      </c>
      <c r="B798" s="4" t="s">
        <v>84</v>
      </c>
      <c r="C798" s="4">
        <v>1.1499999999999999</v>
      </c>
      <c r="D798" s="4">
        <v>1.32</v>
      </c>
      <c r="E798" s="4">
        <v>39400</v>
      </c>
      <c r="F798" s="4">
        <v>42000</v>
      </c>
      <c r="G798" s="30">
        <f t="shared" si="395"/>
        <v>0.17000000000000015</v>
      </c>
      <c r="H798" s="30">
        <f t="shared" si="418"/>
        <v>13.12</v>
      </c>
      <c r="I798" s="30" t="str">
        <f t="shared" si="396"/>
        <v>US 26: 1</v>
      </c>
      <c r="J798" s="30">
        <f t="shared" si="422"/>
        <v>39660</v>
      </c>
      <c r="K798" s="30">
        <f t="shared" si="422"/>
        <v>40310</v>
      </c>
      <c r="L798" s="30">
        <f t="shared" si="422"/>
        <v>40960</v>
      </c>
      <c r="M798" s="30">
        <f t="shared" si="422"/>
        <v>41610</v>
      </c>
      <c r="N798" s="91">
        <f t="shared" si="397"/>
        <v>26968.800000000003</v>
      </c>
      <c r="O798" s="91">
        <f t="shared" si="398"/>
        <v>27410.800000000003</v>
      </c>
      <c r="P798" s="91">
        <f t="shared" si="399"/>
        <v>27852.800000000003</v>
      </c>
      <c r="Q798" s="91">
        <f t="shared" si="400"/>
        <v>28294.800000000003</v>
      </c>
      <c r="R798" s="91">
        <f t="shared" si="401"/>
        <v>539.37600000000009</v>
      </c>
      <c r="S798" s="91">
        <f t="shared" si="402"/>
        <v>4111.62</v>
      </c>
      <c r="T798" s="91">
        <f t="shared" si="403"/>
        <v>8355.84</v>
      </c>
      <c r="U798" s="91">
        <f t="shared" si="404"/>
        <v>15562.140000000003</v>
      </c>
      <c r="V798" s="91">
        <f t="shared" si="405"/>
        <v>27.508176000000027</v>
      </c>
      <c r="W798" s="91">
        <f t="shared" si="406"/>
        <v>188.72335800000019</v>
      </c>
      <c r="X798" s="91">
        <f t="shared" si="407"/>
        <v>326.71334400000029</v>
      </c>
      <c r="Y798" s="91">
        <f t="shared" si="408"/>
        <v>529.11276000000055</v>
      </c>
      <c r="Z798" s="91">
        <f t="shared" si="409"/>
        <v>5.7308700000000048</v>
      </c>
      <c r="AA798" s="91">
        <f t="shared" si="410"/>
        <v>31.453893000000033</v>
      </c>
      <c r="AB798" s="91">
        <f t="shared" si="411"/>
        <v>45.376853333333379</v>
      </c>
      <c r="AC798" s="91">
        <f t="shared" si="412"/>
        <v>62.98961428571436</v>
      </c>
      <c r="AD798" s="29">
        <f t="shared" si="413"/>
        <v>0</v>
      </c>
      <c r="AE798" s="29">
        <f t="shared" si="419"/>
        <v>1</v>
      </c>
      <c r="AF798" s="29">
        <f t="shared" si="420"/>
        <v>1</v>
      </c>
      <c r="AG798" s="29">
        <f t="shared" si="421"/>
        <v>1</v>
      </c>
      <c r="AH798" s="29">
        <f t="shared" si="414"/>
        <v>2</v>
      </c>
      <c r="AI798" s="29">
        <f t="shared" si="415"/>
        <v>27</v>
      </c>
      <c r="AJ798" s="29">
        <f t="shared" si="416"/>
        <v>31</v>
      </c>
      <c r="AK798" s="105">
        <f t="shared" si="417"/>
        <v>36</v>
      </c>
      <c r="AT798" s="300">
        <f t="shared" si="424"/>
        <v>91.693920000000091</v>
      </c>
      <c r="AU798" s="29">
        <f t="shared" si="424"/>
        <v>698.9754000000006</v>
      </c>
      <c r="AV798" s="29">
        <f t="shared" si="424"/>
        <v>1420.4928000000014</v>
      </c>
      <c r="AW798" s="105">
        <f t="shared" si="423"/>
        <v>2645.5638000000031</v>
      </c>
    </row>
    <row r="799" spans="1:49" x14ac:dyDescent="0.25">
      <c r="A799" s="80" t="s">
        <v>235</v>
      </c>
      <c r="B799" s="4" t="s">
        <v>84</v>
      </c>
      <c r="C799" s="4">
        <v>1.32</v>
      </c>
      <c r="D799" s="4">
        <v>1.43</v>
      </c>
      <c r="E799" s="4">
        <v>41700</v>
      </c>
      <c r="F799" s="4">
        <v>44500</v>
      </c>
      <c r="G799" s="30">
        <f t="shared" si="395"/>
        <v>0.10999999999999988</v>
      </c>
      <c r="H799" s="30">
        <f t="shared" si="418"/>
        <v>13.229999999999999</v>
      </c>
      <c r="I799" s="30" t="str">
        <f t="shared" si="396"/>
        <v>US 26: 1</v>
      </c>
      <c r="J799" s="30">
        <f t="shared" si="422"/>
        <v>41980</v>
      </c>
      <c r="K799" s="30">
        <f t="shared" si="422"/>
        <v>42680</v>
      </c>
      <c r="L799" s="30">
        <f t="shared" si="422"/>
        <v>43380</v>
      </c>
      <c r="M799" s="30">
        <f t="shared" si="422"/>
        <v>44080</v>
      </c>
      <c r="N799" s="91">
        <f t="shared" si="397"/>
        <v>28546.400000000001</v>
      </c>
      <c r="O799" s="91">
        <f t="shared" si="398"/>
        <v>29022.400000000001</v>
      </c>
      <c r="P799" s="91">
        <f t="shared" si="399"/>
        <v>29498.400000000001</v>
      </c>
      <c r="Q799" s="91">
        <f t="shared" si="400"/>
        <v>29974.400000000001</v>
      </c>
      <c r="R799" s="91">
        <f t="shared" si="401"/>
        <v>570.928</v>
      </c>
      <c r="S799" s="91">
        <f t="shared" si="402"/>
        <v>4353.3599999999997</v>
      </c>
      <c r="T799" s="91">
        <f t="shared" si="403"/>
        <v>8849.52</v>
      </c>
      <c r="U799" s="91">
        <f t="shared" si="404"/>
        <v>16485.920000000002</v>
      </c>
      <c r="V799" s="91">
        <f t="shared" si="405"/>
        <v>18.84062399999998</v>
      </c>
      <c r="W799" s="91">
        <f t="shared" si="406"/>
        <v>129.29479199999986</v>
      </c>
      <c r="X799" s="91">
        <f t="shared" si="407"/>
        <v>223.89285599999977</v>
      </c>
      <c r="Y799" s="91">
        <f t="shared" si="408"/>
        <v>362.69023999999968</v>
      </c>
      <c r="Z799" s="91">
        <f t="shared" si="409"/>
        <v>3.9251299999999953</v>
      </c>
      <c r="AA799" s="91">
        <f t="shared" si="410"/>
        <v>21.549131999999975</v>
      </c>
      <c r="AB799" s="91">
        <f t="shared" si="411"/>
        <v>31.09622999999997</v>
      </c>
      <c r="AC799" s="91">
        <f t="shared" si="412"/>
        <v>43.177409523809494</v>
      </c>
      <c r="AD799" s="29">
        <f t="shared" si="413"/>
        <v>0</v>
      </c>
      <c r="AE799" s="29">
        <f t="shared" si="419"/>
        <v>0</v>
      </c>
      <c r="AF799" s="29">
        <f t="shared" si="420"/>
        <v>1</v>
      </c>
      <c r="AG799" s="29">
        <f t="shared" si="421"/>
        <v>1</v>
      </c>
      <c r="AH799" s="29">
        <f t="shared" si="414"/>
        <v>2</v>
      </c>
      <c r="AI799" s="29">
        <f t="shared" si="415"/>
        <v>27</v>
      </c>
      <c r="AJ799" s="29">
        <f t="shared" si="416"/>
        <v>31</v>
      </c>
      <c r="AK799" s="105">
        <f t="shared" si="417"/>
        <v>36</v>
      </c>
      <c r="AT799" s="300">
        <f t="shared" si="424"/>
        <v>62.802079999999926</v>
      </c>
      <c r="AU799" s="29">
        <f t="shared" si="424"/>
        <v>478.86959999999942</v>
      </c>
      <c r="AV799" s="29">
        <f t="shared" si="424"/>
        <v>973.44719999999893</v>
      </c>
      <c r="AW799" s="105">
        <f t="shared" si="423"/>
        <v>1813.4511999999982</v>
      </c>
    </row>
    <row r="800" spans="1:49" x14ac:dyDescent="0.25">
      <c r="A800" s="80" t="s">
        <v>235</v>
      </c>
      <c r="B800" s="4" t="s">
        <v>84</v>
      </c>
      <c r="C800" s="4">
        <v>1.43</v>
      </c>
      <c r="D800" s="4">
        <v>1.81</v>
      </c>
      <c r="E800" s="4">
        <v>37200</v>
      </c>
      <c r="F800" s="4">
        <v>38900</v>
      </c>
      <c r="G800" s="30">
        <f t="shared" si="395"/>
        <v>0.38000000000000012</v>
      </c>
      <c r="H800" s="30">
        <f t="shared" si="418"/>
        <v>13.61</v>
      </c>
      <c r="I800" s="30" t="str">
        <f t="shared" si="396"/>
        <v>US 26: 1</v>
      </c>
      <c r="J800" s="30">
        <f t="shared" si="422"/>
        <v>37370</v>
      </c>
      <c r="K800" s="30">
        <f t="shared" si="422"/>
        <v>37795</v>
      </c>
      <c r="L800" s="30">
        <f t="shared" si="422"/>
        <v>38220</v>
      </c>
      <c r="M800" s="30">
        <f t="shared" si="422"/>
        <v>38645</v>
      </c>
      <c r="N800" s="91">
        <f t="shared" si="397"/>
        <v>25411.600000000002</v>
      </c>
      <c r="O800" s="91">
        <f t="shared" si="398"/>
        <v>25700.600000000002</v>
      </c>
      <c r="P800" s="91">
        <f t="shared" si="399"/>
        <v>25989.600000000002</v>
      </c>
      <c r="Q800" s="91">
        <f t="shared" si="400"/>
        <v>26278.600000000002</v>
      </c>
      <c r="R800" s="91">
        <f t="shared" si="401"/>
        <v>508.23200000000003</v>
      </c>
      <c r="S800" s="91">
        <f t="shared" si="402"/>
        <v>3855.09</v>
      </c>
      <c r="T800" s="91">
        <f t="shared" si="403"/>
        <v>7796.88</v>
      </c>
      <c r="U800" s="91">
        <f t="shared" si="404"/>
        <v>14453.230000000003</v>
      </c>
      <c r="V800" s="91">
        <f t="shared" si="405"/>
        <v>57.938448000000022</v>
      </c>
      <c r="W800" s="91">
        <f t="shared" si="406"/>
        <v>395.53223400000019</v>
      </c>
      <c r="X800" s="91">
        <f t="shared" si="407"/>
        <v>681.44731200000024</v>
      </c>
      <c r="Y800" s="91">
        <f t="shared" si="408"/>
        <v>1098.4454800000005</v>
      </c>
      <c r="Z800" s="91">
        <f t="shared" si="409"/>
        <v>12.070510000000002</v>
      </c>
      <c r="AA800" s="91">
        <f t="shared" si="410"/>
        <v>65.922039000000026</v>
      </c>
      <c r="AB800" s="91">
        <f t="shared" si="411"/>
        <v>94.645460000000043</v>
      </c>
      <c r="AC800" s="91">
        <f t="shared" si="412"/>
        <v>130.76731904761914</v>
      </c>
      <c r="AD800" s="29">
        <f t="shared" si="413"/>
        <v>0</v>
      </c>
      <c r="AE800" s="29">
        <f t="shared" si="419"/>
        <v>1</v>
      </c>
      <c r="AF800" s="29">
        <f t="shared" si="420"/>
        <v>1</v>
      </c>
      <c r="AG800" s="29">
        <f t="shared" si="421"/>
        <v>1</v>
      </c>
      <c r="AH800" s="29">
        <f t="shared" si="414"/>
        <v>2</v>
      </c>
      <c r="AI800" s="29">
        <f t="shared" si="415"/>
        <v>27</v>
      </c>
      <c r="AJ800" s="29">
        <f t="shared" si="416"/>
        <v>31</v>
      </c>
      <c r="AK800" s="105">
        <f t="shared" si="417"/>
        <v>36</v>
      </c>
      <c r="AT800" s="300">
        <f t="shared" si="424"/>
        <v>193.12816000000007</v>
      </c>
      <c r="AU800" s="29">
        <f t="shared" si="424"/>
        <v>1464.9342000000006</v>
      </c>
      <c r="AV800" s="29">
        <f t="shared" si="424"/>
        <v>2962.8144000000011</v>
      </c>
      <c r="AW800" s="105">
        <f t="shared" si="423"/>
        <v>5492.2274000000025</v>
      </c>
    </row>
    <row r="801" spans="1:49" x14ac:dyDescent="0.25">
      <c r="A801" s="80" t="s">
        <v>235</v>
      </c>
      <c r="B801" s="4" t="s">
        <v>87</v>
      </c>
      <c r="C801" s="4">
        <v>1.55</v>
      </c>
      <c r="D801" s="4">
        <v>6.45</v>
      </c>
      <c r="E801" s="4">
        <v>2100</v>
      </c>
      <c r="F801" s="4">
        <v>2400</v>
      </c>
      <c r="G801" s="30">
        <f t="shared" si="395"/>
        <v>4.9000000000000004</v>
      </c>
      <c r="H801" s="30">
        <f t="shared" si="418"/>
        <v>18.509999999999998</v>
      </c>
      <c r="I801" s="30" t="str">
        <f t="shared" si="396"/>
        <v>US 26: 1</v>
      </c>
      <c r="J801" s="30">
        <f t="shared" si="422"/>
        <v>2130</v>
      </c>
      <c r="K801" s="30">
        <f t="shared" si="422"/>
        <v>2205</v>
      </c>
      <c r="L801" s="30">
        <f t="shared" si="422"/>
        <v>2280</v>
      </c>
      <c r="M801" s="30">
        <f t="shared" si="422"/>
        <v>2355</v>
      </c>
      <c r="N801" s="91">
        <f t="shared" si="397"/>
        <v>1448.4</v>
      </c>
      <c r="O801" s="91">
        <f t="shared" si="398"/>
        <v>1499.4</v>
      </c>
      <c r="P801" s="91">
        <f t="shared" si="399"/>
        <v>1550.4</v>
      </c>
      <c r="Q801" s="91">
        <f t="shared" si="400"/>
        <v>1601.4</v>
      </c>
      <c r="R801" s="91">
        <f t="shared" si="401"/>
        <v>28.968000000000004</v>
      </c>
      <c r="S801" s="91">
        <f t="shared" si="402"/>
        <v>224.91</v>
      </c>
      <c r="T801" s="91">
        <f t="shared" si="403"/>
        <v>465.12</v>
      </c>
      <c r="U801" s="91">
        <f t="shared" si="404"/>
        <v>880.7700000000001</v>
      </c>
      <c r="V801" s="91">
        <f t="shared" si="405"/>
        <v>42.582960000000007</v>
      </c>
      <c r="W801" s="91">
        <f t="shared" si="406"/>
        <v>297.55593000000005</v>
      </c>
      <c r="X801" s="91">
        <f t="shared" si="407"/>
        <v>524.19024000000013</v>
      </c>
      <c r="Y801" s="91">
        <f t="shared" si="408"/>
        <v>863.15460000000019</v>
      </c>
      <c r="Z801" s="91">
        <f t="shared" si="409"/>
        <v>8.8714499999999994</v>
      </c>
      <c r="AA801" s="91">
        <f t="shared" si="410"/>
        <v>49.592655000000008</v>
      </c>
      <c r="AB801" s="91">
        <f t="shared" si="411"/>
        <v>72.804200000000023</v>
      </c>
      <c r="AC801" s="91">
        <f t="shared" si="412"/>
        <v>102.75650000000005</v>
      </c>
      <c r="AD801" s="29">
        <f t="shared" si="413"/>
        <v>0</v>
      </c>
      <c r="AE801" s="29">
        <f t="shared" si="419"/>
        <v>1</v>
      </c>
      <c r="AF801" s="29">
        <f t="shared" si="420"/>
        <v>1</v>
      </c>
      <c r="AG801" s="29">
        <f t="shared" si="421"/>
        <v>1</v>
      </c>
      <c r="AH801" s="29">
        <f t="shared" si="414"/>
        <v>2</v>
      </c>
      <c r="AI801" s="29">
        <f t="shared" si="415"/>
        <v>27</v>
      </c>
      <c r="AJ801" s="29">
        <f t="shared" si="416"/>
        <v>31</v>
      </c>
      <c r="AK801" s="105">
        <f t="shared" si="417"/>
        <v>36</v>
      </c>
      <c r="AT801" s="300">
        <f t="shared" si="424"/>
        <v>141.94320000000002</v>
      </c>
      <c r="AU801" s="29">
        <f t="shared" si="424"/>
        <v>1102.059</v>
      </c>
      <c r="AV801" s="29">
        <f t="shared" si="424"/>
        <v>2279.0880000000002</v>
      </c>
      <c r="AW801" s="105">
        <f t="shared" si="423"/>
        <v>4315.773000000001</v>
      </c>
    </row>
    <row r="802" spans="1:49" x14ac:dyDescent="0.25">
      <c r="A802" s="80" t="s">
        <v>235</v>
      </c>
      <c r="B802" s="4" t="s">
        <v>84</v>
      </c>
      <c r="C802" s="4">
        <v>1.81</v>
      </c>
      <c r="D802" s="4">
        <v>2.0699999999999998</v>
      </c>
      <c r="E802" s="4">
        <v>35200</v>
      </c>
      <c r="F802" s="4">
        <v>36800</v>
      </c>
      <c r="G802" s="30">
        <f t="shared" si="395"/>
        <v>0.25999999999999979</v>
      </c>
      <c r="H802" s="30">
        <f t="shared" si="418"/>
        <v>18.769999999999996</v>
      </c>
      <c r="I802" s="30" t="str">
        <f t="shared" si="396"/>
        <v>US 26: 1</v>
      </c>
      <c r="J802" s="30">
        <f t="shared" si="422"/>
        <v>35360</v>
      </c>
      <c r="K802" s="30">
        <f t="shared" si="422"/>
        <v>35760</v>
      </c>
      <c r="L802" s="30">
        <f t="shared" si="422"/>
        <v>36160</v>
      </c>
      <c r="M802" s="30">
        <f t="shared" si="422"/>
        <v>36560</v>
      </c>
      <c r="N802" s="91">
        <f t="shared" si="397"/>
        <v>24044.800000000003</v>
      </c>
      <c r="O802" s="91">
        <f t="shared" si="398"/>
        <v>24316.800000000003</v>
      </c>
      <c r="P802" s="91">
        <f t="shared" si="399"/>
        <v>24588.800000000003</v>
      </c>
      <c r="Q802" s="91">
        <f t="shared" si="400"/>
        <v>24860.800000000003</v>
      </c>
      <c r="R802" s="91">
        <f t="shared" si="401"/>
        <v>480.89600000000007</v>
      </c>
      <c r="S802" s="91">
        <f t="shared" si="402"/>
        <v>3647.5200000000004</v>
      </c>
      <c r="T802" s="91">
        <f t="shared" si="403"/>
        <v>7376.64</v>
      </c>
      <c r="U802" s="91">
        <f t="shared" si="404"/>
        <v>13673.440000000002</v>
      </c>
      <c r="V802" s="91">
        <f t="shared" si="405"/>
        <v>37.509887999999975</v>
      </c>
      <c r="W802" s="91">
        <f t="shared" si="406"/>
        <v>256.05590399999983</v>
      </c>
      <c r="X802" s="91">
        <f t="shared" si="407"/>
        <v>441.12307199999969</v>
      </c>
      <c r="Y802" s="91">
        <f t="shared" si="408"/>
        <v>711.01887999999951</v>
      </c>
      <c r="Z802" s="91">
        <f t="shared" si="409"/>
        <v>7.814559999999994</v>
      </c>
      <c r="AA802" s="91">
        <f t="shared" si="410"/>
        <v>42.675983999999971</v>
      </c>
      <c r="AB802" s="91">
        <f t="shared" si="411"/>
        <v>61.2670933333333</v>
      </c>
      <c r="AC802" s="91">
        <f t="shared" si="412"/>
        <v>84.645104761904719</v>
      </c>
      <c r="AD802" s="29">
        <f t="shared" si="413"/>
        <v>0</v>
      </c>
      <c r="AE802" s="29">
        <f t="shared" si="419"/>
        <v>1</v>
      </c>
      <c r="AF802" s="29">
        <f t="shared" si="420"/>
        <v>1</v>
      </c>
      <c r="AG802" s="29">
        <f t="shared" si="421"/>
        <v>1</v>
      </c>
      <c r="AH802" s="29">
        <f t="shared" si="414"/>
        <v>2</v>
      </c>
      <c r="AI802" s="29">
        <f t="shared" si="415"/>
        <v>27</v>
      </c>
      <c r="AJ802" s="29">
        <f t="shared" si="416"/>
        <v>31</v>
      </c>
      <c r="AK802" s="105">
        <f t="shared" si="417"/>
        <v>36</v>
      </c>
      <c r="AT802" s="300">
        <f t="shared" si="424"/>
        <v>125.03295999999992</v>
      </c>
      <c r="AU802" s="29">
        <f t="shared" si="424"/>
        <v>948.35519999999929</v>
      </c>
      <c r="AV802" s="29">
        <f t="shared" si="424"/>
        <v>1917.9263999999985</v>
      </c>
      <c r="AW802" s="105">
        <f t="shared" si="423"/>
        <v>3555.0943999999977</v>
      </c>
    </row>
    <row r="803" spans="1:49" x14ac:dyDescent="0.25">
      <c r="A803" s="80" t="s">
        <v>235</v>
      </c>
      <c r="B803" s="4" t="s">
        <v>84</v>
      </c>
      <c r="C803" s="4">
        <v>2.0699999999999998</v>
      </c>
      <c r="D803" s="4">
        <v>2.4700000000000002</v>
      </c>
      <c r="E803" s="4">
        <v>34900</v>
      </c>
      <c r="F803" s="4">
        <v>36300</v>
      </c>
      <c r="G803" s="30">
        <f t="shared" si="395"/>
        <v>0.40000000000000036</v>
      </c>
      <c r="H803" s="30">
        <f t="shared" si="418"/>
        <v>19.169999999999995</v>
      </c>
      <c r="I803" s="30" t="str">
        <f t="shared" si="396"/>
        <v>US 26: 1</v>
      </c>
      <c r="J803" s="30">
        <f t="shared" si="422"/>
        <v>35040</v>
      </c>
      <c r="K803" s="30">
        <f t="shared" si="422"/>
        <v>35390</v>
      </c>
      <c r="L803" s="30">
        <f t="shared" si="422"/>
        <v>35740</v>
      </c>
      <c r="M803" s="30">
        <f t="shared" si="422"/>
        <v>36090</v>
      </c>
      <c r="N803" s="91">
        <f t="shared" si="397"/>
        <v>23827.200000000001</v>
      </c>
      <c r="O803" s="91">
        <f t="shared" si="398"/>
        <v>24065.200000000001</v>
      </c>
      <c r="P803" s="91">
        <f t="shared" si="399"/>
        <v>24303.200000000001</v>
      </c>
      <c r="Q803" s="91">
        <f t="shared" si="400"/>
        <v>24541.200000000001</v>
      </c>
      <c r="R803" s="91">
        <f t="shared" si="401"/>
        <v>476.54400000000004</v>
      </c>
      <c r="S803" s="91">
        <f t="shared" si="402"/>
        <v>3609.78</v>
      </c>
      <c r="T803" s="91">
        <f t="shared" si="403"/>
        <v>7290.96</v>
      </c>
      <c r="U803" s="91">
        <f t="shared" si="404"/>
        <v>13497.660000000002</v>
      </c>
      <c r="V803" s="91">
        <f t="shared" si="405"/>
        <v>57.185280000000049</v>
      </c>
      <c r="W803" s="91">
        <f t="shared" si="406"/>
        <v>389.85624000000035</v>
      </c>
      <c r="X803" s="91">
        <f t="shared" si="407"/>
        <v>670.76832000000059</v>
      </c>
      <c r="Y803" s="91">
        <f t="shared" si="408"/>
        <v>1079.8128000000013</v>
      </c>
      <c r="Z803" s="91">
        <f t="shared" si="409"/>
        <v>11.913600000000008</v>
      </c>
      <c r="AA803" s="91">
        <f t="shared" si="410"/>
        <v>64.976040000000054</v>
      </c>
      <c r="AB803" s="91">
        <f t="shared" si="411"/>
        <v>93.162266666666753</v>
      </c>
      <c r="AC803" s="91">
        <f t="shared" si="412"/>
        <v>128.54914285714304</v>
      </c>
      <c r="AD803" s="29">
        <f t="shared" si="413"/>
        <v>0</v>
      </c>
      <c r="AE803" s="29">
        <f t="shared" si="419"/>
        <v>1</v>
      </c>
      <c r="AF803" s="29">
        <f t="shared" si="420"/>
        <v>1</v>
      </c>
      <c r="AG803" s="29">
        <f t="shared" si="421"/>
        <v>1</v>
      </c>
      <c r="AH803" s="29">
        <f t="shared" si="414"/>
        <v>2</v>
      </c>
      <c r="AI803" s="29">
        <f t="shared" si="415"/>
        <v>27</v>
      </c>
      <c r="AJ803" s="29">
        <f t="shared" si="416"/>
        <v>31</v>
      </c>
      <c r="AK803" s="105">
        <f t="shared" si="417"/>
        <v>36</v>
      </c>
      <c r="AT803" s="300">
        <f t="shared" si="424"/>
        <v>190.61760000000018</v>
      </c>
      <c r="AU803" s="29">
        <f t="shared" si="424"/>
        <v>1443.9120000000014</v>
      </c>
      <c r="AV803" s="29">
        <f t="shared" si="424"/>
        <v>2916.3840000000027</v>
      </c>
      <c r="AW803" s="105">
        <f t="shared" si="423"/>
        <v>5399.0640000000058</v>
      </c>
    </row>
    <row r="804" spans="1:49" x14ac:dyDescent="0.25">
      <c r="A804" s="80" t="s">
        <v>235</v>
      </c>
      <c r="B804" s="4" t="s">
        <v>84</v>
      </c>
      <c r="C804" s="4">
        <v>2.4700000000000002</v>
      </c>
      <c r="D804" s="4">
        <v>2.91</v>
      </c>
      <c r="E804" s="4">
        <v>33900</v>
      </c>
      <c r="F804" s="4">
        <v>35300</v>
      </c>
      <c r="G804" s="30">
        <f t="shared" si="395"/>
        <v>0.43999999999999995</v>
      </c>
      <c r="H804" s="30">
        <f t="shared" si="418"/>
        <v>19.609999999999996</v>
      </c>
      <c r="I804" s="30" t="str">
        <f t="shared" si="396"/>
        <v>US 26: 1</v>
      </c>
      <c r="J804" s="30">
        <f t="shared" si="422"/>
        <v>34040</v>
      </c>
      <c r="K804" s="30">
        <f t="shared" si="422"/>
        <v>34390</v>
      </c>
      <c r="L804" s="30">
        <f t="shared" si="422"/>
        <v>34740</v>
      </c>
      <c r="M804" s="30">
        <f t="shared" si="422"/>
        <v>35090</v>
      </c>
      <c r="N804" s="91">
        <f t="shared" si="397"/>
        <v>23147.200000000001</v>
      </c>
      <c r="O804" s="91">
        <f t="shared" si="398"/>
        <v>23385.200000000001</v>
      </c>
      <c r="P804" s="91">
        <f t="shared" si="399"/>
        <v>23623.200000000001</v>
      </c>
      <c r="Q804" s="91">
        <f t="shared" si="400"/>
        <v>23861.200000000001</v>
      </c>
      <c r="R804" s="91">
        <f t="shared" si="401"/>
        <v>462.94400000000002</v>
      </c>
      <c r="S804" s="91">
        <f t="shared" si="402"/>
        <v>3507.78</v>
      </c>
      <c r="T804" s="91">
        <f t="shared" si="403"/>
        <v>7086.96</v>
      </c>
      <c r="U804" s="91">
        <f t="shared" si="404"/>
        <v>13123.660000000002</v>
      </c>
      <c r="V804" s="91">
        <f t="shared" si="405"/>
        <v>61.10860799999999</v>
      </c>
      <c r="W804" s="91">
        <f t="shared" si="406"/>
        <v>416.72426400000001</v>
      </c>
      <c r="X804" s="91">
        <f t="shared" si="407"/>
        <v>717.20035199999995</v>
      </c>
      <c r="Y804" s="91">
        <f t="shared" si="408"/>
        <v>1154.8820800000001</v>
      </c>
      <c r="Z804" s="91">
        <f t="shared" si="409"/>
        <v>12.730959999999996</v>
      </c>
      <c r="AA804" s="91">
        <f t="shared" si="410"/>
        <v>69.454043999999996</v>
      </c>
      <c r="AB804" s="91">
        <f t="shared" si="411"/>
        <v>99.611159999999998</v>
      </c>
      <c r="AC804" s="91">
        <f t="shared" si="412"/>
        <v>137.48596190476195</v>
      </c>
      <c r="AD804" s="29">
        <f t="shared" si="413"/>
        <v>0</v>
      </c>
      <c r="AE804" s="29">
        <f t="shared" si="419"/>
        <v>1</v>
      </c>
      <c r="AF804" s="29">
        <f t="shared" si="420"/>
        <v>1</v>
      </c>
      <c r="AG804" s="29">
        <f t="shared" si="421"/>
        <v>1</v>
      </c>
      <c r="AH804" s="29">
        <f t="shared" si="414"/>
        <v>2</v>
      </c>
      <c r="AI804" s="29">
        <f t="shared" si="415"/>
        <v>27</v>
      </c>
      <c r="AJ804" s="29">
        <f t="shared" si="416"/>
        <v>31</v>
      </c>
      <c r="AK804" s="105">
        <f t="shared" si="417"/>
        <v>36</v>
      </c>
      <c r="AT804" s="300">
        <f t="shared" si="424"/>
        <v>203.69535999999999</v>
      </c>
      <c r="AU804" s="29">
        <f t="shared" si="424"/>
        <v>1543.4232</v>
      </c>
      <c r="AV804" s="29">
        <f t="shared" si="424"/>
        <v>3118.2623999999996</v>
      </c>
      <c r="AW804" s="105">
        <f t="shared" si="423"/>
        <v>5774.4103999999998</v>
      </c>
    </row>
    <row r="805" spans="1:49" x14ac:dyDescent="0.25">
      <c r="A805" s="80" t="s">
        <v>235</v>
      </c>
      <c r="B805" s="4" t="s">
        <v>84</v>
      </c>
      <c r="C805" s="4">
        <v>2.91</v>
      </c>
      <c r="D805" s="4">
        <v>3.21</v>
      </c>
      <c r="E805" s="4">
        <v>37100</v>
      </c>
      <c r="F805" s="4">
        <v>37700</v>
      </c>
      <c r="G805" s="30">
        <f t="shared" si="395"/>
        <v>0.29999999999999982</v>
      </c>
      <c r="H805" s="30">
        <f t="shared" si="418"/>
        <v>19.909999999999997</v>
      </c>
      <c r="I805" s="30" t="str">
        <f t="shared" si="396"/>
        <v>US 26: 1</v>
      </c>
      <c r="J805" s="30">
        <f t="shared" si="422"/>
        <v>37160</v>
      </c>
      <c r="K805" s="30">
        <f t="shared" si="422"/>
        <v>37310</v>
      </c>
      <c r="L805" s="30">
        <f t="shared" si="422"/>
        <v>37460</v>
      </c>
      <c r="M805" s="30">
        <f t="shared" si="422"/>
        <v>37610</v>
      </c>
      <c r="N805" s="91">
        <f t="shared" si="397"/>
        <v>25268.800000000003</v>
      </c>
      <c r="O805" s="91">
        <f t="shared" si="398"/>
        <v>25370.800000000003</v>
      </c>
      <c r="P805" s="91">
        <f t="shared" si="399"/>
        <v>25472.800000000003</v>
      </c>
      <c r="Q805" s="91">
        <f t="shared" si="400"/>
        <v>25574.800000000003</v>
      </c>
      <c r="R805" s="91">
        <f t="shared" si="401"/>
        <v>505.37600000000009</v>
      </c>
      <c r="S805" s="91">
        <f t="shared" si="402"/>
        <v>3805.6200000000003</v>
      </c>
      <c r="T805" s="91">
        <f t="shared" si="403"/>
        <v>7641.84</v>
      </c>
      <c r="U805" s="91">
        <f t="shared" si="404"/>
        <v>14066.140000000003</v>
      </c>
      <c r="V805" s="91">
        <f t="shared" si="405"/>
        <v>45.483839999999979</v>
      </c>
      <c r="W805" s="91">
        <f t="shared" si="406"/>
        <v>308.25521999999989</v>
      </c>
      <c r="X805" s="91">
        <f t="shared" si="407"/>
        <v>527.28695999999968</v>
      </c>
      <c r="Y805" s="91">
        <f t="shared" si="408"/>
        <v>843.96839999999975</v>
      </c>
      <c r="Z805" s="91">
        <f t="shared" si="409"/>
        <v>9.4757999999999942</v>
      </c>
      <c r="AA805" s="91">
        <f t="shared" si="410"/>
        <v>51.375869999999985</v>
      </c>
      <c r="AB805" s="91">
        <f t="shared" si="411"/>
        <v>73.234299999999962</v>
      </c>
      <c r="AC805" s="91">
        <f t="shared" si="412"/>
        <v>100.47242857142855</v>
      </c>
      <c r="AD805" s="29">
        <f t="shared" si="413"/>
        <v>0</v>
      </c>
      <c r="AE805" s="29">
        <f t="shared" si="419"/>
        <v>1</v>
      </c>
      <c r="AF805" s="29">
        <f t="shared" si="420"/>
        <v>1</v>
      </c>
      <c r="AG805" s="29">
        <f t="shared" si="421"/>
        <v>1</v>
      </c>
      <c r="AH805" s="29">
        <f t="shared" si="414"/>
        <v>2</v>
      </c>
      <c r="AI805" s="29">
        <f t="shared" si="415"/>
        <v>27</v>
      </c>
      <c r="AJ805" s="29">
        <f t="shared" si="416"/>
        <v>31</v>
      </c>
      <c r="AK805" s="105">
        <f t="shared" si="417"/>
        <v>36</v>
      </c>
      <c r="AT805" s="300">
        <f t="shared" si="424"/>
        <v>151.61279999999994</v>
      </c>
      <c r="AU805" s="29">
        <f t="shared" si="424"/>
        <v>1141.6859999999995</v>
      </c>
      <c r="AV805" s="29">
        <f t="shared" si="424"/>
        <v>2292.5519999999988</v>
      </c>
      <c r="AW805" s="105">
        <f t="shared" si="423"/>
        <v>4219.8419999999987</v>
      </c>
    </row>
    <row r="806" spans="1:49" x14ac:dyDescent="0.25">
      <c r="A806" s="80" t="s">
        <v>235</v>
      </c>
      <c r="B806" s="4" t="s">
        <v>84</v>
      </c>
      <c r="C806" s="4">
        <v>3.21</v>
      </c>
      <c r="D806" s="4">
        <v>3.39</v>
      </c>
      <c r="E806" s="4">
        <v>39400</v>
      </c>
      <c r="F806" s="4">
        <v>40000</v>
      </c>
      <c r="G806" s="30">
        <f t="shared" si="395"/>
        <v>0.18000000000000016</v>
      </c>
      <c r="H806" s="30">
        <f t="shared" si="418"/>
        <v>20.089999999999996</v>
      </c>
      <c r="I806" s="30" t="str">
        <f t="shared" si="396"/>
        <v>US 26: 1</v>
      </c>
      <c r="J806" s="30">
        <f t="shared" si="422"/>
        <v>39460</v>
      </c>
      <c r="K806" s="30">
        <f t="shared" si="422"/>
        <v>39610</v>
      </c>
      <c r="L806" s="30">
        <f t="shared" si="422"/>
        <v>39760</v>
      </c>
      <c r="M806" s="30">
        <f t="shared" si="422"/>
        <v>39910</v>
      </c>
      <c r="N806" s="91">
        <f t="shared" si="397"/>
        <v>26832.800000000003</v>
      </c>
      <c r="O806" s="91">
        <f t="shared" si="398"/>
        <v>26934.800000000003</v>
      </c>
      <c r="P806" s="91">
        <f t="shared" si="399"/>
        <v>27036.800000000003</v>
      </c>
      <c r="Q806" s="91">
        <f t="shared" si="400"/>
        <v>27138.800000000003</v>
      </c>
      <c r="R806" s="91">
        <f t="shared" si="401"/>
        <v>536.65600000000006</v>
      </c>
      <c r="S806" s="91">
        <f t="shared" si="402"/>
        <v>4040.2200000000003</v>
      </c>
      <c r="T806" s="91">
        <f t="shared" si="403"/>
        <v>8111.0400000000009</v>
      </c>
      <c r="U806" s="91">
        <f t="shared" si="404"/>
        <v>14926.340000000002</v>
      </c>
      <c r="V806" s="91">
        <f t="shared" si="405"/>
        <v>28.979424000000026</v>
      </c>
      <c r="W806" s="91">
        <f t="shared" si="406"/>
        <v>196.35469200000017</v>
      </c>
      <c r="X806" s="91">
        <f t="shared" si="407"/>
        <v>335.7970560000004</v>
      </c>
      <c r="Y806" s="91">
        <f t="shared" si="408"/>
        <v>537.3482400000006</v>
      </c>
      <c r="Z806" s="91">
        <f t="shared" si="409"/>
        <v>6.0373800000000042</v>
      </c>
      <c r="AA806" s="91">
        <f t="shared" si="410"/>
        <v>32.725782000000031</v>
      </c>
      <c r="AB806" s="91">
        <f t="shared" si="411"/>
        <v>46.638480000000058</v>
      </c>
      <c r="AC806" s="91">
        <f t="shared" si="412"/>
        <v>63.970028571428657</v>
      </c>
      <c r="AD806" s="29">
        <f t="shared" si="413"/>
        <v>0</v>
      </c>
      <c r="AE806" s="29">
        <f t="shared" si="419"/>
        <v>1</v>
      </c>
      <c r="AF806" s="29">
        <f t="shared" si="420"/>
        <v>1</v>
      </c>
      <c r="AG806" s="29">
        <f t="shared" si="421"/>
        <v>1</v>
      </c>
      <c r="AH806" s="29">
        <f t="shared" si="414"/>
        <v>2</v>
      </c>
      <c r="AI806" s="29">
        <f t="shared" si="415"/>
        <v>27</v>
      </c>
      <c r="AJ806" s="29">
        <f t="shared" si="416"/>
        <v>31</v>
      </c>
      <c r="AK806" s="105">
        <f t="shared" si="417"/>
        <v>36</v>
      </c>
      <c r="AT806" s="300">
        <f t="shared" si="424"/>
        <v>96.598080000000095</v>
      </c>
      <c r="AU806" s="29">
        <f t="shared" si="424"/>
        <v>727.23960000000068</v>
      </c>
      <c r="AV806" s="29">
        <f t="shared" si="424"/>
        <v>1459.9872000000014</v>
      </c>
      <c r="AW806" s="105">
        <f t="shared" si="423"/>
        <v>2686.7412000000027</v>
      </c>
    </row>
    <row r="807" spans="1:49" x14ac:dyDescent="0.25">
      <c r="A807" s="80" t="s">
        <v>235</v>
      </c>
      <c r="B807" s="4" t="s">
        <v>84</v>
      </c>
      <c r="C807" s="4">
        <v>3.39</v>
      </c>
      <c r="D807" s="4">
        <v>3.46</v>
      </c>
      <c r="E807" s="4">
        <v>43700</v>
      </c>
      <c r="F807" s="4">
        <v>44400</v>
      </c>
      <c r="G807" s="30">
        <f t="shared" si="395"/>
        <v>6.999999999999984E-2</v>
      </c>
      <c r="H807" s="30">
        <f t="shared" si="418"/>
        <v>20.159999999999997</v>
      </c>
      <c r="I807" s="30" t="str">
        <f t="shared" si="396"/>
        <v>US 26: 1</v>
      </c>
      <c r="J807" s="30">
        <f t="shared" ref="J807:M826" si="425">(($F807-$E807)/($F$6-$E$6)*(J$6-$E$6)+$E807)</f>
        <v>43770</v>
      </c>
      <c r="K807" s="30">
        <f t="shared" si="425"/>
        <v>43945</v>
      </c>
      <c r="L807" s="30">
        <f t="shared" si="425"/>
        <v>44120</v>
      </c>
      <c r="M807" s="30">
        <f t="shared" si="425"/>
        <v>44295</v>
      </c>
      <c r="N807" s="91">
        <f t="shared" si="397"/>
        <v>29763.600000000002</v>
      </c>
      <c r="O807" s="91">
        <f t="shared" si="398"/>
        <v>29882.600000000002</v>
      </c>
      <c r="P807" s="91">
        <f t="shared" si="399"/>
        <v>30001.600000000002</v>
      </c>
      <c r="Q807" s="91">
        <f t="shared" si="400"/>
        <v>30120.600000000002</v>
      </c>
      <c r="R807" s="91">
        <f t="shared" si="401"/>
        <v>595.27200000000005</v>
      </c>
      <c r="S807" s="91">
        <f t="shared" si="402"/>
        <v>4482.3900000000003</v>
      </c>
      <c r="T807" s="91">
        <f t="shared" si="403"/>
        <v>9000.48</v>
      </c>
      <c r="U807" s="91">
        <f t="shared" si="404"/>
        <v>16566.330000000002</v>
      </c>
      <c r="V807" s="91">
        <f t="shared" si="405"/>
        <v>12.500711999999972</v>
      </c>
      <c r="W807" s="91">
        <f t="shared" si="406"/>
        <v>84.717170999999823</v>
      </c>
      <c r="X807" s="91">
        <f t="shared" si="407"/>
        <v>144.90772799999968</v>
      </c>
      <c r="Y807" s="91">
        <f t="shared" si="408"/>
        <v>231.92861999999951</v>
      </c>
      <c r="Z807" s="91">
        <f t="shared" si="409"/>
        <v>2.6043149999999935</v>
      </c>
      <c r="AA807" s="91">
        <f t="shared" si="410"/>
        <v>14.119528499999971</v>
      </c>
      <c r="AB807" s="91">
        <f t="shared" si="411"/>
        <v>20.126073333333292</v>
      </c>
      <c r="AC807" s="91">
        <f t="shared" si="412"/>
        <v>27.610549999999947</v>
      </c>
      <c r="AD807" s="29">
        <f t="shared" si="413"/>
        <v>0</v>
      </c>
      <c r="AE807" s="29">
        <f t="shared" si="419"/>
        <v>0</v>
      </c>
      <c r="AF807" s="29">
        <f t="shared" si="420"/>
        <v>0</v>
      </c>
      <c r="AG807" s="29">
        <f t="shared" si="421"/>
        <v>0</v>
      </c>
      <c r="AH807" s="29">
        <f t="shared" si="414"/>
        <v>2</v>
      </c>
      <c r="AI807" s="29">
        <f t="shared" si="415"/>
        <v>27</v>
      </c>
      <c r="AJ807" s="29">
        <f t="shared" si="416"/>
        <v>31</v>
      </c>
      <c r="AK807" s="105">
        <f t="shared" si="417"/>
        <v>36</v>
      </c>
      <c r="AT807" s="300">
        <f t="shared" si="424"/>
        <v>41.66903999999991</v>
      </c>
      <c r="AU807" s="29">
        <f t="shared" si="424"/>
        <v>313.7672999999993</v>
      </c>
      <c r="AV807" s="29">
        <f t="shared" si="424"/>
        <v>630.0335999999985</v>
      </c>
      <c r="AW807" s="105">
        <f t="shared" si="423"/>
        <v>1159.6430999999975</v>
      </c>
    </row>
    <row r="808" spans="1:49" x14ac:dyDescent="0.25">
      <c r="A808" s="80" t="s">
        <v>235</v>
      </c>
      <c r="B808" s="4" t="s">
        <v>84</v>
      </c>
      <c r="C808" s="4">
        <v>3.46</v>
      </c>
      <c r="D808" s="4">
        <v>3.57</v>
      </c>
      <c r="E808" s="4">
        <v>25200</v>
      </c>
      <c r="F808" s="4">
        <v>30300</v>
      </c>
      <c r="G808" s="30">
        <f t="shared" si="395"/>
        <v>0.10999999999999988</v>
      </c>
      <c r="H808" s="30">
        <f t="shared" si="418"/>
        <v>20.269999999999996</v>
      </c>
      <c r="I808" s="30" t="str">
        <f t="shared" si="396"/>
        <v>US 26: 1</v>
      </c>
      <c r="J808" s="30">
        <f t="shared" si="425"/>
        <v>25710</v>
      </c>
      <c r="K808" s="30">
        <f t="shared" si="425"/>
        <v>26985</v>
      </c>
      <c r="L808" s="30">
        <f t="shared" si="425"/>
        <v>28260</v>
      </c>
      <c r="M808" s="30">
        <f t="shared" si="425"/>
        <v>29535</v>
      </c>
      <c r="N808" s="91">
        <f t="shared" si="397"/>
        <v>17482.800000000003</v>
      </c>
      <c r="O808" s="91">
        <f t="shared" si="398"/>
        <v>18349.800000000003</v>
      </c>
      <c r="P808" s="91">
        <f t="shared" si="399"/>
        <v>19216.800000000003</v>
      </c>
      <c r="Q808" s="91">
        <f t="shared" si="400"/>
        <v>20083.800000000003</v>
      </c>
      <c r="R808" s="91">
        <f t="shared" si="401"/>
        <v>349.65600000000006</v>
      </c>
      <c r="S808" s="91">
        <f t="shared" si="402"/>
        <v>2752.4700000000003</v>
      </c>
      <c r="T808" s="91">
        <f t="shared" si="403"/>
        <v>5765.0400000000009</v>
      </c>
      <c r="U808" s="91">
        <f t="shared" si="404"/>
        <v>11046.090000000002</v>
      </c>
      <c r="V808" s="91">
        <f t="shared" si="405"/>
        <v>11.538647999999988</v>
      </c>
      <c r="W808" s="91">
        <f t="shared" si="406"/>
        <v>81.748358999999923</v>
      </c>
      <c r="X808" s="91">
        <f t="shared" si="407"/>
        <v>145.85551199999986</v>
      </c>
      <c r="Y808" s="91">
        <f t="shared" si="408"/>
        <v>243.01397999999975</v>
      </c>
      <c r="Z808" s="91">
        <f t="shared" si="409"/>
        <v>2.4038849999999972</v>
      </c>
      <c r="AA808" s="91">
        <f t="shared" si="410"/>
        <v>13.624726499999987</v>
      </c>
      <c r="AB808" s="91">
        <f t="shared" si="411"/>
        <v>20.257709999999982</v>
      </c>
      <c r="AC808" s="91">
        <f t="shared" si="412"/>
        <v>28.93023571428569</v>
      </c>
      <c r="AD808" s="29">
        <f t="shared" si="413"/>
        <v>0</v>
      </c>
      <c r="AE808" s="29">
        <f t="shared" si="419"/>
        <v>0</v>
      </c>
      <c r="AF808" s="29">
        <f t="shared" si="420"/>
        <v>0</v>
      </c>
      <c r="AG808" s="29">
        <f t="shared" si="421"/>
        <v>0</v>
      </c>
      <c r="AH808" s="29">
        <f t="shared" si="414"/>
        <v>2</v>
      </c>
      <c r="AI808" s="29">
        <f t="shared" si="415"/>
        <v>27</v>
      </c>
      <c r="AJ808" s="29">
        <f t="shared" si="416"/>
        <v>31</v>
      </c>
      <c r="AK808" s="105">
        <f t="shared" si="417"/>
        <v>36</v>
      </c>
      <c r="AT808" s="300">
        <f t="shared" si="424"/>
        <v>38.462159999999962</v>
      </c>
      <c r="AU808" s="29">
        <f t="shared" si="424"/>
        <v>302.77169999999967</v>
      </c>
      <c r="AV808" s="29">
        <f t="shared" si="424"/>
        <v>634.15439999999933</v>
      </c>
      <c r="AW808" s="105">
        <f t="shared" si="423"/>
        <v>1215.0698999999988</v>
      </c>
    </row>
    <row r="809" spans="1:49" x14ac:dyDescent="0.25">
      <c r="A809" s="80" t="s">
        <v>235</v>
      </c>
      <c r="B809" s="4" t="s">
        <v>84</v>
      </c>
      <c r="C809" s="4">
        <v>3.57</v>
      </c>
      <c r="D809" s="4">
        <v>4.04</v>
      </c>
      <c r="E809" s="4">
        <v>26200</v>
      </c>
      <c r="F809" s="4">
        <v>29300</v>
      </c>
      <c r="G809" s="30">
        <f t="shared" si="395"/>
        <v>0.4700000000000002</v>
      </c>
      <c r="H809" s="30">
        <f t="shared" si="418"/>
        <v>20.739999999999995</v>
      </c>
      <c r="I809" s="30" t="str">
        <f t="shared" si="396"/>
        <v>US 26: 1</v>
      </c>
      <c r="J809" s="30">
        <f t="shared" si="425"/>
        <v>26510</v>
      </c>
      <c r="K809" s="30">
        <f t="shared" si="425"/>
        <v>27285</v>
      </c>
      <c r="L809" s="30">
        <f t="shared" si="425"/>
        <v>28060</v>
      </c>
      <c r="M809" s="30">
        <f t="shared" si="425"/>
        <v>28835</v>
      </c>
      <c r="N809" s="91">
        <f t="shared" si="397"/>
        <v>18026.800000000003</v>
      </c>
      <c r="O809" s="91">
        <f t="shared" si="398"/>
        <v>18553.800000000003</v>
      </c>
      <c r="P809" s="91">
        <f t="shared" si="399"/>
        <v>19080.800000000003</v>
      </c>
      <c r="Q809" s="91">
        <f t="shared" si="400"/>
        <v>19607.800000000003</v>
      </c>
      <c r="R809" s="91">
        <f t="shared" si="401"/>
        <v>360.53600000000006</v>
      </c>
      <c r="S809" s="91">
        <f t="shared" si="402"/>
        <v>2783.07</v>
      </c>
      <c r="T809" s="91">
        <f t="shared" si="403"/>
        <v>5724.2400000000007</v>
      </c>
      <c r="U809" s="91">
        <f t="shared" si="404"/>
        <v>10784.290000000003</v>
      </c>
      <c r="V809" s="91">
        <f t="shared" si="405"/>
        <v>50.835576000000025</v>
      </c>
      <c r="W809" s="91">
        <f t="shared" si="406"/>
        <v>353.17158300000023</v>
      </c>
      <c r="X809" s="91">
        <f t="shared" si="407"/>
        <v>618.79034400000035</v>
      </c>
      <c r="Y809" s="91">
        <f t="shared" si="408"/>
        <v>1013.7232600000007</v>
      </c>
      <c r="Z809" s="91">
        <f t="shared" si="409"/>
        <v>10.590745000000004</v>
      </c>
      <c r="AA809" s="91">
        <f t="shared" si="410"/>
        <v>58.861930500000035</v>
      </c>
      <c r="AB809" s="91">
        <f t="shared" si="411"/>
        <v>85.943103333333383</v>
      </c>
      <c r="AC809" s="91">
        <f t="shared" si="412"/>
        <v>120.68134047619057</v>
      </c>
      <c r="AD809" s="29">
        <f t="shared" si="413"/>
        <v>0</v>
      </c>
      <c r="AE809" s="29">
        <f t="shared" si="419"/>
        <v>1</v>
      </c>
      <c r="AF809" s="29">
        <f t="shared" si="420"/>
        <v>1</v>
      </c>
      <c r="AG809" s="29">
        <f t="shared" si="421"/>
        <v>1</v>
      </c>
      <c r="AH809" s="29">
        <f t="shared" si="414"/>
        <v>2</v>
      </c>
      <c r="AI809" s="29">
        <f t="shared" si="415"/>
        <v>27</v>
      </c>
      <c r="AJ809" s="29">
        <f t="shared" si="416"/>
        <v>31</v>
      </c>
      <c r="AK809" s="105">
        <f t="shared" si="417"/>
        <v>36</v>
      </c>
      <c r="AT809" s="300">
        <f t="shared" si="424"/>
        <v>169.45192000000009</v>
      </c>
      <c r="AU809" s="29">
        <f t="shared" si="424"/>
        <v>1308.0429000000006</v>
      </c>
      <c r="AV809" s="29">
        <f t="shared" si="424"/>
        <v>2690.3928000000014</v>
      </c>
      <c r="AW809" s="105">
        <f t="shared" si="423"/>
        <v>5068.6163000000033</v>
      </c>
    </row>
    <row r="810" spans="1:49" x14ac:dyDescent="0.25">
      <c r="A810" s="80" t="s">
        <v>235</v>
      </c>
      <c r="B810" s="4" t="s">
        <v>84</v>
      </c>
      <c r="C810" s="4">
        <v>4.04</v>
      </c>
      <c r="D810" s="4">
        <v>4.54</v>
      </c>
      <c r="E810" s="4">
        <v>27100</v>
      </c>
      <c r="F810" s="4">
        <v>29800</v>
      </c>
      <c r="G810" s="30">
        <f t="shared" si="395"/>
        <v>0.5</v>
      </c>
      <c r="H810" s="30">
        <f t="shared" si="418"/>
        <v>21.239999999999995</v>
      </c>
      <c r="I810" s="30" t="str">
        <f t="shared" si="396"/>
        <v>US 26: 1</v>
      </c>
      <c r="J810" s="30">
        <f t="shared" si="425"/>
        <v>27370</v>
      </c>
      <c r="K810" s="30">
        <f t="shared" si="425"/>
        <v>28045</v>
      </c>
      <c r="L810" s="30">
        <f t="shared" si="425"/>
        <v>28720</v>
      </c>
      <c r="M810" s="30">
        <f t="shared" si="425"/>
        <v>29395</v>
      </c>
      <c r="N810" s="91">
        <f t="shared" si="397"/>
        <v>18611.600000000002</v>
      </c>
      <c r="O810" s="91">
        <f t="shared" si="398"/>
        <v>19070.600000000002</v>
      </c>
      <c r="P810" s="91">
        <f t="shared" si="399"/>
        <v>19529.600000000002</v>
      </c>
      <c r="Q810" s="91">
        <f t="shared" si="400"/>
        <v>19988.600000000002</v>
      </c>
      <c r="R810" s="91">
        <f t="shared" si="401"/>
        <v>372.23200000000003</v>
      </c>
      <c r="S810" s="91">
        <f t="shared" si="402"/>
        <v>2860.59</v>
      </c>
      <c r="T810" s="91">
        <f t="shared" si="403"/>
        <v>5858.88</v>
      </c>
      <c r="U810" s="91">
        <f t="shared" si="404"/>
        <v>10993.730000000001</v>
      </c>
      <c r="V810" s="91">
        <f t="shared" si="405"/>
        <v>55.834800000000001</v>
      </c>
      <c r="W810" s="91">
        <f t="shared" si="406"/>
        <v>386.17965000000004</v>
      </c>
      <c r="X810" s="91">
        <f t="shared" si="407"/>
        <v>673.77120000000002</v>
      </c>
      <c r="Y810" s="91">
        <f t="shared" si="408"/>
        <v>1099.3730000000003</v>
      </c>
      <c r="Z810" s="91">
        <f t="shared" si="409"/>
        <v>11.632249999999999</v>
      </c>
      <c r="AA810" s="91">
        <f t="shared" si="410"/>
        <v>64.363275000000002</v>
      </c>
      <c r="AB810" s="91">
        <f t="shared" si="411"/>
        <v>93.579333333333352</v>
      </c>
      <c r="AC810" s="91">
        <f t="shared" si="412"/>
        <v>130.87773809523816</v>
      </c>
      <c r="AD810" s="29">
        <f t="shared" si="413"/>
        <v>0</v>
      </c>
      <c r="AE810" s="29">
        <f t="shared" si="419"/>
        <v>1</v>
      </c>
      <c r="AF810" s="29">
        <f t="shared" si="420"/>
        <v>1</v>
      </c>
      <c r="AG810" s="29">
        <f t="shared" si="421"/>
        <v>1</v>
      </c>
      <c r="AH810" s="29">
        <f t="shared" si="414"/>
        <v>2</v>
      </c>
      <c r="AI810" s="29">
        <f t="shared" si="415"/>
        <v>27</v>
      </c>
      <c r="AJ810" s="29">
        <f t="shared" si="416"/>
        <v>31</v>
      </c>
      <c r="AK810" s="105">
        <f t="shared" si="417"/>
        <v>36</v>
      </c>
      <c r="AT810" s="300">
        <f t="shared" si="424"/>
        <v>186.11600000000001</v>
      </c>
      <c r="AU810" s="29">
        <f t="shared" si="424"/>
        <v>1430.2950000000001</v>
      </c>
      <c r="AV810" s="29">
        <f t="shared" si="424"/>
        <v>2929.44</v>
      </c>
      <c r="AW810" s="105">
        <f t="shared" si="423"/>
        <v>5496.8650000000007</v>
      </c>
    </row>
    <row r="811" spans="1:49" x14ac:dyDescent="0.25">
      <c r="A811" s="80" t="s">
        <v>235</v>
      </c>
      <c r="B811" s="4" t="s">
        <v>84</v>
      </c>
      <c r="C811" s="4">
        <v>4.54</v>
      </c>
      <c r="D811" s="4">
        <v>4.79</v>
      </c>
      <c r="E811" s="4">
        <v>26800</v>
      </c>
      <c r="F811" s="4">
        <v>31200</v>
      </c>
      <c r="G811" s="30">
        <f t="shared" si="395"/>
        <v>0.25</v>
      </c>
      <c r="H811" s="30">
        <f t="shared" si="418"/>
        <v>21.489999999999995</v>
      </c>
      <c r="I811" s="30" t="str">
        <f t="shared" si="396"/>
        <v>US 26: 1</v>
      </c>
      <c r="J811" s="30">
        <f t="shared" si="425"/>
        <v>27240</v>
      </c>
      <c r="K811" s="30">
        <f t="shared" si="425"/>
        <v>28340</v>
      </c>
      <c r="L811" s="30">
        <f t="shared" si="425"/>
        <v>29440</v>
      </c>
      <c r="M811" s="30">
        <f t="shared" si="425"/>
        <v>30540</v>
      </c>
      <c r="N811" s="91">
        <f t="shared" si="397"/>
        <v>18523.2</v>
      </c>
      <c r="O811" s="91">
        <f t="shared" si="398"/>
        <v>19271.2</v>
      </c>
      <c r="P811" s="91">
        <f t="shared" si="399"/>
        <v>20019.2</v>
      </c>
      <c r="Q811" s="91">
        <f t="shared" si="400"/>
        <v>20767.2</v>
      </c>
      <c r="R811" s="91">
        <f t="shared" si="401"/>
        <v>370.464</v>
      </c>
      <c r="S811" s="91">
        <f t="shared" si="402"/>
        <v>2890.68</v>
      </c>
      <c r="T811" s="91">
        <f t="shared" si="403"/>
        <v>6005.76</v>
      </c>
      <c r="U811" s="91">
        <f t="shared" si="404"/>
        <v>11421.960000000001</v>
      </c>
      <c r="V811" s="91">
        <f t="shared" si="405"/>
        <v>27.784800000000001</v>
      </c>
      <c r="W811" s="91">
        <f t="shared" si="406"/>
        <v>195.12090000000001</v>
      </c>
      <c r="X811" s="91">
        <f t="shared" si="407"/>
        <v>345.33120000000002</v>
      </c>
      <c r="Y811" s="91">
        <f t="shared" si="408"/>
        <v>571.09800000000007</v>
      </c>
      <c r="Z811" s="91">
        <f t="shared" si="409"/>
        <v>5.7884999999999991</v>
      </c>
      <c r="AA811" s="91">
        <f t="shared" si="410"/>
        <v>32.520150000000001</v>
      </c>
      <c r="AB811" s="91">
        <f t="shared" si="411"/>
        <v>47.962666666666678</v>
      </c>
      <c r="AC811" s="91">
        <f t="shared" si="412"/>
        <v>67.987857142857166</v>
      </c>
      <c r="AD811" s="29">
        <f t="shared" si="413"/>
        <v>0</v>
      </c>
      <c r="AE811" s="29">
        <f t="shared" si="419"/>
        <v>1</v>
      </c>
      <c r="AF811" s="29">
        <f t="shared" si="420"/>
        <v>1</v>
      </c>
      <c r="AG811" s="29">
        <f t="shared" si="421"/>
        <v>1</v>
      </c>
      <c r="AH811" s="29">
        <f t="shared" si="414"/>
        <v>2</v>
      </c>
      <c r="AI811" s="29">
        <f t="shared" si="415"/>
        <v>27</v>
      </c>
      <c r="AJ811" s="29">
        <f t="shared" si="416"/>
        <v>31</v>
      </c>
      <c r="AK811" s="105">
        <f t="shared" si="417"/>
        <v>36</v>
      </c>
      <c r="AT811" s="300">
        <f t="shared" si="424"/>
        <v>92.616</v>
      </c>
      <c r="AU811" s="29">
        <f t="shared" si="424"/>
        <v>722.67</v>
      </c>
      <c r="AV811" s="29">
        <f t="shared" si="424"/>
        <v>1501.44</v>
      </c>
      <c r="AW811" s="105">
        <f t="shared" si="423"/>
        <v>2855.4900000000002</v>
      </c>
    </row>
    <row r="812" spans="1:49" x14ac:dyDescent="0.25">
      <c r="A812" s="80" t="s">
        <v>235</v>
      </c>
      <c r="B812" s="4" t="s">
        <v>84</v>
      </c>
      <c r="C812" s="4">
        <v>4.79</v>
      </c>
      <c r="D812" s="4">
        <v>5.04</v>
      </c>
      <c r="E812" s="4">
        <v>27100</v>
      </c>
      <c r="F812" s="4">
        <v>31900</v>
      </c>
      <c r="G812" s="30">
        <f t="shared" si="395"/>
        <v>0.25</v>
      </c>
      <c r="H812" s="30">
        <f t="shared" si="418"/>
        <v>21.739999999999995</v>
      </c>
      <c r="I812" s="30" t="str">
        <f t="shared" si="396"/>
        <v>US 26: 1</v>
      </c>
      <c r="J812" s="30">
        <f t="shared" si="425"/>
        <v>27580</v>
      </c>
      <c r="K812" s="30">
        <f t="shared" si="425"/>
        <v>28780</v>
      </c>
      <c r="L812" s="30">
        <f t="shared" si="425"/>
        <v>29980</v>
      </c>
      <c r="M812" s="30">
        <f t="shared" si="425"/>
        <v>31180</v>
      </c>
      <c r="N812" s="91">
        <f t="shared" si="397"/>
        <v>18754.400000000001</v>
      </c>
      <c r="O812" s="91">
        <f t="shared" si="398"/>
        <v>19570.400000000001</v>
      </c>
      <c r="P812" s="91">
        <f t="shared" si="399"/>
        <v>20386.400000000001</v>
      </c>
      <c r="Q812" s="91">
        <f t="shared" si="400"/>
        <v>21202.400000000001</v>
      </c>
      <c r="R812" s="91">
        <f t="shared" si="401"/>
        <v>375.08800000000002</v>
      </c>
      <c r="S812" s="91">
        <f t="shared" si="402"/>
        <v>2935.56</v>
      </c>
      <c r="T812" s="91">
        <f t="shared" si="403"/>
        <v>6115.92</v>
      </c>
      <c r="U812" s="91">
        <f t="shared" si="404"/>
        <v>11661.320000000002</v>
      </c>
      <c r="V812" s="91">
        <f t="shared" si="405"/>
        <v>28.131600000000002</v>
      </c>
      <c r="W812" s="91">
        <f t="shared" si="406"/>
        <v>198.15030000000002</v>
      </c>
      <c r="X812" s="91">
        <f t="shared" si="407"/>
        <v>351.66540000000003</v>
      </c>
      <c r="Y812" s="91">
        <f t="shared" si="408"/>
        <v>583.06600000000014</v>
      </c>
      <c r="Z812" s="91">
        <f t="shared" si="409"/>
        <v>5.8607499999999995</v>
      </c>
      <c r="AA812" s="91">
        <f t="shared" si="410"/>
        <v>33.02505</v>
      </c>
      <c r="AB812" s="91">
        <f t="shared" si="411"/>
        <v>48.842416666666679</v>
      </c>
      <c r="AC812" s="91">
        <f t="shared" si="412"/>
        <v>69.412619047619074</v>
      </c>
      <c r="AD812" s="29">
        <f t="shared" si="413"/>
        <v>0</v>
      </c>
      <c r="AE812" s="29">
        <f t="shared" si="419"/>
        <v>1</v>
      </c>
      <c r="AF812" s="29">
        <f t="shared" si="420"/>
        <v>1</v>
      </c>
      <c r="AG812" s="29">
        <f t="shared" si="421"/>
        <v>1</v>
      </c>
      <c r="AH812" s="29">
        <f t="shared" si="414"/>
        <v>2</v>
      </c>
      <c r="AI812" s="29">
        <f t="shared" si="415"/>
        <v>27</v>
      </c>
      <c r="AJ812" s="29">
        <f t="shared" si="416"/>
        <v>31</v>
      </c>
      <c r="AK812" s="105">
        <f t="shared" si="417"/>
        <v>36</v>
      </c>
      <c r="AT812" s="300">
        <f t="shared" si="424"/>
        <v>93.772000000000006</v>
      </c>
      <c r="AU812" s="29">
        <f t="shared" si="424"/>
        <v>733.89</v>
      </c>
      <c r="AV812" s="29">
        <f t="shared" si="424"/>
        <v>1528.98</v>
      </c>
      <c r="AW812" s="105">
        <f t="shared" si="423"/>
        <v>2915.3300000000004</v>
      </c>
    </row>
    <row r="813" spans="1:49" x14ac:dyDescent="0.25">
      <c r="A813" s="80" t="s">
        <v>235</v>
      </c>
      <c r="B813" s="4" t="s">
        <v>84</v>
      </c>
      <c r="C813" s="4">
        <v>5.04</v>
      </c>
      <c r="D813" s="4">
        <v>5.05</v>
      </c>
      <c r="E813" s="4">
        <v>26900</v>
      </c>
      <c r="F813" s="4">
        <v>29300</v>
      </c>
      <c r="G813" s="30">
        <f t="shared" si="395"/>
        <v>9.9999999999997868E-3</v>
      </c>
      <c r="H813" s="30">
        <f t="shared" si="418"/>
        <v>21.749999999999993</v>
      </c>
      <c r="I813" s="30" t="str">
        <f t="shared" si="396"/>
        <v>US 26: 1</v>
      </c>
      <c r="J813" s="30">
        <f t="shared" si="425"/>
        <v>27140</v>
      </c>
      <c r="K813" s="30">
        <f t="shared" si="425"/>
        <v>27740</v>
      </c>
      <c r="L813" s="30">
        <f t="shared" si="425"/>
        <v>28340</v>
      </c>
      <c r="M813" s="30">
        <f t="shared" si="425"/>
        <v>28940</v>
      </c>
      <c r="N813" s="91">
        <f t="shared" si="397"/>
        <v>18455.2</v>
      </c>
      <c r="O813" s="91">
        <f t="shared" si="398"/>
        <v>18863.2</v>
      </c>
      <c r="P813" s="91">
        <f t="shared" si="399"/>
        <v>19271.2</v>
      </c>
      <c r="Q813" s="91">
        <f t="shared" si="400"/>
        <v>19679.2</v>
      </c>
      <c r="R813" s="91">
        <f t="shared" si="401"/>
        <v>369.10400000000004</v>
      </c>
      <c r="S813" s="91">
        <f t="shared" si="402"/>
        <v>2829.48</v>
      </c>
      <c r="T813" s="91">
        <f t="shared" si="403"/>
        <v>5781.36</v>
      </c>
      <c r="U813" s="91">
        <f t="shared" si="404"/>
        <v>10823.560000000001</v>
      </c>
      <c r="V813" s="91">
        <f t="shared" si="405"/>
        <v>1.1073119999999765</v>
      </c>
      <c r="W813" s="91">
        <f t="shared" si="406"/>
        <v>7.6395959999998375</v>
      </c>
      <c r="X813" s="91">
        <f t="shared" si="407"/>
        <v>13.297127999999717</v>
      </c>
      <c r="Y813" s="91">
        <f t="shared" si="408"/>
        <v>21.647119999999543</v>
      </c>
      <c r="Z813" s="91">
        <f t="shared" si="409"/>
        <v>0.23068999999999507</v>
      </c>
      <c r="AA813" s="91">
        <f t="shared" si="410"/>
        <v>1.2732659999999729</v>
      </c>
      <c r="AB813" s="91">
        <f t="shared" si="411"/>
        <v>1.8468233333332942</v>
      </c>
      <c r="AC813" s="91">
        <f t="shared" si="412"/>
        <v>2.5770380952380414</v>
      </c>
      <c r="AD813" s="29">
        <f t="shared" si="413"/>
        <v>0</v>
      </c>
      <c r="AE813" s="29">
        <f t="shared" si="419"/>
        <v>0</v>
      </c>
      <c r="AF813" s="29">
        <f t="shared" si="420"/>
        <v>0</v>
      </c>
      <c r="AG813" s="29">
        <f t="shared" si="421"/>
        <v>0</v>
      </c>
      <c r="AH813" s="29">
        <f t="shared" si="414"/>
        <v>2</v>
      </c>
      <c r="AI813" s="29">
        <f t="shared" si="415"/>
        <v>27</v>
      </c>
      <c r="AJ813" s="29">
        <f t="shared" si="416"/>
        <v>31</v>
      </c>
      <c r="AK813" s="105">
        <f t="shared" si="417"/>
        <v>36</v>
      </c>
      <c r="AT813" s="300">
        <f t="shared" si="424"/>
        <v>3.6910399999999219</v>
      </c>
      <c r="AU813" s="29">
        <f t="shared" si="424"/>
        <v>28.294799999999398</v>
      </c>
      <c r="AV813" s="29">
        <f t="shared" si="424"/>
        <v>57.813599999998765</v>
      </c>
      <c r="AW813" s="105">
        <f t="shared" si="423"/>
        <v>108.2355999999977</v>
      </c>
    </row>
    <row r="814" spans="1:49" x14ac:dyDescent="0.25">
      <c r="A814" s="80" t="s">
        <v>235</v>
      </c>
      <c r="B814" s="4" t="s">
        <v>84</v>
      </c>
      <c r="C814" s="4">
        <v>5.0999999999999996</v>
      </c>
      <c r="D814" s="4">
        <v>5.32</v>
      </c>
      <c r="E814" s="4">
        <v>26900</v>
      </c>
      <c r="F814" s="4">
        <v>29300</v>
      </c>
      <c r="G814" s="30">
        <f t="shared" si="395"/>
        <v>0.22000000000000064</v>
      </c>
      <c r="H814" s="30">
        <f t="shared" si="418"/>
        <v>21.969999999999992</v>
      </c>
      <c r="I814" s="30" t="str">
        <f t="shared" si="396"/>
        <v>US 26: 1</v>
      </c>
      <c r="J814" s="30">
        <f t="shared" si="425"/>
        <v>27140</v>
      </c>
      <c r="K814" s="30">
        <f t="shared" si="425"/>
        <v>27740</v>
      </c>
      <c r="L814" s="30">
        <f t="shared" si="425"/>
        <v>28340</v>
      </c>
      <c r="M814" s="30">
        <f t="shared" si="425"/>
        <v>28940</v>
      </c>
      <c r="N814" s="91">
        <f t="shared" si="397"/>
        <v>18455.2</v>
      </c>
      <c r="O814" s="91">
        <f t="shared" si="398"/>
        <v>18863.2</v>
      </c>
      <c r="P814" s="91">
        <f t="shared" si="399"/>
        <v>19271.2</v>
      </c>
      <c r="Q814" s="91">
        <f t="shared" si="400"/>
        <v>19679.2</v>
      </c>
      <c r="R814" s="91">
        <f t="shared" si="401"/>
        <v>369.10400000000004</v>
      </c>
      <c r="S814" s="91">
        <f t="shared" si="402"/>
        <v>2829.48</v>
      </c>
      <c r="T814" s="91">
        <f t="shared" si="403"/>
        <v>5781.36</v>
      </c>
      <c r="U814" s="91">
        <f t="shared" si="404"/>
        <v>10823.560000000001</v>
      </c>
      <c r="V814" s="91">
        <f t="shared" si="405"/>
        <v>24.360864000000074</v>
      </c>
      <c r="W814" s="91">
        <f t="shared" si="406"/>
        <v>168.07111200000048</v>
      </c>
      <c r="X814" s="91">
        <f t="shared" si="407"/>
        <v>292.53681600000084</v>
      </c>
      <c r="Y814" s="91">
        <f t="shared" si="408"/>
        <v>476.2366400000015</v>
      </c>
      <c r="Z814" s="91">
        <f t="shared" si="409"/>
        <v>5.0751800000000147</v>
      </c>
      <c r="AA814" s="91">
        <f t="shared" si="410"/>
        <v>28.011852000000079</v>
      </c>
      <c r="AB814" s="91">
        <f t="shared" si="411"/>
        <v>40.630113333333455</v>
      </c>
      <c r="AC814" s="91">
        <f t="shared" si="412"/>
        <v>56.694838095238282</v>
      </c>
      <c r="AD814" s="29">
        <f t="shared" si="413"/>
        <v>0</v>
      </c>
      <c r="AE814" s="29">
        <f t="shared" si="419"/>
        <v>0</v>
      </c>
      <c r="AF814" s="29">
        <f t="shared" si="420"/>
        <v>1</v>
      </c>
      <c r="AG814" s="29">
        <f t="shared" si="421"/>
        <v>1</v>
      </c>
      <c r="AH814" s="29">
        <f t="shared" si="414"/>
        <v>2</v>
      </c>
      <c r="AI814" s="29">
        <f t="shared" si="415"/>
        <v>27</v>
      </c>
      <c r="AJ814" s="29">
        <f t="shared" si="416"/>
        <v>31</v>
      </c>
      <c r="AK814" s="105">
        <f t="shared" si="417"/>
        <v>36</v>
      </c>
      <c r="AT814" s="300">
        <f t="shared" si="424"/>
        <v>81.202880000000249</v>
      </c>
      <c r="AU814" s="29">
        <f t="shared" si="424"/>
        <v>622.4856000000018</v>
      </c>
      <c r="AV814" s="29">
        <f t="shared" si="424"/>
        <v>1271.8992000000037</v>
      </c>
      <c r="AW814" s="105">
        <f t="shared" si="423"/>
        <v>2381.1832000000072</v>
      </c>
    </row>
    <row r="815" spans="1:49" x14ac:dyDescent="0.25">
      <c r="A815" s="80" t="s">
        <v>235</v>
      </c>
      <c r="B815" s="4" t="s">
        <v>84</v>
      </c>
      <c r="C815" s="4">
        <v>5.32</v>
      </c>
      <c r="D815" s="4">
        <v>5.69</v>
      </c>
      <c r="E815" s="4">
        <v>39600</v>
      </c>
      <c r="F815" s="4">
        <v>43000</v>
      </c>
      <c r="G815" s="30">
        <f t="shared" si="395"/>
        <v>0.37000000000000011</v>
      </c>
      <c r="H815" s="30">
        <f t="shared" si="418"/>
        <v>22.339999999999993</v>
      </c>
      <c r="I815" s="30" t="str">
        <f t="shared" si="396"/>
        <v>US 26: 1</v>
      </c>
      <c r="J815" s="30">
        <f t="shared" si="425"/>
        <v>39940</v>
      </c>
      <c r="K815" s="30">
        <f t="shared" si="425"/>
        <v>40790</v>
      </c>
      <c r="L815" s="30">
        <f t="shared" si="425"/>
        <v>41640</v>
      </c>
      <c r="M815" s="30">
        <f t="shared" si="425"/>
        <v>42490</v>
      </c>
      <c r="N815" s="91">
        <f t="shared" si="397"/>
        <v>27159.200000000001</v>
      </c>
      <c r="O815" s="91">
        <f t="shared" si="398"/>
        <v>27737.200000000001</v>
      </c>
      <c r="P815" s="91">
        <f t="shared" si="399"/>
        <v>28315.200000000001</v>
      </c>
      <c r="Q815" s="91">
        <f t="shared" si="400"/>
        <v>28893.200000000001</v>
      </c>
      <c r="R815" s="91">
        <f t="shared" si="401"/>
        <v>543.18399999999997</v>
      </c>
      <c r="S815" s="91">
        <f t="shared" si="402"/>
        <v>4160.58</v>
      </c>
      <c r="T815" s="91">
        <f t="shared" si="403"/>
        <v>8494.56</v>
      </c>
      <c r="U815" s="91">
        <f t="shared" si="404"/>
        <v>15891.260000000002</v>
      </c>
      <c r="V815" s="91">
        <f t="shared" si="405"/>
        <v>60.293424000000016</v>
      </c>
      <c r="W815" s="91">
        <f t="shared" si="406"/>
        <v>415.64194200000014</v>
      </c>
      <c r="X815" s="91">
        <f t="shared" si="407"/>
        <v>722.88705600000026</v>
      </c>
      <c r="Y815" s="91">
        <f t="shared" si="408"/>
        <v>1175.9532400000005</v>
      </c>
      <c r="Z815" s="91">
        <f t="shared" si="409"/>
        <v>12.561130000000002</v>
      </c>
      <c r="AA815" s="91">
        <f t="shared" si="410"/>
        <v>69.273657000000028</v>
      </c>
      <c r="AB815" s="91">
        <f t="shared" si="411"/>
        <v>100.40098000000005</v>
      </c>
      <c r="AC815" s="91">
        <f t="shared" si="412"/>
        <v>139.9944333333334</v>
      </c>
      <c r="AD815" s="29">
        <f t="shared" si="413"/>
        <v>0</v>
      </c>
      <c r="AE815" s="29">
        <f t="shared" si="419"/>
        <v>1</v>
      </c>
      <c r="AF815" s="29">
        <f t="shared" si="420"/>
        <v>1</v>
      </c>
      <c r="AG815" s="29">
        <f t="shared" si="421"/>
        <v>1</v>
      </c>
      <c r="AH815" s="29">
        <f t="shared" si="414"/>
        <v>2</v>
      </c>
      <c r="AI815" s="29">
        <f t="shared" si="415"/>
        <v>27</v>
      </c>
      <c r="AJ815" s="29">
        <f t="shared" si="416"/>
        <v>31</v>
      </c>
      <c r="AK815" s="105">
        <f t="shared" si="417"/>
        <v>36</v>
      </c>
      <c r="AT815" s="300">
        <f t="shared" si="424"/>
        <v>200.97808000000003</v>
      </c>
      <c r="AU815" s="29">
        <f t="shared" si="424"/>
        <v>1539.4146000000005</v>
      </c>
      <c r="AV815" s="29">
        <f t="shared" si="424"/>
        <v>3142.9872000000009</v>
      </c>
      <c r="AW815" s="105">
        <f t="shared" si="423"/>
        <v>5879.7662000000028</v>
      </c>
    </row>
    <row r="816" spans="1:49" x14ac:dyDescent="0.25">
      <c r="A816" s="80" t="s">
        <v>235</v>
      </c>
      <c r="B816" s="4" t="s">
        <v>84</v>
      </c>
      <c r="C816" s="4">
        <v>5.69</v>
      </c>
      <c r="D816" s="4">
        <v>5.87</v>
      </c>
      <c r="E816" s="4">
        <v>22200</v>
      </c>
      <c r="F816" s="4">
        <v>23100</v>
      </c>
      <c r="G816" s="30">
        <f t="shared" si="395"/>
        <v>0.17999999999999972</v>
      </c>
      <c r="H816" s="30">
        <f t="shared" si="418"/>
        <v>22.519999999999992</v>
      </c>
      <c r="I816" s="30" t="str">
        <f t="shared" si="396"/>
        <v>US 26: 1</v>
      </c>
      <c r="J816" s="30">
        <f t="shared" si="425"/>
        <v>22290</v>
      </c>
      <c r="K816" s="30">
        <f t="shared" si="425"/>
        <v>22515</v>
      </c>
      <c r="L816" s="30">
        <f t="shared" si="425"/>
        <v>22740</v>
      </c>
      <c r="M816" s="30">
        <f t="shared" si="425"/>
        <v>22965</v>
      </c>
      <c r="N816" s="91">
        <f t="shared" si="397"/>
        <v>15157.2</v>
      </c>
      <c r="O816" s="91">
        <f t="shared" si="398"/>
        <v>15310.2</v>
      </c>
      <c r="P816" s="91">
        <f t="shared" si="399"/>
        <v>15463.2</v>
      </c>
      <c r="Q816" s="91">
        <f t="shared" si="400"/>
        <v>15616.2</v>
      </c>
      <c r="R816" s="91">
        <f t="shared" si="401"/>
        <v>303.14400000000001</v>
      </c>
      <c r="S816" s="91">
        <f t="shared" si="402"/>
        <v>2296.5300000000002</v>
      </c>
      <c r="T816" s="91">
        <f t="shared" si="403"/>
        <v>4638.96</v>
      </c>
      <c r="U816" s="91">
        <f t="shared" si="404"/>
        <v>8588.9100000000017</v>
      </c>
      <c r="V816" s="91">
        <f t="shared" si="405"/>
        <v>16.369775999999973</v>
      </c>
      <c r="W816" s="91">
        <f t="shared" si="406"/>
        <v>111.61135799999984</v>
      </c>
      <c r="X816" s="91">
        <f t="shared" si="407"/>
        <v>192.05294399999971</v>
      </c>
      <c r="Y816" s="91">
        <f t="shared" si="408"/>
        <v>309.2007599999996</v>
      </c>
      <c r="Z816" s="91">
        <f t="shared" si="409"/>
        <v>3.4103699999999941</v>
      </c>
      <c r="AA816" s="91">
        <f t="shared" si="410"/>
        <v>18.601892999999972</v>
      </c>
      <c r="AB816" s="91">
        <f t="shared" si="411"/>
        <v>26.674019999999963</v>
      </c>
      <c r="AC816" s="91">
        <f t="shared" si="412"/>
        <v>36.809614285714247</v>
      </c>
      <c r="AD816" s="29">
        <f t="shared" si="413"/>
        <v>0</v>
      </c>
      <c r="AE816" s="29">
        <f t="shared" si="419"/>
        <v>0</v>
      </c>
      <c r="AF816" s="29">
        <f t="shared" si="420"/>
        <v>0</v>
      </c>
      <c r="AG816" s="29">
        <f t="shared" si="421"/>
        <v>1</v>
      </c>
      <c r="AH816" s="29">
        <f t="shared" si="414"/>
        <v>2</v>
      </c>
      <c r="AI816" s="29">
        <f t="shared" si="415"/>
        <v>27</v>
      </c>
      <c r="AJ816" s="29">
        <f t="shared" si="416"/>
        <v>31</v>
      </c>
      <c r="AK816" s="105">
        <f t="shared" si="417"/>
        <v>36</v>
      </c>
      <c r="AT816" s="300">
        <f t="shared" si="424"/>
        <v>54.565919999999913</v>
      </c>
      <c r="AU816" s="29">
        <f t="shared" si="424"/>
        <v>413.37539999999939</v>
      </c>
      <c r="AV816" s="29">
        <f t="shared" si="424"/>
        <v>835.01279999999872</v>
      </c>
      <c r="AW816" s="105">
        <f t="shared" si="423"/>
        <v>1546.0037999999979</v>
      </c>
    </row>
    <row r="817" spans="1:49" x14ac:dyDescent="0.25">
      <c r="A817" s="80" t="s">
        <v>235</v>
      </c>
      <c r="B817" s="4" t="s">
        <v>84</v>
      </c>
      <c r="C817" s="4">
        <v>5.97</v>
      </c>
      <c r="D817" s="4">
        <v>6.71</v>
      </c>
      <c r="E817" s="4">
        <v>19400</v>
      </c>
      <c r="F817" s="4">
        <v>20800</v>
      </c>
      <c r="G817" s="30">
        <f t="shared" si="395"/>
        <v>0.74000000000000021</v>
      </c>
      <c r="H817" s="30">
        <f t="shared" si="418"/>
        <v>23.259999999999991</v>
      </c>
      <c r="I817" s="30" t="str">
        <f t="shared" si="396"/>
        <v>US 26: 1</v>
      </c>
      <c r="J817" s="30">
        <f t="shared" si="425"/>
        <v>19540</v>
      </c>
      <c r="K817" s="30">
        <f t="shared" si="425"/>
        <v>19890</v>
      </c>
      <c r="L817" s="30">
        <f t="shared" si="425"/>
        <v>20240</v>
      </c>
      <c r="M817" s="30">
        <f t="shared" si="425"/>
        <v>20590</v>
      </c>
      <c r="N817" s="91">
        <f t="shared" si="397"/>
        <v>13287.2</v>
      </c>
      <c r="O817" s="91">
        <f t="shared" si="398"/>
        <v>13525.2</v>
      </c>
      <c r="P817" s="91">
        <f t="shared" si="399"/>
        <v>13763.2</v>
      </c>
      <c r="Q817" s="91">
        <f t="shared" si="400"/>
        <v>14001.2</v>
      </c>
      <c r="R817" s="91">
        <f t="shared" si="401"/>
        <v>265.74400000000003</v>
      </c>
      <c r="S817" s="91">
        <f t="shared" si="402"/>
        <v>2028.78</v>
      </c>
      <c r="T817" s="91">
        <f t="shared" si="403"/>
        <v>4128.96</v>
      </c>
      <c r="U817" s="91">
        <f t="shared" si="404"/>
        <v>7700.6600000000008</v>
      </c>
      <c r="V817" s="91">
        <f t="shared" si="405"/>
        <v>58.995168000000021</v>
      </c>
      <c r="W817" s="91">
        <f t="shared" si="406"/>
        <v>405.35024400000015</v>
      </c>
      <c r="X817" s="91">
        <f t="shared" si="407"/>
        <v>702.74899200000016</v>
      </c>
      <c r="Y817" s="91">
        <f t="shared" si="408"/>
        <v>1139.6976800000004</v>
      </c>
      <c r="Z817" s="91">
        <f t="shared" si="409"/>
        <v>12.290660000000003</v>
      </c>
      <c r="AA817" s="91">
        <f t="shared" si="410"/>
        <v>67.558374000000029</v>
      </c>
      <c r="AB817" s="91">
        <f t="shared" si="411"/>
        <v>97.604026666666698</v>
      </c>
      <c r="AC817" s="91">
        <f t="shared" si="412"/>
        <v>135.6782952380953</v>
      </c>
      <c r="AD817" s="29">
        <f t="shared" si="413"/>
        <v>0</v>
      </c>
      <c r="AE817" s="29">
        <f t="shared" si="419"/>
        <v>1</v>
      </c>
      <c r="AF817" s="29">
        <f t="shared" si="420"/>
        <v>1</v>
      </c>
      <c r="AG817" s="29">
        <f t="shared" si="421"/>
        <v>1</v>
      </c>
      <c r="AH817" s="29">
        <f t="shared" si="414"/>
        <v>2</v>
      </c>
      <c r="AI817" s="29">
        <f t="shared" si="415"/>
        <v>27</v>
      </c>
      <c r="AJ817" s="29">
        <f t="shared" si="416"/>
        <v>31</v>
      </c>
      <c r="AK817" s="105">
        <f t="shared" si="417"/>
        <v>36</v>
      </c>
      <c r="AT817" s="300">
        <f t="shared" si="424"/>
        <v>196.65056000000007</v>
      </c>
      <c r="AU817" s="29">
        <f t="shared" si="424"/>
        <v>1501.2972000000004</v>
      </c>
      <c r="AV817" s="29">
        <f t="shared" si="424"/>
        <v>3055.4304000000011</v>
      </c>
      <c r="AW817" s="105">
        <f t="shared" si="423"/>
        <v>5698.488400000002</v>
      </c>
    </row>
    <row r="818" spans="1:49" x14ac:dyDescent="0.25">
      <c r="A818" s="80" t="s">
        <v>235</v>
      </c>
      <c r="B818" s="4" t="s">
        <v>87</v>
      </c>
      <c r="C818" s="4">
        <v>6.45</v>
      </c>
      <c r="D818" s="4">
        <v>9.9</v>
      </c>
      <c r="E818" s="4">
        <v>2000</v>
      </c>
      <c r="F818" s="4">
        <v>2100</v>
      </c>
      <c r="G818" s="30">
        <f t="shared" si="395"/>
        <v>3.45</v>
      </c>
      <c r="H818" s="30">
        <f t="shared" si="418"/>
        <v>26.70999999999999</v>
      </c>
      <c r="I818" s="30" t="str">
        <f t="shared" si="396"/>
        <v>US 26: 1</v>
      </c>
      <c r="J818" s="30">
        <f t="shared" si="425"/>
        <v>2010</v>
      </c>
      <c r="K818" s="30">
        <f t="shared" si="425"/>
        <v>2035</v>
      </c>
      <c r="L818" s="30">
        <f t="shared" si="425"/>
        <v>2060</v>
      </c>
      <c r="M818" s="30">
        <f t="shared" si="425"/>
        <v>2085</v>
      </c>
      <c r="N818" s="91">
        <f t="shared" si="397"/>
        <v>1366.8000000000002</v>
      </c>
      <c r="O818" s="91">
        <f t="shared" si="398"/>
        <v>1383.8000000000002</v>
      </c>
      <c r="P818" s="91">
        <f t="shared" si="399"/>
        <v>1400.8000000000002</v>
      </c>
      <c r="Q818" s="91">
        <f t="shared" si="400"/>
        <v>1417.8000000000002</v>
      </c>
      <c r="R818" s="91">
        <f t="shared" si="401"/>
        <v>27.336000000000006</v>
      </c>
      <c r="S818" s="91">
        <f t="shared" si="402"/>
        <v>207.57000000000002</v>
      </c>
      <c r="T818" s="91">
        <f t="shared" si="403"/>
        <v>420.24000000000007</v>
      </c>
      <c r="U818" s="91">
        <f t="shared" si="404"/>
        <v>779.79000000000019</v>
      </c>
      <c r="V818" s="91">
        <f t="shared" si="405"/>
        <v>28.292760000000005</v>
      </c>
      <c r="W818" s="91">
        <f t="shared" si="406"/>
        <v>193.35145500000004</v>
      </c>
      <c r="X818" s="91">
        <f t="shared" si="407"/>
        <v>333.46044000000012</v>
      </c>
      <c r="Y818" s="91">
        <f t="shared" si="408"/>
        <v>538.05510000000027</v>
      </c>
      <c r="Z818" s="91">
        <f t="shared" si="409"/>
        <v>5.8943250000000003</v>
      </c>
      <c r="AA818" s="91">
        <f t="shared" si="410"/>
        <v>32.225242500000007</v>
      </c>
      <c r="AB818" s="91">
        <f t="shared" si="411"/>
        <v>46.31395000000002</v>
      </c>
      <c r="AC818" s="91">
        <f t="shared" si="412"/>
        <v>64.054178571428608</v>
      </c>
      <c r="AD818" s="29">
        <f t="shared" si="413"/>
        <v>0</v>
      </c>
      <c r="AE818" s="29">
        <f t="shared" si="419"/>
        <v>1</v>
      </c>
      <c r="AF818" s="29">
        <f t="shared" si="420"/>
        <v>1</v>
      </c>
      <c r="AG818" s="29">
        <f t="shared" si="421"/>
        <v>1</v>
      </c>
      <c r="AH818" s="29">
        <f t="shared" si="414"/>
        <v>2</v>
      </c>
      <c r="AI818" s="29">
        <f t="shared" si="415"/>
        <v>27</v>
      </c>
      <c r="AJ818" s="29">
        <f t="shared" si="416"/>
        <v>31</v>
      </c>
      <c r="AK818" s="105">
        <f t="shared" si="417"/>
        <v>36</v>
      </c>
      <c r="AT818" s="300">
        <f t="shared" si="424"/>
        <v>94.309200000000018</v>
      </c>
      <c r="AU818" s="29">
        <f t="shared" si="424"/>
        <v>716.11650000000009</v>
      </c>
      <c r="AV818" s="29">
        <f t="shared" si="424"/>
        <v>1449.8280000000002</v>
      </c>
      <c r="AW818" s="105">
        <f t="shared" si="423"/>
        <v>2690.2755000000006</v>
      </c>
    </row>
    <row r="819" spans="1:49" x14ac:dyDescent="0.25">
      <c r="A819" s="80" t="s">
        <v>235</v>
      </c>
      <c r="B819" s="4" t="s">
        <v>84</v>
      </c>
      <c r="C819" s="4">
        <v>6.71</v>
      </c>
      <c r="D819" s="4">
        <v>6.83</v>
      </c>
      <c r="E819" s="4">
        <v>20300</v>
      </c>
      <c r="F819" s="4">
        <v>21800</v>
      </c>
      <c r="G819" s="30">
        <f t="shared" si="395"/>
        <v>0.12000000000000011</v>
      </c>
      <c r="H819" s="30">
        <f t="shared" si="418"/>
        <v>26.829999999999991</v>
      </c>
      <c r="I819" s="30" t="str">
        <f t="shared" si="396"/>
        <v>US 26: 1</v>
      </c>
      <c r="J819" s="30">
        <f t="shared" si="425"/>
        <v>20450</v>
      </c>
      <c r="K819" s="30">
        <f t="shared" si="425"/>
        <v>20825</v>
      </c>
      <c r="L819" s="30">
        <f t="shared" si="425"/>
        <v>21200</v>
      </c>
      <c r="M819" s="30">
        <f t="shared" si="425"/>
        <v>21575</v>
      </c>
      <c r="N819" s="91">
        <f t="shared" si="397"/>
        <v>13906.000000000002</v>
      </c>
      <c r="O819" s="91">
        <f t="shared" si="398"/>
        <v>14161.000000000002</v>
      </c>
      <c r="P819" s="91">
        <f t="shared" si="399"/>
        <v>14416.000000000002</v>
      </c>
      <c r="Q819" s="91">
        <f t="shared" si="400"/>
        <v>14671.000000000002</v>
      </c>
      <c r="R819" s="91">
        <f t="shared" si="401"/>
        <v>278.12000000000006</v>
      </c>
      <c r="S819" s="91">
        <f t="shared" si="402"/>
        <v>2124.15</v>
      </c>
      <c r="T819" s="91">
        <f t="shared" si="403"/>
        <v>4324.8</v>
      </c>
      <c r="U819" s="91">
        <f t="shared" si="404"/>
        <v>8069.050000000002</v>
      </c>
      <c r="V819" s="91">
        <f t="shared" si="405"/>
        <v>10.012320000000011</v>
      </c>
      <c r="W819" s="91">
        <f t="shared" si="406"/>
        <v>68.822460000000078</v>
      </c>
      <c r="X819" s="91">
        <f t="shared" si="407"/>
        <v>119.36448000000011</v>
      </c>
      <c r="Y819" s="91">
        <f t="shared" si="408"/>
        <v>193.65720000000022</v>
      </c>
      <c r="Z819" s="91">
        <f t="shared" si="409"/>
        <v>2.0859000000000019</v>
      </c>
      <c r="AA819" s="91">
        <f t="shared" si="410"/>
        <v>11.470410000000014</v>
      </c>
      <c r="AB819" s="91">
        <f t="shared" si="411"/>
        <v>16.578400000000016</v>
      </c>
      <c r="AC819" s="91">
        <f t="shared" si="412"/>
        <v>23.054428571428602</v>
      </c>
      <c r="AD819" s="29">
        <f t="shared" si="413"/>
        <v>0</v>
      </c>
      <c r="AE819" s="29">
        <f t="shared" si="419"/>
        <v>0</v>
      </c>
      <c r="AF819" s="29">
        <f t="shared" si="420"/>
        <v>0</v>
      </c>
      <c r="AG819" s="29">
        <f t="shared" si="421"/>
        <v>0</v>
      </c>
      <c r="AH819" s="29">
        <f t="shared" si="414"/>
        <v>2</v>
      </c>
      <c r="AI819" s="29">
        <f t="shared" si="415"/>
        <v>27</v>
      </c>
      <c r="AJ819" s="29">
        <f t="shared" si="416"/>
        <v>31</v>
      </c>
      <c r="AK819" s="105">
        <f t="shared" si="417"/>
        <v>36</v>
      </c>
      <c r="AT819" s="300">
        <f t="shared" si="424"/>
        <v>33.374400000000037</v>
      </c>
      <c r="AU819" s="29">
        <f t="shared" si="424"/>
        <v>254.89800000000022</v>
      </c>
      <c r="AV819" s="29">
        <f t="shared" si="424"/>
        <v>518.97600000000045</v>
      </c>
      <c r="AW819" s="105">
        <f t="shared" si="423"/>
        <v>968.28600000000108</v>
      </c>
    </row>
    <row r="820" spans="1:49" x14ac:dyDescent="0.25">
      <c r="A820" s="80" t="s">
        <v>235</v>
      </c>
      <c r="B820" s="4" t="s">
        <v>84</v>
      </c>
      <c r="C820" s="4">
        <v>6.83</v>
      </c>
      <c r="D820" s="4">
        <v>7.21</v>
      </c>
      <c r="E820" s="4">
        <v>16200</v>
      </c>
      <c r="F820" s="4">
        <v>17200</v>
      </c>
      <c r="G820" s="30">
        <f t="shared" si="395"/>
        <v>0.37999999999999989</v>
      </c>
      <c r="H820" s="30">
        <f t="shared" si="418"/>
        <v>27.20999999999999</v>
      </c>
      <c r="I820" s="30" t="str">
        <f t="shared" si="396"/>
        <v>US 26: 1</v>
      </c>
      <c r="J820" s="30">
        <f t="shared" si="425"/>
        <v>16300</v>
      </c>
      <c r="K820" s="30">
        <f t="shared" si="425"/>
        <v>16550</v>
      </c>
      <c r="L820" s="30">
        <f t="shared" si="425"/>
        <v>16800</v>
      </c>
      <c r="M820" s="30">
        <f t="shared" si="425"/>
        <v>17050</v>
      </c>
      <c r="N820" s="91">
        <f t="shared" si="397"/>
        <v>11084</v>
      </c>
      <c r="O820" s="91">
        <f t="shared" si="398"/>
        <v>11254</v>
      </c>
      <c r="P820" s="91">
        <f t="shared" si="399"/>
        <v>11424</v>
      </c>
      <c r="Q820" s="91">
        <f t="shared" si="400"/>
        <v>11594</v>
      </c>
      <c r="R820" s="91">
        <f t="shared" si="401"/>
        <v>221.68</v>
      </c>
      <c r="S820" s="91">
        <f t="shared" si="402"/>
        <v>1688.1</v>
      </c>
      <c r="T820" s="91">
        <f t="shared" si="403"/>
        <v>3427.2</v>
      </c>
      <c r="U820" s="91">
        <f t="shared" si="404"/>
        <v>6376.7000000000007</v>
      </c>
      <c r="V820" s="91">
        <f t="shared" si="405"/>
        <v>25.271519999999995</v>
      </c>
      <c r="W820" s="91">
        <f t="shared" si="406"/>
        <v>173.19905999999995</v>
      </c>
      <c r="X820" s="91">
        <f t="shared" si="407"/>
        <v>299.5372799999999</v>
      </c>
      <c r="Y820" s="91">
        <f t="shared" si="408"/>
        <v>484.62919999999991</v>
      </c>
      <c r="Z820" s="91">
        <f t="shared" si="409"/>
        <v>5.2648999999999981</v>
      </c>
      <c r="AA820" s="91">
        <f t="shared" si="410"/>
        <v>28.866509999999991</v>
      </c>
      <c r="AB820" s="91">
        <f t="shared" si="411"/>
        <v>41.602399999999989</v>
      </c>
      <c r="AC820" s="91">
        <f t="shared" si="412"/>
        <v>57.693952380952382</v>
      </c>
      <c r="AD820" s="29">
        <f t="shared" si="413"/>
        <v>0</v>
      </c>
      <c r="AE820" s="29">
        <f t="shared" si="419"/>
        <v>0</v>
      </c>
      <c r="AF820" s="29">
        <f t="shared" si="420"/>
        <v>1</v>
      </c>
      <c r="AG820" s="29">
        <f t="shared" si="421"/>
        <v>1</v>
      </c>
      <c r="AH820" s="29">
        <f t="shared" si="414"/>
        <v>2</v>
      </c>
      <c r="AI820" s="29">
        <f t="shared" si="415"/>
        <v>27</v>
      </c>
      <c r="AJ820" s="29">
        <f t="shared" si="416"/>
        <v>31</v>
      </c>
      <c r="AK820" s="105">
        <f t="shared" si="417"/>
        <v>36</v>
      </c>
      <c r="AT820" s="300">
        <f t="shared" si="424"/>
        <v>84.238399999999984</v>
      </c>
      <c r="AU820" s="29">
        <f t="shared" si="424"/>
        <v>641.47799999999984</v>
      </c>
      <c r="AV820" s="29">
        <f t="shared" si="424"/>
        <v>1302.3359999999996</v>
      </c>
      <c r="AW820" s="105">
        <f t="shared" si="423"/>
        <v>2423.1459999999997</v>
      </c>
    </row>
    <row r="821" spans="1:49" x14ac:dyDescent="0.25">
      <c r="A821" s="80" t="s">
        <v>235</v>
      </c>
      <c r="B821" s="4" t="s">
        <v>84</v>
      </c>
      <c r="C821" s="4">
        <v>7.21</v>
      </c>
      <c r="D821" s="4">
        <v>7.9</v>
      </c>
      <c r="E821" s="4">
        <v>21500</v>
      </c>
      <c r="F821" s="4">
        <v>23500</v>
      </c>
      <c r="G821" s="30">
        <f t="shared" si="395"/>
        <v>0.69000000000000039</v>
      </c>
      <c r="H821" s="30">
        <f t="shared" si="418"/>
        <v>27.899999999999991</v>
      </c>
      <c r="I821" s="30" t="str">
        <f t="shared" si="396"/>
        <v>US 26: 1</v>
      </c>
      <c r="J821" s="30">
        <f t="shared" si="425"/>
        <v>21700</v>
      </c>
      <c r="K821" s="30">
        <f t="shared" si="425"/>
        <v>22200</v>
      </c>
      <c r="L821" s="30">
        <f t="shared" si="425"/>
        <v>22700</v>
      </c>
      <c r="M821" s="30">
        <f t="shared" si="425"/>
        <v>23200</v>
      </c>
      <c r="N821" s="91">
        <f t="shared" si="397"/>
        <v>14756.000000000002</v>
      </c>
      <c r="O821" s="91">
        <f t="shared" si="398"/>
        <v>15096.000000000002</v>
      </c>
      <c r="P821" s="91">
        <f t="shared" si="399"/>
        <v>15436.000000000002</v>
      </c>
      <c r="Q821" s="91">
        <f t="shared" si="400"/>
        <v>15776.000000000002</v>
      </c>
      <c r="R821" s="91">
        <f t="shared" si="401"/>
        <v>295.12000000000006</v>
      </c>
      <c r="S821" s="91">
        <f t="shared" si="402"/>
        <v>2264.4</v>
      </c>
      <c r="T821" s="91">
        <f t="shared" si="403"/>
        <v>4630.8</v>
      </c>
      <c r="U821" s="91">
        <f t="shared" si="404"/>
        <v>8676.8000000000011</v>
      </c>
      <c r="V821" s="91">
        <f t="shared" si="405"/>
        <v>61.089840000000045</v>
      </c>
      <c r="W821" s="91">
        <f t="shared" si="406"/>
        <v>421.85772000000026</v>
      </c>
      <c r="X821" s="91">
        <f t="shared" si="407"/>
        <v>734.90796000000046</v>
      </c>
      <c r="Y821" s="91">
        <f t="shared" si="408"/>
        <v>1197.3984000000009</v>
      </c>
      <c r="Z821" s="91">
        <f t="shared" si="409"/>
        <v>12.727050000000007</v>
      </c>
      <c r="AA821" s="91">
        <f t="shared" si="410"/>
        <v>70.309620000000038</v>
      </c>
      <c r="AB821" s="91">
        <f t="shared" si="411"/>
        <v>102.07055000000007</v>
      </c>
      <c r="AC821" s="91">
        <f t="shared" si="412"/>
        <v>142.5474285714287</v>
      </c>
      <c r="AD821" s="29">
        <f t="shared" si="413"/>
        <v>0</v>
      </c>
      <c r="AE821" s="29">
        <f t="shared" si="419"/>
        <v>1</v>
      </c>
      <c r="AF821" s="29">
        <f t="shared" si="420"/>
        <v>1</v>
      </c>
      <c r="AG821" s="29">
        <f t="shared" si="421"/>
        <v>1</v>
      </c>
      <c r="AH821" s="29">
        <f t="shared" si="414"/>
        <v>2</v>
      </c>
      <c r="AI821" s="29">
        <f t="shared" si="415"/>
        <v>27</v>
      </c>
      <c r="AJ821" s="29">
        <f t="shared" si="416"/>
        <v>31</v>
      </c>
      <c r="AK821" s="105">
        <f t="shared" si="417"/>
        <v>36</v>
      </c>
      <c r="AT821" s="300">
        <f t="shared" si="424"/>
        <v>203.63280000000015</v>
      </c>
      <c r="AU821" s="29">
        <f t="shared" si="424"/>
        <v>1562.4360000000011</v>
      </c>
      <c r="AV821" s="29">
        <f t="shared" si="424"/>
        <v>3195.2520000000018</v>
      </c>
      <c r="AW821" s="105">
        <f t="shared" si="423"/>
        <v>5986.9920000000038</v>
      </c>
    </row>
    <row r="822" spans="1:49" x14ac:dyDescent="0.25">
      <c r="A822" s="80" t="s">
        <v>235</v>
      </c>
      <c r="B822" s="4" t="s">
        <v>84</v>
      </c>
      <c r="C822" s="4">
        <v>7.9</v>
      </c>
      <c r="D822" s="4">
        <v>8.26</v>
      </c>
      <c r="E822" s="4">
        <v>21500</v>
      </c>
      <c r="F822" s="4">
        <v>25700</v>
      </c>
      <c r="G822" s="30">
        <f t="shared" si="395"/>
        <v>0.35999999999999943</v>
      </c>
      <c r="H822" s="30">
        <f t="shared" si="418"/>
        <v>28.259999999999991</v>
      </c>
      <c r="I822" s="30" t="str">
        <f t="shared" si="396"/>
        <v>US 26: 1</v>
      </c>
      <c r="J822" s="30">
        <f t="shared" si="425"/>
        <v>21920</v>
      </c>
      <c r="K822" s="30">
        <f t="shared" si="425"/>
        <v>22970</v>
      </c>
      <c r="L822" s="30">
        <f t="shared" si="425"/>
        <v>24020</v>
      </c>
      <c r="M822" s="30">
        <f t="shared" si="425"/>
        <v>25070</v>
      </c>
      <c r="N822" s="91">
        <f t="shared" si="397"/>
        <v>14905.6</v>
      </c>
      <c r="O822" s="91">
        <f t="shared" si="398"/>
        <v>15619.6</v>
      </c>
      <c r="P822" s="91">
        <f t="shared" si="399"/>
        <v>16333.6</v>
      </c>
      <c r="Q822" s="91">
        <f t="shared" si="400"/>
        <v>17047.600000000002</v>
      </c>
      <c r="R822" s="91">
        <f t="shared" si="401"/>
        <v>298.11200000000002</v>
      </c>
      <c r="S822" s="91">
        <f t="shared" si="402"/>
        <v>2342.94</v>
      </c>
      <c r="T822" s="91">
        <f t="shared" si="403"/>
        <v>4900.08</v>
      </c>
      <c r="U822" s="91">
        <f t="shared" si="404"/>
        <v>9376.1800000000021</v>
      </c>
      <c r="V822" s="91">
        <f t="shared" si="405"/>
        <v>32.196095999999947</v>
      </c>
      <c r="W822" s="91">
        <f t="shared" si="406"/>
        <v>227.73376799999969</v>
      </c>
      <c r="X822" s="91">
        <f t="shared" si="407"/>
        <v>405.72662399999933</v>
      </c>
      <c r="Y822" s="91">
        <f t="shared" si="408"/>
        <v>675.08495999999911</v>
      </c>
      <c r="Z822" s="91">
        <f t="shared" si="409"/>
        <v>6.7075199999999882</v>
      </c>
      <c r="AA822" s="91">
        <f t="shared" si="410"/>
        <v>37.955627999999948</v>
      </c>
      <c r="AB822" s="91">
        <f t="shared" si="411"/>
        <v>56.35091999999991</v>
      </c>
      <c r="AC822" s="91">
        <f t="shared" si="412"/>
        <v>80.367257142857056</v>
      </c>
      <c r="AD822" s="29">
        <f t="shared" si="413"/>
        <v>0</v>
      </c>
      <c r="AE822" s="29">
        <f t="shared" si="419"/>
        <v>1</v>
      </c>
      <c r="AF822" s="29">
        <f t="shared" si="420"/>
        <v>1</v>
      </c>
      <c r="AG822" s="29">
        <f t="shared" si="421"/>
        <v>1</v>
      </c>
      <c r="AH822" s="29">
        <f t="shared" si="414"/>
        <v>2</v>
      </c>
      <c r="AI822" s="29">
        <f t="shared" si="415"/>
        <v>27</v>
      </c>
      <c r="AJ822" s="29">
        <f t="shared" si="416"/>
        <v>31</v>
      </c>
      <c r="AK822" s="105">
        <f t="shared" si="417"/>
        <v>36</v>
      </c>
      <c r="AT822" s="300">
        <f t="shared" si="424"/>
        <v>107.32031999999984</v>
      </c>
      <c r="AU822" s="29">
        <f t="shared" si="424"/>
        <v>843.45839999999873</v>
      </c>
      <c r="AV822" s="29">
        <f t="shared" si="424"/>
        <v>1764.0287999999971</v>
      </c>
      <c r="AW822" s="105">
        <f t="shared" si="423"/>
        <v>3375.4247999999952</v>
      </c>
    </row>
    <row r="823" spans="1:49" x14ac:dyDescent="0.25">
      <c r="A823" s="80" t="s">
        <v>235</v>
      </c>
      <c r="B823" s="4" t="s">
        <v>84</v>
      </c>
      <c r="C823" s="4">
        <v>8.26</v>
      </c>
      <c r="D823" s="4">
        <v>8.4</v>
      </c>
      <c r="E823" s="4">
        <v>21200</v>
      </c>
      <c r="F823" s="4">
        <v>25300</v>
      </c>
      <c r="G823" s="30">
        <f t="shared" si="395"/>
        <v>0.14000000000000057</v>
      </c>
      <c r="H823" s="30">
        <f t="shared" si="418"/>
        <v>28.399999999999991</v>
      </c>
      <c r="I823" s="30" t="str">
        <f t="shared" si="396"/>
        <v>US 26: 1</v>
      </c>
      <c r="J823" s="30">
        <f t="shared" si="425"/>
        <v>21610</v>
      </c>
      <c r="K823" s="30">
        <f t="shared" si="425"/>
        <v>22635</v>
      </c>
      <c r="L823" s="30">
        <f t="shared" si="425"/>
        <v>23660</v>
      </c>
      <c r="M823" s="30">
        <f t="shared" si="425"/>
        <v>24685</v>
      </c>
      <c r="N823" s="91">
        <f t="shared" si="397"/>
        <v>14694.800000000001</v>
      </c>
      <c r="O823" s="91">
        <f t="shared" si="398"/>
        <v>15391.800000000001</v>
      </c>
      <c r="P823" s="91">
        <f t="shared" si="399"/>
        <v>16088.800000000001</v>
      </c>
      <c r="Q823" s="91">
        <f t="shared" si="400"/>
        <v>16785.800000000003</v>
      </c>
      <c r="R823" s="91">
        <f t="shared" si="401"/>
        <v>293.89600000000002</v>
      </c>
      <c r="S823" s="91">
        <f t="shared" si="402"/>
        <v>2308.77</v>
      </c>
      <c r="T823" s="91">
        <f t="shared" si="403"/>
        <v>4826.6400000000003</v>
      </c>
      <c r="U823" s="91">
        <f t="shared" si="404"/>
        <v>9232.1900000000023</v>
      </c>
      <c r="V823" s="91">
        <f t="shared" si="405"/>
        <v>12.343632000000051</v>
      </c>
      <c r="W823" s="91">
        <f t="shared" si="406"/>
        <v>87.271506000000372</v>
      </c>
      <c r="X823" s="91">
        <f t="shared" si="407"/>
        <v>155.41780800000066</v>
      </c>
      <c r="Y823" s="91">
        <f t="shared" si="408"/>
        <v>258.5013200000011</v>
      </c>
      <c r="Z823" s="91">
        <f t="shared" si="409"/>
        <v>2.5715900000000103</v>
      </c>
      <c r="AA823" s="91">
        <f t="shared" si="410"/>
        <v>14.545251000000063</v>
      </c>
      <c r="AB823" s="91">
        <f t="shared" si="411"/>
        <v>21.585806666666759</v>
      </c>
      <c r="AC823" s="91">
        <f t="shared" si="412"/>
        <v>30.773966666666801</v>
      </c>
      <c r="AD823" s="29">
        <f t="shared" si="413"/>
        <v>0</v>
      </c>
      <c r="AE823" s="29">
        <f t="shared" si="419"/>
        <v>0</v>
      </c>
      <c r="AF823" s="29">
        <f t="shared" si="420"/>
        <v>0</v>
      </c>
      <c r="AG823" s="29">
        <f t="shared" si="421"/>
        <v>1</v>
      </c>
      <c r="AH823" s="29">
        <f t="shared" si="414"/>
        <v>2</v>
      </c>
      <c r="AI823" s="29">
        <f t="shared" si="415"/>
        <v>27</v>
      </c>
      <c r="AJ823" s="29">
        <f t="shared" si="416"/>
        <v>31</v>
      </c>
      <c r="AK823" s="105">
        <f t="shared" si="417"/>
        <v>36</v>
      </c>
      <c r="AT823" s="300">
        <f t="shared" si="424"/>
        <v>41.145440000000171</v>
      </c>
      <c r="AU823" s="29">
        <f t="shared" si="424"/>
        <v>323.22780000000131</v>
      </c>
      <c r="AV823" s="29">
        <f t="shared" si="424"/>
        <v>675.72960000000273</v>
      </c>
      <c r="AW823" s="105">
        <f t="shared" si="423"/>
        <v>1292.5066000000056</v>
      </c>
    </row>
    <row r="824" spans="1:49" x14ac:dyDescent="0.25">
      <c r="A824" s="80" t="s">
        <v>235</v>
      </c>
      <c r="B824" s="4" t="s">
        <v>84</v>
      </c>
      <c r="C824" s="4">
        <v>8.4</v>
      </c>
      <c r="D824" s="4">
        <v>9.35</v>
      </c>
      <c r="E824" s="4">
        <v>20200</v>
      </c>
      <c r="F824" s="4">
        <v>24100</v>
      </c>
      <c r="G824" s="30">
        <f t="shared" si="395"/>
        <v>0.94999999999999929</v>
      </c>
      <c r="H824" s="30">
        <f t="shared" si="418"/>
        <v>29.349999999999991</v>
      </c>
      <c r="I824" s="30" t="str">
        <f t="shared" si="396"/>
        <v>US 26: 1</v>
      </c>
      <c r="J824" s="30">
        <f t="shared" si="425"/>
        <v>20590</v>
      </c>
      <c r="K824" s="30">
        <f t="shared" si="425"/>
        <v>21565</v>
      </c>
      <c r="L824" s="30">
        <f t="shared" si="425"/>
        <v>22540</v>
      </c>
      <c r="M824" s="30">
        <f t="shared" si="425"/>
        <v>23515</v>
      </c>
      <c r="N824" s="91">
        <f t="shared" si="397"/>
        <v>14001.2</v>
      </c>
      <c r="O824" s="91">
        <f t="shared" si="398"/>
        <v>14664.2</v>
      </c>
      <c r="P824" s="91">
        <f t="shared" si="399"/>
        <v>15327.2</v>
      </c>
      <c r="Q824" s="91">
        <f t="shared" si="400"/>
        <v>15990.2</v>
      </c>
      <c r="R824" s="91">
        <f t="shared" si="401"/>
        <v>280.024</v>
      </c>
      <c r="S824" s="91">
        <f t="shared" si="402"/>
        <v>2199.63</v>
      </c>
      <c r="T824" s="91">
        <f t="shared" si="403"/>
        <v>4598.16</v>
      </c>
      <c r="U824" s="91">
        <f t="shared" si="404"/>
        <v>8794.61</v>
      </c>
      <c r="V824" s="91">
        <f t="shared" si="405"/>
        <v>79.806839999999937</v>
      </c>
      <c r="W824" s="91">
        <f t="shared" si="406"/>
        <v>564.20509499999969</v>
      </c>
      <c r="X824" s="91">
        <f t="shared" si="407"/>
        <v>1004.6979599999993</v>
      </c>
      <c r="Y824" s="91">
        <f t="shared" si="408"/>
        <v>1670.975899999999</v>
      </c>
      <c r="Z824" s="91">
        <f t="shared" si="409"/>
        <v>16.626424999999983</v>
      </c>
      <c r="AA824" s="91">
        <f t="shared" si="410"/>
        <v>94.034182499999943</v>
      </c>
      <c r="AB824" s="91">
        <f t="shared" si="411"/>
        <v>139.54138333333324</v>
      </c>
      <c r="AC824" s="91">
        <f t="shared" si="412"/>
        <v>198.92570238095229</v>
      </c>
      <c r="AD824" s="29">
        <f t="shared" si="413"/>
        <v>0</v>
      </c>
      <c r="AE824" s="29">
        <f t="shared" si="419"/>
        <v>1</v>
      </c>
      <c r="AF824" s="29">
        <f t="shared" si="420"/>
        <v>1</v>
      </c>
      <c r="AG824" s="29">
        <f t="shared" si="421"/>
        <v>2</v>
      </c>
      <c r="AH824" s="29">
        <f t="shared" si="414"/>
        <v>2</v>
      </c>
      <c r="AI824" s="29">
        <f t="shared" si="415"/>
        <v>27</v>
      </c>
      <c r="AJ824" s="29">
        <f t="shared" si="416"/>
        <v>31</v>
      </c>
      <c r="AK824" s="105">
        <f t="shared" si="417"/>
        <v>36</v>
      </c>
      <c r="AT824" s="300">
        <f t="shared" si="424"/>
        <v>266.02279999999979</v>
      </c>
      <c r="AU824" s="29">
        <f t="shared" si="424"/>
        <v>2089.6484999999984</v>
      </c>
      <c r="AV824" s="29">
        <f t="shared" si="424"/>
        <v>4368.2519999999968</v>
      </c>
      <c r="AW824" s="105">
        <f t="shared" si="423"/>
        <v>8354.8794999999936</v>
      </c>
    </row>
    <row r="825" spans="1:49" x14ac:dyDescent="0.25">
      <c r="A825" s="80" t="s">
        <v>235</v>
      </c>
      <c r="B825" s="4" t="s">
        <v>84</v>
      </c>
      <c r="C825" s="4">
        <v>9.35</v>
      </c>
      <c r="D825" s="4">
        <v>9.8699999999999992</v>
      </c>
      <c r="E825" s="4">
        <v>20800</v>
      </c>
      <c r="F825" s="4">
        <v>26000</v>
      </c>
      <c r="G825" s="30">
        <f t="shared" si="395"/>
        <v>0.51999999999999957</v>
      </c>
      <c r="H825" s="30">
        <f t="shared" si="418"/>
        <v>29.86999999999999</v>
      </c>
      <c r="I825" s="30" t="str">
        <f t="shared" si="396"/>
        <v>US 26: 1</v>
      </c>
      <c r="J825" s="30">
        <f t="shared" si="425"/>
        <v>21320</v>
      </c>
      <c r="K825" s="30">
        <f t="shared" si="425"/>
        <v>22620</v>
      </c>
      <c r="L825" s="30">
        <f t="shared" si="425"/>
        <v>23920</v>
      </c>
      <c r="M825" s="30">
        <f t="shared" si="425"/>
        <v>25220</v>
      </c>
      <c r="N825" s="91">
        <f t="shared" si="397"/>
        <v>14497.6</v>
      </c>
      <c r="O825" s="91">
        <f t="shared" si="398"/>
        <v>15381.6</v>
      </c>
      <c r="P825" s="91">
        <f t="shared" si="399"/>
        <v>16265.6</v>
      </c>
      <c r="Q825" s="91">
        <f t="shared" si="400"/>
        <v>17149.600000000002</v>
      </c>
      <c r="R825" s="91">
        <f t="shared" si="401"/>
        <v>289.952</v>
      </c>
      <c r="S825" s="91">
        <f t="shared" si="402"/>
        <v>2307.2399999999998</v>
      </c>
      <c r="T825" s="91">
        <f t="shared" si="403"/>
        <v>4879.68</v>
      </c>
      <c r="U825" s="91">
        <f t="shared" si="404"/>
        <v>9432.2800000000025</v>
      </c>
      <c r="V825" s="91">
        <f t="shared" si="405"/>
        <v>45.232511999999957</v>
      </c>
      <c r="W825" s="91">
        <f t="shared" si="406"/>
        <v>323.93649599999975</v>
      </c>
      <c r="X825" s="91">
        <f t="shared" si="407"/>
        <v>583.60972799999956</v>
      </c>
      <c r="Y825" s="91">
        <f t="shared" si="408"/>
        <v>980.95711999999946</v>
      </c>
      <c r="Z825" s="91">
        <f t="shared" si="409"/>
        <v>9.4234399999999905</v>
      </c>
      <c r="AA825" s="91">
        <f t="shared" si="410"/>
        <v>53.989415999999956</v>
      </c>
      <c r="AB825" s="91">
        <f t="shared" si="411"/>
        <v>81.05690666666662</v>
      </c>
      <c r="AC825" s="91">
        <f t="shared" si="412"/>
        <v>116.78060952380947</v>
      </c>
      <c r="AD825" s="29">
        <f t="shared" si="413"/>
        <v>0</v>
      </c>
      <c r="AE825" s="29">
        <f t="shared" si="419"/>
        <v>1</v>
      </c>
      <c r="AF825" s="29">
        <f t="shared" si="420"/>
        <v>1</v>
      </c>
      <c r="AG825" s="29">
        <f t="shared" si="421"/>
        <v>1</v>
      </c>
      <c r="AH825" s="29">
        <f t="shared" si="414"/>
        <v>2</v>
      </c>
      <c r="AI825" s="29">
        <f t="shared" si="415"/>
        <v>27</v>
      </c>
      <c r="AJ825" s="29">
        <f t="shared" si="416"/>
        <v>31</v>
      </c>
      <c r="AK825" s="105">
        <f t="shared" si="417"/>
        <v>36</v>
      </c>
      <c r="AT825" s="300">
        <f t="shared" si="424"/>
        <v>150.77503999999988</v>
      </c>
      <c r="AU825" s="29">
        <f t="shared" si="424"/>
        <v>1199.764799999999</v>
      </c>
      <c r="AV825" s="29">
        <f t="shared" si="424"/>
        <v>2537.433599999998</v>
      </c>
      <c r="AW825" s="105">
        <f t="shared" si="423"/>
        <v>4904.7855999999974</v>
      </c>
    </row>
    <row r="826" spans="1:49" x14ac:dyDescent="0.25">
      <c r="A826" s="80" t="s">
        <v>235</v>
      </c>
      <c r="B826" s="4" t="s">
        <v>85</v>
      </c>
      <c r="C826" s="4">
        <v>9.42</v>
      </c>
      <c r="D826" s="4">
        <v>10.17</v>
      </c>
      <c r="E826" s="4">
        <v>7600</v>
      </c>
      <c r="F826" s="4">
        <v>8900</v>
      </c>
      <c r="G826" s="30">
        <f t="shared" si="395"/>
        <v>0.75</v>
      </c>
      <c r="H826" s="30">
        <f t="shared" si="418"/>
        <v>30.61999999999999</v>
      </c>
      <c r="I826" s="30" t="str">
        <f t="shared" si="396"/>
        <v>US 26: 2</v>
      </c>
      <c r="J826" s="30">
        <f t="shared" si="425"/>
        <v>7730</v>
      </c>
      <c r="K826" s="30">
        <f t="shared" si="425"/>
        <v>8055</v>
      </c>
      <c r="L826" s="30">
        <f t="shared" si="425"/>
        <v>8380</v>
      </c>
      <c r="M826" s="30">
        <f t="shared" si="425"/>
        <v>8705</v>
      </c>
      <c r="N826" s="91">
        <f t="shared" si="397"/>
        <v>5256.4000000000005</v>
      </c>
      <c r="O826" s="91">
        <f t="shared" si="398"/>
        <v>5477.4000000000005</v>
      </c>
      <c r="P826" s="91">
        <f t="shared" si="399"/>
        <v>5698.4000000000005</v>
      </c>
      <c r="Q826" s="91">
        <f t="shared" si="400"/>
        <v>5919.4000000000005</v>
      </c>
      <c r="R826" s="91">
        <f t="shared" si="401"/>
        <v>105.12800000000001</v>
      </c>
      <c r="S826" s="91">
        <f t="shared" si="402"/>
        <v>821.61</v>
      </c>
      <c r="T826" s="91">
        <f t="shared" si="403"/>
        <v>1709.5200000000002</v>
      </c>
      <c r="U826" s="91">
        <f t="shared" si="404"/>
        <v>3255.6700000000005</v>
      </c>
      <c r="V826" s="91">
        <f t="shared" si="405"/>
        <v>23.653800000000004</v>
      </c>
      <c r="W826" s="91">
        <f t="shared" si="406"/>
        <v>166.37602500000003</v>
      </c>
      <c r="X826" s="91">
        <f t="shared" si="407"/>
        <v>294.8922</v>
      </c>
      <c r="Y826" s="91">
        <f t="shared" si="408"/>
        <v>488.35050000000012</v>
      </c>
      <c r="Z826" s="91">
        <f t="shared" si="409"/>
        <v>4.9278750000000002</v>
      </c>
      <c r="AA826" s="91">
        <f t="shared" si="410"/>
        <v>27.729337500000003</v>
      </c>
      <c r="AB826" s="91">
        <f t="shared" si="411"/>
        <v>40.957250000000002</v>
      </c>
      <c r="AC826" s="91">
        <f t="shared" si="412"/>
        <v>58.136964285714313</v>
      </c>
      <c r="AD826" s="29">
        <f t="shared" si="413"/>
        <v>0</v>
      </c>
      <c r="AE826" s="29">
        <f t="shared" si="419"/>
        <v>0</v>
      </c>
      <c r="AF826" s="29">
        <f t="shared" si="420"/>
        <v>1</v>
      </c>
      <c r="AG826" s="29">
        <f t="shared" si="421"/>
        <v>1</v>
      </c>
      <c r="AH826" s="29">
        <f t="shared" si="414"/>
        <v>3</v>
      </c>
      <c r="AI826" s="29">
        <f t="shared" si="415"/>
        <v>12</v>
      </c>
      <c r="AJ826" s="29">
        <f t="shared" si="416"/>
        <v>17</v>
      </c>
      <c r="AK826" s="105">
        <f t="shared" si="417"/>
        <v>23</v>
      </c>
      <c r="AT826" s="300">
        <f t="shared" si="424"/>
        <v>78.846000000000004</v>
      </c>
      <c r="AU826" s="29">
        <f t="shared" si="424"/>
        <v>616.20749999999998</v>
      </c>
      <c r="AV826" s="29">
        <f t="shared" si="424"/>
        <v>1282.1400000000001</v>
      </c>
      <c r="AW826" s="105">
        <f t="shared" si="423"/>
        <v>2441.7525000000005</v>
      </c>
    </row>
    <row r="827" spans="1:49" x14ac:dyDescent="0.25">
      <c r="A827" s="80" t="s">
        <v>235</v>
      </c>
      <c r="B827" s="4" t="s">
        <v>84</v>
      </c>
      <c r="C827" s="4">
        <v>9.8699999999999992</v>
      </c>
      <c r="D827" s="4">
        <v>9.9600000000000009</v>
      </c>
      <c r="E827" s="4">
        <v>20100</v>
      </c>
      <c r="F827" s="4">
        <v>20800</v>
      </c>
      <c r="G827" s="30">
        <f t="shared" si="395"/>
        <v>9.0000000000001634E-2</v>
      </c>
      <c r="H827" s="30">
        <f t="shared" si="418"/>
        <v>30.709999999999994</v>
      </c>
      <c r="I827" s="30" t="str">
        <f t="shared" si="396"/>
        <v>US 26: 2</v>
      </c>
      <c r="J827" s="30">
        <f t="shared" ref="J827:M846" si="426">(($F827-$E827)/($F$6-$E$6)*(J$6-$E$6)+$E827)</f>
        <v>20170</v>
      </c>
      <c r="K827" s="30">
        <f t="shared" si="426"/>
        <v>20345</v>
      </c>
      <c r="L827" s="30">
        <f t="shared" si="426"/>
        <v>20520</v>
      </c>
      <c r="M827" s="30">
        <f t="shared" si="426"/>
        <v>20695</v>
      </c>
      <c r="N827" s="91">
        <f t="shared" si="397"/>
        <v>13715.6</v>
      </c>
      <c r="O827" s="91">
        <f t="shared" si="398"/>
        <v>13834.6</v>
      </c>
      <c r="P827" s="91">
        <f t="shared" si="399"/>
        <v>13953.6</v>
      </c>
      <c r="Q827" s="91">
        <f t="shared" si="400"/>
        <v>14072.6</v>
      </c>
      <c r="R827" s="91">
        <f t="shared" si="401"/>
        <v>274.31200000000001</v>
      </c>
      <c r="S827" s="91">
        <f t="shared" si="402"/>
        <v>2075.19</v>
      </c>
      <c r="T827" s="91">
        <f t="shared" si="403"/>
        <v>4186.08</v>
      </c>
      <c r="U827" s="91">
        <f t="shared" si="404"/>
        <v>7739.9300000000012</v>
      </c>
      <c r="V827" s="91">
        <f t="shared" si="405"/>
        <v>7.4064240000001345</v>
      </c>
      <c r="W827" s="91">
        <f t="shared" si="406"/>
        <v>50.427117000000926</v>
      </c>
      <c r="X827" s="91">
        <f t="shared" si="407"/>
        <v>86.651856000001573</v>
      </c>
      <c r="Y827" s="91">
        <f t="shared" si="408"/>
        <v>139.31874000000255</v>
      </c>
      <c r="Z827" s="91">
        <f t="shared" si="409"/>
        <v>1.5430050000000277</v>
      </c>
      <c r="AA827" s="91">
        <f t="shared" si="410"/>
        <v>8.4045195000001538</v>
      </c>
      <c r="AB827" s="91">
        <f t="shared" si="411"/>
        <v>12.034980000000219</v>
      </c>
      <c r="AC827" s="91">
        <f t="shared" si="412"/>
        <v>16.585564285714593</v>
      </c>
      <c r="AD827" s="29">
        <f t="shared" si="413"/>
        <v>0</v>
      </c>
      <c r="AE827" s="29">
        <f t="shared" si="419"/>
        <v>0</v>
      </c>
      <c r="AF827" s="29">
        <f t="shared" si="420"/>
        <v>0</v>
      </c>
      <c r="AG827" s="29">
        <f t="shared" si="421"/>
        <v>0</v>
      </c>
      <c r="AH827" s="29">
        <f t="shared" si="414"/>
        <v>3</v>
      </c>
      <c r="AI827" s="29">
        <f t="shared" si="415"/>
        <v>12</v>
      </c>
      <c r="AJ827" s="29">
        <f t="shared" si="416"/>
        <v>17</v>
      </c>
      <c r="AK827" s="105">
        <f t="shared" si="417"/>
        <v>23</v>
      </c>
      <c r="AT827" s="300">
        <f t="shared" si="424"/>
        <v>24.688080000000451</v>
      </c>
      <c r="AU827" s="29">
        <f t="shared" si="424"/>
        <v>186.76710000000341</v>
      </c>
      <c r="AV827" s="29">
        <f t="shared" si="424"/>
        <v>376.74720000000684</v>
      </c>
      <c r="AW827" s="105">
        <f t="shared" si="423"/>
        <v>696.59370000001275</v>
      </c>
    </row>
    <row r="828" spans="1:49" x14ac:dyDescent="0.25">
      <c r="A828" s="4" t="s">
        <v>235</v>
      </c>
      <c r="B828" s="4" t="s">
        <v>541</v>
      </c>
      <c r="C828" s="4">
        <v>9.9600000000000009</v>
      </c>
      <c r="D828" s="4">
        <v>14.2</v>
      </c>
      <c r="E828" s="4">
        <f>(20100+33400)/2</f>
        <v>26750</v>
      </c>
      <c r="F828" s="4">
        <f>(42400+20800)/2</f>
        <v>31600</v>
      </c>
      <c r="G828" s="48">
        <v>6.69</v>
      </c>
      <c r="H828" s="30">
        <f t="shared" si="418"/>
        <v>37.399999999999991</v>
      </c>
      <c r="I828" s="48" t="str">
        <f>A828&amp;": "&amp;ROUNDUP(H828/30,0)</f>
        <v>US 26: 2</v>
      </c>
      <c r="J828" s="95">
        <f t="shared" si="426"/>
        <v>27235</v>
      </c>
      <c r="K828" s="95">
        <f t="shared" si="426"/>
        <v>28447.5</v>
      </c>
      <c r="L828" s="95">
        <f t="shared" si="426"/>
        <v>29660</v>
      </c>
      <c r="M828" s="95">
        <f t="shared" si="426"/>
        <v>30872.5</v>
      </c>
      <c r="N828" s="95">
        <f t="shared" si="397"/>
        <v>18519.800000000003</v>
      </c>
      <c r="O828" s="95">
        <f t="shared" si="398"/>
        <v>19344.300000000003</v>
      </c>
      <c r="P828" s="95">
        <f t="shared" si="399"/>
        <v>20168.800000000003</v>
      </c>
      <c r="Q828" s="95">
        <f t="shared" si="400"/>
        <v>20993.300000000003</v>
      </c>
      <c r="R828" s="95">
        <f t="shared" si="401"/>
        <v>370.39600000000007</v>
      </c>
      <c r="S828" s="95">
        <f t="shared" si="402"/>
        <v>2901.6450000000004</v>
      </c>
      <c r="T828" s="95">
        <f t="shared" si="403"/>
        <v>6050.64</v>
      </c>
      <c r="U828" s="95">
        <f t="shared" si="404"/>
        <v>11546.315000000002</v>
      </c>
      <c r="V828" s="95">
        <f t="shared" si="405"/>
        <v>743.38477200000023</v>
      </c>
      <c r="W828" s="95">
        <f t="shared" si="406"/>
        <v>5241.2413635000012</v>
      </c>
      <c r="X828" s="95">
        <f t="shared" si="407"/>
        <v>9310.1197680000005</v>
      </c>
      <c r="Y828" s="95">
        <f t="shared" si="408"/>
        <v>15448.969470000004</v>
      </c>
      <c r="Z828" s="95">
        <f t="shared" si="409"/>
        <v>154.87182750000002</v>
      </c>
      <c r="AA828" s="95">
        <f t="shared" si="410"/>
        <v>873.54022725000016</v>
      </c>
      <c r="AB828" s="95">
        <f t="shared" si="411"/>
        <v>1293.0721900000001</v>
      </c>
      <c r="AC828" s="95">
        <f t="shared" si="412"/>
        <v>1839.1630321428579</v>
      </c>
      <c r="AD828" s="58">
        <f t="shared" si="413"/>
        <v>2</v>
      </c>
      <c r="AE828" s="29">
        <f t="shared" si="419"/>
        <v>6</v>
      </c>
      <c r="AF828" s="29">
        <f t="shared" si="420"/>
        <v>9</v>
      </c>
      <c r="AG828" s="29">
        <f t="shared" si="421"/>
        <v>13</v>
      </c>
      <c r="AH828" s="58">
        <f t="shared" si="414"/>
        <v>3</v>
      </c>
      <c r="AI828" s="58">
        <f t="shared" si="415"/>
        <v>12</v>
      </c>
      <c r="AJ828" s="58">
        <f t="shared" si="416"/>
        <v>17</v>
      </c>
      <c r="AK828" s="236">
        <f t="shared" si="417"/>
        <v>23</v>
      </c>
      <c r="AT828" s="4">
        <f>R828*$G1119</f>
        <v>829086.99847999983</v>
      </c>
      <c r="AU828" s="4">
        <f>S828*$G1119</f>
        <v>6494984.1350999987</v>
      </c>
      <c r="AV828" s="4">
        <f>T828*$G1119</f>
        <v>13543631.563199995</v>
      </c>
      <c r="AW828" s="4">
        <f>U828*$G1119</f>
        <v>25845040.569699995</v>
      </c>
    </row>
    <row r="829" spans="1:49" x14ac:dyDescent="0.25">
      <c r="A829" s="80" t="s">
        <v>235</v>
      </c>
      <c r="B829" s="4" t="s">
        <v>87</v>
      </c>
      <c r="C829" s="4">
        <v>9.9</v>
      </c>
      <c r="D829" s="4">
        <v>13.52</v>
      </c>
      <c r="E829" s="4">
        <v>1900</v>
      </c>
      <c r="F829" s="4">
        <v>2000</v>
      </c>
      <c r="G829" s="30">
        <f t="shared" si="395"/>
        <v>3.6199999999999992</v>
      </c>
      <c r="H829" s="30">
        <f t="shared" si="418"/>
        <v>41.019999999999989</v>
      </c>
      <c r="I829" s="30" t="str">
        <f t="shared" si="396"/>
        <v>US 26: 2</v>
      </c>
      <c r="J829" s="30">
        <f t="shared" si="426"/>
        <v>1910</v>
      </c>
      <c r="K829" s="30">
        <f t="shared" si="426"/>
        <v>1935</v>
      </c>
      <c r="L829" s="30">
        <f t="shared" si="426"/>
        <v>1960</v>
      </c>
      <c r="M829" s="30">
        <f t="shared" si="426"/>
        <v>1985</v>
      </c>
      <c r="N829" s="91">
        <f t="shared" si="397"/>
        <v>1298.8000000000002</v>
      </c>
      <c r="O829" s="91">
        <f t="shared" si="398"/>
        <v>1315.8000000000002</v>
      </c>
      <c r="P829" s="91">
        <f t="shared" si="399"/>
        <v>1332.8000000000002</v>
      </c>
      <c r="Q829" s="91">
        <f t="shared" si="400"/>
        <v>1349.8000000000002</v>
      </c>
      <c r="R829" s="91">
        <f t="shared" si="401"/>
        <v>25.976000000000003</v>
      </c>
      <c r="S829" s="91">
        <f t="shared" si="402"/>
        <v>197.37000000000003</v>
      </c>
      <c r="T829" s="91">
        <f t="shared" si="403"/>
        <v>399.84000000000003</v>
      </c>
      <c r="U829" s="91">
        <f t="shared" si="404"/>
        <v>742.39000000000021</v>
      </c>
      <c r="V829" s="91">
        <f t="shared" si="405"/>
        <v>28.209935999999995</v>
      </c>
      <c r="W829" s="91">
        <f t="shared" si="406"/>
        <v>192.90943799999999</v>
      </c>
      <c r="X829" s="91">
        <f t="shared" si="407"/>
        <v>332.90678399999996</v>
      </c>
      <c r="Y829" s="91">
        <f t="shared" si="408"/>
        <v>537.49036000000001</v>
      </c>
      <c r="Z829" s="91">
        <f t="shared" si="409"/>
        <v>5.877069999999998</v>
      </c>
      <c r="AA829" s="91">
        <f t="shared" si="410"/>
        <v>32.151572999999999</v>
      </c>
      <c r="AB829" s="91">
        <f t="shared" si="411"/>
        <v>46.237053333333336</v>
      </c>
      <c r="AC829" s="91">
        <f t="shared" si="412"/>
        <v>63.986947619047633</v>
      </c>
      <c r="AD829" s="29">
        <f t="shared" si="413"/>
        <v>0</v>
      </c>
      <c r="AE829" s="29">
        <f t="shared" si="419"/>
        <v>1</v>
      </c>
      <c r="AF829" s="29">
        <f t="shared" si="420"/>
        <v>1</v>
      </c>
      <c r="AG829" s="29">
        <f t="shared" si="421"/>
        <v>1</v>
      </c>
      <c r="AH829" s="29">
        <f t="shared" si="414"/>
        <v>3</v>
      </c>
      <c r="AI829" s="29">
        <f t="shared" si="415"/>
        <v>12</v>
      </c>
      <c r="AJ829" s="29">
        <f t="shared" si="416"/>
        <v>17</v>
      </c>
      <c r="AK829" s="105">
        <f t="shared" si="417"/>
        <v>23</v>
      </c>
      <c r="AT829" s="300">
        <f t="shared" si="424"/>
        <v>94.033119999999982</v>
      </c>
      <c r="AU829" s="29">
        <f t="shared" si="424"/>
        <v>714.47939999999994</v>
      </c>
      <c r="AV829" s="29">
        <f t="shared" si="424"/>
        <v>1447.4207999999999</v>
      </c>
      <c r="AW829" s="105">
        <f t="shared" si="423"/>
        <v>2687.4518000000003</v>
      </c>
    </row>
    <row r="830" spans="1:49" x14ac:dyDescent="0.25">
      <c r="A830" s="80" t="s">
        <v>235</v>
      </c>
      <c r="B830" s="4" t="s">
        <v>85</v>
      </c>
      <c r="C830" s="4">
        <v>10.17</v>
      </c>
      <c r="D830" s="4">
        <v>19.72</v>
      </c>
      <c r="E830" s="4">
        <v>8000</v>
      </c>
      <c r="F830" s="4">
        <v>8100</v>
      </c>
      <c r="G830" s="30">
        <f t="shared" si="395"/>
        <v>9.5499999999999989</v>
      </c>
      <c r="H830" s="30">
        <f t="shared" si="418"/>
        <v>50.569999999999986</v>
      </c>
      <c r="I830" s="30" t="str">
        <f t="shared" si="396"/>
        <v>US 26: 2</v>
      </c>
      <c r="J830" s="30">
        <f t="shared" si="426"/>
        <v>8010</v>
      </c>
      <c r="K830" s="30">
        <f t="shared" si="426"/>
        <v>8035</v>
      </c>
      <c r="L830" s="30">
        <f t="shared" si="426"/>
        <v>8060</v>
      </c>
      <c r="M830" s="30">
        <f t="shared" si="426"/>
        <v>8085</v>
      </c>
      <c r="N830" s="91">
        <f t="shared" si="397"/>
        <v>5446.8</v>
      </c>
      <c r="O830" s="91">
        <f t="shared" si="398"/>
        <v>5463.8</v>
      </c>
      <c r="P830" s="91">
        <f t="shared" si="399"/>
        <v>5480.8</v>
      </c>
      <c r="Q830" s="91">
        <f t="shared" si="400"/>
        <v>5497.8</v>
      </c>
      <c r="R830" s="91">
        <f t="shared" si="401"/>
        <v>108.93600000000001</v>
      </c>
      <c r="S830" s="91">
        <f t="shared" si="402"/>
        <v>819.57</v>
      </c>
      <c r="T830" s="91">
        <f t="shared" si="403"/>
        <v>1644.24</v>
      </c>
      <c r="U830" s="91">
        <f t="shared" si="404"/>
        <v>3023.7900000000004</v>
      </c>
      <c r="V830" s="91">
        <f t="shared" si="405"/>
        <v>312.10163999999992</v>
      </c>
      <c r="W830" s="91">
        <f t="shared" si="406"/>
        <v>2113.2612450000001</v>
      </c>
      <c r="X830" s="91">
        <f t="shared" si="407"/>
        <v>3611.5731599999999</v>
      </c>
      <c r="Y830" s="91">
        <f t="shared" si="408"/>
        <v>5775.438900000001</v>
      </c>
      <c r="Z830" s="91">
        <f t="shared" si="409"/>
        <v>65.021174999999971</v>
      </c>
      <c r="AA830" s="91">
        <f t="shared" si="410"/>
        <v>352.21020750000002</v>
      </c>
      <c r="AB830" s="91">
        <f t="shared" si="411"/>
        <v>501.60738333333336</v>
      </c>
      <c r="AC830" s="91">
        <f t="shared" si="412"/>
        <v>687.55225000000019</v>
      </c>
      <c r="AD830" s="29">
        <f t="shared" si="413"/>
        <v>1</v>
      </c>
      <c r="AE830" s="29">
        <f t="shared" si="419"/>
        <v>3</v>
      </c>
      <c r="AF830" s="29">
        <f t="shared" si="420"/>
        <v>4</v>
      </c>
      <c r="AG830" s="29">
        <f t="shared" si="421"/>
        <v>5</v>
      </c>
      <c r="AH830" s="29">
        <f t="shared" si="414"/>
        <v>3</v>
      </c>
      <c r="AI830" s="29">
        <f t="shared" si="415"/>
        <v>12</v>
      </c>
      <c r="AJ830" s="29">
        <f t="shared" si="416"/>
        <v>17</v>
      </c>
      <c r="AK830" s="105">
        <f t="shared" si="417"/>
        <v>23</v>
      </c>
      <c r="AT830" s="300">
        <f t="shared" si="424"/>
        <v>1040.3388</v>
      </c>
      <c r="AU830" s="29">
        <f t="shared" si="424"/>
        <v>7826.8934999999992</v>
      </c>
      <c r="AV830" s="29">
        <f t="shared" si="424"/>
        <v>15702.491999999998</v>
      </c>
      <c r="AW830" s="105">
        <f t="shared" si="423"/>
        <v>28877.194500000001</v>
      </c>
    </row>
    <row r="831" spans="1:49" x14ac:dyDescent="0.25">
      <c r="A831" s="80" t="s">
        <v>235</v>
      </c>
      <c r="B831" s="4" t="s">
        <v>87</v>
      </c>
      <c r="C831" s="4">
        <v>13.52</v>
      </c>
      <c r="D831" s="4">
        <v>21.08</v>
      </c>
      <c r="E831" s="4">
        <v>2100</v>
      </c>
      <c r="F831" s="4">
        <v>2200</v>
      </c>
      <c r="G831" s="30">
        <f t="shared" si="395"/>
        <v>7.5599999999999987</v>
      </c>
      <c r="H831" s="30">
        <f t="shared" si="418"/>
        <v>58.129999999999981</v>
      </c>
      <c r="I831" s="30" t="str">
        <f t="shared" si="396"/>
        <v>US 26: 2</v>
      </c>
      <c r="J831" s="30">
        <f t="shared" si="426"/>
        <v>2110</v>
      </c>
      <c r="K831" s="30">
        <f t="shared" si="426"/>
        <v>2135</v>
      </c>
      <c r="L831" s="30">
        <f t="shared" si="426"/>
        <v>2160</v>
      </c>
      <c r="M831" s="30">
        <f t="shared" si="426"/>
        <v>2185</v>
      </c>
      <c r="N831" s="91">
        <f t="shared" si="397"/>
        <v>1434.8000000000002</v>
      </c>
      <c r="O831" s="91">
        <f t="shared" si="398"/>
        <v>1451.8000000000002</v>
      </c>
      <c r="P831" s="91">
        <f t="shared" si="399"/>
        <v>1468.8000000000002</v>
      </c>
      <c r="Q831" s="91">
        <f t="shared" si="400"/>
        <v>1485.8000000000002</v>
      </c>
      <c r="R831" s="91">
        <f t="shared" si="401"/>
        <v>28.696000000000005</v>
      </c>
      <c r="S831" s="91">
        <f t="shared" si="402"/>
        <v>217.77</v>
      </c>
      <c r="T831" s="91">
        <f t="shared" si="403"/>
        <v>440.64000000000004</v>
      </c>
      <c r="U831" s="91">
        <f t="shared" si="404"/>
        <v>817.19000000000017</v>
      </c>
      <c r="V831" s="91">
        <f t="shared" si="405"/>
        <v>65.082527999999996</v>
      </c>
      <c r="W831" s="91">
        <f t="shared" si="406"/>
        <v>444.51212399999997</v>
      </c>
      <c r="X831" s="91">
        <f t="shared" si="407"/>
        <v>766.18483200000003</v>
      </c>
      <c r="Y831" s="91">
        <f t="shared" si="408"/>
        <v>1235.5912800000001</v>
      </c>
      <c r="Z831" s="91">
        <f t="shared" si="409"/>
        <v>13.558859999999997</v>
      </c>
      <c r="AA831" s="91">
        <f t="shared" si="410"/>
        <v>74.085353999999995</v>
      </c>
      <c r="AB831" s="91">
        <f t="shared" si="411"/>
        <v>106.41456000000001</v>
      </c>
      <c r="AC831" s="91">
        <f t="shared" si="412"/>
        <v>147.09420000000003</v>
      </c>
      <c r="AD831" s="29">
        <f t="shared" si="413"/>
        <v>0</v>
      </c>
      <c r="AE831" s="29">
        <f t="shared" si="419"/>
        <v>1</v>
      </c>
      <c r="AF831" s="29">
        <f t="shared" si="420"/>
        <v>1</v>
      </c>
      <c r="AG831" s="29">
        <f t="shared" si="421"/>
        <v>1</v>
      </c>
      <c r="AH831" s="29">
        <f t="shared" si="414"/>
        <v>3</v>
      </c>
      <c r="AI831" s="29">
        <f t="shared" si="415"/>
        <v>12</v>
      </c>
      <c r="AJ831" s="29">
        <f t="shared" si="416"/>
        <v>17</v>
      </c>
      <c r="AK831" s="105">
        <f t="shared" si="417"/>
        <v>23</v>
      </c>
      <c r="AT831" s="300">
        <f t="shared" si="424"/>
        <v>216.94175999999999</v>
      </c>
      <c r="AU831" s="29">
        <f t="shared" si="424"/>
        <v>1646.3411999999998</v>
      </c>
      <c r="AV831" s="29">
        <f t="shared" si="424"/>
        <v>3331.2383999999997</v>
      </c>
      <c r="AW831" s="105">
        <f t="shared" si="423"/>
        <v>6177.9564</v>
      </c>
    </row>
    <row r="832" spans="1:49" x14ac:dyDescent="0.25">
      <c r="A832" s="80" t="s">
        <v>235</v>
      </c>
      <c r="B832" s="4" t="s">
        <v>84</v>
      </c>
      <c r="C832" s="4">
        <v>14.22</v>
      </c>
      <c r="D832" s="4">
        <v>14.75</v>
      </c>
      <c r="E832" s="4">
        <v>33400</v>
      </c>
      <c r="F832" s="4">
        <v>42400</v>
      </c>
      <c r="G832" s="30">
        <f t="shared" si="395"/>
        <v>0.52999999999999936</v>
      </c>
      <c r="H832" s="30">
        <f t="shared" si="418"/>
        <v>58.659999999999982</v>
      </c>
      <c r="I832" s="30" t="str">
        <f t="shared" si="396"/>
        <v>US 26: 2</v>
      </c>
      <c r="J832" s="30">
        <f t="shared" si="426"/>
        <v>34300</v>
      </c>
      <c r="K832" s="30">
        <f t="shared" si="426"/>
        <v>36550</v>
      </c>
      <c r="L832" s="30">
        <f t="shared" si="426"/>
        <v>38800</v>
      </c>
      <c r="M832" s="30">
        <f t="shared" si="426"/>
        <v>41050</v>
      </c>
      <c r="N832" s="91">
        <f t="shared" si="397"/>
        <v>23324</v>
      </c>
      <c r="O832" s="91">
        <f t="shared" si="398"/>
        <v>24854</v>
      </c>
      <c r="P832" s="91">
        <f t="shared" si="399"/>
        <v>26384.000000000004</v>
      </c>
      <c r="Q832" s="91">
        <f t="shared" si="400"/>
        <v>27914.000000000004</v>
      </c>
      <c r="R832" s="91">
        <f t="shared" si="401"/>
        <v>466.48</v>
      </c>
      <c r="S832" s="91">
        <f t="shared" si="402"/>
        <v>3728.1</v>
      </c>
      <c r="T832" s="91">
        <f t="shared" si="403"/>
        <v>7915.2000000000007</v>
      </c>
      <c r="U832" s="91">
        <f t="shared" si="404"/>
        <v>15352.700000000003</v>
      </c>
      <c r="V832" s="91">
        <f t="shared" si="405"/>
        <v>74.170319999999904</v>
      </c>
      <c r="W832" s="91">
        <f t="shared" si="406"/>
        <v>533.49110999999937</v>
      </c>
      <c r="X832" s="91">
        <f t="shared" si="407"/>
        <v>964.862879999999</v>
      </c>
      <c r="Y832" s="91">
        <f t="shared" si="408"/>
        <v>1627.3861999999986</v>
      </c>
      <c r="Z832" s="91">
        <f t="shared" si="409"/>
        <v>15.452149999999978</v>
      </c>
      <c r="AA832" s="91">
        <f t="shared" si="410"/>
        <v>88.915184999999894</v>
      </c>
      <c r="AB832" s="91">
        <f t="shared" si="411"/>
        <v>134.0087333333332</v>
      </c>
      <c r="AC832" s="91">
        <f t="shared" si="412"/>
        <v>193.73645238095224</v>
      </c>
      <c r="AD832" s="29">
        <f t="shared" si="413"/>
        <v>0</v>
      </c>
      <c r="AE832" s="29">
        <f t="shared" si="419"/>
        <v>1</v>
      </c>
      <c r="AF832" s="29">
        <f t="shared" si="420"/>
        <v>1</v>
      </c>
      <c r="AG832" s="29">
        <f t="shared" si="421"/>
        <v>2</v>
      </c>
      <c r="AH832" s="29">
        <f t="shared" si="414"/>
        <v>3</v>
      </c>
      <c r="AI832" s="29">
        <f t="shared" si="415"/>
        <v>12</v>
      </c>
      <c r="AJ832" s="29">
        <f t="shared" si="416"/>
        <v>17</v>
      </c>
      <c r="AK832" s="105">
        <f t="shared" si="417"/>
        <v>23</v>
      </c>
      <c r="AT832" s="300">
        <f t="shared" si="424"/>
        <v>247.23439999999971</v>
      </c>
      <c r="AU832" s="29">
        <f t="shared" si="424"/>
        <v>1975.8929999999975</v>
      </c>
      <c r="AV832" s="29">
        <f t="shared" si="424"/>
        <v>4195.055999999995</v>
      </c>
      <c r="AW832" s="105">
        <f t="shared" si="423"/>
        <v>8136.9309999999914</v>
      </c>
    </row>
    <row r="833" spans="1:49" x14ac:dyDescent="0.25">
      <c r="A833" s="80" t="s">
        <v>235</v>
      </c>
      <c r="B833" s="4" t="s">
        <v>84</v>
      </c>
      <c r="C833" s="4">
        <v>14.75</v>
      </c>
      <c r="D833" s="4">
        <v>17.55</v>
      </c>
      <c r="E833" s="4">
        <v>28500</v>
      </c>
      <c r="F833" s="4">
        <v>35700</v>
      </c>
      <c r="G833" s="30">
        <f t="shared" si="395"/>
        <v>2.8000000000000007</v>
      </c>
      <c r="H833" s="30">
        <f t="shared" si="418"/>
        <v>61.45999999999998</v>
      </c>
      <c r="I833" s="30" t="str">
        <f t="shared" si="396"/>
        <v>US 26: 3</v>
      </c>
      <c r="J833" s="30">
        <f t="shared" si="426"/>
        <v>29220</v>
      </c>
      <c r="K833" s="30">
        <f t="shared" si="426"/>
        <v>31020</v>
      </c>
      <c r="L833" s="30">
        <f t="shared" si="426"/>
        <v>32820</v>
      </c>
      <c r="M833" s="30">
        <f t="shared" si="426"/>
        <v>34620</v>
      </c>
      <c r="N833" s="91">
        <f t="shared" si="397"/>
        <v>19869.600000000002</v>
      </c>
      <c r="O833" s="91">
        <f t="shared" si="398"/>
        <v>21093.600000000002</v>
      </c>
      <c r="P833" s="91">
        <f t="shared" si="399"/>
        <v>22317.600000000002</v>
      </c>
      <c r="Q833" s="91">
        <f t="shared" si="400"/>
        <v>23541.600000000002</v>
      </c>
      <c r="R833" s="91">
        <f t="shared" si="401"/>
        <v>397.39200000000005</v>
      </c>
      <c r="S833" s="91">
        <f t="shared" si="402"/>
        <v>3164.0400000000004</v>
      </c>
      <c r="T833" s="91">
        <f t="shared" si="403"/>
        <v>6695.2800000000007</v>
      </c>
      <c r="U833" s="91">
        <f t="shared" si="404"/>
        <v>12947.880000000003</v>
      </c>
      <c r="V833" s="91">
        <f t="shared" si="405"/>
        <v>333.80928000000011</v>
      </c>
      <c r="W833" s="91">
        <f t="shared" si="406"/>
        <v>2392.0142400000013</v>
      </c>
      <c r="X833" s="91">
        <f t="shared" si="407"/>
        <v>4311.7603200000012</v>
      </c>
      <c r="Y833" s="91">
        <f t="shared" si="408"/>
        <v>7250.8128000000042</v>
      </c>
      <c r="Z833" s="91">
        <f t="shared" si="409"/>
        <v>69.543600000000012</v>
      </c>
      <c r="AA833" s="91">
        <f t="shared" si="410"/>
        <v>398.66904000000022</v>
      </c>
      <c r="AB833" s="91">
        <f t="shared" si="411"/>
        <v>598.85560000000021</v>
      </c>
      <c r="AC833" s="91">
        <f t="shared" si="412"/>
        <v>863.19200000000069</v>
      </c>
      <c r="AD833" s="29">
        <f t="shared" si="413"/>
        <v>1</v>
      </c>
      <c r="AE833" s="29">
        <f t="shared" si="419"/>
        <v>3</v>
      </c>
      <c r="AF833" s="29">
        <f t="shared" si="420"/>
        <v>4</v>
      </c>
      <c r="AG833" s="29">
        <f t="shared" si="421"/>
        <v>6</v>
      </c>
      <c r="AH833" s="29">
        <f t="shared" si="414"/>
        <v>3</v>
      </c>
      <c r="AI833" s="29">
        <f t="shared" si="415"/>
        <v>16</v>
      </c>
      <c r="AJ833" s="29">
        <f t="shared" si="416"/>
        <v>23</v>
      </c>
      <c r="AK833" s="105">
        <f t="shared" si="417"/>
        <v>31</v>
      </c>
      <c r="AT833" s="300">
        <f t="shared" si="424"/>
        <v>1112.6976000000004</v>
      </c>
      <c r="AU833" s="29">
        <f t="shared" si="424"/>
        <v>8859.3120000000035</v>
      </c>
      <c r="AV833" s="29">
        <f t="shared" si="424"/>
        <v>18746.784000000007</v>
      </c>
      <c r="AW833" s="105">
        <f t="shared" si="423"/>
        <v>36254.06400000002</v>
      </c>
    </row>
    <row r="834" spans="1:49" x14ac:dyDescent="0.25">
      <c r="A834" s="80" t="s">
        <v>235</v>
      </c>
      <c r="B834" s="4" t="s">
        <v>84</v>
      </c>
      <c r="C834" s="4">
        <v>17.55</v>
      </c>
      <c r="D834" s="4">
        <v>18.350000000000001</v>
      </c>
      <c r="E834" s="4">
        <v>25600</v>
      </c>
      <c r="F834" s="4">
        <v>36500</v>
      </c>
      <c r="G834" s="30">
        <f t="shared" si="395"/>
        <v>0.80000000000000071</v>
      </c>
      <c r="H834" s="30">
        <f t="shared" si="418"/>
        <v>62.259999999999977</v>
      </c>
      <c r="I834" s="30" t="str">
        <f t="shared" si="396"/>
        <v>US 26: 3</v>
      </c>
      <c r="J834" s="30">
        <f t="shared" si="426"/>
        <v>26690</v>
      </c>
      <c r="K834" s="30">
        <f t="shared" si="426"/>
        <v>29415</v>
      </c>
      <c r="L834" s="30">
        <f t="shared" si="426"/>
        <v>32140</v>
      </c>
      <c r="M834" s="30">
        <f t="shared" si="426"/>
        <v>34865</v>
      </c>
      <c r="N834" s="91">
        <f t="shared" si="397"/>
        <v>18149.2</v>
      </c>
      <c r="O834" s="91">
        <f t="shared" si="398"/>
        <v>20002.2</v>
      </c>
      <c r="P834" s="91">
        <f t="shared" si="399"/>
        <v>21855.200000000001</v>
      </c>
      <c r="Q834" s="91">
        <f t="shared" si="400"/>
        <v>23708.2</v>
      </c>
      <c r="R834" s="91">
        <f t="shared" si="401"/>
        <v>362.98400000000004</v>
      </c>
      <c r="S834" s="91">
        <f t="shared" si="402"/>
        <v>3000.33</v>
      </c>
      <c r="T834" s="91">
        <f t="shared" si="403"/>
        <v>6556.56</v>
      </c>
      <c r="U834" s="91">
        <f t="shared" si="404"/>
        <v>13039.510000000002</v>
      </c>
      <c r="V834" s="91">
        <f t="shared" si="405"/>
        <v>87.116160000000079</v>
      </c>
      <c r="W834" s="91">
        <f t="shared" si="406"/>
        <v>648.07128000000057</v>
      </c>
      <c r="X834" s="91">
        <f t="shared" si="407"/>
        <v>1206.4070400000012</v>
      </c>
      <c r="Y834" s="91">
        <f t="shared" si="408"/>
        <v>2086.321600000002</v>
      </c>
      <c r="Z834" s="91">
        <f t="shared" si="409"/>
        <v>18.149200000000015</v>
      </c>
      <c r="AA834" s="91">
        <f t="shared" si="410"/>
        <v>108.01188000000009</v>
      </c>
      <c r="AB834" s="91">
        <f t="shared" si="411"/>
        <v>167.5565333333335</v>
      </c>
      <c r="AC834" s="91">
        <f t="shared" si="412"/>
        <v>248.37161904761933</v>
      </c>
      <c r="AD834" s="29">
        <f t="shared" si="413"/>
        <v>0</v>
      </c>
      <c r="AE834" s="29">
        <f t="shared" si="419"/>
        <v>1</v>
      </c>
      <c r="AF834" s="29">
        <f t="shared" si="420"/>
        <v>2</v>
      </c>
      <c r="AG834" s="29">
        <f t="shared" si="421"/>
        <v>2</v>
      </c>
      <c r="AH834" s="29">
        <f t="shared" si="414"/>
        <v>3</v>
      </c>
      <c r="AI834" s="29">
        <f t="shared" si="415"/>
        <v>16</v>
      </c>
      <c r="AJ834" s="29">
        <f t="shared" si="416"/>
        <v>23</v>
      </c>
      <c r="AK834" s="105">
        <f t="shared" si="417"/>
        <v>31</v>
      </c>
      <c r="AT834" s="300">
        <f t="shared" si="424"/>
        <v>290.38720000000029</v>
      </c>
      <c r="AU834" s="29">
        <f t="shared" si="424"/>
        <v>2400.2640000000019</v>
      </c>
      <c r="AV834" s="29">
        <f t="shared" si="424"/>
        <v>5245.248000000005</v>
      </c>
      <c r="AW834" s="105">
        <f t="shared" si="423"/>
        <v>10431.608000000011</v>
      </c>
    </row>
    <row r="835" spans="1:49" x14ac:dyDescent="0.25">
      <c r="A835" s="80" t="s">
        <v>235</v>
      </c>
      <c r="B835" s="4" t="s">
        <v>88</v>
      </c>
      <c r="C835" s="4">
        <v>17.87</v>
      </c>
      <c r="D835" s="4">
        <v>17.920000000000002</v>
      </c>
      <c r="E835" s="4">
        <v>13600</v>
      </c>
      <c r="F835" s="4">
        <v>18400</v>
      </c>
      <c r="G835" s="30">
        <f t="shared" si="395"/>
        <v>5.0000000000000711E-2</v>
      </c>
      <c r="H835" s="30">
        <f t="shared" si="418"/>
        <v>62.309999999999974</v>
      </c>
      <c r="I835" s="30" t="str">
        <f t="shared" si="396"/>
        <v>US 26: 3</v>
      </c>
      <c r="J835" s="30">
        <f t="shared" si="426"/>
        <v>14080</v>
      </c>
      <c r="K835" s="30">
        <f t="shared" si="426"/>
        <v>15280</v>
      </c>
      <c r="L835" s="30">
        <f t="shared" si="426"/>
        <v>16480</v>
      </c>
      <c r="M835" s="30">
        <f t="shared" si="426"/>
        <v>17680</v>
      </c>
      <c r="N835" s="91">
        <f t="shared" si="397"/>
        <v>9574.4000000000015</v>
      </c>
      <c r="O835" s="91">
        <f t="shared" si="398"/>
        <v>10390.400000000001</v>
      </c>
      <c r="P835" s="91">
        <f t="shared" si="399"/>
        <v>11206.400000000001</v>
      </c>
      <c r="Q835" s="91">
        <f t="shared" si="400"/>
        <v>12022.400000000001</v>
      </c>
      <c r="R835" s="91">
        <f t="shared" si="401"/>
        <v>191.48800000000003</v>
      </c>
      <c r="S835" s="91">
        <f t="shared" si="402"/>
        <v>1558.5600000000002</v>
      </c>
      <c r="T835" s="91">
        <f t="shared" si="403"/>
        <v>3361.9200000000005</v>
      </c>
      <c r="U835" s="91">
        <f t="shared" si="404"/>
        <v>6612.3200000000015</v>
      </c>
      <c r="V835" s="91">
        <f t="shared" si="405"/>
        <v>2.8723200000000411</v>
      </c>
      <c r="W835" s="91">
        <f t="shared" si="406"/>
        <v>21.040560000000305</v>
      </c>
      <c r="X835" s="91">
        <f t="shared" si="407"/>
        <v>38.662080000000557</v>
      </c>
      <c r="Y835" s="91">
        <f t="shared" si="408"/>
        <v>66.123200000000963</v>
      </c>
      <c r="Z835" s="91">
        <f t="shared" si="409"/>
        <v>0.59840000000000848</v>
      </c>
      <c r="AA835" s="91">
        <f t="shared" si="410"/>
        <v>3.5067600000000509</v>
      </c>
      <c r="AB835" s="91">
        <f t="shared" si="411"/>
        <v>5.3697333333334116</v>
      </c>
      <c r="AC835" s="91">
        <f t="shared" si="412"/>
        <v>7.8718095238096399</v>
      </c>
      <c r="AD835" s="29">
        <f t="shared" si="413"/>
        <v>0</v>
      </c>
      <c r="AE835" s="29">
        <f t="shared" si="419"/>
        <v>0</v>
      </c>
      <c r="AF835" s="29">
        <f t="shared" si="420"/>
        <v>0</v>
      </c>
      <c r="AG835" s="29">
        <f t="shared" si="421"/>
        <v>0</v>
      </c>
      <c r="AH835" s="29">
        <f t="shared" si="414"/>
        <v>3</v>
      </c>
      <c r="AI835" s="29">
        <f t="shared" si="415"/>
        <v>16</v>
      </c>
      <c r="AJ835" s="29">
        <f t="shared" si="416"/>
        <v>23</v>
      </c>
      <c r="AK835" s="105">
        <f t="shared" si="417"/>
        <v>31</v>
      </c>
      <c r="AT835" s="300">
        <f t="shared" si="424"/>
        <v>9.5744000000001375</v>
      </c>
      <c r="AU835" s="29">
        <f t="shared" si="424"/>
        <v>77.92800000000112</v>
      </c>
      <c r="AV835" s="29">
        <f t="shared" si="424"/>
        <v>168.09600000000242</v>
      </c>
      <c r="AW835" s="105">
        <f t="shared" si="423"/>
        <v>330.61600000000476</v>
      </c>
    </row>
    <row r="836" spans="1:49" x14ac:dyDescent="0.25">
      <c r="A836" s="80" t="s">
        <v>235</v>
      </c>
      <c r="B836" s="4" t="s">
        <v>88</v>
      </c>
      <c r="C836" s="4">
        <v>17.920000000000002</v>
      </c>
      <c r="D836" s="4">
        <v>18.16</v>
      </c>
      <c r="E836" s="4">
        <v>15400</v>
      </c>
      <c r="F836" s="4">
        <v>18900</v>
      </c>
      <c r="G836" s="30">
        <f t="shared" si="395"/>
        <v>0.23999999999999844</v>
      </c>
      <c r="H836" s="30">
        <f t="shared" si="418"/>
        <v>62.549999999999969</v>
      </c>
      <c r="I836" s="30" t="str">
        <f t="shared" si="396"/>
        <v>US 26: 3</v>
      </c>
      <c r="J836" s="30">
        <f t="shared" si="426"/>
        <v>15750</v>
      </c>
      <c r="K836" s="30">
        <f t="shared" si="426"/>
        <v>16625</v>
      </c>
      <c r="L836" s="30">
        <f t="shared" si="426"/>
        <v>17500</v>
      </c>
      <c r="M836" s="30">
        <f t="shared" si="426"/>
        <v>18375</v>
      </c>
      <c r="N836" s="91">
        <f t="shared" si="397"/>
        <v>10710</v>
      </c>
      <c r="O836" s="91">
        <f t="shared" si="398"/>
        <v>11305</v>
      </c>
      <c r="P836" s="91">
        <f t="shared" si="399"/>
        <v>11900</v>
      </c>
      <c r="Q836" s="91">
        <f t="shared" si="400"/>
        <v>12495</v>
      </c>
      <c r="R836" s="91">
        <f t="shared" si="401"/>
        <v>214.20000000000002</v>
      </c>
      <c r="S836" s="91">
        <f t="shared" si="402"/>
        <v>1695.75</v>
      </c>
      <c r="T836" s="91">
        <f t="shared" si="403"/>
        <v>3570</v>
      </c>
      <c r="U836" s="91">
        <f t="shared" si="404"/>
        <v>6872.2500000000009</v>
      </c>
      <c r="V836" s="91">
        <f t="shared" si="405"/>
        <v>15.4223999999999</v>
      </c>
      <c r="W836" s="91">
        <f t="shared" si="406"/>
        <v>109.8845999999993</v>
      </c>
      <c r="X836" s="91">
        <f t="shared" si="407"/>
        <v>197.06399999999871</v>
      </c>
      <c r="Y836" s="91">
        <f t="shared" si="408"/>
        <v>329.86799999999789</v>
      </c>
      <c r="Z836" s="91">
        <f t="shared" si="409"/>
        <v>3.2129999999999788</v>
      </c>
      <c r="AA836" s="91">
        <f t="shared" si="410"/>
        <v>18.314099999999883</v>
      </c>
      <c r="AB836" s="91">
        <f t="shared" si="411"/>
        <v>27.369999999999823</v>
      </c>
      <c r="AC836" s="91">
        <f t="shared" si="412"/>
        <v>39.269999999999754</v>
      </c>
      <c r="AD836" s="29">
        <f t="shared" si="413"/>
        <v>0</v>
      </c>
      <c r="AE836" s="29">
        <f t="shared" si="419"/>
        <v>0</v>
      </c>
      <c r="AF836" s="29">
        <f t="shared" si="420"/>
        <v>0</v>
      </c>
      <c r="AG836" s="29">
        <f t="shared" si="421"/>
        <v>1</v>
      </c>
      <c r="AH836" s="29">
        <f t="shared" si="414"/>
        <v>3</v>
      </c>
      <c r="AI836" s="29">
        <f t="shared" si="415"/>
        <v>16</v>
      </c>
      <c r="AJ836" s="29">
        <f t="shared" si="416"/>
        <v>23</v>
      </c>
      <c r="AK836" s="105">
        <f t="shared" si="417"/>
        <v>31</v>
      </c>
      <c r="AT836" s="300">
        <f t="shared" si="424"/>
        <v>51.407999999999667</v>
      </c>
      <c r="AU836" s="29">
        <f t="shared" si="424"/>
        <v>406.97999999999735</v>
      </c>
      <c r="AV836" s="29">
        <f t="shared" si="424"/>
        <v>856.79999999999438</v>
      </c>
      <c r="AW836" s="105">
        <f t="shared" si="423"/>
        <v>1649.3399999999895</v>
      </c>
    </row>
    <row r="837" spans="1:49" x14ac:dyDescent="0.25">
      <c r="A837" s="80" t="s">
        <v>235</v>
      </c>
      <c r="B837" s="4" t="s">
        <v>88</v>
      </c>
      <c r="C837" s="4">
        <v>18.16</v>
      </c>
      <c r="D837" s="4">
        <v>18.55</v>
      </c>
      <c r="E837" s="4">
        <v>13700</v>
      </c>
      <c r="F837" s="4">
        <v>13800</v>
      </c>
      <c r="G837" s="30">
        <f t="shared" si="395"/>
        <v>0.39000000000000057</v>
      </c>
      <c r="H837" s="30">
        <f t="shared" si="418"/>
        <v>62.939999999999969</v>
      </c>
      <c r="I837" s="30" t="str">
        <f t="shared" si="396"/>
        <v>US 26: 3</v>
      </c>
      <c r="J837" s="30">
        <f t="shared" si="426"/>
        <v>13710</v>
      </c>
      <c r="K837" s="30">
        <f t="shared" si="426"/>
        <v>13735</v>
      </c>
      <c r="L837" s="30">
        <f t="shared" si="426"/>
        <v>13760</v>
      </c>
      <c r="M837" s="30">
        <f t="shared" si="426"/>
        <v>13785</v>
      </c>
      <c r="N837" s="91">
        <f t="shared" si="397"/>
        <v>9322.8000000000011</v>
      </c>
      <c r="O837" s="91">
        <f t="shared" si="398"/>
        <v>9339.8000000000011</v>
      </c>
      <c r="P837" s="91">
        <f t="shared" si="399"/>
        <v>9356.8000000000011</v>
      </c>
      <c r="Q837" s="91">
        <f t="shared" si="400"/>
        <v>9373.8000000000011</v>
      </c>
      <c r="R837" s="91">
        <f t="shared" si="401"/>
        <v>186.45600000000002</v>
      </c>
      <c r="S837" s="91">
        <f t="shared" si="402"/>
        <v>1400.97</v>
      </c>
      <c r="T837" s="91">
        <f t="shared" si="403"/>
        <v>2807.0400000000004</v>
      </c>
      <c r="U837" s="91">
        <f t="shared" si="404"/>
        <v>5155.5900000000011</v>
      </c>
      <c r="V837" s="91">
        <f t="shared" si="405"/>
        <v>21.815352000000033</v>
      </c>
      <c r="W837" s="91">
        <f t="shared" si="406"/>
        <v>147.52214100000023</v>
      </c>
      <c r="X837" s="91">
        <f t="shared" si="407"/>
        <v>251.79148800000041</v>
      </c>
      <c r="Y837" s="91">
        <f t="shared" si="408"/>
        <v>402.13602000000066</v>
      </c>
      <c r="Z837" s="91">
        <f t="shared" si="409"/>
        <v>4.5448650000000059</v>
      </c>
      <c r="AA837" s="91">
        <f t="shared" si="410"/>
        <v>24.58702350000004</v>
      </c>
      <c r="AB837" s="91">
        <f t="shared" si="411"/>
        <v>34.971040000000059</v>
      </c>
      <c r="AC837" s="91">
        <f t="shared" si="412"/>
        <v>47.873335714285801</v>
      </c>
      <c r="AD837" s="29">
        <f t="shared" si="413"/>
        <v>0</v>
      </c>
      <c r="AE837" s="29">
        <f t="shared" si="419"/>
        <v>0</v>
      </c>
      <c r="AF837" s="29">
        <f t="shared" si="420"/>
        <v>1</v>
      </c>
      <c r="AG837" s="29">
        <f t="shared" si="421"/>
        <v>1</v>
      </c>
      <c r="AH837" s="29">
        <f t="shared" si="414"/>
        <v>3</v>
      </c>
      <c r="AI837" s="29">
        <f t="shared" si="415"/>
        <v>16</v>
      </c>
      <c r="AJ837" s="29">
        <f t="shared" si="416"/>
        <v>23</v>
      </c>
      <c r="AK837" s="105">
        <f t="shared" si="417"/>
        <v>31</v>
      </c>
      <c r="AT837" s="300">
        <f t="shared" si="424"/>
        <v>72.717840000000109</v>
      </c>
      <c r="AU837" s="29">
        <f t="shared" si="424"/>
        <v>546.37830000000076</v>
      </c>
      <c r="AV837" s="29">
        <f t="shared" si="424"/>
        <v>1094.7456000000018</v>
      </c>
      <c r="AW837" s="105">
        <f t="shared" si="423"/>
        <v>2010.6801000000034</v>
      </c>
    </row>
    <row r="838" spans="1:49" x14ac:dyDescent="0.25">
      <c r="A838" s="80" t="s">
        <v>235</v>
      </c>
      <c r="B838" s="4" t="s">
        <v>84</v>
      </c>
      <c r="C838" s="4">
        <v>18.350000000000001</v>
      </c>
      <c r="D838" s="4">
        <v>19.54</v>
      </c>
      <c r="E838" s="4">
        <v>25500</v>
      </c>
      <c r="F838" s="4">
        <v>36400</v>
      </c>
      <c r="G838" s="30">
        <f t="shared" si="395"/>
        <v>1.1899999999999977</v>
      </c>
      <c r="H838" s="30">
        <f t="shared" si="418"/>
        <v>64.129999999999967</v>
      </c>
      <c r="I838" s="30" t="str">
        <f t="shared" si="396"/>
        <v>US 26: 3</v>
      </c>
      <c r="J838" s="30">
        <f t="shared" si="426"/>
        <v>26590</v>
      </c>
      <c r="K838" s="30">
        <f t="shared" si="426"/>
        <v>29315</v>
      </c>
      <c r="L838" s="30">
        <f t="shared" si="426"/>
        <v>32040</v>
      </c>
      <c r="M838" s="30">
        <f t="shared" si="426"/>
        <v>34765</v>
      </c>
      <c r="N838" s="91">
        <f t="shared" si="397"/>
        <v>18081.2</v>
      </c>
      <c r="O838" s="91">
        <f t="shared" si="398"/>
        <v>19934.2</v>
      </c>
      <c r="P838" s="91">
        <f t="shared" si="399"/>
        <v>21787.200000000001</v>
      </c>
      <c r="Q838" s="91">
        <f t="shared" si="400"/>
        <v>23640.2</v>
      </c>
      <c r="R838" s="91">
        <f t="shared" si="401"/>
        <v>361.62400000000002</v>
      </c>
      <c r="S838" s="91">
        <f t="shared" si="402"/>
        <v>2990.13</v>
      </c>
      <c r="T838" s="91">
        <f t="shared" si="403"/>
        <v>6536.16</v>
      </c>
      <c r="U838" s="91">
        <f t="shared" si="404"/>
        <v>13002.11</v>
      </c>
      <c r="V838" s="91">
        <f t="shared" si="405"/>
        <v>129.09976799999976</v>
      </c>
      <c r="W838" s="91">
        <f t="shared" si="406"/>
        <v>960.72876899999835</v>
      </c>
      <c r="X838" s="91">
        <f t="shared" si="407"/>
        <v>1788.9469919999967</v>
      </c>
      <c r="Y838" s="91">
        <f t="shared" si="408"/>
        <v>3094.5021799999945</v>
      </c>
      <c r="Z838" s="91">
        <f t="shared" si="409"/>
        <v>26.895784999999947</v>
      </c>
      <c r="AA838" s="91">
        <f t="shared" si="410"/>
        <v>160.12146149999973</v>
      </c>
      <c r="AB838" s="91">
        <f t="shared" si="411"/>
        <v>248.46485999999956</v>
      </c>
      <c r="AC838" s="91">
        <f t="shared" si="412"/>
        <v>368.39311666666606</v>
      </c>
      <c r="AD838" s="29">
        <f t="shared" si="413"/>
        <v>0</v>
      </c>
      <c r="AE838" s="29">
        <f t="shared" si="419"/>
        <v>2</v>
      </c>
      <c r="AF838" s="29">
        <f t="shared" si="420"/>
        <v>2</v>
      </c>
      <c r="AG838" s="29">
        <f t="shared" si="421"/>
        <v>3</v>
      </c>
      <c r="AH838" s="29">
        <f t="shared" si="414"/>
        <v>3</v>
      </c>
      <c r="AI838" s="29">
        <f t="shared" si="415"/>
        <v>16</v>
      </c>
      <c r="AJ838" s="29">
        <f t="shared" si="416"/>
        <v>23</v>
      </c>
      <c r="AK838" s="105">
        <f t="shared" si="417"/>
        <v>31</v>
      </c>
      <c r="AT838" s="300">
        <f t="shared" si="424"/>
        <v>430.33255999999921</v>
      </c>
      <c r="AU838" s="29">
        <f t="shared" si="424"/>
        <v>3558.2546999999931</v>
      </c>
      <c r="AV838" s="29">
        <f t="shared" si="424"/>
        <v>7778.0303999999851</v>
      </c>
      <c r="AW838" s="105">
        <f t="shared" si="423"/>
        <v>15472.510899999972</v>
      </c>
    </row>
    <row r="839" spans="1:49" x14ac:dyDescent="0.25">
      <c r="A839" s="80" t="s">
        <v>235</v>
      </c>
      <c r="B839" s="4" t="s">
        <v>88</v>
      </c>
      <c r="C839" s="4">
        <v>18.55</v>
      </c>
      <c r="D839" s="4">
        <v>18.68</v>
      </c>
      <c r="E839" s="4">
        <v>12000</v>
      </c>
      <c r="F839" s="4">
        <v>12100</v>
      </c>
      <c r="G839" s="30">
        <f t="shared" si="395"/>
        <v>0.12999999999999901</v>
      </c>
      <c r="H839" s="30">
        <f t="shared" si="418"/>
        <v>64.259999999999962</v>
      </c>
      <c r="I839" s="30" t="str">
        <f t="shared" si="396"/>
        <v>US 26: 3</v>
      </c>
      <c r="J839" s="30">
        <f t="shared" si="426"/>
        <v>12010</v>
      </c>
      <c r="K839" s="30">
        <f t="shared" si="426"/>
        <v>12035</v>
      </c>
      <c r="L839" s="30">
        <f t="shared" si="426"/>
        <v>12060</v>
      </c>
      <c r="M839" s="30">
        <f t="shared" si="426"/>
        <v>12085</v>
      </c>
      <c r="N839" s="91">
        <f t="shared" ref="N839:N902" si="427">J839*$N$5</f>
        <v>8166.8</v>
      </c>
      <c r="O839" s="91">
        <f t="shared" ref="O839:O902" si="428">K839*$N$5</f>
        <v>8183.8</v>
      </c>
      <c r="P839" s="91">
        <f t="shared" ref="P839:P902" si="429">L839*$N$5</f>
        <v>8200.8000000000011</v>
      </c>
      <c r="Q839" s="91">
        <f t="shared" ref="Q839:Q902" si="430">M839*$N$5</f>
        <v>8217.8000000000011</v>
      </c>
      <c r="R839" s="91">
        <f t="shared" ref="R839:R902" si="431">N839*R$5</f>
        <v>163.33600000000001</v>
      </c>
      <c r="S839" s="91">
        <f t="shared" ref="S839:S902" si="432">O839*S$5</f>
        <v>1227.57</v>
      </c>
      <c r="T839" s="91">
        <f t="shared" ref="T839:T902" si="433">P839*T$5</f>
        <v>2460.2400000000002</v>
      </c>
      <c r="U839" s="91">
        <f t="shared" ref="U839:U902" si="434">Q839*U$5</f>
        <v>4519.7900000000009</v>
      </c>
      <c r="V839" s="91">
        <f t="shared" ref="V839:V902" si="435">R839*V$5*$G839</f>
        <v>6.3701039999999516</v>
      </c>
      <c r="W839" s="91">
        <f t="shared" ref="W839:W902" si="436">S839*W$5*$G839</f>
        <v>43.087706999999668</v>
      </c>
      <c r="X839" s="91">
        <f t="shared" ref="X839:X902" si="437">T839*X$5*$G839</f>
        <v>73.561175999999449</v>
      </c>
      <c r="Y839" s="91">
        <f t="shared" ref="Y839:Y902" si="438">U839*Y$5*$G839</f>
        <v>117.51453999999913</v>
      </c>
      <c r="Z839" s="91">
        <f t="shared" ref="Z839:Z902" si="439">V839/(Z$5*24)</f>
        <v>1.3271049999999898</v>
      </c>
      <c r="AA839" s="91">
        <f t="shared" ref="AA839:AA902" si="440">W839/(AA$5*24)</f>
        <v>7.1812844999999443</v>
      </c>
      <c r="AB839" s="91">
        <f t="shared" ref="AB839:AB902" si="441">X839/(AB$5*24)</f>
        <v>10.216829999999925</v>
      </c>
      <c r="AC839" s="91">
        <f t="shared" ref="AC839:AC902" si="442">Y839/(AC$5*24)</f>
        <v>13.989826190476089</v>
      </c>
      <c r="AD839" s="29">
        <f t="shared" ref="AD839:AD902" si="443">IF(Z839&gt;30,ROUNDUP(Z839/AD$5,0),0)</f>
        <v>0</v>
      </c>
      <c r="AE839" s="29">
        <f t="shared" si="419"/>
        <v>0</v>
      </c>
      <c r="AF839" s="29">
        <f t="shared" si="420"/>
        <v>0</v>
      </c>
      <c r="AG839" s="29">
        <f t="shared" si="421"/>
        <v>0</v>
      </c>
      <c r="AH839" s="29">
        <f t="shared" ref="AH839:AH902" si="444">SUMIF($I$7:$I$1118,$I839,AD$7:AD$1118)</f>
        <v>3</v>
      </c>
      <c r="AI839" s="29">
        <f t="shared" ref="AI839:AI902" si="445">SUMIF($I$7:$I$1118,$I839,AE$7:AE$1118)</f>
        <v>16</v>
      </c>
      <c r="AJ839" s="29">
        <f t="shared" ref="AJ839:AJ902" si="446">SUMIF($I$7:$I$1118,$I839,AF$7:AF$1118)</f>
        <v>23</v>
      </c>
      <c r="AK839" s="105">
        <f t="shared" ref="AK839:AK902" si="447">SUMIF($I$7:$I$1118,$I839,AG$7:AG$1118)</f>
        <v>31</v>
      </c>
      <c r="AT839" s="300">
        <f t="shared" si="424"/>
        <v>21.23367999999984</v>
      </c>
      <c r="AU839" s="29">
        <f t="shared" si="424"/>
        <v>159.58409999999878</v>
      </c>
      <c r="AV839" s="29">
        <f t="shared" si="424"/>
        <v>319.83119999999758</v>
      </c>
      <c r="AW839" s="105">
        <f t="shared" si="423"/>
        <v>587.57269999999562</v>
      </c>
    </row>
    <row r="840" spans="1:49" x14ac:dyDescent="0.25">
      <c r="A840" s="80" t="s">
        <v>235</v>
      </c>
      <c r="B840" s="4" t="s">
        <v>88</v>
      </c>
      <c r="C840" s="4">
        <v>18.68</v>
      </c>
      <c r="D840" s="4">
        <v>18.75</v>
      </c>
      <c r="E840" s="4">
        <v>12500</v>
      </c>
      <c r="F840" s="4">
        <v>12600</v>
      </c>
      <c r="G840" s="30">
        <f t="shared" ref="G840:G903" si="448">IF(ABS(D840-C840)&lt;60,ABS(D840-C840),0)</f>
        <v>7.0000000000000284E-2</v>
      </c>
      <c r="H840" s="30">
        <f t="shared" ref="H840:H903" si="449">IF(A840=A839,G840+H839,G840)</f>
        <v>64.329999999999956</v>
      </c>
      <c r="I840" s="30" t="str">
        <f t="shared" ref="I840:I903" si="450">A840&amp;": "&amp;ROUNDUP(H840/30,0)</f>
        <v>US 26: 3</v>
      </c>
      <c r="J840" s="30">
        <f t="shared" si="426"/>
        <v>12510</v>
      </c>
      <c r="K840" s="30">
        <f t="shared" si="426"/>
        <v>12535</v>
      </c>
      <c r="L840" s="30">
        <f t="shared" si="426"/>
        <v>12560</v>
      </c>
      <c r="M840" s="30">
        <f t="shared" si="426"/>
        <v>12585</v>
      </c>
      <c r="N840" s="91">
        <f t="shared" si="427"/>
        <v>8506.8000000000011</v>
      </c>
      <c r="O840" s="91">
        <f t="shared" si="428"/>
        <v>8523.8000000000011</v>
      </c>
      <c r="P840" s="91">
        <f t="shared" si="429"/>
        <v>8540.8000000000011</v>
      </c>
      <c r="Q840" s="91">
        <f t="shared" si="430"/>
        <v>8557.8000000000011</v>
      </c>
      <c r="R840" s="91">
        <f t="shared" si="431"/>
        <v>170.13600000000002</v>
      </c>
      <c r="S840" s="91">
        <f t="shared" si="432"/>
        <v>1278.5700000000002</v>
      </c>
      <c r="T840" s="91">
        <f t="shared" si="433"/>
        <v>2562.2400000000002</v>
      </c>
      <c r="U840" s="91">
        <f t="shared" si="434"/>
        <v>4706.7900000000009</v>
      </c>
      <c r="V840" s="91">
        <f t="shared" si="435"/>
        <v>3.5728560000000149</v>
      </c>
      <c r="W840" s="91">
        <f t="shared" si="436"/>
        <v>24.164973000000103</v>
      </c>
      <c r="X840" s="91">
        <f t="shared" si="437"/>
        <v>41.252064000000175</v>
      </c>
      <c r="Y840" s="91">
        <f t="shared" si="438"/>
        <v>65.895060000000285</v>
      </c>
      <c r="Z840" s="91">
        <f t="shared" si="439"/>
        <v>0.74434500000000303</v>
      </c>
      <c r="AA840" s="91">
        <f t="shared" si="440"/>
        <v>4.0274955000000174</v>
      </c>
      <c r="AB840" s="91">
        <f t="shared" si="441"/>
        <v>5.7294533333333586</v>
      </c>
      <c r="AC840" s="91">
        <f t="shared" si="442"/>
        <v>7.8446500000000352</v>
      </c>
      <c r="AD840" s="29">
        <f t="shared" si="443"/>
        <v>0</v>
      </c>
      <c r="AE840" s="29">
        <f t="shared" ref="AE840:AE903" si="451">MAX(AD840,IF(AA840&gt;30,ROUNDUP(AA840/AE$5,0),0))</f>
        <v>0</v>
      </c>
      <c r="AF840" s="29">
        <f t="shared" ref="AF840:AF903" si="452">MAX(AE840,IF(AB840&gt;30,ROUNDUP(AB840/AF$5,0),0))</f>
        <v>0</v>
      </c>
      <c r="AG840" s="29">
        <f t="shared" ref="AG840:AG903" si="453">MAX(AF840,IF(AC840&gt;30,ROUNDUP(AC840/AG$5,0),0))</f>
        <v>0</v>
      </c>
      <c r="AH840" s="29">
        <f t="shared" si="444"/>
        <v>3</v>
      </c>
      <c r="AI840" s="29">
        <f t="shared" si="445"/>
        <v>16</v>
      </c>
      <c r="AJ840" s="29">
        <f t="shared" si="446"/>
        <v>23</v>
      </c>
      <c r="AK840" s="105">
        <f t="shared" si="447"/>
        <v>31</v>
      </c>
      <c r="AT840" s="300">
        <f t="shared" si="424"/>
        <v>11.90952000000005</v>
      </c>
      <c r="AU840" s="29">
        <f t="shared" si="424"/>
        <v>89.49990000000038</v>
      </c>
      <c r="AV840" s="29">
        <f t="shared" si="424"/>
        <v>179.35680000000073</v>
      </c>
      <c r="AW840" s="105">
        <f t="shared" si="423"/>
        <v>329.47530000000143</v>
      </c>
    </row>
    <row r="841" spans="1:49" x14ac:dyDescent="0.25">
      <c r="A841" s="80" t="s">
        <v>235</v>
      </c>
      <c r="B841" s="4" t="s">
        <v>88</v>
      </c>
      <c r="C841" s="4">
        <v>18.75</v>
      </c>
      <c r="D841" s="4">
        <v>18.86</v>
      </c>
      <c r="E841" s="4">
        <v>10400</v>
      </c>
      <c r="F841" s="4">
        <v>10500</v>
      </c>
      <c r="G841" s="30">
        <f t="shared" si="448"/>
        <v>0.10999999999999943</v>
      </c>
      <c r="H841" s="30">
        <f t="shared" si="449"/>
        <v>64.439999999999955</v>
      </c>
      <c r="I841" s="30" t="str">
        <f t="shared" si="450"/>
        <v>US 26: 3</v>
      </c>
      <c r="J841" s="30">
        <f t="shared" si="426"/>
        <v>10410</v>
      </c>
      <c r="K841" s="30">
        <f t="shared" si="426"/>
        <v>10435</v>
      </c>
      <c r="L841" s="30">
        <f t="shared" si="426"/>
        <v>10460</v>
      </c>
      <c r="M841" s="30">
        <f t="shared" si="426"/>
        <v>10485</v>
      </c>
      <c r="N841" s="91">
        <f t="shared" si="427"/>
        <v>7078.8</v>
      </c>
      <c r="O841" s="91">
        <f t="shared" si="428"/>
        <v>7095.8</v>
      </c>
      <c r="P841" s="91">
        <f t="shared" si="429"/>
        <v>7112.8</v>
      </c>
      <c r="Q841" s="91">
        <f t="shared" si="430"/>
        <v>7129.8</v>
      </c>
      <c r="R841" s="91">
        <f t="shared" si="431"/>
        <v>141.57599999999999</v>
      </c>
      <c r="S841" s="91">
        <f t="shared" si="432"/>
        <v>1064.3699999999999</v>
      </c>
      <c r="T841" s="91">
        <f t="shared" si="433"/>
        <v>2133.84</v>
      </c>
      <c r="U841" s="91">
        <f t="shared" si="434"/>
        <v>3921.3900000000003</v>
      </c>
      <c r="V841" s="91">
        <f t="shared" si="435"/>
        <v>4.672007999999976</v>
      </c>
      <c r="W841" s="91">
        <f t="shared" si="436"/>
        <v>31.611788999999831</v>
      </c>
      <c r="X841" s="91">
        <f t="shared" si="437"/>
        <v>53.986151999999727</v>
      </c>
      <c r="Y841" s="91">
        <f t="shared" si="438"/>
        <v>86.270579999999569</v>
      </c>
      <c r="Z841" s="91">
        <f t="shared" si="439"/>
        <v>0.97333499999999484</v>
      </c>
      <c r="AA841" s="91">
        <f t="shared" si="440"/>
        <v>5.2686314999999722</v>
      </c>
      <c r="AB841" s="91">
        <f t="shared" si="441"/>
        <v>7.4980766666666296</v>
      </c>
      <c r="AC841" s="91">
        <f t="shared" si="442"/>
        <v>10.270307142857094</v>
      </c>
      <c r="AD841" s="29">
        <f t="shared" si="443"/>
        <v>0</v>
      </c>
      <c r="AE841" s="29">
        <f t="shared" si="451"/>
        <v>0</v>
      </c>
      <c r="AF841" s="29">
        <f t="shared" si="452"/>
        <v>0</v>
      </c>
      <c r="AG841" s="29">
        <f t="shared" si="453"/>
        <v>0</v>
      </c>
      <c r="AH841" s="29">
        <f t="shared" si="444"/>
        <v>3</v>
      </c>
      <c r="AI841" s="29">
        <f t="shared" si="445"/>
        <v>16</v>
      </c>
      <c r="AJ841" s="29">
        <f t="shared" si="446"/>
        <v>23</v>
      </c>
      <c r="AK841" s="105">
        <f t="shared" si="447"/>
        <v>31</v>
      </c>
      <c r="AT841" s="300">
        <f t="shared" si="424"/>
        <v>15.573359999999919</v>
      </c>
      <c r="AU841" s="29">
        <f t="shared" si="424"/>
        <v>117.08069999999938</v>
      </c>
      <c r="AV841" s="29">
        <f t="shared" si="424"/>
        <v>234.7223999999988</v>
      </c>
      <c r="AW841" s="105">
        <f t="shared" si="423"/>
        <v>431.35289999999782</v>
      </c>
    </row>
    <row r="842" spans="1:49" x14ac:dyDescent="0.25">
      <c r="A842" s="80" t="s">
        <v>235</v>
      </c>
      <c r="B842" s="4" t="s">
        <v>88</v>
      </c>
      <c r="C842" s="4">
        <v>18.86</v>
      </c>
      <c r="D842" s="4">
        <v>18.98</v>
      </c>
      <c r="E842" s="4">
        <v>10600</v>
      </c>
      <c r="F842" s="4">
        <v>10700</v>
      </c>
      <c r="G842" s="30">
        <f t="shared" si="448"/>
        <v>0.12000000000000099</v>
      </c>
      <c r="H842" s="30">
        <f t="shared" si="449"/>
        <v>64.55999999999996</v>
      </c>
      <c r="I842" s="30" t="str">
        <f t="shared" si="450"/>
        <v>US 26: 3</v>
      </c>
      <c r="J842" s="30">
        <f t="shared" si="426"/>
        <v>10610</v>
      </c>
      <c r="K842" s="30">
        <f t="shared" si="426"/>
        <v>10635</v>
      </c>
      <c r="L842" s="30">
        <f t="shared" si="426"/>
        <v>10660</v>
      </c>
      <c r="M842" s="30">
        <f t="shared" si="426"/>
        <v>10685</v>
      </c>
      <c r="N842" s="91">
        <f t="shared" si="427"/>
        <v>7214.8</v>
      </c>
      <c r="O842" s="91">
        <f t="shared" si="428"/>
        <v>7231.8</v>
      </c>
      <c r="P842" s="91">
        <f t="shared" si="429"/>
        <v>7248.8</v>
      </c>
      <c r="Q842" s="91">
        <f t="shared" si="430"/>
        <v>7265.8</v>
      </c>
      <c r="R842" s="91">
        <f t="shared" si="431"/>
        <v>144.29600000000002</v>
      </c>
      <c r="S842" s="91">
        <f t="shared" si="432"/>
        <v>1084.77</v>
      </c>
      <c r="T842" s="91">
        <f t="shared" si="433"/>
        <v>2174.64</v>
      </c>
      <c r="U842" s="91">
        <f t="shared" si="434"/>
        <v>3996.1900000000005</v>
      </c>
      <c r="V842" s="91">
        <f t="shared" si="435"/>
        <v>5.1946560000000437</v>
      </c>
      <c r="W842" s="91">
        <f t="shared" si="436"/>
        <v>35.146548000000294</v>
      </c>
      <c r="X842" s="91">
        <f t="shared" si="437"/>
        <v>60.020064000000495</v>
      </c>
      <c r="Y842" s="91">
        <f t="shared" si="438"/>
        <v>95.908560000000818</v>
      </c>
      <c r="Z842" s="91">
        <f t="shared" si="439"/>
        <v>1.0822200000000088</v>
      </c>
      <c r="AA842" s="91">
        <f t="shared" si="440"/>
        <v>5.8577580000000493</v>
      </c>
      <c r="AB842" s="91">
        <f t="shared" si="441"/>
        <v>8.3361200000000704</v>
      </c>
      <c r="AC842" s="91">
        <f t="shared" si="442"/>
        <v>11.417685714285813</v>
      </c>
      <c r="AD842" s="29">
        <f t="shared" si="443"/>
        <v>0</v>
      </c>
      <c r="AE842" s="29">
        <f t="shared" si="451"/>
        <v>0</v>
      </c>
      <c r="AF842" s="29">
        <f t="shared" si="452"/>
        <v>0</v>
      </c>
      <c r="AG842" s="29">
        <f t="shared" si="453"/>
        <v>0</v>
      </c>
      <c r="AH842" s="29">
        <f t="shared" si="444"/>
        <v>3</v>
      </c>
      <c r="AI842" s="29">
        <f t="shared" si="445"/>
        <v>16</v>
      </c>
      <c r="AJ842" s="29">
        <f t="shared" si="446"/>
        <v>23</v>
      </c>
      <c r="AK842" s="105">
        <f t="shared" si="447"/>
        <v>31</v>
      </c>
      <c r="AT842" s="300">
        <f t="shared" si="424"/>
        <v>17.315520000000145</v>
      </c>
      <c r="AU842" s="29">
        <f t="shared" si="424"/>
        <v>130.17240000000109</v>
      </c>
      <c r="AV842" s="29">
        <f t="shared" si="424"/>
        <v>260.95680000000215</v>
      </c>
      <c r="AW842" s="105">
        <f t="shared" si="423"/>
        <v>479.54280000000404</v>
      </c>
    </row>
    <row r="843" spans="1:49" x14ac:dyDescent="0.25">
      <c r="A843" s="80" t="s">
        <v>235</v>
      </c>
      <c r="B843" s="4" t="s">
        <v>88</v>
      </c>
      <c r="C843" s="4">
        <v>18.98</v>
      </c>
      <c r="D843" s="4">
        <v>19.04</v>
      </c>
      <c r="E843" s="4">
        <v>11000</v>
      </c>
      <c r="F843" s="4">
        <v>11100</v>
      </c>
      <c r="G843" s="30">
        <f t="shared" si="448"/>
        <v>5.9999999999998721E-2</v>
      </c>
      <c r="H843" s="30">
        <f t="shared" si="449"/>
        <v>64.619999999999962</v>
      </c>
      <c r="I843" s="30" t="str">
        <f t="shared" si="450"/>
        <v>US 26: 3</v>
      </c>
      <c r="J843" s="30">
        <f t="shared" si="426"/>
        <v>11010</v>
      </c>
      <c r="K843" s="30">
        <f t="shared" si="426"/>
        <v>11035</v>
      </c>
      <c r="L843" s="30">
        <f t="shared" si="426"/>
        <v>11060</v>
      </c>
      <c r="M843" s="30">
        <f t="shared" si="426"/>
        <v>11085</v>
      </c>
      <c r="N843" s="91">
        <f t="shared" si="427"/>
        <v>7486.8</v>
      </c>
      <c r="O843" s="91">
        <f t="shared" si="428"/>
        <v>7503.8</v>
      </c>
      <c r="P843" s="91">
        <f t="shared" si="429"/>
        <v>7520.8</v>
      </c>
      <c r="Q843" s="91">
        <f t="shared" si="430"/>
        <v>7537.8</v>
      </c>
      <c r="R843" s="91">
        <f t="shared" si="431"/>
        <v>149.73600000000002</v>
      </c>
      <c r="S843" s="91">
        <f t="shared" si="432"/>
        <v>1125.57</v>
      </c>
      <c r="T843" s="91">
        <f t="shared" si="433"/>
        <v>2256.2399999999998</v>
      </c>
      <c r="U843" s="91">
        <f t="shared" si="434"/>
        <v>4145.7900000000009</v>
      </c>
      <c r="V843" s="91">
        <f t="shared" si="435"/>
        <v>2.695247999999943</v>
      </c>
      <c r="W843" s="91">
        <f t="shared" si="436"/>
        <v>18.234233999999613</v>
      </c>
      <c r="X843" s="91">
        <f t="shared" si="437"/>
        <v>31.136111999999336</v>
      </c>
      <c r="Y843" s="91">
        <f t="shared" si="438"/>
        <v>49.749479999998954</v>
      </c>
      <c r="Z843" s="91">
        <f t="shared" si="439"/>
        <v>0.56150999999998807</v>
      </c>
      <c r="AA843" s="91">
        <f t="shared" si="440"/>
        <v>3.0390389999999354</v>
      </c>
      <c r="AB843" s="91">
        <f t="shared" si="441"/>
        <v>4.3244599999999078</v>
      </c>
      <c r="AC843" s="91">
        <f t="shared" si="442"/>
        <v>5.922557142857019</v>
      </c>
      <c r="AD843" s="29">
        <f t="shared" si="443"/>
        <v>0</v>
      </c>
      <c r="AE843" s="29">
        <f t="shared" si="451"/>
        <v>0</v>
      </c>
      <c r="AF843" s="29">
        <f t="shared" si="452"/>
        <v>0</v>
      </c>
      <c r="AG843" s="29">
        <f t="shared" si="453"/>
        <v>0</v>
      </c>
      <c r="AH843" s="29">
        <f t="shared" si="444"/>
        <v>3</v>
      </c>
      <c r="AI843" s="29">
        <f t="shared" si="445"/>
        <v>16</v>
      </c>
      <c r="AJ843" s="29">
        <f t="shared" si="446"/>
        <v>23</v>
      </c>
      <c r="AK843" s="105">
        <f t="shared" si="447"/>
        <v>31</v>
      </c>
      <c r="AT843" s="300">
        <f t="shared" si="424"/>
        <v>8.9841599999998092</v>
      </c>
      <c r="AU843" s="29">
        <f t="shared" si="424"/>
        <v>67.534199999998563</v>
      </c>
      <c r="AV843" s="29">
        <f t="shared" si="424"/>
        <v>135.37439999999711</v>
      </c>
      <c r="AW843" s="105">
        <f t="shared" si="423"/>
        <v>248.74739999999474</v>
      </c>
    </row>
    <row r="844" spans="1:49" x14ac:dyDescent="0.25">
      <c r="A844" s="80" t="s">
        <v>235</v>
      </c>
      <c r="B844" s="4" t="s">
        <v>88</v>
      </c>
      <c r="C844" s="4">
        <v>19.04</v>
      </c>
      <c r="D844" s="4">
        <v>19.29</v>
      </c>
      <c r="E844" s="4">
        <v>11200</v>
      </c>
      <c r="F844" s="4">
        <v>11300</v>
      </c>
      <c r="G844" s="30">
        <f t="shared" si="448"/>
        <v>0.25</v>
      </c>
      <c r="H844" s="30">
        <f t="shared" si="449"/>
        <v>64.869999999999962</v>
      </c>
      <c r="I844" s="30" t="str">
        <f t="shared" si="450"/>
        <v>US 26: 3</v>
      </c>
      <c r="J844" s="30">
        <f t="shared" si="426"/>
        <v>11210</v>
      </c>
      <c r="K844" s="30">
        <f t="shared" si="426"/>
        <v>11235</v>
      </c>
      <c r="L844" s="30">
        <f t="shared" si="426"/>
        <v>11260</v>
      </c>
      <c r="M844" s="30">
        <f t="shared" si="426"/>
        <v>11285</v>
      </c>
      <c r="N844" s="91">
        <f t="shared" si="427"/>
        <v>7622.8</v>
      </c>
      <c r="O844" s="91">
        <f t="shared" si="428"/>
        <v>7639.8</v>
      </c>
      <c r="P844" s="91">
        <f t="shared" si="429"/>
        <v>7656.8</v>
      </c>
      <c r="Q844" s="91">
        <f t="shared" si="430"/>
        <v>7673.8</v>
      </c>
      <c r="R844" s="91">
        <f t="shared" si="431"/>
        <v>152.45600000000002</v>
      </c>
      <c r="S844" s="91">
        <f t="shared" si="432"/>
        <v>1145.97</v>
      </c>
      <c r="T844" s="91">
        <f t="shared" si="433"/>
        <v>2297.04</v>
      </c>
      <c r="U844" s="91">
        <f t="shared" si="434"/>
        <v>4220.59</v>
      </c>
      <c r="V844" s="91">
        <f t="shared" si="435"/>
        <v>11.434200000000001</v>
      </c>
      <c r="W844" s="91">
        <f t="shared" si="436"/>
        <v>77.352975000000001</v>
      </c>
      <c r="X844" s="91">
        <f t="shared" si="437"/>
        <v>132.07980000000001</v>
      </c>
      <c r="Y844" s="91">
        <f t="shared" si="438"/>
        <v>211.02950000000001</v>
      </c>
      <c r="Z844" s="91">
        <f t="shared" si="439"/>
        <v>2.3821249999999998</v>
      </c>
      <c r="AA844" s="91">
        <f t="shared" si="440"/>
        <v>12.8921625</v>
      </c>
      <c r="AB844" s="91">
        <f t="shared" si="441"/>
        <v>18.344416666666671</v>
      </c>
      <c r="AC844" s="91">
        <f t="shared" si="442"/>
        <v>25.122559523809528</v>
      </c>
      <c r="AD844" s="29">
        <f t="shared" si="443"/>
        <v>0</v>
      </c>
      <c r="AE844" s="29">
        <f t="shared" si="451"/>
        <v>0</v>
      </c>
      <c r="AF844" s="29">
        <f t="shared" si="452"/>
        <v>0</v>
      </c>
      <c r="AG844" s="29">
        <f t="shared" si="453"/>
        <v>0</v>
      </c>
      <c r="AH844" s="29">
        <f t="shared" si="444"/>
        <v>3</v>
      </c>
      <c r="AI844" s="29">
        <f t="shared" si="445"/>
        <v>16</v>
      </c>
      <c r="AJ844" s="29">
        <f t="shared" si="446"/>
        <v>23</v>
      </c>
      <c r="AK844" s="105">
        <f t="shared" si="447"/>
        <v>31</v>
      </c>
      <c r="AT844" s="300">
        <f t="shared" si="424"/>
        <v>38.114000000000004</v>
      </c>
      <c r="AU844" s="29">
        <f t="shared" si="424"/>
        <v>286.49250000000001</v>
      </c>
      <c r="AV844" s="29">
        <f t="shared" si="424"/>
        <v>574.26</v>
      </c>
      <c r="AW844" s="105">
        <f t="shared" si="423"/>
        <v>1055.1475</v>
      </c>
    </row>
    <row r="845" spans="1:49" x14ac:dyDescent="0.25">
      <c r="A845" s="80" t="s">
        <v>235</v>
      </c>
      <c r="B845" s="4" t="s">
        <v>88</v>
      </c>
      <c r="C845" s="4">
        <v>19.29</v>
      </c>
      <c r="D845" s="4">
        <v>19.55</v>
      </c>
      <c r="E845" s="4">
        <v>11500</v>
      </c>
      <c r="F845" s="4">
        <v>13200</v>
      </c>
      <c r="G845" s="30">
        <f t="shared" si="448"/>
        <v>0.26000000000000156</v>
      </c>
      <c r="H845" s="30">
        <f t="shared" si="449"/>
        <v>65.129999999999967</v>
      </c>
      <c r="I845" s="30" t="str">
        <f t="shared" si="450"/>
        <v>US 26: 3</v>
      </c>
      <c r="J845" s="30">
        <f t="shared" si="426"/>
        <v>11670</v>
      </c>
      <c r="K845" s="30">
        <f t="shared" si="426"/>
        <v>12095</v>
      </c>
      <c r="L845" s="30">
        <f t="shared" si="426"/>
        <v>12520</v>
      </c>
      <c r="M845" s="30">
        <f t="shared" si="426"/>
        <v>12945</v>
      </c>
      <c r="N845" s="91">
        <f t="shared" si="427"/>
        <v>7935.6</v>
      </c>
      <c r="O845" s="91">
        <f t="shared" si="428"/>
        <v>8224.6</v>
      </c>
      <c r="P845" s="91">
        <f t="shared" si="429"/>
        <v>8513.6</v>
      </c>
      <c r="Q845" s="91">
        <f t="shared" si="430"/>
        <v>8802.6</v>
      </c>
      <c r="R845" s="91">
        <f t="shared" si="431"/>
        <v>158.71200000000002</v>
      </c>
      <c r="S845" s="91">
        <f t="shared" si="432"/>
        <v>1233.69</v>
      </c>
      <c r="T845" s="91">
        <f t="shared" si="433"/>
        <v>2554.08</v>
      </c>
      <c r="U845" s="91">
        <f t="shared" si="434"/>
        <v>4841.43</v>
      </c>
      <c r="V845" s="91">
        <f t="shared" si="435"/>
        <v>12.379536000000076</v>
      </c>
      <c r="W845" s="91">
        <f t="shared" si="436"/>
        <v>86.605038000000533</v>
      </c>
      <c r="X845" s="91">
        <f t="shared" si="437"/>
        <v>152.73398400000093</v>
      </c>
      <c r="Y845" s="91">
        <f t="shared" si="438"/>
        <v>251.75436000000153</v>
      </c>
      <c r="Z845" s="91">
        <f t="shared" si="439"/>
        <v>2.5790700000000153</v>
      </c>
      <c r="AA845" s="91">
        <f t="shared" si="440"/>
        <v>14.434173000000088</v>
      </c>
      <c r="AB845" s="91">
        <f t="shared" si="441"/>
        <v>21.213053333333466</v>
      </c>
      <c r="AC845" s="91">
        <f t="shared" si="442"/>
        <v>29.97075714285733</v>
      </c>
      <c r="AD845" s="29">
        <f t="shared" si="443"/>
        <v>0</v>
      </c>
      <c r="AE845" s="29">
        <f t="shared" si="451"/>
        <v>0</v>
      </c>
      <c r="AF845" s="29">
        <f t="shared" si="452"/>
        <v>0</v>
      </c>
      <c r="AG845" s="29">
        <f t="shared" si="453"/>
        <v>0</v>
      </c>
      <c r="AH845" s="29">
        <f t="shared" si="444"/>
        <v>3</v>
      </c>
      <c r="AI845" s="29">
        <f t="shared" si="445"/>
        <v>16</v>
      </c>
      <c r="AJ845" s="29">
        <f t="shared" si="446"/>
        <v>23</v>
      </c>
      <c r="AK845" s="105">
        <f t="shared" si="447"/>
        <v>31</v>
      </c>
      <c r="AT845" s="300">
        <f t="shared" si="424"/>
        <v>41.265120000000252</v>
      </c>
      <c r="AU845" s="29">
        <f t="shared" si="424"/>
        <v>320.75940000000196</v>
      </c>
      <c r="AV845" s="29">
        <f t="shared" si="424"/>
        <v>664.06080000000395</v>
      </c>
      <c r="AW845" s="105">
        <f t="shared" si="423"/>
        <v>1258.7718000000077</v>
      </c>
    </row>
    <row r="846" spans="1:49" x14ac:dyDescent="0.25">
      <c r="A846" s="80" t="s">
        <v>235</v>
      </c>
      <c r="B846" s="4" t="s">
        <v>84</v>
      </c>
      <c r="C846" s="4">
        <v>19.54</v>
      </c>
      <c r="D846" s="4">
        <v>21.1</v>
      </c>
      <c r="E846" s="4">
        <v>30300</v>
      </c>
      <c r="F846" s="4">
        <v>42800</v>
      </c>
      <c r="G846" s="30">
        <f t="shared" si="448"/>
        <v>1.5600000000000023</v>
      </c>
      <c r="H846" s="30">
        <f t="shared" si="449"/>
        <v>66.689999999999969</v>
      </c>
      <c r="I846" s="30" t="str">
        <f t="shared" si="450"/>
        <v>US 26: 3</v>
      </c>
      <c r="J846" s="30">
        <f t="shared" si="426"/>
        <v>31550</v>
      </c>
      <c r="K846" s="30">
        <f t="shared" si="426"/>
        <v>34675</v>
      </c>
      <c r="L846" s="30">
        <f t="shared" si="426"/>
        <v>37800</v>
      </c>
      <c r="M846" s="30">
        <f t="shared" si="426"/>
        <v>40925</v>
      </c>
      <c r="N846" s="91">
        <f t="shared" si="427"/>
        <v>21454</v>
      </c>
      <c r="O846" s="91">
        <f t="shared" si="428"/>
        <v>23579</v>
      </c>
      <c r="P846" s="91">
        <f t="shared" si="429"/>
        <v>25704.000000000004</v>
      </c>
      <c r="Q846" s="91">
        <f t="shared" si="430"/>
        <v>27829.000000000004</v>
      </c>
      <c r="R846" s="91">
        <f t="shared" si="431"/>
        <v>429.08</v>
      </c>
      <c r="S846" s="91">
        <f t="shared" si="432"/>
        <v>3536.85</v>
      </c>
      <c r="T846" s="91">
        <f t="shared" si="433"/>
        <v>7711.2000000000007</v>
      </c>
      <c r="U846" s="91">
        <f t="shared" si="434"/>
        <v>15305.950000000003</v>
      </c>
      <c r="V846" s="91">
        <f t="shared" si="435"/>
        <v>200.80944000000028</v>
      </c>
      <c r="W846" s="91">
        <f t="shared" si="436"/>
        <v>1489.7212200000022</v>
      </c>
      <c r="X846" s="91">
        <f t="shared" si="437"/>
        <v>2766.7785600000043</v>
      </c>
      <c r="Y846" s="91">
        <f t="shared" si="438"/>
        <v>4775.4564000000073</v>
      </c>
      <c r="Z846" s="91">
        <f t="shared" si="439"/>
        <v>41.835300000000053</v>
      </c>
      <c r="AA846" s="91">
        <f t="shared" si="440"/>
        <v>248.28687000000036</v>
      </c>
      <c r="AB846" s="91">
        <f t="shared" si="441"/>
        <v>384.27480000000065</v>
      </c>
      <c r="AC846" s="91">
        <f t="shared" si="442"/>
        <v>568.50671428571525</v>
      </c>
      <c r="AD846" s="29">
        <f t="shared" si="443"/>
        <v>1</v>
      </c>
      <c r="AE846" s="29">
        <f t="shared" si="451"/>
        <v>2</v>
      </c>
      <c r="AF846" s="29">
        <f t="shared" si="452"/>
        <v>3</v>
      </c>
      <c r="AG846" s="29">
        <f t="shared" si="453"/>
        <v>4</v>
      </c>
      <c r="AH846" s="29">
        <f t="shared" si="444"/>
        <v>3</v>
      </c>
      <c r="AI846" s="29">
        <f t="shared" si="445"/>
        <v>16</v>
      </c>
      <c r="AJ846" s="29">
        <f t="shared" si="446"/>
        <v>23</v>
      </c>
      <c r="AK846" s="105">
        <f t="shared" si="447"/>
        <v>31</v>
      </c>
      <c r="AT846" s="300">
        <f t="shared" si="424"/>
        <v>669.36480000000097</v>
      </c>
      <c r="AU846" s="29">
        <f t="shared" si="424"/>
        <v>5517.4860000000081</v>
      </c>
      <c r="AV846" s="29">
        <f t="shared" si="424"/>
        <v>12029.472000000018</v>
      </c>
      <c r="AW846" s="105">
        <f t="shared" si="423"/>
        <v>23877.282000000039</v>
      </c>
    </row>
    <row r="847" spans="1:49" x14ac:dyDescent="0.25">
      <c r="A847" s="80" t="s">
        <v>235</v>
      </c>
      <c r="B847" s="4" t="s">
        <v>88</v>
      </c>
      <c r="C847" s="4">
        <v>19.55</v>
      </c>
      <c r="D847" s="4">
        <v>19.75</v>
      </c>
      <c r="E847" s="4">
        <v>10200</v>
      </c>
      <c r="F847" s="4">
        <v>13000</v>
      </c>
      <c r="G847" s="30">
        <f t="shared" si="448"/>
        <v>0.19999999999999929</v>
      </c>
      <c r="H847" s="30">
        <f t="shared" si="449"/>
        <v>66.889999999999972</v>
      </c>
      <c r="I847" s="30" t="str">
        <f t="shared" si="450"/>
        <v>US 26: 3</v>
      </c>
      <c r="J847" s="30">
        <f t="shared" ref="J847:M866" si="454">(($F847-$E847)/($F$6-$E$6)*(J$6-$E$6)+$E847)</f>
        <v>10480</v>
      </c>
      <c r="K847" s="30">
        <f t="shared" si="454"/>
        <v>11180</v>
      </c>
      <c r="L847" s="30">
        <f t="shared" si="454"/>
        <v>11880</v>
      </c>
      <c r="M847" s="30">
        <f t="shared" si="454"/>
        <v>12580</v>
      </c>
      <c r="N847" s="91">
        <f t="shared" si="427"/>
        <v>7126.4000000000005</v>
      </c>
      <c r="O847" s="91">
        <f t="shared" si="428"/>
        <v>7602.4000000000005</v>
      </c>
      <c r="P847" s="91">
        <f t="shared" si="429"/>
        <v>8078.4000000000005</v>
      </c>
      <c r="Q847" s="91">
        <f t="shared" si="430"/>
        <v>8554.4000000000015</v>
      </c>
      <c r="R847" s="91">
        <f t="shared" si="431"/>
        <v>142.52800000000002</v>
      </c>
      <c r="S847" s="91">
        <f t="shared" si="432"/>
        <v>1140.3600000000001</v>
      </c>
      <c r="T847" s="91">
        <f t="shared" si="433"/>
        <v>2423.52</v>
      </c>
      <c r="U847" s="91">
        <f t="shared" si="434"/>
        <v>4704.920000000001</v>
      </c>
      <c r="V847" s="91">
        <f t="shared" si="435"/>
        <v>8.5516799999999691</v>
      </c>
      <c r="W847" s="91">
        <f t="shared" si="436"/>
        <v>61.579439999999792</v>
      </c>
      <c r="X847" s="91">
        <f t="shared" si="437"/>
        <v>111.48191999999962</v>
      </c>
      <c r="Y847" s="91">
        <f t="shared" si="438"/>
        <v>188.19679999999937</v>
      </c>
      <c r="Z847" s="91">
        <f t="shared" si="439"/>
        <v>1.7815999999999932</v>
      </c>
      <c r="AA847" s="91">
        <f t="shared" si="440"/>
        <v>10.263239999999966</v>
      </c>
      <c r="AB847" s="91">
        <f t="shared" si="441"/>
        <v>15.483599999999949</v>
      </c>
      <c r="AC847" s="91">
        <f t="shared" si="442"/>
        <v>22.40438095238088</v>
      </c>
      <c r="AD847" s="29">
        <f t="shared" si="443"/>
        <v>0</v>
      </c>
      <c r="AE847" s="29">
        <f t="shared" si="451"/>
        <v>0</v>
      </c>
      <c r="AF847" s="29">
        <f t="shared" si="452"/>
        <v>0</v>
      </c>
      <c r="AG847" s="29">
        <f t="shared" si="453"/>
        <v>0</v>
      </c>
      <c r="AH847" s="29">
        <f t="shared" si="444"/>
        <v>3</v>
      </c>
      <c r="AI847" s="29">
        <f t="shared" si="445"/>
        <v>16</v>
      </c>
      <c r="AJ847" s="29">
        <f t="shared" si="446"/>
        <v>23</v>
      </c>
      <c r="AK847" s="105">
        <f t="shared" si="447"/>
        <v>31</v>
      </c>
      <c r="AT847" s="300">
        <f t="shared" si="424"/>
        <v>28.505599999999902</v>
      </c>
      <c r="AU847" s="29">
        <f t="shared" si="424"/>
        <v>228.07199999999921</v>
      </c>
      <c r="AV847" s="29">
        <f t="shared" si="424"/>
        <v>484.7039999999983</v>
      </c>
      <c r="AW847" s="105">
        <f t="shared" si="423"/>
        <v>940.98399999999685</v>
      </c>
    </row>
    <row r="848" spans="1:49" x14ac:dyDescent="0.25">
      <c r="A848" s="80" t="s">
        <v>235</v>
      </c>
      <c r="B848" s="4" t="s">
        <v>85</v>
      </c>
      <c r="C848" s="4">
        <v>19.72</v>
      </c>
      <c r="D848" s="4">
        <v>21.86</v>
      </c>
      <c r="E848" s="4">
        <v>7800</v>
      </c>
      <c r="F848" s="4">
        <v>9000</v>
      </c>
      <c r="G848" s="30">
        <f t="shared" si="448"/>
        <v>2.1400000000000006</v>
      </c>
      <c r="H848" s="30">
        <f t="shared" si="449"/>
        <v>69.029999999999973</v>
      </c>
      <c r="I848" s="30" t="str">
        <f t="shared" si="450"/>
        <v>US 26: 3</v>
      </c>
      <c r="J848" s="30">
        <f t="shared" si="454"/>
        <v>7920</v>
      </c>
      <c r="K848" s="30">
        <f t="shared" si="454"/>
        <v>8220</v>
      </c>
      <c r="L848" s="30">
        <f t="shared" si="454"/>
        <v>8520</v>
      </c>
      <c r="M848" s="30">
        <f t="shared" si="454"/>
        <v>8820</v>
      </c>
      <c r="N848" s="91">
        <f t="shared" si="427"/>
        <v>5385.6</v>
      </c>
      <c r="O848" s="91">
        <f t="shared" si="428"/>
        <v>5589.6</v>
      </c>
      <c r="P848" s="91">
        <f t="shared" si="429"/>
        <v>5793.6</v>
      </c>
      <c r="Q848" s="91">
        <f t="shared" si="430"/>
        <v>5997.6</v>
      </c>
      <c r="R848" s="91">
        <f t="shared" si="431"/>
        <v>107.712</v>
      </c>
      <c r="S848" s="91">
        <f t="shared" si="432"/>
        <v>838.44</v>
      </c>
      <c r="T848" s="91">
        <f t="shared" si="433"/>
        <v>1738.0800000000002</v>
      </c>
      <c r="U848" s="91">
        <f t="shared" si="434"/>
        <v>3298.6800000000003</v>
      </c>
      <c r="V848" s="91">
        <f t="shared" si="435"/>
        <v>69.151104000000018</v>
      </c>
      <c r="W848" s="91">
        <f t="shared" si="436"/>
        <v>484.45063200000021</v>
      </c>
      <c r="X848" s="91">
        <f t="shared" si="437"/>
        <v>855.48297600000035</v>
      </c>
      <c r="Y848" s="91">
        <f t="shared" si="438"/>
        <v>1411.8350400000006</v>
      </c>
      <c r="Z848" s="91">
        <f t="shared" si="439"/>
        <v>14.406480000000002</v>
      </c>
      <c r="AA848" s="91">
        <f t="shared" si="440"/>
        <v>80.74177200000004</v>
      </c>
      <c r="AB848" s="91">
        <f t="shared" si="441"/>
        <v>118.81708000000006</v>
      </c>
      <c r="AC848" s="91">
        <f t="shared" si="442"/>
        <v>168.07560000000009</v>
      </c>
      <c r="AD848" s="29">
        <f t="shared" si="443"/>
        <v>0</v>
      </c>
      <c r="AE848" s="29">
        <f t="shared" si="451"/>
        <v>1</v>
      </c>
      <c r="AF848" s="29">
        <f t="shared" si="452"/>
        <v>1</v>
      </c>
      <c r="AG848" s="29">
        <f t="shared" si="453"/>
        <v>2</v>
      </c>
      <c r="AH848" s="29">
        <f t="shared" si="444"/>
        <v>3</v>
      </c>
      <c r="AI848" s="29">
        <f t="shared" si="445"/>
        <v>16</v>
      </c>
      <c r="AJ848" s="29">
        <f t="shared" si="446"/>
        <v>23</v>
      </c>
      <c r="AK848" s="105">
        <f t="shared" si="447"/>
        <v>31</v>
      </c>
      <c r="AT848" s="300">
        <f t="shared" si="424"/>
        <v>230.50368000000006</v>
      </c>
      <c r="AU848" s="29">
        <f t="shared" si="424"/>
        <v>1794.2616000000005</v>
      </c>
      <c r="AV848" s="29">
        <f t="shared" si="424"/>
        <v>3719.4912000000013</v>
      </c>
      <c r="AW848" s="105">
        <f t="shared" si="423"/>
        <v>7059.1752000000024</v>
      </c>
    </row>
    <row r="849" spans="1:49" x14ac:dyDescent="0.25">
      <c r="A849" s="80" t="s">
        <v>235</v>
      </c>
      <c r="B849" s="4" t="s">
        <v>88</v>
      </c>
      <c r="C849" s="4">
        <v>19.75</v>
      </c>
      <c r="D849" s="4">
        <v>20.58</v>
      </c>
      <c r="E849" s="4">
        <v>7600</v>
      </c>
      <c r="F849" s="4">
        <v>10100</v>
      </c>
      <c r="G849" s="30">
        <f t="shared" si="448"/>
        <v>0.82999999999999829</v>
      </c>
      <c r="H849" s="30">
        <f t="shared" si="449"/>
        <v>69.859999999999971</v>
      </c>
      <c r="I849" s="30" t="str">
        <f t="shared" si="450"/>
        <v>US 26: 3</v>
      </c>
      <c r="J849" s="30">
        <f t="shared" si="454"/>
        <v>7850</v>
      </c>
      <c r="K849" s="30">
        <f t="shared" si="454"/>
        <v>8475</v>
      </c>
      <c r="L849" s="30">
        <f t="shared" si="454"/>
        <v>9100</v>
      </c>
      <c r="M849" s="30">
        <f t="shared" si="454"/>
        <v>9725</v>
      </c>
      <c r="N849" s="91">
        <f t="shared" si="427"/>
        <v>5338</v>
      </c>
      <c r="O849" s="91">
        <f t="shared" si="428"/>
        <v>5763</v>
      </c>
      <c r="P849" s="91">
        <f t="shared" si="429"/>
        <v>6188</v>
      </c>
      <c r="Q849" s="91">
        <f t="shared" si="430"/>
        <v>6613.0000000000009</v>
      </c>
      <c r="R849" s="91">
        <f t="shared" si="431"/>
        <v>106.76</v>
      </c>
      <c r="S849" s="91">
        <f t="shared" si="432"/>
        <v>864.44999999999993</v>
      </c>
      <c r="T849" s="91">
        <f t="shared" si="433"/>
        <v>1856.3999999999999</v>
      </c>
      <c r="U849" s="91">
        <f t="shared" si="434"/>
        <v>3637.150000000001</v>
      </c>
      <c r="V849" s="91">
        <f t="shared" si="435"/>
        <v>26.583239999999943</v>
      </c>
      <c r="W849" s="91">
        <f t="shared" si="436"/>
        <v>193.72324499999959</v>
      </c>
      <c r="X849" s="91">
        <f t="shared" si="437"/>
        <v>354.38675999999924</v>
      </c>
      <c r="Y849" s="91">
        <f t="shared" si="438"/>
        <v>603.76689999999905</v>
      </c>
      <c r="Z849" s="91">
        <f t="shared" si="439"/>
        <v>5.5381749999999874</v>
      </c>
      <c r="AA849" s="91">
        <f t="shared" si="440"/>
        <v>32.28720749999993</v>
      </c>
      <c r="AB849" s="91">
        <f t="shared" si="441"/>
        <v>49.220383333333231</v>
      </c>
      <c r="AC849" s="91">
        <f t="shared" si="442"/>
        <v>71.877011904761801</v>
      </c>
      <c r="AD849" s="29">
        <f t="shared" si="443"/>
        <v>0</v>
      </c>
      <c r="AE849" s="29">
        <f t="shared" si="451"/>
        <v>1</v>
      </c>
      <c r="AF849" s="29">
        <f t="shared" si="452"/>
        <v>1</v>
      </c>
      <c r="AG849" s="29">
        <f t="shared" si="453"/>
        <v>1</v>
      </c>
      <c r="AH849" s="29">
        <f t="shared" si="444"/>
        <v>3</v>
      </c>
      <c r="AI849" s="29">
        <f t="shared" si="445"/>
        <v>16</v>
      </c>
      <c r="AJ849" s="29">
        <f t="shared" si="446"/>
        <v>23</v>
      </c>
      <c r="AK849" s="105">
        <f t="shared" si="447"/>
        <v>31</v>
      </c>
      <c r="AT849" s="300">
        <f t="shared" si="424"/>
        <v>88.610799999999827</v>
      </c>
      <c r="AU849" s="29">
        <f t="shared" si="424"/>
        <v>717.49349999999845</v>
      </c>
      <c r="AV849" s="29">
        <f t="shared" si="424"/>
        <v>1540.8119999999967</v>
      </c>
      <c r="AW849" s="105">
        <f t="shared" si="423"/>
        <v>3018.8344999999945</v>
      </c>
    </row>
    <row r="850" spans="1:49" x14ac:dyDescent="0.25">
      <c r="A850" s="80" t="s">
        <v>235</v>
      </c>
      <c r="B850" s="4" t="s">
        <v>88</v>
      </c>
      <c r="C850" s="4">
        <v>20.58</v>
      </c>
      <c r="D850" s="4">
        <v>20.99</v>
      </c>
      <c r="E850" s="4">
        <v>4700</v>
      </c>
      <c r="F850" s="4">
        <v>4800</v>
      </c>
      <c r="G850" s="30">
        <f t="shared" si="448"/>
        <v>0.41000000000000014</v>
      </c>
      <c r="H850" s="30">
        <f t="shared" si="449"/>
        <v>70.269999999999968</v>
      </c>
      <c r="I850" s="30" t="str">
        <f t="shared" si="450"/>
        <v>US 26: 3</v>
      </c>
      <c r="J850" s="30">
        <f t="shared" si="454"/>
        <v>4710</v>
      </c>
      <c r="K850" s="30">
        <f t="shared" si="454"/>
        <v>4735</v>
      </c>
      <c r="L850" s="30">
        <f t="shared" si="454"/>
        <v>4760</v>
      </c>
      <c r="M850" s="30">
        <f t="shared" si="454"/>
        <v>4785</v>
      </c>
      <c r="N850" s="91">
        <f t="shared" si="427"/>
        <v>3202.8</v>
      </c>
      <c r="O850" s="91">
        <f t="shared" si="428"/>
        <v>3219.8</v>
      </c>
      <c r="P850" s="91">
        <f t="shared" si="429"/>
        <v>3236.8</v>
      </c>
      <c r="Q850" s="91">
        <f t="shared" si="430"/>
        <v>3253.8</v>
      </c>
      <c r="R850" s="91">
        <f t="shared" si="431"/>
        <v>64.056000000000012</v>
      </c>
      <c r="S850" s="91">
        <f t="shared" si="432"/>
        <v>482.97</v>
      </c>
      <c r="T850" s="91">
        <f t="shared" si="433"/>
        <v>971.04</v>
      </c>
      <c r="U850" s="91">
        <f t="shared" si="434"/>
        <v>1789.5900000000001</v>
      </c>
      <c r="V850" s="91">
        <f t="shared" si="435"/>
        <v>7.8788880000000034</v>
      </c>
      <c r="W850" s="91">
        <f t="shared" si="436"/>
        <v>53.464779000000021</v>
      </c>
      <c r="X850" s="91">
        <f t="shared" si="437"/>
        <v>91.569072000000034</v>
      </c>
      <c r="Y850" s="91">
        <f t="shared" si="438"/>
        <v>146.74638000000007</v>
      </c>
      <c r="Z850" s="91">
        <f t="shared" si="439"/>
        <v>1.6414350000000004</v>
      </c>
      <c r="AA850" s="91">
        <f t="shared" si="440"/>
        <v>8.9107965000000036</v>
      </c>
      <c r="AB850" s="91">
        <f t="shared" si="441"/>
        <v>12.717926666666672</v>
      </c>
      <c r="AC850" s="91">
        <f t="shared" si="442"/>
        <v>17.469807142857153</v>
      </c>
      <c r="AD850" s="29">
        <f t="shared" si="443"/>
        <v>0</v>
      </c>
      <c r="AE850" s="29">
        <f t="shared" si="451"/>
        <v>0</v>
      </c>
      <c r="AF850" s="29">
        <f t="shared" si="452"/>
        <v>0</v>
      </c>
      <c r="AG850" s="29">
        <f t="shared" si="453"/>
        <v>0</v>
      </c>
      <c r="AH850" s="29">
        <f t="shared" si="444"/>
        <v>3</v>
      </c>
      <c r="AI850" s="29">
        <f t="shared" si="445"/>
        <v>16</v>
      </c>
      <c r="AJ850" s="29">
        <f t="shared" si="446"/>
        <v>23</v>
      </c>
      <c r="AK850" s="105">
        <f t="shared" si="447"/>
        <v>31</v>
      </c>
      <c r="AT850" s="300">
        <f t="shared" si="424"/>
        <v>26.262960000000014</v>
      </c>
      <c r="AU850" s="29">
        <f t="shared" si="424"/>
        <v>198.01770000000008</v>
      </c>
      <c r="AV850" s="29">
        <f t="shared" si="424"/>
        <v>398.1264000000001</v>
      </c>
      <c r="AW850" s="105">
        <f t="shared" si="423"/>
        <v>733.73190000000034</v>
      </c>
    </row>
    <row r="851" spans="1:49" x14ac:dyDescent="0.25">
      <c r="A851" s="80" t="s">
        <v>235</v>
      </c>
      <c r="B851" s="4" t="s">
        <v>88</v>
      </c>
      <c r="C851" s="4">
        <v>20.99</v>
      </c>
      <c r="D851" s="4">
        <v>22.75</v>
      </c>
      <c r="E851" s="4">
        <v>2800</v>
      </c>
      <c r="F851" s="4">
        <v>2900</v>
      </c>
      <c r="G851" s="30">
        <f t="shared" si="448"/>
        <v>1.7600000000000016</v>
      </c>
      <c r="H851" s="30">
        <f t="shared" si="449"/>
        <v>72.029999999999973</v>
      </c>
      <c r="I851" s="30" t="str">
        <f t="shared" si="450"/>
        <v>US 26: 3</v>
      </c>
      <c r="J851" s="30">
        <f t="shared" si="454"/>
        <v>2810</v>
      </c>
      <c r="K851" s="30">
        <f t="shared" si="454"/>
        <v>2835</v>
      </c>
      <c r="L851" s="30">
        <f t="shared" si="454"/>
        <v>2860</v>
      </c>
      <c r="M851" s="30">
        <f t="shared" si="454"/>
        <v>2885</v>
      </c>
      <c r="N851" s="91">
        <f t="shared" si="427"/>
        <v>1910.8000000000002</v>
      </c>
      <c r="O851" s="91">
        <f t="shared" si="428"/>
        <v>1927.8000000000002</v>
      </c>
      <c r="P851" s="91">
        <f t="shared" si="429"/>
        <v>1944.8000000000002</v>
      </c>
      <c r="Q851" s="91">
        <f t="shared" si="430"/>
        <v>1961.8000000000002</v>
      </c>
      <c r="R851" s="91">
        <f t="shared" si="431"/>
        <v>38.216000000000001</v>
      </c>
      <c r="S851" s="91">
        <f t="shared" si="432"/>
        <v>289.17</v>
      </c>
      <c r="T851" s="91">
        <f t="shared" si="433"/>
        <v>583.44000000000005</v>
      </c>
      <c r="U851" s="91">
        <f t="shared" si="434"/>
        <v>1078.9900000000002</v>
      </c>
      <c r="V851" s="91">
        <f t="shared" si="435"/>
        <v>20.178048000000018</v>
      </c>
      <c r="W851" s="91">
        <f t="shared" si="436"/>
        <v>137.41358400000013</v>
      </c>
      <c r="X851" s="91">
        <f t="shared" si="437"/>
        <v>236.17651200000023</v>
      </c>
      <c r="Y851" s="91">
        <f t="shared" si="438"/>
        <v>379.80448000000047</v>
      </c>
      <c r="Z851" s="91">
        <f t="shared" si="439"/>
        <v>4.2037600000000035</v>
      </c>
      <c r="AA851" s="91">
        <f t="shared" si="440"/>
        <v>22.90226400000002</v>
      </c>
      <c r="AB851" s="91">
        <f t="shared" si="441"/>
        <v>32.802293333333367</v>
      </c>
      <c r="AC851" s="91">
        <f t="shared" si="442"/>
        <v>45.214819047619109</v>
      </c>
      <c r="AD851" s="29">
        <f t="shared" si="443"/>
        <v>0</v>
      </c>
      <c r="AE851" s="29">
        <f t="shared" si="451"/>
        <v>0</v>
      </c>
      <c r="AF851" s="29">
        <f t="shared" si="452"/>
        <v>1</v>
      </c>
      <c r="AG851" s="29">
        <f t="shared" si="453"/>
        <v>1</v>
      </c>
      <c r="AH851" s="29">
        <f t="shared" si="444"/>
        <v>3</v>
      </c>
      <c r="AI851" s="29">
        <f t="shared" si="445"/>
        <v>16</v>
      </c>
      <c r="AJ851" s="29">
        <f t="shared" si="446"/>
        <v>23</v>
      </c>
      <c r="AK851" s="105">
        <f t="shared" si="447"/>
        <v>31</v>
      </c>
      <c r="AT851" s="300">
        <f t="shared" si="424"/>
        <v>67.260160000000056</v>
      </c>
      <c r="AU851" s="29">
        <f t="shared" si="424"/>
        <v>508.93920000000048</v>
      </c>
      <c r="AV851" s="29">
        <f t="shared" si="424"/>
        <v>1026.8544000000011</v>
      </c>
      <c r="AW851" s="105">
        <f t="shared" si="423"/>
        <v>1899.0224000000021</v>
      </c>
    </row>
    <row r="852" spans="1:49" x14ac:dyDescent="0.25">
      <c r="A852" s="80" t="s">
        <v>235</v>
      </c>
      <c r="B852" s="4" t="s">
        <v>87</v>
      </c>
      <c r="C852" s="4">
        <v>21.08</v>
      </c>
      <c r="D852" s="4">
        <v>21.97</v>
      </c>
      <c r="E852" s="4">
        <v>2500</v>
      </c>
      <c r="F852" s="4">
        <v>2600</v>
      </c>
      <c r="G852" s="30">
        <f t="shared" si="448"/>
        <v>0.89000000000000057</v>
      </c>
      <c r="H852" s="30">
        <f t="shared" si="449"/>
        <v>72.919999999999973</v>
      </c>
      <c r="I852" s="30" t="str">
        <f t="shared" si="450"/>
        <v>US 26: 3</v>
      </c>
      <c r="J852" s="30">
        <f t="shared" si="454"/>
        <v>2510</v>
      </c>
      <c r="K852" s="30">
        <f t="shared" si="454"/>
        <v>2535</v>
      </c>
      <c r="L852" s="30">
        <f t="shared" si="454"/>
        <v>2560</v>
      </c>
      <c r="M852" s="30">
        <f t="shared" si="454"/>
        <v>2585</v>
      </c>
      <c r="N852" s="91">
        <f t="shared" si="427"/>
        <v>1706.8000000000002</v>
      </c>
      <c r="O852" s="91">
        <f t="shared" si="428"/>
        <v>1723.8000000000002</v>
      </c>
      <c r="P852" s="91">
        <f t="shared" si="429"/>
        <v>1740.8000000000002</v>
      </c>
      <c r="Q852" s="91">
        <f t="shared" si="430"/>
        <v>1757.8000000000002</v>
      </c>
      <c r="R852" s="91">
        <f t="shared" si="431"/>
        <v>34.136000000000003</v>
      </c>
      <c r="S852" s="91">
        <f t="shared" si="432"/>
        <v>258.57</v>
      </c>
      <c r="T852" s="91">
        <f t="shared" si="433"/>
        <v>522.24</v>
      </c>
      <c r="U852" s="91">
        <f t="shared" si="434"/>
        <v>966.79000000000019</v>
      </c>
      <c r="V852" s="91">
        <f t="shared" si="435"/>
        <v>9.1143120000000053</v>
      </c>
      <c r="W852" s="91">
        <f t="shared" si="436"/>
        <v>62.134371000000044</v>
      </c>
      <c r="X852" s="91">
        <f t="shared" si="437"/>
        <v>106.90252800000007</v>
      </c>
      <c r="Y852" s="91">
        <f t="shared" si="438"/>
        <v>172.08862000000016</v>
      </c>
      <c r="Z852" s="91">
        <f t="shared" si="439"/>
        <v>1.8988150000000008</v>
      </c>
      <c r="AA852" s="91">
        <f t="shared" si="440"/>
        <v>10.355728500000007</v>
      </c>
      <c r="AB852" s="91">
        <f t="shared" si="441"/>
        <v>14.847573333333346</v>
      </c>
      <c r="AC852" s="91">
        <f t="shared" si="442"/>
        <v>20.486740476190498</v>
      </c>
      <c r="AD852" s="29">
        <f t="shared" si="443"/>
        <v>0</v>
      </c>
      <c r="AE852" s="29">
        <f t="shared" si="451"/>
        <v>0</v>
      </c>
      <c r="AF852" s="29">
        <f t="shared" si="452"/>
        <v>0</v>
      </c>
      <c r="AG852" s="29">
        <f t="shared" si="453"/>
        <v>0</v>
      </c>
      <c r="AH852" s="29">
        <f t="shared" si="444"/>
        <v>3</v>
      </c>
      <c r="AI852" s="29">
        <f t="shared" si="445"/>
        <v>16</v>
      </c>
      <c r="AJ852" s="29">
        <f t="shared" si="446"/>
        <v>23</v>
      </c>
      <c r="AK852" s="105">
        <f t="shared" si="447"/>
        <v>31</v>
      </c>
      <c r="AT852" s="300">
        <f t="shared" si="424"/>
        <v>30.381040000000024</v>
      </c>
      <c r="AU852" s="29">
        <f t="shared" si="424"/>
        <v>230.12730000000013</v>
      </c>
      <c r="AV852" s="29">
        <f t="shared" si="424"/>
        <v>464.79360000000031</v>
      </c>
      <c r="AW852" s="105">
        <f t="shared" si="423"/>
        <v>860.44310000000075</v>
      </c>
    </row>
    <row r="853" spans="1:49" x14ac:dyDescent="0.25">
      <c r="A853" s="80" t="s">
        <v>235</v>
      </c>
      <c r="B853" s="4" t="s">
        <v>84</v>
      </c>
      <c r="C853" s="4">
        <v>21.1</v>
      </c>
      <c r="D853" s="4">
        <v>22.15</v>
      </c>
      <c r="E853" s="4">
        <v>30300</v>
      </c>
      <c r="F853" s="4">
        <v>41900</v>
      </c>
      <c r="G853" s="30">
        <f t="shared" si="448"/>
        <v>1.0499999999999972</v>
      </c>
      <c r="H853" s="30">
        <f t="shared" si="449"/>
        <v>73.96999999999997</v>
      </c>
      <c r="I853" s="30" t="str">
        <f t="shared" si="450"/>
        <v>US 26: 3</v>
      </c>
      <c r="J853" s="30">
        <f t="shared" si="454"/>
        <v>31460</v>
      </c>
      <c r="K853" s="30">
        <f t="shared" si="454"/>
        <v>34360</v>
      </c>
      <c r="L853" s="30">
        <f t="shared" si="454"/>
        <v>37260</v>
      </c>
      <c r="M853" s="30">
        <f t="shared" si="454"/>
        <v>40160</v>
      </c>
      <c r="N853" s="91">
        <f t="shared" si="427"/>
        <v>21392.800000000003</v>
      </c>
      <c r="O853" s="91">
        <f t="shared" si="428"/>
        <v>23364.800000000003</v>
      </c>
      <c r="P853" s="91">
        <f t="shared" si="429"/>
        <v>25336.800000000003</v>
      </c>
      <c r="Q853" s="91">
        <f t="shared" si="430"/>
        <v>27308.800000000003</v>
      </c>
      <c r="R853" s="91">
        <f t="shared" si="431"/>
        <v>427.85600000000005</v>
      </c>
      <c r="S853" s="91">
        <f t="shared" si="432"/>
        <v>3504.7200000000003</v>
      </c>
      <c r="T853" s="91">
        <f t="shared" si="433"/>
        <v>7601.0400000000009</v>
      </c>
      <c r="U853" s="91">
        <f t="shared" si="434"/>
        <v>15019.840000000002</v>
      </c>
      <c r="V853" s="91">
        <f t="shared" si="435"/>
        <v>134.77463999999966</v>
      </c>
      <c r="W853" s="91">
        <f t="shared" si="436"/>
        <v>993.58811999999739</v>
      </c>
      <c r="X853" s="91">
        <f t="shared" si="437"/>
        <v>1835.6511599999953</v>
      </c>
      <c r="Y853" s="91">
        <f t="shared" si="438"/>
        <v>3154.1663999999923</v>
      </c>
      <c r="Z853" s="91">
        <f t="shared" si="439"/>
        <v>28.078049999999926</v>
      </c>
      <c r="AA853" s="91">
        <f t="shared" si="440"/>
        <v>165.59801999999956</v>
      </c>
      <c r="AB853" s="91">
        <f t="shared" si="441"/>
        <v>254.95154999999937</v>
      </c>
      <c r="AC853" s="91">
        <f t="shared" si="442"/>
        <v>375.49599999999913</v>
      </c>
      <c r="AD853" s="29">
        <f t="shared" si="443"/>
        <v>0</v>
      </c>
      <c r="AE853" s="29">
        <f t="shared" si="451"/>
        <v>2</v>
      </c>
      <c r="AF853" s="29">
        <f t="shared" si="452"/>
        <v>2</v>
      </c>
      <c r="AG853" s="29">
        <f t="shared" si="453"/>
        <v>3</v>
      </c>
      <c r="AH853" s="29">
        <f t="shared" si="444"/>
        <v>3</v>
      </c>
      <c r="AI853" s="29">
        <f t="shared" si="445"/>
        <v>16</v>
      </c>
      <c r="AJ853" s="29">
        <f t="shared" si="446"/>
        <v>23</v>
      </c>
      <c r="AK853" s="105">
        <f t="shared" si="447"/>
        <v>31</v>
      </c>
      <c r="AT853" s="300">
        <f t="shared" si="424"/>
        <v>449.24879999999882</v>
      </c>
      <c r="AU853" s="29">
        <f t="shared" si="424"/>
        <v>3679.9559999999901</v>
      </c>
      <c r="AV853" s="29">
        <f t="shared" si="424"/>
        <v>7981.0919999999796</v>
      </c>
      <c r="AW853" s="105">
        <f t="shared" si="423"/>
        <v>15770.831999999958</v>
      </c>
    </row>
    <row r="854" spans="1:49" x14ac:dyDescent="0.25">
      <c r="A854" s="80" t="s">
        <v>235</v>
      </c>
      <c r="B854" s="4" t="s">
        <v>85</v>
      </c>
      <c r="C854" s="4">
        <v>21.86</v>
      </c>
      <c r="D854" s="4">
        <v>34.97</v>
      </c>
      <c r="E854" s="4">
        <v>7200</v>
      </c>
      <c r="F854" s="4">
        <v>7300</v>
      </c>
      <c r="G854" s="30">
        <f t="shared" si="448"/>
        <v>13.11</v>
      </c>
      <c r="H854" s="30">
        <f t="shared" si="449"/>
        <v>87.07999999999997</v>
      </c>
      <c r="I854" s="30" t="str">
        <f t="shared" si="450"/>
        <v>US 26: 3</v>
      </c>
      <c r="J854" s="30">
        <f t="shared" si="454"/>
        <v>7210</v>
      </c>
      <c r="K854" s="30">
        <f t="shared" si="454"/>
        <v>7235</v>
      </c>
      <c r="L854" s="30">
        <f t="shared" si="454"/>
        <v>7260</v>
      </c>
      <c r="M854" s="30">
        <f t="shared" si="454"/>
        <v>7285</v>
      </c>
      <c r="N854" s="91">
        <f t="shared" si="427"/>
        <v>4902.8</v>
      </c>
      <c r="O854" s="91">
        <f t="shared" si="428"/>
        <v>4919.8</v>
      </c>
      <c r="P854" s="91">
        <f t="shared" si="429"/>
        <v>4936.8</v>
      </c>
      <c r="Q854" s="91">
        <f t="shared" si="430"/>
        <v>4953.8</v>
      </c>
      <c r="R854" s="91">
        <f t="shared" si="431"/>
        <v>98.056000000000012</v>
      </c>
      <c r="S854" s="91">
        <f t="shared" si="432"/>
        <v>737.97</v>
      </c>
      <c r="T854" s="91">
        <f t="shared" si="433"/>
        <v>1481.04</v>
      </c>
      <c r="U854" s="91">
        <f t="shared" si="434"/>
        <v>2724.59</v>
      </c>
      <c r="V854" s="91">
        <f t="shared" si="435"/>
        <v>385.654248</v>
      </c>
      <c r="W854" s="91">
        <f t="shared" si="436"/>
        <v>2612.1924090000002</v>
      </c>
      <c r="X854" s="91">
        <f t="shared" si="437"/>
        <v>4465.779912</v>
      </c>
      <c r="Y854" s="91">
        <f t="shared" si="438"/>
        <v>7143.8749799999996</v>
      </c>
      <c r="Z854" s="91">
        <f t="shared" si="439"/>
        <v>80.344634999999982</v>
      </c>
      <c r="AA854" s="91">
        <f t="shared" si="440"/>
        <v>435.36540150000002</v>
      </c>
      <c r="AB854" s="91">
        <f t="shared" si="441"/>
        <v>620.24721000000011</v>
      </c>
      <c r="AC854" s="91">
        <f t="shared" si="442"/>
        <v>850.46130714285721</v>
      </c>
      <c r="AD854" s="29">
        <f t="shared" si="443"/>
        <v>1</v>
      </c>
      <c r="AE854" s="29">
        <f t="shared" si="451"/>
        <v>3</v>
      </c>
      <c r="AF854" s="29">
        <f t="shared" si="452"/>
        <v>5</v>
      </c>
      <c r="AG854" s="29">
        <f t="shared" si="453"/>
        <v>6</v>
      </c>
      <c r="AH854" s="29">
        <f t="shared" si="444"/>
        <v>3</v>
      </c>
      <c r="AI854" s="29">
        <f t="shared" si="445"/>
        <v>16</v>
      </c>
      <c r="AJ854" s="29">
        <f t="shared" si="446"/>
        <v>23</v>
      </c>
      <c r="AK854" s="105">
        <f t="shared" si="447"/>
        <v>31</v>
      </c>
      <c r="AT854" s="300">
        <f t="shared" si="424"/>
        <v>1285.5141600000002</v>
      </c>
      <c r="AU854" s="29">
        <f t="shared" si="424"/>
        <v>9674.7867000000006</v>
      </c>
      <c r="AV854" s="29">
        <f t="shared" si="424"/>
        <v>19416.434399999998</v>
      </c>
      <c r="AW854" s="105">
        <f t="shared" si="423"/>
        <v>35719.374900000003</v>
      </c>
    </row>
    <row r="855" spans="1:49" x14ac:dyDescent="0.25">
      <c r="A855" s="80" t="s">
        <v>235</v>
      </c>
      <c r="B855" s="4" t="s">
        <v>87</v>
      </c>
      <c r="C855" s="4">
        <v>21.97</v>
      </c>
      <c r="D855" s="4">
        <v>24.87</v>
      </c>
      <c r="E855" s="4">
        <v>2800</v>
      </c>
      <c r="F855" s="4">
        <v>2900</v>
      </c>
      <c r="G855" s="30">
        <f t="shared" si="448"/>
        <v>2.9000000000000021</v>
      </c>
      <c r="H855" s="30">
        <f t="shared" si="449"/>
        <v>89.979999999999976</v>
      </c>
      <c r="I855" s="30" t="str">
        <f t="shared" si="450"/>
        <v>US 26: 3</v>
      </c>
      <c r="J855" s="30">
        <f t="shared" si="454"/>
        <v>2810</v>
      </c>
      <c r="K855" s="30">
        <f t="shared" si="454"/>
        <v>2835</v>
      </c>
      <c r="L855" s="30">
        <f t="shared" si="454"/>
        <v>2860</v>
      </c>
      <c r="M855" s="30">
        <f t="shared" si="454"/>
        <v>2885</v>
      </c>
      <c r="N855" s="91">
        <f t="shared" si="427"/>
        <v>1910.8000000000002</v>
      </c>
      <c r="O855" s="91">
        <f t="shared" si="428"/>
        <v>1927.8000000000002</v>
      </c>
      <c r="P855" s="91">
        <f t="shared" si="429"/>
        <v>1944.8000000000002</v>
      </c>
      <c r="Q855" s="91">
        <f t="shared" si="430"/>
        <v>1961.8000000000002</v>
      </c>
      <c r="R855" s="91">
        <f t="shared" si="431"/>
        <v>38.216000000000001</v>
      </c>
      <c r="S855" s="91">
        <f t="shared" si="432"/>
        <v>289.17</v>
      </c>
      <c r="T855" s="91">
        <f t="shared" si="433"/>
        <v>583.44000000000005</v>
      </c>
      <c r="U855" s="91">
        <f t="shared" si="434"/>
        <v>1078.9900000000002</v>
      </c>
      <c r="V855" s="91">
        <f t="shared" si="435"/>
        <v>33.247920000000022</v>
      </c>
      <c r="W855" s="91">
        <f t="shared" si="436"/>
        <v>226.42011000000019</v>
      </c>
      <c r="X855" s="91">
        <f t="shared" si="437"/>
        <v>389.15448000000032</v>
      </c>
      <c r="Y855" s="91">
        <f t="shared" si="438"/>
        <v>625.8142000000006</v>
      </c>
      <c r="Z855" s="91">
        <f t="shared" si="439"/>
        <v>6.926650000000004</v>
      </c>
      <c r="AA855" s="91">
        <f t="shared" si="440"/>
        <v>37.73668500000003</v>
      </c>
      <c r="AB855" s="91">
        <f t="shared" si="441"/>
        <v>54.049233333333383</v>
      </c>
      <c r="AC855" s="91">
        <f t="shared" si="442"/>
        <v>74.501690476190561</v>
      </c>
      <c r="AD855" s="29">
        <f t="shared" si="443"/>
        <v>0</v>
      </c>
      <c r="AE855" s="29">
        <f t="shared" si="451"/>
        <v>1</v>
      </c>
      <c r="AF855" s="29">
        <f t="shared" si="452"/>
        <v>1</v>
      </c>
      <c r="AG855" s="29">
        <f t="shared" si="453"/>
        <v>1</v>
      </c>
      <c r="AH855" s="29">
        <f t="shared" si="444"/>
        <v>3</v>
      </c>
      <c r="AI855" s="29">
        <f t="shared" si="445"/>
        <v>16</v>
      </c>
      <c r="AJ855" s="29">
        <f t="shared" si="446"/>
        <v>23</v>
      </c>
      <c r="AK855" s="105">
        <f t="shared" si="447"/>
        <v>31</v>
      </c>
      <c r="AT855" s="300">
        <f t="shared" si="424"/>
        <v>110.82640000000008</v>
      </c>
      <c r="AU855" s="29">
        <f t="shared" si="424"/>
        <v>838.59300000000064</v>
      </c>
      <c r="AV855" s="29">
        <f t="shared" si="424"/>
        <v>1691.9760000000015</v>
      </c>
      <c r="AW855" s="105">
        <f t="shared" si="423"/>
        <v>3129.0710000000031</v>
      </c>
    </row>
    <row r="856" spans="1:49" x14ac:dyDescent="0.25">
      <c r="A856" s="80" t="s">
        <v>235</v>
      </c>
      <c r="B856" s="4" t="s">
        <v>84</v>
      </c>
      <c r="C856" s="4">
        <v>22.15</v>
      </c>
      <c r="D856" s="4">
        <v>22.74</v>
      </c>
      <c r="E856" s="4">
        <v>33700</v>
      </c>
      <c r="F856" s="4">
        <v>46600</v>
      </c>
      <c r="G856" s="30">
        <f t="shared" si="448"/>
        <v>0.58999999999999986</v>
      </c>
      <c r="H856" s="30">
        <f t="shared" si="449"/>
        <v>90.569999999999979</v>
      </c>
      <c r="I856" s="30" t="str">
        <f t="shared" si="450"/>
        <v>US 26: 4</v>
      </c>
      <c r="J856" s="30">
        <f t="shared" si="454"/>
        <v>34990</v>
      </c>
      <c r="K856" s="30">
        <f t="shared" si="454"/>
        <v>38215</v>
      </c>
      <c r="L856" s="30">
        <f t="shared" si="454"/>
        <v>41440</v>
      </c>
      <c r="M856" s="30">
        <f t="shared" si="454"/>
        <v>44665</v>
      </c>
      <c r="N856" s="91">
        <f t="shared" si="427"/>
        <v>23793.200000000001</v>
      </c>
      <c r="O856" s="91">
        <f t="shared" si="428"/>
        <v>25986.2</v>
      </c>
      <c r="P856" s="91">
        <f t="shared" si="429"/>
        <v>28179.200000000001</v>
      </c>
      <c r="Q856" s="91">
        <f t="shared" si="430"/>
        <v>30372.2</v>
      </c>
      <c r="R856" s="91">
        <f t="shared" si="431"/>
        <v>475.86400000000003</v>
      </c>
      <c r="S856" s="91">
        <f t="shared" si="432"/>
        <v>3897.93</v>
      </c>
      <c r="T856" s="91">
        <f t="shared" si="433"/>
        <v>8453.76</v>
      </c>
      <c r="U856" s="91">
        <f t="shared" si="434"/>
        <v>16704.710000000003</v>
      </c>
      <c r="V856" s="91">
        <f t="shared" si="435"/>
        <v>84.227927999999977</v>
      </c>
      <c r="W856" s="91">
        <f t="shared" si="436"/>
        <v>620.94024899999988</v>
      </c>
      <c r="X856" s="91">
        <f t="shared" si="437"/>
        <v>1147.1752319999998</v>
      </c>
      <c r="Y856" s="91">
        <f t="shared" si="438"/>
        <v>1971.15578</v>
      </c>
      <c r="Z856" s="91">
        <f t="shared" si="439"/>
        <v>17.547484999999991</v>
      </c>
      <c r="AA856" s="91">
        <f t="shared" si="440"/>
        <v>103.49004149999998</v>
      </c>
      <c r="AB856" s="91">
        <f t="shared" si="441"/>
        <v>159.32989333333333</v>
      </c>
      <c r="AC856" s="91">
        <f t="shared" si="442"/>
        <v>234.66140238095244</v>
      </c>
      <c r="AD856" s="29">
        <f t="shared" si="443"/>
        <v>0</v>
      </c>
      <c r="AE856" s="29">
        <f t="shared" si="451"/>
        <v>1</v>
      </c>
      <c r="AF856" s="29">
        <f t="shared" si="452"/>
        <v>2</v>
      </c>
      <c r="AG856" s="29">
        <f t="shared" si="453"/>
        <v>2</v>
      </c>
      <c r="AH856" s="29">
        <f t="shared" si="444"/>
        <v>3</v>
      </c>
      <c r="AI856" s="29">
        <f t="shared" si="445"/>
        <v>14</v>
      </c>
      <c r="AJ856" s="29">
        <f t="shared" si="446"/>
        <v>20</v>
      </c>
      <c r="AK856" s="105">
        <f t="shared" si="447"/>
        <v>28</v>
      </c>
      <c r="AT856" s="300">
        <f t="shared" si="424"/>
        <v>280.75975999999997</v>
      </c>
      <c r="AU856" s="29">
        <f t="shared" si="424"/>
        <v>2299.7786999999994</v>
      </c>
      <c r="AV856" s="29">
        <f t="shared" si="424"/>
        <v>4987.7183999999988</v>
      </c>
      <c r="AW856" s="105">
        <f t="shared" si="423"/>
        <v>9855.7788999999993</v>
      </c>
    </row>
    <row r="857" spans="1:49" x14ac:dyDescent="0.25">
      <c r="A857" s="80" t="s">
        <v>235</v>
      </c>
      <c r="B857" s="4" t="s">
        <v>84</v>
      </c>
      <c r="C857" s="4">
        <v>22.74</v>
      </c>
      <c r="D857" s="4">
        <v>23.87</v>
      </c>
      <c r="E857" s="4">
        <v>33300</v>
      </c>
      <c r="F857" s="4">
        <v>46400</v>
      </c>
      <c r="G857" s="30">
        <f t="shared" si="448"/>
        <v>1.1300000000000026</v>
      </c>
      <c r="H857" s="30">
        <f t="shared" si="449"/>
        <v>91.699999999999989</v>
      </c>
      <c r="I857" s="30" t="str">
        <f t="shared" si="450"/>
        <v>US 26: 4</v>
      </c>
      <c r="J857" s="30">
        <f t="shared" si="454"/>
        <v>34610</v>
      </c>
      <c r="K857" s="30">
        <f t="shared" si="454"/>
        <v>37885</v>
      </c>
      <c r="L857" s="30">
        <f t="shared" si="454"/>
        <v>41160</v>
      </c>
      <c r="M857" s="30">
        <f t="shared" si="454"/>
        <v>44435</v>
      </c>
      <c r="N857" s="91">
        <f t="shared" si="427"/>
        <v>23534.800000000003</v>
      </c>
      <c r="O857" s="91">
        <f t="shared" si="428"/>
        <v>25761.800000000003</v>
      </c>
      <c r="P857" s="91">
        <f t="shared" si="429"/>
        <v>27988.800000000003</v>
      </c>
      <c r="Q857" s="91">
        <f t="shared" si="430"/>
        <v>30215.800000000003</v>
      </c>
      <c r="R857" s="91">
        <f t="shared" si="431"/>
        <v>470.69600000000008</v>
      </c>
      <c r="S857" s="91">
        <f t="shared" si="432"/>
        <v>3864.2700000000004</v>
      </c>
      <c r="T857" s="91">
        <f t="shared" si="433"/>
        <v>8396.6400000000012</v>
      </c>
      <c r="U857" s="91">
        <f t="shared" si="434"/>
        <v>16618.690000000002</v>
      </c>
      <c r="V857" s="91">
        <f t="shared" si="435"/>
        <v>159.5659440000004</v>
      </c>
      <c r="W857" s="91">
        <f t="shared" si="436"/>
        <v>1178.9887770000028</v>
      </c>
      <c r="X857" s="91">
        <f t="shared" si="437"/>
        <v>2182.286736000005</v>
      </c>
      <c r="Y857" s="91">
        <f t="shared" si="438"/>
        <v>3755.8239400000093</v>
      </c>
      <c r="Z857" s="91">
        <f t="shared" si="439"/>
        <v>33.242905000000079</v>
      </c>
      <c r="AA857" s="91">
        <f t="shared" si="440"/>
        <v>196.49812950000046</v>
      </c>
      <c r="AB857" s="91">
        <f t="shared" si="441"/>
        <v>303.09538000000072</v>
      </c>
      <c r="AC857" s="91">
        <f t="shared" si="442"/>
        <v>447.12189761904881</v>
      </c>
      <c r="AD857" s="29">
        <f t="shared" si="443"/>
        <v>1</v>
      </c>
      <c r="AE857" s="29">
        <f t="shared" si="451"/>
        <v>2</v>
      </c>
      <c r="AF857" s="29">
        <f t="shared" si="452"/>
        <v>3</v>
      </c>
      <c r="AG857" s="29">
        <f t="shared" si="453"/>
        <v>3</v>
      </c>
      <c r="AH857" s="29">
        <f t="shared" si="444"/>
        <v>3</v>
      </c>
      <c r="AI857" s="29">
        <f t="shared" si="445"/>
        <v>14</v>
      </c>
      <c r="AJ857" s="29">
        <f t="shared" si="446"/>
        <v>20</v>
      </c>
      <c r="AK857" s="105">
        <f t="shared" si="447"/>
        <v>28</v>
      </c>
      <c r="AT857" s="300">
        <f t="shared" si="424"/>
        <v>531.88648000000126</v>
      </c>
      <c r="AU857" s="29">
        <f t="shared" si="424"/>
        <v>4366.6251000000102</v>
      </c>
      <c r="AV857" s="29">
        <f t="shared" si="424"/>
        <v>9488.2032000000236</v>
      </c>
      <c r="AW857" s="105">
        <f t="shared" si="423"/>
        <v>18779.119700000047</v>
      </c>
    </row>
    <row r="858" spans="1:49" x14ac:dyDescent="0.25">
      <c r="A858" s="80" t="s">
        <v>235</v>
      </c>
      <c r="B858" s="4" t="s">
        <v>88</v>
      </c>
      <c r="C858" s="4">
        <v>22.75</v>
      </c>
      <c r="D858" s="4">
        <v>28.11</v>
      </c>
      <c r="E858" s="4">
        <v>2900</v>
      </c>
      <c r="F858" s="4">
        <v>3000</v>
      </c>
      <c r="G858" s="30">
        <f t="shared" si="448"/>
        <v>5.3599999999999994</v>
      </c>
      <c r="H858" s="30">
        <f t="shared" si="449"/>
        <v>97.059999999999988</v>
      </c>
      <c r="I858" s="30" t="str">
        <f t="shared" si="450"/>
        <v>US 26: 4</v>
      </c>
      <c r="J858" s="30">
        <f t="shared" si="454"/>
        <v>2910</v>
      </c>
      <c r="K858" s="30">
        <f t="shared" si="454"/>
        <v>2935</v>
      </c>
      <c r="L858" s="30">
        <f t="shared" si="454"/>
        <v>2960</v>
      </c>
      <c r="M858" s="30">
        <f t="shared" si="454"/>
        <v>2985</v>
      </c>
      <c r="N858" s="91">
        <f t="shared" si="427"/>
        <v>1978.8000000000002</v>
      </c>
      <c r="O858" s="91">
        <f t="shared" si="428"/>
        <v>1995.8000000000002</v>
      </c>
      <c r="P858" s="91">
        <f t="shared" si="429"/>
        <v>2012.8000000000002</v>
      </c>
      <c r="Q858" s="91">
        <f t="shared" si="430"/>
        <v>2029.8000000000002</v>
      </c>
      <c r="R858" s="91">
        <f t="shared" si="431"/>
        <v>39.576000000000008</v>
      </c>
      <c r="S858" s="91">
        <f t="shared" si="432"/>
        <v>299.37</v>
      </c>
      <c r="T858" s="91">
        <f t="shared" si="433"/>
        <v>603.84</v>
      </c>
      <c r="U858" s="91">
        <f t="shared" si="434"/>
        <v>1116.3900000000001</v>
      </c>
      <c r="V858" s="91">
        <f t="shared" si="435"/>
        <v>63.638207999999999</v>
      </c>
      <c r="W858" s="91">
        <f t="shared" si="436"/>
        <v>433.24826400000001</v>
      </c>
      <c r="X858" s="91">
        <f t="shared" si="437"/>
        <v>744.41395199999999</v>
      </c>
      <c r="Y858" s="91">
        <f t="shared" si="438"/>
        <v>1196.77008</v>
      </c>
      <c r="Z858" s="91">
        <f t="shared" si="439"/>
        <v>13.257959999999997</v>
      </c>
      <c r="AA858" s="91">
        <f t="shared" si="440"/>
        <v>72.208044000000001</v>
      </c>
      <c r="AB858" s="91">
        <f t="shared" si="441"/>
        <v>103.39082666666667</v>
      </c>
      <c r="AC858" s="91">
        <f t="shared" si="442"/>
        <v>142.4726285714286</v>
      </c>
      <c r="AD858" s="29">
        <f t="shared" si="443"/>
        <v>0</v>
      </c>
      <c r="AE858" s="29">
        <f t="shared" si="451"/>
        <v>1</v>
      </c>
      <c r="AF858" s="29">
        <f t="shared" si="452"/>
        <v>1</v>
      </c>
      <c r="AG858" s="29">
        <f t="shared" si="453"/>
        <v>1</v>
      </c>
      <c r="AH858" s="29">
        <f t="shared" si="444"/>
        <v>3</v>
      </c>
      <c r="AI858" s="29">
        <f t="shared" si="445"/>
        <v>14</v>
      </c>
      <c r="AJ858" s="29">
        <f t="shared" si="446"/>
        <v>20</v>
      </c>
      <c r="AK858" s="105">
        <f t="shared" si="447"/>
        <v>28</v>
      </c>
      <c r="AT858" s="300">
        <f t="shared" si="424"/>
        <v>212.12736000000001</v>
      </c>
      <c r="AU858" s="29">
        <f t="shared" si="424"/>
        <v>1604.6231999999998</v>
      </c>
      <c r="AV858" s="29">
        <f t="shared" si="424"/>
        <v>3236.5823999999998</v>
      </c>
      <c r="AW858" s="105">
        <f t="shared" si="423"/>
        <v>5983.8504000000003</v>
      </c>
    </row>
    <row r="859" spans="1:49" x14ac:dyDescent="0.25">
      <c r="A859" s="80" t="s">
        <v>235</v>
      </c>
      <c r="B859" s="4" t="s">
        <v>84</v>
      </c>
      <c r="C859" s="4">
        <v>23.87</v>
      </c>
      <c r="D859" s="4">
        <v>23.97</v>
      </c>
      <c r="E859" s="4">
        <v>16600</v>
      </c>
      <c r="F859" s="4">
        <v>22900</v>
      </c>
      <c r="G859" s="30">
        <f t="shared" si="448"/>
        <v>9.9999999999997868E-2</v>
      </c>
      <c r="H859" s="30">
        <f t="shared" si="449"/>
        <v>97.159999999999982</v>
      </c>
      <c r="I859" s="30" t="str">
        <f t="shared" si="450"/>
        <v>US 26: 4</v>
      </c>
      <c r="J859" s="30">
        <f t="shared" si="454"/>
        <v>17230</v>
      </c>
      <c r="K859" s="30">
        <f t="shared" si="454"/>
        <v>18805</v>
      </c>
      <c r="L859" s="30">
        <f t="shared" si="454"/>
        <v>20380</v>
      </c>
      <c r="M859" s="30">
        <f t="shared" si="454"/>
        <v>21955</v>
      </c>
      <c r="N859" s="91">
        <f t="shared" si="427"/>
        <v>11716.400000000001</v>
      </c>
      <c r="O859" s="91">
        <f t="shared" si="428"/>
        <v>12787.400000000001</v>
      </c>
      <c r="P859" s="91">
        <f t="shared" si="429"/>
        <v>13858.400000000001</v>
      </c>
      <c r="Q859" s="91">
        <f t="shared" si="430"/>
        <v>14929.400000000001</v>
      </c>
      <c r="R859" s="91">
        <f t="shared" si="431"/>
        <v>234.32800000000003</v>
      </c>
      <c r="S859" s="91">
        <f t="shared" si="432"/>
        <v>1918.1100000000001</v>
      </c>
      <c r="T859" s="91">
        <f t="shared" si="433"/>
        <v>4157.5200000000004</v>
      </c>
      <c r="U859" s="91">
        <f t="shared" si="434"/>
        <v>8211.1700000000019</v>
      </c>
      <c r="V859" s="91">
        <f t="shared" si="435"/>
        <v>7.02983999999985</v>
      </c>
      <c r="W859" s="91">
        <f t="shared" si="436"/>
        <v>51.788969999998905</v>
      </c>
      <c r="X859" s="91">
        <f t="shared" si="437"/>
        <v>95.622959999997974</v>
      </c>
      <c r="Y859" s="91">
        <f t="shared" si="438"/>
        <v>164.22339999999653</v>
      </c>
      <c r="Z859" s="91">
        <f t="shared" si="439"/>
        <v>1.4645499999999685</v>
      </c>
      <c r="AA859" s="91">
        <f t="shared" si="440"/>
        <v>8.6314949999998181</v>
      </c>
      <c r="AB859" s="91">
        <f t="shared" si="441"/>
        <v>13.280966666666387</v>
      </c>
      <c r="AC859" s="91">
        <f t="shared" si="442"/>
        <v>19.550404761904353</v>
      </c>
      <c r="AD859" s="29">
        <f t="shared" si="443"/>
        <v>0</v>
      </c>
      <c r="AE859" s="29">
        <f t="shared" si="451"/>
        <v>0</v>
      </c>
      <c r="AF859" s="29">
        <f t="shared" si="452"/>
        <v>0</v>
      </c>
      <c r="AG859" s="29">
        <f t="shared" si="453"/>
        <v>0</v>
      </c>
      <c r="AH859" s="29">
        <f t="shared" si="444"/>
        <v>3</v>
      </c>
      <c r="AI859" s="29">
        <f t="shared" si="445"/>
        <v>14</v>
      </c>
      <c r="AJ859" s="29">
        <f t="shared" si="446"/>
        <v>20</v>
      </c>
      <c r="AK859" s="105">
        <f t="shared" si="447"/>
        <v>28</v>
      </c>
      <c r="AT859" s="300">
        <f t="shared" si="424"/>
        <v>23.432799999999503</v>
      </c>
      <c r="AU859" s="29">
        <f t="shared" si="424"/>
        <v>191.81099999999591</v>
      </c>
      <c r="AV859" s="29">
        <f t="shared" si="424"/>
        <v>415.7519999999912</v>
      </c>
      <c r="AW859" s="105">
        <f t="shared" si="423"/>
        <v>821.11699999998268</v>
      </c>
    </row>
    <row r="860" spans="1:49" x14ac:dyDescent="0.25">
      <c r="A860" s="80" t="s">
        <v>235</v>
      </c>
      <c r="B860" s="4" t="s">
        <v>84</v>
      </c>
      <c r="C860" s="4">
        <v>23.87</v>
      </c>
      <c r="D860" s="4">
        <v>23.96</v>
      </c>
      <c r="E860" s="4">
        <v>15700</v>
      </c>
      <c r="F860" s="4">
        <v>22100</v>
      </c>
      <c r="G860" s="30">
        <f t="shared" si="448"/>
        <v>8.9999999999999858E-2</v>
      </c>
      <c r="H860" s="30">
        <f t="shared" si="449"/>
        <v>97.249999999999986</v>
      </c>
      <c r="I860" s="30" t="str">
        <f t="shared" si="450"/>
        <v>US 26: 4</v>
      </c>
      <c r="J860" s="30">
        <f t="shared" si="454"/>
        <v>16340</v>
      </c>
      <c r="K860" s="30">
        <f t="shared" si="454"/>
        <v>17940</v>
      </c>
      <c r="L860" s="30">
        <f t="shared" si="454"/>
        <v>19540</v>
      </c>
      <c r="M860" s="30">
        <f t="shared" si="454"/>
        <v>21140</v>
      </c>
      <c r="N860" s="91">
        <f t="shared" si="427"/>
        <v>11111.2</v>
      </c>
      <c r="O860" s="91">
        <f t="shared" si="428"/>
        <v>12199.2</v>
      </c>
      <c r="P860" s="91">
        <f t="shared" si="429"/>
        <v>13287.2</v>
      </c>
      <c r="Q860" s="91">
        <f t="shared" si="430"/>
        <v>14375.2</v>
      </c>
      <c r="R860" s="91">
        <f t="shared" si="431"/>
        <v>222.22400000000002</v>
      </c>
      <c r="S860" s="91">
        <f t="shared" si="432"/>
        <v>1829.88</v>
      </c>
      <c r="T860" s="91">
        <f t="shared" si="433"/>
        <v>3986.16</v>
      </c>
      <c r="U860" s="91">
        <f t="shared" si="434"/>
        <v>7906.3600000000015</v>
      </c>
      <c r="V860" s="91">
        <f t="shared" si="435"/>
        <v>6.0000479999999916</v>
      </c>
      <c r="W860" s="91">
        <f t="shared" si="436"/>
        <v>44.466083999999938</v>
      </c>
      <c r="X860" s="91">
        <f t="shared" si="437"/>
        <v>82.513511999999878</v>
      </c>
      <c r="Y860" s="91">
        <f t="shared" si="438"/>
        <v>142.3144799999998</v>
      </c>
      <c r="Z860" s="91">
        <f t="shared" si="439"/>
        <v>1.2500099999999981</v>
      </c>
      <c r="AA860" s="91">
        <f t="shared" si="440"/>
        <v>7.41101399999999</v>
      </c>
      <c r="AB860" s="91">
        <f t="shared" si="441"/>
        <v>11.460209999999984</v>
      </c>
      <c r="AC860" s="91">
        <f t="shared" si="442"/>
        <v>16.942199999999978</v>
      </c>
      <c r="AD860" s="29">
        <f t="shared" si="443"/>
        <v>0</v>
      </c>
      <c r="AE860" s="29">
        <f t="shared" si="451"/>
        <v>0</v>
      </c>
      <c r="AF860" s="29">
        <f t="shared" si="452"/>
        <v>0</v>
      </c>
      <c r="AG860" s="29">
        <f t="shared" si="453"/>
        <v>0</v>
      </c>
      <c r="AH860" s="29">
        <f t="shared" si="444"/>
        <v>3</v>
      </c>
      <c r="AI860" s="29">
        <f t="shared" si="445"/>
        <v>14</v>
      </c>
      <c r="AJ860" s="29">
        <f t="shared" si="446"/>
        <v>20</v>
      </c>
      <c r="AK860" s="105">
        <f t="shared" si="447"/>
        <v>28</v>
      </c>
      <c r="AT860" s="300">
        <f t="shared" si="424"/>
        <v>20.000159999999969</v>
      </c>
      <c r="AU860" s="29">
        <f t="shared" si="424"/>
        <v>164.68919999999974</v>
      </c>
      <c r="AV860" s="29">
        <f t="shared" si="424"/>
        <v>358.75439999999941</v>
      </c>
      <c r="AW860" s="105">
        <f t="shared" si="423"/>
        <v>711.57239999999899</v>
      </c>
    </row>
    <row r="861" spans="1:49" x14ac:dyDescent="0.25">
      <c r="A861" s="80" t="s">
        <v>235</v>
      </c>
      <c r="B861" s="4" t="s">
        <v>84</v>
      </c>
      <c r="C861" s="4">
        <v>23.96</v>
      </c>
      <c r="D861" s="4">
        <v>24.04</v>
      </c>
      <c r="E861" s="4">
        <v>16200</v>
      </c>
      <c r="F861" s="4">
        <v>22800</v>
      </c>
      <c r="G861" s="30">
        <f t="shared" si="448"/>
        <v>7.9999999999998295E-2</v>
      </c>
      <c r="H861" s="30">
        <f t="shared" si="449"/>
        <v>97.329999999999984</v>
      </c>
      <c r="I861" s="30" t="str">
        <f t="shared" si="450"/>
        <v>US 26: 4</v>
      </c>
      <c r="J861" s="30">
        <f t="shared" si="454"/>
        <v>16860</v>
      </c>
      <c r="K861" s="30">
        <f t="shared" si="454"/>
        <v>18510</v>
      </c>
      <c r="L861" s="30">
        <f t="shared" si="454"/>
        <v>20160</v>
      </c>
      <c r="M861" s="30">
        <f t="shared" si="454"/>
        <v>21810</v>
      </c>
      <c r="N861" s="91">
        <f t="shared" si="427"/>
        <v>11464.800000000001</v>
      </c>
      <c r="O861" s="91">
        <f t="shared" si="428"/>
        <v>12586.800000000001</v>
      </c>
      <c r="P861" s="91">
        <f t="shared" si="429"/>
        <v>13708.800000000001</v>
      </c>
      <c r="Q861" s="91">
        <f t="shared" si="430"/>
        <v>14830.800000000001</v>
      </c>
      <c r="R861" s="91">
        <f t="shared" si="431"/>
        <v>229.29600000000002</v>
      </c>
      <c r="S861" s="91">
        <f t="shared" si="432"/>
        <v>1888.02</v>
      </c>
      <c r="T861" s="91">
        <f t="shared" si="433"/>
        <v>4112.6400000000003</v>
      </c>
      <c r="U861" s="91">
        <f t="shared" si="434"/>
        <v>8156.9400000000014</v>
      </c>
      <c r="V861" s="91">
        <f t="shared" si="435"/>
        <v>5.5031039999998832</v>
      </c>
      <c r="W861" s="91">
        <f t="shared" si="436"/>
        <v>40.781231999999136</v>
      </c>
      <c r="X861" s="91">
        <f t="shared" si="437"/>
        <v>75.672575999998401</v>
      </c>
      <c r="Y861" s="91">
        <f t="shared" si="438"/>
        <v>130.51103999999725</v>
      </c>
      <c r="Z861" s="91">
        <f t="shared" si="439"/>
        <v>1.1464799999999755</v>
      </c>
      <c r="AA861" s="91">
        <f t="shared" si="440"/>
        <v>6.7968719999998557</v>
      </c>
      <c r="AB861" s="91">
        <f t="shared" si="441"/>
        <v>10.510079999999778</v>
      </c>
      <c r="AC861" s="91">
        <f t="shared" si="442"/>
        <v>15.537028571428246</v>
      </c>
      <c r="AD861" s="29">
        <f t="shared" si="443"/>
        <v>0</v>
      </c>
      <c r="AE861" s="29">
        <f t="shared" si="451"/>
        <v>0</v>
      </c>
      <c r="AF861" s="29">
        <f t="shared" si="452"/>
        <v>0</v>
      </c>
      <c r="AG861" s="29">
        <f t="shared" si="453"/>
        <v>0</v>
      </c>
      <c r="AH861" s="29">
        <f t="shared" si="444"/>
        <v>3</v>
      </c>
      <c r="AI861" s="29">
        <f t="shared" si="445"/>
        <v>14</v>
      </c>
      <c r="AJ861" s="29">
        <f t="shared" si="446"/>
        <v>20</v>
      </c>
      <c r="AK861" s="105">
        <f t="shared" si="447"/>
        <v>28</v>
      </c>
      <c r="AT861" s="300">
        <f t="shared" si="424"/>
        <v>18.343679999999612</v>
      </c>
      <c r="AU861" s="29">
        <f t="shared" si="424"/>
        <v>151.04159999999678</v>
      </c>
      <c r="AV861" s="29">
        <f t="shared" si="424"/>
        <v>329.01119999999304</v>
      </c>
      <c r="AW861" s="105">
        <f t="shared" si="424"/>
        <v>652.55519999998626</v>
      </c>
    </row>
    <row r="862" spans="1:49" x14ac:dyDescent="0.25">
      <c r="A862" s="80" t="s">
        <v>235</v>
      </c>
      <c r="B862" s="4" t="s">
        <v>84</v>
      </c>
      <c r="C862" s="4">
        <v>23.97</v>
      </c>
      <c r="D862" s="4">
        <v>24.06</v>
      </c>
      <c r="E862" s="4">
        <v>18300</v>
      </c>
      <c r="F862" s="4">
        <v>25300</v>
      </c>
      <c r="G862" s="30">
        <f t="shared" si="448"/>
        <v>8.9999999999999858E-2</v>
      </c>
      <c r="H862" s="30">
        <f t="shared" si="449"/>
        <v>97.419999999999987</v>
      </c>
      <c r="I862" s="30" t="str">
        <f t="shared" si="450"/>
        <v>US 26: 4</v>
      </c>
      <c r="J862" s="30">
        <f t="shared" si="454"/>
        <v>19000</v>
      </c>
      <c r="K862" s="30">
        <f t="shared" si="454"/>
        <v>20750</v>
      </c>
      <c r="L862" s="30">
        <f t="shared" si="454"/>
        <v>22500</v>
      </c>
      <c r="M862" s="30">
        <f t="shared" si="454"/>
        <v>24250</v>
      </c>
      <c r="N862" s="91">
        <f t="shared" si="427"/>
        <v>12920.000000000002</v>
      </c>
      <c r="O862" s="91">
        <f t="shared" si="428"/>
        <v>14110.000000000002</v>
      </c>
      <c r="P862" s="91">
        <f t="shared" si="429"/>
        <v>15300.000000000002</v>
      </c>
      <c r="Q862" s="91">
        <f t="shared" si="430"/>
        <v>16490</v>
      </c>
      <c r="R862" s="91">
        <f t="shared" si="431"/>
        <v>258.40000000000003</v>
      </c>
      <c r="S862" s="91">
        <f t="shared" si="432"/>
        <v>2116.5</v>
      </c>
      <c r="T862" s="91">
        <f t="shared" si="433"/>
        <v>4590</v>
      </c>
      <c r="U862" s="91">
        <f t="shared" si="434"/>
        <v>9069.5</v>
      </c>
      <c r="V862" s="91">
        <f t="shared" si="435"/>
        <v>6.9767999999999901</v>
      </c>
      <c r="W862" s="91">
        <f t="shared" si="436"/>
        <v>51.430949999999925</v>
      </c>
      <c r="X862" s="91">
        <f t="shared" si="437"/>
        <v>95.012999999999849</v>
      </c>
      <c r="Y862" s="91">
        <f t="shared" si="438"/>
        <v>163.25099999999975</v>
      </c>
      <c r="Z862" s="91">
        <f t="shared" si="439"/>
        <v>1.4534999999999978</v>
      </c>
      <c r="AA862" s="91">
        <f t="shared" si="440"/>
        <v>8.571824999999988</v>
      </c>
      <c r="AB862" s="91">
        <f t="shared" si="441"/>
        <v>13.19624999999998</v>
      </c>
      <c r="AC862" s="91">
        <f t="shared" si="442"/>
        <v>19.43464285714283</v>
      </c>
      <c r="AD862" s="29">
        <f t="shared" si="443"/>
        <v>0</v>
      </c>
      <c r="AE862" s="29">
        <f t="shared" si="451"/>
        <v>0</v>
      </c>
      <c r="AF862" s="29">
        <f t="shared" si="452"/>
        <v>0</v>
      </c>
      <c r="AG862" s="29">
        <f t="shared" si="453"/>
        <v>0</v>
      </c>
      <c r="AH862" s="29">
        <f t="shared" si="444"/>
        <v>3</v>
      </c>
      <c r="AI862" s="29">
        <f t="shared" si="445"/>
        <v>14</v>
      </c>
      <c r="AJ862" s="29">
        <f t="shared" si="446"/>
        <v>20</v>
      </c>
      <c r="AK862" s="105">
        <f t="shared" si="447"/>
        <v>28</v>
      </c>
      <c r="AT862" s="300">
        <f t="shared" ref="AT862:AW925" si="455">R862*$G862</f>
        <v>23.255999999999965</v>
      </c>
      <c r="AU862" s="29">
        <f t="shared" si="455"/>
        <v>190.4849999999997</v>
      </c>
      <c r="AV862" s="29">
        <f t="shared" si="455"/>
        <v>413.09999999999934</v>
      </c>
      <c r="AW862" s="105">
        <f t="shared" si="455"/>
        <v>816.25499999999874</v>
      </c>
    </row>
    <row r="863" spans="1:49" x14ac:dyDescent="0.25">
      <c r="A863" s="80" t="s">
        <v>235</v>
      </c>
      <c r="B863" s="4" t="s">
        <v>84</v>
      </c>
      <c r="C863" s="4">
        <v>24.04</v>
      </c>
      <c r="D863" s="4">
        <v>24.4</v>
      </c>
      <c r="E863" s="4">
        <v>16000</v>
      </c>
      <c r="F863" s="4">
        <v>23000</v>
      </c>
      <c r="G863" s="30">
        <f t="shared" si="448"/>
        <v>0.35999999999999943</v>
      </c>
      <c r="H863" s="30">
        <f t="shared" si="449"/>
        <v>97.779999999999987</v>
      </c>
      <c r="I863" s="30" t="str">
        <f t="shared" si="450"/>
        <v>US 26: 4</v>
      </c>
      <c r="J863" s="30">
        <f t="shared" si="454"/>
        <v>16700</v>
      </c>
      <c r="K863" s="30">
        <f t="shared" si="454"/>
        <v>18450</v>
      </c>
      <c r="L863" s="30">
        <f t="shared" si="454"/>
        <v>20200</v>
      </c>
      <c r="M863" s="30">
        <f t="shared" si="454"/>
        <v>21950</v>
      </c>
      <c r="N863" s="91">
        <f t="shared" si="427"/>
        <v>11356</v>
      </c>
      <c r="O863" s="91">
        <f t="shared" si="428"/>
        <v>12546</v>
      </c>
      <c r="P863" s="91">
        <f t="shared" si="429"/>
        <v>13736.000000000002</v>
      </c>
      <c r="Q863" s="91">
        <f t="shared" si="430"/>
        <v>14926.000000000002</v>
      </c>
      <c r="R863" s="91">
        <f t="shared" si="431"/>
        <v>227.12</v>
      </c>
      <c r="S863" s="91">
        <f t="shared" si="432"/>
        <v>1881.8999999999999</v>
      </c>
      <c r="T863" s="91">
        <f t="shared" si="433"/>
        <v>4120.8</v>
      </c>
      <c r="U863" s="91">
        <f t="shared" si="434"/>
        <v>8209.3000000000011</v>
      </c>
      <c r="V863" s="91">
        <f t="shared" si="435"/>
        <v>24.528959999999959</v>
      </c>
      <c r="W863" s="91">
        <f t="shared" si="436"/>
        <v>182.92067999999972</v>
      </c>
      <c r="X863" s="91">
        <f t="shared" si="437"/>
        <v>341.20223999999951</v>
      </c>
      <c r="Y863" s="91">
        <f t="shared" si="438"/>
        <v>591.06959999999924</v>
      </c>
      <c r="Z863" s="91">
        <f t="shared" si="439"/>
        <v>5.110199999999991</v>
      </c>
      <c r="AA863" s="91">
        <f t="shared" si="440"/>
        <v>30.486779999999953</v>
      </c>
      <c r="AB863" s="91">
        <f t="shared" si="441"/>
        <v>47.389199999999938</v>
      </c>
      <c r="AC863" s="91">
        <f t="shared" si="442"/>
        <v>70.365428571428495</v>
      </c>
      <c r="AD863" s="29">
        <f t="shared" si="443"/>
        <v>0</v>
      </c>
      <c r="AE863" s="29">
        <f t="shared" si="451"/>
        <v>1</v>
      </c>
      <c r="AF863" s="29">
        <f t="shared" si="452"/>
        <v>1</v>
      </c>
      <c r="AG863" s="29">
        <f t="shared" si="453"/>
        <v>1</v>
      </c>
      <c r="AH863" s="29">
        <f t="shared" si="444"/>
        <v>3</v>
      </c>
      <c r="AI863" s="29">
        <f t="shared" si="445"/>
        <v>14</v>
      </c>
      <c r="AJ863" s="29">
        <f t="shared" si="446"/>
        <v>20</v>
      </c>
      <c r="AK863" s="105">
        <f t="shared" si="447"/>
        <v>28</v>
      </c>
      <c r="AT863" s="300">
        <f t="shared" si="455"/>
        <v>81.76319999999987</v>
      </c>
      <c r="AU863" s="29">
        <f t="shared" si="455"/>
        <v>677.4839999999989</v>
      </c>
      <c r="AV863" s="29">
        <f t="shared" si="455"/>
        <v>1483.4879999999978</v>
      </c>
      <c r="AW863" s="105">
        <f t="shared" si="455"/>
        <v>2955.3479999999959</v>
      </c>
    </row>
    <row r="864" spans="1:49" x14ac:dyDescent="0.25">
      <c r="A864" s="80" t="s">
        <v>235</v>
      </c>
      <c r="B864" s="4" t="s">
        <v>84</v>
      </c>
      <c r="C864" s="4">
        <v>24.06</v>
      </c>
      <c r="D864" s="4">
        <v>24.38</v>
      </c>
      <c r="E864" s="4">
        <v>15900</v>
      </c>
      <c r="F864" s="4">
        <v>22400</v>
      </c>
      <c r="G864" s="30">
        <f t="shared" si="448"/>
        <v>0.32000000000000028</v>
      </c>
      <c r="H864" s="30">
        <f t="shared" si="449"/>
        <v>98.1</v>
      </c>
      <c r="I864" s="30" t="str">
        <f t="shared" si="450"/>
        <v>US 26: 4</v>
      </c>
      <c r="J864" s="30">
        <f t="shared" si="454"/>
        <v>16550</v>
      </c>
      <c r="K864" s="30">
        <f t="shared" si="454"/>
        <v>18175</v>
      </c>
      <c r="L864" s="30">
        <f t="shared" si="454"/>
        <v>19800</v>
      </c>
      <c r="M864" s="30">
        <f t="shared" si="454"/>
        <v>21425</v>
      </c>
      <c r="N864" s="91">
        <f t="shared" si="427"/>
        <v>11254</v>
      </c>
      <c r="O864" s="91">
        <f t="shared" si="428"/>
        <v>12359</v>
      </c>
      <c r="P864" s="91">
        <f t="shared" si="429"/>
        <v>13464.000000000002</v>
      </c>
      <c r="Q864" s="91">
        <f t="shared" si="430"/>
        <v>14569.000000000002</v>
      </c>
      <c r="R864" s="91">
        <f t="shared" si="431"/>
        <v>225.08</v>
      </c>
      <c r="S864" s="91">
        <f t="shared" si="432"/>
        <v>1853.85</v>
      </c>
      <c r="T864" s="91">
        <f t="shared" si="433"/>
        <v>4039.2000000000003</v>
      </c>
      <c r="U864" s="91">
        <f t="shared" si="434"/>
        <v>8012.9500000000016</v>
      </c>
      <c r="V864" s="91">
        <f t="shared" si="435"/>
        <v>21.60768000000002</v>
      </c>
      <c r="W864" s="91">
        <f t="shared" si="436"/>
        <v>160.17264000000014</v>
      </c>
      <c r="X864" s="91">
        <f t="shared" si="437"/>
        <v>297.28512000000029</v>
      </c>
      <c r="Y864" s="91">
        <f t="shared" si="438"/>
        <v>512.82880000000057</v>
      </c>
      <c r="Z864" s="91">
        <f t="shared" si="439"/>
        <v>4.5016000000000034</v>
      </c>
      <c r="AA864" s="91">
        <f t="shared" si="440"/>
        <v>26.695440000000023</v>
      </c>
      <c r="AB864" s="91">
        <f t="shared" si="441"/>
        <v>41.289600000000043</v>
      </c>
      <c r="AC864" s="91">
        <f t="shared" si="442"/>
        <v>61.051047619047701</v>
      </c>
      <c r="AD864" s="29">
        <f t="shared" si="443"/>
        <v>0</v>
      </c>
      <c r="AE864" s="29">
        <f t="shared" si="451"/>
        <v>0</v>
      </c>
      <c r="AF864" s="29">
        <f t="shared" si="452"/>
        <v>1</v>
      </c>
      <c r="AG864" s="29">
        <f t="shared" si="453"/>
        <v>1</v>
      </c>
      <c r="AH864" s="29">
        <f t="shared" si="444"/>
        <v>3</v>
      </c>
      <c r="AI864" s="29">
        <f t="shared" si="445"/>
        <v>14</v>
      </c>
      <c r="AJ864" s="29">
        <f t="shared" si="446"/>
        <v>20</v>
      </c>
      <c r="AK864" s="105">
        <f t="shared" si="447"/>
        <v>28</v>
      </c>
      <c r="AT864" s="300">
        <f t="shared" si="455"/>
        <v>72.025600000000068</v>
      </c>
      <c r="AU864" s="29">
        <f t="shared" si="455"/>
        <v>593.23200000000054</v>
      </c>
      <c r="AV864" s="29">
        <f t="shared" si="455"/>
        <v>1292.5440000000012</v>
      </c>
      <c r="AW864" s="105">
        <f t="shared" si="455"/>
        <v>2564.144000000003</v>
      </c>
    </row>
    <row r="865" spans="1:49" x14ac:dyDescent="0.25">
      <c r="A865" s="80" t="s">
        <v>235</v>
      </c>
      <c r="B865" s="4" t="s">
        <v>84</v>
      </c>
      <c r="C865" s="4">
        <v>24.38</v>
      </c>
      <c r="D865" s="4">
        <v>24.5</v>
      </c>
      <c r="E865" s="4">
        <v>13700</v>
      </c>
      <c r="F865" s="4">
        <v>18900</v>
      </c>
      <c r="G865" s="30">
        <f t="shared" si="448"/>
        <v>0.12000000000000099</v>
      </c>
      <c r="H865" s="30">
        <f t="shared" si="449"/>
        <v>98.22</v>
      </c>
      <c r="I865" s="30" t="str">
        <f t="shared" si="450"/>
        <v>US 26: 4</v>
      </c>
      <c r="J865" s="30">
        <f t="shared" si="454"/>
        <v>14220</v>
      </c>
      <c r="K865" s="30">
        <f t="shared" si="454"/>
        <v>15520</v>
      </c>
      <c r="L865" s="30">
        <f t="shared" si="454"/>
        <v>16820</v>
      </c>
      <c r="M865" s="30">
        <f t="shared" si="454"/>
        <v>18120</v>
      </c>
      <c r="N865" s="91">
        <f t="shared" si="427"/>
        <v>9669.6</v>
      </c>
      <c r="O865" s="91">
        <f t="shared" si="428"/>
        <v>10553.6</v>
      </c>
      <c r="P865" s="91">
        <f t="shared" si="429"/>
        <v>11437.6</v>
      </c>
      <c r="Q865" s="91">
        <f t="shared" si="430"/>
        <v>12321.6</v>
      </c>
      <c r="R865" s="91">
        <f t="shared" si="431"/>
        <v>193.39200000000002</v>
      </c>
      <c r="S865" s="91">
        <f t="shared" si="432"/>
        <v>1583.04</v>
      </c>
      <c r="T865" s="91">
        <f t="shared" si="433"/>
        <v>3431.28</v>
      </c>
      <c r="U865" s="91">
        <f t="shared" si="434"/>
        <v>6776.880000000001</v>
      </c>
      <c r="V865" s="91">
        <f t="shared" si="435"/>
        <v>6.962112000000058</v>
      </c>
      <c r="W865" s="91">
        <f t="shared" si="436"/>
        <v>51.290496000000431</v>
      </c>
      <c r="X865" s="91">
        <f t="shared" si="437"/>
        <v>94.703328000000795</v>
      </c>
      <c r="Y865" s="91">
        <f t="shared" si="438"/>
        <v>162.64512000000138</v>
      </c>
      <c r="Z865" s="91">
        <f t="shared" si="439"/>
        <v>1.4504400000000119</v>
      </c>
      <c r="AA865" s="91">
        <f t="shared" si="440"/>
        <v>8.5484160000000724</v>
      </c>
      <c r="AB865" s="91">
        <f t="shared" si="441"/>
        <v>13.153240000000112</v>
      </c>
      <c r="AC865" s="91">
        <f t="shared" si="442"/>
        <v>19.362514285714454</v>
      </c>
      <c r="AD865" s="29">
        <f t="shared" si="443"/>
        <v>0</v>
      </c>
      <c r="AE865" s="29">
        <f t="shared" si="451"/>
        <v>0</v>
      </c>
      <c r="AF865" s="29">
        <f t="shared" si="452"/>
        <v>0</v>
      </c>
      <c r="AG865" s="29">
        <f t="shared" si="453"/>
        <v>0</v>
      </c>
      <c r="AH865" s="29">
        <f t="shared" si="444"/>
        <v>3</v>
      </c>
      <c r="AI865" s="29">
        <f t="shared" si="445"/>
        <v>14</v>
      </c>
      <c r="AJ865" s="29">
        <f t="shared" si="446"/>
        <v>20</v>
      </c>
      <c r="AK865" s="105">
        <f t="shared" si="447"/>
        <v>28</v>
      </c>
      <c r="AT865" s="300">
        <f t="shared" si="455"/>
        <v>23.207040000000195</v>
      </c>
      <c r="AU865" s="29">
        <f t="shared" si="455"/>
        <v>189.96480000000156</v>
      </c>
      <c r="AV865" s="29">
        <f t="shared" si="455"/>
        <v>411.75360000000342</v>
      </c>
      <c r="AW865" s="105">
        <f t="shared" si="455"/>
        <v>813.22560000000681</v>
      </c>
    </row>
    <row r="866" spans="1:49" x14ac:dyDescent="0.25">
      <c r="A866" s="80" t="s">
        <v>235</v>
      </c>
      <c r="B866" s="4" t="s">
        <v>84</v>
      </c>
      <c r="C866" s="4">
        <v>24.4</v>
      </c>
      <c r="D866" s="4">
        <v>24.52</v>
      </c>
      <c r="E866" s="4">
        <v>12400</v>
      </c>
      <c r="F866" s="4">
        <v>17400</v>
      </c>
      <c r="G866" s="30">
        <f t="shared" si="448"/>
        <v>0.12000000000000099</v>
      </c>
      <c r="H866" s="30">
        <f t="shared" si="449"/>
        <v>98.34</v>
      </c>
      <c r="I866" s="30" t="str">
        <f t="shared" si="450"/>
        <v>US 26: 4</v>
      </c>
      <c r="J866" s="30">
        <f t="shared" si="454"/>
        <v>12900</v>
      </c>
      <c r="K866" s="30">
        <f t="shared" si="454"/>
        <v>14150</v>
      </c>
      <c r="L866" s="30">
        <f t="shared" si="454"/>
        <v>15400</v>
      </c>
      <c r="M866" s="30">
        <f t="shared" si="454"/>
        <v>16650</v>
      </c>
      <c r="N866" s="91">
        <f t="shared" si="427"/>
        <v>8772</v>
      </c>
      <c r="O866" s="91">
        <f t="shared" si="428"/>
        <v>9622</v>
      </c>
      <c r="P866" s="91">
        <f t="shared" si="429"/>
        <v>10472</v>
      </c>
      <c r="Q866" s="91">
        <f t="shared" si="430"/>
        <v>11322</v>
      </c>
      <c r="R866" s="91">
        <f t="shared" si="431"/>
        <v>175.44</v>
      </c>
      <c r="S866" s="91">
        <f t="shared" si="432"/>
        <v>1443.3</v>
      </c>
      <c r="T866" s="91">
        <f t="shared" si="433"/>
        <v>3141.6</v>
      </c>
      <c r="U866" s="91">
        <f t="shared" si="434"/>
        <v>6227.1</v>
      </c>
      <c r="V866" s="91">
        <f t="shared" si="435"/>
        <v>6.3158400000000521</v>
      </c>
      <c r="W866" s="91">
        <f t="shared" si="436"/>
        <v>46.762920000000392</v>
      </c>
      <c r="X866" s="91">
        <f t="shared" si="437"/>
        <v>86.708160000000717</v>
      </c>
      <c r="Y866" s="91">
        <f t="shared" si="438"/>
        <v>149.45040000000125</v>
      </c>
      <c r="Z866" s="91">
        <f t="shared" si="439"/>
        <v>1.3158000000000107</v>
      </c>
      <c r="AA866" s="91">
        <f t="shared" si="440"/>
        <v>7.793820000000065</v>
      </c>
      <c r="AB866" s="91">
        <f t="shared" si="441"/>
        <v>12.042800000000101</v>
      </c>
      <c r="AC866" s="91">
        <f t="shared" si="442"/>
        <v>17.791714285714438</v>
      </c>
      <c r="AD866" s="29">
        <f t="shared" si="443"/>
        <v>0</v>
      </c>
      <c r="AE866" s="29">
        <f t="shared" si="451"/>
        <v>0</v>
      </c>
      <c r="AF866" s="29">
        <f t="shared" si="452"/>
        <v>0</v>
      </c>
      <c r="AG866" s="29">
        <f t="shared" si="453"/>
        <v>0</v>
      </c>
      <c r="AH866" s="29">
        <f t="shared" si="444"/>
        <v>3</v>
      </c>
      <c r="AI866" s="29">
        <f t="shared" si="445"/>
        <v>14</v>
      </c>
      <c r="AJ866" s="29">
        <f t="shared" si="446"/>
        <v>20</v>
      </c>
      <c r="AK866" s="105">
        <f t="shared" si="447"/>
        <v>28</v>
      </c>
      <c r="AT866" s="300">
        <f t="shared" si="455"/>
        <v>21.052800000000175</v>
      </c>
      <c r="AU866" s="29">
        <f t="shared" si="455"/>
        <v>173.19600000000142</v>
      </c>
      <c r="AV866" s="29">
        <f t="shared" si="455"/>
        <v>376.99200000000309</v>
      </c>
      <c r="AW866" s="105">
        <f t="shared" si="455"/>
        <v>747.25200000000621</v>
      </c>
    </row>
    <row r="867" spans="1:49" x14ac:dyDescent="0.25">
      <c r="A867" s="80" t="s">
        <v>235</v>
      </c>
      <c r="B867" s="4" t="s">
        <v>84</v>
      </c>
      <c r="C867" s="4">
        <v>24.5</v>
      </c>
      <c r="D867" s="4">
        <v>24.63</v>
      </c>
      <c r="E867" s="4">
        <v>12600</v>
      </c>
      <c r="F867" s="4">
        <v>17400</v>
      </c>
      <c r="G867" s="30">
        <f t="shared" si="448"/>
        <v>0.12999999999999901</v>
      </c>
      <c r="H867" s="30">
        <f t="shared" si="449"/>
        <v>98.47</v>
      </c>
      <c r="I867" s="30" t="str">
        <f t="shared" si="450"/>
        <v>US 26: 4</v>
      </c>
      <c r="J867" s="30">
        <f t="shared" ref="J867:M886" si="456">(($F867-$E867)/($F$6-$E$6)*(J$6-$E$6)+$E867)</f>
        <v>13080</v>
      </c>
      <c r="K867" s="30">
        <f t="shared" si="456"/>
        <v>14280</v>
      </c>
      <c r="L867" s="30">
        <f t="shared" si="456"/>
        <v>15480</v>
      </c>
      <c r="M867" s="30">
        <f t="shared" si="456"/>
        <v>16680</v>
      </c>
      <c r="N867" s="91">
        <f t="shared" si="427"/>
        <v>8894.4000000000015</v>
      </c>
      <c r="O867" s="91">
        <f t="shared" si="428"/>
        <v>9710.4000000000015</v>
      </c>
      <c r="P867" s="91">
        <f t="shared" si="429"/>
        <v>10526.400000000001</v>
      </c>
      <c r="Q867" s="91">
        <f t="shared" si="430"/>
        <v>11342.400000000001</v>
      </c>
      <c r="R867" s="91">
        <f t="shared" si="431"/>
        <v>177.88800000000003</v>
      </c>
      <c r="S867" s="91">
        <f t="shared" si="432"/>
        <v>1456.5600000000002</v>
      </c>
      <c r="T867" s="91">
        <f t="shared" si="433"/>
        <v>3157.9200000000005</v>
      </c>
      <c r="U867" s="91">
        <f t="shared" si="434"/>
        <v>6238.3200000000015</v>
      </c>
      <c r="V867" s="91">
        <f t="shared" si="435"/>
        <v>6.9376319999999474</v>
      </c>
      <c r="W867" s="91">
        <f t="shared" si="436"/>
        <v>51.125255999999617</v>
      </c>
      <c r="X867" s="91">
        <f t="shared" si="437"/>
        <v>94.421807999999288</v>
      </c>
      <c r="Y867" s="91">
        <f t="shared" si="438"/>
        <v>162.19631999999882</v>
      </c>
      <c r="Z867" s="91">
        <f t="shared" si="439"/>
        <v>1.4453399999999887</v>
      </c>
      <c r="AA867" s="91">
        <f t="shared" si="440"/>
        <v>8.5208759999999355</v>
      </c>
      <c r="AB867" s="91">
        <f t="shared" si="441"/>
        <v>13.114139999999903</v>
      </c>
      <c r="AC867" s="91">
        <f t="shared" si="442"/>
        <v>19.309085714285576</v>
      </c>
      <c r="AD867" s="29">
        <f t="shared" si="443"/>
        <v>0</v>
      </c>
      <c r="AE867" s="29">
        <f t="shared" si="451"/>
        <v>0</v>
      </c>
      <c r="AF867" s="29">
        <f t="shared" si="452"/>
        <v>0</v>
      </c>
      <c r="AG867" s="29">
        <f t="shared" si="453"/>
        <v>0</v>
      </c>
      <c r="AH867" s="29">
        <f t="shared" si="444"/>
        <v>3</v>
      </c>
      <c r="AI867" s="29">
        <f t="shared" si="445"/>
        <v>14</v>
      </c>
      <c r="AJ867" s="29">
        <f t="shared" si="446"/>
        <v>20</v>
      </c>
      <c r="AK867" s="105">
        <f t="shared" si="447"/>
        <v>28</v>
      </c>
      <c r="AT867" s="300">
        <f t="shared" si="455"/>
        <v>23.125439999999827</v>
      </c>
      <c r="AU867" s="29">
        <f t="shared" si="455"/>
        <v>189.35279999999858</v>
      </c>
      <c r="AV867" s="29">
        <f t="shared" si="455"/>
        <v>410.52959999999695</v>
      </c>
      <c r="AW867" s="105">
        <f t="shared" si="455"/>
        <v>810.98159999999405</v>
      </c>
    </row>
    <row r="868" spans="1:49" x14ac:dyDescent="0.25">
      <c r="A868" s="80" t="s">
        <v>235</v>
      </c>
      <c r="B868" s="4" t="s">
        <v>84</v>
      </c>
      <c r="C868" s="4">
        <v>24.52</v>
      </c>
      <c r="D868" s="4">
        <v>24.61</v>
      </c>
      <c r="E868" s="4">
        <v>12500</v>
      </c>
      <c r="F868" s="4">
        <v>17600</v>
      </c>
      <c r="G868" s="30">
        <f t="shared" si="448"/>
        <v>8.9999999999999858E-2</v>
      </c>
      <c r="H868" s="30">
        <f t="shared" si="449"/>
        <v>98.56</v>
      </c>
      <c r="I868" s="30" t="str">
        <f t="shared" si="450"/>
        <v>US 26: 4</v>
      </c>
      <c r="J868" s="30">
        <f t="shared" si="456"/>
        <v>13010</v>
      </c>
      <c r="K868" s="30">
        <f t="shared" si="456"/>
        <v>14285</v>
      </c>
      <c r="L868" s="30">
        <f t="shared" si="456"/>
        <v>15560</v>
      </c>
      <c r="M868" s="30">
        <f t="shared" si="456"/>
        <v>16835</v>
      </c>
      <c r="N868" s="91">
        <f t="shared" si="427"/>
        <v>8846.8000000000011</v>
      </c>
      <c r="O868" s="91">
        <f t="shared" si="428"/>
        <v>9713.8000000000011</v>
      </c>
      <c r="P868" s="91">
        <f t="shared" si="429"/>
        <v>10580.800000000001</v>
      </c>
      <c r="Q868" s="91">
        <f t="shared" si="430"/>
        <v>11447.800000000001</v>
      </c>
      <c r="R868" s="91">
        <f t="shared" si="431"/>
        <v>176.93600000000004</v>
      </c>
      <c r="S868" s="91">
        <f t="shared" si="432"/>
        <v>1457.0700000000002</v>
      </c>
      <c r="T868" s="91">
        <f t="shared" si="433"/>
        <v>3174.2400000000002</v>
      </c>
      <c r="U868" s="91">
        <f t="shared" si="434"/>
        <v>6296.2900000000009</v>
      </c>
      <c r="V868" s="91">
        <f t="shared" si="435"/>
        <v>4.7772719999999937</v>
      </c>
      <c r="W868" s="91">
        <f t="shared" si="436"/>
        <v>35.406800999999952</v>
      </c>
      <c r="X868" s="91">
        <f t="shared" si="437"/>
        <v>65.706767999999911</v>
      </c>
      <c r="Y868" s="91">
        <f t="shared" si="438"/>
        <v>113.33321999999984</v>
      </c>
      <c r="Z868" s="91">
        <f t="shared" si="439"/>
        <v>0.99526499999999851</v>
      </c>
      <c r="AA868" s="91">
        <f t="shared" si="440"/>
        <v>5.9011334999999923</v>
      </c>
      <c r="AB868" s="91">
        <f t="shared" si="441"/>
        <v>9.1259399999999893</v>
      </c>
      <c r="AC868" s="91">
        <f t="shared" si="442"/>
        <v>13.492049999999983</v>
      </c>
      <c r="AD868" s="29">
        <f t="shared" si="443"/>
        <v>0</v>
      </c>
      <c r="AE868" s="29">
        <f t="shared" si="451"/>
        <v>0</v>
      </c>
      <c r="AF868" s="29">
        <f t="shared" si="452"/>
        <v>0</v>
      </c>
      <c r="AG868" s="29">
        <f t="shared" si="453"/>
        <v>0</v>
      </c>
      <c r="AH868" s="29">
        <f t="shared" si="444"/>
        <v>3</v>
      </c>
      <c r="AI868" s="29">
        <f t="shared" si="445"/>
        <v>14</v>
      </c>
      <c r="AJ868" s="29">
        <f t="shared" si="446"/>
        <v>20</v>
      </c>
      <c r="AK868" s="105">
        <f t="shared" si="447"/>
        <v>28</v>
      </c>
      <c r="AT868" s="300">
        <f t="shared" si="455"/>
        <v>15.924239999999978</v>
      </c>
      <c r="AU868" s="29">
        <f t="shared" si="455"/>
        <v>131.13629999999981</v>
      </c>
      <c r="AV868" s="29">
        <f t="shared" si="455"/>
        <v>285.68159999999955</v>
      </c>
      <c r="AW868" s="105">
        <f t="shared" si="455"/>
        <v>566.66609999999923</v>
      </c>
    </row>
    <row r="869" spans="1:49" x14ac:dyDescent="0.25">
      <c r="A869" s="80" t="s">
        <v>235</v>
      </c>
      <c r="B869" s="4" t="s">
        <v>84</v>
      </c>
      <c r="C869" s="4">
        <v>24.61</v>
      </c>
      <c r="D869" s="4">
        <v>24.7</v>
      </c>
      <c r="E869" s="4">
        <v>20700</v>
      </c>
      <c r="F869" s="4">
        <v>28800</v>
      </c>
      <c r="G869" s="30">
        <f t="shared" si="448"/>
        <v>8.9999999999999858E-2</v>
      </c>
      <c r="H869" s="30">
        <f t="shared" si="449"/>
        <v>98.65</v>
      </c>
      <c r="I869" s="30" t="str">
        <f t="shared" si="450"/>
        <v>US 26: 4</v>
      </c>
      <c r="J869" s="30">
        <f t="shared" si="456"/>
        <v>21510</v>
      </c>
      <c r="K869" s="30">
        <f t="shared" si="456"/>
        <v>23535</v>
      </c>
      <c r="L869" s="30">
        <f t="shared" si="456"/>
        <v>25560</v>
      </c>
      <c r="M869" s="30">
        <f t="shared" si="456"/>
        <v>27585</v>
      </c>
      <c r="N869" s="91">
        <f t="shared" si="427"/>
        <v>14626.800000000001</v>
      </c>
      <c r="O869" s="91">
        <f t="shared" si="428"/>
        <v>16003.800000000001</v>
      </c>
      <c r="P869" s="91">
        <f t="shared" si="429"/>
        <v>17380.800000000003</v>
      </c>
      <c r="Q869" s="91">
        <f t="shared" si="430"/>
        <v>18757.800000000003</v>
      </c>
      <c r="R869" s="91">
        <f t="shared" si="431"/>
        <v>292.536</v>
      </c>
      <c r="S869" s="91">
        <f t="shared" si="432"/>
        <v>2400.5700000000002</v>
      </c>
      <c r="T869" s="91">
        <f t="shared" si="433"/>
        <v>5214.2400000000007</v>
      </c>
      <c r="U869" s="91">
        <f t="shared" si="434"/>
        <v>10316.790000000003</v>
      </c>
      <c r="V869" s="91">
        <f t="shared" si="435"/>
        <v>7.8984719999999875</v>
      </c>
      <c r="W869" s="91">
        <f t="shared" si="436"/>
        <v>58.333850999999918</v>
      </c>
      <c r="X869" s="91">
        <f t="shared" si="437"/>
        <v>107.93476799999985</v>
      </c>
      <c r="Y869" s="91">
        <f t="shared" si="438"/>
        <v>185.70221999999976</v>
      </c>
      <c r="Z869" s="91">
        <f t="shared" si="439"/>
        <v>1.6455149999999972</v>
      </c>
      <c r="AA869" s="91">
        <f t="shared" si="440"/>
        <v>9.7223084999999863</v>
      </c>
      <c r="AB869" s="91">
        <f t="shared" si="441"/>
        <v>14.990939999999981</v>
      </c>
      <c r="AC869" s="91">
        <f t="shared" si="442"/>
        <v>22.107407142857117</v>
      </c>
      <c r="AD869" s="29">
        <f t="shared" si="443"/>
        <v>0</v>
      </c>
      <c r="AE869" s="29">
        <f t="shared" si="451"/>
        <v>0</v>
      </c>
      <c r="AF869" s="29">
        <f t="shared" si="452"/>
        <v>0</v>
      </c>
      <c r="AG869" s="29">
        <f t="shared" si="453"/>
        <v>0</v>
      </c>
      <c r="AH869" s="29">
        <f t="shared" si="444"/>
        <v>3</v>
      </c>
      <c r="AI869" s="29">
        <f t="shared" si="445"/>
        <v>14</v>
      </c>
      <c r="AJ869" s="29">
        <f t="shared" si="446"/>
        <v>20</v>
      </c>
      <c r="AK869" s="105">
        <f t="shared" si="447"/>
        <v>28</v>
      </c>
      <c r="AT869" s="300">
        <f t="shared" si="455"/>
        <v>26.328239999999958</v>
      </c>
      <c r="AU869" s="29">
        <f t="shared" si="455"/>
        <v>216.05129999999969</v>
      </c>
      <c r="AV869" s="29">
        <f t="shared" si="455"/>
        <v>469.28159999999934</v>
      </c>
      <c r="AW869" s="105">
        <f t="shared" si="455"/>
        <v>928.51109999999881</v>
      </c>
    </row>
    <row r="870" spans="1:49" x14ac:dyDescent="0.25">
      <c r="A870" s="80" t="s">
        <v>235</v>
      </c>
      <c r="B870" s="4" t="s">
        <v>87</v>
      </c>
      <c r="C870" s="4">
        <v>24.87</v>
      </c>
      <c r="D870" s="4">
        <v>26.28</v>
      </c>
      <c r="E870" s="4">
        <v>5200</v>
      </c>
      <c r="F870" s="4">
        <v>5900</v>
      </c>
      <c r="G870" s="30">
        <f t="shared" si="448"/>
        <v>1.4100000000000001</v>
      </c>
      <c r="H870" s="30">
        <f t="shared" si="449"/>
        <v>100.06</v>
      </c>
      <c r="I870" s="30" t="str">
        <f t="shared" si="450"/>
        <v>US 26: 4</v>
      </c>
      <c r="J870" s="30">
        <f t="shared" si="456"/>
        <v>5270</v>
      </c>
      <c r="K870" s="30">
        <f t="shared" si="456"/>
        <v>5445</v>
      </c>
      <c r="L870" s="30">
        <f t="shared" si="456"/>
        <v>5620</v>
      </c>
      <c r="M870" s="30">
        <f t="shared" si="456"/>
        <v>5795</v>
      </c>
      <c r="N870" s="91">
        <f t="shared" si="427"/>
        <v>3583.6000000000004</v>
      </c>
      <c r="O870" s="91">
        <f t="shared" si="428"/>
        <v>3702.6000000000004</v>
      </c>
      <c r="P870" s="91">
        <f t="shared" si="429"/>
        <v>3821.6000000000004</v>
      </c>
      <c r="Q870" s="91">
        <f t="shared" si="430"/>
        <v>3940.6000000000004</v>
      </c>
      <c r="R870" s="91">
        <f t="shared" si="431"/>
        <v>71.672000000000011</v>
      </c>
      <c r="S870" s="91">
        <f t="shared" si="432"/>
        <v>555.39</v>
      </c>
      <c r="T870" s="91">
        <f t="shared" si="433"/>
        <v>1146.48</v>
      </c>
      <c r="U870" s="91">
        <f t="shared" si="434"/>
        <v>2167.3300000000004</v>
      </c>
      <c r="V870" s="91">
        <f t="shared" si="435"/>
        <v>30.317256000000008</v>
      </c>
      <c r="W870" s="91">
        <f t="shared" si="436"/>
        <v>211.43697300000002</v>
      </c>
      <c r="X870" s="91">
        <f t="shared" si="437"/>
        <v>371.80346400000008</v>
      </c>
      <c r="Y870" s="91">
        <f t="shared" si="438"/>
        <v>611.1870600000002</v>
      </c>
      <c r="Z870" s="91">
        <f t="shared" si="439"/>
        <v>6.3160950000000007</v>
      </c>
      <c r="AA870" s="91">
        <f t="shared" si="440"/>
        <v>35.239495500000004</v>
      </c>
      <c r="AB870" s="91">
        <f t="shared" si="441"/>
        <v>51.639370000000014</v>
      </c>
      <c r="AC870" s="91">
        <f t="shared" si="442"/>
        <v>72.760364285714317</v>
      </c>
      <c r="AD870" s="29">
        <f t="shared" si="443"/>
        <v>0</v>
      </c>
      <c r="AE870" s="29">
        <f t="shared" si="451"/>
        <v>1</v>
      </c>
      <c r="AF870" s="29">
        <f t="shared" si="452"/>
        <v>1</v>
      </c>
      <c r="AG870" s="29">
        <f t="shared" si="453"/>
        <v>1</v>
      </c>
      <c r="AH870" s="29">
        <f t="shared" si="444"/>
        <v>3</v>
      </c>
      <c r="AI870" s="29">
        <f t="shared" si="445"/>
        <v>14</v>
      </c>
      <c r="AJ870" s="29">
        <f t="shared" si="446"/>
        <v>20</v>
      </c>
      <c r="AK870" s="105">
        <f t="shared" si="447"/>
        <v>28</v>
      </c>
      <c r="AT870" s="300">
        <f t="shared" si="455"/>
        <v>101.05752000000003</v>
      </c>
      <c r="AU870" s="29">
        <f t="shared" si="455"/>
        <v>783.09990000000005</v>
      </c>
      <c r="AV870" s="29">
        <f t="shared" si="455"/>
        <v>1616.5368000000001</v>
      </c>
      <c r="AW870" s="105">
        <f t="shared" si="455"/>
        <v>3055.935300000001</v>
      </c>
    </row>
    <row r="871" spans="1:49" x14ac:dyDescent="0.25">
      <c r="A871" s="80" t="s">
        <v>235</v>
      </c>
      <c r="B871" s="4" t="s">
        <v>84</v>
      </c>
      <c r="C871" s="4">
        <v>24.92</v>
      </c>
      <c r="D871" s="4">
        <v>25.12</v>
      </c>
      <c r="E871" s="4">
        <v>20700</v>
      </c>
      <c r="F871" s="4">
        <v>28800</v>
      </c>
      <c r="G871" s="30">
        <f t="shared" si="448"/>
        <v>0.19999999999999929</v>
      </c>
      <c r="H871" s="30">
        <f t="shared" si="449"/>
        <v>100.26</v>
      </c>
      <c r="I871" s="30" t="str">
        <f t="shared" si="450"/>
        <v>US 26: 4</v>
      </c>
      <c r="J871" s="30">
        <f t="shared" si="456"/>
        <v>21510</v>
      </c>
      <c r="K871" s="30">
        <f t="shared" si="456"/>
        <v>23535</v>
      </c>
      <c r="L871" s="30">
        <f t="shared" si="456"/>
        <v>25560</v>
      </c>
      <c r="M871" s="30">
        <f t="shared" si="456"/>
        <v>27585</v>
      </c>
      <c r="N871" s="91">
        <f t="shared" si="427"/>
        <v>14626.800000000001</v>
      </c>
      <c r="O871" s="91">
        <f t="shared" si="428"/>
        <v>16003.800000000001</v>
      </c>
      <c r="P871" s="91">
        <f t="shared" si="429"/>
        <v>17380.800000000003</v>
      </c>
      <c r="Q871" s="91">
        <f t="shared" si="430"/>
        <v>18757.800000000003</v>
      </c>
      <c r="R871" s="91">
        <f t="shared" si="431"/>
        <v>292.536</v>
      </c>
      <c r="S871" s="91">
        <f t="shared" si="432"/>
        <v>2400.5700000000002</v>
      </c>
      <c r="T871" s="91">
        <f t="shared" si="433"/>
        <v>5214.2400000000007</v>
      </c>
      <c r="U871" s="91">
        <f t="shared" si="434"/>
        <v>10316.790000000003</v>
      </c>
      <c r="V871" s="91">
        <f t="shared" si="435"/>
        <v>17.552159999999937</v>
      </c>
      <c r="W871" s="91">
        <f t="shared" si="436"/>
        <v>129.63077999999956</v>
      </c>
      <c r="X871" s="91">
        <f t="shared" si="437"/>
        <v>239.85503999999921</v>
      </c>
      <c r="Y871" s="91">
        <f t="shared" si="438"/>
        <v>412.67159999999865</v>
      </c>
      <c r="Z871" s="91">
        <f t="shared" si="439"/>
        <v>3.6566999999999861</v>
      </c>
      <c r="AA871" s="91">
        <f t="shared" si="440"/>
        <v>21.605129999999928</v>
      </c>
      <c r="AB871" s="91">
        <f t="shared" si="441"/>
        <v>33.313199999999895</v>
      </c>
      <c r="AC871" s="91">
        <f t="shared" si="442"/>
        <v>49.127571428571279</v>
      </c>
      <c r="AD871" s="29">
        <f t="shared" si="443"/>
        <v>0</v>
      </c>
      <c r="AE871" s="29">
        <f t="shared" si="451"/>
        <v>0</v>
      </c>
      <c r="AF871" s="29">
        <f t="shared" si="452"/>
        <v>1</v>
      </c>
      <c r="AG871" s="29">
        <f t="shared" si="453"/>
        <v>1</v>
      </c>
      <c r="AH871" s="29">
        <f t="shared" si="444"/>
        <v>3</v>
      </c>
      <c r="AI871" s="29">
        <f t="shared" si="445"/>
        <v>14</v>
      </c>
      <c r="AJ871" s="29">
        <f t="shared" si="446"/>
        <v>20</v>
      </c>
      <c r="AK871" s="105">
        <f t="shared" si="447"/>
        <v>28</v>
      </c>
      <c r="AT871" s="300">
        <f t="shared" si="455"/>
        <v>58.507199999999791</v>
      </c>
      <c r="AU871" s="29">
        <f t="shared" si="455"/>
        <v>480.11399999999833</v>
      </c>
      <c r="AV871" s="29">
        <f t="shared" si="455"/>
        <v>1042.8479999999965</v>
      </c>
      <c r="AW871" s="105">
        <f t="shared" si="455"/>
        <v>2063.3579999999934</v>
      </c>
    </row>
    <row r="872" spans="1:49" x14ac:dyDescent="0.25">
      <c r="A872" s="80" t="s">
        <v>235</v>
      </c>
      <c r="B872" s="4" t="s">
        <v>84</v>
      </c>
      <c r="C872" s="4">
        <v>25.12</v>
      </c>
      <c r="D872" s="4">
        <v>26.67</v>
      </c>
      <c r="E872" s="4">
        <v>23500</v>
      </c>
      <c r="F872" s="4">
        <v>32400</v>
      </c>
      <c r="G872" s="30">
        <f t="shared" si="448"/>
        <v>1.5500000000000007</v>
      </c>
      <c r="H872" s="30">
        <f t="shared" si="449"/>
        <v>101.81</v>
      </c>
      <c r="I872" s="30" t="str">
        <f t="shared" si="450"/>
        <v>US 26: 4</v>
      </c>
      <c r="J872" s="30">
        <f t="shared" si="456"/>
        <v>24390</v>
      </c>
      <c r="K872" s="30">
        <f t="shared" si="456"/>
        <v>26615</v>
      </c>
      <c r="L872" s="30">
        <f t="shared" si="456"/>
        <v>28840</v>
      </c>
      <c r="M872" s="30">
        <f t="shared" si="456"/>
        <v>31065</v>
      </c>
      <c r="N872" s="91">
        <f t="shared" si="427"/>
        <v>16585.2</v>
      </c>
      <c r="O872" s="91">
        <f t="shared" si="428"/>
        <v>18098.2</v>
      </c>
      <c r="P872" s="91">
        <f t="shared" si="429"/>
        <v>19611.2</v>
      </c>
      <c r="Q872" s="91">
        <f t="shared" si="430"/>
        <v>21124.2</v>
      </c>
      <c r="R872" s="91">
        <f t="shared" si="431"/>
        <v>331.70400000000001</v>
      </c>
      <c r="S872" s="91">
        <f t="shared" si="432"/>
        <v>2714.73</v>
      </c>
      <c r="T872" s="91">
        <f t="shared" si="433"/>
        <v>5883.36</v>
      </c>
      <c r="U872" s="91">
        <f t="shared" si="434"/>
        <v>11618.310000000001</v>
      </c>
      <c r="V872" s="91">
        <f t="shared" si="435"/>
        <v>154.24236000000008</v>
      </c>
      <c r="W872" s="91">
        <f t="shared" si="436"/>
        <v>1136.1145050000007</v>
      </c>
      <c r="X872" s="91">
        <f t="shared" si="437"/>
        <v>2097.417840000001</v>
      </c>
      <c r="Y872" s="91">
        <f t="shared" si="438"/>
        <v>3601.676100000002</v>
      </c>
      <c r="Z872" s="91">
        <f t="shared" si="439"/>
        <v>32.133825000000009</v>
      </c>
      <c r="AA872" s="91">
        <f t="shared" si="440"/>
        <v>189.35241750000012</v>
      </c>
      <c r="AB872" s="91">
        <f t="shared" si="441"/>
        <v>291.30803333333353</v>
      </c>
      <c r="AC872" s="91">
        <f t="shared" si="442"/>
        <v>428.77096428571457</v>
      </c>
      <c r="AD872" s="29">
        <f t="shared" si="443"/>
        <v>1</v>
      </c>
      <c r="AE872" s="29">
        <f t="shared" si="451"/>
        <v>2</v>
      </c>
      <c r="AF872" s="29">
        <f t="shared" si="452"/>
        <v>2</v>
      </c>
      <c r="AG872" s="29">
        <f t="shared" si="453"/>
        <v>3</v>
      </c>
      <c r="AH872" s="29">
        <f t="shared" si="444"/>
        <v>3</v>
      </c>
      <c r="AI872" s="29">
        <f t="shared" si="445"/>
        <v>14</v>
      </c>
      <c r="AJ872" s="29">
        <f t="shared" si="446"/>
        <v>20</v>
      </c>
      <c r="AK872" s="105">
        <f t="shared" si="447"/>
        <v>28</v>
      </c>
      <c r="AT872" s="300">
        <f t="shared" si="455"/>
        <v>514.14120000000025</v>
      </c>
      <c r="AU872" s="29">
        <f t="shared" si="455"/>
        <v>4207.8315000000021</v>
      </c>
      <c r="AV872" s="29">
        <f t="shared" si="455"/>
        <v>9119.2080000000042</v>
      </c>
      <c r="AW872" s="105">
        <f t="shared" si="455"/>
        <v>18008.38050000001</v>
      </c>
    </row>
    <row r="873" spans="1:49" x14ac:dyDescent="0.25">
      <c r="A873" s="80" t="s">
        <v>235</v>
      </c>
      <c r="B873" s="4" t="s">
        <v>84</v>
      </c>
      <c r="C873" s="4">
        <v>26.67</v>
      </c>
      <c r="D873" s="4">
        <v>26.86</v>
      </c>
      <c r="E873" s="4">
        <v>19000</v>
      </c>
      <c r="F873" s="4">
        <v>26200</v>
      </c>
      <c r="G873" s="30">
        <f t="shared" si="448"/>
        <v>0.18999999999999773</v>
      </c>
      <c r="H873" s="30">
        <f t="shared" si="449"/>
        <v>102</v>
      </c>
      <c r="I873" s="30" t="str">
        <f t="shared" si="450"/>
        <v>US 26: 4</v>
      </c>
      <c r="J873" s="30">
        <f t="shared" si="456"/>
        <v>19720</v>
      </c>
      <c r="K873" s="30">
        <f t="shared" si="456"/>
        <v>21520</v>
      </c>
      <c r="L873" s="30">
        <f t="shared" si="456"/>
        <v>23320</v>
      </c>
      <c r="M873" s="30">
        <f t="shared" si="456"/>
        <v>25120</v>
      </c>
      <c r="N873" s="91">
        <f t="shared" si="427"/>
        <v>13409.6</v>
      </c>
      <c r="O873" s="91">
        <f t="shared" si="428"/>
        <v>14633.6</v>
      </c>
      <c r="P873" s="91">
        <f t="shared" si="429"/>
        <v>15857.6</v>
      </c>
      <c r="Q873" s="91">
        <f t="shared" si="430"/>
        <v>17081.600000000002</v>
      </c>
      <c r="R873" s="91">
        <f t="shared" si="431"/>
        <v>268.19200000000001</v>
      </c>
      <c r="S873" s="91">
        <f t="shared" si="432"/>
        <v>2195.04</v>
      </c>
      <c r="T873" s="91">
        <f t="shared" si="433"/>
        <v>4757.28</v>
      </c>
      <c r="U873" s="91">
        <f t="shared" si="434"/>
        <v>9394.8800000000028</v>
      </c>
      <c r="V873" s="91">
        <f t="shared" si="435"/>
        <v>15.286943999999817</v>
      </c>
      <c r="W873" s="91">
        <f t="shared" si="436"/>
        <v>112.60555199999865</v>
      </c>
      <c r="X873" s="91">
        <f t="shared" si="437"/>
        <v>207.8931359999975</v>
      </c>
      <c r="Y873" s="91">
        <f t="shared" si="438"/>
        <v>357.00543999999582</v>
      </c>
      <c r="Z873" s="91">
        <f t="shared" si="439"/>
        <v>3.1847799999999613</v>
      </c>
      <c r="AA873" s="91">
        <f t="shared" si="440"/>
        <v>18.767591999999777</v>
      </c>
      <c r="AB873" s="91">
        <f t="shared" si="441"/>
        <v>28.87404666666632</v>
      </c>
      <c r="AC873" s="91">
        <f t="shared" si="442"/>
        <v>42.500647619047129</v>
      </c>
      <c r="AD873" s="29">
        <f t="shared" si="443"/>
        <v>0</v>
      </c>
      <c r="AE873" s="29">
        <f t="shared" si="451"/>
        <v>0</v>
      </c>
      <c r="AF873" s="29">
        <f t="shared" si="452"/>
        <v>0</v>
      </c>
      <c r="AG873" s="29">
        <f t="shared" si="453"/>
        <v>1</v>
      </c>
      <c r="AH873" s="29">
        <f t="shared" si="444"/>
        <v>3</v>
      </c>
      <c r="AI873" s="29">
        <f t="shared" si="445"/>
        <v>14</v>
      </c>
      <c r="AJ873" s="29">
        <f t="shared" si="446"/>
        <v>20</v>
      </c>
      <c r="AK873" s="105">
        <f t="shared" si="447"/>
        <v>28</v>
      </c>
      <c r="AT873" s="300">
        <f t="shared" si="455"/>
        <v>50.956479999999388</v>
      </c>
      <c r="AU873" s="29">
        <f t="shared" si="455"/>
        <v>417.05759999999498</v>
      </c>
      <c r="AV873" s="29">
        <f t="shared" si="455"/>
        <v>903.88319999998919</v>
      </c>
      <c r="AW873" s="105">
        <f t="shared" si="455"/>
        <v>1785.0271999999791</v>
      </c>
    </row>
    <row r="874" spans="1:49" x14ac:dyDescent="0.25">
      <c r="A874" s="80" t="s">
        <v>235</v>
      </c>
      <c r="B874" s="4" t="s">
        <v>84</v>
      </c>
      <c r="C874" s="4">
        <v>26.86</v>
      </c>
      <c r="D874" s="4">
        <v>28.76</v>
      </c>
      <c r="E874" s="4">
        <v>17800</v>
      </c>
      <c r="F874" s="4">
        <v>24800</v>
      </c>
      <c r="G874" s="30">
        <f t="shared" si="448"/>
        <v>1.9000000000000021</v>
      </c>
      <c r="H874" s="30">
        <f t="shared" si="449"/>
        <v>103.9</v>
      </c>
      <c r="I874" s="30" t="str">
        <f t="shared" si="450"/>
        <v>US 26: 4</v>
      </c>
      <c r="J874" s="30">
        <f t="shared" si="456"/>
        <v>18500</v>
      </c>
      <c r="K874" s="30">
        <f t="shared" si="456"/>
        <v>20250</v>
      </c>
      <c r="L874" s="30">
        <f t="shared" si="456"/>
        <v>22000</v>
      </c>
      <c r="M874" s="30">
        <f t="shared" si="456"/>
        <v>23750</v>
      </c>
      <c r="N874" s="91">
        <f t="shared" si="427"/>
        <v>12580</v>
      </c>
      <c r="O874" s="91">
        <f t="shared" si="428"/>
        <v>13770.000000000002</v>
      </c>
      <c r="P874" s="91">
        <f t="shared" si="429"/>
        <v>14960.000000000002</v>
      </c>
      <c r="Q874" s="91">
        <f t="shared" si="430"/>
        <v>16150.000000000002</v>
      </c>
      <c r="R874" s="91">
        <f t="shared" si="431"/>
        <v>251.6</v>
      </c>
      <c r="S874" s="91">
        <f t="shared" si="432"/>
        <v>2065.5</v>
      </c>
      <c r="T874" s="91">
        <f t="shared" si="433"/>
        <v>4488</v>
      </c>
      <c r="U874" s="91">
        <f t="shared" si="434"/>
        <v>8882.5000000000018</v>
      </c>
      <c r="V874" s="91">
        <f t="shared" si="435"/>
        <v>143.41200000000015</v>
      </c>
      <c r="W874" s="91">
        <f t="shared" si="436"/>
        <v>1059.6015000000014</v>
      </c>
      <c r="X874" s="91">
        <f t="shared" si="437"/>
        <v>1961.2560000000021</v>
      </c>
      <c r="Y874" s="91">
        <f t="shared" si="438"/>
        <v>3375.3500000000045</v>
      </c>
      <c r="Z874" s="91">
        <f t="shared" si="439"/>
        <v>29.877500000000026</v>
      </c>
      <c r="AA874" s="91">
        <f t="shared" si="440"/>
        <v>176.60025000000022</v>
      </c>
      <c r="AB874" s="91">
        <f t="shared" si="441"/>
        <v>272.39666666666699</v>
      </c>
      <c r="AC874" s="91">
        <f t="shared" si="442"/>
        <v>401.82738095238153</v>
      </c>
      <c r="AD874" s="29">
        <f t="shared" si="443"/>
        <v>0</v>
      </c>
      <c r="AE874" s="29">
        <f t="shared" si="451"/>
        <v>2</v>
      </c>
      <c r="AF874" s="29">
        <f t="shared" si="452"/>
        <v>2</v>
      </c>
      <c r="AG874" s="29">
        <f t="shared" si="453"/>
        <v>3</v>
      </c>
      <c r="AH874" s="29">
        <f t="shared" si="444"/>
        <v>3</v>
      </c>
      <c r="AI874" s="29">
        <f t="shared" si="445"/>
        <v>14</v>
      </c>
      <c r="AJ874" s="29">
        <f t="shared" si="446"/>
        <v>20</v>
      </c>
      <c r="AK874" s="105">
        <f t="shared" si="447"/>
        <v>28</v>
      </c>
      <c r="AT874" s="300">
        <f t="shared" si="455"/>
        <v>478.04000000000053</v>
      </c>
      <c r="AU874" s="29">
        <f t="shared" si="455"/>
        <v>3924.4500000000044</v>
      </c>
      <c r="AV874" s="29">
        <f t="shared" si="455"/>
        <v>8527.2000000000098</v>
      </c>
      <c r="AW874" s="105">
        <f t="shared" si="455"/>
        <v>16876.750000000022</v>
      </c>
    </row>
    <row r="875" spans="1:49" x14ac:dyDescent="0.25">
      <c r="A875" s="80" t="s">
        <v>235</v>
      </c>
      <c r="B875" s="4" t="s">
        <v>88</v>
      </c>
      <c r="C875" s="4">
        <v>28.11</v>
      </c>
      <c r="D875" s="4">
        <v>31.14</v>
      </c>
      <c r="E875" s="4">
        <v>1300</v>
      </c>
      <c r="F875" s="4">
        <v>1400</v>
      </c>
      <c r="G875" s="30">
        <f t="shared" si="448"/>
        <v>3.0300000000000011</v>
      </c>
      <c r="H875" s="30">
        <f t="shared" si="449"/>
        <v>106.93</v>
      </c>
      <c r="I875" s="30" t="str">
        <f t="shared" si="450"/>
        <v>US 26: 4</v>
      </c>
      <c r="J875" s="30">
        <f t="shared" si="456"/>
        <v>1310</v>
      </c>
      <c r="K875" s="30">
        <f t="shared" si="456"/>
        <v>1335</v>
      </c>
      <c r="L875" s="30">
        <f t="shared" si="456"/>
        <v>1360</v>
      </c>
      <c r="M875" s="30">
        <f t="shared" si="456"/>
        <v>1385</v>
      </c>
      <c r="N875" s="91">
        <f t="shared" si="427"/>
        <v>890.80000000000007</v>
      </c>
      <c r="O875" s="91">
        <f t="shared" si="428"/>
        <v>907.80000000000007</v>
      </c>
      <c r="P875" s="91">
        <f t="shared" si="429"/>
        <v>924.80000000000007</v>
      </c>
      <c r="Q875" s="91">
        <f t="shared" si="430"/>
        <v>941.80000000000007</v>
      </c>
      <c r="R875" s="91">
        <f t="shared" si="431"/>
        <v>17.816000000000003</v>
      </c>
      <c r="S875" s="91">
        <f t="shared" si="432"/>
        <v>136.17000000000002</v>
      </c>
      <c r="T875" s="91">
        <f t="shared" si="433"/>
        <v>277.44</v>
      </c>
      <c r="U875" s="91">
        <f t="shared" si="434"/>
        <v>517.99000000000012</v>
      </c>
      <c r="V875" s="91">
        <f t="shared" si="435"/>
        <v>16.194744000000007</v>
      </c>
      <c r="W875" s="91">
        <f t="shared" si="436"/>
        <v>111.40067700000007</v>
      </c>
      <c r="X875" s="91">
        <f t="shared" si="437"/>
        <v>193.34793600000006</v>
      </c>
      <c r="Y875" s="91">
        <f t="shared" si="438"/>
        <v>313.9019400000002</v>
      </c>
      <c r="Z875" s="91">
        <f t="shared" si="439"/>
        <v>3.373905000000001</v>
      </c>
      <c r="AA875" s="91">
        <f t="shared" si="440"/>
        <v>18.566779500000013</v>
      </c>
      <c r="AB875" s="91">
        <f t="shared" si="441"/>
        <v>26.853880000000011</v>
      </c>
      <c r="AC875" s="91">
        <f t="shared" si="442"/>
        <v>37.369278571428602</v>
      </c>
      <c r="AD875" s="29">
        <f t="shared" si="443"/>
        <v>0</v>
      </c>
      <c r="AE875" s="29">
        <f t="shared" si="451"/>
        <v>0</v>
      </c>
      <c r="AF875" s="29">
        <f t="shared" si="452"/>
        <v>0</v>
      </c>
      <c r="AG875" s="29">
        <f t="shared" si="453"/>
        <v>1</v>
      </c>
      <c r="AH875" s="29">
        <f t="shared" si="444"/>
        <v>3</v>
      </c>
      <c r="AI875" s="29">
        <f t="shared" si="445"/>
        <v>14</v>
      </c>
      <c r="AJ875" s="29">
        <f t="shared" si="446"/>
        <v>20</v>
      </c>
      <c r="AK875" s="105">
        <f t="shared" si="447"/>
        <v>28</v>
      </c>
      <c r="AT875" s="300">
        <f t="shared" si="455"/>
        <v>53.982480000000031</v>
      </c>
      <c r="AU875" s="29">
        <f t="shared" si="455"/>
        <v>412.59510000000023</v>
      </c>
      <c r="AV875" s="29">
        <f t="shared" si="455"/>
        <v>840.64320000000032</v>
      </c>
      <c r="AW875" s="105">
        <f t="shared" si="455"/>
        <v>1569.509700000001</v>
      </c>
    </row>
    <row r="876" spans="1:49" x14ac:dyDescent="0.25">
      <c r="A876" s="80" t="s">
        <v>235</v>
      </c>
      <c r="B876" s="4" t="s">
        <v>84</v>
      </c>
      <c r="C876" s="4">
        <v>28.76</v>
      </c>
      <c r="D876" s="4">
        <v>30.43</v>
      </c>
      <c r="E876" s="4">
        <v>16500</v>
      </c>
      <c r="F876" s="4">
        <v>23000</v>
      </c>
      <c r="G876" s="30">
        <f t="shared" si="448"/>
        <v>1.6699999999999982</v>
      </c>
      <c r="H876" s="30">
        <f t="shared" si="449"/>
        <v>108.60000000000001</v>
      </c>
      <c r="I876" s="30" t="str">
        <f t="shared" si="450"/>
        <v>US 26: 4</v>
      </c>
      <c r="J876" s="30">
        <f t="shared" si="456"/>
        <v>17150</v>
      </c>
      <c r="K876" s="30">
        <f t="shared" si="456"/>
        <v>18775</v>
      </c>
      <c r="L876" s="30">
        <f t="shared" si="456"/>
        <v>20400</v>
      </c>
      <c r="M876" s="30">
        <f t="shared" si="456"/>
        <v>22025</v>
      </c>
      <c r="N876" s="91">
        <f t="shared" si="427"/>
        <v>11662</v>
      </c>
      <c r="O876" s="91">
        <f t="shared" si="428"/>
        <v>12767.000000000002</v>
      </c>
      <c r="P876" s="91">
        <f t="shared" si="429"/>
        <v>13872.000000000002</v>
      </c>
      <c r="Q876" s="91">
        <f t="shared" si="430"/>
        <v>14977.000000000002</v>
      </c>
      <c r="R876" s="91">
        <f t="shared" si="431"/>
        <v>233.24</v>
      </c>
      <c r="S876" s="91">
        <f t="shared" si="432"/>
        <v>1915.0500000000002</v>
      </c>
      <c r="T876" s="91">
        <f t="shared" si="433"/>
        <v>4161.6000000000004</v>
      </c>
      <c r="U876" s="91">
        <f t="shared" si="434"/>
        <v>8237.3500000000022</v>
      </c>
      <c r="V876" s="91">
        <f t="shared" si="435"/>
        <v>116.85323999999986</v>
      </c>
      <c r="W876" s="91">
        <f t="shared" si="436"/>
        <v>863.49604499999919</v>
      </c>
      <c r="X876" s="91">
        <f t="shared" si="437"/>
        <v>1598.4705599999984</v>
      </c>
      <c r="Y876" s="91">
        <f t="shared" si="438"/>
        <v>2751.2748999999976</v>
      </c>
      <c r="Z876" s="91">
        <f t="shared" si="439"/>
        <v>24.344424999999966</v>
      </c>
      <c r="AA876" s="91">
        <f t="shared" si="440"/>
        <v>143.91600749999986</v>
      </c>
      <c r="AB876" s="91">
        <f t="shared" si="441"/>
        <v>222.00979999999979</v>
      </c>
      <c r="AC876" s="91">
        <f t="shared" si="442"/>
        <v>327.53272619047596</v>
      </c>
      <c r="AD876" s="29">
        <f t="shared" si="443"/>
        <v>0</v>
      </c>
      <c r="AE876" s="29">
        <f t="shared" si="451"/>
        <v>1</v>
      </c>
      <c r="AF876" s="29">
        <f t="shared" si="452"/>
        <v>2</v>
      </c>
      <c r="AG876" s="29">
        <f t="shared" si="453"/>
        <v>3</v>
      </c>
      <c r="AH876" s="29">
        <f t="shared" si="444"/>
        <v>3</v>
      </c>
      <c r="AI876" s="29">
        <f t="shared" si="445"/>
        <v>14</v>
      </c>
      <c r="AJ876" s="29">
        <f t="shared" si="446"/>
        <v>20</v>
      </c>
      <c r="AK876" s="105">
        <f t="shared" si="447"/>
        <v>28</v>
      </c>
      <c r="AT876" s="300">
        <f t="shared" si="455"/>
        <v>389.51079999999956</v>
      </c>
      <c r="AU876" s="29">
        <f t="shared" si="455"/>
        <v>3198.1334999999967</v>
      </c>
      <c r="AV876" s="29">
        <f t="shared" si="455"/>
        <v>6949.871999999993</v>
      </c>
      <c r="AW876" s="105">
        <f t="shared" si="455"/>
        <v>13756.374499999989</v>
      </c>
    </row>
    <row r="877" spans="1:49" x14ac:dyDescent="0.25">
      <c r="A877" s="80" t="s">
        <v>235</v>
      </c>
      <c r="B877" s="4" t="s">
        <v>84</v>
      </c>
      <c r="C877" s="4">
        <v>30.43</v>
      </c>
      <c r="D877" s="4">
        <v>34.97</v>
      </c>
      <c r="E877" s="4">
        <v>15000</v>
      </c>
      <c r="F877" s="4">
        <v>21200</v>
      </c>
      <c r="G877" s="30">
        <f t="shared" si="448"/>
        <v>4.5399999999999991</v>
      </c>
      <c r="H877" s="30">
        <f t="shared" si="449"/>
        <v>113.14000000000001</v>
      </c>
      <c r="I877" s="30" t="str">
        <f t="shared" si="450"/>
        <v>US 26: 4</v>
      </c>
      <c r="J877" s="30">
        <f t="shared" si="456"/>
        <v>15620</v>
      </c>
      <c r="K877" s="30">
        <f t="shared" si="456"/>
        <v>17170</v>
      </c>
      <c r="L877" s="30">
        <f t="shared" si="456"/>
        <v>18720</v>
      </c>
      <c r="M877" s="30">
        <f t="shared" si="456"/>
        <v>20270</v>
      </c>
      <c r="N877" s="91">
        <f t="shared" si="427"/>
        <v>10621.6</v>
      </c>
      <c r="O877" s="91">
        <f t="shared" si="428"/>
        <v>11675.6</v>
      </c>
      <c r="P877" s="91">
        <f t="shared" si="429"/>
        <v>12729.6</v>
      </c>
      <c r="Q877" s="91">
        <f t="shared" si="430"/>
        <v>13783.6</v>
      </c>
      <c r="R877" s="91">
        <f t="shared" si="431"/>
        <v>212.43200000000002</v>
      </c>
      <c r="S877" s="91">
        <f t="shared" si="432"/>
        <v>1751.34</v>
      </c>
      <c r="T877" s="91">
        <f t="shared" si="433"/>
        <v>3818.88</v>
      </c>
      <c r="U877" s="91">
        <f t="shared" si="434"/>
        <v>7580.9800000000005</v>
      </c>
      <c r="V877" s="91">
        <f t="shared" si="435"/>
        <v>289.33238399999999</v>
      </c>
      <c r="W877" s="91">
        <f t="shared" si="436"/>
        <v>2146.7925719999998</v>
      </c>
      <c r="X877" s="91">
        <f t="shared" si="437"/>
        <v>3987.6744959999996</v>
      </c>
      <c r="Y877" s="91">
        <f t="shared" si="438"/>
        <v>6883.5298399999992</v>
      </c>
      <c r="Z877" s="91">
        <f t="shared" si="439"/>
        <v>60.277579999999986</v>
      </c>
      <c r="AA877" s="91">
        <f t="shared" si="440"/>
        <v>357.79876199999995</v>
      </c>
      <c r="AB877" s="91">
        <f t="shared" si="441"/>
        <v>553.84367999999995</v>
      </c>
      <c r="AC877" s="91">
        <f t="shared" si="442"/>
        <v>819.46783809523811</v>
      </c>
      <c r="AD877" s="29">
        <f t="shared" si="443"/>
        <v>1</v>
      </c>
      <c r="AE877" s="29">
        <f t="shared" si="451"/>
        <v>3</v>
      </c>
      <c r="AF877" s="29">
        <f t="shared" si="452"/>
        <v>4</v>
      </c>
      <c r="AG877" s="29">
        <f t="shared" si="453"/>
        <v>6</v>
      </c>
      <c r="AH877" s="29">
        <f t="shared" si="444"/>
        <v>3</v>
      </c>
      <c r="AI877" s="29">
        <f t="shared" si="445"/>
        <v>14</v>
      </c>
      <c r="AJ877" s="29">
        <f t="shared" si="446"/>
        <v>20</v>
      </c>
      <c r="AK877" s="105">
        <f t="shared" si="447"/>
        <v>28</v>
      </c>
      <c r="AT877" s="300">
        <f t="shared" si="455"/>
        <v>964.44127999999989</v>
      </c>
      <c r="AU877" s="29">
        <f t="shared" si="455"/>
        <v>7951.0835999999981</v>
      </c>
      <c r="AV877" s="29">
        <f t="shared" si="455"/>
        <v>17337.715199999999</v>
      </c>
      <c r="AW877" s="105">
        <f t="shared" si="455"/>
        <v>34417.649199999993</v>
      </c>
    </row>
    <row r="878" spans="1:49" x14ac:dyDescent="0.25">
      <c r="A878" s="80" t="s">
        <v>235</v>
      </c>
      <c r="B878" s="4" t="s">
        <v>88</v>
      </c>
      <c r="C878" s="4">
        <v>31.14</v>
      </c>
      <c r="D878" s="4">
        <v>34.82</v>
      </c>
      <c r="E878" s="4">
        <v>1100</v>
      </c>
      <c r="F878" s="4">
        <v>1200</v>
      </c>
      <c r="G878" s="30">
        <f t="shared" si="448"/>
        <v>3.6799999999999997</v>
      </c>
      <c r="H878" s="30">
        <f t="shared" si="449"/>
        <v>116.82000000000002</v>
      </c>
      <c r="I878" s="30" t="str">
        <f t="shared" si="450"/>
        <v>US 26: 4</v>
      </c>
      <c r="J878" s="30">
        <f t="shared" si="456"/>
        <v>1110</v>
      </c>
      <c r="K878" s="30">
        <f t="shared" si="456"/>
        <v>1135</v>
      </c>
      <c r="L878" s="30">
        <f t="shared" si="456"/>
        <v>1160</v>
      </c>
      <c r="M878" s="30">
        <f t="shared" si="456"/>
        <v>1185</v>
      </c>
      <c r="N878" s="91">
        <f t="shared" si="427"/>
        <v>754.80000000000007</v>
      </c>
      <c r="O878" s="91">
        <f t="shared" si="428"/>
        <v>771.80000000000007</v>
      </c>
      <c r="P878" s="91">
        <f t="shared" si="429"/>
        <v>788.80000000000007</v>
      </c>
      <c r="Q878" s="91">
        <f t="shared" si="430"/>
        <v>805.80000000000007</v>
      </c>
      <c r="R878" s="91">
        <f t="shared" si="431"/>
        <v>15.096000000000002</v>
      </c>
      <c r="S878" s="91">
        <f t="shared" si="432"/>
        <v>115.77000000000001</v>
      </c>
      <c r="T878" s="91">
        <f t="shared" si="433"/>
        <v>236.64000000000001</v>
      </c>
      <c r="U878" s="91">
        <f t="shared" si="434"/>
        <v>443.19000000000005</v>
      </c>
      <c r="V878" s="91">
        <f t="shared" si="435"/>
        <v>16.665984000000002</v>
      </c>
      <c r="W878" s="91">
        <f t="shared" si="436"/>
        <v>115.02907200000001</v>
      </c>
      <c r="X878" s="91">
        <f t="shared" si="437"/>
        <v>200.29209600000002</v>
      </c>
      <c r="Y878" s="91">
        <f t="shared" si="438"/>
        <v>326.18784000000005</v>
      </c>
      <c r="Z878" s="91">
        <f t="shared" si="439"/>
        <v>3.4720800000000001</v>
      </c>
      <c r="AA878" s="91">
        <f t="shared" si="440"/>
        <v>19.171512000000003</v>
      </c>
      <c r="AB878" s="91">
        <f t="shared" si="441"/>
        <v>27.81834666666667</v>
      </c>
      <c r="AC878" s="91">
        <f t="shared" si="442"/>
        <v>38.831885714285725</v>
      </c>
      <c r="AD878" s="29">
        <f t="shared" si="443"/>
        <v>0</v>
      </c>
      <c r="AE878" s="29">
        <f t="shared" si="451"/>
        <v>0</v>
      </c>
      <c r="AF878" s="29">
        <f t="shared" si="452"/>
        <v>0</v>
      </c>
      <c r="AG878" s="29">
        <f t="shared" si="453"/>
        <v>1</v>
      </c>
      <c r="AH878" s="29">
        <f t="shared" si="444"/>
        <v>3</v>
      </c>
      <c r="AI878" s="29">
        <f t="shared" si="445"/>
        <v>14</v>
      </c>
      <c r="AJ878" s="29">
        <f t="shared" si="446"/>
        <v>20</v>
      </c>
      <c r="AK878" s="105">
        <f t="shared" si="447"/>
        <v>28</v>
      </c>
      <c r="AT878" s="300">
        <f t="shared" si="455"/>
        <v>55.553280000000001</v>
      </c>
      <c r="AU878" s="29">
        <f t="shared" si="455"/>
        <v>426.03359999999998</v>
      </c>
      <c r="AV878" s="29">
        <f t="shared" si="455"/>
        <v>870.83519999999999</v>
      </c>
      <c r="AW878" s="105">
        <f t="shared" si="455"/>
        <v>1630.9392</v>
      </c>
    </row>
    <row r="879" spans="1:49" x14ac:dyDescent="0.25">
      <c r="A879" s="80" t="s">
        <v>235</v>
      </c>
      <c r="B879" s="4" t="s">
        <v>88</v>
      </c>
      <c r="C879" s="4">
        <v>34.82</v>
      </c>
      <c r="D879" s="4">
        <v>45.52</v>
      </c>
      <c r="E879" s="4">
        <v>930</v>
      </c>
      <c r="F879" s="4">
        <v>940</v>
      </c>
      <c r="G879" s="30">
        <f t="shared" si="448"/>
        <v>10.700000000000003</v>
      </c>
      <c r="H879" s="30">
        <f t="shared" si="449"/>
        <v>127.52000000000002</v>
      </c>
      <c r="I879" s="30" t="str">
        <f t="shared" si="450"/>
        <v>US 26: 5</v>
      </c>
      <c r="J879" s="30">
        <f t="shared" si="456"/>
        <v>931</v>
      </c>
      <c r="K879" s="30">
        <f t="shared" si="456"/>
        <v>933.5</v>
      </c>
      <c r="L879" s="30">
        <f t="shared" si="456"/>
        <v>936</v>
      </c>
      <c r="M879" s="30">
        <f t="shared" si="456"/>
        <v>938.5</v>
      </c>
      <c r="N879" s="91">
        <f t="shared" si="427"/>
        <v>633.08000000000004</v>
      </c>
      <c r="O879" s="91">
        <f t="shared" si="428"/>
        <v>634.78000000000009</v>
      </c>
      <c r="P879" s="91">
        <f t="shared" si="429"/>
        <v>636.48</v>
      </c>
      <c r="Q879" s="91">
        <f t="shared" si="430"/>
        <v>638.18000000000006</v>
      </c>
      <c r="R879" s="91">
        <f t="shared" si="431"/>
        <v>12.661600000000002</v>
      </c>
      <c r="S879" s="91">
        <f t="shared" si="432"/>
        <v>95.217000000000013</v>
      </c>
      <c r="T879" s="91">
        <f t="shared" si="433"/>
        <v>190.94399999999999</v>
      </c>
      <c r="U879" s="91">
        <f t="shared" si="434"/>
        <v>350.99900000000008</v>
      </c>
      <c r="V879" s="91">
        <f t="shared" si="435"/>
        <v>40.643736000000018</v>
      </c>
      <c r="W879" s="91">
        <f t="shared" si="436"/>
        <v>275.0819130000001</v>
      </c>
      <c r="X879" s="91">
        <f t="shared" si="437"/>
        <v>469.91318400000011</v>
      </c>
      <c r="Y879" s="91">
        <f t="shared" si="438"/>
        <v>751.1378600000005</v>
      </c>
      <c r="Z879" s="91">
        <f t="shared" si="439"/>
        <v>8.4674450000000032</v>
      </c>
      <c r="AA879" s="91">
        <f t="shared" si="440"/>
        <v>45.846985500000017</v>
      </c>
      <c r="AB879" s="91">
        <f t="shared" si="441"/>
        <v>65.265720000000016</v>
      </c>
      <c r="AC879" s="91">
        <f t="shared" si="442"/>
        <v>89.421173809523879</v>
      </c>
      <c r="AD879" s="29">
        <f t="shared" si="443"/>
        <v>0</v>
      </c>
      <c r="AE879" s="29">
        <f t="shared" si="451"/>
        <v>1</v>
      </c>
      <c r="AF879" s="29">
        <f t="shared" si="452"/>
        <v>1</v>
      </c>
      <c r="AG879" s="29">
        <f t="shared" si="453"/>
        <v>1</v>
      </c>
      <c r="AH879" s="29">
        <f t="shared" si="444"/>
        <v>2</v>
      </c>
      <c r="AI879" s="29">
        <f t="shared" si="445"/>
        <v>11</v>
      </c>
      <c r="AJ879" s="29">
        <f t="shared" si="446"/>
        <v>16</v>
      </c>
      <c r="AK879" s="105">
        <f t="shared" si="447"/>
        <v>22</v>
      </c>
      <c r="AT879" s="300">
        <f t="shared" si="455"/>
        <v>135.47912000000005</v>
      </c>
      <c r="AU879" s="29">
        <f t="shared" si="455"/>
        <v>1018.8219000000004</v>
      </c>
      <c r="AV879" s="29">
        <f t="shared" si="455"/>
        <v>2043.1008000000004</v>
      </c>
      <c r="AW879" s="105">
        <f t="shared" si="455"/>
        <v>3755.6893000000018</v>
      </c>
    </row>
    <row r="880" spans="1:49" x14ac:dyDescent="0.25">
      <c r="A880" s="80" t="s">
        <v>235</v>
      </c>
      <c r="B880" s="4" t="s">
        <v>84</v>
      </c>
      <c r="C880" s="4">
        <v>34.97</v>
      </c>
      <c r="D880" s="4">
        <v>35.99</v>
      </c>
      <c r="E880" s="4">
        <v>17400</v>
      </c>
      <c r="F880" s="4">
        <v>24500</v>
      </c>
      <c r="G880" s="30">
        <f t="shared" si="448"/>
        <v>1.0200000000000031</v>
      </c>
      <c r="H880" s="30">
        <f t="shared" si="449"/>
        <v>128.54000000000002</v>
      </c>
      <c r="I880" s="30" t="str">
        <f t="shared" si="450"/>
        <v>US 26: 5</v>
      </c>
      <c r="J880" s="30">
        <f t="shared" si="456"/>
        <v>18110</v>
      </c>
      <c r="K880" s="30">
        <f t="shared" si="456"/>
        <v>19885</v>
      </c>
      <c r="L880" s="30">
        <f t="shared" si="456"/>
        <v>21660</v>
      </c>
      <c r="M880" s="30">
        <f t="shared" si="456"/>
        <v>23435</v>
      </c>
      <c r="N880" s="91">
        <f t="shared" si="427"/>
        <v>12314.800000000001</v>
      </c>
      <c r="O880" s="91">
        <f t="shared" si="428"/>
        <v>13521.800000000001</v>
      </c>
      <c r="P880" s="91">
        <f t="shared" si="429"/>
        <v>14728.800000000001</v>
      </c>
      <c r="Q880" s="91">
        <f t="shared" si="430"/>
        <v>15935.800000000001</v>
      </c>
      <c r="R880" s="91">
        <f t="shared" si="431"/>
        <v>246.29600000000002</v>
      </c>
      <c r="S880" s="91">
        <f t="shared" si="432"/>
        <v>2028.27</v>
      </c>
      <c r="T880" s="91">
        <f t="shared" si="433"/>
        <v>4418.6400000000003</v>
      </c>
      <c r="U880" s="91">
        <f t="shared" si="434"/>
        <v>8764.69</v>
      </c>
      <c r="V880" s="91">
        <f t="shared" si="435"/>
        <v>75.366576000000236</v>
      </c>
      <c r="W880" s="91">
        <f t="shared" si="436"/>
        <v>558.58555800000181</v>
      </c>
      <c r="X880" s="91">
        <f t="shared" si="437"/>
        <v>1036.6129440000034</v>
      </c>
      <c r="Y880" s="91">
        <f t="shared" si="438"/>
        <v>1787.9967600000057</v>
      </c>
      <c r="Z880" s="91">
        <f t="shared" si="439"/>
        <v>15.701370000000047</v>
      </c>
      <c r="AA880" s="91">
        <f t="shared" si="440"/>
        <v>93.097593000000302</v>
      </c>
      <c r="AB880" s="91">
        <f t="shared" si="441"/>
        <v>143.97402000000048</v>
      </c>
      <c r="AC880" s="91">
        <f t="shared" si="442"/>
        <v>212.85675714285784</v>
      </c>
      <c r="AD880" s="29">
        <f t="shared" si="443"/>
        <v>0</v>
      </c>
      <c r="AE880" s="29">
        <f t="shared" si="451"/>
        <v>1</v>
      </c>
      <c r="AF880" s="29">
        <f t="shared" si="452"/>
        <v>1</v>
      </c>
      <c r="AG880" s="29">
        <f t="shared" si="453"/>
        <v>2</v>
      </c>
      <c r="AH880" s="29">
        <f t="shared" si="444"/>
        <v>2</v>
      </c>
      <c r="AI880" s="29">
        <f t="shared" si="445"/>
        <v>11</v>
      </c>
      <c r="AJ880" s="29">
        <f t="shared" si="446"/>
        <v>16</v>
      </c>
      <c r="AK880" s="105">
        <f t="shared" si="447"/>
        <v>22</v>
      </c>
      <c r="AT880" s="300">
        <f t="shared" si="455"/>
        <v>251.22192000000078</v>
      </c>
      <c r="AU880" s="29">
        <f t="shared" si="455"/>
        <v>2068.8354000000063</v>
      </c>
      <c r="AV880" s="29">
        <f t="shared" si="455"/>
        <v>4507.0128000000141</v>
      </c>
      <c r="AW880" s="105">
        <f t="shared" si="455"/>
        <v>8939.9838000000273</v>
      </c>
    </row>
    <row r="881" spans="1:49" x14ac:dyDescent="0.25">
      <c r="A881" s="80" t="s">
        <v>235</v>
      </c>
      <c r="B881" s="4" t="s">
        <v>85</v>
      </c>
      <c r="C881" s="4">
        <v>34.97</v>
      </c>
      <c r="D881" s="4">
        <v>38.51</v>
      </c>
      <c r="E881" s="4">
        <v>8600</v>
      </c>
      <c r="F881" s="4">
        <v>11100</v>
      </c>
      <c r="G881" s="30">
        <f t="shared" si="448"/>
        <v>3.5399999999999991</v>
      </c>
      <c r="H881" s="30">
        <f t="shared" si="449"/>
        <v>132.08000000000001</v>
      </c>
      <c r="I881" s="30" t="str">
        <f t="shared" si="450"/>
        <v>US 26: 5</v>
      </c>
      <c r="J881" s="30">
        <f t="shared" si="456"/>
        <v>8850</v>
      </c>
      <c r="K881" s="30">
        <f t="shared" si="456"/>
        <v>9475</v>
      </c>
      <c r="L881" s="30">
        <f t="shared" si="456"/>
        <v>10100</v>
      </c>
      <c r="M881" s="30">
        <f t="shared" si="456"/>
        <v>10725</v>
      </c>
      <c r="N881" s="91">
        <f t="shared" si="427"/>
        <v>6018</v>
      </c>
      <c r="O881" s="91">
        <f t="shared" si="428"/>
        <v>6443.0000000000009</v>
      </c>
      <c r="P881" s="91">
        <f t="shared" si="429"/>
        <v>6868.0000000000009</v>
      </c>
      <c r="Q881" s="91">
        <f t="shared" si="430"/>
        <v>7293.0000000000009</v>
      </c>
      <c r="R881" s="91">
        <f t="shared" si="431"/>
        <v>120.36</v>
      </c>
      <c r="S881" s="91">
        <f t="shared" si="432"/>
        <v>966.45</v>
      </c>
      <c r="T881" s="91">
        <f t="shared" si="433"/>
        <v>2060.4</v>
      </c>
      <c r="U881" s="91">
        <f t="shared" si="434"/>
        <v>4011.150000000001</v>
      </c>
      <c r="V881" s="91">
        <f t="shared" si="435"/>
        <v>127.82231999999996</v>
      </c>
      <c r="W881" s="91">
        <f t="shared" si="436"/>
        <v>923.73290999999983</v>
      </c>
      <c r="X881" s="91">
        <f t="shared" si="437"/>
        <v>1677.5776799999999</v>
      </c>
      <c r="Y881" s="91">
        <f t="shared" si="438"/>
        <v>2839.8942000000002</v>
      </c>
      <c r="Z881" s="91">
        <f t="shared" si="439"/>
        <v>26.629649999999987</v>
      </c>
      <c r="AA881" s="91">
        <f t="shared" si="440"/>
        <v>153.95548499999998</v>
      </c>
      <c r="AB881" s="91">
        <f t="shared" si="441"/>
        <v>232.99690000000001</v>
      </c>
      <c r="AC881" s="91">
        <f t="shared" si="442"/>
        <v>338.08264285714296</v>
      </c>
      <c r="AD881" s="29">
        <f t="shared" si="443"/>
        <v>0</v>
      </c>
      <c r="AE881" s="29">
        <f t="shared" si="451"/>
        <v>2</v>
      </c>
      <c r="AF881" s="29">
        <f t="shared" si="452"/>
        <v>2</v>
      </c>
      <c r="AG881" s="29">
        <f t="shared" si="453"/>
        <v>3</v>
      </c>
      <c r="AH881" s="29">
        <f t="shared" si="444"/>
        <v>2</v>
      </c>
      <c r="AI881" s="29">
        <f t="shared" si="445"/>
        <v>11</v>
      </c>
      <c r="AJ881" s="29">
        <f t="shared" si="446"/>
        <v>16</v>
      </c>
      <c r="AK881" s="105">
        <f t="shared" si="447"/>
        <v>22</v>
      </c>
      <c r="AT881" s="300">
        <f t="shared" si="455"/>
        <v>426.07439999999991</v>
      </c>
      <c r="AU881" s="29">
        <f t="shared" si="455"/>
        <v>3421.2329999999993</v>
      </c>
      <c r="AV881" s="29">
        <f t="shared" si="455"/>
        <v>7293.8159999999989</v>
      </c>
      <c r="AW881" s="105">
        <f t="shared" si="455"/>
        <v>14199.471</v>
      </c>
    </row>
    <row r="882" spans="1:49" x14ac:dyDescent="0.25">
      <c r="A882" s="80" t="s">
        <v>235</v>
      </c>
      <c r="B882" s="4" t="s">
        <v>84</v>
      </c>
      <c r="C882" s="4">
        <v>35.99</v>
      </c>
      <c r="D882" s="4">
        <v>39.61</v>
      </c>
      <c r="E882" s="4">
        <v>12800</v>
      </c>
      <c r="F882" s="4">
        <v>17200</v>
      </c>
      <c r="G882" s="30">
        <f t="shared" si="448"/>
        <v>3.6199999999999974</v>
      </c>
      <c r="H882" s="30">
        <f t="shared" si="449"/>
        <v>135.70000000000002</v>
      </c>
      <c r="I882" s="30" t="str">
        <f t="shared" si="450"/>
        <v>US 26: 5</v>
      </c>
      <c r="J882" s="30">
        <f t="shared" si="456"/>
        <v>13240</v>
      </c>
      <c r="K882" s="30">
        <f t="shared" si="456"/>
        <v>14340</v>
      </c>
      <c r="L882" s="30">
        <f t="shared" si="456"/>
        <v>15440</v>
      </c>
      <c r="M882" s="30">
        <f t="shared" si="456"/>
        <v>16540</v>
      </c>
      <c r="N882" s="91">
        <f t="shared" si="427"/>
        <v>9003.2000000000007</v>
      </c>
      <c r="O882" s="91">
        <f t="shared" si="428"/>
        <v>9751.2000000000007</v>
      </c>
      <c r="P882" s="91">
        <f t="shared" si="429"/>
        <v>10499.2</v>
      </c>
      <c r="Q882" s="91">
        <f t="shared" si="430"/>
        <v>11247.2</v>
      </c>
      <c r="R882" s="91">
        <f t="shared" si="431"/>
        <v>180.06400000000002</v>
      </c>
      <c r="S882" s="91">
        <f t="shared" si="432"/>
        <v>1462.68</v>
      </c>
      <c r="T882" s="91">
        <f t="shared" si="433"/>
        <v>3149.76</v>
      </c>
      <c r="U882" s="91">
        <f t="shared" si="434"/>
        <v>6185.9600000000009</v>
      </c>
      <c r="V882" s="91">
        <f t="shared" si="435"/>
        <v>195.54950399999987</v>
      </c>
      <c r="W882" s="91">
        <f t="shared" si="436"/>
        <v>1429.623431999999</v>
      </c>
      <c r="X882" s="91">
        <f t="shared" si="437"/>
        <v>2622.4901759999984</v>
      </c>
      <c r="Y882" s="91">
        <f t="shared" si="438"/>
        <v>4478.6350399999974</v>
      </c>
      <c r="Z882" s="91">
        <f t="shared" si="439"/>
        <v>40.739479999999965</v>
      </c>
      <c r="AA882" s="91">
        <f t="shared" si="440"/>
        <v>238.27057199999982</v>
      </c>
      <c r="AB882" s="91">
        <f t="shared" si="441"/>
        <v>364.23474666666647</v>
      </c>
      <c r="AC882" s="91">
        <f t="shared" si="442"/>
        <v>533.17083809523785</v>
      </c>
      <c r="AD882" s="29">
        <f t="shared" si="443"/>
        <v>1</v>
      </c>
      <c r="AE882" s="29">
        <f t="shared" si="451"/>
        <v>2</v>
      </c>
      <c r="AF882" s="29">
        <f t="shared" si="452"/>
        <v>3</v>
      </c>
      <c r="AG882" s="29">
        <f t="shared" si="453"/>
        <v>4</v>
      </c>
      <c r="AH882" s="29">
        <f t="shared" si="444"/>
        <v>2</v>
      </c>
      <c r="AI882" s="29">
        <f t="shared" si="445"/>
        <v>11</v>
      </c>
      <c r="AJ882" s="29">
        <f t="shared" si="446"/>
        <v>16</v>
      </c>
      <c r="AK882" s="105">
        <f t="shared" si="447"/>
        <v>22</v>
      </c>
      <c r="AT882" s="300">
        <f t="shared" si="455"/>
        <v>651.83167999999966</v>
      </c>
      <c r="AU882" s="29">
        <f t="shared" si="455"/>
        <v>5294.9015999999965</v>
      </c>
      <c r="AV882" s="29">
        <f t="shared" si="455"/>
        <v>11402.131199999993</v>
      </c>
      <c r="AW882" s="105">
        <f t="shared" si="455"/>
        <v>22393.175199999987</v>
      </c>
    </row>
    <row r="883" spans="1:49" x14ac:dyDescent="0.25">
      <c r="A883" s="80" t="s">
        <v>235</v>
      </c>
      <c r="B883" s="4" t="s">
        <v>85</v>
      </c>
      <c r="C883" s="4">
        <v>38.51</v>
      </c>
      <c r="D883" s="4">
        <v>45.03</v>
      </c>
      <c r="E883" s="4">
        <v>7900</v>
      </c>
      <c r="F883" s="4">
        <v>8500</v>
      </c>
      <c r="G883" s="30">
        <f t="shared" si="448"/>
        <v>6.5200000000000031</v>
      </c>
      <c r="H883" s="30">
        <f t="shared" si="449"/>
        <v>142.22000000000003</v>
      </c>
      <c r="I883" s="30" t="str">
        <f t="shared" si="450"/>
        <v>US 26: 5</v>
      </c>
      <c r="J883" s="30">
        <f t="shared" si="456"/>
        <v>7960</v>
      </c>
      <c r="K883" s="30">
        <f t="shared" si="456"/>
        <v>8110</v>
      </c>
      <c r="L883" s="30">
        <f t="shared" si="456"/>
        <v>8260</v>
      </c>
      <c r="M883" s="30">
        <f t="shared" si="456"/>
        <v>8410</v>
      </c>
      <c r="N883" s="91">
        <f t="shared" si="427"/>
        <v>5412.8</v>
      </c>
      <c r="O883" s="91">
        <f t="shared" si="428"/>
        <v>5514.8</v>
      </c>
      <c r="P883" s="91">
        <f t="shared" si="429"/>
        <v>5616.8</v>
      </c>
      <c r="Q883" s="91">
        <f t="shared" si="430"/>
        <v>5718.8</v>
      </c>
      <c r="R883" s="91">
        <f t="shared" si="431"/>
        <v>108.256</v>
      </c>
      <c r="S883" s="91">
        <f t="shared" si="432"/>
        <v>827.22</v>
      </c>
      <c r="T883" s="91">
        <f t="shared" si="433"/>
        <v>1685.04</v>
      </c>
      <c r="U883" s="91">
        <f t="shared" si="434"/>
        <v>3145.34</v>
      </c>
      <c r="V883" s="91">
        <f t="shared" si="435"/>
        <v>211.74873600000009</v>
      </c>
      <c r="W883" s="91">
        <f t="shared" si="436"/>
        <v>1456.238088000001</v>
      </c>
      <c r="X883" s="91">
        <f t="shared" si="437"/>
        <v>2526.8859840000014</v>
      </c>
      <c r="Y883" s="91">
        <f t="shared" si="438"/>
        <v>4101.5233600000029</v>
      </c>
      <c r="Z883" s="91">
        <f t="shared" si="439"/>
        <v>44.114320000000014</v>
      </c>
      <c r="AA883" s="91">
        <f t="shared" si="440"/>
        <v>242.70634800000016</v>
      </c>
      <c r="AB883" s="91">
        <f t="shared" si="441"/>
        <v>350.9563866666669</v>
      </c>
      <c r="AC883" s="91">
        <f t="shared" si="442"/>
        <v>488.2765904761909</v>
      </c>
      <c r="AD883" s="29">
        <f t="shared" si="443"/>
        <v>1</v>
      </c>
      <c r="AE883" s="29">
        <f t="shared" si="451"/>
        <v>2</v>
      </c>
      <c r="AF883" s="29">
        <f t="shared" si="452"/>
        <v>3</v>
      </c>
      <c r="AG883" s="29">
        <f t="shared" si="453"/>
        <v>4</v>
      </c>
      <c r="AH883" s="29">
        <f t="shared" si="444"/>
        <v>2</v>
      </c>
      <c r="AI883" s="29">
        <f t="shared" si="445"/>
        <v>11</v>
      </c>
      <c r="AJ883" s="29">
        <f t="shared" si="446"/>
        <v>16</v>
      </c>
      <c r="AK883" s="105">
        <f t="shared" si="447"/>
        <v>22</v>
      </c>
      <c r="AT883" s="300">
        <f t="shared" si="455"/>
        <v>705.82912000000033</v>
      </c>
      <c r="AU883" s="29">
        <f t="shared" si="455"/>
        <v>5393.4744000000028</v>
      </c>
      <c r="AV883" s="29">
        <f t="shared" si="455"/>
        <v>10986.460800000004</v>
      </c>
      <c r="AW883" s="105">
        <f t="shared" si="455"/>
        <v>20507.616800000011</v>
      </c>
    </row>
    <row r="884" spans="1:49" x14ac:dyDescent="0.25">
      <c r="A884" s="80" t="s">
        <v>235</v>
      </c>
      <c r="B884" s="4" t="s">
        <v>84</v>
      </c>
      <c r="C884" s="4">
        <v>39.61</v>
      </c>
      <c r="D884" s="4">
        <v>41.59</v>
      </c>
      <c r="E884" s="4">
        <v>13200</v>
      </c>
      <c r="F884" s="4">
        <v>13300</v>
      </c>
      <c r="G884" s="30">
        <f t="shared" si="448"/>
        <v>1.980000000000004</v>
      </c>
      <c r="H884" s="30">
        <f t="shared" si="449"/>
        <v>144.20000000000005</v>
      </c>
      <c r="I884" s="30" t="str">
        <f t="shared" si="450"/>
        <v>US 26: 5</v>
      </c>
      <c r="J884" s="30">
        <f t="shared" si="456"/>
        <v>13210</v>
      </c>
      <c r="K884" s="30">
        <f t="shared" si="456"/>
        <v>13235</v>
      </c>
      <c r="L884" s="30">
        <f t="shared" si="456"/>
        <v>13260</v>
      </c>
      <c r="M884" s="30">
        <f t="shared" si="456"/>
        <v>13285</v>
      </c>
      <c r="N884" s="91">
        <f t="shared" si="427"/>
        <v>8982.8000000000011</v>
      </c>
      <c r="O884" s="91">
        <f t="shared" si="428"/>
        <v>8999.8000000000011</v>
      </c>
      <c r="P884" s="91">
        <f t="shared" si="429"/>
        <v>9016.8000000000011</v>
      </c>
      <c r="Q884" s="91">
        <f t="shared" si="430"/>
        <v>9033.8000000000011</v>
      </c>
      <c r="R884" s="91">
        <f t="shared" si="431"/>
        <v>179.65600000000003</v>
      </c>
      <c r="S884" s="91">
        <f t="shared" si="432"/>
        <v>1349.97</v>
      </c>
      <c r="T884" s="91">
        <f t="shared" si="433"/>
        <v>2705.0400000000004</v>
      </c>
      <c r="U884" s="91">
        <f t="shared" si="434"/>
        <v>4968.5900000000011</v>
      </c>
      <c r="V884" s="91">
        <f t="shared" si="435"/>
        <v>106.71566400000023</v>
      </c>
      <c r="W884" s="91">
        <f t="shared" si="436"/>
        <v>721.69396200000153</v>
      </c>
      <c r="X884" s="91">
        <f t="shared" si="437"/>
        <v>1231.8752160000029</v>
      </c>
      <c r="Y884" s="91">
        <f t="shared" si="438"/>
        <v>1967.5616400000044</v>
      </c>
      <c r="Z884" s="91">
        <f t="shared" si="439"/>
        <v>22.232430000000043</v>
      </c>
      <c r="AA884" s="91">
        <f t="shared" si="440"/>
        <v>120.28232700000025</v>
      </c>
      <c r="AB884" s="91">
        <f t="shared" si="441"/>
        <v>171.09378000000041</v>
      </c>
      <c r="AC884" s="91">
        <f t="shared" si="442"/>
        <v>234.23352857142913</v>
      </c>
      <c r="AD884" s="29">
        <f t="shared" si="443"/>
        <v>0</v>
      </c>
      <c r="AE884" s="29">
        <f t="shared" si="451"/>
        <v>1</v>
      </c>
      <c r="AF884" s="29">
        <f t="shared" si="452"/>
        <v>2</v>
      </c>
      <c r="AG884" s="29">
        <f t="shared" si="453"/>
        <v>2</v>
      </c>
      <c r="AH884" s="29">
        <f t="shared" si="444"/>
        <v>2</v>
      </c>
      <c r="AI884" s="29">
        <f t="shared" si="445"/>
        <v>11</v>
      </c>
      <c r="AJ884" s="29">
        <f t="shared" si="446"/>
        <v>16</v>
      </c>
      <c r="AK884" s="105">
        <f t="shared" si="447"/>
        <v>22</v>
      </c>
      <c r="AT884" s="300">
        <f t="shared" si="455"/>
        <v>355.71888000000081</v>
      </c>
      <c r="AU884" s="29">
        <f t="shared" si="455"/>
        <v>2672.9406000000054</v>
      </c>
      <c r="AV884" s="29">
        <f t="shared" si="455"/>
        <v>5355.9792000000116</v>
      </c>
      <c r="AW884" s="105">
        <f t="shared" si="455"/>
        <v>9837.8082000000213</v>
      </c>
    </row>
    <row r="885" spans="1:49" x14ac:dyDescent="0.25">
      <c r="A885" s="80" t="s">
        <v>235</v>
      </c>
      <c r="B885" s="4" t="s">
        <v>84</v>
      </c>
      <c r="C885" s="4">
        <v>41.59</v>
      </c>
      <c r="D885" s="4">
        <v>41.6</v>
      </c>
      <c r="E885" s="4">
        <v>10300</v>
      </c>
      <c r="F885" s="4">
        <v>11000</v>
      </c>
      <c r="G885" s="30">
        <f t="shared" si="448"/>
        <v>9.9999999999980105E-3</v>
      </c>
      <c r="H885" s="30">
        <f t="shared" si="449"/>
        <v>144.21000000000004</v>
      </c>
      <c r="I885" s="30" t="str">
        <f t="shared" si="450"/>
        <v>US 26: 5</v>
      </c>
      <c r="J885" s="30">
        <f t="shared" si="456"/>
        <v>10370</v>
      </c>
      <c r="K885" s="30">
        <f t="shared" si="456"/>
        <v>10545</v>
      </c>
      <c r="L885" s="30">
        <f t="shared" si="456"/>
        <v>10720</v>
      </c>
      <c r="M885" s="30">
        <f t="shared" si="456"/>
        <v>10895</v>
      </c>
      <c r="N885" s="91">
        <f t="shared" si="427"/>
        <v>7051.6</v>
      </c>
      <c r="O885" s="91">
        <f t="shared" si="428"/>
        <v>7170.6</v>
      </c>
      <c r="P885" s="91">
        <f t="shared" si="429"/>
        <v>7289.6</v>
      </c>
      <c r="Q885" s="91">
        <f t="shared" si="430"/>
        <v>7408.6</v>
      </c>
      <c r="R885" s="91">
        <f t="shared" si="431"/>
        <v>141.03200000000001</v>
      </c>
      <c r="S885" s="91">
        <f t="shared" si="432"/>
        <v>1075.5899999999999</v>
      </c>
      <c r="T885" s="91">
        <f t="shared" si="433"/>
        <v>2186.88</v>
      </c>
      <c r="U885" s="91">
        <f t="shared" si="434"/>
        <v>4074.7300000000005</v>
      </c>
      <c r="V885" s="91">
        <f t="shared" si="435"/>
        <v>0.42309599999991587</v>
      </c>
      <c r="W885" s="91">
        <f t="shared" si="436"/>
        <v>2.9040929999994218</v>
      </c>
      <c r="X885" s="91">
        <f t="shared" si="437"/>
        <v>5.0298239999989995</v>
      </c>
      <c r="Y885" s="91">
        <f t="shared" si="438"/>
        <v>8.1494599999983794</v>
      </c>
      <c r="Z885" s="91">
        <f t="shared" si="439"/>
        <v>8.814499999998246E-2</v>
      </c>
      <c r="AA885" s="91">
        <f t="shared" si="440"/>
        <v>0.48401549999990362</v>
      </c>
      <c r="AB885" s="91">
        <f t="shared" si="441"/>
        <v>0.6985866666665278</v>
      </c>
      <c r="AC885" s="91">
        <f t="shared" si="442"/>
        <v>0.97017380952361676</v>
      </c>
      <c r="AD885" s="29">
        <f t="shared" si="443"/>
        <v>0</v>
      </c>
      <c r="AE885" s="29">
        <f t="shared" si="451"/>
        <v>0</v>
      </c>
      <c r="AF885" s="29">
        <f t="shared" si="452"/>
        <v>0</v>
      </c>
      <c r="AG885" s="29">
        <f t="shared" si="453"/>
        <v>0</v>
      </c>
      <c r="AH885" s="29">
        <f t="shared" si="444"/>
        <v>2</v>
      </c>
      <c r="AI885" s="29">
        <f t="shared" si="445"/>
        <v>11</v>
      </c>
      <c r="AJ885" s="29">
        <f t="shared" si="446"/>
        <v>16</v>
      </c>
      <c r="AK885" s="105">
        <f t="shared" si="447"/>
        <v>22</v>
      </c>
      <c r="AT885" s="300">
        <f t="shared" si="455"/>
        <v>1.4103199999997196</v>
      </c>
      <c r="AU885" s="29">
        <f t="shared" si="455"/>
        <v>10.75589999999786</v>
      </c>
      <c r="AV885" s="29">
        <f t="shared" si="455"/>
        <v>21.868799999995652</v>
      </c>
      <c r="AW885" s="105">
        <f t="shared" si="455"/>
        <v>40.747299999991895</v>
      </c>
    </row>
    <row r="886" spans="1:49" x14ac:dyDescent="0.25">
      <c r="A886" s="80" t="s">
        <v>235</v>
      </c>
      <c r="B886" s="4" t="s">
        <v>84</v>
      </c>
      <c r="C886" s="4">
        <v>42.25</v>
      </c>
      <c r="D886" s="4">
        <v>44.57</v>
      </c>
      <c r="E886" s="4">
        <v>10300</v>
      </c>
      <c r="F886" s="4">
        <v>11000</v>
      </c>
      <c r="G886" s="30">
        <f t="shared" si="448"/>
        <v>2.3200000000000003</v>
      </c>
      <c r="H886" s="30">
        <f t="shared" si="449"/>
        <v>146.53000000000003</v>
      </c>
      <c r="I886" s="30" t="str">
        <f t="shared" si="450"/>
        <v>US 26: 5</v>
      </c>
      <c r="J886" s="30">
        <f t="shared" si="456"/>
        <v>10370</v>
      </c>
      <c r="K886" s="30">
        <f t="shared" si="456"/>
        <v>10545</v>
      </c>
      <c r="L886" s="30">
        <f t="shared" si="456"/>
        <v>10720</v>
      </c>
      <c r="M886" s="30">
        <f t="shared" si="456"/>
        <v>10895</v>
      </c>
      <c r="N886" s="91">
        <f t="shared" si="427"/>
        <v>7051.6</v>
      </c>
      <c r="O886" s="91">
        <f t="shared" si="428"/>
        <v>7170.6</v>
      </c>
      <c r="P886" s="91">
        <f t="shared" si="429"/>
        <v>7289.6</v>
      </c>
      <c r="Q886" s="91">
        <f t="shared" si="430"/>
        <v>7408.6</v>
      </c>
      <c r="R886" s="91">
        <f t="shared" si="431"/>
        <v>141.03200000000001</v>
      </c>
      <c r="S886" s="91">
        <f t="shared" si="432"/>
        <v>1075.5899999999999</v>
      </c>
      <c r="T886" s="91">
        <f t="shared" si="433"/>
        <v>2186.88</v>
      </c>
      <c r="U886" s="91">
        <f t="shared" si="434"/>
        <v>4074.7300000000005</v>
      </c>
      <c r="V886" s="91">
        <f t="shared" si="435"/>
        <v>98.158272000000025</v>
      </c>
      <c r="W886" s="91">
        <f t="shared" si="436"/>
        <v>673.74957600000005</v>
      </c>
      <c r="X886" s="91">
        <f t="shared" si="437"/>
        <v>1166.9191680000001</v>
      </c>
      <c r="Y886" s="91">
        <f t="shared" si="438"/>
        <v>1890.6747200000007</v>
      </c>
      <c r="Z886" s="91">
        <f t="shared" si="439"/>
        <v>20.449640000000002</v>
      </c>
      <c r="AA886" s="91">
        <f t="shared" si="440"/>
        <v>112.29159600000001</v>
      </c>
      <c r="AB886" s="91">
        <f t="shared" si="441"/>
        <v>162.07210666666671</v>
      </c>
      <c r="AC886" s="91">
        <f t="shared" si="442"/>
        <v>225.08032380952392</v>
      </c>
      <c r="AD886" s="29">
        <f t="shared" si="443"/>
        <v>0</v>
      </c>
      <c r="AE886" s="29">
        <f t="shared" si="451"/>
        <v>1</v>
      </c>
      <c r="AF886" s="29">
        <f t="shared" si="452"/>
        <v>2</v>
      </c>
      <c r="AG886" s="29">
        <f t="shared" si="453"/>
        <v>2</v>
      </c>
      <c r="AH886" s="29">
        <f t="shared" si="444"/>
        <v>2</v>
      </c>
      <c r="AI886" s="29">
        <f t="shared" si="445"/>
        <v>11</v>
      </c>
      <c r="AJ886" s="29">
        <f t="shared" si="446"/>
        <v>16</v>
      </c>
      <c r="AK886" s="105">
        <f t="shared" si="447"/>
        <v>22</v>
      </c>
      <c r="AT886" s="300">
        <f t="shared" si="455"/>
        <v>327.19424000000009</v>
      </c>
      <c r="AU886" s="29">
        <f t="shared" si="455"/>
        <v>2495.3688000000002</v>
      </c>
      <c r="AV886" s="29">
        <f t="shared" si="455"/>
        <v>5073.5616000000009</v>
      </c>
      <c r="AW886" s="105">
        <f t="shared" si="455"/>
        <v>9453.3736000000026</v>
      </c>
    </row>
    <row r="887" spans="1:49" x14ac:dyDescent="0.25">
      <c r="A887" s="80" t="s">
        <v>235</v>
      </c>
      <c r="B887" s="4" t="s">
        <v>84</v>
      </c>
      <c r="C887" s="4">
        <v>44.79</v>
      </c>
      <c r="D887" s="4">
        <v>46.85</v>
      </c>
      <c r="E887" s="4">
        <v>10300</v>
      </c>
      <c r="F887" s="4">
        <v>11000</v>
      </c>
      <c r="G887" s="30">
        <f t="shared" si="448"/>
        <v>2.0600000000000023</v>
      </c>
      <c r="H887" s="30">
        <f t="shared" si="449"/>
        <v>148.59000000000003</v>
      </c>
      <c r="I887" s="30" t="str">
        <f t="shared" si="450"/>
        <v>US 26: 5</v>
      </c>
      <c r="J887" s="30">
        <f t="shared" ref="J887:M906" si="457">(($F887-$E887)/($F$6-$E$6)*(J$6-$E$6)+$E887)</f>
        <v>10370</v>
      </c>
      <c r="K887" s="30">
        <f t="shared" si="457"/>
        <v>10545</v>
      </c>
      <c r="L887" s="30">
        <f t="shared" si="457"/>
        <v>10720</v>
      </c>
      <c r="M887" s="30">
        <f t="shared" si="457"/>
        <v>10895</v>
      </c>
      <c r="N887" s="91">
        <f t="shared" si="427"/>
        <v>7051.6</v>
      </c>
      <c r="O887" s="91">
        <f t="shared" si="428"/>
        <v>7170.6</v>
      </c>
      <c r="P887" s="91">
        <f t="shared" si="429"/>
        <v>7289.6</v>
      </c>
      <c r="Q887" s="91">
        <f t="shared" si="430"/>
        <v>7408.6</v>
      </c>
      <c r="R887" s="91">
        <f t="shared" si="431"/>
        <v>141.03200000000001</v>
      </c>
      <c r="S887" s="91">
        <f t="shared" si="432"/>
        <v>1075.5899999999999</v>
      </c>
      <c r="T887" s="91">
        <f t="shared" si="433"/>
        <v>2186.88</v>
      </c>
      <c r="U887" s="91">
        <f t="shared" si="434"/>
        <v>4074.7300000000005</v>
      </c>
      <c r="V887" s="91">
        <f t="shared" si="435"/>
        <v>87.157776000000098</v>
      </c>
      <c r="W887" s="91">
        <f t="shared" si="436"/>
        <v>598.24315800000056</v>
      </c>
      <c r="X887" s="91">
        <f t="shared" si="437"/>
        <v>1036.1437440000013</v>
      </c>
      <c r="Y887" s="91">
        <f t="shared" si="438"/>
        <v>1678.7887600000022</v>
      </c>
      <c r="Z887" s="91">
        <f t="shared" si="439"/>
        <v>18.157870000000017</v>
      </c>
      <c r="AA887" s="91">
        <f t="shared" si="440"/>
        <v>99.707193000000089</v>
      </c>
      <c r="AB887" s="91">
        <f t="shared" si="441"/>
        <v>143.90885333333352</v>
      </c>
      <c r="AC887" s="91">
        <f t="shared" si="442"/>
        <v>199.85580476190506</v>
      </c>
      <c r="AD887" s="29">
        <f t="shared" si="443"/>
        <v>0</v>
      </c>
      <c r="AE887" s="29">
        <f t="shared" si="451"/>
        <v>1</v>
      </c>
      <c r="AF887" s="29">
        <f t="shared" si="452"/>
        <v>1</v>
      </c>
      <c r="AG887" s="29">
        <f t="shared" si="453"/>
        <v>2</v>
      </c>
      <c r="AH887" s="29">
        <f t="shared" si="444"/>
        <v>2</v>
      </c>
      <c r="AI887" s="29">
        <f t="shared" si="445"/>
        <v>11</v>
      </c>
      <c r="AJ887" s="29">
        <f t="shared" si="446"/>
        <v>16</v>
      </c>
      <c r="AK887" s="105">
        <f t="shared" si="447"/>
        <v>22</v>
      </c>
      <c r="AT887" s="300">
        <f t="shared" si="455"/>
        <v>290.52592000000033</v>
      </c>
      <c r="AU887" s="29">
        <f t="shared" si="455"/>
        <v>2215.7154000000023</v>
      </c>
      <c r="AV887" s="29">
        <f t="shared" si="455"/>
        <v>4504.972800000005</v>
      </c>
      <c r="AW887" s="105">
        <f t="shared" si="455"/>
        <v>8393.94380000001</v>
      </c>
    </row>
    <row r="888" spans="1:49" x14ac:dyDescent="0.25">
      <c r="A888" s="80" t="s">
        <v>235</v>
      </c>
      <c r="B888" s="4" t="s">
        <v>85</v>
      </c>
      <c r="C888" s="4">
        <v>45.03</v>
      </c>
      <c r="D888" s="4">
        <v>45.41</v>
      </c>
      <c r="E888" s="4">
        <v>8400</v>
      </c>
      <c r="F888" s="4">
        <v>10500</v>
      </c>
      <c r="G888" s="30">
        <f t="shared" si="448"/>
        <v>0.37999999999999545</v>
      </c>
      <c r="H888" s="30">
        <f t="shared" si="449"/>
        <v>148.97000000000003</v>
      </c>
      <c r="I888" s="30" t="str">
        <f t="shared" si="450"/>
        <v>US 26: 5</v>
      </c>
      <c r="J888" s="30">
        <f t="shared" si="457"/>
        <v>8610</v>
      </c>
      <c r="K888" s="30">
        <f t="shared" si="457"/>
        <v>9135</v>
      </c>
      <c r="L888" s="30">
        <f t="shared" si="457"/>
        <v>9660</v>
      </c>
      <c r="M888" s="30">
        <f t="shared" si="457"/>
        <v>10185</v>
      </c>
      <c r="N888" s="91">
        <f t="shared" si="427"/>
        <v>5854.8</v>
      </c>
      <c r="O888" s="91">
        <f t="shared" si="428"/>
        <v>6211.8</v>
      </c>
      <c r="P888" s="91">
        <f t="shared" si="429"/>
        <v>6568.8</v>
      </c>
      <c r="Q888" s="91">
        <f t="shared" si="430"/>
        <v>6925.8</v>
      </c>
      <c r="R888" s="91">
        <f t="shared" si="431"/>
        <v>117.096</v>
      </c>
      <c r="S888" s="91">
        <f t="shared" si="432"/>
        <v>931.77</v>
      </c>
      <c r="T888" s="91">
        <f t="shared" si="433"/>
        <v>1970.6399999999999</v>
      </c>
      <c r="U888" s="91">
        <f t="shared" si="434"/>
        <v>3809.1900000000005</v>
      </c>
      <c r="V888" s="91">
        <f t="shared" si="435"/>
        <v>13.34894399999984</v>
      </c>
      <c r="W888" s="91">
        <f t="shared" si="436"/>
        <v>95.599601999998853</v>
      </c>
      <c r="X888" s="91">
        <f t="shared" si="437"/>
        <v>172.23393599999793</v>
      </c>
      <c r="Y888" s="91">
        <f t="shared" si="438"/>
        <v>289.49843999999661</v>
      </c>
      <c r="Z888" s="91">
        <f t="shared" si="439"/>
        <v>2.7810299999999661</v>
      </c>
      <c r="AA888" s="91">
        <f t="shared" si="440"/>
        <v>15.933266999999809</v>
      </c>
      <c r="AB888" s="91">
        <f t="shared" si="441"/>
        <v>23.921379999999715</v>
      </c>
      <c r="AC888" s="91">
        <f t="shared" si="442"/>
        <v>34.464099999999604</v>
      </c>
      <c r="AD888" s="29">
        <f t="shared" si="443"/>
        <v>0</v>
      </c>
      <c r="AE888" s="29">
        <f t="shared" si="451"/>
        <v>0</v>
      </c>
      <c r="AF888" s="29">
        <f t="shared" si="452"/>
        <v>0</v>
      </c>
      <c r="AG888" s="29">
        <f t="shared" si="453"/>
        <v>1</v>
      </c>
      <c r="AH888" s="29">
        <f t="shared" si="444"/>
        <v>2</v>
      </c>
      <c r="AI888" s="29">
        <f t="shared" si="445"/>
        <v>11</v>
      </c>
      <c r="AJ888" s="29">
        <f t="shared" si="446"/>
        <v>16</v>
      </c>
      <c r="AK888" s="105">
        <f t="shared" si="447"/>
        <v>22</v>
      </c>
      <c r="AT888" s="300">
        <f t="shared" si="455"/>
        <v>44.496479999999465</v>
      </c>
      <c r="AU888" s="29">
        <f t="shared" si="455"/>
        <v>354.07259999999576</v>
      </c>
      <c r="AV888" s="29">
        <f t="shared" si="455"/>
        <v>748.84319999999104</v>
      </c>
      <c r="AW888" s="105">
        <f t="shared" si="455"/>
        <v>1447.4921999999829</v>
      </c>
    </row>
    <row r="889" spans="1:49" x14ac:dyDescent="0.25">
      <c r="A889" s="80" t="s">
        <v>235</v>
      </c>
      <c r="B889" s="4" t="s">
        <v>85</v>
      </c>
      <c r="C889" s="4">
        <v>45.41</v>
      </c>
      <c r="D889" s="4">
        <v>45.77</v>
      </c>
      <c r="E889" s="4">
        <v>12600</v>
      </c>
      <c r="F889" s="4">
        <v>16300</v>
      </c>
      <c r="G889" s="30">
        <f t="shared" si="448"/>
        <v>0.36000000000000654</v>
      </c>
      <c r="H889" s="30">
        <f t="shared" si="449"/>
        <v>149.33000000000004</v>
      </c>
      <c r="I889" s="30" t="str">
        <f t="shared" si="450"/>
        <v>US 26: 5</v>
      </c>
      <c r="J889" s="30">
        <f t="shared" si="457"/>
        <v>12970</v>
      </c>
      <c r="K889" s="30">
        <f t="shared" si="457"/>
        <v>13895</v>
      </c>
      <c r="L889" s="30">
        <f t="shared" si="457"/>
        <v>14820</v>
      </c>
      <c r="M889" s="30">
        <f t="shared" si="457"/>
        <v>15745</v>
      </c>
      <c r="N889" s="91">
        <f t="shared" si="427"/>
        <v>8819.6</v>
      </c>
      <c r="O889" s="91">
        <f t="shared" si="428"/>
        <v>9448.6</v>
      </c>
      <c r="P889" s="91">
        <f t="shared" si="429"/>
        <v>10077.6</v>
      </c>
      <c r="Q889" s="91">
        <f t="shared" si="430"/>
        <v>10706.6</v>
      </c>
      <c r="R889" s="91">
        <f t="shared" si="431"/>
        <v>176.39200000000002</v>
      </c>
      <c r="S889" s="91">
        <f t="shared" si="432"/>
        <v>1417.29</v>
      </c>
      <c r="T889" s="91">
        <f t="shared" si="433"/>
        <v>3023.28</v>
      </c>
      <c r="U889" s="91">
        <f t="shared" si="434"/>
        <v>5888.630000000001</v>
      </c>
      <c r="V889" s="91">
        <f t="shared" si="435"/>
        <v>19.05033600000035</v>
      </c>
      <c r="W889" s="91">
        <f t="shared" si="436"/>
        <v>137.76058800000249</v>
      </c>
      <c r="X889" s="91">
        <f t="shared" si="437"/>
        <v>250.32758400000458</v>
      </c>
      <c r="Y889" s="91">
        <f t="shared" si="438"/>
        <v>423.98136000000784</v>
      </c>
      <c r="Z889" s="91">
        <f t="shared" si="439"/>
        <v>3.9688200000000724</v>
      </c>
      <c r="AA889" s="91">
        <f t="shared" si="440"/>
        <v>22.960098000000414</v>
      </c>
      <c r="AB889" s="91">
        <f t="shared" si="441"/>
        <v>34.767720000000637</v>
      </c>
      <c r="AC889" s="91">
        <f t="shared" si="442"/>
        <v>50.473971428572369</v>
      </c>
      <c r="AD889" s="29">
        <f t="shared" si="443"/>
        <v>0</v>
      </c>
      <c r="AE889" s="29">
        <f t="shared" si="451"/>
        <v>0</v>
      </c>
      <c r="AF889" s="29">
        <f t="shared" si="452"/>
        <v>1</v>
      </c>
      <c r="AG889" s="29">
        <f t="shared" si="453"/>
        <v>1</v>
      </c>
      <c r="AH889" s="29">
        <f t="shared" si="444"/>
        <v>2</v>
      </c>
      <c r="AI889" s="29">
        <f t="shared" si="445"/>
        <v>11</v>
      </c>
      <c r="AJ889" s="29">
        <f t="shared" si="446"/>
        <v>16</v>
      </c>
      <c r="AK889" s="105">
        <f t="shared" si="447"/>
        <v>22</v>
      </c>
      <c r="AT889" s="300">
        <f t="shared" si="455"/>
        <v>63.501120000001158</v>
      </c>
      <c r="AU889" s="29">
        <f t="shared" si="455"/>
        <v>510.22440000000927</v>
      </c>
      <c r="AV889" s="29">
        <f t="shared" si="455"/>
        <v>1088.3808000000199</v>
      </c>
      <c r="AW889" s="105">
        <f t="shared" si="455"/>
        <v>2119.9068000000389</v>
      </c>
    </row>
    <row r="890" spans="1:49" x14ac:dyDescent="0.25">
      <c r="A890" s="80" t="s">
        <v>235</v>
      </c>
      <c r="B890" s="4" t="s">
        <v>88</v>
      </c>
      <c r="C890" s="4">
        <v>45.52</v>
      </c>
      <c r="D890" s="4">
        <v>56.88</v>
      </c>
      <c r="E890" s="4">
        <v>810</v>
      </c>
      <c r="F890" s="4">
        <v>820</v>
      </c>
      <c r="G890" s="30">
        <f t="shared" si="448"/>
        <v>11.36</v>
      </c>
      <c r="H890" s="30">
        <f t="shared" si="449"/>
        <v>160.69000000000005</v>
      </c>
      <c r="I890" s="30" t="str">
        <f t="shared" si="450"/>
        <v>US 26: 6</v>
      </c>
      <c r="J890" s="30">
        <f t="shared" si="457"/>
        <v>811</v>
      </c>
      <c r="K890" s="30">
        <f t="shared" si="457"/>
        <v>813.5</v>
      </c>
      <c r="L890" s="30">
        <f t="shared" si="457"/>
        <v>816</v>
      </c>
      <c r="M890" s="30">
        <f t="shared" si="457"/>
        <v>818.5</v>
      </c>
      <c r="N890" s="91">
        <f t="shared" si="427"/>
        <v>551.48</v>
      </c>
      <c r="O890" s="91">
        <f t="shared" si="428"/>
        <v>553.18000000000006</v>
      </c>
      <c r="P890" s="91">
        <f t="shared" si="429"/>
        <v>554.88</v>
      </c>
      <c r="Q890" s="91">
        <f t="shared" si="430"/>
        <v>556.58000000000004</v>
      </c>
      <c r="R890" s="91">
        <f t="shared" si="431"/>
        <v>11.0296</v>
      </c>
      <c r="S890" s="91">
        <f t="shared" si="432"/>
        <v>82.977000000000004</v>
      </c>
      <c r="T890" s="91">
        <f t="shared" si="433"/>
        <v>166.464</v>
      </c>
      <c r="U890" s="91">
        <f t="shared" si="434"/>
        <v>306.11900000000003</v>
      </c>
      <c r="V890" s="91">
        <f t="shared" si="435"/>
        <v>37.588876799999994</v>
      </c>
      <c r="W890" s="91">
        <f t="shared" si="436"/>
        <v>254.50705439999999</v>
      </c>
      <c r="X890" s="91">
        <f t="shared" si="437"/>
        <v>434.93713919999999</v>
      </c>
      <c r="Y890" s="91">
        <f t="shared" si="438"/>
        <v>695.50236800000005</v>
      </c>
      <c r="Z890" s="91">
        <f t="shared" si="439"/>
        <v>7.8310159999999973</v>
      </c>
      <c r="AA890" s="91">
        <f t="shared" si="440"/>
        <v>42.417842399999998</v>
      </c>
      <c r="AB890" s="91">
        <f t="shared" si="441"/>
        <v>60.407936000000007</v>
      </c>
      <c r="AC890" s="91">
        <f t="shared" si="442"/>
        <v>82.797900952380971</v>
      </c>
      <c r="AD890" s="29">
        <f t="shared" si="443"/>
        <v>0</v>
      </c>
      <c r="AE890" s="29">
        <f t="shared" si="451"/>
        <v>1</v>
      </c>
      <c r="AF890" s="29">
        <f t="shared" si="452"/>
        <v>1</v>
      </c>
      <c r="AG890" s="29">
        <f t="shared" si="453"/>
        <v>1</v>
      </c>
      <c r="AH890" s="29">
        <f t="shared" si="444"/>
        <v>4</v>
      </c>
      <c r="AI890" s="29">
        <f t="shared" si="445"/>
        <v>13</v>
      </c>
      <c r="AJ890" s="29">
        <f t="shared" si="446"/>
        <v>16</v>
      </c>
      <c r="AK890" s="105">
        <f t="shared" si="447"/>
        <v>21</v>
      </c>
      <c r="AT890" s="300">
        <f t="shared" si="455"/>
        <v>125.296256</v>
      </c>
      <c r="AU890" s="29">
        <f t="shared" si="455"/>
        <v>942.61872000000005</v>
      </c>
      <c r="AV890" s="29">
        <f t="shared" si="455"/>
        <v>1891.0310399999998</v>
      </c>
      <c r="AW890" s="105">
        <f t="shared" si="455"/>
        <v>3477.5118400000001</v>
      </c>
    </row>
    <row r="891" spans="1:49" x14ac:dyDescent="0.25">
      <c r="A891" s="80" t="s">
        <v>235</v>
      </c>
      <c r="B891" s="4" t="s">
        <v>85</v>
      </c>
      <c r="C891" s="4">
        <v>45.77</v>
      </c>
      <c r="D891" s="4">
        <v>49.28</v>
      </c>
      <c r="E891" s="4">
        <v>13000</v>
      </c>
      <c r="F891" s="4">
        <v>16400</v>
      </c>
      <c r="G891" s="30">
        <f t="shared" si="448"/>
        <v>3.509999999999998</v>
      </c>
      <c r="H891" s="30">
        <f t="shared" si="449"/>
        <v>164.20000000000005</v>
      </c>
      <c r="I891" s="30" t="str">
        <f t="shared" si="450"/>
        <v>US 26: 6</v>
      </c>
      <c r="J891" s="30">
        <f t="shared" si="457"/>
        <v>13340</v>
      </c>
      <c r="K891" s="30">
        <f t="shared" si="457"/>
        <v>14190</v>
      </c>
      <c r="L891" s="30">
        <f t="shared" si="457"/>
        <v>15040</v>
      </c>
      <c r="M891" s="30">
        <f t="shared" si="457"/>
        <v>15890</v>
      </c>
      <c r="N891" s="91">
        <f t="shared" si="427"/>
        <v>9071.2000000000007</v>
      </c>
      <c r="O891" s="91">
        <f t="shared" si="428"/>
        <v>9649.2000000000007</v>
      </c>
      <c r="P891" s="91">
        <f t="shared" si="429"/>
        <v>10227.200000000001</v>
      </c>
      <c r="Q891" s="91">
        <f t="shared" si="430"/>
        <v>10805.2</v>
      </c>
      <c r="R891" s="91">
        <f t="shared" si="431"/>
        <v>181.42400000000001</v>
      </c>
      <c r="S891" s="91">
        <f t="shared" si="432"/>
        <v>1447.38</v>
      </c>
      <c r="T891" s="91">
        <f t="shared" si="433"/>
        <v>3068.1600000000003</v>
      </c>
      <c r="U891" s="91">
        <f t="shared" si="434"/>
        <v>5942.8600000000006</v>
      </c>
      <c r="V891" s="91">
        <f t="shared" si="435"/>
        <v>191.03947199999988</v>
      </c>
      <c r="W891" s="91">
        <f t="shared" si="436"/>
        <v>1371.6820259999995</v>
      </c>
      <c r="X891" s="91">
        <f t="shared" si="437"/>
        <v>2476.9255679999987</v>
      </c>
      <c r="Y891" s="91">
        <f t="shared" si="438"/>
        <v>4171.8877199999979</v>
      </c>
      <c r="Z891" s="91">
        <f t="shared" si="439"/>
        <v>39.799889999999969</v>
      </c>
      <c r="AA891" s="91">
        <f t="shared" si="440"/>
        <v>228.61367099999993</v>
      </c>
      <c r="AB891" s="91">
        <f t="shared" si="441"/>
        <v>344.01743999999985</v>
      </c>
      <c r="AC891" s="91">
        <f t="shared" si="442"/>
        <v>496.65329999999983</v>
      </c>
      <c r="AD891" s="29">
        <f t="shared" si="443"/>
        <v>1</v>
      </c>
      <c r="AE891" s="29">
        <f t="shared" si="451"/>
        <v>2</v>
      </c>
      <c r="AF891" s="29">
        <f t="shared" si="452"/>
        <v>3</v>
      </c>
      <c r="AG891" s="29">
        <f t="shared" si="453"/>
        <v>4</v>
      </c>
      <c r="AH891" s="29">
        <f t="shared" si="444"/>
        <v>4</v>
      </c>
      <c r="AI891" s="29">
        <f t="shared" si="445"/>
        <v>13</v>
      </c>
      <c r="AJ891" s="29">
        <f t="shared" si="446"/>
        <v>16</v>
      </c>
      <c r="AK891" s="105">
        <f t="shared" si="447"/>
        <v>21</v>
      </c>
      <c r="AT891" s="300">
        <f t="shared" si="455"/>
        <v>636.79823999999962</v>
      </c>
      <c r="AU891" s="29">
        <f t="shared" si="455"/>
        <v>5080.3037999999979</v>
      </c>
      <c r="AV891" s="29">
        <f t="shared" si="455"/>
        <v>10769.241599999996</v>
      </c>
      <c r="AW891" s="105">
        <f t="shared" si="455"/>
        <v>20859.43859999999</v>
      </c>
    </row>
    <row r="892" spans="1:49" x14ac:dyDescent="0.25">
      <c r="A892" s="80" t="s">
        <v>235</v>
      </c>
      <c r="B892" s="4" t="s">
        <v>84</v>
      </c>
      <c r="C892" s="4">
        <v>46.85</v>
      </c>
      <c r="D892" s="4">
        <v>52.85</v>
      </c>
      <c r="E892" s="4">
        <v>10500</v>
      </c>
      <c r="F892" s="4">
        <v>13900</v>
      </c>
      <c r="G892" s="30">
        <f t="shared" si="448"/>
        <v>6</v>
      </c>
      <c r="H892" s="30">
        <f t="shared" si="449"/>
        <v>170.20000000000005</v>
      </c>
      <c r="I892" s="30" t="str">
        <f t="shared" si="450"/>
        <v>US 26: 6</v>
      </c>
      <c r="J892" s="30">
        <f t="shared" si="457"/>
        <v>10840</v>
      </c>
      <c r="K892" s="30">
        <f t="shared" si="457"/>
        <v>11690</v>
      </c>
      <c r="L892" s="30">
        <f t="shared" si="457"/>
        <v>12540</v>
      </c>
      <c r="M892" s="30">
        <f t="shared" si="457"/>
        <v>13390</v>
      </c>
      <c r="N892" s="91">
        <f t="shared" si="427"/>
        <v>7371.2000000000007</v>
      </c>
      <c r="O892" s="91">
        <f t="shared" si="428"/>
        <v>7949.2000000000007</v>
      </c>
      <c r="P892" s="91">
        <f t="shared" si="429"/>
        <v>8527.2000000000007</v>
      </c>
      <c r="Q892" s="91">
        <f t="shared" si="430"/>
        <v>9105.2000000000007</v>
      </c>
      <c r="R892" s="91">
        <f t="shared" si="431"/>
        <v>147.42400000000001</v>
      </c>
      <c r="S892" s="91">
        <f t="shared" si="432"/>
        <v>1192.3800000000001</v>
      </c>
      <c r="T892" s="91">
        <f t="shared" si="433"/>
        <v>2558.1600000000003</v>
      </c>
      <c r="U892" s="91">
        <f t="shared" si="434"/>
        <v>5007.8600000000006</v>
      </c>
      <c r="V892" s="91">
        <f t="shared" si="435"/>
        <v>265.36320000000001</v>
      </c>
      <c r="W892" s="91">
        <f t="shared" si="436"/>
        <v>1931.6556</v>
      </c>
      <c r="X892" s="91">
        <f t="shared" si="437"/>
        <v>3530.2608000000009</v>
      </c>
      <c r="Y892" s="91">
        <f t="shared" si="438"/>
        <v>6009.4320000000007</v>
      </c>
      <c r="Z892" s="91">
        <f t="shared" si="439"/>
        <v>55.283999999999992</v>
      </c>
      <c r="AA892" s="91">
        <f t="shared" si="440"/>
        <v>321.94260000000003</v>
      </c>
      <c r="AB892" s="91">
        <f t="shared" si="441"/>
        <v>490.31400000000019</v>
      </c>
      <c r="AC892" s="91">
        <f t="shared" si="442"/>
        <v>715.40857142857158</v>
      </c>
      <c r="AD892" s="29">
        <f t="shared" si="443"/>
        <v>1</v>
      </c>
      <c r="AE892" s="29">
        <f t="shared" si="451"/>
        <v>3</v>
      </c>
      <c r="AF892" s="29">
        <f t="shared" si="452"/>
        <v>4</v>
      </c>
      <c r="AG892" s="29">
        <f t="shared" si="453"/>
        <v>5</v>
      </c>
      <c r="AH892" s="29">
        <f t="shared" si="444"/>
        <v>4</v>
      </c>
      <c r="AI892" s="29">
        <f t="shared" si="445"/>
        <v>13</v>
      </c>
      <c r="AJ892" s="29">
        <f t="shared" si="446"/>
        <v>16</v>
      </c>
      <c r="AK892" s="105">
        <f t="shared" si="447"/>
        <v>21</v>
      </c>
      <c r="AT892" s="300">
        <f t="shared" si="455"/>
        <v>884.5440000000001</v>
      </c>
      <c r="AU892" s="29">
        <f t="shared" si="455"/>
        <v>7154.2800000000007</v>
      </c>
      <c r="AV892" s="29">
        <f t="shared" si="455"/>
        <v>15348.960000000003</v>
      </c>
      <c r="AW892" s="105">
        <f t="shared" si="455"/>
        <v>30047.160000000003</v>
      </c>
    </row>
    <row r="893" spans="1:49" x14ac:dyDescent="0.25">
      <c r="A893" s="80" t="s">
        <v>235</v>
      </c>
      <c r="B893" s="4" t="s">
        <v>85</v>
      </c>
      <c r="C893" s="4">
        <v>49.28</v>
      </c>
      <c r="D893" s="4">
        <v>52.62</v>
      </c>
      <c r="E893" s="4">
        <v>12000</v>
      </c>
      <c r="F893" s="4">
        <v>14900</v>
      </c>
      <c r="G893" s="30">
        <f t="shared" si="448"/>
        <v>3.3399999999999963</v>
      </c>
      <c r="H893" s="30">
        <f t="shared" si="449"/>
        <v>173.54000000000005</v>
      </c>
      <c r="I893" s="30" t="str">
        <f t="shared" si="450"/>
        <v>US 26: 6</v>
      </c>
      <c r="J893" s="30">
        <f t="shared" si="457"/>
        <v>12290</v>
      </c>
      <c r="K893" s="30">
        <f t="shared" si="457"/>
        <v>13015</v>
      </c>
      <c r="L893" s="30">
        <f t="shared" si="457"/>
        <v>13740</v>
      </c>
      <c r="M893" s="30">
        <f t="shared" si="457"/>
        <v>14465</v>
      </c>
      <c r="N893" s="91">
        <f t="shared" si="427"/>
        <v>8357.2000000000007</v>
      </c>
      <c r="O893" s="91">
        <f t="shared" si="428"/>
        <v>8850.2000000000007</v>
      </c>
      <c r="P893" s="91">
        <f t="shared" si="429"/>
        <v>9343.2000000000007</v>
      </c>
      <c r="Q893" s="91">
        <f t="shared" si="430"/>
        <v>9836.2000000000007</v>
      </c>
      <c r="R893" s="91">
        <f t="shared" si="431"/>
        <v>167.14400000000001</v>
      </c>
      <c r="S893" s="91">
        <f t="shared" si="432"/>
        <v>1327.53</v>
      </c>
      <c r="T893" s="91">
        <f t="shared" si="433"/>
        <v>2802.96</v>
      </c>
      <c r="U893" s="91">
        <f t="shared" si="434"/>
        <v>5409.9100000000008</v>
      </c>
      <c r="V893" s="91">
        <f t="shared" si="435"/>
        <v>167.47828799999982</v>
      </c>
      <c r="W893" s="91">
        <f t="shared" si="436"/>
        <v>1197.1665539999988</v>
      </c>
      <c r="X893" s="91">
        <f t="shared" si="437"/>
        <v>2153.233871999998</v>
      </c>
      <c r="Y893" s="91">
        <f t="shared" si="438"/>
        <v>3613.8198799999968</v>
      </c>
      <c r="Z893" s="91">
        <f t="shared" si="439"/>
        <v>34.891309999999955</v>
      </c>
      <c r="AA893" s="91">
        <f t="shared" si="440"/>
        <v>199.5277589999998</v>
      </c>
      <c r="AB893" s="91">
        <f t="shared" si="441"/>
        <v>299.06025999999974</v>
      </c>
      <c r="AC893" s="91">
        <f t="shared" si="442"/>
        <v>430.2166523809521</v>
      </c>
      <c r="AD893" s="29">
        <f t="shared" si="443"/>
        <v>1</v>
      </c>
      <c r="AE893" s="29">
        <f t="shared" si="451"/>
        <v>2</v>
      </c>
      <c r="AF893" s="29">
        <f t="shared" si="452"/>
        <v>2</v>
      </c>
      <c r="AG893" s="29">
        <f t="shared" si="453"/>
        <v>3</v>
      </c>
      <c r="AH893" s="29">
        <f t="shared" si="444"/>
        <v>4</v>
      </c>
      <c r="AI893" s="29">
        <f t="shared" si="445"/>
        <v>13</v>
      </c>
      <c r="AJ893" s="29">
        <f t="shared" si="446"/>
        <v>16</v>
      </c>
      <c r="AK893" s="105">
        <f t="shared" si="447"/>
        <v>21</v>
      </c>
      <c r="AT893" s="300">
        <f t="shared" si="455"/>
        <v>558.26095999999939</v>
      </c>
      <c r="AU893" s="29">
        <f t="shared" si="455"/>
        <v>4433.9501999999948</v>
      </c>
      <c r="AV893" s="29">
        <f t="shared" si="455"/>
        <v>9361.8863999999903</v>
      </c>
      <c r="AW893" s="105">
        <f t="shared" si="455"/>
        <v>18069.099399999981</v>
      </c>
    </row>
    <row r="894" spans="1:49" x14ac:dyDescent="0.25">
      <c r="A894" s="80" t="s">
        <v>235</v>
      </c>
      <c r="B894" s="4" t="s">
        <v>85</v>
      </c>
      <c r="C894" s="4">
        <v>52.62</v>
      </c>
      <c r="D894" s="4">
        <v>53.33</v>
      </c>
      <c r="E894" s="4">
        <v>10700</v>
      </c>
      <c r="F894" s="4">
        <v>14100</v>
      </c>
      <c r="G894" s="30">
        <f t="shared" si="448"/>
        <v>0.71000000000000085</v>
      </c>
      <c r="H894" s="30">
        <f t="shared" si="449"/>
        <v>174.25000000000006</v>
      </c>
      <c r="I894" s="30" t="str">
        <f t="shared" si="450"/>
        <v>US 26: 6</v>
      </c>
      <c r="J894" s="30">
        <f t="shared" si="457"/>
        <v>11040</v>
      </c>
      <c r="K894" s="30">
        <f t="shared" si="457"/>
        <v>11890</v>
      </c>
      <c r="L894" s="30">
        <f t="shared" si="457"/>
        <v>12740</v>
      </c>
      <c r="M894" s="30">
        <f t="shared" si="457"/>
        <v>13590</v>
      </c>
      <c r="N894" s="91">
        <f t="shared" si="427"/>
        <v>7507.2000000000007</v>
      </c>
      <c r="O894" s="91">
        <f t="shared" si="428"/>
        <v>8085.2000000000007</v>
      </c>
      <c r="P894" s="91">
        <f t="shared" si="429"/>
        <v>8663.2000000000007</v>
      </c>
      <c r="Q894" s="91">
        <f t="shared" si="430"/>
        <v>9241.2000000000007</v>
      </c>
      <c r="R894" s="91">
        <f t="shared" si="431"/>
        <v>150.14400000000001</v>
      </c>
      <c r="S894" s="91">
        <f t="shared" si="432"/>
        <v>1212.78</v>
      </c>
      <c r="T894" s="91">
        <f t="shared" si="433"/>
        <v>2598.96</v>
      </c>
      <c r="U894" s="91">
        <f t="shared" si="434"/>
        <v>5082.6600000000008</v>
      </c>
      <c r="V894" s="91">
        <f t="shared" si="435"/>
        <v>31.980672000000038</v>
      </c>
      <c r="W894" s="91">
        <f t="shared" si="436"/>
        <v>232.48992600000028</v>
      </c>
      <c r="X894" s="91">
        <f t="shared" si="437"/>
        <v>424.41016800000051</v>
      </c>
      <c r="Y894" s="91">
        <f t="shared" si="438"/>
        <v>721.73772000000099</v>
      </c>
      <c r="Z894" s="91">
        <f t="shared" si="439"/>
        <v>6.6626400000000068</v>
      </c>
      <c r="AA894" s="91">
        <f t="shared" si="440"/>
        <v>38.748321000000047</v>
      </c>
      <c r="AB894" s="91">
        <f t="shared" si="441"/>
        <v>58.945856666666742</v>
      </c>
      <c r="AC894" s="91">
        <f t="shared" si="442"/>
        <v>85.921157142857268</v>
      </c>
      <c r="AD894" s="29">
        <f t="shared" si="443"/>
        <v>0</v>
      </c>
      <c r="AE894" s="29">
        <f t="shared" si="451"/>
        <v>1</v>
      </c>
      <c r="AF894" s="29">
        <f t="shared" si="452"/>
        <v>1</v>
      </c>
      <c r="AG894" s="29">
        <f t="shared" si="453"/>
        <v>1</v>
      </c>
      <c r="AH894" s="29">
        <f t="shared" si="444"/>
        <v>4</v>
      </c>
      <c r="AI894" s="29">
        <f t="shared" si="445"/>
        <v>13</v>
      </c>
      <c r="AJ894" s="29">
        <f t="shared" si="446"/>
        <v>16</v>
      </c>
      <c r="AK894" s="105">
        <f t="shared" si="447"/>
        <v>21</v>
      </c>
      <c r="AT894" s="300">
        <f t="shared" si="455"/>
        <v>106.60224000000014</v>
      </c>
      <c r="AU894" s="29">
        <f t="shared" si="455"/>
        <v>861.07380000000103</v>
      </c>
      <c r="AV894" s="29">
        <f t="shared" si="455"/>
        <v>1845.2616000000023</v>
      </c>
      <c r="AW894" s="105">
        <f t="shared" si="455"/>
        <v>3608.688600000005</v>
      </c>
    </row>
    <row r="895" spans="1:49" x14ac:dyDescent="0.25">
      <c r="A895" s="80" t="s">
        <v>235</v>
      </c>
      <c r="B895" s="4" t="s">
        <v>84</v>
      </c>
      <c r="C895" s="4">
        <v>52.85</v>
      </c>
      <c r="D895" s="4">
        <v>54.23</v>
      </c>
      <c r="E895" s="4">
        <v>8300</v>
      </c>
      <c r="F895" s="4">
        <v>10300</v>
      </c>
      <c r="G895" s="30">
        <f t="shared" si="448"/>
        <v>1.3799999999999955</v>
      </c>
      <c r="H895" s="30">
        <f t="shared" si="449"/>
        <v>175.63000000000005</v>
      </c>
      <c r="I895" s="30" t="str">
        <f t="shared" si="450"/>
        <v>US 26: 6</v>
      </c>
      <c r="J895" s="30">
        <f t="shared" si="457"/>
        <v>8500</v>
      </c>
      <c r="K895" s="30">
        <f t="shared" si="457"/>
        <v>9000</v>
      </c>
      <c r="L895" s="30">
        <f t="shared" si="457"/>
        <v>9500</v>
      </c>
      <c r="M895" s="30">
        <f t="shared" si="457"/>
        <v>10000</v>
      </c>
      <c r="N895" s="91">
        <f t="shared" si="427"/>
        <v>5780</v>
      </c>
      <c r="O895" s="91">
        <f t="shared" si="428"/>
        <v>6120</v>
      </c>
      <c r="P895" s="91">
        <f t="shared" si="429"/>
        <v>6460.0000000000009</v>
      </c>
      <c r="Q895" s="91">
        <f t="shared" si="430"/>
        <v>6800.0000000000009</v>
      </c>
      <c r="R895" s="91">
        <f t="shared" si="431"/>
        <v>115.60000000000001</v>
      </c>
      <c r="S895" s="91">
        <f t="shared" si="432"/>
        <v>918</v>
      </c>
      <c r="T895" s="91">
        <f t="shared" si="433"/>
        <v>1938.0000000000002</v>
      </c>
      <c r="U895" s="91">
        <f t="shared" si="434"/>
        <v>3740.0000000000009</v>
      </c>
      <c r="V895" s="91">
        <f t="shared" si="435"/>
        <v>47.85839999999984</v>
      </c>
      <c r="W895" s="91">
        <f t="shared" si="436"/>
        <v>342.04679999999888</v>
      </c>
      <c r="X895" s="91">
        <f t="shared" si="437"/>
        <v>615.12119999999811</v>
      </c>
      <c r="Y895" s="91">
        <f t="shared" si="438"/>
        <v>1032.2399999999968</v>
      </c>
      <c r="Z895" s="91">
        <f t="shared" si="439"/>
        <v>9.9704999999999657</v>
      </c>
      <c r="AA895" s="91">
        <f t="shared" si="440"/>
        <v>57.007799999999811</v>
      </c>
      <c r="AB895" s="91">
        <f t="shared" si="441"/>
        <v>85.433499999999739</v>
      </c>
      <c r="AC895" s="91">
        <f t="shared" si="442"/>
        <v>122.88571428571393</v>
      </c>
      <c r="AD895" s="29">
        <f t="shared" si="443"/>
        <v>0</v>
      </c>
      <c r="AE895" s="29">
        <f t="shared" si="451"/>
        <v>1</v>
      </c>
      <c r="AF895" s="29">
        <f t="shared" si="452"/>
        <v>1</v>
      </c>
      <c r="AG895" s="29">
        <f t="shared" si="453"/>
        <v>1</v>
      </c>
      <c r="AH895" s="29">
        <f t="shared" si="444"/>
        <v>4</v>
      </c>
      <c r="AI895" s="29">
        <f t="shared" si="445"/>
        <v>13</v>
      </c>
      <c r="AJ895" s="29">
        <f t="shared" si="446"/>
        <v>16</v>
      </c>
      <c r="AK895" s="105">
        <f t="shared" si="447"/>
        <v>21</v>
      </c>
      <c r="AT895" s="300">
        <f t="shared" si="455"/>
        <v>159.52799999999948</v>
      </c>
      <c r="AU895" s="29">
        <f t="shared" si="455"/>
        <v>1266.8399999999958</v>
      </c>
      <c r="AV895" s="29">
        <f t="shared" si="455"/>
        <v>2674.4399999999914</v>
      </c>
      <c r="AW895" s="105">
        <f t="shared" si="455"/>
        <v>5161.1999999999844</v>
      </c>
    </row>
    <row r="896" spans="1:49" x14ac:dyDescent="0.25">
      <c r="A896" s="80" t="s">
        <v>235</v>
      </c>
      <c r="B896" s="4" t="s">
        <v>85</v>
      </c>
      <c r="C896" s="4">
        <v>53.33</v>
      </c>
      <c r="D896" s="4">
        <v>55.19</v>
      </c>
      <c r="E896" s="4">
        <v>23500</v>
      </c>
      <c r="F896" s="4">
        <v>33200</v>
      </c>
      <c r="G896" s="30">
        <f t="shared" si="448"/>
        <v>1.8599999999999994</v>
      </c>
      <c r="H896" s="30">
        <f t="shared" si="449"/>
        <v>177.49000000000007</v>
      </c>
      <c r="I896" s="30" t="str">
        <f t="shared" si="450"/>
        <v>US 26: 6</v>
      </c>
      <c r="J896" s="30">
        <f t="shared" si="457"/>
        <v>24470</v>
      </c>
      <c r="K896" s="30">
        <f t="shared" si="457"/>
        <v>26895</v>
      </c>
      <c r="L896" s="30">
        <f t="shared" si="457"/>
        <v>29320</v>
      </c>
      <c r="M896" s="30">
        <f t="shared" si="457"/>
        <v>31745</v>
      </c>
      <c r="N896" s="91">
        <f t="shared" si="427"/>
        <v>16639.600000000002</v>
      </c>
      <c r="O896" s="91">
        <f t="shared" si="428"/>
        <v>18288.600000000002</v>
      </c>
      <c r="P896" s="91">
        <f t="shared" si="429"/>
        <v>19937.600000000002</v>
      </c>
      <c r="Q896" s="91">
        <f t="shared" si="430"/>
        <v>21586.600000000002</v>
      </c>
      <c r="R896" s="91">
        <f t="shared" si="431"/>
        <v>332.79200000000003</v>
      </c>
      <c r="S896" s="91">
        <f t="shared" si="432"/>
        <v>2743.2900000000004</v>
      </c>
      <c r="T896" s="91">
        <f t="shared" si="433"/>
        <v>5981.2800000000007</v>
      </c>
      <c r="U896" s="91">
        <f t="shared" si="434"/>
        <v>11872.630000000003</v>
      </c>
      <c r="V896" s="91">
        <f t="shared" si="435"/>
        <v>185.69793599999997</v>
      </c>
      <c r="W896" s="91">
        <f t="shared" si="436"/>
        <v>1377.6802379999999</v>
      </c>
      <c r="X896" s="91">
        <f t="shared" si="437"/>
        <v>2558.7915839999996</v>
      </c>
      <c r="Y896" s="91">
        <f t="shared" si="438"/>
        <v>4416.6183600000004</v>
      </c>
      <c r="Z896" s="91">
        <f t="shared" si="439"/>
        <v>38.687069999999991</v>
      </c>
      <c r="AA896" s="91">
        <f t="shared" si="440"/>
        <v>229.613373</v>
      </c>
      <c r="AB896" s="91">
        <f t="shared" si="441"/>
        <v>355.38772</v>
      </c>
      <c r="AC896" s="91">
        <f t="shared" si="442"/>
        <v>525.78790000000015</v>
      </c>
      <c r="AD896" s="29">
        <f t="shared" si="443"/>
        <v>1</v>
      </c>
      <c r="AE896" s="29">
        <f t="shared" si="451"/>
        <v>2</v>
      </c>
      <c r="AF896" s="29">
        <f t="shared" si="452"/>
        <v>3</v>
      </c>
      <c r="AG896" s="29">
        <f t="shared" si="453"/>
        <v>4</v>
      </c>
      <c r="AH896" s="29">
        <f t="shared" si="444"/>
        <v>4</v>
      </c>
      <c r="AI896" s="29">
        <f t="shared" si="445"/>
        <v>13</v>
      </c>
      <c r="AJ896" s="29">
        <f t="shared" si="446"/>
        <v>16</v>
      </c>
      <c r="AK896" s="105">
        <f t="shared" si="447"/>
        <v>21</v>
      </c>
      <c r="AT896" s="300">
        <f t="shared" si="455"/>
        <v>618.99311999999986</v>
      </c>
      <c r="AU896" s="29">
        <f t="shared" si="455"/>
        <v>5102.5193999999992</v>
      </c>
      <c r="AV896" s="29">
        <f t="shared" si="455"/>
        <v>11125.180799999998</v>
      </c>
      <c r="AW896" s="105">
        <f t="shared" si="455"/>
        <v>22083.091799999998</v>
      </c>
    </row>
    <row r="897" spans="1:49" x14ac:dyDescent="0.25">
      <c r="A897" s="80" t="s">
        <v>235</v>
      </c>
      <c r="B897" s="4" t="s">
        <v>84</v>
      </c>
      <c r="C897" s="4">
        <v>54.23</v>
      </c>
      <c r="D897" s="4">
        <v>56.11</v>
      </c>
      <c r="E897" s="4">
        <v>8900</v>
      </c>
      <c r="F897" s="4">
        <v>12200</v>
      </c>
      <c r="G897" s="30">
        <f t="shared" si="448"/>
        <v>1.8800000000000026</v>
      </c>
      <c r="H897" s="30">
        <f t="shared" si="449"/>
        <v>179.37000000000006</v>
      </c>
      <c r="I897" s="30" t="str">
        <f t="shared" si="450"/>
        <v>US 26: 6</v>
      </c>
      <c r="J897" s="30">
        <f t="shared" si="457"/>
        <v>9230</v>
      </c>
      <c r="K897" s="30">
        <f t="shared" si="457"/>
        <v>10055</v>
      </c>
      <c r="L897" s="30">
        <f t="shared" si="457"/>
        <v>10880</v>
      </c>
      <c r="M897" s="30">
        <f t="shared" si="457"/>
        <v>11705</v>
      </c>
      <c r="N897" s="91">
        <f t="shared" si="427"/>
        <v>6276.4000000000005</v>
      </c>
      <c r="O897" s="91">
        <f t="shared" si="428"/>
        <v>6837.4000000000005</v>
      </c>
      <c r="P897" s="91">
        <f t="shared" si="429"/>
        <v>7398.4000000000005</v>
      </c>
      <c r="Q897" s="91">
        <f t="shared" si="430"/>
        <v>7959.4000000000005</v>
      </c>
      <c r="R897" s="91">
        <f t="shared" si="431"/>
        <v>125.52800000000002</v>
      </c>
      <c r="S897" s="91">
        <f t="shared" si="432"/>
        <v>1025.6100000000001</v>
      </c>
      <c r="T897" s="91">
        <f t="shared" si="433"/>
        <v>2219.52</v>
      </c>
      <c r="U897" s="91">
        <f t="shared" si="434"/>
        <v>4377.670000000001</v>
      </c>
      <c r="V897" s="91">
        <f t="shared" si="435"/>
        <v>70.797792000000115</v>
      </c>
      <c r="W897" s="91">
        <f t="shared" si="436"/>
        <v>520.59963600000083</v>
      </c>
      <c r="X897" s="91">
        <f t="shared" si="437"/>
        <v>959.72044800000128</v>
      </c>
      <c r="Y897" s="91">
        <f t="shared" si="438"/>
        <v>1646.0039200000026</v>
      </c>
      <c r="Z897" s="91">
        <f t="shared" si="439"/>
        <v>14.749540000000021</v>
      </c>
      <c r="AA897" s="91">
        <f t="shared" si="440"/>
        <v>86.766606000000138</v>
      </c>
      <c r="AB897" s="91">
        <f t="shared" si="441"/>
        <v>133.29450666666685</v>
      </c>
      <c r="AC897" s="91">
        <f t="shared" si="442"/>
        <v>195.95284761904796</v>
      </c>
      <c r="AD897" s="29">
        <f t="shared" si="443"/>
        <v>0</v>
      </c>
      <c r="AE897" s="29">
        <f t="shared" si="451"/>
        <v>1</v>
      </c>
      <c r="AF897" s="29">
        <f t="shared" si="452"/>
        <v>1</v>
      </c>
      <c r="AG897" s="29">
        <f t="shared" si="453"/>
        <v>2</v>
      </c>
      <c r="AH897" s="29">
        <f t="shared" si="444"/>
        <v>4</v>
      </c>
      <c r="AI897" s="29">
        <f t="shared" si="445"/>
        <v>13</v>
      </c>
      <c r="AJ897" s="29">
        <f t="shared" si="446"/>
        <v>16</v>
      </c>
      <c r="AK897" s="105">
        <f t="shared" si="447"/>
        <v>21</v>
      </c>
      <c r="AT897" s="300">
        <f t="shared" si="455"/>
        <v>235.99264000000036</v>
      </c>
      <c r="AU897" s="29">
        <f t="shared" si="455"/>
        <v>1928.1468000000029</v>
      </c>
      <c r="AV897" s="29">
        <f t="shared" si="455"/>
        <v>4172.6976000000059</v>
      </c>
      <c r="AW897" s="105">
        <f t="shared" si="455"/>
        <v>8230.0196000000124</v>
      </c>
    </row>
    <row r="898" spans="1:49" x14ac:dyDescent="0.25">
      <c r="A898" s="80" t="s">
        <v>235</v>
      </c>
      <c r="B898" s="4" t="s">
        <v>85</v>
      </c>
      <c r="C898" s="4">
        <v>55.19</v>
      </c>
      <c r="D898" s="4">
        <v>57.16</v>
      </c>
      <c r="E898" s="4">
        <v>24600</v>
      </c>
      <c r="F898" s="4">
        <v>34700</v>
      </c>
      <c r="G898" s="30">
        <f t="shared" si="448"/>
        <v>1.9699999999999989</v>
      </c>
      <c r="H898" s="30">
        <f t="shared" si="449"/>
        <v>181.34000000000006</v>
      </c>
      <c r="I898" s="30" t="str">
        <f t="shared" si="450"/>
        <v>US 26: 7</v>
      </c>
      <c r="J898" s="30">
        <f t="shared" si="457"/>
        <v>25610</v>
      </c>
      <c r="K898" s="30">
        <f t="shared" si="457"/>
        <v>28135</v>
      </c>
      <c r="L898" s="30">
        <f t="shared" si="457"/>
        <v>30660</v>
      </c>
      <c r="M898" s="30">
        <f t="shared" si="457"/>
        <v>33185</v>
      </c>
      <c r="N898" s="91">
        <f t="shared" si="427"/>
        <v>17414.800000000003</v>
      </c>
      <c r="O898" s="91">
        <f t="shared" si="428"/>
        <v>19131.800000000003</v>
      </c>
      <c r="P898" s="91">
        <f t="shared" si="429"/>
        <v>20848.800000000003</v>
      </c>
      <c r="Q898" s="91">
        <f t="shared" si="430"/>
        <v>22565.800000000003</v>
      </c>
      <c r="R898" s="91">
        <f t="shared" si="431"/>
        <v>348.29600000000005</v>
      </c>
      <c r="S898" s="91">
        <f t="shared" si="432"/>
        <v>2869.7700000000004</v>
      </c>
      <c r="T898" s="91">
        <f t="shared" si="433"/>
        <v>6254.64</v>
      </c>
      <c r="U898" s="91">
        <f t="shared" si="434"/>
        <v>12411.190000000002</v>
      </c>
      <c r="V898" s="91">
        <f t="shared" si="435"/>
        <v>205.8429359999999</v>
      </c>
      <c r="W898" s="91">
        <f t="shared" si="436"/>
        <v>1526.4306629999996</v>
      </c>
      <c r="X898" s="91">
        <f t="shared" si="437"/>
        <v>2833.9773839999989</v>
      </c>
      <c r="Y898" s="91">
        <f t="shared" si="438"/>
        <v>4890.008859999999</v>
      </c>
      <c r="Z898" s="91">
        <f t="shared" si="439"/>
        <v>42.883944999999969</v>
      </c>
      <c r="AA898" s="91">
        <f t="shared" si="440"/>
        <v>254.40511049999995</v>
      </c>
      <c r="AB898" s="91">
        <f t="shared" si="441"/>
        <v>393.60796999999991</v>
      </c>
      <c r="AC898" s="91">
        <f t="shared" si="442"/>
        <v>582.14391190476192</v>
      </c>
      <c r="AD898" s="29">
        <f t="shared" si="443"/>
        <v>1</v>
      </c>
      <c r="AE898" s="29">
        <f t="shared" si="451"/>
        <v>2</v>
      </c>
      <c r="AF898" s="29">
        <f t="shared" si="452"/>
        <v>3</v>
      </c>
      <c r="AG898" s="29">
        <f t="shared" si="453"/>
        <v>4</v>
      </c>
      <c r="AH898" s="29">
        <f t="shared" si="444"/>
        <v>7</v>
      </c>
      <c r="AI898" s="29">
        <f t="shared" si="445"/>
        <v>30</v>
      </c>
      <c r="AJ898" s="29">
        <f t="shared" si="446"/>
        <v>46</v>
      </c>
      <c r="AK898" s="105">
        <f t="shared" si="447"/>
        <v>69</v>
      </c>
      <c r="AT898" s="300">
        <f t="shared" si="455"/>
        <v>686.14311999999973</v>
      </c>
      <c r="AU898" s="29">
        <f t="shared" si="455"/>
        <v>5653.4468999999972</v>
      </c>
      <c r="AV898" s="29">
        <f t="shared" si="455"/>
        <v>12321.640799999994</v>
      </c>
      <c r="AW898" s="105">
        <f t="shared" si="455"/>
        <v>24450.04429999999</v>
      </c>
    </row>
    <row r="899" spans="1:49" x14ac:dyDescent="0.25">
      <c r="A899" s="80" t="s">
        <v>235</v>
      </c>
      <c r="B899" s="4" t="s">
        <v>88</v>
      </c>
      <c r="C899" s="4">
        <v>56.88</v>
      </c>
      <c r="D899" s="4">
        <v>61.14</v>
      </c>
      <c r="E899" s="4">
        <v>900</v>
      </c>
      <c r="F899" s="4">
        <v>910</v>
      </c>
      <c r="G899" s="30">
        <f t="shared" si="448"/>
        <v>4.259999999999998</v>
      </c>
      <c r="H899" s="30">
        <f t="shared" si="449"/>
        <v>185.60000000000005</v>
      </c>
      <c r="I899" s="30" t="str">
        <f t="shared" si="450"/>
        <v>US 26: 7</v>
      </c>
      <c r="J899" s="30">
        <f t="shared" si="457"/>
        <v>901</v>
      </c>
      <c r="K899" s="30">
        <f t="shared" si="457"/>
        <v>903.5</v>
      </c>
      <c r="L899" s="30">
        <f t="shared" si="457"/>
        <v>906</v>
      </c>
      <c r="M899" s="30">
        <f t="shared" si="457"/>
        <v>908.5</v>
      </c>
      <c r="N899" s="91">
        <f t="shared" si="427"/>
        <v>612.68000000000006</v>
      </c>
      <c r="O899" s="91">
        <f t="shared" si="428"/>
        <v>614.38</v>
      </c>
      <c r="P899" s="91">
        <f t="shared" si="429"/>
        <v>616.08000000000004</v>
      </c>
      <c r="Q899" s="91">
        <f t="shared" si="430"/>
        <v>617.78000000000009</v>
      </c>
      <c r="R899" s="91">
        <f t="shared" si="431"/>
        <v>12.253600000000002</v>
      </c>
      <c r="S899" s="91">
        <f t="shared" si="432"/>
        <v>92.156999999999996</v>
      </c>
      <c r="T899" s="91">
        <f t="shared" si="433"/>
        <v>184.82400000000001</v>
      </c>
      <c r="U899" s="91">
        <f t="shared" si="434"/>
        <v>339.77900000000005</v>
      </c>
      <c r="V899" s="91">
        <f t="shared" si="435"/>
        <v>15.660100799999995</v>
      </c>
      <c r="W899" s="91">
        <f t="shared" si="436"/>
        <v>105.99898139999995</v>
      </c>
      <c r="X899" s="91">
        <f t="shared" si="437"/>
        <v>181.09055519999993</v>
      </c>
      <c r="Y899" s="91">
        <f t="shared" si="438"/>
        <v>289.4917079999999</v>
      </c>
      <c r="Z899" s="91">
        <f t="shared" si="439"/>
        <v>3.2625209999999987</v>
      </c>
      <c r="AA899" s="91">
        <f t="shared" si="440"/>
        <v>17.666496899999991</v>
      </c>
      <c r="AB899" s="91">
        <f t="shared" si="441"/>
        <v>25.151465999999992</v>
      </c>
      <c r="AC899" s="91">
        <f t="shared" si="442"/>
        <v>34.463298571428567</v>
      </c>
      <c r="AD899" s="29">
        <f t="shared" si="443"/>
        <v>0</v>
      </c>
      <c r="AE899" s="29">
        <f t="shared" si="451"/>
        <v>0</v>
      </c>
      <c r="AF899" s="29">
        <f t="shared" si="452"/>
        <v>0</v>
      </c>
      <c r="AG899" s="29">
        <f t="shared" si="453"/>
        <v>1</v>
      </c>
      <c r="AH899" s="29">
        <f t="shared" si="444"/>
        <v>7</v>
      </c>
      <c r="AI899" s="29">
        <f t="shared" si="445"/>
        <v>30</v>
      </c>
      <c r="AJ899" s="29">
        <f t="shared" si="446"/>
        <v>46</v>
      </c>
      <c r="AK899" s="105">
        <f t="shared" si="447"/>
        <v>69</v>
      </c>
      <c r="AT899" s="300">
        <f t="shared" si="455"/>
        <v>52.200335999999986</v>
      </c>
      <c r="AU899" s="29">
        <f t="shared" si="455"/>
        <v>392.58881999999983</v>
      </c>
      <c r="AV899" s="29">
        <f t="shared" si="455"/>
        <v>787.35023999999964</v>
      </c>
      <c r="AW899" s="105">
        <f t="shared" si="455"/>
        <v>1447.4585399999996</v>
      </c>
    </row>
    <row r="900" spans="1:49" x14ac:dyDescent="0.25">
      <c r="A900" s="80" t="s">
        <v>235</v>
      </c>
      <c r="B900" s="4" t="s">
        <v>85</v>
      </c>
      <c r="C900" s="4">
        <v>57.16</v>
      </c>
      <c r="D900" s="4">
        <v>58.74</v>
      </c>
      <c r="E900" s="4">
        <v>41400</v>
      </c>
      <c r="F900" s="4">
        <v>72100</v>
      </c>
      <c r="G900" s="30">
        <f t="shared" si="448"/>
        <v>1.5800000000000054</v>
      </c>
      <c r="H900" s="30">
        <f t="shared" si="449"/>
        <v>187.18000000000006</v>
      </c>
      <c r="I900" s="30" t="str">
        <f t="shared" si="450"/>
        <v>US 26: 7</v>
      </c>
      <c r="J900" s="30">
        <f t="shared" si="457"/>
        <v>44470</v>
      </c>
      <c r="K900" s="30">
        <f t="shared" si="457"/>
        <v>52145</v>
      </c>
      <c r="L900" s="30">
        <f t="shared" si="457"/>
        <v>59820</v>
      </c>
      <c r="M900" s="30">
        <f t="shared" si="457"/>
        <v>67495</v>
      </c>
      <c r="N900" s="91">
        <f t="shared" si="427"/>
        <v>30239.600000000002</v>
      </c>
      <c r="O900" s="91">
        <f t="shared" si="428"/>
        <v>35458.600000000006</v>
      </c>
      <c r="P900" s="91">
        <f t="shared" si="429"/>
        <v>40677.600000000006</v>
      </c>
      <c r="Q900" s="91">
        <f t="shared" si="430"/>
        <v>45896.600000000006</v>
      </c>
      <c r="R900" s="91">
        <f t="shared" si="431"/>
        <v>604.79200000000003</v>
      </c>
      <c r="S900" s="91">
        <f t="shared" si="432"/>
        <v>5318.7900000000009</v>
      </c>
      <c r="T900" s="91">
        <f t="shared" si="433"/>
        <v>12203.28</v>
      </c>
      <c r="U900" s="91">
        <f t="shared" si="434"/>
        <v>25243.130000000005</v>
      </c>
      <c r="V900" s="91">
        <f t="shared" si="435"/>
        <v>286.67140800000101</v>
      </c>
      <c r="W900" s="91">
        <f t="shared" si="436"/>
        <v>2268.9958140000081</v>
      </c>
      <c r="X900" s="91">
        <f t="shared" si="437"/>
        <v>4434.6719520000152</v>
      </c>
      <c r="Y900" s="91">
        <f t="shared" si="438"/>
        <v>7976.8290800000286</v>
      </c>
      <c r="Z900" s="91">
        <f t="shared" si="439"/>
        <v>59.723210000000201</v>
      </c>
      <c r="AA900" s="91">
        <f t="shared" si="440"/>
        <v>378.16596900000133</v>
      </c>
      <c r="AB900" s="91">
        <f t="shared" si="441"/>
        <v>615.92666000000213</v>
      </c>
      <c r="AC900" s="91">
        <f t="shared" si="442"/>
        <v>949.62250952381305</v>
      </c>
      <c r="AD900" s="29">
        <f t="shared" si="443"/>
        <v>1</v>
      </c>
      <c r="AE900" s="29">
        <f t="shared" si="451"/>
        <v>3</v>
      </c>
      <c r="AF900" s="29">
        <f t="shared" si="452"/>
        <v>5</v>
      </c>
      <c r="AG900" s="29">
        <f t="shared" si="453"/>
        <v>7</v>
      </c>
      <c r="AH900" s="29">
        <f t="shared" si="444"/>
        <v>7</v>
      </c>
      <c r="AI900" s="29">
        <f t="shared" si="445"/>
        <v>30</v>
      </c>
      <c r="AJ900" s="29">
        <f t="shared" si="446"/>
        <v>46</v>
      </c>
      <c r="AK900" s="105">
        <f t="shared" si="447"/>
        <v>69</v>
      </c>
      <c r="AT900" s="300">
        <f t="shared" si="455"/>
        <v>955.57136000000332</v>
      </c>
      <c r="AU900" s="29">
        <f t="shared" si="455"/>
        <v>8403.6882000000296</v>
      </c>
      <c r="AV900" s="29">
        <f t="shared" si="455"/>
        <v>19281.182400000067</v>
      </c>
      <c r="AW900" s="105">
        <f t="shared" si="455"/>
        <v>39884.145400000147</v>
      </c>
    </row>
    <row r="901" spans="1:49" x14ac:dyDescent="0.25">
      <c r="A901" s="80" t="s">
        <v>235</v>
      </c>
      <c r="B901" s="4" t="s">
        <v>84</v>
      </c>
      <c r="C901" s="4">
        <v>57.2</v>
      </c>
      <c r="D901" s="4">
        <v>57.52</v>
      </c>
      <c r="E901" s="4">
        <v>8900</v>
      </c>
      <c r="F901" s="4">
        <v>12200</v>
      </c>
      <c r="G901" s="30">
        <f t="shared" si="448"/>
        <v>0.32000000000000028</v>
      </c>
      <c r="H901" s="30">
        <f t="shared" si="449"/>
        <v>187.50000000000006</v>
      </c>
      <c r="I901" s="30" t="str">
        <f t="shared" si="450"/>
        <v>US 26: 7</v>
      </c>
      <c r="J901" s="30">
        <f t="shared" si="457"/>
        <v>9230</v>
      </c>
      <c r="K901" s="30">
        <f t="shared" si="457"/>
        <v>10055</v>
      </c>
      <c r="L901" s="30">
        <f t="shared" si="457"/>
        <v>10880</v>
      </c>
      <c r="M901" s="30">
        <f t="shared" si="457"/>
        <v>11705</v>
      </c>
      <c r="N901" s="91">
        <f t="shared" si="427"/>
        <v>6276.4000000000005</v>
      </c>
      <c r="O901" s="91">
        <f t="shared" si="428"/>
        <v>6837.4000000000005</v>
      </c>
      <c r="P901" s="91">
        <f t="shared" si="429"/>
        <v>7398.4000000000005</v>
      </c>
      <c r="Q901" s="91">
        <f t="shared" si="430"/>
        <v>7959.4000000000005</v>
      </c>
      <c r="R901" s="91">
        <f t="shared" si="431"/>
        <v>125.52800000000002</v>
      </c>
      <c r="S901" s="91">
        <f t="shared" si="432"/>
        <v>1025.6100000000001</v>
      </c>
      <c r="T901" s="91">
        <f t="shared" si="433"/>
        <v>2219.52</v>
      </c>
      <c r="U901" s="91">
        <f t="shared" si="434"/>
        <v>4377.670000000001</v>
      </c>
      <c r="V901" s="91">
        <f t="shared" si="435"/>
        <v>12.050688000000013</v>
      </c>
      <c r="W901" s="91">
        <f t="shared" si="436"/>
        <v>88.612704000000093</v>
      </c>
      <c r="X901" s="91">
        <f t="shared" si="437"/>
        <v>163.35667200000015</v>
      </c>
      <c r="Y901" s="91">
        <f t="shared" si="438"/>
        <v>280.1708800000003</v>
      </c>
      <c r="Z901" s="91">
        <f t="shared" si="439"/>
        <v>2.5105600000000026</v>
      </c>
      <c r="AA901" s="91">
        <f t="shared" si="440"/>
        <v>14.768784000000016</v>
      </c>
      <c r="AB901" s="91">
        <f t="shared" si="441"/>
        <v>22.68842666666669</v>
      </c>
      <c r="AC901" s="91">
        <f t="shared" si="442"/>
        <v>33.353676190476229</v>
      </c>
      <c r="AD901" s="29">
        <f t="shared" si="443"/>
        <v>0</v>
      </c>
      <c r="AE901" s="29">
        <f t="shared" si="451"/>
        <v>0</v>
      </c>
      <c r="AF901" s="29">
        <f t="shared" si="452"/>
        <v>0</v>
      </c>
      <c r="AG901" s="29">
        <f t="shared" si="453"/>
        <v>1</v>
      </c>
      <c r="AH901" s="29">
        <f t="shared" si="444"/>
        <v>7</v>
      </c>
      <c r="AI901" s="29">
        <f t="shared" si="445"/>
        <v>30</v>
      </c>
      <c r="AJ901" s="29">
        <f t="shared" si="446"/>
        <v>46</v>
      </c>
      <c r="AK901" s="105">
        <f t="shared" si="447"/>
        <v>69</v>
      </c>
      <c r="AT901" s="300">
        <f t="shared" si="455"/>
        <v>40.168960000000041</v>
      </c>
      <c r="AU901" s="29">
        <f t="shared" si="455"/>
        <v>328.19520000000034</v>
      </c>
      <c r="AV901" s="29">
        <f t="shared" si="455"/>
        <v>710.24640000000068</v>
      </c>
      <c r="AW901" s="105">
        <f t="shared" si="455"/>
        <v>1400.8544000000015</v>
      </c>
    </row>
    <row r="902" spans="1:49" x14ac:dyDescent="0.25">
      <c r="A902" s="80" t="s">
        <v>235</v>
      </c>
      <c r="B902" s="4" t="s">
        <v>89</v>
      </c>
      <c r="C902" s="4">
        <v>57.45</v>
      </c>
      <c r="D902" s="4">
        <v>61.85</v>
      </c>
      <c r="E902" s="4">
        <v>6300</v>
      </c>
      <c r="F902" s="4">
        <v>6900</v>
      </c>
      <c r="G902" s="30">
        <f t="shared" si="448"/>
        <v>4.3999999999999986</v>
      </c>
      <c r="H902" s="30">
        <f t="shared" si="449"/>
        <v>191.90000000000006</v>
      </c>
      <c r="I902" s="30" t="str">
        <f t="shared" si="450"/>
        <v>US 26: 7</v>
      </c>
      <c r="J902" s="30">
        <f t="shared" si="457"/>
        <v>6360</v>
      </c>
      <c r="K902" s="30">
        <f t="shared" si="457"/>
        <v>6510</v>
      </c>
      <c r="L902" s="30">
        <f t="shared" si="457"/>
        <v>6660</v>
      </c>
      <c r="M902" s="30">
        <f t="shared" si="457"/>
        <v>6810</v>
      </c>
      <c r="N902" s="91">
        <f t="shared" si="427"/>
        <v>4324.8</v>
      </c>
      <c r="O902" s="91">
        <f t="shared" si="428"/>
        <v>4426.8</v>
      </c>
      <c r="P902" s="91">
        <f t="shared" si="429"/>
        <v>4528.8</v>
      </c>
      <c r="Q902" s="91">
        <f t="shared" si="430"/>
        <v>4630.8</v>
      </c>
      <c r="R902" s="91">
        <f t="shared" si="431"/>
        <v>86.496000000000009</v>
      </c>
      <c r="S902" s="91">
        <f t="shared" si="432"/>
        <v>664.02</v>
      </c>
      <c r="T902" s="91">
        <f t="shared" si="433"/>
        <v>1358.64</v>
      </c>
      <c r="U902" s="91">
        <f t="shared" si="434"/>
        <v>2546.9400000000005</v>
      </c>
      <c r="V902" s="91">
        <f t="shared" si="435"/>
        <v>114.17471999999998</v>
      </c>
      <c r="W902" s="91">
        <f t="shared" si="436"/>
        <v>788.8557599999998</v>
      </c>
      <c r="X902" s="91">
        <f t="shared" si="437"/>
        <v>1374.9436799999996</v>
      </c>
      <c r="Y902" s="91">
        <f t="shared" si="438"/>
        <v>2241.3071999999997</v>
      </c>
      <c r="Z902" s="91">
        <f t="shared" si="439"/>
        <v>23.786399999999993</v>
      </c>
      <c r="AA902" s="91">
        <f t="shared" si="440"/>
        <v>131.47595999999996</v>
      </c>
      <c r="AB902" s="91">
        <f t="shared" si="441"/>
        <v>190.96439999999996</v>
      </c>
      <c r="AC902" s="91">
        <f t="shared" si="442"/>
        <v>266.82228571428573</v>
      </c>
      <c r="AD902" s="29">
        <f t="shared" si="443"/>
        <v>0</v>
      </c>
      <c r="AE902" s="29">
        <f t="shared" si="451"/>
        <v>1</v>
      </c>
      <c r="AF902" s="29">
        <f t="shared" si="452"/>
        <v>2</v>
      </c>
      <c r="AG902" s="29">
        <f t="shared" si="453"/>
        <v>2</v>
      </c>
      <c r="AH902" s="29">
        <f t="shared" si="444"/>
        <v>7</v>
      </c>
      <c r="AI902" s="29">
        <f t="shared" si="445"/>
        <v>30</v>
      </c>
      <c r="AJ902" s="29">
        <f t="shared" si="446"/>
        <v>46</v>
      </c>
      <c r="AK902" s="105">
        <f t="shared" si="447"/>
        <v>69</v>
      </c>
      <c r="AT902" s="300">
        <f t="shared" si="455"/>
        <v>380.58239999999989</v>
      </c>
      <c r="AU902" s="29">
        <f t="shared" si="455"/>
        <v>2921.6879999999992</v>
      </c>
      <c r="AV902" s="29">
        <f t="shared" si="455"/>
        <v>5978.0159999999987</v>
      </c>
      <c r="AW902" s="105">
        <f t="shared" si="455"/>
        <v>11206.535999999998</v>
      </c>
    </row>
    <row r="903" spans="1:49" x14ac:dyDescent="0.25">
      <c r="A903" s="80" t="s">
        <v>235</v>
      </c>
      <c r="B903" s="4" t="s">
        <v>85</v>
      </c>
      <c r="C903" s="4">
        <v>58.74</v>
      </c>
      <c r="D903" s="4">
        <v>61.06</v>
      </c>
      <c r="E903" s="4">
        <v>50400</v>
      </c>
      <c r="F903" s="4">
        <v>88000</v>
      </c>
      <c r="G903" s="30">
        <f t="shared" si="448"/>
        <v>2.3200000000000003</v>
      </c>
      <c r="H903" s="30">
        <f t="shared" si="449"/>
        <v>194.22000000000006</v>
      </c>
      <c r="I903" s="30" t="str">
        <f t="shared" si="450"/>
        <v>US 26: 7</v>
      </c>
      <c r="J903" s="30">
        <f t="shared" si="457"/>
        <v>54160</v>
      </c>
      <c r="K903" s="30">
        <f t="shared" si="457"/>
        <v>63560</v>
      </c>
      <c r="L903" s="30">
        <f t="shared" si="457"/>
        <v>72960</v>
      </c>
      <c r="M903" s="30">
        <f t="shared" si="457"/>
        <v>82360</v>
      </c>
      <c r="N903" s="91">
        <f t="shared" ref="N903:N966" si="458">J903*$N$5</f>
        <v>36828.800000000003</v>
      </c>
      <c r="O903" s="91">
        <f t="shared" ref="O903:O966" si="459">K903*$N$5</f>
        <v>43220.800000000003</v>
      </c>
      <c r="P903" s="91">
        <f t="shared" ref="P903:P966" si="460">L903*$N$5</f>
        <v>49612.800000000003</v>
      </c>
      <c r="Q903" s="91">
        <f t="shared" ref="Q903:Q966" si="461">M903*$N$5</f>
        <v>56004.800000000003</v>
      </c>
      <c r="R903" s="91">
        <f t="shared" ref="R903:R966" si="462">N903*R$5</f>
        <v>736.57600000000002</v>
      </c>
      <c r="S903" s="91">
        <f t="shared" ref="S903:S966" si="463">O903*S$5</f>
        <v>6483.12</v>
      </c>
      <c r="T903" s="91">
        <f t="shared" ref="T903:T966" si="464">P903*T$5</f>
        <v>14883.84</v>
      </c>
      <c r="U903" s="91">
        <f t="shared" ref="U903:U966" si="465">Q903*U$5</f>
        <v>30802.640000000003</v>
      </c>
      <c r="V903" s="91">
        <f t="shared" ref="V903:V966" si="466">R903*V$5*$G903</f>
        <v>512.65689600000007</v>
      </c>
      <c r="W903" s="91">
        <f t="shared" ref="W903:W966" si="467">S903*W$5*$G903</f>
        <v>4061.0263680000007</v>
      </c>
      <c r="X903" s="91">
        <f t="shared" ref="X903:X966" si="468">T903*X$5*$G903</f>
        <v>7942.0170240000016</v>
      </c>
      <c r="Y903" s="91">
        <f t="shared" ref="Y903:Y966" si="469">U903*Y$5*$G903</f>
        <v>14292.424960000004</v>
      </c>
      <c r="Z903" s="91">
        <f t="shared" ref="Z903:Z966" si="470">V903/(Z$5*24)</f>
        <v>106.80352000000001</v>
      </c>
      <c r="AA903" s="91">
        <f t="shared" ref="AA903:AA966" si="471">W903/(AA$5*24)</f>
        <v>676.83772800000008</v>
      </c>
      <c r="AB903" s="91">
        <f t="shared" ref="AB903:AB966" si="472">X903/(AB$5*24)</f>
        <v>1103.0579200000004</v>
      </c>
      <c r="AC903" s="91">
        <f t="shared" ref="AC903:AC966" si="473">Y903/(AC$5*24)</f>
        <v>1701.4791619047626</v>
      </c>
      <c r="AD903" s="29">
        <f t="shared" ref="AD903:AD966" si="474">IF(Z903&gt;30,ROUNDUP(Z903/AD$5,0),0)</f>
        <v>1</v>
      </c>
      <c r="AE903" s="29">
        <f t="shared" si="451"/>
        <v>5</v>
      </c>
      <c r="AF903" s="29">
        <f t="shared" si="452"/>
        <v>8</v>
      </c>
      <c r="AG903" s="29">
        <f t="shared" si="453"/>
        <v>12</v>
      </c>
      <c r="AH903" s="29">
        <f t="shared" ref="AH903:AH966" si="475">SUMIF($I$7:$I$1118,$I903,AD$7:AD$1118)</f>
        <v>7</v>
      </c>
      <c r="AI903" s="29">
        <f t="shared" ref="AI903:AI966" si="476">SUMIF($I$7:$I$1118,$I903,AE$7:AE$1118)</f>
        <v>30</v>
      </c>
      <c r="AJ903" s="29">
        <f t="shared" ref="AJ903:AJ966" si="477">SUMIF($I$7:$I$1118,$I903,AF$7:AF$1118)</f>
        <v>46</v>
      </c>
      <c r="AK903" s="105">
        <f t="shared" ref="AK903:AK966" si="478">SUMIF($I$7:$I$1118,$I903,AG$7:AG$1118)</f>
        <v>69</v>
      </c>
      <c r="AT903" s="300">
        <f t="shared" si="455"/>
        <v>1708.8563200000003</v>
      </c>
      <c r="AU903" s="29">
        <f t="shared" si="455"/>
        <v>15040.838400000002</v>
      </c>
      <c r="AV903" s="29">
        <f t="shared" si="455"/>
        <v>34530.508800000003</v>
      </c>
      <c r="AW903" s="105">
        <f t="shared" si="455"/>
        <v>71462.12480000002</v>
      </c>
    </row>
    <row r="904" spans="1:49" x14ac:dyDescent="0.25">
      <c r="A904" s="80" t="s">
        <v>235</v>
      </c>
      <c r="B904" s="4" t="s">
        <v>85</v>
      </c>
      <c r="C904" s="4">
        <v>61.06</v>
      </c>
      <c r="D904" s="4">
        <v>62.46</v>
      </c>
      <c r="E904" s="4">
        <v>69200</v>
      </c>
      <c r="F904" s="4">
        <v>114400</v>
      </c>
      <c r="G904" s="30">
        <f t="shared" ref="G904:G967" si="479">IF(ABS(D904-C904)&lt;60,ABS(D904-C904),0)</f>
        <v>1.3999999999999986</v>
      </c>
      <c r="H904" s="30">
        <f t="shared" ref="H904:H967" si="480">IF(A904=A903,G904+H903,G904)</f>
        <v>195.62000000000006</v>
      </c>
      <c r="I904" s="30" t="str">
        <f t="shared" ref="I904:I967" si="481">A904&amp;": "&amp;ROUNDUP(H904/30,0)</f>
        <v>US 26: 7</v>
      </c>
      <c r="J904" s="30">
        <f t="shared" si="457"/>
        <v>73720</v>
      </c>
      <c r="K904" s="30">
        <f t="shared" si="457"/>
        <v>85020</v>
      </c>
      <c r="L904" s="30">
        <f t="shared" si="457"/>
        <v>96320</v>
      </c>
      <c r="M904" s="30">
        <f t="shared" si="457"/>
        <v>107620</v>
      </c>
      <c r="N904" s="91">
        <f t="shared" si="458"/>
        <v>50129.600000000006</v>
      </c>
      <c r="O904" s="91">
        <f t="shared" si="459"/>
        <v>57813.600000000006</v>
      </c>
      <c r="P904" s="91">
        <f t="shared" si="460"/>
        <v>65497.600000000006</v>
      </c>
      <c r="Q904" s="91">
        <f t="shared" si="461"/>
        <v>73181.600000000006</v>
      </c>
      <c r="R904" s="91">
        <f t="shared" si="462"/>
        <v>1002.5920000000001</v>
      </c>
      <c r="S904" s="91">
        <f t="shared" si="463"/>
        <v>8672.0400000000009</v>
      </c>
      <c r="T904" s="91">
        <f t="shared" si="464"/>
        <v>19649.280000000002</v>
      </c>
      <c r="U904" s="91">
        <f t="shared" si="465"/>
        <v>40249.880000000005</v>
      </c>
      <c r="V904" s="91">
        <f t="shared" si="466"/>
        <v>421.0886399999996</v>
      </c>
      <c r="W904" s="91">
        <f t="shared" si="467"/>
        <v>3278.0311199999974</v>
      </c>
      <c r="X904" s="91">
        <f t="shared" si="468"/>
        <v>6327.0681599999944</v>
      </c>
      <c r="Y904" s="91">
        <f t="shared" si="469"/>
        <v>11269.96639999999</v>
      </c>
      <c r="Z904" s="91">
        <f t="shared" si="470"/>
        <v>87.726799999999898</v>
      </c>
      <c r="AA904" s="91">
        <f t="shared" si="471"/>
        <v>546.33851999999956</v>
      </c>
      <c r="AB904" s="91">
        <f t="shared" si="472"/>
        <v>878.75946666666596</v>
      </c>
      <c r="AC904" s="91">
        <f t="shared" si="473"/>
        <v>1341.6626666666657</v>
      </c>
      <c r="AD904" s="29">
        <f t="shared" si="474"/>
        <v>1</v>
      </c>
      <c r="AE904" s="29">
        <f t="shared" ref="AE904:AE967" si="482">MAX(AD904,IF(AA904&gt;30,ROUNDUP(AA904/AE$5,0),0))</f>
        <v>4</v>
      </c>
      <c r="AF904" s="29">
        <f t="shared" ref="AF904:AF967" si="483">MAX(AE904,IF(AB904&gt;30,ROUNDUP(AB904/AF$5,0),0))</f>
        <v>6</v>
      </c>
      <c r="AG904" s="29">
        <f t="shared" ref="AG904:AG967" si="484">MAX(AF904,IF(AC904&gt;30,ROUNDUP(AC904/AG$5,0),0))</f>
        <v>9</v>
      </c>
      <c r="AH904" s="29">
        <f t="shared" si="475"/>
        <v>7</v>
      </c>
      <c r="AI904" s="29">
        <f t="shared" si="476"/>
        <v>30</v>
      </c>
      <c r="AJ904" s="29">
        <f t="shared" si="477"/>
        <v>46</v>
      </c>
      <c r="AK904" s="105">
        <f t="shared" si="478"/>
        <v>69</v>
      </c>
      <c r="AT904" s="300">
        <f t="shared" si="455"/>
        <v>1403.6287999999988</v>
      </c>
      <c r="AU904" s="29">
        <f t="shared" si="455"/>
        <v>12140.855999999989</v>
      </c>
      <c r="AV904" s="29">
        <f t="shared" si="455"/>
        <v>27508.991999999977</v>
      </c>
      <c r="AW904" s="105">
        <f t="shared" si="455"/>
        <v>56349.831999999951</v>
      </c>
    </row>
    <row r="905" spans="1:49" x14ac:dyDescent="0.25">
      <c r="A905" s="80" t="s">
        <v>235</v>
      </c>
      <c r="B905" s="4" t="s">
        <v>88</v>
      </c>
      <c r="C905" s="4">
        <v>61.14</v>
      </c>
      <c r="D905" s="4">
        <v>65.569999999999993</v>
      </c>
      <c r="E905" s="4">
        <v>970</v>
      </c>
      <c r="F905" s="4">
        <v>980</v>
      </c>
      <c r="G905" s="30">
        <f t="shared" si="479"/>
        <v>4.4299999999999926</v>
      </c>
      <c r="H905" s="30">
        <f t="shared" si="480"/>
        <v>200.05000000000007</v>
      </c>
      <c r="I905" s="30" t="str">
        <f t="shared" si="481"/>
        <v>US 26: 7</v>
      </c>
      <c r="J905" s="30">
        <f t="shared" si="457"/>
        <v>971</v>
      </c>
      <c r="K905" s="30">
        <f t="shared" si="457"/>
        <v>973.5</v>
      </c>
      <c r="L905" s="30">
        <f t="shared" si="457"/>
        <v>976</v>
      </c>
      <c r="M905" s="30">
        <f t="shared" si="457"/>
        <v>978.5</v>
      </c>
      <c r="N905" s="91">
        <f t="shared" si="458"/>
        <v>660.28000000000009</v>
      </c>
      <c r="O905" s="91">
        <f t="shared" si="459"/>
        <v>661.98</v>
      </c>
      <c r="P905" s="91">
        <f t="shared" si="460"/>
        <v>663.68000000000006</v>
      </c>
      <c r="Q905" s="91">
        <f t="shared" si="461"/>
        <v>665.38</v>
      </c>
      <c r="R905" s="91">
        <f t="shared" si="462"/>
        <v>13.205600000000002</v>
      </c>
      <c r="S905" s="91">
        <f t="shared" si="463"/>
        <v>99.296999999999997</v>
      </c>
      <c r="T905" s="91">
        <f t="shared" si="464"/>
        <v>199.10400000000001</v>
      </c>
      <c r="U905" s="91">
        <f t="shared" si="465"/>
        <v>365.959</v>
      </c>
      <c r="V905" s="91">
        <f t="shared" si="466"/>
        <v>17.550242399999973</v>
      </c>
      <c r="W905" s="91">
        <f t="shared" si="467"/>
        <v>118.76914169999981</v>
      </c>
      <c r="X905" s="91">
        <f t="shared" si="468"/>
        <v>202.86706559999971</v>
      </c>
      <c r="Y905" s="91">
        <f t="shared" si="469"/>
        <v>324.23967399999947</v>
      </c>
      <c r="Z905" s="91">
        <f t="shared" si="470"/>
        <v>3.6563004999999937</v>
      </c>
      <c r="AA905" s="91">
        <f t="shared" si="471"/>
        <v>19.794856949999968</v>
      </c>
      <c r="AB905" s="91">
        <f t="shared" si="472"/>
        <v>28.175981333333294</v>
      </c>
      <c r="AC905" s="91">
        <f t="shared" si="473"/>
        <v>38.599961190476137</v>
      </c>
      <c r="AD905" s="29">
        <f t="shared" si="474"/>
        <v>0</v>
      </c>
      <c r="AE905" s="29">
        <f t="shared" si="482"/>
        <v>0</v>
      </c>
      <c r="AF905" s="29">
        <f t="shared" si="483"/>
        <v>0</v>
      </c>
      <c r="AG905" s="29">
        <f t="shared" si="484"/>
        <v>1</v>
      </c>
      <c r="AH905" s="29">
        <f t="shared" si="475"/>
        <v>7</v>
      </c>
      <c r="AI905" s="29">
        <f t="shared" si="476"/>
        <v>30</v>
      </c>
      <c r="AJ905" s="29">
        <f t="shared" si="477"/>
        <v>46</v>
      </c>
      <c r="AK905" s="105">
        <f t="shared" si="478"/>
        <v>69</v>
      </c>
      <c r="AT905" s="300">
        <f t="shared" si="455"/>
        <v>58.500807999999914</v>
      </c>
      <c r="AU905" s="29">
        <f t="shared" si="455"/>
        <v>439.88570999999928</v>
      </c>
      <c r="AV905" s="29">
        <f t="shared" si="455"/>
        <v>882.03071999999861</v>
      </c>
      <c r="AW905" s="105">
        <f t="shared" si="455"/>
        <v>1621.1983699999973</v>
      </c>
    </row>
    <row r="906" spans="1:49" x14ac:dyDescent="0.25">
      <c r="A906" s="80" t="s">
        <v>235</v>
      </c>
      <c r="B906" s="4" t="s">
        <v>89</v>
      </c>
      <c r="C906" s="4">
        <v>61.94</v>
      </c>
      <c r="D906" s="4">
        <v>61.99</v>
      </c>
      <c r="E906" s="4">
        <v>6300</v>
      </c>
      <c r="F906" s="4">
        <v>6900</v>
      </c>
      <c r="G906" s="30">
        <f t="shared" si="479"/>
        <v>5.0000000000004263E-2</v>
      </c>
      <c r="H906" s="30">
        <f t="shared" si="480"/>
        <v>200.10000000000008</v>
      </c>
      <c r="I906" s="30" t="str">
        <f t="shared" si="481"/>
        <v>US 26: 7</v>
      </c>
      <c r="J906" s="30">
        <f t="shared" si="457"/>
        <v>6360</v>
      </c>
      <c r="K906" s="30">
        <f t="shared" si="457"/>
        <v>6510</v>
      </c>
      <c r="L906" s="30">
        <f t="shared" si="457"/>
        <v>6660</v>
      </c>
      <c r="M906" s="30">
        <f t="shared" si="457"/>
        <v>6810</v>
      </c>
      <c r="N906" s="91">
        <f t="shared" si="458"/>
        <v>4324.8</v>
      </c>
      <c r="O906" s="91">
        <f t="shared" si="459"/>
        <v>4426.8</v>
      </c>
      <c r="P906" s="91">
        <f t="shared" si="460"/>
        <v>4528.8</v>
      </c>
      <c r="Q906" s="91">
        <f t="shared" si="461"/>
        <v>4630.8</v>
      </c>
      <c r="R906" s="91">
        <f t="shared" si="462"/>
        <v>86.496000000000009</v>
      </c>
      <c r="S906" s="91">
        <f t="shared" si="463"/>
        <v>664.02</v>
      </c>
      <c r="T906" s="91">
        <f t="shared" si="464"/>
        <v>1358.64</v>
      </c>
      <c r="U906" s="91">
        <f t="shared" si="465"/>
        <v>2546.9400000000005</v>
      </c>
      <c r="V906" s="91">
        <f t="shared" si="466"/>
        <v>1.2974400000001107</v>
      </c>
      <c r="W906" s="91">
        <f t="shared" si="467"/>
        <v>8.9642700000007647</v>
      </c>
      <c r="X906" s="91">
        <f t="shared" si="468"/>
        <v>15.624360000001333</v>
      </c>
      <c r="Y906" s="91">
        <f t="shared" si="469"/>
        <v>25.469400000002178</v>
      </c>
      <c r="Z906" s="91">
        <f t="shared" si="470"/>
        <v>0.27030000000002302</v>
      </c>
      <c r="AA906" s="91">
        <f t="shared" si="471"/>
        <v>1.4940450000001275</v>
      </c>
      <c r="AB906" s="91">
        <f t="shared" si="472"/>
        <v>2.1700500000001854</v>
      </c>
      <c r="AC906" s="91">
        <f t="shared" si="473"/>
        <v>3.0320714285716885</v>
      </c>
      <c r="AD906" s="29">
        <f t="shared" si="474"/>
        <v>0</v>
      </c>
      <c r="AE906" s="29">
        <f t="shared" si="482"/>
        <v>0</v>
      </c>
      <c r="AF906" s="29">
        <f t="shared" si="483"/>
        <v>0</v>
      </c>
      <c r="AG906" s="29">
        <f t="shared" si="484"/>
        <v>0</v>
      </c>
      <c r="AH906" s="29">
        <f t="shared" si="475"/>
        <v>7</v>
      </c>
      <c r="AI906" s="29">
        <f t="shared" si="476"/>
        <v>30</v>
      </c>
      <c r="AJ906" s="29">
        <f t="shared" si="477"/>
        <v>46</v>
      </c>
      <c r="AK906" s="105">
        <f t="shared" si="478"/>
        <v>69</v>
      </c>
      <c r="AT906" s="300">
        <f t="shared" si="455"/>
        <v>4.3248000000003692</v>
      </c>
      <c r="AU906" s="29">
        <f t="shared" si="455"/>
        <v>33.201000000002828</v>
      </c>
      <c r="AV906" s="29">
        <f t="shared" si="455"/>
        <v>67.9320000000058</v>
      </c>
      <c r="AW906" s="105">
        <f t="shared" si="455"/>
        <v>127.34700000001088</v>
      </c>
    </row>
    <row r="907" spans="1:49" x14ac:dyDescent="0.25">
      <c r="A907" s="80" t="s">
        <v>235</v>
      </c>
      <c r="B907" s="4" t="s">
        <v>89</v>
      </c>
      <c r="C907" s="4">
        <v>61.99</v>
      </c>
      <c r="D907" s="4">
        <v>64.489999999999995</v>
      </c>
      <c r="E907" s="4">
        <v>4700</v>
      </c>
      <c r="F907" s="4">
        <v>4800</v>
      </c>
      <c r="G907" s="30">
        <f t="shared" si="479"/>
        <v>2.4999999999999929</v>
      </c>
      <c r="H907" s="30">
        <f t="shared" si="480"/>
        <v>202.60000000000008</v>
      </c>
      <c r="I907" s="30" t="str">
        <f t="shared" si="481"/>
        <v>US 26: 7</v>
      </c>
      <c r="J907" s="30">
        <f t="shared" ref="J907:M926" si="485">(($F907-$E907)/($F$6-$E$6)*(J$6-$E$6)+$E907)</f>
        <v>4710</v>
      </c>
      <c r="K907" s="30">
        <f t="shared" si="485"/>
        <v>4735</v>
      </c>
      <c r="L907" s="30">
        <f t="shared" si="485"/>
        <v>4760</v>
      </c>
      <c r="M907" s="30">
        <f t="shared" si="485"/>
        <v>4785</v>
      </c>
      <c r="N907" s="91">
        <f t="shared" si="458"/>
        <v>3202.8</v>
      </c>
      <c r="O907" s="91">
        <f t="shared" si="459"/>
        <v>3219.8</v>
      </c>
      <c r="P907" s="91">
        <f t="shared" si="460"/>
        <v>3236.8</v>
      </c>
      <c r="Q907" s="91">
        <f t="shared" si="461"/>
        <v>3253.8</v>
      </c>
      <c r="R907" s="91">
        <f t="shared" si="462"/>
        <v>64.056000000000012</v>
      </c>
      <c r="S907" s="91">
        <f t="shared" si="463"/>
        <v>482.97</v>
      </c>
      <c r="T907" s="91">
        <f t="shared" si="464"/>
        <v>971.04</v>
      </c>
      <c r="U907" s="91">
        <f t="shared" si="465"/>
        <v>1789.5900000000001</v>
      </c>
      <c r="V907" s="91">
        <f t="shared" si="466"/>
        <v>48.041999999999874</v>
      </c>
      <c r="W907" s="91">
        <f t="shared" si="467"/>
        <v>326.00474999999909</v>
      </c>
      <c r="X907" s="91">
        <f t="shared" si="468"/>
        <v>558.34799999999848</v>
      </c>
      <c r="Y907" s="91">
        <f t="shared" si="469"/>
        <v>894.79499999999757</v>
      </c>
      <c r="Z907" s="91">
        <f t="shared" si="470"/>
        <v>10.008749999999973</v>
      </c>
      <c r="AA907" s="91">
        <f t="shared" si="471"/>
        <v>54.334124999999851</v>
      </c>
      <c r="AB907" s="91">
        <f t="shared" si="472"/>
        <v>77.548333333333133</v>
      </c>
      <c r="AC907" s="91">
        <f t="shared" si="473"/>
        <v>106.52321428571402</v>
      </c>
      <c r="AD907" s="29">
        <f t="shared" si="474"/>
        <v>0</v>
      </c>
      <c r="AE907" s="29">
        <f t="shared" si="482"/>
        <v>1</v>
      </c>
      <c r="AF907" s="29">
        <f t="shared" si="483"/>
        <v>1</v>
      </c>
      <c r="AG907" s="29">
        <f t="shared" si="484"/>
        <v>1</v>
      </c>
      <c r="AH907" s="29">
        <f t="shared" si="475"/>
        <v>7</v>
      </c>
      <c r="AI907" s="29">
        <f t="shared" si="476"/>
        <v>30</v>
      </c>
      <c r="AJ907" s="29">
        <f t="shared" si="477"/>
        <v>46</v>
      </c>
      <c r="AK907" s="105">
        <f t="shared" si="478"/>
        <v>69</v>
      </c>
      <c r="AT907" s="300">
        <f t="shared" si="455"/>
        <v>160.13999999999956</v>
      </c>
      <c r="AU907" s="29">
        <f t="shared" si="455"/>
        <v>1207.4249999999965</v>
      </c>
      <c r="AV907" s="29">
        <f t="shared" si="455"/>
        <v>2427.5999999999931</v>
      </c>
      <c r="AW907" s="105">
        <f t="shared" si="455"/>
        <v>4473.9749999999876</v>
      </c>
    </row>
    <row r="908" spans="1:49" x14ac:dyDescent="0.25">
      <c r="A908" s="80" t="s">
        <v>235</v>
      </c>
      <c r="B908" s="4" t="s">
        <v>85</v>
      </c>
      <c r="C908" s="4">
        <v>62.46</v>
      </c>
      <c r="D908" s="4">
        <v>64.290000000000006</v>
      </c>
      <c r="E908" s="4">
        <v>90100</v>
      </c>
      <c r="F908" s="4">
        <v>140500</v>
      </c>
      <c r="G908" s="30">
        <f t="shared" si="479"/>
        <v>1.8300000000000054</v>
      </c>
      <c r="H908" s="30">
        <f t="shared" si="480"/>
        <v>204.43000000000009</v>
      </c>
      <c r="I908" s="30" t="str">
        <f t="shared" si="481"/>
        <v>US 26: 7</v>
      </c>
      <c r="J908" s="30">
        <f t="shared" si="485"/>
        <v>95140</v>
      </c>
      <c r="K908" s="30">
        <f t="shared" si="485"/>
        <v>107740</v>
      </c>
      <c r="L908" s="30">
        <f t="shared" si="485"/>
        <v>120340</v>
      </c>
      <c r="M908" s="30">
        <f t="shared" si="485"/>
        <v>132940</v>
      </c>
      <c r="N908" s="91">
        <f t="shared" si="458"/>
        <v>64695.200000000004</v>
      </c>
      <c r="O908" s="91">
        <f t="shared" si="459"/>
        <v>73263.200000000012</v>
      </c>
      <c r="P908" s="91">
        <f t="shared" si="460"/>
        <v>81831.200000000012</v>
      </c>
      <c r="Q908" s="91">
        <f t="shared" si="461"/>
        <v>90399.200000000012</v>
      </c>
      <c r="R908" s="91">
        <f t="shared" si="462"/>
        <v>1293.9040000000002</v>
      </c>
      <c r="S908" s="91">
        <f t="shared" si="463"/>
        <v>10989.480000000001</v>
      </c>
      <c r="T908" s="91">
        <f t="shared" si="464"/>
        <v>24549.360000000004</v>
      </c>
      <c r="U908" s="91">
        <f t="shared" si="465"/>
        <v>49719.560000000012</v>
      </c>
      <c r="V908" s="91">
        <f t="shared" si="466"/>
        <v>710.35329600000216</v>
      </c>
      <c r="W908" s="91">
        <f t="shared" si="467"/>
        <v>5429.9020680000167</v>
      </c>
      <c r="X908" s="91">
        <f t="shared" si="468"/>
        <v>10332.825624000034</v>
      </c>
      <c r="Y908" s="91">
        <f t="shared" si="469"/>
        <v>18197.35896000006</v>
      </c>
      <c r="Z908" s="91">
        <f t="shared" si="470"/>
        <v>147.99027000000044</v>
      </c>
      <c r="AA908" s="91">
        <f t="shared" si="471"/>
        <v>904.98367800000278</v>
      </c>
      <c r="AB908" s="91">
        <f t="shared" si="472"/>
        <v>1435.1146700000049</v>
      </c>
      <c r="AC908" s="91">
        <f t="shared" si="473"/>
        <v>2166.3522571428648</v>
      </c>
      <c r="AD908" s="29">
        <f t="shared" si="474"/>
        <v>1</v>
      </c>
      <c r="AE908" s="29">
        <f t="shared" si="482"/>
        <v>7</v>
      </c>
      <c r="AF908" s="29">
        <f t="shared" si="483"/>
        <v>10</v>
      </c>
      <c r="AG908" s="29">
        <f t="shared" si="484"/>
        <v>15</v>
      </c>
      <c r="AH908" s="29">
        <f t="shared" si="475"/>
        <v>7</v>
      </c>
      <c r="AI908" s="29">
        <f t="shared" si="476"/>
        <v>30</v>
      </c>
      <c r="AJ908" s="29">
        <f t="shared" si="477"/>
        <v>46</v>
      </c>
      <c r="AK908" s="105">
        <f t="shared" si="478"/>
        <v>69</v>
      </c>
      <c r="AT908" s="300">
        <f t="shared" si="455"/>
        <v>2367.8443200000074</v>
      </c>
      <c r="AU908" s="29">
        <f t="shared" si="455"/>
        <v>20110.748400000062</v>
      </c>
      <c r="AV908" s="29">
        <f t="shared" si="455"/>
        <v>44925.328800000141</v>
      </c>
      <c r="AW908" s="105">
        <f t="shared" si="455"/>
        <v>90986.794800000294</v>
      </c>
    </row>
    <row r="909" spans="1:49" x14ac:dyDescent="0.25">
      <c r="A909" s="80" t="s">
        <v>235</v>
      </c>
      <c r="B909" s="4" t="s">
        <v>85</v>
      </c>
      <c r="C909" s="4">
        <v>64.290000000000006</v>
      </c>
      <c r="D909" s="4">
        <v>65.91</v>
      </c>
      <c r="E909" s="4">
        <v>119900</v>
      </c>
      <c r="F909" s="4">
        <v>166100</v>
      </c>
      <c r="G909" s="30">
        <f t="shared" si="479"/>
        <v>1.6199999999999903</v>
      </c>
      <c r="H909" s="30">
        <f t="shared" si="480"/>
        <v>206.05000000000007</v>
      </c>
      <c r="I909" s="30" t="str">
        <f t="shared" si="481"/>
        <v>US 26: 7</v>
      </c>
      <c r="J909" s="30">
        <f t="shared" si="485"/>
        <v>124520</v>
      </c>
      <c r="K909" s="30">
        <f t="shared" si="485"/>
        <v>136070</v>
      </c>
      <c r="L909" s="30">
        <f t="shared" si="485"/>
        <v>147620</v>
      </c>
      <c r="M909" s="30">
        <f t="shared" si="485"/>
        <v>159170</v>
      </c>
      <c r="N909" s="91">
        <f t="shared" si="458"/>
        <v>84673.600000000006</v>
      </c>
      <c r="O909" s="91">
        <f t="shared" si="459"/>
        <v>92527.6</v>
      </c>
      <c r="P909" s="91">
        <f t="shared" si="460"/>
        <v>100381.6</v>
      </c>
      <c r="Q909" s="91">
        <f t="shared" si="461"/>
        <v>108235.6</v>
      </c>
      <c r="R909" s="91">
        <f t="shared" si="462"/>
        <v>1693.4720000000002</v>
      </c>
      <c r="S909" s="91">
        <f t="shared" si="463"/>
        <v>13879.140000000001</v>
      </c>
      <c r="T909" s="91">
        <f t="shared" si="464"/>
        <v>30114.48</v>
      </c>
      <c r="U909" s="91">
        <f t="shared" si="465"/>
        <v>59529.580000000009</v>
      </c>
      <c r="V909" s="91">
        <f t="shared" si="466"/>
        <v>823.02739199999507</v>
      </c>
      <c r="W909" s="91">
        <f t="shared" si="467"/>
        <v>6070.7358359999644</v>
      </c>
      <c r="X909" s="91">
        <f t="shared" si="468"/>
        <v>11220.655247999934</v>
      </c>
      <c r="Y909" s="91">
        <f t="shared" si="469"/>
        <v>19287.583919999888</v>
      </c>
      <c r="Z909" s="91">
        <f t="shared" si="470"/>
        <v>171.46403999999896</v>
      </c>
      <c r="AA909" s="91">
        <f t="shared" si="471"/>
        <v>1011.7893059999941</v>
      </c>
      <c r="AB909" s="91">
        <f t="shared" si="472"/>
        <v>1558.4243399999909</v>
      </c>
      <c r="AC909" s="91">
        <f t="shared" si="473"/>
        <v>2296.1409428571301</v>
      </c>
      <c r="AD909" s="29">
        <f t="shared" si="474"/>
        <v>2</v>
      </c>
      <c r="AE909" s="29">
        <f t="shared" si="482"/>
        <v>7</v>
      </c>
      <c r="AF909" s="29">
        <f t="shared" si="483"/>
        <v>11</v>
      </c>
      <c r="AG909" s="29">
        <f t="shared" si="484"/>
        <v>16</v>
      </c>
      <c r="AH909" s="29">
        <f t="shared" si="475"/>
        <v>7</v>
      </c>
      <c r="AI909" s="29">
        <f t="shared" si="476"/>
        <v>30</v>
      </c>
      <c r="AJ909" s="29">
        <f t="shared" si="477"/>
        <v>46</v>
      </c>
      <c r="AK909" s="105">
        <f t="shared" si="478"/>
        <v>69</v>
      </c>
      <c r="AT909" s="300">
        <f t="shared" si="455"/>
        <v>2743.4246399999838</v>
      </c>
      <c r="AU909" s="29">
        <f t="shared" si="455"/>
        <v>22484.206799999869</v>
      </c>
      <c r="AV909" s="29">
        <f t="shared" si="455"/>
        <v>48785.457599999711</v>
      </c>
      <c r="AW909" s="105">
        <f t="shared" si="455"/>
        <v>96437.919599999441</v>
      </c>
    </row>
    <row r="910" spans="1:49" x14ac:dyDescent="0.25">
      <c r="A910" s="80" t="s">
        <v>235</v>
      </c>
      <c r="B910" s="4" t="s">
        <v>89</v>
      </c>
      <c r="C910" s="4">
        <v>64.489999999999995</v>
      </c>
      <c r="D910" s="4">
        <v>71.27</v>
      </c>
      <c r="E910" s="4">
        <v>4600</v>
      </c>
      <c r="F910" s="4">
        <v>4900</v>
      </c>
      <c r="G910" s="30">
        <f t="shared" si="479"/>
        <v>6.7800000000000011</v>
      </c>
      <c r="H910" s="30">
        <f t="shared" si="480"/>
        <v>212.83000000000007</v>
      </c>
      <c r="I910" s="30" t="str">
        <f t="shared" si="481"/>
        <v>US 26: 8</v>
      </c>
      <c r="J910" s="30">
        <f t="shared" si="485"/>
        <v>4630</v>
      </c>
      <c r="K910" s="30">
        <f t="shared" si="485"/>
        <v>4705</v>
      </c>
      <c r="L910" s="30">
        <f t="shared" si="485"/>
        <v>4780</v>
      </c>
      <c r="M910" s="30">
        <f t="shared" si="485"/>
        <v>4855</v>
      </c>
      <c r="N910" s="91">
        <f t="shared" si="458"/>
        <v>3148.4</v>
      </c>
      <c r="O910" s="91">
        <f t="shared" si="459"/>
        <v>3199.4</v>
      </c>
      <c r="P910" s="91">
        <f t="shared" si="460"/>
        <v>3250.4</v>
      </c>
      <c r="Q910" s="91">
        <f t="shared" si="461"/>
        <v>3301.4</v>
      </c>
      <c r="R910" s="91">
        <f t="shared" si="462"/>
        <v>62.968000000000004</v>
      </c>
      <c r="S910" s="91">
        <f t="shared" si="463"/>
        <v>479.90999999999997</v>
      </c>
      <c r="T910" s="91">
        <f t="shared" si="464"/>
        <v>975.12</v>
      </c>
      <c r="U910" s="91">
        <f t="shared" si="465"/>
        <v>1815.7700000000002</v>
      </c>
      <c r="V910" s="91">
        <f t="shared" si="466"/>
        <v>128.07691200000002</v>
      </c>
      <c r="W910" s="91">
        <f t="shared" si="467"/>
        <v>878.5232460000002</v>
      </c>
      <c r="X910" s="91">
        <f t="shared" si="468"/>
        <v>1520.6021280000002</v>
      </c>
      <c r="Y910" s="91">
        <f t="shared" si="469"/>
        <v>2462.1841200000008</v>
      </c>
      <c r="Z910" s="91">
        <f t="shared" si="470"/>
        <v>26.682690000000001</v>
      </c>
      <c r="AA910" s="91">
        <f t="shared" si="471"/>
        <v>146.42054100000004</v>
      </c>
      <c r="AB910" s="91">
        <f t="shared" si="472"/>
        <v>211.19474000000005</v>
      </c>
      <c r="AC910" s="91">
        <f t="shared" si="473"/>
        <v>293.11715714285731</v>
      </c>
      <c r="AD910" s="29">
        <f t="shared" si="474"/>
        <v>0</v>
      </c>
      <c r="AE910" s="29">
        <f t="shared" si="482"/>
        <v>1</v>
      </c>
      <c r="AF910" s="29">
        <f t="shared" si="483"/>
        <v>2</v>
      </c>
      <c r="AG910" s="29">
        <f t="shared" si="484"/>
        <v>2</v>
      </c>
      <c r="AH910" s="29">
        <f t="shared" si="475"/>
        <v>13</v>
      </c>
      <c r="AI910" s="29">
        <f t="shared" si="476"/>
        <v>45</v>
      </c>
      <c r="AJ910" s="29">
        <f t="shared" si="477"/>
        <v>64</v>
      </c>
      <c r="AK910" s="105">
        <f t="shared" si="478"/>
        <v>89</v>
      </c>
      <c r="AT910" s="300">
        <f t="shared" si="455"/>
        <v>426.92304000000007</v>
      </c>
      <c r="AU910" s="29">
        <f t="shared" si="455"/>
        <v>3253.7898000000005</v>
      </c>
      <c r="AV910" s="29">
        <f t="shared" si="455"/>
        <v>6611.3136000000013</v>
      </c>
      <c r="AW910" s="105">
        <f t="shared" si="455"/>
        <v>12310.920600000003</v>
      </c>
    </row>
    <row r="911" spans="1:49" x14ac:dyDescent="0.25">
      <c r="A911" s="80" t="s">
        <v>235</v>
      </c>
      <c r="B911" s="4" t="s">
        <v>88</v>
      </c>
      <c r="C911" s="4">
        <v>65.569999999999993</v>
      </c>
      <c r="D911" s="4">
        <v>65.94</v>
      </c>
      <c r="E911" s="4">
        <v>950</v>
      </c>
      <c r="F911" s="4">
        <v>960</v>
      </c>
      <c r="G911" s="30">
        <f t="shared" si="479"/>
        <v>0.37000000000000455</v>
      </c>
      <c r="H911" s="30">
        <f t="shared" si="480"/>
        <v>213.20000000000007</v>
      </c>
      <c r="I911" s="30" t="str">
        <f t="shared" si="481"/>
        <v>US 26: 8</v>
      </c>
      <c r="J911" s="30">
        <f t="shared" si="485"/>
        <v>951</v>
      </c>
      <c r="K911" s="30">
        <f t="shared" si="485"/>
        <v>953.5</v>
      </c>
      <c r="L911" s="30">
        <f t="shared" si="485"/>
        <v>956</v>
      </c>
      <c r="M911" s="30">
        <f t="shared" si="485"/>
        <v>958.5</v>
      </c>
      <c r="N911" s="91">
        <f t="shared" si="458"/>
        <v>646.68000000000006</v>
      </c>
      <c r="O911" s="91">
        <f t="shared" si="459"/>
        <v>648.38</v>
      </c>
      <c r="P911" s="91">
        <f t="shared" si="460"/>
        <v>650.08000000000004</v>
      </c>
      <c r="Q911" s="91">
        <f t="shared" si="461"/>
        <v>651.78000000000009</v>
      </c>
      <c r="R911" s="91">
        <f t="shared" si="462"/>
        <v>12.933600000000002</v>
      </c>
      <c r="S911" s="91">
        <f t="shared" si="463"/>
        <v>97.256999999999991</v>
      </c>
      <c r="T911" s="91">
        <f t="shared" si="464"/>
        <v>195.024</v>
      </c>
      <c r="U911" s="91">
        <f t="shared" si="465"/>
        <v>358.4790000000001</v>
      </c>
      <c r="V911" s="91">
        <f t="shared" si="466"/>
        <v>1.4356296000000177</v>
      </c>
      <c r="W911" s="91">
        <f t="shared" si="467"/>
        <v>9.71597430000012</v>
      </c>
      <c r="X911" s="91">
        <f t="shared" si="468"/>
        <v>16.596542400000207</v>
      </c>
      <c r="Y911" s="91">
        <f t="shared" si="469"/>
        <v>26.527446000000332</v>
      </c>
      <c r="Z911" s="91">
        <f t="shared" si="470"/>
        <v>0.29908950000000367</v>
      </c>
      <c r="AA911" s="91">
        <f t="shared" si="471"/>
        <v>1.6193290500000199</v>
      </c>
      <c r="AB911" s="91">
        <f t="shared" si="472"/>
        <v>2.3050753333333622</v>
      </c>
      <c r="AC911" s="91">
        <f t="shared" si="473"/>
        <v>3.1580292857143255</v>
      </c>
      <c r="AD911" s="29">
        <f t="shared" si="474"/>
        <v>0</v>
      </c>
      <c r="AE911" s="29">
        <f t="shared" si="482"/>
        <v>0</v>
      </c>
      <c r="AF911" s="29">
        <f t="shared" si="483"/>
        <v>0</v>
      </c>
      <c r="AG911" s="29">
        <f t="shared" si="484"/>
        <v>0</v>
      </c>
      <c r="AH911" s="29">
        <f t="shared" si="475"/>
        <v>13</v>
      </c>
      <c r="AI911" s="29">
        <f t="shared" si="476"/>
        <v>45</v>
      </c>
      <c r="AJ911" s="29">
        <f t="shared" si="477"/>
        <v>64</v>
      </c>
      <c r="AK911" s="105">
        <f t="shared" si="478"/>
        <v>89</v>
      </c>
      <c r="AT911" s="300">
        <f t="shared" si="455"/>
        <v>4.7854320000000596</v>
      </c>
      <c r="AU911" s="29">
        <f t="shared" si="455"/>
        <v>35.98509000000044</v>
      </c>
      <c r="AV911" s="29">
        <f t="shared" si="455"/>
        <v>72.158880000000892</v>
      </c>
      <c r="AW911" s="105">
        <f t="shared" si="455"/>
        <v>132.63723000000167</v>
      </c>
    </row>
    <row r="912" spans="1:49" x14ac:dyDescent="0.25">
      <c r="A912" s="80" t="s">
        <v>235</v>
      </c>
      <c r="B912" s="4" t="s">
        <v>85</v>
      </c>
      <c r="C912" s="4">
        <v>65.91</v>
      </c>
      <c r="D912" s="4">
        <v>67.14</v>
      </c>
      <c r="E912" s="4">
        <v>141700</v>
      </c>
      <c r="F912" s="4">
        <v>177500</v>
      </c>
      <c r="G912" s="30">
        <f t="shared" si="479"/>
        <v>1.230000000000004</v>
      </c>
      <c r="H912" s="30">
        <f t="shared" si="480"/>
        <v>214.43000000000006</v>
      </c>
      <c r="I912" s="30" t="str">
        <f t="shared" si="481"/>
        <v>US 26: 8</v>
      </c>
      <c r="J912" s="30">
        <f t="shared" si="485"/>
        <v>145280</v>
      </c>
      <c r="K912" s="30">
        <f t="shared" si="485"/>
        <v>154230</v>
      </c>
      <c r="L912" s="30">
        <f t="shared" si="485"/>
        <v>163180</v>
      </c>
      <c r="M912" s="30">
        <f t="shared" si="485"/>
        <v>172130</v>
      </c>
      <c r="N912" s="91">
        <f t="shared" si="458"/>
        <v>98790.400000000009</v>
      </c>
      <c r="O912" s="91">
        <f t="shared" si="459"/>
        <v>104876.40000000001</v>
      </c>
      <c r="P912" s="91">
        <f t="shared" si="460"/>
        <v>110962.40000000001</v>
      </c>
      <c r="Q912" s="91">
        <f t="shared" si="461"/>
        <v>117048.40000000001</v>
      </c>
      <c r="R912" s="91">
        <f t="shared" si="462"/>
        <v>1975.8080000000002</v>
      </c>
      <c r="S912" s="91">
        <f t="shared" si="463"/>
        <v>15731.460000000001</v>
      </c>
      <c r="T912" s="91">
        <f t="shared" si="464"/>
        <v>33288.720000000001</v>
      </c>
      <c r="U912" s="91">
        <f t="shared" si="465"/>
        <v>64376.62000000001</v>
      </c>
      <c r="V912" s="91">
        <f t="shared" si="466"/>
        <v>729.07315200000244</v>
      </c>
      <c r="W912" s="91">
        <f t="shared" si="467"/>
        <v>5224.4178660000171</v>
      </c>
      <c r="X912" s="91">
        <f t="shared" si="468"/>
        <v>9417.378888000032</v>
      </c>
      <c r="Y912" s="91">
        <f t="shared" si="469"/>
        <v>15836.648520000053</v>
      </c>
      <c r="Z912" s="91">
        <f t="shared" si="470"/>
        <v>151.89024000000049</v>
      </c>
      <c r="AA912" s="91">
        <f t="shared" si="471"/>
        <v>870.73631100000284</v>
      </c>
      <c r="AB912" s="91">
        <f t="shared" si="472"/>
        <v>1307.9692900000045</v>
      </c>
      <c r="AC912" s="91">
        <f t="shared" si="473"/>
        <v>1885.3153000000066</v>
      </c>
      <c r="AD912" s="29">
        <f t="shared" si="474"/>
        <v>2</v>
      </c>
      <c r="AE912" s="29">
        <f t="shared" si="482"/>
        <v>6</v>
      </c>
      <c r="AF912" s="29">
        <f t="shared" si="483"/>
        <v>9</v>
      </c>
      <c r="AG912" s="29">
        <f t="shared" si="484"/>
        <v>13</v>
      </c>
      <c r="AH912" s="29">
        <f t="shared" si="475"/>
        <v>13</v>
      </c>
      <c r="AI912" s="29">
        <f t="shared" si="476"/>
        <v>45</v>
      </c>
      <c r="AJ912" s="29">
        <f t="shared" si="477"/>
        <v>64</v>
      </c>
      <c r="AK912" s="105">
        <f t="shared" si="478"/>
        <v>89</v>
      </c>
      <c r="AT912" s="300">
        <f t="shared" si="455"/>
        <v>2430.2438400000083</v>
      </c>
      <c r="AU912" s="29">
        <f t="shared" si="455"/>
        <v>19349.695800000063</v>
      </c>
      <c r="AV912" s="29">
        <f t="shared" si="455"/>
        <v>40945.12560000013</v>
      </c>
      <c r="AW912" s="105">
        <f t="shared" si="455"/>
        <v>79183.242600000274</v>
      </c>
    </row>
    <row r="913" spans="1:49" x14ac:dyDescent="0.25">
      <c r="A913" s="80" t="s">
        <v>235</v>
      </c>
      <c r="B913" s="4" t="s">
        <v>88</v>
      </c>
      <c r="C913" s="4">
        <v>65.94</v>
      </c>
      <c r="D913" s="4">
        <v>66.78</v>
      </c>
      <c r="E913" s="4">
        <v>930</v>
      </c>
      <c r="F913" s="4">
        <v>940</v>
      </c>
      <c r="G913" s="30">
        <f t="shared" si="479"/>
        <v>0.84000000000000341</v>
      </c>
      <c r="H913" s="30">
        <f t="shared" si="480"/>
        <v>215.27000000000007</v>
      </c>
      <c r="I913" s="30" t="str">
        <f t="shared" si="481"/>
        <v>US 26: 8</v>
      </c>
      <c r="J913" s="30">
        <f t="shared" si="485"/>
        <v>931</v>
      </c>
      <c r="K913" s="30">
        <f t="shared" si="485"/>
        <v>933.5</v>
      </c>
      <c r="L913" s="30">
        <f t="shared" si="485"/>
        <v>936</v>
      </c>
      <c r="M913" s="30">
        <f t="shared" si="485"/>
        <v>938.5</v>
      </c>
      <c r="N913" s="91">
        <f t="shared" si="458"/>
        <v>633.08000000000004</v>
      </c>
      <c r="O913" s="91">
        <f t="shared" si="459"/>
        <v>634.78000000000009</v>
      </c>
      <c r="P913" s="91">
        <f t="shared" si="460"/>
        <v>636.48</v>
      </c>
      <c r="Q913" s="91">
        <f t="shared" si="461"/>
        <v>638.18000000000006</v>
      </c>
      <c r="R913" s="91">
        <f t="shared" si="462"/>
        <v>12.661600000000002</v>
      </c>
      <c r="S913" s="91">
        <f t="shared" si="463"/>
        <v>95.217000000000013</v>
      </c>
      <c r="T913" s="91">
        <f t="shared" si="464"/>
        <v>190.94399999999999</v>
      </c>
      <c r="U913" s="91">
        <f t="shared" si="465"/>
        <v>350.99900000000008</v>
      </c>
      <c r="V913" s="91">
        <f t="shared" si="466"/>
        <v>3.1907232000000132</v>
      </c>
      <c r="W913" s="91">
        <f t="shared" si="467"/>
        <v>21.595215600000092</v>
      </c>
      <c r="X913" s="91">
        <f t="shared" si="468"/>
        <v>36.890380800000145</v>
      </c>
      <c r="Y913" s="91">
        <f t="shared" si="469"/>
        <v>58.967832000000257</v>
      </c>
      <c r="Z913" s="91">
        <f t="shared" si="470"/>
        <v>0.6647340000000026</v>
      </c>
      <c r="AA913" s="91">
        <f t="shared" si="471"/>
        <v>3.5992026000000155</v>
      </c>
      <c r="AB913" s="91">
        <f t="shared" si="472"/>
        <v>5.1236640000000202</v>
      </c>
      <c r="AC913" s="91">
        <f t="shared" si="473"/>
        <v>7.0199800000000314</v>
      </c>
      <c r="AD913" s="29">
        <f t="shared" si="474"/>
        <v>0</v>
      </c>
      <c r="AE913" s="29">
        <f t="shared" si="482"/>
        <v>0</v>
      </c>
      <c r="AF913" s="29">
        <f t="shared" si="483"/>
        <v>0</v>
      </c>
      <c r="AG913" s="29">
        <f t="shared" si="484"/>
        <v>0</v>
      </c>
      <c r="AH913" s="29">
        <f t="shared" si="475"/>
        <v>13</v>
      </c>
      <c r="AI913" s="29">
        <f t="shared" si="476"/>
        <v>45</v>
      </c>
      <c r="AJ913" s="29">
        <f t="shared" si="477"/>
        <v>64</v>
      </c>
      <c r="AK913" s="105">
        <f t="shared" si="478"/>
        <v>89</v>
      </c>
      <c r="AT913" s="300">
        <f t="shared" si="455"/>
        <v>10.635744000000045</v>
      </c>
      <c r="AU913" s="29">
        <f t="shared" si="455"/>
        <v>79.98228000000033</v>
      </c>
      <c r="AV913" s="29">
        <f t="shared" si="455"/>
        <v>160.39296000000064</v>
      </c>
      <c r="AW913" s="105">
        <f t="shared" si="455"/>
        <v>294.83916000000124</v>
      </c>
    </row>
    <row r="914" spans="1:49" x14ac:dyDescent="0.25">
      <c r="A914" s="80" t="s">
        <v>235</v>
      </c>
      <c r="B914" s="4" t="s">
        <v>88</v>
      </c>
      <c r="C914" s="4">
        <v>66.78</v>
      </c>
      <c r="D914" s="4">
        <v>72.52</v>
      </c>
      <c r="E914" s="4">
        <v>670</v>
      </c>
      <c r="F914" s="4">
        <v>680</v>
      </c>
      <c r="G914" s="30">
        <f t="shared" si="479"/>
        <v>5.7399999999999949</v>
      </c>
      <c r="H914" s="30">
        <f t="shared" si="480"/>
        <v>221.01000000000005</v>
      </c>
      <c r="I914" s="30" t="str">
        <f t="shared" si="481"/>
        <v>US 26: 8</v>
      </c>
      <c r="J914" s="30">
        <f t="shared" si="485"/>
        <v>671</v>
      </c>
      <c r="K914" s="30">
        <f t="shared" si="485"/>
        <v>673.5</v>
      </c>
      <c r="L914" s="30">
        <f t="shared" si="485"/>
        <v>676</v>
      </c>
      <c r="M914" s="30">
        <f t="shared" si="485"/>
        <v>678.5</v>
      </c>
      <c r="N914" s="91">
        <f t="shared" si="458"/>
        <v>456.28000000000003</v>
      </c>
      <c r="O914" s="91">
        <f t="shared" si="459"/>
        <v>457.98</v>
      </c>
      <c r="P914" s="91">
        <f t="shared" si="460"/>
        <v>459.68</v>
      </c>
      <c r="Q914" s="91">
        <f t="shared" si="461"/>
        <v>461.38000000000005</v>
      </c>
      <c r="R914" s="91">
        <f t="shared" si="462"/>
        <v>9.1256000000000004</v>
      </c>
      <c r="S914" s="91">
        <f t="shared" si="463"/>
        <v>68.697000000000003</v>
      </c>
      <c r="T914" s="91">
        <f t="shared" si="464"/>
        <v>137.904</v>
      </c>
      <c r="U914" s="91">
        <f t="shared" si="465"/>
        <v>253.75900000000004</v>
      </c>
      <c r="V914" s="91">
        <f t="shared" si="466"/>
        <v>15.714283199999986</v>
      </c>
      <c r="W914" s="91">
        <f t="shared" si="467"/>
        <v>106.46661059999991</v>
      </c>
      <c r="X914" s="91">
        <f t="shared" si="468"/>
        <v>182.06086079999983</v>
      </c>
      <c r="Y914" s="91">
        <f t="shared" si="469"/>
        <v>291.31533199999978</v>
      </c>
      <c r="Z914" s="91">
        <f t="shared" si="470"/>
        <v>3.2738089999999969</v>
      </c>
      <c r="AA914" s="91">
        <f t="shared" si="471"/>
        <v>17.744435099999986</v>
      </c>
      <c r="AB914" s="91">
        <f t="shared" si="472"/>
        <v>25.286230666666647</v>
      </c>
      <c r="AC914" s="91">
        <f t="shared" si="473"/>
        <v>34.680396666666645</v>
      </c>
      <c r="AD914" s="29">
        <f t="shared" si="474"/>
        <v>0</v>
      </c>
      <c r="AE914" s="29">
        <f t="shared" si="482"/>
        <v>0</v>
      </c>
      <c r="AF914" s="29">
        <f t="shared" si="483"/>
        <v>0</v>
      </c>
      <c r="AG914" s="29">
        <f t="shared" si="484"/>
        <v>1</v>
      </c>
      <c r="AH914" s="29">
        <f t="shared" si="475"/>
        <v>13</v>
      </c>
      <c r="AI914" s="29">
        <f t="shared" si="476"/>
        <v>45</v>
      </c>
      <c r="AJ914" s="29">
        <f t="shared" si="477"/>
        <v>64</v>
      </c>
      <c r="AK914" s="105">
        <f t="shared" si="478"/>
        <v>89</v>
      </c>
      <c r="AT914" s="300">
        <f t="shared" si="455"/>
        <v>52.380943999999957</v>
      </c>
      <c r="AU914" s="29">
        <f t="shared" si="455"/>
        <v>394.32077999999967</v>
      </c>
      <c r="AV914" s="29">
        <f t="shared" si="455"/>
        <v>791.56895999999927</v>
      </c>
      <c r="AW914" s="105">
        <f t="shared" si="455"/>
        <v>1456.576659999999</v>
      </c>
    </row>
    <row r="915" spans="1:49" x14ac:dyDescent="0.25">
      <c r="A915" s="80" t="s">
        <v>235</v>
      </c>
      <c r="B915" s="4" t="s">
        <v>85</v>
      </c>
      <c r="C915" s="4">
        <v>67.14</v>
      </c>
      <c r="D915" s="4">
        <v>68.34</v>
      </c>
      <c r="E915" s="4">
        <v>142800</v>
      </c>
      <c r="F915" s="4">
        <v>171200</v>
      </c>
      <c r="G915" s="30">
        <f t="shared" si="479"/>
        <v>1.2000000000000028</v>
      </c>
      <c r="H915" s="30">
        <f t="shared" si="480"/>
        <v>222.21000000000004</v>
      </c>
      <c r="I915" s="30" t="str">
        <f t="shared" si="481"/>
        <v>US 26: 8</v>
      </c>
      <c r="J915" s="30">
        <f t="shared" si="485"/>
        <v>145640</v>
      </c>
      <c r="K915" s="30">
        <f t="shared" si="485"/>
        <v>152740</v>
      </c>
      <c r="L915" s="30">
        <f t="shared" si="485"/>
        <v>159840</v>
      </c>
      <c r="M915" s="30">
        <f t="shared" si="485"/>
        <v>166940</v>
      </c>
      <c r="N915" s="91">
        <f t="shared" si="458"/>
        <v>99035.200000000012</v>
      </c>
      <c r="O915" s="91">
        <f t="shared" si="459"/>
        <v>103863.20000000001</v>
      </c>
      <c r="P915" s="91">
        <f t="shared" si="460"/>
        <v>108691.20000000001</v>
      </c>
      <c r="Q915" s="91">
        <f t="shared" si="461"/>
        <v>113519.20000000001</v>
      </c>
      <c r="R915" s="91">
        <f t="shared" si="462"/>
        <v>1980.7040000000002</v>
      </c>
      <c r="S915" s="91">
        <f t="shared" si="463"/>
        <v>15579.480000000001</v>
      </c>
      <c r="T915" s="91">
        <f t="shared" si="464"/>
        <v>32607.360000000001</v>
      </c>
      <c r="U915" s="91">
        <f t="shared" si="465"/>
        <v>62435.560000000012</v>
      </c>
      <c r="V915" s="91">
        <f t="shared" si="466"/>
        <v>713.05344000000173</v>
      </c>
      <c r="W915" s="91">
        <f t="shared" si="467"/>
        <v>5047.7515200000134</v>
      </c>
      <c r="X915" s="91">
        <f t="shared" si="468"/>
        <v>8999.6313600000231</v>
      </c>
      <c r="Y915" s="91">
        <f t="shared" si="469"/>
        <v>14984.534400000039</v>
      </c>
      <c r="Z915" s="91">
        <f t="shared" si="470"/>
        <v>148.55280000000033</v>
      </c>
      <c r="AA915" s="91">
        <f t="shared" si="471"/>
        <v>841.29192000000228</v>
      </c>
      <c r="AB915" s="91">
        <f t="shared" si="472"/>
        <v>1249.9488000000033</v>
      </c>
      <c r="AC915" s="91">
        <f t="shared" si="473"/>
        <v>1783.8731428571477</v>
      </c>
      <c r="AD915" s="29">
        <f t="shared" si="474"/>
        <v>1</v>
      </c>
      <c r="AE915" s="29">
        <f t="shared" si="482"/>
        <v>6</v>
      </c>
      <c r="AF915" s="29">
        <f t="shared" si="483"/>
        <v>9</v>
      </c>
      <c r="AG915" s="29">
        <f t="shared" si="484"/>
        <v>12</v>
      </c>
      <c r="AH915" s="29">
        <f t="shared" si="475"/>
        <v>13</v>
      </c>
      <c r="AI915" s="29">
        <f t="shared" si="476"/>
        <v>45</v>
      </c>
      <c r="AJ915" s="29">
        <f t="shared" si="477"/>
        <v>64</v>
      </c>
      <c r="AK915" s="105">
        <f t="shared" si="478"/>
        <v>89</v>
      </c>
      <c r="AT915" s="300">
        <f t="shared" si="455"/>
        <v>2376.8448000000058</v>
      </c>
      <c r="AU915" s="29">
        <f t="shared" si="455"/>
        <v>18695.376000000047</v>
      </c>
      <c r="AV915" s="29">
        <f t="shared" si="455"/>
        <v>39128.832000000097</v>
      </c>
      <c r="AW915" s="105">
        <f t="shared" si="455"/>
        <v>74922.672000000195</v>
      </c>
    </row>
    <row r="916" spans="1:49" x14ac:dyDescent="0.25">
      <c r="A916" s="80" t="s">
        <v>235</v>
      </c>
      <c r="B916" s="4" t="s">
        <v>85</v>
      </c>
      <c r="C916" s="4">
        <v>68.34</v>
      </c>
      <c r="D916" s="4">
        <v>69.19</v>
      </c>
      <c r="E916" s="4">
        <v>147400</v>
      </c>
      <c r="F916" s="4">
        <v>176000</v>
      </c>
      <c r="G916" s="30">
        <f t="shared" si="479"/>
        <v>0.84999999999999432</v>
      </c>
      <c r="H916" s="30">
        <f t="shared" si="480"/>
        <v>223.06000000000003</v>
      </c>
      <c r="I916" s="30" t="str">
        <f t="shared" si="481"/>
        <v>US 26: 8</v>
      </c>
      <c r="J916" s="30">
        <f t="shared" si="485"/>
        <v>150260</v>
      </c>
      <c r="K916" s="30">
        <f t="shared" si="485"/>
        <v>157410</v>
      </c>
      <c r="L916" s="30">
        <f t="shared" si="485"/>
        <v>164560</v>
      </c>
      <c r="M916" s="30">
        <f t="shared" si="485"/>
        <v>171710</v>
      </c>
      <c r="N916" s="91">
        <f t="shared" si="458"/>
        <v>102176.8</v>
      </c>
      <c r="O916" s="91">
        <f t="shared" si="459"/>
        <v>107038.8</v>
      </c>
      <c r="P916" s="91">
        <f t="shared" si="460"/>
        <v>111900.8</v>
      </c>
      <c r="Q916" s="91">
        <f t="shared" si="461"/>
        <v>116762.8</v>
      </c>
      <c r="R916" s="91">
        <f t="shared" si="462"/>
        <v>2043.5360000000001</v>
      </c>
      <c r="S916" s="91">
        <f t="shared" si="463"/>
        <v>16055.82</v>
      </c>
      <c r="T916" s="91">
        <f t="shared" si="464"/>
        <v>33570.239999999998</v>
      </c>
      <c r="U916" s="91">
        <f t="shared" si="465"/>
        <v>64219.540000000008</v>
      </c>
      <c r="V916" s="91">
        <f t="shared" si="466"/>
        <v>521.10167999999646</v>
      </c>
      <c r="W916" s="91">
        <f t="shared" si="467"/>
        <v>3684.8106899999752</v>
      </c>
      <c r="X916" s="91">
        <f t="shared" si="468"/>
        <v>6562.9819199999565</v>
      </c>
      <c r="Y916" s="91">
        <f t="shared" si="469"/>
        <v>10917.321799999929</v>
      </c>
      <c r="Z916" s="91">
        <f t="shared" si="470"/>
        <v>108.56284999999924</v>
      </c>
      <c r="AA916" s="91">
        <f t="shared" si="471"/>
        <v>614.13511499999584</v>
      </c>
      <c r="AB916" s="91">
        <f t="shared" si="472"/>
        <v>911.52526666666074</v>
      </c>
      <c r="AC916" s="91">
        <f t="shared" si="473"/>
        <v>1299.6811666666583</v>
      </c>
      <c r="AD916" s="29">
        <f t="shared" si="474"/>
        <v>1</v>
      </c>
      <c r="AE916" s="29">
        <f t="shared" si="482"/>
        <v>5</v>
      </c>
      <c r="AF916" s="29">
        <f t="shared" si="483"/>
        <v>7</v>
      </c>
      <c r="AG916" s="29">
        <f t="shared" si="484"/>
        <v>9</v>
      </c>
      <c r="AH916" s="29">
        <f t="shared" si="475"/>
        <v>13</v>
      </c>
      <c r="AI916" s="29">
        <f t="shared" si="476"/>
        <v>45</v>
      </c>
      <c r="AJ916" s="29">
        <f t="shared" si="477"/>
        <v>64</v>
      </c>
      <c r="AK916" s="105">
        <f t="shared" si="478"/>
        <v>89</v>
      </c>
      <c r="AT916" s="300">
        <f t="shared" si="455"/>
        <v>1737.0055999999884</v>
      </c>
      <c r="AU916" s="29">
        <f t="shared" si="455"/>
        <v>13647.446999999909</v>
      </c>
      <c r="AV916" s="29">
        <f t="shared" si="455"/>
        <v>28534.703999999809</v>
      </c>
      <c r="AW916" s="105">
        <f t="shared" si="455"/>
        <v>54586.60899999964</v>
      </c>
    </row>
    <row r="917" spans="1:49" x14ac:dyDescent="0.25">
      <c r="A917" s="80" t="s">
        <v>235</v>
      </c>
      <c r="B917" s="4" t="s">
        <v>85</v>
      </c>
      <c r="C917" s="4">
        <v>69.19</v>
      </c>
      <c r="D917" s="4">
        <v>70.64</v>
      </c>
      <c r="E917" s="4">
        <v>146000</v>
      </c>
      <c r="F917" s="4">
        <v>167900</v>
      </c>
      <c r="G917" s="30">
        <f t="shared" si="479"/>
        <v>1.4500000000000028</v>
      </c>
      <c r="H917" s="30">
        <f t="shared" si="480"/>
        <v>224.51000000000005</v>
      </c>
      <c r="I917" s="30" t="str">
        <f t="shared" si="481"/>
        <v>US 26: 8</v>
      </c>
      <c r="J917" s="30">
        <f t="shared" si="485"/>
        <v>148190</v>
      </c>
      <c r="K917" s="30">
        <f t="shared" si="485"/>
        <v>153665</v>
      </c>
      <c r="L917" s="30">
        <f t="shared" si="485"/>
        <v>159140</v>
      </c>
      <c r="M917" s="30">
        <f t="shared" si="485"/>
        <v>164615</v>
      </c>
      <c r="N917" s="91">
        <f t="shared" si="458"/>
        <v>100769.20000000001</v>
      </c>
      <c r="O917" s="91">
        <f t="shared" si="459"/>
        <v>104492.20000000001</v>
      </c>
      <c r="P917" s="91">
        <f t="shared" si="460"/>
        <v>108215.20000000001</v>
      </c>
      <c r="Q917" s="91">
        <f t="shared" si="461"/>
        <v>111938.20000000001</v>
      </c>
      <c r="R917" s="91">
        <f t="shared" si="462"/>
        <v>2015.3840000000002</v>
      </c>
      <c r="S917" s="91">
        <f t="shared" si="463"/>
        <v>15673.830000000002</v>
      </c>
      <c r="T917" s="91">
        <f t="shared" si="464"/>
        <v>32464.560000000001</v>
      </c>
      <c r="U917" s="91">
        <f t="shared" si="465"/>
        <v>61566.010000000009</v>
      </c>
      <c r="V917" s="91">
        <f t="shared" si="466"/>
        <v>876.69204000000184</v>
      </c>
      <c r="W917" s="91">
        <f t="shared" si="467"/>
        <v>6136.3044450000125</v>
      </c>
      <c r="X917" s="91">
        <f t="shared" si="468"/>
        <v>10826.930760000023</v>
      </c>
      <c r="Y917" s="91">
        <f t="shared" si="469"/>
        <v>17854.142900000039</v>
      </c>
      <c r="Z917" s="91">
        <f t="shared" si="470"/>
        <v>182.64417500000036</v>
      </c>
      <c r="AA917" s="91">
        <f t="shared" si="471"/>
        <v>1022.7174075000021</v>
      </c>
      <c r="AB917" s="91">
        <f t="shared" si="472"/>
        <v>1503.7403833333367</v>
      </c>
      <c r="AC917" s="91">
        <f t="shared" si="473"/>
        <v>2125.4932023809574</v>
      </c>
      <c r="AD917" s="29">
        <f t="shared" si="474"/>
        <v>2</v>
      </c>
      <c r="AE917" s="29">
        <f t="shared" si="482"/>
        <v>7</v>
      </c>
      <c r="AF917" s="29">
        <f t="shared" si="483"/>
        <v>11</v>
      </c>
      <c r="AG917" s="29">
        <f t="shared" si="484"/>
        <v>15</v>
      </c>
      <c r="AH917" s="29">
        <f t="shared" si="475"/>
        <v>13</v>
      </c>
      <c r="AI917" s="29">
        <f t="shared" si="476"/>
        <v>45</v>
      </c>
      <c r="AJ917" s="29">
        <f t="shared" si="477"/>
        <v>64</v>
      </c>
      <c r="AK917" s="105">
        <f t="shared" si="478"/>
        <v>89</v>
      </c>
      <c r="AT917" s="300">
        <f t="shared" si="455"/>
        <v>2922.3068000000062</v>
      </c>
      <c r="AU917" s="29">
        <f t="shared" si="455"/>
        <v>22727.053500000045</v>
      </c>
      <c r="AV917" s="29">
        <f t="shared" si="455"/>
        <v>47073.612000000096</v>
      </c>
      <c r="AW917" s="105">
        <f t="shared" si="455"/>
        <v>89270.714500000191</v>
      </c>
    </row>
    <row r="918" spans="1:49" x14ac:dyDescent="0.25">
      <c r="A918" s="80" t="s">
        <v>235</v>
      </c>
      <c r="B918" s="4" t="s">
        <v>85</v>
      </c>
      <c r="C918" s="4">
        <v>70.64</v>
      </c>
      <c r="D918" s="4">
        <v>71.3</v>
      </c>
      <c r="E918" s="4">
        <v>127300</v>
      </c>
      <c r="F918" s="4">
        <v>137500</v>
      </c>
      <c r="G918" s="30">
        <f t="shared" si="479"/>
        <v>0.65999999999999659</v>
      </c>
      <c r="H918" s="30">
        <f t="shared" si="480"/>
        <v>225.17000000000004</v>
      </c>
      <c r="I918" s="30" t="str">
        <f t="shared" si="481"/>
        <v>US 26: 8</v>
      </c>
      <c r="J918" s="30">
        <f t="shared" si="485"/>
        <v>128320</v>
      </c>
      <c r="K918" s="30">
        <f t="shared" si="485"/>
        <v>130870</v>
      </c>
      <c r="L918" s="30">
        <f t="shared" si="485"/>
        <v>133420</v>
      </c>
      <c r="M918" s="30">
        <f t="shared" si="485"/>
        <v>135970</v>
      </c>
      <c r="N918" s="91">
        <f t="shared" si="458"/>
        <v>87257.600000000006</v>
      </c>
      <c r="O918" s="91">
        <f t="shared" si="459"/>
        <v>88991.6</v>
      </c>
      <c r="P918" s="91">
        <f t="shared" si="460"/>
        <v>90725.6</v>
      </c>
      <c r="Q918" s="91">
        <f t="shared" si="461"/>
        <v>92459.6</v>
      </c>
      <c r="R918" s="91">
        <f t="shared" si="462"/>
        <v>1745.152</v>
      </c>
      <c r="S918" s="91">
        <f t="shared" si="463"/>
        <v>13348.74</v>
      </c>
      <c r="T918" s="91">
        <f t="shared" si="464"/>
        <v>27217.68</v>
      </c>
      <c r="U918" s="91">
        <f t="shared" si="465"/>
        <v>50852.780000000006</v>
      </c>
      <c r="V918" s="91">
        <f t="shared" si="466"/>
        <v>345.54009599999824</v>
      </c>
      <c r="W918" s="91">
        <f t="shared" si="467"/>
        <v>2378.7454679999878</v>
      </c>
      <c r="X918" s="91">
        <f t="shared" si="468"/>
        <v>4131.6438239999788</v>
      </c>
      <c r="Y918" s="91">
        <f t="shared" si="469"/>
        <v>6712.5669599999665</v>
      </c>
      <c r="Z918" s="91">
        <f t="shared" si="470"/>
        <v>71.98751999999962</v>
      </c>
      <c r="AA918" s="91">
        <f t="shared" si="471"/>
        <v>396.45757799999797</v>
      </c>
      <c r="AB918" s="91">
        <f t="shared" si="472"/>
        <v>573.83941999999706</v>
      </c>
      <c r="AC918" s="91">
        <f t="shared" si="473"/>
        <v>799.11511428571043</v>
      </c>
      <c r="AD918" s="29">
        <f t="shared" si="474"/>
        <v>1</v>
      </c>
      <c r="AE918" s="29">
        <f t="shared" si="482"/>
        <v>3</v>
      </c>
      <c r="AF918" s="29">
        <f t="shared" si="483"/>
        <v>4</v>
      </c>
      <c r="AG918" s="29">
        <f t="shared" si="484"/>
        <v>6</v>
      </c>
      <c r="AH918" s="29">
        <f t="shared" si="475"/>
        <v>13</v>
      </c>
      <c r="AI918" s="29">
        <f t="shared" si="476"/>
        <v>45</v>
      </c>
      <c r="AJ918" s="29">
        <f t="shared" si="477"/>
        <v>64</v>
      </c>
      <c r="AK918" s="105">
        <f t="shared" si="478"/>
        <v>89</v>
      </c>
      <c r="AT918" s="300">
        <f t="shared" si="455"/>
        <v>1151.8003199999941</v>
      </c>
      <c r="AU918" s="29">
        <f t="shared" si="455"/>
        <v>8810.168399999955</v>
      </c>
      <c r="AV918" s="29">
        <f t="shared" si="455"/>
        <v>17963.668799999909</v>
      </c>
      <c r="AW918" s="105">
        <f t="shared" si="455"/>
        <v>33562.83479999983</v>
      </c>
    </row>
    <row r="919" spans="1:49" x14ac:dyDescent="0.25">
      <c r="A919" s="80" t="s">
        <v>235</v>
      </c>
      <c r="B919" s="4" t="s">
        <v>89</v>
      </c>
      <c r="C919" s="4">
        <v>71.27</v>
      </c>
      <c r="D919" s="4">
        <v>71.94</v>
      </c>
      <c r="E919" s="4">
        <v>4400</v>
      </c>
      <c r="F919" s="4">
        <v>4500</v>
      </c>
      <c r="G919" s="30">
        <f t="shared" si="479"/>
        <v>0.67000000000000171</v>
      </c>
      <c r="H919" s="30">
        <f t="shared" si="480"/>
        <v>225.84000000000003</v>
      </c>
      <c r="I919" s="30" t="str">
        <f t="shared" si="481"/>
        <v>US 26: 8</v>
      </c>
      <c r="J919" s="30">
        <f t="shared" si="485"/>
        <v>4410</v>
      </c>
      <c r="K919" s="30">
        <f t="shared" si="485"/>
        <v>4435</v>
      </c>
      <c r="L919" s="30">
        <f t="shared" si="485"/>
        <v>4460</v>
      </c>
      <c r="M919" s="30">
        <f t="shared" si="485"/>
        <v>4485</v>
      </c>
      <c r="N919" s="91">
        <f t="shared" si="458"/>
        <v>2998.8</v>
      </c>
      <c r="O919" s="91">
        <f t="shared" si="459"/>
        <v>3015.8</v>
      </c>
      <c r="P919" s="91">
        <f t="shared" si="460"/>
        <v>3032.8</v>
      </c>
      <c r="Q919" s="91">
        <f t="shared" si="461"/>
        <v>3049.8</v>
      </c>
      <c r="R919" s="91">
        <f t="shared" si="462"/>
        <v>59.976000000000006</v>
      </c>
      <c r="S919" s="91">
        <f t="shared" si="463"/>
        <v>452.37</v>
      </c>
      <c r="T919" s="91">
        <f t="shared" si="464"/>
        <v>909.84</v>
      </c>
      <c r="U919" s="91">
        <f t="shared" si="465"/>
        <v>1677.3900000000003</v>
      </c>
      <c r="V919" s="91">
        <f t="shared" si="466"/>
        <v>12.055176000000033</v>
      </c>
      <c r="W919" s="91">
        <f t="shared" si="467"/>
        <v>81.833733000000223</v>
      </c>
      <c r="X919" s="91">
        <f t="shared" si="468"/>
        <v>140.20634400000037</v>
      </c>
      <c r="Y919" s="91">
        <f t="shared" si="469"/>
        <v>224.7702600000006</v>
      </c>
      <c r="Z919" s="91">
        <f t="shared" si="470"/>
        <v>2.5114950000000067</v>
      </c>
      <c r="AA919" s="91">
        <f t="shared" si="471"/>
        <v>13.638955500000037</v>
      </c>
      <c r="AB919" s="91">
        <f t="shared" si="472"/>
        <v>19.473103333333388</v>
      </c>
      <c r="AC919" s="91">
        <f t="shared" si="473"/>
        <v>26.758364285714361</v>
      </c>
      <c r="AD919" s="29">
        <f t="shared" si="474"/>
        <v>0</v>
      </c>
      <c r="AE919" s="29">
        <f t="shared" si="482"/>
        <v>0</v>
      </c>
      <c r="AF919" s="29">
        <f t="shared" si="483"/>
        <v>0</v>
      </c>
      <c r="AG919" s="29">
        <f t="shared" si="484"/>
        <v>0</v>
      </c>
      <c r="AH919" s="29">
        <f t="shared" si="475"/>
        <v>13</v>
      </c>
      <c r="AI919" s="29">
        <f t="shared" si="476"/>
        <v>45</v>
      </c>
      <c r="AJ919" s="29">
        <f t="shared" si="477"/>
        <v>64</v>
      </c>
      <c r="AK919" s="105">
        <f t="shared" si="478"/>
        <v>89</v>
      </c>
      <c r="AT919" s="300">
        <f t="shared" si="455"/>
        <v>40.183920000000107</v>
      </c>
      <c r="AU919" s="29">
        <f t="shared" si="455"/>
        <v>303.08790000000079</v>
      </c>
      <c r="AV919" s="29">
        <f t="shared" si="455"/>
        <v>609.5928000000016</v>
      </c>
      <c r="AW919" s="105">
        <f t="shared" si="455"/>
        <v>1123.851300000003</v>
      </c>
    </row>
    <row r="920" spans="1:49" x14ac:dyDescent="0.25">
      <c r="A920" s="80" t="s">
        <v>235</v>
      </c>
      <c r="B920" s="4" t="s">
        <v>85</v>
      </c>
      <c r="C920" s="4">
        <v>71.3</v>
      </c>
      <c r="D920" s="4">
        <v>72.180000000000007</v>
      </c>
      <c r="E920" s="4">
        <v>161400</v>
      </c>
      <c r="F920" s="4">
        <v>179500</v>
      </c>
      <c r="G920" s="30">
        <f t="shared" si="479"/>
        <v>0.88000000000000966</v>
      </c>
      <c r="H920" s="30">
        <f t="shared" si="480"/>
        <v>226.72000000000003</v>
      </c>
      <c r="I920" s="30" t="str">
        <f t="shared" si="481"/>
        <v>US 26: 8</v>
      </c>
      <c r="J920" s="30">
        <f t="shared" si="485"/>
        <v>163210</v>
      </c>
      <c r="K920" s="30">
        <f t="shared" si="485"/>
        <v>167735</v>
      </c>
      <c r="L920" s="30">
        <f t="shared" si="485"/>
        <v>172260</v>
      </c>
      <c r="M920" s="30">
        <f t="shared" si="485"/>
        <v>176785</v>
      </c>
      <c r="N920" s="91">
        <f t="shared" si="458"/>
        <v>110982.8</v>
      </c>
      <c r="O920" s="91">
        <f t="shared" si="459"/>
        <v>114059.8</v>
      </c>
      <c r="P920" s="91">
        <f t="shared" si="460"/>
        <v>117136.8</v>
      </c>
      <c r="Q920" s="91">
        <f t="shared" si="461"/>
        <v>120213.8</v>
      </c>
      <c r="R920" s="91">
        <f t="shared" si="462"/>
        <v>2219.6559999999999</v>
      </c>
      <c r="S920" s="91">
        <f t="shared" si="463"/>
        <v>17108.97</v>
      </c>
      <c r="T920" s="91">
        <f t="shared" si="464"/>
        <v>35141.040000000001</v>
      </c>
      <c r="U920" s="91">
        <f t="shared" si="465"/>
        <v>66117.590000000011</v>
      </c>
      <c r="V920" s="91">
        <f t="shared" si="466"/>
        <v>585.98918400000639</v>
      </c>
      <c r="W920" s="91">
        <f t="shared" si="467"/>
        <v>4065.0912720000447</v>
      </c>
      <c r="X920" s="91">
        <f t="shared" si="468"/>
        <v>7112.5464960000791</v>
      </c>
      <c r="Y920" s="91">
        <f t="shared" si="469"/>
        <v>11636.695840000131</v>
      </c>
      <c r="Z920" s="91">
        <f t="shared" si="470"/>
        <v>122.08108000000131</v>
      </c>
      <c r="AA920" s="91">
        <f t="shared" si="471"/>
        <v>677.51521200000741</v>
      </c>
      <c r="AB920" s="91">
        <f t="shared" si="472"/>
        <v>987.85368000001108</v>
      </c>
      <c r="AC920" s="91">
        <f t="shared" si="473"/>
        <v>1385.3209333333491</v>
      </c>
      <c r="AD920" s="29">
        <f t="shared" si="474"/>
        <v>1</v>
      </c>
      <c r="AE920" s="29">
        <f t="shared" si="482"/>
        <v>5</v>
      </c>
      <c r="AF920" s="29">
        <f t="shared" si="483"/>
        <v>7</v>
      </c>
      <c r="AG920" s="29">
        <f t="shared" si="484"/>
        <v>10</v>
      </c>
      <c r="AH920" s="29">
        <f t="shared" si="475"/>
        <v>13</v>
      </c>
      <c r="AI920" s="29">
        <f t="shared" si="476"/>
        <v>45</v>
      </c>
      <c r="AJ920" s="29">
        <f t="shared" si="477"/>
        <v>64</v>
      </c>
      <c r="AK920" s="105">
        <f t="shared" si="478"/>
        <v>89</v>
      </c>
      <c r="AT920" s="300">
        <f t="shared" si="455"/>
        <v>1953.2972800000214</v>
      </c>
      <c r="AU920" s="29">
        <f t="shared" si="455"/>
        <v>15055.893600000167</v>
      </c>
      <c r="AV920" s="29">
        <f t="shared" si="455"/>
        <v>30924.115200000342</v>
      </c>
      <c r="AW920" s="105">
        <f t="shared" si="455"/>
        <v>58183.479200000649</v>
      </c>
    </row>
    <row r="921" spans="1:49" x14ac:dyDescent="0.25">
      <c r="A921" s="80" t="s">
        <v>235</v>
      </c>
      <c r="B921" s="4" t="s">
        <v>89</v>
      </c>
      <c r="C921" s="4">
        <v>72</v>
      </c>
      <c r="D921" s="4">
        <v>81.86</v>
      </c>
      <c r="E921" s="4">
        <v>4400</v>
      </c>
      <c r="F921" s="4">
        <v>4500</v>
      </c>
      <c r="G921" s="30">
        <f t="shared" si="479"/>
        <v>9.86</v>
      </c>
      <c r="H921" s="30">
        <f t="shared" si="480"/>
        <v>236.58000000000004</v>
      </c>
      <c r="I921" s="30" t="str">
        <f t="shared" si="481"/>
        <v>US 26: 8</v>
      </c>
      <c r="J921" s="30">
        <f t="shared" si="485"/>
        <v>4410</v>
      </c>
      <c r="K921" s="30">
        <f t="shared" si="485"/>
        <v>4435</v>
      </c>
      <c r="L921" s="30">
        <f t="shared" si="485"/>
        <v>4460</v>
      </c>
      <c r="M921" s="30">
        <f t="shared" si="485"/>
        <v>4485</v>
      </c>
      <c r="N921" s="91">
        <f t="shared" si="458"/>
        <v>2998.8</v>
      </c>
      <c r="O921" s="91">
        <f t="shared" si="459"/>
        <v>3015.8</v>
      </c>
      <c r="P921" s="91">
        <f t="shared" si="460"/>
        <v>3032.8</v>
      </c>
      <c r="Q921" s="91">
        <f t="shared" si="461"/>
        <v>3049.8</v>
      </c>
      <c r="R921" s="91">
        <f t="shared" si="462"/>
        <v>59.976000000000006</v>
      </c>
      <c r="S921" s="91">
        <f t="shared" si="463"/>
        <v>452.37</v>
      </c>
      <c r="T921" s="91">
        <f t="shared" si="464"/>
        <v>909.84</v>
      </c>
      <c r="U921" s="91">
        <f t="shared" si="465"/>
        <v>1677.3900000000003</v>
      </c>
      <c r="V921" s="91">
        <f t="shared" si="466"/>
        <v>177.40900800000003</v>
      </c>
      <c r="W921" s="91">
        <f t="shared" si="467"/>
        <v>1204.2994140000001</v>
      </c>
      <c r="X921" s="91">
        <f t="shared" si="468"/>
        <v>2063.3351520000001</v>
      </c>
      <c r="Y921" s="91">
        <f t="shared" si="469"/>
        <v>3307.8130800000004</v>
      </c>
      <c r="Z921" s="91">
        <f t="shared" si="470"/>
        <v>36.960210000000004</v>
      </c>
      <c r="AA921" s="91">
        <f t="shared" si="471"/>
        <v>200.71656900000002</v>
      </c>
      <c r="AB921" s="91">
        <f t="shared" si="472"/>
        <v>286.57432666666671</v>
      </c>
      <c r="AC921" s="91">
        <f t="shared" si="473"/>
        <v>393.78727142857156</v>
      </c>
      <c r="AD921" s="29">
        <f t="shared" si="474"/>
        <v>1</v>
      </c>
      <c r="AE921" s="29">
        <f t="shared" si="482"/>
        <v>2</v>
      </c>
      <c r="AF921" s="29">
        <f t="shared" si="483"/>
        <v>2</v>
      </c>
      <c r="AG921" s="29">
        <f t="shared" si="484"/>
        <v>3</v>
      </c>
      <c r="AH921" s="29">
        <f t="shared" si="475"/>
        <v>13</v>
      </c>
      <c r="AI921" s="29">
        <f t="shared" si="476"/>
        <v>45</v>
      </c>
      <c r="AJ921" s="29">
        <f t="shared" si="477"/>
        <v>64</v>
      </c>
      <c r="AK921" s="105">
        <f t="shared" si="478"/>
        <v>89</v>
      </c>
      <c r="AT921" s="300">
        <f t="shared" si="455"/>
        <v>591.36336000000006</v>
      </c>
      <c r="AU921" s="29">
        <f t="shared" si="455"/>
        <v>4460.3681999999999</v>
      </c>
      <c r="AV921" s="29">
        <f t="shared" si="455"/>
        <v>8971.0223999999998</v>
      </c>
      <c r="AW921" s="105">
        <f t="shared" si="455"/>
        <v>16539.065400000003</v>
      </c>
    </row>
    <row r="922" spans="1:49" x14ac:dyDescent="0.25">
      <c r="A922" s="80" t="s">
        <v>235</v>
      </c>
      <c r="B922" s="4" t="s">
        <v>85</v>
      </c>
      <c r="C922" s="4">
        <v>72.180000000000007</v>
      </c>
      <c r="D922" s="4">
        <v>73.31</v>
      </c>
      <c r="E922" s="4">
        <v>155800</v>
      </c>
      <c r="F922" s="4">
        <v>173900</v>
      </c>
      <c r="G922" s="30">
        <f t="shared" si="479"/>
        <v>1.1299999999999955</v>
      </c>
      <c r="H922" s="30">
        <f t="shared" si="480"/>
        <v>237.71000000000004</v>
      </c>
      <c r="I922" s="30" t="str">
        <f t="shared" si="481"/>
        <v>US 26: 8</v>
      </c>
      <c r="J922" s="30">
        <f t="shared" si="485"/>
        <v>157610</v>
      </c>
      <c r="K922" s="30">
        <f t="shared" si="485"/>
        <v>162135</v>
      </c>
      <c r="L922" s="30">
        <f t="shared" si="485"/>
        <v>166660</v>
      </c>
      <c r="M922" s="30">
        <f t="shared" si="485"/>
        <v>171185</v>
      </c>
      <c r="N922" s="91">
        <f t="shared" si="458"/>
        <v>107174.8</v>
      </c>
      <c r="O922" s="91">
        <f t="shared" si="459"/>
        <v>110251.8</v>
      </c>
      <c r="P922" s="91">
        <f t="shared" si="460"/>
        <v>113328.8</v>
      </c>
      <c r="Q922" s="91">
        <f t="shared" si="461"/>
        <v>116405.8</v>
      </c>
      <c r="R922" s="91">
        <f t="shared" si="462"/>
        <v>2143.4960000000001</v>
      </c>
      <c r="S922" s="91">
        <f t="shared" si="463"/>
        <v>16537.77</v>
      </c>
      <c r="T922" s="91">
        <f t="shared" si="464"/>
        <v>33998.639999999999</v>
      </c>
      <c r="U922" s="91">
        <f t="shared" si="465"/>
        <v>64023.19000000001</v>
      </c>
      <c r="V922" s="91">
        <f t="shared" si="466"/>
        <v>726.64514399999712</v>
      </c>
      <c r="W922" s="91">
        <f t="shared" si="467"/>
        <v>5045.6736269999801</v>
      </c>
      <c r="X922" s="91">
        <f t="shared" si="468"/>
        <v>8836.2465359999642</v>
      </c>
      <c r="Y922" s="91">
        <f t="shared" si="469"/>
        <v>14469.240939999945</v>
      </c>
      <c r="Z922" s="91">
        <f t="shared" si="470"/>
        <v>151.38440499999939</v>
      </c>
      <c r="AA922" s="91">
        <f t="shared" si="471"/>
        <v>840.94560449999665</v>
      </c>
      <c r="AB922" s="91">
        <f t="shared" si="472"/>
        <v>1227.2564633333284</v>
      </c>
      <c r="AC922" s="91">
        <f t="shared" si="473"/>
        <v>1722.5286833333271</v>
      </c>
      <c r="AD922" s="29">
        <f t="shared" si="474"/>
        <v>2</v>
      </c>
      <c r="AE922" s="29">
        <f t="shared" si="482"/>
        <v>6</v>
      </c>
      <c r="AF922" s="29">
        <f t="shared" si="483"/>
        <v>9</v>
      </c>
      <c r="AG922" s="29">
        <f t="shared" si="484"/>
        <v>12</v>
      </c>
      <c r="AH922" s="29">
        <f t="shared" si="475"/>
        <v>13</v>
      </c>
      <c r="AI922" s="29">
        <f t="shared" si="476"/>
        <v>45</v>
      </c>
      <c r="AJ922" s="29">
        <f t="shared" si="477"/>
        <v>64</v>
      </c>
      <c r="AK922" s="105">
        <f t="shared" si="478"/>
        <v>89</v>
      </c>
      <c r="AT922" s="300">
        <f t="shared" si="455"/>
        <v>2422.1504799999902</v>
      </c>
      <c r="AU922" s="29">
        <f t="shared" si="455"/>
        <v>18687.680099999925</v>
      </c>
      <c r="AV922" s="29">
        <f t="shared" si="455"/>
        <v>38418.463199999846</v>
      </c>
      <c r="AW922" s="105">
        <f t="shared" si="455"/>
        <v>72346.204699999726</v>
      </c>
    </row>
    <row r="923" spans="1:49" x14ac:dyDescent="0.25">
      <c r="A923" s="80" t="s">
        <v>235</v>
      </c>
      <c r="B923" s="4" t="s">
        <v>85</v>
      </c>
      <c r="C923" s="4">
        <v>73.31</v>
      </c>
      <c r="D923" s="4">
        <v>73.8</v>
      </c>
      <c r="E923" s="4">
        <v>78100</v>
      </c>
      <c r="F923" s="4">
        <v>82100</v>
      </c>
      <c r="G923" s="30">
        <f t="shared" si="479"/>
        <v>0.48999999999999488</v>
      </c>
      <c r="H923" s="30">
        <f t="shared" si="480"/>
        <v>238.20000000000005</v>
      </c>
      <c r="I923" s="30" t="str">
        <f t="shared" si="481"/>
        <v>US 26: 8</v>
      </c>
      <c r="J923" s="30">
        <f t="shared" si="485"/>
        <v>78500</v>
      </c>
      <c r="K923" s="30">
        <f t="shared" si="485"/>
        <v>79500</v>
      </c>
      <c r="L923" s="30">
        <f t="shared" si="485"/>
        <v>80500</v>
      </c>
      <c r="M923" s="30">
        <f t="shared" si="485"/>
        <v>81500</v>
      </c>
      <c r="N923" s="91">
        <f t="shared" si="458"/>
        <v>53380.000000000007</v>
      </c>
      <c r="O923" s="91">
        <f t="shared" si="459"/>
        <v>54060.000000000007</v>
      </c>
      <c r="P923" s="91">
        <f t="shared" si="460"/>
        <v>54740.000000000007</v>
      </c>
      <c r="Q923" s="91">
        <f t="shared" si="461"/>
        <v>55420.000000000007</v>
      </c>
      <c r="R923" s="91">
        <f t="shared" si="462"/>
        <v>1067.6000000000001</v>
      </c>
      <c r="S923" s="91">
        <f t="shared" si="463"/>
        <v>8109.0000000000009</v>
      </c>
      <c r="T923" s="91">
        <f t="shared" si="464"/>
        <v>16422</v>
      </c>
      <c r="U923" s="91">
        <f t="shared" si="465"/>
        <v>30481.000000000007</v>
      </c>
      <c r="V923" s="91">
        <f t="shared" si="466"/>
        <v>156.93719999999837</v>
      </c>
      <c r="W923" s="91">
        <f t="shared" si="467"/>
        <v>1072.8206999999888</v>
      </c>
      <c r="X923" s="91">
        <f t="shared" si="468"/>
        <v>1850.7593999999806</v>
      </c>
      <c r="Y923" s="91">
        <f t="shared" si="469"/>
        <v>2987.1379999999695</v>
      </c>
      <c r="Z923" s="91">
        <f t="shared" si="470"/>
        <v>32.695249999999653</v>
      </c>
      <c r="AA923" s="91">
        <f t="shared" si="471"/>
        <v>178.80344999999815</v>
      </c>
      <c r="AB923" s="91">
        <f t="shared" si="472"/>
        <v>257.04991666666399</v>
      </c>
      <c r="AC923" s="91">
        <f t="shared" si="473"/>
        <v>355.6116666666631</v>
      </c>
      <c r="AD923" s="29">
        <f t="shared" si="474"/>
        <v>1</v>
      </c>
      <c r="AE923" s="29">
        <f t="shared" si="482"/>
        <v>2</v>
      </c>
      <c r="AF923" s="29">
        <f t="shared" si="483"/>
        <v>2</v>
      </c>
      <c r="AG923" s="29">
        <f t="shared" si="484"/>
        <v>3</v>
      </c>
      <c r="AH923" s="29">
        <f t="shared" si="475"/>
        <v>13</v>
      </c>
      <c r="AI923" s="29">
        <f t="shared" si="476"/>
        <v>45</v>
      </c>
      <c r="AJ923" s="29">
        <f t="shared" si="477"/>
        <v>64</v>
      </c>
      <c r="AK923" s="105">
        <f t="shared" si="478"/>
        <v>89</v>
      </c>
      <c r="AT923" s="300">
        <f t="shared" si="455"/>
        <v>523.12399999999457</v>
      </c>
      <c r="AU923" s="29">
        <f t="shared" si="455"/>
        <v>3973.4099999999589</v>
      </c>
      <c r="AV923" s="29">
        <f t="shared" si="455"/>
        <v>8046.7799999999161</v>
      </c>
      <c r="AW923" s="105">
        <f t="shared" si="455"/>
        <v>14935.689999999848</v>
      </c>
    </row>
    <row r="924" spans="1:49" x14ac:dyDescent="0.25">
      <c r="A924" s="80" t="s">
        <v>235</v>
      </c>
      <c r="B924" s="4" t="s">
        <v>85</v>
      </c>
      <c r="C924" s="4">
        <v>73.31</v>
      </c>
      <c r="D924" s="4">
        <v>73.81</v>
      </c>
      <c r="E924" s="4">
        <v>71600</v>
      </c>
      <c r="F924" s="4">
        <v>72700</v>
      </c>
      <c r="G924" s="30">
        <f t="shared" si="479"/>
        <v>0.5</v>
      </c>
      <c r="H924" s="30">
        <f t="shared" si="480"/>
        <v>238.70000000000005</v>
      </c>
      <c r="I924" s="30" t="str">
        <f t="shared" si="481"/>
        <v>US 26: 8</v>
      </c>
      <c r="J924" s="30">
        <f t="shared" si="485"/>
        <v>71710</v>
      </c>
      <c r="K924" s="30">
        <f t="shared" si="485"/>
        <v>71985</v>
      </c>
      <c r="L924" s="30">
        <f t="shared" si="485"/>
        <v>72260</v>
      </c>
      <c r="M924" s="30">
        <f t="shared" si="485"/>
        <v>72535</v>
      </c>
      <c r="N924" s="91">
        <f t="shared" si="458"/>
        <v>48762.8</v>
      </c>
      <c r="O924" s="91">
        <f t="shared" si="459"/>
        <v>48949.8</v>
      </c>
      <c r="P924" s="91">
        <f t="shared" si="460"/>
        <v>49136.800000000003</v>
      </c>
      <c r="Q924" s="91">
        <f t="shared" si="461"/>
        <v>49323.8</v>
      </c>
      <c r="R924" s="91">
        <f t="shared" si="462"/>
        <v>975.25600000000009</v>
      </c>
      <c r="S924" s="91">
        <f t="shared" si="463"/>
        <v>7342.47</v>
      </c>
      <c r="T924" s="91">
        <f t="shared" si="464"/>
        <v>14741.04</v>
      </c>
      <c r="U924" s="91">
        <f t="shared" si="465"/>
        <v>27128.090000000004</v>
      </c>
      <c r="V924" s="91">
        <f t="shared" si="466"/>
        <v>146.2884</v>
      </c>
      <c r="W924" s="91">
        <f t="shared" si="467"/>
        <v>991.23345000000006</v>
      </c>
      <c r="X924" s="91">
        <f t="shared" si="468"/>
        <v>1695.2196000000001</v>
      </c>
      <c r="Y924" s="91">
        <f t="shared" si="469"/>
        <v>2712.8090000000007</v>
      </c>
      <c r="Z924" s="91">
        <f t="shared" si="470"/>
        <v>30.476749999999996</v>
      </c>
      <c r="AA924" s="91">
        <f t="shared" si="471"/>
        <v>165.20557500000001</v>
      </c>
      <c r="AB924" s="91">
        <f t="shared" si="472"/>
        <v>235.4471666666667</v>
      </c>
      <c r="AC924" s="91">
        <f t="shared" si="473"/>
        <v>322.95345238095251</v>
      </c>
      <c r="AD924" s="29">
        <f t="shared" si="474"/>
        <v>1</v>
      </c>
      <c r="AE924" s="29">
        <f t="shared" si="482"/>
        <v>2</v>
      </c>
      <c r="AF924" s="29">
        <f t="shared" si="483"/>
        <v>2</v>
      </c>
      <c r="AG924" s="29">
        <f t="shared" si="484"/>
        <v>3</v>
      </c>
      <c r="AH924" s="29">
        <f t="shared" si="475"/>
        <v>13</v>
      </c>
      <c r="AI924" s="29">
        <f t="shared" si="476"/>
        <v>45</v>
      </c>
      <c r="AJ924" s="29">
        <f t="shared" si="477"/>
        <v>64</v>
      </c>
      <c r="AK924" s="105">
        <f t="shared" si="478"/>
        <v>89</v>
      </c>
      <c r="AT924" s="300">
        <f t="shared" si="455"/>
        <v>487.62800000000004</v>
      </c>
      <c r="AU924" s="29">
        <f t="shared" si="455"/>
        <v>3671.2350000000001</v>
      </c>
      <c r="AV924" s="29">
        <f t="shared" si="455"/>
        <v>7370.52</v>
      </c>
      <c r="AW924" s="105">
        <f t="shared" si="455"/>
        <v>13564.045000000002</v>
      </c>
    </row>
    <row r="925" spans="1:49" x14ac:dyDescent="0.25">
      <c r="A925" s="80" t="s">
        <v>235</v>
      </c>
      <c r="B925" s="4" t="s">
        <v>88</v>
      </c>
      <c r="C925" s="4">
        <v>73.52</v>
      </c>
      <c r="D925" s="4">
        <v>77.540000000000006</v>
      </c>
      <c r="E925" s="4">
        <v>670</v>
      </c>
      <c r="F925" s="4">
        <v>680</v>
      </c>
      <c r="G925" s="30">
        <f t="shared" si="479"/>
        <v>4.0200000000000102</v>
      </c>
      <c r="H925" s="30">
        <f t="shared" si="480"/>
        <v>242.72000000000006</v>
      </c>
      <c r="I925" s="30" t="str">
        <f t="shared" si="481"/>
        <v>US 26: 9</v>
      </c>
      <c r="J925" s="30">
        <f t="shared" si="485"/>
        <v>671</v>
      </c>
      <c r="K925" s="30">
        <f t="shared" si="485"/>
        <v>673.5</v>
      </c>
      <c r="L925" s="30">
        <f t="shared" si="485"/>
        <v>676</v>
      </c>
      <c r="M925" s="30">
        <f t="shared" si="485"/>
        <v>678.5</v>
      </c>
      <c r="N925" s="91">
        <f t="shared" si="458"/>
        <v>456.28000000000003</v>
      </c>
      <c r="O925" s="91">
        <f t="shared" si="459"/>
        <v>457.98</v>
      </c>
      <c r="P925" s="91">
        <f t="shared" si="460"/>
        <v>459.68</v>
      </c>
      <c r="Q925" s="91">
        <f t="shared" si="461"/>
        <v>461.38000000000005</v>
      </c>
      <c r="R925" s="91">
        <f t="shared" si="462"/>
        <v>9.1256000000000004</v>
      </c>
      <c r="S925" s="91">
        <f t="shared" si="463"/>
        <v>68.697000000000003</v>
      </c>
      <c r="T925" s="91">
        <f t="shared" si="464"/>
        <v>137.904</v>
      </c>
      <c r="U925" s="91">
        <f t="shared" si="465"/>
        <v>253.75900000000004</v>
      </c>
      <c r="V925" s="91">
        <f t="shared" si="466"/>
        <v>11.005473600000029</v>
      </c>
      <c r="W925" s="91">
        <f t="shared" si="467"/>
        <v>74.56372380000019</v>
      </c>
      <c r="X925" s="91">
        <f t="shared" si="468"/>
        <v>127.50603840000032</v>
      </c>
      <c r="Y925" s="91">
        <f t="shared" si="469"/>
        <v>204.02223600000056</v>
      </c>
      <c r="Z925" s="91">
        <f t="shared" si="470"/>
        <v>2.2928070000000056</v>
      </c>
      <c r="AA925" s="91">
        <f t="shared" si="471"/>
        <v>12.427287300000032</v>
      </c>
      <c r="AB925" s="91">
        <f t="shared" si="472"/>
        <v>17.709172000000045</v>
      </c>
      <c r="AC925" s="91">
        <f t="shared" si="473"/>
        <v>24.288361428571498</v>
      </c>
      <c r="AD925" s="29">
        <f t="shared" si="474"/>
        <v>0</v>
      </c>
      <c r="AE925" s="29">
        <f t="shared" si="482"/>
        <v>0</v>
      </c>
      <c r="AF925" s="29">
        <f t="shared" si="483"/>
        <v>0</v>
      </c>
      <c r="AG925" s="29">
        <f t="shared" si="484"/>
        <v>0</v>
      </c>
      <c r="AH925" s="29">
        <f t="shared" si="475"/>
        <v>0</v>
      </c>
      <c r="AI925" s="29">
        <f t="shared" si="476"/>
        <v>2</v>
      </c>
      <c r="AJ925" s="29">
        <f t="shared" si="477"/>
        <v>2</v>
      </c>
      <c r="AK925" s="105">
        <f t="shared" si="478"/>
        <v>5</v>
      </c>
      <c r="AT925" s="300">
        <f t="shared" si="455"/>
        <v>36.684912000000097</v>
      </c>
      <c r="AU925" s="29">
        <f t="shared" si="455"/>
        <v>276.1619400000007</v>
      </c>
      <c r="AV925" s="29">
        <f t="shared" si="455"/>
        <v>554.37408000000141</v>
      </c>
      <c r="AW925" s="105">
        <f t="shared" ref="AW925:AW988" si="486">U925*$G925</f>
        <v>1020.1111800000027</v>
      </c>
    </row>
    <row r="926" spans="1:49" x14ac:dyDescent="0.25">
      <c r="A926" s="80" t="s">
        <v>235</v>
      </c>
      <c r="B926" s="4" t="s">
        <v>85</v>
      </c>
      <c r="C926" s="4">
        <v>73.8</v>
      </c>
      <c r="D926" s="4">
        <v>74.05</v>
      </c>
      <c r="E926" s="4">
        <v>12000</v>
      </c>
      <c r="F926" s="4">
        <v>13800</v>
      </c>
      <c r="G926" s="30">
        <f t="shared" si="479"/>
        <v>0.25</v>
      </c>
      <c r="H926" s="30">
        <f t="shared" si="480"/>
        <v>242.97000000000006</v>
      </c>
      <c r="I926" s="30" t="str">
        <f t="shared" si="481"/>
        <v>US 26: 9</v>
      </c>
      <c r="J926" s="30">
        <f t="shared" si="485"/>
        <v>12180</v>
      </c>
      <c r="K926" s="30">
        <f t="shared" si="485"/>
        <v>12630</v>
      </c>
      <c r="L926" s="30">
        <f t="shared" si="485"/>
        <v>13080</v>
      </c>
      <c r="M926" s="30">
        <f t="shared" si="485"/>
        <v>13530</v>
      </c>
      <c r="N926" s="91">
        <f t="shared" si="458"/>
        <v>8282.4000000000015</v>
      </c>
      <c r="O926" s="91">
        <f t="shared" si="459"/>
        <v>8588.4000000000015</v>
      </c>
      <c r="P926" s="91">
        <f t="shared" si="460"/>
        <v>8894.4000000000015</v>
      </c>
      <c r="Q926" s="91">
        <f t="shared" si="461"/>
        <v>9200.4000000000015</v>
      </c>
      <c r="R926" s="91">
        <f t="shared" si="462"/>
        <v>165.64800000000002</v>
      </c>
      <c r="S926" s="91">
        <f t="shared" si="463"/>
        <v>1288.2600000000002</v>
      </c>
      <c r="T926" s="91">
        <f t="shared" si="464"/>
        <v>2668.32</v>
      </c>
      <c r="U926" s="91">
        <f t="shared" si="465"/>
        <v>5060.2200000000012</v>
      </c>
      <c r="V926" s="91">
        <f t="shared" si="466"/>
        <v>12.423600000000002</v>
      </c>
      <c r="W926" s="91">
        <f t="shared" si="467"/>
        <v>86.957550000000026</v>
      </c>
      <c r="X926" s="91">
        <f t="shared" si="468"/>
        <v>153.42840000000001</v>
      </c>
      <c r="Y926" s="91">
        <f t="shared" si="469"/>
        <v>253.01100000000008</v>
      </c>
      <c r="Z926" s="91">
        <f t="shared" si="470"/>
        <v>2.5882499999999999</v>
      </c>
      <c r="AA926" s="91">
        <f t="shared" si="471"/>
        <v>14.492925000000005</v>
      </c>
      <c r="AB926" s="91">
        <f t="shared" si="472"/>
        <v>21.309500000000003</v>
      </c>
      <c r="AC926" s="91">
        <f t="shared" si="473"/>
        <v>30.120357142857159</v>
      </c>
      <c r="AD926" s="29">
        <f t="shared" si="474"/>
        <v>0</v>
      </c>
      <c r="AE926" s="29">
        <f t="shared" si="482"/>
        <v>0</v>
      </c>
      <c r="AF926" s="29">
        <f t="shared" si="483"/>
        <v>0</v>
      </c>
      <c r="AG926" s="29">
        <f t="shared" si="484"/>
        <v>1</v>
      </c>
      <c r="AH926" s="29">
        <f t="shared" si="475"/>
        <v>0</v>
      </c>
      <c r="AI926" s="29">
        <f t="shared" si="476"/>
        <v>2</v>
      </c>
      <c r="AJ926" s="29">
        <f t="shared" si="477"/>
        <v>2</v>
      </c>
      <c r="AK926" s="105">
        <f t="shared" si="478"/>
        <v>5</v>
      </c>
      <c r="AT926" s="300">
        <f t="shared" ref="AT926:AW989" si="487">R926*$G926</f>
        <v>41.412000000000006</v>
      </c>
      <c r="AU926" s="29">
        <f t="shared" si="487"/>
        <v>322.06500000000005</v>
      </c>
      <c r="AV926" s="29">
        <f t="shared" si="487"/>
        <v>667.08</v>
      </c>
      <c r="AW926" s="105">
        <f t="shared" si="486"/>
        <v>1265.0550000000003</v>
      </c>
    </row>
    <row r="927" spans="1:49" x14ac:dyDescent="0.25">
      <c r="A927" s="80" t="s">
        <v>235</v>
      </c>
      <c r="B927" s="4" t="s">
        <v>85</v>
      </c>
      <c r="C927" s="4">
        <v>73.81</v>
      </c>
      <c r="D927" s="4">
        <v>73.97</v>
      </c>
      <c r="E927" s="4">
        <v>13900</v>
      </c>
      <c r="F927" s="4">
        <v>16400</v>
      </c>
      <c r="G927" s="30">
        <f t="shared" si="479"/>
        <v>0.15999999999999659</v>
      </c>
      <c r="H927" s="30">
        <f t="shared" si="480"/>
        <v>243.13000000000005</v>
      </c>
      <c r="I927" s="30" t="str">
        <f t="shared" si="481"/>
        <v>US 26: 9</v>
      </c>
      <c r="J927" s="30">
        <f t="shared" ref="J927:M946" si="488">(($F927-$E927)/($F$6-$E$6)*(J$6-$E$6)+$E927)</f>
        <v>14150</v>
      </c>
      <c r="K927" s="30">
        <f t="shared" si="488"/>
        <v>14775</v>
      </c>
      <c r="L927" s="30">
        <f t="shared" si="488"/>
        <v>15400</v>
      </c>
      <c r="M927" s="30">
        <f t="shared" si="488"/>
        <v>16025</v>
      </c>
      <c r="N927" s="91">
        <f t="shared" si="458"/>
        <v>9622</v>
      </c>
      <c r="O927" s="91">
        <f t="shared" si="459"/>
        <v>10047</v>
      </c>
      <c r="P927" s="91">
        <f t="shared" si="460"/>
        <v>10472</v>
      </c>
      <c r="Q927" s="91">
        <f t="shared" si="461"/>
        <v>10897</v>
      </c>
      <c r="R927" s="91">
        <f t="shared" si="462"/>
        <v>192.44</v>
      </c>
      <c r="S927" s="91">
        <f t="shared" si="463"/>
        <v>1507.05</v>
      </c>
      <c r="T927" s="91">
        <f t="shared" si="464"/>
        <v>3141.6</v>
      </c>
      <c r="U927" s="91">
        <f t="shared" si="465"/>
        <v>5993.35</v>
      </c>
      <c r="V927" s="91">
        <f t="shared" si="466"/>
        <v>9.2371199999998037</v>
      </c>
      <c r="W927" s="91">
        <f t="shared" si="467"/>
        <v>65.104559999998614</v>
      </c>
      <c r="X927" s="91">
        <f t="shared" si="468"/>
        <v>115.61087999999754</v>
      </c>
      <c r="Y927" s="91">
        <f t="shared" si="469"/>
        <v>191.78719999999592</v>
      </c>
      <c r="Z927" s="91">
        <f t="shared" si="470"/>
        <v>1.9243999999999588</v>
      </c>
      <c r="AA927" s="91">
        <f t="shared" si="471"/>
        <v>10.850759999999768</v>
      </c>
      <c r="AB927" s="91">
        <f t="shared" si="472"/>
        <v>16.057066666666326</v>
      </c>
      <c r="AC927" s="91">
        <f t="shared" si="473"/>
        <v>22.831809523809042</v>
      </c>
      <c r="AD927" s="29">
        <f t="shared" si="474"/>
        <v>0</v>
      </c>
      <c r="AE927" s="29">
        <f t="shared" si="482"/>
        <v>0</v>
      </c>
      <c r="AF927" s="29">
        <f t="shared" si="483"/>
        <v>0</v>
      </c>
      <c r="AG927" s="29">
        <f t="shared" si="484"/>
        <v>0</v>
      </c>
      <c r="AH927" s="29">
        <f t="shared" si="475"/>
        <v>0</v>
      </c>
      <c r="AI927" s="29">
        <f t="shared" si="476"/>
        <v>2</v>
      </c>
      <c r="AJ927" s="29">
        <f t="shared" si="477"/>
        <v>2</v>
      </c>
      <c r="AK927" s="105">
        <f t="shared" si="478"/>
        <v>5</v>
      </c>
      <c r="AT927" s="300">
        <f t="shared" si="487"/>
        <v>30.790399999999345</v>
      </c>
      <c r="AU927" s="29">
        <f t="shared" si="487"/>
        <v>241.12799999999484</v>
      </c>
      <c r="AV927" s="29">
        <f t="shared" si="487"/>
        <v>502.65599999998926</v>
      </c>
      <c r="AW927" s="105">
        <f t="shared" si="486"/>
        <v>958.93599999997957</v>
      </c>
    </row>
    <row r="928" spans="1:49" x14ac:dyDescent="0.25">
      <c r="A928" s="80" t="s">
        <v>235</v>
      </c>
      <c r="B928" s="4" t="s">
        <v>88</v>
      </c>
      <c r="C928" s="4">
        <v>77.540000000000006</v>
      </c>
      <c r="D928" s="4">
        <v>81.59</v>
      </c>
      <c r="E928" s="4">
        <v>620</v>
      </c>
      <c r="F928" s="4">
        <v>630</v>
      </c>
      <c r="G928" s="30">
        <f t="shared" si="479"/>
        <v>4.0499999999999972</v>
      </c>
      <c r="H928" s="30">
        <f t="shared" si="480"/>
        <v>247.18000000000006</v>
      </c>
      <c r="I928" s="30" t="str">
        <f t="shared" si="481"/>
        <v>US 26: 9</v>
      </c>
      <c r="J928" s="30">
        <f t="shared" si="488"/>
        <v>621</v>
      </c>
      <c r="K928" s="30">
        <f t="shared" si="488"/>
        <v>623.5</v>
      </c>
      <c r="L928" s="30">
        <f t="shared" si="488"/>
        <v>626</v>
      </c>
      <c r="M928" s="30">
        <f t="shared" si="488"/>
        <v>628.5</v>
      </c>
      <c r="N928" s="91">
        <f t="shared" si="458"/>
        <v>422.28000000000003</v>
      </c>
      <c r="O928" s="91">
        <f t="shared" si="459"/>
        <v>423.98</v>
      </c>
      <c r="P928" s="91">
        <f t="shared" si="460"/>
        <v>425.68</v>
      </c>
      <c r="Q928" s="91">
        <f t="shared" si="461"/>
        <v>427.38000000000005</v>
      </c>
      <c r="R928" s="91">
        <f t="shared" si="462"/>
        <v>8.4456000000000007</v>
      </c>
      <c r="S928" s="91">
        <f t="shared" si="463"/>
        <v>63.597000000000001</v>
      </c>
      <c r="T928" s="91">
        <f t="shared" si="464"/>
        <v>127.70399999999999</v>
      </c>
      <c r="U928" s="91">
        <f t="shared" si="465"/>
        <v>235.05900000000005</v>
      </c>
      <c r="V928" s="91">
        <f t="shared" si="466"/>
        <v>10.261403999999992</v>
      </c>
      <c r="W928" s="91">
        <f t="shared" si="467"/>
        <v>69.543319499999967</v>
      </c>
      <c r="X928" s="91">
        <f t="shared" si="468"/>
        <v>118.95627599999992</v>
      </c>
      <c r="Y928" s="91">
        <f t="shared" si="469"/>
        <v>190.39778999999993</v>
      </c>
      <c r="Z928" s="91">
        <f t="shared" si="470"/>
        <v>2.137792499999998</v>
      </c>
      <c r="AA928" s="91">
        <f t="shared" si="471"/>
        <v>11.590553249999994</v>
      </c>
      <c r="AB928" s="91">
        <f t="shared" si="472"/>
        <v>16.52170499999999</v>
      </c>
      <c r="AC928" s="91">
        <f t="shared" si="473"/>
        <v>22.666403571428567</v>
      </c>
      <c r="AD928" s="29">
        <f t="shared" si="474"/>
        <v>0</v>
      </c>
      <c r="AE928" s="29">
        <f t="shared" si="482"/>
        <v>0</v>
      </c>
      <c r="AF928" s="29">
        <f t="shared" si="483"/>
        <v>0</v>
      </c>
      <c r="AG928" s="29">
        <f t="shared" si="484"/>
        <v>0</v>
      </c>
      <c r="AH928" s="29">
        <f t="shared" si="475"/>
        <v>0</v>
      </c>
      <c r="AI928" s="29">
        <f t="shared" si="476"/>
        <v>2</v>
      </c>
      <c r="AJ928" s="29">
        <f t="shared" si="477"/>
        <v>2</v>
      </c>
      <c r="AK928" s="105">
        <f t="shared" si="478"/>
        <v>5</v>
      </c>
      <c r="AT928" s="300">
        <f t="shared" si="487"/>
        <v>34.204679999999982</v>
      </c>
      <c r="AU928" s="29">
        <f t="shared" si="487"/>
        <v>257.56784999999985</v>
      </c>
      <c r="AV928" s="29">
        <f t="shared" si="487"/>
        <v>517.20119999999963</v>
      </c>
      <c r="AW928" s="105">
        <f t="shared" si="486"/>
        <v>951.98894999999959</v>
      </c>
    </row>
    <row r="929" spans="1:49" x14ac:dyDescent="0.25">
      <c r="A929" s="80" t="s">
        <v>235</v>
      </c>
      <c r="B929" s="4" t="s">
        <v>88</v>
      </c>
      <c r="C929" s="4">
        <v>81.59</v>
      </c>
      <c r="D929" s="4">
        <v>88.6</v>
      </c>
      <c r="E929" s="4">
        <v>540</v>
      </c>
      <c r="F929" s="4">
        <v>550</v>
      </c>
      <c r="G929" s="30">
        <f t="shared" si="479"/>
        <v>7.0099999999999909</v>
      </c>
      <c r="H929" s="30">
        <f t="shared" si="480"/>
        <v>254.19000000000005</v>
      </c>
      <c r="I929" s="30" t="str">
        <f t="shared" si="481"/>
        <v>US 26: 9</v>
      </c>
      <c r="J929" s="30">
        <f t="shared" si="488"/>
        <v>541</v>
      </c>
      <c r="K929" s="30">
        <f t="shared" si="488"/>
        <v>543.5</v>
      </c>
      <c r="L929" s="30">
        <f t="shared" si="488"/>
        <v>546</v>
      </c>
      <c r="M929" s="30">
        <f t="shared" si="488"/>
        <v>548.5</v>
      </c>
      <c r="N929" s="91">
        <f t="shared" si="458"/>
        <v>367.88000000000005</v>
      </c>
      <c r="O929" s="91">
        <f t="shared" si="459"/>
        <v>369.58000000000004</v>
      </c>
      <c r="P929" s="91">
        <f t="shared" si="460"/>
        <v>371.28000000000003</v>
      </c>
      <c r="Q929" s="91">
        <f t="shared" si="461"/>
        <v>372.98</v>
      </c>
      <c r="R929" s="91">
        <f t="shared" si="462"/>
        <v>7.3576000000000015</v>
      </c>
      <c r="S929" s="91">
        <f t="shared" si="463"/>
        <v>55.437000000000005</v>
      </c>
      <c r="T929" s="91">
        <f t="shared" si="464"/>
        <v>111.384</v>
      </c>
      <c r="U929" s="91">
        <f t="shared" si="465"/>
        <v>205.13900000000004</v>
      </c>
      <c r="V929" s="91">
        <f t="shared" si="466"/>
        <v>15.473032799999983</v>
      </c>
      <c r="W929" s="91">
        <f t="shared" si="467"/>
        <v>104.92560989999988</v>
      </c>
      <c r="X929" s="91">
        <f t="shared" si="468"/>
        <v>179.58442319999978</v>
      </c>
      <c r="Y929" s="91">
        <f t="shared" si="469"/>
        <v>287.6048779999997</v>
      </c>
      <c r="Z929" s="91">
        <f t="shared" si="470"/>
        <v>3.2235484999999957</v>
      </c>
      <c r="AA929" s="91">
        <f t="shared" si="471"/>
        <v>17.487601649999981</v>
      </c>
      <c r="AB929" s="91">
        <f t="shared" si="472"/>
        <v>24.942280999999973</v>
      </c>
      <c r="AC929" s="91">
        <f t="shared" si="473"/>
        <v>34.238675952380923</v>
      </c>
      <c r="AD929" s="29">
        <f t="shared" si="474"/>
        <v>0</v>
      </c>
      <c r="AE929" s="29">
        <f t="shared" si="482"/>
        <v>0</v>
      </c>
      <c r="AF929" s="29">
        <f t="shared" si="483"/>
        <v>0</v>
      </c>
      <c r="AG929" s="29">
        <f t="shared" si="484"/>
        <v>1</v>
      </c>
      <c r="AH929" s="29">
        <f t="shared" si="475"/>
        <v>0</v>
      </c>
      <c r="AI929" s="29">
        <f t="shared" si="476"/>
        <v>2</v>
      </c>
      <c r="AJ929" s="29">
        <f t="shared" si="477"/>
        <v>2</v>
      </c>
      <c r="AK929" s="105">
        <f t="shared" si="478"/>
        <v>5</v>
      </c>
      <c r="AT929" s="300">
        <f t="shared" si="487"/>
        <v>51.576775999999946</v>
      </c>
      <c r="AU929" s="29">
        <f t="shared" si="487"/>
        <v>388.61336999999952</v>
      </c>
      <c r="AV929" s="29">
        <f t="shared" si="487"/>
        <v>780.80183999999895</v>
      </c>
      <c r="AW929" s="105">
        <f t="shared" si="486"/>
        <v>1438.0243899999984</v>
      </c>
    </row>
    <row r="930" spans="1:49" x14ac:dyDescent="0.25">
      <c r="A930" s="80" t="s">
        <v>235</v>
      </c>
      <c r="B930" s="4" t="s">
        <v>89</v>
      </c>
      <c r="C930" s="4">
        <v>81.86</v>
      </c>
      <c r="D930" s="4">
        <v>89.36</v>
      </c>
      <c r="E930" s="4">
        <v>4200</v>
      </c>
      <c r="F930" s="4">
        <v>4700</v>
      </c>
      <c r="G930" s="30">
        <f t="shared" si="479"/>
        <v>7.5</v>
      </c>
      <c r="H930" s="30">
        <f t="shared" si="480"/>
        <v>261.69000000000005</v>
      </c>
      <c r="I930" s="30" t="str">
        <f t="shared" si="481"/>
        <v>US 26: 9</v>
      </c>
      <c r="J930" s="30">
        <f t="shared" si="488"/>
        <v>4250</v>
      </c>
      <c r="K930" s="30">
        <f t="shared" si="488"/>
        <v>4375</v>
      </c>
      <c r="L930" s="30">
        <f t="shared" si="488"/>
        <v>4500</v>
      </c>
      <c r="M930" s="30">
        <f t="shared" si="488"/>
        <v>4625</v>
      </c>
      <c r="N930" s="91">
        <f t="shared" si="458"/>
        <v>2890</v>
      </c>
      <c r="O930" s="91">
        <f t="shared" si="459"/>
        <v>2975</v>
      </c>
      <c r="P930" s="91">
        <f t="shared" si="460"/>
        <v>3060</v>
      </c>
      <c r="Q930" s="91">
        <f t="shared" si="461"/>
        <v>3145</v>
      </c>
      <c r="R930" s="91">
        <f t="shared" si="462"/>
        <v>57.800000000000004</v>
      </c>
      <c r="S930" s="91">
        <f t="shared" si="463"/>
        <v>446.25</v>
      </c>
      <c r="T930" s="91">
        <f t="shared" si="464"/>
        <v>918</v>
      </c>
      <c r="U930" s="91">
        <f t="shared" si="465"/>
        <v>1729.7500000000002</v>
      </c>
      <c r="V930" s="91">
        <f t="shared" si="466"/>
        <v>130.05000000000001</v>
      </c>
      <c r="W930" s="91">
        <f t="shared" si="467"/>
        <v>903.65625000000011</v>
      </c>
      <c r="X930" s="91">
        <f t="shared" si="468"/>
        <v>1583.5500000000002</v>
      </c>
      <c r="Y930" s="91">
        <f t="shared" si="469"/>
        <v>2594.6250000000005</v>
      </c>
      <c r="Z930" s="91">
        <f t="shared" si="470"/>
        <v>27.09375</v>
      </c>
      <c r="AA930" s="91">
        <f t="shared" si="471"/>
        <v>150.60937500000003</v>
      </c>
      <c r="AB930" s="91">
        <f t="shared" si="472"/>
        <v>219.93750000000006</v>
      </c>
      <c r="AC930" s="91">
        <f t="shared" si="473"/>
        <v>308.88392857142867</v>
      </c>
      <c r="AD930" s="29">
        <f t="shared" si="474"/>
        <v>0</v>
      </c>
      <c r="AE930" s="29">
        <f t="shared" si="482"/>
        <v>2</v>
      </c>
      <c r="AF930" s="29">
        <f t="shared" si="483"/>
        <v>2</v>
      </c>
      <c r="AG930" s="29">
        <f t="shared" si="484"/>
        <v>3</v>
      </c>
      <c r="AH930" s="29">
        <f t="shared" si="475"/>
        <v>0</v>
      </c>
      <c r="AI930" s="29">
        <f t="shared" si="476"/>
        <v>2</v>
      </c>
      <c r="AJ930" s="29">
        <f t="shared" si="477"/>
        <v>2</v>
      </c>
      <c r="AK930" s="105">
        <f t="shared" si="478"/>
        <v>5</v>
      </c>
      <c r="AT930" s="300">
        <f t="shared" si="487"/>
        <v>433.50000000000006</v>
      </c>
      <c r="AU930" s="29">
        <f t="shared" si="487"/>
        <v>3346.875</v>
      </c>
      <c r="AV930" s="29">
        <f t="shared" si="487"/>
        <v>6885</v>
      </c>
      <c r="AW930" s="105">
        <f t="shared" si="486"/>
        <v>12973.125000000002</v>
      </c>
    </row>
    <row r="931" spans="1:49" x14ac:dyDescent="0.25">
      <c r="A931" s="80" t="s">
        <v>235</v>
      </c>
      <c r="B931" s="4" t="s">
        <v>88</v>
      </c>
      <c r="C931" s="4">
        <v>88.68</v>
      </c>
      <c r="D931" s="4">
        <v>94.6</v>
      </c>
      <c r="E931" s="4">
        <v>540</v>
      </c>
      <c r="F931" s="4">
        <v>550</v>
      </c>
      <c r="G931" s="30">
        <f t="shared" si="479"/>
        <v>5.9199999999999875</v>
      </c>
      <c r="H931" s="30">
        <f t="shared" si="480"/>
        <v>267.61</v>
      </c>
      <c r="I931" s="30" t="str">
        <f t="shared" si="481"/>
        <v>US 26: 9</v>
      </c>
      <c r="J931" s="30">
        <f t="shared" si="488"/>
        <v>541</v>
      </c>
      <c r="K931" s="30">
        <f t="shared" si="488"/>
        <v>543.5</v>
      </c>
      <c r="L931" s="30">
        <f t="shared" si="488"/>
        <v>546</v>
      </c>
      <c r="M931" s="30">
        <f t="shared" si="488"/>
        <v>548.5</v>
      </c>
      <c r="N931" s="91">
        <f t="shared" si="458"/>
        <v>367.88000000000005</v>
      </c>
      <c r="O931" s="91">
        <f t="shared" si="459"/>
        <v>369.58000000000004</v>
      </c>
      <c r="P931" s="91">
        <f t="shared" si="460"/>
        <v>371.28000000000003</v>
      </c>
      <c r="Q931" s="91">
        <f t="shared" si="461"/>
        <v>372.98</v>
      </c>
      <c r="R931" s="91">
        <f t="shared" si="462"/>
        <v>7.3576000000000015</v>
      </c>
      <c r="S931" s="91">
        <f t="shared" si="463"/>
        <v>55.437000000000005</v>
      </c>
      <c r="T931" s="91">
        <f t="shared" si="464"/>
        <v>111.384</v>
      </c>
      <c r="U931" s="91">
        <f t="shared" si="465"/>
        <v>205.13900000000004</v>
      </c>
      <c r="V931" s="91">
        <f t="shared" si="466"/>
        <v>13.067097599999974</v>
      </c>
      <c r="W931" s="91">
        <f t="shared" si="467"/>
        <v>88.610500799999826</v>
      </c>
      <c r="X931" s="91">
        <f t="shared" si="468"/>
        <v>151.66045439999968</v>
      </c>
      <c r="Y931" s="91">
        <f t="shared" si="469"/>
        <v>242.88457599999956</v>
      </c>
      <c r="Z931" s="91">
        <f t="shared" si="470"/>
        <v>2.7223119999999943</v>
      </c>
      <c r="AA931" s="91">
        <f t="shared" si="471"/>
        <v>14.76841679999997</v>
      </c>
      <c r="AB931" s="91">
        <f t="shared" si="472"/>
        <v>21.063951999999958</v>
      </c>
      <c r="AC931" s="91">
        <f t="shared" si="473"/>
        <v>28.914830476190428</v>
      </c>
      <c r="AD931" s="29">
        <f t="shared" si="474"/>
        <v>0</v>
      </c>
      <c r="AE931" s="29">
        <f t="shared" si="482"/>
        <v>0</v>
      </c>
      <c r="AF931" s="29">
        <f t="shared" si="483"/>
        <v>0</v>
      </c>
      <c r="AG931" s="29">
        <f t="shared" si="484"/>
        <v>0</v>
      </c>
      <c r="AH931" s="29">
        <f t="shared" si="475"/>
        <v>0</v>
      </c>
      <c r="AI931" s="29">
        <f t="shared" si="476"/>
        <v>2</v>
      </c>
      <c r="AJ931" s="29">
        <f t="shared" si="477"/>
        <v>2</v>
      </c>
      <c r="AK931" s="105">
        <f t="shared" si="478"/>
        <v>5</v>
      </c>
      <c r="AT931" s="300">
        <f t="shared" si="487"/>
        <v>43.556991999999916</v>
      </c>
      <c r="AU931" s="29">
        <f t="shared" si="487"/>
        <v>328.18703999999934</v>
      </c>
      <c r="AV931" s="29">
        <f t="shared" si="487"/>
        <v>659.39327999999864</v>
      </c>
      <c r="AW931" s="105">
        <f t="shared" si="486"/>
        <v>1214.4228799999976</v>
      </c>
    </row>
    <row r="932" spans="1:49" x14ac:dyDescent="0.25">
      <c r="A932" s="80" t="s">
        <v>235</v>
      </c>
      <c r="B932" s="4" t="s">
        <v>89</v>
      </c>
      <c r="C932" s="4">
        <v>89.36</v>
      </c>
      <c r="D932" s="4">
        <v>99.2</v>
      </c>
      <c r="E932" s="4">
        <v>4500</v>
      </c>
      <c r="F932" s="4">
        <v>4900</v>
      </c>
      <c r="G932" s="30">
        <f t="shared" si="479"/>
        <v>9.8400000000000034</v>
      </c>
      <c r="H932" s="30">
        <f t="shared" si="480"/>
        <v>277.45000000000005</v>
      </c>
      <c r="I932" s="30" t="str">
        <f t="shared" si="481"/>
        <v>US 26: 10</v>
      </c>
      <c r="J932" s="30">
        <f t="shared" si="488"/>
        <v>4540</v>
      </c>
      <c r="K932" s="30">
        <f t="shared" si="488"/>
        <v>4640</v>
      </c>
      <c r="L932" s="30">
        <f t="shared" si="488"/>
        <v>4740</v>
      </c>
      <c r="M932" s="30">
        <f t="shared" si="488"/>
        <v>4840</v>
      </c>
      <c r="N932" s="91">
        <f t="shared" si="458"/>
        <v>3087.2000000000003</v>
      </c>
      <c r="O932" s="91">
        <f t="shared" si="459"/>
        <v>3155.2000000000003</v>
      </c>
      <c r="P932" s="91">
        <f t="shared" si="460"/>
        <v>3223.2000000000003</v>
      </c>
      <c r="Q932" s="91">
        <f t="shared" si="461"/>
        <v>3291.2000000000003</v>
      </c>
      <c r="R932" s="91">
        <f t="shared" si="462"/>
        <v>61.744000000000007</v>
      </c>
      <c r="S932" s="91">
        <f t="shared" si="463"/>
        <v>473.28000000000003</v>
      </c>
      <c r="T932" s="91">
        <f t="shared" si="464"/>
        <v>966.96</v>
      </c>
      <c r="U932" s="91">
        <f t="shared" si="465"/>
        <v>1810.1600000000003</v>
      </c>
      <c r="V932" s="91">
        <f t="shared" si="466"/>
        <v>182.2682880000001</v>
      </c>
      <c r="W932" s="91">
        <f t="shared" si="467"/>
        <v>1257.4103040000007</v>
      </c>
      <c r="X932" s="91">
        <f t="shared" si="468"/>
        <v>2188.4238720000008</v>
      </c>
      <c r="Y932" s="91">
        <f t="shared" si="469"/>
        <v>3562.3948800000021</v>
      </c>
      <c r="Z932" s="91">
        <f t="shared" si="470"/>
        <v>37.972560000000016</v>
      </c>
      <c r="AA932" s="91">
        <f t="shared" si="471"/>
        <v>209.56838400000012</v>
      </c>
      <c r="AB932" s="91">
        <f t="shared" si="472"/>
        <v>303.94776000000013</v>
      </c>
      <c r="AC932" s="91">
        <f t="shared" si="473"/>
        <v>424.09462857142887</v>
      </c>
      <c r="AD932" s="29">
        <f t="shared" si="474"/>
        <v>1</v>
      </c>
      <c r="AE932" s="29">
        <f t="shared" si="482"/>
        <v>2</v>
      </c>
      <c r="AF932" s="29">
        <f t="shared" si="483"/>
        <v>3</v>
      </c>
      <c r="AG932" s="29">
        <f t="shared" si="484"/>
        <v>3</v>
      </c>
      <c r="AH932" s="29">
        <f t="shared" si="475"/>
        <v>2</v>
      </c>
      <c r="AI932" s="29">
        <f t="shared" si="476"/>
        <v>8</v>
      </c>
      <c r="AJ932" s="29">
        <f t="shared" si="477"/>
        <v>11</v>
      </c>
      <c r="AK932" s="105">
        <f t="shared" si="478"/>
        <v>17</v>
      </c>
      <c r="AT932" s="300">
        <f t="shared" si="487"/>
        <v>607.56096000000025</v>
      </c>
      <c r="AU932" s="29">
        <f t="shared" si="487"/>
        <v>4657.075200000002</v>
      </c>
      <c r="AV932" s="29">
        <f t="shared" si="487"/>
        <v>9514.8864000000031</v>
      </c>
      <c r="AW932" s="105">
        <f t="shared" si="486"/>
        <v>17811.97440000001</v>
      </c>
    </row>
    <row r="933" spans="1:49" x14ac:dyDescent="0.25">
      <c r="A933" s="80" t="s">
        <v>235</v>
      </c>
      <c r="B933" s="4" t="s">
        <v>88</v>
      </c>
      <c r="C933" s="4">
        <v>94.6</v>
      </c>
      <c r="D933" s="4">
        <v>98.36</v>
      </c>
      <c r="E933" s="4">
        <v>560</v>
      </c>
      <c r="F933" s="4">
        <v>570</v>
      </c>
      <c r="G933" s="30">
        <f t="shared" si="479"/>
        <v>3.7600000000000051</v>
      </c>
      <c r="H933" s="30">
        <f t="shared" si="480"/>
        <v>281.21000000000004</v>
      </c>
      <c r="I933" s="30" t="str">
        <f t="shared" si="481"/>
        <v>US 26: 10</v>
      </c>
      <c r="J933" s="30">
        <f t="shared" si="488"/>
        <v>561</v>
      </c>
      <c r="K933" s="30">
        <f t="shared" si="488"/>
        <v>563.5</v>
      </c>
      <c r="L933" s="30">
        <f t="shared" si="488"/>
        <v>566</v>
      </c>
      <c r="M933" s="30">
        <f t="shared" si="488"/>
        <v>568.5</v>
      </c>
      <c r="N933" s="91">
        <f t="shared" si="458"/>
        <v>381.48</v>
      </c>
      <c r="O933" s="91">
        <f t="shared" si="459"/>
        <v>383.18</v>
      </c>
      <c r="P933" s="91">
        <f t="shared" si="460"/>
        <v>384.88000000000005</v>
      </c>
      <c r="Q933" s="91">
        <f t="shared" si="461"/>
        <v>386.58000000000004</v>
      </c>
      <c r="R933" s="91">
        <f t="shared" si="462"/>
        <v>7.6296000000000008</v>
      </c>
      <c r="S933" s="91">
        <f t="shared" si="463"/>
        <v>57.476999999999997</v>
      </c>
      <c r="T933" s="91">
        <f t="shared" si="464"/>
        <v>115.46400000000001</v>
      </c>
      <c r="U933" s="91">
        <f t="shared" si="465"/>
        <v>212.61900000000003</v>
      </c>
      <c r="V933" s="91">
        <f t="shared" si="466"/>
        <v>8.6061888000000124</v>
      </c>
      <c r="W933" s="91">
        <f t="shared" si="467"/>
        <v>58.350650400000085</v>
      </c>
      <c r="X933" s="91">
        <f t="shared" si="468"/>
        <v>99.853267200000161</v>
      </c>
      <c r="Y933" s="91">
        <f t="shared" si="469"/>
        <v>159.88948800000026</v>
      </c>
      <c r="Z933" s="91">
        <f t="shared" si="470"/>
        <v>1.7929560000000022</v>
      </c>
      <c r="AA933" s="91">
        <f t="shared" si="471"/>
        <v>9.7251084000000141</v>
      </c>
      <c r="AB933" s="91">
        <f t="shared" si="472"/>
        <v>13.868509333333357</v>
      </c>
      <c r="AC933" s="91">
        <f t="shared" si="473"/>
        <v>19.034462857142891</v>
      </c>
      <c r="AD933" s="29">
        <f t="shared" si="474"/>
        <v>0</v>
      </c>
      <c r="AE933" s="29">
        <f t="shared" si="482"/>
        <v>0</v>
      </c>
      <c r="AF933" s="29">
        <f t="shared" si="483"/>
        <v>0</v>
      </c>
      <c r="AG933" s="29">
        <f t="shared" si="484"/>
        <v>0</v>
      </c>
      <c r="AH933" s="29">
        <f t="shared" si="475"/>
        <v>2</v>
      </c>
      <c r="AI933" s="29">
        <f t="shared" si="476"/>
        <v>8</v>
      </c>
      <c r="AJ933" s="29">
        <f t="shared" si="477"/>
        <v>11</v>
      </c>
      <c r="AK933" s="105">
        <f t="shared" si="478"/>
        <v>17</v>
      </c>
      <c r="AT933" s="300">
        <f t="shared" si="487"/>
        <v>28.687296000000043</v>
      </c>
      <c r="AU933" s="29">
        <f t="shared" si="487"/>
        <v>216.11352000000028</v>
      </c>
      <c r="AV933" s="29">
        <f t="shared" si="487"/>
        <v>434.14464000000066</v>
      </c>
      <c r="AW933" s="105">
        <f t="shared" si="486"/>
        <v>799.44744000000117</v>
      </c>
    </row>
    <row r="934" spans="1:49" x14ac:dyDescent="0.25">
      <c r="A934" s="80" t="s">
        <v>235</v>
      </c>
      <c r="B934" s="4" t="s">
        <v>89</v>
      </c>
      <c r="C934" s="4">
        <v>99.2</v>
      </c>
      <c r="D934" s="4">
        <v>103.27</v>
      </c>
      <c r="E934" s="4">
        <v>4500</v>
      </c>
      <c r="F934" s="4">
        <v>4600</v>
      </c>
      <c r="G934" s="30">
        <f t="shared" si="479"/>
        <v>4.0699999999999932</v>
      </c>
      <c r="H934" s="30">
        <f t="shared" si="480"/>
        <v>285.28000000000003</v>
      </c>
      <c r="I934" s="30" t="str">
        <f t="shared" si="481"/>
        <v>US 26: 10</v>
      </c>
      <c r="J934" s="30">
        <f t="shared" si="488"/>
        <v>4510</v>
      </c>
      <c r="K934" s="30">
        <f t="shared" si="488"/>
        <v>4535</v>
      </c>
      <c r="L934" s="30">
        <f t="shared" si="488"/>
        <v>4560</v>
      </c>
      <c r="M934" s="30">
        <f t="shared" si="488"/>
        <v>4585</v>
      </c>
      <c r="N934" s="91">
        <f t="shared" si="458"/>
        <v>3066.8</v>
      </c>
      <c r="O934" s="91">
        <f t="shared" si="459"/>
        <v>3083.8</v>
      </c>
      <c r="P934" s="91">
        <f t="shared" si="460"/>
        <v>3100.8</v>
      </c>
      <c r="Q934" s="91">
        <f t="shared" si="461"/>
        <v>3117.8</v>
      </c>
      <c r="R934" s="91">
        <f t="shared" si="462"/>
        <v>61.336000000000006</v>
      </c>
      <c r="S934" s="91">
        <f t="shared" si="463"/>
        <v>462.57</v>
      </c>
      <c r="T934" s="91">
        <f t="shared" si="464"/>
        <v>930.24</v>
      </c>
      <c r="U934" s="91">
        <f t="shared" si="465"/>
        <v>1714.7900000000002</v>
      </c>
      <c r="V934" s="91">
        <f t="shared" si="466"/>
        <v>74.891255999999871</v>
      </c>
      <c r="W934" s="91">
        <f t="shared" si="467"/>
        <v>508.31817299999915</v>
      </c>
      <c r="X934" s="91">
        <f t="shared" si="468"/>
        <v>870.79766399999858</v>
      </c>
      <c r="Y934" s="91">
        <f t="shared" si="469"/>
        <v>1395.839059999998</v>
      </c>
      <c r="Z934" s="91">
        <f t="shared" si="470"/>
        <v>15.602344999999971</v>
      </c>
      <c r="AA934" s="91">
        <f t="shared" si="471"/>
        <v>84.719695499999858</v>
      </c>
      <c r="AB934" s="91">
        <f t="shared" si="472"/>
        <v>120.94411999999981</v>
      </c>
      <c r="AC934" s="91">
        <f t="shared" si="473"/>
        <v>166.17131666666646</v>
      </c>
      <c r="AD934" s="29">
        <f t="shared" si="474"/>
        <v>0</v>
      </c>
      <c r="AE934" s="29">
        <f t="shared" si="482"/>
        <v>1</v>
      </c>
      <c r="AF934" s="29">
        <f t="shared" si="483"/>
        <v>1</v>
      </c>
      <c r="AG934" s="29">
        <f t="shared" si="484"/>
        <v>2</v>
      </c>
      <c r="AH934" s="29">
        <f t="shared" si="475"/>
        <v>2</v>
      </c>
      <c r="AI934" s="29">
        <f t="shared" si="476"/>
        <v>8</v>
      </c>
      <c r="AJ934" s="29">
        <f t="shared" si="477"/>
        <v>11</v>
      </c>
      <c r="AK934" s="105">
        <f t="shared" si="478"/>
        <v>17</v>
      </c>
      <c r="AT934" s="300">
        <f t="shared" si="487"/>
        <v>249.6375199999996</v>
      </c>
      <c r="AU934" s="29">
        <f t="shared" si="487"/>
        <v>1882.6598999999969</v>
      </c>
      <c r="AV934" s="29">
        <f t="shared" si="487"/>
        <v>3786.0767999999939</v>
      </c>
      <c r="AW934" s="105">
        <f t="shared" si="486"/>
        <v>6979.1952999999894</v>
      </c>
    </row>
    <row r="935" spans="1:49" x14ac:dyDescent="0.25">
      <c r="A935" s="80" t="s">
        <v>235</v>
      </c>
      <c r="B935" s="4" t="s">
        <v>89</v>
      </c>
      <c r="C935" s="4">
        <v>103.27</v>
      </c>
      <c r="D935" s="4">
        <v>103.54</v>
      </c>
      <c r="E935" s="4">
        <v>6900</v>
      </c>
      <c r="F935" s="4">
        <v>7600</v>
      </c>
      <c r="G935" s="30">
        <f t="shared" si="479"/>
        <v>0.27000000000001023</v>
      </c>
      <c r="H935" s="30">
        <f t="shared" si="480"/>
        <v>285.55000000000007</v>
      </c>
      <c r="I935" s="30" t="str">
        <f t="shared" si="481"/>
        <v>US 26: 10</v>
      </c>
      <c r="J935" s="30">
        <f t="shared" si="488"/>
        <v>6970</v>
      </c>
      <c r="K935" s="30">
        <f t="shared" si="488"/>
        <v>7145</v>
      </c>
      <c r="L935" s="30">
        <f t="shared" si="488"/>
        <v>7320</v>
      </c>
      <c r="M935" s="30">
        <f t="shared" si="488"/>
        <v>7495</v>
      </c>
      <c r="N935" s="91">
        <f t="shared" si="458"/>
        <v>4739.6000000000004</v>
      </c>
      <c r="O935" s="91">
        <f t="shared" si="459"/>
        <v>4858.6000000000004</v>
      </c>
      <c r="P935" s="91">
        <f t="shared" si="460"/>
        <v>4977.6000000000004</v>
      </c>
      <c r="Q935" s="91">
        <f t="shared" si="461"/>
        <v>5096.6000000000004</v>
      </c>
      <c r="R935" s="91">
        <f t="shared" si="462"/>
        <v>94.792000000000016</v>
      </c>
      <c r="S935" s="91">
        <f t="shared" si="463"/>
        <v>728.79000000000008</v>
      </c>
      <c r="T935" s="91">
        <f t="shared" si="464"/>
        <v>1493.28</v>
      </c>
      <c r="U935" s="91">
        <f t="shared" si="465"/>
        <v>2803.1300000000006</v>
      </c>
      <c r="V935" s="91">
        <f t="shared" si="466"/>
        <v>7.6781520000002921</v>
      </c>
      <c r="W935" s="91">
        <f t="shared" si="467"/>
        <v>53.128791000002025</v>
      </c>
      <c r="X935" s="91">
        <f t="shared" si="468"/>
        <v>92.73268800000352</v>
      </c>
      <c r="Y935" s="91">
        <f t="shared" si="469"/>
        <v>151.36902000000575</v>
      </c>
      <c r="Z935" s="91">
        <f t="shared" si="470"/>
        <v>1.5996150000000606</v>
      </c>
      <c r="AA935" s="91">
        <f t="shared" si="471"/>
        <v>8.8547985000003369</v>
      </c>
      <c r="AB935" s="91">
        <f t="shared" si="472"/>
        <v>12.879540000000491</v>
      </c>
      <c r="AC935" s="91">
        <f t="shared" si="473"/>
        <v>18.020121428572114</v>
      </c>
      <c r="AD935" s="29">
        <f t="shared" si="474"/>
        <v>0</v>
      </c>
      <c r="AE935" s="29">
        <f t="shared" si="482"/>
        <v>0</v>
      </c>
      <c r="AF935" s="29">
        <f t="shared" si="483"/>
        <v>0</v>
      </c>
      <c r="AG935" s="29">
        <f t="shared" si="484"/>
        <v>0</v>
      </c>
      <c r="AH935" s="29">
        <f t="shared" si="475"/>
        <v>2</v>
      </c>
      <c r="AI935" s="29">
        <f t="shared" si="476"/>
        <v>8</v>
      </c>
      <c r="AJ935" s="29">
        <f t="shared" si="477"/>
        <v>11</v>
      </c>
      <c r="AK935" s="105">
        <f t="shared" si="478"/>
        <v>17</v>
      </c>
      <c r="AT935" s="300">
        <f t="shared" si="487"/>
        <v>25.593840000000974</v>
      </c>
      <c r="AU935" s="29">
        <f t="shared" si="487"/>
        <v>196.77330000000748</v>
      </c>
      <c r="AV935" s="29">
        <f t="shared" si="487"/>
        <v>403.18560000001526</v>
      </c>
      <c r="AW935" s="105">
        <f t="shared" si="486"/>
        <v>756.84510000002888</v>
      </c>
    </row>
    <row r="936" spans="1:49" x14ac:dyDescent="0.25">
      <c r="A936" s="80" t="s">
        <v>235</v>
      </c>
      <c r="B936" s="4" t="s">
        <v>89</v>
      </c>
      <c r="C936" s="4">
        <v>103.54</v>
      </c>
      <c r="D936" s="4">
        <v>110.75</v>
      </c>
      <c r="E936" s="4">
        <v>6900</v>
      </c>
      <c r="F936" s="4">
        <v>7700</v>
      </c>
      <c r="G936" s="30">
        <f t="shared" si="479"/>
        <v>7.2099999999999937</v>
      </c>
      <c r="H936" s="30">
        <f t="shared" si="480"/>
        <v>292.76000000000005</v>
      </c>
      <c r="I936" s="30" t="str">
        <f t="shared" si="481"/>
        <v>US 26: 10</v>
      </c>
      <c r="J936" s="30">
        <f t="shared" si="488"/>
        <v>6980</v>
      </c>
      <c r="K936" s="30">
        <f t="shared" si="488"/>
        <v>7180</v>
      </c>
      <c r="L936" s="30">
        <f t="shared" si="488"/>
        <v>7380</v>
      </c>
      <c r="M936" s="30">
        <f t="shared" si="488"/>
        <v>7580</v>
      </c>
      <c r="N936" s="91">
        <f t="shared" si="458"/>
        <v>4746.4000000000005</v>
      </c>
      <c r="O936" s="91">
        <f t="shared" si="459"/>
        <v>4882.4000000000005</v>
      </c>
      <c r="P936" s="91">
        <f t="shared" si="460"/>
        <v>5018.4000000000005</v>
      </c>
      <c r="Q936" s="91">
        <f t="shared" si="461"/>
        <v>5154.4000000000005</v>
      </c>
      <c r="R936" s="91">
        <f t="shared" si="462"/>
        <v>94.928000000000011</v>
      </c>
      <c r="S936" s="91">
        <f t="shared" si="463"/>
        <v>732.36</v>
      </c>
      <c r="T936" s="91">
        <f t="shared" si="464"/>
        <v>1505.5200000000002</v>
      </c>
      <c r="U936" s="91">
        <f t="shared" si="465"/>
        <v>2834.9200000000005</v>
      </c>
      <c r="V936" s="91">
        <f t="shared" si="466"/>
        <v>205.32926399999985</v>
      </c>
      <c r="W936" s="91">
        <f t="shared" si="467"/>
        <v>1425.685211999999</v>
      </c>
      <c r="X936" s="91">
        <f t="shared" si="468"/>
        <v>2496.6038159999985</v>
      </c>
      <c r="Y936" s="91">
        <f t="shared" si="469"/>
        <v>4087.9546399999977</v>
      </c>
      <c r="Z936" s="91">
        <f t="shared" si="470"/>
        <v>42.776929999999965</v>
      </c>
      <c r="AA936" s="91">
        <f t="shared" si="471"/>
        <v>237.61420199999984</v>
      </c>
      <c r="AB936" s="91">
        <f t="shared" si="472"/>
        <v>346.7505299999998</v>
      </c>
      <c r="AC936" s="91">
        <f t="shared" si="473"/>
        <v>486.66126666666645</v>
      </c>
      <c r="AD936" s="29">
        <f t="shared" si="474"/>
        <v>1</v>
      </c>
      <c r="AE936" s="29">
        <f t="shared" si="482"/>
        <v>2</v>
      </c>
      <c r="AF936" s="29">
        <f t="shared" si="483"/>
        <v>3</v>
      </c>
      <c r="AG936" s="29">
        <f t="shared" si="484"/>
        <v>4</v>
      </c>
      <c r="AH936" s="29">
        <f t="shared" si="475"/>
        <v>2</v>
      </c>
      <c r="AI936" s="29">
        <f t="shared" si="476"/>
        <v>8</v>
      </c>
      <c r="AJ936" s="29">
        <f t="shared" si="477"/>
        <v>11</v>
      </c>
      <c r="AK936" s="105">
        <f t="shared" si="478"/>
        <v>17</v>
      </c>
      <c r="AT936" s="300">
        <f t="shared" si="487"/>
        <v>684.43087999999943</v>
      </c>
      <c r="AU936" s="29">
        <f t="shared" si="487"/>
        <v>5280.3155999999954</v>
      </c>
      <c r="AV936" s="29">
        <f t="shared" si="487"/>
        <v>10854.799199999992</v>
      </c>
      <c r="AW936" s="105">
        <f t="shared" si="486"/>
        <v>20439.773199999985</v>
      </c>
    </row>
    <row r="937" spans="1:49" x14ac:dyDescent="0.25">
      <c r="A937" s="80" t="s">
        <v>235</v>
      </c>
      <c r="B937" s="4" t="s">
        <v>89</v>
      </c>
      <c r="C937" s="4">
        <v>110.75</v>
      </c>
      <c r="D937" s="4">
        <v>111.78</v>
      </c>
      <c r="E937" s="4">
        <v>7000</v>
      </c>
      <c r="F937" s="4">
        <v>7800</v>
      </c>
      <c r="G937" s="30">
        <f t="shared" si="479"/>
        <v>1.0300000000000011</v>
      </c>
      <c r="H937" s="30">
        <f t="shared" si="480"/>
        <v>293.79000000000008</v>
      </c>
      <c r="I937" s="30" t="str">
        <f t="shared" si="481"/>
        <v>US 26: 10</v>
      </c>
      <c r="J937" s="30">
        <f t="shared" si="488"/>
        <v>7080</v>
      </c>
      <c r="K937" s="30">
        <f t="shared" si="488"/>
        <v>7280</v>
      </c>
      <c r="L937" s="30">
        <f t="shared" si="488"/>
        <v>7480</v>
      </c>
      <c r="M937" s="30">
        <f t="shared" si="488"/>
        <v>7680</v>
      </c>
      <c r="N937" s="91">
        <f t="shared" si="458"/>
        <v>4814.4000000000005</v>
      </c>
      <c r="O937" s="91">
        <f t="shared" si="459"/>
        <v>4950.4000000000005</v>
      </c>
      <c r="P937" s="91">
        <f t="shared" si="460"/>
        <v>5086.4000000000005</v>
      </c>
      <c r="Q937" s="91">
        <f t="shared" si="461"/>
        <v>5222.4000000000005</v>
      </c>
      <c r="R937" s="91">
        <f t="shared" si="462"/>
        <v>96.288000000000011</v>
      </c>
      <c r="S937" s="91">
        <f t="shared" si="463"/>
        <v>742.56000000000006</v>
      </c>
      <c r="T937" s="91">
        <f t="shared" si="464"/>
        <v>1525.92</v>
      </c>
      <c r="U937" s="91">
        <f t="shared" si="465"/>
        <v>2872.3200000000006</v>
      </c>
      <c r="V937" s="91">
        <f t="shared" si="466"/>
        <v>29.752992000000035</v>
      </c>
      <c r="W937" s="91">
        <f t="shared" si="467"/>
        <v>206.50593600000025</v>
      </c>
      <c r="X937" s="91">
        <f t="shared" si="468"/>
        <v>361.49044800000041</v>
      </c>
      <c r="Y937" s="91">
        <f t="shared" si="469"/>
        <v>591.69792000000086</v>
      </c>
      <c r="Z937" s="91">
        <f t="shared" si="470"/>
        <v>6.1985400000000066</v>
      </c>
      <c r="AA937" s="91">
        <f t="shared" si="471"/>
        <v>34.417656000000044</v>
      </c>
      <c r="AB937" s="91">
        <f t="shared" si="472"/>
        <v>50.207006666666729</v>
      </c>
      <c r="AC937" s="91">
        <f t="shared" si="473"/>
        <v>70.44022857142869</v>
      </c>
      <c r="AD937" s="29">
        <f t="shared" si="474"/>
        <v>0</v>
      </c>
      <c r="AE937" s="29">
        <f t="shared" si="482"/>
        <v>1</v>
      </c>
      <c r="AF937" s="29">
        <f t="shared" si="483"/>
        <v>1</v>
      </c>
      <c r="AG937" s="29">
        <f t="shared" si="484"/>
        <v>1</v>
      </c>
      <c r="AH937" s="29">
        <f t="shared" si="475"/>
        <v>2</v>
      </c>
      <c r="AI937" s="29">
        <f t="shared" si="476"/>
        <v>8</v>
      </c>
      <c r="AJ937" s="29">
        <f t="shared" si="477"/>
        <v>11</v>
      </c>
      <c r="AK937" s="105">
        <f t="shared" si="478"/>
        <v>17</v>
      </c>
      <c r="AT937" s="300">
        <f t="shared" si="487"/>
        <v>99.17664000000012</v>
      </c>
      <c r="AU937" s="29">
        <f t="shared" si="487"/>
        <v>764.83680000000095</v>
      </c>
      <c r="AV937" s="29">
        <f t="shared" si="487"/>
        <v>1571.6976000000018</v>
      </c>
      <c r="AW937" s="105">
        <f t="shared" si="486"/>
        <v>2958.489600000004</v>
      </c>
    </row>
    <row r="938" spans="1:49" x14ac:dyDescent="0.25">
      <c r="A938" s="80" t="s">
        <v>235</v>
      </c>
      <c r="B938" s="4" t="s">
        <v>89</v>
      </c>
      <c r="C938" s="4">
        <v>111.78</v>
      </c>
      <c r="D938" s="4">
        <v>113.61</v>
      </c>
      <c r="E938" s="4">
        <v>8400</v>
      </c>
      <c r="F938" s="4">
        <v>8900</v>
      </c>
      <c r="G938" s="30">
        <f t="shared" si="479"/>
        <v>1.8299999999999983</v>
      </c>
      <c r="H938" s="30">
        <f t="shared" si="480"/>
        <v>295.62000000000006</v>
      </c>
      <c r="I938" s="30" t="str">
        <f t="shared" si="481"/>
        <v>US 26: 10</v>
      </c>
      <c r="J938" s="30">
        <f t="shared" si="488"/>
        <v>8450</v>
      </c>
      <c r="K938" s="30">
        <f t="shared" si="488"/>
        <v>8575</v>
      </c>
      <c r="L938" s="30">
        <f t="shared" si="488"/>
        <v>8700</v>
      </c>
      <c r="M938" s="30">
        <f t="shared" si="488"/>
        <v>8825</v>
      </c>
      <c r="N938" s="91">
        <f t="shared" si="458"/>
        <v>5746</v>
      </c>
      <c r="O938" s="91">
        <f t="shared" si="459"/>
        <v>5831</v>
      </c>
      <c r="P938" s="91">
        <f t="shared" si="460"/>
        <v>5916</v>
      </c>
      <c r="Q938" s="91">
        <f t="shared" si="461"/>
        <v>6001</v>
      </c>
      <c r="R938" s="91">
        <f t="shared" si="462"/>
        <v>114.92</v>
      </c>
      <c r="S938" s="91">
        <f t="shared" si="463"/>
        <v>874.65</v>
      </c>
      <c r="T938" s="91">
        <f t="shared" si="464"/>
        <v>1774.8</v>
      </c>
      <c r="U938" s="91">
        <f t="shared" si="465"/>
        <v>3300.55</v>
      </c>
      <c r="V938" s="91">
        <f t="shared" si="466"/>
        <v>63.091079999999941</v>
      </c>
      <c r="W938" s="91">
        <f t="shared" si="467"/>
        <v>432.16456499999964</v>
      </c>
      <c r="X938" s="91">
        <f t="shared" si="468"/>
        <v>747.01331999999934</v>
      </c>
      <c r="Y938" s="91">
        <f t="shared" si="469"/>
        <v>1208.0012999999992</v>
      </c>
      <c r="Z938" s="91">
        <f t="shared" si="470"/>
        <v>13.143974999999985</v>
      </c>
      <c r="AA938" s="91">
        <f t="shared" si="471"/>
        <v>72.027427499999945</v>
      </c>
      <c r="AB938" s="91">
        <f t="shared" si="472"/>
        <v>103.75184999999992</v>
      </c>
      <c r="AC938" s="91">
        <f t="shared" si="473"/>
        <v>143.80967857142849</v>
      </c>
      <c r="AD938" s="29">
        <f t="shared" si="474"/>
        <v>0</v>
      </c>
      <c r="AE938" s="29">
        <f t="shared" si="482"/>
        <v>1</v>
      </c>
      <c r="AF938" s="29">
        <f t="shared" si="483"/>
        <v>1</v>
      </c>
      <c r="AG938" s="29">
        <f t="shared" si="484"/>
        <v>1</v>
      </c>
      <c r="AH938" s="29">
        <f t="shared" si="475"/>
        <v>2</v>
      </c>
      <c r="AI938" s="29">
        <f t="shared" si="476"/>
        <v>8</v>
      </c>
      <c r="AJ938" s="29">
        <f t="shared" si="477"/>
        <v>11</v>
      </c>
      <c r="AK938" s="105">
        <f t="shared" si="478"/>
        <v>17</v>
      </c>
      <c r="AT938" s="300">
        <f t="shared" si="487"/>
        <v>210.30359999999982</v>
      </c>
      <c r="AU938" s="29">
        <f t="shared" si="487"/>
        <v>1600.6094999999984</v>
      </c>
      <c r="AV938" s="29">
        <f t="shared" si="487"/>
        <v>3247.8839999999968</v>
      </c>
      <c r="AW938" s="105">
        <f t="shared" si="486"/>
        <v>6040.006499999995</v>
      </c>
    </row>
    <row r="939" spans="1:49" x14ac:dyDescent="0.25">
      <c r="A939" s="80" t="s">
        <v>235</v>
      </c>
      <c r="B939" s="4" t="s">
        <v>89</v>
      </c>
      <c r="C939" s="4">
        <v>113.61</v>
      </c>
      <c r="D939" s="4">
        <v>113.95</v>
      </c>
      <c r="E939" s="4">
        <v>7300</v>
      </c>
      <c r="F939" s="4">
        <v>7800</v>
      </c>
      <c r="G939" s="30">
        <f t="shared" si="479"/>
        <v>0.34000000000000341</v>
      </c>
      <c r="H939" s="30">
        <f t="shared" si="480"/>
        <v>295.96000000000004</v>
      </c>
      <c r="I939" s="30" t="str">
        <f t="shared" si="481"/>
        <v>US 26: 10</v>
      </c>
      <c r="J939" s="30">
        <f t="shared" si="488"/>
        <v>7350</v>
      </c>
      <c r="K939" s="30">
        <f t="shared" si="488"/>
        <v>7475</v>
      </c>
      <c r="L939" s="30">
        <f t="shared" si="488"/>
        <v>7600</v>
      </c>
      <c r="M939" s="30">
        <f t="shared" si="488"/>
        <v>7725</v>
      </c>
      <c r="N939" s="91">
        <f t="shared" si="458"/>
        <v>4998</v>
      </c>
      <c r="O939" s="91">
        <f t="shared" si="459"/>
        <v>5083</v>
      </c>
      <c r="P939" s="91">
        <f t="shared" si="460"/>
        <v>5168</v>
      </c>
      <c r="Q939" s="91">
        <f t="shared" si="461"/>
        <v>5253</v>
      </c>
      <c r="R939" s="91">
        <f t="shared" si="462"/>
        <v>99.960000000000008</v>
      </c>
      <c r="S939" s="91">
        <f t="shared" si="463"/>
        <v>762.44999999999993</v>
      </c>
      <c r="T939" s="91">
        <f t="shared" si="464"/>
        <v>1550.3999999999999</v>
      </c>
      <c r="U939" s="91">
        <f t="shared" si="465"/>
        <v>2889.15</v>
      </c>
      <c r="V939" s="91">
        <f t="shared" si="466"/>
        <v>10.195920000000102</v>
      </c>
      <c r="W939" s="91">
        <f t="shared" si="467"/>
        <v>69.992910000000705</v>
      </c>
      <c r="X939" s="91">
        <f t="shared" si="468"/>
        <v>121.24128000000121</v>
      </c>
      <c r="Y939" s="91">
        <f t="shared" si="469"/>
        <v>196.46220000000199</v>
      </c>
      <c r="Z939" s="91">
        <f t="shared" si="470"/>
        <v>2.1241500000000211</v>
      </c>
      <c r="AA939" s="91">
        <f t="shared" si="471"/>
        <v>11.665485000000118</v>
      </c>
      <c r="AB939" s="91">
        <f t="shared" si="472"/>
        <v>16.839066666666838</v>
      </c>
      <c r="AC939" s="91">
        <f t="shared" si="473"/>
        <v>23.388357142857384</v>
      </c>
      <c r="AD939" s="29">
        <f t="shared" si="474"/>
        <v>0</v>
      </c>
      <c r="AE939" s="29">
        <f t="shared" si="482"/>
        <v>0</v>
      </c>
      <c r="AF939" s="29">
        <f t="shared" si="483"/>
        <v>0</v>
      </c>
      <c r="AG939" s="29">
        <f t="shared" si="484"/>
        <v>0</v>
      </c>
      <c r="AH939" s="29">
        <f t="shared" si="475"/>
        <v>2</v>
      </c>
      <c r="AI939" s="29">
        <f t="shared" si="476"/>
        <v>8</v>
      </c>
      <c r="AJ939" s="29">
        <f t="shared" si="477"/>
        <v>11</v>
      </c>
      <c r="AK939" s="105">
        <f t="shared" si="478"/>
        <v>17</v>
      </c>
      <c r="AT939" s="300">
        <f t="shared" si="487"/>
        <v>33.986400000000344</v>
      </c>
      <c r="AU939" s="29">
        <f t="shared" si="487"/>
        <v>259.23300000000256</v>
      </c>
      <c r="AV939" s="29">
        <f t="shared" si="487"/>
        <v>527.1360000000052</v>
      </c>
      <c r="AW939" s="105">
        <f t="shared" si="486"/>
        <v>982.31100000000993</v>
      </c>
    </row>
    <row r="940" spans="1:49" x14ac:dyDescent="0.25">
      <c r="A940" s="80" t="s">
        <v>235</v>
      </c>
      <c r="B940" s="4" t="s">
        <v>89</v>
      </c>
      <c r="C940" s="4">
        <v>113.95</v>
      </c>
      <c r="D940" s="4">
        <v>115.86</v>
      </c>
      <c r="E940" s="4">
        <v>7600</v>
      </c>
      <c r="F940" s="4">
        <v>8900</v>
      </c>
      <c r="G940" s="30">
        <f t="shared" si="479"/>
        <v>1.9099999999999966</v>
      </c>
      <c r="H940" s="30">
        <f t="shared" si="480"/>
        <v>297.87</v>
      </c>
      <c r="I940" s="30" t="str">
        <f t="shared" si="481"/>
        <v>US 26: 10</v>
      </c>
      <c r="J940" s="30">
        <f t="shared" si="488"/>
        <v>7730</v>
      </c>
      <c r="K940" s="30">
        <f t="shared" si="488"/>
        <v>8055</v>
      </c>
      <c r="L940" s="30">
        <f t="shared" si="488"/>
        <v>8380</v>
      </c>
      <c r="M940" s="30">
        <f t="shared" si="488"/>
        <v>8705</v>
      </c>
      <c r="N940" s="91">
        <f t="shared" si="458"/>
        <v>5256.4000000000005</v>
      </c>
      <c r="O940" s="91">
        <f t="shared" si="459"/>
        <v>5477.4000000000005</v>
      </c>
      <c r="P940" s="91">
        <f t="shared" si="460"/>
        <v>5698.4000000000005</v>
      </c>
      <c r="Q940" s="91">
        <f t="shared" si="461"/>
        <v>5919.4000000000005</v>
      </c>
      <c r="R940" s="91">
        <f t="shared" si="462"/>
        <v>105.12800000000001</v>
      </c>
      <c r="S940" s="91">
        <f t="shared" si="463"/>
        <v>821.61</v>
      </c>
      <c r="T940" s="91">
        <f t="shared" si="464"/>
        <v>1709.5200000000002</v>
      </c>
      <c r="U940" s="91">
        <f t="shared" si="465"/>
        <v>3255.6700000000005</v>
      </c>
      <c r="V940" s="91">
        <f t="shared" si="466"/>
        <v>60.238343999999898</v>
      </c>
      <c r="W940" s="91">
        <f t="shared" si="467"/>
        <v>423.70427699999931</v>
      </c>
      <c r="X940" s="91">
        <f t="shared" si="468"/>
        <v>750.99213599999871</v>
      </c>
      <c r="Y940" s="91">
        <f t="shared" si="469"/>
        <v>1243.665939999998</v>
      </c>
      <c r="Z940" s="91">
        <f t="shared" si="470"/>
        <v>12.549654999999976</v>
      </c>
      <c r="AA940" s="91">
        <f t="shared" si="471"/>
        <v>70.617379499999885</v>
      </c>
      <c r="AB940" s="91">
        <f t="shared" si="472"/>
        <v>104.30446333333316</v>
      </c>
      <c r="AC940" s="91">
        <f t="shared" si="473"/>
        <v>148.05546904761883</v>
      </c>
      <c r="AD940" s="29">
        <f t="shared" si="474"/>
        <v>0</v>
      </c>
      <c r="AE940" s="29">
        <f t="shared" si="482"/>
        <v>1</v>
      </c>
      <c r="AF940" s="29">
        <f t="shared" si="483"/>
        <v>1</v>
      </c>
      <c r="AG940" s="29">
        <f t="shared" si="484"/>
        <v>1</v>
      </c>
      <c r="AH940" s="29">
        <f t="shared" si="475"/>
        <v>2</v>
      </c>
      <c r="AI940" s="29">
        <f t="shared" si="476"/>
        <v>8</v>
      </c>
      <c r="AJ940" s="29">
        <f t="shared" si="477"/>
        <v>11</v>
      </c>
      <c r="AK940" s="105">
        <f t="shared" si="478"/>
        <v>17</v>
      </c>
      <c r="AT940" s="300">
        <f t="shared" si="487"/>
        <v>200.79447999999968</v>
      </c>
      <c r="AU940" s="29">
        <f t="shared" si="487"/>
        <v>1569.2750999999973</v>
      </c>
      <c r="AV940" s="29">
        <f t="shared" si="487"/>
        <v>3265.1831999999945</v>
      </c>
      <c r="AW940" s="105">
        <f t="shared" si="486"/>
        <v>6218.3296999999902</v>
      </c>
    </row>
    <row r="941" spans="1:49" x14ac:dyDescent="0.25">
      <c r="A941" s="80" t="s">
        <v>235</v>
      </c>
      <c r="B941" s="4" t="s">
        <v>89</v>
      </c>
      <c r="C941" s="4">
        <v>115.86</v>
      </c>
      <c r="D941" s="4">
        <v>116.4</v>
      </c>
      <c r="E941" s="4">
        <v>9200</v>
      </c>
      <c r="F941" s="4">
        <v>10100</v>
      </c>
      <c r="G941" s="30">
        <f t="shared" si="479"/>
        <v>0.54000000000000625</v>
      </c>
      <c r="H941" s="30">
        <f t="shared" si="480"/>
        <v>298.41000000000003</v>
      </c>
      <c r="I941" s="30" t="str">
        <f t="shared" si="481"/>
        <v>US 26: 10</v>
      </c>
      <c r="J941" s="30">
        <f t="shared" si="488"/>
        <v>9290</v>
      </c>
      <c r="K941" s="30">
        <f t="shared" si="488"/>
        <v>9515</v>
      </c>
      <c r="L941" s="30">
        <f t="shared" si="488"/>
        <v>9740</v>
      </c>
      <c r="M941" s="30">
        <f t="shared" si="488"/>
        <v>9965</v>
      </c>
      <c r="N941" s="91">
        <f t="shared" si="458"/>
        <v>6317.2000000000007</v>
      </c>
      <c r="O941" s="91">
        <f t="shared" si="459"/>
        <v>6470.2000000000007</v>
      </c>
      <c r="P941" s="91">
        <f t="shared" si="460"/>
        <v>6623.2000000000007</v>
      </c>
      <c r="Q941" s="91">
        <f t="shared" si="461"/>
        <v>6776.2000000000007</v>
      </c>
      <c r="R941" s="91">
        <f t="shared" si="462"/>
        <v>126.34400000000002</v>
      </c>
      <c r="S941" s="91">
        <f t="shared" si="463"/>
        <v>970.53000000000009</v>
      </c>
      <c r="T941" s="91">
        <f t="shared" si="464"/>
        <v>1986.96</v>
      </c>
      <c r="U941" s="91">
        <f t="shared" si="465"/>
        <v>3726.9100000000008</v>
      </c>
      <c r="V941" s="91">
        <f t="shared" si="466"/>
        <v>20.467728000000239</v>
      </c>
      <c r="W941" s="91">
        <f t="shared" si="467"/>
        <v>141.50327400000165</v>
      </c>
      <c r="X941" s="91">
        <f t="shared" si="468"/>
        <v>246.78043200000286</v>
      </c>
      <c r="Y941" s="91">
        <f t="shared" si="469"/>
        <v>402.50628000000478</v>
      </c>
      <c r="Z941" s="91">
        <f t="shared" si="470"/>
        <v>4.2641100000000494</v>
      </c>
      <c r="AA941" s="91">
        <f t="shared" si="471"/>
        <v>23.583879000000277</v>
      </c>
      <c r="AB941" s="91">
        <f t="shared" si="472"/>
        <v>34.275060000000401</v>
      </c>
      <c r="AC941" s="91">
        <f t="shared" si="473"/>
        <v>47.917414285714862</v>
      </c>
      <c r="AD941" s="29">
        <f t="shared" si="474"/>
        <v>0</v>
      </c>
      <c r="AE941" s="29">
        <f t="shared" si="482"/>
        <v>0</v>
      </c>
      <c r="AF941" s="29">
        <f t="shared" si="483"/>
        <v>1</v>
      </c>
      <c r="AG941" s="29">
        <f t="shared" si="484"/>
        <v>1</v>
      </c>
      <c r="AH941" s="29">
        <f t="shared" si="475"/>
        <v>2</v>
      </c>
      <c r="AI941" s="29">
        <f t="shared" si="476"/>
        <v>8</v>
      </c>
      <c r="AJ941" s="29">
        <f t="shared" si="477"/>
        <v>11</v>
      </c>
      <c r="AK941" s="105">
        <f t="shared" si="478"/>
        <v>17</v>
      </c>
      <c r="AT941" s="300">
        <f t="shared" si="487"/>
        <v>68.225760000000804</v>
      </c>
      <c r="AU941" s="29">
        <f t="shared" si="487"/>
        <v>524.0862000000061</v>
      </c>
      <c r="AV941" s="29">
        <f t="shared" si="487"/>
        <v>1072.9584000000125</v>
      </c>
      <c r="AW941" s="105">
        <f t="shared" si="486"/>
        <v>2012.5314000000237</v>
      </c>
    </row>
    <row r="942" spans="1:49" x14ac:dyDescent="0.25">
      <c r="A942" s="80" t="s">
        <v>235</v>
      </c>
      <c r="B942" s="4" t="s">
        <v>89</v>
      </c>
      <c r="C942" s="4">
        <v>116.4</v>
      </c>
      <c r="D942" s="4">
        <v>116.79</v>
      </c>
      <c r="E942" s="4">
        <v>11200</v>
      </c>
      <c r="F942" s="4">
        <v>11300</v>
      </c>
      <c r="G942" s="30">
        <f t="shared" si="479"/>
        <v>0.39000000000000057</v>
      </c>
      <c r="H942" s="30">
        <f t="shared" si="480"/>
        <v>298.8</v>
      </c>
      <c r="I942" s="30" t="str">
        <f t="shared" si="481"/>
        <v>US 26: 10</v>
      </c>
      <c r="J942" s="30">
        <f t="shared" si="488"/>
        <v>11210</v>
      </c>
      <c r="K942" s="30">
        <f t="shared" si="488"/>
        <v>11235</v>
      </c>
      <c r="L942" s="30">
        <f t="shared" si="488"/>
        <v>11260</v>
      </c>
      <c r="M942" s="30">
        <f t="shared" si="488"/>
        <v>11285</v>
      </c>
      <c r="N942" s="91">
        <f t="shared" si="458"/>
        <v>7622.8</v>
      </c>
      <c r="O942" s="91">
        <f t="shared" si="459"/>
        <v>7639.8</v>
      </c>
      <c r="P942" s="91">
        <f t="shared" si="460"/>
        <v>7656.8</v>
      </c>
      <c r="Q942" s="91">
        <f t="shared" si="461"/>
        <v>7673.8</v>
      </c>
      <c r="R942" s="91">
        <f t="shared" si="462"/>
        <v>152.45600000000002</v>
      </c>
      <c r="S942" s="91">
        <f t="shared" si="463"/>
        <v>1145.97</v>
      </c>
      <c r="T942" s="91">
        <f t="shared" si="464"/>
        <v>2297.04</v>
      </c>
      <c r="U942" s="91">
        <f t="shared" si="465"/>
        <v>4220.59</v>
      </c>
      <c r="V942" s="91">
        <f t="shared" si="466"/>
        <v>17.837352000000028</v>
      </c>
      <c r="W942" s="91">
        <f t="shared" si="467"/>
        <v>120.67064100000017</v>
      </c>
      <c r="X942" s="91">
        <f t="shared" si="468"/>
        <v>206.04448800000031</v>
      </c>
      <c r="Y942" s="91">
        <f t="shared" si="469"/>
        <v>329.20602000000048</v>
      </c>
      <c r="Z942" s="91">
        <f t="shared" si="470"/>
        <v>3.7161150000000052</v>
      </c>
      <c r="AA942" s="91">
        <f t="shared" si="471"/>
        <v>20.11177350000003</v>
      </c>
      <c r="AB942" s="91">
        <f t="shared" si="472"/>
        <v>28.617290000000047</v>
      </c>
      <c r="AC942" s="91">
        <f t="shared" si="473"/>
        <v>39.191192857142923</v>
      </c>
      <c r="AD942" s="29">
        <f t="shared" si="474"/>
        <v>0</v>
      </c>
      <c r="AE942" s="29">
        <f t="shared" si="482"/>
        <v>0</v>
      </c>
      <c r="AF942" s="29">
        <f t="shared" si="483"/>
        <v>0</v>
      </c>
      <c r="AG942" s="29">
        <f t="shared" si="484"/>
        <v>1</v>
      </c>
      <c r="AH942" s="29">
        <f t="shared" si="475"/>
        <v>2</v>
      </c>
      <c r="AI942" s="29">
        <f t="shared" si="476"/>
        <v>8</v>
      </c>
      <c r="AJ942" s="29">
        <f t="shared" si="477"/>
        <v>11</v>
      </c>
      <c r="AK942" s="105">
        <f t="shared" si="478"/>
        <v>17</v>
      </c>
      <c r="AT942" s="300">
        <f t="shared" si="487"/>
        <v>59.457840000000097</v>
      </c>
      <c r="AU942" s="29">
        <f t="shared" si="487"/>
        <v>446.92830000000066</v>
      </c>
      <c r="AV942" s="29">
        <f t="shared" si="487"/>
        <v>895.84560000000124</v>
      </c>
      <c r="AW942" s="105">
        <f t="shared" si="486"/>
        <v>1646.0301000000024</v>
      </c>
    </row>
    <row r="943" spans="1:49" x14ac:dyDescent="0.25">
      <c r="A943" s="80" t="s">
        <v>235</v>
      </c>
      <c r="B943" s="4" t="s">
        <v>89</v>
      </c>
      <c r="C943" s="4">
        <v>116.79</v>
      </c>
      <c r="D943" s="4">
        <v>117.12</v>
      </c>
      <c r="E943" s="4">
        <v>12100</v>
      </c>
      <c r="F943" s="4">
        <v>12200</v>
      </c>
      <c r="G943" s="30">
        <f t="shared" si="479"/>
        <v>0.32999999999999829</v>
      </c>
      <c r="H943" s="30">
        <f t="shared" si="480"/>
        <v>299.13</v>
      </c>
      <c r="I943" s="30" t="str">
        <f t="shared" si="481"/>
        <v>US 26: 10</v>
      </c>
      <c r="J943" s="30">
        <f t="shared" si="488"/>
        <v>12110</v>
      </c>
      <c r="K943" s="30">
        <f t="shared" si="488"/>
        <v>12135</v>
      </c>
      <c r="L943" s="30">
        <f t="shared" si="488"/>
        <v>12160</v>
      </c>
      <c r="M943" s="30">
        <f t="shared" si="488"/>
        <v>12185</v>
      </c>
      <c r="N943" s="91">
        <f t="shared" si="458"/>
        <v>8234.8000000000011</v>
      </c>
      <c r="O943" s="91">
        <f t="shared" si="459"/>
        <v>8251.8000000000011</v>
      </c>
      <c r="P943" s="91">
        <f t="shared" si="460"/>
        <v>8268.8000000000011</v>
      </c>
      <c r="Q943" s="91">
        <f t="shared" si="461"/>
        <v>8285.8000000000011</v>
      </c>
      <c r="R943" s="91">
        <f t="shared" si="462"/>
        <v>164.69600000000003</v>
      </c>
      <c r="S943" s="91">
        <f t="shared" si="463"/>
        <v>1237.7700000000002</v>
      </c>
      <c r="T943" s="91">
        <f t="shared" si="464"/>
        <v>2480.6400000000003</v>
      </c>
      <c r="U943" s="91">
        <f t="shared" si="465"/>
        <v>4557.1900000000014</v>
      </c>
      <c r="V943" s="91">
        <f t="shared" si="466"/>
        <v>16.304903999999919</v>
      </c>
      <c r="W943" s="91">
        <f t="shared" si="467"/>
        <v>110.28530699999945</v>
      </c>
      <c r="X943" s="91">
        <f t="shared" si="468"/>
        <v>188.28057599999906</v>
      </c>
      <c r="Y943" s="91">
        <f t="shared" si="469"/>
        <v>300.77453999999858</v>
      </c>
      <c r="Z943" s="91">
        <f t="shared" si="470"/>
        <v>3.3968549999999826</v>
      </c>
      <c r="AA943" s="91">
        <f t="shared" si="471"/>
        <v>18.380884499999908</v>
      </c>
      <c r="AB943" s="91">
        <f t="shared" si="472"/>
        <v>26.150079999999871</v>
      </c>
      <c r="AC943" s="91">
        <f t="shared" si="473"/>
        <v>35.806492857142693</v>
      </c>
      <c r="AD943" s="29">
        <f t="shared" si="474"/>
        <v>0</v>
      </c>
      <c r="AE943" s="29">
        <f t="shared" si="482"/>
        <v>0</v>
      </c>
      <c r="AF943" s="29">
        <f t="shared" si="483"/>
        <v>0</v>
      </c>
      <c r="AG943" s="29">
        <f t="shared" si="484"/>
        <v>1</v>
      </c>
      <c r="AH943" s="29">
        <f t="shared" si="475"/>
        <v>2</v>
      </c>
      <c r="AI943" s="29">
        <f t="shared" si="476"/>
        <v>8</v>
      </c>
      <c r="AJ943" s="29">
        <f t="shared" si="477"/>
        <v>11</v>
      </c>
      <c r="AK943" s="105">
        <f t="shared" si="478"/>
        <v>17</v>
      </c>
      <c r="AT943" s="300">
        <f t="shared" si="487"/>
        <v>54.349679999999729</v>
      </c>
      <c r="AU943" s="29">
        <f t="shared" si="487"/>
        <v>408.46409999999798</v>
      </c>
      <c r="AV943" s="29">
        <f t="shared" si="487"/>
        <v>818.61119999999585</v>
      </c>
      <c r="AW943" s="105">
        <f t="shared" si="486"/>
        <v>1503.8726999999926</v>
      </c>
    </row>
    <row r="944" spans="1:49" x14ac:dyDescent="0.25">
      <c r="A944" s="80" t="s">
        <v>235</v>
      </c>
      <c r="B944" s="4" t="s">
        <v>89</v>
      </c>
      <c r="C944" s="4">
        <v>117.12</v>
      </c>
      <c r="D944" s="4">
        <v>117.42</v>
      </c>
      <c r="E944" s="4">
        <v>11600</v>
      </c>
      <c r="F944" s="4">
        <v>11700</v>
      </c>
      <c r="G944" s="30">
        <f t="shared" si="479"/>
        <v>0.29999999999999716</v>
      </c>
      <c r="H944" s="30">
        <f t="shared" si="480"/>
        <v>299.43</v>
      </c>
      <c r="I944" s="30" t="str">
        <f t="shared" si="481"/>
        <v>US 26: 10</v>
      </c>
      <c r="J944" s="30">
        <f t="shared" si="488"/>
        <v>11610</v>
      </c>
      <c r="K944" s="30">
        <f t="shared" si="488"/>
        <v>11635</v>
      </c>
      <c r="L944" s="30">
        <f t="shared" si="488"/>
        <v>11660</v>
      </c>
      <c r="M944" s="30">
        <f t="shared" si="488"/>
        <v>11685</v>
      </c>
      <c r="N944" s="91">
        <f t="shared" si="458"/>
        <v>7894.8</v>
      </c>
      <c r="O944" s="91">
        <f t="shared" si="459"/>
        <v>7911.8</v>
      </c>
      <c r="P944" s="91">
        <f t="shared" si="460"/>
        <v>7928.8</v>
      </c>
      <c r="Q944" s="91">
        <f t="shared" si="461"/>
        <v>7945.8</v>
      </c>
      <c r="R944" s="91">
        <f t="shared" si="462"/>
        <v>157.89600000000002</v>
      </c>
      <c r="S944" s="91">
        <f t="shared" si="463"/>
        <v>1186.77</v>
      </c>
      <c r="T944" s="91">
        <f t="shared" si="464"/>
        <v>2378.64</v>
      </c>
      <c r="U944" s="91">
        <f t="shared" si="465"/>
        <v>4370.1900000000005</v>
      </c>
      <c r="V944" s="91">
        <f t="shared" si="466"/>
        <v>14.210639999999865</v>
      </c>
      <c r="W944" s="91">
        <f t="shared" si="467"/>
        <v>96.128369999999094</v>
      </c>
      <c r="X944" s="91">
        <f t="shared" si="468"/>
        <v>164.12615999999844</v>
      </c>
      <c r="Y944" s="91">
        <f t="shared" si="469"/>
        <v>262.21139999999752</v>
      </c>
      <c r="Z944" s="91">
        <f t="shared" si="470"/>
        <v>2.9605499999999716</v>
      </c>
      <c r="AA944" s="91">
        <f t="shared" si="471"/>
        <v>16.021394999999849</v>
      </c>
      <c r="AB944" s="91">
        <f t="shared" si="472"/>
        <v>22.795299999999784</v>
      </c>
      <c r="AC944" s="91">
        <f t="shared" si="473"/>
        <v>31.215642857142569</v>
      </c>
      <c r="AD944" s="29">
        <f t="shared" si="474"/>
        <v>0</v>
      </c>
      <c r="AE944" s="29">
        <f t="shared" si="482"/>
        <v>0</v>
      </c>
      <c r="AF944" s="29">
        <f t="shared" si="483"/>
        <v>0</v>
      </c>
      <c r="AG944" s="29">
        <f t="shared" si="484"/>
        <v>1</v>
      </c>
      <c r="AH944" s="29">
        <f t="shared" si="475"/>
        <v>2</v>
      </c>
      <c r="AI944" s="29">
        <f t="shared" si="476"/>
        <v>8</v>
      </c>
      <c r="AJ944" s="29">
        <f t="shared" si="477"/>
        <v>11</v>
      </c>
      <c r="AK944" s="105">
        <f t="shared" si="478"/>
        <v>17</v>
      </c>
      <c r="AT944" s="300">
        <f t="shared" si="487"/>
        <v>47.368799999999553</v>
      </c>
      <c r="AU944" s="29">
        <f t="shared" si="487"/>
        <v>356.0309999999966</v>
      </c>
      <c r="AV944" s="29">
        <f t="shared" si="487"/>
        <v>713.59199999999316</v>
      </c>
      <c r="AW944" s="105">
        <f t="shared" si="486"/>
        <v>1311.0569999999877</v>
      </c>
    </row>
    <row r="945" spans="1:49" x14ac:dyDescent="0.25">
      <c r="A945" s="80" t="s">
        <v>235</v>
      </c>
      <c r="B945" s="4" t="s">
        <v>89</v>
      </c>
      <c r="C945" s="4">
        <v>117.42</v>
      </c>
      <c r="D945" s="4">
        <v>117.71</v>
      </c>
      <c r="E945" s="4">
        <v>12900</v>
      </c>
      <c r="F945" s="4">
        <v>13000</v>
      </c>
      <c r="G945" s="30">
        <f t="shared" si="479"/>
        <v>0.28999999999999204</v>
      </c>
      <c r="H945" s="30">
        <f t="shared" si="480"/>
        <v>299.72000000000003</v>
      </c>
      <c r="I945" s="30" t="str">
        <f t="shared" si="481"/>
        <v>US 26: 10</v>
      </c>
      <c r="J945" s="30">
        <f t="shared" si="488"/>
        <v>12910</v>
      </c>
      <c r="K945" s="30">
        <f t="shared" si="488"/>
        <v>12935</v>
      </c>
      <c r="L945" s="30">
        <f t="shared" si="488"/>
        <v>12960</v>
      </c>
      <c r="M945" s="30">
        <f t="shared" si="488"/>
        <v>12985</v>
      </c>
      <c r="N945" s="91">
        <f t="shared" si="458"/>
        <v>8778.8000000000011</v>
      </c>
      <c r="O945" s="91">
        <f t="shared" si="459"/>
        <v>8795.8000000000011</v>
      </c>
      <c r="P945" s="91">
        <f t="shared" si="460"/>
        <v>8812.8000000000011</v>
      </c>
      <c r="Q945" s="91">
        <f t="shared" si="461"/>
        <v>8829.8000000000011</v>
      </c>
      <c r="R945" s="91">
        <f t="shared" si="462"/>
        <v>175.57600000000002</v>
      </c>
      <c r="S945" s="91">
        <f t="shared" si="463"/>
        <v>1319.3700000000001</v>
      </c>
      <c r="T945" s="91">
        <f t="shared" si="464"/>
        <v>2643.84</v>
      </c>
      <c r="U945" s="91">
        <f t="shared" si="465"/>
        <v>4856.3900000000012</v>
      </c>
      <c r="V945" s="91">
        <f t="shared" si="466"/>
        <v>15.275111999999581</v>
      </c>
      <c r="W945" s="91">
        <f t="shared" si="467"/>
        <v>103.30667099999718</v>
      </c>
      <c r="X945" s="91">
        <f t="shared" si="468"/>
        <v>176.34412799999518</v>
      </c>
      <c r="Y945" s="91">
        <f t="shared" si="469"/>
        <v>281.67061999999237</v>
      </c>
      <c r="Z945" s="91">
        <f t="shared" si="470"/>
        <v>3.1823149999999121</v>
      </c>
      <c r="AA945" s="91">
        <f t="shared" si="471"/>
        <v>17.217778499999529</v>
      </c>
      <c r="AB945" s="91">
        <f t="shared" si="472"/>
        <v>24.492239999999335</v>
      </c>
      <c r="AC945" s="91">
        <f t="shared" si="473"/>
        <v>33.532216666665761</v>
      </c>
      <c r="AD945" s="29">
        <f t="shared" si="474"/>
        <v>0</v>
      </c>
      <c r="AE945" s="29">
        <f t="shared" si="482"/>
        <v>0</v>
      </c>
      <c r="AF945" s="29">
        <f t="shared" si="483"/>
        <v>0</v>
      </c>
      <c r="AG945" s="29">
        <f t="shared" si="484"/>
        <v>1</v>
      </c>
      <c r="AH945" s="29">
        <f t="shared" si="475"/>
        <v>2</v>
      </c>
      <c r="AI945" s="29">
        <f t="shared" si="476"/>
        <v>8</v>
      </c>
      <c r="AJ945" s="29">
        <f t="shared" si="477"/>
        <v>11</v>
      </c>
      <c r="AK945" s="105">
        <f t="shared" si="478"/>
        <v>17</v>
      </c>
      <c r="AT945" s="300">
        <f t="shared" si="487"/>
        <v>50.917039999998607</v>
      </c>
      <c r="AU945" s="29">
        <f t="shared" si="487"/>
        <v>382.61729999998954</v>
      </c>
      <c r="AV945" s="29">
        <f t="shared" si="487"/>
        <v>766.71359999997901</v>
      </c>
      <c r="AW945" s="105">
        <f t="shared" si="486"/>
        <v>1408.3530999999616</v>
      </c>
    </row>
    <row r="946" spans="1:49" x14ac:dyDescent="0.25">
      <c r="A946" s="80" t="s">
        <v>235</v>
      </c>
      <c r="B946" s="4" t="s">
        <v>90</v>
      </c>
      <c r="C946" s="4">
        <v>123.98</v>
      </c>
      <c r="D946" s="4">
        <v>124.17</v>
      </c>
      <c r="E946" s="4">
        <v>350</v>
      </c>
      <c r="F946" s="4">
        <v>360</v>
      </c>
      <c r="G946" s="30">
        <f t="shared" si="479"/>
        <v>0.18999999999999773</v>
      </c>
      <c r="H946" s="30">
        <f t="shared" si="480"/>
        <v>299.91000000000003</v>
      </c>
      <c r="I946" s="30" t="str">
        <f t="shared" si="481"/>
        <v>US 26: 10</v>
      </c>
      <c r="J946" s="30">
        <f t="shared" si="488"/>
        <v>351</v>
      </c>
      <c r="K946" s="30">
        <f t="shared" si="488"/>
        <v>353.5</v>
      </c>
      <c r="L946" s="30">
        <f t="shared" si="488"/>
        <v>356</v>
      </c>
      <c r="M946" s="30">
        <f t="shared" si="488"/>
        <v>358.5</v>
      </c>
      <c r="N946" s="91">
        <f t="shared" si="458"/>
        <v>238.68</v>
      </c>
      <c r="O946" s="91">
        <f t="shared" si="459"/>
        <v>240.38000000000002</v>
      </c>
      <c r="P946" s="91">
        <f t="shared" si="460"/>
        <v>242.08</v>
      </c>
      <c r="Q946" s="91">
        <f t="shared" si="461"/>
        <v>243.78000000000003</v>
      </c>
      <c r="R946" s="91">
        <f t="shared" si="462"/>
        <v>4.7736000000000001</v>
      </c>
      <c r="S946" s="91">
        <f t="shared" si="463"/>
        <v>36.057000000000002</v>
      </c>
      <c r="T946" s="91">
        <f t="shared" si="464"/>
        <v>72.623999999999995</v>
      </c>
      <c r="U946" s="91">
        <f t="shared" si="465"/>
        <v>134.07900000000004</v>
      </c>
      <c r="V946" s="91">
        <f t="shared" si="466"/>
        <v>0.27209519999999676</v>
      </c>
      <c r="W946" s="91">
        <f t="shared" si="467"/>
        <v>1.849724099999978</v>
      </c>
      <c r="X946" s="91">
        <f t="shared" si="468"/>
        <v>3.1736687999999624</v>
      </c>
      <c r="Y946" s="91">
        <f t="shared" si="469"/>
        <v>5.0950019999999405</v>
      </c>
      <c r="Z946" s="91">
        <f t="shared" si="470"/>
        <v>5.6686499999999314E-2</v>
      </c>
      <c r="AA946" s="91">
        <f t="shared" si="471"/>
        <v>0.30828734999999635</v>
      </c>
      <c r="AB946" s="91">
        <f t="shared" si="472"/>
        <v>0.44078733333332815</v>
      </c>
      <c r="AC946" s="91">
        <f t="shared" si="473"/>
        <v>0.6065478571428502</v>
      </c>
      <c r="AD946" s="29">
        <f t="shared" si="474"/>
        <v>0</v>
      </c>
      <c r="AE946" s="29">
        <f t="shared" si="482"/>
        <v>0</v>
      </c>
      <c r="AF946" s="29">
        <f t="shared" si="483"/>
        <v>0</v>
      </c>
      <c r="AG946" s="29">
        <f t="shared" si="484"/>
        <v>0</v>
      </c>
      <c r="AH946" s="29">
        <f t="shared" si="475"/>
        <v>2</v>
      </c>
      <c r="AI946" s="29">
        <f t="shared" si="476"/>
        <v>8</v>
      </c>
      <c r="AJ946" s="29">
        <f t="shared" si="477"/>
        <v>11</v>
      </c>
      <c r="AK946" s="105">
        <f t="shared" si="478"/>
        <v>17</v>
      </c>
      <c r="AT946" s="300">
        <f t="shared" si="487"/>
        <v>0.90698399999998913</v>
      </c>
      <c r="AU946" s="29">
        <f t="shared" si="487"/>
        <v>6.8508299999999185</v>
      </c>
      <c r="AV946" s="29">
        <f t="shared" si="487"/>
        <v>13.798559999999833</v>
      </c>
      <c r="AW946" s="105">
        <f t="shared" si="486"/>
        <v>25.475009999999703</v>
      </c>
    </row>
    <row r="947" spans="1:49" x14ac:dyDescent="0.25">
      <c r="A947" s="80" t="s">
        <v>235</v>
      </c>
      <c r="B947" s="4" t="s">
        <v>90</v>
      </c>
      <c r="C947" s="4">
        <v>124.17</v>
      </c>
      <c r="D947" s="4">
        <v>126.64</v>
      </c>
      <c r="E947" s="4">
        <v>850</v>
      </c>
      <c r="F947" s="4">
        <v>860</v>
      </c>
      <c r="G947" s="30">
        <f t="shared" si="479"/>
        <v>2.4699999999999989</v>
      </c>
      <c r="H947" s="30">
        <f t="shared" si="480"/>
        <v>302.38</v>
      </c>
      <c r="I947" s="30" t="str">
        <f t="shared" si="481"/>
        <v>US 26: 11</v>
      </c>
      <c r="J947" s="30">
        <f t="shared" ref="J947:M966" si="489">(($F947-$E947)/($F$6-$E$6)*(J$6-$E$6)+$E947)</f>
        <v>851</v>
      </c>
      <c r="K947" s="30">
        <f t="shared" si="489"/>
        <v>853.5</v>
      </c>
      <c r="L947" s="30">
        <f t="shared" si="489"/>
        <v>856</v>
      </c>
      <c r="M947" s="30">
        <f t="shared" si="489"/>
        <v>858.5</v>
      </c>
      <c r="N947" s="91">
        <f t="shared" si="458"/>
        <v>578.68000000000006</v>
      </c>
      <c r="O947" s="91">
        <f t="shared" si="459"/>
        <v>580.38</v>
      </c>
      <c r="P947" s="91">
        <f t="shared" si="460"/>
        <v>582.08000000000004</v>
      </c>
      <c r="Q947" s="91">
        <f t="shared" si="461"/>
        <v>583.78000000000009</v>
      </c>
      <c r="R947" s="91">
        <f t="shared" si="462"/>
        <v>11.573600000000001</v>
      </c>
      <c r="S947" s="91">
        <f t="shared" si="463"/>
        <v>87.057000000000002</v>
      </c>
      <c r="T947" s="91">
        <f t="shared" si="464"/>
        <v>174.624</v>
      </c>
      <c r="U947" s="91">
        <f t="shared" si="465"/>
        <v>321.07900000000006</v>
      </c>
      <c r="V947" s="91">
        <f t="shared" si="466"/>
        <v>8.5760375999999958</v>
      </c>
      <c r="W947" s="91">
        <f t="shared" si="467"/>
        <v>58.05831329999998</v>
      </c>
      <c r="X947" s="91">
        <f t="shared" si="468"/>
        <v>99.203894399999953</v>
      </c>
      <c r="Y947" s="91">
        <f t="shared" si="469"/>
        <v>158.61302599999996</v>
      </c>
      <c r="Z947" s="91">
        <f t="shared" si="470"/>
        <v>1.7866744999999988</v>
      </c>
      <c r="AA947" s="91">
        <f t="shared" si="471"/>
        <v>9.6763855499999973</v>
      </c>
      <c r="AB947" s="91">
        <f t="shared" si="472"/>
        <v>13.778318666666662</v>
      </c>
      <c r="AC947" s="91">
        <f t="shared" si="473"/>
        <v>18.882503095238093</v>
      </c>
      <c r="AD947" s="29">
        <f t="shared" si="474"/>
        <v>0</v>
      </c>
      <c r="AE947" s="29">
        <f t="shared" si="482"/>
        <v>0</v>
      </c>
      <c r="AF947" s="29">
        <f t="shared" si="483"/>
        <v>0</v>
      </c>
      <c r="AG947" s="29">
        <f t="shared" si="484"/>
        <v>0</v>
      </c>
      <c r="AH947" s="29">
        <f t="shared" si="475"/>
        <v>0</v>
      </c>
      <c r="AI947" s="29">
        <f t="shared" si="476"/>
        <v>1</v>
      </c>
      <c r="AJ947" s="29">
        <f t="shared" si="477"/>
        <v>2</v>
      </c>
      <c r="AK947" s="105">
        <f t="shared" si="478"/>
        <v>3</v>
      </c>
      <c r="AT947" s="300">
        <f t="shared" si="487"/>
        <v>28.586791999999988</v>
      </c>
      <c r="AU947" s="29">
        <f t="shared" si="487"/>
        <v>215.03078999999991</v>
      </c>
      <c r="AV947" s="29">
        <f t="shared" si="487"/>
        <v>431.32127999999977</v>
      </c>
      <c r="AW947" s="105">
        <f t="shared" si="486"/>
        <v>793.06512999999984</v>
      </c>
    </row>
    <row r="948" spans="1:49" x14ac:dyDescent="0.25">
      <c r="A948" s="80" t="s">
        <v>235</v>
      </c>
      <c r="B948" s="4" t="s">
        <v>90</v>
      </c>
      <c r="C948" s="4">
        <v>126.64</v>
      </c>
      <c r="D948" s="4">
        <v>130.35</v>
      </c>
      <c r="E948" s="4">
        <v>730</v>
      </c>
      <c r="F948" s="4">
        <v>740</v>
      </c>
      <c r="G948" s="30">
        <f t="shared" si="479"/>
        <v>3.7099999999999937</v>
      </c>
      <c r="H948" s="30">
        <f t="shared" si="480"/>
        <v>306.08999999999997</v>
      </c>
      <c r="I948" s="30" t="str">
        <f t="shared" si="481"/>
        <v>US 26: 11</v>
      </c>
      <c r="J948" s="30">
        <f t="shared" si="489"/>
        <v>731</v>
      </c>
      <c r="K948" s="30">
        <f t="shared" si="489"/>
        <v>733.5</v>
      </c>
      <c r="L948" s="30">
        <f t="shared" si="489"/>
        <v>736</v>
      </c>
      <c r="M948" s="30">
        <f t="shared" si="489"/>
        <v>738.5</v>
      </c>
      <c r="N948" s="91">
        <f t="shared" si="458"/>
        <v>497.08000000000004</v>
      </c>
      <c r="O948" s="91">
        <f t="shared" si="459"/>
        <v>498.78000000000003</v>
      </c>
      <c r="P948" s="91">
        <f t="shared" si="460"/>
        <v>500.48</v>
      </c>
      <c r="Q948" s="91">
        <f t="shared" si="461"/>
        <v>502.18000000000006</v>
      </c>
      <c r="R948" s="91">
        <f t="shared" si="462"/>
        <v>9.9416000000000011</v>
      </c>
      <c r="S948" s="91">
        <f t="shared" si="463"/>
        <v>74.817000000000007</v>
      </c>
      <c r="T948" s="91">
        <f t="shared" si="464"/>
        <v>150.14400000000001</v>
      </c>
      <c r="U948" s="91">
        <f t="shared" si="465"/>
        <v>276.19900000000007</v>
      </c>
      <c r="V948" s="91">
        <f t="shared" si="466"/>
        <v>11.065000799999982</v>
      </c>
      <c r="W948" s="91">
        <f t="shared" si="467"/>
        <v>74.944188899999887</v>
      </c>
      <c r="X948" s="91">
        <f t="shared" si="468"/>
        <v>128.11787519999979</v>
      </c>
      <c r="Y948" s="91">
        <f t="shared" si="469"/>
        <v>204.93965799999972</v>
      </c>
      <c r="Z948" s="91">
        <f t="shared" si="470"/>
        <v>2.305208499999996</v>
      </c>
      <c r="AA948" s="91">
        <f t="shared" si="471"/>
        <v>12.490698149999981</v>
      </c>
      <c r="AB948" s="91">
        <f t="shared" si="472"/>
        <v>17.794149333333305</v>
      </c>
      <c r="AC948" s="91">
        <f t="shared" si="473"/>
        <v>24.397578333333303</v>
      </c>
      <c r="AD948" s="29">
        <f t="shared" si="474"/>
        <v>0</v>
      </c>
      <c r="AE948" s="29">
        <f t="shared" si="482"/>
        <v>0</v>
      </c>
      <c r="AF948" s="29">
        <f t="shared" si="483"/>
        <v>0</v>
      </c>
      <c r="AG948" s="29">
        <f t="shared" si="484"/>
        <v>0</v>
      </c>
      <c r="AH948" s="29">
        <f t="shared" si="475"/>
        <v>0</v>
      </c>
      <c r="AI948" s="29">
        <f t="shared" si="476"/>
        <v>1</v>
      </c>
      <c r="AJ948" s="29">
        <f t="shared" si="477"/>
        <v>2</v>
      </c>
      <c r="AK948" s="105">
        <f t="shared" si="478"/>
        <v>3</v>
      </c>
      <c r="AT948" s="300">
        <f t="shared" si="487"/>
        <v>36.883335999999943</v>
      </c>
      <c r="AU948" s="29">
        <f t="shared" si="487"/>
        <v>277.57106999999957</v>
      </c>
      <c r="AV948" s="29">
        <f t="shared" si="487"/>
        <v>557.03423999999904</v>
      </c>
      <c r="AW948" s="105">
        <f t="shared" si="486"/>
        <v>1024.6982899999985</v>
      </c>
    </row>
    <row r="949" spans="1:49" x14ac:dyDescent="0.25">
      <c r="A949" s="80" t="s">
        <v>235</v>
      </c>
      <c r="B949" s="4" t="s">
        <v>90</v>
      </c>
      <c r="C949" s="4">
        <v>130.35</v>
      </c>
      <c r="D949" s="4">
        <v>130.86000000000001</v>
      </c>
      <c r="E949" s="4">
        <v>930</v>
      </c>
      <c r="F949" s="4">
        <v>940</v>
      </c>
      <c r="G949" s="30">
        <f t="shared" si="479"/>
        <v>0.51000000000001933</v>
      </c>
      <c r="H949" s="30">
        <f t="shared" si="480"/>
        <v>306.60000000000002</v>
      </c>
      <c r="I949" s="30" t="str">
        <f t="shared" si="481"/>
        <v>US 26: 11</v>
      </c>
      <c r="J949" s="30">
        <f t="shared" si="489"/>
        <v>931</v>
      </c>
      <c r="K949" s="30">
        <f t="shared" si="489"/>
        <v>933.5</v>
      </c>
      <c r="L949" s="30">
        <f t="shared" si="489"/>
        <v>936</v>
      </c>
      <c r="M949" s="30">
        <f t="shared" si="489"/>
        <v>938.5</v>
      </c>
      <c r="N949" s="91">
        <f t="shared" si="458"/>
        <v>633.08000000000004</v>
      </c>
      <c r="O949" s="91">
        <f t="shared" si="459"/>
        <v>634.78000000000009</v>
      </c>
      <c r="P949" s="91">
        <f t="shared" si="460"/>
        <v>636.48</v>
      </c>
      <c r="Q949" s="91">
        <f t="shared" si="461"/>
        <v>638.18000000000006</v>
      </c>
      <c r="R949" s="91">
        <f t="shared" si="462"/>
        <v>12.661600000000002</v>
      </c>
      <c r="S949" s="91">
        <f t="shared" si="463"/>
        <v>95.217000000000013</v>
      </c>
      <c r="T949" s="91">
        <f t="shared" si="464"/>
        <v>190.94399999999999</v>
      </c>
      <c r="U949" s="91">
        <f t="shared" si="465"/>
        <v>350.99900000000008</v>
      </c>
      <c r="V949" s="91">
        <f t="shared" si="466"/>
        <v>1.9372248000000736</v>
      </c>
      <c r="W949" s="91">
        <f t="shared" si="467"/>
        <v>13.111380900000499</v>
      </c>
      <c r="X949" s="91">
        <f t="shared" si="468"/>
        <v>22.397731200000848</v>
      </c>
      <c r="Y949" s="91">
        <f t="shared" si="469"/>
        <v>35.801898000001373</v>
      </c>
      <c r="Z949" s="91">
        <f t="shared" si="470"/>
        <v>0.40358850000001528</v>
      </c>
      <c r="AA949" s="91">
        <f t="shared" si="471"/>
        <v>2.1852301500000832</v>
      </c>
      <c r="AB949" s="91">
        <f t="shared" si="472"/>
        <v>3.1107960000001182</v>
      </c>
      <c r="AC949" s="91">
        <f t="shared" si="473"/>
        <v>4.2621307142858784</v>
      </c>
      <c r="AD949" s="29">
        <f t="shared" si="474"/>
        <v>0</v>
      </c>
      <c r="AE949" s="29">
        <f t="shared" si="482"/>
        <v>0</v>
      </c>
      <c r="AF949" s="29">
        <f t="shared" si="483"/>
        <v>0</v>
      </c>
      <c r="AG949" s="29">
        <f t="shared" si="484"/>
        <v>0</v>
      </c>
      <c r="AH949" s="29">
        <f t="shared" si="475"/>
        <v>0</v>
      </c>
      <c r="AI949" s="29">
        <f t="shared" si="476"/>
        <v>1</v>
      </c>
      <c r="AJ949" s="29">
        <f t="shared" si="477"/>
        <v>2</v>
      </c>
      <c r="AK949" s="105">
        <f t="shared" si="478"/>
        <v>3</v>
      </c>
      <c r="AT949" s="300">
        <f t="shared" si="487"/>
        <v>6.4574160000002454</v>
      </c>
      <c r="AU949" s="29">
        <f t="shared" si="487"/>
        <v>48.560670000001849</v>
      </c>
      <c r="AV949" s="29">
        <f t="shared" si="487"/>
        <v>97.381440000003678</v>
      </c>
      <c r="AW949" s="105">
        <f t="shared" si="486"/>
        <v>179.00949000000682</v>
      </c>
    </row>
    <row r="950" spans="1:49" x14ac:dyDescent="0.25">
      <c r="A950" s="80" t="s">
        <v>235</v>
      </c>
      <c r="B950" s="4" t="s">
        <v>90</v>
      </c>
      <c r="C950" s="4">
        <v>130.86000000000001</v>
      </c>
      <c r="D950" s="4">
        <v>131.01</v>
      </c>
      <c r="E950" s="4">
        <v>1000</v>
      </c>
      <c r="F950" s="4">
        <v>1100</v>
      </c>
      <c r="G950" s="30">
        <f t="shared" si="479"/>
        <v>0.14999999999997726</v>
      </c>
      <c r="H950" s="30">
        <f t="shared" si="480"/>
        <v>306.75</v>
      </c>
      <c r="I950" s="30" t="str">
        <f t="shared" si="481"/>
        <v>US 26: 11</v>
      </c>
      <c r="J950" s="30">
        <f t="shared" si="489"/>
        <v>1010</v>
      </c>
      <c r="K950" s="30">
        <f t="shared" si="489"/>
        <v>1035</v>
      </c>
      <c r="L950" s="30">
        <f t="shared" si="489"/>
        <v>1060</v>
      </c>
      <c r="M950" s="30">
        <f t="shared" si="489"/>
        <v>1085</v>
      </c>
      <c r="N950" s="91">
        <f t="shared" si="458"/>
        <v>686.80000000000007</v>
      </c>
      <c r="O950" s="91">
        <f t="shared" si="459"/>
        <v>703.80000000000007</v>
      </c>
      <c r="P950" s="91">
        <f t="shared" si="460"/>
        <v>720.80000000000007</v>
      </c>
      <c r="Q950" s="91">
        <f t="shared" si="461"/>
        <v>737.80000000000007</v>
      </c>
      <c r="R950" s="91">
        <f t="shared" si="462"/>
        <v>13.736000000000002</v>
      </c>
      <c r="S950" s="91">
        <f t="shared" si="463"/>
        <v>105.57000000000001</v>
      </c>
      <c r="T950" s="91">
        <f t="shared" si="464"/>
        <v>216.24</v>
      </c>
      <c r="U950" s="91">
        <f t="shared" si="465"/>
        <v>405.79000000000008</v>
      </c>
      <c r="V950" s="91">
        <f t="shared" si="466"/>
        <v>0.61811999999990641</v>
      </c>
      <c r="W950" s="91">
        <f t="shared" si="467"/>
        <v>4.2755849999993529</v>
      </c>
      <c r="X950" s="91">
        <f t="shared" si="468"/>
        <v>7.4602799999988703</v>
      </c>
      <c r="Y950" s="91">
        <f t="shared" si="469"/>
        <v>12.173699999998156</v>
      </c>
      <c r="Z950" s="91">
        <f t="shared" si="470"/>
        <v>0.12877499999998049</v>
      </c>
      <c r="AA950" s="91">
        <f t="shared" si="471"/>
        <v>0.71259749999989219</v>
      </c>
      <c r="AB950" s="91">
        <f t="shared" si="472"/>
        <v>1.0361499999998431</v>
      </c>
      <c r="AC950" s="91">
        <f t="shared" si="473"/>
        <v>1.4492499999997808</v>
      </c>
      <c r="AD950" s="29">
        <f t="shared" si="474"/>
        <v>0</v>
      </c>
      <c r="AE950" s="29">
        <f t="shared" si="482"/>
        <v>0</v>
      </c>
      <c r="AF950" s="29">
        <f t="shared" si="483"/>
        <v>0</v>
      </c>
      <c r="AG950" s="29">
        <f t="shared" si="484"/>
        <v>0</v>
      </c>
      <c r="AH950" s="29">
        <f t="shared" si="475"/>
        <v>0</v>
      </c>
      <c r="AI950" s="29">
        <f t="shared" si="476"/>
        <v>1</v>
      </c>
      <c r="AJ950" s="29">
        <f t="shared" si="477"/>
        <v>2</v>
      </c>
      <c r="AK950" s="105">
        <f t="shared" si="478"/>
        <v>3</v>
      </c>
      <c r="AT950" s="300">
        <f t="shared" si="487"/>
        <v>2.0603999999996883</v>
      </c>
      <c r="AU950" s="29">
        <f t="shared" si="487"/>
        <v>15.835499999997602</v>
      </c>
      <c r="AV950" s="29">
        <f t="shared" si="487"/>
        <v>32.435999999995083</v>
      </c>
      <c r="AW950" s="105">
        <f t="shared" si="486"/>
        <v>60.868499999990782</v>
      </c>
    </row>
    <row r="951" spans="1:49" x14ac:dyDescent="0.25">
      <c r="A951" s="80" t="s">
        <v>235</v>
      </c>
      <c r="B951" s="4" t="s">
        <v>90</v>
      </c>
      <c r="C951" s="4">
        <v>131.01</v>
      </c>
      <c r="D951" s="4">
        <v>131.13999999999999</v>
      </c>
      <c r="E951" s="4">
        <v>1100</v>
      </c>
      <c r="F951" s="4">
        <v>1200</v>
      </c>
      <c r="G951" s="30">
        <f t="shared" si="479"/>
        <v>0.12999999999999545</v>
      </c>
      <c r="H951" s="30">
        <f t="shared" si="480"/>
        <v>306.88</v>
      </c>
      <c r="I951" s="30" t="str">
        <f t="shared" si="481"/>
        <v>US 26: 11</v>
      </c>
      <c r="J951" s="30">
        <f t="shared" si="489"/>
        <v>1110</v>
      </c>
      <c r="K951" s="30">
        <f t="shared" si="489"/>
        <v>1135</v>
      </c>
      <c r="L951" s="30">
        <f t="shared" si="489"/>
        <v>1160</v>
      </c>
      <c r="M951" s="30">
        <f t="shared" si="489"/>
        <v>1185</v>
      </c>
      <c r="N951" s="91">
        <f t="shared" si="458"/>
        <v>754.80000000000007</v>
      </c>
      <c r="O951" s="91">
        <f t="shared" si="459"/>
        <v>771.80000000000007</v>
      </c>
      <c r="P951" s="91">
        <f t="shared" si="460"/>
        <v>788.80000000000007</v>
      </c>
      <c r="Q951" s="91">
        <f t="shared" si="461"/>
        <v>805.80000000000007</v>
      </c>
      <c r="R951" s="91">
        <f t="shared" si="462"/>
        <v>15.096000000000002</v>
      </c>
      <c r="S951" s="91">
        <f t="shared" si="463"/>
        <v>115.77000000000001</v>
      </c>
      <c r="T951" s="91">
        <f t="shared" si="464"/>
        <v>236.64000000000001</v>
      </c>
      <c r="U951" s="91">
        <f t="shared" si="465"/>
        <v>443.19000000000005</v>
      </c>
      <c r="V951" s="91">
        <f t="shared" si="466"/>
        <v>0.58874399999997951</v>
      </c>
      <c r="W951" s="91">
        <f t="shared" si="467"/>
        <v>4.0635269999998584</v>
      </c>
      <c r="X951" s="91">
        <f t="shared" si="468"/>
        <v>7.0755359999997536</v>
      </c>
      <c r="Y951" s="91">
        <f t="shared" si="469"/>
        <v>11.522939999999599</v>
      </c>
      <c r="Z951" s="91">
        <f t="shared" si="470"/>
        <v>0.12265499999999571</v>
      </c>
      <c r="AA951" s="91">
        <f t="shared" si="471"/>
        <v>0.67725449999997644</v>
      </c>
      <c r="AB951" s="91">
        <f t="shared" si="472"/>
        <v>0.98271333333329924</v>
      </c>
      <c r="AC951" s="91">
        <f t="shared" si="473"/>
        <v>1.371778571428524</v>
      </c>
      <c r="AD951" s="29">
        <f t="shared" si="474"/>
        <v>0</v>
      </c>
      <c r="AE951" s="29">
        <f t="shared" si="482"/>
        <v>0</v>
      </c>
      <c r="AF951" s="29">
        <f t="shared" si="483"/>
        <v>0</v>
      </c>
      <c r="AG951" s="29">
        <f t="shared" si="484"/>
        <v>0</v>
      </c>
      <c r="AH951" s="29">
        <f t="shared" si="475"/>
        <v>0</v>
      </c>
      <c r="AI951" s="29">
        <f t="shared" si="476"/>
        <v>1</v>
      </c>
      <c r="AJ951" s="29">
        <f t="shared" si="477"/>
        <v>2</v>
      </c>
      <c r="AK951" s="105">
        <f t="shared" si="478"/>
        <v>3</v>
      </c>
      <c r="AT951" s="300">
        <f t="shared" si="487"/>
        <v>1.9624799999999316</v>
      </c>
      <c r="AU951" s="29">
        <f t="shared" si="487"/>
        <v>15.050099999999475</v>
      </c>
      <c r="AV951" s="29">
        <f t="shared" si="487"/>
        <v>30.763199999998925</v>
      </c>
      <c r="AW951" s="105">
        <f t="shared" si="486"/>
        <v>57.614699999997988</v>
      </c>
    </row>
    <row r="952" spans="1:49" x14ac:dyDescent="0.25">
      <c r="A952" s="80" t="s">
        <v>235</v>
      </c>
      <c r="B952" s="4" t="s">
        <v>90</v>
      </c>
      <c r="C952" s="4">
        <v>131.13999999999999</v>
      </c>
      <c r="D952" s="4">
        <v>133.49</v>
      </c>
      <c r="E952" s="4">
        <v>960</v>
      </c>
      <c r="F952" s="4">
        <v>970</v>
      </c>
      <c r="G952" s="30">
        <f t="shared" si="479"/>
        <v>2.3500000000000227</v>
      </c>
      <c r="H952" s="30">
        <f t="shared" si="480"/>
        <v>309.23</v>
      </c>
      <c r="I952" s="30" t="str">
        <f t="shared" si="481"/>
        <v>US 26: 11</v>
      </c>
      <c r="J952" s="30">
        <f t="shared" si="489"/>
        <v>961</v>
      </c>
      <c r="K952" s="30">
        <f t="shared" si="489"/>
        <v>963.5</v>
      </c>
      <c r="L952" s="30">
        <f t="shared" si="489"/>
        <v>966</v>
      </c>
      <c r="M952" s="30">
        <f t="shared" si="489"/>
        <v>968.5</v>
      </c>
      <c r="N952" s="91">
        <f t="shared" si="458"/>
        <v>653.48</v>
      </c>
      <c r="O952" s="91">
        <f t="shared" si="459"/>
        <v>655.18000000000006</v>
      </c>
      <c r="P952" s="91">
        <f t="shared" si="460"/>
        <v>656.88</v>
      </c>
      <c r="Q952" s="91">
        <f t="shared" si="461"/>
        <v>658.58</v>
      </c>
      <c r="R952" s="91">
        <f t="shared" si="462"/>
        <v>13.069600000000001</v>
      </c>
      <c r="S952" s="91">
        <f t="shared" si="463"/>
        <v>98.277000000000001</v>
      </c>
      <c r="T952" s="91">
        <f t="shared" si="464"/>
        <v>197.06399999999999</v>
      </c>
      <c r="U952" s="91">
        <f t="shared" si="465"/>
        <v>362.21900000000005</v>
      </c>
      <c r="V952" s="91">
        <f t="shared" si="466"/>
        <v>9.2140680000000899</v>
      </c>
      <c r="W952" s="91">
        <f t="shared" si="467"/>
        <v>62.356756500000607</v>
      </c>
      <c r="X952" s="91">
        <f t="shared" si="468"/>
        <v>106.51309200000102</v>
      </c>
      <c r="Y952" s="91">
        <f t="shared" si="469"/>
        <v>170.24293000000168</v>
      </c>
      <c r="Z952" s="91">
        <f t="shared" si="470"/>
        <v>1.9195975000000185</v>
      </c>
      <c r="AA952" s="91">
        <f t="shared" si="471"/>
        <v>10.392792750000101</v>
      </c>
      <c r="AB952" s="91">
        <f t="shared" si="472"/>
        <v>14.793485000000144</v>
      </c>
      <c r="AC952" s="91">
        <f t="shared" si="473"/>
        <v>20.267015476190679</v>
      </c>
      <c r="AD952" s="29">
        <f t="shared" si="474"/>
        <v>0</v>
      </c>
      <c r="AE952" s="29">
        <f t="shared" si="482"/>
        <v>0</v>
      </c>
      <c r="AF952" s="29">
        <f t="shared" si="483"/>
        <v>0</v>
      </c>
      <c r="AG952" s="29">
        <f t="shared" si="484"/>
        <v>0</v>
      </c>
      <c r="AH952" s="29">
        <f t="shared" si="475"/>
        <v>0</v>
      </c>
      <c r="AI952" s="29">
        <f t="shared" si="476"/>
        <v>1</v>
      </c>
      <c r="AJ952" s="29">
        <f t="shared" si="477"/>
        <v>2</v>
      </c>
      <c r="AK952" s="105">
        <f t="shared" si="478"/>
        <v>3</v>
      </c>
      <c r="AT952" s="300">
        <f t="shared" si="487"/>
        <v>30.7135600000003</v>
      </c>
      <c r="AU952" s="29">
        <f t="shared" si="487"/>
        <v>230.95095000000222</v>
      </c>
      <c r="AV952" s="29">
        <f t="shared" si="487"/>
        <v>463.10040000000447</v>
      </c>
      <c r="AW952" s="105">
        <f t="shared" si="486"/>
        <v>851.21465000000831</v>
      </c>
    </row>
    <row r="953" spans="1:49" x14ac:dyDescent="0.25">
      <c r="A953" s="80" t="s">
        <v>235</v>
      </c>
      <c r="B953" s="4" t="s">
        <v>90</v>
      </c>
      <c r="C953" s="4">
        <v>133.49</v>
      </c>
      <c r="D953" s="4">
        <v>141.34</v>
      </c>
      <c r="E953" s="4">
        <v>890</v>
      </c>
      <c r="F953" s="4">
        <v>900</v>
      </c>
      <c r="G953" s="30">
        <f t="shared" si="479"/>
        <v>7.8499999999999943</v>
      </c>
      <c r="H953" s="30">
        <f t="shared" si="480"/>
        <v>317.08000000000004</v>
      </c>
      <c r="I953" s="30" t="str">
        <f t="shared" si="481"/>
        <v>US 26: 11</v>
      </c>
      <c r="J953" s="30">
        <f t="shared" si="489"/>
        <v>891</v>
      </c>
      <c r="K953" s="30">
        <f t="shared" si="489"/>
        <v>893.5</v>
      </c>
      <c r="L953" s="30">
        <f t="shared" si="489"/>
        <v>896</v>
      </c>
      <c r="M953" s="30">
        <f t="shared" si="489"/>
        <v>898.5</v>
      </c>
      <c r="N953" s="91">
        <f t="shared" si="458"/>
        <v>605.88</v>
      </c>
      <c r="O953" s="91">
        <f t="shared" si="459"/>
        <v>607.58000000000004</v>
      </c>
      <c r="P953" s="91">
        <f t="shared" si="460"/>
        <v>609.28000000000009</v>
      </c>
      <c r="Q953" s="91">
        <f t="shared" si="461"/>
        <v>610.98</v>
      </c>
      <c r="R953" s="91">
        <f t="shared" si="462"/>
        <v>12.117599999999999</v>
      </c>
      <c r="S953" s="91">
        <f t="shared" si="463"/>
        <v>91.137</v>
      </c>
      <c r="T953" s="91">
        <f t="shared" si="464"/>
        <v>182.78400000000002</v>
      </c>
      <c r="U953" s="91">
        <f t="shared" si="465"/>
        <v>336.03900000000004</v>
      </c>
      <c r="V953" s="91">
        <f t="shared" si="466"/>
        <v>28.536947999999978</v>
      </c>
      <c r="W953" s="91">
        <f t="shared" si="467"/>
        <v>193.16487149999989</v>
      </c>
      <c r="X953" s="91">
        <f t="shared" si="468"/>
        <v>330.01651199999981</v>
      </c>
      <c r="Y953" s="91">
        <f t="shared" si="469"/>
        <v>527.58122999999966</v>
      </c>
      <c r="Z953" s="91">
        <f t="shared" si="470"/>
        <v>5.9451974999999946</v>
      </c>
      <c r="AA953" s="91">
        <f t="shared" si="471"/>
        <v>32.194145249999984</v>
      </c>
      <c r="AB953" s="91">
        <f t="shared" si="472"/>
        <v>45.835626666666641</v>
      </c>
      <c r="AC953" s="91">
        <f t="shared" si="473"/>
        <v>62.807289285714255</v>
      </c>
      <c r="AD953" s="29">
        <f t="shared" si="474"/>
        <v>0</v>
      </c>
      <c r="AE953" s="29">
        <f t="shared" si="482"/>
        <v>1</v>
      </c>
      <c r="AF953" s="29">
        <f t="shared" si="483"/>
        <v>1</v>
      </c>
      <c r="AG953" s="29">
        <f t="shared" si="484"/>
        <v>1</v>
      </c>
      <c r="AH953" s="29">
        <f t="shared" si="475"/>
        <v>0</v>
      </c>
      <c r="AI953" s="29">
        <f t="shared" si="476"/>
        <v>1</v>
      </c>
      <c r="AJ953" s="29">
        <f t="shared" si="477"/>
        <v>2</v>
      </c>
      <c r="AK953" s="105">
        <f t="shared" si="478"/>
        <v>3</v>
      </c>
      <c r="AT953" s="300">
        <f t="shared" si="487"/>
        <v>95.123159999999928</v>
      </c>
      <c r="AU953" s="29">
        <f t="shared" si="487"/>
        <v>715.4254499999995</v>
      </c>
      <c r="AV953" s="29">
        <f t="shared" si="487"/>
        <v>1434.854399999999</v>
      </c>
      <c r="AW953" s="105">
        <f t="shared" si="486"/>
        <v>2637.9061499999984</v>
      </c>
    </row>
    <row r="954" spans="1:49" x14ac:dyDescent="0.25">
      <c r="A954" s="80" t="s">
        <v>235</v>
      </c>
      <c r="B954" s="4" t="s">
        <v>90</v>
      </c>
      <c r="C954" s="4">
        <v>141.34</v>
      </c>
      <c r="D954" s="4">
        <v>143.91</v>
      </c>
      <c r="E954" s="4">
        <v>910</v>
      </c>
      <c r="F954" s="4">
        <v>920</v>
      </c>
      <c r="G954" s="30">
        <f t="shared" si="479"/>
        <v>2.5699999999999932</v>
      </c>
      <c r="H954" s="30">
        <f t="shared" si="480"/>
        <v>319.65000000000003</v>
      </c>
      <c r="I954" s="30" t="str">
        <f t="shared" si="481"/>
        <v>US 26: 11</v>
      </c>
      <c r="J954" s="30">
        <f t="shared" si="489"/>
        <v>911</v>
      </c>
      <c r="K954" s="30">
        <f t="shared" si="489"/>
        <v>913.5</v>
      </c>
      <c r="L954" s="30">
        <f t="shared" si="489"/>
        <v>916</v>
      </c>
      <c r="M954" s="30">
        <f t="shared" si="489"/>
        <v>918.5</v>
      </c>
      <c r="N954" s="91">
        <f t="shared" si="458"/>
        <v>619.48</v>
      </c>
      <c r="O954" s="91">
        <f t="shared" si="459"/>
        <v>621.18000000000006</v>
      </c>
      <c r="P954" s="91">
        <f t="shared" si="460"/>
        <v>622.88</v>
      </c>
      <c r="Q954" s="91">
        <f t="shared" si="461"/>
        <v>624.58000000000004</v>
      </c>
      <c r="R954" s="91">
        <f t="shared" si="462"/>
        <v>12.389600000000002</v>
      </c>
      <c r="S954" s="91">
        <f t="shared" si="463"/>
        <v>93.177000000000007</v>
      </c>
      <c r="T954" s="91">
        <f t="shared" si="464"/>
        <v>186.864</v>
      </c>
      <c r="U954" s="91">
        <f t="shared" si="465"/>
        <v>343.51900000000006</v>
      </c>
      <c r="V954" s="91">
        <f t="shared" si="466"/>
        <v>9.5523815999999755</v>
      </c>
      <c r="W954" s="91">
        <f t="shared" si="467"/>
        <v>64.655520299999836</v>
      </c>
      <c r="X954" s="91">
        <f t="shared" si="468"/>
        <v>110.45531039999972</v>
      </c>
      <c r="Y954" s="91">
        <f t="shared" si="469"/>
        <v>176.56876599999958</v>
      </c>
      <c r="Z954" s="91">
        <f t="shared" si="470"/>
        <v>1.9900794999999947</v>
      </c>
      <c r="AA954" s="91">
        <f t="shared" si="471"/>
        <v>10.775920049999973</v>
      </c>
      <c r="AB954" s="91">
        <f t="shared" si="472"/>
        <v>15.341015333333296</v>
      </c>
      <c r="AC954" s="91">
        <f t="shared" si="473"/>
        <v>21.020091190476144</v>
      </c>
      <c r="AD954" s="29">
        <f t="shared" si="474"/>
        <v>0</v>
      </c>
      <c r="AE954" s="29">
        <f t="shared" si="482"/>
        <v>0</v>
      </c>
      <c r="AF954" s="29">
        <f t="shared" si="483"/>
        <v>0</v>
      </c>
      <c r="AG954" s="29">
        <f t="shared" si="484"/>
        <v>0</v>
      </c>
      <c r="AH954" s="29">
        <f t="shared" si="475"/>
        <v>0</v>
      </c>
      <c r="AI954" s="29">
        <f t="shared" si="476"/>
        <v>1</v>
      </c>
      <c r="AJ954" s="29">
        <f t="shared" si="477"/>
        <v>2</v>
      </c>
      <c r="AK954" s="105">
        <f t="shared" si="478"/>
        <v>3</v>
      </c>
      <c r="AT954" s="300">
        <f t="shared" si="487"/>
        <v>31.841271999999918</v>
      </c>
      <c r="AU954" s="29">
        <f t="shared" si="487"/>
        <v>239.46488999999937</v>
      </c>
      <c r="AV954" s="29">
        <f t="shared" si="487"/>
        <v>480.24047999999874</v>
      </c>
      <c r="AW954" s="105">
        <f t="shared" si="486"/>
        <v>882.84382999999787</v>
      </c>
    </row>
    <row r="955" spans="1:49" x14ac:dyDescent="0.25">
      <c r="A955" s="80" t="s">
        <v>235</v>
      </c>
      <c r="B955" s="4" t="s">
        <v>90</v>
      </c>
      <c r="C955" s="4">
        <v>143.97999999999999</v>
      </c>
      <c r="D955" s="4">
        <v>144.5</v>
      </c>
      <c r="E955" s="4">
        <v>910</v>
      </c>
      <c r="F955" s="4">
        <v>920</v>
      </c>
      <c r="G955" s="30">
        <f t="shared" si="479"/>
        <v>0.52000000000001023</v>
      </c>
      <c r="H955" s="30">
        <f t="shared" si="480"/>
        <v>320.17000000000007</v>
      </c>
      <c r="I955" s="30" t="str">
        <f t="shared" si="481"/>
        <v>US 26: 11</v>
      </c>
      <c r="J955" s="30">
        <f t="shared" si="489"/>
        <v>911</v>
      </c>
      <c r="K955" s="30">
        <f t="shared" si="489"/>
        <v>913.5</v>
      </c>
      <c r="L955" s="30">
        <f t="shared" si="489"/>
        <v>916</v>
      </c>
      <c r="M955" s="30">
        <f t="shared" si="489"/>
        <v>918.5</v>
      </c>
      <c r="N955" s="91">
        <f t="shared" si="458"/>
        <v>619.48</v>
      </c>
      <c r="O955" s="91">
        <f t="shared" si="459"/>
        <v>621.18000000000006</v>
      </c>
      <c r="P955" s="91">
        <f t="shared" si="460"/>
        <v>622.88</v>
      </c>
      <c r="Q955" s="91">
        <f t="shared" si="461"/>
        <v>624.58000000000004</v>
      </c>
      <c r="R955" s="91">
        <f t="shared" si="462"/>
        <v>12.389600000000002</v>
      </c>
      <c r="S955" s="91">
        <f t="shared" si="463"/>
        <v>93.177000000000007</v>
      </c>
      <c r="T955" s="91">
        <f t="shared" si="464"/>
        <v>186.864</v>
      </c>
      <c r="U955" s="91">
        <f t="shared" si="465"/>
        <v>343.51900000000006</v>
      </c>
      <c r="V955" s="91">
        <f t="shared" si="466"/>
        <v>1.9327776000000381</v>
      </c>
      <c r="W955" s="91">
        <f t="shared" si="467"/>
        <v>13.082050800000259</v>
      </c>
      <c r="X955" s="91">
        <f t="shared" si="468"/>
        <v>22.348934400000442</v>
      </c>
      <c r="Y955" s="91">
        <f t="shared" si="469"/>
        <v>35.725976000000713</v>
      </c>
      <c r="Z955" s="91">
        <f t="shared" si="470"/>
        <v>0.40266200000000785</v>
      </c>
      <c r="AA955" s="91">
        <f t="shared" si="471"/>
        <v>2.180341800000043</v>
      </c>
      <c r="AB955" s="91">
        <f t="shared" si="472"/>
        <v>3.1040186666667284</v>
      </c>
      <c r="AC955" s="91">
        <f t="shared" si="473"/>
        <v>4.2530923809524666</v>
      </c>
      <c r="AD955" s="29">
        <f t="shared" si="474"/>
        <v>0</v>
      </c>
      <c r="AE955" s="29">
        <f t="shared" si="482"/>
        <v>0</v>
      </c>
      <c r="AF955" s="29">
        <f t="shared" si="483"/>
        <v>0</v>
      </c>
      <c r="AG955" s="29">
        <f t="shared" si="484"/>
        <v>0</v>
      </c>
      <c r="AH955" s="29">
        <f t="shared" si="475"/>
        <v>0</v>
      </c>
      <c r="AI955" s="29">
        <f t="shared" si="476"/>
        <v>1</v>
      </c>
      <c r="AJ955" s="29">
        <f t="shared" si="477"/>
        <v>2</v>
      </c>
      <c r="AK955" s="105">
        <f t="shared" si="478"/>
        <v>3</v>
      </c>
      <c r="AT955" s="300">
        <f t="shared" si="487"/>
        <v>6.4425920000001273</v>
      </c>
      <c r="AU955" s="29">
        <f t="shared" si="487"/>
        <v>48.452040000000956</v>
      </c>
      <c r="AV955" s="29">
        <f t="shared" si="487"/>
        <v>97.169280000001919</v>
      </c>
      <c r="AW955" s="105">
        <f t="shared" si="486"/>
        <v>178.62988000000354</v>
      </c>
    </row>
    <row r="956" spans="1:49" x14ac:dyDescent="0.25">
      <c r="A956" s="80" t="s">
        <v>235</v>
      </c>
      <c r="B956" s="4" t="s">
        <v>90</v>
      </c>
      <c r="C956" s="4">
        <v>144.5</v>
      </c>
      <c r="D956" s="4">
        <v>148.24</v>
      </c>
      <c r="E956" s="4">
        <v>990</v>
      </c>
      <c r="F956" s="4">
        <v>1000</v>
      </c>
      <c r="G956" s="30">
        <f t="shared" si="479"/>
        <v>3.7400000000000091</v>
      </c>
      <c r="H956" s="30">
        <f t="shared" si="480"/>
        <v>323.91000000000008</v>
      </c>
      <c r="I956" s="30" t="str">
        <f t="shared" si="481"/>
        <v>US 26: 11</v>
      </c>
      <c r="J956" s="30">
        <f t="shared" si="489"/>
        <v>991</v>
      </c>
      <c r="K956" s="30">
        <f t="shared" si="489"/>
        <v>993.5</v>
      </c>
      <c r="L956" s="30">
        <f t="shared" si="489"/>
        <v>996</v>
      </c>
      <c r="M956" s="30">
        <f t="shared" si="489"/>
        <v>998.5</v>
      </c>
      <c r="N956" s="91">
        <f t="shared" si="458"/>
        <v>673.88</v>
      </c>
      <c r="O956" s="91">
        <f t="shared" si="459"/>
        <v>675.58</v>
      </c>
      <c r="P956" s="91">
        <f t="shared" si="460"/>
        <v>677.28000000000009</v>
      </c>
      <c r="Q956" s="91">
        <f t="shared" si="461"/>
        <v>678.98</v>
      </c>
      <c r="R956" s="91">
        <f t="shared" si="462"/>
        <v>13.477600000000001</v>
      </c>
      <c r="S956" s="91">
        <f t="shared" si="463"/>
        <v>101.337</v>
      </c>
      <c r="T956" s="91">
        <f t="shared" si="464"/>
        <v>203.18400000000003</v>
      </c>
      <c r="U956" s="91">
        <f t="shared" si="465"/>
        <v>373.43900000000002</v>
      </c>
      <c r="V956" s="91">
        <f t="shared" si="466"/>
        <v>15.121867200000038</v>
      </c>
      <c r="W956" s="91">
        <f t="shared" si="467"/>
        <v>102.33010260000026</v>
      </c>
      <c r="X956" s="91">
        <f t="shared" si="468"/>
        <v>174.77887680000046</v>
      </c>
      <c r="Y956" s="91">
        <f t="shared" si="469"/>
        <v>279.3323720000007</v>
      </c>
      <c r="Z956" s="91">
        <f t="shared" si="470"/>
        <v>3.1503890000000072</v>
      </c>
      <c r="AA956" s="91">
        <f t="shared" si="471"/>
        <v>17.055017100000043</v>
      </c>
      <c r="AB956" s="91">
        <f t="shared" si="472"/>
        <v>24.274844000000066</v>
      </c>
      <c r="AC956" s="91">
        <f t="shared" si="473"/>
        <v>33.253853809523896</v>
      </c>
      <c r="AD956" s="29">
        <f t="shared" si="474"/>
        <v>0</v>
      </c>
      <c r="AE956" s="29">
        <f t="shared" si="482"/>
        <v>0</v>
      </c>
      <c r="AF956" s="29">
        <f t="shared" si="483"/>
        <v>0</v>
      </c>
      <c r="AG956" s="29">
        <f t="shared" si="484"/>
        <v>1</v>
      </c>
      <c r="AH956" s="29">
        <f t="shared" si="475"/>
        <v>0</v>
      </c>
      <c r="AI956" s="29">
        <f t="shared" si="476"/>
        <v>1</v>
      </c>
      <c r="AJ956" s="29">
        <f t="shared" si="477"/>
        <v>2</v>
      </c>
      <c r="AK956" s="105">
        <f t="shared" si="478"/>
        <v>3</v>
      </c>
      <c r="AT956" s="300">
        <f t="shared" si="487"/>
        <v>50.406224000000122</v>
      </c>
      <c r="AU956" s="29">
        <f t="shared" si="487"/>
        <v>379.00038000000092</v>
      </c>
      <c r="AV956" s="29">
        <f t="shared" si="487"/>
        <v>759.908160000002</v>
      </c>
      <c r="AW956" s="105">
        <f t="shared" si="486"/>
        <v>1396.6618600000036</v>
      </c>
    </row>
    <row r="957" spans="1:49" x14ac:dyDescent="0.25">
      <c r="A957" s="80" t="s">
        <v>235</v>
      </c>
      <c r="B957" s="4" t="s">
        <v>90</v>
      </c>
      <c r="C957" s="4">
        <v>148.24</v>
      </c>
      <c r="D957" s="4">
        <v>152.53</v>
      </c>
      <c r="E957" s="4">
        <v>1100</v>
      </c>
      <c r="F957" s="4">
        <v>1200</v>
      </c>
      <c r="G957" s="30">
        <f t="shared" si="479"/>
        <v>4.289999999999992</v>
      </c>
      <c r="H957" s="30">
        <f t="shared" si="480"/>
        <v>328.20000000000005</v>
      </c>
      <c r="I957" s="30" t="str">
        <f t="shared" si="481"/>
        <v>US 26: 11</v>
      </c>
      <c r="J957" s="30">
        <f t="shared" si="489"/>
        <v>1110</v>
      </c>
      <c r="K957" s="30">
        <f t="shared" si="489"/>
        <v>1135</v>
      </c>
      <c r="L957" s="30">
        <f t="shared" si="489"/>
        <v>1160</v>
      </c>
      <c r="M957" s="30">
        <f t="shared" si="489"/>
        <v>1185</v>
      </c>
      <c r="N957" s="91">
        <f t="shared" si="458"/>
        <v>754.80000000000007</v>
      </c>
      <c r="O957" s="91">
        <f t="shared" si="459"/>
        <v>771.80000000000007</v>
      </c>
      <c r="P957" s="91">
        <f t="shared" si="460"/>
        <v>788.80000000000007</v>
      </c>
      <c r="Q957" s="91">
        <f t="shared" si="461"/>
        <v>805.80000000000007</v>
      </c>
      <c r="R957" s="91">
        <f t="shared" si="462"/>
        <v>15.096000000000002</v>
      </c>
      <c r="S957" s="91">
        <f t="shared" si="463"/>
        <v>115.77000000000001</v>
      </c>
      <c r="T957" s="91">
        <f t="shared" si="464"/>
        <v>236.64000000000001</v>
      </c>
      <c r="U957" s="91">
        <f t="shared" si="465"/>
        <v>443.19000000000005</v>
      </c>
      <c r="V957" s="91">
        <f t="shared" si="466"/>
        <v>19.428551999999964</v>
      </c>
      <c r="W957" s="91">
        <f t="shared" si="467"/>
        <v>134.09639099999978</v>
      </c>
      <c r="X957" s="91">
        <f t="shared" si="468"/>
        <v>233.49268799999959</v>
      </c>
      <c r="Y957" s="91">
        <f t="shared" si="469"/>
        <v>380.25701999999939</v>
      </c>
      <c r="Z957" s="91">
        <f t="shared" si="470"/>
        <v>4.0476149999999915</v>
      </c>
      <c r="AA957" s="91">
        <f t="shared" si="471"/>
        <v>22.349398499999964</v>
      </c>
      <c r="AB957" s="91">
        <f t="shared" si="472"/>
        <v>32.429539999999946</v>
      </c>
      <c r="AC957" s="91">
        <f t="shared" si="473"/>
        <v>45.268692857142788</v>
      </c>
      <c r="AD957" s="29">
        <f t="shared" si="474"/>
        <v>0</v>
      </c>
      <c r="AE957" s="29">
        <f t="shared" si="482"/>
        <v>0</v>
      </c>
      <c r="AF957" s="29">
        <f t="shared" si="483"/>
        <v>1</v>
      </c>
      <c r="AG957" s="29">
        <f t="shared" si="484"/>
        <v>1</v>
      </c>
      <c r="AH957" s="29">
        <f t="shared" si="475"/>
        <v>0</v>
      </c>
      <c r="AI957" s="29">
        <f t="shared" si="476"/>
        <v>1</v>
      </c>
      <c r="AJ957" s="29">
        <f t="shared" si="477"/>
        <v>2</v>
      </c>
      <c r="AK957" s="105">
        <f t="shared" si="478"/>
        <v>3</v>
      </c>
      <c r="AT957" s="300">
        <f t="shared" si="487"/>
        <v>64.761839999999893</v>
      </c>
      <c r="AU957" s="29">
        <f t="shared" si="487"/>
        <v>496.65329999999915</v>
      </c>
      <c r="AV957" s="29">
        <f t="shared" si="487"/>
        <v>1015.1855999999982</v>
      </c>
      <c r="AW957" s="105">
        <f t="shared" si="486"/>
        <v>1901.2850999999966</v>
      </c>
    </row>
    <row r="958" spans="1:49" x14ac:dyDescent="0.25">
      <c r="A958" s="80" t="s">
        <v>235</v>
      </c>
      <c r="B958" s="4" t="s">
        <v>90</v>
      </c>
      <c r="C958" s="4">
        <v>152.53</v>
      </c>
      <c r="D958" s="4">
        <v>153.97</v>
      </c>
      <c r="E958" s="4">
        <v>1200</v>
      </c>
      <c r="F958" s="4">
        <v>1300</v>
      </c>
      <c r="G958" s="30">
        <f t="shared" si="479"/>
        <v>1.4399999999999977</v>
      </c>
      <c r="H958" s="30">
        <f t="shared" si="480"/>
        <v>329.64000000000004</v>
      </c>
      <c r="I958" s="30" t="str">
        <f t="shared" si="481"/>
        <v>US 26: 11</v>
      </c>
      <c r="J958" s="30">
        <f t="shared" si="489"/>
        <v>1210</v>
      </c>
      <c r="K958" s="30">
        <f t="shared" si="489"/>
        <v>1235</v>
      </c>
      <c r="L958" s="30">
        <f t="shared" si="489"/>
        <v>1260</v>
      </c>
      <c r="M958" s="30">
        <f t="shared" si="489"/>
        <v>1285</v>
      </c>
      <c r="N958" s="91">
        <f t="shared" si="458"/>
        <v>822.80000000000007</v>
      </c>
      <c r="O958" s="91">
        <f t="shared" si="459"/>
        <v>839.80000000000007</v>
      </c>
      <c r="P958" s="91">
        <f t="shared" si="460"/>
        <v>856.80000000000007</v>
      </c>
      <c r="Q958" s="91">
        <f t="shared" si="461"/>
        <v>873.80000000000007</v>
      </c>
      <c r="R958" s="91">
        <f t="shared" si="462"/>
        <v>16.456000000000003</v>
      </c>
      <c r="S958" s="91">
        <f t="shared" si="463"/>
        <v>125.97</v>
      </c>
      <c r="T958" s="91">
        <f t="shared" si="464"/>
        <v>257.04000000000002</v>
      </c>
      <c r="U958" s="91">
        <f t="shared" si="465"/>
        <v>480.59000000000009</v>
      </c>
      <c r="V958" s="91">
        <f t="shared" si="466"/>
        <v>7.10899199999999</v>
      </c>
      <c r="W958" s="91">
        <f t="shared" si="467"/>
        <v>48.977135999999931</v>
      </c>
      <c r="X958" s="91">
        <f t="shared" si="468"/>
        <v>85.131647999999871</v>
      </c>
      <c r="Y958" s="91">
        <f t="shared" si="469"/>
        <v>138.40991999999983</v>
      </c>
      <c r="Z958" s="91">
        <f t="shared" si="470"/>
        <v>1.4810399999999977</v>
      </c>
      <c r="AA958" s="91">
        <f t="shared" si="471"/>
        <v>8.162855999999989</v>
      </c>
      <c r="AB958" s="91">
        <f t="shared" si="472"/>
        <v>11.823839999999983</v>
      </c>
      <c r="AC958" s="91">
        <f t="shared" si="473"/>
        <v>16.477371428571409</v>
      </c>
      <c r="AD958" s="29">
        <f t="shared" si="474"/>
        <v>0</v>
      </c>
      <c r="AE958" s="29">
        <f t="shared" si="482"/>
        <v>0</v>
      </c>
      <c r="AF958" s="29">
        <f t="shared" si="483"/>
        <v>0</v>
      </c>
      <c r="AG958" s="29">
        <f t="shared" si="484"/>
        <v>0</v>
      </c>
      <c r="AH958" s="29">
        <f t="shared" si="475"/>
        <v>0</v>
      </c>
      <c r="AI958" s="29">
        <f t="shared" si="476"/>
        <v>1</v>
      </c>
      <c r="AJ958" s="29">
        <f t="shared" si="477"/>
        <v>2</v>
      </c>
      <c r="AK958" s="105">
        <f t="shared" si="478"/>
        <v>3</v>
      </c>
      <c r="AT958" s="300">
        <f t="shared" si="487"/>
        <v>23.696639999999967</v>
      </c>
      <c r="AU958" s="29">
        <f t="shared" si="487"/>
        <v>181.3967999999997</v>
      </c>
      <c r="AV958" s="29">
        <f t="shared" si="487"/>
        <v>370.13759999999945</v>
      </c>
      <c r="AW958" s="105">
        <f t="shared" si="486"/>
        <v>692.04959999999903</v>
      </c>
    </row>
    <row r="959" spans="1:49" x14ac:dyDescent="0.25">
      <c r="A959" s="80" t="s">
        <v>235</v>
      </c>
      <c r="B959" s="4" t="s">
        <v>90</v>
      </c>
      <c r="C959" s="4">
        <v>153.97</v>
      </c>
      <c r="D959" s="4">
        <v>154.03</v>
      </c>
      <c r="E959" s="4">
        <v>1700</v>
      </c>
      <c r="F959" s="4">
        <v>1800</v>
      </c>
      <c r="G959" s="30">
        <f t="shared" si="479"/>
        <v>6.0000000000002274E-2</v>
      </c>
      <c r="H959" s="30">
        <f t="shared" si="480"/>
        <v>329.70000000000005</v>
      </c>
      <c r="I959" s="30" t="str">
        <f t="shared" si="481"/>
        <v>US 26: 11</v>
      </c>
      <c r="J959" s="30">
        <f t="shared" si="489"/>
        <v>1710</v>
      </c>
      <c r="K959" s="30">
        <f t="shared" si="489"/>
        <v>1735</v>
      </c>
      <c r="L959" s="30">
        <f t="shared" si="489"/>
        <v>1760</v>
      </c>
      <c r="M959" s="30">
        <f t="shared" si="489"/>
        <v>1785</v>
      </c>
      <c r="N959" s="91">
        <f t="shared" si="458"/>
        <v>1162.8000000000002</v>
      </c>
      <c r="O959" s="91">
        <f t="shared" si="459"/>
        <v>1179.8000000000002</v>
      </c>
      <c r="P959" s="91">
        <f t="shared" si="460"/>
        <v>1196.8000000000002</v>
      </c>
      <c r="Q959" s="91">
        <f t="shared" si="461"/>
        <v>1213.8000000000002</v>
      </c>
      <c r="R959" s="91">
        <f t="shared" si="462"/>
        <v>23.256000000000004</v>
      </c>
      <c r="S959" s="91">
        <f t="shared" si="463"/>
        <v>176.97000000000003</v>
      </c>
      <c r="T959" s="91">
        <f t="shared" si="464"/>
        <v>359.04</v>
      </c>
      <c r="U959" s="91">
        <f t="shared" si="465"/>
        <v>667.59000000000015</v>
      </c>
      <c r="V959" s="91">
        <f t="shared" si="466"/>
        <v>0.41860800000001591</v>
      </c>
      <c r="W959" s="91">
        <f t="shared" si="467"/>
        <v>2.8669140000001092</v>
      </c>
      <c r="X959" s="91">
        <f t="shared" si="468"/>
        <v>4.9547520000001883</v>
      </c>
      <c r="Y959" s="91">
        <f t="shared" si="469"/>
        <v>8.0110800000003053</v>
      </c>
      <c r="Z959" s="91">
        <f t="shared" si="470"/>
        <v>8.7210000000003299E-2</v>
      </c>
      <c r="AA959" s="91">
        <f t="shared" si="471"/>
        <v>0.4778190000000182</v>
      </c>
      <c r="AB959" s="91">
        <f t="shared" si="472"/>
        <v>0.6881600000000262</v>
      </c>
      <c r="AC959" s="91">
        <f t="shared" si="473"/>
        <v>0.95370000000003652</v>
      </c>
      <c r="AD959" s="29">
        <f t="shared" si="474"/>
        <v>0</v>
      </c>
      <c r="AE959" s="29">
        <f t="shared" si="482"/>
        <v>0</v>
      </c>
      <c r="AF959" s="29">
        <f t="shared" si="483"/>
        <v>0</v>
      </c>
      <c r="AG959" s="29">
        <f t="shared" si="484"/>
        <v>0</v>
      </c>
      <c r="AH959" s="29">
        <f t="shared" si="475"/>
        <v>0</v>
      </c>
      <c r="AI959" s="29">
        <f t="shared" si="476"/>
        <v>1</v>
      </c>
      <c r="AJ959" s="29">
        <f t="shared" si="477"/>
        <v>2</v>
      </c>
      <c r="AK959" s="105">
        <f t="shared" si="478"/>
        <v>3</v>
      </c>
      <c r="AT959" s="300">
        <f t="shared" si="487"/>
        <v>1.395360000000053</v>
      </c>
      <c r="AU959" s="29">
        <f t="shared" si="487"/>
        <v>10.618200000000405</v>
      </c>
      <c r="AV959" s="29">
        <f t="shared" si="487"/>
        <v>21.542400000000818</v>
      </c>
      <c r="AW959" s="105">
        <f t="shared" si="486"/>
        <v>40.055400000001526</v>
      </c>
    </row>
    <row r="960" spans="1:49" x14ac:dyDescent="0.25">
      <c r="A960" s="80" t="s">
        <v>235</v>
      </c>
      <c r="B960" s="4" t="s">
        <v>90</v>
      </c>
      <c r="C960" s="4">
        <v>154.03</v>
      </c>
      <c r="D960" s="4">
        <v>154.1</v>
      </c>
      <c r="E960" s="4">
        <v>2200</v>
      </c>
      <c r="F960" s="4">
        <v>2300</v>
      </c>
      <c r="G960" s="30">
        <f t="shared" si="479"/>
        <v>6.9999999999993179E-2</v>
      </c>
      <c r="H960" s="30">
        <f t="shared" si="480"/>
        <v>329.77000000000004</v>
      </c>
      <c r="I960" s="30" t="str">
        <f t="shared" si="481"/>
        <v>US 26: 11</v>
      </c>
      <c r="J960" s="30">
        <f t="shared" si="489"/>
        <v>2210</v>
      </c>
      <c r="K960" s="30">
        <f t="shared" si="489"/>
        <v>2235</v>
      </c>
      <c r="L960" s="30">
        <f t="shared" si="489"/>
        <v>2260</v>
      </c>
      <c r="M960" s="30">
        <f t="shared" si="489"/>
        <v>2285</v>
      </c>
      <c r="N960" s="91">
        <f t="shared" si="458"/>
        <v>1502.8000000000002</v>
      </c>
      <c r="O960" s="91">
        <f t="shared" si="459"/>
        <v>1519.8000000000002</v>
      </c>
      <c r="P960" s="91">
        <f t="shared" si="460"/>
        <v>1536.8000000000002</v>
      </c>
      <c r="Q960" s="91">
        <f t="shared" si="461"/>
        <v>1553.8000000000002</v>
      </c>
      <c r="R960" s="91">
        <f t="shared" si="462"/>
        <v>30.056000000000004</v>
      </c>
      <c r="S960" s="91">
        <f t="shared" si="463"/>
        <v>227.97000000000003</v>
      </c>
      <c r="T960" s="91">
        <f t="shared" si="464"/>
        <v>461.04</v>
      </c>
      <c r="U960" s="91">
        <f t="shared" si="465"/>
        <v>854.59000000000015</v>
      </c>
      <c r="V960" s="91">
        <f t="shared" si="466"/>
        <v>0.63117599999993856</v>
      </c>
      <c r="W960" s="91">
        <f t="shared" si="467"/>
        <v>4.3086329999995812</v>
      </c>
      <c r="X960" s="91">
        <f t="shared" si="468"/>
        <v>7.4227439999992768</v>
      </c>
      <c r="Y960" s="91">
        <f t="shared" si="469"/>
        <v>11.964259999998836</v>
      </c>
      <c r="Z960" s="91">
        <f t="shared" si="470"/>
        <v>0.13149499999998718</v>
      </c>
      <c r="AA960" s="91">
        <f t="shared" si="471"/>
        <v>0.71810549999993023</v>
      </c>
      <c r="AB960" s="91">
        <f t="shared" si="472"/>
        <v>1.0309366666665662</v>
      </c>
      <c r="AC960" s="91">
        <f t="shared" si="473"/>
        <v>1.4243166666665283</v>
      </c>
      <c r="AD960" s="29">
        <f t="shared" si="474"/>
        <v>0</v>
      </c>
      <c r="AE960" s="29">
        <f t="shared" si="482"/>
        <v>0</v>
      </c>
      <c r="AF960" s="29">
        <f t="shared" si="483"/>
        <v>0</v>
      </c>
      <c r="AG960" s="29">
        <f t="shared" si="484"/>
        <v>0</v>
      </c>
      <c r="AH960" s="29">
        <f t="shared" si="475"/>
        <v>0</v>
      </c>
      <c r="AI960" s="29">
        <f t="shared" si="476"/>
        <v>1</v>
      </c>
      <c r="AJ960" s="29">
        <f t="shared" si="477"/>
        <v>2</v>
      </c>
      <c r="AK960" s="105">
        <f t="shared" si="478"/>
        <v>3</v>
      </c>
      <c r="AT960" s="300">
        <f t="shared" si="487"/>
        <v>2.1039199999997953</v>
      </c>
      <c r="AU960" s="29">
        <f t="shared" si="487"/>
        <v>15.957899999998446</v>
      </c>
      <c r="AV960" s="29">
        <f t="shared" si="487"/>
        <v>32.272799999996856</v>
      </c>
      <c r="AW960" s="105">
        <f t="shared" si="486"/>
        <v>59.821299999994181</v>
      </c>
    </row>
    <row r="961" spans="1:49" x14ac:dyDescent="0.25">
      <c r="A961" s="80" t="s">
        <v>235</v>
      </c>
      <c r="B961" s="4" t="s">
        <v>90</v>
      </c>
      <c r="C961" s="4">
        <v>154.1</v>
      </c>
      <c r="D961" s="4">
        <v>156.09</v>
      </c>
      <c r="E961" s="4">
        <v>2100</v>
      </c>
      <c r="F961" s="4">
        <v>2200</v>
      </c>
      <c r="G961" s="30">
        <f t="shared" si="479"/>
        <v>1.9900000000000091</v>
      </c>
      <c r="H961" s="30">
        <f t="shared" si="480"/>
        <v>331.76000000000005</v>
      </c>
      <c r="I961" s="30" t="str">
        <f t="shared" si="481"/>
        <v>US 26: 12</v>
      </c>
      <c r="J961" s="30">
        <f t="shared" si="489"/>
        <v>2110</v>
      </c>
      <c r="K961" s="30">
        <f t="shared" si="489"/>
        <v>2135</v>
      </c>
      <c r="L961" s="30">
        <f t="shared" si="489"/>
        <v>2160</v>
      </c>
      <c r="M961" s="30">
        <f t="shared" si="489"/>
        <v>2185</v>
      </c>
      <c r="N961" s="91">
        <f t="shared" si="458"/>
        <v>1434.8000000000002</v>
      </c>
      <c r="O961" s="91">
        <f t="shared" si="459"/>
        <v>1451.8000000000002</v>
      </c>
      <c r="P961" s="91">
        <f t="shared" si="460"/>
        <v>1468.8000000000002</v>
      </c>
      <c r="Q961" s="91">
        <f t="shared" si="461"/>
        <v>1485.8000000000002</v>
      </c>
      <c r="R961" s="91">
        <f t="shared" si="462"/>
        <v>28.696000000000005</v>
      </c>
      <c r="S961" s="91">
        <f t="shared" si="463"/>
        <v>217.77</v>
      </c>
      <c r="T961" s="91">
        <f t="shared" si="464"/>
        <v>440.64000000000004</v>
      </c>
      <c r="U961" s="91">
        <f t="shared" si="465"/>
        <v>817.19000000000017</v>
      </c>
      <c r="V961" s="91">
        <f t="shared" si="466"/>
        <v>17.131512000000079</v>
      </c>
      <c r="W961" s="91">
        <f t="shared" si="467"/>
        <v>117.00782100000055</v>
      </c>
      <c r="X961" s="91">
        <f t="shared" si="468"/>
        <v>201.68092800000096</v>
      </c>
      <c r="Y961" s="91">
        <f t="shared" si="469"/>
        <v>325.2416200000016</v>
      </c>
      <c r="Z961" s="91">
        <f t="shared" si="470"/>
        <v>3.5690650000000157</v>
      </c>
      <c r="AA961" s="91">
        <f t="shared" si="471"/>
        <v>19.501303500000091</v>
      </c>
      <c r="AB961" s="91">
        <f t="shared" si="472"/>
        <v>28.011240000000136</v>
      </c>
      <c r="AC961" s="91">
        <f t="shared" si="473"/>
        <v>38.71924047619067</v>
      </c>
      <c r="AD961" s="29">
        <f t="shared" si="474"/>
        <v>0</v>
      </c>
      <c r="AE961" s="29">
        <f t="shared" si="482"/>
        <v>0</v>
      </c>
      <c r="AF961" s="29">
        <f t="shared" si="483"/>
        <v>0</v>
      </c>
      <c r="AG961" s="29">
        <f t="shared" si="484"/>
        <v>1</v>
      </c>
      <c r="AH961" s="29">
        <f t="shared" si="475"/>
        <v>0</v>
      </c>
      <c r="AI961" s="29">
        <f t="shared" si="476"/>
        <v>1</v>
      </c>
      <c r="AJ961" s="29">
        <f t="shared" si="477"/>
        <v>5</v>
      </c>
      <c r="AK961" s="105">
        <f t="shared" si="478"/>
        <v>8</v>
      </c>
      <c r="AT961" s="300">
        <f t="shared" si="487"/>
        <v>57.105040000000272</v>
      </c>
      <c r="AU961" s="29">
        <f t="shared" si="487"/>
        <v>433.36230000000199</v>
      </c>
      <c r="AV961" s="29">
        <f t="shared" si="487"/>
        <v>876.8736000000041</v>
      </c>
      <c r="AW961" s="105">
        <f t="shared" si="486"/>
        <v>1626.2081000000078</v>
      </c>
    </row>
    <row r="962" spans="1:49" x14ac:dyDescent="0.25">
      <c r="A962" s="80" t="s">
        <v>235</v>
      </c>
      <c r="B962" s="4" t="s">
        <v>90</v>
      </c>
      <c r="C962" s="4">
        <v>156.09</v>
      </c>
      <c r="D962" s="4">
        <v>159.87</v>
      </c>
      <c r="E962" s="4">
        <v>2400</v>
      </c>
      <c r="F962" s="4">
        <v>2500</v>
      </c>
      <c r="G962" s="30">
        <f t="shared" si="479"/>
        <v>3.7800000000000011</v>
      </c>
      <c r="H962" s="30">
        <f t="shared" si="480"/>
        <v>335.54000000000008</v>
      </c>
      <c r="I962" s="30" t="str">
        <f t="shared" si="481"/>
        <v>US 26: 12</v>
      </c>
      <c r="J962" s="30">
        <f t="shared" si="489"/>
        <v>2410</v>
      </c>
      <c r="K962" s="30">
        <f t="shared" si="489"/>
        <v>2435</v>
      </c>
      <c r="L962" s="30">
        <f t="shared" si="489"/>
        <v>2460</v>
      </c>
      <c r="M962" s="30">
        <f t="shared" si="489"/>
        <v>2485</v>
      </c>
      <c r="N962" s="91">
        <f t="shared" si="458"/>
        <v>1638.8000000000002</v>
      </c>
      <c r="O962" s="91">
        <f t="shared" si="459"/>
        <v>1655.8000000000002</v>
      </c>
      <c r="P962" s="91">
        <f t="shared" si="460"/>
        <v>1672.8000000000002</v>
      </c>
      <c r="Q962" s="91">
        <f t="shared" si="461"/>
        <v>1689.8000000000002</v>
      </c>
      <c r="R962" s="91">
        <f t="shared" si="462"/>
        <v>32.776000000000003</v>
      </c>
      <c r="S962" s="91">
        <f t="shared" si="463"/>
        <v>248.37</v>
      </c>
      <c r="T962" s="91">
        <f t="shared" si="464"/>
        <v>501.84000000000003</v>
      </c>
      <c r="U962" s="91">
        <f t="shared" si="465"/>
        <v>929.39000000000021</v>
      </c>
      <c r="V962" s="91">
        <f t="shared" si="466"/>
        <v>37.167984000000011</v>
      </c>
      <c r="W962" s="91">
        <f t="shared" si="467"/>
        <v>253.48642200000006</v>
      </c>
      <c r="X962" s="91">
        <f t="shared" si="468"/>
        <v>436.29969600000015</v>
      </c>
      <c r="Y962" s="91">
        <f t="shared" si="469"/>
        <v>702.61884000000032</v>
      </c>
      <c r="Z962" s="91">
        <f t="shared" si="470"/>
        <v>7.7433300000000012</v>
      </c>
      <c r="AA962" s="91">
        <f t="shared" si="471"/>
        <v>42.247737000000008</v>
      </c>
      <c r="AB962" s="91">
        <f t="shared" si="472"/>
        <v>60.59718000000003</v>
      </c>
      <c r="AC962" s="91">
        <f t="shared" si="473"/>
        <v>83.645100000000056</v>
      </c>
      <c r="AD962" s="29">
        <f t="shared" si="474"/>
        <v>0</v>
      </c>
      <c r="AE962" s="29">
        <f t="shared" si="482"/>
        <v>1</v>
      </c>
      <c r="AF962" s="29">
        <f t="shared" si="483"/>
        <v>1</v>
      </c>
      <c r="AG962" s="29">
        <f t="shared" si="484"/>
        <v>1</v>
      </c>
      <c r="AH962" s="29">
        <f t="shared" si="475"/>
        <v>0</v>
      </c>
      <c r="AI962" s="29">
        <f t="shared" si="476"/>
        <v>1</v>
      </c>
      <c r="AJ962" s="29">
        <f t="shared" si="477"/>
        <v>5</v>
      </c>
      <c r="AK962" s="105">
        <f t="shared" si="478"/>
        <v>8</v>
      </c>
      <c r="AT962" s="300">
        <f t="shared" si="487"/>
        <v>123.89328000000005</v>
      </c>
      <c r="AU962" s="29">
        <f t="shared" si="487"/>
        <v>938.83860000000027</v>
      </c>
      <c r="AV962" s="29">
        <f t="shared" si="487"/>
        <v>1896.9552000000008</v>
      </c>
      <c r="AW962" s="105">
        <f t="shared" si="486"/>
        <v>3513.0942000000018</v>
      </c>
    </row>
    <row r="963" spans="1:49" x14ac:dyDescent="0.25">
      <c r="A963" s="80" t="s">
        <v>235</v>
      </c>
      <c r="B963" s="4" t="s">
        <v>90</v>
      </c>
      <c r="C963" s="4">
        <v>159.87</v>
      </c>
      <c r="D963" s="4">
        <v>161.13999999999999</v>
      </c>
      <c r="E963" s="4">
        <v>3900</v>
      </c>
      <c r="F963" s="4">
        <v>4000</v>
      </c>
      <c r="G963" s="30">
        <f t="shared" si="479"/>
        <v>1.2699999999999818</v>
      </c>
      <c r="H963" s="30">
        <f t="shared" si="480"/>
        <v>336.81000000000006</v>
      </c>
      <c r="I963" s="30" t="str">
        <f t="shared" si="481"/>
        <v>US 26: 12</v>
      </c>
      <c r="J963" s="30">
        <f t="shared" si="489"/>
        <v>3910</v>
      </c>
      <c r="K963" s="30">
        <f t="shared" si="489"/>
        <v>3935</v>
      </c>
      <c r="L963" s="30">
        <f t="shared" si="489"/>
        <v>3960</v>
      </c>
      <c r="M963" s="30">
        <f t="shared" si="489"/>
        <v>3985</v>
      </c>
      <c r="N963" s="91">
        <f t="shared" si="458"/>
        <v>2658.8</v>
      </c>
      <c r="O963" s="91">
        <f t="shared" si="459"/>
        <v>2675.8</v>
      </c>
      <c r="P963" s="91">
        <f t="shared" si="460"/>
        <v>2692.8</v>
      </c>
      <c r="Q963" s="91">
        <f t="shared" si="461"/>
        <v>2709.8</v>
      </c>
      <c r="R963" s="91">
        <f t="shared" si="462"/>
        <v>53.176000000000002</v>
      </c>
      <c r="S963" s="91">
        <f t="shared" si="463"/>
        <v>401.37</v>
      </c>
      <c r="T963" s="91">
        <f t="shared" si="464"/>
        <v>807.84</v>
      </c>
      <c r="U963" s="91">
        <f t="shared" si="465"/>
        <v>1490.3900000000003</v>
      </c>
      <c r="V963" s="91">
        <f t="shared" si="466"/>
        <v>20.260055999999711</v>
      </c>
      <c r="W963" s="91">
        <f t="shared" si="467"/>
        <v>137.62977299999804</v>
      </c>
      <c r="X963" s="91">
        <f t="shared" si="468"/>
        <v>235.97006399999663</v>
      </c>
      <c r="Y963" s="91">
        <f t="shared" si="469"/>
        <v>378.5590599999947</v>
      </c>
      <c r="Z963" s="91">
        <f t="shared" si="470"/>
        <v>4.2208449999999393</v>
      </c>
      <c r="AA963" s="91">
        <f t="shared" si="471"/>
        <v>22.938295499999672</v>
      </c>
      <c r="AB963" s="91">
        <f t="shared" si="472"/>
        <v>32.773619999999532</v>
      </c>
      <c r="AC963" s="91">
        <f t="shared" si="473"/>
        <v>45.066554761904136</v>
      </c>
      <c r="AD963" s="29">
        <f t="shared" si="474"/>
        <v>0</v>
      </c>
      <c r="AE963" s="29">
        <f t="shared" si="482"/>
        <v>0</v>
      </c>
      <c r="AF963" s="29">
        <f t="shared" si="483"/>
        <v>1</v>
      </c>
      <c r="AG963" s="29">
        <f t="shared" si="484"/>
        <v>1</v>
      </c>
      <c r="AH963" s="29">
        <f t="shared" si="475"/>
        <v>0</v>
      </c>
      <c r="AI963" s="29">
        <f t="shared" si="476"/>
        <v>1</v>
      </c>
      <c r="AJ963" s="29">
        <f t="shared" si="477"/>
        <v>5</v>
      </c>
      <c r="AK963" s="105">
        <f t="shared" si="478"/>
        <v>8</v>
      </c>
      <c r="AT963" s="300">
        <f t="shared" si="487"/>
        <v>67.533519999999029</v>
      </c>
      <c r="AU963" s="29">
        <f t="shared" si="487"/>
        <v>509.7398999999927</v>
      </c>
      <c r="AV963" s="29">
        <f t="shared" si="487"/>
        <v>1025.9567999999854</v>
      </c>
      <c r="AW963" s="105">
        <f t="shared" si="486"/>
        <v>1892.7952999999734</v>
      </c>
    </row>
    <row r="964" spans="1:49" x14ac:dyDescent="0.25">
      <c r="A964" s="80" t="s">
        <v>235</v>
      </c>
      <c r="B964" s="4" t="s">
        <v>90</v>
      </c>
      <c r="C964" s="4">
        <v>161.13999999999999</v>
      </c>
      <c r="D964" s="4">
        <v>161.88</v>
      </c>
      <c r="E964" s="4">
        <v>4100</v>
      </c>
      <c r="F964" s="4">
        <v>4200</v>
      </c>
      <c r="G964" s="30">
        <f t="shared" si="479"/>
        <v>0.74000000000000909</v>
      </c>
      <c r="H964" s="30">
        <f t="shared" si="480"/>
        <v>337.55000000000007</v>
      </c>
      <c r="I964" s="30" t="str">
        <f t="shared" si="481"/>
        <v>US 26: 12</v>
      </c>
      <c r="J964" s="30">
        <f t="shared" si="489"/>
        <v>4110</v>
      </c>
      <c r="K964" s="30">
        <f t="shared" si="489"/>
        <v>4135</v>
      </c>
      <c r="L964" s="30">
        <f t="shared" si="489"/>
        <v>4160</v>
      </c>
      <c r="M964" s="30">
        <f t="shared" si="489"/>
        <v>4185</v>
      </c>
      <c r="N964" s="91">
        <f t="shared" si="458"/>
        <v>2794.8</v>
      </c>
      <c r="O964" s="91">
        <f t="shared" si="459"/>
        <v>2811.8</v>
      </c>
      <c r="P964" s="91">
        <f t="shared" si="460"/>
        <v>2828.8</v>
      </c>
      <c r="Q964" s="91">
        <f t="shared" si="461"/>
        <v>2845.8</v>
      </c>
      <c r="R964" s="91">
        <f t="shared" si="462"/>
        <v>55.896000000000008</v>
      </c>
      <c r="S964" s="91">
        <f t="shared" si="463"/>
        <v>421.77000000000004</v>
      </c>
      <c r="T964" s="91">
        <f t="shared" si="464"/>
        <v>848.64</v>
      </c>
      <c r="U964" s="91">
        <f t="shared" si="465"/>
        <v>1565.1900000000003</v>
      </c>
      <c r="V964" s="91">
        <f t="shared" si="466"/>
        <v>12.408912000000154</v>
      </c>
      <c r="W964" s="91">
        <f t="shared" si="467"/>
        <v>84.269646000001046</v>
      </c>
      <c r="X964" s="91">
        <f t="shared" si="468"/>
        <v>144.43852800000178</v>
      </c>
      <c r="Y964" s="91">
        <f t="shared" si="469"/>
        <v>231.6481200000029</v>
      </c>
      <c r="Z964" s="91">
        <f t="shared" si="470"/>
        <v>2.5851900000000314</v>
      </c>
      <c r="AA964" s="91">
        <f t="shared" si="471"/>
        <v>14.044941000000174</v>
      </c>
      <c r="AB964" s="91">
        <f t="shared" si="472"/>
        <v>20.060906666666916</v>
      </c>
      <c r="AC964" s="91">
        <f t="shared" si="473"/>
        <v>27.577157142857494</v>
      </c>
      <c r="AD964" s="29">
        <f t="shared" si="474"/>
        <v>0</v>
      </c>
      <c r="AE964" s="29">
        <f t="shared" si="482"/>
        <v>0</v>
      </c>
      <c r="AF964" s="29">
        <f t="shared" si="483"/>
        <v>0</v>
      </c>
      <c r="AG964" s="29">
        <f t="shared" si="484"/>
        <v>0</v>
      </c>
      <c r="AH964" s="29">
        <f t="shared" si="475"/>
        <v>0</v>
      </c>
      <c r="AI964" s="29">
        <f t="shared" si="476"/>
        <v>1</v>
      </c>
      <c r="AJ964" s="29">
        <f t="shared" si="477"/>
        <v>5</v>
      </c>
      <c r="AK964" s="105">
        <f t="shared" si="478"/>
        <v>8</v>
      </c>
      <c r="AT964" s="300">
        <f t="shared" si="487"/>
        <v>41.363040000000517</v>
      </c>
      <c r="AU964" s="29">
        <f t="shared" si="487"/>
        <v>312.10980000000387</v>
      </c>
      <c r="AV964" s="29">
        <f t="shared" si="487"/>
        <v>627.99360000000775</v>
      </c>
      <c r="AW964" s="105">
        <f t="shared" si="486"/>
        <v>1158.2406000000144</v>
      </c>
    </row>
    <row r="965" spans="1:49" x14ac:dyDescent="0.25">
      <c r="A965" s="80" t="s">
        <v>235</v>
      </c>
      <c r="B965" s="4" t="s">
        <v>90</v>
      </c>
      <c r="C965" s="4">
        <v>161.88</v>
      </c>
      <c r="D965" s="4">
        <v>162.05000000000001</v>
      </c>
      <c r="E965" s="4">
        <v>4700</v>
      </c>
      <c r="F965" s="4">
        <v>4800</v>
      </c>
      <c r="G965" s="30">
        <f t="shared" si="479"/>
        <v>0.17000000000001592</v>
      </c>
      <c r="H965" s="30">
        <f t="shared" si="480"/>
        <v>337.72000000000008</v>
      </c>
      <c r="I965" s="30" t="str">
        <f t="shared" si="481"/>
        <v>US 26: 12</v>
      </c>
      <c r="J965" s="30">
        <f t="shared" si="489"/>
        <v>4710</v>
      </c>
      <c r="K965" s="30">
        <f t="shared" si="489"/>
        <v>4735</v>
      </c>
      <c r="L965" s="30">
        <f t="shared" si="489"/>
        <v>4760</v>
      </c>
      <c r="M965" s="30">
        <f t="shared" si="489"/>
        <v>4785</v>
      </c>
      <c r="N965" s="91">
        <f t="shared" si="458"/>
        <v>3202.8</v>
      </c>
      <c r="O965" s="91">
        <f t="shared" si="459"/>
        <v>3219.8</v>
      </c>
      <c r="P965" s="91">
        <f t="shared" si="460"/>
        <v>3236.8</v>
      </c>
      <c r="Q965" s="91">
        <f t="shared" si="461"/>
        <v>3253.8</v>
      </c>
      <c r="R965" s="91">
        <f t="shared" si="462"/>
        <v>64.056000000000012</v>
      </c>
      <c r="S965" s="91">
        <f t="shared" si="463"/>
        <v>482.97</v>
      </c>
      <c r="T965" s="91">
        <f t="shared" si="464"/>
        <v>971.04</v>
      </c>
      <c r="U965" s="91">
        <f t="shared" si="465"/>
        <v>1789.5900000000001</v>
      </c>
      <c r="V965" s="91">
        <f t="shared" si="466"/>
        <v>3.2668560000003062</v>
      </c>
      <c r="W965" s="91">
        <f t="shared" si="467"/>
        <v>22.168323000002079</v>
      </c>
      <c r="X965" s="91">
        <f t="shared" si="468"/>
        <v>37.967664000003559</v>
      </c>
      <c r="Y965" s="91">
        <f t="shared" si="469"/>
        <v>60.846060000005707</v>
      </c>
      <c r="Z965" s="91">
        <f t="shared" si="470"/>
        <v>0.68059500000006368</v>
      </c>
      <c r="AA965" s="91">
        <f t="shared" si="471"/>
        <v>3.6947205000003467</v>
      </c>
      <c r="AB965" s="91">
        <f t="shared" si="472"/>
        <v>5.2732866666671612</v>
      </c>
      <c r="AC965" s="91">
        <f t="shared" si="473"/>
        <v>7.2435785714292518</v>
      </c>
      <c r="AD965" s="29">
        <f t="shared" si="474"/>
        <v>0</v>
      </c>
      <c r="AE965" s="29">
        <f t="shared" si="482"/>
        <v>0</v>
      </c>
      <c r="AF965" s="29">
        <f t="shared" si="483"/>
        <v>0</v>
      </c>
      <c r="AG965" s="29">
        <f t="shared" si="484"/>
        <v>0</v>
      </c>
      <c r="AH965" s="29">
        <f t="shared" si="475"/>
        <v>0</v>
      </c>
      <c r="AI965" s="29">
        <f t="shared" si="476"/>
        <v>1</v>
      </c>
      <c r="AJ965" s="29">
        <f t="shared" si="477"/>
        <v>5</v>
      </c>
      <c r="AK965" s="105">
        <f t="shared" si="478"/>
        <v>8</v>
      </c>
      <c r="AT965" s="300">
        <f t="shared" si="487"/>
        <v>10.889520000001022</v>
      </c>
      <c r="AU965" s="29">
        <f t="shared" si="487"/>
        <v>82.104900000007689</v>
      </c>
      <c r="AV965" s="29">
        <f t="shared" si="487"/>
        <v>165.07680000001545</v>
      </c>
      <c r="AW965" s="105">
        <f t="shared" si="486"/>
        <v>304.23030000002854</v>
      </c>
    </row>
    <row r="966" spans="1:49" x14ac:dyDescent="0.25">
      <c r="A966" s="80" t="s">
        <v>235</v>
      </c>
      <c r="B966" s="4" t="s">
        <v>90</v>
      </c>
      <c r="C966" s="4">
        <v>162.05000000000001</v>
      </c>
      <c r="D966" s="4">
        <v>162.22</v>
      </c>
      <c r="E966" s="4">
        <v>4900</v>
      </c>
      <c r="F966" s="4">
        <v>5000</v>
      </c>
      <c r="G966" s="30">
        <f t="shared" si="479"/>
        <v>0.16999999999998749</v>
      </c>
      <c r="H966" s="30">
        <f t="shared" si="480"/>
        <v>337.8900000000001</v>
      </c>
      <c r="I966" s="30" t="str">
        <f t="shared" si="481"/>
        <v>US 26: 12</v>
      </c>
      <c r="J966" s="30">
        <f t="shared" si="489"/>
        <v>4910</v>
      </c>
      <c r="K966" s="30">
        <f t="shared" si="489"/>
        <v>4935</v>
      </c>
      <c r="L966" s="30">
        <f t="shared" si="489"/>
        <v>4960</v>
      </c>
      <c r="M966" s="30">
        <f t="shared" si="489"/>
        <v>4985</v>
      </c>
      <c r="N966" s="91">
        <f t="shared" si="458"/>
        <v>3338.8</v>
      </c>
      <c r="O966" s="91">
        <f t="shared" si="459"/>
        <v>3355.8</v>
      </c>
      <c r="P966" s="91">
        <f t="shared" si="460"/>
        <v>3372.8</v>
      </c>
      <c r="Q966" s="91">
        <f t="shared" si="461"/>
        <v>3389.8</v>
      </c>
      <c r="R966" s="91">
        <f t="shared" si="462"/>
        <v>66.77600000000001</v>
      </c>
      <c r="S966" s="91">
        <f t="shared" si="463"/>
        <v>503.37</v>
      </c>
      <c r="T966" s="91">
        <f t="shared" si="464"/>
        <v>1011.84</v>
      </c>
      <c r="U966" s="91">
        <f t="shared" si="465"/>
        <v>1864.3900000000003</v>
      </c>
      <c r="V966" s="91">
        <f t="shared" si="466"/>
        <v>3.4055759999997499</v>
      </c>
      <c r="W966" s="91">
        <f t="shared" si="467"/>
        <v>23.104682999998303</v>
      </c>
      <c r="X966" s="91">
        <f t="shared" si="468"/>
        <v>39.562943999997096</v>
      </c>
      <c r="Y966" s="91">
        <f t="shared" si="469"/>
        <v>63.389259999995353</v>
      </c>
      <c r="Z966" s="91">
        <f t="shared" si="470"/>
        <v>0.70949499999994781</v>
      </c>
      <c r="AA966" s="91">
        <f t="shared" si="471"/>
        <v>3.8507804999997171</v>
      </c>
      <c r="AB966" s="91">
        <f t="shared" si="472"/>
        <v>5.4948533333329301</v>
      </c>
      <c r="AC966" s="91">
        <f t="shared" si="473"/>
        <v>7.5463404761899247</v>
      </c>
      <c r="AD966" s="29">
        <f t="shared" si="474"/>
        <v>0</v>
      </c>
      <c r="AE966" s="29">
        <f t="shared" si="482"/>
        <v>0</v>
      </c>
      <c r="AF966" s="29">
        <f t="shared" si="483"/>
        <v>0</v>
      </c>
      <c r="AG966" s="29">
        <f t="shared" si="484"/>
        <v>0</v>
      </c>
      <c r="AH966" s="29">
        <f t="shared" si="475"/>
        <v>0</v>
      </c>
      <c r="AI966" s="29">
        <f t="shared" si="476"/>
        <v>1</v>
      </c>
      <c r="AJ966" s="29">
        <f t="shared" si="477"/>
        <v>5</v>
      </c>
      <c r="AK966" s="105">
        <f t="shared" si="478"/>
        <v>8</v>
      </c>
      <c r="AT966" s="300">
        <f t="shared" si="487"/>
        <v>11.351919999999167</v>
      </c>
      <c r="AU966" s="29">
        <f t="shared" si="487"/>
        <v>85.572899999993709</v>
      </c>
      <c r="AV966" s="29">
        <f t="shared" si="487"/>
        <v>172.01279999998735</v>
      </c>
      <c r="AW966" s="105">
        <f t="shared" si="486"/>
        <v>316.94629999997676</v>
      </c>
    </row>
    <row r="967" spans="1:49" x14ac:dyDescent="0.25">
      <c r="A967" s="80" t="s">
        <v>235</v>
      </c>
      <c r="B967" s="4" t="s">
        <v>90</v>
      </c>
      <c r="C967" s="4">
        <v>162.22</v>
      </c>
      <c r="D967" s="4">
        <v>162.29</v>
      </c>
      <c r="E967" s="4">
        <v>5000</v>
      </c>
      <c r="F967" s="4">
        <v>5100</v>
      </c>
      <c r="G967" s="30">
        <f t="shared" si="479"/>
        <v>6.9999999999993179E-2</v>
      </c>
      <c r="H967" s="30">
        <f t="shared" si="480"/>
        <v>337.96000000000009</v>
      </c>
      <c r="I967" s="30" t="str">
        <f t="shared" si="481"/>
        <v>US 26: 12</v>
      </c>
      <c r="J967" s="30">
        <f t="shared" ref="J967:M986" si="490">(($F967-$E967)/($F$6-$E$6)*(J$6-$E$6)+$E967)</f>
        <v>5010</v>
      </c>
      <c r="K967" s="30">
        <f t="shared" si="490"/>
        <v>5035</v>
      </c>
      <c r="L967" s="30">
        <f t="shared" si="490"/>
        <v>5060</v>
      </c>
      <c r="M967" s="30">
        <f t="shared" si="490"/>
        <v>5085</v>
      </c>
      <c r="N967" s="91">
        <f t="shared" ref="N967:N1030" si="491">J967*$N$5</f>
        <v>3406.8</v>
      </c>
      <c r="O967" s="91">
        <f t="shared" ref="O967:O1030" si="492">K967*$N$5</f>
        <v>3423.8</v>
      </c>
      <c r="P967" s="91">
        <f t="shared" ref="P967:P1030" si="493">L967*$N$5</f>
        <v>3440.8</v>
      </c>
      <c r="Q967" s="91">
        <f t="shared" ref="Q967:Q1030" si="494">M967*$N$5</f>
        <v>3457.8</v>
      </c>
      <c r="R967" s="91">
        <f t="shared" ref="R967:R1030" si="495">N967*R$5</f>
        <v>68.13600000000001</v>
      </c>
      <c r="S967" s="91">
        <f t="shared" ref="S967:S1030" si="496">O967*S$5</f>
        <v>513.57000000000005</v>
      </c>
      <c r="T967" s="91">
        <f t="shared" ref="T967:T1030" si="497">P967*T$5</f>
        <v>1032.24</v>
      </c>
      <c r="U967" s="91">
        <f t="shared" ref="U967:U1030" si="498">Q967*U$5</f>
        <v>1901.7900000000002</v>
      </c>
      <c r="V967" s="91">
        <f t="shared" ref="V967:V1030" si="499">R967*V$5*$G967</f>
        <v>1.4308559999998607</v>
      </c>
      <c r="W967" s="91">
        <f t="shared" ref="W967:W1030" si="500">S967*W$5*$G967</f>
        <v>9.7064729999990558</v>
      </c>
      <c r="X967" s="91">
        <f t="shared" ref="X967:X1030" si="501">T967*X$5*$G967</f>
        <v>16.619063999998382</v>
      </c>
      <c r="Y967" s="91">
        <f t="shared" ref="Y967:Y1030" si="502">U967*Y$5*$G967</f>
        <v>26.625059999997411</v>
      </c>
      <c r="Z967" s="91">
        <f t="shared" ref="Z967:Z1030" si="503">V967/(Z$5*24)</f>
        <v>0.29809499999997091</v>
      </c>
      <c r="AA967" s="91">
        <f t="shared" ref="AA967:AA1030" si="504">W967/(AA$5*24)</f>
        <v>1.6177454999998426</v>
      </c>
      <c r="AB967" s="91">
        <f t="shared" ref="AB967:AB1030" si="505">X967/(AB$5*24)</f>
        <v>2.3082033333331089</v>
      </c>
      <c r="AC967" s="91">
        <f t="shared" ref="AC967:AC1030" si="506">Y967/(AC$5*24)</f>
        <v>3.1696499999996925</v>
      </c>
      <c r="AD967" s="29">
        <f t="shared" ref="AD967:AD1030" si="507">IF(Z967&gt;30,ROUNDUP(Z967/AD$5,0),0)</f>
        <v>0</v>
      </c>
      <c r="AE967" s="29">
        <f t="shared" si="482"/>
        <v>0</v>
      </c>
      <c r="AF967" s="29">
        <f t="shared" si="483"/>
        <v>0</v>
      </c>
      <c r="AG967" s="29">
        <f t="shared" si="484"/>
        <v>0</v>
      </c>
      <c r="AH967" s="29">
        <f t="shared" ref="AH967:AH1030" si="508">SUMIF($I$7:$I$1118,$I967,AD$7:AD$1118)</f>
        <v>0</v>
      </c>
      <c r="AI967" s="29">
        <f t="shared" ref="AI967:AI1030" si="509">SUMIF($I$7:$I$1118,$I967,AE$7:AE$1118)</f>
        <v>1</v>
      </c>
      <c r="AJ967" s="29">
        <f t="shared" ref="AJ967:AJ1030" si="510">SUMIF($I$7:$I$1118,$I967,AF$7:AF$1118)</f>
        <v>5</v>
      </c>
      <c r="AK967" s="105">
        <f t="shared" ref="AK967:AK1030" si="511">SUMIF($I$7:$I$1118,$I967,AG$7:AG$1118)</f>
        <v>8</v>
      </c>
      <c r="AT967" s="300">
        <f t="shared" si="487"/>
        <v>4.7695199999995364</v>
      </c>
      <c r="AU967" s="29">
        <f t="shared" si="487"/>
        <v>35.949899999996504</v>
      </c>
      <c r="AV967" s="29">
        <f t="shared" si="487"/>
        <v>72.256799999992964</v>
      </c>
      <c r="AW967" s="105">
        <f t="shared" si="486"/>
        <v>133.12529999998705</v>
      </c>
    </row>
    <row r="968" spans="1:49" x14ac:dyDescent="0.25">
      <c r="A968" s="80" t="s">
        <v>235</v>
      </c>
      <c r="B968" s="4" t="s">
        <v>90</v>
      </c>
      <c r="C968" s="4">
        <v>162.29</v>
      </c>
      <c r="D968" s="4">
        <v>162.36000000000001</v>
      </c>
      <c r="E968" s="4">
        <v>3100</v>
      </c>
      <c r="F968" s="4">
        <v>3200</v>
      </c>
      <c r="G968" s="30">
        <f t="shared" ref="G968:G1031" si="512">IF(ABS(D968-C968)&lt;60,ABS(D968-C968),0)</f>
        <v>7.00000000000216E-2</v>
      </c>
      <c r="H968" s="30">
        <f t="shared" ref="H968:H1031" si="513">IF(A968=A967,G968+H967,G968)</f>
        <v>338.03000000000009</v>
      </c>
      <c r="I968" s="30" t="str">
        <f t="shared" ref="I968:I1031" si="514">A968&amp;": "&amp;ROUNDUP(H968/30,0)</f>
        <v>US 26: 12</v>
      </c>
      <c r="J968" s="30">
        <f t="shared" si="490"/>
        <v>3110</v>
      </c>
      <c r="K968" s="30">
        <f t="shared" si="490"/>
        <v>3135</v>
      </c>
      <c r="L968" s="30">
        <f t="shared" si="490"/>
        <v>3160</v>
      </c>
      <c r="M968" s="30">
        <f t="shared" si="490"/>
        <v>3185</v>
      </c>
      <c r="N968" s="91">
        <f t="shared" si="491"/>
        <v>2114.8000000000002</v>
      </c>
      <c r="O968" s="91">
        <f t="shared" si="492"/>
        <v>2131.8000000000002</v>
      </c>
      <c r="P968" s="91">
        <f t="shared" si="493"/>
        <v>2148.8000000000002</v>
      </c>
      <c r="Q968" s="91">
        <f t="shared" si="494"/>
        <v>2165.8000000000002</v>
      </c>
      <c r="R968" s="91">
        <f t="shared" si="495"/>
        <v>42.296000000000006</v>
      </c>
      <c r="S968" s="91">
        <f t="shared" si="496"/>
        <v>319.77000000000004</v>
      </c>
      <c r="T968" s="91">
        <f t="shared" si="497"/>
        <v>644.64</v>
      </c>
      <c r="U968" s="91">
        <f t="shared" si="498"/>
        <v>1191.1900000000003</v>
      </c>
      <c r="V968" s="91">
        <f t="shared" si="499"/>
        <v>0.88821600000027423</v>
      </c>
      <c r="W968" s="91">
        <f t="shared" si="500"/>
        <v>6.043653000001866</v>
      </c>
      <c r="X968" s="91">
        <f t="shared" si="501"/>
        <v>10.378704000003204</v>
      </c>
      <c r="Y968" s="91">
        <f t="shared" si="502"/>
        <v>16.67666000000515</v>
      </c>
      <c r="Z968" s="91">
        <f t="shared" si="503"/>
        <v>0.18504500000005711</v>
      </c>
      <c r="AA968" s="91">
        <f t="shared" si="504"/>
        <v>1.0072755000003111</v>
      </c>
      <c r="AB968" s="91">
        <f t="shared" si="505"/>
        <v>1.4414866666671118</v>
      </c>
      <c r="AC968" s="91">
        <f t="shared" si="506"/>
        <v>1.9853166666672801</v>
      </c>
      <c r="AD968" s="29">
        <f t="shared" si="507"/>
        <v>0</v>
      </c>
      <c r="AE968" s="29">
        <f t="shared" ref="AE968:AE1031" si="515">MAX(AD968,IF(AA968&gt;30,ROUNDUP(AA968/AE$5,0),0))</f>
        <v>0</v>
      </c>
      <c r="AF968" s="29">
        <f t="shared" ref="AF968:AF1031" si="516">MAX(AE968,IF(AB968&gt;30,ROUNDUP(AB968/AF$5,0),0))</f>
        <v>0</v>
      </c>
      <c r="AG968" s="29">
        <f t="shared" ref="AG968:AG1031" si="517">MAX(AF968,IF(AC968&gt;30,ROUNDUP(AC968/AG$5,0),0))</f>
        <v>0</v>
      </c>
      <c r="AH968" s="29">
        <f t="shared" si="508"/>
        <v>0</v>
      </c>
      <c r="AI968" s="29">
        <f t="shared" si="509"/>
        <v>1</v>
      </c>
      <c r="AJ968" s="29">
        <f t="shared" si="510"/>
        <v>5</v>
      </c>
      <c r="AK968" s="105">
        <f t="shared" si="511"/>
        <v>8</v>
      </c>
      <c r="AT968" s="300">
        <f t="shared" si="487"/>
        <v>2.9607200000009142</v>
      </c>
      <c r="AU968" s="29">
        <f t="shared" si="487"/>
        <v>22.383900000006911</v>
      </c>
      <c r="AV968" s="29">
        <f t="shared" si="487"/>
        <v>45.124800000013927</v>
      </c>
      <c r="AW968" s="105">
        <f t="shared" si="486"/>
        <v>83.383300000025756</v>
      </c>
    </row>
    <row r="969" spans="1:49" x14ac:dyDescent="0.25">
      <c r="A969" s="80" t="s">
        <v>235</v>
      </c>
      <c r="B969" s="4" t="s">
        <v>90</v>
      </c>
      <c r="C969" s="4">
        <v>162.36000000000001</v>
      </c>
      <c r="D969" s="4">
        <v>162.47999999999999</v>
      </c>
      <c r="E969" s="4">
        <v>2700</v>
      </c>
      <c r="F969" s="4">
        <v>2800</v>
      </c>
      <c r="G969" s="30">
        <f t="shared" si="512"/>
        <v>0.11999999999997613</v>
      </c>
      <c r="H969" s="30">
        <f t="shared" si="513"/>
        <v>338.15000000000009</v>
      </c>
      <c r="I969" s="30" t="str">
        <f t="shared" si="514"/>
        <v>US 26: 12</v>
      </c>
      <c r="J969" s="30">
        <f t="shared" si="490"/>
        <v>2710</v>
      </c>
      <c r="K969" s="30">
        <f t="shared" si="490"/>
        <v>2735</v>
      </c>
      <c r="L969" s="30">
        <f t="shared" si="490"/>
        <v>2760</v>
      </c>
      <c r="M969" s="30">
        <f t="shared" si="490"/>
        <v>2785</v>
      </c>
      <c r="N969" s="91">
        <f t="shared" si="491"/>
        <v>1842.8000000000002</v>
      </c>
      <c r="O969" s="91">
        <f t="shared" si="492"/>
        <v>1859.8000000000002</v>
      </c>
      <c r="P969" s="91">
        <f t="shared" si="493"/>
        <v>1876.8000000000002</v>
      </c>
      <c r="Q969" s="91">
        <f t="shared" si="494"/>
        <v>1893.8000000000002</v>
      </c>
      <c r="R969" s="91">
        <f t="shared" si="495"/>
        <v>36.856000000000002</v>
      </c>
      <c r="S969" s="91">
        <f t="shared" si="496"/>
        <v>278.97000000000003</v>
      </c>
      <c r="T969" s="91">
        <f t="shared" si="497"/>
        <v>563.04000000000008</v>
      </c>
      <c r="U969" s="91">
        <f t="shared" si="498"/>
        <v>1041.5900000000001</v>
      </c>
      <c r="V969" s="91">
        <f t="shared" si="499"/>
        <v>1.3268159999997362</v>
      </c>
      <c r="W969" s="91">
        <f t="shared" si="500"/>
        <v>9.0386279999982033</v>
      </c>
      <c r="X969" s="91">
        <f t="shared" si="501"/>
        <v>15.539903999996913</v>
      </c>
      <c r="Y969" s="91">
        <f t="shared" si="502"/>
        <v>24.998159999995032</v>
      </c>
      <c r="Z969" s="91">
        <f t="shared" si="503"/>
        <v>0.27641999999994499</v>
      </c>
      <c r="AA969" s="91">
        <f t="shared" si="504"/>
        <v>1.5064379999997006</v>
      </c>
      <c r="AB969" s="91">
        <f t="shared" si="505"/>
        <v>2.1583199999995712</v>
      </c>
      <c r="AC969" s="91">
        <f t="shared" si="506"/>
        <v>2.9759714285708379</v>
      </c>
      <c r="AD969" s="29">
        <f t="shared" si="507"/>
        <v>0</v>
      </c>
      <c r="AE969" s="29">
        <f t="shared" si="515"/>
        <v>0</v>
      </c>
      <c r="AF969" s="29">
        <f t="shared" si="516"/>
        <v>0</v>
      </c>
      <c r="AG969" s="29">
        <f t="shared" si="517"/>
        <v>0</v>
      </c>
      <c r="AH969" s="29">
        <f t="shared" si="508"/>
        <v>0</v>
      </c>
      <c r="AI969" s="29">
        <f t="shared" si="509"/>
        <v>1</v>
      </c>
      <c r="AJ969" s="29">
        <f t="shared" si="510"/>
        <v>5</v>
      </c>
      <c r="AK969" s="105">
        <f t="shared" si="511"/>
        <v>8</v>
      </c>
      <c r="AT969" s="300">
        <f t="shared" si="487"/>
        <v>4.4227199999991207</v>
      </c>
      <c r="AU969" s="29">
        <f t="shared" si="487"/>
        <v>33.47639999999334</v>
      </c>
      <c r="AV969" s="29">
        <f t="shared" si="487"/>
        <v>67.564799999986562</v>
      </c>
      <c r="AW969" s="105">
        <f t="shared" si="486"/>
        <v>124.99079999997515</v>
      </c>
    </row>
    <row r="970" spans="1:49" x14ac:dyDescent="0.25">
      <c r="A970" s="80" t="s">
        <v>235</v>
      </c>
      <c r="B970" s="4" t="s">
        <v>90</v>
      </c>
      <c r="C970" s="4">
        <v>162.47999999999999</v>
      </c>
      <c r="D970" s="4">
        <v>162.62</v>
      </c>
      <c r="E970" s="4">
        <v>2600</v>
      </c>
      <c r="F970" s="4">
        <v>2700</v>
      </c>
      <c r="G970" s="30">
        <f t="shared" si="512"/>
        <v>0.14000000000001478</v>
      </c>
      <c r="H970" s="30">
        <f t="shared" si="513"/>
        <v>338.29000000000008</v>
      </c>
      <c r="I970" s="30" t="str">
        <f t="shared" si="514"/>
        <v>US 26: 12</v>
      </c>
      <c r="J970" s="30">
        <f t="shared" si="490"/>
        <v>2610</v>
      </c>
      <c r="K970" s="30">
        <f t="shared" si="490"/>
        <v>2635</v>
      </c>
      <c r="L970" s="30">
        <f t="shared" si="490"/>
        <v>2660</v>
      </c>
      <c r="M970" s="30">
        <f t="shared" si="490"/>
        <v>2685</v>
      </c>
      <c r="N970" s="91">
        <f t="shared" si="491"/>
        <v>1774.8000000000002</v>
      </c>
      <c r="O970" s="91">
        <f t="shared" si="492"/>
        <v>1791.8000000000002</v>
      </c>
      <c r="P970" s="91">
        <f t="shared" si="493"/>
        <v>1808.8000000000002</v>
      </c>
      <c r="Q970" s="91">
        <f t="shared" si="494"/>
        <v>1825.8000000000002</v>
      </c>
      <c r="R970" s="91">
        <f t="shared" si="495"/>
        <v>35.496000000000002</v>
      </c>
      <c r="S970" s="91">
        <f t="shared" si="496"/>
        <v>268.77000000000004</v>
      </c>
      <c r="T970" s="91">
        <f t="shared" si="497"/>
        <v>542.64</v>
      </c>
      <c r="U970" s="91">
        <f t="shared" si="498"/>
        <v>1004.1900000000002</v>
      </c>
      <c r="V970" s="91">
        <f t="shared" si="499"/>
        <v>1.4908320000001574</v>
      </c>
      <c r="W970" s="91">
        <f t="shared" si="500"/>
        <v>10.159506000001073</v>
      </c>
      <c r="X970" s="91">
        <f t="shared" si="501"/>
        <v>17.473008000001848</v>
      </c>
      <c r="Y970" s="91">
        <f t="shared" si="502"/>
        <v>28.117320000002977</v>
      </c>
      <c r="Z970" s="91">
        <f t="shared" si="503"/>
        <v>0.31059000000003273</v>
      </c>
      <c r="AA970" s="91">
        <f t="shared" si="504"/>
        <v>1.6932510000001788</v>
      </c>
      <c r="AB970" s="91">
        <f t="shared" si="505"/>
        <v>2.4268066666669235</v>
      </c>
      <c r="AC970" s="91">
        <f t="shared" si="506"/>
        <v>3.347300000000355</v>
      </c>
      <c r="AD970" s="29">
        <f t="shared" si="507"/>
        <v>0</v>
      </c>
      <c r="AE970" s="29">
        <f t="shared" si="515"/>
        <v>0</v>
      </c>
      <c r="AF970" s="29">
        <f t="shared" si="516"/>
        <v>0</v>
      </c>
      <c r="AG970" s="29">
        <f t="shared" si="517"/>
        <v>0</v>
      </c>
      <c r="AH970" s="29">
        <f t="shared" si="508"/>
        <v>0</v>
      </c>
      <c r="AI970" s="29">
        <f t="shared" si="509"/>
        <v>1</v>
      </c>
      <c r="AJ970" s="29">
        <f t="shared" si="510"/>
        <v>5</v>
      </c>
      <c r="AK970" s="105">
        <f t="shared" si="511"/>
        <v>8</v>
      </c>
      <c r="AT970" s="300">
        <f t="shared" si="487"/>
        <v>4.9694400000005245</v>
      </c>
      <c r="AU970" s="29">
        <f t="shared" si="487"/>
        <v>37.62780000000398</v>
      </c>
      <c r="AV970" s="29">
        <f t="shared" si="487"/>
        <v>75.969600000008015</v>
      </c>
      <c r="AW970" s="105">
        <f t="shared" si="486"/>
        <v>140.58660000001487</v>
      </c>
    </row>
    <row r="971" spans="1:49" x14ac:dyDescent="0.25">
      <c r="A971" s="80" t="s">
        <v>235</v>
      </c>
      <c r="B971" s="4" t="s">
        <v>90</v>
      </c>
      <c r="C971" s="4">
        <v>162.62</v>
      </c>
      <c r="D971" s="4">
        <v>164.89</v>
      </c>
      <c r="E971" s="4">
        <v>1900</v>
      </c>
      <c r="F971" s="4">
        <v>2000</v>
      </c>
      <c r="G971" s="30">
        <f t="shared" si="512"/>
        <v>2.2699999999999818</v>
      </c>
      <c r="H971" s="30">
        <f t="shared" si="513"/>
        <v>340.56000000000006</v>
      </c>
      <c r="I971" s="30" t="str">
        <f t="shared" si="514"/>
        <v>US 26: 12</v>
      </c>
      <c r="J971" s="30">
        <f t="shared" si="490"/>
        <v>1910</v>
      </c>
      <c r="K971" s="30">
        <f t="shared" si="490"/>
        <v>1935</v>
      </c>
      <c r="L971" s="30">
        <f t="shared" si="490"/>
        <v>1960</v>
      </c>
      <c r="M971" s="30">
        <f t="shared" si="490"/>
        <v>1985</v>
      </c>
      <c r="N971" s="91">
        <f t="shared" si="491"/>
        <v>1298.8000000000002</v>
      </c>
      <c r="O971" s="91">
        <f t="shared" si="492"/>
        <v>1315.8000000000002</v>
      </c>
      <c r="P971" s="91">
        <f t="shared" si="493"/>
        <v>1332.8000000000002</v>
      </c>
      <c r="Q971" s="91">
        <f t="shared" si="494"/>
        <v>1349.8000000000002</v>
      </c>
      <c r="R971" s="91">
        <f t="shared" si="495"/>
        <v>25.976000000000003</v>
      </c>
      <c r="S971" s="91">
        <f t="shared" si="496"/>
        <v>197.37000000000003</v>
      </c>
      <c r="T971" s="91">
        <f t="shared" si="497"/>
        <v>399.84000000000003</v>
      </c>
      <c r="U971" s="91">
        <f t="shared" si="498"/>
        <v>742.39000000000021</v>
      </c>
      <c r="V971" s="91">
        <f t="shared" si="499"/>
        <v>17.689655999999861</v>
      </c>
      <c r="W971" s="91">
        <f t="shared" si="500"/>
        <v>120.96807299999905</v>
      </c>
      <c r="X971" s="91">
        <f t="shared" si="501"/>
        <v>208.75646399999837</v>
      </c>
      <c r="Y971" s="91">
        <f t="shared" si="502"/>
        <v>337.04505999999736</v>
      </c>
      <c r="Z971" s="91">
        <f t="shared" si="503"/>
        <v>3.6853449999999706</v>
      </c>
      <c r="AA971" s="91">
        <f t="shared" si="504"/>
        <v>20.161345499999843</v>
      </c>
      <c r="AB971" s="91">
        <f t="shared" si="505"/>
        <v>28.99395333333311</v>
      </c>
      <c r="AC971" s="91">
        <f t="shared" si="506"/>
        <v>40.124411904761601</v>
      </c>
      <c r="AD971" s="29">
        <f t="shared" si="507"/>
        <v>0</v>
      </c>
      <c r="AE971" s="29">
        <f t="shared" si="515"/>
        <v>0</v>
      </c>
      <c r="AF971" s="29">
        <f t="shared" si="516"/>
        <v>0</v>
      </c>
      <c r="AG971" s="29">
        <f t="shared" si="517"/>
        <v>1</v>
      </c>
      <c r="AH971" s="29">
        <f t="shared" si="508"/>
        <v>0</v>
      </c>
      <c r="AI971" s="29">
        <f t="shared" si="509"/>
        <v>1</v>
      </c>
      <c r="AJ971" s="29">
        <f t="shared" si="510"/>
        <v>5</v>
      </c>
      <c r="AK971" s="105">
        <f t="shared" si="511"/>
        <v>8</v>
      </c>
      <c r="AT971" s="300">
        <f t="shared" si="487"/>
        <v>58.965519999999536</v>
      </c>
      <c r="AU971" s="29">
        <f t="shared" si="487"/>
        <v>448.02989999999647</v>
      </c>
      <c r="AV971" s="29">
        <f t="shared" si="487"/>
        <v>907.63679999999283</v>
      </c>
      <c r="AW971" s="105">
        <f t="shared" si="486"/>
        <v>1685.2252999999869</v>
      </c>
    </row>
    <row r="972" spans="1:49" x14ac:dyDescent="0.25">
      <c r="A972" s="80" t="s">
        <v>235</v>
      </c>
      <c r="B972" s="4" t="s">
        <v>90</v>
      </c>
      <c r="C972" s="4">
        <v>164.89</v>
      </c>
      <c r="D972" s="4">
        <v>168.51</v>
      </c>
      <c r="E972" s="4">
        <v>1700</v>
      </c>
      <c r="F972" s="4">
        <v>1800</v>
      </c>
      <c r="G972" s="30">
        <f t="shared" si="512"/>
        <v>3.6200000000000045</v>
      </c>
      <c r="H972" s="30">
        <f t="shared" si="513"/>
        <v>344.18000000000006</v>
      </c>
      <c r="I972" s="30" t="str">
        <f t="shared" si="514"/>
        <v>US 26: 12</v>
      </c>
      <c r="J972" s="30">
        <f t="shared" si="490"/>
        <v>1710</v>
      </c>
      <c r="K972" s="30">
        <f t="shared" si="490"/>
        <v>1735</v>
      </c>
      <c r="L972" s="30">
        <f t="shared" si="490"/>
        <v>1760</v>
      </c>
      <c r="M972" s="30">
        <f t="shared" si="490"/>
        <v>1785</v>
      </c>
      <c r="N972" s="91">
        <f t="shared" si="491"/>
        <v>1162.8000000000002</v>
      </c>
      <c r="O972" s="91">
        <f t="shared" si="492"/>
        <v>1179.8000000000002</v>
      </c>
      <c r="P972" s="91">
        <f t="shared" si="493"/>
        <v>1196.8000000000002</v>
      </c>
      <c r="Q972" s="91">
        <f t="shared" si="494"/>
        <v>1213.8000000000002</v>
      </c>
      <c r="R972" s="91">
        <f t="shared" si="495"/>
        <v>23.256000000000004</v>
      </c>
      <c r="S972" s="91">
        <f t="shared" si="496"/>
        <v>176.97000000000003</v>
      </c>
      <c r="T972" s="91">
        <f t="shared" si="497"/>
        <v>359.04</v>
      </c>
      <c r="U972" s="91">
        <f t="shared" si="498"/>
        <v>667.59000000000015</v>
      </c>
      <c r="V972" s="91">
        <f t="shared" si="499"/>
        <v>25.256016000000034</v>
      </c>
      <c r="W972" s="91">
        <f t="shared" si="500"/>
        <v>172.97047800000024</v>
      </c>
      <c r="X972" s="91">
        <f t="shared" si="501"/>
        <v>298.93670400000042</v>
      </c>
      <c r="Y972" s="91">
        <f t="shared" si="502"/>
        <v>483.33516000000071</v>
      </c>
      <c r="Z972" s="91">
        <f t="shared" si="503"/>
        <v>5.2616700000000067</v>
      </c>
      <c r="AA972" s="91">
        <f t="shared" si="504"/>
        <v>28.82841300000004</v>
      </c>
      <c r="AB972" s="91">
        <f t="shared" si="505"/>
        <v>41.518986666666727</v>
      </c>
      <c r="AC972" s="91">
        <f t="shared" si="506"/>
        <v>57.539900000000095</v>
      </c>
      <c r="AD972" s="29">
        <f t="shared" si="507"/>
        <v>0</v>
      </c>
      <c r="AE972" s="29">
        <f t="shared" si="515"/>
        <v>0</v>
      </c>
      <c r="AF972" s="29">
        <f t="shared" si="516"/>
        <v>1</v>
      </c>
      <c r="AG972" s="29">
        <f t="shared" si="517"/>
        <v>1</v>
      </c>
      <c r="AH972" s="29">
        <f t="shared" si="508"/>
        <v>0</v>
      </c>
      <c r="AI972" s="29">
        <f t="shared" si="509"/>
        <v>1</v>
      </c>
      <c r="AJ972" s="29">
        <f t="shared" si="510"/>
        <v>5</v>
      </c>
      <c r="AK972" s="105">
        <f t="shared" si="511"/>
        <v>8</v>
      </c>
      <c r="AT972" s="300">
        <f t="shared" si="487"/>
        <v>84.186720000000122</v>
      </c>
      <c r="AU972" s="29">
        <f t="shared" si="487"/>
        <v>640.63140000000089</v>
      </c>
      <c r="AV972" s="29">
        <f t="shared" si="487"/>
        <v>1299.7248000000018</v>
      </c>
      <c r="AW972" s="105">
        <f t="shared" si="486"/>
        <v>2416.6758000000036</v>
      </c>
    </row>
    <row r="973" spans="1:49" x14ac:dyDescent="0.25">
      <c r="A973" s="80" t="s">
        <v>235</v>
      </c>
      <c r="B973" s="4" t="s">
        <v>90</v>
      </c>
      <c r="C973" s="4">
        <v>168.51</v>
      </c>
      <c r="D973" s="4">
        <v>171.72</v>
      </c>
      <c r="E973" s="4">
        <v>1600</v>
      </c>
      <c r="F973" s="4">
        <v>1700</v>
      </c>
      <c r="G973" s="30">
        <f t="shared" si="512"/>
        <v>3.210000000000008</v>
      </c>
      <c r="H973" s="30">
        <f t="shared" si="513"/>
        <v>347.3900000000001</v>
      </c>
      <c r="I973" s="30" t="str">
        <f t="shared" si="514"/>
        <v>US 26: 12</v>
      </c>
      <c r="J973" s="30">
        <f t="shared" si="490"/>
        <v>1610</v>
      </c>
      <c r="K973" s="30">
        <f t="shared" si="490"/>
        <v>1635</v>
      </c>
      <c r="L973" s="30">
        <f t="shared" si="490"/>
        <v>1660</v>
      </c>
      <c r="M973" s="30">
        <f t="shared" si="490"/>
        <v>1685</v>
      </c>
      <c r="N973" s="91">
        <f t="shared" si="491"/>
        <v>1094.8000000000002</v>
      </c>
      <c r="O973" s="91">
        <f t="shared" si="492"/>
        <v>1111.8000000000002</v>
      </c>
      <c r="P973" s="91">
        <f t="shared" si="493"/>
        <v>1128.8000000000002</v>
      </c>
      <c r="Q973" s="91">
        <f t="shared" si="494"/>
        <v>1145.8000000000002</v>
      </c>
      <c r="R973" s="91">
        <f t="shared" si="495"/>
        <v>21.896000000000004</v>
      </c>
      <c r="S973" s="91">
        <f t="shared" si="496"/>
        <v>166.77</v>
      </c>
      <c r="T973" s="91">
        <f t="shared" si="497"/>
        <v>338.64000000000004</v>
      </c>
      <c r="U973" s="91">
        <f t="shared" si="498"/>
        <v>630.19000000000017</v>
      </c>
      <c r="V973" s="91">
        <f t="shared" si="499"/>
        <v>21.085848000000055</v>
      </c>
      <c r="W973" s="91">
        <f t="shared" si="500"/>
        <v>144.53955900000037</v>
      </c>
      <c r="X973" s="91">
        <f t="shared" si="501"/>
        <v>250.01791200000065</v>
      </c>
      <c r="Y973" s="91">
        <f t="shared" si="502"/>
        <v>404.58198000000112</v>
      </c>
      <c r="Z973" s="91">
        <f t="shared" si="503"/>
        <v>4.3928850000000113</v>
      </c>
      <c r="AA973" s="91">
        <f t="shared" si="504"/>
        <v>24.089926500000061</v>
      </c>
      <c r="AB973" s="91">
        <f t="shared" si="505"/>
        <v>34.724710000000094</v>
      </c>
      <c r="AC973" s="91">
        <f t="shared" si="506"/>
        <v>48.164521428571568</v>
      </c>
      <c r="AD973" s="29">
        <f t="shared" si="507"/>
        <v>0</v>
      </c>
      <c r="AE973" s="29">
        <f t="shared" si="515"/>
        <v>0</v>
      </c>
      <c r="AF973" s="29">
        <f t="shared" si="516"/>
        <v>1</v>
      </c>
      <c r="AG973" s="29">
        <f t="shared" si="517"/>
        <v>1</v>
      </c>
      <c r="AH973" s="29">
        <f t="shared" si="508"/>
        <v>0</v>
      </c>
      <c r="AI973" s="29">
        <f t="shared" si="509"/>
        <v>1</v>
      </c>
      <c r="AJ973" s="29">
        <f t="shared" si="510"/>
        <v>5</v>
      </c>
      <c r="AK973" s="105">
        <f t="shared" si="511"/>
        <v>8</v>
      </c>
      <c r="AT973" s="300">
        <f t="shared" si="487"/>
        <v>70.286160000000194</v>
      </c>
      <c r="AU973" s="29">
        <f t="shared" si="487"/>
        <v>535.33170000000132</v>
      </c>
      <c r="AV973" s="29">
        <f t="shared" si="487"/>
        <v>1087.0344000000027</v>
      </c>
      <c r="AW973" s="105">
        <f t="shared" si="486"/>
        <v>2022.9099000000056</v>
      </c>
    </row>
    <row r="974" spans="1:49" x14ac:dyDescent="0.25">
      <c r="A974" s="80" t="s">
        <v>235</v>
      </c>
      <c r="B974" s="4" t="s">
        <v>90</v>
      </c>
      <c r="C974" s="4">
        <v>171.72</v>
      </c>
      <c r="D974" s="4">
        <v>175.09</v>
      </c>
      <c r="E974" s="4">
        <v>1500</v>
      </c>
      <c r="F974" s="4">
        <v>1600</v>
      </c>
      <c r="G974" s="30">
        <f t="shared" si="512"/>
        <v>3.3700000000000045</v>
      </c>
      <c r="H974" s="30">
        <f t="shared" si="513"/>
        <v>350.7600000000001</v>
      </c>
      <c r="I974" s="30" t="str">
        <f t="shared" si="514"/>
        <v>US 26: 12</v>
      </c>
      <c r="J974" s="30">
        <f t="shared" si="490"/>
        <v>1510</v>
      </c>
      <c r="K974" s="30">
        <f t="shared" si="490"/>
        <v>1535</v>
      </c>
      <c r="L974" s="30">
        <f t="shared" si="490"/>
        <v>1560</v>
      </c>
      <c r="M974" s="30">
        <f t="shared" si="490"/>
        <v>1585</v>
      </c>
      <c r="N974" s="91">
        <f t="shared" si="491"/>
        <v>1026.8000000000002</v>
      </c>
      <c r="O974" s="91">
        <f t="shared" si="492"/>
        <v>1043.8000000000002</v>
      </c>
      <c r="P974" s="91">
        <f t="shared" si="493"/>
        <v>1060.8000000000002</v>
      </c>
      <c r="Q974" s="91">
        <f t="shared" si="494"/>
        <v>1077.8000000000002</v>
      </c>
      <c r="R974" s="91">
        <f t="shared" si="495"/>
        <v>20.536000000000005</v>
      </c>
      <c r="S974" s="91">
        <f t="shared" si="496"/>
        <v>156.57000000000002</v>
      </c>
      <c r="T974" s="91">
        <f t="shared" si="497"/>
        <v>318.24000000000007</v>
      </c>
      <c r="U974" s="91">
        <f t="shared" si="498"/>
        <v>592.79000000000019</v>
      </c>
      <c r="V974" s="91">
        <f t="shared" si="499"/>
        <v>20.761896000000032</v>
      </c>
      <c r="W974" s="91">
        <f t="shared" si="500"/>
        <v>142.46304300000023</v>
      </c>
      <c r="X974" s="91">
        <f t="shared" si="501"/>
        <v>246.66782400000039</v>
      </c>
      <c r="Y974" s="91">
        <f t="shared" si="502"/>
        <v>399.54046000000068</v>
      </c>
      <c r="Z974" s="91">
        <f t="shared" si="503"/>
        <v>4.3253950000000057</v>
      </c>
      <c r="AA974" s="91">
        <f t="shared" si="504"/>
        <v>23.743840500000037</v>
      </c>
      <c r="AB974" s="91">
        <f t="shared" si="505"/>
        <v>34.259420000000055</v>
      </c>
      <c r="AC974" s="91">
        <f t="shared" si="506"/>
        <v>47.564340476190566</v>
      </c>
      <c r="AD974" s="29">
        <f t="shared" si="507"/>
        <v>0</v>
      </c>
      <c r="AE974" s="29">
        <f t="shared" si="515"/>
        <v>0</v>
      </c>
      <c r="AF974" s="29">
        <f t="shared" si="516"/>
        <v>1</v>
      </c>
      <c r="AG974" s="29">
        <f t="shared" si="517"/>
        <v>1</v>
      </c>
      <c r="AH974" s="29">
        <f t="shared" si="508"/>
        <v>0</v>
      </c>
      <c r="AI974" s="29">
        <f t="shared" si="509"/>
        <v>1</v>
      </c>
      <c r="AJ974" s="29">
        <f t="shared" si="510"/>
        <v>5</v>
      </c>
      <c r="AK974" s="105">
        <f t="shared" si="511"/>
        <v>8</v>
      </c>
      <c r="AT974" s="300">
        <f t="shared" si="487"/>
        <v>69.206320000000105</v>
      </c>
      <c r="AU974" s="29">
        <f t="shared" si="487"/>
        <v>527.64090000000078</v>
      </c>
      <c r="AV974" s="29">
        <f t="shared" si="487"/>
        <v>1072.4688000000017</v>
      </c>
      <c r="AW974" s="105">
        <f t="shared" si="486"/>
        <v>1997.7023000000033</v>
      </c>
    </row>
    <row r="975" spans="1:49" x14ac:dyDescent="0.25">
      <c r="A975" s="80" t="s">
        <v>235</v>
      </c>
      <c r="B975" s="4" t="s">
        <v>90</v>
      </c>
      <c r="C975" s="4">
        <v>175.09</v>
      </c>
      <c r="D975" s="4">
        <v>175.16</v>
      </c>
      <c r="E975" s="4">
        <v>1400</v>
      </c>
      <c r="F975" s="4">
        <v>1500</v>
      </c>
      <c r="G975" s="30">
        <f t="shared" si="512"/>
        <v>6.9999999999993179E-2</v>
      </c>
      <c r="H975" s="30">
        <f t="shared" si="513"/>
        <v>350.8300000000001</v>
      </c>
      <c r="I975" s="30" t="str">
        <f t="shared" si="514"/>
        <v>US 26: 12</v>
      </c>
      <c r="J975" s="30">
        <f t="shared" si="490"/>
        <v>1410</v>
      </c>
      <c r="K975" s="30">
        <f t="shared" si="490"/>
        <v>1435</v>
      </c>
      <c r="L975" s="30">
        <f t="shared" si="490"/>
        <v>1460</v>
      </c>
      <c r="M975" s="30">
        <f t="shared" si="490"/>
        <v>1485</v>
      </c>
      <c r="N975" s="91">
        <f t="shared" si="491"/>
        <v>958.80000000000007</v>
      </c>
      <c r="O975" s="91">
        <f t="shared" si="492"/>
        <v>975.80000000000007</v>
      </c>
      <c r="P975" s="91">
        <f t="shared" si="493"/>
        <v>992.80000000000007</v>
      </c>
      <c r="Q975" s="91">
        <f t="shared" si="494"/>
        <v>1009.8000000000001</v>
      </c>
      <c r="R975" s="91">
        <f t="shared" si="495"/>
        <v>19.176000000000002</v>
      </c>
      <c r="S975" s="91">
        <f t="shared" si="496"/>
        <v>146.37</v>
      </c>
      <c r="T975" s="91">
        <f t="shared" si="497"/>
        <v>297.84000000000003</v>
      </c>
      <c r="U975" s="91">
        <f t="shared" si="498"/>
        <v>555.3900000000001</v>
      </c>
      <c r="V975" s="91">
        <f t="shared" si="499"/>
        <v>0.40269599999996081</v>
      </c>
      <c r="W975" s="91">
        <f t="shared" si="500"/>
        <v>2.7663929999997308</v>
      </c>
      <c r="X975" s="91">
        <f t="shared" si="501"/>
        <v>4.795223999999533</v>
      </c>
      <c r="Y975" s="91">
        <f t="shared" si="502"/>
        <v>7.7754599999992449</v>
      </c>
      <c r="Z975" s="91">
        <f t="shared" si="503"/>
        <v>8.3894999999991823E-2</v>
      </c>
      <c r="AA975" s="91">
        <f t="shared" si="504"/>
        <v>0.46106549999995511</v>
      </c>
      <c r="AB975" s="91">
        <f t="shared" si="505"/>
        <v>0.66600333333326855</v>
      </c>
      <c r="AC975" s="91">
        <f t="shared" si="506"/>
        <v>0.92564999999991027</v>
      </c>
      <c r="AD975" s="29">
        <f t="shared" si="507"/>
        <v>0</v>
      </c>
      <c r="AE975" s="29">
        <f t="shared" si="515"/>
        <v>0</v>
      </c>
      <c r="AF975" s="29">
        <f t="shared" si="516"/>
        <v>0</v>
      </c>
      <c r="AG975" s="29">
        <f t="shared" si="517"/>
        <v>0</v>
      </c>
      <c r="AH975" s="29">
        <f t="shared" si="508"/>
        <v>0</v>
      </c>
      <c r="AI975" s="29">
        <f t="shared" si="509"/>
        <v>1</v>
      </c>
      <c r="AJ975" s="29">
        <f t="shared" si="510"/>
        <v>5</v>
      </c>
      <c r="AK975" s="105">
        <f t="shared" si="511"/>
        <v>8</v>
      </c>
      <c r="AT975" s="300">
        <f t="shared" si="487"/>
        <v>1.3423199999998694</v>
      </c>
      <c r="AU975" s="29">
        <f t="shared" si="487"/>
        <v>10.245899999999002</v>
      </c>
      <c r="AV975" s="29">
        <f t="shared" si="487"/>
        <v>20.848799999997972</v>
      </c>
      <c r="AW975" s="105">
        <f t="shared" si="486"/>
        <v>38.877299999996218</v>
      </c>
    </row>
    <row r="976" spans="1:49" x14ac:dyDescent="0.25">
      <c r="A976" s="80" t="s">
        <v>235</v>
      </c>
      <c r="B976" s="4" t="s">
        <v>90</v>
      </c>
      <c r="C976" s="4">
        <v>175.16</v>
      </c>
      <c r="D976" s="4">
        <v>175.26</v>
      </c>
      <c r="E976" s="4">
        <v>1300</v>
      </c>
      <c r="F976" s="4">
        <v>1400</v>
      </c>
      <c r="G976" s="30">
        <f t="shared" si="512"/>
        <v>9.9999999999994316E-2</v>
      </c>
      <c r="H976" s="30">
        <f t="shared" si="513"/>
        <v>350.93000000000006</v>
      </c>
      <c r="I976" s="30" t="str">
        <f t="shared" si="514"/>
        <v>US 26: 12</v>
      </c>
      <c r="J976" s="30">
        <f t="shared" si="490"/>
        <v>1310</v>
      </c>
      <c r="K976" s="30">
        <f t="shared" si="490"/>
        <v>1335</v>
      </c>
      <c r="L976" s="30">
        <f t="shared" si="490"/>
        <v>1360</v>
      </c>
      <c r="M976" s="30">
        <f t="shared" si="490"/>
        <v>1385</v>
      </c>
      <c r="N976" s="91">
        <f t="shared" si="491"/>
        <v>890.80000000000007</v>
      </c>
      <c r="O976" s="91">
        <f t="shared" si="492"/>
        <v>907.80000000000007</v>
      </c>
      <c r="P976" s="91">
        <f t="shared" si="493"/>
        <v>924.80000000000007</v>
      </c>
      <c r="Q976" s="91">
        <f t="shared" si="494"/>
        <v>941.80000000000007</v>
      </c>
      <c r="R976" s="91">
        <f t="shared" si="495"/>
        <v>17.816000000000003</v>
      </c>
      <c r="S976" s="91">
        <f t="shared" si="496"/>
        <v>136.17000000000002</v>
      </c>
      <c r="T976" s="91">
        <f t="shared" si="497"/>
        <v>277.44</v>
      </c>
      <c r="U976" s="91">
        <f t="shared" si="498"/>
        <v>517.99000000000012</v>
      </c>
      <c r="V976" s="91">
        <f t="shared" si="499"/>
        <v>0.53447999999996965</v>
      </c>
      <c r="W976" s="91">
        <f t="shared" si="500"/>
        <v>3.6765899999997917</v>
      </c>
      <c r="X976" s="91">
        <f t="shared" si="501"/>
        <v>6.3811199999996369</v>
      </c>
      <c r="Y976" s="91">
        <f t="shared" si="502"/>
        <v>10.359799999999414</v>
      </c>
      <c r="Z976" s="91">
        <f t="shared" si="503"/>
        <v>0.11134999999999366</v>
      </c>
      <c r="AA976" s="91">
        <f t="shared" si="504"/>
        <v>0.61276499999996525</v>
      </c>
      <c r="AB976" s="91">
        <f t="shared" si="505"/>
        <v>0.88626666666661635</v>
      </c>
      <c r="AC976" s="91">
        <f t="shared" si="506"/>
        <v>1.2333095238094542</v>
      </c>
      <c r="AD976" s="29">
        <f t="shared" si="507"/>
        <v>0</v>
      </c>
      <c r="AE976" s="29">
        <f t="shared" si="515"/>
        <v>0</v>
      </c>
      <c r="AF976" s="29">
        <f t="shared" si="516"/>
        <v>0</v>
      </c>
      <c r="AG976" s="29">
        <f t="shared" si="517"/>
        <v>0</v>
      </c>
      <c r="AH976" s="29">
        <f t="shared" si="508"/>
        <v>0</v>
      </c>
      <c r="AI976" s="29">
        <f t="shared" si="509"/>
        <v>1</v>
      </c>
      <c r="AJ976" s="29">
        <f t="shared" si="510"/>
        <v>5</v>
      </c>
      <c r="AK976" s="105">
        <f t="shared" si="511"/>
        <v>8</v>
      </c>
      <c r="AT976" s="300">
        <f t="shared" si="487"/>
        <v>1.781599999999899</v>
      </c>
      <c r="AU976" s="29">
        <f t="shared" si="487"/>
        <v>13.616999999999228</v>
      </c>
      <c r="AV976" s="29">
        <f t="shared" si="487"/>
        <v>27.743999999998422</v>
      </c>
      <c r="AW976" s="105">
        <f t="shared" si="486"/>
        <v>51.798999999997065</v>
      </c>
    </row>
    <row r="977" spans="1:49" x14ac:dyDescent="0.25">
      <c r="A977" s="80" t="s">
        <v>235</v>
      </c>
      <c r="B977" s="4" t="s">
        <v>90</v>
      </c>
      <c r="C977" s="4">
        <v>175.26</v>
      </c>
      <c r="D977" s="4">
        <v>175.58</v>
      </c>
      <c r="E977" s="4">
        <v>950</v>
      </c>
      <c r="F977" s="4">
        <v>960</v>
      </c>
      <c r="G977" s="30">
        <f t="shared" si="512"/>
        <v>0.3200000000000216</v>
      </c>
      <c r="H977" s="30">
        <f t="shared" si="513"/>
        <v>351.25000000000011</v>
      </c>
      <c r="I977" s="30" t="str">
        <f t="shared" si="514"/>
        <v>US 26: 12</v>
      </c>
      <c r="J977" s="30">
        <f t="shared" si="490"/>
        <v>951</v>
      </c>
      <c r="K977" s="30">
        <f t="shared" si="490"/>
        <v>953.5</v>
      </c>
      <c r="L977" s="30">
        <f t="shared" si="490"/>
        <v>956</v>
      </c>
      <c r="M977" s="30">
        <f t="shared" si="490"/>
        <v>958.5</v>
      </c>
      <c r="N977" s="91">
        <f t="shared" si="491"/>
        <v>646.68000000000006</v>
      </c>
      <c r="O977" s="91">
        <f t="shared" si="492"/>
        <v>648.38</v>
      </c>
      <c r="P977" s="91">
        <f t="shared" si="493"/>
        <v>650.08000000000004</v>
      </c>
      <c r="Q977" s="91">
        <f t="shared" si="494"/>
        <v>651.78000000000009</v>
      </c>
      <c r="R977" s="91">
        <f t="shared" si="495"/>
        <v>12.933600000000002</v>
      </c>
      <c r="S977" s="91">
        <f t="shared" si="496"/>
        <v>97.256999999999991</v>
      </c>
      <c r="T977" s="91">
        <f t="shared" si="497"/>
        <v>195.024</v>
      </c>
      <c r="U977" s="91">
        <f t="shared" si="498"/>
        <v>358.4790000000001</v>
      </c>
      <c r="V977" s="91">
        <f t="shared" si="499"/>
        <v>1.241625600000084</v>
      </c>
      <c r="W977" s="91">
        <f t="shared" si="500"/>
        <v>8.4030048000005664</v>
      </c>
      <c r="X977" s="91">
        <f t="shared" si="501"/>
        <v>14.353766400000971</v>
      </c>
      <c r="Y977" s="91">
        <f t="shared" si="502"/>
        <v>22.942656000001556</v>
      </c>
      <c r="Z977" s="91">
        <f t="shared" si="503"/>
        <v>0.25867200000001744</v>
      </c>
      <c r="AA977" s="91">
        <f t="shared" si="504"/>
        <v>1.4005008000000945</v>
      </c>
      <c r="AB977" s="91">
        <f t="shared" si="505"/>
        <v>1.9935786666668018</v>
      </c>
      <c r="AC977" s="91">
        <f t="shared" si="506"/>
        <v>2.7312685714287572</v>
      </c>
      <c r="AD977" s="29">
        <f t="shared" si="507"/>
        <v>0</v>
      </c>
      <c r="AE977" s="29">
        <f t="shared" si="515"/>
        <v>0</v>
      </c>
      <c r="AF977" s="29">
        <f t="shared" si="516"/>
        <v>0</v>
      </c>
      <c r="AG977" s="29">
        <f t="shared" si="517"/>
        <v>0</v>
      </c>
      <c r="AH977" s="29">
        <f t="shared" si="508"/>
        <v>0</v>
      </c>
      <c r="AI977" s="29">
        <f t="shared" si="509"/>
        <v>1</v>
      </c>
      <c r="AJ977" s="29">
        <f t="shared" si="510"/>
        <v>5</v>
      </c>
      <c r="AK977" s="105">
        <f t="shared" si="511"/>
        <v>8</v>
      </c>
      <c r="AT977" s="300">
        <f t="shared" si="487"/>
        <v>4.13875200000028</v>
      </c>
      <c r="AU977" s="29">
        <f t="shared" si="487"/>
        <v>31.122240000002098</v>
      </c>
      <c r="AV977" s="29">
        <f t="shared" si="487"/>
        <v>62.407680000004213</v>
      </c>
      <c r="AW977" s="105">
        <f t="shared" si="486"/>
        <v>114.71328000000777</v>
      </c>
    </row>
    <row r="978" spans="1:49" x14ac:dyDescent="0.25">
      <c r="A978" s="80" t="s">
        <v>235</v>
      </c>
      <c r="B978" s="4" t="s">
        <v>90</v>
      </c>
      <c r="C978" s="4">
        <v>175.58</v>
      </c>
      <c r="D978" s="4">
        <v>177.14</v>
      </c>
      <c r="E978" s="4">
        <v>910</v>
      </c>
      <c r="F978" s="4">
        <v>920</v>
      </c>
      <c r="G978" s="30">
        <f t="shared" si="512"/>
        <v>1.5599999999999739</v>
      </c>
      <c r="H978" s="30">
        <f t="shared" si="513"/>
        <v>352.81000000000006</v>
      </c>
      <c r="I978" s="30" t="str">
        <f t="shared" si="514"/>
        <v>US 26: 12</v>
      </c>
      <c r="J978" s="30">
        <f t="shared" si="490"/>
        <v>911</v>
      </c>
      <c r="K978" s="30">
        <f t="shared" si="490"/>
        <v>913.5</v>
      </c>
      <c r="L978" s="30">
        <f t="shared" si="490"/>
        <v>916</v>
      </c>
      <c r="M978" s="30">
        <f t="shared" si="490"/>
        <v>918.5</v>
      </c>
      <c r="N978" s="91">
        <f t="shared" si="491"/>
        <v>619.48</v>
      </c>
      <c r="O978" s="91">
        <f t="shared" si="492"/>
        <v>621.18000000000006</v>
      </c>
      <c r="P978" s="91">
        <f t="shared" si="493"/>
        <v>622.88</v>
      </c>
      <c r="Q978" s="91">
        <f t="shared" si="494"/>
        <v>624.58000000000004</v>
      </c>
      <c r="R978" s="91">
        <f t="shared" si="495"/>
        <v>12.389600000000002</v>
      </c>
      <c r="S978" s="91">
        <f t="shared" si="496"/>
        <v>93.177000000000007</v>
      </c>
      <c r="T978" s="91">
        <f t="shared" si="497"/>
        <v>186.864</v>
      </c>
      <c r="U978" s="91">
        <f t="shared" si="498"/>
        <v>343.51900000000006</v>
      </c>
      <c r="V978" s="91">
        <f t="shared" si="499"/>
        <v>5.798332799999903</v>
      </c>
      <c r="W978" s="91">
        <f t="shared" si="500"/>
        <v>39.246152399999346</v>
      </c>
      <c r="X978" s="91">
        <f t="shared" si="501"/>
        <v>67.046803199998877</v>
      </c>
      <c r="Y978" s="91">
        <f t="shared" si="502"/>
        <v>107.17792799999823</v>
      </c>
      <c r="Z978" s="91">
        <f t="shared" si="503"/>
        <v>1.2079859999999796</v>
      </c>
      <c r="AA978" s="91">
        <f t="shared" si="504"/>
        <v>6.5410253999998913</v>
      </c>
      <c r="AB978" s="91">
        <f t="shared" si="505"/>
        <v>9.3120559999998456</v>
      </c>
      <c r="AC978" s="91">
        <f t="shared" si="506"/>
        <v>12.759277142856934</v>
      </c>
      <c r="AD978" s="29">
        <f t="shared" si="507"/>
        <v>0</v>
      </c>
      <c r="AE978" s="29">
        <f t="shared" si="515"/>
        <v>0</v>
      </c>
      <c r="AF978" s="29">
        <f t="shared" si="516"/>
        <v>0</v>
      </c>
      <c r="AG978" s="29">
        <f t="shared" si="517"/>
        <v>0</v>
      </c>
      <c r="AH978" s="29">
        <f t="shared" si="508"/>
        <v>0</v>
      </c>
      <c r="AI978" s="29">
        <f t="shared" si="509"/>
        <v>1</v>
      </c>
      <c r="AJ978" s="29">
        <f t="shared" si="510"/>
        <v>5</v>
      </c>
      <c r="AK978" s="105">
        <f t="shared" si="511"/>
        <v>8</v>
      </c>
      <c r="AT978" s="300">
        <f t="shared" si="487"/>
        <v>19.327775999999677</v>
      </c>
      <c r="AU978" s="29">
        <f t="shared" si="487"/>
        <v>145.35611999999756</v>
      </c>
      <c r="AV978" s="29">
        <f t="shared" si="487"/>
        <v>291.5078399999951</v>
      </c>
      <c r="AW978" s="105">
        <f t="shared" si="486"/>
        <v>535.88963999999112</v>
      </c>
    </row>
    <row r="979" spans="1:49" x14ac:dyDescent="0.25">
      <c r="A979" s="80" t="s">
        <v>235</v>
      </c>
      <c r="B979" s="4" t="s">
        <v>90</v>
      </c>
      <c r="C979" s="4">
        <v>177.14</v>
      </c>
      <c r="D979" s="4">
        <v>183.21</v>
      </c>
      <c r="E979" s="4">
        <v>720</v>
      </c>
      <c r="F979" s="4">
        <v>730</v>
      </c>
      <c r="G979" s="30">
        <f t="shared" si="512"/>
        <v>6.0700000000000216</v>
      </c>
      <c r="H979" s="30">
        <f t="shared" si="513"/>
        <v>358.88000000000011</v>
      </c>
      <c r="I979" s="30" t="str">
        <f t="shared" si="514"/>
        <v>US 26: 12</v>
      </c>
      <c r="J979" s="30">
        <f t="shared" si="490"/>
        <v>721</v>
      </c>
      <c r="K979" s="30">
        <f t="shared" si="490"/>
        <v>723.5</v>
      </c>
      <c r="L979" s="30">
        <f t="shared" si="490"/>
        <v>726</v>
      </c>
      <c r="M979" s="30">
        <f t="shared" si="490"/>
        <v>728.5</v>
      </c>
      <c r="N979" s="91">
        <f t="shared" si="491"/>
        <v>490.28000000000003</v>
      </c>
      <c r="O979" s="91">
        <f t="shared" si="492"/>
        <v>491.98</v>
      </c>
      <c r="P979" s="91">
        <f t="shared" si="493"/>
        <v>493.68000000000006</v>
      </c>
      <c r="Q979" s="91">
        <f t="shared" si="494"/>
        <v>495.38000000000005</v>
      </c>
      <c r="R979" s="91">
        <f t="shared" si="495"/>
        <v>9.8056000000000001</v>
      </c>
      <c r="S979" s="91">
        <f t="shared" si="496"/>
        <v>73.796999999999997</v>
      </c>
      <c r="T979" s="91">
        <f t="shared" si="497"/>
        <v>148.10400000000001</v>
      </c>
      <c r="U979" s="91">
        <f t="shared" si="498"/>
        <v>272.45900000000006</v>
      </c>
      <c r="V979" s="91">
        <f t="shared" si="499"/>
        <v>17.855997600000062</v>
      </c>
      <c r="W979" s="91">
        <f t="shared" si="500"/>
        <v>120.94590330000044</v>
      </c>
      <c r="X979" s="91">
        <f t="shared" si="501"/>
        <v>206.76799440000076</v>
      </c>
      <c r="Y979" s="91">
        <f t="shared" si="502"/>
        <v>330.76522600000123</v>
      </c>
      <c r="Z979" s="91">
        <f t="shared" si="503"/>
        <v>3.7199995000000126</v>
      </c>
      <c r="AA979" s="91">
        <f t="shared" si="504"/>
        <v>20.157650550000074</v>
      </c>
      <c r="AB979" s="91">
        <f t="shared" si="505"/>
        <v>28.717777000000108</v>
      </c>
      <c r="AC979" s="91">
        <f t="shared" si="506"/>
        <v>39.376812619047776</v>
      </c>
      <c r="AD979" s="29">
        <f t="shared" si="507"/>
        <v>0</v>
      </c>
      <c r="AE979" s="29">
        <f t="shared" si="515"/>
        <v>0</v>
      </c>
      <c r="AF979" s="29">
        <f t="shared" si="516"/>
        <v>0</v>
      </c>
      <c r="AG979" s="29">
        <f t="shared" si="517"/>
        <v>1</v>
      </c>
      <c r="AH979" s="29">
        <f t="shared" si="508"/>
        <v>0</v>
      </c>
      <c r="AI979" s="29">
        <f t="shared" si="509"/>
        <v>1</v>
      </c>
      <c r="AJ979" s="29">
        <f t="shared" si="510"/>
        <v>5</v>
      </c>
      <c r="AK979" s="105">
        <f t="shared" si="511"/>
        <v>8</v>
      </c>
      <c r="AT979" s="300">
        <f t="shared" si="487"/>
        <v>59.519992000000215</v>
      </c>
      <c r="AU979" s="29">
        <f t="shared" si="487"/>
        <v>447.94779000000159</v>
      </c>
      <c r="AV979" s="29">
        <f t="shared" si="487"/>
        <v>898.99128000000326</v>
      </c>
      <c r="AW979" s="105">
        <f t="shared" si="486"/>
        <v>1653.8261300000063</v>
      </c>
    </row>
    <row r="980" spans="1:49" x14ac:dyDescent="0.25">
      <c r="A980" s="80" t="s">
        <v>235</v>
      </c>
      <c r="B980" s="4" t="s">
        <v>90</v>
      </c>
      <c r="C980" s="4">
        <v>183.25</v>
      </c>
      <c r="D980" s="4">
        <v>190.67</v>
      </c>
      <c r="E980" s="4">
        <v>720</v>
      </c>
      <c r="F980" s="4">
        <v>730</v>
      </c>
      <c r="G980" s="30">
        <f t="shared" si="512"/>
        <v>7.4199999999999875</v>
      </c>
      <c r="H980" s="30">
        <f t="shared" si="513"/>
        <v>366.30000000000007</v>
      </c>
      <c r="I980" s="30" t="str">
        <f t="shared" si="514"/>
        <v>US 26: 13</v>
      </c>
      <c r="J980" s="30">
        <f t="shared" si="490"/>
        <v>721</v>
      </c>
      <c r="K980" s="30">
        <f t="shared" si="490"/>
        <v>723.5</v>
      </c>
      <c r="L980" s="30">
        <f t="shared" si="490"/>
        <v>726</v>
      </c>
      <c r="M980" s="30">
        <f t="shared" si="490"/>
        <v>728.5</v>
      </c>
      <c r="N980" s="91">
        <f t="shared" si="491"/>
        <v>490.28000000000003</v>
      </c>
      <c r="O980" s="91">
        <f t="shared" si="492"/>
        <v>491.98</v>
      </c>
      <c r="P980" s="91">
        <f t="shared" si="493"/>
        <v>493.68000000000006</v>
      </c>
      <c r="Q980" s="91">
        <f t="shared" si="494"/>
        <v>495.38000000000005</v>
      </c>
      <c r="R980" s="91">
        <f t="shared" si="495"/>
        <v>9.8056000000000001</v>
      </c>
      <c r="S980" s="91">
        <f t="shared" si="496"/>
        <v>73.796999999999997</v>
      </c>
      <c r="T980" s="91">
        <f t="shared" si="497"/>
        <v>148.10400000000001</v>
      </c>
      <c r="U980" s="91">
        <f t="shared" si="498"/>
        <v>272.45900000000006</v>
      </c>
      <c r="V980" s="91">
        <f t="shared" si="499"/>
        <v>21.827265599999961</v>
      </c>
      <c r="W980" s="91">
        <f t="shared" si="500"/>
        <v>147.84490979999975</v>
      </c>
      <c r="X980" s="91">
        <f t="shared" si="501"/>
        <v>252.75428639999959</v>
      </c>
      <c r="Y980" s="91">
        <f t="shared" si="502"/>
        <v>404.32915599999939</v>
      </c>
      <c r="Z980" s="91">
        <f t="shared" si="503"/>
        <v>4.5473469999999914</v>
      </c>
      <c r="AA980" s="91">
        <f t="shared" si="504"/>
        <v>24.64081829999996</v>
      </c>
      <c r="AB980" s="91">
        <f t="shared" si="505"/>
        <v>35.104761999999944</v>
      </c>
      <c r="AC980" s="91">
        <f t="shared" si="506"/>
        <v>48.134423333333267</v>
      </c>
      <c r="AD980" s="29">
        <f t="shared" si="507"/>
        <v>0</v>
      </c>
      <c r="AE980" s="29">
        <f t="shared" si="515"/>
        <v>0</v>
      </c>
      <c r="AF980" s="29">
        <f t="shared" si="516"/>
        <v>1</v>
      </c>
      <c r="AG980" s="29">
        <f t="shared" si="517"/>
        <v>1</v>
      </c>
      <c r="AH980" s="29">
        <f t="shared" si="508"/>
        <v>0</v>
      </c>
      <c r="AI980" s="29">
        <f t="shared" si="509"/>
        <v>0</v>
      </c>
      <c r="AJ980" s="29">
        <f t="shared" si="510"/>
        <v>1</v>
      </c>
      <c r="AK980" s="105">
        <f t="shared" si="511"/>
        <v>1</v>
      </c>
      <c r="AT980" s="300">
        <f t="shared" si="487"/>
        <v>72.757551999999876</v>
      </c>
      <c r="AU980" s="29">
        <f t="shared" si="487"/>
        <v>547.57373999999902</v>
      </c>
      <c r="AV980" s="29">
        <f t="shared" si="487"/>
        <v>1098.9316799999983</v>
      </c>
      <c r="AW980" s="105">
        <f t="shared" si="486"/>
        <v>2021.6457799999971</v>
      </c>
    </row>
    <row r="981" spans="1:49" x14ac:dyDescent="0.25">
      <c r="A981" s="80" t="s">
        <v>235</v>
      </c>
      <c r="B981" s="4" t="s">
        <v>90</v>
      </c>
      <c r="C981" s="4">
        <v>190.67</v>
      </c>
      <c r="D981" s="4">
        <v>191.28</v>
      </c>
      <c r="E981" s="4">
        <v>330</v>
      </c>
      <c r="F981" s="4">
        <v>340</v>
      </c>
      <c r="G981" s="30">
        <f t="shared" si="512"/>
        <v>0.61000000000001364</v>
      </c>
      <c r="H981" s="30">
        <f t="shared" si="513"/>
        <v>366.91000000000008</v>
      </c>
      <c r="I981" s="30" t="str">
        <f t="shared" si="514"/>
        <v>US 26: 13</v>
      </c>
      <c r="J981" s="30">
        <f t="shared" si="490"/>
        <v>331</v>
      </c>
      <c r="K981" s="30">
        <f t="shared" si="490"/>
        <v>333.5</v>
      </c>
      <c r="L981" s="30">
        <f t="shared" si="490"/>
        <v>336</v>
      </c>
      <c r="M981" s="30">
        <f t="shared" si="490"/>
        <v>338.5</v>
      </c>
      <c r="N981" s="91">
        <f t="shared" si="491"/>
        <v>225.08</v>
      </c>
      <c r="O981" s="91">
        <f t="shared" si="492"/>
        <v>226.78000000000003</v>
      </c>
      <c r="P981" s="91">
        <f t="shared" si="493"/>
        <v>228.48000000000002</v>
      </c>
      <c r="Q981" s="91">
        <f t="shared" si="494"/>
        <v>230.18</v>
      </c>
      <c r="R981" s="91">
        <f t="shared" si="495"/>
        <v>4.5016000000000007</v>
      </c>
      <c r="S981" s="91">
        <f t="shared" si="496"/>
        <v>34.017000000000003</v>
      </c>
      <c r="T981" s="91">
        <f t="shared" si="497"/>
        <v>68.543999999999997</v>
      </c>
      <c r="U981" s="91">
        <f t="shared" si="498"/>
        <v>126.59900000000002</v>
      </c>
      <c r="V981" s="91">
        <f t="shared" si="499"/>
        <v>0.82379280000001853</v>
      </c>
      <c r="W981" s="91">
        <f t="shared" si="500"/>
        <v>5.6025999000001265</v>
      </c>
      <c r="X981" s="91">
        <f t="shared" si="501"/>
        <v>9.6167232000002141</v>
      </c>
      <c r="Y981" s="91">
        <f t="shared" si="502"/>
        <v>15.445078000000349</v>
      </c>
      <c r="Z981" s="91">
        <f t="shared" si="503"/>
        <v>0.17162350000000384</v>
      </c>
      <c r="AA981" s="91">
        <f t="shared" si="504"/>
        <v>0.93376665000002113</v>
      </c>
      <c r="AB981" s="91">
        <f t="shared" si="505"/>
        <v>1.3356560000000299</v>
      </c>
      <c r="AC981" s="91">
        <f t="shared" si="506"/>
        <v>1.8386997619048038</v>
      </c>
      <c r="AD981" s="29">
        <f t="shared" si="507"/>
        <v>0</v>
      </c>
      <c r="AE981" s="29">
        <f t="shared" si="515"/>
        <v>0</v>
      </c>
      <c r="AF981" s="29">
        <f t="shared" si="516"/>
        <v>0</v>
      </c>
      <c r="AG981" s="29">
        <f t="shared" si="517"/>
        <v>0</v>
      </c>
      <c r="AH981" s="29">
        <f t="shared" si="508"/>
        <v>0</v>
      </c>
      <c r="AI981" s="29">
        <f t="shared" si="509"/>
        <v>0</v>
      </c>
      <c r="AJ981" s="29">
        <f t="shared" si="510"/>
        <v>1</v>
      </c>
      <c r="AK981" s="105">
        <f t="shared" si="511"/>
        <v>1</v>
      </c>
      <c r="AT981" s="300">
        <f t="shared" si="487"/>
        <v>2.7459760000000619</v>
      </c>
      <c r="AU981" s="29">
        <f t="shared" si="487"/>
        <v>20.750370000000466</v>
      </c>
      <c r="AV981" s="29">
        <f t="shared" si="487"/>
        <v>41.811840000000934</v>
      </c>
      <c r="AW981" s="105">
        <f t="shared" si="486"/>
        <v>77.225390000001738</v>
      </c>
    </row>
    <row r="982" spans="1:49" x14ac:dyDescent="0.25">
      <c r="A982" s="80" t="s">
        <v>235</v>
      </c>
      <c r="B982" s="4" t="s">
        <v>90</v>
      </c>
      <c r="C982" s="4">
        <v>191.28</v>
      </c>
      <c r="D982" s="4">
        <v>196.21</v>
      </c>
      <c r="E982" s="4">
        <v>260</v>
      </c>
      <c r="F982" s="4">
        <v>270</v>
      </c>
      <c r="G982" s="30">
        <f t="shared" si="512"/>
        <v>4.9300000000000068</v>
      </c>
      <c r="H982" s="30">
        <f t="shared" si="513"/>
        <v>371.84000000000009</v>
      </c>
      <c r="I982" s="30" t="str">
        <f t="shared" si="514"/>
        <v>US 26: 13</v>
      </c>
      <c r="J982" s="30">
        <f t="shared" si="490"/>
        <v>261</v>
      </c>
      <c r="K982" s="30">
        <f t="shared" si="490"/>
        <v>263.5</v>
      </c>
      <c r="L982" s="30">
        <f t="shared" si="490"/>
        <v>266</v>
      </c>
      <c r="M982" s="30">
        <f t="shared" si="490"/>
        <v>268.5</v>
      </c>
      <c r="N982" s="91">
        <f t="shared" si="491"/>
        <v>177.48000000000002</v>
      </c>
      <c r="O982" s="91">
        <f t="shared" si="492"/>
        <v>179.18</v>
      </c>
      <c r="P982" s="91">
        <f t="shared" si="493"/>
        <v>180.88000000000002</v>
      </c>
      <c r="Q982" s="91">
        <f t="shared" si="494"/>
        <v>182.58</v>
      </c>
      <c r="R982" s="91">
        <f t="shared" si="495"/>
        <v>3.5496000000000003</v>
      </c>
      <c r="S982" s="91">
        <f t="shared" si="496"/>
        <v>26.876999999999999</v>
      </c>
      <c r="T982" s="91">
        <f t="shared" si="497"/>
        <v>54.264000000000003</v>
      </c>
      <c r="U982" s="91">
        <f t="shared" si="498"/>
        <v>100.41900000000001</v>
      </c>
      <c r="V982" s="91">
        <f t="shared" si="499"/>
        <v>5.2498584000000079</v>
      </c>
      <c r="W982" s="91">
        <f t="shared" si="500"/>
        <v>35.775974700000049</v>
      </c>
      <c r="X982" s="91">
        <f t="shared" si="501"/>
        <v>61.529949600000094</v>
      </c>
      <c r="Y982" s="91">
        <f t="shared" si="502"/>
        <v>99.01313400000015</v>
      </c>
      <c r="Z982" s="91">
        <f t="shared" si="503"/>
        <v>1.0937205000000014</v>
      </c>
      <c r="AA982" s="91">
        <f t="shared" si="504"/>
        <v>5.9626624500000078</v>
      </c>
      <c r="AB982" s="91">
        <f t="shared" si="505"/>
        <v>8.5458263333333466</v>
      </c>
      <c r="AC982" s="91">
        <f t="shared" si="506"/>
        <v>11.787277857142877</v>
      </c>
      <c r="AD982" s="29">
        <f t="shared" si="507"/>
        <v>0</v>
      </c>
      <c r="AE982" s="29">
        <f t="shared" si="515"/>
        <v>0</v>
      </c>
      <c r="AF982" s="29">
        <f t="shared" si="516"/>
        <v>0</v>
      </c>
      <c r="AG982" s="29">
        <f t="shared" si="517"/>
        <v>0</v>
      </c>
      <c r="AH982" s="29">
        <f t="shared" si="508"/>
        <v>0</v>
      </c>
      <c r="AI982" s="29">
        <f t="shared" si="509"/>
        <v>0</v>
      </c>
      <c r="AJ982" s="29">
        <f t="shared" si="510"/>
        <v>1</v>
      </c>
      <c r="AK982" s="105">
        <f t="shared" si="511"/>
        <v>1</v>
      </c>
      <c r="AT982" s="300">
        <f t="shared" si="487"/>
        <v>17.499528000000026</v>
      </c>
      <c r="AU982" s="29">
        <f t="shared" si="487"/>
        <v>132.50361000000018</v>
      </c>
      <c r="AV982" s="29">
        <f t="shared" si="487"/>
        <v>267.52152000000041</v>
      </c>
      <c r="AW982" s="105">
        <f t="shared" si="486"/>
        <v>495.06567000000075</v>
      </c>
    </row>
    <row r="983" spans="1:49" x14ac:dyDescent="0.25">
      <c r="A983" s="80" t="s">
        <v>235</v>
      </c>
      <c r="B983" s="4" t="s">
        <v>90</v>
      </c>
      <c r="C983" s="4">
        <v>196.21</v>
      </c>
      <c r="D983" s="4">
        <v>203.19</v>
      </c>
      <c r="E983" s="4">
        <v>250</v>
      </c>
      <c r="F983" s="4">
        <v>260</v>
      </c>
      <c r="G983" s="30">
        <f t="shared" si="512"/>
        <v>6.9799999999999898</v>
      </c>
      <c r="H983" s="30">
        <f t="shared" si="513"/>
        <v>378.82000000000005</v>
      </c>
      <c r="I983" s="30" t="str">
        <f t="shared" si="514"/>
        <v>US 26: 13</v>
      </c>
      <c r="J983" s="30">
        <f t="shared" si="490"/>
        <v>251</v>
      </c>
      <c r="K983" s="30">
        <f t="shared" si="490"/>
        <v>253.5</v>
      </c>
      <c r="L983" s="30">
        <f t="shared" si="490"/>
        <v>256</v>
      </c>
      <c r="M983" s="30">
        <f t="shared" si="490"/>
        <v>258.5</v>
      </c>
      <c r="N983" s="91">
        <f t="shared" si="491"/>
        <v>170.68</v>
      </c>
      <c r="O983" s="91">
        <f t="shared" si="492"/>
        <v>172.38000000000002</v>
      </c>
      <c r="P983" s="91">
        <f t="shared" si="493"/>
        <v>174.08</v>
      </c>
      <c r="Q983" s="91">
        <f t="shared" si="494"/>
        <v>175.78</v>
      </c>
      <c r="R983" s="91">
        <f t="shared" si="495"/>
        <v>3.4136000000000002</v>
      </c>
      <c r="S983" s="91">
        <f t="shared" si="496"/>
        <v>25.857000000000003</v>
      </c>
      <c r="T983" s="91">
        <f t="shared" si="497"/>
        <v>52.224000000000004</v>
      </c>
      <c r="U983" s="91">
        <f t="shared" si="498"/>
        <v>96.679000000000002</v>
      </c>
      <c r="V983" s="91">
        <f t="shared" si="499"/>
        <v>7.1480783999999904</v>
      </c>
      <c r="W983" s="91">
        <f t="shared" si="500"/>
        <v>48.730102199999934</v>
      </c>
      <c r="X983" s="91">
        <f t="shared" si="501"/>
        <v>83.840409599999887</v>
      </c>
      <c r="Y983" s="91">
        <f t="shared" si="502"/>
        <v>134.96388399999981</v>
      </c>
      <c r="Z983" s="91">
        <f t="shared" si="503"/>
        <v>1.4891829999999977</v>
      </c>
      <c r="AA983" s="91">
        <f t="shared" si="504"/>
        <v>8.1216836999999895</v>
      </c>
      <c r="AB983" s="91">
        <f t="shared" si="505"/>
        <v>11.644501333333318</v>
      </c>
      <c r="AC983" s="91">
        <f t="shared" si="506"/>
        <v>16.067129047619026</v>
      </c>
      <c r="AD983" s="29">
        <f t="shared" si="507"/>
        <v>0</v>
      </c>
      <c r="AE983" s="29">
        <f t="shared" si="515"/>
        <v>0</v>
      </c>
      <c r="AF983" s="29">
        <f t="shared" si="516"/>
        <v>0</v>
      </c>
      <c r="AG983" s="29">
        <f t="shared" si="517"/>
        <v>0</v>
      </c>
      <c r="AH983" s="29">
        <f t="shared" si="508"/>
        <v>0</v>
      </c>
      <c r="AI983" s="29">
        <f t="shared" si="509"/>
        <v>0</v>
      </c>
      <c r="AJ983" s="29">
        <f t="shared" si="510"/>
        <v>1</v>
      </c>
      <c r="AK983" s="105">
        <f t="shared" si="511"/>
        <v>1</v>
      </c>
      <c r="AT983" s="300">
        <f t="shared" si="487"/>
        <v>23.826927999999967</v>
      </c>
      <c r="AU983" s="29">
        <f t="shared" si="487"/>
        <v>180.48185999999976</v>
      </c>
      <c r="AV983" s="29">
        <f t="shared" si="487"/>
        <v>364.52351999999951</v>
      </c>
      <c r="AW983" s="105">
        <f t="shared" si="486"/>
        <v>674.81941999999901</v>
      </c>
    </row>
    <row r="984" spans="1:49" x14ac:dyDescent="0.25">
      <c r="A984" s="80" t="s">
        <v>235</v>
      </c>
      <c r="B984" s="4" t="s">
        <v>90</v>
      </c>
      <c r="C984" s="4">
        <v>203.82</v>
      </c>
      <c r="D984" s="4">
        <v>204.52</v>
      </c>
      <c r="E984" s="4">
        <v>250</v>
      </c>
      <c r="F984" s="4">
        <v>260</v>
      </c>
      <c r="G984" s="30">
        <f t="shared" si="512"/>
        <v>0.70000000000001705</v>
      </c>
      <c r="H984" s="30">
        <f t="shared" si="513"/>
        <v>379.5200000000001</v>
      </c>
      <c r="I984" s="30" t="str">
        <f t="shared" si="514"/>
        <v>US 26: 13</v>
      </c>
      <c r="J984" s="30">
        <f t="shared" si="490"/>
        <v>251</v>
      </c>
      <c r="K984" s="30">
        <f t="shared" si="490"/>
        <v>253.5</v>
      </c>
      <c r="L984" s="30">
        <f t="shared" si="490"/>
        <v>256</v>
      </c>
      <c r="M984" s="30">
        <f t="shared" si="490"/>
        <v>258.5</v>
      </c>
      <c r="N984" s="91">
        <f t="shared" si="491"/>
        <v>170.68</v>
      </c>
      <c r="O984" s="91">
        <f t="shared" si="492"/>
        <v>172.38000000000002</v>
      </c>
      <c r="P984" s="91">
        <f t="shared" si="493"/>
        <v>174.08</v>
      </c>
      <c r="Q984" s="91">
        <f t="shared" si="494"/>
        <v>175.78</v>
      </c>
      <c r="R984" s="91">
        <f t="shared" si="495"/>
        <v>3.4136000000000002</v>
      </c>
      <c r="S984" s="91">
        <f t="shared" si="496"/>
        <v>25.857000000000003</v>
      </c>
      <c r="T984" s="91">
        <f t="shared" si="497"/>
        <v>52.224000000000004</v>
      </c>
      <c r="U984" s="91">
        <f t="shared" si="498"/>
        <v>96.679000000000002</v>
      </c>
      <c r="V984" s="91">
        <f t="shared" si="499"/>
        <v>0.71685600000001748</v>
      </c>
      <c r="W984" s="91">
        <f t="shared" si="500"/>
        <v>4.8869730000001201</v>
      </c>
      <c r="X984" s="91">
        <f t="shared" si="501"/>
        <v>8.4080640000002056</v>
      </c>
      <c r="Y984" s="91">
        <f t="shared" si="502"/>
        <v>13.535060000000332</v>
      </c>
      <c r="Z984" s="91">
        <f t="shared" si="503"/>
        <v>0.14934500000000361</v>
      </c>
      <c r="AA984" s="91">
        <f t="shared" si="504"/>
        <v>0.81449550000002002</v>
      </c>
      <c r="AB984" s="91">
        <f t="shared" si="505"/>
        <v>1.1677866666666954</v>
      </c>
      <c r="AC984" s="91">
        <f t="shared" si="506"/>
        <v>1.6113166666667065</v>
      </c>
      <c r="AD984" s="29">
        <f t="shared" si="507"/>
        <v>0</v>
      </c>
      <c r="AE984" s="29">
        <f t="shared" si="515"/>
        <v>0</v>
      </c>
      <c r="AF984" s="29">
        <f t="shared" si="516"/>
        <v>0</v>
      </c>
      <c r="AG984" s="29">
        <f t="shared" si="517"/>
        <v>0</v>
      </c>
      <c r="AH984" s="29">
        <f t="shared" si="508"/>
        <v>0</v>
      </c>
      <c r="AI984" s="29">
        <f t="shared" si="509"/>
        <v>0</v>
      </c>
      <c r="AJ984" s="29">
        <f t="shared" si="510"/>
        <v>1</v>
      </c>
      <c r="AK984" s="105">
        <f t="shared" si="511"/>
        <v>1</v>
      </c>
      <c r="AT984" s="300">
        <f t="shared" si="487"/>
        <v>2.3895200000000583</v>
      </c>
      <c r="AU984" s="29">
        <f t="shared" si="487"/>
        <v>18.099900000000442</v>
      </c>
      <c r="AV984" s="29">
        <f t="shared" si="487"/>
        <v>36.556800000000891</v>
      </c>
      <c r="AW984" s="105">
        <f t="shared" si="486"/>
        <v>67.675300000001656</v>
      </c>
    </row>
    <row r="985" spans="1:49" x14ac:dyDescent="0.25">
      <c r="A985" s="80" t="s">
        <v>235</v>
      </c>
      <c r="B985" s="4" t="s">
        <v>90</v>
      </c>
      <c r="C985" s="4">
        <v>204.52</v>
      </c>
      <c r="D985" s="4">
        <v>210.54</v>
      </c>
      <c r="E985" s="4">
        <v>270</v>
      </c>
      <c r="F985" s="4">
        <v>280</v>
      </c>
      <c r="G985" s="30">
        <f t="shared" si="512"/>
        <v>6.0199999999999818</v>
      </c>
      <c r="H985" s="30">
        <f t="shared" si="513"/>
        <v>385.54000000000008</v>
      </c>
      <c r="I985" s="30" t="str">
        <f t="shared" si="514"/>
        <v>US 26: 13</v>
      </c>
      <c r="J985" s="30">
        <f t="shared" si="490"/>
        <v>271</v>
      </c>
      <c r="K985" s="30">
        <f t="shared" si="490"/>
        <v>273.5</v>
      </c>
      <c r="L985" s="30">
        <f t="shared" si="490"/>
        <v>276</v>
      </c>
      <c r="M985" s="30">
        <f t="shared" si="490"/>
        <v>278.5</v>
      </c>
      <c r="N985" s="91">
        <f t="shared" si="491"/>
        <v>184.28</v>
      </c>
      <c r="O985" s="91">
        <f t="shared" si="492"/>
        <v>185.98000000000002</v>
      </c>
      <c r="P985" s="91">
        <f t="shared" si="493"/>
        <v>187.68</v>
      </c>
      <c r="Q985" s="91">
        <f t="shared" si="494"/>
        <v>189.38000000000002</v>
      </c>
      <c r="R985" s="91">
        <f t="shared" si="495"/>
        <v>3.6856</v>
      </c>
      <c r="S985" s="91">
        <f t="shared" si="496"/>
        <v>27.897000000000002</v>
      </c>
      <c r="T985" s="91">
        <f t="shared" si="497"/>
        <v>56.304000000000002</v>
      </c>
      <c r="U985" s="91">
        <f t="shared" si="498"/>
        <v>104.15900000000002</v>
      </c>
      <c r="V985" s="91">
        <f t="shared" si="499"/>
        <v>6.6561935999999795</v>
      </c>
      <c r="W985" s="91">
        <f t="shared" si="500"/>
        <v>45.343783799999869</v>
      </c>
      <c r="X985" s="91">
        <f t="shared" si="501"/>
        <v>77.958518399999761</v>
      </c>
      <c r="Y985" s="91">
        <f t="shared" si="502"/>
        <v>125.40743599999965</v>
      </c>
      <c r="Z985" s="91">
        <f t="shared" si="503"/>
        <v>1.3867069999999955</v>
      </c>
      <c r="AA985" s="91">
        <f t="shared" si="504"/>
        <v>7.5572972999999779</v>
      </c>
      <c r="AB985" s="91">
        <f t="shared" si="505"/>
        <v>10.827571999999968</v>
      </c>
      <c r="AC985" s="91">
        <f t="shared" si="506"/>
        <v>14.929456666666628</v>
      </c>
      <c r="AD985" s="29">
        <f t="shared" si="507"/>
        <v>0</v>
      </c>
      <c r="AE985" s="29">
        <f t="shared" si="515"/>
        <v>0</v>
      </c>
      <c r="AF985" s="29">
        <f t="shared" si="516"/>
        <v>0</v>
      </c>
      <c r="AG985" s="29">
        <f t="shared" si="517"/>
        <v>0</v>
      </c>
      <c r="AH985" s="29">
        <f t="shared" si="508"/>
        <v>0</v>
      </c>
      <c r="AI985" s="29">
        <f t="shared" si="509"/>
        <v>0</v>
      </c>
      <c r="AJ985" s="29">
        <f t="shared" si="510"/>
        <v>1</v>
      </c>
      <c r="AK985" s="105">
        <f t="shared" si="511"/>
        <v>1</v>
      </c>
      <c r="AT985" s="300">
        <f t="shared" si="487"/>
        <v>22.187311999999935</v>
      </c>
      <c r="AU985" s="29">
        <f t="shared" si="487"/>
        <v>167.9399399999995</v>
      </c>
      <c r="AV985" s="29">
        <f t="shared" si="487"/>
        <v>338.95007999999899</v>
      </c>
      <c r="AW985" s="105">
        <f t="shared" si="486"/>
        <v>627.03717999999822</v>
      </c>
    </row>
    <row r="986" spans="1:49" x14ac:dyDescent="0.25">
      <c r="A986" s="80" t="s">
        <v>235</v>
      </c>
      <c r="B986" s="4" t="s">
        <v>90</v>
      </c>
      <c r="C986" s="4">
        <v>210.54</v>
      </c>
      <c r="D986" s="4">
        <v>211.47</v>
      </c>
      <c r="E986" s="4">
        <v>590</v>
      </c>
      <c r="F986" s="4">
        <v>600</v>
      </c>
      <c r="G986" s="30">
        <f t="shared" si="512"/>
        <v>0.93000000000000682</v>
      </c>
      <c r="H986" s="30">
        <f t="shared" si="513"/>
        <v>386.47000000000008</v>
      </c>
      <c r="I986" s="30" t="str">
        <f t="shared" si="514"/>
        <v>US 26: 13</v>
      </c>
      <c r="J986" s="30">
        <f t="shared" si="490"/>
        <v>591</v>
      </c>
      <c r="K986" s="30">
        <f t="shared" si="490"/>
        <v>593.5</v>
      </c>
      <c r="L986" s="30">
        <f t="shared" si="490"/>
        <v>596</v>
      </c>
      <c r="M986" s="30">
        <f t="shared" si="490"/>
        <v>598.5</v>
      </c>
      <c r="N986" s="91">
        <f t="shared" si="491"/>
        <v>401.88000000000005</v>
      </c>
      <c r="O986" s="91">
        <f t="shared" si="492"/>
        <v>403.58000000000004</v>
      </c>
      <c r="P986" s="91">
        <f t="shared" si="493"/>
        <v>405.28000000000003</v>
      </c>
      <c r="Q986" s="91">
        <f t="shared" si="494"/>
        <v>406.98</v>
      </c>
      <c r="R986" s="91">
        <f t="shared" si="495"/>
        <v>8.0376000000000012</v>
      </c>
      <c r="S986" s="91">
        <f t="shared" si="496"/>
        <v>60.537000000000006</v>
      </c>
      <c r="T986" s="91">
        <f t="shared" si="497"/>
        <v>121.584</v>
      </c>
      <c r="U986" s="91">
        <f t="shared" si="498"/>
        <v>223.83900000000003</v>
      </c>
      <c r="V986" s="91">
        <f t="shared" si="499"/>
        <v>2.2424904000000163</v>
      </c>
      <c r="W986" s="91">
        <f t="shared" si="500"/>
        <v>15.200840700000114</v>
      </c>
      <c r="X986" s="91">
        <f t="shared" si="501"/>
        <v>26.00681760000019</v>
      </c>
      <c r="Y986" s="91">
        <f t="shared" si="502"/>
        <v>41.634054000000312</v>
      </c>
      <c r="Z986" s="91">
        <f t="shared" si="503"/>
        <v>0.46718550000000331</v>
      </c>
      <c r="AA986" s="91">
        <f t="shared" si="504"/>
        <v>2.5334734500000189</v>
      </c>
      <c r="AB986" s="91">
        <f t="shared" si="505"/>
        <v>3.6120580000000269</v>
      </c>
      <c r="AC986" s="91">
        <f t="shared" si="506"/>
        <v>4.9564350000000381</v>
      </c>
      <c r="AD986" s="29">
        <f t="shared" si="507"/>
        <v>0</v>
      </c>
      <c r="AE986" s="29">
        <f t="shared" si="515"/>
        <v>0</v>
      </c>
      <c r="AF986" s="29">
        <f t="shared" si="516"/>
        <v>0</v>
      </c>
      <c r="AG986" s="29">
        <f t="shared" si="517"/>
        <v>0</v>
      </c>
      <c r="AH986" s="29">
        <f t="shared" si="508"/>
        <v>0</v>
      </c>
      <c r="AI986" s="29">
        <f t="shared" si="509"/>
        <v>0</v>
      </c>
      <c r="AJ986" s="29">
        <f t="shared" si="510"/>
        <v>1</v>
      </c>
      <c r="AK986" s="105">
        <f t="shared" si="511"/>
        <v>1</v>
      </c>
      <c r="AT986" s="300">
        <f t="shared" si="487"/>
        <v>7.4749680000000556</v>
      </c>
      <c r="AU986" s="29">
        <f t="shared" si="487"/>
        <v>56.299410000000421</v>
      </c>
      <c r="AV986" s="29">
        <f t="shared" si="487"/>
        <v>113.07312000000083</v>
      </c>
      <c r="AW986" s="105">
        <f t="shared" si="486"/>
        <v>208.17027000000155</v>
      </c>
    </row>
    <row r="987" spans="1:49" x14ac:dyDescent="0.25">
      <c r="A987" s="80" t="s">
        <v>235</v>
      </c>
      <c r="B987" s="4" t="s">
        <v>90</v>
      </c>
      <c r="C987" s="4">
        <v>211.57</v>
      </c>
      <c r="D987" s="4">
        <v>211.61</v>
      </c>
      <c r="E987" s="4">
        <v>590</v>
      </c>
      <c r="F987" s="4">
        <v>600</v>
      </c>
      <c r="G987" s="30">
        <f t="shared" si="512"/>
        <v>4.0000000000020464E-2</v>
      </c>
      <c r="H987" s="30">
        <f t="shared" si="513"/>
        <v>386.5100000000001</v>
      </c>
      <c r="I987" s="30" t="str">
        <f t="shared" si="514"/>
        <v>US 26: 13</v>
      </c>
      <c r="J987" s="30">
        <f t="shared" ref="J987:M1006" si="518">(($F987-$E987)/($F$6-$E$6)*(J$6-$E$6)+$E987)</f>
        <v>591</v>
      </c>
      <c r="K987" s="30">
        <f t="shared" si="518"/>
        <v>593.5</v>
      </c>
      <c r="L987" s="30">
        <f t="shared" si="518"/>
        <v>596</v>
      </c>
      <c r="M987" s="30">
        <f t="shared" si="518"/>
        <v>598.5</v>
      </c>
      <c r="N987" s="91">
        <f t="shared" si="491"/>
        <v>401.88000000000005</v>
      </c>
      <c r="O987" s="91">
        <f t="shared" si="492"/>
        <v>403.58000000000004</v>
      </c>
      <c r="P987" s="91">
        <f t="shared" si="493"/>
        <v>405.28000000000003</v>
      </c>
      <c r="Q987" s="91">
        <f t="shared" si="494"/>
        <v>406.98</v>
      </c>
      <c r="R987" s="91">
        <f t="shared" si="495"/>
        <v>8.0376000000000012</v>
      </c>
      <c r="S987" s="91">
        <f t="shared" si="496"/>
        <v>60.537000000000006</v>
      </c>
      <c r="T987" s="91">
        <f t="shared" si="497"/>
        <v>121.584</v>
      </c>
      <c r="U987" s="91">
        <f t="shared" si="498"/>
        <v>223.83900000000003</v>
      </c>
      <c r="V987" s="91">
        <f t="shared" si="499"/>
        <v>9.645120000004935E-2</v>
      </c>
      <c r="W987" s="91">
        <f t="shared" si="500"/>
        <v>0.65379960000033455</v>
      </c>
      <c r="X987" s="91">
        <f t="shared" si="501"/>
        <v>1.1185728000005724</v>
      </c>
      <c r="Y987" s="91">
        <f t="shared" si="502"/>
        <v>1.7907120000009165</v>
      </c>
      <c r="Z987" s="91">
        <f t="shared" si="503"/>
        <v>2.0094000000010277E-2</v>
      </c>
      <c r="AA987" s="91">
        <f t="shared" si="504"/>
        <v>0.10896660000005576</v>
      </c>
      <c r="AB987" s="91">
        <f t="shared" si="505"/>
        <v>0.15535733333341284</v>
      </c>
      <c r="AC987" s="91">
        <f t="shared" si="506"/>
        <v>0.21318000000010914</v>
      </c>
      <c r="AD987" s="29">
        <f t="shared" si="507"/>
        <v>0</v>
      </c>
      <c r="AE987" s="29">
        <f t="shared" si="515"/>
        <v>0</v>
      </c>
      <c r="AF987" s="29">
        <f t="shared" si="516"/>
        <v>0</v>
      </c>
      <c r="AG987" s="29">
        <f t="shared" si="517"/>
        <v>0</v>
      </c>
      <c r="AH987" s="29">
        <f t="shared" si="508"/>
        <v>0</v>
      </c>
      <c r="AI987" s="29">
        <f t="shared" si="509"/>
        <v>0</v>
      </c>
      <c r="AJ987" s="29">
        <f t="shared" si="510"/>
        <v>1</v>
      </c>
      <c r="AK987" s="105">
        <f t="shared" si="511"/>
        <v>1</v>
      </c>
      <c r="AT987" s="300">
        <f t="shared" si="487"/>
        <v>0.32150400000016455</v>
      </c>
      <c r="AU987" s="29">
        <f t="shared" si="487"/>
        <v>2.4214800000012389</v>
      </c>
      <c r="AV987" s="29">
        <f t="shared" si="487"/>
        <v>4.8633600000024879</v>
      </c>
      <c r="AW987" s="105">
        <f t="shared" si="486"/>
        <v>8.9535600000045825</v>
      </c>
    </row>
    <row r="988" spans="1:49" x14ac:dyDescent="0.25">
      <c r="A988" s="80" t="s">
        <v>235</v>
      </c>
      <c r="B988" s="4" t="s">
        <v>90</v>
      </c>
      <c r="C988" s="4">
        <v>211.61</v>
      </c>
      <c r="D988" s="4">
        <v>212.45</v>
      </c>
      <c r="E988" s="4">
        <v>370</v>
      </c>
      <c r="F988" s="4">
        <v>380</v>
      </c>
      <c r="G988" s="30">
        <f t="shared" si="512"/>
        <v>0.83999999999997499</v>
      </c>
      <c r="H988" s="30">
        <f t="shared" si="513"/>
        <v>387.35000000000008</v>
      </c>
      <c r="I988" s="30" t="str">
        <f t="shared" si="514"/>
        <v>US 26: 13</v>
      </c>
      <c r="J988" s="30">
        <f t="shared" si="518"/>
        <v>371</v>
      </c>
      <c r="K988" s="30">
        <f t="shared" si="518"/>
        <v>373.5</v>
      </c>
      <c r="L988" s="30">
        <f t="shared" si="518"/>
        <v>376</v>
      </c>
      <c r="M988" s="30">
        <f t="shared" si="518"/>
        <v>378.5</v>
      </c>
      <c r="N988" s="91">
        <f t="shared" si="491"/>
        <v>252.28000000000003</v>
      </c>
      <c r="O988" s="91">
        <f t="shared" si="492"/>
        <v>253.98000000000002</v>
      </c>
      <c r="P988" s="91">
        <f t="shared" si="493"/>
        <v>255.68</v>
      </c>
      <c r="Q988" s="91">
        <f t="shared" si="494"/>
        <v>257.38</v>
      </c>
      <c r="R988" s="91">
        <f t="shared" si="495"/>
        <v>5.0456000000000003</v>
      </c>
      <c r="S988" s="91">
        <f t="shared" si="496"/>
        <v>38.097000000000001</v>
      </c>
      <c r="T988" s="91">
        <f t="shared" si="497"/>
        <v>76.703999999999994</v>
      </c>
      <c r="U988" s="91">
        <f t="shared" si="498"/>
        <v>141.559</v>
      </c>
      <c r="V988" s="91">
        <f t="shared" si="499"/>
        <v>1.2714911999999623</v>
      </c>
      <c r="W988" s="91">
        <f t="shared" si="500"/>
        <v>8.6403995999997445</v>
      </c>
      <c r="X988" s="91">
        <f t="shared" si="501"/>
        <v>14.819212799999558</v>
      </c>
      <c r="Y988" s="91">
        <f t="shared" si="502"/>
        <v>23.781911999999295</v>
      </c>
      <c r="Z988" s="91">
        <f t="shared" si="503"/>
        <v>0.26489399999999208</v>
      </c>
      <c r="AA988" s="91">
        <f t="shared" si="504"/>
        <v>1.4400665999999573</v>
      </c>
      <c r="AB988" s="91">
        <f t="shared" si="505"/>
        <v>2.0582239999999388</v>
      </c>
      <c r="AC988" s="91">
        <f t="shared" si="506"/>
        <v>2.8311799999999168</v>
      </c>
      <c r="AD988" s="29">
        <f t="shared" si="507"/>
        <v>0</v>
      </c>
      <c r="AE988" s="29">
        <f t="shared" si="515"/>
        <v>0</v>
      </c>
      <c r="AF988" s="29">
        <f t="shared" si="516"/>
        <v>0</v>
      </c>
      <c r="AG988" s="29">
        <f t="shared" si="517"/>
        <v>0</v>
      </c>
      <c r="AH988" s="29">
        <f t="shared" si="508"/>
        <v>0</v>
      </c>
      <c r="AI988" s="29">
        <f t="shared" si="509"/>
        <v>0</v>
      </c>
      <c r="AJ988" s="29">
        <f t="shared" si="510"/>
        <v>1</v>
      </c>
      <c r="AK988" s="105">
        <f t="shared" si="511"/>
        <v>1</v>
      </c>
      <c r="AT988" s="300">
        <f t="shared" si="487"/>
        <v>4.2383039999998742</v>
      </c>
      <c r="AU988" s="29">
        <f t="shared" si="487"/>
        <v>32.001479999999049</v>
      </c>
      <c r="AV988" s="29">
        <f t="shared" si="487"/>
        <v>64.43135999999808</v>
      </c>
      <c r="AW988" s="105">
        <f t="shared" si="486"/>
        <v>118.90955999999646</v>
      </c>
    </row>
    <row r="989" spans="1:49" x14ac:dyDescent="0.25">
      <c r="A989" s="80" t="s">
        <v>235</v>
      </c>
      <c r="B989" s="4" t="s">
        <v>90</v>
      </c>
      <c r="C989" s="4">
        <v>212.45</v>
      </c>
      <c r="D989" s="4">
        <v>222.2</v>
      </c>
      <c r="E989" s="4">
        <v>270</v>
      </c>
      <c r="F989" s="4">
        <v>280</v>
      </c>
      <c r="G989" s="30">
        <f t="shared" si="512"/>
        <v>9.75</v>
      </c>
      <c r="H989" s="30">
        <f t="shared" si="513"/>
        <v>397.10000000000008</v>
      </c>
      <c r="I989" s="30" t="str">
        <f t="shared" si="514"/>
        <v>US 26: 14</v>
      </c>
      <c r="J989" s="30">
        <f t="shared" si="518"/>
        <v>271</v>
      </c>
      <c r="K989" s="30">
        <f t="shared" si="518"/>
        <v>273.5</v>
      </c>
      <c r="L989" s="30">
        <f t="shared" si="518"/>
        <v>276</v>
      </c>
      <c r="M989" s="30">
        <f t="shared" si="518"/>
        <v>278.5</v>
      </c>
      <c r="N989" s="91">
        <f t="shared" si="491"/>
        <v>184.28</v>
      </c>
      <c r="O989" s="91">
        <f t="shared" si="492"/>
        <v>185.98000000000002</v>
      </c>
      <c r="P989" s="91">
        <f t="shared" si="493"/>
        <v>187.68</v>
      </c>
      <c r="Q989" s="91">
        <f t="shared" si="494"/>
        <v>189.38000000000002</v>
      </c>
      <c r="R989" s="91">
        <f t="shared" si="495"/>
        <v>3.6856</v>
      </c>
      <c r="S989" s="91">
        <f t="shared" si="496"/>
        <v>27.897000000000002</v>
      </c>
      <c r="T989" s="91">
        <f t="shared" si="497"/>
        <v>56.304000000000002</v>
      </c>
      <c r="U989" s="91">
        <f t="shared" si="498"/>
        <v>104.15900000000002</v>
      </c>
      <c r="V989" s="91">
        <f t="shared" si="499"/>
        <v>10.780379999999999</v>
      </c>
      <c r="W989" s="91">
        <f t="shared" si="500"/>
        <v>73.43885250000001</v>
      </c>
      <c r="X989" s="91">
        <f t="shared" si="501"/>
        <v>126.26172000000001</v>
      </c>
      <c r="Y989" s="91">
        <f t="shared" si="502"/>
        <v>203.11005000000006</v>
      </c>
      <c r="Z989" s="91">
        <f t="shared" si="503"/>
        <v>2.2459124999999993</v>
      </c>
      <c r="AA989" s="91">
        <f t="shared" si="504"/>
        <v>12.239808750000002</v>
      </c>
      <c r="AB989" s="91">
        <f t="shared" si="505"/>
        <v>17.536350000000002</v>
      </c>
      <c r="AC989" s="91">
        <f t="shared" si="506"/>
        <v>24.179767857142867</v>
      </c>
      <c r="AD989" s="29">
        <f t="shared" si="507"/>
        <v>0</v>
      </c>
      <c r="AE989" s="29">
        <f t="shared" si="515"/>
        <v>0</v>
      </c>
      <c r="AF989" s="29">
        <f t="shared" si="516"/>
        <v>0</v>
      </c>
      <c r="AG989" s="29">
        <f t="shared" si="517"/>
        <v>0</v>
      </c>
      <c r="AH989" s="29">
        <f t="shared" si="508"/>
        <v>0</v>
      </c>
      <c r="AI989" s="29">
        <f t="shared" si="509"/>
        <v>0</v>
      </c>
      <c r="AJ989" s="29">
        <f t="shared" si="510"/>
        <v>0</v>
      </c>
      <c r="AK989" s="105">
        <f t="shared" si="511"/>
        <v>0</v>
      </c>
      <c r="AT989" s="300">
        <f t="shared" si="487"/>
        <v>35.934600000000003</v>
      </c>
      <c r="AU989" s="29">
        <f t="shared" si="487"/>
        <v>271.99575000000004</v>
      </c>
      <c r="AV989" s="29">
        <f t="shared" si="487"/>
        <v>548.96400000000006</v>
      </c>
      <c r="AW989" s="105">
        <f t="shared" si="487"/>
        <v>1015.5502500000002</v>
      </c>
    </row>
    <row r="990" spans="1:49" x14ac:dyDescent="0.25">
      <c r="A990" s="80" t="s">
        <v>235</v>
      </c>
      <c r="B990" s="4" t="s">
        <v>90</v>
      </c>
      <c r="C990" s="4">
        <v>222.2</v>
      </c>
      <c r="D990" s="4">
        <v>230.7</v>
      </c>
      <c r="E990" s="4">
        <v>230</v>
      </c>
      <c r="F990" s="4">
        <v>240</v>
      </c>
      <c r="G990" s="30">
        <f t="shared" si="512"/>
        <v>8.5</v>
      </c>
      <c r="H990" s="30">
        <f t="shared" si="513"/>
        <v>405.60000000000008</v>
      </c>
      <c r="I990" s="30" t="str">
        <f t="shared" si="514"/>
        <v>US 26: 14</v>
      </c>
      <c r="J990" s="30">
        <f t="shared" si="518"/>
        <v>231</v>
      </c>
      <c r="K990" s="30">
        <f t="shared" si="518"/>
        <v>233.5</v>
      </c>
      <c r="L990" s="30">
        <f t="shared" si="518"/>
        <v>236</v>
      </c>
      <c r="M990" s="30">
        <f t="shared" si="518"/>
        <v>238.5</v>
      </c>
      <c r="N990" s="91">
        <f t="shared" si="491"/>
        <v>157.08000000000001</v>
      </c>
      <c r="O990" s="91">
        <f t="shared" si="492"/>
        <v>158.78</v>
      </c>
      <c r="P990" s="91">
        <f t="shared" si="493"/>
        <v>160.48000000000002</v>
      </c>
      <c r="Q990" s="91">
        <f t="shared" si="494"/>
        <v>162.18</v>
      </c>
      <c r="R990" s="91">
        <f t="shared" si="495"/>
        <v>3.1416000000000004</v>
      </c>
      <c r="S990" s="91">
        <f t="shared" si="496"/>
        <v>23.817</v>
      </c>
      <c r="T990" s="91">
        <f t="shared" si="497"/>
        <v>48.144000000000005</v>
      </c>
      <c r="U990" s="91">
        <f t="shared" si="498"/>
        <v>89.199000000000012</v>
      </c>
      <c r="V990" s="91">
        <f t="shared" si="499"/>
        <v>8.0110800000000015</v>
      </c>
      <c r="W990" s="91">
        <f t="shared" si="500"/>
        <v>54.660015000000001</v>
      </c>
      <c r="X990" s="91">
        <f t="shared" si="501"/>
        <v>94.121520000000004</v>
      </c>
      <c r="Y990" s="91">
        <f t="shared" si="502"/>
        <v>151.63830000000004</v>
      </c>
      <c r="Z990" s="91">
        <f t="shared" si="503"/>
        <v>1.6689750000000001</v>
      </c>
      <c r="AA990" s="91">
        <f t="shared" si="504"/>
        <v>9.1100025000000002</v>
      </c>
      <c r="AB990" s="91">
        <f t="shared" si="505"/>
        <v>13.072433333333334</v>
      </c>
      <c r="AC990" s="91">
        <f t="shared" si="506"/>
        <v>18.052178571428581</v>
      </c>
      <c r="AD990" s="29">
        <f t="shared" si="507"/>
        <v>0</v>
      </c>
      <c r="AE990" s="29">
        <f t="shared" si="515"/>
        <v>0</v>
      </c>
      <c r="AF990" s="29">
        <f t="shared" si="516"/>
        <v>0</v>
      </c>
      <c r="AG990" s="29">
        <f t="shared" si="517"/>
        <v>0</v>
      </c>
      <c r="AH990" s="29">
        <f t="shared" si="508"/>
        <v>0</v>
      </c>
      <c r="AI990" s="29">
        <f t="shared" si="509"/>
        <v>0</v>
      </c>
      <c r="AJ990" s="29">
        <f t="shared" si="510"/>
        <v>0</v>
      </c>
      <c r="AK990" s="105">
        <f t="shared" si="511"/>
        <v>0</v>
      </c>
      <c r="AT990" s="300">
        <f t="shared" ref="AT990:AW1053" si="519">R990*$G990</f>
        <v>26.703600000000002</v>
      </c>
      <c r="AU990" s="29">
        <f t="shared" si="519"/>
        <v>202.44450000000001</v>
      </c>
      <c r="AV990" s="29">
        <f t="shared" si="519"/>
        <v>409.22400000000005</v>
      </c>
      <c r="AW990" s="105">
        <f t="shared" si="519"/>
        <v>758.19150000000013</v>
      </c>
    </row>
    <row r="991" spans="1:49" x14ac:dyDescent="0.25">
      <c r="A991" s="80" t="s">
        <v>235</v>
      </c>
      <c r="B991" s="4" t="s">
        <v>90</v>
      </c>
      <c r="C991" s="4">
        <v>230.7</v>
      </c>
      <c r="D991" s="4">
        <v>231.11</v>
      </c>
      <c r="E991" s="4">
        <v>260</v>
      </c>
      <c r="F991" s="4">
        <v>270</v>
      </c>
      <c r="G991" s="30">
        <f t="shared" si="512"/>
        <v>0.41000000000002501</v>
      </c>
      <c r="H991" s="30">
        <f t="shared" si="513"/>
        <v>406.0100000000001</v>
      </c>
      <c r="I991" s="30" t="str">
        <f t="shared" si="514"/>
        <v>US 26: 14</v>
      </c>
      <c r="J991" s="30">
        <f t="shared" si="518"/>
        <v>261</v>
      </c>
      <c r="K991" s="30">
        <f t="shared" si="518"/>
        <v>263.5</v>
      </c>
      <c r="L991" s="30">
        <f t="shared" si="518"/>
        <v>266</v>
      </c>
      <c r="M991" s="30">
        <f t="shared" si="518"/>
        <v>268.5</v>
      </c>
      <c r="N991" s="91">
        <f t="shared" si="491"/>
        <v>177.48000000000002</v>
      </c>
      <c r="O991" s="91">
        <f t="shared" si="492"/>
        <v>179.18</v>
      </c>
      <c r="P991" s="91">
        <f t="shared" si="493"/>
        <v>180.88000000000002</v>
      </c>
      <c r="Q991" s="91">
        <f t="shared" si="494"/>
        <v>182.58</v>
      </c>
      <c r="R991" s="91">
        <f t="shared" si="495"/>
        <v>3.5496000000000003</v>
      </c>
      <c r="S991" s="91">
        <f t="shared" si="496"/>
        <v>26.876999999999999</v>
      </c>
      <c r="T991" s="91">
        <f t="shared" si="497"/>
        <v>54.264000000000003</v>
      </c>
      <c r="U991" s="91">
        <f t="shared" si="498"/>
        <v>100.41900000000001</v>
      </c>
      <c r="V991" s="91">
        <f t="shared" si="499"/>
        <v>0.43660080000002666</v>
      </c>
      <c r="W991" s="91">
        <f t="shared" si="500"/>
        <v>2.9752839000001816</v>
      </c>
      <c r="X991" s="91">
        <f t="shared" si="501"/>
        <v>5.1170952000003131</v>
      </c>
      <c r="Y991" s="91">
        <f t="shared" si="502"/>
        <v>8.234358000000503</v>
      </c>
      <c r="Z991" s="91">
        <f t="shared" si="503"/>
        <v>9.0958500000005535E-2</v>
      </c>
      <c r="AA991" s="91">
        <f t="shared" si="504"/>
        <v>0.49588065000003029</v>
      </c>
      <c r="AB991" s="91">
        <f t="shared" si="505"/>
        <v>0.71070766666671026</v>
      </c>
      <c r="AC991" s="91">
        <f t="shared" si="506"/>
        <v>0.98028071428577435</v>
      </c>
      <c r="AD991" s="29">
        <f t="shared" si="507"/>
        <v>0</v>
      </c>
      <c r="AE991" s="29">
        <f t="shared" si="515"/>
        <v>0</v>
      </c>
      <c r="AF991" s="29">
        <f t="shared" si="516"/>
        <v>0</v>
      </c>
      <c r="AG991" s="29">
        <f t="shared" si="517"/>
        <v>0</v>
      </c>
      <c r="AH991" s="29">
        <f t="shared" si="508"/>
        <v>0</v>
      </c>
      <c r="AI991" s="29">
        <f t="shared" si="509"/>
        <v>0</v>
      </c>
      <c r="AJ991" s="29">
        <f t="shared" si="510"/>
        <v>0</v>
      </c>
      <c r="AK991" s="105">
        <f t="shared" si="511"/>
        <v>0</v>
      </c>
      <c r="AT991" s="300">
        <f t="shared" si="519"/>
        <v>1.455336000000089</v>
      </c>
      <c r="AU991" s="29">
        <f t="shared" si="519"/>
        <v>11.019570000000671</v>
      </c>
      <c r="AV991" s="29">
        <f t="shared" si="519"/>
        <v>22.24824000000136</v>
      </c>
      <c r="AW991" s="105">
        <f t="shared" si="519"/>
        <v>41.171790000002517</v>
      </c>
    </row>
    <row r="992" spans="1:49" x14ac:dyDescent="0.25">
      <c r="A992" s="80" t="s">
        <v>235</v>
      </c>
      <c r="B992" s="4" t="s">
        <v>90</v>
      </c>
      <c r="C992" s="4">
        <v>231.11</v>
      </c>
      <c r="D992" s="4">
        <v>238.08</v>
      </c>
      <c r="E992" s="4">
        <v>250</v>
      </c>
      <c r="F992" s="4">
        <v>260</v>
      </c>
      <c r="G992" s="30">
        <f t="shared" si="512"/>
        <v>6.9699999999999989</v>
      </c>
      <c r="H992" s="30">
        <f t="shared" si="513"/>
        <v>412.98000000000013</v>
      </c>
      <c r="I992" s="30" t="str">
        <f t="shared" si="514"/>
        <v>US 26: 14</v>
      </c>
      <c r="J992" s="30">
        <f t="shared" si="518"/>
        <v>251</v>
      </c>
      <c r="K992" s="30">
        <f t="shared" si="518"/>
        <v>253.5</v>
      </c>
      <c r="L992" s="30">
        <f t="shared" si="518"/>
        <v>256</v>
      </c>
      <c r="M992" s="30">
        <f t="shared" si="518"/>
        <v>258.5</v>
      </c>
      <c r="N992" s="91">
        <f t="shared" si="491"/>
        <v>170.68</v>
      </c>
      <c r="O992" s="91">
        <f t="shared" si="492"/>
        <v>172.38000000000002</v>
      </c>
      <c r="P992" s="91">
        <f t="shared" si="493"/>
        <v>174.08</v>
      </c>
      <c r="Q992" s="91">
        <f t="shared" si="494"/>
        <v>175.78</v>
      </c>
      <c r="R992" s="91">
        <f t="shared" si="495"/>
        <v>3.4136000000000002</v>
      </c>
      <c r="S992" s="91">
        <f t="shared" si="496"/>
        <v>25.857000000000003</v>
      </c>
      <c r="T992" s="91">
        <f t="shared" si="497"/>
        <v>52.224000000000004</v>
      </c>
      <c r="U992" s="91">
        <f t="shared" si="498"/>
        <v>96.679000000000002</v>
      </c>
      <c r="V992" s="91">
        <f t="shared" si="499"/>
        <v>7.1378375999999992</v>
      </c>
      <c r="W992" s="91">
        <f t="shared" si="500"/>
        <v>48.660288299999998</v>
      </c>
      <c r="X992" s="91">
        <f t="shared" si="501"/>
        <v>83.720294399999986</v>
      </c>
      <c r="Y992" s="91">
        <f t="shared" si="502"/>
        <v>134.77052599999999</v>
      </c>
      <c r="Z992" s="91">
        <f t="shared" si="503"/>
        <v>1.4870494999999997</v>
      </c>
      <c r="AA992" s="91">
        <f t="shared" si="504"/>
        <v>8.1100480499999996</v>
      </c>
      <c r="AB992" s="91">
        <f t="shared" si="505"/>
        <v>11.627818666666666</v>
      </c>
      <c r="AC992" s="91">
        <f t="shared" si="506"/>
        <v>16.044110238095239</v>
      </c>
      <c r="AD992" s="29">
        <f t="shared" si="507"/>
        <v>0</v>
      </c>
      <c r="AE992" s="29">
        <f t="shared" si="515"/>
        <v>0</v>
      </c>
      <c r="AF992" s="29">
        <f t="shared" si="516"/>
        <v>0</v>
      </c>
      <c r="AG992" s="29">
        <f t="shared" si="517"/>
        <v>0</v>
      </c>
      <c r="AH992" s="29">
        <f t="shared" si="508"/>
        <v>0</v>
      </c>
      <c r="AI992" s="29">
        <f t="shared" si="509"/>
        <v>0</v>
      </c>
      <c r="AJ992" s="29">
        <f t="shared" si="510"/>
        <v>0</v>
      </c>
      <c r="AK992" s="105">
        <f t="shared" si="511"/>
        <v>0</v>
      </c>
      <c r="AT992" s="300">
        <f t="shared" si="519"/>
        <v>23.792791999999999</v>
      </c>
      <c r="AU992" s="29">
        <f t="shared" si="519"/>
        <v>180.22328999999999</v>
      </c>
      <c r="AV992" s="29">
        <f t="shared" si="519"/>
        <v>364.00127999999995</v>
      </c>
      <c r="AW992" s="105">
        <f t="shared" si="519"/>
        <v>673.85262999999986</v>
      </c>
    </row>
    <row r="993" spans="1:49" x14ac:dyDescent="0.25">
      <c r="A993" s="80" t="s">
        <v>235</v>
      </c>
      <c r="B993" s="4" t="s">
        <v>90</v>
      </c>
      <c r="C993" s="4">
        <v>238.08</v>
      </c>
      <c r="D993" s="4">
        <v>240.03</v>
      </c>
      <c r="E993" s="4">
        <v>300</v>
      </c>
      <c r="F993" s="4">
        <v>310</v>
      </c>
      <c r="G993" s="30">
        <f t="shared" si="512"/>
        <v>1.9499999999999886</v>
      </c>
      <c r="H993" s="30">
        <f t="shared" si="513"/>
        <v>414.93000000000012</v>
      </c>
      <c r="I993" s="30" t="str">
        <f t="shared" si="514"/>
        <v>US 26: 14</v>
      </c>
      <c r="J993" s="30">
        <f t="shared" si="518"/>
        <v>301</v>
      </c>
      <c r="K993" s="30">
        <f t="shared" si="518"/>
        <v>303.5</v>
      </c>
      <c r="L993" s="30">
        <f t="shared" si="518"/>
        <v>306</v>
      </c>
      <c r="M993" s="30">
        <f t="shared" si="518"/>
        <v>308.5</v>
      </c>
      <c r="N993" s="91">
        <f t="shared" si="491"/>
        <v>204.68</v>
      </c>
      <c r="O993" s="91">
        <f t="shared" si="492"/>
        <v>206.38000000000002</v>
      </c>
      <c r="P993" s="91">
        <f t="shared" si="493"/>
        <v>208.08</v>
      </c>
      <c r="Q993" s="91">
        <f t="shared" si="494"/>
        <v>209.78</v>
      </c>
      <c r="R993" s="91">
        <f t="shared" si="495"/>
        <v>4.0936000000000003</v>
      </c>
      <c r="S993" s="91">
        <f t="shared" si="496"/>
        <v>30.957000000000001</v>
      </c>
      <c r="T993" s="91">
        <f t="shared" si="497"/>
        <v>62.423999999999999</v>
      </c>
      <c r="U993" s="91">
        <f t="shared" si="498"/>
        <v>115.379</v>
      </c>
      <c r="V993" s="91">
        <f t="shared" si="499"/>
        <v>2.3947559999999863</v>
      </c>
      <c r="W993" s="91">
        <f t="shared" si="500"/>
        <v>16.298860499999904</v>
      </c>
      <c r="X993" s="91">
        <f t="shared" si="501"/>
        <v>27.997163999999838</v>
      </c>
      <c r="Y993" s="91">
        <f t="shared" si="502"/>
        <v>44.997809999999738</v>
      </c>
      <c r="Z993" s="91">
        <f t="shared" si="503"/>
        <v>0.49890749999999706</v>
      </c>
      <c r="AA993" s="91">
        <f t="shared" si="504"/>
        <v>2.716476749999984</v>
      </c>
      <c r="AB993" s="91">
        <f t="shared" si="505"/>
        <v>3.8884949999999781</v>
      </c>
      <c r="AC993" s="91">
        <f t="shared" si="506"/>
        <v>5.3568821428571125</v>
      </c>
      <c r="AD993" s="29">
        <f t="shared" si="507"/>
        <v>0</v>
      </c>
      <c r="AE993" s="29">
        <f t="shared" si="515"/>
        <v>0</v>
      </c>
      <c r="AF993" s="29">
        <f t="shared" si="516"/>
        <v>0</v>
      </c>
      <c r="AG993" s="29">
        <f t="shared" si="517"/>
        <v>0</v>
      </c>
      <c r="AH993" s="29">
        <f t="shared" si="508"/>
        <v>0</v>
      </c>
      <c r="AI993" s="29">
        <f t="shared" si="509"/>
        <v>0</v>
      </c>
      <c r="AJ993" s="29">
        <f t="shared" si="510"/>
        <v>0</v>
      </c>
      <c r="AK993" s="105">
        <f t="shared" si="511"/>
        <v>0</v>
      </c>
      <c r="AT993" s="300">
        <f t="shared" si="519"/>
        <v>7.9825199999999539</v>
      </c>
      <c r="AU993" s="29">
        <f t="shared" si="519"/>
        <v>60.366149999999649</v>
      </c>
      <c r="AV993" s="29">
        <f t="shared" si="519"/>
        <v>121.72679999999929</v>
      </c>
      <c r="AW993" s="105">
        <f t="shared" si="519"/>
        <v>224.98904999999868</v>
      </c>
    </row>
    <row r="994" spans="1:49" x14ac:dyDescent="0.25">
      <c r="A994" s="80" t="s">
        <v>235</v>
      </c>
      <c r="B994" s="4" t="s">
        <v>90</v>
      </c>
      <c r="C994" s="4">
        <v>240.03</v>
      </c>
      <c r="D994" s="4">
        <v>251.86</v>
      </c>
      <c r="E994" s="4">
        <v>320</v>
      </c>
      <c r="F994" s="4">
        <v>330</v>
      </c>
      <c r="G994" s="30">
        <f t="shared" si="512"/>
        <v>11.830000000000013</v>
      </c>
      <c r="H994" s="30">
        <f t="shared" si="513"/>
        <v>426.7600000000001</v>
      </c>
      <c r="I994" s="30" t="str">
        <f t="shared" si="514"/>
        <v>US 26: 15</v>
      </c>
      <c r="J994" s="30">
        <f t="shared" si="518"/>
        <v>321</v>
      </c>
      <c r="K994" s="30">
        <f t="shared" si="518"/>
        <v>323.5</v>
      </c>
      <c r="L994" s="30">
        <f t="shared" si="518"/>
        <v>326</v>
      </c>
      <c r="M994" s="30">
        <f t="shared" si="518"/>
        <v>328.5</v>
      </c>
      <c r="N994" s="91">
        <f t="shared" si="491"/>
        <v>218.28000000000003</v>
      </c>
      <c r="O994" s="91">
        <f t="shared" si="492"/>
        <v>219.98000000000002</v>
      </c>
      <c r="P994" s="91">
        <f t="shared" si="493"/>
        <v>221.68</v>
      </c>
      <c r="Q994" s="91">
        <f t="shared" si="494"/>
        <v>223.38000000000002</v>
      </c>
      <c r="R994" s="91">
        <f t="shared" si="495"/>
        <v>4.3656000000000006</v>
      </c>
      <c r="S994" s="91">
        <f t="shared" si="496"/>
        <v>32.997</v>
      </c>
      <c r="T994" s="91">
        <f t="shared" si="497"/>
        <v>66.504000000000005</v>
      </c>
      <c r="U994" s="91">
        <f t="shared" si="498"/>
        <v>122.85900000000002</v>
      </c>
      <c r="V994" s="91">
        <f t="shared" si="499"/>
        <v>15.493514400000018</v>
      </c>
      <c r="W994" s="91">
        <f t="shared" si="500"/>
        <v>105.39571770000012</v>
      </c>
      <c r="X994" s="91">
        <f t="shared" si="501"/>
        <v>180.95073360000021</v>
      </c>
      <c r="Y994" s="91">
        <f t="shared" si="502"/>
        <v>290.6843940000004</v>
      </c>
      <c r="Z994" s="91">
        <f t="shared" si="503"/>
        <v>3.2278155000000033</v>
      </c>
      <c r="AA994" s="91">
        <f t="shared" si="504"/>
        <v>17.565952950000021</v>
      </c>
      <c r="AB994" s="91">
        <f t="shared" si="505"/>
        <v>25.132046333333363</v>
      </c>
      <c r="AC994" s="91">
        <f t="shared" si="506"/>
        <v>34.605285000000052</v>
      </c>
      <c r="AD994" s="29">
        <f t="shared" si="507"/>
        <v>0</v>
      </c>
      <c r="AE994" s="29">
        <f t="shared" si="515"/>
        <v>0</v>
      </c>
      <c r="AF994" s="29">
        <f t="shared" si="516"/>
        <v>0</v>
      </c>
      <c r="AG994" s="29">
        <f t="shared" si="517"/>
        <v>1</v>
      </c>
      <c r="AH994" s="29">
        <f t="shared" si="508"/>
        <v>0</v>
      </c>
      <c r="AI994" s="29">
        <f t="shared" si="509"/>
        <v>0</v>
      </c>
      <c r="AJ994" s="29">
        <f t="shared" si="510"/>
        <v>0</v>
      </c>
      <c r="AK994" s="105">
        <f t="shared" si="511"/>
        <v>2</v>
      </c>
      <c r="AT994" s="300">
        <f t="shared" si="519"/>
        <v>51.64504800000006</v>
      </c>
      <c r="AU994" s="29">
        <f t="shared" si="519"/>
        <v>390.3545100000004</v>
      </c>
      <c r="AV994" s="29">
        <f t="shared" si="519"/>
        <v>786.74232000000086</v>
      </c>
      <c r="AW994" s="105">
        <f t="shared" si="519"/>
        <v>1453.4219700000019</v>
      </c>
    </row>
    <row r="995" spans="1:49" x14ac:dyDescent="0.25">
      <c r="A995" s="80" t="s">
        <v>235</v>
      </c>
      <c r="B995" s="4" t="s">
        <v>90</v>
      </c>
      <c r="C995" s="4">
        <v>251.86</v>
      </c>
      <c r="D995" s="4">
        <v>254.16</v>
      </c>
      <c r="E995" s="4">
        <v>390</v>
      </c>
      <c r="F995" s="4">
        <v>400</v>
      </c>
      <c r="G995" s="30">
        <f t="shared" si="512"/>
        <v>2.2999999999999829</v>
      </c>
      <c r="H995" s="30">
        <f t="shared" si="513"/>
        <v>429.06000000000006</v>
      </c>
      <c r="I995" s="30" t="str">
        <f t="shared" si="514"/>
        <v>US 26: 15</v>
      </c>
      <c r="J995" s="30">
        <f t="shared" si="518"/>
        <v>391</v>
      </c>
      <c r="K995" s="30">
        <f t="shared" si="518"/>
        <v>393.5</v>
      </c>
      <c r="L995" s="30">
        <f t="shared" si="518"/>
        <v>396</v>
      </c>
      <c r="M995" s="30">
        <f t="shared" si="518"/>
        <v>398.5</v>
      </c>
      <c r="N995" s="91">
        <f t="shared" si="491"/>
        <v>265.88</v>
      </c>
      <c r="O995" s="91">
        <f t="shared" si="492"/>
        <v>267.58000000000004</v>
      </c>
      <c r="P995" s="91">
        <f t="shared" si="493"/>
        <v>269.28000000000003</v>
      </c>
      <c r="Q995" s="91">
        <f t="shared" si="494"/>
        <v>270.98</v>
      </c>
      <c r="R995" s="91">
        <f t="shared" si="495"/>
        <v>5.3175999999999997</v>
      </c>
      <c r="S995" s="91">
        <f t="shared" si="496"/>
        <v>40.137000000000008</v>
      </c>
      <c r="T995" s="91">
        <f t="shared" si="497"/>
        <v>80.784000000000006</v>
      </c>
      <c r="U995" s="91">
        <f t="shared" si="498"/>
        <v>149.03900000000002</v>
      </c>
      <c r="V995" s="91">
        <f t="shared" si="499"/>
        <v>3.6691439999999722</v>
      </c>
      <c r="W995" s="91">
        <f t="shared" si="500"/>
        <v>24.925076999999821</v>
      </c>
      <c r="X995" s="91">
        <f t="shared" si="501"/>
        <v>42.734735999999693</v>
      </c>
      <c r="Y995" s="91">
        <f t="shared" si="502"/>
        <v>68.557939999999505</v>
      </c>
      <c r="Z995" s="91">
        <f t="shared" si="503"/>
        <v>0.76440499999999412</v>
      </c>
      <c r="AA995" s="91">
        <f t="shared" si="504"/>
        <v>4.1541794999999704</v>
      </c>
      <c r="AB995" s="91">
        <f t="shared" si="505"/>
        <v>5.9353799999999577</v>
      </c>
      <c r="AC995" s="91">
        <f t="shared" si="506"/>
        <v>8.1616595238094654</v>
      </c>
      <c r="AD995" s="29">
        <f t="shared" si="507"/>
        <v>0</v>
      </c>
      <c r="AE995" s="29">
        <f t="shared" si="515"/>
        <v>0</v>
      </c>
      <c r="AF995" s="29">
        <f t="shared" si="516"/>
        <v>0</v>
      </c>
      <c r="AG995" s="29">
        <f t="shared" si="517"/>
        <v>0</v>
      </c>
      <c r="AH995" s="29">
        <f t="shared" si="508"/>
        <v>0</v>
      </c>
      <c r="AI995" s="29">
        <f t="shared" si="509"/>
        <v>0</v>
      </c>
      <c r="AJ995" s="29">
        <f t="shared" si="510"/>
        <v>0</v>
      </c>
      <c r="AK995" s="105">
        <f t="shared" si="511"/>
        <v>2</v>
      </c>
      <c r="AT995" s="300">
        <f t="shared" si="519"/>
        <v>12.230479999999909</v>
      </c>
      <c r="AU995" s="29">
        <f t="shared" si="519"/>
        <v>92.315099999999333</v>
      </c>
      <c r="AV995" s="29">
        <f t="shared" si="519"/>
        <v>185.80319999999864</v>
      </c>
      <c r="AW995" s="105">
        <f t="shared" si="519"/>
        <v>342.78969999999748</v>
      </c>
    </row>
    <row r="996" spans="1:49" x14ac:dyDescent="0.25">
      <c r="A996" s="80" t="s">
        <v>235</v>
      </c>
      <c r="B996" s="4" t="s">
        <v>90</v>
      </c>
      <c r="C996" s="4">
        <v>254.16</v>
      </c>
      <c r="D996" s="4">
        <v>254.17</v>
      </c>
      <c r="E996" s="4">
        <v>380</v>
      </c>
      <c r="F996" s="4">
        <v>390</v>
      </c>
      <c r="G996" s="30">
        <f t="shared" si="512"/>
        <v>9.9999999999909051E-3</v>
      </c>
      <c r="H996" s="30">
        <f t="shared" si="513"/>
        <v>429.07000000000005</v>
      </c>
      <c r="I996" s="30" t="str">
        <f t="shared" si="514"/>
        <v>US 26: 15</v>
      </c>
      <c r="J996" s="30">
        <f t="shared" si="518"/>
        <v>381</v>
      </c>
      <c r="K996" s="30">
        <f t="shared" si="518"/>
        <v>383.5</v>
      </c>
      <c r="L996" s="30">
        <f t="shared" si="518"/>
        <v>386</v>
      </c>
      <c r="M996" s="30">
        <f t="shared" si="518"/>
        <v>388.5</v>
      </c>
      <c r="N996" s="91">
        <f t="shared" si="491"/>
        <v>259.08000000000004</v>
      </c>
      <c r="O996" s="91">
        <f t="shared" si="492"/>
        <v>260.78000000000003</v>
      </c>
      <c r="P996" s="91">
        <f t="shared" si="493"/>
        <v>262.48</v>
      </c>
      <c r="Q996" s="91">
        <f t="shared" si="494"/>
        <v>264.18</v>
      </c>
      <c r="R996" s="91">
        <f t="shared" si="495"/>
        <v>5.1816000000000013</v>
      </c>
      <c r="S996" s="91">
        <f t="shared" si="496"/>
        <v>39.117000000000004</v>
      </c>
      <c r="T996" s="91">
        <f t="shared" si="497"/>
        <v>78.744</v>
      </c>
      <c r="U996" s="91">
        <f t="shared" si="498"/>
        <v>145.29900000000001</v>
      </c>
      <c r="V996" s="91">
        <f t="shared" si="499"/>
        <v>1.5544799999985865E-2</v>
      </c>
      <c r="W996" s="91">
        <f t="shared" si="500"/>
        <v>0.10561589999990396</v>
      </c>
      <c r="X996" s="91">
        <f t="shared" si="501"/>
        <v>0.18111119999983527</v>
      </c>
      <c r="Y996" s="91">
        <f t="shared" si="502"/>
        <v>0.29059799999973573</v>
      </c>
      <c r="Z996" s="91">
        <f t="shared" si="503"/>
        <v>3.2384999999970545E-3</v>
      </c>
      <c r="AA996" s="91">
        <f t="shared" si="504"/>
        <v>1.7602649999983993E-2</v>
      </c>
      <c r="AB996" s="91">
        <f t="shared" si="505"/>
        <v>2.5154333333310457E-2</v>
      </c>
      <c r="AC996" s="91">
        <f t="shared" si="506"/>
        <v>3.4594999999968547E-2</v>
      </c>
      <c r="AD996" s="29">
        <f t="shared" si="507"/>
        <v>0</v>
      </c>
      <c r="AE996" s="29">
        <f t="shared" si="515"/>
        <v>0</v>
      </c>
      <c r="AF996" s="29">
        <f t="shared" si="516"/>
        <v>0</v>
      </c>
      <c r="AG996" s="29">
        <f t="shared" si="517"/>
        <v>0</v>
      </c>
      <c r="AH996" s="29">
        <f t="shared" si="508"/>
        <v>0</v>
      </c>
      <c r="AI996" s="29">
        <f t="shared" si="509"/>
        <v>0</v>
      </c>
      <c r="AJ996" s="29">
        <f t="shared" si="510"/>
        <v>0</v>
      </c>
      <c r="AK996" s="105">
        <f t="shared" si="511"/>
        <v>2</v>
      </c>
      <c r="AT996" s="300">
        <f t="shared" si="519"/>
        <v>5.1815999999952886E-2</v>
      </c>
      <c r="AU996" s="29">
        <f t="shared" si="519"/>
        <v>0.3911699999996443</v>
      </c>
      <c r="AV996" s="29">
        <f t="shared" si="519"/>
        <v>0.78743999999928382</v>
      </c>
      <c r="AW996" s="105">
        <f t="shared" si="519"/>
        <v>1.4529899999986786</v>
      </c>
    </row>
    <row r="997" spans="1:49" x14ac:dyDescent="0.25">
      <c r="A997" s="80" t="s">
        <v>235</v>
      </c>
      <c r="B997" s="4" t="s">
        <v>90</v>
      </c>
      <c r="C997" s="4">
        <v>254.6</v>
      </c>
      <c r="D997" s="4">
        <v>259.38</v>
      </c>
      <c r="E997" s="4">
        <v>380</v>
      </c>
      <c r="F997" s="4">
        <v>390</v>
      </c>
      <c r="G997" s="30">
        <f t="shared" si="512"/>
        <v>4.7800000000000011</v>
      </c>
      <c r="H997" s="30">
        <f t="shared" si="513"/>
        <v>433.85</v>
      </c>
      <c r="I997" s="30" t="str">
        <f t="shared" si="514"/>
        <v>US 26: 15</v>
      </c>
      <c r="J997" s="30">
        <f t="shared" si="518"/>
        <v>381</v>
      </c>
      <c r="K997" s="30">
        <f t="shared" si="518"/>
        <v>383.5</v>
      </c>
      <c r="L997" s="30">
        <f t="shared" si="518"/>
        <v>386</v>
      </c>
      <c r="M997" s="30">
        <f t="shared" si="518"/>
        <v>388.5</v>
      </c>
      <c r="N997" s="91">
        <f t="shared" si="491"/>
        <v>259.08000000000004</v>
      </c>
      <c r="O997" s="91">
        <f t="shared" si="492"/>
        <v>260.78000000000003</v>
      </c>
      <c r="P997" s="91">
        <f t="shared" si="493"/>
        <v>262.48</v>
      </c>
      <c r="Q997" s="91">
        <f t="shared" si="494"/>
        <v>264.18</v>
      </c>
      <c r="R997" s="91">
        <f t="shared" si="495"/>
        <v>5.1816000000000013</v>
      </c>
      <c r="S997" s="91">
        <f t="shared" si="496"/>
        <v>39.117000000000004</v>
      </c>
      <c r="T997" s="91">
        <f t="shared" si="497"/>
        <v>78.744</v>
      </c>
      <c r="U997" s="91">
        <f t="shared" si="498"/>
        <v>145.29900000000001</v>
      </c>
      <c r="V997" s="91">
        <f t="shared" si="499"/>
        <v>7.4304144000000036</v>
      </c>
      <c r="W997" s="91">
        <f t="shared" si="500"/>
        <v>50.484400200000024</v>
      </c>
      <c r="X997" s="91">
        <f t="shared" si="501"/>
        <v>86.571153600000017</v>
      </c>
      <c r="Y997" s="91">
        <f t="shared" si="502"/>
        <v>138.90584400000006</v>
      </c>
      <c r="Z997" s="91">
        <f t="shared" si="503"/>
        <v>1.5480030000000005</v>
      </c>
      <c r="AA997" s="91">
        <f t="shared" si="504"/>
        <v>8.4140667000000047</v>
      </c>
      <c r="AB997" s="91">
        <f t="shared" si="505"/>
        <v>12.023771333333336</v>
      </c>
      <c r="AC997" s="91">
        <f t="shared" si="506"/>
        <v>16.536410000000011</v>
      </c>
      <c r="AD997" s="29">
        <f t="shared" si="507"/>
        <v>0</v>
      </c>
      <c r="AE997" s="29">
        <f t="shared" si="515"/>
        <v>0</v>
      </c>
      <c r="AF997" s="29">
        <f t="shared" si="516"/>
        <v>0</v>
      </c>
      <c r="AG997" s="29">
        <f t="shared" si="517"/>
        <v>0</v>
      </c>
      <c r="AH997" s="29">
        <f t="shared" si="508"/>
        <v>0</v>
      </c>
      <c r="AI997" s="29">
        <f t="shared" si="509"/>
        <v>0</v>
      </c>
      <c r="AJ997" s="29">
        <f t="shared" si="510"/>
        <v>0</v>
      </c>
      <c r="AK997" s="105">
        <f t="shared" si="511"/>
        <v>2</v>
      </c>
      <c r="AT997" s="300">
        <f t="shared" si="519"/>
        <v>24.768048000000011</v>
      </c>
      <c r="AU997" s="29">
        <f t="shared" si="519"/>
        <v>186.97926000000007</v>
      </c>
      <c r="AV997" s="29">
        <f t="shared" si="519"/>
        <v>376.39632000000012</v>
      </c>
      <c r="AW997" s="105">
        <f t="shared" si="519"/>
        <v>694.52922000000024</v>
      </c>
    </row>
    <row r="998" spans="1:49" x14ac:dyDescent="0.25">
      <c r="A998" s="80" t="s">
        <v>235</v>
      </c>
      <c r="B998" s="4" t="s">
        <v>90</v>
      </c>
      <c r="C998" s="4">
        <v>259.38</v>
      </c>
      <c r="D998" s="4">
        <v>260.68</v>
      </c>
      <c r="E998" s="4">
        <v>450</v>
      </c>
      <c r="F998" s="4">
        <v>460</v>
      </c>
      <c r="G998" s="30">
        <f t="shared" si="512"/>
        <v>1.3000000000000114</v>
      </c>
      <c r="H998" s="30">
        <f t="shared" si="513"/>
        <v>435.15000000000003</v>
      </c>
      <c r="I998" s="30" t="str">
        <f t="shared" si="514"/>
        <v>US 26: 15</v>
      </c>
      <c r="J998" s="30">
        <f t="shared" si="518"/>
        <v>451</v>
      </c>
      <c r="K998" s="30">
        <f t="shared" si="518"/>
        <v>453.5</v>
      </c>
      <c r="L998" s="30">
        <f t="shared" si="518"/>
        <v>456</v>
      </c>
      <c r="M998" s="30">
        <f t="shared" si="518"/>
        <v>458.5</v>
      </c>
      <c r="N998" s="91">
        <f t="shared" si="491"/>
        <v>306.68</v>
      </c>
      <c r="O998" s="91">
        <f t="shared" si="492"/>
        <v>308.38</v>
      </c>
      <c r="P998" s="91">
        <f t="shared" si="493"/>
        <v>310.08000000000004</v>
      </c>
      <c r="Q998" s="91">
        <f t="shared" si="494"/>
        <v>311.78000000000003</v>
      </c>
      <c r="R998" s="91">
        <f t="shared" si="495"/>
        <v>6.1336000000000004</v>
      </c>
      <c r="S998" s="91">
        <f t="shared" si="496"/>
        <v>46.256999999999998</v>
      </c>
      <c r="T998" s="91">
        <f t="shared" si="497"/>
        <v>93.024000000000015</v>
      </c>
      <c r="U998" s="91">
        <f t="shared" si="498"/>
        <v>171.47900000000004</v>
      </c>
      <c r="V998" s="91">
        <f t="shared" si="499"/>
        <v>2.3921040000000207</v>
      </c>
      <c r="W998" s="91">
        <f t="shared" si="500"/>
        <v>16.236207000000142</v>
      </c>
      <c r="X998" s="91">
        <f t="shared" si="501"/>
        <v>27.814176000000248</v>
      </c>
      <c r="Y998" s="91">
        <f t="shared" si="502"/>
        <v>44.584540000000402</v>
      </c>
      <c r="Z998" s="91">
        <f t="shared" si="503"/>
        <v>0.49835500000000421</v>
      </c>
      <c r="AA998" s="91">
        <f t="shared" si="504"/>
        <v>2.7060345000000239</v>
      </c>
      <c r="AB998" s="91">
        <f t="shared" si="505"/>
        <v>3.8630800000000347</v>
      </c>
      <c r="AC998" s="91">
        <f t="shared" si="506"/>
        <v>5.3076833333333822</v>
      </c>
      <c r="AD998" s="29">
        <f t="shared" si="507"/>
        <v>0</v>
      </c>
      <c r="AE998" s="29">
        <f t="shared" si="515"/>
        <v>0</v>
      </c>
      <c r="AF998" s="29">
        <f t="shared" si="516"/>
        <v>0</v>
      </c>
      <c r="AG998" s="29">
        <f t="shared" si="517"/>
        <v>0</v>
      </c>
      <c r="AH998" s="29">
        <f t="shared" si="508"/>
        <v>0</v>
      </c>
      <c r="AI998" s="29">
        <f t="shared" si="509"/>
        <v>0</v>
      </c>
      <c r="AJ998" s="29">
        <f t="shared" si="510"/>
        <v>0</v>
      </c>
      <c r="AK998" s="105">
        <f t="shared" si="511"/>
        <v>2</v>
      </c>
      <c r="AT998" s="300">
        <f t="shared" si="519"/>
        <v>7.97368000000007</v>
      </c>
      <c r="AU998" s="29">
        <f t="shared" si="519"/>
        <v>60.134100000000522</v>
      </c>
      <c r="AV998" s="29">
        <f t="shared" si="519"/>
        <v>120.93120000000108</v>
      </c>
      <c r="AW998" s="105">
        <f t="shared" si="519"/>
        <v>222.92270000000201</v>
      </c>
    </row>
    <row r="999" spans="1:49" x14ac:dyDescent="0.25">
      <c r="A999" s="80" t="s">
        <v>235</v>
      </c>
      <c r="B999" s="4" t="s">
        <v>90</v>
      </c>
      <c r="C999" s="4">
        <v>260.68</v>
      </c>
      <c r="D999" s="4">
        <v>265.31</v>
      </c>
      <c r="E999" s="4">
        <v>530</v>
      </c>
      <c r="F999" s="4">
        <v>540</v>
      </c>
      <c r="G999" s="30">
        <f t="shared" si="512"/>
        <v>4.6299999999999955</v>
      </c>
      <c r="H999" s="30">
        <f t="shared" si="513"/>
        <v>439.78000000000003</v>
      </c>
      <c r="I999" s="30" t="str">
        <f t="shared" si="514"/>
        <v>US 26: 15</v>
      </c>
      <c r="J999" s="30">
        <f t="shared" si="518"/>
        <v>531</v>
      </c>
      <c r="K999" s="30">
        <f t="shared" si="518"/>
        <v>533.5</v>
      </c>
      <c r="L999" s="30">
        <f t="shared" si="518"/>
        <v>536</v>
      </c>
      <c r="M999" s="30">
        <f t="shared" si="518"/>
        <v>538.5</v>
      </c>
      <c r="N999" s="91">
        <f t="shared" si="491"/>
        <v>361.08000000000004</v>
      </c>
      <c r="O999" s="91">
        <f t="shared" si="492"/>
        <v>362.78000000000003</v>
      </c>
      <c r="P999" s="91">
        <f t="shared" si="493"/>
        <v>364.48</v>
      </c>
      <c r="Q999" s="91">
        <f t="shared" si="494"/>
        <v>366.18</v>
      </c>
      <c r="R999" s="91">
        <f t="shared" si="495"/>
        <v>7.2216000000000014</v>
      </c>
      <c r="S999" s="91">
        <f t="shared" si="496"/>
        <v>54.417000000000002</v>
      </c>
      <c r="T999" s="91">
        <f t="shared" si="497"/>
        <v>109.34400000000001</v>
      </c>
      <c r="U999" s="91">
        <f t="shared" si="498"/>
        <v>201.39900000000003</v>
      </c>
      <c r="V999" s="91">
        <f t="shared" si="499"/>
        <v>10.030802399999992</v>
      </c>
      <c r="W999" s="91">
        <f t="shared" si="500"/>
        <v>68.026691699999944</v>
      </c>
      <c r="X999" s="91">
        <f t="shared" si="501"/>
        <v>116.4404255999999</v>
      </c>
      <c r="Y999" s="91">
        <f t="shared" si="502"/>
        <v>186.49547399999986</v>
      </c>
      <c r="Z999" s="91">
        <f t="shared" si="503"/>
        <v>2.0897504999999978</v>
      </c>
      <c r="AA999" s="91">
        <f t="shared" si="504"/>
        <v>11.337781949999991</v>
      </c>
      <c r="AB999" s="91">
        <f t="shared" si="505"/>
        <v>16.17228133333332</v>
      </c>
      <c r="AC999" s="91">
        <f t="shared" si="506"/>
        <v>22.201842142857132</v>
      </c>
      <c r="AD999" s="29">
        <f t="shared" si="507"/>
        <v>0</v>
      </c>
      <c r="AE999" s="29">
        <f t="shared" si="515"/>
        <v>0</v>
      </c>
      <c r="AF999" s="29">
        <f t="shared" si="516"/>
        <v>0</v>
      </c>
      <c r="AG999" s="29">
        <f t="shared" si="517"/>
        <v>0</v>
      </c>
      <c r="AH999" s="29">
        <f t="shared" si="508"/>
        <v>0</v>
      </c>
      <c r="AI999" s="29">
        <f t="shared" si="509"/>
        <v>0</v>
      </c>
      <c r="AJ999" s="29">
        <f t="shared" si="510"/>
        <v>0</v>
      </c>
      <c r="AK999" s="105">
        <f t="shared" si="511"/>
        <v>2</v>
      </c>
      <c r="AT999" s="300">
        <f t="shared" si="519"/>
        <v>33.436007999999973</v>
      </c>
      <c r="AU999" s="29">
        <f t="shared" si="519"/>
        <v>251.95070999999976</v>
      </c>
      <c r="AV999" s="29">
        <f t="shared" si="519"/>
        <v>506.26271999999955</v>
      </c>
      <c r="AW999" s="105">
        <f t="shared" si="519"/>
        <v>932.47736999999927</v>
      </c>
    </row>
    <row r="1000" spans="1:49" x14ac:dyDescent="0.25">
      <c r="A1000" s="80" t="s">
        <v>235</v>
      </c>
      <c r="B1000" s="4" t="s">
        <v>90</v>
      </c>
      <c r="C1000" s="4">
        <v>265.31</v>
      </c>
      <c r="D1000" s="4">
        <v>266.88</v>
      </c>
      <c r="E1000" s="4">
        <v>700</v>
      </c>
      <c r="F1000" s="4">
        <v>710</v>
      </c>
      <c r="G1000" s="30">
        <f t="shared" si="512"/>
        <v>1.5699999999999932</v>
      </c>
      <c r="H1000" s="30">
        <f t="shared" si="513"/>
        <v>441.35</v>
      </c>
      <c r="I1000" s="30" t="str">
        <f t="shared" si="514"/>
        <v>US 26: 15</v>
      </c>
      <c r="J1000" s="30">
        <f t="shared" si="518"/>
        <v>701</v>
      </c>
      <c r="K1000" s="30">
        <f t="shared" si="518"/>
        <v>703.5</v>
      </c>
      <c r="L1000" s="30">
        <f t="shared" si="518"/>
        <v>706</v>
      </c>
      <c r="M1000" s="30">
        <f t="shared" si="518"/>
        <v>708.5</v>
      </c>
      <c r="N1000" s="91">
        <f t="shared" si="491"/>
        <v>476.68</v>
      </c>
      <c r="O1000" s="91">
        <f t="shared" si="492"/>
        <v>478.38000000000005</v>
      </c>
      <c r="P1000" s="91">
        <f t="shared" si="493"/>
        <v>480.08000000000004</v>
      </c>
      <c r="Q1000" s="91">
        <f t="shared" si="494"/>
        <v>481.78000000000003</v>
      </c>
      <c r="R1000" s="91">
        <f t="shared" si="495"/>
        <v>9.5335999999999999</v>
      </c>
      <c r="S1000" s="91">
        <f t="shared" si="496"/>
        <v>71.757000000000005</v>
      </c>
      <c r="T1000" s="91">
        <f t="shared" si="497"/>
        <v>144.024</v>
      </c>
      <c r="U1000" s="91">
        <f t="shared" si="498"/>
        <v>264.97900000000004</v>
      </c>
      <c r="V1000" s="91">
        <f t="shared" si="499"/>
        <v>4.4903255999999807</v>
      </c>
      <c r="W1000" s="91">
        <f t="shared" si="500"/>
        <v>30.417792299999871</v>
      </c>
      <c r="X1000" s="91">
        <f t="shared" si="501"/>
        <v>52.007066399999779</v>
      </c>
      <c r="Y1000" s="91">
        <f t="shared" si="502"/>
        <v>83.20340599999966</v>
      </c>
      <c r="Z1000" s="91">
        <f t="shared" si="503"/>
        <v>0.93548449999999583</v>
      </c>
      <c r="AA1000" s="91">
        <f t="shared" si="504"/>
        <v>5.0696320499999787</v>
      </c>
      <c r="AB1000" s="91">
        <f t="shared" si="505"/>
        <v>7.2232036666666364</v>
      </c>
      <c r="AC1000" s="91">
        <f t="shared" si="506"/>
        <v>9.9051673809523422</v>
      </c>
      <c r="AD1000" s="29">
        <f t="shared" si="507"/>
        <v>0</v>
      </c>
      <c r="AE1000" s="29">
        <f t="shared" si="515"/>
        <v>0</v>
      </c>
      <c r="AF1000" s="29">
        <f t="shared" si="516"/>
        <v>0</v>
      </c>
      <c r="AG1000" s="29">
        <f t="shared" si="517"/>
        <v>0</v>
      </c>
      <c r="AH1000" s="29">
        <f t="shared" si="508"/>
        <v>0</v>
      </c>
      <c r="AI1000" s="29">
        <f t="shared" si="509"/>
        <v>0</v>
      </c>
      <c r="AJ1000" s="29">
        <f t="shared" si="510"/>
        <v>0</v>
      </c>
      <c r="AK1000" s="105">
        <f t="shared" si="511"/>
        <v>2</v>
      </c>
      <c r="AT1000" s="300">
        <f t="shared" si="519"/>
        <v>14.967751999999935</v>
      </c>
      <c r="AU1000" s="29">
        <f t="shared" si="519"/>
        <v>112.65848999999952</v>
      </c>
      <c r="AV1000" s="29">
        <f t="shared" si="519"/>
        <v>226.11767999999901</v>
      </c>
      <c r="AW1000" s="105">
        <f t="shared" si="519"/>
        <v>416.01702999999827</v>
      </c>
    </row>
    <row r="1001" spans="1:49" x14ac:dyDescent="0.25">
      <c r="A1001" s="80" t="s">
        <v>235</v>
      </c>
      <c r="B1001" s="4" t="s">
        <v>90</v>
      </c>
      <c r="C1001" s="4">
        <v>266.88</v>
      </c>
      <c r="D1001" s="4">
        <v>270.54000000000002</v>
      </c>
      <c r="E1001" s="4">
        <v>920</v>
      </c>
      <c r="F1001" s="4">
        <v>930</v>
      </c>
      <c r="G1001" s="30">
        <f t="shared" si="512"/>
        <v>3.660000000000025</v>
      </c>
      <c r="H1001" s="30">
        <f t="shared" si="513"/>
        <v>445.01000000000005</v>
      </c>
      <c r="I1001" s="30" t="str">
        <f t="shared" si="514"/>
        <v>US 26: 15</v>
      </c>
      <c r="J1001" s="30">
        <f t="shared" si="518"/>
        <v>921</v>
      </c>
      <c r="K1001" s="30">
        <f t="shared" si="518"/>
        <v>923.5</v>
      </c>
      <c r="L1001" s="30">
        <f t="shared" si="518"/>
        <v>926</v>
      </c>
      <c r="M1001" s="30">
        <f t="shared" si="518"/>
        <v>928.5</v>
      </c>
      <c r="N1001" s="91">
        <f t="shared" si="491"/>
        <v>626.28000000000009</v>
      </c>
      <c r="O1001" s="91">
        <f t="shared" si="492"/>
        <v>627.98</v>
      </c>
      <c r="P1001" s="91">
        <f t="shared" si="493"/>
        <v>629.68000000000006</v>
      </c>
      <c r="Q1001" s="91">
        <f t="shared" si="494"/>
        <v>631.38</v>
      </c>
      <c r="R1001" s="91">
        <f t="shared" si="495"/>
        <v>12.525600000000003</v>
      </c>
      <c r="S1001" s="91">
        <f t="shared" si="496"/>
        <v>94.197000000000003</v>
      </c>
      <c r="T1001" s="91">
        <f t="shared" si="497"/>
        <v>188.90400000000002</v>
      </c>
      <c r="U1001" s="91">
        <f t="shared" si="498"/>
        <v>347.25900000000001</v>
      </c>
      <c r="V1001" s="91">
        <f t="shared" si="499"/>
        <v>13.753108800000096</v>
      </c>
      <c r="W1001" s="91">
        <f t="shared" si="500"/>
        <v>93.085475400000647</v>
      </c>
      <c r="X1001" s="91">
        <f t="shared" si="501"/>
        <v>159.01938720000112</v>
      </c>
      <c r="Y1001" s="91">
        <f t="shared" si="502"/>
        <v>254.19358800000177</v>
      </c>
      <c r="Z1001" s="91">
        <f t="shared" si="503"/>
        <v>2.8652310000000196</v>
      </c>
      <c r="AA1001" s="91">
        <f t="shared" si="504"/>
        <v>15.514245900000107</v>
      </c>
      <c r="AB1001" s="91">
        <f t="shared" si="505"/>
        <v>22.086026000000157</v>
      </c>
      <c r="AC1001" s="91">
        <f t="shared" si="506"/>
        <v>30.261141428571644</v>
      </c>
      <c r="AD1001" s="29">
        <f t="shared" si="507"/>
        <v>0</v>
      </c>
      <c r="AE1001" s="29">
        <f t="shared" si="515"/>
        <v>0</v>
      </c>
      <c r="AF1001" s="29">
        <f t="shared" si="516"/>
        <v>0</v>
      </c>
      <c r="AG1001" s="29">
        <f t="shared" si="517"/>
        <v>1</v>
      </c>
      <c r="AH1001" s="29">
        <f t="shared" si="508"/>
        <v>0</v>
      </c>
      <c r="AI1001" s="29">
        <f t="shared" si="509"/>
        <v>0</v>
      </c>
      <c r="AJ1001" s="29">
        <f t="shared" si="510"/>
        <v>0</v>
      </c>
      <c r="AK1001" s="105">
        <f t="shared" si="511"/>
        <v>2</v>
      </c>
      <c r="AT1001" s="300">
        <f t="shared" si="519"/>
        <v>45.843696000000321</v>
      </c>
      <c r="AU1001" s="29">
        <f t="shared" si="519"/>
        <v>344.76102000000236</v>
      </c>
      <c r="AV1001" s="29">
        <f t="shared" si="519"/>
        <v>691.38864000000478</v>
      </c>
      <c r="AW1001" s="105">
        <f t="shared" si="519"/>
        <v>1270.9679400000086</v>
      </c>
    </row>
    <row r="1002" spans="1:49" x14ac:dyDescent="0.25">
      <c r="A1002" s="80" t="s">
        <v>235</v>
      </c>
      <c r="B1002" s="4" t="s">
        <v>90</v>
      </c>
      <c r="C1002" s="4">
        <v>270.54000000000002</v>
      </c>
      <c r="D1002" s="4">
        <v>272.64999999999998</v>
      </c>
      <c r="E1002" s="4">
        <v>950</v>
      </c>
      <c r="F1002" s="4">
        <v>960</v>
      </c>
      <c r="G1002" s="30">
        <f t="shared" si="512"/>
        <v>2.1099999999999568</v>
      </c>
      <c r="H1002" s="30">
        <f t="shared" si="513"/>
        <v>447.12</v>
      </c>
      <c r="I1002" s="30" t="str">
        <f t="shared" si="514"/>
        <v>US 26: 15</v>
      </c>
      <c r="J1002" s="30">
        <f t="shared" si="518"/>
        <v>951</v>
      </c>
      <c r="K1002" s="30">
        <f t="shared" si="518"/>
        <v>953.5</v>
      </c>
      <c r="L1002" s="30">
        <f t="shared" si="518"/>
        <v>956</v>
      </c>
      <c r="M1002" s="30">
        <f t="shared" si="518"/>
        <v>958.5</v>
      </c>
      <c r="N1002" s="91">
        <f t="shared" si="491"/>
        <v>646.68000000000006</v>
      </c>
      <c r="O1002" s="91">
        <f t="shared" si="492"/>
        <v>648.38</v>
      </c>
      <c r="P1002" s="91">
        <f t="shared" si="493"/>
        <v>650.08000000000004</v>
      </c>
      <c r="Q1002" s="91">
        <f t="shared" si="494"/>
        <v>651.78000000000009</v>
      </c>
      <c r="R1002" s="91">
        <f t="shared" si="495"/>
        <v>12.933600000000002</v>
      </c>
      <c r="S1002" s="91">
        <f t="shared" si="496"/>
        <v>97.256999999999991</v>
      </c>
      <c r="T1002" s="91">
        <f t="shared" si="497"/>
        <v>195.024</v>
      </c>
      <c r="U1002" s="91">
        <f t="shared" si="498"/>
        <v>358.4790000000001</v>
      </c>
      <c r="V1002" s="91">
        <f t="shared" si="499"/>
        <v>8.1869687999998337</v>
      </c>
      <c r="W1002" s="91">
        <f t="shared" si="500"/>
        <v>55.407312899998864</v>
      </c>
      <c r="X1002" s="91">
        <f t="shared" si="501"/>
        <v>94.645147199998078</v>
      </c>
      <c r="Y1002" s="91">
        <f t="shared" si="502"/>
        <v>151.27813799999694</v>
      </c>
      <c r="Z1002" s="91">
        <f t="shared" si="503"/>
        <v>1.7056184999999651</v>
      </c>
      <c r="AA1002" s="91">
        <f t="shared" si="504"/>
        <v>9.2345521499998107</v>
      </c>
      <c r="AB1002" s="91">
        <f t="shared" si="505"/>
        <v>13.145159333333067</v>
      </c>
      <c r="AC1002" s="91">
        <f t="shared" si="506"/>
        <v>18.009302142856782</v>
      </c>
      <c r="AD1002" s="29">
        <f t="shared" si="507"/>
        <v>0</v>
      </c>
      <c r="AE1002" s="29">
        <f t="shared" si="515"/>
        <v>0</v>
      </c>
      <c r="AF1002" s="29">
        <f t="shared" si="516"/>
        <v>0</v>
      </c>
      <c r="AG1002" s="29">
        <f t="shared" si="517"/>
        <v>0</v>
      </c>
      <c r="AH1002" s="29">
        <f t="shared" si="508"/>
        <v>0</v>
      </c>
      <c r="AI1002" s="29">
        <f t="shared" si="509"/>
        <v>0</v>
      </c>
      <c r="AJ1002" s="29">
        <f t="shared" si="510"/>
        <v>0</v>
      </c>
      <c r="AK1002" s="105">
        <f t="shared" si="511"/>
        <v>2</v>
      </c>
      <c r="AT1002" s="300">
        <f t="shared" si="519"/>
        <v>27.289895999999445</v>
      </c>
      <c r="AU1002" s="29">
        <f t="shared" si="519"/>
        <v>205.21226999999578</v>
      </c>
      <c r="AV1002" s="29">
        <f t="shared" si="519"/>
        <v>411.50063999999156</v>
      </c>
      <c r="AW1002" s="105">
        <f t="shared" si="519"/>
        <v>756.39068999998472</v>
      </c>
    </row>
    <row r="1003" spans="1:49" x14ac:dyDescent="0.25">
      <c r="A1003" s="80" t="s">
        <v>235</v>
      </c>
      <c r="B1003" s="4" t="s">
        <v>90</v>
      </c>
      <c r="C1003" s="4">
        <v>272.64999999999998</v>
      </c>
      <c r="D1003" s="4">
        <v>273.8</v>
      </c>
      <c r="E1003" s="4">
        <v>1100</v>
      </c>
      <c r="F1003" s="4">
        <v>1200</v>
      </c>
      <c r="G1003" s="30">
        <f t="shared" si="512"/>
        <v>1.1500000000000341</v>
      </c>
      <c r="H1003" s="30">
        <f t="shared" si="513"/>
        <v>448.27000000000004</v>
      </c>
      <c r="I1003" s="30" t="str">
        <f t="shared" si="514"/>
        <v>US 26: 15</v>
      </c>
      <c r="J1003" s="30">
        <f t="shared" si="518"/>
        <v>1110</v>
      </c>
      <c r="K1003" s="30">
        <f t="shared" si="518"/>
        <v>1135</v>
      </c>
      <c r="L1003" s="30">
        <f t="shared" si="518"/>
        <v>1160</v>
      </c>
      <c r="M1003" s="30">
        <f t="shared" si="518"/>
        <v>1185</v>
      </c>
      <c r="N1003" s="91">
        <f t="shared" si="491"/>
        <v>754.80000000000007</v>
      </c>
      <c r="O1003" s="91">
        <f t="shared" si="492"/>
        <v>771.80000000000007</v>
      </c>
      <c r="P1003" s="91">
        <f t="shared" si="493"/>
        <v>788.80000000000007</v>
      </c>
      <c r="Q1003" s="91">
        <f t="shared" si="494"/>
        <v>805.80000000000007</v>
      </c>
      <c r="R1003" s="91">
        <f t="shared" si="495"/>
        <v>15.096000000000002</v>
      </c>
      <c r="S1003" s="91">
        <f t="shared" si="496"/>
        <v>115.77000000000001</v>
      </c>
      <c r="T1003" s="91">
        <f t="shared" si="497"/>
        <v>236.64000000000001</v>
      </c>
      <c r="U1003" s="91">
        <f t="shared" si="498"/>
        <v>443.19000000000005</v>
      </c>
      <c r="V1003" s="91">
        <f t="shared" si="499"/>
        <v>5.2081200000001546</v>
      </c>
      <c r="W1003" s="91">
        <f t="shared" si="500"/>
        <v>35.946585000001072</v>
      </c>
      <c r="X1003" s="91">
        <f t="shared" si="501"/>
        <v>62.591280000001866</v>
      </c>
      <c r="Y1003" s="91">
        <f t="shared" si="502"/>
        <v>101.93370000000304</v>
      </c>
      <c r="Z1003" s="91">
        <f t="shared" si="503"/>
        <v>1.0850250000000321</v>
      </c>
      <c r="AA1003" s="91">
        <f t="shared" si="504"/>
        <v>5.9910975000001789</v>
      </c>
      <c r="AB1003" s="91">
        <f t="shared" si="505"/>
        <v>8.6932333333335929</v>
      </c>
      <c r="AC1003" s="91">
        <f t="shared" si="506"/>
        <v>12.13496428571465</v>
      </c>
      <c r="AD1003" s="29">
        <f t="shared" si="507"/>
        <v>0</v>
      </c>
      <c r="AE1003" s="29">
        <f t="shared" si="515"/>
        <v>0</v>
      </c>
      <c r="AF1003" s="29">
        <f t="shared" si="516"/>
        <v>0</v>
      </c>
      <c r="AG1003" s="29">
        <f t="shared" si="517"/>
        <v>0</v>
      </c>
      <c r="AH1003" s="29">
        <f t="shared" si="508"/>
        <v>0</v>
      </c>
      <c r="AI1003" s="29">
        <f t="shared" si="509"/>
        <v>0</v>
      </c>
      <c r="AJ1003" s="29">
        <f t="shared" si="510"/>
        <v>0</v>
      </c>
      <c r="AK1003" s="105">
        <f t="shared" si="511"/>
        <v>2</v>
      </c>
      <c r="AT1003" s="300">
        <f t="shared" si="519"/>
        <v>17.360400000000517</v>
      </c>
      <c r="AU1003" s="29">
        <f t="shared" si="519"/>
        <v>133.13550000000396</v>
      </c>
      <c r="AV1003" s="29">
        <f t="shared" si="519"/>
        <v>272.1360000000081</v>
      </c>
      <c r="AW1003" s="105">
        <f t="shared" si="519"/>
        <v>509.66850000001517</v>
      </c>
    </row>
    <row r="1004" spans="1:49" x14ac:dyDescent="0.25">
      <c r="A1004" s="80" t="s">
        <v>235</v>
      </c>
      <c r="B1004" s="4" t="s">
        <v>90</v>
      </c>
      <c r="C1004" s="4">
        <v>273.8</v>
      </c>
      <c r="D1004" s="4">
        <v>274.95999999999998</v>
      </c>
      <c r="E1004" s="4">
        <v>1300</v>
      </c>
      <c r="F1004" s="4">
        <v>1400</v>
      </c>
      <c r="G1004" s="30">
        <f t="shared" si="512"/>
        <v>1.1599999999999682</v>
      </c>
      <c r="H1004" s="30">
        <f t="shared" si="513"/>
        <v>449.43</v>
      </c>
      <c r="I1004" s="30" t="str">
        <f t="shared" si="514"/>
        <v>US 26: 15</v>
      </c>
      <c r="J1004" s="30">
        <f t="shared" si="518"/>
        <v>1310</v>
      </c>
      <c r="K1004" s="30">
        <f t="shared" si="518"/>
        <v>1335</v>
      </c>
      <c r="L1004" s="30">
        <f t="shared" si="518"/>
        <v>1360</v>
      </c>
      <c r="M1004" s="30">
        <f t="shared" si="518"/>
        <v>1385</v>
      </c>
      <c r="N1004" s="91">
        <f t="shared" si="491"/>
        <v>890.80000000000007</v>
      </c>
      <c r="O1004" s="91">
        <f t="shared" si="492"/>
        <v>907.80000000000007</v>
      </c>
      <c r="P1004" s="91">
        <f t="shared" si="493"/>
        <v>924.80000000000007</v>
      </c>
      <c r="Q1004" s="91">
        <f t="shared" si="494"/>
        <v>941.80000000000007</v>
      </c>
      <c r="R1004" s="91">
        <f t="shared" si="495"/>
        <v>17.816000000000003</v>
      </c>
      <c r="S1004" s="91">
        <f t="shared" si="496"/>
        <v>136.17000000000002</v>
      </c>
      <c r="T1004" s="91">
        <f t="shared" si="497"/>
        <v>277.44</v>
      </c>
      <c r="U1004" s="91">
        <f t="shared" si="498"/>
        <v>517.99000000000012</v>
      </c>
      <c r="V1004" s="91">
        <f t="shared" si="499"/>
        <v>6.1999679999998305</v>
      </c>
      <c r="W1004" s="91">
        <f t="shared" si="500"/>
        <v>42.64844399999884</v>
      </c>
      <c r="X1004" s="91">
        <f t="shared" si="501"/>
        <v>74.020991999997975</v>
      </c>
      <c r="Y1004" s="91">
        <f t="shared" si="502"/>
        <v>120.17367999999674</v>
      </c>
      <c r="Z1004" s="91">
        <f t="shared" si="503"/>
        <v>1.2916599999999645</v>
      </c>
      <c r="AA1004" s="91">
        <f t="shared" si="504"/>
        <v>7.1080739999998066</v>
      </c>
      <c r="AB1004" s="91">
        <f t="shared" si="505"/>
        <v>10.280693333333053</v>
      </c>
      <c r="AC1004" s="91">
        <f t="shared" si="506"/>
        <v>14.30639047619009</v>
      </c>
      <c r="AD1004" s="29">
        <f t="shared" si="507"/>
        <v>0</v>
      </c>
      <c r="AE1004" s="29">
        <f t="shared" si="515"/>
        <v>0</v>
      </c>
      <c r="AF1004" s="29">
        <f t="shared" si="516"/>
        <v>0</v>
      </c>
      <c r="AG1004" s="29">
        <f t="shared" si="517"/>
        <v>0</v>
      </c>
      <c r="AH1004" s="29">
        <f t="shared" si="508"/>
        <v>0</v>
      </c>
      <c r="AI1004" s="29">
        <f t="shared" si="509"/>
        <v>0</v>
      </c>
      <c r="AJ1004" s="29">
        <f t="shared" si="510"/>
        <v>0</v>
      </c>
      <c r="AK1004" s="105">
        <f t="shared" si="511"/>
        <v>2</v>
      </c>
      <c r="AT1004" s="300">
        <f t="shared" si="519"/>
        <v>20.666559999999436</v>
      </c>
      <c r="AU1004" s="29">
        <f t="shared" si="519"/>
        <v>157.95719999999568</v>
      </c>
      <c r="AV1004" s="29">
        <f t="shared" si="519"/>
        <v>321.83039999999119</v>
      </c>
      <c r="AW1004" s="105">
        <f t="shared" si="519"/>
        <v>600.86839999998369</v>
      </c>
    </row>
    <row r="1005" spans="1:49" x14ac:dyDescent="0.25">
      <c r="A1005" s="80" t="s">
        <v>235</v>
      </c>
      <c r="B1005" s="4" t="s">
        <v>90</v>
      </c>
      <c r="C1005" s="4">
        <v>274.95999999999998</v>
      </c>
      <c r="D1005" s="4">
        <v>277.70999999999998</v>
      </c>
      <c r="E1005" s="4">
        <v>1700</v>
      </c>
      <c r="F1005" s="4">
        <v>1800</v>
      </c>
      <c r="G1005" s="30">
        <f t="shared" si="512"/>
        <v>2.75</v>
      </c>
      <c r="H1005" s="30">
        <f t="shared" si="513"/>
        <v>452.18</v>
      </c>
      <c r="I1005" s="30" t="str">
        <f t="shared" si="514"/>
        <v>US 26: 16</v>
      </c>
      <c r="J1005" s="30">
        <f t="shared" si="518"/>
        <v>1710</v>
      </c>
      <c r="K1005" s="30">
        <f t="shared" si="518"/>
        <v>1735</v>
      </c>
      <c r="L1005" s="30">
        <f t="shared" si="518"/>
        <v>1760</v>
      </c>
      <c r="M1005" s="30">
        <f t="shared" si="518"/>
        <v>1785</v>
      </c>
      <c r="N1005" s="91">
        <f t="shared" si="491"/>
        <v>1162.8000000000002</v>
      </c>
      <c r="O1005" s="91">
        <f t="shared" si="492"/>
        <v>1179.8000000000002</v>
      </c>
      <c r="P1005" s="91">
        <f t="shared" si="493"/>
        <v>1196.8000000000002</v>
      </c>
      <c r="Q1005" s="91">
        <f t="shared" si="494"/>
        <v>1213.8000000000002</v>
      </c>
      <c r="R1005" s="91">
        <f t="shared" si="495"/>
        <v>23.256000000000004</v>
      </c>
      <c r="S1005" s="91">
        <f t="shared" si="496"/>
        <v>176.97000000000003</v>
      </c>
      <c r="T1005" s="91">
        <f t="shared" si="497"/>
        <v>359.04</v>
      </c>
      <c r="U1005" s="91">
        <f t="shared" si="498"/>
        <v>667.59000000000015</v>
      </c>
      <c r="V1005" s="91">
        <f t="shared" si="499"/>
        <v>19.186200000000003</v>
      </c>
      <c r="W1005" s="91">
        <f t="shared" si="500"/>
        <v>131.40022500000003</v>
      </c>
      <c r="X1005" s="91">
        <f t="shared" si="501"/>
        <v>227.09280000000004</v>
      </c>
      <c r="Y1005" s="91">
        <f t="shared" si="502"/>
        <v>367.17450000000008</v>
      </c>
      <c r="Z1005" s="91">
        <f t="shared" si="503"/>
        <v>3.997125</v>
      </c>
      <c r="AA1005" s="91">
        <f t="shared" si="504"/>
        <v>21.900037500000007</v>
      </c>
      <c r="AB1005" s="91">
        <f t="shared" si="505"/>
        <v>31.540666666666674</v>
      </c>
      <c r="AC1005" s="91">
        <f t="shared" si="506"/>
        <v>43.711250000000014</v>
      </c>
      <c r="AD1005" s="29">
        <f t="shared" si="507"/>
        <v>0</v>
      </c>
      <c r="AE1005" s="29">
        <f t="shared" si="515"/>
        <v>0</v>
      </c>
      <c r="AF1005" s="29">
        <f t="shared" si="516"/>
        <v>1</v>
      </c>
      <c r="AG1005" s="29">
        <f t="shared" si="517"/>
        <v>1</v>
      </c>
      <c r="AH1005" s="29">
        <f t="shared" si="508"/>
        <v>0</v>
      </c>
      <c r="AI1005" s="29">
        <f t="shared" si="509"/>
        <v>0</v>
      </c>
      <c r="AJ1005" s="29">
        <f t="shared" si="510"/>
        <v>1</v>
      </c>
      <c r="AK1005" s="105">
        <f t="shared" si="511"/>
        <v>1</v>
      </c>
      <c r="AT1005" s="300">
        <f t="shared" si="519"/>
        <v>63.954000000000008</v>
      </c>
      <c r="AU1005" s="29">
        <f t="shared" si="519"/>
        <v>486.66750000000008</v>
      </c>
      <c r="AV1005" s="29">
        <f t="shared" si="519"/>
        <v>987.36</v>
      </c>
      <c r="AW1005" s="105">
        <f t="shared" si="519"/>
        <v>1835.8725000000004</v>
      </c>
    </row>
    <row r="1006" spans="1:49" x14ac:dyDescent="0.25">
      <c r="A1006" s="80" t="s">
        <v>235</v>
      </c>
      <c r="B1006" s="4" t="s">
        <v>90</v>
      </c>
      <c r="C1006" s="4">
        <v>277.70999999999998</v>
      </c>
      <c r="D1006" s="4">
        <v>277.88</v>
      </c>
      <c r="E1006" s="4">
        <v>2000</v>
      </c>
      <c r="F1006" s="4">
        <v>2100</v>
      </c>
      <c r="G1006" s="30">
        <f t="shared" si="512"/>
        <v>0.17000000000001592</v>
      </c>
      <c r="H1006" s="30">
        <f t="shared" si="513"/>
        <v>452.35</v>
      </c>
      <c r="I1006" s="30" t="str">
        <f t="shared" si="514"/>
        <v>US 26: 16</v>
      </c>
      <c r="J1006" s="30">
        <f t="shared" si="518"/>
        <v>2010</v>
      </c>
      <c r="K1006" s="30">
        <f t="shared" si="518"/>
        <v>2035</v>
      </c>
      <c r="L1006" s="30">
        <f t="shared" si="518"/>
        <v>2060</v>
      </c>
      <c r="M1006" s="30">
        <f t="shared" si="518"/>
        <v>2085</v>
      </c>
      <c r="N1006" s="91">
        <f t="shared" si="491"/>
        <v>1366.8000000000002</v>
      </c>
      <c r="O1006" s="91">
        <f t="shared" si="492"/>
        <v>1383.8000000000002</v>
      </c>
      <c r="P1006" s="91">
        <f t="shared" si="493"/>
        <v>1400.8000000000002</v>
      </c>
      <c r="Q1006" s="91">
        <f t="shared" si="494"/>
        <v>1417.8000000000002</v>
      </c>
      <c r="R1006" s="91">
        <f t="shared" si="495"/>
        <v>27.336000000000006</v>
      </c>
      <c r="S1006" s="91">
        <f t="shared" si="496"/>
        <v>207.57000000000002</v>
      </c>
      <c r="T1006" s="91">
        <f t="shared" si="497"/>
        <v>420.24000000000007</v>
      </c>
      <c r="U1006" s="91">
        <f t="shared" si="498"/>
        <v>779.79000000000019</v>
      </c>
      <c r="V1006" s="91">
        <f t="shared" si="499"/>
        <v>1.3941360000001306</v>
      </c>
      <c r="W1006" s="91">
        <f t="shared" si="500"/>
        <v>9.5274630000008926</v>
      </c>
      <c r="X1006" s="91">
        <f t="shared" si="501"/>
        <v>16.431384000001543</v>
      </c>
      <c r="Y1006" s="91">
        <f t="shared" si="502"/>
        <v>26.51286000000249</v>
      </c>
      <c r="Z1006" s="91">
        <f t="shared" si="503"/>
        <v>0.29044500000002715</v>
      </c>
      <c r="AA1006" s="91">
        <f t="shared" si="504"/>
        <v>1.5879105000001488</v>
      </c>
      <c r="AB1006" s="91">
        <f t="shared" si="505"/>
        <v>2.2821366666668812</v>
      </c>
      <c r="AC1006" s="91">
        <f t="shared" si="506"/>
        <v>3.1562928571431543</v>
      </c>
      <c r="AD1006" s="29">
        <f t="shared" si="507"/>
        <v>0</v>
      </c>
      <c r="AE1006" s="29">
        <f t="shared" si="515"/>
        <v>0</v>
      </c>
      <c r="AF1006" s="29">
        <f t="shared" si="516"/>
        <v>0</v>
      </c>
      <c r="AG1006" s="29">
        <f t="shared" si="517"/>
        <v>0</v>
      </c>
      <c r="AH1006" s="29">
        <f t="shared" si="508"/>
        <v>0</v>
      </c>
      <c r="AI1006" s="29">
        <f t="shared" si="509"/>
        <v>0</v>
      </c>
      <c r="AJ1006" s="29">
        <f t="shared" si="510"/>
        <v>1</v>
      </c>
      <c r="AK1006" s="105">
        <f t="shared" si="511"/>
        <v>1</v>
      </c>
      <c r="AT1006" s="300">
        <f t="shared" si="519"/>
        <v>4.6471200000004362</v>
      </c>
      <c r="AU1006" s="29">
        <f t="shared" si="519"/>
        <v>35.286900000003307</v>
      </c>
      <c r="AV1006" s="29">
        <f t="shared" si="519"/>
        <v>71.440800000006703</v>
      </c>
      <c r="AW1006" s="105">
        <f t="shared" si="519"/>
        <v>132.56430000001245</v>
      </c>
    </row>
    <row r="1007" spans="1:49" x14ac:dyDescent="0.25">
      <c r="A1007" s="80" t="s">
        <v>235</v>
      </c>
      <c r="B1007" s="4" t="s">
        <v>90</v>
      </c>
      <c r="C1007" s="4">
        <v>277.88</v>
      </c>
      <c r="D1007" s="4">
        <v>278.14999999999998</v>
      </c>
      <c r="E1007" s="4">
        <v>1600</v>
      </c>
      <c r="F1007" s="4">
        <v>1700</v>
      </c>
      <c r="G1007" s="30">
        <f t="shared" si="512"/>
        <v>0.26999999999998181</v>
      </c>
      <c r="H1007" s="30">
        <f t="shared" si="513"/>
        <v>452.62</v>
      </c>
      <c r="I1007" s="30" t="str">
        <f t="shared" si="514"/>
        <v>US 26: 16</v>
      </c>
      <c r="J1007" s="30">
        <f t="shared" ref="J1007:M1026" si="520">(($F1007-$E1007)/($F$6-$E$6)*(J$6-$E$6)+$E1007)</f>
        <v>1610</v>
      </c>
      <c r="K1007" s="30">
        <f t="shared" si="520"/>
        <v>1635</v>
      </c>
      <c r="L1007" s="30">
        <f t="shared" si="520"/>
        <v>1660</v>
      </c>
      <c r="M1007" s="30">
        <f t="shared" si="520"/>
        <v>1685</v>
      </c>
      <c r="N1007" s="91">
        <f t="shared" si="491"/>
        <v>1094.8000000000002</v>
      </c>
      <c r="O1007" s="91">
        <f t="shared" si="492"/>
        <v>1111.8000000000002</v>
      </c>
      <c r="P1007" s="91">
        <f t="shared" si="493"/>
        <v>1128.8000000000002</v>
      </c>
      <c r="Q1007" s="91">
        <f t="shared" si="494"/>
        <v>1145.8000000000002</v>
      </c>
      <c r="R1007" s="91">
        <f t="shared" si="495"/>
        <v>21.896000000000004</v>
      </c>
      <c r="S1007" s="91">
        <f t="shared" si="496"/>
        <v>166.77</v>
      </c>
      <c r="T1007" s="91">
        <f t="shared" si="497"/>
        <v>338.64000000000004</v>
      </c>
      <c r="U1007" s="91">
        <f t="shared" si="498"/>
        <v>630.19000000000017</v>
      </c>
      <c r="V1007" s="91">
        <f t="shared" si="499"/>
        <v>1.7735759999998808</v>
      </c>
      <c r="W1007" s="91">
        <f t="shared" si="500"/>
        <v>12.157532999999182</v>
      </c>
      <c r="X1007" s="91">
        <f t="shared" si="501"/>
        <v>21.029543999998584</v>
      </c>
      <c r="Y1007" s="91">
        <f t="shared" si="502"/>
        <v>34.030259999997718</v>
      </c>
      <c r="Z1007" s="91">
        <f t="shared" si="503"/>
        <v>0.36949499999997509</v>
      </c>
      <c r="AA1007" s="91">
        <f t="shared" si="504"/>
        <v>2.0262554999998637</v>
      </c>
      <c r="AB1007" s="91">
        <f t="shared" si="505"/>
        <v>2.9207699999998038</v>
      </c>
      <c r="AC1007" s="91">
        <f t="shared" si="506"/>
        <v>4.0512214285711572</v>
      </c>
      <c r="AD1007" s="29">
        <f t="shared" si="507"/>
        <v>0</v>
      </c>
      <c r="AE1007" s="29">
        <f t="shared" si="515"/>
        <v>0</v>
      </c>
      <c r="AF1007" s="29">
        <f t="shared" si="516"/>
        <v>0</v>
      </c>
      <c r="AG1007" s="29">
        <f t="shared" si="517"/>
        <v>0</v>
      </c>
      <c r="AH1007" s="29">
        <f t="shared" si="508"/>
        <v>0</v>
      </c>
      <c r="AI1007" s="29">
        <f t="shared" si="509"/>
        <v>0</v>
      </c>
      <c r="AJ1007" s="29">
        <f t="shared" si="510"/>
        <v>1</v>
      </c>
      <c r="AK1007" s="105">
        <f t="shared" si="511"/>
        <v>1</v>
      </c>
      <c r="AT1007" s="300">
        <f t="shared" si="519"/>
        <v>5.9119199999996033</v>
      </c>
      <c r="AU1007" s="29">
        <f t="shared" si="519"/>
        <v>45.027899999996968</v>
      </c>
      <c r="AV1007" s="29">
        <f t="shared" si="519"/>
        <v>91.432799999993847</v>
      </c>
      <c r="AW1007" s="105">
        <f t="shared" si="519"/>
        <v>170.15129999998859</v>
      </c>
    </row>
    <row r="1008" spans="1:49" x14ac:dyDescent="0.25">
      <c r="A1008" s="80" t="s">
        <v>235</v>
      </c>
      <c r="B1008" s="4" t="s">
        <v>90</v>
      </c>
      <c r="C1008" s="4">
        <v>278.14999999999998</v>
      </c>
      <c r="D1008" s="4">
        <v>278.20999999999998</v>
      </c>
      <c r="E1008" s="4">
        <v>1700</v>
      </c>
      <c r="F1008" s="4">
        <v>1800</v>
      </c>
      <c r="G1008" s="30">
        <f t="shared" si="512"/>
        <v>6.0000000000002274E-2</v>
      </c>
      <c r="H1008" s="30">
        <f t="shared" si="513"/>
        <v>452.68</v>
      </c>
      <c r="I1008" s="30" t="str">
        <f t="shared" si="514"/>
        <v>US 26: 16</v>
      </c>
      <c r="J1008" s="30">
        <f t="shared" si="520"/>
        <v>1710</v>
      </c>
      <c r="K1008" s="30">
        <f t="shared" si="520"/>
        <v>1735</v>
      </c>
      <c r="L1008" s="30">
        <f t="shared" si="520"/>
        <v>1760</v>
      </c>
      <c r="M1008" s="30">
        <f t="shared" si="520"/>
        <v>1785</v>
      </c>
      <c r="N1008" s="91">
        <f t="shared" si="491"/>
        <v>1162.8000000000002</v>
      </c>
      <c r="O1008" s="91">
        <f t="shared" si="492"/>
        <v>1179.8000000000002</v>
      </c>
      <c r="P1008" s="91">
        <f t="shared" si="493"/>
        <v>1196.8000000000002</v>
      </c>
      <c r="Q1008" s="91">
        <f t="shared" si="494"/>
        <v>1213.8000000000002</v>
      </c>
      <c r="R1008" s="91">
        <f t="shared" si="495"/>
        <v>23.256000000000004</v>
      </c>
      <c r="S1008" s="91">
        <f t="shared" si="496"/>
        <v>176.97000000000003</v>
      </c>
      <c r="T1008" s="91">
        <f t="shared" si="497"/>
        <v>359.04</v>
      </c>
      <c r="U1008" s="91">
        <f t="shared" si="498"/>
        <v>667.59000000000015</v>
      </c>
      <c r="V1008" s="91">
        <f t="shared" si="499"/>
        <v>0.41860800000001591</v>
      </c>
      <c r="W1008" s="91">
        <f t="shared" si="500"/>
        <v>2.8669140000001092</v>
      </c>
      <c r="X1008" s="91">
        <f t="shared" si="501"/>
        <v>4.9547520000001883</v>
      </c>
      <c r="Y1008" s="91">
        <f t="shared" si="502"/>
        <v>8.0110800000003053</v>
      </c>
      <c r="Z1008" s="91">
        <f t="shared" si="503"/>
        <v>8.7210000000003299E-2</v>
      </c>
      <c r="AA1008" s="91">
        <f t="shared" si="504"/>
        <v>0.4778190000000182</v>
      </c>
      <c r="AB1008" s="91">
        <f t="shared" si="505"/>
        <v>0.6881600000000262</v>
      </c>
      <c r="AC1008" s="91">
        <f t="shared" si="506"/>
        <v>0.95370000000003652</v>
      </c>
      <c r="AD1008" s="29">
        <f t="shared" si="507"/>
        <v>0</v>
      </c>
      <c r="AE1008" s="29">
        <f t="shared" si="515"/>
        <v>0</v>
      </c>
      <c r="AF1008" s="29">
        <f t="shared" si="516"/>
        <v>0</v>
      </c>
      <c r="AG1008" s="29">
        <f t="shared" si="517"/>
        <v>0</v>
      </c>
      <c r="AH1008" s="29">
        <f t="shared" si="508"/>
        <v>0</v>
      </c>
      <c r="AI1008" s="29">
        <f t="shared" si="509"/>
        <v>0</v>
      </c>
      <c r="AJ1008" s="29">
        <f t="shared" si="510"/>
        <v>1</v>
      </c>
      <c r="AK1008" s="105">
        <f t="shared" si="511"/>
        <v>1</v>
      </c>
      <c r="AT1008" s="300">
        <f t="shared" si="519"/>
        <v>1.395360000000053</v>
      </c>
      <c r="AU1008" s="29">
        <f t="shared" si="519"/>
        <v>10.618200000000405</v>
      </c>
      <c r="AV1008" s="29">
        <f t="shared" si="519"/>
        <v>21.542400000000818</v>
      </c>
      <c r="AW1008" s="105">
        <f t="shared" si="519"/>
        <v>40.055400000001526</v>
      </c>
    </row>
    <row r="1009" spans="1:49" x14ac:dyDescent="0.25">
      <c r="A1009" s="80" t="s">
        <v>505</v>
      </c>
      <c r="B1009" s="4" t="s">
        <v>79</v>
      </c>
      <c r="C1009" s="4">
        <v>0</v>
      </c>
      <c r="D1009" s="4">
        <v>1</v>
      </c>
      <c r="E1009" s="4">
        <v>21500</v>
      </c>
      <c r="F1009" s="4">
        <v>27600</v>
      </c>
      <c r="G1009" s="30">
        <f t="shared" si="512"/>
        <v>1</v>
      </c>
      <c r="H1009" s="30">
        <f t="shared" si="513"/>
        <v>1</v>
      </c>
      <c r="I1009" s="30" t="str">
        <f t="shared" si="514"/>
        <v>US 82: 1</v>
      </c>
      <c r="J1009" s="30">
        <f t="shared" si="520"/>
        <v>22110</v>
      </c>
      <c r="K1009" s="30">
        <f t="shared" si="520"/>
        <v>23635</v>
      </c>
      <c r="L1009" s="30">
        <f t="shared" si="520"/>
        <v>25160</v>
      </c>
      <c r="M1009" s="30">
        <f t="shared" si="520"/>
        <v>26685</v>
      </c>
      <c r="N1009" s="91">
        <f t="shared" si="491"/>
        <v>15034.800000000001</v>
      </c>
      <c r="O1009" s="91">
        <f t="shared" si="492"/>
        <v>16071.800000000001</v>
      </c>
      <c r="P1009" s="91">
        <f t="shared" si="493"/>
        <v>17108.800000000003</v>
      </c>
      <c r="Q1009" s="91">
        <f t="shared" si="494"/>
        <v>18145.800000000003</v>
      </c>
      <c r="R1009" s="91">
        <f t="shared" si="495"/>
        <v>300.69600000000003</v>
      </c>
      <c r="S1009" s="91">
        <f t="shared" si="496"/>
        <v>2410.77</v>
      </c>
      <c r="T1009" s="91">
        <f t="shared" si="497"/>
        <v>5132.6400000000003</v>
      </c>
      <c r="U1009" s="91">
        <f t="shared" si="498"/>
        <v>9980.1900000000023</v>
      </c>
      <c r="V1009" s="91">
        <f t="shared" si="499"/>
        <v>90.208800000000011</v>
      </c>
      <c r="W1009" s="91">
        <f t="shared" si="500"/>
        <v>650.90790000000004</v>
      </c>
      <c r="X1009" s="91">
        <f t="shared" si="501"/>
        <v>1180.5072000000002</v>
      </c>
      <c r="Y1009" s="91">
        <f t="shared" si="502"/>
        <v>1996.0380000000005</v>
      </c>
      <c r="Z1009" s="91">
        <f t="shared" si="503"/>
        <v>18.793499999999998</v>
      </c>
      <c r="AA1009" s="91">
        <f t="shared" si="504"/>
        <v>108.48465</v>
      </c>
      <c r="AB1009" s="91">
        <f t="shared" si="505"/>
        <v>163.95933333333338</v>
      </c>
      <c r="AC1009" s="91">
        <f t="shared" si="506"/>
        <v>237.62357142857152</v>
      </c>
      <c r="AD1009" s="29">
        <f t="shared" si="507"/>
        <v>0</v>
      </c>
      <c r="AE1009" s="29">
        <f t="shared" si="515"/>
        <v>1</v>
      </c>
      <c r="AF1009" s="29">
        <f t="shared" si="516"/>
        <v>2</v>
      </c>
      <c r="AG1009" s="29">
        <f t="shared" si="517"/>
        <v>2</v>
      </c>
      <c r="AH1009" s="29">
        <f t="shared" si="508"/>
        <v>2</v>
      </c>
      <c r="AI1009" s="29">
        <f t="shared" si="509"/>
        <v>8</v>
      </c>
      <c r="AJ1009" s="29">
        <f t="shared" si="510"/>
        <v>13</v>
      </c>
      <c r="AK1009" s="105">
        <f t="shared" si="511"/>
        <v>18</v>
      </c>
      <c r="AT1009" s="300">
        <f t="shared" si="519"/>
        <v>300.69600000000003</v>
      </c>
      <c r="AU1009" s="29">
        <f t="shared" si="519"/>
        <v>2410.77</v>
      </c>
      <c r="AV1009" s="29">
        <f t="shared" si="519"/>
        <v>5132.6400000000003</v>
      </c>
      <c r="AW1009" s="105">
        <f t="shared" si="519"/>
        <v>9980.1900000000023</v>
      </c>
    </row>
    <row r="1010" spans="1:49" x14ac:dyDescent="0.25">
      <c r="A1010" s="80" t="s">
        <v>505</v>
      </c>
      <c r="B1010" s="4" t="s">
        <v>79</v>
      </c>
      <c r="C1010" s="4">
        <v>1</v>
      </c>
      <c r="D1010" s="4">
        <v>4.83</v>
      </c>
      <c r="E1010" s="4">
        <v>15900</v>
      </c>
      <c r="F1010" s="4">
        <v>23600</v>
      </c>
      <c r="G1010" s="30">
        <f t="shared" si="512"/>
        <v>3.83</v>
      </c>
      <c r="H1010" s="30">
        <f t="shared" si="513"/>
        <v>4.83</v>
      </c>
      <c r="I1010" s="30" t="str">
        <f t="shared" si="514"/>
        <v>US 82: 1</v>
      </c>
      <c r="J1010" s="30">
        <f t="shared" si="520"/>
        <v>16670</v>
      </c>
      <c r="K1010" s="30">
        <f t="shared" si="520"/>
        <v>18595</v>
      </c>
      <c r="L1010" s="30">
        <f t="shared" si="520"/>
        <v>20520</v>
      </c>
      <c r="M1010" s="30">
        <f t="shared" si="520"/>
        <v>22445</v>
      </c>
      <c r="N1010" s="91">
        <f t="shared" si="491"/>
        <v>11335.6</v>
      </c>
      <c r="O1010" s="91">
        <f t="shared" si="492"/>
        <v>12644.6</v>
      </c>
      <c r="P1010" s="91">
        <f t="shared" si="493"/>
        <v>13953.6</v>
      </c>
      <c r="Q1010" s="91">
        <f t="shared" si="494"/>
        <v>15262.6</v>
      </c>
      <c r="R1010" s="91">
        <f t="shared" si="495"/>
        <v>226.71200000000002</v>
      </c>
      <c r="S1010" s="91">
        <f t="shared" si="496"/>
        <v>1896.69</v>
      </c>
      <c r="T1010" s="91">
        <f t="shared" si="497"/>
        <v>4186.08</v>
      </c>
      <c r="U1010" s="91">
        <f t="shared" si="498"/>
        <v>8394.43</v>
      </c>
      <c r="V1010" s="91">
        <f t="shared" si="499"/>
        <v>260.49208799999997</v>
      </c>
      <c r="W1010" s="91">
        <f t="shared" si="500"/>
        <v>1961.3671290000002</v>
      </c>
      <c r="X1010" s="91">
        <f t="shared" si="501"/>
        <v>3687.5178720000004</v>
      </c>
      <c r="Y1010" s="91">
        <f t="shared" si="502"/>
        <v>6430.1333800000011</v>
      </c>
      <c r="Z1010" s="91">
        <f t="shared" si="503"/>
        <v>54.269184999999986</v>
      </c>
      <c r="AA1010" s="91">
        <f t="shared" si="504"/>
        <v>326.89452150000005</v>
      </c>
      <c r="AB1010" s="91">
        <f t="shared" si="505"/>
        <v>512.15526000000011</v>
      </c>
      <c r="AC1010" s="91">
        <f t="shared" si="506"/>
        <v>765.49206904761934</v>
      </c>
      <c r="AD1010" s="29">
        <f t="shared" si="507"/>
        <v>1</v>
      </c>
      <c r="AE1010" s="29">
        <f t="shared" si="515"/>
        <v>3</v>
      </c>
      <c r="AF1010" s="29">
        <f t="shared" si="516"/>
        <v>4</v>
      </c>
      <c r="AG1010" s="29">
        <f t="shared" si="517"/>
        <v>6</v>
      </c>
      <c r="AH1010" s="29">
        <f t="shared" si="508"/>
        <v>2</v>
      </c>
      <c r="AI1010" s="29">
        <f t="shared" si="509"/>
        <v>8</v>
      </c>
      <c r="AJ1010" s="29">
        <f t="shared" si="510"/>
        <v>13</v>
      </c>
      <c r="AK1010" s="105">
        <f t="shared" si="511"/>
        <v>18</v>
      </c>
      <c r="AT1010" s="300">
        <f t="shared" si="519"/>
        <v>868.30696000000012</v>
      </c>
      <c r="AU1010" s="29">
        <f t="shared" si="519"/>
        <v>7264.3227000000006</v>
      </c>
      <c r="AV1010" s="29">
        <f t="shared" si="519"/>
        <v>16032.686400000001</v>
      </c>
      <c r="AW1010" s="105">
        <f t="shared" si="519"/>
        <v>32150.6669</v>
      </c>
    </row>
    <row r="1011" spans="1:49" x14ac:dyDescent="0.25">
      <c r="A1011" s="80" t="s">
        <v>505</v>
      </c>
      <c r="B1011" s="4" t="s">
        <v>79</v>
      </c>
      <c r="C1011" s="4">
        <v>4.83</v>
      </c>
      <c r="D1011" s="4">
        <v>9.7799999999999994</v>
      </c>
      <c r="E1011" s="4">
        <v>15500</v>
      </c>
      <c r="F1011" s="4">
        <v>23500</v>
      </c>
      <c r="G1011" s="30">
        <f t="shared" si="512"/>
        <v>4.9499999999999993</v>
      </c>
      <c r="H1011" s="30">
        <f t="shared" si="513"/>
        <v>9.7799999999999994</v>
      </c>
      <c r="I1011" s="30" t="str">
        <f t="shared" si="514"/>
        <v>US 82: 1</v>
      </c>
      <c r="J1011" s="30">
        <f t="shared" si="520"/>
        <v>16300</v>
      </c>
      <c r="K1011" s="30">
        <f t="shared" si="520"/>
        <v>18300</v>
      </c>
      <c r="L1011" s="30">
        <f t="shared" si="520"/>
        <v>20300</v>
      </c>
      <c r="M1011" s="30">
        <f t="shared" si="520"/>
        <v>22300</v>
      </c>
      <c r="N1011" s="91">
        <f t="shared" si="491"/>
        <v>11084</v>
      </c>
      <c r="O1011" s="91">
        <f t="shared" si="492"/>
        <v>12444</v>
      </c>
      <c r="P1011" s="91">
        <f t="shared" si="493"/>
        <v>13804.000000000002</v>
      </c>
      <c r="Q1011" s="91">
        <f t="shared" si="494"/>
        <v>15164.000000000002</v>
      </c>
      <c r="R1011" s="91">
        <f t="shared" si="495"/>
        <v>221.68</v>
      </c>
      <c r="S1011" s="91">
        <f t="shared" si="496"/>
        <v>1866.6</v>
      </c>
      <c r="T1011" s="91">
        <f t="shared" si="497"/>
        <v>4141.2000000000007</v>
      </c>
      <c r="U1011" s="91">
        <f t="shared" si="498"/>
        <v>8340.2000000000025</v>
      </c>
      <c r="V1011" s="91">
        <f t="shared" si="499"/>
        <v>329.19479999999999</v>
      </c>
      <c r="W1011" s="91">
        <f t="shared" si="500"/>
        <v>2494.7108999999996</v>
      </c>
      <c r="X1011" s="91">
        <f t="shared" si="501"/>
        <v>4714.7562000000007</v>
      </c>
      <c r="Y1011" s="91">
        <f t="shared" si="502"/>
        <v>8256.7980000000025</v>
      </c>
      <c r="Z1011" s="91">
        <f t="shared" si="503"/>
        <v>68.582249999999988</v>
      </c>
      <c r="AA1011" s="91">
        <f t="shared" si="504"/>
        <v>415.78514999999993</v>
      </c>
      <c r="AB1011" s="91">
        <f t="shared" si="505"/>
        <v>654.82725000000016</v>
      </c>
      <c r="AC1011" s="91">
        <f t="shared" si="506"/>
        <v>982.95214285714337</v>
      </c>
      <c r="AD1011" s="29">
        <f t="shared" si="507"/>
        <v>1</v>
      </c>
      <c r="AE1011" s="29">
        <f t="shared" si="515"/>
        <v>3</v>
      </c>
      <c r="AF1011" s="29">
        <f t="shared" si="516"/>
        <v>5</v>
      </c>
      <c r="AG1011" s="29">
        <f t="shared" si="517"/>
        <v>7</v>
      </c>
      <c r="AH1011" s="29">
        <f t="shared" si="508"/>
        <v>2</v>
      </c>
      <c r="AI1011" s="29">
        <f t="shared" si="509"/>
        <v>8</v>
      </c>
      <c r="AJ1011" s="29">
        <f t="shared" si="510"/>
        <v>13</v>
      </c>
      <c r="AK1011" s="105">
        <f t="shared" si="511"/>
        <v>18</v>
      </c>
      <c r="AT1011" s="300">
        <f t="shared" si="519"/>
        <v>1097.3159999999998</v>
      </c>
      <c r="AU1011" s="29">
        <f t="shared" si="519"/>
        <v>9239.6699999999983</v>
      </c>
      <c r="AV1011" s="29">
        <f t="shared" si="519"/>
        <v>20498.940000000002</v>
      </c>
      <c r="AW1011" s="105">
        <f t="shared" si="519"/>
        <v>41283.990000000005</v>
      </c>
    </row>
    <row r="1012" spans="1:49" x14ac:dyDescent="0.25">
      <c r="A1012" s="80" t="s">
        <v>505</v>
      </c>
      <c r="B1012" s="4" t="s">
        <v>79</v>
      </c>
      <c r="C1012" s="4">
        <v>9.7799999999999994</v>
      </c>
      <c r="D1012" s="4">
        <v>11.21</v>
      </c>
      <c r="E1012" s="4">
        <v>17100</v>
      </c>
      <c r="F1012" s="4">
        <v>26700</v>
      </c>
      <c r="G1012" s="30">
        <f t="shared" si="512"/>
        <v>1.4300000000000015</v>
      </c>
      <c r="H1012" s="30">
        <f t="shared" si="513"/>
        <v>11.21</v>
      </c>
      <c r="I1012" s="30" t="str">
        <f t="shared" si="514"/>
        <v>US 82: 1</v>
      </c>
      <c r="J1012" s="30">
        <f t="shared" si="520"/>
        <v>18060</v>
      </c>
      <c r="K1012" s="30">
        <f t="shared" si="520"/>
        <v>20460</v>
      </c>
      <c r="L1012" s="30">
        <f t="shared" si="520"/>
        <v>22860</v>
      </c>
      <c r="M1012" s="30">
        <f t="shared" si="520"/>
        <v>25260</v>
      </c>
      <c r="N1012" s="91">
        <f t="shared" si="491"/>
        <v>12280.800000000001</v>
      </c>
      <c r="O1012" s="91">
        <f t="shared" si="492"/>
        <v>13912.800000000001</v>
      </c>
      <c r="P1012" s="91">
        <f t="shared" si="493"/>
        <v>15544.800000000001</v>
      </c>
      <c r="Q1012" s="91">
        <f t="shared" si="494"/>
        <v>17176.800000000003</v>
      </c>
      <c r="R1012" s="91">
        <f t="shared" si="495"/>
        <v>245.61600000000001</v>
      </c>
      <c r="S1012" s="91">
        <f t="shared" si="496"/>
        <v>2086.92</v>
      </c>
      <c r="T1012" s="91">
        <f t="shared" si="497"/>
        <v>4663.4400000000005</v>
      </c>
      <c r="U1012" s="91">
        <f t="shared" si="498"/>
        <v>9447.2400000000016</v>
      </c>
      <c r="V1012" s="91">
        <f t="shared" si="499"/>
        <v>105.3692640000001</v>
      </c>
      <c r="W1012" s="91">
        <f t="shared" si="500"/>
        <v>805.75981200000092</v>
      </c>
      <c r="X1012" s="91">
        <f t="shared" si="501"/>
        <v>1533.8054160000017</v>
      </c>
      <c r="Y1012" s="91">
        <f t="shared" si="502"/>
        <v>2701.9106400000032</v>
      </c>
      <c r="Z1012" s="91">
        <f t="shared" si="503"/>
        <v>21.951930000000019</v>
      </c>
      <c r="AA1012" s="91">
        <f t="shared" si="504"/>
        <v>134.29330200000015</v>
      </c>
      <c r="AB1012" s="91">
        <f t="shared" si="505"/>
        <v>213.02853000000027</v>
      </c>
      <c r="AC1012" s="91">
        <f t="shared" si="506"/>
        <v>321.65602857142903</v>
      </c>
      <c r="AD1012" s="29">
        <f t="shared" si="507"/>
        <v>0</v>
      </c>
      <c r="AE1012" s="29">
        <f t="shared" si="515"/>
        <v>1</v>
      </c>
      <c r="AF1012" s="29">
        <f t="shared" si="516"/>
        <v>2</v>
      </c>
      <c r="AG1012" s="29">
        <f t="shared" si="517"/>
        <v>3</v>
      </c>
      <c r="AH1012" s="29">
        <f t="shared" si="508"/>
        <v>2</v>
      </c>
      <c r="AI1012" s="29">
        <f t="shared" si="509"/>
        <v>8</v>
      </c>
      <c r="AJ1012" s="29">
        <f t="shared" si="510"/>
        <v>13</v>
      </c>
      <c r="AK1012" s="105">
        <f t="shared" si="511"/>
        <v>18</v>
      </c>
      <c r="AT1012" s="300">
        <f t="shared" si="519"/>
        <v>351.23088000000041</v>
      </c>
      <c r="AU1012" s="29">
        <f t="shared" si="519"/>
        <v>2984.2956000000031</v>
      </c>
      <c r="AV1012" s="29">
        <f t="shared" si="519"/>
        <v>6668.7192000000077</v>
      </c>
      <c r="AW1012" s="105">
        <f t="shared" si="519"/>
        <v>13509.553200000017</v>
      </c>
    </row>
    <row r="1013" spans="1:49" x14ac:dyDescent="0.25">
      <c r="A1013" s="80" t="s">
        <v>236</v>
      </c>
      <c r="B1013" s="4" t="s">
        <v>162</v>
      </c>
      <c r="C1013" s="4">
        <v>-0.43</v>
      </c>
      <c r="D1013" s="4">
        <v>-0.13</v>
      </c>
      <c r="E1013" s="4">
        <v>5400</v>
      </c>
      <c r="F1013" s="4">
        <v>5500</v>
      </c>
      <c r="G1013" s="30">
        <f t="shared" si="512"/>
        <v>0.3</v>
      </c>
      <c r="H1013" s="30">
        <f t="shared" si="513"/>
        <v>0.3</v>
      </c>
      <c r="I1013" s="30" t="str">
        <f t="shared" si="514"/>
        <v>US 97: 1</v>
      </c>
      <c r="J1013" s="30">
        <f t="shared" si="520"/>
        <v>5410</v>
      </c>
      <c r="K1013" s="30">
        <f t="shared" si="520"/>
        <v>5435</v>
      </c>
      <c r="L1013" s="30">
        <f t="shared" si="520"/>
        <v>5460</v>
      </c>
      <c r="M1013" s="30">
        <f t="shared" si="520"/>
        <v>5485</v>
      </c>
      <c r="N1013" s="91">
        <f t="shared" si="491"/>
        <v>3678.8</v>
      </c>
      <c r="O1013" s="91">
        <f t="shared" si="492"/>
        <v>3695.8</v>
      </c>
      <c r="P1013" s="91">
        <f t="shared" si="493"/>
        <v>3712.8</v>
      </c>
      <c r="Q1013" s="91">
        <f t="shared" si="494"/>
        <v>3729.8</v>
      </c>
      <c r="R1013" s="91">
        <f t="shared" si="495"/>
        <v>73.576000000000008</v>
      </c>
      <c r="S1013" s="91">
        <f t="shared" si="496"/>
        <v>554.37</v>
      </c>
      <c r="T1013" s="91">
        <f t="shared" si="497"/>
        <v>1113.8399999999999</v>
      </c>
      <c r="U1013" s="91">
        <f t="shared" si="498"/>
        <v>2051.3900000000003</v>
      </c>
      <c r="V1013" s="91">
        <f t="shared" si="499"/>
        <v>6.6218399999999997</v>
      </c>
      <c r="W1013" s="91">
        <f t="shared" si="500"/>
        <v>44.903970000000001</v>
      </c>
      <c r="X1013" s="91">
        <f t="shared" si="501"/>
        <v>76.854959999999991</v>
      </c>
      <c r="Y1013" s="91">
        <f t="shared" si="502"/>
        <v>123.08340000000001</v>
      </c>
      <c r="Z1013" s="91">
        <f t="shared" si="503"/>
        <v>1.3795499999999998</v>
      </c>
      <c r="AA1013" s="91">
        <f t="shared" si="504"/>
        <v>7.4839950000000002</v>
      </c>
      <c r="AB1013" s="91">
        <f t="shared" si="505"/>
        <v>10.674300000000001</v>
      </c>
      <c r="AC1013" s="91">
        <f t="shared" si="506"/>
        <v>14.652785714285718</v>
      </c>
      <c r="AD1013" s="29">
        <f t="shared" si="507"/>
        <v>0</v>
      </c>
      <c r="AE1013" s="29">
        <f t="shared" si="515"/>
        <v>0</v>
      </c>
      <c r="AF1013" s="29">
        <f t="shared" si="516"/>
        <v>0</v>
      </c>
      <c r="AG1013" s="29">
        <f t="shared" si="517"/>
        <v>0</v>
      </c>
      <c r="AH1013" s="29">
        <f t="shared" si="508"/>
        <v>0</v>
      </c>
      <c r="AI1013" s="29">
        <f t="shared" si="509"/>
        <v>5</v>
      </c>
      <c r="AJ1013" s="29">
        <f t="shared" si="510"/>
        <v>7</v>
      </c>
      <c r="AK1013" s="105">
        <f t="shared" si="511"/>
        <v>10</v>
      </c>
      <c r="AT1013" s="300">
        <f t="shared" si="519"/>
        <v>22.072800000000001</v>
      </c>
      <c r="AU1013" s="29">
        <f t="shared" si="519"/>
        <v>166.31100000000001</v>
      </c>
      <c r="AV1013" s="29">
        <f t="shared" si="519"/>
        <v>334.15199999999999</v>
      </c>
      <c r="AW1013" s="105">
        <f t="shared" si="519"/>
        <v>615.41700000000003</v>
      </c>
    </row>
    <row r="1014" spans="1:49" x14ac:dyDescent="0.25">
      <c r="A1014" s="80" t="s">
        <v>236</v>
      </c>
      <c r="B1014" s="4" t="s">
        <v>162</v>
      </c>
      <c r="C1014" s="4">
        <v>-0.13</v>
      </c>
      <c r="D1014" s="4">
        <v>0.03</v>
      </c>
      <c r="E1014" s="4">
        <v>7800</v>
      </c>
      <c r="F1014" s="4">
        <v>10000</v>
      </c>
      <c r="G1014" s="30">
        <f t="shared" si="512"/>
        <v>0.16</v>
      </c>
      <c r="H1014" s="30">
        <f t="shared" si="513"/>
        <v>0.45999999999999996</v>
      </c>
      <c r="I1014" s="30" t="str">
        <f t="shared" si="514"/>
        <v>US 97: 1</v>
      </c>
      <c r="J1014" s="30">
        <f t="shared" si="520"/>
        <v>8020</v>
      </c>
      <c r="K1014" s="30">
        <f t="shared" si="520"/>
        <v>8570</v>
      </c>
      <c r="L1014" s="30">
        <f t="shared" si="520"/>
        <v>9120</v>
      </c>
      <c r="M1014" s="30">
        <f t="shared" si="520"/>
        <v>9670</v>
      </c>
      <c r="N1014" s="91">
        <f t="shared" si="491"/>
        <v>5453.6</v>
      </c>
      <c r="O1014" s="91">
        <f t="shared" si="492"/>
        <v>5827.6</v>
      </c>
      <c r="P1014" s="91">
        <f t="shared" si="493"/>
        <v>6201.6</v>
      </c>
      <c r="Q1014" s="91">
        <f t="shared" si="494"/>
        <v>6575.6</v>
      </c>
      <c r="R1014" s="91">
        <f t="shared" si="495"/>
        <v>109.072</v>
      </c>
      <c r="S1014" s="91">
        <f t="shared" si="496"/>
        <v>874.14</v>
      </c>
      <c r="T1014" s="91">
        <f t="shared" si="497"/>
        <v>1860.48</v>
      </c>
      <c r="U1014" s="91">
        <f t="shared" si="498"/>
        <v>3616.5800000000004</v>
      </c>
      <c r="V1014" s="91">
        <f t="shared" si="499"/>
        <v>5.2354560000000001</v>
      </c>
      <c r="W1014" s="91">
        <f t="shared" si="500"/>
        <v>37.762848000000005</v>
      </c>
      <c r="X1014" s="91">
        <f t="shared" si="501"/>
        <v>68.465664000000004</v>
      </c>
      <c r="Y1014" s="91">
        <f t="shared" si="502"/>
        <v>115.73056000000003</v>
      </c>
      <c r="Z1014" s="91">
        <f t="shared" si="503"/>
        <v>1.0907199999999999</v>
      </c>
      <c r="AA1014" s="91">
        <f t="shared" si="504"/>
        <v>6.2938080000000012</v>
      </c>
      <c r="AB1014" s="91">
        <f t="shared" si="505"/>
        <v>9.5091200000000011</v>
      </c>
      <c r="AC1014" s="91">
        <f t="shared" si="506"/>
        <v>13.777447619047624</v>
      </c>
      <c r="AD1014" s="29">
        <f t="shared" si="507"/>
        <v>0</v>
      </c>
      <c r="AE1014" s="29">
        <f t="shared" si="515"/>
        <v>0</v>
      </c>
      <c r="AF1014" s="29">
        <f t="shared" si="516"/>
        <v>0</v>
      </c>
      <c r="AG1014" s="29">
        <f t="shared" si="517"/>
        <v>0</v>
      </c>
      <c r="AH1014" s="29">
        <f t="shared" si="508"/>
        <v>0</v>
      </c>
      <c r="AI1014" s="29">
        <f t="shared" si="509"/>
        <v>5</v>
      </c>
      <c r="AJ1014" s="29">
        <f t="shared" si="510"/>
        <v>7</v>
      </c>
      <c r="AK1014" s="105">
        <f t="shared" si="511"/>
        <v>10</v>
      </c>
      <c r="AT1014" s="300">
        <f t="shared" si="519"/>
        <v>17.451520000000002</v>
      </c>
      <c r="AU1014" s="29">
        <f t="shared" si="519"/>
        <v>139.86240000000001</v>
      </c>
      <c r="AV1014" s="29">
        <f t="shared" si="519"/>
        <v>297.67680000000001</v>
      </c>
      <c r="AW1014" s="105">
        <f t="shared" si="519"/>
        <v>578.65280000000007</v>
      </c>
    </row>
    <row r="1015" spans="1:49" x14ac:dyDescent="0.25">
      <c r="A1015" s="80" t="s">
        <v>236</v>
      </c>
      <c r="B1015" s="4" t="s">
        <v>91</v>
      </c>
      <c r="C1015" s="4">
        <v>0</v>
      </c>
      <c r="D1015" s="4">
        <v>0.64</v>
      </c>
      <c r="E1015" s="4">
        <v>7400</v>
      </c>
      <c r="F1015" s="4">
        <v>9000</v>
      </c>
      <c r="G1015" s="30">
        <f t="shared" si="512"/>
        <v>0.64</v>
      </c>
      <c r="H1015" s="30">
        <f t="shared" si="513"/>
        <v>1.1000000000000001</v>
      </c>
      <c r="I1015" s="30" t="str">
        <f t="shared" si="514"/>
        <v>US 97: 1</v>
      </c>
      <c r="J1015" s="30">
        <f t="shared" si="520"/>
        <v>7560</v>
      </c>
      <c r="K1015" s="30">
        <f t="shared" si="520"/>
        <v>7960</v>
      </c>
      <c r="L1015" s="30">
        <f t="shared" si="520"/>
        <v>8360</v>
      </c>
      <c r="M1015" s="30">
        <f t="shared" si="520"/>
        <v>8760</v>
      </c>
      <c r="N1015" s="91">
        <f t="shared" si="491"/>
        <v>5140.8</v>
      </c>
      <c r="O1015" s="91">
        <f t="shared" si="492"/>
        <v>5412.8</v>
      </c>
      <c r="P1015" s="91">
        <f t="shared" si="493"/>
        <v>5684.8</v>
      </c>
      <c r="Q1015" s="91">
        <f t="shared" si="494"/>
        <v>5956.8</v>
      </c>
      <c r="R1015" s="91">
        <f t="shared" si="495"/>
        <v>102.816</v>
      </c>
      <c r="S1015" s="91">
        <f t="shared" si="496"/>
        <v>811.92</v>
      </c>
      <c r="T1015" s="91">
        <f t="shared" si="497"/>
        <v>1705.44</v>
      </c>
      <c r="U1015" s="91">
        <f t="shared" si="498"/>
        <v>3276.2400000000002</v>
      </c>
      <c r="V1015" s="91">
        <f t="shared" si="499"/>
        <v>19.740672</v>
      </c>
      <c r="W1015" s="91">
        <f t="shared" si="500"/>
        <v>140.29977600000001</v>
      </c>
      <c r="X1015" s="91">
        <f t="shared" si="501"/>
        <v>251.04076800000004</v>
      </c>
      <c r="Y1015" s="91">
        <f t="shared" si="502"/>
        <v>419.35872000000006</v>
      </c>
      <c r="Z1015" s="91">
        <f t="shared" si="503"/>
        <v>4.112639999999999</v>
      </c>
      <c r="AA1015" s="91">
        <f t="shared" si="504"/>
        <v>23.383296000000001</v>
      </c>
      <c r="AB1015" s="91">
        <f t="shared" si="505"/>
        <v>34.866773333333342</v>
      </c>
      <c r="AC1015" s="91">
        <f t="shared" si="506"/>
        <v>49.923657142857159</v>
      </c>
      <c r="AD1015" s="29">
        <f t="shared" si="507"/>
        <v>0</v>
      </c>
      <c r="AE1015" s="29">
        <f t="shared" si="515"/>
        <v>0</v>
      </c>
      <c r="AF1015" s="29">
        <f t="shared" si="516"/>
        <v>1</v>
      </c>
      <c r="AG1015" s="29">
        <f t="shared" si="517"/>
        <v>1</v>
      </c>
      <c r="AH1015" s="29">
        <f t="shared" si="508"/>
        <v>0</v>
      </c>
      <c r="AI1015" s="29">
        <f t="shared" si="509"/>
        <v>5</v>
      </c>
      <c r="AJ1015" s="29">
        <f t="shared" si="510"/>
        <v>7</v>
      </c>
      <c r="AK1015" s="105">
        <f t="shared" si="511"/>
        <v>10</v>
      </c>
      <c r="AT1015" s="300">
        <f t="shared" si="519"/>
        <v>65.802239999999998</v>
      </c>
      <c r="AU1015" s="29">
        <f t="shared" si="519"/>
        <v>519.62879999999996</v>
      </c>
      <c r="AV1015" s="29">
        <f t="shared" si="519"/>
        <v>1091.4816000000001</v>
      </c>
      <c r="AW1015" s="105">
        <f t="shared" si="519"/>
        <v>2096.7936</v>
      </c>
    </row>
    <row r="1016" spans="1:49" x14ac:dyDescent="0.25">
      <c r="A1016" s="80" t="s">
        <v>236</v>
      </c>
      <c r="B1016" s="4" t="s">
        <v>162</v>
      </c>
      <c r="C1016" s="4">
        <v>0.03</v>
      </c>
      <c r="D1016" s="4">
        <v>4.46</v>
      </c>
      <c r="E1016" s="4">
        <v>3300</v>
      </c>
      <c r="F1016" s="4">
        <v>4400</v>
      </c>
      <c r="G1016" s="30">
        <f t="shared" si="512"/>
        <v>4.43</v>
      </c>
      <c r="H1016" s="30">
        <f t="shared" si="513"/>
        <v>5.5299999999999994</v>
      </c>
      <c r="I1016" s="30" t="str">
        <f t="shared" si="514"/>
        <v>US 97: 1</v>
      </c>
      <c r="J1016" s="30">
        <f t="shared" si="520"/>
        <v>3410</v>
      </c>
      <c r="K1016" s="30">
        <f t="shared" si="520"/>
        <v>3685</v>
      </c>
      <c r="L1016" s="30">
        <f t="shared" si="520"/>
        <v>3960</v>
      </c>
      <c r="M1016" s="30">
        <f t="shared" si="520"/>
        <v>4235</v>
      </c>
      <c r="N1016" s="91">
        <f t="shared" si="491"/>
        <v>2318.8000000000002</v>
      </c>
      <c r="O1016" s="91">
        <f t="shared" si="492"/>
        <v>2505.8000000000002</v>
      </c>
      <c r="P1016" s="91">
        <f t="shared" si="493"/>
        <v>2692.8</v>
      </c>
      <c r="Q1016" s="91">
        <f t="shared" si="494"/>
        <v>2879.8</v>
      </c>
      <c r="R1016" s="91">
        <f t="shared" si="495"/>
        <v>46.376000000000005</v>
      </c>
      <c r="S1016" s="91">
        <f t="shared" si="496"/>
        <v>375.87</v>
      </c>
      <c r="T1016" s="91">
        <f t="shared" si="497"/>
        <v>807.84</v>
      </c>
      <c r="U1016" s="91">
        <f t="shared" si="498"/>
        <v>1583.8900000000003</v>
      </c>
      <c r="V1016" s="91">
        <f t="shared" si="499"/>
        <v>61.633704000000002</v>
      </c>
      <c r="W1016" s="91">
        <f t="shared" si="500"/>
        <v>449.57810699999999</v>
      </c>
      <c r="X1016" s="91">
        <f t="shared" si="501"/>
        <v>823.10817599999996</v>
      </c>
      <c r="Y1016" s="91">
        <f t="shared" si="502"/>
        <v>1403.3265400000003</v>
      </c>
      <c r="Z1016" s="91">
        <f t="shared" si="503"/>
        <v>12.840354999999999</v>
      </c>
      <c r="AA1016" s="91">
        <f t="shared" si="504"/>
        <v>74.929684499999993</v>
      </c>
      <c r="AB1016" s="91">
        <f t="shared" si="505"/>
        <v>114.32058000000001</v>
      </c>
      <c r="AC1016" s="91">
        <f t="shared" si="506"/>
        <v>167.06268333333338</v>
      </c>
      <c r="AD1016" s="29">
        <f t="shared" si="507"/>
        <v>0</v>
      </c>
      <c r="AE1016" s="29">
        <f t="shared" si="515"/>
        <v>1</v>
      </c>
      <c r="AF1016" s="29">
        <f t="shared" si="516"/>
        <v>1</v>
      </c>
      <c r="AG1016" s="29">
        <f t="shared" si="517"/>
        <v>2</v>
      </c>
      <c r="AH1016" s="29">
        <f t="shared" si="508"/>
        <v>0</v>
      </c>
      <c r="AI1016" s="29">
        <f t="shared" si="509"/>
        <v>5</v>
      </c>
      <c r="AJ1016" s="29">
        <f t="shared" si="510"/>
        <v>7</v>
      </c>
      <c r="AK1016" s="105">
        <f t="shared" si="511"/>
        <v>10</v>
      </c>
      <c r="AT1016" s="300">
        <f t="shared" si="519"/>
        <v>205.44568000000001</v>
      </c>
      <c r="AU1016" s="29">
        <f t="shared" si="519"/>
        <v>1665.1041</v>
      </c>
      <c r="AV1016" s="29">
        <f t="shared" si="519"/>
        <v>3578.7311999999997</v>
      </c>
      <c r="AW1016" s="105">
        <f t="shared" si="519"/>
        <v>7016.632700000001</v>
      </c>
    </row>
    <row r="1017" spans="1:49" x14ac:dyDescent="0.25">
      <c r="A1017" s="80" t="s">
        <v>236</v>
      </c>
      <c r="B1017" s="4" t="s">
        <v>91</v>
      </c>
      <c r="C1017" s="4">
        <v>0.64</v>
      </c>
      <c r="D1017" s="4">
        <v>0.93</v>
      </c>
      <c r="E1017" s="4">
        <v>6100</v>
      </c>
      <c r="F1017" s="4">
        <v>8400</v>
      </c>
      <c r="G1017" s="30">
        <f t="shared" si="512"/>
        <v>0.29000000000000004</v>
      </c>
      <c r="H1017" s="30">
        <f t="shared" si="513"/>
        <v>5.8199999999999994</v>
      </c>
      <c r="I1017" s="30" t="str">
        <f t="shared" si="514"/>
        <v>US 97: 1</v>
      </c>
      <c r="J1017" s="30">
        <f t="shared" si="520"/>
        <v>6330</v>
      </c>
      <c r="K1017" s="30">
        <f t="shared" si="520"/>
        <v>6905</v>
      </c>
      <c r="L1017" s="30">
        <f t="shared" si="520"/>
        <v>7480</v>
      </c>
      <c r="M1017" s="30">
        <f t="shared" si="520"/>
        <v>8055</v>
      </c>
      <c r="N1017" s="91">
        <f t="shared" si="491"/>
        <v>4304.4000000000005</v>
      </c>
      <c r="O1017" s="91">
        <f t="shared" si="492"/>
        <v>4695.4000000000005</v>
      </c>
      <c r="P1017" s="91">
        <f t="shared" si="493"/>
        <v>5086.4000000000005</v>
      </c>
      <c r="Q1017" s="91">
        <f t="shared" si="494"/>
        <v>5477.4000000000005</v>
      </c>
      <c r="R1017" s="91">
        <f t="shared" si="495"/>
        <v>86.088000000000008</v>
      </c>
      <c r="S1017" s="91">
        <f t="shared" si="496"/>
        <v>704.31000000000006</v>
      </c>
      <c r="T1017" s="91">
        <f t="shared" si="497"/>
        <v>1525.92</v>
      </c>
      <c r="U1017" s="91">
        <f t="shared" si="498"/>
        <v>3012.5700000000006</v>
      </c>
      <c r="V1017" s="91">
        <f t="shared" si="499"/>
        <v>7.4896560000000019</v>
      </c>
      <c r="W1017" s="91">
        <f t="shared" si="500"/>
        <v>55.147473000000019</v>
      </c>
      <c r="X1017" s="91">
        <f t="shared" si="501"/>
        <v>101.77886400000003</v>
      </c>
      <c r="Y1017" s="91">
        <f t="shared" si="502"/>
        <v>174.72906000000006</v>
      </c>
      <c r="Z1017" s="91">
        <f t="shared" si="503"/>
        <v>1.5603450000000001</v>
      </c>
      <c r="AA1017" s="91">
        <f t="shared" si="504"/>
        <v>9.1912455000000026</v>
      </c>
      <c r="AB1017" s="91">
        <f t="shared" si="505"/>
        <v>14.135953333333338</v>
      </c>
      <c r="AC1017" s="91">
        <f t="shared" si="506"/>
        <v>20.801078571428583</v>
      </c>
      <c r="AD1017" s="29">
        <f t="shared" si="507"/>
        <v>0</v>
      </c>
      <c r="AE1017" s="29">
        <f t="shared" si="515"/>
        <v>0</v>
      </c>
      <c r="AF1017" s="29">
        <f t="shared" si="516"/>
        <v>0</v>
      </c>
      <c r="AG1017" s="29">
        <f t="shared" si="517"/>
        <v>0</v>
      </c>
      <c r="AH1017" s="29">
        <f t="shared" si="508"/>
        <v>0</v>
      </c>
      <c r="AI1017" s="29">
        <f t="shared" si="509"/>
        <v>5</v>
      </c>
      <c r="AJ1017" s="29">
        <f t="shared" si="510"/>
        <v>7</v>
      </c>
      <c r="AK1017" s="105">
        <f t="shared" si="511"/>
        <v>10</v>
      </c>
      <c r="AT1017" s="300">
        <f t="shared" si="519"/>
        <v>24.965520000000005</v>
      </c>
      <c r="AU1017" s="29">
        <f t="shared" si="519"/>
        <v>204.24990000000005</v>
      </c>
      <c r="AV1017" s="29">
        <f t="shared" si="519"/>
        <v>442.5168000000001</v>
      </c>
      <c r="AW1017" s="105">
        <f t="shared" si="519"/>
        <v>873.64530000000025</v>
      </c>
    </row>
    <row r="1018" spans="1:49" x14ac:dyDescent="0.25">
      <c r="A1018" s="80" t="s">
        <v>236</v>
      </c>
      <c r="B1018" s="4" t="s">
        <v>91</v>
      </c>
      <c r="C1018" s="4">
        <v>0.93</v>
      </c>
      <c r="D1018" s="4">
        <v>1.22</v>
      </c>
      <c r="E1018" s="4">
        <v>6000</v>
      </c>
      <c r="F1018" s="4">
        <v>8600</v>
      </c>
      <c r="G1018" s="30">
        <f t="shared" si="512"/>
        <v>0.28999999999999992</v>
      </c>
      <c r="H1018" s="30">
        <f t="shared" si="513"/>
        <v>6.1099999999999994</v>
      </c>
      <c r="I1018" s="30" t="str">
        <f t="shared" si="514"/>
        <v>US 97: 1</v>
      </c>
      <c r="J1018" s="30">
        <f t="shared" si="520"/>
        <v>6260</v>
      </c>
      <c r="K1018" s="30">
        <f t="shared" si="520"/>
        <v>6910</v>
      </c>
      <c r="L1018" s="30">
        <f t="shared" si="520"/>
        <v>7560</v>
      </c>
      <c r="M1018" s="30">
        <f t="shared" si="520"/>
        <v>8210</v>
      </c>
      <c r="N1018" s="91">
        <f t="shared" si="491"/>
        <v>4256.8</v>
      </c>
      <c r="O1018" s="91">
        <f t="shared" si="492"/>
        <v>4698.8</v>
      </c>
      <c r="P1018" s="91">
        <f t="shared" si="493"/>
        <v>5140.8</v>
      </c>
      <c r="Q1018" s="91">
        <f t="shared" si="494"/>
        <v>5582.8</v>
      </c>
      <c r="R1018" s="91">
        <f t="shared" si="495"/>
        <v>85.13600000000001</v>
      </c>
      <c r="S1018" s="91">
        <f t="shared" si="496"/>
        <v>704.82</v>
      </c>
      <c r="T1018" s="91">
        <f t="shared" si="497"/>
        <v>1542.24</v>
      </c>
      <c r="U1018" s="91">
        <f t="shared" si="498"/>
        <v>3070.5400000000004</v>
      </c>
      <c r="V1018" s="91">
        <f t="shared" si="499"/>
        <v>7.4068319999999988</v>
      </c>
      <c r="W1018" s="91">
        <f t="shared" si="500"/>
        <v>55.187405999999996</v>
      </c>
      <c r="X1018" s="91">
        <f t="shared" si="501"/>
        <v>102.86740799999998</v>
      </c>
      <c r="Y1018" s="91">
        <f t="shared" si="502"/>
        <v>178.09132</v>
      </c>
      <c r="Z1018" s="91">
        <f t="shared" si="503"/>
        <v>1.5430899999999994</v>
      </c>
      <c r="AA1018" s="91">
        <f t="shared" si="504"/>
        <v>9.1979009999999999</v>
      </c>
      <c r="AB1018" s="91">
        <f t="shared" si="505"/>
        <v>14.287139999999999</v>
      </c>
      <c r="AC1018" s="91">
        <f t="shared" si="506"/>
        <v>21.20134761904762</v>
      </c>
      <c r="AD1018" s="29">
        <f t="shared" si="507"/>
        <v>0</v>
      </c>
      <c r="AE1018" s="29">
        <f t="shared" si="515"/>
        <v>0</v>
      </c>
      <c r="AF1018" s="29">
        <f t="shared" si="516"/>
        <v>0</v>
      </c>
      <c r="AG1018" s="29">
        <f t="shared" si="517"/>
        <v>0</v>
      </c>
      <c r="AH1018" s="29">
        <f t="shared" si="508"/>
        <v>0</v>
      </c>
      <c r="AI1018" s="29">
        <f t="shared" si="509"/>
        <v>5</v>
      </c>
      <c r="AJ1018" s="29">
        <f t="shared" si="510"/>
        <v>7</v>
      </c>
      <c r="AK1018" s="105">
        <f t="shared" si="511"/>
        <v>10</v>
      </c>
      <c r="AT1018" s="300">
        <f t="shared" si="519"/>
        <v>24.689439999999998</v>
      </c>
      <c r="AU1018" s="29">
        <f t="shared" si="519"/>
        <v>204.39779999999996</v>
      </c>
      <c r="AV1018" s="29">
        <f t="shared" si="519"/>
        <v>447.24959999999987</v>
      </c>
      <c r="AW1018" s="105">
        <f t="shared" si="519"/>
        <v>890.45659999999987</v>
      </c>
    </row>
    <row r="1019" spans="1:49" x14ac:dyDescent="0.25">
      <c r="A1019" s="80" t="s">
        <v>236</v>
      </c>
      <c r="B1019" s="4" t="s">
        <v>162</v>
      </c>
      <c r="C1019" s="4">
        <v>4.59</v>
      </c>
      <c r="D1019" s="4">
        <v>7.5</v>
      </c>
      <c r="E1019" s="4">
        <v>3300</v>
      </c>
      <c r="F1019" s="4">
        <v>4400</v>
      </c>
      <c r="G1019" s="30">
        <f t="shared" si="512"/>
        <v>2.91</v>
      </c>
      <c r="H1019" s="30">
        <f t="shared" si="513"/>
        <v>9.02</v>
      </c>
      <c r="I1019" s="30" t="str">
        <f t="shared" si="514"/>
        <v>US 97: 1</v>
      </c>
      <c r="J1019" s="30">
        <f t="shared" si="520"/>
        <v>3410</v>
      </c>
      <c r="K1019" s="30">
        <f t="shared" si="520"/>
        <v>3685</v>
      </c>
      <c r="L1019" s="30">
        <f t="shared" si="520"/>
        <v>3960</v>
      </c>
      <c r="M1019" s="30">
        <f t="shared" si="520"/>
        <v>4235</v>
      </c>
      <c r="N1019" s="91">
        <f t="shared" si="491"/>
        <v>2318.8000000000002</v>
      </c>
      <c r="O1019" s="91">
        <f t="shared" si="492"/>
        <v>2505.8000000000002</v>
      </c>
      <c r="P1019" s="91">
        <f t="shared" si="493"/>
        <v>2692.8</v>
      </c>
      <c r="Q1019" s="91">
        <f t="shared" si="494"/>
        <v>2879.8</v>
      </c>
      <c r="R1019" s="91">
        <f t="shared" si="495"/>
        <v>46.376000000000005</v>
      </c>
      <c r="S1019" s="91">
        <f t="shared" si="496"/>
        <v>375.87</v>
      </c>
      <c r="T1019" s="91">
        <f t="shared" si="497"/>
        <v>807.84</v>
      </c>
      <c r="U1019" s="91">
        <f t="shared" si="498"/>
        <v>1583.8900000000003</v>
      </c>
      <c r="V1019" s="91">
        <f t="shared" si="499"/>
        <v>40.486248000000003</v>
      </c>
      <c r="W1019" s="91">
        <f t="shared" si="500"/>
        <v>295.32105900000005</v>
      </c>
      <c r="X1019" s="91">
        <f t="shared" si="501"/>
        <v>540.68731200000002</v>
      </c>
      <c r="Y1019" s="91">
        <f t="shared" si="502"/>
        <v>921.82398000000023</v>
      </c>
      <c r="Z1019" s="91">
        <f t="shared" si="503"/>
        <v>8.4346350000000001</v>
      </c>
      <c r="AA1019" s="91">
        <f t="shared" si="504"/>
        <v>49.220176500000008</v>
      </c>
      <c r="AB1019" s="91">
        <f t="shared" si="505"/>
        <v>75.095460000000017</v>
      </c>
      <c r="AC1019" s="91">
        <f t="shared" si="506"/>
        <v>109.74095000000004</v>
      </c>
      <c r="AD1019" s="29">
        <f t="shared" si="507"/>
        <v>0</v>
      </c>
      <c r="AE1019" s="29">
        <f t="shared" si="515"/>
        <v>1</v>
      </c>
      <c r="AF1019" s="29">
        <f t="shared" si="516"/>
        <v>1</v>
      </c>
      <c r="AG1019" s="29">
        <f t="shared" si="517"/>
        <v>1</v>
      </c>
      <c r="AH1019" s="29">
        <f t="shared" si="508"/>
        <v>0</v>
      </c>
      <c r="AI1019" s="29">
        <f t="shared" si="509"/>
        <v>5</v>
      </c>
      <c r="AJ1019" s="29">
        <f t="shared" si="510"/>
        <v>7</v>
      </c>
      <c r="AK1019" s="105">
        <f t="shared" si="511"/>
        <v>10</v>
      </c>
      <c r="AT1019" s="300">
        <f t="shared" si="519"/>
        <v>134.95416000000003</v>
      </c>
      <c r="AU1019" s="29">
        <f t="shared" si="519"/>
        <v>1093.7817</v>
      </c>
      <c r="AV1019" s="29">
        <f t="shared" si="519"/>
        <v>2350.8144000000002</v>
      </c>
      <c r="AW1019" s="105">
        <f t="shared" si="519"/>
        <v>4609.1199000000015</v>
      </c>
    </row>
    <row r="1020" spans="1:49" x14ac:dyDescent="0.25">
      <c r="A1020" s="80" t="s">
        <v>236</v>
      </c>
      <c r="B1020" s="4" t="s">
        <v>162</v>
      </c>
      <c r="C1020" s="4">
        <v>7.5</v>
      </c>
      <c r="D1020" s="4">
        <v>8.82</v>
      </c>
      <c r="E1020" s="4">
        <v>2700</v>
      </c>
      <c r="F1020" s="4">
        <v>3100</v>
      </c>
      <c r="G1020" s="30">
        <f t="shared" si="512"/>
        <v>1.3200000000000003</v>
      </c>
      <c r="H1020" s="30">
        <f t="shared" si="513"/>
        <v>10.34</v>
      </c>
      <c r="I1020" s="30" t="str">
        <f t="shared" si="514"/>
        <v>US 97: 1</v>
      </c>
      <c r="J1020" s="30">
        <f t="shared" si="520"/>
        <v>2740</v>
      </c>
      <c r="K1020" s="30">
        <f t="shared" si="520"/>
        <v>2840</v>
      </c>
      <c r="L1020" s="30">
        <f t="shared" si="520"/>
        <v>2940</v>
      </c>
      <c r="M1020" s="30">
        <f t="shared" si="520"/>
        <v>3040</v>
      </c>
      <c r="N1020" s="91">
        <f t="shared" si="491"/>
        <v>1863.2</v>
      </c>
      <c r="O1020" s="91">
        <f t="shared" si="492"/>
        <v>1931.2</v>
      </c>
      <c r="P1020" s="91">
        <f t="shared" si="493"/>
        <v>1999.2</v>
      </c>
      <c r="Q1020" s="91">
        <f t="shared" si="494"/>
        <v>2067.2000000000003</v>
      </c>
      <c r="R1020" s="91">
        <f t="shared" si="495"/>
        <v>37.264000000000003</v>
      </c>
      <c r="S1020" s="91">
        <f t="shared" si="496"/>
        <v>289.68</v>
      </c>
      <c r="T1020" s="91">
        <f t="shared" si="497"/>
        <v>599.76</v>
      </c>
      <c r="U1020" s="91">
        <f t="shared" si="498"/>
        <v>1136.9600000000003</v>
      </c>
      <c r="V1020" s="91">
        <f t="shared" si="499"/>
        <v>14.756544000000003</v>
      </c>
      <c r="W1020" s="91">
        <f t="shared" si="500"/>
        <v>103.24195200000004</v>
      </c>
      <c r="X1020" s="91">
        <f t="shared" si="501"/>
        <v>182.08713600000007</v>
      </c>
      <c r="Y1020" s="91">
        <f t="shared" si="502"/>
        <v>300.15744000000012</v>
      </c>
      <c r="Z1020" s="91">
        <f t="shared" si="503"/>
        <v>3.0742800000000003</v>
      </c>
      <c r="AA1020" s="91">
        <f t="shared" si="504"/>
        <v>17.206992000000007</v>
      </c>
      <c r="AB1020" s="91">
        <f t="shared" si="505"/>
        <v>25.289880000000011</v>
      </c>
      <c r="AC1020" s="91">
        <f t="shared" si="506"/>
        <v>35.733028571428591</v>
      </c>
      <c r="AD1020" s="29">
        <f t="shared" si="507"/>
        <v>0</v>
      </c>
      <c r="AE1020" s="29">
        <f t="shared" si="515"/>
        <v>0</v>
      </c>
      <c r="AF1020" s="29">
        <f t="shared" si="516"/>
        <v>0</v>
      </c>
      <c r="AG1020" s="29">
        <f t="shared" si="517"/>
        <v>1</v>
      </c>
      <c r="AH1020" s="29">
        <f t="shared" si="508"/>
        <v>0</v>
      </c>
      <c r="AI1020" s="29">
        <f t="shared" si="509"/>
        <v>5</v>
      </c>
      <c r="AJ1020" s="29">
        <f t="shared" si="510"/>
        <v>7</v>
      </c>
      <c r="AK1020" s="105">
        <f t="shared" si="511"/>
        <v>10</v>
      </c>
      <c r="AT1020" s="300">
        <f t="shared" si="519"/>
        <v>49.188480000000013</v>
      </c>
      <c r="AU1020" s="29">
        <f t="shared" si="519"/>
        <v>382.37760000000009</v>
      </c>
      <c r="AV1020" s="29">
        <f t="shared" si="519"/>
        <v>791.68320000000017</v>
      </c>
      <c r="AW1020" s="105">
        <f t="shared" si="519"/>
        <v>1500.7872000000007</v>
      </c>
    </row>
    <row r="1021" spans="1:49" x14ac:dyDescent="0.25">
      <c r="A1021" s="80" t="s">
        <v>236</v>
      </c>
      <c r="B1021" s="4" t="s">
        <v>162</v>
      </c>
      <c r="C1021" s="4">
        <v>8.82</v>
      </c>
      <c r="D1021" s="4">
        <v>13.01</v>
      </c>
      <c r="E1021" s="4">
        <v>2600</v>
      </c>
      <c r="F1021" s="4">
        <v>2700</v>
      </c>
      <c r="G1021" s="30">
        <f t="shared" si="512"/>
        <v>4.1899999999999995</v>
      </c>
      <c r="H1021" s="30">
        <f t="shared" si="513"/>
        <v>14.53</v>
      </c>
      <c r="I1021" s="30" t="str">
        <f t="shared" si="514"/>
        <v>US 97: 1</v>
      </c>
      <c r="J1021" s="30">
        <f t="shared" si="520"/>
        <v>2610</v>
      </c>
      <c r="K1021" s="30">
        <f t="shared" si="520"/>
        <v>2635</v>
      </c>
      <c r="L1021" s="30">
        <f t="shared" si="520"/>
        <v>2660</v>
      </c>
      <c r="M1021" s="30">
        <f t="shared" si="520"/>
        <v>2685</v>
      </c>
      <c r="N1021" s="91">
        <f t="shared" si="491"/>
        <v>1774.8000000000002</v>
      </c>
      <c r="O1021" s="91">
        <f t="shared" si="492"/>
        <v>1791.8000000000002</v>
      </c>
      <c r="P1021" s="91">
        <f t="shared" si="493"/>
        <v>1808.8000000000002</v>
      </c>
      <c r="Q1021" s="91">
        <f t="shared" si="494"/>
        <v>1825.8000000000002</v>
      </c>
      <c r="R1021" s="91">
        <f t="shared" si="495"/>
        <v>35.496000000000002</v>
      </c>
      <c r="S1021" s="91">
        <f t="shared" si="496"/>
        <v>268.77000000000004</v>
      </c>
      <c r="T1021" s="91">
        <f t="shared" si="497"/>
        <v>542.64</v>
      </c>
      <c r="U1021" s="91">
        <f t="shared" si="498"/>
        <v>1004.1900000000002</v>
      </c>
      <c r="V1021" s="91">
        <f t="shared" si="499"/>
        <v>44.61847199999999</v>
      </c>
      <c r="W1021" s="91">
        <f t="shared" si="500"/>
        <v>304.05950100000001</v>
      </c>
      <c r="X1021" s="91">
        <f t="shared" si="501"/>
        <v>522.94216799999992</v>
      </c>
      <c r="Y1021" s="91">
        <f t="shared" si="502"/>
        <v>841.51122000000009</v>
      </c>
      <c r="Z1021" s="91">
        <f t="shared" si="503"/>
        <v>9.2955149999999964</v>
      </c>
      <c r="AA1021" s="91">
        <f t="shared" si="504"/>
        <v>50.6765835</v>
      </c>
      <c r="AB1021" s="91">
        <f t="shared" si="505"/>
        <v>72.630856666666659</v>
      </c>
      <c r="AC1021" s="91">
        <f t="shared" si="506"/>
        <v>100.17990714285718</v>
      </c>
      <c r="AD1021" s="29">
        <f t="shared" si="507"/>
        <v>0</v>
      </c>
      <c r="AE1021" s="29">
        <f t="shared" si="515"/>
        <v>1</v>
      </c>
      <c r="AF1021" s="29">
        <f t="shared" si="516"/>
        <v>1</v>
      </c>
      <c r="AG1021" s="29">
        <f t="shared" si="517"/>
        <v>1</v>
      </c>
      <c r="AH1021" s="29">
        <f t="shared" si="508"/>
        <v>0</v>
      </c>
      <c r="AI1021" s="29">
        <f t="shared" si="509"/>
        <v>5</v>
      </c>
      <c r="AJ1021" s="29">
        <f t="shared" si="510"/>
        <v>7</v>
      </c>
      <c r="AK1021" s="105">
        <f t="shared" si="511"/>
        <v>10</v>
      </c>
      <c r="AT1021" s="300">
        <f t="shared" si="519"/>
        <v>148.72824</v>
      </c>
      <c r="AU1021" s="29">
        <f t="shared" si="519"/>
        <v>1126.1463000000001</v>
      </c>
      <c r="AV1021" s="29">
        <f t="shared" si="519"/>
        <v>2273.6615999999995</v>
      </c>
      <c r="AW1021" s="105">
        <f t="shared" si="519"/>
        <v>4207.5560999999998</v>
      </c>
    </row>
    <row r="1022" spans="1:49" x14ac:dyDescent="0.25">
      <c r="A1022" s="80" t="s">
        <v>236</v>
      </c>
      <c r="B1022" s="4" t="s">
        <v>162</v>
      </c>
      <c r="C1022" s="4">
        <v>13.27</v>
      </c>
      <c r="D1022" s="4">
        <v>16.899999999999999</v>
      </c>
      <c r="E1022" s="4">
        <v>2600</v>
      </c>
      <c r="F1022" s="4">
        <v>2700</v>
      </c>
      <c r="G1022" s="30">
        <f t="shared" si="512"/>
        <v>3.629999999999999</v>
      </c>
      <c r="H1022" s="30">
        <f t="shared" si="513"/>
        <v>18.159999999999997</v>
      </c>
      <c r="I1022" s="30" t="str">
        <f t="shared" si="514"/>
        <v>US 97: 1</v>
      </c>
      <c r="J1022" s="30">
        <f t="shared" si="520"/>
        <v>2610</v>
      </c>
      <c r="K1022" s="30">
        <f t="shared" si="520"/>
        <v>2635</v>
      </c>
      <c r="L1022" s="30">
        <f t="shared" si="520"/>
        <v>2660</v>
      </c>
      <c r="M1022" s="30">
        <f t="shared" si="520"/>
        <v>2685</v>
      </c>
      <c r="N1022" s="91">
        <f t="shared" si="491"/>
        <v>1774.8000000000002</v>
      </c>
      <c r="O1022" s="91">
        <f t="shared" si="492"/>
        <v>1791.8000000000002</v>
      </c>
      <c r="P1022" s="91">
        <f t="shared" si="493"/>
        <v>1808.8000000000002</v>
      </c>
      <c r="Q1022" s="91">
        <f t="shared" si="494"/>
        <v>1825.8000000000002</v>
      </c>
      <c r="R1022" s="91">
        <f t="shared" si="495"/>
        <v>35.496000000000002</v>
      </c>
      <c r="S1022" s="91">
        <f t="shared" si="496"/>
        <v>268.77000000000004</v>
      </c>
      <c r="T1022" s="91">
        <f t="shared" si="497"/>
        <v>542.64</v>
      </c>
      <c r="U1022" s="91">
        <f t="shared" si="498"/>
        <v>1004.1900000000002</v>
      </c>
      <c r="V1022" s="91">
        <f t="shared" si="499"/>
        <v>38.655143999999986</v>
      </c>
      <c r="W1022" s="91">
        <f t="shared" si="500"/>
        <v>263.42147699999998</v>
      </c>
      <c r="X1022" s="91">
        <f t="shared" si="501"/>
        <v>453.0501359999999</v>
      </c>
      <c r="Y1022" s="91">
        <f t="shared" si="502"/>
        <v>729.04193999999995</v>
      </c>
      <c r="Z1022" s="91">
        <f t="shared" si="503"/>
        <v>8.053154999999995</v>
      </c>
      <c r="AA1022" s="91">
        <f t="shared" si="504"/>
        <v>43.903579499999999</v>
      </c>
      <c r="AB1022" s="91">
        <f t="shared" si="505"/>
        <v>62.923629999999989</v>
      </c>
      <c r="AC1022" s="91">
        <f t="shared" si="506"/>
        <v>86.790707142857158</v>
      </c>
      <c r="AD1022" s="29">
        <f t="shared" si="507"/>
        <v>0</v>
      </c>
      <c r="AE1022" s="29">
        <f t="shared" si="515"/>
        <v>1</v>
      </c>
      <c r="AF1022" s="29">
        <f t="shared" si="516"/>
        <v>1</v>
      </c>
      <c r="AG1022" s="29">
        <f t="shared" si="517"/>
        <v>1</v>
      </c>
      <c r="AH1022" s="29">
        <f t="shared" si="508"/>
        <v>0</v>
      </c>
      <c r="AI1022" s="29">
        <f t="shared" si="509"/>
        <v>5</v>
      </c>
      <c r="AJ1022" s="29">
        <f t="shared" si="510"/>
        <v>7</v>
      </c>
      <c r="AK1022" s="105">
        <f t="shared" si="511"/>
        <v>10</v>
      </c>
      <c r="AT1022" s="300">
        <f t="shared" si="519"/>
        <v>128.85047999999998</v>
      </c>
      <c r="AU1022" s="29">
        <f t="shared" si="519"/>
        <v>975.63509999999985</v>
      </c>
      <c r="AV1022" s="29">
        <f t="shared" si="519"/>
        <v>1969.7831999999994</v>
      </c>
      <c r="AW1022" s="105">
        <f t="shared" si="519"/>
        <v>3645.2096999999994</v>
      </c>
    </row>
    <row r="1023" spans="1:49" x14ac:dyDescent="0.25">
      <c r="A1023" s="80" t="s">
        <v>236</v>
      </c>
      <c r="B1023" s="4" t="s">
        <v>162</v>
      </c>
      <c r="C1023" s="4">
        <v>16.899999999999999</v>
      </c>
      <c r="D1023" s="4">
        <v>18.12</v>
      </c>
      <c r="E1023" s="4">
        <v>3100</v>
      </c>
      <c r="F1023" s="4">
        <v>3500</v>
      </c>
      <c r="G1023" s="30">
        <f t="shared" si="512"/>
        <v>1.2200000000000024</v>
      </c>
      <c r="H1023" s="30">
        <f t="shared" si="513"/>
        <v>19.38</v>
      </c>
      <c r="I1023" s="30" t="str">
        <f t="shared" si="514"/>
        <v>US 97: 1</v>
      </c>
      <c r="J1023" s="30">
        <f t="shared" si="520"/>
        <v>3140</v>
      </c>
      <c r="K1023" s="30">
        <f t="shared" si="520"/>
        <v>3240</v>
      </c>
      <c r="L1023" s="30">
        <f t="shared" si="520"/>
        <v>3340</v>
      </c>
      <c r="M1023" s="30">
        <f t="shared" si="520"/>
        <v>3440</v>
      </c>
      <c r="N1023" s="91">
        <f t="shared" si="491"/>
        <v>2135.2000000000003</v>
      </c>
      <c r="O1023" s="91">
        <f t="shared" si="492"/>
        <v>2203.2000000000003</v>
      </c>
      <c r="P1023" s="91">
        <f t="shared" si="493"/>
        <v>2271.2000000000003</v>
      </c>
      <c r="Q1023" s="91">
        <f t="shared" si="494"/>
        <v>2339.2000000000003</v>
      </c>
      <c r="R1023" s="91">
        <f t="shared" si="495"/>
        <v>42.704000000000008</v>
      </c>
      <c r="S1023" s="91">
        <f t="shared" si="496"/>
        <v>330.48</v>
      </c>
      <c r="T1023" s="91">
        <f t="shared" si="497"/>
        <v>681.36</v>
      </c>
      <c r="U1023" s="91">
        <f t="shared" si="498"/>
        <v>1286.5600000000002</v>
      </c>
      <c r="V1023" s="91">
        <f t="shared" si="499"/>
        <v>15.629664000000032</v>
      </c>
      <c r="W1023" s="91">
        <f t="shared" si="500"/>
        <v>108.86011200000023</v>
      </c>
      <c r="X1023" s="91">
        <f t="shared" si="501"/>
        <v>191.1896160000004</v>
      </c>
      <c r="Y1023" s="91">
        <f t="shared" si="502"/>
        <v>313.92064000000073</v>
      </c>
      <c r="Z1023" s="91">
        <f t="shared" si="503"/>
        <v>3.2561800000000063</v>
      </c>
      <c r="AA1023" s="91">
        <f t="shared" si="504"/>
        <v>18.143352000000039</v>
      </c>
      <c r="AB1023" s="91">
        <f t="shared" si="505"/>
        <v>26.55411333333339</v>
      </c>
      <c r="AC1023" s="91">
        <f t="shared" si="506"/>
        <v>37.371504761904852</v>
      </c>
      <c r="AD1023" s="29">
        <f t="shared" si="507"/>
        <v>0</v>
      </c>
      <c r="AE1023" s="29">
        <f t="shared" si="515"/>
        <v>0</v>
      </c>
      <c r="AF1023" s="29">
        <f t="shared" si="516"/>
        <v>0</v>
      </c>
      <c r="AG1023" s="29">
        <f t="shared" si="517"/>
        <v>1</v>
      </c>
      <c r="AH1023" s="29">
        <f t="shared" si="508"/>
        <v>0</v>
      </c>
      <c r="AI1023" s="29">
        <f t="shared" si="509"/>
        <v>5</v>
      </c>
      <c r="AJ1023" s="29">
        <f t="shared" si="510"/>
        <v>7</v>
      </c>
      <c r="AK1023" s="105">
        <f t="shared" si="511"/>
        <v>10</v>
      </c>
      <c r="AT1023" s="300">
        <f t="shared" si="519"/>
        <v>52.098880000000115</v>
      </c>
      <c r="AU1023" s="29">
        <f t="shared" si="519"/>
        <v>403.18560000000082</v>
      </c>
      <c r="AV1023" s="29">
        <f t="shared" si="519"/>
        <v>831.25920000000167</v>
      </c>
      <c r="AW1023" s="105">
        <f t="shared" si="519"/>
        <v>1569.6032000000034</v>
      </c>
    </row>
    <row r="1024" spans="1:49" x14ac:dyDescent="0.25">
      <c r="A1024" s="80" t="s">
        <v>236</v>
      </c>
      <c r="B1024" s="4" t="s">
        <v>162</v>
      </c>
      <c r="C1024" s="4">
        <v>18.12</v>
      </c>
      <c r="D1024" s="4">
        <v>18.43</v>
      </c>
      <c r="E1024" s="4">
        <v>3000</v>
      </c>
      <c r="F1024" s="4">
        <v>3100</v>
      </c>
      <c r="G1024" s="30">
        <f t="shared" si="512"/>
        <v>0.30999999999999872</v>
      </c>
      <c r="H1024" s="30">
        <f t="shared" si="513"/>
        <v>19.689999999999998</v>
      </c>
      <c r="I1024" s="30" t="str">
        <f t="shared" si="514"/>
        <v>US 97: 1</v>
      </c>
      <c r="J1024" s="30">
        <f t="shared" si="520"/>
        <v>3010</v>
      </c>
      <c r="K1024" s="30">
        <f t="shared" si="520"/>
        <v>3035</v>
      </c>
      <c r="L1024" s="30">
        <f t="shared" si="520"/>
        <v>3060</v>
      </c>
      <c r="M1024" s="30">
        <f t="shared" si="520"/>
        <v>3085</v>
      </c>
      <c r="N1024" s="91">
        <f t="shared" si="491"/>
        <v>2046.8000000000002</v>
      </c>
      <c r="O1024" s="91">
        <f t="shared" si="492"/>
        <v>2063.8000000000002</v>
      </c>
      <c r="P1024" s="91">
        <f t="shared" si="493"/>
        <v>2080.8000000000002</v>
      </c>
      <c r="Q1024" s="91">
        <f t="shared" si="494"/>
        <v>2097.8000000000002</v>
      </c>
      <c r="R1024" s="91">
        <f t="shared" si="495"/>
        <v>40.936000000000007</v>
      </c>
      <c r="S1024" s="91">
        <f t="shared" si="496"/>
        <v>309.57</v>
      </c>
      <c r="T1024" s="91">
        <f t="shared" si="497"/>
        <v>624.24</v>
      </c>
      <c r="U1024" s="91">
        <f t="shared" si="498"/>
        <v>1153.7900000000002</v>
      </c>
      <c r="V1024" s="91">
        <f t="shared" si="499"/>
        <v>3.8070479999999844</v>
      </c>
      <c r="W1024" s="91">
        <f t="shared" si="500"/>
        <v>25.911008999999893</v>
      </c>
      <c r="X1024" s="91">
        <f t="shared" si="501"/>
        <v>44.508311999999812</v>
      </c>
      <c r="Y1024" s="91">
        <f t="shared" si="502"/>
        <v>71.53497999999972</v>
      </c>
      <c r="Z1024" s="91">
        <f t="shared" si="503"/>
        <v>0.79313499999999659</v>
      </c>
      <c r="AA1024" s="91">
        <f t="shared" si="504"/>
        <v>4.3185014999999822</v>
      </c>
      <c r="AB1024" s="91">
        <f t="shared" si="505"/>
        <v>6.1817099999999741</v>
      </c>
      <c r="AC1024" s="91">
        <f t="shared" si="506"/>
        <v>8.5160690476190162</v>
      </c>
      <c r="AD1024" s="29">
        <f t="shared" si="507"/>
        <v>0</v>
      </c>
      <c r="AE1024" s="29">
        <f t="shared" si="515"/>
        <v>0</v>
      </c>
      <c r="AF1024" s="29">
        <f t="shared" si="516"/>
        <v>0</v>
      </c>
      <c r="AG1024" s="29">
        <f t="shared" si="517"/>
        <v>0</v>
      </c>
      <c r="AH1024" s="29">
        <f t="shared" si="508"/>
        <v>0</v>
      </c>
      <c r="AI1024" s="29">
        <f t="shared" si="509"/>
        <v>5</v>
      </c>
      <c r="AJ1024" s="29">
        <f t="shared" si="510"/>
        <v>7</v>
      </c>
      <c r="AK1024" s="105">
        <f t="shared" si="511"/>
        <v>10</v>
      </c>
      <c r="AT1024" s="300">
        <f t="shared" si="519"/>
        <v>12.690159999999949</v>
      </c>
      <c r="AU1024" s="29">
        <f t="shared" si="519"/>
        <v>95.966699999999605</v>
      </c>
      <c r="AV1024" s="29">
        <f t="shared" si="519"/>
        <v>193.5143999999992</v>
      </c>
      <c r="AW1024" s="105">
        <f t="shared" si="519"/>
        <v>357.67489999999856</v>
      </c>
    </row>
    <row r="1025" spans="1:49" x14ac:dyDescent="0.25">
      <c r="A1025" s="80" t="s">
        <v>236</v>
      </c>
      <c r="B1025" s="4" t="s">
        <v>162</v>
      </c>
      <c r="C1025" s="4">
        <v>18.57</v>
      </c>
      <c r="D1025" s="4">
        <v>26.88</v>
      </c>
      <c r="E1025" s="4">
        <v>3000</v>
      </c>
      <c r="F1025" s="4">
        <v>3100</v>
      </c>
      <c r="G1025" s="30">
        <f t="shared" si="512"/>
        <v>8.3099999999999987</v>
      </c>
      <c r="H1025" s="30">
        <f t="shared" si="513"/>
        <v>27.999999999999996</v>
      </c>
      <c r="I1025" s="30" t="str">
        <f t="shared" si="514"/>
        <v>US 97: 1</v>
      </c>
      <c r="J1025" s="30">
        <f t="shared" si="520"/>
        <v>3010</v>
      </c>
      <c r="K1025" s="30">
        <f t="shared" si="520"/>
        <v>3035</v>
      </c>
      <c r="L1025" s="30">
        <f t="shared" si="520"/>
        <v>3060</v>
      </c>
      <c r="M1025" s="30">
        <f t="shared" si="520"/>
        <v>3085</v>
      </c>
      <c r="N1025" s="91">
        <f t="shared" si="491"/>
        <v>2046.8000000000002</v>
      </c>
      <c r="O1025" s="91">
        <f t="shared" si="492"/>
        <v>2063.8000000000002</v>
      </c>
      <c r="P1025" s="91">
        <f t="shared" si="493"/>
        <v>2080.8000000000002</v>
      </c>
      <c r="Q1025" s="91">
        <f t="shared" si="494"/>
        <v>2097.8000000000002</v>
      </c>
      <c r="R1025" s="91">
        <f t="shared" si="495"/>
        <v>40.936000000000007</v>
      </c>
      <c r="S1025" s="91">
        <f t="shared" si="496"/>
        <v>309.57</v>
      </c>
      <c r="T1025" s="91">
        <f t="shared" si="497"/>
        <v>624.24</v>
      </c>
      <c r="U1025" s="91">
        <f t="shared" si="498"/>
        <v>1153.7900000000002</v>
      </c>
      <c r="V1025" s="91">
        <f t="shared" si="499"/>
        <v>102.05344799999999</v>
      </c>
      <c r="W1025" s="91">
        <f t="shared" si="500"/>
        <v>694.58220899999992</v>
      </c>
      <c r="X1025" s="91">
        <f t="shared" si="501"/>
        <v>1193.1099119999997</v>
      </c>
      <c r="Y1025" s="91">
        <f t="shared" si="502"/>
        <v>1917.59898</v>
      </c>
      <c r="Z1025" s="91">
        <f t="shared" si="503"/>
        <v>21.261134999999996</v>
      </c>
      <c r="AA1025" s="91">
        <f t="shared" si="504"/>
        <v>115.76370149999998</v>
      </c>
      <c r="AB1025" s="91">
        <f t="shared" si="505"/>
        <v>165.70970999999997</v>
      </c>
      <c r="AC1025" s="91">
        <f t="shared" si="506"/>
        <v>228.28559285714289</v>
      </c>
      <c r="AD1025" s="29">
        <f t="shared" si="507"/>
        <v>0</v>
      </c>
      <c r="AE1025" s="29">
        <f t="shared" si="515"/>
        <v>1</v>
      </c>
      <c r="AF1025" s="29">
        <f t="shared" si="516"/>
        <v>2</v>
      </c>
      <c r="AG1025" s="29">
        <f t="shared" si="517"/>
        <v>2</v>
      </c>
      <c r="AH1025" s="29">
        <f t="shared" si="508"/>
        <v>0</v>
      </c>
      <c r="AI1025" s="29">
        <f t="shared" si="509"/>
        <v>5</v>
      </c>
      <c r="AJ1025" s="29">
        <f t="shared" si="510"/>
        <v>7</v>
      </c>
      <c r="AK1025" s="105">
        <f t="shared" si="511"/>
        <v>10</v>
      </c>
      <c r="AT1025" s="300">
        <f t="shared" si="519"/>
        <v>340.17815999999999</v>
      </c>
      <c r="AU1025" s="29">
        <f t="shared" si="519"/>
        <v>2572.5266999999994</v>
      </c>
      <c r="AV1025" s="29">
        <f t="shared" si="519"/>
        <v>5187.4343999999992</v>
      </c>
      <c r="AW1025" s="105">
        <f t="shared" si="519"/>
        <v>9587.9948999999997</v>
      </c>
    </row>
    <row r="1026" spans="1:49" x14ac:dyDescent="0.25">
      <c r="A1026" s="80" t="s">
        <v>236</v>
      </c>
      <c r="B1026" s="4" t="s">
        <v>162</v>
      </c>
      <c r="C1026" s="4">
        <v>26.88</v>
      </c>
      <c r="D1026" s="4">
        <v>27.93</v>
      </c>
      <c r="E1026" s="4">
        <v>2700</v>
      </c>
      <c r="F1026" s="4">
        <v>3000</v>
      </c>
      <c r="G1026" s="30">
        <f t="shared" si="512"/>
        <v>1.0500000000000007</v>
      </c>
      <c r="H1026" s="30">
        <f t="shared" si="513"/>
        <v>29.049999999999997</v>
      </c>
      <c r="I1026" s="30" t="str">
        <f t="shared" si="514"/>
        <v>US 97: 1</v>
      </c>
      <c r="J1026" s="30">
        <f t="shared" si="520"/>
        <v>2730</v>
      </c>
      <c r="K1026" s="30">
        <f t="shared" si="520"/>
        <v>2805</v>
      </c>
      <c r="L1026" s="30">
        <f t="shared" si="520"/>
        <v>2880</v>
      </c>
      <c r="M1026" s="30">
        <f t="shared" si="520"/>
        <v>2955</v>
      </c>
      <c r="N1026" s="91">
        <f t="shared" si="491"/>
        <v>1856.4</v>
      </c>
      <c r="O1026" s="91">
        <f t="shared" si="492"/>
        <v>1907.4</v>
      </c>
      <c r="P1026" s="91">
        <f t="shared" si="493"/>
        <v>1958.4</v>
      </c>
      <c r="Q1026" s="91">
        <f t="shared" si="494"/>
        <v>2009.4</v>
      </c>
      <c r="R1026" s="91">
        <f t="shared" si="495"/>
        <v>37.128</v>
      </c>
      <c r="S1026" s="91">
        <f t="shared" si="496"/>
        <v>286.11</v>
      </c>
      <c r="T1026" s="91">
        <f t="shared" si="497"/>
        <v>587.52</v>
      </c>
      <c r="U1026" s="91">
        <f t="shared" si="498"/>
        <v>1105.17</v>
      </c>
      <c r="V1026" s="91">
        <f t="shared" si="499"/>
        <v>11.695320000000008</v>
      </c>
      <c r="W1026" s="91">
        <f t="shared" si="500"/>
        <v>81.112185000000053</v>
      </c>
      <c r="X1026" s="91">
        <f t="shared" si="501"/>
        <v>141.88608000000011</v>
      </c>
      <c r="Y1026" s="91">
        <f t="shared" si="502"/>
        <v>232.08570000000017</v>
      </c>
      <c r="Z1026" s="91">
        <f t="shared" si="503"/>
        <v>2.4365250000000014</v>
      </c>
      <c r="AA1026" s="91">
        <f t="shared" si="504"/>
        <v>13.518697500000009</v>
      </c>
      <c r="AB1026" s="91">
        <f t="shared" si="505"/>
        <v>19.706400000000016</v>
      </c>
      <c r="AC1026" s="91">
        <f t="shared" si="506"/>
        <v>27.629250000000024</v>
      </c>
      <c r="AD1026" s="29">
        <f t="shared" si="507"/>
        <v>0</v>
      </c>
      <c r="AE1026" s="29">
        <f t="shared" si="515"/>
        <v>0</v>
      </c>
      <c r="AF1026" s="29">
        <f t="shared" si="516"/>
        <v>0</v>
      </c>
      <c r="AG1026" s="29">
        <f t="shared" si="517"/>
        <v>0</v>
      </c>
      <c r="AH1026" s="29">
        <f t="shared" si="508"/>
        <v>0</v>
      </c>
      <c r="AI1026" s="29">
        <f t="shared" si="509"/>
        <v>5</v>
      </c>
      <c r="AJ1026" s="29">
        <f t="shared" si="510"/>
        <v>7</v>
      </c>
      <c r="AK1026" s="105">
        <f t="shared" si="511"/>
        <v>10</v>
      </c>
      <c r="AT1026" s="300">
        <f t="shared" si="519"/>
        <v>38.984400000000029</v>
      </c>
      <c r="AU1026" s="29">
        <f t="shared" si="519"/>
        <v>300.41550000000024</v>
      </c>
      <c r="AV1026" s="29">
        <f t="shared" si="519"/>
        <v>616.89600000000041</v>
      </c>
      <c r="AW1026" s="105">
        <f t="shared" si="519"/>
        <v>1160.4285000000009</v>
      </c>
    </row>
    <row r="1027" spans="1:49" x14ac:dyDescent="0.25">
      <c r="A1027" s="80" t="s">
        <v>236</v>
      </c>
      <c r="B1027" s="4" t="s">
        <v>162</v>
      </c>
      <c r="C1027" s="4">
        <v>27.93</v>
      </c>
      <c r="D1027" s="4">
        <v>28.43</v>
      </c>
      <c r="E1027" s="4">
        <v>2400</v>
      </c>
      <c r="F1027" s="4">
        <v>2500</v>
      </c>
      <c r="G1027" s="30">
        <f t="shared" si="512"/>
        <v>0.5</v>
      </c>
      <c r="H1027" s="30">
        <f t="shared" si="513"/>
        <v>29.549999999999997</v>
      </c>
      <c r="I1027" s="30" t="str">
        <f t="shared" si="514"/>
        <v>US 97: 1</v>
      </c>
      <c r="J1027" s="30">
        <f t="shared" ref="J1027:M1046" si="521">(($F1027-$E1027)/($F$6-$E$6)*(J$6-$E$6)+$E1027)</f>
        <v>2410</v>
      </c>
      <c r="K1027" s="30">
        <f t="shared" si="521"/>
        <v>2435</v>
      </c>
      <c r="L1027" s="30">
        <f t="shared" si="521"/>
        <v>2460</v>
      </c>
      <c r="M1027" s="30">
        <f t="shared" si="521"/>
        <v>2485</v>
      </c>
      <c r="N1027" s="91">
        <f t="shared" si="491"/>
        <v>1638.8000000000002</v>
      </c>
      <c r="O1027" s="91">
        <f t="shared" si="492"/>
        <v>1655.8000000000002</v>
      </c>
      <c r="P1027" s="91">
        <f t="shared" si="493"/>
        <v>1672.8000000000002</v>
      </c>
      <c r="Q1027" s="91">
        <f t="shared" si="494"/>
        <v>1689.8000000000002</v>
      </c>
      <c r="R1027" s="91">
        <f t="shared" si="495"/>
        <v>32.776000000000003</v>
      </c>
      <c r="S1027" s="91">
        <f t="shared" si="496"/>
        <v>248.37</v>
      </c>
      <c r="T1027" s="91">
        <f t="shared" si="497"/>
        <v>501.84000000000003</v>
      </c>
      <c r="U1027" s="91">
        <f t="shared" si="498"/>
        <v>929.39000000000021</v>
      </c>
      <c r="V1027" s="91">
        <f t="shared" si="499"/>
        <v>4.9164000000000003</v>
      </c>
      <c r="W1027" s="91">
        <f t="shared" si="500"/>
        <v>33.529949999999999</v>
      </c>
      <c r="X1027" s="91">
        <f t="shared" si="501"/>
        <v>57.711600000000004</v>
      </c>
      <c r="Y1027" s="91">
        <f t="shared" si="502"/>
        <v>92.939000000000021</v>
      </c>
      <c r="Z1027" s="91">
        <f t="shared" si="503"/>
        <v>1.0242499999999999</v>
      </c>
      <c r="AA1027" s="91">
        <f t="shared" si="504"/>
        <v>5.5883250000000002</v>
      </c>
      <c r="AB1027" s="91">
        <f t="shared" si="505"/>
        <v>8.0155000000000012</v>
      </c>
      <c r="AC1027" s="91">
        <f t="shared" si="506"/>
        <v>11.06416666666667</v>
      </c>
      <c r="AD1027" s="29">
        <f t="shared" si="507"/>
        <v>0</v>
      </c>
      <c r="AE1027" s="29">
        <f t="shared" si="515"/>
        <v>0</v>
      </c>
      <c r="AF1027" s="29">
        <f t="shared" si="516"/>
        <v>0</v>
      </c>
      <c r="AG1027" s="29">
        <f t="shared" si="517"/>
        <v>0</v>
      </c>
      <c r="AH1027" s="29">
        <f t="shared" si="508"/>
        <v>0</v>
      </c>
      <c r="AI1027" s="29">
        <f t="shared" si="509"/>
        <v>5</v>
      </c>
      <c r="AJ1027" s="29">
        <f t="shared" si="510"/>
        <v>7</v>
      </c>
      <c r="AK1027" s="105">
        <f t="shared" si="511"/>
        <v>10</v>
      </c>
      <c r="AT1027" s="300">
        <f t="shared" si="519"/>
        <v>16.388000000000002</v>
      </c>
      <c r="AU1027" s="29">
        <f t="shared" si="519"/>
        <v>124.185</v>
      </c>
      <c r="AV1027" s="29">
        <f t="shared" si="519"/>
        <v>250.92000000000002</v>
      </c>
      <c r="AW1027" s="105">
        <f t="shared" si="519"/>
        <v>464.69500000000011</v>
      </c>
    </row>
    <row r="1028" spans="1:49" x14ac:dyDescent="0.25">
      <c r="A1028" s="80" t="s">
        <v>236</v>
      </c>
      <c r="B1028" s="4" t="s">
        <v>162</v>
      </c>
      <c r="C1028" s="4">
        <v>28.43</v>
      </c>
      <c r="D1028" s="4">
        <v>40.549999999999997</v>
      </c>
      <c r="E1028" s="4">
        <v>2300</v>
      </c>
      <c r="F1028" s="4">
        <v>2400</v>
      </c>
      <c r="G1028" s="30">
        <f t="shared" si="512"/>
        <v>12.119999999999997</v>
      </c>
      <c r="H1028" s="30">
        <f t="shared" si="513"/>
        <v>41.669999999999995</v>
      </c>
      <c r="I1028" s="30" t="str">
        <f t="shared" si="514"/>
        <v>US 97: 2</v>
      </c>
      <c r="J1028" s="30">
        <f t="shared" si="521"/>
        <v>2310</v>
      </c>
      <c r="K1028" s="30">
        <f t="shared" si="521"/>
        <v>2335</v>
      </c>
      <c r="L1028" s="30">
        <f t="shared" si="521"/>
        <v>2360</v>
      </c>
      <c r="M1028" s="30">
        <f t="shared" si="521"/>
        <v>2385</v>
      </c>
      <c r="N1028" s="91">
        <f t="shared" si="491"/>
        <v>1570.8000000000002</v>
      </c>
      <c r="O1028" s="91">
        <f t="shared" si="492"/>
        <v>1587.8000000000002</v>
      </c>
      <c r="P1028" s="91">
        <f t="shared" si="493"/>
        <v>1604.8000000000002</v>
      </c>
      <c r="Q1028" s="91">
        <f t="shared" si="494"/>
        <v>1621.8000000000002</v>
      </c>
      <c r="R1028" s="91">
        <f t="shared" si="495"/>
        <v>31.416000000000004</v>
      </c>
      <c r="S1028" s="91">
        <f t="shared" si="496"/>
        <v>238.17000000000002</v>
      </c>
      <c r="T1028" s="91">
        <f t="shared" si="497"/>
        <v>481.44000000000005</v>
      </c>
      <c r="U1028" s="91">
        <f t="shared" si="498"/>
        <v>891.99000000000012</v>
      </c>
      <c r="V1028" s="91">
        <f t="shared" si="499"/>
        <v>114.22857599999999</v>
      </c>
      <c r="W1028" s="91">
        <f t="shared" si="500"/>
        <v>779.38750799999991</v>
      </c>
      <c r="X1028" s="91">
        <f t="shared" si="501"/>
        <v>1342.062144</v>
      </c>
      <c r="Y1028" s="91">
        <f t="shared" si="502"/>
        <v>2162.1837599999999</v>
      </c>
      <c r="Z1028" s="91">
        <f t="shared" si="503"/>
        <v>23.797619999999995</v>
      </c>
      <c r="AA1028" s="91">
        <f t="shared" si="504"/>
        <v>129.89791799999998</v>
      </c>
      <c r="AB1028" s="91">
        <f t="shared" si="505"/>
        <v>186.39752000000001</v>
      </c>
      <c r="AC1028" s="91">
        <f t="shared" si="506"/>
        <v>257.40282857142859</v>
      </c>
      <c r="AD1028" s="29">
        <f t="shared" si="507"/>
        <v>0</v>
      </c>
      <c r="AE1028" s="29">
        <f t="shared" si="515"/>
        <v>1</v>
      </c>
      <c r="AF1028" s="29">
        <f t="shared" si="516"/>
        <v>2</v>
      </c>
      <c r="AG1028" s="29">
        <f t="shared" si="517"/>
        <v>2</v>
      </c>
      <c r="AH1028" s="29">
        <f t="shared" si="508"/>
        <v>0</v>
      </c>
      <c r="AI1028" s="29">
        <f t="shared" si="509"/>
        <v>1</v>
      </c>
      <c r="AJ1028" s="29">
        <f t="shared" si="510"/>
        <v>2</v>
      </c>
      <c r="AK1028" s="105">
        <f t="shared" si="511"/>
        <v>2</v>
      </c>
      <c r="AT1028" s="300">
        <f t="shared" si="519"/>
        <v>380.76191999999998</v>
      </c>
      <c r="AU1028" s="29">
        <f t="shared" si="519"/>
        <v>2886.6203999999998</v>
      </c>
      <c r="AV1028" s="29">
        <f t="shared" si="519"/>
        <v>5835.0527999999995</v>
      </c>
      <c r="AW1028" s="105">
        <f t="shared" si="519"/>
        <v>10810.918799999999</v>
      </c>
    </row>
    <row r="1029" spans="1:49" x14ac:dyDescent="0.25">
      <c r="A1029" s="80" t="s">
        <v>236</v>
      </c>
      <c r="B1029" s="4" t="s">
        <v>162</v>
      </c>
      <c r="C1029" s="4">
        <v>40.72</v>
      </c>
      <c r="D1029" s="4">
        <v>68.66</v>
      </c>
      <c r="E1029" s="4">
        <v>2300</v>
      </c>
      <c r="F1029" s="4">
        <v>2400</v>
      </c>
      <c r="G1029" s="30">
        <f t="shared" si="512"/>
        <v>27.939999999999998</v>
      </c>
      <c r="H1029" s="30">
        <f t="shared" si="513"/>
        <v>69.609999999999985</v>
      </c>
      <c r="I1029" s="30" t="str">
        <f t="shared" si="514"/>
        <v>US 97: 3</v>
      </c>
      <c r="J1029" s="30">
        <f t="shared" si="521"/>
        <v>2310</v>
      </c>
      <c r="K1029" s="30">
        <f t="shared" si="521"/>
        <v>2335</v>
      </c>
      <c r="L1029" s="30">
        <f t="shared" si="521"/>
        <v>2360</v>
      </c>
      <c r="M1029" s="30">
        <f t="shared" si="521"/>
        <v>2385</v>
      </c>
      <c r="N1029" s="91">
        <f t="shared" si="491"/>
        <v>1570.8000000000002</v>
      </c>
      <c r="O1029" s="91">
        <f t="shared" si="492"/>
        <v>1587.8000000000002</v>
      </c>
      <c r="P1029" s="91">
        <f t="shared" si="493"/>
        <v>1604.8000000000002</v>
      </c>
      <c r="Q1029" s="91">
        <f t="shared" si="494"/>
        <v>1621.8000000000002</v>
      </c>
      <c r="R1029" s="91">
        <f t="shared" si="495"/>
        <v>31.416000000000004</v>
      </c>
      <c r="S1029" s="91">
        <f t="shared" si="496"/>
        <v>238.17000000000002</v>
      </c>
      <c r="T1029" s="91">
        <f t="shared" si="497"/>
        <v>481.44000000000005</v>
      </c>
      <c r="U1029" s="91">
        <f t="shared" si="498"/>
        <v>891.99000000000012</v>
      </c>
      <c r="V1029" s="91">
        <f t="shared" si="499"/>
        <v>263.328912</v>
      </c>
      <c r="W1029" s="91">
        <f t="shared" si="500"/>
        <v>1796.706846</v>
      </c>
      <c r="X1029" s="91">
        <f t="shared" si="501"/>
        <v>3093.8297280000002</v>
      </c>
      <c r="Y1029" s="91">
        <f t="shared" si="502"/>
        <v>4984.4401200000002</v>
      </c>
      <c r="Z1029" s="91">
        <f t="shared" si="503"/>
        <v>54.860189999999996</v>
      </c>
      <c r="AA1029" s="91">
        <f t="shared" si="504"/>
        <v>299.45114100000001</v>
      </c>
      <c r="AB1029" s="91">
        <f t="shared" si="505"/>
        <v>429.6985733333334</v>
      </c>
      <c r="AC1029" s="91">
        <f t="shared" si="506"/>
        <v>593.38572857142867</v>
      </c>
      <c r="AD1029" s="29">
        <f t="shared" si="507"/>
        <v>1</v>
      </c>
      <c r="AE1029" s="29">
        <f t="shared" si="515"/>
        <v>2</v>
      </c>
      <c r="AF1029" s="29">
        <f t="shared" si="516"/>
        <v>3</v>
      </c>
      <c r="AG1029" s="29">
        <f t="shared" si="517"/>
        <v>4</v>
      </c>
      <c r="AH1029" s="29">
        <f t="shared" si="508"/>
        <v>1</v>
      </c>
      <c r="AI1029" s="29">
        <f t="shared" si="509"/>
        <v>4</v>
      </c>
      <c r="AJ1029" s="29">
        <f t="shared" si="510"/>
        <v>6</v>
      </c>
      <c r="AK1029" s="105">
        <f t="shared" si="511"/>
        <v>9</v>
      </c>
      <c r="AT1029" s="300">
        <f t="shared" si="519"/>
        <v>877.76304000000005</v>
      </c>
      <c r="AU1029" s="29">
        <f t="shared" si="519"/>
        <v>6654.4697999999999</v>
      </c>
      <c r="AV1029" s="29">
        <f t="shared" si="519"/>
        <v>13451.4336</v>
      </c>
      <c r="AW1029" s="105">
        <f t="shared" si="519"/>
        <v>24922.2006</v>
      </c>
    </row>
    <row r="1030" spans="1:49" x14ac:dyDescent="0.25">
      <c r="A1030" s="80" t="s">
        <v>236</v>
      </c>
      <c r="B1030" s="4" t="s">
        <v>91</v>
      </c>
      <c r="C1030" s="4">
        <v>67.17</v>
      </c>
      <c r="D1030" s="4">
        <v>74.83</v>
      </c>
      <c r="E1030" s="4">
        <v>2100</v>
      </c>
      <c r="F1030" s="4">
        <v>2300</v>
      </c>
      <c r="G1030" s="30">
        <f t="shared" si="512"/>
        <v>7.6599999999999966</v>
      </c>
      <c r="H1030" s="30">
        <f t="shared" si="513"/>
        <v>77.269999999999982</v>
      </c>
      <c r="I1030" s="30" t="str">
        <f t="shared" si="514"/>
        <v>US 97: 3</v>
      </c>
      <c r="J1030" s="30">
        <f t="shared" si="521"/>
        <v>2120</v>
      </c>
      <c r="K1030" s="30">
        <f t="shared" si="521"/>
        <v>2170</v>
      </c>
      <c r="L1030" s="30">
        <f t="shared" si="521"/>
        <v>2220</v>
      </c>
      <c r="M1030" s="30">
        <f t="shared" si="521"/>
        <v>2270</v>
      </c>
      <c r="N1030" s="91">
        <f t="shared" si="491"/>
        <v>1441.6000000000001</v>
      </c>
      <c r="O1030" s="91">
        <f t="shared" si="492"/>
        <v>1475.6000000000001</v>
      </c>
      <c r="P1030" s="91">
        <f t="shared" si="493"/>
        <v>1509.6000000000001</v>
      </c>
      <c r="Q1030" s="91">
        <f t="shared" si="494"/>
        <v>1543.6000000000001</v>
      </c>
      <c r="R1030" s="91">
        <f t="shared" si="495"/>
        <v>28.832000000000004</v>
      </c>
      <c r="S1030" s="91">
        <f t="shared" si="496"/>
        <v>221.34</v>
      </c>
      <c r="T1030" s="91">
        <f t="shared" si="497"/>
        <v>452.88000000000005</v>
      </c>
      <c r="U1030" s="91">
        <f t="shared" si="498"/>
        <v>848.98000000000013</v>
      </c>
      <c r="V1030" s="91">
        <f t="shared" si="499"/>
        <v>66.255935999999977</v>
      </c>
      <c r="W1030" s="91">
        <f t="shared" si="500"/>
        <v>457.77538799999985</v>
      </c>
      <c r="X1030" s="91">
        <f t="shared" si="501"/>
        <v>797.88398399999983</v>
      </c>
      <c r="Y1030" s="91">
        <f t="shared" si="502"/>
        <v>1300.6373599999997</v>
      </c>
      <c r="Z1030" s="91">
        <f t="shared" si="503"/>
        <v>13.803319999999994</v>
      </c>
      <c r="AA1030" s="91">
        <f t="shared" si="504"/>
        <v>76.29589799999998</v>
      </c>
      <c r="AB1030" s="91">
        <f t="shared" si="505"/>
        <v>110.81721999999999</v>
      </c>
      <c r="AC1030" s="91">
        <f t="shared" si="506"/>
        <v>154.83778095238094</v>
      </c>
      <c r="AD1030" s="29">
        <f t="shared" si="507"/>
        <v>0</v>
      </c>
      <c r="AE1030" s="29">
        <f t="shared" si="515"/>
        <v>1</v>
      </c>
      <c r="AF1030" s="29">
        <f t="shared" si="516"/>
        <v>1</v>
      </c>
      <c r="AG1030" s="29">
        <f t="shared" si="517"/>
        <v>2</v>
      </c>
      <c r="AH1030" s="29">
        <f t="shared" si="508"/>
        <v>1</v>
      </c>
      <c r="AI1030" s="29">
        <f t="shared" si="509"/>
        <v>4</v>
      </c>
      <c r="AJ1030" s="29">
        <f t="shared" si="510"/>
        <v>6</v>
      </c>
      <c r="AK1030" s="105">
        <f t="shared" si="511"/>
        <v>9</v>
      </c>
      <c r="AT1030" s="300">
        <f t="shared" si="519"/>
        <v>220.85311999999993</v>
      </c>
      <c r="AU1030" s="29">
        <f t="shared" si="519"/>
        <v>1695.4643999999992</v>
      </c>
      <c r="AV1030" s="29">
        <f t="shared" si="519"/>
        <v>3469.0607999999988</v>
      </c>
      <c r="AW1030" s="105">
        <f t="shared" si="519"/>
        <v>6503.1867999999977</v>
      </c>
    </row>
    <row r="1031" spans="1:49" x14ac:dyDescent="0.25">
      <c r="A1031" s="80" t="s">
        <v>236</v>
      </c>
      <c r="B1031" s="4" t="s">
        <v>91</v>
      </c>
      <c r="C1031" s="4">
        <v>74.83</v>
      </c>
      <c r="D1031" s="4">
        <v>83.01</v>
      </c>
      <c r="E1031" s="4">
        <v>3800</v>
      </c>
      <c r="F1031" s="4">
        <v>4300</v>
      </c>
      <c r="G1031" s="30">
        <f t="shared" si="512"/>
        <v>8.1800000000000068</v>
      </c>
      <c r="H1031" s="30">
        <f t="shared" si="513"/>
        <v>85.449999999999989</v>
      </c>
      <c r="I1031" s="30" t="str">
        <f t="shared" si="514"/>
        <v>US 97: 3</v>
      </c>
      <c r="J1031" s="30">
        <f t="shared" si="521"/>
        <v>3850</v>
      </c>
      <c r="K1031" s="30">
        <f t="shared" si="521"/>
        <v>3975</v>
      </c>
      <c r="L1031" s="30">
        <f t="shared" si="521"/>
        <v>4100</v>
      </c>
      <c r="M1031" s="30">
        <f t="shared" si="521"/>
        <v>4225</v>
      </c>
      <c r="N1031" s="91">
        <f t="shared" ref="N1031:N1094" si="522">J1031*$N$5</f>
        <v>2618</v>
      </c>
      <c r="O1031" s="91">
        <f t="shared" ref="O1031:O1094" si="523">K1031*$N$5</f>
        <v>2703</v>
      </c>
      <c r="P1031" s="91">
        <f t="shared" ref="P1031:P1094" si="524">L1031*$N$5</f>
        <v>2788</v>
      </c>
      <c r="Q1031" s="91">
        <f t="shared" ref="Q1031:Q1094" si="525">M1031*$N$5</f>
        <v>2873</v>
      </c>
      <c r="R1031" s="91">
        <f t="shared" ref="R1031:R1094" si="526">N1031*R$5</f>
        <v>52.36</v>
      </c>
      <c r="S1031" s="91">
        <f t="shared" ref="S1031:S1094" si="527">O1031*S$5</f>
        <v>405.45</v>
      </c>
      <c r="T1031" s="91">
        <f t="shared" ref="T1031:T1094" si="528">P1031*T$5</f>
        <v>836.4</v>
      </c>
      <c r="U1031" s="91">
        <f t="shared" ref="U1031:U1094" si="529">Q1031*U$5</f>
        <v>1580.15</v>
      </c>
      <c r="V1031" s="91">
        <f t="shared" ref="V1031:V1094" si="530">R1031*V$5*$G1031</f>
        <v>128.4914400000001</v>
      </c>
      <c r="W1031" s="91">
        <f t="shared" ref="W1031:W1094" si="531">S1031*W$5*$G1031</f>
        <v>895.47687000000076</v>
      </c>
      <c r="X1031" s="91">
        <f t="shared" ref="X1031:X1094" si="532">T1031*X$5*$G1031</f>
        <v>1573.6029600000015</v>
      </c>
      <c r="Y1031" s="91">
        <f t="shared" ref="Y1031:Y1094" si="533">U1031*Y$5*$G1031</f>
        <v>2585.1254000000022</v>
      </c>
      <c r="Z1031" s="91">
        <f t="shared" ref="Z1031:Z1094" si="534">V1031/(Z$5*24)</f>
        <v>26.769050000000018</v>
      </c>
      <c r="AA1031" s="91">
        <f t="shared" ref="AA1031:AA1094" si="535">W1031/(AA$5*24)</f>
        <v>149.24614500000013</v>
      </c>
      <c r="AB1031" s="91">
        <f t="shared" ref="AB1031:AB1094" si="536">X1031/(AB$5*24)</f>
        <v>218.5559666666669</v>
      </c>
      <c r="AC1031" s="91">
        <f t="shared" ref="AC1031:AC1094" si="537">Y1031/(AC$5*24)</f>
        <v>307.75302380952411</v>
      </c>
      <c r="AD1031" s="29">
        <f t="shared" ref="AD1031:AD1094" si="538">IF(Z1031&gt;30,ROUNDUP(Z1031/AD$5,0),0)</f>
        <v>0</v>
      </c>
      <c r="AE1031" s="29">
        <f t="shared" si="515"/>
        <v>1</v>
      </c>
      <c r="AF1031" s="29">
        <f t="shared" si="516"/>
        <v>2</v>
      </c>
      <c r="AG1031" s="29">
        <f t="shared" si="517"/>
        <v>3</v>
      </c>
      <c r="AH1031" s="29">
        <f t="shared" ref="AH1031:AH1095" si="539">SUMIF($I$7:$I$1118,$I1031,AD$7:AD$1118)</f>
        <v>1</v>
      </c>
      <c r="AI1031" s="29">
        <f t="shared" ref="AI1031:AI1095" si="540">SUMIF($I$7:$I$1118,$I1031,AE$7:AE$1118)</f>
        <v>4</v>
      </c>
      <c r="AJ1031" s="29">
        <f t="shared" ref="AJ1031:AJ1095" si="541">SUMIF($I$7:$I$1118,$I1031,AF$7:AF$1118)</f>
        <v>6</v>
      </c>
      <c r="AK1031" s="105">
        <f t="shared" ref="AK1031:AK1095" si="542">SUMIF($I$7:$I$1118,$I1031,AG$7:AG$1118)</f>
        <v>9</v>
      </c>
      <c r="AT1031" s="300">
        <f t="shared" si="519"/>
        <v>428.30480000000034</v>
      </c>
      <c r="AU1031" s="29">
        <f t="shared" si="519"/>
        <v>3316.5810000000029</v>
      </c>
      <c r="AV1031" s="29">
        <f t="shared" si="519"/>
        <v>6841.7520000000059</v>
      </c>
      <c r="AW1031" s="105">
        <f t="shared" si="519"/>
        <v>12925.627000000011</v>
      </c>
    </row>
    <row r="1032" spans="1:49" x14ac:dyDescent="0.25">
      <c r="A1032" s="80" t="s">
        <v>236</v>
      </c>
      <c r="B1032" s="4" t="s">
        <v>91</v>
      </c>
      <c r="C1032" s="4">
        <v>83.01</v>
      </c>
      <c r="D1032" s="4">
        <v>89.18</v>
      </c>
      <c r="E1032" s="4">
        <v>3800</v>
      </c>
      <c r="F1032" s="4">
        <v>4400</v>
      </c>
      <c r="G1032" s="30">
        <f t="shared" ref="G1032:G1095" si="543">IF(ABS(D1032-C1032)&lt;60,ABS(D1032-C1032),0)</f>
        <v>6.1700000000000017</v>
      </c>
      <c r="H1032" s="30">
        <f t="shared" ref="H1032:H1095" si="544">IF(A1032=A1031,G1032+H1031,G1032)</f>
        <v>91.61999999999999</v>
      </c>
      <c r="I1032" s="30" t="str">
        <f t="shared" ref="I1032:I1095" si="545">A1032&amp;": "&amp;ROUNDUP(H1032/30,0)</f>
        <v>US 97: 4</v>
      </c>
      <c r="J1032" s="30">
        <f t="shared" si="521"/>
        <v>3860</v>
      </c>
      <c r="K1032" s="30">
        <f t="shared" si="521"/>
        <v>4010</v>
      </c>
      <c r="L1032" s="30">
        <f t="shared" si="521"/>
        <v>4160</v>
      </c>
      <c r="M1032" s="30">
        <f t="shared" si="521"/>
        <v>4310</v>
      </c>
      <c r="N1032" s="91">
        <f t="shared" si="522"/>
        <v>2624.8</v>
      </c>
      <c r="O1032" s="91">
        <f t="shared" si="523"/>
        <v>2726.8</v>
      </c>
      <c r="P1032" s="91">
        <f t="shared" si="524"/>
        <v>2828.8</v>
      </c>
      <c r="Q1032" s="91">
        <f t="shared" si="525"/>
        <v>2930.8</v>
      </c>
      <c r="R1032" s="91">
        <f t="shared" si="526"/>
        <v>52.496000000000002</v>
      </c>
      <c r="S1032" s="91">
        <f t="shared" si="527"/>
        <v>409.02000000000004</v>
      </c>
      <c r="T1032" s="91">
        <f t="shared" si="528"/>
        <v>848.64</v>
      </c>
      <c r="U1032" s="91">
        <f t="shared" si="529"/>
        <v>1611.9400000000003</v>
      </c>
      <c r="V1032" s="91">
        <f t="shared" si="530"/>
        <v>97.170096000000015</v>
      </c>
      <c r="W1032" s="91">
        <f t="shared" si="531"/>
        <v>681.38641800000028</v>
      </c>
      <c r="X1032" s="91">
        <f t="shared" si="532"/>
        <v>1204.3050240000005</v>
      </c>
      <c r="Y1032" s="91">
        <f t="shared" si="533"/>
        <v>1989.133960000001</v>
      </c>
      <c r="Z1032" s="91">
        <f t="shared" si="534"/>
        <v>20.243770000000001</v>
      </c>
      <c r="AA1032" s="91">
        <f t="shared" si="535"/>
        <v>113.56440300000004</v>
      </c>
      <c r="AB1032" s="91">
        <f t="shared" si="536"/>
        <v>167.26458666666676</v>
      </c>
      <c r="AC1032" s="91">
        <f t="shared" si="537"/>
        <v>236.80166190476206</v>
      </c>
      <c r="AD1032" s="29">
        <f t="shared" si="538"/>
        <v>0</v>
      </c>
      <c r="AE1032" s="29">
        <f t="shared" ref="AE1032:AE1095" si="546">MAX(AD1032,IF(AA1032&gt;30,ROUNDUP(AA1032/AE$5,0),0))</f>
        <v>1</v>
      </c>
      <c r="AF1032" s="29">
        <f t="shared" ref="AF1032:AF1095" si="547">MAX(AE1032,IF(AB1032&gt;30,ROUNDUP(AB1032/AF$5,0),0))</f>
        <v>2</v>
      </c>
      <c r="AG1032" s="29">
        <f t="shared" ref="AG1032:AG1095" si="548">MAX(AF1032,IF(AC1032&gt;30,ROUNDUP(AC1032/AG$5,0),0))</f>
        <v>2</v>
      </c>
      <c r="AH1032" s="29">
        <f t="shared" si="539"/>
        <v>4</v>
      </c>
      <c r="AI1032" s="29">
        <f t="shared" si="540"/>
        <v>16</v>
      </c>
      <c r="AJ1032" s="29">
        <f t="shared" si="541"/>
        <v>24</v>
      </c>
      <c r="AK1032" s="105">
        <f t="shared" si="542"/>
        <v>31</v>
      </c>
      <c r="AT1032" s="300">
        <f t="shared" si="519"/>
        <v>323.90032000000008</v>
      </c>
      <c r="AU1032" s="29">
        <f t="shared" si="519"/>
        <v>2523.6534000000011</v>
      </c>
      <c r="AV1032" s="29">
        <f t="shared" si="519"/>
        <v>5236.1088000000018</v>
      </c>
      <c r="AW1032" s="105">
        <f t="shared" si="519"/>
        <v>9945.6698000000051</v>
      </c>
    </row>
    <row r="1033" spans="1:49" x14ac:dyDescent="0.25">
      <c r="A1033" s="80" t="s">
        <v>236</v>
      </c>
      <c r="B1033" s="4" t="s">
        <v>91</v>
      </c>
      <c r="C1033" s="4">
        <v>89.18</v>
      </c>
      <c r="D1033" s="4">
        <v>90.16</v>
      </c>
      <c r="E1033" s="4">
        <v>4000</v>
      </c>
      <c r="F1033" s="4">
        <v>4300</v>
      </c>
      <c r="G1033" s="30">
        <f t="shared" si="543"/>
        <v>0.97999999999998977</v>
      </c>
      <c r="H1033" s="30">
        <f t="shared" si="544"/>
        <v>92.59999999999998</v>
      </c>
      <c r="I1033" s="30" t="str">
        <f t="shared" si="545"/>
        <v>US 97: 4</v>
      </c>
      <c r="J1033" s="30">
        <f t="shared" si="521"/>
        <v>4030</v>
      </c>
      <c r="K1033" s="30">
        <f t="shared" si="521"/>
        <v>4105</v>
      </c>
      <c r="L1033" s="30">
        <f t="shared" si="521"/>
        <v>4180</v>
      </c>
      <c r="M1033" s="30">
        <f t="shared" si="521"/>
        <v>4255</v>
      </c>
      <c r="N1033" s="91">
        <f t="shared" si="522"/>
        <v>2740.4</v>
      </c>
      <c r="O1033" s="91">
        <f t="shared" si="523"/>
        <v>2791.4</v>
      </c>
      <c r="P1033" s="91">
        <f t="shared" si="524"/>
        <v>2842.4</v>
      </c>
      <c r="Q1033" s="91">
        <f t="shared" si="525"/>
        <v>2893.4</v>
      </c>
      <c r="R1033" s="91">
        <f t="shared" si="526"/>
        <v>54.808</v>
      </c>
      <c r="S1033" s="91">
        <f t="shared" si="527"/>
        <v>418.71</v>
      </c>
      <c r="T1033" s="91">
        <f t="shared" si="528"/>
        <v>852.72</v>
      </c>
      <c r="U1033" s="91">
        <f t="shared" si="529"/>
        <v>1591.3700000000001</v>
      </c>
      <c r="V1033" s="91">
        <f t="shared" si="530"/>
        <v>16.113551999999832</v>
      </c>
      <c r="W1033" s="91">
        <f t="shared" si="531"/>
        <v>110.79066599999884</v>
      </c>
      <c r="X1033" s="91">
        <f t="shared" si="532"/>
        <v>192.20308799999802</v>
      </c>
      <c r="Y1033" s="91">
        <f t="shared" si="533"/>
        <v>311.90851999999683</v>
      </c>
      <c r="Z1033" s="91">
        <f t="shared" si="534"/>
        <v>3.3569899999999646</v>
      </c>
      <c r="AA1033" s="91">
        <f t="shared" si="535"/>
        <v>18.465110999999805</v>
      </c>
      <c r="AB1033" s="91">
        <f t="shared" si="536"/>
        <v>26.69487333333306</v>
      </c>
      <c r="AC1033" s="91">
        <f t="shared" si="537"/>
        <v>37.131966666666294</v>
      </c>
      <c r="AD1033" s="29">
        <f t="shared" si="538"/>
        <v>0</v>
      </c>
      <c r="AE1033" s="29">
        <f t="shared" si="546"/>
        <v>0</v>
      </c>
      <c r="AF1033" s="29">
        <f t="shared" si="547"/>
        <v>0</v>
      </c>
      <c r="AG1033" s="29">
        <f t="shared" si="548"/>
        <v>1</v>
      </c>
      <c r="AH1033" s="29">
        <f t="shared" si="539"/>
        <v>4</v>
      </c>
      <c r="AI1033" s="29">
        <f t="shared" si="540"/>
        <v>16</v>
      </c>
      <c r="AJ1033" s="29">
        <f t="shared" si="541"/>
        <v>24</v>
      </c>
      <c r="AK1033" s="105">
        <f t="shared" si="542"/>
        <v>31</v>
      </c>
      <c r="AT1033" s="300">
        <f t="shared" si="519"/>
        <v>53.711839999999441</v>
      </c>
      <c r="AU1033" s="29">
        <f t="shared" si="519"/>
        <v>410.33579999999569</v>
      </c>
      <c r="AV1033" s="29">
        <f t="shared" si="519"/>
        <v>835.66559999999129</v>
      </c>
      <c r="AW1033" s="105">
        <f t="shared" si="519"/>
        <v>1559.5425999999838</v>
      </c>
    </row>
    <row r="1034" spans="1:49" x14ac:dyDescent="0.25">
      <c r="A1034" s="80" t="s">
        <v>236</v>
      </c>
      <c r="B1034" s="4" t="s">
        <v>91</v>
      </c>
      <c r="C1034" s="4">
        <v>90.16</v>
      </c>
      <c r="D1034" s="4">
        <v>91.4</v>
      </c>
      <c r="E1034" s="4">
        <v>4900</v>
      </c>
      <c r="F1034" s="4">
        <v>5500</v>
      </c>
      <c r="G1034" s="30">
        <f t="shared" si="543"/>
        <v>1.2400000000000091</v>
      </c>
      <c r="H1034" s="30">
        <f t="shared" si="544"/>
        <v>93.839999999999989</v>
      </c>
      <c r="I1034" s="30" t="str">
        <f t="shared" si="545"/>
        <v>US 97: 4</v>
      </c>
      <c r="J1034" s="30">
        <f t="shared" si="521"/>
        <v>4960</v>
      </c>
      <c r="K1034" s="30">
        <f t="shared" si="521"/>
        <v>5110</v>
      </c>
      <c r="L1034" s="30">
        <f t="shared" si="521"/>
        <v>5260</v>
      </c>
      <c r="M1034" s="30">
        <f t="shared" si="521"/>
        <v>5410</v>
      </c>
      <c r="N1034" s="91">
        <f t="shared" si="522"/>
        <v>3372.8</v>
      </c>
      <c r="O1034" s="91">
        <f t="shared" si="523"/>
        <v>3474.8</v>
      </c>
      <c r="P1034" s="91">
        <f t="shared" si="524"/>
        <v>3576.8</v>
      </c>
      <c r="Q1034" s="91">
        <f t="shared" si="525"/>
        <v>3678.8</v>
      </c>
      <c r="R1034" s="91">
        <f t="shared" si="526"/>
        <v>67.456000000000003</v>
      </c>
      <c r="S1034" s="91">
        <f t="shared" si="527"/>
        <v>521.22</v>
      </c>
      <c r="T1034" s="91">
        <f t="shared" si="528"/>
        <v>1073.04</v>
      </c>
      <c r="U1034" s="91">
        <f t="shared" si="529"/>
        <v>2023.3400000000004</v>
      </c>
      <c r="V1034" s="91">
        <f t="shared" si="530"/>
        <v>25.093632000000184</v>
      </c>
      <c r="W1034" s="91">
        <f t="shared" si="531"/>
        <v>174.50445600000131</v>
      </c>
      <c r="X1034" s="91">
        <f t="shared" si="532"/>
        <v>306.03100800000226</v>
      </c>
      <c r="Y1034" s="91">
        <f t="shared" si="533"/>
        <v>501.78832000000381</v>
      </c>
      <c r="Z1034" s="91">
        <f t="shared" si="534"/>
        <v>5.2278400000000378</v>
      </c>
      <c r="AA1034" s="91">
        <f t="shared" si="535"/>
        <v>29.08407600000022</v>
      </c>
      <c r="AB1034" s="91">
        <f t="shared" si="536"/>
        <v>42.504306666666984</v>
      </c>
      <c r="AC1034" s="91">
        <f t="shared" si="537"/>
        <v>59.736704761905223</v>
      </c>
      <c r="AD1034" s="29">
        <f t="shared" si="538"/>
        <v>0</v>
      </c>
      <c r="AE1034" s="29">
        <f t="shared" si="546"/>
        <v>0</v>
      </c>
      <c r="AF1034" s="29">
        <f t="shared" si="547"/>
        <v>1</v>
      </c>
      <c r="AG1034" s="29">
        <f t="shared" si="548"/>
        <v>1</v>
      </c>
      <c r="AH1034" s="29">
        <f t="shared" si="539"/>
        <v>4</v>
      </c>
      <c r="AI1034" s="29">
        <f t="shared" si="540"/>
        <v>16</v>
      </c>
      <c r="AJ1034" s="29">
        <f t="shared" si="541"/>
        <v>24</v>
      </c>
      <c r="AK1034" s="105">
        <f t="shared" si="542"/>
        <v>31</v>
      </c>
      <c r="AT1034" s="300">
        <f t="shared" si="519"/>
        <v>83.645440000000619</v>
      </c>
      <c r="AU1034" s="29">
        <f t="shared" si="519"/>
        <v>646.31280000000481</v>
      </c>
      <c r="AV1034" s="29">
        <f t="shared" si="519"/>
        <v>1330.5696000000098</v>
      </c>
      <c r="AW1034" s="105">
        <f t="shared" si="519"/>
        <v>2508.9416000000188</v>
      </c>
    </row>
    <row r="1035" spans="1:49" x14ac:dyDescent="0.25">
      <c r="A1035" s="80" t="s">
        <v>236</v>
      </c>
      <c r="B1035" s="4" t="s">
        <v>91</v>
      </c>
      <c r="C1035" s="4">
        <v>91.4</v>
      </c>
      <c r="D1035" s="4">
        <v>91.84</v>
      </c>
      <c r="E1035" s="4">
        <v>5800</v>
      </c>
      <c r="F1035" s="4">
        <v>5900</v>
      </c>
      <c r="G1035" s="30">
        <f t="shared" si="543"/>
        <v>0.43999999999999773</v>
      </c>
      <c r="H1035" s="30">
        <f t="shared" si="544"/>
        <v>94.279999999999987</v>
      </c>
      <c r="I1035" s="30" t="str">
        <f t="shared" si="545"/>
        <v>US 97: 4</v>
      </c>
      <c r="J1035" s="30">
        <f t="shared" si="521"/>
        <v>5810</v>
      </c>
      <c r="K1035" s="30">
        <f t="shared" si="521"/>
        <v>5835</v>
      </c>
      <c r="L1035" s="30">
        <f t="shared" si="521"/>
        <v>5860</v>
      </c>
      <c r="M1035" s="30">
        <f t="shared" si="521"/>
        <v>5885</v>
      </c>
      <c r="N1035" s="91">
        <f t="shared" si="522"/>
        <v>3950.8</v>
      </c>
      <c r="O1035" s="91">
        <f t="shared" si="523"/>
        <v>3967.8</v>
      </c>
      <c r="P1035" s="91">
        <f t="shared" si="524"/>
        <v>3984.8</v>
      </c>
      <c r="Q1035" s="91">
        <f t="shared" si="525"/>
        <v>4001.8</v>
      </c>
      <c r="R1035" s="91">
        <f t="shared" si="526"/>
        <v>79.016000000000005</v>
      </c>
      <c r="S1035" s="91">
        <f t="shared" si="527"/>
        <v>595.16999999999996</v>
      </c>
      <c r="T1035" s="91">
        <f t="shared" si="528"/>
        <v>1195.44</v>
      </c>
      <c r="U1035" s="91">
        <f t="shared" si="529"/>
        <v>2200.9900000000002</v>
      </c>
      <c r="V1035" s="91">
        <f t="shared" si="530"/>
        <v>10.430111999999948</v>
      </c>
      <c r="W1035" s="91">
        <f t="shared" si="531"/>
        <v>70.706195999999636</v>
      </c>
      <c r="X1035" s="91">
        <f t="shared" si="532"/>
        <v>120.97852799999939</v>
      </c>
      <c r="Y1035" s="91">
        <f t="shared" si="533"/>
        <v>193.68711999999903</v>
      </c>
      <c r="Z1035" s="91">
        <f t="shared" si="534"/>
        <v>2.172939999999989</v>
      </c>
      <c r="AA1035" s="91">
        <f t="shared" si="535"/>
        <v>11.78436599999994</v>
      </c>
      <c r="AB1035" s="91">
        <f t="shared" si="536"/>
        <v>16.80257333333325</v>
      </c>
      <c r="AC1035" s="91">
        <f t="shared" si="537"/>
        <v>23.057990476190366</v>
      </c>
      <c r="AD1035" s="29">
        <f t="shared" si="538"/>
        <v>0</v>
      </c>
      <c r="AE1035" s="29">
        <f t="shared" si="546"/>
        <v>0</v>
      </c>
      <c r="AF1035" s="29">
        <f t="shared" si="547"/>
        <v>0</v>
      </c>
      <c r="AG1035" s="29">
        <f t="shared" si="548"/>
        <v>0</v>
      </c>
      <c r="AH1035" s="29">
        <f t="shared" si="539"/>
        <v>4</v>
      </c>
      <c r="AI1035" s="29">
        <f t="shared" si="540"/>
        <v>16</v>
      </c>
      <c r="AJ1035" s="29">
        <f t="shared" si="541"/>
        <v>24</v>
      </c>
      <c r="AK1035" s="105">
        <f t="shared" si="542"/>
        <v>31</v>
      </c>
      <c r="AT1035" s="300">
        <f t="shared" si="519"/>
        <v>34.767039999999824</v>
      </c>
      <c r="AU1035" s="29">
        <f t="shared" si="519"/>
        <v>261.87479999999863</v>
      </c>
      <c r="AV1035" s="29">
        <f t="shared" si="519"/>
        <v>525.99359999999729</v>
      </c>
      <c r="AW1035" s="105">
        <f t="shared" si="519"/>
        <v>968.43559999999513</v>
      </c>
    </row>
    <row r="1036" spans="1:49" x14ac:dyDescent="0.25">
      <c r="A1036" s="80" t="s">
        <v>236</v>
      </c>
      <c r="B1036" s="4" t="s">
        <v>91</v>
      </c>
      <c r="C1036" s="4">
        <v>91.84</v>
      </c>
      <c r="D1036" s="4">
        <v>92.08</v>
      </c>
      <c r="E1036" s="4">
        <v>7500</v>
      </c>
      <c r="F1036" s="4">
        <v>10700</v>
      </c>
      <c r="G1036" s="30">
        <f t="shared" si="543"/>
        <v>0.23999999999999488</v>
      </c>
      <c r="H1036" s="30">
        <f t="shared" si="544"/>
        <v>94.519999999999982</v>
      </c>
      <c r="I1036" s="30" t="str">
        <f t="shared" si="545"/>
        <v>US 97: 4</v>
      </c>
      <c r="J1036" s="30">
        <f t="shared" si="521"/>
        <v>7820</v>
      </c>
      <c r="K1036" s="30">
        <f t="shared" si="521"/>
        <v>8620</v>
      </c>
      <c r="L1036" s="30">
        <f t="shared" si="521"/>
        <v>9420</v>
      </c>
      <c r="M1036" s="30">
        <f t="shared" si="521"/>
        <v>10220</v>
      </c>
      <c r="N1036" s="91">
        <f t="shared" si="522"/>
        <v>5317.6</v>
      </c>
      <c r="O1036" s="91">
        <f t="shared" si="523"/>
        <v>5861.6</v>
      </c>
      <c r="P1036" s="91">
        <f t="shared" si="524"/>
        <v>6405.6</v>
      </c>
      <c r="Q1036" s="91">
        <f t="shared" si="525"/>
        <v>6949.6</v>
      </c>
      <c r="R1036" s="91">
        <f t="shared" si="526"/>
        <v>106.352</v>
      </c>
      <c r="S1036" s="91">
        <f t="shared" si="527"/>
        <v>879.24</v>
      </c>
      <c r="T1036" s="91">
        <f t="shared" si="528"/>
        <v>1921.68</v>
      </c>
      <c r="U1036" s="91">
        <f t="shared" si="529"/>
        <v>3822.2800000000007</v>
      </c>
      <c r="V1036" s="91">
        <f t="shared" si="530"/>
        <v>7.6573439999998367</v>
      </c>
      <c r="W1036" s="91">
        <f t="shared" si="531"/>
        <v>56.974751999998794</v>
      </c>
      <c r="X1036" s="91">
        <f t="shared" si="532"/>
        <v>106.07673599999775</v>
      </c>
      <c r="Y1036" s="91">
        <f t="shared" si="533"/>
        <v>183.46943999999613</v>
      </c>
      <c r="Z1036" s="91">
        <f t="shared" si="534"/>
        <v>1.5952799999999658</v>
      </c>
      <c r="AA1036" s="91">
        <f t="shared" si="535"/>
        <v>9.4957919999997991</v>
      </c>
      <c r="AB1036" s="91">
        <f t="shared" si="536"/>
        <v>14.732879999999689</v>
      </c>
      <c r="AC1036" s="91">
        <f t="shared" si="537"/>
        <v>21.841599999999541</v>
      </c>
      <c r="AD1036" s="29">
        <f t="shared" si="538"/>
        <v>0</v>
      </c>
      <c r="AE1036" s="29">
        <f t="shared" si="546"/>
        <v>0</v>
      </c>
      <c r="AF1036" s="29">
        <f t="shared" si="547"/>
        <v>0</v>
      </c>
      <c r="AG1036" s="29">
        <f t="shared" si="548"/>
        <v>0</v>
      </c>
      <c r="AH1036" s="29">
        <f t="shared" si="539"/>
        <v>4</v>
      </c>
      <c r="AI1036" s="29">
        <f t="shared" si="540"/>
        <v>16</v>
      </c>
      <c r="AJ1036" s="29">
        <f t="shared" si="541"/>
        <v>24</v>
      </c>
      <c r="AK1036" s="105">
        <f t="shared" si="542"/>
        <v>31</v>
      </c>
      <c r="AT1036" s="300">
        <f t="shared" si="519"/>
        <v>25.524479999999457</v>
      </c>
      <c r="AU1036" s="29">
        <f t="shared" si="519"/>
        <v>211.0175999999955</v>
      </c>
      <c r="AV1036" s="29">
        <f t="shared" si="519"/>
        <v>461.2031999999902</v>
      </c>
      <c r="AW1036" s="105">
        <f t="shared" si="519"/>
        <v>917.3471999999806</v>
      </c>
    </row>
    <row r="1037" spans="1:49" x14ac:dyDescent="0.25">
      <c r="A1037" s="80" t="s">
        <v>236</v>
      </c>
      <c r="B1037" s="4" t="s">
        <v>91</v>
      </c>
      <c r="C1037" s="4">
        <v>92.08</v>
      </c>
      <c r="D1037" s="4">
        <v>92.14</v>
      </c>
      <c r="E1037" s="4">
        <v>10600</v>
      </c>
      <c r="F1037" s="4">
        <v>11700</v>
      </c>
      <c r="G1037" s="30">
        <f t="shared" si="543"/>
        <v>6.0000000000002274E-2</v>
      </c>
      <c r="H1037" s="30">
        <f t="shared" si="544"/>
        <v>94.579999999999984</v>
      </c>
      <c r="I1037" s="30" t="str">
        <f t="shared" si="545"/>
        <v>US 97: 4</v>
      </c>
      <c r="J1037" s="30">
        <f t="shared" si="521"/>
        <v>10710</v>
      </c>
      <c r="K1037" s="30">
        <f t="shared" si="521"/>
        <v>10985</v>
      </c>
      <c r="L1037" s="30">
        <f t="shared" si="521"/>
        <v>11260</v>
      </c>
      <c r="M1037" s="30">
        <f t="shared" si="521"/>
        <v>11535</v>
      </c>
      <c r="N1037" s="91">
        <f t="shared" si="522"/>
        <v>7282.8</v>
      </c>
      <c r="O1037" s="91">
        <f t="shared" si="523"/>
        <v>7469.8</v>
      </c>
      <c r="P1037" s="91">
        <f t="shared" si="524"/>
        <v>7656.8</v>
      </c>
      <c r="Q1037" s="91">
        <f t="shared" si="525"/>
        <v>7843.8</v>
      </c>
      <c r="R1037" s="91">
        <f t="shared" si="526"/>
        <v>145.65600000000001</v>
      </c>
      <c r="S1037" s="91">
        <f t="shared" si="527"/>
        <v>1120.47</v>
      </c>
      <c r="T1037" s="91">
        <f t="shared" si="528"/>
        <v>2297.04</v>
      </c>
      <c r="U1037" s="91">
        <f t="shared" si="529"/>
        <v>4314.09</v>
      </c>
      <c r="V1037" s="91">
        <f t="shared" si="530"/>
        <v>2.6218080000000996</v>
      </c>
      <c r="W1037" s="91">
        <f t="shared" si="531"/>
        <v>18.151614000000688</v>
      </c>
      <c r="X1037" s="91">
        <f t="shared" si="532"/>
        <v>31.699152000001202</v>
      </c>
      <c r="Y1037" s="91">
        <f t="shared" si="533"/>
        <v>51.769080000001971</v>
      </c>
      <c r="Z1037" s="91">
        <f t="shared" si="534"/>
        <v>0.54621000000002062</v>
      </c>
      <c r="AA1037" s="91">
        <f t="shared" si="535"/>
        <v>3.0252690000001148</v>
      </c>
      <c r="AB1037" s="91">
        <f t="shared" si="536"/>
        <v>4.402660000000167</v>
      </c>
      <c r="AC1037" s="91">
        <f t="shared" si="537"/>
        <v>6.1629857142859503</v>
      </c>
      <c r="AD1037" s="29">
        <f t="shared" si="538"/>
        <v>0</v>
      </c>
      <c r="AE1037" s="29">
        <f t="shared" si="546"/>
        <v>0</v>
      </c>
      <c r="AF1037" s="29">
        <f t="shared" si="547"/>
        <v>0</v>
      </c>
      <c r="AG1037" s="29">
        <f t="shared" si="548"/>
        <v>0</v>
      </c>
      <c r="AH1037" s="29">
        <f t="shared" si="539"/>
        <v>4</v>
      </c>
      <c r="AI1037" s="29">
        <f t="shared" si="540"/>
        <v>16</v>
      </c>
      <c r="AJ1037" s="29">
        <f t="shared" si="541"/>
        <v>24</v>
      </c>
      <c r="AK1037" s="105">
        <f t="shared" si="542"/>
        <v>31</v>
      </c>
      <c r="AT1037" s="300">
        <f t="shared" si="519"/>
        <v>8.7393600000003318</v>
      </c>
      <c r="AU1037" s="29">
        <f t="shared" si="519"/>
        <v>67.228200000002545</v>
      </c>
      <c r="AV1037" s="29">
        <f t="shared" si="519"/>
        <v>137.82240000000522</v>
      </c>
      <c r="AW1037" s="105">
        <f t="shared" si="519"/>
        <v>258.84540000000982</v>
      </c>
    </row>
    <row r="1038" spans="1:49" x14ac:dyDescent="0.25">
      <c r="A1038" s="80" t="s">
        <v>236</v>
      </c>
      <c r="B1038" s="4" t="s">
        <v>91</v>
      </c>
      <c r="C1038" s="4">
        <v>92.08</v>
      </c>
      <c r="D1038" s="4">
        <v>92.22</v>
      </c>
      <c r="E1038" s="4">
        <v>10100</v>
      </c>
      <c r="F1038" s="4">
        <v>10200</v>
      </c>
      <c r="G1038" s="30">
        <f t="shared" si="543"/>
        <v>0.14000000000000057</v>
      </c>
      <c r="H1038" s="30">
        <f t="shared" si="544"/>
        <v>94.719999999999985</v>
      </c>
      <c r="I1038" s="30" t="str">
        <f t="shared" si="545"/>
        <v>US 97: 4</v>
      </c>
      <c r="J1038" s="30">
        <f t="shared" si="521"/>
        <v>10110</v>
      </c>
      <c r="K1038" s="30">
        <f t="shared" si="521"/>
        <v>10135</v>
      </c>
      <c r="L1038" s="30">
        <f t="shared" si="521"/>
        <v>10160</v>
      </c>
      <c r="M1038" s="30">
        <f t="shared" si="521"/>
        <v>10185</v>
      </c>
      <c r="N1038" s="91">
        <f t="shared" si="522"/>
        <v>6874.8</v>
      </c>
      <c r="O1038" s="91">
        <f t="shared" si="523"/>
        <v>6891.8</v>
      </c>
      <c r="P1038" s="91">
        <f t="shared" si="524"/>
        <v>6908.8</v>
      </c>
      <c r="Q1038" s="91">
        <f t="shared" si="525"/>
        <v>6925.8</v>
      </c>
      <c r="R1038" s="91">
        <f t="shared" si="526"/>
        <v>137.49600000000001</v>
      </c>
      <c r="S1038" s="91">
        <f t="shared" si="527"/>
        <v>1033.77</v>
      </c>
      <c r="T1038" s="91">
        <f t="shared" si="528"/>
        <v>2072.64</v>
      </c>
      <c r="U1038" s="91">
        <f t="shared" si="529"/>
        <v>3809.1900000000005</v>
      </c>
      <c r="V1038" s="91">
        <f t="shared" si="530"/>
        <v>5.7748320000000239</v>
      </c>
      <c r="W1038" s="91">
        <f t="shared" si="531"/>
        <v>39.076506000000158</v>
      </c>
      <c r="X1038" s="91">
        <f t="shared" si="532"/>
        <v>66.739008000000268</v>
      </c>
      <c r="Y1038" s="91">
        <f t="shared" si="533"/>
        <v>106.65732000000045</v>
      </c>
      <c r="Z1038" s="91">
        <f t="shared" si="534"/>
        <v>1.2030900000000049</v>
      </c>
      <c r="AA1038" s="91">
        <f t="shared" si="535"/>
        <v>6.5127510000000264</v>
      </c>
      <c r="AB1038" s="91">
        <f t="shared" si="536"/>
        <v>9.2693066666667043</v>
      </c>
      <c r="AC1038" s="91">
        <f t="shared" si="537"/>
        <v>12.697300000000055</v>
      </c>
      <c r="AD1038" s="29">
        <f t="shared" si="538"/>
        <v>0</v>
      </c>
      <c r="AE1038" s="29">
        <f t="shared" si="546"/>
        <v>0</v>
      </c>
      <c r="AF1038" s="29">
        <f t="shared" si="547"/>
        <v>0</v>
      </c>
      <c r="AG1038" s="29">
        <f t="shared" si="548"/>
        <v>0</v>
      </c>
      <c r="AH1038" s="29">
        <f t="shared" si="539"/>
        <v>4</v>
      </c>
      <c r="AI1038" s="29">
        <f t="shared" si="540"/>
        <v>16</v>
      </c>
      <c r="AJ1038" s="29">
        <f t="shared" si="541"/>
        <v>24</v>
      </c>
      <c r="AK1038" s="105">
        <f t="shared" si="542"/>
        <v>31</v>
      </c>
      <c r="AT1038" s="300">
        <f t="shared" si="519"/>
        <v>19.249440000000078</v>
      </c>
      <c r="AU1038" s="29">
        <f t="shared" si="519"/>
        <v>144.7278000000006</v>
      </c>
      <c r="AV1038" s="29">
        <f t="shared" si="519"/>
        <v>290.16960000000114</v>
      </c>
      <c r="AW1038" s="105">
        <f t="shared" si="519"/>
        <v>533.28660000000218</v>
      </c>
    </row>
    <row r="1039" spans="1:49" x14ac:dyDescent="0.25">
      <c r="A1039" s="80" t="s">
        <v>236</v>
      </c>
      <c r="B1039" s="4" t="s">
        <v>91</v>
      </c>
      <c r="C1039" s="4">
        <v>92.14</v>
      </c>
      <c r="D1039" s="4">
        <v>92.45</v>
      </c>
      <c r="E1039" s="4">
        <v>11000</v>
      </c>
      <c r="F1039" s="4">
        <v>14200</v>
      </c>
      <c r="G1039" s="30">
        <f t="shared" si="543"/>
        <v>0.31000000000000227</v>
      </c>
      <c r="H1039" s="30">
        <f t="shared" si="544"/>
        <v>95.029999999999987</v>
      </c>
      <c r="I1039" s="30" t="str">
        <f t="shared" si="545"/>
        <v>US 97: 4</v>
      </c>
      <c r="J1039" s="30">
        <f t="shared" si="521"/>
        <v>11320</v>
      </c>
      <c r="K1039" s="30">
        <f t="shared" si="521"/>
        <v>12120</v>
      </c>
      <c r="L1039" s="30">
        <f t="shared" si="521"/>
        <v>12920</v>
      </c>
      <c r="M1039" s="30">
        <f t="shared" si="521"/>
        <v>13720</v>
      </c>
      <c r="N1039" s="91">
        <f t="shared" si="522"/>
        <v>7697.6</v>
      </c>
      <c r="O1039" s="91">
        <f t="shared" si="523"/>
        <v>8241.6</v>
      </c>
      <c r="P1039" s="91">
        <f t="shared" si="524"/>
        <v>8785.6</v>
      </c>
      <c r="Q1039" s="91">
        <f t="shared" si="525"/>
        <v>9329.6</v>
      </c>
      <c r="R1039" s="91">
        <f t="shared" si="526"/>
        <v>153.952</v>
      </c>
      <c r="S1039" s="91">
        <f t="shared" si="527"/>
        <v>1236.24</v>
      </c>
      <c r="T1039" s="91">
        <f t="shared" si="528"/>
        <v>2635.68</v>
      </c>
      <c r="U1039" s="91">
        <f t="shared" si="529"/>
        <v>5131.2800000000007</v>
      </c>
      <c r="V1039" s="91">
        <f t="shared" si="530"/>
        <v>14.317536000000105</v>
      </c>
      <c r="W1039" s="91">
        <f t="shared" si="531"/>
        <v>103.47328800000076</v>
      </c>
      <c r="X1039" s="91">
        <f t="shared" si="532"/>
        <v>187.92398400000138</v>
      </c>
      <c r="Y1039" s="91">
        <f t="shared" si="533"/>
        <v>318.13936000000234</v>
      </c>
      <c r="Z1039" s="91">
        <f t="shared" si="534"/>
        <v>2.9828200000000216</v>
      </c>
      <c r="AA1039" s="91">
        <f t="shared" si="535"/>
        <v>17.245548000000127</v>
      </c>
      <c r="AB1039" s="91">
        <f t="shared" si="536"/>
        <v>26.100553333333529</v>
      </c>
      <c r="AC1039" s="91">
        <f t="shared" si="537"/>
        <v>37.873733333333618</v>
      </c>
      <c r="AD1039" s="29">
        <f t="shared" si="538"/>
        <v>0</v>
      </c>
      <c r="AE1039" s="29">
        <f t="shared" si="546"/>
        <v>0</v>
      </c>
      <c r="AF1039" s="29">
        <f t="shared" si="547"/>
        <v>0</v>
      </c>
      <c r="AG1039" s="29">
        <f t="shared" si="548"/>
        <v>1</v>
      </c>
      <c r="AH1039" s="29">
        <f t="shared" si="539"/>
        <v>4</v>
      </c>
      <c r="AI1039" s="29">
        <f t="shared" si="540"/>
        <v>16</v>
      </c>
      <c r="AJ1039" s="29">
        <f t="shared" si="541"/>
        <v>24</v>
      </c>
      <c r="AK1039" s="105">
        <f t="shared" si="542"/>
        <v>31</v>
      </c>
      <c r="AT1039" s="300">
        <f t="shared" si="519"/>
        <v>47.725120000000352</v>
      </c>
      <c r="AU1039" s="29">
        <f t="shared" si="519"/>
        <v>383.23440000000284</v>
      </c>
      <c r="AV1039" s="29">
        <f t="shared" si="519"/>
        <v>817.060800000006</v>
      </c>
      <c r="AW1039" s="105">
        <f t="shared" si="519"/>
        <v>1590.6968000000118</v>
      </c>
    </row>
    <row r="1040" spans="1:49" x14ac:dyDescent="0.25">
      <c r="A1040" s="80" t="s">
        <v>236</v>
      </c>
      <c r="B1040" s="4" t="s">
        <v>91</v>
      </c>
      <c r="C1040" s="4">
        <v>92.22</v>
      </c>
      <c r="D1040" s="4">
        <v>92.46</v>
      </c>
      <c r="E1040" s="4">
        <v>11400</v>
      </c>
      <c r="F1040" s="4">
        <v>11900</v>
      </c>
      <c r="G1040" s="30">
        <f t="shared" si="543"/>
        <v>0.23999999999999488</v>
      </c>
      <c r="H1040" s="30">
        <f t="shared" si="544"/>
        <v>95.269999999999982</v>
      </c>
      <c r="I1040" s="30" t="str">
        <f t="shared" si="545"/>
        <v>US 97: 4</v>
      </c>
      <c r="J1040" s="30">
        <f t="shared" si="521"/>
        <v>11450</v>
      </c>
      <c r="K1040" s="30">
        <f t="shared" si="521"/>
        <v>11575</v>
      </c>
      <c r="L1040" s="30">
        <f t="shared" si="521"/>
        <v>11700</v>
      </c>
      <c r="M1040" s="30">
        <f t="shared" si="521"/>
        <v>11825</v>
      </c>
      <c r="N1040" s="91">
        <f t="shared" si="522"/>
        <v>7786.0000000000009</v>
      </c>
      <c r="O1040" s="91">
        <f t="shared" si="523"/>
        <v>7871.0000000000009</v>
      </c>
      <c r="P1040" s="91">
        <f t="shared" si="524"/>
        <v>7956.0000000000009</v>
      </c>
      <c r="Q1040" s="91">
        <f t="shared" si="525"/>
        <v>8041.0000000000009</v>
      </c>
      <c r="R1040" s="91">
        <f t="shared" si="526"/>
        <v>155.72000000000003</v>
      </c>
      <c r="S1040" s="91">
        <f t="shared" si="527"/>
        <v>1180.6500000000001</v>
      </c>
      <c r="T1040" s="91">
        <f t="shared" si="528"/>
        <v>2386.8000000000002</v>
      </c>
      <c r="U1040" s="91">
        <f t="shared" si="529"/>
        <v>4422.5500000000011</v>
      </c>
      <c r="V1040" s="91">
        <f t="shared" si="530"/>
        <v>11.211839999999762</v>
      </c>
      <c r="W1040" s="91">
        <f t="shared" si="531"/>
        <v>76.506119999998376</v>
      </c>
      <c r="X1040" s="91">
        <f t="shared" si="532"/>
        <v>131.75135999999719</v>
      </c>
      <c r="Y1040" s="91">
        <f t="shared" si="533"/>
        <v>212.28239999999553</v>
      </c>
      <c r="Z1040" s="91">
        <f t="shared" si="534"/>
        <v>2.3357999999999501</v>
      </c>
      <c r="AA1040" s="91">
        <f t="shared" si="535"/>
        <v>12.751019999999729</v>
      </c>
      <c r="AB1040" s="91">
        <f t="shared" si="536"/>
        <v>18.298799999999613</v>
      </c>
      <c r="AC1040" s="91">
        <f t="shared" si="537"/>
        <v>25.27171428571376</v>
      </c>
      <c r="AD1040" s="29">
        <f t="shared" si="538"/>
        <v>0</v>
      </c>
      <c r="AE1040" s="29">
        <f t="shared" si="546"/>
        <v>0</v>
      </c>
      <c r="AF1040" s="29">
        <f t="shared" si="547"/>
        <v>0</v>
      </c>
      <c r="AG1040" s="29">
        <f t="shared" si="548"/>
        <v>0</v>
      </c>
      <c r="AH1040" s="29">
        <f t="shared" si="539"/>
        <v>4</v>
      </c>
      <c r="AI1040" s="29">
        <f t="shared" si="540"/>
        <v>16</v>
      </c>
      <c r="AJ1040" s="29">
        <f t="shared" si="541"/>
        <v>24</v>
      </c>
      <c r="AK1040" s="105">
        <f t="shared" si="542"/>
        <v>31</v>
      </c>
      <c r="AT1040" s="300">
        <f t="shared" si="519"/>
        <v>37.372799999999209</v>
      </c>
      <c r="AU1040" s="29">
        <f t="shared" si="519"/>
        <v>283.35599999999397</v>
      </c>
      <c r="AV1040" s="29">
        <f t="shared" si="519"/>
        <v>572.83199999998783</v>
      </c>
      <c r="AW1040" s="105">
        <f t="shared" si="519"/>
        <v>1061.4119999999775</v>
      </c>
    </row>
    <row r="1041" spans="1:49" x14ac:dyDescent="0.25">
      <c r="A1041" s="80" t="s">
        <v>236</v>
      </c>
      <c r="B1041" s="4" t="s">
        <v>91</v>
      </c>
      <c r="C1041" s="4">
        <v>92.45</v>
      </c>
      <c r="D1041" s="4">
        <v>92.67</v>
      </c>
      <c r="E1041" s="4">
        <v>10500</v>
      </c>
      <c r="F1041" s="4">
        <v>10600</v>
      </c>
      <c r="G1041" s="30">
        <f t="shared" si="543"/>
        <v>0.21999999999999886</v>
      </c>
      <c r="H1041" s="30">
        <f t="shared" si="544"/>
        <v>95.489999999999981</v>
      </c>
      <c r="I1041" s="30" t="str">
        <f t="shared" si="545"/>
        <v>US 97: 4</v>
      </c>
      <c r="J1041" s="30">
        <f t="shared" si="521"/>
        <v>10510</v>
      </c>
      <c r="K1041" s="30">
        <f t="shared" si="521"/>
        <v>10535</v>
      </c>
      <c r="L1041" s="30">
        <f t="shared" si="521"/>
        <v>10560</v>
      </c>
      <c r="M1041" s="30">
        <f t="shared" si="521"/>
        <v>10585</v>
      </c>
      <c r="N1041" s="91">
        <f t="shared" si="522"/>
        <v>7146.8</v>
      </c>
      <c r="O1041" s="91">
        <f t="shared" si="523"/>
        <v>7163.8</v>
      </c>
      <c r="P1041" s="91">
        <f t="shared" si="524"/>
        <v>7180.8</v>
      </c>
      <c r="Q1041" s="91">
        <f t="shared" si="525"/>
        <v>7197.8</v>
      </c>
      <c r="R1041" s="91">
        <f t="shared" si="526"/>
        <v>142.93600000000001</v>
      </c>
      <c r="S1041" s="91">
        <f t="shared" si="527"/>
        <v>1074.57</v>
      </c>
      <c r="T1041" s="91">
        <f t="shared" si="528"/>
        <v>2154.2399999999998</v>
      </c>
      <c r="U1041" s="91">
        <f t="shared" si="529"/>
        <v>3958.7900000000004</v>
      </c>
      <c r="V1041" s="91">
        <f t="shared" si="530"/>
        <v>9.433775999999952</v>
      </c>
      <c r="W1041" s="91">
        <f t="shared" si="531"/>
        <v>63.829457999999669</v>
      </c>
      <c r="X1041" s="91">
        <f t="shared" si="532"/>
        <v>109.00454399999943</v>
      </c>
      <c r="Y1041" s="91">
        <f t="shared" si="533"/>
        <v>174.18675999999914</v>
      </c>
      <c r="Z1041" s="91">
        <f t="shared" si="534"/>
        <v>1.9653699999999896</v>
      </c>
      <c r="AA1041" s="91">
        <f t="shared" si="535"/>
        <v>10.638242999999944</v>
      </c>
      <c r="AB1041" s="91">
        <f t="shared" si="536"/>
        <v>15.139519999999923</v>
      </c>
      <c r="AC1041" s="91">
        <f t="shared" si="537"/>
        <v>20.736519047618948</v>
      </c>
      <c r="AD1041" s="29">
        <f t="shared" si="538"/>
        <v>0</v>
      </c>
      <c r="AE1041" s="29">
        <f t="shared" si="546"/>
        <v>0</v>
      </c>
      <c r="AF1041" s="29">
        <f t="shared" si="547"/>
        <v>0</v>
      </c>
      <c r="AG1041" s="29">
        <f t="shared" si="548"/>
        <v>0</v>
      </c>
      <c r="AH1041" s="29">
        <f t="shared" si="539"/>
        <v>4</v>
      </c>
      <c r="AI1041" s="29">
        <f t="shared" si="540"/>
        <v>16</v>
      </c>
      <c r="AJ1041" s="29">
        <f t="shared" si="541"/>
        <v>24</v>
      </c>
      <c r="AK1041" s="105">
        <f t="shared" si="542"/>
        <v>31</v>
      </c>
      <c r="AT1041" s="300">
        <f t="shared" si="519"/>
        <v>31.445919999999838</v>
      </c>
      <c r="AU1041" s="29">
        <f t="shared" si="519"/>
        <v>236.40539999999876</v>
      </c>
      <c r="AV1041" s="29">
        <f t="shared" si="519"/>
        <v>473.93279999999748</v>
      </c>
      <c r="AW1041" s="105">
        <f t="shared" si="519"/>
        <v>870.93379999999559</v>
      </c>
    </row>
    <row r="1042" spans="1:49" x14ac:dyDescent="0.25">
      <c r="A1042" s="80" t="s">
        <v>236</v>
      </c>
      <c r="B1042" s="4" t="s">
        <v>91</v>
      </c>
      <c r="C1042" s="4">
        <v>92.46</v>
      </c>
      <c r="D1042" s="4">
        <v>93.04</v>
      </c>
      <c r="E1042" s="4">
        <v>10500</v>
      </c>
      <c r="F1042" s="4">
        <v>10600</v>
      </c>
      <c r="G1042" s="30">
        <f t="shared" si="543"/>
        <v>0.58000000000001251</v>
      </c>
      <c r="H1042" s="30">
        <f t="shared" si="544"/>
        <v>96.07</v>
      </c>
      <c r="I1042" s="30" t="str">
        <f t="shared" si="545"/>
        <v>US 97: 4</v>
      </c>
      <c r="J1042" s="30">
        <f t="shared" si="521"/>
        <v>10510</v>
      </c>
      <c r="K1042" s="30">
        <f t="shared" si="521"/>
        <v>10535</v>
      </c>
      <c r="L1042" s="30">
        <f t="shared" si="521"/>
        <v>10560</v>
      </c>
      <c r="M1042" s="30">
        <f t="shared" si="521"/>
        <v>10585</v>
      </c>
      <c r="N1042" s="91">
        <f t="shared" si="522"/>
        <v>7146.8</v>
      </c>
      <c r="O1042" s="91">
        <f t="shared" si="523"/>
        <v>7163.8</v>
      </c>
      <c r="P1042" s="91">
        <f t="shared" si="524"/>
        <v>7180.8</v>
      </c>
      <c r="Q1042" s="91">
        <f t="shared" si="525"/>
        <v>7197.8</v>
      </c>
      <c r="R1042" s="91">
        <f t="shared" si="526"/>
        <v>142.93600000000001</v>
      </c>
      <c r="S1042" s="91">
        <f t="shared" si="527"/>
        <v>1074.57</v>
      </c>
      <c r="T1042" s="91">
        <f t="shared" si="528"/>
        <v>2154.2399999999998</v>
      </c>
      <c r="U1042" s="91">
        <f t="shared" si="529"/>
        <v>3958.7900000000004</v>
      </c>
      <c r="V1042" s="91">
        <f t="shared" si="530"/>
        <v>24.870864000000537</v>
      </c>
      <c r="W1042" s="91">
        <f t="shared" si="531"/>
        <v>168.27766200000363</v>
      </c>
      <c r="X1042" s="91">
        <f t="shared" si="532"/>
        <v>287.37561600000618</v>
      </c>
      <c r="Y1042" s="91">
        <f t="shared" si="533"/>
        <v>459.21964000000997</v>
      </c>
      <c r="Z1042" s="91">
        <f t="shared" si="534"/>
        <v>5.1814300000001108</v>
      </c>
      <c r="AA1042" s="91">
        <f t="shared" si="535"/>
        <v>28.046277000000604</v>
      </c>
      <c r="AB1042" s="91">
        <f t="shared" si="536"/>
        <v>39.91328000000086</v>
      </c>
      <c r="AC1042" s="91">
        <f t="shared" si="537"/>
        <v>54.66900476190596</v>
      </c>
      <c r="AD1042" s="29">
        <f t="shared" si="538"/>
        <v>0</v>
      </c>
      <c r="AE1042" s="29">
        <f t="shared" si="546"/>
        <v>0</v>
      </c>
      <c r="AF1042" s="29">
        <f t="shared" si="547"/>
        <v>1</v>
      </c>
      <c r="AG1042" s="29">
        <f t="shared" si="548"/>
        <v>1</v>
      </c>
      <c r="AH1042" s="29">
        <f t="shared" si="539"/>
        <v>4</v>
      </c>
      <c r="AI1042" s="29">
        <f t="shared" si="540"/>
        <v>16</v>
      </c>
      <c r="AJ1042" s="29">
        <f t="shared" si="541"/>
        <v>24</v>
      </c>
      <c r="AK1042" s="105">
        <f t="shared" si="542"/>
        <v>31</v>
      </c>
      <c r="AT1042" s="300">
        <f t="shared" si="519"/>
        <v>82.902880000001787</v>
      </c>
      <c r="AU1042" s="29">
        <f t="shared" si="519"/>
        <v>623.25060000001338</v>
      </c>
      <c r="AV1042" s="29">
        <f t="shared" si="519"/>
        <v>1249.4592000000268</v>
      </c>
      <c r="AW1042" s="105">
        <f t="shared" si="519"/>
        <v>2296.0982000000499</v>
      </c>
    </row>
    <row r="1043" spans="1:49" x14ac:dyDescent="0.25">
      <c r="A1043" s="80" t="s">
        <v>236</v>
      </c>
      <c r="B1043" s="4" t="s">
        <v>91</v>
      </c>
      <c r="C1043" s="4">
        <v>92.67</v>
      </c>
      <c r="D1043" s="4">
        <v>92.94</v>
      </c>
      <c r="E1043" s="4">
        <v>10300</v>
      </c>
      <c r="F1043" s="4">
        <v>10400</v>
      </c>
      <c r="G1043" s="30">
        <f t="shared" si="543"/>
        <v>0.26999999999999602</v>
      </c>
      <c r="H1043" s="30">
        <f t="shared" si="544"/>
        <v>96.339999999999989</v>
      </c>
      <c r="I1043" s="30" t="str">
        <f t="shared" si="545"/>
        <v>US 97: 4</v>
      </c>
      <c r="J1043" s="30">
        <f t="shared" si="521"/>
        <v>10310</v>
      </c>
      <c r="K1043" s="30">
        <f t="shared" si="521"/>
        <v>10335</v>
      </c>
      <c r="L1043" s="30">
        <f t="shared" si="521"/>
        <v>10360</v>
      </c>
      <c r="M1043" s="30">
        <f t="shared" si="521"/>
        <v>10385</v>
      </c>
      <c r="N1043" s="91">
        <f t="shared" si="522"/>
        <v>7010.8</v>
      </c>
      <c r="O1043" s="91">
        <f t="shared" si="523"/>
        <v>7027.8</v>
      </c>
      <c r="P1043" s="91">
        <f t="shared" si="524"/>
        <v>7044.8</v>
      </c>
      <c r="Q1043" s="91">
        <f t="shared" si="525"/>
        <v>7061.8</v>
      </c>
      <c r="R1043" s="91">
        <f t="shared" si="526"/>
        <v>140.21600000000001</v>
      </c>
      <c r="S1043" s="91">
        <f t="shared" si="527"/>
        <v>1054.17</v>
      </c>
      <c r="T1043" s="91">
        <f t="shared" si="528"/>
        <v>2113.44</v>
      </c>
      <c r="U1043" s="91">
        <f t="shared" si="529"/>
        <v>3883.9900000000002</v>
      </c>
      <c r="V1043" s="91">
        <f t="shared" si="530"/>
        <v>11.357495999999832</v>
      </c>
      <c r="W1043" s="91">
        <f t="shared" si="531"/>
        <v>76.848992999998885</v>
      </c>
      <c r="X1043" s="91">
        <f t="shared" si="532"/>
        <v>131.24462399999808</v>
      </c>
      <c r="Y1043" s="91">
        <f t="shared" si="533"/>
        <v>209.73545999999695</v>
      </c>
      <c r="Z1043" s="91">
        <f t="shared" si="534"/>
        <v>2.3661449999999649</v>
      </c>
      <c r="AA1043" s="91">
        <f t="shared" si="535"/>
        <v>12.808165499999815</v>
      </c>
      <c r="AB1043" s="91">
        <f t="shared" si="536"/>
        <v>18.228419999999737</v>
      </c>
      <c r="AC1043" s="91">
        <f t="shared" si="537"/>
        <v>24.968507142856783</v>
      </c>
      <c r="AD1043" s="29">
        <f t="shared" si="538"/>
        <v>0</v>
      </c>
      <c r="AE1043" s="29">
        <f t="shared" si="546"/>
        <v>0</v>
      </c>
      <c r="AF1043" s="29">
        <f t="shared" si="547"/>
        <v>0</v>
      </c>
      <c r="AG1043" s="29">
        <f t="shared" si="548"/>
        <v>0</v>
      </c>
      <c r="AH1043" s="29">
        <f t="shared" si="539"/>
        <v>4</v>
      </c>
      <c r="AI1043" s="29">
        <f t="shared" si="540"/>
        <v>16</v>
      </c>
      <c r="AJ1043" s="29">
        <f t="shared" si="541"/>
        <v>24</v>
      </c>
      <c r="AK1043" s="105">
        <f t="shared" si="542"/>
        <v>31</v>
      </c>
      <c r="AT1043" s="300">
        <f t="shared" si="519"/>
        <v>37.858319999999445</v>
      </c>
      <c r="AU1043" s="29">
        <f t="shared" si="519"/>
        <v>284.62589999999585</v>
      </c>
      <c r="AV1043" s="29">
        <f t="shared" si="519"/>
        <v>570.62879999999166</v>
      </c>
      <c r="AW1043" s="105">
        <f t="shared" si="519"/>
        <v>1048.6772999999846</v>
      </c>
    </row>
    <row r="1044" spans="1:49" x14ac:dyDescent="0.25">
      <c r="A1044" s="80" t="s">
        <v>236</v>
      </c>
      <c r="B1044" s="4" t="s">
        <v>91</v>
      </c>
      <c r="C1044" s="4">
        <v>92.94</v>
      </c>
      <c r="D1044" s="4">
        <v>93.25</v>
      </c>
      <c r="E1044" s="4">
        <v>8800</v>
      </c>
      <c r="F1044" s="4">
        <v>10000</v>
      </c>
      <c r="G1044" s="30">
        <f t="shared" si="543"/>
        <v>0.31000000000000227</v>
      </c>
      <c r="H1044" s="30">
        <f t="shared" si="544"/>
        <v>96.649999999999991</v>
      </c>
      <c r="I1044" s="30" t="str">
        <f t="shared" si="545"/>
        <v>US 97: 4</v>
      </c>
      <c r="J1044" s="30">
        <f t="shared" si="521"/>
        <v>8920</v>
      </c>
      <c r="K1044" s="30">
        <f t="shared" si="521"/>
        <v>9220</v>
      </c>
      <c r="L1044" s="30">
        <f t="shared" si="521"/>
        <v>9520</v>
      </c>
      <c r="M1044" s="30">
        <f t="shared" si="521"/>
        <v>9820</v>
      </c>
      <c r="N1044" s="91">
        <f t="shared" si="522"/>
        <v>6065.6</v>
      </c>
      <c r="O1044" s="91">
        <f t="shared" si="523"/>
        <v>6269.6</v>
      </c>
      <c r="P1044" s="91">
        <f t="shared" si="524"/>
        <v>6473.6</v>
      </c>
      <c r="Q1044" s="91">
        <f t="shared" si="525"/>
        <v>6677.6</v>
      </c>
      <c r="R1044" s="91">
        <f t="shared" si="526"/>
        <v>121.31200000000001</v>
      </c>
      <c r="S1044" s="91">
        <f t="shared" si="527"/>
        <v>940.44</v>
      </c>
      <c r="T1044" s="91">
        <f t="shared" si="528"/>
        <v>1942.08</v>
      </c>
      <c r="U1044" s="91">
        <f t="shared" si="529"/>
        <v>3672.6800000000003</v>
      </c>
      <c r="V1044" s="91">
        <f t="shared" si="530"/>
        <v>11.282016000000082</v>
      </c>
      <c r="W1044" s="91">
        <f t="shared" si="531"/>
        <v>78.714828000000594</v>
      </c>
      <c r="X1044" s="91">
        <f t="shared" si="532"/>
        <v>138.47030400000102</v>
      </c>
      <c r="Y1044" s="91">
        <f t="shared" si="533"/>
        <v>227.70616000000169</v>
      </c>
      <c r="Z1044" s="91">
        <f t="shared" si="534"/>
        <v>2.3504200000000166</v>
      </c>
      <c r="AA1044" s="91">
        <f t="shared" si="535"/>
        <v>13.119138000000099</v>
      </c>
      <c r="AB1044" s="91">
        <f t="shared" si="536"/>
        <v>19.23198666666681</v>
      </c>
      <c r="AC1044" s="91">
        <f t="shared" si="537"/>
        <v>27.107876190476397</v>
      </c>
      <c r="AD1044" s="29">
        <f t="shared" si="538"/>
        <v>0</v>
      </c>
      <c r="AE1044" s="29">
        <f t="shared" si="546"/>
        <v>0</v>
      </c>
      <c r="AF1044" s="29">
        <f t="shared" si="547"/>
        <v>0</v>
      </c>
      <c r="AG1044" s="29">
        <f t="shared" si="548"/>
        <v>0</v>
      </c>
      <c r="AH1044" s="29">
        <f t="shared" si="539"/>
        <v>4</v>
      </c>
      <c r="AI1044" s="29">
        <f t="shared" si="540"/>
        <v>16</v>
      </c>
      <c r="AJ1044" s="29">
        <f t="shared" si="541"/>
        <v>24</v>
      </c>
      <c r="AK1044" s="105">
        <f t="shared" si="542"/>
        <v>31</v>
      </c>
      <c r="AT1044" s="300">
        <f t="shared" si="519"/>
        <v>37.60672000000028</v>
      </c>
      <c r="AU1044" s="29">
        <f t="shared" si="519"/>
        <v>291.53640000000217</v>
      </c>
      <c r="AV1044" s="29">
        <f t="shared" si="519"/>
        <v>602.04480000000444</v>
      </c>
      <c r="AW1044" s="105">
        <f t="shared" si="519"/>
        <v>1138.5308000000084</v>
      </c>
    </row>
    <row r="1045" spans="1:49" x14ac:dyDescent="0.25">
      <c r="A1045" s="80" t="s">
        <v>236</v>
      </c>
      <c r="B1045" s="4" t="s">
        <v>91</v>
      </c>
      <c r="C1045" s="4">
        <v>93.04</v>
      </c>
      <c r="D1045" s="4">
        <v>93.12</v>
      </c>
      <c r="E1045" s="4">
        <v>10200</v>
      </c>
      <c r="F1045" s="4">
        <v>11600</v>
      </c>
      <c r="G1045" s="30">
        <f t="shared" si="543"/>
        <v>7.9999999999998295E-2</v>
      </c>
      <c r="H1045" s="30">
        <f t="shared" si="544"/>
        <v>96.72999999999999</v>
      </c>
      <c r="I1045" s="30" t="str">
        <f t="shared" si="545"/>
        <v>US 97: 4</v>
      </c>
      <c r="J1045" s="30">
        <f t="shared" si="521"/>
        <v>10340</v>
      </c>
      <c r="K1045" s="30">
        <f t="shared" si="521"/>
        <v>10690</v>
      </c>
      <c r="L1045" s="30">
        <f t="shared" si="521"/>
        <v>11040</v>
      </c>
      <c r="M1045" s="30">
        <f t="shared" si="521"/>
        <v>11390</v>
      </c>
      <c r="N1045" s="91">
        <f t="shared" si="522"/>
        <v>7031.2000000000007</v>
      </c>
      <c r="O1045" s="91">
        <f t="shared" si="523"/>
        <v>7269.2000000000007</v>
      </c>
      <c r="P1045" s="91">
        <f t="shared" si="524"/>
        <v>7507.2000000000007</v>
      </c>
      <c r="Q1045" s="91">
        <f t="shared" si="525"/>
        <v>7745.2000000000007</v>
      </c>
      <c r="R1045" s="91">
        <f t="shared" si="526"/>
        <v>140.62400000000002</v>
      </c>
      <c r="S1045" s="91">
        <f t="shared" si="527"/>
        <v>1090.3800000000001</v>
      </c>
      <c r="T1045" s="91">
        <f t="shared" si="528"/>
        <v>2252.1600000000003</v>
      </c>
      <c r="U1045" s="91">
        <f t="shared" si="529"/>
        <v>4259.8600000000006</v>
      </c>
      <c r="V1045" s="91">
        <f t="shared" si="530"/>
        <v>3.3749759999999283</v>
      </c>
      <c r="W1045" s="91">
        <f t="shared" si="531"/>
        <v>23.552207999999503</v>
      </c>
      <c r="X1045" s="91">
        <f t="shared" si="532"/>
        <v>41.439743999999124</v>
      </c>
      <c r="Y1045" s="91">
        <f t="shared" si="533"/>
        <v>68.157759999998561</v>
      </c>
      <c r="Z1045" s="91">
        <f t="shared" si="534"/>
        <v>0.70311999999998498</v>
      </c>
      <c r="AA1045" s="91">
        <f t="shared" si="535"/>
        <v>3.9253679999999171</v>
      </c>
      <c r="AB1045" s="91">
        <f t="shared" si="536"/>
        <v>5.755519999999879</v>
      </c>
      <c r="AC1045" s="91">
        <f t="shared" si="537"/>
        <v>8.1140190476188785</v>
      </c>
      <c r="AD1045" s="29">
        <f t="shared" si="538"/>
        <v>0</v>
      </c>
      <c r="AE1045" s="29">
        <f t="shared" si="546"/>
        <v>0</v>
      </c>
      <c r="AF1045" s="29">
        <f t="shared" si="547"/>
        <v>0</v>
      </c>
      <c r="AG1045" s="29">
        <f t="shared" si="548"/>
        <v>0</v>
      </c>
      <c r="AH1045" s="29">
        <f t="shared" si="539"/>
        <v>4</v>
      </c>
      <c r="AI1045" s="29">
        <f t="shared" si="540"/>
        <v>16</v>
      </c>
      <c r="AJ1045" s="29">
        <f t="shared" si="541"/>
        <v>24</v>
      </c>
      <c r="AK1045" s="105">
        <f t="shared" si="542"/>
        <v>31</v>
      </c>
      <c r="AT1045" s="300">
        <f t="shared" si="519"/>
        <v>11.249919999999761</v>
      </c>
      <c r="AU1045" s="29">
        <f t="shared" si="519"/>
        <v>87.230399999998156</v>
      </c>
      <c r="AV1045" s="29">
        <f t="shared" si="519"/>
        <v>180.17279999999619</v>
      </c>
      <c r="AW1045" s="105">
        <f t="shared" si="519"/>
        <v>340.78879999999276</v>
      </c>
    </row>
    <row r="1046" spans="1:49" x14ac:dyDescent="0.25">
      <c r="A1046" s="80" t="s">
        <v>236</v>
      </c>
      <c r="B1046" s="4" t="s">
        <v>91</v>
      </c>
      <c r="C1046" s="4">
        <v>96.04</v>
      </c>
      <c r="D1046" s="4">
        <v>96.14</v>
      </c>
      <c r="E1046" s="4">
        <v>10200</v>
      </c>
      <c r="F1046" s="4">
        <v>11600</v>
      </c>
      <c r="G1046" s="30">
        <f t="shared" si="543"/>
        <v>9.9999999999994316E-2</v>
      </c>
      <c r="H1046" s="30">
        <f t="shared" si="544"/>
        <v>96.829999999999984</v>
      </c>
      <c r="I1046" s="30" t="str">
        <f t="shared" si="545"/>
        <v>US 97: 4</v>
      </c>
      <c r="J1046" s="30">
        <f t="shared" si="521"/>
        <v>10340</v>
      </c>
      <c r="K1046" s="30">
        <f t="shared" si="521"/>
        <v>10690</v>
      </c>
      <c r="L1046" s="30">
        <f t="shared" si="521"/>
        <v>11040</v>
      </c>
      <c r="M1046" s="30">
        <f t="shared" si="521"/>
        <v>11390</v>
      </c>
      <c r="N1046" s="91">
        <f t="shared" si="522"/>
        <v>7031.2000000000007</v>
      </c>
      <c r="O1046" s="91">
        <f t="shared" si="523"/>
        <v>7269.2000000000007</v>
      </c>
      <c r="P1046" s="91">
        <f t="shared" si="524"/>
        <v>7507.2000000000007</v>
      </c>
      <c r="Q1046" s="91">
        <f t="shared" si="525"/>
        <v>7745.2000000000007</v>
      </c>
      <c r="R1046" s="91">
        <f t="shared" si="526"/>
        <v>140.62400000000002</v>
      </c>
      <c r="S1046" s="91">
        <f t="shared" si="527"/>
        <v>1090.3800000000001</v>
      </c>
      <c r="T1046" s="91">
        <f t="shared" si="528"/>
        <v>2252.1600000000003</v>
      </c>
      <c r="U1046" s="91">
        <f t="shared" si="529"/>
        <v>4259.8600000000006</v>
      </c>
      <c r="V1046" s="91">
        <f t="shared" si="530"/>
        <v>4.2187199999997604</v>
      </c>
      <c r="W1046" s="91">
        <f t="shared" si="531"/>
        <v>29.440259999998332</v>
      </c>
      <c r="X1046" s="91">
        <f t="shared" si="532"/>
        <v>51.799679999997068</v>
      </c>
      <c r="Y1046" s="91">
        <f t="shared" si="533"/>
        <v>85.197199999995178</v>
      </c>
      <c r="Z1046" s="91">
        <f t="shared" si="534"/>
        <v>0.87889999999994994</v>
      </c>
      <c r="AA1046" s="91">
        <f t="shared" si="535"/>
        <v>4.9067099999997223</v>
      </c>
      <c r="AB1046" s="91">
        <f t="shared" si="536"/>
        <v>7.1943999999995931</v>
      </c>
      <c r="AC1046" s="91">
        <f t="shared" si="537"/>
        <v>10.142523809523237</v>
      </c>
      <c r="AD1046" s="29">
        <f t="shared" si="538"/>
        <v>0</v>
      </c>
      <c r="AE1046" s="29">
        <f t="shared" si="546"/>
        <v>0</v>
      </c>
      <c r="AF1046" s="29">
        <f t="shared" si="547"/>
        <v>0</v>
      </c>
      <c r="AG1046" s="29">
        <f t="shared" si="548"/>
        <v>0</v>
      </c>
      <c r="AH1046" s="29">
        <f t="shared" si="539"/>
        <v>4</v>
      </c>
      <c r="AI1046" s="29">
        <f t="shared" si="540"/>
        <v>16</v>
      </c>
      <c r="AJ1046" s="29">
        <f t="shared" si="541"/>
        <v>24</v>
      </c>
      <c r="AK1046" s="105">
        <f t="shared" si="542"/>
        <v>31</v>
      </c>
      <c r="AT1046" s="300">
        <f t="shared" si="519"/>
        <v>14.062399999999203</v>
      </c>
      <c r="AU1046" s="29">
        <f t="shared" si="519"/>
        <v>109.03799999999381</v>
      </c>
      <c r="AV1046" s="29">
        <f t="shared" si="519"/>
        <v>225.21599999998722</v>
      </c>
      <c r="AW1046" s="105">
        <f t="shared" si="519"/>
        <v>425.98599999997583</v>
      </c>
    </row>
    <row r="1047" spans="1:49" x14ac:dyDescent="0.25">
      <c r="A1047" s="80" t="s">
        <v>236</v>
      </c>
      <c r="B1047" s="4" t="s">
        <v>91</v>
      </c>
      <c r="C1047" s="4">
        <v>96.14</v>
      </c>
      <c r="D1047" s="4">
        <v>96.48</v>
      </c>
      <c r="E1047" s="4">
        <v>18100</v>
      </c>
      <c r="F1047" s="4">
        <v>22900</v>
      </c>
      <c r="G1047" s="30">
        <f t="shared" si="543"/>
        <v>0.34000000000000341</v>
      </c>
      <c r="H1047" s="30">
        <f t="shared" si="544"/>
        <v>97.169999999999987</v>
      </c>
      <c r="I1047" s="30" t="str">
        <f t="shared" si="545"/>
        <v>US 97: 4</v>
      </c>
      <c r="J1047" s="30">
        <f t="shared" ref="J1047:M1066" si="549">(($F1047-$E1047)/($F$6-$E$6)*(J$6-$E$6)+$E1047)</f>
        <v>18580</v>
      </c>
      <c r="K1047" s="30">
        <f t="shared" si="549"/>
        <v>19780</v>
      </c>
      <c r="L1047" s="30">
        <f t="shared" si="549"/>
        <v>20980</v>
      </c>
      <c r="M1047" s="30">
        <f t="shared" si="549"/>
        <v>22180</v>
      </c>
      <c r="N1047" s="91">
        <f t="shared" si="522"/>
        <v>12634.400000000001</v>
      </c>
      <c r="O1047" s="91">
        <f t="shared" si="523"/>
        <v>13450.400000000001</v>
      </c>
      <c r="P1047" s="91">
        <f t="shared" si="524"/>
        <v>14266.400000000001</v>
      </c>
      <c r="Q1047" s="91">
        <f t="shared" si="525"/>
        <v>15082.400000000001</v>
      </c>
      <c r="R1047" s="91">
        <f t="shared" si="526"/>
        <v>252.68800000000005</v>
      </c>
      <c r="S1047" s="91">
        <f t="shared" si="527"/>
        <v>2017.5600000000002</v>
      </c>
      <c r="T1047" s="91">
        <f t="shared" si="528"/>
        <v>4279.92</v>
      </c>
      <c r="U1047" s="91">
        <f t="shared" si="529"/>
        <v>8295.3200000000015</v>
      </c>
      <c r="V1047" s="91">
        <f t="shared" si="530"/>
        <v>25.774176000000264</v>
      </c>
      <c r="W1047" s="91">
        <f t="shared" si="531"/>
        <v>185.21200800000187</v>
      </c>
      <c r="X1047" s="91">
        <f t="shared" si="532"/>
        <v>334.68974400000337</v>
      </c>
      <c r="Y1047" s="91">
        <f t="shared" si="533"/>
        <v>564.08176000000572</v>
      </c>
      <c r="Z1047" s="91">
        <f t="shared" si="534"/>
        <v>5.3696200000000545</v>
      </c>
      <c r="AA1047" s="91">
        <f t="shared" si="535"/>
        <v>30.868668000000312</v>
      </c>
      <c r="AB1047" s="91">
        <f t="shared" si="536"/>
        <v>46.484686666667137</v>
      </c>
      <c r="AC1047" s="91">
        <f t="shared" si="537"/>
        <v>67.152590476191165</v>
      </c>
      <c r="AD1047" s="29">
        <f t="shared" si="538"/>
        <v>0</v>
      </c>
      <c r="AE1047" s="29">
        <f t="shared" si="546"/>
        <v>1</v>
      </c>
      <c r="AF1047" s="29">
        <f t="shared" si="547"/>
        <v>1</v>
      </c>
      <c r="AG1047" s="29">
        <f t="shared" si="548"/>
        <v>1</v>
      </c>
      <c r="AH1047" s="29">
        <f t="shared" si="539"/>
        <v>4</v>
      </c>
      <c r="AI1047" s="29">
        <f t="shared" si="540"/>
        <v>16</v>
      </c>
      <c r="AJ1047" s="29">
        <f t="shared" si="541"/>
        <v>24</v>
      </c>
      <c r="AK1047" s="105">
        <f t="shared" si="542"/>
        <v>31</v>
      </c>
      <c r="AT1047" s="300">
        <f t="shared" si="519"/>
        <v>85.913920000000871</v>
      </c>
      <c r="AU1047" s="29">
        <f t="shared" si="519"/>
        <v>685.97040000000698</v>
      </c>
      <c r="AV1047" s="29">
        <f t="shared" si="519"/>
        <v>1455.1728000000146</v>
      </c>
      <c r="AW1047" s="105">
        <f t="shared" si="519"/>
        <v>2820.4088000000288</v>
      </c>
    </row>
    <row r="1048" spans="1:49" x14ac:dyDescent="0.25">
      <c r="A1048" s="80" t="s">
        <v>236</v>
      </c>
      <c r="B1048" s="4" t="s">
        <v>91</v>
      </c>
      <c r="C1048" s="4">
        <v>96.48</v>
      </c>
      <c r="D1048" s="4">
        <v>97.29</v>
      </c>
      <c r="E1048" s="4">
        <v>15200</v>
      </c>
      <c r="F1048" s="4">
        <v>16000</v>
      </c>
      <c r="G1048" s="30">
        <f t="shared" si="543"/>
        <v>0.81000000000000227</v>
      </c>
      <c r="H1048" s="30">
        <f t="shared" si="544"/>
        <v>97.97999999999999</v>
      </c>
      <c r="I1048" s="30" t="str">
        <f t="shared" si="545"/>
        <v>US 97: 4</v>
      </c>
      <c r="J1048" s="30">
        <f t="shared" si="549"/>
        <v>15280</v>
      </c>
      <c r="K1048" s="30">
        <f t="shared" si="549"/>
        <v>15480</v>
      </c>
      <c r="L1048" s="30">
        <f t="shared" si="549"/>
        <v>15680</v>
      </c>
      <c r="M1048" s="30">
        <f t="shared" si="549"/>
        <v>15880</v>
      </c>
      <c r="N1048" s="91">
        <f t="shared" si="522"/>
        <v>10390.400000000001</v>
      </c>
      <c r="O1048" s="91">
        <f t="shared" si="523"/>
        <v>10526.400000000001</v>
      </c>
      <c r="P1048" s="91">
        <f t="shared" si="524"/>
        <v>10662.400000000001</v>
      </c>
      <c r="Q1048" s="91">
        <f t="shared" si="525"/>
        <v>10798.400000000001</v>
      </c>
      <c r="R1048" s="91">
        <f t="shared" si="526"/>
        <v>207.80800000000002</v>
      </c>
      <c r="S1048" s="91">
        <f t="shared" si="527"/>
        <v>1578.9600000000003</v>
      </c>
      <c r="T1048" s="91">
        <f t="shared" si="528"/>
        <v>3198.7200000000003</v>
      </c>
      <c r="U1048" s="91">
        <f t="shared" si="529"/>
        <v>5939.1200000000017</v>
      </c>
      <c r="V1048" s="91">
        <f t="shared" si="530"/>
        <v>50.497344000000147</v>
      </c>
      <c r="W1048" s="91">
        <f t="shared" si="531"/>
        <v>345.31855200000103</v>
      </c>
      <c r="X1048" s="91">
        <f t="shared" si="532"/>
        <v>595.92153600000177</v>
      </c>
      <c r="Y1048" s="91">
        <f t="shared" si="533"/>
        <v>962.13744000000293</v>
      </c>
      <c r="Z1048" s="91">
        <f t="shared" si="534"/>
        <v>10.52028000000003</v>
      </c>
      <c r="AA1048" s="91">
        <f t="shared" si="535"/>
        <v>57.55309200000017</v>
      </c>
      <c r="AB1048" s="91">
        <f t="shared" si="536"/>
        <v>82.766880000000256</v>
      </c>
      <c r="AC1048" s="91">
        <f t="shared" si="537"/>
        <v>114.5401714285718</v>
      </c>
      <c r="AD1048" s="29">
        <f t="shared" si="538"/>
        <v>0</v>
      </c>
      <c r="AE1048" s="29">
        <f t="shared" si="546"/>
        <v>1</v>
      </c>
      <c r="AF1048" s="29">
        <f t="shared" si="547"/>
        <v>1</v>
      </c>
      <c r="AG1048" s="29">
        <f t="shared" si="548"/>
        <v>1</v>
      </c>
      <c r="AH1048" s="29">
        <f t="shared" si="539"/>
        <v>4</v>
      </c>
      <c r="AI1048" s="29">
        <f t="shared" si="540"/>
        <v>16</v>
      </c>
      <c r="AJ1048" s="29">
        <f t="shared" si="541"/>
        <v>24</v>
      </c>
      <c r="AK1048" s="105">
        <f t="shared" si="542"/>
        <v>31</v>
      </c>
      <c r="AT1048" s="300">
        <f t="shared" si="519"/>
        <v>168.32448000000048</v>
      </c>
      <c r="AU1048" s="29">
        <f t="shared" si="519"/>
        <v>1278.9576000000038</v>
      </c>
      <c r="AV1048" s="29">
        <f t="shared" si="519"/>
        <v>2590.9632000000074</v>
      </c>
      <c r="AW1048" s="105">
        <f t="shared" si="519"/>
        <v>4810.6872000000149</v>
      </c>
    </row>
    <row r="1049" spans="1:49" x14ac:dyDescent="0.25">
      <c r="A1049" s="80" t="s">
        <v>236</v>
      </c>
      <c r="B1049" s="4" t="s">
        <v>91</v>
      </c>
      <c r="C1049" s="4">
        <v>97.29</v>
      </c>
      <c r="D1049" s="4">
        <v>102.59</v>
      </c>
      <c r="E1049" s="4">
        <v>10700</v>
      </c>
      <c r="F1049" s="4">
        <v>10800</v>
      </c>
      <c r="G1049" s="30">
        <f t="shared" si="543"/>
        <v>5.2999999999999972</v>
      </c>
      <c r="H1049" s="30">
        <f t="shared" si="544"/>
        <v>103.27999999999999</v>
      </c>
      <c r="I1049" s="30" t="str">
        <f t="shared" si="545"/>
        <v>US 97: 4</v>
      </c>
      <c r="J1049" s="30">
        <f t="shared" si="549"/>
        <v>10710</v>
      </c>
      <c r="K1049" s="30">
        <f t="shared" si="549"/>
        <v>10735</v>
      </c>
      <c r="L1049" s="30">
        <f t="shared" si="549"/>
        <v>10760</v>
      </c>
      <c r="M1049" s="30">
        <f t="shared" si="549"/>
        <v>10785</v>
      </c>
      <c r="N1049" s="91">
        <f t="shared" si="522"/>
        <v>7282.8</v>
      </c>
      <c r="O1049" s="91">
        <f t="shared" si="523"/>
        <v>7299.8</v>
      </c>
      <c r="P1049" s="91">
        <f t="shared" si="524"/>
        <v>7316.8</v>
      </c>
      <c r="Q1049" s="91">
        <f t="shared" si="525"/>
        <v>7333.8</v>
      </c>
      <c r="R1049" s="91">
        <f t="shared" si="526"/>
        <v>145.65600000000001</v>
      </c>
      <c r="S1049" s="91">
        <f t="shared" si="527"/>
        <v>1094.97</v>
      </c>
      <c r="T1049" s="91">
        <f t="shared" si="528"/>
        <v>2195.04</v>
      </c>
      <c r="U1049" s="91">
        <f t="shared" si="529"/>
        <v>4033.5900000000006</v>
      </c>
      <c r="V1049" s="91">
        <f t="shared" si="530"/>
        <v>231.59303999999989</v>
      </c>
      <c r="W1049" s="91">
        <f t="shared" si="531"/>
        <v>1566.9020699999992</v>
      </c>
      <c r="X1049" s="91">
        <f t="shared" si="532"/>
        <v>2675.7537599999987</v>
      </c>
      <c r="Y1049" s="91">
        <f t="shared" si="533"/>
        <v>4275.6053999999986</v>
      </c>
      <c r="Z1049" s="91">
        <f t="shared" si="534"/>
        <v>48.248549999999966</v>
      </c>
      <c r="AA1049" s="91">
        <f t="shared" si="535"/>
        <v>261.15034499999985</v>
      </c>
      <c r="AB1049" s="91">
        <f t="shared" si="536"/>
        <v>371.63246666666652</v>
      </c>
      <c r="AC1049" s="91">
        <f t="shared" si="537"/>
        <v>509.00064285714279</v>
      </c>
      <c r="AD1049" s="29">
        <f t="shared" si="538"/>
        <v>1</v>
      </c>
      <c r="AE1049" s="29">
        <f t="shared" si="546"/>
        <v>2</v>
      </c>
      <c r="AF1049" s="29">
        <f t="shared" si="547"/>
        <v>3</v>
      </c>
      <c r="AG1049" s="29">
        <f t="shared" si="548"/>
        <v>4</v>
      </c>
      <c r="AH1049" s="29">
        <f t="shared" si="539"/>
        <v>4</v>
      </c>
      <c r="AI1049" s="29">
        <f t="shared" si="540"/>
        <v>16</v>
      </c>
      <c r="AJ1049" s="29">
        <f t="shared" si="541"/>
        <v>24</v>
      </c>
      <c r="AK1049" s="105">
        <f t="shared" si="542"/>
        <v>31</v>
      </c>
      <c r="AT1049" s="300">
        <f t="shared" si="519"/>
        <v>771.97679999999957</v>
      </c>
      <c r="AU1049" s="29">
        <f t="shared" si="519"/>
        <v>5803.3409999999967</v>
      </c>
      <c r="AV1049" s="29">
        <f t="shared" si="519"/>
        <v>11633.711999999994</v>
      </c>
      <c r="AW1049" s="105">
        <f t="shared" si="519"/>
        <v>21378.026999999991</v>
      </c>
    </row>
    <row r="1050" spans="1:49" x14ac:dyDescent="0.25">
      <c r="A1050" s="80" t="s">
        <v>236</v>
      </c>
      <c r="B1050" s="4" t="s">
        <v>91</v>
      </c>
      <c r="C1050" s="4">
        <v>102.59</v>
      </c>
      <c r="D1050" s="4">
        <v>104.93</v>
      </c>
      <c r="E1050" s="4">
        <v>11800</v>
      </c>
      <c r="F1050" s="4">
        <v>12200</v>
      </c>
      <c r="G1050" s="30">
        <f t="shared" si="543"/>
        <v>2.3400000000000034</v>
      </c>
      <c r="H1050" s="30">
        <f t="shared" si="544"/>
        <v>105.61999999999999</v>
      </c>
      <c r="I1050" s="30" t="str">
        <f t="shared" si="545"/>
        <v>US 97: 4</v>
      </c>
      <c r="J1050" s="30">
        <f t="shared" si="549"/>
        <v>11840</v>
      </c>
      <c r="K1050" s="30">
        <f t="shared" si="549"/>
        <v>11940</v>
      </c>
      <c r="L1050" s="30">
        <f t="shared" si="549"/>
        <v>12040</v>
      </c>
      <c r="M1050" s="30">
        <f t="shared" si="549"/>
        <v>12140</v>
      </c>
      <c r="N1050" s="91">
        <f t="shared" si="522"/>
        <v>8051.2000000000007</v>
      </c>
      <c r="O1050" s="91">
        <f t="shared" si="523"/>
        <v>8119.2000000000007</v>
      </c>
      <c r="P1050" s="91">
        <f t="shared" si="524"/>
        <v>8187.2000000000007</v>
      </c>
      <c r="Q1050" s="91">
        <f t="shared" si="525"/>
        <v>8255.2000000000007</v>
      </c>
      <c r="R1050" s="91">
        <f t="shared" si="526"/>
        <v>161.02400000000003</v>
      </c>
      <c r="S1050" s="91">
        <f t="shared" si="527"/>
        <v>1217.8800000000001</v>
      </c>
      <c r="T1050" s="91">
        <f t="shared" si="528"/>
        <v>2456.1600000000003</v>
      </c>
      <c r="U1050" s="91">
        <f t="shared" si="529"/>
        <v>4540.3600000000006</v>
      </c>
      <c r="V1050" s="91">
        <f t="shared" si="530"/>
        <v>113.03884800000019</v>
      </c>
      <c r="W1050" s="91">
        <f t="shared" si="531"/>
        <v>769.45658400000127</v>
      </c>
      <c r="X1050" s="91">
        <f t="shared" si="532"/>
        <v>1321.9053120000021</v>
      </c>
      <c r="Y1050" s="91">
        <f t="shared" si="533"/>
        <v>2124.8884800000033</v>
      </c>
      <c r="Z1050" s="91">
        <f t="shared" si="534"/>
        <v>23.549760000000035</v>
      </c>
      <c r="AA1050" s="91">
        <f t="shared" si="535"/>
        <v>128.24276400000022</v>
      </c>
      <c r="AB1050" s="91">
        <f t="shared" si="536"/>
        <v>183.59796000000031</v>
      </c>
      <c r="AC1050" s="91">
        <f t="shared" si="537"/>
        <v>252.9629142857147</v>
      </c>
      <c r="AD1050" s="29">
        <f t="shared" si="538"/>
        <v>0</v>
      </c>
      <c r="AE1050" s="29">
        <f t="shared" si="546"/>
        <v>1</v>
      </c>
      <c r="AF1050" s="29">
        <f t="shared" si="547"/>
        <v>2</v>
      </c>
      <c r="AG1050" s="29">
        <f t="shared" si="548"/>
        <v>2</v>
      </c>
      <c r="AH1050" s="29">
        <f t="shared" si="539"/>
        <v>4</v>
      </c>
      <c r="AI1050" s="29">
        <f t="shared" si="540"/>
        <v>16</v>
      </c>
      <c r="AJ1050" s="29">
        <f t="shared" si="541"/>
        <v>24</v>
      </c>
      <c r="AK1050" s="105">
        <f t="shared" si="542"/>
        <v>31</v>
      </c>
      <c r="AT1050" s="300">
        <f t="shared" si="519"/>
        <v>376.79616000000061</v>
      </c>
      <c r="AU1050" s="29">
        <f t="shared" si="519"/>
        <v>2849.8392000000044</v>
      </c>
      <c r="AV1050" s="29">
        <f t="shared" si="519"/>
        <v>5747.4144000000088</v>
      </c>
      <c r="AW1050" s="105">
        <f t="shared" si="519"/>
        <v>10624.442400000016</v>
      </c>
    </row>
    <row r="1051" spans="1:49" x14ac:dyDescent="0.25">
      <c r="A1051" s="80" t="s">
        <v>236</v>
      </c>
      <c r="B1051" s="4" t="s">
        <v>91</v>
      </c>
      <c r="C1051" s="4">
        <v>104.93</v>
      </c>
      <c r="D1051" s="4">
        <v>105.73</v>
      </c>
      <c r="E1051" s="4">
        <v>11300</v>
      </c>
      <c r="F1051" s="4">
        <v>13100</v>
      </c>
      <c r="G1051" s="30">
        <f t="shared" si="543"/>
        <v>0.79999999999999716</v>
      </c>
      <c r="H1051" s="30">
        <f t="shared" si="544"/>
        <v>106.41999999999999</v>
      </c>
      <c r="I1051" s="30" t="str">
        <f t="shared" si="545"/>
        <v>US 97: 4</v>
      </c>
      <c r="J1051" s="30">
        <f t="shared" si="549"/>
        <v>11480</v>
      </c>
      <c r="K1051" s="30">
        <f t="shared" si="549"/>
        <v>11930</v>
      </c>
      <c r="L1051" s="30">
        <f t="shared" si="549"/>
        <v>12380</v>
      </c>
      <c r="M1051" s="30">
        <f t="shared" si="549"/>
        <v>12830</v>
      </c>
      <c r="N1051" s="91">
        <f t="shared" si="522"/>
        <v>7806.4000000000005</v>
      </c>
      <c r="O1051" s="91">
        <f t="shared" si="523"/>
        <v>8112.4000000000005</v>
      </c>
      <c r="P1051" s="91">
        <f t="shared" si="524"/>
        <v>8418.4000000000015</v>
      </c>
      <c r="Q1051" s="91">
        <f t="shared" si="525"/>
        <v>8724.4000000000015</v>
      </c>
      <c r="R1051" s="91">
        <f t="shared" si="526"/>
        <v>156.12800000000001</v>
      </c>
      <c r="S1051" s="91">
        <f t="shared" si="527"/>
        <v>1216.8600000000001</v>
      </c>
      <c r="T1051" s="91">
        <f t="shared" si="528"/>
        <v>2525.5200000000004</v>
      </c>
      <c r="U1051" s="91">
        <f t="shared" si="529"/>
        <v>4798.420000000001</v>
      </c>
      <c r="V1051" s="91">
        <f t="shared" si="530"/>
        <v>37.470719999999865</v>
      </c>
      <c r="W1051" s="91">
        <f t="shared" si="531"/>
        <v>262.84175999999911</v>
      </c>
      <c r="X1051" s="91">
        <f t="shared" si="532"/>
        <v>464.69567999999845</v>
      </c>
      <c r="Y1051" s="91">
        <f t="shared" si="533"/>
        <v>767.74719999999741</v>
      </c>
      <c r="Z1051" s="91">
        <f t="shared" si="534"/>
        <v>7.8063999999999707</v>
      </c>
      <c r="AA1051" s="91">
        <f t="shared" si="535"/>
        <v>43.806959999999854</v>
      </c>
      <c r="AB1051" s="91">
        <f t="shared" si="536"/>
        <v>64.541066666666453</v>
      </c>
      <c r="AC1051" s="91">
        <f t="shared" si="537"/>
        <v>91.398476190475904</v>
      </c>
      <c r="AD1051" s="29">
        <f t="shared" si="538"/>
        <v>0</v>
      </c>
      <c r="AE1051" s="29">
        <f t="shared" si="546"/>
        <v>1</v>
      </c>
      <c r="AF1051" s="29">
        <f t="shared" si="547"/>
        <v>1</v>
      </c>
      <c r="AG1051" s="29">
        <f t="shared" si="548"/>
        <v>1</v>
      </c>
      <c r="AH1051" s="29">
        <f t="shared" si="539"/>
        <v>4</v>
      </c>
      <c r="AI1051" s="29">
        <f t="shared" si="540"/>
        <v>16</v>
      </c>
      <c r="AJ1051" s="29">
        <f t="shared" si="541"/>
        <v>24</v>
      </c>
      <c r="AK1051" s="105">
        <f t="shared" si="542"/>
        <v>31</v>
      </c>
      <c r="AT1051" s="300">
        <f t="shared" si="519"/>
        <v>124.90239999999957</v>
      </c>
      <c r="AU1051" s="29">
        <f t="shared" si="519"/>
        <v>973.48799999999665</v>
      </c>
      <c r="AV1051" s="29">
        <f t="shared" si="519"/>
        <v>2020.4159999999931</v>
      </c>
      <c r="AW1051" s="105">
        <f t="shared" si="519"/>
        <v>3838.7359999999871</v>
      </c>
    </row>
    <row r="1052" spans="1:49" x14ac:dyDescent="0.25">
      <c r="A1052" s="80" t="s">
        <v>236</v>
      </c>
      <c r="B1052" s="4" t="s">
        <v>91</v>
      </c>
      <c r="C1052" s="4">
        <v>105.73</v>
      </c>
      <c r="D1052" s="4">
        <v>109.74</v>
      </c>
      <c r="E1052" s="4">
        <v>10400</v>
      </c>
      <c r="F1052" s="4">
        <v>15500</v>
      </c>
      <c r="G1052" s="30">
        <f t="shared" si="543"/>
        <v>4.0099999999999909</v>
      </c>
      <c r="H1052" s="30">
        <f t="shared" si="544"/>
        <v>110.42999999999998</v>
      </c>
      <c r="I1052" s="30" t="str">
        <f t="shared" si="545"/>
        <v>US 97: 4</v>
      </c>
      <c r="J1052" s="30">
        <f t="shared" si="549"/>
        <v>10910</v>
      </c>
      <c r="K1052" s="30">
        <f t="shared" si="549"/>
        <v>12185</v>
      </c>
      <c r="L1052" s="30">
        <f t="shared" si="549"/>
        <v>13460</v>
      </c>
      <c r="M1052" s="30">
        <f t="shared" si="549"/>
        <v>14735</v>
      </c>
      <c r="N1052" s="91">
        <f t="shared" si="522"/>
        <v>7418.8</v>
      </c>
      <c r="O1052" s="91">
        <f t="shared" si="523"/>
        <v>8285.8000000000011</v>
      </c>
      <c r="P1052" s="91">
        <f t="shared" si="524"/>
        <v>9152.8000000000011</v>
      </c>
      <c r="Q1052" s="91">
        <f t="shared" si="525"/>
        <v>10019.800000000001</v>
      </c>
      <c r="R1052" s="91">
        <f t="shared" si="526"/>
        <v>148.376</v>
      </c>
      <c r="S1052" s="91">
        <f t="shared" si="527"/>
        <v>1242.8700000000001</v>
      </c>
      <c r="T1052" s="91">
        <f t="shared" si="528"/>
        <v>2745.84</v>
      </c>
      <c r="U1052" s="91">
        <f t="shared" si="529"/>
        <v>5510.8900000000012</v>
      </c>
      <c r="V1052" s="91">
        <f t="shared" si="530"/>
        <v>178.49632799999958</v>
      </c>
      <c r="W1052" s="91">
        <f t="shared" si="531"/>
        <v>1345.6553489999972</v>
      </c>
      <c r="X1052" s="91">
        <f t="shared" si="532"/>
        <v>2532.4882319999947</v>
      </c>
      <c r="Y1052" s="91">
        <f t="shared" si="533"/>
        <v>4419.7337799999914</v>
      </c>
      <c r="Z1052" s="91">
        <f t="shared" si="534"/>
        <v>37.186734999999906</v>
      </c>
      <c r="AA1052" s="91">
        <f t="shared" si="535"/>
        <v>224.27589149999952</v>
      </c>
      <c r="AB1052" s="91">
        <f t="shared" si="536"/>
        <v>351.73447666666596</v>
      </c>
      <c r="AC1052" s="91">
        <f t="shared" si="537"/>
        <v>526.15878333333239</v>
      </c>
      <c r="AD1052" s="29">
        <f t="shared" si="538"/>
        <v>1</v>
      </c>
      <c r="AE1052" s="29">
        <f t="shared" si="546"/>
        <v>2</v>
      </c>
      <c r="AF1052" s="29">
        <f t="shared" si="547"/>
        <v>3</v>
      </c>
      <c r="AG1052" s="29">
        <f t="shared" si="548"/>
        <v>4</v>
      </c>
      <c r="AH1052" s="29">
        <f t="shared" si="539"/>
        <v>4</v>
      </c>
      <c r="AI1052" s="29">
        <f t="shared" si="540"/>
        <v>16</v>
      </c>
      <c r="AJ1052" s="29">
        <f t="shared" si="541"/>
        <v>24</v>
      </c>
      <c r="AK1052" s="105">
        <f t="shared" si="542"/>
        <v>31</v>
      </c>
      <c r="AT1052" s="300">
        <f t="shared" si="519"/>
        <v>594.98775999999862</v>
      </c>
      <c r="AU1052" s="29">
        <f t="shared" si="519"/>
        <v>4983.908699999989</v>
      </c>
      <c r="AV1052" s="29">
        <f t="shared" si="519"/>
        <v>11010.818399999976</v>
      </c>
      <c r="AW1052" s="105">
        <f t="shared" si="519"/>
        <v>22098.668899999953</v>
      </c>
    </row>
    <row r="1053" spans="1:49" x14ac:dyDescent="0.25">
      <c r="A1053" s="80" t="s">
        <v>236</v>
      </c>
      <c r="B1053" s="4" t="s">
        <v>91</v>
      </c>
      <c r="C1053" s="4">
        <v>109.74</v>
      </c>
      <c r="D1053" s="4">
        <v>115.23</v>
      </c>
      <c r="E1053" s="4">
        <v>13200</v>
      </c>
      <c r="F1053" s="4">
        <v>18100</v>
      </c>
      <c r="G1053" s="30">
        <f t="shared" si="543"/>
        <v>5.4900000000000091</v>
      </c>
      <c r="H1053" s="30">
        <f t="shared" si="544"/>
        <v>115.91999999999999</v>
      </c>
      <c r="I1053" s="30" t="str">
        <f t="shared" si="545"/>
        <v>US 97: 4</v>
      </c>
      <c r="J1053" s="30">
        <f t="shared" si="549"/>
        <v>13690</v>
      </c>
      <c r="K1053" s="30">
        <f t="shared" si="549"/>
        <v>14915</v>
      </c>
      <c r="L1053" s="30">
        <f t="shared" si="549"/>
        <v>16140</v>
      </c>
      <c r="M1053" s="30">
        <f t="shared" si="549"/>
        <v>17365</v>
      </c>
      <c r="N1053" s="91">
        <f t="shared" si="522"/>
        <v>9309.2000000000007</v>
      </c>
      <c r="O1053" s="91">
        <f t="shared" si="523"/>
        <v>10142.200000000001</v>
      </c>
      <c r="P1053" s="91">
        <f t="shared" si="524"/>
        <v>10975.2</v>
      </c>
      <c r="Q1053" s="91">
        <f t="shared" si="525"/>
        <v>11808.2</v>
      </c>
      <c r="R1053" s="91">
        <f t="shared" si="526"/>
        <v>186.18400000000003</v>
      </c>
      <c r="S1053" s="91">
        <f t="shared" si="527"/>
        <v>1521.3300000000002</v>
      </c>
      <c r="T1053" s="91">
        <f t="shared" si="528"/>
        <v>3292.56</v>
      </c>
      <c r="U1053" s="91">
        <f t="shared" si="529"/>
        <v>6494.5100000000011</v>
      </c>
      <c r="V1053" s="91">
        <f t="shared" si="530"/>
        <v>306.64504800000054</v>
      </c>
      <c r="W1053" s="91">
        <f t="shared" si="531"/>
        <v>2255.067459000004</v>
      </c>
      <c r="X1053" s="91">
        <f t="shared" si="532"/>
        <v>4157.5155120000072</v>
      </c>
      <c r="Y1053" s="91">
        <f t="shared" si="533"/>
        <v>7130.971980000013</v>
      </c>
      <c r="Z1053" s="91">
        <f t="shared" si="534"/>
        <v>63.884385000000101</v>
      </c>
      <c r="AA1053" s="91">
        <f t="shared" si="535"/>
        <v>375.84457650000064</v>
      </c>
      <c r="AB1053" s="91">
        <f t="shared" si="536"/>
        <v>577.43271000000107</v>
      </c>
      <c r="AC1053" s="91">
        <f t="shared" si="537"/>
        <v>848.9252357142874</v>
      </c>
      <c r="AD1053" s="29">
        <f t="shared" si="538"/>
        <v>1</v>
      </c>
      <c r="AE1053" s="29">
        <f t="shared" si="546"/>
        <v>3</v>
      </c>
      <c r="AF1053" s="29">
        <f t="shared" si="547"/>
        <v>4</v>
      </c>
      <c r="AG1053" s="29">
        <f t="shared" si="548"/>
        <v>6</v>
      </c>
      <c r="AH1053" s="29">
        <f t="shared" si="539"/>
        <v>4</v>
      </c>
      <c r="AI1053" s="29">
        <f t="shared" si="540"/>
        <v>16</v>
      </c>
      <c r="AJ1053" s="29">
        <f t="shared" si="541"/>
        <v>24</v>
      </c>
      <c r="AK1053" s="105">
        <f t="shared" si="542"/>
        <v>31</v>
      </c>
      <c r="AT1053" s="300">
        <f t="shared" si="519"/>
        <v>1022.1501600000018</v>
      </c>
      <c r="AU1053" s="29">
        <f t="shared" si="519"/>
        <v>8352.1017000000138</v>
      </c>
      <c r="AV1053" s="29">
        <f t="shared" si="519"/>
        <v>18076.154400000029</v>
      </c>
      <c r="AW1053" s="105">
        <f t="shared" ref="AW1053:AW1116" si="550">U1053*$G1053</f>
        <v>35654.859900000069</v>
      </c>
    </row>
    <row r="1054" spans="1:49" x14ac:dyDescent="0.25">
      <c r="A1054" s="80" t="s">
        <v>236</v>
      </c>
      <c r="B1054" s="4" t="s">
        <v>91</v>
      </c>
      <c r="C1054" s="4">
        <v>115.23</v>
      </c>
      <c r="D1054" s="4">
        <v>117.79</v>
      </c>
      <c r="E1054" s="4">
        <v>17900</v>
      </c>
      <c r="F1054" s="4">
        <v>18400</v>
      </c>
      <c r="G1054" s="30">
        <f t="shared" si="543"/>
        <v>2.5600000000000023</v>
      </c>
      <c r="H1054" s="30">
        <f t="shared" si="544"/>
        <v>118.47999999999999</v>
      </c>
      <c r="I1054" s="30" t="str">
        <f t="shared" si="545"/>
        <v>US 97: 4</v>
      </c>
      <c r="J1054" s="30">
        <f t="shared" si="549"/>
        <v>17950</v>
      </c>
      <c r="K1054" s="30">
        <f t="shared" si="549"/>
        <v>18075</v>
      </c>
      <c r="L1054" s="30">
        <f t="shared" si="549"/>
        <v>18200</v>
      </c>
      <c r="M1054" s="30">
        <f t="shared" si="549"/>
        <v>18325</v>
      </c>
      <c r="N1054" s="91">
        <f t="shared" si="522"/>
        <v>12206</v>
      </c>
      <c r="O1054" s="91">
        <f t="shared" si="523"/>
        <v>12291</v>
      </c>
      <c r="P1054" s="91">
        <f t="shared" si="524"/>
        <v>12376</v>
      </c>
      <c r="Q1054" s="91">
        <f t="shared" si="525"/>
        <v>12461</v>
      </c>
      <c r="R1054" s="91">
        <f t="shared" si="526"/>
        <v>244.12</v>
      </c>
      <c r="S1054" s="91">
        <f t="shared" si="527"/>
        <v>1843.6499999999999</v>
      </c>
      <c r="T1054" s="91">
        <f t="shared" si="528"/>
        <v>3712.7999999999997</v>
      </c>
      <c r="U1054" s="91">
        <f t="shared" si="529"/>
        <v>6853.55</v>
      </c>
      <c r="V1054" s="91">
        <f t="shared" si="530"/>
        <v>187.48416000000017</v>
      </c>
      <c r="W1054" s="91">
        <f t="shared" si="531"/>
        <v>1274.3308800000011</v>
      </c>
      <c r="X1054" s="91">
        <f t="shared" si="532"/>
        <v>2186.096640000002</v>
      </c>
      <c r="Y1054" s="91">
        <f t="shared" si="533"/>
        <v>3509.0176000000033</v>
      </c>
      <c r="Z1054" s="91">
        <f t="shared" si="534"/>
        <v>39.059200000000033</v>
      </c>
      <c r="AA1054" s="91">
        <f t="shared" si="535"/>
        <v>212.38848000000019</v>
      </c>
      <c r="AB1054" s="91">
        <f t="shared" si="536"/>
        <v>303.62453333333366</v>
      </c>
      <c r="AC1054" s="91">
        <f t="shared" si="537"/>
        <v>417.74019047619095</v>
      </c>
      <c r="AD1054" s="29">
        <f t="shared" si="538"/>
        <v>1</v>
      </c>
      <c r="AE1054" s="29">
        <f t="shared" si="546"/>
        <v>2</v>
      </c>
      <c r="AF1054" s="29">
        <f t="shared" si="547"/>
        <v>3</v>
      </c>
      <c r="AG1054" s="29">
        <f t="shared" si="548"/>
        <v>3</v>
      </c>
      <c r="AH1054" s="29">
        <f t="shared" si="539"/>
        <v>4</v>
      </c>
      <c r="AI1054" s="29">
        <f t="shared" si="540"/>
        <v>16</v>
      </c>
      <c r="AJ1054" s="29">
        <f t="shared" si="541"/>
        <v>24</v>
      </c>
      <c r="AK1054" s="105">
        <f t="shared" si="542"/>
        <v>31</v>
      </c>
      <c r="AT1054" s="300">
        <f t="shared" ref="AT1054:AW1117" si="551">R1054*$G1054</f>
        <v>624.94720000000052</v>
      </c>
      <c r="AU1054" s="29">
        <f t="shared" si="551"/>
        <v>4719.7440000000042</v>
      </c>
      <c r="AV1054" s="29">
        <f t="shared" si="551"/>
        <v>9504.7680000000073</v>
      </c>
      <c r="AW1054" s="105">
        <f t="shared" si="550"/>
        <v>17545.088000000014</v>
      </c>
    </row>
    <row r="1055" spans="1:49" x14ac:dyDescent="0.25">
      <c r="A1055" s="80" t="s">
        <v>236</v>
      </c>
      <c r="B1055" s="4" t="s">
        <v>91</v>
      </c>
      <c r="C1055" s="4">
        <v>117.79</v>
      </c>
      <c r="D1055" s="4">
        <v>118.52</v>
      </c>
      <c r="E1055" s="4">
        <v>18500</v>
      </c>
      <c r="F1055" s="4">
        <v>20500</v>
      </c>
      <c r="G1055" s="30">
        <f t="shared" si="543"/>
        <v>0.72999999999998977</v>
      </c>
      <c r="H1055" s="30">
        <f t="shared" si="544"/>
        <v>119.20999999999998</v>
      </c>
      <c r="I1055" s="30" t="str">
        <f t="shared" si="545"/>
        <v>US 97: 4</v>
      </c>
      <c r="J1055" s="30">
        <f t="shared" si="549"/>
        <v>18700</v>
      </c>
      <c r="K1055" s="30">
        <f t="shared" si="549"/>
        <v>19200</v>
      </c>
      <c r="L1055" s="30">
        <f t="shared" si="549"/>
        <v>19700</v>
      </c>
      <c r="M1055" s="30">
        <f t="shared" si="549"/>
        <v>20200</v>
      </c>
      <c r="N1055" s="91">
        <f t="shared" si="522"/>
        <v>12716.000000000002</v>
      </c>
      <c r="O1055" s="91">
        <f t="shared" si="523"/>
        <v>13056.000000000002</v>
      </c>
      <c r="P1055" s="91">
        <f t="shared" si="524"/>
        <v>13396.000000000002</v>
      </c>
      <c r="Q1055" s="91">
        <f t="shared" si="525"/>
        <v>13736.000000000002</v>
      </c>
      <c r="R1055" s="91">
        <f t="shared" si="526"/>
        <v>254.32000000000005</v>
      </c>
      <c r="S1055" s="91">
        <f t="shared" si="527"/>
        <v>1958.4</v>
      </c>
      <c r="T1055" s="91">
        <f t="shared" si="528"/>
        <v>4018.8</v>
      </c>
      <c r="U1055" s="91">
        <f t="shared" si="529"/>
        <v>7554.800000000002</v>
      </c>
      <c r="V1055" s="91">
        <f t="shared" si="530"/>
        <v>55.696079999999228</v>
      </c>
      <c r="W1055" s="91">
        <f t="shared" si="531"/>
        <v>386.00063999999463</v>
      </c>
      <c r="X1055" s="91">
        <f t="shared" si="532"/>
        <v>674.75651999999059</v>
      </c>
      <c r="Y1055" s="91">
        <f t="shared" si="533"/>
        <v>1103.0007999999848</v>
      </c>
      <c r="Z1055" s="91">
        <f t="shared" si="534"/>
        <v>11.603349999999837</v>
      </c>
      <c r="AA1055" s="91">
        <f t="shared" si="535"/>
        <v>64.333439999999101</v>
      </c>
      <c r="AB1055" s="91">
        <f t="shared" si="536"/>
        <v>93.71618333333204</v>
      </c>
      <c r="AC1055" s="91">
        <f t="shared" si="537"/>
        <v>131.30961904761725</v>
      </c>
      <c r="AD1055" s="29">
        <f t="shared" si="538"/>
        <v>0</v>
      </c>
      <c r="AE1055" s="29">
        <f t="shared" si="546"/>
        <v>1</v>
      </c>
      <c r="AF1055" s="29">
        <f t="shared" si="547"/>
        <v>1</v>
      </c>
      <c r="AG1055" s="29">
        <f t="shared" si="548"/>
        <v>1</v>
      </c>
      <c r="AH1055" s="29">
        <f t="shared" si="539"/>
        <v>4</v>
      </c>
      <c r="AI1055" s="29">
        <f t="shared" si="540"/>
        <v>16</v>
      </c>
      <c r="AJ1055" s="29">
        <f t="shared" si="541"/>
        <v>24</v>
      </c>
      <c r="AK1055" s="105">
        <f t="shared" si="542"/>
        <v>31</v>
      </c>
      <c r="AT1055" s="300">
        <f t="shared" si="551"/>
        <v>185.65359999999743</v>
      </c>
      <c r="AU1055" s="29">
        <f t="shared" si="551"/>
        <v>1429.6319999999801</v>
      </c>
      <c r="AV1055" s="29">
        <f t="shared" si="551"/>
        <v>2933.7239999999592</v>
      </c>
      <c r="AW1055" s="105">
        <f t="shared" si="550"/>
        <v>5515.0039999999244</v>
      </c>
    </row>
    <row r="1056" spans="1:49" x14ac:dyDescent="0.25">
      <c r="A1056" s="80" t="s">
        <v>236</v>
      </c>
      <c r="B1056" s="4" t="s">
        <v>91</v>
      </c>
      <c r="C1056" s="4">
        <v>118.52</v>
      </c>
      <c r="D1056" s="4">
        <v>119.17</v>
      </c>
      <c r="E1056" s="4">
        <v>23400</v>
      </c>
      <c r="F1056" s="4">
        <v>30100</v>
      </c>
      <c r="G1056" s="30">
        <f t="shared" si="543"/>
        <v>0.65000000000000568</v>
      </c>
      <c r="H1056" s="30">
        <f t="shared" si="544"/>
        <v>119.85999999999999</v>
      </c>
      <c r="I1056" s="30" t="str">
        <f t="shared" si="545"/>
        <v>US 97: 4</v>
      </c>
      <c r="J1056" s="30">
        <f t="shared" si="549"/>
        <v>24070</v>
      </c>
      <c r="K1056" s="30">
        <f t="shared" si="549"/>
        <v>25745</v>
      </c>
      <c r="L1056" s="30">
        <f t="shared" si="549"/>
        <v>27420</v>
      </c>
      <c r="M1056" s="30">
        <f t="shared" si="549"/>
        <v>29095</v>
      </c>
      <c r="N1056" s="91">
        <f t="shared" si="522"/>
        <v>16367.6</v>
      </c>
      <c r="O1056" s="91">
        <f t="shared" si="523"/>
        <v>17506.600000000002</v>
      </c>
      <c r="P1056" s="91">
        <f t="shared" si="524"/>
        <v>18645.600000000002</v>
      </c>
      <c r="Q1056" s="91">
        <f t="shared" si="525"/>
        <v>19784.600000000002</v>
      </c>
      <c r="R1056" s="91">
        <f t="shared" si="526"/>
        <v>327.35200000000003</v>
      </c>
      <c r="S1056" s="91">
        <f t="shared" si="527"/>
        <v>2625.9900000000002</v>
      </c>
      <c r="T1056" s="91">
        <f t="shared" si="528"/>
        <v>5593.68</v>
      </c>
      <c r="U1056" s="91">
        <f t="shared" si="529"/>
        <v>10881.530000000002</v>
      </c>
      <c r="V1056" s="91">
        <f t="shared" si="530"/>
        <v>63.833640000000564</v>
      </c>
      <c r="W1056" s="91">
        <f t="shared" si="531"/>
        <v>460.86124500000409</v>
      </c>
      <c r="X1056" s="91">
        <f t="shared" si="532"/>
        <v>836.25516000000744</v>
      </c>
      <c r="Y1056" s="91">
        <f t="shared" si="533"/>
        <v>1414.5989000000127</v>
      </c>
      <c r="Z1056" s="91">
        <f t="shared" si="534"/>
        <v>13.298675000000115</v>
      </c>
      <c r="AA1056" s="91">
        <f t="shared" si="535"/>
        <v>76.810207500000686</v>
      </c>
      <c r="AB1056" s="91">
        <f t="shared" si="536"/>
        <v>116.14655000000104</v>
      </c>
      <c r="AC1056" s="91">
        <f t="shared" si="537"/>
        <v>168.40463095238249</v>
      </c>
      <c r="AD1056" s="29">
        <f t="shared" si="538"/>
        <v>0</v>
      </c>
      <c r="AE1056" s="29">
        <f t="shared" si="546"/>
        <v>1</v>
      </c>
      <c r="AF1056" s="29">
        <f t="shared" si="547"/>
        <v>1</v>
      </c>
      <c r="AG1056" s="29">
        <f t="shared" si="548"/>
        <v>2</v>
      </c>
      <c r="AH1056" s="29">
        <f t="shared" si="539"/>
        <v>4</v>
      </c>
      <c r="AI1056" s="29">
        <f t="shared" si="540"/>
        <v>16</v>
      </c>
      <c r="AJ1056" s="29">
        <f t="shared" si="541"/>
        <v>24</v>
      </c>
      <c r="AK1056" s="105">
        <f t="shared" si="542"/>
        <v>31</v>
      </c>
      <c r="AT1056" s="300">
        <f t="shared" si="551"/>
        <v>212.77880000000189</v>
      </c>
      <c r="AU1056" s="29">
        <f t="shared" si="551"/>
        <v>1706.8935000000151</v>
      </c>
      <c r="AV1056" s="29">
        <f t="shared" si="551"/>
        <v>3635.8920000000321</v>
      </c>
      <c r="AW1056" s="105">
        <f t="shared" si="550"/>
        <v>7072.9945000000635</v>
      </c>
    </row>
    <row r="1057" spans="1:49" x14ac:dyDescent="0.25">
      <c r="A1057" s="80" t="s">
        <v>236</v>
      </c>
      <c r="B1057" s="4" t="s">
        <v>91</v>
      </c>
      <c r="C1057" s="4">
        <v>118.96</v>
      </c>
      <c r="D1057" s="4">
        <v>119.14</v>
      </c>
      <c r="E1057" s="4">
        <v>23400</v>
      </c>
      <c r="F1057" s="4">
        <v>30100</v>
      </c>
      <c r="G1057" s="30">
        <f t="shared" si="543"/>
        <v>0.18000000000000682</v>
      </c>
      <c r="H1057" s="30">
        <f t="shared" si="544"/>
        <v>120.03999999999999</v>
      </c>
      <c r="I1057" s="30" t="str">
        <f t="shared" si="545"/>
        <v>US 97: 5</v>
      </c>
      <c r="J1057" s="30">
        <f t="shared" si="549"/>
        <v>24070</v>
      </c>
      <c r="K1057" s="30">
        <f t="shared" si="549"/>
        <v>25745</v>
      </c>
      <c r="L1057" s="30">
        <f t="shared" si="549"/>
        <v>27420</v>
      </c>
      <c r="M1057" s="30">
        <f t="shared" si="549"/>
        <v>29095</v>
      </c>
      <c r="N1057" s="91">
        <f t="shared" si="522"/>
        <v>16367.6</v>
      </c>
      <c r="O1057" s="91">
        <f t="shared" si="523"/>
        <v>17506.600000000002</v>
      </c>
      <c r="P1057" s="91">
        <f t="shared" si="524"/>
        <v>18645.600000000002</v>
      </c>
      <c r="Q1057" s="91">
        <f t="shared" si="525"/>
        <v>19784.600000000002</v>
      </c>
      <c r="R1057" s="91">
        <f t="shared" si="526"/>
        <v>327.35200000000003</v>
      </c>
      <c r="S1057" s="91">
        <f t="shared" si="527"/>
        <v>2625.9900000000002</v>
      </c>
      <c r="T1057" s="91">
        <f t="shared" si="528"/>
        <v>5593.68</v>
      </c>
      <c r="U1057" s="91">
        <f t="shared" si="529"/>
        <v>10881.530000000002</v>
      </c>
      <c r="V1057" s="91">
        <f t="shared" si="530"/>
        <v>17.677008000000672</v>
      </c>
      <c r="W1057" s="91">
        <f t="shared" si="531"/>
        <v>127.62311400000485</v>
      </c>
      <c r="X1057" s="91">
        <f t="shared" si="532"/>
        <v>231.57835200000881</v>
      </c>
      <c r="Y1057" s="91">
        <f t="shared" si="533"/>
        <v>391.73508000001493</v>
      </c>
      <c r="Z1057" s="91">
        <f t="shared" si="534"/>
        <v>3.6827100000001396</v>
      </c>
      <c r="AA1057" s="91">
        <f t="shared" si="535"/>
        <v>21.270519000000807</v>
      </c>
      <c r="AB1057" s="91">
        <f t="shared" si="536"/>
        <v>32.163660000001229</v>
      </c>
      <c r="AC1057" s="91">
        <f t="shared" si="537"/>
        <v>46.635128571430357</v>
      </c>
      <c r="AD1057" s="29">
        <f t="shared" si="538"/>
        <v>0</v>
      </c>
      <c r="AE1057" s="29">
        <f t="shared" si="546"/>
        <v>0</v>
      </c>
      <c r="AF1057" s="29">
        <f t="shared" si="547"/>
        <v>1</v>
      </c>
      <c r="AG1057" s="29">
        <f t="shared" si="548"/>
        <v>1</v>
      </c>
      <c r="AH1057" s="29">
        <f t="shared" si="539"/>
        <v>5</v>
      </c>
      <c r="AI1057" s="29">
        <f t="shared" si="540"/>
        <v>43</v>
      </c>
      <c r="AJ1057" s="29">
        <f t="shared" si="541"/>
        <v>61</v>
      </c>
      <c r="AK1057" s="105">
        <f t="shared" si="542"/>
        <v>85</v>
      </c>
      <c r="AT1057" s="300">
        <f t="shared" si="551"/>
        <v>58.923360000002241</v>
      </c>
      <c r="AU1057" s="29">
        <f t="shared" si="551"/>
        <v>472.67820000001797</v>
      </c>
      <c r="AV1057" s="29">
        <f t="shared" si="551"/>
        <v>1006.8624000000382</v>
      </c>
      <c r="AW1057" s="105">
        <f t="shared" si="550"/>
        <v>1958.6754000000747</v>
      </c>
    </row>
    <row r="1058" spans="1:49" x14ac:dyDescent="0.25">
      <c r="A1058" s="80" t="s">
        <v>236</v>
      </c>
      <c r="B1058" s="4" t="s">
        <v>91</v>
      </c>
      <c r="C1058" s="4">
        <v>119.17</v>
      </c>
      <c r="D1058" s="4">
        <v>120.96</v>
      </c>
      <c r="E1058" s="4">
        <v>24700</v>
      </c>
      <c r="F1058" s="4">
        <v>33700</v>
      </c>
      <c r="G1058" s="30">
        <f t="shared" si="543"/>
        <v>1.789999999999992</v>
      </c>
      <c r="H1058" s="30">
        <f t="shared" si="544"/>
        <v>121.82999999999998</v>
      </c>
      <c r="I1058" s="30" t="str">
        <f t="shared" si="545"/>
        <v>US 97: 5</v>
      </c>
      <c r="J1058" s="30">
        <f t="shared" si="549"/>
        <v>25600</v>
      </c>
      <c r="K1058" s="30">
        <f t="shared" si="549"/>
        <v>27850</v>
      </c>
      <c r="L1058" s="30">
        <f t="shared" si="549"/>
        <v>30100</v>
      </c>
      <c r="M1058" s="30">
        <f t="shared" si="549"/>
        <v>32350</v>
      </c>
      <c r="N1058" s="91">
        <f t="shared" si="522"/>
        <v>17408</v>
      </c>
      <c r="O1058" s="91">
        <f t="shared" si="523"/>
        <v>18938</v>
      </c>
      <c r="P1058" s="91">
        <f t="shared" si="524"/>
        <v>20468</v>
      </c>
      <c r="Q1058" s="91">
        <f t="shared" si="525"/>
        <v>21998</v>
      </c>
      <c r="R1058" s="91">
        <f t="shared" si="526"/>
        <v>348.16</v>
      </c>
      <c r="S1058" s="91">
        <f t="shared" si="527"/>
        <v>2840.7</v>
      </c>
      <c r="T1058" s="91">
        <f t="shared" si="528"/>
        <v>6140.4</v>
      </c>
      <c r="U1058" s="91">
        <f t="shared" si="529"/>
        <v>12098.900000000001</v>
      </c>
      <c r="V1058" s="91">
        <f t="shared" si="530"/>
        <v>186.9619199999992</v>
      </c>
      <c r="W1058" s="91">
        <f t="shared" si="531"/>
        <v>1372.9103099999938</v>
      </c>
      <c r="X1058" s="91">
        <f t="shared" si="532"/>
        <v>2528.0026799999887</v>
      </c>
      <c r="Y1058" s="91">
        <f t="shared" si="533"/>
        <v>4331.4061999999813</v>
      </c>
      <c r="Z1058" s="91">
        <f t="shared" si="534"/>
        <v>38.950399999999824</v>
      </c>
      <c r="AA1058" s="91">
        <f t="shared" si="535"/>
        <v>228.81838499999898</v>
      </c>
      <c r="AB1058" s="91">
        <f t="shared" si="536"/>
        <v>351.11148333333182</v>
      </c>
      <c r="AC1058" s="91">
        <f t="shared" si="537"/>
        <v>515.6435952380931</v>
      </c>
      <c r="AD1058" s="29">
        <f t="shared" si="538"/>
        <v>1</v>
      </c>
      <c r="AE1058" s="29">
        <f t="shared" si="546"/>
        <v>2</v>
      </c>
      <c r="AF1058" s="29">
        <f t="shared" si="547"/>
        <v>3</v>
      </c>
      <c r="AG1058" s="29">
        <f t="shared" si="548"/>
        <v>4</v>
      </c>
      <c r="AH1058" s="29">
        <f t="shared" si="539"/>
        <v>5</v>
      </c>
      <c r="AI1058" s="29">
        <f t="shared" si="540"/>
        <v>43</v>
      </c>
      <c r="AJ1058" s="29">
        <f t="shared" si="541"/>
        <v>61</v>
      </c>
      <c r="AK1058" s="105">
        <f t="shared" si="542"/>
        <v>85</v>
      </c>
      <c r="AT1058" s="300">
        <f t="shared" si="551"/>
        <v>623.2063999999973</v>
      </c>
      <c r="AU1058" s="29">
        <f t="shared" si="551"/>
        <v>5084.8529999999773</v>
      </c>
      <c r="AV1058" s="29">
        <f t="shared" si="551"/>
        <v>10991.31599999995</v>
      </c>
      <c r="AW1058" s="105">
        <f t="shared" si="550"/>
        <v>21657.030999999908</v>
      </c>
    </row>
    <row r="1059" spans="1:49" x14ac:dyDescent="0.25">
      <c r="A1059" s="80" t="s">
        <v>236</v>
      </c>
      <c r="B1059" s="4" t="s">
        <v>91</v>
      </c>
      <c r="C1059" s="4">
        <v>120.96</v>
      </c>
      <c r="D1059" s="4">
        <v>121.21</v>
      </c>
      <c r="E1059" s="4">
        <v>23600</v>
      </c>
      <c r="F1059" s="4">
        <v>33400</v>
      </c>
      <c r="G1059" s="30">
        <f t="shared" si="543"/>
        <v>0.25</v>
      </c>
      <c r="H1059" s="30">
        <f t="shared" si="544"/>
        <v>122.07999999999998</v>
      </c>
      <c r="I1059" s="30" t="str">
        <f t="shared" si="545"/>
        <v>US 97: 5</v>
      </c>
      <c r="J1059" s="30">
        <f t="shared" si="549"/>
        <v>24580</v>
      </c>
      <c r="K1059" s="30">
        <f t="shared" si="549"/>
        <v>27030</v>
      </c>
      <c r="L1059" s="30">
        <f t="shared" si="549"/>
        <v>29480</v>
      </c>
      <c r="M1059" s="30">
        <f t="shared" si="549"/>
        <v>31930</v>
      </c>
      <c r="N1059" s="91">
        <f t="shared" si="522"/>
        <v>16714.400000000001</v>
      </c>
      <c r="O1059" s="91">
        <f t="shared" si="523"/>
        <v>18380.400000000001</v>
      </c>
      <c r="P1059" s="91">
        <f t="shared" si="524"/>
        <v>20046.400000000001</v>
      </c>
      <c r="Q1059" s="91">
        <f t="shared" si="525"/>
        <v>21712.400000000001</v>
      </c>
      <c r="R1059" s="91">
        <f t="shared" si="526"/>
        <v>334.28800000000001</v>
      </c>
      <c r="S1059" s="91">
        <f t="shared" si="527"/>
        <v>2757.06</v>
      </c>
      <c r="T1059" s="91">
        <f t="shared" si="528"/>
        <v>6013.92</v>
      </c>
      <c r="U1059" s="91">
        <f t="shared" si="529"/>
        <v>11941.820000000002</v>
      </c>
      <c r="V1059" s="91">
        <f t="shared" si="530"/>
        <v>25.0716</v>
      </c>
      <c r="W1059" s="91">
        <f t="shared" si="531"/>
        <v>186.10155</v>
      </c>
      <c r="X1059" s="91">
        <f t="shared" si="532"/>
        <v>345.80040000000002</v>
      </c>
      <c r="Y1059" s="91">
        <f t="shared" si="533"/>
        <v>597.09100000000012</v>
      </c>
      <c r="Z1059" s="91">
        <f t="shared" si="534"/>
        <v>5.2232499999999993</v>
      </c>
      <c r="AA1059" s="91">
        <f t="shared" si="535"/>
        <v>31.016925000000001</v>
      </c>
      <c r="AB1059" s="91">
        <f t="shared" si="536"/>
        <v>48.027833333333341</v>
      </c>
      <c r="AC1059" s="91">
        <f t="shared" si="537"/>
        <v>71.082261904761936</v>
      </c>
      <c r="AD1059" s="29">
        <f t="shared" si="538"/>
        <v>0</v>
      </c>
      <c r="AE1059" s="29">
        <f t="shared" si="546"/>
        <v>1</v>
      </c>
      <c r="AF1059" s="29">
        <f t="shared" si="547"/>
        <v>1</v>
      </c>
      <c r="AG1059" s="29">
        <f t="shared" si="548"/>
        <v>1</v>
      </c>
      <c r="AH1059" s="29">
        <f t="shared" si="539"/>
        <v>5</v>
      </c>
      <c r="AI1059" s="29">
        <f t="shared" si="540"/>
        <v>43</v>
      </c>
      <c r="AJ1059" s="29">
        <f t="shared" si="541"/>
        <v>61</v>
      </c>
      <c r="AK1059" s="105">
        <f t="shared" si="542"/>
        <v>85</v>
      </c>
      <c r="AT1059" s="300">
        <f t="shared" si="551"/>
        <v>83.572000000000003</v>
      </c>
      <c r="AU1059" s="29">
        <f t="shared" si="551"/>
        <v>689.26499999999999</v>
      </c>
      <c r="AV1059" s="29">
        <f t="shared" si="551"/>
        <v>1503.48</v>
      </c>
      <c r="AW1059" s="105">
        <f t="shared" si="550"/>
        <v>2985.4550000000004</v>
      </c>
    </row>
    <row r="1060" spans="1:49" x14ac:dyDescent="0.25">
      <c r="A1060" s="80" t="s">
        <v>236</v>
      </c>
      <c r="B1060" s="4" t="s">
        <v>91</v>
      </c>
      <c r="C1060" s="4">
        <v>121.21</v>
      </c>
      <c r="D1060" s="4">
        <v>121.46</v>
      </c>
      <c r="E1060" s="4">
        <v>28100</v>
      </c>
      <c r="F1060" s="4">
        <v>40800</v>
      </c>
      <c r="G1060" s="30">
        <f t="shared" si="543"/>
        <v>0.25</v>
      </c>
      <c r="H1060" s="30">
        <f t="shared" si="544"/>
        <v>122.32999999999998</v>
      </c>
      <c r="I1060" s="30" t="str">
        <f t="shared" si="545"/>
        <v>US 97: 5</v>
      </c>
      <c r="J1060" s="30">
        <f t="shared" si="549"/>
        <v>29370</v>
      </c>
      <c r="K1060" s="30">
        <f t="shared" si="549"/>
        <v>32545</v>
      </c>
      <c r="L1060" s="30">
        <f t="shared" si="549"/>
        <v>35720</v>
      </c>
      <c r="M1060" s="30">
        <f t="shared" si="549"/>
        <v>38895</v>
      </c>
      <c r="N1060" s="91">
        <f t="shared" si="522"/>
        <v>19971.600000000002</v>
      </c>
      <c r="O1060" s="91">
        <f t="shared" si="523"/>
        <v>22130.600000000002</v>
      </c>
      <c r="P1060" s="91">
        <f t="shared" si="524"/>
        <v>24289.600000000002</v>
      </c>
      <c r="Q1060" s="91">
        <f t="shared" si="525"/>
        <v>26448.600000000002</v>
      </c>
      <c r="R1060" s="91">
        <f t="shared" si="526"/>
        <v>399.43200000000007</v>
      </c>
      <c r="S1060" s="91">
        <f t="shared" si="527"/>
        <v>3319.59</v>
      </c>
      <c r="T1060" s="91">
        <f t="shared" si="528"/>
        <v>7286.88</v>
      </c>
      <c r="U1060" s="91">
        <f t="shared" si="529"/>
        <v>14546.730000000003</v>
      </c>
      <c r="V1060" s="91">
        <f t="shared" si="530"/>
        <v>29.957400000000003</v>
      </c>
      <c r="W1060" s="91">
        <f t="shared" si="531"/>
        <v>224.07232500000003</v>
      </c>
      <c r="X1060" s="91">
        <f t="shared" si="532"/>
        <v>418.99560000000002</v>
      </c>
      <c r="Y1060" s="91">
        <f t="shared" si="533"/>
        <v>727.33650000000023</v>
      </c>
      <c r="Z1060" s="91">
        <f t="shared" si="534"/>
        <v>6.2411249999999994</v>
      </c>
      <c r="AA1060" s="91">
        <f t="shared" si="535"/>
        <v>37.345387500000008</v>
      </c>
      <c r="AB1060" s="91">
        <f t="shared" si="536"/>
        <v>58.193833333333345</v>
      </c>
      <c r="AC1060" s="91">
        <f t="shared" si="537"/>
        <v>86.587678571428611</v>
      </c>
      <c r="AD1060" s="29">
        <f t="shared" si="538"/>
        <v>0</v>
      </c>
      <c r="AE1060" s="29">
        <f t="shared" si="546"/>
        <v>1</v>
      </c>
      <c r="AF1060" s="29">
        <f t="shared" si="547"/>
        <v>1</v>
      </c>
      <c r="AG1060" s="29">
        <f t="shared" si="548"/>
        <v>1</v>
      </c>
      <c r="AH1060" s="29">
        <f t="shared" si="539"/>
        <v>5</v>
      </c>
      <c r="AI1060" s="29">
        <f t="shared" si="540"/>
        <v>43</v>
      </c>
      <c r="AJ1060" s="29">
        <f t="shared" si="541"/>
        <v>61</v>
      </c>
      <c r="AK1060" s="105">
        <f t="shared" si="542"/>
        <v>85</v>
      </c>
      <c r="AT1060" s="300">
        <f t="shared" si="551"/>
        <v>99.858000000000018</v>
      </c>
      <c r="AU1060" s="29">
        <f t="shared" si="551"/>
        <v>829.89750000000004</v>
      </c>
      <c r="AV1060" s="29">
        <f t="shared" si="551"/>
        <v>1821.72</v>
      </c>
      <c r="AW1060" s="105">
        <f t="shared" si="550"/>
        <v>3636.6825000000008</v>
      </c>
    </row>
    <row r="1061" spans="1:49" x14ac:dyDescent="0.25">
      <c r="A1061" s="80" t="s">
        <v>236</v>
      </c>
      <c r="B1061" s="4" t="s">
        <v>91</v>
      </c>
      <c r="C1061" s="4">
        <v>121.46</v>
      </c>
      <c r="D1061" s="4">
        <v>121.98</v>
      </c>
      <c r="E1061" s="4">
        <v>28300</v>
      </c>
      <c r="F1061" s="4">
        <v>37900</v>
      </c>
      <c r="G1061" s="30">
        <f t="shared" si="543"/>
        <v>0.52000000000001023</v>
      </c>
      <c r="H1061" s="30">
        <f t="shared" si="544"/>
        <v>122.85</v>
      </c>
      <c r="I1061" s="30" t="str">
        <f t="shared" si="545"/>
        <v>US 97: 5</v>
      </c>
      <c r="J1061" s="30">
        <f t="shared" si="549"/>
        <v>29260</v>
      </c>
      <c r="K1061" s="30">
        <f t="shared" si="549"/>
        <v>31660</v>
      </c>
      <c r="L1061" s="30">
        <f t="shared" si="549"/>
        <v>34060</v>
      </c>
      <c r="M1061" s="30">
        <f t="shared" si="549"/>
        <v>36460</v>
      </c>
      <c r="N1061" s="91">
        <f t="shared" si="522"/>
        <v>19896.800000000003</v>
      </c>
      <c r="O1061" s="91">
        <f t="shared" si="523"/>
        <v>21528.800000000003</v>
      </c>
      <c r="P1061" s="91">
        <f t="shared" si="524"/>
        <v>23160.800000000003</v>
      </c>
      <c r="Q1061" s="91">
        <f t="shared" si="525"/>
        <v>24792.800000000003</v>
      </c>
      <c r="R1061" s="91">
        <f t="shared" si="526"/>
        <v>397.93600000000009</v>
      </c>
      <c r="S1061" s="91">
        <f t="shared" si="527"/>
        <v>3229.32</v>
      </c>
      <c r="T1061" s="91">
        <f t="shared" si="528"/>
        <v>6948.2400000000007</v>
      </c>
      <c r="U1061" s="91">
        <f t="shared" si="529"/>
        <v>13636.040000000003</v>
      </c>
      <c r="V1061" s="91">
        <f t="shared" si="530"/>
        <v>62.078016000001234</v>
      </c>
      <c r="W1061" s="91">
        <f t="shared" si="531"/>
        <v>453.39652800000897</v>
      </c>
      <c r="X1061" s="91">
        <f t="shared" si="532"/>
        <v>831.00950400001648</v>
      </c>
      <c r="Y1061" s="91">
        <f t="shared" si="533"/>
        <v>1418.1481600000282</v>
      </c>
      <c r="Z1061" s="91">
        <f t="shared" si="534"/>
        <v>12.932920000000255</v>
      </c>
      <c r="AA1061" s="91">
        <f t="shared" si="535"/>
        <v>75.5660880000015</v>
      </c>
      <c r="AB1061" s="91">
        <f t="shared" si="536"/>
        <v>115.41798666666897</v>
      </c>
      <c r="AC1061" s="91">
        <f t="shared" si="537"/>
        <v>168.82716190476529</v>
      </c>
      <c r="AD1061" s="29">
        <f t="shared" si="538"/>
        <v>0</v>
      </c>
      <c r="AE1061" s="29">
        <f t="shared" si="546"/>
        <v>1</v>
      </c>
      <c r="AF1061" s="29">
        <f t="shared" si="547"/>
        <v>1</v>
      </c>
      <c r="AG1061" s="29">
        <f t="shared" si="548"/>
        <v>2</v>
      </c>
      <c r="AH1061" s="29">
        <f t="shared" si="539"/>
        <v>5</v>
      </c>
      <c r="AI1061" s="29">
        <f t="shared" si="540"/>
        <v>43</v>
      </c>
      <c r="AJ1061" s="29">
        <f t="shared" si="541"/>
        <v>61</v>
      </c>
      <c r="AK1061" s="105">
        <f t="shared" si="542"/>
        <v>85</v>
      </c>
      <c r="AT1061" s="300">
        <f t="shared" si="551"/>
        <v>206.92672000000411</v>
      </c>
      <c r="AU1061" s="29">
        <f t="shared" si="551"/>
        <v>1679.2464000000332</v>
      </c>
      <c r="AV1061" s="29">
        <f t="shared" si="551"/>
        <v>3613.0848000000715</v>
      </c>
      <c r="AW1061" s="105">
        <f t="shared" si="550"/>
        <v>7090.7408000001406</v>
      </c>
    </row>
    <row r="1062" spans="1:49" x14ac:dyDescent="0.25">
      <c r="A1062" s="80" t="s">
        <v>236</v>
      </c>
      <c r="B1062" s="4" t="s">
        <v>91</v>
      </c>
      <c r="C1062" s="4">
        <v>121.98</v>
      </c>
      <c r="D1062" s="4">
        <v>122.85</v>
      </c>
      <c r="E1062" s="4">
        <v>29200</v>
      </c>
      <c r="F1062" s="4">
        <v>42800</v>
      </c>
      <c r="G1062" s="30">
        <f t="shared" si="543"/>
        <v>0.86999999999999034</v>
      </c>
      <c r="H1062" s="30">
        <f t="shared" si="544"/>
        <v>123.71999999999998</v>
      </c>
      <c r="I1062" s="30" t="str">
        <f t="shared" si="545"/>
        <v>US 97: 5</v>
      </c>
      <c r="J1062" s="30">
        <f t="shared" si="549"/>
        <v>30560</v>
      </c>
      <c r="K1062" s="30">
        <f t="shared" si="549"/>
        <v>33960</v>
      </c>
      <c r="L1062" s="30">
        <f t="shared" si="549"/>
        <v>37360</v>
      </c>
      <c r="M1062" s="30">
        <f t="shared" si="549"/>
        <v>40760</v>
      </c>
      <c r="N1062" s="91">
        <f t="shared" si="522"/>
        <v>20780.800000000003</v>
      </c>
      <c r="O1062" s="91">
        <f t="shared" si="523"/>
        <v>23092.800000000003</v>
      </c>
      <c r="P1062" s="91">
        <f t="shared" si="524"/>
        <v>25404.800000000003</v>
      </c>
      <c r="Q1062" s="91">
        <f t="shared" si="525"/>
        <v>27716.800000000003</v>
      </c>
      <c r="R1062" s="91">
        <f t="shared" si="526"/>
        <v>415.61600000000004</v>
      </c>
      <c r="S1062" s="91">
        <f t="shared" si="527"/>
        <v>3463.9200000000005</v>
      </c>
      <c r="T1062" s="91">
        <f t="shared" si="528"/>
        <v>7621.4400000000005</v>
      </c>
      <c r="U1062" s="91">
        <f t="shared" si="529"/>
        <v>15244.240000000003</v>
      </c>
      <c r="V1062" s="91">
        <f t="shared" si="530"/>
        <v>108.4757759999988</v>
      </c>
      <c r="W1062" s="91">
        <f t="shared" si="531"/>
        <v>813.67480799999112</v>
      </c>
      <c r="X1062" s="91">
        <f t="shared" si="532"/>
        <v>1525.0501439999832</v>
      </c>
      <c r="Y1062" s="91">
        <f t="shared" si="533"/>
        <v>2652.4977599999711</v>
      </c>
      <c r="Z1062" s="91">
        <f t="shared" si="534"/>
        <v>22.599119999999747</v>
      </c>
      <c r="AA1062" s="91">
        <f t="shared" si="535"/>
        <v>135.61246799999853</v>
      </c>
      <c r="AB1062" s="91">
        <f t="shared" si="536"/>
        <v>211.8125199999977</v>
      </c>
      <c r="AC1062" s="91">
        <f t="shared" si="537"/>
        <v>315.77354285713949</v>
      </c>
      <c r="AD1062" s="29">
        <f t="shared" si="538"/>
        <v>0</v>
      </c>
      <c r="AE1062" s="29">
        <f t="shared" si="546"/>
        <v>1</v>
      </c>
      <c r="AF1062" s="29">
        <f t="shared" si="547"/>
        <v>2</v>
      </c>
      <c r="AG1062" s="29">
        <f t="shared" si="548"/>
        <v>3</v>
      </c>
      <c r="AH1062" s="29">
        <f t="shared" si="539"/>
        <v>5</v>
      </c>
      <c r="AI1062" s="29">
        <f t="shared" si="540"/>
        <v>43</v>
      </c>
      <c r="AJ1062" s="29">
        <f t="shared" si="541"/>
        <v>61</v>
      </c>
      <c r="AK1062" s="105">
        <f t="shared" si="542"/>
        <v>85</v>
      </c>
      <c r="AT1062" s="300">
        <f t="shared" si="551"/>
        <v>361.58591999999601</v>
      </c>
      <c r="AU1062" s="29">
        <f t="shared" si="551"/>
        <v>3013.6103999999668</v>
      </c>
      <c r="AV1062" s="29">
        <f t="shared" si="551"/>
        <v>6630.6527999999271</v>
      </c>
      <c r="AW1062" s="105">
        <f t="shared" si="550"/>
        <v>13262.488799999855</v>
      </c>
    </row>
    <row r="1063" spans="1:49" x14ac:dyDescent="0.25">
      <c r="A1063" s="80" t="s">
        <v>236</v>
      </c>
      <c r="B1063" s="4" t="s">
        <v>91</v>
      </c>
      <c r="C1063" s="4">
        <v>122.85</v>
      </c>
      <c r="D1063" s="4">
        <v>123.6</v>
      </c>
      <c r="E1063" s="4">
        <v>29100</v>
      </c>
      <c r="F1063" s="4">
        <v>46200</v>
      </c>
      <c r="G1063" s="30">
        <f t="shared" si="543"/>
        <v>0.75</v>
      </c>
      <c r="H1063" s="30">
        <f t="shared" si="544"/>
        <v>124.46999999999998</v>
      </c>
      <c r="I1063" s="30" t="str">
        <f t="shared" si="545"/>
        <v>US 97: 5</v>
      </c>
      <c r="J1063" s="30">
        <f t="shared" si="549"/>
        <v>30810</v>
      </c>
      <c r="K1063" s="30">
        <f t="shared" si="549"/>
        <v>35085</v>
      </c>
      <c r="L1063" s="30">
        <f t="shared" si="549"/>
        <v>39360</v>
      </c>
      <c r="M1063" s="30">
        <f t="shared" si="549"/>
        <v>43635</v>
      </c>
      <c r="N1063" s="91">
        <f t="shared" si="522"/>
        <v>20950.800000000003</v>
      </c>
      <c r="O1063" s="91">
        <f t="shared" si="523"/>
        <v>23857.800000000003</v>
      </c>
      <c r="P1063" s="91">
        <f t="shared" si="524"/>
        <v>26764.800000000003</v>
      </c>
      <c r="Q1063" s="91">
        <f t="shared" si="525"/>
        <v>29671.800000000003</v>
      </c>
      <c r="R1063" s="91">
        <f t="shared" si="526"/>
        <v>419.01600000000008</v>
      </c>
      <c r="S1063" s="91">
        <f t="shared" si="527"/>
        <v>3578.6700000000005</v>
      </c>
      <c r="T1063" s="91">
        <f t="shared" si="528"/>
        <v>8029.4400000000005</v>
      </c>
      <c r="U1063" s="91">
        <f t="shared" si="529"/>
        <v>16319.490000000003</v>
      </c>
      <c r="V1063" s="91">
        <f t="shared" si="530"/>
        <v>94.278600000000012</v>
      </c>
      <c r="W1063" s="91">
        <f t="shared" si="531"/>
        <v>724.68067500000018</v>
      </c>
      <c r="X1063" s="91">
        <f t="shared" si="532"/>
        <v>1385.0784000000001</v>
      </c>
      <c r="Y1063" s="91">
        <f t="shared" si="533"/>
        <v>2447.9235000000008</v>
      </c>
      <c r="Z1063" s="91">
        <f t="shared" si="534"/>
        <v>19.641375</v>
      </c>
      <c r="AA1063" s="91">
        <f t="shared" si="535"/>
        <v>120.78011250000003</v>
      </c>
      <c r="AB1063" s="91">
        <f t="shared" si="536"/>
        <v>192.37200000000004</v>
      </c>
      <c r="AC1063" s="91">
        <f t="shared" si="537"/>
        <v>291.41946428571441</v>
      </c>
      <c r="AD1063" s="29">
        <f t="shared" si="538"/>
        <v>0</v>
      </c>
      <c r="AE1063" s="29">
        <f t="shared" si="546"/>
        <v>1</v>
      </c>
      <c r="AF1063" s="29">
        <f t="shared" si="547"/>
        <v>2</v>
      </c>
      <c r="AG1063" s="29">
        <f t="shared" si="548"/>
        <v>2</v>
      </c>
      <c r="AH1063" s="29">
        <f t="shared" si="539"/>
        <v>5</v>
      </c>
      <c r="AI1063" s="29">
        <f t="shared" si="540"/>
        <v>43</v>
      </c>
      <c r="AJ1063" s="29">
        <f t="shared" si="541"/>
        <v>61</v>
      </c>
      <c r="AK1063" s="105">
        <f t="shared" si="542"/>
        <v>85</v>
      </c>
      <c r="AT1063" s="300">
        <f t="shared" si="551"/>
        <v>314.26200000000006</v>
      </c>
      <c r="AU1063" s="29">
        <f t="shared" si="551"/>
        <v>2684.0025000000005</v>
      </c>
      <c r="AV1063" s="29">
        <f t="shared" si="551"/>
        <v>6022.08</v>
      </c>
      <c r="AW1063" s="105">
        <f t="shared" si="550"/>
        <v>12239.617500000002</v>
      </c>
    </row>
    <row r="1064" spans="1:49" x14ac:dyDescent="0.25">
      <c r="A1064" s="80" t="s">
        <v>236</v>
      </c>
      <c r="B1064" s="4" t="s">
        <v>91</v>
      </c>
      <c r="C1064" s="4">
        <v>123.6</v>
      </c>
      <c r="D1064" s="4">
        <v>126.2</v>
      </c>
      <c r="E1064" s="4">
        <v>36000</v>
      </c>
      <c r="F1064" s="4">
        <v>55700</v>
      </c>
      <c r="G1064" s="30">
        <f t="shared" si="543"/>
        <v>2.6000000000000085</v>
      </c>
      <c r="H1064" s="30">
        <f t="shared" si="544"/>
        <v>127.07</v>
      </c>
      <c r="I1064" s="30" t="str">
        <f t="shared" si="545"/>
        <v>US 97: 5</v>
      </c>
      <c r="J1064" s="30">
        <f t="shared" si="549"/>
        <v>37970</v>
      </c>
      <c r="K1064" s="30">
        <f t="shared" si="549"/>
        <v>42895</v>
      </c>
      <c r="L1064" s="30">
        <f t="shared" si="549"/>
        <v>47820</v>
      </c>
      <c r="M1064" s="30">
        <f t="shared" si="549"/>
        <v>52745</v>
      </c>
      <c r="N1064" s="91">
        <f t="shared" si="522"/>
        <v>25819.600000000002</v>
      </c>
      <c r="O1064" s="91">
        <f t="shared" si="523"/>
        <v>29168.600000000002</v>
      </c>
      <c r="P1064" s="91">
        <f t="shared" si="524"/>
        <v>32517.600000000002</v>
      </c>
      <c r="Q1064" s="91">
        <f t="shared" si="525"/>
        <v>35866.600000000006</v>
      </c>
      <c r="R1064" s="91">
        <f t="shared" si="526"/>
        <v>516.39200000000005</v>
      </c>
      <c r="S1064" s="91">
        <f t="shared" si="527"/>
        <v>4375.29</v>
      </c>
      <c r="T1064" s="91">
        <f t="shared" si="528"/>
        <v>9755.2800000000007</v>
      </c>
      <c r="U1064" s="91">
        <f t="shared" si="529"/>
        <v>19726.630000000005</v>
      </c>
      <c r="V1064" s="91">
        <f t="shared" si="530"/>
        <v>402.7857600000014</v>
      </c>
      <c r="W1064" s="91">
        <f t="shared" si="531"/>
        <v>3071.4535800000103</v>
      </c>
      <c r="X1064" s="91">
        <f t="shared" si="532"/>
        <v>5833.65744000002</v>
      </c>
      <c r="Y1064" s="91">
        <f t="shared" si="533"/>
        <v>10257.847600000036</v>
      </c>
      <c r="Z1064" s="91">
        <f t="shared" si="534"/>
        <v>83.913700000000276</v>
      </c>
      <c r="AA1064" s="91">
        <f t="shared" si="535"/>
        <v>511.9089300000017</v>
      </c>
      <c r="AB1064" s="91">
        <f t="shared" si="536"/>
        <v>810.23020000000281</v>
      </c>
      <c r="AC1064" s="91">
        <f t="shared" si="537"/>
        <v>1221.1723333333377</v>
      </c>
      <c r="AD1064" s="29">
        <f t="shared" si="538"/>
        <v>1</v>
      </c>
      <c r="AE1064" s="29">
        <f t="shared" si="546"/>
        <v>4</v>
      </c>
      <c r="AF1064" s="29">
        <f t="shared" si="547"/>
        <v>6</v>
      </c>
      <c r="AG1064" s="29">
        <f t="shared" si="548"/>
        <v>9</v>
      </c>
      <c r="AH1064" s="29">
        <f t="shared" si="539"/>
        <v>5</v>
      </c>
      <c r="AI1064" s="29">
        <f t="shared" si="540"/>
        <v>43</v>
      </c>
      <c r="AJ1064" s="29">
        <f t="shared" si="541"/>
        <v>61</v>
      </c>
      <c r="AK1064" s="105">
        <f t="shared" si="542"/>
        <v>85</v>
      </c>
      <c r="AT1064" s="300">
        <f t="shared" si="551"/>
        <v>1342.6192000000046</v>
      </c>
      <c r="AU1064" s="29">
        <f t="shared" si="551"/>
        <v>11375.754000000037</v>
      </c>
      <c r="AV1064" s="29">
        <f t="shared" si="551"/>
        <v>25363.728000000086</v>
      </c>
      <c r="AW1064" s="105">
        <f t="shared" si="550"/>
        <v>51289.238000000179</v>
      </c>
    </row>
    <row r="1065" spans="1:49" x14ac:dyDescent="0.25">
      <c r="A1065" s="80" t="s">
        <v>236</v>
      </c>
      <c r="B1065" s="4" t="s">
        <v>91</v>
      </c>
      <c r="C1065" s="4">
        <v>126.2</v>
      </c>
      <c r="D1065" s="4">
        <v>130.18</v>
      </c>
      <c r="E1065" s="4">
        <v>40300</v>
      </c>
      <c r="F1065" s="4">
        <v>63100</v>
      </c>
      <c r="G1065" s="30">
        <f t="shared" si="543"/>
        <v>3.980000000000004</v>
      </c>
      <c r="H1065" s="30">
        <f t="shared" si="544"/>
        <v>131.05000000000001</v>
      </c>
      <c r="I1065" s="30" t="str">
        <f t="shared" si="545"/>
        <v>US 97: 5</v>
      </c>
      <c r="J1065" s="30">
        <f t="shared" si="549"/>
        <v>42580</v>
      </c>
      <c r="K1065" s="30">
        <f t="shared" si="549"/>
        <v>48280</v>
      </c>
      <c r="L1065" s="30">
        <f t="shared" si="549"/>
        <v>53980</v>
      </c>
      <c r="M1065" s="30">
        <f t="shared" si="549"/>
        <v>59680</v>
      </c>
      <c r="N1065" s="91">
        <f t="shared" si="522"/>
        <v>28954.400000000001</v>
      </c>
      <c r="O1065" s="91">
        <f t="shared" si="523"/>
        <v>32830.400000000001</v>
      </c>
      <c r="P1065" s="91">
        <f t="shared" si="524"/>
        <v>36706.400000000001</v>
      </c>
      <c r="Q1065" s="91">
        <f t="shared" si="525"/>
        <v>40582.400000000001</v>
      </c>
      <c r="R1065" s="91">
        <f t="shared" si="526"/>
        <v>579.08800000000008</v>
      </c>
      <c r="S1065" s="91">
        <f t="shared" si="527"/>
        <v>4924.5600000000004</v>
      </c>
      <c r="T1065" s="91">
        <f t="shared" si="528"/>
        <v>11011.92</v>
      </c>
      <c r="U1065" s="91">
        <f t="shared" si="529"/>
        <v>22320.320000000003</v>
      </c>
      <c r="V1065" s="91">
        <f t="shared" si="530"/>
        <v>691.43107200000077</v>
      </c>
      <c r="W1065" s="91">
        <f t="shared" si="531"/>
        <v>5291.9321760000066</v>
      </c>
      <c r="X1065" s="91">
        <f t="shared" si="532"/>
        <v>10080.311568000012</v>
      </c>
      <c r="Y1065" s="91">
        <f t="shared" si="533"/>
        <v>17766.974720000024</v>
      </c>
      <c r="Z1065" s="91">
        <f t="shared" si="534"/>
        <v>144.04814000000013</v>
      </c>
      <c r="AA1065" s="91">
        <f t="shared" si="535"/>
        <v>881.98869600000114</v>
      </c>
      <c r="AB1065" s="91">
        <f t="shared" si="536"/>
        <v>1400.043273333335</v>
      </c>
      <c r="AC1065" s="91">
        <f t="shared" si="537"/>
        <v>2115.1160380952415</v>
      </c>
      <c r="AD1065" s="29">
        <f t="shared" si="538"/>
        <v>1</v>
      </c>
      <c r="AE1065" s="29">
        <f t="shared" si="546"/>
        <v>6</v>
      </c>
      <c r="AF1065" s="29">
        <f t="shared" si="547"/>
        <v>10</v>
      </c>
      <c r="AG1065" s="29">
        <f t="shared" si="548"/>
        <v>15</v>
      </c>
      <c r="AH1065" s="29">
        <f t="shared" si="539"/>
        <v>5</v>
      </c>
      <c r="AI1065" s="29">
        <f t="shared" si="540"/>
        <v>43</v>
      </c>
      <c r="AJ1065" s="29">
        <f t="shared" si="541"/>
        <v>61</v>
      </c>
      <c r="AK1065" s="105">
        <f t="shared" si="542"/>
        <v>85</v>
      </c>
      <c r="AT1065" s="300">
        <f t="shared" si="551"/>
        <v>2304.7702400000026</v>
      </c>
      <c r="AU1065" s="29">
        <f t="shared" si="551"/>
        <v>19599.748800000019</v>
      </c>
      <c r="AV1065" s="29">
        <f t="shared" si="551"/>
        <v>43827.441600000042</v>
      </c>
      <c r="AW1065" s="105">
        <f t="shared" si="550"/>
        <v>88834.873600000108</v>
      </c>
    </row>
    <row r="1066" spans="1:49" x14ac:dyDescent="0.25">
      <c r="A1066" s="80" t="s">
        <v>236</v>
      </c>
      <c r="B1066" s="4" t="s">
        <v>91</v>
      </c>
      <c r="C1066" s="4">
        <v>130.18</v>
      </c>
      <c r="D1066" s="4">
        <v>134.11000000000001</v>
      </c>
      <c r="E1066" s="4">
        <v>27700</v>
      </c>
      <c r="F1066" s="4">
        <v>48500</v>
      </c>
      <c r="G1066" s="30">
        <f t="shared" si="543"/>
        <v>3.9300000000000068</v>
      </c>
      <c r="H1066" s="30">
        <f t="shared" si="544"/>
        <v>134.98000000000002</v>
      </c>
      <c r="I1066" s="30" t="str">
        <f t="shared" si="545"/>
        <v>US 97: 5</v>
      </c>
      <c r="J1066" s="30">
        <f t="shared" si="549"/>
        <v>29780</v>
      </c>
      <c r="K1066" s="30">
        <f t="shared" si="549"/>
        <v>34980</v>
      </c>
      <c r="L1066" s="30">
        <f t="shared" si="549"/>
        <v>40180</v>
      </c>
      <c r="M1066" s="30">
        <f t="shared" si="549"/>
        <v>45380</v>
      </c>
      <c r="N1066" s="91">
        <f t="shared" si="522"/>
        <v>20250.400000000001</v>
      </c>
      <c r="O1066" s="91">
        <f t="shared" si="523"/>
        <v>23786.400000000001</v>
      </c>
      <c r="P1066" s="91">
        <f t="shared" si="524"/>
        <v>27322.400000000001</v>
      </c>
      <c r="Q1066" s="91">
        <f t="shared" si="525"/>
        <v>30858.400000000001</v>
      </c>
      <c r="R1066" s="91">
        <f t="shared" si="526"/>
        <v>405.00800000000004</v>
      </c>
      <c r="S1066" s="91">
        <f t="shared" si="527"/>
        <v>3567.96</v>
      </c>
      <c r="T1066" s="91">
        <f t="shared" si="528"/>
        <v>8196.7199999999993</v>
      </c>
      <c r="U1066" s="91">
        <f t="shared" si="529"/>
        <v>16972.120000000003</v>
      </c>
      <c r="V1066" s="91">
        <f t="shared" si="530"/>
        <v>477.50443200000086</v>
      </c>
      <c r="W1066" s="91">
        <f t="shared" si="531"/>
        <v>3785.9623560000068</v>
      </c>
      <c r="X1066" s="91">
        <f t="shared" si="532"/>
        <v>7409.0152080000125</v>
      </c>
      <c r="Y1066" s="91">
        <f t="shared" si="533"/>
        <v>13340.086320000026</v>
      </c>
      <c r="Z1066" s="91">
        <f t="shared" si="534"/>
        <v>99.48009000000016</v>
      </c>
      <c r="AA1066" s="91">
        <f t="shared" si="535"/>
        <v>630.99372600000117</v>
      </c>
      <c r="AB1066" s="91">
        <f t="shared" si="536"/>
        <v>1029.0298900000018</v>
      </c>
      <c r="AC1066" s="91">
        <f t="shared" si="537"/>
        <v>1588.1055142857176</v>
      </c>
      <c r="AD1066" s="29">
        <f t="shared" si="538"/>
        <v>1</v>
      </c>
      <c r="AE1066" s="29">
        <f t="shared" si="546"/>
        <v>5</v>
      </c>
      <c r="AF1066" s="29">
        <f t="shared" si="547"/>
        <v>7</v>
      </c>
      <c r="AG1066" s="29">
        <f t="shared" si="548"/>
        <v>11</v>
      </c>
      <c r="AH1066" s="29">
        <f t="shared" si="539"/>
        <v>5</v>
      </c>
      <c r="AI1066" s="29">
        <f t="shared" si="540"/>
        <v>43</v>
      </c>
      <c r="AJ1066" s="29">
        <f t="shared" si="541"/>
        <v>61</v>
      </c>
      <c r="AK1066" s="105">
        <f t="shared" si="542"/>
        <v>85</v>
      </c>
      <c r="AT1066" s="300">
        <f t="shared" si="551"/>
        <v>1591.681440000003</v>
      </c>
      <c r="AU1066" s="29">
        <f t="shared" si="551"/>
        <v>14022.082800000024</v>
      </c>
      <c r="AV1066" s="29">
        <f t="shared" si="551"/>
        <v>32213.109600000054</v>
      </c>
      <c r="AW1066" s="105">
        <f t="shared" si="550"/>
        <v>66700.431600000127</v>
      </c>
    </row>
    <row r="1067" spans="1:49" x14ac:dyDescent="0.25">
      <c r="A1067" s="80" t="s">
        <v>236</v>
      </c>
      <c r="B1067" s="4" t="s">
        <v>91</v>
      </c>
      <c r="C1067" s="4">
        <v>134.11000000000001</v>
      </c>
      <c r="D1067" s="4">
        <v>134.6</v>
      </c>
      <c r="E1067" s="4">
        <v>39600</v>
      </c>
      <c r="F1067" s="4">
        <v>62200</v>
      </c>
      <c r="G1067" s="30">
        <f t="shared" si="543"/>
        <v>0.48999999999998067</v>
      </c>
      <c r="H1067" s="30">
        <f t="shared" si="544"/>
        <v>135.47</v>
      </c>
      <c r="I1067" s="30" t="str">
        <f t="shared" si="545"/>
        <v>US 97: 5</v>
      </c>
      <c r="J1067" s="30">
        <f t="shared" ref="J1067:M1086" si="552">(($F1067-$E1067)/($F$6-$E$6)*(J$6-$E$6)+$E1067)</f>
        <v>41860</v>
      </c>
      <c r="K1067" s="30">
        <f t="shared" si="552"/>
        <v>47510</v>
      </c>
      <c r="L1067" s="30">
        <f t="shared" si="552"/>
        <v>53160</v>
      </c>
      <c r="M1067" s="30">
        <f t="shared" si="552"/>
        <v>58810</v>
      </c>
      <c r="N1067" s="91">
        <f t="shared" si="522"/>
        <v>28464.800000000003</v>
      </c>
      <c r="O1067" s="91">
        <f t="shared" si="523"/>
        <v>32306.800000000003</v>
      </c>
      <c r="P1067" s="91">
        <f t="shared" si="524"/>
        <v>36148.800000000003</v>
      </c>
      <c r="Q1067" s="91">
        <f t="shared" si="525"/>
        <v>39990.800000000003</v>
      </c>
      <c r="R1067" s="91">
        <f t="shared" si="526"/>
        <v>569.29600000000005</v>
      </c>
      <c r="S1067" s="91">
        <f t="shared" si="527"/>
        <v>4846.0200000000004</v>
      </c>
      <c r="T1067" s="91">
        <f t="shared" si="528"/>
        <v>10844.640000000001</v>
      </c>
      <c r="U1067" s="91">
        <f t="shared" si="529"/>
        <v>21994.940000000002</v>
      </c>
      <c r="V1067" s="91">
        <f t="shared" si="530"/>
        <v>83.686511999996711</v>
      </c>
      <c r="W1067" s="91">
        <f t="shared" si="531"/>
        <v>641.12844599997482</v>
      </c>
      <c r="X1067" s="91">
        <f t="shared" si="532"/>
        <v>1222.190927999952</v>
      </c>
      <c r="Y1067" s="91">
        <f t="shared" si="533"/>
        <v>2155.504119999915</v>
      </c>
      <c r="Z1067" s="91">
        <f t="shared" si="534"/>
        <v>17.434689999999311</v>
      </c>
      <c r="AA1067" s="91">
        <f t="shared" si="535"/>
        <v>106.8547409999958</v>
      </c>
      <c r="AB1067" s="91">
        <f t="shared" si="536"/>
        <v>169.74873999999335</v>
      </c>
      <c r="AC1067" s="91">
        <f t="shared" si="537"/>
        <v>256.60763333332324</v>
      </c>
      <c r="AD1067" s="29">
        <f t="shared" si="538"/>
        <v>0</v>
      </c>
      <c r="AE1067" s="29">
        <f t="shared" si="546"/>
        <v>1</v>
      </c>
      <c r="AF1067" s="29">
        <f t="shared" si="547"/>
        <v>2</v>
      </c>
      <c r="AG1067" s="29">
        <f t="shared" si="548"/>
        <v>2</v>
      </c>
      <c r="AH1067" s="29">
        <f t="shared" si="539"/>
        <v>5</v>
      </c>
      <c r="AI1067" s="29">
        <f t="shared" si="540"/>
        <v>43</v>
      </c>
      <c r="AJ1067" s="29">
        <f t="shared" si="541"/>
        <v>61</v>
      </c>
      <c r="AK1067" s="105">
        <f t="shared" si="542"/>
        <v>85</v>
      </c>
      <c r="AT1067" s="300">
        <f t="shared" si="551"/>
        <v>278.95503999998903</v>
      </c>
      <c r="AU1067" s="29">
        <f t="shared" si="551"/>
        <v>2374.5497999999066</v>
      </c>
      <c r="AV1067" s="29">
        <f t="shared" si="551"/>
        <v>5313.8735999997907</v>
      </c>
      <c r="AW1067" s="105">
        <f t="shared" si="550"/>
        <v>10777.520599999576</v>
      </c>
    </row>
    <row r="1068" spans="1:49" x14ac:dyDescent="0.25">
      <c r="A1068" s="80" t="s">
        <v>236</v>
      </c>
      <c r="B1068" s="4" t="s">
        <v>91</v>
      </c>
      <c r="C1068" s="4">
        <v>134.6</v>
      </c>
      <c r="D1068" s="4">
        <v>134.75</v>
      </c>
      <c r="E1068" s="4">
        <v>37100</v>
      </c>
      <c r="F1068" s="4">
        <v>57900</v>
      </c>
      <c r="G1068" s="30">
        <f t="shared" si="543"/>
        <v>0.15000000000000568</v>
      </c>
      <c r="H1068" s="30">
        <f t="shared" si="544"/>
        <v>135.62</v>
      </c>
      <c r="I1068" s="30" t="str">
        <f t="shared" si="545"/>
        <v>US 97: 5</v>
      </c>
      <c r="J1068" s="30">
        <f t="shared" si="552"/>
        <v>39180</v>
      </c>
      <c r="K1068" s="30">
        <f t="shared" si="552"/>
        <v>44380</v>
      </c>
      <c r="L1068" s="30">
        <f t="shared" si="552"/>
        <v>49580</v>
      </c>
      <c r="M1068" s="30">
        <f t="shared" si="552"/>
        <v>54780</v>
      </c>
      <c r="N1068" s="91">
        <f t="shared" si="522"/>
        <v>26642.400000000001</v>
      </c>
      <c r="O1068" s="91">
        <f t="shared" si="523"/>
        <v>30178.400000000001</v>
      </c>
      <c r="P1068" s="91">
        <f t="shared" si="524"/>
        <v>33714.400000000001</v>
      </c>
      <c r="Q1068" s="91">
        <f t="shared" si="525"/>
        <v>37250.400000000001</v>
      </c>
      <c r="R1068" s="91">
        <f t="shared" si="526"/>
        <v>532.84800000000007</v>
      </c>
      <c r="S1068" s="91">
        <f t="shared" si="527"/>
        <v>4526.76</v>
      </c>
      <c r="T1068" s="91">
        <f t="shared" si="528"/>
        <v>10114.32</v>
      </c>
      <c r="U1068" s="91">
        <f t="shared" si="529"/>
        <v>20487.72</v>
      </c>
      <c r="V1068" s="91">
        <f t="shared" si="530"/>
        <v>23.978160000000912</v>
      </c>
      <c r="W1068" s="91">
        <f t="shared" si="531"/>
        <v>183.33378000000695</v>
      </c>
      <c r="X1068" s="91">
        <f t="shared" si="532"/>
        <v>348.94404000001322</v>
      </c>
      <c r="Y1068" s="91">
        <f t="shared" si="533"/>
        <v>614.63160000002335</v>
      </c>
      <c r="Z1068" s="91">
        <f t="shared" si="534"/>
        <v>4.9954500000001891</v>
      </c>
      <c r="AA1068" s="91">
        <f t="shared" si="535"/>
        <v>30.555630000001159</v>
      </c>
      <c r="AB1068" s="91">
        <f t="shared" si="536"/>
        <v>48.46445000000184</v>
      </c>
      <c r="AC1068" s="91">
        <f t="shared" si="537"/>
        <v>73.170428571431358</v>
      </c>
      <c r="AD1068" s="29">
        <f t="shared" si="538"/>
        <v>0</v>
      </c>
      <c r="AE1068" s="29">
        <f t="shared" si="546"/>
        <v>1</v>
      </c>
      <c r="AF1068" s="29">
        <f t="shared" si="547"/>
        <v>1</v>
      </c>
      <c r="AG1068" s="29">
        <f t="shared" si="548"/>
        <v>1</v>
      </c>
      <c r="AH1068" s="29">
        <f t="shared" si="539"/>
        <v>5</v>
      </c>
      <c r="AI1068" s="29">
        <f t="shared" si="540"/>
        <v>43</v>
      </c>
      <c r="AJ1068" s="29">
        <f t="shared" si="541"/>
        <v>61</v>
      </c>
      <c r="AK1068" s="105">
        <f t="shared" si="542"/>
        <v>85</v>
      </c>
      <c r="AT1068" s="300">
        <f t="shared" si="551"/>
        <v>79.92720000000304</v>
      </c>
      <c r="AU1068" s="29">
        <f t="shared" si="551"/>
        <v>679.01400000002582</v>
      </c>
      <c r="AV1068" s="29">
        <f t="shared" si="551"/>
        <v>1517.1480000000574</v>
      </c>
      <c r="AW1068" s="105">
        <f t="shared" si="550"/>
        <v>3073.1580000001168</v>
      </c>
    </row>
    <row r="1069" spans="1:49" x14ac:dyDescent="0.25">
      <c r="A1069" s="80" t="s">
        <v>236</v>
      </c>
      <c r="B1069" s="4" t="s">
        <v>91</v>
      </c>
      <c r="C1069" s="4">
        <v>134.75</v>
      </c>
      <c r="D1069" s="4">
        <v>134.97</v>
      </c>
      <c r="E1069" s="4">
        <v>40800</v>
      </c>
      <c r="F1069" s="4">
        <v>63700</v>
      </c>
      <c r="G1069" s="30">
        <f t="shared" si="543"/>
        <v>0.21999999999999886</v>
      </c>
      <c r="H1069" s="30">
        <f t="shared" si="544"/>
        <v>135.84</v>
      </c>
      <c r="I1069" s="30" t="str">
        <f t="shared" si="545"/>
        <v>US 97: 5</v>
      </c>
      <c r="J1069" s="30">
        <f t="shared" si="552"/>
        <v>43090</v>
      </c>
      <c r="K1069" s="30">
        <f t="shared" si="552"/>
        <v>48815</v>
      </c>
      <c r="L1069" s="30">
        <f t="shared" si="552"/>
        <v>54540</v>
      </c>
      <c r="M1069" s="30">
        <f t="shared" si="552"/>
        <v>60265</v>
      </c>
      <c r="N1069" s="91">
        <f t="shared" si="522"/>
        <v>29301.200000000001</v>
      </c>
      <c r="O1069" s="91">
        <f t="shared" si="523"/>
        <v>33194.200000000004</v>
      </c>
      <c r="P1069" s="91">
        <f t="shared" si="524"/>
        <v>37087.200000000004</v>
      </c>
      <c r="Q1069" s="91">
        <f t="shared" si="525"/>
        <v>40980.200000000004</v>
      </c>
      <c r="R1069" s="91">
        <f t="shared" si="526"/>
        <v>586.024</v>
      </c>
      <c r="S1069" s="91">
        <f t="shared" si="527"/>
        <v>4979.13</v>
      </c>
      <c r="T1069" s="91">
        <f t="shared" si="528"/>
        <v>11126.160000000002</v>
      </c>
      <c r="U1069" s="91">
        <f t="shared" si="529"/>
        <v>22539.110000000004</v>
      </c>
      <c r="V1069" s="91">
        <f t="shared" si="530"/>
        <v>38.677583999999797</v>
      </c>
      <c r="W1069" s="91">
        <f t="shared" si="531"/>
        <v>295.7603219999985</v>
      </c>
      <c r="X1069" s="91">
        <f t="shared" si="532"/>
        <v>562.98369599999717</v>
      </c>
      <c r="Y1069" s="91">
        <f t="shared" si="533"/>
        <v>991.72083999999506</v>
      </c>
      <c r="Z1069" s="91">
        <f t="shared" si="534"/>
        <v>8.0578299999999565</v>
      </c>
      <c r="AA1069" s="91">
        <f t="shared" si="535"/>
        <v>49.293386999999747</v>
      </c>
      <c r="AB1069" s="91">
        <f t="shared" si="536"/>
        <v>78.19217999999961</v>
      </c>
      <c r="AC1069" s="91">
        <f t="shared" si="537"/>
        <v>118.06200476190419</v>
      </c>
      <c r="AD1069" s="29">
        <f t="shared" si="538"/>
        <v>0</v>
      </c>
      <c r="AE1069" s="29">
        <f t="shared" si="546"/>
        <v>1</v>
      </c>
      <c r="AF1069" s="29">
        <f t="shared" si="547"/>
        <v>1</v>
      </c>
      <c r="AG1069" s="29">
        <f t="shared" si="548"/>
        <v>1</v>
      </c>
      <c r="AH1069" s="29">
        <f t="shared" si="539"/>
        <v>5</v>
      </c>
      <c r="AI1069" s="29">
        <f t="shared" si="540"/>
        <v>43</v>
      </c>
      <c r="AJ1069" s="29">
        <f t="shared" si="541"/>
        <v>61</v>
      </c>
      <c r="AK1069" s="105">
        <f t="shared" si="542"/>
        <v>85</v>
      </c>
      <c r="AT1069" s="300">
        <f t="shared" si="551"/>
        <v>128.92527999999933</v>
      </c>
      <c r="AU1069" s="29">
        <f t="shared" si="551"/>
        <v>1095.4085999999943</v>
      </c>
      <c r="AV1069" s="29">
        <f t="shared" si="551"/>
        <v>2447.7551999999878</v>
      </c>
      <c r="AW1069" s="105">
        <f t="shared" si="550"/>
        <v>4958.6041999999752</v>
      </c>
    </row>
    <row r="1070" spans="1:49" x14ac:dyDescent="0.25">
      <c r="A1070" s="80" t="s">
        <v>236</v>
      </c>
      <c r="B1070" s="4" t="s">
        <v>91</v>
      </c>
      <c r="C1070" s="4">
        <v>134.97</v>
      </c>
      <c r="D1070" s="4">
        <v>135.46</v>
      </c>
      <c r="E1070" s="4">
        <v>42400</v>
      </c>
      <c r="F1070" s="4">
        <v>62300</v>
      </c>
      <c r="G1070" s="30">
        <f t="shared" si="543"/>
        <v>0.49000000000000909</v>
      </c>
      <c r="H1070" s="30">
        <f t="shared" si="544"/>
        <v>136.33000000000001</v>
      </c>
      <c r="I1070" s="30" t="str">
        <f t="shared" si="545"/>
        <v>US 97: 5</v>
      </c>
      <c r="J1070" s="30">
        <f t="shared" si="552"/>
        <v>44390</v>
      </c>
      <c r="K1070" s="30">
        <f t="shared" si="552"/>
        <v>49365</v>
      </c>
      <c r="L1070" s="30">
        <f t="shared" si="552"/>
        <v>54340</v>
      </c>
      <c r="M1070" s="30">
        <f t="shared" si="552"/>
        <v>59315</v>
      </c>
      <c r="N1070" s="91">
        <f t="shared" si="522"/>
        <v>30185.200000000001</v>
      </c>
      <c r="O1070" s="91">
        <f t="shared" si="523"/>
        <v>33568.200000000004</v>
      </c>
      <c r="P1070" s="91">
        <f t="shared" si="524"/>
        <v>36951.200000000004</v>
      </c>
      <c r="Q1070" s="91">
        <f t="shared" si="525"/>
        <v>40334.200000000004</v>
      </c>
      <c r="R1070" s="91">
        <f t="shared" si="526"/>
        <v>603.70400000000006</v>
      </c>
      <c r="S1070" s="91">
        <f t="shared" si="527"/>
        <v>5035.2300000000005</v>
      </c>
      <c r="T1070" s="91">
        <f t="shared" si="528"/>
        <v>11085.36</v>
      </c>
      <c r="U1070" s="91">
        <f t="shared" si="529"/>
        <v>22183.810000000005</v>
      </c>
      <c r="V1070" s="91">
        <f t="shared" si="530"/>
        <v>88.744488000001652</v>
      </c>
      <c r="W1070" s="91">
        <f t="shared" si="531"/>
        <v>666.1609290000124</v>
      </c>
      <c r="X1070" s="91">
        <f t="shared" si="532"/>
        <v>1249.3200720000234</v>
      </c>
      <c r="Y1070" s="91">
        <f t="shared" si="533"/>
        <v>2174.0133800000413</v>
      </c>
      <c r="Z1070" s="91">
        <f t="shared" si="534"/>
        <v>18.48843500000034</v>
      </c>
      <c r="AA1070" s="91">
        <f t="shared" si="535"/>
        <v>111.02682150000207</v>
      </c>
      <c r="AB1070" s="91">
        <f t="shared" si="536"/>
        <v>173.51667666666992</v>
      </c>
      <c r="AC1070" s="91">
        <f t="shared" si="537"/>
        <v>258.81111666667164</v>
      </c>
      <c r="AD1070" s="29">
        <f t="shared" si="538"/>
        <v>0</v>
      </c>
      <c r="AE1070" s="29">
        <f t="shared" si="546"/>
        <v>1</v>
      </c>
      <c r="AF1070" s="29">
        <f t="shared" si="547"/>
        <v>2</v>
      </c>
      <c r="AG1070" s="29">
        <f t="shared" si="548"/>
        <v>2</v>
      </c>
      <c r="AH1070" s="29">
        <f t="shared" si="539"/>
        <v>5</v>
      </c>
      <c r="AI1070" s="29">
        <f t="shared" si="540"/>
        <v>43</v>
      </c>
      <c r="AJ1070" s="29">
        <f t="shared" si="541"/>
        <v>61</v>
      </c>
      <c r="AK1070" s="105">
        <f t="shared" si="542"/>
        <v>85</v>
      </c>
      <c r="AT1070" s="300">
        <f t="shared" si="551"/>
        <v>295.8149600000055</v>
      </c>
      <c r="AU1070" s="29">
        <f t="shared" si="551"/>
        <v>2467.2627000000462</v>
      </c>
      <c r="AV1070" s="29">
        <f t="shared" si="551"/>
        <v>5431.8264000001009</v>
      </c>
      <c r="AW1070" s="105">
        <f t="shared" si="550"/>
        <v>10870.066900000204</v>
      </c>
    </row>
    <row r="1071" spans="1:49" x14ac:dyDescent="0.25">
      <c r="A1071" s="80" t="s">
        <v>236</v>
      </c>
      <c r="B1071" s="4" t="s">
        <v>91</v>
      </c>
      <c r="C1071" s="4">
        <v>135.46</v>
      </c>
      <c r="D1071" s="4">
        <v>136.01</v>
      </c>
      <c r="E1071" s="4">
        <v>55100</v>
      </c>
      <c r="F1071" s="4">
        <v>82900</v>
      </c>
      <c r="G1071" s="30">
        <f t="shared" si="543"/>
        <v>0.54999999999998295</v>
      </c>
      <c r="H1071" s="30">
        <f t="shared" si="544"/>
        <v>136.88</v>
      </c>
      <c r="I1071" s="30" t="str">
        <f t="shared" si="545"/>
        <v>US 97: 5</v>
      </c>
      <c r="J1071" s="30">
        <f t="shared" si="552"/>
        <v>57880</v>
      </c>
      <c r="K1071" s="30">
        <f t="shared" si="552"/>
        <v>64830</v>
      </c>
      <c r="L1071" s="30">
        <f t="shared" si="552"/>
        <v>71780</v>
      </c>
      <c r="M1071" s="30">
        <f t="shared" si="552"/>
        <v>78730</v>
      </c>
      <c r="N1071" s="91">
        <f t="shared" si="522"/>
        <v>39358.400000000001</v>
      </c>
      <c r="O1071" s="91">
        <f t="shared" si="523"/>
        <v>44084.4</v>
      </c>
      <c r="P1071" s="91">
        <f t="shared" si="524"/>
        <v>48810.400000000001</v>
      </c>
      <c r="Q1071" s="91">
        <f t="shared" si="525"/>
        <v>53536.4</v>
      </c>
      <c r="R1071" s="91">
        <f t="shared" si="526"/>
        <v>787.16800000000001</v>
      </c>
      <c r="S1071" s="91">
        <f t="shared" si="527"/>
        <v>6612.66</v>
      </c>
      <c r="T1071" s="91">
        <f t="shared" si="528"/>
        <v>14643.12</v>
      </c>
      <c r="U1071" s="91">
        <f t="shared" si="529"/>
        <v>29445.020000000004</v>
      </c>
      <c r="V1071" s="91">
        <f t="shared" si="530"/>
        <v>129.88271999999597</v>
      </c>
      <c r="W1071" s="91">
        <f t="shared" si="531"/>
        <v>981.98000999996964</v>
      </c>
      <c r="X1071" s="91">
        <f t="shared" si="532"/>
        <v>1852.3546799999426</v>
      </c>
      <c r="Y1071" s="91">
        <f t="shared" si="533"/>
        <v>3238.9521999999001</v>
      </c>
      <c r="Z1071" s="91">
        <f t="shared" si="534"/>
        <v>27.058899999999156</v>
      </c>
      <c r="AA1071" s="91">
        <f t="shared" si="535"/>
        <v>163.66333499999493</v>
      </c>
      <c r="AB1071" s="91">
        <f t="shared" si="536"/>
        <v>257.27148333332536</v>
      </c>
      <c r="AC1071" s="91">
        <f t="shared" si="537"/>
        <v>385.58954761903578</v>
      </c>
      <c r="AD1071" s="29">
        <f t="shared" si="538"/>
        <v>0</v>
      </c>
      <c r="AE1071" s="29">
        <f t="shared" si="546"/>
        <v>2</v>
      </c>
      <c r="AF1071" s="29">
        <f t="shared" si="547"/>
        <v>2</v>
      </c>
      <c r="AG1071" s="29">
        <f t="shared" si="548"/>
        <v>3</v>
      </c>
      <c r="AH1071" s="29">
        <f t="shared" si="539"/>
        <v>5</v>
      </c>
      <c r="AI1071" s="29">
        <f t="shared" si="540"/>
        <v>43</v>
      </c>
      <c r="AJ1071" s="29">
        <f t="shared" si="541"/>
        <v>61</v>
      </c>
      <c r="AK1071" s="105">
        <f t="shared" si="542"/>
        <v>85</v>
      </c>
      <c r="AT1071" s="300">
        <f t="shared" si="551"/>
        <v>432.94239999998661</v>
      </c>
      <c r="AU1071" s="29">
        <f t="shared" si="551"/>
        <v>3636.962999999887</v>
      </c>
      <c r="AV1071" s="29">
        <f t="shared" si="551"/>
        <v>8053.7159999997511</v>
      </c>
      <c r="AW1071" s="105">
        <f t="shared" si="550"/>
        <v>16194.7609999995</v>
      </c>
    </row>
    <row r="1072" spans="1:49" x14ac:dyDescent="0.25">
      <c r="A1072" s="80" t="s">
        <v>236</v>
      </c>
      <c r="B1072" s="4" t="s">
        <v>91</v>
      </c>
      <c r="C1072" s="4">
        <v>136.01</v>
      </c>
      <c r="D1072" s="4">
        <v>136.47999999999999</v>
      </c>
      <c r="E1072" s="4">
        <v>49900</v>
      </c>
      <c r="F1072" s="4">
        <v>80900</v>
      </c>
      <c r="G1072" s="30">
        <f t="shared" si="543"/>
        <v>0.46999999999999886</v>
      </c>
      <c r="H1072" s="30">
        <f t="shared" si="544"/>
        <v>137.35</v>
      </c>
      <c r="I1072" s="30" t="str">
        <f t="shared" si="545"/>
        <v>US 97: 5</v>
      </c>
      <c r="J1072" s="30">
        <f t="shared" si="552"/>
        <v>53000</v>
      </c>
      <c r="K1072" s="30">
        <f t="shared" si="552"/>
        <v>60750</v>
      </c>
      <c r="L1072" s="30">
        <f t="shared" si="552"/>
        <v>68500</v>
      </c>
      <c r="M1072" s="30">
        <f t="shared" si="552"/>
        <v>76250</v>
      </c>
      <c r="N1072" s="91">
        <f t="shared" si="522"/>
        <v>36040</v>
      </c>
      <c r="O1072" s="91">
        <f t="shared" si="523"/>
        <v>41310</v>
      </c>
      <c r="P1072" s="91">
        <f t="shared" si="524"/>
        <v>46580</v>
      </c>
      <c r="Q1072" s="91">
        <f t="shared" si="525"/>
        <v>51850.000000000007</v>
      </c>
      <c r="R1072" s="91">
        <f t="shared" si="526"/>
        <v>720.80000000000007</v>
      </c>
      <c r="S1072" s="91">
        <f t="shared" si="527"/>
        <v>6196.5</v>
      </c>
      <c r="T1072" s="91">
        <f t="shared" si="528"/>
        <v>13974</v>
      </c>
      <c r="U1072" s="91">
        <f t="shared" si="529"/>
        <v>28517.500000000007</v>
      </c>
      <c r="V1072" s="91">
        <f t="shared" si="530"/>
        <v>101.63279999999976</v>
      </c>
      <c r="W1072" s="91">
        <f t="shared" si="531"/>
        <v>786.33584999999812</v>
      </c>
      <c r="X1072" s="91">
        <f t="shared" si="532"/>
        <v>1510.5893999999964</v>
      </c>
      <c r="Y1072" s="91">
        <f t="shared" si="533"/>
        <v>2680.6449999999945</v>
      </c>
      <c r="Z1072" s="91">
        <f t="shared" si="534"/>
        <v>21.173499999999947</v>
      </c>
      <c r="AA1072" s="91">
        <f t="shared" si="535"/>
        <v>131.05597499999968</v>
      </c>
      <c r="AB1072" s="91">
        <f t="shared" si="536"/>
        <v>209.80408333333287</v>
      </c>
      <c r="AC1072" s="91">
        <f t="shared" si="537"/>
        <v>319.12440476190415</v>
      </c>
      <c r="AD1072" s="29">
        <f t="shared" si="538"/>
        <v>0</v>
      </c>
      <c r="AE1072" s="29">
        <f t="shared" si="546"/>
        <v>1</v>
      </c>
      <c r="AF1072" s="29">
        <f t="shared" si="547"/>
        <v>2</v>
      </c>
      <c r="AG1072" s="29">
        <f t="shared" si="548"/>
        <v>3</v>
      </c>
      <c r="AH1072" s="29">
        <f t="shared" si="539"/>
        <v>5</v>
      </c>
      <c r="AI1072" s="29">
        <f t="shared" si="540"/>
        <v>43</v>
      </c>
      <c r="AJ1072" s="29">
        <f t="shared" si="541"/>
        <v>61</v>
      </c>
      <c r="AK1072" s="105">
        <f t="shared" si="542"/>
        <v>85</v>
      </c>
      <c r="AT1072" s="300">
        <f t="shared" si="551"/>
        <v>338.77599999999921</v>
      </c>
      <c r="AU1072" s="29">
        <f t="shared" si="551"/>
        <v>2912.3549999999927</v>
      </c>
      <c r="AV1072" s="29">
        <f t="shared" si="551"/>
        <v>6567.7799999999843</v>
      </c>
      <c r="AW1072" s="105">
        <f t="shared" si="550"/>
        <v>13403.224999999971</v>
      </c>
    </row>
    <row r="1073" spans="1:49" x14ac:dyDescent="0.25">
      <c r="A1073" s="80" t="s">
        <v>236</v>
      </c>
      <c r="B1073" s="4" t="s">
        <v>91</v>
      </c>
      <c r="C1073" s="4">
        <v>136.47999999999999</v>
      </c>
      <c r="D1073" s="4">
        <v>137.13</v>
      </c>
      <c r="E1073" s="4">
        <v>50200</v>
      </c>
      <c r="F1073" s="4">
        <v>78500</v>
      </c>
      <c r="G1073" s="30">
        <f t="shared" si="543"/>
        <v>0.65000000000000568</v>
      </c>
      <c r="H1073" s="30">
        <f t="shared" si="544"/>
        <v>138</v>
      </c>
      <c r="I1073" s="30" t="str">
        <f t="shared" si="545"/>
        <v>US 97: 5</v>
      </c>
      <c r="J1073" s="30">
        <f t="shared" si="552"/>
        <v>53030</v>
      </c>
      <c r="K1073" s="30">
        <f t="shared" si="552"/>
        <v>60105</v>
      </c>
      <c r="L1073" s="30">
        <f t="shared" si="552"/>
        <v>67180</v>
      </c>
      <c r="M1073" s="30">
        <f t="shared" si="552"/>
        <v>74255</v>
      </c>
      <c r="N1073" s="91">
        <f t="shared" si="522"/>
        <v>36060.400000000001</v>
      </c>
      <c r="O1073" s="91">
        <f t="shared" si="523"/>
        <v>40871.4</v>
      </c>
      <c r="P1073" s="91">
        <f t="shared" si="524"/>
        <v>45682.400000000001</v>
      </c>
      <c r="Q1073" s="91">
        <f t="shared" si="525"/>
        <v>50493.4</v>
      </c>
      <c r="R1073" s="91">
        <f t="shared" si="526"/>
        <v>721.20800000000008</v>
      </c>
      <c r="S1073" s="91">
        <f t="shared" si="527"/>
        <v>6130.71</v>
      </c>
      <c r="T1073" s="91">
        <f t="shared" si="528"/>
        <v>13704.72</v>
      </c>
      <c r="U1073" s="91">
        <f t="shared" si="529"/>
        <v>27771.370000000003</v>
      </c>
      <c r="V1073" s="91">
        <f t="shared" si="530"/>
        <v>140.63556000000125</v>
      </c>
      <c r="W1073" s="91">
        <f t="shared" si="531"/>
        <v>1075.9396050000096</v>
      </c>
      <c r="X1073" s="91">
        <f t="shared" si="532"/>
        <v>2048.855640000018</v>
      </c>
      <c r="Y1073" s="91">
        <f t="shared" si="533"/>
        <v>3610.2781000000323</v>
      </c>
      <c r="Z1073" s="91">
        <f t="shared" si="534"/>
        <v>29.299075000000254</v>
      </c>
      <c r="AA1073" s="91">
        <f t="shared" si="535"/>
        <v>179.32326750000161</v>
      </c>
      <c r="AB1073" s="91">
        <f t="shared" si="536"/>
        <v>284.56328333333585</v>
      </c>
      <c r="AC1073" s="91">
        <f t="shared" si="537"/>
        <v>429.79501190476583</v>
      </c>
      <c r="AD1073" s="29">
        <f t="shared" si="538"/>
        <v>0</v>
      </c>
      <c r="AE1073" s="29">
        <f t="shared" si="546"/>
        <v>2</v>
      </c>
      <c r="AF1073" s="29">
        <f t="shared" si="547"/>
        <v>2</v>
      </c>
      <c r="AG1073" s="29">
        <f t="shared" si="548"/>
        <v>3</v>
      </c>
      <c r="AH1073" s="29">
        <f t="shared" si="539"/>
        <v>5</v>
      </c>
      <c r="AI1073" s="29">
        <f t="shared" si="540"/>
        <v>43</v>
      </c>
      <c r="AJ1073" s="29">
        <f t="shared" si="541"/>
        <v>61</v>
      </c>
      <c r="AK1073" s="105">
        <f t="shared" si="542"/>
        <v>85</v>
      </c>
      <c r="AT1073" s="300">
        <f t="shared" si="551"/>
        <v>468.78520000000418</v>
      </c>
      <c r="AU1073" s="29">
        <f t="shared" si="551"/>
        <v>3984.9615000000349</v>
      </c>
      <c r="AV1073" s="29">
        <f t="shared" si="551"/>
        <v>8908.0680000000775</v>
      </c>
      <c r="AW1073" s="105">
        <f t="shared" si="550"/>
        <v>18051.390500000158</v>
      </c>
    </row>
    <row r="1074" spans="1:49" x14ac:dyDescent="0.25">
      <c r="A1074" s="80" t="s">
        <v>236</v>
      </c>
      <c r="B1074" s="4" t="s">
        <v>91</v>
      </c>
      <c r="C1074" s="4">
        <v>137.13</v>
      </c>
      <c r="D1074" s="4">
        <v>137.53</v>
      </c>
      <c r="E1074" s="4">
        <v>54700</v>
      </c>
      <c r="F1074" s="4">
        <v>83000</v>
      </c>
      <c r="G1074" s="30">
        <f t="shared" si="543"/>
        <v>0.40000000000000568</v>
      </c>
      <c r="H1074" s="30">
        <f t="shared" si="544"/>
        <v>138.4</v>
      </c>
      <c r="I1074" s="30" t="str">
        <f t="shared" si="545"/>
        <v>US 97: 5</v>
      </c>
      <c r="J1074" s="30">
        <f t="shared" si="552"/>
        <v>57530</v>
      </c>
      <c r="K1074" s="30">
        <f t="shared" si="552"/>
        <v>64605</v>
      </c>
      <c r="L1074" s="30">
        <f t="shared" si="552"/>
        <v>71680</v>
      </c>
      <c r="M1074" s="30">
        <f t="shared" si="552"/>
        <v>78755</v>
      </c>
      <c r="N1074" s="91">
        <f t="shared" si="522"/>
        <v>39120.400000000001</v>
      </c>
      <c r="O1074" s="91">
        <f t="shared" si="523"/>
        <v>43931.4</v>
      </c>
      <c r="P1074" s="91">
        <f t="shared" si="524"/>
        <v>48742.400000000001</v>
      </c>
      <c r="Q1074" s="91">
        <f t="shared" si="525"/>
        <v>53553.4</v>
      </c>
      <c r="R1074" s="91">
        <f t="shared" si="526"/>
        <v>782.40800000000002</v>
      </c>
      <c r="S1074" s="91">
        <f t="shared" si="527"/>
        <v>6589.71</v>
      </c>
      <c r="T1074" s="91">
        <f t="shared" si="528"/>
        <v>14622.72</v>
      </c>
      <c r="U1074" s="91">
        <f t="shared" si="529"/>
        <v>29454.370000000003</v>
      </c>
      <c r="V1074" s="91">
        <f t="shared" si="530"/>
        <v>93.888960000001333</v>
      </c>
      <c r="W1074" s="91">
        <f t="shared" si="531"/>
        <v>711.68868000001009</v>
      </c>
      <c r="X1074" s="91">
        <f t="shared" si="532"/>
        <v>1345.2902400000191</v>
      </c>
      <c r="Y1074" s="91">
        <f t="shared" si="533"/>
        <v>2356.3496000000337</v>
      </c>
      <c r="Z1074" s="91">
        <f t="shared" si="534"/>
        <v>19.560200000000275</v>
      </c>
      <c r="AA1074" s="91">
        <f t="shared" si="535"/>
        <v>118.61478000000169</v>
      </c>
      <c r="AB1074" s="91">
        <f t="shared" si="536"/>
        <v>186.84586666666934</v>
      </c>
      <c r="AC1074" s="91">
        <f t="shared" si="537"/>
        <v>280.51780952381358</v>
      </c>
      <c r="AD1074" s="29">
        <f t="shared" si="538"/>
        <v>0</v>
      </c>
      <c r="AE1074" s="29">
        <f t="shared" si="546"/>
        <v>1</v>
      </c>
      <c r="AF1074" s="29">
        <f t="shared" si="547"/>
        <v>2</v>
      </c>
      <c r="AG1074" s="29">
        <f t="shared" si="548"/>
        <v>2</v>
      </c>
      <c r="AH1074" s="29">
        <f t="shared" si="539"/>
        <v>5</v>
      </c>
      <c r="AI1074" s="29">
        <f t="shared" si="540"/>
        <v>43</v>
      </c>
      <c r="AJ1074" s="29">
        <f t="shared" si="541"/>
        <v>61</v>
      </c>
      <c r="AK1074" s="105">
        <f t="shared" si="542"/>
        <v>85</v>
      </c>
      <c r="AT1074" s="300">
        <f t="shared" si="551"/>
        <v>312.96320000000446</v>
      </c>
      <c r="AU1074" s="29">
        <f t="shared" si="551"/>
        <v>2635.8840000000373</v>
      </c>
      <c r="AV1074" s="29">
        <f t="shared" si="551"/>
        <v>5849.0880000000825</v>
      </c>
      <c r="AW1074" s="105">
        <f t="shared" si="550"/>
        <v>11781.748000000169</v>
      </c>
    </row>
    <row r="1075" spans="1:49" x14ac:dyDescent="0.25">
      <c r="A1075" s="80" t="s">
        <v>236</v>
      </c>
      <c r="B1075" s="4" t="s">
        <v>91</v>
      </c>
      <c r="C1075" s="4">
        <v>137.53</v>
      </c>
      <c r="D1075" s="4">
        <v>137.80000000000001</v>
      </c>
      <c r="E1075" s="4">
        <v>52600</v>
      </c>
      <c r="F1075" s="4">
        <v>80300</v>
      </c>
      <c r="G1075" s="30">
        <f t="shared" si="543"/>
        <v>0.27000000000001023</v>
      </c>
      <c r="H1075" s="30">
        <f t="shared" si="544"/>
        <v>138.67000000000002</v>
      </c>
      <c r="I1075" s="30" t="str">
        <f t="shared" si="545"/>
        <v>US 97: 5</v>
      </c>
      <c r="J1075" s="30">
        <f t="shared" si="552"/>
        <v>55370</v>
      </c>
      <c r="K1075" s="30">
        <f t="shared" si="552"/>
        <v>62295</v>
      </c>
      <c r="L1075" s="30">
        <f t="shared" si="552"/>
        <v>69220</v>
      </c>
      <c r="M1075" s="30">
        <f t="shared" si="552"/>
        <v>76145</v>
      </c>
      <c r="N1075" s="91">
        <f t="shared" si="522"/>
        <v>37651.600000000006</v>
      </c>
      <c r="O1075" s="91">
        <f t="shared" si="523"/>
        <v>42360.600000000006</v>
      </c>
      <c r="P1075" s="91">
        <f t="shared" si="524"/>
        <v>47069.600000000006</v>
      </c>
      <c r="Q1075" s="91">
        <f t="shared" si="525"/>
        <v>51778.600000000006</v>
      </c>
      <c r="R1075" s="91">
        <f t="shared" si="526"/>
        <v>753.03200000000015</v>
      </c>
      <c r="S1075" s="91">
        <f t="shared" si="527"/>
        <v>6354.0900000000011</v>
      </c>
      <c r="T1075" s="91">
        <f t="shared" si="528"/>
        <v>14120.880000000001</v>
      </c>
      <c r="U1075" s="91">
        <f t="shared" si="529"/>
        <v>28478.230000000007</v>
      </c>
      <c r="V1075" s="91">
        <f t="shared" si="530"/>
        <v>60.995592000002326</v>
      </c>
      <c r="W1075" s="91">
        <f t="shared" si="531"/>
        <v>463.21316100001769</v>
      </c>
      <c r="X1075" s="91">
        <f t="shared" si="532"/>
        <v>876.90664800003333</v>
      </c>
      <c r="Y1075" s="91">
        <f t="shared" si="533"/>
        <v>1537.8244200000588</v>
      </c>
      <c r="Z1075" s="91">
        <f t="shared" si="534"/>
        <v>12.707415000000482</v>
      </c>
      <c r="AA1075" s="91">
        <f t="shared" si="535"/>
        <v>77.202193500002949</v>
      </c>
      <c r="AB1075" s="91">
        <f t="shared" si="536"/>
        <v>121.79259000000464</v>
      </c>
      <c r="AC1075" s="91">
        <f t="shared" si="537"/>
        <v>183.07433571429274</v>
      </c>
      <c r="AD1075" s="29">
        <f t="shared" si="538"/>
        <v>0</v>
      </c>
      <c r="AE1075" s="29">
        <f t="shared" si="546"/>
        <v>1</v>
      </c>
      <c r="AF1075" s="29">
        <f t="shared" si="547"/>
        <v>1</v>
      </c>
      <c r="AG1075" s="29">
        <f t="shared" si="548"/>
        <v>2</v>
      </c>
      <c r="AH1075" s="29">
        <f t="shared" si="539"/>
        <v>5</v>
      </c>
      <c r="AI1075" s="29">
        <f t="shared" si="540"/>
        <v>43</v>
      </c>
      <c r="AJ1075" s="29">
        <f t="shared" si="541"/>
        <v>61</v>
      </c>
      <c r="AK1075" s="105">
        <f t="shared" si="542"/>
        <v>85</v>
      </c>
      <c r="AT1075" s="300">
        <f t="shared" si="551"/>
        <v>203.31864000000775</v>
      </c>
      <c r="AU1075" s="29">
        <f t="shared" si="551"/>
        <v>1715.6043000000652</v>
      </c>
      <c r="AV1075" s="29">
        <f t="shared" si="551"/>
        <v>3812.6376000001446</v>
      </c>
      <c r="AW1075" s="105">
        <f t="shared" si="550"/>
        <v>7689.1221000002934</v>
      </c>
    </row>
    <row r="1076" spans="1:49" x14ac:dyDescent="0.25">
      <c r="A1076" s="80" t="s">
        <v>236</v>
      </c>
      <c r="B1076" s="4" t="s">
        <v>91</v>
      </c>
      <c r="C1076" s="4">
        <v>137.80000000000001</v>
      </c>
      <c r="D1076" s="4">
        <v>138.08000000000001</v>
      </c>
      <c r="E1076" s="4">
        <v>50900</v>
      </c>
      <c r="F1076" s="4">
        <v>77600</v>
      </c>
      <c r="G1076" s="30">
        <f t="shared" si="543"/>
        <v>0.28000000000000114</v>
      </c>
      <c r="H1076" s="30">
        <f t="shared" si="544"/>
        <v>138.95000000000002</v>
      </c>
      <c r="I1076" s="30" t="str">
        <f t="shared" si="545"/>
        <v>US 97: 5</v>
      </c>
      <c r="J1076" s="30">
        <f t="shared" si="552"/>
        <v>53570</v>
      </c>
      <c r="K1076" s="30">
        <f t="shared" si="552"/>
        <v>60245</v>
      </c>
      <c r="L1076" s="30">
        <f t="shared" si="552"/>
        <v>66920</v>
      </c>
      <c r="M1076" s="30">
        <f t="shared" si="552"/>
        <v>73595</v>
      </c>
      <c r="N1076" s="91">
        <f t="shared" si="522"/>
        <v>36427.600000000006</v>
      </c>
      <c r="O1076" s="91">
        <f t="shared" si="523"/>
        <v>40966.600000000006</v>
      </c>
      <c r="P1076" s="91">
        <f t="shared" si="524"/>
        <v>45505.600000000006</v>
      </c>
      <c r="Q1076" s="91">
        <f t="shared" si="525"/>
        <v>50044.600000000006</v>
      </c>
      <c r="R1076" s="91">
        <f t="shared" si="526"/>
        <v>728.55200000000013</v>
      </c>
      <c r="S1076" s="91">
        <f t="shared" si="527"/>
        <v>6144.9900000000007</v>
      </c>
      <c r="T1076" s="91">
        <f t="shared" si="528"/>
        <v>13651.680000000002</v>
      </c>
      <c r="U1076" s="91">
        <f t="shared" si="529"/>
        <v>27524.530000000006</v>
      </c>
      <c r="V1076" s="91">
        <f t="shared" si="530"/>
        <v>61.198368000000258</v>
      </c>
      <c r="W1076" s="91">
        <f t="shared" si="531"/>
        <v>464.56124400000198</v>
      </c>
      <c r="X1076" s="91">
        <f t="shared" si="532"/>
        <v>879.16819200000384</v>
      </c>
      <c r="Y1076" s="91">
        <f t="shared" si="533"/>
        <v>1541.3736800000067</v>
      </c>
      <c r="Z1076" s="91">
        <f t="shared" si="534"/>
        <v>12.749660000000052</v>
      </c>
      <c r="AA1076" s="91">
        <f t="shared" si="535"/>
        <v>77.426874000000325</v>
      </c>
      <c r="AB1076" s="91">
        <f t="shared" si="536"/>
        <v>122.10669333333388</v>
      </c>
      <c r="AC1076" s="91">
        <f t="shared" si="537"/>
        <v>183.4968666666675</v>
      </c>
      <c r="AD1076" s="29">
        <f t="shared" si="538"/>
        <v>0</v>
      </c>
      <c r="AE1076" s="29">
        <f t="shared" si="546"/>
        <v>1</v>
      </c>
      <c r="AF1076" s="29">
        <f t="shared" si="547"/>
        <v>1</v>
      </c>
      <c r="AG1076" s="29">
        <f t="shared" si="548"/>
        <v>2</v>
      </c>
      <c r="AH1076" s="29">
        <f t="shared" si="539"/>
        <v>5</v>
      </c>
      <c r="AI1076" s="29">
        <f t="shared" si="540"/>
        <v>43</v>
      </c>
      <c r="AJ1076" s="29">
        <f t="shared" si="541"/>
        <v>61</v>
      </c>
      <c r="AK1076" s="105">
        <f t="shared" si="542"/>
        <v>85</v>
      </c>
      <c r="AT1076" s="300">
        <f t="shared" si="551"/>
        <v>203.99456000000086</v>
      </c>
      <c r="AU1076" s="29">
        <f t="shared" si="551"/>
        <v>1720.5972000000072</v>
      </c>
      <c r="AV1076" s="29">
        <f t="shared" si="551"/>
        <v>3822.4704000000161</v>
      </c>
      <c r="AW1076" s="105">
        <f t="shared" si="550"/>
        <v>7706.868400000033</v>
      </c>
    </row>
    <row r="1077" spans="1:49" x14ac:dyDescent="0.25">
      <c r="A1077" s="80" t="s">
        <v>236</v>
      </c>
      <c r="B1077" s="4" t="s">
        <v>91</v>
      </c>
      <c r="C1077" s="4">
        <v>138.08000000000001</v>
      </c>
      <c r="D1077" s="4">
        <v>138.75</v>
      </c>
      <c r="E1077" s="4">
        <v>40000</v>
      </c>
      <c r="F1077" s="4">
        <v>61800</v>
      </c>
      <c r="G1077" s="30">
        <f t="shared" si="543"/>
        <v>0.66999999999998749</v>
      </c>
      <c r="H1077" s="30">
        <f t="shared" si="544"/>
        <v>139.62</v>
      </c>
      <c r="I1077" s="30" t="str">
        <f t="shared" si="545"/>
        <v>US 97: 5</v>
      </c>
      <c r="J1077" s="30">
        <f t="shared" si="552"/>
        <v>42180</v>
      </c>
      <c r="K1077" s="30">
        <f t="shared" si="552"/>
        <v>47630</v>
      </c>
      <c r="L1077" s="30">
        <f t="shared" si="552"/>
        <v>53080</v>
      </c>
      <c r="M1077" s="30">
        <f t="shared" si="552"/>
        <v>58530</v>
      </c>
      <c r="N1077" s="91">
        <f t="shared" si="522"/>
        <v>28682.400000000001</v>
      </c>
      <c r="O1077" s="91">
        <f t="shared" si="523"/>
        <v>32388.400000000001</v>
      </c>
      <c r="P1077" s="91">
        <f t="shared" si="524"/>
        <v>36094.400000000001</v>
      </c>
      <c r="Q1077" s="91">
        <f t="shared" si="525"/>
        <v>39800.400000000001</v>
      </c>
      <c r="R1077" s="91">
        <f t="shared" si="526"/>
        <v>573.64800000000002</v>
      </c>
      <c r="S1077" s="91">
        <f t="shared" si="527"/>
        <v>4858.26</v>
      </c>
      <c r="T1077" s="91">
        <f t="shared" si="528"/>
        <v>10828.32</v>
      </c>
      <c r="U1077" s="91">
        <f t="shared" si="529"/>
        <v>21890.22</v>
      </c>
      <c r="V1077" s="91">
        <f t="shared" si="530"/>
        <v>115.30324799999785</v>
      </c>
      <c r="W1077" s="91">
        <f t="shared" si="531"/>
        <v>878.85923399998376</v>
      </c>
      <c r="X1077" s="91">
        <f t="shared" si="532"/>
        <v>1668.644111999969</v>
      </c>
      <c r="Y1077" s="91">
        <f t="shared" si="533"/>
        <v>2933.2894799999458</v>
      </c>
      <c r="Z1077" s="91">
        <f t="shared" si="534"/>
        <v>24.021509999999548</v>
      </c>
      <c r="AA1077" s="91">
        <f t="shared" si="535"/>
        <v>146.4765389999973</v>
      </c>
      <c r="AB1077" s="91">
        <f t="shared" si="536"/>
        <v>231.7561266666624</v>
      </c>
      <c r="AC1077" s="91">
        <f t="shared" si="537"/>
        <v>349.2011285714222</v>
      </c>
      <c r="AD1077" s="29">
        <f t="shared" si="538"/>
        <v>0</v>
      </c>
      <c r="AE1077" s="29">
        <f t="shared" si="546"/>
        <v>1</v>
      </c>
      <c r="AF1077" s="29">
        <f t="shared" si="547"/>
        <v>2</v>
      </c>
      <c r="AG1077" s="29">
        <f t="shared" si="548"/>
        <v>3</v>
      </c>
      <c r="AH1077" s="29">
        <f t="shared" si="539"/>
        <v>5</v>
      </c>
      <c r="AI1077" s="29">
        <f t="shared" si="540"/>
        <v>43</v>
      </c>
      <c r="AJ1077" s="29">
        <f t="shared" si="541"/>
        <v>61</v>
      </c>
      <c r="AK1077" s="105">
        <f t="shared" si="542"/>
        <v>85</v>
      </c>
      <c r="AT1077" s="300">
        <f t="shared" si="551"/>
        <v>384.34415999999283</v>
      </c>
      <c r="AU1077" s="29">
        <f t="shared" si="551"/>
        <v>3255.0341999999396</v>
      </c>
      <c r="AV1077" s="29">
        <f t="shared" si="551"/>
        <v>7254.9743999998645</v>
      </c>
      <c r="AW1077" s="105">
        <f t="shared" si="550"/>
        <v>14666.447399999726</v>
      </c>
    </row>
    <row r="1078" spans="1:49" x14ac:dyDescent="0.25">
      <c r="A1078" s="80" t="s">
        <v>236</v>
      </c>
      <c r="B1078" s="4" t="s">
        <v>91</v>
      </c>
      <c r="C1078" s="4">
        <v>138.75</v>
      </c>
      <c r="D1078" s="4">
        <v>139.16999999999999</v>
      </c>
      <c r="E1078" s="4">
        <v>41300</v>
      </c>
      <c r="F1078" s="4">
        <v>59100</v>
      </c>
      <c r="G1078" s="30">
        <f t="shared" si="543"/>
        <v>0.41999999999998749</v>
      </c>
      <c r="H1078" s="30">
        <f t="shared" si="544"/>
        <v>140.04</v>
      </c>
      <c r="I1078" s="30" t="str">
        <f t="shared" si="545"/>
        <v>US 97: 5</v>
      </c>
      <c r="J1078" s="30">
        <f t="shared" si="552"/>
        <v>43080</v>
      </c>
      <c r="K1078" s="30">
        <f t="shared" si="552"/>
        <v>47530</v>
      </c>
      <c r="L1078" s="30">
        <f t="shared" si="552"/>
        <v>51980</v>
      </c>
      <c r="M1078" s="30">
        <f t="shared" si="552"/>
        <v>56430</v>
      </c>
      <c r="N1078" s="91">
        <f t="shared" si="522"/>
        <v>29294.400000000001</v>
      </c>
      <c r="O1078" s="91">
        <f t="shared" si="523"/>
        <v>32320.400000000001</v>
      </c>
      <c r="P1078" s="91">
        <f t="shared" si="524"/>
        <v>35346.400000000001</v>
      </c>
      <c r="Q1078" s="91">
        <f t="shared" si="525"/>
        <v>38372.400000000001</v>
      </c>
      <c r="R1078" s="91">
        <f t="shared" si="526"/>
        <v>585.88800000000003</v>
      </c>
      <c r="S1078" s="91">
        <f t="shared" si="527"/>
        <v>4848.0600000000004</v>
      </c>
      <c r="T1078" s="91">
        <f t="shared" si="528"/>
        <v>10603.92</v>
      </c>
      <c r="U1078" s="91">
        <f t="shared" si="529"/>
        <v>21104.820000000003</v>
      </c>
      <c r="V1078" s="91">
        <f t="shared" si="530"/>
        <v>73.821887999997799</v>
      </c>
      <c r="W1078" s="91">
        <f t="shared" si="531"/>
        <v>549.77000399998371</v>
      </c>
      <c r="X1078" s="91">
        <f t="shared" si="532"/>
        <v>1024.3386719999696</v>
      </c>
      <c r="Y1078" s="91">
        <f t="shared" si="533"/>
        <v>1772.8048799999476</v>
      </c>
      <c r="Z1078" s="91">
        <f t="shared" si="534"/>
        <v>15.37955999999954</v>
      </c>
      <c r="AA1078" s="91">
        <f t="shared" si="535"/>
        <v>91.628333999997281</v>
      </c>
      <c r="AB1078" s="91">
        <f t="shared" si="536"/>
        <v>142.2692599999958</v>
      </c>
      <c r="AC1078" s="91">
        <f t="shared" si="537"/>
        <v>211.04819999999381</v>
      </c>
      <c r="AD1078" s="29">
        <f t="shared" si="538"/>
        <v>0</v>
      </c>
      <c r="AE1078" s="29">
        <f t="shared" si="546"/>
        <v>1</v>
      </c>
      <c r="AF1078" s="29">
        <f t="shared" si="547"/>
        <v>1</v>
      </c>
      <c r="AG1078" s="29">
        <f t="shared" si="548"/>
        <v>2</v>
      </c>
      <c r="AH1078" s="29">
        <f t="shared" si="539"/>
        <v>5</v>
      </c>
      <c r="AI1078" s="29">
        <f t="shared" si="540"/>
        <v>43</v>
      </c>
      <c r="AJ1078" s="29">
        <f t="shared" si="541"/>
        <v>61</v>
      </c>
      <c r="AK1078" s="105">
        <f t="shared" si="542"/>
        <v>85</v>
      </c>
      <c r="AT1078" s="300">
        <f t="shared" si="551"/>
        <v>246.07295999999269</v>
      </c>
      <c r="AU1078" s="29">
        <f t="shared" si="551"/>
        <v>2036.1851999999396</v>
      </c>
      <c r="AV1078" s="29">
        <f t="shared" si="551"/>
        <v>4453.6463999998678</v>
      </c>
      <c r="AW1078" s="105">
        <f t="shared" si="550"/>
        <v>8864.0243999997383</v>
      </c>
    </row>
    <row r="1079" spans="1:49" x14ac:dyDescent="0.25">
      <c r="A1079" s="80" t="s">
        <v>236</v>
      </c>
      <c r="B1079" s="4" t="s">
        <v>91</v>
      </c>
      <c r="C1079" s="4">
        <v>139.16999999999999</v>
      </c>
      <c r="D1079" s="4">
        <v>139.68</v>
      </c>
      <c r="E1079" s="4">
        <v>29700</v>
      </c>
      <c r="F1079" s="4">
        <v>44200</v>
      </c>
      <c r="G1079" s="30">
        <f t="shared" si="543"/>
        <v>0.51000000000001933</v>
      </c>
      <c r="H1079" s="30">
        <f t="shared" si="544"/>
        <v>140.55000000000001</v>
      </c>
      <c r="I1079" s="30" t="str">
        <f t="shared" si="545"/>
        <v>US 97: 5</v>
      </c>
      <c r="J1079" s="30">
        <f t="shared" si="552"/>
        <v>31150</v>
      </c>
      <c r="K1079" s="30">
        <f t="shared" si="552"/>
        <v>34775</v>
      </c>
      <c r="L1079" s="30">
        <f t="shared" si="552"/>
        <v>38400</v>
      </c>
      <c r="M1079" s="30">
        <f t="shared" si="552"/>
        <v>42025</v>
      </c>
      <c r="N1079" s="91">
        <f t="shared" si="522"/>
        <v>21182</v>
      </c>
      <c r="O1079" s="91">
        <f t="shared" si="523"/>
        <v>23647</v>
      </c>
      <c r="P1079" s="91">
        <f t="shared" si="524"/>
        <v>26112.000000000004</v>
      </c>
      <c r="Q1079" s="91">
        <f t="shared" si="525"/>
        <v>28577.000000000004</v>
      </c>
      <c r="R1079" s="91">
        <f t="shared" si="526"/>
        <v>423.64</v>
      </c>
      <c r="S1079" s="91">
        <f t="shared" si="527"/>
        <v>3547.0499999999997</v>
      </c>
      <c r="T1079" s="91">
        <f t="shared" si="528"/>
        <v>7833.6</v>
      </c>
      <c r="U1079" s="91">
        <f t="shared" si="529"/>
        <v>15717.350000000004</v>
      </c>
      <c r="V1079" s="91">
        <f t="shared" si="530"/>
        <v>64.816920000002455</v>
      </c>
      <c r="W1079" s="91">
        <f t="shared" si="531"/>
        <v>488.42878500001848</v>
      </c>
      <c r="X1079" s="91">
        <f t="shared" si="532"/>
        <v>918.88128000003485</v>
      </c>
      <c r="Y1079" s="91">
        <f t="shared" si="533"/>
        <v>1603.1697000000613</v>
      </c>
      <c r="Z1079" s="91">
        <f t="shared" si="534"/>
        <v>13.50352500000051</v>
      </c>
      <c r="AA1079" s="91">
        <f t="shared" si="535"/>
        <v>81.404797500003085</v>
      </c>
      <c r="AB1079" s="91">
        <f t="shared" si="536"/>
        <v>127.62240000000486</v>
      </c>
      <c r="AC1079" s="91">
        <f t="shared" si="537"/>
        <v>190.85353571429306</v>
      </c>
      <c r="AD1079" s="29">
        <f t="shared" si="538"/>
        <v>0</v>
      </c>
      <c r="AE1079" s="29">
        <f t="shared" si="546"/>
        <v>1</v>
      </c>
      <c r="AF1079" s="29">
        <f t="shared" si="547"/>
        <v>1</v>
      </c>
      <c r="AG1079" s="29">
        <f t="shared" si="548"/>
        <v>2</v>
      </c>
      <c r="AH1079" s="29">
        <f t="shared" si="539"/>
        <v>5</v>
      </c>
      <c r="AI1079" s="29">
        <f t="shared" si="540"/>
        <v>43</v>
      </c>
      <c r="AJ1079" s="29">
        <f t="shared" si="541"/>
        <v>61</v>
      </c>
      <c r="AK1079" s="105">
        <f t="shared" si="542"/>
        <v>85</v>
      </c>
      <c r="AT1079" s="300">
        <f t="shared" si="551"/>
        <v>216.05640000000818</v>
      </c>
      <c r="AU1079" s="29">
        <f t="shared" si="551"/>
        <v>1808.9955000000684</v>
      </c>
      <c r="AV1079" s="29">
        <f t="shared" si="551"/>
        <v>3995.1360000001514</v>
      </c>
      <c r="AW1079" s="105">
        <f t="shared" si="550"/>
        <v>8015.8485000003056</v>
      </c>
    </row>
    <row r="1080" spans="1:49" x14ac:dyDescent="0.25">
      <c r="A1080" s="80" t="s">
        <v>236</v>
      </c>
      <c r="B1080" s="4" t="s">
        <v>91</v>
      </c>
      <c r="C1080" s="4">
        <v>139.68</v>
      </c>
      <c r="D1080" s="4">
        <v>139.97</v>
      </c>
      <c r="E1080" s="4">
        <v>29600</v>
      </c>
      <c r="F1080" s="4">
        <v>42900</v>
      </c>
      <c r="G1080" s="30">
        <f t="shared" si="543"/>
        <v>0.28999999999999204</v>
      </c>
      <c r="H1080" s="30">
        <f t="shared" si="544"/>
        <v>140.84</v>
      </c>
      <c r="I1080" s="30" t="str">
        <f t="shared" si="545"/>
        <v>US 97: 5</v>
      </c>
      <c r="J1080" s="30">
        <f t="shared" si="552"/>
        <v>30930</v>
      </c>
      <c r="K1080" s="30">
        <f t="shared" si="552"/>
        <v>34255</v>
      </c>
      <c r="L1080" s="30">
        <f t="shared" si="552"/>
        <v>37580</v>
      </c>
      <c r="M1080" s="30">
        <f t="shared" si="552"/>
        <v>40905</v>
      </c>
      <c r="N1080" s="91">
        <f t="shared" si="522"/>
        <v>21032.400000000001</v>
      </c>
      <c r="O1080" s="91">
        <f t="shared" si="523"/>
        <v>23293.4</v>
      </c>
      <c r="P1080" s="91">
        <f t="shared" si="524"/>
        <v>25554.400000000001</v>
      </c>
      <c r="Q1080" s="91">
        <f t="shared" si="525"/>
        <v>27815.4</v>
      </c>
      <c r="R1080" s="91">
        <f t="shared" si="526"/>
        <v>420.64800000000002</v>
      </c>
      <c r="S1080" s="91">
        <f t="shared" si="527"/>
        <v>3494.01</v>
      </c>
      <c r="T1080" s="91">
        <f t="shared" si="528"/>
        <v>7666.32</v>
      </c>
      <c r="U1080" s="91">
        <f t="shared" si="529"/>
        <v>15298.470000000001</v>
      </c>
      <c r="V1080" s="91">
        <f t="shared" si="530"/>
        <v>36.596375999998997</v>
      </c>
      <c r="W1080" s="91">
        <f t="shared" si="531"/>
        <v>273.5809829999925</v>
      </c>
      <c r="X1080" s="91">
        <f t="shared" si="532"/>
        <v>511.34354399998597</v>
      </c>
      <c r="Y1080" s="91">
        <f t="shared" si="533"/>
        <v>887.31125999997573</v>
      </c>
      <c r="Z1080" s="91">
        <f t="shared" si="534"/>
        <v>7.6242449999997897</v>
      </c>
      <c r="AA1080" s="91">
        <f t="shared" si="535"/>
        <v>45.596830499998752</v>
      </c>
      <c r="AB1080" s="91">
        <f t="shared" si="536"/>
        <v>71.019936666664719</v>
      </c>
      <c r="AC1080" s="91">
        <f t="shared" si="537"/>
        <v>105.63229285713999</v>
      </c>
      <c r="AD1080" s="29">
        <f t="shared" si="538"/>
        <v>0</v>
      </c>
      <c r="AE1080" s="29">
        <f t="shared" si="546"/>
        <v>1</v>
      </c>
      <c r="AF1080" s="29">
        <f t="shared" si="547"/>
        <v>1</v>
      </c>
      <c r="AG1080" s="29">
        <f t="shared" si="548"/>
        <v>1</v>
      </c>
      <c r="AH1080" s="29">
        <f t="shared" si="539"/>
        <v>5</v>
      </c>
      <c r="AI1080" s="29">
        <f t="shared" si="540"/>
        <v>43</v>
      </c>
      <c r="AJ1080" s="29">
        <f t="shared" si="541"/>
        <v>61</v>
      </c>
      <c r="AK1080" s="105">
        <f t="shared" si="542"/>
        <v>85</v>
      </c>
      <c r="AT1080" s="300">
        <f t="shared" si="551"/>
        <v>121.98791999999666</v>
      </c>
      <c r="AU1080" s="29">
        <f t="shared" si="551"/>
        <v>1013.2628999999722</v>
      </c>
      <c r="AV1080" s="29">
        <f t="shared" si="551"/>
        <v>2223.2327999999388</v>
      </c>
      <c r="AW1080" s="105">
        <f t="shared" si="550"/>
        <v>4436.5562999998783</v>
      </c>
    </row>
    <row r="1081" spans="1:49" x14ac:dyDescent="0.25">
      <c r="A1081" s="80" t="s">
        <v>236</v>
      </c>
      <c r="B1081" s="4" t="s">
        <v>91</v>
      </c>
      <c r="C1081" s="4">
        <v>139.97</v>
      </c>
      <c r="D1081" s="4">
        <v>140.30000000000001</v>
      </c>
      <c r="E1081" s="4">
        <v>22400</v>
      </c>
      <c r="F1081" s="4">
        <v>38600</v>
      </c>
      <c r="G1081" s="30">
        <f t="shared" si="543"/>
        <v>0.33000000000001251</v>
      </c>
      <c r="H1081" s="30">
        <f t="shared" si="544"/>
        <v>141.17000000000002</v>
      </c>
      <c r="I1081" s="30" t="str">
        <f t="shared" si="545"/>
        <v>US 97: 5</v>
      </c>
      <c r="J1081" s="30">
        <f t="shared" si="552"/>
        <v>24020</v>
      </c>
      <c r="K1081" s="30">
        <f t="shared" si="552"/>
        <v>28070</v>
      </c>
      <c r="L1081" s="30">
        <f t="shared" si="552"/>
        <v>32120</v>
      </c>
      <c r="M1081" s="30">
        <f t="shared" si="552"/>
        <v>36170</v>
      </c>
      <c r="N1081" s="91">
        <f t="shared" si="522"/>
        <v>16333.6</v>
      </c>
      <c r="O1081" s="91">
        <f t="shared" si="523"/>
        <v>19087.600000000002</v>
      </c>
      <c r="P1081" s="91">
        <f t="shared" si="524"/>
        <v>21841.600000000002</v>
      </c>
      <c r="Q1081" s="91">
        <f t="shared" si="525"/>
        <v>24595.600000000002</v>
      </c>
      <c r="R1081" s="91">
        <f t="shared" si="526"/>
        <v>326.67200000000003</v>
      </c>
      <c r="S1081" s="91">
        <f t="shared" si="527"/>
        <v>2863.1400000000003</v>
      </c>
      <c r="T1081" s="91">
        <f t="shared" si="528"/>
        <v>6552.4800000000005</v>
      </c>
      <c r="U1081" s="91">
        <f t="shared" si="529"/>
        <v>13527.580000000002</v>
      </c>
      <c r="V1081" s="91">
        <f t="shared" si="530"/>
        <v>32.340528000001228</v>
      </c>
      <c r="W1081" s="91">
        <f t="shared" si="531"/>
        <v>255.10577400000972</v>
      </c>
      <c r="X1081" s="91">
        <f t="shared" si="532"/>
        <v>497.33323200001888</v>
      </c>
      <c r="Y1081" s="91">
        <f t="shared" si="533"/>
        <v>892.82028000003402</v>
      </c>
      <c r="Z1081" s="91">
        <f t="shared" si="534"/>
        <v>6.737610000000255</v>
      </c>
      <c r="AA1081" s="91">
        <f t="shared" si="535"/>
        <v>42.517629000001619</v>
      </c>
      <c r="AB1081" s="91">
        <f t="shared" si="536"/>
        <v>69.074060000002632</v>
      </c>
      <c r="AC1081" s="91">
        <f t="shared" si="537"/>
        <v>106.28812857143264</v>
      </c>
      <c r="AD1081" s="29">
        <f t="shared" si="538"/>
        <v>0</v>
      </c>
      <c r="AE1081" s="29">
        <f t="shared" si="546"/>
        <v>1</v>
      </c>
      <c r="AF1081" s="29">
        <f t="shared" si="547"/>
        <v>1</v>
      </c>
      <c r="AG1081" s="29">
        <f t="shared" si="548"/>
        <v>1</v>
      </c>
      <c r="AH1081" s="29">
        <f t="shared" si="539"/>
        <v>5</v>
      </c>
      <c r="AI1081" s="29">
        <f t="shared" si="540"/>
        <v>43</v>
      </c>
      <c r="AJ1081" s="29">
        <f t="shared" si="541"/>
        <v>61</v>
      </c>
      <c r="AK1081" s="105">
        <f t="shared" si="542"/>
        <v>85</v>
      </c>
      <c r="AT1081" s="300">
        <f t="shared" si="551"/>
        <v>107.80176000000409</v>
      </c>
      <c r="AU1081" s="29">
        <f t="shared" si="551"/>
        <v>944.83620000003589</v>
      </c>
      <c r="AV1081" s="29">
        <f t="shared" si="551"/>
        <v>2162.318400000082</v>
      </c>
      <c r="AW1081" s="105">
        <f t="shared" si="550"/>
        <v>4464.1014000001696</v>
      </c>
    </row>
    <row r="1082" spans="1:49" x14ac:dyDescent="0.25">
      <c r="A1082" s="80" t="s">
        <v>236</v>
      </c>
      <c r="B1082" s="4" t="s">
        <v>91</v>
      </c>
      <c r="C1082" s="4">
        <v>140.30000000000001</v>
      </c>
      <c r="D1082" s="4">
        <v>140.52000000000001</v>
      </c>
      <c r="E1082" s="4">
        <v>21800</v>
      </c>
      <c r="F1082" s="4">
        <v>36600</v>
      </c>
      <c r="G1082" s="30">
        <f t="shared" si="543"/>
        <v>0.21999999999999886</v>
      </c>
      <c r="H1082" s="30">
        <f t="shared" si="544"/>
        <v>141.39000000000001</v>
      </c>
      <c r="I1082" s="30" t="str">
        <f t="shared" si="545"/>
        <v>US 97: 5</v>
      </c>
      <c r="J1082" s="30">
        <f t="shared" si="552"/>
        <v>23280</v>
      </c>
      <c r="K1082" s="30">
        <f t="shared" si="552"/>
        <v>26980</v>
      </c>
      <c r="L1082" s="30">
        <f t="shared" si="552"/>
        <v>30680</v>
      </c>
      <c r="M1082" s="30">
        <f t="shared" si="552"/>
        <v>34380</v>
      </c>
      <c r="N1082" s="91">
        <f t="shared" si="522"/>
        <v>15830.400000000001</v>
      </c>
      <c r="O1082" s="91">
        <f t="shared" si="523"/>
        <v>18346.400000000001</v>
      </c>
      <c r="P1082" s="91">
        <f t="shared" si="524"/>
        <v>20862.400000000001</v>
      </c>
      <c r="Q1082" s="91">
        <f t="shared" si="525"/>
        <v>23378.400000000001</v>
      </c>
      <c r="R1082" s="91">
        <f t="shared" si="526"/>
        <v>316.60800000000006</v>
      </c>
      <c r="S1082" s="91">
        <f t="shared" si="527"/>
        <v>2751.96</v>
      </c>
      <c r="T1082" s="91">
        <f t="shared" si="528"/>
        <v>6258.72</v>
      </c>
      <c r="U1082" s="91">
        <f t="shared" si="529"/>
        <v>12858.120000000003</v>
      </c>
      <c r="V1082" s="91">
        <f t="shared" si="530"/>
        <v>20.896127999999894</v>
      </c>
      <c r="W1082" s="91">
        <f t="shared" si="531"/>
        <v>163.46642399999917</v>
      </c>
      <c r="X1082" s="91">
        <f t="shared" si="532"/>
        <v>316.69123199999842</v>
      </c>
      <c r="Y1082" s="91">
        <f t="shared" si="533"/>
        <v>565.75727999999719</v>
      </c>
      <c r="Z1082" s="91">
        <f t="shared" si="534"/>
        <v>4.3533599999999772</v>
      </c>
      <c r="AA1082" s="91">
        <f t="shared" si="535"/>
        <v>27.244403999999861</v>
      </c>
      <c r="AB1082" s="91">
        <f t="shared" si="536"/>
        <v>43.984893333333119</v>
      </c>
      <c r="AC1082" s="91">
        <f t="shared" si="537"/>
        <v>67.352057142856822</v>
      </c>
      <c r="AD1082" s="29">
        <f t="shared" si="538"/>
        <v>0</v>
      </c>
      <c r="AE1082" s="29">
        <f t="shared" si="546"/>
        <v>0</v>
      </c>
      <c r="AF1082" s="29">
        <f t="shared" si="547"/>
        <v>1</v>
      </c>
      <c r="AG1082" s="29">
        <f t="shared" si="548"/>
        <v>1</v>
      </c>
      <c r="AH1082" s="29">
        <f t="shared" si="539"/>
        <v>5</v>
      </c>
      <c r="AI1082" s="29">
        <f t="shared" si="540"/>
        <v>43</v>
      </c>
      <c r="AJ1082" s="29">
        <f t="shared" si="541"/>
        <v>61</v>
      </c>
      <c r="AK1082" s="105">
        <f t="shared" si="542"/>
        <v>85</v>
      </c>
      <c r="AT1082" s="300">
        <f t="shared" si="551"/>
        <v>69.65375999999965</v>
      </c>
      <c r="AU1082" s="29">
        <f t="shared" si="551"/>
        <v>605.43119999999692</v>
      </c>
      <c r="AV1082" s="29">
        <f t="shared" si="551"/>
        <v>1376.918399999993</v>
      </c>
      <c r="AW1082" s="105">
        <f t="shared" si="550"/>
        <v>2828.7863999999859</v>
      </c>
    </row>
    <row r="1083" spans="1:49" x14ac:dyDescent="0.25">
      <c r="A1083" s="80" t="s">
        <v>236</v>
      </c>
      <c r="B1083" s="4" t="s">
        <v>91</v>
      </c>
      <c r="C1083" s="4">
        <v>140.52000000000001</v>
      </c>
      <c r="D1083" s="4">
        <v>140.87</v>
      </c>
      <c r="E1083" s="4">
        <v>16800</v>
      </c>
      <c r="F1083" s="4">
        <v>28700</v>
      </c>
      <c r="G1083" s="30">
        <f t="shared" si="543"/>
        <v>0.34999999999999432</v>
      </c>
      <c r="H1083" s="30">
        <f t="shared" si="544"/>
        <v>141.74</v>
      </c>
      <c r="I1083" s="30" t="str">
        <f t="shared" si="545"/>
        <v>US 97: 5</v>
      </c>
      <c r="J1083" s="30">
        <f t="shared" si="552"/>
        <v>17990</v>
      </c>
      <c r="K1083" s="30">
        <f t="shared" si="552"/>
        <v>20965</v>
      </c>
      <c r="L1083" s="30">
        <f t="shared" si="552"/>
        <v>23940</v>
      </c>
      <c r="M1083" s="30">
        <f t="shared" si="552"/>
        <v>26915</v>
      </c>
      <c r="N1083" s="91">
        <f t="shared" si="522"/>
        <v>12233.2</v>
      </c>
      <c r="O1083" s="91">
        <f t="shared" si="523"/>
        <v>14256.2</v>
      </c>
      <c r="P1083" s="91">
        <f t="shared" si="524"/>
        <v>16279.2</v>
      </c>
      <c r="Q1083" s="91">
        <f t="shared" si="525"/>
        <v>18302.2</v>
      </c>
      <c r="R1083" s="91">
        <f t="shared" si="526"/>
        <v>244.66400000000002</v>
      </c>
      <c r="S1083" s="91">
        <f t="shared" si="527"/>
        <v>2138.4299999999998</v>
      </c>
      <c r="T1083" s="91">
        <f t="shared" si="528"/>
        <v>4883.76</v>
      </c>
      <c r="U1083" s="91">
        <f t="shared" si="529"/>
        <v>10066.210000000001</v>
      </c>
      <c r="V1083" s="91">
        <f t="shared" si="530"/>
        <v>25.689719999999586</v>
      </c>
      <c r="W1083" s="91">
        <f t="shared" si="531"/>
        <v>202.08163499999671</v>
      </c>
      <c r="X1083" s="91">
        <f t="shared" si="532"/>
        <v>393.14267999999367</v>
      </c>
      <c r="Y1083" s="91">
        <f t="shared" si="533"/>
        <v>704.63469999998858</v>
      </c>
      <c r="Z1083" s="91">
        <f t="shared" si="534"/>
        <v>5.3520249999999132</v>
      </c>
      <c r="AA1083" s="91">
        <f t="shared" si="535"/>
        <v>33.680272499999454</v>
      </c>
      <c r="AB1083" s="91">
        <f t="shared" si="536"/>
        <v>54.603149999999125</v>
      </c>
      <c r="AC1083" s="91">
        <f t="shared" si="537"/>
        <v>83.885083333331991</v>
      </c>
      <c r="AD1083" s="29">
        <f t="shared" si="538"/>
        <v>0</v>
      </c>
      <c r="AE1083" s="29">
        <f t="shared" si="546"/>
        <v>1</v>
      </c>
      <c r="AF1083" s="29">
        <f t="shared" si="547"/>
        <v>1</v>
      </c>
      <c r="AG1083" s="29">
        <f t="shared" si="548"/>
        <v>1</v>
      </c>
      <c r="AH1083" s="29">
        <f t="shared" si="539"/>
        <v>5</v>
      </c>
      <c r="AI1083" s="29">
        <f t="shared" si="540"/>
        <v>43</v>
      </c>
      <c r="AJ1083" s="29">
        <f t="shared" si="541"/>
        <v>61</v>
      </c>
      <c r="AK1083" s="105">
        <f t="shared" si="542"/>
        <v>85</v>
      </c>
      <c r="AT1083" s="300">
        <f t="shared" si="551"/>
        <v>85.632399999998611</v>
      </c>
      <c r="AU1083" s="29">
        <f t="shared" si="551"/>
        <v>748.45049999998776</v>
      </c>
      <c r="AV1083" s="29">
        <f t="shared" si="551"/>
        <v>1709.3159999999723</v>
      </c>
      <c r="AW1083" s="105">
        <f t="shared" si="550"/>
        <v>3523.173499999943</v>
      </c>
    </row>
    <row r="1084" spans="1:49" x14ac:dyDescent="0.25">
      <c r="A1084" s="80" t="s">
        <v>236</v>
      </c>
      <c r="B1084" s="4" t="s">
        <v>91</v>
      </c>
      <c r="C1084" s="4">
        <v>140.87</v>
      </c>
      <c r="D1084" s="4">
        <v>141.12</v>
      </c>
      <c r="E1084" s="4">
        <v>26500</v>
      </c>
      <c r="F1084" s="4">
        <v>27700</v>
      </c>
      <c r="G1084" s="30">
        <f t="shared" si="543"/>
        <v>0.25</v>
      </c>
      <c r="H1084" s="30">
        <f t="shared" si="544"/>
        <v>141.99</v>
      </c>
      <c r="I1084" s="30" t="str">
        <f t="shared" si="545"/>
        <v>US 97: 5</v>
      </c>
      <c r="J1084" s="30">
        <f t="shared" si="552"/>
        <v>26620</v>
      </c>
      <c r="K1084" s="30">
        <f t="shared" si="552"/>
        <v>26920</v>
      </c>
      <c r="L1084" s="30">
        <f t="shared" si="552"/>
        <v>27220</v>
      </c>
      <c r="M1084" s="30">
        <f t="shared" si="552"/>
        <v>27520</v>
      </c>
      <c r="N1084" s="91">
        <f t="shared" si="522"/>
        <v>18101.600000000002</v>
      </c>
      <c r="O1084" s="91">
        <f t="shared" si="523"/>
        <v>18305.600000000002</v>
      </c>
      <c r="P1084" s="91">
        <f t="shared" si="524"/>
        <v>18509.600000000002</v>
      </c>
      <c r="Q1084" s="91">
        <f t="shared" si="525"/>
        <v>18713.600000000002</v>
      </c>
      <c r="R1084" s="91">
        <f t="shared" si="526"/>
        <v>362.03200000000004</v>
      </c>
      <c r="S1084" s="91">
        <f t="shared" si="527"/>
        <v>2745.84</v>
      </c>
      <c r="T1084" s="91">
        <f t="shared" si="528"/>
        <v>5552.88</v>
      </c>
      <c r="U1084" s="91">
        <f t="shared" si="529"/>
        <v>10292.480000000001</v>
      </c>
      <c r="V1084" s="91">
        <f t="shared" si="530"/>
        <v>27.152400000000004</v>
      </c>
      <c r="W1084" s="91">
        <f t="shared" si="531"/>
        <v>185.34420000000003</v>
      </c>
      <c r="X1084" s="91">
        <f t="shared" si="532"/>
        <v>319.29060000000004</v>
      </c>
      <c r="Y1084" s="91">
        <f t="shared" si="533"/>
        <v>514.62400000000014</v>
      </c>
      <c r="Z1084" s="91">
        <f t="shared" si="534"/>
        <v>5.6567499999999997</v>
      </c>
      <c r="AA1084" s="91">
        <f t="shared" si="535"/>
        <v>30.890700000000006</v>
      </c>
      <c r="AB1084" s="91">
        <f t="shared" si="536"/>
        <v>44.345916666666675</v>
      </c>
      <c r="AC1084" s="91">
        <f t="shared" si="537"/>
        <v>61.264761904761933</v>
      </c>
      <c r="AD1084" s="29">
        <f t="shared" si="538"/>
        <v>0</v>
      </c>
      <c r="AE1084" s="29">
        <f t="shared" si="546"/>
        <v>1</v>
      </c>
      <c r="AF1084" s="29">
        <f t="shared" si="547"/>
        <v>1</v>
      </c>
      <c r="AG1084" s="29">
        <f t="shared" si="548"/>
        <v>1</v>
      </c>
      <c r="AH1084" s="29">
        <f t="shared" si="539"/>
        <v>5</v>
      </c>
      <c r="AI1084" s="29">
        <f t="shared" si="540"/>
        <v>43</v>
      </c>
      <c r="AJ1084" s="29">
        <f t="shared" si="541"/>
        <v>61</v>
      </c>
      <c r="AK1084" s="105">
        <f t="shared" si="542"/>
        <v>85</v>
      </c>
      <c r="AT1084" s="300">
        <f t="shared" si="551"/>
        <v>90.50800000000001</v>
      </c>
      <c r="AU1084" s="29">
        <f t="shared" si="551"/>
        <v>686.46</v>
      </c>
      <c r="AV1084" s="29">
        <f t="shared" si="551"/>
        <v>1388.22</v>
      </c>
      <c r="AW1084" s="105">
        <f t="shared" si="550"/>
        <v>2573.1200000000003</v>
      </c>
    </row>
    <row r="1085" spans="1:49" x14ac:dyDescent="0.25">
      <c r="A1085" s="80" t="s">
        <v>236</v>
      </c>
      <c r="B1085" s="4" t="s">
        <v>91</v>
      </c>
      <c r="C1085" s="4">
        <v>141.86000000000001</v>
      </c>
      <c r="D1085" s="4">
        <v>143.44999999999999</v>
      </c>
      <c r="E1085" s="4">
        <v>26500</v>
      </c>
      <c r="F1085" s="4">
        <v>27700</v>
      </c>
      <c r="G1085" s="30">
        <f t="shared" si="543"/>
        <v>1.589999999999975</v>
      </c>
      <c r="H1085" s="30">
        <f t="shared" si="544"/>
        <v>143.57999999999998</v>
      </c>
      <c r="I1085" s="30" t="str">
        <f t="shared" si="545"/>
        <v>US 97: 5</v>
      </c>
      <c r="J1085" s="30">
        <f t="shared" si="552"/>
        <v>26620</v>
      </c>
      <c r="K1085" s="30">
        <f t="shared" si="552"/>
        <v>26920</v>
      </c>
      <c r="L1085" s="30">
        <f t="shared" si="552"/>
        <v>27220</v>
      </c>
      <c r="M1085" s="30">
        <f t="shared" si="552"/>
        <v>27520</v>
      </c>
      <c r="N1085" s="91">
        <f t="shared" si="522"/>
        <v>18101.600000000002</v>
      </c>
      <c r="O1085" s="91">
        <f t="shared" si="523"/>
        <v>18305.600000000002</v>
      </c>
      <c r="P1085" s="91">
        <f t="shared" si="524"/>
        <v>18509.600000000002</v>
      </c>
      <c r="Q1085" s="91">
        <f t="shared" si="525"/>
        <v>18713.600000000002</v>
      </c>
      <c r="R1085" s="91">
        <f t="shared" si="526"/>
        <v>362.03200000000004</v>
      </c>
      <c r="S1085" s="91">
        <f t="shared" si="527"/>
        <v>2745.84</v>
      </c>
      <c r="T1085" s="91">
        <f t="shared" si="528"/>
        <v>5552.88</v>
      </c>
      <c r="U1085" s="91">
        <f t="shared" si="529"/>
        <v>10292.480000000001</v>
      </c>
      <c r="V1085" s="91">
        <f t="shared" si="530"/>
        <v>172.68926399999731</v>
      </c>
      <c r="W1085" s="91">
        <f t="shared" si="531"/>
        <v>1178.7891119999817</v>
      </c>
      <c r="X1085" s="91">
        <f t="shared" si="532"/>
        <v>2030.6882159999684</v>
      </c>
      <c r="Y1085" s="91">
        <f t="shared" si="533"/>
        <v>3273.0086399999495</v>
      </c>
      <c r="Z1085" s="91">
        <f t="shared" si="534"/>
        <v>35.976929999999435</v>
      </c>
      <c r="AA1085" s="91">
        <f t="shared" si="535"/>
        <v>196.46485199999697</v>
      </c>
      <c r="AB1085" s="91">
        <f t="shared" si="536"/>
        <v>282.04002999999562</v>
      </c>
      <c r="AC1085" s="91">
        <f t="shared" si="537"/>
        <v>389.64388571427975</v>
      </c>
      <c r="AD1085" s="29">
        <f t="shared" si="538"/>
        <v>1</v>
      </c>
      <c r="AE1085" s="29">
        <f t="shared" si="546"/>
        <v>2</v>
      </c>
      <c r="AF1085" s="29">
        <f t="shared" si="547"/>
        <v>2</v>
      </c>
      <c r="AG1085" s="29">
        <f t="shared" si="548"/>
        <v>3</v>
      </c>
      <c r="AH1085" s="29">
        <f t="shared" si="539"/>
        <v>5</v>
      </c>
      <c r="AI1085" s="29">
        <f t="shared" si="540"/>
        <v>43</v>
      </c>
      <c r="AJ1085" s="29">
        <f t="shared" si="541"/>
        <v>61</v>
      </c>
      <c r="AK1085" s="105">
        <f t="shared" si="542"/>
        <v>85</v>
      </c>
      <c r="AT1085" s="300">
        <f t="shared" si="551"/>
        <v>575.63087999999095</v>
      </c>
      <c r="AU1085" s="29">
        <f t="shared" si="551"/>
        <v>4365.8855999999314</v>
      </c>
      <c r="AV1085" s="29">
        <f t="shared" si="551"/>
        <v>8829.0791999998619</v>
      </c>
      <c r="AW1085" s="105">
        <f t="shared" si="550"/>
        <v>16365.043199999745</v>
      </c>
    </row>
    <row r="1086" spans="1:49" x14ac:dyDescent="0.25">
      <c r="A1086" s="80" t="s">
        <v>236</v>
      </c>
      <c r="B1086" s="4" t="s">
        <v>91</v>
      </c>
      <c r="C1086" s="4">
        <v>143.44999999999999</v>
      </c>
      <c r="D1086" s="4">
        <v>153.08000000000001</v>
      </c>
      <c r="E1086" s="4">
        <v>18900</v>
      </c>
      <c r="F1086" s="4">
        <v>20500</v>
      </c>
      <c r="G1086" s="30">
        <f t="shared" si="543"/>
        <v>9.6300000000000239</v>
      </c>
      <c r="H1086" s="30">
        <f t="shared" si="544"/>
        <v>153.21</v>
      </c>
      <c r="I1086" s="30" t="str">
        <f t="shared" si="545"/>
        <v>US 97: 6</v>
      </c>
      <c r="J1086" s="30">
        <f t="shared" si="552"/>
        <v>19060</v>
      </c>
      <c r="K1086" s="30">
        <f t="shared" si="552"/>
        <v>19460</v>
      </c>
      <c r="L1086" s="30">
        <f t="shared" si="552"/>
        <v>19860</v>
      </c>
      <c r="M1086" s="30">
        <f t="shared" si="552"/>
        <v>20260</v>
      </c>
      <c r="N1086" s="91">
        <f t="shared" si="522"/>
        <v>12960.800000000001</v>
      </c>
      <c r="O1086" s="91">
        <f t="shared" si="523"/>
        <v>13232.800000000001</v>
      </c>
      <c r="P1086" s="91">
        <f t="shared" si="524"/>
        <v>13504.800000000001</v>
      </c>
      <c r="Q1086" s="91">
        <f t="shared" si="525"/>
        <v>13776.800000000001</v>
      </c>
      <c r="R1086" s="91">
        <f t="shared" si="526"/>
        <v>259.21600000000001</v>
      </c>
      <c r="S1086" s="91">
        <f t="shared" si="527"/>
        <v>1984.92</v>
      </c>
      <c r="T1086" s="91">
        <f t="shared" si="528"/>
        <v>4051.44</v>
      </c>
      <c r="U1086" s="91">
        <f t="shared" si="529"/>
        <v>7577.2400000000016</v>
      </c>
      <c r="V1086" s="91">
        <f t="shared" si="530"/>
        <v>748.87502400000176</v>
      </c>
      <c r="W1086" s="91">
        <f t="shared" si="531"/>
        <v>5160.9904920000126</v>
      </c>
      <c r="X1086" s="91">
        <f t="shared" si="532"/>
        <v>8973.5344560000231</v>
      </c>
      <c r="Y1086" s="91">
        <f t="shared" si="533"/>
        <v>14593.764240000039</v>
      </c>
      <c r="Z1086" s="91">
        <f t="shared" si="534"/>
        <v>156.01563000000036</v>
      </c>
      <c r="AA1086" s="91">
        <f t="shared" si="535"/>
        <v>860.16508200000214</v>
      </c>
      <c r="AB1086" s="91">
        <f t="shared" si="536"/>
        <v>1246.3242300000034</v>
      </c>
      <c r="AC1086" s="91">
        <f t="shared" si="537"/>
        <v>1737.3528857142906</v>
      </c>
      <c r="AD1086" s="29">
        <f t="shared" si="538"/>
        <v>2</v>
      </c>
      <c r="AE1086" s="29">
        <f t="shared" si="546"/>
        <v>6</v>
      </c>
      <c r="AF1086" s="29">
        <f t="shared" si="547"/>
        <v>9</v>
      </c>
      <c r="AG1086" s="29">
        <f t="shared" si="548"/>
        <v>12</v>
      </c>
      <c r="AH1086" s="29">
        <f t="shared" si="539"/>
        <v>4</v>
      </c>
      <c r="AI1086" s="29">
        <f t="shared" si="540"/>
        <v>15</v>
      </c>
      <c r="AJ1086" s="29">
        <f t="shared" si="541"/>
        <v>21</v>
      </c>
      <c r="AK1086" s="105">
        <f t="shared" si="542"/>
        <v>30</v>
      </c>
      <c r="AT1086" s="300">
        <f t="shared" si="551"/>
        <v>2496.2500800000062</v>
      </c>
      <c r="AU1086" s="29">
        <f t="shared" si="551"/>
        <v>19114.779600000049</v>
      </c>
      <c r="AV1086" s="29">
        <f t="shared" si="551"/>
        <v>39015.367200000095</v>
      </c>
      <c r="AW1086" s="105">
        <f t="shared" si="550"/>
        <v>72968.821200000195</v>
      </c>
    </row>
    <row r="1087" spans="1:49" x14ac:dyDescent="0.25">
      <c r="A1087" s="80" t="s">
        <v>236</v>
      </c>
      <c r="B1087" s="4" t="s">
        <v>91</v>
      </c>
      <c r="C1087" s="4">
        <v>153.08000000000001</v>
      </c>
      <c r="D1087" s="4">
        <v>155.5</v>
      </c>
      <c r="E1087" s="4">
        <v>12000</v>
      </c>
      <c r="F1087" s="4">
        <v>16200</v>
      </c>
      <c r="G1087" s="30">
        <f t="shared" si="543"/>
        <v>2.4199999999999875</v>
      </c>
      <c r="H1087" s="30">
        <f t="shared" si="544"/>
        <v>155.63</v>
      </c>
      <c r="I1087" s="30" t="str">
        <f t="shared" si="545"/>
        <v>US 97: 6</v>
      </c>
      <c r="J1087" s="30">
        <f t="shared" ref="J1087:M1106" si="553">(($F1087-$E1087)/($F$6-$E$6)*(J$6-$E$6)+$E1087)</f>
        <v>12420</v>
      </c>
      <c r="K1087" s="30">
        <f t="shared" si="553"/>
        <v>13470</v>
      </c>
      <c r="L1087" s="30">
        <f t="shared" si="553"/>
        <v>14520</v>
      </c>
      <c r="M1087" s="30">
        <f t="shared" si="553"/>
        <v>15570</v>
      </c>
      <c r="N1087" s="91">
        <f t="shared" si="522"/>
        <v>8445.6</v>
      </c>
      <c r="O1087" s="91">
        <f t="shared" si="523"/>
        <v>9159.6</v>
      </c>
      <c r="P1087" s="91">
        <f t="shared" si="524"/>
        <v>9873.6</v>
      </c>
      <c r="Q1087" s="91">
        <f t="shared" si="525"/>
        <v>10587.6</v>
      </c>
      <c r="R1087" s="91">
        <f t="shared" si="526"/>
        <v>168.91200000000001</v>
      </c>
      <c r="S1087" s="91">
        <f t="shared" si="527"/>
        <v>1373.94</v>
      </c>
      <c r="T1087" s="91">
        <f t="shared" si="528"/>
        <v>2962.08</v>
      </c>
      <c r="U1087" s="91">
        <f t="shared" si="529"/>
        <v>5823.18</v>
      </c>
      <c r="V1087" s="91">
        <f t="shared" si="530"/>
        <v>122.63011199999937</v>
      </c>
      <c r="W1087" s="91">
        <f t="shared" si="531"/>
        <v>897.73239599999545</v>
      </c>
      <c r="X1087" s="91">
        <f t="shared" si="532"/>
        <v>1648.6937279999916</v>
      </c>
      <c r="Y1087" s="91">
        <f t="shared" si="533"/>
        <v>2818.4191199999859</v>
      </c>
      <c r="Z1087" s="91">
        <f t="shared" si="534"/>
        <v>25.547939999999866</v>
      </c>
      <c r="AA1087" s="91">
        <f t="shared" si="535"/>
        <v>149.62206599999925</v>
      </c>
      <c r="AB1087" s="91">
        <f t="shared" si="536"/>
        <v>228.98523999999884</v>
      </c>
      <c r="AC1087" s="91">
        <f t="shared" si="537"/>
        <v>335.52608571428408</v>
      </c>
      <c r="AD1087" s="29">
        <f t="shared" si="538"/>
        <v>0</v>
      </c>
      <c r="AE1087" s="29">
        <f t="shared" si="546"/>
        <v>1</v>
      </c>
      <c r="AF1087" s="29">
        <f t="shared" si="547"/>
        <v>2</v>
      </c>
      <c r="AG1087" s="29">
        <f t="shared" si="548"/>
        <v>3</v>
      </c>
      <c r="AH1087" s="29">
        <f t="shared" si="539"/>
        <v>4</v>
      </c>
      <c r="AI1087" s="29">
        <f t="shared" si="540"/>
        <v>15</v>
      </c>
      <c r="AJ1087" s="29">
        <f t="shared" si="541"/>
        <v>21</v>
      </c>
      <c r="AK1087" s="105">
        <f t="shared" si="542"/>
        <v>30</v>
      </c>
      <c r="AT1087" s="300">
        <f t="shared" si="551"/>
        <v>408.76703999999791</v>
      </c>
      <c r="AU1087" s="29">
        <f t="shared" si="551"/>
        <v>3324.9347999999832</v>
      </c>
      <c r="AV1087" s="29">
        <f t="shared" si="551"/>
        <v>7168.2335999999632</v>
      </c>
      <c r="AW1087" s="105">
        <f t="shared" si="550"/>
        <v>14092.095599999928</v>
      </c>
    </row>
    <row r="1088" spans="1:49" x14ac:dyDescent="0.25">
      <c r="A1088" s="80" t="s">
        <v>236</v>
      </c>
      <c r="B1088" s="4" t="s">
        <v>91</v>
      </c>
      <c r="C1088" s="4">
        <v>155.5</v>
      </c>
      <c r="D1088" s="4">
        <v>161.74</v>
      </c>
      <c r="E1088" s="4">
        <v>11000</v>
      </c>
      <c r="F1088" s="4">
        <v>14700</v>
      </c>
      <c r="G1088" s="30">
        <f t="shared" si="543"/>
        <v>6.2400000000000091</v>
      </c>
      <c r="H1088" s="30">
        <f t="shared" si="544"/>
        <v>161.87</v>
      </c>
      <c r="I1088" s="30" t="str">
        <f t="shared" si="545"/>
        <v>US 97: 6</v>
      </c>
      <c r="J1088" s="30">
        <f t="shared" si="553"/>
        <v>11370</v>
      </c>
      <c r="K1088" s="30">
        <f t="shared" si="553"/>
        <v>12295</v>
      </c>
      <c r="L1088" s="30">
        <f t="shared" si="553"/>
        <v>13220</v>
      </c>
      <c r="M1088" s="30">
        <f t="shared" si="553"/>
        <v>14145</v>
      </c>
      <c r="N1088" s="91">
        <f t="shared" si="522"/>
        <v>7731.6</v>
      </c>
      <c r="O1088" s="91">
        <f t="shared" si="523"/>
        <v>8360.6</v>
      </c>
      <c r="P1088" s="91">
        <f t="shared" si="524"/>
        <v>8989.6</v>
      </c>
      <c r="Q1088" s="91">
        <f t="shared" si="525"/>
        <v>9618.6</v>
      </c>
      <c r="R1088" s="91">
        <f t="shared" si="526"/>
        <v>154.63200000000001</v>
      </c>
      <c r="S1088" s="91">
        <f t="shared" si="527"/>
        <v>1254.0899999999999</v>
      </c>
      <c r="T1088" s="91">
        <f t="shared" si="528"/>
        <v>2696.88</v>
      </c>
      <c r="U1088" s="91">
        <f t="shared" si="529"/>
        <v>5290.2300000000005</v>
      </c>
      <c r="V1088" s="91">
        <f t="shared" si="530"/>
        <v>289.47110400000042</v>
      </c>
      <c r="W1088" s="91">
        <f t="shared" si="531"/>
        <v>2112.8908320000032</v>
      </c>
      <c r="X1088" s="91">
        <f t="shared" si="532"/>
        <v>3870.5621760000058</v>
      </c>
      <c r="Y1088" s="91">
        <f t="shared" si="533"/>
        <v>6602.2070400000102</v>
      </c>
      <c r="Z1088" s="91">
        <f t="shared" si="534"/>
        <v>60.306480000000079</v>
      </c>
      <c r="AA1088" s="91">
        <f t="shared" si="535"/>
        <v>352.14847200000054</v>
      </c>
      <c r="AB1088" s="91">
        <f t="shared" si="536"/>
        <v>537.57808000000091</v>
      </c>
      <c r="AC1088" s="91">
        <f t="shared" si="537"/>
        <v>785.97702857142997</v>
      </c>
      <c r="AD1088" s="29">
        <f t="shared" si="538"/>
        <v>1</v>
      </c>
      <c r="AE1088" s="29">
        <f t="shared" si="546"/>
        <v>3</v>
      </c>
      <c r="AF1088" s="29">
        <f t="shared" si="547"/>
        <v>4</v>
      </c>
      <c r="AG1088" s="29">
        <f t="shared" si="548"/>
        <v>6</v>
      </c>
      <c r="AH1088" s="29">
        <f t="shared" si="539"/>
        <v>4</v>
      </c>
      <c r="AI1088" s="29">
        <f t="shared" si="540"/>
        <v>15</v>
      </c>
      <c r="AJ1088" s="29">
        <f t="shared" si="541"/>
        <v>21</v>
      </c>
      <c r="AK1088" s="105">
        <f t="shared" si="542"/>
        <v>30</v>
      </c>
      <c r="AT1088" s="300">
        <f t="shared" si="551"/>
        <v>964.90368000000149</v>
      </c>
      <c r="AU1088" s="29">
        <f t="shared" si="551"/>
        <v>7825.5216000000109</v>
      </c>
      <c r="AV1088" s="29">
        <f t="shared" si="551"/>
        <v>16828.531200000027</v>
      </c>
      <c r="AW1088" s="105">
        <f t="shared" si="550"/>
        <v>33011.035200000049</v>
      </c>
    </row>
    <row r="1089" spans="1:49" x14ac:dyDescent="0.25">
      <c r="A1089" s="80" t="s">
        <v>236</v>
      </c>
      <c r="B1089" s="4" t="s">
        <v>91</v>
      </c>
      <c r="C1089" s="4">
        <v>161.74</v>
      </c>
      <c r="D1089" s="4">
        <v>165.26</v>
      </c>
      <c r="E1089" s="4">
        <v>9900</v>
      </c>
      <c r="F1089" s="4">
        <v>13600</v>
      </c>
      <c r="G1089" s="30">
        <f t="shared" si="543"/>
        <v>3.5199999999999818</v>
      </c>
      <c r="H1089" s="30">
        <f t="shared" si="544"/>
        <v>165.39</v>
      </c>
      <c r="I1089" s="30" t="str">
        <f t="shared" si="545"/>
        <v>US 97: 6</v>
      </c>
      <c r="J1089" s="30">
        <f t="shared" si="553"/>
        <v>10270</v>
      </c>
      <c r="K1089" s="30">
        <f t="shared" si="553"/>
        <v>11195</v>
      </c>
      <c r="L1089" s="30">
        <f t="shared" si="553"/>
        <v>12120</v>
      </c>
      <c r="M1089" s="30">
        <f t="shared" si="553"/>
        <v>13045</v>
      </c>
      <c r="N1089" s="91">
        <f t="shared" si="522"/>
        <v>6983.6</v>
      </c>
      <c r="O1089" s="91">
        <f t="shared" si="523"/>
        <v>7612.6</v>
      </c>
      <c r="P1089" s="91">
        <f t="shared" si="524"/>
        <v>8241.6</v>
      </c>
      <c r="Q1089" s="91">
        <f t="shared" si="525"/>
        <v>8870.6</v>
      </c>
      <c r="R1089" s="91">
        <f t="shared" si="526"/>
        <v>139.672</v>
      </c>
      <c r="S1089" s="91">
        <f t="shared" si="527"/>
        <v>1141.8900000000001</v>
      </c>
      <c r="T1089" s="91">
        <f t="shared" si="528"/>
        <v>2472.48</v>
      </c>
      <c r="U1089" s="91">
        <f t="shared" si="529"/>
        <v>4878.8300000000008</v>
      </c>
      <c r="V1089" s="91">
        <f t="shared" si="530"/>
        <v>147.49363199999922</v>
      </c>
      <c r="W1089" s="91">
        <f t="shared" si="531"/>
        <v>1085.2522559999945</v>
      </c>
      <c r="X1089" s="91">
        <f t="shared" si="532"/>
        <v>2001.7198079999896</v>
      </c>
      <c r="Y1089" s="91">
        <f t="shared" si="533"/>
        <v>3434.6963199999827</v>
      </c>
      <c r="Z1089" s="91">
        <f t="shared" si="534"/>
        <v>30.727839999999834</v>
      </c>
      <c r="AA1089" s="91">
        <f t="shared" si="535"/>
        <v>180.87537599999908</v>
      </c>
      <c r="AB1089" s="91">
        <f t="shared" si="536"/>
        <v>278.01663999999857</v>
      </c>
      <c r="AC1089" s="91">
        <f t="shared" si="537"/>
        <v>408.89241904761707</v>
      </c>
      <c r="AD1089" s="29">
        <f t="shared" si="538"/>
        <v>1</v>
      </c>
      <c r="AE1089" s="29">
        <f t="shared" si="546"/>
        <v>2</v>
      </c>
      <c r="AF1089" s="29">
        <f t="shared" si="547"/>
        <v>2</v>
      </c>
      <c r="AG1089" s="29">
        <f t="shared" si="548"/>
        <v>3</v>
      </c>
      <c r="AH1089" s="29">
        <f t="shared" si="539"/>
        <v>4</v>
      </c>
      <c r="AI1089" s="29">
        <f t="shared" si="540"/>
        <v>15</v>
      </c>
      <c r="AJ1089" s="29">
        <f t="shared" si="541"/>
        <v>21</v>
      </c>
      <c r="AK1089" s="105">
        <f t="shared" si="542"/>
        <v>30</v>
      </c>
      <c r="AT1089" s="300">
        <f t="shared" si="551"/>
        <v>491.64543999999745</v>
      </c>
      <c r="AU1089" s="29">
        <f t="shared" si="551"/>
        <v>4019.4527999999796</v>
      </c>
      <c r="AV1089" s="29">
        <f t="shared" si="551"/>
        <v>8703.1295999999547</v>
      </c>
      <c r="AW1089" s="105">
        <f t="shared" si="550"/>
        <v>17173.481599999915</v>
      </c>
    </row>
    <row r="1090" spans="1:49" x14ac:dyDescent="0.25">
      <c r="A1090" s="80" t="s">
        <v>236</v>
      </c>
      <c r="B1090" s="4" t="s">
        <v>91</v>
      </c>
      <c r="C1090" s="4">
        <v>165.26</v>
      </c>
      <c r="D1090" s="4">
        <v>167.99</v>
      </c>
      <c r="E1090" s="4">
        <v>9900</v>
      </c>
      <c r="F1090" s="4">
        <v>13400</v>
      </c>
      <c r="G1090" s="30">
        <f t="shared" si="543"/>
        <v>2.7300000000000182</v>
      </c>
      <c r="H1090" s="30">
        <f t="shared" si="544"/>
        <v>168.12</v>
      </c>
      <c r="I1090" s="30" t="str">
        <f t="shared" si="545"/>
        <v>US 97: 6</v>
      </c>
      <c r="J1090" s="30">
        <f t="shared" si="553"/>
        <v>10250</v>
      </c>
      <c r="K1090" s="30">
        <f t="shared" si="553"/>
        <v>11125</v>
      </c>
      <c r="L1090" s="30">
        <f t="shared" si="553"/>
        <v>12000</v>
      </c>
      <c r="M1090" s="30">
        <f t="shared" si="553"/>
        <v>12875</v>
      </c>
      <c r="N1090" s="91">
        <f t="shared" si="522"/>
        <v>6970.0000000000009</v>
      </c>
      <c r="O1090" s="91">
        <f t="shared" si="523"/>
        <v>7565.0000000000009</v>
      </c>
      <c r="P1090" s="91">
        <f t="shared" si="524"/>
        <v>8160.0000000000009</v>
      </c>
      <c r="Q1090" s="91">
        <f t="shared" si="525"/>
        <v>8755</v>
      </c>
      <c r="R1090" s="91">
        <f t="shared" si="526"/>
        <v>139.40000000000003</v>
      </c>
      <c r="S1090" s="91">
        <f t="shared" si="527"/>
        <v>1134.75</v>
      </c>
      <c r="T1090" s="91">
        <f t="shared" si="528"/>
        <v>2448</v>
      </c>
      <c r="U1090" s="91">
        <f t="shared" si="529"/>
        <v>4815.25</v>
      </c>
      <c r="V1090" s="91">
        <f t="shared" si="530"/>
        <v>114.16860000000078</v>
      </c>
      <c r="W1090" s="91">
        <f t="shared" si="531"/>
        <v>836.42422500000555</v>
      </c>
      <c r="X1090" s="91">
        <f t="shared" si="532"/>
        <v>1537.0992000000103</v>
      </c>
      <c r="Y1090" s="91">
        <f t="shared" si="533"/>
        <v>2629.1265000000176</v>
      </c>
      <c r="Z1090" s="91">
        <f t="shared" si="534"/>
        <v>23.785125000000161</v>
      </c>
      <c r="AA1090" s="91">
        <f t="shared" si="535"/>
        <v>139.40403750000092</v>
      </c>
      <c r="AB1090" s="91">
        <f t="shared" si="536"/>
        <v>213.48600000000147</v>
      </c>
      <c r="AC1090" s="91">
        <f t="shared" si="537"/>
        <v>312.99125000000214</v>
      </c>
      <c r="AD1090" s="29">
        <f t="shared" si="538"/>
        <v>0</v>
      </c>
      <c r="AE1090" s="29">
        <f t="shared" si="546"/>
        <v>1</v>
      </c>
      <c r="AF1090" s="29">
        <f t="shared" si="547"/>
        <v>2</v>
      </c>
      <c r="AG1090" s="29">
        <f t="shared" si="548"/>
        <v>3</v>
      </c>
      <c r="AH1090" s="29">
        <f t="shared" si="539"/>
        <v>4</v>
      </c>
      <c r="AI1090" s="29">
        <f t="shared" si="540"/>
        <v>15</v>
      </c>
      <c r="AJ1090" s="29">
        <f t="shared" si="541"/>
        <v>21</v>
      </c>
      <c r="AK1090" s="105">
        <f t="shared" si="542"/>
        <v>30</v>
      </c>
      <c r="AT1090" s="300">
        <f t="shared" si="551"/>
        <v>380.56200000000263</v>
      </c>
      <c r="AU1090" s="29">
        <f t="shared" si="551"/>
        <v>3097.8675000000208</v>
      </c>
      <c r="AV1090" s="29">
        <f t="shared" si="551"/>
        <v>6683.0400000000445</v>
      </c>
      <c r="AW1090" s="105">
        <f t="shared" si="550"/>
        <v>13145.632500000087</v>
      </c>
    </row>
    <row r="1091" spans="1:49" x14ac:dyDescent="0.25">
      <c r="A1091" s="80" t="s">
        <v>236</v>
      </c>
      <c r="B1091" s="4" t="s">
        <v>91</v>
      </c>
      <c r="C1091" s="4">
        <v>167.99</v>
      </c>
      <c r="D1091" s="4">
        <v>169.68</v>
      </c>
      <c r="E1091" s="4">
        <v>8200</v>
      </c>
      <c r="F1091" s="4">
        <v>10700</v>
      </c>
      <c r="G1091" s="30">
        <f t="shared" si="543"/>
        <v>1.6899999999999977</v>
      </c>
      <c r="H1091" s="30">
        <f t="shared" si="544"/>
        <v>169.81</v>
      </c>
      <c r="I1091" s="30" t="str">
        <f t="shared" si="545"/>
        <v>US 97: 6</v>
      </c>
      <c r="J1091" s="30">
        <f t="shared" si="553"/>
        <v>8450</v>
      </c>
      <c r="K1091" s="30">
        <f t="shared" si="553"/>
        <v>9075</v>
      </c>
      <c r="L1091" s="30">
        <f t="shared" si="553"/>
        <v>9700</v>
      </c>
      <c r="M1091" s="30">
        <f t="shared" si="553"/>
        <v>10325</v>
      </c>
      <c r="N1091" s="91">
        <f t="shared" si="522"/>
        <v>5746</v>
      </c>
      <c r="O1091" s="91">
        <f t="shared" si="523"/>
        <v>6171</v>
      </c>
      <c r="P1091" s="91">
        <f t="shared" si="524"/>
        <v>6596.0000000000009</v>
      </c>
      <c r="Q1091" s="91">
        <f t="shared" si="525"/>
        <v>7021.0000000000009</v>
      </c>
      <c r="R1091" s="91">
        <f t="shared" si="526"/>
        <v>114.92</v>
      </c>
      <c r="S1091" s="91">
        <f t="shared" si="527"/>
        <v>925.65</v>
      </c>
      <c r="T1091" s="91">
        <f t="shared" si="528"/>
        <v>1978.8000000000002</v>
      </c>
      <c r="U1091" s="91">
        <f t="shared" si="529"/>
        <v>3861.5500000000006</v>
      </c>
      <c r="V1091" s="91">
        <f t="shared" si="530"/>
        <v>58.264439999999922</v>
      </c>
      <c r="W1091" s="91">
        <f t="shared" si="531"/>
        <v>422.37409499999944</v>
      </c>
      <c r="X1091" s="91">
        <f t="shared" si="532"/>
        <v>769.15955999999915</v>
      </c>
      <c r="Y1091" s="91">
        <f t="shared" si="533"/>
        <v>1305.2038999999986</v>
      </c>
      <c r="Z1091" s="91">
        <f t="shared" si="534"/>
        <v>12.138424999999982</v>
      </c>
      <c r="AA1091" s="91">
        <f t="shared" si="535"/>
        <v>70.395682499999907</v>
      </c>
      <c r="AB1091" s="91">
        <f t="shared" si="536"/>
        <v>106.82771666666656</v>
      </c>
      <c r="AC1091" s="91">
        <f t="shared" si="537"/>
        <v>155.38141666666652</v>
      </c>
      <c r="AD1091" s="29">
        <f t="shared" si="538"/>
        <v>0</v>
      </c>
      <c r="AE1091" s="29">
        <f t="shared" si="546"/>
        <v>1</v>
      </c>
      <c r="AF1091" s="29">
        <f t="shared" si="547"/>
        <v>1</v>
      </c>
      <c r="AG1091" s="29">
        <f t="shared" si="548"/>
        <v>2</v>
      </c>
      <c r="AH1091" s="29">
        <f t="shared" si="539"/>
        <v>4</v>
      </c>
      <c r="AI1091" s="29">
        <f t="shared" si="540"/>
        <v>15</v>
      </c>
      <c r="AJ1091" s="29">
        <f t="shared" si="541"/>
        <v>21</v>
      </c>
      <c r="AK1091" s="105">
        <f t="shared" si="542"/>
        <v>30</v>
      </c>
      <c r="AT1091" s="300">
        <f t="shared" si="551"/>
        <v>194.21479999999974</v>
      </c>
      <c r="AU1091" s="29">
        <f t="shared" si="551"/>
        <v>1564.3484999999978</v>
      </c>
      <c r="AV1091" s="29">
        <f t="shared" si="551"/>
        <v>3344.1719999999959</v>
      </c>
      <c r="AW1091" s="105">
        <f t="shared" si="550"/>
        <v>6526.0194999999921</v>
      </c>
    </row>
    <row r="1092" spans="1:49" x14ac:dyDescent="0.25">
      <c r="A1092" s="80" t="s">
        <v>236</v>
      </c>
      <c r="B1092" s="4" t="s">
        <v>91</v>
      </c>
      <c r="C1092" s="4">
        <v>169.68</v>
      </c>
      <c r="D1092" s="4">
        <v>171.26</v>
      </c>
      <c r="E1092" s="4">
        <v>6200</v>
      </c>
      <c r="F1092" s="4">
        <v>8100</v>
      </c>
      <c r="G1092" s="30">
        <f t="shared" si="543"/>
        <v>1.5799999999999841</v>
      </c>
      <c r="H1092" s="30">
        <f t="shared" si="544"/>
        <v>171.39</v>
      </c>
      <c r="I1092" s="30" t="str">
        <f t="shared" si="545"/>
        <v>US 97: 6</v>
      </c>
      <c r="J1092" s="30">
        <f t="shared" si="553"/>
        <v>6390</v>
      </c>
      <c r="K1092" s="30">
        <f t="shared" si="553"/>
        <v>6865</v>
      </c>
      <c r="L1092" s="30">
        <f t="shared" si="553"/>
        <v>7340</v>
      </c>
      <c r="M1092" s="30">
        <f t="shared" si="553"/>
        <v>7815</v>
      </c>
      <c r="N1092" s="91">
        <f t="shared" si="522"/>
        <v>4345.2000000000007</v>
      </c>
      <c r="O1092" s="91">
        <f t="shared" si="523"/>
        <v>4668.2000000000007</v>
      </c>
      <c r="P1092" s="91">
        <f t="shared" si="524"/>
        <v>4991.2000000000007</v>
      </c>
      <c r="Q1092" s="91">
        <f t="shared" si="525"/>
        <v>5314.2000000000007</v>
      </c>
      <c r="R1092" s="91">
        <f t="shared" si="526"/>
        <v>86.904000000000011</v>
      </c>
      <c r="S1092" s="91">
        <f t="shared" si="527"/>
        <v>700.23000000000013</v>
      </c>
      <c r="T1092" s="91">
        <f t="shared" si="528"/>
        <v>1497.3600000000001</v>
      </c>
      <c r="U1092" s="91">
        <f t="shared" si="529"/>
        <v>2922.8100000000009</v>
      </c>
      <c r="V1092" s="91">
        <f t="shared" si="530"/>
        <v>41.192495999999586</v>
      </c>
      <c r="W1092" s="91">
        <f t="shared" si="531"/>
        <v>298.71811799999705</v>
      </c>
      <c r="X1092" s="91">
        <f t="shared" si="532"/>
        <v>544.14062399999455</v>
      </c>
      <c r="Y1092" s="91">
        <f t="shared" si="533"/>
        <v>923.60795999999107</v>
      </c>
      <c r="Z1092" s="91">
        <f t="shared" si="534"/>
        <v>8.5817699999999117</v>
      </c>
      <c r="AA1092" s="91">
        <f t="shared" si="535"/>
        <v>49.786352999999508</v>
      </c>
      <c r="AB1092" s="91">
        <f t="shared" si="536"/>
        <v>75.575086666665911</v>
      </c>
      <c r="AC1092" s="91">
        <f t="shared" si="537"/>
        <v>109.95332857142752</v>
      </c>
      <c r="AD1092" s="29">
        <f t="shared" si="538"/>
        <v>0</v>
      </c>
      <c r="AE1092" s="29">
        <f t="shared" si="546"/>
        <v>1</v>
      </c>
      <c r="AF1092" s="29">
        <f t="shared" si="547"/>
        <v>1</v>
      </c>
      <c r="AG1092" s="29">
        <f t="shared" si="548"/>
        <v>1</v>
      </c>
      <c r="AH1092" s="29">
        <f t="shared" si="539"/>
        <v>4</v>
      </c>
      <c r="AI1092" s="29">
        <f t="shared" si="540"/>
        <v>15</v>
      </c>
      <c r="AJ1092" s="29">
        <f t="shared" si="541"/>
        <v>21</v>
      </c>
      <c r="AK1092" s="105">
        <f t="shared" si="542"/>
        <v>30</v>
      </c>
      <c r="AT1092" s="300">
        <f t="shared" si="551"/>
        <v>137.30831999999864</v>
      </c>
      <c r="AU1092" s="29">
        <f t="shared" si="551"/>
        <v>1106.363399999989</v>
      </c>
      <c r="AV1092" s="29">
        <f t="shared" si="551"/>
        <v>2365.8287999999766</v>
      </c>
      <c r="AW1092" s="105">
        <f t="shared" si="550"/>
        <v>4618.039799999955</v>
      </c>
    </row>
    <row r="1093" spans="1:49" x14ac:dyDescent="0.25">
      <c r="A1093" s="80" t="s">
        <v>236</v>
      </c>
      <c r="B1093" s="4" t="s">
        <v>91</v>
      </c>
      <c r="C1093" s="4">
        <v>171.26</v>
      </c>
      <c r="D1093" s="4">
        <v>184.27</v>
      </c>
      <c r="E1093" s="4">
        <v>5500</v>
      </c>
      <c r="F1093" s="4">
        <v>6000</v>
      </c>
      <c r="G1093" s="30">
        <f t="shared" si="543"/>
        <v>13.010000000000019</v>
      </c>
      <c r="H1093" s="30">
        <f t="shared" si="544"/>
        <v>184.4</v>
      </c>
      <c r="I1093" s="30" t="str">
        <f t="shared" si="545"/>
        <v>US 97: 7</v>
      </c>
      <c r="J1093" s="30">
        <f t="shared" si="553"/>
        <v>5550</v>
      </c>
      <c r="K1093" s="30">
        <f t="shared" si="553"/>
        <v>5675</v>
      </c>
      <c r="L1093" s="30">
        <f t="shared" si="553"/>
        <v>5800</v>
      </c>
      <c r="M1093" s="30">
        <f t="shared" si="553"/>
        <v>5925</v>
      </c>
      <c r="N1093" s="91">
        <f t="shared" si="522"/>
        <v>3774.0000000000005</v>
      </c>
      <c r="O1093" s="91">
        <f t="shared" si="523"/>
        <v>3859.0000000000005</v>
      </c>
      <c r="P1093" s="91">
        <f t="shared" si="524"/>
        <v>3944.0000000000005</v>
      </c>
      <c r="Q1093" s="91">
        <f t="shared" si="525"/>
        <v>4029.0000000000005</v>
      </c>
      <c r="R1093" s="91">
        <f t="shared" si="526"/>
        <v>75.48</v>
      </c>
      <c r="S1093" s="91">
        <f t="shared" si="527"/>
        <v>578.85</v>
      </c>
      <c r="T1093" s="91">
        <f t="shared" si="528"/>
        <v>1183.2</v>
      </c>
      <c r="U1093" s="91">
        <f t="shared" si="529"/>
        <v>2215.9500000000003</v>
      </c>
      <c r="V1093" s="91">
        <f t="shared" si="530"/>
        <v>294.59844000000044</v>
      </c>
      <c r="W1093" s="91">
        <f t="shared" si="531"/>
        <v>2033.326395000003</v>
      </c>
      <c r="X1093" s="91">
        <f t="shared" si="532"/>
        <v>3540.4893600000055</v>
      </c>
      <c r="Y1093" s="91">
        <f t="shared" si="533"/>
        <v>5765.9019000000089</v>
      </c>
      <c r="Z1093" s="91">
        <f t="shared" si="534"/>
        <v>61.374675000000082</v>
      </c>
      <c r="AA1093" s="91">
        <f t="shared" si="535"/>
        <v>338.88773250000048</v>
      </c>
      <c r="AB1093" s="91">
        <f t="shared" si="536"/>
        <v>491.73463333333416</v>
      </c>
      <c r="AC1093" s="91">
        <f t="shared" si="537"/>
        <v>686.41689285714403</v>
      </c>
      <c r="AD1093" s="29">
        <f t="shared" si="538"/>
        <v>1</v>
      </c>
      <c r="AE1093" s="29">
        <f t="shared" si="546"/>
        <v>3</v>
      </c>
      <c r="AF1093" s="29">
        <f t="shared" si="547"/>
        <v>4</v>
      </c>
      <c r="AG1093" s="29">
        <f t="shared" si="548"/>
        <v>5</v>
      </c>
      <c r="AH1093" s="29">
        <f t="shared" si="539"/>
        <v>3</v>
      </c>
      <c r="AI1093" s="29">
        <f t="shared" si="540"/>
        <v>8</v>
      </c>
      <c r="AJ1093" s="29">
        <f t="shared" si="541"/>
        <v>11</v>
      </c>
      <c r="AK1093" s="105">
        <f t="shared" si="542"/>
        <v>15</v>
      </c>
      <c r="AT1093" s="300">
        <f t="shared" si="551"/>
        <v>981.99480000000153</v>
      </c>
      <c r="AU1093" s="29">
        <f t="shared" si="551"/>
        <v>7530.8385000000117</v>
      </c>
      <c r="AV1093" s="29">
        <f t="shared" si="551"/>
        <v>15393.432000000024</v>
      </c>
      <c r="AW1093" s="105">
        <f t="shared" si="550"/>
        <v>28829.509500000047</v>
      </c>
    </row>
    <row r="1094" spans="1:49" x14ac:dyDescent="0.25">
      <c r="A1094" s="80" t="s">
        <v>236</v>
      </c>
      <c r="B1094" s="4" t="s">
        <v>91</v>
      </c>
      <c r="C1094" s="4">
        <v>184.27</v>
      </c>
      <c r="D1094" s="4">
        <v>185.39</v>
      </c>
      <c r="E1094" s="4">
        <v>5800</v>
      </c>
      <c r="F1094" s="4">
        <v>5900</v>
      </c>
      <c r="G1094" s="30">
        <f t="shared" si="543"/>
        <v>1.1199999999999761</v>
      </c>
      <c r="H1094" s="30">
        <f t="shared" si="544"/>
        <v>185.51999999999998</v>
      </c>
      <c r="I1094" s="30" t="str">
        <f t="shared" si="545"/>
        <v>US 97: 7</v>
      </c>
      <c r="J1094" s="30">
        <f t="shared" si="553"/>
        <v>5810</v>
      </c>
      <c r="K1094" s="30">
        <f t="shared" si="553"/>
        <v>5835</v>
      </c>
      <c r="L1094" s="30">
        <f t="shared" si="553"/>
        <v>5860</v>
      </c>
      <c r="M1094" s="30">
        <f t="shared" si="553"/>
        <v>5885</v>
      </c>
      <c r="N1094" s="91">
        <f t="shared" si="522"/>
        <v>3950.8</v>
      </c>
      <c r="O1094" s="91">
        <f t="shared" si="523"/>
        <v>3967.8</v>
      </c>
      <c r="P1094" s="91">
        <f t="shared" si="524"/>
        <v>3984.8</v>
      </c>
      <c r="Q1094" s="91">
        <f t="shared" si="525"/>
        <v>4001.8</v>
      </c>
      <c r="R1094" s="91">
        <f t="shared" si="526"/>
        <v>79.016000000000005</v>
      </c>
      <c r="S1094" s="91">
        <f t="shared" si="527"/>
        <v>595.16999999999996</v>
      </c>
      <c r="T1094" s="91">
        <f t="shared" si="528"/>
        <v>1195.44</v>
      </c>
      <c r="U1094" s="91">
        <f t="shared" si="529"/>
        <v>2200.9900000000002</v>
      </c>
      <c r="V1094" s="91">
        <f t="shared" si="530"/>
        <v>26.549375999999437</v>
      </c>
      <c r="W1094" s="91">
        <f t="shared" si="531"/>
        <v>179.97940799999617</v>
      </c>
      <c r="X1094" s="91">
        <f t="shared" si="532"/>
        <v>307.94534399999344</v>
      </c>
      <c r="Y1094" s="91">
        <f t="shared" si="533"/>
        <v>493.02175999998957</v>
      </c>
      <c r="Z1094" s="91">
        <f t="shared" si="534"/>
        <v>5.5311199999998824</v>
      </c>
      <c r="AA1094" s="91">
        <f t="shared" si="535"/>
        <v>29.99656799999936</v>
      </c>
      <c r="AB1094" s="91">
        <f t="shared" si="536"/>
        <v>42.770186666665758</v>
      </c>
      <c r="AC1094" s="91">
        <f t="shared" si="537"/>
        <v>58.693066666665437</v>
      </c>
      <c r="AD1094" s="29">
        <f t="shared" si="538"/>
        <v>0</v>
      </c>
      <c r="AE1094" s="29">
        <f t="shared" si="546"/>
        <v>0</v>
      </c>
      <c r="AF1094" s="29">
        <f t="shared" si="547"/>
        <v>1</v>
      </c>
      <c r="AG1094" s="29">
        <f t="shared" si="548"/>
        <v>1</v>
      </c>
      <c r="AH1094" s="29">
        <f t="shared" si="539"/>
        <v>3</v>
      </c>
      <c r="AI1094" s="29">
        <f t="shared" si="540"/>
        <v>8</v>
      </c>
      <c r="AJ1094" s="29">
        <f t="shared" si="541"/>
        <v>11</v>
      </c>
      <c r="AK1094" s="105">
        <f t="shared" si="542"/>
        <v>15</v>
      </c>
      <c r="AT1094" s="300">
        <f t="shared" si="551"/>
        <v>88.497919999998118</v>
      </c>
      <c r="AU1094" s="29">
        <f t="shared" si="551"/>
        <v>666.59039999998572</v>
      </c>
      <c r="AV1094" s="29">
        <f t="shared" si="551"/>
        <v>1338.8927999999714</v>
      </c>
      <c r="AW1094" s="105">
        <f t="shared" si="550"/>
        <v>2465.1087999999477</v>
      </c>
    </row>
    <row r="1095" spans="1:49" x14ac:dyDescent="0.25">
      <c r="A1095" s="80" t="s">
        <v>236</v>
      </c>
      <c r="B1095" s="4" t="s">
        <v>91</v>
      </c>
      <c r="C1095" s="4">
        <v>185.39</v>
      </c>
      <c r="D1095" s="4">
        <v>195.15</v>
      </c>
      <c r="E1095" s="4">
        <v>4300</v>
      </c>
      <c r="F1095" s="4">
        <v>4400</v>
      </c>
      <c r="G1095" s="30">
        <f t="shared" si="543"/>
        <v>9.7600000000000193</v>
      </c>
      <c r="H1095" s="30">
        <f t="shared" si="544"/>
        <v>195.28</v>
      </c>
      <c r="I1095" s="30" t="str">
        <f t="shared" si="545"/>
        <v>US 97: 7</v>
      </c>
      <c r="J1095" s="30">
        <f t="shared" si="553"/>
        <v>4310</v>
      </c>
      <c r="K1095" s="30">
        <f t="shared" si="553"/>
        <v>4335</v>
      </c>
      <c r="L1095" s="30">
        <f t="shared" si="553"/>
        <v>4360</v>
      </c>
      <c r="M1095" s="30">
        <f t="shared" si="553"/>
        <v>4385</v>
      </c>
      <c r="N1095" s="91">
        <f t="shared" ref="N1095:N1118" si="554">J1095*$N$5</f>
        <v>2930.8</v>
      </c>
      <c r="O1095" s="91">
        <f t="shared" ref="O1095:O1118" si="555">K1095*$N$5</f>
        <v>2947.8</v>
      </c>
      <c r="P1095" s="91">
        <f t="shared" ref="P1095:P1118" si="556">L1095*$N$5</f>
        <v>2964.8</v>
      </c>
      <c r="Q1095" s="91">
        <f t="shared" ref="Q1095:Q1118" si="557">M1095*$N$5</f>
        <v>2981.8</v>
      </c>
      <c r="R1095" s="91">
        <f t="shared" ref="R1095:R1118" si="558">N1095*R$5</f>
        <v>58.616000000000007</v>
      </c>
      <c r="S1095" s="91">
        <f t="shared" ref="S1095:S1118" si="559">O1095*S$5</f>
        <v>442.17</v>
      </c>
      <c r="T1095" s="91">
        <f t="shared" ref="T1095:T1118" si="560">P1095*T$5</f>
        <v>889.44</v>
      </c>
      <c r="U1095" s="91">
        <f t="shared" ref="U1095:U1118" si="561">Q1095*U$5</f>
        <v>1639.9900000000002</v>
      </c>
      <c r="V1095" s="91">
        <f t="shared" ref="V1095:V1118" si="562">R1095*V$5*$G1095</f>
        <v>171.62764800000036</v>
      </c>
      <c r="W1095" s="91">
        <f t="shared" ref="W1095:W1118" si="563">S1095*W$5*$G1095</f>
        <v>1165.2063840000023</v>
      </c>
      <c r="X1095" s="91">
        <f t="shared" ref="X1095:X1118" si="564">T1095*X$5*$G1095</f>
        <v>1996.6149120000043</v>
      </c>
      <c r="Y1095" s="91">
        <f t="shared" ref="Y1095:Y1118" si="565">U1095*Y$5*$G1095</f>
        <v>3201.2604800000067</v>
      </c>
      <c r="Z1095" s="91">
        <f t="shared" ref="Z1095:Z1118" si="566">V1095/(Z$5*24)</f>
        <v>35.755760000000073</v>
      </c>
      <c r="AA1095" s="91">
        <f t="shared" ref="AA1095:AA1118" si="567">W1095/(AA$5*24)</f>
        <v>194.2010640000004</v>
      </c>
      <c r="AB1095" s="91">
        <f t="shared" ref="AB1095:AB1118" si="568">X1095/(AB$5*24)</f>
        <v>277.30762666666732</v>
      </c>
      <c r="AC1095" s="91">
        <f t="shared" ref="AC1095:AC1118" si="569">Y1095/(AC$5*24)</f>
        <v>381.10243809523894</v>
      </c>
      <c r="AD1095" s="29">
        <f t="shared" ref="AD1095:AD1118" si="570">IF(Z1095&gt;30,ROUNDUP(Z1095/AD$5,0),0)</f>
        <v>1</v>
      </c>
      <c r="AE1095" s="29">
        <f t="shared" si="546"/>
        <v>2</v>
      </c>
      <c r="AF1095" s="29">
        <f t="shared" si="547"/>
        <v>2</v>
      </c>
      <c r="AG1095" s="29">
        <f t="shared" si="548"/>
        <v>3</v>
      </c>
      <c r="AH1095" s="29">
        <f t="shared" si="539"/>
        <v>3</v>
      </c>
      <c r="AI1095" s="29">
        <f t="shared" si="540"/>
        <v>8</v>
      </c>
      <c r="AJ1095" s="29">
        <f t="shared" si="541"/>
        <v>11</v>
      </c>
      <c r="AK1095" s="105">
        <f t="shared" si="542"/>
        <v>15</v>
      </c>
      <c r="AT1095" s="300">
        <f t="shared" si="551"/>
        <v>572.09216000000117</v>
      </c>
      <c r="AU1095" s="29">
        <f t="shared" si="551"/>
        <v>4315.5792000000083</v>
      </c>
      <c r="AV1095" s="29">
        <f t="shared" si="551"/>
        <v>8680.9344000000183</v>
      </c>
      <c r="AW1095" s="105">
        <f t="shared" si="550"/>
        <v>16006.302400000033</v>
      </c>
    </row>
    <row r="1096" spans="1:49" x14ac:dyDescent="0.25">
      <c r="A1096" s="80" t="s">
        <v>236</v>
      </c>
      <c r="B1096" s="4" t="s">
        <v>91</v>
      </c>
      <c r="C1096" s="4">
        <v>195.15</v>
      </c>
      <c r="D1096" s="4">
        <v>199.06</v>
      </c>
      <c r="E1096" s="4">
        <v>5200</v>
      </c>
      <c r="F1096" s="4">
        <v>5300</v>
      </c>
      <c r="G1096" s="30">
        <f t="shared" ref="G1096:G1118" si="571">IF(ABS(D1096-C1096)&lt;60,ABS(D1096-C1096),0)</f>
        <v>3.9099999999999966</v>
      </c>
      <c r="H1096" s="30">
        <f t="shared" ref="H1096:H1118" si="572">IF(A1096=A1095,G1096+H1095,G1096)</f>
        <v>199.19</v>
      </c>
      <c r="I1096" s="30" t="str">
        <f t="shared" ref="I1096:I1118" si="573">A1096&amp;": "&amp;ROUNDUP(H1096/30,0)</f>
        <v>US 97: 7</v>
      </c>
      <c r="J1096" s="30">
        <f t="shared" si="553"/>
        <v>5210</v>
      </c>
      <c r="K1096" s="30">
        <f t="shared" si="553"/>
        <v>5235</v>
      </c>
      <c r="L1096" s="30">
        <f t="shared" si="553"/>
        <v>5260</v>
      </c>
      <c r="M1096" s="30">
        <f t="shared" si="553"/>
        <v>5285</v>
      </c>
      <c r="N1096" s="91">
        <f t="shared" si="554"/>
        <v>3542.8</v>
      </c>
      <c r="O1096" s="91">
        <f t="shared" si="555"/>
        <v>3559.8</v>
      </c>
      <c r="P1096" s="91">
        <f t="shared" si="556"/>
        <v>3576.8</v>
      </c>
      <c r="Q1096" s="91">
        <f t="shared" si="557"/>
        <v>3593.8</v>
      </c>
      <c r="R1096" s="91">
        <f t="shared" si="558"/>
        <v>70.856000000000009</v>
      </c>
      <c r="S1096" s="91">
        <f t="shared" si="559"/>
        <v>533.97</v>
      </c>
      <c r="T1096" s="91">
        <f t="shared" si="560"/>
        <v>1073.04</v>
      </c>
      <c r="U1096" s="91">
        <f t="shared" si="561"/>
        <v>1976.5900000000004</v>
      </c>
      <c r="V1096" s="91">
        <f t="shared" si="562"/>
        <v>83.114087999999938</v>
      </c>
      <c r="W1096" s="91">
        <f t="shared" si="563"/>
        <v>563.71212899999955</v>
      </c>
      <c r="X1096" s="91">
        <f t="shared" si="564"/>
        <v>964.9848719999992</v>
      </c>
      <c r="Y1096" s="91">
        <f t="shared" si="565"/>
        <v>1545.693379999999</v>
      </c>
      <c r="Z1096" s="91">
        <f t="shared" si="566"/>
        <v>17.315434999999983</v>
      </c>
      <c r="AA1096" s="91">
        <f t="shared" si="567"/>
        <v>93.95202149999993</v>
      </c>
      <c r="AB1096" s="91">
        <f t="shared" si="568"/>
        <v>134.02567666666656</v>
      </c>
      <c r="AC1096" s="91">
        <f t="shared" si="569"/>
        <v>184.0111166666666</v>
      </c>
      <c r="AD1096" s="29">
        <f t="shared" si="570"/>
        <v>0</v>
      </c>
      <c r="AE1096" s="29">
        <f t="shared" ref="AE1096:AE1118" si="574">MAX(AD1096,IF(AA1096&gt;30,ROUNDUP(AA1096/AE$5,0),0))</f>
        <v>1</v>
      </c>
      <c r="AF1096" s="29">
        <f t="shared" ref="AF1096:AF1118" si="575">MAX(AE1096,IF(AB1096&gt;30,ROUNDUP(AB1096/AF$5,0),0))</f>
        <v>1</v>
      </c>
      <c r="AG1096" s="29">
        <f t="shared" ref="AG1096:AG1118" si="576">MAX(AF1096,IF(AC1096&gt;30,ROUNDUP(AC1096/AG$5,0),0))</f>
        <v>2</v>
      </c>
      <c r="AH1096" s="29">
        <f t="shared" ref="AH1096:AH1118" si="577">SUMIF($I$7:$I$1118,$I1096,AD$7:AD$1118)</f>
        <v>3</v>
      </c>
      <c r="AI1096" s="29">
        <f t="shared" ref="AI1096:AI1118" si="578">SUMIF($I$7:$I$1118,$I1096,AE$7:AE$1118)</f>
        <v>8</v>
      </c>
      <c r="AJ1096" s="29">
        <f t="shared" ref="AJ1096:AJ1118" si="579">SUMIF($I$7:$I$1118,$I1096,AF$7:AF$1118)</f>
        <v>11</v>
      </c>
      <c r="AK1096" s="105">
        <f t="shared" ref="AK1096:AK1118" si="580">SUMIF($I$7:$I$1118,$I1096,AG$7:AG$1118)</f>
        <v>15</v>
      </c>
      <c r="AT1096" s="300">
        <f t="shared" si="551"/>
        <v>277.04695999999979</v>
      </c>
      <c r="AU1096" s="29">
        <f t="shared" si="551"/>
        <v>2087.8226999999983</v>
      </c>
      <c r="AV1096" s="29">
        <f t="shared" si="551"/>
        <v>4195.5863999999965</v>
      </c>
      <c r="AW1096" s="105">
        <f t="shared" si="550"/>
        <v>7728.4668999999949</v>
      </c>
    </row>
    <row r="1097" spans="1:49" x14ac:dyDescent="0.25">
      <c r="A1097" s="80" t="s">
        <v>236</v>
      </c>
      <c r="B1097" s="4" t="s">
        <v>91</v>
      </c>
      <c r="C1097" s="4">
        <v>199.06</v>
      </c>
      <c r="D1097" s="4">
        <v>208.33</v>
      </c>
      <c r="E1097" s="4">
        <v>6000</v>
      </c>
      <c r="F1097" s="4">
        <v>6300</v>
      </c>
      <c r="G1097" s="30">
        <f t="shared" si="571"/>
        <v>9.2700000000000102</v>
      </c>
      <c r="H1097" s="30">
        <f t="shared" si="572"/>
        <v>208.46</v>
      </c>
      <c r="I1097" s="30" t="str">
        <f t="shared" si="573"/>
        <v>US 97: 7</v>
      </c>
      <c r="J1097" s="30">
        <f t="shared" si="553"/>
        <v>6030</v>
      </c>
      <c r="K1097" s="30">
        <f t="shared" si="553"/>
        <v>6105</v>
      </c>
      <c r="L1097" s="30">
        <f t="shared" si="553"/>
        <v>6180</v>
      </c>
      <c r="M1097" s="30">
        <f t="shared" si="553"/>
        <v>6255</v>
      </c>
      <c r="N1097" s="91">
        <f t="shared" si="554"/>
        <v>4100.4000000000005</v>
      </c>
      <c r="O1097" s="91">
        <f t="shared" si="555"/>
        <v>4151.4000000000005</v>
      </c>
      <c r="P1097" s="91">
        <f t="shared" si="556"/>
        <v>4202.4000000000005</v>
      </c>
      <c r="Q1097" s="91">
        <f t="shared" si="557"/>
        <v>4253.4000000000005</v>
      </c>
      <c r="R1097" s="91">
        <f t="shared" si="558"/>
        <v>82.00800000000001</v>
      </c>
      <c r="S1097" s="91">
        <f t="shared" si="559"/>
        <v>622.71</v>
      </c>
      <c r="T1097" s="91">
        <f t="shared" si="560"/>
        <v>1260.72</v>
      </c>
      <c r="U1097" s="91">
        <f t="shared" si="561"/>
        <v>2339.3700000000003</v>
      </c>
      <c r="V1097" s="91">
        <f t="shared" si="562"/>
        <v>228.06424800000028</v>
      </c>
      <c r="W1097" s="91">
        <f t="shared" si="563"/>
        <v>1558.580859000002</v>
      </c>
      <c r="X1097" s="91">
        <f t="shared" si="564"/>
        <v>2687.9811120000031</v>
      </c>
      <c r="Y1097" s="91">
        <f t="shared" si="565"/>
        <v>4337.191980000006</v>
      </c>
      <c r="Z1097" s="91">
        <f t="shared" si="566"/>
        <v>47.513385000000049</v>
      </c>
      <c r="AA1097" s="91">
        <f t="shared" si="567"/>
        <v>259.76347650000031</v>
      </c>
      <c r="AB1097" s="91">
        <f t="shared" si="568"/>
        <v>373.33071000000047</v>
      </c>
      <c r="AC1097" s="91">
        <f t="shared" si="569"/>
        <v>516.33237857142933</v>
      </c>
      <c r="AD1097" s="29">
        <f t="shared" si="570"/>
        <v>1</v>
      </c>
      <c r="AE1097" s="29">
        <f t="shared" si="574"/>
        <v>2</v>
      </c>
      <c r="AF1097" s="29">
        <f t="shared" si="575"/>
        <v>3</v>
      </c>
      <c r="AG1097" s="29">
        <f t="shared" si="576"/>
        <v>4</v>
      </c>
      <c r="AH1097" s="29">
        <f t="shared" si="577"/>
        <v>3</v>
      </c>
      <c r="AI1097" s="29">
        <f t="shared" si="578"/>
        <v>8</v>
      </c>
      <c r="AJ1097" s="29">
        <f t="shared" si="579"/>
        <v>11</v>
      </c>
      <c r="AK1097" s="105">
        <f t="shared" si="580"/>
        <v>15</v>
      </c>
      <c r="AT1097" s="300">
        <f t="shared" si="551"/>
        <v>760.2141600000009</v>
      </c>
      <c r="AU1097" s="29">
        <f t="shared" si="551"/>
        <v>5772.5217000000066</v>
      </c>
      <c r="AV1097" s="29">
        <f t="shared" si="551"/>
        <v>11686.874400000013</v>
      </c>
      <c r="AW1097" s="105">
        <f t="shared" si="550"/>
        <v>21685.959900000027</v>
      </c>
    </row>
    <row r="1098" spans="1:49" x14ac:dyDescent="0.25">
      <c r="A1098" s="80" t="s">
        <v>236</v>
      </c>
      <c r="B1098" s="4" t="s">
        <v>91</v>
      </c>
      <c r="C1098" s="4">
        <v>208.33</v>
      </c>
      <c r="D1098" s="4">
        <v>213.09</v>
      </c>
      <c r="E1098" s="4">
        <v>5200</v>
      </c>
      <c r="F1098" s="4">
        <v>5400</v>
      </c>
      <c r="G1098" s="30">
        <f t="shared" si="571"/>
        <v>4.7599999999999909</v>
      </c>
      <c r="H1098" s="30">
        <f t="shared" si="572"/>
        <v>213.22</v>
      </c>
      <c r="I1098" s="30" t="str">
        <f t="shared" si="573"/>
        <v>US 97: 8</v>
      </c>
      <c r="J1098" s="30">
        <f t="shared" si="553"/>
        <v>5220</v>
      </c>
      <c r="K1098" s="30">
        <f t="shared" si="553"/>
        <v>5270</v>
      </c>
      <c r="L1098" s="30">
        <f t="shared" si="553"/>
        <v>5320</v>
      </c>
      <c r="M1098" s="30">
        <f t="shared" si="553"/>
        <v>5370</v>
      </c>
      <c r="N1098" s="91">
        <f t="shared" si="554"/>
        <v>3549.6000000000004</v>
      </c>
      <c r="O1098" s="91">
        <f t="shared" si="555"/>
        <v>3583.6000000000004</v>
      </c>
      <c r="P1098" s="91">
        <f t="shared" si="556"/>
        <v>3617.6000000000004</v>
      </c>
      <c r="Q1098" s="91">
        <f t="shared" si="557"/>
        <v>3651.6000000000004</v>
      </c>
      <c r="R1098" s="91">
        <f t="shared" si="558"/>
        <v>70.992000000000004</v>
      </c>
      <c r="S1098" s="91">
        <f t="shared" si="559"/>
        <v>537.54000000000008</v>
      </c>
      <c r="T1098" s="91">
        <f t="shared" si="560"/>
        <v>1085.28</v>
      </c>
      <c r="U1098" s="91">
        <f t="shared" si="561"/>
        <v>2008.3800000000003</v>
      </c>
      <c r="V1098" s="91">
        <f t="shared" si="562"/>
        <v>101.3765759999998</v>
      </c>
      <c r="W1098" s="91">
        <f t="shared" si="563"/>
        <v>690.84640799999875</v>
      </c>
      <c r="X1098" s="91">
        <f t="shared" si="564"/>
        <v>1188.1645439999977</v>
      </c>
      <c r="Y1098" s="91">
        <f t="shared" si="565"/>
        <v>1911.9777599999968</v>
      </c>
      <c r="Z1098" s="91">
        <f t="shared" si="566"/>
        <v>21.120119999999954</v>
      </c>
      <c r="AA1098" s="91">
        <f t="shared" si="567"/>
        <v>115.14106799999979</v>
      </c>
      <c r="AB1098" s="91">
        <f t="shared" si="568"/>
        <v>165.02285333333302</v>
      </c>
      <c r="AC1098" s="91">
        <f t="shared" si="569"/>
        <v>227.61639999999966</v>
      </c>
      <c r="AD1098" s="29">
        <f t="shared" si="570"/>
        <v>0</v>
      </c>
      <c r="AE1098" s="29">
        <f t="shared" si="574"/>
        <v>1</v>
      </c>
      <c r="AF1098" s="29">
        <f t="shared" si="575"/>
        <v>2</v>
      </c>
      <c r="AG1098" s="29">
        <f t="shared" si="576"/>
        <v>2</v>
      </c>
      <c r="AH1098" s="29">
        <f t="shared" si="577"/>
        <v>1</v>
      </c>
      <c r="AI1098" s="29">
        <f t="shared" si="578"/>
        <v>4</v>
      </c>
      <c r="AJ1098" s="29">
        <f t="shared" si="579"/>
        <v>6</v>
      </c>
      <c r="AK1098" s="105">
        <f t="shared" si="580"/>
        <v>7</v>
      </c>
      <c r="AT1098" s="300">
        <f t="shared" si="551"/>
        <v>337.92191999999937</v>
      </c>
      <c r="AU1098" s="29">
        <f t="shared" si="551"/>
        <v>2558.6903999999954</v>
      </c>
      <c r="AV1098" s="29">
        <f t="shared" si="551"/>
        <v>5165.9327999999896</v>
      </c>
      <c r="AW1098" s="105">
        <f t="shared" si="550"/>
        <v>9559.8887999999824</v>
      </c>
    </row>
    <row r="1099" spans="1:49" x14ac:dyDescent="0.25">
      <c r="A1099" s="80" t="s">
        <v>236</v>
      </c>
      <c r="B1099" s="4" t="s">
        <v>91</v>
      </c>
      <c r="C1099" s="4">
        <v>213.09</v>
      </c>
      <c r="D1099" s="4">
        <v>227.76</v>
      </c>
      <c r="E1099" s="4">
        <v>4700</v>
      </c>
      <c r="F1099" s="4">
        <v>4800</v>
      </c>
      <c r="G1099" s="30">
        <f t="shared" si="571"/>
        <v>14.669999999999987</v>
      </c>
      <c r="H1099" s="30">
        <f t="shared" si="572"/>
        <v>227.89</v>
      </c>
      <c r="I1099" s="30" t="str">
        <f t="shared" si="573"/>
        <v>US 97: 8</v>
      </c>
      <c r="J1099" s="30">
        <f t="shared" si="553"/>
        <v>4710</v>
      </c>
      <c r="K1099" s="30">
        <f t="shared" si="553"/>
        <v>4735</v>
      </c>
      <c r="L1099" s="30">
        <f t="shared" si="553"/>
        <v>4760</v>
      </c>
      <c r="M1099" s="30">
        <f t="shared" si="553"/>
        <v>4785</v>
      </c>
      <c r="N1099" s="91">
        <f t="shared" si="554"/>
        <v>3202.8</v>
      </c>
      <c r="O1099" s="91">
        <f t="shared" si="555"/>
        <v>3219.8</v>
      </c>
      <c r="P1099" s="91">
        <f t="shared" si="556"/>
        <v>3236.8</v>
      </c>
      <c r="Q1099" s="91">
        <f t="shared" si="557"/>
        <v>3253.8</v>
      </c>
      <c r="R1099" s="91">
        <f t="shared" si="558"/>
        <v>64.056000000000012</v>
      </c>
      <c r="S1099" s="91">
        <f t="shared" si="559"/>
        <v>482.97</v>
      </c>
      <c r="T1099" s="91">
        <f t="shared" si="560"/>
        <v>971.04</v>
      </c>
      <c r="U1099" s="91">
        <f t="shared" si="561"/>
        <v>1789.5900000000001</v>
      </c>
      <c r="V1099" s="91">
        <f t="shared" si="562"/>
        <v>281.91045599999978</v>
      </c>
      <c r="W1099" s="91">
        <f t="shared" si="563"/>
        <v>1912.9958729999985</v>
      </c>
      <c r="X1099" s="91">
        <f t="shared" si="564"/>
        <v>3276.3860639999971</v>
      </c>
      <c r="Y1099" s="91">
        <f t="shared" si="565"/>
        <v>5250.6570599999968</v>
      </c>
      <c r="Z1099" s="91">
        <f t="shared" si="566"/>
        <v>58.731344999999948</v>
      </c>
      <c r="AA1099" s="91">
        <f t="shared" si="567"/>
        <v>318.83264549999973</v>
      </c>
      <c r="AB1099" s="91">
        <f t="shared" si="568"/>
        <v>455.05361999999963</v>
      </c>
      <c r="AC1099" s="91">
        <f t="shared" si="569"/>
        <v>625.07822142857117</v>
      </c>
      <c r="AD1099" s="29">
        <f t="shared" si="570"/>
        <v>1</v>
      </c>
      <c r="AE1099" s="29">
        <f t="shared" si="574"/>
        <v>3</v>
      </c>
      <c r="AF1099" s="29">
        <f t="shared" si="575"/>
        <v>4</v>
      </c>
      <c r="AG1099" s="29">
        <f t="shared" si="576"/>
        <v>5</v>
      </c>
      <c r="AH1099" s="29">
        <f t="shared" si="577"/>
        <v>1</v>
      </c>
      <c r="AI1099" s="29">
        <f t="shared" si="578"/>
        <v>4</v>
      </c>
      <c r="AJ1099" s="29">
        <f t="shared" si="579"/>
        <v>6</v>
      </c>
      <c r="AK1099" s="105">
        <f t="shared" si="580"/>
        <v>7</v>
      </c>
      <c r="AT1099" s="300">
        <f t="shared" si="551"/>
        <v>939.70151999999939</v>
      </c>
      <c r="AU1099" s="29">
        <f t="shared" si="551"/>
        <v>7085.1698999999944</v>
      </c>
      <c r="AV1099" s="29">
        <f t="shared" si="551"/>
        <v>14245.156799999988</v>
      </c>
      <c r="AW1099" s="105">
        <f t="shared" si="550"/>
        <v>26253.285299999981</v>
      </c>
    </row>
    <row r="1100" spans="1:49" x14ac:dyDescent="0.25">
      <c r="A1100" s="80" t="s">
        <v>236</v>
      </c>
      <c r="B1100" s="4" t="s">
        <v>91</v>
      </c>
      <c r="C1100" s="4">
        <v>227.76</v>
      </c>
      <c r="D1100" s="4">
        <v>240.19</v>
      </c>
      <c r="E1100" s="4">
        <v>6200</v>
      </c>
      <c r="F1100" s="4">
        <v>6300</v>
      </c>
      <c r="G1100" s="30">
        <f t="shared" si="571"/>
        <v>12.430000000000007</v>
      </c>
      <c r="H1100" s="30">
        <f t="shared" si="572"/>
        <v>240.32</v>
      </c>
      <c r="I1100" s="30" t="str">
        <f t="shared" si="573"/>
        <v>US 97: 9</v>
      </c>
      <c r="J1100" s="30">
        <f t="shared" si="553"/>
        <v>6210</v>
      </c>
      <c r="K1100" s="30">
        <f t="shared" si="553"/>
        <v>6235</v>
      </c>
      <c r="L1100" s="30">
        <f t="shared" si="553"/>
        <v>6260</v>
      </c>
      <c r="M1100" s="30">
        <f t="shared" si="553"/>
        <v>6285</v>
      </c>
      <c r="N1100" s="91">
        <f t="shared" si="554"/>
        <v>4222.8</v>
      </c>
      <c r="O1100" s="91">
        <f t="shared" si="555"/>
        <v>4239.8</v>
      </c>
      <c r="P1100" s="91">
        <f t="shared" si="556"/>
        <v>4256.8</v>
      </c>
      <c r="Q1100" s="91">
        <f t="shared" si="557"/>
        <v>4273.8</v>
      </c>
      <c r="R1100" s="91">
        <f t="shared" si="558"/>
        <v>84.456000000000003</v>
      </c>
      <c r="S1100" s="91">
        <f t="shared" si="559"/>
        <v>635.97</v>
      </c>
      <c r="T1100" s="91">
        <f t="shared" si="560"/>
        <v>1277.04</v>
      </c>
      <c r="U1100" s="91">
        <f t="shared" si="561"/>
        <v>2350.59</v>
      </c>
      <c r="V1100" s="91">
        <f t="shared" si="562"/>
        <v>314.93642400000016</v>
      </c>
      <c r="W1100" s="91">
        <f t="shared" si="563"/>
        <v>2134.3789170000014</v>
      </c>
      <c r="X1100" s="91">
        <f t="shared" si="564"/>
        <v>3650.9296560000021</v>
      </c>
      <c r="Y1100" s="91">
        <f t="shared" si="565"/>
        <v>5843.5667400000038</v>
      </c>
      <c r="Z1100" s="91">
        <f t="shared" si="566"/>
        <v>65.611755000000016</v>
      </c>
      <c r="AA1100" s="91">
        <f t="shared" si="567"/>
        <v>355.72981950000025</v>
      </c>
      <c r="AB1100" s="91">
        <f t="shared" si="568"/>
        <v>507.07356333333365</v>
      </c>
      <c r="AC1100" s="91">
        <f t="shared" si="569"/>
        <v>695.6627071428577</v>
      </c>
      <c r="AD1100" s="29">
        <f t="shared" si="570"/>
        <v>1</v>
      </c>
      <c r="AE1100" s="29">
        <f t="shared" si="574"/>
        <v>3</v>
      </c>
      <c r="AF1100" s="29">
        <f t="shared" si="575"/>
        <v>4</v>
      </c>
      <c r="AG1100" s="29">
        <f t="shared" si="576"/>
        <v>5</v>
      </c>
      <c r="AH1100" s="29">
        <f t="shared" si="577"/>
        <v>3</v>
      </c>
      <c r="AI1100" s="29">
        <f t="shared" si="578"/>
        <v>12</v>
      </c>
      <c r="AJ1100" s="29">
        <f t="shared" si="579"/>
        <v>15</v>
      </c>
      <c r="AK1100" s="105">
        <f t="shared" si="580"/>
        <v>21</v>
      </c>
      <c r="AT1100" s="300">
        <f t="shared" si="551"/>
        <v>1049.7880800000007</v>
      </c>
      <c r="AU1100" s="29">
        <f t="shared" si="551"/>
        <v>7905.1071000000047</v>
      </c>
      <c r="AV1100" s="29">
        <f t="shared" si="551"/>
        <v>15873.607200000008</v>
      </c>
      <c r="AW1100" s="105">
        <f t="shared" si="550"/>
        <v>29217.833700000017</v>
      </c>
    </row>
    <row r="1101" spans="1:49" x14ac:dyDescent="0.25">
      <c r="A1101" s="80" t="s">
        <v>236</v>
      </c>
      <c r="B1101" s="4" t="s">
        <v>91</v>
      </c>
      <c r="C1101" s="4">
        <v>240.19</v>
      </c>
      <c r="D1101" s="4">
        <v>246.55</v>
      </c>
      <c r="E1101" s="4">
        <v>4700</v>
      </c>
      <c r="F1101" s="4">
        <v>7700</v>
      </c>
      <c r="G1101" s="30">
        <f t="shared" si="571"/>
        <v>6.3600000000000136</v>
      </c>
      <c r="H1101" s="30">
        <f t="shared" si="572"/>
        <v>246.68</v>
      </c>
      <c r="I1101" s="30" t="str">
        <f t="shared" si="573"/>
        <v>US 97: 9</v>
      </c>
      <c r="J1101" s="30">
        <f t="shared" si="553"/>
        <v>5000</v>
      </c>
      <c r="K1101" s="30">
        <f t="shared" si="553"/>
        <v>5750</v>
      </c>
      <c r="L1101" s="30">
        <f t="shared" si="553"/>
        <v>6500</v>
      </c>
      <c r="M1101" s="30">
        <f t="shared" si="553"/>
        <v>7250</v>
      </c>
      <c r="N1101" s="91">
        <f t="shared" si="554"/>
        <v>3400.0000000000005</v>
      </c>
      <c r="O1101" s="91">
        <f t="shared" si="555"/>
        <v>3910.0000000000005</v>
      </c>
      <c r="P1101" s="91">
        <f t="shared" si="556"/>
        <v>4420</v>
      </c>
      <c r="Q1101" s="91">
        <f t="shared" si="557"/>
        <v>4930</v>
      </c>
      <c r="R1101" s="91">
        <f t="shared" si="558"/>
        <v>68.000000000000014</v>
      </c>
      <c r="S1101" s="91">
        <f t="shared" si="559"/>
        <v>586.5</v>
      </c>
      <c r="T1101" s="91">
        <f t="shared" si="560"/>
        <v>1326</v>
      </c>
      <c r="U1101" s="91">
        <f t="shared" si="561"/>
        <v>2711.5</v>
      </c>
      <c r="V1101" s="91">
        <f t="shared" si="562"/>
        <v>129.74400000000028</v>
      </c>
      <c r="W1101" s="91">
        <f t="shared" si="563"/>
        <v>1007.1378000000022</v>
      </c>
      <c r="X1101" s="91">
        <f t="shared" si="564"/>
        <v>1939.6728000000044</v>
      </c>
      <c r="Y1101" s="91">
        <f t="shared" si="565"/>
        <v>3449.028000000008</v>
      </c>
      <c r="Z1101" s="91">
        <f t="shared" si="566"/>
        <v>27.030000000000054</v>
      </c>
      <c r="AA1101" s="91">
        <f t="shared" si="567"/>
        <v>167.85630000000037</v>
      </c>
      <c r="AB1101" s="91">
        <f t="shared" si="568"/>
        <v>269.39900000000063</v>
      </c>
      <c r="AC1101" s="91">
        <f t="shared" si="569"/>
        <v>410.59857142857243</v>
      </c>
      <c r="AD1101" s="29">
        <f t="shared" si="570"/>
        <v>0</v>
      </c>
      <c r="AE1101" s="29">
        <f t="shared" si="574"/>
        <v>2</v>
      </c>
      <c r="AF1101" s="29">
        <f t="shared" si="575"/>
        <v>2</v>
      </c>
      <c r="AG1101" s="29">
        <f t="shared" si="576"/>
        <v>3</v>
      </c>
      <c r="AH1101" s="29">
        <f t="shared" si="577"/>
        <v>3</v>
      </c>
      <c r="AI1101" s="29">
        <f t="shared" si="578"/>
        <v>12</v>
      </c>
      <c r="AJ1101" s="29">
        <f t="shared" si="579"/>
        <v>15</v>
      </c>
      <c r="AK1101" s="105">
        <f t="shared" si="580"/>
        <v>21</v>
      </c>
      <c r="AT1101" s="300">
        <f t="shared" si="551"/>
        <v>432.48000000000104</v>
      </c>
      <c r="AU1101" s="29">
        <f t="shared" si="551"/>
        <v>3730.1400000000081</v>
      </c>
      <c r="AV1101" s="29">
        <f t="shared" si="551"/>
        <v>8433.3600000000188</v>
      </c>
      <c r="AW1101" s="105">
        <f t="shared" si="550"/>
        <v>17245.140000000036</v>
      </c>
    </row>
    <row r="1102" spans="1:49" x14ac:dyDescent="0.25">
      <c r="A1102" s="80" t="s">
        <v>236</v>
      </c>
      <c r="B1102" s="4" t="s">
        <v>91</v>
      </c>
      <c r="C1102" s="4">
        <v>246.55</v>
      </c>
      <c r="D1102" s="4">
        <v>247.54</v>
      </c>
      <c r="E1102" s="4">
        <v>6300</v>
      </c>
      <c r="F1102" s="4">
        <v>6400</v>
      </c>
      <c r="G1102" s="30">
        <f t="shared" si="571"/>
        <v>0.98999999999998067</v>
      </c>
      <c r="H1102" s="30">
        <f t="shared" si="572"/>
        <v>247.67</v>
      </c>
      <c r="I1102" s="30" t="str">
        <f t="shared" si="573"/>
        <v>US 97: 9</v>
      </c>
      <c r="J1102" s="30">
        <f t="shared" si="553"/>
        <v>6310</v>
      </c>
      <c r="K1102" s="30">
        <f t="shared" si="553"/>
        <v>6335</v>
      </c>
      <c r="L1102" s="30">
        <f t="shared" si="553"/>
        <v>6360</v>
      </c>
      <c r="M1102" s="30">
        <f t="shared" si="553"/>
        <v>6385</v>
      </c>
      <c r="N1102" s="91">
        <f t="shared" si="554"/>
        <v>4290.8</v>
      </c>
      <c r="O1102" s="91">
        <f t="shared" si="555"/>
        <v>4307.8</v>
      </c>
      <c r="P1102" s="91">
        <f t="shared" si="556"/>
        <v>4324.8</v>
      </c>
      <c r="Q1102" s="91">
        <f t="shared" si="557"/>
        <v>4341.8</v>
      </c>
      <c r="R1102" s="91">
        <f t="shared" si="558"/>
        <v>85.816000000000003</v>
      </c>
      <c r="S1102" s="91">
        <f t="shared" si="559"/>
        <v>646.16999999999996</v>
      </c>
      <c r="T1102" s="91">
        <f t="shared" si="560"/>
        <v>1297.44</v>
      </c>
      <c r="U1102" s="91">
        <f t="shared" si="561"/>
        <v>2387.9900000000002</v>
      </c>
      <c r="V1102" s="91">
        <f t="shared" si="562"/>
        <v>25.487351999999504</v>
      </c>
      <c r="W1102" s="91">
        <f t="shared" si="563"/>
        <v>172.72124099999664</v>
      </c>
      <c r="X1102" s="91">
        <f t="shared" si="564"/>
        <v>295.42708799999423</v>
      </c>
      <c r="Y1102" s="91">
        <f t="shared" si="565"/>
        <v>472.82201999999086</v>
      </c>
      <c r="Z1102" s="91">
        <f t="shared" si="566"/>
        <v>5.3098649999998955</v>
      </c>
      <c r="AA1102" s="91">
        <f t="shared" si="567"/>
        <v>28.786873499999441</v>
      </c>
      <c r="AB1102" s="91">
        <f t="shared" si="568"/>
        <v>41.031539999999204</v>
      </c>
      <c r="AC1102" s="91">
        <f t="shared" si="569"/>
        <v>56.288335714284635</v>
      </c>
      <c r="AD1102" s="29">
        <f t="shared" si="570"/>
        <v>0</v>
      </c>
      <c r="AE1102" s="29">
        <f t="shared" si="574"/>
        <v>0</v>
      </c>
      <c r="AF1102" s="29">
        <f t="shared" si="575"/>
        <v>1</v>
      </c>
      <c r="AG1102" s="29">
        <f t="shared" si="576"/>
        <v>1</v>
      </c>
      <c r="AH1102" s="29">
        <f t="shared" si="577"/>
        <v>3</v>
      </c>
      <c r="AI1102" s="29">
        <f t="shared" si="578"/>
        <v>12</v>
      </c>
      <c r="AJ1102" s="29">
        <f t="shared" si="579"/>
        <v>15</v>
      </c>
      <c r="AK1102" s="105">
        <f t="shared" si="580"/>
        <v>21</v>
      </c>
      <c r="AT1102" s="300">
        <f t="shared" si="551"/>
        <v>84.957839999998342</v>
      </c>
      <c r="AU1102" s="29">
        <f t="shared" si="551"/>
        <v>639.7082999999875</v>
      </c>
      <c r="AV1102" s="29">
        <f t="shared" si="551"/>
        <v>1284.465599999975</v>
      </c>
      <c r="AW1102" s="105">
        <f t="shared" si="550"/>
        <v>2364.1100999999539</v>
      </c>
    </row>
    <row r="1103" spans="1:49" x14ac:dyDescent="0.25">
      <c r="A1103" s="80" t="s">
        <v>236</v>
      </c>
      <c r="B1103" s="4" t="s">
        <v>91</v>
      </c>
      <c r="C1103" s="4">
        <v>247.54</v>
      </c>
      <c r="D1103" s="4">
        <v>249.09</v>
      </c>
      <c r="E1103" s="4">
        <v>5800</v>
      </c>
      <c r="F1103" s="4">
        <v>5900</v>
      </c>
      <c r="G1103" s="30">
        <f t="shared" si="571"/>
        <v>1.5500000000000114</v>
      </c>
      <c r="H1103" s="30">
        <f t="shared" si="572"/>
        <v>249.22</v>
      </c>
      <c r="I1103" s="30" t="str">
        <f t="shared" si="573"/>
        <v>US 97: 9</v>
      </c>
      <c r="J1103" s="30">
        <f t="shared" si="553"/>
        <v>5810</v>
      </c>
      <c r="K1103" s="30">
        <f t="shared" si="553"/>
        <v>5835</v>
      </c>
      <c r="L1103" s="30">
        <f t="shared" si="553"/>
        <v>5860</v>
      </c>
      <c r="M1103" s="30">
        <f t="shared" si="553"/>
        <v>5885</v>
      </c>
      <c r="N1103" s="91">
        <f t="shared" si="554"/>
        <v>3950.8</v>
      </c>
      <c r="O1103" s="91">
        <f t="shared" si="555"/>
        <v>3967.8</v>
      </c>
      <c r="P1103" s="91">
        <f t="shared" si="556"/>
        <v>3984.8</v>
      </c>
      <c r="Q1103" s="91">
        <f t="shared" si="557"/>
        <v>4001.8</v>
      </c>
      <c r="R1103" s="91">
        <f t="shared" si="558"/>
        <v>79.016000000000005</v>
      </c>
      <c r="S1103" s="91">
        <f t="shared" si="559"/>
        <v>595.16999999999996</v>
      </c>
      <c r="T1103" s="91">
        <f t="shared" si="560"/>
        <v>1195.44</v>
      </c>
      <c r="U1103" s="91">
        <f t="shared" si="561"/>
        <v>2200.9900000000002</v>
      </c>
      <c r="V1103" s="91">
        <f t="shared" si="562"/>
        <v>36.742440000000272</v>
      </c>
      <c r="W1103" s="91">
        <f t="shared" si="563"/>
        <v>249.07864500000181</v>
      </c>
      <c r="X1103" s="91">
        <f t="shared" si="564"/>
        <v>426.17436000000316</v>
      </c>
      <c r="Y1103" s="91">
        <f t="shared" si="565"/>
        <v>682.30690000000516</v>
      </c>
      <c r="Z1103" s="91">
        <f t="shared" si="566"/>
        <v>7.6546750000000552</v>
      </c>
      <c r="AA1103" s="91">
        <f t="shared" si="567"/>
        <v>41.513107500000302</v>
      </c>
      <c r="AB1103" s="91">
        <f t="shared" si="568"/>
        <v>59.19088333333378</v>
      </c>
      <c r="AC1103" s="91">
        <f t="shared" si="569"/>
        <v>81.227011904762534</v>
      </c>
      <c r="AD1103" s="29">
        <f t="shared" si="570"/>
        <v>0</v>
      </c>
      <c r="AE1103" s="29">
        <f t="shared" si="574"/>
        <v>1</v>
      </c>
      <c r="AF1103" s="29">
        <f t="shared" si="575"/>
        <v>1</v>
      </c>
      <c r="AG1103" s="29">
        <f t="shared" si="576"/>
        <v>1</v>
      </c>
      <c r="AH1103" s="29">
        <f t="shared" si="577"/>
        <v>3</v>
      </c>
      <c r="AI1103" s="29">
        <f t="shared" si="578"/>
        <v>12</v>
      </c>
      <c r="AJ1103" s="29">
        <f t="shared" si="579"/>
        <v>15</v>
      </c>
      <c r="AK1103" s="105">
        <f t="shared" si="580"/>
        <v>21</v>
      </c>
      <c r="AT1103" s="300">
        <f t="shared" si="551"/>
        <v>122.47480000000091</v>
      </c>
      <c r="AU1103" s="29">
        <f t="shared" si="551"/>
        <v>922.51350000000673</v>
      </c>
      <c r="AV1103" s="29">
        <f t="shared" si="551"/>
        <v>1852.9320000000137</v>
      </c>
      <c r="AW1103" s="105">
        <f t="shared" si="550"/>
        <v>3411.5345000000252</v>
      </c>
    </row>
    <row r="1104" spans="1:49" x14ac:dyDescent="0.25">
      <c r="A1104" s="80" t="s">
        <v>236</v>
      </c>
      <c r="B1104" s="4" t="s">
        <v>91</v>
      </c>
      <c r="C1104" s="4">
        <v>249.09</v>
      </c>
      <c r="D1104" s="4">
        <v>251.86</v>
      </c>
      <c r="E1104" s="4">
        <v>6200</v>
      </c>
      <c r="F1104" s="4">
        <v>6600</v>
      </c>
      <c r="G1104" s="30">
        <f t="shared" si="571"/>
        <v>2.7700000000000102</v>
      </c>
      <c r="H1104" s="30">
        <f t="shared" si="572"/>
        <v>251.99</v>
      </c>
      <c r="I1104" s="30" t="str">
        <f t="shared" si="573"/>
        <v>US 97: 9</v>
      </c>
      <c r="J1104" s="30">
        <f t="shared" si="553"/>
        <v>6240</v>
      </c>
      <c r="K1104" s="30">
        <f t="shared" si="553"/>
        <v>6340</v>
      </c>
      <c r="L1104" s="30">
        <f t="shared" si="553"/>
        <v>6440</v>
      </c>
      <c r="M1104" s="30">
        <f t="shared" si="553"/>
        <v>6540</v>
      </c>
      <c r="N1104" s="91">
        <f t="shared" si="554"/>
        <v>4243.2000000000007</v>
      </c>
      <c r="O1104" s="91">
        <f t="shared" si="555"/>
        <v>4311.2000000000007</v>
      </c>
      <c r="P1104" s="91">
        <f t="shared" si="556"/>
        <v>4379.2000000000007</v>
      </c>
      <c r="Q1104" s="91">
        <f t="shared" si="557"/>
        <v>4447.2000000000007</v>
      </c>
      <c r="R1104" s="91">
        <f t="shared" si="558"/>
        <v>84.864000000000019</v>
      </c>
      <c r="S1104" s="91">
        <f t="shared" si="559"/>
        <v>646.68000000000006</v>
      </c>
      <c r="T1104" s="91">
        <f t="shared" si="560"/>
        <v>1313.7600000000002</v>
      </c>
      <c r="U1104" s="91">
        <f t="shared" si="561"/>
        <v>2445.9600000000005</v>
      </c>
      <c r="V1104" s="91">
        <f t="shared" si="562"/>
        <v>70.521984000000273</v>
      </c>
      <c r="W1104" s="91">
        <f t="shared" si="563"/>
        <v>483.65197200000188</v>
      </c>
      <c r="X1104" s="91">
        <f t="shared" si="564"/>
        <v>836.99649600000328</v>
      </c>
      <c r="Y1104" s="91">
        <f t="shared" si="565"/>
        <v>1355.0618400000053</v>
      </c>
      <c r="Z1104" s="91">
        <f t="shared" si="566"/>
        <v>14.692080000000054</v>
      </c>
      <c r="AA1104" s="91">
        <f t="shared" si="567"/>
        <v>80.608662000000308</v>
      </c>
      <c r="AB1104" s="91">
        <f t="shared" si="568"/>
        <v>116.24951333333379</v>
      </c>
      <c r="AC1104" s="91">
        <f t="shared" si="569"/>
        <v>161.31688571428637</v>
      </c>
      <c r="AD1104" s="29">
        <f t="shared" si="570"/>
        <v>0</v>
      </c>
      <c r="AE1104" s="29">
        <f t="shared" si="574"/>
        <v>1</v>
      </c>
      <c r="AF1104" s="29">
        <f t="shared" si="575"/>
        <v>1</v>
      </c>
      <c r="AG1104" s="29">
        <f t="shared" si="576"/>
        <v>2</v>
      </c>
      <c r="AH1104" s="29">
        <f t="shared" si="577"/>
        <v>3</v>
      </c>
      <c r="AI1104" s="29">
        <f t="shared" si="578"/>
        <v>12</v>
      </c>
      <c r="AJ1104" s="29">
        <f t="shared" si="579"/>
        <v>15</v>
      </c>
      <c r="AK1104" s="105">
        <f t="shared" si="580"/>
        <v>21</v>
      </c>
      <c r="AT1104" s="300">
        <f t="shared" si="551"/>
        <v>235.07328000000092</v>
      </c>
      <c r="AU1104" s="29">
        <f t="shared" si="551"/>
        <v>1791.3036000000068</v>
      </c>
      <c r="AV1104" s="29">
        <f t="shared" si="551"/>
        <v>3639.1152000000138</v>
      </c>
      <c r="AW1104" s="105">
        <f t="shared" si="550"/>
        <v>6775.3092000000261</v>
      </c>
    </row>
    <row r="1105" spans="1:49" x14ac:dyDescent="0.25">
      <c r="A1105" s="80" t="s">
        <v>236</v>
      </c>
      <c r="B1105" s="4" t="s">
        <v>91</v>
      </c>
      <c r="C1105" s="4">
        <v>251.86</v>
      </c>
      <c r="D1105" s="4">
        <v>257.83</v>
      </c>
      <c r="E1105" s="4">
        <v>6600</v>
      </c>
      <c r="F1105" s="4">
        <v>6700</v>
      </c>
      <c r="G1105" s="30">
        <f t="shared" si="571"/>
        <v>5.9699999999999704</v>
      </c>
      <c r="H1105" s="30">
        <f t="shared" si="572"/>
        <v>257.95999999999998</v>
      </c>
      <c r="I1105" s="30" t="str">
        <f t="shared" si="573"/>
        <v>US 97: 9</v>
      </c>
      <c r="J1105" s="30">
        <f t="shared" si="553"/>
        <v>6610</v>
      </c>
      <c r="K1105" s="30">
        <f t="shared" si="553"/>
        <v>6635</v>
      </c>
      <c r="L1105" s="30">
        <f t="shared" si="553"/>
        <v>6660</v>
      </c>
      <c r="M1105" s="30">
        <f t="shared" si="553"/>
        <v>6685</v>
      </c>
      <c r="N1105" s="91">
        <f t="shared" si="554"/>
        <v>4494.8</v>
      </c>
      <c r="O1105" s="91">
        <f t="shared" si="555"/>
        <v>4511.8</v>
      </c>
      <c r="P1105" s="91">
        <f t="shared" si="556"/>
        <v>4528.8</v>
      </c>
      <c r="Q1105" s="91">
        <f t="shared" si="557"/>
        <v>4545.8</v>
      </c>
      <c r="R1105" s="91">
        <f t="shared" si="558"/>
        <v>89.896000000000001</v>
      </c>
      <c r="S1105" s="91">
        <f t="shared" si="559"/>
        <v>676.77</v>
      </c>
      <c r="T1105" s="91">
        <f t="shared" si="560"/>
        <v>1358.64</v>
      </c>
      <c r="U1105" s="91">
        <f t="shared" si="561"/>
        <v>2500.1900000000005</v>
      </c>
      <c r="V1105" s="91">
        <f t="shared" si="562"/>
        <v>161.00373599999918</v>
      </c>
      <c r="W1105" s="91">
        <f t="shared" si="563"/>
        <v>1090.8855629999946</v>
      </c>
      <c r="X1105" s="91">
        <f t="shared" si="564"/>
        <v>1865.548583999991</v>
      </c>
      <c r="Y1105" s="91">
        <f t="shared" si="565"/>
        <v>2985.2268599999861</v>
      </c>
      <c r="Z1105" s="91">
        <f t="shared" si="566"/>
        <v>33.542444999999823</v>
      </c>
      <c r="AA1105" s="91">
        <f t="shared" si="567"/>
        <v>181.81426049999911</v>
      </c>
      <c r="AB1105" s="91">
        <f t="shared" si="568"/>
        <v>259.10396999999875</v>
      </c>
      <c r="AC1105" s="91">
        <f t="shared" si="569"/>
        <v>355.38414999999839</v>
      </c>
      <c r="AD1105" s="29">
        <f t="shared" si="570"/>
        <v>1</v>
      </c>
      <c r="AE1105" s="29">
        <f t="shared" si="574"/>
        <v>2</v>
      </c>
      <c r="AF1105" s="29">
        <f t="shared" si="575"/>
        <v>2</v>
      </c>
      <c r="AG1105" s="29">
        <f t="shared" si="576"/>
        <v>3</v>
      </c>
      <c r="AH1105" s="29">
        <f t="shared" si="577"/>
        <v>3</v>
      </c>
      <c r="AI1105" s="29">
        <f t="shared" si="578"/>
        <v>12</v>
      </c>
      <c r="AJ1105" s="29">
        <f t="shared" si="579"/>
        <v>15</v>
      </c>
      <c r="AK1105" s="105">
        <f t="shared" si="580"/>
        <v>21</v>
      </c>
      <c r="AT1105" s="300">
        <f t="shared" si="551"/>
        <v>536.6791199999974</v>
      </c>
      <c r="AU1105" s="29">
        <f t="shared" si="551"/>
        <v>4040.3168999999798</v>
      </c>
      <c r="AV1105" s="29">
        <f t="shared" si="551"/>
        <v>8111.0807999999606</v>
      </c>
      <c r="AW1105" s="105">
        <f t="shared" si="550"/>
        <v>14926.134299999929</v>
      </c>
    </row>
    <row r="1106" spans="1:49" x14ac:dyDescent="0.25">
      <c r="A1106" s="80" t="s">
        <v>236</v>
      </c>
      <c r="B1106" s="4" t="s">
        <v>91</v>
      </c>
      <c r="C1106" s="4">
        <v>257.83</v>
      </c>
      <c r="D1106" s="4">
        <v>265.66000000000003</v>
      </c>
      <c r="E1106" s="4">
        <v>6600</v>
      </c>
      <c r="F1106" s="4">
        <v>6800</v>
      </c>
      <c r="G1106" s="30">
        <f t="shared" si="571"/>
        <v>7.8300000000000409</v>
      </c>
      <c r="H1106" s="30">
        <f t="shared" si="572"/>
        <v>265.79000000000002</v>
      </c>
      <c r="I1106" s="30" t="str">
        <f t="shared" si="573"/>
        <v>US 97: 9</v>
      </c>
      <c r="J1106" s="30">
        <f t="shared" si="553"/>
        <v>6620</v>
      </c>
      <c r="K1106" s="30">
        <f t="shared" si="553"/>
        <v>6670</v>
      </c>
      <c r="L1106" s="30">
        <f t="shared" si="553"/>
        <v>6720</v>
      </c>
      <c r="M1106" s="30">
        <f t="shared" si="553"/>
        <v>6770</v>
      </c>
      <c r="N1106" s="91">
        <f t="shared" si="554"/>
        <v>4501.6000000000004</v>
      </c>
      <c r="O1106" s="91">
        <f t="shared" si="555"/>
        <v>4535.6000000000004</v>
      </c>
      <c r="P1106" s="91">
        <f t="shared" si="556"/>
        <v>4569.6000000000004</v>
      </c>
      <c r="Q1106" s="91">
        <f t="shared" si="557"/>
        <v>4603.6000000000004</v>
      </c>
      <c r="R1106" s="91">
        <f t="shared" si="558"/>
        <v>90.032000000000011</v>
      </c>
      <c r="S1106" s="91">
        <f t="shared" si="559"/>
        <v>680.34</v>
      </c>
      <c r="T1106" s="91">
        <f t="shared" si="560"/>
        <v>1370.88</v>
      </c>
      <c r="U1106" s="91">
        <f t="shared" si="561"/>
        <v>2531.9800000000005</v>
      </c>
      <c r="V1106" s="91">
        <f t="shared" si="562"/>
        <v>211.48516800000112</v>
      </c>
      <c r="W1106" s="91">
        <f t="shared" si="563"/>
        <v>1438.3067940000078</v>
      </c>
      <c r="X1106" s="91">
        <f t="shared" si="564"/>
        <v>2468.817792000013</v>
      </c>
      <c r="Y1106" s="91">
        <f t="shared" si="565"/>
        <v>3965.0806800000219</v>
      </c>
      <c r="Z1106" s="91">
        <f t="shared" si="566"/>
        <v>44.059410000000227</v>
      </c>
      <c r="AA1106" s="91">
        <f t="shared" si="567"/>
        <v>239.71779900000129</v>
      </c>
      <c r="AB1106" s="91">
        <f t="shared" si="568"/>
        <v>342.89136000000184</v>
      </c>
      <c r="AC1106" s="91">
        <f t="shared" si="569"/>
        <v>472.03341428571696</v>
      </c>
      <c r="AD1106" s="29">
        <f t="shared" si="570"/>
        <v>1</v>
      </c>
      <c r="AE1106" s="29">
        <f t="shared" si="574"/>
        <v>2</v>
      </c>
      <c r="AF1106" s="29">
        <f t="shared" si="575"/>
        <v>3</v>
      </c>
      <c r="AG1106" s="29">
        <f t="shared" si="576"/>
        <v>4</v>
      </c>
      <c r="AH1106" s="29">
        <f t="shared" si="577"/>
        <v>3</v>
      </c>
      <c r="AI1106" s="29">
        <f t="shared" si="578"/>
        <v>12</v>
      </c>
      <c r="AJ1106" s="29">
        <f t="shared" si="579"/>
        <v>15</v>
      </c>
      <c r="AK1106" s="105">
        <f t="shared" si="580"/>
        <v>21</v>
      </c>
      <c r="AT1106" s="300">
        <f t="shared" si="551"/>
        <v>704.95056000000375</v>
      </c>
      <c r="AU1106" s="29">
        <f t="shared" si="551"/>
        <v>5327.0622000000285</v>
      </c>
      <c r="AV1106" s="29">
        <f t="shared" si="551"/>
        <v>10733.990400000057</v>
      </c>
      <c r="AW1106" s="105">
        <f t="shared" si="550"/>
        <v>19825.403400000108</v>
      </c>
    </row>
    <row r="1107" spans="1:49" x14ac:dyDescent="0.25">
      <c r="A1107" s="80" t="s">
        <v>236</v>
      </c>
      <c r="B1107" s="4" t="s">
        <v>91</v>
      </c>
      <c r="C1107" s="4">
        <v>265.66000000000003</v>
      </c>
      <c r="D1107" s="4">
        <v>268.85000000000002</v>
      </c>
      <c r="E1107" s="4">
        <v>6900</v>
      </c>
      <c r="F1107" s="4">
        <v>7200</v>
      </c>
      <c r="G1107" s="30">
        <f t="shared" si="571"/>
        <v>3.1899999999999977</v>
      </c>
      <c r="H1107" s="30">
        <f t="shared" si="572"/>
        <v>268.98</v>
      </c>
      <c r="I1107" s="30" t="str">
        <f t="shared" si="573"/>
        <v>US 97: 9</v>
      </c>
      <c r="J1107" s="30">
        <f t="shared" ref="J1107:M1118" si="581">(($F1107-$E1107)/($F$6-$E$6)*(J$6-$E$6)+$E1107)</f>
        <v>6930</v>
      </c>
      <c r="K1107" s="30">
        <f t="shared" si="581"/>
        <v>7005</v>
      </c>
      <c r="L1107" s="30">
        <f t="shared" si="581"/>
        <v>7080</v>
      </c>
      <c r="M1107" s="30">
        <f t="shared" si="581"/>
        <v>7155</v>
      </c>
      <c r="N1107" s="91">
        <f t="shared" si="554"/>
        <v>4712.4000000000005</v>
      </c>
      <c r="O1107" s="91">
        <f t="shared" si="555"/>
        <v>4763.4000000000005</v>
      </c>
      <c r="P1107" s="91">
        <f t="shared" si="556"/>
        <v>4814.4000000000005</v>
      </c>
      <c r="Q1107" s="91">
        <f t="shared" si="557"/>
        <v>4865.4000000000005</v>
      </c>
      <c r="R1107" s="91">
        <f t="shared" si="558"/>
        <v>94.248000000000019</v>
      </c>
      <c r="S1107" s="91">
        <f t="shared" si="559"/>
        <v>714.5100000000001</v>
      </c>
      <c r="T1107" s="91">
        <f t="shared" si="560"/>
        <v>1444.3200000000002</v>
      </c>
      <c r="U1107" s="91">
        <f t="shared" si="561"/>
        <v>2675.9700000000007</v>
      </c>
      <c r="V1107" s="91">
        <f t="shared" si="562"/>
        <v>90.195335999999941</v>
      </c>
      <c r="W1107" s="91">
        <f t="shared" si="563"/>
        <v>615.40746299999978</v>
      </c>
      <c r="X1107" s="91">
        <f t="shared" si="564"/>
        <v>1059.6975839999993</v>
      </c>
      <c r="Y1107" s="91">
        <f t="shared" si="565"/>
        <v>1707.2688599999994</v>
      </c>
      <c r="Z1107" s="91">
        <f t="shared" si="566"/>
        <v>18.790694999999985</v>
      </c>
      <c r="AA1107" s="91">
        <f t="shared" si="567"/>
        <v>102.56791049999997</v>
      </c>
      <c r="AB1107" s="91">
        <f t="shared" si="568"/>
        <v>147.18021999999993</v>
      </c>
      <c r="AC1107" s="91">
        <f t="shared" si="569"/>
        <v>203.24629285714283</v>
      </c>
      <c r="AD1107" s="29">
        <f t="shared" si="570"/>
        <v>0</v>
      </c>
      <c r="AE1107" s="29">
        <f t="shared" si="574"/>
        <v>1</v>
      </c>
      <c r="AF1107" s="29">
        <f t="shared" si="575"/>
        <v>1</v>
      </c>
      <c r="AG1107" s="29">
        <f t="shared" si="576"/>
        <v>2</v>
      </c>
      <c r="AH1107" s="29">
        <f t="shared" si="577"/>
        <v>3</v>
      </c>
      <c r="AI1107" s="29">
        <f t="shared" si="578"/>
        <v>12</v>
      </c>
      <c r="AJ1107" s="29">
        <f t="shared" si="579"/>
        <v>15</v>
      </c>
      <c r="AK1107" s="105">
        <f t="shared" si="580"/>
        <v>21</v>
      </c>
      <c r="AT1107" s="300">
        <f t="shared" si="551"/>
        <v>300.65111999999982</v>
      </c>
      <c r="AU1107" s="29">
        <f t="shared" si="551"/>
        <v>2279.2868999999987</v>
      </c>
      <c r="AV1107" s="29">
        <f t="shared" si="551"/>
        <v>4607.3807999999972</v>
      </c>
      <c r="AW1107" s="105">
        <f t="shared" si="550"/>
        <v>8536.344299999997</v>
      </c>
    </row>
    <row r="1108" spans="1:49" x14ac:dyDescent="0.25">
      <c r="A1108" s="80" t="s">
        <v>236</v>
      </c>
      <c r="B1108" s="4" t="s">
        <v>91</v>
      </c>
      <c r="C1108" s="4">
        <v>268.85000000000002</v>
      </c>
      <c r="D1108" s="4">
        <v>271.26</v>
      </c>
      <c r="E1108" s="4">
        <v>7000</v>
      </c>
      <c r="F1108" s="4">
        <v>7100</v>
      </c>
      <c r="G1108" s="30">
        <f t="shared" si="571"/>
        <v>2.4099999999999682</v>
      </c>
      <c r="H1108" s="30">
        <f t="shared" si="572"/>
        <v>271.39</v>
      </c>
      <c r="I1108" s="30" t="str">
        <f t="shared" si="573"/>
        <v>US 97: 10</v>
      </c>
      <c r="J1108" s="30">
        <f t="shared" si="581"/>
        <v>7010</v>
      </c>
      <c r="K1108" s="30">
        <f t="shared" si="581"/>
        <v>7035</v>
      </c>
      <c r="L1108" s="30">
        <f t="shared" si="581"/>
        <v>7060</v>
      </c>
      <c r="M1108" s="30">
        <f t="shared" si="581"/>
        <v>7085</v>
      </c>
      <c r="N1108" s="91">
        <f t="shared" si="554"/>
        <v>4766.8</v>
      </c>
      <c r="O1108" s="91">
        <f t="shared" si="555"/>
        <v>4783.8</v>
      </c>
      <c r="P1108" s="91">
        <f t="shared" si="556"/>
        <v>4800.8</v>
      </c>
      <c r="Q1108" s="91">
        <f t="shared" si="557"/>
        <v>4817.8</v>
      </c>
      <c r="R1108" s="91">
        <f t="shared" si="558"/>
        <v>95.335999999999999</v>
      </c>
      <c r="S1108" s="91">
        <f t="shared" si="559"/>
        <v>717.57</v>
      </c>
      <c r="T1108" s="91">
        <f t="shared" si="560"/>
        <v>1440.24</v>
      </c>
      <c r="U1108" s="91">
        <f t="shared" si="561"/>
        <v>2649.7900000000004</v>
      </c>
      <c r="V1108" s="91">
        <f t="shared" si="562"/>
        <v>68.927927999999085</v>
      </c>
      <c r="W1108" s="91">
        <f t="shared" si="563"/>
        <v>466.92279899999392</v>
      </c>
      <c r="X1108" s="91">
        <f t="shared" si="564"/>
        <v>798.32503199998951</v>
      </c>
      <c r="Y1108" s="91">
        <f t="shared" si="565"/>
        <v>1277.1987799999833</v>
      </c>
      <c r="Z1108" s="91">
        <f t="shared" si="566"/>
        <v>14.359984999999806</v>
      </c>
      <c r="AA1108" s="91">
        <f t="shared" si="567"/>
        <v>77.820466499998986</v>
      </c>
      <c r="AB1108" s="91">
        <f t="shared" si="568"/>
        <v>110.87847666666522</v>
      </c>
      <c r="AC1108" s="91">
        <f t="shared" si="569"/>
        <v>152.04747380952185</v>
      </c>
      <c r="AD1108" s="29">
        <f t="shared" si="570"/>
        <v>0</v>
      </c>
      <c r="AE1108" s="29">
        <f t="shared" si="574"/>
        <v>1</v>
      </c>
      <c r="AF1108" s="29">
        <f t="shared" si="575"/>
        <v>1</v>
      </c>
      <c r="AG1108" s="29">
        <f t="shared" si="576"/>
        <v>2</v>
      </c>
      <c r="AH1108" s="29">
        <f t="shared" si="577"/>
        <v>1</v>
      </c>
      <c r="AI1108" s="29">
        <f t="shared" si="578"/>
        <v>9</v>
      </c>
      <c r="AJ1108" s="29">
        <f t="shared" si="579"/>
        <v>9</v>
      </c>
      <c r="AK1108" s="105">
        <f t="shared" si="580"/>
        <v>14</v>
      </c>
      <c r="AT1108" s="300">
        <f t="shared" si="551"/>
        <v>229.75975999999696</v>
      </c>
      <c r="AU1108" s="29">
        <f t="shared" si="551"/>
        <v>1729.3436999999774</v>
      </c>
      <c r="AV1108" s="29">
        <f t="shared" si="551"/>
        <v>3470.978399999954</v>
      </c>
      <c r="AW1108" s="105">
        <f t="shared" si="550"/>
        <v>6385.9938999999167</v>
      </c>
    </row>
    <row r="1109" spans="1:49" x14ac:dyDescent="0.25">
      <c r="A1109" s="80" t="s">
        <v>236</v>
      </c>
      <c r="B1109" s="4" t="s">
        <v>91</v>
      </c>
      <c r="C1109" s="4">
        <v>271.26</v>
      </c>
      <c r="D1109" s="4">
        <v>271.43</v>
      </c>
      <c r="E1109" s="4">
        <v>7400</v>
      </c>
      <c r="F1109" s="4">
        <v>8000</v>
      </c>
      <c r="G1109" s="30">
        <f t="shared" si="571"/>
        <v>0.17000000000001592</v>
      </c>
      <c r="H1109" s="30">
        <f t="shared" si="572"/>
        <v>271.56</v>
      </c>
      <c r="I1109" s="30" t="str">
        <f t="shared" si="573"/>
        <v>US 97: 10</v>
      </c>
      <c r="J1109" s="30">
        <f t="shared" si="581"/>
        <v>7460</v>
      </c>
      <c r="K1109" s="30">
        <f t="shared" si="581"/>
        <v>7610</v>
      </c>
      <c r="L1109" s="30">
        <f t="shared" si="581"/>
        <v>7760</v>
      </c>
      <c r="M1109" s="30">
        <f t="shared" si="581"/>
        <v>7910</v>
      </c>
      <c r="N1109" s="91">
        <f t="shared" si="554"/>
        <v>5072.8</v>
      </c>
      <c r="O1109" s="91">
        <f t="shared" si="555"/>
        <v>5174.8</v>
      </c>
      <c r="P1109" s="91">
        <f t="shared" si="556"/>
        <v>5276.8</v>
      </c>
      <c r="Q1109" s="91">
        <f t="shared" si="557"/>
        <v>5378.8</v>
      </c>
      <c r="R1109" s="91">
        <f t="shared" si="558"/>
        <v>101.456</v>
      </c>
      <c r="S1109" s="91">
        <f t="shared" si="559"/>
        <v>776.22</v>
      </c>
      <c r="T1109" s="91">
        <f t="shared" si="560"/>
        <v>1583.04</v>
      </c>
      <c r="U1109" s="91">
        <f t="shared" si="561"/>
        <v>2958.34</v>
      </c>
      <c r="V1109" s="91">
        <f t="shared" si="562"/>
        <v>5.1742560000004838</v>
      </c>
      <c r="W1109" s="91">
        <f t="shared" si="563"/>
        <v>35.62849800000334</v>
      </c>
      <c r="X1109" s="91">
        <f t="shared" si="564"/>
        <v>61.896864000005792</v>
      </c>
      <c r="Y1109" s="91">
        <f t="shared" si="565"/>
        <v>100.58356000000941</v>
      </c>
      <c r="Z1109" s="91">
        <f t="shared" si="566"/>
        <v>1.0779700000001007</v>
      </c>
      <c r="AA1109" s="91">
        <f t="shared" si="567"/>
        <v>5.9380830000005567</v>
      </c>
      <c r="AB1109" s="91">
        <f t="shared" si="568"/>
        <v>8.5967866666674713</v>
      </c>
      <c r="AC1109" s="91">
        <f t="shared" si="569"/>
        <v>11.974233333334457</v>
      </c>
      <c r="AD1109" s="29">
        <f t="shared" si="570"/>
        <v>0</v>
      </c>
      <c r="AE1109" s="29">
        <f t="shared" si="574"/>
        <v>0</v>
      </c>
      <c r="AF1109" s="29">
        <f t="shared" si="575"/>
        <v>0</v>
      </c>
      <c r="AG1109" s="29">
        <f t="shared" si="576"/>
        <v>0</v>
      </c>
      <c r="AH1109" s="29">
        <f t="shared" si="577"/>
        <v>1</v>
      </c>
      <c r="AI1109" s="29">
        <f t="shared" si="578"/>
        <v>9</v>
      </c>
      <c r="AJ1109" s="29">
        <f t="shared" si="579"/>
        <v>9</v>
      </c>
      <c r="AK1109" s="105">
        <f t="shared" si="580"/>
        <v>14</v>
      </c>
      <c r="AT1109" s="300">
        <f t="shared" si="551"/>
        <v>17.247520000001614</v>
      </c>
      <c r="AU1109" s="29">
        <f t="shared" si="551"/>
        <v>131.95740000001237</v>
      </c>
      <c r="AV1109" s="29">
        <f t="shared" si="551"/>
        <v>269.11680000002519</v>
      </c>
      <c r="AW1109" s="105">
        <f t="shared" si="550"/>
        <v>502.91780000004712</v>
      </c>
    </row>
    <row r="1110" spans="1:49" x14ac:dyDescent="0.25">
      <c r="A1110" s="80" t="s">
        <v>236</v>
      </c>
      <c r="B1110" s="4" t="s">
        <v>91</v>
      </c>
      <c r="C1110" s="4">
        <v>271.43</v>
      </c>
      <c r="D1110" s="4">
        <v>272.58</v>
      </c>
      <c r="E1110" s="4">
        <v>9400</v>
      </c>
      <c r="F1110" s="4">
        <v>11000</v>
      </c>
      <c r="G1110" s="30">
        <f t="shared" si="571"/>
        <v>1.1499999999999773</v>
      </c>
      <c r="H1110" s="30">
        <f t="shared" si="572"/>
        <v>272.70999999999998</v>
      </c>
      <c r="I1110" s="30" t="str">
        <f t="shared" si="573"/>
        <v>US 97: 10</v>
      </c>
      <c r="J1110" s="30">
        <f t="shared" si="581"/>
        <v>9560</v>
      </c>
      <c r="K1110" s="30">
        <f t="shared" si="581"/>
        <v>9960</v>
      </c>
      <c r="L1110" s="30">
        <f t="shared" si="581"/>
        <v>10360</v>
      </c>
      <c r="M1110" s="30">
        <f t="shared" si="581"/>
        <v>10760</v>
      </c>
      <c r="N1110" s="91">
        <f t="shared" si="554"/>
        <v>6500.8</v>
      </c>
      <c r="O1110" s="91">
        <f t="shared" si="555"/>
        <v>6772.8</v>
      </c>
      <c r="P1110" s="91">
        <f t="shared" si="556"/>
        <v>7044.8</v>
      </c>
      <c r="Q1110" s="91">
        <f t="shared" si="557"/>
        <v>7316.8</v>
      </c>
      <c r="R1110" s="91">
        <f t="shared" si="558"/>
        <v>130.01600000000002</v>
      </c>
      <c r="S1110" s="91">
        <f t="shared" si="559"/>
        <v>1015.92</v>
      </c>
      <c r="T1110" s="91">
        <f t="shared" si="560"/>
        <v>2113.44</v>
      </c>
      <c r="U1110" s="91">
        <f t="shared" si="561"/>
        <v>4024.2400000000002</v>
      </c>
      <c r="V1110" s="91">
        <f t="shared" si="562"/>
        <v>44.855519999999117</v>
      </c>
      <c r="W1110" s="91">
        <f t="shared" si="563"/>
        <v>315.44315999999378</v>
      </c>
      <c r="X1110" s="91">
        <f t="shared" si="564"/>
        <v>559.00487999998893</v>
      </c>
      <c r="Y1110" s="91">
        <f t="shared" si="565"/>
        <v>925.57519999998181</v>
      </c>
      <c r="Z1110" s="91">
        <f t="shared" si="566"/>
        <v>9.3448999999998144</v>
      </c>
      <c r="AA1110" s="91">
        <f t="shared" si="567"/>
        <v>52.573859999998966</v>
      </c>
      <c r="AB1110" s="91">
        <f t="shared" si="568"/>
        <v>77.639566666665132</v>
      </c>
      <c r="AC1110" s="91">
        <f t="shared" si="569"/>
        <v>110.18752380952166</v>
      </c>
      <c r="AD1110" s="29">
        <f t="shared" si="570"/>
        <v>0</v>
      </c>
      <c r="AE1110" s="29">
        <f t="shared" si="574"/>
        <v>1</v>
      </c>
      <c r="AF1110" s="29">
        <f t="shared" si="575"/>
        <v>1</v>
      </c>
      <c r="AG1110" s="29">
        <f t="shared" si="576"/>
        <v>1</v>
      </c>
      <c r="AH1110" s="29">
        <f t="shared" si="577"/>
        <v>1</v>
      </c>
      <c r="AI1110" s="29">
        <f t="shared" si="578"/>
        <v>9</v>
      </c>
      <c r="AJ1110" s="29">
        <f t="shared" si="579"/>
        <v>9</v>
      </c>
      <c r="AK1110" s="105">
        <f t="shared" si="580"/>
        <v>14</v>
      </c>
      <c r="AT1110" s="300">
        <f t="shared" si="551"/>
        <v>149.51839999999706</v>
      </c>
      <c r="AU1110" s="29">
        <f t="shared" si="551"/>
        <v>1168.3079999999768</v>
      </c>
      <c r="AV1110" s="29">
        <f t="shared" si="551"/>
        <v>2430.4559999999519</v>
      </c>
      <c r="AW1110" s="105">
        <f t="shared" si="550"/>
        <v>4627.8759999999083</v>
      </c>
    </row>
    <row r="1111" spans="1:49" x14ac:dyDescent="0.25">
      <c r="A1111" s="80" t="s">
        <v>236</v>
      </c>
      <c r="B1111" s="4" t="s">
        <v>91</v>
      </c>
      <c r="C1111" s="4">
        <v>272.58</v>
      </c>
      <c r="D1111" s="4">
        <v>273.62</v>
      </c>
      <c r="E1111" s="4">
        <v>6000</v>
      </c>
      <c r="F1111" s="4">
        <v>8100</v>
      </c>
      <c r="G1111" s="30">
        <f t="shared" si="571"/>
        <v>1.0400000000000205</v>
      </c>
      <c r="H1111" s="30">
        <f t="shared" si="572"/>
        <v>273.75</v>
      </c>
      <c r="I1111" s="30" t="str">
        <f t="shared" si="573"/>
        <v>US 97: 10</v>
      </c>
      <c r="J1111" s="30">
        <f t="shared" si="581"/>
        <v>6210</v>
      </c>
      <c r="K1111" s="30">
        <f t="shared" si="581"/>
        <v>6735</v>
      </c>
      <c r="L1111" s="30">
        <f t="shared" si="581"/>
        <v>7260</v>
      </c>
      <c r="M1111" s="30">
        <f t="shared" si="581"/>
        <v>7785</v>
      </c>
      <c r="N1111" s="91">
        <f t="shared" si="554"/>
        <v>4222.8</v>
      </c>
      <c r="O1111" s="91">
        <f t="shared" si="555"/>
        <v>4579.8</v>
      </c>
      <c r="P1111" s="91">
        <f t="shared" si="556"/>
        <v>4936.8</v>
      </c>
      <c r="Q1111" s="91">
        <f t="shared" si="557"/>
        <v>5293.8</v>
      </c>
      <c r="R1111" s="91">
        <f t="shared" si="558"/>
        <v>84.456000000000003</v>
      </c>
      <c r="S1111" s="91">
        <f t="shared" si="559"/>
        <v>686.97</v>
      </c>
      <c r="T1111" s="91">
        <f t="shared" si="560"/>
        <v>1481.04</v>
      </c>
      <c r="U1111" s="91">
        <f t="shared" si="561"/>
        <v>2911.59</v>
      </c>
      <c r="V1111" s="91">
        <f t="shared" si="562"/>
        <v>26.350272000000519</v>
      </c>
      <c r="W1111" s="91">
        <f t="shared" si="563"/>
        <v>192.90117600000383</v>
      </c>
      <c r="X1111" s="91">
        <f t="shared" si="564"/>
        <v>354.264768000007</v>
      </c>
      <c r="Y1111" s="91">
        <f t="shared" si="565"/>
        <v>605.61072000001207</v>
      </c>
      <c r="Z1111" s="91">
        <f t="shared" si="566"/>
        <v>5.4896400000001071</v>
      </c>
      <c r="AA1111" s="91">
        <f t="shared" si="567"/>
        <v>32.150196000000641</v>
      </c>
      <c r="AB1111" s="91">
        <f t="shared" si="568"/>
        <v>49.203440000000974</v>
      </c>
      <c r="AC1111" s="91">
        <f t="shared" si="569"/>
        <v>72.096514285715728</v>
      </c>
      <c r="AD1111" s="29">
        <f t="shared" si="570"/>
        <v>0</v>
      </c>
      <c r="AE1111" s="29">
        <f t="shared" si="574"/>
        <v>1</v>
      </c>
      <c r="AF1111" s="29">
        <f t="shared" si="575"/>
        <v>1</v>
      </c>
      <c r="AG1111" s="29">
        <f t="shared" si="576"/>
        <v>1</v>
      </c>
      <c r="AH1111" s="29">
        <f t="shared" si="577"/>
        <v>1</v>
      </c>
      <c r="AI1111" s="29">
        <f t="shared" si="578"/>
        <v>9</v>
      </c>
      <c r="AJ1111" s="29">
        <f t="shared" si="579"/>
        <v>9</v>
      </c>
      <c r="AK1111" s="105">
        <f t="shared" si="580"/>
        <v>14</v>
      </c>
      <c r="AT1111" s="300">
        <f t="shared" si="551"/>
        <v>87.834240000001728</v>
      </c>
      <c r="AU1111" s="29">
        <f t="shared" si="551"/>
        <v>714.4488000000141</v>
      </c>
      <c r="AV1111" s="29">
        <f t="shared" si="551"/>
        <v>1540.2816000000303</v>
      </c>
      <c r="AW1111" s="105">
        <f t="shared" si="550"/>
        <v>3028.0536000000598</v>
      </c>
    </row>
    <row r="1112" spans="1:49" x14ac:dyDescent="0.25">
      <c r="A1112" s="80" t="s">
        <v>236</v>
      </c>
      <c r="B1112" s="4" t="s">
        <v>91</v>
      </c>
      <c r="C1112" s="4">
        <v>273.62</v>
      </c>
      <c r="D1112" s="4">
        <v>275.06</v>
      </c>
      <c r="E1112" s="4">
        <v>7400</v>
      </c>
      <c r="F1112" s="4">
        <v>8400</v>
      </c>
      <c r="G1112" s="30">
        <f t="shared" si="571"/>
        <v>1.4399999999999977</v>
      </c>
      <c r="H1112" s="30">
        <f t="shared" si="572"/>
        <v>275.19</v>
      </c>
      <c r="I1112" s="30" t="str">
        <f t="shared" si="573"/>
        <v>US 97: 10</v>
      </c>
      <c r="J1112" s="30">
        <f t="shared" si="581"/>
        <v>7500</v>
      </c>
      <c r="K1112" s="30">
        <f t="shared" si="581"/>
        <v>7750</v>
      </c>
      <c r="L1112" s="30">
        <f t="shared" si="581"/>
        <v>8000</v>
      </c>
      <c r="M1112" s="30">
        <f t="shared" si="581"/>
        <v>8250</v>
      </c>
      <c r="N1112" s="91">
        <f t="shared" si="554"/>
        <v>5100</v>
      </c>
      <c r="O1112" s="91">
        <f t="shared" si="555"/>
        <v>5270</v>
      </c>
      <c r="P1112" s="91">
        <f t="shared" si="556"/>
        <v>5440</v>
      </c>
      <c r="Q1112" s="91">
        <f t="shared" si="557"/>
        <v>5610</v>
      </c>
      <c r="R1112" s="91">
        <f t="shared" si="558"/>
        <v>102</v>
      </c>
      <c r="S1112" s="91">
        <f t="shared" si="559"/>
        <v>790.5</v>
      </c>
      <c r="T1112" s="91">
        <f t="shared" si="560"/>
        <v>1632</v>
      </c>
      <c r="U1112" s="91">
        <f t="shared" si="561"/>
        <v>3085.5000000000005</v>
      </c>
      <c r="V1112" s="91">
        <f t="shared" si="562"/>
        <v>44.063999999999929</v>
      </c>
      <c r="W1112" s="91">
        <f t="shared" si="563"/>
        <v>307.34639999999951</v>
      </c>
      <c r="X1112" s="91">
        <f t="shared" si="564"/>
        <v>540.51839999999913</v>
      </c>
      <c r="Y1112" s="91">
        <f t="shared" si="565"/>
        <v>888.62399999999877</v>
      </c>
      <c r="Z1112" s="91">
        <f t="shared" si="566"/>
        <v>9.1799999999999837</v>
      </c>
      <c r="AA1112" s="91">
        <f t="shared" si="567"/>
        <v>51.224399999999918</v>
      </c>
      <c r="AB1112" s="91">
        <f t="shared" si="568"/>
        <v>75.071999999999889</v>
      </c>
      <c r="AC1112" s="91">
        <f t="shared" si="569"/>
        <v>105.7885714285713</v>
      </c>
      <c r="AD1112" s="29">
        <f t="shared" si="570"/>
        <v>0</v>
      </c>
      <c r="AE1112" s="29">
        <f t="shared" si="574"/>
        <v>1</v>
      </c>
      <c r="AF1112" s="29">
        <f t="shared" si="575"/>
        <v>1</v>
      </c>
      <c r="AG1112" s="29">
        <f t="shared" si="576"/>
        <v>1</v>
      </c>
      <c r="AH1112" s="29">
        <f t="shared" si="577"/>
        <v>1</v>
      </c>
      <c r="AI1112" s="29">
        <f t="shared" si="578"/>
        <v>9</v>
      </c>
      <c r="AJ1112" s="29">
        <f t="shared" si="579"/>
        <v>9</v>
      </c>
      <c r="AK1112" s="105">
        <f t="shared" si="580"/>
        <v>14</v>
      </c>
      <c r="AT1112" s="300">
        <f t="shared" si="551"/>
        <v>146.87999999999977</v>
      </c>
      <c r="AU1112" s="29">
        <f t="shared" si="551"/>
        <v>1138.3199999999981</v>
      </c>
      <c r="AV1112" s="29">
        <f t="shared" si="551"/>
        <v>2350.0799999999963</v>
      </c>
      <c r="AW1112" s="105">
        <f t="shared" si="550"/>
        <v>4443.1199999999935</v>
      </c>
    </row>
    <row r="1113" spans="1:49" x14ac:dyDescent="0.25">
      <c r="A1113" s="80" t="s">
        <v>236</v>
      </c>
      <c r="B1113" s="4" t="s">
        <v>91</v>
      </c>
      <c r="C1113" s="4">
        <v>275.06</v>
      </c>
      <c r="D1113" s="4">
        <v>277.13</v>
      </c>
      <c r="E1113" s="4">
        <v>8700</v>
      </c>
      <c r="F1113" s="4">
        <v>12100</v>
      </c>
      <c r="G1113" s="30">
        <f t="shared" si="571"/>
        <v>2.0699999999999932</v>
      </c>
      <c r="H1113" s="30">
        <f t="shared" si="572"/>
        <v>277.26</v>
      </c>
      <c r="I1113" s="30" t="str">
        <f t="shared" si="573"/>
        <v>US 97: 10</v>
      </c>
      <c r="J1113" s="30">
        <f t="shared" si="581"/>
        <v>9040</v>
      </c>
      <c r="K1113" s="30">
        <f t="shared" si="581"/>
        <v>9890</v>
      </c>
      <c r="L1113" s="30">
        <f t="shared" si="581"/>
        <v>10740</v>
      </c>
      <c r="M1113" s="30">
        <f t="shared" si="581"/>
        <v>11590</v>
      </c>
      <c r="N1113" s="91">
        <f t="shared" si="554"/>
        <v>6147.2000000000007</v>
      </c>
      <c r="O1113" s="91">
        <f t="shared" si="555"/>
        <v>6725.2000000000007</v>
      </c>
      <c r="P1113" s="91">
        <f t="shared" si="556"/>
        <v>7303.2000000000007</v>
      </c>
      <c r="Q1113" s="91">
        <f t="shared" si="557"/>
        <v>7881.2000000000007</v>
      </c>
      <c r="R1113" s="91">
        <f t="shared" si="558"/>
        <v>122.94400000000002</v>
      </c>
      <c r="S1113" s="91">
        <f t="shared" si="559"/>
        <v>1008.7800000000001</v>
      </c>
      <c r="T1113" s="91">
        <f t="shared" si="560"/>
        <v>2190.96</v>
      </c>
      <c r="U1113" s="91">
        <f t="shared" si="561"/>
        <v>4334.6600000000008</v>
      </c>
      <c r="V1113" s="91">
        <f t="shared" si="562"/>
        <v>76.348223999999746</v>
      </c>
      <c r="W1113" s="91">
        <f t="shared" si="563"/>
        <v>563.80714199999818</v>
      </c>
      <c r="X1113" s="91">
        <f t="shared" si="564"/>
        <v>1043.1160559999967</v>
      </c>
      <c r="Y1113" s="91">
        <f t="shared" si="565"/>
        <v>1794.5492399999946</v>
      </c>
      <c r="Z1113" s="91">
        <f t="shared" si="566"/>
        <v>15.905879999999945</v>
      </c>
      <c r="AA1113" s="91">
        <f t="shared" si="567"/>
        <v>93.967856999999697</v>
      </c>
      <c r="AB1113" s="91">
        <f t="shared" si="568"/>
        <v>144.87722999999954</v>
      </c>
      <c r="AC1113" s="91">
        <f t="shared" si="569"/>
        <v>213.63681428571368</v>
      </c>
      <c r="AD1113" s="29">
        <f t="shared" si="570"/>
        <v>0</v>
      </c>
      <c r="AE1113" s="29">
        <f t="shared" si="574"/>
        <v>1</v>
      </c>
      <c r="AF1113" s="29">
        <f t="shared" si="575"/>
        <v>1</v>
      </c>
      <c r="AG1113" s="29">
        <f t="shared" si="576"/>
        <v>2</v>
      </c>
      <c r="AH1113" s="29">
        <f t="shared" si="577"/>
        <v>1</v>
      </c>
      <c r="AI1113" s="29">
        <f t="shared" si="578"/>
        <v>9</v>
      </c>
      <c r="AJ1113" s="29">
        <f t="shared" si="579"/>
        <v>9</v>
      </c>
      <c r="AK1113" s="105">
        <f t="shared" si="580"/>
        <v>14</v>
      </c>
      <c r="AT1113" s="300">
        <f t="shared" si="551"/>
        <v>254.4940799999992</v>
      </c>
      <c r="AU1113" s="29">
        <f t="shared" si="551"/>
        <v>2088.1745999999935</v>
      </c>
      <c r="AV1113" s="29">
        <f t="shared" si="551"/>
        <v>4535.2871999999852</v>
      </c>
      <c r="AW1113" s="105">
        <f t="shared" si="550"/>
        <v>8972.7461999999723</v>
      </c>
    </row>
    <row r="1114" spans="1:49" x14ac:dyDescent="0.25">
      <c r="A1114" s="80" t="s">
        <v>236</v>
      </c>
      <c r="B1114" s="4" t="s">
        <v>91</v>
      </c>
      <c r="C1114" s="4">
        <v>277.13</v>
      </c>
      <c r="D1114" s="4">
        <v>277.61</v>
      </c>
      <c r="E1114" s="4">
        <v>6500</v>
      </c>
      <c r="F1114" s="4">
        <v>8100</v>
      </c>
      <c r="G1114" s="30">
        <f t="shared" si="571"/>
        <v>0.48000000000001819</v>
      </c>
      <c r="H1114" s="30">
        <f t="shared" si="572"/>
        <v>277.74</v>
      </c>
      <c r="I1114" s="30" t="str">
        <f t="shared" si="573"/>
        <v>US 97: 10</v>
      </c>
      <c r="J1114" s="30">
        <f t="shared" si="581"/>
        <v>6660</v>
      </c>
      <c r="K1114" s="30">
        <f t="shared" si="581"/>
        <v>7060</v>
      </c>
      <c r="L1114" s="30">
        <f t="shared" si="581"/>
        <v>7460</v>
      </c>
      <c r="M1114" s="30">
        <f t="shared" si="581"/>
        <v>7860</v>
      </c>
      <c r="N1114" s="91">
        <f t="shared" si="554"/>
        <v>4528.8</v>
      </c>
      <c r="O1114" s="91">
        <f t="shared" si="555"/>
        <v>4800.8</v>
      </c>
      <c r="P1114" s="91">
        <f t="shared" si="556"/>
        <v>5072.8</v>
      </c>
      <c r="Q1114" s="91">
        <f t="shared" si="557"/>
        <v>5344.8</v>
      </c>
      <c r="R1114" s="91">
        <f t="shared" si="558"/>
        <v>90.576000000000008</v>
      </c>
      <c r="S1114" s="91">
        <f t="shared" si="559"/>
        <v>720.12</v>
      </c>
      <c r="T1114" s="91">
        <f t="shared" si="560"/>
        <v>1521.84</v>
      </c>
      <c r="U1114" s="91">
        <f t="shared" si="561"/>
        <v>2939.6400000000003</v>
      </c>
      <c r="V1114" s="91">
        <f t="shared" si="562"/>
        <v>13.042944000000496</v>
      </c>
      <c r="W1114" s="91">
        <f t="shared" si="563"/>
        <v>93.327552000003536</v>
      </c>
      <c r="X1114" s="91">
        <f t="shared" si="564"/>
        <v>168.01113600000636</v>
      </c>
      <c r="Y1114" s="91">
        <f t="shared" si="565"/>
        <v>282.20544000001075</v>
      </c>
      <c r="Z1114" s="91">
        <f t="shared" si="566"/>
        <v>2.7172800000001027</v>
      </c>
      <c r="AA1114" s="91">
        <f t="shared" si="567"/>
        <v>15.554592000000589</v>
      </c>
      <c r="AB1114" s="91">
        <f t="shared" si="568"/>
        <v>23.334880000000886</v>
      </c>
      <c r="AC1114" s="91">
        <f t="shared" si="569"/>
        <v>33.595885714287</v>
      </c>
      <c r="AD1114" s="29">
        <f t="shared" si="570"/>
        <v>0</v>
      </c>
      <c r="AE1114" s="29">
        <f t="shared" si="574"/>
        <v>0</v>
      </c>
      <c r="AF1114" s="29">
        <f t="shared" si="575"/>
        <v>0</v>
      </c>
      <c r="AG1114" s="29">
        <f t="shared" si="576"/>
        <v>1</v>
      </c>
      <c r="AH1114" s="29">
        <f t="shared" si="577"/>
        <v>1</v>
      </c>
      <c r="AI1114" s="29">
        <f t="shared" si="578"/>
        <v>9</v>
      </c>
      <c r="AJ1114" s="29">
        <f t="shared" si="579"/>
        <v>9</v>
      </c>
      <c r="AK1114" s="105">
        <f t="shared" si="580"/>
        <v>14</v>
      </c>
      <c r="AT1114" s="300">
        <f t="shared" si="551"/>
        <v>43.476480000001651</v>
      </c>
      <c r="AU1114" s="29">
        <f t="shared" si="551"/>
        <v>345.65760000001308</v>
      </c>
      <c r="AV1114" s="29">
        <f t="shared" si="551"/>
        <v>730.48320000002764</v>
      </c>
      <c r="AW1114" s="105">
        <f t="shared" si="550"/>
        <v>1411.0272000000537</v>
      </c>
    </row>
    <row r="1115" spans="1:49" x14ac:dyDescent="0.25">
      <c r="A1115" s="80" t="s">
        <v>236</v>
      </c>
      <c r="B1115" s="4" t="s">
        <v>91</v>
      </c>
      <c r="C1115" s="4">
        <v>278.02999999999997</v>
      </c>
      <c r="D1115" s="4">
        <v>278.41000000000003</v>
      </c>
      <c r="E1115" s="4">
        <v>6500</v>
      </c>
      <c r="F1115" s="4">
        <v>8100</v>
      </c>
      <c r="G1115" s="30">
        <f t="shared" si="571"/>
        <v>0.3800000000000523</v>
      </c>
      <c r="H1115" s="30">
        <f t="shared" si="572"/>
        <v>278.12000000000006</v>
      </c>
      <c r="I1115" s="30" t="str">
        <f t="shared" si="573"/>
        <v>US 97: 10</v>
      </c>
      <c r="J1115" s="30">
        <f t="shared" si="581"/>
        <v>6660</v>
      </c>
      <c r="K1115" s="30">
        <f t="shared" si="581"/>
        <v>7060</v>
      </c>
      <c r="L1115" s="30">
        <f t="shared" si="581"/>
        <v>7460</v>
      </c>
      <c r="M1115" s="30">
        <f t="shared" si="581"/>
        <v>7860</v>
      </c>
      <c r="N1115" s="91">
        <f t="shared" si="554"/>
        <v>4528.8</v>
      </c>
      <c r="O1115" s="91">
        <f t="shared" si="555"/>
        <v>4800.8</v>
      </c>
      <c r="P1115" s="91">
        <f t="shared" si="556"/>
        <v>5072.8</v>
      </c>
      <c r="Q1115" s="91">
        <f t="shared" si="557"/>
        <v>5344.8</v>
      </c>
      <c r="R1115" s="91">
        <f t="shared" si="558"/>
        <v>90.576000000000008</v>
      </c>
      <c r="S1115" s="91">
        <f t="shared" si="559"/>
        <v>720.12</v>
      </c>
      <c r="T1115" s="91">
        <f t="shared" si="560"/>
        <v>1521.84</v>
      </c>
      <c r="U1115" s="91">
        <f t="shared" si="561"/>
        <v>2939.6400000000003</v>
      </c>
      <c r="V1115" s="91">
        <f t="shared" si="562"/>
        <v>10.325664000001423</v>
      </c>
      <c r="W1115" s="91">
        <f t="shared" si="563"/>
        <v>73.884312000010169</v>
      </c>
      <c r="X1115" s="91">
        <f t="shared" si="564"/>
        <v>133.0088160000183</v>
      </c>
      <c r="Y1115" s="91">
        <f t="shared" si="565"/>
        <v>223.41264000003079</v>
      </c>
      <c r="Z1115" s="91">
        <f t="shared" si="566"/>
        <v>2.1511800000002959</v>
      </c>
      <c r="AA1115" s="91">
        <f t="shared" si="567"/>
        <v>12.314052000001695</v>
      </c>
      <c r="AB1115" s="91">
        <f t="shared" si="568"/>
        <v>18.473446666669211</v>
      </c>
      <c r="AC1115" s="91">
        <f t="shared" si="569"/>
        <v>26.596742857146527</v>
      </c>
      <c r="AD1115" s="29">
        <f t="shared" si="570"/>
        <v>0</v>
      </c>
      <c r="AE1115" s="29">
        <f t="shared" si="574"/>
        <v>0</v>
      </c>
      <c r="AF1115" s="29">
        <f t="shared" si="575"/>
        <v>0</v>
      </c>
      <c r="AG1115" s="29">
        <f t="shared" si="576"/>
        <v>0</v>
      </c>
      <c r="AH1115" s="29">
        <f t="shared" si="577"/>
        <v>1</v>
      </c>
      <c r="AI1115" s="29">
        <f t="shared" si="578"/>
        <v>9</v>
      </c>
      <c r="AJ1115" s="29">
        <f t="shared" si="579"/>
        <v>9</v>
      </c>
      <c r="AK1115" s="105">
        <f t="shared" si="580"/>
        <v>14</v>
      </c>
      <c r="AT1115" s="300">
        <f t="shared" si="551"/>
        <v>34.418880000004741</v>
      </c>
      <c r="AU1115" s="29">
        <f t="shared" si="551"/>
        <v>273.64560000003769</v>
      </c>
      <c r="AV1115" s="29">
        <f t="shared" si="551"/>
        <v>578.29920000007951</v>
      </c>
      <c r="AW1115" s="105">
        <f t="shared" si="550"/>
        <v>1117.0632000001538</v>
      </c>
    </row>
    <row r="1116" spans="1:49" x14ac:dyDescent="0.25">
      <c r="A1116" s="80" t="s">
        <v>236</v>
      </c>
      <c r="B1116" s="4" t="s">
        <v>91</v>
      </c>
      <c r="C1116" s="4">
        <v>278.41000000000003</v>
      </c>
      <c r="D1116" s="4">
        <v>280.16000000000003</v>
      </c>
      <c r="E1116" s="4">
        <v>5100</v>
      </c>
      <c r="F1116" s="4">
        <v>6200</v>
      </c>
      <c r="G1116" s="30">
        <f t="shared" si="571"/>
        <v>1.75</v>
      </c>
      <c r="H1116" s="30">
        <f t="shared" si="572"/>
        <v>279.87000000000006</v>
      </c>
      <c r="I1116" s="30" t="str">
        <f t="shared" si="573"/>
        <v>US 97: 10</v>
      </c>
      <c r="J1116" s="30">
        <f t="shared" si="581"/>
        <v>5210</v>
      </c>
      <c r="K1116" s="30">
        <f t="shared" si="581"/>
        <v>5485</v>
      </c>
      <c r="L1116" s="30">
        <f t="shared" si="581"/>
        <v>5760</v>
      </c>
      <c r="M1116" s="30">
        <f t="shared" si="581"/>
        <v>6035</v>
      </c>
      <c r="N1116" s="91">
        <f t="shared" si="554"/>
        <v>3542.8</v>
      </c>
      <c r="O1116" s="91">
        <f t="shared" si="555"/>
        <v>3729.8</v>
      </c>
      <c r="P1116" s="91">
        <f t="shared" si="556"/>
        <v>3916.8</v>
      </c>
      <c r="Q1116" s="91">
        <f t="shared" si="557"/>
        <v>4103.8</v>
      </c>
      <c r="R1116" s="91">
        <f t="shared" si="558"/>
        <v>70.856000000000009</v>
      </c>
      <c r="S1116" s="91">
        <f t="shared" si="559"/>
        <v>559.47</v>
      </c>
      <c r="T1116" s="91">
        <f t="shared" si="560"/>
        <v>1175.04</v>
      </c>
      <c r="U1116" s="91">
        <f t="shared" si="561"/>
        <v>2257.09</v>
      </c>
      <c r="V1116" s="91">
        <f t="shared" si="562"/>
        <v>37.199400000000004</v>
      </c>
      <c r="W1116" s="91">
        <f t="shared" si="563"/>
        <v>264.34957500000002</v>
      </c>
      <c r="X1116" s="91">
        <f t="shared" si="564"/>
        <v>472.95360000000005</v>
      </c>
      <c r="Y1116" s="91">
        <f t="shared" si="565"/>
        <v>789.9815000000001</v>
      </c>
      <c r="Z1116" s="91">
        <f t="shared" si="566"/>
        <v>7.7498749999999994</v>
      </c>
      <c r="AA1116" s="91">
        <f t="shared" si="567"/>
        <v>44.058262500000005</v>
      </c>
      <c r="AB1116" s="91">
        <f t="shared" si="568"/>
        <v>65.688000000000017</v>
      </c>
      <c r="AC1116" s="91">
        <f t="shared" si="569"/>
        <v>94.045416666666696</v>
      </c>
      <c r="AD1116" s="29">
        <f t="shared" si="570"/>
        <v>0</v>
      </c>
      <c r="AE1116" s="29">
        <f t="shared" si="574"/>
        <v>1</v>
      </c>
      <c r="AF1116" s="29">
        <f t="shared" si="575"/>
        <v>1</v>
      </c>
      <c r="AG1116" s="29">
        <f t="shared" si="576"/>
        <v>1</v>
      </c>
      <c r="AH1116" s="29">
        <f t="shared" si="577"/>
        <v>1</v>
      </c>
      <c r="AI1116" s="29">
        <f t="shared" si="578"/>
        <v>9</v>
      </c>
      <c r="AJ1116" s="29">
        <f t="shared" si="579"/>
        <v>9</v>
      </c>
      <c r="AK1116" s="105">
        <f t="shared" si="580"/>
        <v>14</v>
      </c>
      <c r="AT1116" s="300">
        <f t="shared" si="551"/>
        <v>123.99800000000002</v>
      </c>
      <c r="AU1116" s="29">
        <f t="shared" si="551"/>
        <v>979.07249999999999</v>
      </c>
      <c r="AV1116" s="29">
        <f t="shared" si="551"/>
        <v>2056.3199999999997</v>
      </c>
      <c r="AW1116" s="105">
        <f t="shared" si="550"/>
        <v>3949.9075000000003</v>
      </c>
    </row>
    <row r="1117" spans="1:49" x14ac:dyDescent="0.25">
      <c r="A1117" s="80" t="s">
        <v>236</v>
      </c>
      <c r="B1117" s="4" t="s">
        <v>91</v>
      </c>
      <c r="C1117" s="4">
        <v>280.16000000000003</v>
      </c>
      <c r="D1117" s="4">
        <v>282.87</v>
      </c>
      <c r="E1117" s="4">
        <v>5300</v>
      </c>
      <c r="F1117" s="4">
        <v>6900</v>
      </c>
      <c r="G1117" s="30">
        <f t="shared" si="571"/>
        <v>2.7099999999999795</v>
      </c>
      <c r="H1117" s="30">
        <f t="shared" si="572"/>
        <v>282.58000000000004</v>
      </c>
      <c r="I1117" s="30" t="str">
        <f t="shared" si="573"/>
        <v>US 97: 10</v>
      </c>
      <c r="J1117" s="30">
        <f t="shared" si="581"/>
        <v>5460</v>
      </c>
      <c r="K1117" s="30">
        <f t="shared" si="581"/>
        <v>5860</v>
      </c>
      <c r="L1117" s="30">
        <f t="shared" si="581"/>
        <v>6260</v>
      </c>
      <c r="M1117" s="30">
        <f t="shared" si="581"/>
        <v>6660</v>
      </c>
      <c r="N1117" s="91">
        <f t="shared" si="554"/>
        <v>3712.8</v>
      </c>
      <c r="O1117" s="91">
        <f t="shared" si="555"/>
        <v>3984.8</v>
      </c>
      <c r="P1117" s="91">
        <f t="shared" si="556"/>
        <v>4256.8</v>
      </c>
      <c r="Q1117" s="91">
        <f t="shared" si="557"/>
        <v>4528.8</v>
      </c>
      <c r="R1117" s="91">
        <f t="shared" si="558"/>
        <v>74.256</v>
      </c>
      <c r="S1117" s="91">
        <f t="shared" si="559"/>
        <v>597.72</v>
      </c>
      <c r="T1117" s="91">
        <f t="shared" si="560"/>
        <v>1277.04</v>
      </c>
      <c r="U1117" s="91">
        <f t="shared" si="561"/>
        <v>2490.84</v>
      </c>
      <c r="V1117" s="91">
        <f t="shared" si="562"/>
        <v>60.370127999999539</v>
      </c>
      <c r="W1117" s="91">
        <f t="shared" si="563"/>
        <v>437.35172399999675</v>
      </c>
      <c r="X1117" s="91">
        <f t="shared" si="564"/>
        <v>795.97903199999394</v>
      </c>
      <c r="Y1117" s="91">
        <f t="shared" si="565"/>
        <v>1350.0352799999901</v>
      </c>
      <c r="Z1117" s="91">
        <f t="shared" si="566"/>
        <v>12.577109999999902</v>
      </c>
      <c r="AA1117" s="91">
        <f t="shared" si="567"/>
        <v>72.891953999999458</v>
      </c>
      <c r="AB1117" s="91">
        <f t="shared" si="568"/>
        <v>110.5526433333325</v>
      </c>
      <c r="AC1117" s="91">
        <f t="shared" si="569"/>
        <v>160.71848571428455</v>
      </c>
      <c r="AD1117" s="29">
        <f t="shared" si="570"/>
        <v>0</v>
      </c>
      <c r="AE1117" s="29">
        <f t="shared" si="574"/>
        <v>1</v>
      </c>
      <c r="AF1117" s="29">
        <f t="shared" si="575"/>
        <v>1</v>
      </c>
      <c r="AG1117" s="29">
        <f t="shared" si="576"/>
        <v>2</v>
      </c>
      <c r="AH1117" s="29">
        <f t="shared" si="577"/>
        <v>1</v>
      </c>
      <c r="AI1117" s="29">
        <f t="shared" si="578"/>
        <v>9</v>
      </c>
      <c r="AJ1117" s="29">
        <f t="shared" si="579"/>
        <v>9</v>
      </c>
      <c r="AK1117" s="105">
        <f t="shared" si="580"/>
        <v>14</v>
      </c>
      <c r="AT1117" s="300">
        <f t="shared" si="551"/>
        <v>201.23375999999848</v>
      </c>
      <c r="AU1117" s="29">
        <f t="shared" si="551"/>
        <v>1619.8211999999878</v>
      </c>
      <c r="AV1117" s="29">
        <f t="shared" si="551"/>
        <v>3460.7783999999738</v>
      </c>
      <c r="AW1117" s="105">
        <f t="shared" si="551"/>
        <v>6750.1763999999494</v>
      </c>
    </row>
    <row r="1118" spans="1:49" x14ac:dyDescent="0.25">
      <c r="A1118" s="82" t="s">
        <v>236</v>
      </c>
      <c r="B1118" s="7" t="s">
        <v>91</v>
      </c>
      <c r="C1118" s="7">
        <v>282.87</v>
      </c>
      <c r="D1118" s="7">
        <v>291.73</v>
      </c>
      <c r="E1118" s="7">
        <v>4300</v>
      </c>
      <c r="F1118" s="7">
        <v>4400</v>
      </c>
      <c r="G1118" s="48">
        <f t="shared" si="571"/>
        <v>8.8600000000000136</v>
      </c>
      <c r="H1118" s="30">
        <f t="shared" si="572"/>
        <v>291.44000000000005</v>
      </c>
      <c r="I1118" s="48" t="str">
        <f t="shared" si="573"/>
        <v>US 97: 10</v>
      </c>
      <c r="J1118" s="48">
        <f t="shared" si="581"/>
        <v>4310</v>
      </c>
      <c r="K1118" s="48">
        <f t="shared" si="581"/>
        <v>4335</v>
      </c>
      <c r="L1118" s="48">
        <f t="shared" si="581"/>
        <v>4360</v>
      </c>
      <c r="M1118" s="48">
        <f t="shared" si="581"/>
        <v>4385</v>
      </c>
      <c r="N1118" s="95">
        <f t="shared" si="554"/>
        <v>2930.8</v>
      </c>
      <c r="O1118" s="95">
        <f t="shared" si="555"/>
        <v>2947.8</v>
      </c>
      <c r="P1118" s="95">
        <f t="shared" si="556"/>
        <v>2964.8</v>
      </c>
      <c r="Q1118" s="95">
        <f t="shared" si="557"/>
        <v>2981.8</v>
      </c>
      <c r="R1118" s="95">
        <f t="shared" si="558"/>
        <v>58.616000000000007</v>
      </c>
      <c r="S1118" s="95">
        <f t="shared" si="559"/>
        <v>442.17</v>
      </c>
      <c r="T1118" s="95">
        <f t="shared" si="560"/>
        <v>889.44</v>
      </c>
      <c r="U1118" s="95">
        <f t="shared" si="561"/>
        <v>1639.9900000000002</v>
      </c>
      <c r="V1118" s="95">
        <f t="shared" si="562"/>
        <v>155.80132800000024</v>
      </c>
      <c r="W1118" s="95">
        <f t="shared" si="563"/>
        <v>1057.7590740000016</v>
      </c>
      <c r="X1118" s="95">
        <f t="shared" si="564"/>
        <v>1812.5008320000031</v>
      </c>
      <c r="Y1118" s="95">
        <f t="shared" si="565"/>
        <v>2906.0622800000051</v>
      </c>
      <c r="Z1118" s="95">
        <f t="shared" si="566"/>
        <v>32.458610000000043</v>
      </c>
      <c r="AA1118" s="95">
        <f t="shared" si="567"/>
        <v>176.29317900000026</v>
      </c>
      <c r="AB1118" s="95">
        <f t="shared" si="568"/>
        <v>251.73622666666714</v>
      </c>
      <c r="AC1118" s="95">
        <f t="shared" si="569"/>
        <v>345.95979523809592</v>
      </c>
      <c r="AD1118" s="58">
        <f t="shared" si="570"/>
        <v>1</v>
      </c>
      <c r="AE1118" s="29">
        <f t="shared" si="574"/>
        <v>2</v>
      </c>
      <c r="AF1118" s="29">
        <f t="shared" si="575"/>
        <v>2</v>
      </c>
      <c r="AG1118" s="29">
        <f t="shared" si="576"/>
        <v>3</v>
      </c>
      <c r="AH1118" s="58">
        <f t="shared" si="577"/>
        <v>1</v>
      </c>
      <c r="AI1118" s="58">
        <f t="shared" si="578"/>
        <v>9</v>
      </c>
      <c r="AJ1118" s="58">
        <f t="shared" si="579"/>
        <v>9</v>
      </c>
      <c r="AK1118" s="236">
        <f t="shared" si="580"/>
        <v>14</v>
      </c>
      <c r="AT1118" s="301">
        <f t="shared" ref="AT1118:AW1118" si="582">R1118*$G1118</f>
        <v>519.33776000000091</v>
      </c>
      <c r="AU1118" s="58">
        <f t="shared" si="582"/>
        <v>3917.6262000000061</v>
      </c>
      <c r="AV1118" s="58">
        <f t="shared" si="582"/>
        <v>7880.4384000000127</v>
      </c>
      <c r="AW1118" s="236">
        <f t="shared" si="582"/>
        <v>14530.311400000024</v>
      </c>
    </row>
    <row r="1119" spans="1:49" x14ac:dyDescent="0.25">
      <c r="G1119" s="91">
        <f>SUBTOTAL(109,'Corridor LDV Model'!$G$7:$G$1118)</f>
        <v>2238.3799999999992</v>
      </c>
    </row>
  </sheetData>
  <sheetProtection algorithmName="SHA-512" hashValue="qxpPB3Ta4K08rPL/d9Z6Rl9TtrjbbsPhu0Q1wEO0bOtbHAt5TfAey+poIrI33JyvhDEerUWHoUA8pnRDD2CJuw==" saltValue="f8yXoZE5UvOD/WvICV7xeQ==" spinCount="100000" sheet="1" objects="1" scenarios="1"/>
  <mergeCells count="11">
    <mergeCell ref="E5:F5"/>
    <mergeCell ref="J5:M5"/>
    <mergeCell ref="N5:Q5"/>
    <mergeCell ref="AZ5:BC5"/>
    <mergeCell ref="AT5:AW5"/>
    <mergeCell ref="AH4:AK4"/>
    <mergeCell ref="N4:Q4"/>
    <mergeCell ref="R4:U4"/>
    <mergeCell ref="V4:Y4"/>
    <mergeCell ref="Z4:AC4"/>
    <mergeCell ref="AD4:AG4"/>
  </mergeCells>
  <hyperlinks>
    <hyperlink ref="C2" location="Intro!A1" display="Intro" xr:uid="{00000000-0004-0000-1500-000000000000}"/>
    <hyperlink ref="D2" location="Glossary!A1" display="Glossary" xr:uid="{00000000-0004-0000-1500-000001000000}"/>
    <hyperlink ref="E2" location="Inputs!A1" display="Inputs" xr:uid="{00000000-0004-0000-1500-000002000000}"/>
  </hyperlink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tabColor theme="7"/>
  </sheetPr>
  <dimension ref="A1:XFD3508"/>
  <sheetViews>
    <sheetView workbookViewId="0"/>
  </sheetViews>
  <sheetFormatPr defaultColWidth="8.7109375" defaultRowHeight="15" x14ac:dyDescent="0.25"/>
  <cols>
    <col min="1" max="1" width="15.7109375" style="4" customWidth="1"/>
    <col min="2" max="7" width="8.7109375" style="4"/>
    <col min="8" max="8" width="16.42578125" style="4" customWidth="1"/>
    <col min="9" max="9" width="12.28515625" style="4" customWidth="1"/>
    <col min="10" max="10" width="11.7109375" style="4" customWidth="1"/>
    <col min="11" max="11" width="12.42578125" style="4" customWidth="1"/>
    <col min="12" max="12" width="10.42578125" style="4" customWidth="1"/>
    <col min="13" max="13" width="12.42578125" style="4" bestFit="1" customWidth="1"/>
    <col min="14" max="23" width="8.7109375" style="4"/>
    <col min="24" max="24" width="12.5703125" style="4" bestFit="1" customWidth="1"/>
    <col min="25" max="16384" width="8.7109375" style="4"/>
  </cols>
  <sheetData>
    <row r="1" spans="1:16384" s="306" customFormat="1" ht="23.25" x14ac:dyDescent="0.35">
      <c r="A1" s="85" t="s">
        <v>533</v>
      </c>
    </row>
    <row r="2" spans="1:16384" s="3" customFormat="1" x14ac:dyDescent="0.25">
      <c r="A2" s="539"/>
      <c r="B2" s="539" t="s">
        <v>683</v>
      </c>
      <c r="C2" s="520" t="s">
        <v>603</v>
      </c>
      <c r="D2" s="520" t="s">
        <v>604</v>
      </c>
      <c r="E2" s="521" t="s">
        <v>550</v>
      </c>
      <c r="F2" s="545"/>
      <c r="G2" s="545"/>
      <c r="H2" s="546"/>
      <c r="I2" s="539"/>
      <c r="J2" s="545"/>
      <c r="K2" s="545"/>
      <c r="L2" s="546"/>
      <c r="M2" s="539"/>
      <c r="N2" s="545"/>
      <c r="O2" s="545"/>
      <c r="P2" s="546"/>
      <c r="Q2" s="539"/>
      <c r="R2" s="545"/>
      <c r="S2" s="545"/>
      <c r="T2" s="546"/>
      <c r="U2" s="539"/>
      <c r="V2" s="545"/>
      <c r="W2" s="545"/>
      <c r="X2" s="546"/>
      <c r="Y2" s="539"/>
      <c r="Z2" s="545"/>
      <c r="AA2" s="545"/>
      <c r="AB2" s="546"/>
      <c r="AC2" s="539"/>
      <c r="AD2" s="545"/>
      <c r="AE2" s="545"/>
      <c r="AF2" s="546"/>
      <c r="AG2" s="539"/>
      <c r="AH2" s="545"/>
      <c r="AI2" s="545"/>
      <c r="AJ2" s="546"/>
      <c r="AK2" s="539"/>
      <c r="AL2" s="545"/>
      <c r="AM2" s="545"/>
      <c r="AN2" s="546"/>
      <c r="AO2" s="539"/>
      <c r="AP2" s="545"/>
      <c r="AQ2" s="545"/>
      <c r="AR2" s="546"/>
      <c r="AS2" s="539"/>
      <c r="AT2" s="545"/>
      <c r="AU2" s="545"/>
      <c r="AV2" s="546"/>
      <c r="AW2" s="539"/>
      <c r="AX2" s="545"/>
      <c r="AY2" s="545"/>
      <c r="AZ2" s="546"/>
      <c r="BA2" s="539"/>
      <c r="BB2" s="545"/>
      <c r="BC2" s="545"/>
      <c r="BD2" s="546"/>
      <c r="BE2" s="539"/>
      <c r="BF2" s="545"/>
      <c r="BG2" s="545"/>
      <c r="BH2" s="546"/>
      <c r="BI2" s="539"/>
      <c r="BJ2" s="545"/>
      <c r="BK2" s="545"/>
      <c r="BL2" s="546"/>
      <c r="BM2" s="539"/>
      <c r="BN2" s="545"/>
      <c r="BO2" s="545"/>
      <c r="BP2" s="546"/>
      <c r="BQ2" s="539"/>
      <c r="BR2" s="545"/>
      <c r="BS2" s="545"/>
      <c r="BT2" s="546"/>
      <c r="BU2" s="539"/>
      <c r="BV2" s="545"/>
      <c r="BW2" s="545"/>
      <c r="BX2" s="546"/>
      <c r="BY2" s="539"/>
      <c r="BZ2" s="545"/>
      <c r="CA2" s="545"/>
      <c r="CB2" s="546"/>
      <c r="CC2" s="539"/>
      <c r="CD2" s="545"/>
      <c r="CE2" s="545"/>
      <c r="CF2" s="546"/>
      <c r="CG2" s="539"/>
      <c r="CH2" s="545"/>
      <c r="CI2" s="545"/>
      <c r="CJ2" s="546"/>
      <c r="CK2" s="539"/>
      <c r="CL2" s="545"/>
      <c r="CM2" s="545"/>
      <c r="CN2" s="546"/>
      <c r="CO2" s="539"/>
      <c r="CP2" s="545"/>
      <c r="CQ2" s="545"/>
      <c r="CR2" s="546"/>
      <c r="CS2" s="539"/>
      <c r="CT2" s="545"/>
      <c r="CU2" s="545"/>
      <c r="CV2" s="546"/>
      <c r="CW2" s="539"/>
      <c r="CX2" s="545"/>
      <c r="CY2" s="545"/>
      <c r="CZ2" s="546"/>
      <c r="DA2" s="539"/>
      <c r="DB2" s="545"/>
      <c r="DC2" s="545"/>
      <c r="DD2" s="546"/>
      <c r="DE2" s="539"/>
      <c r="DF2" s="545"/>
      <c r="DG2" s="545"/>
      <c r="DH2" s="546"/>
      <c r="DI2" s="539"/>
      <c r="DJ2" s="545"/>
      <c r="DK2" s="545"/>
      <c r="DL2" s="546"/>
      <c r="DM2" s="539"/>
      <c r="DN2" s="545"/>
      <c r="DO2" s="545"/>
      <c r="DP2" s="546"/>
      <c r="DQ2" s="539"/>
      <c r="DR2" s="545"/>
      <c r="DS2" s="545"/>
      <c r="DT2" s="546"/>
      <c r="DU2" s="539"/>
      <c r="DV2" s="545"/>
      <c r="DW2" s="545"/>
      <c r="DX2" s="546"/>
      <c r="DY2" s="539"/>
      <c r="DZ2" s="545"/>
      <c r="EA2" s="545"/>
      <c r="EB2" s="546"/>
      <c r="EC2" s="539"/>
      <c r="ED2" s="545"/>
      <c r="EE2" s="545"/>
      <c r="EF2" s="546"/>
      <c r="EG2" s="539"/>
      <c r="EH2" s="545"/>
      <c r="EI2" s="545"/>
      <c r="EJ2" s="546"/>
      <c r="EK2" s="539"/>
      <c r="EL2" s="545"/>
      <c r="EM2" s="545"/>
      <c r="EN2" s="546"/>
      <c r="EO2" s="539"/>
      <c r="EP2" s="545"/>
      <c r="EQ2" s="545"/>
      <c r="ER2" s="546"/>
      <c r="ES2" s="539"/>
      <c r="ET2" s="545"/>
      <c r="EU2" s="545"/>
      <c r="EV2" s="546"/>
      <c r="EW2" s="539"/>
      <c r="EX2" s="545"/>
      <c r="EY2" s="545"/>
      <c r="EZ2" s="546"/>
      <c r="FA2" s="539"/>
      <c r="FB2" s="545"/>
      <c r="FC2" s="545"/>
      <c r="FD2" s="546"/>
      <c r="FE2" s="539"/>
      <c r="FF2" s="545"/>
      <c r="FG2" s="545"/>
      <c r="FH2" s="546"/>
      <c r="FI2" s="539"/>
      <c r="FJ2" s="545"/>
      <c r="FK2" s="545"/>
      <c r="FL2" s="546"/>
      <c r="FM2" s="539"/>
      <c r="FN2" s="545"/>
      <c r="FO2" s="545"/>
      <c r="FP2" s="546"/>
      <c r="FQ2" s="539"/>
      <c r="FR2" s="545"/>
      <c r="FS2" s="545"/>
      <c r="FT2" s="546"/>
      <c r="FU2" s="539"/>
      <c r="FV2" s="545"/>
      <c r="FW2" s="545"/>
      <c r="FX2" s="546"/>
      <c r="FY2" s="539"/>
      <c r="FZ2" s="545"/>
      <c r="GA2" s="545"/>
      <c r="GB2" s="546"/>
      <c r="GC2" s="539"/>
      <c r="GD2" s="545"/>
      <c r="GE2" s="545"/>
      <c r="GF2" s="546"/>
      <c r="GG2" s="539"/>
      <c r="GH2" s="545"/>
      <c r="GI2" s="545"/>
      <c r="GJ2" s="546"/>
      <c r="GK2" s="539"/>
      <c r="GL2" s="545"/>
      <c r="GM2" s="545"/>
      <c r="GN2" s="546"/>
      <c r="GO2" s="539"/>
      <c r="GP2" s="545"/>
      <c r="GQ2" s="545"/>
      <c r="GR2" s="546"/>
      <c r="GS2" s="539"/>
      <c r="GT2" s="545"/>
      <c r="GU2" s="545"/>
      <c r="GV2" s="546"/>
      <c r="GW2" s="539"/>
      <c r="GX2" s="545"/>
      <c r="GY2" s="545"/>
      <c r="GZ2" s="546"/>
      <c r="HA2" s="539"/>
      <c r="HB2" s="545"/>
      <c r="HC2" s="545"/>
      <c r="HD2" s="546"/>
      <c r="HE2" s="539"/>
      <c r="HF2" s="545"/>
      <c r="HG2" s="545"/>
      <c r="HH2" s="546"/>
      <c r="HI2" s="539"/>
      <c r="HJ2" s="545"/>
      <c r="HK2" s="545"/>
      <c r="HL2" s="546"/>
      <c r="HM2" s="539"/>
      <c r="HN2" s="545"/>
      <c r="HO2" s="545"/>
      <c r="HP2" s="546"/>
      <c r="HQ2" s="539"/>
      <c r="HR2" s="545"/>
      <c r="HS2" s="545"/>
      <c r="HT2" s="546"/>
      <c r="HU2" s="539"/>
      <c r="HV2" s="545"/>
      <c r="HW2" s="545"/>
      <c r="HX2" s="546"/>
      <c r="HY2" s="539"/>
      <c r="HZ2" s="545"/>
      <c r="IA2" s="545"/>
      <c r="IB2" s="546"/>
      <c r="IC2" s="539"/>
      <c r="ID2" s="545"/>
      <c r="IE2" s="545"/>
      <c r="IF2" s="546"/>
      <c r="IG2" s="539"/>
      <c r="IH2" s="545"/>
      <c r="II2" s="545"/>
      <c r="IJ2" s="546"/>
      <c r="IK2" s="539"/>
      <c r="IL2" s="545"/>
      <c r="IM2" s="545"/>
      <c r="IN2" s="546"/>
      <c r="IO2" s="539"/>
      <c r="IP2" s="545"/>
      <c r="IQ2" s="545"/>
      <c r="IR2" s="546"/>
      <c r="IS2" s="539"/>
      <c r="IT2" s="545"/>
      <c r="IU2" s="545"/>
      <c r="IV2" s="546"/>
      <c r="IW2" s="539"/>
      <c r="IX2" s="545"/>
      <c r="IY2" s="545"/>
      <c r="IZ2" s="546"/>
      <c r="JA2" s="539"/>
      <c r="JB2" s="545"/>
      <c r="JC2" s="545"/>
      <c r="JD2" s="546"/>
      <c r="JE2" s="539"/>
      <c r="JF2" s="545"/>
      <c r="JG2" s="545"/>
      <c r="JH2" s="546"/>
      <c r="JI2" s="539"/>
      <c r="JJ2" s="545"/>
      <c r="JK2" s="545"/>
      <c r="JL2" s="546"/>
      <c r="JM2" s="539"/>
      <c r="JN2" s="545"/>
      <c r="JO2" s="545"/>
      <c r="JP2" s="546"/>
      <c r="JQ2" s="539"/>
      <c r="JR2" s="545"/>
      <c r="JS2" s="545"/>
      <c r="JT2" s="546"/>
      <c r="JU2" s="539"/>
      <c r="JV2" s="545"/>
      <c r="JW2" s="545"/>
      <c r="JX2" s="546"/>
      <c r="JY2" s="539"/>
      <c r="JZ2" s="545"/>
      <c r="KA2" s="545"/>
      <c r="KB2" s="546"/>
      <c r="KC2" s="539"/>
      <c r="KD2" s="545"/>
      <c r="KE2" s="545"/>
      <c r="KF2" s="546"/>
      <c r="KG2" s="539"/>
      <c r="KH2" s="545"/>
      <c r="KI2" s="545"/>
      <c r="KJ2" s="546"/>
      <c r="KK2" s="539"/>
      <c r="KL2" s="545"/>
      <c r="KM2" s="545"/>
      <c r="KN2" s="546"/>
      <c r="KO2" s="539"/>
      <c r="KP2" s="545"/>
      <c r="KQ2" s="545"/>
      <c r="KR2" s="546"/>
      <c r="KS2" s="539"/>
      <c r="KT2" s="545"/>
      <c r="KU2" s="545"/>
      <c r="KV2" s="546"/>
      <c r="KW2" s="539"/>
      <c r="KX2" s="545"/>
      <c r="KY2" s="545"/>
      <c r="KZ2" s="546"/>
      <c r="LA2" s="539"/>
      <c r="LB2" s="545"/>
      <c r="LC2" s="545"/>
      <c r="LD2" s="546"/>
      <c r="LE2" s="539"/>
      <c r="LF2" s="545"/>
      <c r="LG2" s="545"/>
      <c r="LH2" s="546"/>
      <c r="LI2" s="539"/>
      <c r="LJ2" s="545"/>
      <c r="LK2" s="545"/>
      <c r="LL2" s="546"/>
      <c r="LM2" s="539"/>
      <c r="LN2" s="545"/>
      <c r="LO2" s="545"/>
      <c r="LP2" s="546"/>
      <c r="LQ2" s="539"/>
      <c r="LR2" s="545"/>
      <c r="LS2" s="545"/>
      <c r="LT2" s="546"/>
      <c r="LU2" s="539"/>
      <c r="LV2" s="545"/>
      <c r="LW2" s="545"/>
      <c r="LX2" s="546"/>
      <c r="LY2" s="539"/>
      <c r="LZ2" s="545"/>
      <c r="MA2" s="545"/>
      <c r="MB2" s="546"/>
      <c r="MC2" s="539"/>
      <c r="MD2" s="545"/>
      <c r="ME2" s="545"/>
      <c r="MF2" s="546"/>
      <c r="MG2" s="539"/>
      <c r="MH2" s="545"/>
      <c r="MI2" s="545"/>
      <c r="MJ2" s="546"/>
      <c r="MK2" s="539"/>
      <c r="ML2" s="545"/>
      <c r="MM2" s="545"/>
      <c r="MN2" s="546"/>
      <c r="MO2" s="539"/>
      <c r="MP2" s="545"/>
      <c r="MQ2" s="545"/>
      <c r="MR2" s="546"/>
      <c r="MS2" s="539"/>
      <c r="MT2" s="545"/>
      <c r="MU2" s="545"/>
      <c r="MV2" s="546"/>
      <c r="MW2" s="539"/>
      <c r="MX2" s="545"/>
      <c r="MY2" s="545"/>
      <c r="MZ2" s="546"/>
      <c r="NA2" s="539"/>
      <c r="NB2" s="545"/>
      <c r="NC2" s="545"/>
      <c r="ND2" s="546"/>
      <c r="NE2" s="539"/>
      <c r="NF2" s="545"/>
      <c r="NG2" s="545"/>
      <c r="NH2" s="546"/>
      <c r="NI2" s="539"/>
      <c r="NJ2" s="545"/>
      <c r="NK2" s="545"/>
      <c r="NL2" s="546"/>
      <c r="NM2" s="539"/>
      <c r="NN2" s="545"/>
      <c r="NO2" s="545"/>
      <c r="NP2" s="546"/>
      <c r="NQ2" s="539"/>
      <c r="NR2" s="545"/>
      <c r="NS2" s="545"/>
      <c r="NT2" s="546"/>
      <c r="NU2" s="539"/>
      <c r="NV2" s="545"/>
      <c r="NW2" s="545"/>
      <c r="NX2" s="546"/>
      <c r="NY2" s="539"/>
      <c r="NZ2" s="545"/>
      <c r="OA2" s="545"/>
      <c r="OB2" s="546"/>
      <c r="OC2" s="539"/>
      <c r="OD2" s="545"/>
      <c r="OE2" s="545"/>
      <c r="OF2" s="546"/>
      <c r="OG2" s="539"/>
      <c r="OH2" s="545"/>
      <c r="OI2" s="545"/>
      <c r="OJ2" s="546"/>
      <c r="OK2" s="539"/>
      <c r="OL2" s="545"/>
      <c r="OM2" s="545"/>
      <c r="ON2" s="546"/>
      <c r="OO2" s="539"/>
      <c r="OP2" s="545"/>
      <c r="OQ2" s="545"/>
      <c r="OR2" s="546"/>
      <c r="OS2" s="539"/>
      <c r="OT2" s="545"/>
      <c r="OU2" s="545"/>
      <c r="OV2" s="546"/>
      <c r="OW2" s="539"/>
      <c r="OX2" s="545"/>
      <c r="OY2" s="545"/>
      <c r="OZ2" s="546"/>
      <c r="PA2" s="539"/>
      <c r="PB2" s="545"/>
      <c r="PC2" s="545"/>
      <c r="PD2" s="546"/>
      <c r="PE2" s="539"/>
      <c r="PF2" s="545"/>
      <c r="PG2" s="545"/>
      <c r="PH2" s="546"/>
      <c r="PI2" s="539"/>
      <c r="PJ2" s="545"/>
      <c r="PK2" s="545"/>
      <c r="PL2" s="546"/>
      <c r="PM2" s="539"/>
      <c r="PN2" s="545"/>
      <c r="PO2" s="545"/>
      <c r="PP2" s="546"/>
      <c r="PQ2" s="539"/>
      <c r="PR2" s="545"/>
      <c r="PS2" s="545"/>
      <c r="PT2" s="546"/>
      <c r="PU2" s="539"/>
      <c r="PV2" s="545"/>
      <c r="PW2" s="545"/>
      <c r="PX2" s="546"/>
      <c r="PY2" s="539"/>
      <c r="PZ2" s="545"/>
      <c r="QA2" s="545"/>
      <c r="QB2" s="546"/>
      <c r="QC2" s="539"/>
      <c r="QD2" s="545"/>
      <c r="QE2" s="545"/>
      <c r="QF2" s="546"/>
      <c r="QG2" s="539"/>
      <c r="QH2" s="545"/>
      <c r="QI2" s="545"/>
      <c r="QJ2" s="546"/>
      <c r="QK2" s="539"/>
      <c r="QL2" s="545"/>
      <c r="QM2" s="545"/>
      <c r="QN2" s="546"/>
      <c r="QO2" s="539"/>
      <c r="QP2" s="545"/>
      <c r="QQ2" s="545"/>
      <c r="QR2" s="546"/>
      <c r="QS2" s="539"/>
      <c r="QT2" s="545"/>
      <c r="QU2" s="545"/>
      <c r="QV2" s="546"/>
      <c r="QW2" s="539"/>
      <c r="QX2" s="545"/>
      <c r="QY2" s="545"/>
      <c r="QZ2" s="546"/>
      <c r="RA2" s="539"/>
      <c r="RB2" s="545"/>
      <c r="RC2" s="545"/>
      <c r="RD2" s="546"/>
      <c r="RE2" s="539"/>
      <c r="RF2" s="545"/>
      <c r="RG2" s="545"/>
      <c r="RH2" s="546"/>
      <c r="RI2" s="539"/>
      <c r="RJ2" s="545"/>
      <c r="RK2" s="545"/>
      <c r="RL2" s="546"/>
      <c r="RM2" s="539"/>
      <c r="RN2" s="545"/>
      <c r="RO2" s="545"/>
      <c r="RP2" s="546"/>
      <c r="RQ2" s="539"/>
      <c r="RR2" s="545"/>
      <c r="RS2" s="545"/>
      <c r="RT2" s="546"/>
      <c r="RU2" s="539"/>
      <c r="RV2" s="545"/>
      <c r="RW2" s="545"/>
      <c r="RX2" s="546"/>
      <c r="RY2" s="539"/>
      <c r="RZ2" s="545"/>
      <c r="SA2" s="545"/>
      <c r="SB2" s="546"/>
      <c r="SC2" s="539"/>
      <c r="SD2" s="545"/>
      <c r="SE2" s="545"/>
      <c r="SF2" s="546"/>
      <c r="SG2" s="539"/>
      <c r="SH2" s="545"/>
      <c r="SI2" s="545"/>
      <c r="SJ2" s="546"/>
      <c r="SK2" s="539"/>
      <c r="SL2" s="545"/>
      <c r="SM2" s="545"/>
      <c r="SN2" s="546"/>
      <c r="SO2" s="539"/>
      <c r="SP2" s="545"/>
      <c r="SQ2" s="545"/>
      <c r="SR2" s="546"/>
      <c r="SS2" s="539"/>
      <c r="ST2" s="545"/>
      <c r="SU2" s="545"/>
      <c r="SV2" s="546"/>
      <c r="SW2" s="539"/>
      <c r="SX2" s="545"/>
      <c r="SY2" s="545"/>
      <c r="SZ2" s="546"/>
      <c r="TA2" s="539"/>
      <c r="TB2" s="545"/>
      <c r="TC2" s="545"/>
      <c r="TD2" s="546"/>
      <c r="TE2" s="539"/>
      <c r="TF2" s="545"/>
      <c r="TG2" s="545"/>
      <c r="TH2" s="546"/>
      <c r="TI2" s="539"/>
      <c r="TJ2" s="545"/>
      <c r="TK2" s="545"/>
      <c r="TL2" s="546"/>
      <c r="TM2" s="539"/>
      <c r="TN2" s="545"/>
      <c r="TO2" s="545"/>
      <c r="TP2" s="546"/>
      <c r="TQ2" s="539"/>
      <c r="TR2" s="545"/>
      <c r="TS2" s="545"/>
      <c r="TT2" s="546"/>
      <c r="TU2" s="539"/>
      <c r="TV2" s="545"/>
      <c r="TW2" s="545"/>
      <c r="TX2" s="546"/>
      <c r="TY2" s="539"/>
      <c r="TZ2" s="545"/>
      <c r="UA2" s="545"/>
      <c r="UB2" s="546"/>
      <c r="UC2" s="539"/>
      <c r="UD2" s="545"/>
      <c r="UE2" s="545"/>
      <c r="UF2" s="546"/>
      <c r="UG2" s="539"/>
      <c r="UH2" s="545"/>
      <c r="UI2" s="545"/>
      <c r="UJ2" s="546"/>
      <c r="UK2" s="539"/>
      <c r="UL2" s="545"/>
      <c r="UM2" s="545"/>
      <c r="UN2" s="546"/>
      <c r="UO2" s="539"/>
      <c r="UP2" s="545"/>
      <c r="UQ2" s="545"/>
      <c r="UR2" s="546"/>
      <c r="US2" s="539"/>
      <c r="UT2" s="545"/>
      <c r="UU2" s="545"/>
      <c r="UV2" s="546"/>
      <c r="UW2" s="539"/>
      <c r="UX2" s="545"/>
      <c r="UY2" s="545"/>
      <c r="UZ2" s="546"/>
      <c r="VA2" s="539"/>
      <c r="VB2" s="545"/>
      <c r="VC2" s="545"/>
      <c r="VD2" s="546"/>
      <c r="VE2" s="539"/>
      <c r="VF2" s="545"/>
      <c r="VG2" s="545"/>
      <c r="VH2" s="546"/>
      <c r="VI2" s="539"/>
      <c r="VJ2" s="545"/>
      <c r="VK2" s="545"/>
      <c r="VL2" s="546"/>
      <c r="VM2" s="539"/>
      <c r="VN2" s="545"/>
      <c r="VO2" s="545"/>
      <c r="VP2" s="546"/>
      <c r="VQ2" s="539"/>
      <c r="VR2" s="545"/>
      <c r="VS2" s="545"/>
      <c r="VT2" s="546"/>
      <c r="VU2" s="539"/>
      <c r="VV2" s="545"/>
      <c r="VW2" s="545"/>
      <c r="VX2" s="546"/>
      <c r="VY2" s="539"/>
      <c r="VZ2" s="545"/>
      <c r="WA2" s="545"/>
      <c r="WB2" s="546"/>
      <c r="WC2" s="539"/>
      <c r="WD2" s="545"/>
      <c r="WE2" s="545"/>
      <c r="WF2" s="546"/>
      <c r="WG2" s="539"/>
      <c r="WH2" s="545"/>
      <c r="WI2" s="545"/>
      <c r="WJ2" s="546"/>
      <c r="WK2" s="539"/>
      <c r="WL2" s="545"/>
      <c r="WM2" s="545"/>
      <c r="WN2" s="546"/>
      <c r="WO2" s="539"/>
      <c r="WP2" s="545"/>
      <c r="WQ2" s="545"/>
      <c r="WR2" s="546"/>
      <c r="WS2" s="539"/>
      <c r="WT2" s="545"/>
      <c r="WU2" s="545"/>
      <c r="WV2" s="546"/>
      <c r="WW2" s="539"/>
      <c r="WX2" s="545"/>
      <c r="WY2" s="545"/>
      <c r="WZ2" s="546"/>
      <c r="XA2" s="539"/>
      <c r="XB2" s="545"/>
      <c r="XC2" s="545"/>
      <c r="XD2" s="546"/>
      <c r="XE2" s="539"/>
      <c r="XF2" s="545"/>
      <c r="XG2" s="545"/>
      <c r="XH2" s="546"/>
      <c r="XI2" s="539"/>
      <c r="XJ2" s="545"/>
      <c r="XK2" s="545"/>
      <c r="XL2" s="546"/>
      <c r="XM2" s="539"/>
      <c r="XN2" s="545"/>
      <c r="XO2" s="545"/>
      <c r="XP2" s="546"/>
      <c r="XQ2" s="539"/>
      <c r="XR2" s="545"/>
      <c r="XS2" s="545"/>
      <c r="XT2" s="546"/>
      <c r="XU2" s="539"/>
      <c r="XV2" s="545"/>
      <c r="XW2" s="545"/>
      <c r="XX2" s="546"/>
      <c r="XY2" s="539"/>
      <c r="XZ2" s="545"/>
      <c r="YA2" s="545"/>
      <c r="YB2" s="546"/>
      <c r="YC2" s="539"/>
      <c r="YD2" s="545"/>
      <c r="YE2" s="545"/>
      <c r="YF2" s="546"/>
      <c r="YG2" s="539"/>
      <c r="YH2" s="545"/>
      <c r="YI2" s="545"/>
      <c r="YJ2" s="546"/>
      <c r="YK2" s="539"/>
      <c r="YL2" s="545"/>
      <c r="YM2" s="545"/>
      <c r="YN2" s="546"/>
      <c r="YO2" s="539"/>
      <c r="YP2" s="545"/>
      <c r="YQ2" s="545"/>
      <c r="YR2" s="546"/>
      <c r="YS2" s="539"/>
      <c r="YT2" s="545"/>
      <c r="YU2" s="545"/>
      <c r="YV2" s="546"/>
      <c r="YW2" s="539"/>
      <c r="YX2" s="545"/>
      <c r="YY2" s="545"/>
      <c r="YZ2" s="546"/>
      <c r="ZA2" s="539"/>
      <c r="ZB2" s="545"/>
      <c r="ZC2" s="545"/>
      <c r="ZD2" s="546"/>
      <c r="ZE2" s="539"/>
      <c r="ZF2" s="545"/>
      <c r="ZG2" s="545"/>
      <c r="ZH2" s="546"/>
      <c r="ZI2" s="539"/>
      <c r="ZJ2" s="545"/>
      <c r="ZK2" s="545"/>
      <c r="ZL2" s="546"/>
      <c r="ZM2" s="539"/>
      <c r="ZN2" s="545"/>
      <c r="ZO2" s="545"/>
      <c r="ZP2" s="546"/>
      <c r="ZQ2" s="539"/>
      <c r="ZR2" s="545"/>
      <c r="ZS2" s="545"/>
      <c r="ZT2" s="546"/>
      <c r="ZU2" s="539"/>
      <c r="ZV2" s="545"/>
      <c r="ZW2" s="545"/>
      <c r="ZX2" s="546"/>
      <c r="ZY2" s="539"/>
      <c r="ZZ2" s="545"/>
      <c r="AAA2" s="545"/>
      <c r="AAB2" s="546"/>
      <c r="AAC2" s="539"/>
      <c r="AAD2" s="545"/>
      <c r="AAE2" s="545"/>
      <c r="AAF2" s="546"/>
      <c r="AAG2" s="539"/>
      <c r="AAH2" s="545"/>
      <c r="AAI2" s="545"/>
      <c r="AAJ2" s="546"/>
      <c r="AAK2" s="539"/>
      <c r="AAL2" s="545"/>
      <c r="AAM2" s="545"/>
      <c r="AAN2" s="546"/>
      <c r="AAO2" s="539"/>
      <c r="AAP2" s="545"/>
      <c r="AAQ2" s="545"/>
      <c r="AAR2" s="546"/>
      <c r="AAS2" s="539"/>
      <c r="AAT2" s="545"/>
      <c r="AAU2" s="545"/>
      <c r="AAV2" s="546"/>
      <c r="AAW2" s="539"/>
      <c r="AAX2" s="545"/>
      <c r="AAY2" s="545"/>
      <c r="AAZ2" s="546"/>
      <c r="ABA2" s="539"/>
      <c r="ABB2" s="545"/>
      <c r="ABC2" s="545"/>
      <c r="ABD2" s="546"/>
      <c r="ABE2" s="539"/>
      <c r="ABF2" s="545"/>
      <c r="ABG2" s="545"/>
      <c r="ABH2" s="546"/>
      <c r="ABI2" s="539"/>
      <c r="ABJ2" s="545"/>
      <c r="ABK2" s="545"/>
      <c r="ABL2" s="546"/>
      <c r="ABM2" s="539"/>
      <c r="ABN2" s="545"/>
      <c r="ABO2" s="545"/>
      <c r="ABP2" s="546"/>
      <c r="ABQ2" s="539"/>
      <c r="ABR2" s="545"/>
      <c r="ABS2" s="545"/>
      <c r="ABT2" s="546"/>
      <c r="ABU2" s="539"/>
      <c r="ABV2" s="545"/>
      <c r="ABW2" s="545"/>
      <c r="ABX2" s="546"/>
      <c r="ABY2" s="539"/>
      <c r="ABZ2" s="545"/>
      <c r="ACA2" s="545"/>
      <c r="ACB2" s="546"/>
      <c r="ACC2" s="539"/>
      <c r="ACD2" s="545"/>
      <c r="ACE2" s="545"/>
      <c r="ACF2" s="546"/>
      <c r="ACG2" s="539"/>
      <c r="ACH2" s="545"/>
      <c r="ACI2" s="545"/>
      <c r="ACJ2" s="546"/>
      <c r="ACK2" s="539"/>
      <c r="ACL2" s="545"/>
      <c r="ACM2" s="545"/>
      <c r="ACN2" s="546"/>
      <c r="ACO2" s="539"/>
      <c r="ACP2" s="545"/>
      <c r="ACQ2" s="545"/>
      <c r="ACR2" s="546"/>
      <c r="ACS2" s="539"/>
      <c r="ACT2" s="545"/>
      <c r="ACU2" s="545"/>
      <c r="ACV2" s="546"/>
      <c r="ACW2" s="539"/>
      <c r="ACX2" s="545"/>
      <c r="ACY2" s="545"/>
      <c r="ACZ2" s="546"/>
      <c r="ADA2" s="539"/>
      <c r="ADB2" s="545"/>
      <c r="ADC2" s="545"/>
      <c r="ADD2" s="546"/>
      <c r="ADE2" s="539"/>
      <c r="ADF2" s="545"/>
      <c r="ADG2" s="545"/>
      <c r="ADH2" s="546"/>
      <c r="ADI2" s="539"/>
      <c r="ADJ2" s="545"/>
      <c r="ADK2" s="545"/>
      <c r="ADL2" s="546"/>
      <c r="ADM2" s="539"/>
      <c r="ADN2" s="545"/>
      <c r="ADO2" s="545"/>
      <c r="ADP2" s="546"/>
      <c r="ADQ2" s="539"/>
      <c r="ADR2" s="545"/>
      <c r="ADS2" s="545"/>
      <c r="ADT2" s="546"/>
      <c r="ADU2" s="539"/>
      <c r="ADV2" s="545"/>
      <c r="ADW2" s="545"/>
      <c r="ADX2" s="546"/>
      <c r="ADY2" s="539"/>
      <c r="ADZ2" s="545"/>
      <c r="AEA2" s="545"/>
      <c r="AEB2" s="546"/>
      <c r="AEC2" s="539"/>
      <c r="AED2" s="545"/>
      <c r="AEE2" s="545"/>
      <c r="AEF2" s="546"/>
      <c r="AEG2" s="539"/>
      <c r="AEH2" s="545"/>
      <c r="AEI2" s="545"/>
      <c r="AEJ2" s="546"/>
      <c r="AEK2" s="539"/>
      <c r="AEL2" s="545"/>
      <c r="AEM2" s="545"/>
      <c r="AEN2" s="546"/>
      <c r="AEO2" s="539"/>
      <c r="AEP2" s="545"/>
      <c r="AEQ2" s="545"/>
      <c r="AER2" s="546"/>
      <c r="AES2" s="539"/>
      <c r="AET2" s="545"/>
      <c r="AEU2" s="545"/>
      <c r="AEV2" s="546"/>
      <c r="AEW2" s="539"/>
      <c r="AEX2" s="545"/>
      <c r="AEY2" s="545"/>
      <c r="AEZ2" s="546"/>
      <c r="AFA2" s="539"/>
      <c r="AFB2" s="545"/>
      <c r="AFC2" s="545"/>
      <c r="AFD2" s="546"/>
      <c r="AFE2" s="539"/>
      <c r="AFF2" s="545"/>
      <c r="AFG2" s="545"/>
      <c r="AFH2" s="546"/>
      <c r="AFI2" s="539"/>
      <c r="AFJ2" s="545"/>
      <c r="AFK2" s="545"/>
      <c r="AFL2" s="546"/>
      <c r="AFM2" s="539"/>
      <c r="AFN2" s="545"/>
      <c r="AFO2" s="545"/>
      <c r="AFP2" s="546"/>
      <c r="AFQ2" s="539"/>
      <c r="AFR2" s="545"/>
      <c r="AFS2" s="545"/>
      <c r="AFT2" s="546"/>
      <c r="AFU2" s="539"/>
      <c r="AFV2" s="545"/>
      <c r="AFW2" s="545"/>
      <c r="AFX2" s="546"/>
      <c r="AFY2" s="539"/>
      <c r="AFZ2" s="545"/>
      <c r="AGA2" s="545"/>
      <c r="AGB2" s="546"/>
      <c r="AGC2" s="539"/>
      <c r="AGD2" s="545"/>
      <c r="AGE2" s="545"/>
      <c r="AGF2" s="546"/>
      <c r="AGG2" s="539"/>
      <c r="AGH2" s="545"/>
      <c r="AGI2" s="545"/>
      <c r="AGJ2" s="546"/>
      <c r="AGK2" s="539"/>
      <c r="AGL2" s="545"/>
      <c r="AGM2" s="545"/>
      <c r="AGN2" s="546"/>
      <c r="AGO2" s="539"/>
      <c r="AGP2" s="545"/>
      <c r="AGQ2" s="545"/>
      <c r="AGR2" s="546"/>
      <c r="AGS2" s="539"/>
      <c r="AGT2" s="545"/>
      <c r="AGU2" s="545"/>
      <c r="AGV2" s="546"/>
      <c r="AGW2" s="539"/>
      <c r="AGX2" s="545"/>
      <c r="AGY2" s="545"/>
      <c r="AGZ2" s="546"/>
      <c r="AHA2" s="539"/>
      <c r="AHB2" s="545"/>
      <c r="AHC2" s="545"/>
      <c r="AHD2" s="546"/>
      <c r="AHE2" s="539"/>
      <c r="AHF2" s="545"/>
      <c r="AHG2" s="545"/>
      <c r="AHH2" s="546"/>
      <c r="AHI2" s="539"/>
      <c r="AHJ2" s="545"/>
      <c r="AHK2" s="545"/>
      <c r="AHL2" s="546"/>
      <c r="AHM2" s="539"/>
      <c r="AHN2" s="545"/>
      <c r="AHO2" s="545"/>
      <c r="AHP2" s="546"/>
      <c r="AHQ2" s="539"/>
      <c r="AHR2" s="545"/>
      <c r="AHS2" s="545"/>
      <c r="AHT2" s="546"/>
      <c r="AHU2" s="539"/>
      <c r="AHV2" s="545"/>
      <c r="AHW2" s="545"/>
      <c r="AHX2" s="546"/>
      <c r="AHY2" s="539"/>
      <c r="AHZ2" s="545"/>
      <c r="AIA2" s="545"/>
      <c r="AIB2" s="546"/>
      <c r="AIC2" s="539"/>
      <c r="AID2" s="545"/>
      <c r="AIE2" s="545"/>
      <c r="AIF2" s="546"/>
      <c r="AIG2" s="539"/>
      <c r="AIH2" s="545"/>
      <c r="AII2" s="545"/>
      <c r="AIJ2" s="546"/>
      <c r="AIK2" s="539"/>
      <c r="AIL2" s="545"/>
      <c r="AIM2" s="545"/>
      <c r="AIN2" s="546"/>
      <c r="AIO2" s="539"/>
      <c r="AIP2" s="545"/>
      <c r="AIQ2" s="545"/>
      <c r="AIR2" s="546"/>
      <c r="AIS2" s="539"/>
      <c r="AIT2" s="545"/>
      <c r="AIU2" s="545"/>
      <c r="AIV2" s="546"/>
      <c r="AIW2" s="539"/>
      <c r="AIX2" s="545"/>
      <c r="AIY2" s="545"/>
      <c r="AIZ2" s="546"/>
      <c r="AJA2" s="539"/>
      <c r="AJB2" s="545"/>
      <c r="AJC2" s="545"/>
      <c r="AJD2" s="546"/>
      <c r="AJE2" s="539"/>
      <c r="AJF2" s="545"/>
      <c r="AJG2" s="545"/>
      <c r="AJH2" s="546"/>
      <c r="AJI2" s="539"/>
      <c r="AJJ2" s="545"/>
      <c r="AJK2" s="545"/>
      <c r="AJL2" s="546"/>
      <c r="AJM2" s="539"/>
      <c r="AJN2" s="545"/>
      <c r="AJO2" s="545"/>
      <c r="AJP2" s="546"/>
      <c r="AJQ2" s="539"/>
      <c r="AJR2" s="545"/>
      <c r="AJS2" s="545"/>
      <c r="AJT2" s="546"/>
      <c r="AJU2" s="539"/>
      <c r="AJV2" s="545"/>
      <c r="AJW2" s="545"/>
      <c r="AJX2" s="546"/>
      <c r="AJY2" s="539"/>
      <c r="AJZ2" s="545"/>
      <c r="AKA2" s="545"/>
      <c r="AKB2" s="546"/>
      <c r="AKC2" s="539"/>
      <c r="AKD2" s="545"/>
      <c r="AKE2" s="545"/>
      <c r="AKF2" s="546"/>
      <c r="AKG2" s="539"/>
      <c r="AKH2" s="545"/>
      <c r="AKI2" s="545"/>
      <c r="AKJ2" s="546"/>
      <c r="AKK2" s="539"/>
      <c r="AKL2" s="545"/>
      <c r="AKM2" s="545"/>
      <c r="AKN2" s="546"/>
      <c r="AKO2" s="539"/>
      <c r="AKP2" s="545"/>
      <c r="AKQ2" s="545"/>
      <c r="AKR2" s="546"/>
      <c r="AKS2" s="539"/>
      <c r="AKT2" s="545"/>
      <c r="AKU2" s="545"/>
      <c r="AKV2" s="546"/>
      <c r="AKW2" s="539"/>
      <c r="AKX2" s="545"/>
      <c r="AKY2" s="545"/>
      <c r="AKZ2" s="546"/>
      <c r="ALA2" s="539"/>
      <c r="ALB2" s="545"/>
      <c r="ALC2" s="545"/>
      <c r="ALD2" s="546"/>
      <c r="ALE2" s="539"/>
      <c r="ALF2" s="545"/>
      <c r="ALG2" s="545"/>
      <c r="ALH2" s="546"/>
      <c r="ALI2" s="539"/>
      <c r="ALJ2" s="545"/>
      <c r="ALK2" s="545"/>
      <c r="ALL2" s="546"/>
      <c r="ALM2" s="539"/>
      <c r="ALN2" s="545"/>
      <c r="ALO2" s="545"/>
      <c r="ALP2" s="546"/>
      <c r="ALQ2" s="539"/>
      <c r="ALR2" s="545"/>
      <c r="ALS2" s="545"/>
      <c r="ALT2" s="546"/>
      <c r="ALU2" s="539"/>
      <c r="ALV2" s="545"/>
      <c r="ALW2" s="545"/>
      <c r="ALX2" s="546"/>
      <c r="ALY2" s="539"/>
      <c r="ALZ2" s="545"/>
      <c r="AMA2" s="545"/>
      <c r="AMB2" s="546"/>
      <c r="AMC2" s="539"/>
      <c r="AMD2" s="545"/>
      <c r="AME2" s="545"/>
      <c r="AMF2" s="546"/>
      <c r="AMG2" s="539"/>
      <c r="AMH2" s="545"/>
      <c r="AMI2" s="545"/>
      <c r="AMJ2" s="546"/>
      <c r="AMK2" s="539"/>
      <c r="AML2" s="545"/>
      <c r="AMM2" s="545"/>
      <c r="AMN2" s="546"/>
      <c r="AMO2" s="539"/>
      <c r="AMP2" s="545"/>
      <c r="AMQ2" s="545"/>
      <c r="AMR2" s="546"/>
      <c r="AMS2" s="539"/>
      <c r="AMT2" s="545"/>
      <c r="AMU2" s="545"/>
      <c r="AMV2" s="546"/>
      <c r="AMW2" s="539"/>
      <c r="AMX2" s="545"/>
      <c r="AMY2" s="545"/>
      <c r="AMZ2" s="546"/>
      <c r="ANA2" s="539"/>
      <c r="ANB2" s="545"/>
      <c r="ANC2" s="545"/>
      <c r="AND2" s="546"/>
      <c r="ANE2" s="539"/>
      <c r="ANF2" s="545"/>
      <c r="ANG2" s="545"/>
      <c r="ANH2" s="546"/>
      <c r="ANI2" s="539"/>
      <c r="ANJ2" s="545"/>
      <c r="ANK2" s="545"/>
      <c r="ANL2" s="546"/>
      <c r="ANM2" s="539"/>
      <c r="ANN2" s="545"/>
      <c r="ANO2" s="545"/>
      <c r="ANP2" s="546"/>
      <c r="ANQ2" s="539"/>
      <c r="ANR2" s="545"/>
      <c r="ANS2" s="545"/>
      <c r="ANT2" s="546"/>
      <c r="ANU2" s="539"/>
      <c r="ANV2" s="545"/>
      <c r="ANW2" s="545"/>
      <c r="ANX2" s="546"/>
      <c r="ANY2" s="539"/>
      <c r="ANZ2" s="545"/>
      <c r="AOA2" s="545"/>
      <c r="AOB2" s="546"/>
      <c r="AOC2" s="539"/>
      <c r="AOD2" s="545"/>
      <c r="AOE2" s="545"/>
      <c r="AOF2" s="546"/>
      <c r="AOG2" s="539"/>
      <c r="AOH2" s="545"/>
      <c r="AOI2" s="545"/>
      <c r="AOJ2" s="546"/>
      <c r="AOK2" s="539"/>
      <c r="AOL2" s="545"/>
      <c r="AOM2" s="545"/>
      <c r="AON2" s="546"/>
      <c r="AOO2" s="539"/>
      <c r="AOP2" s="545"/>
      <c r="AOQ2" s="545"/>
      <c r="AOR2" s="546"/>
      <c r="AOS2" s="539"/>
      <c r="AOT2" s="545"/>
      <c r="AOU2" s="545"/>
      <c r="AOV2" s="546"/>
      <c r="AOW2" s="539"/>
      <c r="AOX2" s="545"/>
      <c r="AOY2" s="545"/>
      <c r="AOZ2" s="546"/>
      <c r="APA2" s="539"/>
      <c r="APB2" s="545"/>
      <c r="APC2" s="545"/>
      <c r="APD2" s="546"/>
      <c r="APE2" s="539"/>
      <c r="APF2" s="545"/>
      <c r="APG2" s="545"/>
      <c r="APH2" s="546"/>
      <c r="API2" s="539"/>
      <c r="APJ2" s="545"/>
      <c r="APK2" s="545"/>
      <c r="APL2" s="546"/>
      <c r="APM2" s="539"/>
      <c r="APN2" s="545"/>
      <c r="APO2" s="545"/>
      <c r="APP2" s="546"/>
      <c r="APQ2" s="539"/>
      <c r="APR2" s="545"/>
      <c r="APS2" s="545"/>
      <c r="APT2" s="546"/>
      <c r="APU2" s="539"/>
      <c r="APV2" s="545"/>
      <c r="APW2" s="545"/>
      <c r="APX2" s="546"/>
      <c r="APY2" s="539"/>
      <c r="APZ2" s="545"/>
      <c r="AQA2" s="545"/>
      <c r="AQB2" s="546"/>
      <c r="AQC2" s="539"/>
      <c r="AQD2" s="545"/>
      <c r="AQE2" s="545"/>
      <c r="AQF2" s="546"/>
      <c r="AQG2" s="539"/>
      <c r="AQH2" s="545"/>
      <c r="AQI2" s="545"/>
      <c r="AQJ2" s="546"/>
      <c r="AQK2" s="539"/>
      <c r="AQL2" s="545"/>
      <c r="AQM2" s="545"/>
      <c r="AQN2" s="546"/>
      <c r="AQO2" s="539"/>
      <c r="AQP2" s="545"/>
      <c r="AQQ2" s="545"/>
      <c r="AQR2" s="546"/>
      <c r="AQS2" s="539"/>
      <c r="AQT2" s="545"/>
      <c r="AQU2" s="545"/>
      <c r="AQV2" s="546"/>
      <c r="AQW2" s="539"/>
      <c r="AQX2" s="545"/>
      <c r="AQY2" s="545"/>
      <c r="AQZ2" s="546"/>
      <c r="ARA2" s="539"/>
      <c r="ARB2" s="545"/>
      <c r="ARC2" s="545"/>
      <c r="ARD2" s="546"/>
      <c r="ARE2" s="539"/>
      <c r="ARF2" s="545"/>
      <c r="ARG2" s="545"/>
      <c r="ARH2" s="546"/>
      <c r="ARI2" s="539"/>
      <c r="ARJ2" s="545"/>
      <c r="ARK2" s="545"/>
      <c r="ARL2" s="546"/>
      <c r="ARM2" s="539"/>
      <c r="ARN2" s="545"/>
      <c r="ARO2" s="545"/>
      <c r="ARP2" s="546"/>
      <c r="ARQ2" s="539"/>
      <c r="ARR2" s="545"/>
      <c r="ARS2" s="545"/>
      <c r="ART2" s="546"/>
      <c r="ARU2" s="539"/>
      <c r="ARV2" s="545"/>
      <c r="ARW2" s="545"/>
      <c r="ARX2" s="546"/>
      <c r="ARY2" s="539"/>
      <c r="ARZ2" s="545"/>
      <c r="ASA2" s="545"/>
      <c r="ASB2" s="546"/>
      <c r="ASC2" s="539"/>
      <c r="ASD2" s="545"/>
      <c r="ASE2" s="545"/>
      <c r="ASF2" s="546"/>
      <c r="ASG2" s="539"/>
      <c r="ASH2" s="545"/>
      <c r="ASI2" s="545"/>
      <c r="ASJ2" s="546"/>
      <c r="ASK2" s="539"/>
      <c r="ASL2" s="545"/>
      <c r="ASM2" s="545"/>
      <c r="ASN2" s="546"/>
      <c r="ASO2" s="539"/>
      <c r="ASP2" s="545"/>
      <c r="ASQ2" s="545"/>
      <c r="ASR2" s="546"/>
      <c r="ASS2" s="539"/>
      <c r="AST2" s="545"/>
      <c r="ASU2" s="545"/>
      <c r="ASV2" s="546"/>
      <c r="ASW2" s="539"/>
      <c r="ASX2" s="545"/>
      <c r="ASY2" s="545"/>
      <c r="ASZ2" s="546"/>
      <c r="ATA2" s="539"/>
      <c r="ATB2" s="545"/>
      <c r="ATC2" s="545"/>
      <c r="ATD2" s="546"/>
      <c r="ATE2" s="539"/>
      <c r="ATF2" s="545"/>
      <c r="ATG2" s="545"/>
      <c r="ATH2" s="546"/>
      <c r="ATI2" s="539"/>
      <c r="ATJ2" s="545"/>
      <c r="ATK2" s="545"/>
      <c r="ATL2" s="546"/>
      <c r="ATM2" s="539"/>
      <c r="ATN2" s="545"/>
      <c r="ATO2" s="545"/>
      <c r="ATP2" s="546"/>
      <c r="ATQ2" s="539"/>
      <c r="ATR2" s="545"/>
      <c r="ATS2" s="545"/>
      <c r="ATT2" s="546"/>
      <c r="ATU2" s="539"/>
      <c r="ATV2" s="545"/>
      <c r="ATW2" s="545"/>
      <c r="ATX2" s="546"/>
      <c r="ATY2" s="539"/>
      <c r="ATZ2" s="545"/>
      <c r="AUA2" s="545"/>
      <c r="AUB2" s="546"/>
      <c r="AUC2" s="539"/>
      <c r="AUD2" s="545"/>
      <c r="AUE2" s="545"/>
      <c r="AUF2" s="546"/>
      <c r="AUG2" s="539"/>
      <c r="AUH2" s="545"/>
      <c r="AUI2" s="545"/>
      <c r="AUJ2" s="546"/>
      <c r="AUK2" s="539"/>
      <c r="AUL2" s="545"/>
      <c r="AUM2" s="545"/>
      <c r="AUN2" s="546"/>
      <c r="AUO2" s="539"/>
      <c r="AUP2" s="545"/>
      <c r="AUQ2" s="545"/>
      <c r="AUR2" s="546"/>
      <c r="AUS2" s="539"/>
      <c r="AUT2" s="545"/>
      <c r="AUU2" s="545"/>
      <c r="AUV2" s="546"/>
      <c r="AUW2" s="539"/>
      <c r="AUX2" s="545"/>
      <c r="AUY2" s="545"/>
      <c r="AUZ2" s="546"/>
      <c r="AVA2" s="539"/>
      <c r="AVB2" s="545"/>
      <c r="AVC2" s="545"/>
      <c r="AVD2" s="546"/>
      <c r="AVE2" s="539"/>
      <c r="AVF2" s="545"/>
      <c r="AVG2" s="545"/>
      <c r="AVH2" s="546"/>
      <c r="AVI2" s="539"/>
      <c r="AVJ2" s="545"/>
      <c r="AVK2" s="545"/>
      <c r="AVL2" s="546"/>
      <c r="AVM2" s="539"/>
      <c r="AVN2" s="545"/>
      <c r="AVO2" s="545"/>
      <c r="AVP2" s="546"/>
      <c r="AVQ2" s="539"/>
      <c r="AVR2" s="545"/>
      <c r="AVS2" s="545"/>
      <c r="AVT2" s="546"/>
      <c r="AVU2" s="539"/>
      <c r="AVV2" s="545"/>
      <c r="AVW2" s="545"/>
      <c r="AVX2" s="546"/>
      <c r="AVY2" s="539"/>
      <c r="AVZ2" s="545"/>
      <c r="AWA2" s="545"/>
      <c r="AWB2" s="546"/>
      <c r="AWC2" s="539"/>
      <c r="AWD2" s="545"/>
      <c r="AWE2" s="545"/>
      <c r="AWF2" s="546"/>
      <c r="AWG2" s="539"/>
      <c r="AWH2" s="545"/>
      <c r="AWI2" s="545"/>
      <c r="AWJ2" s="546"/>
      <c r="AWK2" s="539"/>
      <c r="AWL2" s="545"/>
      <c r="AWM2" s="545"/>
      <c r="AWN2" s="546"/>
      <c r="AWO2" s="539"/>
      <c r="AWP2" s="545"/>
      <c r="AWQ2" s="545"/>
      <c r="AWR2" s="546"/>
      <c r="AWS2" s="539"/>
      <c r="AWT2" s="545"/>
      <c r="AWU2" s="545"/>
      <c r="AWV2" s="546"/>
      <c r="AWW2" s="539"/>
      <c r="AWX2" s="545"/>
      <c r="AWY2" s="545"/>
      <c r="AWZ2" s="546"/>
      <c r="AXA2" s="539"/>
      <c r="AXB2" s="545"/>
      <c r="AXC2" s="545"/>
      <c r="AXD2" s="546"/>
      <c r="AXE2" s="539"/>
      <c r="AXF2" s="545"/>
      <c r="AXG2" s="545"/>
      <c r="AXH2" s="546"/>
      <c r="AXI2" s="539"/>
      <c r="AXJ2" s="545"/>
      <c r="AXK2" s="545"/>
      <c r="AXL2" s="546"/>
      <c r="AXM2" s="539"/>
      <c r="AXN2" s="545"/>
      <c r="AXO2" s="545"/>
      <c r="AXP2" s="546"/>
      <c r="AXQ2" s="539"/>
      <c r="AXR2" s="545"/>
      <c r="AXS2" s="545"/>
      <c r="AXT2" s="546"/>
      <c r="AXU2" s="539"/>
      <c r="AXV2" s="545"/>
      <c r="AXW2" s="545"/>
      <c r="AXX2" s="546"/>
      <c r="AXY2" s="539"/>
      <c r="AXZ2" s="545"/>
      <c r="AYA2" s="545"/>
      <c r="AYB2" s="546"/>
      <c r="AYC2" s="539"/>
      <c r="AYD2" s="545"/>
      <c r="AYE2" s="545"/>
      <c r="AYF2" s="546"/>
      <c r="AYG2" s="539"/>
      <c r="AYH2" s="545"/>
      <c r="AYI2" s="545"/>
      <c r="AYJ2" s="546"/>
      <c r="AYK2" s="539"/>
      <c r="AYL2" s="545"/>
      <c r="AYM2" s="545"/>
      <c r="AYN2" s="546"/>
      <c r="AYO2" s="539"/>
      <c r="AYP2" s="545"/>
      <c r="AYQ2" s="545"/>
      <c r="AYR2" s="546"/>
      <c r="AYS2" s="539"/>
      <c r="AYT2" s="545"/>
      <c r="AYU2" s="545"/>
      <c r="AYV2" s="546"/>
      <c r="AYW2" s="539"/>
      <c r="AYX2" s="545"/>
      <c r="AYY2" s="545"/>
      <c r="AYZ2" s="546"/>
      <c r="AZA2" s="539"/>
      <c r="AZB2" s="545"/>
      <c r="AZC2" s="545"/>
      <c r="AZD2" s="546"/>
      <c r="AZE2" s="539"/>
      <c r="AZF2" s="545"/>
      <c r="AZG2" s="545"/>
      <c r="AZH2" s="546"/>
      <c r="AZI2" s="539"/>
      <c r="AZJ2" s="545"/>
      <c r="AZK2" s="545"/>
      <c r="AZL2" s="546"/>
      <c r="AZM2" s="539"/>
      <c r="AZN2" s="545"/>
      <c r="AZO2" s="545"/>
      <c r="AZP2" s="546"/>
      <c r="AZQ2" s="539"/>
      <c r="AZR2" s="545"/>
      <c r="AZS2" s="545"/>
      <c r="AZT2" s="546"/>
      <c r="AZU2" s="539"/>
      <c r="AZV2" s="545"/>
      <c r="AZW2" s="545"/>
      <c r="AZX2" s="546"/>
      <c r="AZY2" s="539"/>
      <c r="AZZ2" s="545"/>
      <c r="BAA2" s="545"/>
      <c r="BAB2" s="546"/>
      <c r="BAC2" s="539"/>
      <c r="BAD2" s="545"/>
      <c r="BAE2" s="545"/>
      <c r="BAF2" s="546"/>
      <c r="BAG2" s="539"/>
      <c r="BAH2" s="545"/>
      <c r="BAI2" s="545"/>
      <c r="BAJ2" s="546"/>
      <c r="BAK2" s="539"/>
      <c r="BAL2" s="545"/>
      <c r="BAM2" s="545"/>
      <c r="BAN2" s="546"/>
      <c r="BAO2" s="539"/>
      <c r="BAP2" s="545"/>
      <c r="BAQ2" s="545"/>
      <c r="BAR2" s="546"/>
      <c r="BAS2" s="539"/>
      <c r="BAT2" s="545"/>
      <c r="BAU2" s="545"/>
      <c r="BAV2" s="546"/>
      <c r="BAW2" s="539"/>
      <c r="BAX2" s="545"/>
      <c r="BAY2" s="545"/>
      <c r="BAZ2" s="546"/>
      <c r="BBA2" s="539"/>
      <c r="BBB2" s="545"/>
      <c r="BBC2" s="545"/>
      <c r="BBD2" s="546"/>
      <c r="BBE2" s="539"/>
      <c r="BBF2" s="545"/>
      <c r="BBG2" s="545"/>
      <c r="BBH2" s="546"/>
      <c r="BBI2" s="539"/>
      <c r="BBJ2" s="545"/>
      <c r="BBK2" s="545"/>
      <c r="BBL2" s="546"/>
      <c r="BBM2" s="539"/>
      <c r="BBN2" s="545"/>
      <c r="BBO2" s="545"/>
      <c r="BBP2" s="546"/>
      <c r="BBQ2" s="539"/>
      <c r="BBR2" s="545"/>
      <c r="BBS2" s="545"/>
      <c r="BBT2" s="546"/>
      <c r="BBU2" s="539"/>
      <c r="BBV2" s="545"/>
      <c r="BBW2" s="545"/>
      <c r="BBX2" s="546"/>
      <c r="BBY2" s="539"/>
      <c r="BBZ2" s="545"/>
      <c r="BCA2" s="545"/>
      <c r="BCB2" s="546"/>
      <c r="BCC2" s="539"/>
      <c r="BCD2" s="545"/>
      <c r="BCE2" s="545"/>
      <c r="BCF2" s="546"/>
      <c r="BCG2" s="539"/>
      <c r="BCH2" s="545"/>
      <c r="BCI2" s="545"/>
      <c r="BCJ2" s="546"/>
      <c r="BCK2" s="539"/>
      <c r="BCL2" s="545"/>
      <c r="BCM2" s="545"/>
      <c r="BCN2" s="546"/>
      <c r="BCO2" s="539"/>
      <c r="BCP2" s="545"/>
      <c r="BCQ2" s="545"/>
      <c r="BCR2" s="546"/>
      <c r="BCS2" s="539"/>
      <c r="BCT2" s="545"/>
      <c r="BCU2" s="545"/>
      <c r="BCV2" s="546"/>
      <c r="BCW2" s="539"/>
      <c r="BCX2" s="545"/>
      <c r="BCY2" s="545"/>
      <c r="BCZ2" s="546"/>
      <c r="BDA2" s="539"/>
      <c r="BDB2" s="545"/>
      <c r="BDC2" s="545"/>
      <c r="BDD2" s="546"/>
      <c r="BDE2" s="539"/>
      <c r="BDF2" s="545"/>
      <c r="BDG2" s="545"/>
      <c r="BDH2" s="546"/>
      <c r="BDI2" s="539"/>
      <c r="BDJ2" s="545"/>
      <c r="BDK2" s="545"/>
      <c r="BDL2" s="546"/>
      <c r="BDM2" s="539"/>
      <c r="BDN2" s="545"/>
      <c r="BDO2" s="545"/>
      <c r="BDP2" s="546"/>
      <c r="BDQ2" s="539"/>
      <c r="BDR2" s="545"/>
      <c r="BDS2" s="545"/>
      <c r="BDT2" s="546"/>
      <c r="BDU2" s="539"/>
      <c r="BDV2" s="545"/>
      <c r="BDW2" s="545"/>
      <c r="BDX2" s="546"/>
      <c r="BDY2" s="539"/>
      <c r="BDZ2" s="545"/>
      <c r="BEA2" s="545"/>
      <c r="BEB2" s="546"/>
      <c r="BEC2" s="539"/>
      <c r="BED2" s="545"/>
      <c r="BEE2" s="545"/>
      <c r="BEF2" s="546"/>
      <c r="BEG2" s="539"/>
      <c r="BEH2" s="545"/>
      <c r="BEI2" s="545"/>
      <c r="BEJ2" s="546"/>
      <c r="BEK2" s="539"/>
      <c r="BEL2" s="545"/>
      <c r="BEM2" s="545"/>
      <c r="BEN2" s="546"/>
      <c r="BEO2" s="539"/>
      <c r="BEP2" s="545"/>
      <c r="BEQ2" s="545"/>
      <c r="BER2" s="546"/>
      <c r="BES2" s="539"/>
      <c r="BET2" s="545"/>
      <c r="BEU2" s="545"/>
      <c r="BEV2" s="546"/>
      <c r="BEW2" s="539"/>
      <c r="BEX2" s="545"/>
      <c r="BEY2" s="545"/>
      <c r="BEZ2" s="546"/>
      <c r="BFA2" s="539"/>
      <c r="BFB2" s="545"/>
      <c r="BFC2" s="545"/>
      <c r="BFD2" s="546"/>
      <c r="BFE2" s="539"/>
      <c r="BFF2" s="545"/>
      <c r="BFG2" s="545"/>
      <c r="BFH2" s="546"/>
      <c r="BFI2" s="539"/>
      <c r="BFJ2" s="545"/>
      <c r="BFK2" s="545"/>
      <c r="BFL2" s="546"/>
      <c r="BFM2" s="539"/>
      <c r="BFN2" s="545"/>
      <c r="BFO2" s="545"/>
      <c r="BFP2" s="546"/>
      <c r="BFQ2" s="539"/>
      <c r="BFR2" s="545"/>
      <c r="BFS2" s="545"/>
      <c r="BFT2" s="546"/>
      <c r="BFU2" s="539"/>
      <c r="BFV2" s="545"/>
      <c r="BFW2" s="545"/>
      <c r="BFX2" s="546"/>
      <c r="BFY2" s="539"/>
      <c r="BFZ2" s="545"/>
      <c r="BGA2" s="545"/>
      <c r="BGB2" s="546"/>
      <c r="BGC2" s="539"/>
      <c r="BGD2" s="545"/>
      <c r="BGE2" s="545"/>
      <c r="BGF2" s="546"/>
      <c r="BGG2" s="539"/>
      <c r="BGH2" s="545"/>
      <c r="BGI2" s="545"/>
      <c r="BGJ2" s="546"/>
      <c r="BGK2" s="539"/>
      <c r="BGL2" s="545"/>
      <c r="BGM2" s="545"/>
      <c r="BGN2" s="546"/>
      <c r="BGO2" s="539"/>
      <c r="BGP2" s="545"/>
      <c r="BGQ2" s="545"/>
      <c r="BGR2" s="546"/>
      <c r="BGS2" s="539"/>
      <c r="BGT2" s="545"/>
      <c r="BGU2" s="545"/>
      <c r="BGV2" s="546"/>
      <c r="BGW2" s="539"/>
      <c r="BGX2" s="545"/>
      <c r="BGY2" s="545"/>
      <c r="BGZ2" s="546"/>
      <c r="BHA2" s="539"/>
      <c r="BHB2" s="545"/>
      <c r="BHC2" s="545"/>
      <c r="BHD2" s="546"/>
      <c r="BHE2" s="539"/>
      <c r="BHF2" s="545"/>
      <c r="BHG2" s="545"/>
      <c r="BHH2" s="546"/>
      <c r="BHI2" s="539"/>
      <c r="BHJ2" s="545"/>
      <c r="BHK2" s="545"/>
      <c r="BHL2" s="546"/>
      <c r="BHM2" s="539"/>
      <c r="BHN2" s="545"/>
      <c r="BHO2" s="545"/>
      <c r="BHP2" s="546"/>
      <c r="BHQ2" s="539"/>
      <c r="BHR2" s="545"/>
      <c r="BHS2" s="545"/>
      <c r="BHT2" s="546"/>
      <c r="BHU2" s="539"/>
      <c r="BHV2" s="545"/>
      <c r="BHW2" s="545"/>
      <c r="BHX2" s="546"/>
      <c r="BHY2" s="539"/>
      <c r="BHZ2" s="545"/>
      <c r="BIA2" s="545"/>
      <c r="BIB2" s="546"/>
      <c r="BIC2" s="539"/>
      <c r="BID2" s="545"/>
      <c r="BIE2" s="545"/>
      <c r="BIF2" s="546"/>
      <c r="BIG2" s="539"/>
      <c r="BIH2" s="545"/>
      <c r="BII2" s="545"/>
      <c r="BIJ2" s="546"/>
      <c r="BIK2" s="539"/>
      <c r="BIL2" s="545"/>
      <c r="BIM2" s="545"/>
      <c r="BIN2" s="546"/>
      <c r="BIO2" s="539"/>
      <c r="BIP2" s="545"/>
      <c r="BIQ2" s="545"/>
      <c r="BIR2" s="546"/>
      <c r="BIS2" s="539"/>
      <c r="BIT2" s="545"/>
      <c r="BIU2" s="545"/>
      <c r="BIV2" s="546"/>
      <c r="BIW2" s="539"/>
      <c r="BIX2" s="545"/>
      <c r="BIY2" s="545"/>
      <c r="BIZ2" s="546"/>
      <c r="BJA2" s="539"/>
      <c r="BJB2" s="545"/>
      <c r="BJC2" s="545"/>
      <c r="BJD2" s="546"/>
      <c r="BJE2" s="539"/>
      <c r="BJF2" s="545"/>
      <c r="BJG2" s="545"/>
      <c r="BJH2" s="546"/>
      <c r="BJI2" s="539"/>
      <c r="BJJ2" s="545"/>
      <c r="BJK2" s="545"/>
      <c r="BJL2" s="546"/>
      <c r="BJM2" s="539"/>
      <c r="BJN2" s="545"/>
      <c r="BJO2" s="545"/>
      <c r="BJP2" s="546"/>
      <c r="BJQ2" s="539"/>
      <c r="BJR2" s="545"/>
      <c r="BJS2" s="545"/>
      <c r="BJT2" s="546"/>
      <c r="BJU2" s="539"/>
      <c r="BJV2" s="545"/>
      <c r="BJW2" s="545"/>
      <c r="BJX2" s="546"/>
      <c r="BJY2" s="539"/>
      <c r="BJZ2" s="545"/>
      <c r="BKA2" s="545"/>
      <c r="BKB2" s="546"/>
      <c r="BKC2" s="539"/>
      <c r="BKD2" s="545"/>
      <c r="BKE2" s="545"/>
      <c r="BKF2" s="546"/>
      <c r="BKG2" s="539"/>
      <c r="BKH2" s="545"/>
      <c r="BKI2" s="545"/>
      <c r="BKJ2" s="546"/>
      <c r="BKK2" s="539"/>
      <c r="BKL2" s="545"/>
      <c r="BKM2" s="545"/>
      <c r="BKN2" s="546"/>
      <c r="BKO2" s="539"/>
      <c r="BKP2" s="545"/>
      <c r="BKQ2" s="545"/>
      <c r="BKR2" s="546"/>
      <c r="BKS2" s="539"/>
      <c r="BKT2" s="545"/>
      <c r="BKU2" s="545"/>
      <c r="BKV2" s="546"/>
      <c r="BKW2" s="539"/>
      <c r="BKX2" s="545"/>
      <c r="BKY2" s="545"/>
      <c r="BKZ2" s="546"/>
      <c r="BLA2" s="539"/>
      <c r="BLB2" s="545"/>
      <c r="BLC2" s="545"/>
      <c r="BLD2" s="546"/>
      <c r="BLE2" s="539"/>
      <c r="BLF2" s="545"/>
      <c r="BLG2" s="545"/>
      <c r="BLH2" s="546"/>
      <c r="BLI2" s="539"/>
      <c r="BLJ2" s="545"/>
      <c r="BLK2" s="545"/>
      <c r="BLL2" s="546"/>
      <c r="BLM2" s="539"/>
      <c r="BLN2" s="545"/>
      <c r="BLO2" s="545"/>
      <c r="BLP2" s="546"/>
      <c r="BLQ2" s="539"/>
      <c r="BLR2" s="545"/>
      <c r="BLS2" s="545"/>
      <c r="BLT2" s="546"/>
      <c r="BLU2" s="539"/>
      <c r="BLV2" s="545"/>
      <c r="BLW2" s="545"/>
      <c r="BLX2" s="546"/>
      <c r="BLY2" s="539"/>
      <c r="BLZ2" s="545"/>
      <c r="BMA2" s="545"/>
      <c r="BMB2" s="546"/>
      <c r="BMC2" s="539"/>
      <c r="BMD2" s="545"/>
      <c r="BME2" s="545"/>
      <c r="BMF2" s="546"/>
      <c r="BMG2" s="539"/>
      <c r="BMH2" s="545"/>
      <c r="BMI2" s="545"/>
      <c r="BMJ2" s="546"/>
      <c r="BMK2" s="539"/>
      <c r="BML2" s="545"/>
      <c r="BMM2" s="545"/>
      <c r="BMN2" s="546"/>
      <c r="BMO2" s="539"/>
      <c r="BMP2" s="545"/>
      <c r="BMQ2" s="545"/>
      <c r="BMR2" s="546"/>
      <c r="BMS2" s="539"/>
      <c r="BMT2" s="545"/>
      <c r="BMU2" s="545"/>
      <c r="BMV2" s="546"/>
      <c r="BMW2" s="539"/>
      <c r="BMX2" s="545"/>
      <c r="BMY2" s="545"/>
      <c r="BMZ2" s="546"/>
      <c r="BNA2" s="539"/>
      <c r="BNB2" s="545"/>
      <c r="BNC2" s="545"/>
      <c r="BND2" s="546"/>
      <c r="BNE2" s="539"/>
      <c r="BNF2" s="545"/>
      <c r="BNG2" s="545"/>
      <c r="BNH2" s="546"/>
      <c r="BNI2" s="539"/>
      <c r="BNJ2" s="545"/>
      <c r="BNK2" s="545"/>
      <c r="BNL2" s="546"/>
      <c r="BNM2" s="539"/>
      <c r="BNN2" s="545"/>
      <c r="BNO2" s="545"/>
      <c r="BNP2" s="546"/>
      <c r="BNQ2" s="539"/>
      <c r="BNR2" s="545"/>
      <c r="BNS2" s="545"/>
      <c r="BNT2" s="546"/>
      <c r="BNU2" s="539"/>
      <c r="BNV2" s="545"/>
      <c r="BNW2" s="545"/>
      <c r="BNX2" s="546"/>
      <c r="BNY2" s="539"/>
      <c r="BNZ2" s="545"/>
      <c r="BOA2" s="545"/>
      <c r="BOB2" s="546"/>
      <c r="BOC2" s="539"/>
      <c r="BOD2" s="545"/>
      <c r="BOE2" s="545"/>
      <c r="BOF2" s="546"/>
      <c r="BOG2" s="539"/>
      <c r="BOH2" s="545"/>
      <c r="BOI2" s="545"/>
      <c r="BOJ2" s="546"/>
      <c r="BOK2" s="539"/>
      <c r="BOL2" s="545"/>
      <c r="BOM2" s="545"/>
      <c r="BON2" s="546"/>
      <c r="BOO2" s="539"/>
      <c r="BOP2" s="545"/>
      <c r="BOQ2" s="545"/>
      <c r="BOR2" s="546"/>
      <c r="BOS2" s="539"/>
      <c r="BOT2" s="545"/>
      <c r="BOU2" s="545"/>
      <c r="BOV2" s="546"/>
      <c r="BOW2" s="539"/>
      <c r="BOX2" s="545"/>
      <c r="BOY2" s="545"/>
      <c r="BOZ2" s="546"/>
      <c r="BPA2" s="539"/>
      <c r="BPB2" s="545"/>
      <c r="BPC2" s="545"/>
      <c r="BPD2" s="546"/>
      <c r="BPE2" s="539"/>
      <c r="BPF2" s="545"/>
      <c r="BPG2" s="545"/>
      <c r="BPH2" s="546"/>
      <c r="BPI2" s="539"/>
      <c r="BPJ2" s="545"/>
      <c r="BPK2" s="545"/>
      <c r="BPL2" s="546"/>
      <c r="BPM2" s="539"/>
      <c r="BPN2" s="545"/>
      <c r="BPO2" s="545"/>
      <c r="BPP2" s="546"/>
      <c r="BPQ2" s="539"/>
      <c r="BPR2" s="545"/>
      <c r="BPS2" s="545"/>
      <c r="BPT2" s="546"/>
      <c r="BPU2" s="539"/>
      <c r="BPV2" s="545"/>
      <c r="BPW2" s="545"/>
      <c r="BPX2" s="546"/>
      <c r="BPY2" s="539"/>
      <c r="BPZ2" s="545"/>
      <c r="BQA2" s="545"/>
      <c r="BQB2" s="546"/>
      <c r="BQC2" s="539"/>
      <c r="BQD2" s="545"/>
      <c r="BQE2" s="545"/>
      <c r="BQF2" s="546"/>
      <c r="BQG2" s="539"/>
      <c r="BQH2" s="545"/>
      <c r="BQI2" s="545"/>
      <c r="BQJ2" s="546"/>
      <c r="BQK2" s="539"/>
      <c r="BQL2" s="545"/>
      <c r="BQM2" s="545"/>
      <c r="BQN2" s="546"/>
      <c r="BQO2" s="539"/>
      <c r="BQP2" s="545"/>
      <c r="BQQ2" s="545"/>
      <c r="BQR2" s="546"/>
      <c r="BQS2" s="539"/>
      <c r="BQT2" s="545"/>
      <c r="BQU2" s="545"/>
      <c r="BQV2" s="546"/>
      <c r="BQW2" s="539"/>
      <c r="BQX2" s="545"/>
      <c r="BQY2" s="545"/>
      <c r="BQZ2" s="546"/>
      <c r="BRA2" s="539"/>
      <c r="BRB2" s="545"/>
      <c r="BRC2" s="545"/>
      <c r="BRD2" s="546"/>
      <c r="BRE2" s="539"/>
      <c r="BRF2" s="545"/>
      <c r="BRG2" s="545"/>
      <c r="BRH2" s="546"/>
      <c r="BRI2" s="539"/>
      <c r="BRJ2" s="545"/>
      <c r="BRK2" s="545"/>
      <c r="BRL2" s="546"/>
      <c r="BRM2" s="539"/>
      <c r="BRN2" s="545"/>
      <c r="BRO2" s="545"/>
      <c r="BRP2" s="546"/>
      <c r="BRQ2" s="539"/>
      <c r="BRR2" s="545"/>
      <c r="BRS2" s="545"/>
      <c r="BRT2" s="546"/>
      <c r="BRU2" s="539"/>
      <c r="BRV2" s="545"/>
      <c r="BRW2" s="545"/>
      <c r="BRX2" s="546"/>
      <c r="BRY2" s="539"/>
      <c r="BRZ2" s="545"/>
      <c r="BSA2" s="545"/>
      <c r="BSB2" s="546"/>
      <c r="BSC2" s="539"/>
      <c r="BSD2" s="545"/>
      <c r="BSE2" s="545"/>
      <c r="BSF2" s="546"/>
      <c r="BSG2" s="539"/>
      <c r="BSH2" s="545"/>
      <c r="BSI2" s="545"/>
      <c r="BSJ2" s="546"/>
      <c r="BSK2" s="539"/>
      <c r="BSL2" s="545"/>
      <c r="BSM2" s="545"/>
      <c r="BSN2" s="546"/>
      <c r="BSO2" s="539"/>
      <c r="BSP2" s="545"/>
      <c r="BSQ2" s="545"/>
      <c r="BSR2" s="546"/>
      <c r="BSS2" s="539"/>
      <c r="BST2" s="545"/>
      <c r="BSU2" s="545"/>
      <c r="BSV2" s="546"/>
      <c r="BSW2" s="539"/>
      <c r="BSX2" s="545"/>
      <c r="BSY2" s="545"/>
      <c r="BSZ2" s="546"/>
      <c r="BTA2" s="539"/>
      <c r="BTB2" s="545"/>
      <c r="BTC2" s="545"/>
      <c r="BTD2" s="546"/>
      <c r="BTE2" s="539"/>
      <c r="BTF2" s="545"/>
      <c r="BTG2" s="545"/>
      <c r="BTH2" s="546"/>
      <c r="BTI2" s="539"/>
      <c r="BTJ2" s="545"/>
      <c r="BTK2" s="545"/>
      <c r="BTL2" s="546"/>
      <c r="BTM2" s="539"/>
      <c r="BTN2" s="545"/>
      <c r="BTO2" s="545"/>
      <c r="BTP2" s="546"/>
      <c r="BTQ2" s="539"/>
      <c r="BTR2" s="545"/>
      <c r="BTS2" s="545"/>
      <c r="BTT2" s="546"/>
      <c r="BTU2" s="539"/>
      <c r="BTV2" s="545"/>
      <c r="BTW2" s="545"/>
      <c r="BTX2" s="546"/>
      <c r="BTY2" s="539"/>
      <c r="BTZ2" s="545"/>
      <c r="BUA2" s="545"/>
      <c r="BUB2" s="546"/>
      <c r="BUC2" s="539"/>
      <c r="BUD2" s="545"/>
      <c r="BUE2" s="545"/>
      <c r="BUF2" s="546"/>
      <c r="BUG2" s="539"/>
      <c r="BUH2" s="545"/>
      <c r="BUI2" s="545"/>
      <c r="BUJ2" s="546"/>
      <c r="BUK2" s="539"/>
      <c r="BUL2" s="545"/>
      <c r="BUM2" s="545"/>
      <c r="BUN2" s="546"/>
      <c r="BUO2" s="539"/>
      <c r="BUP2" s="545"/>
      <c r="BUQ2" s="545"/>
      <c r="BUR2" s="546"/>
      <c r="BUS2" s="539"/>
      <c r="BUT2" s="545"/>
      <c r="BUU2" s="545"/>
      <c r="BUV2" s="546"/>
      <c r="BUW2" s="539"/>
      <c r="BUX2" s="545"/>
      <c r="BUY2" s="545"/>
      <c r="BUZ2" s="546"/>
      <c r="BVA2" s="539"/>
      <c r="BVB2" s="545"/>
      <c r="BVC2" s="545"/>
      <c r="BVD2" s="546"/>
      <c r="BVE2" s="539"/>
      <c r="BVF2" s="545"/>
      <c r="BVG2" s="545"/>
      <c r="BVH2" s="546"/>
      <c r="BVI2" s="539"/>
      <c r="BVJ2" s="545"/>
      <c r="BVK2" s="545"/>
      <c r="BVL2" s="546"/>
      <c r="BVM2" s="539"/>
      <c r="BVN2" s="545"/>
      <c r="BVO2" s="545"/>
      <c r="BVP2" s="546"/>
      <c r="BVQ2" s="539"/>
      <c r="BVR2" s="545"/>
      <c r="BVS2" s="545"/>
      <c r="BVT2" s="546"/>
      <c r="BVU2" s="539"/>
      <c r="BVV2" s="545"/>
      <c r="BVW2" s="545"/>
      <c r="BVX2" s="546"/>
      <c r="BVY2" s="539"/>
      <c r="BVZ2" s="545"/>
      <c r="BWA2" s="545"/>
      <c r="BWB2" s="546"/>
      <c r="BWC2" s="539"/>
      <c r="BWD2" s="545"/>
      <c r="BWE2" s="545"/>
      <c r="BWF2" s="546"/>
      <c r="BWG2" s="539"/>
      <c r="BWH2" s="545"/>
      <c r="BWI2" s="545"/>
      <c r="BWJ2" s="546"/>
      <c r="BWK2" s="539"/>
      <c r="BWL2" s="545"/>
      <c r="BWM2" s="545"/>
      <c r="BWN2" s="546"/>
      <c r="BWO2" s="539"/>
      <c r="BWP2" s="545"/>
      <c r="BWQ2" s="545"/>
      <c r="BWR2" s="546"/>
      <c r="BWS2" s="539"/>
      <c r="BWT2" s="545"/>
      <c r="BWU2" s="545"/>
      <c r="BWV2" s="546"/>
      <c r="BWW2" s="539"/>
      <c r="BWX2" s="545"/>
      <c r="BWY2" s="545"/>
      <c r="BWZ2" s="546"/>
      <c r="BXA2" s="539"/>
      <c r="BXB2" s="545"/>
      <c r="BXC2" s="545"/>
      <c r="BXD2" s="546"/>
      <c r="BXE2" s="539"/>
      <c r="BXF2" s="545"/>
      <c r="BXG2" s="545"/>
      <c r="BXH2" s="546"/>
      <c r="BXI2" s="539"/>
      <c r="BXJ2" s="545"/>
      <c r="BXK2" s="545"/>
      <c r="BXL2" s="546"/>
      <c r="BXM2" s="539"/>
      <c r="BXN2" s="545"/>
      <c r="BXO2" s="545"/>
      <c r="BXP2" s="546"/>
      <c r="BXQ2" s="539"/>
      <c r="BXR2" s="545"/>
      <c r="BXS2" s="545"/>
      <c r="BXT2" s="546"/>
      <c r="BXU2" s="539"/>
      <c r="BXV2" s="545"/>
      <c r="BXW2" s="545"/>
      <c r="BXX2" s="546"/>
      <c r="BXY2" s="539"/>
      <c r="BXZ2" s="545"/>
      <c r="BYA2" s="545"/>
      <c r="BYB2" s="546"/>
      <c r="BYC2" s="539"/>
      <c r="BYD2" s="545"/>
      <c r="BYE2" s="545"/>
      <c r="BYF2" s="546"/>
      <c r="BYG2" s="539"/>
      <c r="BYH2" s="545"/>
      <c r="BYI2" s="545"/>
      <c r="BYJ2" s="546"/>
      <c r="BYK2" s="539"/>
      <c r="BYL2" s="545"/>
      <c r="BYM2" s="545"/>
      <c r="BYN2" s="546"/>
      <c r="BYO2" s="539"/>
      <c r="BYP2" s="545"/>
      <c r="BYQ2" s="545"/>
      <c r="BYR2" s="546"/>
      <c r="BYS2" s="539"/>
      <c r="BYT2" s="545"/>
      <c r="BYU2" s="545"/>
      <c r="BYV2" s="546"/>
      <c r="BYW2" s="539"/>
      <c r="BYX2" s="545"/>
      <c r="BYY2" s="545"/>
      <c r="BYZ2" s="546"/>
      <c r="BZA2" s="539"/>
      <c r="BZB2" s="545"/>
      <c r="BZC2" s="545"/>
      <c r="BZD2" s="546"/>
      <c r="BZE2" s="539"/>
      <c r="BZF2" s="545"/>
      <c r="BZG2" s="545"/>
      <c r="BZH2" s="546"/>
      <c r="BZI2" s="539"/>
      <c r="BZJ2" s="545"/>
      <c r="BZK2" s="545"/>
      <c r="BZL2" s="546"/>
      <c r="BZM2" s="539"/>
      <c r="BZN2" s="545"/>
      <c r="BZO2" s="545"/>
      <c r="BZP2" s="546"/>
      <c r="BZQ2" s="539"/>
      <c r="BZR2" s="545"/>
      <c r="BZS2" s="545"/>
      <c r="BZT2" s="546"/>
      <c r="BZU2" s="539"/>
      <c r="BZV2" s="545"/>
      <c r="BZW2" s="545"/>
      <c r="BZX2" s="546"/>
      <c r="BZY2" s="539"/>
      <c r="BZZ2" s="545"/>
      <c r="CAA2" s="545"/>
      <c r="CAB2" s="546"/>
      <c r="CAC2" s="539"/>
      <c r="CAD2" s="545"/>
      <c r="CAE2" s="545"/>
      <c r="CAF2" s="546"/>
      <c r="CAG2" s="539"/>
      <c r="CAH2" s="545"/>
      <c r="CAI2" s="545"/>
      <c r="CAJ2" s="546"/>
      <c r="CAK2" s="539"/>
      <c r="CAL2" s="545"/>
      <c r="CAM2" s="545"/>
      <c r="CAN2" s="546"/>
      <c r="CAO2" s="539"/>
      <c r="CAP2" s="545"/>
      <c r="CAQ2" s="545"/>
      <c r="CAR2" s="546"/>
      <c r="CAS2" s="539"/>
      <c r="CAT2" s="545"/>
      <c r="CAU2" s="545"/>
      <c r="CAV2" s="546"/>
      <c r="CAW2" s="539"/>
      <c r="CAX2" s="545"/>
      <c r="CAY2" s="545"/>
      <c r="CAZ2" s="546"/>
      <c r="CBA2" s="539"/>
      <c r="CBB2" s="545"/>
      <c r="CBC2" s="545"/>
      <c r="CBD2" s="546"/>
      <c r="CBE2" s="539"/>
      <c r="CBF2" s="545"/>
      <c r="CBG2" s="545"/>
      <c r="CBH2" s="546"/>
      <c r="CBI2" s="539"/>
      <c r="CBJ2" s="545"/>
      <c r="CBK2" s="545"/>
      <c r="CBL2" s="546"/>
      <c r="CBM2" s="539"/>
      <c r="CBN2" s="545"/>
      <c r="CBO2" s="545"/>
      <c r="CBP2" s="546"/>
      <c r="CBQ2" s="539"/>
      <c r="CBR2" s="545"/>
      <c r="CBS2" s="545"/>
      <c r="CBT2" s="546"/>
      <c r="CBU2" s="539"/>
      <c r="CBV2" s="545"/>
      <c r="CBW2" s="545"/>
      <c r="CBX2" s="546"/>
      <c r="CBY2" s="539"/>
      <c r="CBZ2" s="545"/>
      <c r="CCA2" s="545"/>
      <c r="CCB2" s="546"/>
      <c r="CCC2" s="539"/>
      <c r="CCD2" s="545"/>
      <c r="CCE2" s="545"/>
      <c r="CCF2" s="546"/>
      <c r="CCG2" s="539"/>
      <c r="CCH2" s="545"/>
      <c r="CCI2" s="545"/>
      <c r="CCJ2" s="546"/>
      <c r="CCK2" s="539"/>
      <c r="CCL2" s="545"/>
      <c r="CCM2" s="545"/>
      <c r="CCN2" s="546"/>
      <c r="CCO2" s="539"/>
      <c r="CCP2" s="545"/>
      <c r="CCQ2" s="545"/>
      <c r="CCR2" s="546"/>
      <c r="CCS2" s="539"/>
      <c r="CCT2" s="545"/>
      <c r="CCU2" s="545"/>
      <c r="CCV2" s="546"/>
      <c r="CCW2" s="539"/>
      <c r="CCX2" s="545"/>
      <c r="CCY2" s="545"/>
      <c r="CCZ2" s="546"/>
      <c r="CDA2" s="539"/>
      <c r="CDB2" s="545"/>
      <c r="CDC2" s="545"/>
      <c r="CDD2" s="546"/>
      <c r="CDE2" s="539"/>
      <c r="CDF2" s="545"/>
      <c r="CDG2" s="545"/>
      <c r="CDH2" s="546"/>
      <c r="CDI2" s="539"/>
      <c r="CDJ2" s="545"/>
      <c r="CDK2" s="545"/>
      <c r="CDL2" s="546"/>
      <c r="CDM2" s="539"/>
      <c r="CDN2" s="545"/>
      <c r="CDO2" s="545"/>
      <c r="CDP2" s="546"/>
      <c r="CDQ2" s="539"/>
      <c r="CDR2" s="545"/>
      <c r="CDS2" s="545"/>
      <c r="CDT2" s="546"/>
      <c r="CDU2" s="539"/>
      <c r="CDV2" s="545"/>
      <c r="CDW2" s="545"/>
      <c r="CDX2" s="546"/>
      <c r="CDY2" s="539"/>
      <c r="CDZ2" s="545"/>
      <c r="CEA2" s="545"/>
      <c r="CEB2" s="546"/>
      <c r="CEC2" s="539"/>
      <c r="CED2" s="545"/>
      <c r="CEE2" s="545"/>
      <c r="CEF2" s="546"/>
      <c r="CEG2" s="539"/>
      <c r="CEH2" s="545"/>
      <c r="CEI2" s="545"/>
      <c r="CEJ2" s="546"/>
      <c r="CEK2" s="539"/>
      <c r="CEL2" s="545"/>
      <c r="CEM2" s="545"/>
      <c r="CEN2" s="546"/>
      <c r="CEO2" s="539"/>
      <c r="CEP2" s="545"/>
      <c r="CEQ2" s="545"/>
      <c r="CER2" s="546"/>
      <c r="CES2" s="539"/>
      <c r="CET2" s="545"/>
      <c r="CEU2" s="545"/>
      <c r="CEV2" s="546"/>
      <c r="CEW2" s="539"/>
      <c r="CEX2" s="545"/>
      <c r="CEY2" s="545"/>
      <c r="CEZ2" s="546"/>
      <c r="CFA2" s="539"/>
      <c r="CFB2" s="545"/>
      <c r="CFC2" s="545"/>
      <c r="CFD2" s="546"/>
      <c r="CFE2" s="539"/>
      <c r="CFF2" s="545"/>
      <c r="CFG2" s="545"/>
      <c r="CFH2" s="546"/>
      <c r="CFI2" s="539"/>
      <c r="CFJ2" s="545"/>
      <c r="CFK2" s="545"/>
      <c r="CFL2" s="546"/>
      <c r="CFM2" s="539"/>
      <c r="CFN2" s="545"/>
      <c r="CFO2" s="545"/>
      <c r="CFP2" s="546"/>
      <c r="CFQ2" s="539"/>
      <c r="CFR2" s="545"/>
      <c r="CFS2" s="545"/>
      <c r="CFT2" s="546"/>
      <c r="CFU2" s="539"/>
      <c r="CFV2" s="545"/>
      <c r="CFW2" s="545"/>
      <c r="CFX2" s="546"/>
      <c r="CFY2" s="539"/>
      <c r="CFZ2" s="545"/>
      <c r="CGA2" s="545"/>
      <c r="CGB2" s="546"/>
      <c r="CGC2" s="539"/>
      <c r="CGD2" s="545"/>
      <c r="CGE2" s="545"/>
      <c r="CGF2" s="546"/>
      <c r="CGG2" s="539"/>
      <c r="CGH2" s="545"/>
      <c r="CGI2" s="545"/>
      <c r="CGJ2" s="546"/>
      <c r="CGK2" s="539"/>
      <c r="CGL2" s="545"/>
      <c r="CGM2" s="545"/>
      <c r="CGN2" s="546"/>
      <c r="CGO2" s="539"/>
      <c r="CGP2" s="545"/>
      <c r="CGQ2" s="545"/>
      <c r="CGR2" s="546"/>
      <c r="CGS2" s="539"/>
      <c r="CGT2" s="545"/>
      <c r="CGU2" s="545"/>
      <c r="CGV2" s="546"/>
      <c r="CGW2" s="539"/>
      <c r="CGX2" s="545"/>
      <c r="CGY2" s="545"/>
      <c r="CGZ2" s="546"/>
      <c r="CHA2" s="539"/>
      <c r="CHB2" s="545"/>
      <c r="CHC2" s="545"/>
      <c r="CHD2" s="546"/>
      <c r="CHE2" s="539"/>
      <c r="CHF2" s="545"/>
      <c r="CHG2" s="545"/>
      <c r="CHH2" s="546"/>
      <c r="CHI2" s="539"/>
      <c r="CHJ2" s="545"/>
      <c r="CHK2" s="545"/>
      <c r="CHL2" s="546"/>
      <c r="CHM2" s="539"/>
      <c r="CHN2" s="545"/>
      <c r="CHO2" s="545"/>
      <c r="CHP2" s="546"/>
      <c r="CHQ2" s="539"/>
      <c r="CHR2" s="545"/>
      <c r="CHS2" s="545"/>
      <c r="CHT2" s="546"/>
      <c r="CHU2" s="539"/>
      <c r="CHV2" s="545"/>
      <c r="CHW2" s="545"/>
      <c r="CHX2" s="546"/>
      <c r="CHY2" s="539"/>
      <c r="CHZ2" s="545"/>
      <c r="CIA2" s="545"/>
      <c r="CIB2" s="546"/>
      <c r="CIC2" s="539"/>
      <c r="CID2" s="545"/>
      <c r="CIE2" s="545"/>
      <c r="CIF2" s="546"/>
      <c r="CIG2" s="539"/>
      <c r="CIH2" s="545"/>
      <c r="CII2" s="545"/>
      <c r="CIJ2" s="546"/>
      <c r="CIK2" s="539"/>
      <c r="CIL2" s="545"/>
      <c r="CIM2" s="545"/>
      <c r="CIN2" s="546"/>
      <c r="CIO2" s="539"/>
      <c r="CIP2" s="545"/>
      <c r="CIQ2" s="545"/>
      <c r="CIR2" s="546"/>
      <c r="CIS2" s="539"/>
      <c r="CIT2" s="545"/>
      <c r="CIU2" s="545"/>
      <c r="CIV2" s="546"/>
      <c r="CIW2" s="539"/>
      <c r="CIX2" s="545"/>
      <c r="CIY2" s="545"/>
      <c r="CIZ2" s="546"/>
      <c r="CJA2" s="539"/>
      <c r="CJB2" s="545"/>
      <c r="CJC2" s="545"/>
      <c r="CJD2" s="546"/>
      <c r="CJE2" s="539"/>
      <c r="CJF2" s="545"/>
      <c r="CJG2" s="545"/>
      <c r="CJH2" s="546"/>
      <c r="CJI2" s="539"/>
      <c r="CJJ2" s="545"/>
      <c r="CJK2" s="545"/>
      <c r="CJL2" s="546"/>
      <c r="CJM2" s="539"/>
      <c r="CJN2" s="545"/>
      <c r="CJO2" s="545"/>
      <c r="CJP2" s="546"/>
      <c r="CJQ2" s="539"/>
      <c r="CJR2" s="545"/>
      <c r="CJS2" s="545"/>
      <c r="CJT2" s="546"/>
      <c r="CJU2" s="539"/>
      <c r="CJV2" s="545"/>
      <c r="CJW2" s="545"/>
      <c r="CJX2" s="546"/>
      <c r="CJY2" s="539"/>
      <c r="CJZ2" s="545"/>
      <c r="CKA2" s="545"/>
      <c r="CKB2" s="546"/>
      <c r="CKC2" s="539"/>
      <c r="CKD2" s="545"/>
      <c r="CKE2" s="545"/>
      <c r="CKF2" s="546"/>
      <c r="CKG2" s="539"/>
      <c r="CKH2" s="545"/>
      <c r="CKI2" s="545"/>
      <c r="CKJ2" s="546"/>
      <c r="CKK2" s="539"/>
      <c r="CKL2" s="545"/>
      <c r="CKM2" s="545"/>
      <c r="CKN2" s="546"/>
      <c r="CKO2" s="539"/>
      <c r="CKP2" s="545"/>
      <c r="CKQ2" s="545"/>
      <c r="CKR2" s="546"/>
      <c r="CKS2" s="539"/>
      <c r="CKT2" s="545"/>
      <c r="CKU2" s="545"/>
      <c r="CKV2" s="546"/>
      <c r="CKW2" s="539"/>
      <c r="CKX2" s="545"/>
      <c r="CKY2" s="545"/>
      <c r="CKZ2" s="546"/>
      <c r="CLA2" s="539"/>
      <c r="CLB2" s="545"/>
      <c r="CLC2" s="545"/>
      <c r="CLD2" s="546"/>
      <c r="CLE2" s="539"/>
      <c r="CLF2" s="545"/>
      <c r="CLG2" s="545"/>
      <c r="CLH2" s="546"/>
      <c r="CLI2" s="539"/>
      <c r="CLJ2" s="545"/>
      <c r="CLK2" s="545"/>
      <c r="CLL2" s="546"/>
      <c r="CLM2" s="539"/>
      <c r="CLN2" s="545"/>
      <c r="CLO2" s="545"/>
      <c r="CLP2" s="546"/>
      <c r="CLQ2" s="539"/>
      <c r="CLR2" s="545"/>
      <c r="CLS2" s="545"/>
      <c r="CLT2" s="546"/>
      <c r="CLU2" s="539"/>
      <c r="CLV2" s="545"/>
      <c r="CLW2" s="545"/>
      <c r="CLX2" s="546"/>
      <c r="CLY2" s="539"/>
      <c r="CLZ2" s="545"/>
      <c r="CMA2" s="545"/>
      <c r="CMB2" s="546"/>
      <c r="CMC2" s="539"/>
      <c r="CMD2" s="545"/>
      <c r="CME2" s="545"/>
      <c r="CMF2" s="546"/>
      <c r="CMG2" s="539"/>
      <c r="CMH2" s="545"/>
      <c r="CMI2" s="545"/>
      <c r="CMJ2" s="546"/>
      <c r="CMK2" s="539"/>
      <c r="CML2" s="545"/>
      <c r="CMM2" s="545"/>
      <c r="CMN2" s="546"/>
      <c r="CMO2" s="539"/>
      <c r="CMP2" s="545"/>
      <c r="CMQ2" s="545"/>
      <c r="CMR2" s="546"/>
      <c r="CMS2" s="539"/>
      <c r="CMT2" s="545"/>
      <c r="CMU2" s="545"/>
      <c r="CMV2" s="546"/>
      <c r="CMW2" s="539"/>
      <c r="CMX2" s="545"/>
      <c r="CMY2" s="545"/>
      <c r="CMZ2" s="546"/>
      <c r="CNA2" s="539"/>
      <c r="CNB2" s="545"/>
      <c r="CNC2" s="545"/>
      <c r="CND2" s="546"/>
      <c r="CNE2" s="539"/>
      <c r="CNF2" s="545"/>
      <c r="CNG2" s="545"/>
      <c r="CNH2" s="546"/>
      <c r="CNI2" s="539"/>
      <c r="CNJ2" s="545"/>
      <c r="CNK2" s="545"/>
      <c r="CNL2" s="546"/>
      <c r="CNM2" s="539"/>
      <c r="CNN2" s="545"/>
      <c r="CNO2" s="545"/>
      <c r="CNP2" s="546"/>
      <c r="CNQ2" s="539"/>
      <c r="CNR2" s="545"/>
      <c r="CNS2" s="545"/>
      <c r="CNT2" s="546"/>
      <c r="CNU2" s="539"/>
      <c r="CNV2" s="545"/>
      <c r="CNW2" s="545"/>
      <c r="CNX2" s="546"/>
      <c r="CNY2" s="539"/>
      <c r="CNZ2" s="545"/>
      <c r="COA2" s="545"/>
      <c r="COB2" s="546"/>
      <c r="COC2" s="539"/>
      <c r="COD2" s="545"/>
      <c r="COE2" s="545"/>
      <c r="COF2" s="546"/>
      <c r="COG2" s="539"/>
      <c r="COH2" s="545"/>
      <c r="COI2" s="545"/>
      <c r="COJ2" s="546"/>
      <c r="COK2" s="539"/>
      <c r="COL2" s="545"/>
      <c r="COM2" s="545"/>
      <c r="CON2" s="546"/>
      <c r="COO2" s="539"/>
      <c r="COP2" s="545"/>
      <c r="COQ2" s="545"/>
      <c r="COR2" s="546"/>
      <c r="COS2" s="539"/>
      <c r="COT2" s="545"/>
      <c r="COU2" s="545"/>
      <c r="COV2" s="546"/>
      <c r="COW2" s="539"/>
      <c r="COX2" s="545"/>
      <c r="COY2" s="545"/>
      <c r="COZ2" s="546"/>
      <c r="CPA2" s="539"/>
      <c r="CPB2" s="545"/>
      <c r="CPC2" s="545"/>
      <c r="CPD2" s="546"/>
      <c r="CPE2" s="539"/>
      <c r="CPF2" s="545"/>
      <c r="CPG2" s="545"/>
      <c r="CPH2" s="546"/>
      <c r="CPI2" s="539"/>
      <c r="CPJ2" s="545"/>
      <c r="CPK2" s="545"/>
      <c r="CPL2" s="546"/>
      <c r="CPM2" s="539"/>
      <c r="CPN2" s="545"/>
      <c r="CPO2" s="545"/>
      <c r="CPP2" s="546"/>
      <c r="CPQ2" s="539"/>
      <c r="CPR2" s="545"/>
      <c r="CPS2" s="545"/>
      <c r="CPT2" s="546"/>
      <c r="CPU2" s="539"/>
      <c r="CPV2" s="545"/>
      <c r="CPW2" s="545"/>
      <c r="CPX2" s="546"/>
      <c r="CPY2" s="539"/>
      <c r="CPZ2" s="545"/>
      <c r="CQA2" s="545"/>
      <c r="CQB2" s="546"/>
      <c r="CQC2" s="539"/>
      <c r="CQD2" s="545"/>
      <c r="CQE2" s="545"/>
      <c r="CQF2" s="546"/>
      <c r="CQG2" s="539"/>
      <c r="CQH2" s="545"/>
      <c r="CQI2" s="545"/>
      <c r="CQJ2" s="546"/>
      <c r="CQK2" s="539"/>
      <c r="CQL2" s="545"/>
      <c r="CQM2" s="545"/>
      <c r="CQN2" s="546"/>
      <c r="CQO2" s="539"/>
      <c r="CQP2" s="545"/>
      <c r="CQQ2" s="545"/>
      <c r="CQR2" s="546"/>
      <c r="CQS2" s="539"/>
      <c r="CQT2" s="545"/>
      <c r="CQU2" s="545"/>
      <c r="CQV2" s="546"/>
      <c r="CQW2" s="539"/>
      <c r="CQX2" s="545"/>
      <c r="CQY2" s="545"/>
      <c r="CQZ2" s="546"/>
      <c r="CRA2" s="539"/>
      <c r="CRB2" s="545"/>
      <c r="CRC2" s="545"/>
      <c r="CRD2" s="546"/>
      <c r="CRE2" s="539"/>
      <c r="CRF2" s="545"/>
      <c r="CRG2" s="545"/>
      <c r="CRH2" s="546"/>
      <c r="CRI2" s="539"/>
      <c r="CRJ2" s="545"/>
      <c r="CRK2" s="545"/>
      <c r="CRL2" s="546"/>
      <c r="CRM2" s="539"/>
      <c r="CRN2" s="545"/>
      <c r="CRO2" s="545"/>
      <c r="CRP2" s="546"/>
      <c r="CRQ2" s="539"/>
      <c r="CRR2" s="545"/>
      <c r="CRS2" s="545"/>
      <c r="CRT2" s="546"/>
      <c r="CRU2" s="539"/>
      <c r="CRV2" s="545"/>
      <c r="CRW2" s="545"/>
      <c r="CRX2" s="546"/>
      <c r="CRY2" s="539"/>
      <c r="CRZ2" s="545"/>
      <c r="CSA2" s="545"/>
      <c r="CSB2" s="546"/>
      <c r="CSC2" s="539"/>
      <c r="CSD2" s="545"/>
      <c r="CSE2" s="545"/>
      <c r="CSF2" s="546"/>
      <c r="CSG2" s="539"/>
      <c r="CSH2" s="545"/>
      <c r="CSI2" s="545"/>
      <c r="CSJ2" s="546"/>
      <c r="CSK2" s="539"/>
      <c r="CSL2" s="545"/>
      <c r="CSM2" s="545"/>
      <c r="CSN2" s="546"/>
      <c r="CSO2" s="539"/>
      <c r="CSP2" s="545"/>
      <c r="CSQ2" s="545"/>
      <c r="CSR2" s="546"/>
      <c r="CSS2" s="539"/>
      <c r="CST2" s="545"/>
      <c r="CSU2" s="545"/>
      <c r="CSV2" s="546"/>
      <c r="CSW2" s="539"/>
      <c r="CSX2" s="545"/>
      <c r="CSY2" s="545"/>
      <c r="CSZ2" s="546"/>
      <c r="CTA2" s="539"/>
      <c r="CTB2" s="545"/>
      <c r="CTC2" s="545"/>
      <c r="CTD2" s="546"/>
      <c r="CTE2" s="539"/>
      <c r="CTF2" s="545"/>
      <c r="CTG2" s="545"/>
      <c r="CTH2" s="546"/>
      <c r="CTI2" s="539"/>
      <c r="CTJ2" s="545"/>
      <c r="CTK2" s="545"/>
      <c r="CTL2" s="546"/>
      <c r="CTM2" s="539"/>
      <c r="CTN2" s="545"/>
      <c r="CTO2" s="545"/>
      <c r="CTP2" s="546"/>
      <c r="CTQ2" s="539"/>
      <c r="CTR2" s="545"/>
      <c r="CTS2" s="545"/>
      <c r="CTT2" s="546"/>
      <c r="CTU2" s="539"/>
      <c r="CTV2" s="545"/>
      <c r="CTW2" s="545"/>
      <c r="CTX2" s="546"/>
      <c r="CTY2" s="539"/>
      <c r="CTZ2" s="545"/>
      <c r="CUA2" s="545"/>
      <c r="CUB2" s="546"/>
      <c r="CUC2" s="539"/>
      <c r="CUD2" s="545"/>
      <c r="CUE2" s="545"/>
      <c r="CUF2" s="546"/>
      <c r="CUG2" s="539"/>
      <c r="CUH2" s="545"/>
      <c r="CUI2" s="545"/>
      <c r="CUJ2" s="546"/>
      <c r="CUK2" s="539"/>
      <c r="CUL2" s="545"/>
      <c r="CUM2" s="545"/>
      <c r="CUN2" s="546"/>
      <c r="CUO2" s="539"/>
      <c r="CUP2" s="545"/>
      <c r="CUQ2" s="545"/>
      <c r="CUR2" s="546"/>
      <c r="CUS2" s="539"/>
      <c r="CUT2" s="545"/>
      <c r="CUU2" s="545"/>
      <c r="CUV2" s="546"/>
      <c r="CUW2" s="539"/>
      <c r="CUX2" s="545"/>
      <c r="CUY2" s="545"/>
      <c r="CUZ2" s="546"/>
      <c r="CVA2" s="539"/>
      <c r="CVB2" s="545"/>
      <c r="CVC2" s="545"/>
      <c r="CVD2" s="546"/>
      <c r="CVE2" s="539"/>
      <c r="CVF2" s="545"/>
      <c r="CVG2" s="545"/>
      <c r="CVH2" s="546"/>
      <c r="CVI2" s="539"/>
      <c r="CVJ2" s="545"/>
      <c r="CVK2" s="545"/>
      <c r="CVL2" s="546"/>
      <c r="CVM2" s="539"/>
      <c r="CVN2" s="545"/>
      <c r="CVO2" s="545"/>
      <c r="CVP2" s="546"/>
      <c r="CVQ2" s="539"/>
      <c r="CVR2" s="545"/>
      <c r="CVS2" s="545"/>
      <c r="CVT2" s="546"/>
      <c r="CVU2" s="539"/>
      <c r="CVV2" s="545"/>
      <c r="CVW2" s="545"/>
      <c r="CVX2" s="546"/>
      <c r="CVY2" s="539"/>
      <c r="CVZ2" s="545"/>
      <c r="CWA2" s="545"/>
      <c r="CWB2" s="546"/>
      <c r="CWC2" s="539"/>
      <c r="CWD2" s="545"/>
      <c r="CWE2" s="545"/>
      <c r="CWF2" s="546"/>
      <c r="CWG2" s="539"/>
      <c r="CWH2" s="545"/>
      <c r="CWI2" s="545"/>
      <c r="CWJ2" s="546"/>
      <c r="CWK2" s="539"/>
      <c r="CWL2" s="545"/>
      <c r="CWM2" s="545"/>
      <c r="CWN2" s="546"/>
      <c r="CWO2" s="539"/>
      <c r="CWP2" s="545"/>
      <c r="CWQ2" s="545"/>
      <c r="CWR2" s="546"/>
      <c r="CWS2" s="539"/>
      <c r="CWT2" s="545"/>
      <c r="CWU2" s="545"/>
      <c r="CWV2" s="546"/>
      <c r="CWW2" s="539"/>
      <c r="CWX2" s="545"/>
      <c r="CWY2" s="545"/>
      <c r="CWZ2" s="546"/>
      <c r="CXA2" s="539"/>
      <c r="CXB2" s="545"/>
      <c r="CXC2" s="545"/>
      <c r="CXD2" s="546"/>
      <c r="CXE2" s="539"/>
      <c r="CXF2" s="545"/>
      <c r="CXG2" s="545"/>
      <c r="CXH2" s="546"/>
      <c r="CXI2" s="539"/>
      <c r="CXJ2" s="545"/>
      <c r="CXK2" s="545"/>
      <c r="CXL2" s="546"/>
      <c r="CXM2" s="539"/>
      <c r="CXN2" s="545"/>
      <c r="CXO2" s="545"/>
      <c r="CXP2" s="546"/>
      <c r="CXQ2" s="539"/>
      <c r="CXR2" s="545"/>
      <c r="CXS2" s="545"/>
      <c r="CXT2" s="546"/>
      <c r="CXU2" s="539"/>
      <c r="CXV2" s="545"/>
      <c r="CXW2" s="545"/>
      <c r="CXX2" s="546"/>
      <c r="CXY2" s="539"/>
      <c r="CXZ2" s="545"/>
      <c r="CYA2" s="545"/>
      <c r="CYB2" s="546"/>
      <c r="CYC2" s="539"/>
      <c r="CYD2" s="545"/>
      <c r="CYE2" s="545"/>
      <c r="CYF2" s="546"/>
      <c r="CYG2" s="539"/>
      <c r="CYH2" s="545"/>
      <c r="CYI2" s="545"/>
      <c r="CYJ2" s="546"/>
      <c r="CYK2" s="539"/>
      <c r="CYL2" s="545"/>
      <c r="CYM2" s="545"/>
      <c r="CYN2" s="546"/>
      <c r="CYO2" s="539"/>
      <c r="CYP2" s="545"/>
      <c r="CYQ2" s="545"/>
      <c r="CYR2" s="546"/>
      <c r="CYS2" s="539"/>
      <c r="CYT2" s="545"/>
      <c r="CYU2" s="545"/>
      <c r="CYV2" s="546"/>
      <c r="CYW2" s="539"/>
      <c r="CYX2" s="545"/>
      <c r="CYY2" s="545"/>
      <c r="CYZ2" s="546"/>
      <c r="CZA2" s="539"/>
      <c r="CZB2" s="545"/>
      <c r="CZC2" s="545"/>
      <c r="CZD2" s="546"/>
      <c r="CZE2" s="539"/>
      <c r="CZF2" s="545"/>
      <c r="CZG2" s="545"/>
      <c r="CZH2" s="546"/>
      <c r="CZI2" s="539"/>
      <c r="CZJ2" s="545"/>
      <c r="CZK2" s="545"/>
      <c r="CZL2" s="546"/>
      <c r="CZM2" s="539"/>
      <c r="CZN2" s="545"/>
      <c r="CZO2" s="545"/>
      <c r="CZP2" s="546"/>
      <c r="CZQ2" s="539"/>
      <c r="CZR2" s="545"/>
      <c r="CZS2" s="545"/>
      <c r="CZT2" s="546"/>
      <c r="CZU2" s="539"/>
      <c r="CZV2" s="545"/>
      <c r="CZW2" s="545"/>
      <c r="CZX2" s="546"/>
      <c r="CZY2" s="539"/>
      <c r="CZZ2" s="545"/>
      <c r="DAA2" s="545"/>
      <c r="DAB2" s="546"/>
      <c r="DAC2" s="539"/>
      <c r="DAD2" s="545"/>
      <c r="DAE2" s="545"/>
      <c r="DAF2" s="546"/>
      <c r="DAG2" s="539"/>
      <c r="DAH2" s="545"/>
      <c r="DAI2" s="545"/>
      <c r="DAJ2" s="546"/>
      <c r="DAK2" s="539"/>
      <c r="DAL2" s="545"/>
      <c r="DAM2" s="545"/>
      <c r="DAN2" s="546"/>
      <c r="DAO2" s="539"/>
      <c r="DAP2" s="545"/>
      <c r="DAQ2" s="545"/>
      <c r="DAR2" s="546"/>
      <c r="DAS2" s="539"/>
      <c r="DAT2" s="545"/>
      <c r="DAU2" s="545"/>
      <c r="DAV2" s="546"/>
      <c r="DAW2" s="539"/>
      <c r="DAX2" s="545"/>
      <c r="DAY2" s="545"/>
      <c r="DAZ2" s="546"/>
      <c r="DBA2" s="539"/>
      <c r="DBB2" s="545"/>
      <c r="DBC2" s="545"/>
      <c r="DBD2" s="546"/>
      <c r="DBE2" s="539"/>
      <c r="DBF2" s="545"/>
      <c r="DBG2" s="545"/>
      <c r="DBH2" s="546"/>
      <c r="DBI2" s="539"/>
      <c r="DBJ2" s="545"/>
      <c r="DBK2" s="545"/>
      <c r="DBL2" s="546"/>
      <c r="DBM2" s="539"/>
      <c r="DBN2" s="545"/>
      <c r="DBO2" s="545"/>
      <c r="DBP2" s="546"/>
      <c r="DBQ2" s="539"/>
      <c r="DBR2" s="545"/>
      <c r="DBS2" s="545"/>
      <c r="DBT2" s="546"/>
      <c r="DBU2" s="539"/>
      <c r="DBV2" s="545"/>
      <c r="DBW2" s="545"/>
      <c r="DBX2" s="546"/>
      <c r="DBY2" s="539"/>
      <c r="DBZ2" s="545"/>
      <c r="DCA2" s="545"/>
      <c r="DCB2" s="546"/>
      <c r="DCC2" s="539"/>
      <c r="DCD2" s="545"/>
      <c r="DCE2" s="545"/>
      <c r="DCF2" s="546"/>
      <c r="DCG2" s="539"/>
      <c r="DCH2" s="545"/>
      <c r="DCI2" s="545"/>
      <c r="DCJ2" s="546"/>
      <c r="DCK2" s="539"/>
      <c r="DCL2" s="545"/>
      <c r="DCM2" s="545"/>
      <c r="DCN2" s="546"/>
      <c r="DCO2" s="539"/>
      <c r="DCP2" s="545"/>
      <c r="DCQ2" s="545"/>
      <c r="DCR2" s="546"/>
      <c r="DCS2" s="539"/>
      <c r="DCT2" s="545"/>
      <c r="DCU2" s="545"/>
      <c r="DCV2" s="546"/>
      <c r="DCW2" s="539"/>
      <c r="DCX2" s="545"/>
      <c r="DCY2" s="545"/>
      <c r="DCZ2" s="546"/>
      <c r="DDA2" s="539"/>
      <c r="DDB2" s="545"/>
      <c r="DDC2" s="545"/>
      <c r="DDD2" s="546"/>
      <c r="DDE2" s="539"/>
      <c r="DDF2" s="545"/>
      <c r="DDG2" s="545"/>
      <c r="DDH2" s="546"/>
      <c r="DDI2" s="539"/>
      <c r="DDJ2" s="545"/>
      <c r="DDK2" s="545"/>
      <c r="DDL2" s="546"/>
      <c r="DDM2" s="539"/>
      <c r="DDN2" s="545"/>
      <c r="DDO2" s="545"/>
      <c r="DDP2" s="546"/>
      <c r="DDQ2" s="539"/>
      <c r="DDR2" s="545"/>
      <c r="DDS2" s="545"/>
      <c r="DDT2" s="546"/>
      <c r="DDU2" s="539"/>
      <c r="DDV2" s="545"/>
      <c r="DDW2" s="545"/>
      <c r="DDX2" s="546"/>
      <c r="DDY2" s="539"/>
      <c r="DDZ2" s="545"/>
      <c r="DEA2" s="545"/>
      <c r="DEB2" s="546"/>
      <c r="DEC2" s="539"/>
      <c r="DED2" s="545"/>
      <c r="DEE2" s="545"/>
      <c r="DEF2" s="546"/>
      <c r="DEG2" s="539"/>
      <c r="DEH2" s="545"/>
      <c r="DEI2" s="545"/>
      <c r="DEJ2" s="546"/>
      <c r="DEK2" s="539"/>
      <c r="DEL2" s="545"/>
      <c r="DEM2" s="545"/>
      <c r="DEN2" s="546"/>
      <c r="DEO2" s="539"/>
      <c r="DEP2" s="545"/>
      <c r="DEQ2" s="545"/>
      <c r="DER2" s="546"/>
      <c r="DES2" s="539"/>
      <c r="DET2" s="545"/>
      <c r="DEU2" s="545"/>
      <c r="DEV2" s="546"/>
      <c r="DEW2" s="539"/>
      <c r="DEX2" s="545"/>
      <c r="DEY2" s="545"/>
      <c r="DEZ2" s="546"/>
      <c r="DFA2" s="539"/>
      <c r="DFB2" s="545"/>
      <c r="DFC2" s="545"/>
      <c r="DFD2" s="546"/>
      <c r="DFE2" s="539"/>
      <c r="DFF2" s="545"/>
      <c r="DFG2" s="545"/>
      <c r="DFH2" s="546"/>
      <c r="DFI2" s="539"/>
      <c r="DFJ2" s="545"/>
      <c r="DFK2" s="545"/>
      <c r="DFL2" s="546"/>
      <c r="DFM2" s="539"/>
      <c r="DFN2" s="545"/>
      <c r="DFO2" s="545"/>
      <c r="DFP2" s="546"/>
      <c r="DFQ2" s="539"/>
      <c r="DFR2" s="545"/>
      <c r="DFS2" s="545"/>
      <c r="DFT2" s="546"/>
      <c r="DFU2" s="539"/>
      <c r="DFV2" s="545"/>
      <c r="DFW2" s="545"/>
      <c r="DFX2" s="546"/>
      <c r="DFY2" s="539"/>
      <c r="DFZ2" s="545"/>
      <c r="DGA2" s="545"/>
      <c r="DGB2" s="546"/>
      <c r="DGC2" s="539"/>
      <c r="DGD2" s="545"/>
      <c r="DGE2" s="545"/>
      <c r="DGF2" s="546"/>
      <c r="DGG2" s="539"/>
      <c r="DGH2" s="545"/>
      <c r="DGI2" s="545"/>
      <c r="DGJ2" s="546"/>
      <c r="DGK2" s="539"/>
      <c r="DGL2" s="545"/>
      <c r="DGM2" s="545"/>
      <c r="DGN2" s="546"/>
      <c r="DGO2" s="539"/>
      <c r="DGP2" s="545"/>
      <c r="DGQ2" s="545"/>
      <c r="DGR2" s="546"/>
      <c r="DGS2" s="539"/>
      <c r="DGT2" s="545"/>
      <c r="DGU2" s="545"/>
      <c r="DGV2" s="546"/>
      <c r="DGW2" s="539"/>
      <c r="DGX2" s="545"/>
      <c r="DGY2" s="545"/>
      <c r="DGZ2" s="546"/>
      <c r="DHA2" s="539"/>
      <c r="DHB2" s="545"/>
      <c r="DHC2" s="545"/>
      <c r="DHD2" s="546"/>
      <c r="DHE2" s="539"/>
      <c r="DHF2" s="545"/>
      <c r="DHG2" s="545"/>
      <c r="DHH2" s="546"/>
      <c r="DHI2" s="539"/>
      <c r="DHJ2" s="545"/>
      <c r="DHK2" s="545"/>
      <c r="DHL2" s="546"/>
      <c r="DHM2" s="539"/>
      <c r="DHN2" s="545"/>
      <c r="DHO2" s="545"/>
      <c r="DHP2" s="546"/>
      <c r="DHQ2" s="539"/>
      <c r="DHR2" s="545"/>
      <c r="DHS2" s="545"/>
      <c r="DHT2" s="546"/>
      <c r="DHU2" s="539"/>
      <c r="DHV2" s="545"/>
      <c r="DHW2" s="545"/>
      <c r="DHX2" s="546"/>
      <c r="DHY2" s="539"/>
      <c r="DHZ2" s="545"/>
      <c r="DIA2" s="545"/>
      <c r="DIB2" s="546"/>
      <c r="DIC2" s="539"/>
      <c r="DID2" s="545"/>
      <c r="DIE2" s="545"/>
      <c r="DIF2" s="546"/>
      <c r="DIG2" s="539"/>
      <c r="DIH2" s="545"/>
      <c r="DII2" s="545"/>
      <c r="DIJ2" s="546"/>
      <c r="DIK2" s="539"/>
      <c r="DIL2" s="545"/>
      <c r="DIM2" s="545"/>
      <c r="DIN2" s="546"/>
      <c r="DIO2" s="539"/>
      <c r="DIP2" s="545"/>
      <c r="DIQ2" s="545"/>
      <c r="DIR2" s="546"/>
      <c r="DIS2" s="539"/>
      <c r="DIT2" s="545"/>
      <c r="DIU2" s="545"/>
      <c r="DIV2" s="546"/>
      <c r="DIW2" s="539"/>
      <c r="DIX2" s="545"/>
      <c r="DIY2" s="545"/>
      <c r="DIZ2" s="546"/>
      <c r="DJA2" s="539"/>
      <c r="DJB2" s="545"/>
      <c r="DJC2" s="545"/>
      <c r="DJD2" s="546"/>
      <c r="DJE2" s="539"/>
      <c r="DJF2" s="545"/>
      <c r="DJG2" s="545"/>
      <c r="DJH2" s="546"/>
      <c r="DJI2" s="539"/>
      <c r="DJJ2" s="545"/>
      <c r="DJK2" s="545"/>
      <c r="DJL2" s="546"/>
      <c r="DJM2" s="539"/>
      <c r="DJN2" s="545"/>
      <c r="DJO2" s="545"/>
      <c r="DJP2" s="546"/>
      <c r="DJQ2" s="539"/>
      <c r="DJR2" s="545"/>
      <c r="DJS2" s="545"/>
      <c r="DJT2" s="546"/>
      <c r="DJU2" s="539"/>
      <c r="DJV2" s="545"/>
      <c r="DJW2" s="545"/>
      <c r="DJX2" s="546"/>
      <c r="DJY2" s="539"/>
      <c r="DJZ2" s="545"/>
      <c r="DKA2" s="545"/>
      <c r="DKB2" s="546"/>
      <c r="DKC2" s="539"/>
      <c r="DKD2" s="545"/>
      <c r="DKE2" s="545"/>
      <c r="DKF2" s="546"/>
      <c r="DKG2" s="539"/>
      <c r="DKH2" s="545"/>
      <c r="DKI2" s="545"/>
      <c r="DKJ2" s="546"/>
      <c r="DKK2" s="539"/>
      <c r="DKL2" s="545"/>
      <c r="DKM2" s="545"/>
      <c r="DKN2" s="546"/>
      <c r="DKO2" s="539"/>
      <c r="DKP2" s="545"/>
      <c r="DKQ2" s="545"/>
      <c r="DKR2" s="546"/>
      <c r="DKS2" s="539"/>
      <c r="DKT2" s="545"/>
      <c r="DKU2" s="545"/>
      <c r="DKV2" s="546"/>
      <c r="DKW2" s="539"/>
      <c r="DKX2" s="545"/>
      <c r="DKY2" s="545"/>
      <c r="DKZ2" s="546"/>
      <c r="DLA2" s="539"/>
      <c r="DLB2" s="545"/>
      <c r="DLC2" s="545"/>
      <c r="DLD2" s="546"/>
      <c r="DLE2" s="539"/>
      <c r="DLF2" s="545"/>
      <c r="DLG2" s="545"/>
      <c r="DLH2" s="546"/>
      <c r="DLI2" s="539"/>
      <c r="DLJ2" s="545"/>
      <c r="DLK2" s="545"/>
      <c r="DLL2" s="546"/>
      <c r="DLM2" s="539"/>
      <c r="DLN2" s="545"/>
      <c r="DLO2" s="545"/>
      <c r="DLP2" s="546"/>
      <c r="DLQ2" s="539"/>
      <c r="DLR2" s="545"/>
      <c r="DLS2" s="545"/>
      <c r="DLT2" s="546"/>
      <c r="DLU2" s="539"/>
      <c r="DLV2" s="545"/>
      <c r="DLW2" s="545"/>
      <c r="DLX2" s="546"/>
      <c r="DLY2" s="539"/>
      <c r="DLZ2" s="545"/>
      <c r="DMA2" s="545"/>
      <c r="DMB2" s="546"/>
      <c r="DMC2" s="539"/>
      <c r="DMD2" s="545"/>
      <c r="DME2" s="545"/>
      <c r="DMF2" s="546"/>
      <c r="DMG2" s="539"/>
      <c r="DMH2" s="545"/>
      <c r="DMI2" s="545"/>
      <c r="DMJ2" s="546"/>
      <c r="DMK2" s="539"/>
      <c r="DML2" s="545"/>
      <c r="DMM2" s="545"/>
      <c r="DMN2" s="546"/>
      <c r="DMO2" s="539"/>
      <c r="DMP2" s="545"/>
      <c r="DMQ2" s="545"/>
      <c r="DMR2" s="546"/>
      <c r="DMS2" s="539"/>
      <c r="DMT2" s="545"/>
      <c r="DMU2" s="545"/>
      <c r="DMV2" s="546"/>
      <c r="DMW2" s="539"/>
      <c r="DMX2" s="545"/>
      <c r="DMY2" s="545"/>
      <c r="DMZ2" s="546"/>
      <c r="DNA2" s="539"/>
      <c r="DNB2" s="545"/>
      <c r="DNC2" s="545"/>
      <c r="DND2" s="546"/>
      <c r="DNE2" s="539"/>
      <c r="DNF2" s="545"/>
      <c r="DNG2" s="545"/>
      <c r="DNH2" s="546"/>
      <c r="DNI2" s="539"/>
      <c r="DNJ2" s="545"/>
      <c r="DNK2" s="545"/>
      <c r="DNL2" s="546"/>
      <c r="DNM2" s="539"/>
      <c r="DNN2" s="545"/>
      <c r="DNO2" s="545"/>
      <c r="DNP2" s="546"/>
      <c r="DNQ2" s="539"/>
      <c r="DNR2" s="545"/>
      <c r="DNS2" s="545"/>
      <c r="DNT2" s="546"/>
      <c r="DNU2" s="539"/>
      <c r="DNV2" s="545"/>
      <c r="DNW2" s="545"/>
      <c r="DNX2" s="546"/>
      <c r="DNY2" s="539"/>
      <c r="DNZ2" s="545"/>
      <c r="DOA2" s="545"/>
      <c r="DOB2" s="546"/>
      <c r="DOC2" s="539"/>
      <c r="DOD2" s="545"/>
      <c r="DOE2" s="545"/>
      <c r="DOF2" s="546"/>
      <c r="DOG2" s="539"/>
      <c r="DOH2" s="545"/>
      <c r="DOI2" s="545"/>
      <c r="DOJ2" s="546"/>
      <c r="DOK2" s="539"/>
      <c r="DOL2" s="545"/>
      <c r="DOM2" s="545"/>
      <c r="DON2" s="546"/>
      <c r="DOO2" s="539"/>
      <c r="DOP2" s="545"/>
      <c r="DOQ2" s="545"/>
      <c r="DOR2" s="546"/>
      <c r="DOS2" s="539"/>
      <c r="DOT2" s="545"/>
      <c r="DOU2" s="545"/>
      <c r="DOV2" s="546"/>
      <c r="DOW2" s="539"/>
      <c r="DOX2" s="545"/>
      <c r="DOY2" s="545"/>
      <c r="DOZ2" s="546"/>
      <c r="DPA2" s="539"/>
      <c r="DPB2" s="545"/>
      <c r="DPC2" s="545"/>
      <c r="DPD2" s="546"/>
      <c r="DPE2" s="539"/>
      <c r="DPF2" s="545"/>
      <c r="DPG2" s="545"/>
      <c r="DPH2" s="546"/>
      <c r="DPI2" s="539"/>
      <c r="DPJ2" s="545"/>
      <c r="DPK2" s="545"/>
      <c r="DPL2" s="546"/>
      <c r="DPM2" s="539"/>
      <c r="DPN2" s="545"/>
      <c r="DPO2" s="545"/>
      <c r="DPP2" s="546"/>
      <c r="DPQ2" s="539"/>
      <c r="DPR2" s="545"/>
      <c r="DPS2" s="545"/>
      <c r="DPT2" s="546"/>
      <c r="DPU2" s="539"/>
      <c r="DPV2" s="545"/>
      <c r="DPW2" s="545"/>
      <c r="DPX2" s="546"/>
      <c r="DPY2" s="539"/>
      <c r="DPZ2" s="545"/>
      <c r="DQA2" s="545"/>
      <c r="DQB2" s="546"/>
      <c r="DQC2" s="539"/>
      <c r="DQD2" s="545"/>
      <c r="DQE2" s="545"/>
      <c r="DQF2" s="546"/>
      <c r="DQG2" s="539"/>
      <c r="DQH2" s="545"/>
      <c r="DQI2" s="545"/>
      <c r="DQJ2" s="546"/>
      <c r="DQK2" s="539"/>
      <c r="DQL2" s="545"/>
      <c r="DQM2" s="545"/>
      <c r="DQN2" s="546"/>
      <c r="DQO2" s="539"/>
      <c r="DQP2" s="545"/>
      <c r="DQQ2" s="545"/>
      <c r="DQR2" s="546"/>
      <c r="DQS2" s="539"/>
      <c r="DQT2" s="545"/>
      <c r="DQU2" s="545"/>
      <c r="DQV2" s="546"/>
      <c r="DQW2" s="539"/>
      <c r="DQX2" s="545"/>
      <c r="DQY2" s="545"/>
      <c r="DQZ2" s="546"/>
      <c r="DRA2" s="539"/>
      <c r="DRB2" s="545"/>
      <c r="DRC2" s="545"/>
      <c r="DRD2" s="546"/>
      <c r="DRE2" s="539"/>
      <c r="DRF2" s="545"/>
      <c r="DRG2" s="545"/>
      <c r="DRH2" s="546"/>
      <c r="DRI2" s="539"/>
      <c r="DRJ2" s="545"/>
      <c r="DRK2" s="545"/>
      <c r="DRL2" s="546"/>
      <c r="DRM2" s="539"/>
      <c r="DRN2" s="545"/>
      <c r="DRO2" s="545"/>
      <c r="DRP2" s="546"/>
      <c r="DRQ2" s="539"/>
      <c r="DRR2" s="545"/>
      <c r="DRS2" s="545"/>
      <c r="DRT2" s="546"/>
      <c r="DRU2" s="539"/>
      <c r="DRV2" s="545"/>
      <c r="DRW2" s="545"/>
      <c r="DRX2" s="546"/>
      <c r="DRY2" s="539"/>
      <c r="DRZ2" s="545"/>
      <c r="DSA2" s="545"/>
      <c r="DSB2" s="546"/>
      <c r="DSC2" s="539"/>
      <c r="DSD2" s="545"/>
      <c r="DSE2" s="545"/>
      <c r="DSF2" s="546"/>
      <c r="DSG2" s="539"/>
      <c r="DSH2" s="545"/>
      <c r="DSI2" s="545"/>
      <c r="DSJ2" s="546"/>
      <c r="DSK2" s="539"/>
      <c r="DSL2" s="545"/>
      <c r="DSM2" s="545"/>
      <c r="DSN2" s="546"/>
      <c r="DSO2" s="539"/>
      <c r="DSP2" s="545"/>
      <c r="DSQ2" s="545"/>
      <c r="DSR2" s="546"/>
      <c r="DSS2" s="539"/>
      <c r="DST2" s="545"/>
      <c r="DSU2" s="545"/>
      <c r="DSV2" s="546"/>
      <c r="DSW2" s="539"/>
      <c r="DSX2" s="545"/>
      <c r="DSY2" s="545"/>
      <c r="DSZ2" s="546"/>
      <c r="DTA2" s="539"/>
      <c r="DTB2" s="545"/>
      <c r="DTC2" s="545"/>
      <c r="DTD2" s="546"/>
      <c r="DTE2" s="539"/>
      <c r="DTF2" s="545"/>
      <c r="DTG2" s="545"/>
      <c r="DTH2" s="546"/>
      <c r="DTI2" s="539"/>
      <c r="DTJ2" s="545"/>
      <c r="DTK2" s="545"/>
      <c r="DTL2" s="546"/>
      <c r="DTM2" s="539"/>
      <c r="DTN2" s="545"/>
      <c r="DTO2" s="545"/>
      <c r="DTP2" s="546"/>
      <c r="DTQ2" s="539"/>
      <c r="DTR2" s="545"/>
      <c r="DTS2" s="545"/>
      <c r="DTT2" s="546"/>
      <c r="DTU2" s="539"/>
      <c r="DTV2" s="545"/>
      <c r="DTW2" s="545"/>
      <c r="DTX2" s="546"/>
      <c r="DTY2" s="539"/>
      <c r="DTZ2" s="545"/>
      <c r="DUA2" s="545"/>
      <c r="DUB2" s="546"/>
      <c r="DUC2" s="539"/>
      <c r="DUD2" s="545"/>
      <c r="DUE2" s="545"/>
      <c r="DUF2" s="546"/>
      <c r="DUG2" s="539"/>
      <c r="DUH2" s="545"/>
      <c r="DUI2" s="545"/>
      <c r="DUJ2" s="546"/>
      <c r="DUK2" s="539"/>
      <c r="DUL2" s="545"/>
      <c r="DUM2" s="545"/>
      <c r="DUN2" s="546"/>
      <c r="DUO2" s="539"/>
      <c r="DUP2" s="545"/>
      <c r="DUQ2" s="545"/>
      <c r="DUR2" s="546"/>
      <c r="DUS2" s="539"/>
      <c r="DUT2" s="545"/>
      <c r="DUU2" s="545"/>
      <c r="DUV2" s="546"/>
      <c r="DUW2" s="539"/>
      <c r="DUX2" s="545"/>
      <c r="DUY2" s="545"/>
      <c r="DUZ2" s="546"/>
      <c r="DVA2" s="539"/>
      <c r="DVB2" s="545"/>
      <c r="DVC2" s="545"/>
      <c r="DVD2" s="546"/>
      <c r="DVE2" s="539"/>
      <c r="DVF2" s="545"/>
      <c r="DVG2" s="545"/>
      <c r="DVH2" s="546"/>
      <c r="DVI2" s="539"/>
      <c r="DVJ2" s="545"/>
      <c r="DVK2" s="545"/>
      <c r="DVL2" s="546"/>
      <c r="DVM2" s="539"/>
      <c r="DVN2" s="545"/>
      <c r="DVO2" s="545"/>
      <c r="DVP2" s="546"/>
      <c r="DVQ2" s="539"/>
      <c r="DVR2" s="545"/>
      <c r="DVS2" s="545"/>
      <c r="DVT2" s="546"/>
      <c r="DVU2" s="539"/>
      <c r="DVV2" s="545"/>
      <c r="DVW2" s="545"/>
      <c r="DVX2" s="546"/>
      <c r="DVY2" s="539"/>
      <c r="DVZ2" s="545"/>
      <c r="DWA2" s="545"/>
      <c r="DWB2" s="546"/>
      <c r="DWC2" s="539"/>
      <c r="DWD2" s="545"/>
      <c r="DWE2" s="545"/>
      <c r="DWF2" s="546"/>
      <c r="DWG2" s="539"/>
      <c r="DWH2" s="545"/>
      <c r="DWI2" s="545"/>
      <c r="DWJ2" s="546"/>
      <c r="DWK2" s="539"/>
      <c r="DWL2" s="545"/>
      <c r="DWM2" s="545"/>
      <c r="DWN2" s="546"/>
      <c r="DWO2" s="539"/>
      <c r="DWP2" s="545"/>
      <c r="DWQ2" s="545"/>
      <c r="DWR2" s="546"/>
      <c r="DWS2" s="539"/>
      <c r="DWT2" s="545"/>
      <c r="DWU2" s="545"/>
      <c r="DWV2" s="546"/>
      <c r="DWW2" s="539"/>
      <c r="DWX2" s="545"/>
      <c r="DWY2" s="545"/>
      <c r="DWZ2" s="546"/>
      <c r="DXA2" s="539"/>
      <c r="DXB2" s="545"/>
      <c r="DXC2" s="545"/>
      <c r="DXD2" s="546"/>
      <c r="DXE2" s="539"/>
      <c r="DXF2" s="545"/>
      <c r="DXG2" s="545"/>
      <c r="DXH2" s="546"/>
      <c r="DXI2" s="539"/>
      <c r="DXJ2" s="545"/>
      <c r="DXK2" s="545"/>
      <c r="DXL2" s="546"/>
      <c r="DXM2" s="539"/>
      <c r="DXN2" s="545"/>
      <c r="DXO2" s="545"/>
      <c r="DXP2" s="546"/>
      <c r="DXQ2" s="539"/>
      <c r="DXR2" s="545"/>
      <c r="DXS2" s="545"/>
      <c r="DXT2" s="546"/>
      <c r="DXU2" s="539"/>
      <c r="DXV2" s="545"/>
      <c r="DXW2" s="545"/>
      <c r="DXX2" s="546"/>
      <c r="DXY2" s="539"/>
      <c r="DXZ2" s="545"/>
      <c r="DYA2" s="545"/>
      <c r="DYB2" s="546"/>
      <c r="DYC2" s="539"/>
      <c r="DYD2" s="545"/>
      <c r="DYE2" s="545"/>
      <c r="DYF2" s="546"/>
      <c r="DYG2" s="539"/>
      <c r="DYH2" s="545"/>
      <c r="DYI2" s="545"/>
      <c r="DYJ2" s="546"/>
      <c r="DYK2" s="539"/>
      <c r="DYL2" s="545"/>
      <c r="DYM2" s="545"/>
      <c r="DYN2" s="546"/>
      <c r="DYO2" s="539"/>
      <c r="DYP2" s="545"/>
      <c r="DYQ2" s="545"/>
      <c r="DYR2" s="546"/>
      <c r="DYS2" s="539"/>
      <c r="DYT2" s="545"/>
      <c r="DYU2" s="545"/>
      <c r="DYV2" s="546"/>
      <c r="DYW2" s="539"/>
      <c r="DYX2" s="545"/>
      <c r="DYY2" s="545"/>
      <c r="DYZ2" s="546"/>
      <c r="DZA2" s="539"/>
      <c r="DZB2" s="545"/>
      <c r="DZC2" s="545"/>
      <c r="DZD2" s="546"/>
      <c r="DZE2" s="539"/>
      <c r="DZF2" s="545"/>
      <c r="DZG2" s="545"/>
      <c r="DZH2" s="546"/>
      <c r="DZI2" s="539"/>
      <c r="DZJ2" s="545"/>
      <c r="DZK2" s="545"/>
      <c r="DZL2" s="546"/>
      <c r="DZM2" s="539"/>
      <c r="DZN2" s="545"/>
      <c r="DZO2" s="545"/>
      <c r="DZP2" s="546"/>
      <c r="DZQ2" s="539"/>
      <c r="DZR2" s="545"/>
      <c r="DZS2" s="545"/>
      <c r="DZT2" s="546"/>
      <c r="DZU2" s="539"/>
      <c r="DZV2" s="545"/>
      <c r="DZW2" s="545"/>
      <c r="DZX2" s="546"/>
      <c r="DZY2" s="539"/>
      <c r="DZZ2" s="545"/>
      <c r="EAA2" s="545"/>
      <c r="EAB2" s="546"/>
      <c r="EAC2" s="539"/>
      <c r="EAD2" s="545"/>
      <c r="EAE2" s="545"/>
      <c r="EAF2" s="546"/>
      <c r="EAG2" s="539"/>
      <c r="EAH2" s="545"/>
      <c r="EAI2" s="545"/>
      <c r="EAJ2" s="546"/>
      <c r="EAK2" s="539"/>
      <c r="EAL2" s="545"/>
      <c r="EAM2" s="545"/>
      <c r="EAN2" s="546"/>
      <c r="EAO2" s="539"/>
      <c r="EAP2" s="545"/>
      <c r="EAQ2" s="545"/>
      <c r="EAR2" s="546"/>
      <c r="EAS2" s="539"/>
      <c r="EAT2" s="545"/>
      <c r="EAU2" s="545"/>
      <c r="EAV2" s="546"/>
      <c r="EAW2" s="539"/>
      <c r="EAX2" s="545"/>
      <c r="EAY2" s="545"/>
      <c r="EAZ2" s="546"/>
      <c r="EBA2" s="539"/>
      <c r="EBB2" s="545"/>
      <c r="EBC2" s="545"/>
      <c r="EBD2" s="546"/>
      <c r="EBE2" s="539"/>
      <c r="EBF2" s="545"/>
      <c r="EBG2" s="545"/>
      <c r="EBH2" s="546"/>
      <c r="EBI2" s="539"/>
      <c r="EBJ2" s="545"/>
      <c r="EBK2" s="545"/>
      <c r="EBL2" s="546"/>
      <c r="EBM2" s="539"/>
      <c r="EBN2" s="545"/>
      <c r="EBO2" s="545"/>
      <c r="EBP2" s="546"/>
      <c r="EBQ2" s="539"/>
      <c r="EBR2" s="545"/>
      <c r="EBS2" s="545"/>
      <c r="EBT2" s="546"/>
      <c r="EBU2" s="539"/>
      <c r="EBV2" s="545"/>
      <c r="EBW2" s="545"/>
      <c r="EBX2" s="546"/>
      <c r="EBY2" s="539"/>
      <c r="EBZ2" s="545"/>
      <c r="ECA2" s="545"/>
      <c r="ECB2" s="546"/>
      <c r="ECC2" s="539"/>
      <c r="ECD2" s="545"/>
      <c r="ECE2" s="545"/>
      <c r="ECF2" s="546"/>
      <c r="ECG2" s="539"/>
      <c r="ECH2" s="545"/>
      <c r="ECI2" s="545"/>
      <c r="ECJ2" s="546"/>
      <c r="ECK2" s="539"/>
      <c r="ECL2" s="545"/>
      <c r="ECM2" s="545"/>
      <c r="ECN2" s="546"/>
      <c r="ECO2" s="539"/>
      <c r="ECP2" s="545"/>
      <c r="ECQ2" s="545"/>
      <c r="ECR2" s="546"/>
      <c r="ECS2" s="539"/>
      <c r="ECT2" s="545"/>
      <c r="ECU2" s="545"/>
      <c r="ECV2" s="546"/>
      <c r="ECW2" s="539"/>
      <c r="ECX2" s="545"/>
      <c r="ECY2" s="545"/>
      <c r="ECZ2" s="546"/>
      <c r="EDA2" s="539"/>
      <c r="EDB2" s="545"/>
      <c r="EDC2" s="545"/>
      <c r="EDD2" s="546"/>
      <c r="EDE2" s="539"/>
      <c r="EDF2" s="545"/>
      <c r="EDG2" s="545"/>
      <c r="EDH2" s="546"/>
      <c r="EDI2" s="539"/>
      <c r="EDJ2" s="545"/>
      <c r="EDK2" s="545"/>
      <c r="EDL2" s="546"/>
      <c r="EDM2" s="539"/>
      <c r="EDN2" s="545"/>
      <c r="EDO2" s="545"/>
      <c r="EDP2" s="546"/>
      <c r="EDQ2" s="539"/>
      <c r="EDR2" s="545"/>
      <c r="EDS2" s="545"/>
      <c r="EDT2" s="546"/>
      <c r="EDU2" s="539"/>
      <c r="EDV2" s="545"/>
      <c r="EDW2" s="545"/>
      <c r="EDX2" s="546"/>
      <c r="EDY2" s="539"/>
      <c r="EDZ2" s="545"/>
      <c r="EEA2" s="545"/>
      <c r="EEB2" s="546"/>
      <c r="EEC2" s="539"/>
      <c r="EED2" s="545"/>
      <c r="EEE2" s="545"/>
      <c r="EEF2" s="546"/>
      <c r="EEG2" s="539"/>
      <c r="EEH2" s="545"/>
      <c r="EEI2" s="545"/>
      <c r="EEJ2" s="546"/>
      <c r="EEK2" s="539"/>
      <c r="EEL2" s="545"/>
      <c r="EEM2" s="545"/>
      <c r="EEN2" s="546"/>
      <c r="EEO2" s="539"/>
      <c r="EEP2" s="545"/>
      <c r="EEQ2" s="545"/>
      <c r="EER2" s="546"/>
      <c r="EES2" s="539"/>
      <c r="EET2" s="545"/>
      <c r="EEU2" s="545"/>
      <c r="EEV2" s="546"/>
      <c r="EEW2" s="539"/>
      <c r="EEX2" s="545"/>
      <c r="EEY2" s="545"/>
      <c r="EEZ2" s="546"/>
      <c r="EFA2" s="539"/>
      <c r="EFB2" s="545"/>
      <c r="EFC2" s="545"/>
      <c r="EFD2" s="546"/>
      <c r="EFE2" s="539"/>
      <c r="EFF2" s="545"/>
      <c r="EFG2" s="545"/>
      <c r="EFH2" s="546"/>
      <c r="EFI2" s="539"/>
      <c r="EFJ2" s="545"/>
      <c r="EFK2" s="545"/>
      <c r="EFL2" s="546"/>
      <c r="EFM2" s="539"/>
      <c r="EFN2" s="545"/>
      <c r="EFO2" s="545"/>
      <c r="EFP2" s="546"/>
      <c r="EFQ2" s="539"/>
      <c r="EFR2" s="545"/>
      <c r="EFS2" s="545"/>
      <c r="EFT2" s="546"/>
      <c r="EFU2" s="539"/>
      <c r="EFV2" s="545"/>
      <c r="EFW2" s="545"/>
      <c r="EFX2" s="546"/>
      <c r="EFY2" s="539"/>
      <c r="EFZ2" s="545"/>
      <c r="EGA2" s="545"/>
      <c r="EGB2" s="546"/>
      <c r="EGC2" s="539"/>
      <c r="EGD2" s="545"/>
      <c r="EGE2" s="545"/>
      <c r="EGF2" s="546"/>
      <c r="EGG2" s="539"/>
      <c r="EGH2" s="545"/>
      <c r="EGI2" s="545"/>
      <c r="EGJ2" s="546"/>
      <c r="EGK2" s="539"/>
      <c r="EGL2" s="545"/>
      <c r="EGM2" s="545"/>
      <c r="EGN2" s="546"/>
      <c r="EGO2" s="539"/>
      <c r="EGP2" s="545"/>
      <c r="EGQ2" s="545"/>
      <c r="EGR2" s="546"/>
      <c r="EGS2" s="539"/>
      <c r="EGT2" s="545"/>
      <c r="EGU2" s="545"/>
      <c r="EGV2" s="546"/>
      <c r="EGW2" s="539"/>
      <c r="EGX2" s="545"/>
      <c r="EGY2" s="545"/>
      <c r="EGZ2" s="546"/>
      <c r="EHA2" s="539"/>
      <c r="EHB2" s="545"/>
      <c r="EHC2" s="545"/>
      <c r="EHD2" s="546"/>
      <c r="EHE2" s="539"/>
      <c r="EHF2" s="545"/>
      <c r="EHG2" s="545"/>
      <c r="EHH2" s="546"/>
      <c r="EHI2" s="539"/>
      <c r="EHJ2" s="545"/>
      <c r="EHK2" s="545"/>
      <c r="EHL2" s="546"/>
      <c r="EHM2" s="539"/>
      <c r="EHN2" s="545"/>
      <c r="EHO2" s="545"/>
      <c r="EHP2" s="546"/>
      <c r="EHQ2" s="539"/>
      <c r="EHR2" s="545"/>
      <c r="EHS2" s="545"/>
      <c r="EHT2" s="546"/>
      <c r="EHU2" s="539"/>
      <c r="EHV2" s="545"/>
      <c r="EHW2" s="545"/>
      <c r="EHX2" s="546"/>
      <c r="EHY2" s="539"/>
      <c r="EHZ2" s="545"/>
      <c r="EIA2" s="545"/>
      <c r="EIB2" s="546"/>
      <c r="EIC2" s="539"/>
      <c r="EID2" s="545"/>
      <c r="EIE2" s="545"/>
      <c r="EIF2" s="546"/>
      <c r="EIG2" s="539"/>
      <c r="EIH2" s="545"/>
      <c r="EII2" s="545"/>
      <c r="EIJ2" s="546"/>
      <c r="EIK2" s="539"/>
      <c r="EIL2" s="545"/>
      <c r="EIM2" s="545"/>
      <c r="EIN2" s="546"/>
      <c r="EIO2" s="539"/>
      <c r="EIP2" s="545"/>
      <c r="EIQ2" s="545"/>
      <c r="EIR2" s="546"/>
      <c r="EIS2" s="539"/>
      <c r="EIT2" s="545"/>
      <c r="EIU2" s="545"/>
      <c r="EIV2" s="546"/>
      <c r="EIW2" s="539"/>
      <c r="EIX2" s="545"/>
      <c r="EIY2" s="545"/>
      <c r="EIZ2" s="546"/>
      <c r="EJA2" s="539"/>
      <c r="EJB2" s="545"/>
      <c r="EJC2" s="545"/>
      <c r="EJD2" s="546"/>
      <c r="EJE2" s="539"/>
      <c r="EJF2" s="545"/>
      <c r="EJG2" s="545"/>
      <c r="EJH2" s="546"/>
      <c r="EJI2" s="539"/>
      <c r="EJJ2" s="545"/>
      <c r="EJK2" s="545"/>
      <c r="EJL2" s="546"/>
      <c r="EJM2" s="539"/>
      <c r="EJN2" s="545"/>
      <c r="EJO2" s="545"/>
      <c r="EJP2" s="546"/>
      <c r="EJQ2" s="539"/>
      <c r="EJR2" s="545"/>
      <c r="EJS2" s="545"/>
      <c r="EJT2" s="546"/>
      <c r="EJU2" s="539"/>
      <c r="EJV2" s="545"/>
      <c r="EJW2" s="545"/>
      <c r="EJX2" s="546"/>
      <c r="EJY2" s="539"/>
      <c r="EJZ2" s="545"/>
      <c r="EKA2" s="545"/>
      <c r="EKB2" s="546"/>
      <c r="EKC2" s="539"/>
      <c r="EKD2" s="545"/>
      <c r="EKE2" s="545"/>
      <c r="EKF2" s="546"/>
      <c r="EKG2" s="539"/>
      <c r="EKH2" s="545"/>
      <c r="EKI2" s="545"/>
      <c r="EKJ2" s="546"/>
      <c r="EKK2" s="539"/>
      <c r="EKL2" s="545"/>
      <c r="EKM2" s="545"/>
      <c r="EKN2" s="546"/>
      <c r="EKO2" s="539"/>
      <c r="EKP2" s="545"/>
      <c r="EKQ2" s="545"/>
      <c r="EKR2" s="546"/>
      <c r="EKS2" s="539"/>
      <c r="EKT2" s="545"/>
      <c r="EKU2" s="545"/>
      <c r="EKV2" s="546"/>
      <c r="EKW2" s="539"/>
      <c r="EKX2" s="545"/>
      <c r="EKY2" s="545"/>
      <c r="EKZ2" s="546"/>
      <c r="ELA2" s="539"/>
      <c r="ELB2" s="545"/>
      <c r="ELC2" s="545"/>
      <c r="ELD2" s="546"/>
      <c r="ELE2" s="539"/>
      <c r="ELF2" s="545"/>
      <c r="ELG2" s="545"/>
      <c r="ELH2" s="546"/>
      <c r="ELI2" s="539"/>
      <c r="ELJ2" s="545"/>
      <c r="ELK2" s="545"/>
      <c r="ELL2" s="546"/>
      <c r="ELM2" s="539"/>
      <c r="ELN2" s="545"/>
      <c r="ELO2" s="545"/>
      <c r="ELP2" s="546"/>
      <c r="ELQ2" s="539"/>
      <c r="ELR2" s="545"/>
      <c r="ELS2" s="545"/>
      <c r="ELT2" s="546"/>
      <c r="ELU2" s="539"/>
      <c r="ELV2" s="545"/>
      <c r="ELW2" s="545"/>
      <c r="ELX2" s="546"/>
      <c r="ELY2" s="539"/>
      <c r="ELZ2" s="545"/>
      <c r="EMA2" s="545"/>
      <c r="EMB2" s="546"/>
      <c r="EMC2" s="539"/>
      <c r="EMD2" s="545"/>
      <c r="EME2" s="545"/>
      <c r="EMF2" s="546"/>
      <c r="EMG2" s="539"/>
      <c r="EMH2" s="545"/>
      <c r="EMI2" s="545"/>
      <c r="EMJ2" s="546"/>
      <c r="EMK2" s="539"/>
      <c r="EML2" s="545"/>
      <c r="EMM2" s="545"/>
      <c r="EMN2" s="546"/>
      <c r="EMO2" s="539"/>
      <c r="EMP2" s="545"/>
      <c r="EMQ2" s="545"/>
      <c r="EMR2" s="546"/>
      <c r="EMS2" s="539"/>
      <c r="EMT2" s="545"/>
      <c r="EMU2" s="545"/>
      <c r="EMV2" s="546"/>
      <c r="EMW2" s="539"/>
      <c r="EMX2" s="545"/>
      <c r="EMY2" s="545"/>
      <c r="EMZ2" s="546"/>
      <c r="ENA2" s="539"/>
      <c r="ENB2" s="545"/>
      <c r="ENC2" s="545"/>
      <c r="END2" s="546"/>
      <c r="ENE2" s="539"/>
      <c r="ENF2" s="545"/>
      <c r="ENG2" s="545"/>
      <c r="ENH2" s="546"/>
      <c r="ENI2" s="539"/>
      <c r="ENJ2" s="545"/>
      <c r="ENK2" s="545"/>
      <c r="ENL2" s="546"/>
      <c r="ENM2" s="539"/>
      <c r="ENN2" s="545"/>
      <c r="ENO2" s="545"/>
      <c r="ENP2" s="546"/>
      <c r="ENQ2" s="539"/>
      <c r="ENR2" s="545"/>
      <c r="ENS2" s="545"/>
      <c r="ENT2" s="546"/>
      <c r="ENU2" s="539"/>
      <c r="ENV2" s="545"/>
      <c r="ENW2" s="545"/>
      <c r="ENX2" s="546"/>
      <c r="ENY2" s="539"/>
      <c r="ENZ2" s="545"/>
      <c r="EOA2" s="545"/>
      <c r="EOB2" s="546"/>
      <c r="EOC2" s="539"/>
      <c r="EOD2" s="545"/>
      <c r="EOE2" s="545"/>
      <c r="EOF2" s="546"/>
      <c r="EOG2" s="539"/>
      <c r="EOH2" s="545"/>
      <c r="EOI2" s="545"/>
      <c r="EOJ2" s="546"/>
      <c r="EOK2" s="539"/>
      <c r="EOL2" s="545"/>
      <c r="EOM2" s="545"/>
      <c r="EON2" s="546"/>
      <c r="EOO2" s="539"/>
      <c r="EOP2" s="545"/>
      <c r="EOQ2" s="545"/>
      <c r="EOR2" s="546"/>
      <c r="EOS2" s="539"/>
      <c r="EOT2" s="545"/>
      <c r="EOU2" s="545"/>
      <c r="EOV2" s="546"/>
      <c r="EOW2" s="539"/>
      <c r="EOX2" s="545"/>
      <c r="EOY2" s="545"/>
      <c r="EOZ2" s="546"/>
      <c r="EPA2" s="539"/>
      <c r="EPB2" s="545"/>
      <c r="EPC2" s="545"/>
      <c r="EPD2" s="546"/>
      <c r="EPE2" s="539"/>
      <c r="EPF2" s="545"/>
      <c r="EPG2" s="545"/>
      <c r="EPH2" s="546"/>
      <c r="EPI2" s="539"/>
      <c r="EPJ2" s="545"/>
      <c r="EPK2" s="545"/>
      <c r="EPL2" s="546"/>
      <c r="EPM2" s="539"/>
      <c r="EPN2" s="545"/>
      <c r="EPO2" s="545"/>
      <c r="EPP2" s="546"/>
      <c r="EPQ2" s="539"/>
      <c r="EPR2" s="545"/>
      <c r="EPS2" s="545"/>
      <c r="EPT2" s="546"/>
      <c r="EPU2" s="539"/>
      <c r="EPV2" s="545"/>
      <c r="EPW2" s="545"/>
      <c r="EPX2" s="546"/>
      <c r="EPY2" s="539"/>
      <c r="EPZ2" s="545"/>
      <c r="EQA2" s="545"/>
      <c r="EQB2" s="546"/>
      <c r="EQC2" s="539"/>
      <c r="EQD2" s="545"/>
      <c r="EQE2" s="545"/>
      <c r="EQF2" s="546"/>
      <c r="EQG2" s="539"/>
      <c r="EQH2" s="545"/>
      <c r="EQI2" s="545"/>
      <c r="EQJ2" s="546"/>
      <c r="EQK2" s="539"/>
      <c r="EQL2" s="545"/>
      <c r="EQM2" s="545"/>
      <c r="EQN2" s="546"/>
      <c r="EQO2" s="539"/>
      <c r="EQP2" s="545"/>
      <c r="EQQ2" s="545"/>
      <c r="EQR2" s="546"/>
      <c r="EQS2" s="539"/>
      <c r="EQT2" s="545"/>
      <c r="EQU2" s="545"/>
      <c r="EQV2" s="546"/>
      <c r="EQW2" s="539"/>
      <c r="EQX2" s="545"/>
      <c r="EQY2" s="545"/>
      <c r="EQZ2" s="546"/>
      <c r="ERA2" s="539"/>
      <c r="ERB2" s="545"/>
      <c r="ERC2" s="545"/>
      <c r="ERD2" s="546"/>
      <c r="ERE2" s="539"/>
      <c r="ERF2" s="545"/>
      <c r="ERG2" s="545"/>
      <c r="ERH2" s="546"/>
      <c r="ERI2" s="539"/>
      <c r="ERJ2" s="545"/>
      <c r="ERK2" s="545"/>
      <c r="ERL2" s="546"/>
      <c r="ERM2" s="539"/>
      <c r="ERN2" s="545"/>
      <c r="ERO2" s="545"/>
      <c r="ERP2" s="546"/>
      <c r="ERQ2" s="539"/>
      <c r="ERR2" s="545"/>
      <c r="ERS2" s="545"/>
      <c r="ERT2" s="546"/>
      <c r="ERU2" s="539"/>
      <c r="ERV2" s="545"/>
      <c r="ERW2" s="545"/>
      <c r="ERX2" s="546"/>
      <c r="ERY2" s="539"/>
      <c r="ERZ2" s="545"/>
      <c r="ESA2" s="545"/>
      <c r="ESB2" s="546"/>
      <c r="ESC2" s="539"/>
      <c r="ESD2" s="545"/>
      <c r="ESE2" s="545"/>
      <c r="ESF2" s="546"/>
      <c r="ESG2" s="539"/>
      <c r="ESH2" s="545"/>
      <c r="ESI2" s="545"/>
      <c r="ESJ2" s="546"/>
      <c r="ESK2" s="539"/>
      <c r="ESL2" s="545"/>
      <c r="ESM2" s="545"/>
      <c r="ESN2" s="546"/>
      <c r="ESO2" s="539"/>
      <c r="ESP2" s="545"/>
      <c r="ESQ2" s="545"/>
      <c r="ESR2" s="546"/>
      <c r="ESS2" s="539"/>
      <c r="EST2" s="545"/>
      <c r="ESU2" s="545"/>
      <c r="ESV2" s="546"/>
      <c r="ESW2" s="539"/>
      <c r="ESX2" s="545"/>
      <c r="ESY2" s="545"/>
      <c r="ESZ2" s="546"/>
      <c r="ETA2" s="539"/>
      <c r="ETB2" s="545"/>
      <c r="ETC2" s="545"/>
      <c r="ETD2" s="546"/>
      <c r="ETE2" s="539"/>
      <c r="ETF2" s="545"/>
      <c r="ETG2" s="545"/>
      <c r="ETH2" s="546"/>
      <c r="ETI2" s="539"/>
      <c r="ETJ2" s="545"/>
      <c r="ETK2" s="545"/>
      <c r="ETL2" s="546"/>
      <c r="ETM2" s="539"/>
      <c r="ETN2" s="545"/>
      <c r="ETO2" s="545"/>
      <c r="ETP2" s="546"/>
      <c r="ETQ2" s="539"/>
      <c r="ETR2" s="545"/>
      <c r="ETS2" s="545"/>
      <c r="ETT2" s="546"/>
      <c r="ETU2" s="539"/>
      <c r="ETV2" s="545"/>
      <c r="ETW2" s="545"/>
      <c r="ETX2" s="546"/>
      <c r="ETY2" s="539"/>
      <c r="ETZ2" s="545"/>
      <c r="EUA2" s="545"/>
      <c r="EUB2" s="546"/>
      <c r="EUC2" s="539"/>
      <c r="EUD2" s="545"/>
      <c r="EUE2" s="545"/>
      <c r="EUF2" s="546"/>
      <c r="EUG2" s="539"/>
      <c r="EUH2" s="545"/>
      <c r="EUI2" s="545"/>
      <c r="EUJ2" s="546"/>
      <c r="EUK2" s="539"/>
      <c r="EUL2" s="545"/>
      <c r="EUM2" s="545"/>
      <c r="EUN2" s="546"/>
      <c r="EUO2" s="539"/>
      <c r="EUP2" s="545"/>
      <c r="EUQ2" s="545"/>
      <c r="EUR2" s="546"/>
      <c r="EUS2" s="539"/>
      <c r="EUT2" s="545"/>
      <c r="EUU2" s="545"/>
      <c r="EUV2" s="546"/>
      <c r="EUW2" s="539"/>
      <c r="EUX2" s="545"/>
      <c r="EUY2" s="545"/>
      <c r="EUZ2" s="546"/>
      <c r="EVA2" s="539"/>
      <c r="EVB2" s="545"/>
      <c r="EVC2" s="545"/>
      <c r="EVD2" s="546"/>
      <c r="EVE2" s="539"/>
      <c r="EVF2" s="545"/>
      <c r="EVG2" s="545"/>
      <c r="EVH2" s="546"/>
      <c r="EVI2" s="539"/>
      <c r="EVJ2" s="545"/>
      <c r="EVK2" s="545"/>
      <c r="EVL2" s="546"/>
      <c r="EVM2" s="539"/>
      <c r="EVN2" s="545"/>
      <c r="EVO2" s="545"/>
      <c r="EVP2" s="546"/>
      <c r="EVQ2" s="539"/>
      <c r="EVR2" s="545"/>
      <c r="EVS2" s="545"/>
      <c r="EVT2" s="546"/>
      <c r="EVU2" s="539"/>
      <c r="EVV2" s="545"/>
      <c r="EVW2" s="545"/>
      <c r="EVX2" s="546"/>
      <c r="EVY2" s="539"/>
      <c r="EVZ2" s="545"/>
      <c r="EWA2" s="545"/>
      <c r="EWB2" s="546"/>
      <c r="EWC2" s="539"/>
      <c r="EWD2" s="545"/>
      <c r="EWE2" s="545"/>
      <c r="EWF2" s="546"/>
      <c r="EWG2" s="539"/>
      <c r="EWH2" s="545"/>
      <c r="EWI2" s="545"/>
      <c r="EWJ2" s="546"/>
      <c r="EWK2" s="539"/>
      <c r="EWL2" s="545"/>
      <c r="EWM2" s="545"/>
      <c r="EWN2" s="546"/>
      <c r="EWO2" s="539"/>
      <c r="EWP2" s="545"/>
      <c r="EWQ2" s="545"/>
      <c r="EWR2" s="546"/>
      <c r="EWS2" s="539"/>
      <c r="EWT2" s="545"/>
      <c r="EWU2" s="545"/>
      <c r="EWV2" s="546"/>
      <c r="EWW2" s="539"/>
      <c r="EWX2" s="545"/>
      <c r="EWY2" s="545"/>
      <c r="EWZ2" s="546"/>
      <c r="EXA2" s="539"/>
      <c r="EXB2" s="545"/>
      <c r="EXC2" s="545"/>
      <c r="EXD2" s="546"/>
      <c r="EXE2" s="539"/>
      <c r="EXF2" s="545"/>
      <c r="EXG2" s="545"/>
      <c r="EXH2" s="546"/>
      <c r="EXI2" s="539"/>
      <c r="EXJ2" s="545"/>
      <c r="EXK2" s="545"/>
      <c r="EXL2" s="546"/>
      <c r="EXM2" s="539"/>
      <c r="EXN2" s="545"/>
      <c r="EXO2" s="545"/>
      <c r="EXP2" s="546"/>
      <c r="EXQ2" s="539"/>
      <c r="EXR2" s="545"/>
      <c r="EXS2" s="545"/>
      <c r="EXT2" s="546"/>
      <c r="EXU2" s="539"/>
      <c r="EXV2" s="545"/>
      <c r="EXW2" s="545"/>
      <c r="EXX2" s="546"/>
      <c r="EXY2" s="539"/>
      <c r="EXZ2" s="545"/>
      <c r="EYA2" s="545"/>
      <c r="EYB2" s="546"/>
      <c r="EYC2" s="539"/>
      <c r="EYD2" s="545"/>
      <c r="EYE2" s="545"/>
      <c r="EYF2" s="546"/>
      <c r="EYG2" s="539"/>
      <c r="EYH2" s="545"/>
      <c r="EYI2" s="545"/>
      <c r="EYJ2" s="546"/>
      <c r="EYK2" s="539"/>
      <c r="EYL2" s="545"/>
      <c r="EYM2" s="545"/>
      <c r="EYN2" s="546"/>
      <c r="EYO2" s="539"/>
      <c r="EYP2" s="545"/>
      <c r="EYQ2" s="545"/>
      <c r="EYR2" s="546"/>
      <c r="EYS2" s="539"/>
      <c r="EYT2" s="545"/>
      <c r="EYU2" s="545"/>
      <c r="EYV2" s="546"/>
      <c r="EYW2" s="539"/>
      <c r="EYX2" s="545"/>
      <c r="EYY2" s="545"/>
      <c r="EYZ2" s="546"/>
      <c r="EZA2" s="539"/>
      <c r="EZB2" s="545"/>
      <c r="EZC2" s="545"/>
      <c r="EZD2" s="546"/>
      <c r="EZE2" s="539"/>
      <c r="EZF2" s="545"/>
      <c r="EZG2" s="545"/>
      <c r="EZH2" s="546"/>
      <c r="EZI2" s="539"/>
      <c r="EZJ2" s="545"/>
      <c r="EZK2" s="545"/>
      <c r="EZL2" s="546"/>
      <c r="EZM2" s="539"/>
      <c r="EZN2" s="545"/>
      <c r="EZO2" s="545"/>
      <c r="EZP2" s="546"/>
      <c r="EZQ2" s="539"/>
      <c r="EZR2" s="545"/>
      <c r="EZS2" s="545"/>
      <c r="EZT2" s="546"/>
      <c r="EZU2" s="539"/>
      <c r="EZV2" s="545"/>
      <c r="EZW2" s="545"/>
      <c r="EZX2" s="546"/>
      <c r="EZY2" s="539"/>
      <c r="EZZ2" s="545"/>
      <c r="FAA2" s="545"/>
      <c r="FAB2" s="546"/>
      <c r="FAC2" s="539"/>
      <c r="FAD2" s="545"/>
      <c r="FAE2" s="545"/>
      <c r="FAF2" s="546"/>
      <c r="FAG2" s="539"/>
      <c r="FAH2" s="545"/>
      <c r="FAI2" s="545"/>
      <c r="FAJ2" s="546"/>
      <c r="FAK2" s="539"/>
      <c r="FAL2" s="545"/>
      <c r="FAM2" s="545"/>
      <c r="FAN2" s="546"/>
      <c r="FAO2" s="539"/>
      <c r="FAP2" s="545"/>
      <c r="FAQ2" s="545"/>
      <c r="FAR2" s="546"/>
      <c r="FAS2" s="539"/>
      <c r="FAT2" s="545"/>
      <c r="FAU2" s="545"/>
      <c r="FAV2" s="546"/>
      <c r="FAW2" s="539"/>
      <c r="FAX2" s="545"/>
      <c r="FAY2" s="545"/>
      <c r="FAZ2" s="546"/>
      <c r="FBA2" s="539"/>
      <c r="FBB2" s="545"/>
      <c r="FBC2" s="545"/>
      <c r="FBD2" s="546"/>
      <c r="FBE2" s="539"/>
      <c r="FBF2" s="545"/>
      <c r="FBG2" s="545"/>
      <c r="FBH2" s="546"/>
      <c r="FBI2" s="539"/>
      <c r="FBJ2" s="545"/>
      <c r="FBK2" s="545"/>
      <c r="FBL2" s="546"/>
      <c r="FBM2" s="539"/>
      <c r="FBN2" s="545"/>
      <c r="FBO2" s="545"/>
      <c r="FBP2" s="546"/>
      <c r="FBQ2" s="539"/>
      <c r="FBR2" s="545"/>
      <c r="FBS2" s="545"/>
      <c r="FBT2" s="546"/>
      <c r="FBU2" s="539"/>
      <c r="FBV2" s="545"/>
      <c r="FBW2" s="545"/>
      <c r="FBX2" s="546"/>
      <c r="FBY2" s="539"/>
      <c r="FBZ2" s="545"/>
      <c r="FCA2" s="545"/>
      <c r="FCB2" s="546"/>
      <c r="FCC2" s="539"/>
      <c r="FCD2" s="545"/>
      <c r="FCE2" s="545"/>
      <c r="FCF2" s="546"/>
      <c r="FCG2" s="539"/>
      <c r="FCH2" s="545"/>
      <c r="FCI2" s="545"/>
      <c r="FCJ2" s="546"/>
      <c r="FCK2" s="539"/>
      <c r="FCL2" s="545"/>
      <c r="FCM2" s="545"/>
      <c r="FCN2" s="546"/>
      <c r="FCO2" s="539"/>
      <c r="FCP2" s="545"/>
      <c r="FCQ2" s="545"/>
      <c r="FCR2" s="546"/>
      <c r="FCS2" s="539"/>
      <c r="FCT2" s="545"/>
      <c r="FCU2" s="545"/>
      <c r="FCV2" s="546"/>
      <c r="FCW2" s="539"/>
      <c r="FCX2" s="545"/>
      <c r="FCY2" s="545"/>
      <c r="FCZ2" s="546"/>
      <c r="FDA2" s="539"/>
      <c r="FDB2" s="545"/>
      <c r="FDC2" s="545"/>
      <c r="FDD2" s="546"/>
      <c r="FDE2" s="539"/>
      <c r="FDF2" s="545"/>
      <c r="FDG2" s="545"/>
      <c r="FDH2" s="546"/>
      <c r="FDI2" s="539"/>
      <c r="FDJ2" s="545"/>
      <c r="FDK2" s="545"/>
      <c r="FDL2" s="546"/>
      <c r="FDM2" s="539"/>
      <c r="FDN2" s="545"/>
      <c r="FDO2" s="545"/>
      <c r="FDP2" s="546"/>
      <c r="FDQ2" s="539"/>
      <c r="FDR2" s="545"/>
      <c r="FDS2" s="545"/>
      <c r="FDT2" s="546"/>
      <c r="FDU2" s="539"/>
      <c r="FDV2" s="545"/>
      <c r="FDW2" s="545"/>
      <c r="FDX2" s="546"/>
      <c r="FDY2" s="539"/>
      <c r="FDZ2" s="545"/>
      <c r="FEA2" s="545"/>
      <c r="FEB2" s="546"/>
      <c r="FEC2" s="539"/>
      <c r="FED2" s="545"/>
      <c r="FEE2" s="545"/>
      <c r="FEF2" s="546"/>
      <c r="FEG2" s="539"/>
      <c r="FEH2" s="545"/>
      <c r="FEI2" s="545"/>
      <c r="FEJ2" s="546"/>
      <c r="FEK2" s="539"/>
      <c r="FEL2" s="545"/>
      <c r="FEM2" s="545"/>
      <c r="FEN2" s="546"/>
      <c r="FEO2" s="539"/>
      <c r="FEP2" s="545"/>
      <c r="FEQ2" s="545"/>
      <c r="FER2" s="546"/>
      <c r="FES2" s="539"/>
      <c r="FET2" s="545"/>
      <c r="FEU2" s="545"/>
      <c r="FEV2" s="546"/>
      <c r="FEW2" s="539"/>
      <c r="FEX2" s="545"/>
      <c r="FEY2" s="545"/>
      <c r="FEZ2" s="546"/>
      <c r="FFA2" s="539"/>
      <c r="FFB2" s="545"/>
      <c r="FFC2" s="545"/>
      <c r="FFD2" s="546"/>
      <c r="FFE2" s="539"/>
      <c r="FFF2" s="545"/>
      <c r="FFG2" s="545"/>
      <c r="FFH2" s="546"/>
      <c r="FFI2" s="539"/>
      <c r="FFJ2" s="545"/>
      <c r="FFK2" s="545"/>
      <c r="FFL2" s="546"/>
      <c r="FFM2" s="539"/>
      <c r="FFN2" s="545"/>
      <c r="FFO2" s="545"/>
      <c r="FFP2" s="546"/>
      <c r="FFQ2" s="539"/>
      <c r="FFR2" s="545"/>
      <c r="FFS2" s="545"/>
      <c r="FFT2" s="546"/>
      <c r="FFU2" s="539"/>
      <c r="FFV2" s="545"/>
      <c r="FFW2" s="545"/>
      <c r="FFX2" s="546"/>
      <c r="FFY2" s="539"/>
      <c r="FFZ2" s="545"/>
      <c r="FGA2" s="545"/>
      <c r="FGB2" s="546"/>
      <c r="FGC2" s="539"/>
      <c r="FGD2" s="545"/>
      <c r="FGE2" s="545"/>
      <c r="FGF2" s="546"/>
      <c r="FGG2" s="539"/>
      <c r="FGH2" s="545"/>
      <c r="FGI2" s="545"/>
      <c r="FGJ2" s="546"/>
      <c r="FGK2" s="539"/>
      <c r="FGL2" s="545"/>
      <c r="FGM2" s="545"/>
      <c r="FGN2" s="546"/>
      <c r="FGO2" s="539"/>
      <c r="FGP2" s="545"/>
      <c r="FGQ2" s="545"/>
      <c r="FGR2" s="546"/>
      <c r="FGS2" s="539"/>
      <c r="FGT2" s="545"/>
      <c r="FGU2" s="545"/>
      <c r="FGV2" s="546"/>
      <c r="FGW2" s="539"/>
      <c r="FGX2" s="545"/>
      <c r="FGY2" s="545"/>
      <c r="FGZ2" s="546"/>
      <c r="FHA2" s="539"/>
      <c r="FHB2" s="545"/>
      <c r="FHC2" s="545"/>
      <c r="FHD2" s="546"/>
      <c r="FHE2" s="539"/>
      <c r="FHF2" s="545"/>
      <c r="FHG2" s="545"/>
      <c r="FHH2" s="546"/>
      <c r="FHI2" s="539"/>
      <c r="FHJ2" s="545"/>
      <c r="FHK2" s="545"/>
      <c r="FHL2" s="546"/>
      <c r="FHM2" s="539"/>
      <c r="FHN2" s="545"/>
      <c r="FHO2" s="545"/>
      <c r="FHP2" s="546"/>
      <c r="FHQ2" s="539"/>
      <c r="FHR2" s="545"/>
      <c r="FHS2" s="545"/>
      <c r="FHT2" s="546"/>
      <c r="FHU2" s="539"/>
      <c r="FHV2" s="545"/>
      <c r="FHW2" s="545"/>
      <c r="FHX2" s="546"/>
      <c r="FHY2" s="539"/>
      <c r="FHZ2" s="545"/>
      <c r="FIA2" s="545"/>
      <c r="FIB2" s="546"/>
      <c r="FIC2" s="539"/>
      <c r="FID2" s="545"/>
      <c r="FIE2" s="545"/>
      <c r="FIF2" s="546"/>
      <c r="FIG2" s="539"/>
      <c r="FIH2" s="545"/>
      <c r="FII2" s="545"/>
      <c r="FIJ2" s="546"/>
      <c r="FIK2" s="539"/>
      <c r="FIL2" s="545"/>
      <c r="FIM2" s="545"/>
      <c r="FIN2" s="546"/>
      <c r="FIO2" s="539"/>
      <c r="FIP2" s="545"/>
      <c r="FIQ2" s="545"/>
      <c r="FIR2" s="546"/>
      <c r="FIS2" s="539"/>
      <c r="FIT2" s="545"/>
      <c r="FIU2" s="545"/>
      <c r="FIV2" s="546"/>
      <c r="FIW2" s="539"/>
      <c r="FIX2" s="545"/>
      <c r="FIY2" s="545"/>
      <c r="FIZ2" s="546"/>
      <c r="FJA2" s="539"/>
      <c r="FJB2" s="545"/>
      <c r="FJC2" s="545"/>
      <c r="FJD2" s="546"/>
      <c r="FJE2" s="539"/>
      <c r="FJF2" s="545"/>
      <c r="FJG2" s="545"/>
      <c r="FJH2" s="546"/>
      <c r="FJI2" s="539"/>
      <c r="FJJ2" s="545"/>
      <c r="FJK2" s="545"/>
      <c r="FJL2" s="546"/>
      <c r="FJM2" s="539"/>
      <c r="FJN2" s="545"/>
      <c r="FJO2" s="545"/>
      <c r="FJP2" s="546"/>
      <c r="FJQ2" s="539"/>
      <c r="FJR2" s="545"/>
      <c r="FJS2" s="545"/>
      <c r="FJT2" s="546"/>
      <c r="FJU2" s="539"/>
      <c r="FJV2" s="545"/>
      <c r="FJW2" s="545"/>
      <c r="FJX2" s="546"/>
      <c r="FJY2" s="539"/>
      <c r="FJZ2" s="545"/>
      <c r="FKA2" s="545"/>
      <c r="FKB2" s="546"/>
      <c r="FKC2" s="539"/>
      <c r="FKD2" s="545"/>
      <c r="FKE2" s="545"/>
      <c r="FKF2" s="546"/>
      <c r="FKG2" s="539"/>
      <c r="FKH2" s="545"/>
      <c r="FKI2" s="545"/>
      <c r="FKJ2" s="546"/>
      <c r="FKK2" s="539"/>
      <c r="FKL2" s="545"/>
      <c r="FKM2" s="545"/>
      <c r="FKN2" s="546"/>
      <c r="FKO2" s="539"/>
      <c r="FKP2" s="545"/>
      <c r="FKQ2" s="545"/>
      <c r="FKR2" s="546"/>
      <c r="FKS2" s="539"/>
      <c r="FKT2" s="545"/>
      <c r="FKU2" s="545"/>
      <c r="FKV2" s="546"/>
      <c r="FKW2" s="539"/>
      <c r="FKX2" s="545"/>
      <c r="FKY2" s="545"/>
      <c r="FKZ2" s="546"/>
      <c r="FLA2" s="539"/>
      <c r="FLB2" s="545"/>
      <c r="FLC2" s="545"/>
      <c r="FLD2" s="546"/>
      <c r="FLE2" s="539"/>
      <c r="FLF2" s="545"/>
      <c r="FLG2" s="545"/>
      <c r="FLH2" s="546"/>
      <c r="FLI2" s="539"/>
      <c r="FLJ2" s="545"/>
      <c r="FLK2" s="545"/>
      <c r="FLL2" s="546"/>
      <c r="FLM2" s="539"/>
      <c r="FLN2" s="545"/>
      <c r="FLO2" s="545"/>
      <c r="FLP2" s="546"/>
      <c r="FLQ2" s="539"/>
      <c r="FLR2" s="545"/>
      <c r="FLS2" s="545"/>
      <c r="FLT2" s="546"/>
      <c r="FLU2" s="539"/>
      <c r="FLV2" s="545"/>
      <c r="FLW2" s="545"/>
      <c r="FLX2" s="546"/>
      <c r="FLY2" s="539"/>
      <c r="FLZ2" s="545"/>
      <c r="FMA2" s="545"/>
      <c r="FMB2" s="546"/>
      <c r="FMC2" s="539"/>
      <c r="FMD2" s="545"/>
      <c r="FME2" s="545"/>
      <c r="FMF2" s="546"/>
      <c r="FMG2" s="539"/>
      <c r="FMH2" s="545"/>
      <c r="FMI2" s="545"/>
      <c r="FMJ2" s="546"/>
      <c r="FMK2" s="539"/>
      <c r="FML2" s="545"/>
      <c r="FMM2" s="545"/>
      <c r="FMN2" s="546"/>
      <c r="FMO2" s="539"/>
      <c r="FMP2" s="545"/>
      <c r="FMQ2" s="545"/>
      <c r="FMR2" s="546"/>
      <c r="FMS2" s="539"/>
      <c r="FMT2" s="545"/>
      <c r="FMU2" s="545"/>
      <c r="FMV2" s="546"/>
      <c r="FMW2" s="539"/>
      <c r="FMX2" s="545"/>
      <c r="FMY2" s="545"/>
      <c r="FMZ2" s="546"/>
      <c r="FNA2" s="539"/>
      <c r="FNB2" s="545"/>
      <c r="FNC2" s="545"/>
      <c r="FND2" s="546"/>
      <c r="FNE2" s="539"/>
      <c r="FNF2" s="545"/>
      <c r="FNG2" s="545"/>
      <c r="FNH2" s="546"/>
      <c r="FNI2" s="539"/>
      <c r="FNJ2" s="545"/>
      <c r="FNK2" s="545"/>
      <c r="FNL2" s="546"/>
      <c r="FNM2" s="539"/>
      <c r="FNN2" s="545"/>
      <c r="FNO2" s="545"/>
      <c r="FNP2" s="546"/>
      <c r="FNQ2" s="539"/>
      <c r="FNR2" s="545"/>
      <c r="FNS2" s="545"/>
      <c r="FNT2" s="546"/>
      <c r="FNU2" s="539"/>
      <c r="FNV2" s="545"/>
      <c r="FNW2" s="545"/>
      <c r="FNX2" s="546"/>
      <c r="FNY2" s="539"/>
      <c r="FNZ2" s="545"/>
      <c r="FOA2" s="545"/>
      <c r="FOB2" s="546"/>
      <c r="FOC2" s="539"/>
      <c r="FOD2" s="545"/>
      <c r="FOE2" s="545"/>
      <c r="FOF2" s="546"/>
      <c r="FOG2" s="539"/>
      <c r="FOH2" s="545"/>
      <c r="FOI2" s="545"/>
      <c r="FOJ2" s="546"/>
      <c r="FOK2" s="539"/>
      <c r="FOL2" s="545"/>
      <c r="FOM2" s="545"/>
      <c r="FON2" s="546"/>
      <c r="FOO2" s="539"/>
      <c r="FOP2" s="545"/>
      <c r="FOQ2" s="545"/>
      <c r="FOR2" s="546"/>
      <c r="FOS2" s="539"/>
      <c r="FOT2" s="545"/>
      <c r="FOU2" s="545"/>
      <c r="FOV2" s="546"/>
      <c r="FOW2" s="539"/>
      <c r="FOX2" s="545"/>
      <c r="FOY2" s="545"/>
      <c r="FOZ2" s="546"/>
      <c r="FPA2" s="539"/>
      <c r="FPB2" s="545"/>
      <c r="FPC2" s="545"/>
      <c r="FPD2" s="546"/>
      <c r="FPE2" s="539"/>
      <c r="FPF2" s="545"/>
      <c r="FPG2" s="545"/>
      <c r="FPH2" s="546"/>
      <c r="FPI2" s="539"/>
      <c r="FPJ2" s="545"/>
      <c r="FPK2" s="545"/>
      <c r="FPL2" s="546"/>
      <c r="FPM2" s="539"/>
      <c r="FPN2" s="545"/>
      <c r="FPO2" s="545"/>
      <c r="FPP2" s="546"/>
      <c r="FPQ2" s="539"/>
      <c r="FPR2" s="545"/>
      <c r="FPS2" s="545"/>
      <c r="FPT2" s="546"/>
      <c r="FPU2" s="539"/>
      <c r="FPV2" s="545"/>
      <c r="FPW2" s="545"/>
      <c r="FPX2" s="546"/>
      <c r="FPY2" s="539"/>
      <c r="FPZ2" s="545"/>
      <c r="FQA2" s="545"/>
      <c r="FQB2" s="546"/>
      <c r="FQC2" s="539"/>
      <c r="FQD2" s="545"/>
      <c r="FQE2" s="545"/>
      <c r="FQF2" s="546"/>
      <c r="FQG2" s="539"/>
      <c r="FQH2" s="545"/>
      <c r="FQI2" s="545"/>
      <c r="FQJ2" s="546"/>
      <c r="FQK2" s="539"/>
      <c r="FQL2" s="545"/>
      <c r="FQM2" s="545"/>
      <c r="FQN2" s="546"/>
      <c r="FQO2" s="539"/>
      <c r="FQP2" s="545"/>
      <c r="FQQ2" s="545"/>
      <c r="FQR2" s="546"/>
      <c r="FQS2" s="539"/>
      <c r="FQT2" s="545"/>
      <c r="FQU2" s="545"/>
      <c r="FQV2" s="546"/>
      <c r="FQW2" s="539"/>
      <c r="FQX2" s="545"/>
      <c r="FQY2" s="545"/>
      <c r="FQZ2" s="546"/>
      <c r="FRA2" s="539"/>
      <c r="FRB2" s="545"/>
      <c r="FRC2" s="545"/>
      <c r="FRD2" s="546"/>
      <c r="FRE2" s="539"/>
      <c r="FRF2" s="545"/>
      <c r="FRG2" s="545"/>
      <c r="FRH2" s="546"/>
      <c r="FRI2" s="539"/>
      <c r="FRJ2" s="545"/>
      <c r="FRK2" s="545"/>
      <c r="FRL2" s="546"/>
      <c r="FRM2" s="539"/>
      <c r="FRN2" s="545"/>
      <c r="FRO2" s="545"/>
      <c r="FRP2" s="546"/>
      <c r="FRQ2" s="539"/>
      <c r="FRR2" s="545"/>
      <c r="FRS2" s="545"/>
      <c r="FRT2" s="546"/>
      <c r="FRU2" s="539"/>
      <c r="FRV2" s="545"/>
      <c r="FRW2" s="545"/>
      <c r="FRX2" s="546"/>
      <c r="FRY2" s="539"/>
      <c r="FRZ2" s="545"/>
      <c r="FSA2" s="545"/>
      <c r="FSB2" s="546"/>
      <c r="FSC2" s="539"/>
      <c r="FSD2" s="545"/>
      <c r="FSE2" s="545"/>
      <c r="FSF2" s="546"/>
      <c r="FSG2" s="539"/>
      <c r="FSH2" s="545"/>
      <c r="FSI2" s="545"/>
      <c r="FSJ2" s="546"/>
      <c r="FSK2" s="539"/>
      <c r="FSL2" s="545"/>
      <c r="FSM2" s="545"/>
      <c r="FSN2" s="546"/>
      <c r="FSO2" s="539"/>
      <c r="FSP2" s="545"/>
      <c r="FSQ2" s="545"/>
      <c r="FSR2" s="546"/>
      <c r="FSS2" s="539"/>
      <c r="FST2" s="545"/>
      <c r="FSU2" s="545"/>
      <c r="FSV2" s="546"/>
      <c r="FSW2" s="539"/>
      <c r="FSX2" s="545"/>
      <c r="FSY2" s="545"/>
      <c r="FSZ2" s="546"/>
      <c r="FTA2" s="539"/>
      <c r="FTB2" s="545"/>
      <c r="FTC2" s="545"/>
      <c r="FTD2" s="546"/>
      <c r="FTE2" s="539"/>
      <c r="FTF2" s="545"/>
      <c r="FTG2" s="545"/>
      <c r="FTH2" s="546"/>
      <c r="FTI2" s="539"/>
      <c r="FTJ2" s="545"/>
      <c r="FTK2" s="545"/>
      <c r="FTL2" s="546"/>
      <c r="FTM2" s="539"/>
      <c r="FTN2" s="545"/>
      <c r="FTO2" s="545"/>
      <c r="FTP2" s="546"/>
      <c r="FTQ2" s="539"/>
      <c r="FTR2" s="545"/>
      <c r="FTS2" s="545"/>
      <c r="FTT2" s="546"/>
      <c r="FTU2" s="539"/>
      <c r="FTV2" s="545"/>
      <c r="FTW2" s="545"/>
      <c r="FTX2" s="546"/>
      <c r="FTY2" s="539"/>
      <c r="FTZ2" s="545"/>
      <c r="FUA2" s="545"/>
      <c r="FUB2" s="546"/>
      <c r="FUC2" s="539"/>
      <c r="FUD2" s="545"/>
      <c r="FUE2" s="545"/>
      <c r="FUF2" s="546"/>
      <c r="FUG2" s="539"/>
      <c r="FUH2" s="545"/>
      <c r="FUI2" s="545"/>
      <c r="FUJ2" s="546"/>
      <c r="FUK2" s="539"/>
      <c r="FUL2" s="545"/>
      <c r="FUM2" s="545"/>
      <c r="FUN2" s="546"/>
      <c r="FUO2" s="539"/>
      <c r="FUP2" s="545"/>
      <c r="FUQ2" s="545"/>
      <c r="FUR2" s="546"/>
      <c r="FUS2" s="539"/>
      <c r="FUT2" s="545"/>
      <c r="FUU2" s="545"/>
      <c r="FUV2" s="546"/>
      <c r="FUW2" s="539"/>
      <c r="FUX2" s="545"/>
      <c r="FUY2" s="545"/>
      <c r="FUZ2" s="546"/>
      <c r="FVA2" s="539"/>
      <c r="FVB2" s="545"/>
      <c r="FVC2" s="545"/>
      <c r="FVD2" s="546"/>
      <c r="FVE2" s="539"/>
      <c r="FVF2" s="545"/>
      <c r="FVG2" s="545"/>
      <c r="FVH2" s="546"/>
      <c r="FVI2" s="539"/>
      <c r="FVJ2" s="545"/>
      <c r="FVK2" s="545"/>
      <c r="FVL2" s="546"/>
      <c r="FVM2" s="539"/>
      <c r="FVN2" s="545"/>
      <c r="FVO2" s="545"/>
      <c r="FVP2" s="546"/>
      <c r="FVQ2" s="539"/>
      <c r="FVR2" s="545"/>
      <c r="FVS2" s="545"/>
      <c r="FVT2" s="546"/>
      <c r="FVU2" s="539"/>
      <c r="FVV2" s="545"/>
      <c r="FVW2" s="545"/>
      <c r="FVX2" s="546"/>
      <c r="FVY2" s="539"/>
      <c r="FVZ2" s="545"/>
      <c r="FWA2" s="545"/>
      <c r="FWB2" s="546"/>
      <c r="FWC2" s="539"/>
      <c r="FWD2" s="545"/>
      <c r="FWE2" s="545"/>
      <c r="FWF2" s="546"/>
      <c r="FWG2" s="539"/>
      <c r="FWH2" s="545"/>
      <c r="FWI2" s="545"/>
      <c r="FWJ2" s="546"/>
      <c r="FWK2" s="539"/>
      <c r="FWL2" s="545"/>
      <c r="FWM2" s="545"/>
      <c r="FWN2" s="546"/>
      <c r="FWO2" s="539"/>
      <c r="FWP2" s="545"/>
      <c r="FWQ2" s="545"/>
      <c r="FWR2" s="546"/>
      <c r="FWS2" s="539"/>
      <c r="FWT2" s="545"/>
      <c r="FWU2" s="545"/>
      <c r="FWV2" s="546"/>
      <c r="FWW2" s="539"/>
      <c r="FWX2" s="545"/>
      <c r="FWY2" s="545"/>
      <c r="FWZ2" s="546"/>
      <c r="FXA2" s="539"/>
      <c r="FXB2" s="545"/>
      <c r="FXC2" s="545"/>
      <c r="FXD2" s="546"/>
      <c r="FXE2" s="539"/>
      <c r="FXF2" s="545"/>
      <c r="FXG2" s="545"/>
      <c r="FXH2" s="546"/>
      <c r="FXI2" s="539"/>
      <c r="FXJ2" s="545"/>
      <c r="FXK2" s="545"/>
      <c r="FXL2" s="546"/>
      <c r="FXM2" s="539"/>
      <c r="FXN2" s="545"/>
      <c r="FXO2" s="545"/>
      <c r="FXP2" s="546"/>
      <c r="FXQ2" s="539"/>
      <c r="FXR2" s="545"/>
      <c r="FXS2" s="545"/>
      <c r="FXT2" s="546"/>
      <c r="FXU2" s="539"/>
      <c r="FXV2" s="545"/>
      <c r="FXW2" s="545"/>
      <c r="FXX2" s="546"/>
      <c r="FXY2" s="539"/>
      <c r="FXZ2" s="545"/>
      <c r="FYA2" s="545"/>
      <c r="FYB2" s="546"/>
      <c r="FYC2" s="539"/>
      <c r="FYD2" s="545"/>
      <c r="FYE2" s="545"/>
      <c r="FYF2" s="546"/>
      <c r="FYG2" s="539"/>
      <c r="FYH2" s="545"/>
      <c r="FYI2" s="545"/>
      <c r="FYJ2" s="546"/>
      <c r="FYK2" s="539"/>
      <c r="FYL2" s="545"/>
      <c r="FYM2" s="545"/>
      <c r="FYN2" s="546"/>
      <c r="FYO2" s="539"/>
      <c r="FYP2" s="545"/>
      <c r="FYQ2" s="545"/>
      <c r="FYR2" s="546"/>
      <c r="FYS2" s="539"/>
      <c r="FYT2" s="545"/>
      <c r="FYU2" s="545"/>
      <c r="FYV2" s="546"/>
      <c r="FYW2" s="539"/>
      <c r="FYX2" s="545"/>
      <c r="FYY2" s="545"/>
      <c r="FYZ2" s="546"/>
      <c r="FZA2" s="539"/>
      <c r="FZB2" s="545"/>
      <c r="FZC2" s="545"/>
      <c r="FZD2" s="546"/>
      <c r="FZE2" s="539"/>
      <c r="FZF2" s="545"/>
      <c r="FZG2" s="545"/>
      <c r="FZH2" s="546"/>
      <c r="FZI2" s="539"/>
      <c r="FZJ2" s="545"/>
      <c r="FZK2" s="545"/>
      <c r="FZL2" s="546"/>
      <c r="FZM2" s="539"/>
      <c r="FZN2" s="545"/>
      <c r="FZO2" s="545"/>
      <c r="FZP2" s="546"/>
      <c r="FZQ2" s="539"/>
      <c r="FZR2" s="545"/>
      <c r="FZS2" s="545"/>
      <c r="FZT2" s="546"/>
      <c r="FZU2" s="539"/>
      <c r="FZV2" s="545"/>
      <c r="FZW2" s="545"/>
      <c r="FZX2" s="546"/>
      <c r="FZY2" s="539"/>
      <c r="FZZ2" s="545"/>
      <c r="GAA2" s="545"/>
      <c r="GAB2" s="546"/>
      <c r="GAC2" s="539"/>
      <c r="GAD2" s="545"/>
      <c r="GAE2" s="545"/>
      <c r="GAF2" s="546"/>
      <c r="GAG2" s="539"/>
      <c r="GAH2" s="545"/>
      <c r="GAI2" s="545"/>
      <c r="GAJ2" s="546"/>
      <c r="GAK2" s="539"/>
      <c r="GAL2" s="545"/>
      <c r="GAM2" s="545"/>
      <c r="GAN2" s="546"/>
      <c r="GAO2" s="539"/>
      <c r="GAP2" s="545"/>
      <c r="GAQ2" s="545"/>
      <c r="GAR2" s="546"/>
      <c r="GAS2" s="539"/>
      <c r="GAT2" s="545"/>
      <c r="GAU2" s="545"/>
      <c r="GAV2" s="546"/>
      <c r="GAW2" s="539"/>
      <c r="GAX2" s="545"/>
      <c r="GAY2" s="545"/>
      <c r="GAZ2" s="546"/>
      <c r="GBA2" s="539"/>
      <c r="GBB2" s="545"/>
      <c r="GBC2" s="545"/>
      <c r="GBD2" s="546"/>
      <c r="GBE2" s="539"/>
      <c r="GBF2" s="545"/>
      <c r="GBG2" s="545"/>
      <c r="GBH2" s="546"/>
      <c r="GBI2" s="539"/>
      <c r="GBJ2" s="545"/>
      <c r="GBK2" s="545"/>
      <c r="GBL2" s="546"/>
      <c r="GBM2" s="539"/>
      <c r="GBN2" s="545"/>
      <c r="GBO2" s="545"/>
      <c r="GBP2" s="546"/>
      <c r="GBQ2" s="539"/>
      <c r="GBR2" s="545"/>
      <c r="GBS2" s="545"/>
      <c r="GBT2" s="546"/>
      <c r="GBU2" s="539"/>
      <c r="GBV2" s="545"/>
      <c r="GBW2" s="545"/>
      <c r="GBX2" s="546"/>
      <c r="GBY2" s="539"/>
      <c r="GBZ2" s="545"/>
      <c r="GCA2" s="545"/>
      <c r="GCB2" s="546"/>
      <c r="GCC2" s="539"/>
      <c r="GCD2" s="545"/>
      <c r="GCE2" s="545"/>
      <c r="GCF2" s="546"/>
      <c r="GCG2" s="539"/>
      <c r="GCH2" s="545"/>
      <c r="GCI2" s="545"/>
      <c r="GCJ2" s="546"/>
      <c r="GCK2" s="539"/>
      <c r="GCL2" s="545"/>
      <c r="GCM2" s="545"/>
      <c r="GCN2" s="546"/>
      <c r="GCO2" s="539"/>
      <c r="GCP2" s="545"/>
      <c r="GCQ2" s="545"/>
      <c r="GCR2" s="546"/>
      <c r="GCS2" s="539"/>
      <c r="GCT2" s="545"/>
      <c r="GCU2" s="545"/>
      <c r="GCV2" s="546"/>
      <c r="GCW2" s="539"/>
      <c r="GCX2" s="545"/>
      <c r="GCY2" s="545"/>
      <c r="GCZ2" s="546"/>
      <c r="GDA2" s="539"/>
      <c r="GDB2" s="545"/>
      <c r="GDC2" s="545"/>
      <c r="GDD2" s="546"/>
      <c r="GDE2" s="539"/>
      <c r="GDF2" s="545"/>
      <c r="GDG2" s="545"/>
      <c r="GDH2" s="546"/>
      <c r="GDI2" s="539"/>
      <c r="GDJ2" s="545"/>
      <c r="GDK2" s="545"/>
      <c r="GDL2" s="546"/>
      <c r="GDM2" s="539"/>
      <c r="GDN2" s="545"/>
      <c r="GDO2" s="545"/>
      <c r="GDP2" s="546"/>
      <c r="GDQ2" s="539"/>
      <c r="GDR2" s="545"/>
      <c r="GDS2" s="545"/>
      <c r="GDT2" s="546"/>
      <c r="GDU2" s="539"/>
      <c r="GDV2" s="545"/>
      <c r="GDW2" s="545"/>
      <c r="GDX2" s="546"/>
      <c r="GDY2" s="539"/>
      <c r="GDZ2" s="545"/>
      <c r="GEA2" s="545"/>
      <c r="GEB2" s="546"/>
      <c r="GEC2" s="539"/>
      <c r="GED2" s="545"/>
      <c r="GEE2" s="545"/>
      <c r="GEF2" s="546"/>
      <c r="GEG2" s="539"/>
      <c r="GEH2" s="545"/>
      <c r="GEI2" s="545"/>
      <c r="GEJ2" s="546"/>
      <c r="GEK2" s="539"/>
      <c r="GEL2" s="545"/>
      <c r="GEM2" s="545"/>
      <c r="GEN2" s="546"/>
      <c r="GEO2" s="539"/>
      <c r="GEP2" s="545"/>
      <c r="GEQ2" s="545"/>
      <c r="GER2" s="546"/>
      <c r="GES2" s="539"/>
      <c r="GET2" s="545"/>
      <c r="GEU2" s="545"/>
      <c r="GEV2" s="546"/>
      <c r="GEW2" s="539"/>
      <c r="GEX2" s="545"/>
      <c r="GEY2" s="545"/>
      <c r="GEZ2" s="546"/>
      <c r="GFA2" s="539"/>
      <c r="GFB2" s="545"/>
      <c r="GFC2" s="545"/>
      <c r="GFD2" s="546"/>
      <c r="GFE2" s="539"/>
      <c r="GFF2" s="545"/>
      <c r="GFG2" s="545"/>
      <c r="GFH2" s="546"/>
      <c r="GFI2" s="539"/>
      <c r="GFJ2" s="545"/>
      <c r="GFK2" s="545"/>
      <c r="GFL2" s="546"/>
      <c r="GFM2" s="539"/>
      <c r="GFN2" s="545"/>
      <c r="GFO2" s="545"/>
      <c r="GFP2" s="546"/>
      <c r="GFQ2" s="539"/>
      <c r="GFR2" s="545"/>
      <c r="GFS2" s="545"/>
      <c r="GFT2" s="546"/>
      <c r="GFU2" s="539"/>
      <c r="GFV2" s="545"/>
      <c r="GFW2" s="545"/>
      <c r="GFX2" s="546"/>
      <c r="GFY2" s="539"/>
      <c r="GFZ2" s="545"/>
      <c r="GGA2" s="545"/>
      <c r="GGB2" s="546"/>
      <c r="GGC2" s="539"/>
      <c r="GGD2" s="545"/>
      <c r="GGE2" s="545"/>
      <c r="GGF2" s="546"/>
      <c r="GGG2" s="539"/>
      <c r="GGH2" s="545"/>
      <c r="GGI2" s="545"/>
      <c r="GGJ2" s="546"/>
      <c r="GGK2" s="539"/>
      <c r="GGL2" s="545"/>
      <c r="GGM2" s="545"/>
      <c r="GGN2" s="546"/>
      <c r="GGO2" s="539"/>
      <c r="GGP2" s="545"/>
      <c r="GGQ2" s="545"/>
      <c r="GGR2" s="546"/>
      <c r="GGS2" s="539"/>
      <c r="GGT2" s="545"/>
      <c r="GGU2" s="545"/>
      <c r="GGV2" s="546"/>
      <c r="GGW2" s="539"/>
      <c r="GGX2" s="545"/>
      <c r="GGY2" s="545"/>
      <c r="GGZ2" s="546"/>
      <c r="GHA2" s="539"/>
      <c r="GHB2" s="545"/>
      <c r="GHC2" s="545"/>
      <c r="GHD2" s="546"/>
      <c r="GHE2" s="539"/>
      <c r="GHF2" s="545"/>
      <c r="GHG2" s="545"/>
      <c r="GHH2" s="546"/>
      <c r="GHI2" s="539"/>
      <c r="GHJ2" s="545"/>
      <c r="GHK2" s="545"/>
      <c r="GHL2" s="546"/>
      <c r="GHM2" s="539"/>
      <c r="GHN2" s="545"/>
      <c r="GHO2" s="545"/>
      <c r="GHP2" s="546"/>
      <c r="GHQ2" s="539"/>
      <c r="GHR2" s="545"/>
      <c r="GHS2" s="545"/>
      <c r="GHT2" s="546"/>
      <c r="GHU2" s="539"/>
      <c r="GHV2" s="545"/>
      <c r="GHW2" s="545"/>
      <c r="GHX2" s="546"/>
      <c r="GHY2" s="539"/>
      <c r="GHZ2" s="545"/>
      <c r="GIA2" s="545"/>
      <c r="GIB2" s="546"/>
      <c r="GIC2" s="539"/>
      <c r="GID2" s="545"/>
      <c r="GIE2" s="545"/>
      <c r="GIF2" s="546"/>
      <c r="GIG2" s="539"/>
      <c r="GIH2" s="545"/>
      <c r="GII2" s="545"/>
      <c r="GIJ2" s="546"/>
      <c r="GIK2" s="539"/>
      <c r="GIL2" s="545"/>
      <c r="GIM2" s="545"/>
      <c r="GIN2" s="546"/>
      <c r="GIO2" s="539"/>
      <c r="GIP2" s="545"/>
      <c r="GIQ2" s="545"/>
      <c r="GIR2" s="546"/>
      <c r="GIS2" s="539"/>
      <c r="GIT2" s="545"/>
      <c r="GIU2" s="545"/>
      <c r="GIV2" s="546"/>
      <c r="GIW2" s="539"/>
      <c r="GIX2" s="545"/>
      <c r="GIY2" s="545"/>
      <c r="GIZ2" s="546"/>
      <c r="GJA2" s="539"/>
      <c r="GJB2" s="545"/>
      <c r="GJC2" s="545"/>
      <c r="GJD2" s="546"/>
      <c r="GJE2" s="539"/>
      <c r="GJF2" s="545"/>
      <c r="GJG2" s="545"/>
      <c r="GJH2" s="546"/>
      <c r="GJI2" s="539"/>
      <c r="GJJ2" s="545"/>
      <c r="GJK2" s="545"/>
      <c r="GJL2" s="546"/>
      <c r="GJM2" s="539"/>
      <c r="GJN2" s="545"/>
      <c r="GJO2" s="545"/>
      <c r="GJP2" s="546"/>
      <c r="GJQ2" s="539"/>
      <c r="GJR2" s="545"/>
      <c r="GJS2" s="545"/>
      <c r="GJT2" s="546"/>
      <c r="GJU2" s="539"/>
      <c r="GJV2" s="545"/>
      <c r="GJW2" s="545"/>
      <c r="GJX2" s="546"/>
      <c r="GJY2" s="539"/>
      <c r="GJZ2" s="545"/>
      <c r="GKA2" s="545"/>
      <c r="GKB2" s="546"/>
      <c r="GKC2" s="539"/>
      <c r="GKD2" s="545"/>
      <c r="GKE2" s="545"/>
      <c r="GKF2" s="546"/>
      <c r="GKG2" s="539"/>
      <c r="GKH2" s="545"/>
      <c r="GKI2" s="545"/>
      <c r="GKJ2" s="546"/>
      <c r="GKK2" s="539"/>
      <c r="GKL2" s="545"/>
      <c r="GKM2" s="545"/>
      <c r="GKN2" s="546"/>
      <c r="GKO2" s="539"/>
      <c r="GKP2" s="545"/>
      <c r="GKQ2" s="545"/>
      <c r="GKR2" s="546"/>
      <c r="GKS2" s="539"/>
      <c r="GKT2" s="545"/>
      <c r="GKU2" s="545"/>
      <c r="GKV2" s="546"/>
      <c r="GKW2" s="539"/>
      <c r="GKX2" s="545"/>
      <c r="GKY2" s="545"/>
      <c r="GKZ2" s="546"/>
      <c r="GLA2" s="539"/>
      <c r="GLB2" s="545"/>
      <c r="GLC2" s="545"/>
      <c r="GLD2" s="546"/>
      <c r="GLE2" s="539"/>
      <c r="GLF2" s="545"/>
      <c r="GLG2" s="545"/>
      <c r="GLH2" s="546"/>
      <c r="GLI2" s="539"/>
      <c r="GLJ2" s="545"/>
      <c r="GLK2" s="545"/>
      <c r="GLL2" s="546"/>
      <c r="GLM2" s="539"/>
      <c r="GLN2" s="545"/>
      <c r="GLO2" s="545"/>
      <c r="GLP2" s="546"/>
      <c r="GLQ2" s="539"/>
      <c r="GLR2" s="545"/>
      <c r="GLS2" s="545"/>
      <c r="GLT2" s="546"/>
      <c r="GLU2" s="539"/>
      <c r="GLV2" s="545"/>
      <c r="GLW2" s="545"/>
      <c r="GLX2" s="546"/>
      <c r="GLY2" s="539"/>
      <c r="GLZ2" s="545"/>
      <c r="GMA2" s="545"/>
      <c r="GMB2" s="546"/>
      <c r="GMC2" s="539"/>
      <c r="GMD2" s="545"/>
      <c r="GME2" s="545"/>
      <c r="GMF2" s="546"/>
      <c r="GMG2" s="539"/>
      <c r="GMH2" s="545"/>
      <c r="GMI2" s="545"/>
      <c r="GMJ2" s="546"/>
      <c r="GMK2" s="539"/>
      <c r="GML2" s="545"/>
      <c r="GMM2" s="545"/>
      <c r="GMN2" s="546"/>
      <c r="GMO2" s="539"/>
      <c r="GMP2" s="545"/>
      <c r="GMQ2" s="545"/>
      <c r="GMR2" s="546"/>
      <c r="GMS2" s="539"/>
      <c r="GMT2" s="545"/>
      <c r="GMU2" s="545"/>
      <c r="GMV2" s="546"/>
      <c r="GMW2" s="539"/>
      <c r="GMX2" s="545"/>
      <c r="GMY2" s="545"/>
      <c r="GMZ2" s="546"/>
      <c r="GNA2" s="539"/>
      <c r="GNB2" s="545"/>
      <c r="GNC2" s="545"/>
      <c r="GND2" s="546"/>
      <c r="GNE2" s="539"/>
      <c r="GNF2" s="545"/>
      <c r="GNG2" s="545"/>
      <c r="GNH2" s="546"/>
      <c r="GNI2" s="539"/>
      <c r="GNJ2" s="545"/>
      <c r="GNK2" s="545"/>
      <c r="GNL2" s="546"/>
      <c r="GNM2" s="539"/>
      <c r="GNN2" s="545"/>
      <c r="GNO2" s="545"/>
      <c r="GNP2" s="546"/>
      <c r="GNQ2" s="539"/>
      <c r="GNR2" s="545"/>
      <c r="GNS2" s="545"/>
      <c r="GNT2" s="546"/>
      <c r="GNU2" s="539"/>
      <c r="GNV2" s="545"/>
      <c r="GNW2" s="545"/>
      <c r="GNX2" s="546"/>
      <c r="GNY2" s="539"/>
      <c r="GNZ2" s="545"/>
      <c r="GOA2" s="545"/>
      <c r="GOB2" s="546"/>
      <c r="GOC2" s="539"/>
      <c r="GOD2" s="545"/>
      <c r="GOE2" s="545"/>
      <c r="GOF2" s="546"/>
      <c r="GOG2" s="539"/>
      <c r="GOH2" s="545"/>
      <c r="GOI2" s="545"/>
      <c r="GOJ2" s="546"/>
      <c r="GOK2" s="539"/>
      <c r="GOL2" s="545"/>
      <c r="GOM2" s="545"/>
      <c r="GON2" s="546"/>
      <c r="GOO2" s="539"/>
      <c r="GOP2" s="545"/>
      <c r="GOQ2" s="545"/>
      <c r="GOR2" s="546"/>
      <c r="GOS2" s="539"/>
      <c r="GOT2" s="545"/>
      <c r="GOU2" s="545"/>
      <c r="GOV2" s="546"/>
      <c r="GOW2" s="539"/>
      <c r="GOX2" s="545"/>
      <c r="GOY2" s="545"/>
      <c r="GOZ2" s="546"/>
      <c r="GPA2" s="539"/>
      <c r="GPB2" s="545"/>
      <c r="GPC2" s="545"/>
      <c r="GPD2" s="546"/>
      <c r="GPE2" s="539"/>
      <c r="GPF2" s="545"/>
      <c r="GPG2" s="545"/>
      <c r="GPH2" s="546"/>
      <c r="GPI2" s="539"/>
      <c r="GPJ2" s="545"/>
      <c r="GPK2" s="545"/>
      <c r="GPL2" s="546"/>
      <c r="GPM2" s="539"/>
      <c r="GPN2" s="545"/>
      <c r="GPO2" s="545"/>
      <c r="GPP2" s="546"/>
      <c r="GPQ2" s="539"/>
      <c r="GPR2" s="545"/>
      <c r="GPS2" s="545"/>
      <c r="GPT2" s="546"/>
      <c r="GPU2" s="539"/>
      <c r="GPV2" s="545"/>
      <c r="GPW2" s="545"/>
      <c r="GPX2" s="546"/>
      <c r="GPY2" s="539"/>
      <c r="GPZ2" s="545"/>
      <c r="GQA2" s="545"/>
      <c r="GQB2" s="546"/>
      <c r="GQC2" s="539"/>
      <c r="GQD2" s="545"/>
      <c r="GQE2" s="545"/>
      <c r="GQF2" s="546"/>
      <c r="GQG2" s="539"/>
      <c r="GQH2" s="545"/>
      <c r="GQI2" s="545"/>
      <c r="GQJ2" s="546"/>
      <c r="GQK2" s="539"/>
      <c r="GQL2" s="545"/>
      <c r="GQM2" s="545"/>
      <c r="GQN2" s="546"/>
      <c r="GQO2" s="539"/>
      <c r="GQP2" s="545"/>
      <c r="GQQ2" s="545"/>
      <c r="GQR2" s="546"/>
      <c r="GQS2" s="539"/>
      <c r="GQT2" s="545"/>
      <c r="GQU2" s="545"/>
      <c r="GQV2" s="546"/>
      <c r="GQW2" s="539"/>
      <c r="GQX2" s="545"/>
      <c r="GQY2" s="545"/>
      <c r="GQZ2" s="546"/>
      <c r="GRA2" s="539"/>
      <c r="GRB2" s="545"/>
      <c r="GRC2" s="545"/>
      <c r="GRD2" s="546"/>
      <c r="GRE2" s="539"/>
      <c r="GRF2" s="545"/>
      <c r="GRG2" s="545"/>
      <c r="GRH2" s="546"/>
      <c r="GRI2" s="539"/>
      <c r="GRJ2" s="545"/>
      <c r="GRK2" s="545"/>
      <c r="GRL2" s="546"/>
      <c r="GRM2" s="539"/>
      <c r="GRN2" s="545"/>
      <c r="GRO2" s="545"/>
      <c r="GRP2" s="546"/>
      <c r="GRQ2" s="539"/>
      <c r="GRR2" s="545"/>
      <c r="GRS2" s="545"/>
      <c r="GRT2" s="546"/>
      <c r="GRU2" s="539"/>
      <c r="GRV2" s="545"/>
      <c r="GRW2" s="545"/>
      <c r="GRX2" s="546"/>
      <c r="GRY2" s="539"/>
      <c r="GRZ2" s="545"/>
      <c r="GSA2" s="545"/>
      <c r="GSB2" s="546"/>
      <c r="GSC2" s="539"/>
      <c r="GSD2" s="545"/>
      <c r="GSE2" s="545"/>
      <c r="GSF2" s="546"/>
      <c r="GSG2" s="539"/>
      <c r="GSH2" s="545"/>
      <c r="GSI2" s="545"/>
      <c r="GSJ2" s="546"/>
      <c r="GSK2" s="539"/>
      <c r="GSL2" s="545"/>
      <c r="GSM2" s="545"/>
      <c r="GSN2" s="546"/>
      <c r="GSO2" s="539"/>
      <c r="GSP2" s="545"/>
      <c r="GSQ2" s="545"/>
      <c r="GSR2" s="546"/>
      <c r="GSS2" s="539"/>
      <c r="GST2" s="545"/>
      <c r="GSU2" s="545"/>
      <c r="GSV2" s="546"/>
      <c r="GSW2" s="539"/>
      <c r="GSX2" s="545"/>
      <c r="GSY2" s="545"/>
      <c r="GSZ2" s="546"/>
      <c r="GTA2" s="539"/>
      <c r="GTB2" s="545"/>
      <c r="GTC2" s="545"/>
      <c r="GTD2" s="546"/>
      <c r="GTE2" s="539"/>
      <c r="GTF2" s="545"/>
      <c r="GTG2" s="545"/>
      <c r="GTH2" s="546"/>
      <c r="GTI2" s="539"/>
      <c r="GTJ2" s="545"/>
      <c r="GTK2" s="545"/>
      <c r="GTL2" s="546"/>
      <c r="GTM2" s="539"/>
      <c r="GTN2" s="545"/>
      <c r="GTO2" s="545"/>
      <c r="GTP2" s="546"/>
      <c r="GTQ2" s="539"/>
      <c r="GTR2" s="545"/>
      <c r="GTS2" s="545"/>
      <c r="GTT2" s="546"/>
      <c r="GTU2" s="539"/>
      <c r="GTV2" s="545"/>
      <c r="GTW2" s="545"/>
      <c r="GTX2" s="546"/>
      <c r="GTY2" s="539"/>
      <c r="GTZ2" s="545"/>
      <c r="GUA2" s="545"/>
      <c r="GUB2" s="546"/>
      <c r="GUC2" s="539"/>
      <c r="GUD2" s="545"/>
      <c r="GUE2" s="545"/>
      <c r="GUF2" s="546"/>
      <c r="GUG2" s="539"/>
      <c r="GUH2" s="545"/>
      <c r="GUI2" s="545"/>
      <c r="GUJ2" s="546"/>
      <c r="GUK2" s="539"/>
      <c r="GUL2" s="545"/>
      <c r="GUM2" s="545"/>
      <c r="GUN2" s="546"/>
      <c r="GUO2" s="539"/>
      <c r="GUP2" s="545"/>
      <c r="GUQ2" s="545"/>
      <c r="GUR2" s="546"/>
      <c r="GUS2" s="539"/>
      <c r="GUT2" s="545"/>
      <c r="GUU2" s="545"/>
      <c r="GUV2" s="546"/>
      <c r="GUW2" s="539"/>
      <c r="GUX2" s="545"/>
      <c r="GUY2" s="545"/>
      <c r="GUZ2" s="546"/>
      <c r="GVA2" s="539"/>
      <c r="GVB2" s="545"/>
      <c r="GVC2" s="545"/>
      <c r="GVD2" s="546"/>
      <c r="GVE2" s="539"/>
      <c r="GVF2" s="545"/>
      <c r="GVG2" s="545"/>
      <c r="GVH2" s="546"/>
      <c r="GVI2" s="539"/>
      <c r="GVJ2" s="545"/>
      <c r="GVK2" s="545"/>
      <c r="GVL2" s="546"/>
      <c r="GVM2" s="539"/>
      <c r="GVN2" s="545"/>
      <c r="GVO2" s="545"/>
      <c r="GVP2" s="546"/>
      <c r="GVQ2" s="539"/>
      <c r="GVR2" s="545"/>
      <c r="GVS2" s="545"/>
      <c r="GVT2" s="546"/>
      <c r="GVU2" s="539"/>
      <c r="GVV2" s="545"/>
      <c r="GVW2" s="545"/>
      <c r="GVX2" s="546"/>
      <c r="GVY2" s="539"/>
      <c r="GVZ2" s="545"/>
      <c r="GWA2" s="545"/>
      <c r="GWB2" s="546"/>
      <c r="GWC2" s="539"/>
      <c r="GWD2" s="545"/>
      <c r="GWE2" s="545"/>
      <c r="GWF2" s="546"/>
      <c r="GWG2" s="539"/>
      <c r="GWH2" s="545"/>
      <c r="GWI2" s="545"/>
      <c r="GWJ2" s="546"/>
      <c r="GWK2" s="539"/>
      <c r="GWL2" s="545"/>
      <c r="GWM2" s="545"/>
      <c r="GWN2" s="546"/>
      <c r="GWO2" s="539"/>
      <c r="GWP2" s="545"/>
      <c r="GWQ2" s="545"/>
      <c r="GWR2" s="546"/>
      <c r="GWS2" s="539"/>
      <c r="GWT2" s="545"/>
      <c r="GWU2" s="545"/>
      <c r="GWV2" s="546"/>
      <c r="GWW2" s="539"/>
      <c r="GWX2" s="545"/>
      <c r="GWY2" s="545"/>
      <c r="GWZ2" s="546"/>
      <c r="GXA2" s="539"/>
      <c r="GXB2" s="545"/>
      <c r="GXC2" s="545"/>
      <c r="GXD2" s="546"/>
      <c r="GXE2" s="539"/>
      <c r="GXF2" s="545"/>
      <c r="GXG2" s="545"/>
      <c r="GXH2" s="546"/>
      <c r="GXI2" s="539"/>
      <c r="GXJ2" s="545"/>
      <c r="GXK2" s="545"/>
      <c r="GXL2" s="546"/>
      <c r="GXM2" s="539"/>
      <c r="GXN2" s="545"/>
      <c r="GXO2" s="545"/>
      <c r="GXP2" s="546"/>
      <c r="GXQ2" s="539"/>
      <c r="GXR2" s="545"/>
      <c r="GXS2" s="545"/>
      <c r="GXT2" s="546"/>
      <c r="GXU2" s="539"/>
      <c r="GXV2" s="545"/>
      <c r="GXW2" s="545"/>
      <c r="GXX2" s="546"/>
      <c r="GXY2" s="539"/>
      <c r="GXZ2" s="545"/>
      <c r="GYA2" s="545"/>
      <c r="GYB2" s="546"/>
      <c r="GYC2" s="539"/>
      <c r="GYD2" s="545"/>
      <c r="GYE2" s="545"/>
      <c r="GYF2" s="546"/>
      <c r="GYG2" s="539"/>
      <c r="GYH2" s="545"/>
      <c r="GYI2" s="545"/>
      <c r="GYJ2" s="546"/>
      <c r="GYK2" s="539"/>
      <c r="GYL2" s="545"/>
      <c r="GYM2" s="545"/>
      <c r="GYN2" s="546"/>
      <c r="GYO2" s="539"/>
      <c r="GYP2" s="545"/>
      <c r="GYQ2" s="545"/>
      <c r="GYR2" s="546"/>
      <c r="GYS2" s="539"/>
      <c r="GYT2" s="545"/>
      <c r="GYU2" s="545"/>
      <c r="GYV2" s="546"/>
      <c r="GYW2" s="539"/>
      <c r="GYX2" s="545"/>
      <c r="GYY2" s="545"/>
      <c r="GYZ2" s="546"/>
      <c r="GZA2" s="539"/>
      <c r="GZB2" s="545"/>
      <c r="GZC2" s="545"/>
      <c r="GZD2" s="546"/>
      <c r="GZE2" s="539"/>
      <c r="GZF2" s="545"/>
      <c r="GZG2" s="545"/>
      <c r="GZH2" s="546"/>
      <c r="GZI2" s="539"/>
      <c r="GZJ2" s="545"/>
      <c r="GZK2" s="545"/>
      <c r="GZL2" s="546"/>
      <c r="GZM2" s="539"/>
      <c r="GZN2" s="545"/>
      <c r="GZO2" s="545"/>
      <c r="GZP2" s="546"/>
      <c r="GZQ2" s="539"/>
      <c r="GZR2" s="545"/>
      <c r="GZS2" s="545"/>
      <c r="GZT2" s="546"/>
      <c r="GZU2" s="539"/>
      <c r="GZV2" s="545"/>
      <c r="GZW2" s="545"/>
      <c r="GZX2" s="546"/>
      <c r="GZY2" s="539"/>
      <c r="GZZ2" s="545"/>
      <c r="HAA2" s="545"/>
      <c r="HAB2" s="546"/>
      <c r="HAC2" s="539"/>
      <c r="HAD2" s="545"/>
      <c r="HAE2" s="545"/>
      <c r="HAF2" s="546"/>
      <c r="HAG2" s="539"/>
      <c r="HAH2" s="545"/>
      <c r="HAI2" s="545"/>
      <c r="HAJ2" s="546"/>
      <c r="HAK2" s="539"/>
      <c r="HAL2" s="545"/>
      <c r="HAM2" s="545"/>
      <c r="HAN2" s="546"/>
      <c r="HAO2" s="539"/>
      <c r="HAP2" s="545"/>
      <c r="HAQ2" s="545"/>
      <c r="HAR2" s="546"/>
      <c r="HAS2" s="539"/>
      <c r="HAT2" s="545"/>
      <c r="HAU2" s="545"/>
      <c r="HAV2" s="546"/>
      <c r="HAW2" s="539"/>
      <c r="HAX2" s="545"/>
      <c r="HAY2" s="545"/>
      <c r="HAZ2" s="546"/>
      <c r="HBA2" s="539"/>
      <c r="HBB2" s="545"/>
      <c r="HBC2" s="545"/>
      <c r="HBD2" s="546"/>
      <c r="HBE2" s="539"/>
      <c r="HBF2" s="545"/>
      <c r="HBG2" s="545"/>
      <c r="HBH2" s="546"/>
      <c r="HBI2" s="539"/>
      <c r="HBJ2" s="545"/>
      <c r="HBK2" s="545"/>
      <c r="HBL2" s="546"/>
      <c r="HBM2" s="539"/>
      <c r="HBN2" s="545"/>
      <c r="HBO2" s="545"/>
      <c r="HBP2" s="546"/>
      <c r="HBQ2" s="539"/>
      <c r="HBR2" s="545"/>
      <c r="HBS2" s="545"/>
      <c r="HBT2" s="546"/>
      <c r="HBU2" s="539"/>
      <c r="HBV2" s="545"/>
      <c r="HBW2" s="545"/>
      <c r="HBX2" s="546"/>
      <c r="HBY2" s="539"/>
      <c r="HBZ2" s="545"/>
      <c r="HCA2" s="545"/>
      <c r="HCB2" s="546"/>
      <c r="HCC2" s="539"/>
      <c r="HCD2" s="545"/>
      <c r="HCE2" s="545"/>
      <c r="HCF2" s="546"/>
      <c r="HCG2" s="539"/>
      <c r="HCH2" s="545"/>
      <c r="HCI2" s="545"/>
      <c r="HCJ2" s="546"/>
      <c r="HCK2" s="539"/>
      <c r="HCL2" s="545"/>
      <c r="HCM2" s="545"/>
      <c r="HCN2" s="546"/>
      <c r="HCO2" s="539"/>
      <c r="HCP2" s="545"/>
      <c r="HCQ2" s="545"/>
      <c r="HCR2" s="546"/>
      <c r="HCS2" s="539"/>
      <c r="HCT2" s="545"/>
      <c r="HCU2" s="545"/>
      <c r="HCV2" s="546"/>
      <c r="HCW2" s="539"/>
      <c r="HCX2" s="545"/>
      <c r="HCY2" s="545"/>
      <c r="HCZ2" s="546"/>
      <c r="HDA2" s="539"/>
      <c r="HDB2" s="545"/>
      <c r="HDC2" s="545"/>
      <c r="HDD2" s="546"/>
      <c r="HDE2" s="539"/>
      <c r="HDF2" s="545"/>
      <c r="HDG2" s="545"/>
      <c r="HDH2" s="546"/>
      <c r="HDI2" s="539"/>
      <c r="HDJ2" s="545"/>
      <c r="HDK2" s="545"/>
      <c r="HDL2" s="546"/>
      <c r="HDM2" s="539"/>
      <c r="HDN2" s="545"/>
      <c r="HDO2" s="545"/>
      <c r="HDP2" s="546"/>
      <c r="HDQ2" s="539"/>
      <c r="HDR2" s="545"/>
      <c r="HDS2" s="545"/>
      <c r="HDT2" s="546"/>
      <c r="HDU2" s="539"/>
      <c r="HDV2" s="545"/>
      <c r="HDW2" s="545"/>
      <c r="HDX2" s="546"/>
      <c r="HDY2" s="539"/>
      <c r="HDZ2" s="545"/>
      <c r="HEA2" s="545"/>
      <c r="HEB2" s="546"/>
      <c r="HEC2" s="539"/>
      <c r="HED2" s="545"/>
      <c r="HEE2" s="545"/>
      <c r="HEF2" s="546"/>
      <c r="HEG2" s="539"/>
      <c r="HEH2" s="545"/>
      <c r="HEI2" s="545"/>
      <c r="HEJ2" s="546"/>
      <c r="HEK2" s="539"/>
      <c r="HEL2" s="545"/>
      <c r="HEM2" s="545"/>
      <c r="HEN2" s="546"/>
      <c r="HEO2" s="539"/>
      <c r="HEP2" s="545"/>
      <c r="HEQ2" s="545"/>
      <c r="HER2" s="546"/>
      <c r="HES2" s="539"/>
      <c r="HET2" s="545"/>
      <c r="HEU2" s="545"/>
      <c r="HEV2" s="546"/>
      <c r="HEW2" s="539"/>
      <c r="HEX2" s="545"/>
      <c r="HEY2" s="545"/>
      <c r="HEZ2" s="546"/>
      <c r="HFA2" s="539"/>
      <c r="HFB2" s="545"/>
      <c r="HFC2" s="545"/>
      <c r="HFD2" s="546"/>
      <c r="HFE2" s="539"/>
      <c r="HFF2" s="545"/>
      <c r="HFG2" s="545"/>
      <c r="HFH2" s="546"/>
      <c r="HFI2" s="539"/>
      <c r="HFJ2" s="545"/>
      <c r="HFK2" s="545"/>
      <c r="HFL2" s="546"/>
      <c r="HFM2" s="539"/>
      <c r="HFN2" s="545"/>
      <c r="HFO2" s="545"/>
      <c r="HFP2" s="546"/>
      <c r="HFQ2" s="539"/>
      <c r="HFR2" s="545"/>
      <c r="HFS2" s="545"/>
      <c r="HFT2" s="546"/>
      <c r="HFU2" s="539"/>
      <c r="HFV2" s="545"/>
      <c r="HFW2" s="545"/>
      <c r="HFX2" s="546"/>
      <c r="HFY2" s="539"/>
      <c r="HFZ2" s="545"/>
      <c r="HGA2" s="545"/>
      <c r="HGB2" s="546"/>
      <c r="HGC2" s="539"/>
      <c r="HGD2" s="545"/>
      <c r="HGE2" s="545"/>
      <c r="HGF2" s="546"/>
      <c r="HGG2" s="539"/>
      <c r="HGH2" s="545"/>
      <c r="HGI2" s="545"/>
      <c r="HGJ2" s="546"/>
      <c r="HGK2" s="539"/>
      <c r="HGL2" s="545"/>
      <c r="HGM2" s="545"/>
      <c r="HGN2" s="546"/>
      <c r="HGO2" s="539"/>
      <c r="HGP2" s="545"/>
      <c r="HGQ2" s="545"/>
      <c r="HGR2" s="546"/>
      <c r="HGS2" s="539"/>
      <c r="HGT2" s="545"/>
      <c r="HGU2" s="545"/>
      <c r="HGV2" s="546"/>
      <c r="HGW2" s="539"/>
      <c r="HGX2" s="545"/>
      <c r="HGY2" s="545"/>
      <c r="HGZ2" s="546"/>
      <c r="HHA2" s="539"/>
      <c r="HHB2" s="545"/>
      <c r="HHC2" s="545"/>
      <c r="HHD2" s="546"/>
      <c r="HHE2" s="539"/>
      <c r="HHF2" s="545"/>
      <c r="HHG2" s="545"/>
      <c r="HHH2" s="546"/>
      <c r="HHI2" s="539"/>
      <c r="HHJ2" s="545"/>
      <c r="HHK2" s="545"/>
      <c r="HHL2" s="546"/>
      <c r="HHM2" s="539"/>
      <c r="HHN2" s="545"/>
      <c r="HHO2" s="545"/>
      <c r="HHP2" s="546"/>
      <c r="HHQ2" s="539"/>
      <c r="HHR2" s="545"/>
      <c r="HHS2" s="545"/>
      <c r="HHT2" s="546"/>
      <c r="HHU2" s="539"/>
      <c r="HHV2" s="545"/>
      <c r="HHW2" s="545"/>
      <c r="HHX2" s="546"/>
      <c r="HHY2" s="539"/>
      <c r="HHZ2" s="545"/>
      <c r="HIA2" s="545"/>
      <c r="HIB2" s="546"/>
      <c r="HIC2" s="539"/>
      <c r="HID2" s="545"/>
      <c r="HIE2" s="545"/>
      <c r="HIF2" s="546"/>
      <c r="HIG2" s="539"/>
      <c r="HIH2" s="545"/>
      <c r="HII2" s="545"/>
      <c r="HIJ2" s="546"/>
      <c r="HIK2" s="539"/>
      <c r="HIL2" s="545"/>
      <c r="HIM2" s="545"/>
      <c r="HIN2" s="546"/>
      <c r="HIO2" s="539"/>
      <c r="HIP2" s="545"/>
      <c r="HIQ2" s="545"/>
      <c r="HIR2" s="546"/>
      <c r="HIS2" s="539"/>
      <c r="HIT2" s="545"/>
      <c r="HIU2" s="545"/>
      <c r="HIV2" s="546"/>
      <c r="HIW2" s="539"/>
      <c r="HIX2" s="545"/>
      <c r="HIY2" s="545"/>
      <c r="HIZ2" s="546"/>
      <c r="HJA2" s="539"/>
      <c r="HJB2" s="545"/>
      <c r="HJC2" s="545"/>
      <c r="HJD2" s="546"/>
      <c r="HJE2" s="539"/>
      <c r="HJF2" s="545"/>
      <c r="HJG2" s="545"/>
      <c r="HJH2" s="546"/>
      <c r="HJI2" s="539"/>
      <c r="HJJ2" s="545"/>
      <c r="HJK2" s="545"/>
      <c r="HJL2" s="546"/>
      <c r="HJM2" s="539"/>
      <c r="HJN2" s="545"/>
      <c r="HJO2" s="545"/>
      <c r="HJP2" s="546"/>
      <c r="HJQ2" s="539"/>
      <c r="HJR2" s="545"/>
      <c r="HJS2" s="545"/>
      <c r="HJT2" s="546"/>
      <c r="HJU2" s="539"/>
      <c r="HJV2" s="545"/>
      <c r="HJW2" s="545"/>
      <c r="HJX2" s="546"/>
      <c r="HJY2" s="539"/>
      <c r="HJZ2" s="545"/>
      <c r="HKA2" s="545"/>
      <c r="HKB2" s="546"/>
      <c r="HKC2" s="539"/>
      <c r="HKD2" s="545"/>
      <c r="HKE2" s="545"/>
      <c r="HKF2" s="546"/>
      <c r="HKG2" s="539"/>
      <c r="HKH2" s="545"/>
      <c r="HKI2" s="545"/>
      <c r="HKJ2" s="546"/>
      <c r="HKK2" s="539"/>
      <c r="HKL2" s="545"/>
      <c r="HKM2" s="545"/>
      <c r="HKN2" s="546"/>
      <c r="HKO2" s="539"/>
      <c r="HKP2" s="545"/>
      <c r="HKQ2" s="545"/>
      <c r="HKR2" s="546"/>
      <c r="HKS2" s="539"/>
      <c r="HKT2" s="545"/>
      <c r="HKU2" s="545"/>
      <c r="HKV2" s="546"/>
      <c r="HKW2" s="539"/>
      <c r="HKX2" s="545"/>
      <c r="HKY2" s="545"/>
      <c r="HKZ2" s="546"/>
      <c r="HLA2" s="539"/>
      <c r="HLB2" s="545"/>
      <c r="HLC2" s="545"/>
      <c r="HLD2" s="546"/>
      <c r="HLE2" s="539"/>
      <c r="HLF2" s="545"/>
      <c r="HLG2" s="545"/>
      <c r="HLH2" s="546"/>
      <c r="HLI2" s="539"/>
      <c r="HLJ2" s="545"/>
      <c r="HLK2" s="545"/>
      <c r="HLL2" s="546"/>
      <c r="HLM2" s="539"/>
      <c r="HLN2" s="545"/>
      <c r="HLO2" s="545"/>
      <c r="HLP2" s="546"/>
      <c r="HLQ2" s="539"/>
      <c r="HLR2" s="545"/>
      <c r="HLS2" s="545"/>
      <c r="HLT2" s="546"/>
      <c r="HLU2" s="539"/>
      <c r="HLV2" s="545"/>
      <c r="HLW2" s="545"/>
      <c r="HLX2" s="546"/>
      <c r="HLY2" s="539"/>
      <c r="HLZ2" s="545"/>
      <c r="HMA2" s="545"/>
      <c r="HMB2" s="546"/>
      <c r="HMC2" s="539"/>
      <c r="HMD2" s="545"/>
      <c r="HME2" s="545"/>
      <c r="HMF2" s="546"/>
      <c r="HMG2" s="539"/>
      <c r="HMH2" s="545"/>
      <c r="HMI2" s="545"/>
      <c r="HMJ2" s="546"/>
      <c r="HMK2" s="539"/>
      <c r="HML2" s="545"/>
      <c r="HMM2" s="545"/>
      <c r="HMN2" s="546"/>
      <c r="HMO2" s="539"/>
      <c r="HMP2" s="545"/>
      <c r="HMQ2" s="545"/>
      <c r="HMR2" s="546"/>
      <c r="HMS2" s="539"/>
      <c r="HMT2" s="545"/>
      <c r="HMU2" s="545"/>
      <c r="HMV2" s="546"/>
      <c r="HMW2" s="539"/>
      <c r="HMX2" s="545"/>
      <c r="HMY2" s="545"/>
      <c r="HMZ2" s="546"/>
      <c r="HNA2" s="539"/>
      <c r="HNB2" s="545"/>
      <c r="HNC2" s="545"/>
      <c r="HND2" s="546"/>
      <c r="HNE2" s="539"/>
      <c r="HNF2" s="545"/>
      <c r="HNG2" s="545"/>
      <c r="HNH2" s="546"/>
      <c r="HNI2" s="539"/>
      <c r="HNJ2" s="545"/>
      <c r="HNK2" s="545"/>
      <c r="HNL2" s="546"/>
      <c r="HNM2" s="539"/>
      <c r="HNN2" s="545"/>
      <c r="HNO2" s="545"/>
      <c r="HNP2" s="546"/>
      <c r="HNQ2" s="539"/>
      <c r="HNR2" s="545"/>
      <c r="HNS2" s="545"/>
      <c r="HNT2" s="546"/>
      <c r="HNU2" s="539"/>
      <c r="HNV2" s="545"/>
      <c r="HNW2" s="545"/>
      <c r="HNX2" s="546"/>
      <c r="HNY2" s="539"/>
      <c r="HNZ2" s="545"/>
      <c r="HOA2" s="545"/>
      <c r="HOB2" s="546"/>
      <c r="HOC2" s="539"/>
      <c r="HOD2" s="545"/>
      <c r="HOE2" s="545"/>
      <c r="HOF2" s="546"/>
      <c r="HOG2" s="539"/>
      <c r="HOH2" s="545"/>
      <c r="HOI2" s="545"/>
      <c r="HOJ2" s="546"/>
      <c r="HOK2" s="539"/>
      <c r="HOL2" s="545"/>
      <c r="HOM2" s="545"/>
      <c r="HON2" s="546"/>
      <c r="HOO2" s="539"/>
      <c r="HOP2" s="545"/>
      <c r="HOQ2" s="545"/>
      <c r="HOR2" s="546"/>
      <c r="HOS2" s="539"/>
      <c r="HOT2" s="545"/>
      <c r="HOU2" s="545"/>
      <c r="HOV2" s="546"/>
      <c r="HOW2" s="539"/>
      <c r="HOX2" s="545"/>
      <c r="HOY2" s="545"/>
      <c r="HOZ2" s="546"/>
      <c r="HPA2" s="539"/>
      <c r="HPB2" s="545"/>
      <c r="HPC2" s="545"/>
      <c r="HPD2" s="546"/>
      <c r="HPE2" s="539"/>
      <c r="HPF2" s="545"/>
      <c r="HPG2" s="545"/>
      <c r="HPH2" s="546"/>
      <c r="HPI2" s="539"/>
      <c r="HPJ2" s="545"/>
      <c r="HPK2" s="545"/>
      <c r="HPL2" s="546"/>
      <c r="HPM2" s="539"/>
      <c r="HPN2" s="545"/>
      <c r="HPO2" s="545"/>
      <c r="HPP2" s="546"/>
      <c r="HPQ2" s="539"/>
      <c r="HPR2" s="545"/>
      <c r="HPS2" s="545"/>
      <c r="HPT2" s="546"/>
      <c r="HPU2" s="539"/>
      <c r="HPV2" s="545"/>
      <c r="HPW2" s="545"/>
      <c r="HPX2" s="546"/>
      <c r="HPY2" s="539"/>
      <c r="HPZ2" s="545"/>
      <c r="HQA2" s="545"/>
      <c r="HQB2" s="546"/>
      <c r="HQC2" s="539"/>
      <c r="HQD2" s="545"/>
      <c r="HQE2" s="545"/>
      <c r="HQF2" s="546"/>
      <c r="HQG2" s="539"/>
      <c r="HQH2" s="545"/>
      <c r="HQI2" s="545"/>
      <c r="HQJ2" s="546"/>
      <c r="HQK2" s="539"/>
      <c r="HQL2" s="545"/>
      <c r="HQM2" s="545"/>
      <c r="HQN2" s="546"/>
      <c r="HQO2" s="539"/>
      <c r="HQP2" s="545"/>
      <c r="HQQ2" s="545"/>
      <c r="HQR2" s="546"/>
      <c r="HQS2" s="539"/>
      <c r="HQT2" s="545"/>
      <c r="HQU2" s="545"/>
      <c r="HQV2" s="546"/>
      <c r="HQW2" s="539"/>
      <c r="HQX2" s="545"/>
      <c r="HQY2" s="545"/>
      <c r="HQZ2" s="546"/>
      <c r="HRA2" s="539"/>
      <c r="HRB2" s="545"/>
      <c r="HRC2" s="545"/>
      <c r="HRD2" s="546"/>
      <c r="HRE2" s="539"/>
      <c r="HRF2" s="545"/>
      <c r="HRG2" s="545"/>
      <c r="HRH2" s="546"/>
      <c r="HRI2" s="539"/>
      <c r="HRJ2" s="545"/>
      <c r="HRK2" s="545"/>
      <c r="HRL2" s="546"/>
      <c r="HRM2" s="539"/>
      <c r="HRN2" s="545"/>
      <c r="HRO2" s="545"/>
      <c r="HRP2" s="546"/>
      <c r="HRQ2" s="539"/>
      <c r="HRR2" s="545"/>
      <c r="HRS2" s="545"/>
      <c r="HRT2" s="546"/>
      <c r="HRU2" s="539"/>
      <c r="HRV2" s="545"/>
      <c r="HRW2" s="545"/>
      <c r="HRX2" s="546"/>
      <c r="HRY2" s="539"/>
      <c r="HRZ2" s="545"/>
      <c r="HSA2" s="545"/>
      <c r="HSB2" s="546"/>
      <c r="HSC2" s="539"/>
      <c r="HSD2" s="545"/>
      <c r="HSE2" s="545"/>
      <c r="HSF2" s="546"/>
      <c r="HSG2" s="539"/>
      <c r="HSH2" s="545"/>
      <c r="HSI2" s="545"/>
      <c r="HSJ2" s="546"/>
      <c r="HSK2" s="539"/>
      <c r="HSL2" s="545"/>
      <c r="HSM2" s="545"/>
      <c r="HSN2" s="546"/>
      <c r="HSO2" s="539"/>
      <c r="HSP2" s="545"/>
      <c r="HSQ2" s="545"/>
      <c r="HSR2" s="546"/>
      <c r="HSS2" s="539"/>
      <c r="HST2" s="545"/>
      <c r="HSU2" s="545"/>
      <c r="HSV2" s="546"/>
      <c r="HSW2" s="539"/>
      <c r="HSX2" s="545"/>
      <c r="HSY2" s="545"/>
      <c r="HSZ2" s="546"/>
      <c r="HTA2" s="539"/>
      <c r="HTB2" s="545"/>
      <c r="HTC2" s="545"/>
      <c r="HTD2" s="546"/>
      <c r="HTE2" s="539"/>
      <c r="HTF2" s="545"/>
      <c r="HTG2" s="545"/>
      <c r="HTH2" s="546"/>
      <c r="HTI2" s="539"/>
      <c r="HTJ2" s="545"/>
      <c r="HTK2" s="545"/>
      <c r="HTL2" s="546"/>
      <c r="HTM2" s="539"/>
      <c r="HTN2" s="545"/>
      <c r="HTO2" s="545"/>
      <c r="HTP2" s="546"/>
      <c r="HTQ2" s="539"/>
      <c r="HTR2" s="545"/>
      <c r="HTS2" s="545"/>
      <c r="HTT2" s="546"/>
      <c r="HTU2" s="539"/>
      <c r="HTV2" s="545"/>
      <c r="HTW2" s="545"/>
      <c r="HTX2" s="546"/>
      <c r="HTY2" s="539"/>
      <c r="HTZ2" s="545"/>
      <c r="HUA2" s="545"/>
      <c r="HUB2" s="546"/>
      <c r="HUC2" s="539"/>
      <c r="HUD2" s="545"/>
      <c r="HUE2" s="545"/>
      <c r="HUF2" s="546"/>
      <c r="HUG2" s="539"/>
      <c r="HUH2" s="545"/>
      <c r="HUI2" s="545"/>
      <c r="HUJ2" s="546"/>
      <c r="HUK2" s="539"/>
      <c r="HUL2" s="545"/>
      <c r="HUM2" s="545"/>
      <c r="HUN2" s="546"/>
      <c r="HUO2" s="539"/>
      <c r="HUP2" s="545"/>
      <c r="HUQ2" s="545"/>
      <c r="HUR2" s="546"/>
      <c r="HUS2" s="539"/>
      <c r="HUT2" s="545"/>
      <c r="HUU2" s="545"/>
      <c r="HUV2" s="546"/>
      <c r="HUW2" s="539"/>
      <c r="HUX2" s="545"/>
      <c r="HUY2" s="545"/>
      <c r="HUZ2" s="546"/>
      <c r="HVA2" s="539"/>
      <c r="HVB2" s="545"/>
      <c r="HVC2" s="545"/>
      <c r="HVD2" s="546"/>
      <c r="HVE2" s="539"/>
      <c r="HVF2" s="545"/>
      <c r="HVG2" s="545"/>
      <c r="HVH2" s="546"/>
      <c r="HVI2" s="539"/>
      <c r="HVJ2" s="545"/>
      <c r="HVK2" s="545"/>
      <c r="HVL2" s="546"/>
      <c r="HVM2" s="539"/>
      <c r="HVN2" s="545"/>
      <c r="HVO2" s="545"/>
      <c r="HVP2" s="546"/>
      <c r="HVQ2" s="539"/>
      <c r="HVR2" s="545"/>
      <c r="HVS2" s="545"/>
      <c r="HVT2" s="546"/>
      <c r="HVU2" s="539"/>
      <c r="HVV2" s="545"/>
      <c r="HVW2" s="545"/>
      <c r="HVX2" s="546"/>
      <c r="HVY2" s="539"/>
      <c r="HVZ2" s="545"/>
      <c r="HWA2" s="545"/>
      <c r="HWB2" s="546"/>
      <c r="HWC2" s="539"/>
      <c r="HWD2" s="545"/>
      <c r="HWE2" s="545"/>
      <c r="HWF2" s="546"/>
      <c r="HWG2" s="539"/>
      <c r="HWH2" s="545"/>
      <c r="HWI2" s="545"/>
      <c r="HWJ2" s="546"/>
      <c r="HWK2" s="539"/>
      <c r="HWL2" s="545"/>
      <c r="HWM2" s="545"/>
      <c r="HWN2" s="546"/>
      <c r="HWO2" s="539"/>
      <c r="HWP2" s="545"/>
      <c r="HWQ2" s="545"/>
      <c r="HWR2" s="546"/>
      <c r="HWS2" s="539"/>
      <c r="HWT2" s="545"/>
      <c r="HWU2" s="545"/>
      <c r="HWV2" s="546"/>
      <c r="HWW2" s="539"/>
      <c r="HWX2" s="545"/>
      <c r="HWY2" s="545"/>
      <c r="HWZ2" s="546"/>
      <c r="HXA2" s="539"/>
      <c r="HXB2" s="545"/>
      <c r="HXC2" s="545"/>
      <c r="HXD2" s="546"/>
      <c r="HXE2" s="539"/>
      <c r="HXF2" s="545"/>
      <c r="HXG2" s="545"/>
      <c r="HXH2" s="546"/>
      <c r="HXI2" s="539"/>
      <c r="HXJ2" s="545"/>
      <c r="HXK2" s="545"/>
      <c r="HXL2" s="546"/>
      <c r="HXM2" s="539"/>
      <c r="HXN2" s="545"/>
      <c r="HXO2" s="545"/>
      <c r="HXP2" s="546"/>
      <c r="HXQ2" s="539"/>
      <c r="HXR2" s="545"/>
      <c r="HXS2" s="545"/>
      <c r="HXT2" s="546"/>
      <c r="HXU2" s="539"/>
      <c r="HXV2" s="545"/>
      <c r="HXW2" s="545"/>
      <c r="HXX2" s="546"/>
      <c r="HXY2" s="539"/>
      <c r="HXZ2" s="545"/>
      <c r="HYA2" s="545"/>
      <c r="HYB2" s="546"/>
      <c r="HYC2" s="539"/>
      <c r="HYD2" s="545"/>
      <c r="HYE2" s="545"/>
      <c r="HYF2" s="546"/>
      <c r="HYG2" s="539"/>
      <c r="HYH2" s="545"/>
      <c r="HYI2" s="545"/>
      <c r="HYJ2" s="546"/>
      <c r="HYK2" s="539"/>
      <c r="HYL2" s="545"/>
      <c r="HYM2" s="545"/>
      <c r="HYN2" s="546"/>
      <c r="HYO2" s="539"/>
      <c r="HYP2" s="545"/>
      <c r="HYQ2" s="545"/>
      <c r="HYR2" s="546"/>
      <c r="HYS2" s="539"/>
      <c r="HYT2" s="545"/>
      <c r="HYU2" s="545"/>
      <c r="HYV2" s="546"/>
      <c r="HYW2" s="539"/>
      <c r="HYX2" s="545"/>
      <c r="HYY2" s="545"/>
      <c r="HYZ2" s="546"/>
      <c r="HZA2" s="539"/>
      <c r="HZB2" s="545"/>
      <c r="HZC2" s="545"/>
      <c r="HZD2" s="546"/>
      <c r="HZE2" s="539"/>
      <c r="HZF2" s="545"/>
      <c r="HZG2" s="545"/>
      <c r="HZH2" s="546"/>
      <c r="HZI2" s="539"/>
      <c r="HZJ2" s="545"/>
      <c r="HZK2" s="545"/>
      <c r="HZL2" s="546"/>
      <c r="HZM2" s="539"/>
      <c r="HZN2" s="545"/>
      <c r="HZO2" s="545"/>
      <c r="HZP2" s="546"/>
      <c r="HZQ2" s="539"/>
      <c r="HZR2" s="545"/>
      <c r="HZS2" s="545"/>
      <c r="HZT2" s="546"/>
      <c r="HZU2" s="539"/>
      <c r="HZV2" s="545"/>
      <c r="HZW2" s="545"/>
      <c r="HZX2" s="546"/>
      <c r="HZY2" s="539"/>
      <c r="HZZ2" s="545"/>
      <c r="IAA2" s="545"/>
      <c r="IAB2" s="546"/>
      <c r="IAC2" s="539"/>
      <c r="IAD2" s="545"/>
      <c r="IAE2" s="545"/>
      <c r="IAF2" s="546"/>
      <c r="IAG2" s="539"/>
      <c r="IAH2" s="545"/>
      <c r="IAI2" s="545"/>
      <c r="IAJ2" s="546"/>
      <c r="IAK2" s="539"/>
      <c r="IAL2" s="545"/>
      <c r="IAM2" s="545"/>
      <c r="IAN2" s="546"/>
      <c r="IAO2" s="539"/>
      <c r="IAP2" s="545"/>
      <c r="IAQ2" s="545"/>
      <c r="IAR2" s="546"/>
      <c r="IAS2" s="539"/>
      <c r="IAT2" s="545"/>
      <c r="IAU2" s="545"/>
      <c r="IAV2" s="546"/>
      <c r="IAW2" s="539"/>
      <c r="IAX2" s="545"/>
      <c r="IAY2" s="545"/>
      <c r="IAZ2" s="546"/>
      <c r="IBA2" s="539"/>
      <c r="IBB2" s="545"/>
      <c r="IBC2" s="545"/>
      <c r="IBD2" s="546"/>
      <c r="IBE2" s="539"/>
      <c r="IBF2" s="545"/>
      <c r="IBG2" s="545"/>
      <c r="IBH2" s="546"/>
      <c r="IBI2" s="539"/>
      <c r="IBJ2" s="545"/>
      <c r="IBK2" s="545"/>
      <c r="IBL2" s="546"/>
      <c r="IBM2" s="539"/>
      <c r="IBN2" s="545"/>
      <c r="IBO2" s="545"/>
      <c r="IBP2" s="546"/>
      <c r="IBQ2" s="539"/>
      <c r="IBR2" s="545"/>
      <c r="IBS2" s="545"/>
      <c r="IBT2" s="546"/>
      <c r="IBU2" s="539"/>
      <c r="IBV2" s="545"/>
      <c r="IBW2" s="545"/>
      <c r="IBX2" s="546"/>
      <c r="IBY2" s="539"/>
      <c r="IBZ2" s="545"/>
      <c r="ICA2" s="545"/>
      <c r="ICB2" s="546"/>
      <c r="ICC2" s="539"/>
      <c r="ICD2" s="545"/>
      <c r="ICE2" s="545"/>
      <c r="ICF2" s="546"/>
      <c r="ICG2" s="539"/>
      <c r="ICH2" s="545"/>
      <c r="ICI2" s="545"/>
      <c r="ICJ2" s="546"/>
      <c r="ICK2" s="539"/>
      <c r="ICL2" s="545"/>
      <c r="ICM2" s="545"/>
      <c r="ICN2" s="546"/>
      <c r="ICO2" s="539"/>
      <c r="ICP2" s="545"/>
      <c r="ICQ2" s="545"/>
      <c r="ICR2" s="546"/>
      <c r="ICS2" s="539"/>
      <c r="ICT2" s="545"/>
      <c r="ICU2" s="545"/>
      <c r="ICV2" s="546"/>
      <c r="ICW2" s="539"/>
      <c r="ICX2" s="545"/>
      <c r="ICY2" s="545"/>
      <c r="ICZ2" s="546"/>
      <c r="IDA2" s="539"/>
      <c r="IDB2" s="545"/>
      <c r="IDC2" s="545"/>
      <c r="IDD2" s="546"/>
      <c r="IDE2" s="539"/>
      <c r="IDF2" s="545"/>
      <c r="IDG2" s="545"/>
      <c r="IDH2" s="546"/>
      <c r="IDI2" s="539"/>
      <c r="IDJ2" s="545"/>
      <c r="IDK2" s="545"/>
      <c r="IDL2" s="546"/>
      <c r="IDM2" s="539"/>
      <c r="IDN2" s="545"/>
      <c r="IDO2" s="545"/>
      <c r="IDP2" s="546"/>
      <c r="IDQ2" s="539"/>
      <c r="IDR2" s="545"/>
      <c r="IDS2" s="545"/>
      <c r="IDT2" s="546"/>
      <c r="IDU2" s="539"/>
      <c r="IDV2" s="545"/>
      <c r="IDW2" s="545"/>
      <c r="IDX2" s="546"/>
      <c r="IDY2" s="539"/>
      <c r="IDZ2" s="545"/>
      <c r="IEA2" s="545"/>
      <c r="IEB2" s="546"/>
      <c r="IEC2" s="539"/>
      <c r="IED2" s="545"/>
      <c r="IEE2" s="545"/>
      <c r="IEF2" s="546"/>
      <c r="IEG2" s="539"/>
      <c r="IEH2" s="545"/>
      <c r="IEI2" s="545"/>
      <c r="IEJ2" s="546"/>
      <c r="IEK2" s="539"/>
      <c r="IEL2" s="545"/>
      <c r="IEM2" s="545"/>
      <c r="IEN2" s="546"/>
      <c r="IEO2" s="539"/>
      <c r="IEP2" s="545"/>
      <c r="IEQ2" s="545"/>
      <c r="IER2" s="546"/>
      <c r="IES2" s="539"/>
      <c r="IET2" s="545"/>
      <c r="IEU2" s="545"/>
      <c r="IEV2" s="546"/>
      <c r="IEW2" s="539"/>
      <c r="IEX2" s="545"/>
      <c r="IEY2" s="545"/>
      <c r="IEZ2" s="546"/>
      <c r="IFA2" s="539"/>
      <c r="IFB2" s="545"/>
      <c r="IFC2" s="545"/>
      <c r="IFD2" s="546"/>
      <c r="IFE2" s="539"/>
      <c r="IFF2" s="545"/>
      <c r="IFG2" s="545"/>
      <c r="IFH2" s="546"/>
      <c r="IFI2" s="539"/>
      <c r="IFJ2" s="545"/>
      <c r="IFK2" s="545"/>
      <c r="IFL2" s="546"/>
      <c r="IFM2" s="539"/>
      <c r="IFN2" s="545"/>
      <c r="IFO2" s="545"/>
      <c r="IFP2" s="546"/>
      <c r="IFQ2" s="539"/>
      <c r="IFR2" s="545"/>
      <c r="IFS2" s="545"/>
      <c r="IFT2" s="546"/>
      <c r="IFU2" s="539"/>
      <c r="IFV2" s="545"/>
      <c r="IFW2" s="545"/>
      <c r="IFX2" s="546"/>
      <c r="IFY2" s="539"/>
      <c r="IFZ2" s="545"/>
      <c r="IGA2" s="545"/>
      <c r="IGB2" s="546"/>
      <c r="IGC2" s="539"/>
      <c r="IGD2" s="545"/>
      <c r="IGE2" s="545"/>
      <c r="IGF2" s="546"/>
      <c r="IGG2" s="539"/>
      <c r="IGH2" s="545"/>
      <c r="IGI2" s="545"/>
      <c r="IGJ2" s="546"/>
      <c r="IGK2" s="539"/>
      <c r="IGL2" s="545"/>
      <c r="IGM2" s="545"/>
      <c r="IGN2" s="546"/>
      <c r="IGO2" s="539"/>
      <c r="IGP2" s="545"/>
      <c r="IGQ2" s="545"/>
      <c r="IGR2" s="546"/>
      <c r="IGS2" s="539"/>
      <c r="IGT2" s="545"/>
      <c r="IGU2" s="545"/>
      <c r="IGV2" s="546"/>
      <c r="IGW2" s="539"/>
      <c r="IGX2" s="545"/>
      <c r="IGY2" s="545"/>
      <c r="IGZ2" s="546"/>
      <c r="IHA2" s="539"/>
      <c r="IHB2" s="545"/>
      <c r="IHC2" s="545"/>
      <c r="IHD2" s="546"/>
      <c r="IHE2" s="539"/>
      <c r="IHF2" s="545"/>
      <c r="IHG2" s="545"/>
      <c r="IHH2" s="546"/>
      <c r="IHI2" s="539"/>
      <c r="IHJ2" s="545"/>
      <c r="IHK2" s="545"/>
      <c r="IHL2" s="546"/>
      <c r="IHM2" s="539"/>
      <c r="IHN2" s="545"/>
      <c r="IHO2" s="545"/>
      <c r="IHP2" s="546"/>
      <c r="IHQ2" s="539"/>
      <c r="IHR2" s="545"/>
      <c r="IHS2" s="545"/>
      <c r="IHT2" s="546"/>
      <c r="IHU2" s="539"/>
      <c r="IHV2" s="545"/>
      <c r="IHW2" s="545"/>
      <c r="IHX2" s="546"/>
      <c r="IHY2" s="539"/>
      <c r="IHZ2" s="545"/>
      <c r="IIA2" s="545"/>
      <c r="IIB2" s="546"/>
      <c r="IIC2" s="539"/>
      <c r="IID2" s="545"/>
      <c r="IIE2" s="545"/>
      <c r="IIF2" s="546"/>
      <c r="IIG2" s="539"/>
      <c r="IIH2" s="545"/>
      <c r="III2" s="545"/>
      <c r="IIJ2" s="546"/>
      <c r="IIK2" s="539"/>
      <c r="IIL2" s="545"/>
      <c r="IIM2" s="545"/>
      <c r="IIN2" s="546"/>
      <c r="IIO2" s="539"/>
      <c r="IIP2" s="545"/>
      <c r="IIQ2" s="545"/>
      <c r="IIR2" s="546"/>
      <c r="IIS2" s="539"/>
      <c r="IIT2" s="545"/>
      <c r="IIU2" s="545"/>
      <c r="IIV2" s="546"/>
      <c r="IIW2" s="539"/>
      <c r="IIX2" s="545"/>
      <c r="IIY2" s="545"/>
      <c r="IIZ2" s="546"/>
      <c r="IJA2" s="539"/>
      <c r="IJB2" s="545"/>
      <c r="IJC2" s="545"/>
      <c r="IJD2" s="546"/>
      <c r="IJE2" s="539"/>
      <c r="IJF2" s="545"/>
      <c r="IJG2" s="545"/>
      <c r="IJH2" s="546"/>
      <c r="IJI2" s="539"/>
      <c r="IJJ2" s="545"/>
      <c r="IJK2" s="545"/>
      <c r="IJL2" s="546"/>
      <c r="IJM2" s="539"/>
      <c r="IJN2" s="545"/>
      <c r="IJO2" s="545"/>
      <c r="IJP2" s="546"/>
      <c r="IJQ2" s="539"/>
      <c r="IJR2" s="545"/>
      <c r="IJS2" s="545"/>
      <c r="IJT2" s="546"/>
      <c r="IJU2" s="539"/>
      <c r="IJV2" s="545"/>
      <c r="IJW2" s="545"/>
      <c r="IJX2" s="546"/>
      <c r="IJY2" s="539"/>
      <c r="IJZ2" s="545"/>
      <c r="IKA2" s="545"/>
      <c r="IKB2" s="546"/>
      <c r="IKC2" s="539"/>
      <c r="IKD2" s="545"/>
      <c r="IKE2" s="545"/>
      <c r="IKF2" s="546"/>
      <c r="IKG2" s="539"/>
      <c r="IKH2" s="545"/>
      <c r="IKI2" s="545"/>
      <c r="IKJ2" s="546"/>
      <c r="IKK2" s="539"/>
      <c r="IKL2" s="545"/>
      <c r="IKM2" s="545"/>
      <c r="IKN2" s="546"/>
      <c r="IKO2" s="539"/>
      <c r="IKP2" s="545"/>
      <c r="IKQ2" s="545"/>
      <c r="IKR2" s="546"/>
      <c r="IKS2" s="539"/>
      <c r="IKT2" s="545"/>
      <c r="IKU2" s="545"/>
      <c r="IKV2" s="546"/>
      <c r="IKW2" s="539"/>
      <c r="IKX2" s="545"/>
      <c r="IKY2" s="545"/>
      <c r="IKZ2" s="546"/>
      <c r="ILA2" s="539"/>
      <c r="ILB2" s="545"/>
      <c r="ILC2" s="545"/>
      <c r="ILD2" s="546"/>
      <c r="ILE2" s="539"/>
      <c r="ILF2" s="545"/>
      <c r="ILG2" s="545"/>
      <c r="ILH2" s="546"/>
      <c r="ILI2" s="539"/>
      <c r="ILJ2" s="545"/>
      <c r="ILK2" s="545"/>
      <c r="ILL2" s="546"/>
      <c r="ILM2" s="539"/>
      <c r="ILN2" s="545"/>
      <c r="ILO2" s="545"/>
      <c r="ILP2" s="546"/>
      <c r="ILQ2" s="539"/>
      <c r="ILR2" s="545"/>
      <c r="ILS2" s="545"/>
      <c r="ILT2" s="546"/>
      <c r="ILU2" s="539"/>
      <c r="ILV2" s="545"/>
      <c r="ILW2" s="545"/>
      <c r="ILX2" s="546"/>
      <c r="ILY2" s="539"/>
      <c r="ILZ2" s="545"/>
      <c r="IMA2" s="545"/>
      <c r="IMB2" s="546"/>
      <c r="IMC2" s="539"/>
      <c r="IMD2" s="545"/>
      <c r="IME2" s="545"/>
      <c r="IMF2" s="546"/>
      <c r="IMG2" s="539"/>
      <c r="IMH2" s="545"/>
      <c r="IMI2" s="545"/>
      <c r="IMJ2" s="546"/>
      <c r="IMK2" s="539"/>
      <c r="IML2" s="545"/>
      <c r="IMM2" s="545"/>
      <c r="IMN2" s="546"/>
      <c r="IMO2" s="539"/>
      <c r="IMP2" s="545"/>
      <c r="IMQ2" s="545"/>
      <c r="IMR2" s="546"/>
      <c r="IMS2" s="539"/>
      <c r="IMT2" s="545"/>
      <c r="IMU2" s="545"/>
      <c r="IMV2" s="546"/>
      <c r="IMW2" s="539"/>
      <c r="IMX2" s="545"/>
      <c r="IMY2" s="545"/>
      <c r="IMZ2" s="546"/>
      <c r="INA2" s="539"/>
      <c r="INB2" s="545"/>
      <c r="INC2" s="545"/>
      <c r="IND2" s="546"/>
      <c r="INE2" s="539"/>
      <c r="INF2" s="545"/>
      <c r="ING2" s="545"/>
      <c r="INH2" s="546"/>
      <c r="INI2" s="539"/>
      <c r="INJ2" s="545"/>
      <c r="INK2" s="545"/>
      <c r="INL2" s="546"/>
      <c r="INM2" s="539"/>
      <c r="INN2" s="545"/>
      <c r="INO2" s="545"/>
      <c r="INP2" s="546"/>
      <c r="INQ2" s="539"/>
      <c r="INR2" s="545"/>
      <c r="INS2" s="545"/>
      <c r="INT2" s="546"/>
      <c r="INU2" s="539"/>
      <c r="INV2" s="545"/>
      <c r="INW2" s="545"/>
      <c r="INX2" s="546"/>
      <c r="INY2" s="539"/>
      <c r="INZ2" s="545"/>
      <c r="IOA2" s="545"/>
      <c r="IOB2" s="546"/>
      <c r="IOC2" s="539"/>
      <c r="IOD2" s="545"/>
      <c r="IOE2" s="545"/>
      <c r="IOF2" s="546"/>
      <c r="IOG2" s="539"/>
      <c r="IOH2" s="545"/>
      <c r="IOI2" s="545"/>
      <c r="IOJ2" s="546"/>
      <c r="IOK2" s="539"/>
      <c r="IOL2" s="545"/>
      <c r="IOM2" s="545"/>
      <c r="ION2" s="546"/>
      <c r="IOO2" s="539"/>
      <c r="IOP2" s="545"/>
      <c r="IOQ2" s="545"/>
      <c r="IOR2" s="546"/>
      <c r="IOS2" s="539"/>
      <c r="IOT2" s="545"/>
      <c r="IOU2" s="545"/>
      <c r="IOV2" s="546"/>
      <c r="IOW2" s="539"/>
      <c r="IOX2" s="545"/>
      <c r="IOY2" s="545"/>
      <c r="IOZ2" s="546"/>
      <c r="IPA2" s="539"/>
      <c r="IPB2" s="545"/>
      <c r="IPC2" s="545"/>
      <c r="IPD2" s="546"/>
      <c r="IPE2" s="539"/>
      <c r="IPF2" s="545"/>
      <c r="IPG2" s="545"/>
      <c r="IPH2" s="546"/>
      <c r="IPI2" s="539"/>
      <c r="IPJ2" s="545"/>
      <c r="IPK2" s="545"/>
      <c r="IPL2" s="546"/>
      <c r="IPM2" s="539"/>
      <c r="IPN2" s="545"/>
      <c r="IPO2" s="545"/>
      <c r="IPP2" s="546"/>
      <c r="IPQ2" s="539"/>
      <c r="IPR2" s="545"/>
      <c r="IPS2" s="545"/>
      <c r="IPT2" s="546"/>
      <c r="IPU2" s="539"/>
      <c r="IPV2" s="545"/>
      <c r="IPW2" s="545"/>
      <c r="IPX2" s="546"/>
      <c r="IPY2" s="539"/>
      <c r="IPZ2" s="545"/>
      <c r="IQA2" s="545"/>
      <c r="IQB2" s="546"/>
      <c r="IQC2" s="539"/>
      <c r="IQD2" s="545"/>
      <c r="IQE2" s="545"/>
      <c r="IQF2" s="546"/>
      <c r="IQG2" s="539"/>
      <c r="IQH2" s="545"/>
      <c r="IQI2" s="545"/>
      <c r="IQJ2" s="546"/>
      <c r="IQK2" s="539"/>
      <c r="IQL2" s="545"/>
      <c r="IQM2" s="545"/>
      <c r="IQN2" s="546"/>
      <c r="IQO2" s="539"/>
      <c r="IQP2" s="545"/>
      <c r="IQQ2" s="545"/>
      <c r="IQR2" s="546"/>
      <c r="IQS2" s="539"/>
      <c r="IQT2" s="545"/>
      <c r="IQU2" s="545"/>
      <c r="IQV2" s="546"/>
      <c r="IQW2" s="539"/>
      <c r="IQX2" s="545"/>
      <c r="IQY2" s="545"/>
      <c r="IQZ2" s="546"/>
      <c r="IRA2" s="539"/>
      <c r="IRB2" s="545"/>
      <c r="IRC2" s="545"/>
      <c r="IRD2" s="546"/>
      <c r="IRE2" s="539"/>
      <c r="IRF2" s="545"/>
      <c r="IRG2" s="545"/>
      <c r="IRH2" s="546"/>
      <c r="IRI2" s="539"/>
      <c r="IRJ2" s="545"/>
      <c r="IRK2" s="545"/>
      <c r="IRL2" s="546"/>
      <c r="IRM2" s="539"/>
      <c r="IRN2" s="545"/>
      <c r="IRO2" s="545"/>
      <c r="IRP2" s="546"/>
      <c r="IRQ2" s="539"/>
      <c r="IRR2" s="545"/>
      <c r="IRS2" s="545"/>
      <c r="IRT2" s="546"/>
      <c r="IRU2" s="539"/>
      <c r="IRV2" s="545"/>
      <c r="IRW2" s="545"/>
      <c r="IRX2" s="546"/>
      <c r="IRY2" s="539"/>
      <c r="IRZ2" s="545"/>
      <c r="ISA2" s="545"/>
      <c r="ISB2" s="546"/>
      <c r="ISC2" s="539"/>
      <c r="ISD2" s="545"/>
      <c r="ISE2" s="545"/>
      <c r="ISF2" s="546"/>
      <c r="ISG2" s="539"/>
      <c r="ISH2" s="545"/>
      <c r="ISI2" s="545"/>
      <c r="ISJ2" s="546"/>
      <c r="ISK2" s="539"/>
      <c r="ISL2" s="545"/>
      <c r="ISM2" s="545"/>
      <c r="ISN2" s="546"/>
      <c r="ISO2" s="539"/>
      <c r="ISP2" s="545"/>
      <c r="ISQ2" s="545"/>
      <c r="ISR2" s="546"/>
      <c r="ISS2" s="539"/>
      <c r="IST2" s="545"/>
      <c r="ISU2" s="545"/>
      <c r="ISV2" s="546"/>
      <c r="ISW2" s="539"/>
      <c r="ISX2" s="545"/>
      <c r="ISY2" s="545"/>
      <c r="ISZ2" s="546"/>
      <c r="ITA2" s="539"/>
      <c r="ITB2" s="545"/>
      <c r="ITC2" s="545"/>
      <c r="ITD2" s="546"/>
      <c r="ITE2" s="539"/>
      <c r="ITF2" s="545"/>
      <c r="ITG2" s="545"/>
      <c r="ITH2" s="546"/>
      <c r="ITI2" s="539"/>
      <c r="ITJ2" s="545"/>
      <c r="ITK2" s="545"/>
      <c r="ITL2" s="546"/>
      <c r="ITM2" s="539"/>
      <c r="ITN2" s="545"/>
      <c r="ITO2" s="545"/>
      <c r="ITP2" s="546"/>
      <c r="ITQ2" s="539"/>
      <c r="ITR2" s="545"/>
      <c r="ITS2" s="545"/>
      <c r="ITT2" s="546"/>
      <c r="ITU2" s="539"/>
      <c r="ITV2" s="545"/>
      <c r="ITW2" s="545"/>
      <c r="ITX2" s="546"/>
      <c r="ITY2" s="539"/>
      <c r="ITZ2" s="545"/>
      <c r="IUA2" s="545"/>
      <c r="IUB2" s="546"/>
      <c r="IUC2" s="539"/>
      <c r="IUD2" s="545"/>
      <c r="IUE2" s="545"/>
      <c r="IUF2" s="546"/>
      <c r="IUG2" s="539"/>
      <c r="IUH2" s="545"/>
      <c r="IUI2" s="545"/>
      <c r="IUJ2" s="546"/>
      <c r="IUK2" s="539"/>
      <c r="IUL2" s="545"/>
      <c r="IUM2" s="545"/>
      <c r="IUN2" s="546"/>
      <c r="IUO2" s="539"/>
      <c r="IUP2" s="545"/>
      <c r="IUQ2" s="545"/>
      <c r="IUR2" s="546"/>
      <c r="IUS2" s="539"/>
      <c r="IUT2" s="545"/>
      <c r="IUU2" s="545"/>
      <c r="IUV2" s="546"/>
      <c r="IUW2" s="539"/>
      <c r="IUX2" s="545"/>
      <c r="IUY2" s="545"/>
      <c r="IUZ2" s="546"/>
      <c r="IVA2" s="539"/>
      <c r="IVB2" s="545"/>
      <c r="IVC2" s="545"/>
      <c r="IVD2" s="546"/>
      <c r="IVE2" s="539"/>
      <c r="IVF2" s="545"/>
      <c r="IVG2" s="545"/>
      <c r="IVH2" s="546"/>
      <c r="IVI2" s="539"/>
      <c r="IVJ2" s="545"/>
      <c r="IVK2" s="545"/>
      <c r="IVL2" s="546"/>
      <c r="IVM2" s="539"/>
      <c r="IVN2" s="545"/>
      <c r="IVO2" s="545"/>
      <c r="IVP2" s="546"/>
      <c r="IVQ2" s="539"/>
      <c r="IVR2" s="545"/>
      <c r="IVS2" s="545"/>
      <c r="IVT2" s="546"/>
      <c r="IVU2" s="539"/>
      <c r="IVV2" s="545"/>
      <c r="IVW2" s="545"/>
      <c r="IVX2" s="546"/>
      <c r="IVY2" s="539"/>
      <c r="IVZ2" s="545"/>
      <c r="IWA2" s="545"/>
      <c r="IWB2" s="546"/>
      <c r="IWC2" s="539"/>
      <c r="IWD2" s="545"/>
      <c r="IWE2" s="545"/>
      <c r="IWF2" s="546"/>
      <c r="IWG2" s="539"/>
      <c r="IWH2" s="545"/>
      <c r="IWI2" s="545"/>
      <c r="IWJ2" s="546"/>
      <c r="IWK2" s="539"/>
      <c r="IWL2" s="545"/>
      <c r="IWM2" s="545"/>
      <c r="IWN2" s="546"/>
      <c r="IWO2" s="539"/>
      <c r="IWP2" s="545"/>
      <c r="IWQ2" s="545"/>
      <c r="IWR2" s="546"/>
      <c r="IWS2" s="539"/>
      <c r="IWT2" s="545"/>
      <c r="IWU2" s="545"/>
      <c r="IWV2" s="546"/>
      <c r="IWW2" s="539"/>
      <c r="IWX2" s="545"/>
      <c r="IWY2" s="545"/>
      <c r="IWZ2" s="546"/>
      <c r="IXA2" s="539"/>
      <c r="IXB2" s="545"/>
      <c r="IXC2" s="545"/>
      <c r="IXD2" s="546"/>
      <c r="IXE2" s="539"/>
      <c r="IXF2" s="545"/>
      <c r="IXG2" s="545"/>
      <c r="IXH2" s="546"/>
      <c r="IXI2" s="539"/>
      <c r="IXJ2" s="545"/>
      <c r="IXK2" s="545"/>
      <c r="IXL2" s="546"/>
      <c r="IXM2" s="539"/>
      <c r="IXN2" s="545"/>
      <c r="IXO2" s="545"/>
      <c r="IXP2" s="546"/>
      <c r="IXQ2" s="539"/>
      <c r="IXR2" s="545"/>
      <c r="IXS2" s="545"/>
      <c r="IXT2" s="546"/>
      <c r="IXU2" s="539"/>
      <c r="IXV2" s="545"/>
      <c r="IXW2" s="545"/>
      <c r="IXX2" s="546"/>
      <c r="IXY2" s="539"/>
      <c r="IXZ2" s="545"/>
      <c r="IYA2" s="545"/>
      <c r="IYB2" s="546"/>
      <c r="IYC2" s="539"/>
      <c r="IYD2" s="545"/>
      <c r="IYE2" s="545"/>
      <c r="IYF2" s="546"/>
      <c r="IYG2" s="539"/>
      <c r="IYH2" s="545"/>
      <c r="IYI2" s="545"/>
      <c r="IYJ2" s="546"/>
      <c r="IYK2" s="539"/>
      <c r="IYL2" s="545"/>
      <c r="IYM2" s="545"/>
      <c r="IYN2" s="546"/>
      <c r="IYO2" s="539"/>
      <c r="IYP2" s="545"/>
      <c r="IYQ2" s="545"/>
      <c r="IYR2" s="546"/>
      <c r="IYS2" s="539"/>
      <c r="IYT2" s="545"/>
      <c r="IYU2" s="545"/>
      <c r="IYV2" s="546"/>
      <c r="IYW2" s="539"/>
      <c r="IYX2" s="545"/>
      <c r="IYY2" s="545"/>
      <c r="IYZ2" s="546"/>
      <c r="IZA2" s="539"/>
      <c r="IZB2" s="545"/>
      <c r="IZC2" s="545"/>
      <c r="IZD2" s="546"/>
      <c r="IZE2" s="539"/>
      <c r="IZF2" s="545"/>
      <c r="IZG2" s="545"/>
      <c r="IZH2" s="546"/>
      <c r="IZI2" s="539"/>
      <c r="IZJ2" s="545"/>
      <c r="IZK2" s="545"/>
      <c r="IZL2" s="546"/>
      <c r="IZM2" s="539"/>
      <c r="IZN2" s="545"/>
      <c r="IZO2" s="545"/>
      <c r="IZP2" s="546"/>
      <c r="IZQ2" s="539"/>
      <c r="IZR2" s="545"/>
      <c r="IZS2" s="545"/>
      <c r="IZT2" s="546"/>
      <c r="IZU2" s="539"/>
      <c r="IZV2" s="545"/>
      <c r="IZW2" s="545"/>
      <c r="IZX2" s="546"/>
      <c r="IZY2" s="539"/>
      <c r="IZZ2" s="545"/>
      <c r="JAA2" s="545"/>
      <c r="JAB2" s="546"/>
      <c r="JAC2" s="539"/>
      <c r="JAD2" s="545"/>
      <c r="JAE2" s="545"/>
      <c r="JAF2" s="546"/>
      <c r="JAG2" s="539"/>
      <c r="JAH2" s="545"/>
      <c r="JAI2" s="545"/>
      <c r="JAJ2" s="546"/>
      <c r="JAK2" s="539"/>
      <c r="JAL2" s="545"/>
      <c r="JAM2" s="545"/>
      <c r="JAN2" s="546"/>
      <c r="JAO2" s="539"/>
      <c r="JAP2" s="545"/>
      <c r="JAQ2" s="545"/>
      <c r="JAR2" s="546"/>
      <c r="JAS2" s="539"/>
      <c r="JAT2" s="545"/>
      <c r="JAU2" s="545"/>
      <c r="JAV2" s="546"/>
      <c r="JAW2" s="539"/>
      <c r="JAX2" s="545"/>
      <c r="JAY2" s="545"/>
      <c r="JAZ2" s="546"/>
      <c r="JBA2" s="539"/>
      <c r="JBB2" s="545"/>
      <c r="JBC2" s="545"/>
      <c r="JBD2" s="546"/>
      <c r="JBE2" s="539"/>
      <c r="JBF2" s="545"/>
      <c r="JBG2" s="545"/>
      <c r="JBH2" s="546"/>
      <c r="JBI2" s="539"/>
      <c r="JBJ2" s="545"/>
      <c r="JBK2" s="545"/>
      <c r="JBL2" s="546"/>
      <c r="JBM2" s="539"/>
      <c r="JBN2" s="545"/>
      <c r="JBO2" s="545"/>
      <c r="JBP2" s="546"/>
      <c r="JBQ2" s="539"/>
      <c r="JBR2" s="545"/>
      <c r="JBS2" s="545"/>
      <c r="JBT2" s="546"/>
      <c r="JBU2" s="539"/>
      <c r="JBV2" s="545"/>
      <c r="JBW2" s="545"/>
      <c r="JBX2" s="546"/>
      <c r="JBY2" s="539"/>
      <c r="JBZ2" s="545"/>
      <c r="JCA2" s="545"/>
      <c r="JCB2" s="546"/>
      <c r="JCC2" s="539"/>
      <c r="JCD2" s="545"/>
      <c r="JCE2" s="545"/>
      <c r="JCF2" s="546"/>
      <c r="JCG2" s="539"/>
      <c r="JCH2" s="545"/>
      <c r="JCI2" s="545"/>
      <c r="JCJ2" s="546"/>
      <c r="JCK2" s="539"/>
      <c r="JCL2" s="545"/>
      <c r="JCM2" s="545"/>
      <c r="JCN2" s="546"/>
      <c r="JCO2" s="539"/>
      <c r="JCP2" s="545"/>
      <c r="JCQ2" s="545"/>
      <c r="JCR2" s="546"/>
      <c r="JCS2" s="539"/>
      <c r="JCT2" s="545"/>
      <c r="JCU2" s="545"/>
      <c r="JCV2" s="546"/>
      <c r="JCW2" s="539"/>
      <c r="JCX2" s="545"/>
      <c r="JCY2" s="545"/>
      <c r="JCZ2" s="546"/>
      <c r="JDA2" s="539"/>
      <c r="JDB2" s="545"/>
      <c r="JDC2" s="545"/>
      <c r="JDD2" s="546"/>
      <c r="JDE2" s="539"/>
      <c r="JDF2" s="545"/>
      <c r="JDG2" s="545"/>
      <c r="JDH2" s="546"/>
      <c r="JDI2" s="539"/>
      <c r="JDJ2" s="545"/>
      <c r="JDK2" s="545"/>
      <c r="JDL2" s="546"/>
      <c r="JDM2" s="539"/>
      <c r="JDN2" s="545"/>
      <c r="JDO2" s="545"/>
      <c r="JDP2" s="546"/>
      <c r="JDQ2" s="539"/>
      <c r="JDR2" s="545"/>
      <c r="JDS2" s="545"/>
      <c r="JDT2" s="546"/>
      <c r="JDU2" s="539"/>
      <c r="JDV2" s="545"/>
      <c r="JDW2" s="545"/>
      <c r="JDX2" s="546"/>
      <c r="JDY2" s="539"/>
      <c r="JDZ2" s="545"/>
      <c r="JEA2" s="545"/>
      <c r="JEB2" s="546"/>
      <c r="JEC2" s="539"/>
      <c r="JED2" s="545"/>
      <c r="JEE2" s="545"/>
      <c r="JEF2" s="546"/>
      <c r="JEG2" s="539"/>
      <c r="JEH2" s="545"/>
      <c r="JEI2" s="545"/>
      <c r="JEJ2" s="546"/>
      <c r="JEK2" s="539"/>
      <c r="JEL2" s="545"/>
      <c r="JEM2" s="545"/>
      <c r="JEN2" s="546"/>
      <c r="JEO2" s="539"/>
      <c r="JEP2" s="545"/>
      <c r="JEQ2" s="545"/>
      <c r="JER2" s="546"/>
      <c r="JES2" s="539"/>
      <c r="JET2" s="545"/>
      <c r="JEU2" s="545"/>
      <c r="JEV2" s="546"/>
      <c r="JEW2" s="539"/>
      <c r="JEX2" s="545"/>
      <c r="JEY2" s="545"/>
      <c r="JEZ2" s="546"/>
      <c r="JFA2" s="539"/>
      <c r="JFB2" s="545"/>
      <c r="JFC2" s="545"/>
      <c r="JFD2" s="546"/>
      <c r="JFE2" s="539"/>
      <c r="JFF2" s="545"/>
      <c r="JFG2" s="545"/>
      <c r="JFH2" s="546"/>
      <c r="JFI2" s="539"/>
      <c r="JFJ2" s="545"/>
      <c r="JFK2" s="545"/>
      <c r="JFL2" s="546"/>
      <c r="JFM2" s="539"/>
      <c r="JFN2" s="545"/>
      <c r="JFO2" s="545"/>
      <c r="JFP2" s="546"/>
      <c r="JFQ2" s="539"/>
      <c r="JFR2" s="545"/>
      <c r="JFS2" s="545"/>
      <c r="JFT2" s="546"/>
      <c r="JFU2" s="539"/>
      <c r="JFV2" s="545"/>
      <c r="JFW2" s="545"/>
      <c r="JFX2" s="546"/>
      <c r="JFY2" s="539"/>
      <c r="JFZ2" s="545"/>
      <c r="JGA2" s="545"/>
      <c r="JGB2" s="546"/>
      <c r="JGC2" s="539"/>
      <c r="JGD2" s="545"/>
      <c r="JGE2" s="545"/>
      <c r="JGF2" s="546"/>
      <c r="JGG2" s="539"/>
      <c r="JGH2" s="545"/>
      <c r="JGI2" s="545"/>
      <c r="JGJ2" s="546"/>
      <c r="JGK2" s="539"/>
      <c r="JGL2" s="545"/>
      <c r="JGM2" s="545"/>
      <c r="JGN2" s="546"/>
      <c r="JGO2" s="539"/>
      <c r="JGP2" s="545"/>
      <c r="JGQ2" s="545"/>
      <c r="JGR2" s="546"/>
      <c r="JGS2" s="539"/>
      <c r="JGT2" s="545"/>
      <c r="JGU2" s="545"/>
      <c r="JGV2" s="546"/>
      <c r="JGW2" s="539"/>
      <c r="JGX2" s="545"/>
      <c r="JGY2" s="545"/>
      <c r="JGZ2" s="546"/>
      <c r="JHA2" s="539"/>
      <c r="JHB2" s="545"/>
      <c r="JHC2" s="545"/>
      <c r="JHD2" s="546"/>
      <c r="JHE2" s="539"/>
      <c r="JHF2" s="545"/>
      <c r="JHG2" s="545"/>
      <c r="JHH2" s="546"/>
      <c r="JHI2" s="539"/>
      <c r="JHJ2" s="545"/>
      <c r="JHK2" s="545"/>
      <c r="JHL2" s="546"/>
      <c r="JHM2" s="539"/>
      <c r="JHN2" s="545"/>
      <c r="JHO2" s="545"/>
      <c r="JHP2" s="546"/>
      <c r="JHQ2" s="539"/>
      <c r="JHR2" s="545"/>
      <c r="JHS2" s="545"/>
      <c r="JHT2" s="546"/>
      <c r="JHU2" s="539"/>
      <c r="JHV2" s="545"/>
      <c r="JHW2" s="545"/>
      <c r="JHX2" s="546"/>
      <c r="JHY2" s="539"/>
      <c r="JHZ2" s="545"/>
      <c r="JIA2" s="545"/>
      <c r="JIB2" s="546"/>
      <c r="JIC2" s="539"/>
      <c r="JID2" s="545"/>
      <c r="JIE2" s="545"/>
      <c r="JIF2" s="546"/>
      <c r="JIG2" s="539"/>
      <c r="JIH2" s="545"/>
      <c r="JII2" s="545"/>
      <c r="JIJ2" s="546"/>
      <c r="JIK2" s="539"/>
      <c r="JIL2" s="545"/>
      <c r="JIM2" s="545"/>
      <c r="JIN2" s="546"/>
      <c r="JIO2" s="539"/>
      <c r="JIP2" s="545"/>
      <c r="JIQ2" s="545"/>
      <c r="JIR2" s="546"/>
      <c r="JIS2" s="539"/>
      <c r="JIT2" s="545"/>
      <c r="JIU2" s="545"/>
      <c r="JIV2" s="546"/>
      <c r="JIW2" s="539"/>
      <c r="JIX2" s="545"/>
      <c r="JIY2" s="545"/>
      <c r="JIZ2" s="546"/>
      <c r="JJA2" s="539"/>
      <c r="JJB2" s="545"/>
      <c r="JJC2" s="545"/>
      <c r="JJD2" s="546"/>
      <c r="JJE2" s="539"/>
      <c r="JJF2" s="545"/>
      <c r="JJG2" s="545"/>
      <c r="JJH2" s="546"/>
      <c r="JJI2" s="539"/>
      <c r="JJJ2" s="545"/>
      <c r="JJK2" s="545"/>
      <c r="JJL2" s="546"/>
      <c r="JJM2" s="539"/>
      <c r="JJN2" s="545"/>
      <c r="JJO2" s="545"/>
      <c r="JJP2" s="546"/>
      <c r="JJQ2" s="539"/>
      <c r="JJR2" s="545"/>
      <c r="JJS2" s="545"/>
      <c r="JJT2" s="546"/>
      <c r="JJU2" s="539"/>
      <c r="JJV2" s="545"/>
      <c r="JJW2" s="545"/>
      <c r="JJX2" s="546"/>
      <c r="JJY2" s="539"/>
      <c r="JJZ2" s="545"/>
      <c r="JKA2" s="545"/>
      <c r="JKB2" s="546"/>
      <c r="JKC2" s="539"/>
      <c r="JKD2" s="545"/>
      <c r="JKE2" s="545"/>
      <c r="JKF2" s="546"/>
      <c r="JKG2" s="539"/>
      <c r="JKH2" s="545"/>
      <c r="JKI2" s="545"/>
      <c r="JKJ2" s="546"/>
      <c r="JKK2" s="539"/>
      <c r="JKL2" s="545"/>
      <c r="JKM2" s="545"/>
      <c r="JKN2" s="546"/>
      <c r="JKO2" s="539"/>
      <c r="JKP2" s="545"/>
      <c r="JKQ2" s="545"/>
      <c r="JKR2" s="546"/>
      <c r="JKS2" s="539"/>
      <c r="JKT2" s="545"/>
      <c r="JKU2" s="545"/>
      <c r="JKV2" s="546"/>
      <c r="JKW2" s="539"/>
      <c r="JKX2" s="545"/>
      <c r="JKY2" s="545"/>
      <c r="JKZ2" s="546"/>
      <c r="JLA2" s="539"/>
      <c r="JLB2" s="545"/>
      <c r="JLC2" s="545"/>
      <c r="JLD2" s="546"/>
      <c r="JLE2" s="539"/>
      <c r="JLF2" s="545"/>
      <c r="JLG2" s="545"/>
      <c r="JLH2" s="546"/>
      <c r="JLI2" s="539"/>
      <c r="JLJ2" s="545"/>
      <c r="JLK2" s="545"/>
      <c r="JLL2" s="546"/>
      <c r="JLM2" s="539"/>
      <c r="JLN2" s="545"/>
      <c r="JLO2" s="545"/>
      <c r="JLP2" s="546"/>
      <c r="JLQ2" s="539"/>
      <c r="JLR2" s="545"/>
      <c r="JLS2" s="545"/>
      <c r="JLT2" s="546"/>
      <c r="JLU2" s="539"/>
      <c r="JLV2" s="545"/>
      <c r="JLW2" s="545"/>
      <c r="JLX2" s="546"/>
      <c r="JLY2" s="539"/>
      <c r="JLZ2" s="545"/>
      <c r="JMA2" s="545"/>
      <c r="JMB2" s="546"/>
      <c r="JMC2" s="539"/>
      <c r="JMD2" s="545"/>
      <c r="JME2" s="545"/>
      <c r="JMF2" s="546"/>
      <c r="JMG2" s="539"/>
      <c r="JMH2" s="545"/>
      <c r="JMI2" s="545"/>
      <c r="JMJ2" s="546"/>
      <c r="JMK2" s="539"/>
      <c r="JML2" s="545"/>
      <c r="JMM2" s="545"/>
      <c r="JMN2" s="546"/>
      <c r="JMO2" s="539"/>
      <c r="JMP2" s="545"/>
      <c r="JMQ2" s="545"/>
      <c r="JMR2" s="546"/>
      <c r="JMS2" s="539"/>
      <c r="JMT2" s="545"/>
      <c r="JMU2" s="545"/>
      <c r="JMV2" s="546"/>
      <c r="JMW2" s="539"/>
      <c r="JMX2" s="545"/>
      <c r="JMY2" s="545"/>
      <c r="JMZ2" s="546"/>
      <c r="JNA2" s="539"/>
      <c r="JNB2" s="545"/>
      <c r="JNC2" s="545"/>
      <c r="JND2" s="546"/>
      <c r="JNE2" s="539"/>
      <c r="JNF2" s="545"/>
      <c r="JNG2" s="545"/>
      <c r="JNH2" s="546"/>
      <c r="JNI2" s="539"/>
      <c r="JNJ2" s="545"/>
      <c r="JNK2" s="545"/>
      <c r="JNL2" s="546"/>
      <c r="JNM2" s="539"/>
      <c r="JNN2" s="545"/>
      <c r="JNO2" s="545"/>
      <c r="JNP2" s="546"/>
      <c r="JNQ2" s="539"/>
      <c r="JNR2" s="545"/>
      <c r="JNS2" s="545"/>
      <c r="JNT2" s="546"/>
      <c r="JNU2" s="539"/>
      <c r="JNV2" s="545"/>
      <c r="JNW2" s="545"/>
      <c r="JNX2" s="546"/>
      <c r="JNY2" s="539"/>
      <c r="JNZ2" s="545"/>
      <c r="JOA2" s="545"/>
      <c r="JOB2" s="546"/>
      <c r="JOC2" s="539"/>
      <c r="JOD2" s="545"/>
      <c r="JOE2" s="545"/>
      <c r="JOF2" s="546"/>
      <c r="JOG2" s="539"/>
      <c r="JOH2" s="545"/>
      <c r="JOI2" s="545"/>
      <c r="JOJ2" s="546"/>
      <c r="JOK2" s="539"/>
      <c r="JOL2" s="545"/>
      <c r="JOM2" s="545"/>
      <c r="JON2" s="546"/>
      <c r="JOO2" s="539"/>
      <c r="JOP2" s="545"/>
      <c r="JOQ2" s="545"/>
      <c r="JOR2" s="546"/>
      <c r="JOS2" s="539"/>
      <c r="JOT2" s="545"/>
      <c r="JOU2" s="545"/>
      <c r="JOV2" s="546"/>
      <c r="JOW2" s="539"/>
      <c r="JOX2" s="545"/>
      <c r="JOY2" s="545"/>
      <c r="JOZ2" s="546"/>
      <c r="JPA2" s="539"/>
      <c r="JPB2" s="545"/>
      <c r="JPC2" s="545"/>
      <c r="JPD2" s="546"/>
      <c r="JPE2" s="539"/>
      <c r="JPF2" s="545"/>
      <c r="JPG2" s="545"/>
      <c r="JPH2" s="546"/>
      <c r="JPI2" s="539"/>
      <c r="JPJ2" s="545"/>
      <c r="JPK2" s="545"/>
      <c r="JPL2" s="546"/>
      <c r="JPM2" s="539"/>
      <c r="JPN2" s="545"/>
      <c r="JPO2" s="545"/>
      <c r="JPP2" s="546"/>
      <c r="JPQ2" s="539"/>
      <c r="JPR2" s="545"/>
      <c r="JPS2" s="545"/>
      <c r="JPT2" s="546"/>
      <c r="JPU2" s="539"/>
      <c r="JPV2" s="545"/>
      <c r="JPW2" s="545"/>
      <c r="JPX2" s="546"/>
      <c r="JPY2" s="539"/>
      <c r="JPZ2" s="545"/>
      <c r="JQA2" s="545"/>
      <c r="JQB2" s="546"/>
      <c r="JQC2" s="539"/>
      <c r="JQD2" s="545"/>
      <c r="JQE2" s="545"/>
      <c r="JQF2" s="546"/>
      <c r="JQG2" s="539"/>
      <c r="JQH2" s="545"/>
      <c r="JQI2" s="545"/>
      <c r="JQJ2" s="546"/>
      <c r="JQK2" s="539"/>
      <c r="JQL2" s="545"/>
      <c r="JQM2" s="545"/>
      <c r="JQN2" s="546"/>
      <c r="JQO2" s="539"/>
      <c r="JQP2" s="545"/>
      <c r="JQQ2" s="545"/>
      <c r="JQR2" s="546"/>
      <c r="JQS2" s="539"/>
      <c r="JQT2" s="545"/>
      <c r="JQU2" s="545"/>
      <c r="JQV2" s="546"/>
      <c r="JQW2" s="539"/>
      <c r="JQX2" s="545"/>
      <c r="JQY2" s="545"/>
      <c r="JQZ2" s="546"/>
      <c r="JRA2" s="539"/>
      <c r="JRB2" s="545"/>
      <c r="JRC2" s="545"/>
      <c r="JRD2" s="546"/>
      <c r="JRE2" s="539"/>
      <c r="JRF2" s="545"/>
      <c r="JRG2" s="545"/>
      <c r="JRH2" s="546"/>
      <c r="JRI2" s="539"/>
      <c r="JRJ2" s="545"/>
      <c r="JRK2" s="545"/>
      <c r="JRL2" s="546"/>
      <c r="JRM2" s="539"/>
      <c r="JRN2" s="545"/>
      <c r="JRO2" s="545"/>
      <c r="JRP2" s="546"/>
      <c r="JRQ2" s="539"/>
      <c r="JRR2" s="545"/>
      <c r="JRS2" s="545"/>
      <c r="JRT2" s="546"/>
      <c r="JRU2" s="539"/>
      <c r="JRV2" s="545"/>
      <c r="JRW2" s="545"/>
      <c r="JRX2" s="546"/>
      <c r="JRY2" s="539"/>
      <c r="JRZ2" s="545"/>
      <c r="JSA2" s="545"/>
      <c r="JSB2" s="546"/>
      <c r="JSC2" s="539"/>
      <c r="JSD2" s="545"/>
      <c r="JSE2" s="545"/>
      <c r="JSF2" s="546"/>
      <c r="JSG2" s="539"/>
      <c r="JSH2" s="545"/>
      <c r="JSI2" s="545"/>
      <c r="JSJ2" s="546"/>
      <c r="JSK2" s="539"/>
      <c r="JSL2" s="545"/>
      <c r="JSM2" s="545"/>
      <c r="JSN2" s="546"/>
      <c r="JSO2" s="539"/>
      <c r="JSP2" s="545"/>
      <c r="JSQ2" s="545"/>
      <c r="JSR2" s="546"/>
      <c r="JSS2" s="539"/>
      <c r="JST2" s="545"/>
      <c r="JSU2" s="545"/>
      <c r="JSV2" s="546"/>
      <c r="JSW2" s="539"/>
      <c r="JSX2" s="545"/>
      <c r="JSY2" s="545"/>
      <c r="JSZ2" s="546"/>
      <c r="JTA2" s="539"/>
      <c r="JTB2" s="545"/>
      <c r="JTC2" s="545"/>
      <c r="JTD2" s="546"/>
      <c r="JTE2" s="539"/>
      <c r="JTF2" s="545"/>
      <c r="JTG2" s="545"/>
      <c r="JTH2" s="546"/>
      <c r="JTI2" s="539"/>
      <c r="JTJ2" s="545"/>
      <c r="JTK2" s="545"/>
      <c r="JTL2" s="546"/>
      <c r="JTM2" s="539"/>
      <c r="JTN2" s="545"/>
      <c r="JTO2" s="545"/>
      <c r="JTP2" s="546"/>
      <c r="JTQ2" s="539"/>
      <c r="JTR2" s="545"/>
      <c r="JTS2" s="545"/>
      <c r="JTT2" s="546"/>
      <c r="JTU2" s="539"/>
      <c r="JTV2" s="545"/>
      <c r="JTW2" s="545"/>
      <c r="JTX2" s="546"/>
      <c r="JTY2" s="539"/>
      <c r="JTZ2" s="545"/>
      <c r="JUA2" s="545"/>
      <c r="JUB2" s="546"/>
      <c r="JUC2" s="539"/>
      <c r="JUD2" s="545"/>
      <c r="JUE2" s="545"/>
      <c r="JUF2" s="546"/>
      <c r="JUG2" s="539"/>
      <c r="JUH2" s="545"/>
      <c r="JUI2" s="545"/>
      <c r="JUJ2" s="546"/>
      <c r="JUK2" s="539"/>
      <c r="JUL2" s="545"/>
      <c r="JUM2" s="545"/>
      <c r="JUN2" s="546"/>
      <c r="JUO2" s="539"/>
      <c r="JUP2" s="545"/>
      <c r="JUQ2" s="545"/>
      <c r="JUR2" s="546"/>
      <c r="JUS2" s="539"/>
      <c r="JUT2" s="545"/>
      <c r="JUU2" s="545"/>
      <c r="JUV2" s="546"/>
      <c r="JUW2" s="539"/>
      <c r="JUX2" s="545"/>
      <c r="JUY2" s="545"/>
      <c r="JUZ2" s="546"/>
      <c r="JVA2" s="539"/>
      <c r="JVB2" s="545"/>
      <c r="JVC2" s="545"/>
      <c r="JVD2" s="546"/>
      <c r="JVE2" s="539"/>
      <c r="JVF2" s="545"/>
      <c r="JVG2" s="545"/>
      <c r="JVH2" s="546"/>
      <c r="JVI2" s="539"/>
      <c r="JVJ2" s="545"/>
      <c r="JVK2" s="545"/>
      <c r="JVL2" s="546"/>
      <c r="JVM2" s="539"/>
      <c r="JVN2" s="545"/>
      <c r="JVO2" s="545"/>
      <c r="JVP2" s="546"/>
      <c r="JVQ2" s="539"/>
      <c r="JVR2" s="545"/>
      <c r="JVS2" s="545"/>
      <c r="JVT2" s="546"/>
      <c r="JVU2" s="539"/>
      <c r="JVV2" s="545"/>
      <c r="JVW2" s="545"/>
      <c r="JVX2" s="546"/>
      <c r="JVY2" s="539"/>
      <c r="JVZ2" s="545"/>
      <c r="JWA2" s="545"/>
      <c r="JWB2" s="546"/>
      <c r="JWC2" s="539"/>
      <c r="JWD2" s="545"/>
      <c r="JWE2" s="545"/>
      <c r="JWF2" s="546"/>
      <c r="JWG2" s="539"/>
      <c r="JWH2" s="545"/>
      <c r="JWI2" s="545"/>
      <c r="JWJ2" s="546"/>
      <c r="JWK2" s="539"/>
      <c r="JWL2" s="545"/>
      <c r="JWM2" s="545"/>
      <c r="JWN2" s="546"/>
      <c r="JWO2" s="539"/>
      <c r="JWP2" s="545"/>
      <c r="JWQ2" s="545"/>
      <c r="JWR2" s="546"/>
      <c r="JWS2" s="539"/>
      <c r="JWT2" s="545"/>
      <c r="JWU2" s="545"/>
      <c r="JWV2" s="546"/>
      <c r="JWW2" s="539"/>
      <c r="JWX2" s="545"/>
      <c r="JWY2" s="545"/>
      <c r="JWZ2" s="546"/>
      <c r="JXA2" s="539"/>
      <c r="JXB2" s="545"/>
      <c r="JXC2" s="545"/>
      <c r="JXD2" s="546"/>
      <c r="JXE2" s="539"/>
      <c r="JXF2" s="545"/>
      <c r="JXG2" s="545"/>
      <c r="JXH2" s="546"/>
      <c r="JXI2" s="539"/>
      <c r="JXJ2" s="545"/>
      <c r="JXK2" s="545"/>
      <c r="JXL2" s="546"/>
      <c r="JXM2" s="539"/>
      <c r="JXN2" s="545"/>
      <c r="JXO2" s="545"/>
      <c r="JXP2" s="546"/>
      <c r="JXQ2" s="539"/>
      <c r="JXR2" s="545"/>
      <c r="JXS2" s="545"/>
      <c r="JXT2" s="546"/>
      <c r="JXU2" s="539"/>
      <c r="JXV2" s="545"/>
      <c r="JXW2" s="545"/>
      <c r="JXX2" s="546"/>
      <c r="JXY2" s="539"/>
      <c r="JXZ2" s="545"/>
      <c r="JYA2" s="545"/>
      <c r="JYB2" s="546"/>
      <c r="JYC2" s="539"/>
      <c r="JYD2" s="545"/>
      <c r="JYE2" s="545"/>
      <c r="JYF2" s="546"/>
      <c r="JYG2" s="539"/>
      <c r="JYH2" s="545"/>
      <c r="JYI2" s="545"/>
      <c r="JYJ2" s="546"/>
      <c r="JYK2" s="539"/>
      <c r="JYL2" s="545"/>
      <c r="JYM2" s="545"/>
      <c r="JYN2" s="546"/>
      <c r="JYO2" s="539"/>
      <c r="JYP2" s="545"/>
      <c r="JYQ2" s="545"/>
      <c r="JYR2" s="546"/>
      <c r="JYS2" s="539"/>
      <c r="JYT2" s="545"/>
      <c r="JYU2" s="545"/>
      <c r="JYV2" s="546"/>
      <c r="JYW2" s="539"/>
      <c r="JYX2" s="545"/>
      <c r="JYY2" s="545"/>
      <c r="JYZ2" s="546"/>
      <c r="JZA2" s="539"/>
      <c r="JZB2" s="545"/>
      <c r="JZC2" s="545"/>
      <c r="JZD2" s="546"/>
      <c r="JZE2" s="539"/>
      <c r="JZF2" s="545"/>
      <c r="JZG2" s="545"/>
      <c r="JZH2" s="546"/>
      <c r="JZI2" s="539"/>
      <c r="JZJ2" s="545"/>
      <c r="JZK2" s="545"/>
      <c r="JZL2" s="546"/>
      <c r="JZM2" s="539"/>
      <c r="JZN2" s="545"/>
      <c r="JZO2" s="545"/>
      <c r="JZP2" s="546"/>
      <c r="JZQ2" s="539"/>
      <c r="JZR2" s="545"/>
      <c r="JZS2" s="545"/>
      <c r="JZT2" s="546"/>
      <c r="JZU2" s="539"/>
      <c r="JZV2" s="545"/>
      <c r="JZW2" s="545"/>
      <c r="JZX2" s="546"/>
      <c r="JZY2" s="539"/>
      <c r="JZZ2" s="545"/>
      <c r="KAA2" s="545"/>
      <c r="KAB2" s="546"/>
      <c r="KAC2" s="539"/>
      <c r="KAD2" s="545"/>
      <c r="KAE2" s="545"/>
      <c r="KAF2" s="546"/>
      <c r="KAG2" s="539"/>
      <c r="KAH2" s="545"/>
      <c r="KAI2" s="545"/>
      <c r="KAJ2" s="546"/>
      <c r="KAK2" s="539"/>
      <c r="KAL2" s="545"/>
      <c r="KAM2" s="545"/>
      <c r="KAN2" s="546"/>
      <c r="KAO2" s="539"/>
      <c r="KAP2" s="545"/>
      <c r="KAQ2" s="545"/>
      <c r="KAR2" s="546"/>
      <c r="KAS2" s="539"/>
      <c r="KAT2" s="545"/>
      <c r="KAU2" s="545"/>
      <c r="KAV2" s="546"/>
      <c r="KAW2" s="539"/>
      <c r="KAX2" s="545"/>
      <c r="KAY2" s="545"/>
      <c r="KAZ2" s="546"/>
      <c r="KBA2" s="539"/>
      <c r="KBB2" s="545"/>
      <c r="KBC2" s="545"/>
      <c r="KBD2" s="546"/>
      <c r="KBE2" s="539"/>
      <c r="KBF2" s="545"/>
      <c r="KBG2" s="545"/>
      <c r="KBH2" s="546"/>
      <c r="KBI2" s="539"/>
      <c r="KBJ2" s="545"/>
      <c r="KBK2" s="545"/>
      <c r="KBL2" s="546"/>
      <c r="KBM2" s="539"/>
      <c r="KBN2" s="545"/>
      <c r="KBO2" s="545"/>
      <c r="KBP2" s="546"/>
      <c r="KBQ2" s="539"/>
      <c r="KBR2" s="545"/>
      <c r="KBS2" s="545"/>
      <c r="KBT2" s="546"/>
      <c r="KBU2" s="539"/>
      <c r="KBV2" s="545"/>
      <c r="KBW2" s="545"/>
      <c r="KBX2" s="546"/>
      <c r="KBY2" s="539"/>
      <c r="KBZ2" s="545"/>
      <c r="KCA2" s="545"/>
      <c r="KCB2" s="546"/>
      <c r="KCC2" s="539"/>
      <c r="KCD2" s="545"/>
      <c r="KCE2" s="545"/>
      <c r="KCF2" s="546"/>
      <c r="KCG2" s="539"/>
      <c r="KCH2" s="545"/>
      <c r="KCI2" s="545"/>
      <c r="KCJ2" s="546"/>
      <c r="KCK2" s="539"/>
      <c r="KCL2" s="545"/>
      <c r="KCM2" s="545"/>
      <c r="KCN2" s="546"/>
      <c r="KCO2" s="539"/>
      <c r="KCP2" s="545"/>
      <c r="KCQ2" s="545"/>
      <c r="KCR2" s="546"/>
      <c r="KCS2" s="539"/>
      <c r="KCT2" s="545"/>
      <c r="KCU2" s="545"/>
      <c r="KCV2" s="546"/>
      <c r="KCW2" s="539"/>
      <c r="KCX2" s="545"/>
      <c r="KCY2" s="545"/>
      <c r="KCZ2" s="546"/>
      <c r="KDA2" s="539"/>
      <c r="KDB2" s="545"/>
      <c r="KDC2" s="545"/>
      <c r="KDD2" s="546"/>
      <c r="KDE2" s="539"/>
      <c r="KDF2" s="545"/>
      <c r="KDG2" s="545"/>
      <c r="KDH2" s="546"/>
      <c r="KDI2" s="539"/>
      <c r="KDJ2" s="545"/>
      <c r="KDK2" s="545"/>
      <c r="KDL2" s="546"/>
      <c r="KDM2" s="539"/>
      <c r="KDN2" s="545"/>
      <c r="KDO2" s="545"/>
      <c r="KDP2" s="546"/>
      <c r="KDQ2" s="539"/>
      <c r="KDR2" s="545"/>
      <c r="KDS2" s="545"/>
      <c r="KDT2" s="546"/>
      <c r="KDU2" s="539"/>
      <c r="KDV2" s="545"/>
      <c r="KDW2" s="545"/>
      <c r="KDX2" s="546"/>
      <c r="KDY2" s="539"/>
      <c r="KDZ2" s="545"/>
      <c r="KEA2" s="545"/>
      <c r="KEB2" s="546"/>
      <c r="KEC2" s="539"/>
      <c r="KED2" s="545"/>
      <c r="KEE2" s="545"/>
      <c r="KEF2" s="546"/>
      <c r="KEG2" s="539"/>
      <c r="KEH2" s="545"/>
      <c r="KEI2" s="545"/>
      <c r="KEJ2" s="546"/>
      <c r="KEK2" s="539"/>
      <c r="KEL2" s="545"/>
      <c r="KEM2" s="545"/>
      <c r="KEN2" s="546"/>
      <c r="KEO2" s="539"/>
      <c r="KEP2" s="545"/>
      <c r="KEQ2" s="545"/>
      <c r="KER2" s="546"/>
      <c r="KES2" s="539"/>
      <c r="KET2" s="545"/>
      <c r="KEU2" s="545"/>
      <c r="KEV2" s="546"/>
      <c r="KEW2" s="539"/>
      <c r="KEX2" s="545"/>
      <c r="KEY2" s="545"/>
      <c r="KEZ2" s="546"/>
      <c r="KFA2" s="539"/>
      <c r="KFB2" s="545"/>
      <c r="KFC2" s="545"/>
      <c r="KFD2" s="546"/>
      <c r="KFE2" s="539"/>
      <c r="KFF2" s="545"/>
      <c r="KFG2" s="545"/>
      <c r="KFH2" s="546"/>
      <c r="KFI2" s="539"/>
      <c r="KFJ2" s="545"/>
      <c r="KFK2" s="545"/>
      <c r="KFL2" s="546"/>
      <c r="KFM2" s="539"/>
      <c r="KFN2" s="545"/>
      <c r="KFO2" s="545"/>
      <c r="KFP2" s="546"/>
      <c r="KFQ2" s="539"/>
      <c r="KFR2" s="545"/>
      <c r="KFS2" s="545"/>
      <c r="KFT2" s="546"/>
      <c r="KFU2" s="539"/>
      <c r="KFV2" s="545"/>
      <c r="KFW2" s="545"/>
      <c r="KFX2" s="546"/>
      <c r="KFY2" s="539"/>
      <c r="KFZ2" s="545"/>
      <c r="KGA2" s="545"/>
      <c r="KGB2" s="546"/>
      <c r="KGC2" s="539"/>
      <c r="KGD2" s="545"/>
      <c r="KGE2" s="545"/>
      <c r="KGF2" s="546"/>
      <c r="KGG2" s="539"/>
      <c r="KGH2" s="545"/>
      <c r="KGI2" s="545"/>
      <c r="KGJ2" s="546"/>
      <c r="KGK2" s="539"/>
      <c r="KGL2" s="545"/>
      <c r="KGM2" s="545"/>
      <c r="KGN2" s="546"/>
      <c r="KGO2" s="539"/>
      <c r="KGP2" s="545"/>
      <c r="KGQ2" s="545"/>
      <c r="KGR2" s="546"/>
      <c r="KGS2" s="539"/>
      <c r="KGT2" s="545"/>
      <c r="KGU2" s="545"/>
      <c r="KGV2" s="546"/>
      <c r="KGW2" s="539"/>
      <c r="KGX2" s="545"/>
      <c r="KGY2" s="545"/>
      <c r="KGZ2" s="546"/>
      <c r="KHA2" s="539"/>
      <c r="KHB2" s="545"/>
      <c r="KHC2" s="545"/>
      <c r="KHD2" s="546"/>
      <c r="KHE2" s="539"/>
      <c r="KHF2" s="545"/>
      <c r="KHG2" s="545"/>
      <c r="KHH2" s="546"/>
      <c r="KHI2" s="539"/>
      <c r="KHJ2" s="545"/>
      <c r="KHK2" s="545"/>
      <c r="KHL2" s="546"/>
      <c r="KHM2" s="539"/>
      <c r="KHN2" s="545"/>
      <c r="KHO2" s="545"/>
      <c r="KHP2" s="546"/>
      <c r="KHQ2" s="539"/>
      <c r="KHR2" s="545"/>
      <c r="KHS2" s="545"/>
      <c r="KHT2" s="546"/>
      <c r="KHU2" s="539"/>
      <c r="KHV2" s="545"/>
      <c r="KHW2" s="545"/>
      <c r="KHX2" s="546"/>
      <c r="KHY2" s="539"/>
      <c r="KHZ2" s="545"/>
      <c r="KIA2" s="545"/>
      <c r="KIB2" s="546"/>
      <c r="KIC2" s="539"/>
      <c r="KID2" s="545"/>
      <c r="KIE2" s="545"/>
      <c r="KIF2" s="546"/>
      <c r="KIG2" s="539"/>
      <c r="KIH2" s="545"/>
      <c r="KII2" s="545"/>
      <c r="KIJ2" s="546"/>
      <c r="KIK2" s="539"/>
      <c r="KIL2" s="545"/>
      <c r="KIM2" s="545"/>
      <c r="KIN2" s="546"/>
      <c r="KIO2" s="539"/>
      <c r="KIP2" s="545"/>
      <c r="KIQ2" s="545"/>
      <c r="KIR2" s="546"/>
      <c r="KIS2" s="539"/>
      <c r="KIT2" s="545"/>
      <c r="KIU2" s="545"/>
      <c r="KIV2" s="546"/>
      <c r="KIW2" s="539"/>
      <c r="KIX2" s="545"/>
      <c r="KIY2" s="545"/>
      <c r="KIZ2" s="546"/>
      <c r="KJA2" s="539"/>
      <c r="KJB2" s="545"/>
      <c r="KJC2" s="545"/>
      <c r="KJD2" s="546"/>
      <c r="KJE2" s="539"/>
      <c r="KJF2" s="545"/>
      <c r="KJG2" s="545"/>
      <c r="KJH2" s="546"/>
      <c r="KJI2" s="539"/>
      <c r="KJJ2" s="545"/>
      <c r="KJK2" s="545"/>
      <c r="KJL2" s="546"/>
      <c r="KJM2" s="539"/>
      <c r="KJN2" s="545"/>
      <c r="KJO2" s="545"/>
      <c r="KJP2" s="546"/>
      <c r="KJQ2" s="539"/>
      <c r="KJR2" s="545"/>
      <c r="KJS2" s="545"/>
      <c r="KJT2" s="546"/>
      <c r="KJU2" s="539"/>
      <c r="KJV2" s="545"/>
      <c r="KJW2" s="545"/>
      <c r="KJX2" s="546"/>
      <c r="KJY2" s="539"/>
      <c r="KJZ2" s="545"/>
      <c r="KKA2" s="545"/>
      <c r="KKB2" s="546"/>
      <c r="KKC2" s="539"/>
      <c r="KKD2" s="545"/>
      <c r="KKE2" s="545"/>
      <c r="KKF2" s="546"/>
      <c r="KKG2" s="539"/>
      <c r="KKH2" s="545"/>
      <c r="KKI2" s="545"/>
      <c r="KKJ2" s="546"/>
      <c r="KKK2" s="539"/>
      <c r="KKL2" s="545"/>
      <c r="KKM2" s="545"/>
      <c r="KKN2" s="546"/>
      <c r="KKO2" s="539"/>
      <c r="KKP2" s="545"/>
      <c r="KKQ2" s="545"/>
      <c r="KKR2" s="546"/>
      <c r="KKS2" s="539"/>
      <c r="KKT2" s="545"/>
      <c r="KKU2" s="545"/>
      <c r="KKV2" s="546"/>
      <c r="KKW2" s="539"/>
      <c r="KKX2" s="545"/>
      <c r="KKY2" s="545"/>
      <c r="KKZ2" s="546"/>
      <c r="KLA2" s="539"/>
      <c r="KLB2" s="545"/>
      <c r="KLC2" s="545"/>
      <c r="KLD2" s="546"/>
      <c r="KLE2" s="539"/>
      <c r="KLF2" s="545"/>
      <c r="KLG2" s="545"/>
      <c r="KLH2" s="546"/>
      <c r="KLI2" s="539"/>
      <c r="KLJ2" s="545"/>
      <c r="KLK2" s="545"/>
      <c r="KLL2" s="546"/>
      <c r="KLM2" s="539"/>
      <c r="KLN2" s="545"/>
      <c r="KLO2" s="545"/>
      <c r="KLP2" s="546"/>
      <c r="KLQ2" s="539"/>
      <c r="KLR2" s="545"/>
      <c r="KLS2" s="545"/>
      <c r="KLT2" s="546"/>
      <c r="KLU2" s="539"/>
      <c r="KLV2" s="545"/>
      <c r="KLW2" s="545"/>
      <c r="KLX2" s="546"/>
      <c r="KLY2" s="539"/>
      <c r="KLZ2" s="545"/>
      <c r="KMA2" s="545"/>
      <c r="KMB2" s="546"/>
      <c r="KMC2" s="539"/>
      <c r="KMD2" s="545"/>
      <c r="KME2" s="545"/>
      <c r="KMF2" s="546"/>
      <c r="KMG2" s="539"/>
      <c r="KMH2" s="545"/>
      <c r="KMI2" s="545"/>
      <c r="KMJ2" s="546"/>
      <c r="KMK2" s="539"/>
      <c r="KML2" s="545"/>
      <c r="KMM2" s="545"/>
      <c r="KMN2" s="546"/>
      <c r="KMO2" s="539"/>
      <c r="KMP2" s="545"/>
      <c r="KMQ2" s="545"/>
      <c r="KMR2" s="546"/>
      <c r="KMS2" s="539"/>
      <c r="KMT2" s="545"/>
      <c r="KMU2" s="545"/>
      <c r="KMV2" s="546"/>
      <c r="KMW2" s="539"/>
      <c r="KMX2" s="545"/>
      <c r="KMY2" s="545"/>
      <c r="KMZ2" s="546"/>
      <c r="KNA2" s="539"/>
      <c r="KNB2" s="545"/>
      <c r="KNC2" s="545"/>
      <c r="KND2" s="546"/>
      <c r="KNE2" s="539"/>
      <c r="KNF2" s="545"/>
      <c r="KNG2" s="545"/>
      <c r="KNH2" s="546"/>
      <c r="KNI2" s="539"/>
      <c r="KNJ2" s="545"/>
      <c r="KNK2" s="545"/>
      <c r="KNL2" s="546"/>
      <c r="KNM2" s="539"/>
      <c r="KNN2" s="545"/>
      <c r="KNO2" s="545"/>
      <c r="KNP2" s="546"/>
      <c r="KNQ2" s="539"/>
      <c r="KNR2" s="545"/>
      <c r="KNS2" s="545"/>
      <c r="KNT2" s="546"/>
      <c r="KNU2" s="539"/>
      <c r="KNV2" s="545"/>
      <c r="KNW2" s="545"/>
      <c r="KNX2" s="546"/>
      <c r="KNY2" s="539"/>
      <c r="KNZ2" s="545"/>
      <c r="KOA2" s="545"/>
      <c r="KOB2" s="546"/>
      <c r="KOC2" s="539"/>
      <c r="KOD2" s="545"/>
      <c r="KOE2" s="545"/>
      <c r="KOF2" s="546"/>
      <c r="KOG2" s="539"/>
      <c r="KOH2" s="545"/>
      <c r="KOI2" s="545"/>
      <c r="KOJ2" s="546"/>
      <c r="KOK2" s="539"/>
      <c r="KOL2" s="545"/>
      <c r="KOM2" s="545"/>
      <c r="KON2" s="546"/>
      <c r="KOO2" s="539"/>
      <c r="KOP2" s="545"/>
      <c r="KOQ2" s="545"/>
      <c r="KOR2" s="546"/>
      <c r="KOS2" s="539"/>
      <c r="KOT2" s="545"/>
      <c r="KOU2" s="545"/>
      <c r="KOV2" s="546"/>
      <c r="KOW2" s="539"/>
      <c r="KOX2" s="545"/>
      <c r="KOY2" s="545"/>
      <c r="KOZ2" s="546"/>
      <c r="KPA2" s="539"/>
      <c r="KPB2" s="545"/>
      <c r="KPC2" s="545"/>
      <c r="KPD2" s="546"/>
      <c r="KPE2" s="539"/>
      <c r="KPF2" s="545"/>
      <c r="KPG2" s="545"/>
      <c r="KPH2" s="546"/>
      <c r="KPI2" s="539"/>
      <c r="KPJ2" s="545"/>
      <c r="KPK2" s="545"/>
      <c r="KPL2" s="546"/>
      <c r="KPM2" s="539"/>
      <c r="KPN2" s="545"/>
      <c r="KPO2" s="545"/>
      <c r="KPP2" s="546"/>
      <c r="KPQ2" s="539"/>
      <c r="KPR2" s="545"/>
      <c r="KPS2" s="545"/>
      <c r="KPT2" s="546"/>
      <c r="KPU2" s="539"/>
      <c r="KPV2" s="545"/>
      <c r="KPW2" s="545"/>
      <c r="KPX2" s="546"/>
      <c r="KPY2" s="539"/>
      <c r="KPZ2" s="545"/>
      <c r="KQA2" s="545"/>
      <c r="KQB2" s="546"/>
      <c r="KQC2" s="539"/>
      <c r="KQD2" s="545"/>
      <c r="KQE2" s="545"/>
      <c r="KQF2" s="546"/>
      <c r="KQG2" s="539"/>
      <c r="KQH2" s="545"/>
      <c r="KQI2" s="545"/>
      <c r="KQJ2" s="546"/>
      <c r="KQK2" s="539"/>
      <c r="KQL2" s="545"/>
      <c r="KQM2" s="545"/>
      <c r="KQN2" s="546"/>
      <c r="KQO2" s="539"/>
      <c r="KQP2" s="545"/>
      <c r="KQQ2" s="545"/>
      <c r="KQR2" s="546"/>
      <c r="KQS2" s="539"/>
      <c r="KQT2" s="545"/>
      <c r="KQU2" s="545"/>
      <c r="KQV2" s="546"/>
      <c r="KQW2" s="539"/>
      <c r="KQX2" s="545"/>
      <c r="KQY2" s="545"/>
      <c r="KQZ2" s="546"/>
      <c r="KRA2" s="539"/>
      <c r="KRB2" s="545"/>
      <c r="KRC2" s="545"/>
      <c r="KRD2" s="546"/>
      <c r="KRE2" s="539"/>
      <c r="KRF2" s="545"/>
      <c r="KRG2" s="545"/>
      <c r="KRH2" s="546"/>
      <c r="KRI2" s="539"/>
      <c r="KRJ2" s="545"/>
      <c r="KRK2" s="545"/>
      <c r="KRL2" s="546"/>
      <c r="KRM2" s="539"/>
      <c r="KRN2" s="545"/>
      <c r="KRO2" s="545"/>
      <c r="KRP2" s="546"/>
      <c r="KRQ2" s="539"/>
      <c r="KRR2" s="545"/>
      <c r="KRS2" s="545"/>
      <c r="KRT2" s="546"/>
      <c r="KRU2" s="539"/>
      <c r="KRV2" s="545"/>
      <c r="KRW2" s="545"/>
      <c r="KRX2" s="546"/>
      <c r="KRY2" s="539"/>
      <c r="KRZ2" s="545"/>
      <c r="KSA2" s="545"/>
      <c r="KSB2" s="546"/>
      <c r="KSC2" s="539"/>
      <c r="KSD2" s="545"/>
      <c r="KSE2" s="545"/>
      <c r="KSF2" s="546"/>
      <c r="KSG2" s="539"/>
      <c r="KSH2" s="545"/>
      <c r="KSI2" s="545"/>
      <c r="KSJ2" s="546"/>
      <c r="KSK2" s="539"/>
      <c r="KSL2" s="545"/>
      <c r="KSM2" s="545"/>
      <c r="KSN2" s="546"/>
      <c r="KSO2" s="539"/>
      <c r="KSP2" s="545"/>
      <c r="KSQ2" s="545"/>
      <c r="KSR2" s="546"/>
      <c r="KSS2" s="539"/>
      <c r="KST2" s="545"/>
      <c r="KSU2" s="545"/>
      <c r="KSV2" s="546"/>
      <c r="KSW2" s="539"/>
      <c r="KSX2" s="545"/>
      <c r="KSY2" s="545"/>
      <c r="KSZ2" s="546"/>
      <c r="KTA2" s="539"/>
      <c r="KTB2" s="545"/>
      <c r="KTC2" s="545"/>
      <c r="KTD2" s="546"/>
      <c r="KTE2" s="539"/>
      <c r="KTF2" s="545"/>
      <c r="KTG2" s="545"/>
      <c r="KTH2" s="546"/>
      <c r="KTI2" s="539"/>
      <c r="KTJ2" s="545"/>
      <c r="KTK2" s="545"/>
      <c r="KTL2" s="546"/>
      <c r="KTM2" s="539"/>
      <c r="KTN2" s="545"/>
      <c r="KTO2" s="545"/>
      <c r="KTP2" s="546"/>
      <c r="KTQ2" s="539"/>
      <c r="KTR2" s="545"/>
      <c r="KTS2" s="545"/>
      <c r="KTT2" s="546"/>
      <c r="KTU2" s="539"/>
      <c r="KTV2" s="545"/>
      <c r="KTW2" s="545"/>
      <c r="KTX2" s="546"/>
      <c r="KTY2" s="539"/>
      <c r="KTZ2" s="545"/>
      <c r="KUA2" s="545"/>
      <c r="KUB2" s="546"/>
      <c r="KUC2" s="539"/>
      <c r="KUD2" s="545"/>
      <c r="KUE2" s="545"/>
      <c r="KUF2" s="546"/>
      <c r="KUG2" s="539"/>
      <c r="KUH2" s="545"/>
      <c r="KUI2" s="545"/>
      <c r="KUJ2" s="546"/>
      <c r="KUK2" s="539"/>
      <c r="KUL2" s="545"/>
      <c r="KUM2" s="545"/>
      <c r="KUN2" s="546"/>
      <c r="KUO2" s="539"/>
      <c r="KUP2" s="545"/>
      <c r="KUQ2" s="545"/>
      <c r="KUR2" s="546"/>
      <c r="KUS2" s="539"/>
      <c r="KUT2" s="545"/>
      <c r="KUU2" s="545"/>
      <c r="KUV2" s="546"/>
      <c r="KUW2" s="539"/>
      <c r="KUX2" s="545"/>
      <c r="KUY2" s="545"/>
      <c r="KUZ2" s="546"/>
      <c r="KVA2" s="539"/>
      <c r="KVB2" s="545"/>
      <c r="KVC2" s="545"/>
      <c r="KVD2" s="546"/>
      <c r="KVE2" s="539"/>
      <c r="KVF2" s="545"/>
      <c r="KVG2" s="545"/>
      <c r="KVH2" s="546"/>
      <c r="KVI2" s="539"/>
      <c r="KVJ2" s="545"/>
      <c r="KVK2" s="545"/>
      <c r="KVL2" s="546"/>
      <c r="KVM2" s="539"/>
      <c r="KVN2" s="545"/>
      <c r="KVO2" s="545"/>
      <c r="KVP2" s="546"/>
      <c r="KVQ2" s="539"/>
      <c r="KVR2" s="545"/>
      <c r="KVS2" s="545"/>
      <c r="KVT2" s="546"/>
      <c r="KVU2" s="539"/>
      <c r="KVV2" s="545"/>
      <c r="KVW2" s="545"/>
      <c r="KVX2" s="546"/>
      <c r="KVY2" s="539"/>
      <c r="KVZ2" s="545"/>
      <c r="KWA2" s="545"/>
      <c r="KWB2" s="546"/>
      <c r="KWC2" s="539"/>
      <c r="KWD2" s="545"/>
      <c r="KWE2" s="545"/>
      <c r="KWF2" s="546"/>
      <c r="KWG2" s="539"/>
      <c r="KWH2" s="545"/>
      <c r="KWI2" s="545"/>
      <c r="KWJ2" s="546"/>
      <c r="KWK2" s="539"/>
      <c r="KWL2" s="545"/>
      <c r="KWM2" s="545"/>
      <c r="KWN2" s="546"/>
      <c r="KWO2" s="539"/>
      <c r="KWP2" s="545"/>
      <c r="KWQ2" s="545"/>
      <c r="KWR2" s="546"/>
      <c r="KWS2" s="539"/>
      <c r="KWT2" s="545"/>
      <c r="KWU2" s="545"/>
      <c r="KWV2" s="546"/>
      <c r="KWW2" s="539"/>
      <c r="KWX2" s="545"/>
      <c r="KWY2" s="545"/>
      <c r="KWZ2" s="546"/>
      <c r="KXA2" s="539"/>
      <c r="KXB2" s="545"/>
      <c r="KXC2" s="545"/>
      <c r="KXD2" s="546"/>
      <c r="KXE2" s="539"/>
      <c r="KXF2" s="545"/>
      <c r="KXG2" s="545"/>
      <c r="KXH2" s="546"/>
      <c r="KXI2" s="539"/>
      <c r="KXJ2" s="545"/>
      <c r="KXK2" s="545"/>
      <c r="KXL2" s="546"/>
      <c r="KXM2" s="539"/>
      <c r="KXN2" s="545"/>
      <c r="KXO2" s="545"/>
      <c r="KXP2" s="546"/>
      <c r="KXQ2" s="539"/>
      <c r="KXR2" s="545"/>
      <c r="KXS2" s="545"/>
      <c r="KXT2" s="546"/>
      <c r="KXU2" s="539"/>
      <c r="KXV2" s="545"/>
      <c r="KXW2" s="545"/>
      <c r="KXX2" s="546"/>
      <c r="KXY2" s="539"/>
      <c r="KXZ2" s="545"/>
      <c r="KYA2" s="545"/>
      <c r="KYB2" s="546"/>
      <c r="KYC2" s="539"/>
      <c r="KYD2" s="545"/>
      <c r="KYE2" s="545"/>
      <c r="KYF2" s="546"/>
      <c r="KYG2" s="539"/>
      <c r="KYH2" s="545"/>
      <c r="KYI2" s="545"/>
      <c r="KYJ2" s="546"/>
      <c r="KYK2" s="539"/>
      <c r="KYL2" s="545"/>
      <c r="KYM2" s="545"/>
      <c r="KYN2" s="546"/>
      <c r="KYO2" s="539"/>
      <c r="KYP2" s="545"/>
      <c r="KYQ2" s="545"/>
      <c r="KYR2" s="546"/>
      <c r="KYS2" s="539"/>
      <c r="KYT2" s="545"/>
      <c r="KYU2" s="545"/>
      <c r="KYV2" s="546"/>
      <c r="KYW2" s="539"/>
      <c r="KYX2" s="545"/>
      <c r="KYY2" s="545"/>
      <c r="KYZ2" s="546"/>
      <c r="KZA2" s="539"/>
      <c r="KZB2" s="545"/>
      <c r="KZC2" s="545"/>
      <c r="KZD2" s="546"/>
      <c r="KZE2" s="539"/>
      <c r="KZF2" s="545"/>
      <c r="KZG2" s="545"/>
      <c r="KZH2" s="546"/>
      <c r="KZI2" s="539"/>
      <c r="KZJ2" s="545"/>
      <c r="KZK2" s="545"/>
      <c r="KZL2" s="546"/>
      <c r="KZM2" s="539"/>
      <c r="KZN2" s="545"/>
      <c r="KZO2" s="545"/>
      <c r="KZP2" s="546"/>
      <c r="KZQ2" s="539"/>
      <c r="KZR2" s="545"/>
      <c r="KZS2" s="545"/>
      <c r="KZT2" s="546"/>
      <c r="KZU2" s="539"/>
      <c r="KZV2" s="545"/>
      <c r="KZW2" s="545"/>
      <c r="KZX2" s="546"/>
      <c r="KZY2" s="539"/>
      <c r="KZZ2" s="545"/>
      <c r="LAA2" s="545"/>
      <c r="LAB2" s="546"/>
      <c r="LAC2" s="539"/>
      <c r="LAD2" s="545"/>
      <c r="LAE2" s="545"/>
      <c r="LAF2" s="546"/>
      <c r="LAG2" s="539"/>
      <c r="LAH2" s="545"/>
      <c r="LAI2" s="545"/>
      <c r="LAJ2" s="546"/>
      <c r="LAK2" s="539"/>
      <c r="LAL2" s="545"/>
      <c r="LAM2" s="545"/>
      <c r="LAN2" s="546"/>
      <c r="LAO2" s="539"/>
      <c r="LAP2" s="545"/>
      <c r="LAQ2" s="545"/>
      <c r="LAR2" s="546"/>
      <c r="LAS2" s="539"/>
      <c r="LAT2" s="545"/>
      <c r="LAU2" s="545"/>
      <c r="LAV2" s="546"/>
      <c r="LAW2" s="539"/>
      <c r="LAX2" s="545"/>
      <c r="LAY2" s="545"/>
      <c r="LAZ2" s="546"/>
      <c r="LBA2" s="539"/>
      <c r="LBB2" s="545"/>
      <c r="LBC2" s="545"/>
      <c r="LBD2" s="546"/>
      <c r="LBE2" s="539"/>
      <c r="LBF2" s="545"/>
      <c r="LBG2" s="545"/>
      <c r="LBH2" s="546"/>
      <c r="LBI2" s="539"/>
      <c r="LBJ2" s="545"/>
      <c r="LBK2" s="545"/>
      <c r="LBL2" s="546"/>
      <c r="LBM2" s="539"/>
      <c r="LBN2" s="545"/>
      <c r="LBO2" s="545"/>
      <c r="LBP2" s="546"/>
      <c r="LBQ2" s="539"/>
      <c r="LBR2" s="545"/>
      <c r="LBS2" s="545"/>
      <c r="LBT2" s="546"/>
      <c r="LBU2" s="539"/>
      <c r="LBV2" s="545"/>
      <c r="LBW2" s="545"/>
      <c r="LBX2" s="546"/>
      <c r="LBY2" s="539"/>
      <c r="LBZ2" s="545"/>
      <c r="LCA2" s="545"/>
      <c r="LCB2" s="546"/>
      <c r="LCC2" s="539"/>
      <c r="LCD2" s="545"/>
      <c r="LCE2" s="545"/>
      <c r="LCF2" s="546"/>
      <c r="LCG2" s="539"/>
      <c r="LCH2" s="545"/>
      <c r="LCI2" s="545"/>
      <c r="LCJ2" s="546"/>
      <c r="LCK2" s="539"/>
      <c r="LCL2" s="545"/>
      <c r="LCM2" s="545"/>
      <c r="LCN2" s="546"/>
      <c r="LCO2" s="539"/>
      <c r="LCP2" s="545"/>
      <c r="LCQ2" s="545"/>
      <c r="LCR2" s="546"/>
      <c r="LCS2" s="539"/>
      <c r="LCT2" s="545"/>
      <c r="LCU2" s="545"/>
      <c r="LCV2" s="546"/>
      <c r="LCW2" s="539"/>
      <c r="LCX2" s="545"/>
      <c r="LCY2" s="545"/>
      <c r="LCZ2" s="546"/>
      <c r="LDA2" s="539"/>
      <c r="LDB2" s="545"/>
      <c r="LDC2" s="545"/>
      <c r="LDD2" s="546"/>
      <c r="LDE2" s="539"/>
      <c r="LDF2" s="545"/>
      <c r="LDG2" s="545"/>
      <c r="LDH2" s="546"/>
      <c r="LDI2" s="539"/>
      <c r="LDJ2" s="545"/>
      <c r="LDK2" s="545"/>
      <c r="LDL2" s="546"/>
      <c r="LDM2" s="539"/>
      <c r="LDN2" s="545"/>
      <c r="LDO2" s="545"/>
      <c r="LDP2" s="546"/>
      <c r="LDQ2" s="539"/>
      <c r="LDR2" s="545"/>
      <c r="LDS2" s="545"/>
      <c r="LDT2" s="546"/>
      <c r="LDU2" s="539"/>
      <c r="LDV2" s="545"/>
      <c r="LDW2" s="545"/>
      <c r="LDX2" s="546"/>
      <c r="LDY2" s="539"/>
      <c r="LDZ2" s="545"/>
      <c r="LEA2" s="545"/>
      <c r="LEB2" s="546"/>
      <c r="LEC2" s="539"/>
      <c r="LED2" s="545"/>
      <c r="LEE2" s="545"/>
      <c r="LEF2" s="546"/>
      <c r="LEG2" s="539"/>
      <c r="LEH2" s="545"/>
      <c r="LEI2" s="545"/>
      <c r="LEJ2" s="546"/>
      <c r="LEK2" s="539"/>
      <c r="LEL2" s="545"/>
      <c r="LEM2" s="545"/>
      <c r="LEN2" s="546"/>
      <c r="LEO2" s="539"/>
      <c r="LEP2" s="545"/>
      <c r="LEQ2" s="545"/>
      <c r="LER2" s="546"/>
      <c r="LES2" s="539"/>
      <c r="LET2" s="545"/>
      <c r="LEU2" s="545"/>
      <c r="LEV2" s="546"/>
      <c r="LEW2" s="539"/>
      <c r="LEX2" s="545"/>
      <c r="LEY2" s="545"/>
      <c r="LEZ2" s="546"/>
      <c r="LFA2" s="539"/>
      <c r="LFB2" s="545"/>
      <c r="LFC2" s="545"/>
      <c r="LFD2" s="546"/>
      <c r="LFE2" s="539"/>
      <c r="LFF2" s="545"/>
      <c r="LFG2" s="545"/>
      <c r="LFH2" s="546"/>
      <c r="LFI2" s="539"/>
      <c r="LFJ2" s="545"/>
      <c r="LFK2" s="545"/>
      <c r="LFL2" s="546"/>
      <c r="LFM2" s="539"/>
      <c r="LFN2" s="545"/>
      <c r="LFO2" s="545"/>
      <c r="LFP2" s="546"/>
      <c r="LFQ2" s="539"/>
      <c r="LFR2" s="545"/>
      <c r="LFS2" s="545"/>
      <c r="LFT2" s="546"/>
      <c r="LFU2" s="539"/>
      <c r="LFV2" s="545"/>
      <c r="LFW2" s="545"/>
      <c r="LFX2" s="546"/>
      <c r="LFY2" s="539"/>
      <c r="LFZ2" s="545"/>
      <c r="LGA2" s="545"/>
      <c r="LGB2" s="546"/>
      <c r="LGC2" s="539"/>
      <c r="LGD2" s="545"/>
      <c r="LGE2" s="545"/>
      <c r="LGF2" s="546"/>
      <c r="LGG2" s="539"/>
      <c r="LGH2" s="545"/>
      <c r="LGI2" s="545"/>
      <c r="LGJ2" s="546"/>
      <c r="LGK2" s="539"/>
      <c r="LGL2" s="545"/>
      <c r="LGM2" s="545"/>
      <c r="LGN2" s="546"/>
      <c r="LGO2" s="539"/>
      <c r="LGP2" s="545"/>
      <c r="LGQ2" s="545"/>
      <c r="LGR2" s="546"/>
      <c r="LGS2" s="539"/>
      <c r="LGT2" s="545"/>
      <c r="LGU2" s="545"/>
      <c r="LGV2" s="546"/>
      <c r="LGW2" s="539"/>
      <c r="LGX2" s="545"/>
      <c r="LGY2" s="545"/>
      <c r="LGZ2" s="546"/>
      <c r="LHA2" s="539"/>
      <c r="LHB2" s="545"/>
      <c r="LHC2" s="545"/>
      <c r="LHD2" s="546"/>
      <c r="LHE2" s="539"/>
      <c r="LHF2" s="545"/>
      <c r="LHG2" s="545"/>
      <c r="LHH2" s="546"/>
      <c r="LHI2" s="539"/>
      <c r="LHJ2" s="545"/>
      <c r="LHK2" s="545"/>
      <c r="LHL2" s="546"/>
      <c r="LHM2" s="539"/>
      <c r="LHN2" s="545"/>
      <c r="LHO2" s="545"/>
      <c r="LHP2" s="546"/>
      <c r="LHQ2" s="539"/>
      <c r="LHR2" s="545"/>
      <c r="LHS2" s="545"/>
      <c r="LHT2" s="546"/>
      <c r="LHU2" s="539"/>
      <c r="LHV2" s="545"/>
      <c r="LHW2" s="545"/>
      <c r="LHX2" s="546"/>
      <c r="LHY2" s="539"/>
      <c r="LHZ2" s="545"/>
      <c r="LIA2" s="545"/>
      <c r="LIB2" s="546"/>
      <c r="LIC2" s="539"/>
      <c r="LID2" s="545"/>
      <c r="LIE2" s="545"/>
      <c r="LIF2" s="546"/>
      <c r="LIG2" s="539"/>
      <c r="LIH2" s="545"/>
      <c r="LII2" s="545"/>
      <c r="LIJ2" s="546"/>
      <c r="LIK2" s="539"/>
      <c r="LIL2" s="545"/>
      <c r="LIM2" s="545"/>
      <c r="LIN2" s="546"/>
      <c r="LIO2" s="539"/>
      <c r="LIP2" s="545"/>
      <c r="LIQ2" s="545"/>
      <c r="LIR2" s="546"/>
      <c r="LIS2" s="539"/>
      <c r="LIT2" s="545"/>
      <c r="LIU2" s="545"/>
      <c r="LIV2" s="546"/>
      <c r="LIW2" s="539"/>
      <c r="LIX2" s="545"/>
      <c r="LIY2" s="545"/>
      <c r="LIZ2" s="546"/>
      <c r="LJA2" s="539"/>
      <c r="LJB2" s="545"/>
      <c r="LJC2" s="545"/>
      <c r="LJD2" s="546"/>
      <c r="LJE2" s="539"/>
      <c r="LJF2" s="545"/>
      <c r="LJG2" s="545"/>
      <c r="LJH2" s="546"/>
      <c r="LJI2" s="539"/>
      <c r="LJJ2" s="545"/>
      <c r="LJK2" s="545"/>
      <c r="LJL2" s="546"/>
      <c r="LJM2" s="539"/>
      <c r="LJN2" s="545"/>
      <c r="LJO2" s="545"/>
      <c r="LJP2" s="546"/>
      <c r="LJQ2" s="539"/>
      <c r="LJR2" s="545"/>
      <c r="LJS2" s="545"/>
      <c r="LJT2" s="546"/>
      <c r="LJU2" s="539"/>
      <c r="LJV2" s="545"/>
      <c r="LJW2" s="545"/>
      <c r="LJX2" s="546"/>
      <c r="LJY2" s="539"/>
      <c r="LJZ2" s="545"/>
      <c r="LKA2" s="545"/>
      <c r="LKB2" s="546"/>
      <c r="LKC2" s="539"/>
      <c r="LKD2" s="545"/>
      <c r="LKE2" s="545"/>
      <c r="LKF2" s="546"/>
      <c r="LKG2" s="539"/>
      <c r="LKH2" s="545"/>
      <c r="LKI2" s="545"/>
      <c r="LKJ2" s="546"/>
      <c r="LKK2" s="539"/>
      <c r="LKL2" s="545"/>
      <c r="LKM2" s="545"/>
      <c r="LKN2" s="546"/>
      <c r="LKO2" s="539"/>
      <c r="LKP2" s="545"/>
      <c r="LKQ2" s="545"/>
      <c r="LKR2" s="546"/>
      <c r="LKS2" s="539"/>
      <c r="LKT2" s="545"/>
      <c r="LKU2" s="545"/>
      <c r="LKV2" s="546"/>
      <c r="LKW2" s="539"/>
      <c r="LKX2" s="545"/>
      <c r="LKY2" s="545"/>
      <c r="LKZ2" s="546"/>
      <c r="LLA2" s="539"/>
      <c r="LLB2" s="545"/>
      <c r="LLC2" s="545"/>
      <c r="LLD2" s="546"/>
      <c r="LLE2" s="539"/>
      <c r="LLF2" s="545"/>
      <c r="LLG2" s="545"/>
      <c r="LLH2" s="546"/>
      <c r="LLI2" s="539"/>
      <c r="LLJ2" s="545"/>
      <c r="LLK2" s="545"/>
      <c r="LLL2" s="546"/>
      <c r="LLM2" s="539"/>
      <c r="LLN2" s="545"/>
      <c r="LLO2" s="545"/>
      <c r="LLP2" s="546"/>
      <c r="LLQ2" s="539"/>
      <c r="LLR2" s="545"/>
      <c r="LLS2" s="545"/>
      <c r="LLT2" s="546"/>
      <c r="LLU2" s="539"/>
      <c r="LLV2" s="545"/>
      <c r="LLW2" s="545"/>
      <c r="LLX2" s="546"/>
      <c r="LLY2" s="539"/>
      <c r="LLZ2" s="545"/>
      <c r="LMA2" s="545"/>
      <c r="LMB2" s="546"/>
      <c r="LMC2" s="539"/>
      <c r="LMD2" s="545"/>
      <c r="LME2" s="545"/>
      <c r="LMF2" s="546"/>
      <c r="LMG2" s="539"/>
      <c r="LMH2" s="545"/>
      <c r="LMI2" s="545"/>
      <c r="LMJ2" s="546"/>
      <c r="LMK2" s="539"/>
      <c r="LML2" s="545"/>
      <c r="LMM2" s="545"/>
      <c r="LMN2" s="546"/>
      <c r="LMO2" s="539"/>
      <c r="LMP2" s="545"/>
      <c r="LMQ2" s="545"/>
      <c r="LMR2" s="546"/>
      <c r="LMS2" s="539"/>
      <c r="LMT2" s="545"/>
      <c r="LMU2" s="545"/>
      <c r="LMV2" s="546"/>
      <c r="LMW2" s="539"/>
      <c r="LMX2" s="545"/>
      <c r="LMY2" s="545"/>
      <c r="LMZ2" s="546"/>
      <c r="LNA2" s="539"/>
      <c r="LNB2" s="545"/>
      <c r="LNC2" s="545"/>
      <c r="LND2" s="546"/>
      <c r="LNE2" s="539"/>
      <c r="LNF2" s="545"/>
      <c r="LNG2" s="545"/>
      <c r="LNH2" s="546"/>
      <c r="LNI2" s="539"/>
      <c r="LNJ2" s="545"/>
      <c r="LNK2" s="545"/>
      <c r="LNL2" s="546"/>
      <c r="LNM2" s="539"/>
      <c r="LNN2" s="545"/>
      <c r="LNO2" s="545"/>
      <c r="LNP2" s="546"/>
      <c r="LNQ2" s="539"/>
      <c r="LNR2" s="545"/>
      <c r="LNS2" s="545"/>
      <c r="LNT2" s="546"/>
      <c r="LNU2" s="539"/>
      <c r="LNV2" s="545"/>
      <c r="LNW2" s="545"/>
      <c r="LNX2" s="546"/>
      <c r="LNY2" s="539"/>
      <c r="LNZ2" s="545"/>
      <c r="LOA2" s="545"/>
      <c r="LOB2" s="546"/>
      <c r="LOC2" s="539"/>
      <c r="LOD2" s="545"/>
      <c r="LOE2" s="545"/>
      <c r="LOF2" s="546"/>
      <c r="LOG2" s="539"/>
      <c r="LOH2" s="545"/>
      <c r="LOI2" s="545"/>
      <c r="LOJ2" s="546"/>
      <c r="LOK2" s="539"/>
      <c r="LOL2" s="545"/>
      <c r="LOM2" s="545"/>
      <c r="LON2" s="546"/>
      <c r="LOO2" s="539"/>
      <c r="LOP2" s="545"/>
      <c r="LOQ2" s="545"/>
      <c r="LOR2" s="546"/>
      <c r="LOS2" s="539"/>
      <c r="LOT2" s="545"/>
      <c r="LOU2" s="545"/>
      <c r="LOV2" s="546"/>
      <c r="LOW2" s="539"/>
      <c r="LOX2" s="545"/>
      <c r="LOY2" s="545"/>
      <c r="LOZ2" s="546"/>
      <c r="LPA2" s="539"/>
      <c r="LPB2" s="545"/>
      <c r="LPC2" s="545"/>
      <c r="LPD2" s="546"/>
      <c r="LPE2" s="539"/>
      <c r="LPF2" s="545"/>
      <c r="LPG2" s="545"/>
      <c r="LPH2" s="546"/>
      <c r="LPI2" s="539"/>
      <c r="LPJ2" s="545"/>
      <c r="LPK2" s="545"/>
      <c r="LPL2" s="546"/>
      <c r="LPM2" s="539"/>
      <c r="LPN2" s="545"/>
      <c r="LPO2" s="545"/>
      <c r="LPP2" s="546"/>
      <c r="LPQ2" s="539"/>
      <c r="LPR2" s="545"/>
      <c r="LPS2" s="545"/>
      <c r="LPT2" s="546"/>
      <c r="LPU2" s="539"/>
      <c r="LPV2" s="545"/>
      <c r="LPW2" s="545"/>
      <c r="LPX2" s="546"/>
      <c r="LPY2" s="539"/>
      <c r="LPZ2" s="545"/>
      <c r="LQA2" s="545"/>
      <c r="LQB2" s="546"/>
      <c r="LQC2" s="539"/>
      <c r="LQD2" s="545"/>
      <c r="LQE2" s="545"/>
      <c r="LQF2" s="546"/>
      <c r="LQG2" s="539"/>
      <c r="LQH2" s="545"/>
      <c r="LQI2" s="545"/>
      <c r="LQJ2" s="546"/>
      <c r="LQK2" s="539"/>
      <c r="LQL2" s="545"/>
      <c r="LQM2" s="545"/>
      <c r="LQN2" s="546"/>
      <c r="LQO2" s="539"/>
      <c r="LQP2" s="545"/>
      <c r="LQQ2" s="545"/>
      <c r="LQR2" s="546"/>
      <c r="LQS2" s="539"/>
      <c r="LQT2" s="545"/>
      <c r="LQU2" s="545"/>
      <c r="LQV2" s="546"/>
      <c r="LQW2" s="539"/>
      <c r="LQX2" s="545"/>
      <c r="LQY2" s="545"/>
      <c r="LQZ2" s="546"/>
      <c r="LRA2" s="539"/>
      <c r="LRB2" s="545"/>
      <c r="LRC2" s="545"/>
      <c r="LRD2" s="546"/>
      <c r="LRE2" s="539"/>
      <c r="LRF2" s="545"/>
      <c r="LRG2" s="545"/>
      <c r="LRH2" s="546"/>
      <c r="LRI2" s="539"/>
      <c r="LRJ2" s="545"/>
      <c r="LRK2" s="545"/>
      <c r="LRL2" s="546"/>
      <c r="LRM2" s="539"/>
      <c r="LRN2" s="545"/>
      <c r="LRO2" s="545"/>
      <c r="LRP2" s="546"/>
      <c r="LRQ2" s="539"/>
      <c r="LRR2" s="545"/>
      <c r="LRS2" s="545"/>
      <c r="LRT2" s="546"/>
      <c r="LRU2" s="539"/>
      <c r="LRV2" s="545"/>
      <c r="LRW2" s="545"/>
      <c r="LRX2" s="546"/>
      <c r="LRY2" s="539"/>
      <c r="LRZ2" s="545"/>
      <c r="LSA2" s="545"/>
      <c r="LSB2" s="546"/>
      <c r="LSC2" s="539"/>
      <c r="LSD2" s="545"/>
      <c r="LSE2" s="545"/>
      <c r="LSF2" s="546"/>
      <c r="LSG2" s="539"/>
      <c r="LSH2" s="545"/>
      <c r="LSI2" s="545"/>
      <c r="LSJ2" s="546"/>
      <c r="LSK2" s="539"/>
      <c r="LSL2" s="545"/>
      <c r="LSM2" s="545"/>
      <c r="LSN2" s="546"/>
      <c r="LSO2" s="539"/>
      <c r="LSP2" s="545"/>
      <c r="LSQ2" s="545"/>
      <c r="LSR2" s="546"/>
      <c r="LSS2" s="539"/>
      <c r="LST2" s="545"/>
      <c r="LSU2" s="545"/>
      <c r="LSV2" s="546"/>
      <c r="LSW2" s="539"/>
      <c r="LSX2" s="545"/>
      <c r="LSY2" s="545"/>
      <c r="LSZ2" s="546"/>
      <c r="LTA2" s="539"/>
      <c r="LTB2" s="545"/>
      <c r="LTC2" s="545"/>
      <c r="LTD2" s="546"/>
      <c r="LTE2" s="539"/>
      <c r="LTF2" s="545"/>
      <c r="LTG2" s="545"/>
      <c r="LTH2" s="546"/>
      <c r="LTI2" s="539"/>
      <c r="LTJ2" s="545"/>
      <c r="LTK2" s="545"/>
      <c r="LTL2" s="546"/>
      <c r="LTM2" s="539"/>
      <c r="LTN2" s="545"/>
      <c r="LTO2" s="545"/>
      <c r="LTP2" s="546"/>
      <c r="LTQ2" s="539"/>
      <c r="LTR2" s="545"/>
      <c r="LTS2" s="545"/>
      <c r="LTT2" s="546"/>
      <c r="LTU2" s="539"/>
      <c r="LTV2" s="545"/>
      <c r="LTW2" s="545"/>
      <c r="LTX2" s="546"/>
      <c r="LTY2" s="539"/>
      <c r="LTZ2" s="545"/>
      <c r="LUA2" s="545"/>
      <c r="LUB2" s="546"/>
      <c r="LUC2" s="539"/>
      <c r="LUD2" s="545"/>
      <c r="LUE2" s="545"/>
      <c r="LUF2" s="546"/>
      <c r="LUG2" s="539"/>
      <c r="LUH2" s="545"/>
      <c r="LUI2" s="545"/>
      <c r="LUJ2" s="546"/>
      <c r="LUK2" s="539"/>
      <c r="LUL2" s="545"/>
      <c r="LUM2" s="545"/>
      <c r="LUN2" s="546"/>
      <c r="LUO2" s="539"/>
      <c r="LUP2" s="545"/>
      <c r="LUQ2" s="545"/>
      <c r="LUR2" s="546"/>
      <c r="LUS2" s="539"/>
      <c r="LUT2" s="545"/>
      <c r="LUU2" s="545"/>
      <c r="LUV2" s="546"/>
      <c r="LUW2" s="539"/>
      <c r="LUX2" s="545"/>
      <c r="LUY2" s="545"/>
      <c r="LUZ2" s="546"/>
      <c r="LVA2" s="539"/>
      <c r="LVB2" s="545"/>
      <c r="LVC2" s="545"/>
      <c r="LVD2" s="546"/>
      <c r="LVE2" s="539"/>
      <c r="LVF2" s="545"/>
      <c r="LVG2" s="545"/>
      <c r="LVH2" s="546"/>
      <c r="LVI2" s="539"/>
      <c r="LVJ2" s="545"/>
      <c r="LVK2" s="545"/>
      <c r="LVL2" s="546"/>
      <c r="LVM2" s="539"/>
      <c r="LVN2" s="545"/>
      <c r="LVO2" s="545"/>
      <c r="LVP2" s="546"/>
      <c r="LVQ2" s="539"/>
      <c r="LVR2" s="545"/>
      <c r="LVS2" s="545"/>
      <c r="LVT2" s="546"/>
      <c r="LVU2" s="539"/>
      <c r="LVV2" s="545"/>
      <c r="LVW2" s="545"/>
      <c r="LVX2" s="546"/>
      <c r="LVY2" s="539"/>
      <c r="LVZ2" s="545"/>
      <c r="LWA2" s="545"/>
      <c r="LWB2" s="546"/>
      <c r="LWC2" s="539"/>
      <c r="LWD2" s="545"/>
      <c r="LWE2" s="545"/>
      <c r="LWF2" s="546"/>
      <c r="LWG2" s="539"/>
      <c r="LWH2" s="545"/>
      <c r="LWI2" s="545"/>
      <c r="LWJ2" s="546"/>
      <c r="LWK2" s="539"/>
      <c r="LWL2" s="545"/>
      <c r="LWM2" s="545"/>
      <c r="LWN2" s="546"/>
      <c r="LWO2" s="539"/>
      <c r="LWP2" s="545"/>
      <c r="LWQ2" s="545"/>
      <c r="LWR2" s="546"/>
      <c r="LWS2" s="539"/>
      <c r="LWT2" s="545"/>
      <c r="LWU2" s="545"/>
      <c r="LWV2" s="546"/>
      <c r="LWW2" s="539"/>
      <c r="LWX2" s="545"/>
      <c r="LWY2" s="545"/>
      <c r="LWZ2" s="546"/>
      <c r="LXA2" s="539"/>
      <c r="LXB2" s="545"/>
      <c r="LXC2" s="545"/>
      <c r="LXD2" s="546"/>
      <c r="LXE2" s="539"/>
      <c r="LXF2" s="545"/>
      <c r="LXG2" s="545"/>
      <c r="LXH2" s="546"/>
      <c r="LXI2" s="539"/>
      <c r="LXJ2" s="545"/>
      <c r="LXK2" s="545"/>
      <c r="LXL2" s="546"/>
      <c r="LXM2" s="539"/>
      <c r="LXN2" s="545"/>
      <c r="LXO2" s="545"/>
      <c r="LXP2" s="546"/>
      <c r="LXQ2" s="539"/>
      <c r="LXR2" s="545"/>
      <c r="LXS2" s="545"/>
      <c r="LXT2" s="546"/>
      <c r="LXU2" s="539"/>
      <c r="LXV2" s="545"/>
      <c r="LXW2" s="545"/>
      <c r="LXX2" s="546"/>
      <c r="LXY2" s="539"/>
      <c r="LXZ2" s="545"/>
      <c r="LYA2" s="545"/>
      <c r="LYB2" s="546"/>
      <c r="LYC2" s="539"/>
      <c r="LYD2" s="545"/>
      <c r="LYE2" s="545"/>
      <c r="LYF2" s="546"/>
      <c r="LYG2" s="539"/>
      <c r="LYH2" s="545"/>
      <c r="LYI2" s="545"/>
      <c r="LYJ2" s="546"/>
      <c r="LYK2" s="539"/>
      <c r="LYL2" s="545"/>
      <c r="LYM2" s="545"/>
      <c r="LYN2" s="546"/>
      <c r="LYO2" s="539"/>
      <c r="LYP2" s="545"/>
      <c r="LYQ2" s="545"/>
      <c r="LYR2" s="546"/>
      <c r="LYS2" s="539"/>
      <c r="LYT2" s="545"/>
      <c r="LYU2" s="545"/>
      <c r="LYV2" s="546"/>
      <c r="LYW2" s="539"/>
      <c r="LYX2" s="545"/>
      <c r="LYY2" s="545"/>
      <c r="LYZ2" s="546"/>
      <c r="LZA2" s="539"/>
      <c r="LZB2" s="545"/>
      <c r="LZC2" s="545"/>
      <c r="LZD2" s="546"/>
      <c r="LZE2" s="539"/>
      <c r="LZF2" s="545"/>
      <c r="LZG2" s="545"/>
      <c r="LZH2" s="546"/>
      <c r="LZI2" s="539"/>
      <c r="LZJ2" s="545"/>
      <c r="LZK2" s="545"/>
      <c r="LZL2" s="546"/>
      <c r="LZM2" s="539"/>
      <c r="LZN2" s="545"/>
      <c r="LZO2" s="545"/>
      <c r="LZP2" s="546"/>
      <c r="LZQ2" s="539"/>
      <c r="LZR2" s="545"/>
      <c r="LZS2" s="545"/>
      <c r="LZT2" s="546"/>
      <c r="LZU2" s="539"/>
      <c r="LZV2" s="545"/>
      <c r="LZW2" s="545"/>
      <c r="LZX2" s="546"/>
      <c r="LZY2" s="539"/>
      <c r="LZZ2" s="545"/>
      <c r="MAA2" s="545"/>
      <c r="MAB2" s="546"/>
      <c r="MAC2" s="539"/>
      <c r="MAD2" s="545"/>
      <c r="MAE2" s="545"/>
      <c r="MAF2" s="546"/>
      <c r="MAG2" s="539"/>
      <c r="MAH2" s="545"/>
      <c r="MAI2" s="545"/>
      <c r="MAJ2" s="546"/>
      <c r="MAK2" s="539"/>
      <c r="MAL2" s="545"/>
      <c r="MAM2" s="545"/>
      <c r="MAN2" s="546"/>
      <c r="MAO2" s="539"/>
      <c r="MAP2" s="545"/>
      <c r="MAQ2" s="545"/>
      <c r="MAR2" s="546"/>
      <c r="MAS2" s="539"/>
      <c r="MAT2" s="545"/>
      <c r="MAU2" s="545"/>
      <c r="MAV2" s="546"/>
      <c r="MAW2" s="539"/>
      <c r="MAX2" s="545"/>
      <c r="MAY2" s="545"/>
      <c r="MAZ2" s="546"/>
      <c r="MBA2" s="539"/>
      <c r="MBB2" s="545"/>
      <c r="MBC2" s="545"/>
      <c r="MBD2" s="546"/>
      <c r="MBE2" s="539"/>
      <c r="MBF2" s="545"/>
      <c r="MBG2" s="545"/>
      <c r="MBH2" s="546"/>
      <c r="MBI2" s="539"/>
      <c r="MBJ2" s="545"/>
      <c r="MBK2" s="545"/>
      <c r="MBL2" s="546"/>
      <c r="MBM2" s="539"/>
      <c r="MBN2" s="545"/>
      <c r="MBO2" s="545"/>
      <c r="MBP2" s="546"/>
      <c r="MBQ2" s="539"/>
      <c r="MBR2" s="545"/>
      <c r="MBS2" s="545"/>
      <c r="MBT2" s="546"/>
      <c r="MBU2" s="539"/>
      <c r="MBV2" s="545"/>
      <c r="MBW2" s="545"/>
      <c r="MBX2" s="546"/>
      <c r="MBY2" s="539"/>
      <c r="MBZ2" s="545"/>
      <c r="MCA2" s="545"/>
      <c r="MCB2" s="546"/>
      <c r="MCC2" s="539"/>
      <c r="MCD2" s="545"/>
      <c r="MCE2" s="545"/>
      <c r="MCF2" s="546"/>
      <c r="MCG2" s="539"/>
      <c r="MCH2" s="545"/>
      <c r="MCI2" s="545"/>
      <c r="MCJ2" s="546"/>
      <c r="MCK2" s="539"/>
      <c r="MCL2" s="545"/>
      <c r="MCM2" s="545"/>
      <c r="MCN2" s="546"/>
      <c r="MCO2" s="539"/>
      <c r="MCP2" s="545"/>
      <c r="MCQ2" s="545"/>
      <c r="MCR2" s="546"/>
      <c r="MCS2" s="539"/>
      <c r="MCT2" s="545"/>
      <c r="MCU2" s="545"/>
      <c r="MCV2" s="546"/>
      <c r="MCW2" s="539"/>
      <c r="MCX2" s="545"/>
      <c r="MCY2" s="545"/>
      <c r="MCZ2" s="546"/>
      <c r="MDA2" s="539"/>
      <c r="MDB2" s="545"/>
      <c r="MDC2" s="545"/>
      <c r="MDD2" s="546"/>
      <c r="MDE2" s="539"/>
      <c r="MDF2" s="545"/>
      <c r="MDG2" s="545"/>
      <c r="MDH2" s="546"/>
      <c r="MDI2" s="539"/>
      <c r="MDJ2" s="545"/>
      <c r="MDK2" s="545"/>
      <c r="MDL2" s="546"/>
      <c r="MDM2" s="539"/>
      <c r="MDN2" s="545"/>
      <c r="MDO2" s="545"/>
      <c r="MDP2" s="546"/>
      <c r="MDQ2" s="539"/>
      <c r="MDR2" s="545"/>
      <c r="MDS2" s="545"/>
      <c r="MDT2" s="546"/>
      <c r="MDU2" s="539"/>
      <c r="MDV2" s="545"/>
      <c r="MDW2" s="545"/>
      <c r="MDX2" s="546"/>
      <c r="MDY2" s="539"/>
      <c r="MDZ2" s="545"/>
      <c r="MEA2" s="545"/>
      <c r="MEB2" s="546"/>
      <c r="MEC2" s="539"/>
      <c r="MED2" s="545"/>
      <c r="MEE2" s="545"/>
      <c r="MEF2" s="546"/>
      <c r="MEG2" s="539"/>
      <c r="MEH2" s="545"/>
      <c r="MEI2" s="545"/>
      <c r="MEJ2" s="546"/>
      <c r="MEK2" s="539"/>
      <c r="MEL2" s="545"/>
      <c r="MEM2" s="545"/>
      <c r="MEN2" s="546"/>
      <c r="MEO2" s="539"/>
      <c r="MEP2" s="545"/>
      <c r="MEQ2" s="545"/>
      <c r="MER2" s="546"/>
      <c r="MES2" s="539"/>
      <c r="MET2" s="545"/>
      <c r="MEU2" s="545"/>
      <c r="MEV2" s="546"/>
      <c r="MEW2" s="539"/>
      <c r="MEX2" s="545"/>
      <c r="MEY2" s="545"/>
      <c r="MEZ2" s="546"/>
      <c r="MFA2" s="539"/>
      <c r="MFB2" s="545"/>
      <c r="MFC2" s="545"/>
      <c r="MFD2" s="546"/>
      <c r="MFE2" s="539"/>
      <c r="MFF2" s="545"/>
      <c r="MFG2" s="545"/>
      <c r="MFH2" s="546"/>
      <c r="MFI2" s="539"/>
      <c r="MFJ2" s="545"/>
      <c r="MFK2" s="545"/>
      <c r="MFL2" s="546"/>
      <c r="MFM2" s="539"/>
      <c r="MFN2" s="545"/>
      <c r="MFO2" s="545"/>
      <c r="MFP2" s="546"/>
      <c r="MFQ2" s="539"/>
      <c r="MFR2" s="545"/>
      <c r="MFS2" s="545"/>
      <c r="MFT2" s="546"/>
      <c r="MFU2" s="539"/>
      <c r="MFV2" s="545"/>
      <c r="MFW2" s="545"/>
      <c r="MFX2" s="546"/>
      <c r="MFY2" s="539"/>
      <c r="MFZ2" s="545"/>
      <c r="MGA2" s="545"/>
      <c r="MGB2" s="546"/>
      <c r="MGC2" s="539"/>
      <c r="MGD2" s="545"/>
      <c r="MGE2" s="545"/>
      <c r="MGF2" s="546"/>
      <c r="MGG2" s="539"/>
      <c r="MGH2" s="545"/>
      <c r="MGI2" s="545"/>
      <c r="MGJ2" s="546"/>
      <c r="MGK2" s="539"/>
      <c r="MGL2" s="545"/>
      <c r="MGM2" s="545"/>
      <c r="MGN2" s="546"/>
      <c r="MGO2" s="539"/>
      <c r="MGP2" s="545"/>
      <c r="MGQ2" s="545"/>
      <c r="MGR2" s="546"/>
      <c r="MGS2" s="539"/>
      <c r="MGT2" s="545"/>
      <c r="MGU2" s="545"/>
      <c r="MGV2" s="546"/>
      <c r="MGW2" s="539"/>
      <c r="MGX2" s="545"/>
      <c r="MGY2" s="545"/>
      <c r="MGZ2" s="546"/>
      <c r="MHA2" s="539"/>
      <c r="MHB2" s="545"/>
      <c r="MHC2" s="545"/>
      <c r="MHD2" s="546"/>
      <c r="MHE2" s="539"/>
      <c r="MHF2" s="545"/>
      <c r="MHG2" s="545"/>
      <c r="MHH2" s="546"/>
      <c r="MHI2" s="539"/>
      <c r="MHJ2" s="545"/>
      <c r="MHK2" s="545"/>
      <c r="MHL2" s="546"/>
      <c r="MHM2" s="539"/>
      <c r="MHN2" s="545"/>
      <c r="MHO2" s="545"/>
      <c r="MHP2" s="546"/>
      <c r="MHQ2" s="539"/>
      <c r="MHR2" s="545"/>
      <c r="MHS2" s="545"/>
      <c r="MHT2" s="546"/>
      <c r="MHU2" s="539"/>
      <c r="MHV2" s="545"/>
      <c r="MHW2" s="545"/>
      <c r="MHX2" s="546"/>
      <c r="MHY2" s="539"/>
      <c r="MHZ2" s="545"/>
      <c r="MIA2" s="545"/>
      <c r="MIB2" s="546"/>
      <c r="MIC2" s="539"/>
      <c r="MID2" s="545"/>
      <c r="MIE2" s="545"/>
      <c r="MIF2" s="546"/>
      <c r="MIG2" s="539"/>
      <c r="MIH2" s="545"/>
      <c r="MII2" s="545"/>
      <c r="MIJ2" s="546"/>
      <c r="MIK2" s="539"/>
      <c r="MIL2" s="545"/>
      <c r="MIM2" s="545"/>
      <c r="MIN2" s="546"/>
      <c r="MIO2" s="539"/>
      <c r="MIP2" s="545"/>
      <c r="MIQ2" s="545"/>
      <c r="MIR2" s="546"/>
      <c r="MIS2" s="539"/>
      <c r="MIT2" s="545"/>
      <c r="MIU2" s="545"/>
      <c r="MIV2" s="546"/>
      <c r="MIW2" s="539"/>
      <c r="MIX2" s="545"/>
      <c r="MIY2" s="545"/>
      <c r="MIZ2" s="546"/>
      <c r="MJA2" s="539"/>
      <c r="MJB2" s="545"/>
      <c r="MJC2" s="545"/>
      <c r="MJD2" s="546"/>
      <c r="MJE2" s="539"/>
      <c r="MJF2" s="545"/>
      <c r="MJG2" s="545"/>
      <c r="MJH2" s="546"/>
      <c r="MJI2" s="539"/>
      <c r="MJJ2" s="545"/>
      <c r="MJK2" s="545"/>
      <c r="MJL2" s="546"/>
      <c r="MJM2" s="539"/>
      <c r="MJN2" s="545"/>
      <c r="MJO2" s="545"/>
      <c r="MJP2" s="546"/>
      <c r="MJQ2" s="539"/>
      <c r="MJR2" s="545"/>
      <c r="MJS2" s="545"/>
      <c r="MJT2" s="546"/>
      <c r="MJU2" s="539"/>
      <c r="MJV2" s="545"/>
      <c r="MJW2" s="545"/>
      <c r="MJX2" s="546"/>
      <c r="MJY2" s="539"/>
      <c r="MJZ2" s="545"/>
      <c r="MKA2" s="545"/>
      <c r="MKB2" s="546"/>
      <c r="MKC2" s="539"/>
      <c r="MKD2" s="545"/>
      <c r="MKE2" s="545"/>
      <c r="MKF2" s="546"/>
      <c r="MKG2" s="539"/>
      <c r="MKH2" s="545"/>
      <c r="MKI2" s="545"/>
      <c r="MKJ2" s="546"/>
      <c r="MKK2" s="539"/>
      <c r="MKL2" s="545"/>
      <c r="MKM2" s="545"/>
      <c r="MKN2" s="546"/>
      <c r="MKO2" s="539"/>
      <c r="MKP2" s="545"/>
      <c r="MKQ2" s="545"/>
      <c r="MKR2" s="546"/>
      <c r="MKS2" s="539"/>
      <c r="MKT2" s="545"/>
      <c r="MKU2" s="545"/>
      <c r="MKV2" s="546"/>
      <c r="MKW2" s="539"/>
      <c r="MKX2" s="545"/>
      <c r="MKY2" s="545"/>
      <c r="MKZ2" s="546"/>
      <c r="MLA2" s="539"/>
      <c r="MLB2" s="545"/>
      <c r="MLC2" s="545"/>
      <c r="MLD2" s="546"/>
      <c r="MLE2" s="539"/>
      <c r="MLF2" s="545"/>
      <c r="MLG2" s="545"/>
      <c r="MLH2" s="546"/>
      <c r="MLI2" s="539"/>
      <c r="MLJ2" s="545"/>
      <c r="MLK2" s="545"/>
      <c r="MLL2" s="546"/>
      <c r="MLM2" s="539"/>
      <c r="MLN2" s="545"/>
      <c r="MLO2" s="545"/>
      <c r="MLP2" s="546"/>
      <c r="MLQ2" s="539"/>
      <c r="MLR2" s="545"/>
      <c r="MLS2" s="545"/>
      <c r="MLT2" s="546"/>
      <c r="MLU2" s="539"/>
      <c r="MLV2" s="545"/>
      <c r="MLW2" s="545"/>
      <c r="MLX2" s="546"/>
      <c r="MLY2" s="539"/>
      <c r="MLZ2" s="545"/>
      <c r="MMA2" s="545"/>
      <c r="MMB2" s="546"/>
      <c r="MMC2" s="539"/>
      <c r="MMD2" s="545"/>
      <c r="MME2" s="545"/>
      <c r="MMF2" s="546"/>
      <c r="MMG2" s="539"/>
      <c r="MMH2" s="545"/>
      <c r="MMI2" s="545"/>
      <c r="MMJ2" s="546"/>
      <c r="MMK2" s="539"/>
      <c r="MML2" s="545"/>
      <c r="MMM2" s="545"/>
      <c r="MMN2" s="546"/>
      <c r="MMO2" s="539"/>
      <c r="MMP2" s="545"/>
      <c r="MMQ2" s="545"/>
      <c r="MMR2" s="546"/>
      <c r="MMS2" s="539"/>
      <c r="MMT2" s="545"/>
      <c r="MMU2" s="545"/>
      <c r="MMV2" s="546"/>
      <c r="MMW2" s="539"/>
      <c r="MMX2" s="545"/>
      <c r="MMY2" s="545"/>
      <c r="MMZ2" s="546"/>
      <c r="MNA2" s="539"/>
      <c r="MNB2" s="545"/>
      <c r="MNC2" s="545"/>
      <c r="MND2" s="546"/>
      <c r="MNE2" s="539"/>
      <c r="MNF2" s="545"/>
      <c r="MNG2" s="545"/>
      <c r="MNH2" s="546"/>
      <c r="MNI2" s="539"/>
      <c r="MNJ2" s="545"/>
      <c r="MNK2" s="545"/>
      <c r="MNL2" s="546"/>
      <c r="MNM2" s="539"/>
      <c r="MNN2" s="545"/>
      <c r="MNO2" s="545"/>
      <c r="MNP2" s="546"/>
      <c r="MNQ2" s="539"/>
      <c r="MNR2" s="545"/>
      <c r="MNS2" s="545"/>
      <c r="MNT2" s="546"/>
      <c r="MNU2" s="539"/>
      <c r="MNV2" s="545"/>
      <c r="MNW2" s="545"/>
      <c r="MNX2" s="546"/>
      <c r="MNY2" s="539"/>
      <c r="MNZ2" s="545"/>
      <c r="MOA2" s="545"/>
      <c r="MOB2" s="546"/>
      <c r="MOC2" s="539"/>
      <c r="MOD2" s="545"/>
      <c r="MOE2" s="545"/>
      <c r="MOF2" s="546"/>
      <c r="MOG2" s="539"/>
      <c r="MOH2" s="545"/>
      <c r="MOI2" s="545"/>
      <c r="MOJ2" s="546"/>
      <c r="MOK2" s="539"/>
      <c r="MOL2" s="545"/>
      <c r="MOM2" s="545"/>
      <c r="MON2" s="546"/>
      <c r="MOO2" s="539"/>
      <c r="MOP2" s="545"/>
      <c r="MOQ2" s="545"/>
      <c r="MOR2" s="546"/>
      <c r="MOS2" s="539"/>
      <c r="MOT2" s="545"/>
      <c r="MOU2" s="545"/>
      <c r="MOV2" s="546"/>
      <c r="MOW2" s="539"/>
      <c r="MOX2" s="545"/>
      <c r="MOY2" s="545"/>
      <c r="MOZ2" s="546"/>
      <c r="MPA2" s="539"/>
      <c r="MPB2" s="545"/>
      <c r="MPC2" s="545"/>
      <c r="MPD2" s="546"/>
      <c r="MPE2" s="539"/>
      <c r="MPF2" s="545"/>
      <c r="MPG2" s="545"/>
      <c r="MPH2" s="546"/>
      <c r="MPI2" s="539"/>
      <c r="MPJ2" s="545"/>
      <c r="MPK2" s="545"/>
      <c r="MPL2" s="546"/>
      <c r="MPM2" s="539"/>
      <c r="MPN2" s="545"/>
      <c r="MPO2" s="545"/>
      <c r="MPP2" s="546"/>
      <c r="MPQ2" s="539"/>
      <c r="MPR2" s="545"/>
      <c r="MPS2" s="545"/>
      <c r="MPT2" s="546"/>
      <c r="MPU2" s="539"/>
      <c r="MPV2" s="545"/>
      <c r="MPW2" s="545"/>
      <c r="MPX2" s="546"/>
      <c r="MPY2" s="539"/>
      <c r="MPZ2" s="545"/>
      <c r="MQA2" s="545"/>
      <c r="MQB2" s="546"/>
      <c r="MQC2" s="539"/>
      <c r="MQD2" s="545"/>
      <c r="MQE2" s="545"/>
      <c r="MQF2" s="546"/>
      <c r="MQG2" s="539"/>
      <c r="MQH2" s="545"/>
      <c r="MQI2" s="545"/>
      <c r="MQJ2" s="546"/>
      <c r="MQK2" s="539"/>
      <c r="MQL2" s="545"/>
      <c r="MQM2" s="545"/>
      <c r="MQN2" s="546"/>
      <c r="MQO2" s="539"/>
      <c r="MQP2" s="545"/>
      <c r="MQQ2" s="545"/>
      <c r="MQR2" s="546"/>
      <c r="MQS2" s="539"/>
      <c r="MQT2" s="545"/>
      <c r="MQU2" s="545"/>
      <c r="MQV2" s="546"/>
      <c r="MQW2" s="539"/>
      <c r="MQX2" s="545"/>
      <c r="MQY2" s="545"/>
      <c r="MQZ2" s="546"/>
      <c r="MRA2" s="539"/>
      <c r="MRB2" s="545"/>
      <c r="MRC2" s="545"/>
      <c r="MRD2" s="546"/>
      <c r="MRE2" s="539"/>
      <c r="MRF2" s="545"/>
      <c r="MRG2" s="545"/>
      <c r="MRH2" s="546"/>
      <c r="MRI2" s="539"/>
      <c r="MRJ2" s="545"/>
      <c r="MRK2" s="545"/>
      <c r="MRL2" s="546"/>
      <c r="MRM2" s="539"/>
      <c r="MRN2" s="545"/>
      <c r="MRO2" s="545"/>
      <c r="MRP2" s="546"/>
      <c r="MRQ2" s="539"/>
      <c r="MRR2" s="545"/>
      <c r="MRS2" s="545"/>
      <c r="MRT2" s="546"/>
      <c r="MRU2" s="539"/>
      <c r="MRV2" s="545"/>
      <c r="MRW2" s="545"/>
      <c r="MRX2" s="546"/>
      <c r="MRY2" s="539"/>
      <c r="MRZ2" s="545"/>
      <c r="MSA2" s="545"/>
      <c r="MSB2" s="546"/>
      <c r="MSC2" s="539"/>
      <c r="MSD2" s="545"/>
      <c r="MSE2" s="545"/>
      <c r="MSF2" s="546"/>
      <c r="MSG2" s="539"/>
      <c r="MSH2" s="545"/>
      <c r="MSI2" s="545"/>
      <c r="MSJ2" s="546"/>
      <c r="MSK2" s="539"/>
      <c r="MSL2" s="545"/>
      <c r="MSM2" s="545"/>
      <c r="MSN2" s="546"/>
      <c r="MSO2" s="539"/>
      <c r="MSP2" s="545"/>
      <c r="MSQ2" s="545"/>
      <c r="MSR2" s="546"/>
      <c r="MSS2" s="539"/>
      <c r="MST2" s="545"/>
      <c r="MSU2" s="545"/>
      <c r="MSV2" s="546"/>
      <c r="MSW2" s="539"/>
      <c r="MSX2" s="545"/>
      <c r="MSY2" s="545"/>
      <c r="MSZ2" s="546"/>
      <c r="MTA2" s="539"/>
      <c r="MTB2" s="545"/>
      <c r="MTC2" s="545"/>
      <c r="MTD2" s="546"/>
      <c r="MTE2" s="539"/>
      <c r="MTF2" s="545"/>
      <c r="MTG2" s="545"/>
      <c r="MTH2" s="546"/>
      <c r="MTI2" s="539"/>
      <c r="MTJ2" s="545"/>
      <c r="MTK2" s="545"/>
      <c r="MTL2" s="546"/>
      <c r="MTM2" s="539"/>
      <c r="MTN2" s="545"/>
      <c r="MTO2" s="545"/>
      <c r="MTP2" s="546"/>
      <c r="MTQ2" s="539"/>
      <c r="MTR2" s="545"/>
      <c r="MTS2" s="545"/>
      <c r="MTT2" s="546"/>
      <c r="MTU2" s="539"/>
      <c r="MTV2" s="545"/>
      <c r="MTW2" s="545"/>
      <c r="MTX2" s="546"/>
      <c r="MTY2" s="539"/>
      <c r="MTZ2" s="545"/>
      <c r="MUA2" s="545"/>
      <c r="MUB2" s="546"/>
      <c r="MUC2" s="539"/>
      <c r="MUD2" s="545"/>
      <c r="MUE2" s="545"/>
      <c r="MUF2" s="546"/>
      <c r="MUG2" s="539"/>
      <c r="MUH2" s="545"/>
      <c r="MUI2" s="545"/>
      <c r="MUJ2" s="546"/>
      <c r="MUK2" s="539"/>
      <c r="MUL2" s="545"/>
      <c r="MUM2" s="545"/>
      <c r="MUN2" s="546"/>
      <c r="MUO2" s="539"/>
      <c r="MUP2" s="545"/>
      <c r="MUQ2" s="545"/>
      <c r="MUR2" s="546"/>
      <c r="MUS2" s="539"/>
      <c r="MUT2" s="545"/>
      <c r="MUU2" s="545"/>
      <c r="MUV2" s="546"/>
      <c r="MUW2" s="539"/>
      <c r="MUX2" s="545"/>
      <c r="MUY2" s="545"/>
      <c r="MUZ2" s="546"/>
      <c r="MVA2" s="539"/>
      <c r="MVB2" s="545"/>
      <c r="MVC2" s="545"/>
      <c r="MVD2" s="546"/>
      <c r="MVE2" s="539"/>
      <c r="MVF2" s="545"/>
      <c r="MVG2" s="545"/>
      <c r="MVH2" s="546"/>
      <c r="MVI2" s="539"/>
      <c r="MVJ2" s="545"/>
      <c r="MVK2" s="545"/>
      <c r="MVL2" s="546"/>
      <c r="MVM2" s="539"/>
      <c r="MVN2" s="545"/>
      <c r="MVO2" s="545"/>
      <c r="MVP2" s="546"/>
      <c r="MVQ2" s="539"/>
      <c r="MVR2" s="545"/>
      <c r="MVS2" s="545"/>
      <c r="MVT2" s="546"/>
      <c r="MVU2" s="539"/>
      <c r="MVV2" s="545"/>
      <c r="MVW2" s="545"/>
      <c r="MVX2" s="546"/>
      <c r="MVY2" s="539"/>
      <c r="MVZ2" s="545"/>
      <c r="MWA2" s="545"/>
      <c r="MWB2" s="546"/>
      <c r="MWC2" s="539"/>
      <c r="MWD2" s="545"/>
      <c r="MWE2" s="545"/>
      <c r="MWF2" s="546"/>
      <c r="MWG2" s="539"/>
      <c r="MWH2" s="545"/>
      <c r="MWI2" s="545"/>
      <c r="MWJ2" s="546"/>
      <c r="MWK2" s="539"/>
      <c r="MWL2" s="545"/>
      <c r="MWM2" s="545"/>
      <c r="MWN2" s="546"/>
      <c r="MWO2" s="539"/>
      <c r="MWP2" s="545"/>
      <c r="MWQ2" s="545"/>
      <c r="MWR2" s="546"/>
      <c r="MWS2" s="539"/>
      <c r="MWT2" s="545"/>
      <c r="MWU2" s="545"/>
      <c r="MWV2" s="546"/>
      <c r="MWW2" s="539"/>
      <c r="MWX2" s="545"/>
      <c r="MWY2" s="545"/>
      <c r="MWZ2" s="546"/>
      <c r="MXA2" s="539"/>
      <c r="MXB2" s="545"/>
      <c r="MXC2" s="545"/>
      <c r="MXD2" s="546"/>
      <c r="MXE2" s="539"/>
      <c r="MXF2" s="545"/>
      <c r="MXG2" s="545"/>
      <c r="MXH2" s="546"/>
      <c r="MXI2" s="539"/>
      <c r="MXJ2" s="545"/>
      <c r="MXK2" s="545"/>
      <c r="MXL2" s="546"/>
      <c r="MXM2" s="539"/>
      <c r="MXN2" s="545"/>
      <c r="MXO2" s="545"/>
      <c r="MXP2" s="546"/>
      <c r="MXQ2" s="539"/>
      <c r="MXR2" s="545"/>
      <c r="MXS2" s="545"/>
      <c r="MXT2" s="546"/>
      <c r="MXU2" s="539"/>
      <c r="MXV2" s="545"/>
      <c r="MXW2" s="545"/>
      <c r="MXX2" s="546"/>
      <c r="MXY2" s="539"/>
      <c r="MXZ2" s="545"/>
      <c r="MYA2" s="545"/>
      <c r="MYB2" s="546"/>
      <c r="MYC2" s="539"/>
      <c r="MYD2" s="545"/>
      <c r="MYE2" s="545"/>
      <c r="MYF2" s="546"/>
      <c r="MYG2" s="539"/>
      <c r="MYH2" s="545"/>
      <c r="MYI2" s="545"/>
      <c r="MYJ2" s="546"/>
      <c r="MYK2" s="539"/>
      <c r="MYL2" s="545"/>
      <c r="MYM2" s="545"/>
      <c r="MYN2" s="546"/>
      <c r="MYO2" s="539"/>
      <c r="MYP2" s="545"/>
      <c r="MYQ2" s="545"/>
      <c r="MYR2" s="546"/>
      <c r="MYS2" s="539"/>
      <c r="MYT2" s="545"/>
      <c r="MYU2" s="545"/>
      <c r="MYV2" s="546"/>
      <c r="MYW2" s="539"/>
      <c r="MYX2" s="545"/>
      <c r="MYY2" s="545"/>
      <c r="MYZ2" s="546"/>
      <c r="MZA2" s="539"/>
      <c r="MZB2" s="545"/>
      <c r="MZC2" s="545"/>
      <c r="MZD2" s="546"/>
      <c r="MZE2" s="539"/>
      <c r="MZF2" s="545"/>
      <c r="MZG2" s="545"/>
      <c r="MZH2" s="546"/>
      <c r="MZI2" s="539"/>
      <c r="MZJ2" s="545"/>
      <c r="MZK2" s="545"/>
      <c r="MZL2" s="546"/>
      <c r="MZM2" s="539"/>
      <c r="MZN2" s="545"/>
      <c r="MZO2" s="545"/>
      <c r="MZP2" s="546"/>
      <c r="MZQ2" s="539"/>
      <c r="MZR2" s="545"/>
      <c r="MZS2" s="545"/>
      <c r="MZT2" s="546"/>
      <c r="MZU2" s="539"/>
      <c r="MZV2" s="545"/>
      <c r="MZW2" s="545"/>
      <c r="MZX2" s="546"/>
      <c r="MZY2" s="539"/>
      <c r="MZZ2" s="545"/>
      <c r="NAA2" s="545"/>
      <c r="NAB2" s="546"/>
      <c r="NAC2" s="539"/>
      <c r="NAD2" s="545"/>
      <c r="NAE2" s="545"/>
      <c r="NAF2" s="546"/>
      <c r="NAG2" s="539"/>
      <c r="NAH2" s="545"/>
      <c r="NAI2" s="545"/>
      <c r="NAJ2" s="546"/>
      <c r="NAK2" s="539"/>
      <c r="NAL2" s="545"/>
      <c r="NAM2" s="545"/>
      <c r="NAN2" s="546"/>
      <c r="NAO2" s="539"/>
      <c r="NAP2" s="545"/>
      <c r="NAQ2" s="545"/>
      <c r="NAR2" s="546"/>
      <c r="NAS2" s="539"/>
      <c r="NAT2" s="545"/>
      <c r="NAU2" s="545"/>
      <c r="NAV2" s="546"/>
      <c r="NAW2" s="539"/>
      <c r="NAX2" s="545"/>
      <c r="NAY2" s="545"/>
      <c r="NAZ2" s="546"/>
      <c r="NBA2" s="539"/>
      <c r="NBB2" s="545"/>
      <c r="NBC2" s="545"/>
      <c r="NBD2" s="546"/>
      <c r="NBE2" s="539"/>
      <c r="NBF2" s="545"/>
      <c r="NBG2" s="545"/>
      <c r="NBH2" s="546"/>
      <c r="NBI2" s="539"/>
      <c r="NBJ2" s="545"/>
      <c r="NBK2" s="545"/>
      <c r="NBL2" s="546"/>
      <c r="NBM2" s="539"/>
      <c r="NBN2" s="545"/>
      <c r="NBO2" s="545"/>
      <c r="NBP2" s="546"/>
      <c r="NBQ2" s="539"/>
      <c r="NBR2" s="545"/>
      <c r="NBS2" s="545"/>
      <c r="NBT2" s="546"/>
      <c r="NBU2" s="539"/>
      <c r="NBV2" s="545"/>
      <c r="NBW2" s="545"/>
      <c r="NBX2" s="546"/>
      <c r="NBY2" s="539"/>
      <c r="NBZ2" s="545"/>
      <c r="NCA2" s="545"/>
      <c r="NCB2" s="546"/>
      <c r="NCC2" s="539"/>
      <c r="NCD2" s="545"/>
      <c r="NCE2" s="545"/>
      <c r="NCF2" s="546"/>
      <c r="NCG2" s="539"/>
      <c r="NCH2" s="545"/>
      <c r="NCI2" s="545"/>
      <c r="NCJ2" s="546"/>
      <c r="NCK2" s="539"/>
      <c r="NCL2" s="545"/>
      <c r="NCM2" s="545"/>
      <c r="NCN2" s="546"/>
      <c r="NCO2" s="539"/>
      <c r="NCP2" s="545"/>
      <c r="NCQ2" s="545"/>
      <c r="NCR2" s="546"/>
      <c r="NCS2" s="539"/>
      <c r="NCT2" s="545"/>
      <c r="NCU2" s="545"/>
      <c r="NCV2" s="546"/>
      <c r="NCW2" s="539"/>
      <c r="NCX2" s="545"/>
      <c r="NCY2" s="545"/>
      <c r="NCZ2" s="546"/>
      <c r="NDA2" s="539"/>
      <c r="NDB2" s="545"/>
      <c r="NDC2" s="545"/>
      <c r="NDD2" s="546"/>
      <c r="NDE2" s="539"/>
      <c r="NDF2" s="545"/>
      <c r="NDG2" s="545"/>
      <c r="NDH2" s="546"/>
      <c r="NDI2" s="539"/>
      <c r="NDJ2" s="545"/>
      <c r="NDK2" s="545"/>
      <c r="NDL2" s="546"/>
      <c r="NDM2" s="539"/>
      <c r="NDN2" s="545"/>
      <c r="NDO2" s="545"/>
      <c r="NDP2" s="546"/>
      <c r="NDQ2" s="539"/>
      <c r="NDR2" s="545"/>
      <c r="NDS2" s="545"/>
      <c r="NDT2" s="546"/>
      <c r="NDU2" s="539"/>
      <c r="NDV2" s="545"/>
      <c r="NDW2" s="545"/>
      <c r="NDX2" s="546"/>
      <c r="NDY2" s="539"/>
      <c r="NDZ2" s="545"/>
      <c r="NEA2" s="545"/>
      <c r="NEB2" s="546"/>
      <c r="NEC2" s="539"/>
      <c r="NED2" s="545"/>
      <c r="NEE2" s="545"/>
      <c r="NEF2" s="546"/>
      <c r="NEG2" s="539"/>
      <c r="NEH2" s="545"/>
      <c r="NEI2" s="545"/>
      <c r="NEJ2" s="546"/>
      <c r="NEK2" s="539"/>
      <c r="NEL2" s="545"/>
      <c r="NEM2" s="545"/>
      <c r="NEN2" s="546"/>
      <c r="NEO2" s="539"/>
      <c r="NEP2" s="545"/>
      <c r="NEQ2" s="545"/>
      <c r="NER2" s="546"/>
      <c r="NES2" s="539"/>
      <c r="NET2" s="545"/>
      <c r="NEU2" s="545"/>
      <c r="NEV2" s="546"/>
      <c r="NEW2" s="539"/>
      <c r="NEX2" s="545"/>
      <c r="NEY2" s="545"/>
      <c r="NEZ2" s="546"/>
      <c r="NFA2" s="539"/>
      <c r="NFB2" s="545"/>
      <c r="NFC2" s="545"/>
      <c r="NFD2" s="546"/>
      <c r="NFE2" s="539"/>
      <c r="NFF2" s="545"/>
      <c r="NFG2" s="545"/>
      <c r="NFH2" s="546"/>
      <c r="NFI2" s="539"/>
      <c r="NFJ2" s="545"/>
      <c r="NFK2" s="545"/>
      <c r="NFL2" s="546"/>
      <c r="NFM2" s="539"/>
      <c r="NFN2" s="545"/>
      <c r="NFO2" s="545"/>
      <c r="NFP2" s="546"/>
      <c r="NFQ2" s="539"/>
      <c r="NFR2" s="545"/>
      <c r="NFS2" s="545"/>
      <c r="NFT2" s="546"/>
      <c r="NFU2" s="539"/>
      <c r="NFV2" s="545"/>
      <c r="NFW2" s="545"/>
      <c r="NFX2" s="546"/>
      <c r="NFY2" s="539"/>
      <c r="NFZ2" s="545"/>
      <c r="NGA2" s="545"/>
      <c r="NGB2" s="546"/>
      <c r="NGC2" s="539"/>
      <c r="NGD2" s="545"/>
      <c r="NGE2" s="545"/>
      <c r="NGF2" s="546"/>
      <c r="NGG2" s="539"/>
      <c r="NGH2" s="545"/>
      <c r="NGI2" s="545"/>
      <c r="NGJ2" s="546"/>
      <c r="NGK2" s="539"/>
      <c r="NGL2" s="545"/>
      <c r="NGM2" s="545"/>
      <c r="NGN2" s="546"/>
      <c r="NGO2" s="539"/>
      <c r="NGP2" s="545"/>
      <c r="NGQ2" s="545"/>
      <c r="NGR2" s="546"/>
      <c r="NGS2" s="539"/>
      <c r="NGT2" s="545"/>
      <c r="NGU2" s="545"/>
      <c r="NGV2" s="546"/>
      <c r="NGW2" s="539"/>
      <c r="NGX2" s="545"/>
      <c r="NGY2" s="545"/>
      <c r="NGZ2" s="546"/>
      <c r="NHA2" s="539"/>
      <c r="NHB2" s="545"/>
      <c r="NHC2" s="545"/>
      <c r="NHD2" s="546"/>
      <c r="NHE2" s="539"/>
      <c r="NHF2" s="545"/>
      <c r="NHG2" s="545"/>
      <c r="NHH2" s="546"/>
      <c r="NHI2" s="539"/>
      <c r="NHJ2" s="545"/>
      <c r="NHK2" s="545"/>
      <c r="NHL2" s="546"/>
      <c r="NHM2" s="539"/>
      <c r="NHN2" s="545"/>
      <c r="NHO2" s="545"/>
      <c r="NHP2" s="546"/>
      <c r="NHQ2" s="539"/>
      <c r="NHR2" s="545"/>
      <c r="NHS2" s="545"/>
      <c r="NHT2" s="546"/>
      <c r="NHU2" s="539"/>
      <c r="NHV2" s="545"/>
      <c r="NHW2" s="545"/>
      <c r="NHX2" s="546"/>
      <c r="NHY2" s="539"/>
      <c r="NHZ2" s="545"/>
      <c r="NIA2" s="545"/>
      <c r="NIB2" s="546"/>
      <c r="NIC2" s="539"/>
      <c r="NID2" s="545"/>
      <c r="NIE2" s="545"/>
      <c r="NIF2" s="546"/>
      <c r="NIG2" s="539"/>
      <c r="NIH2" s="545"/>
      <c r="NII2" s="545"/>
      <c r="NIJ2" s="546"/>
      <c r="NIK2" s="539"/>
      <c r="NIL2" s="545"/>
      <c r="NIM2" s="545"/>
      <c r="NIN2" s="546"/>
      <c r="NIO2" s="539"/>
      <c r="NIP2" s="545"/>
      <c r="NIQ2" s="545"/>
      <c r="NIR2" s="546"/>
      <c r="NIS2" s="539"/>
      <c r="NIT2" s="545"/>
      <c r="NIU2" s="545"/>
      <c r="NIV2" s="546"/>
      <c r="NIW2" s="539"/>
      <c r="NIX2" s="545"/>
      <c r="NIY2" s="545"/>
      <c r="NIZ2" s="546"/>
      <c r="NJA2" s="539"/>
      <c r="NJB2" s="545"/>
      <c r="NJC2" s="545"/>
      <c r="NJD2" s="546"/>
      <c r="NJE2" s="539"/>
      <c r="NJF2" s="545"/>
      <c r="NJG2" s="545"/>
      <c r="NJH2" s="546"/>
      <c r="NJI2" s="539"/>
      <c r="NJJ2" s="545"/>
      <c r="NJK2" s="545"/>
      <c r="NJL2" s="546"/>
      <c r="NJM2" s="539"/>
      <c r="NJN2" s="545"/>
      <c r="NJO2" s="545"/>
      <c r="NJP2" s="546"/>
      <c r="NJQ2" s="539"/>
      <c r="NJR2" s="545"/>
      <c r="NJS2" s="545"/>
      <c r="NJT2" s="546"/>
      <c r="NJU2" s="539"/>
      <c r="NJV2" s="545"/>
      <c r="NJW2" s="545"/>
      <c r="NJX2" s="546"/>
      <c r="NJY2" s="539"/>
      <c r="NJZ2" s="545"/>
      <c r="NKA2" s="545"/>
      <c r="NKB2" s="546"/>
      <c r="NKC2" s="539"/>
      <c r="NKD2" s="545"/>
      <c r="NKE2" s="545"/>
      <c r="NKF2" s="546"/>
      <c r="NKG2" s="539"/>
      <c r="NKH2" s="545"/>
      <c r="NKI2" s="545"/>
      <c r="NKJ2" s="546"/>
      <c r="NKK2" s="539"/>
      <c r="NKL2" s="545"/>
      <c r="NKM2" s="545"/>
      <c r="NKN2" s="546"/>
      <c r="NKO2" s="539"/>
      <c r="NKP2" s="545"/>
      <c r="NKQ2" s="545"/>
      <c r="NKR2" s="546"/>
      <c r="NKS2" s="539"/>
      <c r="NKT2" s="545"/>
      <c r="NKU2" s="545"/>
      <c r="NKV2" s="546"/>
      <c r="NKW2" s="539"/>
      <c r="NKX2" s="545"/>
      <c r="NKY2" s="545"/>
      <c r="NKZ2" s="546"/>
      <c r="NLA2" s="539"/>
      <c r="NLB2" s="545"/>
      <c r="NLC2" s="545"/>
      <c r="NLD2" s="546"/>
      <c r="NLE2" s="539"/>
      <c r="NLF2" s="545"/>
      <c r="NLG2" s="545"/>
      <c r="NLH2" s="546"/>
      <c r="NLI2" s="539"/>
      <c r="NLJ2" s="545"/>
      <c r="NLK2" s="545"/>
      <c r="NLL2" s="546"/>
      <c r="NLM2" s="539"/>
      <c r="NLN2" s="545"/>
      <c r="NLO2" s="545"/>
      <c r="NLP2" s="546"/>
      <c r="NLQ2" s="539"/>
      <c r="NLR2" s="545"/>
      <c r="NLS2" s="545"/>
      <c r="NLT2" s="546"/>
      <c r="NLU2" s="539"/>
      <c r="NLV2" s="545"/>
      <c r="NLW2" s="545"/>
      <c r="NLX2" s="546"/>
      <c r="NLY2" s="539"/>
      <c r="NLZ2" s="545"/>
      <c r="NMA2" s="545"/>
      <c r="NMB2" s="546"/>
      <c r="NMC2" s="539"/>
      <c r="NMD2" s="545"/>
      <c r="NME2" s="545"/>
      <c r="NMF2" s="546"/>
      <c r="NMG2" s="539"/>
      <c r="NMH2" s="545"/>
      <c r="NMI2" s="545"/>
      <c r="NMJ2" s="546"/>
      <c r="NMK2" s="539"/>
      <c r="NML2" s="545"/>
      <c r="NMM2" s="545"/>
      <c r="NMN2" s="546"/>
      <c r="NMO2" s="539"/>
      <c r="NMP2" s="545"/>
      <c r="NMQ2" s="545"/>
      <c r="NMR2" s="546"/>
      <c r="NMS2" s="539"/>
      <c r="NMT2" s="545"/>
      <c r="NMU2" s="545"/>
      <c r="NMV2" s="546"/>
      <c r="NMW2" s="539"/>
      <c r="NMX2" s="545"/>
      <c r="NMY2" s="545"/>
      <c r="NMZ2" s="546"/>
      <c r="NNA2" s="539"/>
      <c r="NNB2" s="545"/>
      <c r="NNC2" s="545"/>
      <c r="NND2" s="546"/>
      <c r="NNE2" s="539"/>
      <c r="NNF2" s="545"/>
      <c r="NNG2" s="545"/>
      <c r="NNH2" s="546"/>
      <c r="NNI2" s="539"/>
      <c r="NNJ2" s="545"/>
      <c r="NNK2" s="545"/>
      <c r="NNL2" s="546"/>
      <c r="NNM2" s="539"/>
      <c r="NNN2" s="545"/>
      <c r="NNO2" s="545"/>
      <c r="NNP2" s="546"/>
      <c r="NNQ2" s="539"/>
      <c r="NNR2" s="545"/>
      <c r="NNS2" s="545"/>
      <c r="NNT2" s="546"/>
      <c r="NNU2" s="539"/>
      <c r="NNV2" s="545"/>
      <c r="NNW2" s="545"/>
      <c r="NNX2" s="546"/>
      <c r="NNY2" s="539"/>
      <c r="NNZ2" s="545"/>
      <c r="NOA2" s="545"/>
      <c r="NOB2" s="546"/>
      <c r="NOC2" s="539"/>
      <c r="NOD2" s="545"/>
      <c r="NOE2" s="545"/>
      <c r="NOF2" s="546"/>
      <c r="NOG2" s="539"/>
      <c r="NOH2" s="545"/>
      <c r="NOI2" s="545"/>
      <c r="NOJ2" s="546"/>
      <c r="NOK2" s="539"/>
      <c r="NOL2" s="545"/>
      <c r="NOM2" s="545"/>
      <c r="NON2" s="546"/>
      <c r="NOO2" s="539"/>
      <c r="NOP2" s="545"/>
      <c r="NOQ2" s="545"/>
      <c r="NOR2" s="546"/>
      <c r="NOS2" s="539"/>
      <c r="NOT2" s="545"/>
      <c r="NOU2" s="545"/>
      <c r="NOV2" s="546"/>
      <c r="NOW2" s="539"/>
      <c r="NOX2" s="545"/>
      <c r="NOY2" s="545"/>
      <c r="NOZ2" s="546"/>
      <c r="NPA2" s="539"/>
      <c r="NPB2" s="545"/>
      <c r="NPC2" s="545"/>
      <c r="NPD2" s="546"/>
      <c r="NPE2" s="539"/>
      <c r="NPF2" s="545"/>
      <c r="NPG2" s="545"/>
      <c r="NPH2" s="546"/>
      <c r="NPI2" s="539"/>
      <c r="NPJ2" s="545"/>
      <c r="NPK2" s="545"/>
      <c r="NPL2" s="546"/>
      <c r="NPM2" s="539"/>
      <c r="NPN2" s="545"/>
      <c r="NPO2" s="545"/>
      <c r="NPP2" s="546"/>
      <c r="NPQ2" s="539"/>
      <c r="NPR2" s="545"/>
      <c r="NPS2" s="545"/>
      <c r="NPT2" s="546"/>
      <c r="NPU2" s="539"/>
      <c r="NPV2" s="545"/>
      <c r="NPW2" s="545"/>
      <c r="NPX2" s="546"/>
      <c r="NPY2" s="539"/>
      <c r="NPZ2" s="545"/>
      <c r="NQA2" s="545"/>
      <c r="NQB2" s="546"/>
      <c r="NQC2" s="539"/>
      <c r="NQD2" s="545"/>
      <c r="NQE2" s="545"/>
      <c r="NQF2" s="546"/>
      <c r="NQG2" s="539"/>
      <c r="NQH2" s="545"/>
      <c r="NQI2" s="545"/>
      <c r="NQJ2" s="546"/>
      <c r="NQK2" s="539"/>
      <c r="NQL2" s="545"/>
      <c r="NQM2" s="545"/>
      <c r="NQN2" s="546"/>
      <c r="NQO2" s="539"/>
      <c r="NQP2" s="545"/>
      <c r="NQQ2" s="545"/>
      <c r="NQR2" s="546"/>
      <c r="NQS2" s="539"/>
      <c r="NQT2" s="545"/>
      <c r="NQU2" s="545"/>
      <c r="NQV2" s="546"/>
      <c r="NQW2" s="539"/>
      <c r="NQX2" s="545"/>
      <c r="NQY2" s="545"/>
      <c r="NQZ2" s="546"/>
      <c r="NRA2" s="539"/>
      <c r="NRB2" s="545"/>
      <c r="NRC2" s="545"/>
      <c r="NRD2" s="546"/>
      <c r="NRE2" s="539"/>
      <c r="NRF2" s="545"/>
      <c r="NRG2" s="545"/>
      <c r="NRH2" s="546"/>
      <c r="NRI2" s="539"/>
      <c r="NRJ2" s="545"/>
      <c r="NRK2" s="545"/>
      <c r="NRL2" s="546"/>
      <c r="NRM2" s="539"/>
      <c r="NRN2" s="545"/>
      <c r="NRO2" s="545"/>
      <c r="NRP2" s="546"/>
      <c r="NRQ2" s="539"/>
      <c r="NRR2" s="545"/>
      <c r="NRS2" s="545"/>
      <c r="NRT2" s="546"/>
      <c r="NRU2" s="539"/>
      <c r="NRV2" s="545"/>
      <c r="NRW2" s="545"/>
      <c r="NRX2" s="546"/>
      <c r="NRY2" s="539"/>
      <c r="NRZ2" s="545"/>
      <c r="NSA2" s="545"/>
      <c r="NSB2" s="546"/>
      <c r="NSC2" s="539"/>
      <c r="NSD2" s="545"/>
      <c r="NSE2" s="545"/>
      <c r="NSF2" s="546"/>
      <c r="NSG2" s="539"/>
      <c r="NSH2" s="545"/>
      <c r="NSI2" s="545"/>
      <c r="NSJ2" s="546"/>
      <c r="NSK2" s="539"/>
      <c r="NSL2" s="545"/>
      <c r="NSM2" s="545"/>
      <c r="NSN2" s="546"/>
      <c r="NSO2" s="539"/>
      <c r="NSP2" s="545"/>
      <c r="NSQ2" s="545"/>
      <c r="NSR2" s="546"/>
      <c r="NSS2" s="539"/>
      <c r="NST2" s="545"/>
      <c r="NSU2" s="545"/>
      <c r="NSV2" s="546"/>
      <c r="NSW2" s="539"/>
      <c r="NSX2" s="545"/>
      <c r="NSY2" s="545"/>
      <c r="NSZ2" s="546"/>
      <c r="NTA2" s="539"/>
      <c r="NTB2" s="545"/>
      <c r="NTC2" s="545"/>
      <c r="NTD2" s="546"/>
      <c r="NTE2" s="539"/>
      <c r="NTF2" s="545"/>
      <c r="NTG2" s="545"/>
      <c r="NTH2" s="546"/>
      <c r="NTI2" s="539"/>
      <c r="NTJ2" s="545"/>
      <c r="NTK2" s="545"/>
      <c r="NTL2" s="546"/>
      <c r="NTM2" s="539"/>
      <c r="NTN2" s="545"/>
      <c r="NTO2" s="545"/>
      <c r="NTP2" s="546"/>
      <c r="NTQ2" s="539"/>
      <c r="NTR2" s="545"/>
      <c r="NTS2" s="545"/>
      <c r="NTT2" s="546"/>
      <c r="NTU2" s="539"/>
      <c r="NTV2" s="545"/>
      <c r="NTW2" s="545"/>
      <c r="NTX2" s="546"/>
      <c r="NTY2" s="539"/>
      <c r="NTZ2" s="545"/>
      <c r="NUA2" s="545"/>
      <c r="NUB2" s="546"/>
      <c r="NUC2" s="539"/>
      <c r="NUD2" s="545"/>
      <c r="NUE2" s="545"/>
      <c r="NUF2" s="546"/>
      <c r="NUG2" s="539"/>
      <c r="NUH2" s="545"/>
      <c r="NUI2" s="545"/>
      <c r="NUJ2" s="546"/>
      <c r="NUK2" s="539"/>
      <c r="NUL2" s="545"/>
      <c r="NUM2" s="545"/>
      <c r="NUN2" s="546"/>
      <c r="NUO2" s="539"/>
      <c r="NUP2" s="545"/>
      <c r="NUQ2" s="545"/>
      <c r="NUR2" s="546"/>
      <c r="NUS2" s="539"/>
      <c r="NUT2" s="545"/>
      <c r="NUU2" s="545"/>
      <c r="NUV2" s="546"/>
      <c r="NUW2" s="539"/>
      <c r="NUX2" s="545"/>
      <c r="NUY2" s="545"/>
      <c r="NUZ2" s="546"/>
      <c r="NVA2" s="539"/>
      <c r="NVB2" s="545"/>
      <c r="NVC2" s="545"/>
      <c r="NVD2" s="546"/>
      <c r="NVE2" s="539"/>
      <c r="NVF2" s="545"/>
      <c r="NVG2" s="545"/>
      <c r="NVH2" s="546"/>
      <c r="NVI2" s="539"/>
      <c r="NVJ2" s="545"/>
      <c r="NVK2" s="545"/>
      <c r="NVL2" s="546"/>
      <c r="NVM2" s="539"/>
      <c r="NVN2" s="545"/>
      <c r="NVO2" s="545"/>
      <c r="NVP2" s="546"/>
      <c r="NVQ2" s="539"/>
      <c r="NVR2" s="545"/>
      <c r="NVS2" s="545"/>
      <c r="NVT2" s="546"/>
      <c r="NVU2" s="539"/>
      <c r="NVV2" s="545"/>
      <c r="NVW2" s="545"/>
      <c r="NVX2" s="546"/>
      <c r="NVY2" s="539"/>
      <c r="NVZ2" s="545"/>
      <c r="NWA2" s="545"/>
      <c r="NWB2" s="546"/>
      <c r="NWC2" s="539"/>
      <c r="NWD2" s="545"/>
      <c r="NWE2" s="545"/>
      <c r="NWF2" s="546"/>
      <c r="NWG2" s="539"/>
      <c r="NWH2" s="545"/>
      <c r="NWI2" s="545"/>
      <c r="NWJ2" s="546"/>
      <c r="NWK2" s="539"/>
      <c r="NWL2" s="545"/>
      <c r="NWM2" s="545"/>
      <c r="NWN2" s="546"/>
      <c r="NWO2" s="539"/>
      <c r="NWP2" s="545"/>
      <c r="NWQ2" s="545"/>
      <c r="NWR2" s="546"/>
      <c r="NWS2" s="539"/>
      <c r="NWT2" s="545"/>
      <c r="NWU2" s="545"/>
      <c r="NWV2" s="546"/>
      <c r="NWW2" s="539"/>
      <c r="NWX2" s="545"/>
      <c r="NWY2" s="545"/>
      <c r="NWZ2" s="546"/>
      <c r="NXA2" s="539"/>
      <c r="NXB2" s="545"/>
      <c r="NXC2" s="545"/>
      <c r="NXD2" s="546"/>
      <c r="NXE2" s="539"/>
      <c r="NXF2" s="545"/>
      <c r="NXG2" s="545"/>
      <c r="NXH2" s="546"/>
      <c r="NXI2" s="539"/>
      <c r="NXJ2" s="545"/>
      <c r="NXK2" s="545"/>
      <c r="NXL2" s="546"/>
      <c r="NXM2" s="539"/>
      <c r="NXN2" s="545"/>
      <c r="NXO2" s="545"/>
      <c r="NXP2" s="546"/>
      <c r="NXQ2" s="539"/>
      <c r="NXR2" s="545"/>
      <c r="NXS2" s="545"/>
      <c r="NXT2" s="546"/>
      <c r="NXU2" s="539"/>
      <c r="NXV2" s="545"/>
      <c r="NXW2" s="545"/>
      <c r="NXX2" s="546"/>
      <c r="NXY2" s="539"/>
      <c r="NXZ2" s="545"/>
      <c r="NYA2" s="545"/>
      <c r="NYB2" s="546"/>
      <c r="NYC2" s="539"/>
      <c r="NYD2" s="545"/>
      <c r="NYE2" s="545"/>
      <c r="NYF2" s="546"/>
      <c r="NYG2" s="539"/>
      <c r="NYH2" s="545"/>
      <c r="NYI2" s="545"/>
      <c r="NYJ2" s="546"/>
      <c r="NYK2" s="539"/>
      <c r="NYL2" s="545"/>
      <c r="NYM2" s="545"/>
      <c r="NYN2" s="546"/>
      <c r="NYO2" s="539"/>
      <c r="NYP2" s="545"/>
      <c r="NYQ2" s="545"/>
      <c r="NYR2" s="546"/>
      <c r="NYS2" s="539"/>
      <c r="NYT2" s="545"/>
      <c r="NYU2" s="545"/>
      <c r="NYV2" s="546"/>
      <c r="NYW2" s="539"/>
      <c r="NYX2" s="545"/>
      <c r="NYY2" s="545"/>
      <c r="NYZ2" s="546"/>
      <c r="NZA2" s="539"/>
      <c r="NZB2" s="545"/>
      <c r="NZC2" s="545"/>
      <c r="NZD2" s="546"/>
      <c r="NZE2" s="539"/>
      <c r="NZF2" s="545"/>
      <c r="NZG2" s="545"/>
      <c r="NZH2" s="546"/>
      <c r="NZI2" s="539"/>
      <c r="NZJ2" s="545"/>
      <c r="NZK2" s="545"/>
      <c r="NZL2" s="546"/>
      <c r="NZM2" s="539"/>
      <c r="NZN2" s="545"/>
      <c r="NZO2" s="545"/>
      <c r="NZP2" s="546"/>
      <c r="NZQ2" s="539"/>
      <c r="NZR2" s="545"/>
      <c r="NZS2" s="545"/>
      <c r="NZT2" s="546"/>
      <c r="NZU2" s="539"/>
      <c r="NZV2" s="545"/>
      <c r="NZW2" s="545"/>
      <c r="NZX2" s="546"/>
      <c r="NZY2" s="539"/>
      <c r="NZZ2" s="545"/>
      <c r="OAA2" s="545"/>
      <c r="OAB2" s="546"/>
      <c r="OAC2" s="539"/>
      <c r="OAD2" s="545"/>
      <c r="OAE2" s="545"/>
      <c r="OAF2" s="546"/>
      <c r="OAG2" s="539"/>
      <c r="OAH2" s="545"/>
      <c r="OAI2" s="545"/>
      <c r="OAJ2" s="546"/>
      <c r="OAK2" s="539"/>
      <c r="OAL2" s="545"/>
      <c r="OAM2" s="545"/>
      <c r="OAN2" s="546"/>
      <c r="OAO2" s="539"/>
      <c r="OAP2" s="545"/>
      <c r="OAQ2" s="545"/>
      <c r="OAR2" s="546"/>
      <c r="OAS2" s="539"/>
      <c r="OAT2" s="545"/>
      <c r="OAU2" s="545"/>
      <c r="OAV2" s="546"/>
      <c r="OAW2" s="539"/>
      <c r="OAX2" s="545"/>
      <c r="OAY2" s="545"/>
      <c r="OAZ2" s="546"/>
      <c r="OBA2" s="539"/>
      <c r="OBB2" s="545"/>
      <c r="OBC2" s="545"/>
      <c r="OBD2" s="546"/>
      <c r="OBE2" s="539"/>
      <c r="OBF2" s="545"/>
      <c r="OBG2" s="545"/>
      <c r="OBH2" s="546"/>
      <c r="OBI2" s="539"/>
      <c r="OBJ2" s="545"/>
      <c r="OBK2" s="545"/>
      <c r="OBL2" s="546"/>
      <c r="OBM2" s="539"/>
      <c r="OBN2" s="545"/>
      <c r="OBO2" s="545"/>
      <c r="OBP2" s="546"/>
      <c r="OBQ2" s="539"/>
      <c r="OBR2" s="545"/>
      <c r="OBS2" s="545"/>
      <c r="OBT2" s="546"/>
      <c r="OBU2" s="539"/>
      <c r="OBV2" s="545"/>
      <c r="OBW2" s="545"/>
      <c r="OBX2" s="546"/>
      <c r="OBY2" s="539"/>
      <c r="OBZ2" s="545"/>
      <c r="OCA2" s="545"/>
      <c r="OCB2" s="546"/>
      <c r="OCC2" s="539"/>
      <c r="OCD2" s="545"/>
      <c r="OCE2" s="545"/>
      <c r="OCF2" s="546"/>
      <c r="OCG2" s="539"/>
      <c r="OCH2" s="545"/>
      <c r="OCI2" s="545"/>
      <c r="OCJ2" s="546"/>
      <c r="OCK2" s="539"/>
      <c r="OCL2" s="545"/>
      <c r="OCM2" s="545"/>
      <c r="OCN2" s="546"/>
      <c r="OCO2" s="539"/>
      <c r="OCP2" s="545"/>
      <c r="OCQ2" s="545"/>
      <c r="OCR2" s="546"/>
      <c r="OCS2" s="539"/>
      <c r="OCT2" s="545"/>
      <c r="OCU2" s="545"/>
      <c r="OCV2" s="546"/>
      <c r="OCW2" s="539"/>
      <c r="OCX2" s="545"/>
      <c r="OCY2" s="545"/>
      <c r="OCZ2" s="546"/>
      <c r="ODA2" s="539"/>
      <c r="ODB2" s="545"/>
      <c r="ODC2" s="545"/>
      <c r="ODD2" s="546"/>
      <c r="ODE2" s="539"/>
      <c r="ODF2" s="545"/>
      <c r="ODG2" s="545"/>
      <c r="ODH2" s="546"/>
      <c r="ODI2" s="539"/>
      <c r="ODJ2" s="545"/>
      <c r="ODK2" s="545"/>
      <c r="ODL2" s="546"/>
      <c r="ODM2" s="539"/>
      <c r="ODN2" s="545"/>
      <c r="ODO2" s="545"/>
      <c r="ODP2" s="546"/>
      <c r="ODQ2" s="539"/>
      <c r="ODR2" s="545"/>
      <c r="ODS2" s="545"/>
      <c r="ODT2" s="546"/>
      <c r="ODU2" s="539"/>
      <c r="ODV2" s="545"/>
      <c r="ODW2" s="545"/>
      <c r="ODX2" s="546"/>
      <c r="ODY2" s="539"/>
      <c r="ODZ2" s="545"/>
      <c r="OEA2" s="545"/>
      <c r="OEB2" s="546"/>
      <c r="OEC2" s="539"/>
      <c r="OED2" s="545"/>
      <c r="OEE2" s="545"/>
      <c r="OEF2" s="546"/>
      <c r="OEG2" s="539"/>
      <c r="OEH2" s="545"/>
      <c r="OEI2" s="545"/>
      <c r="OEJ2" s="546"/>
      <c r="OEK2" s="539"/>
      <c r="OEL2" s="545"/>
      <c r="OEM2" s="545"/>
      <c r="OEN2" s="546"/>
      <c r="OEO2" s="539"/>
      <c r="OEP2" s="545"/>
      <c r="OEQ2" s="545"/>
      <c r="OER2" s="546"/>
      <c r="OES2" s="539"/>
      <c r="OET2" s="545"/>
      <c r="OEU2" s="545"/>
      <c r="OEV2" s="546"/>
      <c r="OEW2" s="539"/>
      <c r="OEX2" s="545"/>
      <c r="OEY2" s="545"/>
      <c r="OEZ2" s="546"/>
      <c r="OFA2" s="539"/>
      <c r="OFB2" s="545"/>
      <c r="OFC2" s="545"/>
      <c r="OFD2" s="546"/>
      <c r="OFE2" s="539"/>
      <c r="OFF2" s="545"/>
      <c r="OFG2" s="545"/>
      <c r="OFH2" s="546"/>
      <c r="OFI2" s="539"/>
      <c r="OFJ2" s="545"/>
      <c r="OFK2" s="545"/>
      <c r="OFL2" s="546"/>
      <c r="OFM2" s="539"/>
      <c r="OFN2" s="545"/>
      <c r="OFO2" s="545"/>
      <c r="OFP2" s="546"/>
      <c r="OFQ2" s="539"/>
      <c r="OFR2" s="545"/>
      <c r="OFS2" s="545"/>
      <c r="OFT2" s="546"/>
      <c r="OFU2" s="539"/>
      <c r="OFV2" s="545"/>
      <c r="OFW2" s="545"/>
      <c r="OFX2" s="546"/>
      <c r="OFY2" s="539"/>
      <c r="OFZ2" s="545"/>
      <c r="OGA2" s="545"/>
      <c r="OGB2" s="546"/>
      <c r="OGC2" s="539"/>
      <c r="OGD2" s="545"/>
      <c r="OGE2" s="545"/>
      <c r="OGF2" s="546"/>
      <c r="OGG2" s="539"/>
      <c r="OGH2" s="545"/>
      <c r="OGI2" s="545"/>
      <c r="OGJ2" s="546"/>
      <c r="OGK2" s="539"/>
      <c r="OGL2" s="545"/>
      <c r="OGM2" s="545"/>
      <c r="OGN2" s="546"/>
      <c r="OGO2" s="539"/>
      <c r="OGP2" s="545"/>
      <c r="OGQ2" s="545"/>
      <c r="OGR2" s="546"/>
      <c r="OGS2" s="539"/>
      <c r="OGT2" s="545"/>
      <c r="OGU2" s="545"/>
      <c r="OGV2" s="546"/>
      <c r="OGW2" s="539"/>
      <c r="OGX2" s="545"/>
      <c r="OGY2" s="545"/>
      <c r="OGZ2" s="546"/>
      <c r="OHA2" s="539"/>
      <c r="OHB2" s="545"/>
      <c r="OHC2" s="545"/>
      <c r="OHD2" s="546"/>
      <c r="OHE2" s="539"/>
      <c r="OHF2" s="545"/>
      <c r="OHG2" s="545"/>
      <c r="OHH2" s="546"/>
      <c r="OHI2" s="539"/>
      <c r="OHJ2" s="545"/>
      <c r="OHK2" s="545"/>
      <c r="OHL2" s="546"/>
      <c r="OHM2" s="539"/>
      <c r="OHN2" s="545"/>
      <c r="OHO2" s="545"/>
      <c r="OHP2" s="546"/>
      <c r="OHQ2" s="539"/>
      <c r="OHR2" s="545"/>
      <c r="OHS2" s="545"/>
      <c r="OHT2" s="546"/>
      <c r="OHU2" s="539"/>
      <c r="OHV2" s="545"/>
      <c r="OHW2" s="545"/>
      <c r="OHX2" s="546"/>
      <c r="OHY2" s="539"/>
      <c r="OHZ2" s="545"/>
      <c r="OIA2" s="545"/>
      <c r="OIB2" s="546"/>
      <c r="OIC2" s="539"/>
      <c r="OID2" s="545"/>
      <c r="OIE2" s="545"/>
      <c r="OIF2" s="546"/>
      <c r="OIG2" s="539"/>
      <c r="OIH2" s="545"/>
      <c r="OII2" s="545"/>
      <c r="OIJ2" s="546"/>
      <c r="OIK2" s="539"/>
      <c r="OIL2" s="545"/>
      <c r="OIM2" s="545"/>
      <c r="OIN2" s="546"/>
      <c r="OIO2" s="539"/>
      <c r="OIP2" s="545"/>
      <c r="OIQ2" s="545"/>
      <c r="OIR2" s="546"/>
      <c r="OIS2" s="539"/>
      <c r="OIT2" s="545"/>
      <c r="OIU2" s="545"/>
      <c r="OIV2" s="546"/>
      <c r="OIW2" s="539"/>
      <c r="OIX2" s="545"/>
      <c r="OIY2" s="545"/>
      <c r="OIZ2" s="546"/>
      <c r="OJA2" s="539"/>
      <c r="OJB2" s="545"/>
      <c r="OJC2" s="545"/>
      <c r="OJD2" s="546"/>
      <c r="OJE2" s="539"/>
      <c r="OJF2" s="545"/>
      <c r="OJG2" s="545"/>
      <c r="OJH2" s="546"/>
      <c r="OJI2" s="539"/>
      <c r="OJJ2" s="545"/>
      <c r="OJK2" s="545"/>
      <c r="OJL2" s="546"/>
      <c r="OJM2" s="539"/>
      <c r="OJN2" s="545"/>
      <c r="OJO2" s="545"/>
      <c r="OJP2" s="546"/>
      <c r="OJQ2" s="539"/>
      <c r="OJR2" s="545"/>
      <c r="OJS2" s="545"/>
      <c r="OJT2" s="546"/>
      <c r="OJU2" s="539"/>
      <c r="OJV2" s="545"/>
      <c r="OJW2" s="545"/>
      <c r="OJX2" s="546"/>
      <c r="OJY2" s="539"/>
      <c r="OJZ2" s="545"/>
      <c r="OKA2" s="545"/>
      <c r="OKB2" s="546"/>
      <c r="OKC2" s="539"/>
      <c r="OKD2" s="545"/>
      <c r="OKE2" s="545"/>
      <c r="OKF2" s="546"/>
      <c r="OKG2" s="539"/>
      <c r="OKH2" s="545"/>
      <c r="OKI2" s="545"/>
      <c r="OKJ2" s="546"/>
      <c r="OKK2" s="539"/>
      <c r="OKL2" s="545"/>
      <c r="OKM2" s="545"/>
      <c r="OKN2" s="546"/>
      <c r="OKO2" s="539"/>
      <c r="OKP2" s="545"/>
      <c r="OKQ2" s="545"/>
      <c r="OKR2" s="546"/>
      <c r="OKS2" s="539"/>
      <c r="OKT2" s="545"/>
      <c r="OKU2" s="545"/>
      <c r="OKV2" s="546"/>
      <c r="OKW2" s="539"/>
      <c r="OKX2" s="545"/>
      <c r="OKY2" s="545"/>
      <c r="OKZ2" s="546"/>
      <c r="OLA2" s="539"/>
      <c r="OLB2" s="545"/>
      <c r="OLC2" s="545"/>
      <c r="OLD2" s="546"/>
      <c r="OLE2" s="539"/>
      <c r="OLF2" s="545"/>
      <c r="OLG2" s="545"/>
      <c r="OLH2" s="546"/>
      <c r="OLI2" s="539"/>
      <c r="OLJ2" s="545"/>
      <c r="OLK2" s="545"/>
      <c r="OLL2" s="546"/>
      <c r="OLM2" s="539"/>
      <c r="OLN2" s="545"/>
      <c r="OLO2" s="545"/>
      <c r="OLP2" s="546"/>
      <c r="OLQ2" s="539"/>
      <c r="OLR2" s="545"/>
      <c r="OLS2" s="545"/>
      <c r="OLT2" s="546"/>
      <c r="OLU2" s="539"/>
      <c r="OLV2" s="545"/>
      <c r="OLW2" s="545"/>
      <c r="OLX2" s="546"/>
      <c r="OLY2" s="539"/>
      <c r="OLZ2" s="545"/>
      <c r="OMA2" s="545"/>
      <c r="OMB2" s="546"/>
      <c r="OMC2" s="539"/>
      <c r="OMD2" s="545"/>
      <c r="OME2" s="545"/>
      <c r="OMF2" s="546"/>
      <c r="OMG2" s="539"/>
      <c r="OMH2" s="545"/>
      <c r="OMI2" s="545"/>
      <c r="OMJ2" s="546"/>
      <c r="OMK2" s="539"/>
      <c r="OML2" s="545"/>
      <c r="OMM2" s="545"/>
      <c r="OMN2" s="546"/>
      <c r="OMO2" s="539"/>
      <c r="OMP2" s="545"/>
      <c r="OMQ2" s="545"/>
      <c r="OMR2" s="546"/>
      <c r="OMS2" s="539"/>
      <c r="OMT2" s="545"/>
      <c r="OMU2" s="545"/>
      <c r="OMV2" s="546"/>
      <c r="OMW2" s="539"/>
      <c r="OMX2" s="545"/>
      <c r="OMY2" s="545"/>
      <c r="OMZ2" s="546"/>
      <c r="ONA2" s="539"/>
      <c r="ONB2" s="545"/>
      <c r="ONC2" s="545"/>
      <c r="OND2" s="546"/>
      <c r="ONE2" s="539"/>
      <c r="ONF2" s="545"/>
      <c r="ONG2" s="545"/>
      <c r="ONH2" s="546"/>
      <c r="ONI2" s="539"/>
      <c r="ONJ2" s="545"/>
      <c r="ONK2" s="545"/>
      <c r="ONL2" s="546"/>
      <c r="ONM2" s="539"/>
      <c r="ONN2" s="545"/>
      <c r="ONO2" s="545"/>
      <c r="ONP2" s="546"/>
      <c r="ONQ2" s="539"/>
      <c r="ONR2" s="545"/>
      <c r="ONS2" s="545"/>
      <c r="ONT2" s="546"/>
      <c r="ONU2" s="539"/>
      <c r="ONV2" s="545"/>
      <c r="ONW2" s="545"/>
      <c r="ONX2" s="546"/>
      <c r="ONY2" s="539"/>
      <c r="ONZ2" s="545"/>
      <c r="OOA2" s="545"/>
      <c r="OOB2" s="546"/>
      <c r="OOC2" s="539"/>
      <c r="OOD2" s="545"/>
      <c r="OOE2" s="545"/>
      <c r="OOF2" s="546"/>
      <c r="OOG2" s="539"/>
      <c r="OOH2" s="545"/>
      <c r="OOI2" s="545"/>
      <c r="OOJ2" s="546"/>
      <c r="OOK2" s="539"/>
      <c r="OOL2" s="545"/>
      <c r="OOM2" s="545"/>
      <c r="OON2" s="546"/>
      <c r="OOO2" s="539"/>
      <c r="OOP2" s="545"/>
      <c r="OOQ2" s="545"/>
      <c r="OOR2" s="546"/>
      <c r="OOS2" s="539"/>
      <c r="OOT2" s="545"/>
      <c r="OOU2" s="545"/>
      <c r="OOV2" s="546"/>
      <c r="OOW2" s="539"/>
      <c r="OOX2" s="545"/>
      <c r="OOY2" s="545"/>
      <c r="OOZ2" s="546"/>
      <c r="OPA2" s="539"/>
      <c r="OPB2" s="545"/>
      <c r="OPC2" s="545"/>
      <c r="OPD2" s="546"/>
      <c r="OPE2" s="539"/>
      <c r="OPF2" s="545"/>
      <c r="OPG2" s="545"/>
      <c r="OPH2" s="546"/>
      <c r="OPI2" s="539"/>
      <c r="OPJ2" s="545"/>
      <c r="OPK2" s="545"/>
      <c r="OPL2" s="546"/>
      <c r="OPM2" s="539"/>
      <c r="OPN2" s="545"/>
      <c r="OPO2" s="545"/>
      <c r="OPP2" s="546"/>
      <c r="OPQ2" s="539"/>
      <c r="OPR2" s="545"/>
      <c r="OPS2" s="545"/>
      <c r="OPT2" s="546"/>
      <c r="OPU2" s="539"/>
      <c r="OPV2" s="545"/>
      <c r="OPW2" s="545"/>
      <c r="OPX2" s="546"/>
      <c r="OPY2" s="539"/>
      <c r="OPZ2" s="545"/>
      <c r="OQA2" s="545"/>
      <c r="OQB2" s="546"/>
      <c r="OQC2" s="539"/>
      <c r="OQD2" s="545"/>
      <c r="OQE2" s="545"/>
      <c r="OQF2" s="546"/>
      <c r="OQG2" s="539"/>
      <c r="OQH2" s="545"/>
      <c r="OQI2" s="545"/>
      <c r="OQJ2" s="546"/>
      <c r="OQK2" s="539"/>
      <c r="OQL2" s="545"/>
      <c r="OQM2" s="545"/>
      <c r="OQN2" s="546"/>
      <c r="OQO2" s="539"/>
      <c r="OQP2" s="545"/>
      <c r="OQQ2" s="545"/>
      <c r="OQR2" s="546"/>
      <c r="OQS2" s="539"/>
      <c r="OQT2" s="545"/>
      <c r="OQU2" s="545"/>
      <c r="OQV2" s="546"/>
      <c r="OQW2" s="539"/>
      <c r="OQX2" s="545"/>
      <c r="OQY2" s="545"/>
      <c r="OQZ2" s="546"/>
      <c r="ORA2" s="539"/>
      <c r="ORB2" s="545"/>
      <c r="ORC2" s="545"/>
      <c r="ORD2" s="546"/>
      <c r="ORE2" s="539"/>
      <c r="ORF2" s="545"/>
      <c r="ORG2" s="545"/>
      <c r="ORH2" s="546"/>
      <c r="ORI2" s="539"/>
      <c r="ORJ2" s="545"/>
      <c r="ORK2" s="545"/>
      <c r="ORL2" s="546"/>
      <c r="ORM2" s="539"/>
      <c r="ORN2" s="545"/>
      <c r="ORO2" s="545"/>
      <c r="ORP2" s="546"/>
      <c r="ORQ2" s="539"/>
      <c r="ORR2" s="545"/>
      <c r="ORS2" s="545"/>
      <c r="ORT2" s="546"/>
      <c r="ORU2" s="539"/>
      <c r="ORV2" s="545"/>
      <c r="ORW2" s="545"/>
      <c r="ORX2" s="546"/>
      <c r="ORY2" s="539"/>
      <c r="ORZ2" s="545"/>
      <c r="OSA2" s="545"/>
      <c r="OSB2" s="546"/>
      <c r="OSC2" s="539"/>
      <c r="OSD2" s="545"/>
      <c r="OSE2" s="545"/>
      <c r="OSF2" s="546"/>
      <c r="OSG2" s="539"/>
      <c r="OSH2" s="545"/>
      <c r="OSI2" s="545"/>
      <c r="OSJ2" s="546"/>
      <c r="OSK2" s="539"/>
      <c r="OSL2" s="545"/>
      <c r="OSM2" s="545"/>
      <c r="OSN2" s="546"/>
      <c r="OSO2" s="539"/>
      <c r="OSP2" s="545"/>
      <c r="OSQ2" s="545"/>
      <c r="OSR2" s="546"/>
      <c r="OSS2" s="539"/>
      <c r="OST2" s="545"/>
      <c r="OSU2" s="545"/>
      <c r="OSV2" s="546"/>
      <c r="OSW2" s="539"/>
      <c r="OSX2" s="545"/>
      <c r="OSY2" s="545"/>
      <c r="OSZ2" s="546"/>
      <c r="OTA2" s="539"/>
      <c r="OTB2" s="545"/>
      <c r="OTC2" s="545"/>
      <c r="OTD2" s="546"/>
      <c r="OTE2" s="539"/>
      <c r="OTF2" s="545"/>
      <c r="OTG2" s="545"/>
      <c r="OTH2" s="546"/>
      <c r="OTI2" s="539"/>
      <c r="OTJ2" s="545"/>
      <c r="OTK2" s="545"/>
      <c r="OTL2" s="546"/>
      <c r="OTM2" s="539"/>
      <c r="OTN2" s="545"/>
      <c r="OTO2" s="545"/>
      <c r="OTP2" s="546"/>
      <c r="OTQ2" s="539"/>
      <c r="OTR2" s="545"/>
      <c r="OTS2" s="545"/>
      <c r="OTT2" s="546"/>
      <c r="OTU2" s="539"/>
      <c r="OTV2" s="545"/>
      <c r="OTW2" s="545"/>
      <c r="OTX2" s="546"/>
      <c r="OTY2" s="539"/>
      <c r="OTZ2" s="545"/>
      <c r="OUA2" s="545"/>
      <c r="OUB2" s="546"/>
      <c r="OUC2" s="539"/>
      <c r="OUD2" s="545"/>
      <c r="OUE2" s="545"/>
      <c r="OUF2" s="546"/>
      <c r="OUG2" s="539"/>
      <c r="OUH2" s="545"/>
      <c r="OUI2" s="545"/>
      <c r="OUJ2" s="546"/>
      <c r="OUK2" s="539"/>
      <c r="OUL2" s="545"/>
      <c r="OUM2" s="545"/>
      <c r="OUN2" s="546"/>
      <c r="OUO2" s="539"/>
      <c r="OUP2" s="545"/>
      <c r="OUQ2" s="545"/>
      <c r="OUR2" s="546"/>
      <c r="OUS2" s="539"/>
      <c r="OUT2" s="545"/>
      <c r="OUU2" s="545"/>
      <c r="OUV2" s="546"/>
      <c r="OUW2" s="539"/>
      <c r="OUX2" s="545"/>
      <c r="OUY2" s="545"/>
      <c r="OUZ2" s="546"/>
      <c r="OVA2" s="539"/>
      <c r="OVB2" s="545"/>
      <c r="OVC2" s="545"/>
      <c r="OVD2" s="546"/>
      <c r="OVE2" s="539"/>
      <c r="OVF2" s="545"/>
      <c r="OVG2" s="545"/>
      <c r="OVH2" s="546"/>
      <c r="OVI2" s="539"/>
      <c r="OVJ2" s="545"/>
      <c r="OVK2" s="545"/>
      <c r="OVL2" s="546"/>
      <c r="OVM2" s="539"/>
      <c r="OVN2" s="545"/>
      <c r="OVO2" s="545"/>
      <c r="OVP2" s="546"/>
      <c r="OVQ2" s="539"/>
      <c r="OVR2" s="545"/>
      <c r="OVS2" s="545"/>
      <c r="OVT2" s="546"/>
      <c r="OVU2" s="539"/>
      <c r="OVV2" s="545"/>
      <c r="OVW2" s="545"/>
      <c r="OVX2" s="546"/>
      <c r="OVY2" s="539"/>
      <c r="OVZ2" s="545"/>
      <c r="OWA2" s="545"/>
      <c r="OWB2" s="546"/>
      <c r="OWC2" s="539"/>
      <c r="OWD2" s="545"/>
      <c r="OWE2" s="545"/>
      <c r="OWF2" s="546"/>
      <c r="OWG2" s="539"/>
      <c r="OWH2" s="545"/>
      <c r="OWI2" s="545"/>
      <c r="OWJ2" s="546"/>
      <c r="OWK2" s="539"/>
      <c r="OWL2" s="545"/>
      <c r="OWM2" s="545"/>
      <c r="OWN2" s="546"/>
      <c r="OWO2" s="539"/>
      <c r="OWP2" s="545"/>
      <c r="OWQ2" s="545"/>
      <c r="OWR2" s="546"/>
      <c r="OWS2" s="539"/>
      <c r="OWT2" s="545"/>
      <c r="OWU2" s="545"/>
      <c r="OWV2" s="546"/>
      <c r="OWW2" s="539"/>
      <c r="OWX2" s="545"/>
      <c r="OWY2" s="545"/>
      <c r="OWZ2" s="546"/>
      <c r="OXA2" s="539"/>
      <c r="OXB2" s="545"/>
      <c r="OXC2" s="545"/>
      <c r="OXD2" s="546"/>
      <c r="OXE2" s="539"/>
      <c r="OXF2" s="545"/>
      <c r="OXG2" s="545"/>
      <c r="OXH2" s="546"/>
      <c r="OXI2" s="539"/>
      <c r="OXJ2" s="545"/>
      <c r="OXK2" s="545"/>
      <c r="OXL2" s="546"/>
      <c r="OXM2" s="539"/>
      <c r="OXN2" s="545"/>
      <c r="OXO2" s="545"/>
      <c r="OXP2" s="546"/>
      <c r="OXQ2" s="539"/>
      <c r="OXR2" s="545"/>
      <c r="OXS2" s="545"/>
      <c r="OXT2" s="546"/>
      <c r="OXU2" s="539"/>
      <c r="OXV2" s="545"/>
      <c r="OXW2" s="545"/>
      <c r="OXX2" s="546"/>
      <c r="OXY2" s="539"/>
      <c r="OXZ2" s="545"/>
      <c r="OYA2" s="545"/>
      <c r="OYB2" s="546"/>
      <c r="OYC2" s="539"/>
      <c r="OYD2" s="545"/>
      <c r="OYE2" s="545"/>
      <c r="OYF2" s="546"/>
      <c r="OYG2" s="539"/>
      <c r="OYH2" s="545"/>
      <c r="OYI2" s="545"/>
      <c r="OYJ2" s="546"/>
      <c r="OYK2" s="539"/>
      <c r="OYL2" s="545"/>
      <c r="OYM2" s="545"/>
      <c r="OYN2" s="546"/>
      <c r="OYO2" s="539"/>
      <c r="OYP2" s="545"/>
      <c r="OYQ2" s="545"/>
      <c r="OYR2" s="546"/>
      <c r="OYS2" s="539"/>
      <c r="OYT2" s="545"/>
      <c r="OYU2" s="545"/>
      <c r="OYV2" s="546"/>
      <c r="OYW2" s="539"/>
      <c r="OYX2" s="545"/>
      <c r="OYY2" s="545"/>
      <c r="OYZ2" s="546"/>
      <c r="OZA2" s="539"/>
      <c r="OZB2" s="545"/>
      <c r="OZC2" s="545"/>
      <c r="OZD2" s="546"/>
      <c r="OZE2" s="539"/>
      <c r="OZF2" s="545"/>
      <c r="OZG2" s="545"/>
      <c r="OZH2" s="546"/>
      <c r="OZI2" s="539"/>
      <c r="OZJ2" s="545"/>
      <c r="OZK2" s="545"/>
      <c r="OZL2" s="546"/>
      <c r="OZM2" s="539"/>
      <c r="OZN2" s="545"/>
      <c r="OZO2" s="545"/>
      <c r="OZP2" s="546"/>
      <c r="OZQ2" s="539"/>
      <c r="OZR2" s="545"/>
      <c r="OZS2" s="545"/>
      <c r="OZT2" s="546"/>
      <c r="OZU2" s="539"/>
      <c r="OZV2" s="545"/>
      <c r="OZW2" s="545"/>
      <c r="OZX2" s="546"/>
      <c r="OZY2" s="539"/>
      <c r="OZZ2" s="545"/>
      <c r="PAA2" s="545"/>
      <c r="PAB2" s="546"/>
      <c r="PAC2" s="539"/>
      <c r="PAD2" s="545"/>
      <c r="PAE2" s="545"/>
      <c r="PAF2" s="546"/>
      <c r="PAG2" s="539"/>
      <c r="PAH2" s="545"/>
      <c r="PAI2" s="545"/>
      <c r="PAJ2" s="546"/>
      <c r="PAK2" s="539"/>
      <c r="PAL2" s="545"/>
      <c r="PAM2" s="545"/>
      <c r="PAN2" s="546"/>
      <c r="PAO2" s="539"/>
      <c r="PAP2" s="545"/>
      <c r="PAQ2" s="545"/>
      <c r="PAR2" s="546"/>
      <c r="PAS2" s="539"/>
      <c r="PAT2" s="545"/>
      <c r="PAU2" s="545"/>
      <c r="PAV2" s="546"/>
      <c r="PAW2" s="539"/>
      <c r="PAX2" s="545"/>
      <c r="PAY2" s="545"/>
      <c r="PAZ2" s="546"/>
      <c r="PBA2" s="539"/>
      <c r="PBB2" s="545"/>
      <c r="PBC2" s="545"/>
      <c r="PBD2" s="546"/>
      <c r="PBE2" s="539"/>
      <c r="PBF2" s="545"/>
      <c r="PBG2" s="545"/>
      <c r="PBH2" s="546"/>
      <c r="PBI2" s="539"/>
      <c r="PBJ2" s="545"/>
      <c r="PBK2" s="545"/>
      <c r="PBL2" s="546"/>
      <c r="PBM2" s="539"/>
      <c r="PBN2" s="545"/>
      <c r="PBO2" s="545"/>
      <c r="PBP2" s="546"/>
      <c r="PBQ2" s="539"/>
      <c r="PBR2" s="545"/>
      <c r="PBS2" s="545"/>
      <c r="PBT2" s="546"/>
      <c r="PBU2" s="539"/>
      <c r="PBV2" s="545"/>
      <c r="PBW2" s="545"/>
      <c r="PBX2" s="546"/>
      <c r="PBY2" s="539"/>
      <c r="PBZ2" s="545"/>
      <c r="PCA2" s="545"/>
      <c r="PCB2" s="546"/>
      <c r="PCC2" s="539"/>
      <c r="PCD2" s="545"/>
      <c r="PCE2" s="545"/>
      <c r="PCF2" s="546"/>
      <c r="PCG2" s="539"/>
      <c r="PCH2" s="545"/>
      <c r="PCI2" s="545"/>
      <c r="PCJ2" s="546"/>
      <c r="PCK2" s="539"/>
      <c r="PCL2" s="545"/>
      <c r="PCM2" s="545"/>
      <c r="PCN2" s="546"/>
      <c r="PCO2" s="539"/>
      <c r="PCP2" s="545"/>
      <c r="PCQ2" s="545"/>
      <c r="PCR2" s="546"/>
      <c r="PCS2" s="539"/>
      <c r="PCT2" s="545"/>
      <c r="PCU2" s="545"/>
      <c r="PCV2" s="546"/>
      <c r="PCW2" s="539"/>
      <c r="PCX2" s="545"/>
      <c r="PCY2" s="545"/>
      <c r="PCZ2" s="546"/>
      <c r="PDA2" s="539"/>
      <c r="PDB2" s="545"/>
      <c r="PDC2" s="545"/>
      <c r="PDD2" s="546"/>
      <c r="PDE2" s="539"/>
      <c r="PDF2" s="545"/>
      <c r="PDG2" s="545"/>
      <c r="PDH2" s="546"/>
      <c r="PDI2" s="539"/>
      <c r="PDJ2" s="545"/>
      <c r="PDK2" s="545"/>
      <c r="PDL2" s="546"/>
      <c r="PDM2" s="539"/>
      <c r="PDN2" s="545"/>
      <c r="PDO2" s="545"/>
      <c r="PDP2" s="546"/>
      <c r="PDQ2" s="539"/>
      <c r="PDR2" s="545"/>
      <c r="PDS2" s="545"/>
      <c r="PDT2" s="546"/>
      <c r="PDU2" s="539"/>
      <c r="PDV2" s="545"/>
      <c r="PDW2" s="545"/>
      <c r="PDX2" s="546"/>
      <c r="PDY2" s="539"/>
      <c r="PDZ2" s="545"/>
      <c r="PEA2" s="545"/>
      <c r="PEB2" s="546"/>
      <c r="PEC2" s="539"/>
      <c r="PED2" s="545"/>
      <c r="PEE2" s="545"/>
      <c r="PEF2" s="546"/>
      <c r="PEG2" s="539"/>
      <c r="PEH2" s="545"/>
      <c r="PEI2" s="545"/>
      <c r="PEJ2" s="546"/>
      <c r="PEK2" s="539"/>
      <c r="PEL2" s="545"/>
      <c r="PEM2" s="545"/>
      <c r="PEN2" s="546"/>
      <c r="PEO2" s="539"/>
      <c r="PEP2" s="545"/>
      <c r="PEQ2" s="545"/>
      <c r="PER2" s="546"/>
      <c r="PES2" s="539"/>
      <c r="PET2" s="545"/>
      <c r="PEU2" s="545"/>
      <c r="PEV2" s="546"/>
      <c r="PEW2" s="539"/>
      <c r="PEX2" s="545"/>
      <c r="PEY2" s="545"/>
      <c r="PEZ2" s="546"/>
      <c r="PFA2" s="539"/>
      <c r="PFB2" s="545"/>
      <c r="PFC2" s="545"/>
      <c r="PFD2" s="546"/>
      <c r="PFE2" s="539"/>
      <c r="PFF2" s="545"/>
      <c r="PFG2" s="545"/>
      <c r="PFH2" s="546"/>
      <c r="PFI2" s="539"/>
      <c r="PFJ2" s="545"/>
      <c r="PFK2" s="545"/>
      <c r="PFL2" s="546"/>
      <c r="PFM2" s="539"/>
      <c r="PFN2" s="545"/>
      <c r="PFO2" s="545"/>
      <c r="PFP2" s="546"/>
      <c r="PFQ2" s="539"/>
      <c r="PFR2" s="545"/>
      <c r="PFS2" s="545"/>
      <c r="PFT2" s="546"/>
      <c r="PFU2" s="539"/>
      <c r="PFV2" s="545"/>
      <c r="PFW2" s="545"/>
      <c r="PFX2" s="546"/>
      <c r="PFY2" s="539"/>
      <c r="PFZ2" s="545"/>
      <c r="PGA2" s="545"/>
      <c r="PGB2" s="546"/>
      <c r="PGC2" s="539"/>
      <c r="PGD2" s="545"/>
      <c r="PGE2" s="545"/>
      <c r="PGF2" s="546"/>
      <c r="PGG2" s="539"/>
      <c r="PGH2" s="545"/>
      <c r="PGI2" s="545"/>
      <c r="PGJ2" s="546"/>
      <c r="PGK2" s="539"/>
      <c r="PGL2" s="545"/>
      <c r="PGM2" s="545"/>
      <c r="PGN2" s="546"/>
      <c r="PGO2" s="539"/>
      <c r="PGP2" s="545"/>
      <c r="PGQ2" s="545"/>
      <c r="PGR2" s="546"/>
      <c r="PGS2" s="539"/>
      <c r="PGT2" s="545"/>
      <c r="PGU2" s="545"/>
      <c r="PGV2" s="546"/>
      <c r="PGW2" s="539"/>
      <c r="PGX2" s="545"/>
      <c r="PGY2" s="545"/>
      <c r="PGZ2" s="546"/>
      <c r="PHA2" s="539"/>
      <c r="PHB2" s="545"/>
      <c r="PHC2" s="545"/>
      <c r="PHD2" s="546"/>
      <c r="PHE2" s="539"/>
      <c r="PHF2" s="545"/>
      <c r="PHG2" s="545"/>
      <c r="PHH2" s="546"/>
      <c r="PHI2" s="539"/>
      <c r="PHJ2" s="545"/>
      <c r="PHK2" s="545"/>
      <c r="PHL2" s="546"/>
      <c r="PHM2" s="539"/>
      <c r="PHN2" s="545"/>
      <c r="PHO2" s="545"/>
      <c r="PHP2" s="546"/>
      <c r="PHQ2" s="539"/>
      <c r="PHR2" s="545"/>
      <c r="PHS2" s="545"/>
      <c r="PHT2" s="546"/>
      <c r="PHU2" s="539"/>
      <c r="PHV2" s="545"/>
      <c r="PHW2" s="545"/>
      <c r="PHX2" s="546"/>
      <c r="PHY2" s="539"/>
      <c r="PHZ2" s="545"/>
      <c r="PIA2" s="545"/>
      <c r="PIB2" s="546"/>
      <c r="PIC2" s="539"/>
      <c r="PID2" s="545"/>
      <c r="PIE2" s="545"/>
      <c r="PIF2" s="546"/>
      <c r="PIG2" s="539"/>
      <c r="PIH2" s="545"/>
      <c r="PII2" s="545"/>
      <c r="PIJ2" s="546"/>
      <c r="PIK2" s="539"/>
      <c r="PIL2" s="545"/>
      <c r="PIM2" s="545"/>
      <c r="PIN2" s="546"/>
      <c r="PIO2" s="539"/>
      <c r="PIP2" s="545"/>
      <c r="PIQ2" s="545"/>
      <c r="PIR2" s="546"/>
      <c r="PIS2" s="539"/>
      <c r="PIT2" s="545"/>
      <c r="PIU2" s="545"/>
      <c r="PIV2" s="546"/>
      <c r="PIW2" s="539"/>
      <c r="PIX2" s="545"/>
      <c r="PIY2" s="545"/>
      <c r="PIZ2" s="546"/>
      <c r="PJA2" s="539"/>
      <c r="PJB2" s="545"/>
      <c r="PJC2" s="545"/>
      <c r="PJD2" s="546"/>
      <c r="PJE2" s="539"/>
      <c r="PJF2" s="545"/>
      <c r="PJG2" s="545"/>
      <c r="PJH2" s="546"/>
      <c r="PJI2" s="539"/>
      <c r="PJJ2" s="545"/>
      <c r="PJK2" s="545"/>
      <c r="PJL2" s="546"/>
      <c r="PJM2" s="539"/>
      <c r="PJN2" s="545"/>
      <c r="PJO2" s="545"/>
      <c r="PJP2" s="546"/>
      <c r="PJQ2" s="539"/>
      <c r="PJR2" s="545"/>
      <c r="PJS2" s="545"/>
      <c r="PJT2" s="546"/>
      <c r="PJU2" s="539"/>
      <c r="PJV2" s="545"/>
      <c r="PJW2" s="545"/>
      <c r="PJX2" s="546"/>
      <c r="PJY2" s="539"/>
      <c r="PJZ2" s="545"/>
      <c r="PKA2" s="545"/>
      <c r="PKB2" s="546"/>
      <c r="PKC2" s="539"/>
      <c r="PKD2" s="545"/>
      <c r="PKE2" s="545"/>
      <c r="PKF2" s="546"/>
      <c r="PKG2" s="539"/>
      <c r="PKH2" s="545"/>
      <c r="PKI2" s="545"/>
      <c r="PKJ2" s="546"/>
      <c r="PKK2" s="539"/>
      <c r="PKL2" s="545"/>
      <c r="PKM2" s="545"/>
      <c r="PKN2" s="546"/>
      <c r="PKO2" s="539"/>
      <c r="PKP2" s="545"/>
      <c r="PKQ2" s="545"/>
      <c r="PKR2" s="546"/>
      <c r="PKS2" s="539"/>
      <c r="PKT2" s="545"/>
      <c r="PKU2" s="545"/>
      <c r="PKV2" s="546"/>
      <c r="PKW2" s="539"/>
      <c r="PKX2" s="545"/>
      <c r="PKY2" s="545"/>
      <c r="PKZ2" s="546"/>
      <c r="PLA2" s="539"/>
      <c r="PLB2" s="545"/>
      <c r="PLC2" s="545"/>
      <c r="PLD2" s="546"/>
      <c r="PLE2" s="539"/>
      <c r="PLF2" s="545"/>
      <c r="PLG2" s="545"/>
      <c r="PLH2" s="546"/>
      <c r="PLI2" s="539"/>
      <c r="PLJ2" s="545"/>
      <c r="PLK2" s="545"/>
      <c r="PLL2" s="546"/>
      <c r="PLM2" s="539"/>
      <c r="PLN2" s="545"/>
      <c r="PLO2" s="545"/>
      <c r="PLP2" s="546"/>
      <c r="PLQ2" s="539"/>
      <c r="PLR2" s="545"/>
      <c r="PLS2" s="545"/>
      <c r="PLT2" s="546"/>
      <c r="PLU2" s="539"/>
      <c r="PLV2" s="545"/>
      <c r="PLW2" s="545"/>
      <c r="PLX2" s="546"/>
      <c r="PLY2" s="539"/>
      <c r="PLZ2" s="545"/>
      <c r="PMA2" s="545"/>
      <c r="PMB2" s="546"/>
      <c r="PMC2" s="539"/>
      <c r="PMD2" s="545"/>
      <c r="PME2" s="545"/>
      <c r="PMF2" s="546"/>
      <c r="PMG2" s="539"/>
      <c r="PMH2" s="545"/>
      <c r="PMI2" s="545"/>
      <c r="PMJ2" s="546"/>
      <c r="PMK2" s="539"/>
      <c r="PML2" s="545"/>
      <c r="PMM2" s="545"/>
      <c r="PMN2" s="546"/>
      <c r="PMO2" s="539"/>
      <c r="PMP2" s="545"/>
      <c r="PMQ2" s="545"/>
      <c r="PMR2" s="546"/>
      <c r="PMS2" s="539"/>
      <c r="PMT2" s="545"/>
      <c r="PMU2" s="545"/>
      <c r="PMV2" s="546"/>
      <c r="PMW2" s="539"/>
      <c r="PMX2" s="545"/>
      <c r="PMY2" s="545"/>
      <c r="PMZ2" s="546"/>
      <c r="PNA2" s="539"/>
      <c r="PNB2" s="545"/>
      <c r="PNC2" s="545"/>
      <c r="PND2" s="546"/>
      <c r="PNE2" s="539"/>
      <c r="PNF2" s="545"/>
      <c r="PNG2" s="545"/>
      <c r="PNH2" s="546"/>
      <c r="PNI2" s="539"/>
      <c r="PNJ2" s="545"/>
      <c r="PNK2" s="545"/>
      <c r="PNL2" s="546"/>
      <c r="PNM2" s="539"/>
      <c r="PNN2" s="545"/>
      <c r="PNO2" s="545"/>
      <c r="PNP2" s="546"/>
      <c r="PNQ2" s="539"/>
      <c r="PNR2" s="545"/>
      <c r="PNS2" s="545"/>
      <c r="PNT2" s="546"/>
      <c r="PNU2" s="539"/>
      <c r="PNV2" s="545"/>
      <c r="PNW2" s="545"/>
      <c r="PNX2" s="546"/>
      <c r="PNY2" s="539"/>
      <c r="PNZ2" s="545"/>
      <c r="POA2" s="545"/>
      <c r="POB2" s="546"/>
      <c r="POC2" s="539"/>
      <c r="POD2" s="545"/>
      <c r="POE2" s="545"/>
      <c r="POF2" s="546"/>
      <c r="POG2" s="539"/>
      <c r="POH2" s="545"/>
      <c r="POI2" s="545"/>
      <c r="POJ2" s="546"/>
      <c r="POK2" s="539"/>
      <c r="POL2" s="545"/>
      <c r="POM2" s="545"/>
      <c r="PON2" s="546"/>
      <c r="POO2" s="539"/>
      <c r="POP2" s="545"/>
      <c r="POQ2" s="545"/>
      <c r="POR2" s="546"/>
      <c r="POS2" s="539"/>
      <c r="POT2" s="545"/>
      <c r="POU2" s="545"/>
      <c r="POV2" s="546"/>
      <c r="POW2" s="539"/>
      <c r="POX2" s="545"/>
      <c r="POY2" s="545"/>
      <c r="POZ2" s="546"/>
      <c r="PPA2" s="539"/>
      <c r="PPB2" s="545"/>
      <c r="PPC2" s="545"/>
      <c r="PPD2" s="546"/>
      <c r="PPE2" s="539"/>
      <c r="PPF2" s="545"/>
      <c r="PPG2" s="545"/>
      <c r="PPH2" s="546"/>
      <c r="PPI2" s="539"/>
      <c r="PPJ2" s="545"/>
      <c r="PPK2" s="545"/>
      <c r="PPL2" s="546"/>
      <c r="PPM2" s="539"/>
      <c r="PPN2" s="545"/>
      <c r="PPO2" s="545"/>
      <c r="PPP2" s="546"/>
      <c r="PPQ2" s="539"/>
      <c r="PPR2" s="545"/>
      <c r="PPS2" s="545"/>
      <c r="PPT2" s="546"/>
      <c r="PPU2" s="539"/>
      <c r="PPV2" s="545"/>
      <c r="PPW2" s="545"/>
      <c r="PPX2" s="546"/>
      <c r="PPY2" s="539"/>
      <c r="PPZ2" s="545"/>
      <c r="PQA2" s="545"/>
      <c r="PQB2" s="546"/>
      <c r="PQC2" s="539"/>
      <c r="PQD2" s="545"/>
      <c r="PQE2" s="545"/>
      <c r="PQF2" s="546"/>
      <c r="PQG2" s="539"/>
      <c r="PQH2" s="545"/>
      <c r="PQI2" s="545"/>
      <c r="PQJ2" s="546"/>
      <c r="PQK2" s="539"/>
      <c r="PQL2" s="545"/>
      <c r="PQM2" s="545"/>
      <c r="PQN2" s="546"/>
      <c r="PQO2" s="539"/>
      <c r="PQP2" s="545"/>
      <c r="PQQ2" s="545"/>
      <c r="PQR2" s="546"/>
      <c r="PQS2" s="539"/>
      <c r="PQT2" s="545"/>
      <c r="PQU2" s="545"/>
      <c r="PQV2" s="546"/>
      <c r="PQW2" s="539"/>
      <c r="PQX2" s="545"/>
      <c r="PQY2" s="545"/>
      <c r="PQZ2" s="546"/>
      <c r="PRA2" s="539"/>
      <c r="PRB2" s="545"/>
      <c r="PRC2" s="545"/>
      <c r="PRD2" s="546"/>
      <c r="PRE2" s="539"/>
      <c r="PRF2" s="545"/>
      <c r="PRG2" s="545"/>
      <c r="PRH2" s="546"/>
      <c r="PRI2" s="539"/>
      <c r="PRJ2" s="545"/>
      <c r="PRK2" s="545"/>
      <c r="PRL2" s="546"/>
      <c r="PRM2" s="539"/>
      <c r="PRN2" s="545"/>
      <c r="PRO2" s="545"/>
      <c r="PRP2" s="546"/>
      <c r="PRQ2" s="539"/>
      <c r="PRR2" s="545"/>
      <c r="PRS2" s="545"/>
      <c r="PRT2" s="546"/>
      <c r="PRU2" s="539"/>
      <c r="PRV2" s="545"/>
      <c r="PRW2" s="545"/>
      <c r="PRX2" s="546"/>
      <c r="PRY2" s="539"/>
      <c r="PRZ2" s="545"/>
      <c r="PSA2" s="545"/>
      <c r="PSB2" s="546"/>
      <c r="PSC2" s="539"/>
      <c r="PSD2" s="545"/>
      <c r="PSE2" s="545"/>
      <c r="PSF2" s="546"/>
      <c r="PSG2" s="539"/>
      <c r="PSH2" s="545"/>
      <c r="PSI2" s="545"/>
      <c r="PSJ2" s="546"/>
      <c r="PSK2" s="539"/>
      <c r="PSL2" s="545"/>
      <c r="PSM2" s="545"/>
      <c r="PSN2" s="546"/>
      <c r="PSO2" s="539"/>
      <c r="PSP2" s="545"/>
      <c r="PSQ2" s="545"/>
      <c r="PSR2" s="546"/>
      <c r="PSS2" s="539"/>
      <c r="PST2" s="545"/>
      <c r="PSU2" s="545"/>
      <c r="PSV2" s="546"/>
      <c r="PSW2" s="539"/>
      <c r="PSX2" s="545"/>
      <c r="PSY2" s="545"/>
      <c r="PSZ2" s="546"/>
      <c r="PTA2" s="539"/>
      <c r="PTB2" s="545"/>
      <c r="PTC2" s="545"/>
      <c r="PTD2" s="546"/>
      <c r="PTE2" s="539"/>
      <c r="PTF2" s="545"/>
      <c r="PTG2" s="545"/>
      <c r="PTH2" s="546"/>
      <c r="PTI2" s="539"/>
      <c r="PTJ2" s="545"/>
      <c r="PTK2" s="545"/>
      <c r="PTL2" s="546"/>
      <c r="PTM2" s="539"/>
      <c r="PTN2" s="545"/>
      <c r="PTO2" s="545"/>
      <c r="PTP2" s="546"/>
      <c r="PTQ2" s="539"/>
      <c r="PTR2" s="545"/>
      <c r="PTS2" s="545"/>
      <c r="PTT2" s="546"/>
      <c r="PTU2" s="539"/>
      <c r="PTV2" s="545"/>
      <c r="PTW2" s="545"/>
      <c r="PTX2" s="546"/>
      <c r="PTY2" s="539"/>
      <c r="PTZ2" s="545"/>
      <c r="PUA2" s="545"/>
      <c r="PUB2" s="546"/>
      <c r="PUC2" s="539"/>
      <c r="PUD2" s="545"/>
      <c r="PUE2" s="545"/>
      <c r="PUF2" s="546"/>
      <c r="PUG2" s="539"/>
      <c r="PUH2" s="545"/>
      <c r="PUI2" s="545"/>
      <c r="PUJ2" s="546"/>
      <c r="PUK2" s="539"/>
      <c r="PUL2" s="545"/>
      <c r="PUM2" s="545"/>
      <c r="PUN2" s="546"/>
      <c r="PUO2" s="539"/>
      <c r="PUP2" s="545"/>
      <c r="PUQ2" s="545"/>
      <c r="PUR2" s="546"/>
      <c r="PUS2" s="539"/>
      <c r="PUT2" s="545"/>
      <c r="PUU2" s="545"/>
      <c r="PUV2" s="546"/>
      <c r="PUW2" s="539"/>
      <c r="PUX2" s="545"/>
      <c r="PUY2" s="545"/>
      <c r="PUZ2" s="546"/>
      <c r="PVA2" s="539"/>
      <c r="PVB2" s="545"/>
      <c r="PVC2" s="545"/>
      <c r="PVD2" s="546"/>
      <c r="PVE2" s="539"/>
      <c r="PVF2" s="545"/>
      <c r="PVG2" s="545"/>
      <c r="PVH2" s="546"/>
      <c r="PVI2" s="539"/>
      <c r="PVJ2" s="545"/>
      <c r="PVK2" s="545"/>
      <c r="PVL2" s="546"/>
      <c r="PVM2" s="539"/>
      <c r="PVN2" s="545"/>
      <c r="PVO2" s="545"/>
      <c r="PVP2" s="546"/>
      <c r="PVQ2" s="539"/>
      <c r="PVR2" s="545"/>
      <c r="PVS2" s="545"/>
      <c r="PVT2" s="546"/>
      <c r="PVU2" s="539"/>
      <c r="PVV2" s="545"/>
      <c r="PVW2" s="545"/>
      <c r="PVX2" s="546"/>
      <c r="PVY2" s="539"/>
      <c r="PVZ2" s="545"/>
      <c r="PWA2" s="545"/>
      <c r="PWB2" s="546"/>
      <c r="PWC2" s="539"/>
      <c r="PWD2" s="545"/>
      <c r="PWE2" s="545"/>
      <c r="PWF2" s="546"/>
      <c r="PWG2" s="539"/>
      <c r="PWH2" s="545"/>
      <c r="PWI2" s="545"/>
      <c r="PWJ2" s="546"/>
      <c r="PWK2" s="539"/>
      <c r="PWL2" s="545"/>
      <c r="PWM2" s="545"/>
      <c r="PWN2" s="546"/>
      <c r="PWO2" s="539"/>
      <c r="PWP2" s="545"/>
      <c r="PWQ2" s="545"/>
      <c r="PWR2" s="546"/>
      <c r="PWS2" s="539"/>
      <c r="PWT2" s="545"/>
      <c r="PWU2" s="545"/>
      <c r="PWV2" s="546"/>
      <c r="PWW2" s="539"/>
      <c r="PWX2" s="545"/>
      <c r="PWY2" s="545"/>
      <c r="PWZ2" s="546"/>
      <c r="PXA2" s="539"/>
      <c r="PXB2" s="545"/>
      <c r="PXC2" s="545"/>
      <c r="PXD2" s="546"/>
      <c r="PXE2" s="539"/>
      <c r="PXF2" s="545"/>
      <c r="PXG2" s="545"/>
      <c r="PXH2" s="546"/>
      <c r="PXI2" s="539"/>
      <c r="PXJ2" s="545"/>
      <c r="PXK2" s="545"/>
      <c r="PXL2" s="546"/>
      <c r="PXM2" s="539"/>
      <c r="PXN2" s="545"/>
      <c r="PXO2" s="545"/>
      <c r="PXP2" s="546"/>
      <c r="PXQ2" s="539"/>
      <c r="PXR2" s="545"/>
      <c r="PXS2" s="545"/>
      <c r="PXT2" s="546"/>
      <c r="PXU2" s="539"/>
      <c r="PXV2" s="545"/>
      <c r="PXW2" s="545"/>
      <c r="PXX2" s="546"/>
      <c r="PXY2" s="539"/>
      <c r="PXZ2" s="545"/>
      <c r="PYA2" s="545"/>
      <c r="PYB2" s="546"/>
      <c r="PYC2" s="539"/>
      <c r="PYD2" s="545"/>
      <c r="PYE2" s="545"/>
      <c r="PYF2" s="546"/>
      <c r="PYG2" s="539"/>
      <c r="PYH2" s="545"/>
      <c r="PYI2" s="545"/>
      <c r="PYJ2" s="546"/>
      <c r="PYK2" s="539"/>
      <c r="PYL2" s="545"/>
      <c r="PYM2" s="545"/>
      <c r="PYN2" s="546"/>
      <c r="PYO2" s="539"/>
      <c r="PYP2" s="545"/>
      <c r="PYQ2" s="545"/>
      <c r="PYR2" s="546"/>
      <c r="PYS2" s="539"/>
      <c r="PYT2" s="545"/>
      <c r="PYU2" s="545"/>
      <c r="PYV2" s="546"/>
      <c r="PYW2" s="539"/>
      <c r="PYX2" s="545"/>
      <c r="PYY2" s="545"/>
      <c r="PYZ2" s="546"/>
      <c r="PZA2" s="539"/>
      <c r="PZB2" s="545"/>
      <c r="PZC2" s="545"/>
      <c r="PZD2" s="546"/>
      <c r="PZE2" s="539"/>
      <c r="PZF2" s="545"/>
      <c r="PZG2" s="545"/>
      <c r="PZH2" s="546"/>
      <c r="PZI2" s="539"/>
      <c r="PZJ2" s="545"/>
      <c r="PZK2" s="545"/>
      <c r="PZL2" s="546"/>
      <c r="PZM2" s="539"/>
      <c r="PZN2" s="545"/>
      <c r="PZO2" s="545"/>
      <c r="PZP2" s="546"/>
      <c r="PZQ2" s="539"/>
      <c r="PZR2" s="545"/>
      <c r="PZS2" s="545"/>
      <c r="PZT2" s="546"/>
      <c r="PZU2" s="539"/>
      <c r="PZV2" s="545"/>
      <c r="PZW2" s="545"/>
      <c r="PZX2" s="546"/>
      <c r="PZY2" s="539"/>
      <c r="PZZ2" s="545"/>
      <c r="QAA2" s="545"/>
      <c r="QAB2" s="546"/>
      <c r="QAC2" s="539"/>
      <c r="QAD2" s="545"/>
      <c r="QAE2" s="545"/>
      <c r="QAF2" s="546"/>
      <c r="QAG2" s="539"/>
      <c r="QAH2" s="545"/>
      <c r="QAI2" s="545"/>
      <c r="QAJ2" s="546"/>
      <c r="QAK2" s="539"/>
      <c r="QAL2" s="545"/>
      <c r="QAM2" s="545"/>
      <c r="QAN2" s="546"/>
      <c r="QAO2" s="539"/>
      <c r="QAP2" s="545"/>
      <c r="QAQ2" s="545"/>
      <c r="QAR2" s="546"/>
      <c r="QAS2" s="539"/>
      <c r="QAT2" s="545"/>
      <c r="QAU2" s="545"/>
      <c r="QAV2" s="546"/>
      <c r="QAW2" s="539"/>
      <c r="QAX2" s="545"/>
      <c r="QAY2" s="545"/>
      <c r="QAZ2" s="546"/>
      <c r="QBA2" s="539"/>
      <c r="QBB2" s="545"/>
      <c r="QBC2" s="545"/>
      <c r="QBD2" s="546"/>
      <c r="QBE2" s="539"/>
      <c r="QBF2" s="545"/>
      <c r="QBG2" s="545"/>
      <c r="QBH2" s="546"/>
      <c r="QBI2" s="539"/>
      <c r="QBJ2" s="545"/>
      <c r="QBK2" s="545"/>
      <c r="QBL2" s="546"/>
      <c r="QBM2" s="539"/>
      <c r="QBN2" s="545"/>
      <c r="QBO2" s="545"/>
      <c r="QBP2" s="546"/>
      <c r="QBQ2" s="539"/>
      <c r="QBR2" s="545"/>
      <c r="QBS2" s="545"/>
      <c r="QBT2" s="546"/>
      <c r="QBU2" s="539"/>
      <c r="QBV2" s="545"/>
      <c r="QBW2" s="545"/>
      <c r="QBX2" s="546"/>
      <c r="QBY2" s="539"/>
      <c r="QBZ2" s="545"/>
      <c r="QCA2" s="545"/>
      <c r="QCB2" s="546"/>
      <c r="QCC2" s="539"/>
      <c r="QCD2" s="545"/>
      <c r="QCE2" s="545"/>
      <c r="QCF2" s="546"/>
      <c r="QCG2" s="539"/>
      <c r="QCH2" s="545"/>
      <c r="QCI2" s="545"/>
      <c r="QCJ2" s="546"/>
      <c r="QCK2" s="539"/>
      <c r="QCL2" s="545"/>
      <c r="QCM2" s="545"/>
      <c r="QCN2" s="546"/>
      <c r="QCO2" s="539"/>
      <c r="QCP2" s="545"/>
      <c r="QCQ2" s="545"/>
      <c r="QCR2" s="546"/>
      <c r="QCS2" s="539"/>
      <c r="QCT2" s="545"/>
      <c r="QCU2" s="545"/>
      <c r="QCV2" s="546"/>
      <c r="QCW2" s="539"/>
      <c r="QCX2" s="545"/>
      <c r="QCY2" s="545"/>
      <c r="QCZ2" s="546"/>
      <c r="QDA2" s="539"/>
      <c r="QDB2" s="545"/>
      <c r="QDC2" s="545"/>
      <c r="QDD2" s="546"/>
      <c r="QDE2" s="539"/>
      <c r="QDF2" s="545"/>
      <c r="QDG2" s="545"/>
      <c r="QDH2" s="546"/>
      <c r="QDI2" s="539"/>
      <c r="QDJ2" s="545"/>
      <c r="QDK2" s="545"/>
      <c r="QDL2" s="546"/>
      <c r="QDM2" s="539"/>
      <c r="QDN2" s="545"/>
      <c r="QDO2" s="545"/>
      <c r="QDP2" s="546"/>
      <c r="QDQ2" s="539"/>
      <c r="QDR2" s="545"/>
      <c r="QDS2" s="545"/>
      <c r="QDT2" s="546"/>
      <c r="QDU2" s="539"/>
      <c r="QDV2" s="545"/>
      <c r="QDW2" s="545"/>
      <c r="QDX2" s="546"/>
      <c r="QDY2" s="539"/>
      <c r="QDZ2" s="545"/>
      <c r="QEA2" s="545"/>
      <c r="QEB2" s="546"/>
      <c r="QEC2" s="539"/>
      <c r="QED2" s="545"/>
      <c r="QEE2" s="545"/>
      <c r="QEF2" s="546"/>
      <c r="QEG2" s="539"/>
      <c r="QEH2" s="545"/>
      <c r="QEI2" s="545"/>
      <c r="QEJ2" s="546"/>
      <c r="QEK2" s="539"/>
      <c r="QEL2" s="545"/>
      <c r="QEM2" s="545"/>
      <c r="QEN2" s="546"/>
      <c r="QEO2" s="539"/>
      <c r="QEP2" s="545"/>
      <c r="QEQ2" s="545"/>
      <c r="QER2" s="546"/>
      <c r="QES2" s="539"/>
      <c r="QET2" s="545"/>
      <c r="QEU2" s="545"/>
      <c r="QEV2" s="546"/>
      <c r="QEW2" s="539"/>
      <c r="QEX2" s="545"/>
      <c r="QEY2" s="545"/>
      <c r="QEZ2" s="546"/>
      <c r="QFA2" s="539"/>
      <c r="QFB2" s="545"/>
      <c r="QFC2" s="545"/>
      <c r="QFD2" s="546"/>
      <c r="QFE2" s="539"/>
      <c r="QFF2" s="545"/>
      <c r="QFG2" s="545"/>
      <c r="QFH2" s="546"/>
      <c r="QFI2" s="539"/>
      <c r="QFJ2" s="545"/>
      <c r="QFK2" s="545"/>
      <c r="QFL2" s="546"/>
      <c r="QFM2" s="539"/>
      <c r="QFN2" s="545"/>
      <c r="QFO2" s="545"/>
      <c r="QFP2" s="546"/>
      <c r="QFQ2" s="539"/>
      <c r="QFR2" s="545"/>
      <c r="QFS2" s="545"/>
      <c r="QFT2" s="546"/>
      <c r="QFU2" s="539"/>
      <c r="QFV2" s="545"/>
      <c r="QFW2" s="545"/>
      <c r="QFX2" s="546"/>
      <c r="QFY2" s="539"/>
      <c r="QFZ2" s="545"/>
      <c r="QGA2" s="545"/>
      <c r="QGB2" s="546"/>
      <c r="QGC2" s="539"/>
      <c r="QGD2" s="545"/>
      <c r="QGE2" s="545"/>
      <c r="QGF2" s="546"/>
      <c r="QGG2" s="539"/>
      <c r="QGH2" s="545"/>
      <c r="QGI2" s="545"/>
      <c r="QGJ2" s="546"/>
      <c r="QGK2" s="539"/>
      <c r="QGL2" s="545"/>
      <c r="QGM2" s="545"/>
      <c r="QGN2" s="546"/>
      <c r="QGO2" s="539"/>
      <c r="QGP2" s="545"/>
      <c r="QGQ2" s="545"/>
      <c r="QGR2" s="546"/>
      <c r="QGS2" s="539"/>
      <c r="QGT2" s="545"/>
      <c r="QGU2" s="545"/>
      <c r="QGV2" s="546"/>
      <c r="QGW2" s="539"/>
      <c r="QGX2" s="545"/>
      <c r="QGY2" s="545"/>
      <c r="QGZ2" s="546"/>
      <c r="QHA2" s="539"/>
      <c r="QHB2" s="545"/>
      <c r="QHC2" s="545"/>
      <c r="QHD2" s="546"/>
      <c r="QHE2" s="539"/>
      <c r="QHF2" s="545"/>
      <c r="QHG2" s="545"/>
      <c r="QHH2" s="546"/>
      <c r="QHI2" s="539"/>
      <c r="QHJ2" s="545"/>
      <c r="QHK2" s="545"/>
      <c r="QHL2" s="546"/>
      <c r="QHM2" s="539"/>
      <c r="QHN2" s="545"/>
      <c r="QHO2" s="545"/>
      <c r="QHP2" s="546"/>
      <c r="QHQ2" s="539"/>
      <c r="QHR2" s="545"/>
      <c r="QHS2" s="545"/>
      <c r="QHT2" s="546"/>
      <c r="QHU2" s="539"/>
      <c r="QHV2" s="545"/>
      <c r="QHW2" s="545"/>
      <c r="QHX2" s="546"/>
      <c r="QHY2" s="539"/>
      <c r="QHZ2" s="545"/>
      <c r="QIA2" s="545"/>
      <c r="QIB2" s="546"/>
      <c r="QIC2" s="539"/>
      <c r="QID2" s="545"/>
      <c r="QIE2" s="545"/>
      <c r="QIF2" s="546"/>
      <c r="QIG2" s="539"/>
      <c r="QIH2" s="545"/>
      <c r="QII2" s="545"/>
      <c r="QIJ2" s="546"/>
      <c r="QIK2" s="539"/>
      <c r="QIL2" s="545"/>
      <c r="QIM2" s="545"/>
      <c r="QIN2" s="546"/>
      <c r="QIO2" s="539"/>
      <c r="QIP2" s="545"/>
      <c r="QIQ2" s="545"/>
      <c r="QIR2" s="546"/>
      <c r="QIS2" s="539"/>
      <c r="QIT2" s="545"/>
      <c r="QIU2" s="545"/>
      <c r="QIV2" s="546"/>
      <c r="QIW2" s="539"/>
      <c r="QIX2" s="545"/>
      <c r="QIY2" s="545"/>
      <c r="QIZ2" s="546"/>
      <c r="QJA2" s="539"/>
      <c r="QJB2" s="545"/>
      <c r="QJC2" s="545"/>
      <c r="QJD2" s="546"/>
      <c r="QJE2" s="539"/>
      <c r="QJF2" s="545"/>
      <c r="QJG2" s="545"/>
      <c r="QJH2" s="546"/>
      <c r="QJI2" s="539"/>
      <c r="QJJ2" s="545"/>
      <c r="QJK2" s="545"/>
      <c r="QJL2" s="546"/>
      <c r="QJM2" s="539"/>
      <c r="QJN2" s="545"/>
      <c r="QJO2" s="545"/>
      <c r="QJP2" s="546"/>
      <c r="QJQ2" s="539"/>
      <c r="QJR2" s="545"/>
      <c r="QJS2" s="545"/>
      <c r="QJT2" s="546"/>
      <c r="QJU2" s="539"/>
      <c r="QJV2" s="545"/>
      <c r="QJW2" s="545"/>
      <c r="QJX2" s="546"/>
      <c r="QJY2" s="539"/>
      <c r="QJZ2" s="545"/>
      <c r="QKA2" s="545"/>
      <c r="QKB2" s="546"/>
      <c r="QKC2" s="539"/>
      <c r="QKD2" s="545"/>
      <c r="QKE2" s="545"/>
      <c r="QKF2" s="546"/>
      <c r="QKG2" s="539"/>
      <c r="QKH2" s="545"/>
      <c r="QKI2" s="545"/>
      <c r="QKJ2" s="546"/>
      <c r="QKK2" s="539"/>
      <c r="QKL2" s="545"/>
      <c r="QKM2" s="545"/>
      <c r="QKN2" s="546"/>
      <c r="QKO2" s="539"/>
      <c r="QKP2" s="545"/>
      <c r="QKQ2" s="545"/>
      <c r="QKR2" s="546"/>
      <c r="QKS2" s="539"/>
      <c r="QKT2" s="545"/>
      <c r="QKU2" s="545"/>
      <c r="QKV2" s="546"/>
      <c r="QKW2" s="539"/>
      <c r="QKX2" s="545"/>
      <c r="QKY2" s="545"/>
      <c r="QKZ2" s="546"/>
      <c r="QLA2" s="539"/>
      <c r="QLB2" s="545"/>
      <c r="QLC2" s="545"/>
      <c r="QLD2" s="546"/>
      <c r="QLE2" s="539"/>
      <c r="QLF2" s="545"/>
      <c r="QLG2" s="545"/>
      <c r="QLH2" s="546"/>
      <c r="QLI2" s="539"/>
      <c r="QLJ2" s="545"/>
      <c r="QLK2" s="545"/>
      <c r="QLL2" s="546"/>
      <c r="QLM2" s="539"/>
      <c r="QLN2" s="545"/>
      <c r="QLO2" s="545"/>
      <c r="QLP2" s="546"/>
      <c r="QLQ2" s="539"/>
      <c r="QLR2" s="545"/>
      <c r="QLS2" s="545"/>
      <c r="QLT2" s="546"/>
      <c r="QLU2" s="539"/>
      <c r="QLV2" s="545"/>
      <c r="QLW2" s="545"/>
      <c r="QLX2" s="546"/>
      <c r="QLY2" s="539"/>
      <c r="QLZ2" s="545"/>
      <c r="QMA2" s="545"/>
      <c r="QMB2" s="546"/>
      <c r="QMC2" s="539"/>
      <c r="QMD2" s="545"/>
      <c r="QME2" s="545"/>
      <c r="QMF2" s="546"/>
      <c r="QMG2" s="539"/>
      <c r="QMH2" s="545"/>
      <c r="QMI2" s="545"/>
      <c r="QMJ2" s="546"/>
      <c r="QMK2" s="539"/>
      <c r="QML2" s="545"/>
      <c r="QMM2" s="545"/>
      <c r="QMN2" s="546"/>
      <c r="QMO2" s="539"/>
      <c r="QMP2" s="545"/>
      <c r="QMQ2" s="545"/>
      <c r="QMR2" s="546"/>
      <c r="QMS2" s="539"/>
      <c r="QMT2" s="545"/>
      <c r="QMU2" s="545"/>
      <c r="QMV2" s="546"/>
      <c r="QMW2" s="539"/>
      <c r="QMX2" s="545"/>
      <c r="QMY2" s="545"/>
      <c r="QMZ2" s="546"/>
      <c r="QNA2" s="539"/>
      <c r="QNB2" s="545"/>
      <c r="QNC2" s="545"/>
      <c r="QND2" s="546"/>
      <c r="QNE2" s="539"/>
      <c r="QNF2" s="545"/>
      <c r="QNG2" s="545"/>
      <c r="QNH2" s="546"/>
      <c r="QNI2" s="539"/>
      <c r="QNJ2" s="545"/>
      <c r="QNK2" s="545"/>
      <c r="QNL2" s="546"/>
      <c r="QNM2" s="539"/>
      <c r="QNN2" s="545"/>
      <c r="QNO2" s="545"/>
      <c r="QNP2" s="546"/>
      <c r="QNQ2" s="539"/>
      <c r="QNR2" s="545"/>
      <c r="QNS2" s="545"/>
      <c r="QNT2" s="546"/>
      <c r="QNU2" s="539"/>
      <c r="QNV2" s="545"/>
      <c r="QNW2" s="545"/>
      <c r="QNX2" s="546"/>
      <c r="QNY2" s="539"/>
      <c r="QNZ2" s="545"/>
      <c r="QOA2" s="545"/>
      <c r="QOB2" s="546"/>
      <c r="QOC2" s="539"/>
      <c r="QOD2" s="545"/>
      <c r="QOE2" s="545"/>
      <c r="QOF2" s="546"/>
      <c r="QOG2" s="539"/>
      <c r="QOH2" s="545"/>
      <c r="QOI2" s="545"/>
      <c r="QOJ2" s="546"/>
      <c r="QOK2" s="539"/>
      <c r="QOL2" s="545"/>
      <c r="QOM2" s="545"/>
      <c r="QON2" s="546"/>
      <c r="QOO2" s="539"/>
      <c r="QOP2" s="545"/>
      <c r="QOQ2" s="545"/>
      <c r="QOR2" s="546"/>
      <c r="QOS2" s="539"/>
      <c r="QOT2" s="545"/>
      <c r="QOU2" s="545"/>
      <c r="QOV2" s="546"/>
      <c r="QOW2" s="539"/>
      <c r="QOX2" s="545"/>
      <c r="QOY2" s="545"/>
      <c r="QOZ2" s="546"/>
      <c r="QPA2" s="539"/>
      <c r="QPB2" s="545"/>
      <c r="QPC2" s="545"/>
      <c r="QPD2" s="546"/>
      <c r="QPE2" s="539"/>
      <c r="QPF2" s="545"/>
      <c r="QPG2" s="545"/>
      <c r="QPH2" s="546"/>
      <c r="QPI2" s="539"/>
      <c r="QPJ2" s="545"/>
      <c r="QPK2" s="545"/>
      <c r="QPL2" s="546"/>
      <c r="QPM2" s="539"/>
      <c r="QPN2" s="545"/>
      <c r="QPO2" s="545"/>
      <c r="QPP2" s="546"/>
      <c r="QPQ2" s="539"/>
      <c r="QPR2" s="545"/>
      <c r="QPS2" s="545"/>
      <c r="QPT2" s="546"/>
      <c r="QPU2" s="539"/>
      <c r="QPV2" s="545"/>
      <c r="QPW2" s="545"/>
      <c r="QPX2" s="546"/>
      <c r="QPY2" s="539"/>
      <c r="QPZ2" s="545"/>
      <c r="QQA2" s="545"/>
      <c r="QQB2" s="546"/>
      <c r="QQC2" s="539"/>
      <c r="QQD2" s="545"/>
      <c r="QQE2" s="545"/>
      <c r="QQF2" s="546"/>
      <c r="QQG2" s="539"/>
      <c r="QQH2" s="545"/>
      <c r="QQI2" s="545"/>
      <c r="QQJ2" s="546"/>
      <c r="QQK2" s="539"/>
      <c r="QQL2" s="545"/>
      <c r="QQM2" s="545"/>
      <c r="QQN2" s="546"/>
      <c r="QQO2" s="539"/>
      <c r="QQP2" s="545"/>
      <c r="QQQ2" s="545"/>
      <c r="QQR2" s="546"/>
      <c r="QQS2" s="539"/>
      <c r="QQT2" s="545"/>
      <c r="QQU2" s="545"/>
      <c r="QQV2" s="546"/>
      <c r="QQW2" s="539"/>
      <c r="QQX2" s="545"/>
      <c r="QQY2" s="545"/>
      <c r="QQZ2" s="546"/>
      <c r="QRA2" s="539"/>
      <c r="QRB2" s="545"/>
      <c r="QRC2" s="545"/>
      <c r="QRD2" s="546"/>
      <c r="QRE2" s="539"/>
      <c r="QRF2" s="545"/>
      <c r="QRG2" s="545"/>
      <c r="QRH2" s="546"/>
      <c r="QRI2" s="539"/>
      <c r="QRJ2" s="545"/>
      <c r="QRK2" s="545"/>
      <c r="QRL2" s="546"/>
      <c r="QRM2" s="539"/>
      <c r="QRN2" s="545"/>
      <c r="QRO2" s="545"/>
      <c r="QRP2" s="546"/>
      <c r="QRQ2" s="539"/>
      <c r="QRR2" s="545"/>
      <c r="QRS2" s="545"/>
      <c r="QRT2" s="546"/>
      <c r="QRU2" s="539"/>
      <c r="QRV2" s="545"/>
      <c r="QRW2" s="545"/>
      <c r="QRX2" s="546"/>
      <c r="QRY2" s="539"/>
      <c r="QRZ2" s="545"/>
      <c r="QSA2" s="545"/>
      <c r="QSB2" s="546"/>
      <c r="QSC2" s="539"/>
      <c r="QSD2" s="545"/>
      <c r="QSE2" s="545"/>
      <c r="QSF2" s="546"/>
      <c r="QSG2" s="539"/>
      <c r="QSH2" s="545"/>
      <c r="QSI2" s="545"/>
      <c r="QSJ2" s="546"/>
      <c r="QSK2" s="539"/>
      <c r="QSL2" s="545"/>
      <c r="QSM2" s="545"/>
      <c r="QSN2" s="546"/>
      <c r="QSO2" s="539"/>
      <c r="QSP2" s="545"/>
      <c r="QSQ2" s="545"/>
      <c r="QSR2" s="546"/>
      <c r="QSS2" s="539"/>
      <c r="QST2" s="545"/>
      <c r="QSU2" s="545"/>
      <c r="QSV2" s="546"/>
      <c r="QSW2" s="539"/>
      <c r="QSX2" s="545"/>
      <c r="QSY2" s="545"/>
      <c r="QSZ2" s="546"/>
      <c r="QTA2" s="539"/>
      <c r="QTB2" s="545"/>
      <c r="QTC2" s="545"/>
      <c r="QTD2" s="546"/>
      <c r="QTE2" s="539"/>
      <c r="QTF2" s="545"/>
      <c r="QTG2" s="545"/>
      <c r="QTH2" s="546"/>
      <c r="QTI2" s="539"/>
      <c r="QTJ2" s="545"/>
      <c r="QTK2" s="545"/>
      <c r="QTL2" s="546"/>
      <c r="QTM2" s="539"/>
      <c r="QTN2" s="545"/>
      <c r="QTO2" s="545"/>
      <c r="QTP2" s="546"/>
      <c r="QTQ2" s="539"/>
      <c r="QTR2" s="545"/>
      <c r="QTS2" s="545"/>
      <c r="QTT2" s="546"/>
      <c r="QTU2" s="539"/>
      <c r="QTV2" s="545"/>
      <c r="QTW2" s="545"/>
      <c r="QTX2" s="546"/>
      <c r="QTY2" s="539"/>
      <c r="QTZ2" s="545"/>
      <c r="QUA2" s="545"/>
      <c r="QUB2" s="546"/>
      <c r="QUC2" s="539"/>
      <c r="QUD2" s="545"/>
      <c r="QUE2" s="545"/>
      <c r="QUF2" s="546"/>
      <c r="QUG2" s="539"/>
      <c r="QUH2" s="545"/>
      <c r="QUI2" s="545"/>
      <c r="QUJ2" s="546"/>
      <c r="QUK2" s="539"/>
      <c r="QUL2" s="545"/>
      <c r="QUM2" s="545"/>
      <c r="QUN2" s="546"/>
      <c r="QUO2" s="539"/>
      <c r="QUP2" s="545"/>
      <c r="QUQ2" s="545"/>
      <c r="QUR2" s="546"/>
      <c r="QUS2" s="539"/>
      <c r="QUT2" s="545"/>
      <c r="QUU2" s="545"/>
      <c r="QUV2" s="546"/>
      <c r="QUW2" s="539"/>
      <c r="QUX2" s="545"/>
      <c r="QUY2" s="545"/>
      <c r="QUZ2" s="546"/>
      <c r="QVA2" s="539"/>
      <c r="QVB2" s="545"/>
      <c r="QVC2" s="545"/>
      <c r="QVD2" s="546"/>
      <c r="QVE2" s="539"/>
      <c r="QVF2" s="545"/>
      <c r="QVG2" s="545"/>
      <c r="QVH2" s="546"/>
      <c r="QVI2" s="539"/>
      <c r="QVJ2" s="545"/>
      <c r="QVK2" s="545"/>
      <c r="QVL2" s="546"/>
      <c r="QVM2" s="539"/>
      <c r="QVN2" s="545"/>
      <c r="QVO2" s="545"/>
      <c r="QVP2" s="546"/>
      <c r="QVQ2" s="539"/>
      <c r="QVR2" s="545"/>
      <c r="QVS2" s="545"/>
      <c r="QVT2" s="546"/>
      <c r="QVU2" s="539"/>
      <c r="QVV2" s="545"/>
      <c r="QVW2" s="545"/>
      <c r="QVX2" s="546"/>
      <c r="QVY2" s="539"/>
      <c r="QVZ2" s="545"/>
      <c r="QWA2" s="545"/>
      <c r="QWB2" s="546"/>
      <c r="QWC2" s="539"/>
      <c r="QWD2" s="545"/>
      <c r="QWE2" s="545"/>
      <c r="QWF2" s="546"/>
      <c r="QWG2" s="539"/>
      <c r="QWH2" s="545"/>
      <c r="QWI2" s="545"/>
      <c r="QWJ2" s="546"/>
      <c r="QWK2" s="539"/>
      <c r="QWL2" s="545"/>
      <c r="QWM2" s="545"/>
      <c r="QWN2" s="546"/>
      <c r="QWO2" s="539"/>
      <c r="QWP2" s="545"/>
      <c r="QWQ2" s="545"/>
      <c r="QWR2" s="546"/>
      <c r="QWS2" s="539"/>
      <c r="QWT2" s="545"/>
      <c r="QWU2" s="545"/>
      <c r="QWV2" s="546"/>
      <c r="QWW2" s="539"/>
      <c r="QWX2" s="545"/>
      <c r="QWY2" s="545"/>
      <c r="QWZ2" s="546"/>
      <c r="QXA2" s="539"/>
      <c r="QXB2" s="545"/>
      <c r="QXC2" s="545"/>
      <c r="QXD2" s="546"/>
      <c r="QXE2" s="539"/>
      <c r="QXF2" s="545"/>
      <c r="QXG2" s="545"/>
      <c r="QXH2" s="546"/>
      <c r="QXI2" s="539"/>
      <c r="QXJ2" s="545"/>
      <c r="QXK2" s="545"/>
      <c r="QXL2" s="546"/>
      <c r="QXM2" s="539"/>
      <c r="QXN2" s="545"/>
      <c r="QXO2" s="545"/>
      <c r="QXP2" s="546"/>
      <c r="QXQ2" s="539"/>
      <c r="QXR2" s="545"/>
      <c r="QXS2" s="545"/>
      <c r="QXT2" s="546"/>
      <c r="QXU2" s="539"/>
      <c r="QXV2" s="545"/>
      <c r="QXW2" s="545"/>
      <c r="QXX2" s="546"/>
      <c r="QXY2" s="539"/>
      <c r="QXZ2" s="545"/>
      <c r="QYA2" s="545"/>
      <c r="QYB2" s="546"/>
      <c r="QYC2" s="539"/>
      <c r="QYD2" s="545"/>
      <c r="QYE2" s="545"/>
      <c r="QYF2" s="546"/>
      <c r="QYG2" s="539"/>
      <c r="QYH2" s="545"/>
      <c r="QYI2" s="545"/>
      <c r="QYJ2" s="546"/>
      <c r="QYK2" s="539"/>
      <c r="QYL2" s="545"/>
      <c r="QYM2" s="545"/>
      <c r="QYN2" s="546"/>
      <c r="QYO2" s="539"/>
      <c r="QYP2" s="545"/>
      <c r="QYQ2" s="545"/>
      <c r="QYR2" s="546"/>
      <c r="QYS2" s="539"/>
      <c r="QYT2" s="545"/>
      <c r="QYU2" s="545"/>
      <c r="QYV2" s="546"/>
      <c r="QYW2" s="539"/>
      <c r="QYX2" s="545"/>
      <c r="QYY2" s="545"/>
      <c r="QYZ2" s="546"/>
      <c r="QZA2" s="539"/>
      <c r="QZB2" s="545"/>
      <c r="QZC2" s="545"/>
      <c r="QZD2" s="546"/>
      <c r="QZE2" s="539"/>
      <c r="QZF2" s="545"/>
      <c r="QZG2" s="545"/>
      <c r="QZH2" s="546"/>
      <c r="QZI2" s="539"/>
      <c r="QZJ2" s="545"/>
      <c r="QZK2" s="545"/>
      <c r="QZL2" s="546"/>
      <c r="QZM2" s="539"/>
      <c r="QZN2" s="545"/>
      <c r="QZO2" s="545"/>
      <c r="QZP2" s="546"/>
      <c r="QZQ2" s="539"/>
      <c r="QZR2" s="545"/>
      <c r="QZS2" s="545"/>
      <c r="QZT2" s="546"/>
      <c r="QZU2" s="539"/>
      <c r="QZV2" s="545"/>
      <c r="QZW2" s="545"/>
      <c r="QZX2" s="546"/>
      <c r="QZY2" s="539"/>
      <c r="QZZ2" s="545"/>
      <c r="RAA2" s="545"/>
      <c r="RAB2" s="546"/>
      <c r="RAC2" s="539"/>
      <c r="RAD2" s="545"/>
      <c r="RAE2" s="545"/>
      <c r="RAF2" s="546"/>
      <c r="RAG2" s="539"/>
      <c r="RAH2" s="545"/>
      <c r="RAI2" s="545"/>
      <c r="RAJ2" s="546"/>
      <c r="RAK2" s="539"/>
      <c r="RAL2" s="545"/>
      <c r="RAM2" s="545"/>
      <c r="RAN2" s="546"/>
      <c r="RAO2" s="539"/>
      <c r="RAP2" s="545"/>
      <c r="RAQ2" s="545"/>
      <c r="RAR2" s="546"/>
      <c r="RAS2" s="539"/>
      <c r="RAT2" s="545"/>
      <c r="RAU2" s="545"/>
      <c r="RAV2" s="546"/>
      <c r="RAW2" s="539"/>
      <c r="RAX2" s="545"/>
      <c r="RAY2" s="545"/>
      <c r="RAZ2" s="546"/>
      <c r="RBA2" s="539"/>
      <c r="RBB2" s="545"/>
      <c r="RBC2" s="545"/>
      <c r="RBD2" s="546"/>
      <c r="RBE2" s="539"/>
      <c r="RBF2" s="545"/>
      <c r="RBG2" s="545"/>
      <c r="RBH2" s="546"/>
      <c r="RBI2" s="539"/>
      <c r="RBJ2" s="545"/>
      <c r="RBK2" s="545"/>
      <c r="RBL2" s="546"/>
      <c r="RBM2" s="539"/>
      <c r="RBN2" s="545"/>
      <c r="RBO2" s="545"/>
      <c r="RBP2" s="546"/>
      <c r="RBQ2" s="539"/>
      <c r="RBR2" s="545"/>
      <c r="RBS2" s="545"/>
      <c r="RBT2" s="546"/>
      <c r="RBU2" s="539"/>
      <c r="RBV2" s="545"/>
      <c r="RBW2" s="545"/>
      <c r="RBX2" s="546"/>
      <c r="RBY2" s="539"/>
      <c r="RBZ2" s="545"/>
      <c r="RCA2" s="545"/>
      <c r="RCB2" s="546"/>
      <c r="RCC2" s="539"/>
      <c r="RCD2" s="545"/>
      <c r="RCE2" s="545"/>
      <c r="RCF2" s="546"/>
      <c r="RCG2" s="539"/>
      <c r="RCH2" s="545"/>
      <c r="RCI2" s="545"/>
      <c r="RCJ2" s="546"/>
      <c r="RCK2" s="539"/>
      <c r="RCL2" s="545"/>
      <c r="RCM2" s="545"/>
      <c r="RCN2" s="546"/>
      <c r="RCO2" s="539"/>
      <c r="RCP2" s="545"/>
      <c r="RCQ2" s="545"/>
      <c r="RCR2" s="546"/>
      <c r="RCS2" s="539"/>
      <c r="RCT2" s="545"/>
      <c r="RCU2" s="545"/>
      <c r="RCV2" s="546"/>
      <c r="RCW2" s="539"/>
      <c r="RCX2" s="545"/>
      <c r="RCY2" s="545"/>
      <c r="RCZ2" s="546"/>
      <c r="RDA2" s="539"/>
      <c r="RDB2" s="545"/>
      <c r="RDC2" s="545"/>
      <c r="RDD2" s="546"/>
      <c r="RDE2" s="539"/>
      <c r="RDF2" s="545"/>
      <c r="RDG2" s="545"/>
      <c r="RDH2" s="546"/>
      <c r="RDI2" s="539"/>
      <c r="RDJ2" s="545"/>
      <c r="RDK2" s="545"/>
      <c r="RDL2" s="546"/>
      <c r="RDM2" s="539"/>
      <c r="RDN2" s="545"/>
      <c r="RDO2" s="545"/>
      <c r="RDP2" s="546"/>
      <c r="RDQ2" s="539"/>
      <c r="RDR2" s="545"/>
      <c r="RDS2" s="545"/>
      <c r="RDT2" s="546"/>
      <c r="RDU2" s="539"/>
      <c r="RDV2" s="545"/>
      <c r="RDW2" s="545"/>
      <c r="RDX2" s="546"/>
      <c r="RDY2" s="539"/>
      <c r="RDZ2" s="545"/>
      <c r="REA2" s="545"/>
      <c r="REB2" s="546"/>
      <c r="REC2" s="539"/>
      <c r="RED2" s="545"/>
      <c r="REE2" s="545"/>
      <c r="REF2" s="546"/>
      <c r="REG2" s="539"/>
      <c r="REH2" s="545"/>
      <c r="REI2" s="545"/>
      <c r="REJ2" s="546"/>
      <c r="REK2" s="539"/>
      <c r="REL2" s="545"/>
      <c r="REM2" s="545"/>
      <c r="REN2" s="546"/>
      <c r="REO2" s="539"/>
      <c r="REP2" s="545"/>
      <c r="REQ2" s="545"/>
      <c r="RER2" s="546"/>
      <c r="RES2" s="539"/>
      <c r="RET2" s="545"/>
      <c r="REU2" s="545"/>
      <c r="REV2" s="546"/>
      <c r="REW2" s="539"/>
      <c r="REX2" s="545"/>
      <c r="REY2" s="545"/>
      <c r="REZ2" s="546"/>
      <c r="RFA2" s="539"/>
      <c r="RFB2" s="545"/>
      <c r="RFC2" s="545"/>
      <c r="RFD2" s="546"/>
      <c r="RFE2" s="539"/>
      <c r="RFF2" s="545"/>
      <c r="RFG2" s="545"/>
      <c r="RFH2" s="546"/>
      <c r="RFI2" s="539"/>
      <c r="RFJ2" s="545"/>
      <c r="RFK2" s="545"/>
      <c r="RFL2" s="546"/>
      <c r="RFM2" s="539"/>
      <c r="RFN2" s="545"/>
      <c r="RFO2" s="545"/>
      <c r="RFP2" s="546"/>
      <c r="RFQ2" s="539"/>
      <c r="RFR2" s="545"/>
      <c r="RFS2" s="545"/>
      <c r="RFT2" s="546"/>
      <c r="RFU2" s="539"/>
      <c r="RFV2" s="545"/>
      <c r="RFW2" s="545"/>
      <c r="RFX2" s="546"/>
      <c r="RFY2" s="539"/>
      <c r="RFZ2" s="545"/>
      <c r="RGA2" s="545"/>
      <c r="RGB2" s="546"/>
      <c r="RGC2" s="539"/>
      <c r="RGD2" s="545"/>
      <c r="RGE2" s="545"/>
      <c r="RGF2" s="546"/>
      <c r="RGG2" s="539"/>
      <c r="RGH2" s="545"/>
      <c r="RGI2" s="545"/>
      <c r="RGJ2" s="546"/>
      <c r="RGK2" s="539"/>
      <c r="RGL2" s="545"/>
      <c r="RGM2" s="545"/>
      <c r="RGN2" s="546"/>
      <c r="RGO2" s="539"/>
      <c r="RGP2" s="545"/>
      <c r="RGQ2" s="545"/>
      <c r="RGR2" s="546"/>
      <c r="RGS2" s="539"/>
      <c r="RGT2" s="545"/>
      <c r="RGU2" s="545"/>
      <c r="RGV2" s="546"/>
      <c r="RGW2" s="539"/>
      <c r="RGX2" s="545"/>
      <c r="RGY2" s="545"/>
      <c r="RGZ2" s="546"/>
      <c r="RHA2" s="539"/>
      <c r="RHB2" s="545"/>
      <c r="RHC2" s="545"/>
      <c r="RHD2" s="546"/>
      <c r="RHE2" s="539"/>
      <c r="RHF2" s="545"/>
      <c r="RHG2" s="545"/>
      <c r="RHH2" s="546"/>
      <c r="RHI2" s="539"/>
      <c r="RHJ2" s="545"/>
      <c r="RHK2" s="545"/>
      <c r="RHL2" s="546"/>
      <c r="RHM2" s="539"/>
      <c r="RHN2" s="545"/>
      <c r="RHO2" s="545"/>
      <c r="RHP2" s="546"/>
      <c r="RHQ2" s="539"/>
      <c r="RHR2" s="545"/>
      <c r="RHS2" s="545"/>
      <c r="RHT2" s="546"/>
      <c r="RHU2" s="539"/>
      <c r="RHV2" s="545"/>
      <c r="RHW2" s="545"/>
      <c r="RHX2" s="546"/>
      <c r="RHY2" s="539"/>
      <c r="RHZ2" s="545"/>
      <c r="RIA2" s="545"/>
      <c r="RIB2" s="546"/>
      <c r="RIC2" s="539"/>
      <c r="RID2" s="545"/>
      <c r="RIE2" s="545"/>
      <c r="RIF2" s="546"/>
      <c r="RIG2" s="539"/>
      <c r="RIH2" s="545"/>
      <c r="RII2" s="545"/>
      <c r="RIJ2" s="546"/>
      <c r="RIK2" s="539"/>
      <c r="RIL2" s="545"/>
      <c r="RIM2" s="545"/>
      <c r="RIN2" s="546"/>
      <c r="RIO2" s="539"/>
      <c r="RIP2" s="545"/>
      <c r="RIQ2" s="545"/>
      <c r="RIR2" s="546"/>
      <c r="RIS2" s="539"/>
      <c r="RIT2" s="545"/>
      <c r="RIU2" s="545"/>
      <c r="RIV2" s="546"/>
      <c r="RIW2" s="539"/>
      <c r="RIX2" s="545"/>
      <c r="RIY2" s="545"/>
      <c r="RIZ2" s="546"/>
      <c r="RJA2" s="539"/>
      <c r="RJB2" s="545"/>
      <c r="RJC2" s="545"/>
      <c r="RJD2" s="546"/>
      <c r="RJE2" s="539"/>
      <c r="RJF2" s="545"/>
      <c r="RJG2" s="545"/>
      <c r="RJH2" s="546"/>
      <c r="RJI2" s="539"/>
      <c r="RJJ2" s="545"/>
      <c r="RJK2" s="545"/>
      <c r="RJL2" s="546"/>
      <c r="RJM2" s="539"/>
      <c r="RJN2" s="545"/>
      <c r="RJO2" s="545"/>
      <c r="RJP2" s="546"/>
      <c r="RJQ2" s="539"/>
      <c r="RJR2" s="545"/>
      <c r="RJS2" s="545"/>
      <c r="RJT2" s="546"/>
      <c r="RJU2" s="539"/>
      <c r="RJV2" s="545"/>
      <c r="RJW2" s="545"/>
      <c r="RJX2" s="546"/>
      <c r="RJY2" s="539"/>
      <c r="RJZ2" s="545"/>
      <c r="RKA2" s="545"/>
      <c r="RKB2" s="546"/>
      <c r="RKC2" s="539"/>
      <c r="RKD2" s="545"/>
      <c r="RKE2" s="545"/>
      <c r="RKF2" s="546"/>
      <c r="RKG2" s="539"/>
      <c r="RKH2" s="545"/>
      <c r="RKI2" s="545"/>
      <c r="RKJ2" s="546"/>
      <c r="RKK2" s="539"/>
      <c r="RKL2" s="545"/>
      <c r="RKM2" s="545"/>
      <c r="RKN2" s="546"/>
      <c r="RKO2" s="539"/>
      <c r="RKP2" s="545"/>
      <c r="RKQ2" s="545"/>
      <c r="RKR2" s="546"/>
      <c r="RKS2" s="539"/>
      <c r="RKT2" s="545"/>
      <c r="RKU2" s="545"/>
      <c r="RKV2" s="546"/>
      <c r="RKW2" s="539"/>
      <c r="RKX2" s="545"/>
      <c r="RKY2" s="545"/>
      <c r="RKZ2" s="546"/>
      <c r="RLA2" s="539"/>
      <c r="RLB2" s="545"/>
      <c r="RLC2" s="545"/>
      <c r="RLD2" s="546"/>
      <c r="RLE2" s="539"/>
      <c r="RLF2" s="545"/>
      <c r="RLG2" s="545"/>
      <c r="RLH2" s="546"/>
      <c r="RLI2" s="539"/>
      <c r="RLJ2" s="545"/>
      <c r="RLK2" s="545"/>
      <c r="RLL2" s="546"/>
      <c r="RLM2" s="539"/>
      <c r="RLN2" s="545"/>
      <c r="RLO2" s="545"/>
      <c r="RLP2" s="546"/>
      <c r="RLQ2" s="539"/>
      <c r="RLR2" s="545"/>
      <c r="RLS2" s="545"/>
      <c r="RLT2" s="546"/>
      <c r="RLU2" s="539"/>
      <c r="RLV2" s="545"/>
      <c r="RLW2" s="545"/>
      <c r="RLX2" s="546"/>
      <c r="RLY2" s="539"/>
      <c r="RLZ2" s="545"/>
      <c r="RMA2" s="545"/>
      <c r="RMB2" s="546"/>
      <c r="RMC2" s="539"/>
      <c r="RMD2" s="545"/>
      <c r="RME2" s="545"/>
      <c r="RMF2" s="546"/>
      <c r="RMG2" s="539"/>
      <c r="RMH2" s="545"/>
      <c r="RMI2" s="545"/>
      <c r="RMJ2" s="546"/>
      <c r="RMK2" s="539"/>
      <c r="RML2" s="545"/>
      <c r="RMM2" s="545"/>
      <c r="RMN2" s="546"/>
      <c r="RMO2" s="539"/>
      <c r="RMP2" s="545"/>
      <c r="RMQ2" s="545"/>
      <c r="RMR2" s="546"/>
      <c r="RMS2" s="539"/>
      <c r="RMT2" s="545"/>
      <c r="RMU2" s="545"/>
      <c r="RMV2" s="546"/>
      <c r="RMW2" s="539"/>
      <c r="RMX2" s="545"/>
      <c r="RMY2" s="545"/>
      <c r="RMZ2" s="546"/>
      <c r="RNA2" s="539"/>
      <c r="RNB2" s="545"/>
      <c r="RNC2" s="545"/>
      <c r="RND2" s="546"/>
      <c r="RNE2" s="539"/>
      <c r="RNF2" s="545"/>
      <c r="RNG2" s="545"/>
      <c r="RNH2" s="546"/>
      <c r="RNI2" s="539"/>
      <c r="RNJ2" s="545"/>
      <c r="RNK2" s="545"/>
      <c r="RNL2" s="546"/>
      <c r="RNM2" s="539"/>
      <c r="RNN2" s="545"/>
      <c r="RNO2" s="545"/>
      <c r="RNP2" s="546"/>
      <c r="RNQ2" s="539"/>
      <c r="RNR2" s="545"/>
      <c r="RNS2" s="545"/>
      <c r="RNT2" s="546"/>
      <c r="RNU2" s="539"/>
      <c r="RNV2" s="545"/>
      <c r="RNW2" s="545"/>
      <c r="RNX2" s="546"/>
      <c r="RNY2" s="539"/>
      <c r="RNZ2" s="545"/>
      <c r="ROA2" s="545"/>
      <c r="ROB2" s="546"/>
      <c r="ROC2" s="539"/>
      <c r="ROD2" s="545"/>
      <c r="ROE2" s="545"/>
      <c r="ROF2" s="546"/>
      <c r="ROG2" s="539"/>
      <c r="ROH2" s="545"/>
      <c r="ROI2" s="545"/>
      <c r="ROJ2" s="546"/>
      <c r="ROK2" s="539"/>
      <c r="ROL2" s="545"/>
      <c r="ROM2" s="545"/>
      <c r="RON2" s="546"/>
      <c r="ROO2" s="539"/>
      <c r="ROP2" s="545"/>
      <c r="ROQ2" s="545"/>
      <c r="ROR2" s="546"/>
      <c r="ROS2" s="539"/>
      <c r="ROT2" s="545"/>
      <c r="ROU2" s="545"/>
      <c r="ROV2" s="546"/>
      <c r="ROW2" s="539"/>
      <c r="ROX2" s="545"/>
      <c r="ROY2" s="545"/>
      <c r="ROZ2" s="546"/>
      <c r="RPA2" s="539"/>
      <c r="RPB2" s="545"/>
      <c r="RPC2" s="545"/>
      <c r="RPD2" s="546"/>
      <c r="RPE2" s="539"/>
      <c r="RPF2" s="545"/>
      <c r="RPG2" s="545"/>
      <c r="RPH2" s="546"/>
      <c r="RPI2" s="539"/>
      <c r="RPJ2" s="545"/>
      <c r="RPK2" s="545"/>
      <c r="RPL2" s="546"/>
      <c r="RPM2" s="539"/>
      <c r="RPN2" s="545"/>
      <c r="RPO2" s="545"/>
      <c r="RPP2" s="546"/>
      <c r="RPQ2" s="539"/>
      <c r="RPR2" s="545"/>
      <c r="RPS2" s="545"/>
      <c r="RPT2" s="546"/>
      <c r="RPU2" s="539"/>
      <c r="RPV2" s="545"/>
      <c r="RPW2" s="545"/>
      <c r="RPX2" s="546"/>
      <c r="RPY2" s="539"/>
      <c r="RPZ2" s="545"/>
      <c r="RQA2" s="545"/>
      <c r="RQB2" s="546"/>
      <c r="RQC2" s="539"/>
      <c r="RQD2" s="545"/>
      <c r="RQE2" s="545"/>
      <c r="RQF2" s="546"/>
      <c r="RQG2" s="539"/>
      <c r="RQH2" s="545"/>
      <c r="RQI2" s="545"/>
      <c r="RQJ2" s="546"/>
      <c r="RQK2" s="539"/>
      <c r="RQL2" s="545"/>
      <c r="RQM2" s="545"/>
      <c r="RQN2" s="546"/>
      <c r="RQO2" s="539"/>
      <c r="RQP2" s="545"/>
      <c r="RQQ2" s="545"/>
      <c r="RQR2" s="546"/>
      <c r="RQS2" s="539"/>
      <c r="RQT2" s="545"/>
      <c r="RQU2" s="545"/>
      <c r="RQV2" s="546"/>
      <c r="RQW2" s="539"/>
      <c r="RQX2" s="545"/>
      <c r="RQY2" s="545"/>
      <c r="RQZ2" s="546"/>
      <c r="RRA2" s="539"/>
      <c r="RRB2" s="545"/>
      <c r="RRC2" s="545"/>
      <c r="RRD2" s="546"/>
      <c r="RRE2" s="539"/>
      <c r="RRF2" s="545"/>
      <c r="RRG2" s="545"/>
      <c r="RRH2" s="546"/>
      <c r="RRI2" s="539"/>
      <c r="RRJ2" s="545"/>
      <c r="RRK2" s="545"/>
      <c r="RRL2" s="546"/>
      <c r="RRM2" s="539"/>
      <c r="RRN2" s="545"/>
      <c r="RRO2" s="545"/>
      <c r="RRP2" s="546"/>
      <c r="RRQ2" s="539"/>
      <c r="RRR2" s="545"/>
      <c r="RRS2" s="545"/>
      <c r="RRT2" s="546"/>
      <c r="RRU2" s="539"/>
      <c r="RRV2" s="545"/>
      <c r="RRW2" s="545"/>
      <c r="RRX2" s="546"/>
      <c r="RRY2" s="539"/>
      <c r="RRZ2" s="545"/>
      <c r="RSA2" s="545"/>
      <c r="RSB2" s="546"/>
      <c r="RSC2" s="539"/>
      <c r="RSD2" s="545"/>
      <c r="RSE2" s="545"/>
      <c r="RSF2" s="546"/>
      <c r="RSG2" s="539"/>
      <c r="RSH2" s="545"/>
      <c r="RSI2" s="545"/>
      <c r="RSJ2" s="546"/>
      <c r="RSK2" s="539"/>
      <c r="RSL2" s="545"/>
      <c r="RSM2" s="545"/>
      <c r="RSN2" s="546"/>
      <c r="RSO2" s="539"/>
      <c r="RSP2" s="545"/>
      <c r="RSQ2" s="545"/>
      <c r="RSR2" s="546"/>
      <c r="RSS2" s="539"/>
      <c r="RST2" s="545"/>
      <c r="RSU2" s="545"/>
      <c r="RSV2" s="546"/>
      <c r="RSW2" s="539"/>
      <c r="RSX2" s="545"/>
      <c r="RSY2" s="545"/>
      <c r="RSZ2" s="546"/>
      <c r="RTA2" s="539"/>
      <c r="RTB2" s="545"/>
      <c r="RTC2" s="545"/>
      <c r="RTD2" s="546"/>
      <c r="RTE2" s="539"/>
      <c r="RTF2" s="545"/>
      <c r="RTG2" s="545"/>
      <c r="RTH2" s="546"/>
      <c r="RTI2" s="539"/>
      <c r="RTJ2" s="545"/>
      <c r="RTK2" s="545"/>
      <c r="RTL2" s="546"/>
      <c r="RTM2" s="539"/>
      <c r="RTN2" s="545"/>
      <c r="RTO2" s="545"/>
      <c r="RTP2" s="546"/>
      <c r="RTQ2" s="539"/>
      <c r="RTR2" s="545"/>
      <c r="RTS2" s="545"/>
      <c r="RTT2" s="546"/>
      <c r="RTU2" s="539"/>
      <c r="RTV2" s="545"/>
      <c r="RTW2" s="545"/>
      <c r="RTX2" s="546"/>
      <c r="RTY2" s="539"/>
      <c r="RTZ2" s="545"/>
      <c r="RUA2" s="545"/>
      <c r="RUB2" s="546"/>
      <c r="RUC2" s="539"/>
      <c r="RUD2" s="545"/>
      <c r="RUE2" s="545"/>
      <c r="RUF2" s="546"/>
      <c r="RUG2" s="539"/>
      <c r="RUH2" s="545"/>
      <c r="RUI2" s="545"/>
      <c r="RUJ2" s="546"/>
      <c r="RUK2" s="539"/>
      <c r="RUL2" s="545"/>
      <c r="RUM2" s="545"/>
      <c r="RUN2" s="546"/>
      <c r="RUO2" s="539"/>
      <c r="RUP2" s="545"/>
      <c r="RUQ2" s="545"/>
      <c r="RUR2" s="546"/>
      <c r="RUS2" s="539"/>
      <c r="RUT2" s="545"/>
      <c r="RUU2" s="545"/>
      <c r="RUV2" s="546"/>
      <c r="RUW2" s="539"/>
      <c r="RUX2" s="545"/>
      <c r="RUY2" s="545"/>
      <c r="RUZ2" s="546"/>
      <c r="RVA2" s="539"/>
      <c r="RVB2" s="545"/>
      <c r="RVC2" s="545"/>
      <c r="RVD2" s="546"/>
      <c r="RVE2" s="539"/>
      <c r="RVF2" s="545"/>
      <c r="RVG2" s="545"/>
      <c r="RVH2" s="546"/>
      <c r="RVI2" s="539"/>
      <c r="RVJ2" s="545"/>
      <c r="RVK2" s="545"/>
      <c r="RVL2" s="546"/>
      <c r="RVM2" s="539"/>
      <c r="RVN2" s="545"/>
      <c r="RVO2" s="545"/>
      <c r="RVP2" s="546"/>
      <c r="RVQ2" s="539"/>
      <c r="RVR2" s="545"/>
      <c r="RVS2" s="545"/>
      <c r="RVT2" s="546"/>
      <c r="RVU2" s="539"/>
      <c r="RVV2" s="545"/>
      <c r="RVW2" s="545"/>
      <c r="RVX2" s="546"/>
      <c r="RVY2" s="539"/>
      <c r="RVZ2" s="545"/>
      <c r="RWA2" s="545"/>
      <c r="RWB2" s="546"/>
      <c r="RWC2" s="539"/>
      <c r="RWD2" s="545"/>
      <c r="RWE2" s="545"/>
      <c r="RWF2" s="546"/>
      <c r="RWG2" s="539"/>
      <c r="RWH2" s="545"/>
      <c r="RWI2" s="545"/>
      <c r="RWJ2" s="546"/>
      <c r="RWK2" s="539"/>
      <c r="RWL2" s="545"/>
      <c r="RWM2" s="545"/>
      <c r="RWN2" s="546"/>
      <c r="RWO2" s="539"/>
      <c r="RWP2" s="545"/>
      <c r="RWQ2" s="545"/>
      <c r="RWR2" s="546"/>
      <c r="RWS2" s="539"/>
      <c r="RWT2" s="545"/>
      <c r="RWU2" s="545"/>
      <c r="RWV2" s="546"/>
      <c r="RWW2" s="539"/>
      <c r="RWX2" s="545"/>
      <c r="RWY2" s="545"/>
      <c r="RWZ2" s="546"/>
      <c r="RXA2" s="539"/>
      <c r="RXB2" s="545"/>
      <c r="RXC2" s="545"/>
      <c r="RXD2" s="546"/>
      <c r="RXE2" s="539"/>
      <c r="RXF2" s="545"/>
      <c r="RXG2" s="545"/>
      <c r="RXH2" s="546"/>
      <c r="RXI2" s="539"/>
      <c r="RXJ2" s="545"/>
      <c r="RXK2" s="545"/>
      <c r="RXL2" s="546"/>
      <c r="RXM2" s="539"/>
      <c r="RXN2" s="545"/>
      <c r="RXO2" s="545"/>
      <c r="RXP2" s="546"/>
      <c r="RXQ2" s="539"/>
      <c r="RXR2" s="545"/>
      <c r="RXS2" s="545"/>
      <c r="RXT2" s="546"/>
      <c r="RXU2" s="539"/>
      <c r="RXV2" s="545"/>
      <c r="RXW2" s="545"/>
      <c r="RXX2" s="546"/>
      <c r="RXY2" s="539"/>
      <c r="RXZ2" s="545"/>
      <c r="RYA2" s="545"/>
      <c r="RYB2" s="546"/>
      <c r="RYC2" s="539"/>
      <c r="RYD2" s="545"/>
      <c r="RYE2" s="545"/>
      <c r="RYF2" s="546"/>
      <c r="RYG2" s="539"/>
      <c r="RYH2" s="545"/>
      <c r="RYI2" s="545"/>
      <c r="RYJ2" s="546"/>
      <c r="RYK2" s="539"/>
      <c r="RYL2" s="545"/>
      <c r="RYM2" s="545"/>
      <c r="RYN2" s="546"/>
      <c r="RYO2" s="539"/>
      <c r="RYP2" s="545"/>
      <c r="RYQ2" s="545"/>
      <c r="RYR2" s="546"/>
      <c r="RYS2" s="539"/>
      <c r="RYT2" s="545"/>
      <c r="RYU2" s="545"/>
      <c r="RYV2" s="546"/>
      <c r="RYW2" s="539"/>
      <c r="RYX2" s="545"/>
      <c r="RYY2" s="545"/>
      <c r="RYZ2" s="546"/>
      <c r="RZA2" s="539"/>
      <c r="RZB2" s="545"/>
      <c r="RZC2" s="545"/>
      <c r="RZD2" s="546"/>
      <c r="RZE2" s="539"/>
      <c r="RZF2" s="545"/>
      <c r="RZG2" s="545"/>
      <c r="RZH2" s="546"/>
      <c r="RZI2" s="539"/>
      <c r="RZJ2" s="545"/>
      <c r="RZK2" s="545"/>
      <c r="RZL2" s="546"/>
      <c r="RZM2" s="539"/>
      <c r="RZN2" s="545"/>
      <c r="RZO2" s="545"/>
      <c r="RZP2" s="546"/>
      <c r="RZQ2" s="539"/>
      <c r="RZR2" s="545"/>
      <c r="RZS2" s="545"/>
      <c r="RZT2" s="546"/>
      <c r="RZU2" s="539"/>
      <c r="RZV2" s="545"/>
      <c r="RZW2" s="545"/>
      <c r="RZX2" s="546"/>
      <c r="RZY2" s="539"/>
      <c r="RZZ2" s="545"/>
      <c r="SAA2" s="545"/>
      <c r="SAB2" s="546"/>
      <c r="SAC2" s="539"/>
      <c r="SAD2" s="545"/>
      <c r="SAE2" s="545"/>
      <c r="SAF2" s="546"/>
      <c r="SAG2" s="539"/>
      <c r="SAH2" s="545"/>
      <c r="SAI2" s="545"/>
      <c r="SAJ2" s="546"/>
      <c r="SAK2" s="539"/>
      <c r="SAL2" s="545"/>
      <c r="SAM2" s="545"/>
      <c r="SAN2" s="546"/>
      <c r="SAO2" s="539"/>
      <c r="SAP2" s="545"/>
      <c r="SAQ2" s="545"/>
      <c r="SAR2" s="546"/>
      <c r="SAS2" s="539"/>
      <c r="SAT2" s="545"/>
      <c r="SAU2" s="545"/>
      <c r="SAV2" s="546"/>
      <c r="SAW2" s="539"/>
      <c r="SAX2" s="545"/>
      <c r="SAY2" s="545"/>
      <c r="SAZ2" s="546"/>
      <c r="SBA2" s="539"/>
      <c r="SBB2" s="545"/>
      <c r="SBC2" s="545"/>
      <c r="SBD2" s="546"/>
      <c r="SBE2" s="539"/>
      <c r="SBF2" s="545"/>
      <c r="SBG2" s="545"/>
      <c r="SBH2" s="546"/>
      <c r="SBI2" s="539"/>
      <c r="SBJ2" s="545"/>
      <c r="SBK2" s="545"/>
      <c r="SBL2" s="546"/>
      <c r="SBM2" s="539"/>
      <c r="SBN2" s="545"/>
      <c r="SBO2" s="545"/>
      <c r="SBP2" s="546"/>
      <c r="SBQ2" s="539"/>
      <c r="SBR2" s="545"/>
      <c r="SBS2" s="545"/>
      <c r="SBT2" s="546"/>
      <c r="SBU2" s="539"/>
      <c r="SBV2" s="545"/>
      <c r="SBW2" s="545"/>
      <c r="SBX2" s="546"/>
      <c r="SBY2" s="539"/>
      <c r="SBZ2" s="545"/>
      <c r="SCA2" s="545"/>
      <c r="SCB2" s="546"/>
      <c r="SCC2" s="539"/>
      <c r="SCD2" s="545"/>
      <c r="SCE2" s="545"/>
      <c r="SCF2" s="546"/>
      <c r="SCG2" s="539"/>
      <c r="SCH2" s="545"/>
      <c r="SCI2" s="545"/>
      <c r="SCJ2" s="546"/>
      <c r="SCK2" s="539"/>
      <c r="SCL2" s="545"/>
      <c r="SCM2" s="545"/>
      <c r="SCN2" s="546"/>
      <c r="SCO2" s="539"/>
      <c r="SCP2" s="545"/>
      <c r="SCQ2" s="545"/>
      <c r="SCR2" s="546"/>
      <c r="SCS2" s="539"/>
      <c r="SCT2" s="545"/>
      <c r="SCU2" s="545"/>
      <c r="SCV2" s="546"/>
      <c r="SCW2" s="539"/>
      <c r="SCX2" s="545"/>
      <c r="SCY2" s="545"/>
      <c r="SCZ2" s="546"/>
      <c r="SDA2" s="539"/>
      <c r="SDB2" s="545"/>
      <c r="SDC2" s="545"/>
      <c r="SDD2" s="546"/>
      <c r="SDE2" s="539"/>
      <c r="SDF2" s="545"/>
      <c r="SDG2" s="545"/>
      <c r="SDH2" s="546"/>
      <c r="SDI2" s="539"/>
      <c r="SDJ2" s="545"/>
      <c r="SDK2" s="545"/>
      <c r="SDL2" s="546"/>
      <c r="SDM2" s="539"/>
      <c r="SDN2" s="545"/>
      <c r="SDO2" s="545"/>
      <c r="SDP2" s="546"/>
      <c r="SDQ2" s="539"/>
      <c r="SDR2" s="545"/>
      <c r="SDS2" s="545"/>
      <c r="SDT2" s="546"/>
      <c r="SDU2" s="539"/>
      <c r="SDV2" s="545"/>
      <c r="SDW2" s="545"/>
      <c r="SDX2" s="546"/>
      <c r="SDY2" s="539"/>
      <c r="SDZ2" s="545"/>
      <c r="SEA2" s="545"/>
      <c r="SEB2" s="546"/>
      <c r="SEC2" s="539"/>
      <c r="SED2" s="545"/>
      <c r="SEE2" s="545"/>
      <c r="SEF2" s="546"/>
      <c r="SEG2" s="539"/>
      <c r="SEH2" s="545"/>
      <c r="SEI2" s="545"/>
      <c r="SEJ2" s="546"/>
      <c r="SEK2" s="539"/>
      <c r="SEL2" s="545"/>
      <c r="SEM2" s="545"/>
      <c r="SEN2" s="546"/>
      <c r="SEO2" s="539"/>
      <c r="SEP2" s="545"/>
      <c r="SEQ2" s="545"/>
      <c r="SER2" s="546"/>
      <c r="SES2" s="539"/>
      <c r="SET2" s="545"/>
      <c r="SEU2" s="545"/>
      <c r="SEV2" s="546"/>
      <c r="SEW2" s="539"/>
      <c r="SEX2" s="545"/>
      <c r="SEY2" s="545"/>
      <c r="SEZ2" s="546"/>
      <c r="SFA2" s="539"/>
      <c r="SFB2" s="545"/>
      <c r="SFC2" s="545"/>
      <c r="SFD2" s="546"/>
      <c r="SFE2" s="539"/>
      <c r="SFF2" s="545"/>
      <c r="SFG2" s="545"/>
      <c r="SFH2" s="546"/>
      <c r="SFI2" s="539"/>
      <c r="SFJ2" s="545"/>
      <c r="SFK2" s="545"/>
      <c r="SFL2" s="546"/>
      <c r="SFM2" s="539"/>
      <c r="SFN2" s="545"/>
      <c r="SFO2" s="545"/>
      <c r="SFP2" s="546"/>
      <c r="SFQ2" s="539"/>
      <c r="SFR2" s="545"/>
      <c r="SFS2" s="545"/>
      <c r="SFT2" s="546"/>
      <c r="SFU2" s="539"/>
      <c r="SFV2" s="545"/>
      <c r="SFW2" s="545"/>
      <c r="SFX2" s="546"/>
      <c r="SFY2" s="539"/>
      <c r="SFZ2" s="545"/>
      <c r="SGA2" s="545"/>
      <c r="SGB2" s="546"/>
      <c r="SGC2" s="539"/>
      <c r="SGD2" s="545"/>
      <c r="SGE2" s="545"/>
      <c r="SGF2" s="546"/>
      <c r="SGG2" s="539"/>
      <c r="SGH2" s="545"/>
      <c r="SGI2" s="545"/>
      <c r="SGJ2" s="546"/>
      <c r="SGK2" s="539"/>
      <c r="SGL2" s="545"/>
      <c r="SGM2" s="545"/>
      <c r="SGN2" s="546"/>
      <c r="SGO2" s="539"/>
      <c r="SGP2" s="545"/>
      <c r="SGQ2" s="545"/>
      <c r="SGR2" s="546"/>
      <c r="SGS2" s="539"/>
      <c r="SGT2" s="545"/>
      <c r="SGU2" s="545"/>
      <c r="SGV2" s="546"/>
      <c r="SGW2" s="539"/>
      <c r="SGX2" s="545"/>
      <c r="SGY2" s="545"/>
      <c r="SGZ2" s="546"/>
      <c r="SHA2" s="539"/>
      <c r="SHB2" s="545"/>
      <c r="SHC2" s="545"/>
      <c r="SHD2" s="546"/>
      <c r="SHE2" s="539"/>
      <c r="SHF2" s="545"/>
      <c r="SHG2" s="545"/>
      <c r="SHH2" s="546"/>
      <c r="SHI2" s="539"/>
      <c r="SHJ2" s="545"/>
      <c r="SHK2" s="545"/>
      <c r="SHL2" s="546"/>
      <c r="SHM2" s="539"/>
      <c r="SHN2" s="545"/>
      <c r="SHO2" s="545"/>
      <c r="SHP2" s="546"/>
      <c r="SHQ2" s="539"/>
      <c r="SHR2" s="545"/>
      <c r="SHS2" s="545"/>
      <c r="SHT2" s="546"/>
      <c r="SHU2" s="539"/>
      <c r="SHV2" s="545"/>
      <c r="SHW2" s="545"/>
      <c r="SHX2" s="546"/>
      <c r="SHY2" s="539"/>
      <c r="SHZ2" s="545"/>
      <c r="SIA2" s="545"/>
      <c r="SIB2" s="546"/>
      <c r="SIC2" s="539"/>
      <c r="SID2" s="545"/>
      <c r="SIE2" s="545"/>
      <c r="SIF2" s="546"/>
      <c r="SIG2" s="539"/>
      <c r="SIH2" s="545"/>
      <c r="SII2" s="545"/>
      <c r="SIJ2" s="546"/>
      <c r="SIK2" s="539"/>
      <c r="SIL2" s="545"/>
      <c r="SIM2" s="545"/>
      <c r="SIN2" s="546"/>
      <c r="SIO2" s="539"/>
      <c r="SIP2" s="545"/>
      <c r="SIQ2" s="545"/>
      <c r="SIR2" s="546"/>
      <c r="SIS2" s="539"/>
      <c r="SIT2" s="545"/>
      <c r="SIU2" s="545"/>
      <c r="SIV2" s="546"/>
      <c r="SIW2" s="539"/>
      <c r="SIX2" s="545"/>
      <c r="SIY2" s="545"/>
      <c r="SIZ2" s="546"/>
      <c r="SJA2" s="539"/>
      <c r="SJB2" s="545"/>
      <c r="SJC2" s="545"/>
      <c r="SJD2" s="546"/>
      <c r="SJE2" s="539"/>
      <c r="SJF2" s="545"/>
      <c r="SJG2" s="545"/>
      <c r="SJH2" s="546"/>
      <c r="SJI2" s="539"/>
      <c r="SJJ2" s="545"/>
      <c r="SJK2" s="545"/>
      <c r="SJL2" s="546"/>
      <c r="SJM2" s="539"/>
      <c r="SJN2" s="545"/>
      <c r="SJO2" s="545"/>
      <c r="SJP2" s="546"/>
      <c r="SJQ2" s="539"/>
      <c r="SJR2" s="545"/>
      <c r="SJS2" s="545"/>
      <c r="SJT2" s="546"/>
      <c r="SJU2" s="539"/>
      <c r="SJV2" s="545"/>
      <c r="SJW2" s="545"/>
      <c r="SJX2" s="546"/>
      <c r="SJY2" s="539"/>
      <c r="SJZ2" s="545"/>
      <c r="SKA2" s="545"/>
      <c r="SKB2" s="546"/>
      <c r="SKC2" s="539"/>
      <c r="SKD2" s="545"/>
      <c r="SKE2" s="545"/>
      <c r="SKF2" s="546"/>
      <c r="SKG2" s="539"/>
      <c r="SKH2" s="545"/>
      <c r="SKI2" s="545"/>
      <c r="SKJ2" s="546"/>
      <c r="SKK2" s="539"/>
      <c r="SKL2" s="545"/>
      <c r="SKM2" s="545"/>
      <c r="SKN2" s="546"/>
      <c r="SKO2" s="539"/>
      <c r="SKP2" s="545"/>
      <c r="SKQ2" s="545"/>
      <c r="SKR2" s="546"/>
      <c r="SKS2" s="539"/>
      <c r="SKT2" s="545"/>
      <c r="SKU2" s="545"/>
      <c r="SKV2" s="546"/>
      <c r="SKW2" s="539"/>
      <c r="SKX2" s="545"/>
      <c r="SKY2" s="545"/>
      <c r="SKZ2" s="546"/>
      <c r="SLA2" s="539"/>
      <c r="SLB2" s="545"/>
      <c r="SLC2" s="545"/>
      <c r="SLD2" s="546"/>
      <c r="SLE2" s="539"/>
      <c r="SLF2" s="545"/>
      <c r="SLG2" s="545"/>
      <c r="SLH2" s="546"/>
      <c r="SLI2" s="539"/>
      <c r="SLJ2" s="545"/>
      <c r="SLK2" s="545"/>
      <c r="SLL2" s="546"/>
      <c r="SLM2" s="539"/>
      <c r="SLN2" s="545"/>
      <c r="SLO2" s="545"/>
      <c r="SLP2" s="546"/>
      <c r="SLQ2" s="539"/>
      <c r="SLR2" s="545"/>
      <c r="SLS2" s="545"/>
      <c r="SLT2" s="546"/>
      <c r="SLU2" s="539"/>
      <c r="SLV2" s="545"/>
      <c r="SLW2" s="545"/>
      <c r="SLX2" s="546"/>
      <c r="SLY2" s="539"/>
      <c r="SLZ2" s="545"/>
      <c r="SMA2" s="545"/>
      <c r="SMB2" s="546"/>
      <c r="SMC2" s="539"/>
      <c r="SMD2" s="545"/>
      <c r="SME2" s="545"/>
      <c r="SMF2" s="546"/>
      <c r="SMG2" s="539"/>
      <c r="SMH2" s="545"/>
      <c r="SMI2" s="545"/>
      <c r="SMJ2" s="546"/>
      <c r="SMK2" s="539"/>
      <c r="SML2" s="545"/>
      <c r="SMM2" s="545"/>
      <c r="SMN2" s="546"/>
      <c r="SMO2" s="539"/>
      <c r="SMP2" s="545"/>
      <c r="SMQ2" s="545"/>
      <c r="SMR2" s="546"/>
      <c r="SMS2" s="539"/>
      <c r="SMT2" s="545"/>
      <c r="SMU2" s="545"/>
      <c r="SMV2" s="546"/>
      <c r="SMW2" s="539"/>
      <c r="SMX2" s="545"/>
      <c r="SMY2" s="545"/>
      <c r="SMZ2" s="546"/>
      <c r="SNA2" s="539"/>
      <c r="SNB2" s="545"/>
      <c r="SNC2" s="545"/>
      <c r="SND2" s="546"/>
      <c r="SNE2" s="539"/>
      <c r="SNF2" s="545"/>
      <c r="SNG2" s="545"/>
      <c r="SNH2" s="546"/>
      <c r="SNI2" s="539"/>
      <c r="SNJ2" s="545"/>
      <c r="SNK2" s="545"/>
      <c r="SNL2" s="546"/>
      <c r="SNM2" s="539"/>
      <c r="SNN2" s="545"/>
      <c r="SNO2" s="545"/>
      <c r="SNP2" s="546"/>
      <c r="SNQ2" s="539"/>
      <c r="SNR2" s="545"/>
      <c r="SNS2" s="545"/>
      <c r="SNT2" s="546"/>
      <c r="SNU2" s="539"/>
      <c r="SNV2" s="545"/>
      <c r="SNW2" s="545"/>
      <c r="SNX2" s="546"/>
      <c r="SNY2" s="539"/>
      <c r="SNZ2" s="545"/>
      <c r="SOA2" s="545"/>
      <c r="SOB2" s="546"/>
      <c r="SOC2" s="539"/>
      <c r="SOD2" s="545"/>
      <c r="SOE2" s="545"/>
      <c r="SOF2" s="546"/>
      <c r="SOG2" s="539"/>
      <c r="SOH2" s="545"/>
      <c r="SOI2" s="545"/>
      <c r="SOJ2" s="546"/>
      <c r="SOK2" s="539"/>
      <c r="SOL2" s="545"/>
      <c r="SOM2" s="545"/>
      <c r="SON2" s="546"/>
      <c r="SOO2" s="539"/>
      <c r="SOP2" s="545"/>
      <c r="SOQ2" s="545"/>
      <c r="SOR2" s="546"/>
      <c r="SOS2" s="539"/>
      <c r="SOT2" s="545"/>
      <c r="SOU2" s="545"/>
      <c r="SOV2" s="546"/>
      <c r="SOW2" s="539"/>
      <c r="SOX2" s="545"/>
      <c r="SOY2" s="545"/>
      <c r="SOZ2" s="546"/>
      <c r="SPA2" s="539"/>
      <c r="SPB2" s="545"/>
      <c r="SPC2" s="545"/>
      <c r="SPD2" s="546"/>
      <c r="SPE2" s="539"/>
      <c r="SPF2" s="545"/>
      <c r="SPG2" s="545"/>
      <c r="SPH2" s="546"/>
      <c r="SPI2" s="539"/>
      <c r="SPJ2" s="545"/>
      <c r="SPK2" s="545"/>
      <c r="SPL2" s="546"/>
      <c r="SPM2" s="539"/>
      <c r="SPN2" s="545"/>
      <c r="SPO2" s="545"/>
      <c r="SPP2" s="546"/>
      <c r="SPQ2" s="539"/>
      <c r="SPR2" s="545"/>
      <c r="SPS2" s="545"/>
      <c r="SPT2" s="546"/>
      <c r="SPU2" s="539"/>
      <c r="SPV2" s="545"/>
      <c r="SPW2" s="545"/>
      <c r="SPX2" s="546"/>
      <c r="SPY2" s="539"/>
      <c r="SPZ2" s="545"/>
      <c r="SQA2" s="545"/>
      <c r="SQB2" s="546"/>
      <c r="SQC2" s="539"/>
      <c r="SQD2" s="545"/>
      <c r="SQE2" s="545"/>
      <c r="SQF2" s="546"/>
      <c r="SQG2" s="539"/>
      <c r="SQH2" s="545"/>
      <c r="SQI2" s="545"/>
      <c r="SQJ2" s="546"/>
      <c r="SQK2" s="539"/>
      <c r="SQL2" s="545"/>
      <c r="SQM2" s="545"/>
      <c r="SQN2" s="546"/>
      <c r="SQO2" s="539"/>
      <c r="SQP2" s="545"/>
      <c r="SQQ2" s="545"/>
      <c r="SQR2" s="546"/>
      <c r="SQS2" s="539"/>
      <c r="SQT2" s="545"/>
      <c r="SQU2" s="545"/>
      <c r="SQV2" s="546"/>
      <c r="SQW2" s="539"/>
      <c r="SQX2" s="545"/>
      <c r="SQY2" s="545"/>
      <c r="SQZ2" s="546"/>
      <c r="SRA2" s="539"/>
      <c r="SRB2" s="545"/>
      <c r="SRC2" s="545"/>
      <c r="SRD2" s="546"/>
      <c r="SRE2" s="539"/>
      <c r="SRF2" s="545"/>
      <c r="SRG2" s="545"/>
      <c r="SRH2" s="546"/>
      <c r="SRI2" s="539"/>
      <c r="SRJ2" s="545"/>
      <c r="SRK2" s="545"/>
      <c r="SRL2" s="546"/>
      <c r="SRM2" s="539"/>
      <c r="SRN2" s="545"/>
      <c r="SRO2" s="545"/>
      <c r="SRP2" s="546"/>
      <c r="SRQ2" s="539"/>
      <c r="SRR2" s="545"/>
      <c r="SRS2" s="545"/>
      <c r="SRT2" s="546"/>
      <c r="SRU2" s="539"/>
      <c r="SRV2" s="545"/>
      <c r="SRW2" s="545"/>
      <c r="SRX2" s="546"/>
      <c r="SRY2" s="539"/>
      <c r="SRZ2" s="545"/>
      <c r="SSA2" s="545"/>
      <c r="SSB2" s="546"/>
      <c r="SSC2" s="539"/>
      <c r="SSD2" s="545"/>
      <c r="SSE2" s="545"/>
      <c r="SSF2" s="546"/>
      <c r="SSG2" s="539"/>
      <c r="SSH2" s="545"/>
      <c r="SSI2" s="545"/>
      <c r="SSJ2" s="546"/>
      <c r="SSK2" s="539"/>
      <c r="SSL2" s="545"/>
      <c r="SSM2" s="545"/>
      <c r="SSN2" s="546"/>
      <c r="SSO2" s="539"/>
      <c r="SSP2" s="545"/>
      <c r="SSQ2" s="545"/>
      <c r="SSR2" s="546"/>
      <c r="SSS2" s="539"/>
      <c r="SST2" s="545"/>
      <c r="SSU2" s="545"/>
      <c r="SSV2" s="546"/>
      <c r="SSW2" s="539"/>
      <c r="SSX2" s="545"/>
      <c r="SSY2" s="545"/>
      <c r="SSZ2" s="546"/>
      <c r="STA2" s="539"/>
      <c r="STB2" s="545"/>
      <c r="STC2" s="545"/>
      <c r="STD2" s="546"/>
      <c r="STE2" s="539"/>
      <c r="STF2" s="545"/>
      <c r="STG2" s="545"/>
      <c r="STH2" s="546"/>
      <c r="STI2" s="539"/>
      <c r="STJ2" s="545"/>
      <c r="STK2" s="545"/>
      <c r="STL2" s="546"/>
      <c r="STM2" s="539"/>
      <c r="STN2" s="545"/>
      <c r="STO2" s="545"/>
      <c r="STP2" s="546"/>
      <c r="STQ2" s="539"/>
      <c r="STR2" s="545"/>
      <c r="STS2" s="545"/>
      <c r="STT2" s="546"/>
      <c r="STU2" s="539"/>
      <c r="STV2" s="545"/>
      <c r="STW2" s="545"/>
      <c r="STX2" s="546"/>
      <c r="STY2" s="539"/>
      <c r="STZ2" s="545"/>
      <c r="SUA2" s="545"/>
      <c r="SUB2" s="546"/>
      <c r="SUC2" s="539"/>
      <c r="SUD2" s="545"/>
      <c r="SUE2" s="545"/>
      <c r="SUF2" s="546"/>
      <c r="SUG2" s="539"/>
      <c r="SUH2" s="545"/>
      <c r="SUI2" s="545"/>
      <c r="SUJ2" s="546"/>
      <c r="SUK2" s="539"/>
      <c r="SUL2" s="545"/>
      <c r="SUM2" s="545"/>
      <c r="SUN2" s="546"/>
      <c r="SUO2" s="539"/>
      <c r="SUP2" s="545"/>
      <c r="SUQ2" s="545"/>
      <c r="SUR2" s="546"/>
      <c r="SUS2" s="539"/>
      <c r="SUT2" s="545"/>
      <c r="SUU2" s="545"/>
      <c r="SUV2" s="546"/>
      <c r="SUW2" s="539"/>
      <c r="SUX2" s="545"/>
      <c r="SUY2" s="545"/>
      <c r="SUZ2" s="546"/>
      <c r="SVA2" s="539"/>
      <c r="SVB2" s="545"/>
      <c r="SVC2" s="545"/>
      <c r="SVD2" s="546"/>
      <c r="SVE2" s="539"/>
      <c r="SVF2" s="545"/>
      <c r="SVG2" s="545"/>
      <c r="SVH2" s="546"/>
      <c r="SVI2" s="539"/>
      <c r="SVJ2" s="545"/>
      <c r="SVK2" s="545"/>
      <c r="SVL2" s="546"/>
      <c r="SVM2" s="539"/>
      <c r="SVN2" s="545"/>
      <c r="SVO2" s="545"/>
      <c r="SVP2" s="546"/>
      <c r="SVQ2" s="539"/>
      <c r="SVR2" s="545"/>
      <c r="SVS2" s="545"/>
      <c r="SVT2" s="546"/>
      <c r="SVU2" s="539"/>
      <c r="SVV2" s="545"/>
      <c r="SVW2" s="545"/>
      <c r="SVX2" s="546"/>
      <c r="SVY2" s="539"/>
      <c r="SVZ2" s="545"/>
      <c r="SWA2" s="545"/>
      <c r="SWB2" s="546"/>
      <c r="SWC2" s="539"/>
      <c r="SWD2" s="545"/>
      <c r="SWE2" s="545"/>
      <c r="SWF2" s="546"/>
      <c r="SWG2" s="539"/>
      <c r="SWH2" s="545"/>
      <c r="SWI2" s="545"/>
      <c r="SWJ2" s="546"/>
      <c r="SWK2" s="539"/>
      <c r="SWL2" s="545"/>
      <c r="SWM2" s="545"/>
      <c r="SWN2" s="546"/>
      <c r="SWO2" s="539"/>
      <c r="SWP2" s="545"/>
      <c r="SWQ2" s="545"/>
      <c r="SWR2" s="546"/>
      <c r="SWS2" s="539"/>
      <c r="SWT2" s="545"/>
      <c r="SWU2" s="545"/>
      <c r="SWV2" s="546"/>
      <c r="SWW2" s="539"/>
      <c r="SWX2" s="545"/>
      <c r="SWY2" s="545"/>
      <c r="SWZ2" s="546"/>
      <c r="SXA2" s="539"/>
      <c r="SXB2" s="545"/>
      <c r="SXC2" s="545"/>
      <c r="SXD2" s="546"/>
      <c r="SXE2" s="539"/>
      <c r="SXF2" s="545"/>
      <c r="SXG2" s="545"/>
      <c r="SXH2" s="546"/>
      <c r="SXI2" s="539"/>
      <c r="SXJ2" s="545"/>
      <c r="SXK2" s="545"/>
      <c r="SXL2" s="546"/>
      <c r="SXM2" s="539"/>
      <c r="SXN2" s="545"/>
      <c r="SXO2" s="545"/>
      <c r="SXP2" s="546"/>
      <c r="SXQ2" s="539"/>
      <c r="SXR2" s="545"/>
      <c r="SXS2" s="545"/>
      <c r="SXT2" s="546"/>
      <c r="SXU2" s="539"/>
      <c r="SXV2" s="545"/>
      <c r="SXW2" s="545"/>
      <c r="SXX2" s="546"/>
      <c r="SXY2" s="539"/>
      <c r="SXZ2" s="545"/>
      <c r="SYA2" s="545"/>
      <c r="SYB2" s="546"/>
      <c r="SYC2" s="539"/>
      <c r="SYD2" s="545"/>
      <c r="SYE2" s="545"/>
      <c r="SYF2" s="546"/>
      <c r="SYG2" s="539"/>
      <c r="SYH2" s="545"/>
      <c r="SYI2" s="545"/>
      <c r="SYJ2" s="546"/>
      <c r="SYK2" s="539"/>
      <c r="SYL2" s="545"/>
      <c r="SYM2" s="545"/>
      <c r="SYN2" s="546"/>
      <c r="SYO2" s="539"/>
      <c r="SYP2" s="545"/>
      <c r="SYQ2" s="545"/>
      <c r="SYR2" s="546"/>
      <c r="SYS2" s="539"/>
      <c r="SYT2" s="545"/>
      <c r="SYU2" s="545"/>
      <c r="SYV2" s="546"/>
      <c r="SYW2" s="539"/>
      <c r="SYX2" s="545"/>
      <c r="SYY2" s="545"/>
      <c r="SYZ2" s="546"/>
      <c r="SZA2" s="539"/>
      <c r="SZB2" s="545"/>
      <c r="SZC2" s="545"/>
      <c r="SZD2" s="546"/>
      <c r="SZE2" s="539"/>
      <c r="SZF2" s="545"/>
      <c r="SZG2" s="545"/>
      <c r="SZH2" s="546"/>
      <c r="SZI2" s="539"/>
      <c r="SZJ2" s="545"/>
      <c r="SZK2" s="545"/>
      <c r="SZL2" s="546"/>
      <c r="SZM2" s="539"/>
      <c r="SZN2" s="545"/>
      <c r="SZO2" s="545"/>
      <c r="SZP2" s="546"/>
      <c r="SZQ2" s="539"/>
      <c r="SZR2" s="545"/>
      <c r="SZS2" s="545"/>
      <c r="SZT2" s="546"/>
      <c r="SZU2" s="539"/>
      <c r="SZV2" s="545"/>
      <c r="SZW2" s="545"/>
      <c r="SZX2" s="546"/>
      <c r="SZY2" s="539"/>
      <c r="SZZ2" s="545"/>
      <c r="TAA2" s="545"/>
      <c r="TAB2" s="546"/>
      <c r="TAC2" s="539"/>
      <c r="TAD2" s="545"/>
      <c r="TAE2" s="545"/>
      <c r="TAF2" s="546"/>
      <c r="TAG2" s="539"/>
      <c r="TAH2" s="545"/>
      <c r="TAI2" s="545"/>
      <c r="TAJ2" s="546"/>
      <c r="TAK2" s="539"/>
      <c r="TAL2" s="545"/>
      <c r="TAM2" s="545"/>
      <c r="TAN2" s="546"/>
      <c r="TAO2" s="539"/>
      <c r="TAP2" s="545"/>
      <c r="TAQ2" s="545"/>
      <c r="TAR2" s="546"/>
      <c r="TAS2" s="539"/>
      <c r="TAT2" s="545"/>
      <c r="TAU2" s="545"/>
      <c r="TAV2" s="546"/>
      <c r="TAW2" s="539"/>
      <c r="TAX2" s="545"/>
      <c r="TAY2" s="545"/>
      <c r="TAZ2" s="546"/>
      <c r="TBA2" s="539"/>
      <c r="TBB2" s="545"/>
      <c r="TBC2" s="545"/>
      <c r="TBD2" s="546"/>
      <c r="TBE2" s="539"/>
      <c r="TBF2" s="545"/>
      <c r="TBG2" s="545"/>
      <c r="TBH2" s="546"/>
      <c r="TBI2" s="539"/>
      <c r="TBJ2" s="545"/>
      <c r="TBK2" s="545"/>
      <c r="TBL2" s="546"/>
      <c r="TBM2" s="539"/>
      <c r="TBN2" s="545"/>
      <c r="TBO2" s="545"/>
      <c r="TBP2" s="546"/>
      <c r="TBQ2" s="539"/>
      <c r="TBR2" s="545"/>
      <c r="TBS2" s="545"/>
      <c r="TBT2" s="546"/>
      <c r="TBU2" s="539"/>
      <c r="TBV2" s="545"/>
      <c r="TBW2" s="545"/>
      <c r="TBX2" s="546"/>
      <c r="TBY2" s="539"/>
      <c r="TBZ2" s="545"/>
      <c r="TCA2" s="545"/>
      <c r="TCB2" s="546"/>
      <c r="TCC2" s="539"/>
      <c r="TCD2" s="545"/>
      <c r="TCE2" s="545"/>
      <c r="TCF2" s="546"/>
      <c r="TCG2" s="539"/>
      <c r="TCH2" s="545"/>
      <c r="TCI2" s="545"/>
      <c r="TCJ2" s="546"/>
      <c r="TCK2" s="539"/>
      <c r="TCL2" s="545"/>
      <c r="TCM2" s="545"/>
      <c r="TCN2" s="546"/>
      <c r="TCO2" s="539"/>
      <c r="TCP2" s="545"/>
      <c r="TCQ2" s="545"/>
      <c r="TCR2" s="546"/>
      <c r="TCS2" s="539"/>
      <c r="TCT2" s="545"/>
      <c r="TCU2" s="545"/>
      <c r="TCV2" s="546"/>
      <c r="TCW2" s="539"/>
      <c r="TCX2" s="545"/>
      <c r="TCY2" s="545"/>
      <c r="TCZ2" s="546"/>
      <c r="TDA2" s="539"/>
      <c r="TDB2" s="545"/>
      <c r="TDC2" s="545"/>
      <c r="TDD2" s="546"/>
      <c r="TDE2" s="539"/>
      <c r="TDF2" s="545"/>
      <c r="TDG2" s="545"/>
      <c r="TDH2" s="546"/>
      <c r="TDI2" s="539"/>
      <c r="TDJ2" s="545"/>
      <c r="TDK2" s="545"/>
      <c r="TDL2" s="546"/>
      <c r="TDM2" s="539"/>
      <c r="TDN2" s="545"/>
      <c r="TDO2" s="545"/>
      <c r="TDP2" s="546"/>
      <c r="TDQ2" s="539"/>
      <c r="TDR2" s="545"/>
      <c r="TDS2" s="545"/>
      <c r="TDT2" s="546"/>
      <c r="TDU2" s="539"/>
      <c r="TDV2" s="545"/>
      <c r="TDW2" s="545"/>
      <c r="TDX2" s="546"/>
      <c r="TDY2" s="539"/>
      <c r="TDZ2" s="545"/>
      <c r="TEA2" s="545"/>
      <c r="TEB2" s="546"/>
      <c r="TEC2" s="539"/>
      <c r="TED2" s="545"/>
      <c r="TEE2" s="545"/>
      <c r="TEF2" s="546"/>
      <c r="TEG2" s="539"/>
      <c r="TEH2" s="545"/>
      <c r="TEI2" s="545"/>
      <c r="TEJ2" s="546"/>
      <c r="TEK2" s="539"/>
      <c r="TEL2" s="545"/>
      <c r="TEM2" s="545"/>
      <c r="TEN2" s="546"/>
      <c r="TEO2" s="539"/>
      <c r="TEP2" s="545"/>
      <c r="TEQ2" s="545"/>
      <c r="TER2" s="546"/>
      <c r="TES2" s="539"/>
      <c r="TET2" s="545"/>
      <c r="TEU2" s="545"/>
      <c r="TEV2" s="546"/>
      <c r="TEW2" s="539"/>
      <c r="TEX2" s="545"/>
      <c r="TEY2" s="545"/>
      <c r="TEZ2" s="546"/>
      <c r="TFA2" s="539"/>
      <c r="TFB2" s="545"/>
      <c r="TFC2" s="545"/>
      <c r="TFD2" s="546"/>
      <c r="TFE2" s="539"/>
      <c r="TFF2" s="545"/>
      <c r="TFG2" s="545"/>
      <c r="TFH2" s="546"/>
      <c r="TFI2" s="539"/>
      <c r="TFJ2" s="545"/>
      <c r="TFK2" s="545"/>
      <c r="TFL2" s="546"/>
      <c r="TFM2" s="539"/>
      <c r="TFN2" s="545"/>
      <c r="TFO2" s="545"/>
      <c r="TFP2" s="546"/>
      <c r="TFQ2" s="539"/>
      <c r="TFR2" s="545"/>
      <c r="TFS2" s="545"/>
      <c r="TFT2" s="546"/>
      <c r="TFU2" s="539"/>
      <c r="TFV2" s="545"/>
      <c r="TFW2" s="545"/>
      <c r="TFX2" s="546"/>
      <c r="TFY2" s="539"/>
      <c r="TFZ2" s="545"/>
      <c r="TGA2" s="545"/>
      <c r="TGB2" s="546"/>
      <c r="TGC2" s="539"/>
      <c r="TGD2" s="545"/>
      <c r="TGE2" s="545"/>
      <c r="TGF2" s="546"/>
      <c r="TGG2" s="539"/>
      <c r="TGH2" s="545"/>
      <c r="TGI2" s="545"/>
      <c r="TGJ2" s="546"/>
      <c r="TGK2" s="539"/>
      <c r="TGL2" s="545"/>
      <c r="TGM2" s="545"/>
      <c r="TGN2" s="546"/>
      <c r="TGO2" s="539"/>
      <c r="TGP2" s="545"/>
      <c r="TGQ2" s="545"/>
      <c r="TGR2" s="546"/>
      <c r="TGS2" s="539"/>
      <c r="TGT2" s="545"/>
      <c r="TGU2" s="545"/>
      <c r="TGV2" s="546"/>
      <c r="TGW2" s="539"/>
      <c r="TGX2" s="545"/>
      <c r="TGY2" s="545"/>
      <c r="TGZ2" s="546"/>
      <c r="THA2" s="539"/>
      <c r="THB2" s="545"/>
      <c r="THC2" s="545"/>
      <c r="THD2" s="546"/>
      <c r="THE2" s="539"/>
      <c r="THF2" s="545"/>
      <c r="THG2" s="545"/>
      <c r="THH2" s="546"/>
      <c r="THI2" s="539"/>
      <c r="THJ2" s="545"/>
      <c r="THK2" s="545"/>
      <c r="THL2" s="546"/>
      <c r="THM2" s="539"/>
      <c r="THN2" s="545"/>
      <c r="THO2" s="545"/>
      <c r="THP2" s="546"/>
      <c r="THQ2" s="539"/>
      <c r="THR2" s="545"/>
      <c r="THS2" s="545"/>
      <c r="THT2" s="546"/>
      <c r="THU2" s="539"/>
      <c r="THV2" s="545"/>
      <c r="THW2" s="545"/>
      <c r="THX2" s="546"/>
      <c r="THY2" s="539"/>
      <c r="THZ2" s="545"/>
      <c r="TIA2" s="545"/>
      <c r="TIB2" s="546"/>
      <c r="TIC2" s="539"/>
      <c r="TID2" s="545"/>
      <c r="TIE2" s="545"/>
      <c r="TIF2" s="546"/>
      <c r="TIG2" s="539"/>
      <c r="TIH2" s="545"/>
      <c r="TII2" s="545"/>
      <c r="TIJ2" s="546"/>
      <c r="TIK2" s="539"/>
      <c r="TIL2" s="545"/>
      <c r="TIM2" s="545"/>
      <c r="TIN2" s="546"/>
      <c r="TIO2" s="539"/>
      <c r="TIP2" s="545"/>
      <c r="TIQ2" s="545"/>
      <c r="TIR2" s="546"/>
      <c r="TIS2" s="539"/>
      <c r="TIT2" s="545"/>
      <c r="TIU2" s="545"/>
      <c r="TIV2" s="546"/>
      <c r="TIW2" s="539"/>
      <c r="TIX2" s="545"/>
      <c r="TIY2" s="545"/>
      <c r="TIZ2" s="546"/>
      <c r="TJA2" s="539"/>
      <c r="TJB2" s="545"/>
      <c r="TJC2" s="545"/>
      <c r="TJD2" s="546"/>
      <c r="TJE2" s="539"/>
      <c r="TJF2" s="545"/>
      <c r="TJG2" s="545"/>
      <c r="TJH2" s="546"/>
      <c r="TJI2" s="539"/>
      <c r="TJJ2" s="545"/>
      <c r="TJK2" s="545"/>
      <c r="TJL2" s="546"/>
      <c r="TJM2" s="539"/>
      <c r="TJN2" s="545"/>
      <c r="TJO2" s="545"/>
      <c r="TJP2" s="546"/>
      <c r="TJQ2" s="539"/>
      <c r="TJR2" s="545"/>
      <c r="TJS2" s="545"/>
      <c r="TJT2" s="546"/>
      <c r="TJU2" s="539"/>
      <c r="TJV2" s="545"/>
      <c r="TJW2" s="545"/>
      <c r="TJX2" s="546"/>
      <c r="TJY2" s="539"/>
      <c r="TJZ2" s="545"/>
      <c r="TKA2" s="545"/>
      <c r="TKB2" s="546"/>
      <c r="TKC2" s="539"/>
      <c r="TKD2" s="545"/>
      <c r="TKE2" s="545"/>
      <c r="TKF2" s="546"/>
      <c r="TKG2" s="539"/>
      <c r="TKH2" s="545"/>
      <c r="TKI2" s="545"/>
      <c r="TKJ2" s="546"/>
      <c r="TKK2" s="539"/>
      <c r="TKL2" s="545"/>
      <c r="TKM2" s="545"/>
      <c r="TKN2" s="546"/>
      <c r="TKO2" s="539"/>
      <c r="TKP2" s="545"/>
      <c r="TKQ2" s="545"/>
      <c r="TKR2" s="546"/>
      <c r="TKS2" s="539"/>
      <c r="TKT2" s="545"/>
      <c r="TKU2" s="545"/>
      <c r="TKV2" s="546"/>
      <c r="TKW2" s="539"/>
      <c r="TKX2" s="545"/>
      <c r="TKY2" s="545"/>
      <c r="TKZ2" s="546"/>
      <c r="TLA2" s="539"/>
      <c r="TLB2" s="545"/>
      <c r="TLC2" s="545"/>
      <c r="TLD2" s="546"/>
      <c r="TLE2" s="539"/>
      <c r="TLF2" s="545"/>
      <c r="TLG2" s="545"/>
      <c r="TLH2" s="546"/>
      <c r="TLI2" s="539"/>
      <c r="TLJ2" s="545"/>
      <c r="TLK2" s="545"/>
      <c r="TLL2" s="546"/>
      <c r="TLM2" s="539"/>
      <c r="TLN2" s="545"/>
      <c r="TLO2" s="545"/>
      <c r="TLP2" s="546"/>
      <c r="TLQ2" s="539"/>
      <c r="TLR2" s="545"/>
      <c r="TLS2" s="545"/>
      <c r="TLT2" s="546"/>
      <c r="TLU2" s="539"/>
      <c r="TLV2" s="545"/>
      <c r="TLW2" s="545"/>
      <c r="TLX2" s="546"/>
      <c r="TLY2" s="539"/>
      <c r="TLZ2" s="545"/>
      <c r="TMA2" s="545"/>
      <c r="TMB2" s="546"/>
      <c r="TMC2" s="539"/>
      <c r="TMD2" s="545"/>
      <c r="TME2" s="545"/>
      <c r="TMF2" s="546"/>
      <c r="TMG2" s="539"/>
      <c r="TMH2" s="545"/>
      <c r="TMI2" s="545"/>
      <c r="TMJ2" s="546"/>
      <c r="TMK2" s="539"/>
      <c r="TML2" s="545"/>
      <c r="TMM2" s="545"/>
      <c r="TMN2" s="546"/>
      <c r="TMO2" s="539"/>
      <c r="TMP2" s="545"/>
      <c r="TMQ2" s="545"/>
      <c r="TMR2" s="546"/>
      <c r="TMS2" s="539"/>
      <c r="TMT2" s="545"/>
      <c r="TMU2" s="545"/>
      <c r="TMV2" s="546"/>
      <c r="TMW2" s="539"/>
      <c r="TMX2" s="545"/>
      <c r="TMY2" s="545"/>
      <c r="TMZ2" s="546"/>
      <c r="TNA2" s="539"/>
      <c r="TNB2" s="545"/>
      <c r="TNC2" s="545"/>
      <c r="TND2" s="546"/>
      <c r="TNE2" s="539"/>
      <c r="TNF2" s="545"/>
      <c r="TNG2" s="545"/>
      <c r="TNH2" s="546"/>
      <c r="TNI2" s="539"/>
      <c r="TNJ2" s="545"/>
      <c r="TNK2" s="545"/>
      <c r="TNL2" s="546"/>
      <c r="TNM2" s="539"/>
      <c r="TNN2" s="545"/>
      <c r="TNO2" s="545"/>
      <c r="TNP2" s="546"/>
      <c r="TNQ2" s="539"/>
      <c r="TNR2" s="545"/>
      <c r="TNS2" s="545"/>
      <c r="TNT2" s="546"/>
      <c r="TNU2" s="539"/>
      <c r="TNV2" s="545"/>
      <c r="TNW2" s="545"/>
      <c r="TNX2" s="546"/>
      <c r="TNY2" s="539"/>
      <c r="TNZ2" s="545"/>
      <c r="TOA2" s="545"/>
      <c r="TOB2" s="546"/>
      <c r="TOC2" s="539"/>
      <c r="TOD2" s="545"/>
      <c r="TOE2" s="545"/>
      <c r="TOF2" s="546"/>
      <c r="TOG2" s="539"/>
      <c r="TOH2" s="545"/>
      <c r="TOI2" s="545"/>
      <c r="TOJ2" s="546"/>
      <c r="TOK2" s="539"/>
      <c r="TOL2" s="545"/>
      <c r="TOM2" s="545"/>
      <c r="TON2" s="546"/>
      <c r="TOO2" s="539"/>
      <c r="TOP2" s="545"/>
      <c r="TOQ2" s="545"/>
      <c r="TOR2" s="546"/>
      <c r="TOS2" s="539"/>
      <c r="TOT2" s="545"/>
      <c r="TOU2" s="545"/>
      <c r="TOV2" s="546"/>
      <c r="TOW2" s="539"/>
      <c r="TOX2" s="545"/>
      <c r="TOY2" s="545"/>
      <c r="TOZ2" s="546"/>
      <c r="TPA2" s="539"/>
      <c r="TPB2" s="545"/>
      <c r="TPC2" s="545"/>
      <c r="TPD2" s="546"/>
      <c r="TPE2" s="539"/>
      <c r="TPF2" s="545"/>
      <c r="TPG2" s="545"/>
      <c r="TPH2" s="546"/>
      <c r="TPI2" s="539"/>
      <c r="TPJ2" s="545"/>
      <c r="TPK2" s="545"/>
      <c r="TPL2" s="546"/>
      <c r="TPM2" s="539"/>
      <c r="TPN2" s="545"/>
      <c r="TPO2" s="545"/>
      <c r="TPP2" s="546"/>
      <c r="TPQ2" s="539"/>
      <c r="TPR2" s="545"/>
      <c r="TPS2" s="545"/>
      <c r="TPT2" s="546"/>
      <c r="TPU2" s="539"/>
      <c r="TPV2" s="545"/>
      <c r="TPW2" s="545"/>
      <c r="TPX2" s="546"/>
      <c r="TPY2" s="539"/>
      <c r="TPZ2" s="545"/>
      <c r="TQA2" s="545"/>
      <c r="TQB2" s="546"/>
      <c r="TQC2" s="539"/>
      <c r="TQD2" s="545"/>
      <c r="TQE2" s="545"/>
      <c r="TQF2" s="546"/>
      <c r="TQG2" s="539"/>
      <c r="TQH2" s="545"/>
      <c r="TQI2" s="545"/>
      <c r="TQJ2" s="546"/>
      <c r="TQK2" s="539"/>
      <c r="TQL2" s="545"/>
      <c r="TQM2" s="545"/>
      <c r="TQN2" s="546"/>
      <c r="TQO2" s="539"/>
      <c r="TQP2" s="545"/>
      <c r="TQQ2" s="545"/>
      <c r="TQR2" s="546"/>
      <c r="TQS2" s="539"/>
      <c r="TQT2" s="545"/>
      <c r="TQU2" s="545"/>
      <c r="TQV2" s="546"/>
      <c r="TQW2" s="539"/>
      <c r="TQX2" s="545"/>
      <c r="TQY2" s="545"/>
      <c r="TQZ2" s="546"/>
      <c r="TRA2" s="539"/>
      <c r="TRB2" s="545"/>
      <c r="TRC2" s="545"/>
      <c r="TRD2" s="546"/>
      <c r="TRE2" s="539"/>
      <c r="TRF2" s="545"/>
      <c r="TRG2" s="545"/>
      <c r="TRH2" s="546"/>
      <c r="TRI2" s="539"/>
      <c r="TRJ2" s="545"/>
      <c r="TRK2" s="545"/>
      <c r="TRL2" s="546"/>
      <c r="TRM2" s="539"/>
      <c r="TRN2" s="545"/>
      <c r="TRO2" s="545"/>
      <c r="TRP2" s="546"/>
      <c r="TRQ2" s="539"/>
      <c r="TRR2" s="545"/>
      <c r="TRS2" s="545"/>
      <c r="TRT2" s="546"/>
      <c r="TRU2" s="539"/>
      <c r="TRV2" s="545"/>
      <c r="TRW2" s="545"/>
      <c r="TRX2" s="546"/>
      <c r="TRY2" s="539"/>
      <c r="TRZ2" s="545"/>
      <c r="TSA2" s="545"/>
      <c r="TSB2" s="546"/>
      <c r="TSC2" s="539"/>
      <c r="TSD2" s="545"/>
      <c r="TSE2" s="545"/>
      <c r="TSF2" s="546"/>
      <c r="TSG2" s="539"/>
      <c r="TSH2" s="545"/>
      <c r="TSI2" s="545"/>
      <c r="TSJ2" s="546"/>
      <c r="TSK2" s="539"/>
      <c r="TSL2" s="545"/>
      <c r="TSM2" s="545"/>
      <c r="TSN2" s="546"/>
      <c r="TSO2" s="539"/>
      <c r="TSP2" s="545"/>
      <c r="TSQ2" s="545"/>
      <c r="TSR2" s="546"/>
      <c r="TSS2" s="539"/>
      <c r="TST2" s="545"/>
      <c r="TSU2" s="545"/>
      <c r="TSV2" s="546"/>
      <c r="TSW2" s="539"/>
      <c r="TSX2" s="545"/>
      <c r="TSY2" s="545"/>
      <c r="TSZ2" s="546"/>
      <c r="TTA2" s="539"/>
      <c r="TTB2" s="545"/>
      <c r="TTC2" s="545"/>
      <c r="TTD2" s="546"/>
      <c r="TTE2" s="539"/>
      <c r="TTF2" s="545"/>
      <c r="TTG2" s="545"/>
      <c r="TTH2" s="546"/>
      <c r="TTI2" s="539"/>
      <c r="TTJ2" s="545"/>
      <c r="TTK2" s="545"/>
      <c r="TTL2" s="546"/>
      <c r="TTM2" s="539"/>
      <c r="TTN2" s="545"/>
      <c r="TTO2" s="545"/>
      <c r="TTP2" s="546"/>
      <c r="TTQ2" s="539"/>
      <c r="TTR2" s="545"/>
      <c r="TTS2" s="545"/>
      <c r="TTT2" s="546"/>
      <c r="TTU2" s="539"/>
      <c r="TTV2" s="545"/>
      <c r="TTW2" s="545"/>
      <c r="TTX2" s="546"/>
      <c r="TTY2" s="539"/>
      <c r="TTZ2" s="545"/>
      <c r="TUA2" s="545"/>
      <c r="TUB2" s="546"/>
      <c r="TUC2" s="539"/>
      <c r="TUD2" s="545"/>
      <c r="TUE2" s="545"/>
      <c r="TUF2" s="546"/>
      <c r="TUG2" s="539"/>
      <c r="TUH2" s="545"/>
      <c r="TUI2" s="545"/>
      <c r="TUJ2" s="546"/>
      <c r="TUK2" s="539"/>
      <c r="TUL2" s="545"/>
      <c r="TUM2" s="545"/>
      <c r="TUN2" s="546"/>
      <c r="TUO2" s="539"/>
      <c r="TUP2" s="545"/>
      <c r="TUQ2" s="545"/>
      <c r="TUR2" s="546"/>
      <c r="TUS2" s="539"/>
      <c r="TUT2" s="545"/>
      <c r="TUU2" s="545"/>
      <c r="TUV2" s="546"/>
      <c r="TUW2" s="539"/>
      <c r="TUX2" s="545"/>
      <c r="TUY2" s="545"/>
      <c r="TUZ2" s="546"/>
      <c r="TVA2" s="539"/>
      <c r="TVB2" s="545"/>
      <c r="TVC2" s="545"/>
      <c r="TVD2" s="546"/>
      <c r="TVE2" s="539"/>
      <c r="TVF2" s="545"/>
      <c r="TVG2" s="545"/>
      <c r="TVH2" s="546"/>
      <c r="TVI2" s="539"/>
      <c r="TVJ2" s="545"/>
      <c r="TVK2" s="545"/>
      <c r="TVL2" s="546"/>
      <c r="TVM2" s="539"/>
      <c r="TVN2" s="545"/>
      <c r="TVO2" s="545"/>
      <c r="TVP2" s="546"/>
      <c r="TVQ2" s="539"/>
      <c r="TVR2" s="545"/>
      <c r="TVS2" s="545"/>
      <c r="TVT2" s="546"/>
      <c r="TVU2" s="539"/>
      <c r="TVV2" s="545"/>
      <c r="TVW2" s="545"/>
      <c r="TVX2" s="546"/>
      <c r="TVY2" s="539"/>
      <c r="TVZ2" s="545"/>
      <c r="TWA2" s="545"/>
      <c r="TWB2" s="546"/>
      <c r="TWC2" s="539"/>
      <c r="TWD2" s="545"/>
      <c r="TWE2" s="545"/>
      <c r="TWF2" s="546"/>
      <c r="TWG2" s="539"/>
      <c r="TWH2" s="545"/>
      <c r="TWI2" s="545"/>
      <c r="TWJ2" s="546"/>
      <c r="TWK2" s="539"/>
      <c r="TWL2" s="545"/>
      <c r="TWM2" s="545"/>
      <c r="TWN2" s="546"/>
      <c r="TWO2" s="539"/>
      <c r="TWP2" s="545"/>
      <c r="TWQ2" s="545"/>
      <c r="TWR2" s="546"/>
      <c r="TWS2" s="539"/>
      <c r="TWT2" s="545"/>
      <c r="TWU2" s="545"/>
      <c r="TWV2" s="546"/>
      <c r="TWW2" s="539"/>
      <c r="TWX2" s="545"/>
      <c r="TWY2" s="545"/>
      <c r="TWZ2" s="546"/>
      <c r="TXA2" s="539"/>
      <c r="TXB2" s="545"/>
      <c r="TXC2" s="545"/>
      <c r="TXD2" s="546"/>
      <c r="TXE2" s="539"/>
      <c r="TXF2" s="545"/>
      <c r="TXG2" s="545"/>
      <c r="TXH2" s="546"/>
      <c r="TXI2" s="539"/>
      <c r="TXJ2" s="545"/>
      <c r="TXK2" s="545"/>
      <c r="TXL2" s="546"/>
      <c r="TXM2" s="539"/>
      <c r="TXN2" s="545"/>
      <c r="TXO2" s="545"/>
      <c r="TXP2" s="546"/>
      <c r="TXQ2" s="539"/>
      <c r="TXR2" s="545"/>
      <c r="TXS2" s="545"/>
      <c r="TXT2" s="546"/>
      <c r="TXU2" s="539"/>
      <c r="TXV2" s="545"/>
      <c r="TXW2" s="545"/>
      <c r="TXX2" s="546"/>
      <c r="TXY2" s="539"/>
      <c r="TXZ2" s="545"/>
      <c r="TYA2" s="545"/>
      <c r="TYB2" s="546"/>
      <c r="TYC2" s="539"/>
      <c r="TYD2" s="545"/>
      <c r="TYE2" s="545"/>
      <c r="TYF2" s="546"/>
      <c r="TYG2" s="539"/>
      <c r="TYH2" s="545"/>
      <c r="TYI2" s="545"/>
      <c r="TYJ2" s="546"/>
      <c r="TYK2" s="539"/>
      <c r="TYL2" s="545"/>
      <c r="TYM2" s="545"/>
      <c r="TYN2" s="546"/>
      <c r="TYO2" s="539"/>
      <c r="TYP2" s="545"/>
      <c r="TYQ2" s="545"/>
      <c r="TYR2" s="546"/>
      <c r="TYS2" s="539"/>
      <c r="TYT2" s="545"/>
      <c r="TYU2" s="545"/>
      <c r="TYV2" s="546"/>
      <c r="TYW2" s="539"/>
      <c r="TYX2" s="545"/>
      <c r="TYY2" s="545"/>
      <c r="TYZ2" s="546"/>
      <c r="TZA2" s="539"/>
      <c r="TZB2" s="545"/>
      <c r="TZC2" s="545"/>
      <c r="TZD2" s="546"/>
      <c r="TZE2" s="539"/>
      <c r="TZF2" s="545"/>
      <c r="TZG2" s="545"/>
      <c r="TZH2" s="546"/>
      <c r="TZI2" s="539"/>
      <c r="TZJ2" s="545"/>
      <c r="TZK2" s="545"/>
      <c r="TZL2" s="546"/>
      <c r="TZM2" s="539"/>
      <c r="TZN2" s="545"/>
      <c r="TZO2" s="545"/>
      <c r="TZP2" s="546"/>
      <c r="TZQ2" s="539"/>
      <c r="TZR2" s="545"/>
      <c r="TZS2" s="545"/>
      <c r="TZT2" s="546"/>
      <c r="TZU2" s="539"/>
      <c r="TZV2" s="545"/>
      <c r="TZW2" s="545"/>
      <c r="TZX2" s="546"/>
      <c r="TZY2" s="539"/>
      <c r="TZZ2" s="545"/>
      <c r="UAA2" s="545"/>
      <c r="UAB2" s="546"/>
      <c r="UAC2" s="539"/>
      <c r="UAD2" s="545"/>
      <c r="UAE2" s="545"/>
      <c r="UAF2" s="546"/>
      <c r="UAG2" s="539"/>
      <c r="UAH2" s="545"/>
      <c r="UAI2" s="545"/>
      <c r="UAJ2" s="546"/>
      <c r="UAK2" s="539"/>
      <c r="UAL2" s="545"/>
      <c r="UAM2" s="545"/>
      <c r="UAN2" s="546"/>
      <c r="UAO2" s="539"/>
      <c r="UAP2" s="545"/>
      <c r="UAQ2" s="545"/>
      <c r="UAR2" s="546"/>
      <c r="UAS2" s="539"/>
      <c r="UAT2" s="545"/>
      <c r="UAU2" s="545"/>
      <c r="UAV2" s="546"/>
      <c r="UAW2" s="539"/>
      <c r="UAX2" s="545"/>
      <c r="UAY2" s="545"/>
      <c r="UAZ2" s="546"/>
      <c r="UBA2" s="539"/>
      <c r="UBB2" s="545"/>
      <c r="UBC2" s="545"/>
      <c r="UBD2" s="546"/>
      <c r="UBE2" s="539"/>
      <c r="UBF2" s="545"/>
      <c r="UBG2" s="545"/>
      <c r="UBH2" s="546"/>
      <c r="UBI2" s="539"/>
      <c r="UBJ2" s="545"/>
      <c r="UBK2" s="545"/>
      <c r="UBL2" s="546"/>
      <c r="UBM2" s="539"/>
      <c r="UBN2" s="545"/>
      <c r="UBO2" s="545"/>
      <c r="UBP2" s="546"/>
      <c r="UBQ2" s="539"/>
      <c r="UBR2" s="545"/>
      <c r="UBS2" s="545"/>
      <c r="UBT2" s="546"/>
      <c r="UBU2" s="539"/>
      <c r="UBV2" s="545"/>
      <c r="UBW2" s="545"/>
      <c r="UBX2" s="546"/>
      <c r="UBY2" s="539"/>
      <c r="UBZ2" s="545"/>
      <c r="UCA2" s="545"/>
      <c r="UCB2" s="546"/>
      <c r="UCC2" s="539"/>
      <c r="UCD2" s="545"/>
      <c r="UCE2" s="545"/>
      <c r="UCF2" s="546"/>
      <c r="UCG2" s="539"/>
      <c r="UCH2" s="545"/>
      <c r="UCI2" s="545"/>
      <c r="UCJ2" s="546"/>
      <c r="UCK2" s="539"/>
      <c r="UCL2" s="545"/>
      <c r="UCM2" s="545"/>
      <c r="UCN2" s="546"/>
      <c r="UCO2" s="539"/>
      <c r="UCP2" s="545"/>
      <c r="UCQ2" s="545"/>
      <c r="UCR2" s="546"/>
      <c r="UCS2" s="539"/>
      <c r="UCT2" s="545"/>
      <c r="UCU2" s="545"/>
      <c r="UCV2" s="546"/>
      <c r="UCW2" s="539"/>
      <c r="UCX2" s="545"/>
      <c r="UCY2" s="545"/>
      <c r="UCZ2" s="546"/>
      <c r="UDA2" s="539"/>
      <c r="UDB2" s="545"/>
      <c r="UDC2" s="545"/>
      <c r="UDD2" s="546"/>
      <c r="UDE2" s="539"/>
      <c r="UDF2" s="545"/>
      <c r="UDG2" s="545"/>
      <c r="UDH2" s="546"/>
      <c r="UDI2" s="539"/>
      <c r="UDJ2" s="545"/>
      <c r="UDK2" s="545"/>
      <c r="UDL2" s="546"/>
      <c r="UDM2" s="539"/>
      <c r="UDN2" s="545"/>
      <c r="UDO2" s="545"/>
      <c r="UDP2" s="546"/>
      <c r="UDQ2" s="539"/>
      <c r="UDR2" s="545"/>
      <c r="UDS2" s="545"/>
      <c r="UDT2" s="546"/>
      <c r="UDU2" s="539"/>
      <c r="UDV2" s="545"/>
      <c r="UDW2" s="545"/>
      <c r="UDX2" s="546"/>
      <c r="UDY2" s="539"/>
      <c r="UDZ2" s="545"/>
      <c r="UEA2" s="545"/>
      <c r="UEB2" s="546"/>
      <c r="UEC2" s="539"/>
      <c r="UED2" s="545"/>
      <c r="UEE2" s="545"/>
      <c r="UEF2" s="546"/>
      <c r="UEG2" s="539"/>
      <c r="UEH2" s="545"/>
      <c r="UEI2" s="545"/>
      <c r="UEJ2" s="546"/>
      <c r="UEK2" s="539"/>
      <c r="UEL2" s="545"/>
      <c r="UEM2" s="545"/>
      <c r="UEN2" s="546"/>
      <c r="UEO2" s="539"/>
      <c r="UEP2" s="545"/>
      <c r="UEQ2" s="545"/>
      <c r="UER2" s="546"/>
      <c r="UES2" s="539"/>
      <c r="UET2" s="545"/>
      <c r="UEU2" s="545"/>
      <c r="UEV2" s="546"/>
      <c r="UEW2" s="539"/>
      <c r="UEX2" s="545"/>
      <c r="UEY2" s="545"/>
      <c r="UEZ2" s="546"/>
      <c r="UFA2" s="539"/>
      <c r="UFB2" s="545"/>
      <c r="UFC2" s="545"/>
      <c r="UFD2" s="546"/>
      <c r="UFE2" s="539"/>
      <c r="UFF2" s="545"/>
      <c r="UFG2" s="545"/>
      <c r="UFH2" s="546"/>
      <c r="UFI2" s="539"/>
      <c r="UFJ2" s="545"/>
      <c r="UFK2" s="545"/>
      <c r="UFL2" s="546"/>
      <c r="UFM2" s="539"/>
      <c r="UFN2" s="545"/>
      <c r="UFO2" s="545"/>
      <c r="UFP2" s="546"/>
      <c r="UFQ2" s="539"/>
      <c r="UFR2" s="545"/>
      <c r="UFS2" s="545"/>
      <c r="UFT2" s="546"/>
      <c r="UFU2" s="539"/>
      <c r="UFV2" s="545"/>
      <c r="UFW2" s="545"/>
      <c r="UFX2" s="546"/>
      <c r="UFY2" s="539"/>
      <c r="UFZ2" s="545"/>
      <c r="UGA2" s="545"/>
      <c r="UGB2" s="546"/>
      <c r="UGC2" s="539"/>
      <c r="UGD2" s="545"/>
      <c r="UGE2" s="545"/>
      <c r="UGF2" s="546"/>
      <c r="UGG2" s="539"/>
      <c r="UGH2" s="545"/>
      <c r="UGI2" s="545"/>
      <c r="UGJ2" s="546"/>
      <c r="UGK2" s="539"/>
      <c r="UGL2" s="545"/>
      <c r="UGM2" s="545"/>
      <c r="UGN2" s="546"/>
      <c r="UGO2" s="539"/>
      <c r="UGP2" s="545"/>
      <c r="UGQ2" s="545"/>
      <c r="UGR2" s="546"/>
      <c r="UGS2" s="539"/>
      <c r="UGT2" s="545"/>
      <c r="UGU2" s="545"/>
      <c r="UGV2" s="546"/>
      <c r="UGW2" s="539"/>
      <c r="UGX2" s="545"/>
      <c r="UGY2" s="545"/>
      <c r="UGZ2" s="546"/>
      <c r="UHA2" s="539"/>
      <c r="UHB2" s="545"/>
      <c r="UHC2" s="545"/>
      <c r="UHD2" s="546"/>
      <c r="UHE2" s="539"/>
      <c r="UHF2" s="545"/>
      <c r="UHG2" s="545"/>
      <c r="UHH2" s="546"/>
      <c r="UHI2" s="539"/>
      <c r="UHJ2" s="545"/>
      <c r="UHK2" s="545"/>
      <c r="UHL2" s="546"/>
      <c r="UHM2" s="539"/>
      <c r="UHN2" s="545"/>
      <c r="UHO2" s="545"/>
      <c r="UHP2" s="546"/>
      <c r="UHQ2" s="539"/>
      <c r="UHR2" s="545"/>
      <c r="UHS2" s="545"/>
      <c r="UHT2" s="546"/>
      <c r="UHU2" s="539"/>
      <c r="UHV2" s="545"/>
      <c r="UHW2" s="545"/>
      <c r="UHX2" s="546"/>
      <c r="UHY2" s="539"/>
      <c r="UHZ2" s="545"/>
      <c r="UIA2" s="545"/>
      <c r="UIB2" s="546"/>
      <c r="UIC2" s="539"/>
      <c r="UID2" s="545"/>
      <c r="UIE2" s="545"/>
      <c r="UIF2" s="546"/>
      <c r="UIG2" s="539"/>
      <c r="UIH2" s="545"/>
      <c r="UII2" s="545"/>
      <c r="UIJ2" s="546"/>
      <c r="UIK2" s="539"/>
      <c r="UIL2" s="545"/>
      <c r="UIM2" s="545"/>
      <c r="UIN2" s="546"/>
      <c r="UIO2" s="539"/>
      <c r="UIP2" s="545"/>
      <c r="UIQ2" s="545"/>
      <c r="UIR2" s="546"/>
      <c r="UIS2" s="539"/>
      <c r="UIT2" s="545"/>
      <c r="UIU2" s="545"/>
      <c r="UIV2" s="546"/>
      <c r="UIW2" s="539"/>
      <c r="UIX2" s="545"/>
      <c r="UIY2" s="545"/>
      <c r="UIZ2" s="546"/>
      <c r="UJA2" s="539"/>
      <c r="UJB2" s="545"/>
      <c r="UJC2" s="545"/>
      <c r="UJD2" s="546"/>
      <c r="UJE2" s="539"/>
      <c r="UJF2" s="545"/>
      <c r="UJG2" s="545"/>
      <c r="UJH2" s="546"/>
      <c r="UJI2" s="539"/>
      <c r="UJJ2" s="545"/>
      <c r="UJK2" s="545"/>
      <c r="UJL2" s="546"/>
      <c r="UJM2" s="539"/>
      <c r="UJN2" s="545"/>
      <c r="UJO2" s="545"/>
      <c r="UJP2" s="546"/>
      <c r="UJQ2" s="539"/>
      <c r="UJR2" s="545"/>
      <c r="UJS2" s="545"/>
      <c r="UJT2" s="546"/>
      <c r="UJU2" s="539"/>
      <c r="UJV2" s="545"/>
      <c r="UJW2" s="545"/>
      <c r="UJX2" s="546"/>
      <c r="UJY2" s="539"/>
      <c r="UJZ2" s="545"/>
      <c r="UKA2" s="545"/>
      <c r="UKB2" s="546"/>
      <c r="UKC2" s="539"/>
      <c r="UKD2" s="545"/>
      <c r="UKE2" s="545"/>
      <c r="UKF2" s="546"/>
      <c r="UKG2" s="539"/>
      <c r="UKH2" s="545"/>
      <c r="UKI2" s="545"/>
      <c r="UKJ2" s="546"/>
      <c r="UKK2" s="539"/>
      <c r="UKL2" s="545"/>
      <c r="UKM2" s="545"/>
      <c r="UKN2" s="546"/>
      <c r="UKO2" s="539"/>
      <c r="UKP2" s="545"/>
      <c r="UKQ2" s="545"/>
      <c r="UKR2" s="546"/>
      <c r="UKS2" s="539"/>
      <c r="UKT2" s="545"/>
      <c r="UKU2" s="545"/>
      <c r="UKV2" s="546"/>
      <c r="UKW2" s="539"/>
      <c r="UKX2" s="545"/>
      <c r="UKY2" s="545"/>
      <c r="UKZ2" s="546"/>
      <c r="ULA2" s="539"/>
      <c r="ULB2" s="545"/>
      <c r="ULC2" s="545"/>
      <c r="ULD2" s="546"/>
      <c r="ULE2" s="539"/>
      <c r="ULF2" s="545"/>
      <c r="ULG2" s="545"/>
      <c r="ULH2" s="546"/>
      <c r="ULI2" s="539"/>
      <c r="ULJ2" s="545"/>
      <c r="ULK2" s="545"/>
      <c r="ULL2" s="546"/>
      <c r="ULM2" s="539"/>
      <c r="ULN2" s="545"/>
      <c r="ULO2" s="545"/>
      <c r="ULP2" s="546"/>
      <c r="ULQ2" s="539"/>
      <c r="ULR2" s="545"/>
      <c r="ULS2" s="545"/>
      <c r="ULT2" s="546"/>
      <c r="ULU2" s="539"/>
      <c r="ULV2" s="545"/>
      <c r="ULW2" s="545"/>
      <c r="ULX2" s="546"/>
      <c r="ULY2" s="539"/>
      <c r="ULZ2" s="545"/>
      <c r="UMA2" s="545"/>
      <c r="UMB2" s="546"/>
      <c r="UMC2" s="539"/>
      <c r="UMD2" s="545"/>
      <c r="UME2" s="545"/>
      <c r="UMF2" s="546"/>
      <c r="UMG2" s="539"/>
      <c r="UMH2" s="545"/>
      <c r="UMI2" s="545"/>
      <c r="UMJ2" s="546"/>
      <c r="UMK2" s="539"/>
      <c r="UML2" s="545"/>
      <c r="UMM2" s="545"/>
      <c r="UMN2" s="546"/>
      <c r="UMO2" s="539"/>
      <c r="UMP2" s="545"/>
      <c r="UMQ2" s="545"/>
      <c r="UMR2" s="546"/>
      <c r="UMS2" s="539"/>
      <c r="UMT2" s="545"/>
      <c r="UMU2" s="545"/>
      <c r="UMV2" s="546"/>
      <c r="UMW2" s="539"/>
      <c r="UMX2" s="545"/>
      <c r="UMY2" s="545"/>
      <c r="UMZ2" s="546"/>
      <c r="UNA2" s="539"/>
      <c r="UNB2" s="545"/>
      <c r="UNC2" s="545"/>
      <c r="UND2" s="546"/>
      <c r="UNE2" s="539"/>
      <c r="UNF2" s="545"/>
      <c r="UNG2" s="545"/>
      <c r="UNH2" s="546"/>
      <c r="UNI2" s="539"/>
      <c r="UNJ2" s="545"/>
      <c r="UNK2" s="545"/>
      <c r="UNL2" s="546"/>
      <c r="UNM2" s="539"/>
      <c r="UNN2" s="545"/>
      <c r="UNO2" s="545"/>
      <c r="UNP2" s="546"/>
      <c r="UNQ2" s="539"/>
      <c r="UNR2" s="545"/>
      <c r="UNS2" s="545"/>
      <c r="UNT2" s="546"/>
      <c r="UNU2" s="539"/>
      <c r="UNV2" s="545"/>
      <c r="UNW2" s="545"/>
      <c r="UNX2" s="546"/>
      <c r="UNY2" s="539"/>
      <c r="UNZ2" s="545"/>
      <c r="UOA2" s="545"/>
      <c r="UOB2" s="546"/>
      <c r="UOC2" s="539"/>
      <c r="UOD2" s="545"/>
      <c r="UOE2" s="545"/>
      <c r="UOF2" s="546"/>
      <c r="UOG2" s="539"/>
      <c r="UOH2" s="545"/>
      <c r="UOI2" s="545"/>
      <c r="UOJ2" s="546"/>
      <c r="UOK2" s="539"/>
      <c r="UOL2" s="545"/>
      <c r="UOM2" s="545"/>
      <c r="UON2" s="546"/>
      <c r="UOO2" s="539"/>
      <c r="UOP2" s="545"/>
      <c r="UOQ2" s="545"/>
      <c r="UOR2" s="546"/>
      <c r="UOS2" s="539"/>
      <c r="UOT2" s="545"/>
      <c r="UOU2" s="545"/>
      <c r="UOV2" s="546"/>
      <c r="UOW2" s="539"/>
      <c r="UOX2" s="545"/>
      <c r="UOY2" s="545"/>
      <c r="UOZ2" s="546"/>
      <c r="UPA2" s="539"/>
      <c r="UPB2" s="545"/>
      <c r="UPC2" s="545"/>
      <c r="UPD2" s="546"/>
      <c r="UPE2" s="539"/>
      <c r="UPF2" s="545"/>
      <c r="UPG2" s="545"/>
      <c r="UPH2" s="546"/>
      <c r="UPI2" s="539"/>
      <c r="UPJ2" s="545"/>
      <c r="UPK2" s="545"/>
      <c r="UPL2" s="546"/>
      <c r="UPM2" s="539"/>
      <c r="UPN2" s="545"/>
      <c r="UPO2" s="545"/>
      <c r="UPP2" s="546"/>
      <c r="UPQ2" s="539"/>
      <c r="UPR2" s="545"/>
      <c r="UPS2" s="545"/>
      <c r="UPT2" s="546"/>
      <c r="UPU2" s="539"/>
      <c r="UPV2" s="545"/>
      <c r="UPW2" s="545"/>
      <c r="UPX2" s="546"/>
      <c r="UPY2" s="539"/>
      <c r="UPZ2" s="545"/>
      <c r="UQA2" s="545"/>
      <c r="UQB2" s="546"/>
      <c r="UQC2" s="539"/>
      <c r="UQD2" s="545"/>
      <c r="UQE2" s="545"/>
      <c r="UQF2" s="546"/>
      <c r="UQG2" s="539"/>
      <c r="UQH2" s="545"/>
      <c r="UQI2" s="545"/>
      <c r="UQJ2" s="546"/>
      <c r="UQK2" s="539"/>
      <c r="UQL2" s="545"/>
      <c r="UQM2" s="545"/>
      <c r="UQN2" s="546"/>
      <c r="UQO2" s="539"/>
      <c r="UQP2" s="545"/>
      <c r="UQQ2" s="545"/>
      <c r="UQR2" s="546"/>
      <c r="UQS2" s="539"/>
      <c r="UQT2" s="545"/>
      <c r="UQU2" s="545"/>
      <c r="UQV2" s="546"/>
      <c r="UQW2" s="539"/>
      <c r="UQX2" s="545"/>
      <c r="UQY2" s="545"/>
      <c r="UQZ2" s="546"/>
      <c r="URA2" s="539"/>
      <c r="URB2" s="545"/>
      <c r="URC2" s="545"/>
      <c r="URD2" s="546"/>
      <c r="URE2" s="539"/>
      <c r="URF2" s="545"/>
      <c r="URG2" s="545"/>
      <c r="URH2" s="546"/>
      <c r="URI2" s="539"/>
      <c r="URJ2" s="545"/>
      <c r="URK2" s="545"/>
      <c r="URL2" s="546"/>
      <c r="URM2" s="539"/>
      <c r="URN2" s="545"/>
      <c r="URO2" s="545"/>
      <c r="URP2" s="546"/>
      <c r="URQ2" s="539"/>
      <c r="URR2" s="545"/>
      <c r="URS2" s="545"/>
      <c r="URT2" s="546"/>
      <c r="URU2" s="539"/>
      <c r="URV2" s="545"/>
      <c r="URW2" s="545"/>
      <c r="URX2" s="546"/>
      <c r="URY2" s="539"/>
      <c r="URZ2" s="545"/>
      <c r="USA2" s="545"/>
      <c r="USB2" s="546"/>
      <c r="USC2" s="539"/>
      <c r="USD2" s="545"/>
      <c r="USE2" s="545"/>
      <c r="USF2" s="546"/>
      <c r="USG2" s="539"/>
      <c r="USH2" s="545"/>
      <c r="USI2" s="545"/>
      <c r="USJ2" s="546"/>
      <c r="USK2" s="539"/>
      <c r="USL2" s="545"/>
      <c r="USM2" s="545"/>
      <c r="USN2" s="546"/>
      <c r="USO2" s="539"/>
      <c r="USP2" s="545"/>
      <c r="USQ2" s="545"/>
      <c r="USR2" s="546"/>
      <c r="USS2" s="539"/>
      <c r="UST2" s="545"/>
      <c r="USU2" s="545"/>
      <c r="USV2" s="546"/>
      <c r="USW2" s="539"/>
      <c r="USX2" s="545"/>
      <c r="USY2" s="545"/>
      <c r="USZ2" s="546"/>
      <c r="UTA2" s="539"/>
      <c r="UTB2" s="545"/>
      <c r="UTC2" s="545"/>
      <c r="UTD2" s="546"/>
      <c r="UTE2" s="539"/>
      <c r="UTF2" s="545"/>
      <c r="UTG2" s="545"/>
      <c r="UTH2" s="546"/>
      <c r="UTI2" s="539"/>
      <c r="UTJ2" s="545"/>
      <c r="UTK2" s="545"/>
      <c r="UTL2" s="546"/>
      <c r="UTM2" s="539"/>
      <c r="UTN2" s="545"/>
      <c r="UTO2" s="545"/>
      <c r="UTP2" s="546"/>
      <c r="UTQ2" s="539"/>
      <c r="UTR2" s="545"/>
      <c r="UTS2" s="545"/>
      <c r="UTT2" s="546"/>
      <c r="UTU2" s="539"/>
      <c r="UTV2" s="545"/>
      <c r="UTW2" s="545"/>
      <c r="UTX2" s="546"/>
      <c r="UTY2" s="539"/>
      <c r="UTZ2" s="545"/>
      <c r="UUA2" s="545"/>
      <c r="UUB2" s="546"/>
      <c r="UUC2" s="539"/>
      <c r="UUD2" s="545"/>
      <c r="UUE2" s="545"/>
      <c r="UUF2" s="546"/>
      <c r="UUG2" s="539"/>
      <c r="UUH2" s="545"/>
      <c r="UUI2" s="545"/>
      <c r="UUJ2" s="546"/>
      <c r="UUK2" s="539"/>
      <c r="UUL2" s="545"/>
      <c r="UUM2" s="545"/>
      <c r="UUN2" s="546"/>
      <c r="UUO2" s="539"/>
      <c r="UUP2" s="545"/>
      <c r="UUQ2" s="545"/>
      <c r="UUR2" s="546"/>
      <c r="UUS2" s="539"/>
      <c r="UUT2" s="545"/>
      <c r="UUU2" s="545"/>
      <c r="UUV2" s="546"/>
      <c r="UUW2" s="539"/>
      <c r="UUX2" s="545"/>
      <c r="UUY2" s="545"/>
      <c r="UUZ2" s="546"/>
      <c r="UVA2" s="539"/>
      <c r="UVB2" s="545"/>
      <c r="UVC2" s="545"/>
      <c r="UVD2" s="546"/>
      <c r="UVE2" s="539"/>
      <c r="UVF2" s="545"/>
      <c r="UVG2" s="545"/>
      <c r="UVH2" s="546"/>
      <c r="UVI2" s="539"/>
      <c r="UVJ2" s="545"/>
      <c r="UVK2" s="545"/>
      <c r="UVL2" s="546"/>
      <c r="UVM2" s="539"/>
      <c r="UVN2" s="545"/>
      <c r="UVO2" s="545"/>
      <c r="UVP2" s="546"/>
      <c r="UVQ2" s="539"/>
      <c r="UVR2" s="545"/>
      <c r="UVS2" s="545"/>
      <c r="UVT2" s="546"/>
      <c r="UVU2" s="539"/>
      <c r="UVV2" s="545"/>
      <c r="UVW2" s="545"/>
      <c r="UVX2" s="546"/>
      <c r="UVY2" s="539"/>
      <c r="UVZ2" s="545"/>
      <c r="UWA2" s="545"/>
      <c r="UWB2" s="546"/>
      <c r="UWC2" s="539"/>
      <c r="UWD2" s="545"/>
      <c r="UWE2" s="545"/>
      <c r="UWF2" s="546"/>
      <c r="UWG2" s="539"/>
      <c r="UWH2" s="545"/>
      <c r="UWI2" s="545"/>
      <c r="UWJ2" s="546"/>
      <c r="UWK2" s="539"/>
      <c r="UWL2" s="545"/>
      <c r="UWM2" s="545"/>
      <c r="UWN2" s="546"/>
      <c r="UWO2" s="539"/>
      <c r="UWP2" s="545"/>
      <c r="UWQ2" s="545"/>
      <c r="UWR2" s="546"/>
      <c r="UWS2" s="539"/>
      <c r="UWT2" s="545"/>
      <c r="UWU2" s="545"/>
      <c r="UWV2" s="546"/>
      <c r="UWW2" s="539"/>
      <c r="UWX2" s="545"/>
      <c r="UWY2" s="545"/>
      <c r="UWZ2" s="546"/>
      <c r="UXA2" s="539"/>
      <c r="UXB2" s="545"/>
      <c r="UXC2" s="545"/>
      <c r="UXD2" s="546"/>
      <c r="UXE2" s="539"/>
      <c r="UXF2" s="545"/>
      <c r="UXG2" s="545"/>
      <c r="UXH2" s="546"/>
      <c r="UXI2" s="539"/>
      <c r="UXJ2" s="545"/>
      <c r="UXK2" s="545"/>
      <c r="UXL2" s="546"/>
      <c r="UXM2" s="539"/>
      <c r="UXN2" s="545"/>
      <c r="UXO2" s="545"/>
      <c r="UXP2" s="546"/>
      <c r="UXQ2" s="539"/>
      <c r="UXR2" s="545"/>
      <c r="UXS2" s="545"/>
      <c r="UXT2" s="546"/>
      <c r="UXU2" s="539"/>
      <c r="UXV2" s="545"/>
      <c r="UXW2" s="545"/>
      <c r="UXX2" s="546"/>
      <c r="UXY2" s="539"/>
      <c r="UXZ2" s="545"/>
      <c r="UYA2" s="545"/>
      <c r="UYB2" s="546"/>
      <c r="UYC2" s="539"/>
      <c r="UYD2" s="545"/>
      <c r="UYE2" s="545"/>
      <c r="UYF2" s="546"/>
      <c r="UYG2" s="539"/>
      <c r="UYH2" s="545"/>
      <c r="UYI2" s="545"/>
      <c r="UYJ2" s="546"/>
      <c r="UYK2" s="539"/>
      <c r="UYL2" s="545"/>
      <c r="UYM2" s="545"/>
      <c r="UYN2" s="546"/>
      <c r="UYO2" s="539"/>
      <c r="UYP2" s="545"/>
      <c r="UYQ2" s="545"/>
      <c r="UYR2" s="546"/>
      <c r="UYS2" s="539"/>
      <c r="UYT2" s="545"/>
      <c r="UYU2" s="545"/>
      <c r="UYV2" s="546"/>
      <c r="UYW2" s="539"/>
      <c r="UYX2" s="545"/>
      <c r="UYY2" s="545"/>
      <c r="UYZ2" s="546"/>
      <c r="UZA2" s="539"/>
      <c r="UZB2" s="545"/>
      <c r="UZC2" s="545"/>
      <c r="UZD2" s="546"/>
      <c r="UZE2" s="539"/>
      <c r="UZF2" s="545"/>
      <c r="UZG2" s="545"/>
      <c r="UZH2" s="546"/>
      <c r="UZI2" s="539"/>
      <c r="UZJ2" s="545"/>
      <c r="UZK2" s="545"/>
      <c r="UZL2" s="546"/>
      <c r="UZM2" s="539"/>
      <c r="UZN2" s="545"/>
      <c r="UZO2" s="545"/>
      <c r="UZP2" s="546"/>
      <c r="UZQ2" s="539"/>
      <c r="UZR2" s="545"/>
      <c r="UZS2" s="545"/>
      <c r="UZT2" s="546"/>
      <c r="UZU2" s="539"/>
      <c r="UZV2" s="545"/>
      <c r="UZW2" s="545"/>
      <c r="UZX2" s="546"/>
      <c r="UZY2" s="539"/>
      <c r="UZZ2" s="545"/>
      <c r="VAA2" s="545"/>
      <c r="VAB2" s="546"/>
      <c r="VAC2" s="539"/>
      <c r="VAD2" s="545"/>
      <c r="VAE2" s="545"/>
      <c r="VAF2" s="546"/>
      <c r="VAG2" s="539"/>
      <c r="VAH2" s="545"/>
      <c r="VAI2" s="545"/>
      <c r="VAJ2" s="546"/>
      <c r="VAK2" s="539"/>
      <c r="VAL2" s="545"/>
      <c r="VAM2" s="545"/>
      <c r="VAN2" s="546"/>
      <c r="VAO2" s="539"/>
      <c r="VAP2" s="545"/>
      <c r="VAQ2" s="545"/>
      <c r="VAR2" s="546"/>
      <c r="VAS2" s="539"/>
      <c r="VAT2" s="545"/>
      <c r="VAU2" s="545"/>
      <c r="VAV2" s="546"/>
      <c r="VAW2" s="539"/>
      <c r="VAX2" s="545"/>
      <c r="VAY2" s="545"/>
      <c r="VAZ2" s="546"/>
      <c r="VBA2" s="539"/>
      <c r="VBB2" s="545"/>
      <c r="VBC2" s="545"/>
      <c r="VBD2" s="546"/>
      <c r="VBE2" s="539"/>
      <c r="VBF2" s="545"/>
      <c r="VBG2" s="545"/>
      <c r="VBH2" s="546"/>
      <c r="VBI2" s="539"/>
      <c r="VBJ2" s="545"/>
      <c r="VBK2" s="545"/>
      <c r="VBL2" s="546"/>
      <c r="VBM2" s="539"/>
      <c r="VBN2" s="545"/>
      <c r="VBO2" s="545"/>
      <c r="VBP2" s="546"/>
      <c r="VBQ2" s="539"/>
      <c r="VBR2" s="545"/>
      <c r="VBS2" s="545"/>
      <c r="VBT2" s="546"/>
      <c r="VBU2" s="539"/>
      <c r="VBV2" s="545"/>
      <c r="VBW2" s="545"/>
      <c r="VBX2" s="546"/>
      <c r="VBY2" s="539"/>
      <c r="VBZ2" s="545"/>
      <c r="VCA2" s="545"/>
      <c r="VCB2" s="546"/>
      <c r="VCC2" s="539"/>
      <c r="VCD2" s="545"/>
      <c r="VCE2" s="545"/>
      <c r="VCF2" s="546"/>
      <c r="VCG2" s="539"/>
      <c r="VCH2" s="545"/>
      <c r="VCI2" s="545"/>
      <c r="VCJ2" s="546"/>
      <c r="VCK2" s="539"/>
      <c r="VCL2" s="545"/>
      <c r="VCM2" s="545"/>
      <c r="VCN2" s="546"/>
      <c r="VCO2" s="539"/>
      <c r="VCP2" s="545"/>
      <c r="VCQ2" s="545"/>
      <c r="VCR2" s="546"/>
      <c r="VCS2" s="539"/>
      <c r="VCT2" s="545"/>
      <c r="VCU2" s="545"/>
      <c r="VCV2" s="546"/>
      <c r="VCW2" s="539"/>
      <c r="VCX2" s="545"/>
      <c r="VCY2" s="545"/>
      <c r="VCZ2" s="546"/>
      <c r="VDA2" s="539"/>
      <c r="VDB2" s="545"/>
      <c r="VDC2" s="545"/>
      <c r="VDD2" s="546"/>
      <c r="VDE2" s="539"/>
      <c r="VDF2" s="545"/>
      <c r="VDG2" s="545"/>
      <c r="VDH2" s="546"/>
      <c r="VDI2" s="539"/>
      <c r="VDJ2" s="545"/>
      <c r="VDK2" s="545"/>
      <c r="VDL2" s="546"/>
      <c r="VDM2" s="539"/>
      <c r="VDN2" s="545"/>
      <c r="VDO2" s="545"/>
      <c r="VDP2" s="546"/>
      <c r="VDQ2" s="539"/>
      <c r="VDR2" s="545"/>
      <c r="VDS2" s="545"/>
      <c r="VDT2" s="546"/>
      <c r="VDU2" s="539"/>
      <c r="VDV2" s="545"/>
      <c r="VDW2" s="545"/>
      <c r="VDX2" s="546"/>
      <c r="VDY2" s="539"/>
      <c r="VDZ2" s="545"/>
      <c r="VEA2" s="545"/>
      <c r="VEB2" s="546"/>
      <c r="VEC2" s="539"/>
      <c r="VED2" s="545"/>
      <c r="VEE2" s="545"/>
      <c r="VEF2" s="546"/>
      <c r="VEG2" s="539"/>
      <c r="VEH2" s="545"/>
      <c r="VEI2" s="545"/>
      <c r="VEJ2" s="546"/>
      <c r="VEK2" s="539"/>
      <c r="VEL2" s="545"/>
      <c r="VEM2" s="545"/>
      <c r="VEN2" s="546"/>
      <c r="VEO2" s="539"/>
      <c r="VEP2" s="545"/>
      <c r="VEQ2" s="545"/>
      <c r="VER2" s="546"/>
      <c r="VES2" s="539"/>
      <c r="VET2" s="545"/>
      <c r="VEU2" s="545"/>
      <c r="VEV2" s="546"/>
      <c r="VEW2" s="539"/>
      <c r="VEX2" s="545"/>
      <c r="VEY2" s="545"/>
      <c r="VEZ2" s="546"/>
      <c r="VFA2" s="539"/>
      <c r="VFB2" s="545"/>
      <c r="VFC2" s="545"/>
      <c r="VFD2" s="546"/>
      <c r="VFE2" s="539"/>
      <c r="VFF2" s="545"/>
      <c r="VFG2" s="545"/>
      <c r="VFH2" s="546"/>
      <c r="VFI2" s="539"/>
      <c r="VFJ2" s="545"/>
      <c r="VFK2" s="545"/>
      <c r="VFL2" s="546"/>
      <c r="VFM2" s="539"/>
      <c r="VFN2" s="545"/>
      <c r="VFO2" s="545"/>
      <c r="VFP2" s="546"/>
      <c r="VFQ2" s="539"/>
      <c r="VFR2" s="545"/>
      <c r="VFS2" s="545"/>
      <c r="VFT2" s="546"/>
      <c r="VFU2" s="539"/>
      <c r="VFV2" s="545"/>
      <c r="VFW2" s="545"/>
      <c r="VFX2" s="546"/>
      <c r="VFY2" s="539"/>
      <c r="VFZ2" s="545"/>
      <c r="VGA2" s="545"/>
      <c r="VGB2" s="546"/>
      <c r="VGC2" s="539"/>
      <c r="VGD2" s="545"/>
      <c r="VGE2" s="545"/>
      <c r="VGF2" s="546"/>
      <c r="VGG2" s="539"/>
      <c r="VGH2" s="545"/>
      <c r="VGI2" s="545"/>
      <c r="VGJ2" s="546"/>
      <c r="VGK2" s="539"/>
      <c r="VGL2" s="545"/>
      <c r="VGM2" s="545"/>
      <c r="VGN2" s="546"/>
      <c r="VGO2" s="539"/>
      <c r="VGP2" s="545"/>
      <c r="VGQ2" s="545"/>
      <c r="VGR2" s="546"/>
      <c r="VGS2" s="539"/>
      <c r="VGT2" s="545"/>
      <c r="VGU2" s="545"/>
      <c r="VGV2" s="546"/>
      <c r="VGW2" s="539"/>
      <c r="VGX2" s="545"/>
      <c r="VGY2" s="545"/>
      <c r="VGZ2" s="546"/>
      <c r="VHA2" s="539"/>
      <c r="VHB2" s="545"/>
      <c r="VHC2" s="545"/>
      <c r="VHD2" s="546"/>
      <c r="VHE2" s="539"/>
      <c r="VHF2" s="545"/>
      <c r="VHG2" s="545"/>
      <c r="VHH2" s="546"/>
      <c r="VHI2" s="539"/>
      <c r="VHJ2" s="545"/>
      <c r="VHK2" s="545"/>
      <c r="VHL2" s="546"/>
      <c r="VHM2" s="539"/>
      <c r="VHN2" s="545"/>
      <c r="VHO2" s="545"/>
      <c r="VHP2" s="546"/>
      <c r="VHQ2" s="539"/>
      <c r="VHR2" s="545"/>
      <c r="VHS2" s="545"/>
      <c r="VHT2" s="546"/>
      <c r="VHU2" s="539"/>
      <c r="VHV2" s="545"/>
      <c r="VHW2" s="545"/>
      <c r="VHX2" s="546"/>
      <c r="VHY2" s="539"/>
      <c r="VHZ2" s="545"/>
      <c r="VIA2" s="545"/>
      <c r="VIB2" s="546"/>
      <c r="VIC2" s="539"/>
      <c r="VID2" s="545"/>
      <c r="VIE2" s="545"/>
      <c r="VIF2" s="546"/>
      <c r="VIG2" s="539"/>
      <c r="VIH2" s="545"/>
      <c r="VII2" s="545"/>
      <c r="VIJ2" s="546"/>
      <c r="VIK2" s="539"/>
      <c r="VIL2" s="545"/>
      <c r="VIM2" s="545"/>
      <c r="VIN2" s="546"/>
      <c r="VIO2" s="539"/>
      <c r="VIP2" s="545"/>
      <c r="VIQ2" s="545"/>
      <c r="VIR2" s="546"/>
      <c r="VIS2" s="539"/>
      <c r="VIT2" s="545"/>
      <c r="VIU2" s="545"/>
      <c r="VIV2" s="546"/>
      <c r="VIW2" s="539"/>
      <c r="VIX2" s="545"/>
      <c r="VIY2" s="545"/>
      <c r="VIZ2" s="546"/>
      <c r="VJA2" s="539"/>
      <c r="VJB2" s="545"/>
      <c r="VJC2" s="545"/>
      <c r="VJD2" s="546"/>
      <c r="VJE2" s="539"/>
      <c r="VJF2" s="545"/>
      <c r="VJG2" s="545"/>
      <c r="VJH2" s="546"/>
      <c r="VJI2" s="539"/>
      <c r="VJJ2" s="545"/>
      <c r="VJK2" s="545"/>
      <c r="VJL2" s="546"/>
      <c r="VJM2" s="539"/>
      <c r="VJN2" s="545"/>
      <c r="VJO2" s="545"/>
      <c r="VJP2" s="546"/>
      <c r="VJQ2" s="539"/>
      <c r="VJR2" s="545"/>
      <c r="VJS2" s="545"/>
      <c r="VJT2" s="546"/>
      <c r="VJU2" s="539"/>
      <c r="VJV2" s="545"/>
      <c r="VJW2" s="545"/>
      <c r="VJX2" s="546"/>
      <c r="VJY2" s="539"/>
      <c r="VJZ2" s="545"/>
      <c r="VKA2" s="545"/>
      <c r="VKB2" s="546"/>
      <c r="VKC2" s="539"/>
      <c r="VKD2" s="545"/>
      <c r="VKE2" s="545"/>
      <c r="VKF2" s="546"/>
      <c r="VKG2" s="539"/>
      <c r="VKH2" s="545"/>
      <c r="VKI2" s="545"/>
      <c r="VKJ2" s="546"/>
      <c r="VKK2" s="539"/>
      <c r="VKL2" s="545"/>
      <c r="VKM2" s="545"/>
      <c r="VKN2" s="546"/>
      <c r="VKO2" s="539"/>
      <c r="VKP2" s="545"/>
      <c r="VKQ2" s="545"/>
      <c r="VKR2" s="546"/>
      <c r="VKS2" s="539"/>
      <c r="VKT2" s="545"/>
      <c r="VKU2" s="545"/>
      <c r="VKV2" s="546"/>
      <c r="VKW2" s="539"/>
      <c r="VKX2" s="545"/>
      <c r="VKY2" s="545"/>
      <c r="VKZ2" s="546"/>
      <c r="VLA2" s="539"/>
      <c r="VLB2" s="545"/>
      <c r="VLC2" s="545"/>
      <c r="VLD2" s="546"/>
      <c r="VLE2" s="539"/>
      <c r="VLF2" s="545"/>
      <c r="VLG2" s="545"/>
      <c r="VLH2" s="546"/>
      <c r="VLI2" s="539"/>
      <c r="VLJ2" s="545"/>
      <c r="VLK2" s="545"/>
      <c r="VLL2" s="546"/>
      <c r="VLM2" s="539"/>
      <c r="VLN2" s="545"/>
      <c r="VLO2" s="545"/>
      <c r="VLP2" s="546"/>
      <c r="VLQ2" s="539"/>
      <c r="VLR2" s="545"/>
      <c r="VLS2" s="545"/>
      <c r="VLT2" s="546"/>
      <c r="VLU2" s="539"/>
      <c r="VLV2" s="545"/>
      <c r="VLW2" s="545"/>
      <c r="VLX2" s="546"/>
      <c r="VLY2" s="539"/>
      <c r="VLZ2" s="545"/>
      <c r="VMA2" s="545"/>
      <c r="VMB2" s="546"/>
      <c r="VMC2" s="539"/>
      <c r="VMD2" s="545"/>
      <c r="VME2" s="545"/>
      <c r="VMF2" s="546"/>
      <c r="VMG2" s="539"/>
      <c r="VMH2" s="545"/>
      <c r="VMI2" s="545"/>
      <c r="VMJ2" s="546"/>
      <c r="VMK2" s="539"/>
      <c r="VML2" s="545"/>
      <c r="VMM2" s="545"/>
      <c r="VMN2" s="546"/>
      <c r="VMO2" s="539"/>
      <c r="VMP2" s="545"/>
      <c r="VMQ2" s="545"/>
      <c r="VMR2" s="546"/>
      <c r="VMS2" s="539"/>
      <c r="VMT2" s="545"/>
      <c r="VMU2" s="545"/>
      <c r="VMV2" s="546"/>
      <c r="VMW2" s="539"/>
      <c r="VMX2" s="545"/>
      <c r="VMY2" s="545"/>
      <c r="VMZ2" s="546"/>
      <c r="VNA2" s="539"/>
      <c r="VNB2" s="545"/>
      <c r="VNC2" s="545"/>
      <c r="VND2" s="546"/>
      <c r="VNE2" s="539"/>
      <c r="VNF2" s="545"/>
      <c r="VNG2" s="545"/>
      <c r="VNH2" s="546"/>
      <c r="VNI2" s="539"/>
      <c r="VNJ2" s="545"/>
      <c r="VNK2" s="545"/>
      <c r="VNL2" s="546"/>
      <c r="VNM2" s="539"/>
      <c r="VNN2" s="545"/>
      <c r="VNO2" s="545"/>
      <c r="VNP2" s="546"/>
      <c r="VNQ2" s="539"/>
      <c r="VNR2" s="545"/>
      <c r="VNS2" s="545"/>
      <c r="VNT2" s="546"/>
      <c r="VNU2" s="539"/>
      <c r="VNV2" s="545"/>
      <c r="VNW2" s="545"/>
      <c r="VNX2" s="546"/>
      <c r="VNY2" s="539"/>
      <c r="VNZ2" s="545"/>
      <c r="VOA2" s="545"/>
      <c r="VOB2" s="546"/>
      <c r="VOC2" s="539"/>
      <c r="VOD2" s="545"/>
      <c r="VOE2" s="545"/>
      <c r="VOF2" s="546"/>
      <c r="VOG2" s="539"/>
      <c r="VOH2" s="545"/>
      <c r="VOI2" s="545"/>
      <c r="VOJ2" s="546"/>
      <c r="VOK2" s="539"/>
      <c r="VOL2" s="545"/>
      <c r="VOM2" s="545"/>
      <c r="VON2" s="546"/>
      <c r="VOO2" s="539"/>
      <c r="VOP2" s="545"/>
      <c r="VOQ2" s="545"/>
      <c r="VOR2" s="546"/>
      <c r="VOS2" s="539"/>
      <c r="VOT2" s="545"/>
      <c r="VOU2" s="545"/>
      <c r="VOV2" s="546"/>
      <c r="VOW2" s="539"/>
      <c r="VOX2" s="545"/>
      <c r="VOY2" s="545"/>
      <c r="VOZ2" s="546"/>
      <c r="VPA2" s="539"/>
      <c r="VPB2" s="545"/>
      <c r="VPC2" s="545"/>
      <c r="VPD2" s="546"/>
      <c r="VPE2" s="539"/>
      <c r="VPF2" s="545"/>
      <c r="VPG2" s="545"/>
      <c r="VPH2" s="546"/>
      <c r="VPI2" s="539"/>
      <c r="VPJ2" s="545"/>
      <c r="VPK2" s="545"/>
      <c r="VPL2" s="546"/>
      <c r="VPM2" s="539"/>
      <c r="VPN2" s="545"/>
      <c r="VPO2" s="545"/>
      <c r="VPP2" s="546"/>
      <c r="VPQ2" s="539"/>
      <c r="VPR2" s="545"/>
      <c r="VPS2" s="545"/>
      <c r="VPT2" s="546"/>
      <c r="VPU2" s="539"/>
      <c r="VPV2" s="545"/>
      <c r="VPW2" s="545"/>
      <c r="VPX2" s="546"/>
      <c r="VPY2" s="539"/>
      <c r="VPZ2" s="545"/>
      <c r="VQA2" s="545"/>
      <c r="VQB2" s="546"/>
      <c r="VQC2" s="539"/>
      <c r="VQD2" s="545"/>
      <c r="VQE2" s="545"/>
      <c r="VQF2" s="546"/>
      <c r="VQG2" s="539"/>
      <c r="VQH2" s="545"/>
      <c r="VQI2" s="545"/>
      <c r="VQJ2" s="546"/>
      <c r="VQK2" s="539"/>
      <c r="VQL2" s="545"/>
      <c r="VQM2" s="545"/>
      <c r="VQN2" s="546"/>
      <c r="VQO2" s="539"/>
      <c r="VQP2" s="545"/>
      <c r="VQQ2" s="545"/>
      <c r="VQR2" s="546"/>
      <c r="VQS2" s="539"/>
      <c r="VQT2" s="545"/>
      <c r="VQU2" s="545"/>
      <c r="VQV2" s="546"/>
      <c r="VQW2" s="539"/>
      <c r="VQX2" s="545"/>
      <c r="VQY2" s="545"/>
      <c r="VQZ2" s="546"/>
      <c r="VRA2" s="539"/>
      <c r="VRB2" s="545"/>
      <c r="VRC2" s="545"/>
      <c r="VRD2" s="546"/>
      <c r="VRE2" s="539"/>
      <c r="VRF2" s="545"/>
      <c r="VRG2" s="545"/>
      <c r="VRH2" s="546"/>
      <c r="VRI2" s="539"/>
      <c r="VRJ2" s="545"/>
      <c r="VRK2" s="545"/>
      <c r="VRL2" s="546"/>
      <c r="VRM2" s="539"/>
      <c r="VRN2" s="545"/>
      <c r="VRO2" s="545"/>
      <c r="VRP2" s="546"/>
      <c r="VRQ2" s="539"/>
      <c r="VRR2" s="545"/>
      <c r="VRS2" s="545"/>
      <c r="VRT2" s="546"/>
      <c r="VRU2" s="539"/>
      <c r="VRV2" s="545"/>
      <c r="VRW2" s="545"/>
      <c r="VRX2" s="546"/>
      <c r="VRY2" s="539"/>
      <c r="VRZ2" s="545"/>
      <c r="VSA2" s="545"/>
      <c r="VSB2" s="546"/>
      <c r="VSC2" s="539"/>
      <c r="VSD2" s="545"/>
      <c r="VSE2" s="545"/>
      <c r="VSF2" s="546"/>
      <c r="VSG2" s="539"/>
      <c r="VSH2" s="545"/>
      <c r="VSI2" s="545"/>
      <c r="VSJ2" s="546"/>
      <c r="VSK2" s="539"/>
      <c r="VSL2" s="545"/>
      <c r="VSM2" s="545"/>
      <c r="VSN2" s="546"/>
      <c r="VSO2" s="539"/>
      <c r="VSP2" s="545"/>
      <c r="VSQ2" s="545"/>
      <c r="VSR2" s="546"/>
      <c r="VSS2" s="539"/>
      <c r="VST2" s="545"/>
      <c r="VSU2" s="545"/>
      <c r="VSV2" s="546"/>
      <c r="VSW2" s="539"/>
      <c r="VSX2" s="545"/>
      <c r="VSY2" s="545"/>
      <c r="VSZ2" s="546"/>
      <c r="VTA2" s="539"/>
      <c r="VTB2" s="545"/>
      <c r="VTC2" s="545"/>
      <c r="VTD2" s="546"/>
      <c r="VTE2" s="539"/>
      <c r="VTF2" s="545"/>
      <c r="VTG2" s="545"/>
      <c r="VTH2" s="546"/>
      <c r="VTI2" s="539"/>
      <c r="VTJ2" s="545"/>
      <c r="VTK2" s="545"/>
      <c r="VTL2" s="546"/>
      <c r="VTM2" s="539"/>
      <c r="VTN2" s="545"/>
      <c r="VTO2" s="545"/>
      <c r="VTP2" s="546"/>
      <c r="VTQ2" s="539"/>
      <c r="VTR2" s="545"/>
      <c r="VTS2" s="545"/>
      <c r="VTT2" s="546"/>
      <c r="VTU2" s="539"/>
      <c r="VTV2" s="545"/>
      <c r="VTW2" s="545"/>
      <c r="VTX2" s="546"/>
      <c r="VTY2" s="539"/>
      <c r="VTZ2" s="545"/>
      <c r="VUA2" s="545"/>
      <c r="VUB2" s="546"/>
      <c r="VUC2" s="539"/>
      <c r="VUD2" s="545"/>
      <c r="VUE2" s="545"/>
      <c r="VUF2" s="546"/>
      <c r="VUG2" s="539"/>
      <c r="VUH2" s="545"/>
      <c r="VUI2" s="545"/>
      <c r="VUJ2" s="546"/>
      <c r="VUK2" s="539"/>
      <c r="VUL2" s="545"/>
      <c r="VUM2" s="545"/>
      <c r="VUN2" s="546"/>
      <c r="VUO2" s="539"/>
      <c r="VUP2" s="545"/>
      <c r="VUQ2" s="545"/>
      <c r="VUR2" s="546"/>
      <c r="VUS2" s="539"/>
      <c r="VUT2" s="545"/>
      <c r="VUU2" s="545"/>
      <c r="VUV2" s="546"/>
      <c r="VUW2" s="539"/>
      <c r="VUX2" s="545"/>
      <c r="VUY2" s="545"/>
      <c r="VUZ2" s="546"/>
      <c r="VVA2" s="539"/>
      <c r="VVB2" s="545"/>
      <c r="VVC2" s="545"/>
      <c r="VVD2" s="546"/>
      <c r="VVE2" s="539"/>
      <c r="VVF2" s="545"/>
      <c r="VVG2" s="545"/>
      <c r="VVH2" s="546"/>
      <c r="VVI2" s="539"/>
      <c r="VVJ2" s="545"/>
      <c r="VVK2" s="545"/>
      <c r="VVL2" s="546"/>
      <c r="VVM2" s="539"/>
      <c r="VVN2" s="545"/>
      <c r="VVO2" s="545"/>
      <c r="VVP2" s="546"/>
      <c r="VVQ2" s="539"/>
      <c r="VVR2" s="545"/>
      <c r="VVS2" s="545"/>
      <c r="VVT2" s="546"/>
      <c r="VVU2" s="539"/>
      <c r="VVV2" s="545"/>
      <c r="VVW2" s="545"/>
      <c r="VVX2" s="546"/>
      <c r="VVY2" s="539"/>
      <c r="VVZ2" s="545"/>
      <c r="VWA2" s="545"/>
      <c r="VWB2" s="546"/>
      <c r="VWC2" s="539"/>
      <c r="VWD2" s="545"/>
      <c r="VWE2" s="545"/>
      <c r="VWF2" s="546"/>
      <c r="VWG2" s="539"/>
      <c r="VWH2" s="545"/>
      <c r="VWI2" s="545"/>
      <c r="VWJ2" s="546"/>
      <c r="VWK2" s="539"/>
      <c r="VWL2" s="545"/>
      <c r="VWM2" s="545"/>
      <c r="VWN2" s="546"/>
      <c r="VWO2" s="539"/>
      <c r="VWP2" s="545"/>
      <c r="VWQ2" s="545"/>
      <c r="VWR2" s="546"/>
      <c r="VWS2" s="539"/>
      <c r="VWT2" s="545"/>
      <c r="VWU2" s="545"/>
      <c r="VWV2" s="546"/>
      <c r="VWW2" s="539"/>
      <c r="VWX2" s="545"/>
      <c r="VWY2" s="545"/>
      <c r="VWZ2" s="546"/>
      <c r="VXA2" s="539"/>
      <c r="VXB2" s="545"/>
      <c r="VXC2" s="545"/>
      <c r="VXD2" s="546"/>
      <c r="VXE2" s="539"/>
      <c r="VXF2" s="545"/>
      <c r="VXG2" s="545"/>
      <c r="VXH2" s="546"/>
      <c r="VXI2" s="539"/>
      <c r="VXJ2" s="545"/>
      <c r="VXK2" s="545"/>
      <c r="VXL2" s="546"/>
      <c r="VXM2" s="539"/>
      <c r="VXN2" s="545"/>
      <c r="VXO2" s="545"/>
      <c r="VXP2" s="546"/>
      <c r="VXQ2" s="539"/>
      <c r="VXR2" s="545"/>
      <c r="VXS2" s="545"/>
      <c r="VXT2" s="546"/>
      <c r="VXU2" s="539"/>
      <c r="VXV2" s="545"/>
      <c r="VXW2" s="545"/>
      <c r="VXX2" s="546"/>
      <c r="VXY2" s="539"/>
      <c r="VXZ2" s="545"/>
      <c r="VYA2" s="545"/>
      <c r="VYB2" s="546"/>
      <c r="VYC2" s="539"/>
      <c r="VYD2" s="545"/>
      <c r="VYE2" s="545"/>
      <c r="VYF2" s="546"/>
      <c r="VYG2" s="539"/>
      <c r="VYH2" s="545"/>
      <c r="VYI2" s="545"/>
      <c r="VYJ2" s="546"/>
      <c r="VYK2" s="539"/>
      <c r="VYL2" s="545"/>
      <c r="VYM2" s="545"/>
      <c r="VYN2" s="546"/>
      <c r="VYO2" s="539"/>
      <c r="VYP2" s="545"/>
      <c r="VYQ2" s="545"/>
      <c r="VYR2" s="546"/>
      <c r="VYS2" s="539"/>
      <c r="VYT2" s="545"/>
      <c r="VYU2" s="545"/>
      <c r="VYV2" s="546"/>
      <c r="VYW2" s="539"/>
      <c r="VYX2" s="545"/>
      <c r="VYY2" s="545"/>
      <c r="VYZ2" s="546"/>
      <c r="VZA2" s="539"/>
      <c r="VZB2" s="545"/>
      <c r="VZC2" s="545"/>
      <c r="VZD2" s="546"/>
      <c r="VZE2" s="539"/>
      <c r="VZF2" s="545"/>
      <c r="VZG2" s="545"/>
      <c r="VZH2" s="546"/>
      <c r="VZI2" s="539"/>
      <c r="VZJ2" s="545"/>
      <c r="VZK2" s="545"/>
      <c r="VZL2" s="546"/>
      <c r="VZM2" s="539"/>
      <c r="VZN2" s="545"/>
      <c r="VZO2" s="545"/>
      <c r="VZP2" s="546"/>
      <c r="VZQ2" s="539"/>
      <c r="VZR2" s="545"/>
      <c r="VZS2" s="545"/>
      <c r="VZT2" s="546"/>
      <c r="VZU2" s="539"/>
      <c r="VZV2" s="545"/>
      <c r="VZW2" s="545"/>
      <c r="VZX2" s="546"/>
      <c r="VZY2" s="539"/>
      <c r="VZZ2" s="545"/>
      <c r="WAA2" s="545"/>
      <c r="WAB2" s="546"/>
      <c r="WAC2" s="539"/>
      <c r="WAD2" s="545"/>
      <c r="WAE2" s="545"/>
      <c r="WAF2" s="546"/>
      <c r="WAG2" s="539"/>
      <c r="WAH2" s="545"/>
      <c r="WAI2" s="545"/>
      <c r="WAJ2" s="546"/>
      <c r="WAK2" s="539"/>
      <c r="WAL2" s="545"/>
      <c r="WAM2" s="545"/>
      <c r="WAN2" s="546"/>
      <c r="WAO2" s="539"/>
      <c r="WAP2" s="545"/>
      <c r="WAQ2" s="545"/>
      <c r="WAR2" s="546"/>
      <c r="WAS2" s="539"/>
      <c r="WAT2" s="545"/>
      <c r="WAU2" s="545"/>
      <c r="WAV2" s="546"/>
      <c r="WAW2" s="539"/>
      <c r="WAX2" s="545"/>
      <c r="WAY2" s="545"/>
      <c r="WAZ2" s="546"/>
      <c r="WBA2" s="539"/>
      <c r="WBB2" s="545"/>
      <c r="WBC2" s="545"/>
      <c r="WBD2" s="546"/>
      <c r="WBE2" s="539"/>
      <c r="WBF2" s="545"/>
      <c r="WBG2" s="545"/>
      <c r="WBH2" s="546"/>
      <c r="WBI2" s="539"/>
      <c r="WBJ2" s="545"/>
      <c r="WBK2" s="545"/>
      <c r="WBL2" s="546"/>
      <c r="WBM2" s="539"/>
      <c r="WBN2" s="545"/>
      <c r="WBO2" s="545"/>
      <c r="WBP2" s="546"/>
      <c r="WBQ2" s="539"/>
      <c r="WBR2" s="545"/>
      <c r="WBS2" s="545"/>
      <c r="WBT2" s="546"/>
      <c r="WBU2" s="539"/>
      <c r="WBV2" s="545"/>
      <c r="WBW2" s="545"/>
      <c r="WBX2" s="546"/>
      <c r="WBY2" s="539"/>
      <c r="WBZ2" s="545"/>
      <c r="WCA2" s="545"/>
      <c r="WCB2" s="546"/>
      <c r="WCC2" s="539"/>
      <c r="WCD2" s="545"/>
      <c r="WCE2" s="545"/>
      <c r="WCF2" s="546"/>
      <c r="WCG2" s="539"/>
      <c r="WCH2" s="545"/>
      <c r="WCI2" s="545"/>
      <c r="WCJ2" s="546"/>
      <c r="WCK2" s="539"/>
      <c r="WCL2" s="545"/>
      <c r="WCM2" s="545"/>
      <c r="WCN2" s="546"/>
      <c r="WCO2" s="539"/>
      <c r="WCP2" s="545"/>
      <c r="WCQ2" s="545"/>
      <c r="WCR2" s="546"/>
      <c r="WCS2" s="539"/>
      <c r="WCT2" s="545"/>
      <c r="WCU2" s="545"/>
      <c r="WCV2" s="546"/>
      <c r="WCW2" s="539"/>
      <c r="WCX2" s="545"/>
      <c r="WCY2" s="545"/>
      <c r="WCZ2" s="546"/>
      <c r="WDA2" s="539"/>
      <c r="WDB2" s="545"/>
      <c r="WDC2" s="545"/>
      <c r="WDD2" s="546"/>
      <c r="WDE2" s="539"/>
      <c r="WDF2" s="545"/>
      <c r="WDG2" s="545"/>
      <c r="WDH2" s="546"/>
      <c r="WDI2" s="539"/>
      <c r="WDJ2" s="545"/>
      <c r="WDK2" s="545"/>
      <c r="WDL2" s="546"/>
      <c r="WDM2" s="539"/>
      <c r="WDN2" s="545"/>
      <c r="WDO2" s="545"/>
      <c r="WDP2" s="546"/>
      <c r="WDQ2" s="539"/>
      <c r="WDR2" s="545"/>
      <c r="WDS2" s="545"/>
      <c r="WDT2" s="546"/>
      <c r="WDU2" s="539"/>
      <c r="WDV2" s="545"/>
      <c r="WDW2" s="545"/>
      <c r="WDX2" s="546"/>
      <c r="WDY2" s="539"/>
      <c r="WDZ2" s="545"/>
      <c r="WEA2" s="545"/>
      <c r="WEB2" s="546"/>
      <c r="WEC2" s="539"/>
      <c r="WED2" s="545"/>
      <c r="WEE2" s="545"/>
      <c r="WEF2" s="546"/>
      <c r="WEG2" s="539"/>
      <c r="WEH2" s="545"/>
      <c r="WEI2" s="545"/>
      <c r="WEJ2" s="546"/>
      <c r="WEK2" s="539"/>
      <c r="WEL2" s="545"/>
      <c r="WEM2" s="545"/>
      <c r="WEN2" s="546"/>
      <c r="WEO2" s="539"/>
      <c r="WEP2" s="545"/>
      <c r="WEQ2" s="545"/>
      <c r="WER2" s="546"/>
      <c r="WES2" s="539"/>
      <c r="WET2" s="545"/>
      <c r="WEU2" s="545"/>
      <c r="WEV2" s="546"/>
      <c r="WEW2" s="539"/>
      <c r="WEX2" s="545"/>
      <c r="WEY2" s="545"/>
      <c r="WEZ2" s="546"/>
      <c r="WFA2" s="539"/>
      <c r="WFB2" s="545"/>
      <c r="WFC2" s="545"/>
      <c r="WFD2" s="546"/>
      <c r="WFE2" s="539"/>
      <c r="WFF2" s="545"/>
      <c r="WFG2" s="545"/>
      <c r="WFH2" s="546"/>
      <c r="WFI2" s="539"/>
      <c r="WFJ2" s="545"/>
      <c r="WFK2" s="545"/>
      <c r="WFL2" s="546"/>
      <c r="WFM2" s="539"/>
      <c r="WFN2" s="545"/>
      <c r="WFO2" s="545"/>
      <c r="WFP2" s="546"/>
      <c r="WFQ2" s="539"/>
      <c r="WFR2" s="545"/>
      <c r="WFS2" s="545"/>
      <c r="WFT2" s="546"/>
      <c r="WFU2" s="539"/>
      <c r="WFV2" s="545"/>
      <c r="WFW2" s="545"/>
      <c r="WFX2" s="546"/>
      <c r="WFY2" s="539"/>
      <c r="WFZ2" s="545"/>
      <c r="WGA2" s="545"/>
      <c r="WGB2" s="546"/>
      <c r="WGC2" s="539"/>
      <c r="WGD2" s="545"/>
      <c r="WGE2" s="545"/>
      <c r="WGF2" s="546"/>
      <c r="WGG2" s="539"/>
      <c r="WGH2" s="545"/>
      <c r="WGI2" s="545"/>
      <c r="WGJ2" s="546"/>
      <c r="WGK2" s="539"/>
      <c r="WGL2" s="545"/>
      <c r="WGM2" s="545"/>
      <c r="WGN2" s="546"/>
      <c r="WGO2" s="539"/>
      <c r="WGP2" s="545"/>
      <c r="WGQ2" s="545"/>
      <c r="WGR2" s="546"/>
      <c r="WGS2" s="539"/>
      <c r="WGT2" s="545"/>
      <c r="WGU2" s="545"/>
      <c r="WGV2" s="546"/>
      <c r="WGW2" s="539"/>
      <c r="WGX2" s="545"/>
      <c r="WGY2" s="545"/>
      <c r="WGZ2" s="546"/>
      <c r="WHA2" s="539"/>
      <c r="WHB2" s="545"/>
      <c r="WHC2" s="545"/>
      <c r="WHD2" s="546"/>
      <c r="WHE2" s="539"/>
      <c r="WHF2" s="545"/>
      <c r="WHG2" s="545"/>
      <c r="WHH2" s="546"/>
      <c r="WHI2" s="539"/>
      <c r="WHJ2" s="545"/>
      <c r="WHK2" s="545"/>
      <c r="WHL2" s="546"/>
      <c r="WHM2" s="539"/>
      <c r="WHN2" s="545"/>
      <c r="WHO2" s="545"/>
      <c r="WHP2" s="546"/>
      <c r="WHQ2" s="539"/>
      <c r="WHR2" s="545"/>
      <c r="WHS2" s="545"/>
      <c r="WHT2" s="546"/>
      <c r="WHU2" s="539"/>
      <c r="WHV2" s="545"/>
      <c r="WHW2" s="545"/>
      <c r="WHX2" s="546"/>
      <c r="WHY2" s="539"/>
      <c r="WHZ2" s="545"/>
      <c r="WIA2" s="545"/>
      <c r="WIB2" s="546"/>
      <c r="WIC2" s="539"/>
      <c r="WID2" s="545"/>
      <c r="WIE2" s="545"/>
      <c r="WIF2" s="546"/>
      <c r="WIG2" s="539"/>
      <c r="WIH2" s="545"/>
      <c r="WII2" s="545"/>
      <c r="WIJ2" s="546"/>
      <c r="WIK2" s="539"/>
      <c r="WIL2" s="545"/>
      <c r="WIM2" s="545"/>
      <c r="WIN2" s="546"/>
      <c r="WIO2" s="539"/>
      <c r="WIP2" s="545"/>
      <c r="WIQ2" s="545"/>
      <c r="WIR2" s="546"/>
      <c r="WIS2" s="539"/>
      <c r="WIT2" s="545"/>
      <c r="WIU2" s="545"/>
      <c r="WIV2" s="546"/>
      <c r="WIW2" s="539"/>
      <c r="WIX2" s="545"/>
      <c r="WIY2" s="545"/>
      <c r="WIZ2" s="546"/>
      <c r="WJA2" s="539"/>
      <c r="WJB2" s="545"/>
      <c r="WJC2" s="545"/>
      <c r="WJD2" s="546"/>
      <c r="WJE2" s="539"/>
      <c r="WJF2" s="545"/>
      <c r="WJG2" s="545"/>
      <c r="WJH2" s="546"/>
      <c r="WJI2" s="539"/>
      <c r="WJJ2" s="545"/>
      <c r="WJK2" s="545"/>
      <c r="WJL2" s="546"/>
      <c r="WJM2" s="539"/>
      <c r="WJN2" s="545"/>
      <c r="WJO2" s="545"/>
      <c r="WJP2" s="546"/>
      <c r="WJQ2" s="539"/>
      <c r="WJR2" s="545"/>
      <c r="WJS2" s="545"/>
      <c r="WJT2" s="546"/>
      <c r="WJU2" s="539"/>
      <c r="WJV2" s="545"/>
      <c r="WJW2" s="545"/>
      <c r="WJX2" s="546"/>
      <c r="WJY2" s="539"/>
      <c r="WJZ2" s="545"/>
      <c r="WKA2" s="545"/>
      <c r="WKB2" s="546"/>
      <c r="WKC2" s="539"/>
      <c r="WKD2" s="545"/>
      <c r="WKE2" s="545"/>
      <c r="WKF2" s="546"/>
      <c r="WKG2" s="539"/>
      <c r="WKH2" s="545"/>
      <c r="WKI2" s="545"/>
      <c r="WKJ2" s="546"/>
      <c r="WKK2" s="539"/>
      <c r="WKL2" s="545"/>
      <c r="WKM2" s="545"/>
      <c r="WKN2" s="546"/>
      <c r="WKO2" s="539"/>
      <c r="WKP2" s="545"/>
      <c r="WKQ2" s="545"/>
      <c r="WKR2" s="546"/>
      <c r="WKS2" s="539"/>
      <c r="WKT2" s="545"/>
      <c r="WKU2" s="545"/>
      <c r="WKV2" s="546"/>
      <c r="WKW2" s="539"/>
      <c r="WKX2" s="545"/>
      <c r="WKY2" s="545"/>
      <c r="WKZ2" s="546"/>
      <c r="WLA2" s="539"/>
      <c r="WLB2" s="545"/>
      <c r="WLC2" s="545"/>
      <c r="WLD2" s="546"/>
      <c r="WLE2" s="539"/>
      <c r="WLF2" s="545"/>
      <c r="WLG2" s="545"/>
      <c r="WLH2" s="546"/>
      <c r="WLI2" s="539"/>
      <c r="WLJ2" s="545"/>
      <c r="WLK2" s="545"/>
      <c r="WLL2" s="546"/>
      <c r="WLM2" s="539"/>
      <c r="WLN2" s="545"/>
      <c r="WLO2" s="545"/>
      <c r="WLP2" s="546"/>
      <c r="WLQ2" s="539"/>
      <c r="WLR2" s="545"/>
      <c r="WLS2" s="545"/>
      <c r="WLT2" s="546"/>
      <c r="WLU2" s="539"/>
      <c r="WLV2" s="545"/>
      <c r="WLW2" s="545"/>
      <c r="WLX2" s="546"/>
      <c r="WLY2" s="539"/>
      <c r="WLZ2" s="545"/>
      <c r="WMA2" s="545"/>
      <c r="WMB2" s="546"/>
      <c r="WMC2" s="539"/>
      <c r="WMD2" s="545"/>
      <c r="WME2" s="545"/>
      <c r="WMF2" s="546"/>
      <c r="WMG2" s="539"/>
      <c r="WMH2" s="545"/>
      <c r="WMI2" s="545"/>
      <c r="WMJ2" s="546"/>
      <c r="WMK2" s="539"/>
      <c r="WML2" s="545"/>
      <c r="WMM2" s="545"/>
      <c r="WMN2" s="546"/>
      <c r="WMO2" s="539"/>
      <c r="WMP2" s="545"/>
      <c r="WMQ2" s="545"/>
      <c r="WMR2" s="546"/>
      <c r="WMS2" s="539"/>
      <c r="WMT2" s="545"/>
      <c r="WMU2" s="545"/>
      <c r="WMV2" s="546"/>
      <c r="WMW2" s="539"/>
      <c r="WMX2" s="545"/>
      <c r="WMY2" s="545"/>
      <c r="WMZ2" s="546"/>
      <c r="WNA2" s="539"/>
      <c r="WNB2" s="545"/>
      <c r="WNC2" s="545"/>
      <c r="WND2" s="546"/>
      <c r="WNE2" s="539"/>
      <c r="WNF2" s="545"/>
      <c r="WNG2" s="545"/>
      <c r="WNH2" s="546"/>
      <c r="WNI2" s="539"/>
      <c r="WNJ2" s="545"/>
      <c r="WNK2" s="545"/>
      <c r="WNL2" s="546"/>
      <c r="WNM2" s="539"/>
      <c r="WNN2" s="545"/>
      <c r="WNO2" s="545"/>
      <c r="WNP2" s="546"/>
      <c r="WNQ2" s="539"/>
      <c r="WNR2" s="545"/>
      <c r="WNS2" s="545"/>
      <c r="WNT2" s="546"/>
      <c r="WNU2" s="539"/>
      <c r="WNV2" s="545"/>
      <c r="WNW2" s="545"/>
      <c r="WNX2" s="546"/>
      <c r="WNY2" s="539"/>
      <c r="WNZ2" s="545"/>
      <c r="WOA2" s="545"/>
      <c r="WOB2" s="546"/>
      <c r="WOC2" s="539"/>
      <c r="WOD2" s="545"/>
      <c r="WOE2" s="545"/>
      <c r="WOF2" s="546"/>
      <c r="WOG2" s="539"/>
      <c r="WOH2" s="545"/>
      <c r="WOI2" s="545"/>
      <c r="WOJ2" s="546"/>
      <c r="WOK2" s="539"/>
      <c r="WOL2" s="545"/>
      <c r="WOM2" s="545"/>
      <c r="WON2" s="546"/>
      <c r="WOO2" s="539"/>
      <c r="WOP2" s="545"/>
      <c r="WOQ2" s="545"/>
      <c r="WOR2" s="546"/>
      <c r="WOS2" s="539"/>
      <c r="WOT2" s="545"/>
      <c r="WOU2" s="545"/>
      <c r="WOV2" s="546"/>
      <c r="WOW2" s="539"/>
      <c r="WOX2" s="545"/>
      <c r="WOY2" s="545"/>
      <c r="WOZ2" s="546"/>
      <c r="WPA2" s="539"/>
      <c r="WPB2" s="545"/>
      <c r="WPC2" s="545"/>
      <c r="WPD2" s="546"/>
      <c r="WPE2" s="539"/>
      <c r="WPF2" s="545"/>
      <c r="WPG2" s="545"/>
      <c r="WPH2" s="546"/>
      <c r="WPI2" s="539"/>
      <c r="WPJ2" s="545"/>
      <c r="WPK2" s="545"/>
      <c r="WPL2" s="546"/>
      <c r="WPM2" s="539"/>
      <c r="WPN2" s="545"/>
      <c r="WPO2" s="545"/>
      <c r="WPP2" s="546"/>
      <c r="WPQ2" s="539"/>
      <c r="WPR2" s="545"/>
      <c r="WPS2" s="545"/>
      <c r="WPT2" s="546"/>
      <c r="WPU2" s="539"/>
      <c r="WPV2" s="545"/>
      <c r="WPW2" s="545"/>
      <c r="WPX2" s="546"/>
      <c r="WPY2" s="539"/>
      <c r="WPZ2" s="545"/>
      <c r="WQA2" s="545"/>
      <c r="WQB2" s="546"/>
      <c r="WQC2" s="539"/>
      <c r="WQD2" s="545"/>
      <c r="WQE2" s="545"/>
      <c r="WQF2" s="546"/>
      <c r="WQG2" s="539"/>
      <c r="WQH2" s="545"/>
      <c r="WQI2" s="545"/>
      <c r="WQJ2" s="546"/>
      <c r="WQK2" s="539"/>
      <c r="WQL2" s="545"/>
      <c r="WQM2" s="545"/>
      <c r="WQN2" s="546"/>
      <c r="WQO2" s="539"/>
      <c r="WQP2" s="545"/>
      <c r="WQQ2" s="545"/>
      <c r="WQR2" s="546"/>
      <c r="WQS2" s="539"/>
      <c r="WQT2" s="545"/>
      <c r="WQU2" s="545"/>
      <c r="WQV2" s="546"/>
      <c r="WQW2" s="539"/>
      <c r="WQX2" s="545"/>
      <c r="WQY2" s="545"/>
      <c r="WQZ2" s="546"/>
      <c r="WRA2" s="539"/>
      <c r="WRB2" s="545"/>
      <c r="WRC2" s="545"/>
      <c r="WRD2" s="546"/>
      <c r="WRE2" s="539"/>
      <c r="WRF2" s="545"/>
      <c r="WRG2" s="545"/>
      <c r="WRH2" s="546"/>
      <c r="WRI2" s="539"/>
      <c r="WRJ2" s="545"/>
      <c r="WRK2" s="545"/>
      <c r="WRL2" s="546"/>
      <c r="WRM2" s="539"/>
      <c r="WRN2" s="545"/>
      <c r="WRO2" s="545"/>
      <c r="WRP2" s="546"/>
      <c r="WRQ2" s="539"/>
      <c r="WRR2" s="545"/>
      <c r="WRS2" s="545"/>
      <c r="WRT2" s="546"/>
      <c r="WRU2" s="539"/>
      <c r="WRV2" s="545"/>
      <c r="WRW2" s="545"/>
      <c r="WRX2" s="546"/>
      <c r="WRY2" s="539"/>
      <c r="WRZ2" s="545"/>
      <c r="WSA2" s="545"/>
      <c r="WSB2" s="546"/>
      <c r="WSC2" s="539"/>
      <c r="WSD2" s="545"/>
      <c r="WSE2" s="545"/>
      <c r="WSF2" s="546"/>
      <c r="WSG2" s="539"/>
      <c r="WSH2" s="545"/>
      <c r="WSI2" s="545"/>
      <c r="WSJ2" s="546"/>
      <c r="WSK2" s="539"/>
      <c r="WSL2" s="545"/>
      <c r="WSM2" s="545"/>
      <c r="WSN2" s="546"/>
      <c r="WSO2" s="539"/>
      <c r="WSP2" s="545"/>
      <c r="WSQ2" s="545"/>
      <c r="WSR2" s="546"/>
      <c r="WSS2" s="539"/>
      <c r="WST2" s="545"/>
      <c r="WSU2" s="545"/>
      <c r="WSV2" s="546"/>
      <c r="WSW2" s="539"/>
      <c r="WSX2" s="545"/>
      <c r="WSY2" s="545"/>
      <c r="WSZ2" s="546"/>
      <c r="WTA2" s="539"/>
      <c r="WTB2" s="545"/>
      <c r="WTC2" s="545"/>
      <c r="WTD2" s="546"/>
      <c r="WTE2" s="539"/>
      <c r="WTF2" s="545"/>
      <c r="WTG2" s="545"/>
      <c r="WTH2" s="546"/>
      <c r="WTI2" s="539"/>
      <c r="WTJ2" s="545"/>
      <c r="WTK2" s="545"/>
      <c r="WTL2" s="546"/>
      <c r="WTM2" s="539"/>
      <c r="WTN2" s="545"/>
      <c r="WTO2" s="545"/>
      <c r="WTP2" s="546"/>
      <c r="WTQ2" s="539"/>
      <c r="WTR2" s="545"/>
      <c r="WTS2" s="545"/>
      <c r="WTT2" s="546"/>
      <c r="WTU2" s="539"/>
      <c r="WTV2" s="545"/>
      <c r="WTW2" s="545"/>
      <c r="WTX2" s="546"/>
      <c r="WTY2" s="539"/>
      <c r="WTZ2" s="545"/>
      <c r="WUA2" s="545"/>
      <c r="WUB2" s="546"/>
      <c r="WUC2" s="539"/>
      <c r="WUD2" s="545"/>
      <c r="WUE2" s="545"/>
      <c r="WUF2" s="546"/>
      <c r="WUG2" s="539"/>
      <c r="WUH2" s="545"/>
      <c r="WUI2" s="545"/>
      <c r="WUJ2" s="546"/>
      <c r="WUK2" s="539"/>
      <c r="WUL2" s="545"/>
      <c r="WUM2" s="545"/>
      <c r="WUN2" s="546"/>
      <c r="WUO2" s="539"/>
      <c r="WUP2" s="545"/>
      <c r="WUQ2" s="545"/>
      <c r="WUR2" s="546"/>
      <c r="WUS2" s="539"/>
      <c r="WUT2" s="545"/>
      <c r="WUU2" s="545"/>
      <c r="WUV2" s="546"/>
      <c r="WUW2" s="539"/>
      <c r="WUX2" s="545"/>
      <c r="WUY2" s="545"/>
      <c r="WUZ2" s="546"/>
      <c r="WVA2" s="539"/>
      <c r="WVB2" s="545"/>
      <c r="WVC2" s="545"/>
      <c r="WVD2" s="546"/>
      <c r="WVE2" s="539"/>
      <c r="WVF2" s="545"/>
      <c r="WVG2" s="545"/>
      <c r="WVH2" s="546"/>
      <c r="WVI2" s="539"/>
      <c r="WVJ2" s="545"/>
      <c r="WVK2" s="545"/>
      <c r="WVL2" s="546"/>
      <c r="WVM2" s="539"/>
      <c r="WVN2" s="545"/>
      <c r="WVO2" s="545"/>
      <c r="WVP2" s="546"/>
      <c r="WVQ2" s="539"/>
      <c r="WVR2" s="545"/>
      <c r="WVS2" s="545"/>
      <c r="WVT2" s="546"/>
      <c r="WVU2" s="539"/>
      <c r="WVV2" s="545"/>
      <c r="WVW2" s="545"/>
      <c r="WVX2" s="546"/>
      <c r="WVY2" s="539"/>
      <c r="WVZ2" s="545"/>
      <c r="WWA2" s="545"/>
      <c r="WWB2" s="546"/>
      <c r="WWC2" s="539"/>
      <c r="WWD2" s="545"/>
      <c r="WWE2" s="545"/>
      <c r="WWF2" s="546"/>
      <c r="WWG2" s="539"/>
      <c r="WWH2" s="545"/>
      <c r="WWI2" s="545"/>
      <c r="WWJ2" s="546"/>
      <c r="WWK2" s="539"/>
      <c r="WWL2" s="545"/>
      <c r="WWM2" s="545"/>
      <c r="WWN2" s="546"/>
      <c r="WWO2" s="539"/>
      <c r="WWP2" s="545"/>
      <c r="WWQ2" s="545"/>
      <c r="WWR2" s="546"/>
      <c r="WWS2" s="539"/>
      <c r="WWT2" s="545"/>
      <c r="WWU2" s="545"/>
      <c r="WWV2" s="546"/>
      <c r="WWW2" s="539"/>
      <c r="WWX2" s="545"/>
      <c r="WWY2" s="545"/>
      <c r="WWZ2" s="546"/>
      <c r="WXA2" s="539"/>
      <c r="WXB2" s="545"/>
      <c r="WXC2" s="545"/>
      <c r="WXD2" s="546"/>
      <c r="WXE2" s="539"/>
      <c r="WXF2" s="545"/>
      <c r="WXG2" s="545"/>
      <c r="WXH2" s="546"/>
      <c r="WXI2" s="539"/>
      <c r="WXJ2" s="545"/>
      <c r="WXK2" s="545"/>
      <c r="WXL2" s="546"/>
      <c r="WXM2" s="539"/>
      <c r="WXN2" s="545"/>
      <c r="WXO2" s="545"/>
      <c r="WXP2" s="546"/>
      <c r="WXQ2" s="539"/>
      <c r="WXR2" s="545"/>
      <c r="WXS2" s="545"/>
      <c r="WXT2" s="546"/>
      <c r="WXU2" s="539"/>
      <c r="WXV2" s="545"/>
      <c r="WXW2" s="545"/>
      <c r="WXX2" s="546"/>
      <c r="WXY2" s="539"/>
      <c r="WXZ2" s="545"/>
      <c r="WYA2" s="545"/>
      <c r="WYB2" s="546"/>
      <c r="WYC2" s="539"/>
      <c r="WYD2" s="545"/>
      <c r="WYE2" s="545"/>
      <c r="WYF2" s="546"/>
      <c r="WYG2" s="539"/>
      <c r="WYH2" s="545"/>
      <c r="WYI2" s="545"/>
      <c r="WYJ2" s="546"/>
      <c r="WYK2" s="539"/>
      <c r="WYL2" s="545"/>
      <c r="WYM2" s="545"/>
      <c r="WYN2" s="546"/>
      <c r="WYO2" s="539"/>
      <c r="WYP2" s="545"/>
      <c r="WYQ2" s="545"/>
      <c r="WYR2" s="546"/>
      <c r="WYS2" s="539"/>
      <c r="WYT2" s="545"/>
      <c r="WYU2" s="545"/>
      <c r="WYV2" s="546"/>
      <c r="WYW2" s="539"/>
      <c r="WYX2" s="545"/>
      <c r="WYY2" s="545"/>
      <c r="WYZ2" s="546"/>
      <c r="WZA2" s="539"/>
      <c r="WZB2" s="545"/>
      <c r="WZC2" s="545"/>
      <c r="WZD2" s="546"/>
      <c r="WZE2" s="539"/>
      <c r="WZF2" s="545"/>
      <c r="WZG2" s="545"/>
      <c r="WZH2" s="546"/>
      <c r="WZI2" s="539"/>
      <c r="WZJ2" s="545"/>
      <c r="WZK2" s="545"/>
      <c r="WZL2" s="546"/>
      <c r="WZM2" s="539"/>
      <c r="WZN2" s="545"/>
      <c r="WZO2" s="545"/>
      <c r="WZP2" s="546"/>
      <c r="WZQ2" s="539"/>
      <c r="WZR2" s="545"/>
      <c r="WZS2" s="545"/>
      <c r="WZT2" s="546"/>
      <c r="WZU2" s="539"/>
      <c r="WZV2" s="545"/>
      <c r="WZW2" s="545"/>
      <c r="WZX2" s="546"/>
      <c r="WZY2" s="539"/>
      <c r="WZZ2" s="545"/>
      <c r="XAA2" s="545"/>
      <c r="XAB2" s="546"/>
      <c r="XAC2" s="539"/>
      <c r="XAD2" s="545"/>
      <c r="XAE2" s="545"/>
      <c r="XAF2" s="546"/>
      <c r="XAG2" s="539"/>
      <c r="XAH2" s="545"/>
      <c r="XAI2" s="545"/>
      <c r="XAJ2" s="546"/>
      <c r="XAK2" s="539"/>
      <c r="XAL2" s="545"/>
      <c r="XAM2" s="545"/>
      <c r="XAN2" s="546"/>
      <c r="XAO2" s="539"/>
      <c r="XAP2" s="545"/>
      <c r="XAQ2" s="545"/>
      <c r="XAR2" s="546"/>
      <c r="XAS2" s="539"/>
      <c r="XAT2" s="545"/>
      <c r="XAU2" s="545"/>
      <c r="XAV2" s="546"/>
      <c r="XAW2" s="539"/>
      <c r="XAX2" s="545"/>
      <c r="XAY2" s="545"/>
      <c r="XAZ2" s="546"/>
      <c r="XBA2" s="539"/>
      <c r="XBB2" s="545"/>
      <c r="XBC2" s="545"/>
      <c r="XBD2" s="546"/>
      <c r="XBE2" s="539"/>
      <c r="XBF2" s="545"/>
      <c r="XBG2" s="545"/>
      <c r="XBH2" s="546"/>
      <c r="XBI2" s="539"/>
      <c r="XBJ2" s="545"/>
      <c r="XBK2" s="545"/>
      <c r="XBL2" s="546"/>
      <c r="XBM2" s="539"/>
      <c r="XBN2" s="545"/>
      <c r="XBO2" s="545"/>
      <c r="XBP2" s="546"/>
      <c r="XBQ2" s="539"/>
      <c r="XBR2" s="545"/>
      <c r="XBS2" s="545"/>
      <c r="XBT2" s="546"/>
      <c r="XBU2" s="539"/>
      <c r="XBV2" s="545"/>
      <c r="XBW2" s="545"/>
      <c r="XBX2" s="546"/>
      <c r="XBY2" s="539"/>
      <c r="XBZ2" s="545"/>
      <c r="XCA2" s="545"/>
      <c r="XCB2" s="546"/>
      <c r="XCC2" s="539"/>
      <c r="XCD2" s="545"/>
      <c r="XCE2" s="545"/>
      <c r="XCF2" s="546"/>
      <c r="XCG2" s="539"/>
      <c r="XCH2" s="545"/>
      <c r="XCI2" s="545"/>
      <c r="XCJ2" s="546"/>
      <c r="XCK2" s="539"/>
      <c r="XCL2" s="545"/>
      <c r="XCM2" s="545"/>
      <c r="XCN2" s="546"/>
      <c r="XCO2" s="539"/>
      <c r="XCP2" s="545"/>
      <c r="XCQ2" s="545"/>
      <c r="XCR2" s="546"/>
      <c r="XCS2" s="539"/>
      <c r="XCT2" s="545"/>
      <c r="XCU2" s="545"/>
      <c r="XCV2" s="546"/>
      <c r="XCW2" s="539"/>
      <c r="XCX2" s="545"/>
      <c r="XCY2" s="545"/>
      <c r="XCZ2" s="546"/>
      <c r="XDA2" s="539"/>
      <c r="XDB2" s="545"/>
      <c r="XDC2" s="545"/>
      <c r="XDD2" s="546"/>
      <c r="XDE2" s="539"/>
      <c r="XDF2" s="545"/>
      <c r="XDG2" s="545"/>
      <c r="XDH2" s="546"/>
      <c r="XDI2" s="539"/>
      <c r="XDJ2" s="545"/>
      <c r="XDK2" s="545"/>
      <c r="XDL2" s="546"/>
      <c r="XDM2" s="539"/>
      <c r="XDN2" s="545"/>
      <c r="XDO2" s="545"/>
      <c r="XDP2" s="546"/>
      <c r="XDQ2" s="539"/>
      <c r="XDR2" s="545"/>
      <c r="XDS2" s="545"/>
      <c r="XDT2" s="546"/>
      <c r="XDU2" s="539"/>
      <c r="XDV2" s="545"/>
      <c r="XDW2" s="545"/>
      <c r="XDX2" s="546"/>
      <c r="XDY2" s="539"/>
      <c r="XDZ2" s="545"/>
      <c r="XEA2" s="545"/>
      <c r="XEB2" s="546"/>
      <c r="XEC2" s="539"/>
      <c r="XED2" s="545"/>
      <c r="XEE2" s="545"/>
      <c r="XEF2" s="546"/>
      <c r="XEG2" s="539"/>
      <c r="XEH2" s="545"/>
      <c r="XEI2" s="545"/>
      <c r="XEJ2" s="546"/>
      <c r="XEK2" s="539"/>
      <c r="XEL2" s="545"/>
      <c r="XEM2" s="545"/>
      <c r="XEN2" s="546"/>
      <c r="XEO2" s="539"/>
      <c r="XEP2" s="545"/>
      <c r="XEQ2" s="545"/>
      <c r="XER2" s="546"/>
      <c r="XES2" s="539"/>
      <c r="XET2" s="545"/>
      <c r="XEU2" s="545"/>
      <c r="XEV2" s="546"/>
      <c r="XEW2" s="539"/>
      <c r="XEX2" s="545"/>
      <c r="XEY2" s="545"/>
      <c r="XEZ2" s="546"/>
      <c r="XFA2" s="539"/>
      <c r="XFB2" s="545"/>
      <c r="XFC2" s="545"/>
      <c r="XFD2" s="546"/>
    </row>
    <row r="4" spans="1:16384" x14ac:dyDescent="0.25">
      <c r="A4" s="750" t="s">
        <v>507</v>
      </c>
      <c r="B4" s="751"/>
      <c r="C4" s="398">
        <v>0.3</v>
      </c>
    </row>
    <row r="5" spans="1:16384" x14ac:dyDescent="0.25">
      <c r="H5" s="6" t="s">
        <v>506</v>
      </c>
    </row>
    <row r="6" spans="1:16384" x14ac:dyDescent="0.25">
      <c r="A6" s="744" t="s">
        <v>233</v>
      </c>
      <c r="B6" s="746"/>
      <c r="C6" s="746"/>
      <c r="D6" s="746"/>
      <c r="E6" s="745"/>
      <c r="H6" s="144" t="s">
        <v>211</v>
      </c>
      <c r="I6" s="144">
        <f>B7</f>
        <v>2020</v>
      </c>
      <c r="J6" s="144">
        <f>C7</f>
        <v>2025</v>
      </c>
      <c r="K6" s="144">
        <f>D7</f>
        <v>2030</v>
      </c>
      <c r="L6" s="144">
        <f>E7</f>
        <v>2035</v>
      </c>
      <c r="M6" s="144" t="s">
        <v>554</v>
      </c>
    </row>
    <row r="7" spans="1:16384" x14ac:dyDescent="0.25">
      <c r="A7" s="144" t="s">
        <v>211</v>
      </c>
      <c r="B7" s="144">
        <f>'Corridor LDV Model'!AD6</f>
        <v>2020</v>
      </c>
      <c r="C7" s="144">
        <f>'Corridor LDV Model'!AE6</f>
        <v>2025</v>
      </c>
      <c r="D7" s="144">
        <f>'Corridor LDV Model'!AF6</f>
        <v>2030</v>
      </c>
      <c r="E7" s="144">
        <f>'Corridor LDV Model'!AG6</f>
        <v>2035</v>
      </c>
      <c r="H7" s="80" t="s">
        <v>77</v>
      </c>
      <c r="I7" s="29">
        <f t="shared" ref="I7:L13" si="0">SUMIF($A$8:$A$1119,$H7,B$8:B$1119)</f>
        <v>191.10000000000014</v>
      </c>
      <c r="J7" s="29">
        <f t="shared" si="0"/>
        <v>734.49999999999977</v>
      </c>
      <c r="K7" s="29">
        <f t="shared" si="0"/>
        <v>1028.3000000000004</v>
      </c>
      <c r="L7" s="29">
        <f t="shared" si="0"/>
        <v>1431.2999999999993</v>
      </c>
      <c r="M7" s="279">
        <f>SUMIF($A$8:$A$1119,$H7,'Corridor LDV Model'!$G$7:$G$1119)</f>
        <v>308.37</v>
      </c>
    </row>
    <row r="8" spans="1:16384" x14ac:dyDescent="0.25">
      <c r="A8" s="80" t="str">
        <f>'Corridor LDV Model'!$A7</f>
        <v>I-5</v>
      </c>
      <c r="B8" s="29">
        <f>'Corridor LDV Model'!AD7*(1+$C$4)</f>
        <v>0</v>
      </c>
      <c r="C8" s="29">
        <f>'Corridor LDV Model'!AE7*(1+$C$4)</f>
        <v>1.3</v>
      </c>
      <c r="D8" s="29">
        <f>'Corridor LDV Model'!AF7*(1+$C$4)</f>
        <v>1.3</v>
      </c>
      <c r="E8" s="29">
        <f>'Corridor LDV Model'!AG7*(1+$C$4)</f>
        <v>1.3</v>
      </c>
      <c r="H8" s="80" t="s">
        <v>80</v>
      </c>
      <c r="I8" s="29">
        <f t="shared" si="0"/>
        <v>103.99999999999986</v>
      </c>
      <c r="J8" s="29">
        <f t="shared" si="0"/>
        <v>369.20000000000033</v>
      </c>
      <c r="K8" s="29">
        <f t="shared" si="0"/>
        <v>508.30000000000024</v>
      </c>
      <c r="L8" s="29">
        <f t="shared" si="0"/>
        <v>692.9</v>
      </c>
      <c r="M8" s="279">
        <f>SUMIF($A$8:$A$1119,$H8,'Corridor LDV Model'!$G$7:$G$1119)</f>
        <v>375.68</v>
      </c>
      <c r="O8" s="25"/>
    </row>
    <row r="9" spans="1:16384" x14ac:dyDescent="0.25">
      <c r="A9" s="80" t="str">
        <f>'Corridor LDV Model'!$A8</f>
        <v>I-5</v>
      </c>
      <c r="B9" s="29">
        <f>'Corridor LDV Model'!AD8*(1+$C$4)</f>
        <v>1.3</v>
      </c>
      <c r="C9" s="29">
        <f>'Corridor LDV Model'!AE8*(1+$C$4)</f>
        <v>3.9000000000000004</v>
      </c>
      <c r="D9" s="29">
        <f>'Corridor LDV Model'!AF8*(1+$C$4)</f>
        <v>5.2</v>
      </c>
      <c r="E9" s="29">
        <f>'Corridor LDV Model'!AG8*(1+$C$4)</f>
        <v>6.5</v>
      </c>
      <c r="H9" s="80" t="s">
        <v>234</v>
      </c>
      <c r="I9" s="29">
        <f t="shared" si="0"/>
        <v>11.700000000000001</v>
      </c>
      <c r="J9" s="29">
        <f t="shared" si="0"/>
        <v>191.10000000000025</v>
      </c>
      <c r="K9" s="29">
        <f t="shared" si="0"/>
        <v>271.70000000000073</v>
      </c>
      <c r="L9" s="29">
        <f t="shared" si="0"/>
        <v>361.40000000000117</v>
      </c>
      <c r="M9" s="279">
        <f>SUMIF($A$8:$A$1119,$H9,'Corridor LDV Model'!$G$7:$G$1119)</f>
        <v>349.64</v>
      </c>
    </row>
    <row r="10" spans="1:16384" x14ac:dyDescent="0.25">
      <c r="A10" s="80" t="str">
        <f>'Corridor LDV Model'!$A9</f>
        <v>I-5</v>
      </c>
      <c r="B10" s="29">
        <f>'Corridor LDV Model'!AD9*(1+$C$4)</f>
        <v>1.3</v>
      </c>
      <c r="C10" s="29">
        <f>'Corridor LDV Model'!AE9*(1+$C$4)</f>
        <v>6.5</v>
      </c>
      <c r="D10" s="29">
        <f>'Corridor LDV Model'!AF9*(1+$C$4)</f>
        <v>9.1</v>
      </c>
      <c r="E10" s="29">
        <f>'Corridor LDV Model'!AG9*(1+$C$4)</f>
        <v>14.3</v>
      </c>
      <c r="H10" s="80" t="s">
        <v>504</v>
      </c>
      <c r="I10" s="29">
        <f t="shared" si="0"/>
        <v>16.900000000000002</v>
      </c>
      <c r="J10" s="29">
        <f t="shared" si="0"/>
        <v>142.99999999999997</v>
      </c>
      <c r="K10" s="29">
        <f t="shared" si="0"/>
        <v>198.90000000000012</v>
      </c>
      <c r="L10" s="29">
        <f t="shared" si="0"/>
        <v>260.00000000000034</v>
      </c>
      <c r="M10" s="279">
        <f>SUMIF($A$8:$A$1119,$H10,'Corridor LDV Model'!$G$7:$G$1119)</f>
        <v>449.35999999999979</v>
      </c>
      <c r="O10" s="25"/>
    </row>
    <row r="11" spans="1:16384" x14ac:dyDescent="0.25">
      <c r="A11" s="80" t="str">
        <f>'Corridor LDV Model'!$A10</f>
        <v>I-5</v>
      </c>
      <c r="B11" s="29">
        <f>'Corridor LDV Model'!AD10*(1+$C$4)</f>
        <v>0</v>
      </c>
      <c r="C11" s="29">
        <f>'Corridor LDV Model'!AE10*(1+$C$4)</f>
        <v>0</v>
      </c>
      <c r="D11" s="29">
        <f>'Corridor LDV Model'!AF10*(1+$C$4)</f>
        <v>0</v>
      </c>
      <c r="E11" s="29">
        <f>'Corridor LDV Model'!AG10*(1+$C$4)</f>
        <v>0</v>
      </c>
      <c r="H11" s="80" t="s">
        <v>235</v>
      </c>
      <c r="I11" s="29">
        <f t="shared" si="0"/>
        <v>50.699999999999989</v>
      </c>
      <c r="J11" s="29">
        <f t="shared" si="0"/>
        <v>233.99999999999997</v>
      </c>
      <c r="K11" s="29">
        <f t="shared" si="0"/>
        <v>331.50000000000017</v>
      </c>
      <c r="L11" s="29">
        <f t="shared" si="0"/>
        <v>462.8000000000003</v>
      </c>
      <c r="M11" s="279">
        <f>SUMIF($A$8:$A$1119,$H11,'Corridor LDV Model'!$G$7:$G$1119)</f>
        <v>452.68</v>
      </c>
    </row>
    <row r="12" spans="1:16384" x14ac:dyDescent="0.25">
      <c r="A12" s="80" t="str">
        <f>'Corridor LDV Model'!$A11</f>
        <v>I-5</v>
      </c>
      <c r="B12" s="29">
        <f>'Corridor LDV Model'!AD11*(1+$C$4)</f>
        <v>1.3</v>
      </c>
      <c r="C12" s="29">
        <f>'Corridor LDV Model'!AE11*(1+$C$4)</f>
        <v>2.6</v>
      </c>
      <c r="D12" s="29">
        <f>'Corridor LDV Model'!AF11*(1+$C$4)</f>
        <v>3.9000000000000004</v>
      </c>
      <c r="E12" s="29">
        <f>'Corridor LDV Model'!AG11*(1+$C$4)</f>
        <v>6.5</v>
      </c>
      <c r="H12" s="80" t="s">
        <v>505</v>
      </c>
      <c r="I12" s="29">
        <f t="shared" si="0"/>
        <v>2.6</v>
      </c>
      <c r="J12" s="29">
        <f t="shared" si="0"/>
        <v>10.400000000000002</v>
      </c>
      <c r="K12" s="29">
        <f t="shared" si="0"/>
        <v>16.900000000000002</v>
      </c>
      <c r="L12" s="29">
        <f t="shared" si="0"/>
        <v>23.4</v>
      </c>
      <c r="M12" s="279">
        <f>SUMIF($A$8:$A$1119,$H12,'Corridor LDV Model'!$G$7:$G$1119)</f>
        <v>11.21</v>
      </c>
    </row>
    <row r="13" spans="1:16384" x14ac:dyDescent="0.25">
      <c r="A13" s="80" t="str">
        <f>'Corridor LDV Model'!$A12</f>
        <v>I-5</v>
      </c>
      <c r="B13" s="29">
        <f>'Corridor LDV Model'!AD12*(1+$C$4)</f>
        <v>1.3</v>
      </c>
      <c r="C13" s="29">
        <f>'Corridor LDV Model'!AE12*(1+$C$4)</f>
        <v>7.8000000000000007</v>
      </c>
      <c r="D13" s="29">
        <f>'Corridor LDV Model'!AF12*(1+$C$4)</f>
        <v>11.700000000000001</v>
      </c>
      <c r="E13" s="29">
        <f>'Corridor LDV Model'!AG12*(1+$C$4)</f>
        <v>16.900000000000002</v>
      </c>
      <c r="H13" s="80" t="s">
        <v>236</v>
      </c>
      <c r="I13" s="29">
        <f t="shared" si="0"/>
        <v>28.600000000000009</v>
      </c>
      <c r="J13" s="29">
        <f t="shared" si="0"/>
        <v>152.1</v>
      </c>
      <c r="K13" s="29">
        <f t="shared" si="0"/>
        <v>210.6</v>
      </c>
      <c r="L13" s="29">
        <f t="shared" si="0"/>
        <v>291.20000000000022</v>
      </c>
      <c r="M13" s="279">
        <f>SUMIF($A$8:$A$1119,$H13,'Corridor LDV Model'!$G$7:$G$1119)</f>
        <v>291.44000000000005</v>
      </c>
    </row>
    <row r="14" spans="1:16384" x14ac:dyDescent="0.25">
      <c r="A14" s="80" t="str">
        <f>'Corridor LDV Model'!$A13</f>
        <v>I-5</v>
      </c>
      <c r="B14" s="29">
        <f>'Corridor LDV Model'!AD13*(1+$C$4)</f>
        <v>1.3</v>
      </c>
      <c r="C14" s="29">
        <f>'Corridor LDV Model'!AE13*(1+$C$4)</f>
        <v>3.9000000000000004</v>
      </c>
      <c r="D14" s="29">
        <f>'Corridor LDV Model'!AF13*(1+$C$4)</f>
        <v>6.5</v>
      </c>
      <c r="E14" s="29">
        <f>'Corridor LDV Model'!AG13*(1+$C$4)</f>
        <v>10.4</v>
      </c>
      <c r="H14" s="108" t="s">
        <v>19</v>
      </c>
      <c r="I14" s="280">
        <f>ROUND(SUM(I7:I13),-2)</f>
        <v>400</v>
      </c>
      <c r="J14" s="280">
        <f>ROUND(SUM(J7:J13),-2)</f>
        <v>1800</v>
      </c>
      <c r="K14" s="280">
        <f t="shared" ref="K14:L14" si="1">ROUND(SUM(K7:K13),-2)</f>
        <v>2600</v>
      </c>
      <c r="L14" s="280">
        <f t="shared" si="1"/>
        <v>3500</v>
      </c>
      <c r="M14" s="281">
        <f>ROUND(SUM(M7:M13),-2)</f>
        <v>2200</v>
      </c>
    </row>
    <row r="15" spans="1:16384" x14ac:dyDescent="0.25">
      <c r="A15" s="80" t="str">
        <f>'Corridor LDV Model'!$A14</f>
        <v>I-5</v>
      </c>
      <c r="B15" s="29">
        <f>'Corridor LDV Model'!AD14*(1+$C$4)</f>
        <v>1.3</v>
      </c>
      <c r="C15" s="29">
        <f>'Corridor LDV Model'!AE14*(1+$C$4)</f>
        <v>6.5</v>
      </c>
      <c r="D15" s="29">
        <f>'Corridor LDV Model'!AF14*(1+$C$4)</f>
        <v>10.4</v>
      </c>
      <c r="E15" s="29">
        <f>'Corridor LDV Model'!AG14*(1+$C$4)</f>
        <v>15.600000000000001</v>
      </c>
      <c r="O15" s="6"/>
    </row>
    <row r="16" spans="1:16384" x14ac:dyDescent="0.25">
      <c r="A16" s="80" t="str">
        <f>'Corridor LDV Model'!$A15</f>
        <v>I-5</v>
      </c>
      <c r="B16" s="29">
        <f>'Corridor LDV Model'!AD15*(1+$C$4)</f>
        <v>1.3</v>
      </c>
      <c r="C16" s="29">
        <f>'Corridor LDV Model'!AE15*(1+$C$4)</f>
        <v>6.5</v>
      </c>
      <c r="D16" s="29">
        <f>'Corridor LDV Model'!AF15*(1+$C$4)</f>
        <v>9.1</v>
      </c>
      <c r="E16" s="29">
        <f>'Corridor LDV Model'!AG15*(1+$C$4)</f>
        <v>13</v>
      </c>
      <c r="H16" s="6" t="s">
        <v>276</v>
      </c>
    </row>
    <row r="17" spans="1:24" x14ac:dyDescent="0.25">
      <c r="A17" s="80" t="str">
        <f>'Corridor LDV Model'!$A16</f>
        <v>I-5</v>
      </c>
      <c r="B17" s="29">
        <f>'Corridor LDV Model'!AD16*(1+$C$4)</f>
        <v>1.3</v>
      </c>
      <c r="C17" s="29">
        <f>'Corridor LDV Model'!AE16*(1+$C$4)</f>
        <v>7.8000000000000007</v>
      </c>
      <c r="D17" s="29">
        <f>'Corridor LDV Model'!AF16*(1+$C$4)</f>
        <v>11.700000000000001</v>
      </c>
      <c r="E17" s="29">
        <f>'Corridor LDV Model'!AG16*(1+$C$4)</f>
        <v>18.2</v>
      </c>
      <c r="H17" s="144" t="str">
        <f>H6</f>
        <v>Highway Corridor</v>
      </c>
      <c r="I17" s="144">
        <f t="shared" ref="I17:M17" si="2">I6</f>
        <v>2020</v>
      </c>
      <c r="J17" s="144">
        <f t="shared" si="2"/>
        <v>2025</v>
      </c>
      <c r="K17" s="144">
        <f t="shared" si="2"/>
        <v>2030</v>
      </c>
      <c r="L17" s="144">
        <f t="shared" si="2"/>
        <v>2035</v>
      </c>
      <c r="M17" s="144" t="str">
        <f t="shared" si="2"/>
        <v>Length (miles)</v>
      </c>
    </row>
    <row r="18" spans="1:24" x14ac:dyDescent="0.25">
      <c r="A18" s="80" t="str">
        <f>'Corridor LDV Model'!$A17</f>
        <v>I-5</v>
      </c>
      <c r="B18" s="29">
        <f>'Corridor LDV Model'!AD17*(1+$C$4)</f>
        <v>1.3</v>
      </c>
      <c r="C18" s="29">
        <f>'Corridor LDV Model'!AE17*(1+$C$4)</f>
        <v>5.2</v>
      </c>
      <c r="D18" s="29">
        <f>'Corridor LDV Model'!AF17*(1+$C$4)</f>
        <v>7.8000000000000007</v>
      </c>
      <c r="E18" s="29">
        <f>'Corridor LDV Model'!AG17*(1+$C$4)</f>
        <v>11.700000000000001</v>
      </c>
      <c r="H18" s="80" t="str">
        <f t="shared" ref="H18:M18" si="3">H7</f>
        <v>I-5</v>
      </c>
      <c r="I18" s="29">
        <f>I7</f>
        <v>191.10000000000014</v>
      </c>
      <c r="J18" s="29">
        <f>J7*(1+Optimization!$C$8)</f>
        <v>646.35999999999979</v>
      </c>
      <c r="K18" s="29">
        <f>MAX(K7*(1+Optimization!$C$15),J18)</f>
        <v>843.20600000000036</v>
      </c>
      <c r="L18" s="29">
        <f>MAX(K18,L7*(1+Optimization!$C$22))</f>
        <v>1102.1009999999994</v>
      </c>
      <c r="M18" s="279">
        <f t="shared" si="3"/>
        <v>308.37</v>
      </c>
    </row>
    <row r="19" spans="1:24" x14ac:dyDescent="0.25">
      <c r="A19" s="80" t="str">
        <f>'Corridor LDV Model'!$A18</f>
        <v>I-5</v>
      </c>
      <c r="B19" s="29">
        <f>'Corridor LDV Model'!AD18*(1+$C$4)</f>
        <v>1.3</v>
      </c>
      <c r="C19" s="29">
        <f>'Corridor LDV Model'!AE18*(1+$C$4)</f>
        <v>5.2</v>
      </c>
      <c r="D19" s="29">
        <f>'Corridor LDV Model'!AF18*(1+$C$4)</f>
        <v>7.8000000000000007</v>
      </c>
      <c r="E19" s="29">
        <f>'Corridor LDV Model'!AG18*(1+$C$4)</f>
        <v>11.700000000000001</v>
      </c>
      <c r="H19" s="80" t="str">
        <f t="shared" ref="H19:M19" si="4">H8</f>
        <v>I-84</v>
      </c>
      <c r="I19" s="29">
        <f t="shared" si="4"/>
        <v>103.99999999999986</v>
      </c>
      <c r="J19" s="29">
        <f>J8*(1+Optimization!$C$8)</f>
        <v>324.8960000000003</v>
      </c>
      <c r="K19" s="29">
        <f>MAX(K8*(1+Optimization!$C$15),J19)</f>
        <v>416.80600000000021</v>
      </c>
      <c r="L19" s="29">
        <f>MAX(K19,L8*(1+Optimization!$C$22))</f>
        <v>533.53300000000002</v>
      </c>
      <c r="M19" s="279">
        <f t="shared" si="4"/>
        <v>375.68</v>
      </c>
      <c r="P19" s="25"/>
      <c r="Q19" s="25"/>
      <c r="X19" s="275"/>
    </row>
    <row r="20" spans="1:24" x14ac:dyDescent="0.25">
      <c r="A20" s="80" t="str">
        <f>'Corridor LDV Model'!$A19</f>
        <v>I-5</v>
      </c>
      <c r="B20" s="29">
        <f>'Corridor LDV Model'!AD19*(1+$C$4)</f>
        <v>2.6</v>
      </c>
      <c r="C20" s="29">
        <f>'Corridor LDV Model'!AE19*(1+$C$4)</f>
        <v>9.1</v>
      </c>
      <c r="D20" s="29">
        <f>'Corridor LDV Model'!AF19*(1+$C$4)</f>
        <v>14.3</v>
      </c>
      <c r="E20" s="29">
        <f>'Corridor LDV Model'!AG19*(1+$C$4)</f>
        <v>18.2</v>
      </c>
      <c r="H20" s="80" t="str">
        <f t="shared" ref="H20:M20" si="5">H9</f>
        <v>US 101</v>
      </c>
      <c r="I20" s="29">
        <f t="shared" si="5"/>
        <v>11.700000000000001</v>
      </c>
      <c r="J20" s="29">
        <f>J9*(1+Optimization!$C$8)</f>
        <v>168.16800000000023</v>
      </c>
      <c r="K20" s="29">
        <f>MAX(K9*(1+Optimization!$C$15),J20)</f>
        <v>222.79400000000061</v>
      </c>
      <c r="L20" s="29">
        <f>MAX(K20,L9*(1+Optimization!$C$22))</f>
        <v>278.27800000000093</v>
      </c>
      <c r="M20" s="279">
        <f t="shared" si="5"/>
        <v>349.64</v>
      </c>
      <c r="P20" s="25"/>
      <c r="Q20" s="25"/>
      <c r="X20" s="275"/>
    </row>
    <row r="21" spans="1:24" x14ac:dyDescent="0.25">
      <c r="A21" s="80" t="str">
        <f>'Corridor LDV Model'!$A20</f>
        <v>I-5</v>
      </c>
      <c r="B21" s="29">
        <f>'Corridor LDV Model'!AD20*(1+$C$4)</f>
        <v>1.3</v>
      </c>
      <c r="C21" s="29">
        <f>'Corridor LDV Model'!AE20*(1+$C$4)</f>
        <v>5.2</v>
      </c>
      <c r="D21" s="29">
        <f>'Corridor LDV Model'!AF20*(1+$C$4)</f>
        <v>7.8000000000000007</v>
      </c>
      <c r="E21" s="29">
        <f>'Corridor LDV Model'!AG20*(1+$C$4)</f>
        <v>10.4</v>
      </c>
      <c r="H21" s="80" t="str">
        <f t="shared" ref="H21:M21" si="6">H10</f>
        <v>US 20</v>
      </c>
      <c r="I21" s="29">
        <f t="shared" si="6"/>
        <v>16.900000000000002</v>
      </c>
      <c r="J21" s="29">
        <f>J10*(1+Optimization!$C$8)</f>
        <v>125.83999999999997</v>
      </c>
      <c r="K21" s="29">
        <f>MAX(K10*(1+Optimization!$C$15),J21)</f>
        <v>163.0980000000001</v>
      </c>
      <c r="L21" s="29">
        <f>MAX(K21,L10*(1+Optimization!$C$22))</f>
        <v>200.20000000000027</v>
      </c>
      <c r="M21" s="279">
        <f t="shared" si="6"/>
        <v>449.35999999999979</v>
      </c>
      <c r="P21" s="25"/>
      <c r="Q21" s="25"/>
    </row>
    <row r="22" spans="1:24" x14ac:dyDescent="0.25">
      <c r="A22" s="80" t="str">
        <f>'Corridor LDV Model'!$A21</f>
        <v>I-5</v>
      </c>
      <c r="B22" s="29">
        <f>'Corridor LDV Model'!AD21*(1+$C$4)</f>
        <v>1.3</v>
      </c>
      <c r="C22" s="29">
        <f>'Corridor LDV Model'!AE21*(1+$C$4)</f>
        <v>3.9000000000000004</v>
      </c>
      <c r="D22" s="29">
        <f>'Corridor LDV Model'!AF21*(1+$C$4)</f>
        <v>5.2</v>
      </c>
      <c r="E22" s="29">
        <f>'Corridor LDV Model'!AG21*(1+$C$4)</f>
        <v>6.5</v>
      </c>
      <c r="H22" s="80" t="str">
        <f t="shared" ref="H22:M22" si="7">H11</f>
        <v>US 26</v>
      </c>
      <c r="I22" s="29">
        <f t="shared" si="7"/>
        <v>50.699999999999989</v>
      </c>
      <c r="J22" s="29">
        <f>J11*(1+Optimization!$C$8)</f>
        <v>205.92</v>
      </c>
      <c r="K22" s="29">
        <f>MAX(K11*(1+Optimization!$C$15),J22)</f>
        <v>271.83000000000015</v>
      </c>
      <c r="L22" s="29">
        <f>MAX(K22,L11*(1+Optimization!$C$22))</f>
        <v>356.35600000000022</v>
      </c>
      <c r="M22" s="279">
        <f t="shared" si="7"/>
        <v>452.68</v>
      </c>
      <c r="P22" s="25"/>
      <c r="Q22" s="25"/>
    </row>
    <row r="23" spans="1:24" x14ac:dyDescent="0.25">
      <c r="A23" s="80" t="str">
        <f>'Corridor LDV Model'!$A22</f>
        <v>I-5</v>
      </c>
      <c r="B23" s="29">
        <f>'Corridor LDV Model'!AD22*(1+$C$4)</f>
        <v>0</v>
      </c>
      <c r="C23" s="29">
        <f>'Corridor LDV Model'!AE22*(1+$C$4)</f>
        <v>1.3</v>
      </c>
      <c r="D23" s="29">
        <f>'Corridor LDV Model'!AF22*(1+$C$4)</f>
        <v>1.3</v>
      </c>
      <c r="E23" s="29">
        <f>'Corridor LDV Model'!AG22*(1+$C$4)</f>
        <v>2.6</v>
      </c>
      <c r="H23" s="80" t="str">
        <f t="shared" ref="H23:M23" si="8">H12</f>
        <v>US 82</v>
      </c>
      <c r="I23" s="29">
        <f t="shared" si="8"/>
        <v>2.6</v>
      </c>
      <c r="J23" s="29">
        <f>J12*(1+Optimization!$C$8)</f>
        <v>9.1520000000000028</v>
      </c>
      <c r="K23" s="29">
        <f>MAX(K12*(1+Optimization!$C$15),J23)</f>
        <v>13.858000000000002</v>
      </c>
      <c r="L23" s="29">
        <f>MAX(K23,L12*(1+Optimization!$C$22))</f>
        <v>18.018000000000001</v>
      </c>
      <c r="M23" s="279">
        <f t="shared" si="8"/>
        <v>11.21</v>
      </c>
      <c r="P23" s="25"/>
      <c r="Q23" s="25"/>
    </row>
    <row r="24" spans="1:24" x14ac:dyDescent="0.25">
      <c r="A24" s="80" t="str">
        <f>'Corridor LDV Model'!$A23</f>
        <v>I-5</v>
      </c>
      <c r="B24" s="29">
        <f>'Corridor LDV Model'!AD23*(1+$C$4)</f>
        <v>1.3</v>
      </c>
      <c r="C24" s="29">
        <f>'Corridor LDV Model'!AE23*(1+$C$4)</f>
        <v>5.2</v>
      </c>
      <c r="D24" s="29">
        <f>'Corridor LDV Model'!AF23*(1+$C$4)</f>
        <v>7.8000000000000007</v>
      </c>
      <c r="E24" s="29">
        <f>'Corridor LDV Model'!AG23*(1+$C$4)</f>
        <v>10.4</v>
      </c>
      <c r="H24" s="80" t="str">
        <f t="shared" ref="H24:M24" si="9">H13</f>
        <v>US 97</v>
      </c>
      <c r="I24" s="29">
        <f t="shared" si="9"/>
        <v>28.600000000000009</v>
      </c>
      <c r="J24" s="29">
        <f>J13*(1+Optimization!$C$8)</f>
        <v>133.84799999999998</v>
      </c>
      <c r="K24" s="29">
        <f>MAX(K13*(1+Optimization!$C$15),J24)</f>
        <v>172.69200000000001</v>
      </c>
      <c r="L24" s="29">
        <f>MAX(K24,L13*(1+Optimization!$C$22))</f>
        <v>224.22400000000016</v>
      </c>
      <c r="M24" s="279">
        <f t="shared" si="9"/>
        <v>291.44000000000005</v>
      </c>
      <c r="P24" s="25"/>
      <c r="Q24" s="25"/>
    </row>
    <row r="25" spans="1:24" x14ac:dyDescent="0.25">
      <c r="A25" s="80" t="str">
        <f>'Corridor LDV Model'!$A24</f>
        <v>I-5</v>
      </c>
      <c r="B25" s="29">
        <f>'Corridor LDV Model'!AD24*(1+$C$4)</f>
        <v>2.6</v>
      </c>
      <c r="C25" s="29">
        <f>'Corridor LDV Model'!AE24*(1+$C$4)</f>
        <v>11.700000000000001</v>
      </c>
      <c r="D25" s="29">
        <f>'Corridor LDV Model'!AF24*(1+$C$4)</f>
        <v>15.600000000000001</v>
      </c>
      <c r="E25" s="29">
        <f>'Corridor LDV Model'!AG24*(1+$C$4)</f>
        <v>22.1</v>
      </c>
      <c r="H25" s="108" t="str">
        <f t="shared" ref="H25" si="10">H14</f>
        <v>Total</v>
      </c>
      <c r="I25" s="280">
        <f>ROUND(SUM(I18:I24),-2)</f>
        <v>400</v>
      </c>
      <c r="J25" s="280">
        <f t="shared" ref="J25:L25" si="11">ROUND(SUM(J18:J24),-2)</f>
        <v>1600</v>
      </c>
      <c r="K25" s="280">
        <f>ROUND(SUM(K18:K24),-2)</f>
        <v>2100</v>
      </c>
      <c r="L25" s="280">
        <f t="shared" si="11"/>
        <v>2700</v>
      </c>
      <c r="M25" s="281">
        <f>ROUND(SUM(M18:M24),-2)</f>
        <v>2200</v>
      </c>
      <c r="P25" s="25"/>
      <c r="Q25" s="25"/>
    </row>
    <row r="26" spans="1:24" x14ac:dyDescent="0.25">
      <c r="A26" s="80" t="str">
        <f>'Corridor LDV Model'!$A25</f>
        <v>I-5</v>
      </c>
      <c r="B26" s="29">
        <f>'Corridor LDV Model'!AD25*(1+$C$4)</f>
        <v>1.3</v>
      </c>
      <c r="C26" s="29">
        <f>'Corridor LDV Model'!AE25*(1+$C$4)</f>
        <v>3.9000000000000004</v>
      </c>
      <c r="D26" s="29">
        <f>'Corridor LDV Model'!AF25*(1+$C$4)</f>
        <v>5.2</v>
      </c>
      <c r="E26" s="29">
        <f>'Corridor LDV Model'!AG25*(1+$C$4)</f>
        <v>6.5</v>
      </c>
      <c r="P26" s="25"/>
    </row>
    <row r="27" spans="1:24" x14ac:dyDescent="0.25">
      <c r="A27" s="80" t="str">
        <f>'Corridor LDV Model'!$A26</f>
        <v>I-5</v>
      </c>
      <c r="B27" s="29">
        <f>'Corridor LDV Model'!AD26*(1+$C$4)</f>
        <v>1.3</v>
      </c>
      <c r="C27" s="29">
        <f>'Corridor LDV Model'!AE26*(1+$C$4)</f>
        <v>5.2</v>
      </c>
      <c r="D27" s="29">
        <f>'Corridor LDV Model'!AF26*(1+$C$4)</f>
        <v>7.8000000000000007</v>
      </c>
      <c r="E27" s="29">
        <f>'Corridor LDV Model'!AG26*(1+$C$4)</f>
        <v>10.4</v>
      </c>
      <c r="I27" s="276"/>
      <c r="J27" s="276"/>
      <c r="K27" s="276"/>
      <c r="L27" s="276"/>
    </row>
    <row r="28" spans="1:24" x14ac:dyDescent="0.25">
      <c r="A28" s="80" t="str">
        <f>'Corridor LDV Model'!$A27</f>
        <v>I-5</v>
      </c>
      <c r="B28" s="29">
        <f>'Corridor LDV Model'!AD27*(1+$C$4)</f>
        <v>1.3</v>
      </c>
      <c r="C28" s="29">
        <f>'Corridor LDV Model'!AE27*(1+$C$4)</f>
        <v>5.2</v>
      </c>
      <c r="D28" s="29">
        <f>'Corridor LDV Model'!AF27*(1+$C$4)</f>
        <v>7.8000000000000007</v>
      </c>
      <c r="E28" s="29">
        <f>'Corridor LDV Model'!AG27*(1+$C$4)</f>
        <v>11.700000000000001</v>
      </c>
      <c r="I28" s="276"/>
      <c r="J28" s="277"/>
      <c r="K28" s="277"/>
      <c r="L28" s="277"/>
    </row>
    <row r="29" spans="1:24" x14ac:dyDescent="0.25">
      <c r="A29" s="80" t="str">
        <f>'Corridor LDV Model'!$A28</f>
        <v>I-5</v>
      </c>
      <c r="B29" s="29">
        <f>'Corridor LDV Model'!AD28*(1+$C$4)</f>
        <v>1.3</v>
      </c>
      <c r="C29" s="29">
        <f>'Corridor LDV Model'!AE28*(1+$C$4)</f>
        <v>5.2</v>
      </c>
      <c r="D29" s="29">
        <f>'Corridor LDV Model'!AF28*(1+$C$4)</f>
        <v>6.5</v>
      </c>
      <c r="E29" s="29">
        <f>'Corridor LDV Model'!AG28*(1+$C$4)</f>
        <v>9.1</v>
      </c>
      <c r="G29" s="8"/>
      <c r="I29" s="276"/>
      <c r="J29" s="276"/>
      <c r="K29" s="276"/>
      <c r="L29" s="276"/>
    </row>
    <row r="30" spans="1:24" x14ac:dyDescent="0.25">
      <c r="A30" s="80" t="str">
        <f>'Corridor LDV Model'!$A29</f>
        <v>I-5</v>
      </c>
      <c r="B30" s="29">
        <f>'Corridor LDV Model'!AD29*(1+$C$4)</f>
        <v>1.3</v>
      </c>
      <c r="C30" s="29">
        <f>'Corridor LDV Model'!AE29*(1+$C$4)</f>
        <v>3.9000000000000004</v>
      </c>
      <c r="D30" s="29">
        <f>'Corridor LDV Model'!AF29*(1+$C$4)</f>
        <v>6.5</v>
      </c>
      <c r="E30" s="29">
        <f>'Corridor LDV Model'!AG29*(1+$C$4)</f>
        <v>9.1</v>
      </c>
      <c r="G30" s="8"/>
      <c r="I30" s="25"/>
      <c r="J30" s="25"/>
      <c r="K30" s="25"/>
      <c r="L30" s="25"/>
    </row>
    <row r="31" spans="1:24" x14ac:dyDescent="0.25">
      <c r="A31" s="80" t="str">
        <f>'Corridor LDV Model'!$A30</f>
        <v>I-5</v>
      </c>
      <c r="B31" s="29">
        <f>'Corridor LDV Model'!AD30*(1+$C$4)</f>
        <v>0</v>
      </c>
      <c r="C31" s="29">
        <f>'Corridor LDV Model'!AE30*(1+$C$4)</f>
        <v>1.3</v>
      </c>
      <c r="D31" s="29">
        <f>'Corridor LDV Model'!AF30*(1+$C$4)</f>
        <v>1.3</v>
      </c>
      <c r="E31" s="29">
        <f>'Corridor LDV Model'!AG30*(1+$C$4)</f>
        <v>2.6</v>
      </c>
      <c r="G31" s="8"/>
      <c r="I31" s="25"/>
      <c r="J31" s="25"/>
      <c r="K31" s="25"/>
      <c r="L31" s="25"/>
    </row>
    <row r="32" spans="1:24" x14ac:dyDescent="0.25">
      <c r="A32" s="80" t="str">
        <f>'Corridor LDV Model'!$A31</f>
        <v>I-5</v>
      </c>
      <c r="B32" s="29">
        <f>'Corridor LDV Model'!AD31*(1+$C$4)</f>
        <v>1.3</v>
      </c>
      <c r="C32" s="29">
        <f>'Corridor LDV Model'!AE31*(1+$C$4)</f>
        <v>2.6</v>
      </c>
      <c r="D32" s="29">
        <f>'Corridor LDV Model'!AF31*(1+$C$4)</f>
        <v>2.6</v>
      </c>
      <c r="E32" s="29">
        <f>'Corridor LDV Model'!AG31*(1+$C$4)</f>
        <v>3.9000000000000004</v>
      </c>
      <c r="I32" s="25"/>
      <c r="J32" s="25"/>
      <c r="K32" s="25"/>
      <c r="L32" s="25"/>
    </row>
    <row r="33" spans="1:14" x14ac:dyDescent="0.25">
      <c r="A33" s="80" t="str">
        <f>'Corridor LDV Model'!$A32</f>
        <v>I-5</v>
      </c>
      <c r="B33" s="29">
        <f>'Corridor LDV Model'!AD32*(1+$C$4)</f>
        <v>1.3</v>
      </c>
      <c r="C33" s="29">
        <f>'Corridor LDV Model'!AE32*(1+$C$4)</f>
        <v>2.6</v>
      </c>
      <c r="D33" s="29">
        <f>'Corridor LDV Model'!AF32*(1+$C$4)</f>
        <v>3.9000000000000004</v>
      </c>
      <c r="E33" s="29">
        <f>'Corridor LDV Model'!AG32*(1+$C$4)</f>
        <v>5.2</v>
      </c>
      <c r="I33" s="25"/>
      <c r="J33" s="25"/>
      <c r="K33" s="25"/>
      <c r="L33" s="25"/>
    </row>
    <row r="34" spans="1:14" x14ac:dyDescent="0.25">
      <c r="A34" s="80" t="str">
        <f>'Corridor LDV Model'!$A33</f>
        <v>I-5</v>
      </c>
      <c r="B34" s="29">
        <f>'Corridor LDV Model'!AD33*(1+$C$4)</f>
        <v>0</v>
      </c>
      <c r="C34" s="29">
        <f>'Corridor LDV Model'!AE33*(1+$C$4)</f>
        <v>0</v>
      </c>
      <c r="D34" s="29">
        <f>'Corridor LDV Model'!AF33*(1+$C$4)</f>
        <v>0</v>
      </c>
      <c r="E34" s="29">
        <f>'Corridor LDV Model'!AG33*(1+$C$4)</f>
        <v>1.3</v>
      </c>
      <c r="I34" s="25"/>
      <c r="J34" s="25"/>
      <c r="K34" s="25"/>
      <c r="L34" s="25"/>
    </row>
    <row r="35" spans="1:14" x14ac:dyDescent="0.25">
      <c r="A35" s="80" t="str">
        <f>'Corridor LDV Model'!$A34</f>
        <v>I-5</v>
      </c>
      <c r="B35" s="29">
        <f>'Corridor LDV Model'!AD34*(1+$C$4)</f>
        <v>1.3</v>
      </c>
      <c r="C35" s="29">
        <f>'Corridor LDV Model'!AE34*(1+$C$4)</f>
        <v>2.6</v>
      </c>
      <c r="D35" s="29">
        <f>'Corridor LDV Model'!AF34*(1+$C$4)</f>
        <v>3.9000000000000004</v>
      </c>
      <c r="E35" s="29">
        <f>'Corridor LDV Model'!AG34*(1+$C$4)</f>
        <v>5.2</v>
      </c>
      <c r="I35" s="25"/>
      <c r="J35" s="25"/>
      <c r="K35" s="25"/>
      <c r="L35" s="25"/>
    </row>
    <row r="36" spans="1:14" x14ac:dyDescent="0.25">
      <c r="A36" s="80" t="str">
        <f>'Corridor LDV Model'!$A35</f>
        <v>I-5</v>
      </c>
      <c r="B36" s="29">
        <f>'Corridor LDV Model'!AD35*(1+$C$4)</f>
        <v>1.3</v>
      </c>
      <c r="C36" s="29">
        <f>'Corridor LDV Model'!AE35*(1+$C$4)</f>
        <v>2.6</v>
      </c>
      <c r="D36" s="29">
        <f>'Corridor LDV Model'!AF35*(1+$C$4)</f>
        <v>3.9000000000000004</v>
      </c>
      <c r="E36" s="29">
        <f>'Corridor LDV Model'!AG35*(1+$C$4)</f>
        <v>5.2</v>
      </c>
      <c r="I36" s="25"/>
      <c r="J36" s="25"/>
      <c r="K36" s="25"/>
      <c r="L36" s="25"/>
    </row>
    <row r="37" spans="1:14" x14ac:dyDescent="0.25">
      <c r="A37" s="80" t="str">
        <f>'Corridor LDV Model'!$A36</f>
        <v>I-5</v>
      </c>
      <c r="B37" s="29">
        <f>'Corridor LDV Model'!AD36*(1+$C$4)</f>
        <v>1.3</v>
      </c>
      <c r="C37" s="29">
        <f>'Corridor LDV Model'!AE36*(1+$C$4)</f>
        <v>2.6</v>
      </c>
      <c r="D37" s="29">
        <f>'Corridor LDV Model'!AF36*(1+$C$4)</f>
        <v>2.6</v>
      </c>
      <c r="E37" s="29">
        <f>'Corridor LDV Model'!AG36*(1+$C$4)</f>
        <v>3.9000000000000004</v>
      </c>
      <c r="I37" s="25"/>
      <c r="J37" s="25"/>
      <c r="K37" s="25"/>
      <c r="L37" s="25"/>
    </row>
    <row r="38" spans="1:14" x14ac:dyDescent="0.25">
      <c r="A38" s="80" t="str">
        <f>'Corridor LDV Model'!$A37</f>
        <v>I-5</v>
      </c>
      <c r="B38" s="29">
        <f>'Corridor LDV Model'!AD37*(1+$C$4)</f>
        <v>1.3</v>
      </c>
      <c r="C38" s="29">
        <f>'Corridor LDV Model'!AE37*(1+$C$4)</f>
        <v>7.8000000000000007</v>
      </c>
      <c r="D38" s="29">
        <f>'Corridor LDV Model'!AF37*(1+$C$4)</f>
        <v>10.4</v>
      </c>
      <c r="E38" s="29">
        <f>'Corridor LDV Model'!AG37*(1+$C$4)</f>
        <v>14.3</v>
      </c>
      <c r="H38" s="278"/>
      <c r="I38" s="278"/>
      <c r="J38" s="278"/>
      <c r="K38" s="278"/>
      <c r="L38" s="278"/>
      <c r="M38" s="278"/>
      <c r="N38" s="14"/>
    </row>
    <row r="39" spans="1:14" x14ac:dyDescent="0.25">
      <c r="A39" s="80" t="str">
        <f>'Corridor LDV Model'!$A38</f>
        <v>I-5</v>
      </c>
      <c r="B39" s="29">
        <f>'Corridor LDV Model'!AD38*(1+$C$4)</f>
        <v>1.3</v>
      </c>
      <c r="C39" s="29">
        <f>'Corridor LDV Model'!AE38*(1+$C$4)</f>
        <v>2.6</v>
      </c>
      <c r="D39" s="29">
        <f>'Corridor LDV Model'!AF38*(1+$C$4)</f>
        <v>3.9000000000000004</v>
      </c>
      <c r="E39" s="29">
        <f>'Corridor LDV Model'!AG38*(1+$C$4)</f>
        <v>5.2</v>
      </c>
      <c r="H39" s="8"/>
      <c r="I39" s="276"/>
      <c r="J39" s="276"/>
      <c r="K39" s="276"/>
      <c r="L39" s="276"/>
    </row>
    <row r="40" spans="1:14" x14ac:dyDescent="0.25">
      <c r="A40" s="80" t="str">
        <f>'Corridor LDV Model'!$A39</f>
        <v>I-5</v>
      </c>
      <c r="B40" s="29">
        <f>'Corridor LDV Model'!AD39*(1+$C$4)</f>
        <v>0</v>
      </c>
      <c r="C40" s="29">
        <f>'Corridor LDV Model'!AE39*(1+$C$4)</f>
        <v>1.3</v>
      </c>
      <c r="D40" s="29">
        <f>'Corridor LDV Model'!AF39*(1+$C$4)</f>
        <v>2.6</v>
      </c>
      <c r="E40" s="29">
        <f>'Corridor LDV Model'!AG39*(1+$C$4)</f>
        <v>3.9000000000000004</v>
      </c>
      <c r="I40" s="277"/>
      <c r="J40" s="277"/>
      <c r="K40" s="277"/>
      <c r="L40" s="277"/>
    </row>
    <row r="41" spans="1:14" x14ac:dyDescent="0.25">
      <c r="A41" s="80" t="str">
        <f>'Corridor LDV Model'!$A40</f>
        <v>I-5</v>
      </c>
      <c r="B41" s="29">
        <f>'Corridor LDV Model'!AD40*(1+$C$4)</f>
        <v>1.3</v>
      </c>
      <c r="C41" s="29">
        <f>'Corridor LDV Model'!AE40*(1+$C$4)</f>
        <v>2.6</v>
      </c>
      <c r="D41" s="29">
        <f>'Corridor LDV Model'!AF40*(1+$C$4)</f>
        <v>2.6</v>
      </c>
      <c r="E41" s="29">
        <f>'Corridor LDV Model'!AG40*(1+$C$4)</f>
        <v>3.9000000000000004</v>
      </c>
    </row>
    <row r="42" spans="1:14" x14ac:dyDescent="0.25">
      <c r="A42" s="80" t="str">
        <f>'Corridor LDV Model'!$A41</f>
        <v>I-5</v>
      </c>
      <c r="B42" s="29">
        <f>'Corridor LDV Model'!AD41*(1+$C$4)</f>
        <v>0</v>
      </c>
      <c r="C42" s="29">
        <f>'Corridor LDV Model'!AE41*(1+$C$4)</f>
        <v>1.3</v>
      </c>
      <c r="D42" s="29">
        <f>'Corridor LDV Model'!AF41*(1+$C$4)</f>
        <v>1.3</v>
      </c>
      <c r="E42" s="29">
        <f>'Corridor LDV Model'!AG41*(1+$C$4)</f>
        <v>1.3</v>
      </c>
    </row>
    <row r="43" spans="1:14" x14ac:dyDescent="0.25">
      <c r="A43" s="80" t="str">
        <f>'Corridor LDV Model'!$A42</f>
        <v>I-5</v>
      </c>
      <c r="B43" s="29">
        <f>'Corridor LDV Model'!AD42*(1+$C$4)</f>
        <v>1.3</v>
      </c>
      <c r="C43" s="29">
        <f>'Corridor LDV Model'!AE42*(1+$C$4)</f>
        <v>2.6</v>
      </c>
      <c r="D43" s="29">
        <f>'Corridor LDV Model'!AF42*(1+$C$4)</f>
        <v>3.9000000000000004</v>
      </c>
      <c r="E43" s="29">
        <f>'Corridor LDV Model'!AG42*(1+$C$4)</f>
        <v>5.2</v>
      </c>
    </row>
    <row r="44" spans="1:14" x14ac:dyDescent="0.25">
      <c r="A44" s="80" t="str">
        <f>'Corridor LDV Model'!$A43</f>
        <v>I-5</v>
      </c>
      <c r="B44" s="29">
        <f>'Corridor LDV Model'!AD43*(1+$C$4)</f>
        <v>1.3</v>
      </c>
      <c r="C44" s="29">
        <f>'Corridor LDV Model'!AE43*(1+$C$4)</f>
        <v>3.9000000000000004</v>
      </c>
      <c r="D44" s="29">
        <f>'Corridor LDV Model'!AF43*(1+$C$4)</f>
        <v>5.2</v>
      </c>
      <c r="E44" s="29">
        <f>'Corridor LDV Model'!AG43*(1+$C$4)</f>
        <v>6.5</v>
      </c>
    </row>
    <row r="45" spans="1:14" x14ac:dyDescent="0.25">
      <c r="A45" s="80" t="str">
        <f>'Corridor LDV Model'!$A44</f>
        <v>I-5</v>
      </c>
      <c r="B45" s="29">
        <f>'Corridor LDV Model'!AD44*(1+$C$4)</f>
        <v>1.3</v>
      </c>
      <c r="C45" s="29">
        <f>'Corridor LDV Model'!AE44*(1+$C$4)</f>
        <v>2.6</v>
      </c>
      <c r="D45" s="29">
        <f>'Corridor LDV Model'!AF44*(1+$C$4)</f>
        <v>3.9000000000000004</v>
      </c>
      <c r="E45" s="29">
        <f>'Corridor LDV Model'!AG44*(1+$C$4)</f>
        <v>3.9000000000000004</v>
      </c>
    </row>
    <row r="46" spans="1:14" x14ac:dyDescent="0.25">
      <c r="A46" s="80" t="str">
        <f>'Corridor LDV Model'!$A45</f>
        <v>I-5</v>
      </c>
      <c r="B46" s="29">
        <f>'Corridor LDV Model'!AD45*(1+$C$4)</f>
        <v>1.3</v>
      </c>
      <c r="C46" s="29">
        <f>'Corridor LDV Model'!AE45*(1+$C$4)</f>
        <v>2.6</v>
      </c>
      <c r="D46" s="29">
        <f>'Corridor LDV Model'!AF45*(1+$C$4)</f>
        <v>3.9000000000000004</v>
      </c>
      <c r="E46" s="29">
        <f>'Corridor LDV Model'!AG45*(1+$C$4)</f>
        <v>5.2</v>
      </c>
    </row>
    <row r="47" spans="1:14" x14ac:dyDescent="0.25">
      <c r="A47" s="80" t="str">
        <f>'Corridor LDV Model'!$A46</f>
        <v>I-5</v>
      </c>
      <c r="B47" s="29">
        <f>'Corridor LDV Model'!AD46*(1+$C$4)</f>
        <v>1.3</v>
      </c>
      <c r="C47" s="29">
        <f>'Corridor LDV Model'!AE46*(1+$C$4)</f>
        <v>3.9000000000000004</v>
      </c>
      <c r="D47" s="29">
        <f>'Corridor LDV Model'!AF46*(1+$C$4)</f>
        <v>3.9000000000000004</v>
      </c>
      <c r="E47" s="29">
        <f>'Corridor LDV Model'!AG46*(1+$C$4)</f>
        <v>5.2</v>
      </c>
    </row>
    <row r="48" spans="1:14" x14ac:dyDescent="0.25">
      <c r="A48" s="80" t="str">
        <f>'Corridor LDV Model'!$A47</f>
        <v>I-5</v>
      </c>
      <c r="B48" s="29">
        <f>'Corridor LDV Model'!AD47*(1+$C$4)</f>
        <v>0</v>
      </c>
      <c r="C48" s="29">
        <f>'Corridor LDV Model'!AE47*(1+$C$4)</f>
        <v>1.3</v>
      </c>
      <c r="D48" s="29">
        <f>'Corridor LDV Model'!AF47*(1+$C$4)</f>
        <v>2.6</v>
      </c>
      <c r="E48" s="29">
        <f>'Corridor LDV Model'!AG47*(1+$C$4)</f>
        <v>2.6</v>
      </c>
    </row>
    <row r="49" spans="1:5" x14ac:dyDescent="0.25">
      <c r="A49" s="80" t="str">
        <f>'Corridor LDV Model'!$A48</f>
        <v>I-5</v>
      </c>
      <c r="B49" s="29">
        <f>'Corridor LDV Model'!AD48*(1+$C$4)</f>
        <v>1.3</v>
      </c>
      <c r="C49" s="29">
        <f>'Corridor LDV Model'!AE48*(1+$C$4)</f>
        <v>7.8000000000000007</v>
      </c>
      <c r="D49" s="29">
        <f>'Corridor LDV Model'!AF48*(1+$C$4)</f>
        <v>10.4</v>
      </c>
      <c r="E49" s="29">
        <f>'Corridor LDV Model'!AG48*(1+$C$4)</f>
        <v>13</v>
      </c>
    </row>
    <row r="50" spans="1:5" x14ac:dyDescent="0.25">
      <c r="A50" s="80" t="str">
        <f>'Corridor LDV Model'!$A49</f>
        <v>I-5</v>
      </c>
      <c r="B50" s="29">
        <f>'Corridor LDV Model'!AD49*(1+$C$4)</f>
        <v>1.3</v>
      </c>
      <c r="C50" s="29">
        <f>'Corridor LDV Model'!AE49*(1+$C$4)</f>
        <v>2.6</v>
      </c>
      <c r="D50" s="29">
        <f>'Corridor LDV Model'!AF49*(1+$C$4)</f>
        <v>3.9000000000000004</v>
      </c>
      <c r="E50" s="29">
        <f>'Corridor LDV Model'!AG49*(1+$C$4)</f>
        <v>5.2</v>
      </c>
    </row>
    <row r="51" spans="1:5" x14ac:dyDescent="0.25">
      <c r="A51" s="80" t="str">
        <f>'Corridor LDV Model'!$A50</f>
        <v>I-5</v>
      </c>
      <c r="B51" s="29">
        <f>'Corridor LDV Model'!AD50*(1+$C$4)</f>
        <v>1.3</v>
      </c>
      <c r="C51" s="29">
        <f>'Corridor LDV Model'!AE50*(1+$C$4)</f>
        <v>2.6</v>
      </c>
      <c r="D51" s="29">
        <f>'Corridor LDV Model'!AF50*(1+$C$4)</f>
        <v>3.9000000000000004</v>
      </c>
      <c r="E51" s="29">
        <f>'Corridor LDV Model'!AG50*(1+$C$4)</f>
        <v>5.2</v>
      </c>
    </row>
    <row r="52" spans="1:5" x14ac:dyDescent="0.25">
      <c r="A52" s="80" t="str">
        <f>'Corridor LDV Model'!$A51</f>
        <v>I-5</v>
      </c>
      <c r="B52" s="29">
        <f>'Corridor LDV Model'!AD51*(1+$C$4)</f>
        <v>1.3</v>
      </c>
      <c r="C52" s="29">
        <f>'Corridor LDV Model'!AE51*(1+$C$4)</f>
        <v>2.6</v>
      </c>
      <c r="D52" s="29">
        <f>'Corridor LDV Model'!AF51*(1+$C$4)</f>
        <v>3.9000000000000004</v>
      </c>
      <c r="E52" s="29">
        <f>'Corridor LDV Model'!AG51*(1+$C$4)</f>
        <v>6.5</v>
      </c>
    </row>
    <row r="53" spans="1:5" x14ac:dyDescent="0.25">
      <c r="A53" s="80" t="str">
        <f>'Corridor LDV Model'!$A52</f>
        <v>I-5</v>
      </c>
      <c r="B53" s="29">
        <f>'Corridor LDV Model'!AD52*(1+$C$4)</f>
        <v>1.3</v>
      </c>
      <c r="C53" s="29">
        <f>'Corridor LDV Model'!AE52*(1+$C$4)</f>
        <v>2.6</v>
      </c>
      <c r="D53" s="29">
        <f>'Corridor LDV Model'!AF52*(1+$C$4)</f>
        <v>3.9000000000000004</v>
      </c>
      <c r="E53" s="29">
        <f>'Corridor LDV Model'!AG52*(1+$C$4)</f>
        <v>5.2</v>
      </c>
    </row>
    <row r="54" spans="1:5" x14ac:dyDescent="0.25">
      <c r="A54" s="80" t="str">
        <f>'Corridor LDV Model'!$A53</f>
        <v>I-5</v>
      </c>
      <c r="B54" s="29">
        <f>'Corridor LDV Model'!AD53*(1+$C$4)</f>
        <v>1.3</v>
      </c>
      <c r="C54" s="29">
        <f>'Corridor LDV Model'!AE53*(1+$C$4)</f>
        <v>2.6</v>
      </c>
      <c r="D54" s="29">
        <f>'Corridor LDV Model'!AF53*(1+$C$4)</f>
        <v>3.9000000000000004</v>
      </c>
      <c r="E54" s="29">
        <f>'Corridor LDV Model'!AG53*(1+$C$4)</f>
        <v>5.2</v>
      </c>
    </row>
    <row r="55" spans="1:5" x14ac:dyDescent="0.25">
      <c r="A55" s="80" t="str">
        <f>'Corridor LDV Model'!$A54</f>
        <v>I-5</v>
      </c>
      <c r="B55" s="29">
        <f>'Corridor LDV Model'!AD54*(1+$C$4)</f>
        <v>1.3</v>
      </c>
      <c r="C55" s="29">
        <f>'Corridor LDV Model'!AE54*(1+$C$4)</f>
        <v>3.9000000000000004</v>
      </c>
      <c r="D55" s="29">
        <f>'Corridor LDV Model'!AF54*(1+$C$4)</f>
        <v>6.5</v>
      </c>
      <c r="E55" s="29">
        <f>'Corridor LDV Model'!AG54*(1+$C$4)</f>
        <v>7.8000000000000007</v>
      </c>
    </row>
    <row r="56" spans="1:5" x14ac:dyDescent="0.25">
      <c r="A56" s="80" t="str">
        <f>'Corridor LDV Model'!$A55</f>
        <v>I-5</v>
      </c>
      <c r="B56" s="29">
        <f>'Corridor LDV Model'!AD55*(1+$C$4)</f>
        <v>1.3</v>
      </c>
      <c r="C56" s="29">
        <f>'Corridor LDV Model'!AE55*(1+$C$4)</f>
        <v>3.9000000000000004</v>
      </c>
      <c r="D56" s="29">
        <f>'Corridor LDV Model'!AF55*(1+$C$4)</f>
        <v>5.2</v>
      </c>
      <c r="E56" s="29">
        <f>'Corridor LDV Model'!AG55*(1+$C$4)</f>
        <v>6.5</v>
      </c>
    </row>
    <row r="57" spans="1:5" x14ac:dyDescent="0.25">
      <c r="A57" s="80" t="str">
        <f>'Corridor LDV Model'!$A56</f>
        <v>I-5</v>
      </c>
      <c r="B57" s="29">
        <f>'Corridor LDV Model'!AD56*(1+$C$4)</f>
        <v>2.6</v>
      </c>
      <c r="C57" s="29">
        <f>'Corridor LDV Model'!AE56*(1+$C$4)</f>
        <v>9.1</v>
      </c>
      <c r="D57" s="29">
        <f>'Corridor LDV Model'!AF56*(1+$C$4)</f>
        <v>11.700000000000001</v>
      </c>
      <c r="E57" s="29">
        <f>'Corridor LDV Model'!AG56*(1+$C$4)</f>
        <v>16.900000000000002</v>
      </c>
    </row>
    <row r="58" spans="1:5" x14ac:dyDescent="0.25">
      <c r="A58" s="80" t="str">
        <f>'Corridor LDV Model'!$A57</f>
        <v>I-5</v>
      </c>
      <c r="B58" s="29">
        <f>'Corridor LDV Model'!AD57*(1+$C$4)</f>
        <v>1.3</v>
      </c>
      <c r="C58" s="29">
        <f>'Corridor LDV Model'!AE57*(1+$C$4)</f>
        <v>2.6</v>
      </c>
      <c r="D58" s="29">
        <f>'Corridor LDV Model'!AF57*(1+$C$4)</f>
        <v>2.6</v>
      </c>
      <c r="E58" s="29">
        <f>'Corridor LDV Model'!AG57*(1+$C$4)</f>
        <v>3.9000000000000004</v>
      </c>
    </row>
    <row r="59" spans="1:5" x14ac:dyDescent="0.25">
      <c r="A59" s="80" t="str">
        <f>'Corridor LDV Model'!$A58</f>
        <v>I-5</v>
      </c>
      <c r="B59" s="29">
        <f>'Corridor LDV Model'!AD58*(1+$C$4)</f>
        <v>1.3</v>
      </c>
      <c r="C59" s="29">
        <f>'Corridor LDV Model'!AE58*(1+$C$4)</f>
        <v>2.6</v>
      </c>
      <c r="D59" s="29">
        <f>'Corridor LDV Model'!AF58*(1+$C$4)</f>
        <v>3.9000000000000004</v>
      </c>
      <c r="E59" s="29">
        <f>'Corridor LDV Model'!AG58*(1+$C$4)</f>
        <v>3.9000000000000004</v>
      </c>
    </row>
    <row r="60" spans="1:5" x14ac:dyDescent="0.25">
      <c r="A60" s="80" t="str">
        <f>'Corridor LDV Model'!$A59</f>
        <v>I-5</v>
      </c>
      <c r="B60" s="29">
        <f>'Corridor LDV Model'!AD59*(1+$C$4)</f>
        <v>1.3</v>
      </c>
      <c r="C60" s="29">
        <f>'Corridor LDV Model'!AE59*(1+$C$4)</f>
        <v>2.6</v>
      </c>
      <c r="D60" s="29">
        <f>'Corridor LDV Model'!AF59*(1+$C$4)</f>
        <v>3.9000000000000004</v>
      </c>
      <c r="E60" s="29">
        <f>'Corridor LDV Model'!AG59*(1+$C$4)</f>
        <v>5.2</v>
      </c>
    </row>
    <row r="61" spans="1:5" x14ac:dyDescent="0.25">
      <c r="A61" s="80" t="str">
        <f>'Corridor LDV Model'!$A60</f>
        <v>I-5</v>
      </c>
      <c r="B61" s="29">
        <f>'Corridor LDV Model'!AD60*(1+$C$4)</f>
        <v>1.3</v>
      </c>
      <c r="C61" s="29">
        <f>'Corridor LDV Model'!AE60*(1+$C$4)</f>
        <v>2.6</v>
      </c>
      <c r="D61" s="29">
        <f>'Corridor LDV Model'!AF60*(1+$C$4)</f>
        <v>2.6</v>
      </c>
      <c r="E61" s="29">
        <f>'Corridor LDV Model'!AG60*(1+$C$4)</f>
        <v>3.9000000000000004</v>
      </c>
    </row>
    <row r="62" spans="1:5" x14ac:dyDescent="0.25">
      <c r="A62" s="80" t="str">
        <f>'Corridor LDV Model'!$A61</f>
        <v>I-5</v>
      </c>
      <c r="B62" s="29">
        <f>'Corridor LDV Model'!AD61*(1+$C$4)</f>
        <v>1.3</v>
      </c>
      <c r="C62" s="29">
        <f>'Corridor LDV Model'!AE61*(1+$C$4)</f>
        <v>5.2</v>
      </c>
      <c r="D62" s="29">
        <f>'Corridor LDV Model'!AF61*(1+$C$4)</f>
        <v>6.5</v>
      </c>
      <c r="E62" s="29">
        <f>'Corridor LDV Model'!AG61*(1+$C$4)</f>
        <v>9.1</v>
      </c>
    </row>
    <row r="63" spans="1:5" x14ac:dyDescent="0.25">
      <c r="A63" s="80" t="str">
        <f>'Corridor LDV Model'!$A62</f>
        <v>I-5</v>
      </c>
      <c r="B63" s="29">
        <f>'Corridor LDV Model'!AD62*(1+$C$4)</f>
        <v>1.3</v>
      </c>
      <c r="C63" s="29">
        <f>'Corridor LDV Model'!AE62*(1+$C$4)</f>
        <v>2.6</v>
      </c>
      <c r="D63" s="29">
        <f>'Corridor LDV Model'!AF62*(1+$C$4)</f>
        <v>3.9000000000000004</v>
      </c>
      <c r="E63" s="29">
        <f>'Corridor LDV Model'!AG62*(1+$C$4)</f>
        <v>5.2</v>
      </c>
    </row>
    <row r="64" spans="1:5" x14ac:dyDescent="0.25">
      <c r="A64" s="80" t="str">
        <f>'Corridor LDV Model'!$A63</f>
        <v>I-5</v>
      </c>
      <c r="B64" s="29">
        <f>'Corridor LDV Model'!AD63*(1+$C$4)</f>
        <v>1.3</v>
      </c>
      <c r="C64" s="29">
        <f>'Corridor LDV Model'!AE63*(1+$C$4)</f>
        <v>2.6</v>
      </c>
      <c r="D64" s="29">
        <f>'Corridor LDV Model'!AF63*(1+$C$4)</f>
        <v>2.6</v>
      </c>
      <c r="E64" s="29">
        <f>'Corridor LDV Model'!AG63*(1+$C$4)</f>
        <v>3.9000000000000004</v>
      </c>
    </row>
    <row r="65" spans="1:5" x14ac:dyDescent="0.25">
      <c r="A65" s="80" t="str">
        <f>'Corridor LDV Model'!$A64</f>
        <v>I-5</v>
      </c>
      <c r="B65" s="29">
        <f>'Corridor LDV Model'!AD64*(1+$C$4)</f>
        <v>1.3</v>
      </c>
      <c r="C65" s="29">
        <f>'Corridor LDV Model'!AE64*(1+$C$4)</f>
        <v>5.2</v>
      </c>
      <c r="D65" s="29">
        <f>'Corridor LDV Model'!AF64*(1+$C$4)</f>
        <v>6.5</v>
      </c>
      <c r="E65" s="29">
        <f>'Corridor LDV Model'!AG64*(1+$C$4)</f>
        <v>9.1</v>
      </c>
    </row>
    <row r="66" spans="1:5" x14ac:dyDescent="0.25">
      <c r="A66" s="80" t="str">
        <f>'Corridor LDV Model'!$A65</f>
        <v>I-5</v>
      </c>
      <c r="B66" s="29">
        <f>'Corridor LDV Model'!AD65*(1+$C$4)</f>
        <v>1.3</v>
      </c>
      <c r="C66" s="29">
        <f>'Corridor LDV Model'!AE65*(1+$C$4)</f>
        <v>5.2</v>
      </c>
      <c r="D66" s="29">
        <f>'Corridor LDV Model'!AF65*(1+$C$4)</f>
        <v>6.5</v>
      </c>
      <c r="E66" s="29">
        <f>'Corridor LDV Model'!AG65*(1+$C$4)</f>
        <v>9.1</v>
      </c>
    </row>
    <row r="67" spans="1:5" x14ac:dyDescent="0.25">
      <c r="A67" s="80" t="str">
        <f>'Corridor LDV Model'!$A66</f>
        <v>I-5</v>
      </c>
      <c r="B67" s="29">
        <f>'Corridor LDV Model'!AD66*(1+$C$4)</f>
        <v>0</v>
      </c>
      <c r="C67" s="29">
        <f>'Corridor LDV Model'!AE66*(1+$C$4)</f>
        <v>1.3</v>
      </c>
      <c r="D67" s="29">
        <f>'Corridor LDV Model'!AF66*(1+$C$4)</f>
        <v>1.3</v>
      </c>
      <c r="E67" s="29">
        <f>'Corridor LDV Model'!AG66*(1+$C$4)</f>
        <v>2.6</v>
      </c>
    </row>
    <row r="68" spans="1:5" x14ac:dyDescent="0.25">
      <c r="A68" s="80" t="str">
        <f>'Corridor LDV Model'!$A67</f>
        <v>I-5</v>
      </c>
      <c r="B68" s="29">
        <f>'Corridor LDV Model'!AD67*(1+$C$4)</f>
        <v>1.3</v>
      </c>
      <c r="C68" s="29">
        <f>'Corridor LDV Model'!AE67*(1+$C$4)</f>
        <v>2.6</v>
      </c>
      <c r="D68" s="29">
        <f>'Corridor LDV Model'!AF67*(1+$C$4)</f>
        <v>2.6</v>
      </c>
      <c r="E68" s="29">
        <f>'Corridor LDV Model'!AG67*(1+$C$4)</f>
        <v>3.9000000000000004</v>
      </c>
    </row>
    <row r="69" spans="1:5" x14ac:dyDescent="0.25">
      <c r="A69" s="80" t="str">
        <f>'Corridor LDV Model'!$A68</f>
        <v>I-5</v>
      </c>
      <c r="B69" s="29">
        <f>'Corridor LDV Model'!AD68*(1+$C$4)</f>
        <v>0</v>
      </c>
      <c r="C69" s="29">
        <f>'Corridor LDV Model'!AE68*(1+$C$4)</f>
        <v>1.3</v>
      </c>
      <c r="D69" s="29">
        <f>'Corridor LDV Model'!AF68*(1+$C$4)</f>
        <v>1.3</v>
      </c>
      <c r="E69" s="29">
        <f>'Corridor LDV Model'!AG68*(1+$C$4)</f>
        <v>1.3</v>
      </c>
    </row>
    <row r="70" spans="1:5" x14ac:dyDescent="0.25">
      <c r="A70" s="80" t="str">
        <f>'Corridor LDV Model'!$A69</f>
        <v>I-5</v>
      </c>
      <c r="B70" s="29">
        <f>'Corridor LDV Model'!AD69*(1+$C$4)</f>
        <v>0</v>
      </c>
      <c r="C70" s="29">
        <f>'Corridor LDV Model'!AE69*(1+$C$4)</f>
        <v>1.3</v>
      </c>
      <c r="D70" s="29">
        <f>'Corridor LDV Model'!AF69*(1+$C$4)</f>
        <v>2.6</v>
      </c>
      <c r="E70" s="29">
        <f>'Corridor LDV Model'!AG69*(1+$C$4)</f>
        <v>2.6</v>
      </c>
    </row>
    <row r="71" spans="1:5" x14ac:dyDescent="0.25">
      <c r="A71" s="80" t="str">
        <f>'Corridor LDV Model'!$A70</f>
        <v>I-5</v>
      </c>
      <c r="B71" s="29">
        <f>'Corridor LDV Model'!AD70*(1+$C$4)</f>
        <v>1.3</v>
      </c>
      <c r="C71" s="29">
        <f>'Corridor LDV Model'!AE70*(1+$C$4)</f>
        <v>6.5</v>
      </c>
      <c r="D71" s="29">
        <f>'Corridor LDV Model'!AF70*(1+$C$4)</f>
        <v>9.1</v>
      </c>
      <c r="E71" s="29">
        <f>'Corridor LDV Model'!AG70*(1+$C$4)</f>
        <v>11.700000000000001</v>
      </c>
    </row>
    <row r="72" spans="1:5" x14ac:dyDescent="0.25">
      <c r="A72" s="80" t="str">
        <f>'Corridor LDV Model'!$A71</f>
        <v>I-5</v>
      </c>
      <c r="B72" s="29">
        <f>'Corridor LDV Model'!AD71*(1+$C$4)</f>
        <v>1.3</v>
      </c>
      <c r="C72" s="29">
        <f>'Corridor LDV Model'!AE71*(1+$C$4)</f>
        <v>5.2</v>
      </c>
      <c r="D72" s="29">
        <f>'Corridor LDV Model'!AF71*(1+$C$4)</f>
        <v>6.5</v>
      </c>
      <c r="E72" s="29">
        <f>'Corridor LDV Model'!AG71*(1+$C$4)</f>
        <v>9.1</v>
      </c>
    </row>
    <row r="73" spans="1:5" x14ac:dyDescent="0.25">
      <c r="A73" s="80" t="str">
        <f>'Corridor LDV Model'!$A72</f>
        <v>I-5</v>
      </c>
      <c r="B73" s="29">
        <f>'Corridor LDV Model'!AD72*(1+$C$4)</f>
        <v>1.3</v>
      </c>
      <c r="C73" s="29">
        <f>'Corridor LDV Model'!AE72*(1+$C$4)</f>
        <v>3.9000000000000004</v>
      </c>
      <c r="D73" s="29">
        <f>'Corridor LDV Model'!AF72*(1+$C$4)</f>
        <v>5.2</v>
      </c>
      <c r="E73" s="29">
        <f>'Corridor LDV Model'!AG72*(1+$C$4)</f>
        <v>6.5</v>
      </c>
    </row>
    <row r="74" spans="1:5" x14ac:dyDescent="0.25">
      <c r="A74" s="80" t="str">
        <f>'Corridor LDV Model'!$A73</f>
        <v>I-5</v>
      </c>
      <c r="B74" s="29">
        <f>'Corridor LDV Model'!AD73*(1+$C$4)</f>
        <v>1.3</v>
      </c>
      <c r="C74" s="29">
        <f>'Corridor LDV Model'!AE73*(1+$C$4)</f>
        <v>3.9000000000000004</v>
      </c>
      <c r="D74" s="29">
        <f>'Corridor LDV Model'!AF73*(1+$C$4)</f>
        <v>5.2</v>
      </c>
      <c r="E74" s="29">
        <f>'Corridor LDV Model'!AG73*(1+$C$4)</f>
        <v>6.5</v>
      </c>
    </row>
    <row r="75" spans="1:5" x14ac:dyDescent="0.25">
      <c r="A75" s="80" t="str">
        <f>'Corridor LDV Model'!$A74</f>
        <v>I-5</v>
      </c>
      <c r="B75" s="29">
        <f>'Corridor LDV Model'!AD74*(1+$C$4)</f>
        <v>2.6</v>
      </c>
      <c r="C75" s="29">
        <f>'Corridor LDV Model'!AE74*(1+$C$4)</f>
        <v>10.4</v>
      </c>
      <c r="D75" s="29">
        <f>'Corridor LDV Model'!AF74*(1+$C$4)</f>
        <v>14.3</v>
      </c>
      <c r="E75" s="29">
        <f>'Corridor LDV Model'!AG74*(1+$C$4)</f>
        <v>18.2</v>
      </c>
    </row>
    <row r="76" spans="1:5" x14ac:dyDescent="0.25">
      <c r="A76" s="80" t="str">
        <f>'Corridor LDV Model'!$A75</f>
        <v>I-5</v>
      </c>
      <c r="B76" s="29">
        <f>'Corridor LDV Model'!AD75*(1+$C$4)</f>
        <v>1.3</v>
      </c>
      <c r="C76" s="29">
        <f>'Corridor LDV Model'!AE75*(1+$C$4)</f>
        <v>6.5</v>
      </c>
      <c r="D76" s="29">
        <f>'Corridor LDV Model'!AF75*(1+$C$4)</f>
        <v>9.1</v>
      </c>
      <c r="E76" s="29">
        <f>'Corridor LDV Model'!AG75*(1+$C$4)</f>
        <v>13</v>
      </c>
    </row>
    <row r="77" spans="1:5" x14ac:dyDescent="0.25">
      <c r="A77" s="80" t="str">
        <f>'Corridor LDV Model'!$A76</f>
        <v>I-5</v>
      </c>
      <c r="B77" s="29">
        <f>'Corridor LDV Model'!AD76*(1+$C$4)</f>
        <v>1.3</v>
      </c>
      <c r="C77" s="29">
        <f>'Corridor LDV Model'!AE76*(1+$C$4)</f>
        <v>3.9000000000000004</v>
      </c>
      <c r="D77" s="29">
        <f>'Corridor LDV Model'!AF76*(1+$C$4)</f>
        <v>6.5</v>
      </c>
      <c r="E77" s="29">
        <f>'Corridor LDV Model'!AG76*(1+$C$4)</f>
        <v>7.8000000000000007</v>
      </c>
    </row>
    <row r="78" spans="1:5" x14ac:dyDescent="0.25">
      <c r="A78" s="80" t="str">
        <f>'Corridor LDV Model'!$A77</f>
        <v>I-5</v>
      </c>
      <c r="B78" s="29">
        <f>'Corridor LDV Model'!AD77*(1+$C$4)</f>
        <v>1.3</v>
      </c>
      <c r="C78" s="29">
        <f>'Corridor LDV Model'!AE77*(1+$C$4)</f>
        <v>2.6</v>
      </c>
      <c r="D78" s="29">
        <f>'Corridor LDV Model'!AF77*(1+$C$4)</f>
        <v>5.2</v>
      </c>
      <c r="E78" s="29">
        <f>'Corridor LDV Model'!AG77*(1+$C$4)</f>
        <v>6.5</v>
      </c>
    </row>
    <row r="79" spans="1:5" x14ac:dyDescent="0.25">
      <c r="A79" s="80" t="str">
        <f>'Corridor LDV Model'!$A78</f>
        <v>I-5</v>
      </c>
      <c r="B79" s="29">
        <f>'Corridor LDV Model'!AD78*(1+$C$4)</f>
        <v>1.3</v>
      </c>
      <c r="C79" s="29">
        <f>'Corridor LDV Model'!AE78*(1+$C$4)</f>
        <v>3.9000000000000004</v>
      </c>
      <c r="D79" s="29">
        <f>'Corridor LDV Model'!AF78*(1+$C$4)</f>
        <v>5.2</v>
      </c>
      <c r="E79" s="29">
        <f>'Corridor LDV Model'!AG78*(1+$C$4)</f>
        <v>6.5</v>
      </c>
    </row>
    <row r="80" spans="1:5" x14ac:dyDescent="0.25">
      <c r="A80" s="80" t="str">
        <f>'Corridor LDV Model'!$A79</f>
        <v>I-5</v>
      </c>
      <c r="B80" s="29">
        <f>'Corridor LDV Model'!AD79*(1+$C$4)</f>
        <v>1.3</v>
      </c>
      <c r="C80" s="29">
        <f>'Corridor LDV Model'!AE79*(1+$C$4)</f>
        <v>3.9000000000000004</v>
      </c>
      <c r="D80" s="29">
        <f>'Corridor LDV Model'!AF79*(1+$C$4)</f>
        <v>5.2</v>
      </c>
      <c r="E80" s="29">
        <f>'Corridor LDV Model'!AG79*(1+$C$4)</f>
        <v>7.8000000000000007</v>
      </c>
    </row>
    <row r="81" spans="1:5" x14ac:dyDescent="0.25">
      <c r="A81" s="80" t="str">
        <f>'Corridor LDV Model'!$A80</f>
        <v>I-5</v>
      </c>
      <c r="B81" s="29">
        <f>'Corridor LDV Model'!AD80*(1+$C$4)</f>
        <v>0</v>
      </c>
      <c r="C81" s="29">
        <f>'Corridor LDV Model'!AE80*(1+$C$4)</f>
        <v>1.3</v>
      </c>
      <c r="D81" s="29">
        <f>'Corridor LDV Model'!AF80*(1+$C$4)</f>
        <v>2.6</v>
      </c>
      <c r="E81" s="29">
        <f>'Corridor LDV Model'!AG80*(1+$C$4)</f>
        <v>2.6</v>
      </c>
    </row>
    <row r="82" spans="1:5" x14ac:dyDescent="0.25">
      <c r="A82" s="80" t="str">
        <f>'Corridor LDV Model'!$A81</f>
        <v>I-5</v>
      </c>
      <c r="B82" s="29">
        <f>'Corridor LDV Model'!AD81*(1+$C$4)</f>
        <v>1.3</v>
      </c>
      <c r="C82" s="29">
        <f>'Corridor LDV Model'!AE81*(1+$C$4)</f>
        <v>5.2</v>
      </c>
      <c r="D82" s="29">
        <f>'Corridor LDV Model'!AF81*(1+$C$4)</f>
        <v>7.8000000000000007</v>
      </c>
      <c r="E82" s="29">
        <f>'Corridor LDV Model'!AG81*(1+$C$4)</f>
        <v>11.700000000000001</v>
      </c>
    </row>
    <row r="83" spans="1:5" x14ac:dyDescent="0.25">
      <c r="A83" s="80" t="str">
        <f>'Corridor LDV Model'!$A82</f>
        <v>I-5</v>
      </c>
      <c r="B83" s="29">
        <f>'Corridor LDV Model'!AD82*(1+$C$4)</f>
        <v>1.3</v>
      </c>
      <c r="C83" s="29">
        <f>'Corridor LDV Model'!AE82*(1+$C$4)</f>
        <v>5.2</v>
      </c>
      <c r="D83" s="29">
        <f>'Corridor LDV Model'!AF82*(1+$C$4)</f>
        <v>7.8000000000000007</v>
      </c>
      <c r="E83" s="29">
        <f>'Corridor LDV Model'!AG82*(1+$C$4)</f>
        <v>11.700000000000001</v>
      </c>
    </row>
    <row r="84" spans="1:5" x14ac:dyDescent="0.25">
      <c r="A84" s="80" t="str">
        <f>'Corridor LDV Model'!$A83</f>
        <v>I-5</v>
      </c>
      <c r="B84" s="29">
        <f>'Corridor LDV Model'!AD83*(1+$C$4)</f>
        <v>2.6</v>
      </c>
      <c r="C84" s="29">
        <f>'Corridor LDV Model'!AE83*(1+$C$4)</f>
        <v>7.8000000000000007</v>
      </c>
      <c r="D84" s="29">
        <f>'Corridor LDV Model'!AF83*(1+$C$4)</f>
        <v>11.700000000000001</v>
      </c>
      <c r="E84" s="29">
        <f>'Corridor LDV Model'!AG83*(1+$C$4)</f>
        <v>16.900000000000002</v>
      </c>
    </row>
    <row r="85" spans="1:5" x14ac:dyDescent="0.25">
      <c r="A85" s="80" t="str">
        <f>'Corridor LDV Model'!$A84</f>
        <v>I-5</v>
      </c>
      <c r="B85" s="29">
        <f>'Corridor LDV Model'!AD84*(1+$C$4)</f>
        <v>3.9000000000000004</v>
      </c>
      <c r="C85" s="29">
        <f>'Corridor LDV Model'!AE84*(1+$C$4)</f>
        <v>19.5</v>
      </c>
      <c r="D85" s="29">
        <f>'Corridor LDV Model'!AF84*(1+$C$4)</f>
        <v>29.900000000000002</v>
      </c>
      <c r="E85" s="29">
        <f>'Corridor LDV Model'!AG84*(1+$C$4)</f>
        <v>44.2</v>
      </c>
    </row>
    <row r="86" spans="1:5" x14ac:dyDescent="0.25">
      <c r="A86" s="80" t="str">
        <f>'Corridor LDV Model'!$A85</f>
        <v>I-5</v>
      </c>
      <c r="B86" s="29">
        <f>'Corridor LDV Model'!AD85*(1+$C$4)</f>
        <v>2.6</v>
      </c>
      <c r="C86" s="29">
        <f>'Corridor LDV Model'!AE85*(1+$C$4)</f>
        <v>14.3</v>
      </c>
      <c r="D86" s="29">
        <f>'Corridor LDV Model'!AF85*(1+$C$4)</f>
        <v>19.5</v>
      </c>
      <c r="E86" s="29">
        <f>'Corridor LDV Model'!AG85*(1+$C$4)</f>
        <v>27.3</v>
      </c>
    </row>
    <row r="87" spans="1:5" x14ac:dyDescent="0.25">
      <c r="A87" s="80" t="str">
        <f>'Corridor LDV Model'!$A86</f>
        <v>I-5</v>
      </c>
      <c r="B87" s="29">
        <f>'Corridor LDV Model'!AD86*(1+$C$4)</f>
        <v>3.9000000000000004</v>
      </c>
      <c r="C87" s="29">
        <f>'Corridor LDV Model'!AE86*(1+$C$4)</f>
        <v>22.1</v>
      </c>
      <c r="D87" s="29">
        <f>'Corridor LDV Model'!AF86*(1+$C$4)</f>
        <v>31.200000000000003</v>
      </c>
      <c r="E87" s="29">
        <f>'Corridor LDV Model'!AG86*(1+$C$4)</f>
        <v>44.2</v>
      </c>
    </row>
    <row r="88" spans="1:5" x14ac:dyDescent="0.25">
      <c r="A88" s="80" t="str">
        <f>'Corridor LDV Model'!$A87</f>
        <v>I-5</v>
      </c>
      <c r="B88" s="29">
        <f>'Corridor LDV Model'!AD87*(1+$C$4)</f>
        <v>2.6</v>
      </c>
      <c r="C88" s="29">
        <f>'Corridor LDV Model'!AE87*(1+$C$4)</f>
        <v>13</v>
      </c>
      <c r="D88" s="29">
        <f>'Corridor LDV Model'!AF87*(1+$C$4)</f>
        <v>18.2</v>
      </c>
      <c r="E88" s="29">
        <f>'Corridor LDV Model'!AG87*(1+$C$4)</f>
        <v>26</v>
      </c>
    </row>
    <row r="89" spans="1:5" x14ac:dyDescent="0.25">
      <c r="A89" s="80" t="str">
        <f>'Corridor LDV Model'!$A88</f>
        <v>I-5</v>
      </c>
      <c r="B89" s="29">
        <f>'Corridor LDV Model'!AD88*(1+$C$4)</f>
        <v>1.3</v>
      </c>
      <c r="C89" s="29">
        <f>'Corridor LDV Model'!AE88*(1+$C$4)</f>
        <v>2.6</v>
      </c>
      <c r="D89" s="29">
        <f>'Corridor LDV Model'!AF88*(1+$C$4)</f>
        <v>3.9000000000000004</v>
      </c>
      <c r="E89" s="29">
        <f>'Corridor LDV Model'!AG88*(1+$C$4)</f>
        <v>5.2</v>
      </c>
    </row>
    <row r="90" spans="1:5" x14ac:dyDescent="0.25">
      <c r="A90" s="80" t="str">
        <f>'Corridor LDV Model'!$A89</f>
        <v>I-5</v>
      </c>
      <c r="B90" s="29">
        <f>'Corridor LDV Model'!AD89*(1+$C$4)</f>
        <v>1.3</v>
      </c>
      <c r="C90" s="29">
        <f>'Corridor LDV Model'!AE89*(1+$C$4)</f>
        <v>5.2</v>
      </c>
      <c r="D90" s="29">
        <f>'Corridor LDV Model'!AF89*(1+$C$4)</f>
        <v>6.5</v>
      </c>
      <c r="E90" s="29">
        <f>'Corridor LDV Model'!AG89*(1+$C$4)</f>
        <v>10.4</v>
      </c>
    </row>
    <row r="91" spans="1:5" x14ac:dyDescent="0.25">
      <c r="A91" s="80" t="str">
        <f>'Corridor LDV Model'!$A90</f>
        <v>I-5</v>
      </c>
      <c r="B91" s="29">
        <f>'Corridor LDV Model'!AD90*(1+$C$4)</f>
        <v>1.3</v>
      </c>
      <c r="C91" s="29">
        <f>'Corridor LDV Model'!AE90*(1+$C$4)</f>
        <v>6.5</v>
      </c>
      <c r="D91" s="29">
        <f>'Corridor LDV Model'!AF90*(1+$C$4)</f>
        <v>9.1</v>
      </c>
      <c r="E91" s="29">
        <f>'Corridor LDV Model'!AG90*(1+$C$4)</f>
        <v>13</v>
      </c>
    </row>
    <row r="92" spans="1:5" x14ac:dyDescent="0.25">
      <c r="A92" s="80" t="str">
        <f>'Corridor LDV Model'!$A91</f>
        <v>I-5</v>
      </c>
      <c r="B92" s="29">
        <f>'Corridor LDV Model'!AD91*(1+$C$4)</f>
        <v>1.3</v>
      </c>
      <c r="C92" s="29">
        <f>'Corridor LDV Model'!AE91*(1+$C$4)</f>
        <v>3.9000000000000004</v>
      </c>
      <c r="D92" s="29">
        <f>'Corridor LDV Model'!AF91*(1+$C$4)</f>
        <v>5.2</v>
      </c>
      <c r="E92" s="29">
        <f>'Corridor LDV Model'!AG91*(1+$C$4)</f>
        <v>6.5</v>
      </c>
    </row>
    <row r="93" spans="1:5" x14ac:dyDescent="0.25">
      <c r="A93" s="80" t="str">
        <f>'Corridor LDV Model'!$A92</f>
        <v>I-5</v>
      </c>
      <c r="B93" s="29">
        <f>'Corridor LDV Model'!AD92*(1+$C$4)</f>
        <v>1.3</v>
      </c>
      <c r="C93" s="29">
        <f>'Corridor LDV Model'!AE92*(1+$C$4)</f>
        <v>3.9000000000000004</v>
      </c>
      <c r="D93" s="29">
        <f>'Corridor LDV Model'!AF92*(1+$C$4)</f>
        <v>5.2</v>
      </c>
      <c r="E93" s="29">
        <f>'Corridor LDV Model'!AG92*(1+$C$4)</f>
        <v>7.8000000000000007</v>
      </c>
    </row>
    <row r="94" spans="1:5" x14ac:dyDescent="0.25">
      <c r="A94" s="80" t="str">
        <f>'Corridor LDV Model'!$A93</f>
        <v>I-5</v>
      </c>
      <c r="B94" s="29">
        <f>'Corridor LDV Model'!AD93*(1+$C$4)</f>
        <v>1.3</v>
      </c>
      <c r="C94" s="29">
        <f>'Corridor LDV Model'!AE93*(1+$C$4)</f>
        <v>2.6</v>
      </c>
      <c r="D94" s="29">
        <f>'Corridor LDV Model'!AF93*(1+$C$4)</f>
        <v>2.6</v>
      </c>
      <c r="E94" s="29">
        <f>'Corridor LDV Model'!AG93*(1+$C$4)</f>
        <v>3.9000000000000004</v>
      </c>
    </row>
    <row r="95" spans="1:5" x14ac:dyDescent="0.25">
      <c r="A95" s="80" t="str">
        <f>'Corridor LDV Model'!$A94</f>
        <v>I-5</v>
      </c>
      <c r="B95" s="29">
        <f>'Corridor LDV Model'!AD94*(1+$C$4)</f>
        <v>1.3</v>
      </c>
      <c r="C95" s="29">
        <f>'Corridor LDV Model'!AE94*(1+$C$4)</f>
        <v>6.5</v>
      </c>
      <c r="D95" s="29">
        <f>'Corridor LDV Model'!AF94*(1+$C$4)</f>
        <v>7.8000000000000007</v>
      </c>
      <c r="E95" s="29">
        <f>'Corridor LDV Model'!AG94*(1+$C$4)</f>
        <v>11.700000000000001</v>
      </c>
    </row>
    <row r="96" spans="1:5" x14ac:dyDescent="0.25">
      <c r="A96" s="80" t="str">
        <f>'Corridor LDV Model'!$A95</f>
        <v>I-5</v>
      </c>
      <c r="B96" s="29">
        <f>'Corridor LDV Model'!AD95*(1+$C$4)</f>
        <v>1.3</v>
      </c>
      <c r="C96" s="29">
        <f>'Corridor LDV Model'!AE95*(1+$C$4)</f>
        <v>5.2</v>
      </c>
      <c r="D96" s="29">
        <f>'Corridor LDV Model'!AF95*(1+$C$4)</f>
        <v>6.5</v>
      </c>
      <c r="E96" s="29">
        <f>'Corridor LDV Model'!AG95*(1+$C$4)</f>
        <v>7.8000000000000007</v>
      </c>
    </row>
    <row r="97" spans="1:5" x14ac:dyDescent="0.25">
      <c r="A97" s="80" t="str">
        <f>'Corridor LDV Model'!$A96</f>
        <v>I-5</v>
      </c>
      <c r="B97" s="29">
        <f>'Corridor LDV Model'!AD96*(1+$C$4)</f>
        <v>1.3</v>
      </c>
      <c r="C97" s="29">
        <f>'Corridor LDV Model'!AE96*(1+$C$4)</f>
        <v>3.9000000000000004</v>
      </c>
      <c r="D97" s="29">
        <f>'Corridor LDV Model'!AF96*(1+$C$4)</f>
        <v>5.2</v>
      </c>
      <c r="E97" s="29">
        <f>'Corridor LDV Model'!AG96*(1+$C$4)</f>
        <v>7.8000000000000007</v>
      </c>
    </row>
    <row r="98" spans="1:5" x14ac:dyDescent="0.25">
      <c r="A98" s="80" t="str">
        <f>'Corridor LDV Model'!$A97</f>
        <v>I-5</v>
      </c>
      <c r="B98" s="29">
        <f>'Corridor LDV Model'!AD97*(1+$C$4)</f>
        <v>2.6</v>
      </c>
      <c r="C98" s="29">
        <f>'Corridor LDV Model'!AE97*(1+$C$4)</f>
        <v>11.700000000000001</v>
      </c>
      <c r="D98" s="29">
        <f>'Corridor LDV Model'!AF97*(1+$C$4)</f>
        <v>15.600000000000001</v>
      </c>
      <c r="E98" s="29">
        <f>'Corridor LDV Model'!AG97*(1+$C$4)</f>
        <v>22.1</v>
      </c>
    </row>
    <row r="99" spans="1:5" x14ac:dyDescent="0.25">
      <c r="A99" s="80" t="str">
        <f>'Corridor LDV Model'!$A98</f>
        <v>I-5</v>
      </c>
      <c r="B99" s="29">
        <f>'Corridor LDV Model'!AD98*(1+$C$4)</f>
        <v>1.3</v>
      </c>
      <c r="C99" s="29">
        <f>'Corridor LDV Model'!AE98*(1+$C$4)</f>
        <v>3.9000000000000004</v>
      </c>
      <c r="D99" s="29">
        <f>'Corridor LDV Model'!AF98*(1+$C$4)</f>
        <v>5.2</v>
      </c>
      <c r="E99" s="29">
        <f>'Corridor LDV Model'!AG98*(1+$C$4)</f>
        <v>6.5</v>
      </c>
    </row>
    <row r="100" spans="1:5" x14ac:dyDescent="0.25">
      <c r="A100" s="80" t="str">
        <f>'Corridor LDV Model'!$A99</f>
        <v>I-5</v>
      </c>
      <c r="B100" s="29">
        <f>'Corridor LDV Model'!AD99*(1+$C$4)</f>
        <v>1.3</v>
      </c>
      <c r="C100" s="29">
        <f>'Corridor LDV Model'!AE99*(1+$C$4)</f>
        <v>6.5</v>
      </c>
      <c r="D100" s="29">
        <f>'Corridor LDV Model'!AF99*(1+$C$4)</f>
        <v>10.4</v>
      </c>
      <c r="E100" s="29">
        <f>'Corridor LDV Model'!AG99*(1+$C$4)</f>
        <v>13</v>
      </c>
    </row>
    <row r="101" spans="1:5" x14ac:dyDescent="0.25">
      <c r="A101" s="80" t="str">
        <f>'Corridor LDV Model'!$A100</f>
        <v>I-5</v>
      </c>
      <c r="B101" s="29">
        <f>'Corridor LDV Model'!AD100*(1+$C$4)</f>
        <v>2.6</v>
      </c>
      <c r="C101" s="29">
        <f>'Corridor LDV Model'!AE100*(1+$C$4)</f>
        <v>9.1</v>
      </c>
      <c r="D101" s="29">
        <f>'Corridor LDV Model'!AF100*(1+$C$4)</f>
        <v>13</v>
      </c>
      <c r="E101" s="29">
        <f>'Corridor LDV Model'!AG100*(1+$C$4)</f>
        <v>18.2</v>
      </c>
    </row>
    <row r="102" spans="1:5" x14ac:dyDescent="0.25">
      <c r="A102" s="80" t="str">
        <f>'Corridor LDV Model'!$A101</f>
        <v>I-5</v>
      </c>
      <c r="B102" s="29">
        <f>'Corridor LDV Model'!AD101*(1+$C$4)</f>
        <v>2.6</v>
      </c>
      <c r="C102" s="29">
        <f>'Corridor LDV Model'!AE101*(1+$C$4)</f>
        <v>11.700000000000001</v>
      </c>
      <c r="D102" s="29">
        <f>'Corridor LDV Model'!AF101*(1+$C$4)</f>
        <v>16.900000000000002</v>
      </c>
      <c r="E102" s="29">
        <f>'Corridor LDV Model'!AG101*(1+$C$4)</f>
        <v>23.400000000000002</v>
      </c>
    </row>
    <row r="103" spans="1:5" x14ac:dyDescent="0.25">
      <c r="A103" s="80" t="str">
        <f>'Corridor LDV Model'!$A102</f>
        <v>I-5</v>
      </c>
      <c r="B103" s="29">
        <f>'Corridor LDV Model'!AD102*(1+$C$4)</f>
        <v>2.6</v>
      </c>
      <c r="C103" s="29">
        <f>'Corridor LDV Model'!AE102*(1+$C$4)</f>
        <v>10.4</v>
      </c>
      <c r="D103" s="29">
        <f>'Corridor LDV Model'!AF102*(1+$C$4)</f>
        <v>15.600000000000001</v>
      </c>
      <c r="E103" s="29">
        <f>'Corridor LDV Model'!AG102*(1+$C$4)</f>
        <v>22.1</v>
      </c>
    </row>
    <row r="104" spans="1:5" x14ac:dyDescent="0.25">
      <c r="A104" s="80" t="str">
        <f>'Corridor LDV Model'!$A103</f>
        <v>I-5</v>
      </c>
      <c r="B104" s="29">
        <f>'Corridor LDV Model'!AD103*(1+$C$4)</f>
        <v>1.3</v>
      </c>
      <c r="C104" s="29">
        <f>'Corridor LDV Model'!AE103*(1+$C$4)</f>
        <v>5.2</v>
      </c>
      <c r="D104" s="29">
        <f>'Corridor LDV Model'!AF103*(1+$C$4)</f>
        <v>7.8000000000000007</v>
      </c>
      <c r="E104" s="29">
        <f>'Corridor LDV Model'!AG103*(1+$C$4)</f>
        <v>11.700000000000001</v>
      </c>
    </row>
    <row r="105" spans="1:5" x14ac:dyDescent="0.25">
      <c r="A105" s="80" t="str">
        <f>'Corridor LDV Model'!$A104</f>
        <v>I-5</v>
      </c>
      <c r="B105" s="29">
        <f>'Corridor LDV Model'!AD104*(1+$C$4)</f>
        <v>3.9000000000000004</v>
      </c>
      <c r="C105" s="29">
        <f>'Corridor LDV Model'!AE104*(1+$C$4)</f>
        <v>15.600000000000001</v>
      </c>
      <c r="D105" s="29">
        <f>'Corridor LDV Model'!AF104*(1+$C$4)</f>
        <v>23.400000000000002</v>
      </c>
      <c r="E105" s="29">
        <f>'Corridor LDV Model'!AG104*(1+$C$4)</f>
        <v>32.5</v>
      </c>
    </row>
    <row r="106" spans="1:5" x14ac:dyDescent="0.25">
      <c r="A106" s="80" t="str">
        <f>'Corridor LDV Model'!$A105</f>
        <v>I-5</v>
      </c>
      <c r="B106" s="29">
        <f>'Corridor LDV Model'!AD105*(1+$C$4)</f>
        <v>6.5</v>
      </c>
      <c r="C106" s="29">
        <f>'Corridor LDV Model'!AE105*(1+$C$4)</f>
        <v>33.800000000000004</v>
      </c>
      <c r="D106" s="29">
        <f>'Corridor LDV Model'!AF105*(1+$C$4)</f>
        <v>48.1</v>
      </c>
      <c r="E106" s="29">
        <f>'Corridor LDV Model'!AG105*(1+$C$4)</f>
        <v>67.600000000000009</v>
      </c>
    </row>
    <row r="107" spans="1:5" x14ac:dyDescent="0.25">
      <c r="A107" s="80" t="str">
        <f>'Corridor LDV Model'!$A106</f>
        <v>I-5</v>
      </c>
      <c r="B107" s="29">
        <f>'Corridor LDV Model'!AD106*(1+$C$4)</f>
        <v>5.2</v>
      </c>
      <c r="C107" s="29">
        <f>'Corridor LDV Model'!AE106*(1+$C$4)</f>
        <v>28.6</v>
      </c>
      <c r="D107" s="29">
        <f>'Corridor LDV Model'!AF106*(1+$C$4)</f>
        <v>40.300000000000004</v>
      </c>
      <c r="E107" s="29">
        <f>'Corridor LDV Model'!AG106*(1+$C$4)</f>
        <v>55.9</v>
      </c>
    </row>
    <row r="108" spans="1:5" x14ac:dyDescent="0.25">
      <c r="A108" s="80" t="str">
        <f>'Corridor LDV Model'!$A107</f>
        <v>I-5</v>
      </c>
      <c r="B108" s="29">
        <f>'Corridor LDV Model'!AD107*(1+$C$4)</f>
        <v>3.9000000000000004</v>
      </c>
      <c r="C108" s="29">
        <f>'Corridor LDV Model'!AE107*(1+$C$4)</f>
        <v>16.900000000000002</v>
      </c>
      <c r="D108" s="29">
        <f>'Corridor LDV Model'!AF107*(1+$C$4)</f>
        <v>24.7</v>
      </c>
      <c r="E108" s="29">
        <f>'Corridor LDV Model'!AG107*(1+$C$4)</f>
        <v>33.800000000000004</v>
      </c>
    </row>
    <row r="109" spans="1:5" x14ac:dyDescent="0.25">
      <c r="A109" s="80" t="str">
        <f>'Corridor LDV Model'!$A108</f>
        <v>I-5</v>
      </c>
      <c r="B109" s="29">
        <f>'Corridor LDV Model'!AD108*(1+$C$4)</f>
        <v>1.3</v>
      </c>
      <c r="C109" s="29">
        <f>'Corridor LDV Model'!AE108*(1+$C$4)</f>
        <v>7.8000000000000007</v>
      </c>
      <c r="D109" s="29">
        <f>'Corridor LDV Model'!AF108*(1+$C$4)</f>
        <v>10.4</v>
      </c>
      <c r="E109" s="29">
        <f>'Corridor LDV Model'!AG108*(1+$C$4)</f>
        <v>14.3</v>
      </c>
    </row>
    <row r="110" spans="1:5" x14ac:dyDescent="0.25">
      <c r="A110" s="80" t="str">
        <f>'Corridor LDV Model'!$A109</f>
        <v>I-5</v>
      </c>
      <c r="B110" s="29">
        <f>'Corridor LDV Model'!AD109*(1+$C$4)</f>
        <v>2.6</v>
      </c>
      <c r="C110" s="29">
        <f>'Corridor LDV Model'!AE109*(1+$C$4)</f>
        <v>13</v>
      </c>
      <c r="D110" s="29">
        <f>'Corridor LDV Model'!AF109*(1+$C$4)</f>
        <v>19.5</v>
      </c>
      <c r="E110" s="29">
        <f>'Corridor LDV Model'!AG109*(1+$C$4)</f>
        <v>26</v>
      </c>
    </row>
    <row r="111" spans="1:5" x14ac:dyDescent="0.25">
      <c r="A111" s="80" t="str">
        <f>'Corridor LDV Model'!$A110</f>
        <v>I-5</v>
      </c>
      <c r="B111" s="29">
        <f>'Corridor LDV Model'!AD110*(1+$C$4)</f>
        <v>2.6</v>
      </c>
      <c r="C111" s="29">
        <f>'Corridor LDV Model'!AE110*(1+$C$4)</f>
        <v>14.3</v>
      </c>
      <c r="D111" s="29">
        <f>'Corridor LDV Model'!AF110*(1+$C$4)</f>
        <v>20.8</v>
      </c>
      <c r="E111" s="29">
        <f>'Corridor LDV Model'!AG110*(1+$C$4)</f>
        <v>29.900000000000002</v>
      </c>
    </row>
    <row r="112" spans="1:5" x14ac:dyDescent="0.25">
      <c r="A112" s="80" t="str">
        <f>'Corridor LDV Model'!$A111</f>
        <v>I-5</v>
      </c>
      <c r="B112" s="29">
        <f>'Corridor LDV Model'!AD111*(1+$C$4)</f>
        <v>1.3</v>
      </c>
      <c r="C112" s="29">
        <f>'Corridor LDV Model'!AE111*(1+$C$4)</f>
        <v>6.5</v>
      </c>
      <c r="D112" s="29">
        <f>'Corridor LDV Model'!AF111*(1+$C$4)</f>
        <v>9.1</v>
      </c>
      <c r="E112" s="29">
        <f>'Corridor LDV Model'!AG111*(1+$C$4)</f>
        <v>13</v>
      </c>
    </row>
    <row r="113" spans="1:5" x14ac:dyDescent="0.25">
      <c r="A113" s="80" t="str">
        <f>'Corridor LDV Model'!$A112</f>
        <v>I-5</v>
      </c>
      <c r="B113" s="29">
        <f>'Corridor LDV Model'!AD112*(1+$C$4)</f>
        <v>1.3</v>
      </c>
      <c r="C113" s="29">
        <f>'Corridor LDV Model'!AE112*(1+$C$4)</f>
        <v>7.8000000000000007</v>
      </c>
      <c r="D113" s="29">
        <f>'Corridor LDV Model'!AF112*(1+$C$4)</f>
        <v>10.4</v>
      </c>
      <c r="E113" s="29">
        <f>'Corridor LDV Model'!AG112*(1+$C$4)</f>
        <v>14.3</v>
      </c>
    </row>
    <row r="114" spans="1:5" x14ac:dyDescent="0.25">
      <c r="A114" s="80" t="str">
        <f>'Corridor LDV Model'!$A113</f>
        <v>I-5</v>
      </c>
      <c r="B114" s="29">
        <f>'Corridor LDV Model'!AD113*(1+$C$4)</f>
        <v>1.3</v>
      </c>
      <c r="C114" s="29">
        <f>'Corridor LDV Model'!AE113*(1+$C$4)</f>
        <v>6.5</v>
      </c>
      <c r="D114" s="29">
        <f>'Corridor LDV Model'!AF113*(1+$C$4)</f>
        <v>9.1</v>
      </c>
      <c r="E114" s="29">
        <f>'Corridor LDV Model'!AG113*(1+$C$4)</f>
        <v>11.700000000000001</v>
      </c>
    </row>
    <row r="115" spans="1:5" x14ac:dyDescent="0.25">
      <c r="A115" s="80" t="str">
        <f>'Corridor LDV Model'!$A114</f>
        <v>I-5</v>
      </c>
      <c r="B115" s="29">
        <f>'Corridor LDV Model'!AD114*(1+$C$4)</f>
        <v>1.3</v>
      </c>
      <c r="C115" s="29">
        <f>'Corridor LDV Model'!AE114*(1+$C$4)</f>
        <v>6.5</v>
      </c>
      <c r="D115" s="29">
        <f>'Corridor LDV Model'!AF114*(1+$C$4)</f>
        <v>10.4</v>
      </c>
      <c r="E115" s="29">
        <f>'Corridor LDV Model'!AG114*(1+$C$4)</f>
        <v>14.3</v>
      </c>
    </row>
    <row r="116" spans="1:5" x14ac:dyDescent="0.25">
      <c r="A116" s="80" t="str">
        <f>'Corridor LDV Model'!$A115</f>
        <v>I-5</v>
      </c>
      <c r="B116" s="29">
        <f>'Corridor LDV Model'!AD115*(1+$C$4)</f>
        <v>1.3</v>
      </c>
      <c r="C116" s="29">
        <f>'Corridor LDV Model'!AE115*(1+$C$4)</f>
        <v>5.2</v>
      </c>
      <c r="D116" s="29">
        <f>'Corridor LDV Model'!AF115*(1+$C$4)</f>
        <v>6.5</v>
      </c>
      <c r="E116" s="29">
        <f>'Corridor LDV Model'!AG115*(1+$C$4)</f>
        <v>9.1</v>
      </c>
    </row>
    <row r="117" spans="1:5" x14ac:dyDescent="0.25">
      <c r="A117" s="80" t="str">
        <f>'Corridor LDV Model'!$A116</f>
        <v>I-5</v>
      </c>
      <c r="B117" s="29">
        <f>'Corridor LDV Model'!AD116*(1+$C$4)</f>
        <v>1.3</v>
      </c>
      <c r="C117" s="29">
        <f>'Corridor LDV Model'!AE116*(1+$C$4)</f>
        <v>3.9000000000000004</v>
      </c>
      <c r="D117" s="29">
        <f>'Corridor LDV Model'!AF116*(1+$C$4)</f>
        <v>5.2</v>
      </c>
      <c r="E117" s="29">
        <f>'Corridor LDV Model'!AG116*(1+$C$4)</f>
        <v>7.8000000000000007</v>
      </c>
    </row>
    <row r="118" spans="1:5" x14ac:dyDescent="0.25">
      <c r="A118" s="80" t="str">
        <f>'Corridor LDV Model'!$A117</f>
        <v>I-5</v>
      </c>
      <c r="B118" s="29">
        <f>'Corridor LDV Model'!AD117*(1+$C$4)</f>
        <v>1.3</v>
      </c>
      <c r="C118" s="29">
        <f>'Corridor LDV Model'!AE117*(1+$C$4)</f>
        <v>6.5</v>
      </c>
      <c r="D118" s="29">
        <f>'Corridor LDV Model'!AF117*(1+$C$4)</f>
        <v>9.1</v>
      </c>
      <c r="E118" s="29">
        <f>'Corridor LDV Model'!AG117*(1+$C$4)</f>
        <v>13</v>
      </c>
    </row>
    <row r="119" spans="1:5" x14ac:dyDescent="0.25">
      <c r="A119" s="80" t="str">
        <f>'Corridor LDV Model'!$A118</f>
        <v>I-5</v>
      </c>
      <c r="B119" s="29">
        <f>'Corridor LDV Model'!AD118*(1+$C$4)</f>
        <v>1.3</v>
      </c>
      <c r="C119" s="29">
        <f>'Corridor LDV Model'!AE118*(1+$C$4)</f>
        <v>2.6</v>
      </c>
      <c r="D119" s="29">
        <f>'Corridor LDV Model'!AF118*(1+$C$4)</f>
        <v>3.9000000000000004</v>
      </c>
      <c r="E119" s="29">
        <f>'Corridor LDV Model'!AG118*(1+$C$4)</f>
        <v>5.2</v>
      </c>
    </row>
    <row r="120" spans="1:5" x14ac:dyDescent="0.25">
      <c r="A120" s="80" t="str">
        <f>'Corridor LDV Model'!$A119</f>
        <v>I-5</v>
      </c>
      <c r="B120" s="29">
        <f>'Corridor LDV Model'!AD119*(1+$C$4)</f>
        <v>1.3</v>
      </c>
      <c r="C120" s="29">
        <f>'Corridor LDV Model'!AE119*(1+$C$4)</f>
        <v>5.2</v>
      </c>
      <c r="D120" s="29">
        <f>'Corridor LDV Model'!AF119*(1+$C$4)</f>
        <v>6.5</v>
      </c>
      <c r="E120" s="29">
        <f>'Corridor LDV Model'!AG119*(1+$C$4)</f>
        <v>9.1</v>
      </c>
    </row>
    <row r="121" spans="1:5" x14ac:dyDescent="0.25">
      <c r="A121" s="80" t="str">
        <f>'Corridor LDV Model'!$A120</f>
        <v>I-5</v>
      </c>
      <c r="B121" s="29">
        <f>'Corridor LDV Model'!AD120*(1+$C$4)</f>
        <v>0</v>
      </c>
      <c r="C121" s="29">
        <f>'Corridor LDV Model'!AE120*(1+$C$4)</f>
        <v>1.3</v>
      </c>
      <c r="D121" s="29">
        <f>'Corridor LDV Model'!AF120*(1+$C$4)</f>
        <v>2.6</v>
      </c>
      <c r="E121" s="29">
        <f>'Corridor LDV Model'!AG120*(1+$C$4)</f>
        <v>2.6</v>
      </c>
    </row>
    <row r="122" spans="1:5" x14ac:dyDescent="0.25">
      <c r="A122" s="80" t="str">
        <f>'Corridor LDV Model'!$A121</f>
        <v>I-5</v>
      </c>
      <c r="B122" s="29">
        <f>'Corridor LDV Model'!AD121*(1+$C$4)</f>
        <v>1.3</v>
      </c>
      <c r="C122" s="29">
        <f>'Corridor LDV Model'!AE121*(1+$C$4)</f>
        <v>5.2</v>
      </c>
      <c r="D122" s="29">
        <f>'Corridor LDV Model'!AF121*(1+$C$4)</f>
        <v>6.5</v>
      </c>
      <c r="E122" s="29">
        <f>'Corridor LDV Model'!AG121*(1+$C$4)</f>
        <v>9.1</v>
      </c>
    </row>
    <row r="123" spans="1:5" x14ac:dyDescent="0.25">
      <c r="A123" s="80" t="str">
        <f>'Corridor LDV Model'!$A122</f>
        <v>I-5</v>
      </c>
      <c r="B123" s="29">
        <f>'Corridor LDV Model'!AD122*(1+$C$4)</f>
        <v>2.6</v>
      </c>
      <c r="C123" s="29">
        <f>'Corridor LDV Model'!AE122*(1+$C$4)</f>
        <v>10.4</v>
      </c>
      <c r="D123" s="29">
        <f>'Corridor LDV Model'!AF122*(1+$C$4)</f>
        <v>14.3</v>
      </c>
      <c r="E123" s="29">
        <f>'Corridor LDV Model'!AG122*(1+$C$4)</f>
        <v>19.5</v>
      </c>
    </row>
    <row r="124" spans="1:5" x14ac:dyDescent="0.25">
      <c r="A124" s="80" t="str">
        <f>'Corridor LDV Model'!$A123</f>
        <v>I-5</v>
      </c>
      <c r="B124" s="29">
        <f>'Corridor LDV Model'!AD123*(1+$C$4)</f>
        <v>1.3</v>
      </c>
      <c r="C124" s="29">
        <f>'Corridor LDV Model'!AE123*(1+$C$4)</f>
        <v>2.6</v>
      </c>
      <c r="D124" s="29">
        <f>'Corridor LDV Model'!AF123*(1+$C$4)</f>
        <v>2.6</v>
      </c>
      <c r="E124" s="29">
        <f>'Corridor LDV Model'!AG123*(1+$C$4)</f>
        <v>3.9000000000000004</v>
      </c>
    </row>
    <row r="125" spans="1:5" x14ac:dyDescent="0.25">
      <c r="A125" s="80" t="str">
        <f>'Corridor LDV Model'!$A124</f>
        <v>I-5</v>
      </c>
      <c r="B125" s="29">
        <f>'Corridor LDV Model'!AD124*(1+$C$4)</f>
        <v>1.3</v>
      </c>
      <c r="C125" s="29">
        <f>'Corridor LDV Model'!AE124*(1+$C$4)</f>
        <v>5.2</v>
      </c>
      <c r="D125" s="29">
        <f>'Corridor LDV Model'!AF124*(1+$C$4)</f>
        <v>7.8000000000000007</v>
      </c>
      <c r="E125" s="29">
        <f>'Corridor LDV Model'!AG124*(1+$C$4)</f>
        <v>9.1</v>
      </c>
    </row>
    <row r="126" spans="1:5" x14ac:dyDescent="0.25">
      <c r="A126" s="80" t="str">
        <f>'Corridor LDV Model'!$A125</f>
        <v>I-5</v>
      </c>
      <c r="B126" s="29">
        <f>'Corridor LDV Model'!AD125*(1+$C$4)</f>
        <v>1.3</v>
      </c>
      <c r="C126" s="29">
        <f>'Corridor LDV Model'!AE125*(1+$C$4)</f>
        <v>5.2</v>
      </c>
      <c r="D126" s="29">
        <f>'Corridor LDV Model'!AF125*(1+$C$4)</f>
        <v>7.8000000000000007</v>
      </c>
      <c r="E126" s="29">
        <f>'Corridor LDV Model'!AG125*(1+$C$4)</f>
        <v>10.4</v>
      </c>
    </row>
    <row r="127" spans="1:5" x14ac:dyDescent="0.25">
      <c r="A127" s="80" t="str">
        <f>'Corridor LDV Model'!$A126</f>
        <v>I-5</v>
      </c>
      <c r="B127" s="29">
        <f>'Corridor LDV Model'!AD126*(1+$C$4)</f>
        <v>1.3</v>
      </c>
      <c r="C127" s="29">
        <f>'Corridor LDV Model'!AE126*(1+$C$4)</f>
        <v>2.6</v>
      </c>
      <c r="D127" s="29">
        <f>'Corridor LDV Model'!AF126*(1+$C$4)</f>
        <v>2.6</v>
      </c>
      <c r="E127" s="29">
        <f>'Corridor LDV Model'!AG126*(1+$C$4)</f>
        <v>3.9000000000000004</v>
      </c>
    </row>
    <row r="128" spans="1:5" x14ac:dyDescent="0.25">
      <c r="A128" s="80" t="str">
        <f>'Corridor LDV Model'!$A127</f>
        <v>I-5</v>
      </c>
      <c r="B128" s="29">
        <f>'Corridor LDV Model'!AD127*(1+$C$4)</f>
        <v>0</v>
      </c>
      <c r="C128" s="29">
        <f>'Corridor LDV Model'!AE127*(1+$C$4)</f>
        <v>1.3</v>
      </c>
      <c r="D128" s="29">
        <f>'Corridor LDV Model'!AF127*(1+$C$4)</f>
        <v>1.3</v>
      </c>
      <c r="E128" s="29">
        <f>'Corridor LDV Model'!AG127*(1+$C$4)</f>
        <v>2.6</v>
      </c>
    </row>
    <row r="129" spans="1:5" x14ac:dyDescent="0.25">
      <c r="A129" s="80" t="str">
        <f>'Corridor LDV Model'!$A128</f>
        <v>I-5</v>
      </c>
      <c r="B129" s="29">
        <f>'Corridor LDV Model'!AD128*(1+$C$4)</f>
        <v>0</v>
      </c>
      <c r="C129" s="29">
        <f>'Corridor LDV Model'!AE128*(1+$C$4)</f>
        <v>1.3</v>
      </c>
      <c r="D129" s="29">
        <f>'Corridor LDV Model'!AF128*(1+$C$4)</f>
        <v>1.3</v>
      </c>
      <c r="E129" s="29">
        <f>'Corridor LDV Model'!AG128*(1+$C$4)</f>
        <v>2.6</v>
      </c>
    </row>
    <row r="130" spans="1:5" x14ac:dyDescent="0.25">
      <c r="A130" s="80" t="str">
        <f>'Corridor LDV Model'!$A129</f>
        <v>I-5</v>
      </c>
      <c r="B130" s="29">
        <f>'Corridor LDV Model'!AD129*(1+$C$4)</f>
        <v>1.3</v>
      </c>
      <c r="C130" s="29">
        <f>'Corridor LDV Model'!AE129*(1+$C$4)</f>
        <v>3.9000000000000004</v>
      </c>
      <c r="D130" s="29">
        <f>'Corridor LDV Model'!AF129*(1+$C$4)</f>
        <v>5.2</v>
      </c>
      <c r="E130" s="29">
        <f>'Corridor LDV Model'!AG129*(1+$C$4)</f>
        <v>7.8000000000000007</v>
      </c>
    </row>
    <row r="131" spans="1:5" x14ac:dyDescent="0.25">
      <c r="A131" s="80" t="str">
        <f>'Corridor LDV Model'!$A130</f>
        <v>I-5</v>
      </c>
      <c r="B131" s="29">
        <f>'Corridor LDV Model'!AD130*(1+$C$4)</f>
        <v>1.3</v>
      </c>
      <c r="C131" s="29">
        <f>'Corridor LDV Model'!AE130*(1+$C$4)</f>
        <v>5.2</v>
      </c>
      <c r="D131" s="29">
        <f>'Corridor LDV Model'!AF130*(1+$C$4)</f>
        <v>6.5</v>
      </c>
      <c r="E131" s="29">
        <f>'Corridor LDV Model'!AG130*(1+$C$4)</f>
        <v>9.1</v>
      </c>
    </row>
    <row r="132" spans="1:5" x14ac:dyDescent="0.25">
      <c r="A132" s="80" t="str">
        <f>'Corridor LDV Model'!$A131</f>
        <v>I-5</v>
      </c>
      <c r="B132" s="29">
        <f>'Corridor LDV Model'!AD131*(1+$C$4)</f>
        <v>1.3</v>
      </c>
      <c r="C132" s="29">
        <f>'Corridor LDV Model'!AE131*(1+$C$4)</f>
        <v>2.6</v>
      </c>
      <c r="D132" s="29">
        <f>'Corridor LDV Model'!AF131*(1+$C$4)</f>
        <v>3.9000000000000004</v>
      </c>
      <c r="E132" s="29">
        <f>'Corridor LDV Model'!AG131*(1+$C$4)</f>
        <v>6.5</v>
      </c>
    </row>
    <row r="133" spans="1:5" x14ac:dyDescent="0.25">
      <c r="A133" s="80" t="str">
        <f>'Corridor LDV Model'!$A132</f>
        <v>I-5</v>
      </c>
      <c r="B133" s="29">
        <f>'Corridor LDV Model'!AD132*(1+$C$4)</f>
        <v>1.3</v>
      </c>
      <c r="C133" s="29">
        <f>'Corridor LDV Model'!AE132*(1+$C$4)</f>
        <v>3.9000000000000004</v>
      </c>
      <c r="D133" s="29">
        <f>'Corridor LDV Model'!AF132*(1+$C$4)</f>
        <v>5.2</v>
      </c>
      <c r="E133" s="29">
        <f>'Corridor LDV Model'!AG132*(1+$C$4)</f>
        <v>6.5</v>
      </c>
    </row>
    <row r="134" spans="1:5" x14ac:dyDescent="0.25">
      <c r="A134" s="80" t="str">
        <f>'Corridor LDV Model'!$A133</f>
        <v>I-5</v>
      </c>
      <c r="B134" s="29">
        <f>'Corridor LDV Model'!AD133*(1+$C$4)</f>
        <v>1.3</v>
      </c>
      <c r="C134" s="29">
        <f>'Corridor LDV Model'!AE133*(1+$C$4)</f>
        <v>3.9000000000000004</v>
      </c>
      <c r="D134" s="29">
        <f>'Corridor LDV Model'!AF133*(1+$C$4)</f>
        <v>5.2</v>
      </c>
      <c r="E134" s="29">
        <f>'Corridor LDV Model'!AG133*(1+$C$4)</f>
        <v>6.5</v>
      </c>
    </row>
    <row r="135" spans="1:5" x14ac:dyDescent="0.25">
      <c r="A135" s="80" t="str">
        <f>'Corridor LDV Model'!$A134</f>
        <v>I-5</v>
      </c>
      <c r="B135" s="29">
        <f>'Corridor LDV Model'!AD134*(1+$C$4)</f>
        <v>1.3</v>
      </c>
      <c r="C135" s="29">
        <f>'Corridor LDV Model'!AE134*(1+$C$4)</f>
        <v>3.9000000000000004</v>
      </c>
      <c r="D135" s="29">
        <f>'Corridor LDV Model'!AF134*(1+$C$4)</f>
        <v>5.2</v>
      </c>
      <c r="E135" s="29">
        <f>'Corridor LDV Model'!AG134*(1+$C$4)</f>
        <v>6.5</v>
      </c>
    </row>
    <row r="136" spans="1:5" x14ac:dyDescent="0.25">
      <c r="A136" s="80" t="str">
        <f>'Corridor LDV Model'!$A135</f>
        <v>I-5</v>
      </c>
      <c r="B136" s="29">
        <f>'Corridor LDV Model'!AD135*(1+$C$4)</f>
        <v>1.3</v>
      </c>
      <c r="C136" s="29">
        <f>'Corridor LDV Model'!AE135*(1+$C$4)</f>
        <v>3.9000000000000004</v>
      </c>
      <c r="D136" s="29">
        <f>'Corridor LDV Model'!AF135*(1+$C$4)</f>
        <v>3.9000000000000004</v>
      </c>
      <c r="E136" s="29">
        <f>'Corridor LDV Model'!AG135*(1+$C$4)</f>
        <v>6.5</v>
      </c>
    </row>
    <row r="137" spans="1:5" x14ac:dyDescent="0.25">
      <c r="A137" s="80" t="str">
        <f>'Corridor LDV Model'!$A136</f>
        <v>I-5</v>
      </c>
      <c r="B137" s="29">
        <f>'Corridor LDV Model'!AD136*(1+$C$4)</f>
        <v>1.3</v>
      </c>
      <c r="C137" s="29">
        <f>'Corridor LDV Model'!AE136*(1+$C$4)</f>
        <v>3.9000000000000004</v>
      </c>
      <c r="D137" s="29">
        <f>'Corridor LDV Model'!AF136*(1+$C$4)</f>
        <v>5.2</v>
      </c>
      <c r="E137" s="29">
        <f>'Corridor LDV Model'!AG136*(1+$C$4)</f>
        <v>7.8000000000000007</v>
      </c>
    </row>
    <row r="138" spans="1:5" x14ac:dyDescent="0.25">
      <c r="A138" s="80" t="str">
        <f>'Corridor LDV Model'!$A137</f>
        <v>I-5</v>
      </c>
      <c r="B138" s="29">
        <f>'Corridor LDV Model'!AD137*(1+$C$4)</f>
        <v>1.3</v>
      </c>
      <c r="C138" s="29">
        <f>'Corridor LDV Model'!AE137*(1+$C$4)</f>
        <v>3.9000000000000004</v>
      </c>
      <c r="D138" s="29">
        <f>'Corridor LDV Model'!AF137*(1+$C$4)</f>
        <v>5.2</v>
      </c>
      <c r="E138" s="29">
        <f>'Corridor LDV Model'!AG137*(1+$C$4)</f>
        <v>7.8000000000000007</v>
      </c>
    </row>
    <row r="139" spans="1:5" x14ac:dyDescent="0.25">
      <c r="A139" s="80" t="str">
        <f>'Corridor LDV Model'!$A138</f>
        <v>I-5</v>
      </c>
      <c r="B139" s="29">
        <f>'Corridor LDV Model'!AD138*(1+$C$4)</f>
        <v>1.3</v>
      </c>
      <c r="C139" s="29">
        <f>'Corridor LDV Model'!AE138*(1+$C$4)</f>
        <v>3.9000000000000004</v>
      </c>
      <c r="D139" s="29">
        <f>'Corridor LDV Model'!AF138*(1+$C$4)</f>
        <v>5.2</v>
      </c>
      <c r="E139" s="29">
        <f>'Corridor LDV Model'!AG138*(1+$C$4)</f>
        <v>6.5</v>
      </c>
    </row>
    <row r="140" spans="1:5" x14ac:dyDescent="0.25">
      <c r="A140" s="80" t="str">
        <f>'Corridor LDV Model'!$A139</f>
        <v>I-5</v>
      </c>
      <c r="B140" s="29">
        <f>'Corridor LDV Model'!AD139*(1+$C$4)</f>
        <v>1.3</v>
      </c>
      <c r="C140" s="29">
        <f>'Corridor LDV Model'!AE139*(1+$C$4)</f>
        <v>2.6</v>
      </c>
      <c r="D140" s="29">
        <f>'Corridor LDV Model'!AF139*(1+$C$4)</f>
        <v>3.9000000000000004</v>
      </c>
      <c r="E140" s="29">
        <f>'Corridor LDV Model'!AG139*(1+$C$4)</f>
        <v>6.5</v>
      </c>
    </row>
    <row r="141" spans="1:5" x14ac:dyDescent="0.25">
      <c r="A141" s="80" t="str">
        <f>'Corridor LDV Model'!$A140</f>
        <v>I-84</v>
      </c>
      <c r="B141" s="29">
        <f>'Corridor LDV Model'!AD140*(1+$C$4)</f>
        <v>1.3</v>
      </c>
      <c r="C141" s="29">
        <f>'Corridor LDV Model'!AE140*(1+$C$4)</f>
        <v>3.9000000000000004</v>
      </c>
      <c r="D141" s="29">
        <f>'Corridor LDV Model'!AF140*(1+$C$4)</f>
        <v>6.5</v>
      </c>
      <c r="E141" s="29">
        <f>'Corridor LDV Model'!AG140*(1+$C$4)</f>
        <v>7.8000000000000007</v>
      </c>
    </row>
    <row r="142" spans="1:5" x14ac:dyDescent="0.25">
      <c r="A142" s="80" t="str">
        <f>'Corridor LDV Model'!$A141</f>
        <v>I-84</v>
      </c>
      <c r="B142" s="29">
        <f>'Corridor LDV Model'!AD141*(1+$C$4)</f>
        <v>1.3</v>
      </c>
      <c r="C142" s="29">
        <f>'Corridor LDV Model'!AE141*(1+$C$4)</f>
        <v>3.9000000000000004</v>
      </c>
      <c r="D142" s="29">
        <f>'Corridor LDV Model'!AF141*(1+$C$4)</f>
        <v>5.2</v>
      </c>
      <c r="E142" s="29">
        <f>'Corridor LDV Model'!AG141*(1+$C$4)</f>
        <v>7.8000000000000007</v>
      </c>
    </row>
    <row r="143" spans="1:5" x14ac:dyDescent="0.25">
      <c r="A143" s="80" t="str">
        <f>'Corridor LDV Model'!$A142</f>
        <v>I-84</v>
      </c>
      <c r="B143" s="29">
        <f>'Corridor LDV Model'!AD142*(1+$C$4)</f>
        <v>1.3</v>
      </c>
      <c r="C143" s="29">
        <f>'Corridor LDV Model'!AE142*(1+$C$4)</f>
        <v>6.5</v>
      </c>
      <c r="D143" s="29">
        <f>'Corridor LDV Model'!AF142*(1+$C$4)</f>
        <v>9.1</v>
      </c>
      <c r="E143" s="29">
        <f>'Corridor LDV Model'!AG142*(1+$C$4)</f>
        <v>11.700000000000001</v>
      </c>
    </row>
    <row r="144" spans="1:5" x14ac:dyDescent="0.25">
      <c r="A144" s="80" t="str">
        <f>'Corridor LDV Model'!$A143</f>
        <v>I-84</v>
      </c>
      <c r="B144" s="29">
        <f>'Corridor LDV Model'!AD143*(1+$C$4)</f>
        <v>1.3</v>
      </c>
      <c r="C144" s="29">
        <f>'Corridor LDV Model'!AE143*(1+$C$4)</f>
        <v>3.9000000000000004</v>
      </c>
      <c r="D144" s="29">
        <f>'Corridor LDV Model'!AF143*(1+$C$4)</f>
        <v>5.2</v>
      </c>
      <c r="E144" s="29">
        <f>'Corridor LDV Model'!AG143*(1+$C$4)</f>
        <v>7.8000000000000007</v>
      </c>
    </row>
    <row r="145" spans="1:5" x14ac:dyDescent="0.25">
      <c r="A145" s="80" t="str">
        <f>'Corridor LDV Model'!$A144</f>
        <v>I-84</v>
      </c>
      <c r="B145" s="29">
        <f>'Corridor LDV Model'!AD144*(1+$C$4)</f>
        <v>1.3</v>
      </c>
      <c r="C145" s="29">
        <f>'Corridor LDV Model'!AE144*(1+$C$4)</f>
        <v>6.5</v>
      </c>
      <c r="D145" s="29">
        <f>'Corridor LDV Model'!AF144*(1+$C$4)</f>
        <v>9.1</v>
      </c>
      <c r="E145" s="29">
        <f>'Corridor LDV Model'!AG144*(1+$C$4)</f>
        <v>13</v>
      </c>
    </row>
    <row r="146" spans="1:5" x14ac:dyDescent="0.25">
      <c r="A146" s="80" t="str">
        <f>'Corridor LDV Model'!$A145</f>
        <v>I-84</v>
      </c>
      <c r="B146" s="29">
        <f>'Corridor LDV Model'!AD145*(1+$C$4)</f>
        <v>1.3</v>
      </c>
      <c r="C146" s="29">
        <f>'Corridor LDV Model'!AE145*(1+$C$4)</f>
        <v>5.2</v>
      </c>
      <c r="D146" s="29">
        <f>'Corridor LDV Model'!AF145*(1+$C$4)</f>
        <v>6.5</v>
      </c>
      <c r="E146" s="29">
        <f>'Corridor LDV Model'!AG145*(1+$C$4)</f>
        <v>9.1</v>
      </c>
    </row>
    <row r="147" spans="1:5" x14ac:dyDescent="0.25">
      <c r="A147" s="80" t="str">
        <f>'Corridor LDV Model'!$A146</f>
        <v>I-84</v>
      </c>
      <c r="B147" s="29">
        <f>'Corridor LDV Model'!AD146*(1+$C$4)</f>
        <v>1.3</v>
      </c>
      <c r="C147" s="29">
        <f>'Corridor LDV Model'!AE146*(1+$C$4)</f>
        <v>6.5</v>
      </c>
      <c r="D147" s="29">
        <f>'Corridor LDV Model'!AF146*(1+$C$4)</f>
        <v>9.1</v>
      </c>
      <c r="E147" s="29">
        <f>'Corridor LDV Model'!AG146*(1+$C$4)</f>
        <v>11.700000000000001</v>
      </c>
    </row>
    <row r="148" spans="1:5" x14ac:dyDescent="0.25">
      <c r="A148" s="80" t="str">
        <f>'Corridor LDV Model'!$A147</f>
        <v>I-84</v>
      </c>
      <c r="B148" s="29">
        <f>'Corridor LDV Model'!AD147*(1+$C$4)</f>
        <v>1.3</v>
      </c>
      <c r="C148" s="29">
        <f>'Corridor LDV Model'!AE147*(1+$C$4)</f>
        <v>2.6</v>
      </c>
      <c r="D148" s="29">
        <f>'Corridor LDV Model'!AF147*(1+$C$4)</f>
        <v>3.9000000000000004</v>
      </c>
      <c r="E148" s="29">
        <f>'Corridor LDV Model'!AG147*(1+$C$4)</f>
        <v>5.2</v>
      </c>
    </row>
    <row r="149" spans="1:5" x14ac:dyDescent="0.25">
      <c r="A149" s="80" t="str">
        <f>'Corridor LDV Model'!$A148</f>
        <v>I-84</v>
      </c>
      <c r="B149" s="29">
        <f>'Corridor LDV Model'!AD148*(1+$C$4)</f>
        <v>1.3</v>
      </c>
      <c r="C149" s="29">
        <f>'Corridor LDV Model'!AE148*(1+$C$4)</f>
        <v>3.9000000000000004</v>
      </c>
      <c r="D149" s="29">
        <f>'Corridor LDV Model'!AF148*(1+$C$4)</f>
        <v>3.9000000000000004</v>
      </c>
      <c r="E149" s="29">
        <f>'Corridor LDV Model'!AG148*(1+$C$4)</f>
        <v>6.5</v>
      </c>
    </row>
    <row r="150" spans="1:5" x14ac:dyDescent="0.25">
      <c r="A150" s="80" t="str">
        <f>'Corridor LDV Model'!$A149</f>
        <v>I-84</v>
      </c>
      <c r="B150" s="29">
        <f>'Corridor LDV Model'!AD149*(1+$C$4)</f>
        <v>0</v>
      </c>
      <c r="C150" s="29">
        <f>'Corridor LDV Model'!AE149*(1+$C$4)</f>
        <v>1.3</v>
      </c>
      <c r="D150" s="29">
        <f>'Corridor LDV Model'!AF149*(1+$C$4)</f>
        <v>1.3</v>
      </c>
      <c r="E150" s="29">
        <f>'Corridor LDV Model'!AG149*(1+$C$4)</f>
        <v>1.3</v>
      </c>
    </row>
    <row r="151" spans="1:5" x14ac:dyDescent="0.25">
      <c r="A151" s="80" t="str">
        <f>'Corridor LDV Model'!$A150</f>
        <v>I-84</v>
      </c>
      <c r="B151" s="29">
        <f>'Corridor LDV Model'!AD150*(1+$C$4)</f>
        <v>0</v>
      </c>
      <c r="C151" s="29">
        <f>'Corridor LDV Model'!AE150*(1+$C$4)</f>
        <v>1.3</v>
      </c>
      <c r="D151" s="29">
        <f>'Corridor LDV Model'!AF150*(1+$C$4)</f>
        <v>2.6</v>
      </c>
      <c r="E151" s="29">
        <f>'Corridor LDV Model'!AG150*(1+$C$4)</f>
        <v>2.6</v>
      </c>
    </row>
    <row r="152" spans="1:5" x14ac:dyDescent="0.25">
      <c r="A152" s="80" t="str">
        <f>'Corridor LDV Model'!$A151</f>
        <v>I-84</v>
      </c>
      <c r="B152" s="29">
        <f>'Corridor LDV Model'!AD151*(1+$C$4)</f>
        <v>0</v>
      </c>
      <c r="C152" s="29">
        <f>'Corridor LDV Model'!AE151*(1+$C$4)</f>
        <v>1.3</v>
      </c>
      <c r="D152" s="29">
        <f>'Corridor LDV Model'!AF151*(1+$C$4)</f>
        <v>2.6</v>
      </c>
      <c r="E152" s="29">
        <f>'Corridor LDV Model'!AG151*(1+$C$4)</f>
        <v>2.6</v>
      </c>
    </row>
    <row r="153" spans="1:5" x14ac:dyDescent="0.25">
      <c r="A153" s="80" t="str">
        <f>'Corridor LDV Model'!$A152</f>
        <v>I-84</v>
      </c>
      <c r="B153" s="29">
        <f>'Corridor LDV Model'!AD152*(1+$C$4)</f>
        <v>1.3</v>
      </c>
      <c r="C153" s="29">
        <f>'Corridor LDV Model'!AE152*(1+$C$4)</f>
        <v>2.6</v>
      </c>
      <c r="D153" s="29">
        <f>'Corridor LDV Model'!AF152*(1+$C$4)</f>
        <v>3.9000000000000004</v>
      </c>
      <c r="E153" s="29">
        <f>'Corridor LDV Model'!AG152*(1+$C$4)</f>
        <v>3.9000000000000004</v>
      </c>
    </row>
    <row r="154" spans="1:5" x14ac:dyDescent="0.25">
      <c r="A154" s="80" t="str">
        <f>'Corridor LDV Model'!$A153</f>
        <v>I-84</v>
      </c>
      <c r="B154" s="29">
        <f>'Corridor LDV Model'!AD153*(1+$C$4)</f>
        <v>2.6</v>
      </c>
      <c r="C154" s="29">
        <f>'Corridor LDV Model'!AE153*(1+$C$4)</f>
        <v>14.3</v>
      </c>
      <c r="D154" s="29">
        <f>'Corridor LDV Model'!AF153*(1+$C$4)</f>
        <v>20.8</v>
      </c>
      <c r="E154" s="29">
        <f>'Corridor LDV Model'!AG153*(1+$C$4)</f>
        <v>28.6</v>
      </c>
    </row>
    <row r="155" spans="1:5" x14ac:dyDescent="0.25">
      <c r="A155" s="80" t="str">
        <f>'Corridor LDV Model'!$A154</f>
        <v>I-84</v>
      </c>
      <c r="B155" s="29">
        <f>'Corridor LDV Model'!AD154*(1+$C$4)</f>
        <v>1.3</v>
      </c>
      <c r="C155" s="29">
        <f>'Corridor LDV Model'!AE154*(1+$C$4)</f>
        <v>5.2</v>
      </c>
      <c r="D155" s="29">
        <f>'Corridor LDV Model'!AF154*(1+$C$4)</f>
        <v>7.8000000000000007</v>
      </c>
      <c r="E155" s="29">
        <f>'Corridor LDV Model'!AG154*(1+$C$4)</f>
        <v>11.700000000000001</v>
      </c>
    </row>
    <row r="156" spans="1:5" x14ac:dyDescent="0.25">
      <c r="A156" s="80" t="str">
        <f>'Corridor LDV Model'!$A155</f>
        <v>I-84</v>
      </c>
      <c r="B156" s="29">
        <f>'Corridor LDV Model'!AD155*(1+$C$4)</f>
        <v>1.3</v>
      </c>
      <c r="C156" s="29">
        <f>'Corridor LDV Model'!AE155*(1+$C$4)</f>
        <v>5.2</v>
      </c>
      <c r="D156" s="29">
        <f>'Corridor LDV Model'!AF155*(1+$C$4)</f>
        <v>7.8000000000000007</v>
      </c>
      <c r="E156" s="29">
        <f>'Corridor LDV Model'!AG155*(1+$C$4)</f>
        <v>10.4</v>
      </c>
    </row>
    <row r="157" spans="1:5" x14ac:dyDescent="0.25">
      <c r="A157" s="80" t="str">
        <f>'Corridor LDV Model'!$A156</f>
        <v>I-84</v>
      </c>
      <c r="B157" s="29">
        <f>'Corridor LDV Model'!AD156*(1+$C$4)</f>
        <v>1.3</v>
      </c>
      <c r="C157" s="29">
        <f>'Corridor LDV Model'!AE156*(1+$C$4)</f>
        <v>2.6</v>
      </c>
      <c r="D157" s="29">
        <f>'Corridor LDV Model'!AF156*(1+$C$4)</f>
        <v>3.9000000000000004</v>
      </c>
      <c r="E157" s="29">
        <f>'Corridor LDV Model'!AG156*(1+$C$4)</f>
        <v>5.2</v>
      </c>
    </row>
    <row r="158" spans="1:5" x14ac:dyDescent="0.25">
      <c r="A158" s="80" t="str">
        <f>'Corridor LDV Model'!$A157</f>
        <v>I-84</v>
      </c>
      <c r="B158" s="29">
        <f>'Corridor LDV Model'!AD157*(1+$C$4)</f>
        <v>0</v>
      </c>
      <c r="C158" s="29">
        <f>'Corridor LDV Model'!AE157*(1+$C$4)</f>
        <v>1.3</v>
      </c>
      <c r="D158" s="29">
        <f>'Corridor LDV Model'!AF157*(1+$C$4)</f>
        <v>1.3</v>
      </c>
      <c r="E158" s="29">
        <f>'Corridor LDV Model'!AG157*(1+$C$4)</f>
        <v>1.3</v>
      </c>
    </row>
    <row r="159" spans="1:5" x14ac:dyDescent="0.25">
      <c r="A159" s="80" t="str">
        <f>'Corridor LDV Model'!$A158</f>
        <v>I-84</v>
      </c>
      <c r="B159" s="29">
        <f>'Corridor LDV Model'!AD158*(1+$C$4)</f>
        <v>0</v>
      </c>
      <c r="C159" s="29">
        <f>'Corridor LDV Model'!AE158*(1+$C$4)</f>
        <v>1.3</v>
      </c>
      <c r="D159" s="29">
        <f>'Corridor LDV Model'!AF158*(1+$C$4)</f>
        <v>1.3</v>
      </c>
      <c r="E159" s="29">
        <f>'Corridor LDV Model'!AG158*(1+$C$4)</f>
        <v>2.6</v>
      </c>
    </row>
    <row r="160" spans="1:5" x14ac:dyDescent="0.25">
      <c r="A160" s="80" t="str">
        <f>'Corridor LDV Model'!$A159</f>
        <v>I-84</v>
      </c>
      <c r="B160" s="29">
        <f>'Corridor LDV Model'!AD159*(1+$C$4)</f>
        <v>1.3</v>
      </c>
      <c r="C160" s="29">
        <f>'Corridor LDV Model'!AE159*(1+$C$4)</f>
        <v>6.5</v>
      </c>
      <c r="D160" s="29">
        <f>'Corridor LDV Model'!AF159*(1+$C$4)</f>
        <v>9.1</v>
      </c>
      <c r="E160" s="29">
        <f>'Corridor LDV Model'!AG159*(1+$C$4)</f>
        <v>11.700000000000001</v>
      </c>
    </row>
    <row r="161" spans="1:5" x14ac:dyDescent="0.25">
      <c r="A161" s="80" t="str">
        <f>'Corridor LDV Model'!$A160</f>
        <v>I-84</v>
      </c>
      <c r="B161" s="29">
        <f>'Corridor LDV Model'!AD160*(1+$C$4)</f>
        <v>1.3</v>
      </c>
      <c r="C161" s="29">
        <f>'Corridor LDV Model'!AE160*(1+$C$4)</f>
        <v>3.9000000000000004</v>
      </c>
      <c r="D161" s="29">
        <f>'Corridor LDV Model'!AF160*(1+$C$4)</f>
        <v>5.2</v>
      </c>
      <c r="E161" s="29">
        <f>'Corridor LDV Model'!AG160*(1+$C$4)</f>
        <v>7.8000000000000007</v>
      </c>
    </row>
    <row r="162" spans="1:5" x14ac:dyDescent="0.25">
      <c r="A162" s="80" t="str">
        <f>'Corridor LDV Model'!$A161</f>
        <v>I-84</v>
      </c>
      <c r="B162" s="29">
        <f>'Corridor LDV Model'!AD161*(1+$C$4)</f>
        <v>1.3</v>
      </c>
      <c r="C162" s="29">
        <f>'Corridor LDV Model'!AE161*(1+$C$4)</f>
        <v>3.9000000000000004</v>
      </c>
      <c r="D162" s="29">
        <f>'Corridor LDV Model'!AF161*(1+$C$4)</f>
        <v>5.2</v>
      </c>
      <c r="E162" s="29">
        <f>'Corridor LDV Model'!AG161*(1+$C$4)</f>
        <v>7.8000000000000007</v>
      </c>
    </row>
    <row r="163" spans="1:5" x14ac:dyDescent="0.25">
      <c r="A163" s="80" t="str">
        <f>'Corridor LDV Model'!$A162</f>
        <v>I-84</v>
      </c>
      <c r="B163" s="29">
        <f>'Corridor LDV Model'!AD162*(1+$C$4)</f>
        <v>1.3</v>
      </c>
      <c r="C163" s="29">
        <f>'Corridor LDV Model'!AE162*(1+$C$4)</f>
        <v>5.2</v>
      </c>
      <c r="D163" s="29">
        <f>'Corridor LDV Model'!AF162*(1+$C$4)</f>
        <v>6.5</v>
      </c>
      <c r="E163" s="29">
        <f>'Corridor LDV Model'!AG162*(1+$C$4)</f>
        <v>9.1</v>
      </c>
    </row>
    <row r="164" spans="1:5" x14ac:dyDescent="0.25">
      <c r="A164" s="80" t="str">
        <f>'Corridor LDV Model'!$A163</f>
        <v>I-84</v>
      </c>
      <c r="B164" s="29">
        <f>'Corridor LDV Model'!AD163*(1+$C$4)</f>
        <v>1.3</v>
      </c>
      <c r="C164" s="29">
        <f>'Corridor LDV Model'!AE163*(1+$C$4)</f>
        <v>5.2</v>
      </c>
      <c r="D164" s="29">
        <f>'Corridor LDV Model'!AF163*(1+$C$4)</f>
        <v>6.5</v>
      </c>
      <c r="E164" s="29">
        <f>'Corridor LDV Model'!AG163*(1+$C$4)</f>
        <v>9.1</v>
      </c>
    </row>
    <row r="165" spans="1:5" x14ac:dyDescent="0.25">
      <c r="A165" s="80" t="str">
        <f>'Corridor LDV Model'!$A164</f>
        <v>I-84</v>
      </c>
      <c r="B165" s="29">
        <f>'Corridor LDV Model'!AD164*(1+$C$4)</f>
        <v>1.3</v>
      </c>
      <c r="C165" s="29">
        <f>'Corridor LDV Model'!AE164*(1+$C$4)</f>
        <v>6.5</v>
      </c>
      <c r="D165" s="29">
        <f>'Corridor LDV Model'!AF164*(1+$C$4)</f>
        <v>9.1</v>
      </c>
      <c r="E165" s="29">
        <f>'Corridor LDV Model'!AG164*(1+$C$4)</f>
        <v>13</v>
      </c>
    </row>
    <row r="166" spans="1:5" x14ac:dyDescent="0.25">
      <c r="A166" s="80" t="str">
        <f>'Corridor LDV Model'!$A165</f>
        <v>I-84</v>
      </c>
      <c r="B166" s="29">
        <f>'Corridor LDV Model'!AD165*(1+$C$4)</f>
        <v>1.3</v>
      </c>
      <c r="C166" s="29">
        <f>'Corridor LDV Model'!AE165*(1+$C$4)</f>
        <v>3.9000000000000004</v>
      </c>
      <c r="D166" s="29">
        <f>'Corridor LDV Model'!AF165*(1+$C$4)</f>
        <v>6.5</v>
      </c>
      <c r="E166" s="29">
        <f>'Corridor LDV Model'!AG165*(1+$C$4)</f>
        <v>7.8000000000000007</v>
      </c>
    </row>
    <row r="167" spans="1:5" x14ac:dyDescent="0.25">
      <c r="A167" s="80" t="str">
        <f>'Corridor LDV Model'!$A166</f>
        <v>I-84</v>
      </c>
      <c r="B167" s="29">
        <f>'Corridor LDV Model'!AD166*(1+$C$4)</f>
        <v>1.3</v>
      </c>
      <c r="C167" s="29">
        <f>'Corridor LDV Model'!AE166*(1+$C$4)</f>
        <v>2.6</v>
      </c>
      <c r="D167" s="29">
        <f>'Corridor LDV Model'!AF166*(1+$C$4)</f>
        <v>3.9000000000000004</v>
      </c>
      <c r="E167" s="29">
        <f>'Corridor LDV Model'!AG166*(1+$C$4)</f>
        <v>3.9000000000000004</v>
      </c>
    </row>
    <row r="168" spans="1:5" x14ac:dyDescent="0.25">
      <c r="A168" s="80" t="str">
        <f>'Corridor LDV Model'!$A167</f>
        <v>I-84</v>
      </c>
      <c r="B168" s="29">
        <f>'Corridor LDV Model'!AD167*(1+$C$4)</f>
        <v>1.3</v>
      </c>
      <c r="C168" s="29">
        <f>'Corridor LDV Model'!AE167*(1+$C$4)</f>
        <v>2.6</v>
      </c>
      <c r="D168" s="29">
        <f>'Corridor LDV Model'!AF167*(1+$C$4)</f>
        <v>3.9000000000000004</v>
      </c>
      <c r="E168" s="29">
        <f>'Corridor LDV Model'!AG167*(1+$C$4)</f>
        <v>6.5</v>
      </c>
    </row>
    <row r="169" spans="1:5" x14ac:dyDescent="0.25">
      <c r="A169" s="80" t="str">
        <f>'Corridor LDV Model'!$A168</f>
        <v>I-84</v>
      </c>
      <c r="B169" s="29">
        <f>'Corridor LDV Model'!AD168*(1+$C$4)</f>
        <v>1.3</v>
      </c>
      <c r="C169" s="29">
        <f>'Corridor LDV Model'!AE168*(1+$C$4)</f>
        <v>3.9000000000000004</v>
      </c>
      <c r="D169" s="29">
        <f>'Corridor LDV Model'!AF168*(1+$C$4)</f>
        <v>6.5</v>
      </c>
      <c r="E169" s="29">
        <f>'Corridor LDV Model'!AG168*(1+$C$4)</f>
        <v>9.1</v>
      </c>
    </row>
    <row r="170" spans="1:5" x14ac:dyDescent="0.25">
      <c r="A170" s="80" t="str">
        <f>'Corridor LDV Model'!$A169</f>
        <v>I-84</v>
      </c>
      <c r="B170" s="29">
        <f>'Corridor LDV Model'!AD169*(1+$C$4)</f>
        <v>1.3</v>
      </c>
      <c r="C170" s="29">
        <f>'Corridor LDV Model'!AE169*(1+$C$4)</f>
        <v>6.5</v>
      </c>
      <c r="D170" s="29">
        <f>'Corridor LDV Model'!AF169*(1+$C$4)</f>
        <v>7.8000000000000007</v>
      </c>
      <c r="E170" s="29">
        <f>'Corridor LDV Model'!AG169*(1+$C$4)</f>
        <v>11.700000000000001</v>
      </c>
    </row>
    <row r="171" spans="1:5" x14ac:dyDescent="0.25">
      <c r="A171" s="80" t="str">
        <f>'Corridor LDV Model'!$A170</f>
        <v>I-84</v>
      </c>
      <c r="B171" s="29">
        <f>'Corridor LDV Model'!AD170*(1+$C$4)</f>
        <v>1.3</v>
      </c>
      <c r="C171" s="29">
        <f>'Corridor LDV Model'!AE170*(1+$C$4)</f>
        <v>5.2</v>
      </c>
      <c r="D171" s="29">
        <f>'Corridor LDV Model'!AF170*(1+$C$4)</f>
        <v>6.5</v>
      </c>
      <c r="E171" s="29">
        <f>'Corridor LDV Model'!AG170*(1+$C$4)</f>
        <v>9.1</v>
      </c>
    </row>
    <row r="172" spans="1:5" x14ac:dyDescent="0.25">
      <c r="A172" s="80" t="str">
        <f>'Corridor LDV Model'!$A171</f>
        <v>I-84</v>
      </c>
      <c r="B172" s="29">
        <f>'Corridor LDV Model'!AD171*(1+$C$4)</f>
        <v>1.3</v>
      </c>
      <c r="C172" s="29">
        <f>'Corridor LDV Model'!AE171*(1+$C$4)</f>
        <v>2.6</v>
      </c>
      <c r="D172" s="29">
        <f>'Corridor LDV Model'!AF171*(1+$C$4)</f>
        <v>3.9000000000000004</v>
      </c>
      <c r="E172" s="29">
        <f>'Corridor LDV Model'!AG171*(1+$C$4)</f>
        <v>5.2</v>
      </c>
    </row>
    <row r="173" spans="1:5" x14ac:dyDescent="0.25">
      <c r="A173" s="80" t="str">
        <f>'Corridor LDV Model'!$A172</f>
        <v>I-84</v>
      </c>
      <c r="B173" s="29">
        <f>'Corridor LDV Model'!AD172*(1+$C$4)</f>
        <v>1.3</v>
      </c>
      <c r="C173" s="29">
        <f>'Corridor LDV Model'!AE172*(1+$C$4)</f>
        <v>2.6</v>
      </c>
      <c r="D173" s="29">
        <f>'Corridor LDV Model'!AF172*(1+$C$4)</f>
        <v>3.9000000000000004</v>
      </c>
      <c r="E173" s="29">
        <f>'Corridor LDV Model'!AG172*(1+$C$4)</f>
        <v>5.2</v>
      </c>
    </row>
    <row r="174" spans="1:5" x14ac:dyDescent="0.25">
      <c r="A174" s="80" t="str">
        <f>'Corridor LDV Model'!$A173</f>
        <v>I-84</v>
      </c>
      <c r="B174" s="29">
        <f>'Corridor LDV Model'!AD173*(1+$C$4)</f>
        <v>0</v>
      </c>
      <c r="C174" s="29">
        <f>'Corridor LDV Model'!AE173*(1+$C$4)</f>
        <v>1.3</v>
      </c>
      <c r="D174" s="29">
        <f>'Corridor LDV Model'!AF173*(1+$C$4)</f>
        <v>1.3</v>
      </c>
      <c r="E174" s="29">
        <f>'Corridor LDV Model'!AG173*(1+$C$4)</f>
        <v>2.6</v>
      </c>
    </row>
    <row r="175" spans="1:5" x14ac:dyDescent="0.25">
      <c r="A175" s="80" t="str">
        <f>'Corridor LDV Model'!$A174</f>
        <v>I-84</v>
      </c>
      <c r="B175" s="29">
        <f>'Corridor LDV Model'!AD174*(1+$C$4)</f>
        <v>1.3</v>
      </c>
      <c r="C175" s="29">
        <f>'Corridor LDV Model'!AE174*(1+$C$4)</f>
        <v>6.5</v>
      </c>
      <c r="D175" s="29">
        <f>'Corridor LDV Model'!AF174*(1+$C$4)</f>
        <v>9.1</v>
      </c>
      <c r="E175" s="29">
        <f>'Corridor LDV Model'!AG174*(1+$C$4)</f>
        <v>11.700000000000001</v>
      </c>
    </row>
    <row r="176" spans="1:5" x14ac:dyDescent="0.25">
      <c r="A176" s="80" t="str">
        <f>'Corridor LDV Model'!$A175</f>
        <v>I-84</v>
      </c>
      <c r="B176" s="29">
        <f>'Corridor LDV Model'!AD175*(1+$C$4)</f>
        <v>1.3</v>
      </c>
      <c r="C176" s="29">
        <f>'Corridor LDV Model'!AE175*(1+$C$4)</f>
        <v>7.8000000000000007</v>
      </c>
      <c r="D176" s="29">
        <f>'Corridor LDV Model'!AF175*(1+$C$4)</f>
        <v>10.4</v>
      </c>
      <c r="E176" s="29">
        <f>'Corridor LDV Model'!AG175*(1+$C$4)</f>
        <v>15.600000000000001</v>
      </c>
    </row>
    <row r="177" spans="1:5" x14ac:dyDescent="0.25">
      <c r="A177" s="80" t="str">
        <f>'Corridor LDV Model'!$A176</f>
        <v>I-84</v>
      </c>
      <c r="B177" s="29">
        <f>'Corridor LDV Model'!AD176*(1+$C$4)</f>
        <v>1.3</v>
      </c>
      <c r="C177" s="29">
        <f>'Corridor LDV Model'!AE176*(1+$C$4)</f>
        <v>6.5</v>
      </c>
      <c r="D177" s="29">
        <f>'Corridor LDV Model'!AF176*(1+$C$4)</f>
        <v>9.1</v>
      </c>
      <c r="E177" s="29">
        <f>'Corridor LDV Model'!AG176*(1+$C$4)</f>
        <v>11.700000000000001</v>
      </c>
    </row>
    <row r="178" spans="1:5" x14ac:dyDescent="0.25">
      <c r="A178" s="80" t="str">
        <f>'Corridor LDV Model'!$A177</f>
        <v>I-84</v>
      </c>
      <c r="B178" s="29">
        <f>'Corridor LDV Model'!AD177*(1+$C$4)</f>
        <v>1.3</v>
      </c>
      <c r="C178" s="29">
        <f>'Corridor LDV Model'!AE177*(1+$C$4)</f>
        <v>2.6</v>
      </c>
      <c r="D178" s="29">
        <f>'Corridor LDV Model'!AF177*(1+$C$4)</f>
        <v>2.6</v>
      </c>
      <c r="E178" s="29">
        <f>'Corridor LDV Model'!AG177*(1+$C$4)</f>
        <v>3.9000000000000004</v>
      </c>
    </row>
    <row r="179" spans="1:5" x14ac:dyDescent="0.25">
      <c r="A179" s="80" t="str">
        <f>'Corridor LDV Model'!$A178</f>
        <v>I-84</v>
      </c>
      <c r="B179" s="29">
        <f>'Corridor LDV Model'!AD178*(1+$C$4)</f>
        <v>0</v>
      </c>
      <c r="C179" s="29">
        <f>'Corridor LDV Model'!AE178*(1+$C$4)</f>
        <v>1.3</v>
      </c>
      <c r="D179" s="29">
        <f>'Corridor LDV Model'!AF178*(1+$C$4)</f>
        <v>1.3</v>
      </c>
      <c r="E179" s="29">
        <f>'Corridor LDV Model'!AG178*(1+$C$4)</f>
        <v>2.6</v>
      </c>
    </row>
    <row r="180" spans="1:5" x14ac:dyDescent="0.25">
      <c r="A180" s="80" t="str">
        <f>'Corridor LDV Model'!$A179</f>
        <v>I-84</v>
      </c>
      <c r="B180" s="29">
        <f>'Corridor LDV Model'!AD179*(1+$C$4)</f>
        <v>1.3</v>
      </c>
      <c r="C180" s="29">
        <f>'Corridor LDV Model'!AE179*(1+$C$4)</f>
        <v>2.6</v>
      </c>
      <c r="D180" s="29">
        <f>'Corridor LDV Model'!AF179*(1+$C$4)</f>
        <v>2.6</v>
      </c>
      <c r="E180" s="29">
        <f>'Corridor LDV Model'!AG179*(1+$C$4)</f>
        <v>3.9000000000000004</v>
      </c>
    </row>
    <row r="181" spans="1:5" x14ac:dyDescent="0.25">
      <c r="A181" s="80" t="str">
        <f>'Corridor LDV Model'!$A180</f>
        <v>I-84</v>
      </c>
      <c r="B181" s="29">
        <f>'Corridor LDV Model'!AD180*(1+$C$4)</f>
        <v>1.3</v>
      </c>
      <c r="C181" s="29">
        <f>'Corridor LDV Model'!AE180*(1+$C$4)</f>
        <v>2.6</v>
      </c>
      <c r="D181" s="29">
        <f>'Corridor LDV Model'!AF180*(1+$C$4)</f>
        <v>3.9000000000000004</v>
      </c>
      <c r="E181" s="29">
        <f>'Corridor LDV Model'!AG180*(1+$C$4)</f>
        <v>5.2</v>
      </c>
    </row>
    <row r="182" spans="1:5" x14ac:dyDescent="0.25">
      <c r="A182" s="80" t="str">
        <f>'Corridor LDV Model'!$A181</f>
        <v>I-84</v>
      </c>
      <c r="B182" s="29">
        <f>'Corridor LDV Model'!AD181*(1+$C$4)</f>
        <v>1.3</v>
      </c>
      <c r="C182" s="29">
        <f>'Corridor LDV Model'!AE181*(1+$C$4)</f>
        <v>2.6</v>
      </c>
      <c r="D182" s="29">
        <f>'Corridor LDV Model'!AF181*(1+$C$4)</f>
        <v>2.6</v>
      </c>
      <c r="E182" s="29">
        <f>'Corridor LDV Model'!AG181*(1+$C$4)</f>
        <v>3.9000000000000004</v>
      </c>
    </row>
    <row r="183" spans="1:5" x14ac:dyDescent="0.25">
      <c r="A183" s="80" t="str">
        <f>'Corridor LDV Model'!$A182</f>
        <v>I-84</v>
      </c>
      <c r="B183" s="29">
        <f>'Corridor LDV Model'!AD182*(1+$C$4)</f>
        <v>1.3</v>
      </c>
      <c r="C183" s="29">
        <f>'Corridor LDV Model'!AE182*(1+$C$4)</f>
        <v>6.5</v>
      </c>
      <c r="D183" s="29">
        <f>'Corridor LDV Model'!AF182*(1+$C$4)</f>
        <v>9.1</v>
      </c>
      <c r="E183" s="29">
        <f>'Corridor LDV Model'!AG182*(1+$C$4)</f>
        <v>13</v>
      </c>
    </row>
    <row r="184" spans="1:5" x14ac:dyDescent="0.25">
      <c r="A184" s="80" t="str">
        <f>'Corridor LDV Model'!$A183</f>
        <v>I-84</v>
      </c>
      <c r="B184" s="29">
        <f>'Corridor LDV Model'!AD183*(1+$C$4)</f>
        <v>1.3</v>
      </c>
      <c r="C184" s="29">
        <f>'Corridor LDV Model'!AE183*(1+$C$4)</f>
        <v>6.5</v>
      </c>
      <c r="D184" s="29">
        <f>'Corridor LDV Model'!AF183*(1+$C$4)</f>
        <v>7.8000000000000007</v>
      </c>
      <c r="E184" s="29">
        <f>'Corridor LDV Model'!AG183*(1+$C$4)</f>
        <v>11.700000000000001</v>
      </c>
    </row>
    <row r="185" spans="1:5" x14ac:dyDescent="0.25">
      <c r="A185" s="80" t="str">
        <f>'Corridor LDV Model'!$A184</f>
        <v>I-84</v>
      </c>
      <c r="B185" s="29">
        <f>'Corridor LDV Model'!AD184*(1+$C$4)</f>
        <v>1.3</v>
      </c>
      <c r="C185" s="29">
        <f>'Corridor LDV Model'!AE184*(1+$C$4)</f>
        <v>3.9000000000000004</v>
      </c>
      <c r="D185" s="29">
        <f>'Corridor LDV Model'!AF184*(1+$C$4)</f>
        <v>5.2</v>
      </c>
      <c r="E185" s="29">
        <f>'Corridor LDV Model'!AG184*(1+$C$4)</f>
        <v>7.8000000000000007</v>
      </c>
    </row>
    <row r="186" spans="1:5" x14ac:dyDescent="0.25">
      <c r="A186" s="80" t="str">
        <f>'Corridor LDV Model'!$A185</f>
        <v>I-84</v>
      </c>
      <c r="B186" s="29">
        <f>'Corridor LDV Model'!AD185*(1+$C$4)</f>
        <v>1.3</v>
      </c>
      <c r="C186" s="29">
        <f>'Corridor LDV Model'!AE185*(1+$C$4)</f>
        <v>7.8000000000000007</v>
      </c>
      <c r="D186" s="29">
        <f>'Corridor LDV Model'!AF185*(1+$C$4)</f>
        <v>10.4</v>
      </c>
      <c r="E186" s="29">
        <f>'Corridor LDV Model'!AG185*(1+$C$4)</f>
        <v>14.3</v>
      </c>
    </row>
    <row r="187" spans="1:5" x14ac:dyDescent="0.25">
      <c r="A187" s="80" t="str">
        <f>'Corridor LDV Model'!$A186</f>
        <v>I-84</v>
      </c>
      <c r="B187" s="29">
        <f>'Corridor LDV Model'!AD186*(1+$C$4)</f>
        <v>2.6</v>
      </c>
      <c r="C187" s="29">
        <f>'Corridor LDV Model'!AE186*(1+$C$4)</f>
        <v>7.8000000000000007</v>
      </c>
      <c r="D187" s="29">
        <f>'Corridor LDV Model'!AF186*(1+$C$4)</f>
        <v>11.700000000000001</v>
      </c>
      <c r="E187" s="29">
        <f>'Corridor LDV Model'!AG186*(1+$C$4)</f>
        <v>15.600000000000001</v>
      </c>
    </row>
    <row r="188" spans="1:5" x14ac:dyDescent="0.25">
      <c r="A188" s="80" t="str">
        <f>'Corridor LDV Model'!$A187</f>
        <v>I-84</v>
      </c>
      <c r="B188" s="29">
        <f>'Corridor LDV Model'!AD187*(1+$C$4)</f>
        <v>1.3</v>
      </c>
      <c r="C188" s="29">
        <f>'Corridor LDV Model'!AE187*(1+$C$4)</f>
        <v>5.2</v>
      </c>
      <c r="D188" s="29">
        <f>'Corridor LDV Model'!AF187*(1+$C$4)</f>
        <v>7.8000000000000007</v>
      </c>
      <c r="E188" s="29">
        <f>'Corridor LDV Model'!AG187*(1+$C$4)</f>
        <v>10.4</v>
      </c>
    </row>
    <row r="189" spans="1:5" x14ac:dyDescent="0.25">
      <c r="A189" s="80" t="str">
        <f>'Corridor LDV Model'!$A188</f>
        <v>I-84</v>
      </c>
      <c r="B189" s="29">
        <f>'Corridor LDV Model'!AD188*(1+$C$4)</f>
        <v>1.3</v>
      </c>
      <c r="C189" s="29">
        <f>'Corridor LDV Model'!AE188*(1+$C$4)</f>
        <v>2.6</v>
      </c>
      <c r="D189" s="29">
        <f>'Corridor LDV Model'!AF188*(1+$C$4)</f>
        <v>3.9000000000000004</v>
      </c>
      <c r="E189" s="29">
        <f>'Corridor LDV Model'!AG188*(1+$C$4)</f>
        <v>6.5</v>
      </c>
    </row>
    <row r="190" spans="1:5" x14ac:dyDescent="0.25">
      <c r="A190" s="80" t="str">
        <f>'Corridor LDV Model'!$A189</f>
        <v>I-84</v>
      </c>
      <c r="B190" s="29">
        <f>'Corridor LDV Model'!AD189*(1+$C$4)</f>
        <v>1.3</v>
      </c>
      <c r="C190" s="29">
        <f>'Corridor LDV Model'!AE189*(1+$C$4)</f>
        <v>5.2</v>
      </c>
      <c r="D190" s="29">
        <f>'Corridor LDV Model'!AF189*(1+$C$4)</f>
        <v>6.5</v>
      </c>
      <c r="E190" s="29">
        <f>'Corridor LDV Model'!AG189*(1+$C$4)</f>
        <v>9.1</v>
      </c>
    </row>
    <row r="191" spans="1:5" x14ac:dyDescent="0.25">
      <c r="A191" s="80" t="str">
        <f>'Corridor LDV Model'!$A190</f>
        <v>I-84</v>
      </c>
      <c r="B191" s="29">
        <f>'Corridor LDV Model'!AD190*(1+$C$4)</f>
        <v>1.3</v>
      </c>
      <c r="C191" s="29">
        <f>'Corridor LDV Model'!AE190*(1+$C$4)</f>
        <v>3.9000000000000004</v>
      </c>
      <c r="D191" s="29">
        <f>'Corridor LDV Model'!AF190*(1+$C$4)</f>
        <v>5.2</v>
      </c>
      <c r="E191" s="29">
        <f>'Corridor LDV Model'!AG190*(1+$C$4)</f>
        <v>7.8000000000000007</v>
      </c>
    </row>
    <row r="192" spans="1:5" x14ac:dyDescent="0.25">
      <c r="A192" s="80" t="str">
        <f>'Corridor LDV Model'!$A191</f>
        <v>I-84</v>
      </c>
      <c r="B192" s="29">
        <f>'Corridor LDV Model'!AD191*(1+$C$4)</f>
        <v>0</v>
      </c>
      <c r="C192" s="29">
        <f>'Corridor LDV Model'!AE191*(1+$C$4)</f>
        <v>2.6</v>
      </c>
      <c r="D192" s="29">
        <f>'Corridor LDV Model'!AF191*(1+$C$4)</f>
        <v>2.6</v>
      </c>
      <c r="E192" s="29">
        <f>'Corridor LDV Model'!AG191*(1+$C$4)</f>
        <v>3.9000000000000004</v>
      </c>
    </row>
    <row r="193" spans="1:5" x14ac:dyDescent="0.25">
      <c r="A193" s="80" t="str">
        <f>'Corridor LDV Model'!$A192</f>
        <v>I-84</v>
      </c>
      <c r="B193" s="29">
        <f>'Corridor LDV Model'!AD192*(1+$C$4)</f>
        <v>1.3</v>
      </c>
      <c r="C193" s="29">
        <f>'Corridor LDV Model'!AE192*(1+$C$4)</f>
        <v>2.6</v>
      </c>
      <c r="D193" s="29">
        <f>'Corridor LDV Model'!AF192*(1+$C$4)</f>
        <v>3.9000000000000004</v>
      </c>
      <c r="E193" s="29">
        <f>'Corridor LDV Model'!AG192*(1+$C$4)</f>
        <v>3.9000000000000004</v>
      </c>
    </row>
    <row r="194" spans="1:5" x14ac:dyDescent="0.25">
      <c r="A194" s="80" t="str">
        <f>'Corridor LDV Model'!$A193</f>
        <v>I-84</v>
      </c>
      <c r="B194" s="29">
        <f>'Corridor LDV Model'!AD193*(1+$C$4)</f>
        <v>1.3</v>
      </c>
      <c r="C194" s="29">
        <f>'Corridor LDV Model'!AE193*(1+$C$4)</f>
        <v>3.9000000000000004</v>
      </c>
      <c r="D194" s="29">
        <f>'Corridor LDV Model'!AF193*(1+$C$4)</f>
        <v>5.2</v>
      </c>
      <c r="E194" s="29">
        <f>'Corridor LDV Model'!AG193*(1+$C$4)</f>
        <v>7.8000000000000007</v>
      </c>
    </row>
    <row r="195" spans="1:5" x14ac:dyDescent="0.25">
      <c r="A195" s="80" t="str">
        <f>'Corridor LDV Model'!$A194</f>
        <v>I-84</v>
      </c>
      <c r="B195" s="29">
        <f>'Corridor LDV Model'!AD194*(1+$C$4)</f>
        <v>1.3</v>
      </c>
      <c r="C195" s="29">
        <f>'Corridor LDV Model'!AE194*(1+$C$4)</f>
        <v>6.5</v>
      </c>
      <c r="D195" s="29">
        <f>'Corridor LDV Model'!AF194*(1+$C$4)</f>
        <v>9.1</v>
      </c>
      <c r="E195" s="29">
        <f>'Corridor LDV Model'!AG194*(1+$C$4)</f>
        <v>11.700000000000001</v>
      </c>
    </row>
    <row r="196" spans="1:5" x14ac:dyDescent="0.25">
      <c r="A196" s="80" t="str">
        <f>'Corridor LDV Model'!$A195</f>
        <v>I-84</v>
      </c>
      <c r="B196" s="29">
        <f>'Corridor LDV Model'!AD195*(1+$C$4)</f>
        <v>0</v>
      </c>
      <c r="C196" s="29">
        <f>'Corridor LDV Model'!AE195*(1+$C$4)</f>
        <v>1.3</v>
      </c>
      <c r="D196" s="29">
        <f>'Corridor LDV Model'!AF195*(1+$C$4)</f>
        <v>2.6</v>
      </c>
      <c r="E196" s="29">
        <f>'Corridor LDV Model'!AG195*(1+$C$4)</f>
        <v>3.9000000000000004</v>
      </c>
    </row>
    <row r="197" spans="1:5" x14ac:dyDescent="0.25">
      <c r="A197" s="80" t="str">
        <f>'Corridor LDV Model'!$A196</f>
        <v>I-84</v>
      </c>
      <c r="B197" s="29">
        <f>'Corridor LDV Model'!AD196*(1+$C$4)</f>
        <v>0</v>
      </c>
      <c r="C197" s="29">
        <f>'Corridor LDV Model'!AE196*(1+$C$4)</f>
        <v>1.3</v>
      </c>
      <c r="D197" s="29">
        <f>'Corridor LDV Model'!AF196*(1+$C$4)</f>
        <v>1.3</v>
      </c>
      <c r="E197" s="29">
        <f>'Corridor LDV Model'!AG196*(1+$C$4)</f>
        <v>2.6</v>
      </c>
    </row>
    <row r="198" spans="1:5" x14ac:dyDescent="0.25">
      <c r="A198" s="80" t="str">
        <f>'Corridor LDV Model'!$A197</f>
        <v>I-84</v>
      </c>
      <c r="B198" s="29">
        <f>'Corridor LDV Model'!AD197*(1+$C$4)</f>
        <v>1.3</v>
      </c>
      <c r="C198" s="29">
        <f>'Corridor LDV Model'!AE197*(1+$C$4)</f>
        <v>2.6</v>
      </c>
      <c r="D198" s="29">
        <f>'Corridor LDV Model'!AF197*(1+$C$4)</f>
        <v>2.6</v>
      </c>
      <c r="E198" s="29">
        <f>'Corridor LDV Model'!AG197*(1+$C$4)</f>
        <v>3.9000000000000004</v>
      </c>
    </row>
    <row r="199" spans="1:5" x14ac:dyDescent="0.25">
      <c r="A199" s="80" t="str">
        <f>'Corridor LDV Model'!$A198</f>
        <v>I-84</v>
      </c>
      <c r="B199" s="29">
        <f>'Corridor LDV Model'!AD198*(1+$C$4)</f>
        <v>1.3</v>
      </c>
      <c r="C199" s="29">
        <f>'Corridor LDV Model'!AE198*(1+$C$4)</f>
        <v>3.9000000000000004</v>
      </c>
      <c r="D199" s="29">
        <f>'Corridor LDV Model'!AF198*(1+$C$4)</f>
        <v>6.5</v>
      </c>
      <c r="E199" s="29">
        <f>'Corridor LDV Model'!AG198*(1+$C$4)</f>
        <v>7.8000000000000007</v>
      </c>
    </row>
    <row r="200" spans="1:5" x14ac:dyDescent="0.25">
      <c r="A200" s="80" t="str">
        <f>'Corridor LDV Model'!$A199</f>
        <v>I-84</v>
      </c>
      <c r="B200" s="29">
        <f>'Corridor LDV Model'!AD199*(1+$C$4)</f>
        <v>1.3</v>
      </c>
      <c r="C200" s="29">
        <f>'Corridor LDV Model'!AE199*(1+$C$4)</f>
        <v>3.9000000000000004</v>
      </c>
      <c r="D200" s="29">
        <f>'Corridor LDV Model'!AF199*(1+$C$4)</f>
        <v>6.5</v>
      </c>
      <c r="E200" s="29">
        <f>'Corridor LDV Model'!AG199*(1+$C$4)</f>
        <v>7.8000000000000007</v>
      </c>
    </row>
    <row r="201" spans="1:5" x14ac:dyDescent="0.25">
      <c r="A201" s="80" t="str">
        <f>'Corridor LDV Model'!$A200</f>
        <v>I-84</v>
      </c>
      <c r="B201" s="29">
        <f>'Corridor LDV Model'!AD200*(1+$C$4)</f>
        <v>1.3</v>
      </c>
      <c r="C201" s="29">
        <f>'Corridor LDV Model'!AE200*(1+$C$4)</f>
        <v>5.2</v>
      </c>
      <c r="D201" s="29">
        <f>'Corridor LDV Model'!AF200*(1+$C$4)</f>
        <v>6.5</v>
      </c>
      <c r="E201" s="29">
        <f>'Corridor LDV Model'!AG200*(1+$C$4)</f>
        <v>9.1</v>
      </c>
    </row>
    <row r="202" spans="1:5" x14ac:dyDescent="0.25">
      <c r="A202" s="80" t="str">
        <f>'Corridor LDV Model'!$A201</f>
        <v>I-84</v>
      </c>
      <c r="B202" s="29">
        <f>'Corridor LDV Model'!AD201*(1+$C$4)</f>
        <v>1.3</v>
      </c>
      <c r="C202" s="29">
        <f>'Corridor LDV Model'!AE201*(1+$C$4)</f>
        <v>2.6</v>
      </c>
      <c r="D202" s="29">
        <f>'Corridor LDV Model'!AF201*(1+$C$4)</f>
        <v>3.9000000000000004</v>
      </c>
      <c r="E202" s="29">
        <f>'Corridor LDV Model'!AG201*(1+$C$4)</f>
        <v>5.2</v>
      </c>
    </row>
    <row r="203" spans="1:5" x14ac:dyDescent="0.25">
      <c r="A203" s="80" t="str">
        <f>'Corridor LDV Model'!$A202</f>
        <v>I-84</v>
      </c>
      <c r="B203" s="29">
        <f>'Corridor LDV Model'!AD202*(1+$C$4)</f>
        <v>1.3</v>
      </c>
      <c r="C203" s="29">
        <f>'Corridor LDV Model'!AE202*(1+$C$4)</f>
        <v>3.9000000000000004</v>
      </c>
      <c r="D203" s="29">
        <f>'Corridor LDV Model'!AF202*(1+$C$4)</f>
        <v>5.2</v>
      </c>
      <c r="E203" s="29">
        <f>'Corridor LDV Model'!AG202*(1+$C$4)</f>
        <v>6.5</v>
      </c>
    </row>
    <row r="204" spans="1:5" x14ac:dyDescent="0.25">
      <c r="A204" s="80" t="str">
        <f>'Corridor LDV Model'!$A203</f>
        <v>I-84</v>
      </c>
      <c r="B204" s="29">
        <f>'Corridor LDV Model'!AD203*(1+$C$4)</f>
        <v>1.3</v>
      </c>
      <c r="C204" s="29">
        <f>'Corridor LDV Model'!AE203*(1+$C$4)</f>
        <v>2.6</v>
      </c>
      <c r="D204" s="29">
        <f>'Corridor LDV Model'!AF203*(1+$C$4)</f>
        <v>2.6</v>
      </c>
      <c r="E204" s="29">
        <f>'Corridor LDV Model'!AG203*(1+$C$4)</f>
        <v>3.9000000000000004</v>
      </c>
    </row>
    <row r="205" spans="1:5" x14ac:dyDescent="0.25">
      <c r="A205" s="80" t="str">
        <f>'Corridor LDV Model'!$A204</f>
        <v>I-84</v>
      </c>
      <c r="B205" s="29">
        <f>'Corridor LDV Model'!AD204*(1+$C$4)</f>
        <v>0</v>
      </c>
      <c r="C205" s="29">
        <f>'Corridor LDV Model'!AE204*(1+$C$4)</f>
        <v>1.3</v>
      </c>
      <c r="D205" s="29">
        <f>'Corridor LDV Model'!AF204*(1+$C$4)</f>
        <v>2.6</v>
      </c>
      <c r="E205" s="29">
        <f>'Corridor LDV Model'!AG204*(1+$C$4)</f>
        <v>2.6</v>
      </c>
    </row>
    <row r="206" spans="1:5" x14ac:dyDescent="0.25">
      <c r="A206" s="80" t="str">
        <f>'Corridor LDV Model'!$A205</f>
        <v>I-84</v>
      </c>
      <c r="B206" s="29">
        <f>'Corridor LDV Model'!AD205*(1+$C$4)</f>
        <v>1.3</v>
      </c>
      <c r="C206" s="29">
        <f>'Corridor LDV Model'!AE205*(1+$C$4)</f>
        <v>2.6</v>
      </c>
      <c r="D206" s="29">
        <f>'Corridor LDV Model'!AF205*(1+$C$4)</f>
        <v>2.6</v>
      </c>
      <c r="E206" s="29">
        <f>'Corridor LDV Model'!AG205*(1+$C$4)</f>
        <v>3.9000000000000004</v>
      </c>
    </row>
    <row r="207" spans="1:5" x14ac:dyDescent="0.25">
      <c r="A207" s="80" t="str">
        <f>'Corridor LDV Model'!$A206</f>
        <v>I-84</v>
      </c>
      <c r="B207" s="29">
        <f>'Corridor LDV Model'!AD206*(1+$C$4)</f>
        <v>1.3</v>
      </c>
      <c r="C207" s="29">
        <f>'Corridor LDV Model'!AE206*(1+$C$4)</f>
        <v>2.6</v>
      </c>
      <c r="D207" s="29">
        <f>'Corridor LDV Model'!AF206*(1+$C$4)</f>
        <v>2.6</v>
      </c>
      <c r="E207" s="29">
        <f>'Corridor LDV Model'!AG206*(1+$C$4)</f>
        <v>3.9000000000000004</v>
      </c>
    </row>
    <row r="208" spans="1:5" x14ac:dyDescent="0.25">
      <c r="A208" s="80" t="str">
        <f>'Corridor LDV Model'!$A207</f>
        <v>I-84</v>
      </c>
      <c r="B208" s="29">
        <f>'Corridor LDV Model'!AD207*(1+$C$4)</f>
        <v>1.3</v>
      </c>
      <c r="C208" s="29">
        <f>'Corridor LDV Model'!AE207*(1+$C$4)</f>
        <v>5.2</v>
      </c>
      <c r="D208" s="29">
        <f>'Corridor LDV Model'!AF207*(1+$C$4)</f>
        <v>7.8000000000000007</v>
      </c>
      <c r="E208" s="29">
        <f>'Corridor LDV Model'!AG207*(1+$C$4)</f>
        <v>11.700000000000001</v>
      </c>
    </row>
    <row r="209" spans="1:5" x14ac:dyDescent="0.25">
      <c r="A209" s="80" t="str">
        <f>'Corridor LDV Model'!$A208</f>
        <v>I-84</v>
      </c>
      <c r="B209" s="29">
        <f>'Corridor LDV Model'!AD208*(1+$C$4)</f>
        <v>1.3</v>
      </c>
      <c r="C209" s="29">
        <f>'Corridor LDV Model'!AE208*(1+$C$4)</f>
        <v>2.6</v>
      </c>
      <c r="D209" s="29">
        <f>'Corridor LDV Model'!AF208*(1+$C$4)</f>
        <v>3.9000000000000004</v>
      </c>
      <c r="E209" s="29">
        <f>'Corridor LDV Model'!AG208*(1+$C$4)</f>
        <v>5.2</v>
      </c>
    </row>
    <row r="210" spans="1:5" x14ac:dyDescent="0.25">
      <c r="A210" s="80" t="str">
        <f>'Corridor LDV Model'!$A209</f>
        <v>I-84</v>
      </c>
      <c r="B210" s="29">
        <f>'Corridor LDV Model'!AD209*(1+$C$4)</f>
        <v>1.3</v>
      </c>
      <c r="C210" s="29">
        <f>'Corridor LDV Model'!AE209*(1+$C$4)</f>
        <v>2.6</v>
      </c>
      <c r="D210" s="29">
        <f>'Corridor LDV Model'!AF209*(1+$C$4)</f>
        <v>3.9000000000000004</v>
      </c>
      <c r="E210" s="29">
        <f>'Corridor LDV Model'!AG209*(1+$C$4)</f>
        <v>5.2</v>
      </c>
    </row>
    <row r="211" spans="1:5" x14ac:dyDescent="0.25">
      <c r="A211" s="80" t="str">
        <f>'Corridor LDV Model'!$A210</f>
        <v>I-84</v>
      </c>
      <c r="B211" s="29">
        <f>'Corridor LDV Model'!AD210*(1+$C$4)</f>
        <v>1.3</v>
      </c>
      <c r="C211" s="29">
        <f>'Corridor LDV Model'!AE210*(1+$C$4)</f>
        <v>5.2</v>
      </c>
      <c r="D211" s="29">
        <f>'Corridor LDV Model'!AF210*(1+$C$4)</f>
        <v>7.8000000000000007</v>
      </c>
      <c r="E211" s="29">
        <f>'Corridor LDV Model'!AG210*(1+$C$4)</f>
        <v>10.4</v>
      </c>
    </row>
    <row r="212" spans="1:5" x14ac:dyDescent="0.25">
      <c r="A212" s="80" t="str">
        <f>'Corridor LDV Model'!$A211</f>
        <v>I-84</v>
      </c>
      <c r="B212" s="29">
        <f>'Corridor LDV Model'!AD211*(1+$C$4)</f>
        <v>1.3</v>
      </c>
      <c r="C212" s="29">
        <f>'Corridor LDV Model'!AE211*(1+$C$4)</f>
        <v>2.6</v>
      </c>
      <c r="D212" s="29">
        <f>'Corridor LDV Model'!AF211*(1+$C$4)</f>
        <v>3.9000000000000004</v>
      </c>
      <c r="E212" s="29">
        <f>'Corridor LDV Model'!AG211*(1+$C$4)</f>
        <v>5.2</v>
      </c>
    </row>
    <row r="213" spans="1:5" x14ac:dyDescent="0.25">
      <c r="A213" s="80" t="str">
        <f>'Corridor LDV Model'!$A212</f>
        <v>I-84</v>
      </c>
      <c r="B213" s="29">
        <f>'Corridor LDV Model'!AD212*(1+$C$4)</f>
        <v>1.3</v>
      </c>
      <c r="C213" s="29">
        <f>'Corridor LDV Model'!AE212*(1+$C$4)</f>
        <v>2.6</v>
      </c>
      <c r="D213" s="29">
        <f>'Corridor LDV Model'!AF212*(1+$C$4)</f>
        <v>3.9000000000000004</v>
      </c>
      <c r="E213" s="29">
        <f>'Corridor LDV Model'!AG212*(1+$C$4)</f>
        <v>3.9000000000000004</v>
      </c>
    </row>
    <row r="214" spans="1:5" x14ac:dyDescent="0.25">
      <c r="A214" s="80" t="str">
        <f>'Corridor LDV Model'!$A213</f>
        <v>I-84</v>
      </c>
      <c r="B214" s="29">
        <f>'Corridor LDV Model'!AD213*(1+$C$4)</f>
        <v>1.3</v>
      </c>
      <c r="C214" s="29">
        <f>'Corridor LDV Model'!AE213*(1+$C$4)</f>
        <v>2.6</v>
      </c>
      <c r="D214" s="29">
        <f>'Corridor LDV Model'!AF213*(1+$C$4)</f>
        <v>2.6</v>
      </c>
      <c r="E214" s="29">
        <f>'Corridor LDV Model'!AG213*(1+$C$4)</f>
        <v>3.9000000000000004</v>
      </c>
    </row>
    <row r="215" spans="1:5" x14ac:dyDescent="0.25">
      <c r="A215" s="80" t="str">
        <f>'Corridor LDV Model'!$A214</f>
        <v>I-84</v>
      </c>
      <c r="B215" s="29">
        <f>'Corridor LDV Model'!AD214*(1+$C$4)</f>
        <v>0</v>
      </c>
      <c r="C215" s="29">
        <f>'Corridor LDV Model'!AE214*(1+$C$4)</f>
        <v>1.3</v>
      </c>
      <c r="D215" s="29">
        <f>'Corridor LDV Model'!AF214*(1+$C$4)</f>
        <v>1.3</v>
      </c>
      <c r="E215" s="29">
        <f>'Corridor LDV Model'!AG214*(1+$C$4)</f>
        <v>1.3</v>
      </c>
    </row>
    <row r="216" spans="1:5" x14ac:dyDescent="0.25">
      <c r="A216" s="80" t="str">
        <f>'Corridor LDV Model'!$A215</f>
        <v>I-84</v>
      </c>
      <c r="B216" s="29">
        <f>'Corridor LDV Model'!AD215*(1+$C$4)</f>
        <v>0</v>
      </c>
      <c r="C216" s="29">
        <f>'Corridor LDV Model'!AE215*(1+$C$4)</f>
        <v>1.3</v>
      </c>
      <c r="D216" s="29">
        <f>'Corridor LDV Model'!AF215*(1+$C$4)</f>
        <v>1.3</v>
      </c>
      <c r="E216" s="29">
        <f>'Corridor LDV Model'!AG215*(1+$C$4)</f>
        <v>2.6</v>
      </c>
    </row>
    <row r="217" spans="1:5" x14ac:dyDescent="0.25">
      <c r="A217" s="80" t="str">
        <f>'Corridor LDV Model'!$A216</f>
        <v>I-84</v>
      </c>
      <c r="B217" s="29">
        <f>'Corridor LDV Model'!AD216*(1+$C$4)</f>
        <v>0</v>
      </c>
      <c r="C217" s="29">
        <f>'Corridor LDV Model'!AE216*(1+$C$4)</f>
        <v>1.3</v>
      </c>
      <c r="D217" s="29">
        <f>'Corridor LDV Model'!AF216*(1+$C$4)</f>
        <v>2.6</v>
      </c>
      <c r="E217" s="29">
        <f>'Corridor LDV Model'!AG216*(1+$C$4)</f>
        <v>3.9000000000000004</v>
      </c>
    </row>
    <row r="218" spans="1:5" x14ac:dyDescent="0.25">
      <c r="A218" s="80" t="str">
        <f>'Corridor LDV Model'!$A217</f>
        <v>I-84</v>
      </c>
      <c r="B218" s="29">
        <f>'Corridor LDV Model'!AD217*(1+$C$4)</f>
        <v>0</v>
      </c>
      <c r="C218" s="29">
        <f>'Corridor LDV Model'!AE217*(1+$C$4)</f>
        <v>1.3</v>
      </c>
      <c r="D218" s="29">
        <f>'Corridor LDV Model'!AF217*(1+$C$4)</f>
        <v>2.6</v>
      </c>
      <c r="E218" s="29">
        <f>'Corridor LDV Model'!AG217*(1+$C$4)</f>
        <v>2.6</v>
      </c>
    </row>
    <row r="219" spans="1:5" x14ac:dyDescent="0.25">
      <c r="A219" s="80" t="str">
        <f>'Corridor LDV Model'!$A218</f>
        <v>I-84</v>
      </c>
      <c r="B219" s="29">
        <f>'Corridor LDV Model'!AD218*(1+$C$4)</f>
        <v>1.3</v>
      </c>
      <c r="C219" s="29">
        <f>'Corridor LDV Model'!AE218*(1+$C$4)</f>
        <v>3.9000000000000004</v>
      </c>
      <c r="D219" s="29">
        <f>'Corridor LDV Model'!AF218*(1+$C$4)</f>
        <v>5.2</v>
      </c>
      <c r="E219" s="29">
        <f>'Corridor LDV Model'!AG218*(1+$C$4)</f>
        <v>6.5</v>
      </c>
    </row>
    <row r="220" spans="1:5" x14ac:dyDescent="0.25">
      <c r="A220" s="80" t="str">
        <f>'Corridor LDV Model'!$A219</f>
        <v>I-84</v>
      </c>
      <c r="B220" s="29">
        <f>'Corridor LDV Model'!AD219*(1+$C$4)</f>
        <v>1.3</v>
      </c>
      <c r="C220" s="29">
        <f>'Corridor LDV Model'!AE219*(1+$C$4)</f>
        <v>2.6</v>
      </c>
      <c r="D220" s="29">
        <f>'Corridor LDV Model'!AF219*(1+$C$4)</f>
        <v>3.9000000000000004</v>
      </c>
      <c r="E220" s="29">
        <f>'Corridor LDV Model'!AG219*(1+$C$4)</f>
        <v>5.2</v>
      </c>
    </row>
    <row r="221" spans="1:5" x14ac:dyDescent="0.25">
      <c r="A221" s="80" t="str">
        <f>'Corridor LDV Model'!$A220</f>
        <v>I-84</v>
      </c>
      <c r="B221" s="29">
        <f>'Corridor LDV Model'!AD220*(1+$C$4)</f>
        <v>1.3</v>
      </c>
      <c r="C221" s="29">
        <f>'Corridor LDV Model'!AE220*(1+$C$4)</f>
        <v>5.2</v>
      </c>
      <c r="D221" s="29">
        <f>'Corridor LDV Model'!AF220*(1+$C$4)</f>
        <v>7.8000000000000007</v>
      </c>
      <c r="E221" s="29">
        <f>'Corridor LDV Model'!AG220*(1+$C$4)</f>
        <v>10.4</v>
      </c>
    </row>
    <row r="222" spans="1:5" x14ac:dyDescent="0.25">
      <c r="A222" s="80" t="str">
        <f>'Corridor LDV Model'!$A221</f>
        <v>I-84</v>
      </c>
      <c r="B222" s="29">
        <f>'Corridor LDV Model'!AD221*(1+$C$4)</f>
        <v>0</v>
      </c>
      <c r="C222" s="29">
        <f>'Corridor LDV Model'!AE221*(1+$C$4)</f>
        <v>1.3</v>
      </c>
      <c r="D222" s="29">
        <f>'Corridor LDV Model'!AF221*(1+$C$4)</f>
        <v>2.6</v>
      </c>
      <c r="E222" s="29">
        <f>'Corridor LDV Model'!AG221*(1+$C$4)</f>
        <v>2.6</v>
      </c>
    </row>
    <row r="223" spans="1:5" x14ac:dyDescent="0.25">
      <c r="A223" s="80" t="str">
        <f>'Corridor LDV Model'!$A222</f>
        <v>I-84</v>
      </c>
      <c r="B223" s="29">
        <f>'Corridor LDV Model'!AD222*(1+$C$4)</f>
        <v>1.3</v>
      </c>
      <c r="C223" s="29">
        <f>'Corridor LDV Model'!AE222*(1+$C$4)</f>
        <v>6.5</v>
      </c>
      <c r="D223" s="29">
        <f>'Corridor LDV Model'!AF222*(1+$C$4)</f>
        <v>9.1</v>
      </c>
      <c r="E223" s="29">
        <f>'Corridor LDV Model'!AG222*(1+$C$4)</f>
        <v>13</v>
      </c>
    </row>
    <row r="224" spans="1:5" x14ac:dyDescent="0.25">
      <c r="A224" s="80" t="str">
        <f>'Corridor LDV Model'!$A223</f>
        <v>I-84</v>
      </c>
      <c r="B224" s="29">
        <f>'Corridor LDV Model'!AD223*(1+$C$4)</f>
        <v>1.3</v>
      </c>
      <c r="C224" s="29">
        <f>'Corridor LDV Model'!AE223*(1+$C$4)</f>
        <v>2.6</v>
      </c>
      <c r="D224" s="29">
        <f>'Corridor LDV Model'!AF223*(1+$C$4)</f>
        <v>3.9000000000000004</v>
      </c>
      <c r="E224" s="29">
        <f>'Corridor LDV Model'!AG223*(1+$C$4)</f>
        <v>3.9000000000000004</v>
      </c>
    </row>
    <row r="225" spans="1:5" x14ac:dyDescent="0.25">
      <c r="A225" s="80" t="str">
        <f>'Corridor LDV Model'!$A224</f>
        <v>I-84</v>
      </c>
      <c r="B225" s="29">
        <f>'Corridor LDV Model'!AD224*(1+$C$4)</f>
        <v>0</v>
      </c>
      <c r="C225" s="29">
        <f>'Corridor LDV Model'!AE224*(1+$C$4)</f>
        <v>1.3</v>
      </c>
      <c r="D225" s="29">
        <f>'Corridor LDV Model'!AF224*(1+$C$4)</f>
        <v>1.3</v>
      </c>
      <c r="E225" s="29">
        <f>'Corridor LDV Model'!AG224*(1+$C$4)</f>
        <v>1.3</v>
      </c>
    </row>
    <row r="226" spans="1:5" x14ac:dyDescent="0.25">
      <c r="A226" s="80" t="str">
        <f>'Corridor LDV Model'!$A225</f>
        <v>I-84</v>
      </c>
      <c r="B226" s="29">
        <f>'Corridor LDV Model'!AD225*(1+$C$4)</f>
        <v>0</v>
      </c>
      <c r="C226" s="29">
        <f>'Corridor LDV Model'!AE225*(1+$C$4)</f>
        <v>1.3</v>
      </c>
      <c r="D226" s="29">
        <f>'Corridor LDV Model'!AF225*(1+$C$4)</f>
        <v>2.6</v>
      </c>
      <c r="E226" s="29">
        <f>'Corridor LDV Model'!AG225*(1+$C$4)</f>
        <v>2.6</v>
      </c>
    </row>
    <row r="227" spans="1:5" x14ac:dyDescent="0.25">
      <c r="A227" s="80" t="str">
        <f>'Corridor LDV Model'!$A226</f>
        <v>I-84</v>
      </c>
      <c r="B227" s="29">
        <f>'Corridor LDV Model'!AD226*(1+$C$4)</f>
        <v>1.3</v>
      </c>
      <c r="C227" s="29">
        <f>'Corridor LDV Model'!AE226*(1+$C$4)</f>
        <v>3.9000000000000004</v>
      </c>
      <c r="D227" s="29">
        <f>'Corridor LDV Model'!AF226*(1+$C$4)</f>
        <v>6.5</v>
      </c>
      <c r="E227" s="29">
        <f>'Corridor LDV Model'!AG226*(1+$C$4)</f>
        <v>9.1</v>
      </c>
    </row>
    <row r="228" spans="1:5" x14ac:dyDescent="0.25">
      <c r="A228" s="80" t="str">
        <f>'Corridor LDV Model'!$A227</f>
        <v>I-84</v>
      </c>
      <c r="B228" s="29">
        <f>'Corridor LDV Model'!AD227*(1+$C$4)</f>
        <v>1.3</v>
      </c>
      <c r="C228" s="29">
        <f>'Corridor LDV Model'!AE227*(1+$C$4)</f>
        <v>6.5</v>
      </c>
      <c r="D228" s="29">
        <f>'Corridor LDV Model'!AF227*(1+$C$4)</f>
        <v>9.1</v>
      </c>
      <c r="E228" s="29">
        <f>'Corridor LDV Model'!AG227*(1+$C$4)</f>
        <v>13</v>
      </c>
    </row>
    <row r="229" spans="1:5" x14ac:dyDescent="0.25">
      <c r="A229" s="80" t="str">
        <f>'Corridor LDV Model'!$A228</f>
        <v>I-84</v>
      </c>
      <c r="B229" s="29">
        <f>'Corridor LDV Model'!AD228*(1+$C$4)</f>
        <v>0</v>
      </c>
      <c r="C229" s="29">
        <f>'Corridor LDV Model'!AE228*(1+$C$4)</f>
        <v>2.6</v>
      </c>
      <c r="D229" s="29">
        <f>'Corridor LDV Model'!AF228*(1+$C$4)</f>
        <v>2.6</v>
      </c>
      <c r="E229" s="29">
        <f>'Corridor LDV Model'!AG228*(1+$C$4)</f>
        <v>3.9000000000000004</v>
      </c>
    </row>
    <row r="230" spans="1:5" x14ac:dyDescent="0.25">
      <c r="A230" s="80" t="str">
        <f>'Corridor LDV Model'!$A229</f>
        <v>I-84</v>
      </c>
      <c r="B230" s="29">
        <f>'Corridor LDV Model'!AD229*(1+$C$4)</f>
        <v>1.3</v>
      </c>
      <c r="C230" s="29">
        <f>'Corridor LDV Model'!AE229*(1+$C$4)</f>
        <v>2.6</v>
      </c>
      <c r="D230" s="29">
        <f>'Corridor LDV Model'!AF229*(1+$C$4)</f>
        <v>3.9000000000000004</v>
      </c>
      <c r="E230" s="29">
        <f>'Corridor LDV Model'!AG229*(1+$C$4)</f>
        <v>5.2</v>
      </c>
    </row>
    <row r="231" spans="1:5" x14ac:dyDescent="0.25">
      <c r="A231" s="80" t="str">
        <f>'Corridor LDV Model'!$A230</f>
        <v>I-84</v>
      </c>
      <c r="B231" s="29">
        <f>'Corridor LDV Model'!AD230*(1+$C$4)</f>
        <v>0</v>
      </c>
      <c r="C231" s="29">
        <f>'Corridor LDV Model'!AE230*(1+$C$4)</f>
        <v>1.3</v>
      </c>
      <c r="D231" s="29">
        <f>'Corridor LDV Model'!AF230*(1+$C$4)</f>
        <v>2.6</v>
      </c>
      <c r="E231" s="29">
        <f>'Corridor LDV Model'!AG230*(1+$C$4)</f>
        <v>2.6</v>
      </c>
    </row>
    <row r="232" spans="1:5" x14ac:dyDescent="0.25">
      <c r="A232" s="80" t="str">
        <f>'Corridor LDV Model'!$A231</f>
        <v>I-84</v>
      </c>
      <c r="B232" s="29">
        <f>'Corridor LDV Model'!AD231*(1+$C$4)</f>
        <v>1.3</v>
      </c>
      <c r="C232" s="29">
        <f>'Corridor LDV Model'!AE231*(1+$C$4)</f>
        <v>3.9000000000000004</v>
      </c>
      <c r="D232" s="29">
        <f>'Corridor LDV Model'!AF231*(1+$C$4)</f>
        <v>5.2</v>
      </c>
      <c r="E232" s="29">
        <f>'Corridor LDV Model'!AG231*(1+$C$4)</f>
        <v>7.8000000000000007</v>
      </c>
    </row>
    <row r="233" spans="1:5" x14ac:dyDescent="0.25">
      <c r="A233" s="80" t="str">
        <f>'Corridor LDV Model'!$A232</f>
        <v>I-84</v>
      </c>
      <c r="B233" s="29">
        <f>'Corridor LDV Model'!AD232*(1+$C$4)</f>
        <v>1.3</v>
      </c>
      <c r="C233" s="29">
        <f>'Corridor LDV Model'!AE232*(1+$C$4)</f>
        <v>3.9000000000000004</v>
      </c>
      <c r="D233" s="29">
        <f>'Corridor LDV Model'!AF232*(1+$C$4)</f>
        <v>5.2</v>
      </c>
      <c r="E233" s="29">
        <f>'Corridor LDV Model'!AG232*(1+$C$4)</f>
        <v>6.5</v>
      </c>
    </row>
    <row r="234" spans="1:5" x14ac:dyDescent="0.25">
      <c r="A234" s="80" t="str">
        <f>'Corridor LDV Model'!$A233</f>
        <v>I-84</v>
      </c>
      <c r="B234" s="29">
        <f>'Corridor LDV Model'!AD233*(1+$C$4)</f>
        <v>1.3</v>
      </c>
      <c r="C234" s="29">
        <f>'Corridor LDV Model'!AE233*(1+$C$4)</f>
        <v>2.6</v>
      </c>
      <c r="D234" s="29">
        <f>'Corridor LDV Model'!AF233*(1+$C$4)</f>
        <v>2.6</v>
      </c>
      <c r="E234" s="29">
        <f>'Corridor LDV Model'!AG233*(1+$C$4)</f>
        <v>3.9000000000000004</v>
      </c>
    </row>
    <row r="235" spans="1:5" x14ac:dyDescent="0.25">
      <c r="A235" s="80" t="str">
        <f>'Corridor LDV Model'!$A234</f>
        <v>I-84</v>
      </c>
      <c r="B235" s="29">
        <f>'Corridor LDV Model'!AD234*(1+$C$4)</f>
        <v>1.3</v>
      </c>
      <c r="C235" s="29">
        <f>'Corridor LDV Model'!AE234*(1+$C$4)</f>
        <v>3.9000000000000004</v>
      </c>
      <c r="D235" s="29">
        <f>'Corridor LDV Model'!AF234*(1+$C$4)</f>
        <v>5.2</v>
      </c>
      <c r="E235" s="29">
        <f>'Corridor LDV Model'!AG234*(1+$C$4)</f>
        <v>6.5</v>
      </c>
    </row>
    <row r="236" spans="1:5" x14ac:dyDescent="0.25">
      <c r="A236" s="80" t="str">
        <f>'Corridor LDV Model'!$A235</f>
        <v>I-84</v>
      </c>
      <c r="B236" s="29">
        <f>'Corridor LDV Model'!AD235*(1+$C$4)</f>
        <v>1.3</v>
      </c>
      <c r="C236" s="29">
        <f>'Corridor LDV Model'!AE235*(1+$C$4)</f>
        <v>5.2</v>
      </c>
      <c r="D236" s="29">
        <f>'Corridor LDV Model'!AF235*(1+$C$4)</f>
        <v>6.5</v>
      </c>
      <c r="E236" s="29">
        <f>'Corridor LDV Model'!AG235*(1+$C$4)</f>
        <v>9.1</v>
      </c>
    </row>
    <row r="237" spans="1:5" x14ac:dyDescent="0.25">
      <c r="A237" s="80" t="str">
        <f>'Corridor LDV Model'!$A236</f>
        <v>I-84</v>
      </c>
      <c r="B237" s="29">
        <f>'Corridor LDV Model'!AD236*(1+$C$4)</f>
        <v>1.3</v>
      </c>
      <c r="C237" s="29">
        <f>'Corridor LDV Model'!AE236*(1+$C$4)</f>
        <v>2.6</v>
      </c>
      <c r="D237" s="29">
        <f>'Corridor LDV Model'!AF236*(1+$C$4)</f>
        <v>2.6</v>
      </c>
      <c r="E237" s="29">
        <f>'Corridor LDV Model'!AG236*(1+$C$4)</f>
        <v>3.9000000000000004</v>
      </c>
    </row>
    <row r="238" spans="1:5" x14ac:dyDescent="0.25">
      <c r="A238" s="80" t="str">
        <f>'Corridor LDV Model'!$A237</f>
        <v>I-84</v>
      </c>
      <c r="B238" s="29">
        <f>'Corridor LDV Model'!AD237*(1+$C$4)</f>
        <v>1.3</v>
      </c>
      <c r="C238" s="29">
        <f>'Corridor LDV Model'!AE237*(1+$C$4)</f>
        <v>2.6</v>
      </c>
      <c r="D238" s="29">
        <f>'Corridor LDV Model'!AF237*(1+$C$4)</f>
        <v>2.6</v>
      </c>
      <c r="E238" s="29">
        <f>'Corridor LDV Model'!AG237*(1+$C$4)</f>
        <v>3.9000000000000004</v>
      </c>
    </row>
    <row r="239" spans="1:5" x14ac:dyDescent="0.25">
      <c r="A239" s="80" t="str">
        <f>'Corridor LDV Model'!$A238</f>
        <v>I-84</v>
      </c>
      <c r="B239" s="29">
        <f>'Corridor LDV Model'!AD238*(1+$C$4)</f>
        <v>0</v>
      </c>
      <c r="C239" s="29">
        <f>'Corridor LDV Model'!AE238*(1+$C$4)</f>
        <v>1.3</v>
      </c>
      <c r="D239" s="29">
        <f>'Corridor LDV Model'!AF238*(1+$C$4)</f>
        <v>2.6</v>
      </c>
      <c r="E239" s="29">
        <f>'Corridor LDV Model'!AG238*(1+$C$4)</f>
        <v>2.6</v>
      </c>
    </row>
    <row r="240" spans="1:5" x14ac:dyDescent="0.25">
      <c r="A240" s="80" t="str">
        <f>'Corridor LDV Model'!$A239</f>
        <v>US 101</v>
      </c>
      <c r="B240" s="29">
        <f>'Corridor LDV Model'!AD239*(1+$C$4)</f>
        <v>1.3</v>
      </c>
      <c r="C240" s="29">
        <f>'Corridor LDV Model'!AE239*(1+$C$4)</f>
        <v>2.6</v>
      </c>
      <c r="D240" s="29">
        <f>'Corridor LDV Model'!AF239*(1+$C$4)</f>
        <v>2.6</v>
      </c>
      <c r="E240" s="29">
        <f>'Corridor LDV Model'!AG239*(1+$C$4)</f>
        <v>3.9000000000000004</v>
      </c>
    </row>
    <row r="241" spans="1:5" x14ac:dyDescent="0.25">
      <c r="A241" s="80" t="str">
        <f>'Corridor LDV Model'!$A240</f>
        <v>US 101</v>
      </c>
      <c r="B241" s="29">
        <f>'Corridor LDV Model'!AD240*(1+$C$4)</f>
        <v>0</v>
      </c>
      <c r="C241" s="29">
        <f>'Corridor LDV Model'!AE240*(1+$C$4)</f>
        <v>0</v>
      </c>
      <c r="D241" s="29">
        <f>'Corridor LDV Model'!AF240*(1+$C$4)</f>
        <v>0</v>
      </c>
      <c r="E241" s="29">
        <f>'Corridor LDV Model'!AG240*(1+$C$4)</f>
        <v>1.3</v>
      </c>
    </row>
    <row r="242" spans="1:5" x14ac:dyDescent="0.25">
      <c r="A242" s="80" t="str">
        <f>'Corridor LDV Model'!$A241</f>
        <v>US 101</v>
      </c>
      <c r="B242" s="29">
        <f>'Corridor LDV Model'!AD241*(1+$C$4)</f>
        <v>0</v>
      </c>
      <c r="C242" s="29">
        <f>'Corridor LDV Model'!AE241*(1+$C$4)</f>
        <v>1.3</v>
      </c>
      <c r="D242" s="29">
        <f>'Corridor LDV Model'!AF241*(1+$C$4)</f>
        <v>1.3</v>
      </c>
      <c r="E242" s="29">
        <f>'Corridor LDV Model'!AG241*(1+$C$4)</f>
        <v>1.3</v>
      </c>
    </row>
    <row r="243" spans="1:5" x14ac:dyDescent="0.25">
      <c r="A243" s="80" t="str">
        <f>'Corridor LDV Model'!$A242</f>
        <v>US 101</v>
      </c>
      <c r="B243" s="29">
        <f>'Corridor LDV Model'!AD242*(1+$C$4)</f>
        <v>1.3</v>
      </c>
      <c r="C243" s="29">
        <f>'Corridor LDV Model'!AE242*(1+$C$4)</f>
        <v>2.6</v>
      </c>
      <c r="D243" s="29">
        <f>'Corridor LDV Model'!AF242*(1+$C$4)</f>
        <v>2.6</v>
      </c>
      <c r="E243" s="29">
        <f>'Corridor LDV Model'!AG242*(1+$C$4)</f>
        <v>3.9000000000000004</v>
      </c>
    </row>
    <row r="244" spans="1:5" x14ac:dyDescent="0.25">
      <c r="A244" s="80" t="str">
        <f>'Corridor LDV Model'!$A243</f>
        <v>US 101</v>
      </c>
      <c r="B244" s="29">
        <f>'Corridor LDV Model'!AD243*(1+$C$4)</f>
        <v>0</v>
      </c>
      <c r="C244" s="29">
        <f>'Corridor LDV Model'!AE243*(1+$C$4)</f>
        <v>1.3</v>
      </c>
      <c r="D244" s="29">
        <f>'Corridor LDV Model'!AF243*(1+$C$4)</f>
        <v>1.3</v>
      </c>
      <c r="E244" s="29">
        <f>'Corridor LDV Model'!AG243*(1+$C$4)</f>
        <v>1.3</v>
      </c>
    </row>
    <row r="245" spans="1:5" x14ac:dyDescent="0.25">
      <c r="A245" s="80" t="str">
        <f>'Corridor LDV Model'!$A244</f>
        <v>US 101</v>
      </c>
      <c r="B245" s="29">
        <f>'Corridor LDV Model'!AD244*(1+$C$4)</f>
        <v>0</v>
      </c>
      <c r="C245" s="29">
        <f>'Corridor LDV Model'!AE244*(1+$C$4)</f>
        <v>1.3</v>
      </c>
      <c r="D245" s="29">
        <f>'Corridor LDV Model'!AF244*(1+$C$4)</f>
        <v>1.3</v>
      </c>
      <c r="E245" s="29">
        <f>'Corridor LDV Model'!AG244*(1+$C$4)</f>
        <v>1.3</v>
      </c>
    </row>
    <row r="246" spans="1:5" x14ac:dyDescent="0.25">
      <c r="A246" s="80" t="str">
        <f>'Corridor LDV Model'!$A245</f>
        <v>US 101</v>
      </c>
      <c r="B246" s="29">
        <f>'Corridor LDV Model'!AD245*(1+$C$4)</f>
        <v>0</v>
      </c>
      <c r="C246" s="29">
        <f>'Corridor LDV Model'!AE245*(1+$C$4)</f>
        <v>1.3</v>
      </c>
      <c r="D246" s="29">
        <f>'Corridor LDV Model'!AF245*(1+$C$4)</f>
        <v>1.3</v>
      </c>
      <c r="E246" s="29">
        <f>'Corridor LDV Model'!AG245*(1+$C$4)</f>
        <v>1.3</v>
      </c>
    </row>
    <row r="247" spans="1:5" x14ac:dyDescent="0.25">
      <c r="A247" s="80" t="str">
        <f>'Corridor LDV Model'!$A246</f>
        <v>US 101</v>
      </c>
      <c r="B247" s="29">
        <f>'Corridor LDV Model'!AD246*(1+$C$4)</f>
        <v>0</v>
      </c>
      <c r="C247" s="29">
        <f>'Corridor LDV Model'!AE246*(1+$C$4)</f>
        <v>1.3</v>
      </c>
      <c r="D247" s="29">
        <f>'Corridor LDV Model'!AF246*(1+$C$4)</f>
        <v>1.3</v>
      </c>
      <c r="E247" s="29">
        <f>'Corridor LDV Model'!AG246*(1+$C$4)</f>
        <v>2.6</v>
      </c>
    </row>
    <row r="248" spans="1:5" x14ac:dyDescent="0.25">
      <c r="A248" s="80" t="str">
        <f>'Corridor LDV Model'!$A247</f>
        <v>US 101</v>
      </c>
      <c r="B248" s="29">
        <f>'Corridor LDV Model'!AD247*(1+$C$4)</f>
        <v>0</v>
      </c>
      <c r="C248" s="29">
        <f>'Corridor LDV Model'!AE247*(1+$C$4)</f>
        <v>1.3</v>
      </c>
      <c r="D248" s="29">
        <f>'Corridor LDV Model'!AF247*(1+$C$4)</f>
        <v>1.3</v>
      </c>
      <c r="E248" s="29">
        <f>'Corridor LDV Model'!AG247*(1+$C$4)</f>
        <v>1.3</v>
      </c>
    </row>
    <row r="249" spans="1:5" x14ac:dyDescent="0.25">
      <c r="A249" s="80" t="str">
        <f>'Corridor LDV Model'!$A248</f>
        <v>US 101</v>
      </c>
      <c r="B249" s="29">
        <f>'Corridor LDV Model'!AD248*(1+$C$4)</f>
        <v>0</v>
      </c>
      <c r="C249" s="29">
        <f>'Corridor LDV Model'!AE248*(1+$C$4)</f>
        <v>0</v>
      </c>
      <c r="D249" s="29">
        <f>'Corridor LDV Model'!AF248*(1+$C$4)</f>
        <v>0</v>
      </c>
      <c r="E249" s="29">
        <f>'Corridor LDV Model'!AG248*(1+$C$4)</f>
        <v>0</v>
      </c>
    </row>
    <row r="250" spans="1:5" x14ac:dyDescent="0.25">
      <c r="A250" s="80" t="str">
        <f>'Corridor LDV Model'!$A249</f>
        <v>US 101</v>
      </c>
      <c r="B250" s="29">
        <f>'Corridor LDV Model'!AD249*(1+$C$4)</f>
        <v>1.3</v>
      </c>
      <c r="C250" s="29">
        <f>'Corridor LDV Model'!AE249*(1+$C$4)</f>
        <v>3.9000000000000004</v>
      </c>
      <c r="D250" s="29">
        <f>'Corridor LDV Model'!AF249*(1+$C$4)</f>
        <v>6.5</v>
      </c>
      <c r="E250" s="29">
        <f>'Corridor LDV Model'!AG249*(1+$C$4)</f>
        <v>7.8000000000000007</v>
      </c>
    </row>
    <row r="251" spans="1:5" x14ac:dyDescent="0.25">
      <c r="A251" s="80" t="str">
        <f>'Corridor LDV Model'!$A250</f>
        <v>US 101</v>
      </c>
      <c r="B251" s="29">
        <f>'Corridor LDV Model'!AD250*(1+$C$4)</f>
        <v>0</v>
      </c>
      <c r="C251" s="29">
        <f>'Corridor LDV Model'!AE250*(1+$C$4)</f>
        <v>1.3</v>
      </c>
      <c r="D251" s="29">
        <f>'Corridor LDV Model'!AF250*(1+$C$4)</f>
        <v>2.6</v>
      </c>
      <c r="E251" s="29">
        <f>'Corridor LDV Model'!AG250*(1+$C$4)</f>
        <v>2.6</v>
      </c>
    </row>
    <row r="252" spans="1:5" x14ac:dyDescent="0.25">
      <c r="A252" s="80" t="str">
        <f>'Corridor LDV Model'!$A251</f>
        <v>US 101</v>
      </c>
      <c r="B252" s="29">
        <f>'Corridor LDV Model'!AD251*(1+$C$4)</f>
        <v>0</v>
      </c>
      <c r="C252" s="29">
        <f>'Corridor LDV Model'!AE251*(1+$C$4)</f>
        <v>0</v>
      </c>
      <c r="D252" s="29">
        <f>'Corridor LDV Model'!AF251*(1+$C$4)</f>
        <v>1.3</v>
      </c>
      <c r="E252" s="29">
        <f>'Corridor LDV Model'!AG251*(1+$C$4)</f>
        <v>1.3</v>
      </c>
    </row>
    <row r="253" spans="1:5" x14ac:dyDescent="0.25">
      <c r="A253" s="80" t="str">
        <f>'Corridor LDV Model'!$A252</f>
        <v>US 101</v>
      </c>
      <c r="B253" s="29">
        <f>'Corridor LDV Model'!AD252*(1+$C$4)</f>
        <v>0</v>
      </c>
      <c r="C253" s="29">
        <f>'Corridor LDV Model'!AE252*(1+$C$4)</f>
        <v>0</v>
      </c>
      <c r="D253" s="29">
        <f>'Corridor LDV Model'!AF252*(1+$C$4)</f>
        <v>0</v>
      </c>
      <c r="E253" s="29">
        <f>'Corridor LDV Model'!AG252*(1+$C$4)</f>
        <v>1.3</v>
      </c>
    </row>
    <row r="254" spans="1:5" x14ac:dyDescent="0.25">
      <c r="A254" s="80" t="str">
        <f>'Corridor LDV Model'!$A253</f>
        <v>US 101</v>
      </c>
      <c r="B254" s="29">
        <f>'Corridor LDV Model'!AD253*(1+$C$4)</f>
        <v>0</v>
      </c>
      <c r="C254" s="29">
        <f>'Corridor LDV Model'!AE253*(1+$C$4)</f>
        <v>0</v>
      </c>
      <c r="D254" s="29">
        <f>'Corridor LDV Model'!AF253*(1+$C$4)</f>
        <v>1.3</v>
      </c>
      <c r="E254" s="29">
        <f>'Corridor LDV Model'!AG253*(1+$C$4)</f>
        <v>1.3</v>
      </c>
    </row>
    <row r="255" spans="1:5" x14ac:dyDescent="0.25">
      <c r="A255" s="80" t="str">
        <f>'Corridor LDV Model'!$A254</f>
        <v>US 101</v>
      </c>
      <c r="B255" s="29">
        <f>'Corridor LDV Model'!AD254*(1+$C$4)</f>
        <v>0</v>
      </c>
      <c r="C255" s="29">
        <f>'Corridor LDV Model'!AE254*(1+$C$4)</f>
        <v>0</v>
      </c>
      <c r="D255" s="29">
        <f>'Corridor LDV Model'!AF254*(1+$C$4)</f>
        <v>0</v>
      </c>
      <c r="E255" s="29">
        <f>'Corridor LDV Model'!AG254*(1+$C$4)</f>
        <v>0</v>
      </c>
    </row>
    <row r="256" spans="1:5" x14ac:dyDescent="0.25">
      <c r="A256" s="80" t="str">
        <f>'Corridor LDV Model'!$A255</f>
        <v>US 101</v>
      </c>
      <c r="B256" s="29">
        <f>'Corridor LDV Model'!AD255*(1+$C$4)</f>
        <v>0</v>
      </c>
      <c r="C256" s="29">
        <f>'Corridor LDV Model'!AE255*(1+$C$4)</f>
        <v>1.3</v>
      </c>
      <c r="D256" s="29">
        <f>'Corridor LDV Model'!AF255*(1+$C$4)</f>
        <v>1.3</v>
      </c>
      <c r="E256" s="29">
        <f>'Corridor LDV Model'!AG255*(1+$C$4)</f>
        <v>1.3</v>
      </c>
    </row>
    <row r="257" spans="1:5" x14ac:dyDescent="0.25">
      <c r="A257" s="80" t="str">
        <f>'Corridor LDV Model'!$A256</f>
        <v>US 101</v>
      </c>
      <c r="B257" s="29">
        <f>'Corridor LDV Model'!AD256*(1+$C$4)</f>
        <v>0</v>
      </c>
      <c r="C257" s="29">
        <f>'Corridor LDV Model'!AE256*(1+$C$4)</f>
        <v>0</v>
      </c>
      <c r="D257" s="29">
        <f>'Corridor LDV Model'!AF256*(1+$C$4)</f>
        <v>0</v>
      </c>
      <c r="E257" s="29">
        <f>'Corridor LDV Model'!AG256*(1+$C$4)</f>
        <v>1.3</v>
      </c>
    </row>
    <row r="258" spans="1:5" x14ac:dyDescent="0.25">
      <c r="A258" s="80" t="str">
        <f>'Corridor LDV Model'!$A257</f>
        <v>US 101</v>
      </c>
      <c r="B258" s="29">
        <f>'Corridor LDV Model'!AD257*(1+$C$4)</f>
        <v>0</v>
      </c>
      <c r="C258" s="29">
        <f>'Corridor LDV Model'!AE257*(1+$C$4)</f>
        <v>0</v>
      </c>
      <c r="D258" s="29">
        <f>'Corridor LDV Model'!AF257*(1+$C$4)</f>
        <v>0</v>
      </c>
      <c r="E258" s="29">
        <f>'Corridor LDV Model'!AG257*(1+$C$4)</f>
        <v>1.3</v>
      </c>
    </row>
    <row r="259" spans="1:5" x14ac:dyDescent="0.25">
      <c r="A259" s="80" t="str">
        <f>'Corridor LDV Model'!$A258</f>
        <v>US 101</v>
      </c>
      <c r="B259" s="29">
        <f>'Corridor LDV Model'!AD258*(1+$C$4)</f>
        <v>0</v>
      </c>
      <c r="C259" s="29">
        <f>'Corridor LDV Model'!AE258*(1+$C$4)</f>
        <v>0</v>
      </c>
      <c r="D259" s="29">
        <f>'Corridor LDV Model'!AF258*(1+$C$4)</f>
        <v>1.3</v>
      </c>
      <c r="E259" s="29">
        <f>'Corridor LDV Model'!AG258*(1+$C$4)</f>
        <v>1.3</v>
      </c>
    </row>
    <row r="260" spans="1:5" x14ac:dyDescent="0.25">
      <c r="A260" s="80" t="str">
        <f>'Corridor LDV Model'!$A259</f>
        <v>US 101</v>
      </c>
      <c r="B260" s="29">
        <f>'Corridor LDV Model'!AD259*(1+$C$4)</f>
        <v>0</v>
      </c>
      <c r="C260" s="29">
        <f>'Corridor LDV Model'!AE259*(1+$C$4)</f>
        <v>0</v>
      </c>
      <c r="D260" s="29">
        <f>'Corridor LDV Model'!AF259*(1+$C$4)</f>
        <v>0</v>
      </c>
      <c r="E260" s="29">
        <f>'Corridor LDV Model'!AG259*(1+$C$4)</f>
        <v>1.3</v>
      </c>
    </row>
    <row r="261" spans="1:5" x14ac:dyDescent="0.25">
      <c r="A261" s="80" t="str">
        <f>'Corridor LDV Model'!$A260</f>
        <v>US 101</v>
      </c>
      <c r="B261" s="29">
        <f>'Corridor LDV Model'!AD260*(1+$C$4)</f>
        <v>0</v>
      </c>
      <c r="C261" s="29">
        <f>'Corridor LDV Model'!AE260*(1+$C$4)</f>
        <v>0</v>
      </c>
      <c r="D261" s="29">
        <f>'Corridor LDV Model'!AF260*(1+$C$4)</f>
        <v>0</v>
      </c>
      <c r="E261" s="29">
        <f>'Corridor LDV Model'!AG260*(1+$C$4)</f>
        <v>0</v>
      </c>
    </row>
    <row r="262" spans="1:5" x14ac:dyDescent="0.25">
      <c r="A262" s="80" t="str">
        <f>'Corridor LDV Model'!$A261</f>
        <v>US 101</v>
      </c>
      <c r="B262" s="29">
        <f>'Corridor LDV Model'!AD261*(1+$C$4)</f>
        <v>0</v>
      </c>
      <c r="C262" s="29">
        <f>'Corridor LDV Model'!AE261*(1+$C$4)</f>
        <v>0</v>
      </c>
      <c r="D262" s="29">
        <f>'Corridor LDV Model'!AF261*(1+$C$4)</f>
        <v>0</v>
      </c>
      <c r="E262" s="29">
        <f>'Corridor LDV Model'!AG261*(1+$C$4)</f>
        <v>0</v>
      </c>
    </row>
    <row r="263" spans="1:5" x14ac:dyDescent="0.25">
      <c r="A263" s="80" t="str">
        <f>'Corridor LDV Model'!$A262</f>
        <v>US 101</v>
      </c>
      <c r="B263" s="29">
        <f>'Corridor LDV Model'!AD262*(1+$C$4)</f>
        <v>0</v>
      </c>
      <c r="C263" s="29">
        <f>'Corridor LDV Model'!AE262*(1+$C$4)</f>
        <v>0</v>
      </c>
      <c r="D263" s="29">
        <f>'Corridor LDV Model'!AF262*(1+$C$4)</f>
        <v>0</v>
      </c>
      <c r="E263" s="29">
        <f>'Corridor LDV Model'!AG262*(1+$C$4)</f>
        <v>1.3</v>
      </c>
    </row>
    <row r="264" spans="1:5" x14ac:dyDescent="0.25">
      <c r="A264" s="80" t="str">
        <f>'Corridor LDV Model'!$A263</f>
        <v>US 101</v>
      </c>
      <c r="B264" s="29">
        <f>'Corridor LDV Model'!AD263*(1+$C$4)</f>
        <v>0</v>
      </c>
      <c r="C264" s="29">
        <f>'Corridor LDV Model'!AE263*(1+$C$4)</f>
        <v>0</v>
      </c>
      <c r="D264" s="29">
        <f>'Corridor LDV Model'!AF263*(1+$C$4)</f>
        <v>0</v>
      </c>
      <c r="E264" s="29">
        <f>'Corridor LDV Model'!AG263*(1+$C$4)</f>
        <v>0</v>
      </c>
    </row>
    <row r="265" spans="1:5" x14ac:dyDescent="0.25">
      <c r="A265" s="80" t="str">
        <f>'Corridor LDV Model'!$A264</f>
        <v>US 101</v>
      </c>
      <c r="B265" s="29">
        <f>'Corridor LDV Model'!AD264*(1+$C$4)</f>
        <v>0</v>
      </c>
      <c r="C265" s="29">
        <f>'Corridor LDV Model'!AE264*(1+$C$4)</f>
        <v>0</v>
      </c>
      <c r="D265" s="29">
        <f>'Corridor LDV Model'!AF264*(1+$C$4)</f>
        <v>0</v>
      </c>
      <c r="E265" s="29">
        <f>'Corridor LDV Model'!AG264*(1+$C$4)</f>
        <v>0</v>
      </c>
    </row>
    <row r="266" spans="1:5" x14ac:dyDescent="0.25">
      <c r="A266" s="80" t="str">
        <f>'Corridor LDV Model'!$A265</f>
        <v>US 101</v>
      </c>
      <c r="B266" s="29">
        <f>'Corridor LDV Model'!AD265*(1+$C$4)</f>
        <v>0</v>
      </c>
      <c r="C266" s="29">
        <f>'Corridor LDV Model'!AE265*(1+$C$4)</f>
        <v>2.6</v>
      </c>
      <c r="D266" s="29">
        <f>'Corridor LDV Model'!AF265*(1+$C$4)</f>
        <v>2.6</v>
      </c>
      <c r="E266" s="29">
        <f>'Corridor LDV Model'!AG265*(1+$C$4)</f>
        <v>3.9000000000000004</v>
      </c>
    </row>
    <row r="267" spans="1:5" x14ac:dyDescent="0.25">
      <c r="A267" s="80" t="str">
        <f>'Corridor LDV Model'!$A266</f>
        <v>US 101</v>
      </c>
      <c r="B267" s="29">
        <f>'Corridor LDV Model'!AD266*(1+$C$4)</f>
        <v>0</v>
      </c>
      <c r="C267" s="29">
        <f>'Corridor LDV Model'!AE266*(1+$C$4)</f>
        <v>1.3</v>
      </c>
      <c r="D267" s="29">
        <f>'Corridor LDV Model'!AF266*(1+$C$4)</f>
        <v>1.3</v>
      </c>
      <c r="E267" s="29">
        <f>'Corridor LDV Model'!AG266*(1+$C$4)</f>
        <v>1.3</v>
      </c>
    </row>
    <row r="268" spans="1:5" x14ac:dyDescent="0.25">
      <c r="A268" s="80" t="str">
        <f>'Corridor LDV Model'!$A267</f>
        <v>US 101</v>
      </c>
      <c r="B268" s="29">
        <f>'Corridor LDV Model'!AD267*(1+$C$4)</f>
        <v>0</v>
      </c>
      <c r="C268" s="29">
        <f>'Corridor LDV Model'!AE267*(1+$C$4)</f>
        <v>1.3</v>
      </c>
      <c r="D268" s="29">
        <f>'Corridor LDV Model'!AF267*(1+$C$4)</f>
        <v>2.6</v>
      </c>
      <c r="E268" s="29">
        <f>'Corridor LDV Model'!AG267*(1+$C$4)</f>
        <v>2.6</v>
      </c>
    </row>
    <row r="269" spans="1:5" x14ac:dyDescent="0.25">
      <c r="A269" s="80" t="str">
        <f>'Corridor LDV Model'!$A268</f>
        <v>US 101</v>
      </c>
      <c r="B269" s="29">
        <f>'Corridor LDV Model'!AD268*(1+$C$4)</f>
        <v>0</v>
      </c>
      <c r="C269" s="29">
        <f>'Corridor LDV Model'!AE268*(1+$C$4)</f>
        <v>0</v>
      </c>
      <c r="D269" s="29">
        <f>'Corridor LDV Model'!AF268*(1+$C$4)</f>
        <v>1.3</v>
      </c>
      <c r="E269" s="29">
        <f>'Corridor LDV Model'!AG268*(1+$C$4)</f>
        <v>1.3</v>
      </c>
    </row>
    <row r="270" spans="1:5" x14ac:dyDescent="0.25">
      <c r="A270" s="80" t="str">
        <f>'Corridor LDV Model'!$A269</f>
        <v>US 101</v>
      </c>
      <c r="B270" s="29">
        <f>'Corridor LDV Model'!AD269*(1+$C$4)</f>
        <v>0</v>
      </c>
      <c r="C270" s="29">
        <f>'Corridor LDV Model'!AE269*(1+$C$4)</f>
        <v>0</v>
      </c>
      <c r="D270" s="29">
        <f>'Corridor LDV Model'!AF269*(1+$C$4)</f>
        <v>0</v>
      </c>
      <c r="E270" s="29">
        <f>'Corridor LDV Model'!AG269*(1+$C$4)</f>
        <v>0</v>
      </c>
    </row>
    <row r="271" spans="1:5" x14ac:dyDescent="0.25">
      <c r="A271" s="80" t="str">
        <f>'Corridor LDV Model'!$A270</f>
        <v>US 101</v>
      </c>
      <c r="B271" s="29">
        <f>'Corridor LDV Model'!AD270*(1+$C$4)</f>
        <v>0</v>
      </c>
      <c r="C271" s="29">
        <f>'Corridor LDV Model'!AE270*(1+$C$4)</f>
        <v>0</v>
      </c>
      <c r="D271" s="29">
        <f>'Corridor LDV Model'!AF270*(1+$C$4)</f>
        <v>1.3</v>
      </c>
      <c r="E271" s="29">
        <f>'Corridor LDV Model'!AG270*(1+$C$4)</f>
        <v>1.3</v>
      </c>
    </row>
    <row r="272" spans="1:5" x14ac:dyDescent="0.25">
      <c r="A272" s="80" t="str">
        <f>'Corridor LDV Model'!$A271</f>
        <v>US 101</v>
      </c>
      <c r="B272" s="29">
        <f>'Corridor LDV Model'!AD271*(1+$C$4)</f>
        <v>0</v>
      </c>
      <c r="C272" s="29">
        <f>'Corridor LDV Model'!AE271*(1+$C$4)</f>
        <v>1.3</v>
      </c>
      <c r="D272" s="29">
        <f>'Corridor LDV Model'!AF271*(1+$C$4)</f>
        <v>1.3</v>
      </c>
      <c r="E272" s="29">
        <f>'Corridor LDV Model'!AG271*(1+$C$4)</f>
        <v>1.3</v>
      </c>
    </row>
    <row r="273" spans="1:5" x14ac:dyDescent="0.25">
      <c r="A273" s="80" t="str">
        <f>'Corridor LDV Model'!$A272</f>
        <v>US 101</v>
      </c>
      <c r="B273" s="29">
        <f>'Corridor LDV Model'!AD272*(1+$C$4)</f>
        <v>0</v>
      </c>
      <c r="C273" s="29">
        <f>'Corridor LDV Model'!AE272*(1+$C$4)</f>
        <v>0</v>
      </c>
      <c r="D273" s="29">
        <f>'Corridor LDV Model'!AF272*(1+$C$4)</f>
        <v>0</v>
      </c>
      <c r="E273" s="29">
        <f>'Corridor LDV Model'!AG272*(1+$C$4)</f>
        <v>1.3</v>
      </c>
    </row>
    <row r="274" spans="1:5" x14ac:dyDescent="0.25">
      <c r="A274" s="80" t="str">
        <f>'Corridor LDV Model'!$A273</f>
        <v>US 101</v>
      </c>
      <c r="B274" s="29">
        <f>'Corridor LDV Model'!AD273*(1+$C$4)</f>
        <v>0</v>
      </c>
      <c r="C274" s="29">
        <f>'Corridor LDV Model'!AE273*(1+$C$4)</f>
        <v>1.3</v>
      </c>
      <c r="D274" s="29">
        <f>'Corridor LDV Model'!AF273*(1+$C$4)</f>
        <v>2.6</v>
      </c>
      <c r="E274" s="29">
        <f>'Corridor LDV Model'!AG273*(1+$C$4)</f>
        <v>2.6</v>
      </c>
    </row>
    <row r="275" spans="1:5" x14ac:dyDescent="0.25">
      <c r="A275" s="80" t="str">
        <f>'Corridor LDV Model'!$A274</f>
        <v>US 101</v>
      </c>
      <c r="B275" s="29">
        <f>'Corridor LDV Model'!AD274*(1+$C$4)</f>
        <v>0</v>
      </c>
      <c r="C275" s="29">
        <f>'Corridor LDV Model'!AE274*(1+$C$4)</f>
        <v>1.3</v>
      </c>
      <c r="D275" s="29">
        <f>'Corridor LDV Model'!AF274*(1+$C$4)</f>
        <v>1.3</v>
      </c>
      <c r="E275" s="29">
        <f>'Corridor LDV Model'!AG274*(1+$C$4)</f>
        <v>1.3</v>
      </c>
    </row>
    <row r="276" spans="1:5" x14ac:dyDescent="0.25">
      <c r="A276" s="80" t="str">
        <f>'Corridor LDV Model'!$A275</f>
        <v>US 101</v>
      </c>
      <c r="B276" s="29">
        <f>'Corridor LDV Model'!AD275*(1+$C$4)</f>
        <v>0</v>
      </c>
      <c r="C276" s="29">
        <f>'Corridor LDV Model'!AE275*(1+$C$4)</f>
        <v>2.6</v>
      </c>
      <c r="D276" s="29">
        <f>'Corridor LDV Model'!AF275*(1+$C$4)</f>
        <v>2.6</v>
      </c>
      <c r="E276" s="29">
        <f>'Corridor LDV Model'!AG275*(1+$C$4)</f>
        <v>3.9000000000000004</v>
      </c>
    </row>
    <row r="277" spans="1:5" x14ac:dyDescent="0.25">
      <c r="A277" s="80" t="str">
        <f>'Corridor LDV Model'!$A276</f>
        <v>US 101</v>
      </c>
      <c r="B277" s="29">
        <f>'Corridor LDV Model'!AD276*(1+$C$4)</f>
        <v>0</v>
      </c>
      <c r="C277" s="29">
        <f>'Corridor LDV Model'!AE276*(1+$C$4)</f>
        <v>0</v>
      </c>
      <c r="D277" s="29">
        <f>'Corridor LDV Model'!AF276*(1+$C$4)</f>
        <v>0</v>
      </c>
      <c r="E277" s="29">
        <f>'Corridor LDV Model'!AG276*(1+$C$4)</f>
        <v>0</v>
      </c>
    </row>
    <row r="278" spans="1:5" x14ac:dyDescent="0.25">
      <c r="A278" s="80" t="str">
        <f>'Corridor LDV Model'!$A277</f>
        <v>US 101</v>
      </c>
      <c r="B278" s="29">
        <f>'Corridor LDV Model'!AD277*(1+$C$4)</f>
        <v>0</v>
      </c>
      <c r="C278" s="29">
        <f>'Corridor LDV Model'!AE277*(1+$C$4)</f>
        <v>0</v>
      </c>
      <c r="D278" s="29">
        <f>'Corridor LDV Model'!AF277*(1+$C$4)</f>
        <v>1.3</v>
      </c>
      <c r="E278" s="29">
        <f>'Corridor LDV Model'!AG277*(1+$C$4)</f>
        <v>1.3</v>
      </c>
    </row>
    <row r="279" spans="1:5" x14ac:dyDescent="0.25">
      <c r="A279" s="80" t="str">
        <f>'Corridor LDV Model'!$A278</f>
        <v>US 101</v>
      </c>
      <c r="B279" s="29">
        <f>'Corridor LDV Model'!AD278*(1+$C$4)</f>
        <v>0</v>
      </c>
      <c r="C279" s="29">
        <f>'Corridor LDV Model'!AE278*(1+$C$4)</f>
        <v>1.3</v>
      </c>
      <c r="D279" s="29">
        <f>'Corridor LDV Model'!AF278*(1+$C$4)</f>
        <v>1.3</v>
      </c>
      <c r="E279" s="29">
        <f>'Corridor LDV Model'!AG278*(1+$C$4)</f>
        <v>1.3</v>
      </c>
    </row>
    <row r="280" spans="1:5" x14ac:dyDescent="0.25">
      <c r="A280" s="80" t="str">
        <f>'Corridor LDV Model'!$A279</f>
        <v>US 101</v>
      </c>
      <c r="B280" s="29">
        <f>'Corridor LDV Model'!AD279*(1+$C$4)</f>
        <v>0</v>
      </c>
      <c r="C280" s="29">
        <f>'Corridor LDV Model'!AE279*(1+$C$4)</f>
        <v>0</v>
      </c>
      <c r="D280" s="29">
        <f>'Corridor LDV Model'!AF279*(1+$C$4)</f>
        <v>0</v>
      </c>
      <c r="E280" s="29">
        <f>'Corridor LDV Model'!AG279*(1+$C$4)</f>
        <v>0</v>
      </c>
    </row>
    <row r="281" spans="1:5" x14ac:dyDescent="0.25">
      <c r="A281" s="80" t="str">
        <f>'Corridor LDV Model'!$A280</f>
        <v>US 101</v>
      </c>
      <c r="B281" s="29">
        <f>'Corridor LDV Model'!AD280*(1+$C$4)</f>
        <v>0</v>
      </c>
      <c r="C281" s="29">
        <f>'Corridor LDV Model'!AE280*(1+$C$4)</f>
        <v>0</v>
      </c>
      <c r="D281" s="29">
        <f>'Corridor LDV Model'!AF280*(1+$C$4)</f>
        <v>0</v>
      </c>
      <c r="E281" s="29">
        <f>'Corridor LDV Model'!AG280*(1+$C$4)</f>
        <v>0</v>
      </c>
    </row>
    <row r="282" spans="1:5" x14ac:dyDescent="0.25">
      <c r="A282" s="80" t="str">
        <f>'Corridor LDV Model'!$A281</f>
        <v>US 101</v>
      </c>
      <c r="B282" s="29">
        <f>'Corridor LDV Model'!AD281*(1+$C$4)</f>
        <v>0</v>
      </c>
      <c r="C282" s="29">
        <f>'Corridor LDV Model'!AE281*(1+$C$4)</f>
        <v>0</v>
      </c>
      <c r="D282" s="29">
        <f>'Corridor LDV Model'!AF281*(1+$C$4)</f>
        <v>1.3</v>
      </c>
      <c r="E282" s="29">
        <f>'Corridor LDV Model'!AG281*(1+$C$4)</f>
        <v>1.3</v>
      </c>
    </row>
    <row r="283" spans="1:5" x14ac:dyDescent="0.25">
      <c r="A283" s="80" t="str">
        <f>'Corridor LDV Model'!$A282</f>
        <v>US 101</v>
      </c>
      <c r="B283" s="29">
        <f>'Corridor LDV Model'!AD282*(1+$C$4)</f>
        <v>0</v>
      </c>
      <c r="C283" s="29">
        <f>'Corridor LDV Model'!AE282*(1+$C$4)</f>
        <v>1.3</v>
      </c>
      <c r="D283" s="29">
        <f>'Corridor LDV Model'!AF282*(1+$C$4)</f>
        <v>1.3</v>
      </c>
      <c r="E283" s="29">
        <f>'Corridor LDV Model'!AG282*(1+$C$4)</f>
        <v>1.3</v>
      </c>
    </row>
    <row r="284" spans="1:5" x14ac:dyDescent="0.25">
      <c r="A284" s="80" t="str">
        <f>'Corridor LDV Model'!$A283</f>
        <v>US 101</v>
      </c>
      <c r="B284" s="29">
        <f>'Corridor LDV Model'!AD283*(1+$C$4)</f>
        <v>0</v>
      </c>
      <c r="C284" s="29">
        <f>'Corridor LDV Model'!AE283*(1+$C$4)</f>
        <v>0</v>
      </c>
      <c r="D284" s="29">
        <f>'Corridor LDV Model'!AF283*(1+$C$4)</f>
        <v>0</v>
      </c>
      <c r="E284" s="29">
        <f>'Corridor LDV Model'!AG283*(1+$C$4)</f>
        <v>0</v>
      </c>
    </row>
    <row r="285" spans="1:5" x14ac:dyDescent="0.25">
      <c r="A285" s="80" t="str">
        <f>'Corridor LDV Model'!$A284</f>
        <v>US 101</v>
      </c>
      <c r="B285" s="29">
        <f>'Corridor LDV Model'!AD284*(1+$C$4)</f>
        <v>0</v>
      </c>
      <c r="C285" s="29">
        <f>'Corridor LDV Model'!AE284*(1+$C$4)</f>
        <v>0</v>
      </c>
      <c r="D285" s="29">
        <f>'Corridor LDV Model'!AF284*(1+$C$4)</f>
        <v>0</v>
      </c>
      <c r="E285" s="29">
        <f>'Corridor LDV Model'!AG284*(1+$C$4)</f>
        <v>0</v>
      </c>
    </row>
    <row r="286" spans="1:5" x14ac:dyDescent="0.25">
      <c r="A286" s="80" t="str">
        <f>'Corridor LDV Model'!$A285</f>
        <v>US 101</v>
      </c>
      <c r="B286" s="29">
        <f>'Corridor LDV Model'!AD285*(1+$C$4)</f>
        <v>0</v>
      </c>
      <c r="C286" s="29">
        <f>'Corridor LDV Model'!AE285*(1+$C$4)</f>
        <v>0</v>
      </c>
      <c r="D286" s="29">
        <f>'Corridor LDV Model'!AF285*(1+$C$4)</f>
        <v>0</v>
      </c>
      <c r="E286" s="29">
        <f>'Corridor LDV Model'!AG285*(1+$C$4)</f>
        <v>0</v>
      </c>
    </row>
    <row r="287" spans="1:5" x14ac:dyDescent="0.25">
      <c r="A287" s="80" t="str">
        <f>'Corridor LDV Model'!$A286</f>
        <v>US 101</v>
      </c>
      <c r="B287" s="29">
        <f>'Corridor LDV Model'!AD286*(1+$C$4)</f>
        <v>0</v>
      </c>
      <c r="C287" s="29">
        <f>'Corridor LDV Model'!AE286*(1+$C$4)</f>
        <v>0</v>
      </c>
      <c r="D287" s="29">
        <f>'Corridor LDV Model'!AF286*(1+$C$4)</f>
        <v>0</v>
      </c>
      <c r="E287" s="29">
        <f>'Corridor LDV Model'!AG286*(1+$C$4)</f>
        <v>0</v>
      </c>
    </row>
    <row r="288" spans="1:5" x14ac:dyDescent="0.25">
      <c r="A288" s="80" t="str">
        <f>'Corridor LDV Model'!$A287</f>
        <v>US 101</v>
      </c>
      <c r="B288" s="29">
        <f>'Corridor LDV Model'!AD287*(1+$C$4)</f>
        <v>0</v>
      </c>
      <c r="C288" s="29">
        <f>'Corridor LDV Model'!AE287*(1+$C$4)</f>
        <v>0</v>
      </c>
      <c r="D288" s="29">
        <f>'Corridor LDV Model'!AF287*(1+$C$4)</f>
        <v>0</v>
      </c>
      <c r="E288" s="29">
        <f>'Corridor LDV Model'!AG287*(1+$C$4)</f>
        <v>0</v>
      </c>
    </row>
    <row r="289" spans="1:5" x14ac:dyDescent="0.25">
      <c r="A289" s="80" t="str">
        <f>'Corridor LDV Model'!$A288</f>
        <v>US 101</v>
      </c>
      <c r="B289" s="29">
        <f>'Corridor LDV Model'!AD288*(1+$C$4)</f>
        <v>0</v>
      </c>
      <c r="C289" s="29">
        <f>'Corridor LDV Model'!AE288*(1+$C$4)</f>
        <v>0</v>
      </c>
      <c r="D289" s="29">
        <f>'Corridor LDV Model'!AF288*(1+$C$4)</f>
        <v>0</v>
      </c>
      <c r="E289" s="29">
        <f>'Corridor LDV Model'!AG288*(1+$C$4)</f>
        <v>0</v>
      </c>
    </row>
    <row r="290" spans="1:5" x14ac:dyDescent="0.25">
      <c r="A290" s="80" t="str">
        <f>'Corridor LDV Model'!$A289</f>
        <v>US 101</v>
      </c>
      <c r="B290" s="29">
        <f>'Corridor LDV Model'!AD289*(1+$C$4)</f>
        <v>0</v>
      </c>
      <c r="C290" s="29">
        <f>'Corridor LDV Model'!AE289*(1+$C$4)</f>
        <v>0</v>
      </c>
      <c r="D290" s="29">
        <f>'Corridor LDV Model'!AF289*(1+$C$4)</f>
        <v>1.3</v>
      </c>
      <c r="E290" s="29">
        <f>'Corridor LDV Model'!AG289*(1+$C$4)</f>
        <v>1.3</v>
      </c>
    </row>
    <row r="291" spans="1:5" x14ac:dyDescent="0.25">
      <c r="A291" s="80" t="str">
        <f>'Corridor LDV Model'!$A290</f>
        <v>US 101</v>
      </c>
      <c r="B291" s="29">
        <f>'Corridor LDV Model'!AD290*(1+$C$4)</f>
        <v>0</v>
      </c>
      <c r="C291" s="29">
        <f>'Corridor LDV Model'!AE290*(1+$C$4)</f>
        <v>0</v>
      </c>
      <c r="D291" s="29">
        <f>'Corridor LDV Model'!AF290*(1+$C$4)</f>
        <v>1.3</v>
      </c>
      <c r="E291" s="29">
        <f>'Corridor LDV Model'!AG290*(1+$C$4)</f>
        <v>1.3</v>
      </c>
    </row>
    <row r="292" spans="1:5" x14ac:dyDescent="0.25">
      <c r="A292" s="80" t="str">
        <f>'Corridor LDV Model'!$A291</f>
        <v>US 101</v>
      </c>
      <c r="B292" s="29">
        <f>'Corridor LDV Model'!AD291*(1+$C$4)</f>
        <v>0</v>
      </c>
      <c r="C292" s="29">
        <f>'Corridor LDV Model'!AE291*(1+$C$4)</f>
        <v>0</v>
      </c>
      <c r="D292" s="29">
        <f>'Corridor LDV Model'!AF291*(1+$C$4)</f>
        <v>0</v>
      </c>
      <c r="E292" s="29">
        <f>'Corridor LDV Model'!AG291*(1+$C$4)</f>
        <v>1.3</v>
      </c>
    </row>
    <row r="293" spans="1:5" x14ac:dyDescent="0.25">
      <c r="A293" s="80" t="str">
        <f>'Corridor LDV Model'!$A292</f>
        <v>US 101</v>
      </c>
      <c r="B293" s="29">
        <f>'Corridor LDV Model'!AD292*(1+$C$4)</f>
        <v>0</v>
      </c>
      <c r="C293" s="29">
        <f>'Corridor LDV Model'!AE292*(1+$C$4)</f>
        <v>0</v>
      </c>
      <c r="D293" s="29">
        <f>'Corridor LDV Model'!AF292*(1+$C$4)</f>
        <v>0</v>
      </c>
      <c r="E293" s="29">
        <f>'Corridor LDV Model'!AG292*(1+$C$4)</f>
        <v>1.3</v>
      </c>
    </row>
    <row r="294" spans="1:5" x14ac:dyDescent="0.25">
      <c r="A294" s="80" t="str">
        <f>'Corridor LDV Model'!$A293</f>
        <v>US 101</v>
      </c>
      <c r="B294" s="29">
        <f>'Corridor LDV Model'!AD293*(1+$C$4)</f>
        <v>0</v>
      </c>
      <c r="C294" s="29">
        <f>'Corridor LDV Model'!AE293*(1+$C$4)</f>
        <v>1.3</v>
      </c>
      <c r="D294" s="29">
        <f>'Corridor LDV Model'!AF293*(1+$C$4)</f>
        <v>1.3</v>
      </c>
      <c r="E294" s="29">
        <f>'Corridor LDV Model'!AG293*(1+$C$4)</f>
        <v>1.3</v>
      </c>
    </row>
    <row r="295" spans="1:5" x14ac:dyDescent="0.25">
      <c r="A295" s="80" t="str">
        <f>'Corridor LDV Model'!$A294</f>
        <v>US 101</v>
      </c>
      <c r="B295" s="29">
        <f>'Corridor LDV Model'!AD294*(1+$C$4)</f>
        <v>0</v>
      </c>
      <c r="C295" s="29">
        <f>'Corridor LDV Model'!AE294*(1+$C$4)</f>
        <v>1.3</v>
      </c>
      <c r="D295" s="29">
        <f>'Corridor LDV Model'!AF294*(1+$C$4)</f>
        <v>1.3</v>
      </c>
      <c r="E295" s="29">
        <f>'Corridor LDV Model'!AG294*(1+$C$4)</f>
        <v>1.3</v>
      </c>
    </row>
    <row r="296" spans="1:5" x14ac:dyDescent="0.25">
      <c r="A296" s="80" t="str">
        <f>'Corridor LDV Model'!$A295</f>
        <v>US 101</v>
      </c>
      <c r="B296" s="29">
        <f>'Corridor LDV Model'!AD295*(1+$C$4)</f>
        <v>0</v>
      </c>
      <c r="C296" s="29">
        <f>'Corridor LDV Model'!AE295*(1+$C$4)</f>
        <v>1.3</v>
      </c>
      <c r="D296" s="29">
        <f>'Corridor LDV Model'!AF295*(1+$C$4)</f>
        <v>1.3</v>
      </c>
      <c r="E296" s="29">
        <f>'Corridor LDV Model'!AG295*(1+$C$4)</f>
        <v>1.3</v>
      </c>
    </row>
    <row r="297" spans="1:5" x14ac:dyDescent="0.25">
      <c r="A297" s="80" t="str">
        <f>'Corridor LDV Model'!$A296</f>
        <v>US 101</v>
      </c>
      <c r="B297" s="29">
        <f>'Corridor LDV Model'!AD296*(1+$C$4)</f>
        <v>0</v>
      </c>
      <c r="C297" s="29">
        <f>'Corridor LDV Model'!AE296*(1+$C$4)</f>
        <v>0</v>
      </c>
      <c r="D297" s="29">
        <f>'Corridor LDV Model'!AF296*(1+$C$4)</f>
        <v>0</v>
      </c>
      <c r="E297" s="29">
        <f>'Corridor LDV Model'!AG296*(1+$C$4)</f>
        <v>0</v>
      </c>
    </row>
    <row r="298" spans="1:5" x14ac:dyDescent="0.25">
      <c r="A298" s="80" t="str">
        <f>'Corridor LDV Model'!$A297</f>
        <v>US 101</v>
      </c>
      <c r="B298" s="29">
        <f>'Corridor LDV Model'!AD297*(1+$C$4)</f>
        <v>0</v>
      </c>
      <c r="C298" s="29">
        <f>'Corridor LDV Model'!AE297*(1+$C$4)</f>
        <v>0</v>
      </c>
      <c r="D298" s="29">
        <f>'Corridor LDV Model'!AF297*(1+$C$4)</f>
        <v>0</v>
      </c>
      <c r="E298" s="29">
        <f>'Corridor LDV Model'!AG297*(1+$C$4)</f>
        <v>0</v>
      </c>
    </row>
    <row r="299" spans="1:5" x14ac:dyDescent="0.25">
      <c r="A299" s="80" t="str">
        <f>'Corridor LDV Model'!$A298</f>
        <v>US 101</v>
      </c>
      <c r="B299" s="29">
        <f>'Corridor LDV Model'!AD298*(1+$C$4)</f>
        <v>0</v>
      </c>
      <c r="C299" s="29">
        <f>'Corridor LDV Model'!AE298*(1+$C$4)</f>
        <v>0</v>
      </c>
      <c r="D299" s="29">
        <f>'Corridor LDV Model'!AF298*(1+$C$4)</f>
        <v>0</v>
      </c>
      <c r="E299" s="29">
        <f>'Corridor LDV Model'!AG298*(1+$C$4)</f>
        <v>0</v>
      </c>
    </row>
    <row r="300" spans="1:5" x14ac:dyDescent="0.25">
      <c r="A300" s="80" t="str">
        <f>'Corridor LDV Model'!$A299</f>
        <v>US 101</v>
      </c>
      <c r="B300" s="29">
        <f>'Corridor LDV Model'!AD299*(1+$C$4)</f>
        <v>0</v>
      </c>
      <c r="C300" s="29">
        <f>'Corridor LDV Model'!AE299*(1+$C$4)</f>
        <v>0</v>
      </c>
      <c r="D300" s="29">
        <f>'Corridor LDV Model'!AF299*(1+$C$4)</f>
        <v>0</v>
      </c>
      <c r="E300" s="29">
        <f>'Corridor LDV Model'!AG299*(1+$C$4)</f>
        <v>0</v>
      </c>
    </row>
    <row r="301" spans="1:5" x14ac:dyDescent="0.25">
      <c r="A301" s="80" t="str">
        <f>'Corridor LDV Model'!$A300</f>
        <v>US 101</v>
      </c>
      <c r="B301" s="29">
        <f>'Corridor LDV Model'!AD300*(1+$C$4)</f>
        <v>0</v>
      </c>
      <c r="C301" s="29">
        <f>'Corridor LDV Model'!AE300*(1+$C$4)</f>
        <v>0</v>
      </c>
      <c r="D301" s="29">
        <f>'Corridor LDV Model'!AF300*(1+$C$4)</f>
        <v>1.3</v>
      </c>
      <c r="E301" s="29">
        <f>'Corridor LDV Model'!AG300*(1+$C$4)</f>
        <v>1.3</v>
      </c>
    </row>
    <row r="302" spans="1:5" x14ac:dyDescent="0.25">
      <c r="A302" s="80" t="str">
        <f>'Corridor LDV Model'!$A301</f>
        <v>US 101</v>
      </c>
      <c r="B302" s="29">
        <f>'Corridor LDV Model'!AD301*(1+$C$4)</f>
        <v>0</v>
      </c>
      <c r="C302" s="29">
        <f>'Corridor LDV Model'!AE301*(1+$C$4)</f>
        <v>0</v>
      </c>
      <c r="D302" s="29">
        <f>'Corridor LDV Model'!AF301*(1+$C$4)</f>
        <v>0</v>
      </c>
      <c r="E302" s="29">
        <f>'Corridor LDV Model'!AG301*(1+$C$4)</f>
        <v>0</v>
      </c>
    </row>
    <row r="303" spans="1:5" x14ac:dyDescent="0.25">
      <c r="A303" s="80" t="str">
        <f>'Corridor LDV Model'!$A302</f>
        <v>US 101</v>
      </c>
      <c r="B303" s="29">
        <f>'Corridor LDV Model'!AD302*(1+$C$4)</f>
        <v>0</v>
      </c>
      <c r="C303" s="29">
        <f>'Corridor LDV Model'!AE302*(1+$C$4)</f>
        <v>0</v>
      </c>
      <c r="D303" s="29">
        <f>'Corridor LDV Model'!AF302*(1+$C$4)</f>
        <v>0</v>
      </c>
      <c r="E303" s="29">
        <f>'Corridor LDV Model'!AG302*(1+$C$4)</f>
        <v>1.3</v>
      </c>
    </row>
    <row r="304" spans="1:5" x14ac:dyDescent="0.25">
      <c r="A304" s="80" t="str">
        <f>'Corridor LDV Model'!$A303</f>
        <v>US 101</v>
      </c>
      <c r="B304" s="29">
        <f>'Corridor LDV Model'!AD303*(1+$C$4)</f>
        <v>0</v>
      </c>
      <c r="C304" s="29">
        <f>'Corridor LDV Model'!AE303*(1+$C$4)</f>
        <v>1.3</v>
      </c>
      <c r="D304" s="29">
        <f>'Corridor LDV Model'!AF303*(1+$C$4)</f>
        <v>1.3</v>
      </c>
      <c r="E304" s="29">
        <f>'Corridor LDV Model'!AG303*(1+$C$4)</f>
        <v>2.6</v>
      </c>
    </row>
    <row r="305" spans="1:5" x14ac:dyDescent="0.25">
      <c r="A305" s="80" t="str">
        <f>'Corridor LDV Model'!$A304</f>
        <v>US 101</v>
      </c>
      <c r="B305" s="29">
        <f>'Corridor LDV Model'!AD304*(1+$C$4)</f>
        <v>0</v>
      </c>
      <c r="C305" s="29">
        <f>'Corridor LDV Model'!AE304*(1+$C$4)</f>
        <v>0</v>
      </c>
      <c r="D305" s="29">
        <f>'Corridor LDV Model'!AF304*(1+$C$4)</f>
        <v>0</v>
      </c>
      <c r="E305" s="29">
        <f>'Corridor LDV Model'!AG304*(1+$C$4)</f>
        <v>0</v>
      </c>
    </row>
    <row r="306" spans="1:5" x14ac:dyDescent="0.25">
      <c r="A306" s="80" t="str">
        <f>'Corridor LDV Model'!$A305</f>
        <v>US 101</v>
      </c>
      <c r="B306" s="29">
        <f>'Corridor LDV Model'!AD305*(1+$C$4)</f>
        <v>0</v>
      </c>
      <c r="C306" s="29">
        <f>'Corridor LDV Model'!AE305*(1+$C$4)</f>
        <v>0</v>
      </c>
      <c r="D306" s="29">
        <f>'Corridor LDV Model'!AF305*(1+$C$4)</f>
        <v>0</v>
      </c>
      <c r="E306" s="29">
        <f>'Corridor LDV Model'!AG305*(1+$C$4)</f>
        <v>0</v>
      </c>
    </row>
    <row r="307" spans="1:5" x14ac:dyDescent="0.25">
      <c r="A307" s="80" t="str">
        <f>'Corridor LDV Model'!$A306</f>
        <v>US 101</v>
      </c>
      <c r="B307" s="29">
        <f>'Corridor LDV Model'!AD306*(1+$C$4)</f>
        <v>0</v>
      </c>
      <c r="C307" s="29">
        <f>'Corridor LDV Model'!AE306*(1+$C$4)</f>
        <v>0</v>
      </c>
      <c r="D307" s="29">
        <f>'Corridor LDV Model'!AF306*(1+$C$4)</f>
        <v>1.3</v>
      </c>
      <c r="E307" s="29">
        <f>'Corridor LDV Model'!AG306*(1+$C$4)</f>
        <v>1.3</v>
      </c>
    </row>
    <row r="308" spans="1:5" x14ac:dyDescent="0.25">
      <c r="A308" s="80" t="str">
        <f>'Corridor LDV Model'!$A307</f>
        <v>US 101</v>
      </c>
      <c r="B308" s="29">
        <f>'Corridor LDV Model'!AD307*(1+$C$4)</f>
        <v>0</v>
      </c>
      <c r="C308" s="29">
        <f>'Corridor LDV Model'!AE307*(1+$C$4)</f>
        <v>0</v>
      </c>
      <c r="D308" s="29">
        <f>'Corridor LDV Model'!AF307*(1+$C$4)</f>
        <v>0</v>
      </c>
      <c r="E308" s="29">
        <f>'Corridor LDV Model'!AG307*(1+$C$4)</f>
        <v>0</v>
      </c>
    </row>
    <row r="309" spans="1:5" x14ac:dyDescent="0.25">
      <c r="A309" s="80" t="str">
        <f>'Corridor LDV Model'!$A308</f>
        <v>US 101</v>
      </c>
      <c r="B309" s="29">
        <f>'Corridor LDV Model'!AD308*(1+$C$4)</f>
        <v>0</v>
      </c>
      <c r="C309" s="29">
        <f>'Corridor LDV Model'!AE308*(1+$C$4)</f>
        <v>1.3</v>
      </c>
      <c r="D309" s="29">
        <f>'Corridor LDV Model'!AF308*(1+$C$4)</f>
        <v>1.3</v>
      </c>
      <c r="E309" s="29">
        <f>'Corridor LDV Model'!AG308*(1+$C$4)</f>
        <v>1.3</v>
      </c>
    </row>
    <row r="310" spans="1:5" x14ac:dyDescent="0.25">
      <c r="A310" s="80" t="str">
        <f>'Corridor LDV Model'!$A309</f>
        <v>US 101</v>
      </c>
      <c r="B310" s="29">
        <f>'Corridor LDV Model'!AD309*(1+$C$4)</f>
        <v>0</v>
      </c>
      <c r="C310" s="29">
        <f>'Corridor LDV Model'!AE309*(1+$C$4)</f>
        <v>1.3</v>
      </c>
      <c r="D310" s="29">
        <f>'Corridor LDV Model'!AF309*(1+$C$4)</f>
        <v>1.3</v>
      </c>
      <c r="E310" s="29">
        <f>'Corridor LDV Model'!AG309*(1+$C$4)</f>
        <v>1.3</v>
      </c>
    </row>
    <row r="311" spans="1:5" x14ac:dyDescent="0.25">
      <c r="A311" s="80" t="str">
        <f>'Corridor LDV Model'!$A310</f>
        <v>US 101</v>
      </c>
      <c r="B311" s="29">
        <f>'Corridor LDV Model'!AD310*(1+$C$4)</f>
        <v>0</v>
      </c>
      <c r="C311" s="29">
        <f>'Corridor LDV Model'!AE310*(1+$C$4)</f>
        <v>1.3</v>
      </c>
      <c r="D311" s="29">
        <f>'Corridor LDV Model'!AF310*(1+$C$4)</f>
        <v>1.3</v>
      </c>
      <c r="E311" s="29">
        <f>'Corridor LDV Model'!AG310*(1+$C$4)</f>
        <v>1.3</v>
      </c>
    </row>
    <row r="312" spans="1:5" x14ac:dyDescent="0.25">
      <c r="A312" s="80" t="str">
        <f>'Corridor LDV Model'!$A311</f>
        <v>US 101</v>
      </c>
      <c r="B312" s="29">
        <f>'Corridor LDV Model'!AD311*(1+$C$4)</f>
        <v>0</v>
      </c>
      <c r="C312" s="29">
        <f>'Corridor LDV Model'!AE311*(1+$C$4)</f>
        <v>1.3</v>
      </c>
      <c r="D312" s="29">
        <f>'Corridor LDV Model'!AF311*(1+$C$4)</f>
        <v>1.3</v>
      </c>
      <c r="E312" s="29">
        <f>'Corridor LDV Model'!AG311*(1+$C$4)</f>
        <v>1.3</v>
      </c>
    </row>
    <row r="313" spans="1:5" x14ac:dyDescent="0.25">
      <c r="A313" s="80" t="str">
        <f>'Corridor LDV Model'!$A312</f>
        <v>US 101</v>
      </c>
      <c r="B313" s="29">
        <f>'Corridor LDV Model'!AD312*(1+$C$4)</f>
        <v>0</v>
      </c>
      <c r="C313" s="29">
        <f>'Corridor LDV Model'!AE312*(1+$C$4)</f>
        <v>1.3</v>
      </c>
      <c r="D313" s="29">
        <f>'Corridor LDV Model'!AF312*(1+$C$4)</f>
        <v>1.3</v>
      </c>
      <c r="E313" s="29">
        <f>'Corridor LDV Model'!AG312*(1+$C$4)</f>
        <v>1.3</v>
      </c>
    </row>
    <row r="314" spans="1:5" x14ac:dyDescent="0.25">
      <c r="A314" s="80" t="str">
        <f>'Corridor LDV Model'!$A313</f>
        <v>US 101</v>
      </c>
      <c r="B314" s="29">
        <f>'Corridor LDV Model'!AD313*(1+$C$4)</f>
        <v>0</v>
      </c>
      <c r="C314" s="29">
        <f>'Corridor LDV Model'!AE313*(1+$C$4)</f>
        <v>0</v>
      </c>
      <c r="D314" s="29">
        <f>'Corridor LDV Model'!AF313*(1+$C$4)</f>
        <v>0</v>
      </c>
      <c r="E314" s="29">
        <f>'Corridor LDV Model'!AG313*(1+$C$4)</f>
        <v>0</v>
      </c>
    </row>
    <row r="315" spans="1:5" x14ac:dyDescent="0.25">
      <c r="A315" s="80" t="str">
        <f>'Corridor LDV Model'!$A314</f>
        <v>US 101</v>
      </c>
      <c r="B315" s="29">
        <f>'Corridor LDV Model'!AD314*(1+$C$4)</f>
        <v>0</v>
      </c>
      <c r="C315" s="29">
        <f>'Corridor LDV Model'!AE314*(1+$C$4)</f>
        <v>0</v>
      </c>
      <c r="D315" s="29">
        <f>'Corridor LDV Model'!AF314*(1+$C$4)</f>
        <v>0</v>
      </c>
      <c r="E315" s="29">
        <f>'Corridor LDV Model'!AG314*(1+$C$4)</f>
        <v>0</v>
      </c>
    </row>
    <row r="316" spans="1:5" x14ac:dyDescent="0.25">
      <c r="A316" s="80" t="str">
        <f>'Corridor LDV Model'!$A315</f>
        <v>US 101</v>
      </c>
      <c r="B316" s="29">
        <f>'Corridor LDV Model'!AD315*(1+$C$4)</f>
        <v>0</v>
      </c>
      <c r="C316" s="29">
        <f>'Corridor LDV Model'!AE315*(1+$C$4)</f>
        <v>0</v>
      </c>
      <c r="D316" s="29">
        <f>'Corridor LDV Model'!AF315*(1+$C$4)</f>
        <v>1.3</v>
      </c>
      <c r="E316" s="29">
        <f>'Corridor LDV Model'!AG315*(1+$C$4)</f>
        <v>1.3</v>
      </c>
    </row>
    <row r="317" spans="1:5" x14ac:dyDescent="0.25">
      <c r="A317" s="80" t="str">
        <f>'Corridor LDV Model'!$A316</f>
        <v>US 101</v>
      </c>
      <c r="B317" s="29">
        <f>'Corridor LDV Model'!AD316*(1+$C$4)</f>
        <v>0</v>
      </c>
      <c r="C317" s="29">
        <f>'Corridor LDV Model'!AE316*(1+$C$4)</f>
        <v>0</v>
      </c>
      <c r="D317" s="29">
        <f>'Corridor LDV Model'!AF316*(1+$C$4)</f>
        <v>0</v>
      </c>
      <c r="E317" s="29">
        <f>'Corridor LDV Model'!AG316*(1+$C$4)</f>
        <v>0</v>
      </c>
    </row>
    <row r="318" spans="1:5" x14ac:dyDescent="0.25">
      <c r="A318" s="80" t="str">
        <f>'Corridor LDV Model'!$A317</f>
        <v>US 101</v>
      </c>
      <c r="B318" s="29">
        <f>'Corridor LDV Model'!AD317*(1+$C$4)</f>
        <v>0</v>
      </c>
      <c r="C318" s="29">
        <f>'Corridor LDV Model'!AE317*(1+$C$4)</f>
        <v>0</v>
      </c>
      <c r="D318" s="29">
        <f>'Corridor LDV Model'!AF317*(1+$C$4)</f>
        <v>0</v>
      </c>
      <c r="E318" s="29">
        <f>'Corridor LDV Model'!AG317*(1+$C$4)</f>
        <v>0</v>
      </c>
    </row>
    <row r="319" spans="1:5" x14ac:dyDescent="0.25">
      <c r="A319" s="80" t="str">
        <f>'Corridor LDV Model'!$A318</f>
        <v>US 101</v>
      </c>
      <c r="B319" s="29">
        <f>'Corridor LDV Model'!AD318*(1+$C$4)</f>
        <v>0</v>
      </c>
      <c r="C319" s="29">
        <f>'Corridor LDV Model'!AE318*(1+$C$4)</f>
        <v>0</v>
      </c>
      <c r="D319" s="29">
        <f>'Corridor LDV Model'!AF318*(1+$C$4)</f>
        <v>0</v>
      </c>
      <c r="E319" s="29">
        <f>'Corridor LDV Model'!AG318*(1+$C$4)</f>
        <v>0</v>
      </c>
    </row>
    <row r="320" spans="1:5" x14ac:dyDescent="0.25">
      <c r="A320" s="80" t="str">
        <f>'Corridor LDV Model'!$A319</f>
        <v>US 101</v>
      </c>
      <c r="B320" s="29">
        <f>'Corridor LDV Model'!AD319*(1+$C$4)</f>
        <v>0</v>
      </c>
      <c r="C320" s="29">
        <f>'Corridor LDV Model'!AE319*(1+$C$4)</f>
        <v>0</v>
      </c>
      <c r="D320" s="29">
        <f>'Corridor LDV Model'!AF319*(1+$C$4)</f>
        <v>0</v>
      </c>
      <c r="E320" s="29">
        <f>'Corridor LDV Model'!AG319*(1+$C$4)</f>
        <v>0</v>
      </c>
    </row>
    <row r="321" spans="1:5" x14ac:dyDescent="0.25">
      <c r="A321" s="80" t="str">
        <f>'Corridor LDV Model'!$A320</f>
        <v>US 101</v>
      </c>
      <c r="B321" s="29">
        <f>'Corridor LDV Model'!AD320*(1+$C$4)</f>
        <v>0</v>
      </c>
      <c r="C321" s="29">
        <f>'Corridor LDV Model'!AE320*(1+$C$4)</f>
        <v>0</v>
      </c>
      <c r="D321" s="29">
        <f>'Corridor LDV Model'!AF320*(1+$C$4)</f>
        <v>0</v>
      </c>
      <c r="E321" s="29">
        <f>'Corridor LDV Model'!AG320*(1+$C$4)</f>
        <v>0</v>
      </c>
    </row>
    <row r="322" spans="1:5" x14ac:dyDescent="0.25">
      <c r="A322" s="80" t="str">
        <f>'Corridor LDV Model'!$A321</f>
        <v>US 101</v>
      </c>
      <c r="B322" s="29">
        <f>'Corridor LDV Model'!AD321*(1+$C$4)</f>
        <v>0</v>
      </c>
      <c r="C322" s="29">
        <f>'Corridor LDV Model'!AE321*(1+$C$4)</f>
        <v>0</v>
      </c>
      <c r="D322" s="29">
        <f>'Corridor LDV Model'!AF321*(1+$C$4)</f>
        <v>0</v>
      </c>
      <c r="E322" s="29">
        <f>'Corridor LDV Model'!AG321*(1+$C$4)</f>
        <v>0</v>
      </c>
    </row>
    <row r="323" spans="1:5" x14ac:dyDescent="0.25">
      <c r="A323" s="80" t="str">
        <f>'Corridor LDV Model'!$A322</f>
        <v>US 101</v>
      </c>
      <c r="B323" s="29">
        <f>'Corridor LDV Model'!AD322*(1+$C$4)</f>
        <v>0</v>
      </c>
      <c r="C323" s="29">
        <f>'Corridor LDV Model'!AE322*(1+$C$4)</f>
        <v>0</v>
      </c>
      <c r="D323" s="29">
        <f>'Corridor LDV Model'!AF322*(1+$C$4)</f>
        <v>0</v>
      </c>
      <c r="E323" s="29">
        <f>'Corridor LDV Model'!AG322*(1+$C$4)</f>
        <v>0</v>
      </c>
    </row>
    <row r="324" spans="1:5" x14ac:dyDescent="0.25">
      <c r="A324" s="80" t="str">
        <f>'Corridor LDV Model'!$A323</f>
        <v>US 101</v>
      </c>
      <c r="B324" s="29">
        <f>'Corridor LDV Model'!AD323*(1+$C$4)</f>
        <v>0</v>
      </c>
      <c r="C324" s="29">
        <f>'Corridor LDV Model'!AE323*(1+$C$4)</f>
        <v>0</v>
      </c>
      <c r="D324" s="29">
        <f>'Corridor LDV Model'!AF323*(1+$C$4)</f>
        <v>0</v>
      </c>
      <c r="E324" s="29">
        <f>'Corridor LDV Model'!AG323*(1+$C$4)</f>
        <v>0</v>
      </c>
    </row>
    <row r="325" spans="1:5" x14ac:dyDescent="0.25">
      <c r="A325" s="80" t="str">
        <f>'Corridor LDV Model'!$A324</f>
        <v>US 101</v>
      </c>
      <c r="B325" s="29">
        <f>'Corridor LDV Model'!AD324*(1+$C$4)</f>
        <v>0</v>
      </c>
      <c r="C325" s="29">
        <f>'Corridor LDV Model'!AE324*(1+$C$4)</f>
        <v>0</v>
      </c>
      <c r="D325" s="29">
        <f>'Corridor LDV Model'!AF324*(1+$C$4)</f>
        <v>0</v>
      </c>
      <c r="E325" s="29">
        <f>'Corridor LDV Model'!AG324*(1+$C$4)</f>
        <v>0</v>
      </c>
    </row>
    <row r="326" spans="1:5" x14ac:dyDescent="0.25">
      <c r="A326" s="80" t="str">
        <f>'Corridor LDV Model'!$A325</f>
        <v>US 101</v>
      </c>
      <c r="B326" s="29">
        <f>'Corridor LDV Model'!AD325*(1+$C$4)</f>
        <v>0</v>
      </c>
      <c r="C326" s="29">
        <f>'Corridor LDV Model'!AE325*(1+$C$4)</f>
        <v>0</v>
      </c>
      <c r="D326" s="29">
        <f>'Corridor LDV Model'!AF325*(1+$C$4)</f>
        <v>0</v>
      </c>
      <c r="E326" s="29">
        <f>'Corridor LDV Model'!AG325*(1+$C$4)</f>
        <v>0</v>
      </c>
    </row>
    <row r="327" spans="1:5" x14ac:dyDescent="0.25">
      <c r="A327" s="80" t="str">
        <f>'Corridor LDV Model'!$A326</f>
        <v>US 101</v>
      </c>
      <c r="B327" s="29">
        <f>'Corridor LDV Model'!AD326*(1+$C$4)</f>
        <v>0</v>
      </c>
      <c r="C327" s="29">
        <f>'Corridor LDV Model'!AE326*(1+$C$4)</f>
        <v>0</v>
      </c>
      <c r="D327" s="29">
        <f>'Corridor LDV Model'!AF326*(1+$C$4)</f>
        <v>0</v>
      </c>
      <c r="E327" s="29">
        <f>'Corridor LDV Model'!AG326*(1+$C$4)</f>
        <v>0</v>
      </c>
    </row>
    <row r="328" spans="1:5" x14ac:dyDescent="0.25">
      <c r="A328" s="80" t="str">
        <f>'Corridor LDV Model'!$A327</f>
        <v>US 101</v>
      </c>
      <c r="B328" s="29">
        <f>'Corridor LDV Model'!AD327*(1+$C$4)</f>
        <v>0</v>
      </c>
      <c r="C328" s="29">
        <f>'Corridor LDV Model'!AE327*(1+$C$4)</f>
        <v>0</v>
      </c>
      <c r="D328" s="29">
        <f>'Corridor LDV Model'!AF327*(1+$C$4)</f>
        <v>0</v>
      </c>
      <c r="E328" s="29">
        <f>'Corridor LDV Model'!AG327*(1+$C$4)</f>
        <v>0</v>
      </c>
    </row>
    <row r="329" spans="1:5" x14ac:dyDescent="0.25">
      <c r="A329" s="80" t="str">
        <f>'Corridor LDV Model'!$A328</f>
        <v>US 101</v>
      </c>
      <c r="B329" s="29">
        <f>'Corridor LDV Model'!AD328*(1+$C$4)</f>
        <v>0</v>
      </c>
      <c r="C329" s="29">
        <f>'Corridor LDV Model'!AE328*(1+$C$4)</f>
        <v>1.3</v>
      </c>
      <c r="D329" s="29">
        <f>'Corridor LDV Model'!AF328*(1+$C$4)</f>
        <v>1.3</v>
      </c>
      <c r="E329" s="29">
        <f>'Corridor LDV Model'!AG328*(1+$C$4)</f>
        <v>1.3</v>
      </c>
    </row>
    <row r="330" spans="1:5" x14ac:dyDescent="0.25">
      <c r="A330" s="80" t="str">
        <f>'Corridor LDV Model'!$A329</f>
        <v>US 101</v>
      </c>
      <c r="B330" s="29">
        <f>'Corridor LDV Model'!AD329*(1+$C$4)</f>
        <v>0</v>
      </c>
      <c r="C330" s="29">
        <f>'Corridor LDV Model'!AE329*(1+$C$4)</f>
        <v>0</v>
      </c>
      <c r="D330" s="29">
        <f>'Corridor LDV Model'!AF329*(1+$C$4)</f>
        <v>1.3</v>
      </c>
      <c r="E330" s="29">
        <f>'Corridor LDV Model'!AG329*(1+$C$4)</f>
        <v>1.3</v>
      </c>
    </row>
    <row r="331" spans="1:5" x14ac:dyDescent="0.25">
      <c r="A331" s="80" t="str">
        <f>'Corridor LDV Model'!$A330</f>
        <v>US 101</v>
      </c>
      <c r="B331" s="29">
        <f>'Corridor LDV Model'!AD330*(1+$C$4)</f>
        <v>0</v>
      </c>
      <c r="C331" s="29">
        <f>'Corridor LDV Model'!AE330*(1+$C$4)</f>
        <v>0</v>
      </c>
      <c r="D331" s="29">
        <f>'Corridor LDV Model'!AF330*(1+$C$4)</f>
        <v>0</v>
      </c>
      <c r="E331" s="29">
        <f>'Corridor LDV Model'!AG330*(1+$C$4)</f>
        <v>1.3</v>
      </c>
    </row>
    <row r="332" spans="1:5" x14ac:dyDescent="0.25">
      <c r="A332" s="80" t="str">
        <f>'Corridor LDV Model'!$A331</f>
        <v>US 101</v>
      </c>
      <c r="B332" s="29">
        <f>'Corridor LDV Model'!AD331*(1+$C$4)</f>
        <v>0</v>
      </c>
      <c r="C332" s="29">
        <f>'Corridor LDV Model'!AE331*(1+$C$4)</f>
        <v>0</v>
      </c>
      <c r="D332" s="29">
        <f>'Corridor LDV Model'!AF331*(1+$C$4)</f>
        <v>1.3</v>
      </c>
      <c r="E332" s="29">
        <f>'Corridor LDV Model'!AG331*(1+$C$4)</f>
        <v>1.3</v>
      </c>
    </row>
    <row r="333" spans="1:5" x14ac:dyDescent="0.25">
      <c r="A333" s="80" t="str">
        <f>'Corridor LDV Model'!$A332</f>
        <v>US 101</v>
      </c>
      <c r="B333" s="29">
        <f>'Corridor LDV Model'!AD332*(1+$C$4)</f>
        <v>0</v>
      </c>
      <c r="C333" s="29">
        <f>'Corridor LDV Model'!AE332*(1+$C$4)</f>
        <v>1.3</v>
      </c>
      <c r="D333" s="29">
        <f>'Corridor LDV Model'!AF332*(1+$C$4)</f>
        <v>1.3</v>
      </c>
      <c r="E333" s="29">
        <f>'Corridor LDV Model'!AG332*(1+$C$4)</f>
        <v>1.3</v>
      </c>
    </row>
    <row r="334" spans="1:5" x14ac:dyDescent="0.25">
      <c r="A334" s="80" t="str">
        <f>'Corridor LDV Model'!$A333</f>
        <v>US 101</v>
      </c>
      <c r="B334" s="29">
        <f>'Corridor LDV Model'!AD333*(1+$C$4)</f>
        <v>0</v>
      </c>
      <c r="C334" s="29">
        <f>'Corridor LDV Model'!AE333*(1+$C$4)</f>
        <v>1.3</v>
      </c>
      <c r="D334" s="29">
        <f>'Corridor LDV Model'!AF333*(1+$C$4)</f>
        <v>1.3</v>
      </c>
      <c r="E334" s="29">
        <f>'Corridor LDV Model'!AG333*(1+$C$4)</f>
        <v>1.3</v>
      </c>
    </row>
    <row r="335" spans="1:5" x14ac:dyDescent="0.25">
      <c r="A335" s="80" t="str">
        <f>'Corridor LDV Model'!$A334</f>
        <v>US 101</v>
      </c>
      <c r="B335" s="29">
        <f>'Corridor LDV Model'!AD334*(1+$C$4)</f>
        <v>0</v>
      </c>
      <c r="C335" s="29">
        <f>'Corridor LDV Model'!AE334*(1+$C$4)</f>
        <v>1.3</v>
      </c>
      <c r="D335" s="29">
        <f>'Corridor LDV Model'!AF334*(1+$C$4)</f>
        <v>1.3</v>
      </c>
      <c r="E335" s="29">
        <f>'Corridor LDV Model'!AG334*(1+$C$4)</f>
        <v>1.3</v>
      </c>
    </row>
    <row r="336" spans="1:5" x14ac:dyDescent="0.25">
      <c r="A336" s="80" t="str">
        <f>'Corridor LDV Model'!$A335</f>
        <v>US 101</v>
      </c>
      <c r="B336" s="29">
        <f>'Corridor LDV Model'!AD335*(1+$C$4)</f>
        <v>0</v>
      </c>
      <c r="C336" s="29">
        <f>'Corridor LDV Model'!AE335*(1+$C$4)</f>
        <v>1.3</v>
      </c>
      <c r="D336" s="29">
        <f>'Corridor LDV Model'!AF335*(1+$C$4)</f>
        <v>1.3</v>
      </c>
      <c r="E336" s="29">
        <f>'Corridor LDV Model'!AG335*(1+$C$4)</f>
        <v>1.3</v>
      </c>
    </row>
    <row r="337" spans="1:5" x14ac:dyDescent="0.25">
      <c r="A337" s="80" t="str">
        <f>'Corridor LDV Model'!$A336</f>
        <v>US 101</v>
      </c>
      <c r="B337" s="29">
        <f>'Corridor LDV Model'!AD336*(1+$C$4)</f>
        <v>0</v>
      </c>
      <c r="C337" s="29">
        <f>'Corridor LDV Model'!AE336*(1+$C$4)</f>
        <v>0</v>
      </c>
      <c r="D337" s="29">
        <f>'Corridor LDV Model'!AF336*(1+$C$4)</f>
        <v>0</v>
      </c>
      <c r="E337" s="29">
        <f>'Corridor LDV Model'!AG336*(1+$C$4)</f>
        <v>0</v>
      </c>
    </row>
    <row r="338" spans="1:5" x14ac:dyDescent="0.25">
      <c r="A338" s="80" t="str">
        <f>'Corridor LDV Model'!$A337</f>
        <v>US 101</v>
      </c>
      <c r="B338" s="29">
        <f>'Corridor LDV Model'!AD337*(1+$C$4)</f>
        <v>0</v>
      </c>
      <c r="C338" s="29">
        <f>'Corridor LDV Model'!AE337*(1+$C$4)</f>
        <v>1.3</v>
      </c>
      <c r="D338" s="29">
        <f>'Corridor LDV Model'!AF337*(1+$C$4)</f>
        <v>1.3</v>
      </c>
      <c r="E338" s="29">
        <f>'Corridor LDV Model'!AG337*(1+$C$4)</f>
        <v>1.3</v>
      </c>
    </row>
    <row r="339" spans="1:5" x14ac:dyDescent="0.25">
      <c r="A339" s="80" t="str">
        <f>'Corridor LDV Model'!$A338</f>
        <v>US 101</v>
      </c>
      <c r="B339" s="29">
        <f>'Corridor LDV Model'!AD338*(1+$C$4)</f>
        <v>0</v>
      </c>
      <c r="C339" s="29">
        <f>'Corridor LDV Model'!AE338*(1+$C$4)</f>
        <v>1.3</v>
      </c>
      <c r="D339" s="29">
        <f>'Corridor LDV Model'!AF338*(1+$C$4)</f>
        <v>1.3</v>
      </c>
      <c r="E339" s="29">
        <f>'Corridor LDV Model'!AG338*(1+$C$4)</f>
        <v>1.3</v>
      </c>
    </row>
    <row r="340" spans="1:5" x14ac:dyDescent="0.25">
      <c r="A340" s="80" t="str">
        <f>'Corridor LDV Model'!$A339</f>
        <v>US 101</v>
      </c>
      <c r="B340" s="29">
        <f>'Corridor LDV Model'!AD339*(1+$C$4)</f>
        <v>0</v>
      </c>
      <c r="C340" s="29">
        <f>'Corridor LDV Model'!AE339*(1+$C$4)</f>
        <v>1.3</v>
      </c>
      <c r="D340" s="29">
        <f>'Corridor LDV Model'!AF339*(1+$C$4)</f>
        <v>1.3</v>
      </c>
      <c r="E340" s="29">
        <f>'Corridor LDV Model'!AG339*(1+$C$4)</f>
        <v>1.3</v>
      </c>
    </row>
    <row r="341" spans="1:5" x14ac:dyDescent="0.25">
      <c r="A341" s="80" t="str">
        <f>'Corridor LDV Model'!$A340</f>
        <v>US 101</v>
      </c>
      <c r="B341" s="29">
        <f>'Corridor LDV Model'!AD340*(1+$C$4)</f>
        <v>0</v>
      </c>
      <c r="C341" s="29">
        <f>'Corridor LDV Model'!AE340*(1+$C$4)</f>
        <v>1.3</v>
      </c>
      <c r="D341" s="29">
        <f>'Corridor LDV Model'!AF340*(1+$C$4)</f>
        <v>1.3</v>
      </c>
      <c r="E341" s="29">
        <f>'Corridor LDV Model'!AG340*(1+$C$4)</f>
        <v>1.3</v>
      </c>
    </row>
    <row r="342" spans="1:5" x14ac:dyDescent="0.25">
      <c r="A342" s="80" t="str">
        <f>'Corridor LDV Model'!$A341</f>
        <v>US 101</v>
      </c>
      <c r="B342" s="29">
        <f>'Corridor LDV Model'!AD341*(1+$C$4)</f>
        <v>0</v>
      </c>
      <c r="C342" s="29">
        <f>'Corridor LDV Model'!AE341*(1+$C$4)</f>
        <v>1.3</v>
      </c>
      <c r="D342" s="29">
        <f>'Corridor LDV Model'!AF341*(1+$C$4)</f>
        <v>1.3</v>
      </c>
      <c r="E342" s="29">
        <f>'Corridor LDV Model'!AG341*(1+$C$4)</f>
        <v>1.3</v>
      </c>
    </row>
    <row r="343" spans="1:5" x14ac:dyDescent="0.25">
      <c r="A343" s="80" t="str">
        <f>'Corridor LDV Model'!$A342</f>
        <v>US 101</v>
      </c>
      <c r="B343" s="29">
        <f>'Corridor LDV Model'!AD342*(1+$C$4)</f>
        <v>0</v>
      </c>
      <c r="C343" s="29">
        <f>'Corridor LDV Model'!AE342*(1+$C$4)</f>
        <v>0</v>
      </c>
      <c r="D343" s="29">
        <f>'Corridor LDV Model'!AF342*(1+$C$4)</f>
        <v>0</v>
      </c>
      <c r="E343" s="29">
        <f>'Corridor LDV Model'!AG342*(1+$C$4)</f>
        <v>0</v>
      </c>
    </row>
    <row r="344" spans="1:5" x14ac:dyDescent="0.25">
      <c r="A344" s="80" t="str">
        <f>'Corridor LDV Model'!$A343</f>
        <v>US 101</v>
      </c>
      <c r="B344" s="29">
        <f>'Corridor LDV Model'!AD343*(1+$C$4)</f>
        <v>0</v>
      </c>
      <c r="C344" s="29">
        <f>'Corridor LDV Model'!AE343*(1+$C$4)</f>
        <v>0</v>
      </c>
      <c r="D344" s="29">
        <f>'Corridor LDV Model'!AF343*(1+$C$4)</f>
        <v>1.3</v>
      </c>
      <c r="E344" s="29">
        <f>'Corridor LDV Model'!AG343*(1+$C$4)</f>
        <v>1.3</v>
      </c>
    </row>
    <row r="345" spans="1:5" x14ac:dyDescent="0.25">
      <c r="A345" s="80" t="str">
        <f>'Corridor LDV Model'!$A344</f>
        <v>US 101</v>
      </c>
      <c r="B345" s="29">
        <f>'Corridor LDV Model'!AD344*(1+$C$4)</f>
        <v>0</v>
      </c>
      <c r="C345" s="29">
        <f>'Corridor LDV Model'!AE344*(1+$C$4)</f>
        <v>0</v>
      </c>
      <c r="D345" s="29">
        <f>'Corridor LDV Model'!AF344*(1+$C$4)</f>
        <v>0</v>
      </c>
      <c r="E345" s="29">
        <f>'Corridor LDV Model'!AG344*(1+$C$4)</f>
        <v>0</v>
      </c>
    </row>
    <row r="346" spans="1:5" x14ac:dyDescent="0.25">
      <c r="A346" s="80" t="str">
        <f>'Corridor LDV Model'!$A345</f>
        <v>US 101</v>
      </c>
      <c r="B346" s="29">
        <f>'Corridor LDV Model'!AD345*(1+$C$4)</f>
        <v>0</v>
      </c>
      <c r="C346" s="29">
        <f>'Corridor LDV Model'!AE345*(1+$C$4)</f>
        <v>0</v>
      </c>
      <c r="D346" s="29">
        <f>'Corridor LDV Model'!AF345*(1+$C$4)</f>
        <v>0</v>
      </c>
      <c r="E346" s="29">
        <f>'Corridor LDV Model'!AG345*(1+$C$4)</f>
        <v>0</v>
      </c>
    </row>
    <row r="347" spans="1:5" x14ac:dyDescent="0.25">
      <c r="A347" s="80" t="str">
        <f>'Corridor LDV Model'!$A346</f>
        <v>US 101</v>
      </c>
      <c r="B347" s="29">
        <f>'Corridor LDV Model'!AD346*(1+$C$4)</f>
        <v>0</v>
      </c>
      <c r="C347" s="29">
        <f>'Corridor LDV Model'!AE346*(1+$C$4)</f>
        <v>1.3</v>
      </c>
      <c r="D347" s="29">
        <f>'Corridor LDV Model'!AF346*(1+$C$4)</f>
        <v>1.3</v>
      </c>
      <c r="E347" s="29">
        <f>'Corridor LDV Model'!AG346*(1+$C$4)</f>
        <v>1.3</v>
      </c>
    </row>
    <row r="348" spans="1:5" x14ac:dyDescent="0.25">
      <c r="A348" s="80" t="str">
        <f>'Corridor LDV Model'!$A347</f>
        <v>US 101</v>
      </c>
      <c r="B348" s="29">
        <f>'Corridor LDV Model'!AD347*(1+$C$4)</f>
        <v>0</v>
      </c>
      <c r="C348" s="29">
        <f>'Corridor LDV Model'!AE347*(1+$C$4)</f>
        <v>0</v>
      </c>
      <c r="D348" s="29">
        <f>'Corridor LDV Model'!AF347*(1+$C$4)</f>
        <v>0</v>
      </c>
      <c r="E348" s="29">
        <f>'Corridor LDV Model'!AG347*(1+$C$4)</f>
        <v>0</v>
      </c>
    </row>
    <row r="349" spans="1:5" x14ac:dyDescent="0.25">
      <c r="A349" s="80" t="str">
        <f>'Corridor LDV Model'!$A348</f>
        <v>US 101</v>
      </c>
      <c r="B349" s="29">
        <f>'Corridor LDV Model'!AD348*(1+$C$4)</f>
        <v>0</v>
      </c>
      <c r="C349" s="29">
        <f>'Corridor LDV Model'!AE348*(1+$C$4)</f>
        <v>0</v>
      </c>
      <c r="D349" s="29">
        <f>'Corridor LDV Model'!AF348*(1+$C$4)</f>
        <v>0</v>
      </c>
      <c r="E349" s="29">
        <f>'Corridor LDV Model'!AG348*(1+$C$4)</f>
        <v>1.3</v>
      </c>
    </row>
    <row r="350" spans="1:5" x14ac:dyDescent="0.25">
      <c r="A350" s="80" t="str">
        <f>'Corridor LDV Model'!$A349</f>
        <v>US 101</v>
      </c>
      <c r="B350" s="29">
        <f>'Corridor LDV Model'!AD349*(1+$C$4)</f>
        <v>0</v>
      </c>
      <c r="C350" s="29">
        <f>'Corridor LDV Model'!AE349*(1+$C$4)</f>
        <v>0</v>
      </c>
      <c r="D350" s="29">
        <f>'Corridor LDV Model'!AF349*(1+$C$4)</f>
        <v>0</v>
      </c>
      <c r="E350" s="29">
        <f>'Corridor LDV Model'!AG349*(1+$C$4)</f>
        <v>0</v>
      </c>
    </row>
    <row r="351" spans="1:5" x14ac:dyDescent="0.25">
      <c r="A351" s="80" t="str">
        <f>'Corridor LDV Model'!$A350</f>
        <v>US 101</v>
      </c>
      <c r="B351" s="29">
        <f>'Corridor LDV Model'!AD350*(1+$C$4)</f>
        <v>0</v>
      </c>
      <c r="C351" s="29">
        <f>'Corridor LDV Model'!AE350*(1+$C$4)</f>
        <v>1.3</v>
      </c>
      <c r="D351" s="29">
        <f>'Corridor LDV Model'!AF350*(1+$C$4)</f>
        <v>2.6</v>
      </c>
      <c r="E351" s="29">
        <f>'Corridor LDV Model'!AG350*(1+$C$4)</f>
        <v>2.6</v>
      </c>
    </row>
    <row r="352" spans="1:5" x14ac:dyDescent="0.25">
      <c r="A352" s="80" t="str">
        <f>'Corridor LDV Model'!$A351</f>
        <v>US 101</v>
      </c>
      <c r="B352" s="29">
        <f>'Corridor LDV Model'!AD351*(1+$C$4)</f>
        <v>0</v>
      </c>
      <c r="C352" s="29">
        <f>'Corridor LDV Model'!AE351*(1+$C$4)</f>
        <v>0</v>
      </c>
      <c r="D352" s="29">
        <f>'Corridor LDV Model'!AF351*(1+$C$4)</f>
        <v>1.3</v>
      </c>
      <c r="E352" s="29">
        <f>'Corridor LDV Model'!AG351*(1+$C$4)</f>
        <v>1.3</v>
      </c>
    </row>
    <row r="353" spans="1:5" x14ac:dyDescent="0.25">
      <c r="A353" s="80" t="str">
        <f>'Corridor LDV Model'!$A352</f>
        <v>US 101</v>
      </c>
      <c r="B353" s="29">
        <f>'Corridor LDV Model'!AD352*(1+$C$4)</f>
        <v>0</v>
      </c>
      <c r="C353" s="29">
        <f>'Corridor LDV Model'!AE352*(1+$C$4)</f>
        <v>0</v>
      </c>
      <c r="D353" s="29">
        <f>'Corridor LDV Model'!AF352*(1+$C$4)</f>
        <v>0</v>
      </c>
      <c r="E353" s="29">
        <f>'Corridor LDV Model'!AG352*(1+$C$4)</f>
        <v>0</v>
      </c>
    </row>
    <row r="354" spans="1:5" x14ac:dyDescent="0.25">
      <c r="A354" s="80" t="str">
        <f>'Corridor LDV Model'!$A353</f>
        <v>US 101</v>
      </c>
      <c r="B354" s="29">
        <f>'Corridor LDV Model'!AD353*(1+$C$4)</f>
        <v>0</v>
      </c>
      <c r="C354" s="29">
        <f>'Corridor LDV Model'!AE353*(1+$C$4)</f>
        <v>0</v>
      </c>
      <c r="D354" s="29">
        <f>'Corridor LDV Model'!AF353*(1+$C$4)</f>
        <v>1.3</v>
      </c>
      <c r="E354" s="29">
        <f>'Corridor LDV Model'!AG353*(1+$C$4)</f>
        <v>1.3</v>
      </c>
    </row>
    <row r="355" spans="1:5" x14ac:dyDescent="0.25">
      <c r="A355" s="80" t="str">
        <f>'Corridor LDV Model'!$A354</f>
        <v>US 101</v>
      </c>
      <c r="B355" s="29">
        <f>'Corridor LDV Model'!AD354*(1+$C$4)</f>
        <v>0</v>
      </c>
      <c r="C355" s="29">
        <f>'Corridor LDV Model'!AE354*(1+$C$4)</f>
        <v>0</v>
      </c>
      <c r="D355" s="29">
        <f>'Corridor LDV Model'!AF354*(1+$C$4)</f>
        <v>0</v>
      </c>
      <c r="E355" s="29">
        <f>'Corridor LDV Model'!AG354*(1+$C$4)</f>
        <v>0</v>
      </c>
    </row>
    <row r="356" spans="1:5" x14ac:dyDescent="0.25">
      <c r="A356" s="80" t="str">
        <f>'Corridor LDV Model'!$A355</f>
        <v>US 101</v>
      </c>
      <c r="B356" s="29">
        <f>'Corridor LDV Model'!AD355*(1+$C$4)</f>
        <v>0</v>
      </c>
      <c r="C356" s="29">
        <f>'Corridor LDV Model'!AE355*(1+$C$4)</f>
        <v>1.3</v>
      </c>
      <c r="D356" s="29">
        <f>'Corridor LDV Model'!AF355*(1+$C$4)</f>
        <v>1.3</v>
      </c>
      <c r="E356" s="29">
        <f>'Corridor LDV Model'!AG355*(1+$C$4)</f>
        <v>2.6</v>
      </c>
    </row>
    <row r="357" spans="1:5" x14ac:dyDescent="0.25">
      <c r="A357" s="80" t="str">
        <f>'Corridor LDV Model'!$A356</f>
        <v>US 101</v>
      </c>
      <c r="B357" s="29">
        <f>'Corridor LDV Model'!AD356*(1+$C$4)</f>
        <v>0</v>
      </c>
      <c r="C357" s="29">
        <f>'Corridor LDV Model'!AE356*(1+$C$4)</f>
        <v>1.3</v>
      </c>
      <c r="D357" s="29">
        <f>'Corridor LDV Model'!AF356*(1+$C$4)</f>
        <v>1.3</v>
      </c>
      <c r="E357" s="29">
        <f>'Corridor LDV Model'!AG356*(1+$C$4)</f>
        <v>1.3</v>
      </c>
    </row>
    <row r="358" spans="1:5" x14ac:dyDescent="0.25">
      <c r="A358" s="80" t="str">
        <f>'Corridor LDV Model'!$A357</f>
        <v>US 101</v>
      </c>
      <c r="B358" s="29">
        <f>'Corridor LDV Model'!AD357*(1+$C$4)</f>
        <v>0</v>
      </c>
      <c r="C358" s="29">
        <f>'Corridor LDV Model'!AE357*(1+$C$4)</f>
        <v>1.3</v>
      </c>
      <c r="D358" s="29">
        <f>'Corridor LDV Model'!AF357*(1+$C$4)</f>
        <v>1.3</v>
      </c>
      <c r="E358" s="29">
        <f>'Corridor LDV Model'!AG357*(1+$C$4)</f>
        <v>1.3</v>
      </c>
    </row>
    <row r="359" spans="1:5" x14ac:dyDescent="0.25">
      <c r="A359" s="80" t="str">
        <f>'Corridor LDV Model'!$A358</f>
        <v>US 101</v>
      </c>
      <c r="B359" s="29">
        <f>'Corridor LDV Model'!AD358*(1+$C$4)</f>
        <v>0</v>
      </c>
      <c r="C359" s="29">
        <f>'Corridor LDV Model'!AE358*(1+$C$4)</f>
        <v>1.3</v>
      </c>
      <c r="D359" s="29">
        <f>'Corridor LDV Model'!AF358*(1+$C$4)</f>
        <v>1.3</v>
      </c>
      <c r="E359" s="29">
        <f>'Corridor LDV Model'!AG358*(1+$C$4)</f>
        <v>1.3</v>
      </c>
    </row>
    <row r="360" spans="1:5" x14ac:dyDescent="0.25">
      <c r="A360" s="80" t="str">
        <f>'Corridor LDV Model'!$A359</f>
        <v>US 101</v>
      </c>
      <c r="B360" s="29">
        <f>'Corridor LDV Model'!AD359*(1+$C$4)</f>
        <v>0</v>
      </c>
      <c r="C360" s="29">
        <f>'Corridor LDV Model'!AE359*(1+$C$4)</f>
        <v>1.3</v>
      </c>
      <c r="D360" s="29">
        <f>'Corridor LDV Model'!AF359*(1+$C$4)</f>
        <v>1.3</v>
      </c>
      <c r="E360" s="29">
        <f>'Corridor LDV Model'!AG359*(1+$C$4)</f>
        <v>1.3</v>
      </c>
    </row>
    <row r="361" spans="1:5" x14ac:dyDescent="0.25">
      <c r="A361" s="80" t="str">
        <f>'Corridor LDV Model'!$A360</f>
        <v>US 101</v>
      </c>
      <c r="B361" s="29">
        <f>'Corridor LDV Model'!AD360*(1+$C$4)</f>
        <v>0</v>
      </c>
      <c r="C361" s="29">
        <f>'Corridor LDV Model'!AE360*(1+$C$4)</f>
        <v>0</v>
      </c>
      <c r="D361" s="29">
        <f>'Corridor LDV Model'!AF360*(1+$C$4)</f>
        <v>0</v>
      </c>
      <c r="E361" s="29">
        <f>'Corridor LDV Model'!AG360*(1+$C$4)</f>
        <v>1.3</v>
      </c>
    </row>
    <row r="362" spans="1:5" x14ac:dyDescent="0.25">
      <c r="A362" s="80" t="str">
        <f>'Corridor LDV Model'!$A361</f>
        <v>US 101</v>
      </c>
      <c r="B362" s="29">
        <f>'Corridor LDV Model'!AD361*(1+$C$4)</f>
        <v>0</v>
      </c>
      <c r="C362" s="29">
        <f>'Corridor LDV Model'!AE361*(1+$C$4)</f>
        <v>0</v>
      </c>
      <c r="D362" s="29">
        <f>'Corridor LDV Model'!AF361*(1+$C$4)</f>
        <v>0</v>
      </c>
      <c r="E362" s="29">
        <f>'Corridor LDV Model'!AG361*(1+$C$4)</f>
        <v>0</v>
      </c>
    </row>
    <row r="363" spans="1:5" x14ac:dyDescent="0.25">
      <c r="A363" s="80" t="str">
        <f>'Corridor LDV Model'!$A362</f>
        <v>US 101</v>
      </c>
      <c r="B363" s="29">
        <f>'Corridor LDV Model'!AD362*(1+$C$4)</f>
        <v>0</v>
      </c>
      <c r="C363" s="29">
        <f>'Corridor LDV Model'!AE362*(1+$C$4)</f>
        <v>1.3</v>
      </c>
      <c r="D363" s="29">
        <f>'Corridor LDV Model'!AF362*(1+$C$4)</f>
        <v>1.3</v>
      </c>
      <c r="E363" s="29">
        <f>'Corridor LDV Model'!AG362*(1+$C$4)</f>
        <v>1.3</v>
      </c>
    </row>
    <row r="364" spans="1:5" x14ac:dyDescent="0.25">
      <c r="A364" s="80" t="str">
        <f>'Corridor LDV Model'!$A363</f>
        <v>US 101</v>
      </c>
      <c r="B364" s="29">
        <f>'Corridor LDV Model'!AD363*(1+$C$4)</f>
        <v>0</v>
      </c>
      <c r="C364" s="29">
        <f>'Corridor LDV Model'!AE363*(1+$C$4)</f>
        <v>1.3</v>
      </c>
      <c r="D364" s="29">
        <f>'Corridor LDV Model'!AF363*(1+$C$4)</f>
        <v>1.3</v>
      </c>
      <c r="E364" s="29">
        <f>'Corridor LDV Model'!AG363*(1+$C$4)</f>
        <v>1.3</v>
      </c>
    </row>
    <row r="365" spans="1:5" x14ac:dyDescent="0.25">
      <c r="A365" s="80" t="str">
        <f>'Corridor LDV Model'!$A364</f>
        <v>US 101</v>
      </c>
      <c r="B365" s="29">
        <f>'Corridor LDV Model'!AD364*(1+$C$4)</f>
        <v>0</v>
      </c>
      <c r="C365" s="29">
        <f>'Corridor LDV Model'!AE364*(1+$C$4)</f>
        <v>1.3</v>
      </c>
      <c r="D365" s="29">
        <f>'Corridor LDV Model'!AF364*(1+$C$4)</f>
        <v>1.3</v>
      </c>
      <c r="E365" s="29">
        <f>'Corridor LDV Model'!AG364*(1+$C$4)</f>
        <v>1.3</v>
      </c>
    </row>
    <row r="366" spans="1:5" x14ac:dyDescent="0.25">
      <c r="A366" s="80" t="str">
        <f>'Corridor LDV Model'!$A365</f>
        <v>US 101</v>
      </c>
      <c r="B366" s="29">
        <f>'Corridor LDV Model'!AD365*(1+$C$4)</f>
        <v>0</v>
      </c>
      <c r="C366" s="29">
        <f>'Corridor LDV Model'!AE365*(1+$C$4)</f>
        <v>0</v>
      </c>
      <c r="D366" s="29">
        <f>'Corridor LDV Model'!AF365*(1+$C$4)</f>
        <v>1.3</v>
      </c>
      <c r="E366" s="29">
        <f>'Corridor LDV Model'!AG365*(1+$C$4)</f>
        <v>1.3</v>
      </c>
    </row>
    <row r="367" spans="1:5" x14ac:dyDescent="0.25">
      <c r="A367" s="80" t="str">
        <f>'Corridor LDV Model'!$A366</f>
        <v>US 101</v>
      </c>
      <c r="B367" s="29">
        <f>'Corridor LDV Model'!AD366*(1+$C$4)</f>
        <v>0</v>
      </c>
      <c r="C367" s="29">
        <f>'Corridor LDV Model'!AE366*(1+$C$4)</f>
        <v>1.3</v>
      </c>
      <c r="D367" s="29">
        <f>'Corridor LDV Model'!AF366*(1+$C$4)</f>
        <v>1.3</v>
      </c>
      <c r="E367" s="29">
        <f>'Corridor LDV Model'!AG366*(1+$C$4)</f>
        <v>1.3</v>
      </c>
    </row>
    <row r="368" spans="1:5" x14ac:dyDescent="0.25">
      <c r="A368" s="80" t="str">
        <f>'Corridor LDV Model'!$A367</f>
        <v>US 101</v>
      </c>
      <c r="B368" s="29">
        <f>'Corridor LDV Model'!AD367*(1+$C$4)</f>
        <v>0</v>
      </c>
      <c r="C368" s="29">
        <f>'Corridor LDV Model'!AE367*(1+$C$4)</f>
        <v>1.3</v>
      </c>
      <c r="D368" s="29">
        <f>'Corridor LDV Model'!AF367*(1+$C$4)</f>
        <v>1.3</v>
      </c>
      <c r="E368" s="29">
        <f>'Corridor LDV Model'!AG367*(1+$C$4)</f>
        <v>1.3</v>
      </c>
    </row>
    <row r="369" spans="1:5" x14ac:dyDescent="0.25">
      <c r="A369" s="80" t="str">
        <f>'Corridor LDV Model'!$A368</f>
        <v>US 101</v>
      </c>
      <c r="B369" s="29">
        <f>'Corridor LDV Model'!AD368*(1+$C$4)</f>
        <v>0</v>
      </c>
      <c r="C369" s="29">
        <f>'Corridor LDV Model'!AE368*(1+$C$4)</f>
        <v>1.3</v>
      </c>
      <c r="D369" s="29">
        <f>'Corridor LDV Model'!AF368*(1+$C$4)</f>
        <v>1.3</v>
      </c>
      <c r="E369" s="29">
        <f>'Corridor LDV Model'!AG368*(1+$C$4)</f>
        <v>2.6</v>
      </c>
    </row>
    <row r="370" spans="1:5" x14ac:dyDescent="0.25">
      <c r="A370" s="80" t="str">
        <f>'Corridor LDV Model'!$A369</f>
        <v>US 101</v>
      </c>
      <c r="B370" s="29">
        <f>'Corridor LDV Model'!AD369*(1+$C$4)</f>
        <v>0</v>
      </c>
      <c r="C370" s="29">
        <f>'Corridor LDV Model'!AE369*(1+$C$4)</f>
        <v>0</v>
      </c>
      <c r="D370" s="29">
        <f>'Corridor LDV Model'!AF369*(1+$C$4)</f>
        <v>1.3</v>
      </c>
      <c r="E370" s="29">
        <f>'Corridor LDV Model'!AG369*(1+$C$4)</f>
        <v>1.3</v>
      </c>
    </row>
    <row r="371" spans="1:5" x14ac:dyDescent="0.25">
      <c r="A371" s="80" t="str">
        <f>'Corridor LDV Model'!$A370</f>
        <v>US 101</v>
      </c>
      <c r="B371" s="29">
        <f>'Corridor LDV Model'!AD370*(1+$C$4)</f>
        <v>0</v>
      </c>
      <c r="C371" s="29">
        <f>'Corridor LDV Model'!AE370*(1+$C$4)</f>
        <v>0</v>
      </c>
      <c r="D371" s="29">
        <f>'Corridor LDV Model'!AF370*(1+$C$4)</f>
        <v>0</v>
      </c>
      <c r="E371" s="29">
        <f>'Corridor LDV Model'!AG370*(1+$C$4)</f>
        <v>0</v>
      </c>
    </row>
    <row r="372" spans="1:5" x14ac:dyDescent="0.25">
      <c r="A372" s="80" t="str">
        <f>'Corridor LDV Model'!$A371</f>
        <v>US 101</v>
      </c>
      <c r="B372" s="29">
        <f>'Corridor LDV Model'!AD371*(1+$C$4)</f>
        <v>0</v>
      </c>
      <c r="C372" s="29">
        <f>'Corridor LDV Model'!AE371*(1+$C$4)</f>
        <v>1.3</v>
      </c>
      <c r="D372" s="29">
        <f>'Corridor LDV Model'!AF371*(1+$C$4)</f>
        <v>1.3</v>
      </c>
      <c r="E372" s="29">
        <f>'Corridor LDV Model'!AG371*(1+$C$4)</f>
        <v>1.3</v>
      </c>
    </row>
    <row r="373" spans="1:5" x14ac:dyDescent="0.25">
      <c r="A373" s="80" t="str">
        <f>'Corridor LDV Model'!$A372</f>
        <v>US 101</v>
      </c>
      <c r="B373" s="29">
        <f>'Corridor LDV Model'!AD372*(1+$C$4)</f>
        <v>0</v>
      </c>
      <c r="C373" s="29">
        <f>'Corridor LDV Model'!AE372*(1+$C$4)</f>
        <v>1.3</v>
      </c>
      <c r="D373" s="29">
        <f>'Corridor LDV Model'!AF372*(1+$C$4)</f>
        <v>1.3</v>
      </c>
      <c r="E373" s="29">
        <f>'Corridor LDV Model'!AG372*(1+$C$4)</f>
        <v>1.3</v>
      </c>
    </row>
    <row r="374" spans="1:5" x14ac:dyDescent="0.25">
      <c r="A374" s="80" t="str">
        <f>'Corridor LDV Model'!$A373</f>
        <v>US 101</v>
      </c>
      <c r="B374" s="29">
        <f>'Corridor LDV Model'!AD373*(1+$C$4)</f>
        <v>0</v>
      </c>
      <c r="C374" s="29">
        <f>'Corridor LDV Model'!AE373*(1+$C$4)</f>
        <v>1.3</v>
      </c>
      <c r="D374" s="29">
        <f>'Corridor LDV Model'!AF373*(1+$C$4)</f>
        <v>1.3</v>
      </c>
      <c r="E374" s="29">
        <f>'Corridor LDV Model'!AG373*(1+$C$4)</f>
        <v>1.3</v>
      </c>
    </row>
    <row r="375" spans="1:5" x14ac:dyDescent="0.25">
      <c r="A375" s="80" t="str">
        <f>'Corridor LDV Model'!$A374</f>
        <v>US 101</v>
      </c>
      <c r="B375" s="29">
        <f>'Corridor LDV Model'!AD374*(1+$C$4)</f>
        <v>0</v>
      </c>
      <c r="C375" s="29">
        <f>'Corridor LDV Model'!AE374*(1+$C$4)</f>
        <v>0</v>
      </c>
      <c r="D375" s="29">
        <f>'Corridor LDV Model'!AF374*(1+$C$4)</f>
        <v>1.3</v>
      </c>
      <c r="E375" s="29">
        <f>'Corridor LDV Model'!AG374*(1+$C$4)</f>
        <v>1.3</v>
      </c>
    </row>
    <row r="376" spans="1:5" x14ac:dyDescent="0.25">
      <c r="A376" s="80" t="str">
        <f>'Corridor LDV Model'!$A375</f>
        <v>US 101</v>
      </c>
      <c r="B376" s="29">
        <f>'Corridor LDV Model'!AD375*(1+$C$4)</f>
        <v>0</v>
      </c>
      <c r="C376" s="29">
        <f>'Corridor LDV Model'!AE375*(1+$C$4)</f>
        <v>0</v>
      </c>
      <c r="D376" s="29">
        <f>'Corridor LDV Model'!AF375*(1+$C$4)</f>
        <v>0</v>
      </c>
      <c r="E376" s="29">
        <f>'Corridor LDV Model'!AG375*(1+$C$4)</f>
        <v>0</v>
      </c>
    </row>
    <row r="377" spans="1:5" x14ac:dyDescent="0.25">
      <c r="A377" s="80" t="str">
        <f>'Corridor LDV Model'!$A376</f>
        <v>US 101</v>
      </c>
      <c r="B377" s="29">
        <f>'Corridor LDV Model'!AD376*(1+$C$4)</f>
        <v>0</v>
      </c>
      <c r="C377" s="29">
        <f>'Corridor LDV Model'!AE376*(1+$C$4)</f>
        <v>1.3</v>
      </c>
      <c r="D377" s="29">
        <f>'Corridor LDV Model'!AF376*(1+$C$4)</f>
        <v>1.3</v>
      </c>
      <c r="E377" s="29">
        <f>'Corridor LDV Model'!AG376*(1+$C$4)</f>
        <v>2.6</v>
      </c>
    </row>
    <row r="378" spans="1:5" x14ac:dyDescent="0.25">
      <c r="A378" s="80" t="str">
        <f>'Corridor LDV Model'!$A377</f>
        <v>US 101</v>
      </c>
      <c r="B378" s="29">
        <f>'Corridor LDV Model'!AD377*(1+$C$4)</f>
        <v>0</v>
      </c>
      <c r="C378" s="29">
        <f>'Corridor LDV Model'!AE377*(1+$C$4)</f>
        <v>1.3</v>
      </c>
      <c r="D378" s="29">
        <f>'Corridor LDV Model'!AF377*(1+$C$4)</f>
        <v>1.3</v>
      </c>
      <c r="E378" s="29">
        <f>'Corridor LDV Model'!AG377*(1+$C$4)</f>
        <v>2.6</v>
      </c>
    </row>
    <row r="379" spans="1:5" x14ac:dyDescent="0.25">
      <c r="A379" s="80" t="str">
        <f>'Corridor LDV Model'!$A378</f>
        <v>US 101</v>
      </c>
      <c r="B379" s="29">
        <f>'Corridor LDV Model'!AD378*(1+$C$4)</f>
        <v>0</v>
      </c>
      <c r="C379" s="29">
        <f>'Corridor LDV Model'!AE378*(1+$C$4)</f>
        <v>1.3</v>
      </c>
      <c r="D379" s="29">
        <f>'Corridor LDV Model'!AF378*(1+$C$4)</f>
        <v>1.3</v>
      </c>
      <c r="E379" s="29">
        <f>'Corridor LDV Model'!AG378*(1+$C$4)</f>
        <v>1.3</v>
      </c>
    </row>
    <row r="380" spans="1:5" x14ac:dyDescent="0.25">
      <c r="A380" s="80" t="str">
        <f>'Corridor LDV Model'!$A379</f>
        <v>US 101</v>
      </c>
      <c r="B380" s="29">
        <f>'Corridor LDV Model'!AD379*(1+$C$4)</f>
        <v>0</v>
      </c>
      <c r="C380" s="29">
        <f>'Corridor LDV Model'!AE379*(1+$C$4)</f>
        <v>1.3</v>
      </c>
      <c r="D380" s="29">
        <f>'Corridor LDV Model'!AF379*(1+$C$4)</f>
        <v>2.6</v>
      </c>
      <c r="E380" s="29">
        <f>'Corridor LDV Model'!AG379*(1+$C$4)</f>
        <v>2.6</v>
      </c>
    </row>
    <row r="381" spans="1:5" x14ac:dyDescent="0.25">
      <c r="A381" s="80" t="str">
        <f>'Corridor LDV Model'!$A380</f>
        <v>US 101</v>
      </c>
      <c r="B381" s="29">
        <f>'Corridor LDV Model'!AD380*(1+$C$4)</f>
        <v>0</v>
      </c>
      <c r="C381" s="29">
        <f>'Corridor LDV Model'!AE380*(1+$C$4)</f>
        <v>0</v>
      </c>
      <c r="D381" s="29">
        <f>'Corridor LDV Model'!AF380*(1+$C$4)</f>
        <v>0</v>
      </c>
      <c r="E381" s="29">
        <f>'Corridor LDV Model'!AG380*(1+$C$4)</f>
        <v>1.3</v>
      </c>
    </row>
    <row r="382" spans="1:5" x14ac:dyDescent="0.25">
      <c r="A382" s="80" t="str">
        <f>'Corridor LDV Model'!$A381</f>
        <v>US 101</v>
      </c>
      <c r="B382" s="29">
        <f>'Corridor LDV Model'!AD381*(1+$C$4)</f>
        <v>0</v>
      </c>
      <c r="C382" s="29">
        <f>'Corridor LDV Model'!AE381*(1+$C$4)</f>
        <v>1.3</v>
      </c>
      <c r="D382" s="29">
        <f>'Corridor LDV Model'!AF381*(1+$C$4)</f>
        <v>1.3</v>
      </c>
      <c r="E382" s="29">
        <f>'Corridor LDV Model'!AG381*(1+$C$4)</f>
        <v>1.3</v>
      </c>
    </row>
    <row r="383" spans="1:5" x14ac:dyDescent="0.25">
      <c r="A383" s="80" t="str">
        <f>'Corridor LDV Model'!$A382</f>
        <v>US 101</v>
      </c>
      <c r="B383" s="29">
        <f>'Corridor LDV Model'!AD382*(1+$C$4)</f>
        <v>1.3</v>
      </c>
      <c r="C383" s="29">
        <f>'Corridor LDV Model'!AE382*(1+$C$4)</f>
        <v>2.6</v>
      </c>
      <c r="D383" s="29">
        <f>'Corridor LDV Model'!AF382*(1+$C$4)</f>
        <v>3.9000000000000004</v>
      </c>
      <c r="E383" s="29">
        <f>'Corridor LDV Model'!AG382*(1+$C$4)</f>
        <v>5.2</v>
      </c>
    </row>
    <row r="384" spans="1:5" x14ac:dyDescent="0.25">
      <c r="A384" s="80" t="str">
        <f>'Corridor LDV Model'!$A383</f>
        <v>US 101</v>
      </c>
      <c r="B384" s="29">
        <f>'Corridor LDV Model'!AD383*(1+$C$4)</f>
        <v>0</v>
      </c>
      <c r="C384" s="29">
        <f>'Corridor LDV Model'!AE383*(1+$C$4)</f>
        <v>1.3</v>
      </c>
      <c r="D384" s="29">
        <f>'Corridor LDV Model'!AF383*(1+$C$4)</f>
        <v>1.3</v>
      </c>
      <c r="E384" s="29">
        <f>'Corridor LDV Model'!AG383*(1+$C$4)</f>
        <v>1.3</v>
      </c>
    </row>
    <row r="385" spans="1:5" x14ac:dyDescent="0.25">
      <c r="A385" s="80" t="str">
        <f>'Corridor LDV Model'!$A384</f>
        <v>US 101</v>
      </c>
      <c r="B385" s="29">
        <f>'Corridor LDV Model'!AD384*(1+$C$4)</f>
        <v>0</v>
      </c>
      <c r="C385" s="29">
        <f>'Corridor LDV Model'!AE384*(1+$C$4)</f>
        <v>1.3</v>
      </c>
      <c r="D385" s="29">
        <f>'Corridor LDV Model'!AF384*(1+$C$4)</f>
        <v>2.6</v>
      </c>
      <c r="E385" s="29">
        <f>'Corridor LDV Model'!AG384*(1+$C$4)</f>
        <v>2.6</v>
      </c>
    </row>
    <row r="386" spans="1:5" x14ac:dyDescent="0.25">
      <c r="A386" s="80" t="str">
        <f>'Corridor LDV Model'!$A385</f>
        <v>US 101</v>
      </c>
      <c r="B386" s="29">
        <f>'Corridor LDV Model'!AD385*(1+$C$4)</f>
        <v>0</v>
      </c>
      <c r="C386" s="29">
        <f>'Corridor LDV Model'!AE385*(1+$C$4)</f>
        <v>0</v>
      </c>
      <c r="D386" s="29">
        <f>'Corridor LDV Model'!AF385*(1+$C$4)</f>
        <v>1.3</v>
      </c>
      <c r="E386" s="29">
        <f>'Corridor LDV Model'!AG385*(1+$C$4)</f>
        <v>1.3</v>
      </c>
    </row>
    <row r="387" spans="1:5" x14ac:dyDescent="0.25">
      <c r="A387" s="80" t="str">
        <f>'Corridor LDV Model'!$A386</f>
        <v>US 101</v>
      </c>
      <c r="B387" s="29">
        <f>'Corridor LDV Model'!AD386*(1+$C$4)</f>
        <v>0</v>
      </c>
      <c r="C387" s="29">
        <f>'Corridor LDV Model'!AE386*(1+$C$4)</f>
        <v>1.3</v>
      </c>
      <c r="D387" s="29">
        <f>'Corridor LDV Model'!AF386*(1+$C$4)</f>
        <v>1.3</v>
      </c>
      <c r="E387" s="29">
        <f>'Corridor LDV Model'!AG386*(1+$C$4)</f>
        <v>1.3</v>
      </c>
    </row>
    <row r="388" spans="1:5" x14ac:dyDescent="0.25">
      <c r="A388" s="80" t="str">
        <f>'Corridor LDV Model'!$A387</f>
        <v>US 101</v>
      </c>
      <c r="B388" s="29">
        <f>'Corridor LDV Model'!AD387*(1+$C$4)</f>
        <v>0</v>
      </c>
      <c r="C388" s="29">
        <f>'Corridor LDV Model'!AE387*(1+$C$4)</f>
        <v>1.3</v>
      </c>
      <c r="D388" s="29">
        <f>'Corridor LDV Model'!AF387*(1+$C$4)</f>
        <v>1.3</v>
      </c>
      <c r="E388" s="29">
        <f>'Corridor LDV Model'!AG387*(1+$C$4)</f>
        <v>1.3</v>
      </c>
    </row>
    <row r="389" spans="1:5" x14ac:dyDescent="0.25">
      <c r="A389" s="80" t="str">
        <f>'Corridor LDV Model'!$A388</f>
        <v>US 101</v>
      </c>
      <c r="B389" s="29">
        <f>'Corridor LDV Model'!AD388*(1+$C$4)</f>
        <v>0</v>
      </c>
      <c r="C389" s="29">
        <f>'Corridor LDV Model'!AE388*(1+$C$4)</f>
        <v>0</v>
      </c>
      <c r="D389" s="29">
        <f>'Corridor LDV Model'!AF388*(1+$C$4)</f>
        <v>0</v>
      </c>
      <c r="E389" s="29">
        <f>'Corridor LDV Model'!AG388*(1+$C$4)</f>
        <v>0</v>
      </c>
    </row>
    <row r="390" spans="1:5" x14ac:dyDescent="0.25">
      <c r="A390" s="80" t="str">
        <f>'Corridor LDV Model'!$A389</f>
        <v>US 101</v>
      </c>
      <c r="B390" s="29">
        <f>'Corridor LDV Model'!AD389*(1+$C$4)</f>
        <v>0</v>
      </c>
      <c r="C390" s="29">
        <f>'Corridor LDV Model'!AE389*(1+$C$4)</f>
        <v>0</v>
      </c>
      <c r="D390" s="29">
        <f>'Corridor LDV Model'!AF389*(1+$C$4)</f>
        <v>0</v>
      </c>
      <c r="E390" s="29">
        <f>'Corridor LDV Model'!AG389*(1+$C$4)</f>
        <v>0</v>
      </c>
    </row>
    <row r="391" spans="1:5" x14ac:dyDescent="0.25">
      <c r="A391" s="80" t="str">
        <f>'Corridor LDV Model'!$A390</f>
        <v>US 101</v>
      </c>
      <c r="B391" s="29">
        <f>'Corridor LDV Model'!AD390*(1+$C$4)</f>
        <v>0</v>
      </c>
      <c r="C391" s="29">
        <f>'Corridor LDV Model'!AE390*(1+$C$4)</f>
        <v>0</v>
      </c>
      <c r="D391" s="29">
        <f>'Corridor LDV Model'!AF390*(1+$C$4)</f>
        <v>0</v>
      </c>
      <c r="E391" s="29">
        <f>'Corridor LDV Model'!AG390*(1+$C$4)</f>
        <v>0</v>
      </c>
    </row>
    <row r="392" spans="1:5" x14ac:dyDescent="0.25">
      <c r="A392" s="80" t="str">
        <f>'Corridor LDV Model'!$A391</f>
        <v>US 101</v>
      </c>
      <c r="B392" s="29">
        <f>'Corridor LDV Model'!AD391*(1+$C$4)</f>
        <v>0</v>
      </c>
      <c r="C392" s="29">
        <f>'Corridor LDV Model'!AE391*(1+$C$4)</f>
        <v>0</v>
      </c>
      <c r="D392" s="29">
        <f>'Corridor LDV Model'!AF391*(1+$C$4)</f>
        <v>0</v>
      </c>
      <c r="E392" s="29">
        <f>'Corridor LDV Model'!AG391*(1+$C$4)</f>
        <v>0</v>
      </c>
    </row>
    <row r="393" spans="1:5" x14ac:dyDescent="0.25">
      <c r="A393" s="80" t="str">
        <f>'Corridor LDV Model'!$A392</f>
        <v>US 101</v>
      </c>
      <c r="B393" s="29">
        <f>'Corridor LDV Model'!AD392*(1+$C$4)</f>
        <v>0</v>
      </c>
      <c r="C393" s="29">
        <f>'Corridor LDV Model'!AE392*(1+$C$4)</f>
        <v>0</v>
      </c>
      <c r="D393" s="29">
        <f>'Corridor LDV Model'!AF392*(1+$C$4)</f>
        <v>0</v>
      </c>
      <c r="E393" s="29">
        <f>'Corridor LDV Model'!AG392*(1+$C$4)</f>
        <v>0</v>
      </c>
    </row>
    <row r="394" spans="1:5" x14ac:dyDescent="0.25">
      <c r="A394" s="80" t="str">
        <f>'Corridor LDV Model'!$A393</f>
        <v>US 101</v>
      </c>
      <c r="B394" s="29">
        <f>'Corridor LDV Model'!AD393*(1+$C$4)</f>
        <v>0</v>
      </c>
      <c r="C394" s="29">
        <f>'Corridor LDV Model'!AE393*(1+$C$4)</f>
        <v>0</v>
      </c>
      <c r="D394" s="29">
        <f>'Corridor LDV Model'!AF393*(1+$C$4)</f>
        <v>0</v>
      </c>
      <c r="E394" s="29">
        <f>'Corridor LDV Model'!AG393*(1+$C$4)</f>
        <v>0</v>
      </c>
    </row>
    <row r="395" spans="1:5" x14ac:dyDescent="0.25">
      <c r="A395" s="80" t="str">
        <f>'Corridor LDV Model'!$A394</f>
        <v>US 101</v>
      </c>
      <c r="B395" s="29">
        <f>'Corridor LDV Model'!AD394*(1+$C$4)</f>
        <v>0</v>
      </c>
      <c r="C395" s="29">
        <f>'Corridor LDV Model'!AE394*(1+$C$4)</f>
        <v>0</v>
      </c>
      <c r="D395" s="29">
        <f>'Corridor LDV Model'!AF394*(1+$C$4)</f>
        <v>0</v>
      </c>
      <c r="E395" s="29">
        <f>'Corridor LDV Model'!AG394*(1+$C$4)</f>
        <v>0</v>
      </c>
    </row>
    <row r="396" spans="1:5" x14ac:dyDescent="0.25">
      <c r="A396" s="80" t="str">
        <f>'Corridor LDV Model'!$A395</f>
        <v>US 101</v>
      </c>
      <c r="B396" s="29">
        <f>'Corridor LDV Model'!AD395*(1+$C$4)</f>
        <v>0</v>
      </c>
      <c r="C396" s="29">
        <f>'Corridor LDV Model'!AE395*(1+$C$4)</f>
        <v>0</v>
      </c>
      <c r="D396" s="29">
        <f>'Corridor LDV Model'!AF395*(1+$C$4)</f>
        <v>0</v>
      </c>
      <c r="E396" s="29">
        <f>'Corridor LDV Model'!AG395*(1+$C$4)</f>
        <v>1.3</v>
      </c>
    </row>
    <row r="397" spans="1:5" x14ac:dyDescent="0.25">
      <c r="A397" s="80" t="str">
        <f>'Corridor LDV Model'!$A396</f>
        <v>US 101</v>
      </c>
      <c r="B397" s="29">
        <f>'Corridor LDV Model'!AD396*(1+$C$4)</f>
        <v>0</v>
      </c>
      <c r="C397" s="29">
        <f>'Corridor LDV Model'!AE396*(1+$C$4)</f>
        <v>0</v>
      </c>
      <c r="D397" s="29">
        <f>'Corridor LDV Model'!AF396*(1+$C$4)</f>
        <v>0</v>
      </c>
      <c r="E397" s="29">
        <f>'Corridor LDV Model'!AG396*(1+$C$4)</f>
        <v>0</v>
      </c>
    </row>
    <row r="398" spans="1:5" x14ac:dyDescent="0.25">
      <c r="A398" s="80" t="str">
        <f>'Corridor LDV Model'!$A397</f>
        <v>US 101</v>
      </c>
      <c r="B398" s="29">
        <f>'Corridor LDV Model'!AD397*(1+$C$4)</f>
        <v>0</v>
      </c>
      <c r="C398" s="29">
        <f>'Corridor LDV Model'!AE397*(1+$C$4)</f>
        <v>0</v>
      </c>
      <c r="D398" s="29">
        <f>'Corridor LDV Model'!AF397*(1+$C$4)</f>
        <v>1.3</v>
      </c>
      <c r="E398" s="29">
        <f>'Corridor LDV Model'!AG397*(1+$C$4)</f>
        <v>1.3</v>
      </c>
    </row>
    <row r="399" spans="1:5" x14ac:dyDescent="0.25">
      <c r="A399" s="80" t="str">
        <f>'Corridor LDV Model'!$A398</f>
        <v>US 101</v>
      </c>
      <c r="B399" s="29">
        <f>'Corridor LDV Model'!AD398*(1+$C$4)</f>
        <v>0</v>
      </c>
      <c r="C399" s="29">
        <f>'Corridor LDV Model'!AE398*(1+$C$4)</f>
        <v>1.3</v>
      </c>
      <c r="D399" s="29">
        <f>'Corridor LDV Model'!AF398*(1+$C$4)</f>
        <v>1.3</v>
      </c>
      <c r="E399" s="29">
        <f>'Corridor LDV Model'!AG398*(1+$C$4)</f>
        <v>2.6</v>
      </c>
    </row>
    <row r="400" spans="1:5" x14ac:dyDescent="0.25">
      <c r="A400" s="80" t="str">
        <f>'Corridor LDV Model'!$A399</f>
        <v>US 101</v>
      </c>
      <c r="B400" s="29">
        <f>'Corridor LDV Model'!AD399*(1+$C$4)</f>
        <v>0</v>
      </c>
      <c r="C400" s="29">
        <f>'Corridor LDV Model'!AE399*(1+$C$4)</f>
        <v>0</v>
      </c>
      <c r="D400" s="29">
        <f>'Corridor LDV Model'!AF399*(1+$C$4)</f>
        <v>0</v>
      </c>
      <c r="E400" s="29">
        <f>'Corridor LDV Model'!AG399*(1+$C$4)</f>
        <v>0</v>
      </c>
    </row>
    <row r="401" spans="1:5" x14ac:dyDescent="0.25">
      <c r="A401" s="80" t="str">
        <f>'Corridor LDV Model'!$A400</f>
        <v>US 101</v>
      </c>
      <c r="B401" s="29">
        <f>'Corridor LDV Model'!AD400*(1+$C$4)</f>
        <v>0</v>
      </c>
      <c r="C401" s="29">
        <f>'Corridor LDV Model'!AE400*(1+$C$4)</f>
        <v>0</v>
      </c>
      <c r="D401" s="29">
        <f>'Corridor LDV Model'!AF400*(1+$C$4)</f>
        <v>0</v>
      </c>
      <c r="E401" s="29">
        <f>'Corridor LDV Model'!AG400*(1+$C$4)</f>
        <v>0</v>
      </c>
    </row>
    <row r="402" spans="1:5" x14ac:dyDescent="0.25">
      <c r="A402" s="80" t="str">
        <f>'Corridor LDV Model'!$A401</f>
        <v>US 101</v>
      </c>
      <c r="B402" s="29">
        <f>'Corridor LDV Model'!AD401*(1+$C$4)</f>
        <v>0</v>
      </c>
      <c r="C402" s="29">
        <f>'Corridor LDV Model'!AE401*(1+$C$4)</f>
        <v>1.3</v>
      </c>
      <c r="D402" s="29">
        <f>'Corridor LDV Model'!AF401*(1+$C$4)</f>
        <v>2.6</v>
      </c>
      <c r="E402" s="29">
        <f>'Corridor LDV Model'!AG401*(1+$C$4)</f>
        <v>2.6</v>
      </c>
    </row>
    <row r="403" spans="1:5" x14ac:dyDescent="0.25">
      <c r="A403" s="80" t="str">
        <f>'Corridor LDV Model'!$A402</f>
        <v>US 101</v>
      </c>
      <c r="B403" s="29">
        <f>'Corridor LDV Model'!AD402*(1+$C$4)</f>
        <v>0</v>
      </c>
      <c r="C403" s="29">
        <f>'Corridor LDV Model'!AE402*(1+$C$4)</f>
        <v>1.3</v>
      </c>
      <c r="D403" s="29">
        <f>'Corridor LDV Model'!AF402*(1+$C$4)</f>
        <v>1.3</v>
      </c>
      <c r="E403" s="29">
        <f>'Corridor LDV Model'!AG402*(1+$C$4)</f>
        <v>1.3</v>
      </c>
    </row>
    <row r="404" spans="1:5" x14ac:dyDescent="0.25">
      <c r="A404" s="80" t="str">
        <f>'Corridor LDV Model'!$A403</f>
        <v>US 101</v>
      </c>
      <c r="B404" s="29">
        <f>'Corridor LDV Model'!AD403*(1+$C$4)</f>
        <v>0</v>
      </c>
      <c r="C404" s="29">
        <f>'Corridor LDV Model'!AE403*(1+$C$4)</f>
        <v>0</v>
      </c>
      <c r="D404" s="29">
        <f>'Corridor LDV Model'!AF403*(1+$C$4)</f>
        <v>0</v>
      </c>
      <c r="E404" s="29">
        <f>'Corridor LDV Model'!AG403*(1+$C$4)</f>
        <v>0</v>
      </c>
    </row>
    <row r="405" spans="1:5" x14ac:dyDescent="0.25">
      <c r="A405" s="80" t="str">
        <f>'Corridor LDV Model'!$A404</f>
        <v>US 101</v>
      </c>
      <c r="B405" s="29">
        <f>'Corridor LDV Model'!AD404*(1+$C$4)</f>
        <v>0</v>
      </c>
      <c r="C405" s="29">
        <f>'Corridor LDV Model'!AE404*(1+$C$4)</f>
        <v>2.6</v>
      </c>
      <c r="D405" s="29">
        <f>'Corridor LDV Model'!AF404*(1+$C$4)</f>
        <v>2.6</v>
      </c>
      <c r="E405" s="29">
        <f>'Corridor LDV Model'!AG404*(1+$C$4)</f>
        <v>3.9000000000000004</v>
      </c>
    </row>
    <row r="406" spans="1:5" x14ac:dyDescent="0.25">
      <c r="A406" s="80" t="str">
        <f>'Corridor LDV Model'!$A405</f>
        <v>US 101</v>
      </c>
      <c r="B406" s="29">
        <f>'Corridor LDV Model'!AD405*(1+$C$4)</f>
        <v>0</v>
      </c>
      <c r="C406" s="29">
        <f>'Corridor LDV Model'!AE405*(1+$C$4)</f>
        <v>1.3</v>
      </c>
      <c r="D406" s="29">
        <f>'Corridor LDV Model'!AF405*(1+$C$4)</f>
        <v>1.3</v>
      </c>
      <c r="E406" s="29">
        <f>'Corridor LDV Model'!AG405*(1+$C$4)</f>
        <v>2.6</v>
      </c>
    </row>
    <row r="407" spans="1:5" x14ac:dyDescent="0.25">
      <c r="A407" s="80" t="str">
        <f>'Corridor LDV Model'!$A406</f>
        <v>US 101</v>
      </c>
      <c r="B407" s="29">
        <f>'Corridor LDV Model'!AD406*(1+$C$4)</f>
        <v>1.3</v>
      </c>
      <c r="C407" s="29">
        <f>'Corridor LDV Model'!AE406*(1+$C$4)</f>
        <v>2.6</v>
      </c>
      <c r="D407" s="29">
        <f>'Corridor LDV Model'!AF406*(1+$C$4)</f>
        <v>2.6</v>
      </c>
      <c r="E407" s="29">
        <f>'Corridor LDV Model'!AG406*(1+$C$4)</f>
        <v>3.9000000000000004</v>
      </c>
    </row>
    <row r="408" spans="1:5" x14ac:dyDescent="0.25">
      <c r="A408" s="80" t="str">
        <f>'Corridor LDV Model'!$A407</f>
        <v>US 101</v>
      </c>
      <c r="B408" s="29">
        <f>'Corridor LDV Model'!AD407*(1+$C$4)</f>
        <v>0</v>
      </c>
      <c r="C408" s="29">
        <f>'Corridor LDV Model'!AE407*(1+$C$4)</f>
        <v>1.3</v>
      </c>
      <c r="D408" s="29">
        <f>'Corridor LDV Model'!AF407*(1+$C$4)</f>
        <v>1.3</v>
      </c>
      <c r="E408" s="29">
        <f>'Corridor LDV Model'!AG407*(1+$C$4)</f>
        <v>1.3</v>
      </c>
    </row>
    <row r="409" spans="1:5" x14ac:dyDescent="0.25">
      <c r="A409" s="80" t="str">
        <f>'Corridor LDV Model'!$A408</f>
        <v>US 101</v>
      </c>
      <c r="B409" s="29">
        <f>'Corridor LDV Model'!AD408*(1+$C$4)</f>
        <v>0</v>
      </c>
      <c r="C409" s="29">
        <f>'Corridor LDV Model'!AE408*(1+$C$4)</f>
        <v>0</v>
      </c>
      <c r="D409" s="29">
        <f>'Corridor LDV Model'!AF408*(1+$C$4)</f>
        <v>0</v>
      </c>
      <c r="E409" s="29">
        <f>'Corridor LDV Model'!AG408*(1+$C$4)</f>
        <v>0</v>
      </c>
    </row>
    <row r="410" spans="1:5" x14ac:dyDescent="0.25">
      <c r="A410" s="80" t="str">
        <f>'Corridor LDV Model'!$A409</f>
        <v>US 101</v>
      </c>
      <c r="B410" s="29">
        <f>'Corridor LDV Model'!AD409*(1+$C$4)</f>
        <v>0</v>
      </c>
      <c r="C410" s="29">
        <f>'Corridor LDV Model'!AE409*(1+$C$4)</f>
        <v>1.3</v>
      </c>
      <c r="D410" s="29">
        <f>'Corridor LDV Model'!AF409*(1+$C$4)</f>
        <v>1.3</v>
      </c>
      <c r="E410" s="29">
        <f>'Corridor LDV Model'!AG409*(1+$C$4)</f>
        <v>1.3</v>
      </c>
    </row>
    <row r="411" spans="1:5" x14ac:dyDescent="0.25">
      <c r="A411" s="80" t="str">
        <f>'Corridor LDV Model'!$A410</f>
        <v>US 101</v>
      </c>
      <c r="B411" s="29">
        <f>'Corridor LDV Model'!AD410*(1+$C$4)</f>
        <v>0</v>
      </c>
      <c r="C411" s="29">
        <f>'Corridor LDV Model'!AE410*(1+$C$4)</f>
        <v>1.3</v>
      </c>
      <c r="D411" s="29">
        <f>'Corridor LDV Model'!AF410*(1+$C$4)</f>
        <v>1.3</v>
      </c>
      <c r="E411" s="29">
        <f>'Corridor LDV Model'!AG410*(1+$C$4)</f>
        <v>1.3</v>
      </c>
    </row>
    <row r="412" spans="1:5" x14ac:dyDescent="0.25">
      <c r="A412" s="80" t="str">
        <f>'Corridor LDV Model'!$A411</f>
        <v>US 101</v>
      </c>
      <c r="B412" s="29">
        <f>'Corridor LDV Model'!AD411*(1+$C$4)</f>
        <v>0</v>
      </c>
      <c r="C412" s="29">
        <f>'Corridor LDV Model'!AE411*(1+$C$4)</f>
        <v>1.3</v>
      </c>
      <c r="D412" s="29">
        <f>'Corridor LDV Model'!AF411*(1+$C$4)</f>
        <v>2.6</v>
      </c>
      <c r="E412" s="29">
        <f>'Corridor LDV Model'!AG411*(1+$C$4)</f>
        <v>2.6</v>
      </c>
    </row>
    <row r="413" spans="1:5" x14ac:dyDescent="0.25">
      <c r="A413" s="80" t="str">
        <f>'Corridor LDV Model'!$A412</f>
        <v>US 101</v>
      </c>
      <c r="B413" s="29">
        <f>'Corridor LDV Model'!AD412*(1+$C$4)</f>
        <v>0</v>
      </c>
      <c r="C413" s="29">
        <f>'Corridor LDV Model'!AE412*(1+$C$4)</f>
        <v>0</v>
      </c>
      <c r="D413" s="29">
        <f>'Corridor LDV Model'!AF412*(1+$C$4)</f>
        <v>0</v>
      </c>
      <c r="E413" s="29">
        <f>'Corridor LDV Model'!AG412*(1+$C$4)</f>
        <v>1.3</v>
      </c>
    </row>
    <row r="414" spans="1:5" x14ac:dyDescent="0.25">
      <c r="A414" s="80" t="str">
        <f>'Corridor LDV Model'!$A413</f>
        <v>US 101</v>
      </c>
      <c r="B414" s="29">
        <f>'Corridor LDV Model'!AD413*(1+$C$4)</f>
        <v>0</v>
      </c>
      <c r="C414" s="29">
        <f>'Corridor LDV Model'!AE413*(1+$C$4)</f>
        <v>0</v>
      </c>
      <c r="D414" s="29">
        <f>'Corridor LDV Model'!AF413*(1+$C$4)</f>
        <v>1.3</v>
      </c>
      <c r="E414" s="29">
        <f>'Corridor LDV Model'!AG413*(1+$C$4)</f>
        <v>1.3</v>
      </c>
    </row>
    <row r="415" spans="1:5" x14ac:dyDescent="0.25">
      <c r="A415" s="80" t="str">
        <f>'Corridor LDV Model'!$A414</f>
        <v>US 101</v>
      </c>
      <c r="B415" s="29">
        <f>'Corridor LDV Model'!AD414*(1+$C$4)</f>
        <v>0</v>
      </c>
      <c r="C415" s="29">
        <f>'Corridor LDV Model'!AE414*(1+$C$4)</f>
        <v>0</v>
      </c>
      <c r="D415" s="29">
        <f>'Corridor LDV Model'!AF414*(1+$C$4)</f>
        <v>0</v>
      </c>
      <c r="E415" s="29">
        <f>'Corridor LDV Model'!AG414*(1+$C$4)</f>
        <v>0</v>
      </c>
    </row>
    <row r="416" spans="1:5" x14ac:dyDescent="0.25">
      <c r="A416" s="80" t="str">
        <f>'Corridor LDV Model'!$A415</f>
        <v>US 101</v>
      </c>
      <c r="B416" s="29">
        <f>'Corridor LDV Model'!AD415*(1+$C$4)</f>
        <v>0</v>
      </c>
      <c r="C416" s="29">
        <f>'Corridor LDV Model'!AE415*(1+$C$4)</f>
        <v>0</v>
      </c>
      <c r="D416" s="29">
        <f>'Corridor LDV Model'!AF415*(1+$C$4)</f>
        <v>0</v>
      </c>
      <c r="E416" s="29">
        <f>'Corridor LDV Model'!AG415*(1+$C$4)</f>
        <v>0</v>
      </c>
    </row>
    <row r="417" spans="1:5" x14ac:dyDescent="0.25">
      <c r="A417" s="80" t="str">
        <f>'Corridor LDV Model'!$A416</f>
        <v>US 101</v>
      </c>
      <c r="B417" s="29">
        <f>'Corridor LDV Model'!AD416*(1+$C$4)</f>
        <v>0</v>
      </c>
      <c r="C417" s="29">
        <f>'Corridor LDV Model'!AE416*(1+$C$4)</f>
        <v>0</v>
      </c>
      <c r="D417" s="29">
        <f>'Corridor LDV Model'!AF416*(1+$C$4)</f>
        <v>0</v>
      </c>
      <c r="E417" s="29">
        <f>'Corridor LDV Model'!AG416*(1+$C$4)</f>
        <v>1.3</v>
      </c>
    </row>
    <row r="418" spans="1:5" x14ac:dyDescent="0.25">
      <c r="A418" s="80" t="str">
        <f>'Corridor LDV Model'!$A417</f>
        <v>US 101</v>
      </c>
      <c r="B418" s="29">
        <f>'Corridor LDV Model'!AD417*(1+$C$4)</f>
        <v>0</v>
      </c>
      <c r="C418" s="29">
        <f>'Corridor LDV Model'!AE417*(1+$C$4)</f>
        <v>0</v>
      </c>
      <c r="D418" s="29">
        <f>'Corridor LDV Model'!AF417*(1+$C$4)</f>
        <v>1.3</v>
      </c>
      <c r="E418" s="29">
        <f>'Corridor LDV Model'!AG417*(1+$C$4)</f>
        <v>1.3</v>
      </c>
    </row>
    <row r="419" spans="1:5" x14ac:dyDescent="0.25">
      <c r="A419" s="80" t="str">
        <f>'Corridor LDV Model'!$A418</f>
        <v>US 101</v>
      </c>
      <c r="B419" s="29">
        <f>'Corridor LDV Model'!AD418*(1+$C$4)</f>
        <v>0</v>
      </c>
      <c r="C419" s="29">
        <f>'Corridor LDV Model'!AE418*(1+$C$4)</f>
        <v>1.3</v>
      </c>
      <c r="D419" s="29">
        <f>'Corridor LDV Model'!AF418*(1+$C$4)</f>
        <v>1.3</v>
      </c>
      <c r="E419" s="29">
        <f>'Corridor LDV Model'!AG418*(1+$C$4)</f>
        <v>1.3</v>
      </c>
    </row>
    <row r="420" spans="1:5" x14ac:dyDescent="0.25">
      <c r="A420" s="80" t="str">
        <f>'Corridor LDV Model'!$A419</f>
        <v>US 101</v>
      </c>
      <c r="B420" s="29">
        <f>'Corridor LDV Model'!AD419*(1+$C$4)</f>
        <v>0</v>
      </c>
      <c r="C420" s="29">
        <f>'Corridor LDV Model'!AE419*(1+$C$4)</f>
        <v>1.3</v>
      </c>
      <c r="D420" s="29">
        <f>'Corridor LDV Model'!AF419*(1+$C$4)</f>
        <v>1.3</v>
      </c>
      <c r="E420" s="29">
        <f>'Corridor LDV Model'!AG419*(1+$C$4)</f>
        <v>1.3</v>
      </c>
    </row>
    <row r="421" spans="1:5" x14ac:dyDescent="0.25">
      <c r="A421" s="80" t="str">
        <f>'Corridor LDV Model'!$A420</f>
        <v>US 101</v>
      </c>
      <c r="B421" s="29">
        <f>'Corridor LDV Model'!AD420*(1+$C$4)</f>
        <v>0</v>
      </c>
      <c r="C421" s="29">
        <f>'Corridor LDV Model'!AE420*(1+$C$4)</f>
        <v>1.3</v>
      </c>
      <c r="D421" s="29">
        <f>'Corridor LDV Model'!AF420*(1+$C$4)</f>
        <v>1.3</v>
      </c>
      <c r="E421" s="29">
        <f>'Corridor LDV Model'!AG420*(1+$C$4)</f>
        <v>1.3</v>
      </c>
    </row>
    <row r="422" spans="1:5" x14ac:dyDescent="0.25">
      <c r="A422" s="80" t="str">
        <f>'Corridor LDV Model'!$A421</f>
        <v>US 101</v>
      </c>
      <c r="B422" s="29">
        <f>'Corridor LDV Model'!AD421*(1+$C$4)</f>
        <v>0</v>
      </c>
      <c r="C422" s="29">
        <f>'Corridor LDV Model'!AE421*(1+$C$4)</f>
        <v>0</v>
      </c>
      <c r="D422" s="29">
        <f>'Corridor LDV Model'!AF421*(1+$C$4)</f>
        <v>0</v>
      </c>
      <c r="E422" s="29">
        <f>'Corridor LDV Model'!AG421*(1+$C$4)</f>
        <v>0</v>
      </c>
    </row>
    <row r="423" spans="1:5" x14ac:dyDescent="0.25">
      <c r="A423" s="80" t="str">
        <f>'Corridor LDV Model'!$A422</f>
        <v>US 101</v>
      </c>
      <c r="B423" s="29">
        <f>'Corridor LDV Model'!AD422*(1+$C$4)</f>
        <v>0</v>
      </c>
      <c r="C423" s="29">
        <f>'Corridor LDV Model'!AE422*(1+$C$4)</f>
        <v>1.3</v>
      </c>
      <c r="D423" s="29">
        <f>'Corridor LDV Model'!AF422*(1+$C$4)</f>
        <v>1.3</v>
      </c>
      <c r="E423" s="29">
        <f>'Corridor LDV Model'!AG422*(1+$C$4)</f>
        <v>2.6</v>
      </c>
    </row>
    <row r="424" spans="1:5" x14ac:dyDescent="0.25">
      <c r="A424" s="80" t="str">
        <f>'Corridor LDV Model'!$A423</f>
        <v>US 101</v>
      </c>
      <c r="B424" s="29">
        <f>'Corridor LDV Model'!AD423*(1+$C$4)</f>
        <v>0</v>
      </c>
      <c r="C424" s="29">
        <f>'Corridor LDV Model'!AE423*(1+$C$4)</f>
        <v>1.3</v>
      </c>
      <c r="D424" s="29">
        <f>'Corridor LDV Model'!AF423*(1+$C$4)</f>
        <v>1.3</v>
      </c>
      <c r="E424" s="29">
        <f>'Corridor LDV Model'!AG423*(1+$C$4)</f>
        <v>1.3</v>
      </c>
    </row>
    <row r="425" spans="1:5" x14ac:dyDescent="0.25">
      <c r="A425" s="80" t="str">
        <f>'Corridor LDV Model'!$A424</f>
        <v>US 101</v>
      </c>
      <c r="B425" s="29">
        <f>'Corridor LDV Model'!AD424*(1+$C$4)</f>
        <v>0</v>
      </c>
      <c r="C425" s="29">
        <f>'Corridor LDV Model'!AE424*(1+$C$4)</f>
        <v>1.3</v>
      </c>
      <c r="D425" s="29">
        <f>'Corridor LDV Model'!AF424*(1+$C$4)</f>
        <v>1.3</v>
      </c>
      <c r="E425" s="29">
        <f>'Corridor LDV Model'!AG424*(1+$C$4)</f>
        <v>1.3</v>
      </c>
    </row>
    <row r="426" spans="1:5" x14ac:dyDescent="0.25">
      <c r="A426" s="80" t="str">
        <f>'Corridor LDV Model'!$A425</f>
        <v>US 101</v>
      </c>
      <c r="B426" s="29">
        <f>'Corridor LDV Model'!AD425*(1+$C$4)</f>
        <v>0</v>
      </c>
      <c r="C426" s="29">
        <f>'Corridor LDV Model'!AE425*(1+$C$4)</f>
        <v>0</v>
      </c>
      <c r="D426" s="29">
        <f>'Corridor LDV Model'!AF425*(1+$C$4)</f>
        <v>0</v>
      </c>
      <c r="E426" s="29">
        <f>'Corridor LDV Model'!AG425*(1+$C$4)</f>
        <v>1.3</v>
      </c>
    </row>
    <row r="427" spans="1:5" x14ac:dyDescent="0.25">
      <c r="A427" s="80" t="str">
        <f>'Corridor LDV Model'!$A426</f>
        <v>US 101</v>
      </c>
      <c r="B427" s="29">
        <f>'Corridor LDV Model'!AD426*(1+$C$4)</f>
        <v>0</v>
      </c>
      <c r="C427" s="29">
        <f>'Corridor LDV Model'!AE426*(1+$C$4)</f>
        <v>1.3</v>
      </c>
      <c r="D427" s="29">
        <f>'Corridor LDV Model'!AF426*(1+$C$4)</f>
        <v>1.3</v>
      </c>
      <c r="E427" s="29">
        <f>'Corridor LDV Model'!AG426*(1+$C$4)</f>
        <v>1.3</v>
      </c>
    </row>
    <row r="428" spans="1:5" x14ac:dyDescent="0.25">
      <c r="A428" s="80" t="str">
        <f>'Corridor LDV Model'!$A427</f>
        <v>US 101</v>
      </c>
      <c r="B428" s="29">
        <f>'Corridor LDV Model'!AD427*(1+$C$4)</f>
        <v>0</v>
      </c>
      <c r="C428" s="29">
        <f>'Corridor LDV Model'!AE427*(1+$C$4)</f>
        <v>0</v>
      </c>
      <c r="D428" s="29">
        <f>'Corridor LDV Model'!AF427*(1+$C$4)</f>
        <v>1.3</v>
      </c>
      <c r="E428" s="29">
        <f>'Corridor LDV Model'!AG427*(1+$C$4)</f>
        <v>1.3</v>
      </c>
    </row>
    <row r="429" spans="1:5" x14ac:dyDescent="0.25">
      <c r="A429" s="80" t="str">
        <f>'Corridor LDV Model'!$A428</f>
        <v>US 101</v>
      </c>
      <c r="B429" s="29">
        <f>'Corridor LDV Model'!AD428*(1+$C$4)</f>
        <v>0</v>
      </c>
      <c r="C429" s="29">
        <f>'Corridor LDV Model'!AE428*(1+$C$4)</f>
        <v>0</v>
      </c>
      <c r="D429" s="29">
        <f>'Corridor LDV Model'!AF428*(1+$C$4)</f>
        <v>1.3</v>
      </c>
      <c r="E429" s="29">
        <f>'Corridor LDV Model'!AG428*(1+$C$4)</f>
        <v>1.3</v>
      </c>
    </row>
    <row r="430" spans="1:5" x14ac:dyDescent="0.25">
      <c r="A430" s="80" t="str">
        <f>'Corridor LDV Model'!$A429</f>
        <v>US 101</v>
      </c>
      <c r="B430" s="29">
        <f>'Corridor LDV Model'!AD429*(1+$C$4)</f>
        <v>0</v>
      </c>
      <c r="C430" s="29">
        <f>'Corridor LDV Model'!AE429*(1+$C$4)</f>
        <v>0</v>
      </c>
      <c r="D430" s="29">
        <f>'Corridor LDV Model'!AF429*(1+$C$4)</f>
        <v>0</v>
      </c>
      <c r="E430" s="29">
        <f>'Corridor LDV Model'!AG429*(1+$C$4)</f>
        <v>1.3</v>
      </c>
    </row>
    <row r="431" spans="1:5" x14ac:dyDescent="0.25">
      <c r="A431" s="80" t="str">
        <f>'Corridor LDV Model'!$A430</f>
        <v>US 101</v>
      </c>
      <c r="B431" s="29">
        <f>'Corridor LDV Model'!AD430*(1+$C$4)</f>
        <v>0</v>
      </c>
      <c r="C431" s="29">
        <f>'Corridor LDV Model'!AE430*(1+$C$4)</f>
        <v>0</v>
      </c>
      <c r="D431" s="29">
        <f>'Corridor LDV Model'!AF430*(1+$C$4)</f>
        <v>0</v>
      </c>
      <c r="E431" s="29">
        <f>'Corridor LDV Model'!AG430*(1+$C$4)</f>
        <v>1.3</v>
      </c>
    </row>
    <row r="432" spans="1:5" x14ac:dyDescent="0.25">
      <c r="A432" s="80" t="str">
        <f>'Corridor LDV Model'!$A431</f>
        <v>US 101</v>
      </c>
      <c r="B432" s="29">
        <f>'Corridor LDV Model'!AD431*(1+$C$4)</f>
        <v>0</v>
      </c>
      <c r="C432" s="29">
        <f>'Corridor LDV Model'!AE431*(1+$C$4)</f>
        <v>0</v>
      </c>
      <c r="D432" s="29">
        <f>'Corridor LDV Model'!AF431*(1+$C$4)</f>
        <v>0</v>
      </c>
      <c r="E432" s="29">
        <f>'Corridor LDV Model'!AG431*(1+$C$4)</f>
        <v>0</v>
      </c>
    </row>
    <row r="433" spans="1:5" x14ac:dyDescent="0.25">
      <c r="A433" s="80" t="str">
        <f>'Corridor LDV Model'!$A432</f>
        <v>US 101</v>
      </c>
      <c r="B433" s="29">
        <f>'Corridor LDV Model'!AD432*(1+$C$4)</f>
        <v>0</v>
      </c>
      <c r="C433" s="29">
        <f>'Corridor LDV Model'!AE432*(1+$C$4)</f>
        <v>0</v>
      </c>
      <c r="D433" s="29">
        <f>'Corridor LDV Model'!AF432*(1+$C$4)</f>
        <v>0</v>
      </c>
      <c r="E433" s="29">
        <f>'Corridor LDV Model'!AG432*(1+$C$4)</f>
        <v>0</v>
      </c>
    </row>
    <row r="434" spans="1:5" x14ac:dyDescent="0.25">
      <c r="A434" s="80" t="str">
        <f>'Corridor LDV Model'!$A433</f>
        <v>US 101</v>
      </c>
      <c r="B434" s="29">
        <f>'Corridor LDV Model'!AD433*(1+$C$4)</f>
        <v>0</v>
      </c>
      <c r="C434" s="29">
        <f>'Corridor LDV Model'!AE433*(1+$C$4)</f>
        <v>0</v>
      </c>
      <c r="D434" s="29">
        <f>'Corridor LDV Model'!AF433*(1+$C$4)</f>
        <v>0</v>
      </c>
      <c r="E434" s="29">
        <f>'Corridor LDV Model'!AG433*(1+$C$4)</f>
        <v>0</v>
      </c>
    </row>
    <row r="435" spans="1:5" x14ac:dyDescent="0.25">
      <c r="A435" s="80" t="str">
        <f>'Corridor LDV Model'!$A434</f>
        <v>US 101</v>
      </c>
      <c r="B435" s="29">
        <f>'Corridor LDV Model'!AD434*(1+$C$4)</f>
        <v>0</v>
      </c>
      <c r="C435" s="29">
        <f>'Corridor LDV Model'!AE434*(1+$C$4)</f>
        <v>0</v>
      </c>
      <c r="D435" s="29">
        <f>'Corridor LDV Model'!AF434*(1+$C$4)</f>
        <v>0</v>
      </c>
      <c r="E435" s="29">
        <f>'Corridor LDV Model'!AG434*(1+$C$4)</f>
        <v>0</v>
      </c>
    </row>
    <row r="436" spans="1:5" x14ac:dyDescent="0.25">
      <c r="A436" s="80" t="str">
        <f>'Corridor LDV Model'!$A435</f>
        <v>US 101</v>
      </c>
      <c r="B436" s="29">
        <f>'Corridor LDV Model'!AD435*(1+$C$4)</f>
        <v>0</v>
      </c>
      <c r="C436" s="29">
        <f>'Corridor LDV Model'!AE435*(1+$C$4)</f>
        <v>0</v>
      </c>
      <c r="D436" s="29">
        <f>'Corridor LDV Model'!AF435*(1+$C$4)</f>
        <v>0</v>
      </c>
      <c r="E436" s="29">
        <f>'Corridor LDV Model'!AG435*(1+$C$4)</f>
        <v>0</v>
      </c>
    </row>
    <row r="437" spans="1:5" x14ac:dyDescent="0.25">
      <c r="A437" s="80" t="str">
        <f>'Corridor LDV Model'!$A436</f>
        <v>US 101</v>
      </c>
      <c r="B437" s="29">
        <f>'Corridor LDV Model'!AD436*(1+$C$4)</f>
        <v>0</v>
      </c>
      <c r="C437" s="29">
        <f>'Corridor LDV Model'!AE436*(1+$C$4)</f>
        <v>0</v>
      </c>
      <c r="D437" s="29">
        <f>'Corridor LDV Model'!AF436*(1+$C$4)</f>
        <v>0</v>
      </c>
      <c r="E437" s="29">
        <f>'Corridor LDV Model'!AG436*(1+$C$4)</f>
        <v>0</v>
      </c>
    </row>
    <row r="438" spans="1:5" x14ac:dyDescent="0.25">
      <c r="A438" s="80" t="str">
        <f>'Corridor LDV Model'!$A437</f>
        <v>US 101</v>
      </c>
      <c r="B438" s="29">
        <f>'Corridor LDV Model'!AD437*(1+$C$4)</f>
        <v>0</v>
      </c>
      <c r="C438" s="29">
        <f>'Corridor LDV Model'!AE437*(1+$C$4)</f>
        <v>0</v>
      </c>
      <c r="D438" s="29">
        <f>'Corridor LDV Model'!AF437*(1+$C$4)</f>
        <v>0</v>
      </c>
      <c r="E438" s="29">
        <f>'Corridor LDV Model'!AG437*(1+$C$4)</f>
        <v>0</v>
      </c>
    </row>
    <row r="439" spans="1:5" x14ac:dyDescent="0.25">
      <c r="A439" s="80" t="str">
        <f>'Corridor LDV Model'!$A438</f>
        <v>US 101</v>
      </c>
      <c r="B439" s="29">
        <f>'Corridor LDV Model'!AD438*(1+$C$4)</f>
        <v>0</v>
      </c>
      <c r="C439" s="29">
        <f>'Corridor LDV Model'!AE438*(1+$C$4)</f>
        <v>0</v>
      </c>
      <c r="D439" s="29">
        <f>'Corridor LDV Model'!AF438*(1+$C$4)</f>
        <v>1.3</v>
      </c>
      <c r="E439" s="29">
        <f>'Corridor LDV Model'!AG438*(1+$C$4)</f>
        <v>1.3</v>
      </c>
    </row>
    <row r="440" spans="1:5" x14ac:dyDescent="0.25">
      <c r="A440" s="80" t="str">
        <f>'Corridor LDV Model'!$A439</f>
        <v>US 101</v>
      </c>
      <c r="B440" s="29">
        <f>'Corridor LDV Model'!AD439*(1+$C$4)</f>
        <v>0</v>
      </c>
      <c r="C440" s="29">
        <f>'Corridor LDV Model'!AE439*(1+$C$4)</f>
        <v>1.3</v>
      </c>
      <c r="D440" s="29">
        <f>'Corridor LDV Model'!AF439*(1+$C$4)</f>
        <v>1.3</v>
      </c>
      <c r="E440" s="29">
        <f>'Corridor LDV Model'!AG439*(1+$C$4)</f>
        <v>1.3</v>
      </c>
    </row>
    <row r="441" spans="1:5" x14ac:dyDescent="0.25">
      <c r="A441" s="80" t="str">
        <f>'Corridor LDV Model'!$A440</f>
        <v>US 101</v>
      </c>
      <c r="B441" s="29">
        <f>'Corridor LDV Model'!AD440*(1+$C$4)</f>
        <v>0</v>
      </c>
      <c r="C441" s="29">
        <f>'Corridor LDV Model'!AE440*(1+$C$4)</f>
        <v>1.3</v>
      </c>
      <c r="D441" s="29">
        <f>'Corridor LDV Model'!AF440*(1+$C$4)</f>
        <v>1.3</v>
      </c>
      <c r="E441" s="29">
        <f>'Corridor LDV Model'!AG440*(1+$C$4)</f>
        <v>1.3</v>
      </c>
    </row>
    <row r="442" spans="1:5" x14ac:dyDescent="0.25">
      <c r="A442" s="80" t="str">
        <f>'Corridor LDV Model'!$A441</f>
        <v>US 101</v>
      </c>
      <c r="B442" s="29">
        <f>'Corridor LDV Model'!AD441*(1+$C$4)</f>
        <v>0</v>
      </c>
      <c r="C442" s="29">
        <f>'Corridor LDV Model'!AE441*(1+$C$4)</f>
        <v>1.3</v>
      </c>
      <c r="D442" s="29">
        <f>'Corridor LDV Model'!AF441*(1+$C$4)</f>
        <v>1.3</v>
      </c>
      <c r="E442" s="29">
        <f>'Corridor LDV Model'!AG441*(1+$C$4)</f>
        <v>1.3</v>
      </c>
    </row>
    <row r="443" spans="1:5" x14ac:dyDescent="0.25">
      <c r="A443" s="80" t="str">
        <f>'Corridor LDV Model'!$A442</f>
        <v>US 101</v>
      </c>
      <c r="B443" s="29">
        <f>'Corridor LDV Model'!AD442*(1+$C$4)</f>
        <v>0</v>
      </c>
      <c r="C443" s="29">
        <f>'Corridor LDV Model'!AE442*(1+$C$4)</f>
        <v>0</v>
      </c>
      <c r="D443" s="29">
        <f>'Corridor LDV Model'!AF442*(1+$C$4)</f>
        <v>0</v>
      </c>
      <c r="E443" s="29">
        <f>'Corridor LDV Model'!AG442*(1+$C$4)</f>
        <v>0</v>
      </c>
    </row>
    <row r="444" spans="1:5" x14ac:dyDescent="0.25">
      <c r="A444" s="80" t="str">
        <f>'Corridor LDV Model'!$A443</f>
        <v>US 101</v>
      </c>
      <c r="B444" s="29">
        <f>'Corridor LDV Model'!AD443*(1+$C$4)</f>
        <v>0</v>
      </c>
      <c r="C444" s="29">
        <f>'Corridor LDV Model'!AE443*(1+$C$4)</f>
        <v>0</v>
      </c>
      <c r="D444" s="29">
        <f>'Corridor LDV Model'!AF443*(1+$C$4)</f>
        <v>1.3</v>
      </c>
      <c r="E444" s="29">
        <f>'Corridor LDV Model'!AG443*(1+$C$4)</f>
        <v>1.3</v>
      </c>
    </row>
    <row r="445" spans="1:5" x14ac:dyDescent="0.25">
      <c r="A445" s="80" t="str">
        <f>'Corridor LDV Model'!$A444</f>
        <v>US 101</v>
      </c>
      <c r="B445" s="29">
        <f>'Corridor LDV Model'!AD444*(1+$C$4)</f>
        <v>0</v>
      </c>
      <c r="C445" s="29">
        <f>'Corridor LDV Model'!AE444*(1+$C$4)</f>
        <v>1.3</v>
      </c>
      <c r="D445" s="29">
        <f>'Corridor LDV Model'!AF444*(1+$C$4)</f>
        <v>1.3</v>
      </c>
      <c r="E445" s="29">
        <f>'Corridor LDV Model'!AG444*(1+$C$4)</f>
        <v>1.3</v>
      </c>
    </row>
    <row r="446" spans="1:5" x14ac:dyDescent="0.25">
      <c r="A446" s="80" t="str">
        <f>'Corridor LDV Model'!$A445</f>
        <v>US 101</v>
      </c>
      <c r="B446" s="29">
        <f>'Corridor LDV Model'!AD445*(1+$C$4)</f>
        <v>0</v>
      </c>
      <c r="C446" s="29">
        <f>'Corridor LDV Model'!AE445*(1+$C$4)</f>
        <v>1.3</v>
      </c>
      <c r="D446" s="29">
        <f>'Corridor LDV Model'!AF445*(1+$C$4)</f>
        <v>1.3</v>
      </c>
      <c r="E446" s="29">
        <f>'Corridor LDV Model'!AG445*(1+$C$4)</f>
        <v>2.6</v>
      </c>
    </row>
    <row r="447" spans="1:5" x14ac:dyDescent="0.25">
      <c r="A447" s="80" t="str">
        <f>'Corridor LDV Model'!$A446</f>
        <v>US 101</v>
      </c>
      <c r="B447" s="29">
        <f>'Corridor LDV Model'!AD446*(1+$C$4)</f>
        <v>0</v>
      </c>
      <c r="C447" s="29">
        <f>'Corridor LDV Model'!AE446*(1+$C$4)</f>
        <v>1.3</v>
      </c>
      <c r="D447" s="29">
        <f>'Corridor LDV Model'!AF446*(1+$C$4)</f>
        <v>1.3</v>
      </c>
      <c r="E447" s="29">
        <f>'Corridor LDV Model'!AG446*(1+$C$4)</f>
        <v>1.3</v>
      </c>
    </row>
    <row r="448" spans="1:5" x14ac:dyDescent="0.25">
      <c r="A448" s="80" t="str">
        <f>'Corridor LDV Model'!$A447</f>
        <v>US 101</v>
      </c>
      <c r="B448" s="29">
        <f>'Corridor LDV Model'!AD447*(1+$C$4)</f>
        <v>0</v>
      </c>
      <c r="C448" s="29">
        <f>'Corridor LDV Model'!AE447*(1+$C$4)</f>
        <v>0</v>
      </c>
      <c r="D448" s="29">
        <f>'Corridor LDV Model'!AF447*(1+$C$4)</f>
        <v>0</v>
      </c>
      <c r="E448" s="29">
        <f>'Corridor LDV Model'!AG447*(1+$C$4)</f>
        <v>0</v>
      </c>
    </row>
    <row r="449" spans="1:5" x14ac:dyDescent="0.25">
      <c r="A449" s="80" t="str">
        <f>'Corridor LDV Model'!$A448</f>
        <v>US 101</v>
      </c>
      <c r="B449" s="29">
        <f>'Corridor LDV Model'!AD448*(1+$C$4)</f>
        <v>0</v>
      </c>
      <c r="C449" s="29">
        <f>'Corridor LDV Model'!AE448*(1+$C$4)</f>
        <v>0</v>
      </c>
      <c r="D449" s="29">
        <f>'Corridor LDV Model'!AF448*(1+$C$4)</f>
        <v>0</v>
      </c>
      <c r="E449" s="29">
        <f>'Corridor LDV Model'!AG448*(1+$C$4)</f>
        <v>0</v>
      </c>
    </row>
    <row r="450" spans="1:5" x14ac:dyDescent="0.25">
      <c r="A450" s="80" t="str">
        <f>'Corridor LDV Model'!$A449</f>
        <v>US 101</v>
      </c>
      <c r="B450" s="29">
        <f>'Corridor LDV Model'!AD449*(1+$C$4)</f>
        <v>0</v>
      </c>
      <c r="C450" s="29">
        <f>'Corridor LDV Model'!AE449*(1+$C$4)</f>
        <v>0</v>
      </c>
      <c r="D450" s="29">
        <f>'Corridor LDV Model'!AF449*(1+$C$4)</f>
        <v>1.3</v>
      </c>
      <c r="E450" s="29">
        <f>'Corridor LDV Model'!AG449*(1+$C$4)</f>
        <v>1.3</v>
      </c>
    </row>
    <row r="451" spans="1:5" x14ac:dyDescent="0.25">
      <c r="A451" s="80" t="str">
        <f>'Corridor LDV Model'!$A450</f>
        <v>US 101</v>
      </c>
      <c r="B451" s="29">
        <f>'Corridor LDV Model'!AD450*(1+$C$4)</f>
        <v>0</v>
      </c>
      <c r="C451" s="29">
        <f>'Corridor LDV Model'!AE450*(1+$C$4)</f>
        <v>0</v>
      </c>
      <c r="D451" s="29">
        <f>'Corridor LDV Model'!AF450*(1+$C$4)</f>
        <v>0</v>
      </c>
      <c r="E451" s="29">
        <f>'Corridor LDV Model'!AG450*(1+$C$4)</f>
        <v>1.3</v>
      </c>
    </row>
    <row r="452" spans="1:5" x14ac:dyDescent="0.25">
      <c r="A452" s="80" t="str">
        <f>'Corridor LDV Model'!$A451</f>
        <v>US 101</v>
      </c>
      <c r="B452" s="29">
        <f>'Corridor LDV Model'!AD451*(1+$C$4)</f>
        <v>0</v>
      </c>
      <c r="C452" s="29">
        <f>'Corridor LDV Model'!AE451*(1+$C$4)</f>
        <v>0</v>
      </c>
      <c r="D452" s="29">
        <f>'Corridor LDV Model'!AF451*(1+$C$4)</f>
        <v>0</v>
      </c>
      <c r="E452" s="29">
        <f>'Corridor LDV Model'!AG451*(1+$C$4)</f>
        <v>0</v>
      </c>
    </row>
    <row r="453" spans="1:5" x14ac:dyDescent="0.25">
      <c r="A453" s="80" t="str">
        <f>'Corridor LDV Model'!$A452</f>
        <v>US 101</v>
      </c>
      <c r="B453" s="29">
        <f>'Corridor LDV Model'!AD452*(1+$C$4)</f>
        <v>0</v>
      </c>
      <c r="C453" s="29">
        <f>'Corridor LDV Model'!AE452*(1+$C$4)</f>
        <v>0</v>
      </c>
      <c r="D453" s="29">
        <f>'Corridor LDV Model'!AF452*(1+$C$4)</f>
        <v>0</v>
      </c>
      <c r="E453" s="29">
        <f>'Corridor LDV Model'!AG452*(1+$C$4)</f>
        <v>0</v>
      </c>
    </row>
    <row r="454" spans="1:5" x14ac:dyDescent="0.25">
      <c r="A454" s="80" t="str">
        <f>'Corridor LDV Model'!$A453</f>
        <v>US 101</v>
      </c>
      <c r="B454" s="29">
        <f>'Corridor LDV Model'!AD453*(1+$C$4)</f>
        <v>0</v>
      </c>
      <c r="C454" s="29">
        <f>'Corridor LDV Model'!AE453*(1+$C$4)</f>
        <v>0</v>
      </c>
      <c r="D454" s="29">
        <f>'Corridor LDV Model'!AF453*(1+$C$4)</f>
        <v>0</v>
      </c>
      <c r="E454" s="29">
        <f>'Corridor LDV Model'!AG453*(1+$C$4)</f>
        <v>0</v>
      </c>
    </row>
    <row r="455" spans="1:5" x14ac:dyDescent="0.25">
      <c r="A455" s="80" t="str">
        <f>'Corridor LDV Model'!$A454</f>
        <v>US 101</v>
      </c>
      <c r="B455" s="29">
        <f>'Corridor LDV Model'!AD454*(1+$C$4)</f>
        <v>0</v>
      </c>
      <c r="C455" s="29">
        <f>'Corridor LDV Model'!AE454*(1+$C$4)</f>
        <v>1.3</v>
      </c>
      <c r="D455" s="29">
        <f>'Corridor LDV Model'!AF454*(1+$C$4)</f>
        <v>1.3</v>
      </c>
      <c r="E455" s="29">
        <f>'Corridor LDV Model'!AG454*(1+$C$4)</f>
        <v>1.3</v>
      </c>
    </row>
    <row r="456" spans="1:5" x14ac:dyDescent="0.25">
      <c r="A456" s="80" t="str">
        <f>'Corridor LDV Model'!$A455</f>
        <v>US 101</v>
      </c>
      <c r="B456" s="29">
        <f>'Corridor LDV Model'!AD455*(1+$C$4)</f>
        <v>0</v>
      </c>
      <c r="C456" s="29">
        <f>'Corridor LDV Model'!AE455*(1+$C$4)</f>
        <v>0</v>
      </c>
      <c r="D456" s="29">
        <f>'Corridor LDV Model'!AF455*(1+$C$4)</f>
        <v>0</v>
      </c>
      <c r="E456" s="29">
        <f>'Corridor LDV Model'!AG455*(1+$C$4)</f>
        <v>0</v>
      </c>
    </row>
    <row r="457" spans="1:5" x14ac:dyDescent="0.25">
      <c r="A457" s="80" t="str">
        <f>'Corridor LDV Model'!$A456</f>
        <v>US 101</v>
      </c>
      <c r="B457" s="29">
        <f>'Corridor LDV Model'!AD456*(1+$C$4)</f>
        <v>0</v>
      </c>
      <c r="C457" s="29">
        <f>'Corridor LDV Model'!AE456*(1+$C$4)</f>
        <v>1.3</v>
      </c>
      <c r="D457" s="29">
        <f>'Corridor LDV Model'!AF456*(1+$C$4)</f>
        <v>1.3</v>
      </c>
      <c r="E457" s="29">
        <f>'Corridor LDV Model'!AG456*(1+$C$4)</f>
        <v>1.3</v>
      </c>
    </row>
    <row r="458" spans="1:5" x14ac:dyDescent="0.25">
      <c r="A458" s="80" t="str">
        <f>'Corridor LDV Model'!$A457</f>
        <v>US 101</v>
      </c>
      <c r="B458" s="29">
        <f>'Corridor LDV Model'!AD457*(1+$C$4)</f>
        <v>0</v>
      </c>
      <c r="C458" s="29">
        <f>'Corridor LDV Model'!AE457*(1+$C$4)</f>
        <v>1.3</v>
      </c>
      <c r="D458" s="29">
        <f>'Corridor LDV Model'!AF457*(1+$C$4)</f>
        <v>1.3</v>
      </c>
      <c r="E458" s="29">
        <f>'Corridor LDV Model'!AG457*(1+$C$4)</f>
        <v>2.6</v>
      </c>
    </row>
    <row r="459" spans="1:5" x14ac:dyDescent="0.25">
      <c r="A459" s="80" t="str">
        <f>'Corridor LDV Model'!$A458</f>
        <v>US 101</v>
      </c>
      <c r="B459" s="29">
        <f>'Corridor LDV Model'!AD458*(1+$C$4)</f>
        <v>0</v>
      </c>
      <c r="C459" s="29">
        <f>'Corridor LDV Model'!AE458*(1+$C$4)</f>
        <v>1.3</v>
      </c>
      <c r="D459" s="29">
        <f>'Corridor LDV Model'!AF458*(1+$C$4)</f>
        <v>1.3</v>
      </c>
      <c r="E459" s="29">
        <f>'Corridor LDV Model'!AG458*(1+$C$4)</f>
        <v>1.3</v>
      </c>
    </row>
    <row r="460" spans="1:5" x14ac:dyDescent="0.25">
      <c r="A460" s="80" t="str">
        <f>'Corridor LDV Model'!$A459</f>
        <v>US 101</v>
      </c>
      <c r="B460" s="29">
        <f>'Corridor LDV Model'!AD459*(1+$C$4)</f>
        <v>0</v>
      </c>
      <c r="C460" s="29">
        <f>'Corridor LDV Model'!AE459*(1+$C$4)</f>
        <v>1.3</v>
      </c>
      <c r="D460" s="29">
        <f>'Corridor LDV Model'!AF459*(1+$C$4)</f>
        <v>1.3</v>
      </c>
      <c r="E460" s="29">
        <f>'Corridor LDV Model'!AG459*(1+$C$4)</f>
        <v>2.6</v>
      </c>
    </row>
    <row r="461" spans="1:5" x14ac:dyDescent="0.25">
      <c r="A461" s="80" t="str">
        <f>'Corridor LDV Model'!$A460</f>
        <v>US 101</v>
      </c>
      <c r="B461" s="29">
        <f>'Corridor LDV Model'!AD460*(1+$C$4)</f>
        <v>0</v>
      </c>
      <c r="C461" s="29">
        <f>'Corridor LDV Model'!AE460*(1+$C$4)</f>
        <v>1.3</v>
      </c>
      <c r="D461" s="29">
        <f>'Corridor LDV Model'!AF460*(1+$C$4)</f>
        <v>1.3</v>
      </c>
      <c r="E461" s="29">
        <f>'Corridor LDV Model'!AG460*(1+$C$4)</f>
        <v>2.6</v>
      </c>
    </row>
    <row r="462" spans="1:5" x14ac:dyDescent="0.25">
      <c r="A462" s="80" t="str">
        <f>'Corridor LDV Model'!$A461</f>
        <v>US 101</v>
      </c>
      <c r="B462" s="29">
        <f>'Corridor LDV Model'!AD461*(1+$C$4)</f>
        <v>0</v>
      </c>
      <c r="C462" s="29">
        <f>'Corridor LDV Model'!AE461*(1+$C$4)</f>
        <v>0</v>
      </c>
      <c r="D462" s="29">
        <f>'Corridor LDV Model'!AF461*(1+$C$4)</f>
        <v>1.3</v>
      </c>
      <c r="E462" s="29">
        <f>'Corridor LDV Model'!AG461*(1+$C$4)</f>
        <v>1.3</v>
      </c>
    </row>
    <row r="463" spans="1:5" x14ac:dyDescent="0.25">
      <c r="A463" s="80" t="str">
        <f>'Corridor LDV Model'!$A462</f>
        <v>US 101</v>
      </c>
      <c r="B463" s="29">
        <f>'Corridor LDV Model'!AD462*(1+$C$4)</f>
        <v>0</v>
      </c>
      <c r="C463" s="29">
        <f>'Corridor LDV Model'!AE462*(1+$C$4)</f>
        <v>0</v>
      </c>
      <c r="D463" s="29">
        <f>'Corridor LDV Model'!AF462*(1+$C$4)</f>
        <v>1.3</v>
      </c>
      <c r="E463" s="29">
        <f>'Corridor LDV Model'!AG462*(1+$C$4)</f>
        <v>1.3</v>
      </c>
    </row>
    <row r="464" spans="1:5" x14ac:dyDescent="0.25">
      <c r="A464" s="80" t="str">
        <f>'Corridor LDV Model'!$A463</f>
        <v>US 101</v>
      </c>
      <c r="B464" s="29">
        <f>'Corridor LDV Model'!AD463*(1+$C$4)</f>
        <v>1.3</v>
      </c>
      <c r="C464" s="29">
        <f>'Corridor LDV Model'!AE463*(1+$C$4)</f>
        <v>2.6</v>
      </c>
      <c r="D464" s="29">
        <f>'Corridor LDV Model'!AF463*(1+$C$4)</f>
        <v>2.6</v>
      </c>
      <c r="E464" s="29">
        <f>'Corridor LDV Model'!AG463*(1+$C$4)</f>
        <v>3.9000000000000004</v>
      </c>
    </row>
    <row r="465" spans="1:5" x14ac:dyDescent="0.25">
      <c r="A465" s="80" t="str">
        <f>'Corridor LDV Model'!$A464</f>
        <v>US 101</v>
      </c>
      <c r="B465" s="29">
        <f>'Corridor LDV Model'!AD464*(1+$C$4)</f>
        <v>0</v>
      </c>
      <c r="C465" s="29">
        <f>'Corridor LDV Model'!AE464*(1+$C$4)</f>
        <v>1.3</v>
      </c>
      <c r="D465" s="29">
        <f>'Corridor LDV Model'!AF464*(1+$C$4)</f>
        <v>1.3</v>
      </c>
      <c r="E465" s="29">
        <f>'Corridor LDV Model'!AG464*(1+$C$4)</f>
        <v>1.3</v>
      </c>
    </row>
    <row r="466" spans="1:5" x14ac:dyDescent="0.25">
      <c r="A466" s="80" t="str">
        <f>'Corridor LDV Model'!$A465</f>
        <v>US 101</v>
      </c>
      <c r="B466" s="29">
        <f>'Corridor LDV Model'!AD465*(1+$C$4)</f>
        <v>0</v>
      </c>
      <c r="C466" s="29">
        <f>'Corridor LDV Model'!AE465*(1+$C$4)</f>
        <v>0</v>
      </c>
      <c r="D466" s="29">
        <f>'Corridor LDV Model'!AF465*(1+$C$4)</f>
        <v>0</v>
      </c>
      <c r="E466" s="29">
        <f>'Corridor LDV Model'!AG465*(1+$C$4)</f>
        <v>1.3</v>
      </c>
    </row>
    <row r="467" spans="1:5" x14ac:dyDescent="0.25">
      <c r="A467" s="80" t="str">
        <f>'Corridor LDV Model'!$A466</f>
        <v>US 101</v>
      </c>
      <c r="B467" s="29">
        <f>'Corridor LDV Model'!AD466*(1+$C$4)</f>
        <v>1.3</v>
      </c>
      <c r="C467" s="29">
        <f>'Corridor LDV Model'!AE466*(1+$C$4)</f>
        <v>2.6</v>
      </c>
      <c r="D467" s="29">
        <f>'Corridor LDV Model'!AF466*(1+$C$4)</f>
        <v>2.6</v>
      </c>
      <c r="E467" s="29">
        <f>'Corridor LDV Model'!AG466*(1+$C$4)</f>
        <v>3.9000000000000004</v>
      </c>
    </row>
    <row r="468" spans="1:5" x14ac:dyDescent="0.25">
      <c r="A468" s="80" t="str">
        <f>'Corridor LDV Model'!$A467</f>
        <v>US 101</v>
      </c>
      <c r="B468" s="29">
        <f>'Corridor LDV Model'!AD467*(1+$C$4)</f>
        <v>0</v>
      </c>
      <c r="C468" s="29">
        <f>'Corridor LDV Model'!AE467*(1+$C$4)</f>
        <v>0</v>
      </c>
      <c r="D468" s="29">
        <f>'Corridor LDV Model'!AF467*(1+$C$4)</f>
        <v>1.3</v>
      </c>
      <c r="E468" s="29">
        <f>'Corridor LDV Model'!AG467*(1+$C$4)</f>
        <v>1.3</v>
      </c>
    </row>
    <row r="469" spans="1:5" x14ac:dyDescent="0.25">
      <c r="A469" s="80" t="str">
        <f>'Corridor LDV Model'!$A468</f>
        <v>US 101</v>
      </c>
      <c r="B469" s="29">
        <f>'Corridor LDV Model'!AD468*(1+$C$4)</f>
        <v>0</v>
      </c>
      <c r="C469" s="29">
        <f>'Corridor LDV Model'!AE468*(1+$C$4)</f>
        <v>0</v>
      </c>
      <c r="D469" s="29">
        <f>'Corridor LDV Model'!AF468*(1+$C$4)</f>
        <v>0</v>
      </c>
      <c r="E469" s="29">
        <f>'Corridor LDV Model'!AG468*(1+$C$4)</f>
        <v>1.3</v>
      </c>
    </row>
    <row r="470" spans="1:5" x14ac:dyDescent="0.25">
      <c r="A470" s="80" t="str">
        <f>'Corridor LDV Model'!$A469</f>
        <v>US 101</v>
      </c>
      <c r="B470" s="29">
        <f>'Corridor LDV Model'!AD469*(1+$C$4)</f>
        <v>0</v>
      </c>
      <c r="C470" s="29">
        <f>'Corridor LDV Model'!AE469*(1+$C$4)</f>
        <v>1.3</v>
      </c>
      <c r="D470" s="29">
        <f>'Corridor LDV Model'!AF469*(1+$C$4)</f>
        <v>1.3</v>
      </c>
      <c r="E470" s="29">
        <f>'Corridor LDV Model'!AG469*(1+$C$4)</f>
        <v>2.6</v>
      </c>
    </row>
    <row r="471" spans="1:5" x14ac:dyDescent="0.25">
      <c r="A471" s="80" t="str">
        <f>'Corridor LDV Model'!$A470</f>
        <v>US 101</v>
      </c>
      <c r="B471" s="29">
        <f>'Corridor LDV Model'!AD470*(1+$C$4)</f>
        <v>0</v>
      </c>
      <c r="C471" s="29">
        <f>'Corridor LDV Model'!AE470*(1+$C$4)</f>
        <v>1.3</v>
      </c>
      <c r="D471" s="29">
        <f>'Corridor LDV Model'!AF470*(1+$C$4)</f>
        <v>1.3</v>
      </c>
      <c r="E471" s="29">
        <f>'Corridor LDV Model'!AG470*(1+$C$4)</f>
        <v>1.3</v>
      </c>
    </row>
    <row r="472" spans="1:5" x14ac:dyDescent="0.25">
      <c r="A472" s="80" t="str">
        <f>'Corridor LDV Model'!$A471</f>
        <v>US 101</v>
      </c>
      <c r="B472" s="29">
        <f>'Corridor LDV Model'!AD471*(1+$C$4)</f>
        <v>0</v>
      </c>
      <c r="C472" s="29">
        <f>'Corridor LDV Model'!AE471*(1+$C$4)</f>
        <v>0</v>
      </c>
      <c r="D472" s="29">
        <f>'Corridor LDV Model'!AF471*(1+$C$4)</f>
        <v>0</v>
      </c>
      <c r="E472" s="29">
        <f>'Corridor LDV Model'!AG471*(1+$C$4)</f>
        <v>0</v>
      </c>
    </row>
    <row r="473" spans="1:5" x14ac:dyDescent="0.25">
      <c r="A473" s="80" t="str">
        <f>'Corridor LDV Model'!$A472</f>
        <v>US 101</v>
      </c>
      <c r="B473" s="29">
        <f>'Corridor LDV Model'!AD472*(1+$C$4)</f>
        <v>0</v>
      </c>
      <c r="C473" s="29">
        <f>'Corridor LDV Model'!AE472*(1+$C$4)</f>
        <v>0</v>
      </c>
      <c r="D473" s="29">
        <f>'Corridor LDV Model'!AF472*(1+$C$4)</f>
        <v>0</v>
      </c>
      <c r="E473" s="29">
        <f>'Corridor LDV Model'!AG472*(1+$C$4)</f>
        <v>0</v>
      </c>
    </row>
    <row r="474" spans="1:5" x14ac:dyDescent="0.25">
      <c r="A474" s="80" t="str">
        <f>'Corridor LDV Model'!$A473</f>
        <v>US 101</v>
      </c>
      <c r="B474" s="29">
        <f>'Corridor LDV Model'!AD473*(1+$C$4)</f>
        <v>0</v>
      </c>
      <c r="C474" s="29">
        <f>'Corridor LDV Model'!AE473*(1+$C$4)</f>
        <v>0</v>
      </c>
      <c r="D474" s="29">
        <f>'Corridor LDV Model'!AF473*(1+$C$4)</f>
        <v>0</v>
      </c>
      <c r="E474" s="29">
        <f>'Corridor LDV Model'!AG473*(1+$C$4)</f>
        <v>0</v>
      </c>
    </row>
    <row r="475" spans="1:5" x14ac:dyDescent="0.25">
      <c r="A475" s="80" t="str">
        <f>'Corridor LDV Model'!$A474</f>
        <v>US 101</v>
      </c>
      <c r="B475" s="29">
        <f>'Corridor LDV Model'!AD474*(1+$C$4)</f>
        <v>0</v>
      </c>
      <c r="C475" s="29">
        <f>'Corridor LDV Model'!AE474*(1+$C$4)</f>
        <v>0</v>
      </c>
      <c r="D475" s="29">
        <f>'Corridor LDV Model'!AF474*(1+$C$4)</f>
        <v>0</v>
      </c>
      <c r="E475" s="29">
        <f>'Corridor LDV Model'!AG474*(1+$C$4)</f>
        <v>0</v>
      </c>
    </row>
    <row r="476" spans="1:5" x14ac:dyDescent="0.25">
      <c r="A476" s="80" t="str">
        <f>'Corridor LDV Model'!$A475</f>
        <v>US 101</v>
      </c>
      <c r="B476" s="29">
        <f>'Corridor LDV Model'!AD475*(1+$C$4)</f>
        <v>0</v>
      </c>
      <c r="C476" s="29">
        <f>'Corridor LDV Model'!AE475*(1+$C$4)</f>
        <v>0</v>
      </c>
      <c r="D476" s="29">
        <f>'Corridor LDV Model'!AF475*(1+$C$4)</f>
        <v>0</v>
      </c>
      <c r="E476" s="29">
        <f>'Corridor LDV Model'!AG475*(1+$C$4)</f>
        <v>0</v>
      </c>
    </row>
    <row r="477" spans="1:5" x14ac:dyDescent="0.25">
      <c r="A477" s="80" t="str">
        <f>'Corridor LDV Model'!$A476</f>
        <v>US 101</v>
      </c>
      <c r="B477" s="29">
        <f>'Corridor LDV Model'!AD476*(1+$C$4)</f>
        <v>0</v>
      </c>
      <c r="C477" s="29">
        <f>'Corridor LDV Model'!AE476*(1+$C$4)</f>
        <v>0</v>
      </c>
      <c r="D477" s="29">
        <f>'Corridor LDV Model'!AF476*(1+$C$4)</f>
        <v>0</v>
      </c>
      <c r="E477" s="29">
        <f>'Corridor LDV Model'!AG476*(1+$C$4)</f>
        <v>0</v>
      </c>
    </row>
    <row r="478" spans="1:5" x14ac:dyDescent="0.25">
      <c r="A478" s="80" t="str">
        <f>'Corridor LDV Model'!$A477</f>
        <v>US 101</v>
      </c>
      <c r="B478" s="29">
        <f>'Corridor LDV Model'!AD477*(1+$C$4)</f>
        <v>0</v>
      </c>
      <c r="C478" s="29">
        <f>'Corridor LDV Model'!AE477*(1+$C$4)</f>
        <v>0</v>
      </c>
      <c r="D478" s="29">
        <f>'Corridor LDV Model'!AF477*(1+$C$4)</f>
        <v>0</v>
      </c>
      <c r="E478" s="29">
        <f>'Corridor LDV Model'!AG477*(1+$C$4)</f>
        <v>0</v>
      </c>
    </row>
    <row r="479" spans="1:5" x14ac:dyDescent="0.25">
      <c r="A479" s="80" t="str">
        <f>'Corridor LDV Model'!$A478</f>
        <v>US 101</v>
      </c>
      <c r="B479" s="29">
        <f>'Corridor LDV Model'!AD478*(1+$C$4)</f>
        <v>0</v>
      </c>
      <c r="C479" s="29">
        <f>'Corridor LDV Model'!AE478*(1+$C$4)</f>
        <v>1.3</v>
      </c>
      <c r="D479" s="29">
        <f>'Corridor LDV Model'!AF478*(1+$C$4)</f>
        <v>1.3</v>
      </c>
      <c r="E479" s="29">
        <f>'Corridor LDV Model'!AG478*(1+$C$4)</f>
        <v>1.3</v>
      </c>
    </row>
    <row r="480" spans="1:5" x14ac:dyDescent="0.25">
      <c r="A480" s="80" t="str">
        <f>'Corridor LDV Model'!$A479</f>
        <v>US 101</v>
      </c>
      <c r="B480" s="29">
        <f>'Corridor LDV Model'!AD479*(1+$C$4)</f>
        <v>0</v>
      </c>
      <c r="C480" s="29">
        <f>'Corridor LDV Model'!AE479*(1+$C$4)</f>
        <v>1.3</v>
      </c>
      <c r="D480" s="29">
        <f>'Corridor LDV Model'!AF479*(1+$C$4)</f>
        <v>1.3</v>
      </c>
      <c r="E480" s="29">
        <f>'Corridor LDV Model'!AG479*(1+$C$4)</f>
        <v>1.3</v>
      </c>
    </row>
    <row r="481" spans="1:5" x14ac:dyDescent="0.25">
      <c r="A481" s="80" t="str">
        <f>'Corridor LDV Model'!$A480</f>
        <v>US 101</v>
      </c>
      <c r="B481" s="29">
        <f>'Corridor LDV Model'!AD480*(1+$C$4)</f>
        <v>0</v>
      </c>
      <c r="C481" s="29">
        <f>'Corridor LDV Model'!AE480*(1+$C$4)</f>
        <v>1.3</v>
      </c>
      <c r="D481" s="29">
        <f>'Corridor LDV Model'!AF480*(1+$C$4)</f>
        <v>1.3</v>
      </c>
      <c r="E481" s="29">
        <f>'Corridor LDV Model'!AG480*(1+$C$4)</f>
        <v>1.3</v>
      </c>
    </row>
    <row r="482" spans="1:5" x14ac:dyDescent="0.25">
      <c r="A482" s="80" t="str">
        <f>'Corridor LDV Model'!$A481</f>
        <v>US 101</v>
      </c>
      <c r="B482" s="29">
        <f>'Corridor LDV Model'!AD481*(1+$C$4)</f>
        <v>0</v>
      </c>
      <c r="C482" s="29">
        <f>'Corridor LDV Model'!AE481*(1+$C$4)</f>
        <v>0</v>
      </c>
      <c r="D482" s="29">
        <f>'Corridor LDV Model'!AF481*(1+$C$4)</f>
        <v>1.3</v>
      </c>
      <c r="E482" s="29">
        <f>'Corridor LDV Model'!AG481*(1+$C$4)</f>
        <v>1.3</v>
      </c>
    </row>
    <row r="483" spans="1:5" x14ac:dyDescent="0.25">
      <c r="A483" s="80" t="str">
        <f>'Corridor LDV Model'!$A482</f>
        <v>US 101</v>
      </c>
      <c r="B483" s="29">
        <f>'Corridor LDV Model'!AD482*(1+$C$4)</f>
        <v>0</v>
      </c>
      <c r="C483" s="29">
        <f>'Corridor LDV Model'!AE482*(1+$C$4)</f>
        <v>0</v>
      </c>
      <c r="D483" s="29">
        <f>'Corridor LDV Model'!AF482*(1+$C$4)</f>
        <v>1.3</v>
      </c>
      <c r="E483" s="29">
        <f>'Corridor LDV Model'!AG482*(1+$C$4)</f>
        <v>1.3</v>
      </c>
    </row>
    <row r="484" spans="1:5" x14ac:dyDescent="0.25">
      <c r="A484" s="80" t="str">
        <f>'Corridor LDV Model'!$A483</f>
        <v>US 101</v>
      </c>
      <c r="B484" s="29">
        <f>'Corridor LDV Model'!AD483*(1+$C$4)</f>
        <v>0</v>
      </c>
      <c r="C484" s="29">
        <f>'Corridor LDV Model'!AE483*(1+$C$4)</f>
        <v>0</v>
      </c>
      <c r="D484" s="29">
        <f>'Corridor LDV Model'!AF483*(1+$C$4)</f>
        <v>0</v>
      </c>
      <c r="E484" s="29">
        <f>'Corridor LDV Model'!AG483*(1+$C$4)</f>
        <v>1.3</v>
      </c>
    </row>
    <row r="485" spans="1:5" x14ac:dyDescent="0.25">
      <c r="A485" s="80" t="str">
        <f>'Corridor LDV Model'!$A484</f>
        <v>US 101</v>
      </c>
      <c r="B485" s="29">
        <f>'Corridor LDV Model'!AD484*(1+$C$4)</f>
        <v>0</v>
      </c>
      <c r="C485" s="29">
        <f>'Corridor LDV Model'!AE484*(1+$C$4)</f>
        <v>0</v>
      </c>
      <c r="D485" s="29">
        <f>'Corridor LDV Model'!AF484*(1+$C$4)</f>
        <v>0</v>
      </c>
      <c r="E485" s="29">
        <f>'Corridor LDV Model'!AG484*(1+$C$4)</f>
        <v>1.3</v>
      </c>
    </row>
    <row r="486" spans="1:5" x14ac:dyDescent="0.25">
      <c r="A486" s="80" t="str">
        <f>'Corridor LDV Model'!$A485</f>
        <v>US 101</v>
      </c>
      <c r="B486" s="29">
        <f>'Corridor LDV Model'!AD485*(1+$C$4)</f>
        <v>0</v>
      </c>
      <c r="C486" s="29">
        <f>'Corridor LDV Model'!AE485*(1+$C$4)</f>
        <v>0</v>
      </c>
      <c r="D486" s="29">
        <f>'Corridor LDV Model'!AF485*(1+$C$4)</f>
        <v>0</v>
      </c>
      <c r="E486" s="29">
        <f>'Corridor LDV Model'!AG485*(1+$C$4)</f>
        <v>0</v>
      </c>
    </row>
    <row r="487" spans="1:5" x14ac:dyDescent="0.25">
      <c r="A487" s="80" t="str">
        <f>'Corridor LDV Model'!$A486</f>
        <v>US 101</v>
      </c>
      <c r="B487" s="29">
        <f>'Corridor LDV Model'!AD486*(1+$C$4)</f>
        <v>0</v>
      </c>
      <c r="C487" s="29">
        <f>'Corridor LDV Model'!AE486*(1+$C$4)</f>
        <v>0</v>
      </c>
      <c r="D487" s="29">
        <f>'Corridor LDV Model'!AF486*(1+$C$4)</f>
        <v>0</v>
      </c>
      <c r="E487" s="29">
        <f>'Corridor LDV Model'!AG486*(1+$C$4)</f>
        <v>0</v>
      </c>
    </row>
    <row r="488" spans="1:5" x14ac:dyDescent="0.25">
      <c r="A488" s="80" t="str">
        <f>'Corridor LDV Model'!$A487</f>
        <v>US 101</v>
      </c>
      <c r="B488" s="29">
        <f>'Corridor LDV Model'!AD487*(1+$C$4)</f>
        <v>0</v>
      </c>
      <c r="C488" s="29">
        <f>'Corridor LDV Model'!AE487*(1+$C$4)</f>
        <v>0</v>
      </c>
      <c r="D488" s="29">
        <f>'Corridor LDV Model'!AF487*(1+$C$4)</f>
        <v>0</v>
      </c>
      <c r="E488" s="29">
        <f>'Corridor LDV Model'!AG487*(1+$C$4)</f>
        <v>1.3</v>
      </c>
    </row>
    <row r="489" spans="1:5" x14ac:dyDescent="0.25">
      <c r="A489" s="80" t="str">
        <f>'Corridor LDV Model'!$A488</f>
        <v>US 101</v>
      </c>
      <c r="B489" s="29">
        <f>'Corridor LDV Model'!AD488*(1+$C$4)</f>
        <v>0</v>
      </c>
      <c r="C489" s="29">
        <f>'Corridor LDV Model'!AE488*(1+$C$4)</f>
        <v>0</v>
      </c>
      <c r="D489" s="29">
        <f>'Corridor LDV Model'!AF488*(1+$C$4)</f>
        <v>0</v>
      </c>
      <c r="E489" s="29">
        <f>'Corridor LDV Model'!AG488*(1+$C$4)</f>
        <v>1.3</v>
      </c>
    </row>
    <row r="490" spans="1:5" x14ac:dyDescent="0.25">
      <c r="A490" s="80" t="str">
        <f>'Corridor LDV Model'!$A489</f>
        <v>US 101</v>
      </c>
      <c r="B490" s="29">
        <f>'Corridor LDV Model'!AD489*(1+$C$4)</f>
        <v>0</v>
      </c>
      <c r="C490" s="29">
        <f>'Corridor LDV Model'!AE489*(1+$C$4)</f>
        <v>0</v>
      </c>
      <c r="D490" s="29">
        <f>'Corridor LDV Model'!AF489*(1+$C$4)</f>
        <v>0</v>
      </c>
      <c r="E490" s="29">
        <f>'Corridor LDV Model'!AG489*(1+$C$4)</f>
        <v>0</v>
      </c>
    </row>
    <row r="491" spans="1:5" x14ac:dyDescent="0.25">
      <c r="A491" s="80" t="str">
        <f>'Corridor LDV Model'!$A490</f>
        <v>US 101</v>
      </c>
      <c r="B491" s="29">
        <f>'Corridor LDV Model'!AD490*(1+$C$4)</f>
        <v>0</v>
      </c>
      <c r="C491" s="29">
        <f>'Corridor LDV Model'!AE490*(1+$C$4)</f>
        <v>0</v>
      </c>
      <c r="D491" s="29">
        <f>'Corridor LDV Model'!AF490*(1+$C$4)</f>
        <v>0</v>
      </c>
      <c r="E491" s="29">
        <f>'Corridor LDV Model'!AG490*(1+$C$4)</f>
        <v>0</v>
      </c>
    </row>
    <row r="492" spans="1:5" x14ac:dyDescent="0.25">
      <c r="A492" s="80" t="str">
        <f>'Corridor LDV Model'!$A491</f>
        <v>US 101</v>
      </c>
      <c r="B492" s="29">
        <f>'Corridor LDV Model'!AD491*(1+$C$4)</f>
        <v>0</v>
      </c>
      <c r="C492" s="29">
        <f>'Corridor LDV Model'!AE491*(1+$C$4)</f>
        <v>0</v>
      </c>
      <c r="D492" s="29">
        <f>'Corridor LDV Model'!AF491*(1+$C$4)</f>
        <v>0</v>
      </c>
      <c r="E492" s="29">
        <f>'Corridor LDV Model'!AG491*(1+$C$4)</f>
        <v>1.3</v>
      </c>
    </row>
    <row r="493" spans="1:5" x14ac:dyDescent="0.25">
      <c r="A493" s="80" t="str">
        <f>'Corridor LDV Model'!$A492</f>
        <v>US 101</v>
      </c>
      <c r="B493" s="29">
        <f>'Corridor LDV Model'!AD492*(1+$C$4)</f>
        <v>0</v>
      </c>
      <c r="C493" s="29">
        <f>'Corridor LDV Model'!AE492*(1+$C$4)</f>
        <v>0</v>
      </c>
      <c r="D493" s="29">
        <f>'Corridor LDV Model'!AF492*(1+$C$4)</f>
        <v>0</v>
      </c>
      <c r="E493" s="29">
        <f>'Corridor LDV Model'!AG492*(1+$C$4)</f>
        <v>1.3</v>
      </c>
    </row>
    <row r="494" spans="1:5" x14ac:dyDescent="0.25">
      <c r="A494" s="80" t="str">
        <f>'Corridor LDV Model'!$A493</f>
        <v>US 101</v>
      </c>
      <c r="B494" s="29">
        <f>'Corridor LDV Model'!AD493*(1+$C$4)</f>
        <v>0</v>
      </c>
      <c r="C494" s="29">
        <f>'Corridor LDV Model'!AE493*(1+$C$4)</f>
        <v>1.3</v>
      </c>
      <c r="D494" s="29">
        <f>'Corridor LDV Model'!AF493*(1+$C$4)</f>
        <v>1.3</v>
      </c>
      <c r="E494" s="29">
        <f>'Corridor LDV Model'!AG493*(1+$C$4)</f>
        <v>1.3</v>
      </c>
    </row>
    <row r="495" spans="1:5" x14ac:dyDescent="0.25">
      <c r="A495" s="80" t="str">
        <f>'Corridor LDV Model'!$A494</f>
        <v>US 101</v>
      </c>
      <c r="B495" s="29">
        <f>'Corridor LDV Model'!AD494*(1+$C$4)</f>
        <v>0</v>
      </c>
      <c r="C495" s="29">
        <f>'Corridor LDV Model'!AE494*(1+$C$4)</f>
        <v>1.3</v>
      </c>
      <c r="D495" s="29">
        <f>'Corridor LDV Model'!AF494*(1+$C$4)</f>
        <v>1.3</v>
      </c>
      <c r="E495" s="29">
        <f>'Corridor LDV Model'!AG494*(1+$C$4)</f>
        <v>2.6</v>
      </c>
    </row>
    <row r="496" spans="1:5" x14ac:dyDescent="0.25">
      <c r="A496" s="80" t="str">
        <f>'Corridor LDV Model'!$A495</f>
        <v>US 101</v>
      </c>
      <c r="B496" s="29">
        <f>'Corridor LDV Model'!AD495*(1+$C$4)</f>
        <v>0</v>
      </c>
      <c r="C496" s="29">
        <f>'Corridor LDV Model'!AE495*(1+$C$4)</f>
        <v>1.3</v>
      </c>
      <c r="D496" s="29">
        <f>'Corridor LDV Model'!AF495*(1+$C$4)</f>
        <v>2.6</v>
      </c>
      <c r="E496" s="29">
        <f>'Corridor LDV Model'!AG495*(1+$C$4)</f>
        <v>2.6</v>
      </c>
    </row>
    <row r="497" spans="1:5" x14ac:dyDescent="0.25">
      <c r="A497" s="80" t="str">
        <f>'Corridor LDV Model'!$A496</f>
        <v>US 101</v>
      </c>
      <c r="B497" s="29">
        <f>'Corridor LDV Model'!AD496*(1+$C$4)</f>
        <v>0</v>
      </c>
      <c r="C497" s="29">
        <f>'Corridor LDV Model'!AE496*(1+$C$4)</f>
        <v>0</v>
      </c>
      <c r="D497" s="29">
        <f>'Corridor LDV Model'!AF496*(1+$C$4)</f>
        <v>0</v>
      </c>
      <c r="E497" s="29">
        <f>'Corridor LDV Model'!AG496*(1+$C$4)</f>
        <v>1.3</v>
      </c>
    </row>
    <row r="498" spans="1:5" x14ac:dyDescent="0.25">
      <c r="A498" s="80" t="str">
        <f>'Corridor LDV Model'!$A497</f>
        <v>US 101</v>
      </c>
      <c r="B498" s="29">
        <f>'Corridor LDV Model'!AD497*(1+$C$4)</f>
        <v>0</v>
      </c>
      <c r="C498" s="29">
        <f>'Corridor LDV Model'!AE497*(1+$C$4)</f>
        <v>1.3</v>
      </c>
      <c r="D498" s="29">
        <f>'Corridor LDV Model'!AF497*(1+$C$4)</f>
        <v>2.6</v>
      </c>
      <c r="E498" s="29">
        <f>'Corridor LDV Model'!AG497*(1+$C$4)</f>
        <v>2.6</v>
      </c>
    </row>
    <row r="499" spans="1:5" x14ac:dyDescent="0.25">
      <c r="A499" s="80" t="str">
        <f>'Corridor LDV Model'!$A498</f>
        <v>US 101</v>
      </c>
      <c r="B499" s="29">
        <f>'Corridor LDV Model'!AD498*(1+$C$4)</f>
        <v>0</v>
      </c>
      <c r="C499" s="29">
        <f>'Corridor LDV Model'!AE498*(1+$C$4)</f>
        <v>1.3</v>
      </c>
      <c r="D499" s="29">
        <f>'Corridor LDV Model'!AF498*(1+$C$4)</f>
        <v>1.3</v>
      </c>
      <c r="E499" s="29">
        <f>'Corridor LDV Model'!AG498*(1+$C$4)</f>
        <v>1.3</v>
      </c>
    </row>
    <row r="500" spans="1:5" x14ac:dyDescent="0.25">
      <c r="A500" s="80" t="str">
        <f>'Corridor LDV Model'!$A499</f>
        <v>US 101</v>
      </c>
      <c r="B500" s="29">
        <f>'Corridor LDV Model'!AD499*(1+$C$4)</f>
        <v>1.3</v>
      </c>
      <c r="C500" s="29">
        <f>'Corridor LDV Model'!AE499*(1+$C$4)</f>
        <v>2.6</v>
      </c>
      <c r="D500" s="29">
        <f>'Corridor LDV Model'!AF499*(1+$C$4)</f>
        <v>3.9000000000000004</v>
      </c>
      <c r="E500" s="29">
        <f>'Corridor LDV Model'!AG499*(1+$C$4)</f>
        <v>5.2</v>
      </c>
    </row>
    <row r="501" spans="1:5" x14ac:dyDescent="0.25">
      <c r="A501" s="80" t="str">
        <f>'Corridor LDV Model'!$A500</f>
        <v>US 101</v>
      </c>
      <c r="B501" s="29">
        <f>'Corridor LDV Model'!AD500*(1+$C$4)</f>
        <v>0</v>
      </c>
      <c r="C501" s="29">
        <f>'Corridor LDV Model'!AE500*(1+$C$4)</f>
        <v>1.3</v>
      </c>
      <c r="D501" s="29">
        <f>'Corridor LDV Model'!AF500*(1+$C$4)</f>
        <v>2.6</v>
      </c>
      <c r="E501" s="29">
        <f>'Corridor LDV Model'!AG500*(1+$C$4)</f>
        <v>2.6</v>
      </c>
    </row>
    <row r="502" spans="1:5" x14ac:dyDescent="0.25">
      <c r="A502" s="80" t="str">
        <f>'Corridor LDV Model'!$A501</f>
        <v>US 101</v>
      </c>
      <c r="B502" s="29">
        <f>'Corridor LDV Model'!AD501*(1+$C$4)</f>
        <v>0</v>
      </c>
      <c r="C502" s="29">
        <f>'Corridor LDV Model'!AE501*(1+$C$4)</f>
        <v>1.3</v>
      </c>
      <c r="D502" s="29">
        <f>'Corridor LDV Model'!AF501*(1+$C$4)</f>
        <v>1.3</v>
      </c>
      <c r="E502" s="29">
        <f>'Corridor LDV Model'!AG501*(1+$C$4)</f>
        <v>1.3</v>
      </c>
    </row>
    <row r="503" spans="1:5" x14ac:dyDescent="0.25">
      <c r="A503" s="80" t="str">
        <f>'Corridor LDV Model'!$A502</f>
        <v>US 101</v>
      </c>
      <c r="B503" s="29">
        <f>'Corridor LDV Model'!AD502*(1+$C$4)</f>
        <v>0</v>
      </c>
      <c r="C503" s="29">
        <f>'Corridor LDV Model'!AE502*(1+$C$4)</f>
        <v>0</v>
      </c>
      <c r="D503" s="29">
        <f>'Corridor LDV Model'!AF502*(1+$C$4)</f>
        <v>1.3</v>
      </c>
      <c r="E503" s="29">
        <f>'Corridor LDV Model'!AG502*(1+$C$4)</f>
        <v>1.3</v>
      </c>
    </row>
    <row r="504" spans="1:5" x14ac:dyDescent="0.25">
      <c r="A504" s="80" t="str">
        <f>'Corridor LDV Model'!$A503</f>
        <v>US 101</v>
      </c>
      <c r="B504" s="29">
        <f>'Corridor LDV Model'!AD503*(1+$C$4)</f>
        <v>0</v>
      </c>
      <c r="C504" s="29">
        <f>'Corridor LDV Model'!AE503*(1+$C$4)</f>
        <v>1.3</v>
      </c>
      <c r="D504" s="29">
        <f>'Corridor LDV Model'!AF503*(1+$C$4)</f>
        <v>1.3</v>
      </c>
      <c r="E504" s="29">
        <f>'Corridor LDV Model'!AG503*(1+$C$4)</f>
        <v>1.3</v>
      </c>
    </row>
    <row r="505" spans="1:5" x14ac:dyDescent="0.25">
      <c r="A505" s="80" t="str">
        <f>'Corridor LDV Model'!$A504</f>
        <v>US 101</v>
      </c>
      <c r="B505" s="29">
        <f>'Corridor LDV Model'!AD504*(1+$C$4)</f>
        <v>0</v>
      </c>
      <c r="C505" s="29">
        <f>'Corridor LDV Model'!AE504*(1+$C$4)</f>
        <v>0</v>
      </c>
      <c r="D505" s="29">
        <f>'Corridor LDV Model'!AF504*(1+$C$4)</f>
        <v>0</v>
      </c>
      <c r="E505" s="29">
        <f>'Corridor LDV Model'!AG504*(1+$C$4)</f>
        <v>0</v>
      </c>
    </row>
    <row r="506" spans="1:5" x14ac:dyDescent="0.25">
      <c r="A506" s="80" t="str">
        <f>'Corridor LDV Model'!$A505</f>
        <v>US 101</v>
      </c>
      <c r="B506" s="29">
        <f>'Corridor LDV Model'!AD505*(1+$C$4)</f>
        <v>0</v>
      </c>
      <c r="C506" s="29">
        <f>'Corridor LDV Model'!AE505*(1+$C$4)</f>
        <v>0</v>
      </c>
      <c r="D506" s="29">
        <f>'Corridor LDV Model'!AF505*(1+$C$4)</f>
        <v>0</v>
      </c>
      <c r="E506" s="29">
        <f>'Corridor LDV Model'!AG505*(1+$C$4)</f>
        <v>0</v>
      </c>
    </row>
    <row r="507" spans="1:5" x14ac:dyDescent="0.25">
      <c r="A507" s="80" t="str">
        <f>'Corridor LDV Model'!$A506</f>
        <v>US 101</v>
      </c>
      <c r="B507" s="29">
        <f>'Corridor LDV Model'!AD506*(1+$C$4)</f>
        <v>0</v>
      </c>
      <c r="C507" s="29">
        <f>'Corridor LDV Model'!AE506*(1+$C$4)</f>
        <v>0</v>
      </c>
      <c r="D507" s="29">
        <f>'Corridor LDV Model'!AF506*(1+$C$4)</f>
        <v>0</v>
      </c>
      <c r="E507" s="29">
        <f>'Corridor LDV Model'!AG506*(1+$C$4)</f>
        <v>0</v>
      </c>
    </row>
    <row r="508" spans="1:5" x14ac:dyDescent="0.25">
      <c r="A508" s="80" t="str">
        <f>'Corridor LDV Model'!$A507</f>
        <v>US 101</v>
      </c>
      <c r="B508" s="29">
        <f>'Corridor LDV Model'!AD507*(1+$C$4)</f>
        <v>0</v>
      </c>
      <c r="C508" s="29">
        <f>'Corridor LDV Model'!AE507*(1+$C$4)</f>
        <v>0</v>
      </c>
      <c r="D508" s="29">
        <f>'Corridor LDV Model'!AF507*(1+$C$4)</f>
        <v>0</v>
      </c>
      <c r="E508" s="29">
        <f>'Corridor LDV Model'!AG507*(1+$C$4)</f>
        <v>1.3</v>
      </c>
    </row>
    <row r="509" spans="1:5" x14ac:dyDescent="0.25">
      <c r="A509" s="80" t="str">
        <f>'Corridor LDV Model'!$A508</f>
        <v>US 101</v>
      </c>
      <c r="B509" s="29">
        <f>'Corridor LDV Model'!AD508*(1+$C$4)</f>
        <v>0</v>
      </c>
      <c r="C509" s="29">
        <f>'Corridor LDV Model'!AE508*(1+$C$4)</f>
        <v>0</v>
      </c>
      <c r="D509" s="29">
        <f>'Corridor LDV Model'!AF508*(1+$C$4)</f>
        <v>0</v>
      </c>
      <c r="E509" s="29">
        <f>'Corridor LDV Model'!AG508*(1+$C$4)</f>
        <v>0</v>
      </c>
    </row>
    <row r="510" spans="1:5" x14ac:dyDescent="0.25">
      <c r="A510" s="80" t="str">
        <f>'Corridor LDV Model'!$A509</f>
        <v>US 101</v>
      </c>
      <c r="B510" s="29">
        <f>'Corridor LDV Model'!AD509*(1+$C$4)</f>
        <v>0</v>
      </c>
      <c r="C510" s="29">
        <f>'Corridor LDV Model'!AE509*(1+$C$4)</f>
        <v>0</v>
      </c>
      <c r="D510" s="29">
        <f>'Corridor LDV Model'!AF509*(1+$C$4)</f>
        <v>0</v>
      </c>
      <c r="E510" s="29">
        <f>'Corridor LDV Model'!AG509*(1+$C$4)</f>
        <v>0</v>
      </c>
    </row>
    <row r="511" spans="1:5" x14ac:dyDescent="0.25">
      <c r="A511" s="80" t="str">
        <f>'Corridor LDV Model'!$A510</f>
        <v>US 101</v>
      </c>
      <c r="B511" s="29">
        <f>'Corridor LDV Model'!AD510*(1+$C$4)</f>
        <v>0</v>
      </c>
      <c r="C511" s="29">
        <f>'Corridor LDV Model'!AE510*(1+$C$4)</f>
        <v>0</v>
      </c>
      <c r="D511" s="29">
        <f>'Corridor LDV Model'!AF510*(1+$C$4)</f>
        <v>0</v>
      </c>
      <c r="E511" s="29">
        <f>'Corridor LDV Model'!AG510*(1+$C$4)</f>
        <v>0</v>
      </c>
    </row>
    <row r="512" spans="1:5" x14ac:dyDescent="0.25">
      <c r="A512" s="80" t="str">
        <f>'Corridor LDV Model'!$A511</f>
        <v>US 101</v>
      </c>
      <c r="B512" s="29">
        <f>'Corridor LDV Model'!AD511*(1+$C$4)</f>
        <v>0</v>
      </c>
      <c r="C512" s="29">
        <f>'Corridor LDV Model'!AE511*(1+$C$4)</f>
        <v>0</v>
      </c>
      <c r="D512" s="29">
        <f>'Corridor LDV Model'!AF511*(1+$C$4)</f>
        <v>0</v>
      </c>
      <c r="E512" s="29">
        <f>'Corridor LDV Model'!AG511*(1+$C$4)</f>
        <v>0</v>
      </c>
    </row>
    <row r="513" spans="1:5" x14ac:dyDescent="0.25">
      <c r="A513" s="80" t="str">
        <f>'Corridor LDV Model'!$A512</f>
        <v>US 101</v>
      </c>
      <c r="B513" s="29">
        <f>'Corridor LDV Model'!AD512*(1+$C$4)</f>
        <v>0</v>
      </c>
      <c r="C513" s="29">
        <f>'Corridor LDV Model'!AE512*(1+$C$4)</f>
        <v>0</v>
      </c>
      <c r="D513" s="29">
        <f>'Corridor LDV Model'!AF512*(1+$C$4)</f>
        <v>0</v>
      </c>
      <c r="E513" s="29">
        <f>'Corridor LDV Model'!AG512*(1+$C$4)</f>
        <v>0</v>
      </c>
    </row>
    <row r="514" spans="1:5" x14ac:dyDescent="0.25">
      <c r="A514" s="80" t="str">
        <f>'Corridor LDV Model'!$A513</f>
        <v>US 101</v>
      </c>
      <c r="B514" s="29">
        <f>'Corridor LDV Model'!AD513*(1+$C$4)</f>
        <v>0</v>
      </c>
      <c r="C514" s="29">
        <f>'Corridor LDV Model'!AE513*(1+$C$4)</f>
        <v>0</v>
      </c>
      <c r="D514" s="29">
        <f>'Corridor LDV Model'!AF513*(1+$C$4)</f>
        <v>1.3</v>
      </c>
      <c r="E514" s="29">
        <f>'Corridor LDV Model'!AG513*(1+$C$4)</f>
        <v>1.3</v>
      </c>
    </row>
    <row r="515" spans="1:5" x14ac:dyDescent="0.25">
      <c r="A515" s="80" t="str">
        <f>'Corridor LDV Model'!$A514</f>
        <v>US 101</v>
      </c>
      <c r="B515" s="29">
        <f>'Corridor LDV Model'!AD514*(1+$C$4)</f>
        <v>0</v>
      </c>
      <c r="C515" s="29">
        <f>'Corridor LDV Model'!AE514*(1+$C$4)</f>
        <v>1.3</v>
      </c>
      <c r="D515" s="29">
        <f>'Corridor LDV Model'!AF514*(1+$C$4)</f>
        <v>1.3</v>
      </c>
      <c r="E515" s="29">
        <f>'Corridor LDV Model'!AG514*(1+$C$4)</f>
        <v>1.3</v>
      </c>
    </row>
    <row r="516" spans="1:5" x14ac:dyDescent="0.25">
      <c r="A516" s="80" t="str">
        <f>'Corridor LDV Model'!$A515</f>
        <v>US 101</v>
      </c>
      <c r="B516" s="29">
        <f>'Corridor LDV Model'!AD515*(1+$C$4)</f>
        <v>0</v>
      </c>
      <c r="C516" s="29">
        <f>'Corridor LDV Model'!AE515*(1+$C$4)</f>
        <v>0</v>
      </c>
      <c r="D516" s="29">
        <f>'Corridor LDV Model'!AF515*(1+$C$4)</f>
        <v>1.3</v>
      </c>
      <c r="E516" s="29">
        <f>'Corridor LDV Model'!AG515*(1+$C$4)</f>
        <v>1.3</v>
      </c>
    </row>
    <row r="517" spans="1:5" x14ac:dyDescent="0.25">
      <c r="A517" s="80" t="str">
        <f>'Corridor LDV Model'!$A516</f>
        <v>US 101</v>
      </c>
      <c r="B517" s="29">
        <f>'Corridor LDV Model'!AD516*(1+$C$4)</f>
        <v>0</v>
      </c>
      <c r="C517" s="29">
        <f>'Corridor LDV Model'!AE516*(1+$C$4)</f>
        <v>1.3</v>
      </c>
      <c r="D517" s="29">
        <f>'Corridor LDV Model'!AF516*(1+$C$4)</f>
        <v>1.3</v>
      </c>
      <c r="E517" s="29">
        <f>'Corridor LDV Model'!AG516*(1+$C$4)</f>
        <v>2.6</v>
      </c>
    </row>
    <row r="518" spans="1:5" x14ac:dyDescent="0.25">
      <c r="A518" s="80" t="str">
        <f>'Corridor LDV Model'!$A517</f>
        <v>US 101</v>
      </c>
      <c r="B518" s="29">
        <f>'Corridor LDV Model'!AD517*(1+$C$4)</f>
        <v>0</v>
      </c>
      <c r="C518" s="29">
        <f>'Corridor LDV Model'!AE517*(1+$C$4)</f>
        <v>1.3</v>
      </c>
      <c r="D518" s="29">
        <f>'Corridor LDV Model'!AF517*(1+$C$4)</f>
        <v>1.3</v>
      </c>
      <c r="E518" s="29">
        <f>'Corridor LDV Model'!AG517*(1+$C$4)</f>
        <v>1.3</v>
      </c>
    </row>
    <row r="519" spans="1:5" x14ac:dyDescent="0.25">
      <c r="A519" s="80" t="str">
        <f>'Corridor LDV Model'!$A518</f>
        <v>US 101</v>
      </c>
      <c r="B519" s="29">
        <f>'Corridor LDV Model'!AD518*(1+$C$4)</f>
        <v>0</v>
      </c>
      <c r="C519" s="29">
        <f>'Corridor LDV Model'!AE518*(1+$C$4)</f>
        <v>1.3</v>
      </c>
      <c r="D519" s="29">
        <f>'Corridor LDV Model'!AF518*(1+$C$4)</f>
        <v>1.3</v>
      </c>
      <c r="E519" s="29">
        <f>'Corridor LDV Model'!AG518*(1+$C$4)</f>
        <v>1.3</v>
      </c>
    </row>
    <row r="520" spans="1:5" x14ac:dyDescent="0.25">
      <c r="A520" s="80" t="str">
        <f>'Corridor LDV Model'!$A519</f>
        <v>US 101</v>
      </c>
      <c r="B520" s="29">
        <f>'Corridor LDV Model'!AD519*(1+$C$4)</f>
        <v>0</v>
      </c>
      <c r="C520" s="29">
        <f>'Corridor LDV Model'!AE519*(1+$C$4)</f>
        <v>0</v>
      </c>
      <c r="D520" s="29">
        <f>'Corridor LDV Model'!AF519*(1+$C$4)</f>
        <v>1.3</v>
      </c>
      <c r="E520" s="29">
        <f>'Corridor LDV Model'!AG519*(1+$C$4)</f>
        <v>1.3</v>
      </c>
    </row>
    <row r="521" spans="1:5" x14ac:dyDescent="0.25">
      <c r="A521" s="80" t="str">
        <f>'Corridor LDV Model'!$A520</f>
        <v>US 101</v>
      </c>
      <c r="B521" s="29">
        <f>'Corridor LDV Model'!AD520*(1+$C$4)</f>
        <v>0</v>
      </c>
      <c r="C521" s="29">
        <f>'Corridor LDV Model'!AE520*(1+$C$4)</f>
        <v>1.3</v>
      </c>
      <c r="D521" s="29">
        <f>'Corridor LDV Model'!AF520*(1+$C$4)</f>
        <v>1.3</v>
      </c>
      <c r="E521" s="29">
        <f>'Corridor LDV Model'!AG520*(1+$C$4)</f>
        <v>2.6</v>
      </c>
    </row>
    <row r="522" spans="1:5" x14ac:dyDescent="0.25">
      <c r="A522" s="80" t="str">
        <f>'Corridor LDV Model'!$A521</f>
        <v>US 101</v>
      </c>
      <c r="B522" s="29">
        <f>'Corridor LDV Model'!AD521*(1+$C$4)</f>
        <v>0</v>
      </c>
      <c r="C522" s="29">
        <f>'Corridor LDV Model'!AE521*(1+$C$4)</f>
        <v>1.3</v>
      </c>
      <c r="D522" s="29">
        <f>'Corridor LDV Model'!AF521*(1+$C$4)</f>
        <v>1.3</v>
      </c>
      <c r="E522" s="29">
        <f>'Corridor LDV Model'!AG521*(1+$C$4)</f>
        <v>1.3</v>
      </c>
    </row>
    <row r="523" spans="1:5" x14ac:dyDescent="0.25">
      <c r="A523" s="80" t="str">
        <f>'Corridor LDV Model'!$A522</f>
        <v>US 101</v>
      </c>
      <c r="B523" s="29">
        <f>'Corridor LDV Model'!AD522*(1+$C$4)</f>
        <v>0</v>
      </c>
      <c r="C523" s="29">
        <f>'Corridor LDV Model'!AE522*(1+$C$4)</f>
        <v>0</v>
      </c>
      <c r="D523" s="29">
        <f>'Corridor LDV Model'!AF522*(1+$C$4)</f>
        <v>1.3</v>
      </c>
      <c r="E523" s="29">
        <f>'Corridor LDV Model'!AG522*(1+$C$4)</f>
        <v>1.3</v>
      </c>
    </row>
    <row r="524" spans="1:5" x14ac:dyDescent="0.25">
      <c r="A524" s="80" t="str">
        <f>'Corridor LDV Model'!$A523</f>
        <v>US 101</v>
      </c>
      <c r="B524" s="29">
        <f>'Corridor LDV Model'!AD523*(1+$C$4)</f>
        <v>0</v>
      </c>
      <c r="C524" s="29">
        <f>'Corridor LDV Model'!AE523*(1+$C$4)</f>
        <v>0</v>
      </c>
      <c r="D524" s="29">
        <f>'Corridor LDV Model'!AF523*(1+$C$4)</f>
        <v>1.3</v>
      </c>
      <c r="E524" s="29">
        <f>'Corridor LDV Model'!AG523*(1+$C$4)</f>
        <v>1.3</v>
      </c>
    </row>
    <row r="525" spans="1:5" x14ac:dyDescent="0.25">
      <c r="A525" s="80" t="str">
        <f>'Corridor LDV Model'!$A524</f>
        <v>US 101</v>
      </c>
      <c r="B525" s="29">
        <f>'Corridor LDV Model'!AD524*(1+$C$4)</f>
        <v>0</v>
      </c>
      <c r="C525" s="29">
        <f>'Corridor LDV Model'!AE524*(1+$C$4)</f>
        <v>0</v>
      </c>
      <c r="D525" s="29">
        <f>'Corridor LDV Model'!AF524*(1+$C$4)</f>
        <v>1.3</v>
      </c>
      <c r="E525" s="29">
        <f>'Corridor LDV Model'!AG524*(1+$C$4)</f>
        <v>1.3</v>
      </c>
    </row>
    <row r="526" spans="1:5" x14ac:dyDescent="0.25">
      <c r="A526" s="80" t="str">
        <f>'Corridor LDV Model'!$A525</f>
        <v>US 101</v>
      </c>
      <c r="B526" s="29">
        <f>'Corridor LDV Model'!AD525*(1+$C$4)</f>
        <v>0</v>
      </c>
      <c r="C526" s="29">
        <f>'Corridor LDV Model'!AE525*(1+$C$4)</f>
        <v>0</v>
      </c>
      <c r="D526" s="29">
        <f>'Corridor LDV Model'!AF525*(1+$C$4)</f>
        <v>0</v>
      </c>
      <c r="E526" s="29">
        <f>'Corridor LDV Model'!AG525*(1+$C$4)</f>
        <v>0</v>
      </c>
    </row>
    <row r="527" spans="1:5" x14ac:dyDescent="0.25">
      <c r="A527" s="80" t="str">
        <f>'Corridor LDV Model'!$A526</f>
        <v>US 101</v>
      </c>
      <c r="B527" s="29">
        <f>'Corridor LDV Model'!AD526*(1+$C$4)</f>
        <v>0</v>
      </c>
      <c r="C527" s="29">
        <f>'Corridor LDV Model'!AE526*(1+$C$4)</f>
        <v>0</v>
      </c>
      <c r="D527" s="29">
        <f>'Corridor LDV Model'!AF526*(1+$C$4)</f>
        <v>0</v>
      </c>
      <c r="E527" s="29">
        <f>'Corridor LDV Model'!AG526*(1+$C$4)</f>
        <v>0</v>
      </c>
    </row>
    <row r="528" spans="1:5" x14ac:dyDescent="0.25">
      <c r="A528" s="80" t="str">
        <f>'Corridor LDV Model'!$A527</f>
        <v>US 101</v>
      </c>
      <c r="B528" s="29">
        <f>'Corridor LDV Model'!AD527*(1+$C$4)</f>
        <v>0</v>
      </c>
      <c r="C528" s="29">
        <f>'Corridor LDV Model'!AE527*(1+$C$4)</f>
        <v>0</v>
      </c>
      <c r="D528" s="29">
        <f>'Corridor LDV Model'!AF527*(1+$C$4)</f>
        <v>0</v>
      </c>
      <c r="E528" s="29">
        <f>'Corridor LDV Model'!AG527*(1+$C$4)</f>
        <v>0</v>
      </c>
    </row>
    <row r="529" spans="1:5" x14ac:dyDescent="0.25">
      <c r="A529" s="80" t="str">
        <f>'Corridor LDV Model'!$A528</f>
        <v>US 101</v>
      </c>
      <c r="B529" s="29">
        <f>'Corridor LDV Model'!AD528*(1+$C$4)</f>
        <v>0</v>
      </c>
      <c r="C529" s="29">
        <f>'Corridor LDV Model'!AE528*(1+$C$4)</f>
        <v>0</v>
      </c>
      <c r="D529" s="29">
        <f>'Corridor LDV Model'!AF528*(1+$C$4)</f>
        <v>0</v>
      </c>
      <c r="E529" s="29">
        <f>'Corridor LDV Model'!AG528*(1+$C$4)</f>
        <v>0</v>
      </c>
    </row>
    <row r="530" spans="1:5" x14ac:dyDescent="0.25">
      <c r="A530" s="80" t="str">
        <f>'Corridor LDV Model'!$A529</f>
        <v>US 101</v>
      </c>
      <c r="B530" s="29">
        <f>'Corridor LDV Model'!AD529*(1+$C$4)</f>
        <v>0</v>
      </c>
      <c r="C530" s="29">
        <f>'Corridor LDV Model'!AE529*(1+$C$4)</f>
        <v>0</v>
      </c>
      <c r="D530" s="29">
        <f>'Corridor LDV Model'!AF529*(1+$C$4)</f>
        <v>0</v>
      </c>
      <c r="E530" s="29">
        <f>'Corridor LDV Model'!AG529*(1+$C$4)</f>
        <v>0</v>
      </c>
    </row>
    <row r="531" spans="1:5" x14ac:dyDescent="0.25">
      <c r="A531" s="80" t="str">
        <f>'Corridor LDV Model'!$A530</f>
        <v>US 101</v>
      </c>
      <c r="B531" s="29">
        <f>'Corridor LDV Model'!AD530*(1+$C$4)</f>
        <v>0</v>
      </c>
      <c r="C531" s="29">
        <f>'Corridor LDV Model'!AE530*(1+$C$4)</f>
        <v>0</v>
      </c>
      <c r="D531" s="29">
        <f>'Corridor LDV Model'!AF530*(1+$C$4)</f>
        <v>0</v>
      </c>
      <c r="E531" s="29">
        <f>'Corridor LDV Model'!AG530*(1+$C$4)</f>
        <v>0</v>
      </c>
    </row>
    <row r="532" spans="1:5" x14ac:dyDescent="0.25">
      <c r="A532" s="80" t="str">
        <f>'Corridor LDV Model'!$A531</f>
        <v>US 101</v>
      </c>
      <c r="B532" s="29">
        <f>'Corridor LDV Model'!AD531*(1+$C$4)</f>
        <v>0</v>
      </c>
      <c r="C532" s="29">
        <f>'Corridor LDV Model'!AE531*(1+$C$4)</f>
        <v>0</v>
      </c>
      <c r="D532" s="29">
        <f>'Corridor LDV Model'!AF531*(1+$C$4)</f>
        <v>0</v>
      </c>
      <c r="E532" s="29">
        <f>'Corridor LDV Model'!AG531*(1+$C$4)</f>
        <v>0</v>
      </c>
    </row>
    <row r="533" spans="1:5" x14ac:dyDescent="0.25">
      <c r="A533" s="80" t="str">
        <f>'Corridor LDV Model'!$A532</f>
        <v>US 101</v>
      </c>
      <c r="B533" s="29">
        <f>'Corridor LDV Model'!AD532*(1+$C$4)</f>
        <v>1.3</v>
      </c>
      <c r="C533" s="29">
        <f>'Corridor LDV Model'!AE532*(1+$C$4)</f>
        <v>2.6</v>
      </c>
      <c r="D533" s="29">
        <f>'Corridor LDV Model'!AF532*(1+$C$4)</f>
        <v>2.6</v>
      </c>
      <c r="E533" s="29">
        <f>'Corridor LDV Model'!AG532*(1+$C$4)</f>
        <v>3.9000000000000004</v>
      </c>
    </row>
    <row r="534" spans="1:5" x14ac:dyDescent="0.25">
      <c r="A534" s="80" t="str">
        <f>'Corridor LDV Model'!$A533</f>
        <v>US 101</v>
      </c>
      <c r="B534" s="29">
        <f>'Corridor LDV Model'!AD533*(1+$C$4)</f>
        <v>0</v>
      </c>
      <c r="C534" s="29">
        <f>'Corridor LDV Model'!AE533*(1+$C$4)</f>
        <v>1.3</v>
      </c>
      <c r="D534" s="29">
        <f>'Corridor LDV Model'!AF533*(1+$C$4)</f>
        <v>1.3</v>
      </c>
      <c r="E534" s="29">
        <f>'Corridor LDV Model'!AG533*(1+$C$4)</f>
        <v>1.3</v>
      </c>
    </row>
    <row r="535" spans="1:5" x14ac:dyDescent="0.25">
      <c r="A535" s="80" t="str">
        <f>'Corridor LDV Model'!$A534</f>
        <v>US 101</v>
      </c>
      <c r="B535" s="29">
        <f>'Corridor LDV Model'!AD534*(1+$C$4)</f>
        <v>0</v>
      </c>
      <c r="C535" s="29">
        <f>'Corridor LDV Model'!AE534*(1+$C$4)</f>
        <v>0</v>
      </c>
      <c r="D535" s="29">
        <f>'Corridor LDV Model'!AF534*(1+$C$4)</f>
        <v>0</v>
      </c>
      <c r="E535" s="29">
        <f>'Corridor LDV Model'!AG534*(1+$C$4)</f>
        <v>1.3</v>
      </c>
    </row>
    <row r="536" spans="1:5" x14ac:dyDescent="0.25">
      <c r="A536" s="80" t="str">
        <f>'Corridor LDV Model'!$A535</f>
        <v>US 101</v>
      </c>
      <c r="B536" s="29">
        <f>'Corridor LDV Model'!AD535*(1+$C$4)</f>
        <v>0</v>
      </c>
      <c r="C536" s="29">
        <f>'Corridor LDV Model'!AE535*(1+$C$4)</f>
        <v>1.3</v>
      </c>
      <c r="D536" s="29">
        <f>'Corridor LDV Model'!AF535*(1+$C$4)</f>
        <v>1.3</v>
      </c>
      <c r="E536" s="29">
        <f>'Corridor LDV Model'!AG535*(1+$C$4)</f>
        <v>1.3</v>
      </c>
    </row>
    <row r="537" spans="1:5" x14ac:dyDescent="0.25">
      <c r="A537" s="80" t="str">
        <f>'Corridor LDV Model'!$A536</f>
        <v>US 101</v>
      </c>
      <c r="B537" s="29">
        <f>'Corridor LDV Model'!AD536*(1+$C$4)</f>
        <v>0</v>
      </c>
      <c r="C537" s="29">
        <f>'Corridor LDV Model'!AE536*(1+$C$4)</f>
        <v>0</v>
      </c>
      <c r="D537" s="29">
        <f>'Corridor LDV Model'!AF536*(1+$C$4)</f>
        <v>0</v>
      </c>
      <c r="E537" s="29">
        <f>'Corridor LDV Model'!AG536*(1+$C$4)</f>
        <v>1.3</v>
      </c>
    </row>
    <row r="538" spans="1:5" x14ac:dyDescent="0.25">
      <c r="A538" s="80" t="str">
        <f>'Corridor LDV Model'!$A537</f>
        <v>US 101</v>
      </c>
      <c r="B538" s="29">
        <f>'Corridor LDV Model'!AD537*(1+$C$4)</f>
        <v>0</v>
      </c>
      <c r="C538" s="29">
        <f>'Corridor LDV Model'!AE537*(1+$C$4)</f>
        <v>0</v>
      </c>
      <c r="D538" s="29">
        <f>'Corridor LDV Model'!AF537*(1+$C$4)</f>
        <v>0</v>
      </c>
      <c r="E538" s="29">
        <f>'Corridor LDV Model'!AG537*(1+$C$4)</f>
        <v>0</v>
      </c>
    </row>
    <row r="539" spans="1:5" x14ac:dyDescent="0.25">
      <c r="A539" s="80" t="str">
        <f>'Corridor LDV Model'!$A538</f>
        <v>US 101</v>
      </c>
      <c r="B539" s="29">
        <f>'Corridor LDV Model'!AD538*(1+$C$4)</f>
        <v>0</v>
      </c>
      <c r="C539" s="29">
        <f>'Corridor LDV Model'!AE538*(1+$C$4)</f>
        <v>0</v>
      </c>
      <c r="D539" s="29">
        <f>'Corridor LDV Model'!AF538*(1+$C$4)</f>
        <v>0</v>
      </c>
      <c r="E539" s="29">
        <f>'Corridor LDV Model'!AG538*(1+$C$4)</f>
        <v>1.3</v>
      </c>
    </row>
    <row r="540" spans="1:5" x14ac:dyDescent="0.25">
      <c r="A540" s="80" t="str">
        <f>'Corridor LDV Model'!$A539</f>
        <v>US 101</v>
      </c>
      <c r="B540" s="29">
        <f>'Corridor LDV Model'!AD539*(1+$C$4)</f>
        <v>0</v>
      </c>
      <c r="C540" s="29">
        <f>'Corridor LDV Model'!AE539*(1+$C$4)</f>
        <v>0</v>
      </c>
      <c r="D540" s="29">
        <f>'Corridor LDV Model'!AF539*(1+$C$4)</f>
        <v>0</v>
      </c>
      <c r="E540" s="29">
        <f>'Corridor LDV Model'!AG539*(1+$C$4)</f>
        <v>0</v>
      </c>
    </row>
    <row r="541" spans="1:5" x14ac:dyDescent="0.25">
      <c r="A541" s="80" t="str">
        <f>'Corridor LDV Model'!$A540</f>
        <v>US 101</v>
      </c>
      <c r="B541" s="29">
        <f>'Corridor LDV Model'!AD540*(1+$C$4)</f>
        <v>0</v>
      </c>
      <c r="C541" s="29">
        <f>'Corridor LDV Model'!AE540*(1+$C$4)</f>
        <v>0</v>
      </c>
      <c r="D541" s="29">
        <f>'Corridor LDV Model'!AF540*(1+$C$4)</f>
        <v>0</v>
      </c>
      <c r="E541" s="29">
        <f>'Corridor LDV Model'!AG540*(1+$C$4)</f>
        <v>0</v>
      </c>
    </row>
    <row r="542" spans="1:5" x14ac:dyDescent="0.25">
      <c r="A542" s="80" t="str">
        <f>'Corridor LDV Model'!$A541</f>
        <v>US 101</v>
      </c>
      <c r="B542" s="29">
        <f>'Corridor LDV Model'!AD541*(1+$C$4)</f>
        <v>0</v>
      </c>
      <c r="C542" s="29">
        <f>'Corridor LDV Model'!AE541*(1+$C$4)</f>
        <v>0</v>
      </c>
      <c r="D542" s="29">
        <f>'Corridor LDV Model'!AF541*(1+$C$4)</f>
        <v>0</v>
      </c>
      <c r="E542" s="29">
        <f>'Corridor LDV Model'!AG541*(1+$C$4)</f>
        <v>0</v>
      </c>
    </row>
    <row r="543" spans="1:5" x14ac:dyDescent="0.25">
      <c r="A543" s="80" t="str">
        <f>'Corridor LDV Model'!$A542</f>
        <v>US 101</v>
      </c>
      <c r="B543" s="29">
        <f>'Corridor LDV Model'!AD542*(1+$C$4)</f>
        <v>0</v>
      </c>
      <c r="C543" s="29">
        <f>'Corridor LDV Model'!AE542*(1+$C$4)</f>
        <v>0</v>
      </c>
      <c r="D543" s="29">
        <f>'Corridor LDV Model'!AF542*(1+$C$4)</f>
        <v>0</v>
      </c>
      <c r="E543" s="29">
        <f>'Corridor LDV Model'!AG542*(1+$C$4)</f>
        <v>0</v>
      </c>
    </row>
    <row r="544" spans="1:5" x14ac:dyDescent="0.25">
      <c r="A544" s="80" t="str">
        <f>'Corridor LDV Model'!$A543</f>
        <v>US 101</v>
      </c>
      <c r="B544" s="29">
        <f>'Corridor LDV Model'!AD543*(1+$C$4)</f>
        <v>0</v>
      </c>
      <c r="C544" s="29">
        <f>'Corridor LDV Model'!AE543*(1+$C$4)</f>
        <v>0</v>
      </c>
      <c r="D544" s="29">
        <f>'Corridor LDV Model'!AF543*(1+$C$4)</f>
        <v>1.3</v>
      </c>
      <c r="E544" s="29">
        <f>'Corridor LDV Model'!AG543*(1+$C$4)</f>
        <v>1.3</v>
      </c>
    </row>
    <row r="545" spans="1:5" x14ac:dyDescent="0.25">
      <c r="A545" s="80" t="str">
        <f>'Corridor LDV Model'!$A544</f>
        <v>US 101</v>
      </c>
      <c r="B545" s="29">
        <f>'Corridor LDV Model'!AD544*(1+$C$4)</f>
        <v>0</v>
      </c>
      <c r="C545" s="29">
        <f>'Corridor LDV Model'!AE544*(1+$C$4)</f>
        <v>0</v>
      </c>
      <c r="D545" s="29">
        <f>'Corridor LDV Model'!AF544*(1+$C$4)</f>
        <v>0</v>
      </c>
      <c r="E545" s="29">
        <f>'Corridor LDV Model'!AG544*(1+$C$4)</f>
        <v>1.3</v>
      </c>
    </row>
    <row r="546" spans="1:5" x14ac:dyDescent="0.25">
      <c r="A546" s="80" t="str">
        <f>'Corridor LDV Model'!$A545</f>
        <v>US 101</v>
      </c>
      <c r="B546" s="29">
        <f>'Corridor LDV Model'!AD545*(1+$C$4)</f>
        <v>0</v>
      </c>
      <c r="C546" s="29">
        <f>'Corridor LDV Model'!AE545*(1+$C$4)</f>
        <v>0</v>
      </c>
      <c r="D546" s="29">
        <f>'Corridor LDV Model'!AF545*(1+$C$4)</f>
        <v>0</v>
      </c>
      <c r="E546" s="29">
        <f>'Corridor LDV Model'!AG545*(1+$C$4)</f>
        <v>1.3</v>
      </c>
    </row>
    <row r="547" spans="1:5" x14ac:dyDescent="0.25">
      <c r="A547" s="80" t="str">
        <f>'Corridor LDV Model'!$A546</f>
        <v>US 101</v>
      </c>
      <c r="B547" s="29">
        <f>'Corridor LDV Model'!AD546*(1+$C$4)</f>
        <v>0</v>
      </c>
      <c r="C547" s="29">
        <f>'Corridor LDV Model'!AE546*(1+$C$4)</f>
        <v>1.3</v>
      </c>
      <c r="D547" s="29">
        <f>'Corridor LDV Model'!AF546*(1+$C$4)</f>
        <v>1.3</v>
      </c>
      <c r="E547" s="29">
        <f>'Corridor LDV Model'!AG546*(1+$C$4)</f>
        <v>1.3</v>
      </c>
    </row>
    <row r="548" spans="1:5" x14ac:dyDescent="0.25">
      <c r="A548" s="80" t="str">
        <f>'Corridor LDV Model'!$A547</f>
        <v>US 101</v>
      </c>
      <c r="B548" s="29">
        <f>'Corridor LDV Model'!AD547*(1+$C$4)</f>
        <v>0</v>
      </c>
      <c r="C548" s="29">
        <f>'Corridor LDV Model'!AE547*(1+$C$4)</f>
        <v>1.3</v>
      </c>
      <c r="D548" s="29">
        <f>'Corridor LDV Model'!AF547*(1+$C$4)</f>
        <v>1.3</v>
      </c>
      <c r="E548" s="29">
        <f>'Corridor LDV Model'!AG547*(1+$C$4)</f>
        <v>1.3</v>
      </c>
    </row>
    <row r="549" spans="1:5" x14ac:dyDescent="0.25">
      <c r="A549" s="80" t="str">
        <f>'Corridor LDV Model'!$A548</f>
        <v>US 101</v>
      </c>
      <c r="B549" s="29">
        <f>'Corridor LDV Model'!AD548*(1+$C$4)</f>
        <v>0</v>
      </c>
      <c r="C549" s="29">
        <f>'Corridor LDV Model'!AE548*(1+$C$4)</f>
        <v>1.3</v>
      </c>
      <c r="D549" s="29">
        <f>'Corridor LDV Model'!AF548*(1+$C$4)</f>
        <v>1.3</v>
      </c>
      <c r="E549" s="29">
        <f>'Corridor LDV Model'!AG548*(1+$C$4)</f>
        <v>1.3</v>
      </c>
    </row>
    <row r="550" spans="1:5" x14ac:dyDescent="0.25">
      <c r="A550" s="80" t="str">
        <f>'Corridor LDV Model'!$A549</f>
        <v>US 101</v>
      </c>
      <c r="B550" s="29">
        <f>'Corridor LDV Model'!AD549*(1+$C$4)</f>
        <v>0</v>
      </c>
      <c r="C550" s="29">
        <f>'Corridor LDV Model'!AE549*(1+$C$4)</f>
        <v>1.3</v>
      </c>
      <c r="D550" s="29">
        <f>'Corridor LDV Model'!AF549*(1+$C$4)</f>
        <v>2.6</v>
      </c>
      <c r="E550" s="29">
        <f>'Corridor LDV Model'!AG549*(1+$C$4)</f>
        <v>2.6</v>
      </c>
    </row>
    <row r="551" spans="1:5" x14ac:dyDescent="0.25">
      <c r="A551" s="80" t="str">
        <f>'Corridor LDV Model'!$A550</f>
        <v>US 101</v>
      </c>
      <c r="B551" s="29">
        <f>'Corridor LDV Model'!AD550*(1+$C$4)</f>
        <v>0</v>
      </c>
      <c r="C551" s="29">
        <f>'Corridor LDV Model'!AE550*(1+$C$4)</f>
        <v>1.3</v>
      </c>
      <c r="D551" s="29">
        <f>'Corridor LDV Model'!AF550*(1+$C$4)</f>
        <v>1.3</v>
      </c>
      <c r="E551" s="29">
        <f>'Corridor LDV Model'!AG550*(1+$C$4)</f>
        <v>2.6</v>
      </c>
    </row>
    <row r="552" spans="1:5" x14ac:dyDescent="0.25">
      <c r="A552" s="80" t="str">
        <f>'Corridor LDV Model'!$A551</f>
        <v>US 101</v>
      </c>
      <c r="B552" s="29">
        <f>'Corridor LDV Model'!AD551*(1+$C$4)</f>
        <v>0</v>
      </c>
      <c r="C552" s="29">
        <f>'Corridor LDV Model'!AE551*(1+$C$4)</f>
        <v>1.3</v>
      </c>
      <c r="D552" s="29">
        <f>'Corridor LDV Model'!AF551*(1+$C$4)</f>
        <v>2.6</v>
      </c>
      <c r="E552" s="29">
        <f>'Corridor LDV Model'!AG551*(1+$C$4)</f>
        <v>2.6</v>
      </c>
    </row>
    <row r="553" spans="1:5" x14ac:dyDescent="0.25">
      <c r="A553" s="80" t="str">
        <f>'Corridor LDV Model'!$A552</f>
        <v>US 101</v>
      </c>
      <c r="B553" s="29">
        <f>'Corridor LDV Model'!AD552*(1+$C$4)</f>
        <v>0</v>
      </c>
      <c r="C553" s="29">
        <f>'Corridor LDV Model'!AE552*(1+$C$4)</f>
        <v>1.3</v>
      </c>
      <c r="D553" s="29">
        <f>'Corridor LDV Model'!AF552*(1+$C$4)</f>
        <v>1.3</v>
      </c>
      <c r="E553" s="29">
        <f>'Corridor LDV Model'!AG552*(1+$C$4)</f>
        <v>1.3</v>
      </c>
    </row>
    <row r="554" spans="1:5" x14ac:dyDescent="0.25">
      <c r="A554" s="80" t="str">
        <f>'Corridor LDV Model'!$A553</f>
        <v>US 101</v>
      </c>
      <c r="B554" s="29">
        <f>'Corridor LDV Model'!AD553*(1+$C$4)</f>
        <v>0</v>
      </c>
      <c r="C554" s="29">
        <f>'Corridor LDV Model'!AE553*(1+$C$4)</f>
        <v>0</v>
      </c>
      <c r="D554" s="29">
        <f>'Corridor LDV Model'!AF553*(1+$C$4)</f>
        <v>0</v>
      </c>
      <c r="E554" s="29">
        <f>'Corridor LDV Model'!AG553*(1+$C$4)</f>
        <v>0</v>
      </c>
    </row>
    <row r="555" spans="1:5" x14ac:dyDescent="0.25">
      <c r="A555" s="80" t="str">
        <f>'Corridor LDV Model'!$A554</f>
        <v>US 101</v>
      </c>
      <c r="B555" s="29">
        <f>'Corridor LDV Model'!AD554*(1+$C$4)</f>
        <v>0</v>
      </c>
      <c r="C555" s="29">
        <f>'Corridor LDV Model'!AE554*(1+$C$4)</f>
        <v>1.3</v>
      </c>
      <c r="D555" s="29">
        <f>'Corridor LDV Model'!AF554*(1+$C$4)</f>
        <v>1.3</v>
      </c>
      <c r="E555" s="29">
        <f>'Corridor LDV Model'!AG554*(1+$C$4)</f>
        <v>1.3</v>
      </c>
    </row>
    <row r="556" spans="1:5" x14ac:dyDescent="0.25">
      <c r="A556" s="80" t="str">
        <f>'Corridor LDV Model'!$A555</f>
        <v>US 101</v>
      </c>
      <c r="B556" s="29">
        <f>'Corridor LDV Model'!AD555*(1+$C$4)</f>
        <v>0</v>
      </c>
      <c r="C556" s="29">
        <f>'Corridor LDV Model'!AE555*(1+$C$4)</f>
        <v>0</v>
      </c>
      <c r="D556" s="29">
        <f>'Corridor LDV Model'!AF555*(1+$C$4)</f>
        <v>0</v>
      </c>
      <c r="E556" s="29">
        <f>'Corridor LDV Model'!AG555*(1+$C$4)</f>
        <v>1.3</v>
      </c>
    </row>
    <row r="557" spans="1:5" x14ac:dyDescent="0.25">
      <c r="A557" s="80" t="str">
        <f>'Corridor LDV Model'!$A556</f>
        <v>US 101</v>
      </c>
      <c r="B557" s="29">
        <f>'Corridor LDV Model'!AD556*(1+$C$4)</f>
        <v>0</v>
      </c>
      <c r="C557" s="29">
        <f>'Corridor LDV Model'!AE556*(1+$C$4)</f>
        <v>0</v>
      </c>
      <c r="D557" s="29">
        <f>'Corridor LDV Model'!AF556*(1+$C$4)</f>
        <v>0</v>
      </c>
      <c r="E557" s="29">
        <f>'Corridor LDV Model'!AG556*(1+$C$4)</f>
        <v>0</v>
      </c>
    </row>
    <row r="558" spans="1:5" x14ac:dyDescent="0.25">
      <c r="A558" s="80" t="str">
        <f>'Corridor LDV Model'!$A557</f>
        <v>US 101</v>
      </c>
      <c r="B558" s="29">
        <f>'Corridor LDV Model'!AD557*(1+$C$4)</f>
        <v>0</v>
      </c>
      <c r="C558" s="29">
        <f>'Corridor LDV Model'!AE557*(1+$C$4)</f>
        <v>1.3</v>
      </c>
      <c r="D558" s="29">
        <f>'Corridor LDV Model'!AF557*(1+$C$4)</f>
        <v>1.3</v>
      </c>
      <c r="E558" s="29">
        <f>'Corridor LDV Model'!AG557*(1+$C$4)</f>
        <v>1.3</v>
      </c>
    </row>
    <row r="559" spans="1:5" x14ac:dyDescent="0.25">
      <c r="A559" s="80" t="str">
        <f>'Corridor LDV Model'!$A558</f>
        <v>US 101</v>
      </c>
      <c r="B559" s="29">
        <f>'Corridor LDV Model'!AD558*(1+$C$4)</f>
        <v>0</v>
      </c>
      <c r="C559" s="29">
        <f>'Corridor LDV Model'!AE558*(1+$C$4)</f>
        <v>0</v>
      </c>
      <c r="D559" s="29">
        <f>'Corridor LDV Model'!AF558*(1+$C$4)</f>
        <v>1.3</v>
      </c>
      <c r="E559" s="29">
        <f>'Corridor LDV Model'!AG558*(1+$C$4)</f>
        <v>1.3</v>
      </c>
    </row>
    <row r="560" spans="1:5" x14ac:dyDescent="0.25">
      <c r="A560" s="80" t="str">
        <f>'Corridor LDV Model'!$A559</f>
        <v>US 101</v>
      </c>
      <c r="B560" s="29">
        <f>'Corridor LDV Model'!AD559*(1+$C$4)</f>
        <v>0</v>
      </c>
      <c r="C560" s="29">
        <f>'Corridor LDV Model'!AE559*(1+$C$4)</f>
        <v>1.3</v>
      </c>
      <c r="D560" s="29">
        <f>'Corridor LDV Model'!AF559*(1+$C$4)</f>
        <v>1.3</v>
      </c>
      <c r="E560" s="29">
        <f>'Corridor LDV Model'!AG559*(1+$C$4)</f>
        <v>1.3</v>
      </c>
    </row>
    <row r="561" spans="1:5" x14ac:dyDescent="0.25">
      <c r="A561" s="80" t="str">
        <f>'Corridor LDV Model'!$A560</f>
        <v>US 101</v>
      </c>
      <c r="B561" s="29">
        <f>'Corridor LDV Model'!AD560*(1+$C$4)</f>
        <v>0</v>
      </c>
      <c r="C561" s="29">
        <f>'Corridor LDV Model'!AE560*(1+$C$4)</f>
        <v>1.3</v>
      </c>
      <c r="D561" s="29">
        <f>'Corridor LDV Model'!AF560*(1+$C$4)</f>
        <v>1.3</v>
      </c>
      <c r="E561" s="29">
        <f>'Corridor LDV Model'!AG560*(1+$C$4)</f>
        <v>1.3</v>
      </c>
    </row>
    <row r="562" spans="1:5" x14ac:dyDescent="0.25">
      <c r="A562" s="80" t="str">
        <f>'Corridor LDV Model'!$A561</f>
        <v>US 101</v>
      </c>
      <c r="B562" s="29">
        <f>'Corridor LDV Model'!AD561*(1+$C$4)</f>
        <v>0</v>
      </c>
      <c r="C562" s="29">
        <f>'Corridor LDV Model'!AE561*(1+$C$4)</f>
        <v>0</v>
      </c>
      <c r="D562" s="29">
        <f>'Corridor LDV Model'!AF561*(1+$C$4)</f>
        <v>1.3</v>
      </c>
      <c r="E562" s="29">
        <f>'Corridor LDV Model'!AG561*(1+$C$4)</f>
        <v>1.3</v>
      </c>
    </row>
    <row r="563" spans="1:5" x14ac:dyDescent="0.25">
      <c r="A563" s="80" t="str">
        <f>'Corridor LDV Model'!$A562</f>
        <v>US 101</v>
      </c>
      <c r="B563" s="29">
        <f>'Corridor LDV Model'!AD562*(1+$C$4)</f>
        <v>0</v>
      </c>
      <c r="C563" s="29">
        <f>'Corridor LDV Model'!AE562*(1+$C$4)</f>
        <v>1.3</v>
      </c>
      <c r="D563" s="29">
        <f>'Corridor LDV Model'!AF562*(1+$C$4)</f>
        <v>1.3</v>
      </c>
      <c r="E563" s="29">
        <f>'Corridor LDV Model'!AG562*(1+$C$4)</f>
        <v>1.3</v>
      </c>
    </row>
    <row r="564" spans="1:5" x14ac:dyDescent="0.25">
      <c r="A564" s="80" t="str">
        <f>'Corridor LDV Model'!$A563</f>
        <v>US 101</v>
      </c>
      <c r="B564" s="29">
        <f>'Corridor LDV Model'!AD563*(1+$C$4)</f>
        <v>0</v>
      </c>
      <c r="C564" s="29">
        <f>'Corridor LDV Model'!AE563*(1+$C$4)</f>
        <v>0</v>
      </c>
      <c r="D564" s="29">
        <f>'Corridor LDV Model'!AF563*(1+$C$4)</f>
        <v>0</v>
      </c>
      <c r="E564" s="29">
        <f>'Corridor LDV Model'!AG563*(1+$C$4)</f>
        <v>1.3</v>
      </c>
    </row>
    <row r="565" spans="1:5" x14ac:dyDescent="0.25">
      <c r="A565" s="80" t="str">
        <f>'Corridor LDV Model'!$A564</f>
        <v>US 101</v>
      </c>
      <c r="B565" s="29">
        <f>'Corridor LDV Model'!AD564*(1+$C$4)</f>
        <v>0</v>
      </c>
      <c r="C565" s="29">
        <f>'Corridor LDV Model'!AE564*(1+$C$4)</f>
        <v>1.3</v>
      </c>
      <c r="D565" s="29">
        <f>'Corridor LDV Model'!AF564*(1+$C$4)</f>
        <v>1.3</v>
      </c>
      <c r="E565" s="29">
        <f>'Corridor LDV Model'!AG564*(1+$C$4)</f>
        <v>1.3</v>
      </c>
    </row>
    <row r="566" spans="1:5" x14ac:dyDescent="0.25">
      <c r="A566" s="80" t="str">
        <f>'Corridor LDV Model'!$A565</f>
        <v>US 101</v>
      </c>
      <c r="B566" s="29">
        <f>'Corridor LDV Model'!AD565*(1+$C$4)</f>
        <v>0</v>
      </c>
      <c r="C566" s="29">
        <f>'Corridor LDV Model'!AE565*(1+$C$4)</f>
        <v>1.3</v>
      </c>
      <c r="D566" s="29">
        <f>'Corridor LDV Model'!AF565*(1+$C$4)</f>
        <v>1.3</v>
      </c>
      <c r="E566" s="29">
        <f>'Corridor LDV Model'!AG565*(1+$C$4)</f>
        <v>2.6</v>
      </c>
    </row>
    <row r="567" spans="1:5" x14ac:dyDescent="0.25">
      <c r="A567" s="80" t="str">
        <f>'Corridor LDV Model'!$A566</f>
        <v>US 101</v>
      </c>
      <c r="B567" s="29">
        <f>'Corridor LDV Model'!AD566*(1+$C$4)</f>
        <v>0</v>
      </c>
      <c r="C567" s="29">
        <f>'Corridor LDV Model'!AE566*(1+$C$4)</f>
        <v>0</v>
      </c>
      <c r="D567" s="29">
        <f>'Corridor LDV Model'!AF566*(1+$C$4)</f>
        <v>1.3</v>
      </c>
      <c r="E567" s="29">
        <f>'Corridor LDV Model'!AG566*(1+$C$4)</f>
        <v>1.3</v>
      </c>
    </row>
    <row r="568" spans="1:5" x14ac:dyDescent="0.25">
      <c r="A568" s="80" t="str">
        <f>'Corridor LDV Model'!$A567</f>
        <v>US 101</v>
      </c>
      <c r="B568" s="29">
        <f>'Corridor LDV Model'!AD567*(1+$C$4)</f>
        <v>0</v>
      </c>
      <c r="C568" s="29">
        <f>'Corridor LDV Model'!AE567*(1+$C$4)</f>
        <v>0</v>
      </c>
      <c r="D568" s="29">
        <f>'Corridor LDV Model'!AF567*(1+$C$4)</f>
        <v>0</v>
      </c>
      <c r="E568" s="29">
        <f>'Corridor LDV Model'!AG567*(1+$C$4)</f>
        <v>0</v>
      </c>
    </row>
    <row r="569" spans="1:5" x14ac:dyDescent="0.25">
      <c r="A569" s="80" t="str">
        <f>'Corridor LDV Model'!$A568</f>
        <v>US 20</v>
      </c>
      <c r="B569" s="29">
        <f>'Corridor LDV Model'!AD568*(1+$C$4)</f>
        <v>0</v>
      </c>
      <c r="C569" s="29">
        <f>'Corridor LDV Model'!AE568*(1+$C$4)</f>
        <v>0</v>
      </c>
      <c r="D569" s="29">
        <f>'Corridor LDV Model'!AF568*(1+$C$4)</f>
        <v>0</v>
      </c>
      <c r="E569" s="29">
        <f>'Corridor LDV Model'!AG568*(1+$C$4)</f>
        <v>0</v>
      </c>
    </row>
    <row r="570" spans="1:5" x14ac:dyDescent="0.25">
      <c r="A570" s="80" t="str">
        <f>'Corridor LDV Model'!$A569</f>
        <v>US 20</v>
      </c>
      <c r="B570" s="29">
        <f>'Corridor LDV Model'!AD569*(1+$C$4)</f>
        <v>0</v>
      </c>
      <c r="C570" s="29">
        <f>'Corridor LDV Model'!AE569*(1+$C$4)</f>
        <v>0</v>
      </c>
      <c r="D570" s="29">
        <f>'Corridor LDV Model'!AF569*(1+$C$4)</f>
        <v>0</v>
      </c>
      <c r="E570" s="29">
        <f>'Corridor LDV Model'!AG569*(1+$C$4)</f>
        <v>0</v>
      </c>
    </row>
    <row r="571" spans="1:5" x14ac:dyDescent="0.25">
      <c r="A571" s="80" t="str">
        <f>'Corridor LDV Model'!$A570</f>
        <v>US 20</v>
      </c>
      <c r="B571" s="29">
        <f>'Corridor LDV Model'!AD570*(1+$C$4)</f>
        <v>0</v>
      </c>
      <c r="C571" s="29">
        <f>'Corridor LDV Model'!AE570*(1+$C$4)</f>
        <v>0</v>
      </c>
      <c r="D571" s="29">
        <f>'Corridor LDV Model'!AF570*(1+$C$4)</f>
        <v>0</v>
      </c>
      <c r="E571" s="29">
        <f>'Corridor LDV Model'!AG570*(1+$C$4)</f>
        <v>0</v>
      </c>
    </row>
    <row r="572" spans="1:5" x14ac:dyDescent="0.25">
      <c r="A572" s="80" t="str">
        <f>'Corridor LDV Model'!$A571</f>
        <v>US 20</v>
      </c>
      <c r="B572" s="29">
        <f>'Corridor LDV Model'!AD571*(1+$C$4)</f>
        <v>1.3</v>
      </c>
      <c r="C572" s="29">
        <f>'Corridor LDV Model'!AE571*(1+$C$4)</f>
        <v>3.9000000000000004</v>
      </c>
      <c r="D572" s="29">
        <f>'Corridor LDV Model'!AF571*(1+$C$4)</f>
        <v>5.2</v>
      </c>
      <c r="E572" s="29">
        <f>'Corridor LDV Model'!AG571*(1+$C$4)</f>
        <v>7.8000000000000007</v>
      </c>
    </row>
    <row r="573" spans="1:5" x14ac:dyDescent="0.25">
      <c r="A573" s="80" t="str">
        <f>'Corridor LDV Model'!$A572</f>
        <v>US 20</v>
      </c>
      <c r="B573" s="29">
        <f>'Corridor LDV Model'!AD572*(1+$C$4)</f>
        <v>0</v>
      </c>
      <c r="C573" s="29">
        <f>'Corridor LDV Model'!AE572*(1+$C$4)</f>
        <v>0</v>
      </c>
      <c r="D573" s="29">
        <f>'Corridor LDV Model'!AF572*(1+$C$4)</f>
        <v>0</v>
      </c>
      <c r="E573" s="29">
        <f>'Corridor LDV Model'!AG572*(1+$C$4)</f>
        <v>0</v>
      </c>
    </row>
    <row r="574" spans="1:5" x14ac:dyDescent="0.25">
      <c r="A574" s="80" t="str">
        <f>'Corridor LDV Model'!$A573</f>
        <v>US 20</v>
      </c>
      <c r="B574" s="29">
        <f>'Corridor LDV Model'!AD573*(1+$C$4)</f>
        <v>0</v>
      </c>
      <c r="C574" s="29">
        <f>'Corridor LDV Model'!AE573*(1+$C$4)</f>
        <v>0</v>
      </c>
      <c r="D574" s="29">
        <f>'Corridor LDV Model'!AF573*(1+$C$4)</f>
        <v>0</v>
      </c>
      <c r="E574" s="29">
        <f>'Corridor LDV Model'!AG573*(1+$C$4)</f>
        <v>0</v>
      </c>
    </row>
    <row r="575" spans="1:5" x14ac:dyDescent="0.25">
      <c r="A575" s="80" t="str">
        <f>'Corridor LDV Model'!$A574</f>
        <v>US 20</v>
      </c>
      <c r="B575" s="29">
        <f>'Corridor LDV Model'!AD574*(1+$C$4)</f>
        <v>0</v>
      </c>
      <c r="C575" s="29">
        <f>'Corridor LDV Model'!AE574*(1+$C$4)</f>
        <v>0</v>
      </c>
      <c r="D575" s="29">
        <f>'Corridor LDV Model'!AF574*(1+$C$4)</f>
        <v>0</v>
      </c>
      <c r="E575" s="29">
        <f>'Corridor LDV Model'!AG574*(1+$C$4)</f>
        <v>0</v>
      </c>
    </row>
    <row r="576" spans="1:5" x14ac:dyDescent="0.25">
      <c r="A576" s="80" t="str">
        <f>'Corridor LDV Model'!$A575</f>
        <v>US 20</v>
      </c>
      <c r="B576" s="29">
        <f>'Corridor LDV Model'!AD575*(1+$C$4)</f>
        <v>0</v>
      </c>
      <c r="C576" s="29">
        <f>'Corridor LDV Model'!AE575*(1+$C$4)</f>
        <v>0</v>
      </c>
      <c r="D576" s="29">
        <f>'Corridor LDV Model'!AF575*(1+$C$4)</f>
        <v>0</v>
      </c>
      <c r="E576" s="29">
        <f>'Corridor LDV Model'!AG575*(1+$C$4)</f>
        <v>0</v>
      </c>
    </row>
    <row r="577" spans="1:5" x14ac:dyDescent="0.25">
      <c r="A577" s="80" t="str">
        <f>'Corridor LDV Model'!$A576</f>
        <v>US 20</v>
      </c>
      <c r="B577" s="29">
        <f>'Corridor LDV Model'!AD576*(1+$C$4)</f>
        <v>0</v>
      </c>
      <c r="C577" s="29">
        <f>'Corridor LDV Model'!AE576*(1+$C$4)</f>
        <v>0</v>
      </c>
      <c r="D577" s="29">
        <f>'Corridor LDV Model'!AF576*(1+$C$4)</f>
        <v>0</v>
      </c>
      <c r="E577" s="29">
        <f>'Corridor LDV Model'!AG576*(1+$C$4)</f>
        <v>0</v>
      </c>
    </row>
    <row r="578" spans="1:5" x14ac:dyDescent="0.25">
      <c r="A578" s="80" t="str">
        <f>'Corridor LDV Model'!$A577</f>
        <v>US 20</v>
      </c>
      <c r="B578" s="29">
        <f>'Corridor LDV Model'!AD577*(1+$C$4)</f>
        <v>0</v>
      </c>
      <c r="C578" s="29">
        <f>'Corridor LDV Model'!AE577*(1+$C$4)</f>
        <v>1.3</v>
      </c>
      <c r="D578" s="29">
        <f>'Corridor LDV Model'!AF577*(1+$C$4)</f>
        <v>1.3</v>
      </c>
      <c r="E578" s="29">
        <f>'Corridor LDV Model'!AG577*(1+$C$4)</f>
        <v>1.3</v>
      </c>
    </row>
    <row r="579" spans="1:5" x14ac:dyDescent="0.25">
      <c r="A579" s="80" t="str">
        <f>'Corridor LDV Model'!$A578</f>
        <v>US 20</v>
      </c>
      <c r="B579" s="29">
        <f>'Corridor LDV Model'!AD578*(1+$C$4)</f>
        <v>0</v>
      </c>
      <c r="C579" s="29">
        <f>'Corridor LDV Model'!AE578*(1+$C$4)</f>
        <v>0</v>
      </c>
      <c r="D579" s="29">
        <f>'Corridor LDV Model'!AF578*(1+$C$4)</f>
        <v>0</v>
      </c>
      <c r="E579" s="29">
        <f>'Corridor LDV Model'!AG578*(1+$C$4)</f>
        <v>0</v>
      </c>
    </row>
    <row r="580" spans="1:5" x14ac:dyDescent="0.25">
      <c r="A580" s="80" t="str">
        <f>'Corridor LDV Model'!$A579</f>
        <v>US 20</v>
      </c>
      <c r="B580" s="29">
        <f>'Corridor LDV Model'!AD579*(1+$C$4)</f>
        <v>0</v>
      </c>
      <c r="C580" s="29">
        <f>'Corridor LDV Model'!AE579*(1+$C$4)</f>
        <v>0</v>
      </c>
      <c r="D580" s="29">
        <f>'Corridor LDV Model'!AF579*(1+$C$4)</f>
        <v>0</v>
      </c>
      <c r="E580" s="29">
        <f>'Corridor LDV Model'!AG579*(1+$C$4)</f>
        <v>1.3</v>
      </c>
    </row>
    <row r="581" spans="1:5" x14ac:dyDescent="0.25">
      <c r="A581" s="80" t="str">
        <f>'Corridor LDV Model'!$A580</f>
        <v>US 20</v>
      </c>
      <c r="B581" s="29">
        <f>'Corridor LDV Model'!AD580*(1+$C$4)</f>
        <v>0</v>
      </c>
      <c r="C581" s="29">
        <f>'Corridor LDV Model'!AE580*(1+$C$4)</f>
        <v>0</v>
      </c>
      <c r="D581" s="29">
        <f>'Corridor LDV Model'!AF580*(1+$C$4)</f>
        <v>0</v>
      </c>
      <c r="E581" s="29">
        <f>'Corridor LDV Model'!AG580*(1+$C$4)</f>
        <v>0</v>
      </c>
    </row>
    <row r="582" spans="1:5" x14ac:dyDescent="0.25">
      <c r="A582" s="80" t="str">
        <f>'Corridor LDV Model'!$A581</f>
        <v>US 20</v>
      </c>
      <c r="B582" s="29">
        <f>'Corridor LDV Model'!AD581*(1+$C$4)</f>
        <v>0</v>
      </c>
      <c r="C582" s="29">
        <f>'Corridor LDV Model'!AE581*(1+$C$4)</f>
        <v>1.3</v>
      </c>
      <c r="D582" s="29">
        <f>'Corridor LDV Model'!AF581*(1+$C$4)</f>
        <v>1.3</v>
      </c>
      <c r="E582" s="29">
        <f>'Corridor LDV Model'!AG581*(1+$C$4)</f>
        <v>1.3</v>
      </c>
    </row>
    <row r="583" spans="1:5" x14ac:dyDescent="0.25">
      <c r="A583" s="80" t="str">
        <f>'Corridor LDV Model'!$A582</f>
        <v>US 20</v>
      </c>
      <c r="B583" s="29">
        <f>'Corridor LDV Model'!AD582*(1+$C$4)</f>
        <v>0</v>
      </c>
      <c r="C583" s="29">
        <f>'Corridor LDV Model'!AE582*(1+$C$4)</f>
        <v>1.3</v>
      </c>
      <c r="D583" s="29">
        <f>'Corridor LDV Model'!AF582*(1+$C$4)</f>
        <v>1.3</v>
      </c>
      <c r="E583" s="29">
        <f>'Corridor LDV Model'!AG582*(1+$C$4)</f>
        <v>1.3</v>
      </c>
    </row>
    <row r="584" spans="1:5" x14ac:dyDescent="0.25">
      <c r="A584" s="80" t="str">
        <f>'Corridor LDV Model'!$A583</f>
        <v>US 20</v>
      </c>
      <c r="B584" s="29">
        <f>'Corridor LDV Model'!AD583*(1+$C$4)</f>
        <v>0</v>
      </c>
      <c r="C584" s="29">
        <f>'Corridor LDV Model'!AE583*(1+$C$4)</f>
        <v>1.3</v>
      </c>
      <c r="D584" s="29">
        <f>'Corridor LDV Model'!AF583*(1+$C$4)</f>
        <v>1.3</v>
      </c>
      <c r="E584" s="29">
        <f>'Corridor LDV Model'!AG583*(1+$C$4)</f>
        <v>1.3</v>
      </c>
    </row>
    <row r="585" spans="1:5" x14ac:dyDescent="0.25">
      <c r="A585" s="80" t="str">
        <f>'Corridor LDV Model'!$A584</f>
        <v>US 20</v>
      </c>
      <c r="B585" s="29">
        <f>'Corridor LDV Model'!AD584*(1+$C$4)</f>
        <v>0</v>
      </c>
      <c r="C585" s="29">
        <f>'Corridor LDV Model'!AE584*(1+$C$4)</f>
        <v>2.6</v>
      </c>
      <c r="D585" s="29">
        <f>'Corridor LDV Model'!AF584*(1+$C$4)</f>
        <v>2.6</v>
      </c>
      <c r="E585" s="29">
        <f>'Corridor LDV Model'!AG584*(1+$C$4)</f>
        <v>3.9000000000000004</v>
      </c>
    </row>
    <row r="586" spans="1:5" x14ac:dyDescent="0.25">
      <c r="A586" s="80" t="str">
        <f>'Corridor LDV Model'!$A585</f>
        <v>US 20</v>
      </c>
      <c r="B586" s="29">
        <f>'Corridor LDV Model'!AD585*(1+$C$4)</f>
        <v>0</v>
      </c>
      <c r="C586" s="29">
        <f>'Corridor LDV Model'!AE585*(1+$C$4)</f>
        <v>1.3</v>
      </c>
      <c r="D586" s="29">
        <f>'Corridor LDV Model'!AF585*(1+$C$4)</f>
        <v>2.6</v>
      </c>
      <c r="E586" s="29">
        <f>'Corridor LDV Model'!AG585*(1+$C$4)</f>
        <v>3.9000000000000004</v>
      </c>
    </row>
    <row r="587" spans="1:5" x14ac:dyDescent="0.25">
      <c r="A587" s="80" t="str">
        <f>'Corridor LDV Model'!$A586</f>
        <v>US 20</v>
      </c>
      <c r="B587" s="29">
        <f>'Corridor LDV Model'!AD586*(1+$C$4)</f>
        <v>0</v>
      </c>
      <c r="C587" s="29">
        <f>'Corridor LDV Model'!AE586*(1+$C$4)</f>
        <v>0</v>
      </c>
      <c r="D587" s="29">
        <f>'Corridor LDV Model'!AF586*(1+$C$4)</f>
        <v>1.3</v>
      </c>
      <c r="E587" s="29">
        <f>'Corridor LDV Model'!AG586*(1+$C$4)</f>
        <v>1.3</v>
      </c>
    </row>
    <row r="588" spans="1:5" x14ac:dyDescent="0.25">
      <c r="A588" s="80" t="str">
        <f>'Corridor LDV Model'!$A587</f>
        <v>US 20</v>
      </c>
      <c r="B588" s="29">
        <f>'Corridor LDV Model'!AD587*(1+$C$4)</f>
        <v>0</v>
      </c>
      <c r="C588" s="29">
        <f>'Corridor LDV Model'!AE587*(1+$C$4)</f>
        <v>1.3</v>
      </c>
      <c r="D588" s="29">
        <f>'Corridor LDV Model'!AF587*(1+$C$4)</f>
        <v>1.3</v>
      </c>
      <c r="E588" s="29">
        <f>'Corridor LDV Model'!AG587*(1+$C$4)</f>
        <v>1.3</v>
      </c>
    </row>
    <row r="589" spans="1:5" x14ac:dyDescent="0.25">
      <c r="A589" s="80" t="str">
        <f>'Corridor LDV Model'!$A588</f>
        <v>US 20</v>
      </c>
      <c r="B589" s="29">
        <f>'Corridor LDV Model'!AD588*(1+$C$4)</f>
        <v>0</v>
      </c>
      <c r="C589" s="29">
        <f>'Corridor LDV Model'!AE588*(1+$C$4)</f>
        <v>1.3</v>
      </c>
      <c r="D589" s="29">
        <f>'Corridor LDV Model'!AF588*(1+$C$4)</f>
        <v>1.3</v>
      </c>
      <c r="E589" s="29">
        <f>'Corridor LDV Model'!AG588*(1+$C$4)</f>
        <v>1.3</v>
      </c>
    </row>
    <row r="590" spans="1:5" x14ac:dyDescent="0.25">
      <c r="A590" s="80" t="str">
        <f>'Corridor LDV Model'!$A589</f>
        <v>US 20</v>
      </c>
      <c r="B590" s="29">
        <f>'Corridor LDV Model'!AD589*(1+$C$4)</f>
        <v>0</v>
      </c>
      <c r="C590" s="29">
        <f>'Corridor LDV Model'!AE589*(1+$C$4)</f>
        <v>1.3</v>
      </c>
      <c r="D590" s="29">
        <f>'Corridor LDV Model'!AF589*(1+$C$4)</f>
        <v>1.3</v>
      </c>
      <c r="E590" s="29">
        <f>'Corridor LDV Model'!AG589*(1+$C$4)</f>
        <v>1.3</v>
      </c>
    </row>
    <row r="591" spans="1:5" x14ac:dyDescent="0.25">
      <c r="A591" s="80" t="str">
        <f>'Corridor LDV Model'!$A590</f>
        <v>US 20</v>
      </c>
      <c r="B591" s="29">
        <f>'Corridor LDV Model'!AD590*(1+$C$4)</f>
        <v>1.3</v>
      </c>
      <c r="C591" s="29">
        <f>'Corridor LDV Model'!AE590*(1+$C$4)</f>
        <v>2.6</v>
      </c>
      <c r="D591" s="29">
        <f>'Corridor LDV Model'!AF590*(1+$C$4)</f>
        <v>2.6</v>
      </c>
      <c r="E591" s="29">
        <f>'Corridor LDV Model'!AG590*(1+$C$4)</f>
        <v>3.9000000000000004</v>
      </c>
    </row>
    <row r="592" spans="1:5" x14ac:dyDescent="0.25">
      <c r="A592" s="80" t="str">
        <f>'Corridor LDV Model'!$A591</f>
        <v>US 20</v>
      </c>
      <c r="B592" s="29">
        <f>'Corridor LDV Model'!AD591*(1+$C$4)</f>
        <v>0</v>
      </c>
      <c r="C592" s="29">
        <f>'Corridor LDV Model'!AE591*(1+$C$4)</f>
        <v>1.3</v>
      </c>
      <c r="D592" s="29">
        <f>'Corridor LDV Model'!AF591*(1+$C$4)</f>
        <v>1.3</v>
      </c>
      <c r="E592" s="29">
        <f>'Corridor LDV Model'!AG591*(1+$C$4)</f>
        <v>2.6</v>
      </c>
    </row>
    <row r="593" spans="1:5" x14ac:dyDescent="0.25">
      <c r="A593" s="80" t="str">
        <f>'Corridor LDV Model'!$A592</f>
        <v>US 20</v>
      </c>
      <c r="B593" s="29">
        <f>'Corridor LDV Model'!AD592*(1+$C$4)</f>
        <v>0</v>
      </c>
      <c r="C593" s="29">
        <f>'Corridor LDV Model'!AE592*(1+$C$4)</f>
        <v>1.3</v>
      </c>
      <c r="D593" s="29">
        <f>'Corridor LDV Model'!AF592*(1+$C$4)</f>
        <v>2.6</v>
      </c>
      <c r="E593" s="29">
        <f>'Corridor LDV Model'!AG592*(1+$C$4)</f>
        <v>2.6</v>
      </c>
    </row>
    <row r="594" spans="1:5" x14ac:dyDescent="0.25">
      <c r="A594" s="80" t="str">
        <f>'Corridor LDV Model'!$A593</f>
        <v>US 20</v>
      </c>
      <c r="B594" s="29">
        <f>'Corridor LDV Model'!AD593*(1+$C$4)</f>
        <v>1.3</v>
      </c>
      <c r="C594" s="29">
        <f>'Corridor LDV Model'!AE593*(1+$C$4)</f>
        <v>2.6</v>
      </c>
      <c r="D594" s="29">
        <f>'Corridor LDV Model'!AF593*(1+$C$4)</f>
        <v>2.6</v>
      </c>
      <c r="E594" s="29">
        <f>'Corridor LDV Model'!AG593*(1+$C$4)</f>
        <v>3.9000000000000004</v>
      </c>
    </row>
    <row r="595" spans="1:5" x14ac:dyDescent="0.25">
      <c r="A595" s="80" t="str">
        <f>'Corridor LDV Model'!$A594</f>
        <v>US 20</v>
      </c>
      <c r="B595" s="29">
        <f>'Corridor LDV Model'!AD594*(1+$C$4)</f>
        <v>0</v>
      </c>
      <c r="C595" s="29">
        <f>'Corridor LDV Model'!AE594*(1+$C$4)</f>
        <v>1.3</v>
      </c>
      <c r="D595" s="29">
        <f>'Corridor LDV Model'!AF594*(1+$C$4)</f>
        <v>1.3</v>
      </c>
      <c r="E595" s="29">
        <f>'Corridor LDV Model'!AG594*(1+$C$4)</f>
        <v>1.3</v>
      </c>
    </row>
    <row r="596" spans="1:5" x14ac:dyDescent="0.25">
      <c r="A596" s="80" t="str">
        <f>'Corridor LDV Model'!$A595</f>
        <v>US 20</v>
      </c>
      <c r="B596" s="29">
        <f>'Corridor LDV Model'!AD595*(1+$C$4)</f>
        <v>0</v>
      </c>
      <c r="C596" s="29">
        <f>'Corridor LDV Model'!AE595*(1+$C$4)</f>
        <v>0</v>
      </c>
      <c r="D596" s="29">
        <f>'Corridor LDV Model'!AF595*(1+$C$4)</f>
        <v>0</v>
      </c>
      <c r="E596" s="29">
        <f>'Corridor LDV Model'!AG595*(1+$C$4)</f>
        <v>0</v>
      </c>
    </row>
    <row r="597" spans="1:5" x14ac:dyDescent="0.25">
      <c r="A597" s="80" t="str">
        <f>'Corridor LDV Model'!$A596</f>
        <v>US 20</v>
      </c>
      <c r="B597" s="29">
        <f>'Corridor LDV Model'!AD596*(1+$C$4)</f>
        <v>0</v>
      </c>
      <c r="C597" s="29">
        <f>'Corridor LDV Model'!AE596*(1+$C$4)</f>
        <v>0</v>
      </c>
      <c r="D597" s="29">
        <f>'Corridor LDV Model'!AF596*(1+$C$4)</f>
        <v>1.3</v>
      </c>
      <c r="E597" s="29">
        <f>'Corridor LDV Model'!AG596*(1+$C$4)</f>
        <v>1.3</v>
      </c>
    </row>
    <row r="598" spans="1:5" x14ac:dyDescent="0.25">
      <c r="A598" s="80" t="str">
        <f>'Corridor LDV Model'!$A597</f>
        <v>US 20</v>
      </c>
      <c r="B598" s="29">
        <f>'Corridor LDV Model'!AD597*(1+$C$4)</f>
        <v>0</v>
      </c>
      <c r="C598" s="29">
        <f>'Corridor LDV Model'!AE597*(1+$C$4)</f>
        <v>1.3</v>
      </c>
      <c r="D598" s="29">
        <f>'Corridor LDV Model'!AF597*(1+$C$4)</f>
        <v>1.3</v>
      </c>
      <c r="E598" s="29">
        <f>'Corridor LDV Model'!AG597*(1+$C$4)</f>
        <v>2.6</v>
      </c>
    </row>
    <row r="599" spans="1:5" x14ac:dyDescent="0.25">
      <c r="A599" s="80" t="str">
        <f>'Corridor LDV Model'!$A598</f>
        <v>US 20</v>
      </c>
      <c r="B599" s="29">
        <f>'Corridor LDV Model'!AD598*(1+$C$4)</f>
        <v>0</v>
      </c>
      <c r="C599" s="29">
        <f>'Corridor LDV Model'!AE598*(1+$C$4)</f>
        <v>0</v>
      </c>
      <c r="D599" s="29">
        <f>'Corridor LDV Model'!AF598*(1+$C$4)</f>
        <v>1.3</v>
      </c>
      <c r="E599" s="29">
        <f>'Corridor LDV Model'!AG598*(1+$C$4)</f>
        <v>1.3</v>
      </c>
    </row>
    <row r="600" spans="1:5" x14ac:dyDescent="0.25">
      <c r="A600" s="80" t="str">
        <f>'Corridor LDV Model'!$A599</f>
        <v>US 20</v>
      </c>
      <c r="B600" s="29">
        <f>'Corridor LDV Model'!AD599*(1+$C$4)</f>
        <v>0</v>
      </c>
      <c r="C600" s="29">
        <f>'Corridor LDV Model'!AE599*(1+$C$4)</f>
        <v>0</v>
      </c>
      <c r="D600" s="29">
        <f>'Corridor LDV Model'!AF599*(1+$C$4)</f>
        <v>0</v>
      </c>
      <c r="E600" s="29">
        <f>'Corridor LDV Model'!AG599*(1+$C$4)</f>
        <v>0</v>
      </c>
    </row>
    <row r="601" spans="1:5" x14ac:dyDescent="0.25">
      <c r="A601" s="80" t="str">
        <f>'Corridor LDV Model'!$A600</f>
        <v>US 20</v>
      </c>
      <c r="B601" s="29">
        <f>'Corridor LDV Model'!AD600*(1+$C$4)</f>
        <v>0</v>
      </c>
      <c r="C601" s="29">
        <f>'Corridor LDV Model'!AE600*(1+$C$4)</f>
        <v>1.3</v>
      </c>
      <c r="D601" s="29">
        <f>'Corridor LDV Model'!AF600*(1+$C$4)</f>
        <v>1.3</v>
      </c>
      <c r="E601" s="29">
        <f>'Corridor LDV Model'!AG600*(1+$C$4)</f>
        <v>1.3</v>
      </c>
    </row>
    <row r="602" spans="1:5" x14ac:dyDescent="0.25">
      <c r="A602" s="80" t="str">
        <f>'Corridor LDV Model'!$A601</f>
        <v>US 20</v>
      </c>
      <c r="B602" s="29">
        <f>'Corridor LDV Model'!AD601*(1+$C$4)</f>
        <v>0</v>
      </c>
      <c r="C602" s="29">
        <f>'Corridor LDV Model'!AE601*(1+$C$4)</f>
        <v>1.3</v>
      </c>
      <c r="D602" s="29">
        <f>'Corridor LDV Model'!AF601*(1+$C$4)</f>
        <v>1.3</v>
      </c>
      <c r="E602" s="29">
        <f>'Corridor LDV Model'!AG601*(1+$C$4)</f>
        <v>1.3</v>
      </c>
    </row>
    <row r="603" spans="1:5" x14ac:dyDescent="0.25">
      <c r="A603" s="80" t="str">
        <f>'Corridor LDV Model'!$A602</f>
        <v>US 20</v>
      </c>
      <c r="B603" s="29">
        <f>'Corridor LDV Model'!AD602*(1+$C$4)</f>
        <v>0</v>
      </c>
      <c r="C603" s="29">
        <f>'Corridor LDV Model'!AE602*(1+$C$4)</f>
        <v>2.6</v>
      </c>
      <c r="D603" s="29">
        <f>'Corridor LDV Model'!AF602*(1+$C$4)</f>
        <v>2.6</v>
      </c>
      <c r="E603" s="29">
        <f>'Corridor LDV Model'!AG602*(1+$C$4)</f>
        <v>3.9000000000000004</v>
      </c>
    </row>
    <row r="604" spans="1:5" x14ac:dyDescent="0.25">
      <c r="A604" s="80" t="str">
        <f>'Corridor LDV Model'!$A603</f>
        <v>US 20</v>
      </c>
      <c r="B604" s="29">
        <f>'Corridor LDV Model'!AD603*(1+$C$4)</f>
        <v>1.3</v>
      </c>
      <c r="C604" s="29">
        <f>'Corridor LDV Model'!AE603*(1+$C$4)</f>
        <v>2.6</v>
      </c>
      <c r="D604" s="29">
        <f>'Corridor LDV Model'!AF603*(1+$C$4)</f>
        <v>2.6</v>
      </c>
      <c r="E604" s="29">
        <f>'Corridor LDV Model'!AG603*(1+$C$4)</f>
        <v>3.9000000000000004</v>
      </c>
    </row>
    <row r="605" spans="1:5" x14ac:dyDescent="0.25">
      <c r="A605" s="80" t="str">
        <f>'Corridor LDV Model'!$A604</f>
        <v>US 20</v>
      </c>
      <c r="B605" s="29">
        <f>'Corridor LDV Model'!AD604*(1+$C$4)</f>
        <v>0</v>
      </c>
      <c r="C605" s="29">
        <f>'Corridor LDV Model'!AE604*(1+$C$4)</f>
        <v>1.3</v>
      </c>
      <c r="D605" s="29">
        <f>'Corridor LDV Model'!AF604*(1+$C$4)</f>
        <v>1.3</v>
      </c>
      <c r="E605" s="29">
        <f>'Corridor LDV Model'!AG604*(1+$C$4)</f>
        <v>2.6</v>
      </c>
    </row>
    <row r="606" spans="1:5" x14ac:dyDescent="0.25">
      <c r="A606" s="80" t="str">
        <f>'Corridor LDV Model'!$A605</f>
        <v>US 20</v>
      </c>
      <c r="B606" s="29">
        <f>'Corridor LDV Model'!AD605*(1+$C$4)</f>
        <v>0</v>
      </c>
      <c r="C606" s="29">
        <f>'Corridor LDV Model'!AE605*(1+$C$4)</f>
        <v>0</v>
      </c>
      <c r="D606" s="29">
        <f>'Corridor LDV Model'!AF605*(1+$C$4)</f>
        <v>1.3</v>
      </c>
      <c r="E606" s="29">
        <f>'Corridor LDV Model'!AG605*(1+$C$4)</f>
        <v>1.3</v>
      </c>
    </row>
    <row r="607" spans="1:5" x14ac:dyDescent="0.25">
      <c r="A607" s="80" t="str">
        <f>'Corridor LDV Model'!$A606</f>
        <v>US 20</v>
      </c>
      <c r="B607" s="29">
        <f>'Corridor LDV Model'!AD606*(1+$C$4)</f>
        <v>0</v>
      </c>
      <c r="C607" s="29">
        <f>'Corridor LDV Model'!AE606*(1+$C$4)</f>
        <v>1.3</v>
      </c>
      <c r="D607" s="29">
        <f>'Corridor LDV Model'!AF606*(1+$C$4)</f>
        <v>1.3</v>
      </c>
      <c r="E607" s="29">
        <f>'Corridor LDV Model'!AG606*(1+$C$4)</f>
        <v>1.3</v>
      </c>
    </row>
    <row r="608" spans="1:5" x14ac:dyDescent="0.25">
      <c r="A608" s="80" t="str">
        <f>'Corridor LDV Model'!$A607</f>
        <v>US 20</v>
      </c>
      <c r="B608" s="29">
        <f>'Corridor LDV Model'!AD607*(1+$C$4)</f>
        <v>1.3</v>
      </c>
      <c r="C608" s="29">
        <f>'Corridor LDV Model'!AE607*(1+$C$4)</f>
        <v>3.9000000000000004</v>
      </c>
      <c r="D608" s="29">
        <f>'Corridor LDV Model'!AF607*(1+$C$4)</f>
        <v>5.2</v>
      </c>
      <c r="E608" s="29">
        <f>'Corridor LDV Model'!AG607*(1+$C$4)</f>
        <v>6.5</v>
      </c>
    </row>
    <row r="609" spans="1:5" x14ac:dyDescent="0.25">
      <c r="A609" s="80" t="str">
        <f>'Corridor LDV Model'!$A608</f>
        <v>US 20</v>
      </c>
      <c r="B609" s="29">
        <f>'Corridor LDV Model'!AD608*(1+$C$4)</f>
        <v>0</v>
      </c>
      <c r="C609" s="29">
        <f>'Corridor LDV Model'!AE608*(1+$C$4)</f>
        <v>1.3</v>
      </c>
      <c r="D609" s="29">
        <f>'Corridor LDV Model'!AF608*(1+$C$4)</f>
        <v>1.3</v>
      </c>
      <c r="E609" s="29">
        <f>'Corridor LDV Model'!AG608*(1+$C$4)</f>
        <v>1.3</v>
      </c>
    </row>
    <row r="610" spans="1:5" x14ac:dyDescent="0.25">
      <c r="A610" s="80" t="str">
        <f>'Corridor LDV Model'!$A609</f>
        <v>US 20</v>
      </c>
      <c r="B610" s="29">
        <f>'Corridor LDV Model'!AD609*(1+$C$4)</f>
        <v>0</v>
      </c>
      <c r="C610" s="29">
        <f>'Corridor LDV Model'!AE609*(1+$C$4)</f>
        <v>1.3</v>
      </c>
      <c r="D610" s="29">
        <f>'Corridor LDV Model'!AF609*(1+$C$4)</f>
        <v>1.3</v>
      </c>
      <c r="E610" s="29">
        <f>'Corridor LDV Model'!AG609*(1+$C$4)</f>
        <v>2.6</v>
      </c>
    </row>
    <row r="611" spans="1:5" x14ac:dyDescent="0.25">
      <c r="A611" s="80" t="str">
        <f>'Corridor LDV Model'!$A610</f>
        <v>US 20</v>
      </c>
      <c r="B611" s="29">
        <f>'Corridor LDV Model'!AD610*(1+$C$4)</f>
        <v>0</v>
      </c>
      <c r="C611" s="29">
        <f>'Corridor LDV Model'!AE610*(1+$C$4)</f>
        <v>1.3</v>
      </c>
      <c r="D611" s="29">
        <f>'Corridor LDV Model'!AF610*(1+$C$4)</f>
        <v>1.3</v>
      </c>
      <c r="E611" s="29">
        <f>'Corridor LDV Model'!AG610*(1+$C$4)</f>
        <v>1.3</v>
      </c>
    </row>
    <row r="612" spans="1:5" x14ac:dyDescent="0.25">
      <c r="A612" s="80" t="str">
        <f>'Corridor LDV Model'!$A611</f>
        <v>US 20</v>
      </c>
      <c r="B612" s="29">
        <f>'Corridor LDV Model'!AD611*(1+$C$4)</f>
        <v>0</v>
      </c>
      <c r="C612" s="29">
        <f>'Corridor LDV Model'!AE611*(1+$C$4)</f>
        <v>1.3</v>
      </c>
      <c r="D612" s="29">
        <f>'Corridor LDV Model'!AF611*(1+$C$4)</f>
        <v>1.3</v>
      </c>
      <c r="E612" s="29">
        <f>'Corridor LDV Model'!AG611*(1+$C$4)</f>
        <v>1.3</v>
      </c>
    </row>
    <row r="613" spans="1:5" x14ac:dyDescent="0.25">
      <c r="A613" s="80" t="str">
        <f>'Corridor LDV Model'!$A612</f>
        <v>US 20</v>
      </c>
      <c r="B613" s="29">
        <f>'Corridor LDV Model'!AD612*(1+$C$4)</f>
        <v>0</v>
      </c>
      <c r="C613" s="29">
        <f>'Corridor LDV Model'!AE612*(1+$C$4)</f>
        <v>1.3</v>
      </c>
      <c r="D613" s="29">
        <f>'Corridor LDV Model'!AF612*(1+$C$4)</f>
        <v>2.6</v>
      </c>
      <c r="E613" s="29">
        <f>'Corridor LDV Model'!AG612*(1+$C$4)</f>
        <v>2.6</v>
      </c>
    </row>
    <row r="614" spans="1:5" x14ac:dyDescent="0.25">
      <c r="A614" s="80" t="str">
        <f>'Corridor LDV Model'!$A613</f>
        <v>US 20</v>
      </c>
      <c r="B614" s="29">
        <f>'Corridor LDV Model'!AD613*(1+$C$4)</f>
        <v>0</v>
      </c>
      <c r="C614" s="29">
        <f>'Corridor LDV Model'!AE613*(1+$C$4)</f>
        <v>1.3</v>
      </c>
      <c r="D614" s="29">
        <f>'Corridor LDV Model'!AF613*(1+$C$4)</f>
        <v>1.3</v>
      </c>
      <c r="E614" s="29">
        <f>'Corridor LDV Model'!AG613*(1+$C$4)</f>
        <v>1.3</v>
      </c>
    </row>
    <row r="615" spans="1:5" x14ac:dyDescent="0.25">
      <c r="A615" s="80" t="str">
        <f>'Corridor LDV Model'!$A614</f>
        <v>US 20</v>
      </c>
      <c r="B615" s="29">
        <f>'Corridor LDV Model'!AD614*(1+$C$4)</f>
        <v>0</v>
      </c>
      <c r="C615" s="29">
        <f>'Corridor LDV Model'!AE614*(1+$C$4)</f>
        <v>0</v>
      </c>
      <c r="D615" s="29">
        <f>'Corridor LDV Model'!AF614*(1+$C$4)</f>
        <v>1.3</v>
      </c>
      <c r="E615" s="29">
        <f>'Corridor LDV Model'!AG614*(1+$C$4)</f>
        <v>1.3</v>
      </c>
    </row>
    <row r="616" spans="1:5" x14ac:dyDescent="0.25">
      <c r="A616" s="80" t="str">
        <f>'Corridor LDV Model'!$A615</f>
        <v>US 20</v>
      </c>
      <c r="B616" s="29">
        <f>'Corridor LDV Model'!AD615*(1+$C$4)</f>
        <v>0</v>
      </c>
      <c r="C616" s="29">
        <f>'Corridor LDV Model'!AE615*(1+$C$4)</f>
        <v>0</v>
      </c>
      <c r="D616" s="29">
        <f>'Corridor LDV Model'!AF615*(1+$C$4)</f>
        <v>1.3</v>
      </c>
      <c r="E616" s="29">
        <f>'Corridor LDV Model'!AG615*(1+$C$4)</f>
        <v>1.3</v>
      </c>
    </row>
    <row r="617" spans="1:5" x14ac:dyDescent="0.25">
      <c r="A617" s="80" t="str">
        <f>'Corridor LDV Model'!$A616</f>
        <v>US 20</v>
      </c>
      <c r="B617" s="29">
        <f>'Corridor LDV Model'!AD616*(1+$C$4)</f>
        <v>0</v>
      </c>
      <c r="C617" s="29">
        <f>'Corridor LDV Model'!AE616*(1+$C$4)</f>
        <v>0</v>
      </c>
      <c r="D617" s="29">
        <f>'Corridor LDV Model'!AF616*(1+$C$4)</f>
        <v>0</v>
      </c>
      <c r="E617" s="29">
        <f>'Corridor LDV Model'!AG616*(1+$C$4)</f>
        <v>0</v>
      </c>
    </row>
    <row r="618" spans="1:5" x14ac:dyDescent="0.25">
      <c r="A618" s="80" t="str">
        <f>'Corridor LDV Model'!$A617</f>
        <v>US 20</v>
      </c>
      <c r="B618" s="29">
        <f>'Corridor LDV Model'!AD617*(1+$C$4)</f>
        <v>0</v>
      </c>
      <c r="C618" s="29">
        <f>'Corridor LDV Model'!AE617*(1+$C$4)</f>
        <v>0</v>
      </c>
      <c r="D618" s="29">
        <f>'Corridor LDV Model'!AF617*(1+$C$4)</f>
        <v>0</v>
      </c>
      <c r="E618" s="29">
        <f>'Corridor LDV Model'!AG617*(1+$C$4)</f>
        <v>0</v>
      </c>
    </row>
    <row r="619" spans="1:5" x14ac:dyDescent="0.25">
      <c r="A619" s="80" t="str">
        <f>'Corridor LDV Model'!$A618</f>
        <v>US 20</v>
      </c>
      <c r="B619" s="29">
        <f>'Corridor LDV Model'!AD618*(1+$C$4)</f>
        <v>0</v>
      </c>
      <c r="C619" s="29">
        <f>'Corridor LDV Model'!AE618*(1+$C$4)</f>
        <v>0</v>
      </c>
      <c r="D619" s="29">
        <f>'Corridor LDV Model'!AF618*(1+$C$4)</f>
        <v>1.3</v>
      </c>
      <c r="E619" s="29">
        <f>'Corridor LDV Model'!AG618*(1+$C$4)</f>
        <v>1.3</v>
      </c>
    </row>
    <row r="620" spans="1:5" x14ac:dyDescent="0.25">
      <c r="A620" s="80" t="str">
        <f>'Corridor LDV Model'!$A619</f>
        <v>US 20</v>
      </c>
      <c r="B620" s="29">
        <f>'Corridor LDV Model'!AD619*(1+$C$4)</f>
        <v>0</v>
      </c>
      <c r="C620" s="29">
        <f>'Corridor LDV Model'!AE619*(1+$C$4)</f>
        <v>0</v>
      </c>
      <c r="D620" s="29">
        <f>'Corridor LDV Model'!AF619*(1+$C$4)</f>
        <v>0</v>
      </c>
      <c r="E620" s="29">
        <f>'Corridor LDV Model'!AG619*(1+$C$4)</f>
        <v>0</v>
      </c>
    </row>
    <row r="621" spans="1:5" x14ac:dyDescent="0.25">
      <c r="A621" s="80" t="str">
        <f>'Corridor LDV Model'!$A620</f>
        <v>US 20</v>
      </c>
      <c r="B621" s="29">
        <f>'Corridor LDV Model'!AD620*(1+$C$4)</f>
        <v>0</v>
      </c>
      <c r="C621" s="29">
        <f>'Corridor LDV Model'!AE620*(1+$C$4)</f>
        <v>0</v>
      </c>
      <c r="D621" s="29">
        <f>'Corridor LDV Model'!AF620*(1+$C$4)</f>
        <v>0</v>
      </c>
      <c r="E621" s="29">
        <f>'Corridor LDV Model'!AG620*(1+$C$4)</f>
        <v>0</v>
      </c>
    </row>
    <row r="622" spans="1:5" x14ac:dyDescent="0.25">
      <c r="A622" s="80" t="str">
        <f>'Corridor LDV Model'!$A621</f>
        <v>US 20</v>
      </c>
      <c r="B622" s="29">
        <f>'Corridor LDV Model'!AD621*(1+$C$4)</f>
        <v>0</v>
      </c>
      <c r="C622" s="29">
        <f>'Corridor LDV Model'!AE621*(1+$C$4)</f>
        <v>0</v>
      </c>
      <c r="D622" s="29">
        <f>'Corridor LDV Model'!AF621*(1+$C$4)</f>
        <v>0</v>
      </c>
      <c r="E622" s="29">
        <f>'Corridor LDV Model'!AG621*(1+$C$4)</f>
        <v>0</v>
      </c>
    </row>
    <row r="623" spans="1:5" x14ac:dyDescent="0.25">
      <c r="A623" s="80" t="str">
        <f>'Corridor LDV Model'!$A622</f>
        <v>US 20</v>
      </c>
      <c r="B623" s="29">
        <f>'Corridor LDV Model'!AD622*(1+$C$4)</f>
        <v>0</v>
      </c>
      <c r="C623" s="29">
        <f>'Corridor LDV Model'!AE622*(1+$C$4)</f>
        <v>0</v>
      </c>
      <c r="D623" s="29">
        <f>'Corridor LDV Model'!AF622*(1+$C$4)</f>
        <v>0</v>
      </c>
      <c r="E623" s="29">
        <f>'Corridor LDV Model'!AG622*(1+$C$4)</f>
        <v>0</v>
      </c>
    </row>
    <row r="624" spans="1:5" x14ac:dyDescent="0.25">
      <c r="A624" s="80" t="str">
        <f>'Corridor LDV Model'!$A623</f>
        <v>US 20</v>
      </c>
      <c r="B624" s="29">
        <f>'Corridor LDV Model'!AD623*(1+$C$4)</f>
        <v>0</v>
      </c>
      <c r="C624" s="29">
        <f>'Corridor LDV Model'!AE623*(1+$C$4)</f>
        <v>0</v>
      </c>
      <c r="D624" s="29">
        <f>'Corridor LDV Model'!AF623*(1+$C$4)</f>
        <v>0</v>
      </c>
      <c r="E624" s="29">
        <f>'Corridor LDV Model'!AG623*(1+$C$4)</f>
        <v>0</v>
      </c>
    </row>
    <row r="625" spans="1:5" x14ac:dyDescent="0.25">
      <c r="A625" s="80" t="str">
        <f>'Corridor LDV Model'!$A624</f>
        <v>US 20</v>
      </c>
      <c r="B625" s="29">
        <f>'Corridor LDV Model'!AD624*(1+$C$4)</f>
        <v>0</v>
      </c>
      <c r="C625" s="29">
        <f>'Corridor LDV Model'!AE624*(1+$C$4)</f>
        <v>0</v>
      </c>
      <c r="D625" s="29">
        <f>'Corridor LDV Model'!AF624*(1+$C$4)</f>
        <v>0</v>
      </c>
      <c r="E625" s="29">
        <f>'Corridor LDV Model'!AG624*(1+$C$4)</f>
        <v>0</v>
      </c>
    </row>
    <row r="626" spans="1:5" x14ac:dyDescent="0.25">
      <c r="A626" s="80" t="str">
        <f>'Corridor LDV Model'!$A625</f>
        <v>US 20</v>
      </c>
      <c r="B626" s="29">
        <f>'Corridor LDV Model'!AD625*(1+$C$4)</f>
        <v>0</v>
      </c>
      <c r="C626" s="29">
        <f>'Corridor LDV Model'!AE625*(1+$C$4)</f>
        <v>0</v>
      </c>
      <c r="D626" s="29">
        <f>'Corridor LDV Model'!AF625*(1+$C$4)</f>
        <v>0</v>
      </c>
      <c r="E626" s="29">
        <f>'Corridor LDV Model'!AG625*(1+$C$4)</f>
        <v>0</v>
      </c>
    </row>
    <row r="627" spans="1:5" x14ac:dyDescent="0.25">
      <c r="A627" s="80" t="str">
        <f>'Corridor LDV Model'!$A626</f>
        <v>US 20</v>
      </c>
      <c r="B627" s="29">
        <f>'Corridor LDV Model'!AD626*(1+$C$4)</f>
        <v>0</v>
      </c>
      <c r="C627" s="29">
        <f>'Corridor LDV Model'!AE626*(1+$C$4)</f>
        <v>0</v>
      </c>
      <c r="D627" s="29">
        <f>'Corridor LDV Model'!AF626*(1+$C$4)</f>
        <v>0</v>
      </c>
      <c r="E627" s="29">
        <f>'Corridor LDV Model'!AG626*(1+$C$4)</f>
        <v>1.3</v>
      </c>
    </row>
    <row r="628" spans="1:5" x14ac:dyDescent="0.25">
      <c r="A628" s="80" t="str">
        <f>'Corridor LDV Model'!$A627</f>
        <v>US 20</v>
      </c>
      <c r="B628" s="29">
        <f>'Corridor LDV Model'!AD627*(1+$C$4)</f>
        <v>0</v>
      </c>
      <c r="C628" s="29">
        <f>'Corridor LDV Model'!AE627*(1+$C$4)</f>
        <v>0</v>
      </c>
      <c r="D628" s="29">
        <f>'Corridor LDV Model'!AF627*(1+$C$4)</f>
        <v>0</v>
      </c>
      <c r="E628" s="29">
        <f>'Corridor LDV Model'!AG627*(1+$C$4)</f>
        <v>1.3</v>
      </c>
    </row>
    <row r="629" spans="1:5" x14ac:dyDescent="0.25">
      <c r="A629" s="80" t="str">
        <f>'Corridor LDV Model'!$A628</f>
        <v>US 20</v>
      </c>
      <c r="B629" s="29">
        <f>'Corridor LDV Model'!AD628*(1+$C$4)</f>
        <v>0</v>
      </c>
      <c r="C629" s="29">
        <f>'Corridor LDV Model'!AE628*(1+$C$4)</f>
        <v>0</v>
      </c>
      <c r="D629" s="29">
        <f>'Corridor LDV Model'!AF628*(1+$C$4)</f>
        <v>0</v>
      </c>
      <c r="E629" s="29">
        <f>'Corridor LDV Model'!AG628*(1+$C$4)</f>
        <v>0</v>
      </c>
    </row>
    <row r="630" spans="1:5" x14ac:dyDescent="0.25">
      <c r="A630" s="80" t="str">
        <f>'Corridor LDV Model'!$A629</f>
        <v>US 20</v>
      </c>
      <c r="B630" s="29">
        <f>'Corridor LDV Model'!AD629*(1+$C$4)</f>
        <v>0</v>
      </c>
      <c r="C630" s="29">
        <f>'Corridor LDV Model'!AE629*(1+$C$4)</f>
        <v>0</v>
      </c>
      <c r="D630" s="29">
        <f>'Corridor LDV Model'!AF629*(1+$C$4)</f>
        <v>0</v>
      </c>
      <c r="E630" s="29">
        <f>'Corridor LDV Model'!AG629*(1+$C$4)</f>
        <v>0</v>
      </c>
    </row>
    <row r="631" spans="1:5" x14ac:dyDescent="0.25">
      <c r="A631" s="80" t="str">
        <f>'Corridor LDV Model'!$A630</f>
        <v>US 20</v>
      </c>
      <c r="B631" s="29">
        <f>'Corridor LDV Model'!AD630*(1+$C$4)</f>
        <v>0</v>
      </c>
      <c r="C631" s="29">
        <f>'Corridor LDV Model'!AE630*(1+$C$4)</f>
        <v>0</v>
      </c>
      <c r="D631" s="29">
        <f>'Corridor LDV Model'!AF630*(1+$C$4)</f>
        <v>0</v>
      </c>
      <c r="E631" s="29">
        <f>'Corridor LDV Model'!AG630*(1+$C$4)</f>
        <v>0</v>
      </c>
    </row>
    <row r="632" spans="1:5" x14ac:dyDescent="0.25">
      <c r="A632" s="80" t="str">
        <f>'Corridor LDV Model'!$A631</f>
        <v>US 20</v>
      </c>
      <c r="B632" s="29">
        <f>'Corridor LDV Model'!AD631*(1+$C$4)</f>
        <v>0</v>
      </c>
      <c r="C632" s="29">
        <f>'Corridor LDV Model'!AE631*(1+$C$4)</f>
        <v>0</v>
      </c>
      <c r="D632" s="29">
        <f>'Corridor LDV Model'!AF631*(1+$C$4)</f>
        <v>0</v>
      </c>
      <c r="E632" s="29">
        <f>'Corridor LDV Model'!AG631*(1+$C$4)</f>
        <v>0</v>
      </c>
    </row>
    <row r="633" spans="1:5" x14ac:dyDescent="0.25">
      <c r="A633" s="80" t="str">
        <f>'Corridor LDV Model'!$A632</f>
        <v>US 20</v>
      </c>
      <c r="B633" s="29">
        <f>'Corridor LDV Model'!AD632*(1+$C$4)</f>
        <v>0</v>
      </c>
      <c r="C633" s="29">
        <f>'Corridor LDV Model'!AE632*(1+$C$4)</f>
        <v>0</v>
      </c>
      <c r="D633" s="29">
        <f>'Corridor LDV Model'!AF632*(1+$C$4)</f>
        <v>0</v>
      </c>
      <c r="E633" s="29">
        <f>'Corridor LDV Model'!AG632*(1+$C$4)</f>
        <v>0</v>
      </c>
    </row>
    <row r="634" spans="1:5" x14ac:dyDescent="0.25">
      <c r="A634" s="80" t="str">
        <f>'Corridor LDV Model'!$A633</f>
        <v>US 20</v>
      </c>
      <c r="B634" s="29">
        <f>'Corridor LDV Model'!AD633*(1+$C$4)</f>
        <v>0</v>
      </c>
      <c r="C634" s="29">
        <f>'Corridor LDV Model'!AE633*(1+$C$4)</f>
        <v>0</v>
      </c>
      <c r="D634" s="29">
        <f>'Corridor LDV Model'!AF633*(1+$C$4)</f>
        <v>0</v>
      </c>
      <c r="E634" s="29">
        <f>'Corridor LDV Model'!AG633*(1+$C$4)</f>
        <v>0</v>
      </c>
    </row>
    <row r="635" spans="1:5" x14ac:dyDescent="0.25">
      <c r="A635" s="80" t="str">
        <f>'Corridor LDV Model'!$A634</f>
        <v>US 20</v>
      </c>
      <c r="B635" s="29">
        <f>'Corridor LDV Model'!AD634*(1+$C$4)</f>
        <v>0</v>
      </c>
      <c r="C635" s="29">
        <f>'Corridor LDV Model'!AE634*(1+$C$4)</f>
        <v>0</v>
      </c>
      <c r="D635" s="29">
        <f>'Corridor LDV Model'!AF634*(1+$C$4)</f>
        <v>0</v>
      </c>
      <c r="E635" s="29">
        <f>'Corridor LDV Model'!AG634*(1+$C$4)</f>
        <v>0</v>
      </c>
    </row>
    <row r="636" spans="1:5" x14ac:dyDescent="0.25">
      <c r="A636" s="80" t="str">
        <f>'Corridor LDV Model'!$A635</f>
        <v>US 20</v>
      </c>
      <c r="B636" s="29">
        <f>'Corridor LDV Model'!AD635*(1+$C$4)</f>
        <v>0</v>
      </c>
      <c r="C636" s="29">
        <f>'Corridor LDV Model'!AE635*(1+$C$4)</f>
        <v>0</v>
      </c>
      <c r="D636" s="29">
        <f>'Corridor LDV Model'!AF635*(1+$C$4)</f>
        <v>0</v>
      </c>
      <c r="E636" s="29">
        <f>'Corridor LDV Model'!AG635*(1+$C$4)</f>
        <v>0</v>
      </c>
    </row>
    <row r="637" spans="1:5" x14ac:dyDescent="0.25">
      <c r="A637" s="80" t="str">
        <f>'Corridor LDV Model'!$A636</f>
        <v>US 20</v>
      </c>
      <c r="B637" s="29">
        <f>'Corridor LDV Model'!AD636*(1+$C$4)</f>
        <v>0</v>
      </c>
      <c r="C637" s="29">
        <f>'Corridor LDV Model'!AE636*(1+$C$4)</f>
        <v>0</v>
      </c>
      <c r="D637" s="29">
        <f>'Corridor LDV Model'!AF636*(1+$C$4)</f>
        <v>0</v>
      </c>
      <c r="E637" s="29">
        <f>'Corridor LDV Model'!AG636*(1+$C$4)</f>
        <v>0</v>
      </c>
    </row>
    <row r="638" spans="1:5" x14ac:dyDescent="0.25">
      <c r="A638" s="80" t="str">
        <f>'Corridor LDV Model'!$A637</f>
        <v>US 20</v>
      </c>
      <c r="B638" s="29">
        <f>'Corridor LDV Model'!AD637*(1+$C$4)</f>
        <v>0</v>
      </c>
      <c r="C638" s="29">
        <f>'Corridor LDV Model'!AE637*(1+$C$4)</f>
        <v>0</v>
      </c>
      <c r="D638" s="29">
        <f>'Corridor LDV Model'!AF637*(1+$C$4)</f>
        <v>0</v>
      </c>
      <c r="E638" s="29">
        <f>'Corridor LDV Model'!AG637*(1+$C$4)</f>
        <v>0</v>
      </c>
    </row>
    <row r="639" spans="1:5" x14ac:dyDescent="0.25">
      <c r="A639" s="80" t="str">
        <f>'Corridor LDV Model'!$A638</f>
        <v>US 20</v>
      </c>
      <c r="B639" s="29">
        <f>'Corridor LDV Model'!AD638*(1+$C$4)</f>
        <v>0</v>
      </c>
      <c r="C639" s="29">
        <f>'Corridor LDV Model'!AE638*(1+$C$4)</f>
        <v>1.3</v>
      </c>
      <c r="D639" s="29">
        <f>'Corridor LDV Model'!AF638*(1+$C$4)</f>
        <v>1.3</v>
      </c>
      <c r="E639" s="29">
        <f>'Corridor LDV Model'!AG638*(1+$C$4)</f>
        <v>1.3</v>
      </c>
    </row>
    <row r="640" spans="1:5" x14ac:dyDescent="0.25">
      <c r="A640" s="80" t="str">
        <f>'Corridor LDV Model'!$A639</f>
        <v>US 20</v>
      </c>
      <c r="B640" s="29">
        <f>'Corridor LDV Model'!AD639*(1+$C$4)</f>
        <v>0</v>
      </c>
      <c r="C640" s="29">
        <f>'Corridor LDV Model'!AE639*(1+$C$4)</f>
        <v>0</v>
      </c>
      <c r="D640" s="29">
        <f>'Corridor LDV Model'!AF639*(1+$C$4)</f>
        <v>0</v>
      </c>
      <c r="E640" s="29">
        <f>'Corridor LDV Model'!AG639*(1+$C$4)</f>
        <v>1.3</v>
      </c>
    </row>
    <row r="641" spans="1:5" x14ac:dyDescent="0.25">
      <c r="A641" s="80" t="str">
        <f>'Corridor LDV Model'!$A640</f>
        <v>US 20</v>
      </c>
      <c r="B641" s="29">
        <f>'Corridor LDV Model'!AD640*(1+$C$4)</f>
        <v>0</v>
      </c>
      <c r="C641" s="29">
        <f>'Corridor LDV Model'!AE640*(1+$C$4)</f>
        <v>1.3</v>
      </c>
      <c r="D641" s="29">
        <f>'Corridor LDV Model'!AF640*(1+$C$4)</f>
        <v>1.3</v>
      </c>
      <c r="E641" s="29">
        <f>'Corridor LDV Model'!AG640*(1+$C$4)</f>
        <v>2.6</v>
      </c>
    </row>
    <row r="642" spans="1:5" x14ac:dyDescent="0.25">
      <c r="A642" s="80" t="str">
        <f>'Corridor LDV Model'!$A641</f>
        <v>US 20</v>
      </c>
      <c r="B642" s="29">
        <f>'Corridor LDV Model'!AD641*(1+$C$4)</f>
        <v>0</v>
      </c>
      <c r="C642" s="29">
        <f>'Corridor LDV Model'!AE641*(1+$C$4)</f>
        <v>0</v>
      </c>
      <c r="D642" s="29">
        <f>'Corridor LDV Model'!AF641*(1+$C$4)</f>
        <v>0</v>
      </c>
      <c r="E642" s="29">
        <f>'Corridor LDV Model'!AG641*(1+$C$4)</f>
        <v>1.3</v>
      </c>
    </row>
    <row r="643" spans="1:5" x14ac:dyDescent="0.25">
      <c r="A643" s="80" t="str">
        <f>'Corridor LDV Model'!$A642</f>
        <v>US 20</v>
      </c>
      <c r="B643" s="29">
        <f>'Corridor LDV Model'!AD642*(1+$C$4)</f>
        <v>0</v>
      </c>
      <c r="C643" s="29">
        <f>'Corridor LDV Model'!AE642*(1+$C$4)</f>
        <v>0</v>
      </c>
      <c r="D643" s="29">
        <f>'Corridor LDV Model'!AF642*(1+$C$4)</f>
        <v>0</v>
      </c>
      <c r="E643" s="29">
        <f>'Corridor LDV Model'!AG642*(1+$C$4)</f>
        <v>0</v>
      </c>
    </row>
    <row r="644" spans="1:5" x14ac:dyDescent="0.25">
      <c r="A644" s="80" t="str">
        <f>'Corridor LDV Model'!$A643</f>
        <v>US 20</v>
      </c>
      <c r="B644" s="29">
        <f>'Corridor LDV Model'!AD643*(1+$C$4)</f>
        <v>0</v>
      </c>
      <c r="C644" s="29">
        <f>'Corridor LDV Model'!AE643*(1+$C$4)</f>
        <v>2.6</v>
      </c>
      <c r="D644" s="29">
        <f>'Corridor LDV Model'!AF643*(1+$C$4)</f>
        <v>2.6</v>
      </c>
      <c r="E644" s="29">
        <f>'Corridor LDV Model'!AG643*(1+$C$4)</f>
        <v>3.9000000000000004</v>
      </c>
    </row>
    <row r="645" spans="1:5" x14ac:dyDescent="0.25">
      <c r="A645" s="80" t="str">
        <f>'Corridor LDV Model'!$A644</f>
        <v>US 20</v>
      </c>
      <c r="B645" s="29">
        <f>'Corridor LDV Model'!AD644*(1+$C$4)</f>
        <v>0</v>
      </c>
      <c r="C645" s="29">
        <f>'Corridor LDV Model'!AE644*(1+$C$4)</f>
        <v>1.3</v>
      </c>
      <c r="D645" s="29">
        <f>'Corridor LDV Model'!AF644*(1+$C$4)</f>
        <v>1.3</v>
      </c>
      <c r="E645" s="29">
        <f>'Corridor LDV Model'!AG644*(1+$C$4)</f>
        <v>1.3</v>
      </c>
    </row>
    <row r="646" spans="1:5" x14ac:dyDescent="0.25">
      <c r="A646" s="80" t="str">
        <f>'Corridor LDV Model'!$A645</f>
        <v>US 20</v>
      </c>
      <c r="B646" s="29">
        <f>'Corridor LDV Model'!AD645*(1+$C$4)</f>
        <v>0</v>
      </c>
      <c r="C646" s="29">
        <f>'Corridor LDV Model'!AE645*(1+$C$4)</f>
        <v>0</v>
      </c>
      <c r="D646" s="29">
        <f>'Corridor LDV Model'!AF645*(1+$C$4)</f>
        <v>1.3</v>
      </c>
      <c r="E646" s="29">
        <f>'Corridor LDV Model'!AG645*(1+$C$4)</f>
        <v>1.3</v>
      </c>
    </row>
    <row r="647" spans="1:5" x14ac:dyDescent="0.25">
      <c r="A647" s="80" t="str">
        <f>'Corridor LDV Model'!$A646</f>
        <v>US 20</v>
      </c>
      <c r="B647" s="29">
        <f>'Corridor LDV Model'!AD646*(1+$C$4)</f>
        <v>0</v>
      </c>
      <c r="C647" s="29">
        <f>'Corridor LDV Model'!AE646*(1+$C$4)</f>
        <v>1.3</v>
      </c>
      <c r="D647" s="29">
        <f>'Corridor LDV Model'!AF646*(1+$C$4)</f>
        <v>1.3</v>
      </c>
      <c r="E647" s="29">
        <f>'Corridor LDV Model'!AG646*(1+$C$4)</f>
        <v>1.3</v>
      </c>
    </row>
    <row r="648" spans="1:5" x14ac:dyDescent="0.25">
      <c r="A648" s="80" t="str">
        <f>'Corridor LDV Model'!$A647</f>
        <v>US 20</v>
      </c>
      <c r="B648" s="29">
        <f>'Corridor LDV Model'!AD647*(1+$C$4)</f>
        <v>0</v>
      </c>
      <c r="C648" s="29">
        <f>'Corridor LDV Model'!AE647*(1+$C$4)</f>
        <v>0</v>
      </c>
      <c r="D648" s="29">
        <f>'Corridor LDV Model'!AF647*(1+$C$4)</f>
        <v>1.3</v>
      </c>
      <c r="E648" s="29">
        <f>'Corridor LDV Model'!AG647*(1+$C$4)</f>
        <v>1.3</v>
      </c>
    </row>
    <row r="649" spans="1:5" x14ac:dyDescent="0.25">
      <c r="A649" s="80" t="str">
        <f>'Corridor LDV Model'!$A648</f>
        <v>US 20</v>
      </c>
      <c r="B649" s="29">
        <f>'Corridor LDV Model'!AD648*(1+$C$4)</f>
        <v>1.3</v>
      </c>
      <c r="C649" s="29">
        <f>'Corridor LDV Model'!AE648*(1+$C$4)</f>
        <v>2.6</v>
      </c>
      <c r="D649" s="29">
        <f>'Corridor LDV Model'!AF648*(1+$C$4)</f>
        <v>2.6</v>
      </c>
      <c r="E649" s="29">
        <f>'Corridor LDV Model'!AG648*(1+$C$4)</f>
        <v>3.9000000000000004</v>
      </c>
    </row>
    <row r="650" spans="1:5" x14ac:dyDescent="0.25">
      <c r="A650" s="80" t="str">
        <f>'Corridor LDV Model'!$A649</f>
        <v>US 20</v>
      </c>
      <c r="B650" s="29">
        <f>'Corridor LDV Model'!AD649*(1+$C$4)</f>
        <v>0</v>
      </c>
      <c r="C650" s="29">
        <f>'Corridor LDV Model'!AE649*(1+$C$4)</f>
        <v>1.3</v>
      </c>
      <c r="D650" s="29">
        <f>'Corridor LDV Model'!AF649*(1+$C$4)</f>
        <v>2.6</v>
      </c>
      <c r="E650" s="29">
        <f>'Corridor LDV Model'!AG649*(1+$C$4)</f>
        <v>2.6</v>
      </c>
    </row>
    <row r="651" spans="1:5" x14ac:dyDescent="0.25">
      <c r="A651" s="80" t="str">
        <f>'Corridor LDV Model'!$A650</f>
        <v>US 20</v>
      </c>
      <c r="B651" s="29">
        <f>'Corridor LDV Model'!AD650*(1+$C$4)</f>
        <v>1.3</v>
      </c>
      <c r="C651" s="29">
        <f>'Corridor LDV Model'!AE650*(1+$C$4)</f>
        <v>2.6</v>
      </c>
      <c r="D651" s="29">
        <f>'Corridor LDV Model'!AF650*(1+$C$4)</f>
        <v>3.9000000000000004</v>
      </c>
      <c r="E651" s="29">
        <f>'Corridor LDV Model'!AG650*(1+$C$4)</f>
        <v>6.5</v>
      </c>
    </row>
    <row r="652" spans="1:5" x14ac:dyDescent="0.25">
      <c r="A652" s="80" t="str">
        <f>'Corridor LDV Model'!$A651</f>
        <v>US 20</v>
      </c>
      <c r="B652" s="29">
        <f>'Corridor LDV Model'!AD651*(1+$C$4)</f>
        <v>0</v>
      </c>
      <c r="C652" s="29">
        <f>'Corridor LDV Model'!AE651*(1+$C$4)</f>
        <v>1.3</v>
      </c>
      <c r="D652" s="29">
        <f>'Corridor LDV Model'!AF651*(1+$C$4)</f>
        <v>1.3</v>
      </c>
      <c r="E652" s="29">
        <f>'Corridor LDV Model'!AG651*(1+$C$4)</f>
        <v>1.3</v>
      </c>
    </row>
    <row r="653" spans="1:5" x14ac:dyDescent="0.25">
      <c r="A653" s="80" t="str">
        <f>'Corridor LDV Model'!$A652</f>
        <v>US 20</v>
      </c>
      <c r="B653" s="29">
        <f>'Corridor LDV Model'!AD652*(1+$C$4)</f>
        <v>0</v>
      </c>
      <c r="C653" s="29">
        <f>'Corridor LDV Model'!AE652*(1+$C$4)</f>
        <v>0</v>
      </c>
      <c r="D653" s="29">
        <f>'Corridor LDV Model'!AF652*(1+$C$4)</f>
        <v>1.3</v>
      </c>
      <c r="E653" s="29">
        <f>'Corridor LDV Model'!AG652*(1+$C$4)</f>
        <v>1.3</v>
      </c>
    </row>
    <row r="654" spans="1:5" x14ac:dyDescent="0.25">
      <c r="A654" s="80" t="str">
        <f>'Corridor LDV Model'!$A653</f>
        <v>US 20</v>
      </c>
      <c r="B654" s="29">
        <f>'Corridor LDV Model'!AD653*(1+$C$4)</f>
        <v>0</v>
      </c>
      <c r="C654" s="29">
        <f>'Corridor LDV Model'!AE653*(1+$C$4)</f>
        <v>1.3</v>
      </c>
      <c r="D654" s="29">
        <f>'Corridor LDV Model'!AF653*(1+$C$4)</f>
        <v>1.3</v>
      </c>
      <c r="E654" s="29">
        <f>'Corridor LDV Model'!AG653*(1+$C$4)</f>
        <v>1.3</v>
      </c>
    </row>
    <row r="655" spans="1:5" x14ac:dyDescent="0.25">
      <c r="A655" s="80" t="str">
        <f>'Corridor LDV Model'!$A654</f>
        <v>US 20</v>
      </c>
      <c r="B655" s="29">
        <f>'Corridor LDV Model'!AD654*(1+$C$4)</f>
        <v>0</v>
      </c>
      <c r="C655" s="29">
        <f>'Corridor LDV Model'!AE654*(1+$C$4)</f>
        <v>1.3</v>
      </c>
      <c r="D655" s="29">
        <f>'Corridor LDV Model'!AF654*(1+$C$4)</f>
        <v>1.3</v>
      </c>
      <c r="E655" s="29">
        <f>'Corridor LDV Model'!AG654*(1+$C$4)</f>
        <v>1.3</v>
      </c>
    </row>
    <row r="656" spans="1:5" x14ac:dyDescent="0.25">
      <c r="A656" s="80" t="str">
        <f>'Corridor LDV Model'!$A655</f>
        <v>US 20</v>
      </c>
      <c r="B656" s="29">
        <f>'Corridor LDV Model'!AD655*(1+$C$4)</f>
        <v>0</v>
      </c>
      <c r="C656" s="29">
        <f>'Corridor LDV Model'!AE655*(1+$C$4)</f>
        <v>0</v>
      </c>
      <c r="D656" s="29">
        <f>'Corridor LDV Model'!AF655*(1+$C$4)</f>
        <v>0</v>
      </c>
      <c r="E656" s="29">
        <f>'Corridor LDV Model'!AG655*(1+$C$4)</f>
        <v>0</v>
      </c>
    </row>
    <row r="657" spans="1:5" x14ac:dyDescent="0.25">
      <c r="A657" s="80" t="str">
        <f>'Corridor LDV Model'!$A656</f>
        <v>US 20</v>
      </c>
      <c r="B657" s="29">
        <f>'Corridor LDV Model'!AD656*(1+$C$4)</f>
        <v>1.3</v>
      </c>
      <c r="C657" s="29">
        <f>'Corridor LDV Model'!AE656*(1+$C$4)</f>
        <v>2.6</v>
      </c>
      <c r="D657" s="29">
        <f>'Corridor LDV Model'!AF656*(1+$C$4)</f>
        <v>3.9000000000000004</v>
      </c>
      <c r="E657" s="29">
        <f>'Corridor LDV Model'!AG656*(1+$C$4)</f>
        <v>5.2</v>
      </c>
    </row>
    <row r="658" spans="1:5" x14ac:dyDescent="0.25">
      <c r="A658" s="80" t="str">
        <f>'Corridor LDV Model'!$A657</f>
        <v>US 20</v>
      </c>
      <c r="B658" s="29">
        <f>'Corridor LDV Model'!AD657*(1+$C$4)</f>
        <v>0</v>
      </c>
      <c r="C658" s="29">
        <f>'Corridor LDV Model'!AE657*(1+$C$4)</f>
        <v>0</v>
      </c>
      <c r="D658" s="29">
        <f>'Corridor LDV Model'!AF657*(1+$C$4)</f>
        <v>1.3</v>
      </c>
      <c r="E658" s="29">
        <f>'Corridor LDV Model'!AG657*(1+$C$4)</f>
        <v>1.3</v>
      </c>
    </row>
    <row r="659" spans="1:5" x14ac:dyDescent="0.25">
      <c r="A659" s="80" t="str">
        <f>'Corridor LDV Model'!$A658</f>
        <v>US 20</v>
      </c>
      <c r="B659" s="29">
        <f>'Corridor LDV Model'!AD658*(1+$C$4)</f>
        <v>0</v>
      </c>
      <c r="C659" s="29">
        <f>'Corridor LDV Model'!AE658*(1+$C$4)</f>
        <v>1.3</v>
      </c>
      <c r="D659" s="29">
        <f>'Corridor LDV Model'!AF658*(1+$C$4)</f>
        <v>1.3</v>
      </c>
      <c r="E659" s="29">
        <f>'Corridor LDV Model'!AG658*(1+$C$4)</f>
        <v>1.3</v>
      </c>
    </row>
    <row r="660" spans="1:5" x14ac:dyDescent="0.25">
      <c r="A660" s="80" t="str">
        <f>'Corridor LDV Model'!$A659</f>
        <v>US 20</v>
      </c>
      <c r="B660" s="29">
        <f>'Corridor LDV Model'!AD659*(1+$C$4)</f>
        <v>0</v>
      </c>
      <c r="C660" s="29">
        <f>'Corridor LDV Model'!AE659*(1+$C$4)</f>
        <v>0</v>
      </c>
      <c r="D660" s="29">
        <f>'Corridor LDV Model'!AF659*(1+$C$4)</f>
        <v>1.3</v>
      </c>
      <c r="E660" s="29">
        <f>'Corridor LDV Model'!AG659*(1+$C$4)</f>
        <v>1.3</v>
      </c>
    </row>
    <row r="661" spans="1:5" x14ac:dyDescent="0.25">
      <c r="A661" s="80" t="str">
        <f>'Corridor LDV Model'!$A660</f>
        <v>US 20</v>
      </c>
      <c r="B661" s="29">
        <f>'Corridor LDV Model'!AD660*(1+$C$4)</f>
        <v>0</v>
      </c>
      <c r="C661" s="29">
        <f>'Corridor LDV Model'!AE660*(1+$C$4)</f>
        <v>0</v>
      </c>
      <c r="D661" s="29">
        <f>'Corridor LDV Model'!AF660*(1+$C$4)</f>
        <v>0</v>
      </c>
      <c r="E661" s="29">
        <f>'Corridor LDV Model'!AG660*(1+$C$4)</f>
        <v>1.3</v>
      </c>
    </row>
    <row r="662" spans="1:5" x14ac:dyDescent="0.25">
      <c r="A662" s="80" t="str">
        <f>'Corridor LDV Model'!$A661</f>
        <v>US 20</v>
      </c>
      <c r="B662" s="29">
        <f>'Corridor LDV Model'!AD661*(1+$C$4)</f>
        <v>0</v>
      </c>
      <c r="C662" s="29">
        <f>'Corridor LDV Model'!AE661*(1+$C$4)</f>
        <v>0</v>
      </c>
      <c r="D662" s="29">
        <f>'Corridor LDV Model'!AF661*(1+$C$4)</f>
        <v>1.3</v>
      </c>
      <c r="E662" s="29">
        <f>'Corridor LDV Model'!AG661*(1+$C$4)</f>
        <v>1.3</v>
      </c>
    </row>
    <row r="663" spans="1:5" x14ac:dyDescent="0.25">
      <c r="A663" s="80" t="str">
        <f>'Corridor LDV Model'!$A662</f>
        <v>US 20</v>
      </c>
      <c r="B663" s="29">
        <f>'Corridor LDV Model'!AD662*(1+$C$4)</f>
        <v>0</v>
      </c>
      <c r="C663" s="29">
        <f>'Corridor LDV Model'!AE662*(1+$C$4)</f>
        <v>0</v>
      </c>
      <c r="D663" s="29">
        <f>'Corridor LDV Model'!AF662*(1+$C$4)</f>
        <v>0</v>
      </c>
      <c r="E663" s="29">
        <f>'Corridor LDV Model'!AG662*(1+$C$4)</f>
        <v>0</v>
      </c>
    </row>
    <row r="664" spans="1:5" x14ac:dyDescent="0.25">
      <c r="A664" s="80" t="str">
        <f>'Corridor LDV Model'!$A663</f>
        <v>US 20</v>
      </c>
      <c r="B664" s="29">
        <f>'Corridor LDV Model'!AD663*(1+$C$4)</f>
        <v>0</v>
      </c>
      <c r="C664" s="29">
        <f>'Corridor LDV Model'!AE663*(1+$C$4)</f>
        <v>0</v>
      </c>
      <c r="D664" s="29">
        <f>'Corridor LDV Model'!AF663*(1+$C$4)</f>
        <v>0</v>
      </c>
      <c r="E664" s="29">
        <f>'Corridor LDV Model'!AG663*(1+$C$4)</f>
        <v>0</v>
      </c>
    </row>
    <row r="665" spans="1:5" x14ac:dyDescent="0.25">
      <c r="A665" s="80" t="str">
        <f>'Corridor LDV Model'!$A664</f>
        <v>US 20</v>
      </c>
      <c r="B665" s="29">
        <f>'Corridor LDV Model'!AD664*(1+$C$4)</f>
        <v>0</v>
      </c>
      <c r="C665" s="29">
        <f>'Corridor LDV Model'!AE664*(1+$C$4)</f>
        <v>0</v>
      </c>
      <c r="D665" s="29">
        <f>'Corridor LDV Model'!AF664*(1+$C$4)</f>
        <v>0</v>
      </c>
      <c r="E665" s="29">
        <f>'Corridor LDV Model'!AG664*(1+$C$4)</f>
        <v>0</v>
      </c>
    </row>
    <row r="666" spans="1:5" x14ac:dyDescent="0.25">
      <c r="A666" s="80" t="str">
        <f>'Corridor LDV Model'!$A665</f>
        <v>US 20</v>
      </c>
      <c r="B666" s="29">
        <f>'Corridor LDV Model'!AD665*(1+$C$4)</f>
        <v>0</v>
      </c>
      <c r="C666" s="29">
        <f>'Corridor LDV Model'!AE665*(1+$C$4)</f>
        <v>1.3</v>
      </c>
      <c r="D666" s="29">
        <f>'Corridor LDV Model'!AF665*(1+$C$4)</f>
        <v>1.3</v>
      </c>
      <c r="E666" s="29">
        <f>'Corridor LDV Model'!AG665*(1+$C$4)</f>
        <v>2.6</v>
      </c>
    </row>
    <row r="667" spans="1:5" x14ac:dyDescent="0.25">
      <c r="A667" s="80" t="str">
        <f>'Corridor LDV Model'!$A666</f>
        <v>US 20</v>
      </c>
      <c r="B667" s="29">
        <f>'Corridor LDV Model'!AD666*(1+$C$4)</f>
        <v>0</v>
      </c>
      <c r="C667" s="29">
        <f>'Corridor LDV Model'!AE666*(1+$C$4)</f>
        <v>1.3</v>
      </c>
      <c r="D667" s="29">
        <f>'Corridor LDV Model'!AF666*(1+$C$4)</f>
        <v>2.6</v>
      </c>
      <c r="E667" s="29">
        <f>'Corridor LDV Model'!AG666*(1+$C$4)</f>
        <v>2.6</v>
      </c>
    </row>
    <row r="668" spans="1:5" x14ac:dyDescent="0.25">
      <c r="A668" s="80" t="str">
        <f>'Corridor LDV Model'!$A667</f>
        <v>US 20</v>
      </c>
      <c r="B668" s="29">
        <f>'Corridor LDV Model'!AD667*(1+$C$4)</f>
        <v>0</v>
      </c>
      <c r="C668" s="29">
        <f>'Corridor LDV Model'!AE667*(1+$C$4)</f>
        <v>1.3</v>
      </c>
      <c r="D668" s="29">
        <f>'Corridor LDV Model'!AF667*(1+$C$4)</f>
        <v>2.6</v>
      </c>
      <c r="E668" s="29">
        <f>'Corridor LDV Model'!AG667*(1+$C$4)</f>
        <v>2.6</v>
      </c>
    </row>
    <row r="669" spans="1:5" x14ac:dyDescent="0.25">
      <c r="A669" s="80" t="str">
        <f>'Corridor LDV Model'!$A668</f>
        <v>US 20</v>
      </c>
      <c r="B669" s="29">
        <f>'Corridor LDV Model'!AD668*(1+$C$4)</f>
        <v>0</v>
      </c>
      <c r="C669" s="29">
        <f>'Corridor LDV Model'!AE668*(1+$C$4)</f>
        <v>0</v>
      </c>
      <c r="D669" s="29">
        <f>'Corridor LDV Model'!AF668*(1+$C$4)</f>
        <v>0</v>
      </c>
      <c r="E669" s="29">
        <f>'Corridor LDV Model'!AG668*(1+$C$4)</f>
        <v>1.3</v>
      </c>
    </row>
    <row r="670" spans="1:5" x14ac:dyDescent="0.25">
      <c r="A670" s="80" t="str">
        <f>'Corridor LDV Model'!$A669</f>
        <v>US 20</v>
      </c>
      <c r="B670" s="29">
        <f>'Corridor LDV Model'!AD669*(1+$C$4)</f>
        <v>0</v>
      </c>
      <c r="C670" s="29">
        <f>'Corridor LDV Model'!AE669*(1+$C$4)</f>
        <v>0</v>
      </c>
      <c r="D670" s="29">
        <f>'Corridor LDV Model'!AF669*(1+$C$4)</f>
        <v>0</v>
      </c>
      <c r="E670" s="29">
        <f>'Corridor LDV Model'!AG669*(1+$C$4)</f>
        <v>0</v>
      </c>
    </row>
    <row r="671" spans="1:5" x14ac:dyDescent="0.25">
      <c r="A671" s="80" t="str">
        <f>'Corridor LDV Model'!$A670</f>
        <v>US 20</v>
      </c>
      <c r="B671" s="29">
        <f>'Corridor LDV Model'!AD670*(1+$C$4)</f>
        <v>0</v>
      </c>
      <c r="C671" s="29">
        <f>'Corridor LDV Model'!AE670*(1+$C$4)</f>
        <v>1.3</v>
      </c>
      <c r="D671" s="29">
        <f>'Corridor LDV Model'!AF670*(1+$C$4)</f>
        <v>1.3</v>
      </c>
      <c r="E671" s="29">
        <f>'Corridor LDV Model'!AG670*(1+$C$4)</f>
        <v>1.3</v>
      </c>
    </row>
    <row r="672" spans="1:5" x14ac:dyDescent="0.25">
      <c r="A672" s="80" t="str">
        <f>'Corridor LDV Model'!$A671</f>
        <v>US 20</v>
      </c>
      <c r="B672" s="29">
        <f>'Corridor LDV Model'!AD671*(1+$C$4)</f>
        <v>0</v>
      </c>
      <c r="C672" s="29">
        <f>'Corridor LDV Model'!AE671*(1+$C$4)</f>
        <v>0</v>
      </c>
      <c r="D672" s="29">
        <f>'Corridor LDV Model'!AF671*(1+$C$4)</f>
        <v>0</v>
      </c>
      <c r="E672" s="29">
        <f>'Corridor LDV Model'!AG671*(1+$C$4)</f>
        <v>0</v>
      </c>
    </row>
    <row r="673" spans="1:5" x14ac:dyDescent="0.25">
      <c r="A673" s="80" t="str">
        <f>'Corridor LDV Model'!$A672</f>
        <v>US 20</v>
      </c>
      <c r="B673" s="29">
        <f>'Corridor LDV Model'!AD672*(1+$C$4)</f>
        <v>0</v>
      </c>
      <c r="C673" s="29">
        <f>'Corridor LDV Model'!AE672*(1+$C$4)</f>
        <v>1.3</v>
      </c>
      <c r="D673" s="29">
        <f>'Corridor LDV Model'!AF672*(1+$C$4)</f>
        <v>1.3</v>
      </c>
      <c r="E673" s="29">
        <f>'Corridor LDV Model'!AG672*(1+$C$4)</f>
        <v>1.3</v>
      </c>
    </row>
    <row r="674" spans="1:5" x14ac:dyDescent="0.25">
      <c r="A674" s="80" t="str">
        <f>'Corridor LDV Model'!$A673</f>
        <v>US 20</v>
      </c>
      <c r="B674" s="29">
        <f>'Corridor LDV Model'!AD673*(1+$C$4)</f>
        <v>0</v>
      </c>
      <c r="C674" s="29">
        <f>'Corridor LDV Model'!AE673*(1+$C$4)</f>
        <v>1.3</v>
      </c>
      <c r="D674" s="29">
        <f>'Corridor LDV Model'!AF673*(1+$C$4)</f>
        <v>1.3</v>
      </c>
      <c r="E674" s="29">
        <f>'Corridor LDV Model'!AG673*(1+$C$4)</f>
        <v>1.3</v>
      </c>
    </row>
    <row r="675" spans="1:5" x14ac:dyDescent="0.25">
      <c r="A675" s="80" t="str">
        <f>'Corridor LDV Model'!$A674</f>
        <v>US 20</v>
      </c>
      <c r="B675" s="29">
        <f>'Corridor LDV Model'!AD674*(1+$C$4)</f>
        <v>0</v>
      </c>
      <c r="C675" s="29">
        <f>'Corridor LDV Model'!AE674*(1+$C$4)</f>
        <v>0</v>
      </c>
      <c r="D675" s="29">
        <f>'Corridor LDV Model'!AF674*(1+$C$4)</f>
        <v>0</v>
      </c>
      <c r="E675" s="29">
        <f>'Corridor LDV Model'!AG674*(1+$C$4)</f>
        <v>0</v>
      </c>
    </row>
    <row r="676" spans="1:5" x14ac:dyDescent="0.25">
      <c r="A676" s="80" t="str">
        <f>'Corridor LDV Model'!$A675</f>
        <v>US 20</v>
      </c>
      <c r="B676" s="29">
        <f>'Corridor LDV Model'!AD675*(1+$C$4)</f>
        <v>0</v>
      </c>
      <c r="C676" s="29">
        <f>'Corridor LDV Model'!AE675*(1+$C$4)</f>
        <v>1.3</v>
      </c>
      <c r="D676" s="29">
        <f>'Corridor LDV Model'!AF675*(1+$C$4)</f>
        <v>1.3</v>
      </c>
      <c r="E676" s="29">
        <f>'Corridor LDV Model'!AG675*(1+$C$4)</f>
        <v>2.6</v>
      </c>
    </row>
    <row r="677" spans="1:5" x14ac:dyDescent="0.25">
      <c r="A677" s="80" t="str">
        <f>'Corridor LDV Model'!$A676</f>
        <v>US 20</v>
      </c>
      <c r="B677" s="29">
        <f>'Corridor LDV Model'!AD676*(1+$C$4)</f>
        <v>0</v>
      </c>
      <c r="C677" s="29">
        <f>'Corridor LDV Model'!AE676*(1+$C$4)</f>
        <v>0</v>
      </c>
      <c r="D677" s="29">
        <f>'Corridor LDV Model'!AF676*(1+$C$4)</f>
        <v>0</v>
      </c>
      <c r="E677" s="29">
        <f>'Corridor LDV Model'!AG676*(1+$C$4)</f>
        <v>0</v>
      </c>
    </row>
    <row r="678" spans="1:5" x14ac:dyDescent="0.25">
      <c r="A678" s="80" t="str">
        <f>'Corridor LDV Model'!$A677</f>
        <v>US 20</v>
      </c>
      <c r="B678" s="29">
        <f>'Corridor LDV Model'!AD677*(1+$C$4)</f>
        <v>0</v>
      </c>
      <c r="C678" s="29">
        <f>'Corridor LDV Model'!AE677*(1+$C$4)</f>
        <v>1.3</v>
      </c>
      <c r="D678" s="29">
        <f>'Corridor LDV Model'!AF677*(1+$C$4)</f>
        <v>1.3</v>
      </c>
      <c r="E678" s="29">
        <f>'Corridor LDV Model'!AG677*(1+$C$4)</f>
        <v>1.3</v>
      </c>
    </row>
    <row r="679" spans="1:5" x14ac:dyDescent="0.25">
      <c r="A679" s="80" t="str">
        <f>'Corridor LDV Model'!$A678</f>
        <v>US 20</v>
      </c>
      <c r="B679" s="29">
        <f>'Corridor LDV Model'!AD678*(1+$C$4)</f>
        <v>0</v>
      </c>
      <c r="C679" s="29">
        <f>'Corridor LDV Model'!AE678*(1+$C$4)</f>
        <v>0</v>
      </c>
      <c r="D679" s="29">
        <f>'Corridor LDV Model'!AF678*(1+$C$4)</f>
        <v>1.3</v>
      </c>
      <c r="E679" s="29">
        <f>'Corridor LDV Model'!AG678*(1+$C$4)</f>
        <v>1.3</v>
      </c>
    </row>
    <row r="680" spans="1:5" x14ac:dyDescent="0.25">
      <c r="A680" s="80" t="str">
        <f>'Corridor LDV Model'!$A679</f>
        <v>US 20</v>
      </c>
      <c r="B680" s="29">
        <f>'Corridor LDV Model'!AD679*(1+$C$4)</f>
        <v>0</v>
      </c>
      <c r="C680" s="29">
        <f>'Corridor LDV Model'!AE679*(1+$C$4)</f>
        <v>1.3</v>
      </c>
      <c r="D680" s="29">
        <f>'Corridor LDV Model'!AF679*(1+$C$4)</f>
        <v>2.6</v>
      </c>
      <c r="E680" s="29">
        <f>'Corridor LDV Model'!AG679*(1+$C$4)</f>
        <v>2.6</v>
      </c>
    </row>
    <row r="681" spans="1:5" x14ac:dyDescent="0.25">
      <c r="A681" s="80" t="str">
        <f>'Corridor LDV Model'!$A680</f>
        <v>US 20</v>
      </c>
      <c r="B681" s="29">
        <f>'Corridor LDV Model'!AD680*(1+$C$4)</f>
        <v>0</v>
      </c>
      <c r="C681" s="29">
        <f>'Corridor LDV Model'!AE680*(1+$C$4)</f>
        <v>0</v>
      </c>
      <c r="D681" s="29">
        <f>'Corridor LDV Model'!AF680*(1+$C$4)</f>
        <v>0</v>
      </c>
      <c r="E681" s="29">
        <f>'Corridor LDV Model'!AG680*(1+$C$4)</f>
        <v>0</v>
      </c>
    </row>
    <row r="682" spans="1:5" x14ac:dyDescent="0.25">
      <c r="A682" s="80" t="str">
        <f>'Corridor LDV Model'!$A681</f>
        <v>US 20</v>
      </c>
      <c r="B682" s="29">
        <f>'Corridor LDV Model'!AD681*(1+$C$4)</f>
        <v>0</v>
      </c>
      <c r="C682" s="29">
        <f>'Corridor LDV Model'!AE681*(1+$C$4)</f>
        <v>0</v>
      </c>
      <c r="D682" s="29">
        <f>'Corridor LDV Model'!AF681*(1+$C$4)</f>
        <v>0</v>
      </c>
      <c r="E682" s="29">
        <f>'Corridor LDV Model'!AG681*(1+$C$4)</f>
        <v>0</v>
      </c>
    </row>
    <row r="683" spans="1:5" x14ac:dyDescent="0.25">
      <c r="A683" s="80" t="str">
        <f>'Corridor LDV Model'!$A682</f>
        <v>US 20</v>
      </c>
      <c r="B683" s="29">
        <f>'Corridor LDV Model'!AD682*(1+$C$4)</f>
        <v>0</v>
      </c>
      <c r="C683" s="29">
        <f>'Corridor LDV Model'!AE682*(1+$C$4)</f>
        <v>1.3</v>
      </c>
      <c r="D683" s="29">
        <f>'Corridor LDV Model'!AF682*(1+$C$4)</f>
        <v>1.3</v>
      </c>
      <c r="E683" s="29">
        <f>'Corridor LDV Model'!AG682*(1+$C$4)</f>
        <v>1.3</v>
      </c>
    </row>
    <row r="684" spans="1:5" x14ac:dyDescent="0.25">
      <c r="A684" s="80" t="str">
        <f>'Corridor LDV Model'!$A683</f>
        <v>US 20</v>
      </c>
      <c r="B684" s="29">
        <f>'Corridor LDV Model'!AD683*(1+$C$4)</f>
        <v>0</v>
      </c>
      <c r="C684" s="29">
        <f>'Corridor LDV Model'!AE683*(1+$C$4)</f>
        <v>1.3</v>
      </c>
      <c r="D684" s="29">
        <f>'Corridor LDV Model'!AF683*(1+$C$4)</f>
        <v>1.3</v>
      </c>
      <c r="E684" s="29">
        <f>'Corridor LDV Model'!AG683*(1+$C$4)</f>
        <v>1.3</v>
      </c>
    </row>
    <row r="685" spans="1:5" x14ac:dyDescent="0.25">
      <c r="A685" s="80" t="str">
        <f>'Corridor LDV Model'!$A684</f>
        <v>US 20</v>
      </c>
      <c r="B685" s="29">
        <f>'Corridor LDV Model'!AD684*(1+$C$4)</f>
        <v>0</v>
      </c>
      <c r="C685" s="29">
        <f>'Corridor LDV Model'!AE684*(1+$C$4)</f>
        <v>0</v>
      </c>
      <c r="D685" s="29">
        <f>'Corridor LDV Model'!AF684*(1+$C$4)</f>
        <v>0</v>
      </c>
      <c r="E685" s="29">
        <f>'Corridor LDV Model'!AG684*(1+$C$4)</f>
        <v>0</v>
      </c>
    </row>
    <row r="686" spans="1:5" x14ac:dyDescent="0.25">
      <c r="A686" s="80" t="str">
        <f>'Corridor LDV Model'!$A685</f>
        <v>US 20</v>
      </c>
      <c r="B686" s="29">
        <f>'Corridor LDV Model'!AD685*(1+$C$4)</f>
        <v>0</v>
      </c>
      <c r="C686" s="29">
        <f>'Corridor LDV Model'!AE685*(1+$C$4)</f>
        <v>1.3</v>
      </c>
      <c r="D686" s="29">
        <f>'Corridor LDV Model'!AF685*(1+$C$4)</f>
        <v>1.3</v>
      </c>
      <c r="E686" s="29">
        <f>'Corridor LDV Model'!AG685*(1+$C$4)</f>
        <v>1.3</v>
      </c>
    </row>
    <row r="687" spans="1:5" x14ac:dyDescent="0.25">
      <c r="A687" s="80" t="str">
        <f>'Corridor LDV Model'!$A686</f>
        <v>US 20</v>
      </c>
      <c r="B687" s="29">
        <f>'Corridor LDV Model'!AD686*(1+$C$4)</f>
        <v>0</v>
      </c>
      <c r="C687" s="29">
        <f>'Corridor LDV Model'!AE686*(1+$C$4)</f>
        <v>1.3</v>
      </c>
      <c r="D687" s="29">
        <f>'Corridor LDV Model'!AF686*(1+$C$4)</f>
        <v>1.3</v>
      </c>
      <c r="E687" s="29">
        <f>'Corridor LDV Model'!AG686*(1+$C$4)</f>
        <v>2.6</v>
      </c>
    </row>
    <row r="688" spans="1:5" x14ac:dyDescent="0.25">
      <c r="A688" s="80" t="str">
        <f>'Corridor LDV Model'!$A687</f>
        <v>US 20</v>
      </c>
      <c r="B688" s="29">
        <f>'Corridor LDV Model'!AD687*(1+$C$4)</f>
        <v>0</v>
      </c>
      <c r="C688" s="29">
        <f>'Corridor LDV Model'!AE687*(1+$C$4)</f>
        <v>0</v>
      </c>
      <c r="D688" s="29">
        <f>'Corridor LDV Model'!AF687*(1+$C$4)</f>
        <v>1.3</v>
      </c>
      <c r="E688" s="29">
        <f>'Corridor LDV Model'!AG687*(1+$C$4)</f>
        <v>1.3</v>
      </c>
    </row>
    <row r="689" spans="1:5" x14ac:dyDescent="0.25">
      <c r="A689" s="80" t="str">
        <f>'Corridor LDV Model'!$A688</f>
        <v>US 20</v>
      </c>
      <c r="B689" s="29">
        <f>'Corridor LDV Model'!AD688*(1+$C$4)</f>
        <v>0</v>
      </c>
      <c r="C689" s="29">
        <f>'Corridor LDV Model'!AE688*(1+$C$4)</f>
        <v>0</v>
      </c>
      <c r="D689" s="29">
        <f>'Corridor LDV Model'!AF688*(1+$C$4)</f>
        <v>0</v>
      </c>
      <c r="E689" s="29">
        <f>'Corridor LDV Model'!AG688*(1+$C$4)</f>
        <v>0</v>
      </c>
    </row>
    <row r="690" spans="1:5" x14ac:dyDescent="0.25">
      <c r="A690" s="80" t="str">
        <f>'Corridor LDV Model'!$A689</f>
        <v>US 20</v>
      </c>
      <c r="B690" s="29">
        <f>'Corridor LDV Model'!AD689*(1+$C$4)</f>
        <v>0</v>
      </c>
      <c r="C690" s="29">
        <f>'Corridor LDV Model'!AE689*(1+$C$4)</f>
        <v>1.3</v>
      </c>
      <c r="D690" s="29">
        <f>'Corridor LDV Model'!AF689*(1+$C$4)</f>
        <v>1.3</v>
      </c>
      <c r="E690" s="29">
        <f>'Corridor LDV Model'!AG689*(1+$C$4)</f>
        <v>1.3</v>
      </c>
    </row>
    <row r="691" spans="1:5" x14ac:dyDescent="0.25">
      <c r="A691" s="80" t="str">
        <f>'Corridor LDV Model'!$A690</f>
        <v>US 20</v>
      </c>
      <c r="B691" s="29">
        <f>'Corridor LDV Model'!AD690*(1+$C$4)</f>
        <v>0</v>
      </c>
      <c r="C691" s="29">
        <f>'Corridor LDV Model'!AE690*(1+$C$4)</f>
        <v>1.3</v>
      </c>
      <c r="D691" s="29">
        <f>'Corridor LDV Model'!AF690*(1+$C$4)</f>
        <v>1.3</v>
      </c>
      <c r="E691" s="29">
        <f>'Corridor LDV Model'!AG690*(1+$C$4)</f>
        <v>1.3</v>
      </c>
    </row>
    <row r="692" spans="1:5" x14ac:dyDescent="0.25">
      <c r="A692" s="80" t="str">
        <f>'Corridor LDV Model'!$A691</f>
        <v>US 20</v>
      </c>
      <c r="B692" s="29">
        <f>'Corridor LDV Model'!AD691*(1+$C$4)</f>
        <v>0</v>
      </c>
      <c r="C692" s="29">
        <f>'Corridor LDV Model'!AE691*(1+$C$4)</f>
        <v>0</v>
      </c>
      <c r="D692" s="29">
        <f>'Corridor LDV Model'!AF691*(1+$C$4)</f>
        <v>1.3</v>
      </c>
      <c r="E692" s="29">
        <f>'Corridor LDV Model'!AG691*(1+$C$4)</f>
        <v>1.3</v>
      </c>
    </row>
    <row r="693" spans="1:5" x14ac:dyDescent="0.25">
      <c r="A693" s="80" t="str">
        <f>'Corridor LDV Model'!$A692</f>
        <v>US 20</v>
      </c>
      <c r="B693" s="29">
        <f>'Corridor LDV Model'!AD692*(1+$C$4)</f>
        <v>0</v>
      </c>
      <c r="C693" s="29">
        <f>'Corridor LDV Model'!AE692*(1+$C$4)</f>
        <v>0</v>
      </c>
      <c r="D693" s="29">
        <f>'Corridor LDV Model'!AF692*(1+$C$4)</f>
        <v>0</v>
      </c>
      <c r="E693" s="29">
        <f>'Corridor LDV Model'!AG692*(1+$C$4)</f>
        <v>0</v>
      </c>
    </row>
    <row r="694" spans="1:5" x14ac:dyDescent="0.25">
      <c r="A694" s="80" t="str">
        <f>'Corridor LDV Model'!$A693</f>
        <v>US 20</v>
      </c>
      <c r="B694" s="29">
        <f>'Corridor LDV Model'!AD693*(1+$C$4)</f>
        <v>0</v>
      </c>
      <c r="C694" s="29">
        <f>'Corridor LDV Model'!AE693*(1+$C$4)</f>
        <v>0</v>
      </c>
      <c r="D694" s="29">
        <f>'Corridor LDV Model'!AF693*(1+$C$4)</f>
        <v>0</v>
      </c>
      <c r="E694" s="29">
        <f>'Corridor LDV Model'!AG693*(1+$C$4)</f>
        <v>0</v>
      </c>
    </row>
    <row r="695" spans="1:5" x14ac:dyDescent="0.25">
      <c r="A695" s="80" t="str">
        <f>'Corridor LDV Model'!$A694</f>
        <v>US 20</v>
      </c>
      <c r="B695" s="29">
        <f>'Corridor LDV Model'!AD694*(1+$C$4)</f>
        <v>0</v>
      </c>
      <c r="C695" s="29">
        <f>'Corridor LDV Model'!AE694*(1+$C$4)</f>
        <v>1.3</v>
      </c>
      <c r="D695" s="29">
        <f>'Corridor LDV Model'!AF694*(1+$C$4)</f>
        <v>1.3</v>
      </c>
      <c r="E695" s="29">
        <f>'Corridor LDV Model'!AG694*(1+$C$4)</f>
        <v>1.3</v>
      </c>
    </row>
    <row r="696" spans="1:5" x14ac:dyDescent="0.25">
      <c r="A696" s="80" t="str">
        <f>'Corridor LDV Model'!$A695</f>
        <v>US 20</v>
      </c>
      <c r="B696" s="29">
        <f>'Corridor LDV Model'!AD695*(1+$C$4)</f>
        <v>0</v>
      </c>
      <c r="C696" s="29">
        <f>'Corridor LDV Model'!AE695*(1+$C$4)</f>
        <v>1.3</v>
      </c>
      <c r="D696" s="29">
        <f>'Corridor LDV Model'!AF695*(1+$C$4)</f>
        <v>1.3</v>
      </c>
      <c r="E696" s="29">
        <f>'Corridor LDV Model'!AG695*(1+$C$4)</f>
        <v>1.3</v>
      </c>
    </row>
    <row r="697" spans="1:5" x14ac:dyDescent="0.25">
      <c r="A697" s="80" t="str">
        <f>'Corridor LDV Model'!$A696</f>
        <v>US 20</v>
      </c>
      <c r="B697" s="29">
        <f>'Corridor LDV Model'!AD696*(1+$C$4)</f>
        <v>0</v>
      </c>
      <c r="C697" s="29">
        <f>'Corridor LDV Model'!AE696*(1+$C$4)</f>
        <v>0</v>
      </c>
      <c r="D697" s="29">
        <f>'Corridor LDV Model'!AF696*(1+$C$4)</f>
        <v>1.3</v>
      </c>
      <c r="E697" s="29">
        <f>'Corridor LDV Model'!AG696*(1+$C$4)</f>
        <v>1.3</v>
      </c>
    </row>
    <row r="698" spans="1:5" x14ac:dyDescent="0.25">
      <c r="A698" s="80" t="str">
        <f>'Corridor LDV Model'!$A697</f>
        <v>US 20</v>
      </c>
      <c r="B698" s="29">
        <f>'Corridor LDV Model'!AD697*(1+$C$4)</f>
        <v>0</v>
      </c>
      <c r="C698" s="29">
        <f>'Corridor LDV Model'!AE697*(1+$C$4)</f>
        <v>1.3</v>
      </c>
      <c r="D698" s="29">
        <f>'Corridor LDV Model'!AF697*(1+$C$4)</f>
        <v>1.3</v>
      </c>
      <c r="E698" s="29">
        <f>'Corridor LDV Model'!AG697*(1+$C$4)</f>
        <v>1.3</v>
      </c>
    </row>
    <row r="699" spans="1:5" x14ac:dyDescent="0.25">
      <c r="A699" s="80" t="str">
        <f>'Corridor LDV Model'!$A698</f>
        <v>US 20</v>
      </c>
      <c r="B699" s="29">
        <f>'Corridor LDV Model'!AD698*(1+$C$4)</f>
        <v>0</v>
      </c>
      <c r="C699" s="29">
        <f>'Corridor LDV Model'!AE698*(1+$C$4)</f>
        <v>0</v>
      </c>
      <c r="D699" s="29">
        <f>'Corridor LDV Model'!AF698*(1+$C$4)</f>
        <v>0</v>
      </c>
      <c r="E699" s="29">
        <f>'Corridor LDV Model'!AG698*(1+$C$4)</f>
        <v>0</v>
      </c>
    </row>
    <row r="700" spans="1:5" x14ac:dyDescent="0.25">
      <c r="A700" s="80" t="str">
        <f>'Corridor LDV Model'!$A699</f>
        <v>US 20</v>
      </c>
      <c r="B700" s="29">
        <f>'Corridor LDV Model'!AD699*(1+$C$4)</f>
        <v>1.3</v>
      </c>
      <c r="C700" s="29">
        <f>'Corridor LDV Model'!AE699*(1+$C$4)</f>
        <v>3.9000000000000004</v>
      </c>
      <c r="D700" s="29">
        <f>'Corridor LDV Model'!AF699*(1+$C$4)</f>
        <v>5.2</v>
      </c>
      <c r="E700" s="29">
        <f>'Corridor LDV Model'!AG699*(1+$C$4)</f>
        <v>6.5</v>
      </c>
    </row>
    <row r="701" spans="1:5" x14ac:dyDescent="0.25">
      <c r="A701" s="80" t="str">
        <f>'Corridor LDV Model'!$A700</f>
        <v>US 20</v>
      </c>
      <c r="B701" s="29">
        <f>'Corridor LDV Model'!AD700*(1+$C$4)</f>
        <v>0</v>
      </c>
      <c r="C701" s="29">
        <f>'Corridor LDV Model'!AE700*(1+$C$4)</f>
        <v>0</v>
      </c>
      <c r="D701" s="29">
        <f>'Corridor LDV Model'!AF700*(1+$C$4)</f>
        <v>0</v>
      </c>
      <c r="E701" s="29">
        <f>'Corridor LDV Model'!AG700*(1+$C$4)</f>
        <v>1.3</v>
      </c>
    </row>
    <row r="702" spans="1:5" x14ac:dyDescent="0.25">
      <c r="A702" s="80" t="str">
        <f>'Corridor LDV Model'!$A701</f>
        <v>US 20</v>
      </c>
      <c r="B702" s="29">
        <f>'Corridor LDV Model'!AD701*(1+$C$4)</f>
        <v>0</v>
      </c>
      <c r="C702" s="29">
        <f>'Corridor LDV Model'!AE701*(1+$C$4)</f>
        <v>0</v>
      </c>
      <c r="D702" s="29">
        <f>'Corridor LDV Model'!AF701*(1+$C$4)</f>
        <v>0</v>
      </c>
      <c r="E702" s="29">
        <f>'Corridor LDV Model'!AG701*(1+$C$4)</f>
        <v>0</v>
      </c>
    </row>
    <row r="703" spans="1:5" x14ac:dyDescent="0.25">
      <c r="A703" s="80" t="str">
        <f>'Corridor LDV Model'!$A702</f>
        <v>US 20</v>
      </c>
      <c r="B703" s="29">
        <f>'Corridor LDV Model'!AD702*(1+$C$4)</f>
        <v>0</v>
      </c>
      <c r="C703" s="29">
        <f>'Corridor LDV Model'!AE702*(1+$C$4)</f>
        <v>0</v>
      </c>
      <c r="D703" s="29">
        <f>'Corridor LDV Model'!AF702*(1+$C$4)</f>
        <v>0</v>
      </c>
      <c r="E703" s="29">
        <f>'Corridor LDV Model'!AG702*(1+$C$4)</f>
        <v>0</v>
      </c>
    </row>
    <row r="704" spans="1:5" x14ac:dyDescent="0.25">
      <c r="A704" s="80" t="str">
        <f>'Corridor LDV Model'!$A703</f>
        <v>US 20</v>
      </c>
      <c r="B704" s="29">
        <f>'Corridor LDV Model'!AD703*(1+$C$4)</f>
        <v>0</v>
      </c>
      <c r="C704" s="29">
        <f>'Corridor LDV Model'!AE703*(1+$C$4)</f>
        <v>0</v>
      </c>
      <c r="D704" s="29">
        <f>'Corridor LDV Model'!AF703*(1+$C$4)</f>
        <v>0</v>
      </c>
      <c r="E704" s="29">
        <f>'Corridor LDV Model'!AG703*(1+$C$4)</f>
        <v>0</v>
      </c>
    </row>
    <row r="705" spans="1:5" x14ac:dyDescent="0.25">
      <c r="A705" s="80" t="str">
        <f>'Corridor LDV Model'!$A704</f>
        <v>US 20</v>
      </c>
      <c r="B705" s="29">
        <f>'Corridor LDV Model'!AD704*(1+$C$4)</f>
        <v>0</v>
      </c>
      <c r="C705" s="29">
        <f>'Corridor LDV Model'!AE704*(1+$C$4)</f>
        <v>0</v>
      </c>
      <c r="D705" s="29">
        <f>'Corridor LDV Model'!AF704*(1+$C$4)</f>
        <v>0</v>
      </c>
      <c r="E705" s="29">
        <f>'Corridor LDV Model'!AG704*(1+$C$4)</f>
        <v>0</v>
      </c>
    </row>
    <row r="706" spans="1:5" x14ac:dyDescent="0.25">
      <c r="A706" s="80" t="str">
        <f>'Corridor LDV Model'!$A705</f>
        <v>US 20</v>
      </c>
      <c r="B706" s="29">
        <f>'Corridor LDV Model'!AD705*(1+$C$4)</f>
        <v>0</v>
      </c>
      <c r="C706" s="29">
        <f>'Corridor LDV Model'!AE705*(1+$C$4)</f>
        <v>0</v>
      </c>
      <c r="D706" s="29">
        <f>'Corridor LDV Model'!AF705*(1+$C$4)</f>
        <v>0</v>
      </c>
      <c r="E706" s="29">
        <f>'Corridor LDV Model'!AG705*(1+$C$4)</f>
        <v>0</v>
      </c>
    </row>
    <row r="707" spans="1:5" x14ac:dyDescent="0.25">
      <c r="A707" s="80" t="str">
        <f>'Corridor LDV Model'!$A706</f>
        <v>US 20</v>
      </c>
      <c r="B707" s="29">
        <f>'Corridor LDV Model'!AD706*(1+$C$4)</f>
        <v>0</v>
      </c>
      <c r="C707" s="29">
        <f>'Corridor LDV Model'!AE706*(1+$C$4)</f>
        <v>0</v>
      </c>
      <c r="D707" s="29">
        <f>'Corridor LDV Model'!AF706*(1+$C$4)</f>
        <v>0</v>
      </c>
      <c r="E707" s="29">
        <f>'Corridor LDV Model'!AG706*(1+$C$4)</f>
        <v>0</v>
      </c>
    </row>
    <row r="708" spans="1:5" x14ac:dyDescent="0.25">
      <c r="A708" s="80" t="str">
        <f>'Corridor LDV Model'!$A707</f>
        <v>US 20</v>
      </c>
      <c r="B708" s="29">
        <f>'Corridor LDV Model'!AD707*(1+$C$4)</f>
        <v>0</v>
      </c>
      <c r="C708" s="29">
        <f>'Corridor LDV Model'!AE707*(1+$C$4)</f>
        <v>0</v>
      </c>
      <c r="D708" s="29">
        <f>'Corridor LDV Model'!AF707*(1+$C$4)</f>
        <v>0</v>
      </c>
      <c r="E708" s="29">
        <f>'Corridor LDV Model'!AG707*(1+$C$4)</f>
        <v>1.3</v>
      </c>
    </row>
    <row r="709" spans="1:5" x14ac:dyDescent="0.25">
      <c r="A709" s="80" t="str">
        <f>'Corridor LDV Model'!$A708</f>
        <v>US 20</v>
      </c>
      <c r="B709" s="29">
        <f>'Corridor LDV Model'!AD708*(1+$C$4)</f>
        <v>0</v>
      </c>
      <c r="C709" s="29">
        <f>'Corridor LDV Model'!AE708*(1+$C$4)</f>
        <v>1.3</v>
      </c>
      <c r="D709" s="29">
        <f>'Corridor LDV Model'!AF708*(1+$C$4)</f>
        <v>1.3</v>
      </c>
      <c r="E709" s="29">
        <f>'Corridor LDV Model'!AG708*(1+$C$4)</f>
        <v>2.6</v>
      </c>
    </row>
    <row r="710" spans="1:5" x14ac:dyDescent="0.25">
      <c r="A710" s="80" t="str">
        <f>'Corridor LDV Model'!$A709</f>
        <v>US 20</v>
      </c>
      <c r="B710" s="29">
        <f>'Corridor LDV Model'!AD709*(1+$C$4)</f>
        <v>0</v>
      </c>
      <c r="C710" s="29">
        <f>'Corridor LDV Model'!AE709*(1+$C$4)</f>
        <v>1.3</v>
      </c>
      <c r="D710" s="29">
        <f>'Corridor LDV Model'!AF709*(1+$C$4)</f>
        <v>1.3</v>
      </c>
      <c r="E710" s="29">
        <f>'Corridor LDV Model'!AG709*(1+$C$4)</f>
        <v>1.3</v>
      </c>
    </row>
    <row r="711" spans="1:5" x14ac:dyDescent="0.25">
      <c r="A711" s="80" t="str">
        <f>'Corridor LDV Model'!$A710</f>
        <v>US 20</v>
      </c>
      <c r="B711" s="29">
        <f>'Corridor LDV Model'!AD710*(1+$C$4)</f>
        <v>0</v>
      </c>
      <c r="C711" s="29">
        <f>'Corridor LDV Model'!AE710*(1+$C$4)</f>
        <v>1.3</v>
      </c>
      <c r="D711" s="29">
        <f>'Corridor LDV Model'!AF710*(1+$C$4)</f>
        <v>1.3</v>
      </c>
      <c r="E711" s="29">
        <f>'Corridor LDV Model'!AG710*(1+$C$4)</f>
        <v>2.6</v>
      </c>
    </row>
    <row r="712" spans="1:5" x14ac:dyDescent="0.25">
      <c r="A712" s="80" t="str">
        <f>'Corridor LDV Model'!$A711</f>
        <v>US 20</v>
      </c>
      <c r="B712" s="29">
        <f>'Corridor LDV Model'!AD711*(1+$C$4)</f>
        <v>0</v>
      </c>
      <c r="C712" s="29">
        <f>'Corridor LDV Model'!AE711*(1+$C$4)</f>
        <v>0</v>
      </c>
      <c r="D712" s="29">
        <f>'Corridor LDV Model'!AF711*(1+$C$4)</f>
        <v>0</v>
      </c>
      <c r="E712" s="29">
        <f>'Corridor LDV Model'!AG711*(1+$C$4)</f>
        <v>0</v>
      </c>
    </row>
    <row r="713" spans="1:5" x14ac:dyDescent="0.25">
      <c r="A713" s="80" t="str">
        <f>'Corridor LDV Model'!$A712</f>
        <v>US 20</v>
      </c>
      <c r="B713" s="29">
        <f>'Corridor LDV Model'!AD712*(1+$C$4)</f>
        <v>0</v>
      </c>
      <c r="C713" s="29">
        <f>'Corridor LDV Model'!AE712*(1+$C$4)</f>
        <v>1.3</v>
      </c>
      <c r="D713" s="29">
        <f>'Corridor LDV Model'!AF712*(1+$C$4)</f>
        <v>1.3</v>
      </c>
      <c r="E713" s="29">
        <f>'Corridor LDV Model'!AG712*(1+$C$4)</f>
        <v>2.6</v>
      </c>
    </row>
    <row r="714" spans="1:5" x14ac:dyDescent="0.25">
      <c r="A714" s="80" t="str">
        <f>'Corridor LDV Model'!$A713</f>
        <v>US 20</v>
      </c>
      <c r="B714" s="29">
        <f>'Corridor LDV Model'!AD713*(1+$C$4)</f>
        <v>0</v>
      </c>
      <c r="C714" s="29">
        <f>'Corridor LDV Model'!AE713*(1+$C$4)</f>
        <v>1.3</v>
      </c>
      <c r="D714" s="29">
        <f>'Corridor LDV Model'!AF713*(1+$C$4)</f>
        <v>1.3</v>
      </c>
      <c r="E714" s="29">
        <f>'Corridor LDV Model'!AG713*(1+$C$4)</f>
        <v>1.3</v>
      </c>
    </row>
    <row r="715" spans="1:5" x14ac:dyDescent="0.25">
      <c r="A715" s="80" t="str">
        <f>'Corridor LDV Model'!$A714</f>
        <v>US 20</v>
      </c>
      <c r="B715" s="29">
        <f>'Corridor LDV Model'!AD714*(1+$C$4)</f>
        <v>0</v>
      </c>
      <c r="C715" s="29">
        <f>'Corridor LDV Model'!AE714*(1+$C$4)</f>
        <v>1.3</v>
      </c>
      <c r="D715" s="29">
        <f>'Corridor LDV Model'!AF714*(1+$C$4)</f>
        <v>1.3</v>
      </c>
      <c r="E715" s="29">
        <f>'Corridor LDV Model'!AG714*(1+$C$4)</f>
        <v>1.3</v>
      </c>
    </row>
    <row r="716" spans="1:5" x14ac:dyDescent="0.25">
      <c r="A716" s="80" t="str">
        <f>'Corridor LDV Model'!$A715</f>
        <v>US 20</v>
      </c>
      <c r="B716" s="29">
        <f>'Corridor LDV Model'!AD715*(1+$C$4)</f>
        <v>0</v>
      </c>
      <c r="C716" s="29">
        <f>'Corridor LDV Model'!AE715*(1+$C$4)</f>
        <v>1.3</v>
      </c>
      <c r="D716" s="29">
        <f>'Corridor LDV Model'!AF715*(1+$C$4)</f>
        <v>1.3</v>
      </c>
      <c r="E716" s="29">
        <f>'Corridor LDV Model'!AG715*(1+$C$4)</f>
        <v>1.3</v>
      </c>
    </row>
    <row r="717" spans="1:5" x14ac:dyDescent="0.25">
      <c r="A717" s="80" t="str">
        <f>'Corridor LDV Model'!$A716</f>
        <v>US 20</v>
      </c>
      <c r="B717" s="29">
        <f>'Corridor LDV Model'!AD716*(1+$C$4)</f>
        <v>0</v>
      </c>
      <c r="C717" s="29">
        <f>'Corridor LDV Model'!AE716*(1+$C$4)</f>
        <v>1.3</v>
      </c>
      <c r="D717" s="29">
        <f>'Corridor LDV Model'!AF716*(1+$C$4)</f>
        <v>1.3</v>
      </c>
      <c r="E717" s="29">
        <f>'Corridor LDV Model'!AG716*(1+$C$4)</f>
        <v>2.6</v>
      </c>
    </row>
    <row r="718" spans="1:5" x14ac:dyDescent="0.25">
      <c r="A718" s="80" t="str">
        <f>'Corridor LDV Model'!$A717</f>
        <v>US 20</v>
      </c>
      <c r="B718" s="29">
        <f>'Corridor LDV Model'!AD717*(1+$C$4)</f>
        <v>0</v>
      </c>
      <c r="C718" s="29">
        <f>'Corridor LDV Model'!AE717*(1+$C$4)</f>
        <v>1.3</v>
      </c>
      <c r="D718" s="29">
        <f>'Corridor LDV Model'!AF717*(1+$C$4)</f>
        <v>1.3</v>
      </c>
      <c r="E718" s="29">
        <f>'Corridor LDV Model'!AG717*(1+$C$4)</f>
        <v>1.3</v>
      </c>
    </row>
    <row r="719" spans="1:5" x14ac:dyDescent="0.25">
      <c r="A719" s="80" t="str">
        <f>'Corridor LDV Model'!$A718</f>
        <v>US 20</v>
      </c>
      <c r="B719" s="29">
        <f>'Corridor LDV Model'!AD718*(1+$C$4)</f>
        <v>0</v>
      </c>
      <c r="C719" s="29">
        <f>'Corridor LDV Model'!AE718*(1+$C$4)</f>
        <v>0</v>
      </c>
      <c r="D719" s="29">
        <f>'Corridor LDV Model'!AF718*(1+$C$4)</f>
        <v>1.3</v>
      </c>
      <c r="E719" s="29">
        <f>'Corridor LDV Model'!AG718*(1+$C$4)</f>
        <v>1.3</v>
      </c>
    </row>
    <row r="720" spans="1:5" x14ac:dyDescent="0.25">
      <c r="A720" s="80" t="str">
        <f>'Corridor LDV Model'!$A719</f>
        <v>US 20</v>
      </c>
      <c r="B720" s="29">
        <f>'Corridor LDV Model'!AD719*(1+$C$4)</f>
        <v>0</v>
      </c>
      <c r="C720" s="29">
        <f>'Corridor LDV Model'!AE719*(1+$C$4)</f>
        <v>0</v>
      </c>
      <c r="D720" s="29">
        <f>'Corridor LDV Model'!AF719*(1+$C$4)</f>
        <v>0</v>
      </c>
      <c r="E720" s="29">
        <f>'Corridor LDV Model'!AG719*(1+$C$4)</f>
        <v>0</v>
      </c>
    </row>
    <row r="721" spans="1:5" x14ac:dyDescent="0.25">
      <c r="A721" s="80" t="str">
        <f>'Corridor LDV Model'!$A720</f>
        <v>US 20</v>
      </c>
      <c r="B721" s="29">
        <f>'Corridor LDV Model'!AD720*(1+$C$4)</f>
        <v>1.3</v>
      </c>
      <c r="C721" s="29">
        <f>'Corridor LDV Model'!AE720*(1+$C$4)</f>
        <v>3.9000000000000004</v>
      </c>
      <c r="D721" s="29">
        <f>'Corridor LDV Model'!AF720*(1+$C$4)</f>
        <v>5.2</v>
      </c>
      <c r="E721" s="29">
        <f>'Corridor LDV Model'!AG720*(1+$C$4)</f>
        <v>7.8000000000000007</v>
      </c>
    </row>
    <row r="722" spans="1:5" x14ac:dyDescent="0.25">
      <c r="A722" s="80" t="str">
        <f>'Corridor LDV Model'!$A721</f>
        <v>US 20</v>
      </c>
      <c r="B722" s="29">
        <f>'Corridor LDV Model'!AD721*(1+$C$4)</f>
        <v>1.3</v>
      </c>
      <c r="C722" s="29">
        <f>'Corridor LDV Model'!AE721*(1+$C$4)</f>
        <v>2.6</v>
      </c>
      <c r="D722" s="29">
        <f>'Corridor LDV Model'!AF721*(1+$C$4)</f>
        <v>2.6</v>
      </c>
      <c r="E722" s="29">
        <f>'Corridor LDV Model'!AG721*(1+$C$4)</f>
        <v>3.9000000000000004</v>
      </c>
    </row>
    <row r="723" spans="1:5" x14ac:dyDescent="0.25">
      <c r="A723" s="80" t="str">
        <f>'Corridor LDV Model'!$A722</f>
        <v>US 20</v>
      </c>
      <c r="B723" s="29">
        <f>'Corridor LDV Model'!AD722*(1+$C$4)</f>
        <v>0</v>
      </c>
      <c r="C723" s="29">
        <f>'Corridor LDV Model'!AE722*(1+$C$4)</f>
        <v>1.3</v>
      </c>
      <c r="D723" s="29">
        <f>'Corridor LDV Model'!AF722*(1+$C$4)</f>
        <v>2.6</v>
      </c>
      <c r="E723" s="29">
        <f>'Corridor LDV Model'!AG722*(1+$C$4)</f>
        <v>2.6</v>
      </c>
    </row>
    <row r="724" spans="1:5" x14ac:dyDescent="0.25">
      <c r="A724" s="80" t="str">
        <f>'Corridor LDV Model'!$A723</f>
        <v>US 20</v>
      </c>
      <c r="B724" s="29">
        <f>'Corridor LDV Model'!AD723*(1+$C$4)</f>
        <v>0</v>
      </c>
      <c r="C724" s="29">
        <f>'Corridor LDV Model'!AE723*(1+$C$4)</f>
        <v>1.3</v>
      </c>
      <c r="D724" s="29">
        <f>'Corridor LDV Model'!AF723*(1+$C$4)</f>
        <v>1.3</v>
      </c>
      <c r="E724" s="29">
        <f>'Corridor LDV Model'!AG723*(1+$C$4)</f>
        <v>1.3</v>
      </c>
    </row>
    <row r="725" spans="1:5" x14ac:dyDescent="0.25">
      <c r="A725" s="80" t="str">
        <f>'Corridor LDV Model'!$A724</f>
        <v>US 20</v>
      </c>
      <c r="B725" s="29">
        <f>'Corridor LDV Model'!AD724*(1+$C$4)</f>
        <v>0</v>
      </c>
      <c r="C725" s="29">
        <f>'Corridor LDV Model'!AE724*(1+$C$4)</f>
        <v>1.3</v>
      </c>
      <c r="D725" s="29">
        <f>'Corridor LDV Model'!AF724*(1+$C$4)</f>
        <v>1.3</v>
      </c>
      <c r="E725" s="29">
        <f>'Corridor LDV Model'!AG724*(1+$C$4)</f>
        <v>2.6</v>
      </c>
    </row>
    <row r="726" spans="1:5" x14ac:dyDescent="0.25">
      <c r="A726" s="80" t="str">
        <f>'Corridor LDV Model'!$A725</f>
        <v>US 20</v>
      </c>
      <c r="B726" s="29">
        <f>'Corridor LDV Model'!AD725*(1+$C$4)</f>
        <v>1.3</v>
      </c>
      <c r="C726" s="29">
        <f>'Corridor LDV Model'!AE725*(1+$C$4)</f>
        <v>2.6</v>
      </c>
      <c r="D726" s="29">
        <f>'Corridor LDV Model'!AF725*(1+$C$4)</f>
        <v>3.9000000000000004</v>
      </c>
      <c r="E726" s="29">
        <f>'Corridor LDV Model'!AG725*(1+$C$4)</f>
        <v>5.2</v>
      </c>
    </row>
    <row r="727" spans="1:5" x14ac:dyDescent="0.25">
      <c r="A727" s="80" t="str">
        <f>'Corridor LDV Model'!$A726</f>
        <v>US 20</v>
      </c>
      <c r="B727" s="29">
        <f>'Corridor LDV Model'!AD726*(1+$C$4)</f>
        <v>0</v>
      </c>
      <c r="C727" s="29">
        <f>'Corridor LDV Model'!AE726*(1+$C$4)</f>
        <v>0</v>
      </c>
      <c r="D727" s="29">
        <f>'Corridor LDV Model'!AF726*(1+$C$4)</f>
        <v>0</v>
      </c>
      <c r="E727" s="29">
        <f>'Corridor LDV Model'!AG726*(1+$C$4)</f>
        <v>0</v>
      </c>
    </row>
    <row r="728" spans="1:5" x14ac:dyDescent="0.25">
      <c r="A728" s="80" t="str">
        <f>'Corridor LDV Model'!$A727</f>
        <v>US 20</v>
      </c>
      <c r="B728" s="29">
        <f>'Corridor LDV Model'!AD727*(1+$C$4)</f>
        <v>1.3</v>
      </c>
      <c r="C728" s="29">
        <f>'Corridor LDV Model'!AE727*(1+$C$4)</f>
        <v>2.6</v>
      </c>
      <c r="D728" s="29">
        <f>'Corridor LDV Model'!AF727*(1+$C$4)</f>
        <v>2.6</v>
      </c>
      <c r="E728" s="29">
        <f>'Corridor LDV Model'!AG727*(1+$C$4)</f>
        <v>3.9000000000000004</v>
      </c>
    </row>
    <row r="729" spans="1:5" x14ac:dyDescent="0.25">
      <c r="A729" s="80" t="str">
        <f>'Corridor LDV Model'!$A728</f>
        <v>US 20</v>
      </c>
      <c r="B729" s="29">
        <f>'Corridor LDV Model'!AD728*(1+$C$4)</f>
        <v>0</v>
      </c>
      <c r="C729" s="29">
        <f>'Corridor LDV Model'!AE728*(1+$C$4)</f>
        <v>0</v>
      </c>
      <c r="D729" s="29">
        <f>'Corridor LDV Model'!AF728*(1+$C$4)</f>
        <v>0</v>
      </c>
      <c r="E729" s="29">
        <f>'Corridor LDV Model'!AG728*(1+$C$4)</f>
        <v>1.3</v>
      </c>
    </row>
    <row r="730" spans="1:5" x14ac:dyDescent="0.25">
      <c r="A730" s="80" t="str">
        <f>'Corridor LDV Model'!$A729</f>
        <v>US 20</v>
      </c>
      <c r="B730" s="29">
        <f>'Corridor LDV Model'!AD729*(1+$C$4)</f>
        <v>0</v>
      </c>
      <c r="C730" s="29">
        <f>'Corridor LDV Model'!AE729*(1+$C$4)</f>
        <v>0</v>
      </c>
      <c r="D730" s="29">
        <f>'Corridor LDV Model'!AF729*(1+$C$4)</f>
        <v>0</v>
      </c>
      <c r="E730" s="29">
        <f>'Corridor LDV Model'!AG729*(1+$C$4)</f>
        <v>0</v>
      </c>
    </row>
    <row r="731" spans="1:5" x14ac:dyDescent="0.25">
      <c r="A731" s="80" t="str">
        <f>'Corridor LDV Model'!$A730</f>
        <v>US 20</v>
      </c>
      <c r="B731" s="29">
        <f>'Corridor LDV Model'!AD730*(1+$C$4)</f>
        <v>0</v>
      </c>
      <c r="C731" s="29">
        <f>'Corridor LDV Model'!AE730*(1+$C$4)</f>
        <v>0</v>
      </c>
      <c r="D731" s="29">
        <f>'Corridor LDV Model'!AF730*(1+$C$4)</f>
        <v>0</v>
      </c>
      <c r="E731" s="29">
        <f>'Corridor LDV Model'!AG730*(1+$C$4)</f>
        <v>0</v>
      </c>
    </row>
    <row r="732" spans="1:5" x14ac:dyDescent="0.25">
      <c r="A732" s="80" t="str">
        <f>'Corridor LDV Model'!$A731</f>
        <v>US 20</v>
      </c>
      <c r="B732" s="29">
        <f>'Corridor LDV Model'!AD731*(1+$C$4)</f>
        <v>0</v>
      </c>
      <c r="C732" s="29">
        <f>'Corridor LDV Model'!AE731*(1+$C$4)</f>
        <v>0</v>
      </c>
      <c r="D732" s="29">
        <f>'Corridor LDV Model'!AF731*(1+$C$4)</f>
        <v>0</v>
      </c>
      <c r="E732" s="29">
        <f>'Corridor LDV Model'!AG731*(1+$C$4)</f>
        <v>0</v>
      </c>
    </row>
    <row r="733" spans="1:5" x14ac:dyDescent="0.25">
      <c r="A733" s="80" t="str">
        <f>'Corridor LDV Model'!$A732</f>
        <v>US 20</v>
      </c>
      <c r="B733" s="29">
        <f>'Corridor LDV Model'!AD732*(1+$C$4)</f>
        <v>0</v>
      </c>
      <c r="C733" s="29">
        <f>'Corridor LDV Model'!AE732*(1+$C$4)</f>
        <v>0</v>
      </c>
      <c r="D733" s="29">
        <f>'Corridor LDV Model'!AF732*(1+$C$4)</f>
        <v>0</v>
      </c>
      <c r="E733" s="29">
        <f>'Corridor LDV Model'!AG732*(1+$C$4)</f>
        <v>1.3</v>
      </c>
    </row>
    <row r="734" spans="1:5" x14ac:dyDescent="0.25">
      <c r="A734" s="80" t="str">
        <f>'Corridor LDV Model'!$A733</f>
        <v>US 20</v>
      </c>
      <c r="B734" s="29">
        <f>'Corridor LDV Model'!AD733*(1+$C$4)</f>
        <v>0</v>
      </c>
      <c r="C734" s="29">
        <f>'Corridor LDV Model'!AE733*(1+$C$4)</f>
        <v>0</v>
      </c>
      <c r="D734" s="29">
        <f>'Corridor LDV Model'!AF733*(1+$C$4)</f>
        <v>1.3</v>
      </c>
      <c r="E734" s="29">
        <f>'Corridor LDV Model'!AG733*(1+$C$4)</f>
        <v>1.3</v>
      </c>
    </row>
    <row r="735" spans="1:5" x14ac:dyDescent="0.25">
      <c r="A735" s="80" t="str">
        <f>'Corridor LDV Model'!$A734</f>
        <v>US 20</v>
      </c>
      <c r="B735" s="29">
        <f>'Corridor LDV Model'!AD734*(1+$C$4)</f>
        <v>0</v>
      </c>
      <c r="C735" s="29">
        <f>'Corridor LDV Model'!AE734*(1+$C$4)</f>
        <v>0</v>
      </c>
      <c r="D735" s="29">
        <f>'Corridor LDV Model'!AF734*(1+$C$4)</f>
        <v>0</v>
      </c>
      <c r="E735" s="29">
        <f>'Corridor LDV Model'!AG734*(1+$C$4)</f>
        <v>0</v>
      </c>
    </row>
    <row r="736" spans="1:5" x14ac:dyDescent="0.25">
      <c r="A736" s="80" t="str">
        <f>'Corridor LDV Model'!$A735</f>
        <v>US 20</v>
      </c>
      <c r="B736" s="29">
        <f>'Corridor LDV Model'!AD735*(1+$C$4)</f>
        <v>0</v>
      </c>
      <c r="C736" s="29">
        <f>'Corridor LDV Model'!AE735*(1+$C$4)</f>
        <v>0</v>
      </c>
      <c r="D736" s="29">
        <f>'Corridor LDV Model'!AF735*(1+$C$4)</f>
        <v>0</v>
      </c>
      <c r="E736" s="29">
        <f>'Corridor LDV Model'!AG735*(1+$C$4)</f>
        <v>0</v>
      </c>
    </row>
    <row r="737" spans="1:5" x14ac:dyDescent="0.25">
      <c r="A737" s="80" t="str">
        <f>'Corridor LDV Model'!$A736</f>
        <v>US 20</v>
      </c>
      <c r="B737" s="29">
        <f>'Corridor LDV Model'!AD736*(1+$C$4)</f>
        <v>0</v>
      </c>
      <c r="C737" s="29">
        <f>'Corridor LDV Model'!AE736*(1+$C$4)</f>
        <v>0</v>
      </c>
      <c r="D737" s="29">
        <f>'Corridor LDV Model'!AF736*(1+$C$4)</f>
        <v>0</v>
      </c>
      <c r="E737" s="29">
        <f>'Corridor LDV Model'!AG736*(1+$C$4)</f>
        <v>0</v>
      </c>
    </row>
    <row r="738" spans="1:5" x14ac:dyDescent="0.25">
      <c r="A738" s="80" t="str">
        <f>'Corridor LDV Model'!$A737</f>
        <v>US 20</v>
      </c>
      <c r="B738" s="29">
        <f>'Corridor LDV Model'!AD737*(1+$C$4)</f>
        <v>0</v>
      </c>
      <c r="C738" s="29">
        <f>'Corridor LDV Model'!AE737*(1+$C$4)</f>
        <v>0</v>
      </c>
      <c r="D738" s="29">
        <f>'Corridor LDV Model'!AF737*(1+$C$4)</f>
        <v>0</v>
      </c>
      <c r="E738" s="29">
        <f>'Corridor LDV Model'!AG737*(1+$C$4)</f>
        <v>0</v>
      </c>
    </row>
    <row r="739" spans="1:5" x14ac:dyDescent="0.25">
      <c r="A739" s="80" t="str">
        <f>'Corridor LDV Model'!$A738</f>
        <v>US 20</v>
      </c>
      <c r="B739" s="29">
        <f>'Corridor LDV Model'!AD738*(1+$C$4)</f>
        <v>0</v>
      </c>
      <c r="C739" s="29">
        <f>'Corridor LDV Model'!AE738*(1+$C$4)</f>
        <v>0</v>
      </c>
      <c r="D739" s="29">
        <f>'Corridor LDV Model'!AF738*(1+$C$4)</f>
        <v>0</v>
      </c>
      <c r="E739" s="29">
        <f>'Corridor LDV Model'!AG738*(1+$C$4)</f>
        <v>0</v>
      </c>
    </row>
    <row r="740" spans="1:5" x14ac:dyDescent="0.25">
      <c r="A740" s="80" t="str">
        <f>'Corridor LDV Model'!$A739</f>
        <v>US 20</v>
      </c>
      <c r="B740" s="29">
        <f>'Corridor LDV Model'!AD739*(1+$C$4)</f>
        <v>0</v>
      </c>
      <c r="C740" s="29">
        <f>'Corridor LDV Model'!AE739*(1+$C$4)</f>
        <v>0</v>
      </c>
      <c r="D740" s="29">
        <f>'Corridor LDV Model'!AF739*(1+$C$4)</f>
        <v>0</v>
      </c>
      <c r="E740" s="29">
        <f>'Corridor LDV Model'!AG739*(1+$C$4)</f>
        <v>0</v>
      </c>
    </row>
    <row r="741" spans="1:5" x14ac:dyDescent="0.25">
      <c r="A741" s="80" t="str">
        <f>'Corridor LDV Model'!$A740</f>
        <v>US 20</v>
      </c>
      <c r="B741" s="29">
        <f>'Corridor LDV Model'!AD740*(1+$C$4)</f>
        <v>0</v>
      </c>
      <c r="C741" s="29">
        <f>'Corridor LDV Model'!AE740*(1+$C$4)</f>
        <v>0</v>
      </c>
      <c r="D741" s="29">
        <f>'Corridor LDV Model'!AF740*(1+$C$4)</f>
        <v>0</v>
      </c>
      <c r="E741" s="29">
        <f>'Corridor LDV Model'!AG740*(1+$C$4)</f>
        <v>0</v>
      </c>
    </row>
    <row r="742" spans="1:5" x14ac:dyDescent="0.25">
      <c r="A742" s="80" t="str">
        <f>'Corridor LDV Model'!$A741</f>
        <v>US 20</v>
      </c>
      <c r="B742" s="29">
        <f>'Corridor LDV Model'!AD741*(1+$C$4)</f>
        <v>0</v>
      </c>
      <c r="C742" s="29">
        <f>'Corridor LDV Model'!AE741*(1+$C$4)</f>
        <v>0</v>
      </c>
      <c r="D742" s="29">
        <f>'Corridor LDV Model'!AF741*(1+$C$4)</f>
        <v>0</v>
      </c>
      <c r="E742" s="29">
        <f>'Corridor LDV Model'!AG741*(1+$C$4)</f>
        <v>0</v>
      </c>
    </row>
    <row r="743" spans="1:5" x14ac:dyDescent="0.25">
      <c r="A743" s="80" t="str">
        <f>'Corridor LDV Model'!$A742</f>
        <v>US 20</v>
      </c>
      <c r="B743" s="29">
        <f>'Corridor LDV Model'!AD742*(1+$C$4)</f>
        <v>0</v>
      </c>
      <c r="C743" s="29">
        <f>'Corridor LDV Model'!AE742*(1+$C$4)</f>
        <v>1.3</v>
      </c>
      <c r="D743" s="29">
        <f>'Corridor LDV Model'!AF742*(1+$C$4)</f>
        <v>1.3</v>
      </c>
      <c r="E743" s="29">
        <f>'Corridor LDV Model'!AG742*(1+$C$4)</f>
        <v>1.3</v>
      </c>
    </row>
    <row r="744" spans="1:5" x14ac:dyDescent="0.25">
      <c r="A744" s="80" t="str">
        <f>'Corridor LDV Model'!$A743</f>
        <v>US 20</v>
      </c>
      <c r="B744" s="29">
        <f>'Corridor LDV Model'!AD743*(1+$C$4)</f>
        <v>0</v>
      </c>
      <c r="C744" s="29">
        <f>'Corridor LDV Model'!AE743*(1+$C$4)</f>
        <v>1.3</v>
      </c>
      <c r="D744" s="29">
        <f>'Corridor LDV Model'!AF743*(1+$C$4)</f>
        <v>2.6</v>
      </c>
      <c r="E744" s="29">
        <f>'Corridor LDV Model'!AG743*(1+$C$4)</f>
        <v>2.6</v>
      </c>
    </row>
    <row r="745" spans="1:5" x14ac:dyDescent="0.25">
      <c r="A745" s="80" t="str">
        <f>'Corridor LDV Model'!$A744</f>
        <v>US 20</v>
      </c>
      <c r="B745" s="29">
        <f>'Corridor LDV Model'!AD744*(1+$C$4)</f>
        <v>0</v>
      </c>
      <c r="C745" s="29">
        <f>'Corridor LDV Model'!AE744*(1+$C$4)</f>
        <v>0</v>
      </c>
      <c r="D745" s="29">
        <f>'Corridor LDV Model'!AF744*(1+$C$4)</f>
        <v>0</v>
      </c>
      <c r="E745" s="29">
        <f>'Corridor LDV Model'!AG744*(1+$C$4)</f>
        <v>1.3</v>
      </c>
    </row>
    <row r="746" spans="1:5" x14ac:dyDescent="0.25">
      <c r="A746" s="80" t="str">
        <f>'Corridor LDV Model'!$A745</f>
        <v>US 20</v>
      </c>
      <c r="B746" s="29">
        <f>'Corridor LDV Model'!AD745*(1+$C$4)</f>
        <v>0</v>
      </c>
      <c r="C746" s="29">
        <f>'Corridor LDV Model'!AE745*(1+$C$4)</f>
        <v>1.3</v>
      </c>
      <c r="D746" s="29">
        <f>'Corridor LDV Model'!AF745*(1+$C$4)</f>
        <v>1.3</v>
      </c>
      <c r="E746" s="29">
        <f>'Corridor LDV Model'!AG745*(1+$C$4)</f>
        <v>1.3</v>
      </c>
    </row>
    <row r="747" spans="1:5" x14ac:dyDescent="0.25">
      <c r="A747" s="80" t="str">
        <f>'Corridor LDV Model'!$A746</f>
        <v>US 20</v>
      </c>
      <c r="B747" s="29">
        <f>'Corridor LDV Model'!AD746*(1+$C$4)</f>
        <v>0</v>
      </c>
      <c r="C747" s="29">
        <f>'Corridor LDV Model'!AE746*(1+$C$4)</f>
        <v>0</v>
      </c>
      <c r="D747" s="29">
        <f>'Corridor LDV Model'!AF746*(1+$C$4)</f>
        <v>0</v>
      </c>
      <c r="E747" s="29">
        <f>'Corridor LDV Model'!AG746*(1+$C$4)</f>
        <v>0</v>
      </c>
    </row>
    <row r="748" spans="1:5" x14ac:dyDescent="0.25">
      <c r="A748" s="80" t="str">
        <f>'Corridor LDV Model'!$A747</f>
        <v>US 20</v>
      </c>
      <c r="B748" s="29">
        <f>'Corridor LDV Model'!AD747*(1+$C$4)</f>
        <v>0</v>
      </c>
      <c r="C748" s="29">
        <f>'Corridor LDV Model'!AE747*(1+$C$4)</f>
        <v>1.3</v>
      </c>
      <c r="D748" s="29">
        <f>'Corridor LDV Model'!AF747*(1+$C$4)</f>
        <v>2.6</v>
      </c>
      <c r="E748" s="29">
        <f>'Corridor LDV Model'!AG747*(1+$C$4)</f>
        <v>2.6</v>
      </c>
    </row>
    <row r="749" spans="1:5" x14ac:dyDescent="0.25">
      <c r="A749" s="80" t="str">
        <f>'Corridor LDV Model'!$A748</f>
        <v>US 20</v>
      </c>
      <c r="B749" s="29">
        <f>'Corridor LDV Model'!AD748*(1+$C$4)</f>
        <v>0</v>
      </c>
      <c r="C749" s="29">
        <f>'Corridor LDV Model'!AE748*(1+$C$4)</f>
        <v>0</v>
      </c>
      <c r="D749" s="29">
        <f>'Corridor LDV Model'!AF748*(1+$C$4)</f>
        <v>1.3</v>
      </c>
      <c r="E749" s="29">
        <f>'Corridor LDV Model'!AG748*(1+$C$4)</f>
        <v>1.3</v>
      </c>
    </row>
    <row r="750" spans="1:5" x14ac:dyDescent="0.25">
      <c r="A750" s="80" t="str">
        <f>'Corridor LDV Model'!$A749</f>
        <v>US 20</v>
      </c>
      <c r="B750" s="29">
        <f>'Corridor LDV Model'!AD749*(1+$C$4)</f>
        <v>0</v>
      </c>
      <c r="C750" s="29">
        <f>'Corridor LDV Model'!AE749*(1+$C$4)</f>
        <v>0</v>
      </c>
      <c r="D750" s="29">
        <f>'Corridor LDV Model'!AF749*(1+$C$4)</f>
        <v>0</v>
      </c>
      <c r="E750" s="29">
        <f>'Corridor LDV Model'!AG749*(1+$C$4)</f>
        <v>0</v>
      </c>
    </row>
    <row r="751" spans="1:5" x14ac:dyDescent="0.25">
      <c r="A751" s="80" t="str">
        <f>'Corridor LDV Model'!$A750</f>
        <v>US 20</v>
      </c>
      <c r="B751" s="29">
        <f>'Corridor LDV Model'!AD750*(1+$C$4)</f>
        <v>0</v>
      </c>
      <c r="C751" s="29">
        <f>'Corridor LDV Model'!AE750*(1+$C$4)</f>
        <v>0</v>
      </c>
      <c r="D751" s="29">
        <f>'Corridor LDV Model'!AF750*(1+$C$4)</f>
        <v>1.3</v>
      </c>
      <c r="E751" s="29">
        <f>'Corridor LDV Model'!AG750*(1+$C$4)</f>
        <v>1.3</v>
      </c>
    </row>
    <row r="752" spans="1:5" x14ac:dyDescent="0.25">
      <c r="A752" s="80" t="str">
        <f>'Corridor LDV Model'!$A751</f>
        <v>US 20</v>
      </c>
      <c r="B752" s="29">
        <f>'Corridor LDV Model'!AD751*(1+$C$4)</f>
        <v>0</v>
      </c>
      <c r="C752" s="29">
        <f>'Corridor LDV Model'!AE751*(1+$C$4)</f>
        <v>1.3</v>
      </c>
      <c r="D752" s="29">
        <f>'Corridor LDV Model'!AF751*(1+$C$4)</f>
        <v>1.3</v>
      </c>
      <c r="E752" s="29">
        <f>'Corridor LDV Model'!AG751*(1+$C$4)</f>
        <v>1.3</v>
      </c>
    </row>
    <row r="753" spans="1:5" x14ac:dyDescent="0.25">
      <c r="A753" s="80" t="str">
        <f>'Corridor LDV Model'!$A752</f>
        <v>US 20</v>
      </c>
      <c r="B753" s="29">
        <f>'Corridor LDV Model'!AD752*(1+$C$4)</f>
        <v>0</v>
      </c>
      <c r="C753" s="29">
        <f>'Corridor LDV Model'!AE752*(1+$C$4)</f>
        <v>1.3</v>
      </c>
      <c r="D753" s="29">
        <f>'Corridor LDV Model'!AF752*(1+$C$4)</f>
        <v>2.6</v>
      </c>
      <c r="E753" s="29">
        <f>'Corridor LDV Model'!AG752*(1+$C$4)</f>
        <v>2.6</v>
      </c>
    </row>
    <row r="754" spans="1:5" x14ac:dyDescent="0.25">
      <c r="A754" s="80" t="str">
        <f>'Corridor LDV Model'!$A753</f>
        <v>US 20</v>
      </c>
      <c r="B754" s="29">
        <f>'Corridor LDV Model'!AD753*(1+$C$4)</f>
        <v>0</v>
      </c>
      <c r="C754" s="29">
        <f>'Corridor LDV Model'!AE753*(1+$C$4)</f>
        <v>1.3</v>
      </c>
      <c r="D754" s="29">
        <f>'Corridor LDV Model'!AF753*(1+$C$4)</f>
        <v>2.6</v>
      </c>
      <c r="E754" s="29">
        <f>'Corridor LDV Model'!AG753*(1+$C$4)</f>
        <v>2.6</v>
      </c>
    </row>
    <row r="755" spans="1:5" x14ac:dyDescent="0.25">
      <c r="A755" s="80" t="str">
        <f>'Corridor LDV Model'!$A754</f>
        <v>US 20</v>
      </c>
      <c r="B755" s="29">
        <f>'Corridor LDV Model'!AD754*(1+$C$4)</f>
        <v>0</v>
      </c>
      <c r="C755" s="29">
        <f>'Corridor LDV Model'!AE754*(1+$C$4)</f>
        <v>0</v>
      </c>
      <c r="D755" s="29">
        <f>'Corridor LDV Model'!AF754*(1+$C$4)</f>
        <v>0</v>
      </c>
      <c r="E755" s="29">
        <f>'Corridor LDV Model'!AG754*(1+$C$4)</f>
        <v>0</v>
      </c>
    </row>
    <row r="756" spans="1:5" x14ac:dyDescent="0.25">
      <c r="A756" s="80" t="str">
        <f>'Corridor LDV Model'!$A755</f>
        <v>US 20</v>
      </c>
      <c r="B756" s="29">
        <f>'Corridor LDV Model'!AD755*(1+$C$4)</f>
        <v>0</v>
      </c>
      <c r="C756" s="29">
        <f>'Corridor LDV Model'!AE755*(1+$C$4)</f>
        <v>0</v>
      </c>
      <c r="D756" s="29">
        <f>'Corridor LDV Model'!AF755*(1+$C$4)</f>
        <v>1.3</v>
      </c>
      <c r="E756" s="29">
        <f>'Corridor LDV Model'!AG755*(1+$C$4)</f>
        <v>1.3</v>
      </c>
    </row>
    <row r="757" spans="1:5" x14ac:dyDescent="0.25">
      <c r="A757" s="80" t="str">
        <f>'Corridor LDV Model'!$A756</f>
        <v>US 20</v>
      </c>
      <c r="B757" s="29">
        <f>'Corridor LDV Model'!AD756*(1+$C$4)</f>
        <v>0</v>
      </c>
      <c r="C757" s="29">
        <f>'Corridor LDV Model'!AE756*(1+$C$4)</f>
        <v>1.3</v>
      </c>
      <c r="D757" s="29">
        <f>'Corridor LDV Model'!AF756*(1+$C$4)</f>
        <v>1.3</v>
      </c>
      <c r="E757" s="29">
        <f>'Corridor LDV Model'!AG756*(1+$C$4)</f>
        <v>1.3</v>
      </c>
    </row>
    <row r="758" spans="1:5" x14ac:dyDescent="0.25">
      <c r="A758" s="80" t="str">
        <f>'Corridor LDV Model'!$A757</f>
        <v>US 20</v>
      </c>
      <c r="B758" s="29">
        <f>'Corridor LDV Model'!AD757*(1+$C$4)</f>
        <v>0</v>
      </c>
      <c r="C758" s="29">
        <f>'Corridor LDV Model'!AE757*(1+$C$4)</f>
        <v>0</v>
      </c>
      <c r="D758" s="29">
        <f>'Corridor LDV Model'!AF757*(1+$C$4)</f>
        <v>0</v>
      </c>
      <c r="E758" s="29">
        <f>'Corridor LDV Model'!AG757*(1+$C$4)</f>
        <v>0</v>
      </c>
    </row>
    <row r="759" spans="1:5" x14ac:dyDescent="0.25">
      <c r="A759" s="80" t="str">
        <f>'Corridor LDV Model'!$A758</f>
        <v>US 20</v>
      </c>
      <c r="B759" s="29">
        <f>'Corridor LDV Model'!AD758*(1+$C$4)</f>
        <v>0</v>
      </c>
      <c r="C759" s="29">
        <f>'Corridor LDV Model'!AE758*(1+$C$4)</f>
        <v>0</v>
      </c>
      <c r="D759" s="29">
        <f>'Corridor LDV Model'!AF758*(1+$C$4)</f>
        <v>0</v>
      </c>
      <c r="E759" s="29">
        <f>'Corridor LDV Model'!AG758*(1+$C$4)</f>
        <v>0</v>
      </c>
    </row>
    <row r="760" spans="1:5" x14ac:dyDescent="0.25">
      <c r="A760" s="80" t="str">
        <f>'Corridor LDV Model'!$A759</f>
        <v>US 20</v>
      </c>
      <c r="B760" s="29">
        <f>'Corridor LDV Model'!AD759*(1+$C$4)</f>
        <v>0</v>
      </c>
      <c r="C760" s="29">
        <f>'Corridor LDV Model'!AE759*(1+$C$4)</f>
        <v>0</v>
      </c>
      <c r="D760" s="29">
        <f>'Corridor LDV Model'!AF759*(1+$C$4)</f>
        <v>0</v>
      </c>
      <c r="E760" s="29">
        <f>'Corridor LDV Model'!AG759*(1+$C$4)</f>
        <v>0</v>
      </c>
    </row>
    <row r="761" spans="1:5" x14ac:dyDescent="0.25">
      <c r="A761" s="80" t="str">
        <f>'Corridor LDV Model'!$A760</f>
        <v>US 20</v>
      </c>
      <c r="B761" s="29">
        <f>'Corridor LDV Model'!AD760*(1+$C$4)</f>
        <v>0</v>
      </c>
      <c r="C761" s="29">
        <f>'Corridor LDV Model'!AE760*(1+$C$4)</f>
        <v>0</v>
      </c>
      <c r="D761" s="29">
        <f>'Corridor LDV Model'!AF760*(1+$C$4)</f>
        <v>0</v>
      </c>
      <c r="E761" s="29">
        <f>'Corridor LDV Model'!AG760*(1+$C$4)</f>
        <v>0</v>
      </c>
    </row>
    <row r="762" spans="1:5" x14ac:dyDescent="0.25">
      <c r="A762" s="80" t="str">
        <f>'Corridor LDV Model'!$A761</f>
        <v>US 20</v>
      </c>
      <c r="B762" s="29">
        <f>'Corridor LDV Model'!AD761*(1+$C$4)</f>
        <v>0</v>
      </c>
      <c r="C762" s="29">
        <f>'Corridor LDV Model'!AE761*(1+$C$4)</f>
        <v>0</v>
      </c>
      <c r="D762" s="29">
        <f>'Corridor LDV Model'!AF761*(1+$C$4)</f>
        <v>0</v>
      </c>
      <c r="E762" s="29">
        <f>'Corridor LDV Model'!AG761*(1+$C$4)</f>
        <v>0</v>
      </c>
    </row>
    <row r="763" spans="1:5" x14ac:dyDescent="0.25">
      <c r="A763" s="80" t="str">
        <f>'Corridor LDV Model'!$A762</f>
        <v>US 20</v>
      </c>
      <c r="B763" s="29">
        <f>'Corridor LDV Model'!AD762*(1+$C$4)</f>
        <v>0</v>
      </c>
      <c r="C763" s="29">
        <f>'Corridor LDV Model'!AE762*(1+$C$4)</f>
        <v>0</v>
      </c>
      <c r="D763" s="29">
        <f>'Corridor LDV Model'!AF762*(1+$C$4)</f>
        <v>0</v>
      </c>
      <c r="E763" s="29">
        <f>'Corridor LDV Model'!AG762*(1+$C$4)</f>
        <v>0</v>
      </c>
    </row>
    <row r="764" spans="1:5" x14ac:dyDescent="0.25">
      <c r="A764" s="80" t="str">
        <f>'Corridor LDV Model'!$A763</f>
        <v>US 20</v>
      </c>
      <c r="B764" s="29">
        <f>'Corridor LDV Model'!AD763*(1+$C$4)</f>
        <v>0</v>
      </c>
      <c r="C764" s="29">
        <f>'Corridor LDV Model'!AE763*(1+$C$4)</f>
        <v>0</v>
      </c>
      <c r="D764" s="29">
        <f>'Corridor LDV Model'!AF763*(1+$C$4)</f>
        <v>0</v>
      </c>
      <c r="E764" s="29">
        <f>'Corridor LDV Model'!AG763*(1+$C$4)</f>
        <v>0</v>
      </c>
    </row>
    <row r="765" spans="1:5" x14ac:dyDescent="0.25">
      <c r="A765" s="80" t="str">
        <f>'Corridor LDV Model'!$A764</f>
        <v>US 20</v>
      </c>
      <c r="B765" s="29">
        <f>'Corridor LDV Model'!AD764*(1+$C$4)</f>
        <v>0</v>
      </c>
      <c r="C765" s="29">
        <f>'Corridor LDV Model'!AE764*(1+$C$4)</f>
        <v>0</v>
      </c>
      <c r="D765" s="29">
        <f>'Corridor LDV Model'!AF764*(1+$C$4)</f>
        <v>0</v>
      </c>
      <c r="E765" s="29">
        <f>'Corridor LDV Model'!AG764*(1+$C$4)</f>
        <v>0</v>
      </c>
    </row>
    <row r="766" spans="1:5" x14ac:dyDescent="0.25">
      <c r="A766" s="80" t="str">
        <f>'Corridor LDV Model'!$A765</f>
        <v>US 20</v>
      </c>
      <c r="B766" s="29">
        <f>'Corridor LDV Model'!AD765*(1+$C$4)</f>
        <v>0</v>
      </c>
      <c r="C766" s="29">
        <f>'Corridor LDV Model'!AE765*(1+$C$4)</f>
        <v>0</v>
      </c>
      <c r="D766" s="29">
        <f>'Corridor LDV Model'!AF765*(1+$C$4)</f>
        <v>0</v>
      </c>
      <c r="E766" s="29">
        <f>'Corridor LDV Model'!AG765*(1+$C$4)</f>
        <v>0</v>
      </c>
    </row>
    <row r="767" spans="1:5" x14ac:dyDescent="0.25">
      <c r="A767" s="80" t="str">
        <f>'Corridor LDV Model'!$A766</f>
        <v>US 20</v>
      </c>
      <c r="B767" s="29">
        <f>'Corridor LDV Model'!AD766*(1+$C$4)</f>
        <v>0</v>
      </c>
      <c r="C767" s="29">
        <f>'Corridor LDV Model'!AE766*(1+$C$4)</f>
        <v>0</v>
      </c>
      <c r="D767" s="29">
        <f>'Corridor LDV Model'!AF766*(1+$C$4)</f>
        <v>0</v>
      </c>
      <c r="E767" s="29">
        <f>'Corridor LDV Model'!AG766*(1+$C$4)</f>
        <v>0</v>
      </c>
    </row>
    <row r="768" spans="1:5" x14ac:dyDescent="0.25">
      <c r="A768" s="80" t="str">
        <f>'Corridor LDV Model'!$A767</f>
        <v>US 20</v>
      </c>
      <c r="B768" s="29">
        <f>'Corridor LDV Model'!AD767*(1+$C$4)</f>
        <v>0</v>
      </c>
      <c r="C768" s="29">
        <f>'Corridor LDV Model'!AE767*(1+$C$4)</f>
        <v>0</v>
      </c>
      <c r="D768" s="29">
        <f>'Corridor LDV Model'!AF767*(1+$C$4)</f>
        <v>0</v>
      </c>
      <c r="E768" s="29">
        <f>'Corridor LDV Model'!AG767*(1+$C$4)</f>
        <v>0</v>
      </c>
    </row>
    <row r="769" spans="1:5" x14ac:dyDescent="0.25">
      <c r="A769" s="80" t="str">
        <f>'Corridor LDV Model'!$A768</f>
        <v>US 20</v>
      </c>
      <c r="B769" s="29">
        <f>'Corridor LDV Model'!AD768*(1+$C$4)</f>
        <v>0</v>
      </c>
      <c r="C769" s="29">
        <f>'Corridor LDV Model'!AE768*(1+$C$4)</f>
        <v>0</v>
      </c>
      <c r="D769" s="29">
        <f>'Corridor LDV Model'!AF768*(1+$C$4)</f>
        <v>0</v>
      </c>
      <c r="E769" s="29">
        <f>'Corridor LDV Model'!AG768*(1+$C$4)</f>
        <v>0</v>
      </c>
    </row>
    <row r="770" spans="1:5" x14ac:dyDescent="0.25">
      <c r="A770" s="80" t="str">
        <f>'Corridor LDV Model'!$A769</f>
        <v>US 20</v>
      </c>
      <c r="B770" s="29">
        <f>'Corridor LDV Model'!AD769*(1+$C$4)</f>
        <v>0</v>
      </c>
      <c r="C770" s="29">
        <f>'Corridor LDV Model'!AE769*(1+$C$4)</f>
        <v>0</v>
      </c>
      <c r="D770" s="29">
        <f>'Corridor LDV Model'!AF769*(1+$C$4)</f>
        <v>0</v>
      </c>
      <c r="E770" s="29">
        <f>'Corridor LDV Model'!AG769*(1+$C$4)</f>
        <v>0</v>
      </c>
    </row>
    <row r="771" spans="1:5" x14ac:dyDescent="0.25">
      <c r="A771" s="80" t="str">
        <f>'Corridor LDV Model'!$A770</f>
        <v>US 20</v>
      </c>
      <c r="B771" s="29">
        <f>'Corridor LDV Model'!AD770*(1+$C$4)</f>
        <v>0</v>
      </c>
      <c r="C771" s="29">
        <f>'Corridor LDV Model'!AE770*(1+$C$4)</f>
        <v>2.6</v>
      </c>
      <c r="D771" s="29">
        <f>'Corridor LDV Model'!AF770*(1+$C$4)</f>
        <v>2.6</v>
      </c>
      <c r="E771" s="29">
        <f>'Corridor LDV Model'!AG770*(1+$C$4)</f>
        <v>3.9000000000000004</v>
      </c>
    </row>
    <row r="772" spans="1:5" x14ac:dyDescent="0.25">
      <c r="A772" s="80" t="str">
        <f>'Corridor LDV Model'!$A771</f>
        <v>US 20</v>
      </c>
      <c r="B772" s="29">
        <f>'Corridor LDV Model'!AD771*(1+$C$4)</f>
        <v>0</v>
      </c>
      <c r="C772" s="29">
        <f>'Corridor LDV Model'!AE771*(1+$C$4)</f>
        <v>0</v>
      </c>
      <c r="D772" s="29">
        <f>'Corridor LDV Model'!AF771*(1+$C$4)</f>
        <v>1.3</v>
      </c>
      <c r="E772" s="29">
        <f>'Corridor LDV Model'!AG771*(1+$C$4)</f>
        <v>1.3</v>
      </c>
    </row>
    <row r="773" spans="1:5" x14ac:dyDescent="0.25">
      <c r="A773" s="80" t="str">
        <f>'Corridor LDV Model'!$A772</f>
        <v>US 20</v>
      </c>
      <c r="B773" s="29">
        <f>'Corridor LDV Model'!AD772*(1+$C$4)</f>
        <v>0</v>
      </c>
      <c r="C773" s="29">
        <f>'Corridor LDV Model'!AE772*(1+$C$4)</f>
        <v>1.3</v>
      </c>
      <c r="D773" s="29">
        <f>'Corridor LDV Model'!AF772*(1+$C$4)</f>
        <v>1.3</v>
      </c>
      <c r="E773" s="29">
        <f>'Corridor LDV Model'!AG772*(1+$C$4)</f>
        <v>1.3</v>
      </c>
    </row>
    <row r="774" spans="1:5" x14ac:dyDescent="0.25">
      <c r="A774" s="80" t="str">
        <f>'Corridor LDV Model'!$A773</f>
        <v>US 20</v>
      </c>
      <c r="B774" s="29">
        <f>'Corridor LDV Model'!AD773*(1+$C$4)</f>
        <v>0</v>
      </c>
      <c r="C774" s="29">
        <f>'Corridor LDV Model'!AE773*(1+$C$4)</f>
        <v>0</v>
      </c>
      <c r="D774" s="29">
        <f>'Corridor LDV Model'!AF773*(1+$C$4)</f>
        <v>1.3</v>
      </c>
      <c r="E774" s="29">
        <f>'Corridor LDV Model'!AG773*(1+$C$4)</f>
        <v>1.3</v>
      </c>
    </row>
    <row r="775" spans="1:5" x14ac:dyDescent="0.25">
      <c r="A775" s="80" t="str">
        <f>'Corridor LDV Model'!$A774</f>
        <v>US 20</v>
      </c>
      <c r="B775" s="29">
        <f>'Corridor LDV Model'!AD774*(1+$C$4)</f>
        <v>0</v>
      </c>
      <c r="C775" s="29">
        <f>'Corridor LDV Model'!AE774*(1+$C$4)</f>
        <v>0</v>
      </c>
      <c r="D775" s="29">
        <f>'Corridor LDV Model'!AF774*(1+$C$4)</f>
        <v>0</v>
      </c>
      <c r="E775" s="29">
        <f>'Corridor LDV Model'!AG774*(1+$C$4)</f>
        <v>1.3</v>
      </c>
    </row>
    <row r="776" spans="1:5" x14ac:dyDescent="0.25">
      <c r="A776" s="80" t="str">
        <f>'Corridor LDV Model'!$A775</f>
        <v>US 20</v>
      </c>
      <c r="B776" s="29">
        <f>'Corridor LDV Model'!AD775*(1+$C$4)</f>
        <v>0</v>
      </c>
      <c r="C776" s="29">
        <f>'Corridor LDV Model'!AE775*(1+$C$4)</f>
        <v>1.3</v>
      </c>
      <c r="D776" s="29">
        <f>'Corridor LDV Model'!AF775*(1+$C$4)</f>
        <v>1.3</v>
      </c>
      <c r="E776" s="29">
        <f>'Corridor LDV Model'!AG775*(1+$C$4)</f>
        <v>1.3</v>
      </c>
    </row>
    <row r="777" spans="1:5" x14ac:dyDescent="0.25">
      <c r="A777" s="80" t="str">
        <f>'Corridor LDV Model'!$A776</f>
        <v>US 20</v>
      </c>
      <c r="B777" s="29">
        <f>'Corridor LDV Model'!AD776*(1+$C$4)</f>
        <v>0</v>
      </c>
      <c r="C777" s="29">
        <f>'Corridor LDV Model'!AE776*(1+$C$4)</f>
        <v>1.3</v>
      </c>
      <c r="D777" s="29">
        <f>'Corridor LDV Model'!AF776*(1+$C$4)</f>
        <v>1.3</v>
      </c>
      <c r="E777" s="29">
        <f>'Corridor LDV Model'!AG776*(1+$C$4)</f>
        <v>1.3</v>
      </c>
    </row>
    <row r="778" spans="1:5" x14ac:dyDescent="0.25">
      <c r="A778" s="80" t="str">
        <f>'Corridor LDV Model'!$A777</f>
        <v>US 20</v>
      </c>
      <c r="B778" s="29">
        <f>'Corridor LDV Model'!AD777*(1+$C$4)</f>
        <v>0</v>
      </c>
      <c r="C778" s="29">
        <f>'Corridor LDV Model'!AE777*(1+$C$4)</f>
        <v>0</v>
      </c>
      <c r="D778" s="29">
        <f>'Corridor LDV Model'!AF777*(1+$C$4)</f>
        <v>0</v>
      </c>
      <c r="E778" s="29">
        <f>'Corridor LDV Model'!AG777*(1+$C$4)</f>
        <v>0</v>
      </c>
    </row>
    <row r="779" spans="1:5" x14ac:dyDescent="0.25">
      <c r="A779" s="80" t="str">
        <f>'Corridor LDV Model'!$A778</f>
        <v>US 20</v>
      </c>
      <c r="B779" s="29">
        <f>'Corridor LDV Model'!AD778*(1+$C$4)</f>
        <v>0</v>
      </c>
      <c r="C779" s="29">
        <f>'Corridor LDV Model'!AE778*(1+$C$4)</f>
        <v>0</v>
      </c>
      <c r="D779" s="29">
        <f>'Corridor LDV Model'!AF778*(1+$C$4)</f>
        <v>0</v>
      </c>
      <c r="E779" s="29">
        <f>'Corridor LDV Model'!AG778*(1+$C$4)</f>
        <v>0</v>
      </c>
    </row>
    <row r="780" spans="1:5" x14ac:dyDescent="0.25">
      <c r="A780" s="80" t="str">
        <f>'Corridor LDV Model'!$A779</f>
        <v>US 20</v>
      </c>
      <c r="B780" s="29">
        <f>'Corridor LDV Model'!AD779*(1+$C$4)</f>
        <v>0</v>
      </c>
      <c r="C780" s="29">
        <f>'Corridor LDV Model'!AE779*(1+$C$4)</f>
        <v>0</v>
      </c>
      <c r="D780" s="29">
        <f>'Corridor LDV Model'!AF779*(1+$C$4)</f>
        <v>0</v>
      </c>
      <c r="E780" s="29">
        <f>'Corridor LDV Model'!AG779*(1+$C$4)</f>
        <v>0</v>
      </c>
    </row>
    <row r="781" spans="1:5" x14ac:dyDescent="0.25">
      <c r="A781" s="80" t="str">
        <f>'Corridor LDV Model'!$A780</f>
        <v>US 20</v>
      </c>
      <c r="B781" s="29">
        <f>'Corridor LDV Model'!AD780*(1+$C$4)</f>
        <v>0</v>
      </c>
      <c r="C781" s="29">
        <f>'Corridor LDV Model'!AE780*(1+$C$4)</f>
        <v>0</v>
      </c>
      <c r="D781" s="29">
        <f>'Corridor LDV Model'!AF780*(1+$C$4)</f>
        <v>0</v>
      </c>
      <c r="E781" s="29">
        <f>'Corridor LDV Model'!AG780*(1+$C$4)</f>
        <v>0</v>
      </c>
    </row>
    <row r="782" spans="1:5" x14ac:dyDescent="0.25">
      <c r="A782" s="80" t="str">
        <f>'Corridor LDV Model'!$A781</f>
        <v>US 20</v>
      </c>
      <c r="B782" s="29">
        <f>'Corridor LDV Model'!AD781*(1+$C$4)</f>
        <v>0</v>
      </c>
      <c r="C782" s="29">
        <f>'Corridor LDV Model'!AE781*(1+$C$4)</f>
        <v>0</v>
      </c>
      <c r="D782" s="29">
        <f>'Corridor LDV Model'!AF781*(1+$C$4)</f>
        <v>0</v>
      </c>
      <c r="E782" s="29">
        <f>'Corridor LDV Model'!AG781*(1+$C$4)</f>
        <v>0</v>
      </c>
    </row>
    <row r="783" spans="1:5" x14ac:dyDescent="0.25">
      <c r="A783" s="80" t="str">
        <f>'Corridor LDV Model'!$A782</f>
        <v>US 20</v>
      </c>
      <c r="B783" s="29">
        <f>'Corridor LDV Model'!AD782*(1+$C$4)</f>
        <v>0</v>
      </c>
      <c r="C783" s="29">
        <f>'Corridor LDV Model'!AE782*(1+$C$4)</f>
        <v>0</v>
      </c>
      <c r="D783" s="29">
        <f>'Corridor LDV Model'!AF782*(1+$C$4)</f>
        <v>0</v>
      </c>
      <c r="E783" s="29">
        <f>'Corridor LDV Model'!AG782*(1+$C$4)</f>
        <v>0</v>
      </c>
    </row>
    <row r="784" spans="1:5" x14ac:dyDescent="0.25">
      <c r="A784" s="80" t="str">
        <f>'Corridor LDV Model'!$A783</f>
        <v>US 20</v>
      </c>
      <c r="B784" s="29">
        <f>'Corridor LDV Model'!AD783*(1+$C$4)</f>
        <v>0</v>
      </c>
      <c r="C784" s="29">
        <f>'Corridor LDV Model'!AE783*(1+$C$4)</f>
        <v>0</v>
      </c>
      <c r="D784" s="29">
        <f>'Corridor LDV Model'!AF783*(1+$C$4)</f>
        <v>0</v>
      </c>
      <c r="E784" s="29">
        <f>'Corridor LDV Model'!AG783*(1+$C$4)</f>
        <v>0</v>
      </c>
    </row>
    <row r="785" spans="1:5" x14ac:dyDescent="0.25">
      <c r="A785" s="80" t="str">
        <f>'Corridor LDV Model'!$A784</f>
        <v>US 20</v>
      </c>
      <c r="B785" s="29">
        <f>'Corridor LDV Model'!AD784*(1+$C$4)</f>
        <v>0</v>
      </c>
      <c r="C785" s="29">
        <f>'Corridor LDV Model'!AE784*(1+$C$4)</f>
        <v>0</v>
      </c>
      <c r="D785" s="29">
        <f>'Corridor LDV Model'!AF784*(1+$C$4)</f>
        <v>0</v>
      </c>
      <c r="E785" s="29">
        <f>'Corridor LDV Model'!AG784*(1+$C$4)</f>
        <v>0</v>
      </c>
    </row>
    <row r="786" spans="1:5" x14ac:dyDescent="0.25">
      <c r="A786" s="80" t="str">
        <f>'Corridor LDV Model'!$A785</f>
        <v>US 20</v>
      </c>
      <c r="B786" s="29">
        <f>'Corridor LDV Model'!AD785*(1+$C$4)</f>
        <v>0</v>
      </c>
      <c r="C786" s="29">
        <f>'Corridor LDV Model'!AE785*(1+$C$4)</f>
        <v>0</v>
      </c>
      <c r="D786" s="29">
        <f>'Corridor LDV Model'!AF785*(1+$C$4)</f>
        <v>0</v>
      </c>
      <c r="E786" s="29">
        <f>'Corridor LDV Model'!AG785*(1+$C$4)</f>
        <v>0</v>
      </c>
    </row>
    <row r="787" spans="1:5" x14ac:dyDescent="0.25">
      <c r="A787" s="80" t="str">
        <f>'Corridor LDV Model'!$A786</f>
        <v>US 20</v>
      </c>
      <c r="B787" s="29">
        <f>'Corridor LDV Model'!AD786*(1+$C$4)</f>
        <v>0</v>
      </c>
      <c r="C787" s="29">
        <f>'Corridor LDV Model'!AE786*(1+$C$4)</f>
        <v>0</v>
      </c>
      <c r="D787" s="29">
        <f>'Corridor LDV Model'!AF786*(1+$C$4)</f>
        <v>0</v>
      </c>
      <c r="E787" s="29">
        <f>'Corridor LDV Model'!AG786*(1+$C$4)</f>
        <v>0</v>
      </c>
    </row>
    <row r="788" spans="1:5" x14ac:dyDescent="0.25">
      <c r="A788" s="80" t="str">
        <f>'Corridor LDV Model'!$A787</f>
        <v>US 26</v>
      </c>
      <c r="B788" s="29">
        <f>'Corridor LDV Model'!AD787*(1+$C$4)</f>
        <v>0</v>
      </c>
      <c r="C788" s="29">
        <f>'Corridor LDV Model'!AE787*(1+$C$4)</f>
        <v>1.3</v>
      </c>
      <c r="D788" s="29">
        <f>'Corridor LDV Model'!AF787*(1+$C$4)</f>
        <v>1.3</v>
      </c>
      <c r="E788" s="29">
        <f>'Corridor LDV Model'!AG787*(1+$C$4)</f>
        <v>1.3</v>
      </c>
    </row>
    <row r="789" spans="1:5" x14ac:dyDescent="0.25">
      <c r="A789" s="80" t="str">
        <f>'Corridor LDV Model'!$A788</f>
        <v>US 26</v>
      </c>
      <c r="B789" s="29">
        <f>'Corridor LDV Model'!AD788*(1+$C$4)</f>
        <v>0</v>
      </c>
      <c r="C789" s="29">
        <f>'Corridor LDV Model'!AE788*(1+$C$4)</f>
        <v>1.3</v>
      </c>
      <c r="D789" s="29">
        <f>'Corridor LDV Model'!AF788*(1+$C$4)</f>
        <v>1.3</v>
      </c>
      <c r="E789" s="29">
        <f>'Corridor LDV Model'!AG788*(1+$C$4)</f>
        <v>1.3</v>
      </c>
    </row>
    <row r="790" spans="1:5" x14ac:dyDescent="0.25">
      <c r="A790" s="80" t="str">
        <f>'Corridor LDV Model'!$A789</f>
        <v>US 26</v>
      </c>
      <c r="B790" s="29">
        <f>'Corridor LDV Model'!AD789*(1+$C$4)</f>
        <v>0</v>
      </c>
      <c r="C790" s="29">
        <f>'Corridor LDV Model'!AE789*(1+$C$4)</f>
        <v>0</v>
      </c>
      <c r="D790" s="29">
        <f>'Corridor LDV Model'!AF789*(1+$C$4)</f>
        <v>0</v>
      </c>
      <c r="E790" s="29">
        <f>'Corridor LDV Model'!AG789*(1+$C$4)</f>
        <v>0</v>
      </c>
    </row>
    <row r="791" spans="1:5" x14ac:dyDescent="0.25">
      <c r="A791" s="80" t="str">
        <f>'Corridor LDV Model'!$A790</f>
        <v>US 26</v>
      </c>
      <c r="B791" s="29">
        <f>'Corridor LDV Model'!AD790*(1+$C$4)</f>
        <v>0</v>
      </c>
      <c r="C791" s="29">
        <f>'Corridor LDV Model'!AE790*(1+$C$4)</f>
        <v>0</v>
      </c>
      <c r="D791" s="29">
        <f>'Corridor LDV Model'!AF790*(1+$C$4)</f>
        <v>0</v>
      </c>
      <c r="E791" s="29">
        <f>'Corridor LDV Model'!AG790*(1+$C$4)</f>
        <v>0</v>
      </c>
    </row>
    <row r="792" spans="1:5" x14ac:dyDescent="0.25">
      <c r="A792" s="80" t="str">
        <f>'Corridor LDV Model'!$A791</f>
        <v>US 26</v>
      </c>
      <c r="B792" s="29">
        <f>'Corridor LDV Model'!AD791*(1+$C$4)</f>
        <v>0</v>
      </c>
      <c r="C792" s="29">
        <f>'Corridor LDV Model'!AE791*(1+$C$4)</f>
        <v>0</v>
      </c>
      <c r="D792" s="29">
        <f>'Corridor LDV Model'!AF791*(1+$C$4)</f>
        <v>0</v>
      </c>
      <c r="E792" s="29">
        <f>'Corridor LDV Model'!AG791*(1+$C$4)</f>
        <v>0</v>
      </c>
    </row>
    <row r="793" spans="1:5" x14ac:dyDescent="0.25">
      <c r="A793" s="80" t="str">
        <f>'Corridor LDV Model'!$A792</f>
        <v>US 26</v>
      </c>
      <c r="B793" s="29">
        <f>'Corridor LDV Model'!AD792*(1+$C$4)</f>
        <v>1.3</v>
      </c>
      <c r="C793" s="29">
        <f>'Corridor LDV Model'!AE792*(1+$C$4)</f>
        <v>2.6</v>
      </c>
      <c r="D793" s="29">
        <f>'Corridor LDV Model'!AF792*(1+$C$4)</f>
        <v>2.6</v>
      </c>
      <c r="E793" s="29">
        <f>'Corridor LDV Model'!AG792*(1+$C$4)</f>
        <v>3.9000000000000004</v>
      </c>
    </row>
    <row r="794" spans="1:5" x14ac:dyDescent="0.25">
      <c r="A794" s="80" t="str">
        <f>'Corridor LDV Model'!$A793</f>
        <v>US 26</v>
      </c>
      <c r="B794" s="29">
        <f>'Corridor LDV Model'!AD793*(1+$C$4)</f>
        <v>0</v>
      </c>
      <c r="C794" s="29">
        <f>'Corridor LDV Model'!AE793*(1+$C$4)</f>
        <v>0</v>
      </c>
      <c r="D794" s="29">
        <f>'Corridor LDV Model'!AF793*(1+$C$4)</f>
        <v>0</v>
      </c>
      <c r="E794" s="29">
        <f>'Corridor LDV Model'!AG793*(1+$C$4)</f>
        <v>0</v>
      </c>
    </row>
    <row r="795" spans="1:5" x14ac:dyDescent="0.25">
      <c r="A795" s="80" t="str">
        <f>'Corridor LDV Model'!$A794</f>
        <v>US 26</v>
      </c>
      <c r="B795" s="29">
        <f>'Corridor LDV Model'!AD794*(1+$C$4)</f>
        <v>0</v>
      </c>
      <c r="C795" s="29">
        <f>'Corridor LDV Model'!AE794*(1+$C$4)</f>
        <v>0</v>
      </c>
      <c r="D795" s="29">
        <f>'Corridor LDV Model'!AF794*(1+$C$4)</f>
        <v>0</v>
      </c>
      <c r="E795" s="29">
        <f>'Corridor LDV Model'!AG794*(1+$C$4)</f>
        <v>0</v>
      </c>
    </row>
    <row r="796" spans="1:5" x14ac:dyDescent="0.25">
      <c r="A796" s="80" t="str">
        <f>'Corridor LDV Model'!$A795</f>
        <v>US 26</v>
      </c>
      <c r="B796" s="29">
        <f>'Corridor LDV Model'!AD795*(1+$C$4)</f>
        <v>1.3</v>
      </c>
      <c r="C796" s="29">
        <f>'Corridor LDV Model'!AE795*(1+$C$4)</f>
        <v>3.9000000000000004</v>
      </c>
      <c r="D796" s="29">
        <f>'Corridor LDV Model'!AF795*(1+$C$4)</f>
        <v>5.2</v>
      </c>
      <c r="E796" s="29">
        <f>'Corridor LDV Model'!AG795*(1+$C$4)</f>
        <v>6.5</v>
      </c>
    </row>
    <row r="797" spans="1:5" x14ac:dyDescent="0.25">
      <c r="A797" s="80" t="str">
        <f>'Corridor LDV Model'!$A796</f>
        <v>US 26</v>
      </c>
      <c r="B797" s="29">
        <f>'Corridor LDV Model'!AD796*(1+$C$4)</f>
        <v>0</v>
      </c>
      <c r="C797" s="29">
        <f>'Corridor LDV Model'!AE796*(1+$C$4)</f>
        <v>1.3</v>
      </c>
      <c r="D797" s="29">
        <f>'Corridor LDV Model'!AF796*(1+$C$4)</f>
        <v>1.3</v>
      </c>
      <c r="E797" s="29">
        <f>'Corridor LDV Model'!AG796*(1+$C$4)</f>
        <v>1.3</v>
      </c>
    </row>
    <row r="798" spans="1:5" x14ac:dyDescent="0.25">
      <c r="A798" s="80" t="str">
        <f>'Corridor LDV Model'!$A797</f>
        <v>US 26</v>
      </c>
      <c r="B798" s="29">
        <f>'Corridor LDV Model'!AD797*(1+$C$4)</f>
        <v>0</v>
      </c>
      <c r="C798" s="29">
        <f>'Corridor LDV Model'!AE797*(1+$C$4)</f>
        <v>0</v>
      </c>
      <c r="D798" s="29">
        <f>'Corridor LDV Model'!AF797*(1+$C$4)</f>
        <v>0</v>
      </c>
      <c r="E798" s="29">
        <f>'Corridor LDV Model'!AG797*(1+$C$4)</f>
        <v>0</v>
      </c>
    </row>
    <row r="799" spans="1:5" x14ac:dyDescent="0.25">
      <c r="A799" s="80" t="str">
        <f>'Corridor LDV Model'!$A798</f>
        <v>US 26</v>
      </c>
      <c r="B799" s="29">
        <f>'Corridor LDV Model'!AD798*(1+$C$4)</f>
        <v>0</v>
      </c>
      <c r="C799" s="29">
        <f>'Corridor LDV Model'!AE798*(1+$C$4)</f>
        <v>1.3</v>
      </c>
      <c r="D799" s="29">
        <f>'Corridor LDV Model'!AF798*(1+$C$4)</f>
        <v>1.3</v>
      </c>
      <c r="E799" s="29">
        <f>'Corridor LDV Model'!AG798*(1+$C$4)</f>
        <v>1.3</v>
      </c>
    </row>
    <row r="800" spans="1:5" x14ac:dyDescent="0.25">
      <c r="A800" s="80" t="str">
        <f>'Corridor LDV Model'!$A799</f>
        <v>US 26</v>
      </c>
      <c r="B800" s="29">
        <f>'Corridor LDV Model'!AD799*(1+$C$4)</f>
        <v>0</v>
      </c>
      <c r="C800" s="29">
        <f>'Corridor LDV Model'!AE799*(1+$C$4)</f>
        <v>0</v>
      </c>
      <c r="D800" s="29">
        <f>'Corridor LDV Model'!AF799*(1+$C$4)</f>
        <v>1.3</v>
      </c>
      <c r="E800" s="29">
        <f>'Corridor LDV Model'!AG799*(1+$C$4)</f>
        <v>1.3</v>
      </c>
    </row>
    <row r="801" spans="1:5" x14ac:dyDescent="0.25">
      <c r="A801" s="80" t="str">
        <f>'Corridor LDV Model'!$A800</f>
        <v>US 26</v>
      </c>
      <c r="B801" s="29">
        <f>'Corridor LDV Model'!AD800*(1+$C$4)</f>
        <v>0</v>
      </c>
      <c r="C801" s="29">
        <f>'Corridor LDV Model'!AE800*(1+$C$4)</f>
        <v>1.3</v>
      </c>
      <c r="D801" s="29">
        <f>'Corridor LDV Model'!AF800*(1+$C$4)</f>
        <v>1.3</v>
      </c>
      <c r="E801" s="29">
        <f>'Corridor LDV Model'!AG800*(1+$C$4)</f>
        <v>1.3</v>
      </c>
    </row>
    <row r="802" spans="1:5" x14ac:dyDescent="0.25">
      <c r="A802" s="80" t="str">
        <f>'Corridor LDV Model'!$A801</f>
        <v>US 26</v>
      </c>
      <c r="B802" s="29">
        <f>'Corridor LDV Model'!AD801*(1+$C$4)</f>
        <v>0</v>
      </c>
      <c r="C802" s="29">
        <f>'Corridor LDV Model'!AE801*(1+$C$4)</f>
        <v>1.3</v>
      </c>
      <c r="D802" s="29">
        <f>'Corridor LDV Model'!AF801*(1+$C$4)</f>
        <v>1.3</v>
      </c>
      <c r="E802" s="29">
        <f>'Corridor LDV Model'!AG801*(1+$C$4)</f>
        <v>1.3</v>
      </c>
    </row>
    <row r="803" spans="1:5" x14ac:dyDescent="0.25">
      <c r="A803" s="80" t="str">
        <f>'Corridor LDV Model'!$A802</f>
        <v>US 26</v>
      </c>
      <c r="B803" s="29">
        <f>'Corridor LDV Model'!AD802*(1+$C$4)</f>
        <v>0</v>
      </c>
      <c r="C803" s="29">
        <f>'Corridor LDV Model'!AE802*(1+$C$4)</f>
        <v>1.3</v>
      </c>
      <c r="D803" s="29">
        <f>'Corridor LDV Model'!AF802*(1+$C$4)</f>
        <v>1.3</v>
      </c>
      <c r="E803" s="29">
        <f>'Corridor LDV Model'!AG802*(1+$C$4)</f>
        <v>1.3</v>
      </c>
    </row>
    <row r="804" spans="1:5" x14ac:dyDescent="0.25">
      <c r="A804" s="80" t="str">
        <f>'Corridor LDV Model'!$A803</f>
        <v>US 26</v>
      </c>
      <c r="B804" s="29">
        <f>'Corridor LDV Model'!AD803*(1+$C$4)</f>
        <v>0</v>
      </c>
      <c r="C804" s="29">
        <f>'Corridor LDV Model'!AE803*(1+$C$4)</f>
        <v>1.3</v>
      </c>
      <c r="D804" s="29">
        <f>'Corridor LDV Model'!AF803*(1+$C$4)</f>
        <v>1.3</v>
      </c>
      <c r="E804" s="29">
        <f>'Corridor LDV Model'!AG803*(1+$C$4)</f>
        <v>1.3</v>
      </c>
    </row>
    <row r="805" spans="1:5" x14ac:dyDescent="0.25">
      <c r="A805" s="80" t="str">
        <f>'Corridor LDV Model'!$A804</f>
        <v>US 26</v>
      </c>
      <c r="B805" s="29">
        <f>'Corridor LDV Model'!AD804*(1+$C$4)</f>
        <v>0</v>
      </c>
      <c r="C805" s="29">
        <f>'Corridor LDV Model'!AE804*(1+$C$4)</f>
        <v>1.3</v>
      </c>
      <c r="D805" s="29">
        <f>'Corridor LDV Model'!AF804*(1+$C$4)</f>
        <v>1.3</v>
      </c>
      <c r="E805" s="29">
        <f>'Corridor LDV Model'!AG804*(1+$C$4)</f>
        <v>1.3</v>
      </c>
    </row>
    <row r="806" spans="1:5" x14ac:dyDescent="0.25">
      <c r="A806" s="80" t="str">
        <f>'Corridor LDV Model'!$A805</f>
        <v>US 26</v>
      </c>
      <c r="B806" s="29">
        <f>'Corridor LDV Model'!AD805*(1+$C$4)</f>
        <v>0</v>
      </c>
      <c r="C806" s="29">
        <f>'Corridor LDV Model'!AE805*(1+$C$4)</f>
        <v>1.3</v>
      </c>
      <c r="D806" s="29">
        <f>'Corridor LDV Model'!AF805*(1+$C$4)</f>
        <v>1.3</v>
      </c>
      <c r="E806" s="29">
        <f>'Corridor LDV Model'!AG805*(1+$C$4)</f>
        <v>1.3</v>
      </c>
    </row>
    <row r="807" spans="1:5" x14ac:dyDescent="0.25">
      <c r="A807" s="80" t="str">
        <f>'Corridor LDV Model'!$A806</f>
        <v>US 26</v>
      </c>
      <c r="B807" s="29">
        <f>'Corridor LDV Model'!AD806*(1+$C$4)</f>
        <v>0</v>
      </c>
      <c r="C807" s="29">
        <f>'Corridor LDV Model'!AE806*(1+$C$4)</f>
        <v>1.3</v>
      </c>
      <c r="D807" s="29">
        <f>'Corridor LDV Model'!AF806*(1+$C$4)</f>
        <v>1.3</v>
      </c>
      <c r="E807" s="29">
        <f>'Corridor LDV Model'!AG806*(1+$C$4)</f>
        <v>1.3</v>
      </c>
    </row>
    <row r="808" spans="1:5" x14ac:dyDescent="0.25">
      <c r="A808" s="80" t="str">
        <f>'Corridor LDV Model'!$A807</f>
        <v>US 26</v>
      </c>
      <c r="B808" s="29">
        <f>'Corridor LDV Model'!AD807*(1+$C$4)</f>
        <v>0</v>
      </c>
      <c r="C808" s="29">
        <f>'Corridor LDV Model'!AE807*(1+$C$4)</f>
        <v>0</v>
      </c>
      <c r="D808" s="29">
        <f>'Corridor LDV Model'!AF807*(1+$C$4)</f>
        <v>0</v>
      </c>
      <c r="E808" s="29">
        <f>'Corridor LDV Model'!AG807*(1+$C$4)</f>
        <v>0</v>
      </c>
    </row>
    <row r="809" spans="1:5" x14ac:dyDescent="0.25">
      <c r="A809" s="80" t="str">
        <f>'Corridor LDV Model'!$A808</f>
        <v>US 26</v>
      </c>
      <c r="B809" s="29">
        <f>'Corridor LDV Model'!AD808*(1+$C$4)</f>
        <v>0</v>
      </c>
      <c r="C809" s="29">
        <f>'Corridor LDV Model'!AE808*(1+$C$4)</f>
        <v>0</v>
      </c>
      <c r="D809" s="29">
        <f>'Corridor LDV Model'!AF808*(1+$C$4)</f>
        <v>0</v>
      </c>
      <c r="E809" s="29">
        <f>'Corridor LDV Model'!AG808*(1+$C$4)</f>
        <v>0</v>
      </c>
    </row>
    <row r="810" spans="1:5" x14ac:dyDescent="0.25">
      <c r="A810" s="80" t="str">
        <f>'Corridor LDV Model'!$A809</f>
        <v>US 26</v>
      </c>
      <c r="B810" s="29">
        <f>'Corridor LDV Model'!AD809*(1+$C$4)</f>
        <v>0</v>
      </c>
      <c r="C810" s="29">
        <f>'Corridor LDV Model'!AE809*(1+$C$4)</f>
        <v>1.3</v>
      </c>
      <c r="D810" s="29">
        <f>'Corridor LDV Model'!AF809*(1+$C$4)</f>
        <v>1.3</v>
      </c>
      <c r="E810" s="29">
        <f>'Corridor LDV Model'!AG809*(1+$C$4)</f>
        <v>1.3</v>
      </c>
    </row>
    <row r="811" spans="1:5" x14ac:dyDescent="0.25">
      <c r="A811" s="80" t="str">
        <f>'Corridor LDV Model'!$A810</f>
        <v>US 26</v>
      </c>
      <c r="B811" s="29">
        <f>'Corridor LDV Model'!AD810*(1+$C$4)</f>
        <v>0</v>
      </c>
      <c r="C811" s="29">
        <f>'Corridor LDV Model'!AE810*(1+$C$4)</f>
        <v>1.3</v>
      </c>
      <c r="D811" s="29">
        <f>'Corridor LDV Model'!AF810*(1+$C$4)</f>
        <v>1.3</v>
      </c>
      <c r="E811" s="29">
        <f>'Corridor LDV Model'!AG810*(1+$C$4)</f>
        <v>1.3</v>
      </c>
    </row>
    <row r="812" spans="1:5" x14ac:dyDescent="0.25">
      <c r="A812" s="80" t="str">
        <f>'Corridor LDV Model'!$A811</f>
        <v>US 26</v>
      </c>
      <c r="B812" s="29">
        <f>'Corridor LDV Model'!AD811*(1+$C$4)</f>
        <v>0</v>
      </c>
      <c r="C812" s="29">
        <f>'Corridor LDV Model'!AE811*(1+$C$4)</f>
        <v>1.3</v>
      </c>
      <c r="D812" s="29">
        <f>'Corridor LDV Model'!AF811*(1+$C$4)</f>
        <v>1.3</v>
      </c>
      <c r="E812" s="29">
        <f>'Corridor LDV Model'!AG811*(1+$C$4)</f>
        <v>1.3</v>
      </c>
    </row>
    <row r="813" spans="1:5" x14ac:dyDescent="0.25">
      <c r="A813" s="80" t="str">
        <f>'Corridor LDV Model'!$A812</f>
        <v>US 26</v>
      </c>
      <c r="B813" s="29">
        <f>'Corridor LDV Model'!AD812*(1+$C$4)</f>
        <v>0</v>
      </c>
      <c r="C813" s="29">
        <f>'Corridor LDV Model'!AE812*(1+$C$4)</f>
        <v>1.3</v>
      </c>
      <c r="D813" s="29">
        <f>'Corridor LDV Model'!AF812*(1+$C$4)</f>
        <v>1.3</v>
      </c>
      <c r="E813" s="29">
        <f>'Corridor LDV Model'!AG812*(1+$C$4)</f>
        <v>1.3</v>
      </c>
    </row>
    <row r="814" spans="1:5" x14ac:dyDescent="0.25">
      <c r="A814" s="80" t="str">
        <f>'Corridor LDV Model'!$A813</f>
        <v>US 26</v>
      </c>
      <c r="B814" s="29">
        <f>'Corridor LDV Model'!AD813*(1+$C$4)</f>
        <v>0</v>
      </c>
      <c r="C814" s="29">
        <f>'Corridor LDV Model'!AE813*(1+$C$4)</f>
        <v>0</v>
      </c>
      <c r="D814" s="29">
        <f>'Corridor LDV Model'!AF813*(1+$C$4)</f>
        <v>0</v>
      </c>
      <c r="E814" s="29">
        <f>'Corridor LDV Model'!AG813*(1+$C$4)</f>
        <v>0</v>
      </c>
    </row>
    <row r="815" spans="1:5" x14ac:dyDescent="0.25">
      <c r="A815" s="80" t="str">
        <f>'Corridor LDV Model'!$A814</f>
        <v>US 26</v>
      </c>
      <c r="B815" s="29">
        <f>'Corridor LDV Model'!AD814*(1+$C$4)</f>
        <v>0</v>
      </c>
      <c r="C815" s="29">
        <f>'Corridor LDV Model'!AE814*(1+$C$4)</f>
        <v>0</v>
      </c>
      <c r="D815" s="29">
        <f>'Corridor LDV Model'!AF814*(1+$C$4)</f>
        <v>1.3</v>
      </c>
      <c r="E815" s="29">
        <f>'Corridor LDV Model'!AG814*(1+$C$4)</f>
        <v>1.3</v>
      </c>
    </row>
    <row r="816" spans="1:5" x14ac:dyDescent="0.25">
      <c r="A816" s="80" t="str">
        <f>'Corridor LDV Model'!$A815</f>
        <v>US 26</v>
      </c>
      <c r="B816" s="29">
        <f>'Corridor LDV Model'!AD815*(1+$C$4)</f>
        <v>0</v>
      </c>
      <c r="C816" s="29">
        <f>'Corridor LDV Model'!AE815*(1+$C$4)</f>
        <v>1.3</v>
      </c>
      <c r="D816" s="29">
        <f>'Corridor LDV Model'!AF815*(1+$C$4)</f>
        <v>1.3</v>
      </c>
      <c r="E816" s="29">
        <f>'Corridor LDV Model'!AG815*(1+$C$4)</f>
        <v>1.3</v>
      </c>
    </row>
    <row r="817" spans="1:5" x14ac:dyDescent="0.25">
      <c r="A817" s="80" t="str">
        <f>'Corridor LDV Model'!$A816</f>
        <v>US 26</v>
      </c>
      <c r="B817" s="29">
        <f>'Corridor LDV Model'!AD816*(1+$C$4)</f>
        <v>0</v>
      </c>
      <c r="C817" s="29">
        <f>'Corridor LDV Model'!AE816*(1+$C$4)</f>
        <v>0</v>
      </c>
      <c r="D817" s="29">
        <f>'Corridor LDV Model'!AF816*(1+$C$4)</f>
        <v>0</v>
      </c>
      <c r="E817" s="29">
        <f>'Corridor LDV Model'!AG816*(1+$C$4)</f>
        <v>1.3</v>
      </c>
    </row>
    <row r="818" spans="1:5" x14ac:dyDescent="0.25">
      <c r="A818" s="80" t="str">
        <f>'Corridor LDV Model'!$A817</f>
        <v>US 26</v>
      </c>
      <c r="B818" s="29">
        <f>'Corridor LDV Model'!AD817*(1+$C$4)</f>
        <v>0</v>
      </c>
      <c r="C818" s="29">
        <f>'Corridor LDV Model'!AE817*(1+$C$4)</f>
        <v>1.3</v>
      </c>
      <c r="D818" s="29">
        <f>'Corridor LDV Model'!AF817*(1+$C$4)</f>
        <v>1.3</v>
      </c>
      <c r="E818" s="29">
        <f>'Corridor LDV Model'!AG817*(1+$C$4)</f>
        <v>1.3</v>
      </c>
    </row>
    <row r="819" spans="1:5" x14ac:dyDescent="0.25">
      <c r="A819" s="80" t="str">
        <f>'Corridor LDV Model'!$A818</f>
        <v>US 26</v>
      </c>
      <c r="B819" s="29">
        <f>'Corridor LDV Model'!AD818*(1+$C$4)</f>
        <v>0</v>
      </c>
      <c r="C819" s="29">
        <f>'Corridor LDV Model'!AE818*(1+$C$4)</f>
        <v>1.3</v>
      </c>
      <c r="D819" s="29">
        <f>'Corridor LDV Model'!AF818*(1+$C$4)</f>
        <v>1.3</v>
      </c>
      <c r="E819" s="29">
        <f>'Corridor LDV Model'!AG818*(1+$C$4)</f>
        <v>1.3</v>
      </c>
    </row>
    <row r="820" spans="1:5" x14ac:dyDescent="0.25">
      <c r="A820" s="80" t="str">
        <f>'Corridor LDV Model'!$A819</f>
        <v>US 26</v>
      </c>
      <c r="B820" s="29">
        <f>'Corridor LDV Model'!AD819*(1+$C$4)</f>
        <v>0</v>
      </c>
      <c r="C820" s="29">
        <f>'Corridor LDV Model'!AE819*(1+$C$4)</f>
        <v>0</v>
      </c>
      <c r="D820" s="29">
        <f>'Corridor LDV Model'!AF819*(1+$C$4)</f>
        <v>0</v>
      </c>
      <c r="E820" s="29">
        <f>'Corridor LDV Model'!AG819*(1+$C$4)</f>
        <v>0</v>
      </c>
    </row>
    <row r="821" spans="1:5" x14ac:dyDescent="0.25">
      <c r="A821" s="80" t="str">
        <f>'Corridor LDV Model'!$A820</f>
        <v>US 26</v>
      </c>
      <c r="B821" s="29">
        <f>'Corridor LDV Model'!AD820*(1+$C$4)</f>
        <v>0</v>
      </c>
      <c r="C821" s="29">
        <f>'Corridor LDV Model'!AE820*(1+$C$4)</f>
        <v>0</v>
      </c>
      <c r="D821" s="29">
        <f>'Corridor LDV Model'!AF820*(1+$C$4)</f>
        <v>1.3</v>
      </c>
      <c r="E821" s="29">
        <f>'Corridor LDV Model'!AG820*(1+$C$4)</f>
        <v>1.3</v>
      </c>
    </row>
    <row r="822" spans="1:5" x14ac:dyDescent="0.25">
      <c r="A822" s="80" t="str">
        <f>'Corridor LDV Model'!$A821</f>
        <v>US 26</v>
      </c>
      <c r="B822" s="29">
        <f>'Corridor LDV Model'!AD821*(1+$C$4)</f>
        <v>0</v>
      </c>
      <c r="C822" s="29">
        <f>'Corridor LDV Model'!AE821*(1+$C$4)</f>
        <v>1.3</v>
      </c>
      <c r="D822" s="29">
        <f>'Corridor LDV Model'!AF821*(1+$C$4)</f>
        <v>1.3</v>
      </c>
      <c r="E822" s="29">
        <f>'Corridor LDV Model'!AG821*(1+$C$4)</f>
        <v>1.3</v>
      </c>
    </row>
    <row r="823" spans="1:5" x14ac:dyDescent="0.25">
      <c r="A823" s="80" t="str">
        <f>'Corridor LDV Model'!$A822</f>
        <v>US 26</v>
      </c>
      <c r="B823" s="29">
        <f>'Corridor LDV Model'!AD822*(1+$C$4)</f>
        <v>0</v>
      </c>
      <c r="C823" s="29">
        <f>'Corridor LDV Model'!AE822*(1+$C$4)</f>
        <v>1.3</v>
      </c>
      <c r="D823" s="29">
        <f>'Corridor LDV Model'!AF822*(1+$C$4)</f>
        <v>1.3</v>
      </c>
      <c r="E823" s="29">
        <f>'Corridor LDV Model'!AG822*(1+$C$4)</f>
        <v>1.3</v>
      </c>
    </row>
    <row r="824" spans="1:5" x14ac:dyDescent="0.25">
      <c r="A824" s="80" t="str">
        <f>'Corridor LDV Model'!$A823</f>
        <v>US 26</v>
      </c>
      <c r="B824" s="29">
        <f>'Corridor LDV Model'!AD823*(1+$C$4)</f>
        <v>0</v>
      </c>
      <c r="C824" s="29">
        <f>'Corridor LDV Model'!AE823*(1+$C$4)</f>
        <v>0</v>
      </c>
      <c r="D824" s="29">
        <f>'Corridor LDV Model'!AF823*(1+$C$4)</f>
        <v>0</v>
      </c>
      <c r="E824" s="29">
        <f>'Corridor LDV Model'!AG823*(1+$C$4)</f>
        <v>1.3</v>
      </c>
    </row>
    <row r="825" spans="1:5" x14ac:dyDescent="0.25">
      <c r="A825" s="80" t="str">
        <f>'Corridor LDV Model'!$A824</f>
        <v>US 26</v>
      </c>
      <c r="B825" s="29">
        <f>'Corridor LDV Model'!AD824*(1+$C$4)</f>
        <v>0</v>
      </c>
      <c r="C825" s="29">
        <f>'Corridor LDV Model'!AE824*(1+$C$4)</f>
        <v>1.3</v>
      </c>
      <c r="D825" s="29">
        <f>'Corridor LDV Model'!AF824*(1+$C$4)</f>
        <v>1.3</v>
      </c>
      <c r="E825" s="29">
        <f>'Corridor LDV Model'!AG824*(1+$C$4)</f>
        <v>2.6</v>
      </c>
    </row>
    <row r="826" spans="1:5" x14ac:dyDescent="0.25">
      <c r="A826" s="80" t="str">
        <f>'Corridor LDV Model'!$A825</f>
        <v>US 26</v>
      </c>
      <c r="B826" s="29">
        <f>'Corridor LDV Model'!AD825*(1+$C$4)</f>
        <v>0</v>
      </c>
      <c r="C826" s="29">
        <f>'Corridor LDV Model'!AE825*(1+$C$4)</f>
        <v>1.3</v>
      </c>
      <c r="D826" s="29">
        <f>'Corridor LDV Model'!AF825*(1+$C$4)</f>
        <v>1.3</v>
      </c>
      <c r="E826" s="29">
        <f>'Corridor LDV Model'!AG825*(1+$C$4)</f>
        <v>1.3</v>
      </c>
    </row>
    <row r="827" spans="1:5" x14ac:dyDescent="0.25">
      <c r="A827" s="80" t="str">
        <f>'Corridor LDV Model'!$A826</f>
        <v>US 26</v>
      </c>
      <c r="B827" s="29">
        <f>'Corridor LDV Model'!AD826*(1+$C$4)</f>
        <v>0</v>
      </c>
      <c r="C827" s="29">
        <f>'Corridor LDV Model'!AE826*(1+$C$4)</f>
        <v>0</v>
      </c>
      <c r="D827" s="29">
        <f>'Corridor LDV Model'!AF826*(1+$C$4)</f>
        <v>1.3</v>
      </c>
      <c r="E827" s="29">
        <f>'Corridor LDV Model'!AG826*(1+$C$4)</f>
        <v>1.3</v>
      </c>
    </row>
    <row r="828" spans="1:5" x14ac:dyDescent="0.25">
      <c r="A828" s="80" t="str">
        <f>'Corridor LDV Model'!$A827</f>
        <v>US 26</v>
      </c>
      <c r="B828" s="29">
        <f>'Corridor LDV Model'!AD827*(1+$C$4)</f>
        <v>0</v>
      </c>
      <c r="C828" s="29">
        <f>'Corridor LDV Model'!AE827*(1+$C$4)</f>
        <v>0</v>
      </c>
      <c r="D828" s="29">
        <f>'Corridor LDV Model'!AF827*(1+$C$4)</f>
        <v>0</v>
      </c>
      <c r="E828" s="29">
        <f>'Corridor LDV Model'!AG827*(1+$C$4)</f>
        <v>0</v>
      </c>
    </row>
    <row r="829" spans="1:5" x14ac:dyDescent="0.25">
      <c r="A829" s="80" t="str">
        <f>'Corridor LDV Model'!$A828</f>
        <v>US 26</v>
      </c>
      <c r="B829" s="29">
        <f>'Corridor LDV Model'!AD828*(1+$C$4)</f>
        <v>2.6</v>
      </c>
      <c r="C829" s="29">
        <f>'Corridor LDV Model'!AE828*(1+$C$4)</f>
        <v>7.8000000000000007</v>
      </c>
      <c r="D829" s="29">
        <f>'Corridor LDV Model'!AF828*(1+$C$4)</f>
        <v>11.700000000000001</v>
      </c>
      <c r="E829" s="29">
        <f>'Corridor LDV Model'!AG828*(1+$C$4)</f>
        <v>16.900000000000002</v>
      </c>
    </row>
    <row r="830" spans="1:5" x14ac:dyDescent="0.25">
      <c r="A830" s="80" t="str">
        <f>'Corridor LDV Model'!$A829</f>
        <v>US 26</v>
      </c>
      <c r="B830" s="29">
        <f>'Corridor LDV Model'!AD829*(1+$C$4)</f>
        <v>0</v>
      </c>
      <c r="C830" s="29">
        <f>'Corridor LDV Model'!AE829*(1+$C$4)</f>
        <v>1.3</v>
      </c>
      <c r="D830" s="29">
        <f>'Corridor LDV Model'!AF829*(1+$C$4)</f>
        <v>1.3</v>
      </c>
      <c r="E830" s="29">
        <f>'Corridor LDV Model'!AG829*(1+$C$4)</f>
        <v>1.3</v>
      </c>
    </row>
    <row r="831" spans="1:5" x14ac:dyDescent="0.25">
      <c r="A831" s="80" t="str">
        <f>'Corridor LDV Model'!$A830</f>
        <v>US 26</v>
      </c>
      <c r="B831" s="29">
        <f>'Corridor LDV Model'!AD830*(1+$C$4)</f>
        <v>1.3</v>
      </c>
      <c r="C831" s="29">
        <f>'Corridor LDV Model'!AE830*(1+$C$4)</f>
        <v>3.9000000000000004</v>
      </c>
      <c r="D831" s="29">
        <f>'Corridor LDV Model'!AF830*(1+$C$4)</f>
        <v>5.2</v>
      </c>
      <c r="E831" s="29">
        <f>'Corridor LDV Model'!AG830*(1+$C$4)</f>
        <v>6.5</v>
      </c>
    </row>
    <row r="832" spans="1:5" x14ac:dyDescent="0.25">
      <c r="A832" s="80" t="str">
        <f>'Corridor LDV Model'!$A831</f>
        <v>US 26</v>
      </c>
      <c r="B832" s="29">
        <f>'Corridor LDV Model'!AD831*(1+$C$4)</f>
        <v>0</v>
      </c>
      <c r="C832" s="29">
        <f>'Corridor LDV Model'!AE831*(1+$C$4)</f>
        <v>1.3</v>
      </c>
      <c r="D832" s="29">
        <f>'Corridor LDV Model'!AF831*(1+$C$4)</f>
        <v>1.3</v>
      </c>
      <c r="E832" s="29">
        <f>'Corridor LDV Model'!AG831*(1+$C$4)</f>
        <v>1.3</v>
      </c>
    </row>
    <row r="833" spans="1:5" x14ac:dyDescent="0.25">
      <c r="A833" s="80" t="str">
        <f>'Corridor LDV Model'!$A832</f>
        <v>US 26</v>
      </c>
      <c r="B833" s="29">
        <f>'Corridor LDV Model'!AD832*(1+$C$4)</f>
        <v>0</v>
      </c>
      <c r="C833" s="29">
        <f>'Corridor LDV Model'!AE832*(1+$C$4)</f>
        <v>1.3</v>
      </c>
      <c r="D833" s="29">
        <f>'Corridor LDV Model'!AF832*(1+$C$4)</f>
        <v>1.3</v>
      </c>
      <c r="E833" s="29">
        <f>'Corridor LDV Model'!AG832*(1+$C$4)</f>
        <v>2.6</v>
      </c>
    </row>
    <row r="834" spans="1:5" x14ac:dyDescent="0.25">
      <c r="A834" s="80" t="str">
        <f>'Corridor LDV Model'!$A833</f>
        <v>US 26</v>
      </c>
      <c r="B834" s="29">
        <f>'Corridor LDV Model'!AD833*(1+$C$4)</f>
        <v>1.3</v>
      </c>
      <c r="C834" s="29">
        <f>'Corridor LDV Model'!AE833*(1+$C$4)</f>
        <v>3.9000000000000004</v>
      </c>
      <c r="D834" s="29">
        <f>'Corridor LDV Model'!AF833*(1+$C$4)</f>
        <v>5.2</v>
      </c>
      <c r="E834" s="29">
        <f>'Corridor LDV Model'!AG833*(1+$C$4)</f>
        <v>7.8000000000000007</v>
      </c>
    </row>
    <row r="835" spans="1:5" x14ac:dyDescent="0.25">
      <c r="A835" s="80" t="str">
        <f>'Corridor LDV Model'!$A834</f>
        <v>US 26</v>
      </c>
      <c r="B835" s="29">
        <f>'Corridor LDV Model'!AD834*(1+$C$4)</f>
        <v>0</v>
      </c>
      <c r="C835" s="29">
        <f>'Corridor LDV Model'!AE834*(1+$C$4)</f>
        <v>1.3</v>
      </c>
      <c r="D835" s="29">
        <f>'Corridor LDV Model'!AF834*(1+$C$4)</f>
        <v>2.6</v>
      </c>
      <c r="E835" s="29">
        <f>'Corridor LDV Model'!AG834*(1+$C$4)</f>
        <v>2.6</v>
      </c>
    </row>
    <row r="836" spans="1:5" x14ac:dyDescent="0.25">
      <c r="A836" s="80" t="str">
        <f>'Corridor LDV Model'!$A835</f>
        <v>US 26</v>
      </c>
      <c r="B836" s="29">
        <f>'Corridor LDV Model'!AD835*(1+$C$4)</f>
        <v>0</v>
      </c>
      <c r="C836" s="29">
        <f>'Corridor LDV Model'!AE835*(1+$C$4)</f>
        <v>0</v>
      </c>
      <c r="D836" s="29">
        <f>'Corridor LDV Model'!AF835*(1+$C$4)</f>
        <v>0</v>
      </c>
      <c r="E836" s="29">
        <f>'Corridor LDV Model'!AG835*(1+$C$4)</f>
        <v>0</v>
      </c>
    </row>
    <row r="837" spans="1:5" x14ac:dyDescent="0.25">
      <c r="A837" s="80" t="str">
        <f>'Corridor LDV Model'!$A836</f>
        <v>US 26</v>
      </c>
      <c r="B837" s="29">
        <f>'Corridor LDV Model'!AD836*(1+$C$4)</f>
        <v>0</v>
      </c>
      <c r="C837" s="29">
        <f>'Corridor LDV Model'!AE836*(1+$C$4)</f>
        <v>0</v>
      </c>
      <c r="D837" s="29">
        <f>'Corridor LDV Model'!AF836*(1+$C$4)</f>
        <v>0</v>
      </c>
      <c r="E837" s="29">
        <f>'Corridor LDV Model'!AG836*(1+$C$4)</f>
        <v>1.3</v>
      </c>
    </row>
    <row r="838" spans="1:5" x14ac:dyDescent="0.25">
      <c r="A838" s="80" t="str">
        <f>'Corridor LDV Model'!$A837</f>
        <v>US 26</v>
      </c>
      <c r="B838" s="29">
        <f>'Corridor LDV Model'!AD837*(1+$C$4)</f>
        <v>0</v>
      </c>
      <c r="C838" s="29">
        <f>'Corridor LDV Model'!AE837*(1+$C$4)</f>
        <v>0</v>
      </c>
      <c r="D838" s="29">
        <f>'Corridor LDV Model'!AF837*(1+$C$4)</f>
        <v>1.3</v>
      </c>
      <c r="E838" s="29">
        <f>'Corridor LDV Model'!AG837*(1+$C$4)</f>
        <v>1.3</v>
      </c>
    </row>
    <row r="839" spans="1:5" x14ac:dyDescent="0.25">
      <c r="A839" s="80" t="str">
        <f>'Corridor LDV Model'!$A838</f>
        <v>US 26</v>
      </c>
      <c r="B839" s="29">
        <f>'Corridor LDV Model'!AD838*(1+$C$4)</f>
        <v>0</v>
      </c>
      <c r="C839" s="29">
        <f>'Corridor LDV Model'!AE838*(1+$C$4)</f>
        <v>2.6</v>
      </c>
      <c r="D839" s="29">
        <f>'Corridor LDV Model'!AF838*(1+$C$4)</f>
        <v>2.6</v>
      </c>
      <c r="E839" s="29">
        <f>'Corridor LDV Model'!AG838*(1+$C$4)</f>
        <v>3.9000000000000004</v>
      </c>
    </row>
    <row r="840" spans="1:5" x14ac:dyDescent="0.25">
      <c r="A840" s="80" t="str">
        <f>'Corridor LDV Model'!$A839</f>
        <v>US 26</v>
      </c>
      <c r="B840" s="29">
        <f>'Corridor LDV Model'!AD839*(1+$C$4)</f>
        <v>0</v>
      </c>
      <c r="C840" s="29">
        <f>'Corridor LDV Model'!AE839*(1+$C$4)</f>
        <v>0</v>
      </c>
      <c r="D840" s="29">
        <f>'Corridor LDV Model'!AF839*(1+$C$4)</f>
        <v>0</v>
      </c>
      <c r="E840" s="29">
        <f>'Corridor LDV Model'!AG839*(1+$C$4)</f>
        <v>0</v>
      </c>
    </row>
    <row r="841" spans="1:5" x14ac:dyDescent="0.25">
      <c r="A841" s="80" t="str">
        <f>'Corridor LDV Model'!$A840</f>
        <v>US 26</v>
      </c>
      <c r="B841" s="29">
        <f>'Corridor LDV Model'!AD840*(1+$C$4)</f>
        <v>0</v>
      </c>
      <c r="C841" s="29">
        <f>'Corridor LDV Model'!AE840*(1+$C$4)</f>
        <v>0</v>
      </c>
      <c r="D841" s="29">
        <f>'Corridor LDV Model'!AF840*(1+$C$4)</f>
        <v>0</v>
      </c>
      <c r="E841" s="29">
        <f>'Corridor LDV Model'!AG840*(1+$C$4)</f>
        <v>0</v>
      </c>
    </row>
    <row r="842" spans="1:5" x14ac:dyDescent="0.25">
      <c r="A842" s="80" t="str">
        <f>'Corridor LDV Model'!$A841</f>
        <v>US 26</v>
      </c>
      <c r="B842" s="29">
        <f>'Corridor LDV Model'!AD841*(1+$C$4)</f>
        <v>0</v>
      </c>
      <c r="C842" s="29">
        <f>'Corridor LDV Model'!AE841*(1+$C$4)</f>
        <v>0</v>
      </c>
      <c r="D842" s="29">
        <f>'Corridor LDV Model'!AF841*(1+$C$4)</f>
        <v>0</v>
      </c>
      <c r="E842" s="29">
        <f>'Corridor LDV Model'!AG841*(1+$C$4)</f>
        <v>0</v>
      </c>
    </row>
    <row r="843" spans="1:5" x14ac:dyDescent="0.25">
      <c r="A843" s="80" t="str">
        <f>'Corridor LDV Model'!$A842</f>
        <v>US 26</v>
      </c>
      <c r="B843" s="29">
        <f>'Corridor LDV Model'!AD842*(1+$C$4)</f>
        <v>0</v>
      </c>
      <c r="C843" s="29">
        <f>'Corridor LDV Model'!AE842*(1+$C$4)</f>
        <v>0</v>
      </c>
      <c r="D843" s="29">
        <f>'Corridor LDV Model'!AF842*(1+$C$4)</f>
        <v>0</v>
      </c>
      <c r="E843" s="29">
        <f>'Corridor LDV Model'!AG842*(1+$C$4)</f>
        <v>0</v>
      </c>
    </row>
    <row r="844" spans="1:5" x14ac:dyDescent="0.25">
      <c r="A844" s="80" t="str">
        <f>'Corridor LDV Model'!$A843</f>
        <v>US 26</v>
      </c>
      <c r="B844" s="29">
        <f>'Corridor LDV Model'!AD843*(1+$C$4)</f>
        <v>0</v>
      </c>
      <c r="C844" s="29">
        <f>'Corridor LDV Model'!AE843*(1+$C$4)</f>
        <v>0</v>
      </c>
      <c r="D844" s="29">
        <f>'Corridor LDV Model'!AF843*(1+$C$4)</f>
        <v>0</v>
      </c>
      <c r="E844" s="29">
        <f>'Corridor LDV Model'!AG843*(1+$C$4)</f>
        <v>0</v>
      </c>
    </row>
    <row r="845" spans="1:5" x14ac:dyDescent="0.25">
      <c r="A845" s="80" t="str">
        <f>'Corridor LDV Model'!$A844</f>
        <v>US 26</v>
      </c>
      <c r="B845" s="29">
        <f>'Corridor LDV Model'!AD844*(1+$C$4)</f>
        <v>0</v>
      </c>
      <c r="C845" s="29">
        <f>'Corridor LDV Model'!AE844*(1+$C$4)</f>
        <v>0</v>
      </c>
      <c r="D845" s="29">
        <f>'Corridor LDV Model'!AF844*(1+$C$4)</f>
        <v>0</v>
      </c>
      <c r="E845" s="29">
        <f>'Corridor LDV Model'!AG844*(1+$C$4)</f>
        <v>0</v>
      </c>
    </row>
    <row r="846" spans="1:5" x14ac:dyDescent="0.25">
      <c r="A846" s="80" t="str">
        <f>'Corridor LDV Model'!$A845</f>
        <v>US 26</v>
      </c>
      <c r="B846" s="29">
        <f>'Corridor LDV Model'!AD845*(1+$C$4)</f>
        <v>0</v>
      </c>
      <c r="C846" s="29">
        <f>'Corridor LDV Model'!AE845*(1+$C$4)</f>
        <v>0</v>
      </c>
      <c r="D846" s="29">
        <f>'Corridor LDV Model'!AF845*(1+$C$4)</f>
        <v>0</v>
      </c>
      <c r="E846" s="29">
        <f>'Corridor LDV Model'!AG845*(1+$C$4)</f>
        <v>0</v>
      </c>
    </row>
    <row r="847" spans="1:5" x14ac:dyDescent="0.25">
      <c r="A847" s="80" t="str">
        <f>'Corridor LDV Model'!$A846</f>
        <v>US 26</v>
      </c>
      <c r="B847" s="29">
        <f>'Corridor LDV Model'!AD846*(1+$C$4)</f>
        <v>1.3</v>
      </c>
      <c r="C847" s="29">
        <f>'Corridor LDV Model'!AE846*(1+$C$4)</f>
        <v>2.6</v>
      </c>
      <c r="D847" s="29">
        <f>'Corridor LDV Model'!AF846*(1+$C$4)</f>
        <v>3.9000000000000004</v>
      </c>
      <c r="E847" s="29">
        <f>'Corridor LDV Model'!AG846*(1+$C$4)</f>
        <v>5.2</v>
      </c>
    </row>
    <row r="848" spans="1:5" x14ac:dyDescent="0.25">
      <c r="A848" s="80" t="str">
        <f>'Corridor LDV Model'!$A847</f>
        <v>US 26</v>
      </c>
      <c r="B848" s="29">
        <f>'Corridor LDV Model'!AD847*(1+$C$4)</f>
        <v>0</v>
      </c>
      <c r="C848" s="29">
        <f>'Corridor LDV Model'!AE847*(1+$C$4)</f>
        <v>0</v>
      </c>
      <c r="D848" s="29">
        <f>'Corridor LDV Model'!AF847*(1+$C$4)</f>
        <v>0</v>
      </c>
      <c r="E848" s="29">
        <f>'Corridor LDV Model'!AG847*(1+$C$4)</f>
        <v>0</v>
      </c>
    </row>
    <row r="849" spans="1:5" x14ac:dyDescent="0.25">
      <c r="A849" s="80" t="str">
        <f>'Corridor LDV Model'!$A848</f>
        <v>US 26</v>
      </c>
      <c r="B849" s="29">
        <f>'Corridor LDV Model'!AD848*(1+$C$4)</f>
        <v>0</v>
      </c>
      <c r="C849" s="29">
        <f>'Corridor LDV Model'!AE848*(1+$C$4)</f>
        <v>1.3</v>
      </c>
      <c r="D849" s="29">
        <f>'Corridor LDV Model'!AF848*(1+$C$4)</f>
        <v>1.3</v>
      </c>
      <c r="E849" s="29">
        <f>'Corridor LDV Model'!AG848*(1+$C$4)</f>
        <v>2.6</v>
      </c>
    </row>
    <row r="850" spans="1:5" x14ac:dyDescent="0.25">
      <c r="A850" s="80" t="str">
        <f>'Corridor LDV Model'!$A849</f>
        <v>US 26</v>
      </c>
      <c r="B850" s="29">
        <f>'Corridor LDV Model'!AD849*(1+$C$4)</f>
        <v>0</v>
      </c>
      <c r="C850" s="29">
        <f>'Corridor LDV Model'!AE849*(1+$C$4)</f>
        <v>1.3</v>
      </c>
      <c r="D850" s="29">
        <f>'Corridor LDV Model'!AF849*(1+$C$4)</f>
        <v>1.3</v>
      </c>
      <c r="E850" s="29">
        <f>'Corridor LDV Model'!AG849*(1+$C$4)</f>
        <v>1.3</v>
      </c>
    </row>
    <row r="851" spans="1:5" x14ac:dyDescent="0.25">
      <c r="A851" s="80" t="str">
        <f>'Corridor LDV Model'!$A850</f>
        <v>US 26</v>
      </c>
      <c r="B851" s="29">
        <f>'Corridor LDV Model'!AD850*(1+$C$4)</f>
        <v>0</v>
      </c>
      <c r="C851" s="29">
        <f>'Corridor LDV Model'!AE850*(1+$C$4)</f>
        <v>0</v>
      </c>
      <c r="D851" s="29">
        <f>'Corridor LDV Model'!AF850*(1+$C$4)</f>
        <v>0</v>
      </c>
      <c r="E851" s="29">
        <f>'Corridor LDV Model'!AG850*(1+$C$4)</f>
        <v>0</v>
      </c>
    </row>
    <row r="852" spans="1:5" x14ac:dyDescent="0.25">
      <c r="A852" s="80" t="str">
        <f>'Corridor LDV Model'!$A851</f>
        <v>US 26</v>
      </c>
      <c r="B852" s="29">
        <f>'Corridor LDV Model'!AD851*(1+$C$4)</f>
        <v>0</v>
      </c>
      <c r="C852" s="29">
        <f>'Corridor LDV Model'!AE851*(1+$C$4)</f>
        <v>0</v>
      </c>
      <c r="D852" s="29">
        <f>'Corridor LDV Model'!AF851*(1+$C$4)</f>
        <v>1.3</v>
      </c>
      <c r="E852" s="29">
        <f>'Corridor LDV Model'!AG851*(1+$C$4)</f>
        <v>1.3</v>
      </c>
    </row>
    <row r="853" spans="1:5" x14ac:dyDescent="0.25">
      <c r="A853" s="80" t="str">
        <f>'Corridor LDV Model'!$A852</f>
        <v>US 26</v>
      </c>
      <c r="B853" s="29">
        <f>'Corridor LDV Model'!AD852*(1+$C$4)</f>
        <v>0</v>
      </c>
      <c r="C853" s="29">
        <f>'Corridor LDV Model'!AE852*(1+$C$4)</f>
        <v>0</v>
      </c>
      <c r="D853" s="29">
        <f>'Corridor LDV Model'!AF852*(1+$C$4)</f>
        <v>0</v>
      </c>
      <c r="E853" s="29">
        <f>'Corridor LDV Model'!AG852*(1+$C$4)</f>
        <v>0</v>
      </c>
    </row>
    <row r="854" spans="1:5" x14ac:dyDescent="0.25">
      <c r="A854" s="80" t="str">
        <f>'Corridor LDV Model'!$A853</f>
        <v>US 26</v>
      </c>
      <c r="B854" s="29">
        <f>'Corridor LDV Model'!AD853*(1+$C$4)</f>
        <v>0</v>
      </c>
      <c r="C854" s="29">
        <f>'Corridor LDV Model'!AE853*(1+$C$4)</f>
        <v>2.6</v>
      </c>
      <c r="D854" s="29">
        <f>'Corridor LDV Model'!AF853*(1+$C$4)</f>
        <v>2.6</v>
      </c>
      <c r="E854" s="29">
        <f>'Corridor LDV Model'!AG853*(1+$C$4)</f>
        <v>3.9000000000000004</v>
      </c>
    </row>
    <row r="855" spans="1:5" x14ac:dyDescent="0.25">
      <c r="A855" s="80" t="str">
        <f>'Corridor LDV Model'!$A854</f>
        <v>US 26</v>
      </c>
      <c r="B855" s="29">
        <f>'Corridor LDV Model'!AD854*(1+$C$4)</f>
        <v>1.3</v>
      </c>
      <c r="C855" s="29">
        <f>'Corridor LDV Model'!AE854*(1+$C$4)</f>
        <v>3.9000000000000004</v>
      </c>
      <c r="D855" s="29">
        <f>'Corridor LDV Model'!AF854*(1+$C$4)</f>
        <v>6.5</v>
      </c>
      <c r="E855" s="29">
        <f>'Corridor LDV Model'!AG854*(1+$C$4)</f>
        <v>7.8000000000000007</v>
      </c>
    </row>
    <row r="856" spans="1:5" x14ac:dyDescent="0.25">
      <c r="A856" s="80" t="str">
        <f>'Corridor LDV Model'!$A855</f>
        <v>US 26</v>
      </c>
      <c r="B856" s="29">
        <f>'Corridor LDV Model'!AD855*(1+$C$4)</f>
        <v>0</v>
      </c>
      <c r="C856" s="29">
        <f>'Corridor LDV Model'!AE855*(1+$C$4)</f>
        <v>1.3</v>
      </c>
      <c r="D856" s="29">
        <f>'Corridor LDV Model'!AF855*(1+$C$4)</f>
        <v>1.3</v>
      </c>
      <c r="E856" s="29">
        <f>'Corridor LDV Model'!AG855*(1+$C$4)</f>
        <v>1.3</v>
      </c>
    </row>
    <row r="857" spans="1:5" x14ac:dyDescent="0.25">
      <c r="A857" s="80" t="str">
        <f>'Corridor LDV Model'!$A856</f>
        <v>US 26</v>
      </c>
      <c r="B857" s="29">
        <f>'Corridor LDV Model'!AD856*(1+$C$4)</f>
        <v>0</v>
      </c>
      <c r="C857" s="29">
        <f>'Corridor LDV Model'!AE856*(1+$C$4)</f>
        <v>1.3</v>
      </c>
      <c r="D857" s="29">
        <f>'Corridor LDV Model'!AF856*(1+$C$4)</f>
        <v>2.6</v>
      </c>
      <c r="E857" s="29">
        <f>'Corridor LDV Model'!AG856*(1+$C$4)</f>
        <v>2.6</v>
      </c>
    </row>
    <row r="858" spans="1:5" x14ac:dyDescent="0.25">
      <c r="A858" s="80" t="str">
        <f>'Corridor LDV Model'!$A857</f>
        <v>US 26</v>
      </c>
      <c r="B858" s="29">
        <f>'Corridor LDV Model'!AD857*(1+$C$4)</f>
        <v>1.3</v>
      </c>
      <c r="C858" s="29">
        <f>'Corridor LDV Model'!AE857*(1+$C$4)</f>
        <v>2.6</v>
      </c>
      <c r="D858" s="29">
        <f>'Corridor LDV Model'!AF857*(1+$C$4)</f>
        <v>3.9000000000000004</v>
      </c>
      <c r="E858" s="29">
        <f>'Corridor LDV Model'!AG857*(1+$C$4)</f>
        <v>3.9000000000000004</v>
      </c>
    </row>
    <row r="859" spans="1:5" x14ac:dyDescent="0.25">
      <c r="A859" s="80" t="str">
        <f>'Corridor LDV Model'!$A858</f>
        <v>US 26</v>
      </c>
      <c r="B859" s="29">
        <f>'Corridor LDV Model'!AD858*(1+$C$4)</f>
        <v>0</v>
      </c>
      <c r="C859" s="29">
        <f>'Corridor LDV Model'!AE858*(1+$C$4)</f>
        <v>1.3</v>
      </c>
      <c r="D859" s="29">
        <f>'Corridor LDV Model'!AF858*(1+$C$4)</f>
        <v>1.3</v>
      </c>
      <c r="E859" s="29">
        <f>'Corridor LDV Model'!AG858*(1+$C$4)</f>
        <v>1.3</v>
      </c>
    </row>
    <row r="860" spans="1:5" x14ac:dyDescent="0.25">
      <c r="A860" s="80" t="str">
        <f>'Corridor LDV Model'!$A859</f>
        <v>US 26</v>
      </c>
      <c r="B860" s="29">
        <f>'Corridor LDV Model'!AD859*(1+$C$4)</f>
        <v>0</v>
      </c>
      <c r="C860" s="29">
        <f>'Corridor LDV Model'!AE859*(1+$C$4)</f>
        <v>0</v>
      </c>
      <c r="D860" s="29">
        <f>'Corridor LDV Model'!AF859*(1+$C$4)</f>
        <v>0</v>
      </c>
      <c r="E860" s="29">
        <f>'Corridor LDV Model'!AG859*(1+$C$4)</f>
        <v>0</v>
      </c>
    </row>
    <row r="861" spans="1:5" x14ac:dyDescent="0.25">
      <c r="A861" s="80" t="str">
        <f>'Corridor LDV Model'!$A860</f>
        <v>US 26</v>
      </c>
      <c r="B861" s="29">
        <f>'Corridor LDV Model'!AD860*(1+$C$4)</f>
        <v>0</v>
      </c>
      <c r="C861" s="29">
        <f>'Corridor LDV Model'!AE860*(1+$C$4)</f>
        <v>0</v>
      </c>
      <c r="D861" s="29">
        <f>'Corridor LDV Model'!AF860*(1+$C$4)</f>
        <v>0</v>
      </c>
      <c r="E861" s="29">
        <f>'Corridor LDV Model'!AG860*(1+$C$4)</f>
        <v>0</v>
      </c>
    </row>
    <row r="862" spans="1:5" x14ac:dyDescent="0.25">
      <c r="A862" s="80" t="str">
        <f>'Corridor LDV Model'!$A861</f>
        <v>US 26</v>
      </c>
      <c r="B862" s="29">
        <f>'Corridor LDV Model'!AD861*(1+$C$4)</f>
        <v>0</v>
      </c>
      <c r="C862" s="29">
        <f>'Corridor LDV Model'!AE861*(1+$C$4)</f>
        <v>0</v>
      </c>
      <c r="D862" s="29">
        <f>'Corridor LDV Model'!AF861*(1+$C$4)</f>
        <v>0</v>
      </c>
      <c r="E862" s="29">
        <f>'Corridor LDV Model'!AG861*(1+$C$4)</f>
        <v>0</v>
      </c>
    </row>
    <row r="863" spans="1:5" x14ac:dyDescent="0.25">
      <c r="A863" s="80" t="str">
        <f>'Corridor LDV Model'!$A862</f>
        <v>US 26</v>
      </c>
      <c r="B863" s="29">
        <f>'Corridor LDV Model'!AD862*(1+$C$4)</f>
        <v>0</v>
      </c>
      <c r="C863" s="29">
        <f>'Corridor LDV Model'!AE862*(1+$C$4)</f>
        <v>0</v>
      </c>
      <c r="D863" s="29">
        <f>'Corridor LDV Model'!AF862*(1+$C$4)</f>
        <v>0</v>
      </c>
      <c r="E863" s="29">
        <f>'Corridor LDV Model'!AG862*(1+$C$4)</f>
        <v>0</v>
      </c>
    </row>
    <row r="864" spans="1:5" x14ac:dyDescent="0.25">
      <c r="A864" s="80" t="str">
        <f>'Corridor LDV Model'!$A863</f>
        <v>US 26</v>
      </c>
      <c r="B864" s="29">
        <f>'Corridor LDV Model'!AD863*(1+$C$4)</f>
        <v>0</v>
      </c>
      <c r="C864" s="29">
        <f>'Corridor LDV Model'!AE863*(1+$C$4)</f>
        <v>1.3</v>
      </c>
      <c r="D864" s="29">
        <f>'Corridor LDV Model'!AF863*(1+$C$4)</f>
        <v>1.3</v>
      </c>
      <c r="E864" s="29">
        <f>'Corridor LDV Model'!AG863*(1+$C$4)</f>
        <v>1.3</v>
      </c>
    </row>
    <row r="865" spans="1:5" x14ac:dyDescent="0.25">
      <c r="A865" s="80" t="str">
        <f>'Corridor LDV Model'!$A864</f>
        <v>US 26</v>
      </c>
      <c r="B865" s="29">
        <f>'Corridor LDV Model'!AD864*(1+$C$4)</f>
        <v>0</v>
      </c>
      <c r="C865" s="29">
        <f>'Corridor LDV Model'!AE864*(1+$C$4)</f>
        <v>0</v>
      </c>
      <c r="D865" s="29">
        <f>'Corridor LDV Model'!AF864*(1+$C$4)</f>
        <v>1.3</v>
      </c>
      <c r="E865" s="29">
        <f>'Corridor LDV Model'!AG864*(1+$C$4)</f>
        <v>1.3</v>
      </c>
    </row>
    <row r="866" spans="1:5" x14ac:dyDescent="0.25">
      <c r="A866" s="80" t="str">
        <f>'Corridor LDV Model'!$A865</f>
        <v>US 26</v>
      </c>
      <c r="B866" s="29">
        <f>'Corridor LDV Model'!AD865*(1+$C$4)</f>
        <v>0</v>
      </c>
      <c r="C866" s="29">
        <f>'Corridor LDV Model'!AE865*(1+$C$4)</f>
        <v>0</v>
      </c>
      <c r="D866" s="29">
        <f>'Corridor LDV Model'!AF865*(1+$C$4)</f>
        <v>0</v>
      </c>
      <c r="E866" s="29">
        <f>'Corridor LDV Model'!AG865*(1+$C$4)</f>
        <v>0</v>
      </c>
    </row>
    <row r="867" spans="1:5" x14ac:dyDescent="0.25">
      <c r="A867" s="80" t="str">
        <f>'Corridor LDV Model'!$A866</f>
        <v>US 26</v>
      </c>
      <c r="B867" s="29">
        <f>'Corridor LDV Model'!AD866*(1+$C$4)</f>
        <v>0</v>
      </c>
      <c r="C867" s="29">
        <f>'Corridor LDV Model'!AE866*(1+$C$4)</f>
        <v>0</v>
      </c>
      <c r="D867" s="29">
        <f>'Corridor LDV Model'!AF866*(1+$C$4)</f>
        <v>0</v>
      </c>
      <c r="E867" s="29">
        <f>'Corridor LDV Model'!AG866*(1+$C$4)</f>
        <v>0</v>
      </c>
    </row>
    <row r="868" spans="1:5" x14ac:dyDescent="0.25">
      <c r="A868" s="80" t="str">
        <f>'Corridor LDV Model'!$A867</f>
        <v>US 26</v>
      </c>
      <c r="B868" s="29">
        <f>'Corridor LDV Model'!AD867*(1+$C$4)</f>
        <v>0</v>
      </c>
      <c r="C868" s="29">
        <f>'Corridor LDV Model'!AE867*(1+$C$4)</f>
        <v>0</v>
      </c>
      <c r="D868" s="29">
        <f>'Corridor LDV Model'!AF867*(1+$C$4)</f>
        <v>0</v>
      </c>
      <c r="E868" s="29">
        <f>'Corridor LDV Model'!AG867*(1+$C$4)</f>
        <v>0</v>
      </c>
    </row>
    <row r="869" spans="1:5" x14ac:dyDescent="0.25">
      <c r="A869" s="80" t="str">
        <f>'Corridor LDV Model'!$A868</f>
        <v>US 26</v>
      </c>
      <c r="B869" s="29">
        <f>'Corridor LDV Model'!AD868*(1+$C$4)</f>
        <v>0</v>
      </c>
      <c r="C869" s="29">
        <f>'Corridor LDV Model'!AE868*(1+$C$4)</f>
        <v>0</v>
      </c>
      <c r="D869" s="29">
        <f>'Corridor LDV Model'!AF868*(1+$C$4)</f>
        <v>0</v>
      </c>
      <c r="E869" s="29">
        <f>'Corridor LDV Model'!AG868*(1+$C$4)</f>
        <v>0</v>
      </c>
    </row>
    <row r="870" spans="1:5" x14ac:dyDescent="0.25">
      <c r="A870" s="80" t="str">
        <f>'Corridor LDV Model'!$A869</f>
        <v>US 26</v>
      </c>
      <c r="B870" s="29">
        <f>'Corridor LDV Model'!AD869*(1+$C$4)</f>
        <v>0</v>
      </c>
      <c r="C870" s="29">
        <f>'Corridor LDV Model'!AE869*(1+$C$4)</f>
        <v>0</v>
      </c>
      <c r="D870" s="29">
        <f>'Corridor LDV Model'!AF869*(1+$C$4)</f>
        <v>0</v>
      </c>
      <c r="E870" s="29">
        <f>'Corridor LDV Model'!AG869*(1+$C$4)</f>
        <v>0</v>
      </c>
    </row>
    <row r="871" spans="1:5" x14ac:dyDescent="0.25">
      <c r="A871" s="80" t="str">
        <f>'Corridor LDV Model'!$A870</f>
        <v>US 26</v>
      </c>
      <c r="B871" s="29">
        <f>'Corridor LDV Model'!AD870*(1+$C$4)</f>
        <v>0</v>
      </c>
      <c r="C871" s="29">
        <f>'Corridor LDV Model'!AE870*(1+$C$4)</f>
        <v>1.3</v>
      </c>
      <c r="D871" s="29">
        <f>'Corridor LDV Model'!AF870*(1+$C$4)</f>
        <v>1.3</v>
      </c>
      <c r="E871" s="29">
        <f>'Corridor LDV Model'!AG870*(1+$C$4)</f>
        <v>1.3</v>
      </c>
    </row>
    <row r="872" spans="1:5" x14ac:dyDescent="0.25">
      <c r="A872" s="80" t="str">
        <f>'Corridor LDV Model'!$A871</f>
        <v>US 26</v>
      </c>
      <c r="B872" s="29">
        <f>'Corridor LDV Model'!AD871*(1+$C$4)</f>
        <v>0</v>
      </c>
      <c r="C872" s="29">
        <f>'Corridor LDV Model'!AE871*(1+$C$4)</f>
        <v>0</v>
      </c>
      <c r="D872" s="29">
        <f>'Corridor LDV Model'!AF871*(1+$C$4)</f>
        <v>1.3</v>
      </c>
      <c r="E872" s="29">
        <f>'Corridor LDV Model'!AG871*(1+$C$4)</f>
        <v>1.3</v>
      </c>
    </row>
    <row r="873" spans="1:5" x14ac:dyDescent="0.25">
      <c r="A873" s="80" t="str">
        <f>'Corridor LDV Model'!$A872</f>
        <v>US 26</v>
      </c>
      <c r="B873" s="29">
        <f>'Corridor LDV Model'!AD872*(1+$C$4)</f>
        <v>1.3</v>
      </c>
      <c r="C873" s="29">
        <f>'Corridor LDV Model'!AE872*(1+$C$4)</f>
        <v>2.6</v>
      </c>
      <c r="D873" s="29">
        <f>'Corridor LDV Model'!AF872*(1+$C$4)</f>
        <v>2.6</v>
      </c>
      <c r="E873" s="29">
        <f>'Corridor LDV Model'!AG872*(1+$C$4)</f>
        <v>3.9000000000000004</v>
      </c>
    </row>
    <row r="874" spans="1:5" x14ac:dyDescent="0.25">
      <c r="A874" s="80" t="str">
        <f>'Corridor LDV Model'!$A873</f>
        <v>US 26</v>
      </c>
      <c r="B874" s="29">
        <f>'Corridor LDV Model'!AD873*(1+$C$4)</f>
        <v>0</v>
      </c>
      <c r="C874" s="29">
        <f>'Corridor LDV Model'!AE873*(1+$C$4)</f>
        <v>0</v>
      </c>
      <c r="D874" s="29">
        <f>'Corridor LDV Model'!AF873*(1+$C$4)</f>
        <v>0</v>
      </c>
      <c r="E874" s="29">
        <f>'Corridor LDV Model'!AG873*(1+$C$4)</f>
        <v>1.3</v>
      </c>
    </row>
    <row r="875" spans="1:5" x14ac:dyDescent="0.25">
      <c r="A875" s="80" t="str">
        <f>'Corridor LDV Model'!$A874</f>
        <v>US 26</v>
      </c>
      <c r="B875" s="29">
        <f>'Corridor LDV Model'!AD874*(1+$C$4)</f>
        <v>0</v>
      </c>
      <c r="C875" s="29">
        <f>'Corridor LDV Model'!AE874*(1+$C$4)</f>
        <v>2.6</v>
      </c>
      <c r="D875" s="29">
        <f>'Corridor LDV Model'!AF874*(1+$C$4)</f>
        <v>2.6</v>
      </c>
      <c r="E875" s="29">
        <f>'Corridor LDV Model'!AG874*(1+$C$4)</f>
        <v>3.9000000000000004</v>
      </c>
    </row>
    <row r="876" spans="1:5" x14ac:dyDescent="0.25">
      <c r="A876" s="80" t="str">
        <f>'Corridor LDV Model'!$A875</f>
        <v>US 26</v>
      </c>
      <c r="B876" s="29">
        <f>'Corridor LDV Model'!AD875*(1+$C$4)</f>
        <v>0</v>
      </c>
      <c r="C876" s="29">
        <f>'Corridor LDV Model'!AE875*(1+$C$4)</f>
        <v>0</v>
      </c>
      <c r="D876" s="29">
        <f>'Corridor LDV Model'!AF875*(1+$C$4)</f>
        <v>0</v>
      </c>
      <c r="E876" s="29">
        <f>'Corridor LDV Model'!AG875*(1+$C$4)</f>
        <v>1.3</v>
      </c>
    </row>
    <row r="877" spans="1:5" x14ac:dyDescent="0.25">
      <c r="A877" s="80" t="str">
        <f>'Corridor LDV Model'!$A876</f>
        <v>US 26</v>
      </c>
      <c r="B877" s="29">
        <f>'Corridor LDV Model'!AD876*(1+$C$4)</f>
        <v>0</v>
      </c>
      <c r="C877" s="29">
        <f>'Corridor LDV Model'!AE876*(1+$C$4)</f>
        <v>1.3</v>
      </c>
      <c r="D877" s="29">
        <f>'Corridor LDV Model'!AF876*(1+$C$4)</f>
        <v>2.6</v>
      </c>
      <c r="E877" s="29">
        <f>'Corridor LDV Model'!AG876*(1+$C$4)</f>
        <v>3.9000000000000004</v>
      </c>
    </row>
    <row r="878" spans="1:5" x14ac:dyDescent="0.25">
      <c r="A878" s="80" t="str">
        <f>'Corridor LDV Model'!$A877</f>
        <v>US 26</v>
      </c>
      <c r="B878" s="29">
        <f>'Corridor LDV Model'!AD877*(1+$C$4)</f>
        <v>1.3</v>
      </c>
      <c r="C878" s="29">
        <f>'Corridor LDV Model'!AE877*(1+$C$4)</f>
        <v>3.9000000000000004</v>
      </c>
      <c r="D878" s="29">
        <f>'Corridor LDV Model'!AF877*(1+$C$4)</f>
        <v>5.2</v>
      </c>
      <c r="E878" s="29">
        <f>'Corridor LDV Model'!AG877*(1+$C$4)</f>
        <v>7.8000000000000007</v>
      </c>
    </row>
    <row r="879" spans="1:5" x14ac:dyDescent="0.25">
      <c r="A879" s="80" t="str">
        <f>'Corridor LDV Model'!$A878</f>
        <v>US 26</v>
      </c>
      <c r="B879" s="29">
        <f>'Corridor LDV Model'!AD878*(1+$C$4)</f>
        <v>0</v>
      </c>
      <c r="C879" s="29">
        <f>'Corridor LDV Model'!AE878*(1+$C$4)</f>
        <v>0</v>
      </c>
      <c r="D879" s="29">
        <f>'Corridor LDV Model'!AF878*(1+$C$4)</f>
        <v>0</v>
      </c>
      <c r="E879" s="29">
        <f>'Corridor LDV Model'!AG878*(1+$C$4)</f>
        <v>1.3</v>
      </c>
    </row>
    <row r="880" spans="1:5" x14ac:dyDescent="0.25">
      <c r="A880" s="80" t="str">
        <f>'Corridor LDV Model'!$A879</f>
        <v>US 26</v>
      </c>
      <c r="B880" s="29">
        <f>'Corridor LDV Model'!AD879*(1+$C$4)</f>
        <v>0</v>
      </c>
      <c r="C880" s="29">
        <f>'Corridor LDV Model'!AE879*(1+$C$4)</f>
        <v>1.3</v>
      </c>
      <c r="D880" s="29">
        <f>'Corridor LDV Model'!AF879*(1+$C$4)</f>
        <v>1.3</v>
      </c>
      <c r="E880" s="29">
        <f>'Corridor LDV Model'!AG879*(1+$C$4)</f>
        <v>1.3</v>
      </c>
    </row>
    <row r="881" spans="1:5" x14ac:dyDescent="0.25">
      <c r="A881" s="80" t="str">
        <f>'Corridor LDV Model'!$A880</f>
        <v>US 26</v>
      </c>
      <c r="B881" s="29">
        <f>'Corridor LDV Model'!AD880*(1+$C$4)</f>
        <v>0</v>
      </c>
      <c r="C881" s="29">
        <f>'Corridor LDV Model'!AE880*(1+$C$4)</f>
        <v>1.3</v>
      </c>
      <c r="D881" s="29">
        <f>'Corridor LDV Model'!AF880*(1+$C$4)</f>
        <v>1.3</v>
      </c>
      <c r="E881" s="29">
        <f>'Corridor LDV Model'!AG880*(1+$C$4)</f>
        <v>2.6</v>
      </c>
    </row>
    <row r="882" spans="1:5" x14ac:dyDescent="0.25">
      <c r="A882" s="80" t="str">
        <f>'Corridor LDV Model'!$A881</f>
        <v>US 26</v>
      </c>
      <c r="B882" s="29">
        <f>'Corridor LDV Model'!AD881*(1+$C$4)</f>
        <v>0</v>
      </c>
      <c r="C882" s="29">
        <f>'Corridor LDV Model'!AE881*(1+$C$4)</f>
        <v>2.6</v>
      </c>
      <c r="D882" s="29">
        <f>'Corridor LDV Model'!AF881*(1+$C$4)</f>
        <v>2.6</v>
      </c>
      <c r="E882" s="29">
        <f>'Corridor LDV Model'!AG881*(1+$C$4)</f>
        <v>3.9000000000000004</v>
      </c>
    </row>
    <row r="883" spans="1:5" x14ac:dyDescent="0.25">
      <c r="A883" s="80" t="str">
        <f>'Corridor LDV Model'!$A882</f>
        <v>US 26</v>
      </c>
      <c r="B883" s="29">
        <f>'Corridor LDV Model'!AD882*(1+$C$4)</f>
        <v>1.3</v>
      </c>
      <c r="C883" s="29">
        <f>'Corridor LDV Model'!AE882*(1+$C$4)</f>
        <v>2.6</v>
      </c>
      <c r="D883" s="29">
        <f>'Corridor LDV Model'!AF882*(1+$C$4)</f>
        <v>3.9000000000000004</v>
      </c>
      <c r="E883" s="29">
        <f>'Corridor LDV Model'!AG882*(1+$C$4)</f>
        <v>5.2</v>
      </c>
    </row>
    <row r="884" spans="1:5" x14ac:dyDescent="0.25">
      <c r="A884" s="80" t="str">
        <f>'Corridor LDV Model'!$A883</f>
        <v>US 26</v>
      </c>
      <c r="B884" s="29">
        <f>'Corridor LDV Model'!AD883*(1+$C$4)</f>
        <v>1.3</v>
      </c>
      <c r="C884" s="29">
        <f>'Corridor LDV Model'!AE883*(1+$C$4)</f>
        <v>2.6</v>
      </c>
      <c r="D884" s="29">
        <f>'Corridor LDV Model'!AF883*(1+$C$4)</f>
        <v>3.9000000000000004</v>
      </c>
      <c r="E884" s="29">
        <f>'Corridor LDV Model'!AG883*(1+$C$4)</f>
        <v>5.2</v>
      </c>
    </row>
    <row r="885" spans="1:5" x14ac:dyDescent="0.25">
      <c r="A885" s="80" t="str">
        <f>'Corridor LDV Model'!$A884</f>
        <v>US 26</v>
      </c>
      <c r="B885" s="29">
        <f>'Corridor LDV Model'!AD884*(1+$C$4)</f>
        <v>0</v>
      </c>
      <c r="C885" s="29">
        <f>'Corridor LDV Model'!AE884*(1+$C$4)</f>
        <v>1.3</v>
      </c>
      <c r="D885" s="29">
        <f>'Corridor LDV Model'!AF884*(1+$C$4)</f>
        <v>2.6</v>
      </c>
      <c r="E885" s="29">
        <f>'Corridor LDV Model'!AG884*(1+$C$4)</f>
        <v>2.6</v>
      </c>
    </row>
    <row r="886" spans="1:5" x14ac:dyDescent="0.25">
      <c r="A886" s="80" t="str">
        <f>'Corridor LDV Model'!$A885</f>
        <v>US 26</v>
      </c>
      <c r="B886" s="29">
        <f>'Corridor LDV Model'!AD885*(1+$C$4)</f>
        <v>0</v>
      </c>
      <c r="C886" s="29">
        <f>'Corridor LDV Model'!AE885*(1+$C$4)</f>
        <v>0</v>
      </c>
      <c r="D886" s="29">
        <f>'Corridor LDV Model'!AF885*(1+$C$4)</f>
        <v>0</v>
      </c>
      <c r="E886" s="29">
        <f>'Corridor LDV Model'!AG885*(1+$C$4)</f>
        <v>0</v>
      </c>
    </row>
    <row r="887" spans="1:5" x14ac:dyDescent="0.25">
      <c r="A887" s="80" t="str">
        <f>'Corridor LDV Model'!$A886</f>
        <v>US 26</v>
      </c>
      <c r="B887" s="29">
        <f>'Corridor LDV Model'!AD886*(1+$C$4)</f>
        <v>0</v>
      </c>
      <c r="C887" s="29">
        <f>'Corridor LDV Model'!AE886*(1+$C$4)</f>
        <v>1.3</v>
      </c>
      <c r="D887" s="29">
        <f>'Corridor LDV Model'!AF886*(1+$C$4)</f>
        <v>2.6</v>
      </c>
      <c r="E887" s="29">
        <f>'Corridor LDV Model'!AG886*(1+$C$4)</f>
        <v>2.6</v>
      </c>
    </row>
    <row r="888" spans="1:5" x14ac:dyDescent="0.25">
      <c r="A888" s="80" t="str">
        <f>'Corridor LDV Model'!$A887</f>
        <v>US 26</v>
      </c>
      <c r="B888" s="29">
        <f>'Corridor LDV Model'!AD887*(1+$C$4)</f>
        <v>0</v>
      </c>
      <c r="C888" s="29">
        <f>'Corridor LDV Model'!AE887*(1+$C$4)</f>
        <v>1.3</v>
      </c>
      <c r="D888" s="29">
        <f>'Corridor LDV Model'!AF887*(1+$C$4)</f>
        <v>1.3</v>
      </c>
      <c r="E888" s="29">
        <f>'Corridor LDV Model'!AG887*(1+$C$4)</f>
        <v>2.6</v>
      </c>
    </row>
    <row r="889" spans="1:5" x14ac:dyDescent="0.25">
      <c r="A889" s="80" t="str">
        <f>'Corridor LDV Model'!$A888</f>
        <v>US 26</v>
      </c>
      <c r="B889" s="29">
        <f>'Corridor LDV Model'!AD888*(1+$C$4)</f>
        <v>0</v>
      </c>
      <c r="C889" s="29">
        <f>'Corridor LDV Model'!AE888*(1+$C$4)</f>
        <v>0</v>
      </c>
      <c r="D889" s="29">
        <f>'Corridor LDV Model'!AF888*(1+$C$4)</f>
        <v>0</v>
      </c>
      <c r="E889" s="29">
        <f>'Corridor LDV Model'!AG888*(1+$C$4)</f>
        <v>1.3</v>
      </c>
    </row>
    <row r="890" spans="1:5" x14ac:dyDescent="0.25">
      <c r="A890" s="80" t="str">
        <f>'Corridor LDV Model'!$A889</f>
        <v>US 26</v>
      </c>
      <c r="B890" s="29">
        <f>'Corridor LDV Model'!AD889*(1+$C$4)</f>
        <v>0</v>
      </c>
      <c r="C890" s="29">
        <f>'Corridor LDV Model'!AE889*(1+$C$4)</f>
        <v>0</v>
      </c>
      <c r="D890" s="29">
        <f>'Corridor LDV Model'!AF889*(1+$C$4)</f>
        <v>1.3</v>
      </c>
      <c r="E890" s="29">
        <f>'Corridor LDV Model'!AG889*(1+$C$4)</f>
        <v>1.3</v>
      </c>
    </row>
    <row r="891" spans="1:5" x14ac:dyDescent="0.25">
      <c r="A891" s="80" t="str">
        <f>'Corridor LDV Model'!$A890</f>
        <v>US 26</v>
      </c>
      <c r="B891" s="29">
        <f>'Corridor LDV Model'!AD890*(1+$C$4)</f>
        <v>0</v>
      </c>
      <c r="C891" s="29">
        <f>'Corridor LDV Model'!AE890*(1+$C$4)</f>
        <v>1.3</v>
      </c>
      <c r="D891" s="29">
        <f>'Corridor LDV Model'!AF890*(1+$C$4)</f>
        <v>1.3</v>
      </c>
      <c r="E891" s="29">
        <f>'Corridor LDV Model'!AG890*(1+$C$4)</f>
        <v>1.3</v>
      </c>
    </row>
    <row r="892" spans="1:5" x14ac:dyDescent="0.25">
      <c r="A892" s="80" t="str">
        <f>'Corridor LDV Model'!$A891</f>
        <v>US 26</v>
      </c>
      <c r="B892" s="29">
        <f>'Corridor LDV Model'!AD891*(1+$C$4)</f>
        <v>1.3</v>
      </c>
      <c r="C892" s="29">
        <f>'Corridor LDV Model'!AE891*(1+$C$4)</f>
        <v>2.6</v>
      </c>
      <c r="D892" s="29">
        <f>'Corridor LDV Model'!AF891*(1+$C$4)</f>
        <v>3.9000000000000004</v>
      </c>
      <c r="E892" s="29">
        <f>'Corridor LDV Model'!AG891*(1+$C$4)</f>
        <v>5.2</v>
      </c>
    </row>
    <row r="893" spans="1:5" x14ac:dyDescent="0.25">
      <c r="A893" s="80" t="str">
        <f>'Corridor LDV Model'!$A892</f>
        <v>US 26</v>
      </c>
      <c r="B893" s="29">
        <f>'Corridor LDV Model'!AD892*(1+$C$4)</f>
        <v>1.3</v>
      </c>
      <c r="C893" s="29">
        <f>'Corridor LDV Model'!AE892*(1+$C$4)</f>
        <v>3.9000000000000004</v>
      </c>
      <c r="D893" s="29">
        <f>'Corridor LDV Model'!AF892*(1+$C$4)</f>
        <v>5.2</v>
      </c>
      <c r="E893" s="29">
        <f>'Corridor LDV Model'!AG892*(1+$C$4)</f>
        <v>6.5</v>
      </c>
    </row>
    <row r="894" spans="1:5" x14ac:dyDescent="0.25">
      <c r="A894" s="80" t="str">
        <f>'Corridor LDV Model'!$A893</f>
        <v>US 26</v>
      </c>
      <c r="B894" s="29">
        <f>'Corridor LDV Model'!AD893*(1+$C$4)</f>
        <v>1.3</v>
      </c>
      <c r="C894" s="29">
        <f>'Corridor LDV Model'!AE893*(1+$C$4)</f>
        <v>2.6</v>
      </c>
      <c r="D894" s="29">
        <f>'Corridor LDV Model'!AF893*(1+$C$4)</f>
        <v>2.6</v>
      </c>
      <c r="E894" s="29">
        <f>'Corridor LDV Model'!AG893*(1+$C$4)</f>
        <v>3.9000000000000004</v>
      </c>
    </row>
    <row r="895" spans="1:5" x14ac:dyDescent="0.25">
      <c r="A895" s="80" t="str">
        <f>'Corridor LDV Model'!$A894</f>
        <v>US 26</v>
      </c>
      <c r="B895" s="29">
        <f>'Corridor LDV Model'!AD894*(1+$C$4)</f>
        <v>0</v>
      </c>
      <c r="C895" s="29">
        <f>'Corridor LDV Model'!AE894*(1+$C$4)</f>
        <v>1.3</v>
      </c>
      <c r="D895" s="29">
        <f>'Corridor LDV Model'!AF894*(1+$C$4)</f>
        <v>1.3</v>
      </c>
      <c r="E895" s="29">
        <f>'Corridor LDV Model'!AG894*(1+$C$4)</f>
        <v>1.3</v>
      </c>
    </row>
    <row r="896" spans="1:5" x14ac:dyDescent="0.25">
      <c r="A896" s="80" t="str">
        <f>'Corridor LDV Model'!$A895</f>
        <v>US 26</v>
      </c>
      <c r="B896" s="29">
        <f>'Corridor LDV Model'!AD895*(1+$C$4)</f>
        <v>0</v>
      </c>
      <c r="C896" s="29">
        <f>'Corridor LDV Model'!AE895*(1+$C$4)</f>
        <v>1.3</v>
      </c>
      <c r="D896" s="29">
        <f>'Corridor LDV Model'!AF895*(1+$C$4)</f>
        <v>1.3</v>
      </c>
      <c r="E896" s="29">
        <f>'Corridor LDV Model'!AG895*(1+$C$4)</f>
        <v>1.3</v>
      </c>
    </row>
    <row r="897" spans="1:5" x14ac:dyDescent="0.25">
      <c r="A897" s="80" t="str">
        <f>'Corridor LDV Model'!$A896</f>
        <v>US 26</v>
      </c>
      <c r="B897" s="29">
        <f>'Corridor LDV Model'!AD896*(1+$C$4)</f>
        <v>1.3</v>
      </c>
      <c r="C897" s="29">
        <f>'Corridor LDV Model'!AE896*(1+$C$4)</f>
        <v>2.6</v>
      </c>
      <c r="D897" s="29">
        <f>'Corridor LDV Model'!AF896*(1+$C$4)</f>
        <v>3.9000000000000004</v>
      </c>
      <c r="E897" s="29">
        <f>'Corridor LDV Model'!AG896*(1+$C$4)</f>
        <v>5.2</v>
      </c>
    </row>
    <row r="898" spans="1:5" x14ac:dyDescent="0.25">
      <c r="A898" s="80" t="str">
        <f>'Corridor LDV Model'!$A897</f>
        <v>US 26</v>
      </c>
      <c r="B898" s="29">
        <f>'Corridor LDV Model'!AD897*(1+$C$4)</f>
        <v>0</v>
      </c>
      <c r="C898" s="29">
        <f>'Corridor LDV Model'!AE897*(1+$C$4)</f>
        <v>1.3</v>
      </c>
      <c r="D898" s="29">
        <f>'Corridor LDV Model'!AF897*(1+$C$4)</f>
        <v>1.3</v>
      </c>
      <c r="E898" s="29">
        <f>'Corridor LDV Model'!AG897*(1+$C$4)</f>
        <v>2.6</v>
      </c>
    </row>
    <row r="899" spans="1:5" x14ac:dyDescent="0.25">
      <c r="A899" s="80" t="str">
        <f>'Corridor LDV Model'!$A898</f>
        <v>US 26</v>
      </c>
      <c r="B899" s="29">
        <f>'Corridor LDV Model'!AD898*(1+$C$4)</f>
        <v>1.3</v>
      </c>
      <c r="C899" s="29">
        <f>'Corridor LDV Model'!AE898*(1+$C$4)</f>
        <v>2.6</v>
      </c>
      <c r="D899" s="29">
        <f>'Corridor LDV Model'!AF898*(1+$C$4)</f>
        <v>3.9000000000000004</v>
      </c>
      <c r="E899" s="29">
        <f>'Corridor LDV Model'!AG898*(1+$C$4)</f>
        <v>5.2</v>
      </c>
    </row>
    <row r="900" spans="1:5" x14ac:dyDescent="0.25">
      <c r="A900" s="80" t="str">
        <f>'Corridor LDV Model'!$A899</f>
        <v>US 26</v>
      </c>
      <c r="B900" s="29">
        <f>'Corridor LDV Model'!AD899*(1+$C$4)</f>
        <v>0</v>
      </c>
      <c r="C900" s="29">
        <f>'Corridor LDV Model'!AE899*(1+$C$4)</f>
        <v>0</v>
      </c>
      <c r="D900" s="29">
        <f>'Corridor LDV Model'!AF899*(1+$C$4)</f>
        <v>0</v>
      </c>
      <c r="E900" s="29">
        <f>'Corridor LDV Model'!AG899*(1+$C$4)</f>
        <v>1.3</v>
      </c>
    </row>
    <row r="901" spans="1:5" x14ac:dyDescent="0.25">
      <c r="A901" s="80" t="str">
        <f>'Corridor LDV Model'!$A900</f>
        <v>US 26</v>
      </c>
      <c r="B901" s="29">
        <f>'Corridor LDV Model'!AD900*(1+$C$4)</f>
        <v>1.3</v>
      </c>
      <c r="C901" s="29">
        <f>'Corridor LDV Model'!AE900*(1+$C$4)</f>
        <v>3.9000000000000004</v>
      </c>
      <c r="D901" s="29">
        <f>'Corridor LDV Model'!AF900*(1+$C$4)</f>
        <v>6.5</v>
      </c>
      <c r="E901" s="29">
        <f>'Corridor LDV Model'!AG900*(1+$C$4)</f>
        <v>9.1</v>
      </c>
    </row>
    <row r="902" spans="1:5" x14ac:dyDescent="0.25">
      <c r="A902" s="80" t="str">
        <f>'Corridor LDV Model'!$A901</f>
        <v>US 26</v>
      </c>
      <c r="B902" s="29">
        <f>'Corridor LDV Model'!AD901*(1+$C$4)</f>
        <v>0</v>
      </c>
      <c r="C902" s="29">
        <f>'Corridor LDV Model'!AE901*(1+$C$4)</f>
        <v>0</v>
      </c>
      <c r="D902" s="29">
        <f>'Corridor LDV Model'!AF901*(1+$C$4)</f>
        <v>0</v>
      </c>
      <c r="E902" s="29">
        <f>'Corridor LDV Model'!AG901*(1+$C$4)</f>
        <v>1.3</v>
      </c>
    </row>
    <row r="903" spans="1:5" x14ac:dyDescent="0.25">
      <c r="A903" s="80" t="str">
        <f>'Corridor LDV Model'!$A902</f>
        <v>US 26</v>
      </c>
      <c r="B903" s="29">
        <f>'Corridor LDV Model'!AD902*(1+$C$4)</f>
        <v>0</v>
      </c>
      <c r="C903" s="29">
        <f>'Corridor LDV Model'!AE902*(1+$C$4)</f>
        <v>1.3</v>
      </c>
      <c r="D903" s="29">
        <f>'Corridor LDV Model'!AF902*(1+$C$4)</f>
        <v>2.6</v>
      </c>
      <c r="E903" s="29">
        <f>'Corridor LDV Model'!AG902*(1+$C$4)</f>
        <v>2.6</v>
      </c>
    </row>
    <row r="904" spans="1:5" x14ac:dyDescent="0.25">
      <c r="A904" s="80" t="str">
        <f>'Corridor LDV Model'!$A903</f>
        <v>US 26</v>
      </c>
      <c r="B904" s="29">
        <f>'Corridor LDV Model'!AD903*(1+$C$4)</f>
        <v>1.3</v>
      </c>
      <c r="C904" s="29">
        <f>'Corridor LDV Model'!AE903*(1+$C$4)</f>
        <v>6.5</v>
      </c>
      <c r="D904" s="29">
        <f>'Corridor LDV Model'!AF903*(1+$C$4)</f>
        <v>10.4</v>
      </c>
      <c r="E904" s="29">
        <f>'Corridor LDV Model'!AG903*(1+$C$4)</f>
        <v>15.600000000000001</v>
      </c>
    </row>
    <row r="905" spans="1:5" x14ac:dyDescent="0.25">
      <c r="A905" s="80" t="str">
        <f>'Corridor LDV Model'!$A904</f>
        <v>US 26</v>
      </c>
      <c r="B905" s="29">
        <f>'Corridor LDV Model'!AD904*(1+$C$4)</f>
        <v>1.3</v>
      </c>
      <c r="C905" s="29">
        <f>'Corridor LDV Model'!AE904*(1+$C$4)</f>
        <v>5.2</v>
      </c>
      <c r="D905" s="29">
        <f>'Corridor LDV Model'!AF904*(1+$C$4)</f>
        <v>7.8000000000000007</v>
      </c>
      <c r="E905" s="29">
        <f>'Corridor LDV Model'!AG904*(1+$C$4)</f>
        <v>11.700000000000001</v>
      </c>
    </row>
    <row r="906" spans="1:5" x14ac:dyDescent="0.25">
      <c r="A906" s="80" t="str">
        <f>'Corridor LDV Model'!$A905</f>
        <v>US 26</v>
      </c>
      <c r="B906" s="29">
        <f>'Corridor LDV Model'!AD905*(1+$C$4)</f>
        <v>0</v>
      </c>
      <c r="C906" s="29">
        <f>'Corridor LDV Model'!AE905*(1+$C$4)</f>
        <v>0</v>
      </c>
      <c r="D906" s="29">
        <f>'Corridor LDV Model'!AF905*(1+$C$4)</f>
        <v>0</v>
      </c>
      <c r="E906" s="29">
        <f>'Corridor LDV Model'!AG905*(1+$C$4)</f>
        <v>1.3</v>
      </c>
    </row>
    <row r="907" spans="1:5" x14ac:dyDescent="0.25">
      <c r="A907" s="80" t="str">
        <f>'Corridor LDV Model'!$A906</f>
        <v>US 26</v>
      </c>
      <c r="B907" s="29">
        <f>'Corridor LDV Model'!AD906*(1+$C$4)</f>
        <v>0</v>
      </c>
      <c r="C907" s="29">
        <f>'Corridor LDV Model'!AE906*(1+$C$4)</f>
        <v>0</v>
      </c>
      <c r="D907" s="29">
        <f>'Corridor LDV Model'!AF906*(1+$C$4)</f>
        <v>0</v>
      </c>
      <c r="E907" s="29">
        <f>'Corridor LDV Model'!AG906*(1+$C$4)</f>
        <v>0</v>
      </c>
    </row>
    <row r="908" spans="1:5" x14ac:dyDescent="0.25">
      <c r="A908" s="80" t="str">
        <f>'Corridor LDV Model'!$A907</f>
        <v>US 26</v>
      </c>
      <c r="B908" s="29">
        <f>'Corridor LDV Model'!AD907*(1+$C$4)</f>
        <v>0</v>
      </c>
      <c r="C908" s="29">
        <f>'Corridor LDV Model'!AE907*(1+$C$4)</f>
        <v>1.3</v>
      </c>
      <c r="D908" s="29">
        <f>'Corridor LDV Model'!AF907*(1+$C$4)</f>
        <v>1.3</v>
      </c>
      <c r="E908" s="29">
        <f>'Corridor LDV Model'!AG907*(1+$C$4)</f>
        <v>1.3</v>
      </c>
    </row>
    <row r="909" spans="1:5" x14ac:dyDescent="0.25">
      <c r="A909" s="80" t="str">
        <f>'Corridor LDV Model'!$A908</f>
        <v>US 26</v>
      </c>
      <c r="B909" s="29">
        <f>'Corridor LDV Model'!AD908*(1+$C$4)</f>
        <v>1.3</v>
      </c>
      <c r="C909" s="29">
        <f>'Corridor LDV Model'!AE908*(1+$C$4)</f>
        <v>9.1</v>
      </c>
      <c r="D909" s="29">
        <f>'Corridor LDV Model'!AF908*(1+$C$4)</f>
        <v>13</v>
      </c>
      <c r="E909" s="29">
        <f>'Corridor LDV Model'!AG908*(1+$C$4)</f>
        <v>19.5</v>
      </c>
    </row>
    <row r="910" spans="1:5" x14ac:dyDescent="0.25">
      <c r="A910" s="80" t="str">
        <f>'Corridor LDV Model'!$A909</f>
        <v>US 26</v>
      </c>
      <c r="B910" s="29">
        <f>'Corridor LDV Model'!AD909*(1+$C$4)</f>
        <v>2.6</v>
      </c>
      <c r="C910" s="29">
        <f>'Corridor LDV Model'!AE909*(1+$C$4)</f>
        <v>9.1</v>
      </c>
      <c r="D910" s="29">
        <f>'Corridor LDV Model'!AF909*(1+$C$4)</f>
        <v>14.3</v>
      </c>
      <c r="E910" s="29">
        <f>'Corridor LDV Model'!AG909*(1+$C$4)</f>
        <v>20.8</v>
      </c>
    </row>
    <row r="911" spans="1:5" x14ac:dyDescent="0.25">
      <c r="A911" s="80" t="str">
        <f>'Corridor LDV Model'!$A910</f>
        <v>US 26</v>
      </c>
      <c r="B911" s="29">
        <f>'Corridor LDV Model'!AD910*(1+$C$4)</f>
        <v>0</v>
      </c>
      <c r="C911" s="29">
        <f>'Corridor LDV Model'!AE910*(1+$C$4)</f>
        <v>1.3</v>
      </c>
      <c r="D911" s="29">
        <f>'Corridor LDV Model'!AF910*(1+$C$4)</f>
        <v>2.6</v>
      </c>
      <c r="E911" s="29">
        <f>'Corridor LDV Model'!AG910*(1+$C$4)</f>
        <v>2.6</v>
      </c>
    </row>
    <row r="912" spans="1:5" x14ac:dyDescent="0.25">
      <c r="A912" s="80" t="str">
        <f>'Corridor LDV Model'!$A911</f>
        <v>US 26</v>
      </c>
      <c r="B912" s="29">
        <f>'Corridor LDV Model'!AD911*(1+$C$4)</f>
        <v>0</v>
      </c>
      <c r="C912" s="29">
        <f>'Corridor LDV Model'!AE911*(1+$C$4)</f>
        <v>0</v>
      </c>
      <c r="D912" s="29">
        <f>'Corridor LDV Model'!AF911*(1+$C$4)</f>
        <v>0</v>
      </c>
      <c r="E912" s="29">
        <f>'Corridor LDV Model'!AG911*(1+$C$4)</f>
        <v>0</v>
      </c>
    </row>
    <row r="913" spans="1:5" x14ac:dyDescent="0.25">
      <c r="A913" s="80" t="str">
        <f>'Corridor LDV Model'!$A912</f>
        <v>US 26</v>
      </c>
      <c r="B913" s="29">
        <f>'Corridor LDV Model'!AD912*(1+$C$4)</f>
        <v>2.6</v>
      </c>
      <c r="C913" s="29">
        <f>'Corridor LDV Model'!AE912*(1+$C$4)</f>
        <v>7.8000000000000007</v>
      </c>
      <c r="D913" s="29">
        <f>'Corridor LDV Model'!AF912*(1+$C$4)</f>
        <v>11.700000000000001</v>
      </c>
      <c r="E913" s="29">
        <f>'Corridor LDV Model'!AG912*(1+$C$4)</f>
        <v>16.900000000000002</v>
      </c>
    </row>
    <row r="914" spans="1:5" x14ac:dyDescent="0.25">
      <c r="A914" s="80" t="str">
        <f>'Corridor LDV Model'!$A913</f>
        <v>US 26</v>
      </c>
      <c r="B914" s="29">
        <f>'Corridor LDV Model'!AD913*(1+$C$4)</f>
        <v>0</v>
      </c>
      <c r="C914" s="29">
        <f>'Corridor LDV Model'!AE913*(1+$C$4)</f>
        <v>0</v>
      </c>
      <c r="D914" s="29">
        <f>'Corridor LDV Model'!AF913*(1+$C$4)</f>
        <v>0</v>
      </c>
      <c r="E914" s="29">
        <f>'Corridor LDV Model'!AG913*(1+$C$4)</f>
        <v>0</v>
      </c>
    </row>
    <row r="915" spans="1:5" x14ac:dyDescent="0.25">
      <c r="A915" s="80" t="str">
        <f>'Corridor LDV Model'!$A914</f>
        <v>US 26</v>
      </c>
      <c r="B915" s="29">
        <f>'Corridor LDV Model'!AD914*(1+$C$4)</f>
        <v>0</v>
      </c>
      <c r="C915" s="29">
        <f>'Corridor LDV Model'!AE914*(1+$C$4)</f>
        <v>0</v>
      </c>
      <c r="D915" s="29">
        <f>'Corridor LDV Model'!AF914*(1+$C$4)</f>
        <v>0</v>
      </c>
      <c r="E915" s="29">
        <f>'Corridor LDV Model'!AG914*(1+$C$4)</f>
        <v>1.3</v>
      </c>
    </row>
    <row r="916" spans="1:5" x14ac:dyDescent="0.25">
      <c r="A916" s="80" t="str">
        <f>'Corridor LDV Model'!$A915</f>
        <v>US 26</v>
      </c>
      <c r="B916" s="29">
        <f>'Corridor LDV Model'!AD915*(1+$C$4)</f>
        <v>1.3</v>
      </c>
      <c r="C916" s="29">
        <f>'Corridor LDV Model'!AE915*(1+$C$4)</f>
        <v>7.8000000000000007</v>
      </c>
      <c r="D916" s="29">
        <f>'Corridor LDV Model'!AF915*(1+$C$4)</f>
        <v>11.700000000000001</v>
      </c>
      <c r="E916" s="29">
        <f>'Corridor LDV Model'!AG915*(1+$C$4)</f>
        <v>15.600000000000001</v>
      </c>
    </row>
    <row r="917" spans="1:5" x14ac:dyDescent="0.25">
      <c r="A917" s="80" t="str">
        <f>'Corridor LDV Model'!$A916</f>
        <v>US 26</v>
      </c>
      <c r="B917" s="29">
        <f>'Corridor LDV Model'!AD916*(1+$C$4)</f>
        <v>1.3</v>
      </c>
      <c r="C917" s="29">
        <f>'Corridor LDV Model'!AE916*(1+$C$4)</f>
        <v>6.5</v>
      </c>
      <c r="D917" s="29">
        <f>'Corridor LDV Model'!AF916*(1+$C$4)</f>
        <v>9.1</v>
      </c>
      <c r="E917" s="29">
        <f>'Corridor LDV Model'!AG916*(1+$C$4)</f>
        <v>11.700000000000001</v>
      </c>
    </row>
    <row r="918" spans="1:5" x14ac:dyDescent="0.25">
      <c r="A918" s="80" t="str">
        <f>'Corridor LDV Model'!$A917</f>
        <v>US 26</v>
      </c>
      <c r="B918" s="29">
        <f>'Corridor LDV Model'!AD917*(1+$C$4)</f>
        <v>2.6</v>
      </c>
      <c r="C918" s="29">
        <f>'Corridor LDV Model'!AE917*(1+$C$4)</f>
        <v>9.1</v>
      </c>
      <c r="D918" s="29">
        <f>'Corridor LDV Model'!AF917*(1+$C$4)</f>
        <v>14.3</v>
      </c>
      <c r="E918" s="29">
        <f>'Corridor LDV Model'!AG917*(1+$C$4)</f>
        <v>19.5</v>
      </c>
    </row>
    <row r="919" spans="1:5" x14ac:dyDescent="0.25">
      <c r="A919" s="80" t="str">
        <f>'Corridor LDV Model'!$A918</f>
        <v>US 26</v>
      </c>
      <c r="B919" s="29">
        <f>'Corridor LDV Model'!AD918*(1+$C$4)</f>
        <v>1.3</v>
      </c>
      <c r="C919" s="29">
        <f>'Corridor LDV Model'!AE918*(1+$C$4)</f>
        <v>3.9000000000000004</v>
      </c>
      <c r="D919" s="29">
        <f>'Corridor LDV Model'!AF918*(1+$C$4)</f>
        <v>5.2</v>
      </c>
      <c r="E919" s="29">
        <f>'Corridor LDV Model'!AG918*(1+$C$4)</f>
        <v>7.8000000000000007</v>
      </c>
    </row>
    <row r="920" spans="1:5" x14ac:dyDescent="0.25">
      <c r="A920" s="80" t="str">
        <f>'Corridor LDV Model'!$A919</f>
        <v>US 26</v>
      </c>
      <c r="B920" s="29">
        <f>'Corridor LDV Model'!AD919*(1+$C$4)</f>
        <v>0</v>
      </c>
      <c r="C920" s="29">
        <f>'Corridor LDV Model'!AE919*(1+$C$4)</f>
        <v>0</v>
      </c>
      <c r="D920" s="29">
        <f>'Corridor LDV Model'!AF919*(1+$C$4)</f>
        <v>0</v>
      </c>
      <c r="E920" s="29">
        <f>'Corridor LDV Model'!AG919*(1+$C$4)</f>
        <v>0</v>
      </c>
    </row>
    <row r="921" spans="1:5" x14ac:dyDescent="0.25">
      <c r="A921" s="80" t="str">
        <f>'Corridor LDV Model'!$A920</f>
        <v>US 26</v>
      </c>
      <c r="B921" s="29">
        <f>'Corridor LDV Model'!AD920*(1+$C$4)</f>
        <v>1.3</v>
      </c>
      <c r="C921" s="29">
        <f>'Corridor LDV Model'!AE920*(1+$C$4)</f>
        <v>6.5</v>
      </c>
      <c r="D921" s="29">
        <f>'Corridor LDV Model'!AF920*(1+$C$4)</f>
        <v>9.1</v>
      </c>
      <c r="E921" s="29">
        <f>'Corridor LDV Model'!AG920*(1+$C$4)</f>
        <v>13</v>
      </c>
    </row>
    <row r="922" spans="1:5" x14ac:dyDescent="0.25">
      <c r="A922" s="80" t="str">
        <f>'Corridor LDV Model'!$A921</f>
        <v>US 26</v>
      </c>
      <c r="B922" s="29">
        <f>'Corridor LDV Model'!AD921*(1+$C$4)</f>
        <v>1.3</v>
      </c>
      <c r="C922" s="29">
        <f>'Corridor LDV Model'!AE921*(1+$C$4)</f>
        <v>2.6</v>
      </c>
      <c r="D922" s="29">
        <f>'Corridor LDV Model'!AF921*(1+$C$4)</f>
        <v>2.6</v>
      </c>
      <c r="E922" s="29">
        <f>'Corridor LDV Model'!AG921*(1+$C$4)</f>
        <v>3.9000000000000004</v>
      </c>
    </row>
    <row r="923" spans="1:5" x14ac:dyDescent="0.25">
      <c r="A923" s="80" t="str">
        <f>'Corridor LDV Model'!$A922</f>
        <v>US 26</v>
      </c>
      <c r="B923" s="29">
        <f>'Corridor LDV Model'!AD922*(1+$C$4)</f>
        <v>2.6</v>
      </c>
      <c r="C923" s="29">
        <f>'Corridor LDV Model'!AE922*(1+$C$4)</f>
        <v>7.8000000000000007</v>
      </c>
      <c r="D923" s="29">
        <f>'Corridor LDV Model'!AF922*(1+$C$4)</f>
        <v>11.700000000000001</v>
      </c>
      <c r="E923" s="29">
        <f>'Corridor LDV Model'!AG922*(1+$C$4)</f>
        <v>15.600000000000001</v>
      </c>
    </row>
    <row r="924" spans="1:5" x14ac:dyDescent="0.25">
      <c r="A924" s="80" t="str">
        <f>'Corridor LDV Model'!$A923</f>
        <v>US 26</v>
      </c>
      <c r="B924" s="29">
        <f>'Corridor LDV Model'!AD923*(1+$C$4)</f>
        <v>1.3</v>
      </c>
      <c r="C924" s="29">
        <f>'Corridor LDV Model'!AE923*(1+$C$4)</f>
        <v>2.6</v>
      </c>
      <c r="D924" s="29">
        <f>'Corridor LDV Model'!AF923*(1+$C$4)</f>
        <v>2.6</v>
      </c>
      <c r="E924" s="29">
        <f>'Corridor LDV Model'!AG923*(1+$C$4)</f>
        <v>3.9000000000000004</v>
      </c>
    </row>
    <row r="925" spans="1:5" x14ac:dyDescent="0.25">
      <c r="A925" s="80" t="str">
        <f>'Corridor LDV Model'!$A924</f>
        <v>US 26</v>
      </c>
      <c r="B925" s="29">
        <f>'Corridor LDV Model'!AD924*(1+$C$4)</f>
        <v>1.3</v>
      </c>
      <c r="C925" s="29">
        <f>'Corridor LDV Model'!AE924*(1+$C$4)</f>
        <v>2.6</v>
      </c>
      <c r="D925" s="29">
        <f>'Corridor LDV Model'!AF924*(1+$C$4)</f>
        <v>2.6</v>
      </c>
      <c r="E925" s="29">
        <f>'Corridor LDV Model'!AG924*(1+$C$4)</f>
        <v>3.9000000000000004</v>
      </c>
    </row>
    <row r="926" spans="1:5" x14ac:dyDescent="0.25">
      <c r="A926" s="80" t="str">
        <f>'Corridor LDV Model'!$A925</f>
        <v>US 26</v>
      </c>
      <c r="B926" s="29">
        <f>'Corridor LDV Model'!AD925*(1+$C$4)</f>
        <v>0</v>
      </c>
      <c r="C926" s="29">
        <f>'Corridor LDV Model'!AE925*(1+$C$4)</f>
        <v>0</v>
      </c>
      <c r="D926" s="29">
        <f>'Corridor LDV Model'!AF925*(1+$C$4)</f>
        <v>0</v>
      </c>
      <c r="E926" s="29">
        <f>'Corridor LDV Model'!AG925*(1+$C$4)</f>
        <v>0</v>
      </c>
    </row>
    <row r="927" spans="1:5" x14ac:dyDescent="0.25">
      <c r="A927" s="80" t="str">
        <f>'Corridor LDV Model'!$A926</f>
        <v>US 26</v>
      </c>
      <c r="B927" s="29">
        <f>'Corridor LDV Model'!AD926*(1+$C$4)</f>
        <v>0</v>
      </c>
      <c r="C927" s="29">
        <f>'Corridor LDV Model'!AE926*(1+$C$4)</f>
        <v>0</v>
      </c>
      <c r="D927" s="29">
        <f>'Corridor LDV Model'!AF926*(1+$C$4)</f>
        <v>0</v>
      </c>
      <c r="E927" s="29">
        <f>'Corridor LDV Model'!AG926*(1+$C$4)</f>
        <v>1.3</v>
      </c>
    </row>
    <row r="928" spans="1:5" x14ac:dyDescent="0.25">
      <c r="A928" s="80" t="str">
        <f>'Corridor LDV Model'!$A927</f>
        <v>US 26</v>
      </c>
      <c r="B928" s="29">
        <f>'Corridor LDV Model'!AD927*(1+$C$4)</f>
        <v>0</v>
      </c>
      <c r="C928" s="29">
        <f>'Corridor LDV Model'!AE927*(1+$C$4)</f>
        <v>0</v>
      </c>
      <c r="D928" s="29">
        <f>'Corridor LDV Model'!AF927*(1+$C$4)</f>
        <v>0</v>
      </c>
      <c r="E928" s="29">
        <f>'Corridor LDV Model'!AG927*(1+$C$4)</f>
        <v>0</v>
      </c>
    </row>
    <row r="929" spans="1:5" x14ac:dyDescent="0.25">
      <c r="A929" s="80" t="str">
        <f>'Corridor LDV Model'!$A928</f>
        <v>US 26</v>
      </c>
      <c r="B929" s="29">
        <f>'Corridor LDV Model'!AD928*(1+$C$4)</f>
        <v>0</v>
      </c>
      <c r="C929" s="29">
        <f>'Corridor LDV Model'!AE928*(1+$C$4)</f>
        <v>0</v>
      </c>
      <c r="D929" s="29">
        <f>'Corridor LDV Model'!AF928*(1+$C$4)</f>
        <v>0</v>
      </c>
      <c r="E929" s="29">
        <f>'Corridor LDV Model'!AG928*(1+$C$4)</f>
        <v>0</v>
      </c>
    </row>
    <row r="930" spans="1:5" x14ac:dyDescent="0.25">
      <c r="A930" s="80" t="str">
        <f>'Corridor LDV Model'!$A929</f>
        <v>US 26</v>
      </c>
      <c r="B930" s="29">
        <f>'Corridor LDV Model'!AD929*(1+$C$4)</f>
        <v>0</v>
      </c>
      <c r="C930" s="29">
        <f>'Corridor LDV Model'!AE929*(1+$C$4)</f>
        <v>0</v>
      </c>
      <c r="D930" s="29">
        <f>'Corridor LDV Model'!AF929*(1+$C$4)</f>
        <v>0</v>
      </c>
      <c r="E930" s="29">
        <f>'Corridor LDV Model'!AG929*(1+$C$4)</f>
        <v>1.3</v>
      </c>
    </row>
    <row r="931" spans="1:5" x14ac:dyDescent="0.25">
      <c r="A931" s="80" t="str">
        <f>'Corridor LDV Model'!$A930</f>
        <v>US 26</v>
      </c>
      <c r="B931" s="29">
        <f>'Corridor LDV Model'!AD930*(1+$C$4)</f>
        <v>0</v>
      </c>
      <c r="C931" s="29">
        <f>'Corridor LDV Model'!AE930*(1+$C$4)</f>
        <v>2.6</v>
      </c>
      <c r="D931" s="29">
        <f>'Corridor LDV Model'!AF930*(1+$C$4)</f>
        <v>2.6</v>
      </c>
      <c r="E931" s="29">
        <f>'Corridor LDV Model'!AG930*(1+$C$4)</f>
        <v>3.9000000000000004</v>
      </c>
    </row>
    <row r="932" spans="1:5" x14ac:dyDescent="0.25">
      <c r="A932" s="80" t="str">
        <f>'Corridor LDV Model'!$A931</f>
        <v>US 26</v>
      </c>
      <c r="B932" s="29">
        <f>'Corridor LDV Model'!AD931*(1+$C$4)</f>
        <v>0</v>
      </c>
      <c r="C932" s="29">
        <f>'Corridor LDV Model'!AE931*(1+$C$4)</f>
        <v>0</v>
      </c>
      <c r="D932" s="29">
        <f>'Corridor LDV Model'!AF931*(1+$C$4)</f>
        <v>0</v>
      </c>
      <c r="E932" s="29">
        <f>'Corridor LDV Model'!AG931*(1+$C$4)</f>
        <v>0</v>
      </c>
    </row>
    <row r="933" spans="1:5" x14ac:dyDescent="0.25">
      <c r="A933" s="80" t="str">
        <f>'Corridor LDV Model'!$A932</f>
        <v>US 26</v>
      </c>
      <c r="B933" s="29">
        <f>'Corridor LDV Model'!AD932*(1+$C$4)</f>
        <v>1.3</v>
      </c>
      <c r="C933" s="29">
        <f>'Corridor LDV Model'!AE932*(1+$C$4)</f>
        <v>2.6</v>
      </c>
      <c r="D933" s="29">
        <f>'Corridor LDV Model'!AF932*(1+$C$4)</f>
        <v>3.9000000000000004</v>
      </c>
      <c r="E933" s="29">
        <f>'Corridor LDV Model'!AG932*(1+$C$4)</f>
        <v>3.9000000000000004</v>
      </c>
    </row>
    <row r="934" spans="1:5" x14ac:dyDescent="0.25">
      <c r="A934" s="80" t="str">
        <f>'Corridor LDV Model'!$A933</f>
        <v>US 26</v>
      </c>
      <c r="B934" s="29">
        <f>'Corridor LDV Model'!AD933*(1+$C$4)</f>
        <v>0</v>
      </c>
      <c r="C934" s="29">
        <f>'Corridor LDV Model'!AE933*(1+$C$4)</f>
        <v>0</v>
      </c>
      <c r="D934" s="29">
        <f>'Corridor LDV Model'!AF933*(1+$C$4)</f>
        <v>0</v>
      </c>
      <c r="E934" s="29">
        <f>'Corridor LDV Model'!AG933*(1+$C$4)</f>
        <v>0</v>
      </c>
    </row>
    <row r="935" spans="1:5" x14ac:dyDescent="0.25">
      <c r="A935" s="80" t="str">
        <f>'Corridor LDV Model'!$A934</f>
        <v>US 26</v>
      </c>
      <c r="B935" s="29">
        <f>'Corridor LDV Model'!AD934*(1+$C$4)</f>
        <v>0</v>
      </c>
      <c r="C935" s="29">
        <f>'Corridor LDV Model'!AE934*(1+$C$4)</f>
        <v>1.3</v>
      </c>
      <c r="D935" s="29">
        <f>'Corridor LDV Model'!AF934*(1+$C$4)</f>
        <v>1.3</v>
      </c>
      <c r="E935" s="29">
        <f>'Corridor LDV Model'!AG934*(1+$C$4)</f>
        <v>2.6</v>
      </c>
    </row>
    <row r="936" spans="1:5" x14ac:dyDescent="0.25">
      <c r="A936" s="80" t="str">
        <f>'Corridor LDV Model'!$A935</f>
        <v>US 26</v>
      </c>
      <c r="B936" s="29">
        <f>'Corridor LDV Model'!AD935*(1+$C$4)</f>
        <v>0</v>
      </c>
      <c r="C936" s="29">
        <f>'Corridor LDV Model'!AE935*(1+$C$4)</f>
        <v>0</v>
      </c>
      <c r="D936" s="29">
        <f>'Corridor LDV Model'!AF935*(1+$C$4)</f>
        <v>0</v>
      </c>
      <c r="E936" s="29">
        <f>'Corridor LDV Model'!AG935*(1+$C$4)</f>
        <v>0</v>
      </c>
    </row>
    <row r="937" spans="1:5" x14ac:dyDescent="0.25">
      <c r="A937" s="80" t="str">
        <f>'Corridor LDV Model'!$A936</f>
        <v>US 26</v>
      </c>
      <c r="B937" s="29">
        <f>'Corridor LDV Model'!AD936*(1+$C$4)</f>
        <v>1.3</v>
      </c>
      <c r="C937" s="29">
        <f>'Corridor LDV Model'!AE936*(1+$C$4)</f>
        <v>2.6</v>
      </c>
      <c r="D937" s="29">
        <f>'Corridor LDV Model'!AF936*(1+$C$4)</f>
        <v>3.9000000000000004</v>
      </c>
      <c r="E937" s="29">
        <f>'Corridor LDV Model'!AG936*(1+$C$4)</f>
        <v>5.2</v>
      </c>
    </row>
    <row r="938" spans="1:5" x14ac:dyDescent="0.25">
      <c r="A938" s="80" t="str">
        <f>'Corridor LDV Model'!$A937</f>
        <v>US 26</v>
      </c>
      <c r="B938" s="29">
        <f>'Corridor LDV Model'!AD937*(1+$C$4)</f>
        <v>0</v>
      </c>
      <c r="C938" s="29">
        <f>'Corridor LDV Model'!AE937*(1+$C$4)</f>
        <v>1.3</v>
      </c>
      <c r="D938" s="29">
        <f>'Corridor LDV Model'!AF937*(1+$C$4)</f>
        <v>1.3</v>
      </c>
      <c r="E938" s="29">
        <f>'Corridor LDV Model'!AG937*(1+$C$4)</f>
        <v>1.3</v>
      </c>
    </row>
    <row r="939" spans="1:5" x14ac:dyDescent="0.25">
      <c r="A939" s="80" t="str">
        <f>'Corridor LDV Model'!$A938</f>
        <v>US 26</v>
      </c>
      <c r="B939" s="29">
        <f>'Corridor LDV Model'!AD938*(1+$C$4)</f>
        <v>0</v>
      </c>
      <c r="C939" s="29">
        <f>'Corridor LDV Model'!AE938*(1+$C$4)</f>
        <v>1.3</v>
      </c>
      <c r="D939" s="29">
        <f>'Corridor LDV Model'!AF938*(1+$C$4)</f>
        <v>1.3</v>
      </c>
      <c r="E939" s="29">
        <f>'Corridor LDV Model'!AG938*(1+$C$4)</f>
        <v>1.3</v>
      </c>
    </row>
    <row r="940" spans="1:5" x14ac:dyDescent="0.25">
      <c r="A940" s="80" t="str">
        <f>'Corridor LDV Model'!$A939</f>
        <v>US 26</v>
      </c>
      <c r="B940" s="29">
        <f>'Corridor LDV Model'!AD939*(1+$C$4)</f>
        <v>0</v>
      </c>
      <c r="C940" s="29">
        <f>'Corridor LDV Model'!AE939*(1+$C$4)</f>
        <v>0</v>
      </c>
      <c r="D940" s="29">
        <f>'Corridor LDV Model'!AF939*(1+$C$4)</f>
        <v>0</v>
      </c>
      <c r="E940" s="29">
        <f>'Corridor LDV Model'!AG939*(1+$C$4)</f>
        <v>0</v>
      </c>
    </row>
    <row r="941" spans="1:5" x14ac:dyDescent="0.25">
      <c r="A941" s="80" t="str">
        <f>'Corridor LDV Model'!$A940</f>
        <v>US 26</v>
      </c>
      <c r="B941" s="29">
        <f>'Corridor LDV Model'!AD940*(1+$C$4)</f>
        <v>0</v>
      </c>
      <c r="C941" s="29">
        <f>'Corridor LDV Model'!AE940*(1+$C$4)</f>
        <v>1.3</v>
      </c>
      <c r="D941" s="29">
        <f>'Corridor LDV Model'!AF940*(1+$C$4)</f>
        <v>1.3</v>
      </c>
      <c r="E941" s="29">
        <f>'Corridor LDV Model'!AG940*(1+$C$4)</f>
        <v>1.3</v>
      </c>
    </row>
    <row r="942" spans="1:5" x14ac:dyDescent="0.25">
      <c r="A942" s="80" t="str">
        <f>'Corridor LDV Model'!$A941</f>
        <v>US 26</v>
      </c>
      <c r="B942" s="29">
        <f>'Corridor LDV Model'!AD941*(1+$C$4)</f>
        <v>0</v>
      </c>
      <c r="C942" s="29">
        <f>'Corridor LDV Model'!AE941*(1+$C$4)</f>
        <v>0</v>
      </c>
      <c r="D942" s="29">
        <f>'Corridor LDV Model'!AF941*(1+$C$4)</f>
        <v>1.3</v>
      </c>
      <c r="E942" s="29">
        <f>'Corridor LDV Model'!AG941*(1+$C$4)</f>
        <v>1.3</v>
      </c>
    </row>
    <row r="943" spans="1:5" x14ac:dyDescent="0.25">
      <c r="A943" s="80" t="str">
        <f>'Corridor LDV Model'!$A942</f>
        <v>US 26</v>
      </c>
      <c r="B943" s="29">
        <f>'Corridor LDV Model'!AD942*(1+$C$4)</f>
        <v>0</v>
      </c>
      <c r="C943" s="29">
        <f>'Corridor LDV Model'!AE942*(1+$C$4)</f>
        <v>0</v>
      </c>
      <c r="D943" s="29">
        <f>'Corridor LDV Model'!AF942*(1+$C$4)</f>
        <v>0</v>
      </c>
      <c r="E943" s="29">
        <f>'Corridor LDV Model'!AG942*(1+$C$4)</f>
        <v>1.3</v>
      </c>
    </row>
    <row r="944" spans="1:5" x14ac:dyDescent="0.25">
      <c r="A944" s="80" t="str">
        <f>'Corridor LDV Model'!$A943</f>
        <v>US 26</v>
      </c>
      <c r="B944" s="29">
        <f>'Corridor LDV Model'!AD943*(1+$C$4)</f>
        <v>0</v>
      </c>
      <c r="C944" s="29">
        <f>'Corridor LDV Model'!AE943*(1+$C$4)</f>
        <v>0</v>
      </c>
      <c r="D944" s="29">
        <f>'Corridor LDV Model'!AF943*(1+$C$4)</f>
        <v>0</v>
      </c>
      <c r="E944" s="29">
        <f>'Corridor LDV Model'!AG943*(1+$C$4)</f>
        <v>1.3</v>
      </c>
    </row>
    <row r="945" spans="1:5" x14ac:dyDescent="0.25">
      <c r="A945" s="80" t="str">
        <f>'Corridor LDV Model'!$A944</f>
        <v>US 26</v>
      </c>
      <c r="B945" s="29">
        <f>'Corridor LDV Model'!AD944*(1+$C$4)</f>
        <v>0</v>
      </c>
      <c r="C945" s="29">
        <f>'Corridor LDV Model'!AE944*(1+$C$4)</f>
        <v>0</v>
      </c>
      <c r="D945" s="29">
        <f>'Corridor LDV Model'!AF944*(1+$C$4)</f>
        <v>0</v>
      </c>
      <c r="E945" s="29">
        <f>'Corridor LDV Model'!AG944*(1+$C$4)</f>
        <v>1.3</v>
      </c>
    </row>
    <row r="946" spans="1:5" x14ac:dyDescent="0.25">
      <c r="A946" s="80" t="str">
        <f>'Corridor LDV Model'!$A945</f>
        <v>US 26</v>
      </c>
      <c r="B946" s="29">
        <f>'Corridor LDV Model'!AD945*(1+$C$4)</f>
        <v>0</v>
      </c>
      <c r="C946" s="29">
        <f>'Corridor LDV Model'!AE945*(1+$C$4)</f>
        <v>0</v>
      </c>
      <c r="D946" s="29">
        <f>'Corridor LDV Model'!AF945*(1+$C$4)</f>
        <v>0</v>
      </c>
      <c r="E946" s="29">
        <f>'Corridor LDV Model'!AG945*(1+$C$4)</f>
        <v>1.3</v>
      </c>
    </row>
    <row r="947" spans="1:5" x14ac:dyDescent="0.25">
      <c r="A947" s="80" t="str">
        <f>'Corridor LDV Model'!$A946</f>
        <v>US 26</v>
      </c>
      <c r="B947" s="29">
        <f>'Corridor LDV Model'!AD946*(1+$C$4)</f>
        <v>0</v>
      </c>
      <c r="C947" s="29">
        <f>'Corridor LDV Model'!AE946*(1+$C$4)</f>
        <v>0</v>
      </c>
      <c r="D947" s="29">
        <f>'Corridor LDV Model'!AF946*(1+$C$4)</f>
        <v>0</v>
      </c>
      <c r="E947" s="29">
        <f>'Corridor LDV Model'!AG946*(1+$C$4)</f>
        <v>0</v>
      </c>
    </row>
    <row r="948" spans="1:5" x14ac:dyDescent="0.25">
      <c r="A948" s="80" t="str">
        <f>'Corridor LDV Model'!$A947</f>
        <v>US 26</v>
      </c>
      <c r="B948" s="29">
        <f>'Corridor LDV Model'!AD947*(1+$C$4)</f>
        <v>0</v>
      </c>
      <c r="C948" s="29">
        <f>'Corridor LDV Model'!AE947*(1+$C$4)</f>
        <v>0</v>
      </c>
      <c r="D948" s="29">
        <f>'Corridor LDV Model'!AF947*(1+$C$4)</f>
        <v>0</v>
      </c>
      <c r="E948" s="29">
        <f>'Corridor LDV Model'!AG947*(1+$C$4)</f>
        <v>0</v>
      </c>
    </row>
    <row r="949" spans="1:5" x14ac:dyDescent="0.25">
      <c r="A949" s="80" t="str">
        <f>'Corridor LDV Model'!$A948</f>
        <v>US 26</v>
      </c>
      <c r="B949" s="29">
        <f>'Corridor LDV Model'!AD948*(1+$C$4)</f>
        <v>0</v>
      </c>
      <c r="C949" s="29">
        <f>'Corridor LDV Model'!AE948*(1+$C$4)</f>
        <v>0</v>
      </c>
      <c r="D949" s="29">
        <f>'Corridor LDV Model'!AF948*(1+$C$4)</f>
        <v>0</v>
      </c>
      <c r="E949" s="29">
        <f>'Corridor LDV Model'!AG948*(1+$C$4)</f>
        <v>0</v>
      </c>
    </row>
    <row r="950" spans="1:5" x14ac:dyDescent="0.25">
      <c r="A950" s="80" t="str">
        <f>'Corridor LDV Model'!$A949</f>
        <v>US 26</v>
      </c>
      <c r="B950" s="29">
        <f>'Corridor LDV Model'!AD949*(1+$C$4)</f>
        <v>0</v>
      </c>
      <c r="C950" s="29">
        <f>'Corridor LDV Model'!AE949*(1+$C$4)</f>
        <v>0</v>
      </c>
      <c r="D950" s="29">
        <f>'Corridor LDV Model'!AF949*(1+$C$4)</f>
        <v>0</v>
      </c>
      <c r="E950" s="29">
        <f>'Corridor LDV Model'!AG949*(1+$C$4)</f>
        <v>0</v>
      </c>
    </row>
    <row r="951" spans="1:5" x14ac:dyDescent="0.25">
      <c r="A951" s="80" t="str">
        <f>'Corridor LDV Model'!$A950</f>
        <v>US 26</v>
      </c>
      <c r="B951" s="29">
        <f>'Corridor LDV Model'!AD950*(1+$C$4)</f>
        <v>0</v>
      </c>
      <c r="C951" s="29">
        <f>'Corridor LDV Model'!AE950*(1+$C$4)</f>
        <v>0</v>
      </c>
      <c r="D951" s="29">
        <f>'Corridor LDV Model'!AF950*(1+$C$4)</f>
        <v>0</v>
      </c>
      <c r="E951" s="29">
        <f>'Corridor LDV Model'!AG950*(1+$C$4)</f>
        <v>0</v>
      </c>
    </row>
    <row r="952" spans="1:5" x14ac:dyDescent="0.25">
      <c r="A952" s="80" t="str">
        <f>'Corridor LDV Model'!$A951</f>
        <v>US 26</v>
      </c>
      <c r="B952" s="29">
        <f>'Corridor LDV Model'!AD951*(1+$C$4)</f>
        <v>0</v>
      </c>
      <c r="C952" s="29">
        <f>'Corridor LDV Model'!AE951*(1+$C$4)</f>
        <v>0</v>
      </c>
      <c r="D952" s="29">
        <f>'Corridor LDV Model'!AF951*(1+$C$4)</f>
        <v>0</v>
      </c>
      <c r="E952" s="29">
        <f>'Corridor LDV Model'!AG951*(1+$C$4)</f>
        <v>0</v>
      </c>
    </row>
    <row r="953" spans="1:5" x14ac:dyDescent="0.25">
      <c r="A953" s="80" t="str">
        <f>'Corridor LDV Model'!$A952</f>
        <v>US 26</v>
      </c>
      <c r="B953" s="29">
        <f>'Corridor LDV Model'!AD952*(1+$C$4)</f>
        <v>0</v>
      </c>
      <c r="C953" s="29">
        <f>'Corridor LDV Model'!AE952*(1+$C$4)</f>
        <v>0</v>
      </c>
      <c r="D953" s="29">
        <f>'Corridor LDV Model'!AF952*(1+$C$4)</f>
        <v>0</v>
      </c>
      <c r="E953" s="29">
        <f>'Corridor LDV Model'!AG952*(1+$C$4)</f>
        <v>0</v>
      </c>
    </row>
    <row r="954" spans="1:5" x14ac:dyDescent="0.25">
      <c r="A954" s="80" t="str">
        <f>'Corridor LDV Model'!$A953</f>
        <v>US 26</v>
      </c>
      <c r="B954" s="29">
        <f>'Corridor LDV Model'!AD953*(1+$C$4)</f>
        <v>0</v>
      </c>
      <c r="C954" s="29">
        <f>'Corridor LDV Model'!AE953*(1+$C$4)</f>
        <v>1.3</v>
      </c>
      <c r="D954" s="29">
        <f>'Corridor LDV Model'!AF953*(1+$C$4)</f>
        <v>1.3</v>
      </c>
      <c r="E954" s="29">
        <f>'Corridor LDV Model'!AG953*(1+$C$4)</f>
        <v>1.3</v>
      </c>
    </row>
    <row r="955" spans="1:5" x14ac:dyDescent="0.25">
      <c r="A955" s="80" t="str">
        <f>'Corridor LDV Model'!$A954</f>
        <v>US 26</v>
      </c>
      <c r="B955" s="29">
        <f>'Corridor LDV Model'!AD954*(1+$C$4)</f>
        <v>0</v>
      </c>
      <c r="C955" s="29">
        <f>'Corridor LDV Model'!AE954*(1+$C$4)</f>
        <v>0</v>
      </c>
      <c r="D955" s="29">
        <f>'Corridor LDV Model'!AF954*(1+$C$4)</f>
        <v>0</v>
      </c>
      <c r="E955" s="29">
        <f>'Corridor LDV Model'!AG954*(1+$C$4)</f>
        <v>0</v>
      </c>
    </row>
    <row r="956" spans="1:5" x14ac:dyDescent="0.25">
      <c r="A956" s="80" t="str">
        <f>'Corridor LDV Model'!$A955</f>
        <v>US 26</v>
      </c>
      <c r="B956" s="29">
        <f>'Corridor LDV Model'!AD955*(1+$C$4)</f>
        <v>0</v>
      </c>
      <c r="C956" s="29">
        <f>'Corridor LDV Model'!AE955*(1+$C$4)</f>
        <v>0</v>
      </c>
      <c r="D956" s="29">
        <f>'Corridor LDV Model'!AF955*(1+$C$4)</f>
        <v>0</v>
      </c>
      <c r="E956" s="29">
        <f>'Corridor LDV Model'!AG955*(1+$C$4)</f>
        <v>0</v>
      </c>
    </row>
    <row r="957" spans="1:5" x14ac:dyDescent="0.25">
      <c r="A957" s="80" t="str">
        <f>'Corridor LDV Model'!$A956</f>
        <v>US 26</v>
      </c>
      <c r="B957" s="29">
        <f>'Corridor LDV Model'!AD956*(1+$C$4)</f>
        <v>0</v>
      </c>
      <c r="C957" s="29">
        <f>'Corridor LDV Model'!AE956*(1+$C$4)</f>
        <v>0</v>
      </c>
      <c r="D957" s="29">
        <f>'Corridor LDV Model'!AF956*(1+$C$4)</f>
        <v>0</v>
      </c>
      <c r="E957" s="29">
        <f>'Corridor LDV Model'!AG956*(1+$C$4)</f>
        <v>1.3</v>
      </c>
    </row>
    <row r="958" spans="1:5" x14ac:dyDescent="0.25">
      <c r="A958" s="80" t="str">
        <f>'Corridor LDV Model'!$A957</f>
        <v>US 26</v>
      </c>
      <c r="B958" s="29">
        <f>'Corridor LDV Model'!AD957*(1+$C$4)</f>
        <v>0</v>
      </c>
      <c r="C958" s="29">
        <f>'Corridor LDV Model'!AE957*(1+$C$4)</f>
        <v>0</v>
      </c>
      <c r="D958" s="29">
        <f>'Corridor LDV Model'!AF957*(1+$C$4)</f>
        <v>1.3</v>
      </c>
      <c r="E958" s="29">
        <f>'Corridor LDV Model'!AG957*(1+$C$4)</f>
        <v>1.3</v>
      </c>
    </row>
    <row r="959" spans="1:5" x14ac:dyDescent="0.25">
      <c r="A959" s="80" t="str">
        <f>'Corridor LDV Model'!$A958</f>
        <v>US 26</v>
      </c>
      <c r="B959" s="29">
        <f>'Corridor LDV Model'!AD958*(1+$C$4)</f>
        <v>0</v>
      </c>
      <c r="C959" s="29">
        <f>'Corridor LDV Model'!AE958*(1+$C$4)</f>
        <v>0</v>
      </c>
      <c r="D959" s="29">
        <f>'Corridor LDV Model'!AF958*(1+$C$4)</f>
        <v>0</v>
      </c>
      <c r="E959" s="29">
        <f>'Corridor LDV Model'!AG958*(1+$C$4)</f>
        <v>0</v>
      </c>
    </row>
    <row r="960" spans="1:5" x14ac:dyDescent="0.25">
      <c r="A960" s="80" t="str">
        <f>'Corridor LDV Model'!$A959</f>
        <v>US 26</v>
      </c>
      <c r="B960" s="29">
        <f>'Corridor LDV Model'!AD959*(1+$C$4)</f>
        <v>0</v>
      </c>
      <c r="C960" s="29">
        <f>'Corridor LDV Model'!AE959*(1+$C$4)</f>
        <v>0</v>
      </c>
      <c r="D960" s="29">
        <f>'Corridor LDV Model'!AF959*(1+$C$4)</f>
        <v>0</v>
      </c>
      <c r="E960" s="29">
        <f>'Corridor LDV Model'!AG959*(1+$C$4)</f>
        <v>0</v>
      </c>
    </row>
    <row r="961" spans="1:5" x14ac:dyDescent="0.25">
      <c r="A961" s="80" t="str">
        <f>'Corridor LDV Model'!$A960</f>
        <v>US 26</v>
      </c>
      <c r="B961" s="29">
        <f>'Corridor LDV Model'!AD960*(1+$C$4)</f>
        <v>0</v>
      </c>
      <c r="C961" s="29">
        <f>'Corridor LDV Model'!AE960*(1+$C$4)</f>
        <v>0</v>
      </c>
      <c r="D961" s="29">
        <f>'Corridor LDV Model'!AF960*(1+$C$4)</f>
        <v>0</v>
      </c>
      <c r="E961" s="29">
        <f>'Corridor LDV Model'!AG960*(1+$C$4)</f>
        <v>0</v>
      </c>
    </row>
    <row r="962" spans="1:5" x14ac:dyDescent="0.25">
      <c r="A962" s="80" t="str">
        <f>'Corridor LDV Model'!$A961</f>
        <v>US 26</v>
      </c>
      <c r="B962" s="29">
        <f>'Corridor LDV Model'!AD961*(1+$C$4)</f>
        <v>0</v>
      </c>
      <c r="C962" s="29">
        <f>'Corridor LDV Model'!AE961*(1+$C$4)</f>
        <v>0</v>
      </c>
      <c r="D962" s="29">
        <f>'Corridor LDV Model'!AF961*(1+$C$4)</f>
        <v>0</v>
      </c>
      <c r="E962" s="29">
        <f>'Corridor LDV Model'!AG961*(1+$C$4)</f>
        <v>1.3</v>
      </c>
    </row>
    <row r="963" spans="1:5" x14ac:dyDescent="0.25">
      <c r="A963" s="80" t="str">
        <f>'Corridor LDV Model'!$A962</f>
        <v>US 26</v>
      </c>
      <c r="B963" s="29">
        <f>'Corridor LDV Model'!AD962*(1+$C$4)</f>
        <v>0</v>
      </c>
      <c r="C963" s="29">
        <f>'Corridor LDV Model'!AE962*(1+$C$4)</f>
        <v>1.3</v>
      </c>
      <c r="D963" s="29">
        <f>'Corridor LDV Model'!AF962*(1+$C$4)</f>
        <v>1.3</v>
      </c>
      <c r="E963" s="29">
        <f>'Corridor LDV Model'!AG962*(1+$C$4)</f>
        <v>1.3</v>
      </c>
    </row>
    <row r="964" spans="1:5" x14ac:dyDescent="0.25">
      <c r="A964" s="80" t="str">
        <f>'Corridor LDV Model'!$A963</f>
        <v>US 26</v>
      </c>
      <c r="B964" s="29">
        <f>'Corridor LDV Model'!AD963*(1+$C$4)</f>
        <v>0</v>
      </c>
      <c r="C964" s="29">
        <f>'Corridor LDV Model'!AE963*(1+$C$4)</f>
        <v>0</v>
      </c>
      <c r="D964" s="29">
        <f>'Corridor LDV Model'!AF963*(1+$C$4)</f>
        <v>1.3</v>
      </c>
      <c r="E964" s="29">
        <f>'Corridor LDV Model'!AG963*(1+$C$4)</f>
        <v>1.3</v>
      </c>
    </row>
    <row r="965" spans="1:5" x14ac:dyDescent="0.25">
      <c r="A965" s="80" t="str">
        <f>'Corridor LDV Model'!$A964</f>
        <v>US 26</v>
      </c>
      <c r="B965" s="29">
        <f>'Corridor LDV Model'!AD964*(1+$C$4)</f>
        <v>0</v>
      </c>
      <c r="C965" s="29">
        <f>'Corridor LDV Model'!AE964*(1+$C$4)</f>
        <v>0</v>
      </c>
      <c r="D965" s="29">
        <f>'Corridor LDV Model'!AF964*(1+$C$4)</f>
        <v>0</v>
      </c>
      <c r="E965" s="29">
        <f>'Corridor LDV Model'!AG964*(1+$C$4)</f>
        <v>0</v>
      </c>
    </row>
    <row r="966" spans="1:5" x14ac:dyDescent="0.25">
      <c r="A966" s="80" t="str">
        <f>'Corridor LDV Model'!$A965</f>
        <v>US 26</v>
      </c>
      <c r="B966" s="29">
        <f>'Corridor LDV Model'!AD965*(1+$C$4)</f>
        <v>0</v>
      </c>
      <c r="C966" s="29">
        <f>'Corridor LDV Model'!AE965*(1+$C$4)</f>
        <v>0</v>
      </c>
      <c r="D966" s="29">
        <f>'Corridor LDV Model'!AF965*(1+$C$4)</f>
        <v>0</v>
      </c>
      <c r="E966" s="29">
        <f>'Corridor LDV Model'!AG965*(1+$C$4)</f>
        <v>0</v>
      </c>
    </row>
    <row r="967" spans="1:5" x14ac:dyDescent="0.25">
      <c r="A967" s="80" t="str">
        <f>'Corridor LDV Model'!$A966</f>
        <v>US 26</v>
      </c>
      <c r="B967" s="29">
        <f>'Corridor LDV Model'!AD966*(1+$C$4)</f>
        <v>0</v>
      </c>
      <c r="C967" s="29">
        <f>'Corridor LDV Model'!AE966*(1+$C$4)</f>
        <v>0</v>
      </c>
      <c r="D967" s="29">
        <f>'Corridor LDV Model'!AF966*(1+$C$4)</f>
        <v>0</v>
      </c>
      <c r="E967" s="29">
        <f>'Corridor LDV Model'!AG966*(1+$C$4)</f>
        <v>0</v>
      </c>
    </row>
    <row r="968" spans="1:5" x14ac:dyDescent="0.25">
      <c r="A968" s="80" t="str">
        <f>'Corridor LDV Model'!$A967</f>
        <v>US 26</v>
      </c>
      <c r="B968" s="29">
        <f>'Corridor LDV Model'!AD967*(1+$C$4)</f>
        <v>0</v>
      </c>
      <c r="C968" s="29">
        <f>'Corridor LDV Model'!AE967*(1+$C$4)</f>
        <v>0</v>
      </c>
      <c r="D968" s="29">
        <f>'Corridor LDV Model'!AF967*(1+$C$4)</f>
        <v>0</v>
      </c>
      <c r="E968" s="29">
        <f>'Corridor LDV Model'!AG967*(1+$C$4)</f>
        <v>0</v>
      </c>
    </row>
    <row r="969" spans="1:5" x14ac:dyDescent="0.25">
      <c r="A969" s="80" t="str">
        <f>'Corridor LDV Model'!$A968</f>
        <v>US 26</v>
      </c>
      <c r="B969" s="29">
        <f>'Corridor LDV Model'!AD968*(1+$C$4)</f>
        <v>0</v>
      </c>
      <c r="C969" s="29">
        <f>'Corridor LDV Model'!AE968*(1+$C$4)</f>
        <v>0</v>
      </c>
      <c r="D969" s="29">
        <f>'Corridor LDV Model'!AF968*(1+$C$4)</f>
        <v>0</v>
      </c>
      <c r="E969" s="29">
        <f>'Corridor LDV Model'!AG968*(1+$C$4)</f>
        <v>0</v>
      </c>
    </row>
    <row r="970" spans="1:5" x14ac:dyDescent="0.25">
      <c r="A970" s="80" t="str">
        <f>'Corridor LDV Model'!$A969</f>
        <v>US 26</v>
      </c>
      <c r="B970" s="29">
        <f>'Corridor LDV Model'!AD969*(1+$C$4)</f>
        <v>0</v>
      </c>
      <c r="C970" s="29">
        <f>'Corridor LDV Model'!AE969*(1+$C$4)</f>
        <v>0</v>
      </c>
      <c r="D970" s="29">
        <f>'Corridor LDV Model'!AF969*(1+$C$4)</f>
        <v>0</v>
      </c>
      <c r="E970" s="29">
        <f>'Corridor LDV Model'!AG969*(1+$C$4)</f>
        <v>0</v>
      </c>
    </row>
    <row r="971" spans="1:5" x14ac:dyDescent="0.25">
      <c r="A971" s="80" t="str">
        <f>'Corridor LDV Model'!$A970</f>
        <v>US 26</v>
      </c>
      <c r="B971" s="29">
        <f>'Corridor LDV Model'!AD970*(1+$C$4)</f>
        <v>0</v>
      </c>
      <c r="C971" s="29">
        <f>'Corridor LDV Model'!AE970*(1+$C$4)</f>
        <v>0</v>
      </c>
      <c r="D971" s="29">
        <f>'Corridor LDV Model'!AF970*(1+$C$4)</f>
        <v>0</v>
      </c>
      <c r="E971" s="29">
        <f>'Corridor LDV Model'!AG970*(1+$C$4)</f>
        <v>0</v>
      </c>
    </row>
    <row r="972" spans="1:5" x14ac:dyDescent="0.25">
      <c r="A972" s="80" t="str">
        <f>'Corridor LDV Model'!$A971</f>
        <v>US 26</v>
      </c>
      <c r="B972" s="29">
        <f>'Corridor LDV Model'!AD971*(1+$C$4)</f>
        <v>0</v>
      </c>
      <c r="C972" s="29">
        <f>'Corridor LDV Model'!AE971*(1+$C$4)</f>
        <v>0</v>
      </c>
      <c r="D972" s="29">
        <f>'Corridor LDV Model'!AF971*(1+$C$4)</f>
        <v>0</v>
      </c>
      <c r="E972" s="29">
        <f>'Corridor LDV Model'!AG971*(1+$C$4)</f>
        <v>1.3</v>
      </c>
    </row>
    <row r="973" spans="1:5" x14ac:dyDescent="0.25">
      <c r="A973" s="80" t="str">
        <f>'Corridor LDV Model'!$A972</f>
        <v>US 26</v>
      </c>
      <c r="B973" s="29">
        <f>'Corridor LDV Model'!AD972*(1+$C$4)</f>
        <v>0</v>
      </c>
      <c r="C973" s="29">
        <f>'Corridor LDV Model'!AE972*(1+$C$4)</f>
        <v>0</v>
      </c>
      <c r="D973" s="29">
        <f>'Corridor LDV Model'!AF972*(1+$C$4)</f>
        <v>1.3</v>
      </c>
      <c r="E973" s="29">
        <f>'Corridor LDV Model'!AG972*(1+$C$4)</f>
        <v>1.3</v>
      </c>
    </row>
    <row r="974" spans="1:5" x14ac:dyDescent="0.25">
      <c r="A974" s="80" t="str">
        <f>'Corridor LDV Model'!$A973</f>
        <v>US 26</v>
      </c>
      <c r="B974" s="29">
        <f>'Corridor LDV Model'!AD973*(1+$C$4)</f>
        <v>0</v>
      </c>
      <c r="C974" s="29">
        <f>'Corridor LDV Model'!AE973*(1+$C$4)</f>
        <v>0</v>
      </c>
      <c r="D974" s="29">
        <f>'Corridor LDV Model'!AF973*(1+$C$4)</f>
        <v>1.3</v>
      </c>
      <c r="E974" s="29">
        <f>'Corridor LDV Model'!AG973*(1+$C$4)</f>
        <v>1.3</v>
      </c>
    </row>
    <row r="975" spans="1:5" x14ac:dyDescent="0.25">
      <c r="A975" s="80" t="str">
        <f>'Corridor LDV Model'!$A974</f>
        <v>US 26</v>
      </c>
      <c r="B975" s="29">
        <f>'Corridor LDV Model'!AD974*(1+$C$4)</f>
        <v>0</v>
      </c>
      <c r="C975" s="29">
        <f>'Corridor LDV Model'!AE974*(1+$C$4)</f>
        <v>0</v>
      </c>
      <c r="D975" s="29">
        <f>'Corridor LDV Model'!AF974*(1+$C$4)</f>
        <v>1.3</v>
      </c>
      <c r="E975" s="29">
        <f>'Corridor LDV Model'!AG974*(1+$C$4)</f>
        <v>1.3</v>
      </c>
    </row>
    <row r="976" spans="1:5" x14ac:dyDescent="0.25">
      <c r="A976" s="80" t="str">
        <f>'Corridor LDV Model'!$A975</f>
        <v>US 26</v>
      </c>
      <c r="B976" s="29">
        <f>'Corridor LDV Model'!AD975*(1+$C$4)</f>
        <v>0</v>
      </c>
      <c r="C976" s="29">
        <f>'Corridor LDV Model'!AE975*(1+$C$4)</f>
        <v>0</v>
      </c>
      <c r="D976" s="29">
        <f>'Corridor LDV Model'!AF975*(1+$C$4)</f>
        <v>0</v>
      </c>
      <c r="E976" s="29">
        <f>'Corridor LDV Model'!AG975*(1+$C$4)</f>
        <v>0</v>
      </c>
    </row>
    <row r="977" spans="1:5" x14ac:dyDescent="0.25">
      <c r="A977" s="80" t="str">
        <f>'Corridor LDV Model'!$A976</f>
        <v>US 26</v>
      </c>
      <c r="B977" s="29">
        <f>'Corridor LDV Model'!AD976*(1+$C$4)</f>
        <v>0</v>
      </c>
      <c r="C977" s="29">
        <f>'Corridor LDV Model'!AE976*(1+$C$4)</f>
        <v>0</v>
      </c>
      <c r="D977" s="29">
        <f>'Corridor LDV Model'!AF976*(1+$C$4)</f>
        <v>0</v>
      </c>
      <c r="E977" s="29">
        <f>'Corridor LDV Model'!AG976*(1+$C$4)</f>
        <v>0</v>
      </c>
    </row>
    <row r="978" spans="1:5" x14ac:dyDescent="0.25">
      <c r="A978" s="80" t="str">
        <f>'Corridor LDV Model'!$A977</f>
        <v>US 26</v>
      </c>
      <c r="B978" s="29">
        <f>'Corridor LDV Model'!AD977*(1+$C$4)</f>
        <v>0</v>
      </c>
      <c r="C978" s="29">
        <f>'Corridor LDV Model'!AE977*(1+$C$4)</f>
        <v>0</v>
      </c>
      <c r="D978" s="29">
        <f>'Corridor LDV Model'!AF977*(1+$C$4)</f>
        <v>0</v>
      </c>
      <c r="E978" s="29">
        <f>'Corridor LDV Model'!AG977*(1+$C$4)</f>
        <v>0</v>
      </c>
    </row>
    <row r="979" spans="1:5" x14ac:dyDescent="0.25">
      <c r="A979" s="80" t="str">
        <f>'Corridor LDV Model'!$A978</f>
        <v>US 26</v>
      </c>
      <c r="B979" s="29">
        <f>'Corridor LDV Model'!AD978*(1+$C$4)</f>
        <v>0</v>
      </c>
      <c r="C979" s="29">
        <f>'Corridor LDV Model'!AE978*(1+$C$4)</f>
        <v>0</v>
      </c>
      <c r="D979" s="29">
        <f>'Corridor LDV Model'!AF978*(1+$C$4)</f>
        <v>0</v>
      </c>
      <c r="E979" s="29">
        <f>'Corridor LDV Model'!AG978*(1+$C$4)</f>
        <v>0</v>
      </c>
    </row>
    <row r="980" spans="1:5" x14ac:dyDescent="0.25">
      <c r="A980" s="80" t="str">
        <f>'Corridor LDV Model'!$A979</f>
        <v>US 26</v>
      </c>
      <c r="B980" s="29">
        <f>'Corridor LDV Model'!AD979*(1+$C$4)</f>
        <v>0</v>
      </c>
      <c r="C980" s="29">
        <f>'Corridor LDV Model'!AE979*(1+$C$4)</f>
        <v>0</v>
      </c>
      <c r="D980" s="29">
        <f>'Corridor LDV Model'!AF979*(1+$C$4)</f>
        <v>0</v>
      </c>
      <c r="E980" s="29">
        <f>'Corridor LDV Model'!AG979*(1+$C$4)</f>
        <v>1.3</v>
      </c>
    </row>
    <row r="981" spans="1:5" x14ac:dyDescent="0.25">
      <c r="A981" s="80" t="str">
        <f>'Corridor LDV Model'!$A980</f>
        <v>US 26</v>
      </c>
      <c r="B981" s="29">
        <f>'Corridor LDV Model'!AD980*(1+$C$4)</f>
        <v>0</v>
      </c>
      <c r="C981" s="29">
        <f>'Corridor LDV Model'!AE980*(1+$C$4)</f>
        <v>0</v>
      </c>
      <c r="D981" s="29">
        <f>'Corridor LDV Model'!AF980*(1+$C$4)</f>
        <v>1.3</v>
      </c>
      <c r="E981" s="29">
        <f>'Corridor LDV Model'!AG980*(1+$C$4)</f>
        <v>1.3</v>
      </c>
    </row>
    <row r="982" spans="1:5" x14ac:dyDescent="0.25">
      <c r="A982" s="80" t="str">
        <f>'Corridor LDV Model'!$A981</f>
        <v>US 26</v>
      </c>
      <c r="B982" s="29">
        <f>'Corridor LDV Model'!AD981*(1+$C$4)</f>
        <v>0</v>
      </c>
      <c r="C982" s="29">
        <f>'Corridor LDV Model'!AE981*(1+$C$4)</f>
        <v>0</v>
      </c>
      <c r="D982" s="29">
        <f>'Corridor LDV Model'!AF981*(1+$C$4)</f>
        <v>0</v>
      </c>
      <c r="E982" s="29">
        <f>'Corridor LDV Model'!AG981*(1+$C$4)</f>
        <v>0</v>
      </c>
    </row>
    <row r="983" spans="1:5" x14ac:dyDescent="0.25">
      <c r="A983" s="80" t="str">
        <f>'Corridor LDV Model'!$A982</f>
        <v>US 26</v>
      </c>
      <c r="B983" s="29">
        <f>'Corridor LDV Model'!AD982*(1+$C$4)</f>
        <v>0</v>
      </c>
      <c r="C983" s="29">
        <f>'Corridor LDV Model'!AE982*(1+$C$4)</f>
        <v>0</v>
      </c>
      <c r="D983" s="29">
        <f>'Corridor LDV Model'!AF982*(1+$C$4)</f>
        <v>0</v>
      </c>
      <c r="E983" s="29">
        <f>'Corridor LDV Model'!AG982*(1+$C$4)</f>
        <v>0</v>
      </c>
    </row>
    <row r="984" spans="1:5" x14ac:dyDescent="0.25">
      <c r="A984" s="80" t="str">
        <f>'Corridor LDV Model'!$A983</f>
        <v>US 26</v>
      </c>
      <c r="B984" s="29">
        <f>'Corridor LDV Model'!AD983*(1+$C$4)</f>
        <v>0</v>
      </c>
      <c r="C984" s="29">
        <f>'Corridor LDV Model'!AE983*(1+$C$4)</f>
        <v>0</v>
      </c>
      <c r="D984" s="29">
        <f>'Corridor LDV Model'!AF983*(1+$C$4)</f>
        <v>0</v>
      </c>
      <c r="E984" s="29">
        <f>'Corridor LDV Model'!AG983*(1+$C$4)</f>
        <v>0</v>
      </c>
    </row>
    <row r="985" spans="1:5" x14ac:dyDescent="0.25">
      <c r="A985" s="80" t="str">
        <f>'Corridor LDV Model'!$A984</f>
        <v>US 26</v>
      </c>
      <c r="B985" s="29">
        <f>'Corridor LDV Model'!AD984*(1+$C$4)</f>
        <v>0</v>
      </c>
      <c r="C985" s="29">
        <f>'Corridor LDV Model'!AE984*(1+$C$4)</f>
        <v>0</v>
      </c>
      <c r="D985" s="29">
        <f>'Corridor LDV Model'!AF984*(1+$C$4)</f>
        <v>0</v>
      </c>
      <c r="E985" s="29">
        <f>'Corridor LDV Model'!AG984*(1+$C$4)</f>
        <v>0</v>
      </c>
    </row>
    <row r="986" spans="1:5" x14ac:dyDescent="0.25">
      <c r="A986" s="80" t="str">
        <f>'Corridor LDV Model'!$A985</f>
        <v>US 26</v>
      </c>
      <c r="B986" s="29">
        <f>'Corridor LDV Model'!AD985*(1+$C$4)</f>
        <v>0</v>
      </c>
      <c r="C986" s="29">
        <f>'Corridor LDV Model'!AE985*(1+$C$4)</f>
        <v>0</v>
      </c>
      <c r="D986" s="29">
        <f>'Corridor LDV Model'!AF985*(1+$C$4)</f>
        <v>0</v>
      </c>
      <c r="E986" s="29">
        <f>'Corridor LDV Model'!AG985*(1+$C$4)</f>
        <v>0</v>
      </c>
    </row>
    <row r="987" spans="1:5" x14ac:dyDescent="0.25">
      <c r="A987" s="80" t="str">
        <f>'Corridor LDV Model'!$A986</f>
        <v>US 26</v>
      </c>
      <c r="B987" s="29">
        <f>'Corridor LDV Model'!AD986*(1+$C$4)</f>
        <v>0</v>
      </c>
      <c r="C987" s="29">
        <f>'Corridor LDV Model'!AE986*(1+$C$4)</f>
        <v>0</v>
      </c>
      <c r="D987" s="29">
        <f>'Corridor LDV Model'!AF986*(1+$C$4)</f>
        <v>0</v>
      </c>
      <c r="E987" s="29">
        <f>'Corridor LDV Model'!AG986*(1+$C$4)</f>
        <v>0</v>
      </c>
    </row>
    <row r="988" spans="1:5" x14ac:dyDescent="0.25">
      <c r="A988" s="80" t="str">
        <f>'Corridor LDV Model'!$A987</f>
        <v>US 26</v>
      </c>
      <c r="B988" s="29">
        <f>'Corridor LDV Model'!AD987*(1+$C$4)</f>
        <v>0</v>
      </c>
      <c r="C988" s="29">
        <f>'Corridor LDV Model'!AE987*(1+$C$4)</f>
        <v>0</v>
      </c>
      <c r="D988" s="29">
        <f>'Corridor LDV Model'!AF987*(1+$C$4)</f>
        <v>0</v>
      </c>
      <c r="E988" s="29">
        <f>'Corridor LDV Model'!AG987*(1+$C$4)</f>
        <v>0</v>
      </c>
    </row>
    <row r="989" spans="1:5" x14ac:dyDescent="0.25">
      <c r="A989" s="80" t="str">
        <f>'Corridor LDV Model'!$A988</f>
        <v>US 26</v>
      </c>
      <c r="B989" s="29">
        <f>'Corridor LDV Model'!AD988*(1+$C$4)</f>
        <v>0</v>
      </c>
      <c r="C989" s="29">
        <f>'Corridor LDV Model'!AE988*(1+$C$4)</f>
        <v>0</v>
      </c>
      <c r="D989" s="29">
        <f>'Corridor LDV Model'!AF988*(1+$C$4)</f>
        <v>0</v>
      </c>
      <c r="E989" s="29">
        <f>'Corridor LDV Model'!AG988*(1+$C$4)</f>
        <v>0</v>
      </c>
    </row>
    <row r="990" spans="1:5" x14ac:dyDescent="0.25">
      <c r="A990" s="80" t="str">
        <f>'Corridor LDV Model'!$A989</f>
        <v>US 26</v>
      </c>
      <c r="B990" s="29">
        <f>'Corridor LDV Model'!AD989*(1+$C$4)</f>
        <v>0</v>
      </c>
      <c r="C990" s="29">
        <f>'Corridor LDV Model'!AE989*(1+$C$4)</f>
        <v>0</v>
      </c>
      <c r="D990" s="29">
        <f>'Corridor LDV Model'!AF989*(1+$C$4)</f>
        <v>0</v>
      </c>
      <c r="E990" s="29">
        <f>'Corridor LDV Model'!AG989*(1+$C$4)</f>
        <v>0</v>
      </c>
    </row>
    <row r="991" spans="1:5" x14ac:dyDescent="0.25">
      <c r="A991" s="80" t="str">
        <f>'Corridor LDV Model'!$A990</f>
        <v>US 26</v>
      </c>
      <c r="B991" s="29">
        <f>'Corridor LDV Model'!AD990*(1+$C$4)</f>
        <v>0</v>
      </c>
      <c r="C991" s="29">
        <f>'Corridor LDV Model'!AE990*(1+$C$4)</f>
        <v>0</v>
      </c>
      <c r="D991" s="29">
        <f>'Corridor LDV Model'!AF990*(1+$C$4)</f>
        <v>0</v>
      </c>
      <c r="E991" s="29">
        <f>'Corridor LDV Model'!AG990*(1+$C$4)</f>
        <v>0</v>
      </c>
    </row>
    <row r="992" spans="1:5" x14ac:dyDescent="0.25">
      <c r="A992" s="80" t="str">
        <f>'Corridor LDV Model'!$A991</f>
        <v>US 26</v>
      </c>
      <c r="B992" s="29">
        <f>'Corridor LDV Model'!AD991*(1+$C$4)</f>
        <v>0</v>
      </c>
      <c r="C992" s="29">
        <f>'Corridor LDV Model'!AE991*(1+$C$4)</f>
        <v>0</v>
      </c>
      <c r="D992" s="29">
        <f>'Corridor LDV Model'!AF991*(1+$C$4)</f>
        <v>0</v>
      </c>
      <c r="E992" s="29">
        <f>'Corridor LDV Model'!AG991*(1+$C$4)</f>
        <v>0</v>
      </c>
    </row>
    <row r="993" spans="1:5" x14ac:dyDescent="0.25">
      <c r="A993" s="80" t="str">
        <f>'Corridor LDV Model'!$A992</f>
        <v>US 26</v>
      </c>
      <c r="B993" s="29">
        <f>'Corridor LDV Model'!AD992*(1+$C$4)</f>
        <v>0</v>
      </c>
      <c r="C993" s="29">
        <f>'Corridor LDV Model'!AE992*(1+$C$4)</f>
        <v>0</v>
      </c>
      <c r="D993" s="29">
        <f>'Corridor LDV Model'!AF992*(1+$C$4)</f>
        <v>0</v>
      </c>
      <c r="E993" s="29">
        <f>'Corridor LDV Model'!AG992*(1+$C$4)</f>
        <v>0</v>
      </c>
    </row>
    <row r="994" spans="1:5" x14ac:dyDescent="0.25">
      <c r="A994" s="80" t="str">
        <f>'Corridor LDV Model'!$A993</f>
        <v>US 26</v>
      </c>
      <c r="B994" s="29">
        <f>'Corridor LDV Model'!AD993*(1+$C$4)</f>
        <v>0</v>
      </c>
      <c r="C994" s="29">
        <f>'Corridor LDV Model'!AE993*(1+$C$4)</f>
        <v>0</v>
      </c>
      <c r="D994" s="29">
        <f>'Corridor LDV Model'!AF993*(1+$C$4)</f>
        <v>0</v>
      </c>
      <c r="E994" s="29">
        <f>'Corridor LDV Model'!AG993*(1+$C$4)</f>
        <v>0</v>
      </c>
    </row>
    <row r="995" spans="1:5" x14ac:dyDescent="0.25">
      <c r="A995" s="80" t="str">
        <f>'Corridor LDV Model'!$A994</f>
        <v>US 26</v>
      </c>
      <c r="B995" s="29">
        <f>'Corridor LDV Model'!AD994*(1+$C$4)</f>
        <v>0</v>
      </c>
      <c r="C995" s="29">
        <f>'Corridor LDV Model'!AE994*(1+$C$4)</f>
        <v>0</v>
      </c>
      <c r="D995" s="29">
        <f>'Corridor LDV Model'!AF994*(1+$C$4)</f>
        <v>0</v>
      </c>
      <c r="E995" s="29">
        <f>'Corridor LDV Model'!AG994*(1+$C$4)</f>
        <v>1.3</v>
      </c>
    </row>
    <row r="996" spans="1:5" x14ac:dyDescent="0.25">
      <c r="A996" s="80" t="str">
        <f>'Corridor LDV Model'!$A995</f>
        <v>US 26</v>
      </c>
      <c r="B996" s="29">
        <f>'Corridor LDV Model'!AD995*(1+$C$4)</f>
        <v>0</v>
      </c>
      <c r="C996" s="29">
        <f>'Corridor LDV Model'!AE995*(1+$C$4)</f>
        <v>0</v>
      </c>
      <c r="D996" s="29">
        <f>'Corridor LDV Model'!AF995*(1+$C$4)</f>
        <v>0</v>
      </c>
      <c r="E996" s="29">
        <f>'Corridor LDV Model'!AG995*(1+$C$4)</f>
        <v>0</v>
      </c>
    </row>
    <row r="997" spans="1:5" x14ac:dyDescent="0.25">
      <c r="A997" s="80" t="str">
        <f>'Corridor LDV Model'!$A996</f>
        <v>US 26</v>
      </c>
      <c r="B997" s="29">
        <f>'Corridor LDV Model'!AD996*(1+$C$4)</f>
        <v>0</v>
      </c>
      <c r="C997" s="29">
        <f>'Corridor LDV Model'!AE996*(1+$C$4)</f>
        <v>0</v>
      </c>
      <c r="D997" s="29">
        <f>'Corridor LDV Model'!AF996*(1+$C$4)</f>
        <v>0</v>
      </c>
      <c r="E997" s="29">
        <f>'Corridor LDV Model'!AG996*(1+$C$4)</f>
        <v>0</v>
      </c>
    </row>
    <row r="998" spans="1:5" x14ac:dyDescent="0.25">
      <c r="A998" s="80" t="str">
        <f>'Corridor LDV Model'!$A997</f>
        <v>US 26</v>
      </c>
      <c r="B998" s="29">
        <f>'Corridor LDV Model'!AD997*(1+$C$4)</f>
        <v>0</v>
      </c>
      <c r="C998" s="29">
        <f>'Corridor LDV Model'!AE997*(1+$C$4)</f>
        <v>0</v>
      </c>
      <c r="D998" s="29">
        <f>'Corridor LDV Model'!AF997*(1+$C$4)</f>
        <v>0</v>
      </c>
      <c r="E998" s="29">
        <f>'Corridor LDV Model'!AG997*(1+$C$4)</f>
        <v>0</v>
      </c>
    </row>
    <row r="999" spans="1:5" x14ac:dyDescent="0.25">
      <c r="A999" s="80" t="str">
        <f>'Corridor LDV Model'!$A998</f>
        <v>US 26</v>
      </c>
      <c r="B999" s="29">
        <f>'Corridor LDV Model'!AD998*(1+$C$4)</f>
        <v>0</v>
      </c>
      <c r="C999" s="29">
        <f>'Corridor LDV Model'!AE998*(1+$C$4)</f>
        <v>0</v>
      </c>
      <c r="D999" s="29">
        <f>'Corridor LDV Model'!AF998*(1+$C$4)</f>
        <v>0</v>
      </c>
      <c r="E999" s="29">
        <f>'Corridor LDV Model'!AG998*(1+$C$4)</f>
        <v>0</v>
      </c>
    </row>
    <row r="1000" spans="1:5" x14ac:dyDescent="0.25">
      <c r="A1000" s="80" t="str">
        <f>'Corridor LDV Model'!$A999</f>
        <v>US 26</v>
      </c>
      <c r="B1000" s="29">
        <f>'Corridor LDV Model'!AD999*(1+$C$4)</f>
        <v>0</v>
      </c>
      <c r="C1000" s="29">
        <f>'Corridor LDV Model'!AE999*(1+$C$4)</f>
        <v>0</v>
      </c>
      <c r="D1000" s="29">
        <f>'Corridor LDV Model'!AF999*(1+$C$4)</f>
        <v>0</v>
      </c>
      <c r="E1000" s="29">
        <f>'Corridor LDV Model'!AG999*(1+$C$4)</f>
        <v>0</v>
      </c>
    </row>
    <row r="1001" spans="1:5" x14ac:dyDescent="0.25">
      <c r="A1001" s="80" t="str">
        <f>'Corridor LDV Model'!$A1000</f>
        <v>US 26</v>
      </c>
      <c r="B1001" s="29">
        <f>'Corridor LDV Model'!AD1000*(1+$C$4)</f>
        <v>0</v>
      </c>
      <c r="C1001" s="29">
        <f>'Corridor LDV Model'!AE1000*(1+$C$4)</f>
        <v>0</v>
      </c>
      <c r="D1001" s="29">
        <f>'Corridor LDV Model'!AF1000*(1+$C$4)</f>
        <v>0</v>
      </c>
      <c r="E1001" s="29">
        <f>'Corridor LDV Model'!AG1000*(1+$C$4)</f>
        <v>0</v>
      </c>
    </row>
    <row r="1002" spans="1:5" x14ac:dyDescent="0.25">
      <c r="A1002" s="80" t="str">
        <f>'Corridor LDV Model'!$A1001</f>
        <v>US 26</v>
      </c>
      <c r="B1002" s="29">
        <f>'Corridor LDV Model'!AD1001*(1+$C$4)</f>
        <v>0</v>
      </c>
      <c r="C1002" s="29">
        <f>'Corridor LDV Model'!AE1001*(1+$C$4)</f>
        <v>0</v>
      </c>
      <c r="D1002" s="29">
        <f>'Corridor LDV Model'!AF1001*(1+$C$4)</f>
        <v>0</v>
      </c>
      <c r="E1002" s="29">
        <f>'Corridor LDV Model'!AG1001*(1+$C$4)</f>
        <v>1.3</v>
      </c>
    </row>
    <row r="1003" spans="1:5" x14ac:dyDescent="0.25">
      <c r="A1003" s="80" t="str">
        <f>'Corridor LDV Model'!$A1002</f>
        <v>US 26</v>
      </c>
      <c r="B1003" s="29">
        <f>'Corridor LDV Model'!AD1002*(1+$C$4)</f>
        <v>0</v>
      </c>
      <c r="C1003" s="29">
        <f>'Corridor LDV Model'!AE1002*(1+$C$4)</f>
        <v>0</v>
      </c>
      <c r="D1003" s="29">
        <f>'Corridor LDV Model'!AF1002*(1+$C$4)</f>
        <v>0</v>
      </c>
      <c r="E1003" s="29">
        <f>'Corridor LDV Model'!AG1002*(1+$C$4)</f>
        <v>0</v>
      </c>
    </row>
    <row r="1004" spans="1:5" x14ac:dyDescent="0.25">
      <c r="A1004" s="80" t="str">
        <f>'Corridor LDV Model'!$A1003</f>
        <v>US 26</v>
      </c>
      <c r="B1004" s="29">
        <f>'Corridor LDV Model'!AD1003*(1+$C$4)</f>
        <v>0</v>
      </c>
      <c r="C1004" s="29">
        <f>'Corridor LDV Model'!AE1003*(1+$C$4)</f>
        <v>0</v>
      </c>
      <c r="D1004" s="29">
        <f>'Corridor LDV Model'!AF1003*(1+$C$4)</f>
        <v>0</v>
      </c>
      <c r="E1004" s="29">
        <f>'Corridor LDV Model'!AG1003*(1+$C$4)</f>
        <v>0</v>
      </c>
    </row>
    <row r="1005" spans="1:5" x14ac:dyDescent="0.25">
      <c r="A1005" s="80" t="str">
        <f>'Corridor LDV Model'!$A1004</f>
        <v>US 26</v>
      </c>
      <c r="B1005" s="29">
        <f>'Corridor LDV Model'!AD1004*(1+$C$4)</f>
        <v>0</v>
      </c>
      <c r="C1005" s="29">
        <f>'Corridor LDV Model'!AE1004*(1+$C$4)</f>
        <v>0</v>
      </c>
      <c r="D1005" s="29">
        <f>'Corridor LDV Model'!AF1004*(1+$C$4)</f>
        <v>0</v>
      </c>
      <c r="E1005" s="29">
        <f>'Corridor LDV Model'!AG1004*(1+$C$4)</f>
        <v>0</v>
      </c>
    </row>
    <row r="1006" spans="1:5" x14ac:dyDescent="0.25">
      <c r="A1006" s="80" t="str">
        <f>'Corridor LDV Model'!$A1005</f>
        <v>US 26</v>
      </c>
      <c r="B1006" s="29">
        <f>'Corridor LDV Model'!AD1005*(1+$C$4)</f>
        <v>0</v>
      </c>
      <c r="C1006" s="29">
        <f>'Corridor LDV Model'!AE1005*(1+$C$4)</f>
        <v>0</v>
      </c>
      <c r="D1006" s="29">
        <f>'Corridor LDV Model'!AF1005*(1+$C$4)</f>
        <v>1.3</v>
      </c>
      <c r="E1006" s="29">
        <f>'Corridor LDV Model'!AG1005*(1+$C$4)</f>
        <v>1.3</v>
      </c>
    </row>
    <row r="1007" spans="1:5" x14ac:dyDescent="0.25">
      <c r="A1007" s="80" t="str">
        <f>'Corridor LDV Model'!$A1006</f>
        <v>US 26</v>
      </c>
      <c r="B1007" s="29">
        <f>'Corridor LDV Model'!AD1006*(1+$C$4)</f>
        <v>0</v>
      </c>
      <c r="C1007" s="29">
        <f>'Corridor LDV Model'!AE1006*(1+$C$4)</f>
        <v>0</v>
      </c>
      <c r="D1007" s="29">
        <f>'Corridor LDV Model'!AF1006*(1+$C$4)</f>
        <v>0</v>
      </c>
      <c r="E1007" s="29">
        <f>'Corridor LDV Model'!AG1006*(1+$C$4)</f>
        <v>0</v>
      </c>
    </row>
    <row r="1008" spans="1:5" x14ac:dyDescent="0.25">
      <c r="A1008" s="80" t="str">
        <f>'Corridor LDV Model'!$A1007</f>
        <v>US 26</v>
      </c>
      <c r="B1008" s="29">
        <f>'Corridor LDV Model'!AD1007*(1+$C$4)</f>
        <v>0</v>
      </c>
      <c r="C1008" s="29">
        <f>'Corridor LDV Model'!AE1007*(1+$C$4)</f>
        <v>0</v>
      </c>
      <c r="D1008" s="29">
        <f>'Corridor LDV Model'!AF1007*(1+$C$4)</f>
        <v>0</v>
      </c>
      <c r="E1008" s="29">
        <f>'Corridor LDV Model'!AG1007*(1+$C$4)</f>
        <v>0</v>
      </c>
    </row>
    <row r="1009" spans="1:5" x14ac:dyDescent="0.25">
      <c r="A1009" s="80" t="str">
        <f>'Corridor LDV Model'!$A1008</f>
        <v>US 26</v>
      </c>
      <c r="B1009" s="29">
        <f>'Corridor LDV Model'!AD1008*(1+$C$4)</f>
        <v>0</v>
      </c>
      <c r="C1009" s="29">
        <f>'Corridor LDV Model'!AE1008*(1+$C$4)</f>
        <v>0</v>
      </c>
      <c r="D1009" s="29">
        <f>'Corridor LDV Model'!AF1008*(1+$C$4)</f>
        <v>0</v>
      </c>
      <c r="E1009" s="29">
        <f>'Corridor LDV Model'!AG1008*(1+$C$4)</f>
        <v>0</v>
      </c>
    </row>
    <row r="1010" spans="1:5" x14ac:dyDescent="0.25">
      <c r="A1010" s="80" t="str">
        <f>'Corridor LDV Model'!$A1009</f>
        <v>US 82</v>
      </c>
      <c r="B1010" s="29">
        <f>'Corridor LDV Model'!AD1009*(1+$C$4)</f>
        <v>0</v>
      </c>
      <c r="C1010" s="29">
        <f>'Corridor LDV Model'!AE1009*(1+$C$4)</f>
        <v>1.3</v>
      </c>
      <c r="D1010" s="29">
        <f>'Corridor LDV Model'!AF1009*(1+$C$4)</f>
        <v>2.6</v>
      </c>
      <c r="E1010" s="29">
        <f>'Corridor LDV Model'!AG1009*(1+$C$4)</f>
        <v>2.6</v>
      </c>
    </row>
    <row r="1011" spans="1:5" x14ac:dyDescent="0.25">
      <c r="A1011" s="80" t="str">
        <f>'Corridor LDV Model'!$A1010</f>
        <v>US 82</v>
      </c>
      <c r="B1011" s="29">
        <f>'Corridor LDV Model'!AD1010*(1+$C$4)</f>
        <v>1.3</v>
      </c>
      <c r="C1011" s="29">
        <f>'Corridor LDV Model'!AE1010*(1+$C$4)</f>
        <v>3.9000000000000004</v>
      </c>
      <c r="D1011" s="29">
        <f>'Corridor LDV Model'!AF1010*(1+$C$4)</f>
        <v>5.2</v>
      </c>
      <c r="E1011" s="29">
        <f>'Corridor LDV Model'!AG1010*(1+$C$4)</f>
        <v>7.8000000000000007</v>
      </c>
    </row>
    <row r="1012" spans="1:5" x14ac:dyDescent="0.25">
      <c r="A1012" s="80" t="str">
        <f>'Corridor LDV Model'!$A1011</f>
        <v>US 82</v>
      </c>
      <c r="B1012" s="29">
        <f>'Corridor LDV Model'!AD1011*(1+$C$4)</f>
        <v>1.3</v>
      </c>
      <c r="C1012" s="29">
        <f>'Corridor LDV Model'!AE1011*(1+$C$4)</f>
        <v>3.9000000000000004</v>
      </c>
      <c r="D1012" s="29">
        <f>'Corridor LDV Model'!AF1011*(1+$C$4)</f>
        <v>6.5</v>
      </c>
      <c r="E1012" s="29">
        <f>'Corridor LDV Model'!AG1011*(1+$C$4)</f>
        <v>9.1</v>
      </c>
    </row>
    <row r="1013" spans="1:5" x14ac:dyDescent="0.25">
      <c r="A1013" s="80" t="str">
        <f>'Corridor LDV Model'!$A1012</f>
        <v>US 82</v>
      </c>
      <c r="B1013" s="29">
        <f>'Corridor LDV Model'!AD1012*(1+$C$4)</f>
        <v>0</v>
      </c>
      <c r="C1013" s="29">
        <f>'Corridor LDV Model'!AE1012*(1+$C$4)</f>
        <v>1.3</v>
      </c>
      <c r="D1013" s="29">
        <f>'Corridor LDV Model'!AF1012*(1+$C$4)</f>
        <v>2.6</v>
      </c>
      <c r="E1013" s="29">
        <f>'Corridor LDV Model'!AG1012*(1+$C$4)</f>
        <v>3.9000000000000004</v>
      </c>
    </row>
    <row r="1014" spans="1:5" x14ac:dyDescent="0.25">
      <c r="A1014" s="80" t="str">
        <f>'Corridor LDV Model'!$A1013</f>
        <v>US 97</v>
      </c>
      <c r="B1014" s="29">
        <f>'Corridor LDV Model'!AD1013*(1+$C$4)</f>
        <v>0</v>
      </c>
      <c r="C1014" s="29">
        <f>'Corridor LDV Model'!AE1013*(1+$C$4)</f>
        <v>0</v>
      </c>
      <c r="D1014" s="29">
        <f>'Corridor LDV Model'!AF1013*(1+$C$4)</f>
        <v>0</v>
      </c>
      <c r="E1014" s="29">
        <f>'Corridor LDV Model'!AG1013*(1+$C$4)</f>
        <v>0</v>
      </c>
    </row>
    <row r="1015" spans="1:5" x14ac:dyDescent="0.25">
      <c r="A1015" s="80" t="str">
        <f>'Corridor LDV Model'!$A1014</f>
        <v>US 97</v>
      </c>
      <c r="B1015" s="29">
        <f>'Corridor LDV Model'!AD1014*(1+$C$4)</f>
        <v>0</v>
      </c>
      <c r="C1015" s="29">
        <f>'Corridor LDV Model'!AE1014*(1+$C$4)</f>
        <v>0</v>
      </c>
      <c r="D1015" s="29">
        <f>'Corridor LDV Model'!AF1014*(1+$C$4)</f>
        <v>0</v>
      </c>
      <c r="E1015" s="29">
        <f>'Corridor LDV Model'!AG1014*(1+$C$4)</f>
        <v>0</v>
      </c>
    </row>
    <row r="1016" spans="1:5" x14ac:dyDescent="0.25">
      <c r="A1016" s="80" t="str">
        <f>'Corridor LDV Model'!$A1015</f>
        <v>US 97</v>
      </c>
      <c r="B1016" s="29">
        <f>'Corridor LDV Model'!AD1015*(1+$C$4)</f>
        <v>0</v>
      </c>
      <c r="C1016" s="29">
        <f>'Corridor LDV Model'!AE1015*(1+$C$4)</f>
        <v>0</v>
      </c>
      <c r="D1016" s="29">
        <f>'Corridor LDV Model'!AF1015*(1+$C$4)</f>
        <v>1.3</v>
      </c>
      <c r="E1016" s="29">
        <f>'Corridor LDV Model'!AG1015*(1+$C$4)</f>
        <v>1.3</v>
      </c>
    </row>
    <row r="1017" spans="1:5" x14ac:dyDescent="0.25">
      <c r="A1017" s="80" t="str">
        <f>'Corridor LDV Model'!$A1016</f>
        <v>US 97</v>
      </c>
      <c r="B1017" s="29">
        <f>'Corridor LDV Model'!AD1016*(1+$C$4)</f>
        <v>0</v>
      </c>
      <c r="C1017" s="29">
        <f>'Corridor LDV Model'!AE1016*(1+$C$4)</f>
        <v>1.3</v>
      </c>
      <c r="D1017" s="29">
        <f>'Corridor LDV Model'!AF1016*(1+$C$4)</f>
        <v>1.3</v>
      </c>
      <c r="E1017" s="29">
        <f>'Corridor LDV Model'!AG1016*(1+$C$4)</f>
        <v>2.6</v>
      </c>
    </row>
    <row r="1018" spans="1:5" x14ac:dyDescent="0.25">
      <c r="A1018" s="80" t="str">
        <f>'Corridor LDV Model'!$A1017</f>
        <v>US 97</v>
      </c>
      <c r="B1018" s="29">
        <f>'Corridor LDV Model'!AD1017*(1+$C$4)</f>
        <v>0</v>
      </c>
      <c r="C1018" s="29">
        <f>'Corridor LDV Model'!AE1017*(1+$C$4)</f>
        <v>0</v>
      </c>
      <c r="D1018" s="29">
        <f>'Corridor LDV Model'!AF1017*(1+$C$4)</f>
        <v>0</v>
      </c>
      <c r="E1018" s="29">
        <f>'Corridor LDV Model'!AG1017*(1+$C$4)</f>
        <v>0</v>
      </c>
    </row>
    <row r="1019" spans="1:5" x14ac:dyDescent="0.25">
      <c r="A1019" s="80" t="str">
        <f>'Corridor LDV Model'!$A1018</f>
        <v>US 97</v>
      </c>
      <c r="B1019" s="29">
        <f>'Corridor LDV Model'!AD1018*(1+$C$4)</f>
        <v>0</v>
      </c>
      <c r="C1019" s="29">
        <f>'Corridor LDV Model'!AE1018*(1+$C$4)</f>
        <v>0</v>
      </c>
      <c r="D1019" s="29">
        <f>'Corridor LDV Model'!AF1018*(1+$C$4)</f>
        <v>0</v>
      </c>
      <c r="E1019" s="29">
        <f>'Corridor LDV Model'!AG1018*(1+$C$4)</f>
        <v>0</v>
      </c>
    </row>
    <row r="1020" spans="1:5" x14ac:dyDescent="0.25">
      <c r="A1020" s="80" t="str">
        <f>'Corridor LDV Model'!$A1019</f>
        <v>US 97</v>
      </c>
      <c r="B1020" s="29">
        <f>'Corridor LDV Model'!AD1019*(1+$C$4)</f>
        <v>0</v>
      </c>
      <c r="C1020" s="29">
        <f>'Corridor LDV Model'!AE1019*(1+$C$4)</f>
        <v>1.3</v>
      </c>
      <c r="D1020" s="29">
        <f>'Corridor LDV Model'!AF1019*(1+$C$4)</f>
        <v>1.3</v>
      </c>
      <c r="E1020" s="29">
        <f>'Corridor LDV Model'!AG1019*(1+$C$4)</f>
        <v>1.3</v>
      </c>
    </row>
    <row r="1021" spans="1:5" x14ac:dyDescent="0.25">
      <c r="A1021" s="80" t="str">
        <f>'Corridor LDV Model'!$A1020</f>
        <v>US 97</v>
      </c>
      <c r="B1021" s="29">
        <f>'Corridor LDV Model'!AD1020*(1+$C$4)</f>
        <v>0</v>
      </c>
      <c r="C1021" s="29">
        <f>'Corridor LDV Model'!AE1020*(1+$C$4)</f>
        <v>0</v>
      </c>
      <c r="D1021" s="29">
        <f>'Corridor LDV Model'!AF1020*(1+$C$4)</f>
        <v>0</v>
      </c>
      <c r="E1021" s="29">
        <f>'Corridor LDV Model'!AG1020*(1+$C$4)</f>
        <v>1.3</v>
      </c>
    </row>
    <row r="1022" spans="1:5" x14ac:dyDescent="0.25">
      <c r="A1022" s="80" t="str">
        <f>'Corridor LDV Model'!$A1021</f>
        <v>US 97</v>
      </c>
      <c r="B1022" s="29">
        <f>'Corridor LDV Model'!AD1021*(1+$C$4)</f>
        <v>0</v>
      </c>
      <c r="C1022" s="29">
        <f>'Corridor LDV Model'!AE1021*(1+$C$4)</f>
        <v>1.3</v>
      </c>
      <c r="D1022" s="29">
        <f>'Corridor LDV Model'!AF1021*(1+$C$4)</f>
        <v>1.3</v>
      </c>
      <c r="E1022" s="29">
        <f>'Corridor LDV Model'!AG1021*(1+$C$4)</f>
        <v>1.3</v>
      </c>
    </row>
    <row r="1023" spans="1:5" x14ac:dyDescent="0.25">
      <c r="A1023" s="80" t="str">
        <f>'Corridor LDV Model'!$A1022</f>
        <v>US 97</v>
      </c>
      <c r="B1023" s="29">
        <f>'Corridor LDV Model'!AD1022*(1+$C$4)</f>
        <v>0</v>
      </c>
      <c r="C1023" s="29">
        <f>'Corridor LDV Model'!AE1022*(1+$C$4)</f>
        <v>1.3</v>
      </c>
      <c r="D1023" s="29">
        <f>'Corridor LDV Model'!AF1022*(1+$C$4)</f>
        <v>1.3</v>
      </c>
      <c r="E1023" s="29">
        <f>'Corridor LDV Model'!AG1022*(1+$C$4)</f>
        <v>1.3</v>
      </c>
    </row>
    <row r="1024" spans="1:5" x14ac:dyDescent="0.25">
      <c r="A1024" s="80" t="str">
        <f>'Corridor LDV Model'!$A1023</f>
        <v>US 97</v>
      </c>
      <c r="B1024" s="29">
        <f>'Corridor LDV Model'!AD1023*(1+$C$4)</f>
        <v>0</v>
      </c>
      <c r="C1024" s="29">
        <f>'Corridor LDV Model'!AE1023*(1+$C$4)</f>
        <v>0</v>
      </c>
      <c r="D1024" s="29">
        <f>'Corridor LDV Model'!AF1023*(1+$C$4)</f>
        <v>0</v>
      </c>
      <c r="E1024" s="29">
        <f>'Corridor LDV Model'!AG1023*(1+$C$4)</f>
        <v>1.3</v>
      </c>
    </row>
    <row r="1025" spans="1:5" x14ac:dyDescent="0.25">
      <c r="A1025" s="80" t="str">
        <f>'Corridor LDV Model'!$A1024</f>
        <v>US 97</v>
      </c>
      <c r="B1025" s="29">
        <f>'Corridor LDV Model'!AD1024*(1+$C$4)</f>
        <v>0</v>
      </c>
      <c r="C1025" s="29">
        <f>'Corridor LDV Model'!AE1024*(1+$C$4)</f>
        <v>0</v>
      </c>
      <c r="D1025" s="29">
        <f>'Corridor LDV Model'!AF1024*(1+$C$4)</f>
        <v>0</v>
      </c>
      <c r="E1025" s="29">
        <f>'Corridor LDV Model'!AG1024*(1+$C$4)</f>
        <v>0</v>
      </c>
    </row>
    <row r="1026" spans="1:5" x14ac:dyDescent="0.25">
      <c r="A1026" s="80" t="str">
        <f>'Corridor LDV Model'!$A1025</f>
        <v>US 97</v>
      </c>
      <c r="B1026" s="29">
        <f>'Corridor LDV Model'!AD1025*(1+$C$4)</f>
        <v>0</v>
      </c>
      <c r="C1026" s="29">
        <f>'Corridor LDV Model'!AE1025*(1+$C$4)</f>
        <v>1.3</v>
      </c>
      <c r="D1026" s="29">
        <f>'Corridor LDV Model'!AF1025*(1+$C$4)</f>
        <v>2.6</v>
      </c>
      <c r="E1026" s="29">
        <f>'Corridor LDV Model'!AG1025*(1+$C$4)</f>
        <v>2.6</v>
      </c>
    </row>
    <row r="1027" spans="1:5" x14ac:dyDescent="0.25">
      <c r="A1027" s="80" t="str">
        <f>'Corridor LDV Model'!$A1026</f>
        <v>US 97</v>
      </c>
      <c r="B1027" s="29">
        <f>'Corridor LDV Model'!AD1026*(1+$C$4)</f>
        <v>0</v>
      </c>
      <c r="C1027" s="29">
        <f>'Corridor LDV Model'!AE1026*(1+$C$4)</f>
        <v>0</v>
      </c>
      <c r="D1027" s="29">
        <f>'Corridor LDV Model'!AF1026*(1+$C$4)</f>
        <v>0</v>
      </c>
      <c r="E1027" s="29">
        <f>'Corridor LDV Model'!AG1026*(1+$C$4)</f>
        <v>0</v>
      </c>
    </row>
    <row r="1028" spans="1:5" x14ac:dyDescent="0.25">
      <c r="A1028" s="80" t="str">
        <f>'Corridor LDV Model'!$A1027</f>
        <v>US 97</v>
      </c>
      <c r="B1028" s="29">
        <f>'Corridor LDV Model'!AD1027*(1+$C$4)</f>
        <v>0</v>
      </c>
      <c r="C1028" s="29">
        <f>'Corridor LDV Model'!AE1027*(1+$C$4)</f>
        <v>0</v>
      </c>
      <c r="D1028" s="29">
        <f>'Corridor LDV Model'!AF1027*(1+$C$4)</f>
        <v>0</v>
      </c>
      <c r="E1028" s="29">
        <f>'Corridor LDV Model'!AG1027*(1+$C$4)</f>
        <v>0</v>
      </c>
    </row>
    <row r="1029" spans="1:5" x14ac:dyDescent="0.25">
      <c r="A1029" s="80" t="str">
        <f>'Corridor LDV Model'!$A1028</f>
        <v>US 97</v>
      </c>
      <c r="B1029" s="29">
        <f>'Corridor LDV Model'!AD1028*(1+$C$4)</f>
        <v>0</v>
      </c>
      <c r="C1029" s="29">
        <f>'Corridor LDV Model'!AE1028*(1+$C$4)</f>
        <v>1.3</v>
      </c>
      <c r="D1029" s="29">
        <f>'Corridor LDV Model'!AF1028*(1+$C$4)</f>
        <v>2.6</v>
      </c>
      <c r="E1029" s="29">
        <f>'Corridor LDV Model'!AG1028*(1+$C$4)</f>
        <v>2.6</v>
      </c>
    </row>
    <row r="1030" spans="1:5" x14ac:dyDescent="0.25">
      <c r="A1030" s="80" t="str">
        <f>'Corridor LDV Model'!$A1029</f>
        <v>US 97</v>
      </c>
      <c r="B1030" s="29">
        <f>'Corridor LDV Model'!AD1029*(1+$C$4)</f>
        <v>1.3</v>
      </c>
      <c r="C1030" s="29">
        <f>'Corridor LDV Model'!AE1029*(1+$C$4)</f>
        <v>2.6</v>
      </c>
      <c r="D1030" s="29">
        <f>'Corridor LDV Model'!AF1029*(1+$C$4)</f>
        <v>3.9000000000000004</v>
      </c>
      <c r="E1030" s="29">
        <f>'Corridor LDV Model'!AG1029*(1+$C$4)</f>
        <v>5.2</v>
      </c>
    </row>
    <row r="1031" spans="1:5" x14ac:dyDescent="0.25">
      <c r="A1031" s="80" t="str">
        <f>'Corridor LDV Model'!$A1030</f>
        <v>US 97</v>
      </c>
      <c r="B1031" s="29">
        <f>'Corridor LDV Model'!AD1030*(1+$C$4)</f>
        <v>0</v>
      </c>
      <c r="C1031" s="29">
        <f>'Corridor LDV Model'!AE1030*(1+$C$4)</f>
        <v>1.3</v>
      </c>
      <c r="D1031" s="29">
        <f>'Corridor LDV Model'!AF1030*(1+$C$4)</f>
        <v>1.3</v>
      </c>
      <c r="E1031" s="29">
        <f>'Corridor LDV Model'!AG1030*(1+$C$4)</f>
        <v>2.6</v>
      </c>
    </row>
    <row r="1032" spans="1:5" x14ac:dyDescent="0.25">
      <c r="A1032" s="80" t="str">
        <f>'Corridor LDV Model'!$A1031</f>
        <v>US 97</v>
      </c>
      <c r="B1032" s="29">
        <f>'Corridor LDV Model'!AD1031*(1+$C$4)</f>
        <v>0</v>
      </c>
      <c r="C1032" s="29">
        <f>'Corridor LDV Model'!AE1031*(1+$C$4)</f>
        <v>1.3</v>
      </c>
      <c r="D1032" s="29">
        <f>'Corridor LDV Model'!AF1031*(1+$C$4)</f>
        <v>2.6</v>
      </c>
      <c r="E1032" s="29">
        <f>'Corridor LDV Model'!AG1031*(1+$C$4)</f>
        <v>3.9000000000000004</v>
      </c>
    </row>
    <row r="1033" spans="1:5" x14ac:dyDescent="0.25">
      <c r="A1033" s="80" t="str">
        <f>'Corridor LDV Model'!$A1032</f>
        <v>US 97</v>
      </c>
      <c r="B1033" s="29">
        <f>'Corridor LDV Model'!AD1032*(1+$C$4)</f>
        <v>0</v>
      </c>
      <c r="C1033" s="29">
        <f>'Corridor LDV Model'!AE1032*(1+$C$4)</f>
        <v>1.3</v>
      </c>
      <c r="D1033" s="29">
        <f>'Corridor LDV Model'!AF1032*(1+$C$4)</f>
        <v>2.6</v>
      </c>
      <c r="E1033" s="29">
        <f>'Corridor LDV Model'!AG1032*(1+$C$4)</f>
        <v>2.6</v>
      </c>
    </row>
    <row r="1034" spans="1:5" x14ac:dyDescent="0.25">
      <c r="A1034" s="80" t="str">
        <f>'Corridor LDV Model'!$A1033</f>
        <v>US 97</v>
      </c>
      <c r="B1034" s="29">
        <f>'Corridor LDV Model'!AD1033*(1+$C$4)</f>
        <v>0</v>
      </c>
      <c r="C1034" s="29">
        <f>'Corridor LDV Model'!AE1033*(1+$C$4)</f>
        <v>0</v>
      </c>
      <c r="D1034" s="29">
        <f>'Corridor LDV Model'!AF1033*(1+$C$4)</f>
        <v>0</v>
      </c>
      <c r="E1034" s="29">
        <f>'Corridor LDV Model'!AG1033*(1+$C$4)</f>
        <v>1.3</v>
      </c>
    </row>
    <row r="1035" spans="1:5" x14ac:dyDescent="0.25">
      <c r="A1035" s="80" t="str">
        <f>'Corridor LDV Model'!$A1034</f>
        <v>US 97</v>
      </c>
      <c r="B1035" s="29">
        <f>'Corridor LDV Model'!AD1034*(1+$C$4)</f>
        <v>0</v>
      </c>
      <c r="C1035" s="29">
        <f>'Corridor LDV Model'!AE1034*(1+$C$4)</f>
        <v>0</v>
      </c>
      <c r="D1035" s="29">
        <f>'Corridor LDV Model'!AF1034*(1+$C$4)</f>
        <v>1.3</v>
      </c>
      <c r="E1035" s="29">
        <f>'Corridor LDV Model'!AG1034*(1+$C$4)</f>
        <v>1.3</v>
      </c>
    </row>
    <row r="1036" spans="1:5" x14ac:dyDescent="0.25">
      <c r="A1036" s="80" t="str">
        <f>'Corridor LDV Model'!$A1035</f>
        <v>US 97</v>
      </c>
      <c r="B1036" s="29">
        <f>'Corridor LDV Model'!AD1035*(1+$C$4)</f>
        <v>0</v>
      </c>
      <c r="C1036" s="29">
        <f>'Corridor LDV Model'!AE1035*(1+$C$4)</f>
        <v>0</v>
      </c>
      <c r="D1036" s="29">
        <f>'Corridor LDV Model'!AF1035*(1+$C$4)</f>
        <v>0</v>
      </c>
      <c r="E1036" s="29">
        <f>'Corridor LDV Model'!AG1035*(1+$C$4)</f>
        <v>0</v>
      </c>
    </row>
    <row r="1037" spans="1:5" x14ac:dyDescent="0.25">
      <c r="A1037" s="80" t="str">
        <f>'Corridor LDV Model'!$A1036</f>
        <v>US 97</v>
      </c>
      <c r="B1037" s="29">
        <f>'Corridor LDV Model'!AD1036*(1+$C$4)</f>
        <v>0</v>
      </c>
      <c r="C1037" s="29">
        <f>'Corridor LDV Model'!AE1036*(1+$C$4)</f>
        <v>0</v>
      </c>
      <c r="D1037" s="29">
        <f>'Corridor LDV Model'!AF1036*(1+$C$4)</f>
        <v>0</v>
      </c>
      <c r="E1037" s="29">
        <f>'Corridor LDV Model'!AG1036*(1+$C$4)</f>
        <v>0</v>
      </c>
    </row>
    <row r="1038" spans="1:5" x14ac:dyDescent="0.25">
      <c r="A1038" s="80" t="str">
        <f>'Corridor LDV Model'!$A1037</f>
        <v>US 97</v>
      </c>
      <c r="B1038" s="29">
        <f>'Corridor LDV Model'!AD1037*(1+$C$4)</f>
        <v>0</v>
      </c>
      <c r="C1038" s="29">
        <f>'Corridor LDV Model'!AE1037*(1+$C$4)</f>
        <v>0</v>
      </c>
      <c r="D1038" s="29">
        <f>'Corridor LDV Model'!AF1037*(1+$C$4)</f>
        <v>0</v>
      </c>
      <c r="E1038" s="29">
        <f>'Corridor LDV Model'!AG1037*(1+$C$4)</f>
        <v>0</v>
      </c>
    </row>
    <row r="1039" spans="1:5" x14ac:dyDescent="0.25">
      <c r="A1039" s="80" t="str">
        <f>'Corridor LDV Model'!$A1038</f>
        <v>US 97</v>
      </c>
      <c r="B1039" s="29">
        <f>'Corridor LDV Model'!AD1038*(1+$C$4)</f>
        <v>0</v>
      </c>
      <c r="C1039" s="29">
        <f>'Corridor LDV Model'!AE1038*(1+$C$4)</f>
        <v>0</v>
      </c>
      <c r="D1039" s="29">
        <f>'Corridor LDV Model'!AF1038*(1+$C$4)</f>
        <v>0</v>
      </c>
      <c r="E1039" s="29">
        <f>'Corridor LDV Model'!AG1038*(1+$C$4)</f>
        <v>0</v>
      </c>
    </row>
    <row r="1040" spans="1:5" x14ac:dyDescent="0.25">
      <c r="A1040" s="80" t="str">
        <f>'Corridor LDV Model'!$A1039</f>
        <v>US 97</v>
      </c>
      <c r="B1040" s="29">
        <f>'Corridor LDV Model'!AD1039*(1+$C$4)</f>
        <v>0</v>
      </c>
      <c r="C1040" s="29">
        <f>'Corridor LDV Model'!AE1039*(1+$C$4)</f>
        <v>0</v>
      </c>
      <c r="D1040" s="29">
        <f>'Corridor LDV Model'!AF1039*(1+$C$4)</f>
        <v>0</v>
      </c>
      <c r="E1040" s="29">
        <f>'Corridor LDV Model'!AG1039*(1+$C$4)</f>
        <v>1.3</v>
      </c>
    </row>
    <row r="1041" spans="1:5" x14ac:dyDescent="0.25">
      <c r="A1041" s="80" t="str">
        <f>'Corridor LDV Model'!$A1040</f>
        <v>US 97</v>
      </c>
      <c r="B1041" s="29">
        <f>'Corridor LDV Model'!AD1040*(1+$C$4)</f>
        <v>0</v>
      </c>
      <c r="C1041" s="29">
        <f>'Corridor LDV Model'!AE1040*(1+$C$4)</f>
        <v>0</v>
      </c>
      <c r="D1041" s="29">
        <f>'Corridor LDV Model'!AF1040*(1+$C$4)</f>
        <v>0</v>
      </c>
      <c r="E1041" s="29">
        <f>'Corridor LDV Model'!AG1040*(1+$C$4)</f>
        <v>0</v>
      </c>
    </row>
    <row r="1042" spans="1:5" x14ac:dyDescent="0.25">
      <c r="A1042" s="80" t="str">
        <f>'Corridor LDV Model'!$A1041</f>
        <v>US 97</v>
      </c>
      <c r="B1042" s="29">
        <f>'Corridor LDV Model'!AD1041*(1+$C$4)</f>
        <v>0</v>
      </c>
      <c r="C1042" s="29">
        <f>'Corridor LDV Model'!AE1041*(1+$C$4)</f>
        <v>0</v>
      </c>
      <c r="D1042" s="29">
        <f>'Corridor LDV Model'!AF1041*(1+$C$4)</f>
        <v>0</v>
      </c>
      <c r="E1042" s="29">
        <f>'Corridor LDV Model'!AG1041*(1+$C$4)</f>
        <v>0</v>
      </c>
    </row>
    <row r="1043" spans="1:5" x14ac:dyDescent="0.25">
      <c r="A1043" s="80" t="str">
        <f>'Corridor LDV Model'!$A1042</f>
        <v>US 97</v>
      </c>
      <c r="B1043" s="29">
        <f>'Corridor LDV Model'!AD1042*(1+$C$4)</f>
        <v>0</v>
      </c>
      <c r="C1043" s="29">
        <f>'Corridor LDV Model'!AE1042*(1+$C$4)</f>
        <v>0</v>
      </c>
      <c r="D1043" s="29">
        <f>'Corridor LDV Model'!AF1042*(1+$C$4)</f>
        <v>1.3</v>
      </c>
      <c r="E1043" s="29">
        <f>'Corridor LDV Model'!AG1042*(1+$C$4)</f>
        <v>1.3</v>
      </c>
    </row>
    <row r="1044" spans="1:5" x14ac:dyDescent="0.25">
      <c r="A1044" s="80" t="str">
        <f>'Corridor LDV Model'!$A1043</f>
        <v>US 97</v>
      </c>
      <c r="B1044" s="29">
        <f>'Corridor LDV Model'!AD1043*(1+$C$4)</f>
        <v>0</v>
      </c>
      <c r="C1044" s="29">
        <f>'Corridor LDV Model'!AE1043*(1+$C$4)</f>
        <v>0</v>
      </c>
      <c r="D1044" s="29">
        <f>'Corridor LDV Model'!AF1043*(1+$C$4)</f>
        <v>0</v>
      </c>
      <c r="E1044" s="29">
        <f>'Corridor LDV Model'!AG1043*(1+$C$4)</f>
        <v>0</v>
      </c>
    </row>
    <row r="1045" spans="1:5" x14ac:dyDescent="0.25">
      <c r="A1045" s="80" t="str">
        <f>'Corridor LDV Model'!$A1044</f>
        <v>US 97</v>
      </c>
      <c r="B1045" s="29">
        <f>'Corridor LDV Model'!AD1044*(1+$C$4)</f>
        <v>0</v>
      </c>
      <c r="C1045" s="29">
        <f>'Corridor LDV Model'!AE1044*(1+$C$4)</f>
        <v>0</v>
      </c>
      <c r="D1045" s="29">
        <f>'Corridor LDV Model'!AF1044*(1+$C$4)</f>
        <v>0</v>
      </c>
      <c r="E1045" s="29">
        <f>'Corridor LDV Model'!AG1044*(1+$C$4)</f>
        <v>0</v>
      </c>
    </row>
    <row r="1046" spans="1:5" x14ac:dyDescent="0.25">
      <c r="A1046" s="80" t="str">
        <f>'Corridor LDV Model'!$A1045</f>
        <v>US 97</v>
      </c>
      <c r="B1046" s="29">
        <f>'Corridor LDV Model'!AD1045*(1+$C$4)</f>
        <v>0</v>
      </c>
      <c r="C1046" s="29">
        <f>'Corridor LDV Model'!AE1045*(1+$C$4)</f>
        <v>0</v>
      </c>
      <c r="D1046" s="29">
        <f>'Corridor LDV Model'!AF1045*(1+$C$4)</f>
        <v>0</v>
      </c>
      <c r="E1046" s="29">
        <f>'Corridor LDV Model'!AG1045*(1+$C$4)</f>
        <v>0</v>
      </c>
    </row>
    <row r="1047" spans="1:5" x14ac:dyDescent="0.25">
      <c r="A1047" s="80" t="str">
        <f>'Corridor LDV Model'!$A1046</f>
        <v>US 97</v>
      </c>
      <c r="B1047" s="29">
        <f>'Corridor LDV Model'!AD1046*(1+$C$4)</f>
        <v>0</v>
      </c>
      <c r="C1047" s="29">
        <f>'Corridor LDV Model'!AE1046*(1+$C$4)</f>
        <v>0</v>
      </c>
      <c r="D1047" s="29">
        <f>'Corridor LDV Model'!AF1046*(1+$C$4)</f>
        <v>0</v>
      </c>
      <c r="E1047" s="29">
        <f>'Corridor LDV Model'!AG1046*(1+$C$4)</f>
        <v>0</v>
      </c>
    </row>
    <row r="1048" spans="1:5" x14ac:dyDescent="0.25">
      <c r="A1048" s="80" t="str">
        <f>'Corridor LDV Model'!$A1047</f>
        <v>US 97</v>
      </c>
      <c r="B1048" s="29">
        <f>'Corridor LDV Model'!AD1047*(1+$C$4)</f>
        <v>0</v>
      </c>
      <c r="C1048" s="29">
        <f>'Corridor LDV Model'!AE1047*(1+$C$4)</f>
        <v>1.3</v>
      </c>
      <c r="D1048" s="29">
        <f>'Corridor LDV Model'!AF1047*(1+$C$4)</f>
        <v>1.3</v>
      </c>
      <c r="E1048" s="29">
        <f>'Corridor LDV Model'!AG1047*(1+$C$4)</f>
        <v>1.3</v>
      </c>
    </row>
    <row r="1049" spans="1:5" x14ac:dyDescent="0.25">
      <c r="A1049" s="80" t="str">
        <f>'Corridor LDV Model'!$A1048</f>
        <v>US 97</v>
      </c>
      <c r="B1049" s="29">
        <f>'Corridor LDV Model'!AD1048*(1+$C$4)</f>
        <v>0</v>
      </c>
      <c r="C1049" s="29">
        <f>'Corridor LDV Model'!AE1048*(1+$C$4)</f>
        <v>1.3</v>
      </c>
      <c r="D1049" s="29">
        <f>'Corridor LDV Model'!AF1048*(1+$C$4)</f>
        <v>1.3</v>
      </c>
      <c r="E1049" s="29">
        <f>'Corridor LDV Model'!AG1048*(1+$C$4)</f>
        <v>1.3</v>
      </c>
    </row>
    <row r="1050" spans="1:5" x14ac:dyDescent="0.25">
      <c r="A1050" s="80" t="str">
        <f>'Corridor LDV Model'!$A1049</f>
        <v>US 97</v>
      </c>
      <c r="B1050" s="29">
        <f>'Corridor LDV Model'!AD1049*(1+$C$4)</f>
        <v>1.3</v>
      </c>
      <c r="C1050" s="29">
        <f>'Corridor LDV Model'!AE1049*(1+$C$4)</f>
        <v>2.6</v>
      </c>
      <c r="D1050" s="29">
        <f>'Corridor LDV Model'!AF1049*(1+$C$4)</f>
        <v>3.9000000000000004</v>
      </c>
      <c r="E1050" s="29">
        <f>'Corridor LDV Model'!AG1049*(1+$C$4)</f>
        <v>5.2</v>
      </c>
    </row>
    <row r="1051" spans="1:5" x14ac:dyDescent="0.25">
      <c r="A1051" s="80" t="str">
        <f>'Corridor LDV Model'!$A1050</f>
        <v>US 97</v>
      </c>
      <c r="B1051" s="29">
        <f>'Corridor LDV Model'!AD1050*(1+$C$4)</f>
        <v>0</v>
      </c>
      <c r="C1051" s="29">
        <f>'Corridor LDV Model'!AE1050*(1+$C$4)</f>
        <v>1.3</v>
      </c>
      <c r="D1051" s="29">
        <f>'Corridor LDV Model'!AF1050*(1+$C$4)</f>
        <v>2.6</v>
      </c>
      <c r="E1051" s="29">
        <f>'Corridor LDV Model'!AG1050*(1+$C$4)</f>
        <v>2.6</v>
      </c>
    </row>
    <row r="1052" spans="1:5" x14ac:dyDescent="0.25">
      <c r="A1052" s="80" t="str">
        <f>'Corridor LDV Model'!$A1051</f>
        <v>US 97</v>
      </c>
      <c r="B1052" s="29">
        <f>'Corridor LDV Model'!AD1051*(1+$C$4)</f>
        <v>0</v>
      </c>
      <c r="C1052" s="29">
        <f>'Corridor LDV Model'!AE1051*(1+$C$4)</f>
        <v>1.3</v>
      </c>
      <c r="D1052" s="29">
        <f>'Corridor LDV Model'!AF1051*(1+$C$4)</f>
        <v>1.3</v>
      </c>
      <c r="E1052" s="29">
        <f>'Corridor LDV Model'!AG1051*(1+$C$4)</f>
        <v>1.3</v>
      </c>
    </row>
    <row r="1053" spans="1:5" x14ac:dyDescent="0.25">
      <c r="A1053" s="80" t="str">
        <f>'Corridor LDV Model'!$A1052</f>
        <v>US 97</v>
      </c>
      <c r="B1053" s="29">
        <f>'Corridor LDV Model'!AD1052*(1+$C$4)</f>
        <v>1.3</v>
      </c>
      <c r="C1053" s="29">
        <f>'Corridor LDV Model'!AE1052*(1+$C$4)</f>
        <v>2.6</v>
      </c>
      <c r="D1053" s="29">
        <f>'Corridor LDV Model'!AF1052*(1+$C$4)</f>
        <v>3.9000000000000004</v>
      </c>
      <c r="E1053" s="29">
        <f>'Corridor LDV Model'!AG1052*(1+$C$4)</f>
        <v>5.2</v>
      </c>
    </row>
    <row r="1054" spans="1:5" x14ac:dyDescent="0.25">
      <c r="A1054" s="80" t="str">
        <f>'Corridor LDV Model'!$A1053</f>
        <v>US 97</v>
      </c>
      <c r="B1054" s="29">
        <f>'Corridor LDV Model'!AD1053*(1+$C$4)</f>
        <v>1.3</v>
      </c>
      <c r="C1054" s="29">
        <f>'Corridor LDV Model'!AE1053*(1+$C$4)</f>
        <v>3.9000000000000004</v>
      </c>
      <c r="D1054" s="29">
        <f>'Corridor LDV Model'!AF1053*(1+$C$4)</f>
        <v>5.2</v>
      </c>
      <c r="E1054" s="29">
        <f>'Corridor LDV Model'!AG1053*(1+$C$4)</f>
        <v>7.8000000000000007</v>
      </c>
    </row>
    <row r="1055" spans="1:5" x14ac:dyDescent="0.25">
      <c r="A1055" s="80" t="str">
        <f>'Corridor LDV Model'!$A1054</f>
        <v>US 97</v>
      </c>
      <c r="B1055" s="29">
        <f>'Corridor LDV Model'!AD1054*(1+$C$4)</f>
        <v>1.3</v>
      </c>
      <c r="C1055" s="29">
        <f>'Corridor LDV Model'!AE1054*(1+$C$4)</f>
        <v>2.6</v>
      </c>
      <c r="D1055" s="29">
        <f>'Corridor LDV Model'!AF1054*(1+$C$4)</f>
        <v>3.9000000000000004</v>
      </c>
      <c r="E1055" s="29">
        <f>'Corridor LDV Model'!AG1054*(1+$C$4)</f>
        <v>3.9000000000000004</v>
      </c>
    </row>
    <row r="1056" spans="1:5" x14ac:dyDescent="0.25">
      <c r="A1056" s="80" t="str">
        <f>'Corridor LDV Model'!$A1055</f>
        <v>US 97</v>
      </c>
      <c r="B1056" s="29">
        <f>'Corridor LDV Model'!AD1055*(1+$C$4)</f>
        <v>0</v>
      </c>
      <c r="C1056" s="29">
        <f>'Corridor LDV Model'!AE1055*(1+$C$4)</f>
        <v>1.3</v>
      </c>
      <c r="D1056" s="29">
        <f>'Corridor LDV Model'!AF1055*(1+$C$4)</f>
        <v>1.3</v>
      </c>
      <c r="E1056" s="29">
        <f>'Corridor LDV Model'!AG1055*(1+$C$4)</f>
        <v>1.3</v>
      </c>
    </row>
    <row r="1057" spans="1:5" x14ac:dyDescent="0.25">
      <c r="A1057" s="80" t="str">
        <f>'Corridor LDV Model'!$A1056</f>
        <v>US 97</v>
      </c>
      <c r="B1057" s="29">
        <f>'Corridor LDV Model'!AD1056*(1+$C$4)</f>
        <v>0</v>
      </c>
      <c r="C1057" s="29">
        <f>'Corridor LDV Model'!AE1056*(1+$C$4)</f>
        <v>1.3</v>
      </c>
      <c r="D1057" s="29">
        <f>'Corridor LDV Model'!AF1056*(1+$C$4)</f>
        <v>1.3</v>
      </c>
      <c r="E1057" s="29">
        <f>'Corridor LDV Model'!AG1056*(1+$C$4)</f>
        <v>2.6</v>
      </c>
    </row>
    <row r="1058" spans="1:5" x14ac:dyDescent="0.25">
      <c r="A1058" s="80" t="str">
        <f>'Corridor LDV Model'!$A1057</f>
        <v>US 97</v>
      </c>
      <c r="B1058" s="29">
        <f>'Corridor LDV Model'!AD1057*(1+$C$4)</f>
        <v>0</v>
      </c>
      <c r="C1058" s="29">
        <f>'Corridor LDV Model'!AE1057*(1+$C$4)</f>
        <v>0</v>
      </c>
      <c r="D1058" s="29">
        <f>'Corridor LDV Model'!AF1057*(1+$C$4)</f>
        <v>1.3</v>
      </c>
      <c r="E1058" s="29">
        <f>'Corridor LDV Model'!AG1057*(1+$C$4)</f>
        <v>1.3</v>
      </c>
    </row>
    <row r="1059" spans="1:5" x14ac:dyDescent="0.25">
      <c r="A1059" s="80" t="str">
        <f>'Corridor LDV Model'!$A1058</f>
        <v>US 97</v>
      </c>
      <c r="B1059" s="29">
        <f>'Corridor LDV Model'!AD1058*(1+$C$4)</f>
        <v>1.3</v>
      </c>
      <c r="C1059" s="29">
        <f>'Corridor LDV Model'!AE1058*(1+$C$4)</f>
        <v>2.6</v>
      </c>
      <c r="D1059" s="29">
        <f>'Corridor LDV Model'!AF1058*(1+$C$4)</f>
        <v>3.9000000000000004</v>
      </c>
      <c r="E1059" s="29">
        <f>'Corridor LDV Model'!AG1058*(1+$C$4)</f>
        <v>5.2</v>
      </c>
    </row>
    <row r="1060" spans="1:5" x14ac:dyDescent="0.25">
      <c r="A1060" s="80" t="str">
        <f>'Corridor LDV Model'!$A1059</f>
        <v>US 97</v>
      </c>
      <c r="B1060" s="29">
        <f>'Corridor LDV Model'!AD1059*(1+$C$4)</f>
        <v>0</v>
      </c>
      <c r="C1060" s="29">
        <f>'Corridor LDV Model'!AE1059*(1+$C$4)</f>
        <v>1.3</v>
      </c>
      <c r="D1060" s="29">
        <f>'Corridor LDV Model'!AF1059*(1+$C$4)</f>
        <v>1.3</v>
      </c>
      <c r="E1060" s="29">
        <f>'Corridor LDV Model'!AG1059*(1+$C$4)</f>
        <v>1.3</v>
      </c>
    </row>
    <row r="1061" spans="1:5" x14ac:dyDescent="0.25">
      <c r="A1061" s="80" t="str">
        <f>'Corridor LDV Model'!$A1060</f>
        <v>US 97</v>
      </c>
      <c r="B1061" s="29">
        <f>'Corridor LDV Model'!AD1060*(1+$C$4)</f>
        <v>0</v>
      </c>
      <c r="C1061" s="29">
        <f>'Corridor LDV Model'!AE1060*(1+$C$4)</f>
        <v>1.3</v>
      </c>
      <c r="D1061" s="29">
        <f>'Corridor LDV Model'!AF1060*(1+$C$4)</f>
        <v>1.3</v>
      </c>
      <c r="E1061" s="29">
        <f>'Corridor LDV Model'!AG1060*(1+$C$4)</f>
        <v>1.3</v>
      </c>
    </row>
    <row r="1062" spans="1:5" x14ac:dyDescent="0.25">
      <c r="A1062" s="80" t="str">
        <f>'Corridor LDV Model'!$A1061</f>
        <v>US 97</v>
      </c>
      <c r="B1062" s="29">
        <f>'Corridor LDV Model'!AD1061*(1+$C$4)</f>
        <v>0</v>
      </c>
      <c r="C1062" s="29">
        <f>'Corridor LDV Model'!AE1061*(1+$C$4)</f>
        <v>1.3</v>
      </c>
      <c r="D1062" s="29">
        <f>'Corridor LDV Model'!AF1061*(1+$C$4)</f>
        <v>1.3</v>
      </c>
      <c r="E1062" s="29">
        <f>'Corridor LDV Model'!AG1061*(1+$C$4)</f>
        <v>2.6</v>
      </c>
    </row>
    <row r="1063" spans="1:5" x14ac:dyDescent="0.25">
      <c r="A1063" s="80" t="str">
        <f>'Corridor LDV Model'!$A1062</f>
        <v>US 97</v>
      </c>
      <c r="B1063" s="29">
        <f>'Corridor LDV Model'!AD1062*(1+$C$4)</f>
        <v>0</v>
      </c>
      <c r="C1063" s="29">
        <f>'Corridor LDV Model'!AE1062*(1+$C$4)</f>
        <v>1.3</v>
      </c>
      <c r="D1063" s="29">
        <f>'Corridor LDV Model'!AF1062*(1+$C$4)</f>
        <v>2.6</v>
      </c>
      <c r="E1063" s="29">
        <f>'Corridor LDV Model'!AG1062*(1+$C$4)</f>
        <v>3.9000000000000004</v>
      </c>
    </row>
    <row r="1064" spans="1:5" x14ac:dyDescent="0.25">
      <c r="A1064" s="80" t="str">
        <f>'Corridor LDV Model'!$A1063</f>
        <v>US 97</v>
      </c>
      <c r="B1064" s="29">
        <f>'Corridor LDV Model'!AD1063*(1+$C$4)</f>
        <v>0</v>
      </c>
      <c r="C1064" s="29">
        <f>'Corridor LDV Model'!AE1063*(1+$C$4)</f>
        <v>1.3</v>
      </c>
      <c r="D1064" s="29">
        <f>'Corridor LDV Model'!AF1063*(1+$C$4)</f>
        <v>2.6</v>
      </c>
      <c r="E1064" s="29">
        <f>'Corridor LDV Model'!AG1063*(1+$C$4)</f>
        <v>2.6</v>
      </c>
    </row>
    <row r="1065" spans="1:5" x14ac:dyDescent="0.25">
      <c r="A1065" s="80" t="str">
        <f>'Corridor LDV Model'!$A1064</f>
        <v>US 97</v>
      </c>
      <c r="B1065" s="29">
        <f>'Corridor LDV Model'!AD1064*(1+$C$4)</f>
        <v>1.3</v>
      </c>
      <c r="C1065" s="29">
        <f>'Corridor LDV Model'!AE1064*(1+$C$4)</f>
        <v>5.2</v>
      </c>
      <c r="D1065" s="29">
        <f>'Corridor LDV Model'!AF1064*(1+$C$4)</f>
        <v>7.8000000000000007</v>
      </c>
      <c r="E1065" s="29">
        <f>'Corridor LDV Model'!AG1064*(1+$C$4)</f>
        <v>11.700000000000001</v>
      </c>
    </row>
    <row r="1066" spans="1:5" x14ac:dyDescent="0.25">
      <c r="A1066" s="80" t="str">
        <f>'Corridor LDV Model'!$A1065</f>
        <v>US 97</v>
      </c>
      <c r="B1066" s="29">
        <f>'Corridor LDV Model'!AD1065*(1+$C$4)</f>
        <v>1.3</v>
      </c>
      <c r="C1066" s="29">
        <f>'Corridor LDV Model'!AE1065*(1+$C$4)</f>
        <v>7.8000000000000007</v>
      </c>
      <c r="D1066" s="29">
        <f>'Corridor LDV Model'!AF1065*(1+$C$4)</f>
        <v>13</v>
      </c>
      <c r="E1066" s="29">
        <f>'Corridor LDV Model'!AG1065*(1+$C$4)</f>
        <v>19.5</v>
      </c>
    </row>
    <row r="1067" spans="1:5" x14ac:dyDescent="0.25">
      <c r="A1067" s="80" t="str">
        <f>'Corridor LDV Model'!$A1066</f>
        <v>US 97</v>
      </c>
      <c r="B1067" s="29">
        <f>'Corridor LDV Model'!AD1066*(1+$C$4)</f>
        <v>1.3</v>
      </c>
      <c r="C1067" s="29">
        <f>'Corridor LDV Model'!AE1066*(1+$C$4)</f>
        <v>6.5</v>
      </c>
      <c r="D1067" s="29">
        <f>'Corridor LDV Model'!AF1066*(1+$C$4)</f>
        <v>9.1</v>
      </c>
      <c r="E1067" s="29">
        <f>'Corridor LDV Model'!AG1066*(1+$C$4)</f>
        <v>14.3</v>
      </c>
    </row>
    <row r="1068" spans="1:5" x14ac:dyDescent="0.25">
      <c r="A1068" s="80" t="str">
        <f>'Corridor LDV Model'!$A1067</f>
        <v>US 97</v>
      </c>
      <c r="B1068" s="29">
        <f>'Corridor LDV Model'!AD1067*(1+$C$4)</f>
        <v>0</v>
      </c>
      <c r="C1068" s="29">
        <f>'Corridor LDV Model'!AE1067*(1+$C$4)</f>
        <v>1.3</v>
      </c>
      <c r="D1068" s="29">
        <f>'Corridor LDV Model'!AF1067*(1+$C$4)</f>
        <v>2.6</v>
      </c>
      <c r="E1068" s="29">
        <f>'Corridor LDV Model'!AG1067*(1+$C$4)</f>
        <v>2.6</v>
      </c>
    </row>
    <row r="1069" spans="1:5" x14ac:dyDescent="0.25">
      <c r="A1069" s="80" t="str">
        <f>'Corridor LDV Model'!$A1068</f>
        <v>US 97</v>
      </c>
      <c r="B1069" s="29">
        <f>'Corridor LDV Model'!AD1068*(1+$C$4)</f>
        <v>0</v>
      </c>
      <c r="C1069" s="29">
        <f>'Corridor LDV Model'!AE1068*(1+$C$4)</f>
        <v>1.3</v>
      </c>
      <c r="D1069" s="29">
        <f>'Corridor LDV Model'!AF1068*(1+$C$4)</f>
        <v>1.3</v>
      </c>
      <c r="E1069" s="29">
        <f>'Corridor LDV Model'!AG1068*(1+$C$4)</f>
        <v>1.3</v>
      </c>
    </row>
    <row r="1070" spans="1:5" x14ac:dyDescent="0.25">
      <c r="A1070" s="80" t="str">
        <f>'Corridor LDV Model'!$A1069</f>
        <v>US 97</v>
      </c>
      <c r="B1070" s="29">
        <f>'Corridor LDV Model'!AD1069*(1+$C$4)</f>
        <v>0</v>
      </c>
      <c r="C1070" s="29">
        <f>'Corridor LDV Model'!AE1069*(1+$C$4)</f>
        <v>1.3</v>
      </c>
      <c r="D1070" s="29">
        <f>'Corridor LDV Model'!AF1069*(1+$C$4)</f>
        <v>1.3</v>
      </c>
      <c r="E1070" s="29">
        <f>'Corridor LDV Model'!AG1069*(1+$C$4)</f>
        <v>1.3</v>
      </c>
    </row>
    <row r="1071" spans="1:5" x14ac:dyDescent="0.25">
      <c r="A1071" s="80" t="str">
        <f>'Corridor LDV Model'!$A1070</f>
        <v>US 97</v>
      </c>
      <c r="B1071" s="29">
        <f>'Corridor LDV Model'!AD1070*(1+$C$4)</f>
        <v>0</v>
      </c>
      <c r="C1071" s="29">
        <f>'Corridor LDV Model'!AE1070*(1+$C$4)</f>
        <v>1.3</v>
      </c>
      <c r="D1071" s="29">
        <f>'Corridor LDV Model'!AF1070*(1+$C$4)</f>
        <v>2.6</v>
      </c>
      <c r="E1071" s="29">
        <f>'Corridor LDV Model'!AG1070*(1+$C$4)</f>
        <v>2.6</v>
      </c>
    </row>
    <row r="1072" spans="1:5" x14ac:dyDescent="0.25">
      <c r="A1072" s="80" t="str">
        <f>'Corridor LDV Model'!$A1071</f>
        <v>US 97</v>
      </c>
      <c r="B1072" s="29">
        <f>'Corridor LDV Model'!AD1071*(1+$C$4)</f>
        <v>0</v>
      </c>
      <c r="C1072" s="29">
        <f>'Corridor LDV Model'!AE1071*(1+$C$4)</f>
        <v>2.6</v>
      </c>
      <c r="D1072" s="29">
        <f>'Corridor LDV Model'!AF1071*(1+$C$4)</f>
        <v>2.6</v>
      </c>
      <c r="E1072" s="29">
        <f>'Corridor LDV Model'!AG1071*(1+$C$4)</f>
        <v>3.9000000000000004</v>
      </c>
    </row>
    <row r="1073" spans="1:5" x14ac:dyDescent="0.25">
      <c r="A1073" s="80" t="str">
        <f>'Corridor LDV Model'!$A1072</f>
        <v>US 97</v>
      </c>
      <c r="B1073" s="29">
        <f>'Corridor LDV Model'!AD1072*(1+$C$4)</f>
        <v>0</v>
      </c>
      <c r="C1073" s="29">
        <f>'Corridor LDV Model'!AE1072*(1+$C$4)</f>
        <v>1.3</v>
      </c>
      <c r="D1073" s="29">
        <f>'Corridor LDV Model'!AF1072*(1+$C$4)</f>
        <v>2.6</v>
      </c>
      <c r="E1073" s="29">
        <f>'Corridor LDV Model'!AG1072*(1+$C$4)</f>
        <v>3.9000000000000004</v>
      </c>
    </row>
    <row r="1074" spans="1:5" x14ac:dyDescent="0.25">
      <c r="A1074" s="80" t="str">
        <f>'Corridor LDV Model'!$A1073</f>
        <v>US 97</v>
      </c>
      <c r="B1074" s="29">
        <f>'Corridor LDV Model'!AD1073*(1+$C$4)</f>
        <v>0</v>
      </c>
      <c r="C1074" s="29">
        <f>'Corridor LDV Model'!AE1073*(1+$C$4)</f>
        <v>2.6</v>
      </c>
      <c r="D1074" s="29">
        <f>'Corridor LDV Model'!AF1073*(1+$C$4)</f>
        <v>2.6</v>
      </c>
      <c r="E1074" s="29">
        <f>'Corridor LDV Model'!AG1073*(1+$C$4)</f>
        <v>3.9000000000000004</v>
      </c>
    </row>
    <row r="1075" spans="1:5" x14ac:dyDescent="0.25">
      <c r="A1075" s="80" t="str">
        <f>'Corridor LDV Model'!$A1074</f>
        <v>US 97</v>
      </c>
      <c r="B1075" s="29">
        <f>'Corridor LDV Model'!AD1074*(1+$C$4)</f>
        <v>0</v>
      </c>
      <c r="C1075" s="29">
        <f>'Corridor LDV Model'!AE1074*(1+$C$4)</f>
        <v>1.3</v>
      </c>
      <c r="D1075" s="29">
        <f>'Corridor LDV Model'!AF1074*(1+$C$4)</f>
        <v>2.6</v>
      </c>
      <c r="E1075" s="29">
        <f>'Corridor LDV Model'!AG1074*(1+$C$4)</f>
        <v>2.6</v>
      </c>
    </row>
    <row r="1076" spans="1:5" x14ac:dyDescent="0.25">
      <c r="A1076" s="80" t="str">
        <f>'Corridor LDV Model'!$A1075</f>
        <v>US 97</v>
      </c>
      <c r="B1076" s="29">
        <f>'Corridor LDV Model'!AD1075*(1+$C$4)</f>
        <v>0</v>
      </c>
      <c r="C1076" s="29">
        <f>'Corridor LDV Model'!AE1075*(1+$C$4)</f>
        <v>1.3</v>
      </c>
      <c r="D1076" s="29">
        <f>'Corridor LDV Model'!AF1075*(1+$C$4)</f>
        <v>1.3</v>
      </c>
      <c r="E1076" s="29">
        <f>'Corridor LDV Model'!AG1075*(1+$C$4)</f>
        <v>2.6</v>
      </c>
    </row>
    <row r="1077" spans="1:5" x14ac:dyDescent="0.25">
      <c r="A1077" s="80" t="str">
        <f>'Corridor LDV Model'!$A1076</f>
        <v>US 97</v>
      </c>
      <c r="B1077" s="29">
        <f>'Corridor LDV Model'!AD1076*(1+$C$4)</f>
        <v>0</v>
      </c>
      <c r="C1077" s="29">
        <f>'Corridor LDV Model'!AE1076*(1+$C$4)</f>
        <v>1.3</v>
      </c>
      <c r="D1077" s="29">
        <f>'Corridor LDV Model'!AF1076*(1+$C$4)</f>
        <v>1.3</v>
      </c>
      <c r="E1077" s="29">
        <f>'Corridor LDV Model'!AG1076*(1+$C$4)</f>
        <v>2.6</v>
      </c>
    </row>
    <row r="1078" spans="1:5" x14ac:dyDescent="0.25">
      <c r="A1078" s="80" t="str">
        <f>'Corridor LDV Model'!$A1077</f>
        <v>US 97</v>
      </c>
      <c r="B1078" s="29">
        <f>'Corridor LDV Model'!AD1077*(1+$C$4)</f>
        <v>0</v>
      </c>
      <c r="C1078" s="29">
        <f>'Corridor LDV Model'!AE1077*(1+$C$4)</f>
        <v>1.3</v>
      </c>
      <c r="D1078" s="29">
        <f>'Corridor LDV Model'!AF1077*(1+$C$4)</f>
        <v>2.6</v>
      </c>
      <c r="E1078" s="29">
        <f>'Corridor LDV Model'!AG1077*(1+$C$4)</f>
        <v>3.9000000000000004</v>
      </c>
    </row>
    <row r="1079" spans="1:5" x14ac:dyDescent="0.25">
      <c r="A1079" s="80" t="str">
        <f>'Corridor LDV Model'!$A1078</f>
        <v>US 97</v>
      </c>
      <c r="B1079" s="29">
        <f>'Corridor LDV Model'!AD1078*(1+$C$4)</f>
        <v>0</v>
      </c>
      <c r="C1079" s="29">
        <f>'Corridor LDV Model'!AE1078*(1+$C$4)</f>
        <v>1.3</v>
      </c>
      <c r="D1079" s="29">
        <f>'Corridor LDV Model'!AF1078*(1+$C$4)</f>
        <v>1.3</v>
      </c>
      <c r="E1079" s="29">
        <f>'Corridor LDV Model'!AG1078*(1+$C$4)</f>
        <v>2.6</v>
      </c>
    </row>
    <row r="1080" spans="1:5" x14ac:dyDescent="0.25">
      <c r="A1080" s="80" t="str">
        <f>'Corridor LDV Model'!$A1079</f>
        <v>US 97</v>
      </c>
      <c r="B1080" s="29">
        <f>'Corridor LDV Model'!AD1079*(1+$C$4)</f>
        <v>0</v>
      </c>
      <c r="C1080" s="29">
        <f>'Corridor LDV Model'!AE1079*(1+$C$4)</f>
        <v>1.3</v>
      </c>
      <c r="D1080" s="29">
        <f>'Corridor LDV Model'!AF1079*(1+$C$4)</f>
        <v>1.3</v>
      </c>
      <c r="E1080" s="29">
        <f>'Corridor LDV Model'!AG1079*(1+$C$4)</f>
        <v>2.6</v>
      </c>
    </row>
    <row r="1081" spans="1:5" x14ac:dyDescent="0.25">
      <c r="A1081" s="80" t="str">
        <f>'Corridor LDV Model'!$A1080</f>
        <v>US 97</v>
      </c>
      <c r="B1081" s="29">
        <f>'Corridor LDV Model'!AD1080*(1+$C$4)</f>
        <v>0</v>
      </c>
      <c r="C1081" s="29">
        <f>'Corridor LDV Model'!AE1080*(1+$C$4)</f>
        <v>1.3</v>
      </c>
      <c r="D1081" s="29">
        <f>'Corridor LDV Model'!AF1080*(1+$C$4)</f>
        <v>1.3</v>
      </c>
      <c r="E1081" s="29">
        <f>'Corridor LDV Model'!AG1080*(1+$C$4)</f>
        <v>1.3</v>
      </c>
    </row>
    <row r="1082" spans="1:5" x14ac:dyDescent="0.25">
      <c r="A1082" s="80" t="str">
        <f>'Corridor LDV Model'!$A1081</f>
        <v>US 97</v>
      </c>
      <c r="B1082" s="29">
        <f>'Corridor LDV Model'!AD1081*(1+$C$4)</f>
        <v>0</v>
      </c>
      <c r="C1082" s="29">
        <f>'Corridor LDV Model'!AE1081*(1+$C$4)</f>
        <v>1.3</v>
      </c>
      <c r="D1082" s="29">
        <f>'Corridor LDV Model'!AF1081*(1+$C$4)</f>
        <v>1.3</v>
      </c>
      <c r="E1082" s="29">
        <f>'Corridor LDV Model'!AG1081*(1+$C$4)</f>
        <v>1.3</v>
      </c>
    </row>
    <row r="1083" spans="1:5" x14ac:dyDescent="0.25">
      <c r="A1083" s="80" t="str">
        <f>'Corridor LDV Model'!$A1082</f>
        <v>US 97</v>
      </c>
      <c r="B1083" s="29">
        <f>'Corridor LDV Model'!AD1082*(1+$C$4)</f>
        <v>0</v>
      </c>
      <c r="C1083" s="29">
        <f>'Corridor LDV Model'!AE1082*(1+$C$4)</f>
        <v>0</v>
      </c>
      <c r="D1083" s="29">
        <f>'Corridor LDV Model'!AF1082*(1+$C$4)</f>
        <v>1.3</v>
      </c>
      <c r="E1083" s="29">
        <f>'Corridor LDV Model'!AG1082*(1+$C$4)</f>
        <v>1.3</v>
      </c>
    </row>
    <row r="1084" spans="1:5" x14ac:dyDescent="0.25">
      <c r="A1084" s="80" t="str">
        <f>'Corridor LDV Model'!$A1083</f>
        <v>US 97</v>
      </c>
      <c r="B1084" s="29">
        <f>'Corridor LDV Model'!AD1083*(1+$C$4)</f>
        <v>0</v>
      </c>
      <c r="C1084" s="29">
        <f>'Corridor LDV Model'!AE1083*(1+$C$4)</f>
        <v>1.3</v>
      </c>
      <c r="D1084" s="29">
        <f>'Corridor LDV Model'!AF1083*(1+$C$4)</f>
        <v>1.3</v>
      </c>
      <c r="E1084" s="29">
        <f>'Corridor LDV Model'!AG1083*(1+$C$4)</f>
        <v>1.3</v>
      </c>
    </row>
    <row r="1085" spans="1:5" x14ac:dyDescent="0.25">
      <c r="A1085" s="80" t="str">
        <f>'Corridor LDV Model'!$A1084</f>
        <v>US 97</v>
      </c>
      <c r="B1085" s="29">
        <f>'Corridor LDV Model'!AD1084*(1+$C$4)</f>
        <v>0</v>
      </c>
      <c r="C1085" s="29">
        <f>'Corridor LDV Model'!AE1084*(1+$C$4)</f>
        <v>1.3</v>
      </c>
      <c r="D1085" s="29">
        <f>'Corridor LDV Model'!AF1084*(1+$C$4)</f>
        <v>1.3</v>
      </c>
      <c r="E1085" s="29">
        <f>'Corridor LDV Model'!AG1084*(1+$C$4)</f>
        <v>1.3</v>
      </c>
    </row>
    <row r="1086" spans="1:5" x14ac:dyDescent="0.25">
      <c r="A1086" s="80" t="str">
        <f>'Corridor LDV Model'!$A1085</f>
        <v>US 97</v>
      </c>
      <c r="B1086" s="29">
        <f>'Corridor LDV Model'!AD1085*(1+$C$4)</f>
        <v>1.3</v>
      </c>
      <c r="C1086" s="29">
        <f>'Corridor LDV Model'!AE1085*(1+$C$4)</f>
        <v>2.6</v>
      </c>
      <c r="D1086" s="29">
        <f>'Corridor LDV Model'!AF1085*(1+$C$4)</f>
        <v>2.6</v>
      </c>
      <c r="E1086" s="29">
        <f>'Corridor LDV Model'!AG1085*(1+$C$4)</f>
        <v>3.9000000000000004</v>
      </c>
    </row>
    <row r="1087" spans="1:5" x14ac:dyDescent="0.25">
      <c r="A1087" s="80" t="str">
        <f>'Corridor LDV Model'!$A1086</f>
        <v>US 97</v>
      </c>
      <c r="B1087" s="29">
        <f>'Corridor LDV Model'!AD1086*(1+$C$4)</f>
        <v>2.6</v>
      </c>
      <c r="C1087" s="29">
        <f>'Corridor LDV Model'!AE1086*(1+$C$4)</f>
        <v>7.8000000000000007</v>
      </c>
      <c r="D1087" s="29">
        <f>'Corridor LDV Model'!AF1086*(1+$C$4)</f>
        <v>11.700000000000001</v>
      </c>
      <c r="E1087" s="29">
        <f>'Corridor LDV Model'!AG1086*(1+$C$4)</f>
        <v>15.600000000000001</v>
      </c>
    </row>
    <row r="1088" spans="1:5" x14ac:dyDescent="0.25">
      <c r="A1088" s="80" t="str">
        <f>'Corridor LDV Model'!$A1087</f>
        <v>US 97</v>
      </c>
      <c r="B1088" s="29">
        <f>'Corridor LDV Model'!AD1087*(1+$C$4)</f>
        <v>0</v>
      </c>
      <c r="C1088" s="29">
        <f>'Corridor LDV Model'!AE1087*(1+$C$4)</f>
        <v>1.3</v>
      </c>
      <c r="D1088" s="29">
        <f>'Corridor LDV Model'!AF1087*(1+$C$4)</f>
        <v>2.6</v>
      </c>
      <c r="E1088" s="29">
        <f>'Corridor LDV Model'!AG1087*(1+$C$4)</f>
        <v>3.9000000000000004</v>
      </c>
    </row>
    <row r="1089" spans="1:5" x14ac:dyDescent="0.25">
      <c r="A1089" s="80" t="str">
        <f>'Corridor LDV Model'!$A1088</f>
        <v>US 97</v>
      </c>
      <c r="B1089" s="29">
        <f>'Corridor LDV Model'!AD1088*(1+$C$4)</f>
        <v>1.3</v>
      </c>
      <c r="C1089" s="29">
        <f>'Corridor LDV Model'!AE1088*(1+$C$4)</f>
        <v>3.9000000000000004</v>
      </c>
      <c r="D1089" s="29">
        <f>'Corridor LDV Model'!AF1088*(1+$C$4)</f>
        <v>5.2</v>
      </c>
      <c r="E1089" s="29">
        <f>'Corridor LDV Model'!AG1088*(1+$C$4)</f>
        <v>7.8000000000000007</v>
      </c>
    </row>
    <row r="1090" spans="1:5" x14ac:dyDescent="0.25">
      <c r="A1090" s="80" t="str">
        <f>'Corridor LDV Model'!$A1089</f>
        <v>US 97</v>
      </c>
      <c r="B1090" s="29">
        <f>'Corridor LDV Model'!AD1089*(1+$C$4)</f>
        <v>1.3</v>
      </c>
      <c r="C1090" s="29">
        <f>'Corridor LDV Model'!AE1089*(1+$C$4)</f>
        <v>2.6</v>
      </c>
      <c r="D1090" s="29">
        <f>'Corridor LDV Model'!AF1089*(1+$C$4)</f>
        <v>2.6</v>
      </c>
      <c r="E1090" s="29">
        <f>'Corridor LDV Model'!AG1089*(1+$C$4)</f>
        <v>3.9000000000000004</v>
      </c>
    </row>
    <row r="1091" spans="1:5" x14ac:dyDescent="0.25">
      <c r="A1091" s="80" t="str">
        <f>'Corridor LDV Model'!$A1090</f>
        <v>US 97</v>
      </c>
      <c r="B1091" s="29">
        <f>'Corridor LDV Model'!AD1090*(1+$C$4)</f>
        <v>0</v>
      </c>
      <c r="C1091" s="29">
        <f>'Corridor LDV Model'!AE1090*(1+$C$4)</f>
        <v>1.3</v>
      </c>
      <c r="D1091" s="29">
        <f>'Corridor LDV Model'!AF1090*(1+$C$4)</f>
        <v>2.6</v>
      </c>
      <c r="E1091" s="29">
        <f>'Corridor LDV Model'!AG1090*(1+$C$4)</f>
        <v>3.9000000000000004</v>
      </c>
    </row>
    <row r="1092" spans="1:5" x14ac:dyDescent="0.25">
      <c r="A1092" s="80" t="str">
        <f>'Corridor LDV Model'!$A1091</f>
        <v>US 97</v>
      </c>
      <c r="B1092" s="29">
        <f>'Corridor LDV Model'!AD1091*(1+$C$4)</f>
        <v>0</v>
      </c>
      <c r="C1092" s="29">
        <f>'Corridor LDV Model'!AE1091*(1+$C$4)</f>
        <v>1.3</v>
      </c>
      <c r="D1092" s="29">
        <f>'Corridor LDV Model'!AF1091*(1+$C$4)</f>
        <v>1.3</v>
      </c>
      <c r="E1092" s="29">
        <f>'Corridor LDV Model'!AG1091*(1+$C$4)</f>
        <v>2.6</v>
      </c>
    </row>
    <row r="1093" spans="1:5" x14ac:dyDescent="0.25">
      <c r="A1093" s="80" t="str">
        <f>'Corridor LDV Model'!$A1092</f>
        <v>US 97</v>
      </c>
      <c r="B1093" s="29">
        <f>'Corridor LDV Model'!AD1092*(1+$C$4)</f>
        <v>0</v>
      </c>
      <c r="C1093" s="29">
        <f>'Corridor LDV Model'!AE1092*(1+$C$4)</f>
        <v>1.3</v>
      </c>
      <c r="D1093" s="29">
        <f>'Corridor LDV Model'!AF1092*(1+$C$4)</f>
        <v>1.3</v>
      </c>
      <c r="E1093" s="29">
        <f>'Corridor LDV Model'!AG1092*(1+$C$4)</f>
        <v>1.3</v>
      </c>
    </row>
    <row r="1094" spans="1:5" x14ac:dyDescent="0.25">
      <c r="A1094" s="80" t="str">
        <f>'Corridor LDV Model'!$A1093</f>
        <v>US 97</v>
      </c>
      <c r="B1094" s="29">
        <f>'Corridor LDV Model'!AD1093*(1+$C$4)</f>
        <v>1.3</v>
      </c>
      <c r="C1094" s="29">
        <f>'Corridor LDV Model'!AE1093*(1+$C$4)</f>
        <v>3.9000000000000004</v>
      </c>
      <c r="D1094" s="29">
        <f>'Corridor LDV Model'!AF1093*(1+$C$4)</f>
        <v>5.2</v>
      </c>
      <c r="E1094" s="29">
        <f>'Corridor LDV Model'!AG1093*(1+$C$4)</f>
        <v>6.5</v>
      </c>
    </row>
    <row r="1095" spans="1:5" x14ac:dyDescent="0.25">
      <c r="A1095" s="80" t="str">
        <f>'Corridor LDV Model'!$A1094</f>
        <v>US 97</v>
      </c>
      <c r="B1095" s="29">
        <f>'Corridor LDV Model'!AD1094*(1+$C$4)</f>
        <v>0</v>
      </c>
      <c r="C1095" s="29">
        <f>'Corridor LDV Model'!AE1094*(1+$C$4)</f>
        <v>0</v>
      </c>
      <c r="D1095" s="29">
        <f>'Corridor LDV Model'!AF1094*(1+$C$4)</f>
        <v>1.3</v>
      </c>
      <c r="E1095" s="29">
        <f>'Corridor LDV Model'!AG1094*(1+$C$4)</f>
        <v>1.3</v>
      </c>
    </row>
    <row r="1096" spans="1:5" x14ac:dyDescent="0.25">
      <c r="A1096" s="80" t="str">
        <f>'Corridor LDV Model'!$A1095</f>
        <v>US 97</v>
      </c>
      <c r="B1096" s="29">
        <f>'Corridor LDV Model'!AD1095*(1+$C$4)</f>
        <v>1.3</v>
      </c>
      <c r="C1096" s="29">
        <f>'Corridor LDV Model'!AE1095*(1+$C$4)</f>
        <v>2.6</v>
      </c>
      <c r="D1096" s="29">
        <f>'Corridor LDV Model'!AF1095*(1+$C$4)</f>
        <v>2.6</v>
      </c>
      <c r="E1096" s="29">
        <f>'Corridor LDV Model'!AG1095*(1+$C$4)</f>
        <v>3.9000000000000004</v>
      </c>
    </row>
    <row r="1097" spans="1:5" x14ac:dyDescent="0.25">
      <c r="A1097" s="80" t="str">
        <f>'Corridor LDV Model'!$A1096</f>
        <v>US 97</v>
      </c>
      <c r="B1097" s="29">
        <f>'Corridor LDV Model'!AD1096*(1+$C$4)</f>
        <v>0</v>
      </c>
      <c r="C1097" s="29">
        <f>'Corridor LDV Model'!AE1096*(1+$C$4)</f>
        <v>1.3</v>
      </c>
      <c r="D1097" s="29">
        <f>'Corridor LDV Model'!AF1096*(1+$C$4)</f>
        <v>1.3</v>
      </c>
      <c r="E1097" s="29">
        <f>'Corridor LDV Model'!AG1096*(1+$C$4)</f>
        <v>2.6</v>
      </c>
    </row>
    <row r="1098" spans="1:5" x14ac:dyDescent="0.25">
      <c r="A1098" s="80" t="str">
        <f>'Corridor LDV Model'!$A1097</f>
        <v>US 97</v>
      </c>
      <c r="B1098" s="29">
        <f>'Corridor LDV Model'!AD1097*(1+$C$4)</f>
        <v>1.3</v>
      </c>
      <c r="C1098" s="29">
        <f>'Corridor LDV Model'!AE1097*(1+$C$4)</f>
        <v>2.6</v>
      </c>
      <c r="D1098" s="29">
        <f>'Corridor LDV Model'!AF1097*(1+$C$4)</f>
        <v>3.9000000000000004</v>
      </c>
      <c r="E1098" s="29">
        <f>'Corridor LDV Model'!AG1097*(1+$C$4)</f>
        <v>5.2</v>
      </c>
    </row>
    <row r="1099" spans="1:5" x14ac:dyDescent="0.25">
      <c r="A1099" s="80" t="str">
        <f>'Corridor LDV Model'!$A1098</f>
        <v>US 97</v>
      </c>
      <c r="B1099" s="29">
        <f>'Corridor LDV Model'!AD1098*(1+$C$4)</f>
        <v>0</v>
      </c>
      <c r="C1099" s="29">
        <f>'Corridor LDV Model'!AE1098*(1+$C$4)</f>
        <v>1.3</v>
      </c>
      <c r="D1099" s="29">
        <f>'Corridor LDV Model'!AF1098*(1+$C$4)</f>
        <v>2.6</v>
      </c>
      <c r="E1099" s="29">
        <f>'Corridor LDV Model'!AG1098*(1+$C$4)</f>
        <v>2.6</v>
      </c>
    </row>
    <row r="1100" spans="1:5" x14ac:dyDescent="0.25">
      <c r="A1100" s="80" t="str">
        <f>'Corridor LDV Model'!$A1099</f>
        <v>US 97</v>
      </c>
      <c r="B1100" s="29">
        <f>'Corridor LDV Model'!AD1099*(1+$C$4)</f>
        <v>1.3</v>
      </c>
      <c r="C1100" s="29">
        <f>'Corridor LDV Model'!AE1099*(1+$C$4)</f>
        <v>3.9000000000000004</v>
      </c>
      <c r="D1100" s="29">
        <f>'Corridor LDV Model'!AF1099*(1+$C$4)</f>
        <v>5.2</v>
      </c>
      <c r="E1100" s="29">
        <f>'Corridor LDV Model'!AG1099*(1+$C$4)</f>
        <v>6.5</v>
      </c>
    </row>
    <row r="1101" spans="1:5" x14ac:dyDescent="0.25">
      <c r="A1101" s="80" t="str">
        <f>'Corridor LDV Model'!$A1100</f>
        <v>US 97</v>
      </c>
      <c r="B1101" s="29">
        <f>'Corridor LDV Model'!AD1100*(1+$C$4)</f>
        <v>1.3</v>
      </c>
      <c r="C1101" s="29">
        <f>'Corridor LDV Model'!AE1100*(1+$C$4)</f>
        <v>3.9000000000000004</v>
      </c>
      <c r="D1101" s="29">
        <f>'Corridor LDV Model'!AF1100*(1+$C$4)</f>
        <v>5.2</v>
      </c>
      <c r="E1101" s="29">
        <f>'Corridor LDV Model'!AG1100*(1+$C$4)</f>
        <v>6.5</v>
      </c>
    </row>
    <row r="1102" spans="1:5" x14ac:dyDescent="0.25">
      <c r="A1102" s="80" t="str">
        <f>'Corridor LDV Model'!$A1101</f>
        <v>US 97</v>
      </c>
      <c r="B1102" s="29">
        <f>'Corridor LDV Model'!AD1101*(1+$C$4)</f>
        <v>0</v>
      </c>
      <c r="C1102" s="29">
        <f>'Corridor LDV Model'!AE1101*(1+$C$4)</f>
        <v>2.6</v>
      </c>
      <c r="D1102" s="29">
        <f>'Corridor LDV Model'!AF1101*(1+$C$4)</f>
        <v>2.6</v>
      </c>
      <c r="E1102" s="29">
        <f>'Corridor LDV Model'!AG1101*(1+$C$4)</f>
        <v>3.9000000000000004</v>
      </c>
    </row>
    <row r="1103" spans="1:5" x14ac:dyDescent="0.25">
      <c r="A1103" s="80" t="str">
        <f>'Corridor LDV Model'!$A1102</f>
        <v>US 97</v>
      </c>
      <c r="B1103" s="29">
        <f>'Corridor LDV Model'!AD1102*(1+$C$4)</f>
        <v>0</v>
      </c>
      <c r="C1103" s="29">
        <f>'Corridor LDV Model'!AE1102*(1+$C$4)</f>
        <v>0</v>
      </c>
      <c r="D1103" s="29">
        <f>'Corridor LDV Model'!AF1102*(1+$C$4)</f>
        <v>1.3</v>
      </c>
      <c r="E1103" s="29">
        <f>'Corridor LDV Model'!AG1102*(1+$C$4)</f>
        <v>1.3</v>
      </c>
    </row>
    <row r="1104" spans="1:5" x14ac:dyDescent="0.25">
      <c r="A1104" s="80" t="str">
        <f>'Corridor LDV Model'!$A1103</f>
        <v>US 97</v>
      </c>
      <c r="B1104" s="29">
        <f>'Corridor LDV Model'!AD1103*(1+$C$4)</f>
        <v>0</v>
      </c>
      <c r="C1104" s="29">
        <f>'Corridor LDV Model'!AE1103*(1+$C$4)</f>
        <v>1.3</v>
      </c>
      <c r="D1104" s="29">
        <f>'Corridor LDV Model'!AF1103*(1+$C$4)</f>
        <v>1.3</v>
      </c>
      <c r="E1104" s="29">
        <f>'Corridor LDV Model'!AG1103*(1+$C$4)</f>
        <v>1.3</v>
      </c>
    </row>
    <row r="1105" spans="1:5" x14ac:dyDescent="0.25">
      <c r="A1105" s="80" t="str">
        <f>'Corridor LDV Model'!$A1104</f>
        <v>US 97</v>
      </c>
      <c r="B1105" s="29">
        <f>'Corridor LDV Model'!AD1104*(1+$C$4)</f>
        <v>0</v>
      </c>
      <c r="C1105" s="29">
        <f>'Corridor LDV Model'!AE1104*(1+$C$4)</f>
        <v>1.3</v>
      </c>
      <c r="D1105" s="29">
        <f>'Corridor LDV Model'!AF1104*(1+$C$4)</f>
        <v>1.3</v>
      </c>
      <c r="E1105" s="29">
        <f>'Corridor LDV Model'!AG1104*(1+$C$4)</f>
        <v>2.6</v>
      </c>
    </row>
    <row r="1106" spans="1:5" x14ac:dyDescent="0.25">
      <c r="A1106" s="80" t="str">
        <f>'Corridor LDV Model'!$A1105</f>
        <v>US 97</v>
      </c>
      <c r="B1106" s="29">
        <f>'Corridor LDV Model'!AD1105*(1+$C$4)</f>
        <v>1.3</v>
      </c>
      <c r="C1106" s="29">
        <f>'Corridor LDV Model'!AE1105*(1+$C$4)</f>
        <v>2.6</v>
      </c>
      <c r="D1106" s="29">
        <f>'Corridor LDV Model'!AF1105*(1+$C$4)</f>
        <v>2.6</v>
      </c>
      <c r="E1106" s="29">
        <f>'Corridor LDV Model'!AG1105*(1+$C$4)</f>
        <v>3.9000000000000004</v>
      </c>
    </row>
    <row r="1107" spans="1:5" x14ac:dyDescent="0.25">
      <c r="A1107" s="80" t="str">
        <f>'Corridor LDV Model'!$A1106</f>
        <v>US 97</v>
      </c>
      <c r="B1107" s="29">
        <f>'Corridor LDV Model'!AD1106*(1+$C$4)</f>
        <v>1.3</v>
      </c>
      <c r="C1107" s="29">
        <f>'Corridor LDV Model'!AE1106*(1+$C$4)</f>
        <v>2.6</v>
      </c>
      <c r="D1107" s="29">
        <f>'Corridor LDV Model'!AF1106*(1+$C$4)</f>
        <v>3.9000000000000004</v>
      </c>
      <c r="E1107" s="29">
        <f>'Corridor LDV Model'!AG1106*(1+$C$4)</f>
        <v>5.2</v>
      </c>
    </row>
    <row r="1108" spans="1:5" x14ac:dyDescent="0.25">
      <c r="A1108" s="80" t="str">
        <f>'Corridor LDV Model'!$A1107</f>
        <v>US 97</v>
      </c>
      <c r="B1108" s="29">
        <f>'Corridor LDV Model'!AD1107*(1+$C$4)</f>
        <v>0</v>
      </c>
      <c r="C1108" s="29">
        <f>'Corridor LDV Model'!AE1107*(1+$C$4)</f>
        <v>1.3</v>
      </c>
      <c r="D1108" s="29">
        <f>'Corridor LDV Model'!AF1107*(1+$C$4)</f>
        <v>1.3</v>
      </c>
      <c r="E1108" s="29">
        <f>'Corridor LDV Model'!AG1107*(1+$C$4)</f>
        <v>2.6</v>
      </c>
    </row>
    <row r="1109" spans="1:5" x14ac:dyDescent="0.25">
      <c r="A1109" s="80" t="str">
        <f>'Corridor LDV Model'!$A1108</f>
        <v>US 97</v>
      </c>
      <c r="B1109" s="29">
        <f>'Corridor LDV Model'!AD1108*(1+$C$4)</f>
        <v>0</v>
      </c>
      <c r="C1109" s="29">
        <f>'Corridor LDV Model'!AE1108*(1+$C$4)</f>
        <v>1.3</v>
      </c>
      <c r="D1109" s="29">
        <f>'Corridor LDV Model'!AF1108*(1+$C$4)</f>
        <v>1.3</v>
      </c>
      <c r="E1109" s="29">
        <f>'Corridor LDV Model'!AG1108*(1+$C$4)</f>
        <v>2.6</v>
      </c>
    </row>
    <row r="1110" spans="1:5" x14ac:dyDescent="0.25">
      <c r="A1110" s="80" t="str">
        <f>'Corridor LDV Model'!$A1109</f>
        <v>US 97</v>
      </c>
      <c r="B1110" s="29">
        <f>'Corridor LDV Model'!AD1109*(1+$C$4)</f>
        <v>0</v>
      </c>
      <c r="C1110" s="29">
        <f>'Corridor LDV Model'!AE1109*(1+$C$4)</f>
        <v>0</v>
      </c>
      <c r="D1110" s="29">
        <f>'Corridor LDV Model'!AF1109*(1+$C$4)</f>
        <v>0</v>
      </c>
      <c r="E1110" s="29">
        <f>'Corridor LDV Model'!AG1109*(1+$C$4)</f>
        <v>0</v>
      </c>
    </row>
    <row r="1111" spans="1:5" x14ac:dyDescent="0.25">
      <c r="A1111" s="80" t="str">
        <f>'Corridor LDV Model'!$A1110</f>
        <v>US 97</v>
      </c>
      <c r="B1111" s="29">
        <f>'Corridor LDV Model'!AD1110*(1+$C$4)</f>
        <v>0</v>
      </c>
      <c r="C1111" s="29">
        <f>'Corridor LDV Model'!AE1110*(1+$C$4)</f>
        <v>1.3</v>
      </c>
      <c r="D1111" s="29">
        <f>'Corridor LDV Model'!AF1110*(1+$C$4)</f>
        <v>1.3</v>
      </c>
      <c r="E1111" s="29">
        <f>'Corridor LDV Model'!AG1110*(1+$C$4)</f>
        <v>1.3</v>
      </c>
    </row>
    <row r="1112" spans="1:5" x14ac:dyDescent="0.25">
      <c r="A1112" s="80" t="str">
        <f>'Corridor LDV Model'!$A1111</f>
        <v>US 97</v>
      </c>
      <c r="B1112" s="29">
        <f>'Corridor LDV Model'!AD1111*(1+$C$4)</f>
        <v>0</v>
      </c>
      <c r="C1112" s="29">
        <f>'Corridor LDV Model'!AE1111*(1+$C$4)</f>
        <v>1.3</v>
      </c>
      <c r="D1112" s="29">
        <f>'Corridor LDV Model'!AF1111*(1+$C$4)</f>
        <v>1.3</v>
      </c>
      <c r="E1112" s="29">
        <f>'Corridor LDV Model'!AG1111*(1+$C$4)</f>
        <v>1.3</v>
      </c>
    </row>
    <row r="1113" spans="1:5" x14ac:dyDescent="0.25">
      <c r="A1113" s="80" t="str">
        <f>'Corridor LDV Model'!$A1112</f>
        <v>US 97</v>
      </c>
      <c r="B1113" s="29">
        <f>'Corridor LDV Model'!AD1112*(1+$C$4)</f>
        <v>0</v>
      </c>
      <c r="C1113" s="29">
        <f>'Corridor LDV Model'!AE1112*(1+$C$4)</f>
        <v>1.3</v>
      </c>
      <c r="D1113" s="29">
        <f>'Corridor LDV Model'!AF1112*(1+$C$4)</f>
        <v>1.3</v>
      </c>
      <c r="E1113" s="29">
        <f>'Corridor LDV Model'!AG1112*(1+$C$4)</f>
        <v>1.3</v>
      </c>
    </row>
    <row r="1114" spans="1:5" x14ac:dyDescent="0.25">
      <c r="A1114" s="80" t="str">
        <f>'Corridor LDV Model'!$A1113</f>
        <v>US 97</v>
      </c>
      <c r="B1114" s="29">
        <f>'Corridor LDV Model'!AD1113*(1+$C$4)</f>
        <v>0</v>
      </c>
      <c r="C1114" s="29">
        <f>'Corridor LDV Model'!AE1113*(1+$C$4)</f>
        <v>1.3</v>
      </c>
      <c r="D1114" s="29">
        <f>'Corridor LDV Model'!AF1113*(1+$C$4)</f>
        <v>1.3</v>
      </c>
      <c r="E1114" s="29">
        <f>'Corridor LDV Model'!AG1113*(1+$C$4)</f>
        <v>2.6</v>
      </c>
    </row>
    <row r="1115" spans="1:5" x14ac:dyDescent="0.25">
      <c r="A1115" s="80" t="str">
        <f>'Corridor LDV Model'!$A1114</f>
        <v>US 97</v>
      </c>
      <c r="B1115" s="29">
        <f>'Corridor LDV Model'!AD1114*(1+$C$4)</f>
        <v>0</v>
      </c>
      <c r="C1115" s="29">
        <f>'Corridor LDV Model'!AE1114*(1+$C$4)</f>
        <v>0</v>
      </c>
      <c r="D1115" s="29">
        <f>'Corridor LDV Model'!AF1114*(1+$C$4)</f>
        <v>0</v>
      </c>
      <c r="E1115" s="29">
        <f>'Corridor LDV Model'!AG1114*(1+$C$4)</f>
        <v>1.3</v>
      </c>
    </row>
    <row r="1116" spans="1:5" x14ac:dyDescent="0.25">
      <c r="A1116" s="80" t="str">
        <f>'Corridor LDV Model'!$A1115</f>
        <v>US 97</v>
      </c>
      <c r="B1116" s="29">
        <f>'Corridor LDV Model'!AD1115*(1+$C$4)</f>
        <v>0</v>
      </c>
      <c r="C1116" s="29">
        <f>'Corridor LDV Model'!AE1115*(1+$C$4)</f>
        <v>0</v>
      </c>
      <c r="D1116" s="29">
        <f>'Corridor LDV Model'!AF1115*(1+$C$4)</f>
        <v>0</v>
      </c>
      <c r="E1116" s="29">
        <f>'Corridor LDV Model'!AG1115*(1+$C$4)</f>
        <v>0</v>
      </c>
    </row>
    <row r="1117" spans="1:5" x14ac:dyDescent="0.25">
      <c r="A1117" s="80" t="str">
        <f>'Corridor LDV Model'!$A1116</f>
        <v>US 97</v>
      </c>
      <c r="B1117" s="29">
        <f>'Corridor LDV Model'!AD1116*(1+$C$4)</f>
        <v>0</v>
      </c>
      <c r="C1117" s="29">
        <f>'Corridor LDV Model'!AE1116*(1+$C$4)</f>
        <v>1.3</v>
      </c>
      <c r="D1117" s="29">
        <f>'Corridor LDV Model'!AF1116*(1+$C$4)</f>
        <v>1.3</v>
      </c>
      <c r="E1117" s="29">
        <f>'Corridor LDV Model'!AG1116*(1+$C$4)</f>
        <v>1.3</v>
      </c>
    </row>
    <row r="1118" spans="1:5" x14ac:dyDescent="0.25">
      <c r="A1118" s="80" t="str">
        <f>'Corridor LDV Model'!$A1117</f>
        <v>US 97</v>
      </c>
      <c r="B1118" s="29">
        <f>'Corridor LDV Model'!AD1117*(1+$C$4)</f>
        <v>0</v>
      </c>
      <c r="C1118" s="29">
        <f>'Corridor LDV Model'!AE1117*(1+$C$4)</f>
        <v>1.3</v>
      </c>
      <c r="D1118" s="29">
        <f>'Corridor LDV Model'!AF1117*(1+$C$4)</f>
        <v>1.3</v>
      </c>
      <c r="E1118" s="29">
        <f>'Corridor LDV Model'!AG1117*(1+$C$4)</f>
        <v>2.6</v>
      </c>
    </row>
    <row r="1119" spans="1:5" x14ac:dyDescent="0.25">
      <c r="A1119" s="80" t="str">
        <f>'Corridor LDV Model'!$A1118</f>
        <v>US 97</v>
      </c>
      <c r="B1119" s="29">
        <f>'Corridor LDV Model'!AD1118*(1+$C$4)</f>
        <v>1.3</v>
      </c>
      <c r="C1119" s="29">
        <f>'Corridor LDV Model'!AE1118*(1+$C$4)</f>
        <v>2.6</v>
      </c>
      <c r="D1119" s="29">
        <f>'Corridor LDV Model'!AF1118*(1+$C$4)</f>
        <v>2.6</v>
      </c>
      <c r="E1119" s="29">
        <f>'Corridor LDV Model'!AG1118*(1+$C$4)</f>
        <v>3.9000000000000004</v>
      </c>
    </row>
    <row r="3466" spans="2:5" x14ac:dyDescent="0.25">
      <c r="B3466" s="25"/>
      <c r="C3466" s="25"/>
      <c r="D3466" s="25"/>
      <c r="E3466" s="25"/>
    </row>
    <row r="3467" spans="2:5" x14ac:dyDescent="0.25">
      <c r="B3467" s="25"/>
      <c r="C3467" s="25"/>
      <c r="D3467" s="25"/>
      <c r="E3467" s="25"/>
    </row>
    <row r="3468" spans="2:5" x14ac:dyDescent="0.25">
      <c r="B3468" s="25"/>
      <c r="C3468" s="25"/>
      <c r="D3468" s="25"/>
      <c r="E3468" s="25"/>
    </row>
    <row r="3469" spans="2:5" x14ac:dyDescent="0.25">
      <c r="B3469" s="25"/>
      <c r="C3469" s="25"/>
      <c r="D3469" s="25"/>
      <c r="E3469" s="25"/>
    </row>
    <row r="3470" spans="2:5" x14ac:dyDescent="0.25">
      <c r="B3470" s="25"/>
      <c r="C3470" s="25"/>
      <c r="D3470" s="25"/>
      <c r="E3470" s="25"/>
    </row>
    <row r="3471" spans="2:5" x14ac:dyDescent="0.25">
      <c r="B3471" s="25"/>
      <c r="C3471" s="25"/>
      <c r="D3471" s="25"/>
      <c r="E3471" s="25"/>
    </row>
    <row r="3472" spans="2:5" x14ac:dyDescent="0.25">
      <c r="B3472" s="25"/>
      <c r="C3472" s="25"/>
      <c r="D3472" s="25"/>
      <c r="E3472" s="25"/>
    </row>
    <row r="3473" spans="2:5" x14ac:dyDescent="0.25">
      <c r="B3473" s="25"/>
      <c r="C3473" s="25"/>
      <c r="D3473" s="25"/>
      <c r="E3473" s="25"/>
    </row>
    <row r="3474" spans="2:5" x14ac:dyDescent="0.25">
      <c r="B3474" s="25"/>
      <c r="C3474" s="25"/>
      <c r="D3474" s="25"/>
      <c r="E3474" s="25"/>
    </row>
    <row r="3475" spans="2:5" x14ac:dyDescent="0.25">
      <c r="B3475" s="25"/>
      <c r="C3475" s="25"/>
      <c r="D3475" s="25"/>
      <c r="E3475" s="25"/>
    </row>
    <row r="3476" spans="2:5" x14ac:dyDescent="0.25">
      <c r="B3476" s="25"/>
      <c r="C3476" s="25"/>
      <c r="D3476" s="25"/>
      <c r="E3476" s="25"/>
    </row>
    <row r="3477" spans="2:5" x14ac:dyDescent="0.25">
      <c r="B3477" s="25"/>
      <c r="C3477" s="25"/>
      <c r="D3477" s="25"/>
      <c r="E3477" s="25"/>
    </row>
    <row r="3478" spans="2:5" x14ac:dyDescent="0.25">
      <c r="B3478" s="25"/>
      <c r="C3478" s="25"/>
      <c r="D3478" s="25"/>
      <c r="E3478" s="25"/>
    </row>
    <row r="3479" spans="2:5" x14ac:dyDescent="0.25">
      <c r="B3479" s="25"/>
      <c r="C3479" s="25"/>
      <c r="D3479" s="25"/>
      <c r="E3479" s="25"/>
    </row>
    <row r="3480" spans="2:5" x14ac:dyDescent="0.25">
      <c r="B3480" s="25"/>
      <c r="C3480" s="25"/>
      <c r="D3480" s="25"/>
      <c r="E3480" s="25"/>
    </row>
    <row r="3481" spans="2:5" x14ac:dyDescent="0.25">
      <c r="B3481" s="25"/>
      <c r="C3481" s="25"/>
      <c r="D3481" s="25"/>
      <c r="E3481" s="25"/>
    </row>
    <row r="3482" spans="2:5" x14ac:dyDescent="0.25">
      <c r="B3482" s="25"/>
      <c r="C3482" s="25"/>
      <c r="D3482" s="25"/>
      <c r="E3482" s="25"/>
    </row>
    <row r="3483" spans="2:5" x14ac:dyDescent="0.25">
      <c r="B3483" s="25"/>
      <c r="C3483" s="25"/>
      <c r="D3483" s="25"/>
      <c r="E3483" s="25"/>
    </row>
    <row r="3484" spans="2:5" x14ac:dyDescent="0.25">
      <c r="B3484" s="25"/>
      <c r="C3484" s="25"/>
      <c r="D3484" s="25"/>
      <c r="E3484" s="25"/>
    </row>
    <row r="3485" spans="2:5" x14ac:dyDescent="0.25">
      <c r="B3485" s="25"/>
      <c r="C3485" s="25"/>
      <c r="D3485" s="25"/>
      <c r="E3485" s="25"/>
    </row>
    <row r="3486" spans="2:5" x14ac:dyDescent="0.25">
      <c r="B3486" s="25"/>
      <c r="C3486" s="25"/>
      <c r="D3486" s="25"/>
      <c r="E3486" s="25"/>
    </row>
    <row r="3487" spans="2:5" x14ac:dyDescent="0.25">
      <c r="B3487" s="25"/>
      <c r="C3487" s="25"/>
      <c r="D3487" s="25"/>
      <c r="E3487" s="25"/>
    </row>
    <row r="3488" spans="2:5" x14ac:dyDescent="0.25">
      <c r="B3488" s="25"/>
      <c r="C3488" s="25"/>
      <c r="D3488" s="25"/>
      <c r="E3488" s="25"/>
    </row>
    <row r="3489" spans="2:5" x14ac:dyDescent="0.25">
      <c r="B3489" s="25"/>
      <c r="C3489" s="25"/>
      <c r="D3489" s="25"/>
      <c r="E3489" s="25"/>
    </row>
    <row r="3490" spans="2:5" x14ac:dyDescent="0.25">
      <c r="B3490" s="25"/>
      <c r="C3490" s="25"/>
      <c r="D3490" s="25"/>
      <c r="E3490" s="25"/>
    </row>
    <row r="3491" spans="2:5" x14ac:dyDescent="0.25">
      <c r="B3491" s="25"/>
      <c r="C3491" s="25"/>
      <c r="D3491" s="25"/>
      <c r="E3491" s="25"/>
    </row>
    <row r="3492" spans="2:5" x14ac:dyDescent="0.25">
      <c r="B3492" s="25"/>
      <c r="C3492" s="25"/>
      <c r="D3492" s="25"/>
      <c r="E3492" s="25"/>
    </row>
    <row r="3493" spans="2:5" x14ac:dyDescent="0.25">
      <c r="B3493" s="25"/>
      <c r="C3493" s="25"/>
      <c r="D3493" s="25"/>
      <c r="E3493" s="25"/>
    </row>
    <row r="3494" spans="2:5" x14ac:dyDescent="0.25">
      <c r="B3494" s="25"/>
      <c r="C3494" s="25"/>
      <c r="D3494" s="25"/>
      <c r="E3494" s="25"/>
    </row>
    <row r="3495" spans="2:5" x14ac:dyDescent="0.25">
      <c r="B3495" s="25"/>
      <c r="C3495" s="25"/>
      <c r="D3495" s="25"/>
      <c r="E3495" s="25"/>
    </row>
    <row r="3496" spans="2:5" x14ac:dyDescent="0.25">
      <c r="B3496" s="25"/>
      <c r="C3496" s="25"/>
      <c r="D3496" s="25"/>
      <c r="E3496" s="25"/>
    </row>
    <row r="3497" spans="2:5" x14ac:dyDescent="0.25">
      <c r="B3497" s="25"/>
      <c r="C3497" s="25"/>
      <c r="D3497" s="25"/>
      <c r="E3497" s="25"/>
    </row>
    <row r="3498" spans="2:5" x14ac:dyDescent="0.25">
      <c r="B3498" s="25"/>
      <c r="C3498" s="25"/>
      <c r="D3498" s="25"/>
      <c r="E3498" s="25"/>
    </row>
    <row r="3499" spans="2:5" x14ac:dyDescent="0.25">
      <c r="B3499" s="25"/>
      <c r="C3499" s="25"/>
      <c r="D3499" s="25"/>
      <c r="E3499" s="25"/>
    </row>
    <row r="3500" spans="2:5" x14ac:dyDescent="0.25">
      <c r="B3500" s="25"/>
      <c r="C3500" s="25"/>
      <c r="D3500" s="25"/>
      <c r="E3500" s="25"/>
    </row>
    <row r="3501" spans="2:5" x14ac:dyDescent="0.25">
      <c r="B3501" s="25"/>
      <c r="C3501" s="25"/>
      <c r="D3501" s="25"/>
      <c r="E3501" s="25"/>
    </row>
    <row r="3502" spans="2:5" x14ac:dyDescent="0.25">
      <c r="B3502" s="25"/>
      <c r="C3502" s="25"/>
      <c r="D3502" s="25"/>
      <c r="E3502" s="25"/>
    </row>
    <row r="3503" spans="2:5" x14ac:dyDescent="0.25">
      <c r="B3503" s="25"/>
      <c r="C3503" s="25"/>
      <c r="D3503" s="25"/>
      <c r="E3503" s="25"/>
    </row>
    <row r="3504" spans="2:5" x14ac:dyDescent="0.25">
      <c r="B3504" s="25"/>
      <c r="C3504" s="25"/>
      <c r="D3504" s="25"/>
      <c r="E3504" s="25"/>
    </row>
    <row r="3505" spans="2:5" x14ac:dyDescent="0.25">
      <c r="B3505" s="25"/>
      <c r="C3505" s="25"/>
      <c r="D3505" s="25"/>
      <c r="E3505" s="25"/>
    </row>
    <row r="3506" spans="2:5" x14ac:dyDescent="0.25">
      <c r="B3506" s="25"/>
      <c r="C3506" s="25"/>
      <c r="D3506" s="25"/>
      <c r="E3506" s="25"/>
    </row>
    <row r="3507" spans="2:5" x14ac:dyDescent="0.25">
      <c r="B3507" s="25"/>
      <c r="C3507" s="25"/>
      <c r="D3507" s="25"/>
      <c r="E3507" s="25"/>
    </row>
    <row r="3508" spans="2:5" x14ac:dyDescent="0.25">
      <c r="B3508" s="25"/>
      <c r="C3508" s="25"/>
      <c r="D3508" s="25"/>
      <c r="E3508" s="25"/>
    </row>
  </sheetData>
  <sheetProtection algorithmName="SHA-512" hashValue="c+KErHLqPJXiFTz2ro9eeNfD/26jge9+P9AXrUfCvOAnfPdA4/RJIS3bSn6Ok/M7TGS/1x/UiMY2yM8KURnpHA==" saltValue="spoX9F2ibalGnTeOFGrk1Q==" spinCount="100000" sheet="1" objects="1" scenarios="1"/>
  <mergeCells count="2">
    <mergeCell ref="A6:E6"/>
    <mergeCell ref="A4:B4"/>
  </mergeCells>
  <hyperlinks>
    <hyperlink ref="C2" location="Intro!A1" display="Intro" xr:uid="{00000000-0004-0000-1600-000000000000}"/>
    <hyperlink ref="D2" location="Glossary!A1" display="Glossary" xr:uid="{00000000-0004-0000-1600-000001000000}"/>
    <hyperlink ref="E2" location="Inputs!A1" display="Inputs" xr:uid="{00000000-0004-0000-1600-000002000000}"/>
  </hyperlink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tabColor theme="7"/>
  </sheetPr>
  <dimension ref="A1:XFD837"/>
  <sheetViews>
    <sheetView zoomScale="70" zoomScaleNormal="70" workbookViewId="0"/>
  </sheetViews>
  <sheetFormatPr defaultColWidth="8.7109375" defaultRowHeight="15.75" x14ac:dyDescent="0.25"/>
  <cols>
    <col min="1" max="1" width="12.140625" style="192" customWidth="1"/>
    <col min="2" max="2" width="11.5703125" style="192" customWidth="1"/>
    <col min="3" max="3" width="31.7109375" style="192" customWidth="1"/>
    <col min="4" max="4" width="13.7109375" style="192" customWidth="1"/>
    <col min="5" max="5" width="20.5703125" style="192" customWidth="1"/>
    <col min="6" max="6" width="18.7109375" style="192" customWidth="1"/>
    <col min="7" max="7" width="16" style="192" customWidth="1"/>
    <col min="8" max="10" width="12.5703125" style="192" customWidth="1"/>
    <col min="11" max="11" width="14.7109375" style="192" customWidth="1"/>
    <col min="12" max="12" width="12.5703125" style="192" customWidth="1"/>
    <col min="13" max="13" width="19.28515625" style="192" customWidth="1"/>
    <col min="14" max="14" width="16.7109375" style="192" customWidth="1"/>
    <col min="15" max="26" width="13.5703125" style="192" customWidth="1"/>
    <col min="27" max="16384" width="8.7109375" style="192"/>
  </cols>
  <sheetData>
    <row r="1" spans="1:16384" s="259" customFormat="1" ht="23.25" x14ac:dyDescent="0.35">
      <c r="A1" s="85" t="s">
        <v>711</v>
      </c>
    </row>
    <row r="2" spans="1:16384" s="3" customFormat="1" ht="15" x14ac:dyDescent="0.25">
      <c r="A2" s="539"/>
      <c r="B2" s="539" t="s">
        <v>683</v>
      </c>
      <c r="C2" s="520" t="s">
        <v>603</v>
      </c>
      <c r="D2" s="520" t="s">
        <v>604</v>
      </c>
      <c r="E2" s="521" t="s">
        <v>550</v>
      </c>
      <c r="F2" s="545"/>
      <c r="G2" s="545"/>
      <c r="H2" s="546"/>
      <c r="I2" s="539"/>
      <c r="J2" s="545"/>
      <c r="K2" s="545"/>
      <c r="L2" s="546"/>
      <c r="M2" s="539"/>
      <c r="N2" s="545"/>
      <c r="O2" s="545"/>
      <c r="P2" s="546"/>
      <c r="Q2" s="539"/>
      <c r="R2" s="545"/>
      <c r="S2" s="545"/>
      <c r="T2" s="546"/>
      <c r="U2" s="539"/>
      <c r="V2" s="545"/>
      <c r="W2" s="545"/>
      <c r="X2" s="546"/>
      <c r="Y2" s="539"/>
      <c r="Z2" s="545"/>
      <c r="AA2" s="545"/>
      <c r="AB2" s="546"/>
      <c r="AC2" s="539"/>
      <c r="AD2" s="545"/>
      <c r="AE2" s="545"/>
      <c r="AF2" s="546"/>
      <c r="AG2" s="539"/>
      <c r="AH2" s="545"/>
      <c r="AI2" s="545"/>
      <c r="AJ2" s="546"/>
      <c r="AK2" s="539"/>
      <c r="AL2" s="545"/>
      <c r="AM2" s="545"/>
      <c r="AN2" s="546"/>
      <c r="AO2" s="539"/>
      <c r="AP2" s="545"/>
      <c r="AQ2" s="545"/>
      <c r="AR2" s="546"/>
      <c r="AS2" s="539"/>
      <c r="AT2" s="545"/>
      <c r="AU2" s="545"/>
      <c r="AV2" s="546"/>
      <c r="AW2" s="539"/>
      <c r="AX2" s="545"/>
      <c r="AY2" s="545"/>
      <c r="AZ2" s="546"/>
      <c r="BA2" s="539"/>
      <c r="BB2" s="545"/>
      <c r="BC2" s="545"/>
      <c r="BD2" s="546"/>
      <c r="BE2" s="539"/>
      <c r="BF2" s="545"/>
      <c r="BG2" s="545"/>
      <c r="BH2" s="546"/>
      <c r="BI2" s="539"/>
      <c r="BJ2" s="545"/>
      <c r="BK2" s="545"/>
      <c r="BL2" s="546"/>
      <c r="BM2" s="539"/>
      <c r="BN2" s="545"/>
      <c r="BO2" s="545"/>
      <c r="BP2" s="546"/>
      <c r="BQ2" s="539"/>
      <c r="BR2" s="545"/>
      <c r="BS2" s="545"/>
      <c r="BT2" s="546"/>
      <c r="BU2" s="539"/>
      <c r="BV2" s="545"/>
      <c r="BW2" s="545"/>
      <c r="BX2" s="546"/>
      <c r="BY2" s="539"/>
      <c r="BZ2" s="545"/>
      <c r="CA2" s="545"/>
      <c r="CB2" s="546"/>
      <c r="CC2" s="539"/>
      <c r="CD2" s="545"/>
      <c r="CE2" s="545"/>
      <c r="CF2" s="546"/>
      <c r="CG2" s="539"/>
      <c r="CH2" s="545"/>
      <c r="CI2" s="545"/>
      <c r="CJ2" s="546"/>
      <c r="CK2" s="539"/>
      <c r="CL2" s="545"/>
      <c r="CM2" s="545"/>
      <c r="CN2" s="546"/>
      <c r="CO2" s="539"/>
      <c r="CP2" s="545"/>
      <c r="CQ2" s="545"/>
      <c r="CR2" s="546"/>
      <c r="CS2" s="539"/>
      <c r="CT2" s="545"/>
      <c r="CU2" s="545"/>
      <c r="CV2" s="546"/>
      <c r="CW2" s="539"/>
      <c r="CX2" s="545"/>
      <c r="CY2" s="545"/>
      <c r="CZ2" s="546"/>
      <c r="DA2" s="539"/>
      <c r="DB2" s="545"/>
      <c r="DC2" s="545"/>
      <c r="DD2" s="546"/>
      <c r="DE2" s="539"/>
      <c r="DF2" s="545"/>
      <c r="DG2" s="545"/>
      <c r="DH2" s="546"/>
      <c r="DI2" s="539"/>
      <c r="DJ2" s="545"/>
      <c r="DK2" s="545"/>
      <c r="DL2" s="546"/>
      <c r="DM2" s="539"/>
      <c r="DN2" s="545"/>
      <c r="DO2" s="545"/>
      <c r="DP2" s="546"/>
      <c r="DQ2" s="539"/>
      <c r="DR2" s="545"/>
      <c r="DS2" s="545"/>
      <c r="DT2" s="546"/>
      <c r="DU2" s="539"/>
      <c r="DV2" s="545"/>
      <c r="DW2" s="545"/>
      <c r="DX2" s="546"/>
      <c r="DY2" s="539"/>
      <c r="DZ2" s="545"/>
      <c r="EA2" s="545"/>
      <c r="EB2" s="546"/>
      <c r="EC2" s="539"/>
      <c r="ED2" s="545"/>
      <c r="EE2" s="545"/>
      <c r="EF2" s="546"/>
      <c r="EG2" s="539"/>
      <c r="EH2" s="545"/>
      <c r="EI2" s="545"/>
      <c r="EJ2" s="546"/>
      <c r="EK2" s="539"/>
      <c r="EL2" s="545"/>
      <c r="EM2" s="545"/>
      <c r="EN2" s="546"/>
      <c r="EO2" s="539"/>
      <c r="EP2" s="545"/>
      <c r="EQ2" s="545"/>
      <c r="ER2" s="546"/>
      <c r="ES2" s="539"/>
      <c r="ET2" s="545"/>
      <c r="EU2" s="545"/>
      <c r="EV2" s="546"/>
      <c r="EW2" s="539"/>
      <c r="EX2" s="545"/>
      <c r="EY2" s="545"/>
      <c r="EZ2" s="546"/>
      <c r="FA2" s="539"/>
      <c r="FB2" s="545"/>
      <c r="FC2" s="545"/>
      <c r="FD2" s="546"/>
      <c r="FE2" s="539"/>
      <c r="FF2" s="545"/>
      <c r="FG2" s="545"/>
      <c r="FH2" s="546"/>
      <c r="FI2" s="539"/>
      <c r="FJ2" s="545"/>
      <c r="FK2" s="545"/>
      <c r="FL2" s="546"/>
      <c r="FM2" s="539"/>
      <c r="FN2" s="545"/>
      <c r="FO2" s="545"/>
      <c r="FP2" s="546"/>
      <c r="FQ2" s="539"/>
      <c r="FR2" s="545"/>
      <c r="FS2" s="545"/>
      <c r="FT2" s="546"/>
      <c r="FU2" s="539"/>
      <c r="FV2" s="545"/>
      <c r="FW2" s="545"/>
      <c r="FX2" s="546"/>
      <c r="FY2" s="539"/>
      <c r="FZ2" s="545"/>
      <c r="GA2" s="545"/>
      <c r="GB2" s="546"/>
      <c r="GC2" s="539"/>
      <c r="GD2" s="545"/>
      <c r="GE2" s="545"/>
      <c r="GF2" s="546"/>
      <c r="GG2" s="539"/>
      <c r="GH2" s="545"/>
      <c r="GI2" s="545"/>
      <c r="GJ2" s="546"/>
      <c r="GK2" s="539"/>
      <c r="GL2" s="545"/>
      <c r="GM2" s="545"/>
      <c r="GN2" s="546"/>
      <c r="GO2" s="539"/>
      <c r="GP2" s="545"/>
      <c r="GQ2" s="545"/>
      <c r="GR2" s="546"/>
      <c r="GS2" s="539"/>
      <c r="GT2" s="545"/>
      <c r="GU2" s="545"/>
      <c r="GV2" s="546"/>
      <c r="GW2" s="539"/>
      <c r="GX2" s="545"/>
      <c r="GY2" s="545"/>
      <c r="GZ2" s="546"/>
      <c r="HA2" s="539"/>
      <c r="HB2" s="545"/>
      <c r="HC2" s="545"/>
      <c r="HD2" s="546"/>
      <c r="HE2" s="539"/>
      <c r="HF2" s="545"/>
      <c r="HG2" s="545"/>
      <c r="HH2" s="546"/>
      <c r="HI2" s="539"/>
      <c r="HJ2" s="545"/>
      <c r="HK2" s="545"/>
      <c r="HL2" s="546"/>
      <c r="HM2" s="539"/>
      <c r="HN2" s="545"/>
      <c r="HO2" s="545"/>
      <c r="HP2" s="546"/>
      <c r="HQ2" s="539"/>
      <c r="HR2" s="545"/>
      <c r="HS2" s="545"/>
      <c r="HT2" s="546"/>
      <c r="HU2" s="539"/>
      <c r="HV2" s="545"/>
      <c r="HW2" s="545"/>
      <c r="HX2" s="546"/>
      <c r="HY2" s="539"/>
      <c r="HZ2" s="545"/>
      <c r="IA2" s="545"/>
      <c r="IB2" s="546"/>
      <c r="IC2" s="539"/>
      <c r="ID2" s="545"/>
      <c r="IE2" s="545"/>
      <c r="IF2" s="546"/>
      <c r="IG2" s="539"/>
      <c r="IH2" s="545"/>
      <c r="II2" s="545"/>
      <c r="IJ2" s="546"/>
      <c r="IK2" s="539"/>
      <c r="IL2" s="545"/>
      <c r="IM2" s="545"/>
      <c r="IN2" s="546"/>
      <c r="IO2" s="539"/>
      <c r="IP2" s="545"/>
      <c r="IQ2" s="545"/>
      <c r="IR2" s="546"/>
      <c r="IS2" s="539"/>
      <c r="IT2" s="545"/>
      <c r="IU2" s="545"/>
      <c r="IV2" s="546"/>
      <c r="IW2" s="539"/>
      <c r="IX2" s="545"/>
      <c r="IY2" s="545"/>
      <c r="IZ2" s="546"/>
      <c r="JA2" s="539"/>
      <c r="JB2" s="545"/>
      <c r="JC2" s="545"/>
      <c r="JD2" s="546"/>
      <c r="JE2" s="539"/>
      <c r="JF2" s="545"/>
      <c r="JG2" s="545"/>
      <c r="JH2" s="546"/>
      <c r="JI2" s="539"/>
      <c r="JJ2" s="545"/>
      <c r="JK2" s="545"/>
      <c r="JL2" s="546"/>
      <c r="JM2" s="539"/>
      <c r="JN2" s="545"/>
      <c r="JO2" s="545"/>
      <c r="JP2" s="546"/>
      <c r="JQ2" s="539"/>
      <c r="JR2" s="545"/>
      <c r="JS2" s="545"/>
      <c r="JT2" s="546"/>
      <c r="JU2" s="539"/>
      <c r="JV2" s="545"/>
      <c r="JW2" s="545"/>
      <c r="JX2" s="546"/>
      <c r="JY2" s="539"/>
      <c r="JZ2" s="545"/>
      <c r="KA2" s="545"/>
      <c r="KB2" s="546"/>
      <c r="KC2" s="539"/>
      <c r="KD2" s="545"/>
      <c r="KE2" s="545"/>
      <c r="KF2" s="546"/>
      <c r="KG2" s="539"/>
      <c r="KH2" s="545"/>
      <c r="KI2" s="545"/>
      <c r="KJ2" s="546"/>
      <c r="KK2" s="539"/>
      <c r="KL2" s="545"/>
      <c r="KM2" s="545"/>
      <c r="KN2" s="546"/>
      <c r="KO2" s="539"/>
      <c r="KP2" s="545"/>
      <c r="KQ2" s="545"/>
      <c r="KR2" s="546"/>
      <c r="KS2" s="539"/>
      <c r="KT2" s="545"/>
      <c r="KU2" s="545"/>
      <c r="KV2" s="546"/>
      <c r="KW2" s="539"/>
      <c r="KX2" s="545"/>
      <c r="KY2" s="545"/>
      <c r="KZ2" s="546"/>
      <c r="LA2" s="539"/>
      <c r="LB2" s="545"/>
      <c r="LC2" s="545"/>
      <c r="LD2" s="546"/>
      <c r="LE2" s="539"/>
      <c r="LF2" s="545"/>
      <c r="LG2" s="545"/>
      <c r="LH2" s="546"/>
      <c r="LI2" s="539"/>
      <c r="LJ2" s="545"/>
      <c r="LK2" s="545"/>
      <c r="LL2" s="546"/>
      <c r="LM2" s="539"/>
      <c r="LN2" s="545"/>
      <c r="LO2" s="545"/>
      <c r="LP2" s="546"/>
      <c r="LQ2" s="539"/>
      <c r="LR2" s="545"/>
      <c r="LS2" s="545"/>
      <c r="LT2" s="546"/>
      <c r="LU2" s="539"/>
      <c r="LV2" s="545"/>
      <c r="LW2" s="545"/>
      <c r="LX2" s="546"/>
      <c r="LY2" s="539"/>
      <c r="LZ2" s="545"/>
      <c r="MA2" s="545"/>
      <c r="MB2" s="546"/>
      <c r="MC2" s="539"/>
      <c r="MD2" s="545"/>
      <c r="ME2" s="545"/>
      <c r="MF2" s="546"/>
      <c r="MG2" s="539"/>
      <c r="MH2" s="545"/>
      <c r="MI2" s="545"/>
      <c r="MJ2" s="546"/>
      <c r="MK2" s="539"/>
      <c r="ML2" s="545"/>
      <c r="MM2" s="545"/>
      <c r="MN2" s="546"/>
      <c r="MO2" s="539"/>
      <c r="MP2" s="545"/>
      <c r="MQ2" s="545"/>
      <c r="MR2" s="546"/>
      <c r="MS2" s="539"/>
      <c r="MT2" s="545"/>
      <c r="MU2" s="545"/>
      <c r="MV2" s="546"/>
      <c r="MW2" s="539"/>
      <c r="MX2" s="545"/>
      <c r="MY2" s="545"/>
      <c r="MZ2" s="546"/>
      <c r="NA2" s="539"/>
      <c r="NB2" s="545"/>
      <c r="NC2" s="545"/>
      <c r="ND2" s="546"/>
      <c r="NE2" s="539"/>
      <c r="NF2" s="545"/>
      <c r="NG2" s="545"/>
      <c r="NH2" s="546"/>
      <c r="NI2" s="539"/>
      <c r="NJ2" s="545"/>
      <c r="NK2" s="545"/>
      <c r="NL2" s="546"/>
      <c r="NM2" s="539"/>
      <c r="NN2" s="545"/>
      <c r="NO2" s="545"/>
      <c r="NP2" s="546"/>
      <c r="NQ2" s="539"/>
      <c r="NR2" s="545"/>
      <c r="NS2" s="545"/>
      <c r="NT2" s="546"/>
      <c r="NU2" s="539"/>
      <c r="NV2" s="545"/>
      <c r="NW2" s="545"/>
      <c r="NX2" s="546"/>
      <c r="NY2" s="539"/>
      <c r="NZ2" s="545"/>
      <c r="OA2" s="545"/>
      <c r="OB2" s="546"/>
      <c r="OC2" s="539"/>
      <c r="OD2" s="545"/>
      <c r="OE2" s="545"/>
      <c r="OF2" s="546"/>
      <c r="OG2" s="539"/>
      <c r="OH2" s="545"/>
      <c r="OI2" s="545"/>
      <c r="OJ2" s="546"/>
      <c r="OK2" s="539"/>
      <c r="OL2" s="545"/>
      <c r="OM2" s="545"/>
      <c r="ON2" s="546"/>
      <c r="OO2" s="539"/>
      <c r="OP2" s="545"/>
      <c r="OQ2" s="545"/>
      <c r="OR2" s="546"/>
      <c r="OS2" s="539"/>
      <c r="OT2" s="545"/>
      <c r="OU2" s="545"/>
      <c r="OV2" s="546"/>
      <c r="OW2" s="539"/>
      <c r="OX2" s="545"/>
      <c r="OY2" s="545"/>
      <c r="OZ2" s="546"/>
      <c r="PA2" s="539"/>
      <c r="PB2" s="545"/>
      <c r="PC2" s="545"/>
      <c r="PD2" s="546"/>
      <c r="PE2" s="539"/>
      <c r="PF2" s="545"/>
      <c r="PG2" s="545"/>
      <c r="PH2" s="546"/>
      <c r="PI2" s="539"/>
      <c r="PJ2" s="545"/>
      <c r="PK2" s="545"/>
      <c r="PL2" s="546"/>
      <c r="PM2" s="539"/>
      <c r="PN2" s="545"/>
      <c r="PO2" s="545"/>
      <c r="PP2" s="546"/>
      <c r="PQ2" s="539"/>
      <c r="PR2" s="545"/>
      <c r="PS2" s="545"/>
      <c r="PT2" s="546"/>
      <c r="PU2" s="539"/>
      <c r="PV2" s="545"/>
      <c r="PW2" s="545"/>
      <c r="PX2" s="546"/>
      <c r="PY2" s="539"/>
      <c r="PZ2" s="545"/>
      <c r="QA2" s="545"/>
      <c r="QB2" s="546"/>
      <c r="QC2" s="539"/>
      <c r="QD2" s="545"/>
      <c r="QE2" s="545"/>
      <c r="QF2" s="546"/>
      <c r="QG2" s="539"/>
      <c r="QH2" s="545"/>
      <c r="QI2" s="545"/>
      <c r="QJ2" s="546"/>
      <c r="QK2" s="539"/>
      <c r="QL2" s="545"/>
      <c r="QM2" s="545"/>
      <c r="QN2" s="546"/>
      <c r="QO2" s="539"/>
      <c r="QP2" s="545"/>
      <c r="QQ2" s="545"/>
      <c r="QR2" s="546"/>
      <c r="QS2" s="539"/>
      <c r="QT2" s="545"/>
      <c r="QU2" s="545"/>
      <c r="QV2" s="546"/>
      <c r="QW2" s="539"/>
      <c r="QX2" s="545"/>
      <c r="QY2" s="545"/>
      <c r="QZ2" s="546"/>
      <c r="RA2" s="539"/>
      <c r="RB2" s="545"/>
      <c r="RC2" s="545"/>
      <c r="RD2" s="546"/>
      <c r="RE2" s="539"/>
      <c r="RF2" s="545"/>
      <c r="RG2" s="545"/>
      <c r="RH2" s="546"/>
      <c r="RI2" s="539"/>
      <c r="RJ2" s="545"/>
      <c r="RK2" s="545"/>
      <c r="RL2" s="546"/>
      <c r="RM2" s="539"/>
      <c r="RN2" s="545"/>
      <c r="RO2" s="545"/>
      <c r="RP2" s="546"/>
      <c r="RQ2" s="539"/>
      <c r="RR2" s="545"/>
      <c r="RS2" s="545"/>
      <c r="RT2" s="546"/>
      <c r="RU2" s="539"/>
      <c r="RV2" s="545"/>
      <c r="RW2" s="545"/>
      <c r="RX2" s="546"/>
      <c r="RY2" s="539"/>
      <c r="RZ2" s="545"/>
      <c r="SA2" s="545"/>
      <c r="SB2" s="546"/>
      <c r="SC2" s="539"/>
      <c r="SD2" s="545"/>
      <c r="SE2" s="545"/>
      <c r="SF2" s="546"/>
      <c r="SG2" s="539"/>
      <c r="SH2" s="545"/>
      <c r="SI2" s="545"/>
      <c r="SJ2" s="546"/>
      <c r="SK2" s="539"/>
      <c r="SL2" s="545"/>
      <c r="SM2" s="545"/>
      <c r="SN2" s="546"/>
      <c r="SO2" s="539"/>
      <c r="SP2" s="545"/>
      <c r="SQ2" s="545"/>
      <c r="SR2" s="546"/>
      <c r="SS2" s="539"/>
      <c r="ST2" s="545"/>
      <c r="SU2" s="545"/>
      <c r="SV2" s="546"/>
      <c r="SW2" s="539"/>
      <c r="SX2" s="545"/>
      <c r="SY2" s="545"/>
      <c r="SZ2" s="546"/>
      <c r="TA2" s="539"/>
      <c r="TB2" s="545"/>
      <c r="TC2" s="545"/>
      <c r="TD2" s="546"/>
      <c r="TE2" s="539"/>
      <c r="TF2" s="545"/>
      <c r="TG2" s="545"/>
      <c r="TH2" s="546"/>
      <c r="TI2" s="539"/>
      <c r="TJ2" s="545"/>
      <c r="TK2" s="545"/>
      <c r="TL2" s="546"/>
      <c r="TM2" s="539"/>
      <c r="TN2" s="545"/>
      <c r="TO2" s="545"/>
      <c r="TP2" s="546"/>
      <c r="TQ2" s="539"/>
      <c r="TR2" s="545"/>
      <c r="TS2" s="545"/>
      <c r="TT2" s="546"/>
      <c r="TU2" s="539"/>
      <c r="TV2" s="545"/>
      <c r="TW2" s="545"/>
      <c r="TX2" s="546"/>
      <c r="TY2" s="539"/>
      <c r="TZ2" s="545"/>
      <c r="UA2" s="545"/>
      <c r="UB2" s="546"/>
      <c r="UC2" s="539"/>
      <c r="UD2" s="545"/>
      <c r="UE2" s="545"/>
      <c r="UF2" s="546"/>
      <c r="UG2" s="539"/>
      <c r="UH2" s="545"/>
      <c r="UI2" s="545"/>
      <c r="UJ2" s="546"/>
      <c r="UK2" s="539"/>
      <c r="UL2" s="545"/>
      <c r="UM2" s="545"/>
      <c r="UN2" s="546"/>
      <c r="UO2" s="539"/>
      <c r="UP2" s="545"/>
      <c r="UQ2" s="545"/>
      <c r="UR2" s="546"/>
      <c r="US2" s="539"/>
      <c r="UT2" s="545"/>
      <c r="UU2" s="545"/>
      <c r="UV2" s="546"/>
      <c r="UW2" s="539"/>
      <c r="UX2" s="545"/>
      <c r="UY2" s="545"/>
      <c r="UZ2" s="546"/>
      <c r="VA2" s="539"/>
      <c r="VB2" s="545"/>
      <c r="VC2" s="545"/>
      <c r="VD2" s="546"/>
      <c r="VE2" s="539"/>
      <c r="VF2" s="545"/>
      <c r="VG2" s="545"/>
      <c r="VH2" s="546"/>
      <c r="VI2" s="539"/>
      <c r="VJ2" s="545"/>
      <c r="VK2" s="545"/>
      <c r="VL2" s="546"/>
      <c r="VM2" s="539"/>
      <c r="VN2" s="545"/>
      <c r="VO2" s="545"/>
      <c r="VP2" s="546"/>
      <c r="VQ2" s="539"/>
      <c r="VR2" s="545"/>
      <c r="VS2" s="545"/>
      <c r="VT2" s="546"/>
      <c r="VU2" s="539"/>
      <c r="VV2" s="545"/>
      <c r="VW2" s="545"/>
      <c r="VX2" s="546"/>
      <c r="VY2" s="539"/>
      <c r="VZ2" s="545"/>
      <c r="WA2" s="545"/>
      <c r="WB2" s="546"/>
      <c r="WC2" s="539"/>
      <c r="WD2" s="545"/>
      <c r="WE2" s="545"/>
      <c r="WF2" s="546"/>
      <c r="WG2" s="539"/>
      <c r="WH2" s="545"/>
      <c r="WI2" s="545"/>
      <c r="WJ2" s="546"/>
      <c r="WK2" s="539"/>
      <c r="WL2" s="545"/>
      <c r="WM2" s="545"/>
      <c r="WN2" s="546"/>
      <c r="WO2" s="539"/>
      <c r="WP2" s="545"/>
      <c r="WQ2" s="545"/>
      <c r="WR2" s="546"/>
      <c r="WS2" s="539"/>
      <c r="WT2" s="545"/>
      <c r="WU2" s="545"/>
      <c r="WV2" s="546"/>
      <c r="WW2" s="539"/>
      <c r="WX2" s="545"/>
      <c r="WY2" s="545"/>
      <c r="WZ2" s="546"/>
      <c r="XA2" s="539"/>
      <c r="XB2" s="545"/>
      <c r="XC2" s="545"/>
      <c r="XD2" s="546"/>
      <c r="XE2" s="539"/>
      <c r="XF2" s="545"/>
      <c r="XG2" s="545"/>
      <c r="XH2" s="546"/>
      <c r="XI2" s="539"/>
      <c r="XJ2" s="545"/>
      <c r="XK2" s="545"/>
      <c r="XL2" s="546"/>
      <c r="XM2" s="539"/>
      <c r="XN2" s="545"/>
      <c r="XO2" s="545"/>
      <c r="XP2" s="546"/>
      <c r="XQ2" s="539"/>
      <c r="XR2" s="545"/>
      <c r="XS2" s="545"/>
      <c r="XT2" s="546"/>
      <c r="XU2" s="539"/>
      <c r="XV2" s="545"/>
      <c r="XW2" s="545"/>
      <c r="XX2" s="546"/>
      <c r="XY2" s="539"/>
      <c r="XZ2" s="545"/>
      <c r="YA2" s="545"/>
      <c r="YB2" s="546"/>
      <c r="YC2" s="539"/>
      <c r="YD2" s="545"/>
      <c r="YE2" s="545"/>
      <c r="YF2" s="546"/>
      <c r="YG2" s="539"/>
      <c r="YH2" s="545"/>
      <c r="YI2" s="545"/>
      <c r="YJ2" s="546"/>
      <c r="YK2" s="539"/>
      <c r="YL2" s="545"/>
      <c r="YM2" s="545"/>
      <c r="YN2" s="546"/>
      <c r="YO2" s="539"/>
      <c r="YP2" s="545"/>
      <c r="YQ2" s="545"/>
      <c r="YR2" s="546"/>
      <c r="YS2" s="539"/>
      <c r="YT2" s="545"/>
      <c r="YU2" s="545"/>
      <c r="YV2" s="546"/>
      <c r="YW2" s="539"/>
      <c r="YX2" s="545"/>
      <c r="YY2" s="545"/>
      <c r="YZ2" s="546"/>
      <c r="ZA2" s="539"/>
      <c r="ZB2" s="545"/>
      <c r="ZC2" s="545"/>
      <c r="ZD2" s="546"/>
      <c r="ZE2" s="539"/>
      <c r="ZF2" s="545"/>
      <c r="ZG2" s="545"/>
      <c r="ZH2" s="546"/>
      <c r="ZI2" s="539"/>
      <c r="ZJ2" s="545"/>
      <c r="ZK2" s="545"/>
      <c r="ZL2" s="546"/>
      <c r="ZM2" s="539"/>
      <c r="ZN2" s="545"/>
      <c r="ZO2" s="545"/>
      <c r="ZP2" s="546"/>
      <c r="ZQ2" s="539"/>
      <c r="ZR2" s="545"/>
      <c r="ZS2" s="545"/>
      <c r="ZT2" s="546"/>
      <c r="ZU2" s="539"/>
      <c r="ZV2" s="545"/>
      <c r="ZW2" s="545"/>
      <c r="ZX2" s="546"/>
      <c r="ZY2" s="539"/>
      <c r="ZZ2" s="545"/>
      <c r="AAA2" s="545"/>
      <c r="AAB2" s="546"/>
      <c r="AAC2" s="539"/>
      <c r="AAD2" s="545"/>
      <c r="AAE2" s="545"/>
      <c r="AAF2" s="546"/>
      <c r="AAG2" s="539"/>
      <c r="AAH2" s="545"/>
      <c r="AAI2" s="545"/>
      <c r="AAJ2" s="546"/>
      <c r="AAK2" s="539"/>
      <c r="AAL2" s="545"/>
      <c r="AAM2" s="545"/>
      <c r="AAN2" s="546"/>
      <c r="AAO2" s="539"/>
      <c r="AAP2" s="545"/>
      <c r="AAQ2" s="545"/>
      <c r="AAR2" s="546"/>
      <c r="AAS2" s="539"/>
      <c r="AAT2" s="545"/>
      <c r="AAU2" s="545"/>
      <c r="AAV2" s="546"/>
      <c r="AAW2" s="539"/>
      <c r="AAX2" s="545"/>
      <c r="AAY2" s="545"/>
      <c r="AAZ2" s="546"/>
      <c r="ABA2" s="539"/>
      <c r="ABB2" s="545"/>
      <c r="ABC2" s="545"/>
      <c r="ABD2" s="546"/>
      <c r="ABE2" s="539"/>
      <c r="ABF2" s="545"/>
      <c r="ABG2" s="545"/>
      <c r="ABH2" s="546"/>
      <c r="ABI2" s="539"/>
      <c r="ABJ2" s="545"/>
      <c r="ABK2" s="545"/>
      <c r="ABL2" s="546"/>
      <c r="ABM2" s="539"/>
      <c r="ABN2" s="545"/>
      <c r="ABO2" s="545"/>
      <c r="ABP2" s="546"/>
      <c r="ABQ2" s="539"/>
      <c r="ABR2" s="545"/>
      <c r="ABS2" s="545"/>
      <c r="ABT2" s="546"/>
      <c r="ABU2" s="539"/>
      <c r="ABV2" s="545"/>
      <c r="ABW2" s="545"/>
      <c r="ABX2" s="546"/>
      <c r="ABY2" s="539"/>
      <c r="ABZ2" s="545"/>
      <c r="ACA2" s="545"/>
      <c r="ACB2" s="546"/>
      <c r="ACC2" s="539"/>
      <c r="ACD2" s="545"/>
      <c r="ACE2" s="545"/>
      <c r="ACF2" s="546"/>
      <c r="ACG2" s="539"/>
      <c r="ACH2" s="545"/>
      <c r="ACI2" s="545"/>
      <c r="ACJ2" s="546"/>
      <c r="ACK2" s="539"/>
      <c r="ACL2" s="545"/>
      <c r="ACM2" s="545"/>
      <c r="ACN2" s="546"/>
      <c r="ACO2" s="539"/>
      <c r="ACP2" s="545"/>
      <c r="ACQ2" s="545"/>
      <c r="ACR2" s="546"/>
      <c r="ACS2" s="539"/>
      <c r="ACT2" s="545"/>
      <c r="ACU2" s="545"/>
      <c r="ACV2" s="546"/>
      <c r="ACW2" s="539"/>
      <c r="ACX2" s="545"/>
      <c r="ACY2" s="545"/>
      <c r="ACZ2" s="546"/>
      <c r="ADA2" s="539"/>
      <c r="ADB2" s="545"/>
      <c r="ADC2" s="545"/>
      <c r="ADD2" s="546"/>
      <c r="ADE2" s="539"/>
      <c r="ADF2" s="545"/>
      <c r="ADG2" s="545"/>
      <c r="ADH2" s="546"/>
      <c r="ADI2" s="539"/>
      <c r="ADJ2" s="545"/>
      <c r="ADK2" s="545"/>
      <c r="ADL2" s="546"/>
      <c r="ADM2" s="539"/>
      <c r="ADN2" s="545"/>
      <c r="ADO2" s="545"/>
      <c r="ADP2" s="546"/>
      <c r="ADQ2" s="539"/>
      <c r="ADR2" s="545"/>
      <c r="ADS2" s="545"/>
      <c r="ADT2" s="546"/>
      <c r="ADU2" s="539"/>
      <c r="ADV2" s="545"/>
      <c r="ADW2" s="545"/>
      <c r="ADX2" s="546"/>
      <c r="ADY2" s="539"/>
      <c r="ADZ2" s="545"/>
      <c r="AEA2" s="545"/>
      <c r="AEB2" s="546"/>
      <c r="AEC2" s="539"/>
      <c r="AED2" s="545"/>
      <c r="AEE2" s="545"/>
      <c r="AEF2" s="546"/>
      <c r="AEG2" s="539"/>
      <c r="AEH2" s="545"/>
      <c r="AEI2" s="545"/>
      <c r="AEJ2" s="546"/>
      <c r="AEK2" s="539"/>
      <c r="AEL2" s="545"/>
      <c r="AEM2" s="545"/>
      <c r="AEN2" s="546"/>
      <c r="AEO2" s="539"/>
      <c r="AEP2" s="545"/>
      <c r="AEQ2" s="545"/>
      <c r="AER2" s="546"/>
      <c r="AES2" s="539"/>
      <c r="AET2" s="545"/>
      <c r="AEU2" s="545"/>
      <c r="AEV2" s="546"/>
      <c r="AEW2" s="539"/>
      <c r="AEX2" s="545"/>
      <c r="AEY2" s="545"/>
      <c r="AEZ2" s="546"/>
      <c r="AFA2" s="539"/>
      <c r="AFB2" s="545"/>
      <c r="AFC2" s="545"/>
      <c r="AFD2" s="546"/>
      <c r="AFE2" s="539"/>
      <c r="AFF2" s="545"/>
      <c r="AFG2" s="545"/>
      <c r="AFH2" s="546"/>
      <c r="AFI2" s="539"/>
      <c r="AFJ2" s="545"/>
      <c r="AFK2" s="545"/>
      <c r="AFL2" s="546"/>
      <c r="AFM2" s="539"/>
      <c r="AFN2" s="545"/>
      <c r="AFO2" s="545"/>
      <c r="AFP2" s="546"/>
      <c r="AFQ2" s="539"/>
      <c r="AFR2" s="545"/>
      <c r="AFS2" s="545"/>
      <c r="AFT2" s="546"/>
      <c r="AFU2" s="539"/>
      <c r="AFV2" s="545"/>
      <c r="AFW2" s="545"/>
      <c r="AFX2" s="546"/>
      <c r="AFY2" s="539"/>
      <c r="AFZ2" s="545"/>
      <c r="AGA2" s="545"/>
      <c r="AGB2" s="546"/>
      <c r="AGC2" s="539"/>
      <c r="AGD2" s="545"/>
      <c r="AGE2" s="545"/>
      <c r="AGF2" s="546"/>
      <c r="AGG2" s="539"/>
      <c r="AGH2" s="545"/>
      <c r="AGI2" s="545"/>
      <c r="AGJ2" s="546"/>
      <c r="AGK2" s="539"/>
      <c r="AGL2" s="545"/>
      <c r="AGM2" s="545"/>
      <c r="AGN2" s="546"/>
      <c r="AGO2" s="539"/>
      <c r="AGP2" s="545"/>
      <c r="AGQ2" s="545"/>
      <c r="AGR2" s="546"/>
      <c r="AGS2" s="539"/>
      <c r="AGT2" s="545"/>
      <c r="AGU2" s="545"/>
      <c r="AGV2" s="546"/>
      <c r="AGW2" s="539"/>
      <c r="AGX2" s="545"/>
      <c r="AGY2" s="545"/>
      <c r="AGZ2" s="546"/>
      <c r="AHA2" s="539"/>
      <c r="AHB2" s="545"/>
      <c r="AHC2" s="545"/>
      <c r="AHD2" s="546"/>
      <c r="AHE2" s="539"/>
      <c r="AHF2" s="545"/>
      <c r="AHG2" s="545"/>
      <c r="AHH2" s="546"/>
      <c r="AHI2" s="539"/>
      <c r="AHJ2" s="545"/>
      <c r="AHK2" s="545"/>
      <c r="AHL2" s="546"/>
      <c r="AHM2" s="539"/>
      <c r="AHN2" s="545"/>
      <c r="AHO2" s="545"/>
      <c r="AHP2" s="546"/>
      <c r="AHQ2" s="539"/>
      <c r="AHR2" s="545"/>
      <c r="AHS2" s="545"/>
      <c r="AHT2" s="546"/>
      <c r="AHU2" s="539"/>
      <c r="AHV2" s="545"/>
      <c r="AHW2" s="545"/>
      <c r="AHX2" s="546"/>
      <c r="AHY2" s="539"/>
      <c r="AHZ2" s="545"/>
      <c r="AIA2" s="545"/>
      <c r="AIB2" s="546"/>
      <c r="AIC2" s="539"/>
      <c r="AID2" s="545"/>
      <c r="AIE2" s="545"/>
      <c r="AIF2" s="546"/>
      <c r="AIG2" s="539"/>
      <c r="AIH2" s="545"/>
      <c r="AII2" s="545"/>
      <c r="AIJ2" s="546"/>
      <c r="AIK2" s="539"/>
      <c r="AIL2" s="545"/>
      <c r="AIM2" s="545"/>
      <c r="AIN2" s="546"/>
      <c r="AIO2" s="539"/>
      <c r="AIP2" s="545"/>
      <c r="AIQ2" s="545"/>
      <c r="AIR2" s="546"/>
      <c r="AIS2" s="539"/>
      <c r="AIT2" s="545"/>
      <c r="AIU2" s="545"/>
      <c r="AIV2" s="546"/>
      <c r="AIW2" s="539"/>
      <c r="AIX2" s="545"/>
      <c r="AIY2" s="545"/>
      <c r="AIZ2" s="546"/>
      <c r="AJA2" s="539"/>
      <c r="AJB2" s="545"/>
      <c r="AJC2" s="545"/>
      <c r="AJD2" s="546"/>
      <c r="AJE2" s="539"/>
      <c r="AJF2" s="545"/>
      <c r="AJG2" s="545"/>
      <c r="AJH2" s="546"/>
      <c r="AJI2" s="539"/>
      <c r="AJJ2" s="545"/>
      <c r="AJK2" s="545"/>
      <c r="AJL2" s="546"/>
      <c r="AJM2" s="539"/>
      <c r="AJN2" s="545"/>
      <c r="AJO2" s="545"/>
      <c r="AJP2" s="546"/>
      <c r="AJQ2" s="539"/>
      <c r="AJR2" s="545"/>
      <c r="AJS2" s="545"/>
      <c r="AJT2" s="546"/>
      <c r="AJU2" s="539"/>
      <c r="AJV2" s="545"/>
      <c r="AJW2" s="545"/>
      <c r="AJX2" s="546"/>
      <c r="AJY2" s="539"/>
      <c r="AJZ2" s="545"/>
      <c r="AKA2" s="545"/>
      <c r="AKB2" s="546"/>
      <c r="AKC2" s="539"/>
      <c r="AKD2" s="545"/>
      <c r="AKE2" s="545"/>
      <c r="AKF2" s="546"/>
      <c r="AKG2" s="539"/>
      <c r="AKH2" s="545"/>
      <c r="AKI2" s="545"/>
      <c r="AKJ2" s="546"/>
      <c r="AKK2" s="539"/>
      <c r="AKL2" s="545"/>
      <c r="AKM2" s="545"/>
      <c r="AKN2" s="546"/>
      <c r="AKO2" s="539"/>
      <c r="AKP2" s="545"/>
      <c r="AKQ2" s="545"/>
      <c r="AKR2" s="546"/>
      <c r="AKS2" s="539"/>
      <c r="AKT2" s="545"/>
      <c r="AKU2" s="545"/>
      <c r="AKV2" s="546"/>
      <c r="AKW2" s="539"/>
      <c r="AKX2" s="545"/>
      <c r="AKY2" s="545"/>
      <c r="AKZ2" s="546"/>
      <c r="ALA2" s="539"/>
      <c r="ALB2" s="545"/>
      <c r="ALC2" s="545"/>
      <c r="ALD2" s="546"/>
      <c r="ALE2" s="539"/>
      <c r="ALF2" s="545"/>
      <c r="ALG2" s="545"/>
      <c r="ALH2" s="546"/>
      <c r="ALI2" s="539"/>
      <c r="ALJ2" s="545"/>
      <c r="ALK2" s="545"/>
      <c r="ALL2" s="546"/>
      <c r="ALM2" s="539"/>
      <c r="ALN2" s="545"/>
      <c r="ALO2" s="545"/>
      <c r="ALP2" s="546"/>
      <c r="ALQ2" s="539"/>
      <c r="ALR2" s="545"/>
      <c r="ALS2" s="545"/>
      <c r="ALT2" s="546"/>
      <c r="ALU2" s="539"/>
      <c r="ALV2" s="545"/>
      <c r="ALW2" s="545"/>
      <c r="ALX2" s="546"/>
      <c r="ALY2" s="539"/>
      <c r="ALZ2" s="545"/>
      <c r="AMA2" s="545"/>
      <c r="AMB2" s="546"/>
      <c r="AMC2" s="539"/>
      <c r="AMD2" s="545"/>
      <c r="AME2" s="545"/>
      <c r="AMF2" s="546"/>
      <c r="AMG2" s="539"/>
      <c r="AMH2" s="545"/>
      <c r="AMI2" s="545"/>
      <c r="AMJ2" s="546"/>
      <c r="AMK2" s="539"/>
      <c r="AML2" s="545"/>
      <c r="AMM2" s="545"/>
      <c r="AMN2" s="546"/>
      <c r="AMO2" s="539"/>
      <c r="AMP2" s="545"/>
      <c r="AMQ2" s="545"/>
      <c r="AMR2" s="546"/>
      <c r="AMS2" s="539"/>
      <c r="AMT2" s="545"/>
      <c r="AMU2" s="545"/>
      <c r="AMV2" s="546"/>
      <c r="AMW2" s="539"/>
      <c r="AMX2" s="545"/>
      <c r="AMY2" s="545"/>
      <c r="AMZ2" s="546"/>
      <c r="ANA2" s="539"/>
      <c r="ANB2" s="545"/>
      <c r="ANC2" s="545"/>
      <c r="AND2" s="546"/>
      <c r="ANE2" s="539"/>
      <c r="ANF2" s="545"/>
      <c r="ANG2" s="545"/>
      <c r="ANH2" s="546"/>
      <c r="ANI2" s="539"/>
      <c r="ANJ2" s="545"/>
      <c r="ANK2" s="545"/>
      <c r="ANL2" s="546"/>
      <c r="ANM2" s="539"/>
      <c r="ANN2" s="545"/>
      <c r="ANO2" s="545"/>
      <c r="ANP2" s="546"/>
      <c r="ANQ2" s="539"/>
      <c r="ANR2" s="545"/>
      <c r="ANS2" s="545"/>
      <c r="ANT2" s="546"/>
      <c r="ANU2" s="539"/>
      <c r="ANV2" s="545"/>
      <c r="ANW2" s="545"/>
      <c r="ANX2" s="546"/>
      <c r="ANY2" s="539"/>
      <c r="ANZ2" s="545"/>
      <c r="AOA2" s="545"/>
      <c r="AOB2" s="546"/>
      <c r="AOC2" s="539"/>
      <c r="AOD2" s="545"/>
      <c r="AOE2" s="545"/>
      <c r="AOF2" s="546"/>
      <c r="AOG2" s="539"/>
      <c r="AOH2" s="545"/>
      <c r="AOI2" s="545"/>
      <c r="AOJ2" s="546"/>
      <c r="AOK2" s="539"/>
      <c r="AOL2" s="545"/>
      <c r="AOM2" s="545"/>
      <c r="AON2" s="546"/>
      <c r="AOO2" s="539"/>
      <c r="AOP2" s="545"/>
      <c r="AOQ2" s="545"/>
      <c r="AOR2" s="546"/>
      <c r="AOS2" s="539"/>
      <c r="AOT2" s="545"/>
      <c r="AOU2" s="545"/>
      <c r="AOV2" s="546"/>
      <c r="AOW2" s="539"/>
      <c r="AOX2" s="545"/>
      <c r="AOY2" s="545"/>
      <c r="AOZ2" s="546"/>
      <c r="APA2" s="539"/>
      <c r="APB2" s="545"/>
      <c r="APC2" s="545"/>
      <c r="APD2" s="546"/>
      <c r="APE2" s="539"/>
      <c r="APF2" s="545"/>
      <c r="APG2" s="545"/>
      <c r="APH2" s="546"/>
      <c r="API2" s="539"/>
      <c r="APJ2" s="545"/>
      <c r="APK2" s="545"/>
      <c r="APL2" s="546"/>
      <c r="APM2" s="539"/>
      <c r="APN2" s="545"/>
      <c r="APO2" s="545"/>
      <c r="APP2" s="546"/>
      <c r="APQ2" s="539"/>
      <c r="APR2" s="545"/>
      <c r="APS2" s="545"/>
      <c r="APT2" s="546"/>
      <c r="APU2" s="539"/>
      <c r="APV2" s="545"/>
      <c r="APW2" s="545"/>
      <c r="APX2" s="546"/>
      <c r="APY2" s="539"/>
      <c r="APZ2" s="545"/>
      <c r="AQA2" s="545"/>
      <c r="AQB2" s="546"/>
      <c r="AQC2" s="539"/>
      <c r="AQD2" s="545"/>
      <c r="AQE2" s="545"/>
      <c r="AQF2" s="546"/>
      <c r="AQG2" s="539"/>
      <c r="AQH2" s="545"/>
      <c r="AQI2" s="545"/>
      <c r="AQJ2" s="546"/>
      <c r="AQK2" s="539"/>
      <c r="AQL2" s="545"/>
      <c r="AQM2" s="545"/>
      <c r="AQN2" s="546"/>
      <c r="AQO2" s="539"/>
      <c r="AQP2" s="545"/>
      <c r="AQQ2" s="545"/>
      <c r="AQR2" s="546"/>
      <c r="AQS2" s="539"/>
      <c r="AQT2" s="545"/>
      <c r="AQU2" s="545"/>
      <c r="AQV2" s="546"/>
      <c r="AQW2" s="539"/>
      <c r="AQX2" s="545"/>
      <c r="AQY2" s="545"/>
      <c r="AQZ2" s="546"/>
      <c r="ARA2" s="539"/>
      <c r="ARB2" s="545"/>
      <c r="ARC2" s="545"/>
      <c r="ARD2" s="546"/>
      <c r="ARE2" s="539"/>
      <c r="ARF2" s="545"/>
      <c r="ARG2" s="545"/>
      <c r="ARH2" s="546"/>
      <c r="ARI2" s="539"/>
      <c r="ARJ2" s="545"/>
      <c r="ARK2" s="545"/>
      <c r="ARL2" s="546"/>
      <c r="ARM2" s="539"/>
      <c r="ARN2" s="545"/>
      <c r="ARO2" s="545"/>
      <c r="ARP2" s="546"/>
      <c r="ARQ2" s="539"/>
      <c r="ARR2" s="545"/>
      <c r="ARS2" s="545"/>
      <c r="ART2" s="546"/>
      <c r="ARU2" s="539"/>
      <c r="ARV2" s="545"/>
      <c r="ARW2" s="545"/>
      <c r="ARX2" s="546"/>
      <c r="ARY2" s="539"/>
      <c r="ARZ2" s="545"/>
      <c r="ASA2" s="545"/>
      <c r="ASB2" s="546"/>
      <c r="ASC2" s="539"/>
      <c r="ASD2" s="545"/>
      <c r="ASE2" s="545"/>
      <c r="ASF2" s="546"/>
      <c r="ASG2" s="539"/>
      <c r="ASH2" s="545"/>
      <c r="ASI2" s="545"/>
      <c r="ASJ2" s="546"/>
      <c r="ASK2" s="539"/>
      <c r="ASL2" s="545"/>
      <c r="ASM2" s="545"/>
      <c r="ASN2" s="546"/>
      <c r="ASO2" s="539"/>
      <c r="ASP2" s="545"/>
      <c r="ASQ2" s="545"/>
      <c r="ASR2" s="546"/>
      <c r="ASS2" s="539"/>
      <c r="AST2" s="545"/>
      <c r="ASU2" s="545"/>
      <c r="ASV2" s="546"/>
      <c r="ASW2" s="539"/>
      <c r="ASX2" s="545"/>
      <c r="ASY2" s="545"/>
      <c r="ASZ2" s="546"/>
      <c r="ATA2" s="539"/>
      <c r="ATB2" s="545"/>
      <c r="ATC2" s="545"/>
      <c r="ATD2" s="546"/>
      <c r="ATE2" s="539"/>
      <c r="ATF2" s="545"/>
      <c r="ATG2" s="545"/>
      <c r="ATH2" s="546"/>
      <c r="ATI2" s="539"/>
      <c r="ATJ2" s="545"/>
      <c r="ATK2" s="545"/>
      <c r="ATL2" s="546"/>
      <c r="ATM2" s="539"/>
      <c r="ATN2" s="545"/>
      <c r="ATO2" s="545"/>
      <c r="ATP2" s="546"/>
      <c r="ATQ2" s="539"/>
      <c r="ATR2" s="545"/>
      <c r="ATS2" s="545"/>
      <c r="ATT2" s="546"/>
      <c r="ATU2" s="539"/>
      <c r="ATV2" s="545"/>
      <c r="ATW2" s="545"/>
      <c r="ATX2" s="546"/>
      <c r="ATY2" s="539"/>
      <c r="ATZ2" s="545"/>
      <c r="AUA2" s="545"/>
      <c r="AUB2" s="546"/>
      <c r="AUC2" s="539"/>
      <c r="AUD2" s="545"/>
      <c r="AUE2" s="545"/>
      <c r="AUF2" s="546"/>
      <c r="AUG2" s="539"/>
      <c r="AUH2" s="545"/>
      <c r="AUI2" s="545"/>
      <c r="AUJ2" s="546"/>
      <c r="AUK2" s="539"/>
      <c r="AUL2" s="545"/>
      <c r="AUM2" s="545"/>
      <c r="AUN2" s="546"/>
      <c r="AUO2" s="539"/>
      <c r="AUP2" s="545"/>
      <c r="AUQ2" s="545"/>
      <c r="AUR2" s="546"/>
      <c r="AUS2" s="539"/>
      <c r="AUT2" s="545"/>
      <c r="AUU2" s="545"/>
      <c r="AUV2" s="546"/>
      <c r="AUW2" s="539"/>
      <c r="AUX2" s="545"/>
      <c r="AUY2" s="545"/>
      <c r="AUZ2" s="546"/>
      <c r="AVA2" s="539"/>
      <c r="AVB2" s="545"/>
      <c r="AVC2" s="545"/>
      <c r="AVD2" s="546"/>
      <c r="AVE2" s="539"/>
      <c r="AVF2" s="545"/>
      <c r="AVG2" s="545"/>
      <c r="AVH2" s="546"/>
      <c r="AVI2" s="539"/>
      <c r="AVJ2" s="545"/>
      <c r="AVK2" s="545"/>
      <c r="AVL2" s="546"/>
      <c r="AVM2" s="539"/>
      <c r="AVN2" s="545"/>
      <c r="AVO2" s="545"/>
      <c r="AVP2" s="546"/>
      <c r="AVQ2" s="539"/>
      <c r="AVR2" s="545"/>
      <c r="AVS2" s="545"/>
      <c r="AVT2" s="546"/>
      <c r="AVU2" s="539"/>
      <c r="AVV2" s="545"/>
      <c r="AVW2" s="545"/>
      <c r="AVX2" s="546"/>
      <c r="AVY2" s="539"/>
      <c r="AVZ2" s="545"/>
      <c r="AWA2" s="545"/>
      <c r="AWB2" s="546"/>
      <c r="AWC2" s="539"/>
      <c r="AWD2" s="545"/>
      <c r="AWE2" s="545"/>
      <c r="AWF2" s="546"/>
      <c r="AWG2" s="539"/>
      <c r="AWH2" s="545"/>
      <c r="AWI2" s="545"/>
      <c r="AWJ2" s="546"/>
      <c r="AWK2" s="539"/>
      <c r="AWL2" s="545"/>
      <c r="AWM2" s="545"/>
      <c r="AWN2" s="546"/>
      <c r="AWO2" s="539"/>
      <c r="AWP2" s="545"/>
      <c r="AWQ2" s="545"/>
      <c r="AWR2" s="546"/>
      <c r="AWS2" s="539"/>
      <c r="AWT2" s="545"/>
      <c r="AWU2" s="545"/>
      <c r="AWV2" s="546"/>
      <c r="AWW2" s="539"/>
      <c r="AWX2" s="545"/>
      <c r="AWY2" s="545"/>
      <c r="AWZ2" s="546"/>
      <c r="AXA2" s="539"/>
      <c r="AXB2" s="545"/>
      <c r="AXC2" s="545"/>
      <c r="AXD2" s="546"/>
      <c r="AXE2" s="539"/>
      <c r="AXF2" s="545"/>
      <c r="AXG2" s="545"/>
      <c r="AXH2" s="546"/>
      <c r="AXI2" s="539"/>
      <c r="AXJ2" s="545"/>
      <c r="AXK2" s="545"/>
      <c r="AXL2" s="546"/>
      <c r="AXM2" s="539"/>
      <c r="AXN2" s="545"/>
      <c r="AXO2" s="545"/>
      <c r="AXP2" s="546"/>
      <c r="AXQ2" s="539"/>
      <c r="AXR2" s="545"/>
      <c r="AXS2" s="545"/>
      <c r="AXT2" s="546"/>
      <c r="AXU2" s="539"/>
      <c r="AXV2" s="545"/>
      <c r="AXW2" s="545"/>
      <c r="AXX2" s="546"/>
      <c r="AXY2" s="539"/>
      <c r="AXZ2" s="545"/>
      <c r="AYA2" s="545"/>
      <c r="AYB2" s="546"/>
      <c r="AYC2" s="539"/>
      <c r="AYD2" s="545"/>
      <c r="AYE2" s="545"/>
      <c r="AYF2" s="546"/>
      <c r="AYG2" s="539"/>
      <c r="AYH2" s="545"/>
      <c r="AYI2" s="545"/>
      <c r="AYJ2" s="546"/>
      <c r="AYK2" s="539"/>
      <c r="AYL2" s="545"/>
      <c r="AYM2" s="545"/>
      <c r="AYN2" s="546"/>
      <c r="AYO2" s="539"/>
      <c r="AYP2" s="545"/>
      <c r="AYQ2" s="545"/>
      <c r="AYR2" s="546"/>
      <c r="AYS2" s="539"/>
      <c r="AYT2" s="545"/>
      <c r="AYU2" s="545"/>
      <c r="AYV2" s="546"/>
      <c r="AYW2" s="539"/>
      <c r="AYX2" s="545"/>
      <c r="AYY2" s="545"/>
      <c r="AYZ2" s="546"/>
      <c r="AZA2" s="539"/>
      <c r="AZB2" s="545"/>
      <c r="AZC2" s="545"/>
      <c r="AZD2" s="546"/>
      <c r="AZE2" s="539"/>
      <c r="AZF2" s="545"/>
      <c r="AZG2" s="545"/>
      <c r="AZH2" s="546"/>
      <c r="AZI2" s="539"/>
      <c r="AZJ2" s="545"/>
      <c r="AZK2" s="545"/>
      <c r="AZL2" s="546"/>
      <c r="AZM2" s="539"/>
      <c r="AZN2" s="545"/>
      <c r="AZO2" s="545"/>
      <c r="AZP2" s="546"/>
      <c r="AZQ2" s="539"/>
      <c r="AZR2" s="545"/>
      <c r="AZS2" s="545"/>
      <c r="AZT2" s="546"/>
      <c r="AZU2" s="539"/>
      <c r="AZV2" s="545"/>
      <c r="AZW2" s="545"/>
      <c r="AZX2" s="546"/>
      <c r="AZY2" s="539"/>
      <c r="AZZ2" s="545"/>
      <c r="BAA2" s="545"/>
      <c r="BAB2" s="546"/>
      <c r="BAC2" s="539"/>
      <c r="BAD2" s="545"/>
      <c r="BAE2" s="545"/>
      <c r="BAF2" s="546"/>
      <c r="BAG2" s="539"/>
      <c r="BAH2" s="545"/>
      <c r="BAI2" s="545"/>
      <c r="BAJ2" s="546"/>
      <c r="BAK2" s="539"/>
      <c r="BAL2" s="545"/>
      <c r="BAM2" s="545"/>
      <c r="BAN2" s="546"/>
      <c r="BAO2" s="539"/>
      <c r="BAP2" s="545"/>
      <c r="BAQ2" s="545"/>
      <c r="BAR2" s="546"/>
      <c r="BAS2" s="539"/>
      <c r="BAT2" s="545"/>
      <c r="BAU2" s="545"/>
      <c r="BAV2" s="546"/>
      <c r="BAW2" s="539"/>
      <c r="BAX2" s="545"/>
      <c r="BAY2" s="545"/>
      <c r="BAZ2" s="546"/>
      <c r="BBA2" s="539"/>
      <c r="BBB2" s="545"/>
      <c r="BBC2" s="545"/>
      <c r="BBD2" s="546"/>
      <c r="BBE2" s="539"/>
      <c r="BBF2" s="545"/>
      <c r="BBG2" s="545"/>
      <c r="BBH2" s="546"/>
      <c r="BBI2" s="539"/>
      <c r="BBJ2" s="545"/>
      <c r="BBK2" s="545"/>
      <c r="BBL2" s="546"/>
      <c r="BBM2" s="539"/>
      <c r="BBN2" s="545"/>
      <c r="BBO2" s="545"/>
      <c r="BBP2" s="546"/>
      <c r="BBQ2" s="539"/>
      <c r="BBR2" s="545"/>
      <c r="BBS2" s="545"/>
      <c r="BBT2" s="546"/>
      <c r="BBU2" s="539"/>
      <c r="BBV2" s="545"/>
      <c r="BBW2" s="545"/>
      <c r="BBX2" s="546"/>
      <c r="BBY2" s="539"/>
      <c r="BBZ2" s="545"/>
      <c r="BCA2" s="545"/>
      <c r="BCB2" s="546"/>
      <c r="BCC2" s="539"/>
      <c r="BCD2" s="545"/>
      <c r="BCE2" s="545"/>
      <c r="BCF2" s="546"/>
      <c r="BCG2" s="539"/>
      <c r="BCH2" s="545"/>
      <c r="BCI2" s="545"/>
      <c r="BCJ2" s="546"/>
      <c r="BCK2" s="539"/>
      <c r="BCL2" s="545"/>
      <c r="BCM2" s="545"/>
      <c r="BCN2" s="546"/>
      <c r="BCO2" s="539"/>
      <c r="BCP2" s="545"/>
      <c r="BCQ2" s="545"/>
      <c r="BCR2" s="546"/>
      <c r="BCS2" s="539"/>
      <c r="BCT2" s="545"/>
      <c r="BCU2" s="545"/>
      <c r="BCV2" s="546"/>
      <c r="BCW2" s="539"/>
      <c r="BCX2" s="545"/>
      <c r="BCY2" s="545"/>
      <c r="BCZ2" s="546"/>
      <c r="BDA2" s="539"/>
      <c r="BDB2" s="545"/>
      <c r="BDC2" s="545"/>
      <c r="BDD2" s="546"/>
      <c r="BDE2" s="539"/>
      <c r="BDF2" s="545"/>
      <c r="BDG2" s="545"/>
      <c r="BDH2" s="546"/>
      <c r="BDI2" s="539"/>
      <c r="BDJ2" s="545"/>
      <c r="BDK2" s="545"/>
      <c r="BDL2" s="546"/>
      <c r="BDM2" s="539"/>
      <c r="BDN2" s="545"/>
      <c r="BDO2" s="545"/>
      <c r="BDP2" s="546"/>
      <c r="BDQ2" s="539"/>
      <c r="BDR2" s="545"/>
      <c r="BDS2" s="545"/>
      <c r="BDT2" s="546"/>
      <c r="BDU2" s="539"/>
      <c r="BDV2" s="545"/>
      <c r="BDW2" s="545"/>
      <c r="BDX2" s="546"/>
      <c r="BDY2" s="539"/>
      <c r="BDZ2" s="545"/>
      <c r="BEA2" s="545"/>
      <c r="BEB2" s="546"/>
      <c r="BEC2" s="539"/>
      <c r="BED2" s="545"/>
      <c r="BEE2" s="545"/>
      <c r="BEF2" s="546"/>
      <c r="BEG2" s="539"/>
      <c r="BEH2" s="545"/>
      <c r="BEI2" s="545"/>
      <c r="BEJ2" s="546"/>
      <c r="BEK2" s="539"/>
      <c r="BEL2" s="545"/>
      <c r="BEM2" s="545"/>
      <c r="BEN2" s="546"/>
      <c r="BEO2" s="539"/>
      <c r="BEP2" s="545"/>
      <c r="BEQ2" s="545"/>
      <c r="BER2" s="546"/>
      <c r="BES2" s="539"/>
      <c r="BET2" s="545"/>
      <c r="BEU2" s="545"/>
      <c r="BEV2" s="546"/>
      <c r="BEW2" s="539"/>
      <c r="BEX2" s="545"/>
      <c r="BEY2" s="545"/>
      <c r="BEZ2" s="546"/>
      <c r="BFA2" s="539"/>
      <c r="BFB2" s="545"/>
      <c r="BFC2" s="545"/>
      <c r="BFD2" s="546"/>
      <c r="BFE2" s="539"/>
      <c r="BFF2" s="545"/>
      <c r="BFG2" s="545"/>
      <c r="BFH2" s="546"/>
      <c r="BFI2" s="539"/>
      <c r="BFJ2" s="545"/>
      <c r="BFK2" s="545"/>
      <c r="BFL2" s="546"/>
      <c r="BFM2" s="539"/>
      <c r="BFN2" s="545"/>
      <c r="BFO2" s="545"/>
      <c r="BFP2" s="546"/>
      <c r="BFQ2" s="539"/>
      <c r="BFR2" s="545"/>
      <c r="BFS2" s="545"/>
      <c r="BFT2" s="546"/>
      <c r="BFU2" s="539"/>
      <c r="BFV2" s="545"/>
      <c r="BFW2" s="545"/>
      <c r="BFX2" s="546"/>
      <c r="BFY2" s="539"/>
      <c r="BFZ2" s="545"/>
      <c r="BGA2" s="545"/>
      <c r="BGB2" s="546"/>
      <c r="BGC2" s="539"/>
      <c r="BGD2" s="545"/>
      <c r="BGE2" s="545"/>
      <c r="BGF2" s="546"/>
      <c r="BGG2" s="539"/>
      <c r="BGH2" s="545"/>
      <c r="BGI2" s="545"/>
      <c r="BGJ2" s="546"/>
      <c r="BGK2" s="539"/>
      <c r="BGL2" s="545"/>
      <c r="BGM2" s="545"/>
      <c r="BGN2" s="546"/>
      <c r="BGO2" s="539"/>
      <c r="BGP2" s="545"/>
      <c r="BGQ2" s="545"/>
      <c r="BGR2" s="546"/>
      <c r="BGS2" s="539"/>
      <c r="BGT2" s="545"/>
      <c r="BGU2" s="545"/>
      <c r="BGV2" s="546"/>
      <c r="BGW2" s="539"/>
      <c r="BGX2" s="545"/>
      <c r="BGY2" s="545"/>
      <c r="BGZ2" s="546"/>
      <c r="BHA2" s="539"/>
      <c r="BHB2" s="545"/>
      <c r="BHC2" s="545"/>
      <c r="BHD2" s="546"/>
      <c r="BHE2" s="539"/>
      <c r="BHF2" s="545"/>
      <c r="BHG2" s="545"/>
      <c r="BHH2" s="546"/>
      <c r="BHI2" s="539"/>
      <c r="BHJ2" s="545"/>
      <c r="BHK2" s="545"/>
      <c r="BHL2" s="546"/>
      <c r="BHM2" s="539"/>
      <c r="BHN2" s="545"/>
      <c r="BHO2" s="545"/>
      <c r="BHP2" s="546"/>
      <c r="BHQ2" s="539"/>
      <c r="BHR2" s="545"/>
      <c r="BHS2" s="545"/>
      <c r="BHT2" s="546"/>
      <c r="BHU2" s="539"/>
      <c r="BHV2" s="545"/>
      <c r="BHW2" s="545"/>
      <c r="BHX2" s="546"/>
      <c r="BHY2" s="539"/>
      <c r="BHZ2" s="545"/>
      <c r="BIA2" s="545"/>
      <c r="BIB2" s="546"/>
      <c r="BIC2" s="539"/>
      <c r="BID2" s="545"/>
      <c r="BIE2" s="545"/>
      <c r="BIF2" s="546"/>
      <c r="BIG2" s="539"/>
      <c r="BIH2" s="545"/>
      <c r="BII2" s="545"/>
      <c r="BIJ2" s="546"/>
      <c r="BIK2" s="539"/>
      <c r="BIL2" s="545"/>
      <c r="BIM2" s="545"/>
      <c r="BIN2" s="546"/>
      <c r="BIO2" s="539"/>
      <c r="BIP2" s="545"/>
      <c r="BIQ2" s="545"/>
      <c r="BIR2" s="546"/>
      <c r="BIS2" s="539"/>
      <c r="BIT2" s="545"/>
      <c r="BIU2" s="545"/>
      <c r="BIV2" s="546"/>
      <c r="BIW2" s="539"/>
      <c r="BIX2" s="545"/>
      <c r="BIY2" s="545"/>
      <c r="BIZ2" s="546"/>
      <c r="BJA2" s="539"/>
      <c r="BJB2" s="545"/>
      <c r="BJC2" s="545"/>
      <c r="BJD2" s="546"/>
      <c r="BJE2" s="539"/>
      <c r="BJF2" s="545"/>
      <c r="BJG2" s="545"/>
      <c r="BJH2" s="546"/>
      <c r="BJI2" s="539"/>
      <c r="BJJ2" s="545"/>
      <c r="BJK2" s="545"/>
      <c r="BJL2" s="546"/>
      <c r="BJM2" s="539"/>
      <c r="BJN2" s="545"/>
      <c r="BJO2" s="545"/>
      <c r="BJP2" s="546"/>
      <c r="BJQ2" s="539"/>
      <c r="BJR2" s="545"/>
      <c r="BJS2" s="545"/>
      <c r="BJT2" s="546"/>
      <c r="BJU2" s="539"/>
      <c r="BJV2" s="545"/>
      <c r="BJW2" s="545"/>
      <c r="BJX2" s="546"/>
      <c r="BJY2" s="539"/>
      <c r="BJZ2" s="545"/>
      <c r="BKA2" s="545"/>
      <c r="BKB2" s="546"/>
      <c r="BKC2" s="539"/>
      <c r="BKD2" s="545"/>
      <c r="BKE2" s="545"/>
      <c r="BKF2" s="546"/>
      <c r="BKG2" s="539"/>
      <c r="BKH2" s="545"/>
      <c r="BKI2" s="545"/>
      <c r="BKJ2" s="546"/>
      <c r="BKK2" s="539"/>
      <c r="BKL2" s="545"/>
      <c r="BKM2" s="545"/>
      <c r="BKN2" s="546"/>
      <c r="BKO2" s="539"/>
      <c r="BKP2" s="545"/>
      <c r="BKQ2" s="545"/>
      <c r="BKR2" s="546"/>
      <c r="BKS2" s="539"/>
      <c r="BKT2" s="545"/>
      <c r="BKU2" s="545"/>
      <c r="BKV2" s="546"/>
      <c r="BKW2" s="539"/>
      <c r="BKX2" s="545"/>
      <c r="BKY2" s="545"/>
      <c r="BKZ2" s="546"/>
      <c r="BLA2" s="539"/>
      <c r="BLB2" s="545"/>
      <c r="BLC2" s="545"/>
      <c r="BLD2" s="546"/>
      <c r="BLE2" s="539"/>
      <c r="BLF2" s="545"/>
      <c r="BLG2" s="545"/>
      <c r="BLH2" s="546"/>
      <c r="BLI2" s="539"/>
      <c r="BLJ2" s="545"/>
      <c r="BLK2" s="545"/>
      <c r="BLL2" s="546"/>
      <c r="BLM2" s="539"/>
      <c r="BLN2" s="545"/>
      <c r="BLO2" s="545"/>
      <c r="BLP2" s="546"/>
      <c r="BLQ2" s="539"/>
      <c r="BLR2" s="545"/>
      <c r="BLS2" s="545"/>
      <c r="BLT2" s="546"/>
      <c r="BLU2" s="539"/>
      <c r="BLV2" s="545"/>
      <c r="BLW2" s="545"/>
      <c r="BLX2" s="546"/>
      <c r="BLY2" s="539"/>
      <c r="BLZ2" s="545"/>
      <c r="BMA2" s="545"/>
      <c r="BMB2" s="546"/>
      <c r="BMC2" s="539"/>
      <c r="BMD2" s="545"/>
      <c r="BME2" s="545"/>
      <c r="BMF2" s="546"/>
      <c r="BMG2" s="539"/>
      <c r="BMH2" s="545"/>
      <c r="BMI2" s="545"/>
      <c r="BMJ2" s="546"/>
      <c r="BMK2" s="539"/>
      <c r="BML2" s="545"/>
      <c r="BMM2" s="545"/>
      <c r="BMN2" s="546"/>
      <c r="BMO2" s="539"/>
      <c r="BMP2" s="545"/>
      <c r="BMQ2" s="545"/>
      <c r="BMR2" s="546"/>
      <c r="BMS2" s="539"/>
      <c r="BMT2" s="545"/>
      <c r="BMU2" s="545"/>
      <c r="BMV2" s="546"/>
      <c r="BMW2" s="539"/>
      <c r="BMX2" s="545"/>
      <c r="BMY2" s="545"/>
      <c r="BMZ2" s="546"/>
      <c r="BNA2" s="539"/>
      <c r="BNB2" s="545"/>
      <c r="BNC2" s="545"/>
      <c r="BND2" s="546"/>
      <c r="BNE2" s="539"/>
      <c r="BNF2" s="545"/>
      <c r="BNG2" s="545"/>
      <c r="BNH2" s="546"/>
      <c r="BNI2" s="539"/>
      <c r="BNJ2" s="545"/>
      <c r="BNK2" s="545"/>
      <c r="BNL2" s="546"/>
      <c r="BNM2" s="539"/>
      <c r="BNN2" s="545"/>
      <c r="BNO2" s="545"/>
      <c r="BNP2" s="546"/>
      <c r="BNQ2" s="539"/>
      <c r="BNR2" s="545"/>
      <c r="BNS2" s="545"/>
      <c r="BNT2" s="546"/>
      <c r="BNU2" s="539"/>
      <c r="BNV2" s="545"/>
      <c r="BNW2" s="545"/>
      <c r="BNX2" s="546"/>
      <c r="BNY2" s="539"/>
      <c r="BNZ2" s="545"/>
      <c r="BOA2" s="545"/>
      <c r="BOB2" s="546"/>
      <c r="BOC2" s="539"/>
      <c r="BOD2" s="545"/>
      <c r="BOE2" s="545"/>
      <c r="BOF2" s="546"/>
      <c r="BOG2" s="539"/>
      <c r="BOH2" s="545"/>
      <c r="BOI2" s="545"/>
      <c r="BOJ2" s="546"/>
      <c r="BOK2" s="539"/>
      <c r="BOL2" s="545"/>
      <c r="BOM2" s="545"/>
      <c r="BON2" s="546"/>
      <c r="BOO2" s="539"/>
      <c r="BOP2" s="545"/>
      <c r="BOQ2" s="545"/>
      <c r="BOR2" s="546"/>
      <c r="BOS2" s="539"/>
      <c r="BOT2" s="545"/>
      <c r="BOU2" s="545"/>
      <c r="BOV2" s="546"/>
      <c r="BOW2" s="539"/>
      <c r="BOX2" s="545"/>
      <c r="BOY2" s="545"/>
      <c r="BOZ2" s="546"/>
      <c r="BPA2" s="539"/>
      <c r="BPB2" s="545"/>
      <c r="BPC2" s="545"/>
      <c r="BPD2" s="546"/>
      <c r="BPE2" s="539"/>
      <c r="BPF2" s="545"/>
      <c r="BPG2" s="545"/>
      <c r="BPH2" s="546"/>
      <c r="BPI2" s="539"/>
      <c r="BPJ2" s="545"/>
      <c r="BPK2" s="545"/>
      <c r="BPL2" s="546"/>
      <c r="BPM2" s="539"/>
      <c r="BPN2" s="545"/>
      <c r="BPO2" s="545"/>
      <c r="BPP2" s="546"/>
      <c r="BPQ2" s="539"/>
      <c r="BPR2" s="545"/>
      <c r="BPS2" s="545"/>
      <c r="BPT2" s="546"/>
      <c r="BPU2" s="539"/>
      <c r="BPV2" s="545"/>
      <c r="BPW2" s="545"/>
      <c r="BPX2" s="546"/>
      <c r="BPY2" s="539"/>
      <c r="BPZ2" s="545"/>
      <c r="BQA2" s="545"/>
      <c r="BQB2" s="546"/>
      <c r="BQC2" s="539"/>
      <c r="BQD2" s="545"/>
      <c r="BQE2" s="545"/>
      <c r="BQF2" s="546"/>
      <c r="BQG2" s="539"/>
      <c r="BQH2" s="545"/>
      <c r="BQI2" s="545"/>
      <c r="BQJ2" s="546"/>
      <c r="BQK2" s="539"/>
      <c r="BQL2" s="545"/>
      <c r="BQM2" s="545"/>
      <c r="BQN2" s="546"/>
      <c r="BQO2" s="539"/>
      <c r="BQP2" s="545"/>
      <c r="BQQ2" s="545"/>
      <c r="BQR2" s="546"/>
      <c r="BQS2" s="539"/>
      <c r="BQT2" s="545"/>
      <c r="BQU2" s="545"/>
      <c r="BQV2" s="546"/>
      <c r="BQW2" s="539"/>
      <c r="BQX2" s="545"/>
      <c r="BQY2" s="545"/>
      <c r="BQZ2" s="546"/>
      <c r="BRA2" s="539"/>
      <c r="BRB2" s="545"/>
      <c r="BRC2" s="545"/>
      <c r="BRD2" s="546"/>
      <c r="BRE2" s="539"/>
      <c r="BRF2" s="545"/>
      <c r="BRG2" s="545"/>
      <c r="BRH2" s="546"/>
      <c r="BRI2" s="539"/>
      <c r="BRJ2" s="545"/>
      <c r="BRK2" s="545"/>
      <c r="BRL2" s="546"/>
      <c r="BRM2" s="539"/>
      <c r="BRN2" s="545"/>
      <c r="BRO2" s="545"/>
      <c r="BRP2" s="546"/>
      <c r="BRQ2" s="539"/>
      <c r="BRR2" s="545"/>
      <c r="BRS2" s="545"/>
      <c r="BRT2" s="546"/>
      <c r="BRU2" s="539"/>
      <c r="BRV2" s="545"/>
      <c r="BRW2" s="545"/>
      <c r="BRX2" s="546"/>
      <c r="BRY2" s="539"/>
      <c r="BRZ2" s="545"/>
      <c r="BSA2" s="545"/>
      <c r="BSB2" s="546"/>
      <c r="BSC2" s="539"/>
      <c r="BSD2" s="545"/>
      <c r="BSE2" s="545"/>
      <c r="BSF2" s="546"/>
      <c r="BSG2" s="539"/>
      <c r="BSH2" s="545"/>
      <c r="BSI2" s="545"/>
      <c r="BSJ2" s="546"/>
      <c r="BSK2" s="539"/>
      <c r="BSL2" s="545"/>
      <c r="BSM2" s="545"/>
      <c r="BSN2" s="546"/>
      <c r="BSO2" s="539"/>
      <c r="BSP2" s="545"/>
      <c r="BSQ2" s="545"/>
      <c r="BSR2" s="546"/>
      <c r="BSS2" s="539"/>
      <c r="BST2" s="545"/>
      <c r="BSU2" s="545"/>
      <c r="BSV2" s="546"/>
      <c r="BSW2" s="539"/>
      <c r="BSX2" s="545"/>
      <c r="BSY2" s="545"/>
      <c r="BSZ2" s="546"/>
      <c r="BTA2" s="539"/>
      <c r="BTB2" s="545"/>
      <c r="BTC2" s="545"/>
      <c r="BTD2" s="546"/>
      <c r="BTE2" s="539"/>
      <c r="BTF2" s="545"/>
      <c r="BTG2" s="545"/>
      <c r="BTH2" s="546"/>
      <c r="BTI2" s="539"/>
      <c r="BTJ2" s="545"/>
      <c r="BTK2" s="545"/>
      <c r="BTL2" s="546"/>
      <c r="BTM2" s="539"/>
      <c r="BTN2" s="545"/>
      <c r="BTO2" s="545"/>
      <c r="BTP2" s="546"/>
      <c r="BTQ2" s="539"/>
      <c r="BTR2" s="545"/>
      <c r="BTS2" s="545"/>
      <c r="BTT2" s="546"/>
      <c r="BTU2" s="539"/>
      <c r="BTV2" s="545"/>
      <c r="BTW2" s="545"/>
      <c r="BTX2" s="546"/>
      <c r="BTY2" s="539"/>
      <c r="BTZ2" s="545"/>
      <c r="BUA2" s="545"/>
      <c r="BUB2" s="546"/>
      <c r="BUC2" s="539"/>
      <c r="BUD2" s="545"/>
      <c r="BUE2" s="545"/>
      <c r="BUF2" s="546"/>
      <c r="BUG2" s="539"/>
      <c r="BUH2" s="545"/>
      <c r="BUI2" s="545"/>
      <c r="BUJ2" s="546"/>
      <c r="BUK2" s="539"/>
      <c r="BUL2" s="545"/>
      <c r="BUM2" s="545"/>
      <c r="BUN2" s="546"/>
      <c r="BUO2" s="539"/>
      <c r="BUP2" s="545"/>
      <c r="BUQ2" s="545"/>
      <c r="BUR2" s="546"/>
      <c r="BUS2" s="539"/>
      <c r="BUT2" s="545"/>
      <c r="BUU2" s="545"/>
      <c r="BUV2" s="546"/>
      <c r="BUW2" s="539"/>
      <c r="BUX2" s="545"/>
      <c r="BUY2" s="545"/>
      <c r="BUZ2" s="546"/>
      <c r="BVA2" s="539"/>
      <c r="BVB2" s="545"/>
      <c r="BVC2" s="545"/>
      <c r="BVD2" s="546"/>
      <c r="BVE2" s="539"/>
      <c r="BVF2" s="545"/>
      <c r="BVG2" s="545"/>
      <c r="BVH2" s="546"/>
      <c r="BVI2" s="539"/>
      <c r="BVJ2" s="545"/>
      <c r="BVK2" s="545"/>
      <c r="BVL2" s="546"/>
      <c r="BVM2" s="539"/>
      <c r="BVN2" s="545"/>
      <c r="BVO2" s="545"/>
      <c r="BVP2" s="546"/>
      <c r="BVQ2" s="539"/>
      <c r="BVR2" s="545"/>
      <c r="BVS2" s="545"/>
      <c r="BVT2" s="546"/>
      <c r="BVU2" s="539"/>
      <c r="BVV2" s="545"/>
      <c r="BVW2" s="545"/>
      <c r="BVX2" s="546"/>
      <c r="BVY2" s="539"/>
      <c r="BVZ2" s="545"/>
      <c r="BWA2" s="545"/>
      <c r="BWB2" s="546"/>
      <c r="BWC2" s="539"/>
      <c r="BWD2" s="545"/>
      <c r="BWE2" s="545"/>
      <c r="BWF2" s="546"/>
      <c r="BWG2" s="539"/>
      <c r="BWH2" s="545"/>
      <c r="BWI2" s="545"/>
      <c r="BWJ2" s="546"/>
      <c r="BWK2" s="539"/>
      <c r="BWL2" s="545"/>
      <c r="BWM2" s="545"/>
      <c r="BWN2" s="546"/>
      <c r="BWO2" s="539"/>
      <c r="BWP2" s="545"/>
      <c r="BWQ2" s="545"/>
      <c r="BWR2" s="546"/>
      <c r="BWS2" s="539"/>
      <c r="BWT2" s="545"/>
      <c r="BWU2" s="545"/>
      <c r="BWV2" s="546"/>
      <c r="BWW2" s="539"/>
      <c r="BWX2" s="545"/>
      <c r="BWY2" s="545"/>
      <c r="BWZ2" s="546"/>
      <c r="BXA2" s="539"/>
      <c r="BXB2" s="545"/>
      <c r="BXC2" s="545"/>
      <c r="BXD2" s="546"/>
      <c r="BXE2" s="539"/>
      <c r="BXF2" s="545"/>
      <c r="BXG2" s="545"/>
      <c r="BXH2" s="546"/>
      <c r="BXI2" s="539"/>
      <c r="BXJ2" s="545"/>
      <c r="BXK2" s="545"/>
      <c r="BXL2" s="546"/>
      <c r="BXM2" s="539"/>
      <c r="BXN2" s="545"/>
      <c r="BXO2" s="545"/>
      <c r="BXP2" s="546"/>
      <c r="BXQ2" s="539"/>
      <c r="BXR2" s="545"/>
      <c r="BXS2" s="545"/>
      <c r="BXT2" s="546"/>
      <c r="BXU2" s="539"/>
      <c r="BXV2" s="545"/>
      <c r="BXW2" s="545"/>
      <c r="BXX2" s="546"/>
      <c r="BXY2" s="539"/>
      <c r="BXZ2" s="545"/>
      <c r="BYA2" s="545"/>
      <c r="BYB2" s="546"/>
      <c r="BYC2" s="539"/>
      <c r="BYD2" s="545"/>
      <c r="BYE2" s="545"/>
      <c r="BYF2" s="546"/>
      <c r="BYG2" s="539"/>
      <c r="BYH2" s="545"/>
      <c r="BYI2" s="545"/>
      <c r="BYJ2" s="546"/>
      <c r="BYK2" s="539"/>
      <c r="BYL2" s="545"/>
      <c r="BYM2" s="545"/>
      <c r="BYN2" s="546"/>
      <c r="BYO2" s="539"/>
      <c r="BYP2" s="545"/>
      <c r="BYQ2" s="545"/>
      <c r="BYR2" s="546"/>
      <c r="BYS2" s="539"/>
      <c r="BYT2" s="545"/>
      <c r="BYU2" s="545"/>
      <c r="BYV2" s="546"/>
      <c r="BYW2" s="539"/>
      <c r="BYX2" s="545"/>
      <c r="BYY2" s="545"/>
      <c r="BYZ2" s="546"/>
      <c r="BZA2" s="539"/>
      <c r="BZB2" s="545"/>
      <c r="BZC2" s="545"/>
      <c r="BZD2" s="546"/>
      <c r="BZE2" s="539"/>
      <c r="BZF2" s="545"/>
      <c r="BZG2" s="545"/>
      <c r="BZH2" s="546"/>
      <c r="BZI2" s="539"/>
      <c r="BZJ2" s="545"/>
      <c r="BZK2" s="545"/>
      <c r="BZL2" s="546"/>
      <c r="BZM2" s="539"/>
      <c r="BZN2" s="545"/>
      <c r="BZO2" s="545"/>
      <c r="BZP2" s="546"/>
      <c r="BZQ2" s="539"/>
      <c r="BZR2" s="545"/>
      <c r="BZS2" s="545"/>
      <c r="BZT2" s="546"/>
      <c r="BZU2" s="539"/>
      <c r="BZV2" s="545"/>
      <c r="BZW2" s="545"/>
      <c r="BZX2" s="546"/>
      <c r="BZY2" s="539"/>
      <c r="BZZ2" s="545"/>
      <c r="CAA2" s="545"/>
      <c r="CAB2" s="546"/>
      <c r="CAC2" s="539"/>
      <c r="CAD2" s="545"/>
      <c r="CAE2" s="545"/>
      <c r="CAF2" s="546"/>
      <c r="CAG2" s="539"/>
      <c r="CAH2" s="545"/>
      <c r="CAI2" s="545"/>
      <c r="CAJ2" s="546"/>
      <c r="CAK2" s="539"/>
      <c r="CAL2" s="545"/>
      <c r="CAM2" s="545"/>
      <c r="CAN2" s="546"/>
      <c r="CAO2" s="539"/>
      <c r="CAP2" s="545"/>
      <c r="CAQ2" s="545"/>
      <c r="CAR2" s="546"/>
      <c r="CAS2" s="539"/>
      <c r="CAT2" s="545"/>
      <c r="CAU2" s="545"/>
      <c r="CAV2" s="546"/>
      <c r="CAW2" s="539"/>
      <c r="CAX2" s="545"/>
      <c r="CAY2" s="545"/>
      <c r="CAZ2" s="546"/>
      <c r="CBA2" s="539"/>
      <c r="CBB2" s="545"/>
      <c r="CBC2" s="545"/>
      <c r="CBD2" s="546"/>
      <c r="CBE2" s="539"/>
      <c r="CBF2" s="545"/>
      <c r="CBG2" s="545"/>
      <c r="CBH2" s="546"/>
      <c r="CBI2" s="539"/>
      <c r="CBJ2" s="545"/>
      <c r="CBK2" s="545"/>
      <c r="CBL2" s="546"/>
      <c r="CBM2" s="539"/>
      <c r="CBN2" s="545"/>
      <c r="CBO2" s="545"/>
      <c r="CBP2" s="546"/>
      <c r="CBQ2" s="539"/>
      <c r="CBR2" s="545"/>
      <c r="CBS2" s="545"/>
      <c r="CBT2" s="546"/>
      <c r="CBU2" s="539"/>
      <c r="CBV2" s="545"/>
      <c r="CBW2" s="545"/>
      <c r="CBX2" s="546"/>
      <c r="CBY2" s="539"/>
      <c r="CBZ2" s="545"/>
      <c r="CCA2" s="545"/>
      <c r="CCB2" s="546"/>
      <c r="CCC2" s="539"/>
      <c r="CCD2" s="545"/>
      <c r="CCE2" s="545"/>
      <c r="CCF2" s="546"/>
      <c r="CCG2" s="539"/>
      <c r="CCH2" s="545"/>
      <c r="CCI2" s="545"/>
      <c r="CCJ2" s="546"/>
      <c r="CCK2" s="539"/>
      <c r="CCL2" s="545"/>
      <c r="CCM2" s="545"/>
      <c r="CCN2" s="546"/>
      <c r="CCO2" s="539"/>
      <c r="CCP2" s="545"/>
      <c r="CCQ2" s="545"/>
      <c r="CCR2" s="546"/>
      <c r="CCS2" s="539"/>
      <c r="CCT2" s="545"/>
      <c r="CCU2" s="545"/>
      <c r="CCV2" s="546"/>
      <c r="CCW2" s="539"/>
      <c r="CCX2" s="545"/>
      <c r="CCY2" s="545"/>
      <c r="CCZ2" s="546"/>
      <c r="CDA2" s="539"/>
      <c r="CDB2" s="545"/>
      <c r="CDC2" s="545"/>
      <c r="CDD2" s="546"/>
      <c r="CDE2" s="539"/>
      <c r="CDF2" s="545"/>
      <c r="CDG2" s="545"/>
      <c r="CDH2" s="546"/>
      <c r="CDI2" s="539"/>
      <c r="CDJ2" s="545"/>
      <c r="CDK2" s="545"/>
      <c r="CDL2" s="546"/>
      <c r="CDM2" s="539"/>
      <c r="CDN2" s="545"/>
      <c r="CDO2" s="545"/>
      <c r="CDP2" s="546"/>
      <c r="CDQ2" s="539"/>
      <c r="CDR2" s="545"/>
      <c r="CDS2" s="545"/>
      <c r="CDT2" s="546"/>
      <c r="CDU2" s="539"/>
      <c r="CDV2" s="545"/>
      <c r="CDW2" s="545"/>
      <c r="CDX2" s="546"/>
      <c r="CDY2" s="539"/>
      <c r="CDZ2" s="545"/>
      <c r="CEA2" s="545"/>
      <c r="CEB2" s="546"/>
      <c r="CEC2" s="539"/>
      <c r="CED2" s="545"/>
      <c r="CEE2" s="545"/>
      <c r="CEF2" s="546"/>
      <c r="CEG2" s="539"/>
      <c r="CEH2" s="545"/>
      <c r="CEI2" s="545"/>
      <c r="CEJ2" s="546"/>
      <c r="CEK2" s="539"/>
      <c r="CEL2" s="545"/>
      <c r="CEM2" s="545"/>
      <c r="CEN2" s="546"/>
      <c r="CEO2" s="539"/>
      <c r="CEP2" s="545"/>
      <c r="CEQ2" s="545"/>
      <c r="CER2" s="546"/>
      <c r="CES2" s="539"/>
      <c r="CET2" s="545"/>
      <c r="CEU2" s="545"/>
      <c r="CEV2" s="546"/>
      <c r="CEW2" s="539"/>
      <c r="CEX2" s="545"/>
      <c r="CEY2" s="545"/>
      <c r="CEZ2" s="546"/>
      <c r="CFA2" s="539"/>
      <c r="CFB2" s="545"/>
      <c r="CFC2" s="545"/>
      <c r="CFD2" s="546"/>
      <c r="CFE2" s="539"/>
      <c r="CFF2" s="545"/>
      <c r="CFG2" s="545"/>
      <c r="CFH2" s="546"/>
      <c r="CFI2" s="539"/>
      <c r="CFJ2" s="545"/>
      <c r="CFK2" s="545"/>
      <c r="CFL2" s="546"/>
      <c r="CFM2" s="539"/>
      <c r="CFN2" s="545"/>
      <c r="CFO2" s="545"/>
      <c r="CFP2" s="546"/>
      <c r="CFQ2" s="539"/>
      <c r="CFR2" s="545"/>
      <c r="CFS2" s="545"/>
      <c r="CFT2" s="546"/>
      <c r="CFU2" s="539"/>
      <c r="CFV2" s="545"/>
      <c r="CFW2" s="545"/>
      <c r="CFX2" s="546"/>
      <c r="CFY2" s="539"/>
      <c r="CFZ2" s="545"/>
      <c r="CGA2" s="545"/>
      <c r="CGB2" s="546"/>
      <c r="CGC2" s="539"/>
      <c r="CGD2" s="545"/>
      <c r="CGE2" s="545"/>
      <c r="CGF2" s="546"/>
      <c r="CGG2" s="539"/>
      <c r="CGH2" s="545"/>
      <c r="CGI2" s="545"/>
      <c r="CGJ2" s="546"/>
      <c r="CGK2" s="539"/>
      <c r="CGL2" s="545"/>
      <c r="CGM2" s="545"/>
      <c r="CGN2" s="546"/>
      <c r="CGO2" s="539"/>
      <c r="CGP2" s="545"/>
      <c r="CGQ2" s="545"/>
      <c r="CGR2" s="546"/>
      <c r="CGS2" s="539"/>
      <c r="CGT2" s="545"/>
      <c r="CGU2" s="545"/>
      <c r="CGV2" s="546"/>
      <c r="CGW2" s="539"/>
      <c r="CGX2" s="545"/>
      <c r="CGY2" s="545"/>
      <c r="CGZ2" s="546"/>
      <c r="CHA2" s="539"/>
      <c r="CHB2" s="545"/>
      <c r="CHC2" s="545"/>
      <c r="CHD2" s="546"/>
      <c r="CHE2" s="539"/>
      <c r="CHF2" s="545"/>
      <c r="CHG2" s="545"/>
      <c r="CHH2" s="546"/>
      <c r="CHI2" s="539"/>
      <c r="CHJ2" s="545"/>
      <c r="CHK2" s="545"/>
      <c r="CHL2" s="546"/>
      <c r="CHM2" s="539"/>
      <c r="CHN2" s="545"/>
      <c r="CHO2" s="545"/>
      <c r="CHP2" s="546"/>
      <c r="CHQ2" s="539"/>
      <c r="CHR2" s="545"/>
      <c r="CHS2" s="545"/>
      <c r="CHT2" s="546"/>
      <c r="CHU2" s="539"/>
      <c r="CHV2" s="545"/>
      <c r="CHW2" s="545"/>
      <c r="CHX2" s="546"/>
      <c r="CHY2" s="539"/>
      <c r="CHZ2" s="545"/>
      <c r="CIA2" s="545"/>
      <c r="CIB2" s="546"/>
      <c r="CIC2" s="539"/>
      <c r="CID2" s="545"/>
      <c r="CIE2" s="545"/>
      <c r="CIF2" s="546"/>
      <c r="CIG2" s="539"/>
      <c r="CIH2" s="545"/>
      <c r="CII2" s="545"/>
      <c r="CIJ2" s="546"/>
      <c r="CIK2" s="539"/>
      <c r="CIL2" s="545"/>
      <c r="CIM2" s="545"/>
      <c r="CIN2" s="546"/>
      <c r="CIO2" s="539"/>
      <c r="CIP2" s="545"/>
      <c r="CIQ2" s="545"/>
      <c r="CIR2" s="546"/>
      <c r="CIS2" s="539"/>
      <c r="CIT2" s="545"/>
      <c r="CIU2" s="545"/>
      <c r="CIV2" s="546"/>
      <c r="CIW2" s="539"/>
      <c r="CIX2" s="545"/>
      <c r="CIY2" s="545"/>
      <c r="CIZ2" s="546"/>
      <c r="CJA2" s="539"/>
      <c r="CJB2" s="545"/>
      <c r="CJC2" s="545"/>
      <c r="CJD2" s="546"/>
      <c r="CJE2" s="539"/>
      <c r="CJF2" s="545"/>
      <c r="CJG2" s="545"/>
      <c r="CJH2" s="546"/>
      <c r="CJI2" s="539"/>
      <c r="CJJ2" s="545"/>
      <c r="CJK2" s="545"/>
      <c r="CJL2" s="546"/>
      <c r="CJM2" s="539"/>
      <c r="CJN2" s="545"/>
      <c r="CJO2" s="545"/>
      <c r="CJP2" s="546"/>
      <c r="CJQ2" s="539"/>
      <c r="CJR2" s="545"/>
      <c r="CJS2" s="545"/>
      <c r="CJT2" s="546"/>
      <c r="CJU2" s="539"/>
      <c r="CJV2" s="545"/>
      <c r="CJW2" s="545"/>
      <c r="CJX2" s="546"/>
      <c r="CJY2" s="539"/>
      <c r="CJZ2" s="545"/>
      <c r="CKA2" s="545"/>
      <c r="CKB2" s="546"/>
      <c r="CKC2" s="539"/>
      <c r="CKD2" s="545"/>
      <c r="CKE2" s="545"/>
      <c r="CKF2" s="546"/>
      <c r="CKG2" s="539"/>
      <c r="CKH2" s="545"/>
      <c r="CKI2" s="545"/>
      <c r="CKJ2" s="546"/>
      <c r="CKK2" s="539"/>
      <c r="CKL2" s="545"/>
      <c r="CKM2" s="545"/>
      <c r="CKN2" s="546"/>
      <c r="CKO2" s="539"/>
      <c r="CKP2" s="545"/>
      <c r="CKQ2" s="545"/>
      <c r="CKR2" s="546"/>
      <c r="CKS2" s="539"/>
      <c r="CKT2" s="545"/>
      <c r="CKU2" s="545"/>
      <c r="CKV2" s="546"/>
      <c r="CKW2" s="539"/>
      <c r="CKX2" s="545"/>
      <c r="CKY2" s="545"/>
      <c r="CKZ2" s="546"/>
      <c r="CLA2" s="539"/>
      <c r="CLB2" s="545"/>
      <c r="CLC2" s="545"/>
      <c r="CLD2" s="546"/>
      <c r="CLE2" s="539"/>
      <c r="CLF2" s="545"/>
      <c r="CLG2" s="545"/>
      <c r="CLH2" s="546"/>
      <c r="CLI2" s="539"/>
      <c r="CLJ2" s="545"/>
      <c r="CLK2" s="545"/>
      <c r="CLL2" s="546"/>
      <c r="CLM2" s="539"/>
      <c r="CLN2" s="545"/>
      <c r="CLO2" s="545"/>
      <c r="CLP2" s="546"/>
      <c r="CLQ2" s="539"/>
      <c r="CLR2" s="545"/>
      <c r="CLS2" s="545"/>
      <c r="CLT2" s="546"/>
      <c r="CLU2" s="539"/>
      <c r="CLV2" s="545"/>
      <c r="CLW2" s="545"/>
      <c r="CLX2" s="546"/>
      <c r="CLY2" s="539"/>
      <c r="CLZ2" s="545"/>
      <c r="CMA2" s="545"/>
      <c r="CMB2" s="546"/>
      <c r="CMC2" s="539"/>
      <c r="CMD2" s="545"/>
      <c r="CME2" s="545"/>
      <c r="CMF2" s="546"/>
      <c r="CMG2" s="539"/>
      <c r="CMH2" s="545"/>
      <c r="CMI2" s="545"/>
      <c r="CMJ2" s="546"/>
      <c r="CMK2" s="539"/>
      <c r="CML2" s="545"/>
      <c r="CMM2" s="545"/>
      <c r="CMN2" s="546"/>
      <c r="CMO2" s="539"/>
      <c r="CMP2" s="545"/>
      <c r="CMQ2" s="545"/>
      <c r="CMR2" s="546"/>
      <c r="CMS2" s="539"/>
      <c r="CMT2" s="545"/>
      <c r="CMU2" s="545"/>
      <c r="CMV2" s="546"/>
      <c r="CMW2" s="539"/>
      <c r="CMX2" s="545"/>
      <c r="CMY2" s="545"/>
      <c r="CMZ2" s="546"/>
      <c r="CNA2" s="539"/>
      <c r="CNB2" s="545"/>
      <c r="CNC2" s="545"/>
      <c r="CND2" s="546"/>
      <c r="CNE2" s="539"/>
      <c r="CNF2" s="545"/>
      <c r="CNG2" s="545"/>
      <c r="CNH2" s="546"/>
      <c r="CNI2" s="539"/>
      <c r="CNJ2" s="545"/>
      <c r="CNK2" s="545"/>
      <c r="CNL2" s="546"/>
      <c r="CNM2" s="539"/>
      <c r="CNN2" s="545"/>
      <c r="CNO2" s="545"/>
      <c r="CNP2" s="546"/>
      <c r="CNQ2" s="539"/>
      <c r="CNR2" s="545"/>
      <c r="CNS2" s="545"/>
      <c r="CNT2" s="546"/>
      <c r="CNU2" s="539"/>
      <c r="CNV2" s="545"/>
      <c r="CNW2" s="545"/>
      <c r="CNX2" s="546"/>
      <c r="CNY2" s="539"/>
      <c r="CNZ2" s="545"/>
      <c r="COA2" s="545"/>
      <c r="COB2" s="546"/>
      <c r="COC2" s="539"/>
      <c r="COD2" s="545"/>
      <c r="COE2" s="545"/>
      <c r="COF2" s="546"/>
      <c r="COG2" s="539"/>
      <c r="COH2" s="545"/>
      <c r="COI2" s="545"/>
      <c r="COJ2" s="546"/>
      <c r="COK2" s="539"/>
      <c r="COL2" s="545"/>
      <c r="COM2" s="545"/>
      <c r="CON2" s="546"/>
      <c r="COO2" s="539"/>
      <c r="COP2" s="545"/>
      <c r="COQ2" s="545"/>
      <c r="COR2" s="546"/>
      <c r="COS2" s="539"/>
      <c r="COT2" s="545"/>
      <c r="COU2" s="545"/>
      <c r="COV2" s="546"/>
      <c r="COW2" s="539"/>
      <c r="COX2" s="545"/>
      <c r="COY2" s="545"/>
      <c r="COZ2" s="546"/>
      <c r="CPA2" s="539"/>
      <c r="CPB2" s="545"/>
      <c r="CPC2" s="545"/>
      <c r="CPD2" s="546"/>
      <c r="CPE2" s="539"/>
      <c r="CPF2" s="545"/>
      <c r="CPG2" s="545"/>
      <c r="CPH2" s="546"/>
      <c r="CPI2" s="539"/>
      <c r="CPJ2" s="545"/>
      <c r="CPK2" s="545"/>
      <c r="CPL2" s="546"/>
      <c r="CPM2" s="539"/>
      <c r="CPN2" s="545"/>
      <c r="CPO2" s="545"/>
      <c r="CPP2" s="546"/>
      <c r="CPQ2" s="539"/>
      <c r="CPR2" s="545"/>
      <c r="CPS2" s="545"/>
      <c r="CPT2" s="546"/>
      <c r="CPU2" s="539"/>
      <c r="CPV2" s="545"/>
      <c r="CPW2" s="545"/>
      <c r="CPX2" s="546"/>
      <c r="CPY2" s="539"/>
      <c r="CPZ2" s="545"/>
      <c r="CQA2" s="545"/>
      <c r="CQB2" s="546"/>
      <c r="CQC2" s="539"/>
      <c r="CQD2" s="545"/>
      <c r="CQE2" s="545"/>
      <c r="CQF2" s="546"/>
      <c r="CQG2" s="539"/>
      <c r="CQH2" s="545"/>
      <c r="CQI2" s="545"/>
      <c r="CQJ2" s="546"/>
      <c r="CQK2" s="539"/>
      <c r="CQL2" s="545"/>
      <c r="CQM2" s="545"/>
      <c r="CQN2" s="546"/>
      <c r="CQO2" s="539"/>
      <c r="CQP2" s="545"/>
      <c r="CQQ2" s="545"/>
      <c r="CQR2" s="546"/>
      <c r="CQS2" s="539"/>
      <c r="CQT2" s="545"/>
      <c r="CQU2" s="545"/>
      <c r="CQV2" s="546"/>
      <c r="CQW2" s="539"/>
      <c r="CQX2" s="545"/>
      <c r="CQY2" s="545"/>
      <c r="CQZ2" s="546"/>
      <c r="CRA2" s="539"/>
      <c r="CRB2" s="545"/>
      <c r="CRC2" s="545"/>
      <c r="CRD2" s="546"/>
      <c r="CRE2" s="539"/>
      <c r="CRF2" s="545"/>
      <c r="CRG2" s="545"/>
      <c r="CRH2" s="546"/>
      <c r="CRI2" s="539"/>
      <c r="CRJ2" s="545"/>
      <c r="CRK2" s="545"/>
      <c r="CRL2" s="546"/>
      <c r="CRM2" s="539"/>
      <c r="CRN2" s="545"/>
      <c r="CRO2" s="545"/>
      <c r="CRP2" s="546"/>
      <c r="CRQ2" s="539"/>
      <c r="CRR2" s="545"/>
      <c r="CRS2" s="545"/>
      <c r="CRT2" s="546"/>
      <c r="CRU2" s="539"/>
      <c r="CRV2" s="545"/>
      <c r="CRW2" s="545"/>
      <c r="CRX2" s="546"/>
      <c r="CRY2" s="539"/>
      <c r="CRZ2" s="545"/>
      <c r="CSA2" s="545"/>
      <c r="CSB2" s="546"/>
      <c r="CSC2" s="539"/>
      <c r="CSD2" s="545"/>
      <c r="CSE2" s="545"/>
      <c r="CSF2" s="546"/>
      <c r="CSG2" s="539"/>
      <c r="CSH2" s="545"/>
      <c r="CSI2" s="545"/>
      <c r="CSJ2" s="546"/>
      <c r="CSK2" s="539"/>
      <c r="CSL2" s="545"/>
      <c r="CSM2" s="545"/>
      <c r="CSN2" s="546"/>
      <c r="CSO2" s="539"/>
      <c r="CSP2" s="545"/>
      <c r="CSQ2" s="545"/>
      <c r="CSR2" s="546"/>
      <c r="CSS2" s="539"/>
      <c r="CST2" s="545"/>
      <c r="CSU2" s="545"/>
      <c r="CSV2" s="546"/>
      <c r="CSW2" s="539"/>
      <c r="CSX2" s="545"/>
      <c r="CSY2" s="545"/>
      <c r="CSZ2" s="546"/>
      <c r="CTA2" s="539"/>
      <c r="CTB2" s="545"/>
      <c r="CTC2" s="545"/>
      <c r="CTD2" s="546"/>
      <c r="CTE2" s="539"/>
      <c r="CTF2" s="545"/>
      <c r="CTG2" s="545"/>
      <c r="CTH2" s="546"/>
      <c r="CTI2" s="539"/>
      <c r="CTJ2" s="545"/>
      <c r="CTK2" s="545"/>
      <c r="CTL2" s="546"/>
      <c r="CTM2" s="539"/>
      <c r="CTN2" s="545"/>
      <c r="CTO2" s="545"/>
      <c r="CTP2" s="546"/>
      <c r="CTQ2" s="539"/>
      <c r="CTR2" s="545"/>
      <c r="CTS2" s="545"/>
      <c r="CTT2" s="546"/>
      <c r="CTU2" s="539"/>
      <c r="CTV2" s="545"/>
      <c r="CTW2" s="545"/>
      <c r="CTX2" s="546"/>
      <c r="CTY2" s="539"/>
      <c r="CTZ2" s="545"/>
      <c r="CUA2" s="545"/>
      <c r="CUB2" s="546"/>
      <c r="CUC2" s="539"/>
      <c r="CUD2" s="545"/>
      <c r="CUE2" s="545"/>
      <c r="CUF2" s="546"/>
      <c r="CUG2" s="539"/>
      <c r="CUH2" s="545"/>
      <c r="CUI2" s="545"/>
      <c r="CUJ2" s="546"/>
      <c r="CUK2" s="539"/>
      <c r="CUL2" s="545"/>
      <c r="CUM2" s="545"/>
      <c r="CUN2" s="546"/>
      <c r="CUO2" s="539"/>
      <c r="CUP2" s="545"/>
      <c r="CUQ2" s="545"/>
      <c r="CUR2" s="546"/>
      <c r="CUS2" s="539"/>
      <c r="CUT2" s="545"/>
      <c r="CUU2" s="545"/>
      <c r="CUV2" s="546"/>
      <c r="CUW2" s="539"/>
      <c r="CUX2" s="545"/>
      <c r="CUY2" s="545"/>
      <c r="CUZ2" s="546"/>
      <c r="CVA2" s="539"/>
      <c r="CVB2" s="545"/>
      <c r="CVC2" s="545"/>
      <c r="CVD2" s="546"/>
      <c r="CVE2" s="539"/>
      <c r="CVF2" s="545"/>
      <c r="CVG2" s="545"/>
      <c r="CVH2" s="546"/>
      <c r="CVI2" s="539"/>
      <c r="CVJ2" s="545"/>
      <c r="CVK2" s="545"/>
      <c r="CVL2" s="546"/>
      <c r="CVM2" s="539"/>
      <c r="CVN2" s="545"/>
      <c r="CVO2" s="545"/>
      <c r="CVP2" s="546"/>
      <c r="CVQ2" s="539"/>
      <c r="CVR2" s="545"/>
      <c r="CVS2" s="545"/>
      <c r="CVT2" s="546"/>
      <c r="CVU2" s="539"/>
      <c r="CVV2" s="545"/>
      <c r="CVW2" s="545"/>
      <c r="CVX2" s="546"/>
      <c r="CVY2" s="539"/>
      <c r="CVZ2" s="545"/>
      <c r="CWA2" s="545"/>
      <c r="CWB2" s="546"/>
      <c r="CWC2" s="539"/>
      <c r="CWD2" s="545"/>
      <c r="CWE2" s="545"/>
      <c r="CWF2" s="546"/>
      <c r="CWG2" s="539"/>
      <c r="CWH2" s="545"/>
      <c r="CWI2" s="545"/>
      <c r="CWJ2" s="546"/>
      <c r="CWK2" s="539"/>
      <c r="CWL2" s="545"/>
      <c r="CWM2" s="545"/>
      <c r="CWN2" s="546"/>
      <c r="CWO2" s="539"/>
      <c r="CWP2" s="545"/>
      <c r="CWQ2" s="545"/>
      <c r="CWR2" s="546"/>
      <c r="CWS2" s="539"/>
      <c r="CWT2" s="545"/>
      <c r="CWU2" s="545"/>
      <c r="CWV2" s="546"/>
      <c r="CWW2" s="539"/>
      <c r="CWX2" s="545"/>
      <c r="CWY2" s="545"/>
      <c r="CWZ2" s="546"/>
      <c r="CXA2" s="539"/>
      <c r="CXB2" s="545"/>
      <c r="CXC2" s="545"/>
      <c r="CXD2" s="546"/>
      <c r="CXE2" s="539"/>
      <c r="CXF2" s="545"/>
      <c r="CXG2" s="545"/>
      <c r="CXH2" s="546"/>
      <c r="CXI2" s="539"/>
      <c r="CXJ2" s="545"/>
      <c r="CXK2" s="545"/>
      <c r="CXL2" s="546"/>
      <c r="CXM2" s="539"/>
      <c r="CXN2" s="545"/>
      <c r="CXO2" s="545"/>
      <c r="CXP2" s="546"/>
      <c r="CXQ2" s="539"/>
      <c r="CXR2" s="545"/>
      <c r="CXS2" s="545"/>
      <c r="CXT2" s="546"/>
      <c r="CXU2" s="539"/>
      <c r="CXV2" s="545"/>
      <c r="CXW2" s="545"/>
      <c r="CXX2" s="546"/>
      <c r="CXY2" s="539"/>
      <c r="CXZ2" s="545"/>
      <c r="CYA2" s="545"/>
      <c r="CYB2" s="546"/>
      <c r="CYC2" s="539"/>
      <c r="CYD2" s="545"/>
      <c r="CYE2" s="545"/>
      <c r="CYF2" s="546"/>
      <c r="CYG2" s="539"/>
      <c r="CYH2" s="545"/>
      <c r="CYI2" s="545"/>
      <c r="CYJ2" s="546"/>
      <c r="CYK2" s="539"/>
      <c r="CYL2" s="545"/>
      <c r="CYM2" s="545"/>
      <c r="CYN2" s="546"/>
      <c r="CYO2" s="539"/>
      <c r="CYP2" s="545"/>
      <c r="CYQ2" s="545"/>
      <c r="CYR2" s="546"/>
      <c r="CYS2" s="539"/>
      <c r="CYT2" s="545"/>
      <c r="CYU2" s="545"/>
      <c r="CYV2" s="546"/>
      <c r="CYW2" s="539"/>
      <c r="CYX2" s="545"/>
      <c r="CYY2" s="545"/>
      <c r="CYZ2" s="546"/>
      <c r="CZA2" s="539"/>
      <c r="CZB2" s="545"/>
      <c r="CZC2" s="545"/>
      <c r="CZD2" s="546"/>
      <c r="CZE2" s="539"/>
      <c r="CZF2" s="545"/>
      <c r="CZG2" s="545"/>
      <c r="CZH2" s="546"/>
      <c r="CZI2" s="539"/>
      <c r="CZJ2" s="545"/>
      <c r="CZK2" s="545"/>
      <c r="CZL2" s="546"/>
      <c r="CZM2" s="539"/>
      <c r="CZN2" s="545"/>
      <c r="CZO2" s="545"/>
      <c r="CZP2" s="546"/>
      <c r="CZQ2" s="539"/>
      <c r="CZR2" s="545"/>
      <c r="CZS2" s="545"/>
      <c r="CZT2" s="546"/>
      <c r="CZU2" s="539"/>
      <c r="CZV2" s="545"/>
      <c r="CZW2" s="545"/>
      <c r="CZX2" s="546"/>
      <c r="CZY2" s="539"/>
      <c r="CZZ2" s="545"/>
      <c r="DAA2" s="545"/>
      <c r="DAB2" s="546"/>
      <c r="DAC2" s="539"/>
      <c r="DAD2" s="545"/>
      <c r="DAE2" s="545"/>
      <c r="DAF2" s="546"/>
      <c r="DAG2" s="539"/>
      <c r="DAH2" s="545"/>
      <c r="DAI2" s="545"/>
      <c r="DAJ2" s="546"/>
      <c r="DAK2" s="539"/>
      <c r="DAL2" s="545"/>
      <c r="DAM2" s="545"/>
      <c r="DAN2" s="546"/>
      <c r="DAO2" s="539"/>
      <c r="DAP2" s="545"/>
      <c r="DAQ2" s="545"/>
      <c r="DAR2" s="546"/>
      <c r="DAS2" s="539"/>
      <c r="DAT2" s="545"/>
      <c r="DAU2" s="545"/>
      <c r="DAV2" s="546"/>
      <c r="DAW2" s="539"/>
      <c r="DAX2" s="545"/>
      <c r="DAY2" s="545"/>
      <c r="DAZ2" s="546"/>
      <c r="DBA2" s="539"/>
      <c r="DBB2" s="545"/>
      <c r="DBC2" s="545"/>
      <c r="DBD2" s="546"/>
      <c r="DBE2" s="539"/>
      <c r="DBF2" s="545"/>
      <c r="DBG2" s="545"/>
      <c r="DBH2" s="546"/>
      <c r="DBI2" s="539"/>
      <c r="DBJ2" s="545"/>
      <c r="DBK2" s="545"/>
      <c r="DBL2" s="546"/>
      <c r="DBM2" s="539"/>
      <c r="DBN2" s="545"/>
      <c r="DBO2" s="545"/>
      <c r="DBP2" s="546"/>
      <c r="DBQ2" s="539"/>
      <c r="DBR2" s="545"/>
      <c r="DBS2" s="545"/>
      <c r="DBT2" s="546"/>
      <c r="DBU2" s="539"/>
      <c r="DBV2" s="545"/>
      <c r="DBW2" s="545"/>
      <c r="DBX2" s="546"/>
      <c r="DBY2" s="539"/>
      <c r="DBZ2" s="545"/>
      <c r="DCA2" s="545"/>
      <c r="DCB2" s="546"/>
      <c r="DCC2" s="539"/>
      <c r="DCD2" s="545"/>
      <c r="DCE2" s="545"/>
      <c r="DCF2" s="546"/>
      <c r="DCG2" s="539"/>
      <c r="DCH2" s="545"/>
      <c r="DCI2" s="545"/>
      <c r="DCJ2" s="546"/>
      <c r="DCK2" s="539"/>
      <c r="DCL2" s="545"/>
      <c r="DCM2" s="545"/>
      <c r="DCN2" s="546"/>
      <c r="DCO2" s="539"/>
      <c r="DCP2" s="545"/>
      <c r="DCQ2" s="545"/>
      <c r="DCR2" s="546"/>
      <c r="DCS2" s="539"/>
      <c r="DCT2" s="545"/>
      <c r="DCU2" s="545"/>
      <c r="DCV2" s="546"/>
      <c r="DCW2" s="539"/>
      <c r="DCX2" s="545"/>
      <c r="DCY2" s="545"/>
      <c r="DCZ2" s="546"/>
      <c r="DDA2" s="539"/>
      <c r="DDB2" s="545"/>
      <c r="DDC2" s="545"/>
      <c r="DDD2" s="546"/>
      <c r="DDE2" s="539"/>
      <c r="DDF2" s="545"/>
      <c r="DDG2" s="545"/>
      <c r="DDH2" s="546"/>
      <c r="DDI2" s="539"/>
      <c r="DDJ2" s="545"/>
      <c r="DDK2" s="545"/>
      <c r="DDL2" s="546"/>
      <c r="DDM2" s="539"/>
      <c r="DDN2" s="545"/>
      <c r="DDO2" s="545"/>
      <c r="DDP2" s="546"/>
      <c r="DDQ2" s="539"/>
      <c r="DDR2" s="545"/>
      <c r="DDS2" s="545"/>
      <c r="DDT2" s="546"/>
      <c r="DDU2" s="539"/>
      <c r="DDV2" s="545"/>
      <c r="DDW2" s="545"/>
      <c r="DDX2" s="546"/>
      <c r="DDY2" s="539"/>
      <c r="DDZ2" s="545"/>
      <c r="DEA2" s="545"/>
      <c r="DEB2" s="546"/>
      <c r="DEC2" s="539"/>
      <c r="DED2" s="545"/>
      <c r="DEE2" s="545"/>
      <c r="DEF2" s="546"/>
      <c r="DEG2" s="539"/>
      <c r="DEH2" s="545"/>
      <c r="DEI2" s="545"/>
      <c r="DEJ2" s="546"/>
      <c r="DEK2" s="539"/>
      <c r="DEL2" s="545"/>
      <c r="DEM2" s="545"/>
      <c r="DEN2" s="546"/>
      <c r="DEO2" s="539"/>
      <c r="DEP2" s="545"/>
      <c r="DEQ2" s="545"/>
      <c r="DER2" s="546"/>
      <c r="DES2" s="539"/>
      <c r="DET2" s="545"/>
      <c r="DEU2" s="545"/>
      <c r="DEV2" s="546"/>
      <c r="DEW2" s="539"/>
      <c r="DEX2" s="545"/>
      <c r="DEY2" s="545"/>
      <c r="DEZ2" s="546"/>
      <c r="DFA2" s="539"/>
      <c r="DFB2" s="545"/>
      <c r="DFC2" s="545"/>
      <c r="DFD2" s="546"/>
      <c r="DFE2" s="539"/>
      <c r="DFF2" s="545"/>
      <c r="DFG2" s="545"/>
      <c r="DFH2" s="546"/>
      <c r="DFI2" s="539"/>
      <c r="DFJ2" s="545"/>
      <c r="DFK2" s="545"/>
      <c r="DFL2" s="546"/>
      <c r="DFM2" s="539"/>
      <c r="DFN2" s="545"/>
      <c r="DFO2" s="545"/>
      <c r="DFP2" s="546"/>
      <c r="DFQ2" s="539"/>
      <c r="DFR2" s="545"/>
      <c r="DFS2" s="545"/>
      <c r="DFT2" s="546"/>
      <c r="DFU2" s="539"/>
      <c r="DFV2" s="545"/>
      <c r="DFW2" s="545"/>
      <c r="DFX2" s="546"/>
      <c r="DFY2" s="539"/>
      <c r="DFZ2" s="545"/>
      <c r="DGA2" s="545"/>
      <c r="DGB2" s="546"/>
      <c r="DGC2" s="539"/>
      <c r="DGD2" s="545"/>
      <c r="DGE2" s="545"/>
      <c r="DGF2" s="546"/>
      <c r="DGG2" s="539"/>
      <c r="DGH2" s="545"/>
      <c r="DGI2" s="545"/>
      <c r="DGJ2" s="546"/>
      <c r="DGK2" s="539"/>
      <c r="DGL2" s="545"/>
      <c r="DGM2" s="545"/>
      <c r="DGN2" s="546"/>
      <c r="DGO2" s="539"/>
      <c r="DGP2" s="545"/>
      <c r="DGQ2" s="545"/>
      <c r="DGR2" s="546"/>
      <c r="DGS2" s="539"/>
      <c r="DGT2" s="545"/>
      <c r="DGU2" s="545"/>
      <c r="DGV2" s="546"/>
      <c r="DGW2" s="539"/>
      <c r="DGX2" s="545"/>
      <c r="DGY2" s="545"/>
      <c r="DGZ2" s="546"/>
      <c r="DHA2" s="539"/>
      <c r="DHB2" s="545"/>
      <c r="DHC2" s="545"/>
      <c r="DHD2" s="546"/>
      <c r="DHE2" s="539"/>
      <c r="DHF2" s="545"/>
      <c r="DHG2" s="545"/>
      <c r="DHH2" s="546"/>
      <c r="DHI2" s="539"/>
      <c r="DHJ2" s="545"/>
      <c r="DHK2" s="545"/>
      <c r="DHL2" s="546"/>
      <c r="DHM2" s="539"/>
      <c r="DHN2" s="545"/>
      <c r="DHO2" s="545"/>
      <c r="DHP2" s="546"/>
      <c r="DHQ2" s="539"/>
      <c r="DHR2" s="545"/>
      <c r="DHS2" s="545"/>
      <c r="DHT2" s="546"/>
      <c r="DHU2" s="539"/>
      <c r="DHV2" s="545"/>
      <c r="DHW2" s="545"/>
      <c r="DHX2" s="546"/>
      <c r="DHY2" s="539"/>
      <c r="DHZ2" s="545"/>
      <c r="DIA2" s="545"/>
      <c r="DIB2" s="546"/>
      <c r="DIC2" s="539"/>
      <c r="DID2" s="545"/>
      <c r="DIE2" s="545"/>
      <c r="DIF2" s="546"/>
      <c r="DIG2" s="539"/>
      <c r="DIH2" s="545"/>
      <c r="DII2" s="545"/>
      <c r="DIJ2" s="546"/>
      <c r="DIK2" s="539"/>
      <c r="DIL2" s="545"/>
      <c r="DIM2" s="545"/>
      <c r="DIN2" s="546"/>
      <c r="DIO2" s="539"/>
      <c r="DIP2" s="545"/>
      <c r="DIQ2" s="545"/>
      <c r="DIR2" s="546"/>
      <c r="DIS2" s="539"/>
      <c r="DIT2" s="545"/>
      <c r="DIU2" s="545"/>
      <c r="DIV2" s="546"/>
      <c r="DIW2" s="539"/>
      <c r="DIX2" s="545"/>
      <c r="DIY2" s="545"/>
      <c r="DIZ2" s="546"/>
      <c r="DJA2" s="539"/>
      <c r="DJB2" s="545"/>
      <c r="DJC2" s="545"/>
      <c r="DJD2" s="546"/>
      <c r="DJE2" s="539"/>
      <c r="DJF2" s="545"/>
      <c r="DJG2" s="545"/>
      <c r="DJH2" s="546"/>
      <c r="DJI2" s="539"/>
      <c r="DJJ2" s="545"/>
      <c r="DJK2" s="545"/>
      <c r="DJL2" s="546"/>
      <c r="DJM2" s="539"/>
      <c r="DJN2" s="545"/>
      <c r="DJO2" s="545"/>
      <c r="DJP2" s="546"/>
      <c r="DJQ2" s="539"/>
      <c r="DJR2" s="545"/>
      <c r="DJS2" s="545"/>
      <c r="DJT2" s="546"/>
      <c r="DJU2" s="539"/>
      <c r="DJV2" s="545"/>
      <c r="DJW2" s="545"/>
      <c r="DJX2" s="546"/>
      <c r="DJY2" s="539"/>
      <c r="DJZ2" s="545"/>
      <c r="DKA2" s="545"/>
      <c r="DKB2" s="546"/>
      <c r="DKC2" s="539"/>
      <c r="DKD2" s="545"/>
      <c r="DKE2" s="545"/>
      <c r="DKF2" s="546"/>
      <c r="DKG2" s="539"/>
      <c r="DKH2" s="545"/>
      <c r="DKI2" s="545"/>
      <c r="DKJ2" s="546"/>
      <c r="DKK2" s="539"/>
      <c r="DKL2" s="545"/>
      <c r="DKM2" s="545"/>
      <c r="DKN2" s="546"/>
      <c r="DKO2" s="539"/>
      <c r="DKP2" s="545"/>
      <c r="DKQ2" s="545"/>
      <c r="DKR2" s="546"/>
      <c r="DKS2" s="539"/>
      <c r="DKT2" s="545"/>
      <c r="DKU2" s="545"/>
      <c r="DKV2" s="546"/>
      <c r="DKW2" s="539"/>
      <c r="DKX2" s="545"/>
      <c r="DKY2" s="545"/>
      <c r="DKZ2" s="546"/>
      <c r="DLA2" s="539"/>
      <c r="DLB2" s="545"/>
      <c r="DLC2" s="545"/>
      <c r="DLD2" s="546"/>
      <c r="DLE2" s="539"/>
      <c r="DLF2" s="545"/>
      <c r="DLG2" s="545"/>
      <c r="DLH2" s="546"/>
      <c r="DLI2" s="539"/>
      <c r="DLJ2" s="545"/>
      <c r="DLK2" s="545"/>
      <c r="DLL2" s="546"/>
      <c r="DLM2" s="539"/>
      <c r="DLN2" s="545"/>
      <c r="DLO2" s="545"/>
      <c r="DLP2" s="546"/>
      <c r="DLQ2" s="539"/>
      <c r="DLR2" s="545"/>
      <c r="DLS2" s="545"/>
      <c r="DLT2" s="546"/>
      <c r="DLU2" s="539"/>
      <c r="DLV2" s="545"/>
      <c r="DLW2" s="545"/>
      <c r="DLX2" s="546"/>
      <c r="DLY2" s="539"/>
      <c r="DLZ2" s="545"/>
      <c r="DMA2" s="545"/>
      <c r="DMB2" s="546"/>
      <c r="DMC2" s="539"/>
      <c r="DMD2" s="545"/>
      <c r="DME2" s="545"/>
      <c r="DMF2" s="546"/>
      <c r="DMG2" s="539"/>
      <c r="DMH2" s="545"/>
      <c r="DMI2" s="545"/>
      <c r="DMJ2" s="546"/>
      <c r="DMK2" s="539"/>
      <c r="DML2" s="545"/>
      <c r="DMM2" s="545"/>
      <c r="DMN2" s="546"/>
      <c r="DMO2" s="539"/>
      <c r="DMP2" s="545"/>
      <c r="DMQ2" s="545"/>
      <c r="DMR2" s="546"/>
      <c r="DMS2" s="539"/>
      <c r="DMT2" s="545"/>
      <c r="DMU2" s="545"/>
      <c r="DMV2" s="546"/>
      <c r="DMW2" s="539"/>
      <c r="DMX2" s="545"/>
      <c r="DMY2" s="545"/>
      <c r="DMZ2" s="546"/>
      <c r="DNA2" s="539"/>
      <c r="DNB2" s="545"/>
      <c r="DNC2" s="545"/>
      <c r="DND2" s="546"/>
      <c r="DNE2" s="539"/>
      <c r="DNF2" s="545"/>
      <c r="DNG2" s="545"/>
      <c r="DNH2" s="546"/>
      <c r="DNI2" s="539"/>
      <c r="DNJ2" s="545"/>
      <c r="DNK2" s="545"/>
      <c r="DNL2" s="546"/>
      <c r="DNM2" s="539"/>
      <c r="DNN2" s="545"/>
      <c r="DNO2" s="545"/>
      <c r="DNP2" s="546"/>
      <c r="DNQ2" s="539"/>
      <c r="DNR2" s="545"/>
      <c r="DNS2" s="545"/>
      <c r="DNT2" s="546"/>
      <c r="DNU2" s="539"/>
      <c r="DNV2" s="545"/>
      <c r="DNW2" s="545"/>
      <c r="DNX2" s="546"/>
      <c r="DNY2" s="539"/>
      <c r="DNZ2" s="545"/>
      <c r="DOA2" s="545"/>
      <c r="DOB2" s="546"/>
      <c r="DOC2" s="539"/>
      <c r="DOD2" s="545"/>
      <c r="DOE2" s="545"/>
      <c r="DOF2" s="546"/>
      <c r="DOG2" s="539"/>
      <c r="DOH2" s="545"/>
      <c r="DOI2" s="545"/>
      <c r="DOJ2" s="546"/>
      <c r="DOK2" s="539"/>
      <c r="DOL2" s="545"/>
      <c r="DOM2" s="545"/>
      <c r="DON2" s="546"/>
      <c r="DOO2" s="539"/>
      <c r="DOP2" s="545"/>
      <c r="DOQ2" s="545"/>
      <c r="DOR2" s="546"/>
      <c r="DOS2" s="539"/>
      <c r="DOT2" s="545"/>
      <c r="DOU2" s="545"/>
      <c r="DOV2" s="546"/>
      <c r="DOW2" s="539"/>
      <c r="DOX2" s="545"/>
      <c r="DOY2" s="545"/>
      <c r="DOZ2" s="546"/>
      <c r="DPA2" s="539"/>
      <c r="DPB2" s="545"/>
      <c r="DPC2" s="545"/>
      <c r="DPD2" s="546"/>
      <c r="DPE2" s="539"/>
      <c r="DPF2" s="545"/>
      <c r="DPG2" s="545"/>
      <c r="DPH2" s="546"/>
      <c r="DPI2" s="539"/>
      <c r="DPJ2" s="545"/>
      <c r="DPK2" s="545"/>
      <c r="DPL2" s="546"/>
      <c r="DPM2" s="539"/>
      <c r="DPN2" s="545"/>
      <c r="DPO2" s="545"/>
      <c r="DPP2" s="546"/>
      <c r="DPQ2" s="539"/>
      <c r="DPR2" s="545"/>
      <c r="DPS2" s="545"/>
      <c r="DPT2" s="546"/>
      <c r="DPU2" s="539"/>
      <c r="DPV2" s="545"/>
      <c r="DPW2" s="545"/>
      <c r="DPX2" s="546"/>
      <c r="DPY2" s="539"/>
      <c r="DPZ2" s="545"/>
      <c r="DQA2" s="545"/>
      <c r="DQB2" s="546"/>
      <c r="DQC2" s="539"/>
      <c r="DQD2" s="545"/>
      <c r="DQE2" s="545"/>
      <c r="DQF2" s="546"/>
      <c r="DQG2" s="539"/>
      <c r="DQH2" s="545"/>
      <c r="DQI2" s="545"/>
      <c r="DQJ2" s="546"/>
      <c r="DQK2" s="539"/>
      <c r="DQL2" s="545"/>
      <c r="DQM2" s="545"/>
      <c r="DQN2" s="546"/>
      <c r="DQO2" s="539"/>
      <c r="DQP2" s="545"/>
      <c r="DQQ2" s="545"/>
      <c r="DQR2" s="546"/>
      <c r="DQS2" s="539"/>
      <c r="DQT2" s="545"/>
      <c r="DQU2" s="545"/>
      <c r="DQV2" s="546"/>
      <c r="DQW2" s="539"/>
      <c r="DQX2" s="545"/>
      <c r="DQY2" s="545"/>
      <c r="DQZ2" s="546"/>
      <c r="DRA2" s="539"/>
      <c r="DRB2" s="545"/>
      <c r="DRC2" s="545"/>
      <c r="DRD2" s="546"/>
      <c r="DRE2" s="539"/>
      <c r="DRF2" s="545"/>
      <c r="DRG2" s="545"/>
      <c r="DRH2" s="546"/>
      <c r="DRI2" s="539"/>
      <c r="DRJ2" s="545"/>
      <c r="DRK2" s="545"/>
      <c r="DRL2" s="546"/>
      <c r="DRM2" s="539"/>
      <c r="DRN2" s="545"/>
      <c r="DRO2" s="545"/>
      <c r="DRP2" s="546"/>
      <c r="DRQ2" s="539"/>
      <c r="DRR2" s="545"/>
      <c r="DRS2" s="545"/>
      <c r="DRT2" s="546"/>
      <c r="DRU2" s="539"/>
      <c r="DRV2" s="545"/>
      <c r="DRW2" s="545"/>
      <c r="DRX2" s="546"/>
      <c r="DRY2" s="539"/>
      <c r="DRZ2" s="545"/>
      <c r="DSA2" s="545"/>
      <c r="DSB2" s="546"/>
      <c r="DSC2" s="539"/>
      <c r="DSD2" s="545"/>
      <c r="DSE2" s="545"/>
      <c r="DSF2" s="546"/>
      <c r="DSG2" s="539"/>
      <c r="DSH2" s="545"/>
      <c r="DSI2" s="545"/>
      <c r="DSJ2" s="546"/>
      <c r="DSK2" s="539"/>
      <c r="DSL2" s="545"/>
      <c r="DSM2" s="545"/>
      <c r="DSN2" s="546"/>
      <c r="DSO2" s="539"/>
      <c r="DSP2" s="545"/>
      <c r="DSQ2" s="545"/>
      <c r="DSR2" s="546"/>
      <c r="DSS2" s="539"/>
      <c r="DST2" s="545"/>
      <c r="DSU2" s="545"/>
      <c r="DSV2" s="546"/>
      <c r="DSW2" s="539"/>
      <c r="DSX2" s="545"/>
      <c r="DSY2" s="545"/>
      <c r="DSZ2" s="546"/>
      <c r="DTA2" s="539"/>
      <c r="DTB2" s="545"/>
      <c r="DTC2" s="545"/>
      <c r="DTD2" s="546"/>
      <c r="DTE2" s="539"/>
      <c r="DTF2" s="545"/>
      <c r="DTG2" s="545"/>
      <c r="DTH2" s="546"/>
      <c r="DTI2" s="539"/>
      <c r="DTJ2" s="545"/>
      <c r="DTK2" s="545"/>
      <c r="DTL2" s="546"/>
      <c r="DTM2" s="539"/>
      <c r="DTN2" s="545"/>
      <c r="DTO2" s="545"/>
      <c r="DTP2" s="546"/>
      <c r="DTQ2" s="539"/>
      <c r="DTR2" s="545"/>
      <c r="DTS2" s="545"/>
      <c r="DTT2" s="546"/>
      <c r="DTU2" s="539"/>
      <c r="DTV2" s="545"/>
      <c r="DTW2" s="545"/>
      <c r="DTX2" s="546"/>
      <c r="DTY2" s="539"/>
      <c r="DTZ2" s="545"/>
      <c r="DUA2" s="545"/>
      <c r="DUB2" s="546"/>
      <c r="DUC2" s="539"/>
      <c r="DUD2" s="545"/>
      <c r="DUE2" s="545"/>
      <c r="DUF2" s="546"/>
      <c r="DUG2" s="539"/>
      <c r="DUH2" s="545"/>
      <c r="DUI2" s="545"/>
      <c r="DUJ2" s="546"/>
      <c r="DUK2" s="539"/>
      <c r="DUL2" s="545"/>
      <c r="DUM2" s="545"/>
      <c r="DUN2" s="546"/>
      <c r="DUO2" s="539"/>
      <c r="DUP2" s="545"/>
      <c r="DUQ2" s="545"/>
      <c r="DUR2" s="546"/>
      <c r="DUS2" s="539"/>
      <c r="DUT2" s="545"/>
      <c r="DUU2" s="545"/>
      <c r="DUV2" s="546"/>
      <c r="DUW2" s="539"/>
      <c r="DUX2" s="545"/>
      <c r="DUY2" s="545"/>
      <c r="DUZ2" s="546"/>
      <c r="DVA2" s="539"/>
      <c r="DVB2" s="545"/>
      <c r="DVC2" s="545"/>
      <c r="DVD2" s="546"/>
      <c r="DVE2" s="539"/>
      <c r="DVF2" s="545"/>
      <c r="DVG2" s="545"/>
      <c r="DVH2" s="546"/>
      <c r="DVI2" s="539"/>
      <c r="DVJ2" s="545"/>
      <c r="DVK2" s="545"/>
      <c r="DVL2" s="546"/>
      <c r="DVM2" s="539"/>
      <c r="DVN2" s="545"/>
      <c r="DVO2" s="545"/>
      <c r="DVP2" s="546"/>
      <c r="DVQ2" s="539"/>
      <c r="DVR2" s="545"/>
      <c r="DVS2" s="545"/>
      <c r="DVT2" s="546"/>
      <c r="DVU2" s="539"/>
      <c r="DVV2" s="545"/>
      <c r="DVW2" s="545"/>
      <c r="DVX2" s="546"/>
      <c r="DVY2" s="539"/>
      <c r="DVZ2" s="545"/>
      <c r="DWA2" s="545"/>
      <c r="DWB2" s="546"/>
      <c r="DWC2" s="539"/>
      <c r="DWD2" s="545"/>
      <c r="DWE2" s="545"/>
      <c r="DWF2" s="546"/>
      <c r="DWG2" s="539"/>
      <c r="DWH2" s="545"/>
      <c r="DWI2" s="545"/>
      <c r="DWJ2" s="546"/>
      <c r="DWK2" s="539"/>
      <c r="DWL2" s="545"/>
      <c r="DWM2" s="545"/>
      <c r="DWN2" s="546"/>
      <c r="DWO2" s="539"/>
      <c r="DWP2" s="545"/>
      <c r="DWQ2" s="545"/>
      <c r="DWR2" s="546"/>
      <c r="DWS2" s="539"/>
      <c r="DWT2" s="545"/>
      <c r="DWU2" s="545"/>
      <c r="DWV2" s="546"/>
      <c r="DWW2" s="539"/>
      <c r="DWX2" s="545"/>
      <c r="DWY2" s="545"/>
      <c r="DWZ2" s="546"/>
      <c r="DXA2" s="539"/>
      <c r="DXB2" s="545"/>
      <c r="DXC2" s="545"/>
      <c r="DXD2" s="546"/>
      <c r="DXE2" s="539"/>
      <c r="DXF2" s="545"/>
      <c r="DXG2" s="545"/>
      <c r="DXH2" s="546"/>
      <c r="DXI2" s="539"/>
      <c r="DXJ2" s="545"/>
      <c r="DXK2" s="545"/>
      <c r="DXL2" s="546"/>
      <c r="DXM2" s="539"/>
      <c r="DXN2" s="545"/>
      <c r="DXO2" s="545"/>
      <c r="DXP2" s="546"/>
      <c r="DXQ2" s="539"/>
      <c r="DXR2" s="545"/>
      <c r="DXS2" s="545"/>
      <c r="DXT2" s="546"/>
      <c r="DXU2" s="539"/>
      <c r="DXV2" s="545"/>
      <c r="DXW2" s="545"/>
      <c r="DXX2" s="546"/>
      <c r="DXY2" s="539"/>
      <c r="DXZ2" s="545"/>
      <c r="DYA2" s="545"/>
      <c r="DYB2" s="546"/>
      <c r="DYC2" s="539"/>
      <c r="DYD2" s="545"/>
      <c r="DYE2" s="545"/>
      <c r="DYF2" s="546"/>
      <c r="DYG2" s="539"/>
      <c r="DYH2" s="545"/>
      <c r="DYI2" s="545"/>
      <c r="DYJ2" s="546"/>
      <c r="DYK2" s="539"/>
      <c r="DYL2" s="545"/>
      <c r="DYM2" s="545"/>
      <c r="DYN2" s="546"/>
      <c r="DYO2" s="539"/>
      <c r="DYP2" s="545"/>
      <c r="DYQ2" s="545"/>
      <c r="DYR2" s="546"/>
      <c r="DYS2" s="539"/>
      <c r="DYT2" s="545"/>
      <c r="DYU2" s="545"/>
      <c r="DYV2" s="546"/>
      <c r="DYW2" s="539"/>
      <c r="DYX2" s="545"/>
      <c r="DYY2" s="545"/>
      <c r="DYZ2" s="546"/>
      <c r="DZA2" s="539"/>
      <c r="DZB2" s="545"/>
      <c r="DZC2" s="545"/>
      <c r="DZD2" s="546"/>
      <c r="DZE2" s="539"/>
      <c r="DZF2" s="545"/>
      <c r="DZG2" s="545"/>
      <c r="DZH2" s="546"/>
      <c r="DZI2" s="539"/>
      <c r="DZJ2" s="545"/>
      <c r="DZK2" s="545"/>
      <c r="DZL2" s="546"/>
      <c r="DZM2" s="539"/>
      <c r="DZN2" s="545"/>
      <c r="DZO2" s="545"/>
      <c r="DZP2" s="546"/>
      <c r="DZQ2" s="539"/>
      <c r="DZR2" s="545"/>
      <c r="DZS2" s="545"/>
      <c r="DZT2" s="546"/>
      <c r="DZU2" s="539"/>
      <c r="DZV2" s="545"/>
      <c r="DZW2" s="545"/>
      <c r="DZX2" s="546"/>
      <c r="DZY2" s="539"/>
      <c r="DZZ2" s="545"/>
      <c r="EAA2" s="545"/>
      <c r="EAB2" s="546"/>
      <c r="EAC2" s="539"/>
      <c r="EAD2" s="545"/>
      <c r="EAE2" s="545"/>
      <c r="EAF2" s="546"/>
      <c r="EAG2" s="539"/>
      <c r="EAH2" s="545"/>
      <c r="EAI2" s="545"/>
      <c r="EAJ2" s="546"/>
      <c r="EAK2" s="539"/>
      <c r="EAL2" s="545"/>
      <c r="EAM2" s="545"/>
      <c r="EAN2" s="546"/>
      <c r="EAO2" s="539"/>
      <c r="EAP2" s="545"/>
      <c r="EAQ2" s="545"/>
      <c r="EAR2" s="546"/>
      <c r="EAS2" s="539"/>
      <c r="EAT2" s="545"/>
      <c r="EAU2" s="545"/>
      <c r="EAV2" s="546"/>
      <c r="EAW2" s="539"/>
      <c r="EAX2" s="545"/>
      <c r="EAY2" s="545"/>
      <c r="EAZ2" s="546"/>
      <c r="EBA2" s="539"/>
      <c r="EBB2" s="545"/>
      <c r="EBC2" s="545"/>
      <c r="EBD2" s="546"/>
      <c r="EBE2" s="539"/>
      <c r="EBF2" s="545"/>
      <c r="EBG2" s="545"/>
      <c r="EBH2" s="546"/>
      <c r="EBI2" s="539"/>
      <c r="EBJ2" s="545"/>
      <c r="EBK2" s="545"/>
      <c r="EBL2" s="546"/>
      <c r="EBM2" s="539"/>
      <c r="EBN2" s="545"/>
      <c r="EBO2" s="545"/>
      <c r="EBP2" s="546"/>
      <c r="EBQ2" s="539"/>
      <c r="EBR2" s="545"/>
      <c r="EBS2" s="545"/>
      <c r="EBT2" s="546"/>
      <c r="EBU2" s="539"/>
      <c r="EBV2" s="545"/>
      <c r="EBW2" s="545"/>
      <c r="EBX2" s="546"/>
      <c r="EBY2" s="539"/>
      <c r="EBZ2" s="545"/>
      <c r="ECA2" s="545"/>
      <c r="ECB2" s="546"/>
      <c r="ECC2" s="539"/>
      <c r="ECD2" s="545"/>
      <c r="ECE2" s="545"/>
      <c r="ECF2" s="546"/>
      <c r="ECG2" s="539"/>
      <c r="ECH2" s="545"/>
      <c r="ECI2" s="545"/>
      <c r="ECJ2" s="546"/>
      <c r="ECK2" s="539"/>
      <c r="ECL2" s="545"/>
      <c r="ECM2" s="545"/>
      <c r="ECN2" s="546"/>
      <c r="ECO2" s="539"/>
      <c r="ECP2" s="545"/>
      <c r="ECQ2" s="545"/>
      <c r="ECR2" s="546"/>
      <c r="ECS2" s="539"/>
      <c r="ECT2" s="545"/>
      <c r="ECU2" s="545"/>
      <c r="ECV2" s="546"/>
      <c r="ECW2" s="539"/>
      <c r="ECX2" s="545"/>
      <c r="ECY2" s="545"/>
      <c r="ECZ2" s="546"/>
      <c r="EDA2" s="539"/>
      <c r="EDB2" s="545"/>
      <c r="EDC2" s="545"/>
      <c r="EDD2" s="546"/>
      <c r="EDE2" s="539"/>
      <c r="EDF2" s="545"/>
      <c r="EDG2" s="545"/>
      <c r="EDH2" s="546"/>
      <c r="EDI2" s="539"/>
      <c r="EDJ2" s="545"/>
      <c r="EDK2" s="545"/>
      <c r="EDL2" s="546"/>
      <c r="EDM2" s="539"/>
      <c r="EDN2" s="545"/>
      <c r="EDO2" s="545"/>
      <c r="EDP2" s="546"/>
      <c r="EDQ2" s="539"/>
      <c r="EDR2" s="545"/>
      <c r="EDS2" s="545"/>
      <c r="EDT2" s="546"/>
      <c r="EDU2" s="539"/>
      <c r="EDV2" s="545"/>
      <c r="EDW2" s="545"/>
      <c r="EDX2" s="546"/>
      <c r="EDY2" s="539"/>
      <c r="EDZ2" s="545"/>
      <c r="EEA2" s="545"/>
      <c r="EEB2" s="546"/>
      <c r="EEC2" s="539"/>
      <c r="EED2" s="545"/>
      <c r="EEE2" s="545"/>
      <c r="EEF2" s="546"/>
      <c r="EEG2" s="539"/>
      <c r="EEH2" s="545"/>
      <c r="EEI2" s="545"/>
      <c r="EEJ2" s="546"/>
      <c r="EEK2" s="539"/>
      <c r="EEL2" s="545"/>
      <c r="EEM2" s="545"/>
      <c r="EEN2" s="546"/>
      <c r="EEO2" s="539"/>
      <c r="EEP2" s="545"/>
      <c r="EEQ2" s="545"/>
      <c r="EER2" s="546"/>
      <c r="EES2" s="539"/>
      <c r="EET2" s="545"/>
      <c r="EEU2" s="545"/>
      <c r="EEV2" s="546"/>
      <c r="EEW2" s="539"/>
      <c r="EEX2" s="545"/>
      <c r="EEY2" s="545"/>
      <c r="EEZ2" s="546"/>
      <c r="EFA2" s="539"/>
      <c r="EFB2" s="545"/>
      <c r="EFC2" s="545"/>
      <c r="EFD2" s="546"/>
      <c r="EFE2" s="539"/>
      <c r="EFF2" s="545"/>
      <c r="EFG2" s="545"/>
      <c r="EFH2" s="546"/>
      <c r="EFI2" s="539"/>
      <c r="EFJ2" s="545"/>
      <c r="EFK2" s="545"/>
      <c r="EFL2" s="546"/>
      <c r="EFM2" s="539"/>
      <c r="EFN2" s="545"/>
      <c r="EFO2" s="545"/>
      <c r="EFP2" s="546"/>
      <c r="EFQ2" s="539"/>
      <c r="EFR2" s="545"/>
      <c r="EFS2" s="545"/>
      <c r="EFT2" s="546"/>
      <c r="EFU2" s="539"/>
      <c r="EFV2" s="545"/>
      <c r="EFW2" s="545"/>
      <c r="EFX2" s="546"/>
      <c r="EFY2" s="539"/>
      <c r="EFZ2" s="545"/>
      <c r="EGA2" s="545"/>
      <c r="EGB2" s="546"/>
      <c r="EGC2" s="539"/>
      <c r="EGD2" s="545"/>
      <c r="EGE2" s="545"/>
      <c r="EGF2" s="546"/>
      <c r="EGG2" s="539"/>
      <c r="EGH2" s="545"/>
      <c r="EGI2" s="545"/>
      <c r="EGJ2" s="546"/>
      <c r="EGK2" s="539"/>
      <c r="EGL2" s="545"/>
      <c r="EGM2" s="545"/>
      <c r="EGN2" s="546"/>
      <c r="EGO2" s="539"/>
      <c r="EGP2" s="545"/>
      <c r="EGQ2" s="545"/>
      <c r="EGR2" s="546"/>
      <c r="EGS2" s="539"/>
      <c r="EGT2" s="545"/>
      <c r="EGU2" s="545"/>
      <c r="EGV2" s="546"/>
      <c r="EGW2" s="539"/>
      <c r="EGX2" s="545"/>
      <c r="EGY2" s="545"/>
      <c r="EGZ2" s="546"/>
      <c r="EHA2" s="539"/>
      <c r="EHB2" s="545"/>
      <c r="EHC2" s="545"/>
      <c r="EHD2" s="546"/>
      <c r="EHE2" s="539"/>
      <c r="EHF2" s="545"/>
      <c r="EHG2" s="545"/>
      <c r="EHH2" s="546"/>
      <c r="EHI2" s="539"/>
      <c r="EHJ2" s="545"/>
      <c r="EHK2" s="545"/>
      <c r="EHL2" s="546"/>
      <c r="EHM2" s="539"/>
      <c r="EHN2" s="545"/>
      <c r="EHO2" s="545"/>
      <c r="EHP2" s="546"/>
      <c r="EHQ2" s="539"/>
      <c r="EHR2" s="545"/>
      <c r="EHS2" s="545"/>
      <c r="EHT2" s="546"/>
      <c r="EHU2" s="539"/>
      <c r="EHV2" s="545"/>
      <c r="EHW2" s="545"/>
      <c r="EHX2" s="546"/>
      <c r="EHY2" s="539"/>
      <c r="EHZ2" s="545"/>
      <c r="EIA2" s="545"/>
      <c r="EIB2" s="546"/>
      <c r="EIC2" s="539"/>
      <c r="EID2" s="545"/>
      <c r="EIE2" s="545"/>
      <c r="EIF2" s="546"/>
      <c r="EIG2" s="539"/>
      <c r="EIH2" s="545"/>
      <c r="EII2" s="545"/>
      <c r="EIJ2" s="546"/>
      <c r="EIK2" s="539"/>
      <c r="EIL2" s="545"/>
      <c r="EIM2" s="545"/>
      <c r="EIN2" s="546"/>
      <c r="EIO2" s="539"/>
      <c r="EIP2" s="545"/>
      <c r="EIQ2" s="545"/>
      <c r="EIR2" s="546"/>
      <c r="EIS2" s="539"/>
      <c r="EIT2" s="545"/>
      <c r="EIU2" s="545"/>
      <c r="EIV2" s="546"/>
      <c r="EIW2" s="539"/>
      <c r="EIX2" s="545"/>
      <c r="EIY2" s="545"/>
      <c r="EIZ2" s="546"/>
      <c r="EJA2" s="539"/>
      <c r="EJB2" s="545"/>
      <c r="EJC2" s="545"/>
      <c r="EJD2" s="546"/>
      <c r="EJE2" s="539"/>
      <c r="EJF2" s="545"/>
      <c r="EJG2" s="545"/>
      <c r="EJH2" s="546"/>
      <c r="EJI2" s="539"/>
      <c r="EJJ2" s="545"/>
      <c r="EJK2" s="545"/>
      <c r="EJL2" s="546"/>
      <c r="EJM2" s="539"/>
      <c r="EJN2" s="545"/>
      <c r="EJO2" s="545"/>
      <c r="EJP2" s="546"/>
      <c r="EJQ2" s="539"/>
      <c r="EJR2" s="545"/>
      <c r="EJS2" s="545"/>
      <c r="EJT2" s="546"/>
      <c r="EJU2" s="539"/>
      <c r="EJV2" s="545"/>
      <c r="EJW2" s="545"/>
      <c r="EJX2" s="546"/>
      <c r="EJY2" s="539"/>
      <c r="EJZ2" s="545"/>
      <c r="EKA2" s="545"/>
      <c r="EKB2" s="546"/>
      <c r="EKC2" s="539"/>
      <c r="EKD2" s="545"/>
      <c r="EKE2" s="545"/>
      <c r="EKF2" s="546"/>
      <c r="EKG2" s="539"/>
      <c r="EKH2" s="545"/>
      <c r="EKI2" s="545"/>
      <c r="EKJ2" s="546"/>
      <c r="EKK2" s="539"/>
      <c r="EKL2" s="545"/>
      <c r="EKM2" s="545"/>
      <c r="EKN2" s="546"/>
      <c r="EKO2" s="539"/>
      <c r="EKP2" s="545"/>
      <c r="EKQ2" s="545"/>
      <c r="EKR2" s="546"/>
      <c r="EKS2" s="539"/>
      <c r="EKT2" s="545"/>
      <c r="EKU2" s="545"/>
      <c r="EKV2" s="546"/>
      <c r="EKW2" s="539"/>
      <c r="EKX2" s="545"/>
      <c r="EKY2" s="545"/>
      <c r="EKZ2" s="546"/>
      <c r="ELA2" s="539"/>
      <c r="ELB2" s="545"/>
      <c r="ELC2" s="545"/>
      <c r="ELD2" s="546"/>
      <c r="ELE2" s="539"/>
      <c r="ELF2" s="545"/>
      <c r="ELG2" s="545"/>
      <c r="ELH2" s="546"/>
      <c r="ELI2" s="539"/>
      <c r="ELJ2" s="545"/>
      <c r="ELK2" s="545"/>
      <c r="ELL2" s="546"/>
      <c r="ELM2" s="539"/>
      <c r="ELN2" s="545"/>
      <c r="ELO2" s="545"/>
      <c r="ELP2" s="546"/>
      <c r="ELQ2" s="539"/>
      <c r="ELR2" s="545"/>
      <c r="ELS2" s="545"/>
      <c r="ELT2" s="546"/>
      <c r="ELU2" s="539"/>
      <c r="ELV2" s="545"/>
      <c r="ELW2" s="545"/>
      <c r="ELX2" s="546"/>
      <c r="ELY2" s="539"/>
      <c r="ELZ2" s="545"/>
      <c r="EMA2" s="545"/>
      <c r="EMB2" s="546"/>
      <c r="EMC2" s="539"/>
      <c r="EMD2" s="545"/>
      <c r="EME2" s="545"/>
      <c r="EMF2" s="546"/>
      <c r="EMG2" s="539"/>
      <c r="EMH2" s="545"/>
      <c r="EMI2" s="545"/>
      <c r="EMJ2" s="546"/>
      <c r="EMK2" s="539"/>
      <c r="EML2" s="545"/>
      <c r="EMM2" s="545"/>
      <c r="EMN2" s="546"/>
      <c r="EMO2" s="539"/>
      <c r="EMP2" s="545"/>
      <c r="EMQ2" s="545"/>
      <c r="EMR2" s="546"/>
      <c r="EMS2" s="539"/>
      <c r="EMT2" s="545"/>
      <c r="EMU2" s="545"/>
      <c r="EMV2" s="546"/>
      <c r="EMW2" s="539"/>
      <c r="EMX2" s="545"/>
      <c r="EMY2" s="545"/>
      <c r="EMZ2" s="546"/>
      <c r="ENA2" s="539"/>
      <c r="ENB2" s="545"/>
      <c r="ENC2" s="545"/>
      <c r="END2" s="546"/>
      <c r="ENE2" s="539"/>
      <c r="ENF2" s="545"/>
      <c r="ENG2" s="545"/>
      <c r="ENH2" s="546"/>
      <c r="ENI2" s="539"/>
      <c r="ENJ2" s="545"/>
      <c r="ENK2" s="545"/>
      <c r="ENL2" s="546"/>
      <c r="ENM2" s="539"/>
      <c r="ENN2" s="545"/>
      <c r="ENO2" s="545"/>
      <c r="ENP2" s="546"/>
      <c r="ENQ2" s="539"/>
      <c r="ENR2" s="545"/>
      <c r="ENS2" s="545"/>
      <c r="ENT2" s="546"/>
      <c r="ENU2" s="539"/>
      <c r="ENV2" s="545"/>
      <c r="ENW2" s="545"/>
      <c r="ENX2" s="546"/>
      <c r="ENY2" s="539"/>
      <c r="ENZ2" s="545"/>
      <c r="EOA2" s="545"/>
      <c r="EOB2" s="546"/>
      <c r="EOC2" s="539"/>
      <c r="EOD2" s="545"/>
      <c r="EOE2" s="545"/>
      <c r="EOF2" s="546"/>
      <c r="EOG2" s="539"/>
      <c r="EOH2" s="545"/>
      <c r="EOI2" s="545"/>
      <c r="EOJ2" s="546"/>
      <c r="EOK2" s="539"/>
      <c r="EOL2" s="545"/>
      <c r="EOM2" s="545"/>
      <c r="EON2" s="546"/>
      <c r="EOO2" s="539"/>
      <c r="EOP2" s="545"/>
      <c r="EOQ2" s="545"/>
      <c r="EOR2" s="546"/>
      <c r="EOS2" s="539"/>
      <c r="EOT2" s="545"/>
      <c r="EOU2" s="545"/>
      <c r="EOV2" s="546"/>
      <c r="EOW2" s="539"/>
      <c r="EOX2" s="545"/>
      <c r="EOY2" s="545"/>
      <c r="EOZ2" s="546"/>
      <c r="EPA2" s="539"/>
      <c r="EPB2" s="545"/>
      <c r="EPC2" s="545"/>
      <c r="EPD2" s="546"/>
      <c r="EPE2" s="539"/>
      <c r="EPF2" s="545"/>
      <c r="EPG2" s="545"/>
      <c r="EPH2" s="546"/>
      <c r="EPI2" s="539"/>
      <c r="EPJ2" s="545"/>
      <c r="EPK2" s="545"/>
      <c r="EPL2" s="546"/>
      <c r="EPM2" s="539"/>
      <c r="EPN2" s="545"/>
      <c r="EPO2" s="545"/>
      <c r="EPP2" s="546"/>
      <c r="EPQ2" s="539"/>
      <c r="EPR2" s="545"/>
      <c r="EPS2" s="545"/>
      <c r="EPT2" s="546"/>
      <c r="EPU2" s="539"/>
      <c r="EPV2" s="545"/>
      <c r="EPW2" s="545"/>
      <c r="EPX2" s="546"/>
      <c r="EPY2" s="539"/>
      <c r="EPZ2" s="545"/>
      <c r="EQA2" s="545"/>
      <c r="EQB2" s="546"/>
      <c r="EQC2" s="539"/>
      <c r="EQD2" s="545"/>
      <c r="EQE2" s="545"/>
      <c r="EQF2" s="546"/>
      <c r="EQG2" s="539"/>
      <c r="EQH2" s="545"/>
      <c r="EQI2" s="545"/>
      <c r="EQJ2" s="546"/>
      <c r="EQK2" s="539"/>
      <c r="EQL2" s="545"/>
      <c r="EQM2" s="545"/>
      <c r="EQN2" s="546"/>
      <c r="EQO2" s="539"/>
      <c r="EQP2" s="545"/>
      <c r="EQQ2" s="545"/>
      <c r="EQR2" s="546"/>
      <c r="EQS2" s="539"/>
      <c r="EQT2" s="545"/>
      <c r="EQU2" s="545"/>
      <c r="EQV2" s="546"/>
      <c r="EQW2" s="539"/>
      <c r="EQX2" s="545"/>
      <c r="EQY2" s="545"/>
      <c r="EQZ2" s="546"/>
      <c r="ERA2" s="539"/>
      <c r="ERB2" s="545"/>
      <c r="ERC2" s="545"/>
      <c r="ERD2" s="546"/>
      <c r="ERE2" s="539"/>
      <c r="ERF2" s="545"/>
      <c r="ERG2" s="545"/>
      <c r="ERH2" s="546"/>
      <c r="ERI2" s="539"/>
      <c r="ERJ2" s="545"/>
      <c r="ERK2" s="545"/>
      <c r="ERL2" s="546"/>
      <c r="ERM2" s="539"/>
      <c r="ERN2" s="545"/>
      <c r="ERO2" s="545"/>
      <c r="ERP2" s="546"/>
      <c r="ERQ2" s="539"/>
      <c r="ERR2" s="545"/>
      <c r="ERS2" s="545"/>
      <c r="ERT2" s="546"/>
      <c r="ERU2" s="539"/>
      <c r="ERV2" s="545"/>
      <c r="ERW2" s="545"/>
      <c r="ERX2" s="546"/>
      <c r="ERY2" s="539"/>
      <c r="ERZ2" s="545"/>
      <c r="ESA2" s="545"/>
      <c r="ESB2" s="546"/>
      <c r="ESC2" s="539"/>
      <c r="ESD2" s="545"/>
      <c r="ESE2" s="545"/>
      <c r="ESF2" s="546"/>
      <c r="ESG2" s="539"/>
      <c r="ESH2" s="545"/>
      <c r="ESI2" s="545"/>
      <c r="ESJ2" s="546"/>
      <c r="ESK2" s="539"/>
      <c r="ESL2" s="545"/>
      <c r="ESM2" s="545"/>
      <c r="ESN2" s="546"/>
      <c r="ESO2" s="539"/>
      <c r="ESP2" s="545"/>
      <c r="ESQ2" s="545"/>
      <c r="ESR2" s="546"/>
      <c r="ESS2" s="539"/>
      <c r="EST2" s="545"/>
      <c r="ESU2" s="545"/>
      <c r="ESV2" s="546"/>
      <c r="ESW2" s="539"/>
      <c r="ESX2" s="545"/>
      <c r="ESY2" s="545"/>
      <c r="ESZ2" s="546"/>
      <c r="ETA2" s="539"/>
      <c r="ETB2" s="545"/>
      <c r="ETC2" s="545"/>
      <c r="ETD2" s="546"/>
      <c r="ETE2" s="539"/>
      <c r="ETF2" s="545"/>
      <c r="ETG2" s="545"/>
      <c r="ETH2" s="546"/>
      <c r="ETI2" s="539"/>
      <c r="ETJ2" s="545"/>
      <c r="ETK2" s="545"/>
      <c r="ETL2" s="546"/>
      <c r="ETM2" s="539"/>
      <c r="ETN2" s="545"/>
      <c r="ETO2" s="545"/>
      <c r="ETP2" s="546"/>
      <c r="ETQ2" s="539"/>
      <c r="ETR2" s="545"/>
      <c r="ETS2" s="545"/>
      <c r="ETT2" s="546"/>
      <c r="ETU2" s="539"/>
      <c r="ETV2" s="545"/>
      <c r="ETW2" s="545"/>
      <c r="ETX2" s="546"/>
      <c r="ETY2" s="539"/>
      <c r="ETZ2" s="545"/>
      <c r="EUA2" s="545"/>
      <c r="EUB2" s="546"/>
      <c r="EUC2" s="539"/>
      <c r="EUD2" s="545"/>
      <c r="EUE2" s="545"/>
      <c r="EUF2" s="546"/>
      <c r="EUG2" s="539"/>
      <c r="EUH2" s="545"/>
      <c r="EUI2" s="545"/>
      <c r="EUJ2" s="546"/>
      <c r="EUK2" s="539"/>
      <c r="EUL2" s="545"/>
      <c r="EUM2" s="545"/>
      <c r="EUN2" s="546"/>
      <c r="EUO2" s="539"/>
      <c r="EUP2" s="545"/>
      <c r="EUQ2" s="545"/>
      <c r="EUR2" s="546"/>
      <c r="EUS2" s="539"/>
      <c r="EUT2" s="545"/>
      <c r="EUU2" s="545"/>
      <c r="EUV2" s="546"/>
      <c r="EUW2" s="539"/>
      <c r="EUX2" s="545"/>
      <c r="EUY2" s="545"/>
      <c r="EUZ2" s="546"/>
      <c r="EVA2" s="539"/>
      <c r="EVB2" s="545"/>
      <c r="EVC2" s="545"/>
      <c r="EVD2" s="546"/>
      <c r="EVE2" s="539"/>
      <c r="EVF2" s="545"/>
      <c r="EVG2" s="545"/>
      <c r="EVH2" s="546"/>
      <c r="EVI2" s="539"/>
      <c r="EVJ2" s="545"/>
      <c r="EVK2" s="545"/>
      <c r="EVL2" s="546"/>
      <c r="EVM2" s="539"/>
      <c r="EVN2" s="545"/>
      <c r="EVO2" s="545"/>
      <c r="EVP2" s="546"/>
      <c r="EVQ2" s="539"/>
      <c r="EVR2" s="545"/>
      <c r="EVS2" s="545"/>
      <c r="EVT2" s="546"/>
      <c r="EVU2" s="539"/>
      <c r="EVV2" s="545"/>
      <c r="EVW2" s="545"/>
      <c r="EVX2" s="546"/>
      <c r="EVY2" s="539"/>
      <c r="EVZ2" s="545"/>
      <c r="EWA2" s="545"/>
      <c r="EWB2" s="546"/>
      <c r="EWC2" s="539"/>
      <c r="EWD2" s="545"/>
      <c r="EWE2" s="545"/>
      <c r="EWF2" s="546"/>
      <c r="EWG2" s="539"/>
      <c r="EWH2" s="545"/>
      <c r="EWI2" s="545"/>
      <c r="EWJ2" s="546"/>
      <c r="EWK2" s="539"/>
      <c r="EWL2" s="545"/>
      <c r="EWM2" s="545"/>
      <c r="EWN2" s="546"/>
      <c r="EWO2" s="539"/>
      <c r="EWP2" s="545"/>
      <c r="EWQ2" s="545"/>
      <c r="EWR2" s="546"/>
      <c r="EWS2" s="539"/>
      <c r="EWT2" s="545"/>
      <c r="EWU2" s="545"/>
      <c r="EWV2" s="546"/>
      <c r="EWW2" s="539"/>
      <c r="EWX2" s="545"/>
      <c r="EWY2" s="545"/>
      <c r="EWZ2" s="546"/>
      <c r="EXA2" s="539"/>
      <c r="EXB2" s="545"/>
      <c r="EXC2" s="545"/>
      <c r="EXD2" s="546"/>
      <c r="EXE2" s="539"/>
      <c r="EXF2" s="545"/>
      <c r="EXG2" s="545"/>
      <c r="EXH2" s="546"/>
      <c r="EXI2" s="539"/>
      <c r="EXJ2" s="545"/>
      <c r="EXK2" s="545"/>
      <c r="EXL2" s="546"/>
      <c r="EXM2" s="539"/>
      <c r="EXN2" s="545"/>
      <c r="EXO2" s="545"/>
      <c r="EXP2" s="546"/>
      <c r="EXQ2" s="539"/>
      <c r="EXR2" s="545"/>
      <c r="EXS2" s="545"/>
      <c r="EXT2" s="546"/>
      <c r="EXU2" s="539"/>
      <c r="EXV2" s="545"/>
      <c r="EXW2" s="545"/>
      <c r="EXX2" s="546"/>
      <c r="EXY2" s="539"/>
      <c r="EXZ2" s="545"/>
      <c r="EYA2" s="545"/>
      <c r="EYB2" s="546"/>
      <c r="EYC2" s="539"/>
      <c r="EYD2" s="545"/>
      <c r="EYE2" s="545"/>
      <c r="EYF2" s="546"/>
      <c r="EYG2" s="539"/>
      <c r="EYH2" s="545"/>
      <c r="EYI2" s="545"/>
      <c r="EYJ2" s="546"/>
      <c r="EYK2" s="539"/>
      <c r="EYL2" s="545"/>
      <c r="EYM2" s="545"/>
      <c r="EYN2" s="546"/>
      <c r="EYO2" s="539"/>
      <c r="EYP2" s="545"/>
      <c r="EYQ2" s="545"/>
      <c r="EYR2" s="546"/>
      <c r="EYS2" s="539"/>
      <c r="EYT2" s="545"/>
      <c r="EYU2" s="545"/>
      <c r="EYV2" s="546"/>
      <c r="EYW2" s="539"/>
      <c r="EYX2" s="545"/>
      <c r="EYY2" s="545"/>
      <c r="EYZ2" s="546"/>
      <c r="EZA2" s="539"/>
      <c r="EZB2" s="545"/>
      <c r="EZC2" s="545"/>
      <c r="EZD2" s="546"/>
      <c r="EZE2" s="539"/>
      <c r="EZF2" s="545"/>
      <c r="EZG2" s="545"/>
      <c r="EZH2" s="546"/>
      <c r="EZI2" s="539"/>
      <c r="EZJ2" s="545"/>
      <c r="EZK2" s="545"/>
      <c r="EZL2" s="546"/>
      <c r="EZM2" s="539"/>
      <c r="EZN2" s="545"/>
      <c r="EZO2" s="545"/>
      <c r="EZP2" s="546"/>
      <c r="EZQ2" s="539"/>
      <c r="EZR2" s="545"/>
      <c r="EZS2" s="545"/>
      <c r="EZT2" s="546"/>
      <c r="EZU2" s="539"/>
      <c r="EZV2" s="545"/>
      <c r="EZW2" s="545"/>
      <c r="EZX2" s="546"/>
      <c r="EZY2" s="539"/>
      <c r="EZZ2" s="545"/>
      <c r="FAA2" s="545"/>
      <c r="FAB2" s="546"/>
      <c r="FAC2" s="539"/>
      <c r="FAD2" s="545"/>
      <c r="FAE2" s="545"/>
      <c r="FAF2" s="546"/>
      <c r="FAG2" s="539"/>
      <c r="FAH2" s="545"/>
      <c r="FAI2" s="545"/>
      <c r="FAJ2" s="546"/>
      <c r="FAK2" s="539"/>
      <c r="FAL2" s="545"/>
      <c r="FAM2" s="545"/>
      <c r="FAN2" s="546"/>
      <c r="FAO2" s="539"/>
      <c r="FAP2" s="545"/>
      <c r="FAQ2" s="545"/>
      <c r="FAR2" s="546"/>
      <c r="FAS2" s="539"/>
      <c r="FAT2" s="545"/>
      <c r="FAU2" s="545"/>
      <c r="FAV2" s="546"/>
      <c r="FAW2" s="539"/>
      <c r="FAX2" s="545"/>
      <c r="FAY2" s="545"/>
      <c r="FAZ2" s="546"/>
      <c r="FBA2" s="539"/>
      <c r="FBB2" s="545"/>
      <c r="FBC2" s="545"/>
      <c r="FBD2" s="546"/>
      <c r="FBE2" s="539"/>
      <c r="FBF2" s="545"/>
      <c r="FBG2" s="545"/>
      <c r="FBH2" s="546"/>
      <c r="FBI2" s="539"/>
      <c r="FBJ2" s="545"/>
      <c r="FBK2" s="545"/>
      <c r="FBL2" s="546"/>
      <c r="FBM2" s="539"/>
      <c r="FBN2" s="545"/>
      <c r="FBO2" s="545"/>
      <c r="FBP2" s="546"/>
      <c r="FBQ2" s="539"/>
      <c r="FBR2" s="545"/>
      <c r="FBS2" s="545"/>
      <c r="FBT2" s="546"/>
      <c r="FBU2" s="539"/>
      <c r="FBV2" s="545"/>
      <c r="FBW2" s="545"/>
      <c r="FBX2" s="546"/>
      <c r="FBY2" s="539"/>
      <c r="FBZ2" s="545"/>
      <c r="FCA2" s="545"/>
      <c r="FCB2" s="546"/>
      <c r="FCC2" s="539"/>
      <c r="FCD2" s="545"/>
      <c r="FCE2" s="545"/>
      <c r="FCF2" s="546"/>
      <c r="FCG2" s="539"/>
      <c r="FCH2" s="545"/>
      <c r="FCI2" s="545"/>
      <c r="FCJ2" s="546"/>
      <c r="FCK2" s="539"/>
      <c r="FCL2" s="545"/>
      <c r="FCM2" s="545"/>
      <c r="FCN2" s="546"/>
      <c r="FCO2" s="539"/>
      <c r="FCP2" s="545"/>
      <c r="FCQ2" s="545"/>
      <c r="FCR2" s="546"/>
      <c r="FCS2" s="539"/>
      <c r="FCT2" s="545"/>
      <c r="FCU2" s="545"/>
      <c r="FCV2" s="546"/>
      <c r="FCW2" s="539"/>
      <c r="FCX2" s="545"/>
      <c r="FCY2" s="545"/>
      <c r="FCZ2" s="546"/>
      <c r="FDA2" s="539"/>
      <c r="FDB2" s="545"/>
      <c r="FDC2" s="545"/>
      <c r="FDD2" s="546"/>
      <c r="FDE2" s="539"/>
      <c r="FDF2" s="545"/>
      <c r="FDG2" s="545"/>
      <c r="FDH2" s="546"/>
      <c r="FDI2" s="539"/>
      <c r="FDJ2" s="545"/>
      <c r="FDK2" s="545"/>
      <c r="FDL2" s="546"/>
      <c r="FDM2" s="539"/>
      <c r="FDN2" s="545"/>
      <c r="FDO2" s="545"/>
      <c r="FDP2" s="546"/>
      <c r="FDQ2" s="539"/>
      <c r="FDR2" s="545"/>
      <c r="FDS2" s="545"/>
      <c r="FDT2" s="546"/>
      <c r="FDU2" s="539"/>
      <c r="FDV2" s="545"/>
      <c r="FDW2" s="545"/>
      <c r="FDX2" s="546"/>
      <c r="FDY2" s="539"/>
      <c r="FDZ2" s="545"/>
      <c r="FEA2" s="545"/>
      <c r="FEB2" s="546"/>
      <c r="FEC2" s="539"/>
      <c r="FED2" s="545"/>
      <c r="FEE2" s="545"/>
      <c r="FEF2" s="546"/>
      <c r="FEG2" s="539"/>
      <c r="FEH2" s="545"/>
      <c r="FEI2" s="545"/>
      <c r="FEJ2" s="546"/>
      <c r="FEK2" s="539"/>
      <c r="FEL2" s="545"/>
      <c r="FEM2" s="545"/>
      <c r="FEN2" s="546"/>
      <c r="FEO2" s="539"/>
      <c r="FEP2" s="545"/>
      <c r="FEQ2" s="545"/>
      <c r="FER2" s="546"/>
      <c r="FES2" s="539"/>
      <c r="FET2" s="545"/>
      <c r="FEU2" s="545"/>
      <c r="FEV2" s="546"/>
      <c r="FEW2" s="539"/>
      <c r="FEX2" s="545"/>
      <c r="FEY2" s="545"/>
      <c r="FEZ2" s="546"/>
      <c r="FFA2" s="539"/>
      <c r="FFB2" s="545"/>
      <c r="FFC2" s="545"/>
      <c r="FFD2" s="546"/>
      <c r="FFE2" s="539"/>
      <c r="FFF2" s="545"/>
      <c r="FFG2" s="545"/>
      <c r="FFH2" s="546"/>
      <c r="FFI2" s="539"/>
      <c r="FFJ2" s="545"/>
      <c r="FFK2" s="545"/>
      <c r="FFL2" s="546"/>
      <c r="FFM2" s="539"/>
      <c r="FFN2" s="545"/>
      <c r="FFO2" s="545"/>
      <c r="FFP2" s="546"/>
      <c r="FFQ2" s="539"/>
      <c r="FFR2" s="545"/>
      <c r="FFS2" s="545"/>
      <c r="FFT2" s="546"/>
      <c r="FFU2" s="539"/>
      <c r="FFV2" s="545"/>
      <c r="FFW2" s="545"/>
      <c r="FFX2" s="546"/>
      <c r="FFY2" s="539"/>
      <c r="FFZ2" s="545"/>
      <c r="FGA2" s="545"/>
      <c r="FGB2" s="546"/>
      <c r="FGC2" s="539"/>
      <c r="FGD2" s="545"/>
      <c r="FGE2" s="545"/>
      <c r="FGF2" s="546"/>
      <c r="FGG2" s="539"/>
      <c r="FGH2" s="545"/>
      <c r="FGI2" s="545"/>
      <c r="FGJ2" s="546"/>
      <c r="FGK2" s="539"/>
      <c r="FGL2" s="545"/>
      <c r="FGM2" s="545"/>
      <c r="FGN2" s="546"/>
      <c r="FGO2" s="539"/>
      <c r="FGP2" s="545"/>
      <c r="FGQ2" s="545"/>
      <c r="FGR2" s="546"/>
      <c r="FGS2" s="539"/>
      <c r="FGT2" s="545"/>
      <c r="FGU2" s="545"/>
      <c r="FGV2" s="546"/>
      <c r="FGW2" s="539"/>
      <c r="FGX2" s="545"/>
      <c r="FGY2" s="545"/>
      <c r="FGZ2" s="546"/>
      <c r="FHA2" s="539"/>
      <c r="FHB2" s="545"/>
      <c r="FHC2" s="545"/>
      <c r="FHD2" s="546"/>
      <c r="FHE2" s="539"/>
      <c r="FHF2" s="545"/>
      <c r="FHG2" s="545"/>
      <c r="FHH2" s="546"/>
      <c r="FHI2" s="539"/>
      <c r="FHJ2" s="545"/>
      <c r="FHK2" s="545"/>
      <c r="FHL2" s="546"/>
      <c r="FHM2" s="539"/>
      <c r="FHN2" s="545"/>
      <c r="FHO2" s="545"/>
      <c r="FHP2" s="546"/>
      <c r="FHQ2" s="539"/>
      <c r="FHR2" s="545"/>
      <c r="FHS2" s="545"/>
      <c r="FHT2" s="546"/>
      <c r="FHU2" s="539"/>
      <c r="FHV2" s="545"/>
      <c r="FHW2" s="545"/>
      <c r="FHX2" s="546"/>
      <c r="FHY2" s="539"/>
      <c r="FHZ2" s="545"/>
      <c r="FIA2" s="545"/>
      <c r="FIB2" s="546"/>
      <c r="FIC2" s="539"/>
      <c r="FID2" s="545"/>
      <c r="FIE2" s="545"/>
      <c r="FIF2" s="546"/>
      <c r="FIG2" s="539"/>
      <c r="FIH2" s="545"/>
      <c r="FII2" s="545"/>
      <c r="FIJ2" s="546"/>
      <c r="FIK2" s="539"/>
      <c r="FIL2" s="545"/>
      <c r="FIM2" s="545"/>
      <c r="FIN2" s="546"/>
      <c r="FIO2" s="539"/>
      <c r="FIP2" s="545"/>
      <c r="FIQ2" s="545"/>
      <c r="FIR2" s="546"/>
      <c r="FIS2" s="539"/>
      <c r="FIT2" s="545"/>
      <c r="FIU2" s="545"/>
      <c r="FIV2" s="546"/>
      <c r="FIW2" s="539"/>
      <c r="FIX2" s="545"/>
      <c r="FIY2" s="545"/>
      <c r="FIZ2" s="546"/>
      <c r="FJA2" s="539"/>
      <c r="FJB2" s="545"/>
      <c r="FJC2" s="545"/>
      <c r="FJD2" s="546"/>
      <c r="FJE2" s="539"/>
      <c r="FJF2" s="545"/>
      <c r="FJG2" s="545"/>
      <c r="FJH2" s="546"/>
      <c r="FJI2" s="539"/>
      <c r="FJJ2" s="545"/>
      <c r="FJK2" s="545"/>
      <c r="FJL2" s="546"/>
      <c r="FJM2" s="539"/>
      <c r="FJN2" s="545"/>
      <c r="FJO2" s="545"/>
      <c r="FJP2" s="546"/>
      <c r="FJQ2" s="539"/>
      <c r="FJR2" s="545"/>
      <c r="FJS2" s="545"/>
      <c r="FJT2" s="546"/>
      <c r="FJU2" s="539"/>
      <c r="FJV2" s="545"/>
      <c r="FJW2" s="545"/>
      <c r="FJX2" s="546"/>
      <c r="FJY2" s="539"/>
      <c r="FJZ2" s="545"/>
      <c r="FKA2" s="545"/>
      <c r="FKB2" s="546"/>
      <c r="FKC2" s="539"/>
      <c r="FKD2" s="545"/>
      <c r="FKE2" s="545"/>
      <c r="FKF2" s="546"/>
      <c r="FKG2" s="539"/>
      <c r="FKH2" s="545"/>
      <c r="FKI2" s="545"/>
      <c r="FKJ2" s="546"/>
      <c r="FKK2" s="539"/>
      <c r="FKL2" s="545"/>
      <c r="FKM2" s="545"/>
      <c r="FKN2" s="546"/>
      <c r="FKO2" s="539"/>
      <c r="FKP2" s="545"/>
      <c r="FKQ2" s="545"/>
      <c r="FKR2" s="546"/>
      <c r="FKS2" s="539"/>
      <c r="FKT2" s="545"/>
      <c r="FKU2" s="545"/>
      <c r="FKV2" s="546"/>
      <c r="FKW2" s="539"/>
      <c r="FKX2" s="545"/>
      <c r="FKY2" s="545"/>
      <c r="FKZ2" s="546"/>
      <c r="FLA2" s="539"/>
      <c r="FLB2" s="545"/>
      <c r="FLC2" s="545"/>
      <c r="FLD2" s="546"/>
      <c r="FLE2" s="539"/>
      <c r="FLF2" s="545"/>
      <c r="FLG2" s="545"/>
      <c r="FLH2" s="546"/>
      <c r="FLI2" s="539"/>
      <c r="FLJ2" s="545"/>
      <c r="FLK2" s="545"/>
      <c r="FLL2" s="546"/>
      <c r="FLM2" s="539"/>
      <c r="FLN2" s="545"/>
      <c r="FLO2" s="545"/>
      <c r="FLP2" s="546"/>
      <c r="FLQ2" s="539"/>
      <c r="FLR2" s="545"/>
      <c r="FLS2" s="545"/>
      <c r="FLT2" s="546"/>
      <c r="FLU2" s="539"/>
      <c r="FLV2" s="545"/>
      <c r="FLW2" s="545"/>
      <c r="FLX2" s="546"/>
      <c r="FLY2" s="539"/>
      <c r="FLZ2" s="545"/>
      <c r="FMA2" s="545"/>
      <c r="FMB2" s="546"/>
      <c r="FMC2" s="539"/>
      <c r="FMD2" s="545"/>
      <c r="FME2" s="545"/>
      <c r="FMF2" s="546"/>
      <c r="FMG2" s="539"/>
      <c r="FMH2" s="545"/>
      <c r="FMI2" s="545"/>
      <c r="FMJ2" s="546"/>
      <c r="FMK2" s="539"/>
      <c r="FML2" s="545"/>
      <c r="FMM2" s="545"/>
      <c r="FMN2" s="546"/>
      <c r="FMO2" s="539"/>
      <c r="FMP2" s="545"/>
      <c r="FMQ2" s="545"/>
      <c r="FMR2" s="546"/>
      <c r="FMS2" s="539"/>
      <c r="FMT2" s="545"/>
      <c r="FMU2" s="545"/>
      <c r="FMV2" s="546"/>
      <c r="FMW2" s="539"/>
      <c r="FMX2" s="545"/>
      <c r="FMY2" s="545"/>
      <c r="FMZ2" s="546"/>
      <c r="FNA2" s="539"/>
      <c r="FNB2" s="545"/>
      <c r="FNC2" s="545"/>
      <c r="FND2" s="546"/>
      <c r="FNE2" s="539"/>
      <c r="FNF2" s="545"/>
      <c r="FNG2" s="545"/>
      <c r="FNH2" s="546"/>
      <c r="FNI2" s="539"/>
      <c r="FNJ2" s="545"/>
      <c r="FNK2" s="545"/>
      <c r="FNL2" s="546"/>
      <c r="FNM2" s="539"/>
      <c r="FNN2" s="545"/>
      <c r="FNO2" s="545"/>
      <c r="FNP2" s="546"/>
      <c r="FNQ2" s="539"/>
      <c r="FNR2" s="545"/>
      <c r="FNS2" s="545"/>
      <c r="FNT2" s="546"/>
      <c r="FNU2" s="539"/>
      <c r="FNV2" s="545"/>
      <c r="FNW2" s="545"/>
      <c r="FNX2" s="546"/>
      <c r="FNY2" s="539"/>
      <c r="FNZ2" s="545"/>
      <c r="FOA2" s="545"/>
      <c r="FOB2" s="546"/>
      <c r="FOC2" s="539"/>
      <c r="FOD2" s="545"/>
      <c r="FOE2" s="545"/>
      <c r="FOF2" s="546"/>
      <c r="FOG2" s="539"/>
      <c r="FOH2" s="545"/>
      <c r="FOI2" s="545"/>
      <c r="FOJ2" s="546"/>
      <c r="FOK2" s="539"/>
      <c r="FOL2" s="545"/>
      <c r="FOM2" s="545"/>
      <c r="FON2" s="546"/>
      <c r="FOO2" s="539"/>
      <c r="FOP2" s="545"/>
      <c r="FOQ2" s="545"/>
      <c r="FOR2" s="546"/>
      <c r="FOS2" s="539"/>
      <c r="FOT2" s="545"/>
      <c r="FOU2" s="545"/>
      <c r="FOV2" s="546"/>
      <c r="FOW2" s="539"/>
      <c r="FOX2" s="545"/>
      <c r="FOY2" s="545"/>
      <c r="FOZ2" s="546"/>
      <c r="FPA2" s="539"/>
      <c r="FPB2" s="545"/>
      <c r="FPC2" s="545"/>
      <c r="FPD2" s="546"/>
      <c r="FPE2" s="539"/>
      <c r="FPF2" s="545"/>
      <c r="FPG2" s="545"/>
      <c r="FPH2" s="546"/>
      <c r="FPI2" s="539"/>
      <c r="FPJ2" s="545"/>
      <c r="FPK2" s="545"/>
      <c r="FPL2" s="546"/>
      <c r="FPM2" s="539"/>
      <c r="FPN2" s="545"/>
      <c r="FPO2" s="545"/>
      <c r="FPP2" s="546"/>
      <c r="FPQ2" s="539"/>
      <c r="FPR2" s="545"/>
      <c r="FPS2" s="545"/>
      <c r="FPT2" s="546"/>
      <c r="FPU2" s="539"/>
      <c r="FPV2" s="545"/>
      <c r="FPW2" s="545"/>
      <c r="FPX2" s="546"/>
      <c r="FPY2" s="539"/>
      <c r="FPZ2" s="545"/>
      <c r="FQA2" s="545"/>
      <c r="FQB2" s="546"/>
      <c r="FQC2" s="539"/>
      <c r="FQD2" s="545"/>
      <c r="FQE2" s="545"/>
      <c r="FQF2" s="546"/>
      <c r="FQG2" s="539"/>
      <c r="FQH2" s="545"/>
      <c r="FQI2" s="545"/>
      <c r="FQJ2" s="546"/>
      <c r="FQK2" s="539"/>
      <c r="FQL2" s="545"/>
      <c r="FQM2" s="545"/>
      <c r="FQN2" s="546"/>
      <c r="FQO2" s="539"/>
      <c r="FQP2" s="545"/>
      <c r="FQQ2" s="545"/>
      <c r="FQR2" s="546"/>
      <c r="FQS2" s="539"/>
      <c r="FQT2" s="545"/>
      <c r="FQU2" s="545"/>
      <c r="FQV2" s="546"/>
      <c r="FQW2" s="539"/>
      <c r="FQX2" s="545"/>
      <c r="FQY2" s="545"/>
      <c r="FQZ2" s="546"/>
      <c r="FRA2" s="539"/>
      <c r="FRB2" s="545"/>
      <c r="FRC2" s="545"/>
      <c r="FRD2" s="546"/>
      <c r="FRE2" s="539"/>
      <c r="FRF2" s="545"/>
      <c r="FRG2" s="545"/>
      <c r="FRH2" s="546"/>
      <c r="FRI2" s="539"/>
      <c r="FRJ2" s="545"/>
      <c r="FRK2" s="545"/>
      <c r="FRL2" s="546"/>
      <c r="FRM2" s="539"/>
      <c r="FRN2" s="545"/>
      <c r="FRO2" s="545"/>
      <c r="FRP2" s="546"/>
      <c r="FRQ2" s="539"/>
      <c r="FRR2" s="545"/>
      <c r="FRS2" s="545"/>
      <c r="FRT2" s="546"/>
      <c r="FRU2" s="539"/>
      <c r="FRV2" s="545"/>
      <c r="FRW2" s="545"/>
      <c r="FRX2" s="546"/>
      <c r="FRY2" s="539"/>
      <c r="FRZ2" s="545"/>
      <c r="FSA2" s="545"/>
      <c r="FSB2" s="546"/>
      <c r="FSC2" s="539"/>
      <c r="FSD2" s="545"/>
      <c r="FSE2" s="545"/>
      <c r="FSF2" s="546"/>
      <c r="FSG2" s="539"/>
      <c r="FSH2" s="545"/>
      <c r="FSI2" s="545"/>
      <c r="FSJ2" s="546"/>
      <c r="FSK2" s="539"/>
      <c r="FSL2" s="545"/>
      <c r="FSM2" s="545"/>
      <c r="FSN2" s="546"/>
      <c r="FSO2" s="539"/>
      <c r="FSP2" s="545"/>
      <c r="FSQ2" s="545"/>
      <c r="FSR2" s="546"/>
      <c r="FSS2" s="539"/>
      <c r="FST2" s="545"/>
      <c r="FSU2" s="545"/>
      <c r="FSV2" s="546"/>
      <c r="FSW2" s="539"/>
      <c r="FSX2" s="545"/>
      <c r="FSY2" s="545"/>
      <c r="FSZ2" s="546"/>
      <c r="FTA2" s="539"/>
      <c r="FTB2" s="545"/>
      <c r="FTC2" s="545"/>
      <c r="FTD2" s="546"/>
      <c r="FTE2" s="539"/>
      <c r="FTF2" s="545"/>
      <c r="FTG2" s="545"/>
      <c r="FTH2" s="546"/>
      <c r="FTI2" s="539"/>
      <c r="FTJ2" s="545"/>
      <c r="FTK2" s="545"/>
      <c r="FTL2" s="546"/>
      <c r="FTM2" s="539"/>
      <c r="FTN2" s="545"/>
      <c r="FTO2" s="545"/>
      <c r="FTP2" s="546"/>
      <c r="FTQ2" s="539"/>
      <c r="FTR2" s="545"/>
      <c r="FTS2" s="545"/>
      <c r="FTT2" s="546"/>
      <c r="FTU2" s="539"/>
      <c r="FTV2" s="545"/>
      <c r="FTW2" s="545"/>
      <c r="FTX2" s="546"/>
      <c r="FTY2" s="539"/>
      <c r="FTZ2" s="545"/>
      <c r="FUA2" s="545"/>
      <c r="FUB2" s="546"/>
      <c r="FUC2" s="539"/>
      <c r="FUD2" s="545"/>
      <c r="FUE2" s="545"/>
      <c r="FUF2" s="546"/>
      <c r="FUG2" s="539"/>
      <c r="FUH2" s="545"/>
      <c r="FUI2" s="545"/>
      <c r="FUJ2" s="546"/>
      <c r="FUK2" s="539"/>
      <c r="FUL2" s="545"/>
      <c r="FUM2" s="545"/>
      <c r="FUN2" s="546"/>
      <c r="FUO2" s="539"/>
      <c r="FUP2" s="545"/>
      <c r="FUQ2" s="545"/>
      <c r="FUR2" s="546"/>
      <c r="FUS2" s="539"/>
      <c r="FUT2" s="545"/>
      <c r="FUU2" s="545"/>
      <c r="FUV2" s="546"/>
      <c r="FUW2" s="539"/>
      <c r="FUX2" s="545"/>
      <c r="FUY2" s="545"/>
      <c r="FUZ2" s="546"/>
      <c r="FVA2" s="539"/>
      <c r="FVB2" s="545"/>
      <c r="FVC2" s="545"/>
      <c r="FVD2" s="546"/>
      <c r="FVE2" s="539"/>
      <c r="FVF2" s="545"/>
      <c r="FVG2" s="545"/>
      <c r="FVH2" s="546"/>
      <c r="FVI2" s="539"/>
      <c r="FVJ2" s="545"/>
      <c r="FVK2" s="545"/>
      <c r="FVL2" s="546"/>
      <c r="FVM2" s="539"/>
      <c r="FVN2" s="545"/>
      <c r="FVO2" s="545"/>
      <c r="FVP2" s="546"/>
      <c r="FVQ2" s="539"/>
      <c r="FVR2" s="545"/>
      <c r="FVS2" s="545"/>
      <c r="FVT2" s="546"/>
      <c r="FVU2" s="539"/>
      <c r="FVV2" s="545"/>
      <c r="FVW2" s="545"/>
      <c r="FVX2" s="546"/>
      <c r="FVY2" s="539"/>
      <c r="FVZ2" s="545"/>
      <c r="FWA2" s="545"/>
      <c r="FWB2" s="546"/>
      <c r="FWC2" s="539"/>
      <c r="FWD2" s="545"/>
      <c r="FWE2" s="545"/>
      <c r="FWF2" s="546"/>
      <c r="FWG2" s="539"/>
      <c r="FWH2" s="545"/>
      <c r="FWI2" s="545"/>
      <c r="FWJ2" s="546"/>
      <c r="FWK2" s="539"/>
      <c r="FWL2" s="545"/>
      <c r="FWM2" s="545"/>
      <c r="FWN2" s="546"/>
      <c r="FWO2" s="539"/>
      <c r="FWP2" s="545"/>
      <c r="FWQ2" s="545"/>
      <c r="FWR2" s="546"/>
      <c r="FWS2" s="539"/>
      <c r="FWT2" s="545"/>
      <c r="FWU2" s="545"/>
      <c r="FWV2" s="546"/>
      <c r="FWW2" s="539"/>
      <c r="FWX2" s="545"/>
      <c r="FWY2" s="545"/>
      <c r="FWZ2" s="546"/>
      <c r="FXA2" s="539"/>
      <c r="FXB2" s="545"/>
      <c r="FXC2" s="545"/>
      <c r="FXD2" s="546"/>
      <c r="FXE2" s="539"/>
      <c r="FXF2" s="545"/>
      <c r="FXG2" s="545"/>
      <c r="FXH2" s="546"/>
      <c r="FXI2" s="539"/>
      <c r="FXJ2" s="545"/>
      <c r="FXK2" s="545"/>
      <c r="FXL2" s="546"/>
      <c r="FXM2" s="539"/>
      <c r="FXN2" s="545"/>
      <c r="FXO2" s="545"/>
      <c r="FXP2" s="546"/>
      <c r="FXQ2" s="539"/>
      <c r="FXR2" s="545"/>
      <c r="FXS2" s="545"/>
      <c r="FXT2" s="546"/>
      <c r="FXU2" s="539"/>
      <c r="FXV2" s="545"/>
      <c r="FXW2" s="545"/>
      <c r="FXX2" s="546"/>
      <c r="FXY2" s="539"/>
      <c r="FXZ2" s="545"/>
      <c r="FYA2" s="545"/>
      <c r="FYB2" s="546"/>
      <c r="FYC2" s="539"/>
      <c r="FYD2" s="545"/>
      <c r="FYE2" s="545"/>
      <c r="FYF2" s="546"/>
      <c r="FYG2" s="539"/>
      <c r="FYH2" s="545"/>
      <c r="FYI2" s="545"/>
      <c r="FYJ2" s="546"/>
      <c r="FYK2" s="539"/>
      <c r="FYL2" s="545"/>
      <c r="FYM2" s="545"/>
      <c r="FYN2" s="546"/>
      <c r="FYO2" s="539"/>
      <c r="FYP2" s="545"/>
      <c r="FYQ2" s="545"/>
      <c r="FYR2" s="546"/>
      <c r="FYS2" s="539"/>
      <c r="FYT2" s="545"/>
      <c r="FYU2" s="545"/>
      <c r="FYV2" s="546"/>
      <c r="FYW2" s="539"/>
      <c r="FYX2" s="545"/>
      <c r="FYY2" s="545"/>
      <c r="FYZ2" s="546"/>
      <c r="FZA2" s="539"/>
      <c r="FZB2" s="545"/>
      <c r="FZC2" s="545"/>
      <c r="FZD2" s="546"/>
      <c r="FZE2" s="539"/>
      <c r="FZF2" s="545"/>
      <c r="FZG2" s="545"/>
      <c r="FZH2" s="546"/>
      <c r="FZI2" s="539"/>
      <c r="FZJ2" s="545"/>
      <c r="FZK2" s="545"/>
      <c r="FZL2" s="546"/>
      <c r="FZM2" s="539"/>
      <c r="FZN2" s="545"/>
      <c r="FZO2" s="545"/>
      <c r="FZP2" s="546"/>
      <c r="FZQ2" s="539"/>
      <c r="FZR2" s="545"/>
      <c r="FZS2" s="545"/>
      <c r="FZT2" s="546"/>
      <c r="FZU2" s="539"/>
      <c r="FZV2" s="545"/>
      <c r="FZW2" s="545"/>
      <c r="FZX2" s="546"/>
      <c r="FZY2" s="539"/>
      <c r="FZZ2" s="545"/>
      <c r="GAA2" s="545"/>
      <c r="GAB2" s="546"/>
      <c r="GAC2" s="539"/>
      <c r="GAD2" s="545"/>
      <c r="GAE2" s="545"/>
      <c r="GAF2" s="546"/>
      <c r="GAG2" s="539"/>
      <c r="GAH2" s="545"/>
      <c r="GAI2" s="545"/>
      <c r="GAJ2" s="546"/>
      <c r="GAK2" s="539"/>
      <c r="GAL2" s="545"/>
      <c r="GAM2" s="545"/>
      <c r="GAN2" s="546"/>
      <c r="GAO2" s="539"/>
      <c r="GAP2" s="545"/>
      <c r="GAQ2" s="545"/>
      <c r="GAR2" s="546"/>
      <c r="GAS2" s="539"/>
      <c r="GAT2" s="545"/>
      <c r="GAU2" s="545"/>
      <c r="GAV2" s="546"/>
      <c r="GAW2" s="539"/>
      <c r="GAX2" s="545"/>
      <c r="GAY2" s="545"/>
      <c r="GAZ2" s="546"/>
      <c r="GBA2" s="539"/>
      <c r="GBB2" s="545"/>
      <c r="GBC2" s="545"/>
      <c r="GBD2" s="546"/>
      <c r="GBE2" s="539"/>
      <c r="GBF2" s="545"/>
      <c r="GBG2" s="545"/>
      <c r="GBH2" s="546"/>
      <c r="GBI2" s="539"/>
      <c r="GBJ2" s="545"/>
      <c r="GBK2" s="545"/>
      <c r="GBL2" s="546"/>
      <c r="GBM2" s="539"/>
      <c r="GBN2" s="545"/>
      <c r="GBO2" s="545"/>
      <c r="GBP2" s="546"/>
      <c r="GBQ2" s="539"/>
      <c r="GBR2" s="545"/>
      <c r="GBS2" s="545"/>
      <c r="GBT2" s="546"/>
      <c r="GBU2" s="539"/>
      <c r="GBV2" s="545"/>
      <c r="GBW2" s="545"/>
      <c r="GBX2" s="546"/>
      <c r="GBY2" s="539"/>
      <c r="GBZ2" s="545"/>
      <c r="GCA2" s="545"/>
      <c r="GCB2" s="546"/>
      <c r="GCC2" s="539"/>
      <c r="GCD2" s="545"/>
      <c r="GCE2" s="545"/>
      <c r="GCF2" s="546"/>
      <c r="GCG2" s="539"/>
      <c r="GCH2" s="545"/>
      <c r="GCI2" s="545"/>
      <c r="GCJ2" s="546"/>
      <c r="GCK2" s="539"/>
      <c r="GCL2" s="545"/>
      <c r="GCM2" s="545"/>
      <c r="GCN2" s="546"/>
      <c r="GCO2" s="539"/>
      <c r="GCP2" s="545"/>
      <c r="GCQ2" s="545"/>
      <c r="GCR2" s="546"/>
      <c r="GCS2" s="539"/>
      <c r="GCT2" s="545"/>
      <c r="GCU2" s="545"/>
      <c r="GCV2" s="546"/>
      <c r="GCW2" s="539"/>
      <c r="GCX2" s="545"/>
      <c r="GCY2" s="545"/>
      <c r="GCZ2" s="546"/>
      <c r="GDA2" s="539"/>
      <c r="GDB2" s="545"/>
      <c r="GDC2" s="545"/>
      <c r="GDD2" s="546"/>
      <c r="GDE2" s="539"/>
      <c r="GDF2" s="545"/>
      <c r="GDG2" s="545"/>
      <c r="GDH2" s="546"/>
      <c r="GDI2" s="539"/>
      <c r="GDJ2" s="545"/>
      <c r="GDK2" s="545"/>
      <c r="GDL2" s="546"/>
      <c r="GDM2" s="539"/>
      <c r="GDN2" s="545"/>
      <c r="GDO2" s="545"/>
      <c r="GDP2" s="546"/>
      <c r="GDQ2" s="539"/>
      <c r="GDR2" s="545"/>
      <c r="GDS2" s="545"/>
      <c r="GDT2" s="546"/>
      <c r="GDU2" s="539"/>
      <c r="GDV2" s="545"/>
      <c r="GDW2" s="545"/>
      <c r="GDX2" s="546"/>
      <c r="GDY2" s="539"/>
      <c r="GDZ2" s="545"/>
      <c r="GEA2" s="545"/>
      <c r="GEB2" s="546"/>
      <c r="GEC2" s="539"/>
      <c r="GED2" s="545"/>
      <c r="GEE2" s="545"/>
      <c r="GEF2" s="546"/>
      <c r="GEG2" s="539"/>
      <c r="GEH2" s="545"/>
      <c r="GEI2" s="545"/>
      <c r="GEJ2" s="546"/>
      <c r="GEK2" s="539"/>
      <c r="GEL2" s="545"/>
      <c r="GEM2" s="545"/>
      <c r="GEN2" s="546"/>
      <c r="GEO2" s="539"/>
      <c r="GEP2" s="545"/>
      <c r="GEQ2" s="545"/>
      <c r="GER2" s="546"/>
      <c r="GES2" s="539"/>
      <c r="GET2" s="545"/>
      <c r="GEU2" s="545"/>
      <c r="GEV2" s="546"/>
      <c r="GEW2" s="539"/>
      <c r="GEX2" s="545"/>
      <c r="GEY2" s="545"/>
      <c r="GEZ2" s="546"/>
      <c r="GFA2" s="539"/>
      <c r="GFB2" s="545"/>
      <c r="GFC2" s="545"/>
      <c r="GFD2" s="546"/>
      <c r="GFE2" s="539"/>
      <c r="GFF2" s="545"/>
      <c r="GFG2" s="545"/>
      <c r="GFH2" s="546"/>
      <c r="GFI2" s="539"/>
      <c r="GFJ2" s="545"/>
      <c r="GFK2" s="545"/>
      <c r="GFL2" s="546"/>
      <c r="GFM2" s="539"/>
      <c r="GFN2" s="545"/>
      <c r="GFO2" s="545"/>
      <c r="GFP2" s="546"/>
      <c r="GFQ2" s="539"/>
      <c r="GFR2" s="545"/>
      <c r="GFS2" s="545"/>
      <c r="GFT2" s="546"/>
      <c r="GFU2" s="539"/>
      <c r="GFV2" s="545"/>
      <c r="GFW2" s="545"/>
      <c r="GFX2" s="546"/>
      <c r="GFY2" s="539"/>
      <c r="GFZ2" s="545"/>
      <c r="GGA2" s="545"/>
      <c r="GGB2" s="546"/>
      <c r="GGC2" s="539"/>
      <c r="GGD2" s="545"/>
      <c r="GGE2" s="545"/>
      <c r="GGF2" s="546"/>
      <c r="GGG2" s="539"/>
      <c r="GGH2" s="545"/>
      <c r="GGI2" s="545"/>
      <c r="GGJ2" s="546"/>
      <c r="GGK2" s="539"/>
      <c r="GGL2" s="545"/>
      <c r="GGM2" s="545"/>
      <c r="GGN2" s="546"/>
      <c r="GGO2" s="539"/>
      <c r="GGP2" s="545"/>
      <c r="GGQ2" s="545"/>
      <c r="GGR2" s="546"/>
      <c r="GGS2" s="539"/>
      <c r="GGT2" s="545"/>
      <c r="GGU2" s="545"/>
      <c r="GGV2" s="546"/>
      <c r="GGW2" s="539"/>
      <c r="GGX2" s="545"/>
      <c r="GGY2" s="545"/>
      <c r="GGZ2" s="546"/>
      <c r="GHA2" s="539"/>
      <c r="GHB2" s="545"/>
      <c r="GHC2" s="545"/>
      <c r="GHD2" s="546"/>
      <c r="GHE2" s="539"/>
      <c r="GHF2" s="545"/>
      <c r="GHG2" s="545"/>
      <c r="GHH2" s="546"/>
      <c r="GHI2" s="539"/>
      <c r="GHJ2" s="545"/>
      <c r="GHK2" s="545"/>
      <c r="GHL2" s="546"/>
      <c r="GHM2" s="539"/>
      <c r="GHN2" s="545"/>
      <c r="GHO2" s="545"/>
      <c r="GHP2" s="546"/>
      <c r="GHQ2" s="539"/>
      <c r="GHR2" s="545"/>
      <c r="GHS2" s="545"/>
      <c r="GHT2" s="546"/>
      <c r="GHU2" s="539"/>
      <c r="GHV2" s="545"/>
      <c r="GHW2" s="545"/>
      <c r="GHX2" s="546"/>
      <c r="GHY2" s="539"/>
      <c r="GHZ2" s="545"/>
      <c r="GIA2" s="545"/>
      <c r="GIB2" s="546"/>
      <c r="GIC2" s="539"/>
      <c r="GID2" s="545"/>
      <c r="GIE2" s="545"/>
      <c r="GIF2" s="546"/>
      <c r="GIG2" s="539"/>
      <c r="GIH2" s="545"/>
      <c r="GII2" s="545"/>
      <c r="GIJ2" s="546"/>
      <c r="GIK2" s="539"/>
      <c r="GIL2" s="545"/>
      <c r="GIM2" s="545"/>
      <c r="GIN2" s="546"/>
      <c r="GIO2" s="539"/>
      <c r="GIP2" s="545"/>
      <c r="GIQ2" s="545"/>
      <c r="GIR2" s="546"/>
      <c r="GIS2" s="539"/>
      <c r="GIT2" s="545"/>
      <c r="GIU2" s="545"/>
      <c r="GIV2" s="546"/>
      <c r="GIW2" s="539"/>
      <c r="GIX2" s="545"/>
      <c r="GIY2" s="545"/>
      <c r="GIZ2" s="546"/>
      <c r="GJA2" s="539"/>
      <c r="GJB2" s="545"/>
      <c r="GJC2" s="545"/>
      <c r="GJD2" s="546"/>
      <c r="GJE2" s="539"/>
      <c r="GJF2" s="545"/>
      <c r="GJG2" s="545"/>
      <c r="GJH2" s="546"/>
      <c r="GJI2" s="539"/>
      <c r="GJJ2" s="545"/>
      <c r="GJK2" s="545"/>
      <c r="GJL2" s="546"/>
      <c r="GJM2" s="539"/>
      <c r="GJN2" s="545"/>
      <c r="GJO2" s="545"/>
      <c r="GJP2" s="546"/>
      <c r="GJQ2" s="539"/>
      <c r="GJR2" s="545"/>
      <c r="GJS2" s="545"/>
      <c r="GJT2" s="546"/>
      <c r="GJU2" s="539"/>
      <c r="GJV2" s="545"/>
      <c r="GJW2" s="545"/>
      <c r="GJX2" s="546"/>
      <c r="GJY2" s="539"/>
      <c r="GJZ2" s="545"/>
      <c r="GKA2" s="545"/>
      <c r="GKB2" s="546"/>
      <c r="GKC2" s="539"/>
      <c r="GKD2" s="545"/>
      <c r="GKE2" s="545"/>
      <c r="GKF2" s="546"/>
      <c r="GKG2" s="539"/>
      <c r="GKH2" s="545"/>
      <c r="GKI2" s="545"/>
      <c r="GKJ2" s="546"/>
      <c r="GKK2" s="539"/>
      <c r="GKL2" s="545"/>
      <c r="GKM2" s="545"/>
      <c r="GKN2" s="546"/>
      <c r="GKO2" s="539"/>
      <c r="GKP2" s="545"/>
      <c r="GKQ2" s="545"/>
      <c r="GKR2" s="546"/>
      <c r="GKS2" s="539"/>
      <c r="GKT2" s="545"/>
      <c r="GKU2" s="545"/>
      <c r="GKV2" s="546"/>
      <c r="GKW2" s="539"/>
      <c r="GKX2" s="545"/>
      <c r="GKY2" s="545"/>
      <c r="GKZ2" s="546"/>
      <c r="GLA2" s="539"/>
      <c r="GLB2" s="545"/>
      <c r="GLC2" s="545"/>
      <c r="GLD2" s="546"/>
      <c r="GLE2" s="539"/>
      <c r="GLF2" s="545"/>
      <c r="GLG2" s="545"/>
      <c r="GLH2" s="546"/>
      <c r="GLI2" s="539"/>
      <c r="GLJ2" s="545"/>
      <c r="GLK2" s="545"/>
      <c r="GLL2" s="546"/>
      <c r="GLM2" s="539"/>
      <c r="GLN2" s="545"/>
      <c r="GLO2" s="545"/>
      <c r="GLP2" s="546"/>
      <c r="GLQ2" s="539"/>
      <c r="GLR2" s="545"/>
      <c r="GLS2" s="545"/>
      <c r="GLT2" s="546"/>
      <c r="GLU2" s="539"/>
      <c r="GLV2" s="545"/>
      <c r="GLW2" s="545"/>
      <c r="GLX2" s="546"/>
      <c r="GLY2" s="539"/>
      <c r="GLZ2" s="545"/>
      <c r="GMA2" s="545"/>
      <c r="GMB2" s="546"/>
      <c r="GMC2" s="539"/>
      <c r="GMD2" s="545"/>
      <c r="GME2" s="545"/>
      <c r="GMF2" s="546"/>
      <c r="GMG2" s="539"/>
      <c r="GMH2" s="545"/>
      <c r="GMI2" s="545"/>
      <c r="GMJ2" s="546"/>
      <c r="GMK2" s="539"/>
      <c r="GML2" s="545"/>
      <c r="GMM2" s="545"/>
      <c r="GMN2" s="546"/>
      <c r="GMO2" s="539"/>
      <c r="GMP2" s="545"/>
      <c r="GMQ2" s="545"/>
      <c r="GMR2" s="546"/>
      <c r="GMS2" s="539"/>
      <c r="GMT2" s="545"/>
      <c r="GMU2" s="545"/>
      <c r="GMV2" s="546"/>
      <c r="GMW2" s="539"/>
      <c r="GMX2" s="545"/>
      <c r="GMY2" s="545"/>
      <c r="GMZ2" s="546"/>
      <c r="GNA2" s="539"/>
      <c r="GNB2" s="545"/>
      <c r="GNC2" s="545"/>
      <c r="GND2" s="546"/>
      <c r="GNE2" s="539"/>
      <c r="GNF2" s="545"/>
      <c r="GNG2" s="545"/>
      <c r="GNH2" s="546"/>
      <c r="GNI2" s="539"/>
      <c r="GNJ2" s="545"/>
      <c r="GNK2" s="545"/>
      <c r="GNL2" s="546"/>
      <c r="GNM2" s="539"/>
      <c r="GNN2" s="545"/>
      <c r="GNO2" s="545"/>
      <c r="GNP2" s="546"/>
      <c r="GNQ2" s="539"/>
      <c r="GNR2" s="545"/>
      <c r="GNS2" s="545"/>
      <c r="GNT2" s="546"/>
      <c r="GNU2" s="539"/>
      <c r="GNV2" s="545"/>
      <c r="GNW2" s="545"/>
      <c r="GNX2" s="546"/>
      <c r="GNY2" s="539"/>
      <c r="GNZ2" s="545"/>
      <c r="GOA2" s="545"/>
      <c r="GOB2" s="546"/>
      <c r="GOC2" s="539"/>
      <c r="GOD2" s="545"/>
      <c r="GOE2" s="545"/>
      <c r="GOF2" s="546"/>
      <c r="GOG2" s="539"/>
      <c r="GOH2" s="545"/>
      <c r="GOI2" s="545"/>
      <c r="GOJ2" s="546"/>
      <c r="GOK2" s="539"/>
      <c r="GOL2" s="545"/>
      <c r="GOM2" s="545"/>
      <c r="GON2" s="546"/>
      <c r="GOO2" s="539"/>
      <c r="GOP2" s="545"/>
      <c r="GOQ2" s="545"/>
      <c r="GOR2" s="546"/>
      <c r="GOS2" s="539"/>
      <c r="GOT2" s="545"/>
      <c r="GOU2" s="545"/>
      <c r="GOV2" s="546"/>
      <c r="GOW2" s="539"/>
      <c r="GOX2" s="545"/>
      <c r="GOY2" s="545"/>
      <c r="GOZ2" s="546"/>
      <c r="GPA2" s="539"/>
      <c r="GPB2" s="545"/>
      <c r="GPC2" s="545"/>
      <c r="GPD2" s="546"/>
      <c r="GPE2" s="539"/>
      <c r="GPF2" s="545"/>
      <c r="GPG2" s="545"/>
      <c r="GPH2" s="546"/>
      <c r="GPI2" s="539"/>
      <c r="GPJ2" s="545"/>
      <c r="GPK2" s="545"/>
      <c r="GPL2" s="546"/>
      <c r="GPM2" s="539"/>
      <c r="GPN2" s="545"/>
      <c r="GPO2" s="545"/>
      <c r="GPP2" s="546"/>
      <c r="GPQ2" s="539"/>
      <c r="GPR2" s="545"/>
      <c r="GPS2" s="545"/>
      <c r="GPT2" s="546"/>
      <c r="GPU2" s="539"/>
      <c r="GPV2" s="545"/>
      <c r="GPW2" s="545"/>
      <c r="GPX2" s="546"/>
      <c r="GPY2" s="539"/>
      <c r="GPZ2" s="545"/>
      <c r="GQA2" s="545"/>
      <c r="GQB2" s="546"/>
      <c r="GQC2" s="539"/>
      <c r="GQD2" s="545"/>
      <c r="GQE2" s="545"/>
      <c r="GQF2" s="546"/>
      <c r="GQG2" s="539"/>
      <c r="GQH2" s="545"/>
      <c r="GQI2" s="545"/>
      <c r="GQJ2" s="546"/>
      <c r="GQK2" s="539"/>
      <c r="GQL2" s="545"/>
      <c r="GQM2" s="545"/>
      <c r="GQN2" s="546"/>
      <c r="GQO2" s="539"/>
      <c r="GQP2" s="545"/>
      <c r="GQQ2" s="545"/>
      <c r="GQR2" s="546"/>
      <c r="GQS2" s="539"/>
      <c r="GQT2" s="545"/>
      <c r="GQU2" s="545"/>
      <c r="GQV2" s="546"/>
      <c r="GQW2" s="539"/>
      <c r="GQX2" s="545"/>
      <c r="GQY2" s="545"/>
      <c r="GQZ2" s="546"/>
      <c r="GRA2" s="539"/>
      <c r="GRB2" s="545"/>
      <c r="GRC2" s="545"/>
      <c r="GRD2" s="546"/>
      <c r="GRE2" s="539"/>
      <c r="GRF2" s="545"/>
      <c r="GRG2" s="545"/>
      <c r="GRH2" s="546"/>
      <c r="GRI2" s="539"/>
      <c r="GRJ2" s="545"/>
      <c r="GRK2" s="545"/>
      <c r="GRL2" s="546"/>
      <c r="GRM2" s="539"/>
      <c r="GRN2" s="545"/>
      <c r="GRO2" s="545"/>
      <c r="GRP2" s="546"/>
      <c r="GRQ2" s="539"/>
      <c r="GRR2" s="545"/>
      <c r="GRS2" s="545"/>
      <c r="GRT2" s="546"/>
      <c r="GRU2" s="539"/>
      <c r="GRV2" s="545"/>
      <c r="GRW2" s="545"/>
      <c r="GRX2" s="546"/>
      <c r="GRY2" s="539"/>
      <c r="GRZ2" s="545"/>
      <c r="GSA2" s="545"/>
      <c r="GSB2" s="546"/>
      <c r="GSC2" s="539"/>
      <c r="GSD2" s="545"/>
      <c r="GSE2" s="545"/>
      <c r="GSF2" s="546"/>
      <c r="GSG2" s="539"/>
      <c r="GSH2" s="545"/>
      <c r="GSI2" s="545"/>
      <c r="GSJ2" s="546"/>
      <c r="GSK2" s="539"/>
      <c r="GSL2" s="545"/>
      <c r="GSM2" s="545"/>
      <c r="GSN2" s="546"/>
      <c r="GSO2" s="539"/>
      <c r="GSP2" s="545"/>
      <c r="GSQ2" s="545"/>
      <c r="GSR2" s="546"/>
      <c r="GSS2" s="539"/>
      <c r="GST2" s="545"/>
      <c r="GSU2" s="545"/>
      <c r="GSV2" s="546"/>
      <c r="GSW2" s="539"/>
      <c r="GSX2" s="545"/>
      <c r="GSY2" s="545"/>
      <c r="GSZ2" s="546"/>
      <c r="GTA2" s="539"/>
      <c r="GTB2" s="545"/>
      <c r="GTC2" s="545"/>
      <c r="GTD2" s="546"/>
      <c r="GTE2" s="539"/>
      <c r="GTF2" s="545"/>
      <c r="GTG2" s="545"/>
      <c r="GTH2" s="546"/>
      <c r="GTI2" s="539"/>
      <c r="GTJ2" s="545"/>
      <c r="GTK2" s="545"/>
      <c r="GTL2" s="546"/>
      <c r="GTM2" s="539"/>
      <c r="GTN2" s="545"/>
      <c r="GTO2" s="545"/>
      <c r="GTP2" s="546"/>
      <c r="GTQ2" s="539"/>
      <c r="GTR2" s="545"/>
      <c r="GTS2" s="545"/>
      <c r="GTT2" s="546"/>
      <c r="GTU2" s="539"/>
      <c r="GTV2" s="545"/>
      <c r="GTW2" s="545"/>
      <c r="GTX2" s="546"/>
      <c r="GTY2" s="539"/>
      <c r="GTZ2" s="545"/>
      <c r="GUA2" s="545"/>
      <c r="GUB2" s="546"/>
      <c r="GUC2" s="539"/>
      <c r="GUD2" s="545"/>
      <c r="GUE2" s="545"/>
      <c r="GUF2" s="546"/>
      <c r="GUG2" s="539"/>
      <c r="GUH2" s="545"/>
      <c r="GUI2" s="545"/>
      <c r="GUJ2" s="546"/>
      <c r="GUK2" s="539"/>
      <c r="GUL2" s="545"/>
      <c r="GUM2" s="545"/>
      <c r="GUN2" s="546"/>
      <c r="GUO2" s="539"/>
      <c r="GUP2" s="545"/>
      <c r="GUQ2" s="545"/>
      <c r="GUR2" s="546"/>
      <c r="GUS2" s="539"/>
      <c r="GUT2" s="545"/>
      <c r="GUU2" s="545"/>
      <c r="GUV2" s="546"/>
      <c r="GUW2" s="539"/>
      <c r="GUX2" s="545"/>
      <c r="GUY2" s="545"/>
      <c r="GUZ2" s="546"/>
      <c r="GVA2" s="539"/>
      <c r="GVB2" s="545"/>
      <c r="GVC2" s="545"/>
      <c r="GVD2" s="546"/>
      <c r="GVE2" s="539"/>
      <c r="GVF2" s="545"/>
      <c r="GVG2" s="545"/>
      <c r="GVH2" s="546"/>
      <c r="GVI2" s="539"/>
      <c r="GVJ2" s="545"/>
      <c r="GVK2" s="545"/>
      <c r="GVL2" s="546"/>
      <c r="GVM2" s="539"/>
      <c r="GVN2" s="545"/>
      <c r="GVO2" s="545"/>
      <c r="GVP2" s="546"/>
      <c r="GVQ2" s="539"/>
      <c r="GVR2" s="545"/>
      <c r="GVS2" s="545"/>
      <c r="GVT2" s="546"/>
      <c r="GVU2" s="539"/>
      <c r="GVV2" s="545"/>
      <c r="GVW2" s="545"/>
      <c r="GVX2" s="546"/>
      <c r="GVY2" s="539"/>
      <c r="GVZ2" s="545"/>
      <c r="GWA2" s="545"/>
      <c r="GWB2" s="546"/>
      <c r="GWC2" s="539"/>
      <c r="GWD2" s="545"/>
      <c r="GWE2" s="545"/>
      <c r="GWF2" s="546"/>
      <c r="GWG2" s="539"/>
      <c r="GWH2" s="545"/>
      <c r="GWI2" s="545"/>
      <c r="GWJ2" s="546"/>
      <c r="GWK2" s="539"/>
      <c r="GWL2" s="545"/>
      <c r="GWM2" s="545"/>
      <c r="GWN2" s="546"/>
      <c r="GWO2" s="539"/>
      <c r="GWP2" s="545"/>
      <c r="GWQ2" s="545"/>
      <c r="GWR2" s="546"/>
      <c r="GWS2" s="539"/>
      <c r="GWT2" s="545"/>
      <c r="GWU2" s="545"/>
      <c r="GWV2" s="546"/>
      <c r="GWW2" s="539"/>
      <c r="GWX2" s="545"/>
      <c r="GWY2" s="545"/>
      <c r="GWZ2" s="546"/>
      <c r="GXA2" s="539"/>
      <c r="GXB2" s="545"/>
      <c r="GXC2" s="545"/>
      <c r="GXD2" s="546"/>
      <c r="GXE2" s="539"/>
      <c r="GXF2" s="545"/>
      <c r="GXG2" s="545"/>
      <c r="GXH2" s="546"/>
      <c r="GXI2" s="539"/>
      <c r="GXJ2" s="545"/>
      <c r="GXK2" s="545"/>
      <c r="GXL2" s="546"/>
      <c r="GXM2" s="539"/>
      <c r="GXN2" s="545"/>
      <c r="GXO2" s="545"/>
      <c r="GXP2" s="546"/>
      <c r="GXQ2" s="539"/>
      <c r="GXR2" s="545"/>
      <c r="GXS2" s="545"/>
      <c r="GXT2" s="546"/>
      <c r="GXU2" s="539"/>
      <c r="GXV2" s="545"/>
      <c r="GXW2" s="545"/>
      <c r="GXX2" s="546"/>
      <c r="GXY2" s="539"/>
      <c r="GXZ2" s="545"/>
      <c r="GYA2" s="545"/>
      <c r="GYB2" s="546"/>
      <c r="GYC2" s="539"/>
      <c r="GYD2" s="545"/>
      <c r="GYE2" s="545"/>
      <c r="GYF2" s="546"/>
      <c r="GYG2" s="539"/>
      <c r="GYH2" s="545"/>
      <c r="GYI2" s="545"/>
      <c r="GYJ2" s="546"/>
      <c r="GYK2" s="539"/>
      <c r="GYL2" s="545"/>
      <c r="GYM2" s="545"/>
      <c r="GYN2" s="546"/>
      <c r="GYO2" s="539"/>
      <c r="GYP2" s="545"/>
      <c r="GYQ2" s="545"/>
      <c r="GYR2" s="546"/>
      <c r="GYS2" s="539"/>
      <c r="GYT2" s="545"/>
      <c r="GYU2" s="545"/>
      <c r="GYV2" s="546"/>
      <c r="GYW2" s="539"/>
      <c r="GYX2" s="545"/>
      <c r="GYY2" s="545"/>
      <c r="GYZ2" s="546"/>
      <c r="GZA2" s="539"/>
      <c r="GZB2" s="545"/>
      <c r="GZC2" s="545"/>
      <c r="GZD2" s="546"/>
      <c r="GZE2" s="539"/>
      <c r="GZF2" s="545"/>
      <c r="GZG2" s="545"/>
      <c r="GZH2" s="546"/>
      <c r="GZI2" s="539"/>
      <c r="GZJ2" s="545"/>
      <c r="GZK2" s="545"/>
      <c r="GZL2" s="546"/>
      <c r="GZM2" s="539"/>
      <c r="GZN2" s="545"/>
      <c r="GZO2" s="545"/>
      <c r="GZP2" s="546"/>
      <c r="GZQ2" s="539"/>
      <c r="GZR2" s="545"/>
      <c r="GZS2" s="545"/>
      <c r="GZT2" s="546"/>
      <c r="GZU2" s="539"/>
      <c r="GZV2" s="545"/>
      <c r="GZW2" s="545"/>
      <c r="GZX2" s="546"/>
      <c r="GZY2" s="539"/>
      <c r="GZZ2" s="545"/>
      <c r="HAA2" s="545"/>
      <c r="HAB2" s="546"/>
      <c r="HAC2" s="539"/>
      <c r="HAD2" s="545"/>
      <c r="HAE2" s="545"/>
      <c r="HAF2" s="546"/>
      <c r="HAG2" s="539"/>
      <c r="HAH2" s="545"/>
      <c r="HAI2" s="545"/>
      <c r="HAJ2" s="546"/>
      <c r="HAK2" s="539"/>
      <c r="HAL2" s="545"/>
      <c r="HAM2" s="545"/>
      <c r="HAN2" s="546"/>
      <c r="HAO2" s="539"/>
      <c r="HAP2" s="545"/>
      <c r="HAQ2" s="545"/>
      <c r="HAR2" s="546"/>
      <c r="HAS2" s="539"/>
      <c r="HAT2" s="545"/>
      <c r="HAU2" s="545"/>
      <c r="HAV2" s="546"/>
      <c r="HAW2" s="539"/>
      <c r="HAX2" s="545"/>
      <c r="HAY2" s="545"/>
      <c r="HAZ2" s="546"/>
      <c r="HBA2" s="539"/>
      <c r="HBB2" s="545"/>
      <c r="HBC2" s="545"/>
      <c r="HBD2" s="546"/>
      <c r="HBE2" s="539"/>
      <c r="HBF2" s="545"/>
      <c r="HBG2" s="545"/>
      <c r="HBH2" s="546"/>
      <c r="HBI2" s="539"/>
      <c r="HBJ2" s="545"/>
      <c r="HBK2" s="545"/>
      <c r="HBL2" s="546"/>
      <c r="HBM2" s="539"/>
      <c r="HBN2" s="545"/>
      <c r="HBO2" s="545"/>
      <c r="HBP2" s="546"/>
      <c r="HBQ2" s="539"/>
      <c r="HBR2" s="545"/>
      <c r="HBS2" s="545"/>
      <c r="HBT2" s="546"/>
      <c r="HBU2" s="539"/>
      <c r="HBV2" s="545"/>
      <c r="HBW2" s="545"/>
      <c r="HBX2" s="546"/>
      <c r="HBY2" s="539"/>
      <c r="HBZ2" s="545"/>
      <c r="HCA2" s="545"/>
      <c r="HCB2" s="546"/>
      <c r="HCC2" s="539"/>
      <c r="HCD2" s="545"/>
      <c r="HCE2" s="545"/>
      <c r="HCF2" s="546"/>
      <c r="HCG2" s="539"/>
      <c r="HCH2" s="545"/>
      <c r="HCI2" s="545"/>
      <c r="HCJ2" s="546"/>
      <c r="HCK2" s="539"/>
      <c r="HCL2" s="545"/>
      <c r="HCM2" s="545"/>
      <c r="HCN2" s="546"/>
      <c r="HCO2" s="539"/>
      <c r="HCP2" s="545"/>
      <c r="HCQ2" s="545"/>
      <c r="HCR2" s="546"/>
      <c r="HCS2" s="539"/>
      <c r="HCT2" s="545"/>
      <c r="HCU2" s="545"/>
      <c r="HCV2" s="546"/>
      <c r="HCW2" s="539"/>
      <c r="HCX2" s="545"/>
      <c r="HCY2" s="545"/>
      <c r="HCZ2" s="546"/>
      <c r="HDA2" s="539"/>
      <c r="HDB2" s="545"/>
      <c r="HDC2" s="545"/>
      <c r="HDD2" s="546"/>
      <c r="HDE2" s="539"/>
      <c r="HDF2" s="545"/>
      <c r="HDG2" s="545"/>
      <c r="HDH2" s="546"/>
      <c r="HDI2" s="539"/>
      <c r="HDJ2" s="545"/>
      <c r="HDK2" s="545"/>
      <c r="HDL2" s="546"/>
      <c r="HDM2" s="539"/>
      <c r="HDN2" s="545"/>
      <c r="HDO2" s="545"/>
      <c r="HDP2" s="546"/>
      <c r="HDQ2" s="539"/>
      <c r="HDR2" s="545"/>
      <c r="HDS2" s="545"/>
      <c r="HDT2" s="546"/>
      <c r="HDU2" s="539"/>
      <c r="HDV2" s="545"/>
      <c r="HDW2" s="545"/>
      <c r="HDX2" s="546"/>
      <c r="HDY2" s="539"/>
      <c r="HDZ2" s="545"/>
      <c r="HEA2" s="545"/>
      <c r="HEB2" s="546"/>
      <c r="HEC2" s="539"/>
      <c r="HED2" s="545"/>
      <c r="HEE2" s="545"/>
      <c r="HEF2" s="546"/>
      <c r="HEG2" s="539"/>
      <c r="HEH2" s="545"/>
      <c r="HEI2" s="545"/>
      <c r="HEJ2" s="546"/>
      <c r="HEK2" s="539"/>
      <c r="HEL2" s="545"/>
      <c r="HEM2" s="545"/>
      <c r="HEN2" s="546"/>
      <c r="HEO2" s="539"/>
      <c r="HEP2" s="545"/>
      <c r="HEQ2" s="545"/>
      <c r="HER2" s="546"/>
      <c r="HES2" s="539"/>
      <c r="HET2" s="545"/>
      <c r="HEU2" s="545"/>
      <c r="HEV2" s="546"/>
      <c r="HEW2" s="539"/>
      <c r="HEX2" s="545"/>
      <c r="HEY2" s="545"/>
      <c r="HEZ2" s="546"/>
      <c r="HFA2" s="539"/>
      <c r="HFB2" s="545"/>
      <c r="HFC2" s="545"/>
      <c r="HFD2" s="546"/>
      <c r="HFE2" s="539"/>
      <c r="HFF2" s="545"/>
      <c r="HFG2" s="545"/>
      <c r="HFH2" s="546"/>
      <c r="HFI2" s="539"/>
      <c r="HFJ2" s="545"/>
      <c r="HFK2" s="545"/>
      <c r="HFL2" s="546"/>
      <c r="HFM2" s="539"/>
      <c r="HFN2" s="545"/>
      <c r="HFO2" s="545"/>
      <c r="HFP2" s="546"/>
      <c r="HFQ2" s="539"/>
      <c r="HFR2" s="545"/>
      <c r="HFS2" s="545"/>
      <c r="HFT2" s="546"/>
      <c r="HFU2" s="539"/>
      <c r="HFV2" s="545"/>
      <c r="HFW2" s="545"/>
      <c r="HFX2" s="546"/>
      <c r="HFY2" s="539"/>
      <c r="HFZ2" s="545"/>
      <c r="HGA2" s="545"/>
      <c r="HGB2" s="546"/>
      <c r="HGC2" s="539"/>
      <c r="HGD2" s="545"/>
      <c r="HGE2" s="545"/>
      <c r="HGF2" s="546"/>
      <c r="HGG2" s="539"/>
      <c r="HGH2" s="545"/>
      <c r="HGI2" s="545"/>
      <c r="HGJ2" s="546"/>
      <c r="HGK2" s="539"/>
      <c r="HGL2" s="545"/>
      <c r="HGM2" s="545"/>
      <c r="HGN2" s="546"/>
      <c r="HGO2" s="539"/>
      <c r="HGP2" s="545"/>
      <c r="HGQ2" s="545"/>
      <c r="HGR2" s="546"/>
      <c r="HGS2" s="539"/>
      <c r="HGT2" s="545"/>
      <c r="HGU2" s="545"/>
      <c r="HGV2" s="546"/>
      <c r="HGW2" s="539"/>
      <c r="HGX2" s="545"/>
      <c r="HGY2" s="545"/>
      <c r="HGZ2" s="546"/>
      <c r="HHA2" s="539"/>
      <c r="HHB2" s="545"/>
      <c r="HHC2" s="545"/>
      <c r="HHD2" s="546"/>
      <c r="HHE2" s="539"/>
      <c r="HHF2" s="545"/>
      <c r="HHG2" s="545"/>
      <c r="HHH2" s="546"/>
      <c r="HHI2" s="539"/>
      <c r="HHJ2" s="545"/>
      <c r="HHK2" s="545"/>
      <c r="HHL2" s="546"/>
      <c r="HHM2" s="539"/>
      <c r="HHN2" s="545"/>
      <c r="HHO2" s="545"/>
      <c r="HHP2" s="546"/>
      <c r="HHQ2" s="539"/>
      <c r="HHR2" s="545"/>
      <c r="HHS2" s="545"/>
      <c r="HHT2" s="546"/>
      <c r="HHU2" s="539"/>
      <c r="HHV2" s="545"/>
      <c r="HHW2" s="545"/>
      <c r="HHX2" s="546"/>
      <c r="HHY2" s="539"/>
      <c r="HHZ2" s="545"/>
      <c r="HIA2" s="545"/>
      <c r="HIB2" s="546"/>
      <c r="HIC2" s="539"/>
      <c r="HID2" s="545"/>
      <c r="HIE2" s="545"/>
      <c r="HIF2" s="546"/>
      <c r="HIG2" s="539"/>
      <c r="HIH2" s="545"/>
      <c r="HII2" s="545"/>
      <c r="HIJ2" s="546"/>
      <c r="HIK2" s="539"/>
      <c r="HIL2" s="545"/>
      <c r="HIM2" s="545"/>
      <c r="HIN2" s="546"/>
      <c r="HIO2" s="539"/>
      <c r="HIP2" s="545"/>
      <c r="HIQ2" s="545"/>
      <c r="HIR2" s="546"/>
      <c r="HIS2" s="539"/>
      <c r="HIT2" s="545"/>
      <c r="HIU2" s="545"/>
      <c r="HIV2" s="546"/>
      <c r="HIW2" s="539"/>
      <c r="HIX2" s="545"/>
      <c r="HIY2" s="545"/>
      <c r="HIZ2" s="546"/>
      <c r="HJA2" s="539"/>
      <c r="HJB2" s="545"/>
      <c r="HJC2" s="545"/>
      <c r="HJD2" s="546"/>
      <c r="HJE2" s="539"/>
      <c r="HJF2" s="545"/>
      <c r="HJG2" s="545"/>
      <c r="HJH2" s="546"/>
      <c r="HJI2" s="539"/>
      <c r="HJJ2" s="545"/>
      <c r="HJK2" s="545"/>
      <c r="HJL2" s="546"/>
      <c r="HJM2" s="539"/>
      <c r="HJN2" s="545"/>
      <c r="HJO2" s="545"/>
      <c r="HJP2" s="546"/>
      <c r="HJQ2" s="539"/>
      <c r="HJR2" s="545"/>
      <c r="HJS2" s="545"/>
      <c r="HJT2" s="546"/>
      <c r="HJU2" s="539"/>
      <c r="HJV2" s="545"/>
      <c r="HJW2" s="545"/>
      <c r="HJX2" s="546"/>
      <c r="HJY2" s="539"/>
      <c r="HJZ2" s="545"/>
      <c r="HKA2" s="545"/>
      <c r="HKB2" s="546"/>
      <c r="HKC2" s="539"/>
      <c r="HKD2" s="545"/>
      <c r="HKE2" s="545"/>
      <c r="HKF2" s="546"/>
      <c r="HKG2" s="539"/>
      <c r="HKH2" s="545"/>
      <c r="HKI2" s="545"/>
      <c r="HKJ2" s="546"/>
      <c r="HKK2" s="539"/>
      <c r="HKL2" s="545"/>
      <c r="HKM2" s="545"/>
      <c r="HKN2" s="546"/>
      <c r="HKO2" s="539"/>
      <c r="HKP2" s="545"/>
      <c r="HKQ2" s="545"/>
      <c r="HKR2" s="546"/>
      <c r="HKS2" s="539"/>
      <c r="HKT2" s="545"/>
      <c r="HKU2" s="545"/>
      <c r="HKV2" s="546"/>
      <c r="HKW2" s="539"/>
      <c r="HKX2" s="545"/>
      <c r="HKY2" s="545"/>
      <c r="HKZ2" s="546"/>
      <c r="HLA2" s="539"/>
      <c r="HLB2" s="545"/>
      <c r="HLC2" s="545"/>
      <c r="HLD2" s="546"/>
      <c r="HLE2" s="539"/>
      <c r="HLF2" s="545"/>
      <c r="HLG2" s="545"/>
      <c r="HLH2" s="546"/>
      <c r="HLI2" s="539"/>
      <c r="HLJ2" s="545"/>
      <c r="HLK2" s="545"/>
      <c r="HLL2" s="546"/>
      <c r="HLM2" s="539"/>
      <c r="HLN2" s="545"/>
      <c r="HLO2" s="545"/>
      <c r="HLP2" s="546"/>
      <c r="HLQ2" s="539"/>
      <c r="HLR2" s="545"/>
      <c r="HLS2" s="545"/>
      <c r="HLT2" s="546"/>
      <c r="HLU2" s="539"/>
      <c r="HLV2" s="545"/>
      <c r="HLW2" s="545"/>
      <c r="HLX2" s="546"/>
      <c r="HLY2" s="539"/>
      <c r="HLZ2" s="545"/>
      <c r="HMA2" s="545"/>
      <c r="HMB2" s="546"/>
      <c r="HMC2" s="539"/>
      <c r="HMD2" s="545"/>
      <c r="HME2" s="545"/>
      <c r="HMF2" s="546"/>
      <c r="HMG2" s="539"/>
      <c r="HMH2" s="545"/>
      <c r="HMI2" s="545"/>
      <c r="HMJ2" s="546"/>
      <c r="HMK2" s="539"/>
      <c r="HML2" s="545"/>
      <c r="HMM2" s="545"/>
      <c r="HMN2" s="546"/>
      <c r="HMO2" s="539"/>
      <c r="HMP2" s="545"/>
      <c r="HMQ2" s="545"/>
      <c r="HMR2" s="546"/>
      <c r="HMS2" s="539"/>
      <c r="HMT2" s="545"/>
      <c r="HMU2" s="545"/>
      <c r="HMV2" s="546"/>
      <c r="HMW2" s="539"/>
      <c r="HMX2" s="545"/>
      <c r="HMY2" s="545"/>
      <c r="HMZ2" s="546"/>
      <c r="HNA2" s="539"/>
      <c r="HNB2" s="545"/>
      <c r="HNC2" s="545"/>
      <c r="HND2" s="546"/>
      <c r="HNE2" s="539"/>
      <c r="HNF2" s="545"/>
      <c r="HNG2" s="545"/>
      <c r="HNH2" s="546"/>
      <c r="HNI2" s="539"/>
      <c r="HNJ2" s="545"/>
      <c r="HNK2" s="545"/>
      <c r="HNL2" s="546"/>
      <c r="HNM2" s="539"/>
      <c r="HNN2" s="545"/>
      <c r="HNO2" s="545"/>
      <c r="HNP2" s="546"/>
      <c r="HNQ2" s="539"/>
      <c r="HNR2" s="545"/>
      <c r="HNS2" s="545"/>
      <c r="HNT2" s="546"/>
      <c r="HNU2" s="539"/>
      <c r="HNV2" s="545"/>
      <c r="HNW2" s="545"/>
      <c r="HNX2" s="546"/>
      <c r="HNY2" s="539"/>
      <c r="HNZ2" s="545"/>
      <c r="HOA2" s="545"/>
      <c r="HOB2" s="546"/>
      <c r="HOC2" s="539"/>
      <c r="HOD2" s="545"/>
      <c r="HOE2" s="545"/>
      <c r="HOF2" s="546"/>
      <c r="HOG2" s="539"/>
      <c r="HOH2" s="545"/>
      <c r="HOI2" s="545"/>
      <c r="HOJ2" s="546"/>
      <c r="HOK2" s="539"/>
      <c r="HOL2" s="545"/>
      <c r="HOM2" s="545"/>
      <c r="HON2" s="546"/>
      <c r="HOO2" s="539"/>
      <c r="HOP2" s="545"/>
      <c r="HOQ2" s="545"/>
      <c r="HOR2" s="546"/>
      <c r="HOS2" s="539"/>
      <c r="HOT2" s="545"/>
      <c r="HOU2" s="545"/>
      <c r="HOV2" s="546"/>
      <c r="HOW2" s="539"/>
      <c r="HOX2" s="545"/>
      <c r="HOY2" s="545"/>
      <c r="HOZ2" s="546"/>
      <c r="HPA2" s="539"/>
      <c r="HPB2" s="545"/>
      <c r="HPC2" s="545"/>
      <c r="HPD2" s="546"/>
      <c r="HPE2" s="539"/>
      <c r="HPF2" s="545"/>
      <c r="HPG2" s="545"/>
      <c r="HPH2" s="546"/>
      <c r="HPI2" s="539"/>
      <c r="HPJ2" s="545"/>
      <c r="HPK2" s="545"/>
      <c r="HPL2" s="546"/>
      <c r="HPM2" s="539"/>
      <c r="HPN2" s="545"/>
      <c r="HPO2" s="545"/>
      <c r="HPP2" s="546"/>
      <c r="HPQ2" s="539"/>
      <c r="HPR2" s="545"/>
      <c r="HPS2" s="545"/>
      <c r="HPT2" s="546"/>
      <c r="HPU2" s="539"/>
      <c r="HPV2" s="545"/>
      <c r="HPW2" s="545"/>
      <c r="HPX2" s="546"/>
      <c r="HPY2" s="539"/>
      <c r="HPZ2" s="545"/>
      <c r="HQA2" s="545"/>
      <c r="HQB2" s="546"/>
      <c r="HQC2" s="539"/>
      <c r="HQD2" s="545"/>
      <c r="HQE2" s="545"/>
      <c r="HQF2" s="546"/>
      <c r="HQG2" s="539"/>
      <c r="HQH2" s="545"/>
      <c r="HQI2" s="545"/>
      <c r="HQJ2" s="546"/>
      <c r="HQK2" s="539"/>
      <c r="HQL2" s="545"/>
      <c r="HQM2" s="545"/>
      <c r="HQN2" s="546"/>
      <c r="HQO2" s="539"/>
      <c r="HQP2" s="545"/>
      <c r="HQQ2" s="545"/>
      <c r="HQR2" s="546"/>
      <c r="HQS2" s="539"/>
      <c r="HQT2" s="545"/>
      <c r="HQU2" s="545"/>
      <c r="HQV2" s="546"/>
      <c r="HQW2" s="539"/>
      <c r="HQX2" s="545"/>
      <c r="HQY2" s="545"/>
      <c r="HQZ2" s="546"/>
      <c r="HRA2" s="539"/>
      <c r="HRB2" s="545"/>
      <c r="HRC2" s="545"/>
      <c r="HRD2" s="546"/>
      <c r="HRE2" s="539"/>
      <c r="HRF2" s="545"/>
      <c r="HRG2" s="545"/>
      <c r="HRH2" s="546"/>
      <c r="HRI2" s="539"/>
      <c r="HRJ2" s="545"/>
      <c r="HRK2" s="545"/>
      <c r="HRL2" s="546"/>
      <c r="HRM2" s="539"/>
      <c r="HRN2" s="545"/>
      <c r="HRO2" s="545"/>
      <c r="HRP2" s="546"/>
      <c r="HRQ2" s="539"/>
      <c r="HRR2" s="545"/>
      <c r="HRS2" s="545"/>
      <c r="HRT2" s="546"/>
      <c r="HRU2" s="539"/>
      <c r="HRV2" s="545"/>
      <c r="HRW2" s="545"/>
      <c r="HRX2" s="546"/>
      <c r="HRY2" s="539"/>
      <c r="HRZ2" s="545"/>
      <c r="HSA2" s="545"/>
      <c r="HSB2" s="546"/>
      <c r="HSC2" s="539"/>
      <c r="HSD2" s="545"/>
      <c r="HSE2" s="545"/>
      <c r="HSF2" s="546"/>
      <c r="HSG2" s="539"/>
      <c r="HSH2" s="545"/>
      <c r="HSI2" s="545"/>
      <c r="HSJ2" s="546"/>
      <c r="HSK2" s="539"/>
      <c r="HSL2" s="545"/>
      <c r="HSM2" s="545"/>
      <c r="HSN2" s="546"/>
      <c r="HSO2" s="539"/>
      <c r="HSP2" s="545"/>
      <c r="HSQ2" s="545"/>
      <c r="HSR2" s="546"/>
      <c r="HSS2" s="539"/>
      <c r="HST2" s="545"/>
      <c r="HSU2" s="545"/>
      <c r="HSV2" s="546"/>
      <c r="HSW2" s="539"/>
      <c r="HSX2" s="545"/>
      <c r="HSY2" s="545"/>
      <c r="HSZ2" s="546"/>
      <c r="HTA2" s="539"/>
      <c r="HTB2" s="545"/>
      <c r="HTC2" s="545"/>
      <c r="HTD2" s="546"/>
      <c r="HTE2" s="539"/>
      <c r="HTF2" s="545"/>
      <c r="HTG2" s="545"/>
      <c r="HTH2" s="546"/>
      <c r="HTI2" s="539"/>
      <c r="HTJ2" s="545"/>
      <c r="HTK2" s="545"/>
      <c r="HTL2" s="546"/>
      <c r="HTM2" s="539"/>
      <c r="HTN2" s="545"/>
      <c r="HTO2" s="545"/>
      <c r="HTP2" s="546"/>
      <c r="HTQ2" s="539"/>
      <c r="HTR2" s="545"/>
      <c r="HTS2" s="545"/>
      <c r="HTT2" s="546"/>
      <c r="HTU2" s="539"/>
      <c r="HTV2" s="545"/>
      <c r="HTW2" s="545"/>
      <c r="HTX2" s="546"/>
      <c r="HTY2" s="539"/>
      <c r="HTZ2" s="545"/>
      <c r="HUA2" s="545"/>
      <c r="HUB2" s="546"/>
      <c r="HUC2" s="539"/>
      <c r="HUD2" s="545"/>
      <c r="HUE2" s="545"/>
      <c r="HUF2" s="546"/>
      <c r="HUG2" s="539"/>
      <c r="HUH2" s="545"/>
      <c r="HUI2" s="545"/>
      <c r="HUJ2" s="546"/>
      <c r="HUK2" s="539"/>
      <c r="HUL2" s="545"/>
      <c r="HUM2" s="545"/>
      <c r="HUN2" s="546"/>
      <c r="HUO2" s="539"/>
      <c r="HUP2" s="545"/>
      <c r="HUQ2" s="545"/>
      <c r="HUR2" s="546"/>
      <c r="HUS2" s="539"/>
      <c r="HUT2" s="545"/>
      <c r="HUU2" s="545"/>
      <c r="HUV2" s="546"/>
      <c r="HUW2" s="539"/>
      <c r="HUX2" s="545"/>
      <c r="HUY2" s="545"/>
      <c r="HUZ2" s="546"/>
      <c r="HVA2" s="539"/>
      <c r="HVB2" s="545"/>
      <c r="HVC2" s="545"/>
      <c r="HVD2" s="546"/>
      <c r="HVE2" s="539"/>
      <c r="HVF2" s="545"/>
      <c r="HVG2" s="545"/>
      <c r="HVH2" s="546"/>
      <c r="HVI2" s="539"/>
      <c r="HVJ2" s="545"/>
      <c r="HVK2" s="545"/>
      <c r="HVL2" s="546"/>
      <c r="HVM2" s="539"/>
      <c r="HVN2" s="545"/>
      <c r="HVO2" s="545"/>
      <c r="HVP2" s="546"/>
      <c r="HVQ2" s="539"/>
      <c r="HVR2" s="545"/>
      <c r="HVS2" s="545"/>
      <c r="HVT2" s="546"/>
      <c r="HVU2" s="539"/>
      <c r="HVV2" s="545"/>
      <c r="HVW2" s="545"/>
      <c r="HVX2" s="546"/>
      <c r="HVY2" s="539"/>
      <c r="HVZ2" s="545"/>
      <c r="HWA2" s="545"/>
      <c r="HWB2" s="546"/>
      <c r="HWC2" s="539"/>
      <c r="HWD2" s="545"/>
      <c r="HWE2" s="545"/>
      <c r="HWF2" s="546"/>
      <c r="HWG2" s="539"/>
      <c r="HWH2" s="545"/>
      <c r="HWI2" s="545"/>
      <c r="HWJ2" s="546"/>
      <c r="HWK2" s="539"/>
      <c r="HWL2" s="545"/>
      <c r="HWM2" s="545"/>
      <c r="HWN2" s="546"/>
      <c r="HWO2" s="539"/>
      <c r="HWP2" s="545"/>
      <c r="HWQ2" s="545"/>
      <c r="HWR2" s="546"/>
      <c r="HWS2" s="539"/>
      <c r="HWT2" s="545"/>
      <c r="HWU2" s="545"/>
      <c r="HWV2" s="546"/>
      <c r="HWW2" s="539"/>
      <c r="HWX2" s="545"/>
      <c r="HWY2" s="545"/>
      <c r="HWZ2" s="546"/>
      <c r="HXA2" s="539"/>
      <c r="HXB2" s="545"/>
      <c r="HXC2" s="545"/>
      <c r="HXD2" s="546"/>
      <c r="HXE2" s="539"/>
      <c r="HXF2" s="545"/>
      <c r="HXG2" s="545"/>
      <c r="HXH2" s="546"/>
      <c r="HXI2" s="539"/>
      <c r="HXJ2" s="545"/>
      <c r="HXK2" s="545"/>
      <c r="HXL2" s="546"/>
      <c r="HXM2" s="539"/>
      <c r="HXN2" s="545"/>
      <c r="HXO2" s="545"/>
      <c r="HXP2" s="546"/>
      <c r="HXQ2" s="539"/>
      <c r="HXR2" s="545"/>
      <c r="HXS2" s="545"/>
      <c r="HXT2" s="546"/>
      <c r="HXU2" s="539"/>
      <c r="HXV2" s="545"/>
      <c r="HXW2" s="545"/>
      <c r="HXX2" s="546"/>
      <c r="HXY2" s="539"/>
      <c r="HXZ2" s="545"/>
      <c r="HYA2" s="545"/>
      <c r="HYB2" s="546"/>
      <c r="HYC2" s="539"/>
      <c r="HYD2" s="545"/>
      <c r="HYE2" s="545"/>
      <c r="HYF2" s="546"/>
      <c r="HYG2" s="539"/>
      <c r="HYH2" s="545"/>
      <c r="HYI2" s="545"/>
      <c r="HYJ2" s="546"/>
      <c r="HYK2" s="539"/>
      <c r="HYL2" s="545"/>
      <c r="HYM2" s="545"/>
      <c r="HYN2" s="546"/>
      <c r="HYO2" s="539"/>
      <c r="HYP2" s="545"/>
      <c r="HYQ2" s="545"/>
      <c r="HYR2" s="546"/>
      <c r="HYS2" s="539"/>
      <c r="HYT2" s="545"/>
      <c r="HYU2" s="545"/>
      <c r="HYV2" s="546"/>
      <c r="HYW2" s="539"/>
      <c r="HYX2" s="545"/>
      <c r="HYY2" s="545"/>
      <c r="HYZ2" s="546"/>
      <c r="HZA2" s="539"/>
      <c r="HZB2" s="545"/>
      <c r="HZC2" s="545"/>
      <c r="HZD2" s="546"/>
      <c r="HZE2" s="539"/>
      <c r="HZF2" s="545"/>
      <c r="HZG2" s="545"/>
      <c r="HZH2" s="546"/>
      <c r="HZI2" s="539"/>
      <c r="HZJ2" s="545"/>
      <c r="HZK2" s="545"/>
      <c r="HZL2" s="546"/>
      <c r="HZM2" s="539"/>
      <c r="HZN2" s="545"/>
      <c r="HZO2" s="545"/>
      <c r="HZP2" s="546"/>
      <c r="HZQ2" s="539"/>
      <c r="HZR2" s="545"/>
      <c r="HZS2" s="545"/>
      <c r="HZT2" s="546"/>
      <c r="HZU2" s="539"/>
      <c r="HZV2" s="545"/>
      <c r="HZW2" s="545"/>
      <c r="HZX2" s="546"/>
      <c r="HZY2" s="539"/>
      <c r="HZZ2" s="545"/>
      <c r="IAA2" s="545"/>
      <c r="IAB2" s="546"/>
      <c r="IAC2" s="539"/>
      <c r="IAD2" s="545"/>
      <c r="IAE2" s="545"/>
      <c r="IAF2" s="546"/>
      <c r="IAG2" s="539"/>
      <c r="IAH2" s="545"/>
      <c r="IAI2" s="545"/>
      <c r="IAJ2" s="546"/>
      <c r="IAK2" s="539"/>
      <c r="IAL2" s="545"/>
      <c r="IAM2" s="545"/>
      <c r="IAN2" s="546"/>
      <c r="IAO2" s="539"/>
      <c r="IAP2" s="545"/>
      <c r="IAQ2" s="545"/>
      <c r="IAR2" s="546"/>
      <c r="IAS2" s="539"/>
      <c r="IAT2" s="545"/>
      <c r="IAU2" s="545"/>
      <c r="IAV2" s="546"/>
      <c r="IAW2" s="539"/>
      <c r="IAX2" s="545"/>
      <c r="IAY2" s="545"/>
      <c r="IAZ2" s="546"/>
      <c r="IBA2" s="539"/>
      <c r="IBB2" s="545"/>
      <c r="IBC2" s="545"/>
      <c r="IBD2" s="546"/>
      <c r="IBE2" s="539"/>
      <c r="IBF2" s="545"/>
      <c r="IBG2" s="545"/>
      <c r="IBH2" s="546"/>
      <c r="IBI2" s="539"/>
      <c r="IBJ2" s="545"/>
      <c r="IBK2" s="545"/>
      <c r="IBL2" s="546"/>
      <c r="IBM2" s="539"/>
      <c r="IBN2" s="545"/>
      <c r="IBO2" s="545"/>
      <c r="IBP2" s="546"/>
      <c r="IBQ2" s="539"/>
      <c r="IBR2" s="545"/>
      <c r="IBS2" s="545"/>
      <c r="IBT2" s="546"/>
      <c r="IBU2" s="539"/>
      <c r="IBV2" s="545"/>
      <c r="IBW2" s="545"/>
      <c r="IBX2" s="546"/>
      <c r="IBY2" s="539"/>
      <c r="IBZ2" s="545"/>
      <c r="ICA2" s="545"/>
      <c r="ICB2" s="546"/>
      <c r="ICC2" s="539"/>
      <c r="ICD2" s="545"/>
      <c r="ICE2" s="545"/>
      <c r="ICF2" s="546"/>
      <c r="ICG2" s="539"/>
      <c r="ICH2" s="545"/>
      <c r="ICI2" s="545"/>
      <c r="ICJ2" s="546"/>
      <c r="ICK2" s="539"/>
      <c r="ICL2" s="545"/>
      <c r="ICM2" s="545"/>
      <c r="ICN2" s="546"/>
      <c r="ICO2" s="539"/>
      <c r="ICP2" s="545"/>
      <c r="ICQ2" s="545"/>
      <c r="ICR2" s="546"/>
      <c r="ICS2" s="539"/>
      <c r="ICT2" s="545"/>
      <c r="ICU2" s="545"/>
      <c r="ICV2" s="546"/>
      <c r="ICW2" s="539"/>
      <c r="ICX2" s="545"/>
      <c r="ICY2" s="545"/>
      <c r="ICZ2" s="546"/>
      <c r="IDA2" s="539"/>
      <c r="IDB2" s="545"/>
      <c r="IDC2" s="545"/>
      <c r="IDD2" s="546"/>
      <c r="IDE2" s="539"/>
      <c r="IDF2" s="545"/>
      <c r="IDG2" s="545"/>
      <c r="IDH2" s="546"/>
      <c r="IDI2" s="539"/>
      <c r="IDJ2" s="545"/>
      <c r="IDK2" s="545"/>
      <c r="IDL2" s="546"/>
      <c r="IDM2" s="539"/>
      <c r="IDN2" s="545"/>
      <c r="IDO2" s="545"/>
      <c r="IDP2" s="546"/>
      <c r="IDQ2" s="539"/>
      <c r="IDR2" s="545"/>
      <c r="IDS2" s="545"/>
      <c r="IDT2" s="546"/>
      <c r="IDU2" s="539"/>
      <c r="IDV2" s="545"/>
      <c r="IDW2" s="545"/>
      <c r="IDX2" s="546"/>
      <c r="IDY2" s="539"/>
      <c r="IDZ2" s="545"/>
      <c r="IEA2" s="545"/>
      <c r="IEB2" s="546"/>
      <c r="IEC2" s="539"/>
      <c r="IED2" s="545"/>
      <c r="IEE2" s="545"/>
      <c r="IEF2" s="546"/>
      <c r="IEG2" s="539"/>
      <c r="IEH2" s="545"/>
      <c r="IEI2" s="545"/>
      <c r="IEJ2" s="546"/>
      <c r="IEK2" s="539"/>
      <c r="IEL2" s="545"/>
      <c r="IEM2" s="545"/>
      <c r="IEN2" s="546"/>
      <c r="IEO2" s="539"/>
      <c r="IEP2" s="545"/>
      <c r="IEQ2" s="545"/>
      <c r="IER2" s="546"/>
      <c r="IES2" s="539"/>
      <c r="IET2" s="545"/>
      <c r="IEU2" s="545"/>
      <c r="IEV2" s="546"/>
      <c r="IEW2" s="539"/>
      <c r="IEX2" s="545"/>
      <c r="IEY2" s="545"/>
      <c r="IEZ2" s="546"/>
      <c r="IFA2" s="539"/>
      <c r="IFB2" s="545"/>
      <c r="IFC2" s="545"/>
      <c r="IFD2" s="546"/>
      <c r="IFE2" s="539"/>
      <c r="IFF2" s="545"/>
      <c r="IFG2" s="545"/>
      <c r="IFH2" s="546"/>
      <c r="IFI2" s="539"/>
      <c r="IFJ2" s="545"/>
      <c r="IFK2" s="545"/>
      <c r="IFL2" s="546"/>
      <c r="IFM2" s="539"/>
      <c r="IFN2" s="545"/>
      <c r="IFO2" s="545"/>
      <c r="IFP2" s="546"/>
      <c r="IFQ2" s="539"/>
      <c r="IFR2" s="545"/>
      <c r="IFS2" s="545"/>
      <c r="IFT2" s="546"/>
      <c r="IFU2" s="539"/>
      <c r="IFV2" s="545"/>
      <c r="IFW2" s="545"/>
      <c r="IFX2" s="546"/>
      <c r="IFY2" s="539"/>
      <c r="IFZ2" s="545"/>
      <c r="IGA2" s="545"/>
      <c r="IGB2" s="546"/>
      <c r="IGC2" s="539"/>
      <c r="IGD2" s="545"/>
      <c r="IGE2" s="545"/>
      <c r="IGF2" s="546"/>
      <c r="IGG2" s="539"/>
      <c r="IGH2" s="545"/>
      <c r="IGI2" s="545"/>
      <c r="IGJ2" s="546"/>
      <c r="IGK2" s="539"/>
      <c r="IGL2" s="545"/>
      <c r="IGM2" s="545"/>
      <c r="IGN2" s="546"/>
      <c r="IGO2" s="539"/>
      <c r="IGP2" s="545"/>
      <c r="IGQ2" s="545"/>
      <c r="IGR2" s="546"/>
      <c r="IGS2" s="539"/>
      <c r="IGT2" s="545"/>
      <c r="IGU2" s="545"/>
      <c r="IGV2" s="546"/>
      <c r="IGW2" s="539"/>
      <c r="IGX2" s="545"/>
      <c r="IGY2" s="545"/>
      <c r="IGZ2" s="546"/>
      <c r="IHA2" s="539"/>
      <c r="IHB2" s="545"/>
      <c r="IHC2" s="545"/>
      <c r="IHD2" s="546"/>
      <c r="IHE2" s="539"/>
      <c r="IHF2" s="545"/>
      <c r="IHG2" s="545"/>
      <c r="IHH2" s="546"/>
      <c r="IHI2" s="539"/>
      <c r="IHJ2" s="545"/>
      <c r="IHK2" s="545"/>
      <c r="IHL2" s="546"/>
      <c r="IHM2" s="539"/>
      <c r="IHN2" s="545"/>
      <c r="IHO2" s="545"/>
      <c r="IHP2" s="546"/>
      <c r="IHQ2" s="539"/>
      <c r="IHR2" s="545"/>
      <c r="IHS2" s="545"/>
      <c r="IHT2" s="546"/>
      <c r="IHU2" s="539"/>
      <c r="IHV2" s="545"/>
      <c r="IHW2" s="545"/>
      <c r="IHX2" s="546"/>
      <c r="IHY2" s="539"/>
      <c r="IHZ2" s="545"/>
      <c r="IIA2" s="545"/>
      <c r="IIB2" s="546"/>
      <c r="IIC2" s="539"/>
      <c r="IID2" s="545"/>
      <c r="IIE2" s="545"/>
      <c r="IIF2" s="546"/>
      <c r="IIG2" s="539"/>
      <c r="IIH2" s="545"/>
      <c r="III2" s="545"/>
      <c r="IIJ2" s="546"/>
      <c r="IIK2" s="539"/>
      <c r="IIL2" s="545"/>
      <c r="IIM2" s="545"/>
      <c r="IIN2" s="546"/>
      <c r="IIO2" s="539"/>
      <c r="IIP2" s="545"/>
      <c r="IIQ2" s="545"/>
      <c r="IIR2" s="546"/>
      <c r="IIS2" s="539"/>
      <c r="IIT2" s="545"/>
      <c r="IIU2" s="545"/>
      <c r="IIV2" s="546"/>
      <c r="IIW2" s="539"/>
      <c r="IIX2" s="545"/>
      <c r="IIY2" s="545"/>
      <c r="IIZ2" s="546"/>
      <c r="IJA2" s="539"/>
      <c r="IJB2" s="545"/>
      <c r="IJC2" s="545"/>
      <c r="IJD2" s="546"/>
      <c r="IJE2" s="539"/>
      <c r="IJF2" s="545"/>
      <c r="IJG2" s="545"/>
      <c r="IJH2" s="546"/>
      <c r="IJI2" s="539"/>
      <c r="IJJ2" s="545"/>
      <c r="IJK2" s="545"/>
      <c r="IJL2" s="546"/>
      <c r="IJM2" s="539"/>
      <c r="IJN2" s="545"/>
      <c r="IJO2" s="545"/>
      <c r="IJP2" s="546"/>
      <c r="IJQ2" s="539"/>
      <c r="IJR2" s="545"/>
      <c r="IJS2" s="545"/>
      <c r="IJT2" s="546"/>
      <c r="IJU2" s="539"/>
      <c r="IJV2" s="545"/>
      <c r="IJW2" s="545"/>
      <c r="IJX2" s="546"/>
      <c r="IJY2" s="539"/>
      <c r="IJZ2" s="545"/>
      <c r="IKA2" s="545"/>
      <c r="IKB2" s="546"/>
      <c r="IKC2" s="539"/>
      <c r="IKD2" s="545"/>
      <c r="IKE2" s="545"/>
      <c r="IKF2" s="546"/>
      <c r="IKG2" s="539"/>
      <c r="IKH2" s="545"/>
      <c r="IKI2" s="545"/>
      <c r="IKJ2" s="546"/>
      <c r="IKK2" s="539"/>
      <c r="IKL2" s="545"/>
      <c r="IKM2" s="545"/>
      <c r="IKN2" s="546"/>
      <c r="IKO2" s="539"/>
      <c r="IKP2" s="545"/>
      <c r="IKQ2" s="545"/>
      <c r="IKR2" s="546"/>
      <c r="IKS2" s="539"/>
      <c r="IKT2" s="545"/>
      <c r="IKU2" s="545"/>
      <c r="IKV2" s="546"/>
      <c r="IKW2" s="539"/>
      <c r="IKX2" s="545"/>
      <c r="IKY2" s="545"/>
      <c r="IKZ2" s="546"/>
      <c r="ILA2" s="539"/>
      <c r="ILB2" s="545"/>
      <c r="ILC2" s="545"/>
      <c r="ILD2" s="546"/>
      <c r="ILE2" s="539"/>
      <c r="ILF2" s="545"/>
      <c r="ILG2" s="545"/>
      <c r="ILH2" s="546"/>
      <c r="ILI2" s="539"/>
      <c r="ILJ2" s="545"/>
      <c r="ILK2" s="545"/>
      <c r="ILL2" s="546"/>
      <c r="ILM2" s="539"/>
      <c r="ILN2" s="545"/>
      <c r="ILO2" s="545"/>
      <c r="ILP2" s="546"/>
      <c r="ILQ2" s="539"/>
      <c r="ILR2" s="545"/>
      <c r="ILS2" s="545"/>
      <c r="ILT2" s="546"/>
      <c r="ILU2" s="539"/>
      <c r="ILV2" s="545"/>
      <c r="ILW2" s="545"/>
      <c r="ILX2" s="546"/>
      <c r="ILY2" s="539"/>
      <c r="ILZ2" s="545"/>
      <c r="IMA2" s="545"/>
      <c r="IMB2" s="546"/>
      <c r="IMC2" s="539"/>
      <c r="IMD2" s="545"/>
      <c r="IME2" s="545"/>
      <c r="IMF2" s="546"/>
      <c r="IMG2" s="539"/>
      <c r="IMH2" s="545"/>
      <c r="IMI2" s="545"/>
      <c r="IMJ2" s="546"/>
      <c r="IMK2" s="539"/>
      <c r="IML2" s="545"/>
      <c r="IMM2" s="545"/>
      <c r="IMN2" s="546"/>
      <c r="IMO2" s="539"/>
      <c r="IMP2" s="545"/>
      <c r="IMQ2" s="545"/>
      <c r="IMR2" s="546"/>
      <c r="IMS2" s="539"/>
      <c r="IMT2" s="545"/>
      <c r="IMU2" s="545"/>
      <c r="IMV2" s="546"/>
      <c r="IMW2" s="539"/>
      <c r="IMX2" s="545"/>
      <c r="IMY2" s="545"/>
      <c r="IMZ2" s="546"/>
      <c r="INA2" s="539"/>
      <c r="INB2" s="545"/>
      <c r="INC2" s="545"/>
      <c r="IND2" s="546"/>
      <c r="INE2" s="539"/>
      <c r="INF2" s="545"/>
      <c r="ING2" s="545"/>
      <c r="INH2" s="546"/>
      <c r="INI2" s="539"/>
      <c r="INJ2" s="545"/>
      <c r="INK2" s="545"/>
      <c r="INL2" s="546"/>
      <c r="INM2" s="539"/>
      <c r="INN2" s="545"/>
      <c r="INO2" s="545"/>
      <c r="INP2" s="546"/>
      <c r="INQ2" s="539"/>
      <c r="INR2" s="545"/>
      <c r="INS2" s="545"/>
      <c r="INT2" s="546"/>
      <c r="INU2" s="539"/>
      <c r="INV2" s="545"/>
      <c r="INW2" s="545"/>
      <c r="INX2" s="546"/>
      <c r="INY2" s="539"/>
      <c r="INZ2" s="545"/>
      <c r="IOA2" s="545"/>
      <c r="IOB2" s="546"/>
      <c r="IOC2" s="539"/>
      <c r="IOD2" s="545"/>
      <c r="IOE2" s="545"/>
      <c r="IOF2" s="546"/>
      <c r="IOG2" s="539"/>
      <c r="IOH2" s="545"/>
      <c r="IOI2" s="545"/>
      <c r="IOJ2" s="546"/>
      <c r="IOK2" s="539"/>
      <c r="IOL2" s="545"/>
      <c r="IOM2" s="545"/>
      <c r="ION2" s="546"/>
      <c r="IOO2" s="539"/>
      <c r="IOP2" s="545"/>
      <c r="IOQ2" s="545"/>
      <c r="IOR2" s="546"/>
      <c r="IOS2" s="539"/>
      <c r="IOT2" s="545"/>
      <c r="IOU2" s="545"/>
      <c r="IOV2" s="546"/>
      <c r="IOW2" s="539"/>
      <c r="IOX2" s="545"/>
      <c r="IOY2" s="545"/>
      <c r="IOZ2" s="546"/>
      <c r="IPA2" s="539"/>
      <c r="IPB2" s="545"/>
      <c r="IPC2" s="545"/>
      <c r="IPD2" s="546"/>
      <c r="IPE2" s="539"/>
      <c r="IPF2" s="545"/>
      <c r="IPG2" s="545"/>
      <c r="IPH2" s="546"/>
      <c r="IPI2" s="539"/>
      <c r="IPJ2" s="545"/>
      <c r="IPK2" s="545"/>
      <c r="IPL2" s="546"/>
      <c r="IPM2" s="539"/>
      <c r="IPN2" s="545"/>
      <c r="IPO2" s="545"/>
      <c r="IPP2" s="546"/>
      <c r="IPQ2" s="539"/>
      <c r="IPR2" s="545"/>
      <c r="IPS2" s="545"/>
      <c r="IPT2" s="546"/>
      <c r="IPU2" s="539"/>
      <c r="IPV2" s="545"/>
      <c r="IPW2" s="545"/>
      <c r="IPX2" s="546"/>
      <c r="IPY2" s="539"/>
      <c r="IPZ2" s="545"/>
      <c r="IQA2" s="545"/>
      <c r="IQB2" s="546"/>
      <c r="IQC2" s="539"/>
      <c r="IQD2" s="545"/>
      <c r="IQE2" s="545"/>
      <c r="IQF2" s="546"/>
      <c r="IQG2" s="539"/>
      <c r="IQH2" s="545"/>
      <c r="IQI2" s="545"/>
      <c r="IQJ2" s="546"/>
      <c r="IQK2" s="539"/>
      <c r="IQL2" s="545"/>
      <c r="IQM2" s="545"/>
      <c r="IQN2" s="546"/>
      <c r="IQO2" s="539"/>
      <c r="IQP2" s="545"/>
      <c r="IQQ2" s="545"/>
      <c r="IQR2" s="546"/>
      <c r="IQS2" s="539"/>
      <c r="IQT2" s="545"/>
      <c r="IQU2" s="545"/>
      <c r="IQV2" s="546"/>
      <c r="IQW2" s="539"/>
      <c r="IQX2" s="545"/>
      <c r="IQY2" s="545"/>
      <c r="IQZ2" s="546"/>
      <c r="IRA2" s="539"/>
      <c r="IRB2" s="545"/>
      <c r="IRC2" s="545"/>
      <c r="IRD2" s="546"/>
      <c r="IRE2" s="539"/>
      <c r="IRF2" s="545"/>
      <c r="IRG2" s="545"/>
      <c r="IRH2" s="546"/>
      <c r="IRI2" s="539"/>
      <c r="IRJ2" s="545"/>
      <c r="IRK2" s="545"/>
      <c r="IRL2" s="546"/>
      <c r="IRM2" s="539"/>
      <c r="IRN2" s="545"/>
      <c r="IRO2" s="545"/>
      <c r="IRP2" s="546"/>
      <c r="IRQ2" s="539"/>
      <c r="IRR2" s="545"/>
      <c r="IRS2" s="545"/>
      <c r="IRT2" s="546"/>
      <c r="IRU2" s="539"/>
      <c r="IRV2" s="545"/>
      <c r="IRW2" s="545"/>
      <c r="IRX2" s="546"/>
      <c r="IRY2" s="539"/>
      <c r="IRZ2" s="545"/>
      <c r="ISA2" s="545"/>
      <c r="ISB2" s="546"/>
      <c r="ISC2" s="539"/>
      <c r="ISD2" s="545"/>
      <c r="ISE2" s="545"/>
      <c r="ISF2" s="546"/>
      <c r="ISG2" s="539"/>
      <c r="ISH2" s="545"/>
      <c r="ISI2" s="545"/>
      <c r="ISJ2" s="546"/>
      <c r="ISK2" s="539"/>
      <c r="ISL2" s="545"/>
      <c r="ISM2" s="545"/>
      <c r="ISN2" s="546"/>
      <c r="ISO2" s="539"/>
      <c r="ISP2" s="545"/>
      <c r="ISQ2" s="545"/>
      <c r="ISR2" s="546"/>
      <c r="ISS2" s="539"/>
      <c r="IST2" s="545"/>
      <c r="ISU2" s="545"/>
      <c r="ISV2" s="546"/>
      <c r="ISW2" s="539"/>
      <c r="ISX2" s="545"/>
      <c r="ISY2" s="545"/>
      <c r="ISZ2" s="546"/>
      <c r="ITA2" s="539"/>
      <c r="ITB2" s="545"/>
      <c r="ITC2" s="545"/>
      <c r="ITD2" s="546"/>
      <c r="ITE2" s="539"/>
      <c r="ITF2" s="545"/>
      <c r="ITG2" s="545"/>
      <c r="ITH2" s="546"/>
      <c r="ITI2" s="539"/>
      <c r="ITJ2" s="545"/>
      <c r="ITK2" s="545"/>
      <c r="ITL2" s="546"/>
      <c r="ITM2" s="539"/>
      <c r="ITN2" s="545"/>
      <c r="ITO2" s="545"/>
      <c r="ITP2" s="546"/>
      <c r="ITQ2" s="539"/>
      <c r="ITR2" s="545"/>
      <c r="ITS2" s="545"/>
      <c r="ITT2" s="546"/>
      <c r="ITU2" s="539"/>
      <c r="ITV2" s="545"/>
      <c r="ITW2" s="545"/>
      <c r="ITX2" s="546"/>
      <c r="ITY2" s="539"/>
      <c r="ITZ2" s="545"/>
      <c r="IUA2" s="545"/>
      <c r="IUB2" s="546"/>
      <c r="IUC2" s="539"/>
      <c r="IUD2" s="545"/>
      <c r="IUE2" s="545"/>
      <c r="IUF2" s="546"/>
      <c r="IUG2" s="539"/>
      <c r="IUH2" s="545"/>
      <c r="IUI2" s="545"/>
      <c r="IUJ2" s="546"/>
      <c r="IUK2" s="539"/>
      <c r="IUL2" s="545"/>
      <c r="IUM2" s="545"/>
      <c r="IUN2" s="546"/>
      <c r="IUO2" s="539"/>
      <c r="IUP2" s="545"/>
      <c r="IUQ2" s="545"/>
      <c r="IUR2" s="546"/>
      <c r="IUS2" s="539"/>
      <c r="IUT2" s="545"/>
      <c r="IUU2" s="545"/>
      <c r="IUV2" s="546"/>
      <c r="IUW2" s="539"/>
      <c r="IUX2" s="545"/>
      <c r="IUY2" s="545"/>
      <c r="IUZ2" s="546"/>
      <c r="IVA2" s="539"/>
      <c r="IVB2" s="545"/>
      <c r="IVC2" s="545"/>
      <c r="IVD2" s="546"/>
      <c r="IVE2" s="539"/>
      <c r="IVF2" s="545"/>
      <c r="IVG2" s="545"/>
      <c r="IVH2" s="546"/>
      <c r="IVI2" s="539"/>
      <c r="IVJ2" s="545"/>
      <c r="IVK2" s="545"/>
      <c r="IVL2" s="546"/>
      <c r="IVM2" s="539"/>
      <c r="IVN2" s="545"/>
      <c r="IVO2" s="545"/>
      <c r="IVP2" s="546"/>
      <c r="IVQ2" s="539"/>
      <c r="IVR2" s="545"/>
      <c r="IVS2" s="545"/>
      <c r="IVT2" s="546"/>
      <c r="IVU2" s="539"/>
      <c r="IVV2" s="545"/>
      <c r="IVW2" s="545"/>
      <c r="IVX2" s="546"/>
      <c r="IVY2" s="539"/>
      <c r="IVZ2" s="545"/>
      <c r="IWA2" s="545"/>
      <c r="IWB2" s="546"/>
      <c r="IWC2" s="539"/>
      <c r="IWD2" s="545"/>
      <c r="IWE2" s="545"/>
      <c r="IWF2" s="546"/>
      <c r="IWG2" s="539"/>
      <c r="IWH2" s="545"/>
      <c r="IWI2" s="545"/>
      <c r="IWJ2" s="546"/>
      <c r="IWK2" s="539"/>
      <c r="IWL2" s="545"/>
      <c r="IWM2" s="545"/>
      <c r="IWN2" s="546"/>
      <c r="IWO2" s="539"/>
      <c r="IWP2" s="545"/>
      <c r="IWQ2" s="545"/>
      <c r="IWR2" s="546"/>
      <c r="IWS2" s="539"/>
      <c r="IWT2" s="545"/>
      <c r="IWU2" s="545"/>
      <c r="IWV2" s="546"/>
      <c r="IWW2" s="539"/>
      <c r="IWX2" s="545"/>
      <c r="IWY2" s="545"/>
      <c r="IWZ2" s="546"/>
      <c r="IXA2" s="539"/>
      <c r="IXB2" s="545"/>
      <c r="IXC2" s="545"/>
      <c r="IXD2" s="546"/>
      <c r="IXE2" s="539"/>
      <c r="IXF2" s="545"/>
      <c r="IXG2" s="545"/>
      <c r="IXH2" s="546"/>
      <c r="IXI2" s="539"/>
      <c r="IXJ2" s="545"/>
      <c r="IXK2" s="545"/>
      <c r="IXL2" s="546"/>
      <c r="IXM2" s="539"/>
      <c r="IXN2" s="545"/>
      <c r="IXO2" s="545"/>
      <c r="IXP2" s="546"/>
      <c r="IXQ2" s="539"/>
      <c r="IXR2" s="545"/>
      <c r="IXS2" s="545"/>
      <c r="IXT2" s="546"/>
      <c r="IXU2" s="539"/>
      <c r="IXV2" s="545"/>
      <c r="IXW2" s="545"/>
      <c r="IXX2" s="546"/>
      <c r="IXY2" s="539"/>
      <c r="IXZ2" s="545"/>
      <c r="IYA2" s="545"/>
      <c r="IYB2" s="546"/>
      <c r="IYC2" s="539"/>
      <c r="IYD2" s="545"/>
      <c r="IYE2" s="545"/>
      <c r="IYF2" s="546"/>
      <c r="IYG2" s="539"/>
      <c r="IYH2" s="545"/>
      <c r="IYI2" s="545"/>
      <c r="IYJ2" s="546"/>
      <c r="IYK2" s="539"/>
      <c r="IYL2" s="545"/>
      <c r="IYM2" s="545"/>
      <c r="IYN2" s="546"/>
      <c r="IYO2" s="539"/>
      <c r="IYP2" s="545"/>
      <c r="IYQ2" s="545"/>
      <c r="IYR2" s="546"/>
      <c r="IYS2" s="539"/>
      <c r="IYT2" s="545"/>
      <c r="IYU2" s="545"/>
      <c r="IYV2" s="546"/>
      <c r="IYW2" s="539"/>
      <c r="IYX2" s="545"/>
      <c r="IYY2" s="545"/>
      <c r="IYZ2" s="546"/>
      <c r="IZA2" s="539"/>
      <c r="IZB2" s="545"/>
      <c r="IZC2" s="545"/>
      <c r="IZD2" s="546"/>
      <c r="IZE2" s="539"/>
      <c r="IZF2" s="545"/>
      <c r="IZG2" s="545"/>
      <c r="IZH2" s="546"/>
      <c r="IZI2" s="539"/>
      <c r="IZJ2" s="545"/>
      <c r="IZK2" s="545"/>
      <c r="IZL2" s="546"/>
      <c r="IZM2" s="539"/>
      <c r="IZN2" s="545"/>
      <c r="IZO2" s="545"/>
      <c r="IZP2" s="546"/>
      <c r="IZQ2" s="539"/>
      <c r="IZR2" s="545"/>
      <c r="IZS2" s="545"/>
      <c r="IZT2" s="546"/>
      <c r="IZU2" s="539"/>
      <c r="IZV2" s="545"/>
      <c r="IZW2" s="545"/>
      <c r="IZX2" s="546"/>
      <c r="IZY2" s="539"/>
      <c r="IZZ2" s="545"/>
      <c r="JAA2" s="545"/>
      <c r="JAB2" s="546"/>
      <c r="JAC2" s="539"/>
      <c r="JAD2" s="545"/>
      <c r="JAE2" s="545"/>
      <c r="JAF2" s="546"/>
      <c r="JAG2" s="539"/>
      <c r="JAH2" s="545"/>
      <c r="JAI2" s="545"/>
      <c r="JAJ2" s="546"/>
      <c r="JAK2" s="539"/>
      <c r="JAL2" s="545"/>
      <c r="JAM2" s="545"/>
      <c r="JAN2" s="546"/>
      <c r="JAO2" s="539"/>
      <c r="JAP2" s="545"/>
      <c r="JAQ2" s="545"/>
      <c r="JAR2" s="546"/>
      <c r="JAS2" s="539"/>
      <c r="JAT2" s="545"/>
      <c r="JAU2" s="545"/>
      <c r="JAV2" s="546"/>
      <c r="JAW2" s="539"/>
      <c r="JAX2" s="545"/>
      <c r="JAY2" s="545"/>
      <c r="JAZ2" s="546"/>
      <c r="JBA2" s="539"/>
      <c r="JBB2" s="545"/>
      <c r="JBC2" s="545"/>
      <c r="JBD2" s="546"/>
      <c r="JBE2" s="539"/>
      <c r="JBF2" s="545"/>
      <c r="JBG2" s="545"/>
      <c r="JBH2" s="546"/>
      <c r="JBI2" s="539"/>
      <c r="JBJ2" s="545"/>
      <c r="JBK2" s="545"/>
      <c r="JBL2" s="546"/>
      <c r="JBM2" s="539"/>
      <c r="JBN2" s="545"/>
      <c r="JBO2" s="545"/>
      <c r="JBP2" s="546"/>
      <c r="JBQ2" s="539"/>
      <c r="JBR2" s="545"/>
      <c r="JBS2" s="545"/>
      <c r="JBT2" s="546"/>
      <c r="JBU2" s="539"/>
      <c r="JBV2" s="545"/>
      <c r="JBW2" s="545"/>
      <c r="JBX2" s="546"/>
      <c r="JBY2" s="539"/>
      <c r="JBZ2" s="545"/>
      <c r="JCA2" s="545"/>
      <c r="JCB2" s="546"/>
      <c r="JCC2" s="539"/>
      <c r="JCD2" s="545"/>
      <c r="JCE2" s="545"/>
      <c r="JCF2" s="546"/>
      <c r="JCG2" s="539"/>
      <c r="JCH2" s="545"/>
      <c r="JCI2" s="545"/>
      <c r="JCJ2" s="546"/>
      <c r="JCK2" s="539"/>
      <c r="JCL2" s="545"/>
      <c r="JCM2" s="545"/>
      <c r="JCN2" s="546"/>
      <c r="JCO2" s="539"/>
      <c r="JCP2" s="545"/>
      <c r="JCQ2" s="545"/>
      <c r="JCR2" s="546"/>
      <c r="JCS2" s="539"/>
      <c r="JCT2" s="545"/>
      <c r="JCU2" s="545"/>
      <c r="JCV2" s="546"/>
      <c r="JCW2" s="539"/>
      <c r="JCX2" s="545"/>
      <c r="JCY2" s="545"/>
      <c r="JCZ2" s="546"/>
      <c r="JDA2" s="539"/>
      <c r="JDB2" s="545"/>
      <c r="JDC2" s="545"/>
      <c r="JDD2" s="546"/>
      <c r="JDE2" s="539"/>
      <c r="JDF2" s="545"/>
      <c r="JDG2" s="545"/>
      <c r="JDH2" s="546"/>
      <c r="JDI2" s="539"/>
      <c r="JDJ2" s="545"/>
      <c r="JDK2" s="545"/>
      <c r="JDL2" s="546"/>
      <c r="JDM2" s="539"/>
      <c r="JDN2" s="545"/>
      <c r="JDO2" s="545"/>
      <c r="JDP2" s="546"/>
      <c r="JDQ2" s="539"/>
      <c r="JDR2" s="545"/>
      <c r="JDS2" s="545"/>
      <c r="JDT2" s="546"/>
      <c r="JDU2" s="539"/>
      <c r="JDV2" s="545"/>
      <c r="JDW2" s="545"/>
      <c r="JDX2" s="546"/>
      <c r="JDY2" s="539"/>
      <c r="JDZ2" s="545"/>
      <c r="JEA2" s="545"/>
      <c r="JEB2" s="546"/>
      <c r="JEC2" s="539"/>
      <c r="JED2" s="545"/>
      <c r="JEE2" s="545"/>
      <c r="JEF2" s="546"/>
      <c r="JEG2" s="539"/>
      <c r="JEH2" s="545"/>
      <c r="JEI2" s="545"/>
      <c r="JEJ2" s="546"/>
      <c r="JEK2" s="539"/>
      <c r="JEL2" s="545"/>
      <c r="JEM2" s="545"/>
      <c r="JEN2" s="546"/>
      <c r="JEO2" s="539"/>
      <c r="JEP2" s="545"/>
      <c r="JEQ2" s="545"/>
      <c r="JER2" s="546"/>
      <c r="JES2" s="539"/>
      <c r="JET2" s="545"/>
      <c r="JEU2" s="545"/>
      <c r="JEV2" s="546"/>
      <c r="JEW2" s="539"/>
      <c r="JEX2" s="545"/>
      <c r="JEY2" s="545"/>
      <c r="JEZ2" s="546"/>
      <c r="JFA2" s="539"/>
      <c r="JFB2" s="545"/>
      <c r="JFC2" s="545"/>
      <c r="JFD2" s="546"/>
      <c r="JFE2" s="539"/>
      <c r="JFF2" s="545"/>
      <c r="JFG2" s="545"/>
      <c r="JFH2" s="546"/>
      <c r="JFI2" s="539"/>
      <c r="JFJ2" s="545"/>
      <c r="JFK2" s="545"/>
      <c r="JFL2" s="546"/>
      <c r="JFM2" s="539"/>
      <c r="JFN2" s="545"/>
      <c r="JFO2" s="545"/>
      <c r="JFP2" s="546"/>
      <c r="JFQ2" s="539"/>
      <c r="JFR2" s="545"/>
      <c r="JFS2" s="545"/>
      <c r="JFT2" s="546"/>
      <c r="JFU2" s="539"/>
      <c r="JFV2" s="545"/>
      <c r="JFW2" s="545"/>
      <c r="JFX2" s="546"/>
      <c r="JFY2" s="539"/>
      <c r="JFZ2" s="545"/>
      <c r="JGA2" s="545"/>
      <c r="JGB2" s="546"/>
      <c r="JGC2" s="539"/>
      <c r="JGD2" s="545"/>
      <c r="JGE2" s="545"/>
      <c r="JGF2" s="546"/>
      <c r="JGG2" s="539"/>
      <c r="JGH2" s="545"/>
      <c r="JGI2" s="545"/>
      <c r="JGJ2" s="546"/>
      <c r="JGK2" s="539"/>
      <c r="JGL2" s="545"/>
      <c r="JGM2" s="545"/>
      <c r="JGN2" s="546"/>
      <c r="JGO2" s="539"/>
      <c r="JGP2" s="545"/>
      <c r="JGQ2" s="545"/>
      <c r="JGR2" s="546"/>
      <c r="JGS2" s="539"/>
      <c r="JGT2" s="545"/>
      <c r="JGU2" s="545"/>
      <c r="JGV2" s="546"/>
      <c r="JGW2" s="539"/>
      <c r="JGX2" s="545"/>
      <c r="JGY2" s="545"/>
      <c r="JGZ2" s="546"/>
      <c r="JHA2" s="539"/>
      <c r="JHB2" s="545"/>
      <c r="JHC2" s="545"/>
      <c r="JHD2" s="546"/>
      <c r="JHE2" s="539"/>
      <c r="JHF2" s="545"/>
      <c r="JHG2" s="545"/>
      <c r="JHH2" s="546"/>
      <c r="JHI2" s="539"/>
      <c r="JHJ2" s="545"/>
      <c r="JHK2" s="545"/>
      <c r="JHL2" s="546"/>
      <c r="JHM2" s="539"/>
      <c r="JHN2" s="545"/>
      <c r="JHO2" s="545"/>
      <c r="JHP2" s="546"/>
      <c r="JHQ2" s="539"/>
      <c r="JHR2" s="545"/>
      <c r="JHS2" s="545"/>
      <c r="JHT2" s="546"/>
      <c r="JHU2" s="539"/>
      <c r="JHV2" s="545"/>
      <c r="JHW2" s="545"/>
      <c r="JHX2" s="546"/>
      <c r="JHY2" s="539"/>
      <c r="JHZ2" s="545"/>
      <c r="JIA2" s="545"/>
      <c r="JIB2" s="546"/>
      <c r="JIC2" s="539"/>
      <c r="JID2" s="545"/>
      <c r="JIE2" s="545"/>
      <c r="JIF2" s="546"/>
      <c r="JIG2" s="539"/>
      <c r="JIH2" s="545"/>
      <c r="JII2" s="545"/>
      <c r="JIJ2" s="546"/>
      <c r="JIK2" s="539"/>
      <c r="JIL2" s="545"/>
      <c r="JIM2" s="545"/>
      <c r="JIN2" s="546"/>
      <c r="JIO2" s="539"/>
      <c r="JIP2" s="545"/>
      <c r="JIQ2" s="545"/>
      <c r="JIR2" s="546"/>
      <c r="JIS2" s="539"/>
      <c r="JIT2" s="545"/>
      <c r="JIU2" s="545"/>
      <c r="JIV2" s="546"/>
      <c r="JIW2" s="539"/>
      <c r="JIX2" s="545"/>
      <c r="JIY2" s="545"/>
      <c r="JIZ2" s="546"/>
      <c r="JJA2" s="539"/>
      <c r="JJB2" s="545"/>
      <c r="JJC2" s="545"/>
      <c r="JJD2" s="546"/>
      <c r="JJE2" s="539"/>
      <c r="JJF2" s="545"/>
      <c r="JJG2" s="545"/>
      <c r="JJH2" s="546"/>
      <c r="JJI2" s="539"/>
      <c r="JJJ2" s="545"/>
      <c r="JJK2" s="545"/>
      <c r="JJL2" s="546"/>
      <c r="JJM2" s="539"/>
      <c r="JJN2" s="545"/>
      <c r="JJO2" s="545"/>
      <c r="JJP2" s="546"/>
      <c r="JJQ2" s="539"/>
      <c r="JJR2" s="545"/>
      <c r="JJS2" s="545"/>
      <c r="JJT2" s="546"/>
      <c r="JJU2" s="539"/>
      <c r="JJV2" s="545"/>
      <c r="JJW2" s="545"/>
      <c r="JJX2" s="546"/>
      <c r="JJY2" s="539"/>
      <c r="JJZ2" s="545"/>
      <c r="JKA2" s="545"/>
      <c r="JKB2" s="546"/>
      <c r="JKC2" s="539"/>
      <c r="JKD2" s="545"/>
      <c r="JKE2" s="545"/>
      <c r="JKF2" s="546"/>
      <c r="JKG2" s="539"/>
      <c r="JKH2" s="545"/>
      <c r="JKI2" s="545"/>
      <c r="JKJ2" s="546"/>
      <c r="JKK2" s="539"/>
      <c r="JKL2" s="545"/>
      <c r="JKM2" s="545"/>
      <c r="JKN2" s="546"/>
      <c r="JKO2" s="539"/>
      <c r="JKP2" s="545"/>
      <c r="JKQ2" s="545"/>
      <c r="JKR2" s="546"/>
      <c r="JKS2" s="539"/>
      <c r="JKT2" s="545"/>
      <c r="JKU2" s="545"/>
      <c r="JKV2" s="546"/>
      <c r="JKW2" s="539"/>
      <c r="JKX2" s="545"/>
      <c r="JKY2" s="545"/>
      <c r="JKZ2" s="546"/>
      <c r="JLA2" s="539"/>
      <c r="JLB2" s="545"/>
      <c r="JLC2" s="545"/>
      <c r="JLD2" s="546"/>
      <c r="JLE2" s="539"/>
      <c r="JLF2" s="545"/>
      <c r="JLG2" s="545"/>
      <c r="JLH2" s="546"/>
      <c r="JLI2" s="539"/>
      <c r="JLJ2" s="545"/>
      <c r="JLK2" s="545"/>
      <c r="JLL2" s="546"/>
      <c r="JLM2" s="539"/>
      <c r="JLN2" s="545"/>
      <c r="JLO2" s="545"/>
      <c r="JLP2" s="546"/>
      <c r="JLQ2" s="539"/>
      <c r="JLR2" s="545"/>
      <c r="JLS2" s="545"/>
      <c r="JLT2" s="546"/>
      <c r="JLU2" s="539"/>
      <c r="JLV2" s="545"/>
      <c r="JLW2" s="545"/>
      <c r="JLX2" s="546"/>
      <c r="JLY2" s="539"/>
      <c r="JLZ2" s="545"/>
      <c r="JMA2" s="545"/>
      <c r="JMB2" s="546"/>
      <c r="JMC2" s="539"/>
      <c r="JMD2" s="545"/>
      <c r="JME2" s="545"/>
      <c r="JMF2" s="546"/>
      <c r="JMG2" s="539"/>
      <c r="JMH2" s="545"/>
      <c r="JMI2" s="545"/>
      <c r="JMJ2" s="546"/>
      <c r="JMK2" s="539"/>
      <c r="JML2" s="545"/>
      <c r="JMM2" s="545"/>
      <c r="JMN2" s="546"/>
      <c r="JMO2" s="539"/>
      <c r="JMP2" s="545"/>
      <c r="JMQ2" s="545"/>
      <c r="JMR2" s="546"/>
      <c r="JMS2" s="539"/>
      <c r="JMT2" s="545"/>
      <c r="JMU2" s="545"/>
      <c r="JMV2" s="546"/>
      <c r="JMW2" s="539"/>
      <c r="JMX2" s="545"/>
      <c r="JMY2" s="545"/>
      <c r="JMZ2" s="546"/>
      <c r="JNA2" s="539"/>
      <c r="JNB2" s="545"/>
      <c r="JNC2" s="545"/>
      <c r="JND2" s="546"/>
      <c r="JNE2" s="539"/>
      <c r="JNF2" s="545"/>
      <c r="JNG2" s="545"/>
      <c r="JNH2" s="546"/>
      <c r="JNI2" s="539"/>
      <c r="JNJ2" s="545"/>
      <c r="JNK2" s="545"/>
      <c r="JNL2" s="546"/>
      <c r="JNM2" s="539"/>
      <c r="JNN2" s="545"/>
      <c r="JNO2" s="545"/>
      <c r="JNP2" s="546"/>
      <c r="JNQ2" s="539"/>
      <c r="JNR2" s="545"/>
      <c r="JNS2" s="545"/>
      <c r="JNT2" s="546"/>
      <c r="JNU2" s="539"/>
      <c r="JNV2" s="545"/>
      <c r="JNW2" s="545"/>
      <c r="JNX2" s="546"/>
      <c r="JNY2" s="539"/>
      <c r="JNZ2" s="545"/>
      <c r="JOA2" s="545"/>
      <c r="JOB2" s="546"/>
      <c r="JOC2" s="539"/>
      <c r="JOD2" s="545"/>
      <c r="JOE2" s="545"/>
      <c r="JOF2" s="546"/>
      <c r="JOG2" s="539"/>
      <c r="JOH2" s="545"/>
      <c r="JOI2" s="545"/>
      <c r="JOJ2" s="546"/>
      <c r="JOK2" s="539"/>
      <c r="JOL2" s="545"/>
      <c r="JOM2" s="545"/>
      <c r="JON2" s="546"/>
      <c r="JOO2" s="539"/>
      <c r="JOP2" s="545"/>
      <c r="JOQ2" s="545"/>
      <c r="JOR2" s="546"/>
      <c r="JOS2" s="539"/>
      <c r="JOT2" s="545"/>
      <c r="JOU2" s="545"/>
      <c r="JOV2" s="546"/>
      <c r="JOW2" s="539"/>
      <c r="JOX2" s="545"/>
      <c r="JOY2" s="545"/>
      <c r="JOZ2" s="546"/>
      <c r="JPA2" s="539"/>
      <c r="JPB2" s="545"/>
      <c r="JPC2" s="545"/>
      <c r="JPD2" s="546"/>
      <c r="JPE2" s="539"/>
      <c r="JPF2" s="545"/>
      <c r="JPG2" s="545"/>
      <c r="JPH2" s="546"/>
      <c r="JPI2" s="539"/>
      <c r="JPJ2" s="545"/>
      <c r="JPK2" s="545"/>
      <c r="JPL2" s="546"/>
      <c r="JPM2" s="539"/>
      <c r="JPN2" s="545"/>
      <c r="JPO2" s="545"/>
      <c r="JPP2" s="546"/>
      <c r="JPQ2" s="539"/>
      <c r="JPR2" s="545"/>
      <c r="JPS2" s="545"/>
      <c r="JPT2" s="546"/>
      <c r="JPU2" s="539"/>
      <c r="JPV2" s="545"/>
      <c r="JPW2" s="545"/>
      <c r="JPX2" s="546"/>
      <c r="JPY2" s="539"/>
      <c r="JPZ2" s="545"/>
      <c r="JQA2" s="545"/>
      <c r="JQB2" s="546"/>
      <c r="JQC2" s="539"/>
      <c r="JQD2" s="545"/>
      <c r="JQE2" s="545"/>
      <c r="JQF2" s="546"/>
      <c r="JQG2" s="539"/>
      <c r="JQH2" s="545"/>
      <c r="JQI2" s="545"/>
      <c r="JQJ2" s="546"/>
      <c r="JQK2" s="539"/>
      <c r="JQL2" s="545"/>
      <c r="JQM2" s="545"/>
      <c r="JQN2" s="546"/>
      <c r="JQO2" s="539"/>
      <c r="JQP2" s="545"/>
      <c r="JQQ2" s="545"/>
      <c r="JQR2" s="546"/>
      <c r="JQS2" s="539"/>
      <c r="JQT2" s="545"/>
      <c r="JQU2" s="545"/>
      <c r="JQV2" s="546"/>
      <c r="JQW2" s="539"/>
      <c r="JQX2" s="545"/>
      <c r="JQY2" s="545"/>
      <c r="JQZ2" s="546"/>
      <c r="JRA2" s="539"/>
      <c r="JRB2" s="545"/>
      <c r="JRC2" s="545"/>
      <c r="JRD2" s="546"/>
      <c r="JRE2" s="539"/>
      <c r="JRF2" s="545"/>
      <c r="JRG2" s="545"/>
      <c r="JRH2" s="546"/>
      <c r="JRI2" s="539"/>
      <c r="JRJ2" s="545"/>
      <c r="JRK2" s="545"/>
      <c r="JRL2" s="546"/>
      <c r="JRM2" s="539"/>
      <c r="JRN2" s="545"/>
      <c r="JRO2" s="545"/>
      <c r="JRP2" s="546"/>
      <c r="JRQ2" s="539"/>
      <c r="JRR2" s="545"/>
      <c r="JRS2" s="545"/>
      <c r="JRT2" s="546"/>
      <c r="JRU2" s="539"/>
      <c r="JRV2" s="545"/>
      <c r="JRW2" s="545"/>
      <c r="JRX2" s="546"/>
      <c r="JRY2" s="539"/>
      <c r="JRZ2" s="545"/>
      <c r="JSA2" s="545"/>
      <c r="JSB2" s="546"/>
      <c r="JSC2" s="539"/>
      <c r="JSD2" s="545"/>
      <c r="JSE2" s="545"/>
      <c r="JSF2" s="546"/>
      <c r="JSG2" s="539"/>
      <c r="JSH2" s="545"/>
      <c r="JSI2" s="545"/>
      <c r="JSJ2" s="546"/>
      <c r="JSK2" s="539"/>
      <c r="JSL2" s="545"/>
      <c r="JSM2" s="545"/>
      <c r="JSN2" s="546"/>
      <c r="JSO2" s="539"/>
      <c r="JSP2" s="545"/>
      <c r="JSQ2" s="545"/>
      <c r="JSR2" s="546"/>
      <c r="JSS2" s="539"/>
      <c r="JST2" s="545"/>
      <c r="JSU2" s="545"/>
      <c r="JSV2" s="546"/>
      <c r="JSW2" s="539"/>
      <c r="JSX2" s="545"/>
      <c r="JSY2" s="545"/>
      <c r="JSZ2" s="546"/>
      <c r="JTA2" s="539"/>
      <c r="JTB2" s="545"/>
      <c r="JTC2" s="545"/>
      <c r="JTD2" s="546"/>
      <c r="JTE2" s="539"/>
      <c r="JTF2" s="545"/>
      <c r="JTG2" s="545"/>
      <c r="JTH2" s="546"/>
      <c r="JTI2" s="539"/>
      <c r="JTJ2" s="545"/>
      <c r="JTK2" s="545"/>
      <c r="JTL2" s="546"/>
      <c r="JTM2" s="539"/>
      <c r="JTN2" s="545"/>
      <c r="JTO2" s="545"/>
      <c r="JTP2" s="546"/>
      <c r="JTQ2" s="539"/>
      <c r="JTR2" s="545"/>
      <c r="JTS2" s="545"/>
      <c r="JTT2" s="546"/>
      <c r="JTU2" s="539"/>
      <c r="JTV2" s="545"/>
      <c r="JTW2" s="545"/>
      <c r="JTX2" s="546"/>
      <c r="JTY2" s="539"/>
      <c r="JTZ2" s="545"/>
      <c r="JUA2" s="545"/>
      <c r="JUB2" s="546"/>
      <c r="JUC2" s="539"/>
      <c r="JUD2" s="545"/>
      <c r="JUE2" s="545"/>
      <c r="JUF2" s="546"/>
      <c r="JUG2" s="539"/>
      <c r="JUH2" s="545"/>
      <c r="JUI2" s="545"/>
      <c r="JUJ2" s="546"/>
      <c r="JUK2" s="539"/>
      <c r="JUL2" s="545"/>
      <c r="JUM2" s="545"/>
      <c r="JUN2" s="546"/>
      <c r="JUO2" s="539"/>
      <c r="JUP2" s="545"/>
      <c r="JUQ2" s="545"/>
      <c r="JUR2" s="546"/>
      <c r="JUS2" s="539"/>
      <c r="JUT2" s="545"/>
      <c r="JUU2" s="545"/>
      <c r="JUV2" s="546"/>
      <c r="JUW2" s="539"/>
      <c r="JUX2" s="545"/>
      <c r="JUY2" s="545"/>
      <c r="JUZ2" s="546"/>
      <c r="JVA2" s="539"/>
      <c r="JVB2" s="545"/>
      <c r="JVC2" s="545"/>
      <c r="JVD2" s="546"/>
      <c r="JVE2" s="539"/>
      <c r="JVF2" s="545"/>
      <c r="JVG2" s="545"/>
      <c r="JVH2" s="546"/>
      <c r="JVI2" s="539"/>
      <c r="JVJ2" s="545"/>
      <c r="JVK2" s="545"/>
      <c r="JVL2" s="546"/>
      <c r="JVM2" s="539"/>
      <c r="JVN2" s="545"/>
      <c r="JVO2" s="545"/>
      <c r="JVP2" s="546"/>
      <c r="JVQ2" s="539"/>
      <c r="JVR2" s="545"/>
      <c r="JVS2" s="545"/>
      <c r="JVT2" s="546"/>
      <c r="JVU2" s="539"/>
      <c r="JVV2" s="545"/>
      <c r="JVW2" s="545"/>
      <c r="JVX2" s="546"/>
      <c r="JVY2" s="539"/>
      <c r="JVZ2" s="545"/>
      <c r="JWA2" s="545"/>
      <c r="JWB2" s="546"/>
      <c r="JWC2" s="539"/>
      <c r="JWD2" s="545"/>
      <c r="JWE2" s="545"/>
      <c r="JWF2" s="546"/>
      <c r="JWG2" s="539"/>
      <c r="JWH2" s="545"/>
      <c r="JWI2" s="545"/>
      <c r="JWJ2" s="546"/>
      <c r="JWK2" s="539"/>
      <c r="JWL2" s="545"/>
      <c r="JWM2" s="545"/>
      <c r="JWN2" s="546"/>
      <c r="JWO2" s="539"/>
      <c r="JWP2" s="545"/>
      <c r="JWQ2" s="545"/>
      <c r="JWR2" s="546"/>
      <c r="JWS2" s="539"/>
      <c r="JWT2" s="545"/>
      <c r="JWU2" s="545"/>
      <c r="JWV2" s="546"/>
      <c r="JWW2" s="539"/>
      <c r="JWX2" s="545"/>
      <c r="JWY2" s="545"/>
      <c r="JWZ2" s="546"/>
      <c r="JXA2" s="539"/>
      <c r="JXB2" s="545"/>
      <c r="JXC2" s="545"/>
      <c r="JXD2" s="546"/>
      <c r="JXE2" s="539"/>
      <c r="JXF2" s="545"/>
      <c r="JXG2" s="545"/>
      <c r="JXH2" s="546"/>
      <c r="JXI2" s="539"/>
      <c r="JXJ2" s="545"/>
      <c r="JXK2" s="545"/>
      <c r="JXL2" s="546"/>
      <c r="JXM2" s="539"/>
      <c r="JXN2" s="545"/>
      <c r="JXO2" s="545"/>
      <c r="JXP2" s="546"/>
      <c r="JXQ2" s="539"/>
      <c r="JXR2" s="545"/>
      <c r="JXS2" s="545"/>
      <c r="JXT2" s="546"/>
      <c r="JXU2" s="539"/>
      <c r="JXV2" s="545"/>
      <c r="JXW2" s="545"/>
      <c r="JXX2" s="546"/>
      <c r="JXY2" s="539"/>
      <c r="JXZ2" s="545"/>
      <c r="JYA2" s="545"/>
      <c r="JYB2" s="546"/>
      <c r="JYC2" s="539"/>
      <c r="JYD2" s="545"/>
      <c r="JYE2" s="545"/>
      <c r="JYF2" s="546"/>
      <c r="JYG2" s="539"/>
      <c r="JYH2" s="545"/>
      <c r="JYI2" s="545"/>
      <c r="JYJ2" s="546"/>
      <c r="JYK2" s="539"/>
      <c r="JYL2" s="545"/>
      <c r="JYM2" s="545"/>
      <c r="JYN2" s="546"/>
      <c r="JYO2" s="539"/>
      <c r="JYP2" s="545"/>
      <c r="JYQ2" s="545"/>
      <c r="JYR2" s="546"/>
      <c r="JYS2" s="539"/>
      <c r="JYT2" s="545"/>
      <c r="JYU2" s="545"/>
      <c r="JYV2" s="546"/>
      <c r="JYW2" s="539"/>
      <c r="JYX2" s="545"/>
      <c r="JYY2" s="545"/>
      <c r="JYZ2" s="546"/>
      <c r="JZA2" s="539"/>
      <c r="JZB2" s="545"/>
      <c r="JZC2" s="545"/>
      <c r="JZD2" s="546"/>
      <c r="JZE2" s="539"/>
      <c r="JZF2" s="545"/>
      <c r="JZG2" s="545"/>
      <c r="JZH2" s="546"/>
      <c r="JZI2" s="539"/>
      <c r="JZJ2" s="545"/>
      <c r="JZK2" s="545"/>
      <c r="JZL2" s="546"/>
      <c r="JZM2" s="539"/>
      <c r="JZN2" s="545"/>
      <c r="JZO2" s="545"/>
      <c r="JZP2" s="546"/>
      <c r="JZQ2" s="539"/>
      <c r="JZR2" s="545"/>
      <c r="JZS2" s="545"/>
      <c r="JZT2" s="546"/>
      <c r="JZU2" s="539"/>
      <c r="JZV2" s="545"/>
      <c r="JZW2" s="545"/>
      <c r="JZX2" s="546"/>
      <c r="JZY2" s="539"/>
      <c r="JZZ2" s="545"/>
      <c r="KAA2" s="545"/>
      <c r="KAB2" s="546"/>
      <c r="KAC2" s="539"/>
      <c r="KAD2" s="545"/>
      <c r="KAE2" s="545"/>
      <c r="KAF2" s="546"/>
      <c r="KAG2" s="539"/>
      <c r="KAH2" s="545"/>
      <c r="KAI2" s="545"/>
      <c r="KAJ2" s="546"/>
      <c r="KAK2" s="539"/>
      <c r="KAL2" s="545"/>
      <c r="KAM2" s="545"/>
      <c r="KAN2" s="546"/>
      <c r="KAO2" s="539"/>
      <c r="KAP2" s="545"/>
      <c r="KAQ2" s="545"/>
      <c r="KAR2" s="546"/>
      <c r="KAS2" s="539"/>
      <c r="KAT2" s="545"/>
      <c r="KAU2" s="545"/>
      <c r="KAV2" s="546"/>
      <c r="KAW2" s="539"/>
      <c r="KAX2" s="545"/>
      <c r="KAY2" s="545"/>
      <c r="KAZ2" s="546"/>
      <c r="KBA2" s="539"/>
      <c r="KBB2" s="545"/>
      <c r="KBC2" s="545"/>
      <c r="KBD2" s="546"/>
      <c r="KBE2" s="539"/>
      <c r="KBF2" s="545"/>
      <c r="KBG2" s="545"/>
      <c r="KBH2" s="546"/>
      <c r="KBI2" s="539"/>
      <c r="KBJ2" s="545"/>
      <c r="KBK2" s="545"/>
      <c r="KBL2" s="546"/>
      <c r="KBM2" s="539"/>
      <c r="KBN2" s="545"/>
      <c r="KBO2" s="545"/>
      <c r="KBP2" s="546"/>
      <c r="KBQ2" s="539"/>
      <c r="KBR2" s="545"/>
      <c r="KBS2" s="545"/>
      <c r="KBT2" s="546"/>
      <c r="KBU2" s="539"/>
      <c r="KBV2" s="545"/>
      <c r="KBW2" s="545"/>
      <c r="KBX2" s="546"/>
      <c r="KBY2" s="539"/>
      <c r="KBZ2" s="545"/>
      <c r="KCA2" s="545"/>
      <c r="KCB2" s="546"/>
      <c r="KCC2" s="539"/>
      <c r="KCD2" s="545"/>
      <c r="KCE2" s="545"/>
      <c r="KCF2" s="546"/>
      <c r="KCG2" s="539"/>
      <c r="KCH2" s="545"/>
      <c r="KCI2" s="545"/>
      <c r="KCJ2" s="546"/>
      <c r="KCK2" s="539"/>
      <c r="KCL2" s="545"/>
      <c r="KCM2" s="545"/>
      <c r="KCN2" s="546"/>
      <c r="KCO2" s="539"/>
      <c r="KCP2" s="545"/>
      <c r="KCQ2" s="545"/>
      <c r="KCR2" s="546"/>
      <c r="KCS2" s="539"/>
      <c r="KCT2" s="545"/>
      <c r="KCU2" s="545"/>
      <c r="KCV2" s="546"/>
      <c r="KCW2" s="539"/>
      <c r="KCX2" s="545"/>
      <c r="KCY2" s="545"/>
      <c r="KCZ2" s="546"/>
      <c r="KDA2" s="539"/>
      <c r="KDB2" s="545"/>
      <c r="KDC2" s="545"/>
      <c r="KDD2" s="546"/>
      <c r="KDE2" s="539"/>
      <c r="KDF2" s="545"/>
      <c r="KDG2" s="545"/>
      <c r="KDH2" s="546"/>
      <c r="KDI2" s="539"/>
      <c r="KDJ2" s="545"/>
      <c r="KDK2" s="545"/>
      <c r="KDL2" s="546"/>
      <c r="KDM2" s="539"/>
      <c r="KDN2" s="545"/>
      <c r="KDO2" s="545"/>
      <c r="KDP2" s="546"/>
      <c r="KDQ2" s="539"/>
      <c r="KDR2" s="545"/>
      <c r="KDS2" s="545"/>
      <c r="KDT2" s="546"/>
      <c r="KDU2" s="539"/>
      <c r="KDV2" s="545"/>
      <c r="KDW2" s="545"/>
      <c r="KDX2" s="546"/>
      <c r="KDY2" s="539"/>
      <c r="KDZ2" s="545"/>
      <c r="KEA2" s="545"/>
      <c r="KEB2" s="546"/>
      <c r="KEC2" s="539"/>
      <c r="KED2" s="545"/>
      <c r="KEE2" s="545"/>
      <c r="KEF2" s="546"/>
      <c r="KEG2" s="539"/>
      <c r="KEH2" s="545"/>
      <c r="KEI2" s="545"/>
      <c r="KEJ2" s="546"/>
      <c r="KEK2" s="539"/>
      <c r="KEL2" s="545"/>
      <c r="KEM2" s="545"/>
      <c r="KEN2" s="546"/>
      <c r="KEO2" s="539"/>
      <c r="KEP2" s="545"/>
      <c r="KEQ2" s="545"/>
      <c r="KER2" s="546"/>
      <c r="KES2" s="539"/>
      <c r="KET2" s="545"/>
      <c r="KEU2" s="545"/>
      <c r="KEV2" s="546"/>
      <c r="KEW2" s="539"/>
      <c r="KEX2" s="545"/>
      <c r="KEY2" s="545"/>
      <c r="KEZ2" s="546"/>
      <c r="KFA2" s="539"/>
      <c r="KFB2" s="545"/>
      <c r="KFC2" s="545"/>
      <c r="KFD2" s="546"/>
      <c r="KFE2" s="539"/>
      <c r="KFF2" s="545"/>
      <c r="KFG2" s="545"/>
      <c r="KFH2" s="546"/>
      <c r="KFI2" s="539"/>
      <c r="KFJ2" s="545"/>
      <c r="KFK2" s="545"/>
      <c r="KFL2" s="546"/>
      <c r="KFM2" s="539"/>
      <c r="KFN2" s="545"/>
      <c r="KFO2" s="545"/>
      <c r="KFP2" s="546"/>
      <c r="KFQ2" s="539"/>
      <c r="KFR2" s="545"/>
      <c r="KFS2" s="545"/>
      <c r="KFT2" s="546"/>
      <c r="KFU2" s="539"/>
      <c r="KFV2" s="545"/>
      <c r="KFW2" s="545"/>
      <c r="KFX2" s="546"/>
      <c r="KFY2" s="539"/>
      <c r="KFZ2" s="545"/>
      <c r="KGA2" s="545"/>
      <c r="KGB2" s="546"/>
      <c r="KGC2" s="539"/>
      <c r="KGD2" s="545"/>
      <c r="KGE2" s="545"/>
      <c r="KGF2" s="546"/>
      <c r="KGG2" s="539"/>
      <c r="KGH2" s="545"/>
      <c r="KGI2" s="545"/>
      <c r="KGJ2" s="546"/>
      <c r="KGK2" s="539"/>
      <c r="KGL2" s="545"/>
      <c r="KGM2" s="545"/>
      <c r="KGN2" s="546"/>
      <c r="KGO2" s="539"/>
      <c r="KGP2" s="545"/>
      <c r="KGQ2" s="545"/>
      <c r="KGR2" s="546"/>
      <c r="KGS2" s="539"/>
      <c r="KGT2" s="545"/>
      <c r="KGU2" s="545"/>
      <c r="KGV2" s="546"/>
      <c r="KGW2" s="539"/>
      <c r="KGX2" s="545"/>
      <c r="KGY2" s="545"/>
      <c r="KGZ2" s="546"/>
      <c r="KHA2" s="539"/>
      <c r="KHB2" s="545"/>
      <c r="KHC2" s="545"/>
      <c r="KHD2" s="546"/>
      <c r="KHE2" s="539"/>
      <c r="KHF2" s="545"/>
      <c r="KHG2" s="545"/>
      <c r="KHH2" s="546"/>
      <c r="KHI2" s="539"/>
      <c r="KHJ2" s="545"/>
      <c r="KHK2" s="545"/>
      <c r="KHL2" s="546"/>
      <c r="KHM2" s="539"/>
      <c r="KHN2" s="545"/>
      <c r="KHO2" s="545"/>
      <c r="KHP2" s="546"/>
      <c r="KHQ2" s="539"/>
      <c r="KHR2" s="545"/>
      <c r="KHS2" s="545"/>
      <c r="KHT2" s="546"/>
      <c r="KHU2" s="539"/>
      <c r="KHV2" s="545"/>
      <c r="KHW2" s="545"/>
      <c r="KHX2" s="546"/>
      <c r="KHY2" s="539"/>
      <c r="KHZ2" s="545"/>
      <c r="KIA2" s="545"/>
      <c r="KIB2" s="546"/>
      <c r="KIC2" s="539"/>
      <c r="KID2" s="545"/>
      <c r="KIE2" s="545"/>
      <c r="KIF2" s="546"/>
      <c r="KIG2" s="539"/>
      <c r="KIH2" s="545"/>
      <c r="KII2" s="545"/>
      <c r="KIJ2" s="546"/>
      <c r="KIK2" s="539"/>
      <c r="KIL2" s="545"/>
      <c r="KIM2" s="545"/>
      <c r="KIN2" s="546"/>
      <c r="KIO2" s="539"/>
      <c r="KIP2" s="545"/>
      <c r="KIQ2" s="545"/>
      <c r="KIR2" s="546"/>
      <c r="KIS2" s="539"/>
      <c r="KIT2" s="545"/>
      <c r="KIU2" s="545"/>
      <c r="KIV2" s="546"/>
      <c r="KIW2" s="539"/>
      <c r="KIX2" s="545"/>
      <c r="KIY2" s="545"/>
      <c r="KIZ2" s="546"/>
      <c r="KJA2" s="539"/>
      <c r="KJB2" s="545"/>
      <c r="KJC2" s="545"/>
      <c r="KJD2" s="546"/>
      <c r="KJE2" s="539"/>
      <c r="KJF2" s="545"/>
      <c r="KJG2" s="545"/>
      <c r="KJH2" s="546"/>
      <c r="KJI2" s="539"/>
      <c r="KJJ2" s="545"/>
      <c r="KJK2" s="545"/>
      <c r="KJL2" s="546"/>
      <c r="KJM2" s="539"/>
      <c r="KJN2" s="545"/>
      <c r="KJO2" s="545"/>
      <c r="KJP2" s="546"/>
      <c r="KJQ2" s="539"/>
      <c r="KJR2" s="545"/>
      <c r="KJS2" s="545"/>
      <c r="KJT2" s="546"/>
      <c r="KJU2" s="539"/>
      <c r="KJV2" s="545"/>
      <c r="KJW2" s="545"/>
      <c r="KJX2" s="546"/>
      <c r="KJY2" s="539"/>
      <c r="KJZ2" s="545"/>
      <c r="KKA2" s="545"/>
      <c r="KKB2" s="546"/>
      <c r="KKC2" s="539"/>
      <c r="KKD2" s="545"/>
      <c r="KKE2" s="545"/>
      <c r="KKF2" s="546"/>
      <c r="KKG2" s="539"/>
      <c r="KKH2" s="545"/>
      <c r="KKI2" s="545"/>
      <c r="KKJ2" s="546"/>
      <c r="KKK2" s="539"/>
      <c r="KKL2" s="545"/>
      <c r="KKM2" s="545"/>
      <c r="KKN2" s="546"/>
      <c r="KKO2" s="539"/>
      <c r="KKP2" s="545"/>
      <c r="KKQ2" s="545"/>
      <c r="KKR2" s="546"/>
      <c r="KKS2" s="539"/>
      <c r="KKT2" s="545"/>
      <c r="KKU2" s="545"/>
      <c r="KKV2" s="546"/>
      <c r="KKW2" s="539"/>
      <c r="KKX2" s="545"/>
      <c r="KKY2" s="545"/>
      <c r="KKZ2" s="546"/>
      <c r="KLA2" s="539"/>
      <c r="KLB2" s="545"/>
      <c r="KLC2" s="545"/>
      <c r="KLD2" s="546"/>
      <c r="KLE2" s="539"/>
      <c r="KLF2" s="545"/>
      <c r="KLG2" s="545"/>
      <c r="KLH2" s="546"/>
      <c r="KLI2" s="539"/>
      <c r="KLJ2" s="545"/>
      <c r="KLK2" s="545"/>
      <c r="KLL2" s="546"/>
      <c r="KLM2" s="539"/>
      <c r="KLN2" s="545"/>
      <c r="KLO2" s="545"/>
      <c r="KLP2" s="546"/>
      <c r="KLQ2" s="539"/>
      <c r="KLR2" s="545"/>
      <c r="KLS2" s="545"/>
      <c r="KLT2" s="546"/>
      <c r="KLU2" s="539"/>
      <c r="KLV2" s="545"/>
      <c r="KLW2" s="545"/>
      <c r="KLX2" s="546"/>
      <c r="KLY2" s="539"/>
      <c r="KLZ2" s="545"/>
      <c r="KMA2" s="545"/>
      <c r="KMB2" s="546"/>
      <c r="KMC2" s="539"/>
      <c r="KMD2" s="545"/>
      <c r="KME2" s="545"/>
      <c r="KMF2" s="546"/>
      <c r="KMG2" s="539"/>
      <c r="KMH2" s="545"/>
      <c r="KMI2" s="545"/>
      <c r="KMJ2" s="546"/>
      <c r="KMK2" s="539"/>
      <c r="KML2" s="545"/>
      <c r="KMM2" s="545"/>
      <c r="KMN2" s="546"/>
      <c r="KMO2" s="539"/>
      <c r="KMP2" s="545"/>
      <c r="KMQ2" s="545"/>
      <c r="KMR2" s="546"/>
      <c r="KMS2" s="539"/>
      <c r="KMT2" s="545"/>
      <c r="KMU2" s="545"/>
      <c r="KMV2" s="546"/>
      <c r="KMW2" s="539"/>
      <c r="KMX2" s="545"/>
      <c r="KMY2" s="545"/>
      <c r="KMZ2" s="546"/>
      <c r="KNA2" s="539"/>
      <c r="KNB2" s="545"/>
      <c r="KNC2" s="545"/>
      <c r="KND2" s="546"/>
      <c r="KNE2" s="539"/>
      <c r="KNF2" s="545"/>
      <c r="KNG2" s="545"/>
      <c r="KNH2" s="546"/>
      <c r="KNI2" s="539"/>
      <c r="KNJ2" s="545"/>
      <c r="KNK2" s="545"/>
      <c r="KNL2" s="546"/>
      <c r="KNM2" s="539"/>
      <c r="KNN2" s="545"/>
      <c r="KNO2" s="545"/>
      <c r="KNP2" s="546"/>
      <c r="KNQ2" s="539"/>
      <c r="KNR2" s="545"/>
      <c r="KNS2" s="545"/>
      <c r="KNT2" s="546"/>
      <c r="KNU2" s="539"/>
      <c r="KNV2" s="545"/>
      <c r="KNW2" s="545"/>
      <c r="KNX2" s="546"/>
      <c r="KNY2" s="539"/>
      <c r="KNZ2" s="545"/>
      <c r="KOA2" s="545"/>
      <c r="KOB2" s="546"/>
      <c r="KOC2" s="539"/>
      <c r="KOD2" s="545"/>
      <c r="KOE2" s="545"/>
      <c r="KOF2" s="546"/>
      <c r="KOG2" s="539"/>
      <c r="KOH2" s="545"/>
      <c r="KOI2" s="545"/>
      <c r="KOJ2" s="546"/>
      <c r="KOK2" s="539"/>
      <c r="KOL2" s="545"/>
      <c r="KOM2" s="545"/>
      <c r="KON2" s="546"/>
      <c r="KOO2" s="539"/>
      <c r="KOP2" s="545"/>
      <c r="KOQ2" s="545"/>
      <c r="KOR2" s="546"/>
      <c r="KOS2" s="539"/>
      <c r="KOT2" s="545"/>
      <c r="KOU2" s="545"/>
      <c r="KOV2" s="546"/>
      <c r="KOW2" s="539"/>
      <c r="KOX2" s="545"/>
      <c r="KOY2" s="545"/>
      <c r="KOZ2" s="546"/>
      <c r="KPA2" s="539"/>
      <c r="KPB2" s="545"/>
      <c r="KPC2" s="545"/>
      <c r="KPD2" s="546"/>
      <c r="KPE2" s="539"/>
      <c r="KPF2" s="545"/>
      <c r="KPG2" s="545"/>
      <c r="KPH2" s="546"/>
      <c r="KPI2" s="539"/>
      <c r="KPJ2" s="545"/>
      <c r="KPK2" s="545"/>
      <c r="KPL2" s="546"/>
      <c r="KPM2" s="539"/>
      <c r="KPN2" s="545"/>
      <c r="KPO2" s="545"/>
      <c r="KPP2" s="546"/>
      <c r="KPQ2" s="539"/>
      <c r="KPR2" s="545"/>
      <c r="KPS2" s="545"/>
      <c r="KPT2" s="546"/>
      <c r="KPU2" s="539"/>
      <c r="KPV2" s="545"/>
      <c r="KPW2" s="545"/>
      <c r="KPX2" s="546"/>
      <c r="KPY2" s="539"/>
      <c r="KPZ2" s="545"/>
      <c r="KQA2" s="545"/>
      <c r="KQB2" s="546"/>
      <c r="KQC2" s="539"/>
      <c r="KQD2" s="545"/>
      <c r="KQE2" s="545"/>
      <c r="KQF2" s="546"/>
      <c r="KQG2" s="539"/>
      <c r="KQH2" s="545"/>
      <c r="KQI2" s="545"/>
      <c r="KQJ2" s="546"/>
      <c r="KQK2" s="539"/>
      <c r="KQL2" s="545"/>
      <c r="KQM2" s="545"/>
      <c r="KQN2" s="546"/>
      <c r="KQO2" s="539"/>
      <c r="KQP2" s="545"/>
      <c r="KQQ2" s="545"/>
      <c r="KQR2" s="546"/>
      <c r="KQS2" s="539"/>
      <c r="KQT2" s="545"/>
      <c r="KQU2" s="545"/>
      <c r="KQV2" s="546"/>
      <c r="KQW2" s="539"/>
      <c r="KQX2" s="545"/>
      <c r="KQY2" s="545"/>
      <c r="KQZ2" s="546"/>
      <c r="KRA2" s="539"/>
      <c r="KRB2" s="545"/>
      <c r="KRC2" s="545"/>
      <c r="KRD2" s="546"/>
      <c r="KRE2" s="539"/>
      <c r="KRF2" s="545"/>
      <c r="KRG2" s="545"/>
      <c r="KRH2" s="546"/>
      <c r="KRI2" s="539"/>
      <c r="KRJ2" s="545"/>
      <c r="KRK2" s="545"/>
      <c r="KRL2" s="546"/>
      <c r="KRM2" s="539"/>
      <c r="KRN2" s="545"/>
      <c r="KRO2" s="545"/>
      <c r="KRP2" s="546"/>
      <c r="KRQ2" s="539"/>
      <c r="KRR2" s="545"/>
      <c r="KRS2" s="545"/>
      <c r="KRT2" s="546"/>
      <c r="KRU2" s="539"/>
      <c r="KRV2" s="545"/>
      <c r="KRW2" s="545"/>
      <c r="KRX2" s="546"/>
      <c r="KRY2" s="539"/>
      <c r="KRZ2" s="545"/>
      <c r="KSA2" s="545"/>
      <c r="KSB2" s="546"/>
      <c r="KSC2" s="539"/>
      <c r="KSD2" s="545"/>
      <c r="KSE2" s="545"/>
      <c r="KSF2" s="546"/>
      <c r="KSG2" s="539"/>
      <c r="KSH2" s="545"/>
      <c r="KSI2" s="545"/>
      <c r="KSJ2" s="546"/>
      <c r="KSK2" s="539"/>
      <c r="KSL2" s="545"/>
      <c r="KSM2" s="545"/>
      <c r="KSN2" s="546"/>
      <c r="KSO2" s="539"/>
      <c r="KSP2" s="545"/>
      <c r="KSQ2" s="545"/>
      <c r="KSR2" s="546"/>
      <c r="KSS2" s="539"/>
      <c r="KST2" s="545"/>
      <c r="KSU2" s="545"/>
      <c r="KSV2" s="546"/>
      <c r="KSW2" s="539"/>
      <c r="KSX2" s="545"/>
      <c r="KSY2" s="545"/>
      <c r="KSZ2" s="546"/>
      <c r="KTA2" s="539"/>
      <c r="KTB2" s="545"/>
      <c r="KTC2" s="545"/>
      <c r="KTD2" s="546"/>
      <c r="KTE2" s="539"/>
      <c r="KTF2" s="545"/>
      <c r="KTG2" s="545"/>
      <c r="KTH2" s="546"/>
      <c r="KTI2" s="539"/>
      <c r="KTJ2" s="545"/>
      <c r="KTK2" s="545"/>
      <c r="KTL2" s="546"/>
      <c r="KTM2" s="539"/>
      <c r="KTN2" s="545"/>
      <c r="KTO2" s="545"/>
      <c r="KTP2" s="546"/>
      <c r="KTQ2" s="539"/>
      <c r="KTR2" s="545"/>
      <c r="KTS2" s="545"/>
      <c r="KTT2" s="546"/>
      <c r="KTU2" s="539"/>
      <c r="KTV2" s="545"/>
      <c r="KTW2" s="545"/>
      <c r="KTX2" s="546"/>
      <c r="KTY2" s="539"/>
      <c r="KTZ2" s="545"/>
      <c r="KUA2" s="545"/>
      <c r="KUB2" s="546"/>
      <c r="KUC2" s="539"/>
      <c r="KUD2" s="545"/>
      <c r="KUE2" s="545"/>
      <c r="KUF2" s="546"/>
      <c r="KUG2" s="539"/>
      <c r="KUH2" s="545"/>
      <c r="KUI2" s="545"/>
      <c r="KUJ2" s="546"/>
      <c r="KUK2" s="539"/>
      <c r="KUL2" s="545"/>
      <c r="KUM2" s="545"/>
      <c r="KUN2" s="546"/>
      <c r="KUO2" s="539"/>
      <c r="KUP2" s="545"/>
      <c r="KUQ2" s="545"/>
      <c r="KUR2" s="546"/>
      <c r="KUS2" s="539"/>
      <c r="KUT2" s="545"/>
      <c r="KUU2" s="545"/>
      <c r="KUV2" s="546"/>
      <c r="KUW2" s="539"/>
      <c r="KUX2" s="545"/>
      <c r="KUY2" s="545"/>
      <c r="KUZ2" s="546"/>
      <c r="KVA2" s="539"/>
      <c r="KVB2" s="545"/>
      <c r="KVC2" s="545"/>
      <c r="KVD2" s="546"/>
      <c r="KVE2" s="539"/>
      <c r="KVF2" s="545"/>
      <c r="KVG2" s="545"/>
      <c r="KVH2" s="546"/>
      <c r="KVI2" s="539"/>
      <c r="KVJ2" s="545"/>
      <c r="KVK2" s="545"/>
      <c r="KVL2" s="546"/>
      <c r="KVM2" s="539"/>
      <c r="KVN2" s="545"/>
      <c r="KVO2" s="545"/>
      <c r="KVP2" s="546"/>
      <c r="KVQ2" s="539"/>
      <c r="KVR2" s="545"/>
      <c r="KVS2" s="545"/>
      <c r="KVT2" s="546"/>
      <c r="KVU2" s="539"/>
      <c r="KVV2" s="545"/>
      <c r="KVW2" s="545"/>
      <c r="KVX2" s="546"/>
      <c r="KVY2" s="539"/>
      <c r="KVZ2" s="545"/>
      <c r="KWA2" s="545"/>
      <c r="KWB2" s="546"/>
      <c r="KWC2" s="539"/>
      <c r="KWD2" s="545"/>
      <c r="KWE2" s="545"/>
      <c r="KWF2" s="546"/>
      <c r="KWG2" s="539"/>
      <c r="KWH2" s="545"/>
      <c r="KWI2" s="545"/>
      <c r="KWJ2" s="546"/>
      <c r="KWK2" s="539"/>
      <c r="KWL2" s="545"/>
      <c r="KWM2" s="545"/>
      <c r="KWN2" s="546"/>
      <c r="KWO2" s="539"/>
      <c r="KWP2" s="545"/>
      <c r="KWQ2" s="545"/>
      <c r="KWR2" s="546"/>
      <c r="KWS2" s="539"/>
      <c r="KWT2" s="545"/>
      <c r="KWU2" s="545"/>
      <c r="KWV2" s="546"/>
      <c r="KWW2" s="539"/>
      <c r="KWX2" s="545"/>
      <c r="KWY2" s="545"/>
      <c r="KWZ2" s="546"/>
      <c r="KXA2" s="539"/>
      <c r="KXB2" s="545"/>
      <c r="KXC2" s="545"/>
      <c r="KXD2" s="546"/>
      <c r="KXE2" s="539"/>
      <c r="KXF2" s="545"/>
      <c r="KXG2" s="545"/>
      <c r="KXH2" s="546"/>
      <c r="KXI2" s="539"/>
      <c r="KXJ2" s="545"/>
      <c r="KXK2" s="545"/>
      <c r="KXL2" s="546"/>
      <c r="KXM2" s="539"/>
      <c r="KXN2" s="545"/>
      <c r="KXO2" s="545"/>
      <c r="KXP2" s="546"/>
      <c r="KXQ2" s="539"/>
      <c r="KXR2" s="545"/>
      <c r="KXS2" s="545"/>
      <c r="KXT2" s="546"/>
      <c r="KXU2" s="539"/>
      <c r="KXV2" s="545"/>
      <c r="KXW2" s="545"/>
      <c r="KXX2" s="546"/>
      <c r="KXY2" s="539"/>
      <c r="KXZ2" s="545"/>
      <c r="KYA2" s="545"/>
      <c r="KYB2" s="546"/>
      <c r="KYC2" s="539"/>
      <c r="KYD2" s="545"/>
      <c r="KYE2" s="545"/>
      <c r="KYF2" s="546"/>
      <c r="KYG2" s="539"/>
      <c r="KYH2" s="545"/>
      <c r="KYI2" s="545"/>
      <c r="KYJ2" s="546"/>
      <c r="KYK2" s="539"/>
      <c r="KYL2" s="545"/>
      <c r="KYM2" s="545"/>
      <c r="KYN2" s="546"/>
      <c r="KYO2" s="539"/>
      <c r="KYP2" s="545"/>
      <c r="KYQ2" s="545"/>
      <c r="KYR2" s="546"/>
      <c r="KYS2" s="539"/>
      <c r="KYT2" s="545"/>
      <c r="KYU2" s="545"/>
      <c r="KYV2" s="546"/>
      <c r="KYW2" s="539"/>
      <c r="KYX2" s="545"/>
      <c r="KYY2" s="545"/>
      <c r="KYZ2" s="546"/>
      <c r="KZA2" s="539"/>
      <c r="KZB2" s="545"/>
      <c r="KZC2" s="545"/>
      <c r="KZD2" s="546"/>
      <c r="KZE2" s="539"/>
      <c r="KZF2" s="545"/>
      <c r="KZG2" s="545"/>
      <c r="KZH2" s="546"/>
      <c r="KZI2" s="539"/>
      <c r="KZJ2" s="545"/>
      <c r="KZK2" s="545"/>
      <c r="KZL2" s="546"/>
      <c r="KZM2" s="539"/>
      <c r="KZN2" s="545"/>
      <c r="KZO2" s="545"/>
      <c r="KZP2" s="546"/>
      <c r="KZQ2" s="539"/>
      <c r="KZR2" s="545"/>
      <c r="KZS2" s="545"/>
      <c r="KZT2" s="546"/>
      <c r="KZU2" s="539"/>
      <c r="KZV2" s="545"/>
      <c r="KZW2" s="545"/>
      <c r="KZX2" s="546"/>
      <c r="KZY2" s="539"/>
      <c r="KZZ2" s="545"/>
      <c r="LAA2" s="545"/>
      <c r="LAB2" s="546"/>
      <c r="LAC2" s="539"/>
      <c r="LAD2" s="545"/>
      <c r="LAE2" s="545"/>
      <c r="LAF2" s="546"/>
      <c r="LAG2" s="539"/>
      <c r="LAH2" s="545"/>
      <c r="LAI2" s="545"/>
      <c r="LAJ2" s="546"/>
      <c r="LAK2" s="539"/>
      <c r="LAL2" s="545"/>
      <c r="LAM2" s="545"/>
      <c r="LAN2" s="546"/>
      <c r="LAO2" s="539"/>
      <c r="LAP2" s="545"/>
      <c r="LAQ2" s="545"/>
      <c r="LAR2" s="546"/>
      <c r="LAS2" s="539"/>
      <c r="LAT2" s="545"/>
      <c r="LAU2" s="545"/>
      <c r="LAV2" s="546"/>
      <c r="LAW2" s="539"/>
      <c r="LAX2" s="545"/>
      <c r="LAY2" s="545"/>
      <c r="LAZ2" s="546"/>
      <c r="LBA2" s="539"/>
      <c r="LBB2" s="545"/>
      <c r="LBC2" s="545"/>
      <c r="LBD2" s="546"/>
      <c r="LBE2" s="539"/>
      <c r="LBF2" s="545"/>
      <c r="LBG2" s="545"/>
      <c r="LBH2" s="546"/>
      <c r="LBI2" s="539"/>
      <c r="LBJ2" s="545"/>
      <c r="LBK2" s="545"/>
      <c r="LBL2" s="546"/>
      <c r="LBM2" s="539"/>
      <c r="LBN2" s="545"/>
      <c r="LBO2" s="545"/>
      <c r="LBP2" s="546"/>
      <c r="LBQ2" s="539"/>
      <c r="LBR2" s="545"/>
      <c r="LBS2" s="545"/>
      <c r="LBT2" s="546"/>
      <c r="LBU2" s="539"/>
      <c r="LBV2" s="545"/>
      <c r="LBW2" s="545"/>
      <c r="LBX2" s="546"/>
      <c r="LBY2" s="539"/>
      <c r="LBZ2" s="545"/>
      <c r="LCA2" s="545"/>
      <c r="LCB2" s="546"/>
      <c r="LCC2" s="539"/>
      <c r="LCD2" s="545"/>
      <c r="LCE2" s="545"/>
      <c r="LCF2" s="546"/>
      <c r="LCG2" s="539"/>
      <c r="LCH2" s="545"/>
      <c r="LCI2" s="545"/>
      <c r="LCJ2" s="546"/>
      <c r="LCK2" s="539"/>
      <c r="LCL2" s="545"/>
      <c r="LCM2" s="545"/>
      <c r="LCN2" s="546"/>
      <c r="LCO2" s="539"/>
      <c r="LCP2" s="545"/>
      <c r="LCQ2" s="545"/>
      <c r="LCR2" s="546"/>
      <c r="LCS2" s="539"/>
      <c r="LCT2" s="545"/>
      <c r="LCU2" s="545"/>
      <c r="LCV2" s="546"/>
      <c r="LCW2" s="539"/>
      <c r="LCX2" s="545"/>
      <c r="LCY2" s="545"/>
      <c r="LCZ2" s="546"/>
      <c r="LDA2" s="539"/>
      <c r="LDB2" s="545"/>
      <c r="LDC2" s="545"/>
      <c r="LDD2" s="546"/>
      <c r="LDE2" s="539"/>
      <c r="LDF2" s="545"/>
      <c r="LDG2" s="545"/>
      <c r="LDH2" s="546"/>
      <c r="LDI2" s="539"/>
      <c r="LDJ2" s="545"/>
      <c r="LDK2" s="545"/>
      <c r="LDL2" s="546"/>
      <c r="LDM2" s="539"/>
      <c r="LDN2" s="545"/>
      <c r="LDO2" s="545"/>
      <c r="LDP2" s="546"/>
      <c r="LDQ2" s="539"/>
      <c r="LDR2" s="545"/>
      <c r="LDS2" s="545"/>
      <c r="LDT2" s="546"/>
      <c r="LDU2" s="539"/>
      <c r="LDV2" s="545"/>
      <c r="LDW2" s="545"/>
      <c r="LDX2" s="546"/>
      <c r="LDY2" s="539"/>
      <c r="LDZ2" s="545"/>
      <c r="LEA2" s="545"/>
      <c r="LEB2" s="546"/>
      <c r="LEC2" s="539"/>
      <c r="LED2" s="545"/>
      <c r="LEE2" s="545"/>
      <c r="LEF2" s="546"/>
      <c r="LEG2" s="539"/>
      <c r="LEH2" s="545"/>
      <c r="LEI2" s="545"/>
      <c r="LEJ2" s="546"/>
      <c r="LEK2" s="539"/>
      <c r="LEL2" s="545"/>
      <c r="LEM2" s="545"/>
      <c r="LEN2" s="546"/>
      <c r="LEO2" s="539"/>
      <c r="LEP2" s="545"/>
      <c r="LEQ2" s="545"/>
      <c r="LER2" s="546"/>
      <c r="LES2" s="539"/>
      <c r="LET2" s="545"/>
      <c r="LEU2" s="545"/>
      <c r="LEV2" s="546"/>
      <c r="LEW2" s="539"/>
      <c r="LEX2" s="545"/>
      <c r="LEY2" s="545"/>
      <c r="LEZ2" s="546"/>
      <c r="LFA2" s="539"/>
      <c r="LFB2" s="545"/>
      <c r="LFC2" s="545"/>
      <c r="LFD2" s="546"/>
      <c r="LFE2" s="539"/>
      <c r="LFF2" s="545"/>
      <c r="LFG2" s="545"/>
      <c r="LFH2" s="546"/>
      <c r="LFI2" s="539"/>
      <c r="LFJ2" s="545"/>
      <c r="LFK2" s="545"/>
      <c r="LFL2" s="546"/>
      <c r="LFM2" s="539"/>
      <c r="LFN2" s="545"/>
      <c r="LFO2" s="545"/>
      <c r="LFP2" s="546"/>
      <c r="LFQ2" s="539"/>
      <c r="LFR2" s="545"/>
      <c r="LFS2" s="545"/>
      <c r="LFT2" s="546"/>
      <c r="LFU2" s="539"/>
      <c r="LFV2" s="545"/>
      <c r="LFW2" s="545"/>
      <c r="LFX2" s="546"/>
      <c r="LFY2" s="539"/>
      <c r="LFZ2" s="545"/>
      <c r="LGA2" s="545"/>
      <c r="LGB2" s="546"/>
      <c r="LGC2" s="539"/>
      <c r="LGD2" s="545"/>
      <c r="LGE2" s="545"/>
      <c r="LGF2" s="546"/>
      <c r="LGG2" s="539"/>
      <c r="LGH2" s="545"/>
      <c r="LGI2" s="545"/>
      <c r="LGJ2" s="546"/>
      <c r="LGK2" s="539"/>
      <c r="LGL2" s="545"/>
      <c r="LGM2" s="545"/>
      <c r="LGN2" s="546"/>
      <c r="LGO2" s="539"/>
      <c r="LGP2" s="545"/>
      <c r="LGQ2" s="545"/>
      <c r="LGR2" s="546"/>
      <c r="LGS2" s="539"/>
      <c r="LGT2" s="545"/>
      <c r="LGU2" s="545"/>
      <c r="LGV2" s="546"/>
      <c r="LGW2" s="539"/>
      <c r="LGX2" s="545"/>
      <c r="LGY2" s="545"/>
      <c r="LGZ2" s="546"/>
      <c r="LHA2" s="539"/>
      <c r="LHB2" s="545"/>
      <c r="LHC2" s="545"/>
      <c r="LHD2" s="546"/>
      <c r="LHE2" s="539"/>
      <c r="LHF2" s="545"/>
      <c r="LHG2" s="545"/>
      <c r="LHH2" s="546"/>
      <c r="LHI2" s="539"/>
      <c r="LHJ2" s="545"/>
      <c r="LHK2" s="545"/>
      <c r="LHL2" s="546"/>
      <c r="LHM2" s="539"/>
      <c r="LHN2" s="545"/>
      <c r="LHO2" s="545"/>
      <c r="LHP2" s="546"/>
      <c r="LHQ2" s="539"/>
      <c r="LHR2" s="545"/>
      <c r="LHS2" s="545"/>
      <c r="LHT2" s="546"/>
      <c r="LHU2" s="539"/>
      <c r="LHV2" s="545"/>
      <c r="LHW2" s="545"/>
      <c r="LHX2" s="546"/>
      <c r="LHY2" s="539"/>
      <c r="LHZ2" s="545"/>
      <c r="LIA2" s="545"/>
      <c r="LIB2" s="546"/>
      <c r="LIC2" s="539"/>
      <c r="LID2" s="545"/>
      <c r="LIE2" s="545"/>
      <c r="LIF2" s="546"/>
      <c r="LIG2" s="539"/>
      <c r="LIH2" s="545"/>
      <c r="LII2" s="545"/>
      <c r="LIJ2" s="546"/>
      <c r="LIK2" s="539"/>
      <c r="LIL2" s="545"/>
      <c r="LIM2" s="545"/>
      <c r="LIN2" s="546"/>
      <c r="LIO2" s="539"/>
      <c r="LIP2" s="545"/>
      <c r="LIQ2" s="545"/>
      <c r="LIR2" s="546"/>
      <c r="LIS2" s="539"/>
      <c r="LIT2" s="545"/>
      <c r="LIU2" s="545"/>
      <c r="LIV2" s="546"/>
      <c r="LIW2" s="539"/>
      <c r="LIX2" s="545"/>
      <c r="LIY2" s="545"/>
      <c r="LIZ2" s="546"/>
      <c r="LJA2" s="539"/>
      <c r="LJB2" s="545"/>
      <c r="LJC2" s="545"/>
      <c r="LJD2" s="546"/>
      <c r="LJE2" s="539"/>
      <c r="LJF2" s="545"/>
      <c r="LJG2" s="545"/>
      <c r="LJH2" s="546"/>
      <c r="LJI2" s="539"/>
      <c r="LJJ2" s="545"/>
      <c r="LJK2" s="545"/>
      <c r="LJL2" s="546"/>
      <c r="LJM2" s="539"/>
      <c r="LJN2" s="545"/>
      <c r="LJO2" s="545"/>
      <c r="LJP2" s="546"/>
      <c r="LJQ2" s="539"/>
      <c r="LJR2" s="545"/>
      <c r="LJS2" s="545"/>
      <c r="LJT2" s="546"/>
      <c r="LJU2" s="539"/>
      <c r="LJV2" s="545"/>
      <c r="LJW2" s="545"/>
      <c r="LJX2" s="546"/>
      <c r="LJY2" s="539"/>
      <c r="LJZ2" s="545"/>
      <c r="LKA2" s="545"/>
      <c r="LKB2" s="546"/>
      <c r="LKC2" s="539"/>
      <c r="LKD2" s="545"/>
      <c r="LKE2" s="545"/>
      <c r="LKF2" s="546"/>
      <c r="LKG2" s="539"/>
      <c r="LKH2" s="545"/>
      <c r="LKI2" s="545"/>
      <c r="LKJ2" s="546"/>
      <c r="LKK2" s="539"/>
      <c r="LKL2" s="545"/>
      <c r="LKM2" s="545"/>
      <c r="LKN2" s="546"/>
      <c r="LKO2" s="539"/>
      <c r="LKP2" s="545"/>
      <c r="LKQ2" s="545"/>
      <c r="LKR2" s="546"/>
      <c r="LKS2" s="539"/>
      <c r="LKT2" s="545"/>
      <c r="LKU2" s="545"/>
      <c r="LKV2" s="546"/>
      <c r="LKW2" s="539"/>
      <c r="LKX2" s="545"/>
      <c r="LKY2" s="545"/>
      <c r="LKZ2" s="546"/>
      <c r="LLA2" s="539"/>
      <c r="LLB2" s="545"/>
      <c r="LLC2" s="545"/>
      <c r="LLD2" s="546"/>
      <c r="LLE2" s="539"/>
      <c r="LLF2" s="545"/>
      <c r="LLG2" s="545"/>
      <c r="LLH2" s="546"/>
      <c r="LLI2" s="539"/>
      <c r="LLJ2" s="545"/>
      <c r="LLK2" s="545"/>
      <c r="LLL2" s="546"/>
      <c r="LLM2" s="539"/>
      <c r="LLN2" s="545"/>
      <c r="LLO2" s="545"/>
      <c r="LLP2" s="546"/>
      <c r="LLQ2" s="539"/>
      <c r="LLR2" s="545"/>
      <c r="LLS2" s="545"/>
      <c r="LLT2" s="546"/>
      <c r="LLU2" s="539"/>
      <c r="LLV2" s="545"/>
      <c r="LLW2" s="545"/>
      <c r="LLX2" s="546"/>
      <c r="LLY2" s="539"/>
      <c r="LLZ2" s="545"/>
      <c r="LMA2" s="545"/>
      <c r="LMB2" s="546"/>
      <c r="LMC2" s="539"/>
      <c r="LMD2" s="545"/>
      <c r="LME2" s="545"/>
      <c r="LMF2" s="546"/>
      <c r="LMG2" s="539"/>
      <c r="LMH2" s="545"/>
      <c r="LMI2" s="545"/>
      <c r="LMJ2" s="546"/>
      <c r="LMK2" s="539"/>
      <c r="LML2" s="545"/>
      <c r="LMM2" s="545"/>
      <c r="LMN2" s="546"/>
      <c r="LMO2" s="539"/>
      <c r="LMP2" s="545"/>
      <c r="LMQ2" s="545"/>
      <c r="LMR2" s="546"/>
      <c r="LMS2" s="539"/>
      <c r="LMT2" s="545"/>
      <c r="LMU2" s="545"/>
      <c r="LMV2" s="546"/>
      <c r="LMW2" s="539"/>
      <c r="LMX2" s="545"/>
      <c r="LMY2" s="545"/>
      <c r="LMZ2" s="546"/>
      <c r="LNA2" s="539"/>
      <c r="LNB2" s="545"/>
      <c r="LNC2" s="545"/>
      <c r="LND2" s="546"/>
      <c r="LNE2" s="539"/>
      <c r="LNF2" s="545"/>
      <c r="LNG2" s="545"/>
      <c r="LNH2" s="546"/>
      <c r="LNI2" s="539"/>
      <c r="LNJ2" s="545"/>
      <c r="LNK2" s="545"/>
      <c r="LNL2" s="546"/>
      <c r="LNM2" s="539"/>
      <c r="LNN2" s="545"/>
      <c r="LNO2" s="545"/>
      <c r="LNP2" s="546"/>
      <c r="LNQ2" s="539"/>
      <c r="LNR2" s="545"/>
      <c r="LNS2" s="545"/>
      <c r="LNT2" s="546"/>
      <c r="LNU2" s="539"/>
      <c r="LNV2" s="545"/>
      <c r="LNW2" s="545"/>
      <c r="LNX2" s="546"/>
      <c r="LNY2" s="539"/>
      <c r="LNZ2" s="545"/>
      <c r="LOA2" s="545"/>
      <c r="LOB2" s="546"/>
      <c r="LOC2" s="539"/>
      <c r="LOD2" s="545"/>
      <c r="LOE2" s="545"/>
      <c r="LOF2" s="546"/>
      <c r="LOG2" s="539"/>
      <c r="LOH2" s="545"/>
      <c r="LOI2" s="545"/>
      <c r="LOJ2" s="546"/>
      <c r="LOK2" s="539"/>
      <c r="LOL2" s="545"/>
      <c r="LOM2" s="545"/>
      <c r="LON2" s="546"/>
      <c r="LOO2" s="539"/>
      <c r="LOP2" s="545"/>
      <c r="LOQ2" s="545"/>
      <c r="LOR2" s="546"/>
      <c r="LOS2" s="539"/>
      <c r="LOT2" s="545"/>
      <c r="LOU2" s="545"/>
      <c r="LOV2" s="546"/>
      <c r="LOW2" s="539"/>
      <c r="LOX2" s="545"/>
      <c r="LOY2" s="545"/>
      <c r="LOZ2" s="546"/>
      <c r="LPA2" s="539"/>
      <c r="LPB2" s="545"/>
      <c r="LPC2" s="545"/>
      <c r="LPD2" s="546"/>
      <c r="LPE2" s="539"/>
      <c r="LPF2" s="545"/>
      <c r="LPG2" s="545"/>
      <c r="LPH2" s="546"/>
      <c r="LPI2" s="539"/>
      <c r="LPJ2" s="545"/>
      <c r="LPK2" s="545"/>
      <c r="LPL2" s="546"/>
      <c r="LPM2" s="539"/>
      <c r="LPN2" s="545"/>
      <c r="LPO2" s="545"/>
      <c r="LPP2" s="546"/>
      <c r="LPQ2" s="539"/>
      <c r="LPR2" s="545"/>
      <c r="LPS2" s="545"/>
      <c r="LPT2" s="546"/>
      <c r="LPU2" s="539"/>
      <c r="LPV2" s="545"/>
      <c r="LPW2" s="545"/>
      <c r="LPX2" s="546"/>
      <c r="LPY2" s="539"/>
      <c r="LPZ2" s="545"/>
      <c r="LQA2" s="545"/>
      <c r="LQB2" s="546"/>
      <c r="LQC2" s="539"/>
      <c r="LQD2" s="545"/>
      <c r="LQE2" s="545"/>
      <c r="LQF2" s="546"/>
      <c r="LQG2" s="539"/>
      <c r="LQH2" s="545"/>
      <c r="LQI2" s="545"/>
      <c r="LQJ2" s="546"/>
      <c r="LQK2" s="539"/>
      <c r="LQL2" s="545"/>
      <c r="LQM2" s="545"/>
      <c r="LQN2" s="546"/>
      <c r="LQO2" s="539"/>
      <c r="LQP2" s="545"/>
      <c r="LQQ2" s="545"/>
      <c r="LQR2" s="546"/>
      <c r="LQS2" s="539"/>
      <c r="LQT2" s="545"/>
      <c r="LQU2" s="545"/>
      <c r="LQV2" s="546"/>
      <c r="LQW2" s="539"/>
      <c r="LQX2" s="545"/>
      <c r="LQY2" s="545"/>
      <c r="LQZ2" s="546"/>
      <c r="LRA2" s="539"/>
      <c r="LRB2" s="545"/>
      <c r="LRC2" s="545"/>
      <c r="LRD2" s="546"/>
      <c r="LRE2" s="539"/>
      <c r="LRF2" s="545"/>
      <c r="LRG2" s="545"/>
      <c r="LRH2" s="546"/>
      <c r="LRI2" s="539"/>
      <c r="LRJ2" s="545"/>
      <c r="LRK2" s="545"/>
      <c r="LRL2" s="546"/>
      <c r="LRM2" s="539"/>
      <c r="LRN2" s="545"/>
      <c r="LRO2" s="545"/>
      <c r="LRP2" s="546"/>
      <c r="LRQ2" s="539"/>
      <c r="LRR2" s="545"/>
      <c r="LRS2" s="545"/>
      <c r="LRT2" s="546"/>
      <c r="LRU2" s="539"/>
      <c r="LRV2" s="545"/>
      <c r="LRW2" s="545"/>
      <c r="LRX2" s="546"/>
      <c r="LRY2" s="539"/>
      <c r="LRZ2" s="545"/>
      <c r="LSA2" s="545"/>
      <c r="LSB2" s="546"/>
      <c r="LSC2" s="539"/>
      <c r="LSD2" s="545"/>
      <c r="LSE2" s="545"/>
      <c r="LSF2" s="546"/>
      <c r="LSG2" s="539"/>
      <c r="LSH2" s="545"/>
      <c r="LSI2" s="545"/>
      <c r="LSJ2" s="546"/>
      <c r="LSK2" s="539"/>
      <c r="LSL2" s="545"/>
      <c r="LSM2" s="545"/>
      <c r="LSN2" s="546"/>
      <c r="LSO2" s="539"/>
      <c r="LSP2" s="545"/>
      <c r="LSQ2" s="545"/>
      <c r="LSR2" s="546"/>
      <c r="LSS2" s="539"/>
      <c r="LST2" s="545"/>
      <c r="LSU2" s="545"/>
      <c r="LSV2" s="546"/>
      <c r="LSW2" s="539"/>
      <c r="LSX2" s="545"/>
      <c r="LSY2" s="545"/>
      <c r="LSZ2" s="546"/>
      <c r="LTA2" s="539"/>
      <c r="LTB2" s="545"/>
      <c r="LTC2" s="545"/>
      <c r="LTD2" s="546"/>
      <c r="LTE2" s="539"/>
      <c r="LTF2" s="545"/>
      <c r="LTG2" s="545"/>
      <c r="LTH2" s="546"/>
      <c r="LTI2" s="539"/>
      <c r="LTJ2" s="545"/>
      <c r="LTK2" s="545"/>
      <c r="LTL2" s="546"/>
      <c r="LTM2" s="539"/>
      <c r="LTN2" s="545"/>
      <c r="LTO2" s="545"/>
      <c r="LTP2" s="546"/>
      <c r="LTQ2" s="539"/>
      <c r="LTR2" s="545"/>
      <c r="LTS2" s="545"/>
      <c r="LTT2" s="546"/>
      <c r="LTU2" s="539"/>
      <c r="LTV2" s="545"/>
      <c r="LTW2" s="545"/>
      <c r="LTX2" s="546"/>
      <c r="LTY2" s="539"/>
      <c r="LTZ2" s="545"/>
      <c r="LUA2" s="545"/>
      <c r="LUB2" s="546"/>
      <c r="LUC2" s="539"/>
      <c r="LUD2" s="545"/>
      <c r="LUE2" s="545"/>
      <c r="LUF2" s="546"/>
      <c r="LUG2" s="539"/>
      <c r="LUH2" s="545"/>
      <c r="LUI2" s="545"/>
      <c r="LUJ2" s="546"/>
      <c r="LUK2" s="539"/>
      <c r="LUL2" s="545"/>
      <c r="LUM2" s="545"/>
      <c r="LUN2" s="546"/>
      <c r="LUO2" s="539"/>
      <c r="LUP2" s="545"/>
      <c r="LUQ2" s="545"/>
      <c r="LUR2" s="546"/>
      <c r="LUS2" s="539"/>
      <c r="LUT2" s="545"/>
      <c r="LUU2" s="545"/>
      <c r="LUV2" s="546"/>
      <c r="LUW2" s="539"/>
      <c r="LUX2" s="545"/>
      <c r="LUY2" s="545"/>
      <c r="LUZ2" s="546"/>
      <c r="LVA2" s="539"/>
      <c r="LVB2" s="545"/>
      <c r="LVC2" s="545"/>
      <c r="LVD2" s="546"/>
      <c r="LVE2" s="539"/>
      <c r="LVF2" s="545"/>
      <c r="LVG2" s="545"/>
      <c r="LVH2" s="546"/>
      <c r="LVI2" s="539"/>
      <c r="LVJ2" s="545"/>
      <c r="LVK2" s="545"/>
      <c r="LVL2" s="546"/>
      <c r="LVM2" s="539"/>
      <c r="LVN2" s="545"/>
      <c r="LVO2" s="545"/>
      <c r="LVP2" s="546"/>
      <c r="LVQ2" s="539"/>
      <c r="LVR2" s="545"/>
      <c r="LVS2" s="545"/>
      <c r="LVT2" s="546"/>
      <c r="LVU2" s="539"/>
      <c r="LVV2" s="545"/>
      <c r="LVW2" s="545"/>
      <c r="LVX2" s="546"/>
      <c r="LVY2" s="539"/>
      <c r="LVZ2" s="545"/>
      <c r="LWA2" s="545"/>
      <c r="LWB2" s="546"/>
      <c r="LWC2" s="539"/>
      <c r="LWD2" s="545"/>
      <c r="LWE2" s="545"/>
      <c r="LWF2" s="546"/>
      <c r="LWG2" s="539"/>
      <c r="LWH2" s="545"/>
      <c r="LWI2" s="545"/>
      <c r="LWJ2" s="546"/>
      <c r="LWK2" s="539"/>
      <c r="LWL2" s="545"/>
      <c r="LWM2" s="545"/>
      <c r="LWN2" s="546"/>
      <c r="LWO2" s="539"/>
      <c r="LWP2" s="545"/>
      <c r="LWQ2" s="545"/>
      <c r="LWR2" s="546"/>
      <c r="LWS2" s="539"/>
      <c r="LWT2" s="545"/>
      <c r="LWU2" s="545"/>
      <c r="LWV2" s="546"/>
      <c r="LWW2" s="539"/>
      <c r="LWX2" s="545"/>
      <c r="LWY2" s="545"/>
      <c r="LWZ2" s="546"/>
      <c r="LXA2" s="539"/>
      <c r="LXB2" s="545"/>
      <c r="LXC2" s="545"/>
      <c r="LXD2" s="546"/>
      <c r="LXE2" s="539"/>
      <c r="LXF2" s="545"/>
      <c r="LXG2" s="545"/>
      <c r="LXH2" s="546"/>
      <c r="LXI2" s="539"/>
      <c r="LXJ2" s="545"/>
      <c r="LXK2" s="545"/>
      <c r="LXL2" s="546"/>
      <c r="LXM2" s="539"/>
      <c r="LXN2" s="545"/>
      <c r="LXO2" s="545"/>
      <c r="LXP2" s="546"/>
      <c r="LXQ2" s="539"/>
      <c r="LXR2" s="545"/>
      <c r="LXS2" s="545"/>
      <c r="LXT2" s="546"/>
      <c r="LXU2" s="539"/>
      <c r="LXV2" s="545"/>
      <c r="LXW2" s="545"/>
      <c r="LXX2" s="546"/>
      <c r="LXY2" s="539"/>
      <c r="LXZ2" s="545"/>
      <c r="LYA2" s="545"/>
      <c r="LYB2" s="546"/>
      <c r="LYC2" s="539"/>
      <c r="LYD2" s="545"/>
      <c r="LYE2" s="545"/>
      <c r="LYF2" s="546"/>
      <c r="LYG2" s="539"/>
      <c r="LYH2" s="545"/>
      <c r="LYI2" s="545"/>
      <c r="LYJ2" s="546"/>
      <c r="LYK2" s="539"/>
      <c r="LYL2" s="545"/>
      <c r="LYM2" s="545"/>
      <c r="LYN2" s="546"/>
      <c r="LYO2" s="539"/>
      <c r="LYP2" s="545"/>
      <c r="LYQ2" s="545"/>
      <c r="LYR2" s="546"/>
      <c r="LYS2" s="539"/>
      <c r="LYT2" s="545"/>
      <c r="LYU2" s="545"/>
      <c r="LYV2" s="546"/>
      <c r="LYW2" s="539"/>
      <c r="LYX2" s="545"/>
      <c r="LYY2" s="545"/>
      <c r="LYZ2" s="546"/>
      <c r="LZA2" s="539"/>
      <c r="LZB2" s="545"/>
      <c r="LZC2" s="545"/>
      <c r="LZD2" s="546"/>
      <c r="LZE2" s="539"/>
      <c r="LZF2" s="545"/>
      <c r="LZG2" s="545"/>
      <c r="LZH2" s="546"/>
      <c r="LZI2" s="539"/>
      <c r="LZJ2" s="545"/>
      <c r="LZK2" s="545"/>
      <c r="LZL2" s="546"/>
      <c r="LZM2" s="539"/>
      <c r="LZN2" s="545"/>
      <c r="LZO2" s="545"/>
      <c r="LZP2" s="546"/>
      <c r="LZQ2" s="539"/>
      <c r="LZR2" s="545"/>
      <c r="LZS2" s="545"/>
      <c r="LZT2" s="546"/>
      <c r="LZU2" s="539"/>
      <c r="LZV2" s="545"/>
      <c r="LZW2" s="545"/>
      <c r="LZX2" s="546"/>
      <c r="LZY2" s="539"/>
      <c r="LZZ2" s="545"/>
      <c r="MAA2" s="545"/>
      <c r="MAB2" s="546"/>
      <c r="MAC2" s="539"/>
      <c r="MAD2" s="545"/>
      <c r="MAE2" s="545"/>
      <c r="MAF2" s="546"/>
      <c r="MAG2" s="539"/>
      <c r="MAH2" s="545"/>
      <c r="MAI2" s="545"/>
      <c r="MAJ2" s="546"/>
      <c r="MAK2" s="539"/>
      <c r="MAL2" s="545"/>
      <c r="MAM2" s="545"/>
      <c r="MAN2" s="546"/>
      <c r="MAO2" s="539"/>
      <c r="MAP2" s="545"/>
      <c r="MAQ2" s="545"/>
      <c r="MAR2" s="546"/>
      <c r="MAS2" s="539"/>
      <c r="MAT2" s="545"/>
      <c r="MAU2" s="545"/>
      <c r="MAV2" s="546"/>
      <c r="MAW2" s="539"/>
      <c r="MAX2" s="545"/>
      <c r="MAY2" s="545"/>
      <c r="MAZ2" s="546"/>
      <c r="MBA2" s="539"/>
      <c r="MBB2" s="545"/>
      <c r="MBC2" s="545"/>
      <c r="MBD2" s="546"/>
      <c r="MBE2" s="539"/>
      <c r="MBF2" s="545"/>
      <c r="MBG2" s="545"/>
      <c r="MBH2" s="546"/>
      <c r="MBI2" s="539"/>
      <c r="MBJ2" s="545"/>
      <c r="MBK2" s="545"/>
      <c r="MBL2" s="546"/>
      <c r="MBM2" s="539"/>
      <c r="MBN2" s="545"/>
      <c r="MBO2" s="545"/>
      <c r="MBP2" s="546"/>
      <c r="MBQ2" s="539"/>
      <c r="MBR2" s="545"/>
      <c r="MBS2" s="545"/>
      <c r="MBT2" s="546"/>
      <c r="MBU2" s="539"/>
      <c r="MBV2" s="545"/>
      <c r="MBW2" s="545"/>
      <c r="MBX2" s="546"/>
      <c r="MBY2" s="539"/>
      <c r="MBZ2" s="545"/>
      <c r="MCA2" s="545"/>
      <c r="MCB2" s="546"/>
      <c r="MCC2" s="539"/>
      <c r="MCD2" s="545"/>
      <c r="MCE2" s="545"/>
      <c r="MCF2" s="546"/>
      <c r="MCG2" s="539"/>
      <c r="MCH2" s="545"/>
      <c r="MCI2" s="545"/>
      <c r="MCJ2" s="546"/>
      <c r="MCK2" s="539"/>
      <c r="MCL2" s="545"/>
      <c r="MCM2" s="545"/>
      <c r="MCN2" s="546"/>
      <c r="MCO2" s="539"/>
      <c r="MCP2" s="545"/>
      <c r="MCQ2" s="545"/>
      <c r="MCR2" s="546"/>
      <c r="MCS2" s="539"/>
      <c r="MCT2" s="545"/>
      <c r="MCU2" s="545"/>
      <c r="MCV2" s="546"/>
      <c r="MCW2" s="539"/>
      <c r="MCX2" s="545"/>
      <c r="MCY2" s="545"/>
      <c r="MCZ2" s="546"/>
      <c r="MDA2" s="539"/>
      <c r="MDB2" s="545"/>
      <c r="MDC2" s="545"/>
      <c r="MDD2" s="546"/>
      <c r="MDE2" s="539"/>
      <c r="MDF2" s="545"/>
      <c r="MDG2" s="545"/>
      <c r="MDH2" s="546"/>
      <c r="MDI2" s="539"/>
      <c r="MDJ2" s="545"/>
      <c r="MDK2" s="545"/>
      <c r="MDL2" s="546"/>
      <c r="MDM2" s="539"/>
      <c r="MDN2" s="545"/>
      <c r="MDO2" s="545"/>
      <c r="MDP2" s="546"/>
      <c r="MDQ2" s="539"/>
      <c r="MDR2" s="545"/>
      <c r="MDS2" s="545"/>
      <c r="MDT2" s="546"/>
      <c r="MDU2" s="539"/>
      <c r="MDV2" s="545"/>
      <c r="MDW2" s="545"/>
      <c r="MDX2" s="546"/>
      <c r="MDY2" s="539"/>
      <c r="MDZ2" s="545"/>
      <c r="MEA2" s="545"/>
      <c r="MEB2" s="546"/>
      <c r="MEC2" s="539"/>
      <c r="MED2" s="545"/>
      <c r="MEE2" s="545"/>
      <c r="MEF2" s="546"/>
      <c r="MEG2" s="539"/>
      <c r="MEH2" s="545"/>
      <c r="MEI2" s="545"/>
      <c r="MEJ2" s="546"/>
      <c r="MEK2" s="539"/>
      <c r="MEL2" s="545"/>
      <c r="MEM2" s="545"/>
      <c r="MEN2" s="546"/>
      <c r="MEO2" s="539"/>
      <c r="MEP2" s="545"/>
      <c r="MEQ2" s="545"/>
      <c r="MER2" s="546"/>
      <c r="MES2" s="539"/>
      <c r="MET2" s="545"/>
      <c r="MEU2" s="545"/>
      <c r="MEV2" s="546"/>
      <c r="MEW2" s="539"/>
      <c r="MEX2" s="545"/>
      <c r="MEY2" s="545"/>
      <c r="MEZ2" s="546"/>
      <c r="MFA2" s="539"/>
      <c r="MFB2" s="545"/>
      <c r="MFC2" s="545"/>
      <c r="MFD2" s="546"/>
      <c r="MFE2" s="539"/>
      <c r="MFF2" s="545"/>
      <c r="MFG2" s="545"/>
      <c r="MFH2" s="546"/>
      <c r="MFI2" s="539"/>
      <c r="MFJ2" s="545"/>
      <c r="MFK2" s="545"/>
      <c r="MFL2" s="546"/>
      <c r="MFM2" s="539"/>
      <c r="MFN2" s="545"/>
      <c r="MFO2" s="545"/>
      <c r="MFP2" s="546"/>
      <c r="MFQ2" s="539"/>
      <c r="MFR2" s="545"/>
      <c r="MFS2" s="545"/>
      <c r="MFT2" s="546"/>
      <c r="MFU2" s="539"/>
      <c r="MFV2" s="545"/>
      <c r="MFW2" s="545"/>
      <c r="MFX2" s="546"/>
      <c r="MFY2" s="539"/>
      <c r="MFZ2" s="545"/>
      <c r="MGA2" s="545"/>
      <c r="MGB2" s="546"/>
      <c r="MGC2" s="539"/>
      <c r="MGD2" s="545"/>
      <c r="MGE2" s="545"/>
      <c r="MGF2" s="546"/>
      <c r="MGG2" s="539"/>
      <c r="MGH2" s="545"/>
      <c r="MGI2" s="545"/>
      <c r="MGJ2" s="546"/>
      <c r="MGK2" s="539"/>
      <c r="MGL2" s="545"/>
      <c r="MGM2" s="545"/>
      <c r="MGN2" s="546"/>
      <c r="MGO2" s="539"/>
      <c r="MGP2" s="545"/>
      <c r="MGQ2" s="545"/>
      <c r="MGR2" s="546"/>
      <c r="MGS2" s="539"/>
      <c r="MGT2" s="545"/>
      <c r="MGU2" s="545"/>
      <c r="MGV2" s="546"/>
      <c r="MGW2" s="539"/>
      <c r="MGX2" s="545"/>
      <c r="MGY2" s="545"/>
      <c r="MGZ2" s="546"/>
      <c r="MHA2" s="539"/>
      <c r="MHB2" s="545"/>
      <c r="MHC2" s="545"/>
      <c r="MHD2" s="546"/>
      <c r="MHE2" s="539"/>
      <c r="MHF2" s="545"/>
      <c r="MHG2" s="545"/>
      <c r="MHH2" s="546"/>
      <c r="MHI2" s="539"/>
      <c r="MHJ2" s="545"/>
      <c r="MHK2" s="545"/>
      <c r="MHL2" s="546"/>
      <c r="MHM2" s="539"/>
      <c r="MHN2" s="545"/>
      <c r="MHO2" s="545"/>
      <c r="MHP2" s="546"/>
      <c r="MHQ2" s="539"/>
      <c r="MHR2" s="545"/>
      <c r="MHS2" s="545"/>
      <c r="MHT2" s="546"/>
      <c r="MHU2" s="539"/>
      <c r="MHV2" s="545"/>
      <c r="MHW2" s="545"/>
      <c r="MHX2" s="546"/>
      <c r="MHY2" s="539"/>
      <c r="MHZ2" s="545"/>
      <c r="MIA2" s="545"/>
      <c r="MIB2" s="546"/>
      <c r="MIC2" s="539"/>
      <c r="MID2" s="545"/>
      <c r="MIE2" s="545"/>
      <c r="MIF2" s="546"/>
      <c r="MIG2" s="539"/>
      <c r="MIH2" s="545"/>
      <c r="MII2" s="545"/>
      <c r="MIJ2" s="546"/>
      <c r="MIK2" s="539"/>
      <c r="MIL2" s="545"/>
      <c r="MIM2" s="545"/>
      <c r="MIN2" s="546"/>
      <c r="MIO2" s="539"/>
      <c r="MIP2" s="545"/>
      <c r="MIQ2" s="545"/>
      <c r="MIR2" s="546"/>
      <c r="MIS2" s="539"/>
      <c r="MIT2" s="545"/>
      <c r="MIU2" s="545"/>
      <c r="MIV2" s="546"/>
      <c r="MIW2" s="539"/>
      <c r="MIX2" s="545"/>
      <c r="MIY2" s="545"/>
      <c r="MIZ2" s="546"/>
      <c r="MJA2" s="539"/>
      <c r="MJB2" s="545"/>
      <c r="MJC2" s="545"/>
      <c r="MJD2" s="546"/>
      <c r="MJE2" s="539"/>
      <c r="MJF2" s="545"/>
      <c r="MJG2" s="545"/>
      <c r="MJH2" s="546"/>
      <c r="MJI2" s="539"/>
      <c r="MJJ2" s="545"/>
      <c r="MJK2" s="545"/>
      <c r="MJL2" s="546"/>
      <c r="MJM2" s="539"/>
      <c r="MJN2" s="545"/>
      <c r="MJO2" s="545"/>
      <c r="MJP2" s="546"/>
      <c r="MJQ2" s="539"/>
      <c r="MJR2" s="545"/>
      <c r="MJS2" s="545"/>
      <c r="MJT2" s="546"/>
      <c r="MJU2" s="539"/>
      <c r="MJV2" s="545"/>
      <c r="MJW2" s="545"/>
      <c r="MJX2" s="546"/>
      <c r="MJY2" s="539"/>
      <c r="MJZ2" s="545"/>
      <c r="MKA2" s="545"/>
      <c r="MKB2" s="546"/>
      <c r="MKC2" s="539"/>
      <c r="MKD2" s="545"/>
      <c r="MKE2" s="545"/>
      <c r="MKF2" s="546"/>
      <c r="MKG2" s="539"/>
      <c r="MKH2" s="545"/>
      <c r="MKI2" s="545"/>
      <c r="MKJ2" s="546"/>
      <c r="MKK2" s="539"/>
      <c r="MKL2" s="545"/>
      <c r="MKM2" s="545"/>
      <c r="MKN2" s="546"/>
      <c r="MKO2" s="539"/>
      <c r="MKP2" s="545"/>
      <c r="MKQ2" s="545"/>
      <c r="MKR2" s="546"/>
      <c r="MKS2" s="539"/>
      <c r="MKT2" s="545"/>
      <c r="MKU2" s="545"/>
      <c r="MKV2" s="546"/>
      <c r="MKW2" s="539"/>
      <c r="MKX2" s="545"/>
      <c r="MKY2" s="545"/>
      <c r="MKZ2" s="546"/>
      <c r="MLA2" s="539"/>
      <c r="MLB2" s="545"/>
      <c r="MLC2" s="545"/>
      <c r="MLD2" s="546"/>
      <c r="MLE2" s="539"/>
      <c r="MLF2" s="545"/>
      <c r="MLG2" s="545"/>
      <c r="MLH2" s="546"/>
      <c r="MLI2" s="539"/>
      <c r="MLJ2" s="545"/>
      <c r="MLK2" s="545"/>
      <c r="MLL2" s="546"/>
      <c r="MLM2" s="539"/>
      <c r="MLN2" s="545"/>
      <c r="MLO2" s="545"/>
      <c r="MLP2" s="546"/>
      <c r="MLQ2" s="539"/>
      <c r="MLR2" s="545"/>
      <c r="MLS2" s="545"/>
      <c r="MLT2" s="546"/>
      <c r="MLU2" s="539"/>
      <c r="MLV2" s="545"/>
      <c r="MLW2" s="545"/>
      <c r="MLX2" s="546"/>
      <c r="MLY2" s="539"/>
      <c r="MLZ2" s="545"/>
      <c r="MMA2" s="545"/>
      <c r="MMB2" s="546"/>
      <c r="MMC2" s="539"/>
      <c r="MMD2" s="545"/>
      <c r="MME2" s="545"/>
      <c r="MMF2" s="546"/>
      <c r="MMG2" s="539"/>
      <c r="MMH2" s="545"/>
      <c r="MMI2" s="545"/>
      <c r="MMJ2" s="546"/>
      <c r="MMK2" s="539"/>
      <c r="MML2" s="545"/>
      <c r="MMM2" s="545"/>
      <c r="MMN2" s="546"/>
      <c r="MMO2" s="539"/>
      <c r="MMP2" s="545"/>
      <c r="MMQ2" s="545"/>
      <c r="MMR2" s="546"/>
      <c r="MMS2" s="539"/>
      <c r="MMT2" s="545"/>
      <c r="MMU2" s="545"/>
      <c r="MMV2" s="546"/>
      <c r="MMW2" s="539"/>
      <c r="MMX2" s="545"/>
      <c r="MMY2" s="545"/>
      <c r="MMZ2" s="546"/>
      <c r="MNA2" s="539"/>
      <c r="MNB2" s="545"/>
      <c r="MNC2" s="545"/>
      <c r="MND2" s="546"/>
      <c r="MNE2" s="539"/>
      <c r="MNF2" s="545"/>
      <c r="MNG2" s="545"/>
      <c r="MNH2" s="546"/>
      <c r="MNI2" s="539"/>
      <c r="MNJ2" s="545"/>
      <c r="MNK2" s="545"/>
      <c r="MNL2" s="546"/>
      <c r="MNM2" s="539"/>
      <c r="MNN2" s="545"/>
      <c r="MNO2" s="545"/>
      <c r="MNP2" s="546"/>
      <c r="MNQ2" s="539"/>
      <c r="MNR2" s="545"/>
      <c r="MNS2" s="545"/>
      <c r="MNT2" s="546"/>
      <c r="MNU2" s="539"/>
      <c r="MNV2" s="545"/>
      <c r="MNW2" s="545"/>
      <c r="MNX2" s="546"/>
      <c r="MNY2" s="539"/>
      <c r="MNZ2" s="545"/>
      <c r="MOA2" s="545"/>
      <c r="MOB2" s="546"/>
      <c r="MOC2" s="539"/>
      <c r="MOD2" s="545"/>
      <c r="MOE2" s="545"/>
      <c r="MOF2" s="546"/>
      <c r="MOG2" s="539"/>
      <c r="MOH2" s="545"/>
      <c r="MOI2" s="545"/>
      <c r="MOJ2" s="546"/>
      <c r="MOK2" s="539"/>
      <c r="MOL2" s="545"/>
      <c r="MOM2" s="545"/>
      <c r="MON2" s="546"/>
      <c r="MOO2" s="539"/>
      <c r="MOP2" s="545"/>
      <c r="MOQ2" s="545"/>
      <c r="MOR2" s="546"/>
      <c r="MOS2" s="539"/>
      <c r="MOT2" s="545"/>
      <c r="MOU2" s="545"/>
      <c r="MOV2" s="546"/>
      <c r="MOW2" s="539"/>
      <c r="MOX2" s="545"/>
      <c r="MOY2" s="545"/>
      <c r="MOZ2" s="546"/>
      <c r="MPA2" s="539"/>
      <c r="MPB2" s="545"/>
      <c r="MPC2" s="545"/>
      <c r="MPD2" s="546"/>
      <c r="MPE2" s="539"/>
      <c r="MPF2" s="545"/>
      <c r="MPG2" s="545"/>
      <c r="MPH2" s="546"/>
      <c r="MPI2" s="539"/>
      <c r="MPJ2" s="545"/>
      <c r="MPK2" s="545"/>
      <c r="MPL2" s="546"/>
      <c r="MPM2" s="539"/>
      <c r="MPN2" s="545"/>
      <c r="MPO2" s="545"/>
      <c r="MPP2" s="546"/>
      <c r="MPQ2" s="539"/>
      <c r="MPR2" s="545"/>
      <c r="MPS2" s="545"/>
      <c r="MPT2" s="546"/>
      <c r="MPU2" s="539"/>
      <c r="MPV2" s="545"/>
      <c r="MPW2" s="545"/>
      <c r="MPX2" s="546"/>
      <c r="MPY2" s="539"/>
      <c r="MPZ2" s="545"/>
      <c r="MQA2" s="545"/>
      <c r="MQB2" s="546"/>
      <c r="MQC2" s="539"/>
      <c r="MQD2" s="545"/>
      <c r="MQE2" s="545"/>
      <c r="MQF2" s="546"/>
      <c r="MQG2" s="539"/>
      <c r="MQH2" s="545"/>
      <c r="MQI2" s="545"/>
      <c r="MQJ2" s="546"/>
      <c r="MQK2" s="539"/>
      <c r="MQL2" s="545"/>
      <c r="MQM2" s="545"/>
      <c r="MQN2" s="546"/>
      <c r="MQO2" s="539"/>
      <c r="MQP2" s="545"/>
      <c r="MQQ2" s="545"/>
      <c r="MQR2" s="546"/>
      <c r="MQS2" s="539"/>
      <c r="MQT2" s="545"/>
      <c r="MQU2" s="545"/>
      <c r="MQV2" s="546"/>
      <c r="MQW2" s="539"/>
      <c r="MQX2" s="545"/>
      <c r="MQY2" s="545"/>
      <c r="MQZ2" s="546"/>
      <c r="MRA2" s="539"/>
      <c r="MRB2" s="545"/>
      <c r="MRC2" s="545"/>
      <c r="MRD2" s="546"/>
      <c r="MRE2" s="539"/>
      <c r="MRF2" s="545"/>
      <c r="MRG2" s="545"/>
      <c r="MRH2" s="546"/>
      <c r="MRI2" s="539"/>
      <c r="MRJ2" s="545"/>
      <c r="MRK2" s="545"/>
      <c r="MRL2" s="546"/>
      <c r="MRM2" s="539"/>
      <c r="MRN2" s="545"/>
      <c r="MRO2" s="545"/>
      <c r="MRP2" s="546"/>
      <c r="MRQ2" s="539"/>
      <c r="MRR2" s="545"/>
      <c r="MRS2" s="545"/>
      <c r="MRT2" s="546"/>
      <c r="MRU2" s="539"/>
      <c r="MRV2" s="545"/>
      <c r="MRW2" s="545"/>
      <c r="MRX2" s="546"/>
      <c r="MRY2" s="539"/>
      <c r="MRZ2" s="545"/>
      <c r="MSA2" s="545"/>
      <c r="MSB2" s="546"/>
      <c r="MSC2" s="539"/>
      <c r="MSD2" s="545"/>
      <c r="MSE2" s="545"/>
      <c r="MSF2" s="546"/>
      <c r="MSG2" s="539"/>
      <c r="MSH2" s="545"/>
      <c r="MSI2" s="545"/>
      <c r="MSJ2" s="546"/>
      <c r="MSK2" s="539"/>
      <c r="MSL2" s="545"/>
      <c r="MSM2" s="545"/>
      <c r="MSN2" s="546"/>
      <c r="MSO2" s="539"/>
      <c r="MSP2" s="545"/>
      <c r="MSQ2" s="545"/>
      <c r="MSR2" s="546"/>
      <c r="MSS2" s="539"/>
      <c r="MST2" s="545"/>
      <c r="MSU2" s="545"/>
      <c r="MSV2" s="546"/>
      <c r="MSW2" s="539"/>
      <c r="MSX2" s="545"/>
      <c r="MSY2" s="545"/>
      <c r="MSZ2" s="546"/>
      <c r="MTA2" s="539"/>
      <c r="MTB2" s="545"/>
      <c r="MTC2" s="545"/>
      <c r="MTD2" s="546"/>
      <c r="MTE2" s="539"/>
      <c r="MTF2" s="545"/>
      <c r="MTG2" s="545"/>
      <c r="MTH2" s="546"/>
      <c r="MTI2" s="539"/>
      <c r="MTJ2" s="545"/>
      <c r="MTK2" s="545"/>
      <c r="MTL2" s="546"/>
      <c r="MTM2" s="539"/>
      <c r="MTN2" s="545"/>
      <c r="MTO2" s="545"/>
      <c r="MTP2" s="546"/>
      <c r="MTQ2" s="539"/>
      <c r="MTR2" s="545"/>
      <c r="MTS2" s="545"/>
      <c r="MTT2" s="546"/>
      <c r="MTU2" s="539"/>
      <c r="MTV2" s="545"/>
      <c r="MTW2" s="545"/>
      <c r="MTX2" s="546"/>
      <c r="MTY2" s="539"/>
      <c r="MTZ2" s="545"/>
      <c r="MUA2" s="545"/>
      <c r="MUB2" s="546"/>
      <c r="MUC2" s="539"/>
      <c r="MUD2" s="545"/>
      <c r="MUE2" s="545"/>
      <c r="MUF2" s="546"/>
      <c r="MUG2" s="539"/>
      <c r="MUH2" s="545"/>
      <c r="MUI2" s="545"/>
      <c r="MUJ2" s="546"/>
      <c r="MUK2" s="539"/>
      <c r="MUL2" s="545"/>
      <c r="MUM2" s="545"/>
      <c r="MUN2" s="546"/>
      <c r="MUO2" s="539"/>
      <c r="MUP2" s="545"/>
      <c r="MUQ2" s="545"/>
      <c r="MUR2" s="546"/>
      <c r="MUS2" s="539"/>
      <c r="MUT2" s="545"/>
      <c r="MUU2" s="545"/>
      <c r="MUV2" s="546"/>
      <c r="MUW2" s="539"/>
      <c r="MUX2" s="545"/>
      <c r="MUY2" s="545"/>
      <c r="MUZ2" s="546"/>
      <c r="MVA2" s="539"/>
      <c r="MVB2" s="545"/>
      <c r="MVC2" s="545"/>
      <c r="MVD2" s="546"/>
      <c r="MVE2" s="539"/>
      <c r="MVF2" s="545"/>
      <c r="MVG2" s="545"/>
      <c r="MVH2" s="546"/>
      <c r="MVI2" s="539"/>
      <c r="MVJ2" s="545"/>
      <c r="MVK2" s="545"/>
      <c r="MVL2" s="546"/>
      <c r="MVM2" s="539"/>
      <c r="MVN2" s="545"/>
      <c r="MVO2" s="545"/>
      <c r="MVP2" s="546"/>
      <c r="MVQ2" s="539"/>
      <c r="MVR2" s="545"/>
      <c r="MVS2" s="545"/>
      <c r="MVT2" s="546"/>
      <c r="MVU2" s="539"/>
      <c r="MVV2" s="545"/>
      <c r="MVW2" s="545"/>
      <c r="MVX2" s="546"/>
      <c r="MVY2" s="539"/>
      <c r="MVZ2" s="545"/>
      <c r="MWA2" s="545"/>
      <c r="MWB2" s="546"/>
      <c r="MWC2" s="539"/>
      <c r="MWD2" s="545"/>
      <c r="MWE2" s="545"/>
      <c r="MWF2" s="546"/>
      <c r="MWG2" s="539"/>
      <c r="MWH2" s="545"/>
      <c r="MWI2" s="545"/>
      <c r="MWJ2" s="546"/>
      <c r="MWK2" s="539"/>
      <c r="MWL2" s="545"/>
      <c r="MWM2" s="545"/>
      <c r="MWN2" s="546"/>
      <c r="MWO2" s="539"/>
      <c r="MWP2" s="545"/>
      <c r="MWQ2" s="545"/>
      <c r="MWR2" s="546"/>
      <c r="MWS2" s="539"/>
      <c r="MWT2" s="545"/>
      <c r="MWU2" s="545"/>
      <c r="MWV2" s="546"/>
      <c r="MWW2" s="539"/>
      <c r="MWX2" s="545"/>
      <c r="MWY2" s="545"/>
      <c r="MWZ2" s="546"/>
      <c r="MXA2" s="539"/>
      <c r="MXB2" s="545"/>
      <c r="MXC2" s="545"/>
      <c r="MXD2" s="546"/>
      <c r="MXE2" s="539"/>
      <c r="MXF2" s="545"/>
      <c r="MXG2" s="545"/>
      <c r="MXH2" s="546"/>
      <c r="MXI2" s="539"/>
      <c r="MXJ2" s="545"/>
      <c r="MXK2" s="545"/>
      <c r="MXL2" s="546"/>
      <c r="MXM2" s="539"/>
      <c r="MXN2" s="545"/>
      <c r="MXO2" s="545"/>
      <c r="MXP2" s="546"/>
      <c r="MXQ2" s="539"/>
      <c r="MXR2" s="545"/>
      <c r="MXS2" s="545"/>
      <c r="MXT2" s="546"/>
      <c r="MXU2" s="539"/>
      <c r="MXV2" s="545"/>
      <c r="MXW2" s="545"/>
      <c r="MXX2" s="546"/>
      <c r="MXY2" s="539"/>
      <c r="MXZ2" s="545"/>
      <c r="MYA2" s="545"/>
      <c r="MYB2" s="546"/>
      <c r="MYC2" s="539"/>
      <c r="MYD2" s="545"/>
      <c r="MYE2" s="545"/>
      <c r="MYF2" s="546"/>
      <c r="MYG2" s="539"/>
      <c r="MYH2" s="545"/>
      <c r="MYI2" s="545"/>
      <c r="MYJ2" s="546"/>
      <c r="MYK2" s="539"/>
      <c r="MYL2" s="545"/>
      <c r="MYM2" s="545"/>
      <c r="MYN2" s="546"/>
      <c r="MYO2" s="539"/>
      <c r="MYP2" s="545"/>
      <c r="MYQ2" s="545"/>
      <c r="MYR2" s="546"/>
      <c r="MYS2" s="539"/>
      <c r="MYT2" s="545"/>
      <c r="MYU2" s="545"/>
      <c r="MYV2" s="546"/>
      <c r="MYW2" s="539"/>
      <c r="MYX2" s="545"/>
      <c r="MYY2" s="545"/>
      <c r="MYZ2" s="546"/>
      <c r="MZA2" s="539"/>
      <c r="MZB2" s="545"/>
      <c r="MZC2" s="545"/>
      <c r="MZD2" s="546"/>
      <c r="MZE2" s="539"/>
      <c r="MZF2" s="545"/>
      <c r="MZG2" s="545"/>
      <c r="MZH2" s="546"/>
      <c r="MZI2" s="539"/>
      <c r="MZJ2" s="545"/>
      <c r="MZK2" s="545"/>
      <c r="MZL2" s="546"/>
      <c r="MZM2" s="539"/>
      <c r="MZN2" s="545"/>
      <c r="MZO2" s="545"/>
      <c r="MZP2" s="546"/>
      <c r="MZQ2" s="539"/>
      <c r="MZR2" s="545"/>
      <c r="MZS2" s="545"/>
      <c r="MZT2" s="546"/>
      <c r="MZU2" s="539"/>
      <c r="MZV2" s="545"/>
      <c r="MZW2" s="545"/>
      <c r="MZX2" s="546"/>
      <c r="MZY2" s="539"/>
      <c r="MZZ2" s="545"/>
      <c r="NAA2" s="545"/>
      <c r="NAB2" s="546"/>
      <c r="NAC2" s="539"/>
      <c r="NAD2" s="545"/>
      <c r="NAE2" s="545"/>
      <c r="NAF2" s="546"/>
      <c r="NAG2" s="539"/>
      <c r="NAH2" s="545"/>
      <c r="NAI2" s="545"/>
      <c r="NAJ2" s="546"/>
      <c r="NAK2" s="539"/>
      <c r="NAL2" s="545"/>
      <c r="NAM2" s="545"/>
      <c r="NAN2" s="546"/>
      <c r="NAO2" s="539"/>
      <c r="NAP2" s="545"/>
      <c r="NAQ2" s="545"/>
      <c r="NAR2" s="546"/>
      <c r="NAS2" s="539"/>
      <c r="NAT2" s="545"/>
      <c r="NAU2" s="545"/>
      <c r="NAV2" s="546"/>
      <c r="NAW2" s="539"/>
      <c r="NAX2" s="545"/>
      <c r="NAY2" s="545"/>
      <c r="NAZ2" s="546"/>
      <c r="NBA2" s="539"/>
      <c r="NBB2" s="545"/>
      <c r="NBC2" s="545"/>
      <c r="NBD2" s="546"/>
      <c r="NBE2" s="539"/>
      <c r="NBF2" s="545"/>
      <c r="NBG2" s="545"/>
      <c r="NBH2" s="546"/>
      <c r="NBI2" s="539"/>
      <c r="NBJ2" s="545"/>
      <c r="NBK2" s="545"/>
      <c r="NBL2" s="546"/>
      <c r="NBM2" s="539"/>
      <c r="NBN2" s="545"/>
      <c r="NBO2" s="545"/>
      <c r="NBP2" s="546"/>
      <c r="NBQ2" s="539"/>
      <c r="NBR2" s="545"/>
      <c r="NBS2" s="545"/>
      <c r="NBT2" s="546"/>
      <c r="NBU2" s="539"/>
      <c r="NBV2" s="545"/>
      <c r="NBW2" s="545"/>
      <c r="NBX2" s="546"/>
      <c r="NBY2" s="539"/>
      <c r="NBZ2" s="545"/>
      <c r="NCA2" s="545"/>
      <c r="NCB2" s="546"/>
      <c r="NCC2" s="539"/>
      <c r="NCD2" s="545"/>
      <c r="NCE2" s="545"/>
      <c r="NCF2" s="546"/>
      <c r="NCG2" s="539"/>
      <c r="NCH2" s="545"/>
      <c r="NCI2" s="545"/>
      <c r="NCJ2" s="546"/>
      <c r="NCK2" s="539"/>
      <c r="NCL2" s="545"/>
      <c r="NCM2" s="545"/>
      <c r="NCN2" s="546"/>
      <c r="NCO2" s="539"/>
      <c r="NCP2" s="545"/>
      <c r="NCQ2" s="545"/>
      <c r="NCR2" s="546"/>
      <c r="NCS2" s="539"/>
      <c r="NCT2" s="545"/>
      <c r="NCU2" s="545"/>
      <c r="NCV2" s="546"/>
      <c r="NCW2" s="539"/>
      <c r="NCX2" s="545"/>
      <c r="NCY2" s="545"/>
      <c r="NCZ2" s="546"/>
      <c r="NDA2" s="539"/>
      <c r="NDB2" s="545"/>
      <c r="NDC2" s="545"/>
      <c r="NDD2" s="546"/>
      <c r="NDE2" s="539"/>
      <c r="NDF2" s="545"/>
      <c r="NDG2" s="545"/>
      <c r="NDH2" s="546"/>
      <c r="NDI2" s="539"/>
      <c r="NDJ2" s="545"/>
      <c r="NDK2" s="545"/>
      <c r="NDL2" s="546"/>
      <c r="NDM2" s="539"/>
      <c r="NDN2" s="545"/>
      <c r="NDO2" s="545"/>
      <c r="NDP2" s="546"/>
      <c r="NDQ2" s="539"/>
      <c r="NDR2" s="545"/>
      <c r="NDS2" s="545"/>
      <c r="NDT2" s="546"/>
      <c r="NDU2" s="539"/>
      <c r="NDV2" s="545"/>
      <c r="NDW2" s="545"/>
      <c r="NDX2" s="546"/>
      <c r="NDY2" s="539"/>
      <c r="NDZ2" s="545"/>
      <c r="NEA2" s="545"/>
      <c r="NEB2" s="546"/>
      <c r="NEC2" s="539"/>
      <c r="NED2" s="545"/>
      <c r="NEE2" s="545"/>
      <c r="NEF2" s="546"/>
      <c r="NEG2" s="539"/>
      <c r="NEH2" s="545"/>
      <c r="NEI2" s="545"/>
      <c r="NEJ2" s="546"/>
      <c r="NEK2" s="539"/>
      <c r="NEL2" s="545"/>
      <c r="NEM2" s="545"/>
      <c r="NEN2" s="546"/>
      <c r="NEO2" s="539"/>
      <c r="NEP2" s="545"/>
      <c r="NEQ2" s="545"/>
      <c r="NER2" s="546"/>
      <c r="NES2" s="539"/>
      <c r="NET2" s="545"/>
      <c r="NEU2" s="545"/>
      <c r="NEV2" s="546"/>
      <c r="NEW2" s="539"/>
      <c r="NEX2" s="545"/>
      <c r="NEY2" s="545"/>
      <c r="NEZ2" s="546"/>
      <c r="NFA2" s="539"/>
      <c r="NFB2" s="545"/>
      <c r="NFC2" s="545"/>
      <c r="NFD2" s="546"/>
      <c r="NFE2" s="539"/>
      <c r="NFF2" s="545"/>
      <c r="NFG2" s="545"/>
      <c r="NFH2" s="546"/>
      <c r="NFI2" s="539"/>
      <c r="NFJ2" s="545"/>
      <c r="NFK2" s="545"/>
      <c r="NFL2" s="546"/>
      <c r="NFM2" s="539"/>
      <c r="NFN2" s="545"/>
      <c r="NFO2" s="545"/>
      <c r="NFP2" s="546"/>
      <c r="NFQ2" s="539"/>
      <c r="NFR2" s="545"/>
      <c r="NFS2" s="545"/>
      <c r="NFT2" s="546"/>
      <c r="NFU2" s="539"/>
      <c r="NFV2" s="545"/>
      <c r="NFW2" s="545"/>
      <c r="NFX2" s="546"/>
      <c r="NFY2" s="539"/>
      <c r="NFZ2" s="545"/>
      <c r="NGA2" s="545"/>
      <c r="NGB2" s="546"/>
      <c r="NGC2" s="539"/>
      <c r="NGD2" s="545"/>
      <c r="NGE2" s="545"/>
      <c r="NGF2" s="546"/>
      <c r="NGG2" s="539"/>
      <c r="NGH2" s="545"/>
      <c r="NGI2" s="545"/>
      <c r="NGJ2" s="546"/>
      <c r="NGK2" s="539"/>
      <c r="NGL2" s="545"/>
      <c r="NGM2" s="545"/>
      <c r="NGN2" s="546"/>
      <c r="NGO2" s="539"/>
      <c r="NGP2" s="545"/>
      <c r="NGQ2" s="545"/>
      <c r="NGR2" s="546"/>
      <c r="NGS2" s="539"/>
      <c r="NGT2" s="545"/>
      <c r="NGU2" s="545"/>
      <c r="NGV2" s="546"/>
      <c r="NGW2" s="539"/>
      <c r="NGX2" s="545"/>
      <c r="NGY2" s="545"/>
      <c r="NGZ2" s="546"/>
      <c r="NHA2" s="539"/>
      <c r="NHB2" s="545"/>
      <c r="NHC2" s="545"/>
      <c r="NHD2" s="546"/>
      <c r="NHE2" s="539"/>
      <c r="NHF2" s="545"/>
      <c r="NHG2" s="545"/>
      <c r="NHH2" s="546"/>
      <c r="NHI2" s="539"/>
      <c r="NHJ2" s="545"/>
      <c r="NHK2" s="545"/>
      <c r="NHL2" s="546"/>
      <c r="NHM2" s="539"/>
      <c r="NHN2" s="545"/>
      <c r="NHO2" s="545"/>
      <c r="NHP2" s="546"/>
      <c r="NHQ2" s="539"/>
      <c r="NHR2" s="545"/>
      <c r="NHS2" s="545"/>
      <c r="NHT2" s="546"/>
      <c r="NHU2" s="539"/>
      <c r="NHV2" s="545"/>
      <c r="NHW2" s="545"/>
      <c r="NHX2" s="546"/>
      <c r="NHY2" s="539"/>
      <c r="NHZ2" s="545"/>
      <c r="NIA2" s="545"/>
      <c r="NIB2" s="546"/>
      <c r="NIC2" s="539"/>
      <c r="NID2" s="545"/>
      <c r="NIE2" s="545"/>
      <c r="NIF2" s="546"/>
      <c r="NIG2" s="539"/>
      <c r="NIH2" s="545"/>
      <c r="NII2" s="545"/>
      <c r="NIJ2" s="546"/>
      <c r="NIK2" s="539"/>
      <c r="NIL2" s="545"/>
      <c r="NIM2" s="545"/>
      <c r="NIN2" s="546"/>
      <c r="NIO2" s="539"/>
      <c r="NIP2" s="545"/>
      <c r="NIQ2" s="545"/>
      <c r="NIR2" s="546"/>
      <c r="NIS2" s="539"/>
      <c r="NIT2" s="545"/>
      <c r="NIU2" s="545"/>
      <c r="NIV2" s="546"/>
      <c r="NIW2" s="539"/>
      <c r="NIX2" s="545"/>
      <c r="NIY2" s="545"/>
      <c r="NIZ2" s="546"/>
      <c r="NJA2" s="539"/>
      <c r="NJB2" s="545"/>
      <c r="NJC2" s="545"/>
      <c r="NJD2" s="546"/>
      <c r="NJE2" s="539"/>
      <c r="NJF2" s="545"/>
      <c r="NJG2" s="545"/>
      <c r="NJH2" s="546"/>
      <c r="NJI2" s="539"/>
      <c r="NJJ2" s="545"/>
      <c r="NJK2" s="545"/>
      <c r="NJL2" s="546"/>
      <c r="NJM2" s="539"/>
      <c r="NJN2" s="545"/>
      <c r="NJO2" s="545"/>
      <c r="NJP2" s="546"/>
      <c r="NJQ2" s="539"/>
      <c r="NJR2" s="545"/>
      <c r="NJS2" s="545"/>
      <c r="NJT2" s="546"/>
      <c r="NJU2" s="539"/>
      <c r="NJV2" s="545"/>
      <c r="NJW2" s="545"/>
      <c r="NJX2" s="546"/>
      <c r="NJY2" s="539"/>
      <c r="NJZ2" s="545"/>
      <c r="NKA2" s="545"/>
      <c r="NKB2" s="546"/>
      <c r="NKC2" s="539"/>
      <c r="NKD2" s="545"/>
      <c r="NKE2" s="545"/>
      <c r="NKF2" s="546"/>
      <c r="NKG2" s="539"/>
      <c r="NKH2" s="545"/>
      <c r="NKI2" s="545"/>
      <c r="NKJ2" s="546"/>
      <c r="NKK2" s="539"/>
      <c r="NKL2" s="545"/>
      <c r="NKM2" s="545"/>
      <c r="NKN2" s="546"/>
      <c r="NKO2" s="539"/>
      <c r="NKP2" s="545"/>
      <c r="NKQ2" s="545"/>
      <c r="NKR2" s="546"/>
      <c r="NKS2" s="539"/>
      <c r="NKT2" s="545"/>
      <c r="NKU2" s="545"/>
      <c r="NKV2" s="546"/>
      <c r="NKW2" s="539"/>
      <c r="NKX2" s="545"/>
      <c r="NKY2" s="545"/>
      <c r="NKZ2" s="546"/>
      <c r="NLA2" s="539"/>
      <c r="NLB2" s="545"/>
      <c r="NLC2" s="545"/>
      <c r="NLD2" s="546"/>
      <c r="NLE2" s="539"/>
      <c r="NLF2" s="545"/>
      <c r="NLG2" s="545"/>
      <c r="NLH2" s="546"/>
      <c r="NLI2" s="539"/>
      <c r="NLJ2" s="545"/>
      <c r="NLK2" s="545"/>
      <c r="NLL2" s="546"/>
      <c r="NLM2" s="539"/>
      <c r="NLN2" s="545"/>
      <c r="NLO2" s="545"/>
      <c r="NLP2" s="546"/>
      <c r="NLQ2" s="539"/>
      <c r="NLR2" s="545"/>
      <c r="NLS2" s="545"/>
      <c r="NLT2" s="546"/>
      <c r="NLU2" s="539"/>
      <c r="NLV2" s="545"/>
      <c r="NLW2" s="545"/>
      <c r="NLX2" s="546"/>
      <c r="NLY2" s="539"/>
      <c r="NLZ2" s="545"/>
      <c r="NMA2" s="545"/>
      <c r="NMB2" s="546"/>
      <c r="NMC2" s="539"/>
      <c r="NMD2" s="545"/>
      <c r="NME2" s="545"/>
      <c r="NMF2" s="546"/>
      <c r="NMG2" s="539"/>
      <c r="NMH2" s="545"/>
      <c r="NMI2" s="545"/>
      <c r="NMJ2" s="546"/>
      <c r="NMK2" s="539"/>
      <c r="NML2" s="545"/>
      <c r="NMM2" s="545"/>
      <c r="NMN2" s="546"/>
      <c r="NMO2" s="539"/>
      <c r="NMP2" s="545"/>
      <c r="NMQ2" s="545"/>
      <c r="NMR2" s="546"/>
      <c r="NMS2" s="539"/>
      <c r="NMT2" s="545"/>
      <c r="NMU2" s="545"/>
      <c r="NMV2" s="546"/>
      <c r="NMW2" s="539"/>
      <c r="NMX2" s="545"/>
      <c r="NMY2" s="545"/>
      <c r="NMZ2" s="546"/>
      <c r="NNA2" s="539"/>
      <c r="NNB2" s="545"/>
      <c r="NNC2" s="545"/>
      <c r="NND2" s="546"/>
      <c r="NNE2" s="539"/>
      <c r="NNF2" s="545"/>
      <c r="NNG2" s="545"/>
      <c r="NNH2" s="546"/>
      <c r="NNI2" s="539"/>
      <c r="NNJ2" s="545"/>
      <c r="NNK2" s="545"/>
      <c r="NNL2" s="546"/>
      <c r="NNM2" s="539"/>
      <c r="NNN2" s="545"/>
      <c r="NNO2" s="545"/>
      <c r="NNP2" s="546"/>
      <c r="NNQ2" s="539"/>
      <c r="NNR2" s="545"/>
      <c r="NNS2" s="545"/>
      <c r="NNT2" s="546"/>
      <c r="NNU2" s="539"/>
      <c r="NNV2" s="545"/>
      <c r="NNW2" s="545"/>
      <c r="NNX2" s="546"/>
      <c r="NNY2" s="539"/>
      <c r="NNZ2" s="545"/>
      <c r="NOA2" s="545"/>
      <c r="NOB2" s="546"/>
      <c r="NOC2" s="539"/>
      <c r="NOD2" s="545"/>
      <c r="NOE2" s="545"/>
      <c r="NOF2" s="546"/>
      <c r="NOG2" s="539"/>
      <c r="NOH2" s="545"/>
      <c r="NOI2" s="545"/>
      <c r="NOJ2" s="546"/>
      <c r="NOK2" s="539"/>
      <c r="NOL2" s="545"/>
      <c r="NOM2" s="545"/>
      <c r="NON2" s="546"/>
      <c r="NOO2" s="539"/>
      <c r="NOP2" s="545"/>
      <c r="NOQ2" s="545"/>
      <c r="NOR2" s="546"/>
      <c r="NOS2" s="539"/>
      <c r="NOT2" s="545"/>
      <c r="NOU2" s="545"/>
      <c r="NOV2" s="546"/>
      <c r="NOW2" s="539"/>
      <c r="NOX2" s="545"/>
      <c r="NOY2" s="545"/>
      <c r="NOZ2" s="546"/>
      <c r="NPA2" s="539"/>
      <c r="NPB2" s="545"/>
      <c r="NPC2" s="545"/>
      <c r="NPD2" s="546"/>
      <c r="NPE2" s="539"/>
      <c r="NPF2" s="545"/>
      <c r="NPG2" s="545"/>
      <c r="NPH2" s="546"/>
      <c r="NPI2" s="539"/>
      <c r="NPJ2" s="545"/>
      <c r="NPK2" s="545"/>
      <c r="NPL2" s="546"/>
      <c r="NPM2" s="539"/>
      <c r="NPN2" s="545"/>
      <c r="NPO2" s="545"/>
      <c r="NPP2" s="546"/>
      <c r="NPQ2" s="539"/>
      <c r="NPR2" s="545"/>
      <c r="NPS2" s="545"/>
      <c r="NPT2" s="546"/>
      <c r="NPU2" s="539"/>
      <c r="NPV2" s="545"/>
      <c r="NPW2" s="545"/>
      <c r="NPX2" s="546"/>
      <c r="NPY2" s="539"/>
      <c r="NPZ2" s="545"/>
      <c r="NQA2" s="545"/>
      <c r="NQB2" s="546"/>
      <c r="NQC2" s="539"/>
      <c r="NQD2" s="545"/>
      <c r="NQE2" s="545"/>
      <c r="NQF2" s="546"/>
      <c r="NQG2" s="539"/>
      <c r="NQH2" s="545"/>
      <c r="NQI2" s="545"/>
      <c r="NQJ2" s="546"/>
      <c r="NQK2" s="539"/>
      <c r="NQL2" s="545"/>
      <c r="NQM2" s="545"/>
      <c r="NQN2" s="546"/>
      <c r="NQO2" s="539"/>
      <c r="NQP2" s="545"/>
      <c r="NQQ2" s="545"/>
      <c r="NQR2" s="546"/>
      <c r="NQS2" s="539"/>
      <c r="NQT2" s="545"/>
      <c r="NQU2" s="545"/>
      <c r="NQV2" s="546"/>
      <c r="NQW2" s="539"/>
      <c r="NQX2" s="545"/>
      <c r="NQY2" s="545"/>
      <c r="NQZ2" s="546"/>
      <c r="NRA2" s="539"/>
      <c r="NRB2" s="545"/>
      <c r="NRC2" s="545"/>
      <c r="NRD2" s="546"/>
      <c r="NRE2" s="539"/>
      <c r="NRF2" s="545"/>
      <c r="NRG2" s="545"/>
      <c r="NRH2" s="546"/>
      <c r="NRI2" s="539"/>
      <c r="NRJ2" s="545"/>
      <c r="NRK2" s="545"/>
      <c r="NRL2" s="546"/>
      <c r="NRM2" s="539"/>
      <c r="NRN2" s="545"/>
      <c r="NRO2" s="545"/>
      <c r="NRP2" s="546"/>
      <c r="NRQ2" s="539"/>
      <c r="NRR2" s="545"/>
      <c r="NRS2" s="545"/>
      <c r="NRT2" s="546"/>
      <c r="NRU2" s="539"/>
      <c r="NRV2" s="545"/>
      <c r="NRW2" s="545"/>
      <c r="NRX2" s="546"/>
      <c r="NRY2" s="539"/>
      <c r="NRZ2" s="545"/>
      <c r="NSA2" s="545"/>
      <c r="NSB2" s="546"/>
      <c r="NSC2" s="539"/>
      <c r="NSD2" s="545"/>
      <c r="NSE2" s="545"/>
      <c r="NSF2" s="546"/>
      <c r="NSG2" s="539"/>
      <c r="NSH2" s="545"/>
      <c r="NSI2" s="545"/>
      <c r="NSJ2" s="546"/>
      <c r="NSK2" s="539"/>
      <c r="NSL2" s="545"/>
      <c r="NSM2" s="545"/>
      <c r="NSN2" s="546"/>
      <c r="NSO2" s="539"/>
      <c r="NSP2" s="545"/>
      <c r="NSQ2" s="545"/>
      <c r="NSR2" s="546"/>
      <c r="NSS2" s="539"/>
      <c r="NST2" s="545"/>
      <c r="NSU2" s="545"/>
      <c r="NSV2" s="546"/>
      <c r="NSW2" s="539"/>
      <c r="NSX2" s="545"/>
      <c r="NSY2" s="545"/>
      <c r="NSZ2" s="546"/>
      <c r="NTA2" s="539"/>
      <c r="NTB2" s="545"/>
      <c r="NTC2" s="545"/>
      <c r="NTD2" s="546"/>
      <c r="NTE2" s="539"/>
      <c r="NTF2" s="545"/>
      <c r="NTG2" s="545"/>
      <c r="NTH2" s="546"/>
      <c r="NTI2" s="539"/>
      <c r="NTJ2" s="545"/>
      <c r="NTK2" s="545"/>
      <c r="NTL2" s="546"/>
      <c r="NTM2" s="539"/>
      <c r="NTN2" s="545"/>
      <c r="NTO2" s="545"/>
      <c r="NTP2" s="546"/>
      <c r="NTQ2" s="539"/>
      <c r="NTR2" s="545"/>
      <c r="NTS2" s="545"/>
      <c r="NTT2" s="546"/>
      <c r="NTU2" s="539"/>
      <c r="NTV2" s="545"/>
      <c r="NTW2" s="545"/>
      <c r="NTX2" s="546"/>
      <c r="NTY2" s="539"/>
      <c r="NTZ2" s="545"/>
      <c r="NUA2" s="545"/>
      <c r="NUB2" s="546"/>
      <c r="NUC2" s="539"/>
      <c r="NUD2" s="545"/>
      <c r="NUE2" s="545"/>
      <c r="NUF2" s="546"/>
      <c r="NUG2" s="539"/>
      <c r="NUH2" s="545"/>
      <c r="NUI2" s="545"/>
      <c r="NUJ2" s="546"/>
      <c r="NUK2" s="539"/>
      <c r="NUL2" s="545"/>
      <c r="NUM2" s="545"/>
      <c r="NUN2" s="546"/>
      <c r="NUO2" s="539"/>
      <c r="NUP2" s="545"/>
      <c r="NUQ2" s="545"/>
      <c r="NUR2" s="546"/>
      <c r="NUS2" s="539"/>
      <c r="NUT2" s="545"/>
      <c r="NUU2" s="545"/>
      <c r="NUV2" s="546"/>
      <c r="NUW2" s="539"/>
      <c r="NUX2" s="545"/>
      <c r="NUY2" s="545"/>
      <c r="NUZ2" s="546"/>
      <c r="NVA2" s="539"/>
      <c r="NVB2" s="545"/>
      <c r="NVC2" s="545"/>
      <c r="NVD2" s="546"/>
      <c r="NVE2" s="539"/>
      <c r="NVF2" s="545"/>
      <c r="NVG2" s="545"/>
      <c r="NVH2" s="546"/>
      <c r="NVI2" s="539"/>
      <c r="NVJ2" s="545"/>
      <c r="NVK2" s="545"/>
      <c r="NVL2" s="546"/>
      <c r="NVM2" s="539"/>
      <c r="NVN2" s="545"/>
      <c r="NVO2" s="545"/>
      <c r="NVP2" s="546"/>
      <c r="NVQ2" s="539"/>
      <c r="NVR2" s="545"/>
      <c r="NVS2" s="545"/>
      <c r="NVT2" s="546"/>
      <c r="NVU2" s="539"/>
      <c r="NVV2" s="545"/>
      <c r="NVW2" s="545"/>
      <c r="NVX2" s="546"/>
      <c r="NVY2" s="539"/>
      <c r="NVZ2" s="545"/>
      <c r="NWA2" s="545"/>
      <c r="NWB2" s="546"/>
      <c r="NWC2" s="539"/>
      <c r="NWD2" s="545"/>
      <c r="NWE2" s="545"/>
      <c r="NWF2" s="546"/>
      <c r="NWG2" s="539"/>
      <c r="NWH2" s="545"/>
      <c r="NWI2" s="545"/>
      <c r="NWJ2" s="546"/>
      <c r="NWK2" s="539"/>
      <c r="NWL2" s="545"/>
      <c r="NWM2" s="545"/>
      <c r="NWN2" s="546"/>
      <c r="NWO2" s="539"/>
      <c r="NWP2" s="545"/>
      <c r="NWQ2" s="545"/>
      <c r="NWR2" s="546"/>
      <c r="NWS2" s="539"/>
      <c r="NWT2" s="545"/>
      <c r="NWU2" s="545"/>
      <c r="NWV2" s="546"/>
      <c r="NWW2" s="539"/>
      <c r="NWX2" s="545"/>
      <c r="NWY2" s="545"/>
      <c r="NWZ2" s="546"/>
      <c r="NXA2" s="539"/>
      <c r="NXB2" s="545"/>
      <c r="NXC2" s="545"/>
      <c r="NXD2" s="546"/>
      <c r="NXE2" s="539"/>
      <c r="NXF2" s="545"/>
      <c r="NXG2" s="545"/>
      <c r="NXH2" s="546"/>
      <c r="NXI2" s="539"/>
      <c r="NXJ2" s="545"/>
      <c r="NXK2" s="545"/>
      <c r="NXL2" s="546"/>
      <c r="NXM2" s="539"/>
      <c r="NXN2" s="545"/>
      <c r="NXO2" s="545"/>
      <c r="NXP2" s="546"/>
      <c r="NXQ2" s="539"/>
      <c r="NXR2" s="545"/>
      <c r="NXS2" s="545"/>
      <c r="NXT2" s="546"/>
      <c r="NXU2" s="539"/>
      <c r="NXV2" s="545"/>
      <c r="NXW2" s="545"/>
      <c r="NXX2" s="546"/>
      <c r="NXY2" s="539"/>
      <c r="NXZ2" s="545"/>
      <c r="NYA2" s="545"/>
      <c r="NYB2" s="546"/>
      <c r="NYC2" s="539"/>
      <c r="NYD2" s="545"/>
      <c r="NYE2" s="545"/>
      <c r="NYF2" s="546"/>
      <c r="NYG2" s="539"/>
      <c r="NYH2" s="545"/>
      <c r="NYI2" s="545"/>
      <c r="NYJ2" s="546"/>
      <c r="NYK2" s="539"/>
      <c r="NYL2" s="545"/>
      <c r="NYM2" s="545"/>
      <c r="NYN2" s="546"/>
      <c r="NYO2" s="539"/>
      <c r="NYP2" s="545"/>
      <c r="NYQ2" s="545"/>
      <c r="NYR2" s="546"/>
      <c r="NYS2" s="539"/>
      <c r="NYT2" s="545"/>
      <c r="NYU2" s="545"/>
      <c r="NYV2" s="546"/>
      <c r="NYW2" s="539"/>
      <c r="NYX2" s="545"/>
      <c r="NYY2" s="545"/>
      <c r="NYZ2" s="546"/>
      <c r="NZA2" s="539"/>
      <c r="NZB2" s="545"/>
      <c r="NZC2" s="545"/>
      <c r="NZD2" s="546"/>
      <c r="NZE2" s="539"/>
      <c r="NZF2" s="545"/>
      <c r="NZG2" s="545"/>
      <c r="NZH2" s="546"/>
      <c r="NZI2" s="539"/>
      <c r="NZJ2" s="545"/>
      <c r="NZK2" s="545"/>
      <c r="NZL2" s="546"/>
      <c r="NZM2" s="539"/>
      <c r="NZN2" s="545"/>
      <c r="NZO2" s="545"/>
      <c r="NZP2" s="546"/>
      <c r="NZQ2" s="539"/>
      <c r="NZR2" s="545"/>
      <c r="NZS2" s="545"/>
      <c r="NZT2" s="546"/>
      <c r="NZU2" s="539"/>
      <c r="NZV2" s="545"/>
      <c r="NZW2" s="545"/>
      <c r="NZX2" s="546"/>
      <c r="NZY2" s="539"/>
      <c r="NZZ2" s="545"/>
      <c r="OAA2" s="545"/>
      <c r="OAB2" s="546"/>
      <c r="OAC2" s="539"/>
      <c r="OAD2" s="545"/>
      <c r="OAE2" s="545"/>
      <c r="OAF2" s="546"/>
      <c r="OAG2" s="539"/>
      <c r="OAH2" s="545"/>
      <c r="OAI2" s="545"/>
      <c r="OAJ2" s="546"/>
      <c r="OAK2" s="539"/>
      <c r="OAL2" s="545"/>
      <c r="OAM2" s="545"/>
      <c r="OAN2" s="546"/>
      <c r="OAO2" s="539"/>
      <c r="OAP2" s="545"/>
      <c r="OAQ2" s="545"/>
      <c r="OAR2" s="546"/>
      <c r="OAS2" s="539"/>
      <c r="OAT2" s="545"/>
      <c r="OAU2" s="545"/>
      <c r="OAV2" s="546"/>
      <c r="OAW2" s="539"/>
      <c r="OAX2" s="545"/>
      <c r="OAY2" s="545"/>
      <c r="OAZ2" s="546"/>
      <c r="OBA2" s="539"/>
      <c r="OBB2" s="545"/>
      <c r="OBC2" s="545"/>
      <c r="OBD2" s="546"/>
      <c r="OBE2" s="539"/>
      <c r="OBF2" s="545"/>
      <c r="OBG2" s="545"/>
      <c r="OBH2" s="546"/>
      <c r="OBI2" s="539"/>
      <c r="OBJ2" s="545"/>
      <c r="OBK2" s="545"/>
      <c r="OBL2" s="546"/>
      <c r="OBM2" s="539"/>
      <c r="OBN2" s="545"/>
      <c r="OBO2" s="545"/>
      <c r="OBP2" s="546"/>
      <c r="OBQ2" s="539"/>
      <c r="OBR2" s="545"/>
      <c r="OBS2" s="545"/>
      <c r="OBT2" s="546"/>
      <c r="OBU2" s="539"/>
      <c r="OBV2" s="545"/>
      <c r="OBW2" s="545"/>
      <c r="OBX2" s="546"/>
      <c r="OBY2" s="539"/>
      <c r="OBZ2" s="545"/>
      <c r="OCA2" s="545"/>
      <c r="OCB2" s="546"/>
      <c r="OCC2" s="539"/>
      <c r="OCD2" s="545"/>
      <c r="OCE2" s="545"/>
      <c r="OCF2" s="546"/>
      <c r="OCG2" s="539"/>
      <c r="OCH2" s="545"/>
      <c r="OCI2" s="545"/>
      <c r="OCJ2" s="546"/>
      <c r="OCK2" s="539"/>
      <c r="OCL2" s="545"/>
      <c r="OCM2" s="545"/>
      <c r="OCN2" s="546"/>
      <c r="OCO2" s="539"/>
      <c r="OCP2" s="545"/>
      <c r="OCQ2" s="545"/>
      <c r="OCR2" s="546"/>
      <c r="OCS2" s="539"/>
      <c r="OCT2" s="545"/>
      <c r="OCU2" s="545"/>
      <c r="OCV2" s="546"/>
      <c r="OCW2" s="539"/>
      <c r="OCX2" s="545"/>
      <c r="OCY2" s="545"/>
      <c r="OCZ2" s="546"/>
      <c r="ODA2" s="539"/>
      <c r="ODB2" s="545"/>
      <c r="ODC2" s="545"/>
      <c r="ODD2" s="546"/>
      <c r="ODE2" s="539"/>
      <c r="ODF2" s="545"/>
      <c r="ODG2" s="545"/>
      <c r="ODH2" s="546"/>
      <c r="ODI2" s="539"/>
      <c r="ODJ2" s="545"/>
      <c r="ODK2" s="545"/>
      <c r="ODL2" s="546"/>
      <c r="ODM2" s="539"/>
      <c r="ODN2" s="545"/>
      <c r="ODO2" s="545"/>
      <c r="ODP2" s="546"/>
      <c r="ODQ2" s="539"/>
      <c r="ODR2" s="545"/>
      <c r="ODS2" s="545"/>
      <c r="ODT2" s="546"/>
      <c r="ODU2" s="539"/>
      <c r="ODV2" s="545"/>
      <c r="ODW2" s="545"/>
      <c r="ODX2" s="546"/>
      <c r="ODY2" s="539"/>
      <c r="ODZ2" s="545"/>
      <c r="OEA2" s="545"/>
      <c r="OEB2" s="546"/>
      <c r="OEC2" s="539"/>
      <c r="OED2" s="545"/>
      <c r="OEE2" s="545"/>
      <c r="OEF2" s="546"/>
      <c r="OEG2" s="539"/>
      <c r="OEH2" s="545"/>
      <c r="OEI2" s="545"/>
      <c r="OEJ2" s="546"/>
      <c r="OEK2" s="539"/>
      <c r="OEL2" s="545"/>
      <c r="OEM2" s="545"/>
      <c r="OEN2" s="546"/>
      <c r="OEO2" s="539"/>
      <c r="OEP2" s="545"/>
      <c r="OEQ2" s="545"/>
      <c r="OER2" s="546"/>
      <c r="OES2" s="539"/>
      <c r="OET2" s="545"/>
      <c r="OEU2" s="545"/>
      <c r="OEV2" s="546"/>
      <c r="OEW2" s="539"/>
      <c r="OEX2" s="545"/>
      <c r="OEY2" s="545"/>
      <c r="OEZ2" s="546"/>
      <c r="OFA2" s="539"/>
      <c r="OFB2" s="545"/>
      <c r="OFC2" s="545"/>
      <c r="OFD2" s="546"/>
      <c r="OFE2" s="539"/>
      <c r="OFF2" s="545"/>
      <c r="OFG2" s="545"/>
      <c r="OFH2" s="546"/>
      <c r="OFI2" s="539"/>
      <c r="OFJ2" s="545"/>
      <c r="OFK2" s="545"/>
      <c r="OFL2" s="546"/>
      <c r="OFM2" s="539"/>
      <c r="OFN2" s="545"/>
      <c r="OFO2" s="545"/>
      <c r="OFP2" s="546"/>
      <c r="OFQ2" s="539"/>
      <c r="OFR2" s="545"/>
      <c r="OFS2" s="545"/>
      <c r="OFT2" s="546"/>
      <c r="OFU2" s="539"/>
      <c r="OFV2" s="545"/>
      <c r="OFW2" s="545"/>
      <c r="OFX2" s="546"/>
      <c r="OFY2" s="539"/>
      <c r="OFZ2" s="545"/>
      <c r="OGA2" s="545"/>
      <c r="OGB2" s="546"/>
      <c r="OGC2" s="539"/>
      <c r="OGD2" s="545"/>
      <c r="OGE2" s="545"/>
      <c r="OGF2" s="546"/>
      <c r="OGG2" s="539"/>
      <c r="OGH2" s="545"/>
      <c r="OGI2" s="545"/>
      <c r="OGJ2" s="546"/>
      <c r="OGK2" s="539"/>
      <c r="OGL2" s="545"/>
      <c r="OGM2" s="545"/>
      <c r="OGN2" s="546"/>
      <c r="OGO2" s="539"/>
      <c r="OGP2" s="545"/>
      <c r="OGQ2" s="545"/>
      <c r="OGR2" s="546"/>
      <c r="OGS2" s="539"/>
      <c r="OGT2" s="545"/>
      <c r="OGU2" s="545"/>
      <c r="OGV2" s="546"/>
      <c r="OGW2" s="539"/>
      <c r="OGX2" s="545"/>
      <c r="OGY2" s="545"/>
      <c r="OGZ2" s="546"/>
      <c r="OHA2" s="539"/>
      <c r="OHB2" s="545"/>
      <c r="OHC2" s="545"/>
      <c r="OHD2" s="546"/>
      <c r="OHE2" s="539"/>
      <c r="OHF2" s="545"/>
      <c r="OHG2" s="545"/>
      <c r="OHH2" s="546"/>
      <c r="OHI2" s="539"/>
      <c r="OHJ2" s="545"/>
      <c r="OHK2" s="545"/>
      <c r="OHL2" s="546"/>
      <c r="OHM2" s="539"/>
      <c r="OHN2" s="545"/>
      <c r="OHO2" s="545"/>
      <c r="OHP2" s="546"/>
      <c r="OHQ2" s="539"/>
      <c r="OHR2" s="545"/>
      <c r="OHS2" s="545"/>
      <c r="OHT2" s="546"/>
      <c r="OHU2" s="539"/>
      <c r="OHV2" s="545"/>
      <c r="OHW2" s="545"/>
      <c r="OHX2" s="546"/>
      <c r="OHY2" s="539"/>
      <c r="OHZ2" s="545"/>
      <c r="OIA2" s="545"/>
      <c r="OIB2" s="546"/>
      <c r="OIC2" s="539"/>
      <c r="OID2" s="545"/>
      <c r="OIE2" s="545"/>
      <c r="OIF2" s="546"/>
      <c r="OIG2" s="539"/>
      <c r="OIH2" s="545"/>
      <c r="OII2" s="545"/>
      <c r="OIJ2" s="546"/>
      <c r="OIK2" s="539"/>
      <c r="OIL2" s="545"/>
      <c r="OIM2" s="545"/>
      <c r="OIN2" s="546"/>
      <c r="OIO2" s="539"/>
      <c r="OIP2" s="545"/>
      <c r="OIQ2" s="545"/>
      <c r="OIR2" s="546"/>
      <c r="OIS2" s="539"/>
      <c r="OIT2" s="545"/>
      <c r="OIU2" s="545"/>
      <c r="OIV2" s="546"/>
      <c r="OIW2" s="539"/>
      <c r="OIX2" s="545"/>
      <c r="OIY2" s="545"/>
      <c r="OIZ2" s="546"/>
      <c r="OJA2" s="539"/>
      <c r="OJB2" s="545"/>
      <c r="OJC2" s="545"/>
      <c r="OJD2" s="546"/>
      <c r="OJE2" s="539"/>
      <c r="OJF2" s="545"/>
      <c r="OJG2" s="545"/>
      <c r="OJH2" s="546"/>
      <c r="OJI2" s="539"/>
      <c r="OJJ2" s="545"/>
      <c r="OJK2" s="545"/>
      <c r="OJL2" s="546"/>
      <c r="OJM2" s="539"/>
      <c r="OJN2" s="545"/>
      <c r="OJO2" s="545"/>
      <c r="OJP2" s="546"/>
      <c r="OJQ2" s="539"/>
      <c r="OJR2" s="545"/>
      <c r="OJS2" s="545"/>
      <c r="OJT2" s="546"/>
      <c r="OJU2" s="539"/>
      <c r="OJV2" s="545"/>
      <c r="OJW2" s="545"/>
      <c r="OJX2" s="546"/>
      <c r="OJY2" s="539"/>
      <c r="OJZ2" s="545"/>
      <c r="OKA2" s="545"/>
      <c r="OKB2" s="546"/>
      <c r="OKC2" s="539"/>
      <c r="OKD2" s="545"/>
      <c r="OKE2" s="545"/>
      <c r="OKF2" s="546"/>
      <c r="OKG2" s="539"/>
      <c r="OKH2" s="545"/>
      <c r="OKI2" s="545"/>
      <c r="OKJ2" s="546"/>
      <c r="OKK2" s="539"/>
      <c r="OKL2" s="545"/>
      <c r="OKM2" s="545"/>
      <c r="OKN2" s="546"/>
      <c r="OKO2" s="539"/>
      <c r="OKP2" s="545"/>
      <c r="OKQ2" s="545"/>
      <c r="OKR2" s="546"/>
      <c r="OKS2" s="539"/>
      <c r="OKT2" s="545"/>
      <c r="OKU2" s="545"/>
      <c r="OKV2" s="546"/>
      <c r="OKW2" s="539"/>
      <c r="OKX2" s="545"/>
      <c r="OKY2" s="545"/>
      <c r="OKZ2" s="546"/>
      <c r="OLA2" s="539"/>
      <c r="OLB2" s="545"/>
      <c r="OLC2" s="545"/>
      <c r="OLD2" s="546"/>
      <c r="OLE2" s="539"/>
      <c r="OLF2" s="545"/>
      <c r="OLG2" s="545"/>
      <c r="OLH2" s="546"/>
      <c r="OLI2" s="539"/>
      <c r="OLJ2" s="545"/>
      <c r="OLK2" s="545"/>
      <c r="OLL2" s="546"/>
      <c r="OLM2" s="539"/>
      <c r="OLN2" s="545"/>
      <c r="OLO2" s="545"/>
      <c r="OLP2" s="546"/>
      <c r="OLQ2" s="539"/>
      <c r="OLR2" s="545"/>
      <c r="OLS2" s="545"/>
      <c r="OLT2" s="546"/>
      <c r="OLU2" s="539"/>
      <c r="OLV2" s="545"/>
      <c r="OLW2" s="545"/>
      <c r="OLX2" s="546"/>
      <c r="OLY2" s="539"/>
      <c r="OLZ2" s="545"/>
      <c r="OMA2" s="545"/>
      <c r="OMB2" s="546"/>
      <c r="OMC2" s="539"/>
      <c r="OMD2" s="545"/>
      <c r="OME2" s="545"/>
      <c r="OMF2" s="546"/>
      <c r="OMG2" s="539"/>
      <c r="OMH2" s="545"/>
      <c r="OMI2" s="545"/>
      <c r="OMJ2" s="546"/>
      <c r="OMK2" s="539"/>
      <c r="OML2" s="545"/>
      <c r="OMM2" s="545"/>
      <c r="OMN2" s="546"/>
      <c r="OMO2" s="539"/>
      <c r="OMP2" s="545"/>
      <c r="OMQ2" s="545"/>
      <c r="OMR2" s="546"/>
      <c r="OMS2" s="539"/>
      <c r="OMT2" s="545"/>
      <c r="OMU2" s="545"/>
      <c r="OMV2" s="546"/>
      <c r="OMW2" s="539"/>
      <c r="OMX2" s="545"/>
      <c r="OMY2" s="545"/>
      <c r="OMZ2" s="546"/>
      <c r="ONA2" s="539"/>
      <c r="ONB2" s="545"/>
      <c r="ONC2" s="545"/>
      <c r="OND2" s="546"/>
      <c r="ONE2" s="539"/>
      <c r="ONF2" s="545"/>
      <c r="ONG2" s="545"/>
      <c r="ONH2" s="546"/>
      <c r="ONI2" s="539"/>
      <c r="ONJ2" s="545"/>
      <c r="ONK2" s="545"/>
      <c r="ONL2" s="546"/>
      <c r="ONM2" s="539"/>
      <c r="ONN2" s="545"/>
      <c r="ONO2" s="545"/>
      <c r="ONP2" s="546"/>
      <c r="ONQ2" s="539"/>
      <c r="ONR2" s="545"/>
      <c r="ONS2" s="545"/>
      <c r="ONT2" s="546"/>
      <c r="ONU2" s="539"/>
      <c r="ONV2" s="545"/>
      <c r="ONW2" s="545"/>
      <c r="ONX2" s="546"/>
      <c r="ONY2" s="539"/>
      <c r="ONZ2" s="545"/>
      <c r="OOA2" s="545"/>
      <c r="OOB2" s="546"/>
      <c r="OOC2" s="539"/>
      <c r="OOD2" s="545"/>
      <c r="OOE2" s="545"/>
      <c r="OOF2" s="546"/>
      <c r="OOG2" s="539"/>
      <c r="OOH2" s="545"/>
      <c r="OOI2" s="545"/>
      <c r="OOJ2" s="546"/>
      <c r="OOK2" s="539"/>
      <c r="OOL2" s="545"/>
      <c r="OOM2" s="545"/>
      <c r="OON2" s="546"/>
      <c r="OOO2" s="539"/>
      <c r="OOP2" s="545"/>
      <c r="OOQ2" s="545"/>
      <c r="OOR2" s="546"/>
      <c r="OOS2" s="539"/>
      <c r="OOT2" s="545"/>
      <c r="OOU2" s="545"/>
      <c r="OOV2" s="546"/>
      <c r="OOW2" s="539"/>
      <c r="OOX2" s="545"/>
      <c r="OOY2" s="545"/>
      <c r="OOZ2" s="546"/>
      <c r="OPA2" s="539"/>
      <c r="OPB2" s="545"/>
      <c r="OPC2" s="545"/>
      <c r="OPD2" s="546"/>
      <c r="OPE2" s="539"/>
      <c r="OPF2" s="545"/>
      <c r="OPG2" s="545"/>
      <c r="OPH2" s="546"/>
      <c r="OPI2" s="539"/>
      <c r="OPJ2" s="545"/>
      <c r="OPK2" s="545"/>
      <c r="OPL2" s="546"/>
      <c r="OPM2" s="539"/>
      <c r="OPN2" s="545"/>
      <c r="OPO2" s="545"/>
      <c r="OPP2" s="546"/>
      <c r="OPQ2" s="539"/>
      <c r="OPR2" s="545"/>
      <c r="OPS2" s="545"/>
      <c r="OPT2" s="546"/>
      <c r="OPU2" s="539"/>
      <c r="OPV2" s="545"/>
      <c r="OPW2" s="545"/>
      <c r="OPX2" s="546"/>
      <c r="OPY2" s="539"/>
      <c r="OPZ2" s="545"/>
      <c r="OQA2" s="545"/>
      <c r="OQB2" s="546"/>
      <c r="OQC2" s="539"/>
      <c r="OQD2" s="545"/>
      <c r="OQE2" s="545"/>
      <c r="OQF2" s="546"/>
      <c r="OQG2" s="539"/>
      <c r="OQH2" s="545"/>
      <c r="OQI2" s="545"/>
      <c r="OQJ2" s="546"/>
      <c r="OQK2" s="539"/>
      <c r="OQL2" s="545"/>
      <c r="OQM2" s="545"/>
      <c r="OQN2" s="546"/>
      <c r="OQO2" s="539"/>
      <c r="OQP2" s="545"/>
      <c r="OQQ2" s="545"/>
      <c r="OQR2" s="546"/>
      <c r="OQS2" s="539"/>
      <c r="OQT2" s="545"/>
      <c r="OQU2" s="545"/>
      <c r="OQV2" s="546"/>
      <c r="OQW2" s="539"/>
      <c r="OQX2" s="545"/>
      <c r="OQY2" s="545"/>
      <c r="OQZ2" s="546"/>
      <c r="ORA2" s="539"/>
      <c r="ORB2" s="545"/>
      <c r="ORC2" s="545"/>
      <c r="ORD2" s="546"/>
      <c r="ORE2" s="539"/>
      <c r="ORF2" s="545"/>
      <c r="ORG2" s="545"/>
      <c r="ORH2" s="546"/>
      <c r="ORI2" s="539"/>
      <c r="ORJ2" s="545"/>
      <c r="ORK2" s="545"/>
      <c r="ORL2" s="546"/>
      <c r="ORM2" s="539"/>
      <c r="ORN2" s="545"/>
      <c r="ORO2" s="545"/>
      <c r="ORP2" s="546"/>
      <c r="ORQ2" s="539"/>
      <c r="ORR2" s="545"/>
      <c r="ORS2" s="545"/>
      <c r="ORT2" s="546"/>
      <c r="ORU2" s="539"/>
      <c r="ORV2" s="545"/>
      <c r="ORW2" s="545"/>
      <c r="ORX2" s="546"/>
      <c r="ORY2" s="539"/>
      <c r="ORZ2" s="545"/>
      <c r="OSA2" s="545"/>
      <c r="OSB2" s="546"/>
      <c r="OSC2" s="539"/>
      <c r="OSD2" s="545"/>
      <c r="OSE2" s="545"/>
      <c r="OSF2" s="546"/>
      <c r="OSG2" s="539"/>
      <c r="OSH2" s="545"/>
      <c r="OSI2" s="545"/>
      <c r="OSJ2" s="546"/>
      <c r="OSK2" s="539"/>
      <c r="OSL2" s="545"/>
      <c r="OSM2" s="545"/>
      <c r="OSN2" s="546"/>
      <c r="OSO2" s="539"/>
      <c r="OSP2" s="545"/>
      <c r="OSQ2" s="545"/>
      <c r="OSR2" s="546"/>
      <c r="OSS2" s="539"/>
      <c r="OST2" s="545"/>
      <c r="OSU2" s="545"/>
      <c r="OSV2" s="546"/>
      <c r="OSW2" s="539"/>
      <c r="OSX2" s="545"/>
      <c r="OSY2" s="545"/>
      <c r="OSZ2" s="546"/>
      <c r="OTA2" s="539"/>
      <c r="OTB2" s="545"/>
      <c r="OTC2" s="545"/>
      <c r="OTD2" s="546"/>
      <c r="OTE2" s="539"/>
      <c r="OTF2" s="545"/>
      <c r="OTG2" s="545"/>
      <c r="OTH2" s="546"/>
      <c r="OTI2" s="539"/>
      <c r="OTJ2" s="545"/>
      <c r="OTK2" s="545"/>
      <c r="OTL2" s="546"/>
      <c r="OTM2" s="539"/>
      <c r="OTN2" s="545"/>
      <c r="OTO2" s="545"/>
      <c r="OTP2" s="546"/>
      <c r="OTQ2" s="539"/>
      <c r="OTR2" s="545"/>
      <c r="OTS2" s="545"/>
      <c r="OTT2" s="546"/>
      <c r="OTU2" s="539"/>
      <c r="OTV2" s="545"/>
      <c r="OTW2" s="545"/>
      <c r="OTX2" s="546"/>
      <c r="OTY2" s="539"/>
      <c r="OTZ2" s="545"/>
      <c r="OUA2" s="545"/>
      <c r="OUB2" s="546"/>
      <c r="OUC2" s="539"/>
      <c r="OUD2" s="545"/>
      <c r="OUE2" s="545"/>
      <c r="OUF2" s="546"/>
      <c r="OUG2" s="539"/>
      <c r="OUH2" s="545"/>
      <c r="OUI2" s="545"/>
      <c r="OUJ2" s="546"/>
      <c r="OUK2" s="539"/>
      <c r="OUL2" s="545"/>
      <c r="OUM2" s="545"/>
      <c r="OUN2" s="546"/>
      <c r="OUO2" s="539"/>
      <c r="OUP2" s="545"/>
      <c r="OUQ2" s="545"/>
      <c r="OUR2" s="546"/>
      <c r="OUS2" s="539"/>
      <c r="OUT2" s="545"/>
      <c r="OUU2" s="545"/>
      <c r="OUV2" s="546"/>
      <c r="OUW2" s="539"/>
      <c r="OUX2" s="545"/>
      <c r="OUY2" s="545"/>
      <c r="OUZ2" s="546"/>
      <c r="OVA2" s="539"/>
      <c r="OVB2" s="545"/>
      <c r="OVC2" s="545"/>
      <c r="OVD2" s="546"/>
      <c r="OVE2" s="539"/>
      <c r="OVF2" s="545"/>
      <c r="OVG2" s="545"/>
      <c r="OVH2" s="546"/>
      <c r="OVI2" s="539"/>
      <c r="OVJ2" s="545"/>
      <c r="OVK2" s="545"/>
      <c r="OVL2" s="546"/>
      <c r="OVM2" s="539"/>
      <c r="OVN2" s="545"/>
      <c r="OVO2" s="545"/>
      <c r="OVP2" s="546"/>
      <c r="OVQ2" s="539"/>
      <c r="OVR2" s="545"/>
      <c r="OVS2" s="545"/>
      <c r="OVT2" s="546"/>
      <c r="OVU2" s="539"/>
      <c r="OVV2" s="545"/>
      <c r="OVW2" s="545"/>
      <c r="OVX2" s="546"/>
      <c r="OVY2" s="539"/>
      <c r="OVZ2" s="545"/>
      <c r="OWA2" s="545"/>
      <c r="OWB2" s="546"/>
      <c r="OWC2" s="539"/>
      <c r="OWD2" s="545"/>
      <c r="OWE2" s="545"/>
      <c r="OWF2" s="546"/>
      <c r="OWG2" s="539"/>
      <c r="OWH2" s="545"/>
      <c r="OWI2" s="545"/>
      <c r="OWJ2" s="546"/>
      <c r="OWK2" s="539"/>
      <c r="OWL2" s="545"/>
      <c r="OWM2" s="545"/>
      <c r="OWN2" s="546"/>
      <c r="OWO2" s="539"/>
      <c r="OWP2" s="545"/>
      <c r="OWQ2" s="545"/>
      <c r="OWR2" s="546"/>
      <c r="OWS2" s="539"/>
      <c r="OWT2" s="545"/>
      <c r="OWU2" s="545"/>
      <c r="OWV2" s="546"/>
      <c r="OWW2" s="539"/>
      <c r="OWX2" s="545"/>
      <c r="OWY2" s="545"/>
      <c r="OWZ2" s="546"/>
      <c r="OXA2" s="539"/>
      <c r="OXB2" s="545"/>
      <c r="OXC2" s="545"/>
      <c r="OXD2" s="546"/>
      <c r="OXE2" s="539"/>
      <c r="OXF2" s="545"/>
      <c r="OXG2" s="545"/>
      <c r="OXH2" s="546"/>
      <c r="OXI2" s="539"/>
      <c r="OXJ2" s="545"/>
      <c r="OXK2" s="545"/>
      <c r="OXL2" s="546"/>
      <c r="OXM2" s="539"/>
      <c r="OXN2" s="545"/>
      <c r="OXO2" s="545"/>
      <c r="OXP2" s="546"/>
      <c r="OXQ2" s="539"/>
      <c r="OXR2" s="545"/>
      <c r="OXS2" s="545"/>
      <c r="OXT2" s="546"/>
      <c r="OXU2" s="539"/>
      <c r="OXV2" s="545"/>
      <c r="OXW2" s="545"/>
      <c r="OXX2" s="546"/>
      <c r="OXY2" s="539"/>
      <c r="OXZ2" s="545"/>
      <c r="OYA2" s="545"/>
      <c r="OYB2" s="546"/>
      <c r="OYC2" s="539"/>
      <c r="OYD2" s="545"/>
      <c r="OYE2" s="545"/>
      <c r="OYF2" s="546"/>
      <c r="OYG2" s="539"/>
      <c r="OYH2" s="545"/>
      <c r="OYI2" s="545"/>
      <c r="OYJ2" s="546"/>
      <c r="OYK2" s="539"/>
      <c r="OYL2" s="545"/>
      <c r="OYM2" s="545"/>
      <c r="OYN2" s="546"/>
      <c r="OYO2" s="539"/>
      <c r="OYP2" s="545"/>
      <c r="OYQ2" s="545"/>
      <c r="OYR2" s="546"/>
      <c r="OYS2" s="539"/>
      <c r="OYT2" s="545"/>
      <c r="OYU2" s="545"/>
      <c r="OYV2" s="546"/>
      <c r="OYW2" s="539"/>
      <c r="OYX2" s="545"/>
      <c r="OYY2" s="545"/>
      <c r="OYZ2" s="546"/>
      <c r="OZA2" s="539"/>
      <c r="OZB2" s="545"/>
      <c r="OZC2" s="545"/>
      <c r="OZD2" s="546"/>
      <c r="OZE2" s="539"/>
      <c r="OZF2" s="545"/>
      <c r="OZG2" s="545"/>
      <c r="OZH2" s="546"/>
      <c r="OZI2" s="539"/>
      <c r="OZJ2" s="545"/>
      <c r="OZK2" s="545"/>
      <c r="OZL2" s="546"/>
      <c r="OZM2" s="539"/>
      <c r="OZN2" s="545"/>
      <c r="OZO2" s="545"/>
      <c r="OZP2" s="546"/>
      <c r="OZQ2" s="539"/>
      <c r="OZR2" s="545"/>
      <c r="OZS2" s="545"/>
      <c r="OZT2" s="546"/>
      <c r="OZU2" s="539"/>
      <c r="OZV2" s="545"/>
      <c r="OZW2" s="545"/>
      <c r="OZX2" s="546"/>
      <c r="OZY2" s="539"/>
      <c r="OZZ2" s="545"/>
      <c r="PAA2" s="545"/>
      <c r="PAB2" s="546"/>
      <c r="PAC2" s="539"/>
      <c r="PAD2" s="545"/>
      <c r="PAE2" s="545"/>
      <c r="PAF2" s="546"/>
      <c r="PAG2" s="539"/>
      <c r="PAH2" s="545"/>
      <c r="PAI2" s="545"/>
      <c r="PAJ2" s="546"/>
      <c r="PAK2" s="539"/>
      <c r="PAL2" s="545"/>
      <c r="PAM2" s="545"/>
      <c r="PAN2" s="546"/>
      <c r="PAO2" s="539"/>
      <c r="PAP2" s="545"/>
      <c r="PAQ2" s="545"/>
      <c r="PAR2" s="546"/>
      <c r="PAS2" s="539"/>
      <c r="PAT2" s="545"/>
      <c r="PAU2" s="545"/>
      <c r="PAV2" s="546"/>
      <c r="PAW2" s="539"/>
      <c r="PAX2" s="545"/>
      <c r="PAY2" s="545"/>
      <c r="PAZ2" s="546"/>
      <c r="PBA2" s="539"/>
      <c r="PBB2" s="545"/>
      <c r="PBC2" s="545"/>
      <c r="PBD2" s="546"/>
      <c r="PBE2" s="539"/>
      <c r="PBF2" s="545"/>
      <c r="PBG2" s="545"/>
      <c r="PBH2" s="546"/>
      <c r="PBI2" s="539"/>
      <c r="PBJ2" s="545"/>
      <c r="PBK2" s="545"/>
      <c r="PBL2" s="546"/>
      <c r="PBM2" s="539"/>
      <c r="PBN2" s="545"/>
      <c r="PBO2" s="545"/>
      <c r="PBP2" s="546"/>
      <c r="PBQ2" s="539"/>
      <c r="PBR2" s="545"/>
      <c r="PBS2" s="545"/>
      <c r="PBT2" s="546"/>
      <c r="PBU2" s="539"/>
      <c r="PBV2" s="545"/>
      <c r="PBW2" s="545"/>
      <c r="PBX2" s="546"/>
      <c r="PBY2" s="539"/>
      <c r="PBZ2" s="545"/>
      <c r="PCA2" s="545"/>
      <c r="PCB2" s="546"/>
      <c r="PCC2" s="539"/>
      <c r="PCD2" s="545"/>
      <c r="PCE2" s="545"/>
      <c r="PCF2" s="546"/>
      <c r="PCG2" s="539"/>
      <c r="PCH2" s="545"/>
      <c r="PCI2" s="545"/>
      <c r="PCJ2" s="546"/>
      <c r="PCK2" s="539"/>
      <c r="PCL2" s="545"/>
      <c r="PCM2" s="545"/>
      <c r="PCN2" s="546"/>
      <c r="PCO2" s="539"/>
      <c r="PCP2" s="545"/>
      <c r="PCQ2" s="545"/>
      <c r="PCR2" s="546"/>
      <c r="PCS2" s="539"/>
      <c r="PCT2" s="545"/>
      <c r="PCU2" s="545"/>
      <c r="PCV2" s="546"/>
      <c r="PCW2" s="539"/>
      <c r="PCX2" s="545"/>
      <c r="PCY2" s="545"/>
      <c r="PCZ2" s="546"/>
      <c r="PDA2" s="539"/>
      <c r="PDB2" s="545"/>
      <c r="PDC2" s="545"/>
      <c r="PDD2" s="546"/>
      <c r="PDE2" s="539"/>
      <c r="PDF2" s="545"/>
      <c r="PDG2" s="545"/>
      <c r="PDH2" s="546"/>
      <c r="PDI2" s="539"/>
      <c r="PDJ2" s="545"/>
      <c r="PDK2" s="545"/>
      <c r="PDL2" s="546"/>
      <c r="PDM2" s="539"/>
      <c r="PDN2" s="545"/>
      <c r="PDO2" s="545"/>
      <c r="PDP2" s="546"/>
      <c r="PDQ2" s="539"/>
      <c r="PDR2" s="545"/>
      <c r="PDS2" s="545"/>
      <c r="PDT2" s="546"/>
      <c r="PDU2" s="539"/>
      <c r="PDV2" s="545"/>
      <c r="PDW2" s="545"/>
      <c r="PDX2" s="546"/>
      <c r="PDY2" s="539"/>
      <c r="PDZ2" s="545"/>
      <c r="PEA2" s="545"/>
      <c r="PEB2" s="546"/>
      <c r="PEC2" s="539"/>
      <c r="PED2" s="545"/>
      <c r="PEE2" s="545"/>
      <c r="PEF2" s="546"/>
      <c r="PEG2" s="539"/>
      <c r="PEH2" s="545"/>
      <c r="PEI2" s="545"/>
      <c r="PEJ2" s="546"/>
      <c r="PEK2" s="539"/>
      <c r="PEL2" s="545"/>
      <c r="PEM2" s="545"/>
      <c r="PEN2" s="546"/>
      <c r="PEO2" s="539"/>
      <c r="PEP2" s="545"/>
      <c r="PEQ2" s="545"/>
      <c r="PER2" s="546"/>
      <c r="PES2" s="539"/>
      <c r="PET2" s="545"/>
      <c r="PEU2" s="545"/>
      <c r="PEV2" s="546"/>
      <c r="PEW2" s="539"/>
      <c r="PEX2" s="545"/>
      <c r="PEY2" s="545"/>
      <c r="PEZ2" s="546"/>
      <c r="PFA2" s="539"/>
      <c r="PFB2" s="545"/>
      <c r="PFC2" s="545"/>
      <c r="PFD2" s="546"/>
      <c r="PFE2" s="539"/>
      <c r="PFF2" s="545"/>
      <c r="PFG2" s="545"/>
      <c r="PFH2" s="546"/>
      <c r="PFI2" s="539"/>
      <c r="PFJ2" s="545"/>
      <c r="PFK2" s="545"/>
      <c r="PFL2" s="546"/>
      <c r="PFM2" s="539"/>
      <c r="PFN2" s="545"/>
      <c r="PFO2" s="545"/>
      <c r="PFP2" s="546"/>
      <c r="PFQ2" s="539"/>
      <c r="PFR2" s="545"/>
      <c r="PFS2" s="545"/>
      <c r="PFT2" s="546"/>
      <c r="PFU2" s="539"/>
      <c r="PFV2" s="545"/>
      <c r="PFW2" s="545"/>
      <c r="PFX2" s="546"/>
      <c r="PFY2" s="539"/>
      <c r="PFZ2" s="545"/>
      <c r="PGA2" s="545"/>
      <c r="PGB2" s="546"/>
      <c r="PGC2" s="539"/>
      <c r="PGD2" s="545"/>
      <c r="PGE2" s="545"/>
      <c r="PGF2" s="546"/>
      <c r="PGG2" s="539"/>
      <c r="PGH2" s="545"/>
      <c r="PGI2" s="545"/>
      <c r="PGJ2" s="546"/>
      <c r="PGK2" s="539"/>
      <c r="PGL2" s="545"/>
      <c r="PGM2" s="545"/>
      <c r="PGN2" s="546"/>
      <c r="PGO2" s="539"/>
      <c r="PGP2" s="545"/>
      <c r="PGQ2" s="545"/>
      <c r="PGR2" s="546"/>
      <c r="PGS2" s="539"/>
      <c r="PGT2" s="545"/>
      <c r="PGU2" s="545"/>
      <c r="PGV2" s="546"/>
      <c r="PGW2" s="539"/>
      <c r="PGX2" s="545"/>
      <c r="PGY2" s="545"/>
      <c r="PGZ2" s="546"/>
      <c r="PHA2" s="539"/>
      <c r="PHB2" s="545"/>
      <c r="PHC2" s="545"/>
      <c r="PHD2" s="546"/>
      <c r="PHE2" s="539"/>
      <c r="PHF2" s="545"/>
      <c r="PHG2" s="545"/>
      <c r="PHH2" s="546"/>
      <c r="PHI2" s="539"/>
      <c r="PHJ2" s="545"/>
      <c r="PHK2" s="545"/>
      <c r="PHL2" s="546"/>
      <c r="PHM2" s="539"/>
      <c r="PHN2" s="545"/>
      <c r="PHO2" s="545"/>
      <c r="PHP2" s="546"/>
      <c r="PHQ2" s="539"/>
      <c r="PHR2" s="545"/>
      <c r="PHS2" s="545"/>
      <c r="PHT2" s="546"/>
      <c r="PHU2" s="539"/>
      <c r="PHV2" s="545"/>
      <c r="PHW2" s="545"/>
      <c r="PHX2" s="546"/>
      <c r="PHY2" s="539"/>
      <c r="PHZ2" s="545"/>
      <c r="PIA2" s="545"/>
      <c r="PIB2" s="546"/>
      <c r="PIC2" s="539"/>
      <c r="PID2" s="545"/>
      <c r="PIE2" s="545"/>
      <c r="PIF2" s="546"/>
      <c r="PIG2" s="539"/>
      <c r="PIH2" s="545"/>
      <c r="PII2" s="545"/>
      <c r="PIJ2" s="546"/>
      <c r="PIK2" s="539"/>
      <c r="PIL2" s="545"/>
      <c r="PIM2" s="545"/>
      <c r="PIN2" s="546"/>
      <c r="PIO2" s="539"/>
      <c r="PIP2" s="545"/>
      <c r="PIQ2" s="545"/>
      <c r="PIR2" s="546"/>
      <c r="PIS2" s="539"/>
      <c r="PIT2" s="545"/>
      <c r="PIU2" s="545"/>
      <c r="PIV2" s="546"/>
      <c r="PIW2" s="539"/>
      <c r="PIX2" s="545"/>
      <c r="PIY2" s="545"/>
      <c r="PIZ2" s="546"/>
      <c r="PJA2" s="539"/>
      <c r="PJB2" s="545"/>
      <c r="PJC2" s="545"/>
      <c r="PJD2" s="546"/>
      <c r="PJE2" s="539"/>
      <c r="PJF2" s="545"/>
      <c r="PJG2" s="545"/>
      <c r="PJH2" s="546"/>
      <c r="PJI2" s="539"/>
      <c r="PJJ2" s="545"/>
      <c r="PJK2" s="545"/>
      <c r="PJL2" s="546"/>
      <c r="PJM2" s="539"/>
      <c r="PJN2" s="545"/>
      <c r="PJO2" s="545"/>
      <c r="PJP2" s="546"/>
      <c r="PJQ2" s="539"/>
      <c r="PJR2" s="545"/>
      <c r="PJS2" s="545"/>
      <c r="PJT2" s="546"/>
      <c r="PJU2" s="539"/>
      <c r="PJV2" s="545"/>
      <c r="PJW2" s="545"/>
      <c r="PJX2" s="546"/>
      <c r="PJY2" s="539"/>
      <c r="PJZ2" s="545"/>
      <c r="PKA2" s="545"/>
      <c r="PKB2" s="546"/>
      <c r="PKC2" s="539"/>
      <c r="PKD2" s="545"/>
      <c r="PKE2" s="545"/>
      <c r="PKF2" s="546"/>
      <c r="PKG2" s="539"/>
      <c r="PKH2" s="545"/>
      <c r="PKI2" s="545"/>
      <c r="PKJ2" s="546"/>
      <c r="PKK2" s="539"/>
      <c r="PKL2" s="545"/>
      <c r="PKM2" s="545"/>
      <c r="PKN2" s="546"/>
      <c r="PKO2" s="539"/>
      <c r="PKP2" s="545"/>
      <c r="PKQ2" s="545"/>
      <c r="PKR2" s="546"/>
      <c r="PKS2" s="539"/>
      <c r="PKT2" s="545"/>
      <c r="PKU2" s="545"/>
      <c r="PKV2" s="546"/>
      <c r="PKW2" s="539"/>
      <c r="PKX2" s="545"/>
      <c r="PKY2" s="545"/>
      <c r="PKZ2" s="546"/>
      <c r="PLA2" s="539"/>
      <c r="PLB2" s="545"/>
      <c r="PLC2" s="545"/>
      <c r="PLD2" s="546"/>
      <c r="PLE2" s="539"/>
      <c r="PLF2" s="545"/>
      <c r="PLG2" s="545"/>
      <c r="PLH2" s="546"/>
      <c r="PLI2" s="539"/>
      <c r="PLJ2" s="545"/>
      <c r="PLK2" s="545"/>
      <c r="PLL2" s="546"/>
      <c r="PLM2" s="539"/>
      <c r="PLN2" s="545"/>
      <c r="PLO2" s="545"/>
      <c r="PLP2" s="546"/>
      <c r="PLQ2" s="539"/>
      <c r="PLR2" s="545"/>
      <c r="PLS2" s="545"/>
      <c r="PLT2" s="546"/>
      <c r="PLU2" s="539"/>
      <c r="PLV2" s="545"/>
      <c r="PLW2" s="545"/>
      <c r="PLX2" s="546"/>
      <c r="PLY2" s="539"/>
      <c r="PLZ2" s="545"/>
      <c r="PMA2" s="545"/>
      <c r="PMB2" s="546"/>
      <c r="PMC2" s="539"/>
      <c r="PMD2" s="545"/>
      <c r="PME2" s="545"/>
      <c r="PMF2" s="546"/>
      <c r="PMG2" s="539"/>
      <c r="PMH2" s="545"/>
      <c r="PMI2" s="545"/>
      <c r="PMJ2" s="546"/>
      <c r="PMK2" s="539"/>
      <c r="PML2" s="545"/>
      <c r="PMM2" s="545"/>
      <c r="PMN2" s="546"/>
      <c r="PMO2" s="539"/>
      <c r="PMP2" s="545"/>
      <c r="PMQ2" s="545"/>
      <c r="PMR2" s="546"/>
      <c r="PMS2" s="539"/>
      <c r="PMT2" s="545"/>
      <c r="PMU2" s="545"/>
      <c r="PMV2" s="546"/>
      <c r="PMW2" s="539"/>
      <c r="PMX2" s="545"/>
      <c r="PMY2" s="545"/>
      <c r="PMZ2" s="546"/>
      <c r="PNA2" s="539"/>
      <c r="PNB2" s="545"/>
      <c r="PNC2" s="545"/>
      <c r="PND2" s="546"/>
      <c r="PNE2" s="539"/>
      <c r="PNF2" s="545"/>
      <c r="PNG2" s="545"/>
      <c r="PNH2" s="546"/>
      <c r="PNI2" s="539"/>
      <c r="PNJ2" s="545"/>
      <c r="PNK2" s="545"/>
      <c r="PNL2" s="546"/>
      <c r="PNM2" s="539"/>
      <c r="PNN2" s="545"/>
      <c r="PNO2" s="545"/>
      <c r="PNP2" s="546"/>
      <c r="PNQ2" s="539"/>
      <c r="PNR2" s="545"/>
      <c r="PNS2" s="545"/>
      <c r="PNT2" s="546"/>
      <c r="PNU2" s="539"/>
      <c r="PNV2" s="545"/>
      <c r="PNW2" s="545"/>
      <c r="PNX2" s="546"/>
      <c r="PNY2" s="539"/>
      <c r="PNZ2" s="545"/>
      <c r="POA2" s="545"/>
      <c r="POB2" s="546"/>
      <c r="POC2" s="539"/>
      <c r="POD2" s="545"/>
      <c r="POE2" s="545"/>
      <c r="POF2" s="546"/>
      <c r="POG2" s="539"/>
      <c r="POH2" s="545"/>
      <c r="POI2" s="545"/>
      <c r="POJ2" s="546"/>
      <c r="POK2" s="539"/>
      <c r="POL2" s="545"/>
      <c r="POM2" s="545"/>
      <c r="PON2" s="546"/>
      <c r="POO2" s="539"/>
      <c r="POP2" s="545"/>
      <c r="POQ2" s="545"/>
      <c r="POR2" s="546"/>
      <c r="POS2" s="539"/>
      <c r="POT2" s="545"/>
      <c r="POU2" s="545"/>
      <c r="POV2" s="546"/>
      <c r="POW2" s="539"/>
      <c r="POX2" s="545"/>
      <c r="POY2" s="545"/>
      <c r="POZ2" s="546"/>
      <c r="PPA2" s="539"/>
      <c r="PPB2" s="545"/>
      <c r="PPC2" s="545"/>
      <c r="PPD2" s="546"/>
      <c r="PPE2" s="539"/>
      <c r="PPF2" s="545"/>
      <c r="PPG2" s="545"/>
      <c r="PPH2" s="546"/>
      <c r="PPI2" s="539"/>
      <c r="PPJ2" s="545"/>
      <c r="PPK2" s="545"/>
      <c r="PPL2" s="546"/>
      <c r="PPM2" s="539"/>
      <c r="PPN2" s="545"/>
      <c r="PPO2" s="545"/>
      <c r="PPP2" s="546"/>
      <c r="PPQ2" s="539"/>
      <c r="PPR2" s="545"/>
      <c r="PPS2" s="545"/>
      <c r="PPT2" s="546"/>
      <c r="PPU2" s="539"/>
      <c r="PPV2" s="545"/>
      <c r="PPW2" s="545"/>
      <c r="PPX2" s="546"/>
      <c r="PPY2" s="539"/>
      <c r="PPZ2" s="545"/>
      <c r="PQA2" s="545"/>
      <c r="PQB2" s="546"/>
      <c r="PQC2" s="539"/>
      <c r="PQD2" s="545"/>
      <c r="PQE2" s="545"/>
      <c r="PQF2" s="546"/>
      <c r="PQG2" s="539"/>
      <c r="PQH2" s="545"/>
      <c r="PQI2" s="545"/>
      <c r="PQJ2" s="546"/>
      <c r="PQK2" s="539"/>
      <c r="PQL2" s="545"/>
      <c r="PQM2" s="545"/>
      <c r="PQN2" s="546"/>
      <c r="PQO2" s="539"/>
      <c r="PQP2" s="545"/>
      <c r="PQQ2" s="545"/>
      <c r="PQR2" s="546"/>
      <c r="PQS2" s="539"/>
      <c r="PQT2" s="545"/>
      <c r="PQU2" s="545"/>
      <c r="PQV2" s="546"/>
      <c r="PQW2" s="539"/>
      <c r="PQX2" s="545"/>
      <c r="PQY2" s="545"/>
      <c r="PQZ2" s="546"/>
      <c r="PRA2" s="539"/>
      <c r="PRB2" s="545"/>
      <c r="PRC2" s="545"/>
      <c r="PRD2" s="546"/>
      <c r="PRE2" s="539"/>
      <c r="PRF2" s="545"/>
      <c r="PRG2" s="545"/>
      <c r="PRH2" s="546"/>
      <c r="PRI2" s="539"/>
      <c r="PRJ2" s="545"/>
      <c r="PRK2" s="545"/>
      <c r="PRL2" s="546"/>
      <c r="PRM2" s="539"/>
      <c r="PRN2" s="545"/>
      <c r="PRO2" s="545"/>
      <c r="PRP2" s="546"/>
      <c r="PRQ2" s="539"/>
      <c r="PRR2" s="545"/>
      <c r="PRS2" s="545"/>
      <c r="PRT2" s="546"/>
      <c r="PRU2" s="539"/>
      <c r="PRV2" s="545"/>
      <c r="PRW2" s="545"/>
      <c r="PRX2" s="546"/>
      <c r="PRY2" s="539"/>
      <c r="PRZ2" s="545"/>
      <c r="PSA2" s="545"/>
      <c r="PSB2" s="546"/>
      <c r="PSC2" s="539"/>
      <c r="PSD2" s="545"/>
      <c r="PSE2" s="545"/>
      <c r="PSF2" s="546"/>
      <c r="PSG2" s="539"/>
      <c r="PSH2" s="545"/>
      <c r="PSI2" s="545"/>
      <c r="PSJ2" s="546"/>
      <c r="PSK2" s="539"/>
      <c r="PSL2" s="545"/>
      <c r="PSM2" s="545"/>
      <c r="PSN2" s="546"/>
      <c r="PSO2" s="539"/>
      <c r="PSP2" s="545"/>
      <c r="PSQ2" s="545"/>
      <c r="PSR2" s="546"/>
      <c r="PSS2" s="539"/>
      <c r="PST2" s="545"/>
      <c r="PSU2" s="545"/>
      <c r="PSV2" s="546"/>
      <c r="PSW2" s="539"/>
      <c r="PSX2" s="545"/>
      <c r="PSY2" s="545"/>
      <c r="PSZ2" s="546"/>
      <c r="PTA2" s="539"/>
      <c r="PTB2" s="545"/>
      <c r="PTC2" s="545"/>
      <c r="PTD2" s="546"/>
      <c r="PTE2" s="539"/>
      <c r="PTF2" s="545"/>
      <c r="PTG2" s="545"/>
      <c r="PTH2" s="546"/>
      <c r="PTI2" s="539"/>
      <c r="PTJ2" s="545"/>
      <c r="PTK2" s="545"/>
      <c r="PTL2" s="546"/>
      <c r="PTM2" s="539"/>
      <c r="PTN2" s="545"/>
      <c r="PTO2" s="545"/>
      <c r="PTP2" s="546"/>
      <c r="PTQ2" s="539"/>
      <c r="PTR2" s="545"/>
      <c r="PTS2" s="545"/>
      <c r="PTT2" s="546"/>
      <c r="PTU2" s="539"/>
      <c r="PTV2" s="545"/>
      <c r="PTW2" s="545"/>
      <c r="PTX2" s="546"/>
      <c r="PTY2" s="539"/>
      <c r="PTZ2" s="545"/>
      <c r="PUA2" s="545"/>
      <c r="PUB2" s="546"/>
      <c r="PUC2" s="539"/>
      <c r="PUD2" s="545"/>
      <c r="PUE2" s="545"/>
      <c r="PUF2" s="546"/>
      <c r="PUG2" s="539"/>
      <c r="PUH2" s="545"/>
      <c r="PUI2" s="545"/>
      <c r="PUJ2" s="546"/>
      <c r="PUK2" s="539"/>
      <c r="PUL2" s="545"/>
      <c r="PUM2" s="545"/>
      <c r="PUN2" s="546"/>
      <c r="PUO2" s="539"/>
      <c r="PUP2" s="545"/>
      <c r="PUQ2" s="545"/>
      <c r="PUR2" s="546"/>
      <c r="PUS2" s="539"/>
      <c r="PUT2" s="545"/>
      <c r="PUU2" s="545"/>
      <c r="PUV2" s="546"/>
      <c r="PUW2" s="539"/>
      <c r="PUX2" s="545"/>
      <c r="PUY2" s="545"/>
      <c r="PUZ2" s="546"/>
      <c r="PVA2" s="539"/>
      <c r="PVB2" s="545"/>
      <c r="PVC2" s="545"/>
      <c r="PVD2" s="546"/>
      <c r="PVE2" s="539"/>
      <c r="PVF2" s="545"/>
      <c r="PVG2" s="545"/>
      <c r="PVH2" s="546"/>
      <c r="PVI2" s="539"/>
      <c r="PVJ2" s="545"/>
      <c r="PVK2" s="545"/>
      <c r="PVL2" s="546"/>
      <c r="PVM2" s="539"/>
      <c r="PVN2" s="545"/>
      <c r="PVO2" s="545"/>
      <c r="PVP2" s="546"/>
      <c r="PVQ2" s="539"/>
      <c r="PVR2" s="545"/>
      <c r="PVS2" s="545"/>
      <c r="PVT2" s="546"/>
      <c r="PVU2" s="539"/>
      <c r="PVV2" s="545"/>
      <c r="PVW2" s="545"/>
      <c r="PVX2" s="546"/>
      <c r="PVY2" s="539"/>
      <c r="PVZ2" s="545"/>
      <c r="PWA2" s="545"/>
      <c r="PWB2" s="546"/>
      <c r="PWC2" s="539"/>
      <c r="PWD2" s="545"/>
      <c r="PWE2" s="545"/>
      <c r="PWF2" s="546"/>
      <c r="PWG2" s="539"/>
      <c r="PWH2" s="545"/>
      <c r="PWI2" s="545"/>
      <c r="PWJ2" s="546"/>
      <c r="PWK2" s="539"/>
      <c r="PWL2" s="545"/>
      <c r="PWM2" s="545"/>
      <c r="PWN2" s="546"/>
      <c r="PWO2" s="539"/>
      <c r="PWP2" s="545"/>
      <c r="PWQ2" s="545"/>
      <c r="PWR2" s="546"/>
      <c r="PWS2" s="539"/>
      <c r="PWT2" s="545"/>
      <c r="PWU2" s="545"/>
      <c r="PWV2" s="546"/>
      <c r="PWW2" s="539"/>
      <c r="PWX2" s="545"/>
      <c r="PWY2" s="545"/>
      <c r="PWZ2" s="546"/>
      <c r="PXA2" s="539"/>
      <c r="PXB2" s="545"/>
      <c r="PXC2" s="545"/>
      <c r="PXD2" s="546"/>
      <c r="PXE2" s="539"/>
      <c r="PXF2" s="545"/>
      <c r="PXG2" s="545"/>
      <c r="PXH2" s="546"/>
      <c r="PXI2" s="539"/>
      <c r="PXJ2" s="545"/>
      <c r="PXK2" s="545"/>
      <c r="PXL2" s="546"/>
      <c r="PXM2" s="539"/>
      <c r="PXN2" s="545"/>
      <c r="PXO2" s="545"/>
      <c r="PXP2" s="546"/>
      <c r="PXQ2" s="539"/>
      <c r="PXR2" s="545"/>
      <c r="PXS2" s="545"/>
      <c r="PXT2" s="546"/>
      <c r="PXU2" s="539"/>
      <c r="PXV2" s="545"/>
      <c r="PXW2" s="545"/>
      <c r="PXX2" s="546"/>
      <c r="PXY2" s="539"/>
      <c r="PXZ2" s="545"/>
      <c r="PYA2" s="545"/>
      <c r="PYB2" s="546"/>
      <c r="PYC2" s="539"/>
      <c r="PYD2" s="545"/>
      <c r="PYE2" s="545"/>
      <c r="PYF2" s="546"/>
      <c r="PYG2" s="539"/>
      <c r="PYH2" s="545"/>
      <c r="PYI2" s="545"/>
      <c r="PYJ2" s="546"/>
      <c r="PYK2" s="539"/>
      <c r="PYL2" s="545"/>
      <c r="PYM2" s="545"/>
      <c r="PYN2" s="546"/>
      <c r="PYO2" s="539"/>
      <c r="PYP2" s="545"/>
      <c r="PYQ2" s="545"/>
      <c r="PYR2" s="546"/>
      <c r="PYS2" s="539"/>
      <c r="PYT2" s="545"/>
      <c r="PYU2" s="545"/>
      <c r="PYV2" s="546"/>
      <c r="PYW2" s="539"/>
      <c r="PYX2" s="545"/>
      <c r="PYY2" s="545"/>
      <c r="PYZ2" s="546"/>
      <c r="PZA2" s="539"/>
      <c r="PZB2" s="545"/>
      <c r="PZC2" s="545"/>
      <c r="PZD2" s="546"/>
      <c r="PZE2" s="539"/>
      <c r="PZF2" s="545"/>
      <c r="PZG2" s="545"/>
      <c r="PZH2" s="546"/>
      <c r="PZI2" s="539"/>
      <c r="PZJ2" s="545"/>
      <c r="PZK2" s="545"/>
      <c r="PZL2" s="546"/>
      <c r="PZM2" s="539"/>
      <c r="PZN2" s="545"/>
      <c r="PZO2" s="545"/>
      <c r="PZP2" s="546"/>
      <c r="PZQ2" s="539"/>
      <c r="PZR2" s="545"/>
      <c r="PZS2" s="545"/>
      <c r="PZT2" s="546"/>
      <c r="PZU2" s="539"/>
      <c r="PZV2" s="545"/>
      <c r="PZW2" s="545"/>
      <c r="PZX2" s="546"/>
      <c r="PZY2" s="539"/>
      <c r="PZZ2" s="545"/>
      <c r="QAA2" s="545"/>
      <c r="QAB2" s="546"/>
      <c r="QAC2" s="539"/>
      <c r="QAD2" s="545"/>
      <c r="QAE2" s="545"/>
      <c r="QAF2" s="546"/>
      <c r="QAG2" s="539"/>
      <c r="QAH2" s="545"/>
      <c r="QAI2" s="545"/>
      <c r="QAJ2" s="546"/>
      <c r="QAK2" s="539"/>
      <c r="QAL2" s="545"/>
      <c r="QAM2" s="545"/>
      <c r="QAN2" s="546"/>
      <c r="QAO2" s="539"/>
      <c r="QAP2" s="545"/>
      <c r="QAQ2" s="545"/>
      <c r="QAR2" s="546"/>
      <c r="QAS2" s="539"/>
      <c r="QAT2" s="545"/>
      <c r="QAU2" s="545"/>
      <c r="QAV2" s="546"/>
      <c r="QAW2" s="539"/>
      <c r="QAX2" s="545"/>
      <c r="QAY2" s="545"/>
      <c r="QAZ2" s="546"/>
      <c r="QBA2" s="539"/>
      <c r="QBB2" s="545"/>
      <c r="QBC2" s="545"/>
      <c r="QBD2" s="546"/>
      <c r="QBE2" s="539"/>
      <c r="QBF2" s="545"/>
      <c r="QBG2" s="545"/>
      <c r="QBH2" s="546"/>
      <c r="QBI2" s="539"/>
      <c r="QBJ2" s="545"/>
      <c r="QBK2" s="545"/>
      <c r="QBL2" s="546"/>
      <c r="QBM2" s="539"/>
      <c r="QBN2" s="545"/>
      <c r="QBO2" s="545"/>
      <c r="QBP2" s="546"/>
      <c r="QBQ2" s="539"/>
      <c r="QBR2" s="545"/>
      <c r="QBS2" s="545"/>
      <c r="QBT2" s="546"/>
      <c r="QBU2" s="539"/>
      <c r="QBV2" s="545"/>
      <c r="QBW2" s="545"/>
      <c r="QBX2" s="546"/>
      <c r="QBY2" s="539"/>
      <c r="QBZ2" s="545"/>
      <c r="QCA2" s="545"/>
      <c r="QCB2" s="546"/>
      <c r="QCC2" s="539"/>
      <c r="QCD2" s="545"/>
      <c r="QCE2" s="545"/>
      <c r="QCF2" s="546"/>
      <c r="QCG2" s="539"/>
      <c r="QCH2" s="545"/>
      <c r="QCI2" s="545"/>
      <c r="QCJ2" s="546"/>
      <c r="QCK2" s="539"/>
      <c r="QCL2" s="545"/>
      <c r="QCM2" s="545"/>
      <c r="QCN2" s="546"/>
      <c r="QCO2" s="539"/>
      <c r="QCP2" s="545"/>
      <c r="QCQ2" s="545"/>
      <c r="QCR2" s="546"/>
      <c r="QCS2" s="539"/>
      <c r="QCT2" s="545"/>
      <c r="QCU2" s="545"/>
      <c r="QCV2" s="546"/>
      <c r="QCW2" s="539"/>
      <c r="QCX2" s="545"/>
      <c r="QCY2" s="545"/>
      <c r="QCZ2" s="546"/>
      <c r="QDA2" s="539"/>
      <c r="QDB2" s="545"/>
      <c r="QDC2" s="545"/>
      <c r="QDD2" s="546"/>
      <c r="QDE2" s="539"/>
      <c r="QDF2" s="545"/>
      <c r="QDG2" s="545"/>
      <c r="QDH2" s="546"/>
      <c r="QDI2" s="539"/>
      <c r="QDJ2" s="545"/>
      <c r="QDK2" s="545"/>
      <c r="QDL2" s="546"/>
      <c r="QDM2" s="539"/>
      <c r="QDN2" s="545"/>
      <c r="QDO2" s="545"/>
      <c r="QDP2" s="546"/>
      <c r="QDQ2" s="539"/>
      <c r="QDR2" s="545"/>
      <c r="QDS2" s="545"/>
      <c r="QDT2" s="546"/>
      <c r="QDU2" s="539"/>
      <c r="QDV2" s="545"/>
      <c r="QDW2" s="545"/>
      <c r="QDX2" s="546"/>
      <c r="QDY2" s="539"/>
      <c r="QDZ2" s="545"/>
      <c r="QEA2" s="545"/>
      <c r="QEB2" s="546"/>
      <c r="QEC2" s="539"/>
      <c r="QED2" s="545"/>
      <c r="QEE2" s="545"/>
      <c r="QEF2" s="546"/>
      <c r="QEG2" s="539"/>
      <c r="QEH2" s="545"/>
      <c r="QEI2" s="545"/>
      <c r="QEJ2" s="546"/>
      <c r="QEK2" s="539"/>
      <c r="QEL2" s="545"/>
      <c r="QEM2" s="545"/>
      <c r="QEN2" s="546"/>
      <c r="QEO2" s="539"/>
      <c r="QEP2" s="545"/>
      <c r="QEQ2" s="545"/>
      <c r="QER2" s="546"/>
      <c r="QES2" s="539"/>
      <c r="QET2" s="545"/>
      <c r="QEU2" s="545"/>
      <c r="QEV2" s="546"/>
      <c r="QEW2" s="539"/>
      <c r="QEX2" s="545"/>
      <c r="QEY2" s="545"/>
      <c r="QEZ2" s="546"/>
      <c r="QFA2" s="539"/>
      <c r="QFB2" s="545"/>
      <c r="QFC2" s="545"/>
      <c r="QFD2" s="546"/>
      <c r="QFE2" s="539"/>
      <c r="QFF2" s="545"/>
      <c r="QFG2" s="545"/>
      <c r="QFH2" s="546"/>
      <c r="QFI2" s="539"/>
      <c r="QFJ2" s="545"/>
      <c r="QFK2" s="545"/>
      <c r="QFL2" s="546"/>
      <c r="QFM2" s="539"/>
      <c r="QFN2" s="545"/>
      <c r="QFO2" s="545"/>
      <c r="QFP2" s="546"/>
      <c r="QFQ2" s="539"/>
      <c r="QFR2" s="545"/>
      <c r="QFS2" s="545"/>
      <c r="QFT2" s="546"/>
      <c r="QFU2" s="539"/>
      <c r="QFV2" s="545"/>
      <c r="QFW2" s="545"/>
      <c r="QFX2" s="546"/>
      <c r="QFY2" s="539"/>
      <c r="QFZ2" s="545"/>
      <c r="QGA2" s="545"/>
      <c r="QGB2" s="546"/>
      <c r="QGC2" s="539"/>
      <c r="QGD2" s="545"/>
      <c r="QGE2" s="545"/>
      <c r="QGF2" s="546"/>
      <c r="QGG2" s="539"/>
      <c r="QGH2" s="545"/>
      <c r="QGI2" s="545"/>
      <c r="QGJ2" s="546"/>
      <c r="QGK2" s="539"/>
      <c r="QGL2" s="545"/>
      <c r="QGM2" s="545"/>
      <c r="QGN2" s="546"/>
      <c r="QGO2" s="539"/>
      <c r="QGP2" s="545"/>
      <c r="QGQ2" s="545"/>
      <c r="QGR2" s="546"/>
      <c r="QGS2" s="539"/>
      <c r="QGT2" s="545"/>
      <c r="QGU2" s="545"/>
      <c r="QGV2" s="546"/>
      <c r="QGW2" s="539"/>
      <c r="QGX2" s="545"/>
      <c r="QGY2" s="545"/>
      <c r="QGZ2" s="546"/>
      <c r="QHA2" s="539"/>
      <c r="QHB2" s="545"/>
      <c r="QHC2" s="545"/>
      <c r="QHD2" s="546"/>
      <c r="QHE2" s="539"/>
      <c r="QHF2" s="545"/>
      <c r="QHG2" s="545"/>
      <c r="QHH2" s="546"/>
      <c r="QHI2" s="539"/>
      <c r="QHJ2" s="545"/>
      <c r="QHK2" s="545"/>
      <c r="QHL2" s="546"/>
      <c r="QHM2" s="539"/>
      <c r="QHN2" s="545"/>
      <c r="QHO2" s="545"/>
      <c r="QHP2" s="546"/>
      <c r="QHQ2" s="539"/>
      <c r="QHR2" s="545"/>
      <c r="QHS2" s="545"/>
      <c r="QHT2" s="546"/>
      <c r="QHU2" s="539"/>
      <c r="QHV2" s="545"/>
      <c r="QHW2" s="545"/>
      <c r="QHX2" s="546"/>
      <c r="QHY2" s="539"/>
      <c r="QHZ2" s="545"/>
      <c r="QIA2" s="545"/>
      <c r="QIB2" s="546"/>
      <c r="QIC2" s="539"/>
      <c r="QID2" s="545"/>
      <c r="QIE2" s="545"/>
      <c r="QIF2" s="546"/>
      <c r="QIG2" s="539"/>
      <c r="QIH2" s="545"/>
      <c r="QII2" s="545"/>
      <c r="QIJ2" s="546"/>
      <c r="QIK2" s="539"/>
      <c r="QIL2" s="545"/>
      <c r="QIM2" s="545"/>
      <c r="QIN2" s="546"/>
      <c r="QIO2" s="539"/>
      <c r="QIP2" s="545"/>
      <c r="QIQ2" s="545"/>
      <c r="QIR2" s="546"/>
      <c r="QIS2" s="539"/>
      <c r="QIT2" s="545"/>
      <c r="QIU2" s="545"/>
      <c r="QIV2" s="546"/>
      <c r="QIW2" s="539"/>
      <c r="QIX2" s="545"/>
      <c r="QIY2" s="545"/>
      <c r="QIZ2" s="546"/>
      <c r="QJA2" s="539"/>
      <c r="QJB2" s="545"/>
      <c r="QJC2" s="545"/>
      <c r="QJD2" s="546"/>
      <c r="QJE2" s="539"/>
      <c r="QJF2" s="545"/>
      <c r="QJG2" s="545"/>
      <c r="QJH2" s="546"/>
      <c r="QJI2" s="539"/>
      <c r="QJJ2" s="545"/>
      <c r="QJK2" s="545"/>
      <c r="QJL2" s="546"/>
      <c r="QJM2" s="539"/>
      <c r="QJN2" s="545"/>
      <c r="QJO2" s="545"/>
      <c r="QJP2" s="546"/>
      <c r="QJQ2" s="539"/>
      <c r="QJR2" s="545"/>
      <c r="QJS2" s="545"/>
      <c r="QJT2" s="546"/>
      <c r="QJU2" s="539"/>
      <c r="QJV2" s="545"/>
      <c r="QJW2" s="545"/>
      <c r="QJX2" s="546"/>
      <c r="QJY2" s="539"/>
      <c r="QJZ2" s="545"/>
      <c r="QKA2" s="545"/>
      <c r="QKB2" s="546"/>
      <c r="QKC2" s="539"/>
      <c r="QKD2" s="545"/>
      <c r="QKE2" s="545"/>
      <c r="QKF2" s="546"/>
      <c r="QKG2" s="539"/>
      <c r="QKH2" s="545"/>
      <c r="QKI2" s="545"/>
      <c r="QKJ2" s="546"/>
      <c r="QKK2" s="539"/>
      <c r="QKL2" s="545"/>
      <c r="QKM2" s="545"/>
      <c r="QKN2" s="546"/>
      <c r="QKO2" s="539"/>
      <c r="QKP2" s="545"/>
      <c r="QKQ2" s="545"/>
      <c r="QKR2" s="546"/>
      <c r="QKS2" s="539"/>
      <c r="QKT2" s="545"/>
      <c r="QKU2" s="545"/>
      <c r="QKV2" s="546"/>
      <c r="QKW2" s="539"/>
      <c r="QKX2" s="545"/>
      <c r="QKY2" s="545"/>
      <c r="QKZ2" s="546"/>
      <c r="QLA2" s="539"/>
      <c r="QLB2" s="545"/>
      <c r="QLC2" s="545"/>
      <c r="QLD2" s="546"/>
      <c r="QLE2" s="539"/>
      <c r="QLF2" s="545"/>
      <c r="QLG2" s="545"/>
      <c r="QLH2" s="546"/>
      <c r="QLI2" s="539"/>
      <c r="QLJ2" s="545"/>
      <c r="QLK2" s="545"/>
      <c r="QLL2" s="546"/>
      <c r="QLM2" s="539"/>
      <c r="QLN2" s="545"/>
      <c r="QLO2" s="545"/>
      <c r="QLP2" s="546"/>
      <c r="QLQ2" s="539"/>
      <c r="QLR2" s="545"/>
      <c r="QLS2" s="545"/>
      <c r="QLT2" s="546"/>
      <c r="QLU2" s="539"/>
      <c r="QLV2" s="545"/>
      <c r="QLW2" s="545"/>
      <c r="QLX2" s="546"/>
      <c r="QLY2" s="539"/>
      <c r="QLZ2" s="545"/>
      <c r="QMA2" s="545"/>
      <c r="QMB2" s="546"/>
      <c r="QMC2" s="539"/>
      <c r="QMD2" s="545"/>
      <c r="QME2" s="545"/>
      <c r="QMF2" s="546"/>
      <c r="QMG2" s="539"/>
      <c r="QMH2" s="545"/>
      <c r="QMI2" s="545"/>
      <c r="QMJ2" s="546"/>
      <c r="QMK2" s="539"/>
      <c r="QML2" s="545"/>
      <c r="QMM2" s="545"/>
      <c r="QMN2" s="546"/>
      <c r="QMO2" s="539"/>
      <c r="QMP2" s="545"/>
      <c r="QMQ2" s="545"/>
      <c r="QMR2" s="546"/>
      <c r="QMS2" s="539"/>
      <c r="QMT2" s="545"/>
      <c r="QMU2" s="545"/>
      <c r="QMV2" s="546"/>
      <c r="QMW2" s="539"/>
      <c r="QMX2" s="545"/>
      <c r="QMY2" s="545"/>
      <c r="QMZ2" s="546"/>
      <c r="QNA2" s="539"/>
      <c r="QNB2" s="545"/>
      <c r="QNC2" s="545"/>
      <c r="QND2" s="546"/>
      <c r="QNE2" s="539"/>
      <c r="QNF2" s="545"/>
      <c r="QNG2" s="545"/>
      <c r="QNH2" s="546"/>
      <c r="QNI2" s="539"/>
      <c r="QNJ2" s="545"/>
      <c r="QNK2" s="545"/>
      <c r="QNL2" s="546"/>
      <c r="QNM2" s="539"/>
      <c r="QNN2" s="545"/>
      <c r="QNO2" s="545"/>
      <c r="QNP2" s="546"/>
      <c r="QNQ2" s="539"/>
      <c r="QNR2" s="545"/>
      <c r="QNS2" s="545"/>
      <c r="QNT2" s="546"/>
      <c r="QNU2" s="539"/>
      <c r="QNV2" s="545"/>
      <c r="QNW2" s="545"/>
      <c r="QNX2" s="546"/>
      <c r="QNY2" s="539"/>
      <c r="QNZ2" s="545"/>
      <c r="QOA2" s="545"/>
      <c r="QOB2" s="546"/>
      <c r="QOC2" s="539"/>
      <c r="QOD2" s="545"/>
      <c r="QOE2" s="545"/>
      <c r="QOF2" s="546"/>
      <c r="QOG2" s="539"/>
      <c r="QOH2" s="545"/>
      <c r="QOI2" s="545"/>
      <c r="QOJ2" s="546"/>
      <c r="QOK2" s="539"/>
      <c r="QOL2" s="545"/>
      <c r="QOM2" s="545"/>
      <c r="QON2" s="546"/>
      <c r="QOO2" s="539"/>
      <c r="QOP2" s="545"/>
      <c r="QOQ2" s="545"/>
      <c r="QOR2" s="546"/>
      <c r="QOS2" s="539"/>
      <c r="QOT2" s="545"/>
      <c r="QOU2" s="545"/>
      <c r="QOV2" s="546"/>
      <c r="QOW2" s="539"/>
      <c r="QOX2" s="545"/>
      <c r="QOY2" s="545"/>
      <c r="QOZ2" s="546"/>
      <c r="QPA2" s="539"/>
      <c r="QPB2" s="545"/>
      <c r="QPC2" s="545"/>
      <c r="QPD2" s="546"/>
      <c r="QPE2" s="539"/>
      <c r="QPF2" s="545"/>
      <c r="QPG2" s="545"/>
      <c r="QPH2" s="546"/>
      <c r="QPI2" s="539"/>
      <c r="QPJ2" s="545"/>
      <c r="QPK2" s="545"/>
      <c r="QPL2" s="546"/>
      <c r="QPM2" s="539"/>
      <c r="QPN2" s="545"/>
      <c r="QPO2" s="545"/>
      <c r="QPP2" s="546"/>
      <c r="QPQ2" s="539"/>
      <c r="QPR2" s="545"/>
      <c r="QPS2" s="545"/>
      <c r="QPT2" s="546"/>
      <c r="QPU2" s="539"/>
      <c r="QPV2" s="545"/>
      <c r="QPW2" s="545"/>
      <c r="QPX2" s="546"/>
      <c r="QPY2" s="539"/>
      <c r="QPZ2" s="545"/>
      <c r="QQA2" s="545"/>
      <c r="QQB2" s="546"/>
      <c r="QQC2" s="539"/>
      <c r="QQD2" s="545"/>
      <c r="QQE2" s="545"/>
      <c r="QQF2" s="546"/>
      <c r="QQG2" s="539"/>
      <c r="QQH2" s="545"/>
      <c r="QQI2" s="545"/>
      <c r="QQJ2" s="546"/>
      <c r="QQK2" s="539"/>
      <c r="QQL2" s="545"/>
      <c r="QQM2" s="545"/>
      <c r="QQN2" s="546"/>
      <c r="QQO2" s="539"/>
      <c r="QQP2" s="545"/>
      <c r="QQQ2" s="545"/>
      <c r="QQR2" s="546"/>
      <c r="QQS2" s="539"/>
      <c r="QQT2" s="545"/>
      <c r="QQU2" s="545"/>
      <c r="QQV2" s="546"/>
      <c r="QQW2" s="539"/>
      <c r="QQX2" s="545"/>
      <c r="QQY2" s="545"/>
      <c r="QQZ2" s="546"/>
      <c r="QRA2" s="539"/>
      <c r="QRB2" s="545"/>
      <c r="QRC2" s="545"/>
      <c r="QRD2" s="546"/>
      <c r="QRE2" s="539"/>
      <c r="QRF2" s="545"/>
      <c r="QRG2" s="545"/>
      <c r="QRH2" s="546"/>
      <c r="QRI2" s="539"/>
      <c r="QRJ2" s="545"/>
      <c r="QRK2" s="545"/>
      <c r="QRL2" s="546"/>
      <c r="QRM2" s="539"/>
      <c r="QRN2" s="545"/>
      <c r="QRO2" s="545"/>
      <c r="QRP2" s="546"/>
      <c r="QRQ2" s="539"/>
      <c r="QRR2" s="545"/>
      <c r="QRS2" s="545"/>
      <c r="QRT2" s="546"/>
      <c r="QRU2" s="539"/>
      <c r="QRV2" s="545"/>
      <c r="QRW2" s="545"/>
      <c r="QRX2" s="546"/>
      <c r="QRY2" s="539"/>
      <c r="QRZ2" s="545"/>
      <c r="QSA2" s="545"/>
      <c r="QSB2" s="546"/>
      <c r="QSC2" s="539"/>
      <c r="QSD2" s="545"/>
      <c r="QSE2" s="545"/>
      <c r="QSF2" s="546"/>
      <c r="QSG2" s="539"/>
      <c r="QSH2" s="545"/>
      <c r="QSI2" s="545"/>
      <c r="QSJ2" s="546"/>
      <c r="QSK2" s="539"/>
      <c r="QSL2" s="545"/>
      <c r="QSM2" s="545"/>
      <c r="QSN2" s="546"/>
      <c r="QSO2" s="539"/>
      <c r="QSP2" s="545"/>
      <c r="QSQ2" s="545"/>
      <c r="QSR2" s="546"/>
      <c r="QSS2" s="539"/>
      <c r="QST2" s="545"/>
      <c r="QSU2" s="545"/>
      <c r="QSV2" s="546"/>
      <c r="QSW2" s="539"/>
      <c r="QSX2" s="545"/>
      <c r="QSY2" s="545"/>
      <c r="QSZ2" s="546"/>
      <c r="QTA2" s="539"/>
      <c r="QTB2" s="545"/>
      <c r="QTC2" s="545"/>
      <c r="QTD2" s="546"/>
      <c r="QTE2" s="539"/>
      <c r="QTF2" s="545"/>
      <c r="QTG2" s="545"/>
      <c r="QTH2" s="546"/>
      <c r="QTI2" s="539"/>
      <c r="QTJ2" s="545"/>
      <c r="QTK2" s="545"/>
      <c r="QTL2" s="546"/>
      <c r="QTM2" s="539"/>
      <c r="QTN2" s="545"/>
      <c r="QTO2" s="545"/>
      <c r="QTP2" s="546"/>
      <c r="QTQ2" s="539"/>
      <c r="QTR2" s="545"/>
      <c r="QTS2" s="545"/>
      <c r="QTT2" s="546"/>
      <c r="QTU2" s="539"/>
      <c r="QTV2" s="545"/>
      <c r="QTW2" s="545"/>
      <c r="QTX2" s="546"/>
      <c r="QTY2" s="539"/>
      <c r="QTZ2" s="545"/>
      <c r="QUA2" s="545"/>
      <c r="QUB2" s="546"/>
      <c r="QUC2" s="539"/>
      <c r="QUD2" s="545"/>
      <c r="QUE2" s="545"/>
      <c r="QUF2" s="546"/>
      <c r="QUG2" s="539"/>
      <c r="QUH2" s="545"/>
      <c r="QUI2" s="545"/>
      <c r="QUJ2" s="546"/>
      <c r="QUK2" s="539"/>
      <c r="QUL2" s="545"/>
      <c r="QUM2" s="545"/>
      <c r="QUN2" s="546"/>
      <c r="QUO2" s="539"/>
      <c r="QUP2" s="545"/>
      <c r="QUQ2" s="545"/>
      <c r="QUR2" s="546"/>
      <c r="QUS2" s="539"/>
      <c r="QUT2" s="545"/>
      <c r="QUU2" s="545"/>
      <c r="QUV2" s="546"/>
      <c r="QUW2" s="539"/>
      <c r="QUX2" s="545"/>
      <c r="QUY2" s="545"/>
      <c r="QUZ2" s="546"/>
      <c r="QVA2" s="539"/>
      <c r="QVB2" s="545"/>
      <c r="QVC2" s="545"/>
      <c r="QVD2" s="546"/>
      <c r="QVE2" s="539"/>
      <c r="QVF2" s="545"/>
      <c r="QVG2" s="545"/>
      <c r="QVH2" s="546"/>
      <c r="QVI2" s="539"/>
      <c r="QVJ2" s="545"/>
      <c r="QVK2" s="545"/>
      <c r="QVL2" s="546"/>
      <c r="QVM2" s="539"/>
      <c r="QVN2" s="545"/>
      <c r="QVO2" s="545"/>
      <c r="QVP2" s="546"/>
      <c r="QVQ2" s="539"/>
      <c r="QVR2" s="545"/>
      <c r="QVS2" s="545"/>
      <c r="QVT2" s="546"/>
      <c r="QVU2" s="539"/>
      <c r="QVV2" s="545"/>
      <c r="QVW2" s="545"/>
      <c r="QVX2" s="546"/>
      <c r="QVY2" s="539"/>
      <c r="QVZ2" s="545"/>
      <c r="QWA2" s="545"/>
      <c r="QWB2" s="546"/>
      <c r="QWC2" s="539"/>
      <c r="QWD2" s="545"/>
      <c r="QWE2" s="545"/>
      <c r="QWF2" s="546"/>
      <c r="QWG2" s="539"/>
      <c r="QWH2" s="545"/>
      <c r="QWI2" s="545"/>
      <c r="QWJ2" s="546"/>
      <c r="QWK2" s="539"/>
      <c r="QWL2" s="545"/>
      <c r="QWM2" s="545"/>
      <c r="QWN2" s="546"/>
      <c r="QWO2" s="539"/>
      <c r="QWP2" s="545"/>
      <c r="QWQ2" s="545"/>
      <c r="QWR2" s="546"/>
      <c r="QWS2" s="539"/>
      <c r="QWT2" s="545"/>
      <c r="QWU2" s="545"/>
      <c r="QWV2" s="546"/>
      <c r="QWW2" s="539"/>
      <c r="QWX2" s="545"/>
      <c r="QWY2" s="545"/>
      <c r="QWZ2" s="546"/>
      <c r="QXA2" s="539"/>
      <c r="QXB2" s="545"/>
      <c r="QXC2" s="545"/>
      <c r="QXD2" s="546"/>
      <c r="QXE2" s="539"/>
      <c r="QXF2" s="545"/>
      <c r="QXG2" s="545"/>
      <c r="QXH2" s="546"/>
      <c r="QXI2" s="539"/>
      <c r="QXJ2" s="545"/>
      <c r="QXK2" s="545"/>
      <c r="QXL2" s="546"/>
      <c r="QXM2" s="539"/>
      <c r="QXN2" s="545"/>
      <c r="QXO2" s="545"/>
      <c r="QXP2" s="546"/>
      <c r="QXQ2" s="539"/>
      <c r="QXR2" s="545"/>
      <c r="QXS2" s="545"/>
      <c r="QXT2" s="546"/>
      <c r="QXU2" s="539"/>
      <c r="QXV2" s="545"/>
      <c r="QXW2" s="545"/>
      <c r="QXX2" s="546"/>
      <c r="QXY2" s="539"/>
      <c r="QXZ2" s="545"/>
      <c r="QYA2" s="545"/>
      <c r="QYB2" s="546"/>
      <c r="QYC2" s="539"/>
      <c r="QYD2" s="545"/>
      <c r="QYE2" s="545"/>
      <c r="QYF2" s="546"/>
      <c r="QYG2" s="539"/>
      <c r="QYH2" s="545"/>
      <c r="QYI2" s="545"/>
      <c r="QYJ2" s="546"/>
      <c r="QYK2" s="539"/>
      <c r="QYL2" s="545"/>
      <c r="QYM2" s="545"/>
      <c r="QYN2" s="546"/>
      <c r="QYO2" s="539"/>
      <c r="QYP2" s="545"/>
      <c r="QYQ2" s="545"/>
      <c r="QYR2" s="546"/>
      <c r="QYS2" s="539"/>
      <c r="QYT2" s="545"/>
      <c r="QYU2" s="545"/>
      <c r="QYV2" s="546"/>
      <c r="QYW2" s="539"/>
      <c r="QYX2" s="545"/>
      <c r="QYY2" s="545"/>
      <c r="QYZ2" s="546"/>
      <c r="QZA2" s="539"/>
      <c r="QZB2" s="545"/>
      <c r="QZC2" s="545"/>
      <c r="QZD2" s="546"/>
      <c r="QZE2" s="539"/>
      <c r="QZF2" s="545"/>
      <c r="QZG2" s="545"/>
      <c r="QZH2" s="546"/>
      <c r="QZI2" s="539"/>
      <c r="QZJ2" s="545"/>
      <c r="QZK2" s="545"/>
      <c r="QZL2" s="546"/>
      <c r="QZM2" s="539"/>
      <c r="QZN2" s="545"/>
      <c r="QZO2" s="545"/>
      <c r="QZP2" s="546"/>
      <c r="QZQ2" s="539"/>
      <c r="QZR2" s="545"/>
      <c r="QZS2" s="545"/>
      <c r="QZT2" s="546"/>
      <c r="QZU2" s="539"/>
      <c r="QZV2" s="545"/>
      <c r="QZW2" s="545"/>
      <c r="QZX2" s="546"/>
      <c r="QZY2" s="539"/>
      <c r="QZZ2" s="545"/>
      <c r="RAA2" s="545"/>
      <c r="RAB2" s="546"/>
      <c r="RAC2" s="539"/>
      <c r="RAD2" s="545"/>
      <c r="RAE2" s="545"/>
      <c r="RAF2" s="546"/>
      <c r="RAG2" s="539"/>
      <c r="RAH2" s="545"/>
      <c r="RAI2" s="545"/>
      <c r="RAJ2" s="546"/>
      <c r="RAK2" s="539"/>
      <c r="RAL2" s="545"/>
      <c r="RAM2" s="545"/>
      <c r="RAN2" s="546"/>
      <c r="RAO2" s="539"/>
      <c r="RAP2" s="545"/>
      <c r="RAQ2" s="545"/>
      <c r="RAR2" s="546"/>
      <c r="RAS2" s="539"/>
      <c r="RAT2" s="545"/>
      <c r="RAU2" s="545"/>
      <c r="RAV2" s="546"/>
      <c r="RAW2" s="539"/>
      <c r="RAX2" s="545"/>
      <c r="RAY2" s="545"/>
      <c r="RAZ2" s="546"/>
      <c r="RBA2" s="539"/>
      <c r="RBB2" s="545"/>
      <c r="RBC2" s="545"/>
      <c r="RBD2" s="546"/>
      <c r="RBE2" s="539"/>
      <c r="RBF2" s="545"/>
      <c r="RBG2" s="545"/>
      <c r="RBH2" s="546"/>
      <c r="RBI2" s="539"/>
      <c r="RBJ2" s="545"/>
      <c r="RBK2" s="545"/>
      <c r="RBL2" s="546"/>
      <c r="RBM2" s="539"/>
      <c r="RBN2" s="545"/>
      <c r="RBO2" s="545"/>
      <c r="RBP2" s="546"/>
      <c r="RBQ2" s="539"/>
      <c r="RBR2" s="545"/>
      <c r="RBS2" s="545"/>
      <c r="RBT2" s="546"/>
      <c r="RBU2" s="539"/>
      <c r="RBV2" s="545"/>
      <c r="RBW2" s="545"/>
      <c r="RBX2" s="546"/>
      <c r="RBY2" s="539"/>
      <c r="RBZ2" s="545"/>
      <c r="RCA2" s="545"/>
      <c r="RCB2" s="546"/>
      <c r="RCC2" s="539"/>
      <c r="RCD2" s="545"/>
      <c r="RCE2" s="545"/>
      <c r="RCF2" s="546"/>
      <c r="RCG2" s="539"/>
      <c r="RCH2" s="545"/>
      <c r="RCI2" s="545"/>
      <c r="RCJ2" s="546"/>
      <c r="RCK2" s="539"/>
      <c r="RCL2" s="545"/>
      <c r="RCM2" s="545"/>
      <c r="RCN2" s="546"/>
      <c r="RCO2" s="539"/>
      <c r="RCP2" s="545"/>
      <c r="RCQ2" s="545"/>
      <c r="RCR2" s="546"/>
      <c r="RCS2" s="539"/>
      <c r="RCT2" s="545"/>
      <c r="RCU2" s="545"/>
      <c r="RCV2" s="546"/>
      <c r="RCW2" s="539"/>
      <c r="RCX2" s="545"/>
      <c r="RCY2" s="545"/>
      <c r="RCZ2" s="546"/>
      <c r="RDA2" s="539"/>
      <c r="RDB2" s="545"/>
      <c r="RDC2" s="545"/>
      <c r="RDD2" s="546"/>
      <c r="RDE2" s="539"/>
      <c r="RDF2" s="545"/>
      <c r="RDG2" s="545"/>
      <c r="RDH2" s="546"/>
      <c r="RDI2" s="539"/>
      <c r="RDJ2" s="545"/>
      <c r="RDK2" s="545"/>
      <c r="RDL2" s="546"/>
      <c r="RDM2" s="539"/>
      <c r="RDN2" s="545"/>
      <c r="RDO2" s="545"/>
      <c r="RDP2" s="546"/>
      <c r="RDQ2" s="539"/>
      <c r="RDR2" s="545"/>
      <c r="RDS2" s="545"/>
      <c r="RDT2" s="546"/>
      <c r="RDU2" s="539"/>
      <c r="RDV2" s="545"/>
      <c r="RDW2" s="545"/>
      <c r="RDX2" s="546"/>
      <c r="RDY2" s="539"/>
      <c r="RDZ2" s="545"/>
      <c r="REA2" s="545"/>
      <c r="REB2" s="546"/>
      <c r="REC2" s="539"/>
      <c r="RED2" s="545"/>
      <c r="REE2" s="545"/>
      <c r="REF2" s="546"/>
      <c r="REG2" s="539"/>
      <c r="REH2" s="545"/>
      <c r="REI2" s="545"/>
      <c r="REJ2" s="546"/>
      <c r="REK2" s="539"/>
      <c r="REL2" s="545"/>
      <c r="REM2" s="545"/>
      <c r="REN2" s="546"/>
      <c r="REO2" s="539"/>
      <c r="REP2" s="545"/>
      <c r="REQ2" s="545"/>
      <c r="RER2" s="546"/>
      <c r="RES2" s="539"/>
      <c r="RET2" s="545"/>
      <c r="REU2" s="545"/>
      <c r="REV2" s="546"/>
      <c r="REW2" s="539"/>
      <c r="REX2" s="545"/>
      <c r="REY2" s="545"/>
      <c r="REZ2" s="546"/>
      <c r="RFA2" s="539"/>
      <c r="RFB2" s="545"/>
      <c r="RFC2" s="545"/>
      <c r="RFD2" s="546"/>
      <c r="RFE2" s="539"/>
      <c r="RFF2" s="545"/>
      <c r="RFG2" s="545"/>
      <c r="RFH2" s="546"/>
      <c r="RFI2" s="539"/>
      <c r="RFJ2" s="545"/>
      <c r="RFK2" s="545"/>
      <c r="RFL2" s="546"/>
      <c r="RFM2" s="539"/>
      <c r="RFN2" s="545"/>
      <c r="RFO2" s="545"/>
      <c r="RFP2" s="546"/>
      <c r="RFQ2" s="539"/>
      <c r="RFR2" s="545"/>
      <c r="RFS2" s="545"/>
      <c r="RFT2" s="546"/>
      <c r="RFU2" s="539"/>
      <c r="RFV2" s="545"/>
      <c r="RFW2" s="545"/>
      <c r="RFX2" s="546"/>
      <c r="RFY2" s="539"/>
      <c r="RFZ2" s="545"/>
      <c r="RGA2" s="545"/>
      <c r="RGB2" s="546"/>
      <c r="RGC2" s="539"/>
      <c r="RGD2" s="545"/>
      <c r="RGE2" s="545"/>
      <c r="RGF2" s="546"/>
      <c r="RGG2" s="539"/>
      <c r="RGH2" s="545"/>
      <c r="RGI2" s="545"/>
      <c r="RGJ2" s="546"/>
      <c r="RGK2" s="539"/>
      <c r="RGL2" s="545"/>
      <c r="RGM2" s="545"/>
      <c r="RGN2" s="546"/>
      <c r="RGO2" s="539"/>
      <c r="RGP2" s="545"/>
      <c r="RGQ2" s="545"/>
      <c r="RGR2" s="546"/>
      <c r="RGS2" s="539"/>
      <c r="RGT2" s="545"/>
      <c r="RGU2" s="545"/>
      <c r="RGV2" s="546"/>
      <c r="RGW2" s="539"/>
      <c r="RGX2" s="545"/>
      <c r="RGY2" s="545"/>
      <c r="RGZ2" s="546"/>
      <c r="RHA2" s="539"/>
      <c r="RHB2" s="545"/>
      <c r="RHC2" s="545"/>
      <c r="RHD2" s="546"/>
      <c r="RHE2" s="539"/>
      <c r="RHF2" s="545"/>
      <c r="RHG2" s="545"/>
      <c r="RHH2" s="546"/>
      <c r="RHI2" s="539"/>
      <c r="RHJ2" s="545"/>
      <c r="RHK2" s="545"/>
      <c r="RHL2" s="546"/>
      <c r="RHM2" s="539"/>
      <c r="RHN2" s="545"/>
      <c r="RHO2" s="545"/>
      <c r="RHP2" s="546"/>
      <c r="RHQ2" s="539"/>
      <c r="RHR2" s="545"/>
      <c r="RHS2" s="545"/>
      <c r="RHT2" s="546"/>
      <c r="RHU2" s="539"/>
      <c r="RHV2" s="545"/>
      <c r="RHW2" s="545"/>
      <c r="RHX2" s="546"/>
      <c r="RHY2" s="539"/>
      <c r="RHZ2" s="545"/>
      <c r="RIA2" s="545"/>
      <c r="RIB2" s="546"/>
      <c r="RIC2" s="539"/>
      <c r="RID2" s="545"/>
      <c r="RIE2" s="545"/>
      <c r="RIF2" s="546"/>
      <c r="RIG2" s="539"/>
      <c r="RIH2" s="545"/>
      <c r="RII2" s="545"/>
      <c r="RIJ2" s="546"/>
      <c r="RIK2" s="539"/>
      <c r="RIL2" s="545"/>
      <c r="RIM2" s="545"/>
      <c r="RIN2" s="546"/>
      <c r="RIO2" s="539"/>
      <c r="RIP2" s="545"/>
      <c r="RIQ2" s="545"/>
      <c r="RIR2" s="546"/>
      <c r="RIS2" s="539"/>
      <c r="RIT2" s="545"/>
      <c r="RIU2" s="545"/>
      <c r="RIV2" s="546"/>
      <c r="RIW2" s="539"/>
      <c r="RIX2" s="545"/>
      <c r="RIY2" s="545"/>
      <c r="RIZ2" s="546"/>
      <c r="RJA2" s="539"/>
      <c r="RJB2" s="545"/>
      <c r="RJC2" s="545"/>
      <c r="RJD2" s="546"/>
      <c r="RJE2" s="539"/>
      <c r="RJF2" s="545"/>
      <c r="RJG2" s="545"/>
      <c r="RJH2" s="546"/>
      <c r="RJI2" s="539"/>
      <c r="RJJ2" s="545"/>
      <c r="RJK2" s="545"/>
      <c r="RJL2" s="546"/>
      <c r="RJM2" s="539"/>
      <c r="RJN2" s="545"/>
      <c r="RJO2" s="545"/>
      <c r="RJP2" s="546"/>
      <c r="RJQ2" s="539"/>
      <c r="RJR2" s="545"/>
      <c r="RJS2" s="545"/>
      <c r="RJT2" s="546"/>
      <c r="RJU2" s="539"/>
      <c r="RJV2" s="545"/>
      <c r="RJW2" s="545"/>
      <c r="RJX2" s="546"/>
      <c r="RJY2" s="539"/>
      <c r="RJZ2" s="545"/>
      <c r="RKA2" s="545"/>
      <c r="RKB2" s="546"/>
      <c r="RKC2" s="539"/>
      <c r="RKD2" s="545"/>
      <c r="RKE2" s="545"/>
      <c r="RKF2" s="546"/>
      <c r="RKG2" s="539"/>
      <c r="RKH2" s="545"/>
      <c r="RKI2" s="545"/>
      <c r="RKJ2" s="546"/>
      <c r="RKK2" s="539"/>
      <c r="RKL2" s="545"/>
      <c r="RKM2" s="545"/>
      <c r="RKN2" s="546"/>
      <c r="RKO2" s="539"/>
      <c r="RKP2" s="545"/>
      <c r="RKQ2" s="545"/>
      <c r="RKR2" s="546"/>
      <c r="RKS2" s="539"/>
      <c r="RKT2" s="545"/>
      <c r="RKU2" s="545"/>
      <c r="RKV2" s="546"/>
      <c r="RKW2" s="539"/>
      <c r="RKX2" s="545"/>
      <c r="RKY2" s="545"/>
      <c r="RKZ2" s="546"/>
      <c r="RLA2" s="539"/>
      <c r="RLB2" s="545"/>
      <c r="RLC2" s="545"/>
      <c r="RLD2" s="546"/>
      <c r="RLE2" s="539"/>
      <c r="RLF2" s="545"/>
      <c r="RLG2" s="545"/>
      <c r="RLH2" s="546"/>
      <c r="RLI2" s="539"/>
      <c r="RLJ2" s="545"/>
      <c r="RLK2" s="545"/>
      <c r="RLL2" s="546"/>
      <c r="RLM2" s="539"/>
      <c r="RLN2" s="545"/>
      <c r="RLO2" s="545"/>
      <c r="RLP2" s="546"/>
      <c r="RLQ2" s="539"/>
      <c r="RLR2" s="545"/>
      <c r="RLS2" s="545"/>
      <c r="RLT2" s="546"/>
      <c r="RLU2" s="539"/>
      <c r="RLV2" s="545"/>
      <c r="RLW2" s="545"/>
      <c r="RLX2" s="546"/>
      <c r="RLY2" s="539"/>
      <c r="RLZ2" s="545"/>
      <c r="RMA2" s="545"/>
      <c r="RMB2" s="546"/>
      <c r="RMC2" s="539"/>
      <c r="RMD2" s="545"/>
      <c r="RME2" s="545"/>
      <c r="RMF2" s="546"/>
      <c r="RMG2" s="539"/>
      <c r="RMH2" s="545"/>
      <c r="RMI2" s="545"/>
      <c r="RMJ2" s="546"/>
      <c r="RMK2" s="539"/>
      <c r="RML2" s="545"/>
      <c r="RMM2" s="545"/>
      <c r="RMN2" s="546"/>
      <c r="RMO2" s="539"/>
      <c r="RMP2" s="545"/>
      <c r="RMQ2" s="545"/>
      <c r="RMR2" s="546"/>
      <c r="RMS2" s="539"/>
      <c r="RMT2" s="545"/>
      <c r="RMU2" s="545"/>
      <c r="RMV2" s="546"/>
      <c r="RMW2" s="539"/>
      <c r="RMX2" s="545"/>
      <c r="RMY2" s="545"/>
      <c r="RMZ2" s="546"/>
      <c r="RNA2" s="539"/>
      <c r="RNB2" s="545"/>
      <c r="RNC2" s="545"/>
      <c r="RND2" s="546"/>
      <c r="RNE2" s="539"/>
      <c r="RNF2" s="545"/>
      <c r="RNG2" s="545"/>
      <c r="RNH2" s="546"/>
      <c r="RNI2" s="539"/>
      <c r="RNJ2" s="545"/>
      <c r="RNK2" s="545"/>
      <c r="RNL2" s="546"/>
      <c r="RNM2" s="539"/>
      <c r="RNN2" s="545"/>
      <c r="RNO2" s="545"/>
      <c r="RNP2" s="546"/>
      <c r="RNQ2" s="539"/>
      <c r="RNR2" s="545"/>
      <c r="RNS2" s="545"/>
      <c r="RNT2" s="546"/>
      <c r="RNU2" s="539"/>
      <c r="RNV2" s="545"/>
      <c r="RNW2" s="545"/>
      <c r="RNX2" s="546"/>
      <c r="RNY2" s="539"/>
      <c r="RNZ2" s="545"/>
      <c r="ROA2" s="545"/>
      <c r="ROB2" s="546"/>
      <c r="ROC2" s="539"/>
      <c r="ROD2" s="545"/>
      <c r="ROE2" s="545"/>
      <c r="ROF2" s="546"/>
      <c r="ROG2" s="539"/>
      <c r="ROH2" s="545"/>
      <c r="ROI2" s="545"/>
      <c r="ROJ2" s="546"/>
      <c r="ROK2" s="539"/>
      <c r="ROL2" s="545"/>
      <c r="ROM2" s="545"/>
      <c r="RON2" s="546"/>
      <c r="ROO2" s="539"/>
      <c r="ROP2" s="545"/>
      <c r="ROQ2" s="545"/>
      <c r="ROR2" s="546"/>
      <c r="ROS2" s="539"/>
      <c r="ROT2" s="545"/>
      <c r="ROU2" s="545"/>
      <c r="ROV2" s="546"/>
      <c r="ROW2" s="539"/>
      <c r="ROX2" s="545"/>
      <c r="ROY2" s="545"/>
      <c r="ROZ2" s="546"/>
      <c r="RPA2" s="539"/>
      <c r="RPB2" s="545"/>
      <c r="RPC2" s="545"/>
      <c r="RPD2" s="546"/>
      <c r="RPE2" s="539"/>
      <c r="RPF2" s="545"/>
      <c r="RPG2" s="545"/>
      <c r="RPH2" s="546"/>
      <c r="RPI2" s="539"/>
      <c r="RPJ2" s="545"/>
      <c r="RPK2" s="545"/>
      <c r="RPL2" s="546"/>
      <c r="RPM2" s="539"/>
      <c r="RPN2" s="545"/>
      <c r="RPO2" s="545"/>
      <c r="RPP2" s="546"/>
      <c r="RPQ2" s="539"/>
      <c r="RPR2" s="545"/>
      <c r="RPS2" s="545"/>
      <c r="RPT2" s="546"/>
      <c r="RPU2" s="539"/>
      <c r="RPV2" s="545"/>
      <c r="RPW2" s="545"/>
      <c r="RPX2" s="546"/>
      <c r="RPY2" s="539"/>
      <c r="RPZ2" s="545"/>
      <c r="RQA2" s="545"/>
      <c r="RQB2" s="546"/>
      <c r="RQC2" s="539"/>
      <c r="RQD2" s="545"/>
      <c r="RQE2" s="545"/>
      <c r="RQF2" s="546"/>
      <c r="RQG2" s="539"/>
      <c r="RQH2" s="545"/>
      <c r="RQI2" s="545"/>
      <c r="RQJ2" s="546"/>
      <c r="RQK2" s="539"/>
      <c r="RQL2" s="545"/>
      <c r="RQM2" s="545"/>
      <c r="RQN2" s="546"/>
      <c r="RQO2" s="539"/>
      <c r="RQP2" s="545"/>
      <c r="RQQ2" s="545"/>
      <c r="RQR2" s="546"/>
      <c r="RQS2" s="539"/>
      <c r="RQT2" s="545"/>
      <c r="RQU2" s="545"/>
      <c r="RQV2" s="546"/>
      <c r="RQW2" s="539"/>
      <c r="RQX2" s="545"/>
      <c r="RQY2" s="545"/>
      <c r="RQZ2" s="546"/>
      <c r="RRA2" s="539"/>
      <c r="RRB2" s="545"/>
      <c r="RRC2" s="545"/>
      <c r="RRD2" s="546"/>
      <c r="RRE2" s="539"/>
      <c r="RRF2" s="545"/>
      <c r="RRG2" s="545"/>
      <c r="RRH2" s="546"/>
      <c r="RRI2" s="539"/>
      <c r="RRJ2" s="545"/>
      <c r="RRK2" s="545"/>
      <c r="RRL2" s="546"/>
      <c r="RRM2" s="539"/>
      <c r="RRN2" s="545"/>
      <c r="RRO2" s="545"/>
      <c r="RRP2" s="546"/>
      <c r="RRQ2" s="539"/>
      <c r="RRR2" s="545"/>
      <c r="RRS2" s="545"/>
      <c r="RRT2" s="546"/>
      <c r="RRU2" s="539"/>
      <c r="RRV2" s="545"/>
      <c r="RRW2" s="545"/>
      <c r="RRX2" s="546"/>
      <c r="RRY2" s="539"/>
      <c r="RRZ2" s="545"/>
      <c r="RSA2" s="545"/>
      <c r="RSB2" s="546"/>
      <c r="RSC2" s="539"/>
      <c r="RSD2" s="545"/>
      <c r="RSE2" s="545"/>
      <c r="RSF2" s="546"/>
      <c r="RSG2" s="539"/>
      <c r="RSH2" s="545"/>
      <c r="RSI2" s="545"/>
      <c r="RSJ2" s="546"/>
      <c r="RSK2" s="539"/>
      <c r="RSL2" s="545"/>
      <c r="RSM2" s="545"/>
      <c r="RSN2" s="546"/>
      <c r="RSO2" s="539"/>
      <c r="RSP2" s="545"/>
      <c r="RSQ2" s="545"/>
      <c r="RSR2" s="546"/>
      <c r="RSS2" s="539"/>
      <c r="RST2" s="545"/>
      <c r="RSU2" s="545"/>
      <c r="RSV2" s="546"/>
      <c r="RSW2" s="539"/>
      <c r="RSX2" s="545"/>
      <c r="RSY2" s="545"/>
      <c r="RSZ2" s="546"/>
      <c r="RTA2" s="539"/>
      <c r="RTB2" s="545"/>
      <c r="RTC2" s="545"/>
      <c r="RTD2" s="546"/>
      <c r="RTE2" s="539"/>
      <c r="RTF2" s="545"/>
      <c r="RTG2" s="545"/>
      <c r="RTH2" s="546"/>
      <c r="RTI2" s="539"/>
      <c r="RTJ2" s="545"/>
      <c r="RTK2" s="545"/>
      <c r="RTL2" s="546"/>
      <c r="RTM2" s="539"/>
      <c r="RTN2" s="545"/>
      <c r="RTO2" s="545"/>
      <c r="RTP2" s="546"/>
      <c r="RTQ2" s="539"/>
      <c r="RTR2" s="545"/>
      <c r="RTS2" s="545"/>
      <c r="RTT2" s="546"/>
      <c r="RTU2" s="539"/>
      <c r="RTV2" s="545"/>
      <c r="RTW2" s="545"/>
      <c r="RTX2" s="546"/>
      <c r="RTY2" s="539"/>
      <c r="RTZ2" s="545"/>
      <c r="RUA2" s="545"/>
      <c r="RUB2" s="546"/>
      <c r="RUC2" s="539"/>
      <c r="RUD2" s="545"/>
      <c r="RUE2" s="545"/>
      <c r="RUF2" s="546"/>
      <c r="RUG2" s="539"/>
      <c r="RUH2" s="545"/>
      <c r="RUI2" s="545"/>
      <c r="RUJ2" s="546"/>
      <c r="RUK2" s="539"/>
      <c r="RUL2" s="545"/>
      <c r="RUM2" s="545"/>
      <c r="RUN2" s="546"/>
      <c r="RUO2" s="539"/>
      <c r="RUP2" s="545"/>
      <c r="RUQ2" s="545"/>
      <c r="RUR2" s="546"/>
      <c r="RUS2" s="539"/>
      <c r="RUT2" s="545"/>
      <c r="RUU2" s="545"/>
      <c r="RUV2" s="546"/>
      <c r="RUW2" s="539"/>
      <c r="RUX2" s="545"/>
      <c r="RUY2" s="545"/>
      <c r="RUZ2" s="546"/>
      <c r="RVA2" s="539"/>
      <c r="RVB2" s="545"/>
      <c r="RVC2" s="545"/>
      <c r="RVD2" s="546"/>
      <c r="RVE2" s="539"/>
      <c r="RVF2" s="545"/>
      <c r="RVG2" s="545"/>
      <c r="RVH2" s="546"/>
      <c r="RVI2" s="539"/>
      <c r="RVJ2" s="545"/>
      <c r="RVK2" s="545"/>
      <c r="RVL2" s="546"/>
      <c r="RVM2" s="539"/>
      <c r="RVN2" s="545"/>
      <c r="RVO2" s="545"/>
      <c r="RVP2" s="546"/>
      <c r="RVQ2" s="539"/>
      <c r="RVR2" s="545"/>
      <c r="RVS2" s="545"/>
      <c r="RVT2" s="546"/>
      <c r="RVU2" s="539"/>
      <c r="RVV2" s="545"/>
      <c r="RVW2" s="545"/>
      <c r="RVX2" s="546"/>
      <c r="RVY2" s="539"/>
      <c r="RVZ2" s="545"/>
      <c r="RWA2" s="545"/>
      <c r="RWB2" s="546"/>
      <c r="RWC2" s="539"/>
      <c r="RWD2" s="545"/>
      <c r="RWE2" s="545"/>
      <c r="RWF2" s="546"/>
      <c r="RWG2" s="539"/>
      <c r="RWH2" s="545"/>
      <c r="RWI2" s="545"/>
      <c r="RWJ2" s="546"/>
      <c r="RWK2" s="539"/>
      <c r="RWL2" s="545"/>
      <c r="RWM2" s="545"/>
      <c r="RWN2" s="546"/>
      <c r="RWO2" s="539"/>
      <c r="RWP2" s="545"/>
      <c r="RWQ2" s="545"/>
      <c r="RWR2" s="546"/>
      <c r="RWS2" s="539"/>
      <c r="RWT2" s="545"/>
      <c r="RWU2" s="545"/>
      <c r="RWV2" s="546"/>
      <c r="RWW2" s="539"/>
      <c r="RWX2" s="545"/>
      <c r="RWY2" s="545"/>
      <c r="RWZ2" s="546"/>
      <c r="RXA2" s="539"/>
      <c r="RXB2" s="545"/>
      <c r="RXC2" s="545"/>
      <c r="RXD2" s="546"/>
      <c r="RXE2" s="539"/>
      <c r="RXF2" s="545"/>
      <c r="RXG2" s="545"/>
      <c r="RXH2" s="546"/>
      <c r="RXI2" s="539"/>
      <c r="RXJ2" s="545"/>
      <c r="RXK2" s="545"/>
      <c r="RXL2" s="546"/>
      <c r="RXM2" s="539"/>
      <c r="RXN2" s="545"/>
      <c r="RXO2" s="545"/>
      <c r="RXP2" s="546"/>
      <c r="RXQ2" s="539"/>
      <c r="RXR2" s="545"/>
      <c r="RXS2" s="545"/>
      <c r="RXT2" s="546"/>
      <c r="RXU2" s="539"/>
      <c r="RXV2" s="545"/>
      <c r="RXW2" s="545"/>
      <c r="RXX2" s="546"/>
      <c r="RXY2" s="539"/>
      <c r="RXZ2" s="545"/>
      <c r="RYA2" s="545"/>
      <c r="RYB2" s="546"/>
      <c r="RYC2" s="539"/>
      <c r="RYD2" s="545"/>
      <c r="RYE2" s="545"/>
      <c r="RYF2" s="546"/>
      <c r="RYG2" s="539"/>
      <c r="RYH2" s="545"/>
      <c r="RYI2" s="545"/>
      <c r="RYJ2" s="546"/>
      <c r="RYK2" s="539"/>
      <c r="RYL2" s="545"/>
      <c r="RYM2" s="545"/>
      <c r="RYN2" s="546"/>
      <c r="RYO2" s="539"/>
      <c r="RYP2" s="545"/>
      <c r="RYQ2" s="545"/>
      <c r="RYR2" s="546"/>
      <c r="RYS2" s="539"/>
      <c r="RYT2" s="545"/>
      <c r="RYU2" s="545"/>
      <c r="RYV2" s="546"/>
      <c r="RYW2" s="539"/>
      <c r="RYX2" s="545"/>
      <c r="RYY2" s="545"/>
      <c r="RYZ2" s="546"/>
      <c r="RZA2" s="539"/>
      <c r="RZB2" s="545"/>
      <c r="RZC2" s="545"/>
      <c r="RZD2" s="546"/>
      <c r="RZE2" s="539"/>
      <c r="RZF2" s="545"/>
      <c r="RZG2" s="545"/>
      <c r="RZH2" s="546"/>
      <c r="RZI2" s="539"/>
      <c r="RZJ2" s="545"/>
      <c r="RZK2" s="545"/>
      <c r="RZL2" s="546"/>
      <c r="RZM2" s="539"/>
      <c r="RZN2" s="545"/>
      <c r="RZO2" s="545"/>
      <c r="RZP2" s="546"/>
      <c r="RZQ2" s="539"/>
      <c r="RZR2" s="545"/>
      <c r="RZS2" s="545"/>
      <c r="RZT2" s="546"/>
      <c r="RZU2" s="539"/>
      <c r="RZV2" s="545"/>
      <c r="RZW2" s="545"/>
      <c r="RZX2" s="546"/>
      <c r="RZY2" s="539"/>
      <c r="RZZ2" s="545"/>
      <c r="SAA2" s="545"/>
      <c r="SAB2" s="546"/>
      <c r="SAC2" s="539"/>
      <c r="SAD2" s="545"/>
      <c r="SAE2" s="545"/>
      <c r="SAF2" s="546"/>
      <c r="SAG2" s="539"/>
      <c r="SAH2" s="545"/>
      <c r="SAI2" s="545"/>
      <c r="SAJ2" s="546"/>
      <c r="SAK2" s="539"/>
      <c r="SAL2" s="545"/>
      <c r="SAM2" s="545"/>
      <c r="SAN2" s="546"/>
      <c r="SAO2" s="539"/>
      <c r="SAP2" s="545"/>
      <c r="SAQ2" s="545"/>
      <c r="SAR2" s="546"/>
      <c r="SAS2" s="539"/>
      <c r="SAT2" s="545"/>
      <c r="SAU2" s="545"/>
      <c r="SAV2" s="546"/>
      <c r="SAW2" s="539"/>
      <c r="SAX2" s="545"/>
      <c r="SAY2" s="545"/>
      <c r="SAZ2" s="546"/>
      <c r="SBA2" s="539"/>
      <c r="SBB2" s="545"/>
      <c r="SBC2" s="545"/>
      <c r="SBD2" s="546"/>
      <c r="SBE2" s="539"/>
      <c r="SBF2" s="545"/>
      <c r="SBG2" s="545"/>
      <c r="SBH2" s="546"/>
      <c r="SBI2" s="539"/>
      <c r="SBJ2" s="545"/>
      <c r="SBK2" s="545"/>
      <c r="SBL2" s="546"/>
      <c r="SBM2" s="539"/>
      <c r="SBN2" s="545"/>
      <c r="SBO2" s="545"/>
      <c r="SBP2" s="546"/>
      <c r="SBQ2" s="539"/>
      <c r="SBR2" s="545"/>
      <c r="SBS2" s="545"/>
      <c r="SBT2" s="546"/>
      <c r="SBU2" s="539"/>
      <c r="SBV2" s="545"/>
      <c r="SBW2" s="545"/>
      <c r="SBX2" s="546"/>
      <c r="SBY2" s="539"/>
      <c r="SBZ2" s="545"/>
      <c r="SCA2" s="545"/>
      <c r="SCB2" s="546"/>
      <c r="SCC2" s="539"/>
      <c r="SCD2" s="545"/>
      <c r="SCE2" s="545"/>
      <c r="SCF2" s="546"/>
      <c r="SCG2" s="539"/>
      <c r="SCH2" s="545"/>
      <c r="SCI2" s="545"/>
      <c r="SCJ2" s="546"/>
      <c r="SCK2" s="539"/>
      <c r="SCL2" s="545"/>
      <c r="SCM2" s="545"/>
      <c r="SCN2" s="546"/>
      <c r="SCO2" s="539"/>
      <c r="SCP2" s="545"/>
      <c r="SCQ2" s="545"/>
      <c r="SCR2" s="546"/>
      <c r="SCS2" s="539"/>
      <c r="SCT2" s="545"/>
      <c r="SCU2" s="545"/>
      <c r="SCV2" s="546"/>
      <c r="SCW2" s="539"/>
      <c r="SCX2" s="545"/>
      <c r="SCY2" s="545"/>
      <c r="SCZ2" s="546"/>
      <c r="SDA2" s="539"/>
      <c r="SDB2" s="545"/>
      <c r="SDC2" s="545"/>
      <c r="SDD2" s="546"/>
      <c r="SDE2" s="539"/>
      <c r="SDF2" s="545"/>
      <c r="SDG2" s="545"/>
      <c r="SDH2" s="546"/>
      <c r="SDI2" s="539"/>
      <c r="SDJ2" s="545"/>
      <c r="SDK2" s="545"/>
      <c r="SDL2" s="546"/>
      <c r="SDM2" s="539"/>
      <c r="SDN2" s="545"/>
      <c r="SDO2" s="545"/>
      <c r="SDP2" s="546"/>
      <c r="SDQ2" s="539"/>
      <c r="SDR2" s="545"/>
      <c r="SDS2" s="545"/>
      <c r="SDT2" s="546"/>
      <c r="SDU2" s="539"/>
      <c r="SDV2" s="545"/>
      <c r="SDW2" s="545"/>
      <c r="SDX2" s="546"/>
      <c r="SDY2" s="539"/>
      <c r="SDZ2" s="545"/>
      <c r="SEA2" s="545"/>
      <c r="SEB2" s="546"/>
      <c r="SEC2" s="539"/>
      <c r="SED2" s="545"/>
      <c r="SEE2" s="545"/>
      <c r="SEF2" s="546"/>
      <c r="SEG2" s="539"/>
      <c r="SEH2" s="545"/>
      <c r="SEI2" s="545"/>
      <c r="SEJ2" s="546"/>
      <c r="SEK2" s="539"/>
      <c r="SEL2" s="545"/>
      <c r="SEM2" s="545"/>
      <c r="SEN2" s="546"/>
      <c r="SEO2" s="539"/>
      <c r="SEP2" s="545"/>
      <c r="SEQ2" s="545"/>
      <c r="SER2" s="546"/>
      <c r="SES2" s="539"/>
      <c r="SET2" s="545"/>
      <c r="SEU2" s="545"/>
      <c r="SEV2" s="546"/>
      <c r="SEW2" s="539"/>
      <c r="SEX2" s="545"/>
      <c r="SEY2" s="545"/>
      <c r="SEZ2" s="546"/>
      <c r="SFA2" s="539"/>
      <c r="SFB2" s="545"/>
      <c r="SFC2" s="545"/>
      <c r="SFD2" s="546"/>
      <c r="SFE2" s="539"/>
      <c r="SFF2" s="545"/>
      <c r="SFG2" s="545"/>
      <c r="SFH2" s="546"/>
      <c r="SFI2" s="539"/>
      <c r="SFJ2" s="545"/>
      <c r="SFK2" s="545"/>
      <c r="SFL2" s="546"/>
      <c r="SFM2" s="539"/>
      <c r="SFN2" s="545"/>
      <c r="SFO2" s="545"/>
      <c r="SFP2" s="546"/>
      <c r="SFQ2" s="539"/>
      <c r="SFR2" s="545"/>
      <c r="SFS2" s="545"/>
      <c r="SFT2" s="546"/>
      <c r="SFU2" s="539"/>
      <c r="SFV2" s="545"/>
      <c r="SFW2" s="545"/>
      <c r="SFX2" s="546"/>
      <c r="SFY2" s="539"/>
      <c r="SFZ2" s="545"/>
      <c r="SGA2" s="545"/>
      <c r="SGB2" s="546"/>
      <c r="SGC2" s="539"/>
      <c r="SGD2" s="545"/>
      <c r="SGE2" s="545"/>
      <c r="SGF2" s="546"/>
      <c r="SGG2" s="539"/>
      <c r="SGH2" s="545"/>
      <c r="SGI2" s="545"/>
      <c r="SGJ2" s="546"/>
      <c r="SGK2" s="539"/>
      <c r="SGL2" s="545"/>
      <c r="SGM2" s="545"/>
      <c r="SGN2" s="546"/>
      <c r="SGO2" s="539"/>
      <c r="SGP2" s="545"/>
      <c r="SGQ2" s="545"/>
      <c r="SGR2" s="546"/>
      <c r="SGS2" s="539"/>
      <c r="SGT2" s="545"/>
      <c r="SGU2" s="545"/>
      <c r="SGV2" s="546"/>
      <c r="SGW2" s="539"/>
      <c r="SGX2" s="545"/>
      <c r="SGY2" s="545"/>
      <c r="SGZ2" s="546"/>
      <c r="SHA2" s="539"/>
      <c r="SHB2" s="545"/>
      <c r="SHC2" s="545"/>
      <c r="SHD2" s="546"/>
      <c r="SHE2" s="539"/>
      <c r="SHF2" s="545"/>
      <c r="SHG2" s="545"/>
      <c r="SHH2" s="546"/>
      <c r="SHI2" s="539"/>
      <c r="SHJ2" s="545"/>
      <c r="SHK2" s="545"/>
      <c r="SHL2" s="546"/>
      <c r="SHM2" s="539"/>
      <c r="SHN2" s="545"/>
      <c r="SHO2" s="545"/>
      <c r="SHP2" s="546"/>
      <c r="SHQ2" s="539"/>
      <c r="SHR2" s="545"/>
      <c r="SHS2" s="545"/>
      <c r="SHT2" s="546"/>
      <c r="SHU2" s="539"/>
      <c r="SHV2" s="545"/>
      <c r="SHW2" s="545"/>
      <c r="SHX2" s="546"/>
      <c r="SHY2" s="539"/>
      <c r="SHZ2" s="545"/>
      <c r="SIA2" s="545"/>
      <c r="SIB2" s="546"/>
      <c r="SIC2" s="539"/>
      <c r="SID2" s="545"/>
      <c r="SIE2" s="545"/>
      <c r="SIF2" s="546"/>
      <c r="SIG2" s="539"/>
      <c r="SIH2" s="545"/>
      <c r="SII2" s="545"/>
      <c r="SIJ2" s="546"/>
      <c r="SIK2" s="539"/>
      <c r="SIL2" s="545"/>
      <c r="SIM2" s="545"/>
      <c r="SIN2" s="546"/>
      <c r="SIO2" s="539"/>
      <c r="SIP2" s="545"/>
      <c r="SIQ2" s="545"/>
      <c r="SIR2" s="546"/>
      <c r="SIS2" s="539"/>
      <c r="SIT2" s="545"/>
      <c r="SIU2" s="545"/>
      <c r="SIV2" s="546"/>
      <c r="SIW2" s="539"/>
      <c r="SIX2" s="545"/>
      <c r="SIY2" s="545"/>
      <c r="SIZ2" s="546"/>
      <c r="SJA2" s="539"/>
      <c r="SJB2" s="545"/>
      <c r="SJC2" s="545"/>
      <c r="SJD2" s="546"/>
      <c r="SJE2" s="539"/>
      <c r="SJF2" s="545"/>
      <c r="SJG2" s="545"/>
      <c r="SJH2" s="546"/>
      <c r="SJI2" s="539"/>
      <c r="SJJ2" s="545"/>
      <c r="SJK2" s="545"/>
      <c r="SJL2" s="546"/>
      <c r="SJM2" s="539"/>
      <c r="SJN2" s="545"/>
      <c r="SJO2" s="545"/>
      <c r="SJP2" s="546"/>
      <c r="SJQ2" s="539"/>
      <c r="SJR2" s="545"/>
      <c r="SJS2" s="545"/>
      <c r="SJT2" s="546"/>
      <c r="SJU2" s="539"/>
      <c r="SJV2" s="545"/>
      <c r="SJW2" s="545"/>
      <c r="SJX2" s="546"/>
      <c r="SJY2" s="539"/>
      <c r="SJZ2" s="545"/>
      <c r="SKA2" s="545"/>
      <c r="SKB2" s="546"/>
      <c r="SKC2" s="539"/>
      <c r="SKD2" s="545"/>
      <c r="SKE2" s="545"/>
      <c r="SKF2" s="546"/>
      <c r="SKG2" s="539"/>
      <c r="SKH2" s="545"/>
      <c r="SKI2" s="545"/>
      <c r="SKJ2" s="546"/>
      <c r="SKK2" s="539"/>
      <c r="SKL2" s="545"/>
      <c r="SKM2" s="545"/>
      <c r="SKN2" s="546"/>
      <c r="SKO2" s="539"/>
      <c r="SKP2" s="545"/>
      <c r="SKQ2" s="545"/>
      <c r="SKR2" s="546"/>
      <c r="SKS2" s="539"/>
      <c r="SKT2" s="545"/>
      <c r="SKU2" s="545"/>
      <c r="SKV2" s="546"/>
      <c r="SKW2" s="539"/>
      <c r="SKX2" s="545"/>
      <c r="SKY2" s="545"/>
      <c r="SKZ2" s="546"/>
      <c r="SLA2" s="539"/>
      <c r="SLB2" s="545"/>
      <c r="SLC2" s="545"/>
      <c r="SLD2" s="546"/>
      <c r="SLE2" s="539"/>
      <c r="SLF2" s="545"/>
      <c r="SLG2" s="545"/>
      <c r="SLH2" s="546"/>
      <c r="SLI2" s="539"/>
      <c r="SLJ2" s="545"/>
      <c r="SLK2" s="545"/>
      <c r="SLL2" s="546"/>
      <c r="SLM2" s="539"/>
      <c r="SLN2" s="545"/>
      <c r="SLO2" s="545"/>
      <c r="SLP2" s="546"/>
      <c r="SLQ2" s="539"/>
      <c r="SLR2" s="545"/>
      <c r="SLS2" s="545"/>
      <c r="SLT2" s="546"/>
      <c r="SLU2" s="539"/>
      <c r="SLV2" s="545"/>
      <c r="SLW2" s="545"/>
      <c r="SLX2" s="546"/>
      <c r="SLY2" s="539"/>
      <c r="SLZ2" s="545"/>
      <c r="SMA2" s="545"/>
      <c r="SMB2" s="546"/>
      <c r="SMC2" s="539"/>
      <c r="SMD2" s="545"/>
      <c r="SME2" s="545"/>
      <c r="SMF2" s="546"/>
      <c r="SMG2" s="539"/>
      <c r="SMH2" s="545"/>
      <c r="SMI2" s="545"/>
      <c r="SMJ2" s="546"/>
      <c r="SMK2" s="539"/>
      <c r="SML2" s="545"/>
      <c r="SMM2" s="545"/>
      <c r="SMN2" s="546"/>
      <c r="SMO2" s="539"/>
      <c r="SMP2" s="545"/>
      <c r="SMQ2" s="545"/>
      <c r="SMR2" s="546"/>
      <c r="SMS2" s="539"/>
      <c r="SMT2" s="545"/>
      <c r="SMU2" s="545"/>
      <c r="SMV2" s="546"/>
      <c r="SMW2" s="539"/>
      <c r="SMX2" s="545"/>
      <c r="SMY2" s="545"/>
      <c r="SMZ2" s="546"/>
      <c r="SNA2" s="539"/>
      <c r="SNB2" s="545"/>
      <c r="SNC2" s="545"/>
      <c r="SND2" s="546"/>
      <c r="SNE2" s="539"/>
      <c r="SNF2" s="545"/>
      <c r="SNG2" s="545"/>
      <c r="SNH2" s="546"/>
      <c r="SNI2" s="539"/>
      <c r="SNJ2" s="545"/>
      <c r="SNK2" s="545"/>
      <c r="SNL2" s="546"/>
      <c r="SNM2" s="539"/>
      <c r="SNN2" s="545"/>
      <c r="SNO2" s="545"/>
      <c r="SNP2" s="546"/>
      <c r="SNQ2" s="539"/>
      <c r="SNR2" s="545"/>
      <c r="SNS2" s="545"/>
      <c r="SNT2" s="546"/>
      <c r="SNU2" s="539"/>
      <c r="SNV2" s="545"/>
      <c r="SNW2" s="545"/>
      <c r="SNX2" s="546"/>
      <c r="SNY2" s="539"/>
      <c r="SNZ2" s="545"/>
      <c r="SOA2" s="545"/>
      <c r="SOB2" s="546"/>
      <c r="SOC2" s="539"/>
      <c r="SOD2" s="545"/>
      <c r="SOE2" s="545"/>
      <c r="SOF2" s="546"/>
      <c r="SOG2" s="539"/>
      <c r="SOH2" s="545"/>
      <c r="SOI2" s="545"/>
      <c r="SOJ2" s="546"/>
      <c r="SOK2" s="539"/>
      <c r="SOL2" s="545"/>
      <c r="SOM2" s="545"/>
      <c r="SON2" s="546"/>
      <c r="SOO2" s="539"/>
      <c r="SOP2" s="545"/>
      <c r="SOQ2" s="545"/>
      <c r="SOR2" s="546"/>
      <c r="SOS2" s="539"/>
      <c r="SOT2" s="545"/>
      <c r="SOU2" s="545"/>
      <c r="SOV2" s="546"/>
      <c r="SOW2" s="539"/>
      <c r="SOX2" s="545"/>
      <c r="SOY2" s="545"/>
      <c r="SOZ2" s="546"/>
      <c r="SPA2" s="539"/>
      <c r="SPB2" s="545"/>
      <c r="SPC2" s="545"/>
      <c r="SPD2" s="546"/>
      <c r="SPE2" s="539"/>
      <c r="SPF2" s="545"/>
      <c r="SPG2" s="545"/>
      <c r="SPH2" s="546"/>
      <c r="SPI2" s="539"/>
      <c r="SPJ2" s="545"/>
      <c r="SPK2" s="545"/>
      <c r="SPL2" s="546"/>
      <c r="SPM2" s="539"/>
      <c r="SPN2" s="545"/>
      <c r="SPO2" s="545"/>
      <c r="SPP2" s="546"/>
      <c r="SPQ2" s="539"/>
      <c r="SPR2" s="545"/>
      <c r="SPS2" s="545"/>
      <c r="SPT2" s="546"/>
      <c r="SPU2" s="539"/>
      <c r="SPV2" s="545"/>
      <c r="SPW2" s="545"/>
      <c r="SPX2" s="546"/>
      <c r="SPY2" s="539"/>
      <c r="SPZ2" s="545"/>
      <c r="SQA2" s="545"/>
      <c r="SQB2" s="546"/>
      <c r="SQC2" s="539"/>
      <c r="SQD2" s="545"/>
      <c r="SQE2" s="545"/>
      <c r="SQF2" s="546"/>
      <c r="SQG2" s="539"/>
      <c r="SQH2" s="545"/>
      <c r="SQI2" s="545"/>
      <c r="SQJ2" s="546"/>
      <c r="SQK2" s="539"/>
      <c r="SQL2" s="545"/>
      <c r="SQM2" s="545"/>
      <c r="SQN2" s="546"/>
      <c r="SQO2" s="539"/>
      <c r="SQP2" s="545"/>
      <c r="SQQ2" s="545"/>
      <c r="SQR2" s="546"/>
      <c r="SQS2" s="539"/>
      <c r="SQT2" s="545"/>
      <c r="SQU2" s="545"/>
      <c r="SQV2" s="546"/>
      <c r="SQW2" s="539"/>
      <c r="SQX2" s="545"/>
      <c r="SQY2" s="545"/>
      <c r="SQZ2" s="546"/>
      <c r="SRA2" s="539"/>
      <c r="SRB2" s="545"/>
      <c r="SRC2" s="545"/>
      <c r="SRD2" s="546"/>
      <c r="SRE2" s="539"/>
      <c r="SRF2" s="545"/>
      <c r="SRG2" s="545"/>
      <c r="SRH2" s="546"/>
      <c r="SRI2" s="539"/>
      <c r="SRJ2" s="545"/>
      <c r="SRK2" s="545"/>
      <c r="SRL2" s="546"/>
      <c r="SRM2" s="539"/>
      <c r="SRN2" s="545"/>
      <c r="SRO2" s="545"/>
      <c r="SRP2" s="546"/>
      <c r="SRQ2" s="539"/>
      <c r="SRR2" s="545"/>
      <c r="SRS2" s="545"/>
      <c r="SRT2" s="546"/>
      <c r="SRU2" s="539"/>
      <c r="SRV2" s="545"/>
      <c r="SRW2" s="545"/>
      <c r="SRX2" s="546"/>
      <c r="SRY2" s="539"/>
      <c r="SRZ2" s="545"/>
      <c r="SSA2" s="545"/>
      <c r="SSB2" s="546"/>
      <c r="SSC2" s="539"/>
      <c r="SSD2" s="545"/>
      <c r="SSE2" s="545"/>
      <c r="SSF2" s="546"/>
      <c r="SSG2" s="539"/>
      <c r="SSH2" s="545"/>
      <c r="SSI2" s="545"/>
      <c r="SSJ2" s="546"/>
      <c r="SSK2" s="539"/>
      <c r="SSL2" s="545"/>
      <c r="SSM2" s="545"/>
      <c r="SSN2" s="546"/>
      <c r="SSO2" s="539"/>
      <c r="SSP2" s="545"/>
      <c r="SSQ2" s="545"/>
      <c r="SSR2" s="546"/>
      <c r="SSS2" s="539"/>
      <c r="SST2" s="545"/>
      <c r="SSU2" s="545"/>
      <c r="SSV2" s="546"/>
      <c r="SSW2" s="539"/>
      <c r="SSX2" s="545"/>
      <c r="SSY2" s="545"/>
      <c r="SSZ2" s="546"/>
      <c r="STA2" s="539"/>
      <c r="STB2" s="545"/>
      <c r="STC2" s="545"/>
      <c r="STD2" s="546"/>
      <c r="STE2" s="539"/>
      <c r="STF2" s="545"/>
      <c r="STG2" s="545"/>
      <c r="STH2" s="546"/>
      <c r="STI2" s="539"/>
      <c r="STJ2" s="545"/>
      <c r="STK2" s="545"/>
      <c r="STL2" s="546"/>
      <c r="STM2" s="539"/>
      <c r="STN2" s="545"/>
      <c r="STO2" s="545"/>
      <c r="STP2" s="546"/>
      <c r="STQ2" s="539"/>
      <c r="STR2" s="545"/>
      <c r="STS2" s="545"/>
      <c r="STT2" s="546"/>
      <c r="STU2" s="539"/>
      <c r="STV2" s="545"/>
      <c r="STW2" s="545"/>
      <c r="STX2" s="546"/>
      <c r="STY2" s="539"/>
      <c r="STZ2" s="545"/>
      <c r="SUA2" s="545"/>
      <c r="SUB2" s="546"/>
      <c r="SUC2" s="539"/>
      <c r="SUD2" s="545"/>
      <c r="SUE2" s="545"/>
      <c r="SUF2" s="546"/>
      <c r="SUG2" s="539"/>
      <c r="SUH2" s="545"/>
      <c r="SUI2" s="545"/>
      <c r="SUJ2" s="546"/>
      <c r="SUK2" s="539"/>
      <c r="SUL2" s="545"/>
      <c r="SUM2" s="545"/>
      <c r="SUN2" s="546"/>
      <c r="SUO2" s="539"/>
      <c r="SUP2" s="545"/>
      <c r="SUQ2" s="545"/>
      <c r="SUR2" s="546"/>
      <c r="SUS2" s="539"/>
      <c r="SUT2" s="545"/>
      <c r="SUU2" s="545"/>
      <c r="SUV2" s="546"/>
      <c r="SUW2" s="539"/>
      <c r="SUX2" s="545"/>
      <c r="SUY2" s="545"/>
      <c r="SUZ2" s="546"/>
      <c r="SVA2" s="539"/>
      <c r="SVB2" s="545"/>
      <c r="SVC2" s="545"/>
      <c r="SVD2" s="546"/>
      <c r="SVE2" s="539"/>
      <c r="SVF2" s="545"/>
      <c r="SVG2" s="545"/>
      <c r="SVH2" s="546"/>
      <c r="SVI2" s="539"/>
      <c r="SVJ2" s="545"/>
      <c r="SVK2" s="545"/>
      <c r="SVL2" s="546"/>
      <c r="SVM2" s="539"/>
      <c r="SVN2" s="545"/>
      <c r="SVO2" s="545"/>
      <c r="SVP2" s="546"/>
      <c r="SVQ2" s="539"/>
      <c r="SVR2" s="545"/>
      <c r="SVS2" s="545"/>
      <c r="SVT2" s="546"/>
      <c r="SVU2" s="539"/>
      <c r="SVV2" s="545"/>
      <c r="SVW2" s="545"/>
      <c r="SVX2" s="546"/>
      <c r="SVY2" s="539"/>
      <c r="SVZ2" s="545"/>
      <c r="SWA2" s="545"/>
      <c r="SWB2" s="546"/>
      <c r="SWC2" s="539"/>
      <c r="SWD2" s="545"/>
      <c r="SWE2" s="545"/>
      <c r="SWF2" s="546"/>
      <c r="SWG2" s="539"/>
      <c r="SWH2" s="545"/>
      <c r="SWI2" s="545"/>
      <c r="SWJ2" s="546"/>
      <c r="SWK2" s="539"/>
      <c r="SWL2" s="545"/>
      <c r="SWM2" s="545"/>
      <c r="SWN2" s="546"/>
      <c r="SWO2" s="539"/>
      <c r="SWP2" s="545"/>
      <c r="SWQ2" s="545"/>
      <c r="SWR2" s="546"/>
      <c r="SWS2" s="539"/>
      <c r="SWT2" s="545"/>
      <c r="SWU2" s="545"/>
      <c r="SWV2" s="546"/>
      <c r="SWW2" s="539"/>
      <c r="SWX2" s="545"/>
      <c r="SWY2" s="545"/>
      <c r="SWZ2" s="546"/>
      <c r="SXA2" s="539"/>
      <c r="SXB2" s="545"/>
      <c r="SXC2" s="545"/>
      <c r="SXD2" s="546"/>
      <c r="SXE2" s="539"/>
      <c r="SXF2" s="545"/>
      <c r="SXG2" s="545"/>
      <c r="SXH2" s="546"/>
      <c r="SXI2" s="539"/>
      <c r="SXJ2" s="545"/>
      <c r="SXK2" s="545"/>
      <c r="SXL2" s="546"/>
      <c r="SXM2" s="539"/>
      <c r="SXN2" s="545"/>
      <c r="SXO2" s="545"/>
      <c r="SXP2" s="546"/>
      <c r="SXQ2" s="539"/>
      <c r="SXR2" s="545"/>
      <c r="SXS2" s="545"/>
      <c r="SXT2" s="546"/>
      <c r="SXU2" s="539"/>
      <c r="SXV2" s="545"/>
      <c r="SXW2" s="545"/>
      <c r="SXX2" s="546"/>
      <c r="SXY2" s="539"/>
      <c r="SXZ2" s="545"/>
      <c r="SYA2" s="545"/>
      <c r="SYB2" s="546"/>
      <c r="SYC2" s="539"/>
      <c r="SYD2" s="545"/>
      <c r="SYE2" s="545"/>
      <c r="SYF2" s="546"/>
      <c r="SYG2" s="539"/>
      <c r="SYH2" s="545"/>
      <c r="SYI2" s="545"/>
      <c r="SYJ2" s="546"/>
      <c r="SYK2" s="539"/>
      <c r="SYL2" s="545"/>
      <c r="SYM2" s="545"/>
      <c r="SYN2" s="546"/>
      <c r="SYO2" s="539"/>
      <c r="SYP2" s="545"/>
      <c r="SYQ2" s="545"/>
      <c r="SYR2" s="546"/>
      <c r="SYS2" s="539"/>
      <c r="SYT2" s="545"/>
      <c r="SYU2" s="545"/>
      <c r="SYV2" s="546"/>
      <c r="SYW2" s="539"/>
      <c r="SYX2" s="545"/>
      <c r="SYY2" s="545"/>
      <c r="SYZ2" s="546"/>
      <c r="SZA2" s="539"/>
      <c r="SZB2" s="545"/>
      <c r="SZC2" s="545"/>
      <c r="SZD2" s="546"/>
      <c r="SZE2" s="539"/>
      <c r="SZF2" s="545"/>
      <c r="SZG2" s="545"/>
      <c r="SZH2" s="546"/>
      <c r="SZI2" s="539"/>
      <c r="SZJ2" s="545"/>
      <c r="SZK2" s="545"/>
      <c r="SZL2" s="546"/>
      <c r="SZM2" s="539"/>
      <c r="SZN2" s="545"/>
      <c r="SZO2" s="545"/>
      <c r="SZP2" s="546"/>
      <c r="SZQ2" s="539"/>
      <c r="SZR2" s="545"/>
      <c r="SZS2" s="545"/>
      <c r="SZT2" s="546"/>
      <c r="SZU2" s="539"/>
      <c r="SZV2" s="545"/>
      <c r="SZW2" s="545"/>
      <c r="SZX2" s="546"/>
      <c r="SZY2" s="539"/>
      <c r="SZZ2" s="545"/>
      <c r="TAA2" s="545"/>
      <c r="TAB2" s="546"/>
      <c r="TAC2" s="539"/>
      <c r="TAD2" s="545"/>
      <c r="TAE2" s="545"/>
      <c r="TAF2" s="546"/>
      <c r="TAG2" s="539"/>
      <c r="TAH2" s="545"/>
      <c r="TAI2" s="545"/>
      <c r="TAJ2" s="546"/>
      <c r="TAK2" s="539"/>
      <c r="TAL2" s="545"/>
      <c r="TAM2" s="545"/>
      <c r="TAN2" s="546"/>
      <c r="TAO2" s="539"/>
      <c r="TAP2" s="545"/>
      <c r="TAQ2" s="545"/>
      <c r="TAR2" s="546"/>
      <c r="TAS2" s="539"/>
      <c r="TAT2" s="545"/>
      <c r="TAU2" s="545"/>
      <c r="TAV2" s="546"/>
      <c r="TAW2" s="539"/>
      <c r="TAX2" s="545"/>
      <c r="TAY2" s="545"/>
      <c r="TAZ2" s="546"/>
      <c r="TBA2" s="539"/>
      <c r="TBB2" s="545"/>
      <c r="TBC2" s="545"/>
      <c r="TBD2" s="546"/>
      <c r="TBE2" s="539"/>
      <c r="TBF2" s="545"/>
      <c r="TBG2" s="545"/>
      <c r="TBH2" s="546"/>
      <c r="TBI2" s="539"/>
      <c r="TBJ2" s="545"/>
      <c r="TBK2" s="545"/>
      <c r="TBL2" s="546"/>
      <c r="TBM2" s="539"/>
      <c r="TBN2" s="545"/>
      <c r="TBO2" s="545"/>
      <c r="TBP2" s="546"/>
      <c r="TBQ2" s="539"/>
      <c r="TBR2" s="545"/>
      <c r="TBS2" s="545"/>
      <c r="TBT2" s="546"/>
      <c r="TBU2" s="539"/>
      <c r="TBV2" s="545"/>
      <c r="TBW2" s="545"/>
      <c r="TBX2" s="546"/>
      <c r="TBY2" s="539"/>
      <c r="TBZ2" s="545"/>
      <c r="TCA2" s="545"/>
      <c r="TCB2" s="546"/>
      <c r="TCC2" s="539"/>
      <c r="TCD2" s="545"/>
      <c r="TCE2" s="545"/>
      <c r="TCF2" s="546"/>
      <c r="TCG2" s="539"/>
      <c r="TCH2" s="545"/>
      <c r="TCI2" s="545"/>
      <c r="TCJ2" s="546"/>
      <c r="TCK2" s="539"/>
      <c r="TCL2" s="545"/>
      <c r="TCM2" s="545"/>
      <c r="TCN2" s="546"/>
      <c r="TCO2" s="539"/>
      <c r="TCP2" s="545"/>
      <c r="TCQ2" s="545"/>
      <c r="TCR2" s="546"/>
      <c r="TCS2" s="539"/>
      <c r="TCT2" s="545"/>
      <c r="TCU2" s="545"/>
      <c r="TCV2" s="546"/>
      <c r="TCW2" s="539"/>
      <c r="TCX2" s="545"/>
      <c r="TCY2" s="545"/>
      <c r="TCZ2" s="546"/>
      <c r="TDA2" s="539"/>
      <c r="TDB2" s="545"/>
      <c r="TDC2" s="545"/>
      <c r="TDD2" s="546"/>
      <c r="TDE2" s="539"/>
      <c r="TDF2" s="545"/>
      <c r="TDG2" s="545"/>
      <c r="TDH2" s="546"/>
      <c r="TDI2" s="539"/>
      <c r="TDJ2" s="545"/>
      <c r="TDK2" s="545"/>
      <c r="TDL2" s="546"/>
      <c r="TDM2" s="539"/>
      <c r="TDN2" s="545"/>
      <c r="TDO2" s="545"/>
      <c r="TDP2" s="546"/>
      <c r="TDQ2" s="539"/>
      <c r="TDR2" s="545"/>
      <c r="TDS2" s="545"/>
      <c r="TDT2" s="546"/>
      <c r="TDU2" s="539"/>
      <c r="TDV2" s="545"/>
      <c r="TDW2" s="545"/>
      <c r="TDX2" s="546"/>
      <c r="TDY2" s="539"/>
      <c r="TDZ2" s="545"/>
      <c r="TEA2" s="545"/>
      <c r="TEB2" s="546"/>
      <c r="TEC2" s="539"/>
      <c r="TED2" s="545"/>
      <c r="TEE2" s="545"/>
      <c r="TEF2" s="546"/>
      <c r="TEG2" s="539"/>
      <c r="TEH2" s="545"/>
      <c r="TEI2" s="545"/>
      <c r="TEJ2" s="546"/>
      <c r="TEK2" s="539"/>
      <c r="TEL2" s="545"/>
      <c r="TEM2" s="545"/>
      <c r="TEN2" s="546"/>
      <c r="TEO2" s="539"/>
      <c r="TEP2" s="545"/>
      <c r="TEQ2" s="545"/>
      <c r="TER2" s="546"/>
      <c r="TES2" s="539"/>
      <c r="TET2" s="545"/>
      <c r="TEU2" s="545"/>
      <c r="TEV2" s="546"/>
      <c r="TEW2" s="539"/>
      <c r="TEX2" s="545"/>
      <c r="TEY2" s="545"/>
      <c r="TEZ2" s="546"/>
      <c r="TFA2" s="539"/>
      <c r="TFB2" s="545"/>
      <c r="TFC2" s="545"/>
      <c r="TFD2" s="546"/>
      <c r="TFE2" s="539"/>
      <c r="TFF2" s="545"/>
      <c r="TFG2" s="545"/>
      <c r="TFH2" s="546"/>
      <c r="TFI2" s="539"/>
      <c r="TFJ2" s="545"/>
      <c r="TFK2" s="545"/>
      <c r="TFL2" s="546"/>
      <c r="TFM2" s="539"/>
      <c r="TFN2" s="545"/>
      <c r="TFO2" s="545"/>
      <c r="TFP2" s="546"/>
      <c r="TFQ2" s="539"/>
      <c r="TFR2" s="545"/>
      <c r="TFS2" s="545"/>
      <c r="TFT2" s="546"/>
      <c r="TFU2" s="539"/>
      <c r="TFV2" s="545"/>
      <c r="TFW2" s="545"/>
      <c r="TFX2" s="546"/>
      <c r="TFY2" s="539"/>
      <c r="TFZ2" s="545"/>
      <c r="TGA2" s="545"/>
      <c r="TGB2" s="546"/>
      <c r="TGC2" s="539"/>
      <c r="TGD2" s="545"/>
      <c r="TGE2" s="545"/>
      <c r="TGF2" s="546"/>
      <c r="TGG2" s="539"/>
      <c r="TGH2" s="545"/>
      <c r="TGI2" s="545"/>
      <c r="TGJ2" s="546"/>
      <c r="TGK2" s="539"/>
      <c r="TGL2" s="545"/>
      <c r="TGM2" s="545"/>
      <c r="TGN2" s="546"/>
      <c r="TGO2" s="539"/>
      <c r="TGP2" s="545"/>
      <c r="TGQ2" s="545"/>
      <c r="TGR2" s="546"/>
      <c r="TGS2" s="539"/>
      <c r="TGT2" s="545"/>
      <c r="TGU2" s="545"/>
      <c r="TGV2" s="546"/>
      <c r="TGW2" s="539"/>
      <c r="TGX2" s="545"/>
      <c r="TGY2" s="545"/>
      <c r="TGZ2" s="546"/>
      <c r="THA2" s="539"/>
      <c r="THB2" s="545"/>
      <c r="THC2" s="545"/>
      <c r="THD2" s="546"/>
      <c r="THE2" s="539"/>
      <c r="THF2" s="545"/>
      <c r="THG2" s="545"/>
      <c r="THH2" s="546"/>
      <c r="THI2" s="539"/>
      <c r="THJ2" s="545"/>
      <c r="THK2" s="545"/>
      <c r="THL2" s="546"/>
      <c r="THM2" s="539"/>
      <c r="THN2" s="545"/>
      <c r="THO2" s="545"/>
      <c r="THP2" s="546"/>
      <c r="THQ2" s="539"/>
      <c r="THR2" s="545"/>
      <c r="THS2" s="545"/>
      <c r="THT2" s="546"/>
      <c r="THU2" s="539"/>
      <c r="THV2" s="545"/>
      <c r="THW2" s="545"/>
      <c r="THX2" s="546"/>
      <c r="THY2" s="539"/>
      <c r="THZ2" s="545"/>
      <c r="TIA2" s="545"/>
      <c r="TIB2" s="546"/>
      <c r="TIC2" s="539"/>
      <c r="TID2" s="545"/>
      <c r="TIE2" s="545"/>
      <c r="TIF2" s="546"/>
      <c r="TIG2" s="539"/>
      <c r="TIH2" s="545"/>
      <c r="TII2" s="545"/>
      <c r="TIJ2" s="546"/>
      <c r="TIK2" s="539"/>
      <c r="TIL2" s="545"/>
      <c r="TIM2" s="545"/>
      <c r="TIN2" s="546"/>
      <c r="TIO2" s="539"/>
      <c r="TIP2" s="545"/>
      <c r="TIQ2" s="545"/>
      <c r="TIR2" s="546"/>
      <c r="TIS2" s="539"/>
      <c r="TIT2" s="545"/>
      <c r="TIU2" s="545"/>
      <c r="TIV2" s="546"/>
      <c r="TIW2" s="539"/>
      <c r="TIX2" s="545"/>
      <c r="TIY2" s="545"/>
      <c r="TIZ2" s="546"/>
      <c r="TJA2" s="539"/>
      <c r="TJB2" s="545"/>
      <c r="TJC2" s="545"/>
      <c r="TJD2" s="546"/>
      <c r="TJE2" s="539"/>
      <c r="TJF2" s="545"/>
      <c r="TJG2" s="545"/>
      <c r="TJH2" s="546"/>
      <c r="TJI2" s="539"/>
      <c r="TJJ2" s="545"/>
      <c r="TJK2" s="545"/>
      <c r="TJL2" s="546"/>
      <c r="TJM2" s="539"/>
      <c r="TJN2" s="545"/>
      <c r="TJO2" s="545"/>
      <c r="TJP2" s="546"/>
      <c r="TJQ2" s="539"/>
      <c r="TJR2" s="545"/>
      <c r="TJS2" s="545"/>
      <c r="TJT2" s="546"/>
      <c r="TJU2" s="539"/>
      <c r="TJV2" s="545"/>
      <c r="TJW2" s="545"/>
      <c r="TJX2" s="546"/>
      <c r="TJY2" s="539"/>
      <c r="TJZ2" s="545"/>
      <c r="TKA2" s="545"/>
      <c r="TKB2" s="546"/>
      <c r="TKC2" s="539"/>
      <c r="TKD2" s="545"/>
      <c r="TKE2" s="545"/>
      <c r="TKF2" s="546"/>
      <c r="TKG2" s="539"/>
      <c r="TKH2" s="545"/>
      <c r="TKI2" s="545"/>
      <c r="TKJ2" s="546"/>
      <c r="TKK2" s="539"/>
      <c r="TKL2" s="545"/>
      <c r="TKM2" s="545"/>
      <c r="TKN2" s="546"/>
      <c r="TKO2" s="539"/>
      <c r="TKP2" s="545"/>
      <c r="TKQ2" s="545"/>
      <c r="TKR2" s="546"/>
      <c r="TKS2" s="539"/>
      <c r="TKT2" s="545"/>
      <c r="TKU2" s="545"/>
      <c r="TKV2" s="546"/>
      <c r="TKW2" s="539"/>
      <c r="TKX2" s="545"/>
      <c r="TKY2" s="545"/>
      <c r="TKZ2" s="546"/>
      <c r="TLA2" s="539"/>
      <c r="TLB2" s="545"/>
      <c r="TLC2" s="545"/>
      <c r="TLD2" s="546"/>
      <c r="TLE2" s="539"/>
      <c r="TLF2" s="545"/>
      <c r="TLG2" s="545"/>
      <c r="TLH2" s="546"/>
      <c r="TLI2" s="539"/>
      <c r="TLJ2" s="545"/>
      <c r="TLK2" s="545"/>
      <c r="TLL2" s="546"/>
      <c r="TLM2" s="539"/>
      <c r="TLN2" s="545"/>
      <c r="TLO2" s="545"/>
      <c r="TLP2" s="546"/>
      <c r="TLQ2" s="539"/>
      <c r="TLR2" s="545"/>
      <c r="TLS2" s="545"/>
      <c r="TLT2" s="546"/>
      <c r="TLU2" s="539"/>
      <c r="TLV2" s="545"/>
      <c r="TLW2" s="545"/>
      <c r="TLX2" s="546"/>
      <c r="TLY2" s="539"/>
      <c r="TLZ2" s="545"/>
      <c r="TMA2" s="545"/>
      <c r="TMB2" s="546"/>
      <c r="TMC2" s="539"/>
      <c r="TMD2" s="545"/>
      <c r="TME2" s="545"/>
      <c r="TMF2" s="546"/>
      <c r="TMG2" s="539"/>
      <c r="TMH2" s="545"/>
      <c r="TMI2" s="545"/>
      <c r="TMJ2" s="546"/>
      <c r="TMK2" s="539"/>
      <c r="TML2" s="545"/>
      <c r="TMM2" s="545"/>
      <c r="TMN2" s="546"/>
      <c r="TMO2" s="539"/>
      <c r="TMP2" s="545"/>
      <c r="TMQ2" s="545"/>
      <c r="TMR2" s="546"/>
      <c r="TMS2" s="539"/>
      <c r="TMT2" s="545"/>
      <c r="TMU2" s="545"/>
      <c r="TMV2" s="546"/>
      <c r="TMW2" s="539"/>
      <c r="TMX2" s="545"/>
      <c r="TMY2" s="545"/>
      <c r="TMZ2" s="546"/>
      <c r="TNA2" s="539"/>
      <c r="TNB2" s="545"/>
      <c r="TNC2" s="545"/>
      <c r="TND2" s="546"/>
      <c r="TNE2" s="539"/>
      <c r="TNF2" s="545"/>
      <c r="TNG2" s="545"/>
      <c r="TNH2" s="546"/>
      <c r="TNI2" s="539"/>
      <c r="TNJ2" s="545"/>
      <c r="TNK2" s="545"/>
      <c r="TNL2" s="546"/>
      <c r="TNM2" s="539"/>
      <c r="TNN2" s="545"/>
      <c r="TNO2" s="545"/>
      <c r="TNP2" s="546"/>
      <c r="TNQ2" s="539"/>
      <c r="TNR2" s="545"/>
      <c r="TNS2" s="545"/>
      <c r="TNT2" s="546"/>
      <c r="TNU2" s="539"/>
      <c r="TNV2" s="545"/>
      <c r="TNW2" s="545"/>
      <c r="TNX2" s="546"/>
      <c r="TNY2" s="539"/>
      <c r="TNZ2" s="545"/>
      <c r="TOA2" s="545"/>
      <c r="TOB2" s="546"/>
      <c r="TOC2" s="539"/>
      <c r="TOD2" s="545"/>
      <c r="TOE2" s="545"/>
      <c r="TOF2" s="546"/>
      <c r="TOG2" s="539"/>
      <c r="TOH2" s="545"/>
      <c r="TOI2" s="545"/>
      <c r="TOJ2" s="546"/>
      <c r="TOK2" s="539"/>
      <c r="TOL2" s="545"/>
      <c r="TOM2" s="545"/>
      <c r="TON2" s="546"/>
      <c r="TOO2" s="539"/>
      <c r="TOP2" s="545"/>
      <c r="TOQ2" s="545"/>
      <c r="TOR2" s="546"/>
      <c r="TOS2" s="539"/>
      <c r="TOT2" s="545"/>
      <c r="TOU2" s="545"/>
      <c r="TOV2" s="546"/>
      <c r="TOW2" s="539"/>
      <c r="TOX2" s="545"/>
      <c r="TOY2" s="545"/>
      <c r="TOZ2" s="546"/>
      <c r="TPA2" s="539"/>
      <c r="TPB2" s="545"/>
      <c r="TPC2" s="545"/>
      <c r="TPD2" s="546"/>
      <c r="TPE2" s="539"/>
      <c r="TPF2" s="545"/>
      <c r="TPG2" s="545"/>
      <c r="TPH2" s="546"/>
      <c r="TPI2" s="539"/>
      <c r="TPJ2" s="545"/>
      <c r="TPK2" s="545"/>
      <c r="TPL2" s="546"/>
      <c r="TPM2" s="539"/>
      <c r="TPN2" s="545"/>
      <c r="TPO2" s="545"/>
      <c r="TPP2" s="546"/>
      <c r="TPQ2" s="539"/>
      <c r="TPR2" s="545"/>
      <c r="TPS2" s="545"/>
      <c r="TPT2" s="546"/>
      <c r="TPU2" s="539"/>
      <c r="TPV2" s="545"/>
      <c r="TPW2" s="545"/>
      <c r="TPX2" s="546"/>
      <c r="TPY2" s="539"/>
      <c r="TPZ2" s="545"/>
      <c r="TQA2" s="545"/>
      <c r="TQB2" s="546"/>
      <c r="TQC2" s="539"/>
      <c r="TQD2" s="545"/>
      <c r="TQE2" s="545"/>
      <c r="TQF2" s="546"/>
      <c r="TQG2" s="539"/>
      <c r="TQH2" s="545"/>
      <c r="TQI2" s="545"/>
      <c r="TQJ2" s="546"/>
      <c r="TQK2" s="539"/>
      <c r="TQL2" s="545"/>
      <c r="TQM2" s="545"/>
      <c r="TQN2" s="546"/>
      <c r="TQO2" s="539"/>
      <c r="TQP2" s="545"/>
      <c r="TQQ2" s="545"/>
      <c r="TQR2" s="546"/>
      <c r="TQS2" s="539"/>
      <c r="TQT2" s="545"/>
      <c r="TQU2" s="545"/>
      <c r="TQV2" s="546"/>
      <c r="TQW2" s="539"/>
      <c r="TQX2" s="545"/>
      <c r="TQY2" s="545"/>
      <c r="TQZ2" s="546"/>
      <c r="TRA2" s="539"/>
      <c r="TRB2" s="545"/>
      <c r="TRC2" s="545"/>
      <c r="TRD2" s="546"/>
      <c r="TRE2" s="539"/>
      <c r="TRF2" s="545"/>
      <c r="TRG2" s="545"/>
      <c r="TRH2" s="546"/>
      <c r="TRI2" s="539"/>
      <c r="TRJ2" s="545"/>
      <c r="TRK2" s="545"/>
      <c r="TRL2" s="546"/>
      <c r="TRM2" s="539"/>
      <c r="TRN2" s="545"/>
      <c r="TRO2" s="545"/>
      <c r="TRP2" s="546"/>
      <c r="TRQ2" s="539"/>
      <c r="TRR2" s="545"/>
      <c r="TRS2" s="545"/>
      <c r="TRT2" s="546"/>
      <c r="TRU2" s="539"/>
      <c r="TRV2" s="545"/>
      <c r="TRW2" s="545"/>
      <c r="TRX2" s="546"/>
      <c r="TRY2" s="539"/>
      <c r="TRZ2" s="545"/>
      <c r="TSA2" s="545"/>
      <c r="TSB2" s="546"/>
      <c r="TSC2" s="539"/>
      <c r="TSD2" s="545"/>
      <c r="TSE2" s="545"/>
      <c r="TSF2" s="546"/>
      <c r="TSG2" s="539"/>
      <c r="TSH2" s="545"/>
      <c r="TSI2" s="545"/>
      <c r="TSJ2" s="546"/>
      <c r="TSK2" s="539"/>
      <c r="TSL2" s="545"/>
      <c r="TSM2" s="545"/>
      <c r="TSN2" s="546"/>
      <c r="TSO2" s="539"/>
      <c r="TSP2" s="545"/>
      <c r="TSQ2" s="545"/>
      <c r="TSR2" s="546"/>
      <c r="TSS2" s="539"/>
      <c r="TST2" s="545"/>
      <c r="TSU2" s="545"/>
      <c r="TSV2" s="546"/>
      <c r="TSW2" s="539"/>
      <c r="TSX2" s="545"/>
      <c r="TSY2" s="545"/>
      <c r="TSZ2" s="546"/>
      <c r="TTA2" s="539"/>
      <c r="TTB2" s="545"/>
      <c r="TTC2" s="545"/>
      <c r="TTD2" s="546"/>
      <c r="TTE2" s="539"/>
      <c r="TTF2" s="545"/>
      <c r="TTG2" s="545"/>
      <c r="TTH2" s="546"/>
      <c r="TTI2" s="539"/>
      <c r="TTJ2" s="545"/>
      <c r="TTK2" s="545"/>
      <c r="TTL2" s="546"/>
      <c r="TTM2" s="539"/>
      <c r="TTN2" s="545"/>
      <c r="TTO2" s="545"/>
      <c r="TTP2" s="546"/>
      <c r="TTQ2" s="539"/>
      <c r="TTR2" s="545"/>
      <c r="TTS2" s="545"/>
      <c r="TTT2" s="546"/>
      <c r="TTU2" s="539"/>
      <c r="TTV2" s="545"/>
      <c r="TTW2" s="545"/>
      <c r="TTX2" s="546"/>
      <c r="TTY2" s="539"/>
      <c r="TTZ2" s="545"/>
      <c r="TUA2" s="545"/>
      <c r="TUB2" s="546"/>
      <c r="TUC2" s="539"/>
      <c r="TUD2" s="545"/>
      <c r="TUE2" s="545"/>
      <c r="TUF2" s="546"/>
      <c r="TUG2" s="539"/>
      <c r="TUH2" s="545"/>
      <c r="TUI2" s="545"/>
      <c r="TUJ2" s="546"/>
      <c r="TUK2" s="539"/>
      <c r="TUL2" s="545"/>
      <c r="TUM2" s="545"/>
      <c r="TUN2" s="546"/>
      <c r="TUO2" s="539"/>
      <c r="TUP2" s="545"/>
      <c r="TUQ2" s="545"/>
      <c r="TUR2" s="546"/>
      <c r="TUS2" s="539"/>
      <c r="TUT2" s="545"/>
      <c r="TUU2" s="545"/>
      <c r="TUV2" s="546"/>
      <c r="TUW2" s="539"/>
      <c r="TUX2" s="545"/>
      <c r="TUY2" s="545"/>
      <c r="TUZ2" s="546"/>
      <c r="TVA2" s="539"/>
      <c r="TVB2" s="545"/>
      <c r="TVC2" s="545"/>
      <c r="TVD2" s="546"/>
      <c r="TVE2" s="539"/>
      <c r="TVF2" s="545"/>
      <c r="TVG2" s="545"/>
      <c r="TVH2" s="546"/>
      <c r="TVI2" s="539"/>
      <c r="TVJ2" s="545"/>
      <c r="TVK2" s="545"/>
      <c r="TVL2" s="546"/>
      <c r="TVM2" s="539"/>
      <c r="TVN2" s="545"/>
      <c r="TVO2" s="545"/>
      <c r="TVP2" s="546"/>
      <c r="TVQ2" s="539"/>
      <c r="TVR2" s="545"/>
      <c r="TVS2" s="545"/>
      <c r="TVT2" s="546"/>
      <c r="TVU2" s="539"/>
      <c r="TVV2" s="545"/>
      <c r="TVW2" s="545"/>
      <c r="TVX2" s="546"/>
      <c r="TVY2" s="539"/>
      <c r="TVZ2" s="545"/>
      <c r="TWA2" s="545"/>
      <c r="TWB2" s="546"/>
      <c r="TWC2" s="539"/>
      <c r="TWD2" s="545"/>
      <c r="TWE2" s="545"/>
      <c r="TWF2" s="546"/>
      <c r="TWG2" s="539"/>
      <c r="TWH2" s="545"/>
      <c r="TWI2" s="545"/>
      <c r="TWJ2" s="546"/>
      <c r="TWK2" s="539"/>
      <c r="TWL2" s="545"/>
      <c r="TWM2" s="545"/>
      <c r="TWN2" s="546"/>
      <c r="TWO2" s="539"/>
      <c r="TWP2" s="545"/>
      <c r="TWQ2" s="545"/>
      <c r="TWR2" s="546"/>
      <c r="TWS2" s="539"/>
      <c r="TWT2" s="545"/>
      <c r="TWU2" s="545"/>
      <c r="TWV2" s="546"/>
      <c r="TWW2" s="539"/>
      <c r="TWX2" s="545"/>
      <c r="TWY2" s="545"/>
      <c r="TWZ2" s="546"/>
      <c r="TXA2" s="539"/>
      <c r="TXB2" s="545"/>
      <c r="TXC2" s="545"/>
      <c r="TXD2" s="546"/>
      <c r="TXE2" s="539"/>
      <c r="TXF2" s="545"/>
      <c r="TXG2" s="545"/>
      <c r="TXH2" s="546"/>
      <c r="TXI2" s="539"/>
      <c r="TXJ2" s="545"/>
      <c r="TXK2" s="545"/>
      <c r="TXL2" s="546"/>
      <c r="TXM2" s="539"/>
      <c r="TXN2" s="545"/>
      <c r="TXO2" s="545"/>
      <c r="TXP2" s="546"/>
      <c r="TXQ2" s="539"/>
      <c r="TXR2" s="545"/>
      <c r="TXS2" s="545"/>
      <c r="TXT2" s="546"/>
      <c r="TXU2" s="539"/>
      <c r="TXV2" s="545"/>
      <c r="TXW2" s="545"/>
      <c r="TXX2" s="546"/>
      <c r="TXY2" s="539"/>
      <c r="TXZ2" s="545"/>
      <c r="TYA2" s="545"/>
      <c r="TYB2" s="546"/>
      <c r="TYC2" s="539"/>
      <c r="TYD2" s="545"/>
      <c r="TYE2" s="545"/>
      <c r="TYF2" s="546"/>
      <c r="TYG2" s="539"/>
      <c r="TYH2" s="545"/>
      <c r="TYI2" s="545"/>
      <c r="TYJ2" s="546"/>
      <c r="TYK2" s="539"/>
      <c r="TYL2" s="545"/>
      <c r="TYM2" s="545"/>
      <c r="TYN2" s="546"/>
      <c r="TYO2" s="539"/>
      <c r="TYP2" s="545"/>
      <c r="TYQ2" s="545"/>
      <c r="TYR2" s="546"/>
      <c r="TYS2" s="539"/>
      <c r="TYT2" s="545"/>
      <c r="TYU2" s="545"/>
      <c r="TYV2" s="546"/>
      <c r="TYW2" s="539"/>
      <c r="TYX2" s="545"/>
      <c r="TYY2" s="545"/>
      <c r="TYZ2" s="546"/>
      <c r="TZA2" s="539"/>
      <c r="TZB2" s="545"/>
      <c r="TZC2" s="545"/>
      <c r="TZD2" s="546"/>
      <c r="TZE2" s="539"/>
      <c r="TZF2" s="545"/>
      <c r="TZG2" s="545"/>
      <c r="TZH2" s="546"/>
      <c r="TZI2" s="539"/>
      <c r="TZJ2" s="545"/>
      <c r="TZK2" s="545"/>
      <c r="TZL2" s="546"/>
      <c r="TZM2" s="539"/>
      <c r="TZN2" s="545"/>
      <c r="TZO2" s="545"/>
      <c r="TZP2" s="546"/>
      <c r="TZQ2" s="539"/>
      <c r="TZR2" s="545"/>
      <c r="TZS2" s="545"/>
      <c r="TZT2" s="546"/>
      <c r="TZU2" s="539"/>
      <c r="TZV2" s="545"/>
      <c r="TZW2" s="545"/>
      <c r="TZX2" s="546"/>
      <c r="TZY2" s="539"/>
      <c r="TZZ2" s="545"/>
      <c r="UAA2" s="545"/>
      <c r="UAB2" s="546"/>
      <c r="UAC2" s="539"/>
      <c r="UAD2" s="545"/>
      <c r="UAE2" s="545"/>
      <c r="UAF2" s="546"/>
      <c r="UAG2" s="539"/>
      <c r="UAH2" s="545"/>
      <c r="UAI2" s="545"/>
      <c r="UAJ2" s="546"/>
      <c r="UAK2" s="539"/>
      <c r="UAL2" s="545"/>
      <c r="UAM2" s="545"/>
      <c r="UAN2" s="546"/>
      <c r="UAO2" s="539"/>
      <c r="UAP2" s="545"/>
      <c r="UAQ2" s="545"/>
      <c r="UAR2" s="546"/>
      <c r="UAS2" s="539"/>
      <c r="UAT2" s="545"/>
      <c r="UAU2" s="545"/>
      <c r="UAV2" s="546"/>
      <c r="UAW2" s="539"/>
      <c r="UAX2" s="545"/>
      <c r="UAY2" s="545"/>
      <c r="UAZ2" s="546"/>
      <c r="UBA2" s="539"/>
      <c r="UBB2" s="545"/>
      <c r="UBC2" s="545"/>
      <c r="UBD2" s="546"/>
      <c r="UBE2" s="539"/>
      <c r="UBF2" s="545"/>
      <c r="UBG2" s="545"/>
      <c r="UBH2" s="546"/>
      <c r="UBI2" s="539"/>
      <c r="UBJ2" s="545"/>
      <c r="UBK2" s="545"/>
      <c r="UBL2" s="546"/>
      <c r="UBM2" s="539"/>
      <c r="UBN2" s="545"/>
      <c r="UBO2" s="545"/>
      <c r="UBP2" s="546"/>
      <c r="UBQ2" s="539"/>
      <c r="UBR2" s="545"/>
      <c r="UBS2" s="545"/>
      <c r="UBT2" s="546"/>
      <c r="UBU2" s="539"/>
      <c r="UBV2" s="545"/>
      <c r="UBW2" s="545"/>
      <c r="UBX2" s="546"/>
      <c r="UBY2" s="539"/>
      <c r="UBZ2" s="545"/>
      <c r="UCA2" s="545"/>
      <c r="UCB2" s="546"/>
      <c r="UCC2" s="539"/>
      <c r="UCD2" s="545"/>
      <c r="UCE2" s="545"/>
      <c r="UCF2" s="546"/>
      <c r="UCG2" s="539"/>
      <c r="UCH2" s="545"/>
      <c r="UCI2" s="545"/>
      <c r="UCJ2" s="546"/>
      <c r="UCK2" s="539"/>
      <c r="UCL2" s="545"/>
      <c r="UCM2" s="545"/>
      <c r="UCN2" s="546"/>
      <c r="UCO2" s="539"/>
      <c r="UCP2" s="545"/>
      <c r="UCQ2" s="545"/>
      <c r="UCR2" s="546"/>
      <c r="UCS2" s="539"/>
      <c r="UCT2" s="545"/>
      <c r="UCU2" s="545"/>
      <c r="UCV2" s="546"/>
      <c r="UCW2" s="539"/>
      <c r="UCX2" s="545"/>
      <c r="UCY2" s="545"/>
      <c r="UCZ2" s="546"/>
      <c r="UDA2" s="539"/>
      <c r="UDB2" s="545"/>
      <c r="UDC2" s="545"/>
      <c r="UDD2" s="546"/>
      <c r="UDE2" s="539"/>
      <c r="UDF2" s="545"/>
      <c r="UDG2" s="545"/>
      <c r="UDH2" s="546"/>
      <c r="UDI2" s="539"/>
      <c r="UDJ2" s="545"/>
      <c r="UDK2" s="545"/>
      <c r="UDL2" s="546"/>
      <c r="UDM2" s="539"/>
      <c r="UDN2" s="545"/>
      <c r="UDO2" s="545"/>
      <c r="UDP2" s="546"/>
      <c r="UDQ2" s="539"/>
      <c r="UDR2" s="545"/>
      <c r="UDS2" s="545"/>
      <c r="UDT2" s="546"/>
      <c r="UDU2" s="539"/>
      <c r="UDV2" s="545"/>
      <c r="UDW2" s="545"/>
      <c r="UDX2" s="546"/>
      <c r="UDY2" s="539"/>
      <c r="UDZ2" s="545"/>
      <c r="UEA2" s="545"/>
      <c r="UEB2" s="546"/>
      <c r="UEC2" s="539"/>
      <c r="UED2" s="545"/>
      <c r="UEE2" s="545"/>
      <c r="UEF2" s="546"/>
      <c r="UEG2" s="539"/>
      <c r="UEH2" s="545"/>
      <c r="UEI2" s="545"/>
      <c r="UEJ2" s="546"/>
      <c r="UEK2" s="539"/>
      <c r="UEL2" s="545"/>
      <c r="UEM2" s="545"/>
      <c r="UEN2" s="546"/>
      <c r="UEO2" s="539"/>
      <c r="UEP2" s="545"/>
      <c r="UEQ2" s="545"/>
      <c r="UER2" s="546"/>
      <c r="UES2" s="539"/>
      <c r="UET2" s="545"/>
      <c r="UEU2" s="545"/>
      <c r="UEV2" s="546"/>
      <c r="UEW2" s="539"/>
      <c r="UEX2" s="545"/>
      <c r="UEY2" s="545"/>
      <c r="UEZ2" s="546"/>
      <c r="UFA2" s="539"/>
      <c r="UFB2" s="545"/>
      <c r="UFC2" s="545"/>
      <c r="UFD2" s="546"/>
      <c r="UFE2" s="539"/>
      <c r="UFF2" s="545"/>
      <c r="UFG2" s="545"/>
      <c r="UFH2" s="546"/>
      <c r="UFI2" s="539"/>
      <c r="UFJ2" s="545"/>
      <c r="UFK2" s="545"/>
      <c r="UFL2" s="546"/>
      <c r="UFM2" s="539"/>
      <c r="UFN2" s="545"/>
      <c r="UFO2" s="545"/>
      <c r="UFP2" s="546"/>
      <c r="UFQ2" s="539"/>
      <c r="UFR2" s="545"/>
      <c r="UFS2" s="545"/>
      <c r="UFT2" s="546"/>
      <c r="UFU2" s="539"/>
      <c r="UFV2" s="545"/>
      <c r="UFW2" s="545"/>
      <c r="UFX2" s="546"/>
      <c r="UFY2" s="539"/>
      <c r="UFZ2" s="545"/>
      <c r="UGA2" s="545"/>
      <c r="UGB2" s="546"/>
      <c r="UGC2" s="539"/>
      <c r="UGD2" s="545"/>
      <c r="UGE2" s="545"/>
      <c r="UGF2" s="546"/>
      <c r="UGG2" s="539"/>
      <c r="UGH2" s="545"/>
      <c r="UGI2" s="545"/>
      <c r="UGJ2" s="546"/>
      <c r="UGK2" s="539"/>
      <c r="UGL2" s="545"/>
      <c r="UGM2" s="545"/>
      <c r="UGN2" s="546"/>
      <c r="UGO2" s="539"/>
      <c r="UGP2" s="545"/>
      <c r="UGQ2" s="545"/>
      <c r="UGR2" s="546"/>
      <c r="UGS2" s="539"/>
      <c r="UGT2" s="545"/>
      <c r="UGU2" s="545"/>
      <c r="UGV2" s="546"/>
      <c r="UGW2" s="539"/>
      <c r="UGX2" s="545"/>
      <c r="UGY2" s="545"/>
      <c r="UGZ2" s="546"/>
      <c r="UHA2" s="539"/>
      <c r="UHB2" s="545"/>
      <c r="UHC2" s="545"/>
      <c r="UHD2" s="546"/>
      <c r="UHE2" s="539"/>
      <c r="UHF2" s="545"/>
      <c r="UHG2" s="545"/>
      <c r="UHH2" s="546"/>
      <c r="UHI2" s="539"/>
      <c r="UHJ2" s="545"/>
      <c r="UHK2" s="545"/>
      <c r="UHL2" s="546"/>
      <c r="UHM2" s="539"/>
      <c r="UHN2" s="545"/>
      <c r="UHO2" s="545"/>
      <c r="UHP2" s="546"/>
      <c r="UHQ2" s="539"/>
      <c r="UHR2" s="545"/>
      <c r="UHS2" s="545"/>
      <c r="UHT2" s="546"/>
      <c r="UHU2" s="539"/>
      <c r="UHV2" s="545"/>
      <c r="UHW2" s="545"/>
      <c r="UHX2" s="546"/>
      <c r="UHY2" s="539"/>
      <c r="UHZ2" s="545"/>
      <c r="UIA2" s="545"/>
      <c r="UIB2" s="546"/>
      <c r="UIC2" s="539"/>
      <c r="UID2" s="545"/>
      <c r="UIE2" s="545"/>
      <c r="UIF2" s="546"/>
      <c r="UIG2" s="539"/>
      <c r="UIH2" s="545"/>
      <c r="UII2" s="545"/>
      <c r="UIJ2" s="546"/>
      <c r="UIK2" s="539"/>
      <c r="UIL2" s="545"/>
      <c r="UIM2" s="545"/>
      <c r="UIN2" s="546"/>
      <c r="UIO2" s="539"/>
      <c r="UIP2" s="545"/>
      <c r="UIQ2" s="545"/>
      <c r="UIR2" s="546"/>
      <c r="UIS2" s="539"/>
      <c r="UIT2" s="545"/>
      <c r="UIU2" s="545"/>
      <c r="UIV2" s="546"/>
      <c r="UIW2" s="539"/>
      <c r="UIX2" s="545"/>
      <c r="UIY2" s="545"/>
      <c r="UIZ2" s="546"/>
      <c r="UJA2" s="539"/>
      <c r="UJB2" s="545"/>
      <c r="UJC2" s="545"/>
      <c r="UJD2" s="546"/>
      <c r="UJE2" s="539"/>
      <c r="UJF2" s="545"/>
      <c r="UJG2" s="545"/>
      <c r="UJH2" s="546"/>
      <c r="UJI2" s="539"/>
      <c r="UJJ2" s="545"/>
      <c r="UJK2" s="545"/>
      <c r="UJL2" s="546"/>
      <c r="UJM2" s="539"/>
      <c r="UJN2" s="545"/>
      <c r="UJO2" s="545"/>
      <c r="UJP2" s="546"/>
      <c r="UJQ2" s="539"/>
      <c r="UJR2" s="545"/>
      <c r="UJS2" s="545"/>
      <c r="UJT2" s="546"/>
      <c r="UJU2" s="539"/>
      <c r="UJV2" s="545"/>
      <c r="UJW2" s="545"/>
      <c r="UJX2" s="546"/>
      <c r="UJY2" s="539"/>
      <c r="UJZ2" s="545"/>
      <c r="UKA2" s="545"/>
      <c r="UKB2" s="546"/>
      <c r="UKC2" s="539"/>
      <c r="UKD2" s="545"/>
      <c r="UKE2" s="545"/>
      <c r="UKF2" s="546"/>
      <c r="UKG2" s="539"/>
      <c r="UKH2" s="545"/>
      <c r="UKI2" s="545"/>
      <c r="UKJ2" s="546"/>
      <c r="UKK2" s="539"/>
      <c r="UKL2" s="545"/>
      <c r="UKM2" s="545"/>
      <c r="UKN2" s="546"/>
      <c r="UKO2" s="539"/>
      <c r="UKP2" s="545"/>
      <c r="UKQ2" s="545"/>
      <c r="UKR2" s="546"/>
      <c r="UKS2" s="539"/>
      <c r="UKT2" s="545"/>
      <c r="UKU2" s="545"/>
      <c r="UKV2" s="546"/>
      <c r="UKW2" s="539"/>
      <c r="UKX2" s="545"/>
      <c r="UKY2" s="545"/>
      <c r="UKZ2" s="546"/>
      <c r="ULA2" s="539"/>
      <c r="ULB2" s="545"/>
      <c r="ULC2" s="545"/>
      <c r="ULD2" s="546"/>
      <c r="ULE2" s="539"/>
      <c r="ULF2" s="545"/>
      <c r="ULG2" s="545"/>
      <c r="ULH2" s="546"/>
      <c r="ULI2" s="539"/>
      <c r="ULJ2" s="545"/>
      <c r="ULK2" s="545"/>
      <c r="ULL2" s="546"/>
      <c r="ULM2" s="539"/>
      <c r="ULN2" s="545"/>
      <c r="ULO2" s="545"/>
      <c r="ULP2" s="546"/>
      <c r="ULQ2" s="539"/>
      <c r="ULR2" s="545"/>
      <c r="ULS2" s="545"/>
      <c r="ULT2" s="546"/>
      <c r="ULU2" s="539"/>
      <c r="ULV2" s="545"/>
      <c r="ULW2" s="545"/>
      <c r="ULX2" s="546"/>
      <c r="ULY2" s="539"/>
      <c r="ULZ2" s="545"/>
      <c r="UMA2" s="545"/>
      <c r="UMB2" s="546"/>
      <c r="UMC2" s="539"/>
      <c r="UMD2" s="545"/>
      <c r="UME2" s="545"/>
      <c r="UMF2" s="546"/>
      <c r="UMG2" s="539"/>
      <c r="UMH2" s="545"/>
      <c r="UMI2" s="545"/>
      <c r="UMJ2" s="546"/>
      <c r="UMK2" s="539"/>
      <c r="UML2" s="545"/>
      <c r="UMM2" s="545"/>
      <c r="UMN2" s="546"/>
      <c r="UMO2" s="539"/>
      <c r="UMP2" s="545"/>
      <c r="UMQ2" s="545"/>
      <c r="UMR2" s="546"/>
      <c r="UMS2" s="539"/>
      <c r="UMT2" s="545"/>
      <c r="UMU2" s="545"/>
      <c r="UMV2" s="546"/>
      <c r="UMW2" s="539"/>
      <c r="UMX2" s="545"/>
      <c r="UMY2" s="545"/>
      <c r="UMZ2" s="546"/>
      <c r="UNA2" s="539"/>
      <c r="UNB2" s="545"/>
      <c r="UNC2" s="545"/>
      <c r="UND2" s="546"/>
      <c r="UNE2" s="539"/>
      <c r="UNF2" s="545"/>
      <c r="UNG2" s="545"/>
      <c r="UNH2" s="546"/>
      <c r="UNI2" s="539"/>
      <c r="UNJ2" s="545"/>
      <c r="UNK2" s="545"/>
      <c r="UNL2" s="546"/>
      <c r="UNM2" s="539"/>
      <c r="UNN2" s="545"/>
      <c r="UNO2" s="545"/>
      <c r="UNP2" s="546"/>
      <c r="UNQ2" s="539"/>
      <c r="UNR2" s="545"/>
      <c r="UNS2" s="545"/>
      <c r="UNT2" s="546"/>
      <c r="UNU2" s="539"/>
      <c r="UNV2" s="545"/>
      <c r="UNW2" s="545"/>
      <c r="UNX2" s="546"/>
      <c r="UNY2" s="539"/>
      <c r="UNZ2" s="545"/>
      <c r="UOA2" s="545"/>
      <c r="UOB2" s="546"/>
      <c r="UOC2" s="539"/>
      <c r="UOD2" s="545"/>
      <c r="UOE2" s="545"/>
      <c r="UOF2" s="546"/>
      <c r="UOG2" s="539"/>
      <c r="UOH2" s="545"/>
      <c r="UOI2" s="545"/>
      <c r="UOJ2" s="546"/>
      <c r="UOK2" s="539"/>
      <c r="UOL2" s="545"/>
      <c r="UOM2" s="545"/>
      <c r="UON2" s="546"/>
      <c r="UOO2" s="539"/>
      <c r="UOP2" s="545"/>
      <c r="UOQ2" s="545"/>
      <c r="UOR2" s="546"/>
      <c r="UOS2" s="539"/>
      <c r="UOT2" s="545"/>
      <c r="UOU2" s="545"/>
      <c r="UOV2" s="546"/>
      <c r="UOW2" s="539"/>
      <c r="UOX2" s="545"/>
      <c r="UOY2" s="545"/>
      <c r="UOZ2" s="546"/>
      <c r="UPA2" s="539"/>
      <c r="UPB2" s="545"/>
      <c r="UPC2" s="545"/>
      <c r="UPD2" s="546"/>
      <c r="UPE2" s="539"/>
      <c r="UPF2" s="545"/>
      <c r="UPG2" s="545"/>
      <c r="UPH2" s="546"/>
      <c r="UPI2" s="539"/>
      <c r="UPJ2" s="545"/>
      <c r="UPK2" s="545"/>
      <c r="UPL2" s="546"/>
      <c r="UPM2" s="539"/>
      <c r="UPN2" s="545"/>
      <c r="UPO2" s="545"/>
      <c r="UPP2" s="546"/>
      <c r="UPQ2" s="539"/>
      <c r="UPR2" s="545"/>
      <c r="UPS2" s="545"/>
      <c r="UPT2" s="546"/>
      <c r="UPU2" s="539"/>
      <c r="UPV2" s="545"/>
      <c r="UPW2" s="545"/>
      <c r="UPX2" s="546"/>
      <c r="UPY2" s="539"/>
      <c r="UPZ2" s="545"/>
      <c r="UQA2" s="545"/>
      <c r="UQB2" s="546"/>
      <c r="UQC2" s="539"/>
      <c r="UQD2" s="545"/>
      <c r="UQE2" s="545"/>
      <c r="UQF2" s="546"/>
      <c r="UQG2" s="539"/>
      <c r="UQH2" s="545"/>
      <c r="UQI2" s="545"/>
      <c r="UQJ2" s="546"/>
      <c r="UQK2" s="539"/>
      <c r="UQL2" s="545"/>
      <c r="UQM2" s="545"/>
      <c r="UQN2" s="546"/>
      <c r="UQO2" s="539"/>
      <c r="UQP2" s="545"/>
      <c r="UQQ2" s="545"/>
      <c r="UQR2" s="546"/>
      <c r="UQS2" s="539"/>
      <c r="UQT2" s="545"/>
      <c r="UQU2" s="545"/>
      <c r="UQV2" s="546"/>
      <c r="UQW2" s="539"/>
      <c r="UQX2" s="545"/>
      <c r="UQY2" s="545"/>
      <c r="UQZ2" s="546"/>
      <c r="URA2" s="539"/>
      <c r="URB2" s="545"/>
      <c r="URC2" s="545"/>
      <c r="URD2" s="546"/>
      <c r="URE2" s="539"/>
      <c r="URF2" s="545"/>
      <c r="URG2" s="545"/>
      <c r="URH2" s="546"/>
      <c r="URI2" s="539"/>
      <c r="URJ2" s="545"/>
      <c r="URK2" s="545"/>
      <c r="URL2" s="546"/>
      <c r="URM2" s="539"/>
      <c r="URN2" s="545"/>
      <c r="URO2" s="545"/>
      <c r="URP2" s="546"/>
      <c r="URQ2" s="539"/>
      <c r="URR2" s="545"/>
      <c r="URS2" s="545"/>
      <c r="URT2" s="546"/>
      <c r="URU2" s="539"/>
      <c r="URV2" s="545"/>
      <c r="URW2" s="545"/>
      <c r="URX2" s="546"/>
      <c r="URY2" s="539"/>
      <c r="URZ2" s="545"/>
      <c r="USA2" s="545"/>
      <c r="USB2" s="546"/>
      <c r="USC2" s="539"/>
      <c r="USD2" s="545"/>
      <c r="USE2" s="545"/>
      <c r="USF2" s="546"/>
      <c r="USG2" s="539"/>
      <c r="USH2" s="545"/>
      <c r="USI2" s="545"/>
      <c r="USJ2" s="546"/>
      <c r="USK2" s="539"/>
      <c r="USL2" s="545"/>
      <c r="USM2" s="545"/>
      <c r="USN2" s="546"/>
      <c r="USO2" s="539"/>
      <c r="USP2" s="545"/>
      <c r="USQ2" s="545"/>
      <c r="USR2" s="546"/>
      <c r="USS2" s="539"/>
      <c r="UST2" s="545"/>
      <c r="USU2" s="545"/>
      <c r="USV2" s="546"/>
      <c r="USW2" s="539"/>
      <c r="USX2" s="545"/>
      <c r="USY2" s="545"/>
      <c r="USZ2" s="546"/>
      <c r="UTA2" s="539"/>
      <c r="UTB2" s="545"/>
      <c r="UTC2" s="545"/>
      <c r="UTD2" s="546"/>
      <c r="UTE2" s="539"/>
      <c r="UTF2" s="545"/>
      <c r="UTG2" s="545"/>
      <c r="UTH2" s="546"/>
      <c r="UTI2" s="539"/>
      <c r="UTJ2" s="545"/>
      <c r="UTK2" s="545"/>
      <c r="UTL2" s="546"/>
      <c r="UTM2" s="539"/>
      <c r="UTN2" s="545"/>
      <c r="UTO2" s="545"/>
      <c r="UTP2" s="546"/>
      <c r="UTQ2" s="539"/>
      <c r="UTR2" s="545"/>
      <c r="UTS2" s="545"/>
      <c r="UTT2" s="546"/>
      <c r="UTU2" s="539"/>
      <c r="UTV2" s="545"/>
      <c r="UTW2" s="545"/>
      <c r="UTX2" s="546"/>
      <c r="UTY2" s="539"/>
      <c r="UTZ2" s="545"/>
      <c r="UUA2" s="545"/>
      <c r="UUB2" s="546"/>
      <c r="UUC2" s="539"/>
      <c r="UUD2" s="545"/>
      <c r="UUE2" s="545"/>
      <c r="UUF2" s="546"/>
      <c r="UUG2" s="539"/>
      <c r="UUH2" s="545"/>
      <c r="UUI2" s="545"/>
      <c r="UUJ2" s="546"/>
      <c r="UUK2" s="539"/>
      <c r="UUL2" s="545"/>
      <c r="UUM2" s="545"/>
      <c r="UUN2" s="546"/>
      <c r="UUO2" s="539"/>
      <c r="UUP2" s="545"/>
      <c r="UUQ2" s="545"/>
      <c r="UUR2" s="546"/>
      <c r="UUS2" s="539"/>
      <c r="UUT2" s="545"/>
      <c r="UUU2" s="545"/>
      <c r="UUV2" s="546"/>
      <c r="UUW2" s="539"/>
      <c r="UUX2" s="545"/>
      <c r="UUY2" s="545"/>
      <c r="UUZ2" s="546"/>
      <c r="UVA2" s="539"/>
      <c r="UVB2" s="545"/>
      <c r="UVC2" s="545"/>
      <c r="UVD2" s="546"/>
      <c r="UVE2" s="539"/>
      <c r="UVF2" s="545"/>
      <c r="UVG2" s="545"/>
      <c r="UVH2" s="546"/>
      <c r="UVI2" s="539"/>
      <c r="UVJ2" s="545"/>
      <c r="UVK2" s="545"/>
      <c r="UVL2" s="546"/>
      <c r="UVM2" s="539"/>
      <c r="UVN2" s="545"/>
      <c r="UVO2" s="545"/>
      <c r="UVP2" s="546"/>
      <c r="UVQ2" s="539"/>
      <c r="UVR2" s="545"/>
      <c r="UVS2" s="545"/>
      <c r="UVT2" s="546"/>
      <c r="UVU2" s="539"/>
      <c r="UVV2" s="545"/>
      <c r="UVW2" s="545"/>
      <c r="UVX2" s="546"/>
      <c r="UVY2" s="539"/>
      <c r="UVZ2" s="545"/>
      <c r="UWA2" s="545"/>
      <c r="UWB2" s="546"/>
      <c r="UWC2" s="539"/>
      <c r="UWD2" s="545"/>
      <c r="UWE2" s="545"/>
      <c r="UWF2" s="546"/>
      <c r="UWG2" s="539"/>
      <c r="UWH2" s="545"/>
      <c r="UWI2" s="545"/>
      <c r="UWJ2" s="546"/>
      <c r="UWK2" s="539"/>
      <c r="UWL2" s="545"/>
      <c r="UWM2" s="545"/>
      <c r="UWN2" s="546"/>
      <c r="UWO2" s="539"/>
      <c r="UWP2" s="545"/>
      <c r="UWQ2" s="545"/>
      <c r="UWR2" s="546"/>
      <c r="UWS2" s="539"/>
      <c r="UWT2" s="545"/>
      <c r="UWU2" s="545"/>
      <c r="UWV2" s="546"/>
      <c r="UWW2" s="539"/>
      <c r="UWX2" s="545"/>
      <c r="UWY2" s="545"/>
      <c r="UWZ2" s="546"/>
      <c r="UXA2" s="539"/>
      <c r="UXB2" s="545"/>
      <c r="UXC2" s="545"/>
      <c r="UXD2" s="546"/>
      <c r="UXE2" s="539"/>
      <c r="UXF2" s="545"/>
      <c r="UXG2" s="545"/>
      <c r="UXH2" s="546"/>
      <c r="UXI2" s="539"/>
      <c r="UXJ2" s="545"/>
      <c r="UXK2" s="545"/>
      <c r="UXL2" s="546"/>
      <c r="UXM2" s="539"/>
      <c r="UXN2" s="545"/>
      <c r="UXO2" s="545"/>
      <c r="UXP2" s="546"/>
      <c r="UXQ2" s="539"/>
      <c r="UXR2" s="545"/>
      <c r="UXS2" s="545"/>
      <c r="UXT2" s="546"/>
      <c r="UXU2" s="539"/>
      <c r="UXV2" s="545"/>
      <c r="UXW2" s="545"/>
      <c r="UXX2" s="546"/>
      <c r="UXY2" s="539"/>
      <c r="UXZ2" s="545"/>
      <c r="UYA2" s="545"/>
      <c r="UYB2" s="546"/>
      <c r="UYC2" s="539"/>
      <c r="UYD2" s="545"/>
      <c r="UYE2" s="545"/>
      <c r="UYF2" s="546"/>
      <c r="UYG2" s="539"/>
      <c r="UYH2" s="545"/>
      <c r="UYI2" s="545"/>
      <c r="UYJ2" s="546"/>
      <c r="UYK2" s="539"/>
      <c r="UYL2" s="545"/>
      <c r="UYM2" s="545"/>
      <c r="UYN2" s="546"/>
      <c r="UYO2" s="539"/>
      <c r="UYP2" s="545"/>
      <c r="UYQ2" s="545"/>
      <c r="UYR2" s="546"/>
      <c r="UYS2" s="539"/>
      <c r="UYT2" s="545"/>
      <c r="UYU2" s="545"/>
      <c r="UYV2" s="546"/>
      <c r="UYW2" s="539"/>
      <c r="UYX2" s="545"/>
      <c r="UYY2" s="545"/>
      <c r="UYZ2" s="546"/>
      <c r="UZA2" s="539"/>
      <c r="UZB2" s="545"/>
      <c r="UZC2" s="545"/>
      <c r="UZD2" s="546"/>
      <c r="UZE2" s="539"/>
      <c r="UZF2" s="545"/>
      <c r="UZG2" s="545"/>
      <c r="UZH2" s="546"/>
      <c r="UZI2" s="539"/>
      <c r="UZJ2" s="545"/>
      <c r="UZK2" s="545"/>
      <c r="UZL2" s="546"/>
      <c r="UZM2" s="539"/>
      <c r="UZN2" s="545"/>
      <c r="UZO2" s="545"/>
      <c r="UZP2" s="546"/>
      <c r="UZQ2" s="539"/>
      <c r="UZR2" s="545"/>
      <c r="UZS2" s="545"/>
      <c r="UZT2" s="546"/>
      <c r="UZU2" s="539"/>
      <c r="UZV2" s="545"/>
      <c r="UZW2" s="545"/>
      <c r="UZX2" s="546"/>
      <c r="UZY2" s="539"/>
      <c r="UZZ2" s="545"/>
      <c r="VAA2" s="545"/>
      <c r="VAB2" s="546"/>
      <c r="VAC2" s="539"/>
      <c r="VAD2" s="545"/>
      <c r="VAE2" s="545"/>
      <c r="VAF2" s="546"/>
      <c r="VAG2" s="539"/>
      <c r="VAH2" s="545"/>
      <c r="VAI2" s="545"/>
      <c r="VAJ2" s="546"/>
      <c r="VAK2" s="539"/>
      <c r="VAL2" s="545"/>
      <c r="VAM2" s="545"/>
      <c r="VAN2" s="546"/>
      <c r="VAO2" s="539"/>
      <c r="VAP2" s="545"/>
      <c r="VAQ2" s="545"/>
      <c r="VAR2" s="546"/>
      <c r="VAS2" s="539"/>
      <c r="VAT2" s="545"/>
      <c r="VAU2" s="545"/>
      <c r="VAV2" s="546"/>
      <c r="VAW2" s="539"/>
      <c r="VAX2" s="545"/>
      <c r="VAY2" s="545"/>
      <c r="VAZ2" s="546"/>
      <c r="VBA2" s="539"/>
      <c r="VBB2" s="545"/>
      <c r="VBC2" s="545"/>
      <c r="VBD2" s="546"/>
      <c r="VBE2" s="539"/>
      <c r="VBF2" s="545"/>
      <c r="VBG2" s="545"/>
      <c r="VBH2" s="546"/>
      <c r="VBI2" s="539"/>
      <c r="VBJ2" s="545"/>
      <c r="VBK2" s="545"/>
      <c r="VBL2" s="546"/>
      <c r="VBM2" s="539"/>
      <c r="VBN2" s="545"/>
      <c r="VBO2" s="545"/>
      <c r="VBP2" s="546"/>
      <c r="VBQ2" s="539"/>
      <c r="VBR2" s="545"/>
      <c r="VBS2" s="545"/>
      <c r="VBT2" s="546"/>
      <c r="VBU2" s="539"/>
      <c r="VBV2" s="545"/>
      <c r="VBW2" s="545"/>
      <c r="VBX2" s="546"/>
      <c r="VBY2" s="539"/>
      <c r="VBZ2" s="545"/>
      <c r="VCA2" s="545"/>
      <c r="VCB2" s="546"/>
      <c r="VCC2" s="539"/>
      <c r="VCD2" s="545"/>
      <c r="VCE2" s="545"/>
      <c r="VCF2" s="546"/>
      <c r="VCG2" s="539"/>
      <c r="VCH2" s="545"/>
      <c r="VCI2" s="545"/>
      <c r="VCJ2" s="546"/>
      <c r="VCK2" s="539"/>
      <c r="VCL2" s="545"/>
      <c r="VCM2" s="545"/>
      <c r="VCN2" s="546"/>
      <c r="VCO2" s="539"/>
      <c r="VCP2" s="545"/>
      <c r="VCQ2" s="545"/>
      <c r="VCR2" s="546"/>
      <c r="VCS2" s="539"/>
      <c r="VCT2" s="545"/>
      <c r="VCU2" s="545"/>
      <c r="VCV2" s="546"/>
      <c r="VCW2" s="539"/>
      <c r="VCX2" s="545"/>
      <c r="VCY2" s="545"/>
      <c r="VCZ2" s="546"/>
      <c r="VDA2" s="539"/>
      <c r="VDB2" s="545"/>
      <c r="VDC2" s="545"/>
      <c r="VDD2" s="546"/>
      <c r="VDE2" s="539"/>
      <c r="VDF2" s="545"/>
      <c r="VDG2" s="545"/>
      <c r="VDH2" s="546"/>
      <c r="VDI2" s="539"/>
      <c r="VDJ2" s="545"/>
      <c r="VDK2" s="545"/>
      <c r="VDL2" s="546"/>
      <c r="VDM2" s="539"/>
      <c r="VDN2" s="545"/>
      <c r="VDO2" s="545"/>
      <c r="VDP2" s="546"/>
      <c r="VDQ2" s="539"/>
      <c r="VDR2" s="545"/>
      <c r="VDS2" s="545"/>
      <c r="VDT2" s="546"/>
      <c r="VDU2" s="539"/>
      <c r="VDV2" s="545"/>
      <c r="VDW2" s="545"/>
      <c r="VDX2" s="546"/>
      <c r="VDY2" s="539"/>
      <c r="VDZ2" s="545"/>
      <c r="VEA2" s="545"/>
      <c r="VEB2" s="546"/>
      <c r="VEC2" s="539"/>
      <c r="VED2" s="545"/>
      <c r="VEE2" s="545"/>
      <c r="VEF2" s="546"/>
      <c r="VEG2" s="539"/>
      <c r="VEH2" s="545"/>
      <c r="VEI2" s="545"/>
      <c r="VEJ2" s="546"/>
      <c r="VEK2" s="539"/>
      <c r="VEL2" s="545"/>
      <c r="VEM2" s="545"/>
      <c r="VEN2" s="546"/>
      <c r="VEO2" s="539"/>
      <c r="VEP2" s="545"/>
      <c r="VEQ2" s="545"/>
      <c r="VER2" s="546"/>
      <c r="VES2" s="539"/>
      <c r="VET2" s="545"/>
      <c r="VEU2" s="545"/>
      <c r="VEV2" s="546"/>
      <c r="VEW2" s="539"/>
      <c r="VEX2" s="545"/>
      <c r="VEY2" s="545"/>
      <c r="VEZ2" s="546"/>
      <c r="VFA2" s="539"/>
      <c r="VFB2" s="545"/>
      <c r="VFC2" s="545"/>
      <c r="VFD2" s="546"/>
      <c r="VFE2" s="539"/>
      <c r="VFF2" s="545"/>
      <c r="VFG2" s="545"/>
      <c r="VFH2" s="546"/>
      <c r="VFI2" s="539"/>
      <c r="VFJ2" s="545"/>
      <c r="VFK2" s="545"/>
      <c r="VFL2" s="546"/>
      <c r="VFM2" s="539"/>
      <c r="VFN2" s="545"/>
      <c r="VFO2" s="545"/>
      <c r="VFP2" s="546"/>
      <c r="VFQ2" s="539"/>
      <c r="VFR2" s="545"/>
      <c r="VFS2" s="545"/>
      <c r="VFT2" s="546"/>
      <c r="VFU2" s="539"/>
      <c r="VFV2" s="545"/>
      <c r="VFW2" s="545"/>
      <c r="VFX2" s="546"/>
      <c r="VFY2" s="539"/>
      <c r="VFZ2" s="545"/>
      <c r="VGA2" s="545"/>
      <c r="VGB2" s="546"/>
      <c r="VGC2" s="539"/>
      <c r="VGD2" s="545"/>
      <c r="VGE2" s="545"/>
      <c r="VGF2" s="546"/>
      <c r="VGG2" s="539"/>
      <c r="VGH2" s="545"/>
      <c r="VGI2" s="545"/>
      <c r="VGJ2" s="546"/>
      <c r="VGK2" s="539"/>
      <c r="VGL2" s="545"/>
      <c r="VGM2" s="545"/>
      <c r="VGN2" s="546"/>
      <c r="VGO2" s="539"/>
      <c r="VGP2" s="545"/>
      <c r="VGQ2" s="545"/>
      <c r="VGR2" s="546"/>
      <c r="VGS2" s="539"/>
      <c r="VGT2" s="545"/>
      <c r="VGU2" s="545"/>
      <c r="VGV2" s="546"/>
      <c r="VGW2" s="539"/>
      <c r="VGX2" s="545"/>
      <c r="VGY2" s="545"/>
      <c r="VGZ2" s="546"/>
      <c r="VHA2" s="539"/>
      <c r="VHB2" s="545"/>
      <c r="VHC2" s="545"/>
      <c r="VHD2" s="546"/>
      <c r="VHE2" s="539"/>
      <c r="VHF2" s="545"/>
      <c r="VHG2" s="545"/>
      <c r="VHH2" s="546"/>
      <c r="VHI2" s="539"/>
      <c r="VHJ2" s="545"/>
      <c r="VHK2" s="545"/>
      <c r="VHL2" s="546"/>
      <c r="VHM2" s="539"/>
      <c r="VHN2" s="545"/>
      <c r="VHO2" s="545"/>
      <c r="VHP2" s="546"/>
      <c r="VHQ2" s="539"/>
      <c r="VHR2" s="545"/>
      <c r="VHS2" s="545"/>
      <c r="VHT2" s="546"/>
      <c r="VHU2" s="539"/>
      <c r="VHV2" s="545"/>
      <c r="VHW2" s="545"/>
      <c r="VHX2" s="546"/>
      <c r="VHY2" s="539"/>
      <c r="VHZ2" s="545"/>
      <c r="VIA2" s="545"/>
      <c r="VIB2" s="546"/>
      <c r="VIC2" s="539"/>
      <c r="VID2" s="545"/>
      <c r="VIE2" s="545"/>
      <c r="VIF2" s="546"/>
      <c r="VIG2" s="539"/>
      <c r="VIH2" s="545"/>
      <c r="VII2" s="545"/>
      <c r="VIJ2" s="546"/>
      <c r="VIK2" s="539"/>
      <c r="VIL2" s="545"/>
      <c r="VIM2" s="545"/>
      <c r="VIN2" s="546"/>
      <c r="VIO2" s="539"/>
      <c r="VIP2" s="545"/>
      <c r="VIQ2" s="545"/>
      <c r="VIR2" s="546"/>
      <c r="VIS2" s="539"/>
      <c r="VIT2" s="545"/>
      <c r="VIU2" s="545"/>
      <c r="VIV2" s="546"/>
      <c r="VIW2" s="539"/>
      <c r="VIX2" s="545"/>
      <c r="VIY2" s="545"/>
      <c r="VIZ2" s="546"/>
      <c r="VJA2" s="539"/>
      <c r="VJB2" s="545"/>
      <c r="VJC2" s="545"/>
      <c r="VJD2" s="546"/>
      <c r="VJE2" s="539"/>
      <c r="VJF2" s="545"/>
      <c r="VJG2" s="545"/>
      <c r="VJH2" s="546"/>
      <c r="VJI2" s="539"/>
      <c r="VJJ2" s="545"/>
      <c r="VJK2" s="545"/>
      <c r="VJL2" s="546"/>
      <c r="VJM2" s="539"/>
      <c r="VJN2" s="545"/>
      <c r="VJO2" s="545"/>
      <c r="VJP2" s="546"/>
      <c r="VJQ2" s="539"/>
      <c r="VJR2" s="545"/>
      <c r="VJS2" s="545"/>
      <c r="VJT2" s="546"/>
      <c r="VJU2" s="539"/>
      <c r="VJV2" s="545"/>
      <c r="VJW2" s="545"/>
      <c r="VJX2" s="546"/>
      <c r="VJY2" s="539"/>
      <c r="VJZ2" s="545"/>
      <c r="VKA2" s="545"/>
      <c r="VKB2" s="546"/>
      <c r="VKC2" s="539"/>
      <c r="VKD2" s="545"/>
      <c r="VKE2" s="545"/>
      <c r="VKF2" s="546"/>
      <c r="VKG2" s="539"/>
      <c r="VKH2" s="545"/>
      <c r="VKI2" s="545"/>
      <c r="VKJ2" s="546"/>
      <c r="VKK2" s="539"/>
      <c r="VKL2" s="545"/>
      <c r="VKM2" s="545"/>
      <c r="VKN2" s="546"/>
      <c r="VKO2" s="539"/>
      <c r="VKP2" s="545"/>
      <c r="VKQ2" s="545"/>
      <c r="VKR2" s="546"/>
      <c r="VKS2" s="539"/>
      <c r="VKT2" s="545"/>
      <c r="VKU2" s="545"/>
      <c r="VKV2" s="546"/>
      <c r="VKW2" s="539"/>
      <c r="VKX2" s="545"/>
      <c r="VKY2" s="545"/>
      <c r="VKZ2" s="546"/>
      <c r="VLA2" s="539"/>
      <c r="VLB2" s="545"/>
      <c r="VLC2" s="545"/>
      <c r="VLD2" s="546"/>
      <c r="VLE2" s="539"/>
      <c r="VLF2" s="545"/>
      <c r="VLG2" s="545"/>
      <c r="VLH2" s="546"/>
      <c r="VLI2" s="539"/>
      <c r="VLJ2" s="545"/>
      <c r="VLK2" s="545"/>
      <c r="VLL2" s="546"/>
      <c r="VLM2" s="539"/>
      <c r="VLN2" s="545"/>
      <c r="VLO2" s="545"/>
      <c r="VLP2" s="546"/>
      <c r="VLQ2" s="539"/>
      <c r="VLR2" s="545"/>
      <c r="VLS2" s="545"/>
      <c r="VLT2" s="546"/>
      <c r="VLU2" s="539"/>
      <c r="VLV2" s="545"/>
      <c r="VLW2" s="545"/>
      <c r="VLX2" s="546"/>
      <c r="VLY2" s="539"/>
      <c r="VLZ2" s="545"/>
      <c r="VMA2" s="545"/>
      <c r="VMB2" s="546"/>
      <c r="VMC2" s="539"/>
      <c r="VMD2" s="545"/>
      <c r="VME2" s="545"/>
      <c r="VMF2" s="546"/>
      <c r="VMG2" s="539"/>
      <c r="VMH2" s="545"/>
      <c r="VMI2" s="545"/>
      <c r="VMJ2" s="546"/>
      <c r="VMK2" s="539"/>
      <c r="VML2" s="545"/>
      <c r="VMM2" s="545"/>
      <c r="VMN2" s="546"/>
      <c r="VMO2" s="539"/>
      <c r="VMP2" s="545"/>
      <c r="VMQ2" s="545"/>
      <c r="VMR2" s="546"/>
      <c r="VMS2" s="539"/>
      <c r="VMT2" s="545"/>
      <c r="VMU2" s="545"/>
      <c r="VMV2" s="546"/>
      <c r="VMW2" s="539"/>
      <c r="VMX2" s="545"/>
      <c r="VMY2" s="545"/>
      <c r="VMZ2" s="546"/>
      <c r="VNA2" s="539"/>
      <c r="VNB2" s="545"/>
      <c r="VNC2" s="545"/>
      <c r="VND2" s="546"/>
      <c r="VNE2" s="539"/>
      <c r="VNF2" s="545"/>
      <c r="VNG2" s="545"/>
      <c r="VNH2" s="546"/>
      <c r="VNI2" s="539"/>
      <c r="VNJ2" s="545"/>
      <c r="VNK2" s="545"/>
      <c r="VNL2" s="546"/>
      <c r="VNM2" s="539"/>
      <c r="VNN2" s="545"/>
      <c r="VNO2" s="545"/>
      <c r="VNP2" s="546"/>
      <c r="VNQ2" s="539"/>
      <c r="VNR2" s="545"/>
      <c r="VNS2" s="545"/>
      <c r="VNT2" s="546"/>
      <c r="VNU2" s="539"/>
      <c r="VNV2" s="545"/>
      <c r="VNW2" s="545"/>
      <c r="VNX2" s="546"/>
      <c r="VNY2" s="539"/>
      <c r="VNZ2" s="545"/>
      <c r="VOA2" s="545"/>
      <c r="VOB2" s="546"/>
      <c r="VOC2" s="539"/>
      <c r="VOD2" s="545"/>
      <c r="VOE2" s="545"/>
      <c r="VOF2" s="546"/>
      <c r="VOG2" s="539"/>
      <c r="VOH2" s="545"/>
      <c r="VOI2" s="545"/>
      <c r="VOJ2" s="546"/>
      <c r="VOK2" s="539"/>
      <c r="VOL2" s="545"/>
      <c r="VOM2" s="545"/>
      <c r="VON2" s="546"/>
      <c r="VOO2" s="539"/>
      <c r="VOP2" s="545"/>
      <c r="VOQ2" s="545"/>
      <c r="VOR2" s="546"/>
      <c r="VOS2" s="539"/>
      <c r="VOT2" s="545"/>
      <c r="VOU2" s="545"/>
      <c r="VOV2" s="546"/>
      <c r="VOW2" s="539"/>
      <c r="VOX2" s="545"/>
      <c r="VOY2" s="545"/>
      <c r="VOZ2" s="546"/>
      <c r="VPA2" s="539"/>
      <c r="VPB2" s="545"/>
      <c r="VPC2" s="545"/>
      <c r="VPD2" s="546"/>
      <c r="VPE2" s="539"/>
      <c r="VPF2" s="545"/>
      <c r="VPG2" s="545"/>
      <c r="VPH2" s="546"/>
      <c r="VPI2" s="539"/>
      <c r="VPJ2" s="545"/>
      <c r="VPK2" s="545"/>
      <c r="VPL2" s="546"/>
      <c r="VPM2" s="539"/>
      <c r="VPN2" s="545"/>
      <c r="VPO2" s="545"/>
      <c r="VPP2" s="546"/>
      <c r="VPQ2" s="539"/>
      <c r="VPR2" s="545"/>
      <c r="VPS2" s="545"/>
      <c r="VPT2" s="546"/>
      <c r="VPU2" s="539"/>
      <c r="VPV2" s="545"/>
      <c r="VPW2" s="545"/>
      <c r="VPX2" s="546"/>
      <c r="VPY2" s="539"/>
      <c r="VPZ2" s="545"/>
      <c r="VQA2" s="545"/>
      <c r="VQB2" s="546"/>
      <c r="VQC2" s="539"/>
      <c r="VQD2" s="545"/>
      <c r="VQE2" s="545"/>
      <c r="VQF2" s="546"/>
      <c r="VQG2" s="539"/>
      <c r="VQH2" s="545"/>
      <c r="VQI2" s="545"/>
      <c r="VQJ2" s="546"/>
      <c r="VQK2" s="539"/>
      <c r="VQL2" s="545"/>
      <c r="VQM2" s="545"/>
      <c r="VQN2" s="546"/>
      <c r="VQO2" s="539"/>
      <c r="VQP2" s="545"/>
      <c r="VQQ2" s="545"/>
      <c r="VQR2" s="546"/>
      <c r="VQS2" s="539"/>
      <c r="VQT2" s="545"/>
      <c r="VQU2" s="545"/>
      <c r="VQV2" s="546"/>
      <c r="VQW2" s="539"/>
      <c r="VQX2" s="545"/>
      <c r="VQY2" s="545"/>
      <c r="VQZ2" s="546"/>
      <c r="VRA2" s="539"/>
      <c r="VRB2" s="545"/>
      <c r="VRC2" s="545"/>
      <c r="VRD2" s="546"/>
      <c r="VRE2" s="539"/>
      <c r="VRF2" s="545"/>
      <c r="VRG2" s="545"/>
      <c r="VRH2" s="546"/>
      <c r="VRI2" s="539"/>
      <c r="VRJ2" s="545"/>
      <c r="VRK2" s="545"/>
      <c r="VRL2" s="546"/>
      <c r="VRM2" s="539"/>
      <c r="VRN2" s="545"/>
      <c r="VRO2" s="545"/>
      <c r="VRP2" s="546"/>
      <c r="VRQ2" s="539"/>
      <c r="VRR2" s="545"/>
      <c r="VRS2" s="545"/>
      <c r="VRT2" s="546"/>
      <c r="VRU2" s="539"/>
      <c r="VRV2" s="545"/>
      <c r="VRW2" s="545"/>
      <c r="VRX2" s="546"/>
      <c r="VRY2" s="539"/>
      <c r="VRZ2" s="545"/>
      <c r="VSA2" s="545"/>
      <c r="VSB2" s="546"/>
      <c r="VSC2" s="539"/>
      <c r="VSD2" s="545"/>
      <c r="VSE2" s="545"/>
      <c r="VSF2" s="546"/>
      <c r="VSG2" s="539"/>
      <c r="VSH2" s="545"/>
      <c r="VSI2" s="545"/>
      <c r="VSJ2" s="546"/>
      <c r="VSK2" s="539"/>
      <c r="VSL2" s="545"/>
      <c r="VSM2" s="545"/>
      <c r="VSN2" s="546"/>
      <c r="VSO2" s="539"/>
      <c r="VSP2" s="545"/>
      <c r="VSQ2" s="545"/>
      <c r="VSR2" s="546"/>
      <c r="VSS2" s="539"/>
      <c r="VST2" s="545"/>
      <c r="VSU2" s="545"/>
      <c r="VSV2" s="546"/>
      <c r="VSW2" s="539"/>
      <c r="VSX2" s="545"/>
      <c r="VSY2" s="545"/>
      <c r="VSZ2" s="546"/>
      <c r="VTA2" s="539"/>
      <c r="VTB2" s="545"/>
      <c r="VTC2" s="545"/>
      <c r="VTD2" s="546"/>
      <c r="VTE2" s="539"/>
      <c r="VTF2" s="545"/>
      <c r="VTG2" s="545"/>
      <c r="VTH2" s="546"/>
      <c r="VTI2" s="539"/>
      <c r="VTJ2" s="545"/>
      <c r="VTK2" s="545"/>
      <c r="VTL2" s="546"/>
      <c r="VTM2" s="539"/>
      <c r="VTN2" s="545"/>
      <c r="VTO2" s="545"/>
      <c r="VTP2" s="546"/>
      <c r="VTQ2" s="539"/>
      <c r="VTR2" s="545"/>
      <c r="VTS2" s="545"/>
      <c r="VTT2" s="546"/>
      <c r="VTU2" s="539"/>
      <c r="VTV2" s="545"/>
      <c r="VTW2" s="545"/>
      <c r="VTX2" s="546"/>
      <c r="VTY2" s="539"/>
      <c r="VTZ2" s="545"/>
      <c r="VUA2" s="545"/>
      <c r="VUB2" s="546"/>
      <c r="VUC2" s="539"/>
      <c r="VUD2" s="545"/>
      <c r="VUE2" s="545"/>
      <c r="VUF2" s="546"/>
      <c r="VUG2" s="539"/>
      <c r="VUH2" s="545"/>
      <c r="VUI2" s="545"/>
      <c r="VUJ2" s="546"/>
      <c r="VUK2" s="539"/>
      <c r="VUL2" s="545"/>
      <c r="VUM2" s="545"/>
      <c r="VUN2" s="546"/>
      <c r="VUO2" s="539"/>
      <c r="VUP2" s="545"/>
      <c r="VUQ2" s="545"/>
      <c r="VUR2" s="546"/>
      <c r="VUS2" s="539"/>
      <c r="VUT2" s="545"/>
      <c r="VUU2" s="545"/>
      <c r="VUV2" s="546"/>
      <c r="VUW2" s="539"/>
      <c r="VUX2" s="545"/>
      <c r="VUY2" s="545"/>
      <c r="VUZ2" s="546"/>
      <c r="VVA2" s="539"/>
      <c r="VVB2" s="545"/>
      <c r="VVC2" s="545"/>
      <c r="VVD2" s="546"/>
      <c r="VVE2" s="539"/>
      <c r="VVF2" s="545"/>
      <c r="VVG2" s="545"/>
      <c r="VVH2" s="546"/>
      <c r="VVI2" s="539"/>
      <c r="VVJ2" s="545"/>
      <c r="VVK2" s="545"/>
      <c r="VVL2" s="546"/>
      <c r="VVM2" s="539"/>
      <c r="VVN2" s="545"/>
      <c r="VVO2" s="545"/>
      <c r="VVP2" s="546"/>
      <c r="VVQ2" s="539"/>
      <c r="VVR2" s="545"/>
      <c r="VVS2" s="545"/>
      <c r="VVT2" s="546"/>
      <c r="VVU2" s="539"/>
      <c r="VVV2" s="545"/>
      <c r="VVW2" s="545"/>
      <c r="VVX2" s="546"/>
      <c r="VVY2" s="539"/>
      <c r="VVZ2" s="545"/>
      <c r="VWA2" s="545"/>
      <c r="VWB2" s="546"/>
      <c r="VWC2" s="539"/>
      <c r="VWD2" s="545"/>
      <c r="VWE2" s="545"/>
      <c r="VWF2" s="546"/>
      <c r="VWG2" s="539"/>
      <c r="VWH2" s="545"/>
      <c r="VWI2" s="545"/>
      <c r="VWJ2" s="546"/>
      <c r="VWK2" s="539"/>
      <c r="VWL2" s="545"/>
      <c r="VWM2" s="545"/>
      <c r="VWN2" s="546"/>
      <c r="VWO2" s="539"/>
      <c r="VWP2" s="545"/>
      <c r="VWQ2" s="545"/>
      <c r="VWR2" s="546"/>
      <c r="VWS2" s="539"/>
      <c r="VWT2" s="545"/>
      <c r="VWU2" s="545"/>
      <c r="VWV2" s="546"/>
      <c r="VWW2" s="539"/>
      <c r="VWX2" s="545"/>
      <c r="VWY2" s="545"/>
      <c r="VWZ2" s="546"/>
      <c r="VXA2" s="539"/>
      <c r="VXB2" s="545"/>
      <c r="VXC2" s="545"/>
      <c r="VXD2" s="546"/>
      <c r="VXE2" s="539"/>
      <c r="VXF2" s="545"/>
      <c r="VXG2" s="545"/>
      <c r="VXH2" s="546"/>
      <c r="VXI2" s="539"/>
      <c r="VXJ2" s="545"/>
      <c r="VXK2" s="545"/>
      <c r="VXL2" s="546"/>
      <c r="VXM2" s="539"/>
      <c r="VXN2" s="545"/>
      <c r="VXO2" s="545"/>
      <c r="VXP2" s="546"/>
      <c r="VXQ2" s="539"/>
      <c r="VXR2" s="545"/>
      <c r="VXS2" s="545"/>
      <c r="VXT2" s="546"/>
      <c r="VXU2" s="539"/>
      <c r="VXV2" s="545"/>
      <c r="VXW2" s="545"/>
      <c r="VXX2" s="546"/>
      <c r="VXY2" s="539"/>
      <c r="VXZ2" s="545"/>
      <c r="VYA2" s="545"/>
      <c r="VYB2" s="546"/>
      <c r="VYC2" s="539"/>
      <c r="VYD2" s="545"/>
      <c r="VYE2" s="545"/>
      <c r="VYF2" s="546"/>
      <c r="VYG2" s="539"/>
      <c r="VYH2" s="545"/>
      <c r="VYI2" s="545"/>
      <c r="VYJ2" s="546"/>
      <c r="VYK2" s="539"/>
      <c r="VYL2" s="545"/>
      <c r="VYM2" s="545"/>
      <c r="VYN2" s="546"/>
      <c r="VYO2" s="539"/>
      <c r="VYP2" s="545"/>
      <c r="VYQ2" s="545"/>
      <c r="VYR2" s="546"/>
      <c r="VYS2" s="539"/>
      <c r="VYT2" s="545"/>
      <c r="VYU2" s="545"/>
      <c r="VYV2" s="546"/>
      <c r="VYW2" s="539"/>
      <c r="VYX2" s="545"/>
      <c r="VYY2" s="545"/>
      <c r="VYZ2" s="546"/>
      <c r="VZA2" s="539"/>
      <c r="VZB2" s="545"/>
      <c r="VZC2" s="545"/>
      <c r="VZD2" s="546"/>
      <c r="VZE2" s="539"/>
      <c r="VZF2" s="545"/>
      <c r="VZG2" s="545"/>
      <c r="VZH2" s="546"/>
      <c r="VZI2" s="539"/>
      <c r="VZJ2" s="545"/>
      <c r="VZK2" s="545"/>
      <c r="VZL2" s="546"/>
      <c r="VZM2" s="539"/>
      <c r="VZN2" s="545"/>
      <c r="VZO2" s="545"/>
      <c r="VZP2" s="546"/>
      <c r="VZQ2" s="539"/>
      <c r="VZR2" s="545"/>
      <c r="VZS2" s="545"/>
      <c r="VZT2" s="546"/>
      <c r="VZU2" s="539"/>
      <c r="VZV2" s="545"/>
      <c r="VZW2" s="545"/>
      <c r="VZX2" s="546"/>
      <c r="VZY2" s="539"/>
      <c r="VZZ2" s="545"/>
      <c r="WAA2" s="545"/>
      <c r="WAB2" s="546"/>
      <c r="WAC2" s="539"/>
      <c r="WAD2" s="545"/>
      <c r="WAE2" s="545"/>
      <c r="WAF2" s="546"/>
      <c r="WAG2" s="539"/>
      <c r="WAH2" s="545"/>
      <c r="WAI2" s="545"/>
      <c r="WAJ2" s="546"/>
      <c r="WAK2" s="539"/>
      <c r="WAL2" s="545"/>
      <c r="WAM2" s="545"/>
      <c r="WAN2" s="546"/>
      <c r="WAO2" s="539"/>
      <c r="WAP2" s="545"/>
      <c r="WAQ2" s="545"/>
      <c r="WAR2" s="546"/>
      <c r="WAS2" s="539"/>
      <c r="WAT2" s="545"/>
      <c r="WAU2" s="545"/>
      <c r="WAV2" s="546"/>
      <c r="WAW2" s="539"/>
      <c r="WAX2" s="545"/>
      <c r="WAY2" s="545"/>
      <c r="WAZ2" s="546"/>
      <c r="WBA2" s="539"/>
      <c r="WBB2" s="545"/>
      <c r="WBC2" s="545"/>
      <c r="WBD2" s="546"/>
      <c r="WBE2" s="539"/>
      <c r="WBF2" s="545"/>
      <c r="WBG2" s="545"/>
      <c r="WBH2" s="546"/>
      <c r="WBI2" s="539"/>
      <c r="WBJ2" s="545"/>
      <c r="WBK2" s="545"/>
      <c r="WBL2" s="546"/>
      <c r="WBM2" s="539"/>
      <c r="WBN2" s="545"/>
      <c r="WBO2" s="545"/>
      <c r="WBP2" s="546"/>
      <c r="WBQ2" s="539"/>
      <c r="WBR2" s="545"/>
      <c r="WBS2" s="545"/>
      <c r="WBT2" s="546"/>
      <c r="WBU2" s="539"/>
      <c r="WBV2" s="545"/>
      <c r="WBW2" s="545"/>
      <c r="WBX2" s="546"/>
      <c r="WBY2" s="539"/>
      <c r="WBZ2" s="545"/>
      <c r="WCA2" s="545"/>
      <c r="WCB2" s="546"/>
      <c r="WCC2" s="539"/>
      <c r="WCD2" s="545"/>
      <c r="WCE2" s="545"/>
      <c r="WCF2" s="546"/>
      <c r="WCG2" s="539"/>
      <c r="WCH2" s="545"/>
      <c r="WCI2" s="545"/>
      <c r="WCJ2" s="546"/>
      <c r="WCK2" s="539"/>
      <c r="WCL2" s="545"/>
      <c r="WCM2" s="545"/>
      <c r="WCN2" s="546"/>
      <c r="WCO2" s="539"/>
      <c r="WCP2" s="545"/>
      <c r="WCQ2" s="545"/>
      <c r="WCR2" s="546"/>
      <c r="WCS2" s="539"/>
      <c r="WCT2" s="545"/>
      <c r="WCU2" s="545"/>
      <c r="WCV2" s="546"/>
      <c r="WCW2" s="539"/>
      <c r="WCX2" s="545"/>
      <c r="WCY2" s="545"/>
      <c r="WCZ2" s="546"/>
      <c r="WDA2" s="539"/>
      <c r="WDB2" s="545"/>
      <c r="WDC2" s="545"/>
      <c r="WDD2" s="546"/>
      <c r="WDE2" s="539"/>
      <c r="WDF2" s="545"/>
      <c r="WDG2" s="545"/>
      <c r="WDH2" s="546"/>
      <c r="WDI2" s="539"/>
      <c r="WDJ2" s="545"/>
      <c r="WDK2" s="545"/>
      <c r="WDL2" s="546"/>
      <c r="WDM2" s="539"/>
      <c r="WDN2" s="545"/>
      <c r="WDO2" s="545"/>
      <c r="WDP2" s="546"/>
      <c r="WDQ2" s="539"/>
      <c r="WDR2" s="545"/>
      <c r="WDS2" s="545"/>
      <c r="WDT2" s="546"/>
      <c r="WDU2" s="539"/>
      <c r="WDV2" s="545"/>
      <c r="WDW2" s="545"/>
      <c r="WDX2" s="546"/>
      <c r="WDY2" s="539"/>
      <c r="WDZ2" s="545"/>
      <c r="WEA2" s="545"/>
      <c r="WEB2" s="546"/>
      <c r="WEC2" s="539"/>
      <c r="WED2" s="545"/>
      <c r="WEE2" s="545"/>
      <c r="WEF2" s="546"/>
      <c r="WEG2" s="539"/>
      <c r="WEH2" s="545"/>
      <c r="WEI2" s="545"/>
      <c r="WEJ2" s="546"/>
      <c r="WEK2" s="539"/>
      <c r="WEL2" s="545"/>
      <c r="WEM2" s="545"/>
      <c r="WEN2" s="546"/>
      <c r="WEO2" s="539"/>
      <c r="WEP2" s="545"/>
      <c r="WEQ2" s="545"/>
      <c r="WER2" s="546"/>
      <c r="WES2" s="539"/>
      <c r="WET2" s="545"/>
      <c r="WEU2" s="545"/>
      <c r="WEV2" s="546"/>
      <c r="WEW2" s="539"/>
      <c r="WEX2" s="545"/>
      <c r="WEY2" s="545"/>
      <c r="WEZ2" s="546"/>
      <c r="WFA2" s="539"/>
      <c r="WFB2" s="545"/>
      <c r="WFC2" s="545"/>
      <c r="WFD2" s="546"/>
      <c r="WFE2" s="539"/>
      <c r="WFF2" s="545"/>
      <c r="WFG2" s="545"/>
      <c r="WFH2" s="546"/>
      <c r="WFI2" s="539"/>
      <c r="WFJ2" s="545"/>
      <c r="WFK2" s="545"/>
      <c r="WFL2" s="546"/>
      <c r="WFM2" s="539"/>
      <c r="WFN2" s="545"/>
      <c r="WFO2" s="545"/>
      <c r="WFP2" s="546"/>
      <c r="WFQ2" s="539"/>
      <c r="WFR2" s="545"/>
      <c r="WFS2" s="545"/>
      <c r="WFT2" s="546"/>
      <c r="WFU2" s="539"/>
      <c r="WFV2" s="545"/>
      <c r="WFW2" s="545"/>
      <c r="WFX2" s="546"/>
      <c r="WFY2" s="539"/>
      <c r="WFZ2" s="545"/>
      <c r="WGA2" s="545"/>
      <c r="WGB2" s="546"/>
      <c r="WGC2" s="539"/>
      <c r="WGD2" s="545"/>
      <c r="WGE2" s="545"/>
      <c r="WGF2" s="546"/>
      <c r="WGG2" s="539"/>
      <c r="WGH2" s="545"/>
      <c r="WGI2" s="545"/>
      <c r="WGJ2" s="546"/>
      <c r="WGK2" s="539"/>
      <c r="WGL2" s="545"/>
      <c r="WGM2" s="545"/>
      <c r="WGN2" s="546"/>
      <c r="WGO2" s="539"/>
      <c r="WGP2" s="545"/>
      <c r="WGQ2" s="545"/>
      <c r="WGR2" s="546"/>
      <c r="WGS2" s="539"/>
      <c r="WGT2" s="545"/>
      <c r="WGU2" s="545"/>
      <c r="WGV2" s="546"/>
      <c r="WGW2" s="539"/>
      <c r="WGX2" s="545"/>
      <c r="WGY2" s="545"/>
      <c r="WGZ2" s="546"/>
      <c r="WHA2" s="539"/>
      <c r="WHB2" s="545"/>
      <c r="WHC2" s="545"/>
      <c r="WHD2" s="546"/>
      <c r="WHE2" s="539"/>
      <c r="WHF2" s="545"/>
      <c r="WHG2" s="545"/>
      <c r="WHH2" s="546"/>
      <c r="WHI2" s="539"/>
      <c r="WHJ2" s="545"/>
      <c r="WHK2" s="545"/>
      <c r="WHL2" s="546"/>
      <c r="WHM2" s="539"/>
      <c r="WHN2" s="545"/>
      <c r="WHO2" s="545"/>
      <c r="WHP2" s="546"/>
      <c r="WHQ2" s="539"/>
      <c r="WHR2" s="545"/>
      <c r="WHS2" s="545"/>
      <c r="WHT2" s="546"/>
      <c r="WHU2" s="539"/>
      <c r="WHV2" s="545"/>
      <c r="WHW2" s="545"/>
      <c r="WHX2" s="546"/>
      <c r="WHY2" s="539"/>
      <c r="WHZ2" s="545"/>
      <c r="WIA2" s="545"/>
      <c r="WIB2" s="546"/>
      <c r="WIC2" s="539"/>
      <c r="WID2" s="545"/>
      <c r="WIE2" s="545"/>
      <c r="WIF2" s="546"/>
      <c r="WIG2" s="539"/>
      <c r="WIH2" s="545"/>
      <c r="WII2" s="545"/>
      <c r="WIJ2" s="546"/>
      <c r="WIK2" s="539"/>
      <c r="WIL2" s="545"/>
      <c r="WIM2" s="545"/>
      <c r="WIN2" s="546"/>
      <c r="WIO2" s="539"/>
      <c r="WIP2" s="545"/>
      <c r="WIQ2" s="545"/>
      <c r="WIR2" s="546"/>
      <c r="WIS2" s="539"/>
      <c r="WIT2" s="545"/>
      <c r="WIU2" s="545"/>
      <c r="WIV2" s="546"/>
      <c r="WIW2" s="539"/>
      <c r="WIX2" s="545"/>
      <c r="WIY2" s="545"/>
      <c r="WIZ2" s="546"/>
      <c r="WJA2" s="539"/>
      <c r="WJB2" s="545"/>
      <c r="WJC2" s="545"/>
      <c r="WJD2" s="546"/>
      <c r="WJE2" s="539"/>
      <c r="WJF2" s="545"/>
      <c r="WJG2" s="545"/>
      <c r="WJH2" s="546"/>
      <c r="WJI2" s="539"/>
      <c r="WJJ2" s="545"/>
      <c r="WJK2" s="545"/>
      <c r="WJL2" s="546"/>
      <c r="WJM2" s="539"/>
      <c r="WJN2" s="545"/>
      <c r="WJO2" s="545"/>
      <c r="WJP2" s="546"/>
      <c r="WJQ2" s="539"/>
      <c r="WJR2" s="545"/>
      <c r="WJS2" s="545"/>
      <c r="WJT2" s="546"/>
      <c r="WJU2" s="539"/>
      <c r="WJV2" s="545"/>
      <c r="WJW2" s="545"/>
      <c r="WJX2" s="546"/>
      <c r="WJY2" s="539"/>
      <c r="WJZ2" s="545"/>
      <c r="WKA2" s="545"/>
      <c r="WKB2" s="546"/>
      <c r="WKC2" s="539"/>
      <c r="WKD2" s="545"/>
      <c r="WKE2" s="545"/>
      <c r="WKF2" s="546"/>
      <c r="WKG2" s="539"/>
      <c r="WKH2" s="545"/>
      <c r="WKI2" s="545"/>
      <c r="WKJ2" s="546"/>
      <c r="WKK2" s="539"/>
      <c r="WKL2" s="545"/>
      <c r="WKM2" s="545"/>
      <c r="WKN2" s="546"/>
      <c r="WKO2" s="539"/>
      <c r="WKP2" s="545"/>
      <c r="WKQ2" s="545"/>
      <c r="WKR2" s="546"/>
      <c r="WKS2" s="539"/>
      <c r="WKT2" s="545"/>
      <c r="WKU2" s="545"/>
      <c r="WKV2" s="546"/>
      <c r="WKW2" s="539"/>
      <c r="WKX2" s="545"/>
      <c r="WKY2" s="545"/>
      <c r="WKZ2" s="546"/>
      <c r="WLA2" s="539"/>
      <c r="WLB2" s="545"/>
      <c r="WLC2" s="545"/>
      <c r="WLD2" s="546"/>
      <c r="WLE2" s="539"/>
      <c r="WLF2" s="545"/>
      <c r="WLG2" s="545"/>
      <c r="WLH2" s="546"/>
      <c r="WLI2" s="539"/>
      <c r="WLJ2" s="545"/>
      <c r="WLK2" s="545"/>
      <c r="WLL2" s="546"/>
      <c r="WLM2" s="539"/>
      <c r="WLN2" s="545"/>
      <c r="WLO2" s="545"/>
      <c r="WLP2" s="546"/>
      <c r="WLQ2" s="539"/>
      <c r="WLR2" s="545"/>
      <c r="WLS2" s="545"/>
      <c r="WLT2" s="546"/>
      <c r="WLU2" s="539"/>
      <c r="WLV2" s="545"/>
      <c r="WLW2" s="545"/>
      <c r="WLX2" s="546"/>
      <c r="WLY2" s="539"/>
      <c r="WLZ2" s="545"/>
      <c r="WMA2" s="545"/>
      <c r="WMB2" s="546"/>
      <c r="WMC2" s="539"/>
      <c r="WMD2" s="545"/>
      <c r="WME2" s="545"/>
      <c r="WMF2" s="546"/>
      <c r="WMG2" s="539"/>
      <c r="WMH2" s="545"/>
      <c r="WMI2" s="545"/>
      <c r="WMJ2" s="546"/>
      <c r="WMK2" s="539"/>
      <c r="WML2" s="545"/>
      <c r="WMM2" s="545"/>
      <c r="WMN2" s="546"/>
      <c r="WMO2" s="539"/>
      <c r="WMP2" s="545"/>
      <c r="WMQ2" s="545"/>
      <c r="WMR2" s="546"/>
      <c r="WMS2" s="539"/>
      <c r="WMT2" s="545"/>
      <c r="WMU2" s="545"/>
      <c r="WMV2" s="546"/>
      <c r="WMW2" s="539"/>
      <c r="WMX2" s="545"/>
      <c r="WMY2" s="545"/>
      <c r="WMZ2" s="546"/>
      <c r="WNA2" s="539"/>
      <c r="WNB2" s="545"/>
      <c r="WNC2" s="545"/>
      <c r="WND2" s="546"/>
      <c r="WNE2" s="539"/>
      <c r="WNF2" s="545"/>
      <c r="WNG2" s="545"/>
      <c r="WNH2" s="546"/>
      <c r="WNI2" s="539"/>
      <c r="WNJ2" s="545"/>
      <c r="WNK2" s="545"/>
      <c r="WNL2" s="546"/>
      <c r="WNM2" s="539"/>
      <c r="WNN2" s="545"/>
      <c r="WNO2" s="545"/>
      <c r="WNP2" s="546"/>
      <c r="WNQ2" s="539"/>
      <c r="WNR2" s="545"/>
      <c r="WNS2" s="545"/>
      <c r="WNT2" s="546"/>
      <c r="WNU2" s="539"/>
      <c r="WNV2" s="545"/>
      <c r="WNW2" s="545"/>
      <c r="WNX2" s="546"/>
      <c r="WNY2" s="539"/>
      <c r="WNZ2" s="545"/>
      <c r="WOA2" s="545"/>
      <c r="WOB2" s="546"/>
      <c r="WOC2" s="539"/>
      <c r="WOD2" s="545"/>
      <c r="WOE2" s="545"/>
      <c r="WOF2" s="546"/>
      <c r="WOG2" s="539"/>
      <c r="WOH2" s="545"/>
      <c r="WOI2" s="545"/>
      <c r="WOJ2" s="546"/>
      <c r="WOK2" s="539"/>
      <c r="WOL2" s="545"/>
      <c r="WOM2" s="545"/>
      <c r="WON2" s="546"/>
      <c r="WOO2" s="539"/>
      <c r="WOP2" s="545"/>
      <c r="WOQ2" s="545"/>
      <c r="WOR2" s="546"/>
      <c r="WOS2" s="539"/>
      <c r="WOT2" s="545"/>
      <c r="WOU2" s="545"/>
      <c r="WOV2" s="546"/>
      <c r="WOW2" s="539"/>
      <c r="WOX2" s="545"/>
      <c r="WOY2" s="545"/>
      <c r="WOZ2" s="546"/>
      <c r="WPA2" s="539"/>
      <c r="WPB2" s="545"/>
      <c r="WPC2" s="545"/>
      <c r="WPD2" s="546"/>
      <c r="WPE2" s="539"/>
      <c r="WPF2" s="545"/>
      <c r="WPG2" s="545"/>
      <c r="WPH2" s="546"/>
      <c r="WPI2" s="539"/>
      <c r="WPJ2" s="545"/>
      <c r="WPK2" s="545"/>
      <c r="WPL2" s="546"/>
      <c r="WPM2" s="539"/>
      <c r="WPN2" s="545"/>
      <c r="WPO2" s="545"/>
      <c r="WPP2" s="546"/>
      <c r="WPQ2" s="539"/>
      <c r="WPR2" s="545"/>
      <c r="WPS2" s="545"/>
      <c r="WPT2" s="546"/>
      <c r="WPU2" s="539"/>
      <c r="WPV2" s="545"/>
      <c r="WPW2" s="545"/>
      <c r="WPX2" s="546"/>
      <c r="WPY2" s="539"/>
      <c r="WPZ2" s="545"/>
      <c r="WQA2" s="545"/>
      <c r="WQB2" s="546"/>
      <c r="WQC2" s="539"/>
      <c r="WQD2" s="545"/>
      <c r="WQE2" s="545"/>
      <c r="WQF2" s="546"/>
      <c r="WQG2" s="539"/>
      <c r="WQH2" s="545"/>
      <c r="WQI2" s="545"/>
      <c r="WQJ2" s="546"/>
      <c r="WQK2" s="539"/>
      <c r="WQL2" s="545"/>
      <c r="WQM2" s="545"/>
      <c r="WQN2" s="546"/>
      <c r="WQO2" s="539"/>
      <c r="WQP2" s="545"/>
      <c r="WQQ2" s="545"/>
      <c r="WQR2" s="546"/>
      <c r="WQS2" s="539"/>
      <c r="WQT2" s="545"/>
      <c r="WQU2" s="545"/>
      <c r="WQV2" s="546"/>
      <c r="WQW2" s="539"/>
      <c r="WQX2" s="545"/>
      <c r="WQY2" s="545"/>
      <c r="WQZ2" s="546"/>
      <c r="WRA2" s="539"/>
      <c r="WRB2" s="545"/>
      <c r="WRC2" s="545"/>
      <c r="WRD2" s="546"/>
      <c r="WRE2" s="539"/>
      <c r="WRF2" s="545"/>
      <c r="WRG2" s="545"/>
      <c r="WRH2" s="546"/>
      <c r="WRI2" s="539"/>
      <c r="WRJ2" s="545"/>
      <c r="WRK2" s="545"/>
      <c r="WRL2" s="546"/>
      <c r="WRM2" s="539"/>
      <c r="WRN2" s="545"/>
      <c r="WRO2" s="545"/>
      <c r="WRP2" s="546"/>
      <c r="WRQ2" s="539"/>
      <c r="WRR2" s="545"/>
      <c r="WRS2" s="545"/>
      <c r="WRT2" s="546"/>
      <c r="WRU2" s="539"/>
      <c r="WRV2" s="545"/>
      <c r="WRW2" s="545"/>
      <c r="WRX2" s="546"/>
      <c r="WRY2" s="539"/>
      <c r="WRZ2" s="545"/>
      <c r="WSA2" s="545"/>
      <c r="WSB2" s="546"/>
      <c r="WSC2" s="539"/>
      <c r="WSD2" s="545"/>
      <c r="WSE2" s="545"/>
      <c r="WSF2" s="546"/>
      <c r="WSG2" s="539"/>
      <c r="WSH2" s="545"/>
      <c r="WSI2" s="545"/>
      <c r="WSJ2" s="546"/>
      <c r="WSK2" s="539"/>
      <c r="WSL2" s="545"/>
      <c r="WSM2" s="545"/>
      <c r="WSN2" s="546"/>
      <c r="WSO2" s="539"/>
      <c r="WSP2" s="545"/>
      <c r="WSQ2" s="545"/>
      <c r="WSR2" s="546"/>
      <c r="WSS2" s="539"/>
      <c r="WST2" s="545"/>
      <c r="WSU2" s="545"/>
      <c r="WSV2" s="546"/>
      <c r="WSW2" s="539"/>
      <c r="WSX2" s="545"/>
      <c r="WSY2" s="545"/>
      <c r="WSZ2" s="546"/>
      <c r="WTA2" s="539"/>
      <c r="WTB2" s="545"/>
      <c r="WTC2" s="545"/>
      <c r="WTD2" s="546"/>
      <c r="WTE2" s="539"/>
      <c r="WTF2" s="545"/>
      <c r="WTG2" s="545"/>
      <c r="WTH2" s="546"/>
      <c r="WTI2" s="539"/>
      <c r="WTJ2" s="545"/>
      <c r="WTK2" s="545"/>
      <c r="WTL2" s="546"/>
      <c r="WTM2" s="539"/>
      <c r="WTN2" s="545"/>
      <c r="WTO2" s="545"/>
      <c r="WTP2" s="546"/>
      <c r="WTQ2" s="539"/>
      <c r="WTR2" s="545"/>
      <c r="WTS2" s="545"/>
      <c r="WTT2" s="546"/>
      <c r="WTU2" s="539"/>
      <c r="WTV2" s="545"/>
      <c r="WTW2" s="545"/>
      <c r="WTX2" s="546"/>
      <c r="WTY2" s="539"/>
      <c r="WTZ2" s="545"/>
      <c r="WUA2" s="545"/>
      <c r="WUB2" s="546"/>
      <c r="WUC2" s="539"/>
      <c r="WUD2" s="545"/>
      <c r="WUE2" s="545"/>
      <c r="WUF2" s="546"/>
      <c r="WUG2" s="539"/>
      <c r="WUH2" s="545"/>
      <c r="WUI2" s="545"/>
      <c r="WUJ2" s="546"/>
      <c r="WUK2" s="539"/>
      <c r="WUL2" s="545"/>
      <c r="WUM2" s="545"/>
      <c r="WUN2" s="546"/>
      <c r="WUO2" s="539"/>
      <c r="WUP2" s="545"/>
      <c r="WUQ2" s="545"/>
      <c r="WUR2" s="546"/>
      <c r="WUS2" s="539"/>
      <c r="WUT2" s="545"/>
      <c r="WUU2" s="545"/>
      <c r="WUV2" s="546"/>
      <c r="WUW2" s="539"/>
      <c r="WUX2" s="545"/>
      <c r="WUY2" s="545"/>
      <c r="WUZ2" s="546"/>
      <c r="WVA2" s="539"/>
      <c r="WVB2" s="545"/>
      <c r="WVC2" s="545"/>
      <c r="WVD2" s="546"/>
      <c r="WVE2" s="539"/>
      <c r="WVF2" s="545"/>
      <c r="WVG2" s="545"/>
      <c r="WVH2" s="546"/>
      <c r="WVI2" s="539"/>
      <c r="WVJ2" s="545"/>
      <c r="WVK2" s="545"/>
      <c r="WVL2" s="546"/>
      <c r="WVM2" s="539"/>
      <c r="WVN2" s="545"/>
      <c r="WVO2" s="545"/>
      <c r="WVP2" s="546"/>
      <c r="WVQ2" s="539"/>
      <c r="WVR2" s="545"/>
      <c r="WVS2" s="545"/>
      <c r="WVT2" s="546"/>
      <c r="WVU2" s="539"/>
      <c r="WVV2" s="545"/>
      <c r="WVW2" s="545"/>
      <c r="WVX2" s="546"/>
      <c r="WVY2" s="539"/>
      <c r="WVZ2" s="545"/>
      <c r="WWA2" s="545"/>
      <c r="WWB2" s="546"/>
      <c r="WWC2" s="539"/>
      <c r="WWD2" s="545"/>
      <c r="WWE2" s="545"/>
      <c r="WWF2" s="546"/>
      <c r="WWG2" s="539"/>
      <c r="WWH2" s="545"/>
      <c r="WWI2" s="545"/>
      <c r="WWJ2" s="546"/>
      <c r="WWK2" s="539"/>
      <c r="WWL2" s="545"/>
      <c r="WWM2" s="545"/>
      <c r="WWN2" s="546"/>
      <c r="WWO2" s="539"/>
      <c r="WWP2" s="545"/>
      <c r="WWQ2" s="545"/>
      <c r="WWR2" s="546"/>
      <c r="WWS2" s="539"/>
      <c r="WWT2" s="545"/>
      <c r="WWU2" s="545"/>
      <c r="WWV2" s="546"/>
      <c r="WWW2" s="539"/>
      <c r="WWX2" s="545"/>
      <c r="WWY2" s="545"/>
      <c r="WWZ2" s="546"/>
      <c r="WXA2" s="539"/>
      <c r="WXB2" s="545"/>
      <c r="WXC2" s="545"/>
      <c r="WXD2" s="546"/>
      <c r="WXE2" s="539"/>
      <c r="WXF2" s="545"/>
      <c r="WXG2" s="545"/>
      <c r="WXH2" s="546"/>
      <c r="WXI2" s="539"/>
      <c r="WXJ2" s="545"/>
      <c r="WXK2" s="545"/>
      <c r="WXL2" s="546"/>
      <c r="WXM2" s="539"/>
      <c r="WXN2" s="545"/>
      <c r="WXO2" s="545"/>
      <c r="WXP2" s="546"/>
      <c r="WXQ2" s="539"/>
      <c r="WXR2" s="545"/>
      <c r="WXS2" s="545"/>
      <c r="WXT2" s="546"/>
      <c r="WXU2" s="539"/>
      <c r="WXV2" s="545"/>
      <c r="WXW2" s="545"/>
      <c r="WXX2" s="546"/>
      <c r="WXY2" s="539"/>
      <c r="WXZ2" s="545"/>
      <c r="WYA2" s="545"/>
      <c r="WYB2" s="546"/>
      <c r="WYC2" s="539"/>
      <c r="WYD2" s="545"/>
      <c r="WYE2" s="545"/>
      <c r="WYF2" s="546"/>
      <c r="WYG2" s="539"/>
      <c r="WYH2" s="545"/>
      <c r="WYI2" s="545"/>
      <c r="WYJ2" s="546"/>
      <c r="WYK2" s="539"/>
      <c r="WYL2" s="545"/>
      <c r="WYM2" s="545"/>
      <c r="WYN2" s="546"/>
      <c r="WYO2" s="539"/>
      <c r="WYP2" s="545"/>
      <c r="WYQ2" s="545"/>
      <c r="WYR2" s="546"/>
      <c r="WYS2" s="539"/>
      <c r="WYT2" s="545"/>
      <c r="WYU2" s="545"/>
      <c r="WYV2" s="546"/>
      <c r="WYW2" s="539"/>
      <c r="WYX2" s="545"/>
      <c r="WYY2" s="545"/>
      <c r="WYZ2" s="546"/>
      <c r="WZA2" s="539"/>
      <c r="WZB2" s="545"/>
      <c r="WZC2" s="545"/>
      <c r="WZD2" s="546"/>
      <c r="WZE2" s="539"/>
      <c r="WZF2" s="545"/>
      <c r="WZG2" s="545"/>
      <c r="WZH2" s="546"/>
      <c r="WZI2" s="539"/>
      <c r="WZJ2" s="545"/>
      <c r="WZK2" s="545"/>
      <c r="WZL2" s="546"/>
      <c r="WZM2" s="539"/>
      <c r="WZN2" s="545"/>
      <c r="WZO2" s="545"/>
      <c r="WZP2" s="546"/>
      <c r="WZQ2" s="539"/>
      <c r="WZR2" s="545"/>
      <c r="WZS2" s="545"/>
      <c r="WZT2" s="546"/>
      <c r="WZU2" s="539"/>
      <c r="WZV2" s="545"/>
      <c r="WZW2" s="545"/>
      <c r="WZX2" s="546"/>
      <c r="WZY2" s="539"/>
      <c r="WZZ2" s="545"/>
      <c r="XAA2" s="545"/>
      <c r="XAB2" s="546"/>
      <c r="XAC2" s="539"/>
      <c r="XAD2" s="545"/>
      <c r="XAE2" s="545"/>
      <c r="XAF2" s="546"/>
      <c r="XAG2" s="539"/>
      <c r="XAH2" s="545"/>
      <c r="XAI2" s="545"/>
      <c r="XAJ2" s="546"/>
      <c r="XAK2" s="539"/>
      <c r="XAL2" s="545"/>
      <c r="XAM2" s="545"/>
      <c r="XAN2" s="546"/>
      <c r="XAO2" s="539"/>
      <c r="XAP2" s="545"/>
      <c r="XAQ2" s="545"/>
      <c r="XAR2" s="546"/>
      <c r="XAS2" s="539"/>
      <c r="XAT2" s="545"/>
      <c r="XAU2" s="545"/>
      <c r="XAV2" s="546"/>
      <c r="XAW2" s="539"/>
      <c r="XAX2" s="545"/>
      <c r="XAY2" s="545"/>
      <c r="XAZ2" s="546"/>
      <c r="XBA2" s="539"/>
      <c r="XBB2" s="545"/>
      <c r="XBC2" s="545"/>
      <c r="XBD2" s="546"/>
      <c r="XBE2" s="539"/>
      <c r="XBF2" s="545"/>
      <c r="XBG2" s="545"/>
      <c r="XBH2" s="546"/>
      <c r="XBI2" s="539"/>
      <c r="XBJ2" s="545"/>
      <c r="XBK2" s="545"/>
      <c r="XBL2" s="546"/>
      <c r="XBM2" s="539"/>
      <c r="XBN2" s="545"/>
      <c r="XBO2" s="545"/>
      <c r="XBP2" s="546"/>
      <c r="XBQ2" s="539"/>
      <c r="XBR2" s="545"/>
      <c r="XBS2" s="545"/>
      <c r="XBT2" s="546"/>
      <c r="XBU2" s="539"/>
      <c r="XBV2" s="545"/>
      <c r="XBW2" s="545"/>
      <c r="XBX2" s="546"/>
      <c r="XBY2" s="539"/>
      <c r="XBZ2" s="545"/>
      <c r="XCA2" s="545"/>
      <c r="XCB2" s="546"/>
      <c r="XCC2" s="539"/>
      <c r="XCD2" s="545"/>
      <c r="XCE2" s="545"/>
      <c r="XCF2" s="546"/>
      <c r="XCG2" s="539"/>
      <c r="XCH2" s="545"/>
      <c r="XCI2" s="545"/>
      <c r="XCJ2" s="546"/>
      <c r="XCK2" s="539"/>
      <c r="XCL2" s="545"/>
      <c r="XCM2" s="545"/>
      <c r="XCN2" s="546"/>
      <c r="XCO2" s="539"/>
      <c r="XCP2" s="545"/>
      <c r="XCQ2" s="545"/>
      <c r="XCR2" s="546"/>
      <c r="XCS2" s="539"/>
      <c r="XCT2" s="545"/>
      <c r="XCU2" s="545"/>
      <c r="XCV2" s="546"/>
      <c r="XCW2" s="539"/>
      <c r="XCX2" s="545"/>
      <c r="XCY2" s="545"/>
      <c r="XCZ2" s="546"/>
      <c r="XDA2" s="539"/>
      <c r="XDB2" s="545"/>
      <c r="XDC2" s="545"/>
      <c r="XDD2" s="546"/>
      <c r="XDE2" s="539"/>
      <c r="XDF2" s="545"/>
      <c r="XDG2" s="545"/>
      <c r="XDH2" s="546"/>
      <c r="XDI2" s="539"/>
      <c r="XDJ2" s="545"/>
      <c r="XDK2" s="545"/>
      <c r="XDL2" s="546"/>
      <c r="XDM2" s="539"/>
      <c r="XDN2" s="545"/>
      <c r="XDO2" s="545"/>
      <c r="XDP2" s="546"/>
      <c r="XDQ2" s="539"/>
      <c r="XDR2" s="545"/>
      <c r="XDS2" s="545"/>
      <c r="XDT2" s="546"/>
      <c r="XDU2" s="539"/>
      <c r="XDV2" s="545"/>
      <c r="XDW2" s="545"/>
      <c r="XDX2" s="546"/>
      <c r="XDY2" s="539"/>
      <c r="XDZ2" s="545"/>
      <c r="XEA2" s="545"/>
      <c r="XEB2" s="546"/>
      <c r="XEC2" s="539"/>
      <c r="XED2" s="545"/>
      <c r="XEE2" s="545"/>
      <c r="XEF2" s="546"/>
      <c r="XEG2" s="539"/>
      <c r="XEH2" s="545"/>
      <c r="XEI2" s="545"/>
      <c r="XEJ2" s="546"/>
      <c r="XEK2" s="539"/>
      <c r="XEL2" s="545"/>
      <c r="XEM2" s="545"/>
      <c r="XEN2" s="546"/>
      <c r="XEO2" s="539"/>
      <c r="XEP2" s="545"/>
      <c r="XEQ2" s="545"/>
      <c r="XER2" s="546"/>
      <c r="XES2" s="539"/>
      <c r="XET2" s="545"/>
      <c r="XEU2" s="545"/>
      <c r="XEV2" s="546"/>
      <c r="XEW2" s="539"/>
      <c r="XEX2" s="545"/>
      <c r="XEY2" s="545"/>
      <c r="XEZ2" s="546"/>
      <c r="XFA2" s="539"/>
      <c r="XFB2" s="545"/>
      <c r="XFC2" s="545"/>
      <c r="XFD2" s="546"/>
    </row>
    <row r="4" spans="1:16384" s="24" customFormat="1" ht="14.65" customHeight="1" x14ac:dyDescent="0.25">
      <c r="A4" s="754" t="s">
        <v>104</v>
      </c>
      <c r="B4" s="755"/>
      <c r="C4" s="208">
        <f>Inputs!D15</f>
        <v>48800</v>
      </c>
      <c r="D4" s="192"/>
      <c r="E4" s="192"/>
      <c r="F4" s="192"/>
      <c r="G4" s="192"/>
      <c r="H4" s="192"/>
      <c r="I4" s="192"/>
      <c r="J4" s="192"/>
      <c r="K4" s="209"/>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210">
        <f>Lists!$N$5</f>
        <v>0</v>
      </c>
    </row>
    <row r="5" spans="1:16384" ht="33" customHeight="1" x14ac:dyDescent="0.25">
      <c r="A5" s="752" t="s">
        <v>265</v>
      </c>
      <c r="B5" s="753"/>
      <c r="C5" s="213" t="str">
        <f>Inputs!F15</f>
        <v>Justice 40 Communities</v>
      </c>
      <c r="N5" s="214" t="s">
        <v>70</v>
      </c>
      <c r="O5" s="399">
        <v>1.25</v>
      </c>
    </row>
    <row r="6" spans="1:16384" x14ac:dyDescent="0.25">
      <c r="A6" s="53"/>
      <c r="B6" s="53"/>
      <c r="C6" s="53"/>
      <c r="D6" s="211"/>
      <c r="E6" s="53"/>
      <c r="F6" s="53"/>
      <c r="G6" s="53"/>
      <c r="H6" s="53"/>
      <c r="I6" s="53"/>
      <c r="J6" s="211"/>
      <c r="K6" s="211"/>
      <c r="L6" s="211"/>
      <c r="M6" s="173"/>
      <c r="N6" s="211"/>
    </row>
    <row r="7" spans="1:16384" ht="31.5" x14ac:dyDescent="0.25">
      <c r="A7" s="255"/>
      <c r="B7" s="255"/>
      <c r="C7" s="255"/>
      <c r="D7" s="256"/>
      <c r="E7" s="255"/>
      <c r="F7" s="255"/>
      <c r="G7" s="255"/>
      <c r="H7" s="255"/>
      <c r="I7" s="255"/>
      <c r="J7" s="256"/>
      <c r="K7" s="256"/>
      <c r="L7" s="256"/>
      <c r="M7" s="257"/>
      <c r="N7" s="256"/>
      <c r="O7" s="258" t="s">
        <v>6</v>
      </c>
      <c r="P7" s="258" t="s">
        <v>6</v>
      </c>
      <c r="Q7" s="258" t="s">
        <v>6</v>
      </c>
      <c r="R7" s="258" t="s">
        <v>6</v>
      </c>
      <c r="S7" s="258" t="s">
        <v>7</v>
      </c>
      <c r="T7" s="258" t="s">
        <v>7</v>
      </c>
      <c r="U7" s="258" t="s">
        <v>7</v>
      </c>
      <c r="V7" s="258" t="s">
        <v>7</v>
      </c>
      <c r="W7" s="258" t="s">
        <v>8</v>
      </c>
      <c r="X7" s="258" t="s">
        <v>8</v>
      </c>
      <c r="Y7" s="258" t="s">
        <v>8</v>
      </c>
      <c r="Z7" s="258" t="s">
        <v>8</v>
      </c>
    </row>
    <row r="8" spans="1:16384" s="212" customFormat="1" ht="63" x14ac:dyDescent="0.25">
      <c r="A8" s="206" t="s">
        <v>22</v>
      </c>
      <c r="B8" s="206" t="s">
        <v>23</v>
      </c>
      <c r="C8" s="206" t="s">
        <v>63</v>
      </c>
      <c r="D8" s="206" t="s">
        <v>64</v>
      </c>
      <c r="E8" s="206" t="s">
        <v>24</v>
      </c>
      <c r="F8" s="206" t="s">
        <v>25</v>
      </c>
      <c r="G8" s="206" t="s">
        <v>27</v>
      </c>
      <c r="H8" s="206" t="s">
        <v>65</v>
      </c>
      <c r="I8" s="206" t="s">
        <v>66</v>
      </c>
      <c r="J8" s="206" t="s">
        <v>67</v>
      </c>
      <c r="K8" s="207" t="s">
        <v>74</v>
      </c>
      <c r="L8" s="206" t="s">
        <v>263</v>
      </c>
      <c r="M8" s="206" t="s">
        <v>68</v>
      </c>
      <c r="N8" s="206" t="s">
        <v>69</v>
      </c>
      <c r="O8" s="258">
        <v>2020</v>
      </c>
      <c r="P8" s="258">
        <v>2025</v>
      </c>
      <c r="Q8" s="258">
        <v>2030</v>
      </c>
      <c r="R8" s="258">
        <v>2035</v>
      </c>
      <c r="S8" s="258">
        <v>2020</v>
      </c>
      <c r="T8" s="258">
        <v>2025</v>
      </c>
      <c r="U8" s="258">
        <v>2030</v>
      </c>
      <c r="V8" s="258">
        <v>2035</v>
      </c>
      <c r="W8" s="258">
        <v>2020</v>
      </c>
      <c r="X8" s="258">
        <v>2025</v>
      </c>
      <c r="Y8" s="258">
        <v>2030</v>
      </c>
      <c r="Z8" s="258">
        <v>2035</v>
      </c>
    </row>
    <row r="9" spans="1:16384" x14ac:dyDescent="0.25">
      <c r="A9" s="193">
        <v>1</v>
      </c>
      <c r="B9" s="53" t="s">
        <v>28</v>
      </c>
      <c r="C9" s="173">
        <v>41001950200</v>
      </c>
      <c r="D9" s="53">
        <v>3283</v>
      </c>
      <c r="E9" s="173">
        <f>SUMIFS($D$9:$D$836,$B$9:$B$836,$B9)</f>
        <v>16019</v>
      </c>
      <c r="F9" s="53">
        <v>17710</v>
      </c>
      <c r="G9" s="53">
        <v>65</v>
      </c>
      <c r="H9" s="53">
        <v>15</v>
      </c>
      <c r="I9" s="53">
        <v>49286</v>
      </c>
      <c r="J9" s="194">
        <f>IF(I9&lt;=$C$4, 1, 0)</f>
        <v>0</v>
      </c>
      <c r="K9" s="172">
        <f>VLOOKUP($C9,'DAC Definition'!$A$6:$D$834,MATCH('DAC Definition'!$A$3,'DAC Definition'!$A$6:$D$6,0),FALSE)</f>
        <v>0</v>
      </c>
      <c r="L9" s="172">
        <f>IF($ES$4=2,INT(AND(J9=1,K9=1)),IF($ES$4=1,K9,J9))</f>
        <v>0</v>
      </c>
      <c r="M9" s="173">
        <f>'Census Tract'!G5</f>
        <v>2609</v>
      </c>
      <c r="N9" s="195">
        <f t="shared" ref="N9:N72" si="0">$M9/$F9*G9</f>
        <v>9.5756634669678142</v>
      </c>
      <c r="O9" s="196">
        <f ca="1">IF($L9=1,'Census Tract'!J5*'DAC Adjustment'!$O$5,'Census Tract'!J5)</f>
        <v>2.5506882924238163</v>
      </c>
      <c r="P9" s="196">
        <f ca="1">IF($L9=1,'Census Tract'!K5*'DAC Adjustment'!$O$5,'Census Tract'!K5)</f>
        <v>12.866629021890718</v>
      </c>
      <c r="Q9" s="196">
        <f ca="1">IF($L9=1,'Census Tract'!L5*'DAC Adjustment'!$O$5,'Census Tract'!L5)</f>
        <v>59.618296452821468</v>
      </c>
      <c r="R9" s="196">
        <f ca="1">IF($L9=1,'Census Tract'!M5*'DAC Adjustment'!$O$5,'Census Tract'!M5)</f>
        <v>129.68869800258224</v>
      </c>
      <c r="S9" s="196">
        <f ca="1">IF($L9=1,'Census Tract'!N5*'DAC Adjustment'!$O$5,'Census Tract'!N5)</f>
        <v>0.8919523664049146</v>
      </c>
      <c r="T9" s="196">
        <f ca="1">IF($L9=1,'Census Tract'!O5*'DAC Adjustment'!$O$5,'Census Tract'!O5)</f>
        <v>4.6620488612132043</v>
      </c>
      <c r="U9" s="196">
        <f ca="1">IF($L9=1,'Census Tract'!P5*'DAC Adjustment'!$O$5,'Census Tract'!P5)</f>
        <v>21.750511017040154</v>
      </c>
      <c r="V9" s="196">
        <f ca="1">IF($L9=1,'Census Tract'!Q5*'DAC Adjustment'!$O$5,'Census Tract'!Q5)</f>
        <v>47.361584067115714</v>
      </c>
      <c r="W9" s="196">
        <f ca="1">IF($L9=1,'Census Tract'!R5*'DAC Adjustment'!$O$5,'Census Tract'!R5)</f>
        <v>0.60916315091965745</v>
      </c>
      <c r="X9" s="196">
        <f ca="1">IF($L9=1,'Census Tract'!S5*'DAC Adjustment'!$O$5,'Census Tract'!S5)</f>
        <v>3.1557276188792103</v>
      </c>
      <c r="Y9" s="196">
        <f ca="1">IF($L9=1,'Census Tract'!T5*'DAC Adjustment'!$O$5,'Census Tract'!T5)</f>
        <v>14.541500302088725</v>
      </c>
      <c r="Z9" s="197">
        <f ca="1">IF($L9=1,'Census Tract'!U5*'DAC Adjustment'!$O$5,'Census Tract'!U5)</f>
        <v>31.604718620343114</v>
      </c>
    </row>
    <row r="10" spans="1:16384" x14ac:dyDescent="0.25">
      <c r="A10" s="193">
        <v>1</v>
      </c>
      <c r="B10" s="53" t="s">
        <v>28</v>
      </c>
      <c r="C10" s="173">
        <v>41001950500</v>
      </c>
      <c r="D10" s="53">
        <v>2731</v>
      </c>
      <c r="E10" s="173">
        <f t="shared" ref="E10:E73" si="1">SUMIFS($D$9:$D$836,$B$9:$B$836,$B10)</f>
        <v>16019</v>
      </c>
      <c r="F10" s="53">
        <v>17710</v>
      </c>
      <c r="G10" s="53">
        <v>65</v>
      </c>
      <c r="H10" s="53">
        <v>15</v>
      </c>
      <c r="I10" s="53">
        <v>43395</v>
      </c>
      <c r="J10" s="194">
        <f t="shared" ref="J10:J73" si="2">IF(I10&lt;=$C$4, 1, 0)</f>
        <v>1</v>
      </c>
      <c r="K10" s="172">
        <f>VLOOKUP($C10,'DAC Definition'!$A$6:$D$834,MATCH('DAC Definition'!$A$3,'DAC Definition'!$A$6:$D$6,0),FALSE)</f>
        <v>0</v>
      </c>
      <c r="L10" s="172">
        <f t="shared" ref="L10:L73" si="3">IF($ES$4=2,INT(AND(J10=1,K10=1)),IF($ES$4=1,K10,J10))</f>
        <v>1</v>
      </c>
      <c r="M10" s="173">
        <f>'Census Tract'!G6</f>
        <v>2045</v>
      </c>
      <c r="N10" s="195">
        <f t="shared" si="0"/>
        <v>7.5056465273856583</v>
      </c>
      <c r="O10" s="196">
        <f ca="1">IF($L10=1,'Census Tract'!J6*'DAC Adjustment'!$O$5,'Census Tract'!J6)</f>
        <v>2.9713213767919004</v>
      </c>
      <c r="P10" s="196">
        <f ca="1">IF($L10=1,'Census Tract'!K6*'DAC Adjustment'!$O$5,'Census Tract'!K6)</f>
        <v>14.988460163301912</v>
      </c>
      <c r="Q10" s="196">
        <f ca="1">IF($L10=1,'Census Tract'!L6*'DAC Adjustment'!$O$5,'Census Tract'!L6)</f>
        <v>69.449928172074408</v>
      </c>
      <c r="R10" s="196">
        <f ca="1">IF($L10=1,'Census Tract'!M6*'DAC Adjustment'!$O$5,'Census Tract'!M6)</f>
        <v>151.07561431475509</v>
      </c>
      <c r="S10" s="196">
        <f ca="1">IF($L10=1,'Census Tract'!N6*'DAC Adjustment'!$O$5,'Census Tract'!N6)</f>
        <v>0.87391845021945691</v>
      </c>
      <c r="T10" s="196">
        <f ca="1">IF($L10=1,'Census Tract'!O6*'DAC Adjustment'!$O$5,'Census Tract'!O6)</f>
        <v>4.5677893451422973</v>
      </c>
      <c r="U10" s="196">
        <f ca="1">IF($L10=1,'Census Tract'!P6*'DAC Adjustment'!$O$5,'Census Tract'!P6)</f>
        <v>21.310748864434224</v>
      </c>
      <c r="V10" s="196">
        <f ca="1">IF($L10=1,'Census Tract'!Q6*'DAC Adjustment'!$O$5,'Census Tract'!Q6)</f>
        <v>46.404005086839611</v>
      </c>
      <c r="W10" s="196">
        <f ca="1">IF($L10=1,'Census Tract'!R6*'DAC Adjustment'!$O$5,'Census Tract'!R6)</f>
        <v>0.59684680127956091</v>
      </c>
      <c r="X10" s="196">
        <f ca="1">IF($L10=1,'Census Tract'!S6*'DAC Adjustment'!$O$5,'Census Tract'!S6)</f>
        <v>3.091923620452274</v>
      </c>
      <c r="Y10" s="196">
        <f ca="1">IF($L10=1,'Census Tract'!T6*'DAC Adjustment'!$O$5,'Census Tract'!T6)</f>
        <v>14.24749334887478</v>
      </c>
      <c r="Z10" s="197">
        <f ca="1">IF($L10=1,'Census Tract'!U6*'DAC Adjustment'!$O$5,'Census Tract'!U6)</f>
        <v>30.965719422480682</v>
      </c>
    </row>
    <row r="11" spans="1:16384" x14ac:dyDescent="0.25">
      <c r="A11" s="193">
        <v>1</v>
      </c>
      <c r="B11" s="53" t="s">
        <v>28</v>
      </c>
      <c r="C11" s="173">
        <v>41001950600</v>
      </c>
      <c r="D11" s="53">
        <v>2116</v>
      </c>
      <c r="E11" s="173">
        <f t="shared" si="1"/>
        <v>16019</v>
      </c>
      <c r="F11" s="53">
        <v>17710</v>
      </c>
      <c r="G11" s="53">
        <v>65</v>
      </c>
      <c r="H11" s="53">
        <v>15</v>
      </c>
      <c r="I11" s="53">
        <v>45404</v>
      </c>
      <c r="J11" s="194">
        <f t="shared" si="2"/>
        <v>1</v>
      </c>
      <c r="K11" s="172">
        <f>VLOOKUP($C11,'DAC Definition'!$A$6:$D$834,MATCH('DAC Definition'!$A$3,'DAC Definition'!$A$6:$D$6,0),FALSE)</f>
        <v>0</v>
      </c>
      <c r="L11" s="172">
        <f t="shared" si="3"/>
        <v>1</v>
      </c>
      <c r="M11" s="173">
        <f>'Census Tract'!G7</f>
        <v>2295</v>
      </c>
      <c r="N11" s="195">
        <f t="shared" si="0"/>
        <v>8.4232072275550536</v>
      </c>
      <c r="O11" s="196">
        <f ca="1">IF($L11=1,'Census Tract'!J7*'DAC Adjustment'!$O$5,'Census Tract'!J7)</f>
        <v>1.0813535456585908</v>
      </c>
      <c r="P11" s="196">
        <f ca="1">IF($L11=1,'Census Tract'!K7*'DAC Adjustment'!$O$5,'Census Tract'!K7)</f>
        <v>5.4547531169612009</v>
      </c>
      <c r="Q11" s="196">
        <f ca="1">IF($L11=1,'Census Tract'!L7*'DAC Adjustment'!$O$5,'Census Tract'!L7)</f>
        <v>25.274925378718741</v>
      </c>
      <c r="R11" s="196">
        <f ca="1">IF($L11=1,'Census Tract'!M7*'DAC Adjustment'!$O$5,'Census Tract'!M7)</f>
        <v>54.980976638142927</v>
      </c>
      <c r="S11" s="196">
        <f ca="1">IF($L11=1,'Census Tract'!N7*'DAC Adjustment'!$O$5,'Census Tract'!N7)</f>
        <v>0.98075444657880373</v>
      </c>
      <c r="T11" s="196">
        <f ca="1">IF($L11=1,'Census Tract'!O7*'DAC Adjustment'!$O$5,'Census Tract'!O7)</f>
        <v>5.1261988005386661</v>
      </c>
      <c r="U11" s="196">
        <f ca="1">IF($L11=1,'Census Tract'!P7*'DAC Adjustment'!$O$5,'Census Tract'!P7)</f>
        <v>23.915974886981196</v>
      </c>
      <c r="V11" s="196">
        <f ca="1">IF($L11=1,'Census Tract'!Q7*'DAC Adjustment'!$O$5,'Census Tract'!Q7)</f>
        <v>52.076866344399463</v>
      </c>
      <c r="W11" s="196">
        <f ca="1">IF($L11=1,'Census Tract'!R7*'DAC Adjustment'!$O$5,'Census Tract'!R7)</f>
        <v>0.66981095791520406</v>
      </c>
      <c r="X11" s="196">
        <f ca="1">IF($L11=1,'Census Tract'!S7*'DAC Adjustment'!$O$5,'Census Tract'!S7)</f>
        <v>3.4699093931237006</v>
      </c>
      <c r="Y11" s="196">
        <f ca="1">IF($L11=1,'Census Tract'!T7*'DAC Adjustment'!$O$5,'Census Tract'!T7)</f>
        <v>15.989240702037957</v>
      </c>
      <c r="Z11" s="197">
        <f ca="1">IF($L11=1,'Census Tract'!U7*'DAC Adjustment'!$O$5,'Census Tract'!U7)</f>
        <v>34.751259694177584</v>
      </c>
    </row>
    <row r="12" spans="1:16384" x14ac:dyDescent="0.25">
      <c r="A12" s="193">
        <v>1</v>
      </c>
      <c r="B12" s="53" t="s">
        <v>28</v>
      </c>
      <c r="C12" s="173">
        <v>41001950400</v>
      </c>
      <c r="D12" s="53">
        <v>2676</v>
      </c>
      <c r="E12" s="173">
        <f t="shared" si="1"/>
        <v>16019</v>
      </c>
      <c r="F12" s="53">
        <v>17710</v>
      </c>
      <c r="G12" s="53">
        <v>65</v>
      </c>
      <c r="H12" s="53">
        <v>15</v>
      </c>
      <c r="I12" s="53">
        <v>44982</v>
      </c>
      <c r="J12" s="194">
        <f t="shared" si="2"/>
        <v>1</v>
      </c>
      <c r="K12" s="172">
        <f>VLOOKUP($C12,'DAC Definition'!$A$6:$D$834,MATCH('DAC Definition'!$A$3,'DAC Definition'!$A$6:$D$6,0),FALSE)</f>
        <v>0</v>
      </c>
      <c r="L12" s="172">
        <f t="shared" si="3"/>
        <v>1</v>
      </c>
      <c r="M12" s="173">
        <f>'Census Tract'!G8</f>
        <v>2409</v>
      </c>
      <c r="N12" s="195">
        <f t="shared" si="0"/>
        <v>8.841614906832298</v>
      </c>
      <c r="O12" s="196">
        <f ca="1">IF($L12=1,'Census Tract'!J8*'DAC Adjustment'!$O$5,'Census Tract'!J8)</f>
        <v>0.66041418230828486</v>
      </c>
      <c r="P12" s="196">
        <f ca="1">IF($L12=1,'Census Tract'!K8*'DAC Adjustment'!$O$5,'Census Tract'!K8)</f>
        <v>3.2819747354947011</v>
      </c>
      <c r="Q12" s="196">
        <f ca="1">IF($L12=1,'Census Tract'!L8*'DAC Adjustment'!$O$5,'Census Tract'!L8)</f>
        <v>15.101627007867611</v>
      </c>
      <c r="R12" s="196">
        <f ca="1">IF($L12=1,'Census Tract'!M8*'DAC Adjustment'!$O$5,'Census Tract'!M8)</f>
        <v>32.799676817153653</v>
      </c>
      <c r="S12" s="196">
        <f ca="1">IF($L12=1,'Census Tract'!N8*'DAC Adjustment'!$O$5,'Census Tract'!N8)</f>
        <v>0.77646031142786986</v>
      </c>
      <c r="T12" s="196">
        <f ca="1">IF($L12=1,'Census Tract'!O8*'DAC Adjustment'!$O$5,'Census Tract'!O8)</f>
        <v>3.6948528887481369</v>
      </c>
      <c r="U12" s="196">
        <f ca="1">IF($L12=1,'Census Tract'!P8*'DAC Adjustment'!$O$5,'Census Tract'!P8)</f>
        <v>16.851449722854941</v>
      </c>
      <c r="V12" s="196">
        <f ca="1">IF($L12=1,'Census Tract'!Q8*'DAC Adjustment'!$O$5,'Census Tract'!Q8)</f>
        <v>36.551090754186248</v>
      </c>
      <c r="W12" s="196">
        <f ca="1">IF($L12=1,'Census Tract'!R8*'DAC Adjustment'!$O$5,'Census Tract'!R8)</f>
        <v>0.32326634359441686</v>
      </c>
      <c r="X12" s="196">
        <f ca="1">IF($L12=1,'Census Tract'!S8*'DAC Adjustment'!$O$5,'Census Tract'!S8)</f>
        <v>1.5355588754553271</v>
      </c>
      <c r="Y12" s="196">
        <f ca="1">IF($L12=1,'Census Tract'!T8*'DAC Adjustment'!$O$5,'Census Tract'!T8)</f>
        <v>6.7375967741515357</v>
      </c>
      <c r="Z12" s="197">
        <f ca="1">IF($L12=1,'Census Tract'!U8*'DAC Adjustment'!$O$5,'Census Tract'!U8)</f>
        <v>14.474402348969559</v>
      </c>
    </row>
    <row r="13" spans="1:16384" x14ac:dyDescent="0.25">
      <c r="A13" s="193">
        <v>1</v>
      </c>
      <c r="B13" s="53" t="s">
        <v>28</v>
      </c>
      <c r="C13" s="173">
        <v>41001950100</v>
      </c>
      <c r="D13" s="53">
        <v>2692</v>
      </c>
      <c r="E13" s="173">
        <f t="shared" si="1"/>
        <v>16019</v>
      </c>
      <c r="F13" s="53">
        <v>17710</v>
      </c>
      <c r="G13" s="53">
        <v>65</v>
      </c>
      <c r="H13" s="53">
        <v>15</v>
      </c>
      <c r="I13" s="53">
        <v>49792</v>
      </c>
      <c r="J13" s="194">
        <f t="shared" si="2"/>
        <v>0</v>
      </c>
      <c r="K13" s="172">
        <f>VLOOKUP($C13,'DAC Definition'!$A$6:$D$834,MATCH('DAC Definition'!$A$3,'DAC Definition'!$A$6:$D$6,0),FALSE)</f>
        <v>0</v>
      </c>
      <c r="L13" s="172">
        <f t="shared" si="3"/>
        <v>0</v>
      </c>
      <c r="M13" s="173">
        <f>'Census Tract'!G9</f>
        <v>2801</v>
      </c>
      <c r="N13" s="195">
        <f t="shared" si="0"/>
        <v>10.280350084697911</v>
      </c>
      <c r="O13" s="196">
        <f ca="1">IF($L13=1,'Census Tract'!J9*'DAC Adjustment'!$O$5,'Census Tract'!J9)</f>
        <v>0.53318604666931579</v>
      </c>
      <c r="P13" s="196">
        <f ca="1">IF($L13=1,'Census Tract'!K9*'DAC Adjustment'!$O$5,'Census Tract'!K9)</f>
        <v>2.6895905244554696</v>
      </c>
      <c r="Q13" s="196">
        <f ca="1">IF($L13=1,'Census Tract'!L9*'DAC Adjustment'!$O$5,'Census Tract'!L9)</f>
        <v>12.46237883682473</v>
      </c>
      <c r="R13" s="196">
        <f ca="1">IF($L13=1,'Census Tract'!M9*'DAC Adjustment'!$O$5,'Census Tract'!M9)</f>
        <v>27.109625425840989</v>
      </c>
      <c r="S13" s="196">
        <f ca="1">IF($L13=1,'Census Tract'!N9*'DAC Adjustment'!$O$5,'Census Tract'!N9)</f>
        <v>0.95759240256809741</v>
      </c>
      <c r="T13" s="196">
        <f ca="1">IF($L13=1,'Census Tract'!O9*'DAC Adjustment'!$O$5,'Census Tract'!O9)</f>
        <v>5.0051356306087333</v>
      </c>
      <c r="U13" s="196">
        <f ca="1">IF($L13=1,'Census Tract'!P9*'DAC Adjustment'!$O$5,'Census Tract'!P9)</f>
        <v>23.351161885293013</v>
      </c>
      <c r="V13" s="196">
        <f ca="1">IF($L13=1,'Census Tract'!Q9*'DAC Adjustment'!$O$5,'Census Tract'!Q9)</f>
        <v>50.84699002376049</v>
      </c>
      <c r="W13" s="196">
        <f ca="1">IF($L13=1,'Census Tract'!R9*'DAC Adjustment'!$O$5,'Census Tract'!R9)</f>
        <v>0.65399232875659663</v>
      </c>
      <c r="X13" s="196">
        <f ca="1">IF($L13=1,'Census Tract'!S9*'DAC Adjustment'!$O$5,'Census Tract'!S9)</f>
        <v>3.3879620776085355</v>
      </c>
      <c r="Y13" s="196">
        <f ca="1">IF($L13=1,'Census Tract'!T9*'DAC Adjustment'!$O$5,'Census Tract'!T9)</f>
        <v>15.611629875872181</v>
      </c>
      <c r="Z13" s="197">
        <f ca="1">IF($L13=1,'Census Tract'!U9*'DAC Adjustment'!$O$5,'Census Tract'!U9)</f>
        <v>33.930554563273695</v>
      </c>
    </row>
    <row r="14" spans="1:16384" x14ac:dyDescent="0.25">
      <c r="A14" s="193">
        <v>1</v>
      </c>
      <c r="B14" s="53" t="s">
        <v>28</v>
      </c>
      <c r="C14" s="173">
        <v>41001950300</v>
      </c>
      <c r="D14" s="53">
        <v>2521</v>
      </c>
      <c r="E14" s="173">
        <f t="shared" si="1"/>
        <v>16019</v>
      </c>
      <c r="F14" s="53">
        <v>17710</v>
      </c>
      <c r="G14" s="53">
        <v>65</v>
      </c>
      <c r="H14" s="53">
        <v>15</v>
      </c>
      <c r="I14" s="53">
        <v>43370</v>
      </c>
      <c r="J14" s="194">
        <f t="shared" si="2"/>
        <v>1</v>
      </c>
      <c r="K14" s="172">
        <f>VLOOKUP($C14,'DAC Definition'!$A$6:$D$834,MATCH('DAC Definition'!$A$3,'DAC Definition'!$A$6:$D$6,0),FALSE)</f>
        <v>1</v>
      </c>
      <c r="L14" s="172">
        <f t="shared" si="3"/>
        <v>1</v>
      </c>
      <c r="M14" s="173">
        <f>'Census Tract'!G10</f>
        <v>2020</v>
      </c>
      <c r="N14" s="195">
        <f t="shared" si="0"/>
        <v>7.4138904573687183</v>
      </c>
      <c r="O14" s="196">
        <f ca="1">IF($L14=1,'Census Tract'!J10*'DAC Adjustment'!$O$5,'Census Tract'!J10)</f>
        <v>0.86239385790534151</v>
      </c>
      <c r="P14" s="196">
        <f ca="1">IF($L14=1,'Census Tract'!K10*'DAC Adjustment'!$O$5,'Census Tract'!K10)</f>
        <v>4.3502382762266061</v>
      </c>
      <c r="Q14" s="196">
        <f ca="1">IF($L14=1,'Census Tract'!L10*'DAC Adjustment'!$O$5,'Census Tract'!L10)</f>
        <v>20.157089689244607</v>
      </c>
      <c r="R14" s="196">
        <f ca="1">IF($L14=1,'Census Tract'!M10*'DAC Adjustment'!$O$5,'Census Tract'!M10)</f>
        <v>43.848061297559809</v>
      </c>
      <c r="S14" s="196">
        <f ca="1">IF($L14=1,'Census Tract'!N10*'DAC Adjustment'!$O$5,'Census Tract'!N10)</f>
        <v>0.86323485058352212</v>
      </c>
      <c r="T14" s="196">
        <f ca="1">IF($L14=1,'Census Tract'!O10*'DAC Adjustment'!$O$5,'Census Tract'!O10)</f>
        <v>4.5119483996026606</v>
      </c>
      <c r="U14" s="196">
        <f ca="1">IF($L14=1,'Census Tract'!P10*'DAC Adjustment'!$O$5,'Census Tract'!P10)</f>
        <v>21.050226262179528</v>
      </c>
      <c r="V14" s="196">
        <f ca="1">IF($L14=1,'Census Tract'!Q10*'DAC Adjustment'!$O$5,'Census Tract'!Q10)</f>
        <v>45.836718961083626</v>
      </c>
      <c r="W14" s="196">
        <f ca="1">IF($L14=1,'Census Tract'!R10*'DAC Adjustment'!$O$5,'Census Tract'!R10)</f>
        <v>0.5895503856159966</v>
      </c>
      <c r="X14" s="196">
        <f ca="1">IF($L14=1,'Census Tract'!S10*'DAC Adjustment'!$O$5,'Census Tract'!S10)</f>
        <v>3.054125043185131</v>
      </c>
      <c r="Y14" s="196">
        <f ca="1">IF($L14=1,'Census Tract'!T10*'DAC Adjustment'!$O$5,'Census Tract'!T10)</f>
        <v>14.073318613558463</v>
      </c>
      <c r="Z14" s="197">
        <f ca="1">IF($L14=1,'Census Tract'!U10*'DAC Adjustment'!$O$5,'Census Tract'!U10)</f>
        <v>30.58716539531099</v>
      </c>
    </row>
    <row r="15" spans="1:16384" x14ac:dyDescent="0.25">
      <c r="A15" s="193">
        <v>3</v>
      </c>
      <c r="B15" s="53" t="s">
        <v>29</v>
      </c>
      <c r="C15" s="173">
        <v>41003000202</v>
      </c>
      <c r="D15" s="53">
        <v>5375</v>
      </c>
      <c r="E15" s="173">
        <f t="shared" si="1"/>
        <v>91107</v>
      </c>
      <c r="F15" s="53">
        <v>73182</v>
      </c>
      <c r="G15" s="53">
        <v>1000</v>
      </c>
      <c r="H15" s="53">
        <v>183</v>
      </c>
      <c r="I15" s="53">
        <v>75108</v>
      </c>
      <c r="J15" s="194">
        <f t="shared" si="2"/>
        <v>0</v>
      </c>
      <c r="K15" s="172">
        <f>VLOOKUP($C15,'DAC Definition'!$A$6:$D$834,MATCH('DAC Definition'!$A$3,'DAC Definition'!$A$6:$D$6,0),FALSE)</f>
        <v>0</v>
      </c>
      <c r="L15" s="172">
        <f t="shared" si="3"/>
        <v>0</v>
      </c>
      <c r="M15" s="173">
        <f>'Census Tract'!G11</f>
        <v>4255</v>
      </c>
      <c r="N15" s="195">
        <f t="shared" si="0"/>
        <v>58.142712688912574</v>
      </c>
      <c r="O15" s="196">
        <f ca="1">IF($L15=1,'Census Tract'!J11*'DAC Adjustment'!$O$5,'Census Tract'!J11)</f>
        <v>1.0381335354882082</v>
      </c>
      <c r="P15" s="196">
        <f ca="1">IF($L15=1,'Census Tract'!K11*'DAC Adjustment'!$O$5,'Census Tract'!K11)</f>
        <v>5.1590776316060776</v>
      </c>
      <c r="Q15" s="196">
        <f ca="1">IF($L15=1,'Census Tract'!L11*'DAC Adjustment'!$O$5,'Census Tract'!L11)</f>
        <v>23.738898796064117</v>
      </c>
      <c r="R15" s="196">
        <f ca="1">IF($L15=1,'Census Tract'!M11*'DAC Adjustment'!$O$5,'Census Tract'!M11)</f>
        <v>51.559226572102013</v>
      </c>
      <c r="S15" s="196">
        <f ca="1">IF($L15=1,'Census Tract'!N11*'DAC Adjustment'!$O$5,'Census Tract'!N11)</f>
        <v>0.94554856264863096</v>
      </c>
      <c r="T15" s="196">
        <f ca="1">IF($L15=1,'Census Tract'!O11*'DAC Adjustment'!$O$5,'Census Tract'!O11)</f>
        <v>4.4994738130649337</v>
      </c>
      <c r="U15" s="196">
        <f ca="1">IF($L15=1,'Census Tract'!P11*'DAC Adjustment'!$O$5,'Census Tract'!P11)</f>
        <v>20.521157140265956</v>
      </c>
      <c r="V15" s="196">
        <f ca="1">IF($L15=1,'Census Tract'!Q11*'DAC Adjustment'!$O$5,'Census Tract'!Q11)</f>
        <v>44.510750668382414</v>
      </c>
      <c r="W15" s="196">
        <f ca="1">IF($L15=1,'Census Tract'!R11*'DAC Adjustment'!$O$5,'Census Tract'!R11)</f>
        <v>0.39366342624297068</v>
      </c>
      <c r="X15" s="196">
        <f ca="1">IF($L15=1,'Census Tract'!S11*'DAC Adjustment'!$O$5,'Census Tract'!S11)</f>
        <v>1.869954543947109</v>
      </c>
      <c r="Y15" s="196">
        <f ca="1">IF($L15=1,'Census Tract'!T11*'DAC Adjustment'!$O$5,'Census Tract'!T11)</f>
        <v>8.2048301139688746</v>
      </c>
      <c r="Z15" s="197">
        <f ca="1">IF($L15=1,'Census Tract'!U11*'DAC Adjustment'!$O$5,'Census Tract'!U11)</f>
        <v>17.626464784913267</v>
      </c>
    </row>
    <row r="16" spans="1:16384" x14ac:dyDescent="0.25">
      <c r="A16" s="193">
        <v>3</v>
      </c>
      <c r="B16" s="53" t="s">
        <v>29</v>
      </c>
      <c r="C16" s="173">
        <v>41003001001</v>
      </c>
      <c r="D16" s="53">
        <v>4193</v>
      </c>
      <c r="E16" s="173">
        <f t="shared" si="1"/>
        <v>91107</v>
      </c>
      <c r="F16" s="53">
        <v>73182</v>
      </c>
      <c r="G16" s="53">
        <v>1000</v>
      </c>
      <c r="H16" s="53">
        <v>183</v>
      </c>
      <c r="I16" s="53">
        <v>35043</v>
      </c>
      <c r="J16" s="194">
        <f t="shared" si="2"/>
        <v>1</v>
      </c>
      <c r="K16" s="172">
        <f>VLOOKUP($C16,'DAC Definition'!$A$6:$D$834,MATCH('DAC Definition'!$A$3,'DAC Definition'!$A$6:$D$6,0),FALSE)</f>
        <v>0</v>
      </c>
      <c r="L16" s="172">
        <f t="shared" si="3"/>
        <v>1</v>
      </c>
      <c r="M16" s="173">
        <f>'Census Tract'!G12</f>
        <v>2847</v>
      </c>
      <c r="N16" s="195">
        <f t="shared" si="0"/>
        <v>38.903008936623763</v>
      </c>
      <c r="O16" s="196">
        <f ca="1">IF($L16=1,'Census Tract'!J12*'DAC Adjustment'!$O$5,'Census Tract'!J12)</f>
        <v>1.5543207722004468</v>
      </c>
      <c r="P16" s="196">
        <f ca="1">IF($L16=1,'Census Tract'!K12*'DAC Adjustment'!$O$5,'Census Tract'!K12)</f>
        <v>7.7243064153870549</v>
      </c>
      <c r="Q16" s="196">
        <f ca="1">IF($L16=1,'Census Tract'!L12*'DAC Adjustment'!$O$5,'Census Tract'!L12)</f>
        <v>35.542502237474196</v>
      </c>
      <c r="R16" s="196">
        <f ca="1">IF($L16=1,'Census Tract'!M12*'DAC Adjustment'!$O$5,'Census Tract'!M12)</f>
        <v>77.195827049282016</v>
      </c>
      <c r="S16" s="196">
        <f ca="1">IF($L16=1,'Census Tract'!N12*'DAC Adjustment'!$O$5,'Census Tract'!N12)</f>
        <v>0.79082748468291786</v>
      </c>
      <c r="T16" s="196">
        <f ca="1">IF($L16=1,'Census Tract'!O12*'DAC Adjustment'!$O$5,'Census Tract'!O12)</f>
        <v>3.7632203131010185</v>
      </c>
      <c r="U16" s="196">
        <f ca="1">IF($L16=1,'Census Tract'!P12*'DAC Adjustment'!$O$5,'Census Tract'!P12)</f>
        <v>17.163259218077904</v>
      </c>
      <c r="V16" s="196">
        <f ca="1">IF($L16=1,'Census Tract'!Q12*'DAC Adjustment'!$O$5,'Census Tract'!Q12)</f>
        <v>37.227411031987295</v>
      </c>
      <c r="W16" s="196">
        <f ca="1">IF($L16=1,'Census Tract'!R12*'DAC Adjustment'!$O$5,'Census Tract'!R12)</f>
        <v>0.32924787735421202</v>
      </c>
      <c r="X16" s="196">
        <f ca="1">IF($L16=1,'Census Tract'!S12*'DAC Adjustment'!$O$5,'Census Tract'!S12)</f>
        <v>1.5639719702166335</v>
      </c>
      <c r="Y16" s="196">
        <f ca="1">IF($L16=1,'Census Tract'!T12*'DAC Adjustment'!$O$5,'Census Tract'!T12)</f>
        <v>6.8622653744034636</v>
      </c>
      <c r="Z16" s="197">
        <f ca="1">IF($L16=1,'Census Tract'!U12*'DAC Adjustment'!$O$5,'Census Tract'!U12)</f>
        <v>14.742228332152782</v>
      </c>
    </row>
    <row r="17" spans="1:26" x14ac:dyDescent="0.25">
      <c r="A17" s="193">
        <v>3</v>
      </c>
      <c r="B17" s="53" t="s">
        <v>29</v>
      </c>
      <c r="C17" s="173">
        <v>41003000500</v>
      </c>
      <c r="D17" s="53">
        <v>3374</v>
      </c>
      <c r="E17" s="173">
        <f t="shared" si="1"/>
        <v>91107</v>
      </c>
      <c r="F17" s="53">
        <v>73182</v>
      </c>
      <c r="G17" s="53">
        <v>1000</v>
      </c>
      <c r="H17" s="53">
        <v>183</v>
      </c>
      <c r="I17" s="53">
        <v>93571</v>
      </c>
      <c r="J17" s="194">
        <f t="shared" si="2"/>
        <v>0</v>
      </c>
      <c r="K17" s="172">
        <f>VLOOKUP($C17,'DAC Definition'!$A$6:$D$834,MATCH('DAC Definition'!$A$3,'DAC Definition'!$A$6:$D$6,0),FALSE)</f>
        <v>0</v>
      </c>
      <c r="L17" s="172">
        <f t="shared" si="3"/>
        <v>0</v>
      </c>
      <c r="M17" s="173">
        <f>'Census Tract'!G13</f>
        <v>2844</v>
      </c>
      <c r="N17" s="195">
        <f t="shared" si="0"/>
        <v>38.862015249651556</v>
      </c>
      <c r="O17" s="196">
        <f ca="1">IF($L17=1,'Census Tract'!J13*'DAC Adjustment'!$O$5,'Census Tract'!J13)</f>
        <v>5.7436583355904975</v>
      </c>
      <c r="P17" s="196">
        <f ca="1">IF($L17=1,'Census Tract'!K13*'DAC Adjustment'!$O$5,'Census Tract'!K13)</f>
        <v>28.973168243269583</v>
      </c>
      <c r="Q17" s="196">
        <f ca="1">IF($L17=1,'Census Tract'!L13*'DAC Adjustment'!$O$5,'Census Tract'!L13)</f>
        <v>134.2489109281004</v>
      </c>
      <c r="R17" s="196">
        <f ca="1">IF($L17=1,'Census Tract'!M13*'DAC Adjustment'!$O$5,'Census Tract'!M13)</f>
        <v>292.03394767087497</v>
      </c>
      <c r="S17" s="196">
        <f ca="1">IF($L17=1,'Census Tract'!N13*'DAC Adjustment'!$O$5,'Census Tract'!N13)</f>
        <v>0.83793243310006127</v>
      </c>
      <c r="T17" s="196">
        <f ca="1">IF($L17=1,'Census Tract'!O13*'DAC Adjustment'!$O$5,'Census Tract'!O13)</f>
        <v>4.3796979442446435</v>
      </c>
      <c r="U17" s="196">
        <f ca="1">IF($L17=1,'Census Tract'!P13*'DAC Adjustment'!$O$5,'Census Tract'!P13)</f>
        <v>20.433219647297211</v>
      </c>
      <c r="V17" s="196">
        <f ca="1">IF($L17=1,'Census Tract'!Q13*'DAC Adjustment'!$O$5,'Census Tract'!Q13)</f>
        <v>44.493191416474609</v>
      </c>
      <c r="W17" s="196">
        <f ca="1">IF($L17=1,'Census Tract'!R13*'DAC Adjustment'!$O$5,'Census Tract'!R13)</f>
        <v>0.57226997811819003</v>
      </c>
      <c r="X17" s="196">
        <f ca="1">IF($L17=1,'Census Tract'!S13*'DAC Adjustment'!$O$5,'Census Tract'!S13)</f>
        <v>2.9646050859717183</v>
      </c>
      <c r="Y17" s="196">
        <f ca="1">IF($L17=1,'Census Tract'!T13*'DAC Adjustment'!$O$5,'Census Tract'!T13)</f>
        <v>13.660813276572458</v>
      </c>
      <c r="Z17" s="197">
        <f ca="1">IF($L17=1,'Census Tract'!U13*'DAC Adjustment'!$O$5,'Census Tract'!U13)</f>
        <v>29.690620002194994</v>
      </c>
    </row>
    <row r="18" spans="1:26" x14ac:dyDescent="0.25">
      <c r="A18" s="193">
        <v>3</v>
      </c>
      <c r="B18" s="53" t="s">
        <v>29</v>
      </c>
      <c r="C18" s="173">
        <v>41003000900</v>
      </c>
      <c r="D18" s="53">
        <v>5615</v>
      </c>
      <c r="E18" s="173">
        <f t="shared" si="1"/>
        <v>91107</v>
      </c>
      <c r="F18" s="53">
        <v>73182</v>
      </c>
      <c r="G18" s="53">
        <v>1000</v>
      </c>
      <c r="H18" s="53">
        <v>183</v>
      </c>
      <c r="I18" s="53">
        <v>77163</v>
      </c>
      <c r="J18" s="194">
        <f t="shared" si="2"/>
        <v>0</v>
      </c>
      <c r="K18" s="172">
        <f>VLOOKUP($C18,'DAC Definition'!$A$6:$D$834,MATCH('DAC Definition'!$A$3,'DAC Definition'!$A$6:$D$6,0),FALSE)</f>
        <v>0</v>
      </c>
      <c r="L18" s="172">
        <f t="shared" si="3"/>
        <v>0</v>
      </c>
      <c r="M18" s="173">
        <f>'Census Tract'!G14</f>
        <v>4110</v>
      </c>
      <c r="N18" s="195">
        <f t="shared" si="0"/>
        <v>56.161351151922602</v>
      </c>
      <c r="O18" s="196">
        <f ca="1">IF($L18=1,'Census Tract'!J14*'DAC Adjustment'!$O$5,'Census Tract'!J14)</f>
        <v>0.1096725732136602</v>
      </c>
      <c r="P18" s="196">
        <f ca="1">IF($L18=1,'Census Tract'!K14*'DAC Adjustment'!$O$5,'Census Tract'!K14)</f>
        <v>0.54502556744897779</v>
      </c>
      <c r="Q18" s="196">
        <f ca="1">IF($L18=1,'Census Tract'!L14*'DAC Adjustment'!$O$5,'Census Tract'!L14)</f>
        <v>2.507872086993749</v>
      </c>
      <c r="R18" s="196">
        <f ca="1">IF($L18=1,'Census Tract'!M14*'DAC Adjustment'!$O$5,'Census Tract'!M14)</f>
        <v>5.4469226335216305</v>
      </c>
      <c r="S18" s="196">
        <f ca="1">IF($L18=1,'Census Tract'!N14*'DAC Adjustment'!$O$5,'Census Tract'!N14)</f>
        <v>0.91332657872758483</v>
      </c>
      <c r="T18" s="196">
        <f ca="1">IF($L18=1,'Census Tract'!O14*'DAC Adjustment'!$O$5,'Census Tract'!O14)</f>
        <v>4.3461427430544957</v>
      </c>
      <c r="U18" s="196">
        <f ca="1">IF($L18=1,'Census Tract'!P14*'DAC Adjustment'!$O$5,'Census Tract'!P14)</f>
        <v>19.821846262395557</v>
      </c>
      <c r="V18" s="196">
        <f ca="1">IF($L18=1,'Census Tract'!Q14*'DAC Adjustment'!$O$5,'Census Tract'!Q14)</f>
        <v>42.993933078038012</v>
      </c>
      <c r="W18" s="196">
        <f ca="1">IF($L18=1,'Census Tract'!R14*'DAC Adjustment'!$O$5,'Census Tract'!R14)</f>
        <v>0.38024833886218795</v>
      </c>
      <c r="X18" s="196">
        <f ca="1">IF($L18=1,'Census Tract'!S14*'DAC Adjustment'!$O$5,'Census Tract'!S14)</f>
        <v>1.8062310636010857</v>
      </c>
      <c r="Y18" s="196">
        <f ca="1">IF($L18=1,'Census Tract'!T14*'DAC Adjustment'!$O$5,'Census Tract'!T14)</f>
        <v>7.9252295577936724</v>
      </c>
      <c r="Z18" s="197">
        <f ca="1">IF($L18=1,'Census Tract'!U14*'DAC Adjustment'!$O$5,'Census Tract'!U14)</f>
        <v>17.02579794735453</v>
      </c>
    </row>
    <row r="19" spans="1:26" x14ac:dyDescent="0.25">
      <c r="A19" s="193">
        <v>3</v>
      </c>
      <c r="B19" s="53" t="s">
        <v>29</v>
      </c>
      <c r="C19" s="173">
        <v>41003001102</v>
      </c>
      <c r="D19" s="53">
        <v>4503</v>
      </c>
      <c r="E19" s="173">
        <f t="shared" si="1"/>
        <v>91107</v>
      </c>
      <c r="F19" s="53">
        <v>73182</v>
      </c>
      <c r="G19" s="53">
        <v>1000</v>
      </c>
      <c r="H19" s="53">
        <v>183</v>
      </c>
      <c r="I19" s="53">
        <v>32231</v>
      </c>
      <c r="J19" s="194">
        <f t="shared" si="2"/>
        <v>1</v>
      </c>
      <c r="K19" s="172">
        <f>VLOOKUP($C19,'DAC Definition'!$A$6:$D$834,MATCH('DAC Definition'!$A$3,'DAC Definition'!$A$6:$D$6,0),FALSE)</f>
        <v>0</v>
      </c>
      <c r="L19" s="172">
        <f t="shared" si="3"/>
        <v>1</v>
      </c>
      <c r="M19" s="173">
        <f>'Census Tract'!G15</f>
        <v>2924</v>
      </c>
      <c r="N19" s="195">
        <f t="shared" si="0"/>
        <v>39.95518023557706</v>
      </c>
      <c r="O19" s="196">
        <f ca="1">IF($L19=1,'Census Tract'!J15*'DAC Adjustment'!$O$5,'Census Tract'!J15)</f>
        <v>1.2607338039515503</v>
      </c>
      <c r="P19" s="196">
        <f ca="1">IF($L19=1,'Census Tract'!K15*'DAC Adjustment'!$O$5,'Census Tract'!K15)</f>
        <v>6.265305324442016</v>
      </c>
      <c r="Q19" s="196">
        <f ca="1">IF($L19=1,'Census Tract'!L15*'DAC Adjustment'!$O$5,'Census Tract'!L15)</f>
        <v>28.829077529711245</v>
      </c>
      <c r="R19" s="196">
        <f ca="1">IF($L19=1,'Census Tract'!M15*'DAC Adjustment'!$O$5,'Census Tract'!M15)</f>
        <v>62.614738492651618</v>
      </c>
      <c r="S19" s="196">
        <f ca="1">IF($L19=1,'Census Tract'!N15*'DAC Adjustment'!$O$5,'Census Tract'!N15)</f>
        <v>0.81221621538912947</v>
      </c>
      <c r="T19" s="196">
        <f ca="1">IF($L19=1,'Census Tract'!O15*'DAC Adjustment'!$O$5,'Census Tract'!O15)</f>
        <v>3.8650004199182919</v>
      </c>
      <c r="U19" s="196">
        <f ca="1">IF($L19=1,'Census Tract'!P15*'DAC Adjustment'!$O$5,'Census Tract'!P15)</f>
        <v>17.627456955974637</v>
      </c>
      <c r="V19" s="196">
        <f ca="1">IF($L19=1,'Census Tract'!Q15*'DAC Adjustment'!$O$5,'Census Tract'!Q15)</f>
        <v>38.234264087646942</v>
      </c>
      <c r="W19" s="196">
        <f ca="1">IF($L19=1,'Census Tract'!R15*'DAC Adjustment'!$O$5,'Census Tract'!R15)</f>
        <v>0.33815271983973161</v>
      </c>
      <c r="X19" s="196">
        <f ca="1">IF($L19=1,'Census Tract'!S15*'DAC Adjustment'!$O$5,'Census Tract'!S15)</f>
        <v>1.6062711769980456</v>
      </c>
      <c r="Y19" s="196">
        <f ca="1">IF($L19=1,'Census Tract'!T15*'DAC Adjustment'!$O$5,'Census Tract'!T15)</f>
        <v>7.0478622953128642</v>
      </c>
      <c r="Z19" s="197">
        <f ca="1">IF($L19=1,'Census Tract'!U15*'DAC Adjustment'!$O$5,'Census Tract'!U15)</f>
        <v>15.140946836394358</v>
      </c>
    </row>
    <row r="20" spans="1:26" x14ac:dyDescent="0.25">
      <c r="A20" s="193">
        <v>3</v>
      </c>
      <c r="B20" s="53" t="s">
        <v>29</v>
      </c>
      <c r="C20" s="173">
        <v>41003010200</v>
      </c>
      <c r="D20" s="53">
        <v>4417</v>
      </c>
      <c r="E20" s="173">
        <f t="shared" si="1"/>
        <v>91107</v>
      </c>
      <c r="F20" s="53">
        <v>73182</v>
      </c>
      <c r="G20" s="53">
        <v>1000</v>
      </c>
      <c r="H20" s="53">
        <v>183</v>
      </c>
      <c r="I20" s="53">
        <v>80000</v>
      </c>
      <c r="J20" s="194">
        <f t="shared" si="2"/>
        <v>0</v>
      </c>
      <c r="K20" s="172">
        <f>VLOOKUP($C20,'DAC Definition'!$A$6:$D$834,MATCH('DAC Definition'!$A$3,'DAC Definition'!$A$6:$D$6,0),FALSE)</f>
        <v>0</v>
      </c>
      <c r="L20" s="172">
        <f t="shared" si="3"/>
        <v>0</v>
      </c>
      <c r="M20" s="173">
        <f>'Census Tract'!G16</f>
        <v>3809</v>
      </c>
      <c r="N20" s="195">
        <f t="shared" si="0"/>
        <v>52.048317892377902</v>
      </c>
      <c r="O20" s="196">
        <f ca="1">IF($L20=1,'Census Tract'!J16*'DAC Adjustment'!$O$5,'Census Tract'!J16)</f>
        <v>1.0617624157017214</v>
      </c>
      <c r="P20" s="196">
        <f ca="1">IF($L20=1,'Census Tract'!K16*'DAC Adjustment'!$O$5,'Census Tract'!K16)</f>
        <v>5.3559281048954741</v>
      </c>
      <c r="Q20" s="196">
        <f ca="1">IF($L20=1,'Census Tract'!L16*'DAC Adjustment'!$O$5,'Census Tract'!L16)</f>
        <v>24.817013764397373</v>
      </c>
      <c r="R20" s="196">
        <f ca="1">IF($L20=1,'Census Tract'!M16*'DAC Adjustment'!$O$5,'Census Tract'!M16)</f>
        <v>53.984873686617078</v>
      </c>
      <c r="S20" s="196">
        <f ca="1">IF($L20=1,'Census Tract'!N16*'DAC Adjustment'!$O$5,'Census Tract'!N16)</f>
        <v>1.1222519823059542</v>
      </c>
      <c r="T20" s="196">
        <f ca="1">IF($L20=1,'Census Tract'!O16*'DAC Adjustment'!$O$5,'Census Tract'!O16)</f>
        <v>5.8657768880547998</v>
      </c>
      <c r="U20" s="196">
        <f ca="1">IF($L20=1,'Census Tract'!P16*'DAC Adjustment'!$O$5,'Census Tract'!P16)</f>
        <v>27.36643236165791</v>
      </c>
      <c r="V20" s="196">
        <f ca="1">IF($L20=1,'Census Tract'!Q16*'DAC Adjustment'!$O$5,'Census Tract'!Q16)</f>
        <v>59.590213117212308</v>
      </c>
      <c r="W20" s="196">
        <f ca="1">IF($L20=1,'Census Tract'!R16*'DAC Adjustment'!$O$5,'Census Tract'!R16)</f>
        <v>0.76644737927292073</v>
      </c>
      <c r="X20" s="196">
        <f ca="1">IF($L20=1,'Census Tract'!S16*'DAC Adjustment'!$O$5,'Census Tract'!S16)</f>
        <v>3.9705276977729524</v>
      </c>
      <c r="Y20" s="196">
        <f ca="1">IF($L20=1,'Census Tract'!T16*'DAC Adjustment'!$O$5,'Census Tract'!T16)</f>
        <v>18.296075165423524</v>
      </c>
      <c r="Z20" s="197">
        <f ca="1">IF($L20=1,'Census Tract'!U16*'DAC Adjustment'!$O$5,'Census Tract'!U16)</f>
        <v>39.764968912925724</v>
      </c>
    </row>
    <row r="21" spans="1:26" x14ac:dyDescent="0.25">
      <c r="A21" s="193">
        <v>3</v>
      </c>
      <c r="B21" s="53" t="s">
        <v>29</v>
      </c>
      <c r="C21" s="173">
        <v>41003010702</v>
      </c>
      <c r="D21" s="53">
        <v>4322</v>
      </c>
      <c r="E21" s="173">
        <f t="shared" si="1"/>
        <v>91107</v>
      </c>
      <c r="F21" s="53">
        <v>73182</v>
      </c>
      <c r="G21" s="53">
        <v>1000</v>
      </c>
      <c r="H21" s="53">
        <v>183</v>
      </c>
      <c r="I21" s="53">
        <v>25847</v>
      </c>
      <c r="J21" s="194">
        <f t="shared" si="2"/>
        <v>1</v>
      </c>
      <c r="K21" s="172">
        <f>VLOOKUP($C21,'DAC Definition'!$A$6:$D$834,MATCH('DAC Definition'!$A$3,'DAC Definition'!$A$6:$D$6,0),FALSE)</f>
        <v>0</v>
      </c>
      <c r="L21" s="172">
        <f t="shared" si="3"/>
        <v>1</v>
      </c>
      <c r="M21" s="173">
        <f>'Census Tract'!G17</f>
        <v>1670</v>
      </c>
      <c r="N21" s="195">
        <f t="shared" si="0"/>
        <v>22.819819081194829</v>
      </c>
      <c r="O21" s="196">
        <f ca="1">IF($L21=1,'Census Tract'!J17*'DAC Adjustment'!$O$5,'Census Tract'!J17)</f>
        <v>4.9296319295523627</v>
      </c>
      <c r="P21" s="196">
        <f ca="1">IF($L21=1,'Census Tract'!K17*'DAC Adjustment'!$O$5,'Census Tract'!K17)</f>
        <v>24.498152646465179</v>
      </c>
      <c r="Q21" s="196">
        <f ca="1">IF($L21=1,'Census Tract'!L17*'DAC Adjustment'!$O$5,'Census Tract'!L17)</f>
        <v>112.72541486915395</v>
      </c>
      <c r="R21" s="196">
        <f ca="1">IF($L21=1,'Census Tract'!M17*'DAC Adjustment'!$O$5,'Census Tract'!M17)</f>
        <v>244.83171083894317</v>
      </c>
      <c r="S21" s="196">
        <f ca="1">IF($L21=1,'Census Tract'!N17*'DAC Adjustment'!$O$5,'Census Tract'!N17)</f>
        <v>0.46388545817368204</v>
      </c>
      <c r="T21" s="196">
        <f ca="1">IF($L21=1,'Census Tract'!O17*'DAC Adjustment'!$O$5,'Census Tract'!O17)</f>
        <v>2.2074386803226904</v>
      </c>
      <c r="U21" s="196">
        <f ca="1">IF($L21=1,'Census Tract'!P17*'DAC Adjustment'!$O$5,'Census Tract'!P17)</f>
        <v>10.067665224513558</v>
      </c>
      <c r="V21" s="196">
        <f ca="1">IF($L21=1,'Census Tract'!Q17*'DAC Adjustment'!$O$5,'Census Tract'!Q17)</f>
        <v>21.836942895475509</v>
      </c>
      <c r="W21" s="196">
        <f ca="1">IF($L21=1,'Census Tract'!R17*'DAC Adjustment'!$O$5,'Census Tract'!R17)</f>
        <v>0.19313099936126943</v>
      </c>
      <c r="X21" s="196">
        <f ca="1">IF($L21=1,'Census Tract'!S17*'DAC Adjustment'!$O$5,'Census Tract'!S17)</f>
        <v>0.91739838084361702</v>
      </c>
      <c r="Y21" s="196">
        <f ca="1">IF($L21=1,'Census Tract'!T17*'DAC Adjustment'!$O$5,'Census Tract'!T17)</f>
        <v>4.0252838690740367</v>
      </c>
      <c r="Z21" s="197">
        <f ca="1">IF($L21=1,'Census Tract'!U17*'DAC Adjustment'!$O$5,'Census Tract'!U17)</f>
        <v>8.6475311958887051</v>
      </c>
    </row>
    <row r="22" spans="1:26" x14ac:dyDescent="0.25">
      <c r="A22" s="193">
        <v>3</v>
      </c>
      <c r="B22" s="53" t="s">
        <v>29</v>
      </c>
      <c r="C22" s="173">
        <v>41003001002</v>
      </c>
      <c r="D22" s="53">
        <v>3235</v>
      </c>
      <c r="E22" s="173">
        <f t="shared" si="1"/>
        <v>91107</v>
      </c>
      <c r="F22" s="53">
        <v>73182</v>
      </c>
      <c r="G22" s="53">
        <v>1000</v>
      </c>
      <c r="H22" s="53">
        <v>183</v>
      </c>
      <c r="I22" s="53">
        <v>65976</v>
      </c>
      <c r="J22" s="194">
        <f t="shared" si="2"/>
        <v>0</v>
      </c>
      <c r="K22" s="172">
        <f>VLOOKUP($C22,'DAC Definition'!$A$6:$D$834,MATCH('DAC Definition'!$A$3,'DAC Definition'!$A$6:$D$6,0),FALSE)</f>
        <v>0</v>
      </c>
      <c r="L22" s="172">
        <f t="shared" si="3"/>
        <v>0</v>
      </c>
      <c r="M22" s="173">
        <f>'Census Tract'!G18</f>
        <v>2566</v>
      </c>
      <c r="N22" s="195">
        <f t="shared" si="0"/>
        <v>35.063266923560441</v>
      </c>
      <c r="O22" s="196">
        <f ca="1">IF($L22=1,'Census Tract'!J18*'DAC Adjustment'!$O$5,'Census Tract'!J18)</f>
        <v>0.33152165966868968</v>
      </c>
      <c r="P22" s="196">
        <f ca="1">IF($L22=1,'Census Tract'!K18*'DAC Adjustment'!$O$5,'Census Tract'!K18)</f>
        <v>1.6475202084530745</v>
      </c>
      <c r="Q22" s="196">
        <f ca="1">IF($L22=1,'Census Tract'!L18*'DAC Adjustment'!$O$5,'Census Tract'!L18)</f>
        <v>7.5808736145655793</v>
      </c>
      <c r="R22" s="196">
        <f ca="1">IF($L22=1,'Census Tract'!M18*'DAC Adjustment'!$O$5,'Census Tract'!M18)</f>
        <v>16.465126864800546</v>
      </c>
      <c r="S22" s="196">
        <f ca="1">IF($L22=1,'Census Tract'!N18*'DAC Adjustment'!$O$5,'Census Tract'!N18)</f>
        <v>0.57021800511313447</v>
      </c>
      <c r="T22" s="196">
        <f ca="1">IF($L22=1,'Census Tract'!O18*'DAC Adjustment'!$O$5,'Census Tract'!O18)</f>
        <v>2.7134312113571371</v>
      </c>
      <c r="U22" s="196">
        <f ca="1">IF($L22=1,'Census Tract'!P18*'DAC Adjustment'!$O$5,'Census Tract'!P18)</f>
        <v>12.375391121485887</v>
      </c>
      <c r="V22" s="196">
        <f ca="1">IF($L22=1,'Census Tract'!Q18*'DAC Adjustment'!$O$5,'Census Tract'!Q18)</f>
        <v>26.842440943612051</v>
      </c>
      <c r="W22" s="196">
        <f ca="1">IF($L22=1,'Census Tract'!R18*'DAC Adjustment'!$O$5,'Census Tract'!R18)</f>
        <v>0.23740078771785261</v>
      </c>
      <c r="X22" s="196">
        <f ca="1">IF($L22=1,'Census Tract'!S18*'DAC Adjustment'!$O$5,'Census Tract'!S18)</f>
        <v>1.1276858659854951</v>
      </c>
      <c r="Y22" s="196">
        <f ca="1">IF($L22=1,'Census Tract'!T18*'DAC Adjustment'!$O$5,'Census Tract'!T18)</f>
        <v>4.947965704452205</v>
      </c>
      <c r="Z22" s="197">
        <f ca="1">IF($L22=1,'Census Tract'!U18*'DAC Adjustment'!$O$5,'Census Tract'!U18)</f>
        <v>10.629731759832536</v>
      </c>
    </row>
    <row r="23" spans="1:26" x14ac:dyDescent="0.25">
      <c r="A23" s="193">
        <v>3</v>
      </c>
      <c r="B23" s="53" t="s">
        <v>29</v>
      </c>
      <c r="C23" s="173">
        <v>41003010400</v>
      </c>
      <c r="D23" s="53">
        <v>4042</v>
      </c>
      <c r="E23" s="173">
        <f t="shared" si="1"/>
        <v>91107</v>
      </c>
      <c r="F23" s="53">
        <v>73182</v>
      </c>
      <c r="G23" s="53">
        <v>1000</v>
      </c>
      <c r="H23" s="53">
        <v>183</v>
      </c>
      <c r="I23" s="53">
        <v>64943</v>
      </c>
      <c r="J23" s="194">
        <f t="shared" si="2"/>
        <v>0</v>
      </c>
      <c r="K23" s="172">
        <f>VLOOKUP($C23,'DAC Definition'!$A$6:$D$834,MATCH('DAC Definition'!$A$3,'DAC Definition'!$A$6:$D$6,0),FALSE)</f>
        <v>0</v>
      </c>
      <c r="L23" s="172">
        <f t="shared" si="3"/>
        <v>0</v>
      </c>
      <c r="M23" s="173">
        <f>'Census Tract'!G19</f>
        <v>3735</v>
      </c>
      <c r="N23" s="195">
        <f t="shared" si="0"/>
        <v>51.037140280396819</v>
      </c>
      <c r="O23" s="196">
        <f ca="1">IF($L23=1,'Census Tract'!J19*'DAC Adjustment'!$O$5,'Census Tract'!J19)</f>
        <v>1.5135108241189514</v>
      </c>
      <c r="P23" s="196">
        <f ca="1">IF($L23=1,'Census Tract'!K19*'DAC Adjustment'!$O$5,'Census Tract'!K19)</f>
        <v>7.6347166184110602</v>
      </c>
      <c r="Q23" s="196">
        <f ca="1">IF($L23=1,'Census Tract'!L19*'DAC Adjustment'!$O$5,'Census Tract'!L19)</f>
        <v>35.3759168711019</v>
      </c>
      <c r="R23" s="196">
        <f ca="1">IF($L23=1,'Census Tract'!M19*'DAC Adjustment'!$O$5,'Census Tract'!M19)</f>
        <v>76.953835862978039</v>
      </c>
      <c r="S23" s="196">
        <f ca="1">IF($L23=1,'Census Tract'!N19*'DAC Adjustment'!$O$5,'Census Tract'!N19)</f>
        <v>1.1004492396725489</v>
      </c>
      <c r="T23" s="196">
        <f ca="1">IF($L23=1,'Census Tract'!O19*'DAC Adjustment'!$O$5,'Census Tract'!O19)</f>
        <v>5.7518185027263522</v>
      </c>
      <c r="U23" s="196">
        <f ca="1">IF($L23=1,'Census Tract'!P19*'DAC Adjustment'!$O$5,'Census Tract'!P19)</f>
        <v>26.834766308950456</v>
      </c>
      <c r="V23" s="196">
        <f ca="1">IF($L23=1,'Census Tract'!Q19*'DAC Adjustment'!$O$5,'Census Tract'!Q19)</f>
        <v>58.432514043787862</v>
      </c>
      <c r="W23" s="196">
        <f ca="1">IF($L23=1,'Census Tract'!R19*'DAC Adjustment'!$O$5,'Census Tract'!R19)</f>
        <v>0.7515570915159776</v>
      </c>
      <c r="X23" s="196">
        <f ca="1">IF($L23=1,'Census Tract'!S19*'DAC Adjustment'!$O$5,'Census Tract'!S19)</f>
        <v>3.8933895907539977</v>
      </c>
      <c r="Y23" s="196">
        <f ca="1">IF($L23=1,'Census Tract'!T19*'DAC Adjustment'!$O$5,'Census Tract'!T19)</f>
        <v>17.940625030941682</v>
      </c>
      <c r="Z23" s="197">
        <f ca="1">IF($L23=1,'Census Tract'!U19*'DAC Adjustment'!$O$5,'Census Tract'!U19)</f>
        <v>38.992428167439634</v>
      </c>
    </row>
    <row r="24" spans="1:26" x14ac:dyDescent="0.25">
      <c r="A24" s="193">
        <v>3</v>
      </c>
      <c r="B24" s="53" t="s">
        <v>29</v>
      </c>
      <c r="C24" s="173">
        <v>41003010100</v>
      </c>
      <c r="D24" s="53">
        <v>9584</v>
      </c>
      <c r="E24" s="173">
        <f t="shared" si="1"/>
        <v>91107</v>
      </c>
      <c r="F24" s="53">
        <v>73182</v>
      </c>
      <c r="G24" s="53">
        <v>1000</v>
      </c>
      <c r="H24" s="53">
        <v>183</v>
      </c>
      <c r="I24" s="53">
        <v>100357</v>
      </c>
      <c r="J24" s="194">
        <f t="shared" si="2"/>
        <v>0</v>
      </c>
      <c r="K24" s="172">
        <f>VLOOKUP($C24,'DAC Definition'!$A$6:$D$834,MATCH('DAC Definition'!$A$3,'DAC Definition'!$A$6:$D$6,0),FALSE)</f>
        <v>0</v>
      </c>
      <c r="L24" s="172">
        <f t="shared" si="3"/>
        <v>0</v>
      </c>
      <c r="M24" s="173">
        <f>'Census Tract'!G20</f>
        <v>8415</v>
      </c>
      <c r="N24" s="195">
        <f t="shared" si="0"/>
        <v>114.98729195703862</v>
      </c>
      <c r="O24" s="196">
        <f ca="1">IF($L24=1,'Census Tract'!J20*'DAC Adjustment'!$O$5,'Census Tract'!J20)</f>
        <v>2.4047151672549836</v>
      </c>
      <c r="P24" s="196">
        <f ca="1">IF($L24=1,'Census Tract'!K20*'DAC Adjustment'!$O$5,'Census Tract'!K20)</f>
        <v>12.130285794734322</v>
      </c>
      <c r="Q24" s="196">
        <f ca="1">IF($L24=1,'Census Tract'!L20*'DAC Adjustment'!$O$5,'Census Tract'!L20)</f>
        <v>56.206405993172048</v>
      </c>
      <c r="R24" s="196">
        <f ca="1">IF($L24=1,'Census Tract'!M20*'DAC Adjustment'!$O$5,'Census Tract'!M20)</f>
        <v>122.26675444219352</v>
      </c>
      <c r="S24" s="196">
        <f ca="1">IF($L24=1,'Census Tract'!N20*'DAC Adjustment'!$O$5,'Census Tract'!N20)</f>
        <v>2.4793253954068275</v>
      </c>
      <c r="T24" s="196">
        <f ca="1">IF($L24=1,'Census Tract'!O20*'DAC Adjustment'!$O$5,'Census Tract'!O20)</f>
        <v>12.958916385660578</v>
      </c>
      <c r="U24" s="196">
        <f ca="1">IF($L24=1,'Census Tract'!P20*'DAC Adjustment'!$O$5,'Census Tract'!P20)</f>
        <v>60.459051804502842</v>
      </c>
      <c r="V24" s="196">
        <f ca="1">IF($L24=1,'Census Tract'!Q20*'DAC Adjustment'!$O$5,'Census Tract'!Q20)</f>
        <v>131.64915814684736</v>
      </c>
      <c r="W24" s="196">
        <f ca="1">IF($L24=1,'Census Tract'!R20*'DAC Adjustment'!$O$5,'Census Tract'!R20)</f>
        <v>1.6932671820902148</v>
      </c>
      <c r="X24" s="196">
        <f ca="1">IF($L24=1,'Census Tract'!S20*'DAC Adjustment'!$O$5,'Census Tract'!S20)</f>
        <v>8.771853656277079</v>
      </c>
      <c r="Y24" s="196">
        <f ca="1">IF($L24=1,'Census Tract'!T20*'DAC Adjustment'!$O$5,'Census Tract'!T20)</f>
        <v>40.420444346820418</v>
      </c>
      <c r="Z24" s="197">
        <f ca="1">IF($L24=1,'Census Tract'!U20*'DAC Adjustment'!$O$5,'Census Tract'!U20)</f>
        <v>87.850410449532674</v>
      </c>
    </row>
    <row r="25" spans="1:26" x14ac:dyDescent="0.25">
      <c r="A25" s="193">
        <v>3</v>
      </c>
      <c r="B25" s="53" t="s">
        <v>29</v>
      </c>
      <c r="C25" s="173">
        <v>41003010600</v>
      </c>
      <c r="D25" s="53">
        <v>5550</v>
      </c>
      <c r="E25" s="173">
        <f t="shared" si="1"/>
        <v>91107</v>
      </c>
      <c r="F25" s="53">
        <v>73182</v>
      </c>
      <c r="G25" s="53">
        <v>1000</v>
      </c>
      <c r="H25" s="53">
        <v>183</v>
      </c>
      <c r="I25" s="53">
        <v>21613</v>
      </c>
      <c r="J25" s="194">
        <f t="shared" si="2"/>
        <v>1</v>
      </c>
      <c r="K25" s="172">
        <f>VLOOKUP($C25,'DAC Definition'!$A$6:$D$834,MATCH('DAC Definition'!$A$3,'DAC Definition'!$A$6:$D$6,0),FALSE)</f>
        <v>0</v>
      </c>
      <c r="L25" s="172">
        <f t="shared" si="3"/>
        <v>1</v>
      </c>
      <c r="M25" s="173">
        <f>'Census Tract'!G21</f>
        <v>2401</v>
      </c>
      <c r="N25" s="195">
        <f t="shared" si="0"/>
        <v>32.808614140089091</v>
      </c>
      <c r="O25" s="196">
        <f ca="1">IF($L25=1,'Census Tract'!J21*'DAC Adjustment'!$O$5,'Census Tract'!J21)</f>
        <v>3.0216296284380006</v>
      </c>
      <c r="P25" s="196">
        <f ca="1">IF($L25=1,'Census Tract'!K21*'DAC Adjustment'!$O$5,'Census Tract'!K21)</f>
        <v>15.016200993585704</v>
      </c>
      <c r="Q25" s="196">
        <f ca="1">IF($L25=1,'Census Tract'!L21*'DAC Adjustment'!$O$5,'Census Tract'!L21)</f>
        <v>69.095311437892832</v>
      </c>
      <c r="R25" s="196">
        <f ca="1">IF($L25=1,'Census Tract'!M21*'DAC Adjustment'!$O$5,'Census Tract'!M21)</f>
        <v>150.07018009137505</v>
      </c>
      <c r="S25" s="196">
        <f ca="1">IF($L25=1,'Census Tract'!N21*'DAC Adjustment'!$O$5,'Census Tract'!N21)</f>
        <v>0.66693951202096446</v>
      </c>
      <c r="T25" s="196">
        <f ca="1">IF($L25=1,'Census Tract'!O21*'DAC Adjustment'!$O$5,'Census Tract'!O21)</f>
        <v>3.1736887853022639</v>
      </c>
      <c r="U25" s="196">
        <f ca="1">IF($L25=1,'Census Tract'!P21*'DAC Adjustment'!$O$5,'Census Tract'!P21)</f>
        <v>14.474529463507217</v>
      </c>
      <c r="V25" s="196">
        <f ca="1">IF($L25=1,'Census Tract'!Q21*'DAC Adjustment'!$O$5,'Census Tract'!Q21)</f>
        <v>31.395508917387247</v>
      </c>
      <c r="W25" s="196">
        <f ca="1">IF($L25=1,'Census Tract'!R21*'DAC Adjustment'!$O$5,'Census Tract'!R21)</f>
        <v>0.27766917932120233</v>
      </c>
      <c r="X25" s="196">
        <f ca="1">IF($L25=1,'Census Tract'!S21*'DAC Adjustment'!$O$5,'Census Tract'!S21)</f>
        <v>1.3189661750931285</v>
      </c>
      <c r="Y25" s="196">
        <f ca="1">IF($L25=1,'Census Tract'!T21*'DAC Adjustment'!$O$5,'Census Tract'!T21)</f>
        <v>5.7872494429022527</v>
      </c>
      <c r="Z25" s="197">
        <f ca="1">IF($L25=1,'Census Tract'!U21*'DAC Adjustment'!$O$5,'Census Tract'!U21)</f>
        <v>12.432767904987296</v>
      </c>
    </row>
    <row r="26" spans="1:26" x14ac:dyDescent="0.25">
      <c r="A26" s="193">
        <v>3</v>
      </c>
      <c r="B26" s="53" t="s">
        <v>29</v>
      </c>
      <c r="C26" s="173">
        <v>41003010800</v>
      </c>
      <c r="D26" s="53">
        <v>3622</v>
      </c>
      <c r="E26" s="173">
        <f t="shared" si="1"/>
        <v>91107</v>
      </c>
      <c r="F26" s="53">
        <v>73182</v>
      </c>
      <c r="G26" s="53">
        <v>1000</v>
      </c>
      <c r="H26" s="53">
        <v>183</v>
      </c>
      <c r="I26" s="53">
        <v>62067</v>
      </c>
      <c r="J26" s="194">
        <f t="shared" si="2"/>
        <v>0</v>
      </c>
      <c r="K26" s="172">
        <f>VLOOKUP($C26,'DAC Definition'!$A$6:$D$834,MATCH('DAC Definition'!$A$3,'DAC Definition'!$A$6:$D$6,0),FALSE)</f>
        <v>0</v>
      </c>
      <c r="L26" s="172">
        <f t="shared" si="3"/>
        <v>0</v>
      </c>
      <c r="M26" s="173">
        <f>'Census Tract'!G22</f>
        <v>2786</v>
      </c>
      <c r="N26" s="195">
        <f t="shared" si="0"/>
        <v>38.069470634855563</v>
      </c>
      <c r="O26" s="196">
        <f ca="1">IF($L26=1,'Census Tract'!J22*'DAC Adjustment'!$O$5,'Census Tract'!J22)</f>
        <v>0.81878838906088758</v>
      </c>
      <c r="P26" s="196">
        <f ca="1">IF($L26=1,'Census Tract'!K22*'DAC Adjustment'!$O$5,'Census Tract'!K22)</f>
        <v>4.0690264967081218</v>
      </c>
      <c r="Q26" s="196">
        <f ca="1">IF($L26=1,'Census Tract'!L22*'DAC Adjustment'!$O$5,'Census Tract'!L22)</f>
        <v>18.723154622076617</v>
      </c>
      <c r="R26" s="196">
        <f ca="1">IF($L26=1,'Census Tract'!M22*'DAC Adjustment'!$O$5,'Census Tract'!M22)</f>
        <v>40.665381305058744</v>
      </c>
      <c r="S26" s="196">
        <f ca="1">IF($L26=1,'Census Tract'!N22*'DAC Adjustment'!$O$5,'Census Tract'!N22)</f>
        <v>0.61910653244161828</v>
      </c>
      <c r="T26" s="196">
        <f ca="1">IF($L26=1,'Census Tract'!O22*'DAC Adjustment'!$O$5,'Census Tract'!O22)</f>
        <v>2.9460714555109058</v>
      </c>
      <c r="U26" s="196">
        <f ca="1">IF($L26=1,'Census Tract'!P22*'DAC Adjustment'!$O$5,'Census Tract'!P22)</f>
        <v>13.436414522392706</v>
      </c>
      <c r="V26" s="196">
        <f ca="1">IF($L26=1,'Census Tract'!Q22*'DAC Adjustment'!$O$5,'Census Tract'!Q22)</f>
        <v>29.143819356548391</v>
      </c>
      <c r="W26" s="196">
        <f ca="1">IF($L26=1,'Census Tract'!R22*'DAC Adjustment'!$O$5,'Census Tract'!R22)</f>
        <v>0.25775471339904027</v>
      </c>
      <c r="X26" s="196">
        <f ca="1">IF($L26=1,'Census Tract'!S22*'DAC Adjustment'!$O$5,'Census Tract'!S22)</f>
        <v>1.2243697672001519</v>
      </c>
      <c r="Y26" s="196">
        <f ca="1">IF($L26=1,'Census Tract'!T22*'DAC Adjustment'!$O$5,'Census Tract'!T22)</f>
        <v>5.3721872379594089</v>
      </c>
      <c r="Z26" s="197">
        <f ca="1">IF($L26=1,'Census Tract'!U22*'DAC Adjustment'!$O$5,'Census Tract'!U22)</f>
        <v>11.541088340956136</v>
      </c>
    </row>
    <row r="27" spans="1:26" x14ac:dyDescent="0.25">
      <c r="A27" s="193">
        <v>3</v>
      </c>
      <c r="B27" s="53" t="s">
        <v>29</v>
      </c>
      <c r="C27" s="173">
        <v>41003010900</v>
      </c>
      <c r="D27" s="53">
        <v>5353</v>
      </c>
      <c r="E27" s="173">
        <f t="shared" si="1"/>
        <v>91107</v>
      </c>
      <c r="F27" s="53">
        <v>73182</v>
      </c>
      <c r="G27" s="53">
        <v>1000</v>
      </c>
      <c r="H27" s="53">
        <v>183</v>
      </c>
      <c r="I27" s="53">
        <v>82958</v>
      </c>
      <c r="J27" s="194">
        <f t="shared" si="2"/>
        <v>0</v>
      </c>
      <c r="K27" s="172">
        <f>VLOOKUP($C27,'DAC Definition'!$A$6:$D$834,MATCH('DAC Definition'!$A$3,'DAC Definition'!$A$6:$D$6,0),FALSE)</f>
        <v>0</v>
      </c>
      <c r="L27" s="172">
        <f t="shared" si="3"/>
        <v>0</v>
      </c>
      <c r="M27" s="173">
        <f>'Census Tract'!G23</f>
        <v>4799</v>
      </c>
      <c r="N27" s="195">
        <f t="shared" si="0"/>
        <v>65.576234593205982</v>
      </c>
      <c r="O27" s="196">
        <f ca="1">IF($L27=1,'Census Tract'!J23*'DAC Adjustment'!$O$5,'Census Tract'!J23)</f>
        <v>1.0402505867294722</v>
      </c>
      <c r="P27" s="196">
        <f ca="1">IF($L27=1,'Census Tract'!K23*'DAC Adjustment'!$O$5,'Census Tract'!K23)</f>
        <v>5.2474143661566366</v>
      </c>
      <c r="Q27" s="196">
        <f ca="1">IF($L27=1,'Census Tract'!L23*'DAC Adjustment'!$O$5,'Census Tract'!L23)</f>
        <v>24.314208854554298</v>
      </c>
      <c r="R27" s="196">
        <f ca="1">IF($L27=1,'Census Tract'!M23*'DAC Adjustment'!$O$5,'Census Tract'!M23)</f>
        <v>52.891113582980836</v>
      </c>
      <c r="S27" s="196">
        <f ca="1">IF($L27=1,'Census Tract'!N23*'DAC Adjustment'!$O$5,'Census Tract'!N23)</f>
        <v>1.4139373229420513</v>
      </c>
      <c r="T27" s="196">
        <f ca="1">IF($L27=1,'Census Tract'!O23*'DAC Adjustment'!$O$5,'Census Tract'!O23)</f>
        <v>7.3903552863678081</v>
      </c>
      <c r="U27" s="196">
        <f ca="1">IF($L27=1,'Census Tract'!P23*'DAC Adjustment'!$O$5,'Census Tract'!P23)</f>
        <v>34.479261985717059</v>
      </c>
      <c r="V27" s="196">
        <f ca="1">IF($L27=1,'Census Tract'!Q23*'DAC Adjustment'!$O$5,'Census Tract'!Q23)</f>
        <v>75.078349369782572</v>
      </c>
      <c r="W27" s="196">
        <f ca="1">IF($L27=1,'Census Tract'!R23*'DAC Adjustment'!$O$5,'Census Tract'!R23)</f>
        <v>0.96565528304823989</v>
      </c>
      <c r="X27" s="196">
        <f ca="1">IF($L27=1,'Census Tract'!S23*'DAC Adjustment'!$O$5,'Census Tract'!S23)</f>
        <v>5.0025104808643732</v>
      </c>
      <c r="Y27" s="196">
        <f ca="1">IF($L27=1,'Census Tract'!T23*'DAC Adjustment'!$O$5,'Census Tract'!T23)</f>
        <v>23.0514215591671</v>
      </c>
      <c r="Z27" s="197">
        <f ca="1">IF($L27=1,'Census Tract'!U23*'DAC Adjustment'!$O$5,'Census Tract'!U23)</f>
        <v>50.100311318753086</v>
      </c>
    </row>
    <row r="28" spans="1:26" x14ac:dyDescent="0.25">
      <c r="A28" s="193">
        <v>3</v>
      </c>
      <c r="B28" s="53" t="s">
        <v>29</v>
      </c>
      <c r="C28" s="173">
        <v>41003000600</v>
      </c>
      <c r="D28" s="53">
        <v>4570</v>
      </c>
      <c r="E28" s="173">
        <f t="shared" si="1"/>
        <v>91107</v>
      </c>
      <c r="F28" s="53">
        <v>73182</v>
      </c>
      <c r="G28" s="53">
        <v>1000</v>
      </c>
      <c r="H28" s="53">
        <v>183</v>
      </c>
      <c r="I28" s="53">
        <v>39472</v>
      </c>
      <c r="J28" s="194">
        <f t="shared" si="2"/>
        <v>1</v>
      </c>
      <c r="K28" s="172">
        <f>VLOOKUP($C28,'DAC Definition'!$A$6:$D$834,MATCH('DAC Definition'!$A$3,'DAC Definition'!$A$6:$D$6,0),FALSE)</f>
        <v>0</v>
      </c>
      <c r="L28" s="172">
        <f t="shared" si="3"/>
        <v>1</v>
      </c>
      <c r="M28" s="173">
        <f>'Census Tract'!G24</f>
        <v>3297</v>
      </c>
      <c r="N28" s="195">
        <f t="shared" si="0"/>
        <v>45.052061982454703</v>
      </c>
      <c r="O28" s="196">
        <f ca="1">IF($L28=1,'Census Tract'!J24*'DAC Adjustment'!$O$5,'Census Tract'!J24)</f>
        <v>8.0169976901935325</v>
      </c>
      <c r="P28" s="196">
        <f ca="1">IF($L28=1,'Census Tract'!K24*'DAC Adjustment'!$O$5,'Census Tract'!K24)</f>
        <v>40.440745133563148</v>
      </c>
      <c r="Q28" s="196">
        <f ca="1">IF($L28=1,'Census Tract'!L24*'DAC Adjustment'!$O$5,'Census Tract'!L24)</f>
        <v>187.38461550758799</v>
      </c>
      <c r="R28" s="196">
        <f ca="1">IF($L28=1,'Census Tract'!M24*'DAC Adjustment'!$O$5,'Census Tract'!M24)</f>
        <v>407.62095290871866</v>
      </c>
      <c r="S28" s="196">
        <f ca="1">IF($L28=1,'Census Tract'!N24*'DAC Adjustment'!$O$5,'Census Tract'!N24)</f>
        <v>1.2142507172692081</v>
      </c>
      <c r="T28" s="196">
        <f ca="1">IF($L28=1,'Census Tract'!O24*'DAC Adjustment'!$O$5,'Census Tract'!O24)</f>
        <v>6.3466350747954436</v>
      </c>
      <c r="U28" s="196">
        <f ca="1">IF($L28=1,'Census Tract'!P24*'DAC Adjustment'!$O$5,'Census Tract'!P24)</f>
        <v>29.609847563791721</v>
      </c>
      <c r="V28" s="196">
        <f ca="1">IF($L28=1,'Census Tract'!Q24*'DAC Adjustment'!$O$5,'Census Tract'!Q24)</f>
        <v>64.475233869601269</v>
      </c>
      <c r="W28" s="196">
        <f ca="1">IF($L28=1,'Census Tract'!R24*'DAC Adjustment'!$O$5,'Census Tract'!R24)</f>
        <v>0.82927835700407571</v>
      </c>
      <c r="X28" s="196">
        <f ca="1">IF($L28=1,'Census Tract'!S24*'DAC Adjustment'!$O$5,'Census Tract'!S24)</f>
        <v>4.2960192371873926</v>
      </c>
      <c r="Y28" s="196">
        <f ca="1">IF($L28=1,'Census Tract'!T24*'DAC Adjustment'!$O$5,'Census Tract'!T24)</f>
        <v>19.795930631531032</v>
      </c>
      <c r="Z28" s="197">
        <f ca="1">IF($L28=1,'Census Tract'!U24*'DAC Adjustment'!$O$5,'Census Tract'!U24)</f>
        <v>43.024777666682894</v>
      </c>
    </row>
    <row r="29" spans="1:26" x14ac:dyDescent="0.25">
      <c r="A29" s="193">
        <v>3</v>
      </c>
      <c r="B29" s="53" t="s">
        <v>29</v>
      </c>
      <c r="C29" s="173">
        <v>41003001101</v>
      </c>
      <c r="D29" s="53">
        <v>4177</v>
      </c>
      <c r="E29" s="173">
        <f t="shared" si="1"/>
        <v>91107</v>
      </c>
      <c r="F29" s="53">
        <v>73182</v>
      </c>
      <c r="G29" s="53">
        <v>1000</v>
      </c>
      <c r="H29" s="53">
        <v>183</v>
      </c>
      <c r="I29" s="53">
        <v>26624</v>
      </c>
      <c r="J29" s="194">
        <f t="shared" si="2"/>
        <v>1</v>
      </c>
      <c r="K29" s="172">
        <f>VLOOKUP($C29,'DAC Definition'!$A$6:$D$834,MATCH('DAC Definition'!$A$3,'DAC Definition'!$A$6:$D$6,0),FALSE)</f>
        <v>0</v>
      </c>
      <c r="L29" s="172">
        <f t="shared" si="3"/>
        <v>1</v>
      </c>
      <c r="M29" s="173">
        <f>'Census Tract'!G25</f>
        <v>2308</v>
      </c>
      <c r="N29" s="195">
        <f t="shared" si="0"/>
        <v>31.537809843950701</v>
      </c>
      <c r="O29" s="196">
        <f ca="1">IF($L29=1,'Census Tract'!J25*'DAC Adjustment'!$O$5,'Census Tract'!J25)</f>
        <v>0.70110320775855828</v>
      </c>
      <c r="P29" s="196">
        <f ca="1">IF($L29=1,'Census Tract'!K25*'DAC Adjustment'!$O$5,'Census Tract'!K25)</f>
        <v>3.4841817097194925</v>
      </c>
      <c r="Q29" s="196">
        <f ca="1">IF($L29=1,'Census Tract'!L25*'DAC Adjustment'!$O$5,'Census Tract'!L25)</f>
        <v>16.032059003613007</v>
      </c>
      <c r="R29" s="196">
        <f ca="1">IF($L29=1,'Census Tract'!M25*'DAC Adjustment'!$O$5,'Census Tract'!M25)</f>
        <v>34.820509985983023</v>
      </c>
      <c r="S29" s="196">
        <f ca="1">IF($L29=1,'Census Tract'!N25*'DAC Adjustment'!$O$5,'Census Tract'!N25)</f>
        <v>0.64110636973943602</v>
      </c>
      <c r="T29" s="196">
        <f ca="1">IF($L29=1,'Census Tract'!O25*'DAC Adjustment'!$O$5,'Census Tract'!O25)</f>
        <v>3.0507595653801021</v>
      </c>
      <c r="U29" s="196">
        <f ca="1">IF($L29=1,'Census Tract'!P25*'DAC Adjustment'!$O$5,'Census Tract'!P25)</f>
        <v>13.913875052800774</v>
      </c>
      <c r="V29" s="196">
        <f ca="1">IF($L29=1,'Census Tract'!Q25*'DAC Adjustment'!$O$5,'Census Tract'!Q25)</f>
        <v>30.179439642369751</v>
      </c>
      <c r="W29" s="196">
        <f ca="1">IF($L29=1,'Census Tract'!R25*'DAC Adjustment'!$O$5,'Census Tract'!R25)</f>
        <v>0.26691397995557481</v>
      </c>
      <c r="X29" s="196">
        <f ca="1">IF($L29=1,'Census Tract'!S25*'DAC Adjustment'!$O$5,'Census Tract'!S25)</f>
        <v>1.2678775227467476</v>
      </c>
      <c r="Y29" s="196">
        <f ca="1">IF($L29=1,'Census Tract'!T25*'DAC Adjustment'!$O$5,'Census Tract'!T25)</f>
        <v>5.5630869280376514</v>
      </c>
      <c r="Z29" s="197">
        <f ca="1">IF($L29=1,'Census Tract'!U25*'DAC Adjustment'!$O$5,'Census Tract'!U25)</f>
        <v>11.951198802461757</v>
      </c>
    </row>
    <row r="30" spans="1:26" x14ac:dyDescent="0.25">
      <c r="A30" s="193">
        <v>3</v>
      </c>
      <c r="B30" s="53" t="s">
        <v>29</v>
      </c>
      <c r="C30" s="173">
        <v>41003010300</v>
      </c>
      <c r="D30" s="53">
        <v>3508</v>
      </c>
      <c r="E30" s="173">
        <f t="shared" si="1"/>
        <v>91107</v>
      </c>
      <c r="F30" s="53">
        <v>73182</v>
      </c>
      <c r="G30" s="53">
        <v>1000</v>
      </c>
      <c r="H30" s="53">
        <v>183</v>
      </c>
      <c r="I30" s="53">
        <v>76250</v>
      </c>
      <c r="J30" s="194">
        <f t="shared" si="2"/>
        <v>0</v>
      </c>
      <c r="K30" s="172">
        <f>VLOOKUP($C30,'DAC Definition'!$A$6:$D$834,MATCH('DAC Definition'!$A$3,'DAC Definition'!$A$6:$D$6,0),FALSE)</f>
        <v>0</v>
      </c>
      <c r="L30" s="172">
        <f t="shared" si="3"/>
        <v>0</v>
      </c>
      <c r="M30" s="173">
        <f>'Census Tract'!G26</f>
        <v>3207</v>
      </c>
      <c r="N30" s="195">
        <f t="shared" si="0"/>
        <v>43.822251373288509</v>
      </c>
      <c r="O30" s="196">
        <f ca="1">IF($L30=1,'Census Tract'!J26*'DAC Adjustment'!$O$5,'Census Tract'!J26)</f>
        <v>1.1293710210430754</v>
      </c>
      <c r="P30" s="196">
        <f ca="1">IF($L30=1,'Census Tract'!K26*'DAC Adjustment'!$O$5,'Census Tract'!K26)</f>
        <v>5.6969712837889634</v>
      </c>
      <c r="Q30" s="196">
        <f ca="1">IF($L30=1,'Census Tract'!L26*'DAC Adjustment'!$O$5,'Census Tract'!L26)</f>
        <v>26.397257766761314</v>
      </c>
      <c r="R30" s="196">
        <f ca="1">IF($L30=1,'Census Tract'!M26*'DAC Adjustment'!$O$5,'Census Tract'!M26)</f>
        <v>57.422405440902388</v>
      </c>
      <c r="S30" s="196">
        <f ca="1">IF($L30=1,'Census Tract'!N26*'DAC Adjustment'!$O$5,'Census Tract'!N26)</f>
        <v>0.9448837246666304</v>
      </c>
      <c r="T30" s="196">
        <f ca="1">IF($L30=1,'Census Tract'!O26*'DAC Adjustment'!$O$5,'Census Tract'!O26)</f>
        <v>4.938710023626081</v>
      </c>
      <c r="U30" s="196">
        <f ca="1">IF($L30=1,'Census Tract'!P26*'DAC Adjustment'!$O$5,'Census Tract'!P26)</f>
        <v>23.041257176118908</v>
      </c>
      <c r="V30" s="196">
        <f ca="1">IF($L30=1,'Census Tract'!Q26*'DAC Adjustment'!$O$5,'Census Tract'!Q26)</f>
        <v>50.17217470908372</v>
      </c>
      <c r="W30" s="196">
        <f ca="1">IF($L30=1,'Census Tract'!R26*'DAC Adjustment'!$O$5,'Census Tract'!R26)</f>
        <v>0.64531287616914068</v>
      </c>
      <c r="X30" s="196">
        <f ca="1">IF($L30=1,'Census Tract'!S26*'DAC Adjustment'!$O$5,'Census Tract'!S26)</f>
        <v>3.34299877310524</v>
      </c>
      <c r="Y30" s="196">
        <f ca="1">IF($L30=1,'Census Tract'!T26*'DAC Adjustment'!$O$5,'Census Tract'!T26)</f>
        <v>15.404440287611774</v>
      </c>
      <c r="Z30" s="197">
        <f ca="1">IF($L30=1,'Census Tract'!U26*'DAC Adjustment'!$O$5,'Census Tract'!U26)</f>
        <v>33.480245550998369</v>
      </c>
    </row>
    <row r="31" spans="1:26" x14ac:dyDescent="0.25">
      <c r="A31" s="193">
        <v>3</v>
      </c>
      <c r="B31" s="53" t="s">
        <v>29</v>
      </c>
      <c r="C31" s="173">
        <v>41003000400</v>
      </c>
      <c r="D31" s="53">
        <v>8055</v>
      </c>
      <c r="E31" s="173">
        <f t="shared" si="1"/>
        <v>91107</v>
      </c>
      <c r="F31" s="53">
        <v>73182</v>
      </c>
      <c r="G31" s="53">
        <v>1000</v>
      </c>
      <c r="H31" s="53">
        <v>183</v>
      </c>
      <c r="I31" s="53">
        <v>84397</v>
      </c>
      <c r="J31" s="194">
        <f t="shared" si="2"/>
        <v>0</v>
      </c>
      <c r="K31" s="172">
        <f>VLOOKUP($C31,'DAC Definition'!$A$6:$D$834,MATCH('DAC Definition'!$A$3,'DAC Definition'!$A$6:$D$6,0),FALSE)</f>
        <v>0</v>
      </c>
      <c r="L31" s="172">
        <f t="shared" si="3"/>
        <v>0</v>
      </c>
      <c r="M31" s="173">
        <f>'Census Tract'!G27</f>
        <v>6074</v>
      </c>
      <c r="N31" s="195">
        <f t="shared" si="0"/>
        <v>82.99855155639365</v>
      </c>
      <c r="O31" s="196">
        <f ca="1">IF($L31=1,'Census Tract'!J27*'DAC Adjustment'!$O$5,'Census Tract'!J27)</f>
        <v>0.96852400271789407</v>
      </c>
      <c r="P31" s="196">
        <f ca="1">IF($L31=1,'Census Tract'!K27*'DAC Adjustment'!$O$5,'Census Tract'!K27)</f>
        <v>4.8131481618553558</v>
      </c>
      <c r="Q31" s="196">
        <f ca="1">IF($L31=1,'Census Tract'!L27*'DAC Adjustment'!$O$5,'Census Tract'!L27)</f>
        <v>22.147144366419681</v>
      </c>
      <c r="R31" s="196">
        <f ca="1">IF($L31=1,'Census Tract'!M27*'DAC Adjustment'!$O$5,'Census Tract'!M27)</f>
        <v>48.102047366350831</v>
      </c>
      <c r="S31" s="196">
        <f ca="1">IF($L31=1,'Census Tract'!N27*'DAC Adjustment'!$O$5,'Census Tract'!N27)</f>
        <v>1.349767795423686</v>
      </c>
      <c r="T31" s="196">
        <f ca="1">IF($L31=1,'Census Tract'!O27*'DAC Adjustment'!$O$5,'Census Tract'!O27)</f>
        <v>6.4229856499545015</v>
      </c>
      <c r="U31" s="196">
        <f ca="1">IF($L31=1,'Census Tract'!P27*'DAC Adjustment'!$O$5,'Census Tract'!P27)</f>
        <v>29.293891532309146</v>
      </c>
      <c r="V31" s="196">
        <f ca="1">IF($L31=1,'Census Tract'!Q27*'DAC Adjustment'!$O$5,'Census Tract'!Q27)</f>
        <v>63.538965818978795</v>
      </c>
      <c r="W31" s="196">
        <f ca="1">IF($L31=1,'Census Tract'!R27*'DAC Adjustment'!$O$5,'Census Tract'!R27)</f>
        <v>0.56195338448879062</v>
      </c>
      <c r="X31" s="196">
        <f ca="1">IF($L31=1,'Census Tract'!S27*'DAC Adjustment'!$O$5,'Census Tract'!S27)</f>
        <v>2.6693546180810199</v>
      </c>
      <c r="Y31" s="196">
        <f ca="1">IF($L31=1,'Census Tract'!T27*'DAC Adjustment'!$O$5,'Census Tract'!T27)</f>
        <v>11.712370884194346</v>
      </c>
      <c r="Z31" s="197">
        <f ca="1">IF($L31=1,'Census Tract'!U27*'DAC Adjustment'!$O$5,'Census Tract'!U27)</f>
        <v>25.161726698839757</v>
      </c>
    </row>
    <row r="32" spans="1:26" x14ac:dyDescent="0.25">
      <c r="A32" s="193">
        <v>3</v>
      </c>
      <c r="B32" s="53" t="s">
        <v>29</v>
      </c>
      <c r="C32" s="173">
        <v>41003000100</v>
      </c>
      <c r="D32" s="53">
        <v>7612</v>
      </c>
      <c r="E32" s="173">
        <f t="shared" si="1"/>
        <v>91107</v>
      </c>
      <c r="F32" s="53">
        <v>73182</v>
      </c>
      <c r="G32" s="53">
        <v>1000</v>
      </c>
      <c r="H32" s="53">
        <v>183</v>
      </c>
      <c r="I32" s="53">
        <v>57692</v>
      </c>
      <c r="J32" s="194">
        <f t="shared" si="2"/>
        <v>0</v>
      </c>
      <c r="K32" s="172">
        <f>VLOOKUP($C32,'DAC Definition'!$A$6:$D$834,MATCH('DAC Definition'!$A$3,'DAC Definition'!$A$6:$D$6,0),FALSE)</f>
        <v>0</v>
      </c>
      <c r="L32" s="172">
        <f t="shared" si="3"/>
        <v>0</v>
      </c>
      <c r="M32" s="173">
        <f>'Census Tract'!G28</f>
        <v>5939</v>
      </c>
      <c r="N32" s="195">
        <f t="shared" si="0"/>
        <v>81.153835642644367</v>
      </c>
      <c r="O32" s="196">
        <f ca="1">IF($L32=1,'Census Tract'!J28*'DAC Adjustment'!$O$5,'Census Tract'!J28)</f>
        <v>0.82129232908859684</v>
      </c>
      <c r="P32" s="196">
        <f ca="1">IF($L32=1,'Census Tract'!K28*'DAC Adjustment'!$O$5,'Census Tract'!K28)</f>
        <v>4.081470002814263</v>
      </c>
      <c r="Q32" s="196">
        <f ca="1">IF($L32=1,'Census Tract'!L28*'DAC Adjustment'!$O$5,'Census Tract'!L28)</f>
        <v>18.78041197566095</v>
      </c>
      <c r="R32" s="196">
        <f ca="1">IF($L32=1,'Census Tract'!M28*'DAC Adjustment'!$O$5,'Census Tract'!M28)</f>
        <v>40.789740269294398</v>
      </c>
      <c r="S32" s="196">
        <f ca="1">IF($L32=1,'Census Tract'!N28*'DAC Adjustment'!$O$5,'Census Tract'!N28)</f>
        <v>1.3197680172902984</v>
      </c>
      <c r="T32" s="196">
        <f ca="1">IF($L32=1,'Census Tract'!O28*'DAC Adjustment'!$O$5,'Census Tract'!O28)</f>
        <v>6.2802291364965077</v>
      </c>
      <c r="U32" s="196">
        <f ca="1">IF($L32=1,'Census Tract'!P28*'DAC Adjustment'!$O$5,'Census Tract'!P28)</f>
        <v>28.642808990843601</v>
      </c>
      <c r="V32" s="196">
        <f ca="1">IF($L32=1,'Census Tract'!Q28*'DAC Adjustment'!$O$5,'Census Tract'!Q28)</f>
        <v>62.126756338313314</v>
      </c>
      <c r="W32" s="196">
        <f ca="1">IF($L32=1,'Census Tract'!R28*'DAC Adjustment'!$O$5,'Census Tract'!R28)</f>
        <v>0.54946347554806185</v>
      </c>
      <c r="X32" s="196">
        <f ca="1">IF($L32=1,'Census Tract'!S28*'DAC Adjustment'!$O$5,'Census Tract'!S28)</f>
        <v>2.6100258605174811</v>
      </c>
      <c r="Y32" s="196">
        <f ca="1">IF($L32=1,'Census Tract'!T28*'DAC Adjustment'!$O$5,'Census Tract'!T28)</f>
        <v>11.452053124996743</v>
      </c>
      <c r="Z32" s="197">
        <f ca="1">IF($L32=1,'Census Tract'!U28*'DAC Adjustment'!$O$5,'Census Tract'!U28)</f>
        <v>24.602485160423004</v>
      </c>
    </row>
    <row r="33" spans="1:26" x14ac:dyDescent="0.25">
      <c r="A33" s="193">
        <v>5</v>
      </c>
      <c r="B33" s="53" t="s">
        <v>71</v>
      </c>
      <c r="C33" s="173">
        <v>41005022602</v>
      </c>
      <c r="D33" s="53">
        <v>4750</v>
      </c>
      <c r="E33" s="173">
        <f t="shared" si="1"/>
        <v>410463</v>
      </c>
      <c r="F33" s="53">
        <v>375262</v>
      </c>
      <c r="G33" s="53">
        <v>5015</v>
      </c>
      <c r="H33" s="53">
        <v>730</v>
      </c>
      <c r="I33" s="53">
        <v>104477</v>
      </c>
      <c r="J33" s="194">
        <f t="shared" si="2"/>
        <v>0</v>
      </c>
      <c r="K33" s="172">
        <f>VLOOKUP($C33,'DAC Definition'!$A$6:$D$834,MATCH('DAC Definition'!$A$3,'DAC Definition'!$A$6:$D$6,0),FALSE)</f>
        <v>0</v>
      </c>
      <c r="L33" s="172">
        <f t="shared" si="3"/>
        <v>0</v>
      </c>
      <c r="M33" s="173">
        <f>'Census Tract'!G29</f>
        <v>3966</v>
      </c>
      <c r="N33" s="195">
        <f t="shared" si="0"/>
        <v>53.001609542133231</v>
      </c>
      <c r="O33" s="196">
        <f ca="1">IF($L33=1,'Census Tract'!J29*'DAC Adjustment'!$O$5,'Census Tract'!J29)</f>
        <v>0.15674664573459196</v>
      </c>
      <c r="P33" s="196">
        <f ca="1">IF($L33=1,'Census Tract'!K29*'DAC Adjustment'!$O$5,'Census Tract'!K29)</f>
        <v>0.77896348224442935</v>
      </c>
      <c r="Q33" s="196">
        <f ca="1">IF($L33=1,'Census Tract'!L29*'DAC Adjustment'!$O$5,'Census Tract'!L29)</f>
        <v>3.5843103343791936</v>
      </c>
      <c r="R33" s="196">
        <f ca="1">IF($L33=1,'Census Tract'!M29*'DAC Adjustment'!$O$5,'Census Tract'!M29)</f>
        <v>7.7848711611519192</v>
      </c>
      <c r="S33" s="196">
        <f ca="1">IF($L33=1,'Census Tract'!N29*'DAC Adjustment'!$O$5,'Census Tract'!N29)</f>
        <v>0.94745207175067125</v>
      </c>
      <c r="T33" s="196">
        <f ca="1">IF($L33=1,'Census Tract'!O29*'DAC Adjustment'!$O$5,'Census Tract'!O29)</f>
        <v>4.5085318241453693</v>
      </c>
      <c r="U33" s="196">
        <f ca="1">IF($L33=1,'Census Tract'!P29*'DAC Adjustment'!$O$5,'Census Tract'!P29)</f>
        <v>20.562468830584091</v>
      </c>
      <c r="V33" s="196">
        <f ca="1">IF($L33=1,'Census Tract'!Q29*'DAC Adjustment'!$O$5,'Census Tract'!Q29)</f>
        <v>44.600356451081275</v>
      </c>
      <c r="W33" s="196">
        <f ca="1">IF($L33=1,'Census Tract'!R29*'DAC Adjustment'!$O$5,'Census Tract'!R29)</f>
        <v>0.39445592061564982</v>
      </c>
      <c r="X33" s="196">
        <f ca="1">IF($L33=1,'Census Tract'!S29*'DAC Adjustment'!$O$5,'Census Tract'!S29)</f>
        <v>1.8737189994551735</v>
      </c>
      <c r="Y33" s="196">
        <f ca="1">IF($L33=1,'Census Tract'!T29*'DAC Adjustment'!$O$5,'Census Tract'!T29)</f>
        <v>8.2213474769257662</v>
      </c>
      <c r="Z33" s="197">
        <f ca="1">IF($L33=1,'Census Tract'!U29*'DAC Adjustment'!$O$5,'Census Tract'!U29)</f>
        <v>17.66194909262655</v>
      </c>
    </row>
    <row r="34" spans="1:26" x14ac:dyDescent="0.25">
      <c r="A34" s="193">
        <v>5</v>
      </c>
      <c r="B34" s="53" t="s">
        <v>71</v>
      </c>
      <c r="C34" s="173">
        <v>41005021200</v>
      </c>
      <c r="D34" s="53">
        <v>3941</v>
      </c>
      <c r="E34" s="173">
        <f t="shared" si="1"/>
        <v>410463</v>
      </c>
      <c r="F34" s="53">
        <v>375262</v>
      </c>
      <c r="G34" s="53">
        <v>5015</v>
      </c>
      <c r="H34" s="53">
        <v>730</v>
      </c>
      <c r="I34" s="53">
        <v>53029</v>
      </c>
      <c r="J34" s="194">
        <f t="shared" si="2"/>
        <v>0</v>
      </c>
      <c r="K34" s="172">
        <f>VLOOKUP($C34,'DAC Definition'!$A$6:$D$834,MATCH('DAC Definition'!$A$3,'DAC Definition'!$A$6:$D$6,0),FALSE)</f>
        <v>0</v>
      </c>
      <c r="L34" s="172">
        <f t="shared" si="3"/>
        <v>0</v>
      </c>
      <c r="M34" s="173">
        <f>'Census Tract'!G30</f>
        <v>2744</v>
      </c>
      <c r="N34" s="195">
        <f t="shared" si="0"/>
        <v>36.670805996876844</v>
      </c>
      <c r="O34" s="196">
        <f ca="1">IF($L34=1,'Census Tract'!J30*'DAC Adjustment'!$O$5,'Census Tract'!J30)</f>
        <v>0.5463597140461337</v>
      </c>
      <c r="P34" s="196">
        <f ca="1">IF($L34=1,'Census Tract'!K30*'DAC Adjustment'!$O$5,'Census Tract'!K30)</f>
        <v>2.7151730323599761</v>
      </c>
      <c r="Q34" s="196">
        <f ca="1">IF($L34=1,'Census Tract'!L30*'DAC Adjustment'!$O$5,'Census Tract'!L30)</f>
        <v>12.49355455210128</v>
      </c>
      <c r="R34" s="196">
        <f ca="1">IF($L34=1,'Census Tract'!M30*'DAC Adjustment'!$O$5,'Census Tract'!M30)</f>
        <v>27.135125996219632</v>
      </c>
      <c r="S34" s="196">
        <f ca="1">IF($L34=1,'Census Tract'!N30*'DAC Adjustment'!$O$5,'Census Tract'!N30)</f>
        <v>0.65552407586582007</v>
      </c>
      <c r="T34" s="196">
        <f ca="1">IF($L34=1,'Census Tract'!O30*'DAC Adjustment'!$O$5,'Census Tract'!O30)</f>
        <v>3.1193674547289194</v>
      </c>
      <c r="U34" s="196">
        <f ca="1">IF($L34=1,'Census Tract'!P30*'DAC Adjustment'!$O$5,'Census Tract'!P30)</f>
        <v>14.226781258477748</v>
      </c>
      <c r="V34" s="196">
        <f ca="1">IF($L34=1,'Census Tract'!Q30*'DAC Adjustment'!$O$5,'Census Tract'!Q30)</f>
        <v>30.858138704429408</v>
      </c>
      <c r="W34" s="196">
        <f ca="1">IF($L34=1,'Census Tract'!R30*'DAC Adjustment'!$O$5,'Census Tract'!R30)</f>
        <v>0.27291655223634476</v>
      </c>
      <c r="X34" s="196">
        <f ca="1">IF($L34=1,'Census Tract'!S30*'DAC Adjustment'!$O$5,'Census Tract'!S30)</f>
        <v>1.2963905533295503</v>
      </c>
      <c r="Y34" s="196">
        <f ca="1">IF($L34=1,'Census Tract'!T30*'DAC Adjustment'!$O$5,'Census Tract'!T30)</f>
        <v>5.688194018326854</v>
      </c>
      <c r="Z34" s="197">
        <f ca="1">IF($L34=1,'Census Tract'!U30*'DAC Adjustment'!$O$5,'Census Tract'!U30)</f>
        <v>12.219966795301879</v>
      </c>
    </row>
    <row r="35" spans="1:26" x14ac:dyDescent="0.25">
      <c r="A35" s="193">
        <v>5</v>
      </c>
      <c r="B35" s="53" t="s">
        <v>71</v>
      </c>
      <c r="C35" s="173">
        <v>41005022907</v>
      </c>
      <c r="D35" s="53">
        <v>4170</v>
      </c>
      <c r="E35" s="173">
        <f t="shared" si="1"/>
        <v>410463</v>
      </c>
      <c r="F35" s="53">
        <v>375262</v>
      </c>
      <c r="G35" s="53">
        <v>5015</v>
      </c>
      <c r="H35" s="53">
        <v>730</v>
      </c>
      <c r="I35" s="53">
        <v>61207</v>
      </c>
      <c r="J35" s="194">
        <f t="shared" si="2"/>
        <v>0</v>
      </c>
      <c r="K35" s="172">
        <f>VLOOKUP($C35,'DAC Definition'!$A$6:$D$834,MATCH('DAC Definition'!$A$3,'DAC Definition'!$A$6:$D$6,0),FALSE)</f>
        <v>0</v>
      </c>
      <c r="L35" s="172">
        <f t="shared" si="3"/>
        <v>0</v>
      </c>
      <c r="M35" s="173">
        <f>'Census Tract'!G31</f>
        <v>2681</v>
      </c>
      <c r="N35" s="195">
        <f t="shared" si="0"/>
        <v>35.828874226540385</v>
      </c>
      <c r="O35" s="196">
        <f ca="1">IF($L35=1,'Census Tract'!J31*'DAC Adjustment'!$O$5,'Census Tract'!J31)</f>
        <v>0.86936797762061235</v>
      </c>
      <c r="P35" s="196">
        <f ca="1">IF($L35=1,'Census Tract'!K31*'DAC Adjustment'!$O$5,'Census Tract'!K31)</f>
        <v>4.3203853200521714</v>
      </c>
      <c r="Q35" s="196">
        <f ca="1">IF($L35=1,'Census Tract'!L31*'DAC Adjustment'!$O$5,'Census Tract'!L31)</f>
        <v>19.879753164480128</v>
      </c>
      <c r="R35" s="196">
        <f ca="1">IF($L35=1,'Census Tract'!M31*'DAC Adjustment'!$O$5,'Census Tract'!M31)</f>
        <v>43.177432382618953</v>
      </c>
      <c r="S35" s="196">
        <f ca="1">IF($L35=1,'Census Tract'!N31*'DAC Adjustment'!$O$5,'Census Tract'!N31)</f>
        <v>0.64047377820563534</v>
      </c>
      <c r="T35" s="196">
        <f ca="1">IF($L35=1,'Census Tract'!O31*'DAC Adjustment'!$O$5,'Census Tract'!O31)</f>
        <v>3.0477493243907552</v>
      </c>
      <c r="U35" s="196">
        <f ca="1">IF($L35=1,'Census Tract'!P31*'DAC Adjustment'!$O$5,'Census Tract'!P31)</f>
        <v>13.900145974482085</v>
      </c>
      <c r="V35" s="196">
        <f ca="1">IF($L35=1,'Census Tract'!Q31*'DAC Adjustment'!$O$5,'Census Tract'!Q31)</f>
        <v>30.149661030093018</v>
      </c>
      <c r="W35" s="196">
        <f ca="1">IF($L35=1,'Census Tract'!R31*'DAC Adjustment'!$O$5,'Census Tract'!R31)</f>
        <v>0.2666506109860205</v>
      </c>
      <c r="X35" s="196">
        <f ca="1">IF($L35=1,'Census Tract'!S31*'DAC Adjustment'!$O$5,'Census Tract'!S31)</f>
        <v>1.2666264845031066</v>
      </c>
      <c r="Y35" s="196">
        <f ca="1">IF($L35=1,'Census Tract'!T31*'DAC Adjustment'!$O$5,'Census Tract'!T31)</f>
        <v>5.5575977270897576</v>
      </c>
      <c r="Z35" s="197">
        <f ca="1">IF($L35=1,'Census Tract'!U31*'DAC Adjustment'!$O$5,'Census Tract'!U31)</f>
        <v>11.939406333164845</v>
      </c>
    </row>
    <row r="36" spans="1:26" x14ac:dyDescent="0.25">
      <c r="A36" s="193">
        <v>5</v>
      </c>
      <c r="B36" s="53" t="s">
        <v>71</v>
      </c>
      <c r="C36" s="173">
        <v>41005023201</v>
      </c>
      <c r="D36" s="53">
        <v>4247</v>
      </c>
      <c r="E36" s="173">
        <f t="shared" si="1"/>
        <v>410463</v>
      </c>
      <c r="F36" s="53">
        <v>375262</v>
      </c>
      <c r="G36" s="53">
        <v>5015</v>
      </c>
      <c r="H36" s="53">
        <v>730</v>
      </c>
      <c r="I36" s="53">
        <v>105000</v>
      </c>
      <c r="J36" s="194">
        <f t="shared" si="2"/>
        <v>0</v>
      </c>
      <c r="K36" s="172">
        <f>VLOOKUP($C36,'DAC Definition'!$A$6:$D$834,MATCH('DAC Definition'!$A$3,'DAC Definition'!$A$6:$D$6,0),FALSE)</f>
        <v>0</v>
      </c>
      <c r="L36" s="172">
        <f t="shared" si="3"/>
        <v>0</v>
      </c>
      <c r="M36" s="173">
        <f>'Census Tract'!G32</f>
        <v>3841</v>
      </c>
      <c r="N36" s="195">
        <f t="shared" si="0"/>
        <v>51.331109997814863</v>
      </c>
      <c r="O36" s="196">
        <f ca="1">IF($L36=1,'Census Tract'!J32*'DAC Adjustment'!$O$5,'Census Tract'!J32)</f>
        <v>1.6809957782600333</v>
      </c>
      <c r="P36" s="196">
        <f ca="1">IF($L36=1,'Census Tract'!K32*'DAC Adjustment'!$O$5,'Census Tract'!K32)</f>
        <v>8.4795735843062943</v>
      </c>
      <c r="Q36" s="196">
        <f ca="1">IF($L36=1,'Census Tract'!L32*'DAC Adjustment'!$O$5,'Census Tract'!L32)</f>
        <v>39.290612240594392</v>
      </c>
      <c r="R36" s="196">
        <f ca="1">IF($L36=1,'Census Tract'!M32*'DAC Adjustment'!$O$5,'Census Tract'!M32)</f>
        <v>85.469539527003008</v>
      </c>
      <c r="S36" s="196">
        <f ca="1">IF($L36=1,'Census Tract'!N32*'DAC Adjustment'!$O$5,'Census Tract'!N32)</f>
        <v>1.21658926849074</v>
      </c>
      <c r="T36" s="196">
        <f ca="1">IF($L36=1,'Census Tract'!O32*'DAC Adjustment'!$O$5,'Census Tract'!O32)</f>
        <v>6.3588581939550179</v>
      </c>
      <c r="U36" s="196">
        <f ca="1">IF($L36=1,'Census Tract'!P32*'DAC Adjustment'!$O$5,'Census Tract'!P32)</f>
        <v>29.666873797505136</v>
      </c>
      <c r="V36" s="196">
        <f ca="1">IF($L36=1,'Census Tract'!Q32*'DAC Adjustment'!$O$5,'Census Tract'!Q32)</f>
        <v>64.599408090608449</v>
      </c>
      <c r="W36" s="196">
        <f ca="1">IF($L36=1,'Census Tract'!R32*'DAC Adjustment'!$O$5,'Census Tract'!R32)</f>
        <v>0.8308754817882581</v>
      </c>
      <c r="X36" s="196">
        <f ca="1">IF($L36=1,'Census Tract'!S32*'DAC Adjustment'!$O$5,'Census Tract'!S32)</f>
        <v>4.3042930317933727</v>
      </c>
      <c r="Y36" s="196">
        <f ca="1">IF($L36=1,'Census Tract'!T32*'DAC Adjustment'!$O$5,'Census Tract'!T32)</f>
        <v>19.834056034383451</v>
      </c>
      <c r="Z36" s="197">
        <f ca="1">IF($L36=1,'Census Tract'!U32*'DAC Adjustment'!$O$5,'Census Tract'!U32)</f>
        <v>43.107639998932399</v>
      </c>
    </row>
    <row r="37" spans="1:26" x14ac:dyDescent="0.25">
      <c r="A37" s="193">
        <v>5</v>
      </c>
      <c r="B37" s="53" t="s">
        <v>71</v>
      </c>
      <c r="C37" s="173">
        <v>41005023300</v>
      </c>
      <c r="D37" s="53">
        <v>5231</v>
      </c>
      <c r="E37" s="173">
        <f t="shared" si="1"/>
        <v>410463</v>
      </c>
      <c r="F37" s="53">
        <v>375262</v>
      </c>
      <c r="G37" s="53">
        <v>5015</v>
      </c>
      <c r="H37" s="53">
        <v>730</v>
      </c>
      <c r="I37" s="53">
        <v>100690</v>
      </c>
      <c r="J37" s="194">
        <f t="shared" si="2"/>
        <v>0</v>
      </c>
      <c r="K37" s="172">
        <f>VLOOKUP($C37,'DAC Definition'!$A$6:$D$834,MATCH('DAC Definition'!$A$3,'DAC Definition'!$A$6:$D$6,0),FALSE)</f>
        <v>0</v>
      </c>
      <c r="L37" s="172">
        <f t="shared" si="3"/>
        <v>0</v>
      </c>
      <c r="M37" s="173">
        <f>'Census Tract'!G33</f>
        <v>5068</v>
      </c>
      <c r="N37" s="195">
        <f t="shared" si="0"/>
        <v>67.728733524843975</v>
      </c>
      <c r="O37" s="196">
        <f ca="1">IF($L37=1,'Census Tract'!J33*'DAC Adjustment'!$O$5,'Census Tract'!J33)</f>
        <v>2.664393674134276</v>
      </c>
      <c r="P37" s="196">
        <f ca="1">IF($L37=1,'Census Tract'!K33*'DAC Adjustment'!$O$5,'Census Tract'!K33)</f>
        <v>13.440201640938861</v>
      </c>
      <c r="Q37" s="196">
        <f ca="1">IF($L37=1,'Census Tract'!L33*'DAC Adjustment'!$O$5,'Census Tract'!L33)</f>
        <v>62.275979547706292</v>
      </c>
      <c r="R37" s="196">
        <f ca="1">IF($L37=1,'Census Tract'!M33*'DAC Adjustment'!$O$5,'Census Tract'!M33)</f>
        <v>135.47000140751666</v>
      </c>
      <c r="S37" s="196">
        <f ca="1">IF($L37=1,'Census Tract'!N33*'DAC Adjustment'!$O$5,'Census Tract'!N33)</f>
        <v>1.6052263506147022</v>
      </c>
      <c r="T37" s="196">
        <f ca="1">IF($L37=1,'Census Tract'!O33*'DAC Adjustment'!$O$5,'Census Tract'!O33)</f>
        <v>8.3901831103785565</v>
      </c>
      <c r="U37" s="196">
        <f ca="1">IF($L37=1,'Census Tract'!P33*'DAC Adjustment'!$O$5,'Census Tract'!P33)</f>
        <v>39.143899090277543</v>
      </c>
      <c r="V37" s="196">
        <f ca="1">IF($L37=1,'Census Tract'!Q33*'DAC Adjustment'!$O$5,'Census Tract'!Q33)</f>
        <v>85.235563708201937</v>
      </c>
      <c r="W37" s="196">
        <f ca="1">IF($L37=1,'Census Tract'!R33*'DAC Adjustment'!$O$5,'Census Tract'!R33)</f>
        <v>1.0962970428802115</v>
      </c>
      <c r="X37" s="196">
        <f ca="1">IF($L37=1,'Census Tract'!S33*'DAC Adjustment'!$O$5,'Census Tract'!S33)</f>
        <v>5.6792910921970359</v>
      </c>
      <c r="Y37" s="196">
        <f ca="1">IF($L37=1,'Census Tract'!T33*'DAC Adjustment'!$O$5,'Census Tract'!T33)</f>
        <v>26.170006764450754</v>
      </c>
      <c r="Z37" s="197">
        <f ca="1">IF($L37=1,'Census Tract'!U33*'DAC Adjustment'!$O$5,'Census Tract'!U33)</f>
        <v>56.878291985053217</v>
      </c>
    </row>
    <row r="38" spans="1:26" x14ac:dyDescent="0.25">
      <c r="A38" s="193">
        <v>5</v>
      </c>
      <c r="B38" s="53" t="s">
        <v>71</v>
      </c>
      <c r="C38" s="173">
        <v>41005022906</v>
      </c>
      <c r="D38" s="53">
        <v>3137</v>
      </c>
      <c r="E38" s="173">
        <f t="shared" si="1"/>
        <v>410463</v>
      </c>
      <c r="F38" s="53">
        <v>375262</v>
      </c>
      <c r="G38" s="53">
        <v>5015</v>
      </c>
      <c r="H38" s="53">
        <v>730</v>
      </c>
      <c r="I38" s="53">
        <v>58672</v>
      </c>
      <c r="J38" s="194">
        <f t="shared" si="2"/>
        <v>0</v>
      </c>
      <c r="K38" s="172">
        <f>VLOOKUP($C38,'DAC Definition'!$A$6:$D$834,MATCH('DAC Definition'!$A$3,'DAC Definition'!$A$6:$D$6,0),FALSE)</f>
        <v>0</v>
      </c>
      <c r="L38" s="172">
        <f t="shared" si="3"/>
        <v>0</v>
      </c>
      <c r="M38" s="173">
        <f>'Census Tract'!G34</f>
        <v>2210</v>
      </c>
      <c r="N38" s="195">
        <f t="shared" si="0"/>
        <v>29.534431943548775</v>
      </c>
      <c r="O38" s="196">
        <f ca="1">IF($L38=1,'Census Tract'!J34*'DAC Adjustment'!$O$5,'Census Tract'!J34)</f>
        <v>0.58992827052827268</v>
      </c>
      <c r="P38" s="196">
        <f ca="1">IF($L38=1,'Census Tract'!K34*'DAC Adjustment'!$O$5,'Census Tract'!K34)</f>
        <v>2.9316900386068303</v>
      </c>
      <c r="Q38" s="196">
        <f ca="1">IF($L38=1,'Census Tract'!L34*'DAC Adjustment'!$O$5,'Census Tract'!L34)</f>
        <v>13.489832504468659</v>
      </c>
      <c r="R38" s="196">
        <f ca="1">IF($L38=1,'Census Tract'!M34*'DAC Adjustment'!$O$5,'Census Tract'!M34)</f>
        <v>29.298971973920004</v>
      </c>
      <c r="S38" s="196">
        <f ca="1">IF($L38=1,'Census Tract'!N34*'DAC Adjustment'!$O$5,'Census Tract'!N34)</f>
        <v>0.52795488617473119</v>
      </c>
      <c r="T38" s="196">
        <f ca="1">IF($L38=1,'Census Tract'!O34*'DAC Adjustment'!$O$5,'Census Tract'!O34)</f>
        <v>2.5123185404340056</v>
      </c>
      <c r="U38" s="196">
        <f ca="1">IF($L38=1,'Census Tract'!P34*'DAC Adjustment'!$O$5,'Census Tract'!P34)</f>
        <v>11.458158375085942</v>
      </c>
      <c r="V38" s="196">
        <f ca="1">IF($L38=1,'Census Tract'!Q34*'DAC Adjustment'!$O$5,'Census Tract'!Q34)</f>
        <v>24.852946988625725</v>
      </c>
      <c r="W38" s="196">
        <f ca="1">IF($L38=1,'Census Tract'!R34*'DAC Adjustment'!$O$5,'Census Tract'!R34)</f>
        <v>0.21980524068597737</v>
      </c>
      <c r="X38" s="196">
        <f ca="1">IF($L38=1,'Census Tract'!S34*'DAC Adjustment'!$O$5,'Census Tract'!S34)</f>
        <v>1.0441046366101698</v>
      </c>
      <c r="Y38" s="196">
        <f ca="1">IF($L38=1,'Census Tract'!T34*'DAC Adjustment'!$O$5,'Census Tract'!T34)</f>
        <v>4.5812349783171822</v>
      </c>
      <c r="Z38" s="197">
        <f ca="1">IF($L38=1,'Census Tract'!U34*'DAC Adjustment'!$O$5,'Census Tract'!U34)</f>
        <v>9.8418828781403622</v>
      </c>
    </row>
    <row r="39" spans="1:26" x14ac:dyDescent="0.25">
      <c r="A39" s="193">
        <v>5</v>
      </c>
      <c r="B39" s="53" t="s">
        <v>71</v>
      </c>
      <c r="C39" s="173">
        <v>41005022606</v>
      </c>
      <c r="D39" s="53">
        <v>5497</v>
      </c>
      <c r="E39" s="173">
        <f t="shared" si="1"/>
        <v>410463</v>
      </c>
      <c r="F39" s="53">
        <v>375262</v>
      </c>
      <c r="G39" s="53">
        <v>5015</v>
      </c>
      <c r="H39" s="53">
        <v>730</v>
      </c>
      <c r="I39" s="53">
        <v>96230</v>
      </c>
      <c r="J39" s="194">
        <f t="shared" si="2"/>
        <v>0</v>
      </c>
      <c r="K39" s="172">
        <f>VLOOKUP($C39,'DAC Definition'!$A$6:$D$834,MATCH('DAC Definition'!$A$3,'DAC Definition'!$A$6:$D$6,0),FALSE)</f>
        <v>0</v>
      </c>
      <c r="L39" s="172">
        <f t="shared" si="3"/>
        <v>0</v>
      </c>
      <c r="M39" s="173">
        <f>'Census Tract'!G35</f>
        <v>4082</v>
      </c>
      <c r="N39" s="195">
        <f t="shared" si="0"/>
        <v>54.551833119260678</v>
      </c>
      <c r="O39" s="196">
        <f ca="1">IF($L39=1,'Census Tract'!J35*'DAC Adjustment'!$O$5,'Census Tract'!J35)</f>
        <v>9.9156025097281816E-2</v>
      </c>
      <c r="P39" s="196">
        <f ca="1">IF($L39=1,'Census Tract'!K35*'DAC Adjustment'!$O$5,'Census Tract'!K35)</f>
        <v>0.49276284180318536</v>
      </c>
      <c r="Q39" s="196">
        <f ca="1">IF($L39=1,'Census Tract'!L35*'DAC Adjustment'!$O$5,'Census Tract'!L35)</f>
        <v>2.2673912019395539</v>
      </c>
      <c r="R39" s="196">
        <f ca="1">IF($L39=1,'Census Tract'!M35*'DAC Adjustment'!$O$5,'Census Tract'!M35)</f>
        <v>4.9246149837318853</v>
      </c>
      <c r="S39" s="196">
        <f ca="1">IF($L39=1,'Census Tract'!N35*'DAC Adjustment'!$O$5,'Census Tract'!N35)</f>
        <v>0.97516373093450337</v>
      </c>
      <c r="T39" s="196">
        <f ca="1">IF($L39=1,'Census Tract'!O35*'DAC Adjustment'!$O$5,'Census Tract'!O35)</f>
        <v>4.6404001276251634</v>
      </c>
      <c r="U39" s="196">
        <f ca="1">IF($L39=1,'Census Tract'!P35*'DAC Adjustment'!$O$5,'Census Tract'!P35)</f>
        <v>21.163892528099915</v>
      </c>
      <c r="V39" s="196">
        <f ca="1">IF($L39=1,'Census Tract'!Q35*'DAC Adjustment'!$O$5,'Census Tract'!Q35)</f>
        <v>45.904855026049866</v>
      </c>
      <c r="W39" s="196">
        <f ca="1">IF($L39=1,'Census Tract'!R35*'DAC Adjustment'!$O$5,'Census Tract'!R35)</f>
        <v>0.40599320926704052</v>
      </c>
      <c r="X39" s="196">
        <f ca="1">IF($L39=1,'Census Tract'!S35*'DAC Adjustment'!$O$5,'Census Tract'!S35)</f>
        <v>1.9285226817387844</v>
      </c>
      <c r="Y39" s="196">
        <f ca="1">IF($L39=1,'Census Tract'!T35*'DAC Adjustment'!$O$5,'Census Tract'!T35)</f>
        <v>8.4618104893623247</v>
      </c>
      <c r="Z39" s="197">
        <f ca="1">IF($L39=1,'Census Tract'!U35*'DAC Adjustment'!$O$5,'Census Tract'!U35)</f>
        <v>18.178536610212198</v>
      </c>
    </row>
    <row r="40" spans="1:26" x14ac:dyDescent="0.25">
      <c r="A40" s="193">
        <v>5</v>
      </c>
      <c r="B40" s="53" t="s">
        <v>71</v>
      </c>
      <c r="C40" s="173">
        <v>41005022107</v>
      </c>
      <c r="D40" s="53">
        <v>4422</v>
      </c>
      <c r="E40" s="173">
        <f t="shared" si="1"/>
        <v>410463</v>
      </c>
      <c r="F40" s="53">
        <v>375262</v>
      </c>
      <c r="G40" s="53">
        <v>5015</v>
      </c>
      <c r="H40" s="53">
        <v>730</v>
      </c>
      <c r="I40" s="53">
        <v>62448</v>
      </c>
      <c r="J40" s="194">
        <f t="shared" si="2"/>
        <v>0</v>
      </c>
      <c r="K40" s="172">
        <f>VLOOKUP($C40,'DAC Definition'!$A$6:$D$834,MATCH('DAC Definition'!$A$3,'DAC Definition'!$A$6:$D$6,0),FALSE)</f>
        <v>0</v>
      </c>
      <c r="L40" s="172">
        <f t="shared" si="3"/>
        <v>0</v>
      </c>
      <c r="M40" s="173">
        <f>'Census Tract'!G36</f>
        <v>2544</v>
      </c>
      <c r="N40" s="195">
        <f t="shared" si="0"/>
        <v>33.998006725967457</v>
      </c>
      <c r="O40" s="196">
        <f ca="1">IF($L40=1,'Census Tract'!J36*'DAC Adjustment'!$O$5,'Census Tract'!J36)</f>
        <v>6.6204174332629577</v>
      </c>
      <c r="P40" s="196">
        <f ca="1">IF($L40=1,'Census Tract'!K36*'DAC Adjustment'!$O$5,'Census Tract'!K36)</f>
        <v>32.900630144636928</v>
      </c>
      <c r="Q40" s="196">
        <f ca="1">IF($L40=1,'Census Tract'!L36*'DAC Adjustment'!$O$5,'Census Tract'!L36)</f>
        <v>151.38844287697427</v>
      </c>
      <c r="R40" s="196">
        <f ca="1">IF($L40=1,'Census Tract'!M36*'DAC Adjustment'!$O$5,'Census Tract'!M36)</f>
        <v>328.80510143906832</v>
      </c>
      <c r="S40" s="196">
        <f ca="1">IF($L40=1,'Census Tract'!N36*'DAC Adjustment'!$O$5,'Census Tract'!N36)</f>
        <v>0.60774535313507505</v>
      </c>
      <c r="T40" s="196">
        <f ca="1">IF($L40=1,'Census Tract'!O36*'DAC Adjustment'!$O$5,'Census Tract'!O36)</f>
        <v>2.8920083107982397</v>
      </c>
      <c r="U40" s="196">
        <f ca="1">IF($L40=1,'Census Tract'!P36*'DAC Adjustment'!$O$5,'Census Tract'!P36)</f>
        <v>13.189843848967708</v>
      </c>
      <c r="V40" s="196">
        <f ca="1">IF($L40=1,'Census Tract'!Q36*'DAC Adjustment'!$O$5,'Census Tract'!Q36)</f>
        <v>28.609003230345628</v>
      </c>
      <c r="W40" s="196">
        <f ca="1">IF($L40=1,'Census Tract'!R36*'DAC Adjustment'!$O$5,'Census Tract'!R36)</f>
        <v>0.25302467525118838</v>
      </c>
      <c r="X40" s="196">
        <f ca="1">IF($L40=1,'Census Tract'!S36*'DAC Adjustment'!$O$5,'Census Tract'!S36)</f>
        <v>1.2019014459440145</v>
      </c>
      <c r="Y40" s="196">
        <f ca="1">IF($L40=1,'Census Tract'!T36*'DAC Adjustment'!$O$5,'Census Tract'!T36)</f>
        <v>5.2736026175741673</v>
      </c>
      <c r="Z40" s="197">
        <f ca="1">IF($L40=1,'Census Tract'!U36*'DAC Adjustment'!$O$5,'Census Tract'!U36)</f>
        <v>11.329298661533519</v>
      </c>
    </row>
    <row r="41" spans="1:26" x14ac:dyDescent="0.25">
      <c r="A41" s="193">
        <v>5</v>
      </c>
      <c r="B41" s="53" t="s">
        <v>71</v>
      </c>
      <c r="C41" s="173">
        <v>41005022904</v>
      </c>
      <c r="D41" s="53">
        <v>3835</v>
      </c>
      <c r="E41" s="173">
        <f t="shared" si="1"/>
        <v>410463</v>
      </c>
      <c r="F41" s="53">
        <v>375262</v>
      </c>
      <c r="G41" s="53">
        <v>5015</v>
      </c>
      <c r="H41" s="53">
        <v>730</v>
      </c>
      <c r="I41" s="53">
        <v>61936</v>
      </c>
      <c r="J41" s="194">
        <f t="shared" si="2"/>
        <v>0</v>
      </c>
      <c r="K41" s="172">
        <f>VLOOKUP($C41,'DAC Definition'!$A$6:$D$834,MATCH('DAC Definition'!$A$3,'DAC Definition'!$A$6:$D$6,0),FALSE)</f>
        <v>0</v>
      </c>
      <c r="L41" s="172">
        <f t="shared" si="3"/>
        <v>0</v>
      </c>
      <c r="M41" s="173">
        <f>'Census Tract'!G37</f>
        <v>2518</v>
      </c>
      <c r="N41" s="195">
        <f t="shared" si="0"/>
        <v>33.650542820749237</v>
      </c>
      <c r="O41" s="196">
        <f ca="1">IF($L41=1,'Census Tract'!J37*'DAC Adjustment'!$O$5,'Census Tract'!J37)</f>
        <v>1.0857083960146816</v>
      </c>
      <c r="P41" s="196">
        <f ca="1">IF($L41=1,'Census Tract'!K37*'DAC Adjustment'!$O$5,'Census Tract'!K37)</f>
        <v>5.3955042476227568</v>
      </c>
      <c r="Q41" s="196">
        <f ca="1">IF($L41=1,'Census Tract'!L37*'DAC Adjustment'!$O$5,'Census Tract'!L37)</f>
        <v>24.826788514166427</v>
      </c>
      <c r="R41" s="196">
        <f ca="1">IF($L41=1,'Census Tract'!M37*'DAC Adjustment'!$O$5,'Census Tract'!M37)</f>
        <v>53.922046892579431</v>
      </c>
      <c r="S41" s="196">
        <f ca="1">IF($L41=1,'Census Tract'!N37*'DAC Adjustment'!$O$5,'Census Tract'!N37)</f>
        <v>0.60153411918007826</v>
      </c>
      <c r="T41" s="196">
        <f ca="1">IF($L41=1,'Census Tract'!O37*'DAC Adjustment'!$O$5,'Census Tract'!O37)</f>
        <v>2.8624516220872516</v>
      </c>
      <c r="U41" s="196">
        <f ca="1">IF($L41=1,'Census Tract'!P37*'DAC Adjustment'!$O$5,'Census Tract'!P37)</f>
        <v>13.055041985731403</v>
      </c>
      <c r="V41" s="196">
        <f ca="1">IF($L41=1,'Census Tract'!Q37*'DAC Adjustment'!$O$5,'Census Tract'!Q37)</f>
        <v>28.316615618714739</v>
      </c>
      <c r="W41" s="196">
        <f ca="1">IF($L41=1,'Census Tract'!R37*'DAC Adjustment'!$O$5,'Census Tract'!R37)</f>
        <v>0.25043873124311811</v>
      </c>
      <c r="X41" s="196">
        <f ca="1">IF($L41=1,'Census Tract'!S37*'DAC Adjustment'!$O$5,'Census Tract'!S37)</f>
        <v>1.1896178619838949</v>
      </c>
      <c r="Y41" s="196">
        <f ca="1">IF($L41=1,'Census Tract'!T37*'DAC Adjustment'!$O$5,'Census Tract'!T37)</f>
        <v>5.2197057354763183</v>
      </c>
      <c r="Z41" s="197">
        <f ca="1">IF($L41=1,'Census Tract'!U37*'DAC Adjustment'!$O$5,'Census Tract'!U37)</f>
        <v>11.213511804143634</v>
      </c>
    </row>
    <row r="42" spans="1:26" x14ac:dyDescent="0.25">
      <c r="A42" s="193">
        <v>5</v>
      </c>
      <c r="B42" s="53" t="s">
        <v>71</v>
      </c>
      <c r="C42" s="173">
        <v>41005024303</v>
      </c>
      <c r="D42" s="53">
        <v>2852</v>
      </c>
      <c r="E42" s="173">
        <f t="shared" si="1"/>
        <v>410463</v>
      </c>
      <c r="F42" s="53">
        <v>375262</v>
      </c>
      <c r="G42" s="53">
        <v>5015</v>
      </c>
      <c r="H42" s="53">
        <v>730</v>
      </c>
      <c r="I42" s="53">
        <v>63462</v>
      </c>
      <c r="J42" s="194">
        <f t="shared" si="2"/>
        <v>0</v>
      </c>
      <c r="K42" s="172">
        <f>VLOOKUP($C42,'DAC Definition'!$A$6:$D$834,MATCH('DAC Definition'!$A$3,'DAC Definition'!$A$6:$D$6,0),FALSE)</f>
        <v>0</v>
      </c>
      <c r="L42" s="172">
        <f t="shared" si="3"/>
        <v>0</v>
      </c>
      <c r="M42" s="173">
        <f>'Census Tract'!G38</f>
        <v>2511</v>
      </c>
      <c r="N42" s="195">
        <f t="shared" si="0"/>
        <v>33.556994846267408</v>
      </c>
      <c r="O42" s="196">
        <f ca="1">IF($L42=1,'Census Tract'!J38*'DAC Adjustment'!$O$5,'Census Tract'!J38)</f>
        <v>0.31399407947472574</v>
      </c>
      <c r="P42" s="196">
        <f ca="1">IF($L42=1,'Census Tract'!K38*'DAC Adjustment'!$O$5,'Census Tract'!K38)</f>
        <v>1.5604156657100872</v>
      </c>
      <c r="Q42" s="196">
        <f ca="1">IF($L42=1,'Census Tract'!L38*'DAC Adjustment'!$O$5,'Census Tract'!L38)</f>
        <v>7.1800721394752536</v>
      </c>
      <c r="R42" s="196">
        <f ca="1">IF($L42=1,'Census Tract'!M38*'DAC Adjustment'!$O$5,'Census Tract'!M38)</f>
        <v>15.59461411515097</v>
      </c>
      <c r="S42" s="196">
        <f ca="1">IF($L42=1,'Census Tract'!N38*'DAC Adjustment'!$O$5,'Census Tract'!N38)</f>
        <v>0.59986186388450224</v>
      </c>
      <c r="T42" s="196">
        <f ca="1">IF($L42=1,'Census Tract'!O38*'DAC Adjustment'!$O$5,'Census Tract'!O38)</f>
        <v>2.8544940520496778</v>
      </c>
      <c r="U42" s="196">
        <f ca="1">IF($L42=1,'Census Tract'!P38*'DAC Adjustment'!$O$5,'Census Tract'!P38)</f>
        <v>13.018749176398552</v>
      </c>
      <c r="V42" s="196">
        <f ca="1">IF($L42=1,'Census Tract'!Q38*'DAC Adjustment'!$O$5,'Census Tract'!Q38)</f>
        <v>28.237895877121808</v>
      </c>
      <c r="W42" s="196">
        <f ca="1">IF($L42=1,'Census Tract'!R38*'DAC Adjustment'!$O$5,'Census Tract'!R38)</f>
        <v>0.24974251554863763</v>
      </c>
      <c r="X42" s="196">
        <f ca="1">IF($L42=1,'Census Tract'!S38*'DAC Adjustment'!$O$5,'Census Tract'!S38)</f>
        <v>1.1863107432254012</v>
      </c>
      <c r="Y42" s="196">
        <f ca="1">IF($L42=1,'Census Tract'!T38*'DAC Adjustment'!$O$5,'Census Tract'!T38)</f>
        <v>5.2051950364499753</v>
      </c>
      <c r="Z42" s="197">
        <f ca="1">IF($L42=1,'Census Tract'!U38*'DAC Adjustment'!$O$5,'Census Tract'!U38)</f>
        <v>11.182338419461741</v>
      </c>
    </row>
    <row r="43" spans="1:26" x14ac:dyDescent="0.25">
      <c r="A43" s="193">
        <v>5</v>
      </c>
      <c r="B43" s="53" t="s">
        <v>71</v>
      </c>
      <c r="C43" s="173">
        <v>41005022108</v>
      </c>
      <c r="D43" s="53">
        <v>3359</v>
      </c>
      <c r="E43" s="173">
        <f t="shared" si="1"/>
        <v>410463</v>
      </c>
      <c r="F43" s="53">
        <v>375262</v>
      </c>
      <c r="G43" s="53">
        <v>5015</v>
      </c>
      <c r="H43" s="53">
        <v>730</v>
      </c>
      <c r="I43" s="53">
        <v>48803</v>
      </c>
      <c r="J43" s="194">
        <f t="shared" si="2"/>
        <v>0</v>
      </c>
      <c r="K43" s="172">
        <f>VLOOKUP($C43,'DAC Definition'!$A$6:$D$834,MATCH('DAC Definition'!$A$3,'DAC Definition'!$A$6:$D$6,0),FALSE)</f>
        <v>0</v>
      </c>
      <c r="L43" s="172">
        <f t="shared" si="3"/>
        <v>0</v>
      </c>
      <c r="M43" s="173">
        <f>'Census Tract'!G39</f>
        <v>2299</v>
      </c>
      <c r="N43" s="195">
        <f t="shared" si="0"/>
        <v>30.723827619103453</v>
      </c>
      <c r="O43" s="196">
        <f ca="1">IF($L43=1,'Census Tract'!J39*'DAC Adjustment'!$O$5,'Census Tract'!J39)</f>
        <v>6.269365041378137</v>
      </c>
      <c r="P43" s="196">
        <f ca="1">IF($L43=1,'Census Tract'!K39*'DAC Adjustment'!$O$5,'Census Tract'!K39)</f>
        <v>31.156050588555949</v>
      </c>
      <c r="Q43" s="196">
        <f ca="1">IF($L43=1,'Census Tract'!L39*'DAC Adjustment'!$O$5,'Census Tract'!L39)</f>
        <v>143.36096190445087</v>
      </c>
      <c r="R43" s="196">
        <f ca="1">IF($L43=1,'Census Tract'!M39*'DAC Adjustment'!$O$5,'Census Tract'!M39)</f>
        <v>311.36997465322963</v>
      </c>
      <c r="S43" s="196">
        <f ca="1">IF($L43=1,'Census Tract'!N39*'DAC Adjustment'!$O$5,'Census Tract'!N39)</f>
        <v>0.54921641778991259</v>
      </c>
      <c r="T43" s="196">
        <f ca="1">IF($L43=1,'Census Tract'!O39*'DAC Adjustment'!$O$5,'Census Tract'!O39)</f>
        <v>2.613493359483158</v>
      </c>
      <c r="U43" s="196">
        <f ca="1">IF($L43=1,'Census Tract'!P39*'DAC Adjustment'!$O$5,'Census Tract'!P39)</f>
        <v>11.919595522317909</v>
      </c>
      <c r="V43" s="196">
        <f ca="1">IF($L43=1,'Census Tract'!Q39*'DAC Adjustment'!$O$5,'Census Tract'!Q39)</f>
        <v>25.853812274593007</v>
      </c>
      <c r="W43" s="196">
        <f ca="1">IF($L43=1,'Census Tract'!R39*'DAC Adjustment'!$O$5,'Census Tract'!R39)</f>
        <v>0.22865712594437193</v>
      </c>
      <c r="X43" s="196">
        <f ca="1">IF($L43=1,'Census Tract'!S39*'DAC Adjustment'!$O$5,'Census Tract'!S39)</f>
        <v>1.0861522893967333</v>
      </c>
      <c r="Y43" s="196">
        <f ca="1">IF($L43=1,'Census Tract'!T39*'DAC Adjustment'!$O$5,'Census Tract'!T39)</f>
        <v>4.7657281516521275</v>
      </c>
      <c r="Z43" s="197">
        <f ca="1">IF($L43=1,'Census Tract'!U39*'DAC Adjustment'!$O$5,'Census Tract'!U39)</f>
        <v>10.238230197667281</v>
      </c>
    </row>
    <row r="44" spans="1:26" x14ac:dyDescent="0.25">
      <c r="A44" s="193">
        <v>5</v>
      </c>
      <c r="B44" s="53" t="s">
        <v>71</v>
      </c>
      <c r="C44" s="173">
        <v>41005023100</v>
      </c>
      <c r="D44" s="53">
        <v>6009</v>
      </c>
      <c r="E44" s="173">
        <f t="shared" si="1"/>
        <v>410463</v>
      </c>
      <c r="F44" s="53">
        <v>375262</v>
      </c>
      <c r="G44" s="53">
        <v>5015</v>
      </c>
      <c r="H44" s="53">
        <v>730</v>
      </c>
      <c r="I44" s="53">
        <v>81440</v>
      </c>
      <c r="J44" s="194">
        <f t="shared" si="2"/>
        <v>0</v>
      </c>
      <c r="K44" s="172">
        <f>VLOOKUP($C44,'DAC Definition'!$A$6:$D$834,MATCH('DAC Definition'!$A$3,'DAC Definition'!$A$6:$D$6,0),FALSE)</f>
        <v>0</v>
      </c>
      <c r="L44" s="172">
        <f t="shared" si="3"/>
        <v>0</v>
      </c>
      <c r="M44" s="173">
        <f>'Census Tract'!G40</f>
        <v>6475</v>
      </c>
      <c r="N44" s="195">
        <f t="shared" si="0"/>
        <v>86.531876395691555</v>
      </c>
      <c r="O44" s="196">
        <f ca="1">IF($L44=1,'Census Tract'!J40*'DAC Adjustment'!$O$5,'Census Tract'!J40)</f>
        <v>1.3076118896702817</v>
      </c>
      <c r="P44" s="196">
        <f ca="1">IF($L44=1,'Census Tract'!K40*'DAC Adjustment'!$O$5,'Census Tract'!K40)</f>
        <v>6.5960851190536163</v>
      </c>
      <c r="Q44" s="196">
        <f ca="1">IF($L44=1,'Census Tract'!L40*'DAC Adjustment'!$O$5,'Census Tract'!L40)</f>
        <v>30.563355591175345</v>
      </c>
      <c r="R44" s="196">
        <f ca="1">IF($L44=1,'Census Tract'!M40*'DAC Adjustment'!$O$5,'Census Tract'!M40)</f>
        <v>66.484989156745485</v>
      </c>
      <c r="S44" s="196">
        <f ca="1">IF($L44=1,'Census Tract'!N40*'DAC Adjustment'!$O$5,'Census Tract'!N40)</f>
        <v>2.050876207622375</v>
      </c>
      <c r="T44" s="196">
        <f ca="1">IF($L44=1,'Census Tract'!O40*'DAC Adjustment'!$O$5,'Census Tract'!O40)</f>
        <v>10.71950190207205</v>
      </c>
      <c r="U44" s="196">
        <f ca="1">IF($L44=1,'Census Tract'!P40*'DAC Adjustment'!$O$5,'Census Tract'!P40)</f>
        <v>50.011197042136367</v>
      </c>
      <c r="V44" s="196">
        <f ca="1">IF($L44=1,'Census Tract'!Q40*'DAC Adjustment'!$O$5,'Census Tract'!Q40)</f>
        <v>108.89902821835193</v>
      </c>
      <c r="W44" s="196">
        <f ca="1">IF($L44=1,'Census Tract'!R40*'DAC Adjustment'!$O$5,'Census Tract'!R40)</f>
        <v>1.4006557522986127</v>
      </c>
      <c r="X44" s="196">
        <f ca="1">IF($L44=1,'Census Tract'!S40*'DAC Adjustment'!$O$5,'Census Tract'!S40)</f>
        <v>7.2560003595058822</v>
      </c>
      <c r="Y44" s="196">
        <f ca="1">IF($L44=1,'Census Tract'!T40*'DAC Adjustment'!$O$5,'Census Tract'!T40)</f>
        <v>33.435436819222303</v>
      </c>
      <c r="Z44" s="197">
        <f ca="1">IF($L44=1,'Census Tract'!U40*'DAC Adjustment'!$O$5,'Census Tract'!U40)</f>
        <v>72.669088516815222</v>
      </c>
    </row>
    <row r="45" spans="1:26" x14ac:dyDescent="0.25">
      <c r="A45" s="193">
        <v>5</v>
      </c>
      <c r="B45" s="53" t="s">
        <v>71</v>
      </c>
      <c r="C45" s="173">
        <v>41005022105</v>
      </c>
      <c r="D45" s="53">
        <v>6354</v>
      </c>
      <c r="E45" s="173">
        <f t="shared" si="1"/>
        <v>410463</v>
      </c>
      <c r="F45" s="53">
        <v>375262</v>
      </c>
      <c r="G45" s="53">
        <v>5015</v>
      </c>
      <c r="H45" s="53">
        <v>730</v>
      </c>
      <c r="I45" s="53">
        <v>97656</v>
      </c>
      <c r="J45" s="194">
        <f t="shared" si="2"/>
        <v>0</v>
      </c>
      <c r="K45" s="172">
        <f>VLOOKUP($C45,'DAC Definition'!$A$6:$D$834,MATCH('DAC Definition'!$A$3,'DAC Definition'!$A$6:$D$6,0),FALSE)</f>
        <v>0</v>
      </c>
      <c r="L45" s="172">
        <f t="shared" si="3"/>
        <v>0</v>
      </c>
      <c r="M45" s="173">
        <f>'Census Tract'!G41</f>
        <v>4730</v>
      </c>
      <c r="N45" s="195">
        <f t="shared" si="0"/>
        <v>63.21170275700711</v>
      </c>
      <c r="O45" s="196">
        <f ca="1">IF($L45=1,'Census Tract'!J41*'DAC Adjustment'!$O$5,'Census Tract'!J41)</f>
        <v>1.3866819873453198</v>
      </c>
      <c r="P45" s="196">
        <f ca="1">IF($L45=1,'Census Tract'!K41*'DAC Adjustment'!$O$5,'Census Tract'!K41)</f>
        <v>6.8912136815809104</v>
      </c>
      <c r="Q45" s="196">
        <f ca="1">IF($L45=1,'Census Tract'!L41*'DAC Adjustment'!$O$5,'Census Tract'!L41)</f>
        <v>31.709122415003151</v>
      </c>
      <c r="R45" s="196">
        <f ca="1">IF($L45=1,'Census Tract'!M41*'DAC Adjustment'!$O$5,'Census Tract'!M41)</f>
        <v>68.869994393704999</v>
      </c>
      <c r="S45" s="196">
        <f ca="1">IF($L45=1,'Census Tract'!N41*'DAC Adjustment'!$O$5,'Census Tract'!N41)</f>
        <v>1.1299667925821169</v>
      </c>
      <c r="T45" s="196">
        <f ca="1">IF($L45=1,'Census Tract'!O41*'DAC Adjustment'!$O$5,'Census Tract'!O41)</f>
        <v>5.3770437539605638</v>
      </c>
      <c r="U45" s="196">
        <f ca="1">IF($L45=1,'Census Tract'!P41*'DAC Adjustment'!$O$5,'Census Tract'!P41)</f>
        <v>24.523569734912446</v>
      </c>
      <c r="V45" s="196">
        <f ca="1">IF($L45=1,'Census Tract'!Q41*'DAC Adjustment'!$O$5,'Census Tract'!Q41)</f>
        <v>53.192053962081303</v>
      </c>
      <c r="W45" s="196">
        <f ca="1">IF($L45=1,'Census Tract'!R41*'DAC Adjustment'!$O$5,'Census Tract'!R41)</f>
        <v>0.47044289069894701</v>
      </c>
      <c r="X45" s="196">
        <f ca="1">IF($L45=1,'Census Tract'!S41*'DAC Adjustment'!$O$5,'Census Tract'!S41)</f>
        <v>2.2346673896679201</v>
      </c>
      <c r="Y45" s="196">
        <f ca="1">IF($L45=1,'Census Tract'!T41*'DAC Adjustment'!$O$5,'Census Tract'!T41)</f>
        <v>9.8050866278010265</v>
      </c>
      <c r="Z45" s="197">
        <f ca="1">IF($L45=1,'Census Tract'!U41*'DAC Adjustment'!$O$5,'Census Tract'!U41)</f>
        <v>21.064301363621677</v>
      </c>
    </row>
    <row r="46" spans="1:26" x14ac:dyDescent="0.25">
      <c r="A46" s="193">
        <v>5</v>
      </c>
      <c r="B46" s="53" t="s">
        <v>71</v>
      </c>
      <c r="C46" s="173">
        <v>41005022208</v>
      </c>
      <c r="D46" s="53">
        <v>7473</v>
      </c>
      <c r="E46" s="173">
        <f t="shared" si="1"/>
        <v>410463</v>
      </c>
      <c r="F46" s="53">
        <v>375262</v>
      </c>
      <c r="G46" s="53">
        <v>5015</v>
      </c>
      <c r="H46" s="53">
        <v>730</v>
      </c>
      <c r="I46" s="53">
        <v>126467</v>
      </c>
      <c r="J46" s="194">
        <f t="shared" si="2"/>
        <v>0</v>
      </c>
      <c r="K46" s="172">
        <f>VLOOKUP($C46,'DAC Definition'!$A$6:$D$834,MATCH('DAC Definition'!$A$3,'DAC Definition'!$A$6:$D$6,0),FALSE)</f>
        <v>0</v>
      </c>
      <c r="L46" s="172">
        <f t="shared" si="3"/>
        <v>0</v>
      </c>
      <c r="M46" s="173">
        <f>'Census Tract'!G42</f>
        <v>5728</v>
      </c>
      <c r="N46" s="195">
        <f t="shared" si="0"/>
        <v>76.54897111884496</v>
      </c>
      <c r="O46" s="196">
        <f ca="1">IF($L46=1,'Census Tract'!J42*'DAC Adjustment'!$O$5,'Census Tract'!J42)</f>
        <v>0.77471904457320695</v>
      </c>
      <c r="P46" s="196">
        <f ca="1">IF($L46=1,'Census Tract'!K42*'DAC Adjustment'!$O$5,'Census Tract'!K42)</f>
        <v>3.8500207892400393</v>
      </c>
      <c r="Q46" s="196">
        <f ca="1">IF($L46=1,'Census Tract'!L42*'DAC Adjustment'!$O$5,'Census Tract'!L42)</f>
        <v>17.715425198992374</v>
      </c>
      <c r="R46" s="196">
        <f ca="1">IF($L46=1,'Census Tract'!M42*'DAC Adjustment'!$O$5,'Census Tract'!M42)</f>
        <v>38.476663534511246</v>
      </c>
      <c r="S46" s="196">
        <f ca="1">IF($L46=1,'Census Tract'!N42*'DAC Adjustment'!$O$5,'Census Tract'!N42)</f>
        <v>1.3683826190085338</v>
      </c>
      <c r="T46" s="196">
        <f ca="1">IF($L46=1,'Census Tract'!O42*'DAC Adjustment'!$O$5,'Census Tract'!O42)</f>
        <v>6.5115658821746525</v>
      </c>
      <c r="U46" s="196">
        <f ca="1">IF($L46=1,'Census Tract'!P42*'DAC Adjustment'!$O$5,'Census Tract'!P42)</f>
        <v>29.697887408367539</v>
      </c>
      <c r="V46" s="196">
        <f ca="1">IF($L46=1,'Census Tract'!Q42*'DAC Adjustment'!$O$5,'Census Tract'!Q42)</f>
        <v>64.415239977759342</v>
      </c>
      <c r="W46" s="196">
        <f ca="1">IF($L46=1,'Census Tract'!R42*'DAC Adjustment'!$O$5,'Census Tract'!R42)</f>
        <v>0.56970335685487694</v>
      </c>
      <c r="X46" s="196">
        <f ca="1">IF($L46=1,'Census Tract'!S42*'DAC Adjustment'!$O$5,'Census Tract'!S42)</f>
        <v>2.7061680355217432</v>
      </c>
      <c r="Y46" s="196">
        <f ca="1">IF($L46=1,'Census Tract'!T42*'DAC Adjustment'!$O$5,'Census Tract'!T42)</f>
        <v>11.873897717556929</v>
      </c>
      <c r="Z46" s="197">
        <f ca="1">IF($L46=1,'Census Tract'!U42*'DAC Adjustment'!$O$5,'Census Tract'!U42)</f>
        <v>25.508735351125786</v>
      </c>
    </row>
    <row r="47" spans="1:26" x14ac:dyDescent="0.25">
      <c r="A47" s="193">
        <v>5</v>
      </c>
      <c r="B47" s="53" t="s">
        <v>71</v>
      </c>
      <c r="C47" s="173">
        <v>41005021100</v>
      </c>
      <c r="D47" s="53">
        <v>5106</v>
      </c>
      <c r="E47" s="173">
        <f t="shared" si="1"/>
        <v>410463</v>
      </c>
      <c r="F47" s="53">
        <v>375262</v>
      </c>
      <c r="G47" s="53">
        <v>5015</v>
      </c>
      <c r="H47" s="53">
        <v>730</v>
      </c>
      <c r="I47" s="53">
        <v>66326</v>
      </c>
      <c r="J47" s="194">
        <f t="shared" si="2"/>
        <v>0</v>
      </c>
      <c r="K47" s="172">
        <f>VLOOKUP($C47,'DAC Definition'!$A$6:$D$834,MATCH('DAC Definition'!$A$3,'DAC Definition'!$A$6:$D$6,0),FALSE)</f>
        <v>0</v>
      </c>
      <c r="L47" s="172">
        <f t="shared" si="3"/>
        <v>0</v>
      </c>
      <c r="M47" s="173">
        <f>'Census Tract'!G43</f>
        <v>4195</v>
      </c>
      <c r="N47" s="195">
        <f t="shared" si="0"/>
        <v>56.061964707324485</v>
      </c>
      <c r="O47" s="196">
        <f ca="1">IF($L47=1,'Census Tract'!J43*'DAC Adjustment'!$O$5,'Census Tract'!J43)</f>
        <v>0.38861149230045799</v>
      </c>
      <c r="P47" s="196">
        <f ca="1">IF($L47=1,'Census Tract'!K43*'DAC Adjustment'!$O$5,'Census Tract'!K43)</f>
        <v>1.93123214767309</v>
      </c>
      <c r="Q47" s="196">
        <f ca="1">IF($L47=1,'Census Tract'!L43*'DAC Adjustment'!$O$5,'Census Tract'!L43)</f>
        <v>8.886341276288352</v>
      </c>
      <c r="R47" s="196">
        <f ca="1">IF($L47=1,'Census Tract'!M43*'DAC Adjustment'!$O$5,'Census Tract'!M43)</f>
        <v>19.300511249373447</v>
      </c>
      <c r="S47" s="196">
        <f ca="1">IF($L47=1,'Census Tract'!N43*'DAC Adjustment'!$O$5,'Census Tract'!N43)</f>
        <v>1.002158709277374</v>
      </c>
      <c r="T47" s="196">
        <f ca="1">IF($L47=1,'Census Tract'!O43*'DAC Adjustment'!$O$5,'Census Tract'!O43)</f>
        <v>4.768858043945996</v>
      </c>
      <c r="U47" s="196">
        <f ca="1">IF($L47=1,'Census Tract'!P43*'DAC Adjustment'!$O$5,'Census Tract'!P43)</f>
        <v>21.749762164473086</v>
      </c>
      <c r="V47" s="196">
        <f ca="1">IF($L47=1,'Census Tract'!Q43*'DAC Adjustment'!$O$5,'Census Tract'!Q43)</f>
        <v>47.175616568907195</v>
      </c>
      <c r="W47" s="196">
        <f ca="1">IF($L47=1,'Census Tract'!R43*'DAC Adjustment'!$O$5,'Census Tract'!R43)</f>
        <v>0.41723211976365382</v>
      </c>
      <c r="X47" s="196">
        <f ca="1">IF($L47=1,'Census Tract'!S43*'DAC Adjustment'!$O$5,'Census Tract'!S43)</f>
        <v>1.9819090274116118</v>
      </c>
      <c r="Y47" s="196">
        <f ca="1">IF($L47=1,'Census Tract'!T43*'DAC Adjustment'!$O$5,'Census Tract'!T43)</f>
        <v>8.6960546307875912</v>
      </c>
      <c r="Z47" s="197">
        <f ca="1">IF($L47=1,'Census Tract'!U43*'DAC Adjustment'!$O$5,'Census Tract'!U43)</f>
        <v>18.681764105791316</v>
      </c>
    </row>
    <row r="48" spans="1:26" x14ac:dyDescent="0.25">
      <c r="A48" s="193">
        <v>5</v>
      </c>
      <c r="B48" s="53" t="s">
        <v>71</v>
      </c>
      <c r="C48" s="173">
        <v>41005022301</v>
      </c>
      <c r="D48" s="53">
        <v>4258</v>
      </c>
      <c r="E48" s="173">
        <f t="shared" si="1"/>
        <v>410463</v>
      </c>
      <c r="F48" s="53">
        <v>375262</v>
      </c>
      <c r="G48" s="53">
        <v>5015</v>
      </c>
      <c r="H48" s="53">
        <v>730</v>
      </c>
      <c r="I48" s="53">
        <v>84886</v>
      </c>
      <c r="J48" s="194">
        <f t="shared" si="2"/>
        <v>0</v>
      </c>
      <c r="K48" s="172">
        <f>VLOOKUP($C48,'DAC Definition'!$A$6:$D$834,MATCH('DAC Definition'!$A$3,'DAC Definition'!$A$6:$D$6,0),FALSE)</f>
        <v>0</v>
      </c>
      <c r="L48" s="172">
        <f t="shared" si="3"/>
        <v>0</v>
      </c>
      <c r="M48" s="173">
        <f>'Census Tract'!G44</f>
        <v>3682</v>
      </c>
      <c r="N48" s="195">
        <f t="shared" si="0"/>
        <v>49.206234577441897</v>
      </c>
      <c r="O48" s="196">
        <f ca="1">IF($L48=1,'Census Tract'!J44*'DAC Adjustment'!$O$5,'Census Tract'!J44)</f>
        <v>1.0301209273995389</v>
      </c>
      <c r="P48" s="196">
        <f ca="1">IF($L48=1,'Census Tract'!K44*'DAC Adjustment'!$O$5,'Census Tract'!K44)</f>
        <v>5.1192584120664257</v>
      </c>
      <c r="Q48" s="196">
        <f ca="1">IF($L48=1,'Census Tract'!L44*'DAC Adjustment'!$O$5,'Census Tract'!L44)</f>
        <v>23.555675264594253</v>
      </c>
      <c r="R48" s="196">
        <f ca="1">IF($L48=1,'Census Tract'!M44*'DAC Adjustment'!$O$5,'Census Tract'!M44)</f>
        <v>51.161277886547914</v>
      </c>
      <c r="S48" s="196">
        <f ca="1">IF($L48=1,'Census Tract'!N44*'DAC Adjustment'!$O$5,'Census Tract'!N44)</f>
        <v>0.87960628547301356</v>
      </c>
      <c r="T48" s="196">
        <f ca="1">IF($L48=1,'Census Tract'!O44*'DAC Adjustment'!$O$5,'Census Tract'!O44)</f>
        <v>4.185681839763804</v>
      </c>
      <c r="U48" s="196">
        <f ca="1">IF($L48=1,'Census Tract'!P44*'DAC Adjustment'!$O$5,'Census Tract'!P44)</f>
        <v>19.090017709079834</v>
      </c>
      <c r="V48" s="196">
        <f ca="1">IF($L48=1,'Census Tract'!Q44*'DAC Adjustment'!$O$5,'Census Tract'!Q44)</f>
        <v>41.406584077882314</v>
      </c>
      <c r="W48" s="196">
        <f ca="1">IF($L48=1,'Census Tract'!R44*'DAC Adjustment'!$O$5,'Census Tract'!R44)</f>
        <v>0.36620945529672788</v>
      </c>
      <c r="X48" s="196">
        <f ca="1">IF($L48=1,'Census Tract'!S44*'DAC Adjustment'!$O$5,'Census Tract'!S44)</f>
        <v>1.7395444669677129</v>
      </c>
      <c r="Y48" s="196">
        <f ca="1">IF($L48=1,'Census Tract'!T44*'DAC Adjustment'!$O$5,'Census Tract'!T44)</f>
        <v>7.6326276878569512</v>
      </c>
      <c r="Z48" s="197">
        <f ca="1">IF($L48=1,'Census Tract'!U44*'DAC Adjustment'!$O$5,'Census Tract'!U44)</f>
        <v>16.397200342675479</v>
      </c>
    </row>
    <row r="49" spans="1:26" x14ac:dyDescent="0.25">
      <c r="A49" s="193">
        <v>5</v>
      </c>
      <c r="B49" s="53" t="s">
        <v>71</v>
      </c>
      <c r="C49" s="173">
        <v>41005023902</v>
      </c>
      <c r="D49" s="53">
        <v>5383</v>
      </c>
      <c r="E49" s="173">
        <f t="shared" si="1"/>
        <v>410463</v>
      </c>
      <c r="F49" s="53">
        <v>375262</v>
      </c>
      <c r="G49" s="53">
        <v>5015</v>
      </c>
      <c r="H49" s="53">
        <v>730</v>
      </c>
      <c r="I49" s="53">
        <v>53879</v>
      </c>
      <c r="J49" s="194">
        <f t="shared" si="2"/>
        <v>0</v>
      </c>
      <c r="K49" s="172">
        <f>VLOOKUP($C49,'DAC Definition'!$A$6:$D$834,MATCH('DAC Definition'!$A$3,'DAC Definition'!$A$6:$D$6,0),FALSE)</f>
        <v>0</v>
      </c>
      <c r="L49" s="172">
        <f t="shared" si="3"/>
        <v>0</v>
      </c>
      <c r="M49" s="173">
        <f>'Census Tract'!G45</f>
        <v>3994</v>
      </c>
      <c r="N49" s="195">
        <f t="shared" si="0"/>
        <v>53.375801440060542</v>
      </c>
      <c r="O49" s="196">
        <f ca="1">IF($L49=1,'Census Tract'!J45*'DAC Adjustment'!$O$5,'Census Tract'!J45)</f>
        <v>3.3281872538493897</v>
      </c>
      <c r="P49" s="196">
        <f ca="1">IF($L49=1,'Census Tract'!K45*'DAC Adjustment'!$O$5,'Census Tract'!K45)</f>
        <v>16.788625579165842</v>
      </c>
      <c r="Q49" s="196">
        <f ca="1">IF($L49=1,'Census Tract'!L45*'DAC Adjustment'!$O$5,'Census Tract'!L45)</f>
        <v>77.791102480006813</v>
      </c>
      <c r="R49" s="196">
        <f ca="1">IF($L49=1,'Census Tract'!M45*'DAC Adjustment'!$O$5,'Census Tract'!M45)</f>
        <v>169.22031317686336</v>
      </c>
      <c r="S49" s="196">
        <f ca="1">IF($L49=1,'Census Tract'!N45*'DAC Adjustment'!$O$5,'Census Tract'!N45)</f>
        <v>1.2650501271418946</v>
      </c>
      <c r="T49" s="196">
        <f ca="1">IF($L49=1,'Census Tract'!O45*'DAC Adjustment'!$O$5,'Census Tract'!O45)</f>
        <v>6.6121529879344818</v>
      </c>
      <c r="U49" s="196">
        <f ca="1">IF($L49=1,'Census Tract'!P45*'DAC Adjustment'!$O$5,'Census Tract'!P45)</f>
        <v>30.848605557728597</v>
      </c>
      <c r="V49" s="196">
        <f ca="1">IF($L49=1,'Census Tract'!Q45*'DAC Adjustment'!$O$5,'Census Tract'!Q45)</f>
        <v>67.172620649281484</v>
      </c>
      <c r="W49" s="196">
        <f ca="1">IF($L49=1,'Census Tract'!R45*'DAC Adjustment'!$O$5,'Census Tract'!R45)</f>
        <v>0.86397205786573894</v>
      </c>
      <c r="X49" s="196">
        <f ca="1">IF($L49=1,'Census Tract'!S45*'DAC Adjustment'!$O$5,'Census Tract'!S45)</f>
        <v>4.4757475576627792</v>
      </c>
      <c r="Y49" s="196">
        <f ca="1">IF($L49=1,'Census Tract'!T45*'DAC Adjustment'!$O$5,'Census Tract'!T45)</f>
        <v>20.624113460382066</v>
      </c>
      <c r="Z49" s="197">
        <f ca="1">IF($L49=1,'Census Tract'!U45*'DAC Adjustment'!$O$5,'Census Tract'!U45)</f>
        <v>44.824762862727418</v>
      </c>
    </row>
    <row r="50" spans="1:26" x14ac:dyDescent="0.25">
      <c r="A50" s="193">
        <v>5</v>
      </c>
      <c r="B50" s="53" t="s">
        <v>71</v>
      </c>
      <c r="C50" s="173">
        <v>41005020501</v>
      </c>
      <c r="D50" s="53">
        <v>7298</v>
      </c>
      <c r="E50" s="173">
        <f t="shared" si="1"/>
        <v>410463</v>
      </c>
      <c r="F50" s="53">
        <v>375262</v>
      </c>
      <c r="G50" s="53">
        <v>5015</v>
      </c>
      <c r="H50" s="53">
        <v>730</v>
      </c>
      <c r="I50" s="53">
        <v>120355</v>
      </c>
      <c r="J50" s="194">
        <f t="shared" si="2"/>
        <v>0</v>
      </c>
      <c r="K50" s="172">
        <f>VLOOKUP($C50,'DAC Definition'!$A$6:$D$834,MATCH('DAC Definition'!$A$3,'DAC Definition'!$A$6:$D$6,0),FALSE)</f>
        <v>0</v>
      </c>
      <c r="L50" s="172">
        <f t="shared" si="3"/>
        <v>0</v>
      </c>
      <c r="M50" s="173">
        <f>'Census Tract'!G46</f>
        <v>5544</v>
      </c>
      <c r="N50" s="195">
        <f t="shared" si="0"/>
        <v>74.089995789608324</v>
      </c>
      <c r="O50" s="196">
        <f ca="1">IF($L50=1,'Census Tract'!J46*'DAC Adjustment'!$O$5,'Census Tract'!J46)</f>
        <v>0.8037647488946329</v>
      </c>
      <c r="P50" s="196">
        <f ca="1">IF($L50=1,'Census Tract'!K46*'DAC Adjustment'!$O$5,'Census Tract'!K46)</f>
        <v>3.9943654600712759</v>
      </c>
      <c r="Q50" s="196">
        <f ca="1">IF($L50=1,'Census Tract'!L46*'DAC Adjustment'!$O$5,'Census Tract'!L46)</f>
        <v>18.379610500570628</v>
      </c>
      <c r="R50" s="196">
        <f ca="1">IF($L50=1,'Census Tract'!M46*'DAC Adjustment'!$O$5,'Census Tract'!M46)</f>
        <v>39.919227519644828</v>
      </c>
      <c r="S50" s="196">
        <f ca="1">IF($L50=1,'Census Tract'!N46*'DAC Adjustment'!$O$5,'Census Tract'!N46)</f>
        <v>1.3244261940962487</v>
      </c>
      <c r="T50" s="196">
        <f ca="1">IF($L50=1,'Census Tract'!O46*'DAC Adjustment'!$O$5,'Census Tract'!O46)</f>
        <v>6.3023954697584292</v>
      </c>
      <c r="U50" s="196">
        <f ca="1">IF($L50=1,'Census Tract'!P46*'DAC Adjustment'!$O$5,'Census Tract'!P46)</f>
        <v>28.743904991618312</v>
      </c>
      <c r="V50" s="196">
        <f ca="1">IF($L50=1,'Census Tract'!Q46*'DAC Adjustment'!$O$5,'Census Tract'!Q46)</f>
        <v>62.346035341602281</v>
      </c>
      <c r="W50" s="196">
        <f ca="1">IF($L50=1,'Census Tract'!R46*'DAC Adjustment'!$O$5,'Census Tract'!R46)</f>
        <v>0.5514028300285333</v>
      </c>
      <c r="X50" s="196">
        <f ca="1">IF($L50=1,'Census Tract'!S46*'DAC Adjustment'!$O$5,'Census Tract'!S46)</f>
        <v>2.6192380567270508</v>
      </c>
      <c r="Y50" s="196">
        <f ca="1">IF($L50=1,'Census Tract'!T46*'DAC Adjustment'!$O$5,'Census Tract'!T46)</f>
        <v>11.492473628864461</v>
      </c>
      <c r="Z50" s="197">
        <f ca="1">IF($L50=1,'Census Tract'!U46*'DAC Adjustment'!$O$5,'Census Tract'!U46)</f>
        <v>24.689320668058901</v>
      </c>
    </row>
    <row r="51" spans="1:26" x14ac:dyDescent="0.25">
      <c r="A51" s="193">
        <v>5</v>
      </c>
      <c r="B51" s="53" t="s">
        <v>71</v>
      </c>
      <c r="C51" s="173">
        <v>41005022708</v>
      </c>
      <c r="D51" s="53">
        <v>4342</v>
      </c>
      <c r="E51" s="173">
        <f t="shared" si="1"/>
        <v>410463</v>
      </c>
      <c r="F51" s="53">
        <v>375262</v>
      </c>
      <c r="G51" s="53">
        <v>5015</v>
      </c>
      <c r="H51" s="53">
        <v>730</v>
      </c>
      <c r="I51" s="53">
        <v>108083</v>
      </c>
      <c r="J51" s="194">
        <f t="shared" si="2"/>
        <v>0</v>
      </c>
      <c r="K51" s="172">
        <f>VLOOKUP($C51,'DAC Definition'!$A$6:$D$834,MATCH('DAC Definition'!$A$3,'DAC Definition'!$A$6:$D$6,0),FALSE)</f>
        <v>0</v>
      </c>
      <c r="L51" s="172">
        <f t="shared" si="3"/>
        <v>0</v>
      </c>
      <c r="M51" s="173">
        <f>'Census Tract'!G47</f>
        <v>3476</v>
      </c>
      <c r="N51" s="195">
        <f t="shared" si="0"/>
        <v>46.453251328405223</v>
      </c>
      <c r="O51" s="196">
        <f ca="1">IF($L51=1,'Census Tract'!J47*'DAC Adjustment'!$O$5,'Census Tract'!J47)</f>
        <v>2.1358173051018703</v>
      </c>
      <c r="P51" s="196">
        <f ca="1">IF($L51=1,'Census Tract'!K47*'DAC Adjustment'!$O$5,'Census Tract'!K47)</f>
        <v>10.773864060498855</v>
      </c>
      <c r="Q51" s="196">
        <f ca="1">IF($L51=1,'Census Tract'!L47*'DAC Adjustment'!$O$5,'Census Tract'!L47)</f>
        <v>49.921344620133638</v>
      </c>
      <c r="R51" s="196">
        <f ca="1">IF($L51=1,'Census Tract'!M47*'DAC Adjustment'!$O$5,'Census Tract'!M47)</f>
        <v>108.59475314674056</v>
      </c>
      <c r="S51" s="196">
        <f ca="1">IF($L51=1,'Census Tract'!N47*'DAC Adjustment'!$O$5,'Census Tract'!N47)</f>
        <v>1.1009800305321045</v>
      </c>
      <c r="T51" s="196">
        <f ca="1">IF($L51=1,'Census Tract'!O47*'DAC Adjustment'!$O$5,'Census Tract'!O47)</f>
        <v>5.7545928357687179</v>
      </c>
      <c r="U51" s="196">
        <f ca="1">IF($L51=1,'Census Tract'!P47*'DAC Adjustment'!$O$5,'Census Tract'!P47)</f>
        <v>26.847709794357684</v>
      </c>
      <c r="V51" s="196">
        <f ca="1">IF($L51=1,'Census Tract'!Q47*'DAC Adjustment'!$O$5,'Census Tract'!Q47)</f>
        <v>58.460698391813324</v>
      </c>
      <c r="W51" s="196">
        <f ca="1">IF($L51=1,'Census Tract'!R47*'DAC Adjustment'!$O$5,'Census Tract'!R47)</f>
        <v>0.7519195976818499</v>
      </c>
      <c r="X51" s="196">
        <f ca="1">IF($L51=1,'Census Tract'!S47*'DAC Adjustment'!$O$5,'Census Tract'!S47)</f>
        <v>3.8952675289023082</v>
      </c>
      <c r="Y51" s="196">
        <f ca="1">IF($L51=1,'Census Tract'!T47*'DAC Adjustment'!$O$5,'Census Tract'!T47)</f>
        <v>17.949278514844281</v>
      </c>
      <c r="Z51" s="197">
        <f ca="1">IF($L51=1,'Census Tract'!U47*'DAC Adjustment'!$O$5,'Census Tract'!U47)</f>
        <v>39.011235781382197</v>
      </c>
    </row>
    <row r="52" spans="1:26" x14ac:dyDescent="0.25">
      <c r="A52" s="193">
        <v>5</v>
      </c>
      <c r="B52" s="53" t="s">
        <v>71</v>
      </c>
      <c r="C52" s="173">
        <v>41005020200</v>
      </c>
      <c r="D52" s="53">
        <v>6258</v>
      </c>
      <c r="E52" s="173">
        <f t="shared" si="1"/>
        <v>410463</v>
      </c>
      <c r="F52" s="53">
        <v>375262</v>
      </c>
      <c r="G52" s="53">
        <v>5015</v>
      </c>
      <c r="H52" s="53">
        <v>730</v>
      </c>
      <c r="I52" s="53">
        <v>105270</v>
      </c>
      <c r="J52" s="194">
        <f t="shared" si="2"/>
        <v>0</v>
      </c>
      <c r="K52" s="172">
        <f>VLOOKUP($C52,'DAC Definition'!$A$6:$D$834,MATCH('DAC Definition'!$A$3,'DAC Definition'!$A$6:$D$6,0),FALSE)</f>
        <v>0</v>
      </c>
      <c r="L52" s="172">
        <f t="shared" si="3"/>
        <v>0</v>
      </c>
      <c r="M52" s="173">
        <f>'Census Tract'!G48</f>
        <v>5541</v>
      </c>
      <c r="N52" s="195">
        <f t="shared" si="0"/>
        <v>74.049903800544683</v>
      </c>
      <c r="O52" s="196">
        <f ca="1">IF($L52=1,'Census Tract'!J48*'DAC Adjustment'!$O$5,'Census Tract'!J48)</f>
        <v>1.8454038004216338</v>
      </c>
      <c r="P52" s="196">
        <f ca="1">IF($L52=1,'Census Tract'!K48*'DAC Adjustment'!$O$5,'Census Tract'!K48)</f>
        <v>9.1708640002259507</v>
      </c>
      <c r="Q52" s="196">
        <f ca="1">IF($L52=1,'Census Tract'!L48*'DAC Adjustment'!$O$5,'Census Tract'!L48)</f>
        <v>42.198669591652809</v>
      </c>
      <c r="R52" s="196">
        <f ca="1">IF($L52=1,'Census Tract'!M48*'DAC Adjustment'!$O$5,'Census Tract'!M48)</f>
        <v>91.652556641676753</v>
      </c>
      <c r="S52" s="196">
        <f ca="1">IF($L52=1,'Census Tract'!N48*'DAC Adjustment'!$O$5,'Census Tract'!N48)</f>
        <v>1.3237095132552876</v>
      </c>
      <c r="T52" s="196">
        <f ca="1">IF($L52=1,'Census Tract'!O48*'DAC Adjustment'!$O$5,'Census Tract'!O48)</f>
        <v>6.2989850825994687</v>
      </c>
      <c r="U52" s="196">
        <f ca="1">IF($L52=1,'Census Tract'!P48*'DAC Adjustment'!$O$5,'Census Tract'!P48)</f>
        <v>28.72835093047566</v>
      </c>
      <c r="V52" s="196">
        <f ca="1">IF($L52=1,'Census Tract'!Q48*'DAC Adjustment'!$O$5,'Census Tract'!Q48)</f>
        <v>62.31229830949102</v>
      </c>
      <c r="W52" s="196">
        <f ca="1">IF($L52=1,'Census Tract'!R48*'DAC Adjustment'!$O$5,'Census Tract'!R48)</f>
        <v>0.55110445187375601</v>
      </c>
      <c r="X52" s="196">
        <f ca="1">IF($L52=1,'Census Tract'!S48*'DAC Adjustment'!$O$5,'Census Tract'!S48)</f>
        <v>2.617820720116268</v>
      </c>
      <c r="Y52" s="196">
        <f ca="1">IF($L52=1,'Census Tract'!T48*'DAC Adjustment'!$O$5,'Census Tract'!T48)</f>
        <v>11.486254757853171</v>
      </c>
      <c r="Z52" s="197">
        <f ca="1">IF($L52=1,'Census Tract'!U48*'DAC Adjustment'!$O$5,'Census Tract'!U48)</f>
        <v>24.675960646052374</v>
      </c>
    </row>
    <row r="53" spans="1:26" x14ac:dyDescent="0.25">
      <c r="A53" s="193">
        <v>5</v>
      </c>
      <c r="B53" s="53" t="s">
        <v>71</v>
      </c>
      <c r="C53" s="173">
        <v>41005022800</v>
      </c>
      <c r="D53" s="53">
        <v>3875</v>
      </c>
      <c r="E53" s="173">
        <f t="shared" si="1"/>
        <v>410463</v>
      </c>
      <c r="F53" s="53">
        <v>375262</v>
      </c>
      <c r="G53" s="53">
        <v>5015</v>
      </c>
      <c r="H53" s="53">
        <v>730</v>
      </c>
      <c r="I53" s="53">
        <v>69144</v>
      </c>
      <c r="J53" s="194">
        <f t="shared" si="2"/>
        <v>0</v>
      </c>
      <c r="K53" s="172">
        <f>VLOOKUP($C53,'DAC Definition'!$A$6:$D$834,MATCH('DAC Definition'!$A$3,'DAC Definition'!$A$6:$D$6,0),FALSE)</f>
        <v>0</v>
      </c>
      <c r="L53" s="172">
        <f t="shared" si="3"/>
        <v>0</v>
      </c>
      <c r="M53" s="173">
        <f>'Census Tract'!G49</f>
        <v>3515</v>
      </c>
      <c r="N53" s="195">
        <f t="shared" si="0"/>
        <v>46.974447186232553</v>
      </c>
      <c r="O53" s="196">
        <f ca="1">IF($L53=1,'Census Tract'!J49*'DAC Adjustment'!$O$5,'Census Tract'!J49)</f>
        <v>2.2264742986277772</v>
      </c>
      <c r="P53" s="196">
        <f ca="1">IF($L53=1,'Census Tract'!K49*'DAC Adjustment'!$O$5,'Census Tract'!K49)</f>
        <v>11.23117195946967</v>
      </c>
      <c r="Q53" s="196">
        <f ca="1">IF($L53=1,'Census Tract'!L49*'DAC Adjustment'!$O$5,'Census Tract'!L49)</f>
        <v>52.040308168758017</v>
      </c>
      <c r="R53" s="196">
        <f ca="1">IF($L53=1,'Census Tract'!M49*'DAC Adjustment'!$O$5,'Census Tract'!M49)</f>
        <v>113.20417072635041</v>
      </c>
      <c r="S53" s="196">
        <f ca="1">IF($L53=1,'Census Tract'!N49*'DAC Adjustment'!$O$5,'Census Tract'!N49)</f>
        <v>1.113332798423575</v>
      </c>
      <c r="T53" s="196">
        <f ca="1">IF($L53=1,'Census Tract'!O49*'DAC Adjustment'!$O$5,'Census Tract'!O49)</f>
        <v>5.819158175410541</v>
      </c>
      <c r="U53" s="196">
        <f ca="1">IF($L53=1,'Census Tract'!P49*'DAC Adjustment'!$O$5,'Census Tract'!P49)</f>
        <v>27.148935537159741</v>
      </c>
      <c r="V53" s="196">
        <f ca="1">IF($L53=1,'Census Tract'!Q49*'DAC Adjustment'!$O$5,'Census Tract'!Q49)</f>
        <v>59.116615318533896</v>
      </c>
      <c r="W53" s="196">
        <f ca="1">IF($L53=1,'Census Tract'!R49*'DAC Adjustment'!$O$5,'Census Tract'!R49)</f>
        <v>0.76035597981924685</v>
      </c>
      <c r="X53" s="196">
        <f ca="1">IF($L53=1,'Census Tract'!S49*'DAC Adjustment'!$O$5,'Census Tract'!S49)</f>
        <v>3.9389716237317645</v>
      </c>
      <c r="Y53" s="196">
        <f ca="1">IF($L53=1,'Census Tract'!T49*'DAC Adjustment'!$O$5,'Census Tract'!T49)</f>
        <v>18.150665701863534</v>
      </c>
      <c r="Z53" s="197">
        <f ca="1">IF($L53=1,'Census Tract'!U49*'DAC Adjustment'!$O$5,'Census Tract'!U49)</f>
        <v>39.448933766271118</v>
      </c>
    </row>
    <row r="54" spans="1:26" x14ac:dyDescent="0.25">
      <c r="A54" s="193">
        <v>5</v>
      </c>
      <c r="B54" s="53" t="s">
        <v>71</v>
      </c>
      <c r="C54" s="173">
        <v>41005022000</v>
      </c>
      <c r="D54" s="53">
        <v>6620</v>
      </c>
      <c r="E54" s="173">
        <f t="shared" si="1"/>
        <v>410463</v>
      </c>
      <c r="F54" s="53">
        <v>375262</v>
      </c>
      <c r="G54" s="53">
        <v>5015</v>
      </c>
      <c r="H54" s="53">
        <v>730</v>
      </c>
      <c r="I54" s="53">
        <v>84468</v>
      </c>
      <c r="J54" s="194">
        <f t="shared" si="2"/>
        <v>0</v>
      </c>
      <c r="K54" s="172">
        <f>VLOOKUP($C54,'DAC Definition'!$A$6:$D$834,MATCH('DAC Definition'!$A$3,'DAC Definition'!$A$6:$D$6,0),FALSE)</f>
        <v>0</v>
      </c>
      <c r="L54" s="172">
        <f t="shared" si="3"/>
        <v>0</v>
      </c>
      <c r="M54" s="173">
        <f>'Census Tract'!G50</f>
        <v>4909</v>
      </c>
      <c r="N54" s="195">
        <f t="shared" si="0"/>
        <v>65.603858104471001</v>
      </c>
      <c r="O54" s="196">
        <f ca="1">IF($L54=1,'Census Tract'!J50*'DAC Adjustment'!$O$5,'Census Tract'!J50)</f>
        <v>1.1327824685356134</v>
      </c>
      <c r="P54" s="196">
        <f ca="1">IF($L54=1,'Census Tract'!K50*'DAC Adjustment'!$O$5,'Census Tract'!K50)</f>
        <v>5.6294421624182087</v>
      </c>
      <c r="Q54" s="196">
        <f ca="1">IF($L54=1,'Census Tract'!L50*'DAC Adjustment'!$O$5,'Census Tract'!L50)</f>
        <v>25.903226761551871</v>
      </c>
      <c r="R54" s="196">
        <f ca="1">IF($L54=1,'Census Tract'!M50*'DAC Adjustment'!$O$5,'Census Tract'!M50)</f>
        <v>56.259995420209712</v>
      </c>
      <c r="S54" s="196">
        <f ca="1">IF($L54=1,'Census Tract'!N50*'DAC Adjustment'!$O$5,'Census Tract'!N50)</f>
        <v>1.1727287494261338</v>
      </c>
      <c r="T54" s="196">
        <f ca="1">IF($L54=1,'Census Tract'!O50*'DAC Adjustment'!$O$5,'Census Tract'!O50)</f>
        <v>5.5805301877785229</v>
      </c>
      <c r="U54" s="196">
        <f ca="1">IF($L54=1,'Census Tract'!P50*'DAC Adjustment'!$O$5,'Census Tract'!P50)</f>
        <v>25.451628716423933</v>
      </c>
      <c r="V54" s="196">
        <f ca="1">IF($L54=1,'Census Tract'!Q50*'DAC Adjustment'!$O$5,'Census Tract'!Q50)</f>
        <v>55.205030211386287</v>
      </c>
      <c r="W54" s="196">
        <f ca="1">IF($L54=1,'Census Tract'!R50*'DAC Adjustment'!$O$5,'Census Tract'!R50)</f>
        <v>0.48824612060066197</v>
      </c>
      <c r="X54" s="196">
        <f ca="1">IF($L54=1,'Census Tract'!S50*'DAC Adjustment'!$O$5,'Census Tract'!S50)</f>
        <v>2.319235140777975</v>
      </c>
      <c r="Y54" s="196">
        <f ca="1">IF($L54=1,'Census Tract'!T50*'DAC Adjustment'!$O$5,'Census Tract'!T50)</f>
        <v>10.176145931474682</v>
      </c>
      <c r="Z54" s="197">
        <f ca="1">IF($L54=1,'Census Tract'!U50*'DAC Adjustment'!$O$5,'Census Tract'!U50)</f>
        <v>21.861449343344361</v>
      </c>
    </row>
    <row r="55" spans="1:26" x14ac:dyDescent="0.25">
      <c r="A55" s="193">
        <v>5</v>
      </c>
      <c r="B55" s="53" t="s">
        <v>71</v>
      </c>
      <c r="C55" s="173">
        <v>41005022707</v>
      </c>
      <c r="D55" s="53">
        <v>6826</v>
      </c>
      <c r="E55" s="173">
        <f t="shared" si="1"/>
        <v>410463</v>
      </c>
      <c r="F55" s="53">
        <v>375262</v>
      </c>
      <c r="G55" s="53">
        <v>5015</v>
      </c>
      <c r="H55" s="53">
        <v>730</v>
      </c>
      <c r="I55" s="53">
        <v>106447</v>
      </c>
      <c r="J55" s="194">
        <f t="shared" si="2"/>
        <v>0</v>
      </c>
      <c r="K55" s="172">
        <f>VLOOKUP($C55,'DAC Definition'!$A$6:$D$834,MATCH('DAC Definition'!$A$3,'DAC Definition'!$A$6:$D$6,0),FALSE)</f>
        <v>0</v>
      </c>
      <c r="L55" s="172">
        <f t="shared" si="3"/>
        <v>0</v>
      </c>
      <c r="M55" s="173">
        <f>'Census Tract'!G51</f>
        <v>5305</v>
      </c>
      <c r="N55" s="195">
        <f t="shared" si="0"/>
        <v>70.896000660871607</v>
      </c>
      <c r="O55" s="196">
        <f ca="1">IF($L55=1,'Census Tract'!J51*'DAC Adjustment'!$O$5,'Census Tract'!J51)</f>
        <v>3.3933395255514216</v>
      </c>
      <c r="P55" s="196">
        <f ca="1">IF($L55=1,'Census Tract'!K51*'DAC Adjustment'!$O$5,'Census Tract'!K51)</f>
        <v>16.863439475042345</v>
      </c>
      <c r="Q55" s="196">
        <f ca="1">IF($L55=1,'Census Tract'!L51*'DAC Adjustment'!$O$5,'Census Tract'!L51)</f>
        <v>77.595165577486952</v>
      </c>
      <c r="R55" s="196">
        <f ca="1">IF($L55=1,'Census Tract'!M51*'DAC Adjustment'!$O$5,'Census Tract'!M51)</f>
        <v>168.53126833215782</v>
      </c>
      <c r="S55" s="196">
        <f ca="1">IF($L55=1,'Census Tract'!N51*'DAC Adjustment'!$O$5,'Census Tract'!N51)</f>
        <v>1.2673306204330084</v>
      </c>
      <c r="T55" s="196">
        <f ca="1">IF($L55=1,'Census Tract'!O51*'DAC Adjustment'!$O$5,'Census Tract'!O51)</f>
        <v>6.0307012927612664</v>
      </c>
      <c r="U55" s="196">
        <f ca="1">IF($L55=1,'Census Tract'!P51*'DAC Adjustment'!$O$5,'Census Tract'!P51)</f>
        <v>27.504764787253809</v>
      </c>
      <c r="V55" s="196">
        <f ca="1">IF($L55=1,'Census Tract'!Q51*'DAC Adjustment'!$O$5,'Census Tract'!Q51)</f>
        <v>59.658318450072159</v>
      </c>
      <c r="W55" s="196">
        <f ca="1">IF($L55=1,'Census Tract'!R51*'DAC Adjustment'!$O$5,'Census Tract'!R51)</f>
        <v>0.52763203703127137</v>
      </c>
      <c r="X55" s="196">
        <f ca="1">IF($L55=1,'Census Tract'!S51*'DAC Adjustment'!$O$5,'Census Tract'!S51)</f>
        <v>2.5063235734013354</v>
      </c>
      <c r="Y55" s="196">
        <f ca="1">IF($L55=1,'Census Tract'!T51*'DAC Adjustment'!$O$5,'Census Tract'!T51)</f>
        <v>10.997036904964999</v>
      </c>
      <c r="Z55" s="197">
        <f ca="1">IF($L55=1,'Census Tract'!U51*'DAC Adjustment'!$O$5,'Census Tract'!U51)</f>
        <v>23.624972248205708</v>
      </c>
    </row>
    <row r="56" spans="1:26" x14ac:dyDescent="0.25">
      <c r="A56" s="193">
        <v>5</v>
      </c>
      <c r="B56" s="53" t="s">
        <v>71</v>
      </c>
      <c r="C56" s="173">
        <v>41005022206</v>
      </c>
      <c r="D56" s="53">
        <v>6833</v>
      </c>
      <c r="E56" s="173">
        <f t="shared" si="1"/>
        <v>410463</v>
      </c>
      <c r="F56" s="53">
        <v>375262</v>
      </c>
      <c r="G56" s="53">
        <v>5015</v>
      </c>
      <c r="H56" s="53">
        <v>730</v>
      </c>
      <c r="I56" s="53">
        <v>119955</v>
      </c>
      <c r="J56" s="194">
        <f t="shared" si="2"/>
        <v>0</v>
      </c>
      <c r="K56" s="172">
        <f>VLOOKUP($C56,'DAC Definition'!$A$6:$D$834,MATCH('DAC Definition'!$A$3,'DAC Definition'!$A$6:$D$6,0),FALSE)</f>
        <v>0</v>
      </c>
      <c r="L56" s="172">
        <f t="shared" si="3"/>
        <v>0</v>
      </c>
      <c r="M56" s="173">
        <f>'Census Tract'!G52</f>
        <v>5497</v>
      </c>
      <c r="N56" s="195">
        <f t="shared" si="0"/>
        <v>73.461887960944622</v>
      </c>
      <c r="O56" s="196">
        <f ca="1">IF($L56=1,'Census Tract'!J52*'DAC Adjustment'!$O$5,'Census Tract'!J52)</f>
        <v>0.44570132493222631</v>
      </c>
      <c r="P56" s="196">
        <f ca="1">IF($L56=1,'Census Tract'!K52*'DAC Adjustment'!$O$5,'Census Tract'!K52)</f>
        <v>2.2149440868931061</v>
      </c>
      <c r="Q56" s="196">
        <f ca="1">IF($L56=1,'Census Tract'!L52*'DAC Adjustment'!$O$5,'Census Tract'!L52)</f>
        <v>10.191808938011125</v>
      </c>
      <c r="R56" s="196">
        <f ca="1">IF($L56=1,'Census Tract'!M52*'DAC Adjustment'!$O$5,'Census Tract'!M52)</f>
        <v>22.135895633946351</v>
      </c>
      <c r="S56" s="196">
        <f ca="1">IF($L56=1,'Census Tract'!N52*'DAC Adjustment'!$O$5,'Census Tract'!N52)</f>
        <v>1.3131981942545237</v>
      </c>
      <c r="T56" s="196">
        <f ca="1">IF($L56=1,'Census Tract'!O52*'DAC Adjustment'!$O$5,'Census Tract'!O52)</f>
        <v>6.2489660709347197</v>
      </c>
      <c r="U56" s="196">
        <f ca="1">IF($L56=1,'Census Tract'!P52*'DAC Adjustment'!$O$5,'Census Tract'!P52)</f>
        <v>28.500224700383452</v>
      </c>
      <c r="V56" s="196">
        <f ca="1">IF($L56=1,'Census Tract'!Q52*'DAC Adjustment'!$O$5,'Census Tract'!Q52)</f>
        <v>61.817488505192586</v>
      </c>
      <c r="W56" s="196">
        <f ca="1">IF($L56=1,'Census Tract'!R52*'DAC Adjustment'!$O$5,'Census Tract'!R52)</f>
        <v>0.5467282389370216</v>
      </c>
      <c r="X56" s="196">
        <f ca="1">IF($L56=1,'Census Tract'!S52*'DAC Adjustment'!$O$5,'Census Tract'!S52)</f>
        <v>2.59703311649145</v>
      </c>
      <c r="Y56" s="196">
        <f ca="1">IF($L56=1,'Census Tract'!T52*'DAC Adjustment'!$O$5,'Census Tract'!T52)</f>
        <v>11.395044649687579</v>
      </c>
      <c r="Z56" s="197">
        <f ca="1">IF($L56=1,'Census Tract'!U52*'DAC Adjustment'!$O$5,'Census Tract'!U52)</f>
        <v>24.480013656623335</v>
      </c>
    </row>
    <row r="57" spans="1:26" x14ac:dyDescent="0.25">
      <c r="A57" s="193">
        <v>5</v>
      </c>
      <c r="B57" s="53" t="s">
        <v>71</v>
      </c>
      <c r="C57" s="173">
        <v>41005020700</v>
      </c>
      <c r="D57" s="53">
        <v>4064</v>
      </c>
      <c r="E57" s="173">
        <f t="shared" si="1"/>
        <v>410463</v>
      </c>
      <c r="F57" s="53">
        <v>375262</v>
      </c>
      <c r="G57" s="53">
        <v>5015</v>
      </c>
      <c r="H57" s="53">
        <v>730</v>
      </c>
      <c r="I57" s="53">
        <v>102917</v>
      </c>
      <c r="J57" s="194">
        <f t="shared" si="2"/>
        <v>0</v>
      </c>
      <c r="K57" s="172">
        <f>VLOOKUP($C57,'DAC Definition'!$A$6:$D$834,MATCH('DAC Definition'!$A$3,'DAC Definition'!$A$6:$D$6,0),FALSE)</f>
        <v>0</v>
      </c>
      <c r="L57" s="172">
        <f t="shared" si="3"/>
        <v>0</v>
      </c>
      <c r="M57" s="173">
        <f>'Census Tract'!G53</f>
        <v>3169</v>
      </c>
      <c r="N57" s="195">
        <f t="shared" si="0"/>
        <v>42.350504447559302</v>
      </c>
      <c r="O57" s="196">
        <f ca="1">IF($L57=1,'Census Tract'!J53*'DAC Adjustment'!$O$5,'Census Tract'!J53)</f>
        <v>0.60144639465573457</v>
      </c>
      <c r="P57" s="196">
        <f ca="1">IF($L57=1,'Census Tract'!K53*'DAC Adjustment'!$O$5,'Census Tract'!K53)</f>
        <v>2.9889301666950789</v>
      </c>
      <c r="Q57" s="196">
        <f ca="1">IF($L57=1,'Census Tract'!L53*'DAC Adjustment'!$O$5,'Census Tract'!L53)</f>
        <v>13.753216330956585</v>
      </c>
      <c r="R57" s="196">
        <f ca="1">IF($L57=1,'Census Tract'!M53*'DAC Adjustment'!$O$5,'Census Tract'!M53)</f>
        <v>29.871023209404008</v>
      </c>
      <c r="S57" s="196">
        <f ca="1">IF($L57=1,'Census Tract'!N53*'DAC Adjustment'!$O$5,'Census Tract'!N53)</f>
        <v>0.75705386166865296</v>
      </c>
      <c r="T57" s="196">
        <f ca="1">IF($L57=1,'Census Tract'!O53*'DAC Adjustment'!$O$5,'Census Tract'!O53)</f>
        <v>3.6025056355816125</v>
      </c>
      <c r="U57" s="196">
        <f ca="1">IF($L57=1,'Census Tract'!P53*'DAC Adjustment'!$O$5,'Census Tract'!P53)</f>
        <v>16.430273253686583</v>
      </c>
      <c r="V57" s="196">
        <f ca="1">IF($L57=1,'Census Tract'!Q53*'DAC Adjustment'!$O$5,'Census Tract'!Q53)</f>
        <v>35.637551586857434</v>
      </c>
      <c r="W57" s="196">
        <f ca="1">IF($L57=1,'Census Tract'!R53*'DAC Adjustment'!$O$5,'Census Tract'!R53)</f>
        <v>0.31518679082980194</v>
      </c>
      <c r="X57" s="196">
        <f ca="1">IF($L57=1,'Census Tract'!S53*'DAC Adjustment'!$O$5,'Census Tract'!S53)</f>
        <v>1.4971799065238138</v>
      </c>
      <c r="Y57" s="196">
        <f ca="1">IF($L57=1,'Census Tract'!T53*'DAC Adjustment'!$O$5,'Census Tract'!T53)</f>
        <v>6.5692007449263121</v>
      </c>
      <c r="Z57" s="197">
        <f ca="1">IF($L57=1,'Census Tract'!U53*'DAC Adjustment'!$O$5,'Census Tract'!U53)</f>
        <v>14.112636579559641</v>
      </c>
    </row>
    <row r="58" spans="1:26" x14ac:dyDescent="0.25">
      <c r="A58" s="193">
        <v>5</v>
      </c>
      <c r="B58" s="53" t="s">
        <v>71</v>
      </c>
      <c r="C58" s="173">
        <v>41005024302</v>
      </c>
      <c r="D58" s="53">
        <v>5071</v>
      </c>
      <c r="E58" s="173">
        <f t="shared" si="1"/>
        <v>410463</v>
      </c>
      <c r="F58" s="53">
        <v>375262</v>
      </c>
      <c r="G58" s="53">
        <v>5015</v>
      </c>
      <c r="H58" s="53">
        <v>730</v>
      </c>
      <c r="I58" s="53">
        <v>84715</v>
      </c>
      <c r="J58" s="194">
        <f t="shared" si="2"/>
        <v>0</v>
      </c>
      <c r="K58" s="172">
        <f>VLOOKUP($C58,'DAC Definition'!$A$6:$D$834,MATCH('DAC Definition'!$A$3,'DAC Definition'!$A$6:$D$6,0),FALSE)</f>
        <v>0</v>
      </c>
      <c r="L58" s="172">
        <f t="shared" si="3"/>
        <v>0</v>
      </c>
      <c r="M58" s="173">
        <f>'Census Tract'!G54</f>
        <v>4806</v>
      </c>
      <c r="N58" s="195">
        <f t="shared" si="0"/>
        <v>64.227366479952664</v>
      </c>
      <c r="O58" s="196">
        <f ca="1">IF($L58=1,'Census Tract'!J54*'DAC Adjustment'!$O$5,'Census Tract'!J54)</f>
        <v>0.80669358645933953</v>
      </c>
      <c r="P58" s="196">
        <f ca="1">IF($L58=1,'Census Tract'!K54*'DAC Adjustment'!$O$5,'Census Tract'!K54)</f>
        <v>4.0692652027064016</v>
      </c>
      <c r="Q58" s="196">
        <f ca="1">IF($L58=1,'Census Tract'!L54*'DAC Adjustment'!$O$5,'Census Tract'!L54)</f>
        <v>18.855184119115226</v>
      </c>
      <c r="R58" s="196">
        <f ca="1">IF($L58=1,'Census Tract'!M54*'DAC Adjustment'!$O$5,'Census Tract'!M54)</f>
        <v>41.016003886358845</v>
      </c>
      <c r="S58" s="196">
        <f ca="1">IF($L58=1,'Census Tract'!N54*'DAC Adjustment'!$O$5,'Census Tract'!N54)</f>
        <v>1.5222410893950789</v>
      </c>
      <c r="T58" s="196">
        <f ca="1">IF($L58=1,'Census Tract'!O54*'DAC Adjustment'!$O$5,'Census Tract'!O54)</f>
        <v>7.9564364697078416</v>
      </c>
      <c r="U58" s="196">
        <f ca="1">IF($L58=1,'Census Tract'!P54*'DAC Adjustment'!$O$5,'Census Tract'!P54)</f>
        <v>37.120279997607319</v>
      </c>
      <c r="V58" s="196">
        <f ca="1">IF($L58=1,'Census Tract'!Q54*'DAC Adjustment'!$O$5,'Census Tract'!Q54)</f>
        <v>80.82914743125859</v>
      </c>
      <c r="W58" s="196">
        <f ca="1">IF($L58=1,'Census Tract'!R54*'DAC Adjustment'!$O$5,'Census Tract'!R54)</f>
        <v>1.0396218603161596</v>
      </c>
      <c r="X58" s="196">
        <f ca="1">IF($L58=1,'Census Tract'!S54*'DAC Adjustment'!$O$5,'Census Tract'!S54)</f>
        <v>5.3856892243683818</v>
      </c>
      <c r="Y58" s="196">
        <f ca="1">IF($L58=1,'Census Tract'!T54*'DAC Adjustment'!$O$5,'Census Tract'!T54)</f>
        <v>24.817097969603459</v>
      </c>
      <c r="Z58" s="197">
        <f ca="1">IF($L58=1,'Census Tract'!U54*'DAC Adjustment'!$O$5,'Census Tract'!U54)</f>
        <v>53.937859368619925</v>
      </c>
    </row>
    <row r="59" spans="1:26" x14ac:dyDescent="0.25">
      <c r="A59" s="193">
        <v>5</v>
      </c>
      <c r="B59" s="53" t="s">
        <v>71</v>
      </c>
      <c r="C59" s="173">
        <v>41005023002</v>
      </c>
      <c r="D59" s="53">
        <v>4126</v>
      </c>
      <c r="E59" s="173">
        <f t="shared" si="1"/>
        <v>410463</v>
      </c>
      <c r="F59" s="53">
        <v>375262</v>
      </c>
      <c r="G59" s="53">
        <v>5015</v>
      </c>
      <c r="H59" s="53">
        <v>730</v>
      </c>
      <c r="I59" s="53">
        <v>92831</v>
      </c>
      <c r="J59" s="194">
        <f t="shared" si="2"/>
        <v>0</v>
      </c>
      <c r="K59" s="172">
        <f>VLOOKUP($C59,'DAC Definition'!$A$6:$D$834,MATCH('DAC Definition'!$A$3,'DAC Definition'!$A$6:$D$6,0),FALSE)</f>
        <v>0</v>
      </c>
      <c r="L59" s="172">
        <f t="shared" si="3"/>
        <v>0</v>
      </c>
      <c r="M59" s="173">
        <f>'Census Tract'!G55</f>
        <v>3881</v>
      </c>
      <c r="N59" s="195">
        <f t="shared" si="0"/>
        <v>51.865669851996735</v>
      </c>
      <c r="O59" s="196">
        <f ca="1">IF($L59=1,'Census Tract'!J55*'DAC Adjustment'!$O$5,'Census Tract'!J55)</f>
        <v>0.86200971810226568</v>
      </c>
      <c r="P59" s="196">
        <f ca="1">IF($L59=1,'Census Tract'!K55*'DAC Adjustment'!$O$5,'Census Tract'!K55)</f>
        <v>4.3483005308919838</v>
      </c>
      <c r="Q59" s="196">
        <f ca="1">IF($L59=1,'Census Tract'!L55*'DAC Adjustment'!$O$5,'Census Tract'!L55)</f>
        <v>20.148111030140267</v>
      </c>
      <c r="R59" s="196">
        <f ca="1">IF($L59=1,'Census Tract'!M55*'DAC Adjustment'!$O$5,'Census Tract'!M55)</f>
        <v>43.828529867137739</v>
      </c>
      <c r="S59" s="196">
        <f ca="1">IF($L59=1,'Census Tract'!N55*'DAC Adjustment'!$O$5,'Census Tract'!N55)</f>
        <v>1.2292587740204539</v>
      </c>
      <c r="T59" s="196">
        <f ca="1">IF($L59=1,'Census Tract'!O55*'DAC Adjustment'!$O$5,'Census Tract'!O55)</f>
        <v>6.4250790551261208</v>
      </c>
      <c r="U59" s="196">
        <f ca="1">IF($L59=1,'Census Tract'!P55*'DAC Adjustment'!$O$5,'Census Tract'!P55)</f>
        <v>29.975823277302126</v>
      </c>
      <c r="V59" s="196">
        <f ca="1">IF($L59=1,'Census Tract'!Q55*'DAC Adjustment'!$O$5,'Census Tract'!Q55)</f>
        <v>65.27214340006546</v>
      </c>
      <c r="W59" s="196">
        <f ca="1">IF($L59=1,'Census Tract'!R55*'DAC Adjustment'!$O$5,'Census Tract'!R55)</f>
        <v>0.83952818141635777</v>
      </c>
      <c r="X59" s="196">
        <f ca="1">IF($L59=1,'Census Tract'!S55*'DAC Adjustment'!$O$5,'Census Tract'!S55)</f>
        <v>4.3491177444389697</v>
      </c>
      <c r="Y59" s="196">
        <f ca="1">IF($L59=1,'Census Tract'!T55*'DAC Adjustment'!$O$5,'Census Tract'!T55)</f>
        <v>20.040606995428845</v>
      </c>
      <c r="Z59" s="197">
        <f ca="1">IF($L59=1,'Census Tract'!U55*'DAC Adjustment'!$O$5,'Census Tract'!U55)</f>
        <v>43.55656100907489</v>
      </c>
    </row>
    <row r="60" spans="1:26" x14ac:dyDescent="0.25">
      <c r="A60" s="193">
        <v>5</v>
      </c>
      <c r="B60" s="53" t="s">
        <v>71</v>
      </c>
      <c r="C60" s="173">
        <v>41005021801</v>
      </c>
      <c r="D60" s="53">
        <v>6138</v>
      </c>
      <c r="E60" s="173">
        <f t="shared" si="1"/>
        <v>410463</v>
      </c>
      <c r="F60" s="53">
        <v>375262</v>
      </c>
      <c r="G60" s="53">
        <v>5015</v>
      </c>
      <c r="H60" s="53">
        <v>730</v>
      </c>
      <c r="I60" s="53">
        <v>94226</v>
      </c>
      <c r="J60" s="194">
        <f t="shared" si="2"/>
        <v>0</v>
      </c>
      <c r="K60" s="172">
        <f>VLOOKUP($C60,'DAC Definition'!$A$6:$D$834,MATCH('DAC Definition'!$A$3,'DAC Definition'!$A$6:$D$6,0),FALSE)</f>
        <v>0</v>
      </c>
      <c r="L60" s="172">
        <f t="shared" si="3"/>
        <v>0</v>
      </c>
      <c r="M60" s="173">
        <f>'Census Tract'!G56</f>
        <v>5019</v>
      </c>
      <c r="N60" s="195">
        <f t="shared" si="0"/>
        <v>67.073897703471175</v>
      </c>
      <c r="O60" s="196">
        <f ca="1">IF($L60=1,'Census Tract'!J56*'DAC Adjustment'!$O$5,'Census Tract'!J56)</f>
        <v>0.34704608784048635</v>
      </c>
      <c r="P60" s="196">
        <f ca="1">IF($L60=1,'Census Tract'!K56*'DAC Adjustment'!$O$5,'Census Tract'!K56)</f>
        <v>1.7246699463111488</v>
      </c>
      <c r="Q60" s="196">
        <f ca="1">IF($L60=1,'Census Tract'!L56*'DAC Adjustment'!$O$5,'Census Tract'!L56)</f>
        <v>7.9358692067884382</v>
      </c>
      <c r="R60" s="196">
        <f ca="1">IF($L60=1,'Census Tract'!M56*'DAC Adjustment'!$O$5,'Census Tract'!M56)</f>
        <v>17.236152443061599</v>
      </c>
      <c r="S60" s="196">
        <f ca="1">IF($L60=1,'Census Tract'!N56*'DAC Adjustment'!$O$5,'Census Tract'!N56)</f>
        <v>1.1990070469280434</v>
      </c>
      <c r="T60" s="196">
        <f ca="1">IF($L60=1,'Census Tract'!O56*'DAC Adjustment'!$O$5,'Census Tract'!O56)</f>
        <v>5.7055777169403958</v>
      </c>
      <c r="U60" s="196">
        <f ca="1">IF($L60=1,'Census Tract'!P56*'DAC Adjustment'!$O$5,'Census Tract'!P56)</f>
        <v>26.021944291654453</v>
      </c>
      <c r="V60" s="196">
        <f ca="1">IF($L60=1,'Census Tract'!Q56*'DAC Adjustment'!$O$5,'Census Tract'!Q56)</f>
        <v>56.442054722132362</v>
      </c>
      <c r="W60" s="196">
        <f ca="1">IF($L60=1,'Census Tract'!R56*'DAC Adjustment'!$O$5,'Census Tract'!R56)</f>
        <v>0.49918665294249792</v>
      </c>
      <c r="X60" s="196">
        <f ca="1">IF($L60=1,'Census Tract'!S56*'DAC Adjustment'!$O$5,'Census Tract'!S56)</f>
        <v>2.3712041498400196</v>
      </c>
      <c r="Y60" s="196">
        <f ca="1">IF($L60=1,'Census Tract'!T56*'DAC Adjustment'!$O$5,'Census Tract'!T56)</f>
        <v>10.404171201888659</v>
      </c>
      <c r="Z60" s="197">
        <f ca="1">IF($L60=1,'Census Tract'!U56*'DAC Adjustment'!$O$5,'Census Tract'!U56)</f>
        <v>22.35131681691696</v>
      </c>
    </row>
    <row r="61" spans="1:26" x14ac:dyDescent="0.25">
      <c r="A61" s="193">
        <v>5</v>
      </c>
      <c r="B61" s="53" t="s">
        <v>71</v>
      </c>
      <c r="C61" s="173">
        <v>41005022302</v>
      </c>
      <c r="D61" s="53">
        <v>5951</v>
      </c>
      <c r="E61" s="173">
        <f t="shared" si="1"/>
        <v>410463</v>
      </c>
      <c r="F61" s="53">
        <v>375262</v>
      </c>
      <c r="G61" s="53">
        <v>5015</v>
      </c>
      <c r="H61" s="53">
        <v>730</v>
      </c>
      <c r="I61" s="53">
        <v>80114</v>
      </c>
      <c r="J61" s="194">
        <f t="shared" si="2"/>
        <v>0</v>
      </c>
      <c r="K61" s="172">
        <f>VLOOKUP($C61,'DAC Definition'!$A$6:$D$834,MATCH('DAC Definition'!$A$3,'DAC Definition'!$A$6:$D$6,0),FALSE)</f>
        <v>0</v>
      </c>
      <c r="L61" s="172">
        <f t="shared" si="3"/>
        <v>0</v>
      </c>
      <c r="M61" s="173">
        <f>'Census Tract'!G57</f>
        <v>4779</v>
      </c>
      <c r="N61" s="195">
        <f t="shared" si="0"/>
        <v>63.866538578379902</v>
      </c>
      <c r="O61" s="196">
        <f ca="1">IF($L61=1,'Census Tract'!J57*'DAC Adjustment'!$O$5,'Census Tract'!J57)</f>
        <v>0.28344601113667428</v>
      </c>
      <c r="P61" s="196">
        <f ca="1">IF($L61=1,'Census Tract'!K57*'DAC Adjustment'!$O$5,'Census Tract'!K57)</f>
        <v>1.4086048912151663</v>
      </c>
      <c r="Q61" s="196">
        <f ca="1">IF($L61=1,'Census Tract'!L57*'DAC Adjustment'!$O$5,'Census Tract'!L57)</f>
        <v>6.4815324257464004</v>
      </c>
      <c r="R61" s="196">
        <f ca="1">IF($L61=1,'Census Tract'!M57*'DAC Adjustment'!$O$5,'Census Tract'!M57)</f>
        <v>14.077434751475993</v>
      </c>
      <c r="S61" s="196">
        <f ca="1">IF($L61=1,'Census Tract'!N57*'DAC Adjustment'!$O$5,'Census Tract'!N57)</f>
        <v>1.1416725796511493</v>
      </c>
      <c r="T61" s="196">
        <f ca="1">IF($L61=1,'Census Tract'!O57*'DAC Adjustment'!$O$5,'Census Tract'!O57)</f>
        <v>5.4327467442235795</v>
      </c>
      <c r="U61" s="196">
        <f ca="1">IF($L61=1,'Census Tract'!P57*'DAC Adjustment'!$O$5,'Census Tract'!P57)</f>
        <v>24.777619400242401</v>
      </c>
      <c r="V61" s="196">
        <f ca="1">IF($L61=1,'Census Tract'!Q57*'DAC Adjustment'!$O$5,'Census Tract'!Q57)</f>
        <v>53.743092153231821</v>
      </c>
      <c r="W61" s="196">
        <f ca="1">IF($L61=1,'Census Tract'!R57*'DAC Adjustment'!$O$5,'Census Tract'!R57)</f>
        <v>0.47531640056031027</v>
      </c>
      <c r="X61" s="196">
        <f ca="1">IF($L61=1,'Census Tract'!S57*'DAC Adjustment'!$O$5,'Census Tract'!S57)</f>
        <v>2.2578172209773761</v>
      </c>
      <c r="Y61" s="196">
        <f ca="1">IF($L61=1,'Census Tract'!T57*'DAC Adjustment'!$O$5,'Census Tract'!T57)</f>
        <v>9.9066615209854341</v>
      </c>
      <c r="Z61" s="197">
        <f ca="1">IF($L61=1,'Census Tract'!U57*'DAC Adjustment'!$O$5,'Census Tract'!U57)</f>
        <v>21.282515056394924</v>
      </c>
    </row>
    <row r="62" spans="1:26" x14ac:dyDescent="0.25">
      <c r="A62" s="193">
        <v>5</v>
      </c>
      <c r="B62" s="53" t="s">
        <v>71</v>
      </c>
      <c r="C62" s="173">
        <v>41005022205</v>
      </c>
      <c r="D62" s="53">
        <v>3704</v>
      </c>
      <c r="E62" s="173">
        <f t="shared" si="1"/>
        <v>410463</v>
      </c>
      <c r="F62" s="53">
        <v>375262</v>
      </c>
      <c r="G62" s="53">
        <v>5015</v>
      </c>
      <c r="H62" s="53">
        <v>730</v>
      </c>
      <c r="I62" s="53">
        <v>108478</v>
      </c>
      <c r="J62" s="194">
        <f t="shared" si="2"/>
        <v>0</v>
      </c>
      <c r="K62" s="172">
        <f>VLOOKUP($C62,'DAC Definition'!$A$6:$D$834,MATCH('DAC Definition'!$A$3,'DAC Definition'!$A$6:$D$6,0),FALSE)</f>
        <v>0</v>
      </c>
      <c r="L62" s="172">
        <f t="shared" si="3"/>
        <v>0</v>
      </c>
      <c r="M62" s="173">
        <f>'Census Tract'!G58</f>
        <v>3036</v>
      </c>
      <c r="N62" s="195">
        <f t="shared" si="0"/>
        <v>40.573092932404563</v>
      </c>
      <c r="O62" s="196">
        <f ca="1">IF($L62=1,'Census Tract'!J58*'DAC Adjustment'!$O$5,'Census Tract'!J58)</f>
        <v>0.98855552293956728</v>
      </c>
      <c r="P62" s="196">
        <f ca="1">IF($L62=1,'Census Tract'!K58*'DAC Adjustment'!$O$5,'Census Tract'!K58)</f>
        <v>4.9126962107044845</v>
      </c>
      <c r="Q62" s="196">
        <f ca="1">IF($L62=1,'Census Tract'!L58*'DAC Adjustment'!$O$5,'Census Tract'!L58)</f>
        <v>22.60520319509434</v>
      </c>
      <c r="R62" s="196">
        <f ca="1">IF($L62=1,'Census Tract'!M58*'DAC Adjustment'!$O$5,'Census Tract'!M58)</f>
        <v>49.09691908023607</v>
      </c>
      <c r="S62" s="196">
        <f ca="1">IF($L62=1,'Census Tract'!N58*'DAC Adjustment'!$O$5,'Census Tract'!N58)</f>
        <v>0.72528101105270748</v>
      </c>
      <c r="T62" s="196">
        <f ca="1">IF($L62=1,'Census Tract'!O58*'DAC Adjustment'!$O$5,'Census Tract'!O58)</f>
        <v>3.4513118048677103</v>
      </c>
      <c r="U62" s="196">
        <f ca="1">IF($L62=1,'Census Tract'!P58*'DAC Adjustment'!$O$5,'Census Tract'!P58)</f>
        <v>15.740709876362406</v>
      </c>
      <c r="V62" s="196">
        <f ca="1">IF($L62=1,'Census Tract'!Q58*'DAC Adjustment'!$O$5,'Census Tract'!Q58)</f>
        <v>34.141876496591713</v>
      </c>
      <c r="W62" s="196">
        <f ca="1">IF($L62=1,'Census Tract'!R58*'DAC Adjustment'!$O$5,'Census Tract'!R58)</f>
        <v>0.30195869263467295</v>
      </c>
      <c r="X62" s="196">
        <f ca="1">IF($L62=1,'Census Tract'!S58*'DAC Adjustment'!$O$5,'Census Tract'!S58)</f>
        <v>1.4343446501124324</v>
      </c>
      <c r="Y62" s="196">
        <f ca="1">IF($L62=1,'Census Tract'!T58*'DAC Adjustment'!$O$5,'Census Tract'!T58)</f>
        <v>6.2934974634257754</v>
      </c>
      <c r="Z62" s="197">
        <f ca="1">IF($L62=1,'Census Tract'!U58*'DAC Adjustment'!$O$5,'Census Tract'!U58)</f>
        <v>13.520342270603681</v>
      </c>
    </row>
    <row r="63" spans="1:26" x14ac:dyDescent="0.25">
      <c r="A63" s="193">
        <v>5</v>
      </c>
      <c r="B63" s="53" t="s">
        <v>71</v>
      </c>
      <c r="C63" s="173">
        <v>41005022201</v>
      </c>
      <c r="D63" s="53">
        <v>5686</v>
      </c>
      <c r="E63" s="173">
        <f t="shared" si="1"/>
        <v>410463</v>
      </c>
      <c r="F63" s="53">
        <v>375262</v>
      </c>
      <c r="G63" s="53">
        <v>5015</v>
      </c>
      <c r="H63" s="53">
        <v>730</v>
      </c>
      <c r="I63" s="53">
        <v>42689</v>
      </c>
      <c r="J63" s="194">
        <f t="shared" si="2"/>
        <v>1</v>
      </c>
      <c r="K63" s="172">
        <f>VLOOKUP($C63,'DAC Definition'!$A$6:$D$834,MATCH('DAC Definition'!$A$3,'DAC Definition'!$A$6:$D$6,0),FALSE)</f>
        <v>1</v>
      </c>
      <c r="L63" s="172">
        <f t="shared" si="3"/>
        <v>1</v>
      </c>
      <c r="M63" s="173">
        <f>'Census Tract'!G59</f>
        <v>3356</v>
      </c>
      <c r="N63" s="195">
        <f t="shared" si="0"/>
        <v>44.849571765859586</v>
      </c>
      <c r="O63" s="196">
        <f ca="1">IF($L63=1,'Census Tract'!J59*'DAC Adjustment'!$O$5,'Census Tract'!J59)</f>
        <v>3.5893980297210475</v>
      </c>
      <c r="P63" s="196">
        <f ca="1">IF($L63=1,'Census Tract'!K59*'DAC Adjustment'!$O$5,'Census Tract'!K59)</f>
        <v>17.837766003153188</v>
      </c>
      <c r="Q63" s="196">
        <f ca="1">IF($L63=1,'Census Tract'!L59*'DAC Adjustment'!$O$5,'Census Tract'!L59)</f>
        <v>82.078416363140164</v>
      </c>
      <c r="R63" s="196">
        <f ca="1">IF($L63=1,'Census Tract'!M59*'DAC Adjustment'!$O$5,'Census Tract'!M59)</f>
        <v>178.26857523180951</v>
      </c>
      <c r="S63" s="196">
        <f ca="1">IF($L63=1,'Census Tract'!N59*'DAC Adjustment'!$O$5,'Census Tract'!N59)</f>
        <v>1.0021587092773743</v>
      </c>
      <c r="T63" s="196">
        <f ca="1">IF($L63=1,'Census Tract'!O59*'DAC Adjustment'!$O$5,'Census Tract'!O59)</f>
        <v>4.7688580439459969</v>
      </c>
      <c r="U63" s="196">
        <f ca="1">IF($L63=1,'Census Tract'!P59*'DAC Adjustment'!$O$5,'Census Tract'!P59)</f>
        <v>21.749762164473086</v>
      </c>
      <c r="V63" s="196">
        <f ca="1">IF($L63=1,'Census Tract'!Q59*'DAC Adjustment'!$O$5,'Census Tract'!Q59)</f>
        <v>47.175616568907202</v>
      </c>
      <c r="W63" s="196">
        <f ca="1">IF($L63=1,'Census Tract'!R59*'DAC Adjustment'!$O$5,'Census Tract'!R59)</f>
        <v>0.41723211976365387</v>
      </c>
      <c r="X63" s="196">
        <f ca="1">IF($L63=1,'Census Tract'!S59*'DAC Adjustment'!$O$5,'Census Tract'!S59)</f>
        <v>1.9819090274116122</v>
      </c>
      <c r="Y63" s="196">
        <f ca="1">IF($L63=1,'Census Tract'!T59*'DAC Adjustment'!$O$5,'Census Tract'!T59)</f>
        <v>8.6960546307875912</v>
      </c>
      <c r="Z63" s="197">
        <f ca="1">IF($L63=1,'Census Tract'!U59*'DAC Adjustment'!$O$5,'Census Tract'!U59)</f>
        <v>18.68176410579132</v>
      </c>
    </row>
    <row r="64" spans="1:26" x14ac:dyDescent="0.25">
      <c r="A64" s="193">
        <v>5</v>
      </c>
      <c r="B64" s="53" t="s">
        <v>71</v>
      </c>
      <c r="C64" s="173">
        <v>41005980000</v>
      </c>
      <c r="D64" s="53">
        <v>65</v>
      </c>
      <c r="E64" s="173">
        <f t="shared" si="1"/>
        <v>410463</v>
      </c>
      <c r="F64" s="53">
        <v>375262</v>
      </c>
      <c r="G64" s="53">
        <v>5015</v>
      </c>
      <c r="H64" s="53">
        <v>730</v>
      </c>
      <c r="I64" s="53">
        <v>0</v>
      </c>
      <c r="J64" s="194">
        <f t="shared" si="2"/>
        <v>1</v>
      </c>
      <c r="K64" s="172">
        <f>VLOOKUP($C64,'DAC Definition'!$A$6:$D$834,MATCH('DAC Definition'!$A$3,'DAC Definition'!$A$6:$D$6,0),FALSE)</f>
        <v>1</v>
      </c>
      <c r="L64" s="172">
        <f t="shared" si="3"/>
        <v>1</v>
      </c>
      <c r="M64" s="173">
        <f>'Census Tract'!G60</f>
        <v>11</v>
      </c>
      <c r="N64" s="195">
        <f t="shared" si="0"/>
        <v>0.14700395990001652</v>
      </c>
      <c r="O64" s="196">
        <f ca="1">IF($L64=1,'Census Tract'!J60*'DAC Adjustment'!$O$5,'Census Tract'!J60)</f>
        <v>3.0731184246070076E-2</v>
      </c>
      <c r="P64" s="196">
        <f ca="1">IF($L64=1,'Census Tract'!K60*'DAC Adjustment'!$O$5,'Census Tract'!K60)</f>
        <v>0.15501962676976772</v>
      </c>
      <c r="Q64" s="196">
        <f ca="1">IF($L64=1,'Census Tract'!L60*'DAC Adjustment'!$O$5,'Census Tract'!L60)</f>
        <v>0.71829272834724667</v>
      </c>
      <c r="R64" s="196">
        <f ca="1">IF($L64=1,'Census Tract'!M60*'DAC Adjustment'!$O$5,'Census Tract'!M60)</f>
        <v>1.5625144337660513</v>
      </c>
      <c r="S64" s="196">
        <f ca="1">IF($L64=1,'Census Tract'!N60*'DAC Adjustment'!$O$5,'Census Tract'!N60)</f>
        <v>4.355142525839021E-3</v>
      </c>
      <c r="T64" s="196">
        <f ca="1">IF($L64=1,'Census Tract'!O60*'DAC Adjustment'!$O$5,'Census Tract'!O60)</f>
        <v>2.2763421027566132E-2</v>
      </c>
      <c r="U64" s="196">
        <f ca="1">IF($L64=1,'Census Tract'!P60*'DAC Adjustment'!$O$5,'Census Tract'!P60)</f>
        <v>0.10620138368021238</v>
      </c>
      <c r="V64" s="196">
        <f ca="1">IF($L64=1,'Census Tract'!Q60*'DAC Adjustment'!$O$5,'Census Tract'!Q60)</f>
        <v>0.23125276262584388</v>
      </c>
      <c r="W64" s="196">
        <f ca="1">IF($L64=1,'Census Tract'!R60*'DAC Adjustment'!$O$5,'Census Tract'!R60)</f>
        <v>2.9743654971592162E-3</v>
      </c>
      <c r="X64" s="196">
        <f ca="1">IF($L64=1,'Census Tract'!S60*'DAC Adjustment'!$O$5,'Census Tract'!S60)</f>
        <v>1.5408494971923691E-2</v>
      </c>
      <c r="Y64" s="196">
        <f ca="1">IF($L64=1,'Census Tract'!T60*'DAC Adjustment'!$O$5,'Census Tract'!T60)</f>
        <v>7.1001892859352392E-2</v>
      </c>
      <c r="Z64" s="197">
        <f ca="1">IF($L64=1,'Census Tract'!U60*'DAC Adjustment'!$O$5,'Census Tract'!U60)</f>
        <v>0.15431659723648022</v>
      </c>
    </row>
    <row r="65" spans="1:26" x14ac:dyDescent="0.25">
      <c r="A65" s="193">
        <v>5</v>
      </c>
      <c r="B65" s="53" t="s">
        <v>71</v>
      </c>
      <c r="C65" s="173">
        <v>41005020403</v>
      </c>
      <c r="D65" s="53">
        <v>3725</v>
      </c>
      <c r="E65" s="173">
        <f t="shared" si="1"/>
        <v>410463</v>
      </c>
      <c r="F65" s="53">
        <v>375262</v>
      </c>
      <c r="G65" s="53">
        <v>5015</v>
      </c>
      <c r="H65" s="53">
        <v>730</v>
      </c>
      <c r="I65" s="53">
        <v>164063</v>
      </c>
      <c r="J65" s="194">
        <f t="shared" si="2"/>
        <v>0</v>
      </c>
      <c r="K65" s="172">
        <f>VLOOKUP($C65,'DAC Definition'!$A$6:$D$834,MATCH('DAC Definition'!$A$3,'DAC Definition'!$A$6:$D$6,0),FALSE)</f>
        <v>0</v>
      </c>
      <c r="L65" s="172">
        <f t="shared" si="3"/>
        <v>0</v>
      </c>
      <c r="M65" s="173">
        <f>'Census Tract'!G61</f>
        <v>3035</v>
      </c>
      <c r="N65" s="195">
        <f t="shared" si="0"/>
        <v>40.559728936050014</v>
      </c>
      <c r="O65" s="196">
        <f ca="1">IF($L65=1,'Census Tract'!J61*'DAC Adjustment'!$O$5,'Census Tract'!J61)</f>
        <v>0.13320960947412608</v>
      </c>
      <c r="P65" s="196">
        <f ca="1">IF($L65=1,'Census Tract'!K61*'DAC Adjustment'!$O$5,'Census Tract'!K61)</f>
        <v>0.66199452484670362</v>
      </c>
      <c r="Q65" s="196">
        <f ca="1">IF($L65=1,'Census Tract'!L61*'DAC Adjustment'!$O$5,'Census Tract'!L61)</f>
        <v>3.0460912106864715</v>
      </c>
      <c r="R65" s="196">
        <f ca="1">IF($L65=1,'Census Tract'!M61*'DAC Adjustment'!$O$5,'Census Tract'!M61)</f>
        <v>6.6158968973367749</v>
      </c>
      <c r="S65" s="196">
        <f ca="1">IF($L65=1,'Census Tract'!N61*'DAC Adjustment'!$O$5,'Census Tract'!N61)</f>
        <v>0.72504211743905389</v>
      </c>
      <c r="T65" s="196">
        <f ca="1">IF($L65=1,'Census Tract'!O61*'DAC Adjustment'!$O$5,'Census Tract'!O61)</f>
        <v>3.4501750091480572</v>
      </c>
      <c r="U65" s="196">
        <f ca="1">IF($L65=1,'Census Tract'!P61*'DAC Adjustment'!$O$5,'Census Tract'!P61)</f>
        <v>15.735525189314856</v>
      </c>
      <c r="V65" s="196">
        <f ca="1">IF($L65=1,'Census Tract'!Q61*'DAC Adjustment'!$O$5,'Census Tract'!Q61)</f>
        <v>34.130630819221302</v>
      </c>
      <c r="W65" s="196">
        <f ca="1">IF($L65=1,'Census Tract'!R61*'DAC Adjustment'!$O$5,'Census Tract'!R61)</f>
        <v>0.30185923324974717</v>
      </c>
      <c r="X65" s="196">
        <f ca="1">IF($L65=1,'Census Tract'!S61*'DAC Adjustment'!$O$5,'Census Tract'!S61)</f>
        <v>1.4338722045755048</v>
      </c>
      <c r="Y65" s="196">
        <f ca="1">IF($L65=1,'Census Tract'!T61*'DAC Adjustment'!$O$5,'Census Tract'!T61)</f>
        <v>6.291424506422012</v>
      </c>
      <c r="Z65" s="197">
        <f ca="1">IF($L65=1,'Census Tract'!U61*'DAC Adjustment'!$O$5,'Census Tract'!U61)</f>
        <v>13.515888929934841</v>
      </c>
    </row>
    <row r="66" spans="1:26" x14ac:dyDescent="0.25">
      <c r="A66" s="193">
        <v>5</v>
      </c>
      <c r="B66" s="53" t="s">
        <v>71</v>
      </c>
      <c r="C66" s="173">
        <v>41005022702</v>
      </c>
      <c r="D66" s="53">
        <v>6544</v>
      </c>
      <c r="E66" s="173">
        <f t="shared" si="1"/>
        <v>410463</v>
      </c>
      <c r="F66" s="53">
        <v>375262</v>
      </c>
      <c r="G66" s="53">
        <v>5015</v>
      </c>
      <c r="H66" s="53">
        <v>730</v>
      </c>
      <c r="I66" s="53">
        <v>134678</v>
      </c>
      <c r="J66" s="194">
        <f t="shared" si="2"/>
        <v>0</v>
      </c>
      <c r="K66" s="172">
        <f>VLOOKUP($C66,'DAC Definition'!$A$6:$D$834,MATCH('DAC Definition'!$A$3,'DAC Definition'!$A$6:$D$6,0),FALSE)</f>
        <v>0</v>
      </c>
      <c r="L66" s="172">
        <f t="shared" si="3"/>
        <v>0</v>
      </c>
      <c r="M66" s="173">
        <f>'Census Tract'!G62</f>
        <v>6175</v>
      </c>
      <c r="N66" s="195">
        <f t="shared" si="0"/>
        <v>82.522677489327464</v>
      </c>
      <c r="O66" s="196">
        <f ca="1">IF($L66=1,'Census Tract'!J62*'DAC Adjustment'!$O$5,'Census Tract'!J62)</f>
        <v>4.9830615255002639</v>
      </c>
      <c r="P66" s="196">
        <f ca="1">IF($L66=1,'Census Tract'!K62*'DAC Adjustment'!$O$5,'Census Tract'!K62)</f>
        <v>25.136432480717836</v>
      </c>
      <c r="Q66" s="196">
        <f ca="1">IF($L66=1,'Census Tract'!L62*'DAC Adjustment'!$O$5,'Census Tract'!L62)</f>
        <v>116.47116590150605</v>
      </c>
      <c r="R66" s="196">
        <f ca="1">IF($L66=1,'Census Tract'!M62*'DAC Adjustment'!$O$5,'Census Tract'!M62)</f>
        <v>253.36171543516525</v>
      </c>
      <c r="S66" s="196">
        <f ca="1">IF($L66=1,'Census Tract'!N62*'DAC Adjustment'!$O$5,'Census Tract'!N62)</f>
        <v>1.9558549161495236</v>
      </c>
      <c r="T66" s="196">
        <f ca="1">IF($L66=1,'Census Tract'!O62*'DAC Adjustment'!$O$5,'Census Tract'!O62)</f>
        <v>10.222845443288788</v>
      </c>
      <c r="U66" s="196">
        <f ca="1">IF($L66=1,'Census Tract'!P62*'DAC Adjustment'!$O$5,'Census Tract'!P62)</f>
        <v>47.694075943659001</v>
      </c>
      <c r="V66" s="196">
        <f ca="1">IF($L66=1,'Census Tract'!Q62*'DAC Adjustment'!$O$5,'Census Tract'!Q62)</f>
        <v>103.85351339742441</v>
      </c>
      <c r="W66" s="196">
        <f ca="1">IF($L66=1,'Census Tract'!R62*'DAC Adjustment'!$O$5,'Census Tract'!R62)</f>
        <v>1.335760505087866</v>
      </c>
      <c r="X66" s="196">
        <f ca="1">IF($L66=1,'Census Tract'!S62*'DAC Adjustment'!$O$5,'Census Tract'!S62)</f>
        <v>6.9198150146639099</v>
      </c>
      <c r="Y66" s="196">
        <f ca="1">IF($L66=1,'Census Tract'!T62*'DAC Adjustment'!$O$5,'Census Tract'!T62)</f>
        <v>31.886304611381885</v>
      </c>
      <c r="Z66" s="197">
        <f ca="1">IF($L66=1,'Census Tract'!U62*'DAC Adjustment'!$O$5,'Census Tract'!U62)</f>
        <v>69.302180940746567</v>
      </c>
    </row>
    <row r="67" spans="1:26" x14ac:dyDescent="0.25">
      <c r="A67" s="193">
        <v>5</v>
      </c>
      <c r="B67" s="53" t="s">
        <v>71</v>
      </c>
      <c r="C67" s="173">
        <v>41005022400</v>
      </c>
      <c r="D67" s="53">
        <v>3999</v>
      </c>
      <c r="E67" s="173">
        <f t="shared" si="1"/>
        <v>410463</v>
      </c>
      <c r="F67" s="53">
        <v>375262</v>
      </c>
      <c r="G67" s="53">
        <v>5015</v>
      </c>
      <c r="H67" s="53">
        <v>730</v>
      </c>
      <c r="I67" s="53">
        <v>60664</v>
      </c>
      <c r="J67" s="194">
        <f t="shared" si="2"/>
        <v>0</v>
      </c>
      <c r="K67" s="172">
        <f>VLOOKUP($C67,'DAC Definition'!$A$6:$D$834,MATCH('DAC Definition'!$A$3,'DAC Definition'!$A$6:$D$6,0),FALSE)</f>
        <v>0</v>
      </c>
      <c r="L67" s="172">
        <f t="shared" si="3"/>
        <v>0</v>
      </c>
      <c r="M67" s="173">
        <f>'Census Tract'!G63</f>
        <v>2747</v>
      </c>
      <c r="N67" s="195">
        <f t="shared" si="0"/>
        <v>36.710897985940491</v>
      </c>
      <c r="O67" s="196">
        <f ca="1">IF($L67=1,'Census Tract'!J63*'DAC Adjustment'!$O$5,'Census Tract'!J63)</f>
        <v>1.78681160377324</v>
      </c>
      <c r="P67" s="196">
        <f ca="1">IF($L67=1,'Census Tract'!K63*'DAC Adjustment'!$O$5,'Census Tract'!K63)</f>
        <v>8.8796859573422502</v>
      </c>
      <c r="Q67" s="196">
        <f ca="1">IF($L67=1,'Census Tract'!L63*'DAC Adjustment'!$O$5,'Census Tract'!L63)</f>
        <v>40.858847517779438</v>
      </c>
      <c r="R67" s="196">
        <f ca="1">IF($L67=1,'Census Tract'!M63*'DAC Adjustment'!$O$5,'Census Tract'!M63)</f>
        <v>88.742556878562453</v>
      </c>
      <c r="S67" s="196">
        <f ca="1">IF($L67=1,'Census Tract'!N63*'DAC Adjustment'!$O$5,'Census Tract'!N63)</f>
        <v>0.65624075670678128</v>
      </c>
      <c r="T67" s="196">
        <f ca="1">IF($L67=1,'Census Tract'!O63*'DAC Adjustment'!$O$5,'Census Tract'!O63)</f>
        <v>3.1227778418878795</v>
      </c>
      <c r="U67" s="196">
        <f ca="1">IF($L67=1,'Census Tract'!P63*'DAC Adjustment'!$O$5,'Census Tract'!P63)</f>
        <v>14.2423353196204</v>
      </c>
      <c r="V67" s="196">
        <f ca="1">IF($L67=1,'Census Tract'!Q63*'DAC Adjustment'!$O$5,'Census Tract'!Q63)</f>
        <v>30.891875736540666</v>
      </c>
      <c r="W67" s="196">
        <f ca="1">IF($L67=1,'Census Tract'!R63*'DAC Adjustment'!$O$5,'Census Tract'!R63)</f>
        <v>0.2732149303911221</v>
      </c>
      <c r="X67" s="196">
        <f ca="1">IF($L67=1,'Census Tract'!S63*'DAC Adjustment'!$O$5,'Census Tract'!S63)</f>
        <v>1.2978078899403334</v>
      </c>
      <c r="Y67" s="196">
        <f ca="1">IF($L67=1,'Census Tract'!T63*'DAC Adjustment'!$O$5,'Census Tract'!T63)</f>
        <v>5.6944128893381443</v>
      </c>
      <c r="Z67" s="197">
        <f ca="1">IF($L67=1,'Census Tract'!U63*'DAC Adjustment'!$O$5,'Census Tract'!U63)</f>
        <v>12.233326817308406</v>
      </c>
    </row>
    <row r="68" spans="1:26" x14ac:dyDescent="0.25">
      <c r="A68" s="193">
        <v>5</v>
      </c>
      <c r="B68" s="53" t="s">
        <v>71</v>
      </c>
      <c r="C68" s="173">
        <v>41005021300</v>
      </c>
      <c r="D68" s="53">
        <v>6014</v>
      </c>
      <c r="E68" s="173">
        <f t="shared" si="1"/>
        <v>410463</v>
      </c>
      <c r="F68" s="53">
        <v>375262</v>
      </c>
      <c r="G68" s="53">
        <v>5015</v>
      </c>
      <c r="H68" s="53">
        <v>730</v>
      </c>
      <c r="I68" s="53">
        <v>67358</v>
      </c>
      <c r="J68" s="194">
        <f t="shared" si="2"/>
        <v>0</v>
      </c>
      <c r="K68" s="172">
        <f>VLOOKUP($C68,'DAC Definition'!$A$6:$D$834,MATCH('DAC Definition'!$A$3,'DAC Definition'!$A$6:$D$6,0),FALSE)</f>
        <v>0</v>
      </c>
      <c r="L68" s="172">
        <f t="shared" si="3"/>
        <v>0</v>
      </c>
      <c r="M68" s="173">
        <f>'Census Tract'!G64</f>
        <v>5164</v>
      </c>
      <c r="N68" s="195">
        <f t="shared" si="0"/>
        <v>69.011677174880489</v>
      </c>
      <c r="O68" s="196">
        <f ca="1">IF($L68=1,'Census Tract'!J64*'DAC Adjustment'!$O$5,'Census Tract'!J64)</f>
        <v>0.45371393302089558</v>
      </c>
      <c r="P68" s="196">
        <f ca="1">IF($L68=1,'Census Tract'!K64*'DAC Adjustment'!$O$5,'Census Tract'!K64)</f>
        <v>2.2547633064327575</v>
      </c>
      <c r="Q68" s="196">
        <f ca="1">IF($L68=1,'Census Tract'!L64*'DAC Adjustment'!$O$5,'Census Tract'!L64)</f>
        <v>10.375032469480988</v>
      </c>
      <c r="R68" s="196">
        <f ca="1">IF($L68=1,'Census Tract'!M64*'DAC Adjustment'!$O$5,'Census Tract'!M64)</f>
        <v>22.533844319500442</v>
      </c>
      <c r="S68" s="196">
        <f ca="1">IF($L68=1,'Census Tract'!N64*'DAC Adjustment'!$O$5,'Census Tract'!N64)</f>
        <v>1.2336466209078332</v>
      </c>
      <c r="T68" s="196">
        <f ca="1">IF($L68=1,'Census Tract'!O64*'DAC Adjustment'!$O$5,'Census Tract'!O64)</f>
        <v>5.8704130962901377</v>
      </c>
      <c r="U68" s="196">
        <f ca="1">IF($L68=1,'Census Tract'!P64*'DAC Adjustment'!$O$5,'Census Tract'!P64)</f>
        <v>26.77372391354923</v>
      </c>
      <c r="V68" s="196">
        <f ca="1">IF($L68=1,'Census Tract'!Q64*'DAC Adjustment'!$O$5,'Census Tract'!Q64)</f>
        <v>58.072677940843093</v>
      </c>
      <c r="W68" s="196">
        <f ca="1">IF($L68=1,'Census Tract'!R64*'DAC Adjustment'!$O$5,'Census Tract'!R64)</f>
        <v>0.51360826375673618</v>
      </c>
      <c r="X68" s="196">
        <f ca="1">IF($L68=1,'Census Tract'!S64*'DAC Adjustment'!$O$5,'Census Tract'!S64)</f>
        <v>2.4397087526945325</v>
      </c>
      <c r="Y68" s="196">
        <f ca="1">IF($L68=1,'Census Tract'!T64*'DAC Adjustment'!$O$5,'Census Tract'!T64)</f>
        <v>10.704749967434356</v>
      </c>
      <c r="Z68" s="197">
        <f ca="1">IF($L68=1,'Census Tract'!U64*'DAC Adjustment'!$O$5,'Census Tract'!U64)</f>
        <v>22.997051213899017</v>
      </c>
    </row>
    <row r="69" spans="1:26" x14ac:dyDescent="0.25">
      <c r="A69" s="193">
        <v>5</v>
      </c>
      <c r="B69" s="53" t="s">
        <v>71</v>
      </c>
      <c r="C69" s="173">
        <v>41005020505</v>
      </c>
      <c r="D69" s="53">
        <v>2481</v>
      </c>
      <c r="E69" s="173">
        <f t="shared" si="1"/>
        <v>410463</v>
      </c>
      <c r="F69" s="53">
        <v>375262</v>
      </c>
      <c r="G69" s="53">
        <v>5015</v>
      </c>
      <c r="H69" s="53">
        <v>730</v>
      </c>
      <c r="I69" s="53">
        <v>96103</v>
      </c>
      <c r="J69" s="194">
        <f t="shared" si="2"/>
        <v>0</v>
      </c>
      <c r="K69" s="172">
        <f>VLOOKUP($C69,'DAC Definition'!$A$6:$D$834,MATCH('DAC Definition'!$A$3,'DAC Definition'!$A$6:$D$6,0),FALSE)</f>
        <v>0</v>
      </c>
      <c r="L69" s="172">
        <f t="shared" si="3"/>
        <v>0</v>
      </c>
      <c r="M69" s="173">
        <f>'Census Tract'!G65</f>
        <v>1858</v>
      </c>
      <c r="N69" s="195">
        <f t="shared" si="0"/>
        <v>24.830305226748244</v>
      </c>
      <c r="O69" s="196">
        <f ca="1">IF($L69=1,'Census Tract'!J65*'DAC Adjustment'!$O$5,'Census Tract'!J65)</f>
        <v>0.61747161083307311</v>
      </c>
      <c r="P69" s="196">
        <f ca="1">IF($L69=1,'Census Tract'!K65*'DAC Adjustment'!$O$5,'Census Tract'!K65)</f>
        <v>3.0685686057743817</v>
      </c>
      <c r="Q69" s="196">
        <f ca="1">IF($L69=1,'Census Tract'!L65*'DAC Adjustment'!$O$5,'Census Tract'!L65)</f>
        <v>14.119663393896312</v>
      </c>
      <c r="R69" s="196">
        <f ca="1">IF($L69=1,'Census Tract'!M65*'DAC Adjustment'!$O$5,'Census Tract'!M65)</f>
        <v>30.666920580512194</v>
      </c>
      <c r="S69" s="196">
        <f ca="1">IF($L69=1,'Census Tract'!N65*'DAC Adjustment'!$O$5,'Census Tract'!N65)</f>
        <v>0.44386433416862009</v>
      </c>
      <c r="T69" s="196">
        <f ca="1">IF($L69=1,'Census Tract'!O65*'DAC Adjustment'!$O$5,'Census Tract'!O65)</f>
        <v>2.1121664471160098</v>
      </c>
      <c r="U69" s="196">
        <f ca="1">IF($L69=1,'Census Tract'!P65*'DAC Adjustment'!$O$5,'Census Tract'!P65)</f>
        <v>9.6331485343482708</v>
      </c>
      <c r="V69" s="196">
        <f ca="1">IF($L69=1,'Census Tract'!Q65*'DAC Adjustment'!$O$5,'Census Tract'!Q65)</f>
        <v>20.894468554238276</v>
      </c>
      <c r="W69" s="196">
        <f ca="1">IF($L69=1,'Census Tract'!R65*'DAC Adjustment'!$O$5,'Census Tract'!R65)</f>
        <v>0.1847955371921022</v>
      </c>
      <c r="X69" s="196">
        <f ca="1">IF($L69=1,'Census Tract'!S65*'DAC Adjustment'!$O$5,'Census Tract'!S65)</f>
        <v>0.87780380761162691</v>
      </c>
      <c r="Y69" s="196">
        <f ca="1">IF($L69=1,'Census Tract'!T65*'DAC Adjustment'!$O$5,'Census Tract'!T65)</f>
        <v>3.8515541129924538</v>
      </c>
      <c r="Z69" s="197">
        <f ca="1">IF($L69=1,'Census Tract'!U65*'DAC Adjustment'!$O$5,'Census Tract'!U65)</f>
        <v>8.2743069627080494</v>
      </c>
    </row>
    <row r="70" spans="1:26" x14ac:dyDescent="0.25">
      <c r="A70" s="193">
        <v>5</v>
      </c>
      <c r="B70" s="53" t="s">
        <v>71</v>
      </c>
      <c r="C70" s="173">
        <v>41005024400</v>
      </c>
      <c r="D70" s="53">
        <v>8056</v>
      </c>
      <c r="E70" s="173">
        <f t="shared" si="1"/>
        <v>410463</v>
      </c>
      <c r="F70" s="53">
        <v>375262</v>
      </c>
      <c r="G70" s="53">
        <v>5015</v>
      </c>
      <c r="H70" s="53">
        <v>730</v>
      </c>
      <c r="I70" s="53">
        <v>66462</v>
      </c>
      <c r="J70" s="194">
        <f t="shared" si="2"/>
        <v>0</v>
      </c>
      <c r="K70" s="172">
        <f>VLOOKUP($C70,'DAC Definition'!$A$6:$D$834,MATCH('DAC Definition'!$A$3,'DAC Definition'!$A$6:$D$6,0),FALSE)</f>
        <v>0</v>
      </c>
      <c r="L70" s="172">
        <f t="shared" si="3"/>
        <v>0</v>
      </c>
      <c r="M70" s="173">
        <f>'Census Tract'!G66</f>
        <v>5714</v>
      </c>
      <c r="N70" s="195">
        <f t="shared" si="0"/>
        <v>76.361875169881316</v>
      </c>
      <c r="O70" s="196">
        <f ca="1">IF($L70=1,'Census Tract'!J66*'DAC Adjustment'!$O$5,'Census Tract'!J66)</f>
        <v>3.1123974544424566</v>
      </c>
      <c r="P70" s="196">
        <f ca="1">IF($L70=1,'Census Tract'!K66*'DAC Adjustment'!$O$5,'Census Tract'!K66)</f>
        <v>15.467278089933318</v>
      </c>
      <c r="Q70" s="196">
        <f ca="1">IF($L70=1,'Census Tract'!L66*'DAC Adjustment'!$O$5,'Census Tract'!L66)</f>
        <v>71.170890505324877</v>
      </c>
      <c r="R70" s="196">
        <f ca="1">IF($L70=1,'Census Tract'!M66*'DAC Adjustment'!$O$5,'Census Tract'!M66)</f>
        <v>154.5781925449175</v>
      </c>
      <c r="S70" s="196">
        <f ca="1">IF($L70=1,'Census Tract'!N66*'DAC Adjustment'!$O$5,'Census Tract'!N66)</f>
        <v>1.3650381084173817</v>
      </c>
      <c r="T70" s="196">
        <f ca="1">IF($L70=1,'Census Tract'!O66*'DAC Adjustment'!$O$5,'Census Tract'!O66)</f>
        <v>6.4956507420995049</v>
      </c>
      <c r="U70" s="196">
        <f ca="1">IF($L70=1,'Census Tract'!P66*'DAC Adjustment'!$O$5,'Census Tract'!P66)</f>
        <v>29.62530178970184</v>
      </c>
      <c r="V70" s="196">
        <f ca="1">IF($L70=1,'Census Tract'!Q66*'DAC Adjustment'!$O$5,'Census Tract'!Q66)</f>
        <v>64.257800494573473</v>
      </c>
      <c r="W70" s="196">
        <f ca="1">IF($L70=1,'Census Tract'!R66*'DAC Adjustment'!$O$5,'Census Tract'!R66)</f>
        <v>0.56831092546591611</v>
      </c>
      <c r="X70" s="196">
        <f ca="1">IF($L70=1,'Census Tract'!S66*'DAC Adjustment'!$O$5,'Census Tract'!S66)</f>
        <v>2.6995537980047559</v>
      </c>
      <c r="Y70" s="196">
        <f ca="1">IF($L70=1,'Census Tract'!T66*'DAC Adjustment'!$O$5,'Census Tract'!T66)</f>
        <v>11.844876319504243</v>
      </c>
      <c r="Z70" s="197">
        <f ca="1">IF($L70=1,'Census Tract'!U66*'DAC Adjustment'!$O$5,'Census Tract'!U66)</f>
        <v>25.446388581762001</v>
      </c>
    </row>
    <row r="71" spans="1:26" x14ac:dyDescent="0.25">
      <c r="A71" s="193">
        <v>5</v>
      </c>
      <c r="B71" s="53" t="s">
        <v>71</v>
      </c>
      <c r="C71" s="173">
        <v>41005024000</v>
      </c>
      <c r="D71" s="53">
        <v>2579</v>
      </c>
      <c r="E71" s="173">
        <f t="shared" si="1"/>
        <v>410463</v>
      </c>
      <c r="F71" s="53">
        <v>375262</v>
      </c>
      <c r="G71" s="53">
        <v>5015</v>
      </c>
      <c r="H71" s="53">
        <v>730</v>
      </c>
      <c r="I71" s="53">
        <v>71793</v>
      </c>
      <c r="J71" s="194">
        <f t="shared" si="2"/>
        <v>0</v>
      </c>
      <c r="K71" s="172">
        <f>VLOOKUP($C71,'DAC Definition'!$A$6:$D$834,MATCH('DAC Definition'!$A$3,'DAC Definition'!$A$6:$D$6,0),FALSE)</f>
        <v>0</v>
      </c>
      <c r="L71" s="172">
        <f t="shared" si="3"/>
        <v>0</v>
      </c>
      <c r="M71" s="173">
        <f>'Census Tract'!G67</f>
        <v>2610</v>
      </c>
      <c r="N71" s="195">
        <f t="shared" si="0"/>
        <v>34.880030485367556</v>
      </c>
      <c r="O71" s="196">
        <f ca="1">IF($L71=1,'Census Tract'!J67*'DAC Adjustment'!$O$5,'Census Tract'!J67)</f>
        <v>0.29962904639918325</v>
      </c>
      <c r="P71" s="196">
        <f ca="1">IF($L71=1,'Census Tract'!K67*'DAC Adjustment'!$O$5,'Census Tract'!K67)</f>
        <v>1.5114413610052351</v>
      </c>
      <c r="Q71" s="196">
        <f ca="1">IF($L71=1,'Census Tract'!L67*'DAC Adjustment'!$O$5,'Census Tract'!L67)</f>
        <v>7.0033541013856544</v>
      </c>
      <c r="R71" s="196">
        <f ca="1">IF($L71=1,'Census Tract'!M67*'DAC Adjustment'!$O$5,'Census Tract'!M67)</f>
        <v>15.234515729219</v>
      </c>
      <c r="S71" s="196">
        <f ca="1">IF($L71=1,'Census Tract'!N67*'DAC Adjustment'!$O$5,'Census Tract'!N67)</f>
        <v>0.82668523581380682</v>
      </c>
      <c r="T71" s="196">
        <f ca="1">IF($L71=1,'Census Tract'!O67*'DAC Adjustment'!$O$5,'Census Tract'!O67)</f>
        <v>4.3209111914143703</v>
      </c>
      <c r="U71" s="196">
        <f ca="1">IF($L71=1,'Census Tract'!P67*'DAC Adjustment'!$O$5,'Census Tract'!P67)</f>
        <v>20.158953556753037</v>
      </c>
      <c r="V71" s="196">
        <f ca="1">IF($L71=1,'Census Tract'!Q67*'DAC Adjustment'!$O$5,'Census Tract'!Q67)</f>
        <v>43.89597894206927</v>
      </c>
      <c r="W71" s="196">
        <f ca="1">IF($L71=1,'Census Tract'!R67*'DAC Adjustment'!$O$5,'Census Tract'!R67)</f>
        <v>0.56458865073349485</v>
      </c>
      <c r="X71" s="196">
        <f ca="1">IF($L71=1,'Census Tract'!S67*'DAC Adjustment'!$O$5,'Census Tract'!S67)</f>
        <v>2.9248125001251508</v>
      </c>
      <c r="Y71" s="196">
        <f ca="1">IF($L71=1,'Census Tract'!T67*'DAC Adjustment'!$O$5,'Census Tract'!T67)</f>
        <v>13.477450208211616</v>
      </c>
      <c r="Z71" s="197">
        <f ca="1">IF($L71=1,'Census Tract'!U67*'DAC Adjustment'!$O$5,'Census Tract'!U67)</f>
        <v>29.292095911797336</v>
      </c>
    </row>
    <row r="72" spans="1:26" x14ac:dyDescent="0.25">
      <c r="A72" s="193">
        <v>5</v>
      </c>
      <c r="B72" s="53" t="s">
        <v>71</v>
      </c>
      <c r="C72" s="173">
        <v>41005021000</v>
      </c>
      <c r="D72" s="53">
        <v>4891</v>
      </c>
      <c r="E72" s="173">
        <f t="shared" si="1"/>
        <v>410463</v>
      </c>
      <c r="F72" s="53">
        <v>375262</v>
      </c>
      <c r="G72" s="53">
        <v>5015</v>
      </c>
      <c r="H72" s="53">
        <v>730</v>
      </c>
      <c r="I72" s="53">
        <v>74912</v>
      </c>
      <c r="J72" s="194">
        <f t="shared" si="2"/>
        <v>0</v>
      </c>
      <c r="K72" s="172">
        <f>VLOOKUP($C72,'DAC Definition'!$A$6:$D$834,MATCH('DAC Definition'!$A$3,'DAC Definition'!$A$6:$D$6,0),FALSE)</f>
        <v>0</v>
      </c>
      <c r="L72" s="172">
        <f t="shared" si="3"/>
        <v>0</v>
      </c>
      <c r="M72" s="173">
        <f>'Census Tract'!G68</f>
        <v>3720</v>
      </c>
      <c r="N72" s="195">
        <f t="shared" si="0"/>
        <v>49.714066438914671</v>
      </c>
      <c r="O72" s="196">
        <f ca="1">IF($L72=1,'Census Tract'!J68*'DAC Adjustment'!$O$5,'Census Tract'!J68)</f>
        <v>1.3356016107800535</v>
      </c>
      <c r="P72" s="196">
        <f ca="1">IF($L72=1,'Census Tract'!K68*'DAC Adjustment'!$O$5,'Census Tract'!K68)</f>
        <v>6.6373661570156335</v>
      </c>
      <c r="Q72" s="196">
        <f ca="1">IF($L72=1,'Census Tract'!L68*'DAC Adjustment'!$O$5,'Census Tract'!L68)</f>
        <v>30.541072401882776</v>
      </c>
      <c r="R72" s="196">
        <f ca="1">IF($L72=1,'Census Tract'!M68*'DAC Adjustment'!$O$5,'Census Tract'!M68)</f>
        <v>66.333071523297662</v>
      </c>
      <c r="S72" s="196">
        <f ca="1">IF($L72=1,'Census Tract'!N68*'DAC Adjustment'!$O$5,'Census Tract'!N68)</f>
        <v>0.88868424279185521</v>
      </c>
      <c r="T72" s="196">
        <f ca="1">IF($L72=1,'Census Tract'!O68*'DAC Adjustment'!$O$5,'Census Tract'!O68)</f>
        <v>4.2288800771106345</v>
      </c>
      <c r="U72" s="196">
        <f ca="1">IF($L72=1,'Census Tract'!P68*'DAC Adjustment'!$O$5,'Census Tract'!P68)</f>
        <v>19.287035816886746</v>
      </c>
      <c r="V72" s="196">
        <f ca="1">IF($L72=1,'Census Tract'!Q68*'DAC Adjustment'!$O$5,'Census Tract'!Q68)</f>
        <v>41.83391981795824</v>
      </c>
      <c r="W72" s="196">
        <f ca="1">IF($L72=1,'Census Tract'!R68*'DAC Adjustment'!$O$5,'Census Tract'!R68)</f>
        <v>0.36998891192390765</v>
      </c>
      <c r="X72" s="196">
        <f ca="1">IF($L72=1,'Census Tract'!S68*'DAC Adjustment'!$O$5,'Census Tract'!S68)</f>
        <v>1.7574973973709649</v>
      </c>
      <c r="Y72" s="196">
        <f ca="1">IF($L72=1,'Census Tract'!T68*'DAC Adjustment'!$O$5,'Census Tract'!T68)</f>
        <v>7.711400053999963</v>
      </c>
      <c r="Z72" s="197">
        <f ca="1">IF($L72=1,'Census Tract'!U68*'DAC Adjustment'!$O$5,'Census Tract'!U68)</f>
        <v>16.566427288091468</v>
      </c>
    </row>
    <row r="73" spans="1:26" x14ac:dyDescent="0.25">
      <c r="A73" s="193">
        <v>5</v>
      </c>
      <c r="B73" s="53" t="s">
        <v>71</v>
      </c>
      <c r="C73" s="173">
        <v>41005020900</v>
      </c>
      <c r="D73" s="53">
        <v>4410</v>
      </c>
      <c r="E73" s="173">
        <f t="shared" si="1"/>
        <v>410463</v>
      </c>
      <c r="F73" s="53">
        <v>375262</v>
      </c>
      <c r="G73" s="53">
        <v>5015</v>
      </c>
      <c r="H73" s="53">
        <v>730</v>
      </c>
      <c r="I73" s="53">
        <v>63341</v>
      </c>
      <c r="J73" s="194">
        <f t="shared" si="2"/>
        <v>0</v>
      </c>
      <c r="K73" s="172">
        <f>VLOOKUP($C73,'DAC Definition'!$A$6:$D$834,MATCH('DAC Definition'!$A$3,'DAC Definition'!$A$6:$D$6,0),FALSE)</f>
        <v>0</v>
      </c>
      <c r="L73" s="172">
        <f t="shared" si="3"/>
        <v>0</v>
      </c>
      <c r="M73" s="173">
        <f>'Census Tract'!G69</f>
        <v>3178</v>
      </c>
      <c r="N73" s="195">
        <f t="shared" ref="N73:N136" si="4">$M73/$F73*G73</f>
        <v>42.470780414750223</v>
      </c>
      <c r="O73" s="196">
        <f ca="1">IF($L73=1,'Census Tract'!J69*'DAC Adjustment'!$O$5,'Census Tract'!J69)</f>
        <v>0.62898973496053512</v>
      </c>
      <c r="P73" s="196">
        <f ca="1">IF($L73=1,'Census Tract'!K69*'DAC Adjustment'!$O$5,'Census Tract'!K69)</f>
        <v>3.1258087338626304</v>
      </c>
      <c r="Q73" s="196">
        <f ca="1">IF($L73=1,'Census Tract'!L69*'DAC Adjustment'!$O$5,'Census Tract'!L69)</f>
        <v>14.38304722038424</v>
      </c>
      <c r="R73" s="196">
        <f ca="1">IF($L73=1,'Census Tract'!M69*'DAC Adjustment'!$O$5,'Census Tract'!M69)</f>
        <v>31.238971815996202</v>
      </c>
      <c r="S73" s="196">
        <f ca="1">IF($L73=1,'Census Tract'!N69*'DAC Adjustment'!$O$5,'Census Tract'!N69)</f>
        <v>0.75920390419153638</v>
      </c>
      <c r="T73" s="196">
        <f ca="1">IF($L73=1,'Census Tract'!O69*'DAC Adjustment'!$O$5,'Census Tract'!O69)</f>
        <v>3.6127367970584925</v>
      </c>
      <c r="U73" s="196">
        <f ca="1">IF($L73=1,'Census Tract'!P69*'DAC Adjustment'!$O$5,'Census Tract'!P69)</f>
        <v>16.476935437114534</v>
      </c>
      <c r="V73" s="196">
        <f ca="1">IF($L73=1,'Census Tract'!Q69*'DAC Adjustment'!$O$5,'Census Tract'!Q69)</f>
        <v>35.738762683191197</v>
      </c>
      <c r="W73" s="196">
        <f ca="1">IF($L73=1,'Census Tract'!R69*'DAC Adjustment'!$O$5,'Census Tract'!R69)</f>
        <v>0.31608192529413393</v>
      </c>
      <c r="X73" s="196">
        <f ca="1">IF($L73=1,'Census Tract'!S69*'DAC Adjustment'!$O$5,'Census Tract'!S69)</f>
        <v>1.5014319163561627</v>
      </c>
      <c r="Y73" s="196">
        <f ca="1">IF($L73=1,'Census Tract'!T69*'DAC Adjustment'!$O$5,'Census Tract'!T69)</f>
        <v>6.587857357960182</v>
      </c>
      <c r="Z73" s="197">
        <f ca="1">IF($L73=1,'Census Tract'!U69*'DAC Adjustment'!$O$5,'Census Tract'!U69)</f>
        <v>14.152716645579215</v>
      </c>
    </row>
    <row r="74" spans="1:26" x14ac:dyDescent="0.25">
      <c r="A74" s="193">
        <v>5</v>
      </c>
      <c r="B74" s="53" t="s">
        <v>71</v>
      </c>
      <c r="C74" s="173">
        <v>41005020302</v>
      </c>
      <c r="D74" s="53">
        <v>4019</v>
      </c>
      <c r="E74" s="173">
        <f t="shared" ref="E74:E137" si="5">SUMIFS($D$9:$D$836,$B$9:$B$836,$B74)</f>
        <v>410463</v>
      </c>
      <c r="F74" s="53">
        <v>375262</v>
      </c>
      <c r="G74" s="53">
        <v>5015</v>
      </c>
      <c r="H74" s="53">
        <v>730</v>
      </c>
      <c r="I74" s="53">
        <v>96898</v>
      </c>
      <c r="J74" s="194">
        <f t="shared" ref="J74:J137" si="6">IF(I74&lt;=$C$4, 1, 0)</f>
        <v>0</v>
      </c>
      <c r="K74" s="172">
        <f>VLOOKUP($C74,'DAC Definition'!$A$6:$D$834,MATCH('DAC Definition'!$A$3,'DAC Definition'!$A$6:$D$6,0),FALSE)</f>
        <v>0</v>
      </c>
      <c r="L74" s="172">
        <f t="shared" ref="L74:L137" si="7">IF($ES$4=2,INT(AND(J74=1,K74=1)),IF($ES$4=1,K74,J74))</f>
        <v>0</v>
      </c>
      <c r="M74" s="173">
        <f>'Census Tract'!G70</f>
        <v>3282</v>
      </c>
      <c r="N74" s="195">
        <f t="shared" si="4"/>
        <v>43.860636035623109</v>
      </c>
      <c r="O74" s="196">
        <f ca="1">IF($L74=1,'Census Tract'!J70*'DAC Adjustment'!$O$5,'Census Tract'!J70)</f>
        <v>4.8130735212625027</v>
      </c>
      <c r="P74" s="196">
        <f ca="1">IF($L74=1,'Census Tract'!K70*'DAC Adjustment'!$O$5,'Census Tract'!K70)</f>
        <v>23.918907437224316</v>
      </c>
      <c r="Q74" s="196">
        <f ca="1">IF($L74=1,'Census Tract'!L70*'DAC Adjustment'!$O$5,'Census Tract'!L70)</f>
        <v>110.06008505980328</v>
      </c>
      <c r="R74" s="196">
        <f ca="1">IF($L74=1,'Census Tract'!M70*'DAC Adjustment'!$O$5,'Census Tract'!M70)</f>
        <v>239.04280105377347</v>
      </c>
      <c r="S74" s="196">
        <f ca="1">IF($L74=1,'Census Tract'!N70*'DAC Adjustment'!$O$5,'Census Tract'!N70)</f>
        <v>0.78404884001152386</v>
      </c>
      <c r="T74" s="196">
        <f ca="1">IF($L74=1,'Census Tract'!O70*'DAC Adjustment'!$O$5,'Census Tract'!O70)</f>
        <v>3.7309635519024464</v>
      </c>
      <c r="U74" s="196">
        <f ca="1">IF($L74=1,'Census Tract'!P70*'DAC Adjustment'!$O$5,'Census Tract'!P70)</f>
        <v>17.016142890059758</v>
      </c>
      <c r="V74" s="196">
        <f ca="1">IF($L74=1,'Census Tract'!Q70*'DAC Adjustment'!$O$5,'Census Tract'!Q70)</f>
        <v>36.908313129714763</v>
      </c>
      <c r="W74" s="196">
        <f ca="1">IF($L74=1,'Census Tract'!R70*'DAC Adjustment'!$O$5,'Census Tract'!R70)</f>
        <v>0.32642570132641524</v>
      </c>
      <c r="X74" s="196">
        <f ca="1">IF($L74=1,'Census Tract'!S70*'DAC Adjustment'!$O$5,'Census Tract'!S70)</f>
        <v>1.5505662521966415</v>
      </c>
      <c r="Y74" s="196">
        <f ca="1">IF($L74=1,'Census Tract'!T70*'DAC Adjustment'!$O$5,'Census Tract'!T70)</f>
        <v>6.8034448863515795</v>
      </c>
      <c r="Z74" s="197">
        <f ca="1">IF($L74=1,'Census Tract'!U70*'DAC Adjustment'!$O$5,'Census Tract'!U70)</f>
        <v>14.615864075138763</v>
      </c>
    </row>
    <row r="75" spans="1:26" x14ac:dyDescent="0.25">
      <c r="A75" s="193">
        <v>5</v>
      </c>
      <c r="B75" s="53" t="s">
        <v>71</v>
      </c>
      <c r="C75" s="173">
        <v>41005023001</v>
      </c>
      <c r="D75" s="53">
        <v>3456</v>
      </c>
      <c r="E75" s="173">
        <f t="shared" si="5"/>
        <v>410463</v>
      </c>
      <c r="F75" s="53">
        <v>375262</v>
      </c>
      <c r="G75" s="53">
        <v>5015</v>
      </c>
      <c r="H75" s="53">
        <v>730</v>
      </c>
      <c r="I75" s="53">
        <v>93714</v>
      </c>
      <c r="J75" s="194">
        <f t="shared" si="6"/>
        <v>0</v>
      </c>
      <c r="K75" s="172">
        <f>VLOOKUP($C75,'DAC Definition'!$A$6:$D$834,MATCH('DAC Definition'!$A$3,'DAC Definition'!$A$6:$D$6,0),FALSE)</f>
        <v>0</v>
      </c>
      <c r="L75" s="172">
        <f t="shared" si="7"/>
        <v>0</v>
      </c>
      <c r="M75" s="173">
        <f>'Census Tract'!G71</f>
        <v>3155</v>
      </c>
      <c r="N75" s="195">
        <f t="shared" si="4"/>
        <v>42.163408498595643</v>
      </c>
      <c r="O75" s="196">
        <f ca="1">IF($L75=1,'Census Tract'!J71*'DAC Adjustment'!$O$5,'Census Tract'!J71)</f>
        <v>0.84357100755462366</v>
      </c>
      <c r="P75" s="196">
        <f ca="1">IF($L75=1,'Census Tract'!K71*'DAC Adjustment'!$O$5,'Census Tract'!K71)</f>
        <v>4.2552887548301239</v>
      </c>
      <c r="Q75" s="196">
        <f ca="1">IF($L75=1,'Census Tract'!L71*'DAC Adjustment'!$O$5,'Census Tract'!L71)</f>
        <v>19.717135393131922</v>
      </c>
      <c r="R75" s="196">
        <f ca="1">IF($L75=1,'Census Tract'!M71*'DAC Adjustment'!$O$5,'Census Tract'!M71)</f>
        <v>42.891021206878115</v>
      </c>
      <c r="S75" s="196">
        <f ca="1">IF($L75=1,'Census Tract'!N71*'DAC Adjustment'!$O$5,'Census Tract'!N71)</f>
        <v>0.9993072486561535</v>
      </c>
      <c r="T75" s="196">
        <f ca="1">IF($L75=1,'Census Tract'!O71*'DAC Adjustment'!$O$5,'Census Tract'!O71)</f>
        <v>5.2231704248706281</v>
      </c>
      <c r="U75" s="196">
        <f ca="1">IF($L75=1,'Census Tract'!P71*'DAC Adjustment'!$O$5,'Census Tract'!P71)</f>
        <v>24.36839021898691</v>
      </c>
      <c r="V75" s="196">
        <f ca="1">IF($L75=1,'Census Tract'!Q71*'DAC Adjustment'!$O$5,'Census Tract'!Q71)</f>
        <v>53.0619975334209</v>
      </c>
      <c r="W75" s="196">
        <f ca="1">IF($L75=1,'Census Tract'!R71*'DAC Adjustment'!$O$5,'Census Tract'!R71)</f>
        <v>0.68248168316635105</v>
      </c>
      <c r="X75" s="196">
        <f ca="1">IF($L75=1,'Census Tract'!S71*'DAC Adjustment'!$O$5,'Census Tract'!S71)</f>
        <v>3.535549209921399</v>
      </c>
      <c r="Y75" s="196">
        <f ca="1">IF($L75=1,'Census Tract'!T71*'DAC Adjustment'!$O$5,'Census Tract'!T71)</f>
        <v>16.291707052455038</v>
      </c>
      <c r="Z75" s="197">
        <f ca="1">IF($L75=1,'Census Tract'!U71*'DAC Adjustment'!$O$5,'Census Tract'!U71)</f>
        <v>35.408644674988736</v>
      </c>
    </row>
    <row r="76" spans="1:26" x14ac:dyDescent="0.25">
      <c r="A76" s="193">
        <v>5</v>
      </c>
      <c r="B76" s="53" t="s">
        <v>71</v>
      </c>
      <c r="C76" s="173">
        <v>41005022101</v>
      </c>
      <c r="D76" s="53">
        <v>7529</v>
      </c>
      <c r="E76" s="173">
        <f t="shared" si="5"/>
        <v>410463</v>
      </c>
      <c r="F76" s="53">
        <v>375262</v>
      </c>
      <c r="G76" s="53">
        <v>5015</v>
      </c>
      <c r="H76" s="53">
        <v>730</v>
      </c>
      <c r="I76" s="53">
        <v>69120</v>
      </c>
      <c r="J76" s="194">
        <f t="shared" si="6"/>
        <v>0</v>
      </c>
      <c r="K76" s="172">
        <f>VLOOKUP($C76,'DAC Definition'!$A$6:$D$834,MATCH('DAC Definition'!$A$3,'DAC Definition'!$A$6:$D$6,0),FALSE)</f>
        <v>0</v>
      </c>
      <c r="L76" s="172">
        <f t="shared" si="7"/>
        <v>0</v>
      </c>
      <c r="M76" s="173">
        <f>'Census Tract'!G72</f>
        <v>5579</v>
      </c>
      <c r="N76" s="195">
        <f t="shared" si="4"/>
        <v>74.557735662017464</v>
      </c>
      <c r="O76" s="196">
        <f ca="1">IF($L76=1,'Census Tract'!J72*'DAC Adjustment'!$O$5,'Census Tract'!J72)</f>
        <v>0.22585539049936415</v>
      </c>
      <c r="P76" s="196">
        <f ca="1">IF($L76=1,'Census Tract'!K72*'DAC Adjustment'!$O$5,'Census Tract'!K72)</f>
        <v>1.1224042507739223</v>
      </c>
      <c r="Q76" s="196">
        <f ca="1">IF($L76=1,'Census Tract'!L72*'DAC Adjustment'!$O$5,'Census Tract'!L72)</f>
        <v>5.1646132933067612</v>
      </c>
      <c r="R76" s="196">
        <f ca="1">IF($L76=1,'Census Tract'!M72*'DAC Adjustment'!$O$5,'Census Tract'!M72)</f>
        <v>11.217178574055961</v>
      </c>
      <c r="S76" s="196">
        <f ca="1">IF($L76=1,'Census Tract'!N72*'DAC Adjustment'!$O$5,'Census Tract'!N72)</f>
        <v>1.3327874705741289</v>
      </c>
      <c r="T76" s="196">
        <f ca="1">IF($L76=1,'Census Tract'!O72*'DAC Adjustment'!$O$5,'Census Tract'!O72)</f>
        <v>6.3421833199462974</v>
      </c>
      <c r="U76" s="196">
        <f ca="1">IF($L76=1,'Census Tract'!P72*'DAC Adjustment'!$O$5,'Census Tract'!P72)</f>
        <v>28.925369038282565</v>
      </c>
      <c r="V76" s="196">
        <f ca="1">IF($L76=1,'Census Tract'!Q72*'DAC Adjustment'!$O$5,'Census Tract'!Q72)</f>
        <v>62.739634049566931</v>
      </c>
      <c r="W76" s="196">
        <f ca="1">IF($L76=1,'Census Tract'!R72*'DAC Adjustment'!$O$5,'Census Tract'!R72)</f>
        <v>0.55488390850093561</v>
      </c>
      <c r="X76" s="196">
        <f ca="1">IF($L76=1,'Census Tract'!S72*'DAC Adjustment'!$O$5,'Census Tract'!S72)</f>
        <v>2.6357736505195195</v>
      </c>
      <c r="Y76" s="196">
        <f ca="1">IF($L76=1,'Census Tract'!T72*'DAC Adjustment'!$O$5,'Census Tract'!T72)</f>
        <v>11.565027123996179</v>
      </c>
      <c r="Z76" s="197">
        <f ca="1">IF($L76=1,'Census Tract'!U72*'DAC Adjustment'!$O$5,'Census Tract'!U72)</f>
        <v>24.84518759146836</v>
      </c>
    </row>
    <row r="77" spans="1:26" x14ac:dyDescent="0.25">
      <c r="A77" s="193">
        <v>5</v>
      </c>
      <c r="B77" s="53" t="s">
        <v>71</v>
      </c>
      <c r="C77" s="173">
        <v>41005021500</v>
      </c>
      <c r="D77" s="53">
        <v>5009</v>
      </c>
      <c r="E77" s="173">
        <f t="shared" si="5"/>
        <v>410463</v>
      </c>
      <c r="F77" s="53">
        <v>375262</v>
      </c>
      <c r="G77" s="53">
        <v>5015</v>
      </c>
      <c r="H77" s="53">
        <v>730</v>
      </c>
      <c r="I77" s="53">
        <v>71148</v>
      </c>
      <c r="J77" s="194">
        <f t="shared" si="6"/>
        <v>0</v>
      </c>
      <c r="K77" s="172">
        <f>VLOOKUP($C77,'DAC Definition'!$A$6:$D$834,MATCH('DAC Definition'!$A$3,'DAC Definition'!$A$6:$D$6,0),FALSE)</f>
        <v>0</v>
      </c>
      <c r="L77" s="172">
        <f t="shared" si="7"/>
        <v>0</v>
      </c>
      <c r="M77" s="173">
        <f>'Census Tract'!G73</f>
        <v>3823</v>
      </c>
      <c r="N77" s="195">
        <f t="shared" si="4"/>
        <v>51.090558063433008</v>
      </c>
      <c r="O77" s="196">
        <f ca="1">IF($L77=1,'Census Tract'!J73*'DAC Adjustment'!$O$5,'Census Tract'!J73)</f>
        <v>5.2773040023997764</v>
      </c>
      <c r="P77" s="196">
        <f ca="1">IF($L77=1,'Census Tract'!K73*'DAC Adjustment'!$O$5,'Census Tract'!K73)</f>
        <v>26.225933469302866</v>
      </c>
      <c r="Q77" s="196">
        <f ca="1">IF($L77=1,'Census Tract'!L73*'DAC Adjustment'!$O$5,'Census Tract'!L73)</f>
        <v>120.67559841433848</v>
      </c>
      <c r="R77" s="196">
        <f ca="1">IF($L77=1,'Census Tract'!M73*'DAC Adjustment'!$O$5,'Census Tract'!M73)</f>
        <v>262.09895302306364</v>
      </c>
      <c r="S77" s="196">
        <f ca="1">IF($L77=1,'Census Tract'!N73*'DAC Adjustment'!$O$5,'Census Tract'!N73)</f>
        <v>0.91329028499818876</v>
      </c>
      <c r="T77" s="196">
        <f ca="1">IF($L77=1,'Census Tract'!O73*'DAC Adjustment'!$O$5,'Census Tract'!O73)</f>
        <v>4.3459700362349336</v>
      </c>
      <c r="U77" s="196">
        <f ca="1">IF($L77=1,'Census Tract'!P73*'DAC Adjustment'!$O$5,'Census Tract'!P73)</f>
        <v>19.821058582784413</v>
      </c>
      <c r="V77" s="196">
        <f ca="1">IF($L77=1,'Census Tract'!Q73*'DAC Adjustment'!$O$5,'Census Tract'!Q73)</f>
        <v>42.99222458711138</v>
      </c>
      <c r="W77" s="196">
        <f ca="1">IF($L77=1,'Census Tract'!R73*'DAC Adjustment'!$O$5,'Census Tract'!R73)</f>
        <v>0.38023322857126313</v>
      </c>
      <c r="X77" s="196">
        <f ca="1">IF($L77=1,'Census Tract'!S73*'DAC Adjustment'!$O$5,'Census Tract'!S73)</f>
        <v>1.8061592876745156</v>
      </c>
      <c r="Y77" s="196">
        <f ca="1">IF($L77=1,'Census Tract'!T73*'DAC Adjustment'!$O$5,'Census Tract'!T73)</f>
        <v>7.9249146253875962</v>
      </c>
      <c r="Z77" s="197">
        <f ca="1">IF($L77=1,'Census Tract'!U73*'DAC Adjustment'!$O$5,'Census Tract'!U73)</f>
        <v>17.025121376982174</v>
      </c>
    </row>
    <row r="78" spans="1:26" x14ac:dyDescent="0.25">
      <c r="A78" s="193">
        <v>5</v>
      </c>
      <c r="B78" s="53" t="s">
        <v>71</v>
      </c>
      <c r="C78" s="173">
        <v>41005021400</v>
      </c>
      <c r="D78" s="53">
        <v>5010</v>
      </c>
      <c r="E78" s="173">
        <f t="shared" si="5"/>
        <v>410463</v>
      </c>
      <c r="F78" s="53">
        <v>375262</v>
      </c>
      <c r="G78" s="53">
        <v>5015</v>
      </c>
      <c r="H78" s="53">
        <v>730</v>
      </c>
      <c r="I78" s="53">
        <v>70905</v>
      </c>
      <c r="J78" s="194">
        <f t="shared" si="6"/>
        <v>0</v>
      </c>
      <c r="K78" s="172">
        <f>VLOOKUP($C78,'DAC Definition'!$A$6:$D$834,MATCH('DAC Definition'!$A$3,'DAC Definition'!$A$6:$D$6,0),FALSE)</f>
        <v>0</v>
      </c>
      <c r="L78" s="172">
        <f t="shared" si="7"/>
        <v>0</v>
      </c>
      <c r="M78" s="173">
        <f>'Census Tract'!G74</f>
        <v>3675</v>
      </c>
      <c r="N78" s="195">
        <f t="shared" si="4"/>
        <v>49.112686602960068</v>
      </c>
      <c r="O78" s="196">
        <f ca="1">IF($L78=1,'Census Tract'!J74*'DAC Adjustment'!$O$5,'Census Tract'!J74)</f>
        <v>0.6675504113872559</v>
      </c>
      <c r="P78" s="196">
        <f ca="1">IF($L78=1,'Census Tract'!K74*'DAC Adjustment'!$O$5,'Census Tract'!K74)</f>
        <v>3.3174387278972026</v>
      </c>
      <c r="Q78" s="196">
        <f ca="1">IF($L78=1,'Census Tract'!L74*'DAC Adjustment'!$O$5,'Census Tract'!L74)</f>
        <v>15.264810465582956</v>
      </c>
      <c r="R78" s="196">
        <f ca="1">IF($L78=1,'Census Tract'!M74*'DAC Adjustment'!$O$5,'Census Tract'!M74)</f>
        <v>33.15409986522527</v>
      </c>
      <c r="S78" s="196">
        <f ca="1">IF($L78=1,'Census Tract'!N74*'DAC Adjustment'!$O$5,'Census Tract'!N74)</f>
        <v>0.87793403017743754</v>
      </c>
      <c r="T78" s="196">
        <f ca="1">IF($L78=1,'Census Tract'!O74*'DAC Adjustment'!$O$5,'Census Tract'!O74)</f>
        <v>4.1777242697262311</v>
      </c>
      <c r="U78" s="196">
        <f ca="1">IF($L78=1,'Census Tract'!P74*'DAC Adjustment'!$O$5,'Census Tract'!P74)</f>
        <v>19.053724899746985</v>
      </c>
      <c r="V78" s="196">
        <f ca="1">IF($L78=1,'Census Tract'!Q74*'DAC Adjustment'!$O$5,'Census Tract'!Q74)</f>
        <v>41.32786433628938</v>
      </c>
      <c r="W78" s="196">
        <f ca="1">IF($L78=1,'Census Tract'!R74*'DAC Adjustment'!$O$5,'Census Tract'!R74)</f>
        <v>0.36551323960224741</v>
      </c>
      <c r="X78" s="196">
        <f ca="1">IF($L78=1,'Census Tract'!S74*'DAC Adjustment'!$O$5,'Census Tract'!S74)</f>
        <v>1.736237348209219</v>
      </c>
      <c r="Y78" s="196">
        <f ca="1">IF($L78=1,'Census Tract'!T74*'DAC Adjustment'!$O$5,'Census Tract'!T74)</f>
        <v>7.6181169888306082</v>
      </c>
      <c r="Z78" s="197">
        <f ca="1">IF($L78=1,'Census Tract'!U74*'DAC Adjustment'!$O$5,'Census Tract'!U74)</f>
        <v>16.366026957993586</v>
      </c>
    </row>
    <row r="79" spans="1:26" x14ac:dyDescent="0.25">
      <c r="A79" s="193">
        <v>5</v>
      </c>
      <c r="B79" s="53" t="s">
        <v>71</v>
      </c>
      <c r="C79" s="173">
        <v>41005020404</v>
      </c>
      <c r="D79" s="53">
        <v>3781</v>
      </c>
      <c r="E79" s="173">
        <f t="shared" si="5"/>
        <v>410463</v>
      </c>
      <c r="F79" s="53">
        <v>375262</v>
      </c>
      <c r="G79" s="53">
        <v>5015</v>
      </c>
      <c r="H79" s="53">
        <v>730</v>
      </c>
      <c r="I79" s="53">
        <v>162188</v>
      </c>
      <c r="J79" s="194">
        <f t="shared" si="6"/>
        <v>0</v>
      </c>
      <c r="K79" s="172">
        <f>VLOOKUP($C79,'DAC Definition'!$A$6:$D$834,MATCH('DAC Definition'!$A$3,'DAC Definition'!$A$6:$D$6,0),FALSE)</f>
        <v>0</v>
      </c>
      <c r="L79" s="172">
        <f t="shared" si="7"/>
        <v>0</v>
      </c>
      <c r="M79" s="173">
        <f>'Census Tract'!G75</f>
        <v>2807</v>
      </c>
      <c r="N79" s="195">
        <f t="shared" si="4"/>
        <v>37.512737767213302</v>
      </c>
      <c r="O79" s="196">
        <f ca="1">IF($L79=1,'Census Tract'!J75*'DAC Adjustment'!$O$5,'Census Tract'!J75)</f>
        <v>0.41264931656646575</v>
      </c>
      <c r="P79" s="196">
        <f ca="1">IF($L79=1,'Census Tract'!K75*'DAC Adjustment'!$O$5,'Census Tract'!K75)</f>
        <v>2.0506898062920444</v>
      </c>
      <c r="Q79" s="196">
        <f ca="1">IF($L79=1,'Census Tract'!L75*'DAC Adjustment'!$O$5,'Census Tract'!L75)</f>
        <v>9.436011870697941</v>
      </c>
      <c r="R79" s="196">
        <f ca="1">IF($L79=1,'Census Tract'!M75*'DAC Adjustment'!$O$5,'Census Tract'!M75)</f>
        <v>20.494357306035724</v>
      </c>
      <c r="S79" s="196">
        <f ca="1">IF($L79=1,'Census Tract'!N75*'DAC Adjustment'!$O$5,'Census Tract'!N75)</f>
        <v>0.67057437352600469</v>
      </c>
      <c r="T79" s="196">
        <f ca="1">IF($L79=1,'Census Tract'!O75*'DAC Adjustment'!$O$5,'Census Tract'!O75)</f>
        <v>3.1909855850670827</v>
      </c>
      <c r="U79" s="196">
        <f ca="1">IF($L79=1,'Census Tract'!P75*'DAC Adjustment'!$O$5,'Census Tract'!P75)</f>
        <v>14.553416542473411</v>
      </c>
      <c r="V79" s="196">
        <f ca="1">IF($L79=1,'Census Tract'!Q75*'DAC Adjustment'!$O$5,'Census Tract'!Q75)</f>
        <v>31.566616378765797</v>
      </c>
      <c r="W79" s="196">
        <f ca="1">IF($L79=1,'Census Tract'!R75*'DAC Adjustment'!$O$5,'Census Tract'!R75)</f>
        <v>0.27918249348666896</v>
      </c>
      <c r="X79" s="196">
        <f ca="1">IF($L79=1,'Census Tract'!S75*'DAC Adjustment'!$O$5,'Census Tract'!S75)</f>
        <v>1.3261546221559941</v>
      </c>
      <c r="Y79" s="196">
        <f ca="1">IF($L79=1,'Census Tract'!T75*'DAC Adjustment'!$O$5,'Census Tract'!T75)</f>
        <v>5.8187903095639495</v>
      </c>
      <c r="Z79" s="197">
        <f ca="1">IF($L79=1,'Census Tract'!U75*'DAC Adjustment'!$O$5,'Census Tract'!U75)</f>
        <v>12.500527257438911</v>
      </c>
    </row>
    <row r="80" spans="1:26" x14ac:dyDescent="0.25">
      <c r="A80" s="193">
        <v>5</v>
      </c>
      <c r="B80" s="53" t="s">
        <v>71</v>
      </c>
      <c r="C80" s="173">
        <v>41005024200</v>
      </c>
      <c r="D80" s="53">
        <v>6425</v>
      </c>
      <c r="E80" s="173">
        <f t="shared" si="5"/>
        <v>410463</v>
      </c>
      <c r="F80" s="53">
        <v>375262</v>
      </c>
      <c r="G80" s="53">
        <v>5015</v>
      </c>
      <c r="H80" s="53">
        <v>730</v>
      </c>
      <c r="I80" s="53">
        <v>70891</v>
      </c>
      <c r="J80" s="194">
        <f t="shared" si="6"/>
        <v>0</v>
      </c>
      <c r="K80" s="172">
        <f>VLOOKUP($C80,'DAC Definition'!$A$6:$D$834,MATCH('DAC Definition'!$A$3,'DAC Definition'!$A$6:$D$6,0),FALSE)</f>
        <v>0</v>
      </c>
      <c r="L80" s="172">
        <f t="shared" si="7"/>
        <v>0</v>
      </c>
      <c r="M80" s="173">
        <f>'Census Tract'!G76</f>
        <v>5954</v>
      </c>
      <c r="N80" s="195">
        <f t="shared" si="4"/>
        <v>79.569234294972574</v>
      </c>
      <c r="O80" s="196">
        <f ca="1">IF($L80=1,'Census Tract'!J76*'DAC Adjustment'!$O$5,'Census Tract'!J76)</f>
        <v>2.2111087065047421</v>
      </c>
      <c r="P80" s="196">
        <f ca="1">IF($L80=1,'Census Tract'!K76*'DAC Adjustment'!$O$5,'Census Tract'!K76)</f>
        <v>11.153662146084786</v>
      </c>
      <c r="Q80" s="196">
        <f ca="1">IF($L80=1,'Census Tract'!L76*'DAC Adjustment'!$O$5,'Census Tract'!L76)</f>
        <v>51.681161804584391</v>
      </c>
      <c r="R80" s="196">
        <f ca="1">IF($L80=1,'Census Tract'!M76*'DAC Adjustment'!$O$5,'Census Tract'!M76)</f>
        <v>112.42291350946739</v>
      </c>
      <c r="S80" s="196">
        <f ca="1">IF($L80=1,'Census Tract'!N76*'DAC Adjustment'!$O$5,'Census Tract'!N76)</f>
        <v>1.8858558980978568</v>
      </c>
      <c r="T80" s="196">
        <f ca="1">IF($L80=1,'Census Tract'!O76*'DAC Adjustment'!$O$5,'Census Tract'!O76)</f>
        <v>9.8569751853184542</v>
      </c>
      <c r="U80" s="196">
        <f ca="1">IF($L80=1,'Census Tract'!P76*'DAC Adjustment'!$O$5,'Census Tract'!P76)</f>
        <v>45.98713006778069</v>
      </c>
      <c r="V80" s="196">
        <f ca="1">IF($L80=1,'Census Tract'!Q76*'DAC Adjustment'!$O$5,'Census Tract'!Q76)</f>
        <v>100.1366508126745</v>
      </c>
      <c r="W80" s="196">
        <f ca="1">IF($L80=1,'Census Tract'!R76*'DAC Adjustment'!$O$5,'Census Tract'!R76)</f>
        <v>1.2879543396426163</v>
      </c>
      <c r="X80" s="196">
        <f ca="1">IF($L80=1,'Census Tract'!S76*'DAC Adjustment'!$O$5,'Census Tract'!S76)</f>
        <v>6.6721584772969926</v>
      </c>
      <c r="Y80" s="196">
        <f ca="1">IF($L80=1,'Census Tract'!T76*'DAC Adjustment'!$O$5,'Census Tract'!T76)</f>
        <v>30.745110551606118</v>
      </c>
      <c r="Z80" s="197">
        <f ca="1">IF($L80=1,'Census Tract'!U76*'DAC Adjustment'!$O$5,'Census Tract'!U76)</f>
        <v>66.821892359709324</v>
      </c>
    </row>
    <row r="81" spans="1:26" x14ac:dyDescent="0.25">
      <c r="A81" s="193">
        <v>5</v>
      </c>
      <c r="B81" s="53" t="s">
        <v>71</v>
      </c>
      <c r="C81" s="173">
        <v>41005023401</v>
      </c>
      <c r="D81" s="53">
        <v>5035</v>
      </c>
      <c r="E81" s="173">
        <f t="shared" si="5"/>
        <v>410463</v>
      </c>
      <c r="F81" s="53">
        <v>375262</v>
      </c>
      <c r="G81" s="53">
        <v>5015</v>
      </c>
      <c r="H81" s="53">
        <v>730</v>
      </c>
      <c r="I81" s="53">
        <v>77872</v>
      </c>
      <c r="J81" s="194">
        <f t="shared" si="6"/>
        <v>0</v>
      </c>
      <c r="K81" s="172">
        <f>VLOOKUP($C81,'DAC Definition'!$A$6:$D$834,MATCH('DAC Definition'!$A$3,'DAC Definition'!$A$6:$D$6,0),FALSE)</f>
        <v>0</v>
      </c>
      <c r="L81" s="172">
        <f t="shared" si="7"/>
        <v>0</v>
      </c>
      <c r="M81" s="173">
        <f>'Census Tract'!G77</f>
        <v>4818</v>
      </c>
      <c r="N81" s="195">
        <f t="shared" si="4"/>
        <v>64.387734436207239</v>
      </c>
      <c r="O81" s="196">
        <f ca="1">IF($L81=1,'Census Tract'!J77*'DAC Adjustment'!$O$5,'Census Tract'!J77)</f>
        <v>3.0638990693331865</v>
      </c>
      <c r="P81" s="196">
        <f ca="1">IF($L81=1,'Census Tract'!K77*'DAC Adjustment'!$O$5,'Census Tract'!K77)</f>
        <v>15.45545678894584</v>
      </c>
      <c r="Q81" s="196">
        <f ca="1">IF($L81=1,'Census Tract'!L77*'DAC Adjustment'!$O$5,'Census Tract'!L77)</f>
        <v>71.61378501622049</v>
      </c>
      <c r="R81" s="196">
        <f ca="1">IF($L81=1,'Census Tract'!M77*'DAC Adjustment'!$O$5,'Census Tract'!M77)</f>
        <v>155.78268904647533</v>
      </c>
      <c r="S81" s="196">
        <f ca="1">IF($L81=1,'Census Tract'!N77*'DAC Adjustment'!$O$5,'Census Tract'!N77)</f>
        <v>1.5260419410539925</v>
      </c>
      <c r="T81" s="196">
        <f ca="1">IF($L81=1,'Census Tract'!O77*'DAC Adjustment'!$O$5,'Census Tract'!O77)</f>
        <v>7.9763027280591707</v>
      </c>
      <c r="U81" s="196">
        <f ca="1">IF($L81=1,'Census Tract'!P77*'DAC Adjustment'!$O$5,'Census Tract'!P77)</f>
        <v>37.212964841546409</v>
      </c>
      <c r="V81" s="196">
        <f ca="1">IF($L81=1,'Census Tract'!Q77*'DAC Adjustment'!$O$5,'Census Tract'!Q77)</f>
        <v>81.030968024095671</v>
      </c>
      <c r="W81" s="196">
        <f ca="1">IF($L81=1,'Census Tract'!R77*'DAC Adjustment'!$O$5,'Census Tract'!R77)</f>
        <v>1.0422176702045893</v>
      </c>
      <c r="X81" s="196">
        <f ca="1">IF($L81=1,'Census Tract'!S77*'DAC Adjustment'!$O$5,'Census Tract'!S77)</f>
        <v>5.3991366381620596</v>
      </c>
      <c r="Y81" s="196">
        <f ca="1">IF($L81=1,'Census Tract'!T77*'DAC Adjustment'!$O$5,'Census Tract'!T77)</f>
        <v>24.879063257917071</v>
      </c>
      <c r="Z81" s="197">
        <f ca="1">IF($L81=1,'Census Tract'!U77*'DAC Adjustment'!$O$5,'Census Tract'!U77)</f>
        <v>54.072535671662664</v>
      </c>
    </row>
    <row r="82" spans="1:26" x14ac:dyDescent="0.25">
      <c r="A82" s="193">
        <v>5</v>
      </c>
      <c r="B82" s="53" t="s">
        <v>71</v>
      </c>
      <c r="C82" s="173">
        <v>41005020303</v>
      </c>
      <c r="D82" s="53">
        <v>6112</v>
      </c>
      <c r="E82" s="173">
        <f t="shared" si="5"/>
        <v>410463</v>
      </c>
      <c r="F82" s="53">
        <v>375262</v>
      </c>
      <c r="G82" s="53">
        <v>5015</v>
      </c>
      <c r="H82" s="53">
        <v>730</v>
      </c>
      <c r="I82" s="53">
        <v>90294</v>
      </c>
      <c r="J82" s="194">
        <f t="shared" si="6"/>
        <v>0</v>
      </c>
      <c r="K82" s="172">
        <f>VLOOKUP($C82,'DAC Definition'!$A$6:$D$834,MATCH('DAC Definition'!$A$3,'DAC Definition'!$A$6:$D$6,0),FALSE)</f>
        <v>0</v>
      </c>
      <c r="L82" s="172">
        <f t="shared" si="7"/>
        <v>0</v>
      </c>
      <c r="M82" s="173">
        <f>'Census Tract'!G78</f>
        <v>4404</v>
      </c>
      <c r="N82" s="195">
        <f t="shared" si="4"/>
        <v>58.855039945424792</v>
      </c>
      <c r="O82" s="196">
        <f ca="1">IF($L82=1,'Census Tract'!J78*'DAC Adjustment'!$O$5,'Census Tract'!J78)</f>
        <v>1.0286185633829132</v>
      </c>
      <c r="P82" s="196">
        <f ca="1">IF($L82=1,'Census Tract'!K78*'DAC Adjustment'!$O$5,'Census Tract'!K78)</f>
        <v>5.111792308402741</v>
      </c>
      <c r="Q82" s="196">
        <f ca="1">IF($L82=1,'Census Tract'!L78*'DAC Adjustment'!$O$5,'Census Tract'!L78)</f>
        <v>23.521320852443651</v>
      </c>
      <c r="R82" s="196">
        <f ca="1">IF($L82=1,'Census Tract'!M78*'DAC Adjustment'!$O$5,'Census Tract'!M78)</f>
        <v>51.086662508006519</v>
      </c>
      <c r="S82" s="196">
        <f ca="1">IF($L82=1,'Census Tract'!N78*'DAC Adjustment'!$O$5,'Census Tract'!N78)</f>
        <v>1.0520874745310027</v>
      </c>
      <c r="T82" s="196">
        <f ca="1">IF($L82=1,'Census Tract'!O78*'DAC Adjustment'!$O$5,'Census Tract'!O78)</f>
        <v>5.0064483493535565</v>
      </c>
      <c r="U82" s="196">
        <f ca="1">IF($L82=1,'Census Tract'!P78*'DAC Adjustment'!$O$5,'Census Tract'!P78)</f>
        <v>22.83336175741108</v>
      </c>
      <c r="V82" s="196">
        <f ca="1">IF($L82=1,'Census Tract'!Q78*'DAC Adjustment'!$O$5,'Census Tract'!Q78)</f>
        <v>49.525963139324745</v>
      </c>
      <c r="W82" s="196">
        <f ca="1">IF($L82=1,'Census Tract'!R78*'DAC Adjustment'!$O$5,'Census Tract'!R78)</f>
        <v>0.43801913121314223</v>
      </c>
      <c r="X82" s="196">
        <f ca="1">IF($L82=1,'Census Tract'!S78*'DAC Adjustment'!$O$5,'Census Tract'!S78)</f>
        <v>2.0806501446294972</v>
      </c>
      <c r="Y82" s="196">
        <f ca="1">IF($L82=1,'Census Tract'!T78*'DAC Adjustment'!$O$5,'Census Tract'!T78)</f>
        <v>9.1293026445741496</v>
      </c>
      <c r="Z82" s="197">
        <f ca="1">IF($L82=1,'Census Tract'!U78*'DAC Adjustment'!$O$5,'Census Tract'!U78)</f>
        <v>19.612512305579255</v>
      </c>
    </row>
    <row r="83" spans="1:26" x14ac:dyDescent="0.25">
      <c r="A83" s="193">
        <v>5</v>
      </c>
      <c r="B83" s="53" t="s">
        <v>71</v>
      </c>
      <c r="C83" s="173">
        <v>41005020503</v>
      </c>
      <c r="D83" s="53">
        <v>2363</v>
      </c>
      <c r="E83" s="173">
        <f t="shared" si="5"/>
        <v>410463</v>
      </c>
      <c r="F83" s="53">
        <v>375262</v>
      </c>
      <c r="G83" s="53">
        <v>5015</v>
      </c>
      <c r="H83" s="53">
        <v>730</v>
      </c>
      <c r="I83" s="53">
        <v>117188</v>
      </c>
      <c r="J83" s="194">
        <f t="shared" si="6"/>
        <v>0</v>
      </c>
      <c r="K83" s="172">
        <f>VLOOKUP($C83,'DAC Definition'!$A$6:$D$834,MATCH('DAC Definition'!$A$3,'DAC Definition'!$A$6:$D$6,0),FALSE)</f>
        <v>0</v>
      </c>
      <c r="L83" s="172">
        <f t="shared" si="7"/>
        <v>0</v>
      </c>
      <c r="M83" s="173">
        <f>'Census Tract'!G79</f>
        <v>1845</v>
      </c>
      <c r="N83" s="195">
        <f t="shared" si="4"/>
        <v>24.656573274139134</v>
      </c>
      <c r="O83" s="196">
        <f ca="1">IF($L83=1,'Census Tract'!J79*'DAC Adjustment'!$O$5,'Census Tract'!J79)</f>
        <v>0.15274034169025735</v>
      </c>
      <c r="P83" s="196">
        <f ca="1">IF($L83=1,'Census Tract'!K79*'DAC Adjustment'!$O$5,'Census Tract'!K79)</f>
        <v>0.75905387247460376</v>
      </c>
      <c r="Q83" s="196">
        <f ca="1">IF($L83=1,'Census Tract'!L79*'DAC Adjustment'!$O$5,'Census Tract'!L79)</f>
        <v>3.4926985686442622</v>
      </c>
      <c r="R83" s="196">
        <f ca="1">IF($L83=1,'Census Tract'!M79*'DAC Adjustment'!$O$5,'Census Tract'!M79)</f>
        <v>7.5858968183748736</v>
      </c>
      <c r="S83" s="196">
        <f ca="1">IF($L83=1,'Census Tract'!N79*'DAC Adjustment'!$O$5,'Census Tract'!N79)</f>
        <v>0.44075871719112164</v>
      </c>
      <c r="T83" s="196">
        <f ca="1">IF($L83=1,'Census Tract'!O79*'DAC Adjustment'!$O$5,'Census Tract'!O79)</f>
        <v>2.0973881027605157</v>
      </c>
      <c r="U83" s="196">
        <f ca="1">IF($L83=1,'Census Tract'!P79*'DAC Adjustment'!$O$5,'Census Tract'!P79)</f>
        <v>9.5657476027301183</v>
      </c>
      <c r="V83" s="196">
        <f ca="1">IF($L83=1,'Census Tract'!Q79*'DAC Adjustment'!$O$5,'Census Tract'!Q79)</f>
        <v>20.748274748422833</v>
      </c>
      <c r="W83" s="196">
        <f ca="1">IF($L83=1,'Census Tract'!R79*'DAC Adjustment'!$O$5,'Census Tract'!R79)</f>
        <v>0.18350256518806707</v>
      </c>
      <c r="X83" s="196">
        <f ca="1">IF($L83=1,'Census Tract'!S79*'DAC Adjustment'!$O$5,'Census Tract'!S79)</f>
        <v>0.87166201563156709</v>
      </c>
      <c r="Y83" s="196">
        <f ca="1">IF($L83=1,'Census Tract'!T79*'DAC Adjustment'!$O$5,'Census Tract'!T79)</f>
        <v>3.8246056719435293</v>
      </c>
      <c r="Z83" s="197">
        <f ca="1">IF($L83=1,'Census Tract'!U79*'DAC Adjustment'!$O$5,'Census Tract'!U79)</f>
        <v>8.2164135340131068</v>
      </c>
    </row>
    <row r="84" spans="1:26" x14ac:dyDescent="0.25">
      <c r="A84" s="193">
        <v>5</v>
      </c>
      <c r="B84" s="53" t="s">
        <v>71</v>
      </c>
      <c r="C84" s="173">
        <v>41005020304</v>
      </c>
      <c r="D84" s="53">
        <v>5697</v>
      </c>
      <c r="E84" s="173">
        <f t="shared" si="5"/>
        <v>410463</v>
      </c>
      <c r="F84" s="53">
        <v>375262</v>
      </c>
      <c r="G84" s="53">
        <v>5015</v>
      </c>
      <c r="H84" s="53">
        <v>730</v>
      </c>
      <c r="I84" s="53">
        <v>99704</v>
      </c>
      <c r="J84" s="194">
        <f t="shared" si="6"/>
        <v>0</v>
      </c>
      <c r="K84" s="172">
        <f>VLOOKUP($C84,'DAC Definition'!$A$6:$D$834,MATCH('DAC Definition'!$A$3,'DAC Definition'!$A$6:$D$6,0),FALSE)</f>
        <v>0</v>
      </c>
      <c r="L84" s="172">
        <f t="shared" si="7"/>
        <v>0</v>
      </c>
      <c r="M84" s="173">
        <f>'Census Tract'!G80</f>
        <v>4185</v>
      </c>
      <c r="N84" s="195">
        <f t="shared" si="4"/>
        <v>55.928324743779015</v>
      </c>
      <c r="O84" s="196">
        <f ca="1">IF($L84=1,'Census Tract'!J80*'DAC Adjustment'!$O$5,'Census Tract'!J80)</f>
        <v>1.2534723778711938</v>
      </c>
      <c r="P84" s="196">
        <f ca="1">IF($L84=1,'Census Tract'!K80*'DAC Adjustment'!$O$5,'Census Tract'!K80)</f>
        <v>6.2292191567342075</v>
      </c>
      <c r="Q84" s="196">
        <f ca="1">IF($L84=1,'Census Tract'!L80*'DAC Adjustment'!$O$5,'Census Tract'!L80)</f>
        <v>28.663031204316685</v>
      </c>
      <c r="R84" s="196">
        <f ca="1">IF($L84=1,'Census Tract'!M80*'DAC Adjustment'!$O$5,'Census Tract'!M80)</f>
        <v>62.254097496368225</v>
      </c>
      <c r="S84" s="196">
        <f ca="1">IF($L84=1,'Census Tract'!N80*'DAC Adjustment'!$O$5,'Census Tract'!N80)</f>
        <v>0.99976977314083693</v>
      </c>
      <c r="T84" s="196">
        <f ca="1">IF($L84=1,'Census Tract'!O80*'DAC Adjustment'!$O$5,'Census Tract'!O80)</f>
        <v>4.7574900867494625</v>
      </c>
      <c r="U84" s="196">
        <f ca="1">IF($L84=1,'Census Tract'!P80*'DAC Adjustment'!$O$5,'Census Tract'!P80)</f>
        <v>21.697915293997585</v>
      </c>
      <c r="V84" s="196">
        <f ca="1">IF($L84=1,'Census Tract'!Q80*'DAC Adjustment'!$O$5,'Census Tract'!Q80)</f>
        <v>47.063159795203006</v>
      </c>
      <c r="W84" s="196">
        <f ca="1">IF($L84=1,'Census Tract'!R80*'DAC Adjustment'!$O$5,'Census Tract'!R80)</f>
        <v>0.416237525914396</v>
      </c>
      <c r="X84" s="196">
        <f ca="1">IF($L84=1,'Census Tract'!S80*'DAC Adjustment'!$O$5,'Census Tract'!S80)</f>
        <v>1.9771845720423351</v>
      </c>
      <c r="Y84" s="196">
        <f ca="1">IF($L84=1,'Census Tract'!T80*'DAC Adjustment'!$O$5,'Census Tract'!T80)</f>
        <v>8.675325060749957</v>
      </c>
      <c r="Z84" s="197">
        <f ca="1">IF($L84=1,'Census Tract'!U80*'DAC Adjustment'!$O$5,'Census Tract'!U80)</f>
        <v>18.637230699102901</v>
      </c>
    </row>
    <row r="85" spans="1:26" x14ac:dyDescent="0.25">
      <c r="A85" s="193">
        <v>5</v>
      </c>
      <c r="B85" s="53" t="s">
        <v>71</v>
      </c>
      <c r="C85" s="173">
        <v>41005022901</v>
      </c>
      <c r="D85" s="53">
        <v>3873</v>
      </c>
      <c r="E85" s="173">
        <f t="shared" si="5"/>
        <v>410463</v>
      </c>
      <c r="F85" s="53">
        <v>375262</v>
      </c>
      <c r="G85" s="53">
        <v>5015</v>
      </c>
      <c r="H85" s="53">
        <v>730</v>
      </c>
      <c r="I85" s="53">
        <v>93571</v>
      </c>
      <c r="J85" s="194">
        <f t="shared" si="6"/>
        <v>0</v>
      </c>
      <c r="K85" s="172">
        <f>VLOOKUP($C85,'DAC Definition'!$A$6:$D$834,MATCH('DAC Definition'!$A$3,'DAC Definition'!$A$6:$D$6,0),FALSE)</f>
        <v>0</v>
      </c>
      <c r="L85" s="172">
        <f t="shared" si="7"/>
        <v>0</v>
      </c>
      <c r="M85" s="173">
        <f>'Census Tract'!G81</f>
        <v>3175</v>
      </c>
      <c r="N85" s="195">
        <f t="shared" si="4"/>
        <v>42.43068842568659</v>
      </c>
      <c r="O85" s="196">
        <f ca="1">IF($L85=1,'Census Tract'!J81*'DAC Adjustment'!$O$5,'Census Tract'!J81)</f>
        <v>3.2867001551171948</v>
      </c>
      <c r="P85" s="196">
        <f ca="1">IF($L85=1,'Census Tract'!K81*'DAC Adjustment'!$O$5,'Census Tract'!K81)</f>
        <v>16.579349083026656</v>
      </c>
      <c r="Q85" s="196">
        <f ca="1">IF($L85=1,'Census Tract'!L81*'DAC Adjustment'!$O$5,'Census Tract'!L81)</f>
        <v>76.82140729673803</v>
      </c>
      <c r="R85" s="196">
        <f ca="1">IF($L85=1,'Census Tract'!M81*'DAC Adjustment'!$O$5,'Census Tract'!M81)</f>
        <v>167.11091869127918</v>
      </c>
      <c r="S85" s="196">
        <f ca="1">IF($L85=1,'Census Tract'!N81*'DAC Adjustment'!$O$5,'Census Tract'!N81)</f>
        <v>1.0056420014210103</v>
      </c>
      <c r="T85" s="196">
        <f ca="1">IF($L85=1,'Census Tract'!O81*'DAC Adjustment'!$O$5,'Census Tract'!O81)</f>
        <v>5.2562808554561791</v>
      </c>
      <c r="U85" s="196">
        <f ca="1">IF($L85=1,'Census Tract'!P81*'DAC Adjustment'!$O$5,'Census Tract'!P81)</f>
        <v>24.5228649588854</v>
      </c>
      <c r="V85" s="196">
        <f ca="1">IF($L85=1,'Census Tract'!Q81*'DAC Adjustment'!$O$5,'Census Tract'!Q81)</f>
        <v>53.398365188149405</v>
      </c>
      <c r="W85" s="196">
        <f ca="1">IF($L85=1,'Census Tract'!R81*'DAC Adjustment'!$O$5,'Census Tract'!R81)</f>
        <v>0.68680803298040083</v>
      </c>
      <c r="X85" s="196">
        <f ca="1">IF($L85=1,'Census Tract'!S81*'DAC Adjustment'!$O$5,'Census Tract'!S81)</f>
        <v>3.5579615662441975</v>
      </c>
      <c r="Y85" s="196">
        <f ca="1">IF($L85=1,'Census Tract'!T81*'DAC Adjustment'!$O$5,'Census Tract'!T81)</f>
        <v>16.394982532977732</v>
      </c>
      <c r="Z85" s="197">
        <f ca="1">IF($L85=1,'Census Tract'!U81*'DAC Adjustment'!$O$5,'Census Tract'!U81)</f>
        <v>35.633105180059978</v>
      </c>
    </row>
    <row r="86" spans="1:26" x14ac:dyDescent="0.25">
      <c r="A86" s="193">
        <v>5</v>
      </c>
      <c r="B86" s="53" t="s">
        <v>71</v>
      </c>
      <c r="C86" s="173">
        <v>41005023800</v>
      </c>
      <c r="D86" s="53">
        <v>6776</v>
      </c>
      <c r="E86" s="173">
        <f t="shared" si="5"/>
        <v>410463</v>
      </c>
      <c r="F86" s="53">
        <v>375262</v>
      </c>
      <c r="G86" s="53">
        <v>5015</v>
      </c>
      <c r="H86" s="53">
        <v>730</v>
      </c>
      <c r="I86" s="53">
        <v>81944</v>
      </c>
      <c r="J86" s="194">
        <f t="shared" si="6"/>
        <v>0</v>
      </c>
      <c r="K86" s="172">
        <f>VLOOKUP($C86,'DAC Definition'!$A$6:$D$834,MATCH('DAC Definition'!$A$3,'DAC Definition'!$A$6:$D$6,0),FALSE)</f>
        <v>0</v>
      </c>
      <c r="L86" s="172">
        <f t="shared" si="7"/>
        <v>0</v>
      </c>
      <c r="M86" s="173">
        <f>'Census Tract'!G82</f>
        <v>6227</v>
      </c>
      <c r="N86" s="195">
        <f t="shared" si="4"/>
        <v>83.217605299763889</v>
      </c>
      <c r="O86" s="196">
        <f ca="1">IF($L86=1,'Census Tract'!J82*'DAC Adjustment'!$O$5,'Census Tract'!J82)</f>
        <v>4.0165657809613595</v>
      </c>
      <c r="P86" s="196">
        <f ca="1">IF($L86=1,'Census Tract'!K82*'DAC Adjustment'!$O$5,'Census Tract'!K82)</f>
        <v>20.261065218808639</v>
      </c>
      <c r="Q86" s="196">
        <f ca="1">IF($L86=1,'Census Tract'!L82*'DAC Adjustment'!$O$5,'Census Tract'!L82)</f>
        <v>93.880859594985139</v>
      </c>
      <c r="R86" s="196">
        <f ca="1">IF($L86=1,'Census Tract'!M82*'DAC Adjustment'!$O$5,'Census Tract'!M82)</f>
        <v>204.22063649322291</v>
      </c>
      <c r="S86" s="196">
        <f ca="1">IF($L86=1,'Census Tract'!N82*'DAC Adjustment'!$O$5,'Census Tract'!N82)</f>
        <v>1.9723252733381513</v>
      </c>
      <c r="T86" s="196">
        <f ca="1">IF($L86=1,'Census Tract'!O82*'DAC Adjustment'!$O$5,'Census Tract'!O82)</f>
        <v>10.30893256281122</v>
      </c>
      <c r="U86" s="196">
        <f ca="1">IF($L86=1,'Census Tract'!P82*'DAC Adjustment'!$O$5,'Census Tract'!P82)</f>
        <v>48.095710267395084</v>
      </c>
      <c r="V86" s="196">
        <f ca="1">IF($L86=1,'Census Tract'!Q82*'DAC Adjustment'!$O$5,'Census Tract'!Q82)</f>
        <v>104.72806929971851</v>
      </c>
      <c r="W86" s="196">
        <f ca="1">IF($L86=1,'Census Tract'!R82*'DAC Adjustment'!$O$5,'Census Tract'!R82)</f>
        <v>1.3470090146043956</v>
      </c>
      <c r="X86" s="196">
        <f ca="1">IF($L86=1,'Census Tract'!S82*'DAC Adjustment'!$O$5,'Census Tract'!S82)</f>
        <v>6.9780871411031855</v>
      </c>
      <c r="Y86" s="196">
        <f ca="1">IF($L86=1,'Census Tract'!T82*'DAC Adjustment'!$O$5,'Census Tract'!T82)</f>
        <v>32.154820860740891</v>
      </c>
      <c r="Z86" s="197">
        <f ca="1">IF($L86=1,'Census Tract'!U82*'DAC Adjustment'!$O$5,'Census Tract'!U82)</f>
        <v>69.885778253931804</v>
      </c>
    </row>
    <row r="87" spans="1:26" x14ac:dyDescent="0.25">
      <c r="A87" s="193">
        <v>5</v>
      </c>
      <c r="B87" s="53" t="s">
        <v>71</v>
      </c>
      <c r="C87" s="173">
        <v>41005023700</v>
      </c>
      <c r="D87" s="53">
        <v>4960</v>
      </c>
      <c r="E87" s="173">
        <f t="shared" si="5"/>
        <v>410463</v>
      </c>
      <c r="F87" s="53">
        <v>375262</v>
      </c>
      <c r="G87" s="53">
        <v>5015</v>
      </c>
      <c r="H87" s="53">
        <v>730</v>
      </c>
      <c r="I87" s="53">
        <v>82672</v>
      </c>
      <c r="J87" s="194">
        <f t="shared" si="6"/>
        <v>0</v>
      </c>
      <c r="K87" s="172">
        <f>VLOOKUP($C87,'DAC Definition'!$A$6:$D$834,MATCH('DAC Definition'!$A$3,'DAC Definition'!$A$6:$D$6,0),FALSE)</f>
        <v>0</v>
      </c>
      <c r="L87" s="172">
        <f t="shared" si="7"/>
        <v>0</v>
      </c>
      <c r="M87" s="173">
        <f>'Census Tract'!G83</f>
        <v>4689</v>
      </c>
      <c r="N87" s="195">
        <f t="shared" si="4"/>
        <v>62.663778906470675</v>
      </c>
      <c r="O87" s="196">
        <f ca="1">IF($L87=1,'Census Tract'!J83*'DAC Adjustment'!$O$5,'Census Tract'!J83)</f>
        <v>1.1093957512831298</v>
      </c>
      <c r="P87" s="196">
        <f ca="1">IF($L87=1,'Census Tract'!K83*'DAC Adjustment'!$O$5,'Census Tract'!K83)</f>
        <v>5.5962085263886143</v>
      </c>
      <c r="Q87" s="196">
        <f ca="1">IF($L87=1,'Census Tract'!L83*'DAC Adjustment'!$O$5,'Census Tract'!L83)</f>
        <v>25.930367493335602</v>
      </c>
      <c r="R87" s="196">
        <f ca="1">IF($L87=1,'Census Tract'!M83*'DAC Adjustment'!$O$5,'Census Tract'!M83)</f>
        <v>56.406771058954455</v>
      </c>
      <c r="S87" s="196">
        <f ca="1">IF($L87=1,'Census Tract'!N83*'DAC Adjustment'!$O$5,'Census Tract'!N83)</f>
        <v>1.4851827857206665</v>
      </c>
      <c r="T87" s="196">
        <f ca="1">IF($L87=1,'Census Tract'!O83*'DAC Adjustment'!$O$5,'Census Tract'!O83)</f>
        <v>7.7627404507823687</v>
      </c>
      <c r="U87" s="196">
        <f ca="1">IF($L87=1,'Census Tract'!P83*'DAC Adjustment'!$O$5,'Census Tract'!P83)</f>
        <v>36.216602769201138</v>
      </c>
      <c r="V87" s="196">
        <f ca="1">IF($L87=1,'Census Tract'!Q83*'DAC Adjustment'!$O$5,'Census Tract'!Q83)</f>
        <v>78.861396651096854</v>
      </c>
      <c r="W87" s="196">
        <f ca="1">IF($L87=1,'Census Tract'!R83*'DAC Adjustment'!$O$5,'Census Tract'!R83)</f>
        <v>1.0143127139039683</v>
      </c>
      <c r="X87" s="196">
        <f ca="1">IF($L87=1,'Census Tract'!S83*'DAC Adjustment'!$O$5,'Census Tract'!S83)</f>
        <v>5.2545769398800122</v>
      </c>
      <c r="Y87" s="196">
        <f ca="1">IF($L87=1,'Census Tract'!T83*'DAC Adjustment'!$O$5,'Census Tract'!T83)</f>
        <v>24.212936408545691</v>
      </c>
      <c r="Z87" s="197">
        <f ca="1">IF($L87=1,'Census Tract'!U83*'DAC Adjustment'!$O$5,'Census Tract'!U83)</f>
        <v>52.624765413953135</v>
      </c>
    </row>
    <row r="88" spans="1:26" x14ac:dyDescent="0.25">
      <c r="A88" s="193">
        <v>5</v>
      </c>
      <c r="B88" s="53" t="s">
        <v>71</v>
      </c>
      <c r="C88" s="173">
        <v>41005023500</v>
      </c>
      <c r="D88" s="53">
        <v>5510</v>
      </c>
      <c r="E88" s="173">
        <f t="shared" si="5"/>
        <v>410463</v>
      </c>
      <c r="F88" s="53">
        <v>375262</v>
      </c>
      <c r="G88" s="53">
        <v>5015</v>
      </c>
      <c r="H88" s="53">
        <v>730</v>
      </c>
      <c r="I88" s="53">
        <v>71711</v>
      </c>
      <c r="J88" s="194">
        <f t="shared" si="6"/>
        <v>0</v>
      </c>
      <c r="K88" s="172">
        <f>VLOOKUP($C88,'DAC Definition'!$A$6:$D$834,MATCH('DAC Definition'!$A$3,'DAC Definition'!$A$6:$D$6,0),FALSE)</f>
        <v>0</v>
      </c>
      <c r="L88" s="172">
        <f t="shared" si="7"/>
        <v>0</v>
      </c>
      <c r="M88" s="173">
        <f>'Census Tract'!G84</f>
        <v>5603</v>
      </c>
      <c r="N88" s="195">
        <f t="shared" si="4"/>
        <v>74.8784715745266</v>
      </c>
      <c r="O88" s="196">
        <f ca="1">IF($L88=1,'Census Tract'!J84*'DAC Adjustment'!$O$5,'Census Tract'!J84)</f>
        <v>1.7870183639089749</v>
      </c>
      <c r="P88" s="196">
        <f ca="1">IF($L88=1,'Census Tract'!K84*'DAC Adjustment'!$O$5,'Census Tract'!K84)</f>
        <v>9.0143912966619908</v>
      </c>
      <c r="Q88" s="196">
        <f ca="1">IF($L88=1,'Census Tract'!L84*'DAC Adjustment'!$O$5,'Census Tract'!L84)</f>
        <v>41.768722153392389</v>
      </c>
      <c r="R88" s="196">
        <f ca="1">IF($L88=1,'Census Tract'!M84*'DAC Adjustment'!$O$5,'Census Tract'!M84)</f>
        <v>90.860214323495882</v>
      </c>
      <c r="S88" s="196">
        <f ca="1">IF($L88=1,'Census Tract'!N84*'DAC Adjustment'!$O$5,'Census Tract'!N84)</f>
        <v>1.7746809870746205</v>
      </c>
      <c r="T88" s="196">
        <f ca="1">IF($L88=1,'Census Tract'!O84*'DAC Adjustment'!$O$5,'Census Tract'!O84)</f>
        <v>9.2758871285420383</v>
      </c>
      <c r="U88" s="196">
        <f ca="1">IF($L88=1,'Census Tract'!P84*'DAC Adjustment'!$O$5,'Census Tract'!P84)</f>
        <v>43.276098382562168</v>
      </c>
      <c r="V88" s="196">
        <f ca="1">IF($L88=1,'Census Tract'!Q84*'DAC Adjustment'!$O$5,'Census Tract'!Q84)</f>
        <v>94.233398472189322</v>
      </c>
      <c r="W88" s="196">
        <f ca="1">IF($L88=1,'Census Tract'!R84*'DAC Adjustment'!$O$5,'Census Tract'!R84)</f>
        <v>1.2120269004060429</v>
      </c>
      <c r="X88" s="196">
        <f ca="1">IF($L88=1,'Census Tract'!S84*'DAC Adjustment'!$O$5,'Census Tract'!S84)</f>
        <v>6.2788216238318855</v>
      </c>
      <c r="Y88" s="196">
        <f ca="1">IF($L88=1,'Census Tract'!T84*'DAC Adjustment'!$O$5,'Census Tract'!T84)</f>
        <v>28.932625868432829</v>
      </c>
      <c r="Z88" s="197">
        <f ca="1">IF($L88=1,'Census Tract'!U84*'DAC Adjustment'!$O$5,'Census Tract'!U84)</f>
        <v>62.882610495708988</v>
      </c>
    </row>
    <row r="89" spans="1:26" x14ac:dyDescent="0.25">
      <c r="A89" s="193">
        <v>5</v>
      </c>
      <c r="B89" s="53" t="s">
        <v>71</v>
      </c>
      <c r="C89" s="173">
        <v>41005024100</v>
      </c>
      <c r="D89" s="53">
        <v>5083</v>
      </c>
      <c r="E89" s="173">
        <f t="shared" si="5"/>
        <v>410463</v>
      </c>
      <c r="F89" s="53">
        <v>375262</v>
      </c>
      <c r="G89" s="53">
        <v>5015</v>
      </c>
      <c r="H89" s="53">
        <v>730</v>
      </c>
      <c r="I89" s="53">
        <v>70757</v>
      </c>
      <c r="J89" s="194">
        <f t="shared" si="6"/>
        <v>0</v>
      </c>
      <c r="K89" s="172">
        <f>VLOOKUP($C89,'DAC Definition'!$A$6:$D$834,MATCH('DAC Definition'!$A$3,'DAC Definition'!$A$6:$D$6,0),FALSE)</f>
        <v>0</v>
      </c>
      <c r="L89" s="172">
        <f t="shared" si="7"/>
        <v>0</v>
      </c>
      <c r="M89" s="173">
        <f>'Census Tract'!G85</f>
        <v>4616</v>
      </c>
      <c r="N89" s="195">
        <f t="shared" si="4"/>
        <v>61.688207172588754</v>
      </c>
      <c r="O89" s="196">
        <f ca="1">IF($L89=1,'Census Tract'!J85*'DAC Adjustment'!$O$5,'Census Tract'!J85)</f>
        <v>0.90349681683446026</v>
      </c>
      <c r="P89" s="196">
        <f ca="1">IF($L89=1,'Census Tract'!K85*'DAC Adjustment'!$O$5,'Census Tract'!K85)</f>
        <v>4.5575770270311704</v>
      </c>
      <c r="Q89" s="196">
        <f ca="1">IF($L89=1,'Census Tract'!L85*'DAC Adjustment'!$O$5,'Census Tract'!L85)</f>
        <v>21.11780621340905</v>
      </c>
      <c r="R89" s="196">
        <f ca="1">IF($L89=1,'Census Tract'!M85*'DAC Adjustment'!$O$5,'Census Tract'!M85)</f>
        <v>45.937924352721907</v>
      </c>
      <c r="S89" s="196">
        <f ca="1">IF($L89=1,'Census Tract'!N85*'DAC Adjustment'!$O$5,'Census Tract'!N85)</f>
        <v>1.4620609381289396</v>
      </c>
      <c r="T89" s="196">
        <f ca="1">IF($L89=1,'Census Tract'!O85*'DAC Adjustment'!$O$5,'Census Tract'!O85)</f>
        <v>7.6418873791451096</v>
      </c>
      <c r="U89" s="196">
        <f ca="1">IF($L89=1,'Census Tract'!P85*'DAC Adjustment'!$O$5,'Census Tract'!P85)</f>
        <v>35.652769968571654</v>
      </c>
      <c r="V89" s="196">
        <f ca="1">IF($L89=1,'Census Tract'!Q85*'DAC Adjustment'!$O$5,'Census Tract'!Q85)</f>
        <v>77.63365471133784</v>
      </c>
      <c r="W89" s="196">
        <f ca="1">IF($L89=1,'Census Tract'!R85*'DAC Adjustment'!$O$5,'Census Tract'!R85)</f>
        <v>0.99852153708268676</v>
      </c>
      <c r="X89" s="196">
        <f ca="1">IF($L89=1,'Census Tract'!S85*'DAC Adjustment'!$O$5,'Census Tract'!S85)</f>
        <v>5.1727718393017996</v>
      </c>
      <c r="Y89" s="196">
        <f ca="1">IF($L89=1,'Census Tract'!T85*'DAC Adjustment'!$O$5,'Census Tract'!T85)</f>
        <v>23.835980904637861</v>
      </c>
      <c r="Z89" s="197">
        <f ca="1">IF($L89=1,'Census Tract'!U85*'DAC Adjustment'!$O$5,'Census Tract'!U85)</f>
        <v>51.805484570443106</v>
      </c>
    </row>
    <row r="90" spans="1:26" x14ac:dyDescent="0.25">
      <c r="A90" s="193">
        <v>5</v>
      </c>
      <c r="B90" s="53" t="s">
        <v>71</v>
      </c>
      <c r="C90" s="173">
        <v>41005021601</v>
      </c>
      <c r="D90" s="53">
        <v>6515</v>
      </c>
      <c r="E90" s="173">
        <f t="shared" si="5"/>
        <v>410463</v>
      </c>
      <c r="F90" s="53">
        <v>375262</v>
      </c>
      <c r="G90" s="53">
        <v>5015</v>
      </c>
      <c r="H90" s="53">
        <v>730</v>
      </c>
      <c r="I90" s="53">
        <v>61098</v>
      </c>
      <c r="J90" s="194">
        <f t="shared" si="6"/>
        <v>0</v>
      </c>
      <c r="K90" s="172">
        <f>VLOOKUP($C90,'DAC Definition'!$A$6:$D$834,MATCH('DAC Definition'!$A$3,'DAC Definition'!$A$6:$D$6,0),FALSE)</f>
        <v>0</v>
      </c>
      <c r="L90" s="172">
        <f t="shared" si="7"/>
        <v>0</v>
      </c>
      <c r="M90" s="173">
        <f>'Census Tract'!G86</f>
        <v>4374</v>
      </c>
      <c r="N90" s="195">
        <f t="shared" si="4"/>
        <v>58.45412005478839</v>
      </c>
      <c r="O90" s="196">
        <f ca="1">IF($L90=1,'Census Tract'!J86*'DAC Adjustment'!$O$5,'Census Tract'!J86)</f>
        <v>1.2569778939099867</v>
      </c>
      <c r="P90" s="196">
        <f ca="1">IF($L90=1,'Census Tract'!K86*'DAC Adjustment'!$O$5,'Census Tract'!K86)</f>
        <v>6.2466400652828051</v>
      </c>
      <c r="Q90" s="196">
        <f ca="1">IF($L90=1,'Census Tract'!L86*'DAC Adjustment'!$O$5,'Census Tract'!L86)</f>
        <v>28.743191499334749</v>
      </c>
      <c r="R90" s="196">
        <f ca="1">IF($L90=1,'Census Tract'!M86*'DAC Adjustment'!$O$5,'Census Tract'!M86)</f>
        <v>62.428200046298137</v>
      </c>
      <c r="S90" s="196">
        <f ca="1">IF($L90=1,'Census Tract'!N86*'DAC Adjustment'!$O$5,'Census Tract'!N86)</f>
        <v>1.044920666121391</v>
      </c>
      <c r="T90" s="196">
        <f ca="1">IF($L90=1,'Census Tract'!O86*'DAC Adjustment'!$O$5,'Census Tract'!O86)</f>
        <v>4.9723444777639552</v>
      </c>
      <c r="U90" s="196">
        <f ca="1">IF($L90=1,'Census Tract'!P86*'DAC Adjustment'!$O$5,'Census Tract'!P86)</f>
        <v>22.677821145984577</v>
      </c>
      <c r="V90" s="196">
        <f ca="1">IF($L90=1,'Census Tract'!Q86*'DAC Adjustment'!$O$5,'Census Tract'!Q86)</f>
        <v>49.188592818212186</v>
      </c>
      <c r="W90" s="196">
        <f ca="1">IF($L90=1,'Census Tract'!R86*'DAC Adjustment'!$O$5,'Census Tract'!R86)</f>
        <v>0.43503534966536878</v>
      </c>
      <c r="X90" s="196">
        <f ca="1">IF($L90=1,'Census Tract'!S86*'DAC Adjustment'!$O$5,'Census Tract'!S86)</f>
        <v>2.0664767785216669</v>
      </c>
      <c r="Y90" s="196">
        <f ca="1">IF($L90=1,'Census Tract'!T86*'DAC Adjustment'!$O$5,'Census Tract'!T86)</f>
        <v>9.067113934461247</v>
      </c>
      <c r="Z90" s="197">
        <f ca="1">IF($L90=1,'Census Tract'!U86*'DAC Adjustment'!$O$5,'Census Tract'!U86)</f>
        <v>19.478912085514004</v>
      </c>
    </row>
    <row r="91" spans="1:26" x14ac:dyDescent="0.25">
      <c r="A91" s="193">
        <v>5</v>
      </c>
      <c r="B91" s="53" t="s">
        <v>71</v>
      </c>
      <c r="C91" s="173">
        <v>41005021900</v>
      </c>
      <c r="D91" s="53">
        <v>3674</v>
      </c>
      <c r="E91" s="173">
        <f t="shared" si="5"/>
        <v>410463</v>
      </c>
      <c r="F91" s="53">
        <v>375262</v>
      </c>
      <c r="G91" s="53">
        <v>5015</v>
      </c>
      <c r="H91" s="53">
        <v>730</v>
      </c>
      <c r="I91" s="53">
        <v>58357</v>
      </c>
      <c r="J91" s="194">
        <f t="shared" si="6"/>
        <v>0</v>
      </c>
      <c r="K91" s="172">
        <f>VLOOKUP($C91,'DAC Definition'!$A$6:$D$834,MATCH('DAC Definition'!$A$3,'DAC Definition'!$A$6:$D$6,0),FALSE)</f>
        <v>0</v>
      </c>
      <c r="L91" s="172">
        <f t="shared" si="7"/>
        <v>0</v>
      </c>
      <c r="M91" s="173">
        <f>'Census Tract'!G87</f>
        <v>2389</v>
      </c>
      <c r="N91" s="195">
        <f t="shared" si="4"/>
        <v>31.926587291012677</v>
      </c>
      <c r="O91" s="196">
        <f ca="1">IF($L91=1,'Census Tract'!J87*'DAC Adjustment'!$O$5,'Census Tract'!J87)</f>
        <v>0.40864301252213114</v>
      </c>
      <c r="P91" s="196">
        <f ca="1">IF($L91=1,'Census Tract'!K87*'DAC Adjustment'!$O$5,'Census Tract'!K87)</f>
        <v>2.0307801965222185</v>
      </c>
      <c r="Q91" s="196">
        <f ca="1">IF($L91=1,'Census Tract'!L87*'DAC Adjustment'!$O$5,'Census Tract'!L87)</f>
        <v>9.3444001049630092</v>
      </c>
      <c r="R91" s="196">
        <f ca="1">IF($L91=1,'Census Tract'!M87*'DAC Adjustment'!$O$5,'Census Tract'!M87)</f>
        <v>20.295382963258678</v>
      </c>
      <c r="S91" s="196">
        <f ca="1">IF($L91=1,'Census Tract'!N87*'DAC Adjustment'!$O$5,'Census Tract'!N87)</f>
        <v>0.57071684301874781</v>
      </c>
      <c r="T91" s="196">
        <f ca="1">IF($L91=1,'Census Tract'!O87*'DAC Adjustment'!$O$5,'Census Tract'!O87)</f>
        <v>2.7158049742519634</v>
      </c>
      <c r="U91" s="196">
        <f ca="1">IF($L91=1,'Census Tract'!P87*'DAC Adjustment'!$O$5,'Census Tract'!P87)</f>
        <v>12.386217356597427</v>
      </c>
      <c r="V91" s="196">
        <f ca="1">IF($L91=1,'Census Tract'!Q87*'DAC Adjustment'!$O$5,'Census Tract'!Q87)</f>
        <v>26.865923237930705</v>
      </c>
      <c r="W91" s="196">
        <f ca="1">IF($L91=1,'Census Tract'!R87*'DAC Adjustment'!$O$5,'Census Tract'!R87)</f>
        <v>0.23760847058769227</v>
      </c>
      <c r="X91" s="196">
        <f ca="1">IF($L91=1,'Census Tract'!S87*'DAC Adjustment'!$O$5,'Census Tract'!S87)</f>
        <v>1.1286723877202243</v>
      </c>
      <c r="Y91" s="196">
        <f ca="1">IF($L91=1,'Census Tract'!T87*'DAC Adjustment'!$O$5,'Census Tract'!T87)</f>
        <v>4.9522942819908362</v>
      </c>
      <c r="Z91" s="197">
        <f ca="1">IF($L91=1,'Census Tract'!U87*'DAC Adjustment'!$O$5,'Census Tract'!U87)</f>
        <v>10.639030857863043</v>
      </c>
    </row>
    <row r="92" spans="1:26" x14ac:dyDescent="0.25">
      <c r="A92" s="193">
        <v>5</v>
      </c>
      <c r="B92" s="53" t="s">
        <v>71</v>
      </c>
      <c r="C92" s="173">
        <v>41005022207</v>
      </c>
      <c r="D92" s="53">
        <v>6564</v>
      </c>
      <c r="E92" s="173">
        <f t="shared" si="5"/>
        <v>410463</v>
      </c>
      <c r="F92" s="53">
        <v>375262</v>
      </c>
      <c r="G92" s="53">
        <v>5015</v>
      </c>
      <c r="H92" s="53">
        <v>730</v>
      </c>
      <c r="I92" s="53">
        <v>128004</v>
      </c>
      <c r="J92" s="194">
        <f t="shared" si="6"/>
        <v>0</v>
      </c>
      <c r="K92" s="172">
        <f>VLOOKUP($C92,'DAC Definition'!$A$6:$D$834,MATCH('DAC Definition'!$A$3,'DAC Definition'!$A$6:$D$6,0),FALSE)</f>
        <v>0</v>
      </c>
      <c r="L92" s="172">
        <f t="shared" si="7"/>
        <v>0</v>
      </c>
      <c r="M92" s="173">
        <f>'Census Tract'!G88</f>
        <v>4731</v>
      </c>
      <c r="N92" s="195">
        <f t="shared" si="4"/>
        <v>63.225066753361652</v>
      </c>
      <c r="O92" s="196">
        <f ca="1">IF($L92=1,'Census Tract'!J88*'DAC Adjustment'!$O$5,'Census Tract'!J88)</f>
        <v>0.28344601113667428</v>
      </c>
      <c r="P92" s="196">
        <f ca="1">IF($L92=1,'Census Tract'!K88*'DAC Adjustment'!$O$5,'Census Tract'!K88)</f>
        <v>1.4086048912151663</v>
      </c>
      <c r="Q92" s="196">
        <f ca="1">IF($L92=1,'Census Tract'!L88*'DAC Adjustment'!$O$5,'Census Tract'!L88)</f>
        <v>6.4815324257464004</v>
      </c>
      <c r="R92" s="196">
        <f ca="1">IF($L92=1,'Census Tract'!M88*'DAC Adjustment'!$O$5,'Census Tract'!M88)</f>
        <v>14.077434751475993</v>
      </c>
      <c r="S92" s="196">
        <f ca="1">IF($L92=1,'Census Tract'!N88*'DAC Adjustment'!$O$5,'Census Tract'!N88)</f>
        <v>1.1302056861957706</v>
      </c>
      <c r="T92" s="196">
        <f ca="1">IF($L92=1,'Census Tract'!O88*'DAC Adjustment'!$O$5,'Census Tract'!O88)</f>
        <v>5.3781805496802164</v>
      </c>
      <c r="U92" s="196">
        <f ca="1">IF($L92=1,'Census Tract'!P88*'DAC Adjustment'!$O$5,'Census Tract'!P88)</f>
        <v>24.528754421959992</v>
      </c>
      <c r="V92" s="196">
        <f ca="1">IF($L92=1,'Census Tract'!Q88*'DAC Adjustment'!$O$5,'Census Tract'!Q88)</f>
        <v>53.203299639451714</v>
      </c>
      <c r="W92" s="196">
        <f ca="1">IF($L92=1,'Census Tract'!R88*'DAC Adjustment'!$O$5,'Census Tract'!R88)</f>
        <v>0.47054235008387274</v>
      </c>
      <c r="X92" s="196">
        <f ca="1">IF($L92=1,'Census Tract'!S88*'DAC Adjustment'!$O$5,'Census Tract'!S88)</f>
        <v>2.2351398352048477</v>
      </c>
      <c r="Y92" s="196">
        <f ca="1">IF($L92=1,'Census Tract'!T88*'DAC Adjustment'!$O$5,'Census Tract'!T88)</f>
        <v>9.8071595848047899</v>
      </c>
      <c r="Z92" s="197">
        <f ca="1">IF($L92=1,'Census Tract'!U88*'DAC Adjustment'!$O$5,'Census Tract'!U88)</f>
        <v>21.068754704290519</v>
      </c>
    </row>
    <row r="93" spans="1:26" x14ac:dyDescent="0.25">
      <c r="A93" s="193">
        <v>5</v>
      </c>
      <c r="B93" s="53" t="s">
        <v>71</v>
      </c>
      <c r="C93" s="173">
        <v>41005022905</v>
      </c>
      <c r="D93" s="53">
        <v>4545</v>
      </c>
      <c r="E93" s="173">
        <f t="shared" si="5"/>
        <v>410463</v>
      </c>
      <c r="F93" s="53">
        <v>375262</v>
      </c>
      <c r="G93" s="53">
        <v>5015</v>
      </c>
      <c r="H93" s="53">
        <v>730</v>
      </c>
      <c r="I93" s="53">
        <v>95096</v>
      </c>
      <c r="J93" s="194">
        <f t="shared" si="6"/>
        <v>0</v>
      </c>
      <c r="K93" s="172">
        <f>VLOOKUP($C93,'DAC Definition'!$A$6:$D$834,MATCH('DAC Definition'!$A$3,'DAC Definition'!$A$6:$D$6,0),FALSE)</f>
        <v>0</v>
      </c>
      <c r="L93" s="172">
        <f t="shared" si="7"/>
        <v>0</v>
      </c>
      <c r="M93" s="173">
        <f>'Census Tract'!G89</f>
        <v>3457</v>
      </c>
      <c r="N93" s="195">
        <f t="shared" si="4"/>
        <v>46.199335397668833</v>
      </c>
      <c r="O93" s="196">
        <f ca="1">IF($L93=1,'Census Tract'!J89*'DAC Adjustment'!$O$5,'Census Tract'!J89)</f>
        <v>0.20582387027769103</v>
      </c>
      <c r="P93" s="196">
        <f ca="1">IF($L93=1,'Census Tract'!K89*'DAC Adjustment'!$O$5,'Census Tract'!K89)</f>
        <v>1.0228562019247938</v>
      </c>
      <c r="Q93" s="196">
        <f ca="1">IF($L93=1,'Census Tract'!L89*'DAC Adjustment'!$O$5,'Census Tract'!L89)</f>
        <v>4.706554464632104</v>
      </c>
      <c r="R93" s="196">
        <f ca="1">IF($L93=1,'Census Tract'!M89*'DAC Adjustment'!$O$5,'Census Tract'!M89)</f>
        <v>10.222306860170731</v>
      </c>
      <c r="S93" s="196">
        <f ca="1">IF($L93=1,'Census Tract'!N89*'DAC Adjustment'!$O$5,'Census Tract'!N89)</f>
        <v>0.82585522240092557</v>
      </c>
      <c r="T93" s="196">
        <f ca="1">IF($L93=1,'Census Tract'!O89*'DAC Adjustment'!$O$5,'Census Tract'!O89)</f>
        <v>3.9299028028417902</v>
      </c>
      <c r="U93" s="196">
        <f ca="1">IF($L93=1,'Census Tract'!P89*'DAC Adjustment'!$O$5,'Census Tract'!P89)</f>
        <v>17.92346312338104</v>
      </c>
      <c r="V93" s="196">
        <f ca="1">IF($L93=1,'Census Tract'!Q89*'DAC Adjustment'!$O$5,'Census Tract'!Q89)</f>
        <v>38.876306669538067</v>
      </c>
      <c r="W93" s="196">
        <f ca="1">IF($L93=1,'Census Tract'!R89*'DAC Adjustment'!$O$5,'Census Tract'!R89)</f>
        <v>0.34383109368842701</v>
      </c>
      <c r="X93" s="196">
        <f ca="1">IF($L93=1,'Census Tract'!S89*'DAC Adjustment'!$O$5,'Census Tract'!S89)</f>
        <v>1.633244221158985</v>
      </c>
      <c r="Y93" s="196">
        <f ca="1">IF($L93=1,'Census Tract'!T89*'DAC Adjustment'!$O$5,'Census Tract'!T89)</f>
        <v>7.1662123620101799</v>
      </c>
      <c r="Z93" s="197">
        <f ca="1">IF($L93=1,'Census Tract'!U89*'DAC Adjustment'!$O$5,'Census Tract'!U89)</f>
        <v>15.395198692186076</v>
      </c>
    </row>
    <row r="94" spans="1:26" x14ac:dyDescent="0.25">
      <c r="A94" s="193">
        <v>5</v>
      </c>
      <c r="B94" s="53" t="s">
        <v>71</v>
      </c>
      <c r="C94" s="173">
        <v>41005023600</v>
      </c>
      <c r="D94" s="53">
        <v>3610</v>
      </c>
      <c r="E94" s="173">
        <f t="shared" si="5"/>
        <v>410463</v>
      </c>
      <c r="F94" s="53">
        <v>375262</v>
      </c>
      <c r="G94" s="53">
        <v>5015</v>
      </c>
      <c r="H94" s="53">
        <v>730</v>
      </c>
      <c r="I94" s="53">
        <v>82870</v>
      </c>
      <c r="J94" s="194">
        <f t="shared" si="6"/>
        <v>0</v>
      </c>
      <c r="K94" s="172">
        <f>VLOOKUP($C94,'DAC Definition'!$A$6:$D$834,MATCH('DAC Definition'!$A$3,'DAC Definition'!$A$6:$D$6,0),FALSE)</f>
        <v>0</v>
      </c>
      <c r="L94" s="172">
        <f t="shared" si="7"/>
        <v>0</v>
      </c>
      <c r="M94" s="173">
        <f>'Census Tract'!G90</f>
        <v>3519</v>
      </c>
      <c r="N94" s="195">
        <f t="shared" si="4"/>
        <v>47.027903171650735</v>
      </c>
      <c r="O94" s="196">
        <f ca="1">IF($L94=1,'Census Tract'!J90*'DAC Adjustment'!$O$5,'Census Tract'!J90)</f>
        <v>0.49784518478633527</v>
      </c>
      <c r="P94" s="196">
        <f ca="1">IF($L94=1,'Census Tract'!K90*'DAC Adjustment'!$O$5,'Census Tract'!K90)</f>
        <v>2.511317953670237</v>
      </c>
      <c r="Q94" s="196">
        <f ca="1">IF($L94=1,'Census Tract'!L90*'DAC Adjustment'!$O$5,'Census Tract'!L90)</f>
        <v>11.636342199225396</v>
      </c>
      <c r="R94" s="196">
        <f ca="1">IF($L94=1,'Census Tract'!M90*'DAC Adjustment'!$O$5,'Census Tract'!M90)</f>
        <v>25.312733827010032</v>
      </c>
      <c r="S94" s="196">
        <f ca="1">IF($L94=1,'Census Tract'!N90*'DAC Adjustment'!$O$5,'Census Tract'!N90)</f>
        <v>1.1145997489765465</v>
      </c>
      <c r="T94" s="196">
        <f ca="1">IF($L94=1,'Census Tract'!O90*'DAC Adjustment'!$O$5,'Census Tract'!O90)</f>
        <v>5.8257802615276519</v>
      </c>
      <c r="U94" s="196">
        <f ca="1">IF($L94=1,'Census Tract'!P90*'DAC Adjustment'!$O$5,'Census Tract'!P90)</f>
        <v>27.179830485139441</v>
      </c>
      <c r="V94" s="196">
        <f ca="1">IF($L94=1,'Census Tract'!Q90*'DAC Adjustment'!$O$5,'Census Tract'!Q90)</f>
        <v>59.183888849479601</v>
      </c>
      <c r="W94" s="196">
        <f ca="1">IF($L94=1,'Census Tract'!R90*'DAC Adjustment'!$O$5,'Census Tract'!R90)</f>
        <v>0.76122124978205685</v>
      </c>
      <c r="X94" s="196">
        <f ca="1">IF($L94=1,'Census Tract'!S90*'DAC Adjustment'!$O$5,'Census Tract'!S90)</f>
        <v>3.9434540949963242</v>
      </c>
      <c r="Y94" s="196">
        <f ca="1">IF($L94=1,'Census Tract'!T90*'DAC Adjustment'!$O$5,'Census Tract'!T90)</f>
        <v>18.171320797968075</v>
      </c>
      <c r="Z94" s="197">
        <f ca="1">IF($L94=1,'Census Tract'!U90*'DAC Adjustment'!$O$5,'Census Tract'!U90)</f>
        <v>39.493825867285373</v>
      </c>
    </row>
    <row r="95" spans="1:26" x14ac:dyDescent="0.25">
      <c r="A95" s="193">
        <v>5</v>
      </c>
      <c r="B95" s="53" t="s">
        <v>71</v>
      </c>
      <c r="C95" s="173">
        <v>41005022500</v>
      </c>
      <c r="D95" s="53">
        <v>7703</v>
      </c>
      <c r="E95" s="173">
        <f t="shared" si="5"/>
        <v>410463</v>
      </c>
      <c r="F95" s="53">
        <v>375262</v>
      </c>
      <c r="G95" s="53">
        <v>5015</v>
      </c>
      <c r="H95" s="53">
        <v>730</v>
      </c>
      <c r="I95" s="53">
        <v>75071</v>
      </c>
      <c r="J95" s="194">
        <f t="shared" si="6"/>
        <v>0</v>
      </c>
      <c r="K95" s="172">
        <f>VLOOKUP($C95,'DAC Definition'!$A$6:$D$834,MATCH('DAC Definition'!$A$3,'DAC Definition'!$A$6:$D$6,0),FALSE)</f>
        <v>0</v>
      </c>
      <c r="L95" s="172">
        <f t="shared" si="7"/>
        <v>0</v>
      </c>
      <c r="M95" s="173">
        <f>'Census Tract'!G91</f>
        <v>5710</v>
      </c>
      <c r="N95" s="195">
        <f t="shared" si="4"/>
        <v>76.308419184463119</v>
      </c>
      <c r="O95" s="196">
        <f ca="1">IF($L95=1,'Census Tract'!J91*'DAC Adjustment'!$O$5,'Census Tract'!J91)</f>
        <v>0.94598854246851183</v>
      </c>
      <c r="P95" s="196">
        <f ca="1">IF($L95=1,'Census Tract'!K91*'DAC Adjustment'!$O$5,'Census Tract'!K91)</f>
        <v>4.7011566069000867</v>
      </c>
      <c r="Q95" s="196">
        <f ca="1">IF($L95=1,'Census Tract'!L91*'DAC Adjustment'!$O$5,'Census Tract'!L91)</f>
        <v>21.631828184160693</v>
      </c>
      <c r="R95" s="196">
        <f ca="1">IF($L95=1,'Census Tract'!M91*'DAC Adjustment'!$O$5,'Census Tract'!M91)</f>
        <v>46.982816688229953</v>
      </c>
      <c r="S95" s="196">
        <f ca="1">IF($L95=1,'Census Tract'!N91*'DAC Adjustment'!$O$5,'Census Tract'!N91)</f>
        <v>1.3640825339627669</v>
      </c>
      <c r="T95" s="196">
        <f ca="1">IF($L95=1,'Census Tract'!O91*'DAC Adjustment'!$O$5,'Census Tract'!O91)</f>
        <v>6.4911035592208917</v>
      </c>
      <c r="U95" s="196">
        <f ca="1">IF($L95=1,'Census Tract'!P91*'DAC Adjustment'!$O$5,'Census Tract'!P91)</f>
        <v>29.604563041511639</v>
      </c>
      <c r="V95" s="196">
        <f ca="1">IF($L95=1,'Census Tract'!Q91*'DAC Adjustment'!$O$5,'Census Tract'!Q91)</f>
        <v>64.212817785091801</v>
      </c>
      <c r="W95" s="196">
        <f ca="1">IF($L95=1,'Census Tract'!R91*'DAC Adjustment'!$O$5,'Census Tract'!R91)</f>
        <v>0.56791308792621298</v>
      </c>
      <c r="X95" s="196">
        <f ca="1">IF($L95=1,'Census Tract'!S91*'DAC Adjustment'!$O$5,'Census Tract'!S91)</f>
        <v>2.6976640158570451</v>
      </c>
      <c r="Y95" s="196">
        <f ca="1">IF($L95=1,'Census Tract'!T91*'DAC Adjustment'!$O$5,'Census Tract'!T91)</f>
        <v>11.836584491489189</v>
      </c>
      <c r="Z95" s="197">
        <f ca="1">IF($L95=1,'Census Tract'!U91*'DAC Adjustment'!$O$5,'Census Tract'!U91)</f>
        <v>25.428575219086635</v>
      </c>
    </row>
    <row r="96" spans="1:26" x14ac:dyDescent="0.25">
      <c r="A96" s="193">
        <v>5</v>
      </c>
      <c r="B96" s="53" t="s">
        <v>71</v>
      </c>
      <c r="C96" s="173">
        <v>41005020800</v>
      </c>
      <c r="D96" s="53">
        <v>4143</v>
      </c>
      <c r="E96" s="173">
        <f t="shared" si="5"/>
        <v>410463</v>
      </c>
      <c r="F96" s="53">
        <v>375262</v>
      </c>
      <c r="G96" s="53">
        <v>5015</v>
      </c>
      <c r="H96" s="53">
        <v>730</v>
      </c>
      <c r="I96" s="53">
        <v>51952</v>
      </c>
      <c r="J96" s="194">
        <f t="shared" si="6"/>
        <v>0</v>
      </c>
      <c r="K96" s="172">
        <f>VLOOKUP($C96,'DAC Definition'!$A$6:$D$834,MATCH('DAC Definition'!$A$3,'DAC Definition'!$A$6:$D$6,0),FALSE)</f>
        <v>0</v>
      </c>
      <c r="L96" s="172">
        <f t="shared" si="7"/>
        <v>0</v>
      </c>
      <c r="M96" s="173">
        <f>'Census Tract'!G92</f>
        <v>2943</v>
      </c>
      <c r="N96" s="195">
        <f t="shared" si="4"/>
        <v>39.330241271431696</v>
      </c>
      <c r="O96" s="196">
        <f ca="1">IF($L96=1,'Census Tract'!J92*'DAC Adjustment'!$O$5,'Census Tract'!J92)</f>
        <v>2.5965858087343747</v>
      </c>
      <c r="P96" s="196">
        <f ca="1">IF($L96=1,'Census Tract'!K92*'DAC Adjustment'!$O$5,'Census Tract'!K92)</f>
        <v>12.903915832068263</v>
      </c>
      <c r="Q96" s="196">
        <f ca="1">IF($L96=1,'Census Tract'!L92*'DAC Adjustment'!$O$5,'Census Tract'!L92)</f>
        <v>59.375875666952453</v>
      </c>
      <c r="R96" s="196">
        <f ca="1">IF($L96=1,'Census Tract'!M92*'DAC Adjustment'!$O$5,'Census Tract'!M92)</f>
        <v>128.96024591237284</v>
      </c>
      <c r="S96" s="196">
        <f ca="1">IF($L96=1,'Census Tract'!N92*'DAC Adjustment'!$O$5,'Census Tract'!N92)</f>
        <v>0.70306390498291127</v>
      </c>
      <c r="T96" s="196">
        <f ca="1">IF($L96=1,'Census Tract'!O92*'DAC Adjustment'!$O$5,'Census Tract'!O92)</f>
        <v>3.3455898029399451</v>
      </c>
      <c r="U96" s="196">
        <f ca="1">IF($L96=1,'Census Tract'!P92*'DAC Adjustment'!$O$5,'Census Tract'!P92)</f>
        <v>15.258533980940239</v>
      </c>
      <c r="V96" s="196">
        <f ca="1">IF($L96=1,'Census Tract'!Q92*'DAC Adjustment'!$O$5,'Census Tract'!Q92)</f>
        <v>33.096028501142769</v>
      </c>
      <c r="W96" s="196">
        <f ca="1">IF($L96=1,'Census Tract'!R92*'DAC Adjustment'!$O$5,'Census Tract'!R92)</f>
        <v>0.29270896983657529</v>
      </c>
      <c r="X96" s="196">
        <f ca="1">IF($L96=1,'Census Tract'!S92*'DAC Adjustment'!$O$5,'Census Tract'!S92)</f>
        <v>1.3904072151781586</v>
      </c>
      <c r="Y96" s="196">
        <f ca="1">IF($L96=1,'Census Tract'!T92*'DAC Adjustment'!$O$5,'Census Tract'!T92)</f>
        <v>6.1007124620757773</v>
      </c>
      <c r="Z96" s="197">
        <f ca="1">IF($L96=1,'Census Tract'!U92*'DAC Adjustment'!$O$5,'Census Tract'!U92)</f>
        <v>13.106181588401396</v>
      </c>
    </row>
    <row r="97" spans="1:26" x14ac:dyDescent="0.25">
      <c r="A97" s="193">
        <v>5</v>
      </c>
      <c r="B97" s="53" t="s">
        <v>71</v>
      </c>
      <c r="C97" s="173">
        <v>41005023901</v>
      </c>
      <c r="D97" s="53">
        <v>5408</v>
      </c>
      <c r="E97" s="173">
        <f t="shared" si="5"/>
        <v>410463</v>
      </c>
      <c r="F97" s="53">
        <v>375262</v>
      </c>
      <c r="G97" s="53">
        <v>5015</v>
      </c>
      <c r="H97" s="53">
        <v>730</v>
      </c>
      <c r="I97" s="53">
        <v>82931</v>
      </c>
      <c r="J97" s="194">
        <f t="shared" si="6"/>
        <v>0</v>
      </c>
      <c r="K97" s="172">
        <f>VLOOKUP($C97,'DAC Definition'!$A$6:$D$834,MATCH('DAC Definition'!$A$3,'DAC Definition'!$A$6:$D$6,0),FALSE)</f>
        <v>0</v>
      </c>
      <c r="L97" s="172">
        <f t="shared" si="7"/>
        <v>0</v>
      </c>
      <c r="M97" s="173">
        <f>'Census Tract'!G93</f>
        <v>4081</v>
      </c>
      <c r="N97" s="195">
        <f t="shared" si="4"/>
        <v>54.538469122906129</v>
      </c>
      <c r="O97" s="196">
        <f ca="1">IF($L97=1,'Census Tract'!J93*'DAC Adjustment'!$O$5,'Census Tract'!J93)</f>
        <v>0.58592196648393802</v>
      </c>
      <c r="P97" s="196">
        <f ca="1">IF($L97=1,'Census Tract'!K93*'DAC Adjustment'!$O$5,'Census Tract'!K93)</f>
        <v>2.9117804288370044</v>
      </c>
      <c r="Q97" s="196">
        <f ca="1">IF($L97=1,'Census Tract'!L93*'DAC Adjustment'!$O$5,'Census Tract'!L93)</f>
        <v>13.398220738733727</v>
      </c>
      <c r="R97" s="196">
        <f ca="1">IF($L97=1,'Census Tract'!M93*'DAC Adjustment'!$O$5,'Census Tract'!M93)</f>
        <v>29.099997631142958</v>
      </c>
      <c r="S97" s="196">
        <f ca="1">IF($L97=1,'Census Tract'!N93*'DAC Adjustment'!$O$5,'Census Tract'!N93)</f>
        <v>0.97492483732084967</v>
      </c>
      <c r="T97" s="196">
        <f ca="1">IF($L97=1,'Census Tract'!O93*'DAC Adjustment'!$O$5,'Census Tract'!O93)</f>
        <v>4.6392633319055099</v>
      </c>
      <c r="U97" s="196">
        <f ca="1">IF($L97=1,'Census Tract'!P93*'DAC Adjustment'!$O$5,'Census Tract'!P93)</f>
        <v>21.158707841052365</v>
      </c>
      <c r="V97" s="196">
        <f ca="1">IF($L97=1,'Census Tract'!Q93*'DAC Adjustment'!$O$5,'Census Tract'!Q93)</f>
        <v>45.893609348679455</v>
      </c>
      <c r="W97" s="196">
        <f ca="1">IF($L97=1,'Census Tract'!R93*'DAC Adjustment'!$O$5,'Census Tract'!R93)</f>
        <v>0.4058937498821148</v>
      </c>
      <c r="X97" s="196">
        <f ca="1">IF($L97=1,'Census Tract'!S93*'DAC Adjustment'!$O$5,'Census Tract'!S93)</f>
        <v>1.9280502362018568</v>
      </c>
      <c r="Y97" s="196">
        <f ca="1">IF($L97=1,'Census Tract'!T93*'DAC Adjustment'!$O$5,'Census Tract'!T93)</f>
        <v>8.4597375323585613</v>
      </c>
      <c r="Z97" s="197">
        <f ca="1">IF($L97=1,'Census Tract'!U93*'DAC Adjustment'!$O$5,'Census Tract'!U93)</f>
        <v>18.174083269543356</v>
      </c>
    </row>
    <row r="98" spans="1:26" x14ac:dyDescent="0.25">
      <c r="A98" s="193">
        <v>5</v>
      </c>
      <c r="B98" s="53" t="s">
        <v>71</v>
      </c>
      <c r="C98" s="173">
        <v>41005021602</v>
      </c>
      <c r="D98" s="53">
        <v>5367</v>
      </c>
      <c r="E98" s="173">
        <f t="shared" si="5"/>
        <v>410463</v>
      </c>
      <c r="F98" s="53">
        <v>375262</v>
      </c>
      <c r="G98" s="53">
        <v>5015</v>
      </c>
      <c r="H98" s="53">
        <v>730</v>
      </c>
      <c r="I98" s="53">
        <v>62500</v>
      </c>
      <c r="J98" s="194">
        <f t="shared" si="6"/>
        <v>0</v>
      </c>
      <c r="K98" s="172">
        <f>VLOOKUP($C98,'DAC Definition'!$A$6:$D$834,MATCH('DAC Definition'!$A$3,'DAC Definition'!$A$6:$D$6,0),FALSE)</f>
        <v>0</v>
      </c>
      <c r="L98" s="172">
        <f t="shared" si="7"/>
        <v>0</v>
      </c>
      <c r="M98" s="173">
        <f>'Census Tract'!G94</f>
        <v>3809</v>
      </c>
      <c r="N98" s="195">
        <f t="shared" si="4"/>
        <v>50.903462114469356</v>
      </c>
      <c r="O98" s="196">
        <f ca="1">IF($L98=1,'Census Tract'!J94*'DAC Adjustment'!$O$5,'Census Tract'!J94)</f>
        <v>0.88889870983674357</v>
      </c>
      <c r="P98" s="196">
        <f ca="1">IF($L98=1,'Census Tract'!K94*'DAC Adjustment'!$O$5,'Census Tract'!K94)</f>
        <v>4.4174446676800709</v>
      </c>
      <c r="Q98" s="196">
        <f ca="1">IF($L98=1,'Census Tract'!L94*'DAC Adjustment'!$O$5,'Census Tract'!L94)</f>
        <v>20.32636052243792</v>
      </c>
      <c r="R98" s="196">
        <f ca="1">IF($L98=1,'Census Tract'!M94*'DAC Adjustment'!$O$5,'Census Tract'!M94)</f>
        <v>44.147432303657055</v>
      </c>
      <c r="S98" s="196">
        <f ca="1">IF($L98=1,'Census Tract'!N94*'DAC Adjustment'!$O$5,'Census Tract'!N94)</f>
        <v>0.9099457744070365</v>
      </c>
      <c r="T98" s="196">
        <f ca="1">IF($L98=1,'Census Tract'!O94*'DAC Adjustment'!$O$5,'Census Tract'!O94)</f>
        <v>4.3300548961597851</v>
      </c>
      <c r="U98" s="196">
        <f ca="1">IF($L98=1,'Census Tract'!P94*'DAC Adjustment'!$O$5,'Census Tract'!P94)</f>
        <v>19.748472964118708</v>
      </c>
      <c r="V98" s="196">
        <f ca="1">IF($L98=1,'Census Tract'!Q94*'DAC Adjustment'!$O$5,'Census Tract'!Q94)</f>
        <v>42.834785103925512</v>
      </c>
      <c r="W98" s="196">
        <f ca="1">IF($L98=1,'Census Tract'!R94*'DAC Adjustment'!$O$5,'Census Tract'!R94)</f>
        <v>0.37884079718230212</v>
      </c>
      <c r="X98" s="196">
        <f ca="1">IF($L98=1,'Census Tract'!S94*'DAC Adjustment'!$O$5,'Census Tract'!S94)</f>
        <v>1.7995450501575279</v>
      </c>
      <c r="Y98" s="196">
        <f ca="1">IF($L98=1,'Census Tract'!T94*'DAC Adjustment'!$O$5,'Census Tract'!T94)</f>
        <v>7.8958932273349065</v>
      </c>
      <c r="Z98" s="197">
        <f ca="1">IF($L98=1,'Census Tract'!U94*'DAC Adjustment'!$O$5,'Census Tract'!U94)</f>
        <v>16.962774607618385</v>
      </c>
    </row>
    <row r="99" spans="1:26" x14ac:dyDescent="0.25">
      <c r="A99" s="193">
        <v>5</v>
      </c>
      <c r="B99" s="53" t="s">
        <v>71</v>
      </c>
      <c r="C99" s="173">
        <v>41005020504</v>
      </c>
      <c r="D99" s="53">
        <v>6625</v>
      </c>
      <c r="E99" s="173">
        <f t="shared" si="5"/>
        <v>410463</v>
      </c>
      <c r="F99" s="53">
        <v>375262</v>
      </c>
      <c r="G99" s="53">
        <v>5015</v>
      </c>
      <c r="H99" s="53">
        <v>730</v>
      </c>
      <c r="I99" s="53">
        <v>111250</v>
      </c>
      <c r="J99" s="194">
        <f t="shared" si="6"/>
        <v>0</v>
      </c>
      <c r="K99" s="172">
        <f>VLOOKUP($C99,'DAC Definition'!$A$6:$D$834,MATCH('DAC Definition'!$A$3,'DAC Definition'!$A$6:$D$6,0),FALSE)</f>
        <v>0</v>
      </c>
      <c r="L99" s="172">
        <f t="shared" si="7"/>
        <v>0</v>
      </c>
      <c r="M99" s="173">
        <f>'Census Tract'!G95</f>
        <v>5218</v>
      </c>
      <c r="N99" s="195">
        <f t="shared" si="4"/>
        <v>69.733332978026013</v>
      </c>
      <c r="O99" s="196">
        <f ca="1">IF($L99=1,'Census Tract'!J95*'DAC Adjustment'!$O$5,'Census Tract'!J95)</f>
        <v>0.38160046022287242</v>
      </c>
      <c r="P99" s="196">
        <f ca="1">IF($L99=1,'Census Tract'!K95*'DAC Adjustment'!$O$5,'Census Tract'!K95)</f>
        <v>1.8963903305758953</v>
      </c>
      <c r="Q99" s="196">
        <f ca="1">IF($L99=1,'Census Tract'!L95*'DAC Adjustment'!$O$5,'Census Tract'!L95)</f>
        <v>8.7260206862522214</v>
      </c>
      <c r="R99" s="196">
        <f ca="1">IF($L99=1,'Census Tract'!M95*'DAC Adjustment'!$O$5,'Census Tract'!M95)</f>
        <v>18.952306149513618</v>
      </c>
      <c r="S99" s="196">
        <f ca="1">IF($L99=1,'Census Tract'!N95*'DAC Adjustment'!$O$5,'Census Tract'!N95)</f>
        <v>1.2465468760451344</v>
      </c>
      <c r="T99" s="196">
        <f ca="1">IF($L99=1,'Census Tract'!O95*'DAC Adjustment'!$O$5,'Census Tract'!O95)</f>
        <v>5.9318000651514211</v>
      </c>
      <c r="U99" s="196">
        <f ca="1">IF($L99=1,'Census Tract'!P95*'DAC Adjustment'!$O$5,'Census Tract'!P95)</f>
        <v>27.053697014116942</v>
      </c>
      <c r="V99" s="196">
        <f ca="1">IF($L99=1,'Census Tract'!Q95*'DAC Adjustment'!$O$5,'Census Tract'!Q95)</f>
        <v>58.679944518845716</v>
      </c>
      <c r="W99" s="196">
        <f ca="1">IF($L99=1,'Census Tract'!R95*'DAC Adjustment'!$O$5,'Census Tract'!R95)</f>
        <v>0.5189790705427284</v>
      </c>
      <c r="X99" s="196">
        <f ca="1">IF($L99=1,'Census Tract'!S95*'DAC Adjustment'!$O$5,'Census Tract'!S95)</f>
        <v>2.4652208116886274</v>
      </c>
      <c r="Y99" s="196">
        <f ca="1">IF($L99=1,'Census Tract'!T95*'DAC Adjustment'!$O$5,'Census Tract'!T95)</f>
        <v>10.816689645637581</v>
      </c>
      <c r="Z99" s="197">
        <f ca="1">IF($L99=1,'Census Tract'!U95*'DAC Adjustment'!$O$5,'Census Tract'!U95)</f>
        <v>23.237531610016472</v>
      </c>
    </row>
    <row r="100" spans="1:26" x14ac:dyDescent="0.25">
      <c r="A100" s="193">
        <v>5</v>
      </c>
      <c r="B100" s="53" t="s">
        <v>71</v>
      </c>
      <c r="C100" s="173">
        <v>41005023403</v>
      </c>
      <c r="D100" s="53">
        <v>5525</v>
      </c>
      <c r="E100" s="173">
        <f t="shared" si="5"/>
        <v>410463</v>
      </c>
      <c r="F100" s="53">
        <v>375262</v>
      </c>
      <c r="G100" s="53">
        <v>5015</v>
      </c>
      <c r="H100" s="53">
        <v>730</v>
      </c>
      <c r="I100" s="53">
        <v>72019</v>
      </c>
      <c r="J100" s="194">
        <f t="shared" si="6"/>
        <v>0</v>
      </c>
      <c r="K100" s="172">
        <f>VLOOKUP($C100,'DAC Definition'!$A$6:$D$834,MATCH('DAC Definition'!$A$3,'DAC Definition'!$A$6:$D$6,0),FALSE)</f>
        <v>0</v>
      </c>
      <c r="L100" s="172">
        <f t="shared" si="7"/>
        <v>0</v>
      </c>
      <c r="M100" s="173">
        <f>'Census Tract'!G96</f>
        <v>4269</v>
      </c>
      <c r="N100" s="195">
        <f t="shared" si="4"/>
        <v>57.050900437560955</v>
      </c>
      <c r="O100" s="196">
        <f ca="1">IF($L100=1,'Census Tract'!J96*'DAC Adjustment'!$O$5,'Census Tract'!J96)</f>
        <v>9.6151297064030847E-2</v>
      </c>
      <c r="P100" s="196">
        <f ca="1">IF($L100=1,'Census Tract'!K96*'DAC Adjustment'!$O$5,'Census Tract'!K96)</f>
        <v>0.47783063447581609</v>
      </c>
      <c r="Q100" s="196">
        <f ca="1">IF($L100=1,'Census Tract'!L96*'DAC Adjustment'!$O$5,'Census Tract'!L96)</f>
        <v>2.1986823776383551</v>
      </c>
      <c r="R100" s="196">
        <f ca="1">IF($L100=1,'Census Tract'!M96*'DAC Adjustment'!$O$5,'Census Tract'!M96)</f>
        <v>4.7753842266491002</v>
      </c>
      <c r="S100" s="196">
        <f ca="1">IF($L100=1,'Census Tract'!N96*'DAC Adjustment'!$O$5,'Census Tract'!N96)</f>
        <v>1.0198368366877499</v>
      </c>
      <c r="T100" s="196">
        <f ca="1">IF($L100=1,'Census Tract'!O96*'DAC Adjustment'!$O$5,'Census Tract'!O96)</f>
        <v>4.8529809272003481</v>
      </c>
      <c r="U100" s="196">
        <f ca="1">IF($L100=1,'Census Tract'!P96*'DAC Adjustment'!$O$5,'Census Tract'!P96)</f>
        <v>22.133429005991804</v>
      </c>
      <c r="V100" s="196">
        <f ca="1">IF($L100=1,'Census Tract'!Q96*'DAC Adjustment'!$O$5,'Census Tract'!Q96)</f>
        <v>48.007796694318202</v>
      </c>
      <c r="W100" s="196">
        <f ca="1">IF($L100=1,'Census Tract'!R96*'DAC Adjustment'!$O$5,'Census Tract'!R96)</f>
        <v>0.42459211424816173</v>
      </c>
      <c r="X100" s="196">
        <f ca="1">IF($L100=1,'Census Tract'!S96*'DAC Adjustment'!$O$5,'Census Tract'!S96)</f>
        <v>2.0168699971442603</v>
      </c>
      <c r="Y100" s="196">
        <f ca="1">IF($L100=1,'Census Tract'!T96*'DAC Adjustment'!$O$5,'Census Tract'!T96)</f>
        <v>8.8494534490660861</v>
      </c>
      <c r="Z100" s="197">
        <f ca="1">IF($L100=1,'Census Tract'!U96*'DAC Adjustment'!$O$5,'Census Tract'!U96)</f>
        <v>19.011311315285614</v>
      </c>
    </row>
    <row r="101" spans="1:26" x14ac:dyDescent="0.25">
      <c r="A101" s="193">
        <v>5</v>
      </c>
      <c r="B101" s="53" t="s">
        <v>71</v>
      </c>
      <c r="C101" s="173">
        <v>41005022710</v>
      </c>
      <c r="D101" s="53">
        <v>2822</v>
      </c>
      <c r="E101" s="173">
        <f t="shared" si="5"/>
        <v>410463</v>
      </c>
      <c r="F101" s="53">
        <v>375262</v>
      </c>
      <c r="G101" s="53">
        <v>5015</v>
      </c>
      <c r="H101" s="53">
        <v>730</v>
      </c>
      <c r="I101" s="53">
        <v>74043</v>
      </c>
      <c r="J101" s="194">
        <f t="shared" si="6"/>
        <v>0</v>
      </c>
      <c r="K101" s="172">
        <f>VLOOKUP($C101,'DAC Definition'!$A$6:$D$834,MATCH('DAC Definition'!$A$3,'DAC Definition'!$A$6:$D$6,0),FALSE)</f>
        <v>0</v>
      </c>
      <c r="L101" s="172">
        <f t="shared" si="7"/>
        <v>0</v>
      </c>
      <c r="M101" s="173">
        <f>'Census Tract'!G97</f>
        <v>2058</v>
      </c>
      <c r="N101" s="195">
        <f t="shared" si="4"/>
        <v>27.503104497657638</v>
      </c>
      <c r="O101" s="196">
        <f ca="1">IF($L101=1,'Census Tract'!J97*'DAC Adjustment'!$O$5,'Census Tract'!J97)</f>
        <v>0.43818950484909897</v>
      </c>
      <c r="P101" s="196">
        <f ca="1">IF($L101=1,'Census Tract'!K97*'DAC Adjustment'!$O$5,'Census Tract'!K97)</f>
        <v>2.1776135685746829</v>
      </c>
      <c r="Q101" s="196">
        <f ca="1">IF($L101=1,'Census Tract'!L97*'DAC Adjustment'!$O$5,'Census Tract'!L97)</f>
        <v>10.02003687725813</v>
      </c>
      <c r="R101" s="196">
        <f ca="1">IF($L101=1,'Census Tract'!M97*'DAC Adjustment'!$O$5,'Census Tract'!M97)</f>
        <v>21.762818741239393</v>
      </c>
      <c r="S101" s="196">
        <f ca="1">IF($L101=1,'Census Tract'!N97*'DAC Adjustment'!$O$5,'Census Tract'!N97)</f>
        <v>0.49164305689936505</v>
      </c>
      <c r="T101" s="196">
        <f ca="1">IF($L101=1,'Census Tract'!O97*'DAC Adjustment'!$O$5,'Census Tract'!O97)</f>
        <v>2.3395255910466894</v>
      </c>
      <c r="U101" s="196">
        <f ca="1">IF($L101=1,'Census Tract'!P97*'DAC Adjustment'!$O$5,'Census Tract'!P97)</f>
        <v>10.670085943858311</v>
      </c>
      <c r="V101" s="196">
        <f ca="1">IF($L101=1,'Census Tract'!Q97*'DAC Adjustment'!$O$5,'Census Tract'!Q97)</f>
        <v>23.143604028322056</v>
      </c>
      <c r="W101" s="196">
        <f ca="1">IF($L101=1,'Census Tract'!R97*'DAC Adjustment'!$O$5,'Census Tract'!R97)</f>
        <v>0.20468741417725855</v>
      </c>
      <c r="X101" s="196">
        <f ca="1">IF($L101=1,'Census Tract'!S97*'DAC Adjustment'!$O$5,'Census Tract'!S97)</f>
        <v>0.97229291499716275</v>
      </c>
      <c r="Y101" s="196">
        <f ca="1">IF($L101=1,'Census Tract'!T97*'DAC Adjustment'!$O$5,'Census Tract'!T97)</f>
        <v>4.2661455137451405</v>
      </c>
      <c r="Z101" s="197">
        <f ca="1">IF($L101=1,'Census Tract'!U97*'DAC Adjustment'!$O$5,'Census Tract'!U97)</f>
        <v>9.1649750964764092</v>
      </c>
    </row>
    <row r="102" spans="1:26" x14ac:dyDescent="0.25">
      <c r="A102" s="193">
        <v>5</v>
      </c>
      <c r="B102" s="53" t="s">
        <v>71</v>
      </c>
      <c r="C102" s="173">
        <v>41005022605</v>
      </c>
      <c r="D102" s="53">
        <v>8019</v>
      </c>
      <c r="E102" s="173">
        <f t="shared" si="5"/>
        <v>410463</v>
      </c>
      <c r="F102" s="53">
        <v>375262</v>
      </c>
      <c r="G102" s="53">
        <v>5015</v>
      </c>
      <c r="H102" s="53">
        <v>730</v>
      </c>
      <c r="I102" s="53">
        <v>70272</v>
      </c>
      <c r="J102" s="194">
        <f t="shared" si="6"/>
        <v>0</v>
      </c>
      <c r="K102" s="172">
        <f>VLOOKUP($C102,'DAC Definition'!$A$6:$D$834,MATCH('DAC Definition'!$A$3,'DAC Definition'!$A$6:$D$6,0),FALSE)</f>
        <v>0</v>
      </c>
      <c r="L102" s="172">
        <f t="shared" si="7"/>
        <v>0</v>
      </c>
      <c r="M102" s="173">
        <f>'Census Tract'!G98</f>
        <v>5458</v>
      </c>
      <c r="N102" s="195">
        <f t="shared" si="4"/>
        <v>72.940692103117286</v>
      </c>
      <c r="O102" s="196">
        <f ca="1">IF($L102=1,'Census Tract'!J98*'DAC Adjustment'!$O$5,'Census Tract'!J98)</f>
        <v>2.4473509830829103</v>
      </c>
      <c r="P102" s="196">
        <f ca="1">IF($L102=1,'Census Tract'!K98*'DAC Adjustment'!$O$5,'Census Tract'!K98)</f>
        <v>12.162282868142258</v>
      </c>
      <c r="Q102" s="196">
        <f ca="1">IF($L102=1,'Census Tract'!L98*'DAC Adjustment'!$O$5,'Census Tract'!L98)</f>
        <v>55.963337393326256</v>
      </c>
      <c r="R102" s="196">
        <f ca="1">IF($L102=1,'Census Tract'!M98*'DAC Adjustment'!$O$5,'Census Tract'!M98)</f>
        <v>121.54845164392789</v>
      </c>
      <c r="S102" s="196">
        <f ca="1">IF($L102=1,'Census Tract'!N98*'DAC Adjustment'!$O$5,'Census Tract'!N98)</f>
        <v>1.3038813433220282</v>
      </c>
      <c r="T102" s="196">
        <f ca="1">IF($L102=1,'Census Tract'!O98*'DAC Adjustment'!$O$5,'Census Tract'!O98)</f>
        <v>6.2046310378682357</v>
      </c>
      <c r="U102" s="196">
        <f ca="1">IF($L102=1,'Census Tract'!P98*'DAC Adjustment'!$O$5,'Census Tract'!P98)</f>
        <v>28.298021905528991</v>
      </c>
      <c r="V102" s="196">
        <f ca="1">IF($L102=1,'Census Tract'!Q98*'DAC Adjustment'!$O$5,'Census Tract'!Q98)</f>
        <v>61.378907087746242</v>
      </c>
      <c r="W102" s="196">
        <f ca="1">IF($L102=1,'Census Tract'!R98*'DAC Adjustment'!$O$5,'Census Tract'!R98)</f>
        <v>0.54284932292491606</v>
      </c>
      <c r="X102" s="196">
        <f ca="1">IF($L102=1,'Census Tract'!S98*'DAC Adjustment'!$O$5,'Census Tract'!S98)</f>
        <v>2.57860774055127</v>
      </c>
      <c r="Y102" s="196">
        <f ca="1">IF($L102=1,'Census Tract'!T98*'DAC Adjustment'!$O$5,'Census Tract'!T98)</f>
        <v>11.314199326540804</v>
      </c>
      <c r="Z102" s="197">
        <f ca="1">IF($L102=1,'Census Tract'!U98*'DAC Adjustment'!$O$5,'Census Tract'!U98)</f>
        <v>24.306333370538503</v>
      </c>
    </row>
    <row r="103" spans="1:26" x14ac:dyDescent="0.25">
      <c r="A103" s="193">
        <v>5</v>
      </c>
      <c r="B103" s="53" t="s">
        <v>71</v>
      </c>
      <c r="C103" s="173">
        <v>41005023404</v>
      </c>
      <c r="D103" s="53">
        <v>6542</v>
      </c>
      <c r="E103" s="173">
        <f t="shared" si="5"/>
        <v>410463</v>
      </c>
      <c r="F103" s="53">
        <v>375262</v>
      </c>
      <c r="G103" s="53">
        <v>5015</v>
      </c>
      <c r="H103" s="53">
        <v>730</v>
      </c>
      <c r="I103" s="53">
        <v>74969</v>
      </c>
      <c r="J103" s="194">
        <f t="shared" si="6"/>
        <v>0</v>
      </c>
      <c r="K103" s="172">
        <f>VLOOKUP($C103,'DAC Definition'!$A$6:$D$834,MATCH('DAC Definition'!$A$3,'DAC Definition'!$A$6:$D$6,0),FALSE)</f>
        <v>0</v>
      </c>
      <c r="L103" s="172">
        <f t="shared" si="7"/>
        <v>0</v>
      </c>
      <c r="M103" s="173">
        <f>'Census Tract'!G99</f>
        <v>4935</v>
      </c>
      <c r="N103" s="195">
        <f t="shared" si="4"/>
        <v>65.951322009689235</v>
      </c>
      <c r="O103" s="196">
        <f ca="1">IF($L103=1,'Census Tract'!J99*'DAC Adjustment'!$O$5,'Census Tract'!J99)</f>
        <v>1.5394223290355771</v>
      </c>
      <c r="P103" s="196">
        <f ca="1">IF($L103=1,'Census Tract'!K99*'DAC Adjustment'!$O$5,'Census Tract'!K99)</f>
        <v>7.6502675540555138</v>
      </c>
      <c r="Q103" s="196">
        <f ca="1">IF($L103=1,'Census Tract'!L99*'DAC Adjustment'!$O$5,'Census Tract'!L99)</f>
        <v>35.201820983647416</v>
      </c>
      <c r="R103" s="196">
        <f ca="1">IF($L103=1,'Census Tract'!M99*'DAC Adjustment'!$O$5,'Census Tract'!M99)</f>
        <v>76.455891212079862</v>
      </c>
      <c r="S103" s="196">
        <f ca="1">IF($L103=1,'Census Tract'!N99*'DAC Adjustment'!$O$5,'Census Tract'!N99)</f>
        <v>1.1789399833811305</v>
      </c>
      <c r="T103" s="196">
        <f ca="1">IF($L103=1,'Census Tract'!O99*'DAC Adjustment'!$O$5,'Census Tract'!O99)</f>
        <v>5.6100868764895111</v>
      </c>
      <c r="U103" s="196">
        <f ca="1">IF($L103=1,'Census Tract'!P99*'DAC Adjustment'!$O$5,'Census Tract'!P99)</f>
        <v>25.586430579660238</v>
      </c>
      <c r="V103" s="196">
        <f ca="1">IF($L103=1,'Census Tract'!Q99*'DAC Adjustment'!$O$5,'Census Tract'!Q99)</f>
        <v>55.49741782301718</v>
      </c>
      <c r="W103" s="196">
        <f ca="1">IF($L103=1,'Census Tract'!R99*'DAC Adjustment'!$O$5,'Census Tract'!R99)</f>
        <v>0.4908320646087323</v>
      </c>
      <c r="X103" s="196">
        <f ca="1">IF($L103=1,'Census Tract'!S99*'DAC Adjustment'!$O$5,'Census Tract'!S99)</f>
        <v>2.3315187247380944</v>
      </c>
      <c r="Y103" s="196">
        <f ca="1">IF($L103=1,'Census Tract'!T99*'DAC Adjustment'!$O$5,'Census Tract'!T99)</f>
        <v>10.230042813572531</v>
      </c>
      <c r="Z103" s="197">
        <f ca="1">IF($L103=1,'Census Tract'!U99*'DAC Adjustment'!$O$5,'Census Tract'!U99)</f>
        <v>21.97723620073425</v>
      </c>
    </row>
    <row r="104" spans="1:26" x14ac:dyDescent="0.25">
      <c r="A104" s="193">
        <v>5</v>
      </c>
      <c r="B104" s="53" t="s">
        <v>71</v>
      </c>
      <c r="C104" s="173">
        <v>41005021700</v>
      </c>
      <c r="D104" s="53">
        <v>6855</v>
      </c>
      <c r="E104" s="173">
        <f t="shared" si="5"/>
        <v>410463</v>
      </c>
      <c r="F104" s="53">
        <v>375262</v>
      </c>
      <c r="G104" s="53">
        <v>5015</v>
      </c>
      <c r="H104" s="53">
        <v>730</v>
      </c>
      <c r="I104" s="53">
        <v>52846</v>
      </c>
      <c r="J104" s="194">
        <f t="shared" si="6"/>
        <v>0</v>
      </c>
      <c r="K104" s="172">
        <f>VLOOKUP($C104,'DAC Definition'!$A$6:$D$834,MATCH('DAC Definition'!$A$3,'DAC Definition'!$A$6:$D$6,0),FALSE)</f>
        <v>0</v>
      </c>
      <c r="L104" s="172">
        <f t="shared" si="7"/>
        <v>0</v>
      </c>
      <c r="M104" s="173">
        <f>'Census Tract'!G100</f>
        <v>4821</v>
      </c>
      <c r="N104" s="195">
        <f t="shared" si="4"/>
        <v>64.427826425270879</v>
      </c>
      <c r="O104" s="196">
        <f ca="1">IF($L104=1,'Census Tract'!J100*'DAC Adjustment'!$O$5,'Census Tract'!J100)</f>
        <v>1.0912170640756418</v>
      </c>
      <c r="P104" s="196">
        <f ca="1">IF($L104=1,'Census Tract'!K100*'DAC Adjustment'!$O$5,'Census Tract'!K100)</f>
        <v>5.4228799610562675</v>
      </c>
      <c r="Q104" s="196">
        <f ca="1">IF($L104=1,'Census Tract'!L100*'DAC Adjustment'!$O$5,'Census Tract'!L100)</f>
        <v>24.952754692051958</v>
      </c>
      <c r="R104" s="196">
        <f ca="1">IF($L104=1,'Census Tract'!M100*'DAC Adjustment'!$O$5,'Census Tract'!M100)</f>
        <v>54.195636613897868</v>
      </c>
      <c r="S104" s="196">
        <f ca="1">IF($L104=1,'Census Tract'!N100*'DAC Adjustment'!$O$5,'Census Tract'!N100)</f>
        <v>1.1517061114246057</v>
      </c>
      <c r="T104" s="196">
        <f ca="1">IF($L104=1,'Census Tract'!O100*'DAC Adjustment'!$O$5,'Census Tract'!O100)</f>
        <v>5.4804921644490223</v>
      </c>
      <c r="U104" s="196">
        <f ca="1">IF($L104=1,'Census Tract'!P100*'DAC Adjustment'!$O$5,'Census Tract'!P100)</f>
        <v>24.99537625623951</v>
      </c>
      <c r="V104" s="196">
        <f ca="1">IF($L104=1,'Census Tract'!Q100*'DAC Adjustment'!$O$5,'Census Tract'!Q100)</f>
        <v>54.215410602789412</v>
      </c>
      <c r="W104" s="196">
        <f ca="1">IF($L104=1,'Census Tract'!R100*'DAC Adjustment'!$O$5,'Census Tract'!R100)</f>
        <v>0.47949369472719311</v>
      </c>
      <c r="X104" s="196">
        <f ca="1">IF($L104=1,'Census Tract'!S100*'DAC Adjustment'!$O$5,'Census Tract'!S100)</f>
        <v>2.2776599335283385</v>
      </c>
      <c r="Y104" s="196">
        <f ca="1">IF($L104=1,'Census Tract'!T100*'DAC Adjustment'!$O$5,'Census Tract'!T100)</f>
        <v>9.9937257151434977</v>
      </c>
      <c r="Z104" s="197">
        <f ca="1">IF($L104=1,'Census Tract'!U100*'DAC Adjustment'!$O$5,'Census Tract'!U100)</f>
        <v>21.469555364486279</v>
      </c>
    </row>
    <row r="105" spans="1:26" x14ac:dyDescent="0.25">
      <c r="A105" s="193">
        <v>5</v>
      </c>
      <c r="B105" s="53" t="s">
        <v>71</v>
      </c>
      <c r="C105" s="173">
        <v>41005020401</v>
      </c>
      <c r="D105" s="53">
        <v>6053</v>
      </c>
      <c r="E105" s="173">
        <f t="shared" si="5"/>
        <v>410463</v>
      </c>
      <c r="F105" s="53">
        <v>375262</v>
      </c>
      <c r="G105" s="53">
        <v>5015</v>
      </c>
      <c r="H105" s="53">
        <v>730</v>
      </c>
      <c r="I105" s="53">
        <v>113358</v>
      </c>
      <c r="J105" s="194">
        <f t="shared" si="6"/>
        <v>0</v>
      </c>
      <c r="K105" s="172">
        <f>VLOOKUP($C105,'DAC Definition'!$A$6:$D$834,MATCH('DAC Definition'!$A$3,'DAC Definition'!$A$6:$D$6,0),FALSE)</f>
        <v>0</v>
      </c>
      <c r="L105" s="172">
        <f t="shared" si="7"/>
        <v>0</v>
      </c>
      <c r="M105" s="173">
        <f>'Census Tract'!G101</f>
        <v>4922</v>
      </c>
      <c r="N105" s="195">
        <f t="shared" si="4"/>
        <v>65.777590057080118</v>
      </c>
      <c r="O105" s="196">
        <f ca="1">IF($L105=1,'Census Tract'!J101*'DAC Adjustment'!$O$5,'Census Tract'!J101)</f>
        <v>1.3285905787024681</v>
      </c>
      <c r="P105" s="196">
        <f ca="1">IF($L105=1,'Census Tract'!K101*'DAC Adjustment'!$O$5,'Census Tract'!K101)</f>
        <v>6.602524339918439</v>
      </c>
      <c r="Q105" s="196">
        <f ca="1">IF($L105=1,'Census Tract'!L101*'DAC Adjustment'!$O$5,'Census Tract'!L101)</f>
        <v>30.38075181184665</v>
      </c>
      <c r="R105" s="196">
        <f ca="1">IF($L105=1,'Census Tract'!M101*'DAC Adjustment'!$O$5,'Census Tract'!M101)</f>
        <v>65.984866423437836</v>
      </c>
      <c r="S105" s="196">
        <f ca="1">IF($L105=1,'Census Tract'!N101*'DAC Adjustment'!$O$5,'Census Tract'!N101)</f>
        <v>1.1758343664036321</v>
      </c>
      <c r="T105" s="196">
        <f ca="1">IF($L105=1,'Census Tract'!O101*'DAC Adjustment'!$O$5,'Census Tract'!O101)</f>
        <v>5.595308532134017</v>
      </c>
      <c r="U105" s="196">
        <f ca="1">IF($L105=1,'Census Tract'!P101*'DAC Adjustment'!$O$5,'Census Tract'!P101)</f>
        <v>25.519029648042086</v>
      </c>
      <c r="V105" s="196">
        <f ca="1">IF($L105=1,'Census Tract'!Q101*'DAC Adjustment'!$O$5,'Census Tract'!Q101)</f>
        <v>55.351224017201737</v>
      </c>
      <c r="W105" s="196">
        <f ca="1">IF($L105=1,'Census Tract'!R101*'DAC Adjustment'!$O$5,'Census Tract'!R101)</f>
        <v>0.48953909260469713</v>
      </c>
      <c r="X105" s="196">
        <f ca="1">IF($L105=1,'Census Tract'!S101*'DAC Adjustment'!$O$5,'Census Tract'!S101)</f>
        <v>2.3253769327580347</v>
      </c>
      <c r="Y105" s="196">
        <f ca="1">IF($L105=1,'Census Tract'!T101*'DAC Adjustment'!$O$5,'Census Tract'!T101)</f>
        <v>10.203094372523607</v>
      </c>
      <c r="Z105" s="197">
        <f ca="1">IF($L105=1,'Census Tract'!U101*'DAC Adjustment'!$O$5,'Census Tract'!U101)</f>
        <v>21.919342772039307</v>
      </c>
    </row>
    <row r="106" spans="1:26" x14ac:dyDescent="0.25">
      <c r="A106" s="193">
        <v>5</v>
      </c>
      <c r="B106" s="53" t="s">
        <v>71</v>
      </c>
      <c r="C106" s="173">
        <v>41005020600</v>
      </c>
      <c r="D106" s="53">
        <v>8556</v>
      </c>
      <c r="E106" s="173">
        <f t="shared" si="5"/>
        <v>410463</v>
      </c>
      <c r="F106" s="53">
        <v>375262</v>
      </c>
      <c r="G106" s="53">
        <v>5015</v>
      </c>
      <c r="H106" s="53">
        <v>730</v>
      </c>
      <c r="I106" s="53">
        <v>105451</v>
      </c>
      <c r="J106" s="194">
        <f t="shared" si="6"/>
        <v>0</v>
      </c>
      <c r="K106" s="172">
        <f>VLOOKUP($C106,'DAC Definition'!$A$6:$D$834,MATCH('DAC Definition'!$A$3,'DAC Definition'!$A$6:$D$6,0),FALSE)</f>
        <v>0</v>
      </c>
      <c r="L106" s="172">
        <f t="shared" si="7"/>
        <v>0</v>
      </c>
      <c r="M106" s="173">
        <f>'Census Tract'!G102</f>
        <v>6335</v>
      </c>
      <c r="N106" s="195">
        <f t="shared" si="4"/>
        <v>84.660916906054979</v>
      </c>
      <c r="O106" s="196">
        <f ca="1">IF($L106=1,'Census Tract'!J102*'DAC Adjustment'!$O$5,'Census Tract'!J102)</f>
        <v>0.68658035559784525</v>
      </c>
      <c r="P106" s="196">
        <f ca="1">IF($L106=1,'Census Tract'!K102*'DAC Adjustment'!$O$5,'Census Tract'!K102)</f>
        <v>3.4120093743038744</v>
      </c>
      <c r="Q106" s="196">
        <f ca="1">IF($L106=1,'Census Tract'!L102*'DAC Adjustment'!$O$5,'Census Tract'!L102)</f>
        <v>15.69996635282388</v>
      </c>
      <c r="R106" s="196">
        <f ca="1">IF($L106=1,'Census Tract'!M102*'DAC Adjustment'!$O$5,'Census Tract'!M102)</f>
        <v>34.099227993416235</v>
      </c>
      <c r="S106" s="196">
        <f ca="1">IF($L106=1,'Census Tract'!N102*'DAC Adjustment'!$O$5,'Census Tract'!N102)</f>
        <v>1.5133910424963446</v>
      </c>
      <c r="T106" s="196">
        <f ca="1">IF($L106=1,'Census Tract'!O102*'DAC Adjustment'!$O$5,'Census Tract'!O102)</f>
        <v>7.2016008840042645</v>
      </c>
      <c r="U106" s="196">
        <f ca="1">IF($L106=1,'Census Tract'!P102*'DAC Adjustment'!$O$5,'Census Tract'!P102)</f>
        <v>32.844992446230513</v>
      </c>
      <c r="V106" s="196">
        <f ca="1">IF($L106=1,'Census Tract'!Q102*'DAC Adjustment'!$O$5,'Census Tract'!Q102)</f>
        <v>71.241366141603606</v>
      </c>
      <c r="W106" s="196">
        <f ca="1">IF($L106=1,'Census Tract'!R102*'DAC Adjustment'!$O$5,'Census Tract'!R102)</f>
        <v>0.63007520350482649</v>
      </c>
      <c r="X106" s="196">
        <f ca="1">IF($L106=1,'Census Tract'!S102*'DAC Adjustment'!$O$5,'Census Tract'!S102)</f>
        <v>2.9929424764368444</v>
      </c>
      <c r="Y106" s="196">
        <f ca="1">IF($L106=1,'Census Tract'!T102*'DAC Adjustment'!$O$5,'Census Tract'!T102)</f>
        <v>13.132182618841334</v>
      </c>
      <c r="Z106" s="197">
        <f ca="1">IF($L106=1,'Census Tract'!U102*'DAC Adjustment'!$O$5,'Census Tract'!U102)</f>
        <v>28.211913137112756</v>
      </c>
    </row>
    <row r="107" spans="1:26" x14ac:dyDescent="0.25">
      <c r="A107" s="193">
        <v>5</v>
      </c>
      <c r="B107" s="53" t="s">
        <v>71</v>
      </c>
      <c r="C107" s="173">
        <v>41005024304</v>
      </c>
      <c r="D107" s="53">
        <v>2398</v>
      </c>
      <c r="E107" s="173">
        <f t="shared" si="5"/>
        <v>410463</v>
      </c>
      <c r="F107" s="53">
        <v>375262</v>
      </c>
      <c r="G107" s="53">
        <v>5015</v>
      </c>
      <c r="H107" s="53">
        <v>730</v>
      </c>
      <c r="I107" s="53">
        <v>94000</v>
      </c>
      <c r="J107" s="194">
        <f t="shared" si="6"/>
        <v>0</v>
      </c>
      <c r="K107" s="172">
        <f>VLOOKUP($C107,'DAC Definition'!$A$6:$D$834,MATCH('DAC Definition'!$A$3,'DAC Definition'!$A$6:$D$6,0),FALSE)</f>
        <v>0</v>
      </c>
      <c r="L107" s="172">
        <f t="shared" si="7"/>
        <v>0</v>
      </c>
      <c r="M107" s="173">
        <f>'Census Tract'!G103</f>
        <v>2335</v>
      </c>
      <c r="N107" s="195">
        <f t="shared" si="4"/>
        <v>31.204931487867142</v>
      </c>
      <c r="O107" s="196">
        <f ca="1">IF($L107=1,'Census Tract'!J103*'DAC Adjustment'!$O$5,'Census Tract'!J103)</f>
        <v>1.6456549163770526</v>
      </c>
      <c r="P107" s="196">
        <f ca="1">IF($L107=1,'Census Tract'!K103*'DAC Adjustment'!$O$5,'Census Tract'!K103)</f>
        <v>8.3013010135210603</v>
      </c>
      <c r="Q107" s="196">
        <f ca="1">IF($L107=1,'Census Tract'!L103*'DAC Adjustment'!$O$5,'Census Tract'!L103)</f>
        <v>38.464575602995062</v>
      </c>
      <c r="R107" s="196">
        <f ca="1">IF($L107=1,'Census Tract'!M103*'DAC Adjustment'!$O$5,'Census Tract'!M103)</f>
        <v>83.672647928172054</v>
      </c>
      <c r="S107" s="196">
        <f ca="1">IF($L107=1,'Census Tract'!N103*'DAC Adjustment'!$O$5,'Census Tract'!N103)</f>
        <v>0.73958238529702636</v>
      </c>
      <c r="T107" s="196">
        <f ca="1">IF($L107=1,'Census Tract'!O103*'DAC Adjustment'!$O$5,'Census Tract'!O103)</f>
        <v>3.8656427708630479</v>
      </c>
      <c r="U107" s="196">
        <f ca="1">IF($L107=1,'Census Tract'!P103*'DAC Adjustment'!$O$5,'Census Tract'!P103)</f>
        <v>18.034925883148791</v>
      </c>
      <c r="V107" s="196">
        <f ca="1">IF($L107=1,'Census Tract'!Q103*'DAC Adjustment'!$O$5,'Census Tract'!Q103)</f>
        <v>39.27092368955239</v>
      </c>
      <c r="W107" s="196">
        <f ca="1">IF($L107=1,'Census Tract'!R103*'DAC Adjustment'!$O$5,'Census Tract'!R103)</f>
        <v>0.50510134079031055</v>
      </c>
      <c r="X107" s="196">
        <f ca="1">IF($L107=1,'Census Tract'!S103*'DAC Adjustment'!$O$5,'Census Tract'!S103)</f>
        <v>2.616642600686677</v>
      </c>
      <c r="Y107" s="196">
        <f ca="1">IF($L107=1,'Census Tract'!T103*'DAC Adjustment'!$O$5,'Census Tract'!T103)</f>
        <v>12.057412351024567</v>
      </c>
      <c r="Z107" s="197">
        <f ca="1">IF($L107=1,'Census Tract'!U103*'DAC Adjustment'!$O$5,'Census Tract'!U103)</f>
        <v>26.205763967067728</v>
      </c>
    </row>
    <row r="108" spans="1:26" x14ac:dyDescent="0.25">
      <c r="A108" s="193">
        <v>5</v>
      </c>
      <c r="B108" s="53" t="s">
        <v>71</v>
      </c>
      <c r="C108" s="173">
        <v>41005020100</v>
      </c>
      <c r="D108" s="53">
        <v>3984</v>
      </c>
      <c r="E108" s="173">
        <f t="shared" si="5"/>
        <v>410463</v>
      </c>
      <c r="F108" s="53">
        <v>375262</v>
      </c>
      <c r="G108" s="53">
        <v>5015</v>
      </c>
      <c r="H108" s="53">
        <v>730</v>
      </c>
      <c r="I108" s="53">
        <v>116125</v>
      </c>
      <c r="J108" s="194">
        <f t="shared" si="6"/>
        <v>0</v>
      </c>
      <c r="K108" s="172">
        <f>VLOOKUP($C108,'DAC Definition'!$A$6:$D$834,MATCH('DAC Definition'!$A$3,'DAC Definition'!$A$6:$D$6,0),FALSE)</f>
        <v>0</v>
      </c>
      <c r="L108" s="172">
        <f t="shared" si="7"/>
        <v>0</v>
      </c>
      <c r="M108" s="173">
        <f>'Census Tract'!G104</f>
        <v>3309</v>
      </c>
      <c r="N108" s="195">
        <f t="shared" si="4"/>
        <v>44.221463937195878</v>
      </c>
      <c r="O108" s="196">
        <f ca="1">IF($L108=1,'Census Tract'!J104*'DAC Adjustment'!$O$5,'Census Tract'!J104)</f>
        <v>0.96251454665139224</v>
      </c>
      <c r="P108" s="196">
        <f ca="1">IF($L108=1,'Census Tract'!K104*'DAC Adjustment'!$O$5,'Census Tract'!K104)</f>
        <v>4.7832837472006178</v>
      </c>
      <c r="Q108" s="196">
        <f ca="1">IF($L108=1,'Census Tract'!L104*'DAC Adjustment'!$O$5,'Census Tract'!L104)</f>
        <v>22.009726717817287</v>
      </c>
      <c r="R108" s="196">
        <f ca="1">IF($L108=1,'Census Tract'!M104*'DAC Adjustment'!$O$5,'Census Tract'!M104)</f>
        <v>47.803585852185272</v>
      </c>
      <c r="S108" s="196">
        <f ca="1">IF($L108=1,'Census Tract'!N104*'DAC Adjustment'!$O$5,'Census Tract'!N104)</f>
        <v>0.79049896758017424</v>
      </c>
      <c r="T108" s="196">
        <f ca="1">IF($L108=1,'Census Tract'!O104*'DAC Adjustment'!$O$5,'Census Tract'!O104)</f>
        <v>3.7616570363330877</v>
      </c>
      <c r="U108" s="196">
        <f ca="1">IF($L108=1,'Census Tract'!P104*'DAC Adjustment'!$O$5,'Census Tract'!P104)</f>
        <v>17.156129440343609</v>
      </c>
      <c r="V108" s="196">
        <f ca="1">IF($L108=1,'Census Tract'!Q104*'DAC Adjustment'!$O$5,'Census Tract'!Q104)</f>
        <v>37.211946418716067</v>
      </c>
      <c r="W108" s="196">
        <f ca="1">IF($L108=1,'Census Tract'!R104*'DAC Adjustment'!$O$5,'Census Tract'!R104)</f>
        <v>0.3291111047194113</v>
      </c>
      <c r="X108" s="196">
        <f ca="1">IF($L108=1,'Census Tract'!S104*'DAC Adjustment'!$O$5,'Census Tract'!S104)</f>
        <v>1.5633222816936887</v>
      </c>
      <c r="Y108" s="196">
        <f ca="1">IF($L108=1,'Census Tract'!T104*'DAC Adjustment'!$O$5,'Census Tract'!T104)</f>
        <v>6.8594147254531919</v>
      </c>
      <c r="Z108" s="197">
        <f ca="1">IF($L108=1,'Census Tract'!U104*'DAC Adjustment'!$O$5,'Census Tract'!U104)</f>
        <v>14.73610427319749</v>
      </c>
    </row>
    <row r="109" spans="1:26" x14ac:dyDescent="0.25">
      <c r="A109" s="193">
        <v>5</v>
      </c>
      <c r="B109" s="53" t="s">
        <v>71</v>
      </c>
      <c r="C109" s="173">
        <v>41005022103</v>
      </c>
      <c r="D109" s="53">
        <v>8179</v>
      </c>
      <c r="E109" s="173">
        <f t="shared" si="5"/>
        <v>410463</v>
      </c>
      <c r="F109" s="53">
        <v>375262</v>
      </c>
      <c r="G109" s="53">
        <v>5015</v>
      </c>
      <c r="H109" s="53">
        <v>730</v>
      </c>
      <c r="I109" s="53">
        <v>92766</v>
      </c>
      <c r="J109" s="194">
        <f t="shared" si="6"/>
        <v>0</v>
      </c>
      <c r="K109" s="172">
        <f>VLOOKUP($C109,'DAC Definition'!$A$6:$D$834,MATCH('DAC Definition'!$A$3,'DAC Definition'!$A$6:$D$6,0),FALSE)</f>
        <v>0</v>
      </c>
      <c r="L109" s="172">
        <f t="shared" si="7"/>
        <v>0</v>
      </c>
      <c r="M109" s="173">
        <f>'Census Tract'!G105</f>
        <v>5816</v>
      </c>
      <c r="N109" s="195">
        <f t="shared" si="4"/>
        <v>77.725002798045097</v>
      </c>
      <c r="O109" s="196">
        <f ca="1">IF($L109=1,'Census Tract'!J105*'DAC Adjustment'!$O$5,'Census Tract'!J105)</f>
        <v>0.38310282423949793</v>
      </c>
      <c r="P109" s="196">
        <f ca="1">IF($L109=1,'Census Tract'!K105*'DAC Adjustment'!$O$5,'Census Tract'!K105)</f>
        <v>1.9038564342395801</v>
      </c>
      <c r="Q109" s="196">
        <f ca="1">IF($L109=1,'Census Tract'!L105*'DAC Adjustment'!$O$5,'Census Tract'!L105)</f>
        <v>8.7603750984028217</v>
      </c>
      <c r="R109" s="196">
        <f ca="1">IF($L109=1,'Census Tract'!M105*'DAC Adjustment'!$O$5,'Census Tract'!M105)</f>
        <v>19.026921528055009</v>
      </c>
      <c r="S109" s="196">
        <f ca="1">IF($L109=1,'Census Tract'!N105*'DAC Adjustment'!$O$5,'Census Tract'!N105)</f>
        <v>1.3894052570100617</v>
      </c>
      <c r="T109" s="196">
        <f ca="1">IF($L109=1,'Census Tract'!O105*'DAC Adjustment'!$O$5,'Census Tract'!O105)</f>
        <v>6.6116039055041522</v>
      </c>
      <c r="U109" s="196">
        <f ca="1">IF($L109=1,'Census Tract'!P105*'DAC Adjustment'!$O$5,'Census Tract'!P105)</f>
        <v>30.154139868551965</v>
      </c>
      <c r="V109" s="196">
        <f ca="1">IF($L109=1,'Census Tract'!Q105*'DAC Adjustment'!$O$5,'Census Tract'!Q105)</f>
        <v>65.40485958635621</v>
      </c>
      <c r="W109" s="196">
        <f ca="1">IF($L109=1,'Census Tract'!R105*'DAC Adjustment'!$O$5,'Census Tract'!R105)</f>
        <v>0.57845578272834586</v>
      </c>
      <c r="X109" s="196">
        <f ca="1">IF($L109=1,'Census Tract'!S105*'DAC Adjustment'!$O$5,'Census Tract'!S105)</f>
        <v>2.7477432427713793</v>
      </c>
      <c r="Y109" s="196">
        <f ca="1">IF($L109=1,'Census Tract'!T105*'DAC Adjustment'!$O$5,'Census Tract'!T105)</f>
        <v>12.056317933888113</v>
      </c>
      <c r="Z109" s="197">
        <f ca="1">IF($L109=1,'Census Tract'!U105*'DAC Adjustment'!$O$5,'Census Tract'!U105)</f>
        <v>25.900629329983868</v>
      </c>
    </row>
    <row r="110" spans="1:26" x14ac:dyDescent="0.25">
      <c r="A110" s="193">
        <v>5</v>
      </c>
      <c r="B110" s="53" t="s">
        <v>71</v>
      </c>
      <c r="C110" s="173">
        <v>41005021802</v>
      </c>
      <c r="D110" s="53">
        <v>4568</v>
      </c>
      <c r="E110" s="173">
        <f t="shared" si="5"/>
        <v>410463</v>
      </c>
      <c r="F110" s="53">
        <v>375262</v>
      </c>
      <c r="G110" s="53">
        <v>5015</v>
      </c>
      <c r="H110" s="53">
        <v>730</v>
      </c>
      <c r="I110" s="53">
        <v>52027</v>
      </c>
      <c r="J110" s="194">
        <f t="shared" si="6"/>
        <v>0</v>
      </c>
      <c r="K110" s="172">
        <f>VLOOKUP($C110,'DAC Definition'!$A$6:$D$834,MATCH('DAC Definition'!$A$3,'DAC Definition'!$A$6:$D$6,0),FALSE)</f>
        <v>0</v>
      </c>
      <c r="L110" s="172">
        <f t="shared" si="7"/>
        <v>0</v>
      </c>
      <c r="M110" s="173">
        <f>'Census Tract'!G106</f>
        <v>2855</v>
      </c>
      <c r="N110" s="195">
        <f t="shared" si="4"/>
        <v>38.15420959223156</v>
      </c>
      <c r="O110" s="196">
        <f ca="1">IF($L110=1,'Census Tract'!J106*'DAC Adjustment'!$O$5,'Census Tract'!J106)</f>
        <v>0.53984946997408989</v>
      </c>
      <c r="P110" s="196">
        <f ca="1">IF($L110=1,'Census Tract'!K106*'DAC Adjustment'!$O$5,'Census Tract'!K106)</f>
        <v>2.6828199164840094</v>
      </c>
      <c r="Q110" s="196">
        <f ca="1">IF($L110=1,'Census Tract'!L106*'DAC Adjustment'!$O$5,'Census Tract'!L106)</f>
        <v>12.344685432782015</v>
      </c>
      <c r="R110" s="196">
        <f ca="1">IF($L110=1,'Census Tract'!M106*'DAC Adjustment'!$O$5,'Census Tract'!M106)</f>
        <v>26.811792689206928</v>
      </c>
      <c r="S110" s="196">
        <f ca="1">IF($L110=1,'Census Tract'!N106*'DAC Adjustment'!$O$5,'Census Tract'!N106)</f>
        <v>0.68204126698138345</v>
      </c>
      <c r="T110" s="196">
        <f ca="1">IF($L110=1,'Census Tract'!O106*'DAC Adjustment'!$O$5,'Census Tract'!O106)</f>
        <v>3.2455517796104458</v>
      </c>
      <c r="U110" s="196">
        <f ca="1">IF($L110=1,'Census Tract'!P106*'DAC Adjustment'!$O$5,'Census Tract'!P106)</f>
        <v>14.80228152075582</v>
      </c>
      <c r="V110" s="196">
        <f ca="1">IF($L110=1,'Census Tract'!Q106*'DAC Adjustment'!$O$5,'Census Tract'!Q106)</f>
        <v>32.1064088925459</v>
      </c>
      <c r="W110" s="196">
        <f ca="1">IF($L110=1,'Census Tract'!R106*'DAC Adjustment'!$O$5,'Census Tract'!R106)</f>
        <v>0.28395654396310649</v>
      </c>
      <c r="X110" s="196">
        <f ca="1">IF($L110=1,'Census Tract'!S106*'DAC Adjustment'!$O$5,'Census Tract'!S106)</f>
        <v>1.3488320079285225</v>
      </c>
      <c r="Y110" s="196">
        <f ca="1">IF($L110=1,'Census Tract'!T106*'DAC Adjustment'!$O$5,'Census Tract'!T106)</f>
        <v>5.9182922457445946</v>
      </c>
      <c r="Z110" s="197">
        <f ca="1">IF($L110=1,'Census Tract'!U106*'DAC Adjustment'!$O$5,'Census Tract'!U106)</f>
        <v>12.714287609543318</v>
      </c>
    </row>
    <row r="111" spans="1:26" x14ac:dyDescent="0.25">
      <c r="A111" s="193">
        <v>5</v>
      </c>
      <c r="B111" s="53" t="s">
        <v>71</v>
      </c>
      <c r="C111" s="173">
        <v>41005023202</v>
      </c>
      <c r="D111" s="53">
        <v>8510</v>
      </c>
      <c r="E111" s="173">
        <f t="shared" si="5"/>
        <v>410463</v>
      </c>
      <c r="F111" s="53">
        <v>375262</v>
      </c>
      <c r="G111" s="53">
        <v>5015</v>
      </c>
      <c r="H111" s="53">
        <v>730</v>
      </c>
      <c r="I111" s="53">
        <v>95644</v>
      </c>
      <c r="J111" s="194">
        <f t="shared" si="6"/>
        <v>0</v>
      </c>
      <c r="K111" s="172">
        <f>VLOOKUP($C111,'DAC Definition'!$A$6:$D$834,MATCH('DAC Definition'!$A$3,'DAC Definition'!$A$6:$D$6,0),FALSE)</f>
        <v>0</v>
      </c>
      <c r="L111" s="172">
        <f t="shared" si="7"/>
        <v>0</v>
      </c>
      <c r="M111" s="173">
        <f>'Census Tract'!G107</f>
        <v>6976</v>
      </c>
      <c r="N111" s="195">
        <f t="shared" si="4"/>
        <v>93.227238569319567</v>
      </c>
      <c r="O111" s="196">
        <f ca="1">IF($L111=1,'Census Tract'!J107*'DAC Adjustment'!$O$5,'Census Tract'!J107)</f>
        <v>0.36357209202336666</v>
      </c>
      <c r="P111" s="196">
        <f ca="1">IF($L111=1,'Census Tract'!K107*'DAC Adjustment'!$O$5,'Census Tract'!K107)</f>
        <v>1.8067970866116798</v>
      </c>
      <c r="Q111" s="196">
        <f ca="1">IF($L111=1,'Census Tract'!L107*'DAC Adjustment'!$O$5,'Census Tract'!L107)</f>
        <v>8.3137677404450301</v>
      </c>
      <c r="R111" s="196">
        <f ca="1">IF($L111=1,'Census Tract'!M107*'DAC Adjustment'!$O$5,'Census Tract'!M107)</f>
        <v>18.056921607016914</v>
      </c>
      <c r="S111" s="196">
        <f ca="1">IF($L111=1,'Census Tract'!N107*'DAC Adjustment'!$O$5,'Census Tract'!N107)</f>
        <v>1.6665218488483822</v>
      </c>
      <c r="T111" s="196">
        <f ca="1">IF($L111=1,'Census Tract'!O107*'DAC Adjustment'!$O$5,'Census Tract'!O107)</f>
        <v>7.9302869403020919</v>
      </c>
      <c r="U111" s="196">
        <f ca="1">IF($L111=1,'Census Tract'!P107*'DAC Adjustment'!$O$5,'Census Tract'!P107)</f>
        <v>36.168376843710192</v>
      </c>
      <c r="V111" s="196">
        <f ca="1">IF($L111=1,'Census Tract'!Q107*'DAC Adjustment'!$O$5,'Census Tract'!Q107)</f>
        <v>78.449845336042102</v>
      </c>
      <c r="W111" s="196">
        <f ca="1">IF($L111=1,'Census Tract'!R107*'DAC Adjustment'!$O$5,'Census Tract'!R107)</f>
        <v>0.6938286692422525</v>
      </c>
      <c r="X111" s="196">
        <f ca="1">IF($L111=1,'Census Tract'!S107*'DAC Adjustment'!$O$5,'Census Tract'!S107)</f>
        <v>3.2957800656074867</v>
      </c>
      <c r="Y111" s="196">
        <f ca="1">IF($L111=1,'Census Tract'!T107*'DAC Adjustment'!$O$5,'Census Tract'!T107)</f>
        <v>14.460948058253694</v>
      </c>
      <c r="Z111" s="197">
        <f ca="1">IF($L111=1,'Census Tract'!U107*'DAC Adjustment'!$O$5,'Census Tract'!U107)</f>
        <v>31.066504505840346</v>
      </c>
    </row>
    <row r="112" spans="1:26" x14ac:dyDescent="0.25">
      <c r="A112" s="193">
        <v>5</v>
      </c>
      <c r="B112" s="53" t="s">
        <v>71</v>
      </c>
      <c r="C112" s="173">
        <v>41005022603</v>
      </c>
      <c r="D112" s="53">
        <v>4080</v>
      </c>
      <c r="E112" s="173">
        <f t="shared" si="5"/>
        <v>410463</v>
      </c>
      <c r="F112" s="53">
        <v>375262</v>
      </c>
      <c r="G112" s="53">
        <v>5015</v>
      </c>
      <c r="H112" s="53">
        <v>730</v>
      </c>
      <c r="I112" s="53">
        <v>74357</v>
      </c>
      <c r="J112" s="194">
        <f t="shared" si="6"/>
        <v>0</v>
      </c>
      <c r="K112" s="172">
        <f>VLOOKUP($C112,'DAC Definition'!$A$6:$D$834,MATCH('DAC Definition'!$A$3,'DAC Definition'!$A$6:$D$6,0),FALSE)</f>
        <v>0</v>
      </c>
      <c r="L112" s="172">
        <f t="shared" si="7"/>
        <v>0</v>
      </c>
      <c r="M112" s="173">
        <f>'Census Tract'!G108</f>
        <v>2817</v>
      </c>
      <c r="N112" s="195">
        <f t="shared" si="4"/>
        <v>37.646377730758779</v>
      </c>
      <c r="O112" s="196">
        <f ca="1">IF($L112=1,'Census Tract'!J108*'DAC Adjustment'!$O$5,'Census Tract'!J108)</f>
        <v>1.6581090863489902</v>
      </c>
      <c r="P112" s="196">
        <f ca="1">IF($L112=1,'Census Tract'!K108*'DAC Adjustment'!$O$5,'Census Tract'!K108)</f>
        <v>8.2400897434865996</v>
      </c>
      <c r="Q112" s="196">
        <f ca="1">IF($L112=1,'Census Tract'!L108*'DAC Adjustment'!$O$5,'Census Tract'!L108)</f>
        <v>37.915819543544757</v>
      </c>
      <c r="R112" s="196">
        <f ca="1">IF($L112=1,'Census Tract'!M108*'DAC Adjustment'!$O$5,'Census Tract'!M108)</f>
        <v>82.350506116849843</v>
      </c>
      <c r="S112" s="196">
        <f ca="1">IF($L112=1,'Census Tract'!N108*'DAC Adjustment'!$O$5,'Census Tract'!N108)</f>
        <v>0.67296330966254192</v>
      </c>
      <c r="T112" s="196">
        <f ca="1">IF($L112=1,'Census Tract'!O108*'DAC Adjustment'!$O$5,'Census Tract'!O108)</f>
        <v>3.2023535422636171</v>
      </c>
      <c r="U112" s="196">
        <f ca="1">IF($L112=1,'Census Tract'!P108*'DAC Adjustment'!$O$5,'Census Tract'!P108)</f>
        <v>14.605263412948915</v>
      </c>
      <c r="V112" s="196">
        <f ca="1">IF($L112=1,'Census Tract'!Q108*'DAC Adjustment'!$O$5,'Census Tract'!Q108)</f>
        <v>31.679073152469989</v>
      </c>
      <c r="W112" s="196">
        <f ca="1">IF($L112=1,'Census Tract'!R108*'DAC Adjustment'!$O$5,'Census Tract'!R108)</f>
        <v>0.28017708733592683</v>
      </c>
      <c r="X112" s="196">
        <f ca="1">IF($L112=1,'Census Tract'!S108*'DAC Adjustment'!$O$5,'Census Tract'!S108)</f>
        <v>1.330879077525271</v>
      </c>
      <c r="Y112" s="196">
        <f ca="1">IF($L112=1,'Census Tract'!T108*'DAC Adjustment'!$O$5,'Census Tract'!T108)</f>
        <v>5.8395198796015846</v>
      </c>
      <c r="Z112" s="197">
        <f ca="1">IF($L112=1,'Census Tract'!U108*'DAC Adjustment'!$O$5,'Census Tract'!U108)</f>
        <v>12.54506066412733</v>
      </c>
    </row>
    <row r="113" spans="1:26" x14ac:dyDescent="0.25">
      <c r="A113" s="193">
        <v>7</v>
      </c>
      <c r="B113" s="53" t="s">
        <v>30</v>
      </c>
      <c r="C113" s="173">
        <v>41007951300</v>
      </c>
      <c r="D113" s="53">
        <v>2613</v>
      </c>
      <c r="E113" s="173">
        <f t="shared" si="5"/>
        <v>39102</v>
      </c>
      <c r="F113" s="53">
        <v>40446</v>
      </c>
      <c r="G113" s="53">
        <v>293</v>
      </c>
      <c r="H113" s="53">
        <v>56</v>
      </c>
      <c r="I113" s="53">
        <v>63633</v>
      </c>
      <c r="J113" s="194">
        <f t="shared" si="6"/>
        <v>0</v>
      </c>
      <c r="K113" s="172">
        <f>VLOOKUP($C113,'DAC Definition'!$A$6:$D$834,MATCH('DAC Definition'!$A$3,'DAC Definition'!$A$6:$D$6,0),FALSE)</f>
        <v>0</v>
      </c>
      <c r="L113" s="172">
        <f t="shared" si="7"/>
        <v>0</v>
      </c>
      <c r="M113" s="173">
        <f>'Census Tract'!G109</f>
        <v>2131</v>
      </c>
      <c r="N113" s="195">
        <f t="shared" si="4"/>
        <v>15.437447460811946</v>
      </c>
      <c r="O113" s="196">
        <f ca="1">IF($L113=1,'Census Tract'!J109*'DAC Adjustment'!$O$5,'Census Tract'!J109)</f>
        <v>0.48555271108790726</v>
      </c>
      <c r="P113" s="196">
        <f ca="1">IF($L113=1,'Census Tract'!K109*'DAC Adjustment'!$O$5,'Census Tract'!K109)</f>
        <v>2.4493101029623299</v>
      </c>
      <c r="Q113" s="196">
        <f ca="1">IF($L113=1,'Census Tract'!L109*'DAC Adjustment'!$O$5,'Census Tract'!L109)</f>
        <v>11.349025107886497</v>
      </c>
      <c r="R113" s="196">
        <f ca="1">IF($L113=1,'Census Tract'!M109*'DAC Adjustment'!$O$5,'Census Tract'!M109)</f>
        <v>24.687728053503612</v>
      </c>
      <c r="S113" s="196">
        <f ca="1">IF($L113=1,'Census Tract'!N109*'DAC Adjustment'!$O$5,'Census Tract'!N109)</f>
        <v>0.82753601059944049</v>
      </c>
      <c r="T113" s="196">
        <f ca="1">IF($L113=1,'Census Tract'!O109*'DAC Adjustment'!$O$5,'Census Tract'!O109)</f>
        <v>4.3253580136550021</v>
      </c>
      <c r="U113" s="196">
        <f ca="1">IF($L113=1,'Census Tract'!P109*'DAC Adjustment'!$O$5,'Census Tract'!P109)</f>
        <v>20.179699940803268</v>
      </c>
      <c r="V113" s="196">
        <f ca="1">IF($L113=1,'Census Tract'!Q109*'DAC Adjustment'!$O$5,'Census Tract'!Q109)</f>
        <v>43.941154046760545</v>
      </c>
      <c r="W113" s="196">
        <f ca="1">IF($L113=1,'Census Tract'!R109*'DAC Adjustment'!$O$5,'Census Tract'!R109)</f>
        <v>0.56516969145793239</v>
      </c>
      <c r="X113" s="196">
        <f ca="1">IF($L113=1,'Census Tract'!S109*'DAC Adjustment'!$O$5,'Census Tract'!S109)</f>
        <v>2.9278225414564969</v>
      </c>
      <c r="Y113" s="196">
        <f ca="1">IF($L113=1,'Census Tract'!T109*'DAC Adjustment'!$O$5,'Census Tract'!T109)</f>
        <v>13.491320390374108</v>
      </c>
      <c r="Z113" s="197">
        <f ca="1">IF($L113=1,'Census Tract'!U109*'DAC Adjustment'!$O$5,'Census Tract'!U109)</f>
        <v>29.32224157733059</v>
      </c>
    </row>
    <row r="114" spans="1:26" x14ac:dyDescent="0.25">
      <c r="A114" s="193">
        <v>7</v>
      </c>
      <c r="B114" s="53" t="s">
        <v>30</v>
      </c>
      <c r="C114" s="173">
        <v>41007950700</v>
      </c>
      <c r="D114" s="53">
        <v>2112</v>
      </c>
      <c r="E114" s="173">
        <f t="shared" si="5"/>
        <v>39102</v>
      </c>
      <c r="F114" s="53">
        <v>40446</v>
      </c>
      <c r="G114" s="53">
        <v>293</v>
      </c>
      <c r="H114" s="53">
        <v>56</v>
      </c>
      <c r="I114" s="53">
        <v>62803</v>
      </c>
      <c r="J114" s="194">
        <f t="shared" si="6"/>
        <v>0</v>
      </c>
      <c r="K114" s="172">
        <f>VLOOKUP($C114,'DAC Definition'!$A$6:$D$834,MATCH('DAC Definition'!$A$3,'DAC Definition'!$A$6:$D$6,0),FALSE)</f>
        <v>0</v>
      </c>
      <c r="L114" s="172">
        <f t="shared" si="7"/>
        <v>0</v>
      </c>
      <c r="M114" s="173">
        <f>'Census Tract'!G110</f>
        <v>1666</v>
      </c>
      <c r="N114" s="195">
        <f t="shared" si="4"/>
        <v>12.068881966078228</v>
      </c>
      <c r="O114" s="196">
        <f ca="1">IF($L114=1,'Census Tract'!J110*'DAC Adjustment'!$O$5,'Census Tract'!J110)</f>
        <v>0.78671831669939396</v>
      </c>
      <c r="P114" s="196">
        <f ca="1">IF($L114=1,'Census Tract'!K110*'DAC Adjustment'!$O$5,'Census Tract'!K110)</f>
        <v>3.9685024453060533</v>
      </c>
      <c r="Q114" s="196">
        <f ca="1">IF($L114=1,'Census Tract'!L110*'DAC Adjustment'!$O$5,'Census Tract'!L110)</f>
        <v>18.388293845689514</v>
      </c>
      <c r="R114" s="196">
        <f ca="1">IF($L114=1,'Census Tract'!M110*'DAC Adjustment'!$O$5,'Census Tract'!M110)</f>
        <v>40.000369504410912</v>
      </c>
      <c r="S114" s="196">
        <f ca="1">IF($L114=1,'Census Tract'!N110*'DAC Adjustment'!$O$5,'Census Tract'!N110)</f>
        <v>0.64696151743719754</v>
      </c>
      <c r="T114" s="196">
        <f ca="1">IF($L114=1,'Census Tract'!O110*'DAC Adjustment'!$O$5,'Census Tract'!O110)</f>
        <v>3.381532825316393</v>
      </c>
      <c r="U114" s="196">
        <f ca="1">IF($L114=1,'Census Tract'!P110*'DAC Adjustment'!$O$5,'Census Tract'!P110)</f>
        <v>15.776339794170926</v>
      </c>
      <c r="V114" s="196">
        <f ca="1">IF($L114=1,'Census Tract'!Q110*'DAC Adjustment'!$O$5,'Census Tract'!Q110)</f>
        <v>34.352868438246396</v>
      </c>
      <c r="W114" s="196">
        <f ca="1">IF($L114=1,'Census Tract'!R110*'DAC Adjustment'!$O$5,'Census Tract'!R110)</f>
        <v>0.4418454744105656</v>
      </c>
      <c r="X114" s="196">
        <f ca="1">IF($L114=1,'Census Tract'!S110*'DAC Adjustment'!$O$5,'Census Tract'!S110)</f>
        <v>2.2889499549819443</v>
      </c>
      <c r="Y114" s="196">
        <f ca="1">IF($L114=1,'Census Tract'!T110*'DAC Adjustment'!$O$5,'Census Tract'!T110)</f>
        <v>10.547414251695573</v>
      </c>
      <c r="Z114" s="197">
        <f ca="1">IF($L114=1,'Census Tract'!U110*'DAC Adjustment'!$O$5,'Census Tract'!U110)</f>
        <v>22.923911059517955</v>
      </c>
    </row>
    <row r="115" spans="1:26" x14ac:dyDescent="0.25">
      <c r="A115" s="193">
        <v>7</v>
      </c>
      <c r="B115" s="53" t="s">
        <v>30</v>
      </c>
      <c r="C115" s="173">
        <v>41007950100</v>
      </c>
      <c r="D115" s="53">
        <v>3534</v>
      </c>
      <c r="E115" s="173">
        <f t="shared" si="5"/>
        <v>39102</v>
      </c>
      <c r="F115" s="53">
        <v>40446</v>
      </c>
      <c r="G115" s="53">
        <v>293</v>
      </c>
      <c r="H115" s="53">
        <v>56</v>
      </c>
      <c r="I115" s="53">
        <v>50625</v>
      </c>
      <c r="J115" s="194">
        <f t="shared" si="6"/>
        <v>0</v>
      </c>
      <c r="K115" s="172">
        <f>VLOOKUP($C115,'DAC Definition'!$A$6:$D$834,MATCH('DAC Definition'!$A$3,'DAC Definition'!$A$6:$D$6,0),FALSE)</f>
        <v>1</v>
      </c>
      <c r="L115" s="172">
        <f t="shared" si="7"/>
        <v>0</v>
      </c>
      <c r="M115" s="173">
        <f>'Census Tract'!G111</f>
        <v>2445</v>
      </c>
      <c r="N115" s="195">
        <f t="shared" si="4"/>
        <v>17.712134698116007</v>
      </c>
      <c r="O115" s="196">
        <f ca="1">IF($L115=1,'Census Tract'!J111*'DAC Adjustment'!$O$5,'Census Tract'!J111)</f>
        <v>0.5428541980073408</v>
      </c>
      <c r="P115" s="196">
        <f ca="1">IF($L115=1,'Census Tract'!K111*'DAC Adjustment'!$O$5,'Census Tract'!K111)</f>
        <v>2.6977521238113784</v>
      </c>
      <c r="Q115" s="196">
        <f ca="1">IF($L115=1,'Census Tract'!L111*'DAC Adjustment'!$O$5,'Census Tract'!L111)</f>
        <v>12.413394257083214</v>
      </c>
      <c r="R115" s="196">
        <f ca="1">IF($L115=1,'Census Tract'!M111*'DAC Adjustment'!$O$5,'Census Tract'!M111)</f>
        <v>26.961023446289715</v>
      </c>
      <c r="S115" s="196">
        <f ca="1">IF($L115=1,'Census Tract'!N111*'DAC Adjustment'!$O$5,'Census Tract'!N111)</f>
        <v>0.71612227215611823</v>
      </c>
      <c r="T115" s="196">
        <f ca="1">IF($L115=1,'Census Tract'!O111*'DAC Adjustment'!$O$5,'Census Tract'!O111)</f>
        <v>3.4077291614649559</v>
      </c>
      <c r="U115" s="196">
        <f ca="1">IF($L115=1,'Census Tract'!P111*'DAC Adjustment'!$O$5,'Census Tract'!P111)</f>
        <v>15.541938573091526</v>
      </c>
      <c r="V115" s="196">
        <f ca="1">IF($L115=1,'Census Tract'!Q111*'DAC Adjustment'!$O$5,'Census Tract'!Q111)</f>
        <v>33.710738044727357</v>
      </c>
      <c r="W115" s="196">
        <f ca="1">IF($L115=1,'Census Tract'!R111*'DAC Adjustment'!$O$5,'Census Tract'!R111)</f>
        <v>0.29814560394042688</v>
      </c>
      <c r="X115" s="196">
        <f ca="1">IF($L115=1,'Census Tract'!S111*'DAC Adjustment'!$O$5,'Census Tract'!S111)</f>
        <v>1.4162319628396303</v>
      </c>
      <c r="Y115" s="196">
        <f ca="1">IF($L115=1,'Census Tract'!T111*'DAC Adjustment'!$O$5,'Census Tract'!T111)</f>
        <v>6.2140241294552618</v>
      </c>
      <c r="Z115" s="197">
        <f ca="1">IF($L115=1,'Census Tract'!U111*'DAC Adjustment'!$O$5,'Census Tract'!U111)</f>
        <v>13.349609433590278</v>
      </c>
    </row>
    <row r="116" spans="1:26" x14ac:dyDescent="0.25">
      <c r="A116" s="193">
        <v>7</v>
      </c>
      <c r="B116" s="53" t="s">
        <v>30</v>
      </c>
      <c r="C116" s="173">
        <v>41007950200</v>
      </c>
      <c r="D116" s="53">
        <v>3475</v>
      </c>
      <c r="E116" s="173">
        <f t="shared" si="5"/>
        <v>39102</v>
      </c>
      <c r="F116" s="53">
        <v>40446</v>
      </c>
      <c r="G116" s="53">
        <v>293</v>
      </c>
      <c r="H116" s="53">
        <v>56</v>
      </c>
      <c r="I116" s="53">
        <v>51779</v>
      </c>
      <c r="J116" s="194">
        <f t="shared" si="6"/>
        <v>0</v>
      </c>
      <c r="K116" s="172">
        <f>VLOOKUP($C116,'DAC Definition'!$A$6:$D$834,MATCH('DAC Definition'!$A$3,'DAC Definition'!$A$6:$D$6,0),FALSE)</f>
        <v>0</v>
      </c>
      <c r="L116" s="172">
        <f t="shared" si="7"/>
        <v>0</v>
      </c>
      <c r="M116" s="173">
        <f>'Census Tract'!G112</f>
        <v>2396</v>
      </c>
      <c r="N116" s="195">
        <f t="shared" si="4"/>
        <v>17.357167581466648</v>
      </c>
      <c r="O116" s="196">
        <f ca="1">IF($L116=1,'Census Tract'!J112*'DAC Adjustment'!$O$5,'Census Tract'!J112)</f>
        <v>1.3105622105029622</v>
      </c>
      <c r="P116" s="196">
        <f ca="1">IF($L116=1,'Census Tract'!K112*'DAC Adjustment'!$O$5,'Census Tract'!K112)</f>
        <v>6.5129310959542224</v>
      </c>
      <c r="Q116" s="196">
        <f ca="1">IF($L116=1,'Census Tract'!L112*'DAC Adjustment'!$O$5,'Census Tract'!L112)</f>
        <v>29.968498866039454</v>
      </c>
      <c r="R116" s="196">
        <f ca="1">IF($L116=1,'Census Tract'!M112*'DAC Adjustment'!$O$5,'Census Tract'!M112)</f>
        <v>65.089481880941122</v>
      </c>
      <c r="S116" s="196">
        <f ca="1">IF($L116=1,'Census Tract'!N112*'DAC Adjustment'!$O$5,'Census Tract'!N112)</f>
        <v>0.70177053745851103</v>
      </c>
      <c r="T116" s="196">
        <f ca="1">IF($L116=1,'Census Tract'!O112*'DAC Adjustment'!$O$5,'Census Tract'!O112)</f>
        <v>3.3394352028098302</v>
      </c>
      <c r="U116" s="196">
        <f ca="1">IF($L116=1,'Census Tract'!P112*'DAC Adjustment'!$O$5,'Census Tract'!P112)</f>
        <v>15.230464139520368</v>
      </c>
      <c r="V116" s="196">
        <f ca="1">IF($L116=1,'Census Tract'!Q112*'DAC Adjustment'!$O$5,'Census Tract'!Q112)</f>
        <v>33.035144521540595</v>
      </c>
      <c r="W116" s="196">
        <f ca="1">IF($L116=1,'Census Tract'!R112*'DAC Adjustment'!$O$5,'Census Tract'!R112)</f>
        <v>0.29217049776738768</v>
      </c>
      <c r="X116" s="196">
        <f ca="1">IF($L116=1,'Census Tract'!S112*'DAC Adjustment'!$O$5,'Census Tract'!S112)</f>
        <v>1.3878493999851755</v>
      </c>
      <c r="Y116" s="196">
        <f ca="1">IF($L116=1,'Census Tract'!T112*'DAC Adjustment'!$O$5,'Census Tract'!T112)</f>
        <v>6.0894894945500235</v>
      </c>
      <c r="Z116" s="197">
        <f ca="1">IF($L116=1,'Census Tract'!U112*'DAC Adjustment'!$O$5,'Census Tract'!U112)</f>
        <v>13.082071248622622</v>
      </c>
    </row>
    <row r="117" spans="1:26" x14ac:dyDescent="0.25">
      <c r="A117" s="193">
        <v>7</v>
      </c>
      <c r="B117" s="53" t="s">
        <v>30</v>
      </c>
      <c r="C117" s="173">
        <v>41007950500</v>
      </c>
      <c r="D117" s="53">
        <v>4841</v>
      </c>
      <c r="E117" s="173">
        <f t="shared" si="5"/>
        <v>39102</v>
      </c>
      <c r="F117" s="53">
        <v>40446</v>
      </c>
      <c r="G117" s="53">
        <v>293</v>
      </c>
      <c r="H117" s="53">
        <v>56</v>
      </c>
      <c r="I117" s="53">
        <v>58852</v>
      </c>
      <c r="J117" s="194">
        <f t="shared" si="6"/>
        <v>0</v>
      </c>
      <c r="K117" s="172">
        <f>VLOOKUP($C117,'DAC Definition'!$A$6:$D$834,MATCH('DAC Definition'!$A$3,'DAC Definition'!$A$6:$D$6,0),FALSE)</f>
        <v>0</v>
      </c>
      <c r="L117" s="172">
        <f t="shared" si="7"/>
        <v>0</v>
      </c>
      <c r="M117" s="173">
        <f>'Census Tract'!G113</f>
        <v>3385</v>
      </c>
      <c r="N117" s="195">
        <f t="shared" si="4"/>
        <v>24.521707956287397</v>
      </c>
      <c r="O117" s="196">
        <f ca="1">IF($L117=1,'Census Tract'!J113*'DAC Adjustment'!$O$5,'Census Tract'!J113)</f>
        <v>3.6462550107962146</v>
      </c>
      <c r="P117" s="196">
        <f ca="1">IF($L117=1,'Census Tract'!K113*'DAC Adjustment'!$O$5,'Census Tract'!K113)</f>
        <v>18.393078716232939</v>
      </c>
      <c r="Q117" s="196">
        <f ca="1">IF($L117=1,'Census Tract'!L113*'DAC Adjustment'!$O$5,'Census Tract'!L113)</f>
        <v>85.225432218400812</v>
      </c>
      <c r="R117" s="196">
        <f ca="1">IF($L117=1,'Census Tract'!M113*'DAC Adjustment'!$O$5,'Census Tract'!M113)</f>
        <v>185.39233756634201</v>
      </c>
      <c r="S117" s="196">
        <f ca="1">IF($L117=1,'Census Tract'!N113*'DAC Adjustment'!$O$5,'Census Tract'!N113)</f>
        <v>1.3145046437724572</v>
      </c>
      <c r="T117" s="196">
        <f ca="1">IF($L117=1,'Census Tract'!O113*'DAC Adjustment'!$O$5,'Census Tract'!O113)</f>
        <v>6.8706414247875092</v>
      </c>
      <c r="U117" s="196">
        <f ca="1">IF($L117=1,'Census Tract'!P113*'DAC Adjustment'!$O$5,'Census Tract'!P113)</f>
        <v>32.054567949140804</v>
      </c>
      <c r="V117" s="196">
        <f ca="1">IF($L117=1,'Census Tract'!Q113*'DAC Adjustment'!$O$5,'Census Tract'!Q113)</f>
        <v>69.798595236172901</v>
      </c>
      <c r="W117" s="196">
        <f ca="1">IF($L117=1,'Census Tract'!R113*'DAC Adjustment'!$O$5,'Census Tract'!R113)</f>
        <v>0.89774725743083106</v>
      </c>
      <c r="X117" s="196">
        <f ca="1">IF($L117=1,'Census Tract'!S113*'DAC Adjustment'!$O$5,'Census Tract'!S113)</f>
        <v>4.65071764562658</v>
      </c>
      <c r="Y117" s="196">
        <f ca="1">IF($L117=1,'Census Tract'!T113*'DAC Adjustment'!$O$5,'Census Tract'!T113)</f>
        <v>21.430370493391063</v>
      </c>
      <c r="Z117" s="197">
        <f ca="1">IF($L117=1,'Census Tract'!U113*'DAC Adjustment'!$O$5,'Census Tract'!U113)</f>
        <v>46.57709419956079</v>
      </c>
    </row>
    <row r="118" spans="1:26" x14ac:dyDescent="0.25">
      <c r="A118" s="193">
        <v>7</v>
      </c>
      <c r="B118" s="53" t="s">
        <v>30</v>
      </c>
      <c r="C118" s="173">
        <v>41007951200</v>
      </c>
      <c r="D118" s="53">
        <v>3336</v>
      </c>
      <c r="E118" s="173">
        <f t="shared" si="5"/>
        <v>39102</v>
      </c>
      <c r="F118" s="53">
        <v>40446</v>
      </c>
      <c r="G118" s="53">
        <v>293</v>
      </c>
      <c r="H118" s="53">
        <v>56</v>
      </c>
      <c r="I118" s="53">
        <v>58261</v>
      </c>
      <c r="J118" s="194">
        <f t="shared" si="6"/>
        <v>0</v>
      </c>
      <c r="K118" s="172">
        <f>VLOOKUP($C118,'DAC Definition'!$A$6:$D$834,MATCH('DAC Definition'!$A$3,'DAC Definition'!$A$6:$D$6,0),FALSE)</f>
        <v>0</v>
      </c>
      <c r="L118" s="172">
        <f t="shared" si="7"/>
        <v>0</v>
      </c>
      <c r="M118" s="173">
        <f>'Census Tract'!G114</f>
        <v>2749</v>
      </c>
      <c r="N118" s="195">
        <f t="shared" si="4"/>
        <v>19.914379666716115</v>
      </c>
      <c r="O118" s="196">
        <f ca="1">IF($L118=1,'Census Tract'!J114*'DAC Adjustment'!$O$5,'Census Tract'!J114)</f>
        <v>2.3540087132489678</v>
      </c>
      <c r="P118" s="196">
        <f ca="1">IF($L118=1,'Census Tract'!K114*'DAC Adjustment'!$O$5,'Census Tract'!K114)</f>
        <v>11.874503410564206</v>
      </c>
      <c r="Q118" s="196">
        <f ca="1">IF($L118=1,'Census Tract'!L114*'DAC Adjustment'!$O$5,'Census Tract'!L114)</f>
        <v>55.021222991399092</v>
      </c>
      <c r="R118" s="196">
        <f ca="1">IF($L118=1,'Census Tract'!M114*'DAC Adjustment'!$O$5,'Census Tract'!M114)</f>
        <v>119.68860562647953</v>
      </c>
      <c r="S118" s="196">
        <f ca="1">IF($L118=1,'Census Tract'!N114*'DAC Adjustment'!$O$5,'Census Tract'!N114)</f>
        <v>1.0675253369957118</v>
      </c>
      <c r="T118" s="196">
        <f ca="1">IF($L118=1,'Census Tract'!O114*'DAC Adjustment'!$O$5,'Census Tract'!O114)</f>
        <v>5.57973213493083</v>
      </c>
      <c r="U118" s="196">
        <f ca="1">IF($L118=1,'Census Tract'!P114*'DAC Adjustment'!$O$5,'Census Tract'!P114)</f>
        <v>26.031907619553344</v>
      </c>
      <c r="V118" s="196">
        <f ca="1">IF($L118=1,'Census Tract'!Q114*'DAC Adjustment'!$O$5,'Census Tract'!Q114)</f>
        <v>56.68429492001161</v>
      </c>
      <c r="W118" s="196">
        <f ca="1">IF($L118=1,'Census Tract'!R114*'DAC Adjustment'!$O$5,'Census Tract'!R114)</f>
        <v>0.7290715541144327</v>
      </c>
      <c r="X118" s="196">
        <f ca="1">IF($L118=1,'Census Tract'!S114*'DAC Adjustment'!$O$5,'Census Tract'!S114)</f>
        <v>3.7769048176742888</v>
      </c>
      <c r="Y118" s="196">
        <f ca="1">IF($L118=1,'Census Tract'!T114*'DAC Adjustment'!$O$5,'Census Tract'!T114)</f>
        <v>17.403866613392033</v>
      </c>
      <c r="Z118" s="197">
        <f ca="1">IF($L118=1,'Census Tract'!U114*'DAC Adjustment'!$O$5,'Census Tract'!U114)</f>
        <v>37.825829233262219</v>
      </c>
    </row>
    <row r="119" spans="1:26" x14ac:dyDescent="0.25">
      <c r="A119" s="193">
        <v>7</v>
      </c>
      <c r="B119" s="53" t="s">
        <v>30</v>
      </c>
      <c r="C119" s="173">
        <v>41007950400</v>
      </c>
      <c r="D119" s="53">
        <v>3760</v>
      </c>
      <c r="E119" s="173">
        <f t="shared" si="5"/>
        <v>39102</v>
      </c>
      <c r="F119" s="53">
        <v>40446</v>
      </c>
      <c r="G119" s="53">
        <v>293</v>
      </c>
      <c r="H119" s="53">
        <v>56</v>
      </c>
      <c r="I119" s="53">
        <v>75813</v>
      </c>
      <c r="J119" s="194">
        <f t="shared" si="6"/>
        <v>0</v>
      </c>
      <c r="K119" s="172">
        <f>VLOOKUP($C119,'DAC Definition'!$A$6:$D$834,MATCH('DAC Definition'!$A$3,'DAC Definition'!$A$6:$D$6,0),FALSE)</f>
        <v>0</v>
      </c>
      <c r="L119" s="172">
        <f t="shared" si="7"/>
        <v>0</v>
      </c>
      <c r="M119" s="173">
        <f>'Census Tract'!G115</f>
        <v>3264</v>
      </c>
      <c r="N119" s="195">
        <f t="shared" si="4"/>
        <v>23.645156504969588</v>
      </c>
      <c r="O119" s="196">
        <f ca="1">IF($L119=1,'Census Tract'!J115*'DAC Adjustment'!$O$5,'Census Tract'!J115)</f>
        <v>0.32114087537143232</v>
      </c>
      <c r="P119" s="196">
        <f ca="1">IF($L119=1,'Census Tract'!K115*'DAC Adjustment'!$O$5,'Census Tract'!K115)</f>
        <v>1.6199550997440724</v>
      </c>
      <c r="Q119" s="196">
        <f ca="1">IF($L119=1,'Census Tract'!L115*'DAC Adjustment'!$O$5,'Census Tract'!L115)</f>
        <v>7.5061590112287275</v>
      </c>
      <c r="R119" s="196">
        <f ca="1">IF($L119=1,'Census Tract'!M115*'DAC Adjustment'!$O$5,'Census Tract'!M115)</f>
        <v>16.328275832855237</v>
      </c>
      <c r="S119" s="196">
        <f ca="1">IF($L119=1,'Census Tract'!N115*'DAC Adjustment'!$O$5,'Census Tract'!N115)</f>
        <v>1.2675164423259382</v>
      </c>
      <c r="T119" s="196">
        <f ca="1">IF($L119=1,'Census Tract'!O115*'DAC Adjustment'!$O$5,'Census Tract'!O115)</f>
        <v>6.6250439026606882</v>
      </c>
      <c r="U119" s="196">
        <f ca="1">IF($L119=1,'Census Tract'!P115*'DAC Adjustment'!$O$5,'Census Tract'!P115)</f>
        <v>30.908747351845079</v>
      </c>
      <c r="V119" s="196">
        <f ca="1">IF($L119=1,'Census Tract'!Q115*'DAC Adjustment'!$O$5,'Census Tract'!Q115)</f>
        <v>67.303578981054173</v>
      </c>
      <c r="W119" s="196">
        <f ca="1">IF($L119=1,'Census Tract'!R115*'DAC Adjustment'!$O$5,'Census Tract'!R115)</f>
        <v>0.8656564396615164</v>
      </c>
      <c r="X119" s="196">
        <f ca="1">IF($L119=1,'Census Tract'!S115*'DAC Adjustment'!$O$5,'Census Tract'!S115)</f>
        <v>4.4844733811891162</v>
      </c>
      <c r="Y119" s="196">
        <f ca="1">IF($L119=1,'Census Tract'!T115*'DAC Adjustment'!$O$5,'Census Tract'!T115)</f>
        <v>20.664321799240305</v>
      </c>
      <c r="Z119" s="197">
        <f ca="1">IF($L119=1,'Census Tract'!U115*'DAC Adjustment'!$O$5,'Census Tract'!U115)</f>
        <v>44.912152279871918</v>
      </c>
    </row>
    <row r="120" spans="1:26" x14ac:dyDescent="0.25">
      <c r="A120" s="193">
        <v>7</v>
      </c>
      <c r="B120" s="53" t="s">
        <v>30</v>
      </c>
      <c r="C120" s="173">
        <v>41007950600</v>
      </c>
      <c r="D120" s="53">
        <v>3189</v>
      </c>
      <c r="E120" s="173">
        <f t="shared" si="5"/>
        <v>39102</v>
      </c>
      <c r="F120" s="53">
        <v>40446</v>
      </c>
      <c r="G120" s="53">
        <v>293</v>
      </c>
      <c r="H120" s="53">
        <v>56</v>
      </c>
      <c r="I120" s="53">
        <v>66563</v>
      </c>
      <c r="J120" s="194">
        <f t="shared" si="6"/>
        <v>0</v>
      </c>
      <c r="K120" s="172">
        <f>VLOOKUP($C120,'DAC Definition'!$A$6:$D$834,MATCH('DAC Definition'!$A$3,'DAC Definition'!$A$6:$D$6,0),FALSE)</f>
        <v>1</v>
      </c>
      <c r="L120" s="172">
        <f t="shared" si="7"/>
        <v>0</v>
      </c>
      <c r="M120" s="173">
        <f>'Census Tract'!G116</f>
        <v>2450</v>
      </c>
      <c r="N120" s="195">
        <f t="shared" si="4"/>
        <v>17.748355832467983</v>
      </c>
      <c r="O120" s="196">
        <f ca="1">IF($L120=1,'Census Tract'!J116*'DAC Adjustment'!$O$5,'Census Tract'!J116)</f>
        <v>1.576509751823395</v>
      </c>
      <c r="P120" s="196">
        <f ca="1">IF($L120=1,'Census Tract'!K116*'DAC Adjustment'!$O$5,'Census Tract'!K116)</f>
        <v>7.9525068532890835</v>
      </c>
      <c r="Q120" s="196">
        <f ca="1">IF($L120=1,'Census Tract'!L116*'DAC Adjustment'!$O$5,'Census Tract'!L116)</f>
        <v>36.848416964213754</v>
      </c>
      <c r="R120" s="196">
        <f ca="1">IF($L120=1,'Census Tract'!M116*'DAC Adjustment'!$O$5,'Census Tract'!M116)</f>
        <v>80.156990452198443</v>
      </c>
      <c r="S120" s="196">
        <f ca="1">IF($L120=1,'Census Tract'!N116*'DAC Adjustment'!$O$5,'Census Tract'!N116)</f>
        <v>0.95141399623117295</v>
      </c>
      <c r="T120" s="196">
        <f ca="1">IF($L120=1,'Census Tract'!O116*'DAC Adjustment'!$O$5,'Census Tract'!O116)</f>
        <v>4.9728423901711665</v>
      </c>
      <c r="U120" s="196">
        <f ca="1">IF($L120=1,'Census Tract'!P116*'DAC Adjustment'!$O$5,'Census Tract'!P116)</f>
        <v>23.200499697310189</v>
      </c>
      <c r="V120" s="196">
        <f ca="1">IF($L120=1,'Census Tract'!Q116*'DAC Adjustment'!$O$5,'Census Tract'!Q116)</f>
        <v>50.518924173891769</v>
      </c>
      <c r="W120" s="196">
        <f ca="1">IF($L120=1,'Census Tract'!R116*'DAC Adjustment'!$O$5,'Census Tract'!R116)</f>
        <v>0.64977275648612598</v>
      </c>
      <c r="X120" s="196">
        <f ca="1">IF($L120=1,'Census Tract'!S116*'DAC Adjustment'!$O$5,'Census Tract'!S116)</f>
        <v>3.3661028749734481</v>
      </c>
      <c r="Y120" s="196">
        <f ca="1">IF($L120=1,'Census Tract'!T116*'DAC Adjustment'!$O$5,'Census Tract'!T116)</f>
        <v>15.510903311317021</v>
      </c>
      <c r="Z120" s="197">
        <f ca="1">IF($L120=1,'Census Tract'!U116*'DAC Adjustment'!$O$5,'Census Tract'!U116)</f>
        <v>33.71163391105582</v>
      </c>
    </row>
    <row r="121" spans="1:26" x14ac:dyDescent="0.25">
      <c r="A121" s="193">
        <v>7</v>
      </c>
      <c r="B121" s="53" t="s">
        <v>30</v>
      </c>
      <c r="C121" s="173">
        <v>41007950900</v>
      </c>
      <c r="D121" s="53">
        <v>4606</v>
      </c>
      <c r="E121" s="173">
        <f t="shared" si="5"/>
        <v>39102</v>
      </c>
      <c r="F121" s="53">
        <v>40446</v>
      </c>
      <c r="G121" s="53">
        <v>293</v>
      </c>
      <c r="H121" s="53">
        <v>56</v>
      </c>
      <c r="I121" s="53">
        <v>46995</v>
      </c>
      <c r="J121" s="194">
        <f t="shared" si="6"/>
        <v>1</v>
      </c>
      <c r="K121" s="172">
        <f>VLOOKUP($C121,'DAC Definition'!$A$6:$D$834,MATCH('DAC Definition'!$A$3,'DAC Definition'!$A$6:$D$6,0),FALSE)</f>
        <v>0</v>
      </c>
      <c r="L121" s="172">
        <f t="shared" si="7"/>
        <v>1</v>
      </c>
      <c r="M121" s="173">
        <f>'Census Tract'!G117</f>
        <v>3116</v>
      </c>
      <c r="N121" s="195">
        <f t="shared" si="4"/>
        <v>22.573010928151113</v>
      </c>
      <c r="O121" s="196">
        <f ca="1">IF($L121=1,'Census Tract'!J117*'DAC Adjustment'!$O$5,'Census Tract'!J117)</f>
        <v>1.9029944210589438</v>
      </c>
      <c r="P121" s="196">
        <f ca="1">IF($L121=1,'Census Tract'!K117*'DAC Adjustment'!$O$5,'Census Tract'!K117)</f>
        <v>9.4570646406671948</v>
      </c>
      <c r="Q121" s="196">
        <f ca="1">IF($L121=1,'Census Tract'!L117*'DAC Adjustment'!$O$5,'Census Tract'!L117)</f>
        <v>43.515588724092453</v>
      </c>
      <c r="R121" s="196">
        <f ca="1">IF($L121=1,'Census Tract'!M117*'DAC Adjustment'!$O$5,'Census Tract'!M117)</f>
        <v>94.512812819096794</v>
      </c>
      <c r="S121" s="196">
        <f ca="1">IF($L121=1,'Census Tract'!N117*'DAC Adjustment'!$O$5,'Census Tract'!N117)</f>
        <v>1.1408164621873542</v>
      </c>
      <c r="T121" s="196">
        <f ca="1">IF($L121=1,'Census Tract'!O117*'DAC Adjustment'!$O$5,'Census Tract'!O117)</f>
        <v>5.4286728359533765</v>
      </c>
      <c r="U121" s="196">
        <f ca="1">IF($L121=1,'Census Tract'!P117*'DAC Adjustment'!$O$5,'Census Tract'!P117)</f>
        <v>24.759039158360533</v>
      </c>
      <c r="V121" s="196">
        <f ca="1">IF($L121=1,'Census Tract'!Q117*'DAC Adjustment'!$O$5,'Census Tract'!Q117)</f>
        <v>53.702791281886739</v>
      </c>
      <c r="W121" s="196">
        <f ca="1">IF($L121=1,'Census Tract'!R117*'DAC Adjustment'!$O$5,'Census Tract'!R117)</f>
        <v>0.47495997028546538</v>
      </c>
      <c r="X121" s="196">
        <f ca="1">IF($L121=1,'Census Tract'!S117*'DAC Adjustment'!$O$5,'Census Tract'!S117)</f>
        <v>2.2561241289408427</v>
      </c>
      <c r="Y121" s="196">
        <f ca="1">IF($L121=1,'Census Tract'!T117*'DAC Adjustment'!$O$5,'Census Tract'!T117)</f>
        <v>9.8992327133857856</v>
      </c>
      <c r="Z121" s="197">
        <f ca="1">IF($L121=1,'Census Tract'!U117*'DAC Adjustment'!$O$5,'Census Tract'!U117)</f>
        <v>21.266555723449546</v>
      </c>
    </row>
    <row r="122" spans="1:26" x14ac:dyDescent="0.25">
      <c r="A122" s="193">
        <v>7</v>
      </c>
      <c r="B122" s="53" t="s">
        <v>30</v>
      </c>
      <c r="C122" s="173">
        <v>41007951100</v>
      </c>
      <c r="D122" s="53">
        <v>4625</v>
      </c>
      <c r="E122" s="173">
        <f t="shared" si="5"/>
        <v>39102</v>
      </c>
      <c r="F122" s="53">
        <v>40446</v>
      </c>
      <c r="G122" s="53">
        <v>293</v>
      </c>
      <c r="H122" s="53">
        <v>56</v>
      </c>
      <c r="I122" s="53">
        <v>52329</v>
      </c>
      <c r="J122" s="194">
        <f t="shared" si="6"/>
        <v>0</v>
      </c>
      <c r="K122" s="172">
        <f>VLOOKUP($C122,'DAC Definition'!$A$6:$D$834,MATCH('DAC Definition'!$A$3,'DAC Definition'!$A$6:$D$6,0),FALSE)</f>
        <v>0</v>
      </c>
      <c r="L122" s="172">
        <f t="shared" si="7"/>
        <v>0</v>
      </c>
      <c r="M122" s="173">
        <f>'Census Tract'!G118</f>
        <v>3036</v>
      </c>
      <c r="N122" s="195">
        <f t="shared" si="4"/>
        <v>21.993472778519511</v>
      </c>
      <c r="O122" s="196">
        <f ca="1">IF($L122=1,'Census Tract'!J118*'DAC Adjustment'!$O$5,'Census Tract'!J118)</f>
        <v>3.3066754248771404</v>
      </c>
      <c r="P122" s="196">
        <f ca="1">IF($L122=1,'Census Tract'!K118*'DAC Adjustment'!$O$5,'Census Tract'!K118)</f>
        <v>16.680111840427006</v>
      </c>
      <c r="Q122" s="196">
        <f ca="1">IF($L122=1,'Census Tract'!L118*'DAC Adjustment'!$O$5,'Census Tract'!L118)</f>
        <v>77.288297570163749</v>
      </c>
      <c r="R122" s="196">
        <f ca="1">IF($L122=1,'Census Tract'!M118*'DAC Adjustment'!$O$5,'Census Tract'!M118)</f>
        <v>168.12655307322711</v>
      </c>
      <c r="S122" s="196">
        <f ca="1">IF($L122=1,'Census Tract'!N118*'DAC Adjustment'!$O$5,'Census Tract'!N118)</f>
        <v>1.1789766908399351</v>
      </c>
      <c r="T122" s="196">
        <f ca="1">IF($L122=1,'Census Tract'!O118*'DAC Adjustment'!$O$5,'Census Tract'!O118)</f>
        <v>6.1622651006365956</v>
      </c>
      <c r="U122" s="196">
        <f ca="1">IF($L122=1,'Census Tract'!P118*'DAC Adjustment'!$O$5,'Census Tract'!P118)</f>
        <v>28.749680441238251</v>
      </c>
      <c r="V122" s="196">
        <f ca="1">IF($L122=1,'Census Tract'!Q118*'DAC Adjustment'!$O$5,'Census Tract'!Q118)</f>
        <v>62.602226037524645</v>
      </c>
      <c r="W122" s="196">
        <f ca="1">IF($L122=1,'Census Tract'!R118*'DAC Adjustment'!$O$5,'Census Tract'!R118)</f>
        <v>0.80518779130280738</v>
      </c>
      <c r="X122" s="196">
        <f ca="1">IF($L122=1,'Census Tract'!S118*'DAC Adjustment'!$O$5,'Census Tract'!S118)</f>
        <v>4.1712197258854644</v>
      </c>
      <c r="Y122" s="196">
        <f ca="1">IF($L122=1,'Census Tract'!T118*'DAC Adjustment'!$O$5,'Census Tract'!T118)</f>
        <v>19.220858144146312</v>
      </c>
      <c r="Z122" s="197">
        <f ca="1">IF($L122=1,'Census Tract'!U118*'DAC Adjustment'!$O$5,'Census Tract'!U118)</f>
        <v>41.77490634855733</v>
      </c>
    </row>
    <row r="123" spans="1:26" x14ac:dyDescent="0.25">
      <c r="A123" s="193">
        <v>7</v>
      </c>
      <c r="B123" s="53" t="s">
        <v>30</v>
      </c>
      <c r="C123" s="173">
        <v>41007950300</v>
      </c>
      <c r="D123" s="53">
        <v>3011</v>
      </c>
      <c r="E123" s="173">
        <f t="shared" si="5"/>
        <v>39102</v>
      </c>
      <c r="F123" s="53">
        <v>40446</v>
      </c>
      <c r="G123" s="53">
        <v>293</v>
      </c>
      <c r="H123" s="53">
        <v>56</v>
      </c>
      <c r="I123" s="53">
        <v>44795</v>
      </c>
      <c r="J123" s="194">
        <f t="shared" si="6"/>
        <v>1</v>
      </c>
      <c r="K123" s="172">
        <f>VLOOKUP($C123,'DAC Definition'!$A$6:$D$834,MATCH('DAC Definition'!$A$3,'DAC Definition'!$A$6:$D$6,0),FALSE)</f>
        <v>1</v>
      </c>
      <c r="L123" s="172">
        <f t="shared" si="7"/>
        <v>1</v>
      </c>
      <c r="M123" s="173">
        <f>'Census Tract'!G119</f>
        <v>1870</v>
      </c>
      <c r="N123" s="195">
        <f t="shared" si="4"/>
        <v>13.546704247638827</v>
      </c>
      <c r="O123" s="196">
        <f ca="1">IF($L123=1,'Census Tract'!J119*'DAC Adjustment'!$O$5,'Census Tract'!J119)</f>
        <v>1.3489976899282974</v>
      </c>
      <c r="P123" s="196">
        <f ca="1">IF($L123=1,'Census Tract'!K119*'DAC Adjustment'!$O$5,'Census Tract'!K119)</f>
        <v>6.703938914683488</v>
      </c>
      <c r="Q123" s="196">
        <f ca="1">IF($L123=1,'Census Tract'!L119*'DAC Adjustment'!$O$5,'Census Tract'!L119)</f>
        <v>30.847399243558957</v>
      </c>
      <c r="R123" s="196">
        <f ca="1">IF($L123=1,'Census Tract'!M119*'DAC Adjustment'!$O$5,'Census Tract'!M119)</f>
        <v>66.99839198195842</v>
      </c>
      <c r="S123" s="196">
        <f ca="1">IF($L123=1,'Census Tract'!N119*'DAC Adjustment'!$O$5,'Census Tract'!N119)</f>
        <v>0.68463632358483695</v>
      </c>
      <c r="T123" s="196">
        <f ca="1">IF($L123=1,'Census Tract'!O119*'DAC Adjustment'!$O$5,'Census Tract'!O119)</f>
        <v>3.2579005787011588</v>
      </c>
      <c r="U123" s="196">
        <f ca="1">IF($L123=1,'Census Tract'!P119*'DAC Adjustment'!$O$5,'Census Tract'!P119)</f>
        <v>14.858601805562961</v>
      </c>
      <c r="V123" s="196">
        <f ca="1">IF($L123=1,'Census Tract'!Q119*'DAC Adjustment'!$O$5,'Census Tract'!Q119)</f>
        <v>32.228568580593127</v>
      </c>
      <c r="W123" s="196">
        <f ca="1">IF($L123=1,'Census Tract'!R119*'DAC Adjustment'!$O$5,'Census Tract'!R119)</f>
        <v>0.28503695264243267</v>
      </c>
      <c r="X123" s="196">
        <f ca="1">IF($L123=1,'Census Tract'!S119*'DAC Adjustment'!$O$5,'Census Tract'!S119)</f>
        <v>1.3539640953528163</v>
      </c>
      <c r="Y123" s="196">
        <f ca="1">IF($L123=1,'Census Tract'!T119*'DAC Adjustment'!$O$5,'Census Tract'!T119)</f>
        <v>5.9408103896121371</v>
      </c>
      <c r="Z123" s="197">
        <f ca="1">IF($L123=1,'Census Tract'!U119*'DAC Adjustment'!$O$5,'Census Tract'!U119)</f>
        <v>12.762663415548987</v>
      </c>
    </row>
    <row r="124" spans="1:26" x14ac:dyDescent="0.25">
      <c r="A124" s="193">
        <v>9</v>
      </c>
      <c r="B124" s="53" t="s">
        <v>31</v>
      </c>
      <c r="C124" s="173">
        <v>41009971100</v>
      </c>
      <c r="D124" s="53">
        <v>3384</v>
      </c>
      <c r="E124" s="173">
        <f t="shared" si="5"/>
        <v>51375</v>
      </c>
      <c r="F124" s="53">
        <v>56305</v>
      </c>
      <c r="G124" s="53">
        <v>437</v>
      </c>
      <c r="H124" s="53">
        <v>54</v>
      </c>
      <c r="I124" s="53">
        <v>62780</v>
      </c>
      <c r="J124" s="194">
        <f t="shared" si="6"/>
        <v>0</v>
      </c>
      <c r="K124" s="172">
        <f>VLOOKUP($C124,'DAC Definition'!$A$6:$D$834,MATCH('DAC Definition'!$A$3,'DAC Definition'!$A$6:$D$6,0),FALSE)</f>
        <v>0</v>
      </c>
      <c r="L124" s="172">
        <f t="shared" si="7"/>
        <v>0</v>
      </c>
      <c r="M124" s="173">
        <f>'Census Tract'!G120</f>
        <v>3147</v>
      </c>
      <c r="N124" s="195">
        <f t="shared" si="4"/>
        <v>24.42481129562206</v>
      </c>
      <c r="O124" s="196">
        <f ca="1">IF($L124=1,'Census Tract'!J120*'DAC Adjustment'!$O$5,'Census Tract'!J120)</f>
        <v>0.99108069193575998</v>
      </c>
      <c r="P124" s="196">
        <f ca="1">IF($L124=1,'Census Tract'!K120*'DAC Adjustment'!$O$5,'Census Tract'!K120)</f>
        <v>4.999382963325008</v>
      </c>
      <c r="Q124" s="196">
        <f ca="1">IF($L124=1,'Census Tract'!L120*'DAC Adjustment'!$O$5,'Census Tract'!L120)</f>
        <v>23.164940489198706</v>
      </c>
      <c r="R124" s="196">
        <f ca="1">IF($L124=1,'Census Tract'!M120*'DAC Adjustment'!$O$5,'Census Tract'!M120)</f>
        <v>50.391090488955157</v>
      </c>
      <c r="S124" s="196">
        <f ca="1">IF($L124=1,'Census Tract'!N120*'DAC Adjustment'!$O$5,'Census Tract'!N120)</f>
        <v>1.1255423379707485</v>
      </c>
      <c r="T124" s="196">
        <f ca="1">IF($L124=1,'Census Tract'!O120*'DAC Adjustment'!$O$5,'Census Tract'!O120)</f>
        <v>5.8829748903896881</v>
      </c>
      <c r="U124" s="196">
        <f ca="1">IF($L124=1,'Census Tract'!P120*'DAC Adjustment'!$O$5,'Census Tract'!P120)</f>
        <v>27.446668616230053</v>
      </c>
      <c r="V124" s="196">
        <f ca="1">IF($L124=1,'Census Tract'!Q120*'DAC Adjustment'!$O$5,'Census Tract'!Q120)</f>
        <v>59.764926994655092</v>
      </c>
      <c r="W124" s="196">
        <f ca="1">IF($L124=1,'Census Tract'!R120*'DAC Adjustment'!$O$5,'Census Tract'!R120)</f>
        <v>0.76869454347126365</v>
      </c>
      <c r="X124" s="196">
        <f ca="1">IF($L124=1,'Census Tract'!S120*'DAC Adjustment'!$O$5,'Census Tract'!S120)</f>
        <v>3.9821689766555668</v>
      </c>
      <c r="Y124" s="196">
        <f ca="1">IF($L124=1,'Census Tract'!T120*'DAC Adjustment'!$O$5,'Census Tract'!T120)</f>
        <v>18.349717837045596</v>
      </c>
      <c r="Z124" s="197">
        <f ca="1">IF($L124=1,'Census Tract'!U120*'DAC Adjustment'!$O$5,'Census Tract'!U120)</f>
        <v>39.881556713870545</v>
      </c>
    </row>
    <row r="125" spans="1:26" x14ac:dyDescent="0.25">
      <c r="A125" s="193">
        <v>9</v>
      </c>
      <c r="B125" s="53" t="s">
        <v>31</v>
      </c>
      <c r="C125" s="173">
        <v>41009970200</v>
      </c>
      <c r="D125" s="53">
        <v>6636</v>
      </c>
      <c r="E125" s="173">
        <f t="shared" si="5"/>
        <v>51375</v>
      </c>
      <c r="F125" s="53">
        <v>56305</v>
      </c>
      <c r="G125" s="53">
        <v>437</v>
      </c>
      <c r="H125" s="53">
        <v>54</v>
      </c>
      <c r="I125" s="53">
        <v>47184</v>
      </c>
      <c r="J125" s="194">
        <f t="shared" si="6"/>
        <v>1</v>
      </c>
      <c r="K125" s="172">
        <f>VLOOKUP($C125,'DAC Definition'!$A$6:$D$834,MATCH('DAC Definition'!$A$3,'DAC Definition'!$A$6:$D$6,0),FALSE)</f>
        <v>1</v>
      </c>
      <c r="L125" s="172">
        <f t="shared" si="7"/>
        <v>1</v>
      </c>
      <c r="M125" s="173">
        <f>'Census Tract'!G121</f>
        <v>5264</v>
      </c>
      <c r="N125" s="195">
        <f t="shared" si="4"/>
        <v>40.855483527217835</v>
      </c>
      <c r="O125" s="196">
        <f ca="1">IF($L125=1,'Census Tract'!J121*'DAC Adjustment'!$O$5,'Census Tract'!J121)</f>
        <v>2.1723105863940786</v>
      </c>
      <c r="P125" s="196">
        <f ca="1">IF($L125=1,'Census Tract'!K121*'DAC Adjustment'!$O$5,'Census Tract'!K121)</f>
        <v>10.957949867287955</v>
      </c>
      <c r="Q125" s="196">
        <f ca="1">IF($L125=1,'Census Tract'!L121*'DAC Adjustment'!$O$5,'Census Tract'!L121)</f>
        <v>50.774317235045999</v>
      </c>
      <c r="R125" s="196">
        <f ca="1">IF($L125=1,'Census Tract'!M121*'DAC Adjustment'!$O$5,'Census Tract'!M121)</f>
        <v>110.45023903683776</v>
      </c>
      <c r="S125" s="196">
        <f ca="1">IF($L125=1,'Census Tract'!N121*'DAC Adjustment'!$O$5,'Census Tract'!N121)</f>
        <v>2.3533741925158962</v>
      </c>
      <c r="T125" s="196">
        <f ca="1">IF($L125=1,'Census Tract'!O121*'DAC Adjustment'!$O$5,'Census Tract'!O121)</f>
        <v>12.300595735228519</v>
      </c>
      <c r="U125" s="196">
        <f ca="1">IF($L125=1,'Census Tract'!P121*'DAC Adjustment'!$O$5,'Census Tract'!P121)</f>
        <v>57.387696058085076</v>
      </c>
      <c r="V125" s="196">
        <f ca="1">IF($L125=1,'Census Tract'!Q121*'DAC Adjustment'!$O$5,'Census Tract'!Q121)</f>
        <v>124.96130270887528</v>
      </c>
      <c r="W125" s="196">
        <f ca="1">IF($L125=1,'Census Tract'!R121*'DAC Adjustment'!$O$5,'Census Tract'!R121)</f>
        <v>1.6072482033812885</v>
      </c>
      <c r="X125" s="196">
        <f ca="1">IF($L125=1,'Census Tract'!S121*'DAC Adjustment'!$O$5,'Census Tract'!S121)</f>
        <v>8.3262382797564758</v>
      </c>
      <c r="Y125" s="196">
        <f ca="1">IF($L125=1,'Census Tract'!T121*'DAC Adjustment'!$O$5,'Census Tract'!T121)</f>
        <v>38.367061762872581</v>
      </c>
      <c r="Z125" s="197">
        <f ca="1">IF($L125=1,'Census Tract'!U121*'DAC Adjustment'!$O$5,'Census Tract'!U121)</f>
        <v>83.387557412541526</v>
      </c>
    </row>
    <row r="126" spans="1:26" x14ac:dyDescent="0.25">
      <c r="A126" s="193">
        <v>9</v>
      </c>
      <c r="B126" s="53" t="s">
        <v>31</v>
      </c>
      <c r="C126" s="173">
        <v>41009970500</v>
      </c>
      <c r="D126" s="53">
        <v>6650</v>
      </c>
      <c r="E126" s="173">
        <f t="shared" si="5"/>
        <v>51375</v>
      </c>
      <c r="F126" s="53">
        <v>56305</v>
      </c>
      <c r="G126" s="53">
        <v>437</v>
      </c>
      <c r="H126" s="53">
        <v>54</v>
      </c>
      <c r="I126" s="53">
        <v>77188</v>
      </c>
      <c r="J126" s="194">
        <f t="shared" si="6"/>
        <v>0</v>
      </c>
      <c r="K126" s="172">
        <f>VLOOKUP($C126,'DAC Definition'!$A$6:$D$834,MATCH('DAC Definition'!$A$3,'DAC Definition'!$A$6:$D$6,0),FALSE)</f>
        <v>0</v>
      </c>
      <c r="L126" s="172">
        <f t="shared" si="7"/>
        <v>0</v>
      </c>
      <c r="M126" s="173">
        <f>'Census Tract'!G122</f>
        <v>6332</v>
      </c>
      <c r="N126" s="195">
        <f t="shared" si="4"/>
        <v>49.14455199360625</v>
      </c>
      <c r="O126" s="196">
        <f ca="1">IF($L126=1,'Census Tract'!J122*'DAC Adjustment'!$O$5,'Census Tract'!J122)</f>
        <v>0.98954413272345654</v>
      </c>
      <c r="P126" s="196">
        <f ca="1">IF($L126=1,'Census Tract'!K122*'DAC Adjustment'!$O$5,'Census Tract'!K122)</f>
        <v>4.9916319819865196</v>
      </c>
      <c r="Q126" s="196">
        <f ca="1">IF($L126=1,'Census Tract'!L122*'DAC Adjustment'!$O$5,'Census Tract'!L122)</f>
        <v>23.129025852781343</v>
      </c>
      <c r="R126" s="196">
        <f ca="1">IF($L126=1,'Census Tract'!M122*'DAC Adjustment'!$O$5,'Census Tract'!M122)</f>
        <v>50.312964767266855</v>
      </c>
      <c r="S126" s="196">
        <f ca="1">IF($L126=1,'Census Tract'!N122*'DAC Adjustment'!$O$5,'Census Tract'!N122)</f>
        <v>2.2646755907311027</v>
      </c>
      <c r="T126" s="196">
        <f ca="1">IF($L126=1,'Census Tract'!O122*'DAC Adjustment'!$O$5,'Census Tract'!O122)</f>
        <v>11.836986655846047</v>
      </c>
      <c r="U126" s="196">
        <f ca="1">IF($L126=1,'Census Tract'!P122*'DAC Adjustment'!$O$5,'Census Tract'!P122)</f>
        <v>55.224755537962729</v>
      </c>
      <c r="V126" s="196">
        <f ca="1">IF($L126=1,'Census Tract'!Q122*'DAC Adjustment'!$O$5,'Census Tract'!Q122)</f>
        <v>120.25151500799367</v>
      </c>
      <c r="W126" s="196">
        <f ca="1">IF($L126=1,'Census Tract'!R122*'DAC Adjustment'!$O$5,'Census Tract'!R122)</f>
        <v>1.546671067448377</v>
      </c>
      <c r="X126" s="196">
        <f ca="1">IF($L126=1,'Census Tract'!S122*'DAC Adjustment'!$O$5,'Census Tract'!S122)</f>
        <v>8.0124226120696065</v>
      </c>
      <c r="Y126" s="196">
        <f ca="1">IF($L126=1,'Census Tract'!T122*'DAC Adjustment'!$O$5,'Census Tract'!T122)</f>
        <v>36.921008371202007</v>
      </c>
      <c r="Z126" s="197">
        <f ca="1">IF($L126=1,'Census Tract'!U122*'DAC Adjustment'!$O$5,'Census Tract'!U122)</f>
        <v>80.244682908239056</v>
      </c>
    </row>
    <row r="127" spans="1:26" x14ac:dyDescent="0.25">
      <c r="A127" s="193">
        <v>9</v>
      </c>
      <c r="B127" s="53" t="s">
        <v>31</v>
      </c>
      <c r="C127" s="173">
        <v>41009971000</v>
      </c>
      <c r="D127" s="53">
        <v>5014</v>
      </c>
      <c r="E127" s="173">
        <f t="shared" si="5"/>
        <v>51375</v>
      </c>
      <c r="F127" s="53">
        <v>56305</v>
      </c>
      <c r="G127" s="53">
        <v>437</v>
      </c>
      <c r="H127" s="53">
        <v>54</v>
      </c>
      <c r="I127" s="53">
        <v>82284</v>
      </c>
      <c r="J127" s="194">
        <f t="shared" si="6"/>
        <v>0</v>
      </c>
      <c r="K127" s="172">
        <f>VLOOKUP($C127,'DAC Definition'!$A$6:$D$834,MATCH('DAC Definition'!$A$3,'DAC Definition'!$A$6:$D$6,0),FALSE)</f>
        <v>0</v>
      </c>
      <c r="L127" s="172">
        <f t="shared" si="7"/>
        <v>0</v>
      </c>
      <c r="M127" s="173">
        <f>'Census Tract'!G123</f>
        <v>4011</v>
      </c>
      <c r="N127" s="195">
        <f t="shared" si="4"/>
        <v>31.130574549329541</v>
      </c>
      <c r="O127" s="196">
        <f ca="1">IF($L127=1,'Census Tract'!J123*'DAC Adjustment'!$O$5,'Census Tract'!J123)</f>
        <v>2.1312076274649598</v>
      </c>
      <c r="P127" s="196">
        <f ca="1">IF($L127=1,'Census Tract'!K123*'DAC Adjustment'!$O$5,'Census Tract'!K123)</f>
        <v>10.750611116483389</v>
      </c>
      <c r="Q127" s="196">
        <f ca="1">IF($L127=1,'Census Tract'!L123*'DAC Adjustment'!$O$5,'Census Tract'!L123)</f>
        <v>49.813600710881552</v>
      </c>
      <c r="R127" s="196">
        <f ca="1">IF($L127=1,'Census Tract'!M123*'DAC Adjustment'!$O$5,'Census Tract'!M123)</f>
        <v>108.36037598167566</v>
      </c>
      <c r="S127" s="196">
        <f ca="1">IF($L127=1,'Census Tract'!N123*'DAC Adjustment'!$O$5,'Census Tract'!N123)</f>
        <v>1.4345568216080942</v>
      </c>
      <c r="T127" s="196">
        <f ca="1">IF($L127=1,'Census Tract'!O123*'DAC Adjustment'!$O$5,'Census Tract'!O123)</f>
        <v>7.4981291024318519</v>
      </c>
      <c r="U127" s="196">
        <f ca="1">IF($L127=1,'Census Tract'!P123*'DAC Adjustment'!$O$5,'Census Tract'!P123)</f>
        <v>34.982074299236963</v>
      </c>
      <c r="V127" s="196">
        <f ca="1">IF($L127=1,'Census Tract'!Q123*'DAC Adjustment'!$O$5,'Census Tract'!Q123)</f>
        <v>76.173219629984601</v>
      </c>
      <c r="W127" s="196">
        <f ca="1">IF($L127=1,'Census Tract'!R123*'DAC Adjustment'!$O$5,'Census Tract'!R123)</f>
        <v>0.97973746865689182</v>
      </c>
      <c r="X127" s="196">
        <f ca="1">IF($L127=1,'Census Tract'!S123*'DAC Adjustment'!$O$5,'Census Tract'!S123)</f>
        <v>5.0754622705324044</v>
      </c>
      <c r="Y127" s="196">
        <f ca="1">IF($L127=1,'Census Tract'!T123*'DAC Adjustment'!$O$5,'Census Tract'!T123)</f>
        <v>23.387581266091477</v>
      </c>
      <c r="Z127" s="197">
        <f ca="1">IF($L127=1,'Census Tract'!U123*'DAC Adjustment'!$O$5,'Census Tract'!U123)</f>
        <v>50.830925954666263</v>
      </c>
    </row>
    <row r="128" spans="1:26" x14ac:dyDescent="0.25">
      <c r="A128" s="193">
        <v>9</v>
      </c>
      <c r="B128" s="53" t="s">
        <v>31</v>
      </c>
      <c r="C128" s="173">
        <v>41009970300</v>
      </c>
      <c r="D128" s="53">
        <v>4891</v>
      </c>
      <c r="E128" s="173">
        <f t="shared" si="5"/>
        <v>51375</v>
      </c>
      <c r="F128" s="53">
        <v>56305</v>
      </c>
      <c r="G128" s="53">
        <v>437</v>
      </c>
      <c r="H128" s="53">
        <v>54</v>
      </c>
      <c r="I128" s="53">
        <v>54125</v>
      </c>
      <c r="J128" s="194">
        <f t="shared" si="6"/>
        <v>0</v>
      </c>
      <c r="K128" s="172">
        <f>VLOOKUP($C128,'DAC Definition'!$A$6:$D$834,MATCH('DAC Definition'!$A$3,'DAC Definition'!$A$6:$D$6,0),FALSE)</f>
        <v>1</v>
      </c>
      <c r="L128" s="172">
        <f t="shared" si="7"/>
        <v>0</v>
      </c>
      <c r="M128" s="173">
        <f>'Census Tract'!G124</f>
        <v>4016</v>
      </c>
      <c r="N128" s="195">
        <f t="shared" si="4"/>
        <v>31.16938104964035</v>
      </c>
      <c r="O128" s="196">
        <f ca="1">IF($L128=1,'Census Tract'!J124*'DAC Adjustment'!$O$5,'Census Tract'!J124)</f>
        <v>1.8884312719210061</v>
      </c>
      <c r="P128" s="196">
        <f ca="1">IF($L128=1,'Census Tract'!K124*'DAC Adjustment'!$O$5,'Census Tract'!K124)</f>
        <v>9.5259560650022248</v>
      </c>
      <c r="Q128" s="196">
        <f ca="1">IF($L128=1,'Census Tract'!L124*'DAC Adjustment'!$O$5,'Census Tract'!L124)</f>
        <v>44.139088156938307</v>
      </c>
      <c r="R128" s="196">
        <f ca="1">IF($L128=1,'Census Tract'!M124*'DAC Adjustment'!$O$5,'Census Tract'!M124)</f>
        <v>96.016511954923857</v>
      </c>
      <c r="S128" s="196">
        <f ca="1">IF($L128=1,'Census Tract'!N124*'DAC Adjustment'!$O$5,'Census Tract'!N124)</f>
        <v>1.4363450998698843</v>
      </c>
      <c r="T128" s="196">
        <f ca="1">IF($L128=1,'Census Tract'!O124*'DAC Adjustment'!$O$5,'Census Tract'!O124)</f>
        <v>7.507476059677467</v>
      </c>
      <c r="U128" s="196">
        <f ca="1">IF($L128=1,'Census Tract'!P124*'DAC Adjustment'!$O$5,'Census Tract'!P124)</f>
        <v>35.025681971013633</v>
      </c>
      <c r="V128" s="196">
        <f ca="1">IF($L128=1,'Census Tract'!Q124*'DAC Adjustment'!$O$5,'Census Tract'!Q124)</f>
        <v>76.268175027179808</v>
      </c>
      <c r="W128" s="196">
        <f ca="1">IF($L128=1,'Census Tract'!R124*'DAC Adjustment'!$O$5,'Census Tract'!R124)</f>
        <v>0.98095878188134578</v>
      </c>
      <c r="X128" s="196">
        <f ca="1">IF($L128=1,'Census Tract'!S124*'DAC Adjustment'!$O$5,'Census Tract'!S124)</f>
        <v>5.0817891993164146</v>
      </c>
      <c r="Y128" s="196">
        <f ca="1">IF($L128=1,'Census Tract'!T124*'DAC Adjustment'!$O$5,'Census Tract'!T124)</f>
        <v>23.416735568342901</v>
      </c>
      <c r="Z128" s="197">
        <f ca="1">IF($L128=1,'Census Tract'!U124*'DAC Adjustment'!$O$5,'Census Tract'!U124)</f>
        <v>50.894290359994947</v>
      </c>
    </row>
    <row r="129" spans="1:26" x14ac:dyDescent="0.25">
      <c r="A129" s="193">
        <v>9</v>
      </c>
      <c r="B129" s="53" t="s">
        <v>31</v>
      </c>
      <c r="C129" s="173">
        <v>41009970800</v>
      </c>
      <c r="D129" s="53">
        <v>7586</v>
      </c>
      <c r="E129" s="173">
        <f t="shared" si="5"/>
        <v>51375</v>
      </c>
      <c r="F129" s="53">
        <v>56305</v>
      </c>
      <c r="G129" s="53">
        <v>437</v>
      </c>
      <c r="H129" s="53">
        <v>54</v>
      </c>
      <c r="I129" s="53">
        <v>51126</v>
      </c>
      <c r="J129" s="194">
        <f t="shared" si="6"/>
        <v>0</v>
      </c>
      <c r="K129" s="172">
        <f>VLOOKUP($C129,'DAC Definition'!$A$6:$D$834,MATCH('DAC Definition'!$A$3,'DAC Definition'!$A$6:$D$6,0),FALSE)</f>
        <v>0</v>
      </c>
      <c r="L129" s="172">
        <f t="shared" si="7"/>
        <v>0</v>
      </c>
      <c r="M129" s="173">
        <f>'Census Tract'!G125</f>
        <v>5154</v>
      </c>
      <c r="N129" s="195">
        <f t="shared" si="4"/>
        <v>40.001740520380075</v>
      </c>
      <c r="O129" s="196">
        <f ca="1">IF($L129=1,'Census Tract'!J125*'DAC Adjustment'!$O$5,'Census Tract'!J125)</f>
        <v>1.1087446442696058</v>
      </c>
      <c r="P129" s="196">
        <f ca="1">IF($L129=1,'Census Tract'!K125*'DAC Adjustment'!$O$5,'Census Tract'!K125)</f>
        <v>5.509984503799255</v>
      </c>
      <c r="Q129" s="196">
        <f ca="1">IF($L129=1,'Census Tract'!L125*'DAC Adjustment'!$O$5,'Census Tract'!L125)</f>
        <v>25.353556167142283</v>
      </c>
      <c r="R129" s="196">
        <f ca="1">IF($L129=1,'Census Tract'!M125*'DAC Adjustment'!$O$5,'Census Tract'!M125)</f>
        <v>55.066149363547446</v>
      </c>
      <c r="S129" s="196">
        <f ca="1">IF($L129=1,'Census Tract'!N125*'DAC Adjustment'!$O$5,'Census Tract'!N125)</f>
        <v>1.3903187284932161</v>
      </c>
      <c r="T129" s="196">
        <f ca="1">IF($L129=1,'Census Tract'!O125*'DAC Adjustment'!$O$5,'Census Tract'!O125)</f>
        <v>6.6159507377873314</v>
      </c>
      <c r="U129" s="196">
        <f ca="1">IF($L129=1,'Census Tract'!P125*'DAC Adjustment'!$O$5,'Census Tract'!P125)</f>
        <v>30.173964859662366</v>
      </c>
      <c r="V129" s="196">
        <f ca="1">IF($L129=1,'Census Tract'!Q125*'DAC Adjustment'!$O$5,'Census Tract'!Q125)</f>
        <v>65.447860340664874</v>
      </c>
      <c r="W129" s="196">
        <f ca="1">IF($L129=1,'Census Tract'!R125*'DAC Adjustment'!$O$5,'Census Tract'!R125)</f>
        <v>0.57883609139575742</v>
      </c>
      <c r="X129" s="196">
        <f ca="1">IF($L129=1,'Census Tract'!S125*'DAC Adjustment'!$O$5,'Census Tract'!S125)</f>
        <v>2.7495497604037533</v>
      </c>
      <c r="Y129" s="196">
        <f ca="1">IF($L129=1,'Census Tract'!T125*'DAC Adjustment'!$O$5,'Census Tract'!T125)</f>
        <v>12.064244420828395</v>
      </c>
      <c r="Z129" s="197">
        <f ca="1">IF($L129=1,'Census Tract'!U125*'DAC Adjustment'!$O$5,'Census Tract'!U125)</f>
        <v>25.917657829170349</v>
      </c>
    </row>
    <row r="130" spans="1:26" x14ac:dyDescent="0.25">
      <c r="A130" s="193">
        <v>9</v>
      </c>
      <c r="B130" s="53" t="s">
        <v>31</v>
      </c>
      <c r="C130" s="173">
        <v>41009970400</v>
      </c>
      <c r="D130" s="53">
        <v>2435</v>
      </c>
      <c r="E130" s="173">
        <f t="shared" si="5"/>
        <v>51375</v>
      </c>
      <c r="F130" s="53">
        <v>56305</v>
      </c>
      <c r="G130" s="53">
        <v>437</v>
      </c>
      <c r="H130" s="53">
        <v>54</v>
      </c>
      <c r="I130" s="53">
        <v>58900</v>
      </c>
      <c r="J130" s="194">
        <f t="shared" si="6"/>
        <v>0</v>
      </c>
      <c r="K130" s="172">
        <f>VLOOKUP($C130,'DAC Definition'!$A$6:$D$834,MATCH('DAC Definition'!$A$3,'DAC Definition'!$A$6:$D$6,0),FALSE)</f>
        <v>0</v>
      </c>
      <c r="L130" s="172">
        <f t="shared" si="7"/>
        <v>0</v>
      </c>
      <c r="M130" s="173">
        <f>'Census Tract'!G126</f>
        <v>2561</v>
      </c>
      <c r="N130" s="195">
        <f t="shared" si="4"/>
        <v>19.876689459195454</v>
      </c>
      <c r="O130" s="196">
        <f ca="1">IF($L130=1,'Census Tract'!J126*'DAC Adjustment'!$O$5,'Census Tract'!J126)</f>
        <v>0.2397032371193466</v>
      </c>
      <c r="P130" s="196">
        <f ca="1">IF($L130=1,'Census Tract'!K126*'DAC Adjustment'!$O$5,'Census Tract'!K126)</f>
        <v>1.2091530888041881</v>
      </c>
      <c r="Q130" s="196">
        <f ca="1">IF($L130=1,'Census Tract'!L126*'DAC Adjustment'!$O$5,'Census Tract'!L126)</f>
        <v>5.6026832811085239</v>
      </c>
      <c r="R130" s="196">
        <f ca="1">IF($L130=1,'Census Tract'!M126*'DAC Adjustment'!$O$5,'Census Tract'!M126)</f>
        <v>12.1876125833752</v>
      </c>
      <c r="S130" s="196">
        <f ca="1">IF($L130=1,'Census Tract'!N126*'DAC Adjustment'!$O$5,'Census Tract'!N126)</f>
        <v>0.91595612568893758</v>
      </c>
      <c r="T130" s="196">
        <f ca="1">IF($L130=1,'Census Tract'!O126*'DAC Adjustment'!$O$5,'Census Tract'!O126)</f>
        <v>4.7875115012036824</v>
      </c>
      <c r="U130" s="196">
        <f ca="1">IF($L130=1,'Census Tract'!P126*'DAC Adjustment'!$O$5,'Census Tract'!P126)</f>
        <v>22.33584948400545</v>
      </c>
      <c r="V130" s="196">
        <f ca="1">IF($L130=1,'Census Tract'!Q126*'DAC Adjustment'!$O$5,'Census Tract'!Q126)</f>
        <v>48.636154443378345</v>
      </c>
      <c r="W130" s="196">
        <f ca="1">IF($L130=1,'Census Tract'!R126*'DAC Adjustment'!$O$5,'Census Tract'!R126)</f>
        <v>0.62555663356527036</v>
      </c>
      <c r="X130" s="196">
        <f ca="1">IF($L130=1,'Census Tract'!S126*'DAC Adjustment'!$O$5,'Census Tract'!S126)</f>
        <v>3.2406529231696548</v>
      </c>
      <c r="Y130" s="196">
        <f ca="1">IF($L130=1,'Census Tract'!T126*'DAC Adjustment'!$O$5,'Census Tract'!T126)</f>
        <v>14.932833613178824</v>
      </c>
      <c r="Z130" s="197">
        <f ca="1">IF($L130=1,'Census Tract'!U126*'DAC Adjustment'!$O$5,'Census Tract'!U126)</f>
        <v>32.455248409349359</v>
      </c>
    </row>
    <row r="131" spans="1:26" x14ac:dyDescent="0.25">
      <c r="A131" s="193">
        <v>9</v>
      </c>
      <c r="B131" s="53" t="s">
        <v>31</v>
      </c>
      <c r="C131" s="173">
        <v>41009970600</v>
      </c>
      <c r="D131" s="53">
        <v>5784</v>
      </c>
      <c r="E131" s="173">
        <f t="shared" si="5"/>
        <v>51375</v>
      </c>
      <c r="F131" s="53">
        <v>56305</v>
      </c>
      <c r="G131" s="53">
        <v>437</v>
      </c>
      <c r="H131" s="53">
        <v>54</v>
      </c>
      <c r="I131" s="53">
        <v>77869</v>
      </c>
      <c r="J131" s="194">
        <f t="shared" si="6"/>
        <v>0</v>
      </c>
      <c r="K131" s="172">
        <f>VLOOKUP($C131,'DAC Definition'!$A$6:$D$834,MATCH('DAC Definition'!$A$3,'DAC Definition'!$A$6:$D$6,0),FALSE)</f>
        <v>0</v>
      </c>
      <c r="L131" s="172">
        <f t="shared" si="7"/>
        <v>0</v>
      </c>
      <c r="M131" s="173">
        <f>'Census Tract'!G127</f>
        <v>5387</v>
      </c>
      <c r="N131" s="195">
        <f t="shared" si="4"/>
        <v>41.810123434863684</v>
      </c>
      <c r="O131" s="196">
        <f ca="1">IF($L131=1,'Census Tract'!J127*'DAC Adjustment'!$O$5,'Census Tract'!J127)</f>
        <v>2.3386431211259331</v>
      </c>
      <c r="P131" s="196">
        <f ca="1">IF($L131=1,'Census Tract'!K127*'DAC Adjustment'!$O$5,'Census Tract'!K127)</f>
        <v>11.796993597179323</v>
      </c>
      <c r="Q131" s="196">
        <f ca="1">IF($L131=1,'Census Tract'!L127*'DAC Adjustment'!$O$5,'Census Tract'!L127)</f>
        <v>54.662076627225474</v>
      </c>
      <c r="R131" s="196">
        <f ca="1">IF($L131=1,'Census Tract'!M127*'DAC Adjustment'!$O$5,'Census Tract'!M127)</f>
        <v>118.90734840959652</v>
      </c>
      <c r="S131" s="196">
        <f ca="1">IF($L131=1,'Census Tract'!N127*'DAC Adjustment'!$O$5,'Census Tract'!N127)</f>
        <v>1.9266909992527557</v>
      </c>
      <c r="T131" s="196">
        <f ca="1">IF($L131=1,'Census Tract'!O127*'DAC Adjustment'!$O$5,'Census Tract'!O127)</f>
        <v>10.070411736424928</v>
      </c>
      <c r="U131" s="196">
        <f ca="1">IF($L131=1,'Census Tract'!P127*'DAC Adjustment'!$O$5,'Census Tract'!P127)</f>
        <v>46.982905572173905</v>
      </c>
      <c r="V131" s="196">
        <f ca="1">IF($L131=1,'Census Tract'!Q127*'DAC Adjustment'!$O$5,'Census Tract'!Q127)</f>
        <v>102.30494493810198</v>
      </c>
      <c r="W131" s="196">
        <f ca="1">IF($L131=1,'Census Tract'!R127*'DAC Adjustment'!$O$5,'Census Tract'!R127)</f>
        <v>1.3158428680265959</v>
      </c>
      <c r="X131" s="196">
        <f ca="1">IF($L131=1,'Census Tract'!S127*'DAC Adjustment'!$O$5,'Census Tract'!S127)</f>
        <v>6.8166330718918129</v>
      </c>
      <c r="Y131" s="196">
        <f ca="1">IF($L131=1,'Census Tract'!T127*'DAC Adjustment'!$O$5,'Census Tract'!T127)</f>
        <v>31.410845245683067</v>
      </c>
      <c r="Z131" s="197">
        <f ca="1">IF($L131=1,'Census Tract'!U127*'DAC Adjustment'!$O$5,'Census Tract'!U127)</f>
        <v>68.26881030111872</v>
      </c>
    </row>
    <row r="132" spans="1:26" x14ac:dyDescent="0.25">
      <c r="A132" s="193">
        <v>9</v>
      </c>
      <c r="B132" s="53" t="s">
        <v>31</v>
      </c>
      <c r="C132" s="173">
        <v>41009970700</v>
      </c>
      <c r="D132" s="53">
        <v>4129</v>
      </c>
      <c r="E132" s="173">
        <f t="shared" si="5"/>
        <v>51375</v>
      </c>
      <c r="F132" s="53">
        <v>56305</v>
      </c>
      <c r="G132" s="53">
        <v>437</v>
      </c>
      <c r="H132" s="53">
        <v>54</v>
      </c>
      <c r="I132" s="53">
        <v>49972</v>
      </c>
      <c r="J132" s="194">
        <f t="shared" si="6"/>
        <v>0</v>
      </c>
      <c r="K132" s="172">
        <f>VLOOKUP($C132,'DAC Definition'!$A$6:$D$834,MATCH('DAC Definition'!$A$3,'DAC Definition'!$A$6:$D$6,0),FALSE)</f>
        <v>1</v>
      </c>
      <c r="L132" s="172">
        <f t="shared" si="7"/>
        <v>0</v>
      </c>
      <c r="M132" s="173">
        <f>'Census Tract'!G128</f>
        <v>3212</v>
      </c>
      <c r="N132" s="195">
        <f t="shared" si="4"/>
        <v>24.929295799662551</v>
      </c>
      <c r="O132" s="196">
        <f ca="1">IF($L132=1,'Census Tract'!J128*'DAC Adjustment'!$O$5,'Census Tract'!J128)</f>
        <v>0.46773599717606668</v>
      </c>
      <c r="P132" s="196">
        <f ca="1">IF($L132=1,'Census Tract'!K128*'DAC Adjustment'!$O$5,'Census Tract'!K128)</f>
        <v>2.3244469406271469</v>
      </c>
      <c r="Q132" s="196">
        <f ca="1">IF($L132=1,'Census Tract'!L128*'DAC Adjustment'!$O$5,'Census Tract'!L128)</f>
        <v>10.695673649553248</v>
      </c>
      <c r="R132" s="196">
        <f ca="1">IF($L132=1,'Census Tract'!M128*'DAC Adjustment'!$O$5,'Census Tract'!M128)</f>
        <v>23.230254519220104</v>
      </c>
      <c r="S132" s="196">
        <f ca="1">IF($L132=1,'Census Tract'!N128*'DAC Adjustment'!$O$5,'Census Tract'!N128)</f>
        <v>0.86645396894066928</v>
      </c>
      <c r="T132" s="196">
        <f ca="1">IF($L132=1,'Census Tract'!O128*'DAC Adjustment'!$O$5,'Census Tract'!O128)</f>
        <v>4.1230954151674242</v>
      </c>
      <c r="U132" s="196">
        <f ca="1">IF($L132=1,'Census Tract'!P128*'DAC Adjustment'!$O$5,'Census Tract'!P128)</f>
        <v>18.804574142265327</v>
      </c>
      <c r="V132" s="196">
        <f ca="1">IF($L132=1,'Census Tract'!Q128*'DAC Adjustment'!$O$5,'Census Tract'!Q128)</f>
        <v>40.78745196240115</v>
      </c>
      <c r="W132" s="196">
        <f ca="1">IF($L132=1,'Census Tract'!R128*'DAC Adjustment'!$O$5,'Census Tract'!R128)</f>
        <v>0.36073370693891588</v>
      </c>
      <c r="X132" s="196">
        <f ca="1">IF($L132=1,'Census Tract'!S128*'DAC Adjustment'!$O$5,'Census Tract'!S128)</f>
        <v>1.7135339213071119</v>
      </c>
      <c r="Y132" s="196">
        <f ca="1">IF($L132=1,'Census Tract'!T128*'DAC Adjustment'!$O$5,'Census Tract'!T128)</f>
        <v>7.5185007915601085</v>
      </c>
      <c r="Z132" s="197">
        <f ca="1">IF($L132=1,'Census Tract'!U128*'DAC Adjustment'!$O$5,'Census Tract'!U128)</f>
        <v>16.152021138396421</v>
      </c>
    </row>
    <row r="133" spans="1:26" x14ac:dyDescent="0.25">
      <c r="A133" s="193">
        <v>9</v>
      </c>
      <c r="B133" s="53" t="s">
        <v>31</v>
      </c>
      <c r="C133" s="173">
        <v>41009970900</v>
      </c>
      <c r="D133" s="53">
        <v>4866</v>
      </c>
      <c r="E133" s="173">
        <f t="shared" si="5"/>
        <v>51375</v>
      </c>
      <c r="F133" s="53">
        <v>56305</v>
      </c>
      <c r="G133" s="53">
        <v>437</v>
      </c>
      <c r="H133" s="53">
        <v>54</v>
      </c>
      <c r="I133" s="53">
        <v>73808</v>
      </c>
      <c r="J133" s="194">
        <f t="shared" si="6"/>
        <v>0</v>
      </c>
      <c r="K133" s="172">
        <f>VLOOKUP($C133,'DAC Definition'!$A$6:$D$834,MATCH('DAC Definition'!$A$3,'DAC Definition'!$A$6:$D$6,0),FALSE)</f>
        <v>0</v>
      </c>
      <c r="L133" s="172">
        <f t="shared" si="7"/>
        <v>0</v>
      </c>
      <c r="M133" s="173">
        <f>'Census Tract'!G129</f>
        <v>4006</v>
      </c>
      <c r="N133" s="195">
        <f t="shared" si="4"/>
        <v>31.091768049018736</v>
      </c>
      <c r="O133" s="196">
        <f ca="1">IF($L133=1,'Census Tract'!J129*'DAC Adjustment'!$O$5,'Census Tract'!J129)</f>
        <v>2.1435001011633878</v>
      </c>
      <c r="P133" s="196">
        <f ca="1">IF($L133=1,'Census Tract'!K129*'DAC Adjustment'!$O$5,'Census Tract'!K129)</f>
        <v>10.812618967191296</v>
      </c>
      <c r="Q133" s="196">
        <f ca="1">IF($L133=1,'Census Tract'!L129*'DAC Adjustment'!$O$5,'Census Tract'!L129)</f>
        <v>50.100917802220451</v>
      </c>
      <c r="R133" s="196">
        <f ca="1">IF($L133=1,'Census Tract'!M129*'DAC Adjustment'!$O$5,'Census Tract'!M129)</f>
        <v>108.98538175518208</v>
      </c>
      <c r="S133" s="196">
        <f ca="1">IF($L133=1,'Census Tract'!N129*'DAC Adjustment'!$O$5,'Census Tract'!N129)</f>
        <v>1.432768543346304</v>
      </c>
      <c r="T133" s="196">
        <f ca="1">IF($L133=1,'Census Tract'!O129*'DAC Adjustment'!$O$5,'Census Tract'!O129)</f>
        <v>7.4887821451862377</v>
      </c>
      <c r="U133" s="196">
        <f ca="1">IF($L133=1,'Census Tract'!P129*'DAC Adjustment'!$O$5,'Census Tract'!P129)</f>
        <v>34.938466627460308</v>
      </c>
      <c r="V133" s="196">
        <f ca="1">IF($L133=1,'Census Tract'!Q129*'DAC Adjustment'!$O$5,'Census Tract'!Q129)</f>
        <v>76.078264232789408</v>
      </c>
      <c r="W133" s="196">
        <f ca="1">IF($L133=1,'Census Tract'!R129*'DAC Adjustment'!$O$5,'Census Tract'!R129)</f>
        <v>0.97851615543243797</v>
      </c>
      <c r="X133" s="196">
        <f ca="1">IF($L133=1,'Census Tract'!S129*'DAC Adjustment'!$O$5,'Census Tract'!S129)</f>
        <v>5.0691353417483951</v>
      </c>
      <c r="Y133" s="196">
        <f ca="1">IF($L133=1,'Census Tract'!T129*'DAC Adjustment'!$O$5,'Census Tract'!T129)</f>
        <v>23.358426963840053</v>
      </c>
      <c r="Z133" s="197">
        <f ca="1">IF($L133=1,'Census Tract'!U129*'DAC Adjustment'!$O$5,'Census Tract'!U129)</f>
        <v>50.767561549337586</v>
      </c>
    </row>
    <row r="134" spans="1:26" x14ac:dyDescent="0.25">
      <c r="A134" s="193">
        <v>11</v>
      </c>
      <c r="B134" s="53" t="s">
        <v>32</v>
      </c>
      <c r="C134" s="173">
        <v>41011001100</v>
      </c>
      <c r="D134" s="53">
        <v>6013</v>
      </c>
      <c r="E134" s="173">
        <f t="shared" si="5"/>
        <v>63686</v>
      </c>
      <c r="F134" s="53">
        <v>63698</v>
      </c>
      <c r="G134" s="53">
        <v>285</v>
      </c>
      <c r="H134" s="53">
        <v>47</v>
      </c>
      <c r="I134" s="53">
        <v>36639</v>
      </c>
      <c r="J134" s="194">
        <f t="shared" si="6"/>
        <v>1</v>
      </c>
      <c r="K134" s="172">
        <f>VLOOKUP($C134,'DAC Definition'!$A$6:$D$834,MATCH('DAC Definition'!$A$3,'DAC Definition'!$A$6:$D$6,0),FALSE)</f>
        <v>1</v>
      </c>
      <c r="L134" s="172">
        <f t="shared" si="7"/>
        <v>1</v>
      </c>
      <c r="M134" s="173">
        <f>'Census Tract'!G130</f>
        <v>5014</v>
      </c>
      <c r="N134" s="195">
        <f t="shared" si="4"/>
        <v>22.433828377657068</v>
      </c>
      <c r="O134" s="196">
        <f ca="1">IF($L134=1,'Census Tract'!J130*'DAC Adjustment'!$O$5,'Census Tract'!J130)</f>
        <v>1.9879234809176582</v>
      </c>
      <c r="P134" s="196">
        <f ca="1">IF($L134=1,'Census Tract'!K130*'DAC Adjustment'!$O$5,'Census Tract'!K130)</f>
        <v>10.027832106669351</v>
      </c>
      <c r="Q134" s="196">
        <f ca="1">IF($L134=1,'Census Tract'!L130*'DAC Adjustment'!$O$5,'Census Tract'!L130)</f>
        <v>46.464560864962522</v>
      </c>
      <c r="R134" s="196">
        <f ca="1">IF($L134=1,'Census Tract'!M130*'DAC Adjustment'!$O$5,'Census Tract'!M130)</f>
        <v>101.07515243424146</v>
      </c>
      <c r="S134" s="196">
        <f ca="1">IF($L134=1,'Census Tract'!N130*'DAC Adjustment'!$O$5,'Census Tract'!N130)</f>
        <v>2.1858630012625566</v>
      </c>
      <c r="T134" s="196">
        <f ca="1">IF($L134=1,'Census Tract'!O130*'DAC Adjustment'!$O$5,'Census Tract'!O130)</f>
        <v>11.42504969954641</v>
      </c>
      <c r="U134" s="196">
        <f ca="1">IF($L134=1,'Census Tract'!P130*'DAC Adjustment'!$O$5,'Census Tract'!P130)</f>
        <v>53.302888227462333</v>
      </c>
      <c r="V134" s="196">
        <f ca="1">IF($L134=1,'Census Tract'!Q130*'DAC Adjustment'!$O$5,'Census Tract'!Q130)</f>
        <v>116.0666625178248</v>
      </c>
      <c r="W134" s="196">
        <f ca="1">IF($L134=1,'Census Tract'!R130*'DAC Adjustment'!$O$5,'Census Tract'!R130)</f>
        <v>1.4928456310898144</v>
      </c>
      <c r="X134" s="196">
        <f ca="1">IF($L134=1,'Census Tract'!S130*'DAC Adjustment'!$O$5,'Census Tract'!S130)</f>
        <v>7.7335836575817893</v>
      </c>
      <c r="Y134" s="196">
        <f ca="1">IF($L134=1,'Census Tract'!T130*'DAC Adjustment'!$O$5,'Census Tract'!T130)</f>
        <v>35.636126647994615</v>
      </c>
      <c r="Z134" s="197">
        <f ca="1">IF($L134=1,'Census Tract'!U130*'DAC Adjustment'!$O$5,'Census Tract'!U130)</f>
        <v>77.452101367216201</v>
      </c>
    </row>
    <row r="135" spans="1:26" x14ac:dyDescent="0.25">
      <c r="A135" s="193">
        <v>11</v>
      </c>
      <c r="B135" s="53" t="s">
        <v>32</v>
      </c>
      <c r="C135" s="173">
        <v>41011000300</v>
      </c>
      <c r="D135" s="53">
        <v>3185</v>
      </c>
      <c r="E135" s="173">
        <f t="shared" si="5"/>
        <v>63686</v>
      </c>
      <c r="F135" s="53">
        <v>63698</v>
      </c>
      <c r="G135" s="53">
        <v>285</v>
      </c>
      <c r="H135" s="53">
        <v>47</v>
      </c>
      <c r="I135" s="53">
        <v>48779</v>
      </c>
      <c r="J135" s="194">
        <f t="shared" si="6"/>
        <v>1</v>
      </c>
      <c r="K135" s="172">
        <f>VLOOKUP($C135,'DAC Definition'!$A$6:$D$834,MATCH('DAC Definition'!$A$3,'DAC Definition'!$A$6:$D$6,0),FALSE)</f>
        <v>0</v>
      </c>
      <c r="L135" s="172">
        <f t="shared" si="7"/>
        <v>1</v>
      </c>
      <c r="M135" s="173">
        <f>'Census Tract'!G131</f>
        <v>2713</v>
      </c>
      <c r="N135" s="195">
        <f t="shared" si="4"/>
        <v>12.138607177619392</v>
      </c>
      <c r="O135" s="196">
        <f ca="1">IF($L135=1,'Census Tract'!J131*'DAC Adjustment'!$O$5,'Census Tract'!J131)</f>
        <v>1.4090922505933168</v>
      </c>
      <c r="P135" s="196">
        <f ca="1">IF($L135=1,'Census Tract'!K131*'DAC Adjustment'!$O$5,'Census Tract'!K131)</f>
        <v>7.0025830612308724</v>
      </c>
      <c r="Q135" s="196">
        <f ca="1">IF($L135=1,'Census Tract'!L131*'DAC Adjustment'!$O$5,'Census Tract'!L131)</f>
        <v>32.221575729582923</v>
      </c>
      <c r="R135" s="196">
        <f ca="1">IF($L135=1,'Census Tract'!M131*'DAC Adjustment'!$O$5,'Census Tract'!M131)</f>
        <v>69.983007123614101</v>
      </c>
      <c r="S135" s="196">
        <f ca="1">IF($L135=1,'Census Tract'!N131*'DAC Adjustment'!$O$5,'Census Tract'!N131)</f>
        <v>0.89205836302325647</v>
      </c>
      <c r="T135" s="196">
        <f ca="1">IF($L135=1,'Census Tract'!O131*'DAC Adjustment'!$O$5,'Census Tract'!O131)</f>
        <v>4.2449361171947055</v>
      </c>
      <c r="U135" s="196">
        <f ca="1">IF($L135=1,'Census Tract'!P131*'DAC Adjustment'!$O$5,'Census Tract'!P131)</f>
        <v>19.360264050965789</v>
      </c>
      <c r="V135" s="196">
        <f ca="1">IF($L135=1,'Census Tract'!Q131*'DAC Adjustment'!$O$5,'Census Tract'!Q131)</f>
        <v>41.992753145274982</v>
      </c>
      <c r="W135" s="196">
        <f ca="1">IF($L135=1,'Census Tract'!R131*'DAC Adjustment'!$O$5,'Census Tract'!R131)</f>
        <v>0.37139367079438645</v>
      </c>
      <c r="X135" s="196">
        <f ca="1">IF($L135=1,'Census Tract'!S131*'DAC Adjustment'!$O$5,'Census Tract'!S131)</f>
        <v>1.7641701920932782</v>
      </c>
      <c r="Y135" s="196">
        <f ca="1">IF($L135=1,'Census Tract'!T131*'DAC Adjustment'!$O$5,'Census Tract'!T131)</f>
        <v>7.7406783844594855</v>
      </c>
      <c r="Z135" s="197">
        <f ca="1">IF($L135=1,'Census Tract'!U131*'DAC Adjustment'!$O$5,'Census Tract'!U131)</f>
        <v>16.629326026229531</v>
      </c>
    </row>
    <row r="136" spans="1:26" x14ac:dyDescent="0.25">
      <c r="A136" s="193">
        <v>11</v>
      </c>
      <c r="B136" s="53" t="s">
        <v>32</v>
      </c>
      <c r="C136" s="173">
        <v>41011000800</v>
      </c>
      <c r="D136" s="53">
        <v>3400</v>
      </c>
      <c r="E136" s="173">
        <f t="shared" si="5"/>
        <v>63686</v>
      </c>
      <c r="F136" s="53">
        <v>63698</v>
      </c>
      <c r="G136" s="53">
        <v>285</v>
      </c>
      <c r="H136" s="53">
        <v>47</v>
      </c>
      <c r="I136" s="53">
        <v>59073</v>
      </c>
      <c r="J136" s="194">
        <f t="shared" si="6"/>
        <v>0</v>
      </c>
      <c r="K136" s="172">
        <f>VLOOKUP($C136,'DAC Definition'!$A$6:$D$834,MATCH('DAC Definition'!$A$3,'DAC Definition'!$A$6:$D$6,0),FALSE)</f>
        <v>0</v>
      </c>
      <c r="L136" s="172">
        <f t="shared" si="7"/>
        <v>0</v>
      </c>
      <c r="M136" s="173">
        <f>'Census Tract'!G132</f>
        <v>2761</v>
      </c>
      <c r="N136" s="195">
        <f t="shared" si="4"/>
        <v>12.35337059248328</v>
      </c>
      <c r="O136" s="196">
        <f ca="1">IF($L136=1,'Census Tract'!J132*'DAC Adjustment'!$O$5,'Census Tract'!J132)</f>
        <v>1.0479333827909896</v>
      </c>
      <c r="P136" s="196">
        <f ca="1">IF($L136=1,'Census Tract'!K132*'DAC Adjustment'!$O$5,'Census Tract'!K132)</f>
        <v>5.2861692728490786</v>
      </c>
      <c r="Q136" s="196">
        <f ca="1">IF($L136=1,'Census Tract'!L132*'DAC Adjustment'!$O$5,'Census Tract'!L132)</f>
        <v>24.493782036641111</v>
      </c>
      <c r="R136" s="196">
        <f ca="1">IF($L136=1,'Census Tract'!M132*'DAC Adjustment'!$O$5,'Census Tract'!M132)</f>
        <v>53.281742191422353</v>
      </c>
      <c r="S136" s="196">
        <f ca="1">IF($L136=1,'Census Tract'!N132*'DAC Adjustment'!$O$5,'Census Tract'!N132)</f>
        <v>0.96293063366348941</v>
      </c>
      <c r="T136" s="196">
        <f ca="1">IF($L136=1,'Census Tract'!O132*'DAC Adjustment'!$O$5,'Census Tract'!O132)</f>
        <v>5.0330374504104736</v>
      </c>
      <c r="U136" s="196">
        <f ca="1">IF($L136=1,'Census Tract'!P132*'DAC Adjustment'!$O$5,'Census Tract'!P132)</f>
        <v>23.481336162109859</v>
      </c>
      <c r="V136" s="196">
        <f ca="1">IF($L136=1,'Census Tract'!Q132*'DAC Adjustment'!$O$5,'Census Tract'!Q132)</f>
        <v>51.130443591817205</v>
      </c>
      <c r="W136" s="196">
        <f ca="1">IF($L136=1,'Census Tract'!R132*'DAC Adjustment'!$O$5,'Census Tract'!R132)</f>
        <v>0.65763809931216244</v>
      </c>
      <c r="X136" s="196">
        <f ca="1">IF($L136=1,'Census Tract'!S132*'DAC Adjustment'!$O$5,'Census Tract'!S132)</f>
        <v>3.406848740101049</v>
      </c>
      <c r="Y136" s="196">
        <f ca="1">IF($L136=1,'Census Tract'!T132*'DAC Adjustment'!$O$5,'Census Tract'!T132)</f>
        <v>15.698659062642704</v>
      </c>
      <c r="Z136" s="197">
        <f ca="1">IF($L136=1,'Census Tract'!U132*'DAC Adjustment'!$O$5,'Census Tract'!U132)</f>
        <v>34.119705125629672</v>
      </c>
    </row>
    <row r="137" spans="1:26" x14ac:dyDescent="0.25">
      <c r="A137" s="193">
        <v>11</v>
      </c>
      <c r="B137" s="53" t="s">
        <v>32</v>
      </c>
      <c r="C137" s="173">
        <v>41011000900</v>
      </c>
      <c r="D137" s="53">
        <v>6974</v>
      </c>
      <c r="E137" s="173">
        <f t="shared" si="5"/>
        <v>63686</v>
      </c>
      <c r="F137" s="53">
        <v>63698</v>
      </c>
      <c r="G137" s="53">
        <v>285</v>
      </c>
      <c r="H137" s="53">
        <v>47</v>
      </c>
      <c r="I137" s="53">
        <v>38677</v>
      </c>
      <c r="J137" s="194">
        <f t="shared" si="6"/>
        <v>1</v>
      </c>
      <c r="K137" s="172">
        <f>VLOOKUP($C137,'DAC Definition'!$A$6:$D$834,MATCH('DAC Definition'!$A$3,'DAC Definition'!$A$6:$D$6,0),FALSE)</f>
        <v>1</v>
      </c>
      <c r="L137" s="172">
        <f t="shared" si="7"/>
        <v>1</v>
      </c>
      <c r="M137" s="173">
        <f>'Census Tract'!G133</f>
        <v>5917</v>
      </c>
      <c r="N137" s="195">
        <f t="shared" ref="N137:N200" si="8">$M137/$F137*G137</f>
        <v>26.47406511978398</v>
      </c>
      <c r="O137" s="196">
        <f ca="1">IF($L137=1,'Census Tract'!J133*'DAC Adjustment'!$O$5,'Census Tract'!J133)</f>
        <v>4.315810687557466</v>
      </c>
      <c r="P137" s="196">
        <f ca="1">IF($L137=1,'Census Tract'!K133*'DAC Adjustment'!$O$5,'Census Tract'!K133)</f>
        <v>21.770568834479253</v>
      </c>
      <c r="Q137" s="196">
        <f ca="1">IF($L137=1,'Census Tract'!L133*'DAC Adjustment'!$O$5,'Census Tract'!L133)</f>
        <v>100.87523503726645</v>
      </c>
      <c r="R137" s="196">
        <f ca="1">IF($L137=1,'Census Tract'!M133*'DAC Adjustment'!$O$5,'Census Tract'!M133)</f>
        <v>219.43562079201982</v>
      </c>
      <c r="S137" s="196">
        <f ca="1">IF($L137=1,'Census Tract'!N133*'DAC Adjustment'!$O$5,'Census Tract'!N133)</f>
        <v>2.579527598418538</v>
      </c>
      <c r="T137" s="196">
        <f ca="1">IF($L137=1,'Census Tract'!O133*'DAC Adjustment'!$O$5,'Census Tract'!O133)</f>
        <v>13.482652387757499</v>
      </c>
      <c r="U137" s="196">
        <f ca="1">IF($L137=1,'Census Tract'!P133*'DAC Adjustment'!$O$5,'Census Tract'!P133)</f>
        <v>62.902510897864907</v>
      </c>
      <c r="V137" s="196">
        <f ca="1">IF($L137=1,'Census Tract'!Q133*'DAC Adjustment'!$O$5,'Census Tract'!Q133)</f>
        <v>136.96977305902857</v>
      </c>
      <c r="W137" s="196">
        <f ca="1">IF($L137=1,'Census Tract'!R133*'DAC Adjustment'!$O$5,'Census Tract'!R133)</f>
        <v>1.761700757710098</v>
      </c>
      <c r="X137" s="196">
        <f ca="1">IF($L137=1,'Census Tract'!S133*'DAC Adjustment'!$O$5,'Census Tract'!S133)</f>
        <v>9.1263690669947053</v>
      </c>
      <c r="Y137" s="196">
        <f ca="1">IF($L137=1,'Census Tract'!T133*'DAC Adjustment'!$O$5,'Census Tract'!T133)</f>
        <v>42.05404096054729</v>
      </c>
      <c r="Z137" s="197">
        <f ca="1">IF($L137=1,'Census Tract'!U133*'DAC Adjustment'!$O$5,'Census Tract'!U133)</f>
        <v>91.400894254052304</v>
      </c>
    </row>
    <row r="138" spans="1:26" x14ac:dyDescent="0.25">
      <c r="A138" s="193">
        <v>11</v>
      </c>
      <c r="B138" s="53" t="s">
        <v>32</v>
      </c>
      <c r="C138" s="173">
        <v>41011000502</v>
      </c>
      <c r="D138" s="53">
        <v>2811</v>
      </c>
      <c r="E138" s="173">
        <f t="shared" ref="E138:E201" si="9">SUMIFS($D$9:$D$836,$B$9:$B$836,$B138)</f>
        <v>63686</v>
      </c>
      <c r="F138" s="53">
        <v>63698</v>
      </c>
      <c r="G138" s="53">
        <v>285</v>
      </c>
      <c r="H138" s="53">
        <v>47</v>
      </c>
      <c r="I138" s="53">
        <v>44364</v>
      </c>
      <c r="J138" s="194">
        <f t="shared" ref="J138:J201" si="10">IF(I138&lt;=$C$4, 1, 0)</f>
        <v>1</v>
      </c>
      <c r="K138" s="172">
        <f>VLOOKUP($C138,'DAC Definition'!$A$6:$D$834,MATCH('DAC Definition'!$A$3,'DAC Definition'!$A$6:$D$6,0),FALSE)</f>
        <v>0</v>
      </c>
      <c r="L138" s="172">
        <f t="shared" ref="L138:L201" si="11">IF($ES$4=2,INT(AND(J138=1,K138=1)),IF($ES$4=1,K138,J138))</f>
        <v>1</v>
      </c>
      <c r="M138" s="173">
        <f>'Census Tract'!G134</f>
        <v>2476</v>
      </c>
      <c r="N138" s="195">
        <f t="shared" si="8"/>
        <v>11.078212816728941</v>
      </c>
      <c r="O138" s="196">
        <f ca="1">IF($L138=1,'Census Tract'!J134*'DAC Adjustment'!$O$5,'Census Tract'!J134)</f>
        <v>0.71257933470574986</v>
      </c>
      <c r="P138" s="196">
        <f ca="1">IF($L138=1,'Census Tract'!K134*'DAC Adjustment'!$O$5,'Census Tract'!K134)</f>
        <v>3.594517595723989</v>
      </c>
      <c r="Q138" s="196">
        <f ca="1">IF($L138=1,'Census Tract'!L134*'DAC Adjustment'!$O$5,'Census Tract'!L134)</f>
        <v>16.655412638551784</v>
      </c>
      <c r="R138" s="196">
        <f ca="1">IF($L138=1,'Census Tract'!M134*'DAC Adjustment'!$O$5,'Census Tract'!M134)</f>
        <v>36.230803432950317</v>
      </c>
      <c r="S138" s="196">
        <f ca="1">IF($L138=1,'Census Tract'!N134*'DAC Adjustment'!$O$5,'Census Tract'!N134)</f>
        <v>1.0794169906513942</v>
      </c>
      <c r="T138" s="196">
        <f ca="1">IF($L138=1,'Census Tract'!O134*'DAC Adjustment'!$O$5,'Census Tract'!O134)</f>
        <v>5.6418873267006209</v>
      </c>
      <c r="U138" s="196">
        <f ca="1">IF($L138=1,'Census Tract'!P134*'DAC Adjustment'!$O$5,'Census Tract'!P134)</f>
        <v>26.321888961148137</v>
      </c>
      <c r="V138" s="196">
        <f ca="1">IF($L138=1,'Census Tract'!Q134*'DAC Adjustment'!$O$5,'Census Tract'!Q134)</f>
        <v>57.315727242547716</v>
      </c>
      <c r="W138" s="196">
        <f ca="1">IF($L138=1,'Census Tract'!R134*'DAC Adjustment'!$O$5,'Census Tract'!R134)</f>
        <v>0.73719301607067833</v>
      </c>
      <c r="X138" s="196">
        <f ca="1">IF($L138=1,'Census Tract'!S134*'DAC Adjustment'!$O$5,'Census Tract'!S134)</f>
        <v>3.8189774902617701</v>
      </c>
      <c r="Y138" s="196">
        <f ca="1">IF($L138=1,'Census Tract'!T134*'DAC Adjustment'!$O$5,'Census Tract'!T134)</f>
        <v>17.597736254574126</v>
      </c>
      <c r="Z138" s="197">
        <f ca="1">IF($L138=1,'Census Tract'!U134*'DAC Adjustment'!$O$5,'Census Tract'!U134)</f>
        <v>38.247188469331334</v>
      </c>
    </row>
    <row r="139" spans="1:26" x14ac:dyDescent="0.25">
      <c r="A139" s="193">
        <v>11</v>
      </c>
      <c r="B139" s="53" t="s">
        <v>32</v>
      </c>
      <c r="C139" s="173">
        <v>41011000503</v>
      </c>
      <c r="D139" s="53">
        <v>3084</v>
      </c>
      <c r="E139" s="173">
        <f t="shared" si="9"/>
        <v>63686</v>
      </c>
      <c r="F139" s="53">
        <v>63698</v>
      </c>
      <c r="G139" s="53">
        <v>285</v>
      </c>
      <c r="H139" s="53">
        <v>47</v>
      </c>
      <c r="I139" s="53">
        <v>55408</v>
      </c>
      <c r="J139" s="194">
        <f t="shared" si="10"/>
        <v>0</v>
      </c>
      <c r="K139" s="172">
        <f>VLOOKUP($C139,'DAC Definition'!$A$6:$D$834,MATCH('DAC Definition'!$A$3,'DAC Definition'!$A$6:$D$6,0),FALSE)</f>
        <v>0</v>
      </c>
      <c r="L139" s="172">
        <f t="shared" si="11"/>
        <v>0</v>
      </c>
      <c r="M139" s="173">
        <f>'Census Tract'!G135</f>
        <v>2150</v>
      </c>
      <c r="N139" s="195">
        <f t="shared" si="8"/>
        <v>9.6196112907783604</v>
      </c>
      <c r="O139" s="196">
        <f ca="1">IF($L139=1,'Census Tract'!J135*'DAC Adjustment'!$O$5,'Census Tract'!J135)</f>
        <v>0.65553149925425203</v>
      </c>
      <c r="P139" s="196">
        <f ca="1">IF($L139=1,'Census Tract'!K135*'DAC Adjustment'!$O$5,'Census Tract'!K135)</f>
        <v>3.2577098985877257</v>
      </c>
      <c r="Q139" s="196">
        <f ca="1">IF($L139=1,'Census Tract'!L135*'DAC Adjustment'!$O$5,'Census Tract'!L135)</f>
        <v>14.989975168378161</v>
      </c>
      <c r="R139" s="196">
        <f ca="1">IF($L139=1,'Census Tract'!M135*'DAC Adjustment'!$O$5,'Census Tract'!M135)</f>
        <v>32.557176836894129</v>
      </c>
      <c r="S139" s="196">
        <f ca="1">IF($L139=1,'Census Tract'!N135*'DAC Adjustment'!$O$5,'Census Tract'!N135)</f>
        <v>0.56555119218577254</v>
      </c>
      <c r="T139" s="196">
        <f ca="1">IF($L139=1,'Census Tract'!O135*'DAC Adjustment'!$O$5,'Census Tract'!O135)</f>
        <v>2.6912237823718734</v>
      </c>
      <c r="U139" s="196">
        <f ca="1">IF($L139=1,'Census Tract'!P135*'DAC Adjustment'!$O$5,'Census Tract'!P135)</f>
        <v>12.274107691729139</v>
      </c>
      <c r="V139" s="196">
        <f ca="1">IF($L139=1,'Census Tract'!Q135*'DAC Adjustment'!$O$5,'Census Tract'!Q135)</f>
        <v>26.62275540356541</v>
      </c>
      <c r="W139" s="196">
        <f ca="1">IF($L139=1,'Census Tract'!R135*'DAC Adjustment'!$O$5,'Census Tract'!R135)</f>
        <v>0.23545783773178938</v>
      </c>
      <c r="X139" s="196">
        <f ca="1">IF($L139=1,'Census Tract'!S135*'DAC Adjustment'!$O$5,'Census Tract'!S135)</f>
        <v>1.1184565906378319</v>
      </c>
      <c r="Y139" s="196">
        <f ca="1">IF($L139=1,'Census Tract'!T135*'DAC Adjustment'!$O$5,'Census Tract'!T135)</f>
        <v>4.9074702621711435</v>
      </c>
      <c r="Z139" s="197">
        <f ca="1">IF($L139=1,'Census Tract'!U135*'DAC Adjustment'!$O$5,'Census Tract'!U135)</f>
        <v>10.542735261745225</v>
      </c>
    </row>
    <row r="140" spans="1:26" x14ac:dyDescent="0.25">
      <c r="A140" s="193">
        <v>11</v>
      </c>
      <c r="B140" s="53" t="s">
        <v>32</v>
      </c>
      <c r="C140" s="173">
        <v>41011000200</v>
      </c>
      <c r="D140" s="53">
        <v>2599</v>
      </c>
      <c r="E140" s="173">
        <f t="shared" si="9"/>
        <v>63686</v>
      </c>
      <c r="F140" s="53">
        <v>63698</v>
      </c>
      <c r="G140" s="53">
        <v>285</v>
      </c>
      <c r="H140" s="53">
        <v>47</v>
      </c>
      <c r="I140" s="53">
        <v>61615</v>
      </c>
      <c r="J140" s="194">
        <f t="shared" si="10"/>
        <v>0</v>
      </c>
      <c r="K140" s="172">
        <f>VLOOKUP($C140,'DAC Definition'!$A$6:$D$834,MATCH('DAC Definition'!$A$3,'DAC Definition'!$A$6:$D$6,0),FALSE)</f>
        <v>0</v>
      </c>
      <c r="L140" s="172">
        <f t="shared" si="11"/>
        <v>0</v>
      </c>
      <c r="M140" s="173">
        <f>'Census Tract'!G136</f>
        <v>2585</v>
      </c>
      <c r="N140" s="195">
        <f t="shared" si="8"/>
        <v>11.565904737982354</v>
      </c>
      <c r="O140" s="196">
        <f ca="1">IF($L140=1,'Census Tract'!J136*'DAC Adjustment'!$O$5,'Census Tract'!J136)</f>
        <v>0.3518720596175024</v>
      </c>
      <c r="P140" s="196">
        <f ca="1">IF($L140=1,'Census Tract'!K136*'DAC Adjustment'!$O$5,'Census Tract'!K136)</f>
        <v>1.7749747265138403</v>
      </c>
      <c r="Q140" s="196">
        <f ca="1">IF($L140=1,'Census Tract'!L136*'DAC Adjustment'!$O$5,'Census Tract'!L136)</f>
        <v>8.224451739575974</v>
      </c>
      <c r="R140" s="196">
        <f ca="1">IF($L140=1,'Census Tract'!M136*'DAC Adjustment'!$O$5,'Census Tract'!M136)</f>
        <v>17.890790266621288</v>
      </c>
      <c r="S140" s="196">
        <f ca="1">IF($L140=1,'Census Tract'!N136*'DAC Adjustment'!$O$5,'Census Tract'!N136)</f>
        <v>0.90154860123872516</v>
      </c>
      <c r="T140" s="196">
        <f ca="1">IF($L140=1,'Census Tract'!O136*'DAC Adjustment'!$O$5,'Census Tract'!O136)</f>
        <v>4.712206377874347</v>
      </c>
      <c r="U140" s="196">
        <f ca="1">IF($L140=1,'Census Tract'!P136*'DAC Adjustment'!$O$5,'Census Tract'!P136)</f>
        <v>21.984517920700462</v>
      </c>
      <c r="V140" s="196">
        <f ca="1">IF($L140=1,'Census Tract'!Q136*'DAC Adjustment'!$O$5,'Census Tract'!Q136)</f>
        <v>47.871132446522076</v>
      </c>
      <c r="W140" s="196">
        <f ca="1">IF($L140=1,'Census Tract'!R136*'DAC Adjustment'!$O$5,'Census Tract'!R136)</f>
        <v>0.61571694557114809</v>
      </c>
      <c r="X140" s="196">
        <f ca="1">IF($L140=1,'Census Tract'!S136*'DAC Adjustment'!$O$5,'Census Tract'!S136)</f>
        <v>3.1896790992977948</v>
      </c>
      <c r="Y140" s="196">
        <f ca="1">IF($L140=1,'Census Tract'!T136*'DAC Adjustment'!$O$5,'Census Tract'!T136)</f>
        <v>14.697947727972251</v>
      </c>
      <c r="Z140" s="197">
        <f ca="1">IF($L140=1,'Census Tract'!U136*'DAC Adjustment'!$O$5,'Census Tract'!U136)</f>
        <v>31.944743842721003</v>
      </c>
    </row>
    <row r="141" spans="1:26" x14ac:dyDescent="0.25">
      <c r="A141" s="193">
        <v>11</v>
      </c>
      <c r="B141" s="53" t="s">
        <v>32</v>
      </c>
      <c r="C141" s="173">
        <v>41011000504</v>
      </c>
      <c r="D141" s="53">
        <v>5701</v>
      </c>
      <c r="E141" s="173">
        <f t="shared" si="9"/>
        <v>63686</v>
      </c>
      <c r="F141" s="53">
        <v>63698</v>
      </c>
      <c r="G141" s="53">
        <v>285</v>
      </c>
      <c r="H141" s="53">
        <v>47</v>
      </c>
      <c r="I141" s="53">
        <v>35776</v>
      </c>
      <c r="J141" s="194">
        <f t="shared" si="10"/>
        <v>1</v>
      </c>
      <c r="K141" s="172">
        <f>VLOOKUP($C141,'DAC Definition'!$A$6:$D$834,MATCH('DAC Definition'!$A$3,'DAC Definition'!$A$6:$D$6,0),FALSE)</f>
        <v>1</v>
      </c>
      <c r="L141" s="172">
        <f t="shared" si="11"/>
        <v>1</v>
      </c>
      <c r="M141" s="173">
        <f>'Census Tract'!G137</f>
        <v>3399</v>
      </c>
      <c r="N141" s="195">
        <f t="shared" si="8"/>
        <v>15.207934315049139</v>
      </c>
      <c r="O141" s="196">
        <f ca="1">IF($L141=1,'Census Tract'!J137*'DAC Adjustment'!$O$5,'Census Tract'!J137)</f>
        <v>1.2425802387506593</v>
      </c>
      <c r="P141" s="196">
        <f ca="1">IF($L141=1,'Census Tract'!K137*'DAC Adjustment'!$O$5,'Census Tract'!K137)</f>
        <v>6.1750899051724941</v>
      </c>
      <c r="Q141" s="196">
        <f ca="1">IF($L141=1,'Census Tract'!L137*'DAC Adjustment'!$O$5,'Census Tract'!L137)</f>
        <v>28.41396171622484</v>
      </c>
      <c r="R141" s="196">
        <f ca="1">IF($L141=1,'Census Tract'!M137*'DAC Adjustment'!$O$5,'Census Tract'!M137)</f>
        <v>61.713136001943134</v>
      </c>
      <c r="S141" s="196">
        <f ca="1">IF($L141=1,'Census Tract'!N137*'DAC Adjustment'!$O$5,'Census Tract'!N137)</f>
        <v>1.1176212222322328</v>
      </c>
      <c r="T141" s="196">
        <f ca="1">IF($L141=1,'Census Tract'!O137*'DAC Adjustment'!$O$5,'Census Tract'!O137)</f>
        <v>5.3182963001639516</v>
      </c>
      <c r="U141" s="196">
        <f ca="1">IF($L141=1,'Census Tract'!P137*'DAC Adjustment'!$O$5,'Census Tract'!P137)</f>
        <v>24.255634909411242</v>
      </c>
      <c r="V141" s="196">
        <f ca="1">IF($L141=1,'Census Tract'!Q137*'DAC Adjustment'!$O$5,'Census Tract'!Q137)</f>
        <v>52.610898614371408</v>
      </c>
      <c r="W141" s="196">
        <f ca="1">IF($L141=1,'Census Tract'!R137*'DAC Adjustment'!$O$5,'Census Tract'!R137)</f>
        <v>0.46530301770369309</v>
      </c>
      <c r="X141" s="196">
        <f ca="1">IF($L141=1,'Census Tract'!S137*'DAC Adjustment'!$O$5,'Census Tract'!S137)</f>
        <v>2.2102522974290641</v>
      </c>
      <c r="Y141" s="196">
        <f ca="1">IF($L141=1,'Census Tract'!T137*'DAC Adjustment'!$O$5,'Census Tract'!T137)</f>
        <v>9.6979601285579733</v>
      </c>
      <c r="Z141" s="197">
        <f ca="1">IF($L141=1,'Census Tract'!U137*'DAC Adjustment'!$O$5,'Census Tract'!U137)</f>
        <v>20.834161136437217</v>
      </c>
    </row>
    <row r="142" spans="1:26" x14ac:dyDescent="0.25">
      <c r="A142" s="193">
        <v>11</v>
      </c>
      <c r="B142" s="53" t="s">
        <v>32</v>
      </c>
      <c r="C142" s="173">
        <v>41011000700</v>
      </c>
      <c r="D142" s="53">
        <v>7769</v>
      </c>
      <c r="E142" s="173">
        <f t="shared" si="9"/>
        <v>63686</v>
      </c>
      <c r="F142" s="53">
        <v>63698</v>
      </c>
      <c r="G142" s="53">
        <v>285</v>
      </c>
      <c r="H142" s="53">
        <v>47</v>
      </c>
      <c r="I142" s="53">
        <v>44961</v>
      </c>
      <c r="J142" s="194">
        <f t="shared" si="10"/>
        <v>1</v>
      </c>
      <c r="K142" s="172">
        <f>VLOOKUP($C142,'DAC Definition'!$A$6:$D$834,MATCH('DAC Definition'!$A$3,'DAC Definition'!$A$6:$D$6,0),FALSE)</f>
        <v>1</v>
      </c>
      <c r="L142" s="172">
        <f t="shared" si="11"/>
        <v>1</v>
      </c>
      <c r="M142" s="173">
        <f>'Census Tract'!G138</f>
        <v>5392</v>
      </c>
      <c r="N142" s="195">
        <f t="shared" si="8"/>
        <v>24.125090269710196</v>
      </c>
      <c r="O142" s="196">
        <f ca="1">IF($L142=1,'Census Tract'!J138*'DAC Adjustment'!$O$5,'Census Tract'!J138)</f>
        <v>2.819436471200488</v>
      </c>
      <c r="P142" s="196">
        <f ca="1">IF($L142=1,'Census Tract'!K138*'DAC Adjustment'!$O$5,'Census Tract'!K138)</f>
        <v>14.011387875514817</v>
      </c>
      <c r="Q142" s="196">
        <f ca="1">IF($L142=1,'Census Tract'!L138*'DAC Adjustment'!$O$5,'Census Tract'!L138)</f>
        <v>64.471780135958014</v>
      </c>
      <c r="R142" s="196">
        <f ca="1">IF($L142=1,'Census Tract'!M138*'DAC Adjustment'!$O$5,'Census Tract'!M138)</f>
        <v>140.02819372934601</v>
      </c>
      <c r="S142" s="196">
        <f ca="1">IF($L142=1,'Census Tract'!N138*'DAC Adjustment'!$O$5,'Census Tract'!N138)</f>
        <v>1.7729372257358635</v>
      </c>
      <c r="T142" s="196">
        <f ca="1">IF($L142=1,'Census Tract'!O138*'DAC Adjustment'!$O$5,'Census Tract'!O138)</f>
        <v>8.4366736247378729</v>
      </c>
      <c r="U142" s="196">
        <f ca="1">IF($L142=1,'Census Tract'!P138*'DAC Adjustment'!$O$5,'Census Tract'!P138)</f>
        <v>38.477900391746225</v>
      </c>
      <c r="V142" s="196">
        <f ca="1">IF($L142=1,'Census Tract'!Q138*'DAC Adjustment'!$O$5,'Census Tract'!Q138)</f>
        <v>83.459242520944571</v>
      </c>
      <c r="W142" s="196">
        <f ca="1">IF($L142=1,'Census Tract'!R138*'DAC Adjustment'!$O$5,'Census Tract'!R138)</f>
        <v>0.73813294247081873</v>
      </c>
      <c r="X142" s="196">
        <f ca="1">IF($L142=1,'Census Tract'!S138*'DAC Adjustment'!$O$5,'Census Tract'!S138)</f>
        <v>3.5062313585576681</v>
      </c>
      <c r="Y142" s="196">
        <f ca="1">IF($L142=1,'Census Tract'!T138*'DAC Adjustment'!$O$5,'Census Tract'!T138)</f>
        <v>15.384348635829536</v>
      </c>
      <c r="Z142" s="197">
        <f ca="1">IF($L142=1,'Census Tract'!U138*'DAC Adjustment'!$O$5,'Census Tract'!U138)</f>
        <v>33.050249146122233</v>
      </c>
    </row>
    <row r="143" spans="1:26" x14ac:dyDescent="0.25">
      <c r="A143" s="193">
        <v>11</v>
      </c>
      <c r="B143" s="53" t="s">
        <v>32</v>
      </c>
      <c r="C143" s="173">
        <v>41011000100</v>
      </c>
      <c r="D143" s="53">
        <v>5729</v>
      </c>
      <c r="E143" s="173">
        <f t="shared" si="9"/>
        <v>63686</v>
      </c>
      <c r="F143" s="53">
        <v>63698</v>
      </c>
      <c r="G143" s="53">
        <v>285</v>
      </c>
      <c r="H143" s="53">
        <v>47</v>
      </c>
      <c r="I143" s="53">
        <v>43057</v>
      </c>
      <c r="J143" s="194">
        <f t="shared" si="10"/>
        <v>1</v>
      </c>
      <c r="K143" s="172">
        <f>VLOOKUP($C143,'DAC Definition'!$A$6:$D$834,MATCH('DAC Definition'!$A$3,'DAC Definition'!$A$6:$D$6,0),FALSE)</f>
        <v>0</v>
      </c>
      <c r="L143" s="172">
        <f t="shared" si="11"/>
        <v>1</v>
      </c>
      <c r="M143" s="173">
        <f>'Census Tract'!G139</f>
        <v>4973</v>
      </c>
      <c r="N143" s="195">
        <f t="shared" si="8"/>
        <v>22.250384627460832</v>
      </c>
      <c r="O143" s="196">
        <f ca="1">IF($L143=1,'Census Tract'!J139*'DAC Adjustment'!$O$5,'Census Tract'!J139)</f>
        <v>1.3675376989501185</v>
      </c>
      <c r="P143" s="196">
        <f ca="1">IF($L143=1,'Census Tract'!K139*'DAC Adjustment'!$O$5,'Census Tract'!K139)</f>
        <v>6.8983733912546619</v>
      </c>
      <c r="Q143" s="196">
        <f ca="1">IF($L143=1,'Census Tract'!L139*'DAC Adjustment'!$O$5,'Census Tract'!L139)</f>
        <v>31.964026411452476</v>
      </c>
      <c r="R143" s="196">
        <f ca="1">IF($L143=1,'Census Tract'!M139*'DAC Adjustment'!$O$5,'Census Tract'!M139)</f>
        <v>69.53189230258927</v>
      </c>
      <c r="S143" s="196">
        <f ca="1">IF($L143=1,'Census Tract'!N139*'DAC Adjustment'!$O$5,'Census Tract'!N139)</f>
        <v>2.1679889719343231</v>
      </c>
      <c r="T143" s="196">
        <f ca="1">IF($L143=1,'Census Tract'!O139*'DAC Adjustment'!$O$5,'Census Tract'!O139)</f>
        <v>11.331625878708476</v>
      </c>
      <c r="U143" s="196">
        <f ca="1">IF($L143=1,'Census Tract'!P139*'DAC Adjustment'!$O$5,'Census Tract'!P139)</f>
        <v>52.867024961142839</v>
      </c>
      <c r="V143" s="196">
        <f ca="1">IF($L143=1,'Census Tract'!Q139*'DAC Adjustment'!$O$5,'Census Tract'!Q139)</f>
        <v>115.11757333489085</v>
      </c>
      <c r="W143" s="196">
        <f ca="1">IF($L143=1,'Census Tract'!R139*'DAC Adjustment'!$O$5,'Census Tract'!R139)</f>
        <v>1.4806384769464791</v>
      </c>
      <c r="X143" s="196">
        <f ca="1">IF($L143=1,'Census Tract'!S139*'DAC Adjustment'!$O$5,'Census Tract'!S139)</f>
        <v>7.6703453388819787</v>
      </c>
      <c r="Y143" s="196">
        <f ca="1">IF($L143=1,'Census Tract'!T139*'DAC Adjustment'!$O$5,'Census Tract'!T139)</f>
        <v>35.344726330370406</v>
      </c>
      <c r="Z143" s="197">
        <f ca="1">IF($L143=1,'Census Tract'!U139*'DAC Adjustment'!$O$5,'Census Tract'!U139)</f>
        <v>76.818767470914665</v>
      </c>
    </row>
    <row r="144" spans="1:26" x14ac:dyDescent="0.25">
      <c r="A144" s="193">
        <v>11</v>
      </c>
      <c r="B144" s="53" t="s">
        <v>32</v>
      </c>
      <c r="C144" s="173">
        <v>41011000400</v>
      </c>
      <c r="D144" s="53">
        <v>6467</v>
      </c>
      <c r="E144" s="173">
        <f t="shared" si="9"/>
        <v>63686</v>
      </c>
      <c r="F144" s="53">
        <v>63698</v>
      </c>
      <c r="G144" s="53">
        <v>285</v>
      </c>
      <c r="H144" s="53">
        <v>47</v>
      </c>
      <c r="I144" s="53">
        <v>58523</v>
      </c>
      <c r="J144" s="194">
        <f t="shared" si="10"/>
        <v>0</v>
      </c>
      <c r="K144" s="172">
        <f>VLOOKUP($C144,'DAC Definition'!$A$6:$D$834,MATCH('DAC Definition'!$A$3,'DAC Definition'!$A$6:$D$6,0),FALSE)</f>
        <v>0</v>
      </c>
      <c r="L144" s="172">
        <f t="shared" si="11"/>
        <v>0</v>
      </c>
      <c r="M144" s="173">
        <f>'Census Tract'!G140</f>
        <v>4527</v>
      </c>
      <c r="N144" s="195">
        <f t="shared" si="8"/>
        <v>20.25487456435053</v>
      </c>
      <c r="O144" s="196">
        <f ca="1">IF($L144=1,'Census Tract'!J140*'DAC Adjustment'!$O$5,'Census Tract'!J140)</f>
        <v>1.0331256554327897</v>
      </c>
      <c r="P144" s="196">
        <f ca="1">IF($L144=1,'Census Tract'!K140*'DAC Adjustment'!$O$5,'Census Tract'!K140)</f>
        <v>5.1341906193937952</v>
      </c>
      <c r="Q144" s="196">
        <f ca="1">IF($L144=1,'Census Tract'!L140*'DAC Adjustment'!$O$5,'Census Tract'!L140)</f>
        <v>23.62438408889545</v>
      </c>
      <c r="R144" s="196">
        <f ca="1">IF($L144=1,'Census Tract'!M140*'DAC Adjustment'!$O$5,'Census Tract'!M140)</f>
        <v>51.310508643630698</v>
      </c>
      <c r="S144" s="196">
        <f ca="1">IF($L144=1,'Census Tract'!N140*'DAC Adjustment'!$O$5,'Census Tract'!N140)</f>
        <v>1.1908140683837174</v>
      </c>
      <c r="T144" s="196">
        <f ca="1">IF($L144=1,'Census Tract'!O140*'DAC Adjustment'!$O$5,'Census Tract'!O140)</f>
        <v>5.6665907268825446</v>
      </c>
      <c r="U144" s="196">
        <f ca="1">IF($L144=1,'Census Tract'!P140*'DAC Adjustment'!$O$5,'Census Tract'!P140)</f>
        <v>25.844132800212932</v>
      </c>
      <c r="V144" s="196">
        <f ca="1">IF($L144=1,'Census Tract'!Q140*'DAC Adjustment'!$O$5,'Census Tract'!Q140)</f>
        <v>56.056378470670055</v>
      </c>
      <c r="W144" s="196">
        <f ca="1">IF($L144=1,'Census Tract'!R140*'DAC Adjustment'!$O$5,'Census Tract'!R140)</f>
        <v>0.49577564251712114</v>
      </c>
      <c r="X144" s="196">
        <f ca="1">IF($L144=1,'Census Tract'!S140*'DAC Adjustment'!$O$5,'Census Tract'!S140)</f>
        <v>2.3550013887523091</v>
      </c>
      <c r="Y144" s="196">
        <f ca="1">IF($L144=1,'Census Tract'!T140*'DAC Adjustment'!$O$5,'Census Tract'!T140)</f>
        <v>10.333078082255241</v>
      </c>
      <c r="Z144" s="197">
        <f ca="1">IF($L144=1,'Census Tract'!U140*'DAC Adjustment'!$O$5,'Census Tract'!U140)</f>
        <v>22.198587223218897</v>
      </c>
    </row>
    <row r="145" spans="1:26" x14ac:dyDescent="0.25">
      <c r="A145" s="193">
        <v>11</v>
      </c>
      <c r="B145" s="53" t="s">
        <v>32</v>
      </c>
      <c r="C145" s="173">
        <v>41011001000</v>
      </c>
      <c r="D145" s="53">
        <v>7238</v>
      </c>
      <c r="E145" s="173">
        <f t="shared" si="9"/>
        <v>63686</v>
      </c>
      <c r="F145" s="53">
        <v>63698</v>
      </c>
      <c r="G145" s="53">
        <v>285</v>
      </c>
      <c r="H145" s="53">
        <v>47</v>
      </c>
      <c r="I145" s="53">
        <v>35406</v>
      </c>
      <c r="J145" s="194">
        <f t="shared" si="10"/>
        <v>1</v>
      </c>
      <c r="K145" s="172">
        <f>VLOOKUP($C145,'DAC Definition'!$A$6:$D$834,MATCH('DAC Definition'!$A$3,'DAC Definition'!$A$6:$D$6,0),FALSE)</f>
        <v>1</v>
      </c>
      <c r="L145" s="172">
        <f t="shared" si="11"/>
        <v>1</v>
      </c>
      <c r="M145" s="173">
        <f>'Census Tract'!G141</f>
        <v>6069</v>
      </c>
      <c r="N145" s="195">
        <f t="shared" si="8"/>
        <v>27.154149266852961</v>
      </c>
      <c r="O145" s="196">
        <f ca="1">IF($L145=1,'Census Tract'!J141*'DAC Adjustment'!$O$5,'Census Tract'!J141)</f>
        <v>5.1628389533397732</v>
      </c>
      <c r="P145" s="196">
        <f ca="1">IF($L145=1,'Census Tract'!K141*'DAC Adjustment'!$O$5,'Census Tract'!K141)</f>
        <v>26.043297297320972</v>
      </c>
      <c r="Q145" s="196">
        <f ca="1">IF($L145=1,'Census Tract'!L141*'DAC Adjustment'!$O$5,'Census Tract'!L141)</f>
        <v>120.67317836233744</v>
      </c>
      <c r="R145" s="196">
        <f ca="1">IF($L145=1,'Census Tract'!M141*'DAC Adjustment'!$O$5,'Census Tract'!M141)</f>
        <v>262.50242487269662</v>
      </c>
      <c r="S145" s="196">
        <f ca="1">IF($L145=1,'Census Tract'!N141*'DAC Adjustment'!$O$5,'Census Tract'!N141)</f>
        <v>2.645792292513454</v>
      </c>
      <c r="T145" s="196">
        <f ca="1">IF($L145=1,'Census Tract'!O141*'DAC Adjustment'!$O$5,'Census Tract'!O141)</f>
        <v>13.82900411379082</v>
      </c>
      <c r="U145" s="196">
        <f ca="1">IF($L145=1,'Census Tract'!P141*'DAC Adjustment'!$O$5,'Census Tract'!P141)</f>
        <v>64.51839422665914</v>
      </c>
      <c r="V145" s="196">
        <f ca="1">IF($L145=1,'Census Tract'!Q141*'DAC Adjustment'!$O$5,'Census Tract'!Q141)</f>
        <v>140.48834759088129</v>
      </c>
      <c r="W145" s="196">
        <f ca="1">IF($L145=1,'Census Tract'!R141*'DAC Adjustment'!$O$5,'Census Tract'!R141)</f>
        <v>1.8069565486805115</v>
      </c>
      <c r="X145" s="196">
        <f ca="1">IF($L145=1,'Census Tract'!S141*'DAC Adjustment'!$O$5,'Census Tract'!S141)</f>
        <v>9.3608135655891278</v>
      </c>
      <c r="Y145" s="196">
        <f ca="1">IF($L145=1,'Census Tract'!T141*'DAC Adjustment'!$O$5,'Census Tract'!T141)</f>
        <v>43.1343543332029</v>
      </c>
      <c r="Z145" s="197">
        <f ca="1">IF($L145=1,'Census Tract'!U141*'DAC Adjustment'!$O$5,'Census Tract'!U141)</f>
        <v>93.748863820828703</v>
      </c>
    </row>
    <row r="146" spans="1:26" x14ac:dyDescent="0.25">
      <c r="A146" s="193">
        <v>11</v>
      </c>
      <c r="B146" s="53" t="s">
        <v>32</v>
      </c>
      <c r="C146" s="173">
        <v>41011000600</v>
      </c>
      <c r="D146" s="53">
        <v>2716</v>
      </c>
      <c r="E146" s="173">
        <f t="shared" si="9"/>
        <v>63686</v>
      </c>
      <c r="F146" s="53">
        <v>63698</v>
      </c>
      <c r="G146" s="53">
        <v>285</v>
      </c>
      <c r="H146" s="53">
        <v>47</v>
      </c>
      <c r="I146" s="53">
        <v>61951</v>
      </c>
      <c r="J146" s="194">
        <f t="shared" si="10"/>
        <v>0</v>
      </c>
      <c r="K146" s="172">
        <f>VLOOKUP($C146,'DAC Definition'!$A$6:$D$834,MATCH('DAC Definition'!$A$3,'DAC Definition'!$A$6:$D$6,0),FALSE)</f>
        <v>0</v>
      </c>
      <c r="L146" s="172">
        <f t="shared" si="11"/>
        <v>0</v>
      </c>
      <c r="M146" s="173">
        <f>'Census Tract'!G142</f>
        <v>2015</v>
      </c>
      <c r="N146" s="195">
        <f t="shared" si="8"/>
        <v>9.0155891864736724</v>
      </c>
      <c r="O146" s="196">
        <f ca="1">IF($L146=1,'Census Tract'!J142*'DAC Adjustment'!$O$5,'Census Tract'!J142)</f>
        <v>1.3396079148243882</v>
      </c>
      <c r="P146" s="196">
        <f ca="1">IF($L146=1,'Census Tract'!K142*'DAC Adjustment'!$O$5,'Census Tract'!K142)</f>
        <v>6.6572757667854594</v>
      </c>
      <c r="Q146" s="196">
        <f ca="1">IF($L146=1,'Census Tract'!L142*'DAC Adjustment'!$O$5,'Census Tract'!L142)</f>
        <v>30.632684167617711</v>
      </c>
      <c r="R146" s="196">
        <f ca="1">IF($L146=1,'Census Tract'!M142*'DAC Adjustment'!$O$5,'Census Tract'!M142)</f>
        <v>66.532045866074711</v>
      </c>
      <c r="S146" s="196">
        <f ca="1">IF($L146=1,'Census Tract'!N142*'DAC Adjustment'!$O$5,'Census Tract'!N142)</f>
        <v>0.53003983825782874</v>
      </c>
      <c r="T146" s="196">
        <f ca="1">IF($L146=1,'Census Tract'!O142*'DAC Adjustment'!$O$5,'Census Tract'!O142)</f>
        <v>2.5222399634787558</v>
      </c>
      <c r="U146" s="196">
        <f ca="1">IF($L146=1,'Census Tract'!P142*'DAC Adjustment'!$O$5,'Census Tract'!P142)</f>
        <v>11.503407906434518</v>
      </c>
      <c r="V146" s="196">
        <f ca="1">IF($L146=1,'Census Tract'!Q142*'DAC Adjustment'!$O$5,'Census Tract'!Q142)</f>
        <v>24.951094017760141</v>
      </c>
      <c r="W146" s="196">
        <f ca="1">IF($L146=1,'Census Tract'!R142*'DAC Adjustment'!$O$5,'Census Tract'!R142)</f>
        <v>0.22067327582770027</v>
      </c>
      <c r="X146" s="196">
        <f ca="1">IF($L146=1,'Census Tract'!S142*'DAC Adjustment'!$O$5,'Census Tract'!S142)</f>
        <v>1.0482279209931309</v>
      </c>
      <c r="Y146" s="196">
        <f ca="1">IF($L146=1,'Census Tract'!T142*'DAC Adjustment'!$O$5,'Census Tract'!T142)</f>
        <v>4.5993267805929561</v>
      </c>
      <c r="Z146" s="197">
        <f ca="1">IF($L146=1,'Census Tract'!U142*'DAC Adjustment'!$O$5,'Census Tract'!U142)</f>
        <v>9.8807495592635473</v>
      </c>
    </row>
    <row r="147" spans="1:26" x14ac:dyDescent="0.25">
      <c r="A147" s="193">
        <v>13</v>
      </c>
      <c r="B147" s="53" t="s">
        <v>33</v>
      </c>
      <c r="C147" s="173">
        <v>41013950100</v>
      </c>
      <c r="D147" s="53">
        <v>7566</v>
      </c>
      <c r="E147" s="173">
        <f t="shared" si="9"/>
        <v>23011</v>
      </c>
      <c r="F147" s="53">
        <v>27753</v>
      </c>
      <c r="G147" s="53">
        <v>123</v>
      </c>
      <c r="H147" s="53">
        <v>5</v>
      </c>
      <c r="I147" s="53">
        <v>47210</v>
      </c>
      <c r="J147" s="194">
        <f t="shared" si="10"/>
        <v>1</v>
      </c>
      <c r="K147" s="172">
        <f>VLOOKUP($C147,'DAC Definition'!$A$6:$D$834,MATCH('DAC Definition'!$A$3,'DAC Definition'!$A$6:$D$6,0),FALSE)</f>
        <v>0</v>
      </c>
      <c r="L147" s="172">
        <f t="shared" si="11"/>
        <v>1</v>
      </c>
      <c r="M147" s="173">
        <f>'Census Tract'!G143</f>
        <v>6899</v>
      </c>
      <c r="N147" s="195">
        <f t="shared" si="8"/>
        <v>30.576045832882933</v>
      </c>
      <c r="O147" s="196">
        <f ca="1">IF($L147=1,'Census Tract'!J143*'DAC Adjustment'!$O$5,'Census Tract'!J143)</f>
        <v>2.9348280954996921</v>
      </c>
      <c r="P147" s="196">
        <f ca="1">IF($L147=1,'Census Tract'!K143*'DAC Adjustment'!$O$5,'Census Tract'!K143)</f>
        <v>14.804374356512815</v>
      </c>
      <c r="Q147" s="196">
        <f ca="1">IF($L147=1,'Census Tract'!L143*'DAC Adjustment'!$O$5,'Census Tract'!L143)</f>
        <v>68.596955557162048</v>
      </c>
      <c r="R147" s="196">
        <f ca="1">IF($L147=1,'Census Tract'!M143*'DAC Adjustment'!$O$5,'Census Tract'!M143)</f>
        <v>149.22012842465787</v>
      </c>
      <c r="S147" s="196">
        <f ca="1">IF($L147=1,'Census Tract'!N143*'DAC Adjustment'!$O$5,'Census Tract'!N143)</f>
        <v>3.1064568466050382</v>
      </c>
      <c r="T147" s="196">
        <f ca="1">IF($L147=1,'Census Tract'!O143*'DAC Adjustment'!$O$5,'Census Tract'!O143)</f>
        <v>16.236801593447939</v>
      </c>
      <c r="U147" s="196">
        <f ca="1">IF($L147=1,'Census Tract'!P143*'DAC Adjustment'!$O$5,'Census Tract'!P143)</f>
        <v>75.751829818420674</v>
      </c>
      <c r="V147" s="196">
        <f ca="1">IF($L147=1,'Census Tract'!Q143*'DAC Adjustment'!$O$5,'Census Tract'!Q143)</f>
        <v>164.94907422507066</v>
      </c>
      <c r="W147" s="196">
        <f ca="1">IF($L147=1,'Census Tract'!R143*'DAC Adjustment'!$O$5,'Census Tract'!R143)</f>
        <v>2.121569617558269</v>
      </c>
      <c r="X147" s="196">
        <f ca="1">IF($L147=1,'Census Tract'!S143*'DAC Adjustment'!$O$5,'Census Tract'!S143)</f>
        <v>10.990644833647611</v>
      </c>
      <c r="Y147" s="196">
        <f ca="1">IF($L147=1,'Census Tract'!T143*'DAC Adjustment'!$O$5,'Census Tract'!T143)</f>
        <v>50.644569009222202</v>
      </c>
      <c r="Z147" s="197">
        <f ca="1">IF($L147=1,'Census Tract'!U143*'DAC Adjustment'!$O$5,'Census Tract'!U143)</f>
        <v>110.07167898315879</v>
      </c>
    </row>
    <row r="148" spans="1:26" x14ac:dyDescent="0.25">
      <c r="A148" s="193">
        <v>13</v>
      </c>
      <c r="B148" s="53" t="s">
        <v>33</v>
      </c>
      <c r="C148" s="173">
        <v>41013950300</v>
      </c>
      <c r="D148" s="53">
        <v>6859</v>
      </c>
      <c r="E148" s="173">
        <f t="shared" si="9"/>
        <v>23011</v>
      </c>
      <c r="F148" s="53">
        <v>27753</v>
      </c>
      <c r="G148" s="53">
        <v>123</v>
      </c>
      <c r="H148" s="53">
        <v>5</v>
      </c>
      <c r="I148" s="53">
        <v>44033</v>
      </c>
      <c r="J148" s="194">
        <f t="shared" si="10"/>
        <v>1</v>
      </c>
      <c r="K148" s="172">
        <f>VLOOKUP($C148,'DAC Definition'!$A$6:$D$834,MATCH('DAC Definition'!$A$3,'DAC Definition'!$A$6:$D$6,0),FALSE)</f>
        <v>0</v>
      </c>
      <c r="L148" s="172">
        <f t="shared" si="11"/>
        <v>1</v>
      </c>
      <c r="M148" s="173">
        <f>'Census Tract'!G144</f>
        <v>5790</v>
      </c>
      <c r="N148" s="195">
        <f t="shared" si="8"/>
        <v>25.661009620581559</v>
      </c>
      <c r="O148" s="196">
        <f ca="1">IF($L148=1,'Census Tract'!J144*'DAC Adjustment'!$O$5,'Census Tract'!J144)</f>
        <v>6.065567490568081</v>
      </c>
      <c r="P148" s="196">
        <f ca="1">IF($L148=1,'Census Tract'!K144*'DAC Adjustment'!$O$5,'Census Tract'!K144)</f>
        <v>30.596998833682903</v>
      </c>
      <c r="Q148" s="196">
        <f ca="1">IF($L148=1,'Census Tract'!L144*'DAC Adjustment'!$O$5,'Census Tract'!L144)</f>
        <v>141.77302725753782</v>
      </c>
      <c r="R148" s="196">
        <f ca="1">IF($L148=1,'Census Tract'!M144*'DAC Adjustment'!$O$5,'Census Tract'!M144)</f>
        <v>308.40128636457439</v>
      </c>
      <c r="S148" s="196">
        <f ca="1">IF($L148=1,'Census Tract'!N144*'DAC Adjustment'!$O$5,'Census Tract'!N144)</f>
        <v>2.6071003249519014</v>
      </c>
      <c r="T148" s="196">
        <f ca="1">IF($L148=1,'Census Tract'!O144*'DAC Adjustment'!$O$5,'Census Tract'!O144)</f>
        <v>13.626769274686701</v>
      </c>
      <c r="U148" s="196">
        <f ca="1">IF($L148=1,'Census Tract'!P144*'DAC Adjustment'!$O$5,'Census Tract'!P144)</f>
        <v>63.574879641782232</v>
      </c>
      <c r="V148" s="196">
        <f ca="1">IF($L148=1,'Census Tract'!Q144*'DAC Adjustment'!$O$5,'Census Tract'!Q144)</f>
        <v>138.43385124846486</v>
      </c>
      <c r="W148" s="196">
        <f ca="1">IF($L148=1,'Census Tract'!R144*'DAC Adjustment'!$O$5,'Census Tract'!R144)</f>
        <v>1.7805316836733407</v>
      </c>
      <c r="X148" s="196">
        <f ca="1">IF($L148=1,'Census Tract'!S144*'DAC Adjustment'!$O$5,'Census Tract'!S144)</f>
        <v>9.2239213779996625</v>
      </c>
      <c r="Y148" s="196">
        <f ca="1">IF($L148=1,'Census Tract'!T144*'DAC Adjustment'!$O$5,'Census Tract'!T144)</f>
        <v>42.503559148194881</v>
      </c>
      <c r="Z148" s="197">
        <f ca="1">IF($L148=1,'Census Tract'!U144*'DAC Adjustment'!$O$5,'Census Tract'!U144)</f>
        <v>92.377883941511726</v>
      </c>
    </row>
    <row r="149" spans="1:26" x14ac:dyDescent="0.25">
      <c r="A149" s="193">
        <v>13</v>
      </c>
      <c r="B149" s="53" t="s">
        <v>33</v>
      </c>
      <c r="C149" s="173">
        <v>41013950400</v>
      </c>
      <c r="D149" s="53">
        <v>4242</v>
      </c>
      <c r="E149" s="173">
        <f t="shared" si="9"/>
        <v>23011</v>
      </c>
      <c r="F149" s="53">
        <v>27753</v>
      </c>
      <c r="G149" s="53">
        <v>123</v>
      </c>
      <c r="H149" s="53">
        <v>5</v>
      </c>
      <c r="I149" s="53">
        <v>53021</v>
      </c>
      <c r="J149" s="194">
        <f t="shared" si="10"/>
        <v>0</v>
      </c>
      <c r="K149" s="172">
        <f>VLOOKUP($C149,'DAC Definition'!$A$6:$D$834,MATCH('DAC Definition'!$A$3,'DAC Definition'!$A$6:$D$6,0),FALSE)</f>
        <v>1</v>
      </c>
      <c r="L149" s="172">
        <f t="shared" si="11"/>
        <v>0</v>
      </c>
      <c r="M149" s="173">
        <f>'Census Tract'!G145</f>
        <v>4003</v>
      </c>
      <c r="N149" s="195">
        <f t="shared" si="8"/>
        <v>17.741109069289806</v>
      </c>
      <c r="O149" s="196">
        <f ca="1">IF($L149=1,'Census Tract'!J145*'DAC Adjustment'!$O$5,'Census Tract'!J145)</f>
        <v>0.22433764499631156</v>
      </c>
      <c r="P149" s="196">
        <f ca="1">IF($L149=1,'Census Tract'!K145*'DAC Adjustment'!$O$5,'Census Tract'!K145)</f>
        <v>1.1316432754193042</v>
      </c>
      <c r="Q149" s="196">
        <f ca="1">IF($L149=1,'Census Tract'!L145*'DAC Adjustment'!$O$5,'Census Tract'!L145)</f>
        <v>5.2435369169349002</v>
      </c>
      <c r="R149" s="196">
        <f ca="1">IF($L149=1,'Census Tract'!M145*'DAC Adjustment'!$O$5,'Census Tract'!M145)</f>
        <v>11.406355366492175</v>
      </c>
      <c r="S149" s="196">
        <f ca="1">IF($L149=1,'Census Tract'!N145*'DAC Adjustment'!$O$5,'Census Tract'!N145)</f>
        <v>1.4419651261875592</v>
      </c>
      <c r="T149" s="196">
        <f ca="1">IF($L149=1,'Census Tract'!O145*'DAC Adjustment'!$O$5,'Census Tract'!O145)</f>
        <v>7.536850764293038</v>
      </c>
      <c r="U149" s="196">
        <f ca="1">IF($L149=1,'Census Tract'!P145*'DAC Adjustment'!$O$5,'Census Tract'!P145)</f>
        <v>35.162727904118036</v>
      </c>
      <c r="V149" s="196">
        <f ca="1">IF($L149=1,'Census Tract'!Q145*'DAC Adjustment'!$O$5,'Census Tract'!Q145)</f>
        <v>76.566591578252812</v>
      </c>
      <c r="W149" s="196">
        <f ca="1">IF($L149=1,'Census Tract'!R145*'DAC Adjustment'!$O$5,'Census Tract'!R145)</f>
        <v>0.98479700583687491</v>
      </c>
      <c r="X149" s="196">
        <f ca="1">IF($L149=1,'Census Tract'!S145*'DAC Adjustment'!$O$5,'Census Tract'!S145)</f>
        <v>5.1016728533516611</v>
      </c>
      <c r="Y149" s="196">
        <f ca="1">IF($L149=1,'Census Tract'!T145*'DAC Adjustment'!$O$5,'Census Tract'!T145)</f>
        <v>23.508358862897978</v>
      </c>
      <c r="Z149" s="197">
        <f ca="1">IF($L149=1,'Census Tract'!U145*'DAC Adjustment'!$O$5,'Census Tract'!U145)</f>
        <v>51.093425826303474</v>
      </c>
    </row>
    <row r="150" spans="1:26" x14ac:dyDescent="0.25">
      <c r="A150" s="193">
        <v>13</v>
      </c>
      <c r="B150" s="53" t="s">
        <v>33</v>
      </c>
      <c r="C150" s="173">
        <v>41013950200</v>
      </c>
      <c r="D150" s="53">
        <v>4344</v>
      </c>
      <c r="E150" s="173">
        <f t="shared" si="9"/>
        <v>23011</v>
      </c>
      <c r="F150" s="53">
        <v>27753</v>
      </c>
      <c r="G150" s="53">
        <v>123</v>
      </c>
      <c r="H150" s="53">
        <v>5</v>
      </c>
      <c r="I150" s="53">
        <v>50352</v>
      </c>
      <c r="J150" s="194">
        <f t="shared" si="10"/>
        <v>0</v>
      </c>
      <c r="K150" s="172">
        <f>VLOOKUP($C150,'DAC Definition'!$A$6:$D$834,MATCH('DAC Definition'!$A$3,'DAC Definition'!$A$6:$D$6,0),FALSE)</f>
        <v>0</v>
      </c>
      <c r="L150" s="172">
        <f t="shared" si="11"/>
        <v>0</v>
      </c>
      <c r="M150" s="173">
        <f>'Census Tract'!G146</f>
        <v>4396</v>
      </c>
      <c r="N150" s="195">
        <f t="shared" si="8"/>
        <v>19.482866717111666</v>
      </c>
      <c r="O150" s="196">
        <f ca="1">IF($L150=1,'Census Tract'!J146*'DAC Adjustment'!$O$5,'Census Tract'!J146)</f>
        <v>1.9391377259270219</v>
      </c>
      <c r="P150" s="196">
        <f ca="1">IF($L150=1,'Census Tract'!K146*'DAC Adjustment'!$O$5,'Census Tract'!K146)</f>
        <v>9.7817384491723427</v>
      </c>
      <c r="Q150" s="196">
        <f ca="1">IF($L150=1,'Census Tract'!L146*'DAC Adjustment'!$O$5,'Census Tract'!L146)</f>
        <v>45.324271158711269</v>
      </c>
      <c r="R150" s="196">
        <f ca="1">IF($L150=1,'Census Tract'!M146*'DAC Adjustment'!$O$5,'Census Tract'!M146)</f>
        <v>98.594660770637844</v>
      </c>
      <c r="S150" s="196">
        <f ca="1">IF($L150=1,'Census Tract'!N146*'DAC Adjustment'!$O$5,'Census Tract'!N146)</f>
        <v>1.5835320246616318</v>
      </c>
      <c r="T150" s="196">
        <f ca="1">IF($L150=1,'Census Tract'!O146*'DAC Adjustment'!$O$5,'Census Tract'!O146)</f>
        <v>8.2767913964107418</v>
      </c>
      <c r="U150" s="196">
        <f ca="1">IF($L150=1,'Census Tract'!P146*'DAC Adjustment'!$O$5,'Census Tract'!P146)</f>
        <v>38.614876809018959</v>
      </c>
      <c r="V150" s="196">
        <f ca="1">IF($L150=1,'Census Tract'!Q146*'DAC Adjustment'!$O$5,'Census Tract'!Q146)</f>
        <v>84.083621428428529</v>
      </c>
      <c r="W150" s="196">
        <f ca="1">IF($L150=1,'Census Tract'!R146*'DAC Adjustment'!$O$5,'Census Tract'!R146)</f>
        <v>1.0814807988156139</v>
      </c>
      <c r="X150" s="196">
        <f ca="1">IF($L150=1,'Census Tract'!S146*'DAC Adjustment'!$O$5,'Census Tract'!S146)</f>
        <v>5.6025365634109177</v>
      </c>
      <c r="Y150" s="196">
        <f ca="1">IF($L150=1,'Census Tract'!T146*'DAC Adjustment'!$O$5,'Census Tract'!T146)</f>
        <v>25.81632414721447</v>
      </c>
      <c r="Z150" s="197">
        <f ca="1">IF($L150=1,'Census Tract'!U146*'DAC Adjustment'!$O$5,'Census Tract'!U146)</f>
        <v>56.109592788516139</v>
      </c>
    </row>
    <row r="151" spans="1:26" x14ac:dyDescent="0.25">
      <c r="A151" s="193">
        <v>15</v>
      </c>
      <c r="B151" s="53" t="s">
        <v>34</v>
      </c>
      <c r="C151" s="173">
        <v>41015950302</v>
      </c>
      <c r="D151" s="53">
        <v>4515</v>
      </c>
      <c r="E151" s="173">
        <f t="shared" si="9"/>
        <v>22650</v>
      </c>
      <c r="F151" s="53">
        <v>36372</v>
      </c>
      <c r="G151" s="53">
        <v>220</v>
      </c>
      <c r="H151" s="53">
        <v>5</v>
      </c>
      <c r="I151" s="53">
        <v>54269</v>
      </c>
      <c r="J151" s="194">
        <f t="shared" si="10"/>
        <v>0</v>
      </c>
      <c r="K151" s="172">
        <f>VLOOKUP($C151,'DAC Definition'!$A$6:$D$834,MATCH('DAC Definition'!$A$3,'DAC Definition'!$A$6:$D$6,0),FALSE)</f>
        <v>0</v>
      </c>
      <c r="L151" s="172">
        <f t="shared" si="11"/>
        <v>0</v>
      </c>
      <c r="M151" s="173">
        <f>'Census Tract'!G147</f>
        <v>3504</v>
      </c>
      <c r="N151" s="195">
        <f t="shared" si="8"/>
        <v>21.19432530517981</v>
      </c>
      <c r="O151" s="196">
        <f ca="1">IF($L151=1,'Census Tract'!J147*'DAC Adjustment'!$O$5,'Census Tract'!J147)</f>
        <v>1.2910314782868308</v>
      </c>
      <c r="P151" s="196">
        <f ca="1">IF($L151=1,'Census Tract'!K147*'DAC Adjustment'!$O$5,'Census Tract'!K147)</f>
        <v>6.4158717483263228</v>
      </c>
      <c r="Q151" s="196">
        <f ca="1">IF($L151=1,'Census Tract'!L147*'DAC Adjustment'!$O$5,'Census Tract'!L147)</f>
        <v>29.521891508081666</v>
      </c>
      <c r="R151" s="196">
        <f ca="1">IF($L151=1,'Census Tract'!M147*'DAC Adjustment'!$O$5,'Census Tract'!M147)</f>
        <v>64.119481959903027</v>
      </c>
      <c r="S151" s="196">
        <f ca="1">IF($L151=1,'Census Tract'!N147*'DAC Adjustment'!$O$5,'Census Tract'!N147)</f>
        <v>1.3412143083474313</v>
      </c>
      <c r="T151" s="196">
        <f ca="1">IF($L151=1,'Census Tract'!O147*'DAC Adjustment'!$O$5,'Census Tract'!O147)</f>
        <v>6.3822831491731646</v>
      </c>
      <c r="U151" s="196">
        <f ca="1">IF($L151=1,'Census Tract'!P147*'DAC Adjustment'!$O$5,'Census Tract'!P147)</f>
        <v>29.108255955964577</v>
      </c>
      <c r="V151" s="196">
        <f ca="1">IF($L151=1,'Census Tract'!Q147*'DAC Adjustment'!$O$5,'Census Tract'!Q147)</f>
        <v>63.136318989787981</v>
      </c>
      <c r="W151" s="196">
        <f ca="1">IF($L151=1,'Census Tract'!R147*'DAC Adjustment'!$O$5,'Census Tract'!R147)</f>
        <v>0.55839228232886418</v>
      </c>
      <c r="X151" s="196">
        <f ca="1">IF($L151=1,'Census Tract'!S147*'DAC Adjustment'!$O$5,'Census Tract'!S147)</f>
        <v>2.6524389009442588</v>
      </c>
      <c r="Y151" s="196">
        <f ca="1">IF($L151=1,'Census Tract'!T147*'DAC Adjustment'!$O$5,'Census Tract'!T147)</f>
        <v>11.63814951565235</v>
      </c>
      <c r="Z151" s="197">
        <f ca="1">IF($L151=1,'Census Tract'!U147*'DAC Adjustment'!$O$5,'Census Tract'!U147)</f>
        <v>25.002276677240136</v>
      </c>
    </row>
    <row r="152" spans="1:26" x14ac:dyDescent="0.25">
      <c r="A152" s="193">
        <v>15</v>
      </c>
      <c r="B152" s="53" t="s">
        <v>34</v>
      </c>
      <c r="C152" s="173">
        <v>41015950100</v>
      </c>
      <c r="D152" s="53">
        <v>2715</v>
      </c>
      <c r="E152" s="173">
        <f t="shared" si="9"/>
        <v>22650</v>
      </c>
      <c r="F152" s="53">
        <v>36372</v>
      </c>
      <c r="G152" s="53">
        <v>220</v>
      </c>
      <c r="H152" s="53">
        <v>5</v>
      </c>
      <c r="I152" s="53">
        <v>32287</v>
      </c>
      <c r="J152" s="194">
        <f t="shared" si="10"/>
        <v>1</v>
      </c>
      <c r="K152" s="172">
        <f>VLOOKUP($C152,'DAC Definition'!$A$6:$D$834,MATCH('DAC Definition'!$A$3,'DAC Definition'!$A$6:$D$6,0),FALSE)</f>
        <v>1</v>
      </c>
      <c r="L152" s="172">
        <f t="shared" si="11"/>
        <v>1</v>
      </c>
      <c r="M152" s="173">
        <f>'Census Tract'!G148</f>
        <v>2519</v>
      </c>
      <c r="N152" s="195">
        <f t="shared" si="8"/>
        <v>15.236445617507973</v>
      </c>
      <c r="O152" s="196">
        <f ca="1">IF($L152=1,'Census Tract'!J148*'DAC Adjustment'!$O$5,'Census Tract'!J148)</f>
        <v>0.94882531359741351</v>
      </c>
      <c r="P152" s="196">
        <f ca="1">IF($L152=1,'Census Tract'!K148*'DAC Adjustment'!$O$5,'Census Tract'!K148)</f>
        <v>4.7862309765165776</v>
      </c>
      <c r="Q152" s="196">
        <f ca="1">IF($L152=1,'Census Tract'!L148*'DAC Adjustment'!$O$5,'Census Tract'!L148)</f>
        <v>22.177287987721236</v>
      </c>
      <c r="R152" s="196">
        <f ca="1">IF($L152=1,'Census Tract'!M148*'DAC Adjustment'!$O$5,'Census Tract'!M148)</f>
        <v>48.242633142526834</v>
      </c>
      <c r="S152" s="196">
        <f ca="1">IF($L152=1,'Census Tract'!N148*'DAC Adjustment'!$O$5,'Census Tract'!N148)</f>
        <v>1.5979654868386171</v>
      </c>
      <c r="T152" s="196">
        <f ca="1">IF($L152=1,'Census Tract'!O148*'DAC Adjustment'!$O$5,'Census Tract'!O148)</f>
        <v>8.3522320908244971</v>
      </c>
      <c r="U152" s="196">
        <f ca="1">IF($L152=1,'Census Tract'!P148*'DAC Adjustment'!$O$5,'Census Tract'!P148)</f>
        <v>38.966840871135744</v>
      </c>
      <c r="V152" s="196">
        <f ca="1">IF($L152=1,'Census Tract'!Q148*'DAC Adjustment'!$O$5,'Census Tract'!Q148)</f>
        <v>84.850020686978738</v>
      </c>
      <c r="W152" s="196">
        <f ca="1">IF($L152=1,'Census Tract'!R148*'DAC Adjustment'!$O$5,'Census Tract'!R148)</f>
        <v>1.0913382011047634</v>
      </c>
      <c r="X152" s="196">
        <f ca="1">IF($L152=1,'Census Tract'!S148*'DAC Adjustment'!$O$5,'Census Tract'!S148)</f>
        <v>5.6536021549643607</v>
      </c>
      <c r="Y152" s="196">
        <f ca="1">IF($L152=1,'Census Tract'!T148*'DAC Adjustment'!$O$5,'Census Tract'!T148)</f>
        <v>26.051632895205998</v>
      </c>
      <c r="Z152" s="197">
        <f ca="1">IF($L152=1,'Census Tract'!U148*'DAC Adjustment'!$O$5,'Census Tract'!U148)</f>
        <v>56.621016411573052</v>
      </c>
    </row>
    <row r="153" spans="1:26" x14ac:dyDescent="0.25">
      <c r="A153" s="193">
        <v>15</v>
      </c>
      <c r="B153" s="53" t="s">
        <v>34</v>
      </c>
      <c r="C153" s="173">
        <v>41015950400</v>
      </c>
      <c r="D153" s="53">
        <v>5231</v>
      </c>
      <c r="E153" s="173">
        <f t="shared" si="9"/>
        <v>22650</v>
      </c>
      <c r="F153" s="53">
        <v>36372</v>
      </c>
      <c r="G153" s="53">
        <v>220</v>
      </c>
      <c r="H153" s="53">
        <v>5</v>
      </c>
      <c r="I153" s="53">
        <v>37896</v>
      </c>
      <c r="J153" s="194">
        <f t="shared" si="10"/>
        <v>1</v>
      </c>
      <c r="K153" s="172">
        <f>VLOOKUP($C153,'DAC Definition'!$A$6:$D$834,MATCH('DAC Definition'!$A$3,'DAC Definition'!$A$6:$D$6,0),FALSE)</f>
        <v>1</v>
      </c>
      <c r="L153" s="172">
        <f t="shared" si="11"/>
        <v>1</v>
      </c>
      <c r="M153" s="173">
        <f>'Census Tract'!G149</f>
        <v>4396</v>
      </c>
      <c r="N153" s="195">
        <f t="shared" si="8"/>
        <v>26.589684372594302</v>
      </c>
      <c r="O153" s="196">
        <f ca="1">IF($L153=1,'Census Tract'!J149*'DAC Adjustment'!$O$5,'Census Tract'!J149)</f>
        <v>2.3240458086090499</v>
      </c>
      <c r="P153" s="196">
        <f ca="1">IF($L153=1,'Census Tract'!K149*'DAC Adjustment'!$O$5,'Census Tract'!K149)</f>
        <v>11.723359274463682</v>
      </c>
      <c r="Q153" s="196">
        <f ca="1">IF($L153=1,'Census Tract'!L149*'DAC Adjustment'!$O$5,'Census Tract'!L149)</f>
        <v>54.320887581260529</v>
      </c>
      <c r="R153" s="196">
        <f ca="1">IF($L153=1,'Census Tract'!M149*'DAC Adjustment'!$O$5,'Census Tract'!M149)</f>
        <v>118.16515405355764</v>
      </c>
      <c r="S153" s="196">
        <f ca="1">IF($L153=1,'Census Tract'!N149*'DAC Adjustment'!$O$5,'Census Tract'!N149)</f>
        <v>2.7886686304654869</v>
      </c>
      <c r="T153" s="196">
        <f ca="1">IF($L153=1,'Census Tract'!O149*'DAC Adjustment'!$O$5,'Census Tract'!O149)</f>
        <v>14.575788912768754</v>
      </c>
      <c r="U153" s="196">
        <f ca="1">IF($L153=1,'Census Tract'!P149*'DAC Adjustment'!$O$5,'Census Tract'!P149)</f>
        <v>68.002474184006644</v>
      </c>
      <c r="V153" s="196">
        <f ca="1">IF($L153=1,'Census Tract'!Q149*'DAC Adjustment'!$O$5,'Census Tract'!Q149)</f>
        <v>148.07490708215903</v>
      </c>
      <c r="W153" s="196">
        <f ca="1">IF($L153=1,'Census Tract'!R149*'DAC Adjustment'!$O$5,'Census Tract'!R149)</f>
        <v>1.9045346296373722</v>
      </c>
      <c r="X153" s="196">
        <f ca="1">IF($L153=1,'Census Tract'!S149*'DAC Adjustment'!$O$5,'Census Tract'!S149)</f>
        <v>9.8663100727365354</v>
      </c>
      <c r="Y153" s="196">
        <f ca="1">IF($L153=1,'Census Tract'!T149*'DAC Adjustment'!$O$5,'Census Tract'!T149)</f>
        <v>45.463667410609588</v>
      </c>
      <c r="Z153" s="197">
        <f ca="1">IF($L153=1,'Census Tract'!U149*'DAC Adjustment'!$O$5,'Census Tract'!U149)</f>
        <v>98.811428402252943</v>
      </c>
    </row>
    <row r="154" spans="1:26" x14ac:dyDescent="0.25">
      <c r="A154" s="193">
        <v>15</v>
      </c>
      <c r="B154" s="53" t="s">
        <v>34</v>
      </c>
      <c r="C154" s="173">
        <v>41015950301</v>
      </c>
      <c r="D154" s="53">
        <v>4455</v>
      </c>
      <c r="E154" s="173">
        <f t="shared" si="9"/>
        <v>22650</v>
      </c>
      <c r="F154" s="53">
        <v>36372</v>
      </c>
      <c r="G154" s="53">
        <v>220</v>
      </c>
      <c r="H154" s="53">
        <v>5</v>
      </c>
      <c r="I154" s="53">
        <v>66968</v>
      </c>
      <c r="J154" s="194">
        <f t="shared" si="10"/>
        <v>0</v>
      </c>
      <c r="K154" s="172">
        <f>VLOOKUP($C154,'DAC Definition'!$A$6:$D$834,MATCH('DAC Definition'!$A$3,'DAC Definition'!$A$6:$D$6,0),FALSE)</f>
        <v>0</v>
      </c>
      <c r="L154" s="172">
        <f t="shared" si="11"/>
        <v>0</v>
      </c>
      <c r="M154" s="173">
        <f>'Census Tract'!G150</f>
        <v>4713</v>
      </c>
      <c r="N154" s="195">
        <f t="shared" si="8"/>
        <v>28.507093368525243</v>
      </c>
      <c r="O154" s="196">
        <f ca="1">IF($L154=1,'Census Tract'!J150*'DAC Adjustment'!$O$5,'Census Tract'!J150)</f>
        <v>0.78057207985017996</v>
      </c>
      <c r="P154" s="196">
        <f ca="1">IF($L154=1,'Census Tract'!K150*'DAC Adjustment'!$O$5,'Census Tract'!K150)</f>
        <v>3.9374985199520998</v>
      </c>
      <c r="Q154" s="196">
        <f ca="1">IF($L154=1,'Census Tract'!L150*'DAC Adjustment'!$O$5,'Census Tract'!L150)</f>
        <v>18.244635300020065</v>
      </c>
      <c r="R154" s="196">
        <f ca="1">IF($L154=1,'Census Tract'!M150*'DAC Adjustment'!$O$5,'Census Tract'!M150)</f>
        <v>39.687866617657704</v>
      </c>
      <c r="S154" s="196">
        <f ca="1">IF($L154=1,'Census Tract'!N150*'DAC Adjustment'!$O$5,'Census Tract'!N150)</f>
        <v>2.3918098735912356</v>
      </c>
      <c r="T154" s="196">
        <f ca="1">IF($L154=1,'Census Tract'!O150*'DAC Adjustment'!$O$5,'Census Tract'!O150)</f>
        <v>12.501491018358353</v>
      </c>
      <c r="U154" s="196">
        <f ca="1">IF($L154=1,'Census Tract'!P150*'DAC Adjustment'!$O$5,'Census Tract'!P150)</f>
        <v>58.324961024426457</v>
      </c>
      <c r="V154" s="196">
        <f ca="1">IF($L154=1,'Census Tract'!Q150*'DAC Adjustment'!$O$5,'Census Tract'!Q150)</f>
        <v>127.00219055108562</v>
      </c>
      <c r="W154" s="196">
        <f ca="1">IF($L154=1,'Census Tract'!R150*'DAC Adjustment'!$O$5,'Census Tract'!R150)</f>
        <v>1.6334980363022631</v>
      </c>
      <c r="X154" s="196">
        <f ca="1">IF($L154=1,'Census Tract'!S150*'DAC Adjustment'!$O$5,'Census Tract'!S150)</f>
        <v>8.4622237257156154</v>
      </c>
      <c r="Y154" s="196">
        <f ca="1">IF($L154=1,'Census Tract'!T150*'DAC Adjustment'!$O$5,'Census Tract'!T150)</f>
        <v>38.993678709045142</v>
      </c>
      <c r="Z154" s="197">
        <f ca="1">IF($L154=1,'Census Tract'!U150*'DAC Adjustment'!$O$5,'Census Tract'!U150)</f>
        <v>84.749456243824966</v>
      </c>
    </row>
    <row r="155" spans="1:26" x14ac:dyDescent="0.25">
      <c r="A155" s="193">
        <v>15</v>
      </c>
      <c r="B155" s="53" t="s">
        <v>34</v>
      </c>
      <c r="C155" s="173">
        <v>41015950200</v>
      </c>
      <c r="D155" s="53">
        <v>5734</v>
      </c>
      <c r="E155" s="173">
        <f t="shared" si="9"/>
        <v>22650</v>
      </c>
      <c r="F155" s="53">
        <v>36372</v>
      </c>
      <c r="G155" s="53">
        <v>220</v>
      </c>
      <c r="H155" s="53">
        <v>5</v>
      </c>
      <c r="I155" s="53">
        <v>51317</v>
      </c>
      <c r="J155" s="194">
        <f t="shared" si="10"/>
        <v>0</v>
      </c>
      <c r="K155" s="172">
        <f>VLOOKUP($C155,'DAC Definition'!$A$6:$D$834,MATCH('DAC Definition'!$A$3,'DAC Definition'!$A$6:$D$6,0),FALSE)</f>
        <v>0</v>
      </c>
      <c r="L155" s="172">
        <f t="shared" si="11"/>
        <v>0</v>
      </c>
      <c r="M155" s="173">
        <f>'Census Tract'!G151</f>
        <v>4485</v>
      </c>
      <c r="N155" s="195">
        <f t="shared" si="8"/>
        <v>27.128010557571759</v>
      </c>
      <c r="O155" s="196">
        <f ca="1">IF($L155=1,'Census Tract'!J151*'DAC Adjustment'!$O$5,'Census Tract'!J151)</f>
        <v>2.2510592460246333</v>
      </c>
      <c r="P155" s="196">
        <f ca="1">IF($L155=1,'Census Tract'!K151*'DAC Adjustment'!$O$5,'Census Tract'!K151)</f>
        <v>11.355187660885484</v>
      </c>
      <c r="Q155" s="196">
        <f ca="1">IF($L155=1,'Census Tract'!L151*'DAC Adjustment'!$O$5,'Census Tract'!L151)</f>
        <v>52.614942351435815</v>
      </c>
      <c r="R155" s="196">
        <f ca="1">IF($L155=1,'Census Tract'!M151*'DAC Adjustment'!$O$5,'Census Tract'!M151)</f>
        <v>114.45418227336326</v>
      </c>
      <c r="S155" s="196">
        <f ca="1">IF($L155=1,'Census Tract'!N151*'DAC Adjustment'!$O$5,'Census Tract'!N151)</f>
        <v>2.2761016938376173</v>
      </c>
      <c r="T155" s="196">
        <f ca="1">IF($L155=1,'Census Tract'!O151*'DAC Adjustment'!$O$5,'Census Tract'!O151)</f>
        <v>11.896708512059666</v>
      </c>
      <c r="U155" s="196">
        <f ca="1">IF($L155=1,'Census Tract'!P151*'DAC Adjustment'!$O$5,'Census Tract'!P151)</f>
        <v>55.503384297592326</v>
      </c>
      <c r="V155" s="196">
        <f ca="1">IF($L155=1,'Census Tract'!Q151*'DAC Adjustment'!$O$5,'Census Tract'!Q151)</f>
        <v>120.85822716350923</v>
      </c>
      <c r="W155" s="196">
        <f ca="1">IF($L155=1,'Census Tract'!R151*'DAC Adjustment'!$O$5,'Census Tract'!R151)</f>
        <v>1.5544745794219497</v>
      </c>
      <c r="X155" s="196">
        <f ca="1">IF($L155=1,'Census Tract'!S151*'DAC Adjustment'!$O$5,'Census Tract'!S151)</f>
        <v>8.0528481667376468</v>
      </c>
      <c r="Y155" s="196">
        <f ca="1">IF($L155=1,'Census Tract'!T151*'DAC Adjustment'!$O$5,'Census Tract'!T151)</f>
        <v>37.107288141325576</v>
      </c>
      <c r="Z155" s="197">
        <f ca="1">IF($L155=1,'Census Tract'!U151*'DAC Adjustment'!$O$5,'Census Tract'!U151)</f>
        <v>80.649546202748752</v>
      </c>
    </row>
    <row r="156" spans="1:26" x14ac:dyDescent="0.25">
      <c r="A156" s="193">
        <v>17</v>
      </c>
      <c r="B156" s="53" t="s">
        <v>35</v>
      </c>
      <c r="C156" s="173">
        <v>41017001800</v>
      </c>
      <c r="D156" s="53">
        <v>9175</v>
      </c>
      <c r="E156" s="173">
        <f t="shared" si="9"/>
        <v>186251</v>
      </c>
      <c r="F156" s="53">
        <v>206190</v>
      </c>
      <c r="G156" s="53">
        <v>1361</v>
      </c>
      <c r="H156" s="53">
        <v>161</v>
      </c>
      <c r="I156" s="53">
        <v>44744</v>
      </c>
      <c r="J156" s="194">
        <f t="shared" si="10"/>
        <v>1</v>
      </c>
      <c r="K156" s="172">
        <f>VLOOKUP($C156,'DAC Definition'!$A$6:$D$834,MATCH('DAC Definition'!$A$3,'DAC Definition'!$A$6:$D$6,0),FALSE)</f>
        <v>0</v>
      </c>
      <c r="L156" s="172">
        <f t="shared" si="11"/>
        <v>1</v>
      </c>
      <c r="M156" s="173">
        <f>'Census Tract'!G152</f>
        <v>6772</v>
      </c>
      <c r="N156" s="195">
        <f t="shared" si="8"/>
        <v>44.699995150104272</v>
      </c>
      <c r="O156" s="196">
        <f ca="1">IF($L156=1,'Census Tract'!J152*'DAC Adjustment'!$O$5,'Census Tract'!J152)</f>
        <v>2.8081687410757974</v>
      </c>
      <c r="P156" s="196">
        <f ca="1">IF($L156=1,'Census Tract'!K152*'DAC Adjustment'!$O$5,'Census Tract'!K152)</f>
        <v>13.955392098037184</v>
      </c>
      <c r="Q156" s="196">
        <f ca="1">IF($L156=1,'Census Tract'!L152*'DAC Adjustment'!$O$5,'Census Tract'!L152)</f>
        <v>64.214122044828528</v>
      </c>
      <c r="R156" s="196">
        <f ca="1">IF($L156=1,'Census Tract'!M152*'DAC Adjustment'!$O$5,'Census Tract'!M152)</f>
        <v>139.46857839028559</v>
      </c>
      <c r="S156" s="196">
        <f ca="1">IF($L156=1,'Census Tract'!N152*'DAC Adjustment'!$O$5,'Census Tract'!N152)</f>
        <v>2.3392088555197175</v>
      </c>
      <c r="T156" s="196">
        <f ca="1">IF($L156=1,'Census Tract'!O152*'DAC Adjustment'!$O$5,'Census Tract'!O152)</f>
        <v>11.131325671119196</v>
      </c>
      <c r="U156" s="196">
        <f ca="1">IF($L156=1,'Census Tract'!P152*'DAC Adjustment'!$O$5,'Census Tract'!P152)</f>
        <v>50.767643677186776</v>
      </c>
      <c r="V156" s="196">
        <f ca="1">IF($L156=1,'Census Tract'!Q152*'DAC Adjustment'!$O$5,'Census Tract'!Q152)</f>
        <v>110.11591180219652</v>
      </c>
      <c r="W156" s="196">
        <f ca="1">IF($L156=1,'Census Tract'!R152*'DAC Adjustment'!$O$5,'Census Tract'!R152)</f>
        <v>0.97389072242076424</v>
      </c>
      <c r="X156" s="196">
        <f ca="1">IF($L156=1,'Census Tract'!S152*'DAC Adjustment'!$O$5,'Census Tract'!S152)</f>
        <v>4.6261127153189765</v>
      </c>
      <c r="Y156" s="196">
        <f ca="1">IF($L156=1,'Census Tract'!T152*'DAC Adjustment'!$O$5,'Census Tract'!T152)</f>
        <v>20.298070367606236</v>
      </c>
      <c r="Z156" s="197">
        <f ca="1">IF($L156=1,'Census Tract'!U152*'DAC Adjustment'!$O$5,'Census Tract'!U152)</f>
        <v>43.606414461546294</v>
      </c>
    </row>
    <row r="157" spans="1:26" x14ac:dyDescent="0.25">
      <c r="A157" s="193">
        <v>17</v>
      </c>
      <c r="B157" s="53" t="s">
        <v>35</v>
      </c>
      <c r="C157" s="173">
        <v>41017000700</v>
      </c>
      <c r="D157" s="53">
        <v>8331</v>
      </c>
      <c r="E157" s="173">
        <f t="shared" si="9"/>
        <v>186251</v>
      </c>
      <c r="F157" s="53">
        <v>206190</v>
      </c>
      <c r="G157" s="53">
        <v>1361</v>
      </c>
      <c r="H157" s="53">
        <v>161</v>
      </c>
      <c r="I157" s="53">
        <v>64023</v>
      </c>
      <c r="J157" s="194">
        <f t="shared" si="10"/>
        <v>0</v>
      </c>
      <c r="K157" s="172">
        <f>VLOOKUP($C157,'DAC Definition'!$A$6:$D$834,MATCH('DAC Definition'!$A$3,'DAC Definition'!$A$6:$D$6,0),FALSE)</f>
        <v>0</v>
      </c>
      <c r="L157" s="172">
        <f t="shared" si="11"/>
        <v>0</v>
      </c>
      <c r="M157" s="173">
        <f>'Census Tract'!G153</f>
        <v>7350</v>
      </c>
      <c r="N157" s="195">
        <f t="shared" si="8"/>
        <v>48.515204423104898</v>
      </c>
      <c r="O157" s="196">
        <f ca="1">IF($L157=1,'Census Tract'!J153*'DAC Adjustment'!$O$5,'Census Tract'!J153)</f>
        <v>3.7676431885681914</v>
      </c>
      <c r="P157" s="196">
        <f ca="1">IF($L157=1,'Census Tract'!K153*'DAC Adjustment'!$O$5,'Census Tract'!K153)</f>
        <v>19.005406241973521</v>
      </c>
      <c r="Q157" s="196">
        <f ca="1">IF($L157=1,'Census Tract'!L153*'DAC Adjustment'!$O$5,'Census Tract'!L153)</f>
        <v>88.062688495372441</v>
      </c>
      <c r="R157" s="196">
        <f ca="1">IF($L157=1,'Census Tract'!M153*'DAC Adjustment'!$O$5,'Census Tract'!M153)</f>
        <v>191.56426957971789</v>
      </c>
      <c r="S157" s="196">
        <f ca="1">IF($L157=1,'Census Tract'!N153*'DAC Adjustment'!$O$5,'Census Tract'!N153)</f>
        <v>2.6929265628576511</v>
      </c>
      <c r="T157" s="196">
        <f ca="1">IF($L157=1,'Census Tract'!O153*'DAC Adjustment'!$O$5,'Census Tract'!O153)</f>
        <v>14.075365107559993</v>
      </c>
      <c r="U157" s="196">
        <f ca="1">IF($L157=1,'Census Tract'!P153*'DAC Adjustment'!$O$5,'Census Tract'!P153)</f>
        <v>65.667776755385134</v>
      </c>
      <c r="V157" s="196">
        <f ca="1">IF($L157=1,'Census Tract'!Q153*'DAC Adjustment'!$O$5,'Census Tract'!Q153)</f>
        <v>142.99111992652354</v>
      </c>
      <c r="W157" s="196">
        <f ca="1">IF($L157=1,'Census Tract'!R153*'DAC Adjustment'!$O$5,'Census Tract'!R153)</f>
        <v>1.8391471249047757</v>
      </c>
      <c r="X157" s="196">
        <f ca="1">IF($L157=1,'Census Tract'!S153*'DAC Adjustment'!$O$5,'Census Tract'!S153)</f>
        <v>9.5275746218105759</v>
      </c>
      <c r="Y157" s="196">
        <f ca="1">IF($L157=1,'Census Tract'!T153*'DAC Adjustment'!$O$5,'Census Tract'!T153)</f>
        <v>43.902784388735405</v>
      </c>
      <c r="Z157" s="197">
        <f ca="1">IF($L157=1,'Census Tract'!U153*'DAC Adjustment'!$O$5,'Census Tract'!U153)</f>
        <v>95.418981427677778</v>
      </c>
    </row>
    <row r="158" spans="1:26" x14ac:dyDescent="0.25">
      <c r="A158" s="193">
        <v>17</v>
      </c>
      <c r="B158" s="53" t="s">
        <v>35</v>
      </c>
      <c r="C158" s="173">
        <v>41017001500</v>
      </c>
      <c r="D158" s="53">
        <v>6506</v>
      </c>
      <c r="E158" s="173">
        <f t="shared" si="9"/>
        <v>186251</v>
      </c>
      <c r="F158" s="53">
        <v>206190</v>
      </c>
      <c r="G158" s="53">
        <v>1361</v>
      </c>
      <c r="H158" s="53">
        <v>161</v>
      </c>
      <c r="I158" s="53">
        <v>51447</v>
      </c>
      <c r="J158" s="194">
        <f t="shared" si="10"/>
        <v>0</v>
      </c>
      <c r="K158" s="172">
        <f>VLOOKUP($C158,'DAC Definition'!$A$6:$D$834,MATCH('DAC Definition'!$A$3,'DAC Definition'!$A$6:$D$6,0),FALSE)</f>
        <v>0</v>
      </c>
      <c r="L158" s="172">
        <f t="shared" si="11"/>
        <v>0</v>
      </c>
      <c r="M158" s="173">
        <f>'Census Tract'!G154</f>
        <v>5226</v>
      </c>
      <c r="N158" s="195">
        <f t="shared" si="8"/>
        <v>34.495300451040301</v>
      </c>
      <c r="O158" s="196">
        <f ca="1">IF($L158=1,'Census Tract'!J154*'DAC Adjustment'!$O$5,'Census Tract'!J154)</f>
        <v>4.5421472102643738</v>
      </c>
      <c r="P158" s="196">
        <f ca="1">IF($L158=1,'Census Tract'!K154*'DAC Adjustment'!$O$5,'Census Tract'!K154)</f>
        <v>22.572520076539856</v>
      </c>
      <c r="Q158" s="196">
        <f ca="1">IF($L158=1,'Census Tract'!L154*'DAC Adjustment'!$O$5,'Census Tract'!L154)</f>
        <v>103.86483940197856</v>
      </c>
      <c r="R158" s="196">
        <f ca="1">IF($L158=1,'Census Tract'!M154*'DAC Adjustment'!$O$5,'Census Tract'!M154)</f>
        <v>225.58716112347574</v>
      </c>
      <c r="S158" s="196">
        <f ca="1">IF($L158=1,'Census Tract'!N154*'DAC Adjustment'!$O$5,'Census Tract'!N154)</f>
        <v>1.4441471327756696</v>
      </c>
      <c r="T158" s="196">
        <f ca="1">IF($L158=1,'Census Tract'!O154*'DAC Adjustment'!$O$5,'Census Tract'!O154)</f>
        <v>6.8720978094824465</v>
      </c>
      <c r="U158" s="196">
        <f ca="1">IF($L158=1,'Census Tract'!P154*'DAC Adjustment'!$O$5,'Census Tract'!P154)</f>
        <v>31.342197974834978</v>
      </c>
      <c r="V158" s="196">
        <f ca="1">IF($L158=1,'Census Tract'!Q154*'DAC Adjustment'!$O$5,'Census Tract'!Q154)</f>
        <v>67.981778508952033</v>
      </c>
      <c r="W158" s="196">
        <f ca="1">IF($L158=1,'Census Tract'!R154*'DAC Adjustment'!$O$5,'Census Tract'!R154)</f>
        <v>0.60124665273135414</v>
      </c>
      <c r="X158" s="196">
        <f ca="1">IF($L158=1,'Census Tract'!S154*'DAC Adjustment'!$O$5,'Census Tract'!S154)</f>
        <v>2.8560029592743019</v>
      </c>
      <c r="Y158" s="196">
        <f ca="1">IF($L158=1,'Census Tract'!T154*'DAC Adjustment'!$O$5,'Census Tract'!T154)</f>
        <v>12.531330861324298</v>
      </c>
      <c r="Z158" s="197">
        <f ca="1">IF($L158=1,'Census Tract'!U154*'DAC Adjustment'!$O$5,'Census Tract'!U154)</f>
        <v>26.921101237571278</v>
      </c>
    </row>
    <row r="159" spans="1:26" x14ac:dyDescent="0.25">
      <c r="A159" s="193">
        <v>17</v>
      </c>
      <c r="B159" s="53" t="s">
        <v>35</v>
      </c>
      <c r="C159" s="173">
        <v>41017000200</v>
      </c>
      <c r="D159" s="53">
        <v>5125</v>
      </c>
      <c r="E159" s="173">
        <f t="shared" si="9"/>
        <v>186251</v>
      </c>
      <c r="F159" s="53">
        <v>206190</v>
      </c>
      <c r="G159" s="53">
        <v>1361</v>
      </c>
      <c r="H159" s="53">
        <v>161</v>
      </c>
      <c r="I159" s="53">
        <v>36913</v>
      </c>
      <c r="J159" s="194">
        <f t="shared" si="10"/>
        <v>1</v>
      </c>
      <c r="K159" s="172">
        <f>VLOOKUP($C159,'DAC Definition'!$A$6:$D$834,MATCH('DAC Definition'!$A$3,'DAC Definition'!$A$6:$D$6,0),FALSE)</f>
        <v>1</v>
      </c>
      <c r="L159" s="172">
        <f t="shared" si="11"/>
        <v>1</v>
      </c>
      <c r="M159" s="173">
        <f>'Census Tract'!G155</f>
        <v>4625</v>
      </c>
      <c r="N159" s="195">
        <f t="shared" si="8"/>
        <v>30.528274892089819</v>
      </c>
      <c r="O159" s="196">
        <f ca="1">IF($L159=1,'Census Tract'!J155*'DAC Adjustment'!$O$5,'Census Tract'!J155)</f>
        <v>2.6524853402389237</v>
      </c>
      <c r="P159" s="196">
        <f ca="1">IF($L159=1,'Census Tract'!K155*'DAC Adjustment'!$O$5,'Census Tract'!K155)</f>
        <v>13.380131535565576</v>
      </c>
      <c r="Q159" s="196">
        <f ca="1">IF($L159=1,'Census Tract'!L155*'DAC Adjustment'!$O$5,'Census Tract'!L155)</f>
        <v>61.997641115471737</v>
      </c>
      <c r="R159" s="196">
        <f ca="1">IF($L159=1,'Census Tract'!M155*'DAC Adjustment'!$O$5,'Census Tract'!M155)</f>
        <v>134.86452706443231</v>
      </c>
      <c r="S159" s="196">
        <f ca="1">IF($L159=1,'Census Tract'!N155*'DAC Adjustment'!$O$5,'Census Tract'!N155)</f>
        <v>2.1181607743565709</v>
      </c>
      <c r="T159" s="196">
        <f ca="1">IF($L159=1,'Census Tract'!O155*'DAC Adjustment'!$O$5,'Census Tract'!O155)</f>
        <v>11.071184289534857</v>
      </c>
      <c r="U159" s="196">
        <f ca="1">IF($L159=1,'Census Tract'!P155*'DAC Adjustment'!$O$5,'Census Tract'!P155)</f>
        <v>51.651950254023163</v>
      </c>
      <c r="V159" s="196">
        <f ca="1">IF($L159=1,'Census Tract'!Q155*'DAC Adjustment'!$O$5,'Census Tract'!Q155)</f>
        <v>112.47175674492709</v>
      </c>
      <c r="W159" s="196">
        <f ca="1">IF($L159=1,'Census Tract'!R155*'DAC Adjustment'!$O$5,'Census Tract'!R155)</f>
        <v>1.4466080701844537</v>
      </c>
      <c r="X159" s="196">
        <f ca="1">IF($L159=1,'Census Tract'!S155*'DAC Adjustment'!$O$5,'Census Tract'!S155)</f>
        <v>7.4940531676656308</v>
      </c>
      <c r="Y159" s="196">
        <f ca="1">IF($L159=1,'Census Tract'!T155*'DAC Adjustment'!$O$5,'Census Tract'!T155)</f>
        <v>34.532377176513819</v>
      </c>
      <c r="Z159" s="197">
        <f ca="1">IF($L159=1,'Census Tract'!U155*'DAC Adjustment'!$O$5,'Census Tract'!U155)</f>
        <v>75.05319542568192</v>
      </c>
    </row>
    <row r="160" spans="1:26" x14ac:dyDescent="0.25">
      <c r="A160" s="193">
        <v>17</v>
      </c>
      <c r="B160" s="53" t="s">
        <v>35</v>
      </c>
      <c r="C160" s="173">
        <v>41017000800</v>
      </c>
      <c r="D160" s="53">
        <v>7166</v>
      </c>
      <c r="E160" s="173">
        <f t="shared" si="9"/>
        <v>186251</v>
      </c>
      <c r="F160" s="53">
        <v>206190</v>
      </c>
      <c r="G160" s="53">
        <v>1361</v>
      </c>
      <c r="H160" s="53">
        <v>161</v>
      </c>
      <c r="I160" s="53">
        <v>58938</v>
      </c>
      <c r="J160" s="194">
        <f t="shared" si="10"/>
        <v>0</v>
      </c>
      <c r="K160" s="172">
        <f>VLOOKUP($C160,'DAC Definition'!$A$6:$D$834,MATCH('DAC Definition'!$A$3,'DAC Definition'!$A$6:$D$6,0),FALSE)</f>
        <v>0</v>
      </c>
      <c r="L160" s="172">
        <f t="shared" si="11"/>
        <v>0</v>
      </c>
      <c r="M160" s="173">
        <f>'Census Tract'!G156</f>
        <v>5277</v>
      </c>
      <c r="N160" s="195">
        <f t="shared" si="8"/>
        <v>34.83193656336389</v>
      </c>
      <c r="O160" s="196">
        <f ca="1">IF($L160=1,'Census Tract'!J156*'DAC Adjustment'!$O$5,'Census Tract'!J156)</f>
        <v>1.6130381658502257</v>
      </c>
      <c r="P160" s="196">
        <f ca="1">IF($L160=1,'Census Tract'!K156*'DAC Adjustment'!$O$5,'Census Tract'!K156)</f>
        <v>8.0161066335760616</v>
      </c>
      <c r="Q160" s="196">
        <f ca="1">IF($L160=1,'Census Tract'!L156*'DAC Adjustment'!$O$5,'Census Tract'!L156)</f>
        <v>36.885187179026779</v>
      </c>
      <c r="R160" s="196">
        <f ca="1">IF($L160=1,'Census Tract'!M156*'DAC Adjustment'!$O$5,'Census Tract'!M156)</f>
        <v>80.112044760608086</v>
      </c>
      <c r="S160" s="196">
        <f ca="1">IF($L160=1,'Census Tract'!N156*'DAC Adjustment'!$O$5,'Census Tract'!N156)</f>
        <v>1.4582404170794507</v>
      </c>
      <c r="T160" s="196">
        <f ca="1">IF($L160=1,'Census Tract'!O156*'DAC Adjustment'!$O$5,'Census Tract'!O156)</f>
        <v>6.9391619098046071</v>
      </c>
      <c r="U160" s="196">
        <f ca="1">IF($L160=1,'Census Tract'!P156*'DAC Adjustment'!$O$5,'Census Tract'!P156)</f>
        <v>31.648063282281704</v>
      </c>
      <c r="V160" s="196">
        <f ca="1">IF($L160=1,'Census Tract'!Q156*'DAC Adjustment'!$O$5,'Census Tract'!Q156)</f>
        <v>68.645205738947553</v>
      </c>
      <c r="W160" s="196">
        <f ca="1">IF($L160=1,'Census Tract'!R156*'DAC Adjustment'!$O$5,'Census Tract'!R156)</f>
        <v>0.60711415737913432</v>
      </c>
      <c r="X160" s="196">
        <f ca="1">IF($L160=1,'Census Tract'!S156*'DAC Adjustment'!$O$5,'Census Tract'!S156)</f>
        <v>2.8838744003234775</v>
      </c>
      <c r="Y160" s="196">
        <f ca="1">IF($L160=1,'Census Tract'!T156*'DAC Adjustment'!$O$5,'Census Tract'!T156)</f>
        <v>12.653622838731025</v>
      </c>
      <c r="Z160" s="197">
        <f ca="1">IF($L160=1,'Census Tract'!U156*'DAC Adjustment'!$O$5,'Census Tract'!U156)</f>
        <v>27.18382151371291</v>
      </c>
    </row>
    <row r="161" spans="1:26" x14ac:dyDescent="0.25">
      <c r="A161" s="193">
        <v>17</v>
      </c>
      <c r="B161" s="53" t="s">
        <v>35</v>
      </c>
      <c r="C161" s="173">
        <v>41017002000</v>
      </c>
      <c r="D161" s="53">
        <v>9067</v>
      </c>
      <c r="E161" s="173">
        <f t="shared" si="9"/>
        <v>186251</v>
      </c>
      <c r="F161" s="53">
        <v>206190</v>
      </c>
      <c r="G161" s="53">
        <v>1361</v>
      </c>
      <c r="H161" s="53">
        <v>161</v>
      </c>
      <c r="I161" s="53">
        <v>65817</v>
      </c>
      <c r="J161" s="194">
        <f t="shared" si="10"/>
        <v>0</v>
      </c>
      <c r="K161" s="172">
        <f>VLOOKUP($C161,'DAC Definition'!$A$6:$D$834,MATCH('DAC Definition'!$A$3,'DAC Definition'!$A$6:$D$6,0),FALSE)</f>
        <v>0</v>
      </c>
      <c r="L161" s="172">
        <f t="shared" si="11"/>
        <v>0</v>
      </c>
      <c r="M161" s="173">
        <f>'Census Tract'!G157</f>
        <v>7267</v>
      </c>
      <c r="N161" s="195">
        <f t="shared" si="8"/>
        <v>47.967345652068481</v>
      </c>
      <c r="O161" s="196">
        <f ca="1">IF($L161=1,'Census Tract'!J157*'DAC Adjustment'!$O$5,'Census Tract'!J157)</f>
        <v>1.1448013806686173</v>
      </c>
      <c r="P161" s="196">
        <f ca="1">IF($L161=1,'Census Tract'!K157*'DAC Adjustment'!$O$5,'Census Tract'!K157)</f>
        <v>5.6891709917276856</v>
      </c>
      <c r="Q161" s="196">
        <f ca="1">IF($L161=1,'Census Tract'!L157*'DAC Adjustment'!$O$5,'Census Tract'!L157)</f>
        <v>26.178062058756666</v>
      </c>
      <c r="R161" s="196">
        <f ca="1">IF($L161=1,'Census Tract'!M157*'DAC Adjustment'!$O$5,'Census Tract'!M157)</f>
        <v>56.85691844854086</v>
      </c>
      <c r="S161" s="196">
        <f ca="1">IF($L161=1,'Census Tract'!N157*'DAC Adjustment'!$O$5,'Census Tract'!N157)</f>
        <v>2.0081548438348245</v>
      </c>
      <c r="T161" s="196">
        <f ca="1">IF($L161=1,'Census Tract'!O157*'DAC Adjustment'!$O$5,'Census Tract'!O157)</f>
        <v>9.5559768047280791</v>
      </c>
      <c r="U161" s="196">
        <f ca="1">IF($L161=1,'Census Tract'!P157*'DAC Adjustment'!$O$5,'Census Tract'!P157)</f>
        <v>43.582807631673511</v>
      </c>
      <c r="V161" s="196">
        <f ca="1">IF($L161=1,'Census Tract'!Q157*'DAC Adjustment'!$O$5,'Census Tract'!Q157)</f>
        <v>94.531876085831314</v>
      </c>
      <c r="W161" s="196">
        <f ca="1">IF($L161=1,'Census Tract'!R157*'DAC Adjustment'!$O$5,'Census Tract'!R157)</f>
        <v>0.83606188775330093</v>
      </c>
      <c r="X161" s="196">
        <f ca="1">IF($L161=1,'Census Tract'!S157*'DAC Adjustment'!$O$5,'Census Tract'!S157)</f>
        <v>3.9714071000854099</v>
      </c>
      <c r="Y161" s="196">
        <f ca="1">IF($L161=1,'Census Tract'!T157*'DAC Adjustment'!$O$5,'Census Tract'!T157)</f>
        <v>17.42540783950319</v>
      </c>
      <c r="Z161" s="197">
        <f ca="1">IF($L161=1,'Census Tract'!U157*'DAC Adjustment'!$O$5,'Census Tract'!U157)</f>
        <v>37.43506366119987</v>
      </c>
    </row>
    <row r="162" spans="1:26" x14ac:dyDescent="0.25">
      <c r="A162" s="193">
        <v>17</v>
      </c>
      <c r="B162" s="53" t="s">
        <v>35</v>
      </c>
      <c r="C162" s="173">
        <v>41017001400</v>
      </c>
      <c r="D162" s="53">
        <v>6423</v>
      </c>
      <c r="E162" s="173">
        <f t="shared" si="9"/>
        <v>186251</v>
      </c>
      <c r="F162" s="53">
        <v>206190</v>
      </c>
      <c r="G162" s="53">
        <v>1361</v>
      </c>
      <c r="H162" s="53">
        <v>161</v>
      </c>
      <c r="I162" s="53">
        <v>79787</v>
      </c>
      <c r="J162" s="194">
        <f t="shared" si="10"/>
        <v>0</v>
      </c>
      <c r="K162" s="172">
        <f>VLOOKUP($C162,'DAC Definition'!$A$6:$D$834,MATCH('DAC Definition'!$A$3,'DAC Definition'!$A$6:$D$6,0),FALSE)</f>
        <v>0</v>
      </c>
      <c r="L162" s="172">
        <f t="shared" si="11"/>
        <v>0</v>
      </c>
      <c r="M162" s="173">
        <f>'Census Tract'!G158</f>
        <v>5181</v>
      </c>
      <c r="N162" s="195">
        <f t="shared" si="8"/>
        <v>34.198268587225378</v>
      </c>
      <c r="O162" s="196">
        <f ca="1">IF($L162=1,'Census Tract'!J158*'DAC Adjustment'!$O$5,'Census Tract'!J158)</f>
        <v>3.6732800206493037</v>
      </c>
      <c r="P162" s="196">
        <f ca="1">IF($L162=1,'Census Tract'!K158*'DAC Adjustment'!$O$5,'Census Tract'!K158)</f>
        <v>18.254623457708913</v>
      </c>
      <c r="Q162" s="196">
        <f ca="1">IF($L162=1,'Census Tract'!L158*'DAC Adjustment'!$O$5,'Census Tract'!L158)</f>
        <v>83.9965377082153</v>
      </c>
      <c r="R162" s="196">
        <f ca="1">IF($L162=1,'Census Tract'!M158*'DAC Adjustment'!$O$5,'Census Tract'!M158)</f>
        <v>182.43460053370393</v>
      </c>
      <c r="S162" s="196">
        <f ca="1">IF($L162=1,'Census Tract'!N158*'DAC Adjustment'!$O$5,'Census Tract'!N158)</f>
        <v>1.4317118819193924</v>
      </c>
      <c r="T162" s="196">
        <f ca="1">IF($L162=1,'Census Tract'!O158*'DAC Adjustment'!$O$5,'Census Tract'!O158)</f>
        <v>6.8129236033158351</v>
      </c>
      <c r="U162" s="196">
        <f ca="1">IF($L162=1,'Census Tract'!P158*'DAC Adjustment'!$O$5,'Census Tract'!P158)</f>
        <v>31.072316821205511</v>
      </c>
      <c r="V162" s="196">
        <f ca="1">IF($L162=1,'Census Tract'!Q158*'DAC Adjustment'!$O$5,'Census Tract'!Q158)</f>
        <v>67.396401541308933</v>
      </c>
      <c r="W162" s="196">
        <f ca="1">IF($L162=1,'Census Tract'!R158*'DAC Adjustment'!$O$5,'Census Tract'!R158)</f>
        <v>0.59606944274801865</v>
      </c>
      <c r="X162" s="196">
        <f ca="1">IF($L162=1,'Census Tract'!S158*'DAC Adjustment'!$O$5,'Census Tract'!S158)</f>
        <v>2.8314105112897354</v>
      </c>
      <c r="Y162" s="196">
        <f ca="1">IF($L162=1,'Census Tract'!T158*'DAC Adjustment'!$O$5,'Census Tract'!T158)</f>
        <v>12.423426175377189</v>
      </c>
      <c r="Z162" s="197">
        <f ca="1">IF($L162=1,'Census Tract'!U158*'DAC Adjustment'!$O$5,'Census Tract'!U158)</f>
        <v>26.68928922921102</v>
      </c>
    </row>
    <row r="163" spans="1:26" x14ac:dyDescent="0.25">
      <c r="A163" s="193">
        <v>17</v>
      </c>
      <c r="B163" s="53" t="s">
        <v>35</v>
      </c>
      <c r="C163" s="173">
        <v>41017001001</v>
      </c>
      <c r="D163" s="53">
        <v>14562</v>
      </c>
      <c r="E163" s="173">
        <f t="shared" si="9"/>
        <v>186251</v>
      </c>
      <c r="F163" s="53">
        <v>206190</v>
      </c>
      <c r="G163" s="53">
        <v>1361</v>
      </c>
      <c r="H163" s="53">
        <v>161</v>
      </c>
      <c r="I163" s="53">
        <v>70608</v>
      </c>
      <c r="J163" s="194">
        <f t="shared" si="10"/>
        <v>0</v>
      </c>
      <c r="K163" s="172">
        <f>VLOOKUP($C163,'DAC Definition'!$A$6:$D$834,MATCH('DAC Definition'!$A$3,'DAC Definition'!$A$6:$D$6,0),FALSE)</f>
        <v>0</v>
      </c>
      <c r="L163" s="172">
        <f t="shared" si="11"/>
        <v>0</v>
      </c>
      <c r="M163" s="173">
        <f>'Census Tract'!G159</f>
        <v>12318</v>
      </c>
      <c r="N163" s="195">
        <f t="shared" si="8"/>
        <v>81.307522188272955</v>
      </c>
      <c r="O163" s="196">
        <f ca="1">IF($L163=1,'Census Tract'!J159*'DAC Adjustment'!$O$5,'Census Tract'!J159)</f>
        <v>2.2925463447568277</v>
      </c>
      <c r="P163" s="196">
        <f ca="1">IF($L163=1,'Census Tract'!K159*'DAC Adjustment'!$O$5,'Census Tract'!K159)</f>
        <v>11.564464157024672</v>
      </c>
      <c r="Q163" s="196">
        <f ca="1">IF($L163=1,'Census Tract'!L159*'DAC Adjustment'!$O$5,'Census Tract'!L159)</f>
        <v>53.584637534704605</v>
      </c>
      <c r="R163" s="196">
        <f ca="1">IF($L163=1,'Census Tract'!M159*'DAC Adjustment'!$O$5,'Census Tract'!M159)</f>
        <v>116.56357675894743</v>
      </c>
      <c r="S163" s="196">
        <f ca="1">IF($L163=1,'Census Tract'!N159*'DAC Adjustment'!$O$5,'Census Tract'!N159)</f>
        <v>4.5131250886095975</v>
      </c>
      <c r="T163" s="196">
        <f ca="1">IF($L163=1,'Census Tract'!O159*'DAC Adjustment'!$O$5,'Census Tract'!O159)</f>
        <v>23.589162910874009</v>
      </c>
      <c r="U163" s="196">
        <f ca="1">IF($L163=1,'Census Tract'!P159*'DAC Adjustment'!$O$5,'Census Tract'!P159)</f>
        <v>110.0538332071883</v>
      </c>
      <c r="V163" s="196">
        <f ca="1">IF($L163=1,'Census Tract'!Q159*'DAC Adjustment'!$O$5,'Census Tract'!Q159)</f>
        <v>239.64144425236961</v>
      </c>
      <c r="W163" s="196">
        <f ca="1">IF($L163=1,'Census Tract'!R159*'DAC Adjustment'!$O$5,'Census Tract'!R159)</f>
        <v>3.0822604468812278</v>
      </c>
      <c r="X163" s="196">
        <f ca="1">IF($L163=1,'Census Tract'!S159*'DAC Adjustment'!$O$5,'Census Tract'!S159)</f>
        <v>15.967437304960905</v>
      </c>
      <c r="Y163" s="196">
        <f ca="1">IF($L163=1,'Census Tract'!T159*'DAC Adjustment'!$O$5,'Census Tract'!T159)</f>
        <v>73.577482734754099</v>
      </c>
      <c r="Z163" s="197">
        <f ca="1">IF($L163=1,'Census Tract'!U159*'DAC Adjustment'!$O$5,'Census Tract'!U159)</f>
        <v>159.9144235681816</v>
      </c>
    </row>
    <row r="164" spans="1:26" x14ac:dyDescent="0.25">
      <c r="A164" s="193">
        <v>17</v>
      </c>
      <c r="B164" s="53" t="s">
        <v>35</v>
      </c>
      <c r="C164" s="173">
        <v>41017000401</v>
      </c>
      <c r="D164" s="53">
        <v>5854</v>
      </c>
      <c r="E164" s="173">
        <f t="shared" si="9"/>
        <v>186251</v>
      </c>
      <c r="F164" s="53">
        <v>206190</v>
      </c>
      <c r="G164" s="53">
        <v>1361</v>
      </c>
      <c r="H164" s="53">
        <v>161</v>
      </c>
      <c r="I164" s="53">
        <v>66598</v>
      </c>
      <c r="J164" s="194">
        <f t="shared" si="10"/>
        <v>0</v>
      </c>
      <c r="K164" s="172">
        <f>VLOOKUP($C164,'DAC Definition'!$A$6:$D$834,MATCH('DAC Definition'!$A$3,'DAC Definition'!$A$6:$D$6,0),FALSE)</f>
        <v>0</v>
      </c>
      <c r="L164" s="172">
        <f t="shared" si="11"/>
        <v>0</v>
      </c>
      <c r="M164" s="173">
        <f>'Census Tract'!G160</f>
        <v>4929</v>
      </c>
      <c r="N164" s="195">
        <f t="shared" si="8"/>
        <v>32.534890149861781</v>
      </c>
      <c r="O164" s="196">
        <f ca="1">IF($L164=1,'Census Tract'!J160*'DAC Adjustment'!$O$5,'Census Tract'!J160)</f>
        <v>0.7728892837886624</v>
      </c>
      <c r="P164" s="196">
        <f ca="1">IF($L164=1,'Census Tract'!K160*'DAC Adjustment'!$O$5,'Census Tract'!K160)</f>
        <v>3.8987436132596578</v>
      </c>
      <c r="Q164" s="196">
        <f ca="1">IF($L164=1,'Census Tract'!L160*'DAC Adjustment'!$O$5,'Census Tract'!L160)</f>
        <v>18.065062117933252</v>
      </c>
      <c r="R164" s="196">
        <f ca="1">IF($L164=1,'Census Tract'!M160*'DAC Adjustment'!$O$5,'Census Tract'!M160)</f>
        <v>39.297238009216187</v>
      </c>
      <c r="S164" s="196">
        <f ca="1">IF($L164=1,'Census Tract'!N160*'DAC Adjustment'!$O$5,'Census Tract'!N160)</f>
        <v>1.8059095276633144</v>
      </c>
      <c r="T164" s="196">
        <f ca="1">IF($L164=1,'Census Tract'!O160*'DAC Adjustment'!$O$5,'Census Tract'!O160)</f>
        <v>9.4391121925392092</v>
      </c>
      <c r="U164" s="196">
        <f ca="1">IF($L164=1,'Census Tract'!P160*'DAC Adjustment'!$O$5,'Census Tract'!P160)</f>
        <v>44.037615187386841</v>
      </c>
      <c r="V164" s="196">
        <f ca="1">IF($L164=1,'Census Tract'!Q160*'DAC Adjustment'!$O$5,'Census Tract'!Q160)</f>
        <v>95.891595934399234</v>
      </c>
      <c r="W164" s="196">
        <f ca="1">IF($L164=1,'Census Tract'!R160*'DAC Adjustment'!$O$5,'Census Tract'!R160)</f>
        <v>1.2333545821300187</v>
      </c>
      <c r="X164" s="196">
        <f ca="1">IF($L164=1,'Census Tract'!S160*'DAC Adjustment'!$O$5,'Census Tract'!S160)</f>
        <v>6.3893082055652135</v>
      </c>
      <c r="Y164" s="196">
        <f ca="1">IF($L164=1,'Census Tract'!T160*'DAC Adjustment'!$O$5,'Census Tract'!T160)</f>
        <v>29.441744796200918</v>
      </c>
      <c r="Z164" s="197">
        <f ca="1">IF($L164=1,'Census Tract'!U160*'DAC Adjustment'!$O$5,'Census Tract'!U160)</f>
        <v>63.989137341091656</v>
      </c>
    </row>
    <row r="165" spans="1:26" x14ac:dyDescent="0.25">
      <c r="A165" s="193">
        <v>17</v>
      </c>
      <c r="B165" s="53" t="s">
        <v>35</v>
      </c>
      <c r="C165" s="173">
        <v>41017001200</v>
      </c>
      <c r="D165" s="53">
        <v>7657</v>
      </c>
      <c r="E165" s="173">
        <f t="shared" si="9"/>
        <v>186251</v>
      </c>
      <c r="F165" s="53">
        <v>206190</v>
      </c>
      <c r="G165" s="53">
        <v>1361</v>
      </c>
      <c r="H165" s="53">
        <v>161</v>
      </c>
      <c r="I165" s="53">
        <v>79635</v>
      </c>
      <c r="J165" s="194">
        <f t="shared" si="10"/>
        <v>0</v>
      </c>
      <c r="K165" s="172">
        <f>VLOOKUP($C165,'DAC Definition'!$A$6:$D$834,MATCH('DAC Definition'!$A$3,'DAC Definition'!$A$6:$D$6,0),FALSE)</f>
        <v>0</v>
      </c>
      <c r="L165" s="172">
        <f t="shared" si="11"/>
        <v>0</v>
      </c>
      <c r="M165" s="173">
        <f>'Census Tract'!G161</f>
        <v>7616</v>
      </c>
      <c r="N165" s="195">
        <f t="shared" si="8"/>
        <v>50.270992773655365</v>
      </c>
      <c r="O165" s="196">
        <f ca="1">IF($L165=1,'Census Tract'!J161*'DAC Adjustment'!$O$5,'Census Tract'!J161)</f>
        <v>3.4449657539844556</v>
      </c>
      <c r="P165" s="196">
        <f ca="1">IF($L165=1,'Census Tract'!K161*'DAC Adjustment'!$O$5,'Census Tract'!K161)</f>
        <v>17.37770016089096</v>
      </c>
      <c r="Q165" s="196">
        <f ca="1">IF($L165=1,'Census Tract'!L161*'DAC Adjustment'!$O$5,'Census Tract'!L161)</f>
        <v>80.52061484772635</v>
      </c>
      <c r="R165" s="196">
        <f ca="1">IF($L165=1,'Census Tract'!M161*'DAC Adjustment'!$O$5,'Census Tract'!M161)</f>
        <v>175.15786802517437</v>
      </c>
      <c r="S165" s="196">
        <f ca="1">IF($L165=1,'Census Tract'!N161*'DAC Adjustment'!$O$5,'Census Tract'!N161)</f>
        <v>2.7903848575134513</v>
      </c>
      <c r="T165" s="196">
        <f ca="1">IF($L165=1,'Census Tract'!O161*'DAC Adjustment'!$O$5,'Census Tract'!O161)</f>
        <v>14.584759273357399</v>
      </c>
      <c r="U165" s="196">
        <f ca="1">IF($L165=1,'Census Tract'!P161*'DAC Adjustment'!$O$5,'Census Tract'!P161)</f>
        <v>68.044324866532392</v>
      </c>
      <c r="V165" s="196">
        <f ca="1">IF($L165=1,'Census Tract'!Q161*'DAC Adjustment'!$O$5,'Census Tract'!Q161)</f>
        <v>148.16603664767388</v>
      </c>
      <c r="W165" s="196">
        <f ca="1">IF($L165=1,'Census Tract'!R161*'DAC Adjustment'!$O$5,'Census Tract'!R161)</f>
        <v>1.9057067351394243</v>
      </c>
      <c r="X165" s="196">
        <f ca="1">IF($L165=1,'Census Tract'!S161*'DAC Adjustment'!$O$5,'Census Tract'!S161)</f>
        <v>9.8723820843141947</v>
      </c>
      <c r="Y165" s="196">
        <f ca="1">IF($L165=1,'Census Tract'!T161*'DAC Adjustment'!$O$5,'Census Tract'!T161)</f>
        <v>45.491647061851531</v>
      </c>
      <c r="Z165" s="197">
        <f ca="1">IF($L165=1,'Census Tract'!U161*'DAC Adjustment'!$O$5,'Census Tract'!U161)</f>
        <v>98.872239803155622</v>
      </c>
    </row>
    <row r="166" spans="1:26" x14ac:dyDescent="0.25">
      <c r="A166" s="193">
        <v>17</v>
      </c>
      <c r="B166" s="53" t="s">
        <v>35</v>
      </c>
      <c r="C166" s="173">
        <v>41017000900</v>
      </c>
      <c r="D166" s="53">
        <v>7667</v>
      </c>
      <c r="E166" s="173">
        <f t="shared" si="9"/>
        <v>186251</v>
      </c>
      <c r="F166" s="53">
        <v>206190</v>
      </c>
      <c r="G166" s="53">
        <v>1361</v>
      </c>
      <c r="H166" s="53">
        <v>161</v>
      </c>
      <c r="I166" s="53">
        <v>48824</v>
      </c>
      <c r="J166" s="194">
        <f t="shared" si="10"/>
        <v>0</v>
      </c>
      <c r="K166" s="172">
        <f>VLOOKUP($C166,'DAC Definition'!$A$6:$D$834,MATCH('DAC Definition'!$A$3,'DAC Definition'!$A$6:$D$6,0),FALSE)</f>
        <v>1</v>
      </c>
      <c r="L166" s="172">
        <f t="shared" si="11"/>
        <v>0</v>
      </c>
      <c r="M166" s="173">
        <f>'Census Tract'!G162</f>
        <v>5040</v>
      </c>
      <c r="N166" s="195">
        <f t="shared" si="8"/>
        <v>33.267568747271937</v>
      </c>
      <c r="O166" s="196">
        <f ca="1">IF($L166=1,'Census Tract'!J162*'DAC Adjustment'!$O$5,'Census Tract'!J162)</f>
        <v>3.7654250136689997</v>
      </c>
      <c r="P166" s="196">
        <f ca="1">IF($L166=1,'Census Tract'!K162*'DAC Adjustment'!$O$5,'Census Tract'!K162)</f>
        <v>18.712544482414902</v>
      </c>
      <c r="Q166" s="196">
        <f ca="1">IF($L166=1,'Census Tract'!L162*'DAC Adjustment'!$O$5,'Census Tract'!L162)</f>
        <v>86.10360832011871</v>
      </c>
      <c r="R166" s="196">
        <f ca="1">IF($L166=1,'Census Tract'!M162*'DAC Adjustment'!$O$5,'Census Tract'!M162)</f>
        <v>187.01101041757596</v>
      </c>
      <c r="S166" s="196">
        <f ca="1">IF($L166=1,'Census Tract'!N162*'DAC Adjustment'!$O$5,'Census Tract'!N162)</f>
        <v>1.3927480959030567</v>
      </c>
      <c r="T166" s="196">
        <f ca="1">IF($L166=1,'Census Tract'!O162*'DAC Adjustment'!$O$5,'Census Tract'!O162)</f>
        <v>6.6275110906604535</v>
      </c>
      <c r="U166" s="196">
        <f ca="1">IF($L166=1,'Census Tract'!P162*'DAC Adjustment'!$O$5,'Census Tract'!P162)</f>
        <v>30.226689206499863</v>
      </c>
      <c r="V166" s="196">
        <f ca="1">IF($L166=1,'Census Tract'!Q162*'DAC Adjustment'!$O$5,'Census Tract'!Q162)</f>
        <v>65.562220376027213</v>
      </c>
      <c r="W166" s="196">
        <f ca="1">IF($L166=1,'Census Tract'!R162*'DAC Adjustment'!$O$5,'Census Tract'!R162)</f>
        <v>0.57984751813356772</v>
      </c>
      <c r="X166" s="196">
        <f ca="1">IF($L166=1,'Census Tract'!S162*'DAC Adjustment'!$O$5,'Census Tract'!S162)</f>
        <v>2.7543541742714277</v>
      </c>
      <c r="Y166" s="196">
        <f ca="1">IF($L166=1,'Census Tract'!T162*'DAC Adjustment'!$O$5,'Census Tract'!T162)</f>
        <v>12.085324826076246</v>
      </c>
      <c r="Z166" s="197">
        <f ca="1">IF($L166=1,'Census Tract'!U162*'DAC Adjustment'!$O$5,'Census Tract'!U162)</f>
        <v>25.96294493634888</v>
      </c>
    </row>
    <row r="167" spans="1:26" x14ac:dyDescent="0.25">
      <c r="A167" s="193">
        <v>17</v>
      </c>
      <c r="B167" s="53" t="s">
        <v>35</v>
      </c>
      <c r="C167" s="173">
        <v>41017001700</v>
      </c>
      <c r="D167" s="53">
        <v>8775</v>
      </c>
      <c r="E167" s="173">
        <f t="shared" si="9"/>
        <v>186251</v>
      </c>
      <c r="F167" s="53">
        <v>206190</v>
      </c>
      <c r="G167" s="53">
        <v>1361</v>
      </c>
      <c r="H167" s="53">
        <v>161</v>
      </c>
      <c r="I167" s="53">
        <v>61141</v>
      </c>
      <c r="J167" s="194">
        <f t="shared" si="10"/>
        <v>0</v>
      </c>
      <c r="K167" s="172">
        <f>VLOOKUP($C167,'DAC Definition'!$A$6:$D$834,MATCH('DAC Definition'!$A$3,'DAC Definition'!$A$6:$D$6,0),FALSE)</f>
        <v>0</v>
      </c>
      <c r="L167" s="172">
        <f t="shared" si="11"/>
        <v>0</v>
      </c>
      <c r="M167" s="173">
        <f>'Census Tract'!G163</f>
        <v>6738</v>
      </c>
      <c r="N167" s="195">
        <f t="shared" si="8"/>
        <v>44.475571075221886</v>
      </c>
      <c r="O167" s="196">
        <f ca="1">IF($L167=1,'Census Tract'!J163*'DAC Adjustment'!$O$5,'Census Tract'!J163)</f>
        <v>2.9236003763531881</v>
      </c>
      <c r="P167" s="196">
        <f ca="1">IF($L167=1,'Census Tract'!K163*'DAC Adjustment'!$O$5,'Census Tract'!K163)</f>
        <v>14.529037729530284</v>
      </c>
      <c r="Q167" s="196">
        <f ca="1">IF($L167=1,'Census Tract'!L163*'DAC Adjustment'!$O$5,'Census Tract'!L163)</f>
        <v>66.85368604506624</v>
      </c>
      <c r="R167" s="196">
        <f ca="1">IF($L167=1,'Census Tract'!M163*'DAC Adjustment'!$O$5,'Census Tract'!M163)</f>
        <v>145.20152664154921</v>
      </c>
      <c r="S167" s="196">
        <f ca="1">IF($L167=1,'Census Tract'!N163*'DAC Adjustment'!$O$5,'Census Tract'!N163)</f>
        <v>1.8619715615465871</v>
      </c>
      <c r="T167" s="196">
        <f ca="1">IF($L167=1,'Census Tract'!O163*'DAC Adjustment'!$O$5,'Census Tract'!O163)</f>
        <v>8.8603511366805847</v>
      </c>
      <c r="U167" s="196">
        <f ca="1">IF($L167=1,'Census Tract'!P163*'DAC Adjustment'!$O$5,'Census Tract'!P163)</f>
        <v>40.410204736784941</v>
      </c>
      <c r="V167" s="196">
        <f ca="1">IF($L167=1,'Census Tract'!Q163*'DAC Adjustment'!$O$5,'Census Tract'!Q163)</f>
        <v>87.650444621760215</v>
      </c>
      <c r="W167" s="196">
        <f ca="1">IF($L167=1,'Census Tract'!R163*'DAC Adjustment'!$O$5,'Census Tract'!R163)</f>
        <v>0.77520090817142462</v>
      </c>
      <c r="X167" s="196">
        <f ca="1">IF($L167=1,'Census Tract'!S163*'DAC Adjustment'!$O$5,'Census Tract'!S163)</f>
        <v>3.6823092115557308</v>
      </c>
      <c r="Y167" s="196">
        <f ca="1">IF($L167=1,'Census Tract'!T163*'DAC Adjustment'!$O$5,'Census Tract'!T163)</f>
        <v>16.156928309147176</v>
      </c>
      <c r="Z167" s="197">
        <f ca="1">IF($L167=1,'Census Tract'!U163*'DAC Adjustment'!$O$5,'Census Tract'!U163)</f>
        <v>34.709984718475951</v>
      </c>
    </row>
    <row r="168" spans="1:26" x14ac:dyDescent="0.25">
      <c r="A168" s="193">
        <v>17</v>
      </c>
      <c r="B168" s="53" t="s">
        <v>35</v>
      </c>
      <c r="C168" s="173">
        <v>41017001100</v>
      </c>
      <c r="D168" s="53">
        <v>13171</v>
      </c>
      <c r="E168" s="173">
        <f t="shared" si="9"/>
        <v>186251</v>
      </c>
      <c r="F168" s="53">
        <v>206190</v>
      </c>
      <c r="G168" s="53">
        <v>1361</v>
      </c>
      <c r="H168" s="53">
        <v>161</v>
      </c>
      <c r="I168" s="53">
        <v>83243</v>
      </c>
      <c r="J168" s="194">
        <f t="shared" si="10"/>
        <v>0</v>
      </c>
      <c r="K168" s="172">
        <f>VLOOKUP($C168,'DAC Definition'!$A$6:$D$834,MATCH('DAC Definition'!$A$3,'DAC Definition'!$A$6:$D$6,0),FALSE)</f>
        <v>0</v>
      </c>
      <c r="L168" s="172">
        <f t="shared" si="11"/>
        <v>0</v>
      </c>
      <c r="M168" s="173">
        <f>'Census Tract'!G164</f>
        <v>10164</v>
      </c>
      <c r="N168" s="195">
        <f t="shared" si="8"/>
        <v>67.089596973665067</v>
      </c>
      <c r="O168" s="196">
        <f ca="1">IF($L168=1,'Census Tract'!J164*'DAC Adjustment'!$O$5,'Census Tract'!J164)</f>
        <v>4.6668434236442886</v>
      </c>
      <c r="P168" s="196">
        <f ca="1">IF($L168=1,'Census Tract'!K164*'DAC Adjustment'!$O$5,'Census Tract'!K164)</f>
        <v>23.192206680625677</v>
      </c>
      <c r="Q168" s="196">
        <f ca="1">IF($L168=1,'Census Tract'!L164*'DAC Adjustment'!$O$5,'Census Tract'!L164)</f>
        <v>106.71625561047829</v>
      </c>
      <c r="R168" s="196">
        <f ca="1">IF($L168=1,'Census Tract'!M164*'DAC Adjustment'!$O$5,'Census Tract'!M164)</f>
        <v>231.78023754241127</v>
      </c>
      <c r="S168" s="196">
        <f ca="1">IF($L168=1,'Census Tract'!N164*'DAC Adjustment'!$O$5,'Census Tract'!N164)</f>
        <v>2.8087086600711646</v>
      </c>
      <c r="T168" s="196">
        <f ca="1">IF($L168=1,'Census Tract'!O164*'DAC Adjustment'!$O$5,'Census Tract'!O164)</f>
        <v>13.365480699498582</v>
      </c>
      <c r="U168" s="196">
        <f ca="1">IF($L168=1,'Census Tract'!P164*'DAC Adjustment'!$O$5,'Census Tract'!P164)</f>
        <v>60.957156566441391</v>
      </c>
      <c r="V168" s="196">
        <f ca="1">IF($L168=1,'Census Tract'!Q164*'DAC Adjustment'!$O$5,'Census Tract'!Q164)</f>
        <v>132.21714442498822</v>
      </c>
      <c r="W168" s="196">
        <f ca="1">IF($L168=1,'Census Tract'!R164*'DAC Adjustment'!$O$5,'Census Tract'!R164)</f>
        <v>1.1693591615693615</v>
      </c>
      <c r="X168" s="196">
        <f ca="1">IF($L168=1,'Census Tract'!S164*'DAC Adjustment'!$O$5,'Census Tract'!S164)</f>
        <v>5.5546142514473793</v>
      </c>
      <c r="Y168" s="196">
        <f ca="1">IF($L168=1,'Census Tract'!T164*'DAC Adjustment'!$O$5,'Census Tract'!T164)</f>
        <v>24.372071732587099</v>
      </c>
      <c r="Z168" s="197">
        <f ca="1">IF($L168=1,'Census Tract'!U164*'DAC Adjustment'!$O$5,'Census Tract'!U164)</f>
        <v>52.358605621636912</v>
      </c>
    </row>
    <row r="169" spans="1:26" x14ac:dyDescent="0.25">
      <c r="A169" s="193">
        <v>17</v>
      </c>
      <c r="B169" s="53" t="s">
        <v>35</v>
      </c>
      <c r="C169" s="173">
        <v>41017000100</v>
      </c>
      <c r="D169" s="53">
        <v>1962</v>
      </c>
      <c r="E169" s="173">
        <f t="shared" si="9"/>
        <v>186251</v>
      </c>
      <c r="F169" s="53">
        <v>206190</v>
      </c>
      <c r="G169" s="53">
        <v>1361</v>
      </c>
      <c r="H169" s="53">
        <v>161</v>
      </c>
      <c r="I169" s="53">
        <v>105673</v>
      </c>
      <c r="J169" s="194">
        <f t="shared" si="10"/>
        <v>0</v>
      </c>
      <c r="K169" s="172">
        <f>VLOOKUP($C169,'DAC Definition'!$A$6:$D$834,MATCH('DAC Definition'!$A$3,'DAC Definition'!$A$6:$D$6,0),FALSE)</f>
        <v>0</v>
      </c>
      <c r="L169" s="172">
        <f t="shared" si="11"/>
        <v>0</v>
      </c>
      <c r="M169" s="173">
        <f>'Census Tract'!G165</f>
        <v>2239</v>
      </c>
      <c r="N169" s="195">
        <f t="shared" si="8"/>
        <v>14.778985401813863</v>
      </c>
      <c r="O169" s="196">
        <f ca="1">IF($L169=1,'Census Tract'!J165*'DAC Adjustment'!$O$5,'Census Tract'!J165)</f>
        <v>0.36723765174053741</v>
      </c>
      <c r="P169" s="196">
        <f ca="1">IF($L169=1,'Census Tract'!K165*'DAC Adjustment'!$O$5,'Census Tract'!K165)</f>
        <v>1.852484539898724</v>
      </c>
      <c r="Q169" s="196">
        <f ca="1">IF($L169=1,'Census Tract'!L165*'DAC Adjustment'!$O$5,'Census Tract'!L165)</f>
        <v>8.5835981037495976</v>
      </c>
      <c r="R169" s="196">
        <f ca="1">IF($L169=1,'Census Tract'!M165*'DAC Adjustment'!$O$5,'Census Tract'!M165)</f>
        <v>18.672047483504315</v>
      </c>
      <c r="S169" s="196">
        <f ca="1">IF($L169=1,'Census Tract'!N165*'DAC Adjustment'!$O$5,'Census Tract'!N165)</f>
        <v>0.82033504411405178</v>
      </c>
      <c r="T169" s="196">
        <f ca="1">IF($L169=1,'Census Tract'!O165*'DAC Adjustment'!$O$5,'Census Tract'!O165)</f>
        <v>4.2877200647383429</v>
      </c>
      <c r="U169" s="196">
        <f ca="1">IF($L169=1,'Census Tract'!P165*'DAC Adjustment'!$O$5,'Census Tract'!P165)</f>
        <v>20.004102334055414</v>
      </c>
      <c r="V169" s="196">
        <f ca="1">IF($L169=1,'Census Tract'!Q165*'DAC Adjustment'!$O$5,'Census Tract'!Q165)</f>
        <v>43.558791498705602</v>
      </c>
      <c r="W169" s="196">
        <f ca="1">IF($L169=1,'Census Tract'!R165*'DAC Adjustment'!$O$5,'Census Tract'!R165)</f>
        <v>0.5602517568247336</v>
      </c>
      <c r="X169" s="196">
        <f ca="1">IF($L169=1,'Census Tract'!S165*'DAC Adjustment'!$O$5,'Census Tract'!S165)</f>
        <v>2.9023455208481463</v>
      </c>
      <c r="Y169" s="196">
        <f ca="1">IF($L169=1,'Census Tract'!T165*'DAC Adjustment'!$O$5,'Census Tract'!T165)</f>
        <v>13.37392302671817</v>
      </c>
      <c r="Z169" s="197">
        <f ca="1">IF($L169=1,'Census Tract'!U165*'DAC Adjustment'!$O$5,'Census Tract'!U165)</f>
        <v>29.067088355995988</v>
      </c>
    </row>
    <row r="170" spans="1:26" x14ac:dyDescent="0.25">
      <c r="A170" s="193">
        <v>17</v>
      </c>
      <c r="B170" s="53" t="s">
        <v>35</v>
      </c>
      <c r="C170" s="173">
        <v>41017001902</v>
      </c>
      <c r="D170" s="53">
        <v>10076</v>
      </c>
      <c r="E170" s="173">
        <f t="shared" si="9"/>
        <v>186251</v>
      </c>
      <c r="F170" s="53">
        <v>206190</v>
      </c>
      <c r="G170" s="53">
        <v>1361</v>
      </c>
      <c r="H170" s="53">
        <v>161</v>
      </c>
      <c r="I170" s="53">
        <v>70471</v>
      </c>
      <c r="J170" s="194">
        <f t="shared" si="10"/>
        <v>0</v>
      </c>
      <c r="K170" s="172">
        <f>VLOOKUP($C170,'DAC Definition'!$A$6:$D$834,MATCH('DAC Definition'!$A$3,'DAC Definition'!$A$6:$D$6,0),FALSE)</f>
        <v>0</v>
      </c>
      <c r="L170" s="172">
        <f t="shared" si="11"/>
        <v>0</v>
      </c>
      <c r="M170" s="173">
        <f>'Census Tract'!G166</f>
        <v>8705</v>
      </c>
      <c r="N170" s="195">
        <f t="shared" si="8"/>
        <v>57.459163877976621</v>
      </c>
      <c r="O170" s="196">
        <f ca="1">IF($L170=1,'Census Tract'!J166*'DAC Adjustment'!$O$5,'Census Tract'!J166)</f>
        <v>0.97353188277331237</v>
      </c>
      <c r="P170" s="196">
        <f ca="1">IF($L170=1,'Census Tract'!K166*'DAC Adjustment'!$O$5,'Census Tract'!K166)</f>
        <v>4.8380351740676382</v>
      </c>
      <c r="Q170" s="196">
        <f ca="1">IF($L170=1,'Census Tract'!L166*'DAC Adjustment'!$O$5,'Census Tract'!L166)</f>
        <v>22.261659073588348</v>
      </c>
      <c r="R170" s="196">
        <f ca="1">IF($L170=1,'Census Tract'!M166*'DAC Adjustment'!$O$5,'Census Tract'!M166)</f>
        <v>48.350765294822146</v>
      </c>
      <c r="S170" s="196">
        <f ca="1">IF($L170=1,'Census Tract'!N166*'DAC Adjustment'!$O$5,'Census Tract'!N166)</f>
        <v>2.405530193419863</v>
      </c>
      <c r="T170" s="196">
        <f ca="1">IF($L170=1,'Census Tract'!O166*'DAC Adjustment'!$O$5,'Census Tract'!O166)</f>
        <v>11.446921437341121</v>
      </c>
      <c r="U170" s="196">
        <f ca="1">IF($L170=1,'Census Tract'!P166*'DAC Adjustment'!$O$5,'Census Tract'!P166)</f>
        <v>52.207009829877236</v>
      </c>
      <c r="V170" s="196">
        <f ca="1">IF($L170=1,'Census Tract'!Q166*'DAC Adjustment'!$O$5,'Census Tract'!Q166)</f>
        <v>113.23792229629304</v>
      </c>
      <c r="W170" s="196">
        <f ca="1">IF($L170=1,'Census Tract'!R166*'DAC Adjustment'!$O$5,'Census Tract'!R166)</f>
        <v>1.001502508998553</v>
      </c>
      <c r="X170" s="196">
        <f ca="1">IF($L170=1,'Census Tract'!S166*'DAC Adjustment'!$O$5,'Census Tract'!S166)</f>
        <v>4.7572724379033291</v>
      </c>
      <c r="Y170" s="196">
        <f ca="1">IF($L170=1,'Census Tract'!T166*'DAC Adjustment'!$O$5,'Census Tract'!T166)</f>
        <v>20.873562025990818</v>
      </c>
      <c r="Z170" s="197">
        <f ca="1">IF($L170=1,'Census Tract'!U166*'DAC Adjustment'!$O$5,'Census Tract'!U166)</f>
        <v>44.842745172800988</v>
      </c>
    </row>
    <row r="171" spans="1:26" x14ac:dyDescent="0.25">
      <c r="A171" s="193">
        <v>17</v>
      </c>
      <c r="B171" s="53" t="s">
        <v>35</v>
      </c>
      <c r="C171" s="173">
        <v>41017000600</v>
      </c>
      <c r="D171" s="53">
        <v>8249</v>
      </c>
      <c r="E171" s="173">
        <f t="shared" si="9"/>
        <v>186251</v>
      </c>
      <c r="F171" s="53">
        <v>206190</v>
      </c>
      <c r="G171" s="53">
        <v>1361</v>
      </c>
      <c r="H171" s="53">
        <v>161</v>
      </c>
      <c r="I171" s="53">
        <v>82767</v>
      </c>
      <c r="J171" s="194">
        <f t="shared" si="10"/>
        <v>0</v>
      </c>
      <c r="K171" s="172">
        <f>VLOOKUP($C171,'DAC Definition'!$A$6:$D$834,MATCH('DAC Definition'!$A$3,'DAC Definition'!$A$6:$D$6,0),FALSE)</f>
        <v>0</v>
      </c>
      <c r="L171" s="172">
        <f t="shared" si="11"/>
        <v>0</v>
      </c>
      <c r="M171" s="173">
        <f>'Census Tract'!G167</f>
        <v>8368</v>
      </c>
      <c r="N171" s="195">
        <f t="shared" si="8"/>
        <v>55.234725253407049</v>
      </c>
      <c r="O171" s="196">
        <f ca="1">IF($L171=1,'Census Tract'!J167*'DAC Adjustment'!$O$5,'Census Tract'!J167)</f>
        <v>2.6690033517711864</v>
      </c>
      <c r="P171" s="196">
        <f ca="1">IF($L171=1,'Census Tract'!K167*'DAC Adjustment'!$O$5,'Census Tract'!K167)</f>
        <v>13.463454584954325</v>
      </c>
      <c r="Q171" s="196">
        <f ca="1">IF($L171=1,'Census Tract'!L167*'DAC Adjustment'!$O$5,'Census Tract'!L167)</f>
        <v>62.383723456958379</v>
      </c>
      <c r="R171" s="196">
        <f ca="1">IF($L171=1,'Census Tract'!M167*'DAC Adjustment'!$O$5,'Census Tract'!M167)</f>
        <v>135.70437857258156</v>
      </c>
      <c r="S171" s="196">
        <f ca="1">IF($L171=1,'Census Tract'!N167*'DAC Adjustment'!$O$5,'Census Tract'!N167)</f>
        <v>3.0659060514275951</v>
      </c>
      <c r="T171" s="196">
        <f ca="1">IF($L171=1,'Census Tract'!O167*'DAC Adjustment'!$O$5,'Census Tract'!O167)</f>
        <v>16.024851050348573</v>
      </c>
      <c r="U171" s="196">
        <f ca="1">IF($L171=1,'Census Tract'!P167*'DAC Adjustment'!$O$5,'Census Tract'!P167)</f>
        <v>74.762987195790842</v>
      </c>
      <c r="V171" s="196">
        <f ca="1">IF($L171=1,'Census Tract'!Q167*'DAC Adjustment'!$O$5,'Census Tract'!Q167)</f>
        <v>162.79587640070051</v>
      </c>
      <c r="W171" s="196">
        <f ca="1">IF($L171=1,'Census Tract'!R167*'DAC Adjustment'!$O$5,'Census Tract'!R167)</f>
        <v>2.0938752573065527</v>
      </c>
      <c r="X171" s="196">
        <f ca="1">IF($L171=1,'Census Tract'!S167*'DAC Adjustment'!$O$5,'Census Tract'!S167)</f>
        <v>10.847176113647739</v>
      </c>
      <c r="Y171" s="196">
        <f ca="1">IF($L171=1,'Census Tract'!T167*'DAC Adjustment'!$O$5,'Census Tract'!T167)</f>
        <v>49.983469355773849</v>
      </c>
      <c r="Z171" s="197">
        <f ca="1">IF($L171=1,'Census Tract'!U167*'DAC Adjustment'!$O$5,'Census Tract'!U167)</f>
        <v>108.63483490976974</v>
      </c>
    </row>
    <row r="172" spans="1:26" x14ac:dyDescent="0.25">
      <c r="A172" s="193">
        <v>17</v>
      </c>
      <c r="B172" s="53" t="s">
        <v>35</v>
      </c>
      <c r="C172" s="173">
        <v>41017001901</v>
      </c>
      <c r="D172" s="53">
        <v>1936</v>
      </c>
      <c r="E172" s="173">
        <f t="shared" si="9"/>
        <v>186251</v>
      </c>
      <c r="F172" s="53">
        <v>206190</v>
      </c>
      <c r="G172" s="53">
        <v>1361</v>
      </c>
      <c r="H172" s="53">
        <v>161</v>
      </c>
      <c r="I172" s="53">
        <v>88945</v>
      </c>
      <c r="J172" s="194">
        <f t="shared" si="10"/>
        <v>0</v>
      </c>
      <c r="K172" s="172">
        <f>VLOOKUP($C172,'DAC Definition'!$A$6:$D$834,MATCH('DAC Definition'!$A$3,'DAC Definition'!$A$6:$D$6,0),FALSE)</f>
        <v>0</v>
      </c>
      <c r="L172" s="172">
        <f t="shared" si="11"/>
        <v>0</v>
      </c>
      <c r="M172" s="173">
        <f>'Census Tract'!G168</f>
        <v>1893</v>
      </c>
      <c r="N172" s="195">
        <f t="shared" si="8"/>
        <v>12.495140404481303</v>
      </c>
      <c r="O172" s="196">
        <f ca="1">IF($L172=1,'Census Tract'!J168*'DAC Adjustment'!$O$5,'Census Tract'!J168)</f>
        <v>0.29962904639918325</v>
      </c>
      <c r="P172" s="196">
        <f ca="1">IF($L172=1,'Census Tract'!K168*'DAC Adjustment'!$O$5,'Census Tract'!K168)</f>
        <v>1.5114413610052351</v>
      </c>
      <c r="Q172" s="196">
        <f ca="1">IF($L172=1,'Census Tract'!L168*'DAC Adjustment'!$O$5,'Census Tract'!L168)</f>
        <v>7.0033541013856544</v>
      </c>
      <c r="R172" s="196">
        <f ca="1">IF($L172=1,'Census Tract'!M168*'DAC Adjustment'!$O$5,'Census Tract'!M168)</f>
        <v>15.234515729219</v>
      </c>
      <c r="S172" s="196">
        <f ca="1">IF($L172=1,'Census Tract'!N168*'DAC Adjustment'!$O$5,'Census Tract'!N168)</f>
        <v>0.69356598414823578</v>
      </c>
      <c r="T172" s="196">
        <f ca="1">IF($L172=1,'Census Tract'!O168*'DAC Adjustment'!$O$5,'Census Tract'!O168)</f>
        <v>3.6251246460695321</v>
      </c>
      <c r="U172" s="196">
        <f ca="1">IF($L172=1,'Census Tract'!P168*'DAC Adjustment'!$O$5,'Census Tract'!P168)</f>
        <v>16.912802911284903</v>
      </c>
      <c r="V172" s="196">
        <f ca="1">IF($L172=1,'Census Tract'!Q168*'DAC Adjustment'!$O$5,'Census Tract'!Q168)</f>
        <v>36.82750884638218</v>
      </c>
      <c r="W172" s="196">
        <f ca="1">IF($L172=1,'Census Tract'!R168*'DAC Adjustment'!$O$5,'Census Tract'!R168)</f>
        <v>0.47367421869996462</v>
      </c>
      <c r="X172" s="196">
        <f ca="1">IF($L172=1,'Census Tract'!S168*'DAC Adjustment'!$O$5,'Census Tract'!S168)</f>
        <v>2.4538365658622334</v>
      </c>
      <c r="Y172" s="196">
        <f ca="1">IF($L172=1,'Census Tract'!T168*'DAC Adjustment'!$O$5,'Census Tract'!T168)</f>
        <v>11.307206918078382</v>
      </c>
      <c r="Z172" s="197">
        <f ca="1">IF($L172=1,'Census Tract'!U168*'DAC Adjustment'!$O$5,'Census Tract'!U168)</f>
        <v>24.575256033005989</v>
      </c>
    </row>
    <row r="173" spans="1:26" x14ac:dyDescent="0.25">
      <c r="A173" s="193">
        <v>17</v>
      </c>
      <c r="B173" s="53" t="s">
        <v>35</v>
      </c>
      <c r="C173" s="173">
        <v>41017000500</v>
      </c>
      <c r="D173" s="53">
        <v>7066</v>
      </c>
      <c r="E173" s="173">
        <f t="shared" si="9"/>
        <v>186251</v>
      </c>
      <c r="F173" s="53">
        <v>206190</v>
      </c>
      <c r="G173" s="53">
        <v>1361</v>
      </c>
      <c r="H173" s="53">
        <v>161</v>
      </c>
      <c r="I173" s="53">
        <v>71656</v>
      </c>
      <c r="J173" s="194">
        <f t="shared" si="10"/>
        <v>0</v>
      </c>
      <c r="K173" s="172">
        <f>VLOOKUP($C173,'DAC Definition'!$A$6:$D$834,MATCH('DAC Definition'!$A$3,'DAC Definition'!$A$6:$D$6,0),FALSE)</f>
        <v>0</v>
      </c>
      <c r="L173" s="172">
        <f t="shared" si="11"/>
        <v>0</v>
      </c>
      <c r="M173" s="173">
        <f>'Census Tract'!G169</f>
        <v>6158</v>
      </c>
      <c r="N173" s="195">
        <f t="shared" si="8"/>
        <v>40.647160386051702</v>
      </c>
      <c r="O173" s="196">
        <f ca="1">IF($L173=1,'Census Tract'!J169*'DAC Adjustment'!$O$5,'Census Tract'!J169)</f>
        <v>4.3146582681482393</v>
      </c>
      <c r="P173" s="196">
        <f ca="1">IF($L173=1,'Census Tract'!K169*'DAC Adjustment'!$O$5,'Census Tract'!K169)</f>
        <v>21.764755598475389</v>
      </c>
      <c r="Q173" s="196">
        <f ca="1">IF($L173=1,'Census Tract'!L169*'DAC Adjustment'!$O$5,'Census Tract'!L169)</f>
        <v>100.84829905995345</v>
      </c>
      <c r="R173" s="196">
        <f ca="1">IF($L173=1,'Census Tract'!M169*'DAC Adjustment'!$O$5,'Census Tract'!M169)</f>
        <v>219.37702650075363</v>
      </c>
      <c r="S173" s="196">
        <f ca="1">IF($L173=1,'Census Tract'!N169*'DAC Adjustment'!$O$5,'Census Tract'!N169)</f>
        <v>2.2561961597384235</v>
      </c>
      <c r="T173" s="196">
        <f ca="1">IF($L173=1,'Census Tract'!O169*'DAC Adjustment'!$O$5,'Census Tract'!O169)</f>
        <v>11.792666439776111</v>
      </c>
      <c r="U173" s="196">
        <f ca="1">IF($L173=1,'Census Tract'!P169*'DAC Adjustment'!$O$5,'Census Tract'!P169)</f>
        <v>55.017982212198852</v>
      </c>
      <c r="V173" s="196">
        <f ca="1">IF($L173=1,'Census Tract'!Q169*'DAC Adjustment'!$O$5,'Census Tract'!Q169)</f>
        <v>119.80126755204513</v>
      </c>
      <c r="W173" s="196">
        <f ca="1">IF($L173=1,'Census Tract'!R169*'DAC Adjustment'!$O$5,'Census Tract'!R169)</f>
        <v>1.5408799993419873</v>
      </c>
      <c r="X173" s="196">
        <f ca="1">IF($L173=1,'Census Tract'!S169*'DAC Adjustment'!$O$5,'Census Tract'!S169)</f>
        <v>7.9824223838244235</v>
      </c>
      <c r="Y173" s="196">
        <f ca="1">IF($L173=1,'Census Tract'!T169*'DAC Adjustment'!$O$5,'Census Tract'!T169)</f>
        <v>36.782768199433001</v>
      </c>
      <c r="Z173" s="197">
        <f ca="1">IF($L173=1,'Census Tract'!U169*'DAC Adjustment'!$O$5,'Census Tract'!U169)</f>
        <v>79.944229609746898</v>
      </c>
    </row>
    <row r="174" spans="1:26" x14ac:dyDescent="0.25">
      <c r="A174" s="193">
        <v>17</v>
      </c>
      <c r="B174" s="53" t="s">
        <v>35</v>
      </c>
      <c r="C174" s="173">
        <v>41017001002</v>
      </c>
      <c r="D174" s="53">
        <v>2499</v>
      </c>
      <c r="E174" s="173">
        <f t="shared" si="9"/>
        <v>186251</v>
      </c>
      <c r="F174" s="53">
        <v>206190</v>
      </c>
      <c r="G174" s="53">
        <v>1361</v>
      </c>
      <c r="H174" s="53">
        <v>161</v>
      </c>
      <c r="I174" s="53">
        <v>72566</v>
      </c>
      <c r="J174" s="194">
        <f t="shared" si="10"/>
        <v>0</v>
      </c>
      <c r="K174" s="172">
        <f>VLOOKUP($C174,'DAC Definition'!$A$6:$D$834,MATCH('DAC Definition'!$A$3,'DAC Definition'!$A$6:$D$6,0),FALSE)</f>
        <v>0</v>
      </c>
      <c r="L174" s="172">
        <f t="shared" si="11"/>
        <v>0</v>
      </c>
      <c r="M174" s="173">
        <f>'Census Tract'!G170</f>
        <v>2482</v>
      </c>
      <c r="N174" s="195">
        <f t="shared" si="8"/>
        <v>16.382957466414474</v>
      </c>
      <c r="O174" s="196">
        <f ca="1">IF($L174=1,'Census Tract'!J170*'DAC Adjustment'!$O$5,'Census Tract'!J170)</f>
        <v>0.70528067844730835</v>
      </c>
      <c r="P174" s="196">
        <f ca="1">IF($L174=1,'Census Tract'!K170*'DAC Adjustment'!$O$5,'Census Tract'!K170)</f>
        <v>3.5577004343661689</v>
      </c>
      <c r="Q174" s="196">
        <f ca="1">IF($L174=1,'Census Tract'!L170*'DAC Adjustment'!$O$5,'Census Tract'!L170)</f>
        <v>16.484818115569311</v>
      </c>
      <c r="R174" s="196">
        <f ca="1">IF($L174=1,'Census Tract'!M170*'DAC Adjustment'!$O$5,'Census Tract'!M170)</f>
        <v>35.859706254930877</v>
      </c>
      <c r="S174" s="196">
        <f ca="1">IF($L174=1,'Census Tract'!N170*'DAC Adjustment'!$O$5,'Census Tract'!N170)</f>
        <v>0.90936649374322309</v>
      </c>
      <c r="T174" s="196">
        <f ca="1">IF($L174=1,'Census Tract'!O170*'DAC Adjustment'!$O$5,'Census Tract'!O170)</f>
        <v>4.7530688703352242</v>
      </c>
      <c r="U174" s="196">
        <f ca="1">IF($L174=1,'Census Tract'!P170*'DAC Adjustment'!$O$5,'Census Tract'!P170)</f>
        <v>22.175159443111006</v>
      </c>
      <c r="V174" s="196">
        <f ca="1">IF($L174=1,'Census Tract'!Q170*'DAC Adjustment'!$O$5,'Census Tract'!Q170)</f>
        <v>48.286253014643727</v>
      </c>
      <c r="W174" s="196">
        <f ca="1">IF($L174=1,'Census Tract'!R170*'DAC Adjustment'!$O$5,'Census Tract'!R170)</f>
        <v>0.62105621279097323</v>
      </c>
      <c r="X174" s="196">
        <f ca="1">IF($L174=1,'Census Tract'!S170*'DAC Adjustment'!$O$5,'Census Tract'!S170)</f>
        <v>3.2173388042631084</v>
      </c>
      <c r="Y174" s="196">
        <f ca="1">IF($L174=1,'Census Tract'!T170*'DAC Adjustment'!$O$5,'Census Tract'!T170)</f>
        <v>14.82540283712126</v>
      </c>
      <c r="Z174" s="197">
        <f ca="1">IF($L174=1,'Census Tract'!U170*'DAC Adjustment'!$O$5,'Census Tract'!U170)</f>
        <v>32.221756721564113</v>
      </c>
    </row>
    <row r="175" spans="1:26" x14ac:dyDescent="0.25">
      <c r="A175" s="193">
        <v>17</v>
      </c>
      <c r="B175" s="53" t="s">
        <v>35</v>
      </c>
      <c r="C175" s="173">
        <v>41017001300</v>
      </c>
      <c r="D175" s="53">
        <v>13881</v>
      </c>
      <c r="E175" s="173">
        <f t="shared" si="9"/>
        <v>186251</v>
      </c>
      <c r="F175" s="53">
        <v>206190</v>
      </c>
      <c r="G175" s="53">
        <v>1361</v>
      </c>
      <c r="H175" s="53">
        <v>161</v>
      </c>
      <c r="I175" s="53">
        <v>79515</v>
      </c>
      <c r="J175" s="194">
        <f t="shared" si="10"/>
        <v>0</v>
      </c>
      <c r="K175" s="172">
        <f>VLOOKUP($C175,'DAC Definition'!$A$6:$D$834,MATCH('DAC Definition'!$A$3,'DAC Definition'!$A$6:$D$6,0),FALSE)</f>
        <v>0</v>
      </c>
      <c r="L175" s="172">
        <f t="shared" si="11"/>
        <v>0</v>
      </c>
      <c r="M175" s="173">
        <f>'Census Tract'!G171</f>
        <v>11091</v>
      </c>
      <c r="N175" s="195">
        <f t="shared" si="8"/>
        <v>73.208453368252577</v>
      </c>
      <c r="O175" s="196">
        <f ca="1">IF($L175=1,'Census Tract'!J171*'DAC Adjustment'!$O$5,'Census Tract'!J171)</f>
        <v>1.852915620504761</v>
      </c>
      <c r="P175" s="196">
        <f ca="1">IF($L175=1,'Census Tract'!K171*'DAC Adjustment'!$O$5,'Census Tract'!K171)</f>
        <v>9.2081945185443725</v>
      </c>
      <c r="Q175" s="196">
        <f ca="1">IF($L175=1,'Census Tract'!L171*'DAC Adjustment'!$O$5,'Census Tract'!L171)</f>
        <v>42.370441652405802</v>
      </c>
      <c r="R175" s="196">
        <f ca="1">IF($L175=1,'Census Tract'!M171*'DAC Adjustment'!$O$5,'Census Tract'!M171)</f>
        <v>92.025633534383701</v>
      </c>
      <c r="S175" s="196">
        <f ca="1">IF($L175=1,'Census Tract'!N171*'DAC Adjustment'!$O$5,'Census Tract'!N171)</f>
        <v>3.0648748277104771</v>
      </c>
      <c r="T175" s="196">
        <f ca="1">IF($L175=1,'Census Tract'!O171*'DAC Adjustment'!$O$5,'Census Tract'!O171)</f>
        <v>14.584469346530774</v>
      </c>
      <c r="U175" s="196">
        <f ca="1">IF($L175=1,'Census Tract'!P171*'DAC Adjustment'!$O$5,'Census Tract'!P171)</f>
        <v>66.516708331208335</v>
      </c>
      <c r="V175" s="196">
        <f ca="1">IF($L175=1,'Census Tract'!Q171*'DAC Adjustment'!$O$5,'Census Tract'!Q171)</f>
        <v>144.2759099584361</v>
      </c>
      <c r="W175" s="196">
        <f ca="1">IF($L175=1,'Census Tract'!R171*'DAC Adjustment'!$O$5,'Census Tract'!R171)</f>
        <v>1.2760096872260716</v>
      </c>
      <c r="X175" s="196">
        <f ca="1">IF($L175=1,'Census Tract'!S171*'DAC Adjustment'!$O$5,'Census Tract'!S171)</f>
        <v>6.0612186799294463</v>
      </c>
      <c r="Y175" s="196">
        <f ca="1">IF($L175=1,'Census Tract'!T171*'DAC Adjustment'!$O$5,'Census Tract'!T171)</f>
        <v>26.594908263097555</v>
      </c>
      <c r="Z175" s="197">
        <f ca="1">IF($L175=1,'Census Tract'!U171*'DAC Adjustment'!$O$5,'Census Tract'!U171)</f>
        <v>57.133932993858231</v>
      </c>
    </row>
    <row r="176" spans="1:26" x14ac:dyDescent="0.25">
      <c r="A176" s="193">
        <v>17</v>
      </c>
      <c r="B176" s="53" t="s">
        <v>35</v>
      </c>
      <c r="C176" s="173">
        <v>41017002100</v>
      </c>
      <c r="D176" s="53">
        <v>13087</v>
      </c>
      <c r="E176" s="173">
        <f t="shared" si="9"/>
        <v>186251</v>
      </c>
      <c r="F176" s="53">
        <v>206190</v>
      </c>
      <c r="G176" s="53">
        <v>1361</v>
      </c>
      <c r="H176" s="53">
        <v>161</v>
      </c>
      <c r="I176" s="53">
        <v>75110</v>
      </c>
      <c r="J176" s="194">
        <f t="shared" si="10"/>
        <v>0</v>
      </c>
      <c r="K176" s="172">
        <f>VLOOKUP($C176,'DAC Definition'!$A$6:$D$834,MATCH('DAC Definition'!$A$3,'DAC Definition'!$A$6:$D$6,0),FALSE)</f>
        <v>0</v>
      </c>
      <c r="L176" s="172">
        <f t="shared" si="11"/>
        <v>0</v>
      </c>
      <c r="M176" s="173">
        <f>'Census Tract'!G172</f>
        <v>9206</v>
      </c>
      <c r="N176" s="195">
        <f t="shared" si="8"/>
        <v>60.766118628449483</v>
      </c>
      <c r="O176" s="196">
        <f ca="1">IF($L176=1,'Census Tract'!J172*'DAC Adjustment'!$O$5,'Census Tract'!J172)</f>
        <v>1.2579794699210702</v>
      </c>
      <c r="P176" s="196">
        <f ca="1">IF($L176=1,'Census Tract'!K172*'DAC Adjustment'!$O$5,'Census Tract'!K172)</f>
        <v>6.2516174677252607</v>
      </c>
      <c r="Q176" s="196">
        <f ca="1">IF($L176=1,'Census Tract'!L172*'DAC Adjustment'!$O$5,'Census Tract'!L172)</f>
        <v>28.76609444076848</v>
      </c>
      <c r="R176" s="196">
        <f ca="1">IF($L176=1,'Census Tract'!M172*'DAC Adjustment'!$O$5,'Census Tract'!M172)</f>
        <v>62.477943631992403</v>
      </c>
      <c r="S176" s="196">
        <f ca="1">IF($L176=1,'Census Tract'!N172*'DAC Adjustment'!$O$5,'Census Tract'!N172)</f>
        <v>2.5439759862864171</v>
      </c>
      <c r="T176" s="196">
        <f ca="1">IF($L176=1,'Census Tract'!O172*'DAC Adjustment'!$O$5,'Census Tract'!O172)</f>
        <v>12.105727599329393</v>
      </c>
      <c r="U176" s="196">
        <f ca="1">IF($L176=1,'Census Tract'!P172*'DAC Adjustment'!$O$5,'Census Tract'!P172)</f>
        <v>55.211686673618601</v>
      </c>
      <c r="V176" s="196">
        <f ca="1">IF($L176=1,'Census Tract'!Q172*'DAC Adjustment'!$O$5,'Census Tract'!Q172)</f>
        <v>119.75511920271957</v>
      </c>
      <c r="W176" s="196">
        <f ca="1">IF($L176=1,'Census Tract'!R172*'DAC Adjustment'!$O$5,'Census Tract'!R172)</f>
        <v>1.0591421134796875</v>
      </c>
      <c r="X176" s="196">
        <f ca="1">IF($L176=1,'Census Tract'!S172*'DAC Adjustment'!$O$5,'Census Tract'!S172)</f>
        <v>5.0310683587981684</v>
      </c>
      <c r="Y176" s="196">
        <f ca="1">IF($L176=1,'Census Tract'!T172*'DAC Adjustment'!$O$5,'Census Tract'!T172)</f>
        <v>22.074900862868638</v>
      </c>
      <c r="Z176" s="197">
        <f ca="1">IF($L176=1,'Census Tract'!U172*'DAC Adjustment'!$O$5,'Census Tract'!U172)</f>
        <v>47.423585532545204</v>
      </c>
    </row>
    <row r="177" spans="1:26" x14ac:dyDescent="0.25">
      <c r="A177" s="193">
        <v>17</v>
      </c>
      <c r="B177" s="53" t="s">
        <v>35</v>
      </c>
      <c r="C177" s="173">
        <v>41017001600</v>
      </c>
      <c r="D177" s="53">
        <v>6352</v>
      </c>
      <c r="E177" s="173">
        <f t="shared" si="9"/>
        <v>186251</v>
      </c>
      <c r="F177" s="53">
        <v>206190</v>
      </c>
      <c r="G177" s="53">
        <v>1361</v>
      </c>
      <c r="H177" s="53">
        <v>161</v>
      </c>
      <c r="I177" s="53">
        <v>53929</v>
      </c>
      <c r="J177" s="194">
        <f t="shared" si="10"/>
        <v>0</v>
      </c>
      <c r="K177" s="172">
        <f>VLOOKUP($C177,'DAC Definition'!$A$6:$D$834,MATCH('DAC Definition'!$A$3,'DAC Definition'!$A$6:$D$6,0),FALSE)</f>
        <v>0</v>
      </c>
      <c r="L177" s="172">
        <f t="shared" si="11"/>
        <v>0</v>
      </c>
      <c r="M177" s="173">
        <f>'Census Tract'!G173</f>
        <v>4449</v>
      </c>
      <c r="N177" s="195">
        <f t="shared" si="8"/>
        <v>29.366550269169213</v>
      </c>
      <c r="O177" s="196">
        <f ca="1">IF($L177=1,'Census Tract'!J173*'DAC Adjustment'!$O$5,'Census Tract'!J173)</f>
        <v>4.9798359271079304</v>
      </c>
      <c r="P177" s="196">
        <f ca="1">IF($L177=1,'Census Tract'!K173*'DAC Adjustment'!$O$5,'Census Tract'!K173)</f>
        <v>24.747644943893309</v>
      </c>
      <c r="Q177" s="196">
        <f ca="1">IF($L177=1,'Census Tract'!L173*'DAC Adjustment'!$O$5,'Census Tract'!L173)</f>
        <v>113.8734248085198</v>
      </c>
      <c r="R177" s="196">
        <f ca="1">IF($L177=1,'Census Tract'!M173*'DAC Adjustment'!$O$5,'Census Tract'!M173)</f>
        <v>247.32510807186799</v>
      </c>
      <c r="S177" s="196">
        <f ca="1">IF($L177=1,'Census Tract'!N173*'DAC Adjustment'!$O$5,'Census Tract'!N173)</f>
        <v>1.2294318013239485</v>
      </c>
      <c r="T177" s="196">
        <f ca="1">IF($L177=1,'Census Tract'!O173*'DAC Adjustment'!$O$5,'Census Tract'!O173)</f>
        <v>5.8503565163389606</v>
      </c>
      <c r="U177" s="196">
        <f ca="1">IF($L177=1,'Census Tract'!P173*'DAC Adjustment'!$O$5,'Census Tract'!P173)</f>
        <v>26.682250055499583</v>
      </c>
      <c r="V177" s="196">
        <f ca="1">IF($L177=1,'Census Tract'!Q173*'DAC Adjustment'!$O$5,'Census Tract'!Q173)</f>
        <v>57.874269534314514</v>
      </c>
      <c r="W177" s="196">
        <f ca="1">IF($L177=1,'Census Tract'!R173*'DAC Adjustment'!$O$5,'Census Tract'!R173)</f>
        <v>0.5118534936857625</v>
      </c>
      <c r="X177" s="196">
        <f ca="1">IF($L177=1,'Census Tract'!S173*'DAC Adjustment'!$O$5,'Census Tract'!S173)</f>
        <v>2.4313733574074572</v>
      </c>
      <c r="Y177" s="196">
        <f ca="1">IF($L177=1,'Census Tract'!T173*'DAC Adjustment'!$O$5,'Census Tract'!T173)</f>
        <v>10.668176617304212</v>
      </c>
      <c r="Z177" s="197">
        <f ca="1">IF($L177=1,'Census Tract'!U173*'DAC Adjustment'!$O$5,'Census Tract'!U173)</f>
        <v>22.918480559884163</v>
      </c>
    </row>
    <row r="178" spans="1:26" x14ac:dyDescent="0.25">
      <c r="A178" s="193">
        <v>17</v>
      </c>
      <c r="B178" s="53" t="s">
        <v>35</v>
      </c>
      <c r="C178" s="173">
        <v>41017000300</v>
      </c>
      <c r="D178" s="53">
        <v>9085</v>
      </c>
      <c r="E178" s="173">
        <f t="shared" si="9"/>
        <v>186251</v>
      </c>
      <c r="F178" s="53">
        <v>206190</v>
      </c>
      <c r="G178" s="53">
        <v>1361</v>
      </c>
      <c r="H178" s="53">
        <v>161</v>
      </c>
      <c r="I178" s="53">
        <v>61897</v>
      </c>
      <c r="J178" s="194">
        <f t="shared" si="10"/>
        <v>0</v>
      </c>
      <c r="K178" s="172">
        <f>VLOOKUP($C178,'DAC Definition'!$A$6:$D$834,MATCH('DAC Definition'!$A$3,'DAC Definition'!$A$6:$D$6,0),FALSE)</f>
        <v>0</v>
      </c>
      <c r="L178" s="172">
        <f t="shared" si="11"/>
        <v>0</v>
      </c>
      <c r="M178" s="173">
        <f>'Census Tract'!G174</f>
        <v>8662</v>
      </c>
      <c r="N178" s="195">
        <f t="shared" si="8"/>
        <v>57.17533343033125</v>
      </c>
      <c r="O178" s="196">
        <f ca="1">IF($L178=1,'Census Tract'!J174*'DAC Adjustment'!$O$5,'Census Tract'!J174)</f>
        <v>1.1186151065569507</v>
      </c>
      <c r="P178" s="196">
        <f ca="1">IF($L178=1,'Census Tract'!K174*'DAC Adjustment'!$O$5,'Census Tract'!K174)</f>
        <v>5.6427144144195447</v>
      </c>
      <c r="Q178" s="196">
        <f ca="1">IF($L178=1,'Census Tract'!L174*'DAC Adjustment'!$O$5,'Census Tract'!L174)</f>
        <v>26.145855311839778</v>
      </c>
      <c r="R178" s="196">
        <f ca="1">IF($L178=1,'Census Tract'!M174*'DAC Adjustment'!$O$5,'Census Tract'!M174)</f>
        <v>56.875525389084267</v>
      </c>
      <c r="S178" s="196">
        <f ca="1">IF($L178=1,'Census Tract'!N174*'DAC Adjustment'!$O$5,'Census Tract'!N174)</f>
        <v>3.1736231139419009</v>
      </c>
      <c r="T178" s="196">
        <f ca="1">IF($L178=1,'Census Tract'!O174*'DAC Adjustment'!$O$5,'Census Tract'!O174)</f>
        <v>16.587865654650972</v>
      </c>
      <c r="U178" s="196">
        <f ca="1">IF($L178=1,'Census Tract'!P174*'DAC Adjustment'!$O$5,'Census Tract'!P174)</f>
        <v>77.389698266006249</v>
      </c>
      <c r="V178" s="196">
        <f ca="1">IF($L178=1,'Census Tract'!Q174*'DAC Adjustment'!$O$5,'Census Tract'!Q174)</f>
        <v>168.51552119776147</v>
      </c>
      <c r="W178" s="196">
        <f ca="1">IF($L178=1,'Census Tract'!R174*'DAC Adjustment'!$O$5,'Census Tract'!R174)</f>
        <v>2.1674411423027435</v>
      </c>
      <c r="X178" s="196">
        <f ca="1">IF($L178=1,'Census Tract'!S174*'DAC Adjustment'!$O$5,'Census Tract'!S174)</f>
        <v>11.228279098520163</v>
      </c>
      <c r="Y178" s="196">
        <f ca="1">IF($L178=1,'Census Tract'!T174*'DAC Adjustment'!$O$5,'Census Tract'!T174)</f>
        <v>51.739580731323265</v>
      </c>
      <c r="Z178" s="197">
        <f ca="1">IF($L178=1,'Census Tract'!U174*'DAC Adjustment'!$O$5,'Census Tract'!U174)</f>
        <v>112.45159416687684</v>
      </c>
    </row>
    <row r="179" spans="1:26" x14ac:dyDescent="0.25">
      <c r="A179" s="193">
        <v>17</v>
      </c>
      <c r="B179" s="53" t="s">
        <v>35</v>
      </c>
      <c r="C179" s="173">
        <v>41017000402</v>
      </c>
      <c r="D179" s="53">
        <v>2579</v>
      </c>
      <c r="E179" s="173">
        <f t="shared" si="9"/>
        <v>186251</v>
      </c>
      <c r="F179" s="53">
        <v>206190</v>
      </c>
      <c r="G179" s="53">
        <v>1361</v>
      </c>
      <c r="H179" s="53">
        <v>161</v>
      </c>
      <c r="I179" s="53">
        <v>74681</v>
      </c>
      <c r="J179" s="194">
        <f t="shared" si="10"/>
        <v>0</v>
      </c>
      <c r="K179" s="172">
        <f>VLOOKUP($C179,'DAC Definition'!$A$6:$D$834,MATCH('DAC Definition'!$A$3,'DAC Definition'!$A$6:$D$6,0),FALSE)</f>
        <v>0</v>
      </c>
      <c r="L179" s="172">
        <f t="shared" si="11"/>
        <v>0</v>
      </c>
      <c r="M179" s="173">
        <f>'Census Tract'!G175</f>
        <v>2281</v>
      </c>
      <c r="N179" s="195">
        <f t="shared" si="8"/>
        <v>15.05621514137446</v>
      </c>
      <c r="O179" s="196">
        <f ca="1">IF($L179=1,'Census Tract'!J175*'DAC Adjustment'!$O$5,'Census Tract'!J175)</f>
        <v>2.2864001079076139</v>
      </c>
      <c r="P179" s="196">
        <f ca="1">IF($L179=1,'Census Tract'!K175*'DAC Adjustment'!$O$5,'Census Tract'!K175)</f>
        <v>11.533460231670718</v>
      </c>
      <c r="Q179" s="196">
        <f ca="1">IF($L179=1,'Census Tract'!L175*'DAC Adjustment'!$O$5,'Census Tract'!L175)</f>
        <v>53.440978989035152</v>
      </c>
      <c r="R179" s="196">
        <f ca="1">IF($L179=1,'Census Tract'!M175*'DAC Adjustment'!$O$5,'Census Tract'!M175)</f>
        <v>116.25107387219423</v>
      </c>
      <c r="S179" s="196">
        <f ca="1">IF($L179=1,'Census Tract'!N175*'DAC Adjustment'!$O$5,'Census Tract'!N175)</f>
        <v>0.83572319590180988</v>
      </c>
      <c r="T179" s="196">
        <f ca="1">IF($L179=1,'Census Tract'!O175*'DAC Adjustment'!$O$5,'Census Tract'!O175)</f>
        <v>4.3681507224958285</v>
      </c>
      <c r="U179" s="196">
        <f ca="1">IF($L179=1,'Census Tract'!P175*'DAC Adjustment'!$O$5,'Census Tract'!P175)</f>
        <v>20.37934677265762</v>
      </c>
      <c r="V179" s="196">
        <f ca="1">IF($L179=1,'Census Tract'!Q175*'DAC Adjustment'!$O$5,'Census Tract'!Q175)</f>
        <v>44.375883612571457</v>
      </c>
      <c r="W179" s="196">
        <f ca="1">IF($L179=1,'Census Tract'!R175*'DAC Adjustment'!$O$5,'Census Tract'!R175)</f>
        <v>0.57076116896704665</v>
      </c>
      <c r="X179" s="196">
        <f ca="1">IF($L179=1,'Census Tract'!S175*'DAC Adjustment'!$O$5,'Census Tract'!S175)</f>
        <v>2.9567888044013499</v>
      </c>
      <c r="Y179" s="196">
        <f ca="1">IF($L179=1,'Census Tract'!T175*'DAC Adjustment'!$O$5,'Census Tract'!T175)</f>
        <v>13.624796080368089</v>
      </c>
      <c r="Z179" s="197">
        <f ca="1">IF($L179=1,'Census Tract'!U175*'DAC Adjustment'!$O$5,'Census Tract'!U175)</f>
        <v>29.612339678439866</v>
      </c>
    </row>
    <row r="180" spans="1:26" x14ac:dyDescent="0.25">
      <c r="A180" s="193">
        <v>19</v>
      </c>
      <c r="B180" s="53" t="s">
        <v>36</v>
      </c>
      <c r="C180" s="173">
        <v>41019020000</v>
      </c>
      <c r="D180" s="53">
        <v>3476</v>
      </c>
      <c r="E180" s="173">
        <f t="shared" si="9"/>
        <v>109114</v>
      </c>
      <c r="F180" s="53">
        <v>112973</v>
      </c>
      <c r="G180" s="53">
        <v>405</v>
      </c>
      <c r="H180" s="53">
        <v>146</v>
      </c>
      <c r="I180" s="53">
        <v>39859</v>
      </c>
      <c r="J180" s="194">
        <f t="shared" si="10"/>
        <v>1</v>
      </c>
      <c r="K180" s="172">
        <f>VLOOKUP($C180,'DAC Definition'!$A$6:$D$834,MATCH('DAC Definition'!$A$3,'DAC Definition'!$A$6:$D$6,0),FALSE)</f>
        <v>1</v>
      </c>
      <c r="L180" s="172">
        <f t="shared" si="11"/>
        <v>1</v>
      </c>
      <c r="M180" s="173">
        <f>'Census Tract'!G176</f>
        <v>2597</v>
      </c>
      <c r="N180" s="195">
        <f t="shared" si="8"/>
        <v>9.3100563851539739</v>
      </c>
      <c r="O180" s="196">
        <f ca="1">IF($L180=1,'Census Tract'!J176*'DAC Adjustment'!$O$5,'Census Tract'!J176)</f>
        <v>1.5115901251035719</v>
      </c>
      <c r="P180" s="196">
        <f ca="1">IF($L180=1,'Census Tract'!K176*'DAC Adjustment'!$O$5,'Census Tract'!K176)</f>
        <v>7.6250278917379486</v>
      </c>
      <c r="Q180" s="196">
        <f ca="1">IF($L180=1,'Census Tract'!L176*'DAC Adjustment'!$O$5,'Census Tract'!L176)</f>
        <v>35.331023575580197</v>
      </c>
      <c r="R180" s="196">
        <f ca="1">IF($L180=1,'Census Tract'!M176*'DAC Adjustment'!$O$5,'Census Tract'!M176)</f>
        <v>76.856178710867653</v>
      </c>
      <c r="S180" s="196">
        <f ca="1">IF($L180=1,'Census Tract'!N176*'DAC Adjustment'!$O$5,'Census Tract'!N176)</f>
        <v>1.0818543503405973</v>
      </c>
      <c r="T180" s="196">
        <f ca="1">IF($L180=1,'Census Tract'!O176*'DAC Adjustment'!$O$5,'Census Tract'!O176)</f>
        <v>5.6546268970985514</v>
      </c>
      <c r="U180" s="196">
        <f ca="1">IF($L180=1,'Census Tract'!P176*'DAC Adjustment'!$O$5,'Census Tract'!P176)</f>
        <v>26.381324667323991</v>
      </c>
      <c r="V180" s="196">
        <f ca="1">IF($L180=1,'Census Tract'!Q176*'DAC Adjustment'!$O$5,'Census Tract'!Q176)</f>
        <v>57.445148072818355</v>
      </c>
      <c r="W180" s="196">
        <f ca="1">IF($L180=1,'Census Tract'!R176*'DAC Adjustment'!$O$5,'Census Tract'!R176)</f>
        <v>0.7388576225722383</v>
      </c>
      <c r="X180" s="196">
        <f ca="1">IF($L180=1,'Census Tract'!S176*'DAC Adjustment'!$O$5,'Census Tract'!S176)</f>
        <v>3.8276008692426036</v>
      </c>
      <c r="Y180" s="196">
        <f ca="1">IF($L180=1,'Census Tract'!T176*'DAC Adjustment'!$O$5,'Census Tract'!T176)</f>
        <v>17.637472531971653</v>
      </c>
      <c r="Z180" s="197">
        <f ca="1">IF($L180=1,'Census Tract'!U176*'DAC Adjustment'!$O$5,'Census Tract'!U176)</f>
        <v>38.333551900894747</v>
      </c>
    </row>
    <row r="181" spans="1:26" x14ac:dyDescent="0.25">
      <c r="A181" s="193">
        <v>19</v>
      </c>
      <c r="B181" s="53" t="s">
        <v>36</v>
      </c>
      <c r="C181" s="173">
        <v>41019050001</v>
      </c>
      <c r="D181" s="53">
        <v>4586</v>
      </c>
      <c r="E181" s="173">
        <f t="shared" si="9"/>
        <v>109114</v>
      </c>
      <c r="F181" s="53">
        <v>112973</v>
      </c>
      <c r="G181" s="53">
        <v>405</v>
      </c>
      <c r="H181" s="53">
        <v>146</v>
      </c>
      <c r="I181" s="53">
        <v>50625</v>
      </c>
      <c r="J181" s="194">
        <f t="shared" si="10"/>
        <v>0</v>
      </c>
      <c r="K181" s="172">
        <f>VLOOKUP($C181,'DAC Definition'!$A$6:$D$834,MATCH('DAC Definition'!$A$3,'DAC Definition'!$A$6:$D$6,0),FALSE)</f>
        <v>0</v>
      </c>
      <c r="L181" s="172">
        <f t="shared" si="11"/>
        <v>0</v>
      </c>
      <c r="M181" s="173">
        <f>'Census Tract'!G177</f>
        <v>4464</v>
      </c>
      <c r="N181" s="195">
        <f t="shared" si="8"/>
        <v>16.00311578872828</v>
      </c>
      <c r="O181" s="196">
        <f ca="1">IF($L181=1,'Census Tract'!J177*'DAC Adjustment'!$O$5,'Census Tract'!J177)</f>
        <v>0.95113015241586896</v>
      </c>
      <c r="P181" s="196">
        <f ca="1">IF($L181=1,'Census Tract'!K177*'DAC Adjustment'!$O$5,'Census Tract'!K177)</f>
        <v>4.7978574485243106</v>
      </c>
      <c r="Q181" s="196">
        <f ca="1">IF($L181=1,'Census Tract'!L177*'DAC Adjustment'!$O$5,'Census Tract'!L177)</f>
        <v>22.231159942347283</v>
      </c>
      <c r="R181" s="196">
        <f ca="1">IF($L181=1,'Census Tract'!M177*'DAC Adjustment'!$O$5,'Census Tract'!M177)</f>
        <v>48.359821725059291</v>
      </c>
      <c r="S181" s="196">
        <f ca="1">IF($L181=1,'Census Tract'!N177*'DAC Adjustment'!$O$5,'Census Tract'!N177)</f>
        <v>1.4876851197290495</v>
      </c>
      <c r="T181" s="196">
        <f ca="1">IF($L181=1,'Census Tract'!O177*'DAC Adjustment'!$O$5,'Census Tract'!O177)</f>
        <v>7.7758196283859631</v>
      </c>
      <c r="U181" s="196">
        <f ca="1">IF($L181=1,'Census Tract'!P177*'DAC Adjustment'!$O$5,'Census Tract'!P177)</f>
        <v>36.277622892548109</v>
      </c>
      <c r="V181" s="196">
        <f ca="1">IF($L181=1,'Census Tract'!Q177*'DAC Adjustment'!$O$5,'Census Tract'!Q177)</f>
        <v>78.994267538563307</v>
      </c>
      <c r="W181" s="196">
        <f ca="1">IF($L181=1,'Census Tract'!R177*'DAC Adjustment'!$O$5,'Census Tract'!R177)</f>
        <v>1.0160216949287553</v>
      </c>
      <c r="X181" s="196">
        <f ca="1">IF($L181=1,'Census Tract'!S177*'DAC Adjustment'!$O$5,'Census Tract'!S177)</f>
        <v>5.2634301980127782</v>
      </c>
      <c r="Y181" s="196">
        <f ca="1">IF($L181=1,'Census Tract'!T177*'DAC Adjustment'!$O$5,'Census Tract'!T177)</f>
        <v>24.25373196233237</v>
      </c>
      <c r="Z181" s="197">
        <f ca="1">IF($L181=1,'Census Tract'!U177*'DAC Adjustment'!$O$5,'Census Tract'!U177)</f>
        <v>52.713431092982411</v>
      </c>
    </row>
    <row r="182" spans="1:26" x14ac:dyDescent="0.25">
      <c r="A182" s="193">
        <v>19</v>
      </c>
      <c r="B182" s="53" t="s">
        <v>36</v>
      </c>
      <c r="C182" s="173">
        <v>41019170000</v>
      </c>
      <c r="D182" s="53">
        <v>3901</v>
      </c>
      <c r="E182" s="173">
        <f t="shared" si="9"/>
        <v>109114</v>
      </c>
      <c r="F182" s="53">
        <v>112973</v>
      </c>
      <c r="G182" s="53">
        <v>405</v>
      </c>
      <c r="H182" s="53">
        <v>146</v>
      </c>
      <c r="I182" s="53">
        <v>57271</v>
      </c>
      <c r="J182" s="194">
        <f t="shared" si="10"/>
        <v>0</v>
      </c>
      <c r="K182" s="172">
        <f>VLOOKUP($C182,'DAC Definition'!$A$6:$D$834,MATCH('DAC Definition'!$A$3,'DAC Definition'!$A$6:$D$6,0),FALSE)</f>
        <v>0</v>
      </c>
      <c r="L182" s="172">
        <f t="shared" si="11"/>
        <v>0</v>
      </c>
      <c r="M182" s="173">
        <f>'Census Tract'!G178</f>
        <v>3655</v>
      </c>
      <c r="N182" s="195">
        <f t="shared" si="8"/>
        <v>13.102909544758482</v>
      </c>
      <c r="O182" s="196">
        <f ca="1">IF($L182=1,'Census Tract'!J178*'DAC Adjustment'!$O$5,'Census Tract'!J178)</f>
        <v>0.38874948071278648</v>
      </c>
      <c r="P182" s="196">
        <f ca="1">IF($L182=1,'Census Tract'!K178*'DAC Adjustment'!$O$5,'Census Tract'!K178)</f>
        <v>1.9609982786375615</v>
      </c>
      <c r="Q182" s="196">
        <f ca="1">IF($L182=1,'Census Tract'!L178*'DAC Adjustment'!$O$5,'Census Tract'!L178)</f>
        <v>9.0864030135926708</v>
      </c>
      <c r="R182" s="196">
        <f ca="1">IF($L182=1,'Census Tract'!M178*'DAC Adjustment'!$O$5,'Census Tract'!M178)</f>
        <v>19.76580758714055</v>
      </c>
      <c r="S182" s="196">
        <f ca="1">IF($L182=1,'Census Tract'!N178*'DAC Adjustment'!$O$5,'Census Tract'!N178)</f>
        <v>1.218075518057723</v>
      </c>
      <c r="T182" s="196">
        <f ca="1">IF($L182=1,'Census Tract'!O178*'DAC Adjustment'!$O$5,'Census Tract'!O178)</f>
        <v>6.3666265102488122</v>
      </c>
      <c r="U182" s="196">
        <f ca="1">IF($L182=1,'Census Tract'!P178*'DAC Adjustment'!$O$5,'Census Tract'!P178)</f>
        <v>29.703116414037485</v>
      </c>
      <c r="V182" s="196">
        <f ca="1">IF($L182=1,'Census Tract'!Q178*'DAC Adjustment'!$O$5,'Census Tract'!Q178)</f>
        <v>64.678326132045001</v>
      </c>
      <c r="W182" s="196">
        <f ca="1">IF($L182=1,'Census Tract'!R178*'DAC Adjustment'!$O$5,'Census Tract'!R178)</f>
        <v>0.83189052306554678</v>
      </c>
      <c r="X182" s="196">
        <f ca="1">IF($L182=1,'Census Tract'!S178*'DAC Adjustment'!$O$5,'Census Tract'!S178)</f>
        <v>4.3095513830055339</v>
      </c>
      <c r="Y182" s="196">
        <f ca="1">IF($L182=1,'Census Tract'!T178*'DAC Adjustment'!$O$5,'Census Tract'!T178)</f>
        <v>19.858286362527959</v>
      </c>
      <c r="Z182" s="197">
        <f ca="1">IF($L182=1,'Census Tract'!U178*'DAC Adjustment'!$O$5,'Census Tract'!U178)</f>
        <v>43.160302563810639</v>
      </c>
    </row>
    <row r="183" spans="1:26" x14ac:dyDescent="0.25">
      <c r="A183" s="193">
        <v>19</v>
      </c>
      <c r="B183" s="53" t="s">
        <v>36</v>
      </c>
      <c r="C183" s="173">
        <v>41019050002</v>
      </c>
      <c r="D183" s="53">
        <v>7032</v>
      </c>
      <c r="E183" s="173">
        <f t="shared" si="9"/>
        <v>109114</v>
      </c>
      <c r="F183" s="53">
        <v>112973</v>
      </c>
      <c r="G183" s="53">
        <v>405</v>
      </c>
      <c r="H183" s="53">
        <v>146</v>
      </c>
      <c r="I183" s="53">
        <v>42174</v>
      </c>
      <c r="J183" s="194">
        <f t="shared" si="10"/>
        <v>1</v>
      </c>
      <c r="K183" s="172">
        <f>VLOOKUP($C183,'DAC Definition'!$A$6:$D$834,MATCH('DAC Definition'!$A$3,'DAC Definition'!$A$6:$D$6,0),FALSE)</f>
        <v>1</v>
      </c>
      <c r="L183" s="172">
        <f t="shared" si="11"/>
        <v>1</v>
      </c>
      <c r="M183" s="173">
        <f>'Census Tract'!G179</f>
        <v>5619</v>
      </c>
      <c r="N183" s="195">
        <f t="shared" si="8"/>
        <v>20.143706903419403</v>
      </c>
      <c r="O183" s="196">
        <f ca="1">IF($L183=1,'Census Tract'!J179*'DAC Adjustment'!$O$5,'Census Tract'!J179)</f>
        <v>1.0648004967833105</v>
      </c>
      <c r="P183" s="196">
        <f ca="1">IF($L183=1,'Census Tract'!K179*'DAC Adjustment'!$O$5,'Census Tract'!K179)</f>
        <v>5.2916009716364787</v>
      </c>
      <c r="Q183" s="196">
        <f ca="1">IF($L183=1,'Census Tract'!L179*'DAC Adjustment'!$O$5,'Census Tract'!L179)</f>
        <v>24.348689611737253</v>
      </c>
      <c r="R183" s="196">
        <f ca="1">IF($L183=1,'Census Tract'!M179*'DAC Adjustment'!$O$5,'Census Tract'!M179)</f>
        <v>52.883649541211717</v>
      </c>
      <c r="S183" s="196">
        <f ca="1">IF($L183=1,'Census Tract'!N179*'DAC Adjustment'!$O$5,'Census Tract'!N179)</f>
        <v>1.7654716339474483</v>
      </c>
      <c r="T183" s="196">
        <f ca="1">IF($L183=1,'Census Tract'!O179*'DAC Adjustment'!$O$5,'Census Tract'!O179)</f>
        <v>8.4011479668521343</v>
      </c>
      <c r="U183" s="196">
        <f ca="1">IF($L183=1,'Census Tract'!P179*'DAC Adjustment'!$O$5,'Census Tract'!P179)</f>
        <v>38.315875310976175</v>
      </c>
      <c r="V183" s="196">
        <f ca="1">IF($L183=1,'Census Tract'!Q179*'DAC Adjustment'!$O$5,'Census Tract'!Q179)</f>
        <v>83.107807271807019</v>
      </c>
      <c r="W183" s="196">
        <f ca="1">IF($L183=1,'Census Tract'!R179*'DAC Adjustment'!$O$5,'Census Tract'!R179)</f>
        <v>0.7350247674299446</v>
      </c>
      <c r="X183" s="196">
        <f ca="1">IF($L183=1,'Census Tract'!S179*'DAC Adjustment'!$O$5,'Census Tract'!S179)</f>
        <v>3.4914671065250742</v>
      </c>
      <c r="Y183" s="196">
        <f ca="1">IF($L183=1,'Census Tract'!T179*'DAC Adjustment'!$O$5,'Census Tract'!T179)</f>
        <v>15.319567285887439</v>
      </c>
      <c r="Z183" s="197">
        <f ca="1">IF($L183=1,'Census Tract'!U179*'DAC Adjustment'!$O$5,'Census Tract'!U179)</f>
        <v>32.911079148984882</v>
      </c>
    </row>
    <row r="184" spans="1:26" x14ac:dyDescent="0.25">
      <c r="A184" s="193">
        <v>19</v>
      </c>
      <c r="B184" s="53" t="s">
        <v>36</v>
      </c>
      <c r="C184" s="173">
        <v>41019180000</v>
      </c>
      <c r="D184" s="53">
        <v>4503</v>
      </c>
      <c r="E184" s="173">
        <f t="shared" si="9"/>
        <v>109114</v>
      </c>
      <c r="F184" s="53">
        <v>112973</v>
      </c>
      <c r="G184" s="53">
        <v>405</v>
      </c>
      <c r="H184" s="53">
        <v>146</v>
      </c>
      <c r="I184" s="53">
        <v>51820</v>
      </c>
      <c r="J184" s="194">
        <f t="shared" si="10"/>
        <v>0</v>
      </c>
      <c r="K184" s="172">
        <f>VLOOKUP($C184,'DAC Definition'!$A$6:$D$834,MATCH('DAC Definition'!$A$3,'DAC Definition'!$A$6:$D$6,0),FALSE)</f>
        <v>0</v>
      </c>
      <c r="L184" s="172">
        <f t="shared" si="11"/>
        <v>0</v>
      </c>
      <c r="M184" s="173">
        <f>'Census Tract'!G180</f>
        <v>4064</v>
      </c>
      <c r="N184" s="195">
        <f t="shared" si="8"/>
        <v>14.569144839917504</v>
      </c>
      <c r="O184" s="196">
        <f ca="1">IF($L184=1,'Census Tract'!J180*'DAC Adjustment'!$O$5,'Census Tract'!J180)</f>
        <v>0.75598713245332394</v>
      </c>
      <c r="P184" s="196">
        <f ca="1">IF($L184=1,'Census Tract'!K180*'DAC Adjustment'!$O$5,'Census Tract'!K180)</f>
        <v>3.8134828185362859</v>
      </c>
      <c r="Q184" s="196">
        <f ca="1">IF($L184=1,'Census Tract'!L180*'DAC Adjustment'!$O$5,'Census Tract'!L180)</f>
        <v>17.67000111734227</v>
      </c>
      <c r="R184" s="196">
        <f ca="1">IF($L184=1,'Census Tract'!M180*'DAC Adjustment'!$O$5,'Census Tract'!M180)</f>
        <v>38.437855070644865</v>
      </c>
      <c r="S184" s="196">
        <f ca="1">IF($L184=1,'Census Tract'!N180*'DAC Adjustment'!$O$5,'Census Tract'!N180)</f>
        <v>1.3543800014737584</v>
      </c>
      <c r="T184" s="196">
        <f ca="1">IF($L184=1,'Census Tract'!O180*'DAC Adjustment'!$O$5,'Census Tract'!O180)</f>
        <v>7.0790615971685833</v>
      </c>
      <c r="U184" s="196">
        <f ca="1">IF($L184=1,'Census Tract'!P180*'DAC Adjustment'!$O$5,'Census Tract'!P180)</f>
        <v>33.026939837660287</v>
      </c>
      <c r="V184" s="196">
        <f ca="1">IF($L184=1,'Census Tract'!Q180*'DAC Adjustment'!$O$5,'Census Tract'!Q180)</f>
        <v>71.915928153387384</v>
      </c>
      <c r="W184" s="196">
        <f ca="1">IF($L184=1,'Census Tract'!R180*'DAC Adjustment'!$O$5,'Census Tract'!R180)</f>
        <v>0.92498032441542599</v>
      </c>
      <c r="X184" s="196">
        <f ca="1">IF($L184=1,'Census Tract'!S180*'DAC Adjustment'!$O$5,'Census Tract'!S180)</f>
        <v>4.7917966677248955</v>
      </c>
      <c r="Y184" s="196">
        <f ca="1">IF($L184=1,'Census Tract'!T180*'DAC Adjustment'!$O$5,'Census Tract'!T180)</f>
        <v>22.0804584890051</v>
      </c>
      <c r="Z184" s="197">
        <f ca="1">IF($L184=1,'Census Tract'!U180*'DAC Adjustment'!$O$5,'Census Tract'!U180)</f>
        <v>47.990005367804777</v>
      </c>
    </row>
    <row r="185" spans="1:26" x14ac:dyDescent="0.25">
      <c r="A185" s="193">
        <v>19</v>
      </c>
      <c r="B185" s="53" t="s">
        <v>36</v>
      </c>
      <c r="C185" s="173">
        <v>41019100000</v>
      </c>
      <c r="D185" s="53">
        <v>3246</v>
      </c>
      <c r="E185" s="173">
        <f t="shared" si="9"/>
        <v>109114</v>
      </c>
      <c r="F185" s="53">
        <v>112973</v>
      </c>
      <c r="G185" s="53">
        <v>405</v>
      </c>
      <c r="H185" s="53">
        <v>146</v>
      </c>
      <c r="I185" s="53">
        <v>47077</v>
      </c>
      <c r="J185" s="194">
        <f t="shared" si="10"/>
        <v>1</v>
      </c>
      <c r="K185" s="172">
        <f>VLOOKUP($C185,'DAC Definition'!$A$6:$D$834,MATCH('DAC Definition'!$A$3,'DAC Definition'!$A$6:$D$6,0),FALSE)</f>
        <v>1</v>
      </c>
      <c r="L185" s="172">
        <f t="shared" si="11"/>
        <v>1</v>
      </c>
      <c r="M185" s="173">
        <f>'Census Tract'!G181</f>
        <v>2620</v>
      </c>
      <c r="N185" s="195">
        <f t="shared" si="8"/>
        <v>9.3925097147105951</v>
      </c>
      <c r="O185" s="196">
        <f ca="1">IF($L185=1,'Census Tract'!J181*'DAC Adjustment'!$O$5,'Census Tract'!J181)</f>
        <v>1.4808589408575017</v>
      </c>
      <c r="P185" s="196">
        <f ca="1">IF($L185=1,'Census Tract'!K181*'DAC Adjustment'!$O$5,'Census Tract'!K181)</f>
        <v>7.4700082649681807</v>
      </c>
      <c r="Q185" s="196">
        <f ca="1">IF($L185=1,'Census Tract'!L181*'DAC Adjustment'!$O$5,'Census Tract'!L181)</f>
        <v>34.612730847232946</v>
      </c>
      <c r="R185" s="196">
        <f ca="1">IF($L185=1,'Census Tract'!M181*'DAC Adjustment'!$O$5,'Census Tract'!M181)</f>
        <v>75.293664277101598</v>
      </c>
      <c r="S185" s="196">
        <f ca="1">IF($L185=1,'Census Tract'!N181*'DAC Adjustment'!$O$5,'Census Tract'!N181)</f>
        <v>1.0914356557151963</v>
      </c>
      <c r="T185" s="196">
        <f ca="1">IF($L185=1,'Census Tract'!O181*'DAC Adjustment'!$O$5,'Census Tract'!O181)</f>
        <v>5.7047063805923006</v>
      </c>
      <c r="U185" s="196">
        <f ca="1">IF($L185=1,'Census Tract'!P181*'DAC Adjustment'!$O$5,'Census Tract'!P181)</f>
        <v>26.614967511894054</v>
      </c>
      <c r="V185" s="196">
        <f ca="1">IF($L185=1,'Census Tract'!Q181*'DAC Adjustment'!$O$5,'Census Tract'!Q181)</f>
        <v>57.953903716127883</v>
      </c>
      <c r="W185" s="196">
        <f ca="1">IF($L185=1,'Census Tract'!R181*'DAC Adjustment'!$O$5,'Census Tract'!R181)</f>
        <v>0.74540122107788387</v>
      </c>
      <c r="X185" s="196">
        <f ca="1">IF($L185=1,'Census Tract'!S181*'DAC Adjustment'!$O$5,'Census Tract'!S181)</f>
        <v>3.8614995292320451</v>
      </c>
      <c r="Y185" s="196">
        <f ca="1">IF($L185=1,'Census Tract'!T181*'DAC Adjustment'!$O$5,'Census Tract'!T181)</f>
        <v>17.793676562867052</v>
      </c>
      <c r="Z185" s="197">
        <f ca="1">IF($L185=1,'Census Tract'!U181*'DAC Adjustment'!$O$5,'Census Tract'!U181)</f>
        <v>38.673048124891885</v>
      </c>
    </row>
    <row r="186" spans="1:26" x14ac:dyDescent="0.25">
      <c r="A186" s="193">
        <v>19</v>
      </c>
      <c r="B186" s="53" t="s">
        <v>36</v>
      </c>
      <c r="C186" s="173">
        <v>41019150000</v>
      </c>
      <c r="D186" s="53">
        <v>7899</v>
      </c>
      <c r="E186" s="173">
        <f t="shared" si="9"/>
        <v>109114</v>
      </c>
      <c r="F186" s="53">
        <v>112973</v>
      </c>
      <c r="G186" s="53">
        <v>405</v>
      </c>
      <c r="H186" s="53">
        <v>146</v>
      </c>
      <c r="I186" s="53">
        <v>52391</v>
      </c>
      <c r="J186" s="194">
        <f t="shared" si="10"/>
        <v>0</v>
      </c>
      <c r="K186" s="172">
        <f>VLOOKUP($C186,'DAC Definition'!$A$6:$D$834,MATCH('DAC Definition'!$A$3,'DAC Definition'!$A$6:$D$6,0),FALSE)</f>
        <v>0</v>
      </c>
      <c r="L186" s="172">
        <f t="shared" si="11"/>
        <v>0</v>
      </c>
      <c r="M186" s="173">
        <f>'Census Tract'!G182</f>
        <v>6165</v>
      </c>
      <c r="N186" s="195">
        <f t="shared" si="8"/>
        <v>22.101077248546112</v>
      </c>
      <c r="O186" s="196">
        <f ca="1">IF($L186=1,'Census Tract'!J182*'DAC Adjustment'!$O$5,'Census Tract'!J182)</f>
        <v>0.64000707108245536</v>
      </c>
      <c r="P186" s="196">
        <f ca="1">IF($L186=1,'Census Tract'!K182*'DAC Adjustment'!$O$5,'Census Tract'!K182)</f>
        <v>3.1805601607296508</v>
      </c>
      <c r="Q186" s="196">
        <f ca="1">IF($L186=1,'Census Tract'!L182*'DAC Adjustment'!$O$5,'Census Tract'!L182)</f>
        <v>14.634979576155301</v>
      </c>
      <c r="R186" s="196">
        <f ca="1">IF($L186=1,'Census Tract'!M182*'DAC Adjustment'!$O$5,'Census Tract'!M182)</f>
        <v>31.786151258633073</v>
      </c>
      <c r="S186" s="196">
        <f ca="1">IF($L186=1,'Census Tract'!N182*'DAC Adjustment'!$O$5,'Census Tract'!N182)</f>
        <v>1.5496184549971195</v>
      </c>
      <c r="T186" s="196">
        <f ca="1">IF($L186=1,'Census Tract'!O182*'DAC Adjustment'!$O$5,'Census Tract'!O182)</f>
        <v>7.373992128940154</v>
      </c>
      <c r="U186" s="196">
        <f ca="1">IF($L186=1,'Census Tract'!P182*'DAC Adjustment'!$O$5,'Census Tract'!P182)</f>
        <v>33.631232787637387</v>
      </c>
      <c r="V186" s="196">
        <f ca="1">IF($L186=1,'Census Tract'!Q182*'DAC Adjustment'!$O$5,'Census Tract'!Q182)</f>
        <v>72.946735266871727</v>
      </c>
      <c r="W186" s="196">
        <f ca="1">IF($L186=1,'Census Tract'!R182*'DAC Adjustment'!$O$5,'Census Tract'!R182)</f>
        <v>0.64515788449270095</v>
      </c>
      <c r="X186" s="196">
        <f ca="1">IF($L186=1,'Census Tract'!S182*'DAC Adjustment'!$O$5,'Census Tract'!S182)</f>
        <v>3.0645872520700599</v>
      </c>
      <c r="Y186" s="196">
        <f ca="1">IF($L186=1,'Census Tract'!T182*'DAC Adjustment'!$O$5,'Census Tract'!T182)</f>
        <v>13.446539571809371</v>
      </c>
      <c r="Z186" s="197">
        <f ca="1">IF($L186=1,'Census Tract'!U182*'DAC Adjustment'!$O$5,'Census Tract'!U182)</f>
        <v>28.887247261575624</v>
      </c>
    </row>
    <row r="187" spans="1:26" x14ac:dyDescent="0.25">
      <c r="A187" s="193">
        <v>19</v>
      </c>
      <c r="B187" s="53" t="s">
        <v>36</v>
      </c>
      <c r="C187" s="173">
        <v>41019160000</v>
      </c>
      <c r="D187" s="53">
        <v>7958</v>
      </c>
      <c r="E187" s="173">
        <f t="shared" si="9"/>
        <v>109114</v>
      </c>
      <c r="F187" s="53">
        <v>112973</v>
      </c>
      <c r="G187" s="53">
        <v>405</v>
      </c>
      <c r="H187" s="53">
        <v>146</v>
      </c>
      <c r="I187" s="53">
        <v>41688</v>
      </c>
      <c r="J187" s="194">
        <f t="shared" si="10"/>
        <v>1</v>
      </c>
      <c r="K187" s="172">
        <f>VLOOKUP($C187,'DAC Definition'!$A$6:$D$834,MATCH('DAC Definition'!$A$3,'DAC Definition'!$A$6:$D$6,0),FALSE)</f>
        <v>1</v>
      </c>
      <c r="L187" s="172">
        <f t="shared" si="11"/>
        <v>1</v>
      </c>
      <c r="M187" s="173">
        <f>'Census Tract'!G183</f>
        <v>6699</v>
      </c>
      <c r="N187" s="195">
        <f t="shared" si="8"/>
        <v>24.015428465208501</v>
      </c>
      <c r="O187" s="196">
        <f ca="1">IF($L187=1,'Census Tract'!J183*'DAC Adjustment'!$O$5,'Census Tract'!J183)</f>
        <v>4.8920203921712799</v>
      </c>
      <c r="P187" s="196">
        <f ca="1">IF($L187=1,'Census Tract'!K183*'DAC Adjustment'!$O$5,'Census Tract'!K183)</f>
        <v>24.677186836412396</v>
      </c>
      <c r="Q187" s="196">
        <f ca="1">IF($L187=1,'Census Tract'!L183*'DAC Adjustment'!$O$5,'Census Tract'!L183)</f>
        <v>114.34322369377732</v>
      </c>
      <c r="R187" s="196">
        <f ca="1">IF($L187=1,'Census Tract'!M183*'DAC Adjustment'!$O$5,'Census Tract'!M183)</f>
        <v>248.73276642513329</v>
      </c>
      <c r="S187" s="196">
        <f ca="1">IF($L187=1,'Census Tract'!N183*'DAC Adjustment'!$O$5,'Census Tract'!N183)</f>
        <v>2.790659334975611</v>
      </c>
      <c r="T187" s="196">
        <f ca="1">IF($L187=1,'Census Tract'!O183*'DAC Adjustment'!$O$5,'Census Tract'!O183)</f>
        <v>14.586193909766344</v>
      </c>
      <c r="U187" s="196">
        <f ca="1">IF($L187=1,'Census Tract'!P183*'DAC Adjustment'!$O$5,'Census Tract'!P183)</f>
        <v>68.051018077167271</v>
      </c>
      <c r="V187" s="196">
        <f ca="1">IF($L187=1,'Census Tract'!Q183*'DAC Adjustment'!$O$5,'Census Tract'!Q183)</f>
        <v>148.18061106654221</v>
      </c>
      <c r="W187" s="196">
        <f ca="1">IF($L187=1,'Census Tract'!R183*'DAC Adjustment'!$O$5,'Census Tract'!R183)</f>
        <v>1.9058941908399787</v>
      </c>
      <c r="X187" s="196">
        <f ca="1">IF($L187=1,'Census Tract'!S183*'DAC Adjustment'!$O$5,'Census Tract'!S183)</f>
        <v>9.8733531856204078</v>
      </c>
      <c r="Y187" s="196">
        <f ca="1">IF($L187=1,'Census Tract'!T183*'DAC Adjustment'!$O$5,'Census Tract'!T183)</f>
        <v>45.496121868185639</v>
      </c>
      <c r="Z187" s="197">
        <f ca="1">IF($L187=1,'Census Tract'!U183*'DAC Adjustment'!$O$5,'Census Tract'!U183)</f>
        <v>98.881965415515538</v>
      </c>
    </row>
    <row r="188" spans="1:26" x14ac:dyDescent="0.25">
      <c r="A188" s="193">
        <v>19</v>
      </c>
      <c r="B188" s="53" t="s">
        <v>36</v>
      </c>
      <c r="C188" s="173">
        <v>41019140000</v>
      </c>
      <c r="D188" s="53">
        <v>5721</v>
      </c>
      <c r="E188" s="173">
        <f t="shared" si="9"/>
        <v>109114</v>
      </c>
      <c r="F188" s="53">
        <v>112973</v>
      </c>
      <c r="G188" s="53">
        <v>405</v>
      </c>
      <c r="H188" s="53">
        <v>146</v>
      </c>
      <c r="I188" s="53">
        <v>41944</v>
      </c>
      <c r="J188" s="194">
        <f t="shared" si="10"/>
        <v>1</v>
      </c>
      <c r="K188" s="172">
        <f>VLOOKUP($C188,'DAC Definition'!$A$6:$D$834,MATCH('DAC Definition'!$A$3,'DAC Definition'!$A$6:$D$6,0),FALSE)</f>
        <v>0</v>
      </c>
      <c r="L188" s="172">
        <f t="shared" si="11"/>
        <v>1</v>
      </c>
      <c r="M188" s="173">
        <f>'Census Tract'!G184</f>
        <v>4531</v>
      </c>
      <c r="N188" s="195">
        <f t="shared" si="8"/>
        <v>16.243305922654084</v>
      </c>
      <c r="O188" s="196">
        <f ca="1">IF($L188=1,'Census Tract'!J184*'DAC Adjustment'!$O$5,'Census Tract'!J184)</f>
        <v>1.3189504095957876</v>
      </c>
      <c r="P188" s="196">
        <f ca="1">IF($L188=1,'Census Tract'!K184*'DAC Adjustment'!$O$5,'Census Tract'!K184)</f>
        <v>6.5546168414097963</v>
      </c>
      <c r="Q188" s="196">
        <f ca="1">IF($L188=1,'Census Tract'!L184*'DAC Adjustment'!$O$5,'Census Tract'!L184)</f>
        <v>30.160311000546969</v>
      </c>
      <c r="R188" s="196">
        <f ca="1">IF($L188=1,'Census Tract'!M184*'DAC Adjustment'!$O$5,'Census Tract'!M184)</f>
        <v>65.506084411130573</v>
      </c>
      <c r="S188" s="196">
        <f ca="1">IF($L188=1,'Census Tract'!N184*'DAC Adjustment'!$O$5,'Census Tract'!N184)</f>
        <v>1.4236255514176701</v>
      </c>
      <c r="T188" s="196">
        <f ca="1">IF($L188=1,'Census Tract'!O184*'DAC Adjustment'!$O$5,'Census Tract'!O184)</f>
        <v>6.7744441071021564</v>
      </c>
      <c r="U188" s="196">
        <f ca="1">IF($L188=1,'Census Tract'!P184*'DAC Adjustment'!$O$5,'Census Tract'!P184)</f>
        <v>30.896819902835567</v>
      </c>
      <c r="V188" s="196">
        <f ca="1">IF($L188=1,'Census Tract'!Q184*'DAC Adjustment'!$O$5,'Census Tract'!Q184)</f>
        <v>67.015745639536874</v>
      </c>
      <c r="W188" s="196">
        <f ca="1">IF($L188=1,'Census Tract'!R184*'DAC Adjustment'!$O$5,'Census Tract'!R184)</f>
        <v>0.59270283346237385</v>
      </c>
      <c r="X188" s="196">
        <f ca="1">IF($L188=1,'Census Tract'!S184*'DAC Adjustment'!$O$5,'Census Tract'!S184)</f>
        <v>2.8154186616239745</v>
      </c>
      <c r="Y188" s="196">
        <f ca="1">IF($L188=1,'Census Tract'!T184*'DAC Adjustment'!$O$5,'Census Tract'!T184)</f>
        <v>12.353258475236874</v>
      </c>
      <c r="Z188" s="197">
        <f ca="1">IF($L188=1,'Census Tract'!U184*'DAC Adjustment'!$O$5,'Census Tract'!U184)</f>
        <v>26.538547717396423</v>
      </c>
    </row>
    <row r="189" spans="1:26" x14ac:dyDescent="0.25">
      <c r="A189" s="193">
        <v>19</v>
      </c>
      <c r="B189" s="53" t="s">
        <v>36</v>
      </c>
      <c r="C189" s="173">
        <v>41019130000</v>
      </c>
      <c r="D189" s="53">
        <v>5235</v>
      </c>
      <c r="E189" s="173">
        <f t="shared" si="9"/>
        <v>109114</v>
      </c>
      <c r="F189" s="53">
        <v>112973</v>
      </c>
      <c r="G189" s="53">
        <v>405</v>
      </c>
      <c r="H189" s="53">
        <v>146</v>
      </c>
      <c r="I189" s="53">
        <v>46362</v>
      </c>
      <c r="J189" s="194">
        <f t="shared" si="10"/>
        <v>1</v>
      </c>
      <c r="K189" s="172">
        <f>VLOOKUP($C189,'DAC Definition'!$A$6:$D$834,MATCH('DAC Definition'!$A$3,'DAC Definition'!$A$6:$D$6,0),FALSE)</f>
        <v>0</v>
      </c>
      <c r="L189" s="172">
        <f t="shared" si="11"/>
        <v>1</v>
      </c>
      <c r="M189" s="173">
        <f>'Census Tract'!G185</f>
        <v>3816</v>
      </c>
      <c r="N189" s="195">
        <f t="shared" si="8"/>
        <v>13.68008285165482</v>
      </c>
      <c r="O189" s="196">
        <f ca="1">IF($L189=1,'Census Tract'!J185*'DAC Adjustment'!$O$5,'Census Tract'!J185)</f>
        <v>2.2886011853261508</v>
      </c>
      <c r="P189" s="196">
        <f ca="1">IF($L189=1,'Census Tract'!K185*'DAC Adjustment'!$O$5,'Census Tract'!K185)</f>
        <v>11.373364581012915</v>
      </c>
      <c r="Q189" s="196">
        <f ca="1">IF($L189=1,'Census Tract'!L185*'DAC Adjustment'!$O$5,'Census Tract'!L185)</f>
        <v>52.333221176079604</v>
      </c>
      <c r="R189" s="196">
        <f ca="1">IF($L189=1,'Census Tract'!M185*'DAC Adjustment'!$O$5,'Census Tract'!M185)</f>
        <v>113.66409331138743</v>
      </c>
      <c r="S189" s="196">
        <f ca="1">IF($L189=1,'Census Tract'!N185*'DAC Adjustment'!$O$5,'Census Tract'!N185)</f>
        <v>1.1989748629904722</v>
      </c>
      <c r="T189" s="196">
        <f ca="1">IF($L189=1,'Census Tract'!O185*'DAC Adjustment'!$O$5,'Census Tract'!O185)</f>
        <v>5.7054245669171983</v>
      </c>
      <c r="U189" s="196">
        <f ca="1">IF($L189=1,'Census Tract'!P185*'DAC Adjustment'!$O$5,'Census Tract'!P185)</f>
        <v>26.021245806493162</v>
      </c>
      <c r="V189" s="196">
        <f ca="1">IF($L189=1,'Census Tract'!Q185*'DAC Adjustment'!$O$5,'Census Tract'!Q185)</f>
        <v>56.44053969553579</v>
      </c>
      <c r="W189" s="196">
        <f ca="1">IF($L189=1,'Census Tract'!R185*'DAC Adjustment'!$O$5,'Census Tract'!R185)</f>
        <v>0.49917325369508248</v>
      </c>
      <c r="X189" s="196">
        <f ca="1">IF($L189=1,'Census Tract'!S185*'DAC Adjustment'!$O$5,'Census Tract'!S185)</f>
        <v>2.3711405016016522</v>
      </c>
      <c r="Y189" s="196">
        <f ca="1">IF($L189=1,'Census Tract'!T185*'DAC Adjustment'!$O$5,'Census Tract'!T185)</f>
        <v>10.403891931472945</v>
      </c>
      <c r="Z189" s="197">
        <f ca="1">IF($L189=1,'Census Tract'!U185*'DAC Adjustment'!$O$5,'Census Tract'!U185)</f>
        <v>22.350716859321285</v>
      </c>
    </row>
    <row r="190" spans="1:26" x14ac:dyDescent="0.25">
      <c r="A190" s="193">
        <v>19</v>
      </c>
      <c r="B190" s="53" t="s">
        <v>36</v>
      </c>
      <c r="C190" s="173">
        <v>41019110000</v>
      </c>
      <c r="D190" s="53">
        <v>2643</v>
      </c>
      <c r="E190" s="173">
        <f t="shared" si="9"/>
        <v>109114</v>
      </c>
      <c r="F190" s="53">
        <v>112973</v>
      </c>
      <c r="G190" s="53">
        <v>405</v>
      </c>
      <c r="H190" s="53">
        <v>146</v>
      </c>
      <c r="I190" s="53">
        <v>60536</v>
      </c>
      <c r="J190" s="194">
        <f t="shared" si="10"/>
        <v>0</v>
      </c>
      <c r="K190" s="172">
        <f>VLOOKUP($C190,'DAC Definition'!$A$6:$D$834,MATCH('DAC Definition'!$A$3,'DAC Definition'!$A$6:$D$6,0),FALSE)</f>
        <v>0</v>
      </c>
      <c r="L190" s="172">
        <f t="shared" si="11"/>
        <v>0</v>
      </c>
      <c r="M190" s="173">
        <f>'Census Tract'!G186</f>
        <v>2846</v>
      </c>
      <c r="N190" s="195">
        <f t="shared" si="8"/>
        <v>10.202703300788684</v>
      </c>
      <c r="O190" s="196">
        <f ca="1">IF($L190=1,'Census Tract'!J186*'DAC Adjustment'!$O$5,'Census Tract'!J186)</f>
        <v>1.2722710277873011</v>
      </c>
      <c r="P190" s="196">
        <f ca="1">IF($L190=1,'Census Tract'!K186*'DAC Adjustment'!$O$5,'Census Tract'!K186)</f>
        <v>6.4178125482683823</v>
      </c>
      <c r="Q190" s="196">
        <f ca="1">IF($L190=1,'Census Tract'!L186*'DAC Adjustment'!$O$5,'Census Tract'!L186)</f>
        <v>29.737318953576011</v>
      </c>
      <c r="R190" s="196">
        <f ca="1">IF($L190=1,'Census Tract'!M186*'DAC Adjustment'!$O$5,'Census Tract'!M186)</f>
        <v>64.688097557914517</v>
      </c>
      <c r="S190" s="196">
        <f ca="1">IF($L190=1,'Census Tract'!N186*'DAC Adjustment'!$O$5,'Census Tract'!N186)</f>
        <v>0.94846591638639666</v>
      </c>
      <c r="T190" s="196">
        <f ca="1">IF($L190=1,'Census Tract'!O186*'DAC Adjustment'!$O$5,'Census Tract'!O186)</f>
        <v>4.9574333921116605</v>
      </c>
      <c r="U190" s="196">
        <f ca="1">IF($L190=1,'Census Tract'!P186*'DAC Adjustment'!$O$5,'Census Tract'!P186)</f>
        <v>23.12860993552686</v>
      </c>
      <c r="V190" s="196">
        <f ca="1">IF($L190=1,'Census Tract'!Q186*'DAC Adjustment'!$O$5,'Census Tract'!Q186)</f>
        <v>50.362384725526695</v>
      </c>
      <c r="W190" s="196">
        <f ca="1">IF($L190=1,'Census Tract'!R186*'DAC Adjustment'!$O$5,'Census Tract'!R186)</f>
        <v>0.64775935120233818</v>
      </c>
      <c r="X190" s="196">
        <f ca="1">IF($L190=1,'Census Tract'!S186*'DAC Adjustment'!$O$5,'Census Tract'!S186)</f>
        <v>3.3556725679982899</v>
      </c>
      <c r="Y190" s="196">
        <f ca="1">IF($L190=1,'Census Tract'!T186*'DAC Adjustment'!$O$5,'Census Tract'!T186)</f>
        <v>15.46284076272355</v>
      </c>
      <c r="Z190" s="197">
        <f ca="1">IF($L190=1,'Census Tract'!U186*'DAC Adjustment'!$O$5,'Census Tract'!U186)</f>
        <v>33.607174034638874</v>
      </c>
    </row>
    <row r="191" spans="1:26" x14ac:dyDescent="0.25">
      <c r="A191" s="193">
        <v>19</v>
      </c>
      <c r="B191" s="53" t="s">
        <v>36</v>
      </c>
      <c r="C191" s="173">
        <v>41019070000</v>
      </c>
      <c r="D191" s="53">
        <v>5160</v>
      </c>
      <c r="E191" s="173">
        <f t="shared" si="9"/>
        <v>109114</v>
      </c>
      <c r="F191" s="53">
        <v>112973</v>
      </c>
      <c r="G191" s="53">
        <v>405</v>
      </c>
      <c r="H191" s="53">
        <v>146</v>
      </c>
      <c r="I191" s="53">
        <v>55333</v>
      </c>
      <c r="J191" s="194">
        <f t="shared" si="10"/>
        <v>0</v>
      </c>
      <c r="K191" s="172">
        <f>VLOOKUP($C191,'DAC Definition'!$A$6:$D$834,MATCH('DAC Definition'!$A$3,'DAC Definition'!$A$6:$D$6,0),FALSE)</f>
        <v>0</v>
      </c>
      <c r="L191" s="172">
        <f t="shared" si="11"/>
        <v>0</v>
      </c>
      <c r="M191" s="173">
        <f>'Census Tract'!G187</f>
        <v>5252</v>
      </c>
      <c r="N191" s="195">
        <f t="shared" si="8"/>
        <v>18.828038557885513</v>
      </c>
      <c r="O191" s="196">
        <f ca="1">IF($L191=1,'Census Tract'!J187*'DAC Adjustment'!$O$5,'Census Tract'!J187)</f>
        <v>0.70220756002270135</v>
      </c>
      <c r="P191" s="196">
        <f ca="1">IF($L191=1,'Census Tract'!K187*'DAC Adjustment'!$O$5,'Census Tract'!K187)</f>
        <v>3.5421984716891921</v>
      </c>
      <c r="Q191" s="196">
        <f ca="1">IF($L191=1,'Census Tract'!L187*'DAC Adjustment'!$O$5,'Census Tract'!L187)</f>
        <v>16.412988842734588</v>
      </c>
      <c r="R191" s="196">
        <f ca="1">IF($L191=1,'Census Tract'!M187*'DAC Adjustment'!$O$5,'Census Tract'!M187)</f>
        <v>35.703454811554273</v>
      </c>
      <c r="S191" s="196">
        <f ca="1">IF($L191=1,'Census Tract'!N187*'DAC Adjustment'!$O$5,'Census Tract'!N187)</f>
        <v>1.7502962026919731</v>
      </c>
      <c r="T191" s="196">
        <f ca="1">IF($L191=1,'Census Tract'!O187*'DAC Adjustment'!$O$5,'Census Tract'!O187)</f>
        <v>9.148432949884203</v>
      </c>
      <c r="U191" s="196">
        <f ca="1">IF($L191=1,'Census Tract'!P187*'DAC Adjustment'!$O$5,'Census Tract'!P187)</f>
        <v>42.681468510677121</v>
      </c>
      <c r="V191" s="196">
        <f ca="1">IF($L191=1,'Census Tract'!Q187*'DAC Adjustment'!$O$5,'Census Tract'!Q187)</f>
        <v>92.938596127359872</v>
      </c>
      <c r="W191" s="196">
        <f ca="1">IF($L191=1,'Census Tract'!R187*'DAC Adjustment'!$O$5,'Census Tract'!R187)</f>
        <v>1.1953731948400141</v>
      </c>
      <c r="X191" s="196">
        <f ca="1">IF($L191=1,'Census Tract'!S187*'DAC Adjustment'!$O$5,'Census Tract'!S187)</f>
        <v>6.1925482526799085</v>
      </c>
      <c r="Y191" s="196">
        <f ca="1">IF($L191=1,'Census Tract'!T187*'DAC Adjustment'!$O$5,'Census Tract'!T187)</f>
        <v>28.535080704787099</v>
      </c>
      <c r="Z191" s="197">
        <f ca="1">IF($L191=1,'Census Tract'!U187*'DAC Adjustment'!$O$5,'Census Tract'!U187)</f>
        <v>62.018579771582345</v>
      </c>
    </row>
    <row r="192" spans="1:26" x14ac:dyDescent="0.25">
      <c r="A192" s="193">
        <v>19</v>
      </c>
      <c r="B192" s="53" t="s">
        <v>36</v>
      </c>
      <c r="C192" s="173">
        <v>41019060000</v>
      </c>
      <c r="D192" s="53">
        <v>3746</v>
      </c>
      <c r="E192" s="173">
        <f t="shared" si="9"/>
        <v>109114</v>
      </c>
      <c r="F192" s="53">
        <v>112973</v>
      </c>
      <c r="G192" s="53">
        <v>405</v>
      </c>
      <c r="H192" s="53">
        <v>146</v>
      </c>
      <c r="I192" s="53">
        <v>62604</v>
      </c>
      <c r="J192" s="194">
        <f t="shared" si="10"/>
        <v>0</v>
      </c>
      <c r="K192" s="172">
        <f>VLOOKUP($C192,'DAC Definition'!$A$6:$D$834,MATCH('DAC Definition'!$A$3,'DAC Definition'!$A$6:$D$6,0),FALSE)</f>
        <v>0</v>
      </c>
      <c r="L192" s="172">
        <f t="shared" si="11"/>
        <v>0</v>
      </c>
      <c r="M192" s="173">
        <f>'Census Tract'!G188</f>
        <v>3705</v>
      </c>
      <c r="N192" s="195">
        <f t="shared" si="8"/>
        <v>13.282155913359828</v>
      </c>
      <c r="O192" s="196">
        <f ca="1">IF($L192=1,'Census Tract'!J188*'DAC Adjustment'!$O$5,'Census Tract'!J188)</f>
        <v>0.68223229026275567</v>
      </c>
      <c r="P192" s="196">
        <f ca="1">IF($L192=1,'Census Tract'!K188*'DAC Adjustment'!$O$5,'Census Tract'!K188)</f>
        <v>3.441435714288843</v>
      </c>
      <c r="Q192" s="196">
        <f ca="1">IF($L192=1,'Census Tract'!L188*'DAC Adjustment'!$O$5,'Census Tract'!L188)</f>
        <v>15.946098569308875</v>
      </c>
      <c r="R192" s="196">
        <f ca="1">IF($L192=1,'Census Tract'!M188*'DAC Adjustment'!$O$5,'Census Tract'!M188)</f>
        <v>34.68782042960634</v>
      </c>
      <c r="S192" s="196">
        <f ca="1">IF($L192=1,'Census Tract'!N188*'DAC Adjustment'!$O$5,'Census Tract'!N188)</f>
        <v>1.2347386578396344</v>
      </c>
      <c r="T192" s="196">
        <f ca="1">IF($L192=1,'Census Tract'!O188*'DAC Adjustment'!$O$5,'Census Tract'!O188)</f>
        <v>6.4537212641509845</v>
      </c>
      <c r="U192" s="196">
        <f ca="1">IF($L192=1,'Census Tract'!P188*'DAC Adjustment'!$O$5,'Census Tract'!P188)</f>
        <v>30.109451795898462</v>
      </c>
      <c r="V192" s="196">
        <f ca="1">IF($L192=1,'Census Tract'!Q188*'DAC Adjustment'!$O$5,'Census Tract'!Q188)</f>
        <v>65.563118555191991</v>
      </c>
      <c r="W192" s="196">
        <f ca="1">IF($L192=1,'Census Tract'!R188*'DAC Adjustment'!$O$5,'Census Tract'!R188)</f>
        <v>0.84327069437971292</v>
      </c>
      <c r="X192" s="196">
        <f ca="1">IF($L192=1,'Census Tract'!S188*'DAC Adjustment'!$O$5,'Census Tract'!S188)</f>
        <v>4.36850557429152</v>
      </c>
      <c r="Y192" s="196">
        <f ca="1">IF($L192=1,'Census Tract'!T188*'DAC Adjustment'!$O$5,'Census Tract'!T188)</f>
        <v>20.129945546693868</v>
      </c>
      <c r="Z192" s="197">
        <f ca="1">IF($L192=1,'Census Tract'!U188*'DAC Adjustment'!$O$5,'Census Tract'!U188)</f>
        <v>43.750730779457847</v>
      </c>
    </row>
    <row r="193" spans="1:26" x14ac:dyDescent="0.25">
      <c r="A193" s="193">
        <v>19</v>
      </c>
      <c r="B193" s="53" t="s">
        <v>36</v>
      </c>
      <c r="C193" s="173">
        <v>41019190000</v>
      </c>
      <c r="D193" s="53">
        <v>4913</v>
      </c>
      <c r="E193" s="173">
        <f t="shared" si="9"/>
        <v>109114</v>
      </c>
      <c r="F193" s="53">
        <v>112973</v>
      </c>
      <c r="G193" s="53">
        <v>405</v>
      </c>
      <c r="H193" s="53">
        <v>146</v>
      </c>
      <c r="I193" s="53">
        <v>41731</v>
      </c>
      <c r="J193" s="194">
        <f t="shared" si="10"/>
        <v>1</v>
      </c>
      <c r="K193" s="172">
        <f>VLOOKUP($C193,'DAC Definition'!$A$6:$D$834,MATCH('DAC Definition'!$A$3,'DAC Definition'!$A$6:$D$6,0),FALSE)</f>
        <v>1</v>
      </c>
      <c r="L193" s="172">
        <f t="shared" si="11"/>
        <v>1</v>
      </c>
      <c r="M193" s="173">
        <f>'Census Tract'!G189</f>
        <v>3872</v>
      </c>
      <c r="N193" s="195">
        <f t="shared" si="8"/>
        <v>13.880838784488327</v>
      </c>
      <c r="O193" s="196">
        <f ca="1">IF($L193=1,'Census Tract'!J189*'DAC Adjustment'!$O$5,'Census Tract'!J189)</f>
        <v>1.5077487270728132</v>
      </c>
      <c r="P193" s="196">
        <f ca="1">IF($L193=1,'Census Tract'!K189*'DAC Adjustment'!$O$5,'Census Tract'!K189)</f>
        <v>7.6056504383917281</v>
      </c>
      <c r="Q193" s="196">
        <f ca="1">IF($L193=1,'Census Tract'!L189*'DAC Adjustment'!$O$5,'Census Tract'!L189)</f>
        <v>35.241236984536791</v>
      </c>
      <c r="R193" s="196">
        <f ca="1">IF($L193=1,'Census Tract'!M189*'DAC Adjustment'!$O$5,'Census Tract'!M189)</f>
        <v>76.660864406646894</v>
      </c>
      <c r="S193" s="196">
        <f ca="1">IF($L193=1,'Census Tract'!N189*'DAC Adjustment'!$O$5,'Census Tract'!N189)</f>
        <v>1.612991930889023</v>
      </c>
      <c r="T193" s="196">
        <f ca="1">IF($L193=1,'Census Tract'!O189*'DAC Adjustment'!$O$5,'Census Tract'!O189)</f>
        <v>8.4307721777303009</v>
      </c>
      <c r="U193" s="196">
        <f ca="1">IF($L193=1,'Census Tract'!P189*'DAC Adjustment'!$O$5,'Census Tract'!P189)</f>
        <v>39.333264964142664</v>
      </c>
      <c r="V193" s="196">
        <f ca="1">IF($L193=1,'Census Tract'!Q189*'DAC Adjustment'!$O$5,'Census Tract'!Q189)</f>
        <v>85.647906560628684</v>
      </c>
      <c r="W193" s="196">
        <f ca="1">IF($L193=1,'Census Tract'!R189*'DAC Adjustment'!$O$5,'Census Tract'!R189)</f>
        <v>1.101600583211285</v>
      </c>
      <c r="X193" s="196">
        <f ca="1">IF($L193=1,'Census Tract'!S189*'DAC Adjustment'!$O$5,'Census Tract'!S189)</f>
        <v>5.7067657164833898</v>
      </c>
      <c r="Y193" s="196">
        <f ca="1">IF($L193=1,'Census Tract'!T189*'DAC Adjustment'!$O$5,'Census Tract'!T189)</f>
        <v>26.296609027260011</v>
      </c>
      <c r="Z193" s="197">
        <f ca="1">IF($L193=1,'Census Tract'!U189*'DAC Adjustment'!$O$5,'Census Tract'!U189)</f>
        <v>57.153451274649385</v>
      </c>
    </row>
    <row r="194" spans="1:26" x14ac:dyDescent="0.25">
      <c r="A194" s="193">
        <v>19</v>
      </c>
      <c r="B194" s="53" t="s">
        <v>36</v>
      </c>
      <c r="C194" s="173">
        <v>41019120000</v>
      </c>
      <c r="D194" s="53">
        <v>7341</v>
      </c>
      <c r="E194" s="173">
        <f t="shared" si="9"/>
        <v>109114</v>
      </c>
      <c r="F194" s="53">
        <v>112973</v>
      </c>
      <c r="G194" s="53">
        <v>405</v>
      </c>
      <c r="H194" s="53">
        <v>146</v>
      </c>
      <c r="I194" s="53">
        <v>42939</v>
      </c>
      <c r="J194" s="194">
        <f t="shared" si="10"/>
        <v>1</v>
      </c>
      <c r="K194" s="172">
        <f>VLOOKUP($C194,'DAC Definition'!$A$6:$D$834,MATCH('DAC Definition'!$A$3,'DAC Definition'!$A$6:$D$6,0),FALSE)</f>
        <v>0</v>
      </c>
      <c r="L194" s="172">
        <f t="shared" si="11"/>
        <v>1</v>
      </c>
      <c r="M194" s="173">
        <f>'Census Tract'!G190</f>
        <v>5554</v>
      </c>
      <c r="N194" s="195">
        <f t="shared" si="8"/>
        <v>19.910686624237652</v>
      </c>
      <c r="O194" s="196">
        <f ca="1">IF($L194=1,'Census Tract'!J190*'DAC Adjustment'!$O$5,'Census Tract'!J190)</f>
        <v>10.775121476278322</v>
      </c>
      <c r="P194" s="196">
        <f ca="1">IF($L194=1,'Census Tract'!K190*'DAC Adjustment'!$O$5,'Census Tract'!K190)</f>
        <v>54.353756636149804</v>
      </c>
      <c r="Q194" s="196">
        <f ca="1">IF($L194=1,'Census Tract'!L190*'DAC Adjustment'!$O$5,'Census Tract'!L190)</f>
        <v>251.85138787675339</v>
      </c>
      <c r="R194" s="196">
        <f ca="1">IF($L194=1,'Census Tract'!M190*'DAC Adjustment'!$O$5,'Census Tract'!M190)</f>
        <v>547.85662333922187</v>
      </c>
      <c r="S194" s="196">
        <f ca="1">IF($L194=1,'Census Tract'!N190*'DAC Adjustment'!$O$5,'Census Tract'!N190)</f>
        <v>2.3136769587183972</v>
      </c>
      <c r="T194" s="196">
        <f ca="1">IF($L194=1,'Census Tract'!O190*'DAC Adjustment'!$O$5,'Census Tract'!O190)</f>
        <v>12.093106579316654</v>
      </c>
      <c r="U194" s="196">
        <f ca="1">IF($L194=1,'Census Tract'!P190*'DAC Adjustment'!$O$5,'Census Tract'!P190)</f>
        <v>56.419667771396782</v>
      </c>
      <c r="V194" s="196">
        <f ca="1">IF($L194=1,'Census Tract'!Q190*'DAC Adjustment'!$O$5,'Census Tract'!Q190)</f>
        <v>122.85342795395962</v>
      </c>
      <c r="W194" s="196">
        <f ca="1">IF($L194=1,'Census Tract'!R190*'DAC Adjustment'!$O$5,'Census Tract'!R190)</f>
        <v>1.580136786971972</v>
      </c>
      <c r="X194" s="196">
        <f ca="1">IF($L194=1,'Census Tract'!S190*'DAC Adjustment'!$O$5,'Census Tract'!S190)</f>
        <v>8.1857894600590768</v>
      </c>
      <c r="Y194" s="196">
        <f ca="1">IF($L194=1,'Census Tract'!T190*'DAC Adjustment'!$O$5,'Census Tract'!T190)</f>
        <v>37.71987772143649</v>
      </c>
      <c r="Z194" s="197">
        <f ca="1">IF($L194=1,'Census Tract'!U190*'DAC Adjustment'!$O$5,'Census Tract'!U190)</f>
        <v>81.980957742614322</v>
      </c>
    </row>
    <row r="195" spans="1:26" x14ac:dyDescent="0.25">
      <c r="A195" s="193">
        <v>19</v>
      </c>
      <c r="B195" s="53" t="s">
        <v>36</v>
      </c>
      <c r="C195" s="173">
        <v>41019080000</v>
      </c>
      <c r="D195" s="53">
        <v>7862</v>
      </c>
      <c r="E195" s="173">
        <f t="shared" si="9"/>
        <v>109114</v>
      </c>
      <c r="F195" s="53">
        <v>112973</v>
      </c>
      <c r="G195" s="53">
        <v>405</v>
      </c>
      <c r="H195" s="53">
        <v>146</v>
      </c>
      <c r="I195" s="53">
        <v>63682</v>
      </c>
      <c r="J195" s="194">
        <f t="shared" si="10"/>
        <v>0</v>
      </c>
      <c r="K195" s="172">
        <f>VLOOKUP($C195,'DAC Definition'!$A$6:$D$834,MATCH('DAC Definition'!$A$3,'DAC Definition'!$A$6:$D$6,0),FALSE)</f>
        <v>0</v>
      </c>
      <c r="L195" s="172">
        <f t="shared" si="11"/>
        <v>0</v>
      </c>
      <c r="M195" s="173">
        <f>'Census Tract'!G191</f>
        <v>6557</v>
      </c>
      <c r="N195" s="195">
        <f t="shared" si="8"/>
        <v>23.506368778380676</v>
      </c>
      <c r="O195" s="196">
        <f ca="1">IF($L195=1,'Census Tract'!J191*'DAC Adjustment'!$O$5,'Census Tract'!J191)</f>
        <v>3.8135006622010152</v>
      </c>
      <c r="P195" s="196">
        <f ca="1">IF($L195=1,'Census Tract'!K191*'DAC Adjustment'!$O$5,'Census Tract'!K191)</f>
        <v>18.951459799652813</v>
      </c>
      <c r="Q195" s="196">
        <f ca="1">IF($L195=1,'Census Tract'!L191*'DAC Adjustment'!$O$5,'Census Tract'!L191)</f>
        <v>87.202949508937891</v>
      </c>
      <c r="R195" s="196">
        <f ca="1">IF($L195=1,'Census Tract'!M191*'DAC Adjustment'!$O$5,'Census Tract'!M191)</f>
        <v>189.39870253090055</v>
      </c>
      <c r="S195" s="196">
        <f ca="1">IF($L195=1,'Census Tract'!N191*'DAC Adjustment'!$O$5,'Census Tract'!N191)</f>
        <v>1.6481505611380558</v>
      </c>
      <c r="T195" s="196">
        <f ca="1">IF($L195=1,'Census Tract'!O191*'DAC Adjustment'!$O$5,'Census Tract'!O191)</f>
        <v>7.8428655943974999</v>
      </c>
      <c r="U195" s="196">
        <f ca="1">IF($L195=1,'Census Tract'!P191*'DAC Adjustment'!$O$5,'Census Tract'!P191)</f>
        <v>35.769666405277917</v>
      </c>
      <c r="V195" s="196">
        <f ca="1">IF($L195=1,'Census Tract'!Q191*'DAC Adjustment'!$O$5,'Census Tract'!Q191)</f>
        <v>77.585035384408428</v>
      </c>
      <c r="W195" s="196">
        <f ca="1">IF($L195=1,'Census Tract'!R191*'DAC Adjustment'!$O$5,'Census Tract'!R191)</f>
        <v>0.68618008898923599</v>
      </c>
      <c r="X195" s="196">
        <f ca="1">IF($L195=1,'Census Tract'!S191*'DAC Adjustment'!$O$5,'Census Tract'!S191)</f>
        <v>3.2594482744239062</v>
      </c>
      <c r="Y195" s="196">
        <f ca="1">IF($L195=1,'Census Tract'!T191*'DAC Adjustment'!$O$5,'Census Tract'!T191)</f>
        <v>14.301534464291004</v>
      </c>
      <c r="Z195" s="197">
        <f ca="1">IF($L195=1,'Census Tract'!U191*'DAC Adjustment'!$O$5,'Census Tract'!U191)</f>
        <v>30.724035733033475</v>
      </c>
    </row>
    <row r="196" spans="1:26" x14ac:dyDescent="0.25">
      <c r="A196" s="193">
        <v>19</v>
      </c>
      <c r="B196" s="53" t="s">
        <v>36</v>
      </c>
      <c r="C196" s="173">
        <v>41019030000</v>
      </c>
      <c r="D196" s="53">
        <v>3426</v>
      </c>
      <c r="E196" s="173">
        <f t="shared" si="9"/>
        <v>109114</v>
      </c>
      <c r="F196" s="53">
        <v>112973</v>
      </c>
      <c r="G196" s="53">
        <v>405</v>
      </c>
      <c r="H196" s="53">
        <v>146</v>
      </c>
      <c r="I196" s="53">
        <v>47442</v>
      </c>
      <c r="J196" s="194">
        <f t="shared" si="10"/>
        <v>1</v>
      </c>
      <c r="K196" s="172">
        <f>VLOOKUP($C196,'DAC Definition'!$A$6:$D$834,MATCH('DAC Definition'!$A$3,'DAC Definition'!$A$6:$D$6,0),FALSE)</f>
        <v>0</v>
      </c>
      <c r="L196" s="172">
        <f t="shared" si="11"/>
        <v>1</v>
      </c>
      <c r="M196" s="173">
        <f>'Census Tract'!G192</f>
        <v>3352</v>
      </c>
      <c r="N196" s="195">
        <f t="shared" si="8"/>
        <v>12.016676551034317</v>
      </c>
      <c r="O196" s="196">
        <f ca="1">IF($L196=1,'Census Tract'!J192*'DAC Adjustment'!$O$5,'Census Tract'!J192)</f>
        <v>1.3790618930423948</v>
      </c>
      <c r="P196" s="196">
        <f ca="1">IF($L196=1,'Census Tract'!K192*'DAC Adjustment'!$O$5,'Census Tract'!K192)</f>
        <v>6.9565057512933244</v>
      </c>
      <c r="Q196" s="196">
        <f ca="1">IF($L196=1,'Census Tract'!L192*'DAC Adjustment'!$O$5,'Census Tract'!L192)</f>
        <v>32.233386184582692</v>
      </c>
      <c r="R196" s="196">
        <f ca="1">IF($L196=1,'Census Tract'!M192*'DAC Adjustment'!$O$5,'Census Tract'!M192)</f>
        <v>70.117835215251546</v>
      </c>
      <c r="S196" s="196">
        <f ca="1">IF($L196=1,'Census Tract'!N192*'DAC Adjustment'!$O$5,'Census Tract'!N192)</f>
        <v>1.396371113724175</v>
      </c>
      <c r="T196" s="196">
        <f ca="1">IF($L196=1,'Census Tract'!O192*'DAC Adjustment'!$O$5,'Census Tract'!O192)</f>
        <v>7.2985403770020572</v>
      </c>
      <c r="U196" s="196">
        <f ca="1">IF($L196=1,'Census Tract'!P192*'DAC Adjustment'!$O$5,'Census Tract'!P192)</f>
        <v>34.05090499994995</v>
      </c>
      <c r="V196" s="196">
        <f ca="1">IF($L196=1,'Census Tract'!Q192*'DAC Adjustment'!$O$5,'Census Tract'!Q192)</f>
        <v>74.145605059717795</v>
      </c>
      <c r="W196" s="196">
        <f ca="1">IF($L196=1,'Census Tract'!R192*'DAC Adjustment'!$O$5,'Census Tract'!R192)</f>
        <v>0.9536583561271248</v>
      </c>
      <c r="X196" s="196">
        <f ca="1">IF($L196=1,'Census Tract'!S192*'DAC Adjustment'!$O$5,'Census Tract'!S192)</f>
        <v>4.9403612297655783</v>
      </c>
      <c r="Y196" s="196">
        <f ca="1">IF($L196=1,'Census Tract'!T192*'DAC Adjustment'!$O$5,'Census Tract'!T192)</f>
        <v>22.765039633103189</v>
      </c>
      <c r="Z196" s="197">
        <f ca="1">IF($L196=1,'Census Tract'!U192*'DAC Adjustment'!$O$5,'Census Tract'!U192)</f>
        <v>49.477884471235726</v>
      </c>
    </row>
    <row r="197" spans="1:26" x14ac:dyDescent="0.25">
      <c r="A197" s="193">
        <v>19</v>
      </c>
      <c r="B197" s="53" t="s">
        <v>36</v>
      </c>
      <c r="C197" s="173">
        <v>41019040000</v>
      </c>
      <c r="D197" s="53">
        <v>2532</v>
      </c>
      <c r="E197" s="173">
        <f t="shared" si="9"/>
        <v>109114</v>
      </c>
      <c r="F197" s="53">
        <v>112973</v>
      </c>
      <c r="G197" s="53">
        <v>405</v>
      </c>
      <c r="H197" s="53">
        <v>146</v>
      </c>
      <c r="I197" s="53">
        <v>48693</v>
      </c>
      <c r="J197" s="194">
        <f t="shared" si="10"/>
        <v>1</v>
      </c>
      <c r="K197" s="172">
        <f>VLOOKUP($C197,'DAC Definition'!$A$6:$D$834,MATCH('DAC Definition'!$A$3,'DAC Definition'!$A$6:$D$6,0),FALSE)</f>
        <v>0</v>
      </c>
      <c r="L197" s="172">
        <f t="shared" si="11"/>
        <v>1</v>
      </c>
      <c r="M197" s="173">
        <f>'Census Tract'!G193</f>
        <v>2546</v>
      </c>
      <c r="N197" s="195">
        <f t="shared" si="8"/>
        <v>9.1272250891805999</v>
      </c>
      <c r="O197" s="196">
        <f ca="1">IF($L197=1,'Census Tract'!J193*'DAC Adjustment'!$O$5,'Census Tract'!J193)</f>
        <v>0.67608605341354178</v>
      </c>
      <c r="P197" s="196">
        <f ca="1">IF($L197=1,'Census Tract'!K193*'DAC Adjustment'!$O$5,'Census Tract'!K193)</f>
        <v>3.4104317889348899</v>
      </c>
      <c r="Q197" s="196">
        <f ca="1">IF($L197=1,'Census Tract'!L193*'DAC Adjustment'!$O$5,'Census Tract'!L193)</f>
        <v>15.802440023639427</v>
      </c>
      <c r="R197" s="196">
        <f ca="1">IF($L197=1,'Census Tract'!M193*'DAC Adjustment'!$O$5,'Census Tract'!M193)</f>
        <v>34.375317542853132</v>
      </c>
      <c r="S197" s="196">
        <f ca="1">IF($L197=1,'Census Tract'!N193*'DAC Adjustment'!$O$5,'Census Tract'!N193)</f>
        <v>1.0606088471186603</v>
      </c>
      <c r="T197" s="196">
        <f ca="1">IF($L197=1,'Census Tract'!O193*'DAC Adjustment'!$O$5,'Census Tract'!O193)</f>
        <v>5.5435810858732815</v>
      </c>
      <c r="U197" s="196">
        <f ca="1">IF($L197=1,'Census Tract'!P193*'DAC Adjustment'!$O$5,'Census Tract'!P193)</f>
        <v>25.863247055451243</v>
      </c>
      <c r="V197" s="196">
        <f ca="1">IF($L197=1,'Census Tract'!Q193*'DAC Adjustment'!$O$5,'Census Tract'!Q193)</f>
        <v>56.317037733305938</v>
      </c>
      <c r="W197" s="196">
        <f ca="1">IF($L197=1,'Census Tract'!R193*'DAC Adjustment'!$O$5,'Census Tract'!R193)</f>
        <v>0.72434790414667649</v>
      </c>
      <c r="X197" s="196">
        <f ca="1">IF($L197=1,'Census Tract'!S193*'DAC Adjustment'!$O$5,'Census Tract'!S193)</f>
        <v>3.752434275352972</v>
      </c>
      <c r="Y197" s="196">
        <f ca="1">IF($L197=1,'Census Tract'!T193*'DAC Adjustment'!$O$5,'Census Tract'!T193)</f>
        <v>17.29110707216012</v>
      </c>
      <c r="Z197" s="197">
        <f ca="1">IF($L197=1,'Census Tract'!U193*'DAC Adjustment'!$O$5,'Census Tract'!U193)</f>
        <v>37.580755925944558</v>
      </c>
    </row>
    <row r="198" spans="1:26" x14ac:dyDescent="0.25">
      <c r="A198" s="193">
        <v>19</v>
      </c>
      <c r="B198" s="53" t="s">
        <v>36</v>
      </c>
      <c r="C198" s="173">
        <v>41019210000</v>
      </c>
      <c r="D198" s="53">
        <v>4120</v>
      </c>
      <c r="E198" s="173">
        <f t="shared" si="9"/>
        <v>109114</v>
      </c>
      <c r="F198" s="53">
        <v>112973</v>
      </c>
      <c r="G198" s="53">
        <v>405</v>
      </c>
      <c r="H198" s="53">
        <v>146</v>
      </c>
      <c r="I198" s="53">
        <v>36165</v>
      </c>
      <c r="J198" s="194">
        <f t="shared" si="10"/>
        <v>1</v>
      </c>
      <c r="K198" s="172">
        <f>VLOOKUP($C198,'DAC Definition'!$A$6:$D$834,MATCH('DAC Definition'!$A$3,'DAC Definition'!$A$6:$D$6,0),FALSE)</f>
        <v>1</v>
      </c>
      <c r="L198" s="172">
        <f t="shared" si="11"/>
        <v>1</v>
      </c>
      <c r="M198" s="173">
        <f>'Census Tract'!G194</f>
        <v>3851</v>
      </c>
      <c r="N198" s="195">
        <f t="shared" si="8"/>
        <v>13.805555309675762</v>
      </c>
      <c r="O198" s="196">
        <f ca="1">IF($L198=1,'Census Tract'!J194*'DAC Adjustment'!$O$5,'Census Tract'!J194)</f>
        <v>1.7267084148260625</v>
      </c>
      <c r="P198" s="196">
        <f ca="1">IF($L198=1,'Census Tract'!K194*'DAC Adjustment'!$O$5,'Census Tract'!K194)</f>
        <v>8.710165279126322</v>
      </c>
      <c r="Q198" s="196">
        <f ca="1">IF($L198=1,'Census Tract'!L194*'DAC Adjustment'!$O$5,'Census Tract'!L194)</f>
        <v>40.359072674010925</v>
      </c>
      <c r="R198" s="196">
        <f ca="1">IF($L198=1,'Census Tract'!M194*'DAC Adjustment'!$O$5,'Census Tract'!M194)</f>
        <v>87.793779747230019</v>
      </c>
      <c r="S198" s="196">
        <f ca="1">IF($L198=1,'Census Tract'!N194*'DAC Adjustment'!$O$5,'Census Tract'!N194)</f>
        <v>1.6042437825035196</v>
      </c>
      <c r="T198" s="196">
        <f ca="1">IF($L198=1,'Census Tract'!O194*'DAC Adjustment'!$O$5,'Census Tract'!O194)</f>
        <v>8.3850474319316604</v>
      </c>
      <c r="U198" s="196">
        <f ca="1">IF($L198=1,'Census Tract'!P194*'DAC Adjustment'!$O$5,'Census Tract'!P194)</f>
        <v>39.119938888665651</v>
      </c>
      <c r="V198" s="196">
        <f ca="1">IF($L198=1,'Census Tract'!Q194*'DAC Adjustment'!$O$5,'Census Tract'!Q194)</f>
        <v>85.183390538476516</v>
      </c>
      <c r="W198" s="196">
        <f ca="1">IF($L198=1,'Census Tract'!R194*'DAC Adjustment'!$O$5,'Census Tract'!R194)</f>
        <v>1.0956259932713477</v>
      </c>
      <c r="X198" s="196">
        <f ca="1">IF($L198=1,'Census Tract'!S194*'DAC Adjustment'!$O$5,'Census Tract'!S194)</f>
        <v>5.675814766058247</v>
      </c>
      <c r="Y198" s="196">
        <f ca="1">IF($L198=1,'Census Tract'!T194*'DAC Adjustment'!$O$5,'Census Tract'!T194)</f>
        <v>26.153987955572905</v>
      </c>
      <c r="Z198" s="197">
        <f ca="1">IF($L198=1,'Census Tract'!U194*'DAC Adjustment'!$O$5,'Census Tract'!U194)</f>
        <v>56.843476461434605</v>
      </c>
    </row>
    <row r="199" spans="1:26" x14ac:dyDescent="0.25">
      <c r="A199" s="193">
        <v>19</v>
      </c>
      <c r="B199" s="53" t="s">
        <v>36</v>
      </c>
      <c r="C199" s="173">
        <v>41019010000</v>
      </c>
      <c r="D199" s="53">
        <v>2423</v>
      </c>
      <c r="E199" s="173">
        <f t="shared" si="9"/>
        <v>109114</v>
      </c>
      <c r="F199" s="53">
        <v>112973</v>
      </c>
      <c r="G199" s="53">
        <v>405</v>
      </c>
      <c r="H199" s="53">
        <v>146</v>
      </c>
      <c r="I199" s="53">
        <v>40707</v>
      </c>
      <c r="J199" s="194">
        <f t="shared" si="10"/>
        <v>1</v>
      </c>
      <c r="K199" s="172">
        <f>VLOOKUP($C199,'DAC Definition'!$A$6:$D$834,MATCH('DAC Definition'!$A$3,'DAC Definition'!$A$6:$D$6,0),FALSE)</f>
        <v>1</v>
      </c>
      <c r="L199" s="172">
        <f t="shared" si="11"/>
        <v>1</v>
      </c>
      <c r="M199" s="173">
        <f>'Census Tract'!G195</f>
        <v>2068</v>
      </c>
      <c r="N199" s="195">
        <f t="shared" si="8"/>
        <v>7.4136298053517216</v>
      </c>
      <c r="O199" s="196">
        <f ca="1">IF($L199=1,'Census Tract'!J195*'DAC Adjustment'!$O$5,'Census Tract'!J195)</f>
        <v>1.1908333895352154</v>
      </c>
      <c r="P199" s="196">
        <f ca="1">IF($L199=1,'Census Tract'!K195*'DAC Adjustment'!$O$5,'Census Tract'!K195)</f>
        <v>6.0070105373284992</v>
      </c>
      <c r="Q199" s="196">
        <f ca="1">IF($L199=1,'Census Tract'!L195*'DAC Adjustment'!$O$5,'Census Tract'!L195)</f>
        <v>27.833843223455808</v>
      </c>
      <c r="R199" s="196">
        <f ca="1">IF($L199=1,'Census Tract'!M195*'DAC Adjustment'!$O$5,'Census Tract'!M195)</f>
        <v>60.547434308434489</v>
      </c>
      <c r="S199" s="196">
        <f ca="1">IF($L199=1,'Census Tract'!N195*'DAC Adjustment'!$O$5,'Census Tract'!N195)</f>
        <v>0.86148432672481912</v>
      </c>
      <c r="T199" s="196">
        <f ca="1">IF($L199=1,'Census Tract'!O195*'DAC Adjustment'!$O$5,'Census Tract'!O195)</f>
        <v>4.5027987767423197</v>
      </c>
      <c r="U199" s="196">
        <f ca="1">IF($L199=1,'Census Tract'!P195*'DAC Adjustment'!$O$5,'Census Tract'!P195)</f>
        <v>21.007539242212555</v>
      </c>
      <c r="V199" s="196">
        <f ca="1">IF($L199=1,'Census Tract'!Q195*'DAC Adjustment'!$O$5,'Census Tract'!Q195)</f>
        <v>45.743768276699406</v>
      </c>
      <c r="W199" s="196">
        <f ca="1">IF($L199=1,'Census Tract'!R195*'DAC Adjustment'!$O$5,'Census Tract'!R195)</f>
        <v>0.58835485694239076</v>
      </c>
      <c r="X199" s="196">
        <f ca="1">IF($L199=1,'Census Tract'!S195*'DAC Adjustment'!$O$5,'Census Tract'!S195)</f>
        <v>3.0479316894854462</v>
      </c>
      <c r="Y199" s="196">
        <f ca="1">IF($L199=1,'Census Tract'!T195*'DAC Adjustment'!$O$5,'Census Tract'!T195)</f>
        <v>14.044779821377503</v>
      </c>
      <c r="Z199" s="197">
        <f ca="1">IF($L199=1,'Census Tract'!U195*'DAC Adjustment'!$O$5,'Census Tract'!U195)</f>
        <v>30.525138748960465</v>
      </c>
    </row>
    <row r="200" spans="1:26" x14ac:dyDescent="0.25">
      <c r="A200" s="193">
        <v>19</v>
      </c>
      <c r="B200" s="53" t="s">
        <v>36</v>
      </c>
      <c r="C200" s="173">
        <v>41019090000</v>
      </c>
      <c r="D200" s="53">
        <v>6318</v>
      </c>
      <c r="E200" s="173">
        <f t="shared" si="9"/>
        <v>109114</v>
      </c>
      <c r="F200" s="53">
        <v>112973</v>
      </c>
      <c r="G200" s="53">
        <v>405</v>
      </c>
      <c r="H200" s="53">
        <v>146</v>
      </c>
      <c r="I200" s="53">
        <v>49848</v>
      </c>
      <c r="J200" s="194">
        <f t="shared" si="10"/>
        <v>0</v>
      </c>
      <c r="K200" s="172">
        <f>VLOOKUP($C200,'DAC Definition'!$A$6:$D$834,MATCH('DAC Definition'!$A$3,'DAC Definition'!$A$6:$D$6,0),FALSE)</f>
        <v>1</v>
      </c>
      <c r="L200" s="172">
        <f t="shared" si="11"/>
        <v>0</v>
      </c>
      <c r="M200" s="173">
        <f>'Census Tract'!G196</f>
        <v>5229</v>
      </c>
      <c r="N200" s="195">
        <f t="shared" si="8"/>
        <v>18.745585228328892</v>
      </c>
      <c r="O200" s="196">
        <f ca="1">IF($L200=1,'Census Tract'!J196*'DAC Adjustment'!$O$5,'Census Tract'!J196)</f>
        <v>3.2667248853572493</v>
      </c>
      <c r="P200" s="196">
        <f ca="1">IF($L200=1,'Census Tract'!K196*'DAC Adjustment'!$O$5,'Census Tract'!K196)</f>
        <v>16.478586325626306</v>
      </c>
      <c r="Q200" s="196">
        <f ca="1">IF($L200=1,'Census Tract'!L196*'DAC Adjustment'!$O$5,'Census Tract'!L196)</f>
        <v>76.354517023312326</v>
      </c>
      <c r="R200" s="196">
        <f ca="1">IF($L200=1,'Census Tract'!M196*'DAC Adjustment'!$O$5,'Census Tract'!M196)</f>
        <v>166.09528430933125</v>
      </c>
      <c r="S200" s="196">
        <f ca="1">IF($L200=1,'Census Tract'!N196*'DAC Adjustment'!$O$5,'Census Tract'!N196)</f>
        <v>1.7426311583922935</v>
      </c>
      <c r="T200" s="196">
        <f ca="1">IF($L200=1,'Census Tract'!O196*'DAC Adjustment'!$O$5,'Census Tract'!O196)</f>
        <v>9.1083693630892029</v>
      </c>
      <c r="U200" s="196">
        <f ca="1">IF($L200=1,'Census Tract'!P196*'DAC Adjustment'!$O$5,'Census Tract'!P196)</f>
        <v>42.494554235021063</v>
      </c>
      <c r="V200" s="196">
        <f ca="1">IF($L200=1,'Census Tract'!Q196*'DAC Adjustment'!$O$5,'Census Tract'!Q196)</f>
        <v>92.531591612712248</v>
      </c>
      <c r="W200" s="196">
        <f ca="1">IF($L200=1,'Census Tract'!R196*'DAC Adjustment'!$O$5,'Census Tract'!R196)</f>
        <v>1.1901383160354975</v>
      </c>
      <c r="X200" s="196">
        <f ca="1">IF($L200=1,'Census Tract'!S196*'DAC Adjustment'!$O$5,'Census Tract'!S196)</f>
        <v>6.1654293246883549</v>
      </c>
      <c r="Y200" s="196">
        <f ca="1">IF($L200=1,'Census Tract'!T196*'DAC Adjustment'!$O$5,'Census Tract'!T196)</f>
        <v>28.410117480070777</v>
      </c>
      <c r="Z200" s="197">
        <f ca="1">IF($L200=1,'Census Tract'!U196*'DAC Adjustment'!$O$5,'Census Tract'!U196)</f>
        <v>61.746982792384628</v>
      </c>
    </row>
    <row r="201" spans="1:26" x14ac:dyDescent="0.25">
      <c r="A201" s="193">
        <v>19</v>
      </c>
      <c r="B201" s="53" t="s">
        <v>36</v>
      </c>
      <c r="C201" s="173">
        <v>41019200000</v>
      </c>
      <c r="D201" s="53">
        <v>5073</v>
      </c>
      <c r="E201" s="173">
        <f t="shared" si="9"/>
        <v>109114</v>
      </c>
      <c r="F201" s="53">
        <v>112973</v>
      </c>
      <c r="G201" s="53">
        <v>405</v>
      </c>
      <c r="H201" s="53">
        <v>146</v>
      </c>
      <c r="I201" s="53">
        <v>41659</v>
      </c>
      <c r="J201" s="194">
        <f t="shared" si="10"/>
        <v>1</v>
      </c>
      <c r="K201" s="172">
        <f>VLOOKUP($C201,'DAC Definition'!$A$6:$D$834,MATCH('DAC Definition'!$A$3,'DAC Definition'!$A$6:$D$6,0),FALSE)</f>
        <v>1</v>
      </c>
      <c r="L201" s="172">
        <f t="shared" si="11"/>
        <v>1</v>
      </c>
      <c r="M201" s="173">
        <f>'Census Tract'!G197</f>
        <v>3724</v>
      </c>
      <c r="N201" s="195">
        <f t="shared" ref="N201:N264" si="12">$M201/$F201*G201</f>
        <v>13.350269533428341</v>
      </c>
      <c r="O201" s="196">
        <f ca="1">IF($L201=1,'Census Tract'!J197*'DAC Adjustment'!$O$5,'Census Tract'!J197)</f>
        <v>4.797906140417691</v>
      </c>
      <c r="P201" s="196">
        <f ca="1">IF($L201=1,'Census Tract'!K197*'DAC Adjustment'!$O$5,'Census Tract'!K197)</f>
        <v>24.202439229429981</v>
      </c>
      <c r="Q201" s="196">
        <f ca="1">IF($L201=1,'Census Tract'!L197*'DAC Adjustment'!$O$5,'Census Tract'!L197)</f>
        <v>112.14345221321389</v>
      </c>
      <c r="R201" s="196">
        <f ca="1">IF($L201=1,'Census Tract'!M197*'DAC Adjustment'!$O$5,'Census Tract'!M197)</f>
        <v>243.94756597172477</v>
      </c>
      <c r="S201" s="196">
        <f ca="1">IF($L201=1,'Census Tract'!N197*'DAC Adjustment'!$O$5,'Census Tract'!N197)</f>
        <v>1.5513383136959509</v>
      </c>
      <c r="T201" s="196">
        <f ca="1">IF($L201=1,'Census Tract'!O197*'DAC Adjustment'!$O$5,'Census Tract'!O197)</f>
        <v>8.1085215882922625</v>
      </c>
      <c r="U201" s="196">
        <f ca="1">IF($L201=1,'Census Tract'!P197*'DAC Adjustment'!$O$5,'Census Tract'!P197)</f>
        <v>37.829824051257042</v>
      </c>
      <c r="V201" s="196">
        <f ca="1">IF($L201=1,'Census Tract'!Q197*'DAC Adjustment'!$O$5,'Census Tract'!Q197)</f>
        <v>82.374174594984808</v>
      </c>
      <c r="W201" s="196">
        <f ca="1">IF($L201=1,'Census Tract'!R197*'DAC Adjustment'!$O$5,'Census Tract'!R197)</f>
        <v>1.05949394934887</v>
      </c>
      <c r="X201" s="196">
        <f ca="1">IF($L201=1,'Census Tract'!S197*'DAC Adjustment'!$O$5,'Census Tract'!S197)</f>
        <v>5.4886352087252419</v>
      </c>
      <c r="Y201" s="196">
        <f ca="1">IF($L201=1,'Census Tract'!T197*'DAC Adjustment'!$O$5,'Census Tract'!T197)</f>
        <v>25.291470045846147</v>
      </c>
      <c r="Z201" s="197">
        <f ca="1">IF($L201=1,'Census Tract'!U197*'DAC Adjustment'!$O$5,'Census Tract'!U197)</f>
        <v>54.968866876754731</v>
      </c>
    </row>
    <row r="202" spans="1:26" x14ac:dyDescent="0.25">
      <c r="A202" s="193">
        <v>21</v>
      </c>
      <c r="B202" s="53" t="s">
        <v>37</v>
      </c>
      <c r="C202" s="173">
        <v>41021960100</v>
      </c>
      <c r="D202" s="53">
        <v>1878</v>
      </c>
      <c r="E202" s="173">
        <f t="shared" ref="E202:E265" si="13">SUMIFS($D$9:$D$836,$B$9:$B$836,$B202)</f>
        <v>1878</v>
      </c>
      <c r="F202" s="53">
        <v>2399</v>
      </c>
      <c r="G202" s="53">
        <v>35</v>
      </c>
      <c r="H202" s="53">
        <v>1</v>
      </c>
      <c r="I202" s="53">
        <v>47500</v>
      </c>
      <c r="J202" s="194">
        <f t="shared" ref="J202:J265" si="14">IF(I202&lt;=$C$4, 1, 0)</f>
        <v>1</v>
      </c>
      <c r="K202" s="172">
        <f>VLOOKUP($C202,'DAC Definition'!$A$6:$D$834,MATCH('DAC Definition'!$A$3,'DAC Definition'!$A$6:$D$6,0),FALSE)</f>
        <v>0</v>
      </c>
      <c r="L202" s="172">
        <f t="shared" ref="L202:L265" si="15">IF($ES$4=2,INT(AND(J202=1,K202=1)),IF($ES$4=1,K202,J202))</f>
        <v>1</v>
      </c>
      <c r="M202" s="173">
        <f>'Census Tract'!G198</f>
        <v>1754</v>
      </c>
      <c r="N202" s="195">
        <f t="shared" si="12"/>
        <v>25.589829095456441</v>
      </c>
      <c r="O202" s="196">
        <f ca="1">IF($L202=1,'Census Tract'!J198*'DAC Adjustment'!$O$5,'Census Tract'!J198)</f>
        <v>1.6114664739032998</v>
      </c>
      <c r="P202" s="196">
        <f ca="1">IF($L202=1,'Census Tract'!K198*'DAC Adjustment'!$O$5,'Census Tract'!K198)</f>
        <v>8.1288416787396933</v>
      </c>
      <c r="Q202" s="196">
        <f ca="1">IF($L202=1,'Census Tract'!L198*'DAC Adjustment'!$O$5,'Census Tract'!L198)</f>
        <v>37.665474942708748</v>
      </c>
      <c r="R202" s="196">
        <f ca="1">IF($L202=1,'Census Tract'!M198*'DAC Adjustment'!$O$5,'Census Tract'!M198)</f>
        <v>81.934350620607304</v>
      </c>
      <c r="S202" s="196">
        <f ca="1">IF($L202=1,'Census Tract'!N198*'DAC Adjustment'!$O$5,'Census Tract'!N198)</f>
        <v>0.82079534593283998</v>
      </c>
      <c r="T202" s="196">
        <f ca="1">IF($L202=1,'Census Tract'!O198*'DAC Adjustment'!$O$5,'Census Tract'!O198)</f>
        <v>4.2901259662762747</v>
      </c>
      <c r="U202" s="196">
        <f ca="1">IF($L202=1,'Census Tract'!P198*'DAC Adjustment'!$O$5,'Census Tract'!P198)</f>
        <v>20.015326924244093</v>
      </c>
      <c r="V202" s="196">
        <f ca="1">IF($L202=1,'Census Tract'!Q198*'DAC Adjustment'!$O$5,'Census Tract'!Q198)</f>
        <v>43.583232964537061</v>
      </c>
      <c r="W202" s="196">
        <f ca="1">IF($L202=1,'Census Tract'!R198*'DAC Adjustment'!$O$5,'Census Tract'!R198)</f>
        <v>0.56056612216179447</v>
      </c>
      <c r="X202" s="196">
        <f ca="1">IF($L202=1,'Census Tract'!S198*'DAC Adjustment'!$O$5,'Census Tract'!S198)</f>
        <v>2.9039740687586417</v>
      </c>
      <c r="Y202" s="196">
        <f ca="1">IF($L202=1,'Census Tract'!T198*'DAC Adjustment'!$O$5,'Census Tract'!T198)</f>
        <v>13.381427327720184</v>
      </c>
      <c r="Z202" s="197">
        <f ca="1">IF($L202=1,'Census Tract'!U198*'DAC Adjustment'!$O$5,'Census Tract'!U198)</f>
        <v>29.083398318289007</v>
      </c>
    </row>
    <row r="203" spans="1:26" x14ac:dyDescent="0.25">
      <c r="A203" s="193">
        <v>23</v>
      </c>
      <c r="B203" s="53" t="s">
        <v>38</v>
      </c>
      <c r="C203" s="173">
        <v>41023960100</v>
      </c>
      <c r="D203" s="53">
        <v>1885</v>
      </c>
      <c r="E203" s="173">
        <f t="shared" si="13"/>
        <v>7189</v>
      </c>
      <c r="F203" s="53">
        <v>8406</v>
      </c>
      <c r="G203" s="53">
        <v>38</v>
      </c>
      <c r="H203" s="53">
        <v>48</v>
      </c>
      <c r="I203" s="53">
        <v>49427</v>
      </c>
      <c r="J203" s="194">
        <f t="shared" si="14"/>
        <v>0</v>
      </c>
      <c r="K203" s="172">
        <f>VLOOKUP($C203,'DAC Definition'!$A$6:$D$834,MATCH('DAC Definition'!$A$3,'DAC Definition'!$A$6:$D$6,0),FALSE)</f>
        <v>0</v>
      </c>
      <c r="L203" s="172">
        <f t="shared" si="15"/>
        <v>0</v>
      </c>
      <c r="M203" s="173">
        <f>'Census Tract'!G199</f>
        <v>2077</v>
      </c>
      <c r="N203" s="195">
        <f t="shared" si="12"/>
        <v>9.3892457768260762</v>
      </c>
      <c r="O203" s="196">
        <f ca="1">IF($L203=1,'Census Tract'!J199*'DAC Adjustment'!$O$5,'Census Tract'!J199)</f>
        <v>0.45635808605414069</v>
      </c>
      <c r="P203" s="196">
        <f ca="1">IF($L203=1,'Census Tract'!K199*'DAC Adjustment'!$O$5,'Census Tract'!K199)</f>
        <v>2.3020414575310504</v>
      </c>
      <c r="Q203" s="196">
        <f ca="1">IF($L203=1,'Census Tract'!L199*'DAC Adjustment'!$O$5,'Census Tract'!L199)</f>
        <v>10.666647015956613</v>
      </c>
      <c r="R203" s="196">
        <f ca="1">IF($L203=1,'Census Tract'!M199*'DAC Adjustment'!$O$5,'Census Tract'!M199)</f>
        <v>23.203339341425863</v>
      </c>
      <c r="S203" s="196">
        <f ca="1">IF($L203=1,'Census Tract'!N199*'DAC Adjustment'!$O$5,'Census Tract'!N199)</f>
        <v>0.68307864092514659</v>
      </c>
      <c r="T203" s="196">
        <f ca="1">IF($L203=1,'Census Tract'!O199*'DAC Adjustment'!$O$5,'Census Tract'!O199)</f>
        <v>3.5703094918394691</v>
      </c>
      <c r="U203" s="196">
        <f ca="1">IF($L203=1,'Census Tract'!P199*'DAC Adjustment'!$O$5,'Census Tract'!P199)</f>
        <v>16.657066077228755</v>
      </c>
      <c r="V203" s="196">
        <f ca="1">IF($L203=1,'Census Tract'!Q199*'DAC Adjustment'!$O$5,'Census Tract'!Q199)</f>
        <v>36.27064369706595</v>
      </c>
      <c r="W203" s="196">
        <f ca="1">IF($L203=1,'Census Tract'!R199*'DAC Adjustment'!$O$5,'Census Tract'!R199)</f>
        <v>0.4665118372957846</v>
      </c>
      <c r="X203" s="196">
        <f ca="1">IF($L203=1,'Census Tract'!S199*'DAC Adjustment'!$O$5,'Census Tract'!S199)</f>
        <v>2.4167323438159811</v>
      </c>
      <c r="Y203" s="196">
        <f ca="1">IF($L203=1,'Census Tract'!T199*'DAC Adjustment'!$O$5,'Census Tract'!T199)</f>
        <v>11.13623175125268</v>
      </c>
      <c r="Z203" s="197">
        <f ca="1">IF($L203=1,'Census Tract'!U199*'DAC Adjustment'!$O$5,'Census Tract'!U199)</f>
        <v>24.203655996810525</v>
      </c>
    </row>
    <row r="204" spans="1:26" x14ac:dyDescent="0.25">
      <c r="A204" s="193">
        <v>23</v>
      </c>
      <c r="B204" s="53" t="s">
        <v>38</v>
      </c>
      <c r="C204" s="173">
        <v>41023960200</v>
      </c>
      <c r="D204" s="53">
        <v>5304</v>
      </c>
      <c r="E204" s="173">
        <f t="shared" si="13"/>
        <v>7189</v>
      </c>
      <c r="F204" s="53">
        <v>8406</v>
      </c>
      <c r="G204" s="53">
        <v>38</v>
      </c>
      <c r="H204" s="53">
        <v>48</v>
      </c>
      <c r="I204" s="53">
        <v>41807</v>
      </c>
      <c r="J204" s="194">
        <f t="shared" si="14"/>
        <v>1</v>
      </c>
      <c r="K204" s="172">
        <f>VLOOKUP($C204,'DAC Definition'!$A$6:$D$834,MATCH('DAC Definition'!$A$3,'DAC Definition'!$A$6:$D$6,0),FALSE)</f>
        <v>0</v>
      </c>
      <c r="L204" s="172">
        <f t="shared" si="15"/>
        <v>1</v>
      </c>
      <c r="M204" s="173">
        <f>'Census Tract'!G200</f>
        <v>4919</v>
      </c>
      <c r="N204" s="195">
        <f t="shared" si="12"/>
        <v>22.236735665001188</v>
      </c>
      <c r="O204" s="196">
        <f ca="1">IF($L204=1,'Census Tract'!J200*'DAC Adjustment'!$O$5,'Census Tract'!J200)</f>
        <v>3.8356359337126218</v>
      </c>
      <c r="P204" s="196">
        <f ca="1">IF($L204=1,'Census Tract'!K200*'DAC Adjustment'!$O$5,'Census Tract'!K200)</f>
        <v>19.348387166201629</v>
      </c>
      <c r="Q204" s="196">
        <f ca="1">IF($L204=1,'Census Tract'!L200*'DAC Adjustment'!$O$5,'Census Tract'!L200)</f>
        <v>89.651911156840725</v>
      </c>
      <c r="R204" s="196">
        <f ca="1">IF($L204=1,'Census Tract'!M200*'DAC Adjustment'!$O$5,'Census Tract'!M200)</f>
        <v>195.02133276442527</v>
      </c>
      <c r="S204" s="196">
        <f ca="1">IF($L204=1,'Census Tract'!N200*'DAC Adjustment'!$O$5,'Census Tract'!N200)</f>
        <v>2.0221857454927759</v>
      </c>
      <c r="T204" s="196">
        <f ca="1">IF($L204=1,'Census Tract'!O200*'DAC Adjustment'!$O$5,'Census Tract'!O200)</f>
        <v>10.569542844462173</v>
      </c>
      <c r="U204" s="196">
        <f ca="1">IF($L204=1,'Census Tract'!P200*'DAC Adjustment'!$O$5,'Census Tract'!P200)</f>
        <v>49.311571999210543</v>
      </c>
      <c r="V204" s="196">
        <f ca="1">IF($L204=1,'Census Tract'!Q200*'DAC Adjustment'!$O$5,'Census Tract'!Q200)</f>
        <v>107.37559963039686</v>
      </c>
      <c r="W204" s="196">
        <f ca="1">IF($L204=1,'Census Tract'!R200*'DAC Adjustment'!$O$5,'Census Tract'!R200)</f>
        <v>1.3810614634436473</v>
      </c>
      <c r="X204" s="196">
        <f ca="1">IF($L204=1,'Census Tract'!S200*'DAC Adjustment'!$O$5,'Census Tract'!S200)</f>
        <v>7.1544934997778107</v>
      </c>
      <c r="Y204" s="196">
        <f ca="1">IF($L204=1,'Census Tract'!T200*'DAC Adjustment'!$O$5,'Census Tract'!T200)</f>
        <v>32.967696187055807</v>
      </c>
      <c r="Z204" s="197">
        <f ca="1">IF($L204=1,'Census Tract'!U200*'DAC Adjustment'!$O$5,'Census Tract'!U200)</f>
        <v>71.652493890413439</v>
      </c>
    </row>
    <row r="205" spans="1:26" x14ac:dyDescent="0.25">
      <c r="A205" s="193">
        <v>25</v>
      </c>
      <c r="B205" s="53" t="s">
        <v>39</v>
      </c>
      <c r="C205" s="173">
        <v>41025960100</v>
      </c>
      <c r="D205" s="53">
        <v>5276</v>
      </c>
      <c r="E205" s="173">
        <f t="shared" si="13"/>
        <v>7267</v>
      </c>
      <c r="F205" s="53">
        <v>7871</v>
      </c>
      <c r="G205" s="53">
        <v>42</v>
      </c>
      <c r="H205" s="53">
        <v>6</v>
      </c>
      <c r="I205" s="53">
        <v>37652</v>
      </c>
      <c r="J205" s="194">
        <f t="shared" si="14"/>
        <v>1</v>
      </c>
      <c r="K205" s="172">
        <f>VLOOKUP($C205,'DAC Definition'!$A$6:$D$834,MATCH('DAC Definition'!$A$3,'DAC Definition'!$A$6:$D$6,0),FALSE)</f>
        <v>0</v>
      </c>
      <c r="L205" s="172">
        <f t="shared" si="15"/>
        <v>1</v>
      </c>
      <c r="M205" s="173">
        <f>'Census Tract'!G201</f>
        <v>5188</v>
      </c>
      <c r="N205" s="195">
        <f t="shared" si="12"/>
        <v>27.683394740185491</v>
      </c>
      <c r="O205" s="196">
        <f ca="1">IF($L205=1,'Census Tract'!J201*'DAC Adjustment'!$O$5,'Census Tract'!J201)</f>
        <v>3.7895391573435164</v>
      </c>
      <c r="P205" s="196">
        <f ca="1">IF($L205=1,'Census Tract'!K201*'DAC Adjustment'!$O$5,'Census Tract'!K201)</f>
        <v>19.115857726046983</v>
      </c>
      <c r="Q205" s="196">
        <f ca="1">IF($L205=1,'Census Tract'!L201*'DAC Adjustment'!$O$5,'Census Tract'!L201)</f>
        <v>88.574472064319863</v>
      </c>
      <c r="R205" s="196">
        <f ca="1">IF($L205=1,'Census Tract'!M201*'DAC Adjustment'!$O$5,'Census Tract'!M201)</f>
        <v>192.67756111377622</v>
      </c>
      <c r="S205" s="196">
        <f ca="1">IF($L205=1,'Census Tract'!N201*'DAC Adjustment'!$O$5,'Census Tract'!N201)</f>
        <v>1.9794879531922391</v>
      </c>
      <c r="T205" s="196">
        <f ca="1">IF($L205=1,'Census Tract'!O201*'DAC Adjustment'!$O$5,'Census Tract'!O201)</f>
        <v>10.346370395496812</v>
      </c>
      <c r="U205" s="196">
        <f ca="1">IF($L205=1,'Census Tract'!P201*'DAC Adjustment'!$O$5,'Census Tract'!P201)</f>
        <v>48.270374243797541</v>
      </c>
      <c r="V205" s="196">
        <f ca="1">IF($L205=1,'Census Tract'!Q201*'DAC Adjustment'!$O$5,'Census Tract'!Q201)</f>
        <v>105.1083988742927</v>
      </c>
      <c r="W205" s="196">
        <f ca="1">IF($L205=1,'Census Tract'!R201*'DAC Adjustment'!$O$5,'Census Tract'!R201)</f>
        <v>1.3519008011989322</v>
      </c>
      <c r="X205" s="196">
        <f ca="1">IF($L205=1,'Census Tract'!S201*'DAC Adjustment'!$O$5,'Census Tract'!S201)</f>
        <v>7.0034287036037037</v>
      </c>
      <c r="Y205" s="196">
        <f ca="1">IF($L205=1,'Census Tract'!T201*'DAC Adjustment'!$O$5,'Census Tract'!T201)</f>
        <v>32.27159403740928</v>
      </c>
      <c r="Z205" s="197">
        <f ca="1">IF($L205=1,'Census Tract'!U201*'DAC Adjustment'!$O$5,'Census Tract'!U201)</f>
        <v>70.13957485774425</v>
      </c>
    </row>
    <row r="206" spans="1:26" x14ac:dyDescent="0.25">
      <c r="A206" s="193">
        <v>25</v>
      </c>
      <c r="B206" s="53" t="s">
        <v>39</v>
      </c>
      <c r="C206" s="173">
        <v>41025960200</v>
      </c>
      <c r="D206" s="53">
        <v>1991</v>
      </c>
      <c r="E206" s="173">
        <f t="shared" si="13"/>
        <v>7267</v>
      </c>
      <c r="F206" s="53">
        <v>7871</v>
      </c>
      <c r="G206" s="53">
        <v>42</v>
      </c>
      <c r="H206" s="53">
        <v>6</v>
      </c>
      <c r="I206" s="53">
        <v>53846</v>
      </c>
      <c r="J206" s="194">
        <f t="shared" si="14"/>
        <v>0</v>
      </c>
      <c r="K206" s="172">
        <f>VLOOKUP($C206,'DAC Definition'!$A$6:$D$834,MATCH('DAC Definition'!$A$3,'DAC Definition'!$A$6:$D$6,0),FALSE)</f>
        <v>0</v>
      </c>
      <c r="L206" s="172">
        <f t="shared" si="15"/>
        <v>0</v>
      </c>
      <c r="M206" s="173">
        <f>'Census Tract'!G202</f>
        <v>1870</v>
      </c>
      <c r="N206" s="195">
        <f t="shared" si="12"/>
        <v>9.9784017278617707</v>
      </c>
      <c r="O206" s="196">
        <f ca="1">IF($L206=1,'Census Tract'!J202*'DAC Adjustment'!$O$5,'Census Tract'!J202)</f>
        <v>0.72679250741955737</v>
      </c>
      <c r="P206" s="196">
        <f ca="1">IF($L206=1,'Census Tract'!K202*'DAC Adjustment'!$O$5,'Census Tract'!K202)</f>
        <v>3.666214173105006</v>
      </c>
      <c r="Q206" s="196">
        <f ca="1">IF($L206=1,'Census Tract'!L202*'DAC Adjustment'!$O$5,'Census Tract'!L202)</f>
        <v>16.987623025412383</v>
      </c>
      <c r="R206" s="196">
        <f ca="1">IF($L206=1,'Census Tract'!M202*'DAC Adjustment'!$O$5,'Census Tract'!M202)</f>
        <v>36.953466358567113</v>
      </c>
      <c r="S206" s="196">
        <f ca="1">IF($L206=1,'Census Tract'!N202*'DAC Adjustment'!$O$5,'Census Tract'!N202)</f>
        <v>0.57080068966376063</v>
      </c>
      <c r="T206" s="196">
        <f ca="1">IF($L206=1,'Census Tract'!O202*'DAC Adjustment'!$O$5,'Census Tract'!O202)</f>
        <v>2.9834560739520497</v>
      </c>
      <c r="U206" s="196">
        <f ca="1">IF($L206=1,'Census Tract'!P202*'DAC Adjustment'!$O$5,'Census Tract'!P202)</f>
        <v>13.919136443469764</v>
      </c>
      <c r="V206" s="196">
        <f ca="1">IF($L206=1,'Census Tract'!Q202*'DAC Adjustment'!$O$5,'Census Tract'!Q202)</f>
        <v>30.308821263674229</v>
      </c>
      <c r="W206" s="196">
        <f ca="1">IF($L206=1,'Census Tract'!R202*'DAC Adjustment'!$O$5,'Census Tract'!R202)</f>
        <v>0.38983107143284562</v>
      </c>
      <c r="X206" s="196">
        <f ca="1">IF($L206=1,'Census Tract'!S202*'DAC Adjustment'!$O$5,'Census Tract'!S202)</f>
        <v>2.0194929338070819</v>
      </c>
      <c r="Y206" s="196">
        <f ca="1">IF($L206=1,'Census Tract'!T202*'DAC Adjustment'!$O$5,'Census Tract'!T202)</f>
        <v>9.3057642019977411</v>
      </c>
      <c r="Z206" s="197">
        <f ca="1">IF($L206=1,'Census Tract'!U202*'DAC Adjustment'!$O$5,'Census Tract'!U202)</f>
        <v>20.225289897298655</v>
      </c>
    </row>
    <row r="207" spans="1:26" x14ac:dyDescent="0.25">
      <c r="A207" s="193">
        <v>27</v>
      </c>
      <c r="B207" s="53" t="s">
        <v>40</v>
      </c>
      <c r="C207" s="173">
        <v>41027950100</v>
      </c>
      <c r="D207" s="53">
        <v>4585</v>
      </c>
      <c r="E207" s="173">
        <f t="shared" si="13"/>
        <v>23209</v>
      </c>
      <c r="F207" s="53">
        <v>26940</v>
      </c>
      <c r="G207" s="53">
        <v>299</v>
      </c>
      <c r="H207" s="53">
        <v>17</v>
      </c>
      <c r="I207" s="53">
        <v>53554</v>
      </c>
      <c r="J207" s="194">
        <f t="shared" si="14"/>
        <v>0</v>
      </c>
      <c r="K207" s="172">
        <f>VLOOKUP($C207,'DAC Definition'!$A$6:$D$834,MATCH('DAC Definition'!$A$3,'DAC Definition'!$A$6:$D$6,0),FALSE)</f>
        <v>0</v>
      </c>
      <c r="L207" s="172">
        <f t="shared" si="15"/>
        <v>0</v>
      </c>
      <c r="M207" s="173">
        <f>'Census Tract'!G203</f>
        <v>3426</v>
      </c>
      <c r="N207" s="195">
        <f t="shared" si="12"/>
        <v>38.024276169265036</v>
      </c>
      <c r="O207" s="196">
        <f ca="1">IF($L207=1,'Census Tract'!J203*'DAC Adjustment'!$O$5,'Census Tract'!J203)</f>
        <v>3.0608259509085798</v>
      </c>
      <c r="P207" s="196">
        <f ca="1">IF($L207=1,'Census Tract'!K203*'DAC Adjustment'!$O$5,'Census Tract'!K203)</f>
        <v>15.439954826268863</v>
      </c>
      <c r="Q207" s="196">
        <f ca="1">IF($L207=1,'Census Tract'!L203*'DAC Adjustment'!$O$5,'Census Tract'!L203)</f>
        <v>71.54195574338577</v>
      </c>
      <c r="R207" s="196">
        <f ca="1">IF($L207=1,'Census Tract'!M203*'DAC Adjustment'!$O$5,'Census Tract'!M203)</f>
        <v>155.62643760309871</v>
      </c>
      <c r="S207" s="196">
        <f ca="1">IF($L207=1,'Census Tract'!N203*'DAC Adjustment'!$O$5,'Census Tract'!N203)</f>
        <v>1.3388461985146596</v>
      </c>
      <c r="T207" s="196">
        <f ca="1">IF($L207=1,'Census Tract'!O203*'DAC Adjustment'!$O$5,'Census Tract'!O203)</f>
        <v>6.9978696511371288</v>
      </c>
      <c r="U207" s="196">
        <f ca="1">IF($L207=1,'Census Tract'!P203*'DAC Adjustment'!$O$5,'Census Tract'!P203)</f>
        <v>32.648143654002844</v>
      </c>
      <c r="V207" s="196">
        <f ca="1">IF($L207=1,'Census Tract'!Q203*'DAC Adjustment'!$O$5,'Census Tract'!Q203)</f>
        <v>71.091102139757666</v>
      </c>
      <c r="W207" s="196">
        <f ca="1">IF($L207=1,'Census Tract'!R203*'DAC Adjustment'!$O$5,'Census Tract'!R203)</f>
        <v>0.91437143910637131</v>
      </c>
      <c r="X207" s="196">
        <f ca="1">IF($L207=1,'Census Tract'!S203*'DAC Adjustment'!$O$5,'Census Tract'!S203)</f>
        <v>4.73683807030356</v>
      </c>
      <c r="Y207" s="196">
        <f ca="1">IF($L207=1,'Census Tract'!T203*'DAC Adjustment'!$O$5,'Census Tract'!T203)</f>
        <v>21.827210884166323</v>
      </c>
      <c r="Z207" s="197">
        <f ca="1">IF($L207=1,'Census Tract'!U203*'DAC Adjustment'!$O$5,'Census Tract'!U203)</f>
        <v>47.439593159577839</v>
      </c>
    </row>
    <row r="208" spans="1:26" x14ac:dyDescent="0.25">
      <c r="A208" s="193">
        <v>27</v>
      </c>
      <c r="B208" s="53" t="s">
        <v>40</v>
      </c>
      <c r="C208" s="173">
        <v>41027950300</v>
      </c>
      <c r="D208" s="53">
        <v>5923</v>
      </c>
      <c r="E208" s="173">
        <f t="shared" si="13"/>
        <v>23209</v>
      </c>
      <c r="F208" s="53">
        <v>26940</v>
      </c>
      <c r="G208" s="53">
        <v>299</v>
      </c>
      <c r="H208" s="53">
        <v>17</v>
      </c>
      <c r="I208" s="53">
        <v>54407</v>
      </c>
      <c r="J208" s="194">
        <f t="shared" si="14"/>
        <v>0</v>
      </c>
      <c r="K208" s="172">
        <f>VLOOKUP($C208,'DAC Definition'!$A$6:$D$834,MATCH('DAC Definition'!$A$3,'DAC Definition'!$A$6:$D$6,0),FALSE)</f>
        <v>0</v>
      </c>
      <c r="L208" s="172">
        <f t="shared" si="15"/>
        <v>0</v>
      </c>
      <c r="M208" s="173">
        <f>'Census Tract'!G204</f>
        <v>4720</v>
      </c>
      <c r="N208" s="195">
        <f t="shared" si="12"/>
        <v>52.386043058648845</v>
      </c>
      <c r="O208" s="196">
        <f ca="1">IF($L208=1,'Census Tract'!J204*'DAC Adjustment'!$O$5,'Census Tract'!J204)</f>
        <v>3.1464510388193014</v>
      </c>
      <c r="P208" s="196">
        <f ca="1">IF($L208=1,'Census Tract'!K204*'DAC Adjustment'!$O$5,'Census Tract'!K204)</f>
        <v>15.636509772976838</v>
      </c>
      <c r="Q208" s="196">
        <f ca="1">IF($L208=1,'Census Tract'!L204*'DAC Adjustment'!$O$5,'Census Tract'!L204)</f>
        <v>71.949590514071801</v>
      </c>
      <c r="R208" s="196">
        <f ca="1">IF($L208=1,'Census Tract'!M204*'DAC Adjustment'!$O$5,'Census Tract'!M204)</f>
        <v>156.26947445852241</v>
      </c>
      <c r="S208" s="196">
        <f ca="1">IF($L208=1,'Census Tract'!N204*'DAC Adjustment'!$O$5,'Census Tract'!N204)</f>
        <v>1.3912020073585534</v>
      </c>
      <c r="T208" s="196">
        <f ca="1">IF($L208=1,'Census Tract'!O204*'DAC Adjustment'!$O$5,'Census Tract'!O204)</f>
        <v>6.6201538959129023</v>
      </c>
      <c r="U208" s="196">
        <f ca="1">IF($L208=1,'Census Tract'!P204*'DAC Adjustment'!$O$5,'Census Tract'!P204)</f>
        <v>30.193134583048636</v>
      </c>
      <c r="V208" s="196">
        <f ca="1">IF($L208=1,'Census Tract'!Q204*'DAC Adjustment'!$O$5,'Census Tract'!Q204)</f>
        <v>65.489439807758075</v>
      </c>
      <c r="W208" s="196">
        <f ca="1">IF($L208=1,'Census Tract'!R204*'DAC Adjustment'!$O$5,'Census Tract'!R204)</f>
        <v>0.57920382986863139</v>
      </c>
      <c r="X208" s="196">
        <f ca="1">IF($L208=1,'Census Tract'!S204*'DAC Adjustment'!$O$5,'Census Tract'!S204)</f>
        <v>2.751296567911115</v>
      </c>
      <c r="Y208" s="196">
        <f ca="1">IF($L208=1,'Census Tract'!T204*'DAC Adjustment'!$O$5,'Census Tract'!T204)</f>
        <v>12.071908916677293</v>
      </c>
      <c r="Z208" s="197">
        <f ca="1">IF($L208=1,'Census Tract'!U204*'DAC Adjustment'!$O$5,'Census Tract'!U204)</f>
        <v>25.934123491993116</v>
      </c>
    </row>
    <row r="209" spans="1:26" x14ac:dyDescent="0.25">
      <c r="A209" s="193">
        <v>27</v>
      </c>
      <c r="B209" s="53" t="s">
        <v>40</v>
      </c>
      <c r="C209" s="173">
        <v>41027950200</v>
      </c>
      <c r="D209" s="53">
        <v>6980</v>
      </c>
      <c r="E209" s="173">
        <f t="shared" si="13"/>
        <v>23209</v>
      </c>
      <c r="F209" s="53">
        <v>26940</v>
      </c>
      <c r="G209" s="53">
        <v>299</v>
      </c>
      <c r="H209" s="53">
        <v>17</v>
      </c>
      <c r="I209" s="53">
        <v>85138</v>
      </c>
      <c r="J209" s="194">
        <f t="shared" si="14"/>
        <v>0</v>
      </c>
      <c r="K209" s="172">
        <f>VLOOKUP($C209,'DAC Definition'!$A$6:$D$834,MATCH('DAC Definition'!$A$3,'DAC Definition'!$A$6:$D$6,0),FALSE)</f>
        <v>0</v>
      </c>
      <c r="L209" s="172">
        <f t="shared" si="15"/>
        <v>0</v>
      </c>
      <c r="M209" s="173">
        <f>'Census Tract'!G205</f>
        <v>6163</v>
      </c>
      <c r="N209" s="195">
        <f t="shared" si="12"/>
        <v>68.401521900519668</v>
      </c>
      <c r="O209" s="196">
        <f ca="1">IF($L209=1,'Census Tract'!J205*'DAC Adjustment'!$O$5,'Census Tract'!J205)</f>
        <v>3.4879894119289538</v>
      </c>
      <c r="P209" s="196">
        <f ca="1">IF($L209=1,'Census Tract'!K205*'DAC Adjustment'!$O$5,'Census Tract'!K205)</f>
        <v>17.594727638368635</v>
      </c>
      <c r="Q209" s="196">
        <f ca="1">IF($L209=1,'Census Tract'!L205*'DAC Adjustment'!$O$5,'Census Tract'!L205)</f>
        <v>81.526224667412492</v>
      </c>
      <c r="R209" s="196">
        <f ca="1">IF($L209=1,'Census Tract'!M205*'DAC Adjustment'!$O$5,'Census Tract'!M205)</f>
        <v>177.34538823244682</v>
      </c>
      <c r="S209" s="196">
        <f ca="1">IF($L209=1,'Census Tract'!N205*'DAC Adjustment'!$O$5,'Census Tract'!N205)</f>
        <v>2.4084381557051509</v>
      </c>
      <c r="T209" s="196">
        <f ca="1">IF($L209=1,'Census Tract'!O205*'DAC Adjustment'!$O$5,'Census Tract'!O205)</f>
        <v>12.588403578504998</v>
      </c>
      <c r="U209" s="196">
        <f ca="1">IF($L209=1,'Census Tract'!P205*'DAC Adjustment'!$O$5,'Census Tract'!P205)</f>
        <v>58.730446392183161</v>
      </c>
      <c r="V209" s="196">
        <f ca="1">IF($L209=1,'Census Tract'!Q205*'DAC Adjustment'!$O$5,'Census Tract'!Q205)</f>
        <v>127.88513207452611</v>
      </c>
      <c r="W209" s="196">
        <f ca="1">IF($L209=1,'Census Tract'!R205*'DAC Adjustment'!$O$5,'Census Tract'!R205)</f>
        <v>1.6448544014047188</v>
      </c>
      <c r="X209" s="196">
        <f ca="1">IF($L209=1,'Census Tract'!S205*'DAC Adjustment'!$O$5,'Census Tract'!S205)</f>
        <v>8.5210545905665018</v>
      </c>
      <c r="Y209" s="196">
        <f ca="1">IF($L209=1,'Census Tract'!T205*'DAC Adjustment'!$O$5,'Census Tract'!T205)</f>
        <v>39.264769608615602</v>
      </c>
      <c r="Z209" s="197">
        <f ca="1">IF($L209=1,'Census Tract'!U205*'DAC Adjustment'!$O$5,'Census Tract'!U205)</f>
        <v>85.338649341061952</v>
      </c>
    </row>
    <row r="210" spans="1:26" x14ac:dyDescent="0.25">
      <c r="A210" s="193">
        <v>27</v>
      </c>
      <c r="B210" s="53" t="s">
        <v>40</v>
      </c>
      <c r="C210" s="173">
        <v>41027950400</v>
      </c>
      <c r="D210" s="53">
        <v>5721</v>
      </c>
      <c r="E210" s="173">
        <f t="shared" si="13"/>
        <v>23209</v>
      </c>
      <c r="F210" s="53">
        <v>26940</v>
      </c>
      <c r="G210" s="53">
        <v>299</v>
      </c>
      <c r="H210" s="53">
        <v>17</v>
      </c>
      <c r="I210" s="53">
        <v>63739</v>
      </c>
      <c r="J210" s="194">
        <f t="shared" si="14"/>
        <v>0</v>
      </c>
      <c r="K210" s="172">
        <f>VLOOKUP($C210,'DAC Definition'!$A$6:$D$834,MATCH('DAC Definition'!$A$3,'DAC Definition'!$A$6:$D$6,0),FALSE)</f>
        <v>0</v>
      </c>
      <c r="L210" s="172">
        <f t="shared" si="15"/>
        <v>0</v>
      </c>
      <c r="M210" s="173">
        <f>'Census Tract'!G206</f>
        <v>4560</v>
      </c>
      <c r="N210" s="195">
        <f t="shared" si="12"/>
        <v>50.610244988864139</v>
      </c>
      <c r="O210" s="196">
        <f ca="1">IF($L210=1,'Census Tract'!J206*'DAC Adjustment'!$O$5,'Census Tract'!J206)</f>
        <v>4.7341389331070953</v>
      </c>
      <c r="P210" s="196">
        <f ca="1">IF($L210=1,'Census Tract'!K206*'DAC Adjustment'!$O$5,'Census Tract'!K206)</f>
        <v>23.880773503882715</v>
      </c>
      <c r="Q210" s="196">
        <f ca="1">IF($L210=1,'Census Tract'!L206*'DAC Adjustment'!$O$5,'Census Tract'!L206)</f>
        <v>110.65299480189334</v>
      </c>
      <c r="R210" s="196">
        <f ca="1">IF($L210=1,'Census Tract'!M206*'DAC Adjustment'!$O$5,'Census Tract'!M206)</f>
        <v>240.7053485216602</v>
      </c>
      <c r="S210" s="196">
        <f ca="1">IF($L210=1,'Census Tract'!N206*'DAC Adjustment'!$O$5,'Census Tract'!N206)</f>
        <v>1.7820019454836098</v>
      </c>
      <c r="T210" s="196">
        <f ca="1">IF($L210=1,'Census Tract'!O206*'DAC Adjustment'!$O$5,'Census Tract'!O206)</f>
        <v>9.3141522502000296</v>
      </c>
      <c r="U210" s="196">
        <f ca="1">IF($L210=1,'Census Tract'!P206*'DAC Adjustment'!$O$5,'Census Tract'!P206)</f>
        <v>43.454622026343536</v>
      </c>
      <c r="V210" s="196">
        <f ca="1">IF($L210=1,'Census Tract'!Q206*'DAC Adjustment'!$O$5,'Census Tract'!Q206)</f>
        <v>94.622132445211605</v>
      </c>
      <c r="W210" s="196">
        <f ca="1">IF($L210=1,'Census Tract'!R206*'DAC Adjustment'!$O$5,'Census Tract'!R206)</f>
        <v>1.2170267840995486</v>
      </c>
      <c r="X210" s="196">
        <f ca="1">IF($L210=1,'Census Tract'!S206*'DAC Adjustment'!$O$5,'Census Tract'!S206)</f>
        <v>6.3047231758856483</v>
      </c>
      <c r="Y210" s="196">
        <f ca="1">IF($L210=1,'Census Tract'!T206*'DAC Adjustment'!$O$5,'Census Tract'!T206)</f>
        <v>29.051979460536614</v>
      </c>
      <c r="Z210" s="197">
        <f ca="1">IF($L210=1,'Census Tract'!U206*'DAC Adjustment'!$O$5,'Census Tract'!U206)</f>
        <v>63.142015413798873</v>
      </c>
    </row>
    <row r="211" spans="1:26" x14ac:dyDescent="0.25">
      <c r="A211" s="193">
        <v>29</v>
      </c>
      <c r="B211" s="53" t="s">
        <v>41</v>
      </c>
      <c r="C211" s="173">
        <v>41029000403</v>
      </c>
      <c r="D211" s="53">
        <v>4027</v>
      </c>
      <c r="E211" s="173">
        <f t="shared" si="13"/>
        <v>216574</v>
      </c>
      <c r="F211" s="53">
        <v>205780</v>
      </c>
      <c r="G211" s="53">
        <v>1594</v>
      </c>
      <c r="H211" s="53">
        <v>317</v>
      </c>
      <c r="I211" s="53">
        <v>64807</v>
      </c>
      <c r="J211" s="194">
        <f t="shared" si="14"/>
        <v>0</v>
      </c>
      <c r="K211" s="172">
        <f>VLOOKUP($C211,'DAC Definition'!$A$6:$D$834,MATCH('DAC Definition'!$A$3,'DAC Definition'!$A$6:$D$6,0),FALSE)</f>
        <v>0</v>
      </c>
      <c r="L211" s="172">
        <f t="shared" si="15"/>
        <v>0</v>
      </c>
      <c r="M211" s="173">
        <f>'Census Tract'!G207</f>
        <v>3164</v>
      </c>
      <c r="N211" s="195">
        <f t="shared" si="12"/>
        <v>24.508776363106229</v>
      </c>
      <c r="O211" s="196">
        <f ca="1">IF($L211=1,'Census Tract'!J207*'DAC Adjustment'!$O$5,'Census Tract'!J207)</f>
        <v>0.20331993024998188</v>
      </c>
      <c r="P211" s="196">
        <f ca="1">IF($L211=1,'Census Tract'!K207*'DAC Adjustment'!$O$5,'Census Tract'!K207)</f>
        <v>1.0104126958186528</v>
      </c>
      <c r="Q211" s="196">
        <f ca="1">IF($L211=1,'Census Tract'!L207*'DAC Adjustment'!$O$5,'Census Tract'!L207)</f>
        <v>4.6492971110477717</v>
      </c>
      <c r="R211" s="196">
        <f ca="1">IF($L211=1,'Census Tract'!M207*'DAC Adjustment'!$O$5,'Census Tract'!M207)</f>
        <v>10.097947895935077</v>
      </c>
      <c r="S211" s="196">
        <f ca="1">IF($L211=1,'Census Tract'!N207*'DAC Adjustment'!$O$5,'Census Tract'!N207)</f>
        <v>0.79364396558912831</v>
      </c>
      <c r="T211" s="196">
        <f ca="1">IF($L211=1,'Census Tract'!O207*'DAC Adjustment'!$O$5,'Census Tract'!O207)</f>
        <v>3.7766227786993936</v>
      </c>
      <c r="U211" s="196">
        <f ca="1">IF($L211=1,'Census Tract'!P207*'DAC Adjustment'!$O$5,'Census Tract'!P207)</f>
        <v>17.224385055017471</v>
      </c>
      <c r="V211" s="196">
        <f ca="1">IF($L211=1,'Census Tract'!Q207*'DAC Adjustment'!$O$5,'Census Tract'!Q207)</f>
        <v>37.359994047107563</v>
      </c>
      <c r="W211" s="196">
        <f ca="1">IF($L211=1,'Census Tract'!R207*'DAC Adjustment'!$O$5,'Census Tract'!R207)</f>
        <v>0.33042047236126371</v>
      </c>
      <c r="X211" s="196">
        <f ca="1">IF($L211=1,'Census Tract'!S207*'DAC Adjustment'!$O$5,'Census Tract'!S207)</f>
        <v>1.5695419551719865</v>
      </c>
      <c r="Y211" s="196">
        <f ca="1">IF($L211=1,'Census Tract'!T207*'DAC Adjustment'!$O$5,'Census Tract'!T207)</f>
        <v>6.8867048884247861</v>
      </c>
      <c r="Z211" s="197">
        <f ca="1">IF($L211=1,'Census Tract'!U207*'DAC Adjustment'!$O$5,'Census Tract'!U207)</f>
        <v>14.794731824275532</v>
      </c>
    </row>
    <row r="212" spans="1:26" x14ac:dyDescent="0.25">
      <c r="A212" s="193">
        <v>29</v>
      </c>
      <c r="B212" s="53" t="s">
        <v>41</v>
      </c>
      <c r="C212" s="173">
        <v>41029000201</v>
      </c>
      <c r="D212" s="53">
        <v>4087</v>
      </c>
      <c r="E212" s="173">
        <f t="shared" si="13"/>
        <v>216574</v>
      </c>
      <c r="F212" s="53">
        <v>205780</v>
      </c>
      <c r="G212" s="53">
        <v>1594</v>
      </c>
      <c r="H212" s="53">
        <v>317</v>
      </c>
      <c r="I212" s="53">
        <v>31216</v>
      </c>
      <c r="J212" s="194">
        <f t="shared" si="14"/>
        <v>1</v>
      </c>
      <c r="K212" s="172">
        <f>VLOOKUP($C212,'DAC Definition'!$A$6:$D$834,MATCH('DAC Definition'!$A$3,'DAC Definition'!$A$6:$D$6,0),FALSE)</f>
        <v>1</v>
      </c>
      <c r="L212" s="172">
        <f t="shared" si="15"/>
        <v>1</v>
      </c>
      <c r="M212" s="173">
        <f>'Census Tract'!G208</f>
        <v>2242</v>
      </c>
      <c r="N212" s="195">
        <f t="shared" si="12"/>
        <v>17.366838371075907</v>
      </c>
      <c r="O212" s="196">
        <f ca="1">IF($L212=1,'Census Tract'!J208*'DAC Adjustment'!$O$5,'Census Tract'!J208)</f>
        <v>1.0472729165893466</v>
      </c>
      <c r="P212" s="196">
        <f ca="1">IF($L212=1,'Census Tract'!K208*'DAC Adjustment'!$O$5,'Census Tract'!K208)</f>
        <v>5.2044964288934921</v>
      </c>
      <c r="Q212" s="196">
        <f ca="1">IF($L212=1,'Census Tract'!L208*'DAC Adjustment'!$O$5,'Census Tract'!L208)</f>
        <v>23.947888136646931</v>
      </c>
      <c r="R212" s="196">
        <f ca="1">IF($L212=1,'Census Tract'!M208*'DAC Adjustment'!$O$5,'Census Tract'!M208)</f>
        <v>52.013136791562147</v>
      </c>
      <c r="S212" s="196">
        <f ca="1">IF($L212=1,'Census Tract'!N208*'DAC Adjustment'!$O$5,'Census Tract'!N208)</f>
        <v>0.70296688165724774</v>
      </c>
      <c r="T212" s="196">
        <f ca="1">IF($L212=1,'Census Tract'!O208*'DAC Adjustment'!$O$5,'Census Tract'!O208)</f>
        <v>3.3451281091356035</v>
      </c>
      <c r="U212" s="196">
        <f ca="1">IF($L212=1,'Census Tract'!P208*'DAC Adjustment'!$O$5,'Census Tract'!P208)</f>
        <v>15.256428292252359</v>
      </c>
      <c r="V212" s="196">
        <f ca="1">IF($L212=1,'Census Tract'!Q208*'DAC Adjustment'!$O$5,'Census Tract'!Q208)</f>
        <v>33.091461225353648</v>
      </c>
      <c r="W212" s="196">
        <f ca="1">IF($L212=1,'Census Tract'!R208*'DAC Adjustment'!$O$5,'Census Tract'!R208)</f>
        <v>0.29266857578775018</v>
      </c>
      <c r="X212" s="196">
        <f ca="1">IF($L212=1,'Census Tract'!S208*'DAC Adjustment'!$O$5,'Census Tract'!S208)</f>
        <v>1.390215337980244</v>
      </c>
      <c r="Y212" s="196">
        <f ca="1">IF($L212=1,'Census Tract'!T208*'DAC Adjustment'!$O$5,'Census Tract'!T208)</f>
        <v>6.0998705593585534</v>
      </c>
      <c r="Z212" s="197">
        <f ca="1">IF($L212=1,'Census Tract'!U208*'DAC Adjustment'!$O$5,'Census Tract'!U208)</f>
        <v>13.104372925895124</v>
      </c>
    </row>
    <row r="213" spans="1:26" x14ac:dyDescent="0.25">
      <c r="A213" s="193">
        <v>29</v>
      </c>
      <c r="B213" s="53" t="s">
        <v>41</v>
      </c>
      <c r="C213" s="173">
        <v>41029002200</v>
      </c>
      <c r="D213" s="53">
        <v>4981</v>
      </c>
      <c r="E213" s="173">
        <f t="shared" si="13"/>
        <v>216574</v>
      </c>
      <c r="F213" s="53">
        <v>205780</v>
      </c>
      <c r="G213" s="53">
        <v>1594</v>
      </c>
      <c r="H213" s="53">
        <v>317</v>
      </c>
      <c r="I213" s="53">
        <v>74781</v>
      </c>
      <c r="J213" s="194">
        <f t="shared" si="14"/>
        <v>0</v>
      </c>
      <c r="K213" s="172">
        <f>VLOOKUP($C213,'DAC Definition'!$A$6:$D$834,MATCH('DAC Definition'!$A$3,'DAC Definition'!$A$6:$D$6,0),FALSE)</f>
        <v>0</v>
      </c>
      <c r="L213" s="172">
        <f t="shared" si="15"/>
        <v>0</v>
      </c>
      <c r="M213" s="173">
        <f>'Census Tract'!G209</f>
        <v>4507</v>
      </c>
      <c r="N213" s="195">
        <f t="shared" si="12"/>
        <v>34.911837885120036</v>
      </c>
      <c r="O213" s="196">
        <f ca="1">IF($L213=1,'Census Tract'!J209*'DAC Adjustment'!$O$5,'Census Tract'!J209)</f>
        <v>0.13671512551291887</v>
      </c>
      <c r="P213" s="196">
        <f ca="1">IF($L213=1,'Census Tract'!K209*'DAC Adjustment'!$O$5,'Census Tract'!K209)</f>
        <v>0.67941543339530108</v>
      </c>
      <c r="Q213" s="196">
        <f ca="1">IF($L213=1,'Census Tract'!L209*'DAC Adjustment'!$O$5,'Census Tract'!L209)</f>
        <v>3.1262515057045364</v>
      </c>
      <c r="R213" s="196">
        <f ca="1">IF($L213=1,'Census Tract'!M209*'DAC Adjustment'!$O$5,'Census Tract'!M209)</f>
        <v>6.7899994472666902</v>
      </c>
      <c r="S213" s="196">
        <f ca="1">IF($L213=1,'Census Tract'!N209*'DAC Adjustment'!$O$5,'Census Tract'!N209)</f>
        <v>1.13051623037617</v>
      </c>
      <c r="T213" s="196">
        <f ca="1">IF($L213=1,'Census Tract'!O209*'DAC Adjustment'!$O$5,'Census Tract'!O209)</f>
        <v>5.3796583007579537</v>
      </c>
      <c r="U213" s="196">
        <f ca="1">IF($L213=1,'Census Tract'!P209*'DAC Adjustment'!$O$5,'Census Tract'!P209)</f>
        <v>24.535494134944294</v>
      </c>
      <c r="V213" s="196">
        <f ca="1">IF($L213=1,'Census Tract'!Q209*'DAC Adjustment'!$O$5,'Census Tract'!Q209)</f>
        <v>53.217918195421554</v>
      </c>
      <c r="W213" s="196">
        <f ca="1">IF($L213=1,'Census Tract'!R209*'DAC Adjustment'!$O$5,'Census Tract'!R209)</f>
        <v>0.47067163999121864</v>
      </c>
      <c r="X213" s="196">
        <f ca="1">IF($L213=1,'Census Tract'!S209*'DAC Adjustment'!$O$5,'Census Tract'!S209)</f>
        <v>2.2357539797598429</v>
      </c>
      <c r="Y213" s="196">
        <f ca="1">IF($L213=1,'Census Tract'!T209*'DAC Adjustment'!$O$5,'Census Tract'!T209)</f>
        <v>9.8098542769059769</v>
      </c>
      <c r="Z213" s="197">
        <f ca="1">IF($L213=1,'Census Tract'!U209*'DAC Adjustment'!$O$5,'Census Tract'!U209)</f>
        <v>21.074543720609931</v>
      </c>
    </row>
    <row r="214" spans="1:26" x14ac:dyDescent="0.25">
      <c r="A214" s="193">
        <v>29</v>
      </c>
      <c r="B214" s="53" t="s">
        <v>41</v>
      </c>
      <c r="C214" s="173">
        <v>41029001302</v>
      </c>
      <c r="D214" s="53">
        <v>10648</v>
      </c>
      <c r="E214" s="173">
        <f t="shared" si="13"/>
        <v>216574</v>
      </c>
      <c r="F214" s="53">
        <v>205780</v>
      </c>
      <c r="G214" s="53">
        <v>1594</v>
      </c>
      <c r="H214" s="53">
        <v>317</v>
      </c>
      <c r="I214" s="53">
        <v>62813</v>
      </c>
      <c r="J214" s="194">
        <f t="shared" si="14"/>
        <v>0</v>
      </c>
      <c r="K214" s="172">
        <f>VLOOKUP($C214,'DAC Definition'!$A$6:$D$834,MATCH('DAC Definition'!$A$3,'DAC Definition'!$A$6:$D$6,0),FALSE)</f>
        <v>0</v>
      </c>
      <c r="L214" s="172">
        <f t="shared" si="15"/>
        <v>0</v>
      </c>
      <c r="M214" s="173">
        <f>'Census Tract'!G210</f>
        <v>7727</v>
      </c>
      <c r="N214" s="195">
        <f t="shared" si="12"/>
        <v>59.854397900670619</v>
      </c>
      <c r="O214" s="196">
        <f ca="1">IF($L214=1,'Census Tract'!J210*'DAC Adjustment'!$O$5,'Census Tract'!J210)</f>
        <v>0.77135272457635895</v>
      </c>
      <c r="P214" s="196">
        <f ca="1">IF($L214=1,'Census Tract'!K210*'DAC Adjustment'!$O$5,'Census Tract'!K210)</f>
        <v>3.8909926319211694</v>
      </c>
      <c r="Q214" s="196">
        <f ca="1">IF($L214=1,'Census Tract'!L210*'DAC Adjustment'!$O$5,'Census Tract'!L210)</f>
        <v>18.029147481515892</v>
      </c>
      <c r="R214" s="196">
        <f ca="1">IF($L214=1,'Census Tract'!M210*'DAC Adjustment'!$O$5,'Census Tract'!M210)</f>
        <v>39.219112287527885</v>
      </c>
      <c r="S214" s="196">
        <f ca="1">IF($L214=1,'Census Tract'!N210*'DAC Adjustment'!$O$5,'Census Tract'!N210)</f>
        <v>2.5697761259685366</v>
      </c>
      <c r="T214" s="196">
        <f ca="1">IF($L214=1,'Census Tract'!O210*'DAC Adjustment'!$O$5,'Census Tract'!O210)</f>
        <v>13.431683476475929</v>
      </c>
      <c r="U214" s="196">
        <f ca="1">IF($L214=1,'Census Tract'!P210*'DAC Adjustment'!$O$5,'Census Tract'!P210)</f>
        <v>62.664718480977221</v>
      </c>
      <c r="V214" s="196">
        <f ca="1">IF($L214=1,'Census Tract'!Q210*'DAC Adjustment'!$O$5,'Census Tract'!Q210)</f>
        <v>136.45198175131515</v>
      </c>
      <c r="W214" s="196">
        <f ca="1">IF($L214=1,'Census Tract'!R210*'DAC Adjustment'!$O$5,'Census Tract'!R210)</f>
        <v>1.7550409427833307</v>
      </c>
      <c r="X214" s="196">
        <f ca="1">IF($L214=1,'Census Tract'!S210*'DAC Adjustment'!$O$5,'Census Tract'!S210)</f>
        <v>9.0918683558645341</v>
      </c>
      <c r="Y214" s="196">
        <f ca="1">IF($L214=1,'Census Tract'!T210*'DAC Adjustment'!$O$5,'Census Tract'!T210)</f>
        <v>41.895062695655142</v>
      </c>
      <c r="Z214" s="197">
        <f ca="1">IF($L214=1,'Census Tract'!U210*'DAC Adjustment'!$O$5,'Census Tract'!U210)</f>
        <v>91.055368467559347</v>
      </c>
    </row>
    <row r="215" spans="1:26" x14ac:dyDescent="0.25">
      <c r="A215" s="193">
        <v>29</v>
      </c>
      <c r="B215" s="53" t="s">
        <v>41</v>
      </c>
      <c r="C215" s="173">
        <v>41029001400</v>
      </c>
      <c r="D215" s="53">
        <v>11504</v>
      </c>
      <c r="E215" s="173">
        <f t="shared" si="13"/>
        <v>216574</v>
      </c>
      <c r="F215" s="53">
        <v>205780</v>
      </c>
      <c r="G215" s="53">
        <v>1594</v>
      </c>
      <c r="H215" s="53">
        <v>317</v>
      </c>
      <c r="I215" s="53">
        <v>72361</v>
      </c>
      <c r="J215" s="194">
        <f t="shared" si="14"/>
        <v>0</v>
      </c>
      <c r="K215" s="172">
        <f>VLOOKUP($C215,'DAC Definition'!$A$6:$D$834,MATCH('DAC Definition'!$A$3,'DAC Definition'!$A$6:$D$6,0),FALSE)</f>
        <v>0</v>
      </c>
      <c r="L215" s="172">
        <f t="shared" si="15"/>
        <v>0</v>
      </c>
      <c r="M215" s="173">
        <f>'Census Tract'!G211</f>
        <v>10241</v>
      </c>
      <c r="N215" s="195">
        <f t="shared" si="12"/>
        <v>79.328185440761985</v>
      </c>
      <c r="O215" s="196">
        <f ca="1">IF($L215=1,'Census Tract'!J211*'DAC Adjustment'!$O$5,'Census Tract'!J211)</f>
        <v>2.7565872268724858</v>
      </c>
      <c r="P215" s="196">
        <f ca="1">IF($L215=1,'Census Tract'!K211*'DAC Adjustment'!$O$5,'Census Tract'!K211)</f>
        <v>13.905260521248163</v>
      </c>
      <c r="Q215" s="196">
        <f ca="1">IF($L215=1,'Census Tract'!L211*'DAC Adjustment'!$O$5,'Census Tract'!L211)</f>
        <v>64.430857732748024</v>
      </c>
      <c r="R215" s="196">
        <f ca="1">IF($L215=1,'Census Tract'!M211*'DAC Adjustment'!$O$5,'Census Tract'!M211)</f>
        <v>140.15754470881481</v>
      </c>
      <c r="S215" s="196">
        <f ca="1">IF($L215=1,'Census Tract'!N211*'DAC Adjustment'!$O$5,'Census Tract'!N211)</f>
        <v>3.4058596228864735</v>
      </c>
      <c r="T215" s="196">
        <f ca="1">IF($L215=1,'Census Tract'!O211*'DAC Adjustment'!$O$5,'Census Tract'!O211)</f>
        <v>17.801717417185191</v>
      </c>
      <c r="U215" s="196">
        <f ca="1">IF($L215=1,'Census Tract'!P211*'DAC Adjustment'!$O$5,'Census Tract'!P211)</f>
        <v>83.05285129593473</v>
      </c>
      <c r="V215" s="196">
        <f ca="1">IF($L215=1,'Census Tract'!Q211*'DAC Adjustment'!$O$5,'Census Tract'!Q211)</f>
        <v>180.84699690891915</v>
      </c>
      <c r="W215" s="196">
        <f ca="1">IF($L215=1,'Census Tract'!R211*'DAC Adjustment'!$O$5,'Census Tract'!R211)</f>
        <v>2.3260481810591549</v>
      </c>
      <c r="X215" s="196">
        <f ca="1">IF($L215=1,'Census Tract'!S211*'DAC Adjustment'!$O$5,'Census Tract'!S211)</f>
        <v>12.049931905320136</v>
      </c>
      <c r="Y215" s="196">
        <f ca="1">IF($L215=1,'Census Tract'!T211*'DAC Adjustment'!$O$5,'Census Tract'!T211)</f>
        <v>55.525732763841631</v>
      </c>
      <c r="Z215" s="197">
        <f ca="1">IF($L215=1,'Census Tract'!U211*'DAC Adjustment'!$O$5,'Census Tract'!U211)</f>
        <v>120.68047476074481</v>
      </c>
    </row>
    <row r="216" spans="1:26" x14ac:dyDescent="0.25">
      <c r="A216" s="193">
        <v>29</v>
      </c>
      <c r="B216" s="53" t="s">
        <v>41</v>
      </c>
      <c r="C216" s="173">
        <v>41029002500</v>
      </c>
      <c r="D216" s="53">
        <v>2297</v>
      </c>
      <c r="E216" s="173">
        <f t="shared" si="13"/>
        <v>216574</v>
      </c>
      <c r="F216" s="53">
        <v>205780</v>
      </c>
      <c r="G216" s="53">
        <v>1594</v>
      </c>
      <c r="H216" s="53">
        <v>317</v>
      </c>
      <c r="I216" s="53">
        <v>83365</v>
      </c>
      <c r="J216" s="194">
        <f t="shared" si="14"/>
        <v>0</v>
      </c>
      <c r="K216" s="172">
        <f>VLOOKUP($C216,'DAC Definition'!$A$6:$D$834,MATCH('DAC Definition'!$A$3,'DAC Definition'!$A$6:$D$6,0),FALSE)</f>
        <v>0</v>
      </c>
      <c r="L216" s="172">
        <f t="shared" si="15"/>
        <v>0</v>
      </c>
      <c r="M216" s="173">
        <f>'Census Tract'!G212</f>
        <v>2247</v>
      </c>
      <c r="N216" s="195">
        <f t="shared" si="12"/>
        <v>17.405569054329867</v>
      </c>
      <c r="O216" s="196">
        <f ca="1">IF($L216=1,'Census Tract'!J212*'DAC Adjustment'!$O$5,'Census Tract'!J212)</f>
        <v>0.5992580927983665</v>
      </c>
      <c r="P216" s="196">
        <f ca="1">IF($L216=1,'Census Tract'!K212*'DAC Adjustment'!$O$5,'Census Tract'!K212)</f>
        <v>3.0228827220104701</v>
      </c>
      <c r="Q216" s="196">
        <f ca="1">IF($L216=1,'Census Tract'!L212*'DAC Adjustment'!$O$5,'Census Tract'!L212)</f>
        <v>14.006708202771309</v>
      </c>
      <c r="R216" s="196">
        <f ca="1">IF($L216=1,'Census Tract'!M212*'DAC Adjustment'!$O$5,'Census Tract'!M212)</f>
        <v>30.469031458438</v>
      </c>
      <c r="S216" s="196">
        <f ca="1">IF($L216=1,'Census Tract'!N212*'DAC Adjustment'!$O$5,'Census Tract'!N212)</f>
        <v>0.747287039608037</v>
      </c>
      <c r="T216" s="196">
        <f ca="1">IF($L216=1,'Census Tract'!O212*'DAC Adjustment'!$O$5,'Census Tract'!O212)</f>
        <v>3.905913390920333</v>
      </c>
      <c r="U216" s="196">
        <f ca="1">IF($L216=1,'Census Tract'!P212*'DAC Adjustment'!$O$5,'Census Tract'!P212)</f>
        <v>18.222806060146993</v>
      </c>
      <c r="V216" s="196">
        <f ca="1">IF($L216=1,'Census Tract'!Q212*'DAC Adjustment'!$O$5,'Census Tract'!Q212)</f>
        <v>39.680031447548231</v>
      </c>
      <c r="W216" s="196">
        <f ca="1">IF($L216=1,'Census Tract'!R212*'DAC Adjustment'!$O$5,'Census Tract'!R212)</f>
        <v>0.51036327144223426</v>
      </c>
      <c r="X216" s="196">
        <f ca="1">IF($L216=1,'Census Tract'!S212*'DAC Adjustment'!$O$5,'Census Tract'!S212)</f>
        <v>2.6439016689048285</v>
      </c>
      <c r="Y216" s="196">
        <f ca="1">IF($L216=1,'Census Tract'!T212*'DAC Adjustment'!$O$5,'Census Tract'!T212)</f>
        <v>12.183021337794372</v>
      </c>
      <c r="Z216" s="197">
        <f ca="1">IF($L216=1,'Census Tract'!U212*'DAC Adjustment'!$O$5,'Census Tract'!U212)</f>
        <v>26.478764455365067</v>
      </c>
    </row>
    <row r="217" spans="1:26" x14ac:dyDescent="0.25">
      <c r="A217" s="193">
        <v>29</v>
      </c>
      <c r="B217" s="53" t="s">
        <v>41</v>
      </c>
      <c r="C217" s="173">
        <v>41029000700</v>
      </c>
      <c r="D217" s="53">
        <v>9659</v>
      </c>
      <c r="E217" s="173">
        <f t="shared" si="13"/>
        <v>216574</v>
      </c>
      <c r="F217" s="53">
        <v>205780</v>
      </c>
      <c r="G217" s="53">
        <v>1594</v>
      </c>
      <c r="H217" s="53">
        <v>317</v>
      </c>
      <c r="I217" s="53">
        <v>55500</v>
      </c>
      <c r="J217" s="194">
        <f t="shared" si="14"/>
        <v>0</v>
      </c>
      <c r="K217" s="172">
        <f>VLOOKUP($C217,'DAC Definition'!$A$6:$D$834,MATCH('DAC Definition'!$A$3,'DAC Definition'!$A$6:$D$6,0),FALSE)</f>
        <v>0</v>
      </c>
      <c r="L217" s="172">
        <f t="shared" si="15"/>
        <v>0</v>
      </c>
      <c r="M217" s="173">
        <f>'Census Tract'!G213</f>
        <v>7343</v>
      </c>
      <c r="N217" s="195">
        <f t="shared" si="12"/>
        <v>56.879881426766445</v>
      </c>
      <c r="O217" s="196">
        <f ca="1">IF($L217=1,'Census Tract'!J213*'DAC Adjustment'!$O$5,'Census Tract'!J213)</f>
        <v>1.5859956135509672</v>
      </c>
      <c r="P217" s="196">
        <f ca="1">IF($L217=1,'Census Tract'!K213*'DAC Adjustment'!$O$5,'Census Tract'!K213)</f>
        <v>7.8817167676297375</v>
      </c>
      <c r="Q217" s="196">
        <f ca="1">IF($L217=1,'Census Tract'!L213*'DAC Adjustment'!$O$5,'Census Tract'!L213)</f>
        <v>36.266807760315992</v>
      </c>
      <c r="R217" s="196">
        <f ca="1">IF($L217=1,'Census Tract'!M213*'DAC Adjustment'!$O$5,'Census Tract'!M213)</f>
        <v>78.768967946863029</v>
      </c>
      <c r="S217" s="196">
        <f ca="1">IF($L217=1,'Census Tract'!N213*'DAC Adjustment'!$O$5,'Census Tract'!N213)</f>
        <v>1.8418861059800786</v>
      </c>
      <c r="T217" s="196">
        <f ca="1">IF($L217=1,'Census Tract'!O213*'DAC Adjustment'!$O$5,'Census Tract'!O213)</f>
        <v>8.7647727762293428</v>
      </c>
      <c r="U217" s="196">
        <f ca="1">IF($L217=1,'Census Tract'!P213*'DAC Adjustment'!$O$5,'Census Tract'!P213)</f>
        <v>39.974291864410013</v>
      </c>
      <c r="V217" s="196">
        <f ca="1">IF($L217=1,'Census Tract'!Q213*'DAC Adjustment'!$O$5,'Census Tract'!Q213)</f>
        <v>86.704941936760676</v>
      </c>
      <c r="W217" s="196">
        <f ca="1">IF($L217=1,'Census Tract'!R213*'DAC Adjustment'!$O$5,'Census Tract'!R213)</f>
        <v>0.76683866262603018</v>
      </c>
      <c r="X217" s="196">
        <f ca="1">IF($L217=1,'Census Tract'!S213*'DAC Adjustment'!$O$5,'Census Tract'!S213)</f>
        <v>3.6425874136624192</v>
      </c>
      <c r="Y217" s="196">
        <f ca="1">IF($L217=1,'Census Tract'!T213*'DAC Adjustment'!$O$5,'Census Tract'!T213)</f>
        <v>15.982640327339823</v>
      </c>
      <c r="Z217" s="197">
        <f ca="1">IF($L217=1,'Census Tract'!U213*'DAC Adjustment'!$O$5,'Census Tract'!U213)</f>
        <v>34.335561247046527</v>
      </c>
    </row>
    <row r="218" spans="1:26" x14ac:dyDescent="0.25">
      <c r="A218" s="193">
        <v>29</v>
      </c>
      <c r="B218" s="53" t="s">
        <v>41</v>
      </c>
      <c r="C218" s="173">
        <v>41029000300</v>
      </c>
      <c r="D218" s="53">
        <v>6544</v>
      </c>
      <c r="E218" s="173">
        <f t="shared" si="13"/>
        <v>216574</v>
      </c>
      <c r="F218" s="53">
        <v>205780</v>
      </c>
      <c r="G218" s="53">
        <v>1594</v>
      </c>
      <c r="H218" s="53">
        <v>317</v>
      </c>
      <c r="I218" s="53">
        <v>42056</v>
      </c>
      <c r="J218" s="194">
        <f t="shared" si="14"/>
        <v>1</v>
      </c>
      <c r="K218" s="172">
        <f>VLOOKUP($C218,'DAC Definition'!$A$6:$D$834,MATCH('DAC Definition'!$A$3,'DAC Definition'!$A$6:$D$6,0),FALSE)</f>
        <v>1</v>
      </c>
      <c r="L218" s="172">
        <f t="shared" si="15"/>
        <v>1</v>
      </c>
      <c r="M218" s="173">
        <f>'Census Tract'!G214</f>
        <v>4246</v>
      </c>
      <c r="N218" s="195">
        <f t="shared" si="12"/>
        <v>32.890096219263292</v>
      </c>
      <c r="O218" s="196">
        <f ca="1">IF($L218=1,'Census Tract'!J214*'DAC Adjustment'!$O$5,'Census Tract'!J214)</f>
        <v>1.5649625173182105</v>
      </c>
      <c r="P218" s="196">
        <f ca="1">IF($L218=1,'Census Tract'!K214*'DAC Adjustment'!$O$5,'Census Tract'!K214)</f>
        <v>7.7771913163381532</v>
      </c>
      <c r="Q218" s="196">
        <f ca="1">IF($L218=1,'Census Tract'!L214*'DAC Adjustment'!$O$5,'Census Tract'!L214)</f>
        <v>35.785845990207605</v>
      </c>
      <c r="R218" s="196">
        <f ca="1">IF($L218=1,'Census Tract'!M214*'DAC Adjustment'!$O$5,'Census Tract'!M214)</f>
        <v>77.724352647283538</v>
      </c>
      <c r="S218" s="196">
        <f ca="1">IF($L218=1,'Census Tract'!N214*'DAC Adjustment'!$O$5,'Census Tract'!N214)</f>
        <v>1.331310160355341</v>
      </c>
      <c r="T218" s="196">
        <f ca="1">IF($L218=1,'Census Tract'!O214*'DAC Adjustment'!$O$5,'Census Tract'!O214)</f>
        <v>6.3351534127519056</v>
      </c>
      <c r="U218" s="196">
        <f ca="1">IF($L218=1,'Census Tract'!P214*'DAC Adjustment'!$O$5,'Census Tract'!P214)</f>
        <v>28.893307104774095</v>
      </c>
      <c r="V218" s="196">
        <f ca="1">IF($L218=1,'Census Tract'!Q214*'DAC Adjustment'!$O$5,'Census Tract'!Q214)</f>
        <v>62.670091152030153</v>
      </c>
      <c r="W218" s="196">
        <f ca="1">IF($L218=1,'Census Tract'!R214*'DAC Adjustment'!$O$5,'Census Tract'!R214)</f>
        <v>0.55426885494861167</v>
      </c>
      <c r="X218" s="196">
        <f ca="1">IF($L218=1,'Census Tract'!S214*'DAC Adjustment'!$O$5,'Census Tract'!S214)</f>
        <v>2.6328520629188739</v>
      </c>
      <c r="Y218" s="196">
        <f ca="1">IF($L218=1,'Census Tract'!T214*'DAC Adjustment'!$O$5,'Census Tract'!T214)</f>
        <v>11.552208026332034</v>
      </c>
      <c r="Z218" s="197">
        <f ca="1">IF($L218=1,'Census Tract'!U214*'DAC Adjustment'!$O$5,'Census Tract'!U214)</f>
        <v>24.81764827981744</v>
      </c>
    </row>
    <row r="219" spans="1:26" x14ac:dyDescent="0.25">
      <c r="A219" s="193">
        <v>29</v>
      </c>
      <c r="B219" s="53" t="s">
        <v>41</v>
      </c>
      <c r="C219" s="173">
        <v>41029002000</v>
      </c>
      <c r="D219" s="53">
        <v>1972</v>
      </c>
      <c r="E219" s="173">
        <f t="shared" si="13"/>
        <v>216574</v>
      </c>
      <c r="F219" s="53">
        <v>205780</v>
      </c>
      <c r="G219" s="53">
        <v>1594</v>
      </c>
      <c r="H219" s="53">
        <v>317</v>
      </c>
      <c r="I219" s="53">
        <v>43150</v>
      </c>
      <c r="J219" s="194">
        <f t="shared" si="14"/>
        <v>1</v>
      </c>
      <c r="K219" s="172">
        <f>VLOOKUP($C219,'DAC Definition'!$A$6:$D$834,MATCH('DAC Definition'!$A$3,'DAC Definition'!$A$6:$D$6,0),FALSE)</f>
        <v>0</v>
      </c>
      <c r="L219" s="172">
        <f t="shared" si="15"/>
        <v>1</v>
      </c>
      <c r="M219" s="173">
        <f>'Census Tract'!G215</f>
        <v>1591</v>
      </c>
      <c r="N219" s="195">
        <f t="shared" si="12"/>
        <v>12.324103411410244</v>
      </c>
      <c r="O219" s="196">
        <f ca="1">IF($L219=1,'Census Tract'!J215*'DAC Adjustment'!$O$5,'Census Tract'!J215)</f>
        <v>2.064498552846183</v>
      </c>
      <c r="P219" s="196">
        <f ca="1">IF($L219=1,'Census Tract'!K215*'DAC Adjustment'!$O$5,'Census Tract'!K215)</f>
        <v>10.25967078451329</v>
      </c>
      <c r="Q219" s="196">
        <f ca="1">IF($L219=1,'Census Tract'!L215*'DAC Adjustment'!$O$5,'Census Tract'!L215)</f>
        <v>47.208688030281863</v>
      </c>
      <c r="R219" s="196">
        <f ca="1">IF($L219=1,'Census Tract'!M215*'DAC Adjustment'!$O$5,'Census Tract'!M215)</f>
        <v>102.53396601229645</v>
      </c>
      <c r="S219" s="196">
        <f ca="1">IF($L219=1,'Census Tract'!N215*'DAC Adjustment'!$O$5,'Census Tract'!N215)</f>
        <v>0.49884937944544216</v>
      </c>
      <c r="T219" s="196">
        <f ca="1">IF($L219=1,'Census Tract'!O215*'DAC Adjustment'!$O$5,'Census Tract'!O215)</f>
        <v>2.3738174940386911</v>
      </c>
      <c r="U219" s="196">
        <f ca="1">IF($L219=1,'Census Tract'!P215*'DAC Adjustment'!$O$5,'Census Tract'!P215)</f>
        <v>10.826484127106825</v>
      </c>
      <c r="V219" s="196">
        <f ca="1">IF($L219=1,'Census Tract'!Q215*'DAC Adjustment'!$O$5,'Census Tract'!Q215)</f>
        <v>23.482834437795567</v>
      </c>
      <c r="W219" s="196">
        <f ca="1">IF($L219=1,'Census Tract'!R215*'DAC Adjustment'!$O$5,'Census Tract'!R215)</f>
        <v>0.2076876467789075</v>
      </c>
      <c r="X219" s="196">
        <f ca="1">IF($L219=1,'Census Tract'!S215*'DAC Adjustment'!$O$5,'Census Tract'!S215)</f>
        <v>0.98654442583700641</v>
      </c>
      <c r="Y219" s="196">
        <f ca="1">IF($L219=1,'Census Tract'!T215*'DAC Adjustment'!$O$5,'Census Tract'!T215)</f>
        <v>4.3286771007758515</v>
      </c>
      <c r="Z219" s="197">
        <f ca="1">IF($L219=1,'Census Tract'!U215*'DAC Adjustment'!$O$5,'Census Tract'!U215)</f>
        <v>9.2993119202047918</v>
      </c>
    </row>
    <row r="220" spans="1:26" x14ac:dyDescent="0.25">
      <c r="A220" s="193">
        <v>29</v>
      </c>
      <c r="B220" s="53" t="s">
        <v>41</v>
      </c>
      <c r="C220" s="173">
        <v>41029003002</v>
      </c>
      <c r="D220" s="53">
        <v>4298</v>
      </c>
      <c r="E220" s="173">
        <f t="shared" si="13"/>
        <v>216574</v>
      </c>
      <c r="F220" s="53">
        <v>205780</v>
      </c>
      <c r="G220" s="53">
        <v>1594</v>
      </c>
      <c r="H220" s="53">
        <v>317</v>
      </c>
      <c r="I220" s="53">
        <v>64398</v>
      </c>
      <c r="J220" s="194">
        <f t="shared" si="14"/>
        <v>0</v>
      </c>
      <c r="K220" s="172">
        <f>VLOOKUP($C220,'DAC Definition'!$A$6:$D$834,MATCH('DAC Definition'!$A$3,'DAC Definition'!$A$6:$D$6,0),FALSE)</f>
        <v>0</v>
      </c>
      <c r="L220" s="172">
        <f t="shared" si="15"/>
        <v>0</v>
      </c>
      <c r="M220" s="173">
        <f>'Census Tract'!G216</f>
        <v>4341</v>
      </c>
      <c r="N220" s="195">
        <f t="shared" si="12"/>
        <v>33.625979201088541</v>
      </c>
      <c r="O220" s="196">
        <f ca="1">IF($L220=1,'Census Tract'!J216*'DAC Adjustment'!$O$5,'Census Tract'!J216)</f>
        <v>0.93115488265592339</v>
      </c>
      <c r="P220" s="196">
        <f ca="1">IF($L220=1,'Census Tract'!K216*'DAC Adjustment'!$O$5,'Census Tract'!K216)</f>
        <v>4.6970946911239615</v>
      </c>
      <c r="Q220" s="196">
        <f ca="1">IF($L220=1,'Census Tract'!L216*'DAC Adjustment'!$O$5,'Census Tract'!L216)</f>
        <v>21.764269668921575</v>
      </c>
      <c r="R220" s="196">
        <f ca="1">IF($L220=1,'Census Tract'!M216*'DAC Adjustment'!$O$5,'Census Tract'!M216)</f>
        <v>47.344187343111358</v>
      </c>
      <c r="S220" s="196">
        <f ca="1">IF($L220=1,'Census Tract'!N216*'DAC Adjustment'!$O$5,'Census Tract'!N216)</f>
        <v>1.4436907160384906</v>
      </c>
      <c r="T220" s="196">
        <f ca="1">IF($L220=1,'Census Tract'!O216*'DAC Adjustment'!$O$5,'Census Tract'!O216)</f>
        <v>7.5458700622986941</v>
      </c>
      <c r="U220" s="196">
        <f ca="1">IF($L220=1,'Census Tract'!P216*'DAC Adjustment'!$O$5,'Census Tract'!P216)</f>
        <v>35.204806901245263</v>
      </c>
      <c r="V220" s="196">
        <f ca="1">IF($L220=1,'Census Tract'!Q216*'DAC Adjustment'!$O$5,'Census Tract'!Q216)</f>
        <v>76.658218297199312</v>
      </c>
      <c r="W220" s="196">
        <f ca="1">IF($L220=1,'Census Tract'!R216*'DAC Adjustment'!$O$5,'Census Tract'!R216)</f>
        <v>0.98597550571016424</v>
      </c>
      <c r="X220" s="196">
        <f ca="1">IF($L220=1,'Census Tract'!S216*'DAC Adjustment'!$O$5,'Census Tract'!S216)</f>
        <v>5.1077779905277527</v>
      </c>
      <c r="Y220" s="196">
        <f ca="1">IF($L220=1,'Census Tract'!T216*'DAC Adjustment'!$O$5,'Census Tract'!T216)</f>
        <v>23.536491155925841</v>
      </c>
      <c r="Z220" s="197">
        <f ca="1">IF($L220=1,'Census Tract'!U216*'DAC Adjustment'!$O$5,'Census Tract'!U216)</f>
        <v>51.15456898119259</v>
      </c>
    </row>
    <row r="221" spans="1:26" x14ac:dyDescent="0.25">
      <c r="A221" s="193">
        <v>29</v>
      </c>
      <c r="B221" s="53" t="s">
        <v>41</v>
      </c>
      <c r="C221" s="173">
        <v>41029000501</v>
      </c>
      <c r="D221" s="53">
        <v>3017</v>
      </c>
      <c r="E221" s="173">
        <f t="shared" si="13"/>
        <v>216574</v>
      </c>
      <c r="F221" s="53">
        <v>205780</v>
      </c>
      <c r="G221" s="53">
        <v>1594</v>
      </c>
      <c r="H221" s="53">
        <v>317</v>
      </c>
      <c r="I221" s="53">
        <v>45940</v>
      </c>
      <c r="J221" s="194">
        <f t="shared" si="14"/>
        <v>1</v>
      </c>
      <c r="K221" s="172">
        <f>VLOOKUP($C221,'DAC Definition'!$A$6:$D$834,MATCH('DAC Definition'!$A$3,'DAC Definition'!$A$6:$D$6,0),FALSE)</f>
        <v>0</v>
      </c>
      <c r="L221" s="172">
        <f t="shared" si="15"/>
        <v>1</v>
      </c>
      <c r="M221" s="173">
        <f>'Census Tract'!G217</f>
        <v>2231</v>
      </c>
      <c r="N221" s="195">
        <f t="shared" si="12"/>
        <v>17.281630867917194</v>
      </c>
      <c r="O221" s="196">
        <f ca="1">IF($L221=1,'Census Tract'!J217*'DAC Adjustment'!$O$5,'Census Tract'!J217)</f>
        <v>0.80939861395697843</v>
      </c>
      <c r="P221" s="196">
        <f ca="1">IF($L221=1,'Census Tract'!K217*'DAC Adjustment'!$O$5,'Census Tract'!K217)</f>
        <v>4.0223633488100932</v>
      </c>
      <c r="Q221" s="196">
        <f ca="1">IF($L221=1,'Census Tract'!L217*'DAC Adjustment'!$O$5,'Census Tract'!L217)</f>
        <v>18.508439546135371</v>
      </c>
      <c r="R221" s="196">
        <f ca="1">IF($L221=1,'Census Tract'!M217*'DAC Adjustment'!$O$5,'Census Tract'!M217)</f>
        <v>40.199035189175049</v>
      </c>
      <c r="S221" s="196">
        <f ca="1">IF($L221=1,'Census Tract'!N217*'DAC Adjustment'!$O$5,'Census Tract'!N217)</f>
        <v>0.69951789160451394</v>
      </c>
      <c r="T221" s="196">
        <f ca="1">IF($L221=1,'Census Tract'!O217*'DAC Adjustment'!$O$5,'Census Tract'!O217)</f>
        <v>3.3287157945947961</v>
      </c>
      <c r="U221" s="196">
        <f ca="1">IF($L221=1,'Census Tract'!P217*'DAC Adjustment'!$O$5,'Census Tract'!P217)</f>
        <v>15.181575165037922</v>
      </c>
      <c r="V221" s="196">
        <f ca="1">IF($L221=1,'Census Tract'!Q217*'DAC Adjustment'!$O$5,'Census Tract'!Q217)</f>
        <v>32.929103476255129</v>
      </c>
      <c r="W221" s="196">
        <f ca="1">IF($L221=1,'Census Tract'!R217*'DAC Adjustment'!$O$5,'Census Tract'!R217)</f>
        <v>0.29123264611171756</v>
      </c>
      <c r="X221" s="196">
        <f ca="1">IF($L221=1,'Census Tract'!S217*'DAC Adjustment'!$O$5,'Census Tract'!S217)</f>
        <v>1.3833944777136149</v>
      </c>
      <c r="Y221" s="196">
        <f ca="1">IF($L221=1,'Census Tract'!T217*'DAC Adjustment'!$O$5,'Census Tract'!T217)</f>
        <v>6.0699425592903369</v>
      </c>
      <c r="Z221" s="197">
        <f ca="1">IF($L221=1,'Census Tract'!U217*'DAC Adjustment'!$O$5,'Census Tract'!U217)</f>
        <v>13.040078500299746</v>
      </c>
    </row>
    <row r="222" spans="1:26" x14ac:dyDescent="0.25">
      <c r="A222" s="193">
        <v>29</v>
      </c>
      <c r="B222" s="53" t="s">
        <v>41</v>
      </c>
      <c r="C222" s="173">
        <v>41029001002</v>
      </c>
      <c r="D222" s="53">
        <v>4557</v>
      </c>
      <c r="E222" s="173">
        <f t="shared" si="13"/>
        <v>216574</v>
      </c>
      <c r="F222" s="53">
        <v>205780</v>
      </c>
      <c r="G222" s="53">
        <v>1594</v>
      </c>
      <c r="H222" s="53">
        <v>317</v>
      </c>
      <c r="I222" s="53">
        <v>53421</v>
      </c>
      <c r="J222" s="194">
        <f t="shared" si="14"/>
        <v>0</v>
      </c>
      <c r="K222" s="172">
        <f>VLOOKUP($C222,'DAC Definition'!$A$6:$D$834,MATCH('DAC Definition'!$A$3,'DAC Definition'!$A$6:$D$6,0),FALSE)</f>
        <v>0</v>
      </c>
      <c r="L222" s="172">
        <f t="shared" si="15"/>
        <v>0</v>
      </c>
      <c r="M222" s="173">
        <f>'Census Tract'!G218</f>
        <v>3280</v>
      </c>
      <c r="N222" s="195">
        <f t="shared" si="12"/>
        <v>25.407328214598117</v>
      </c>
      <c r="O222" s="196">
        <f ca="1">IF($L222=1,'Census Tract'!J218*'DAC Adjustment'!$O$5,'Census Tract'!J218)</f>
        <v>0.91143417008612582</v>
      </c>
      <c r="P222" s="196">
        <f ca="1">IF($L222=1,'Census Tract'!K218*'DAC Adjustment'!$O$5,'Census Tract'!K218)</f>
        <v>4.5294362226353408</v>
      </c>
      <c r="Q222" s="196">
        <f ca="1">IF($L222=1,'Census Tract'!L218*'DAC Adjustment'!$O$5,'Census Tract'!L218)</f>
        <v>20.841676704696908</v>
      </c>
      <c r="R222" s="196">
        <f ca="1">IF($L222=1,'Census Tract'!M218*'DAC Adjustment'!$O$5,'Census Tract'!M218)</f>
        <v>45.266662981777934</v>
      </c>
      <c r="S222" s="196">
        <f ca="1">IF($L222=1,'Census Tract'!N218*'DAC Adjustment'!$O$5,'Census Tract'!N218)</f>
        <v>0.82274089985219367</v>
      </c>
      <c r="T222" s="196">
        <f ca="1">IF($L222=1,'Census Tract'!O218*'DAC Adjustment'!$O$5,'Census Tract'!O218)</f>
        <v>3.9150830322800281</v>
      </c>
      <c r="U222" s="196">
        <f ca="1">IF($L222=1,'Census Tract'!P218*'DAC Adjustment'!$O$5,'Census Tract'!P218)</f>
        <v>17.85587325551748</v>
      </c>
      <c r="V222" s="196">
        <f ca="1">IF($L222=1,'Census Tract'!Q218*'DAC Adjustment'!$O$5,'Census Tract'!Q218)</f>
        <v>38.729703057684198</v>
      </c>
      <c r="W222" s="196">
        <f ca="1">IF($L222=1,'Census Tract'!R218*'DAC Adjustment'!$O$5,'Census Tract'!R218)</f>
        <v>0.34253449726452118</v>
      </c>
      <c r="X222" s="196">
        <f ca="1">IF($L222=1,'Census Tract'!S218*'DAC Adjustment'!$O$5,'Census Tract'!S218)</f>
        <v>1.6270852126940945</v>
      </c>
      <c r="Y222" s="196">
        <f ca="1">IF($L222=1,'Census Tract'!T218*'DAC Adjustment'!$O$5,'Census Tract'!T218)</f>
        <v>7.1391883799093865</v>
      </c>
      <c r="Z222" s="197">
        <f ca="1">IF($L222=1,'Census Tract'!U218*'DAC Adjustment'!$O$5,'Census Tract'!U218)</f>
        <v>15.337142978389299</v>
      </c>
    </row>
    <row r="223" spans="1:26" x14ac:dyDescent="0.25">
      <c r="A223" s="193">
        <v>29</v>
      </c>
      <c r="B223" s="53" t="s">
        <v>41</v>
      </c>
      <c r="C223" s="173">
        <v>41029000900</v>
      </c>
      <c r="D223" s="53">
        <v>9501</v>
      </c>
      <c r="E223" s="173">
        <f t="shared" si="13"/>
        <v>216574</v>
      </c>
      <c r="F223" s="53">
        <v>205780</v>
      </c>
      <c r="G223" s="53">
        <v>1594</v>
      </c>
      <c r="H223" s="53">
        <v>317</v>
      </c>
      <c r="I223" s="53">
        <v>67607</v>
      </c>
      <c r="J223" s="194">
        <f t="shared" si="14"/>
        <v>0</v>
      </c>
      <c r="K223" s="172">
        <f>VLOOKUP($C223,'DAC Definition'!$A$6:$D$834,MATCH('DAC Definition'!$A$3,'DAC Definition'!$A$6:$D$6,0),FALSE)</f>
        <v>0</v>
      </c>
      <c r="L223" s="172">
        <f t="shared" si="15"/>
        <v>0</v>
      </c>
      <c r="M223" s="173">
        <f>'Census Tract'!G219</f>
        <v>7439</v>
      </c>
      <c r="N223" s="195">
        <f t="shared" si="12"/>
        <v>57.623510545242489</v>
      </c>
      <c r="O223" s="196">
        <f ca="1">IF($L223=1,'Census Tract'!J219*'DAC Adjustment'!$O$5,'Census Tract'!J219)</f>
        <v>1.6250570779832298</v>
      </c>
      <c r="P223" s="196">
        <f ca="1">IF($L223=1,'Census Tract'!K219*'DAC Adjustment'!$O$5,'Census Tract'!K219)</f>
        <v>8.0758354628855376</v>
      </c>
      <c r="Q223" s="196">
        <f ca="1">IF($L223=1,'Census Tract'!L219*'DAC Adjustment'!$O$5,'Census Tract'!L219)</f>
        <v>37.160022476231575</v>
      </c>
      <c r="R223" s="196">
        <f ca="1">IF($L223=1,'Census Tract'!M219*'DAC Adjustment'!$O$5,'Census Tract'!M219)</f>
        <v>80.708967788939233</v>
      </c>
      <c r="S223" s="196">
        <f ca="1">IF($L223=1,'Census Tract'!N219*'DAC Adjustment'!$O$5,'Census Tract'!N219)</f>
        <v>1.8659663274391673</v>
      </c>
      <c r="T223" s="196">
        <f ca="1">IF($L223=1,'Census Tract'!O219*'DAC Adjustment'!$O$5,'Census Tract'!O219)</f>
        <v>8.8793605722960773</v>
      </c>
      <c r="U223" s="196">
        <f ca="1">IF($L223=1,'Census Tract'!P219*'DAC Adjustment'!$O$5,'Census Tract'!P219)</f>
        <v>40.496902788961748</v>
      </c>
      <c r="V223" s="196">
        <f ca="1">IF($L223=1,'Census Tract'!Q219*'DAC Adjustment'!$O$5,'Census Tract'!Q219)</f>
        <v>87.838494221375839</v>
      </c>
      <c r="W223" s="196">
        <f ca="1">IF($L223=1,'Census Tract'!R219*'DAC Adjustment'!$O$5,'Census Tract'!R219)</f>
        <v>0.7768640625459674</v>
      </c>
      <c r="X223" s="196">
        <f ca="1">IF($L223=1,'Census Tract'!S219*'DAC Adjustment'!$O$5,'Census Tract'!S219)</f>
        <v>3.6902094198876125</v>
      </c>
      <c r="Y223" s="196">
        <f ca="1">IF($L223=1,'Census Tract'!T219*'DAC Adjustment'!$O$5,'Census Tract'!T219)</f>
        <v>16.191592182361564</v>
      </c>
      <c r="Z223" s="197">
        <f ca="1">IF($L223=1,'Census Tract'!U219*'DAC Adjustment'!$O$5,'Census Tract'!U219)</f>
        <v>34.784453236657924</v>
      </c>
    </row>
    <row r="224" spans="1:26" x14ac:dyDescent="0.25">
      <c r="A224" s="193">
        <v>29</v>
      </c>
      <c r="B224" s="53" t="s">
        <v>41</v>
      </c>
      <c r="C224" s="173">
        <v>41029000202</v>
      </c>
      <c r="D224" s="53">
        <v>4004</v>
      </c>
      <c r="E224" s="173">
        <f t="shared" si="13"/>
        <v>216574</v>
      </c>
      <c r="F224" s="53">
        <v>205780</v>
      </c>
      <c r="G224" s="53">
        <v>1594</v>
      </c>
      <c r="H224" s="53">
        <v>317</v>
      </c>
      <c r="I224" s="53">
        <v>44160</v>
      </c>
      <c r="J224" s="194">
        <f t="shared" si="14"/>
        <v>1</v>
      </c>
      <c r="K224" s="172">
        <f>VLOOKUP($C224,'DAC Definition'!$A$6:$D$834,MATCH('DAC Definition'!$A$3,'DAC Definition'!$A$6:$D$6,0),FALSE)</f>
        <v>1</v>
      </c>
      <c r="L224" s="172">
        <f t="shared" si="15"/>
        <v>1</v>
      </c>
      <c r="M224" s="173">
        <f>'Census Tract'!G220</f>
        <v>2633</v>
      </c>
      <c r="N224" s="195">
        <f t="shared" si="12"/>
        <v>20.395577801535623</v>
      </c>
      <c r="O224" s="196">
        <f ca="1">IF($L224=1,'Census Tract'!J220*'DAC Adjustment'!$O$5,'Census Tract'!J220)</f>
        <v>0.41315010457200757</v>
      </c>
      <c r="P224" s="196">
        <f ca="1">IF($L224=1,'Census Tract'!K220*'DAC Adjustment'!$O$5,'Census Tract'!K220)</f>
        <v>2.0531785075132722</v>
      </c>
      <c r="Q224" s="196">
        <f ca="1">IF($L224=1,'Census Tract'!L220*'DAC Adjustment'!$O$5,'Census Tract'!L220)</f>
        <v>9.4474633414148066</v>
      </c>
      <c r="R224" s="196">
        <f ca="1">IF($L224=1,'Census Tract'!M220*'DAC Adjustment'!$O$5,'Census Tract'!M220)</f>
        <v>20.519229098882853</v>
      </c>
      <c r="S224" s="196">
        <f ca="1">IF($L224=1,'Census Tract'!N220*'DAC Adjustment'!$O$5,'Census Tract'!N220)</f>
        <v>0.82556280080443079</v>
      </c>
      <c r="T224" s="196">
        <f ca="1">IF($L224=1,'Census Tract'!O220*'DAC Adjustment'!$O$5,'Census Tract'!O220)</f>
        <v>3.9285112896315995</v>
      </c>
      <c r="U224" s="196">
        <f ca="1">IF($L224=1,'Census Tract'!P220*'DAC Adjustment'!$O$5,'Census Tract'!P220)</f>
        <v>17.91711672323839</v>
      </c>
      <c r="V224" s="196">
        <f ca="1">IF($L224=1,'Census Tract'!Q220*'DAC Adjustment'!$O$5,'Census Tract'!Q220)</f>
        <v>38.862541216037542</v>
      </c>
      <c r="W224" s="196">
        <f ca="1">IF($L224=1,'Census Tract'!R220*'DAC Adjustment'!$O$5,'Census Tract'!R220)</f>
        <v>0.34370934881763882</v>
      </c>
      <c r="X224" s="196">
        <f ca="1">IF($L224=1,'Census Tract'!S220*'DAC Adjustment'!$O$5,'Census Tract'!S220)</f>
        <v>1.6326659165486097</v>
      </c>
      <c r="Y224" s="196">
        <f ca="1">IF($L224=1,'Census Tract'!T220*'DAC Adjustment'!$O$5,'Census Tract'!T220)</f>
        <v>7.1636749254197474</v>
      </c>
      <c r="Z224" s="197">
        <f ca="1">IF($L224=1,'Census Tract'!U220*'DAC Adjustment'!$O$5,'Census Tract'!U220)</f>
        <v>15.389747508421888</v>
      </c>
    </row>
    <row r="225" spans="1:26" x14ac:dyDescent="0.25">
      <c r="A225" s="193">
        <v>29</v>
      </c>
      <c r="B225" s="53" t="s">
        <v>41</v>
      </c>
      <c r="C225" s="173">
        <v>41029001900</v>
      </c>
      <c r="D225" s="53">
        <v>2911</v>
      </c>
      <c r="E225" s="173">
        <f t="shared" si="13"/>
        <v>216574</v>
      </c>
      <c r="F225" s="53">
        <v>205780</v>
      </c>
      <c r="G225" s="53">
        <v>1594</v>
      </c>
      <c r="H225" s="53">
        <v>317</v>
      </c>
      <c r="I225" s="53">
        <v>38110</v>
      </c>
      <c r="J225" s="194">
        <f t="shared" si="14"/>
        <v>1</v>
      </c>
      <c r="K225" s="172">
        <f>VLOOKUP($C225,'DAC Definition'!$A$6:$D$834,MATCH('DAC Definition'!$A$3,'DAC Definition'!$A$6:$D$6,0),FALSE)</f>
        <v>0</v>
      </c>
      <c r="L225" s="172">
        <f t="shared" si="15"/>
        <v>1</v>
      </c>
      <c r="M225" s="173">
        <f>'Census Tract'!G221</f>
        <v>1658</v>
      </c>
      <c r="N225" s="195">
        <f t="shared" si="12"/>
        <v>12.843094567013315</v>
      </c>
      <c r="O225" s="196">
        <f ca="1">IF($L225=1,'Census Tract'!J221*'DAC Adjustment'!$O$5,'Census Tract'!J221)</f>
        <v>1.1793557530510033</v>
      </c>
      <c r="P225" s="196">
        <f ca="1">IF($L225=1,'Census Tract'!K221*'DAC Adjustment'!$O$5,'Census Tract'!K221)</f>
        <v>5.8608913759924324</v>
      </c>
      <c r="Q225" s="196">
        <f ca="1">IF($L225=1,'Census Tract'!L221*'DAC Adjustment'!$O$5,'Census Tract'!L221)</f>
        <v>26.96821353822045</v>
      </c>
      <c r="R225" s="196">
        <f ca="1">IF($L225=1,'Census Tract'!M221*'DAC Adjustment'!$O$5,'Census Tract'!M221)</f>
        <v>58.573072154992872</v>
      </c>
      <c r="S225" s="196">
        <f ca="1">IF($L225=1,'Census Tract'!N221*'DAC Adjustment'!$O$5,'Census Tract'!N221)</f>
        <v>0.51985686431209499</v>
      </c>
      <c r="T225" s="196">
        <f ca="1">IF($L225=1,'Census Tract'!O221*'DAC Adjustment'!$O$5,'Census Tract'!O221)</f>
        <v>2.4737834098781581</v>
      </c>
      <c r="U225" s="196">
        <f ca="1">IF($L225=1,'Census Tract'!P221*'DAC Adjustment'!$O$5,'Census Tract'!P221)</f>
        <v>11.282407720140238</v>
      </c>
      <c r="V225" s="196">
        <f ca="1">IF($L225=1,'Census Tract'!Q221*'DAC Adjustment'!$O$5,'Census Tract'!Q221)</f>
        <v>24.471740727759297</v>
      </c>
      <c r="W225" s="196">
        <f ca="1">IF($L225=1,'Census Tract'!R221*'DAC Adjustment'!$O$5,'Census Tract'!R221)</f>
        <v>0.21643376389656102</v>
      </c>
      <c r="X225" s="196">
        <f ca="1">IF($L225=1,'Census Tract'!S221*'DAC Adjustment'!$O$5,'Census Tract'!S221)</f>
        <v>1.0280896656428387</v>
      </c>
      <c r="Y225" s="196">
        <f ca="1">IF($L225=1,'Census Tract'!T221*'DAC Adjustment'!$O$5,'Census Tract'!T221)</f>
        <v>4.5109658284640863</v>
      </c>
      <c r="Z225" s="197">
        <f ca="1">IF($L225=1,'Census Tract'!U221*'DAC Adjustment'!$O$5,'Census Tract'!U221)</f>
        <v>9.6909234215584821</v>
      </c>
    </row>
    <row r="226" spans="1:26" x14ac:dyDescent="0.25">
      <c r="A226" s="193">
        <v>29</v>
      </c>
      <c r="B226" s="53" t="s">
        <v>41</v>
      </c>
      <c r="C226" s="173">
        <v>41029003001</v>
      </c>
      <c r="D226" s="53">
        <v>3811</v>
      </c>
      <c r="E226" s="173">
        <f t="shared" si="13"/>
        <v>216574</v>
      </c>
      <c r="F226" s="53">
        <v>205780</v>
      </c>
      <c r="G226" s="53">
        <v>1594</v>
      </c>
      <c r="H226" s="53">
        <v>317</v>
      </c>
      <c r="I226" s="53">
        <v>51140</v>
      </c>
      <c r="J226" s="194">
        <f t="shared" si="14"/>
        <v>0</v>
      </c>
      <c r="K226" s="172">
        <f>VLOOKUP($C226,'DAC Definition'!$A$6:$D$834,MATCH('DAC Definition'!$A$3,'DAC Definition'!$A$6:$D$6,0),FALSE)</f>
        <v>0</v>
      </c>
      <c r="L226" s="172">
        <f t="shared" si="15"/>
        <v>0</v>
      </c>
      <c r="M226" s="173">
        <f>'Census Tract'!G222</f>
        <v>3568</v>
      </c>
      <c r="N226" s="195">
        <f t="shared" si="12"/>
        <v>27.63821557002624</v>
      </c>
      <c r="O226" s="196">
        <f ca="1">IF($L226=1,'Census Tract'!J222*'DAC Adjustment'!$O$5,'Census Tract'!J222)</f>
        <v>0.57620970461381404</v>
      </c>
      <c r="P226" s="196">
        <f ca="1">IF($L226=1,'Census Tract'!K222*'DAC Adjustment'!$O$5,'Census Tract'!K222)</f>
        <v>2.9066180019331447</v>
      </c>
      <c r="Q226" s="196">
        <f ca="1">IF($L226=1,'Census Tract'!L222*'DAC Adjustment'!$O$5,'Census Tract'!L222)</f>
        <v>13.467988656510876</v>
      </c>
      <c r="R226" s="196">
        <f ca="1">IF($L226=1,'Census Tract'!M222*'DAC Adjustment'!$O$5,'Census Tract'!M222)</f>
        <v>29.297145633113466</v>
      </c>
      <c r="S226" s="196">
        <f ca="1">IF($L226=1,'Census Tract'!N222*'DAC Adjustment'!$O$5,'Census Tract'!N222)</f>
        <v>1.1866133321412886</v>
      </c>
      <c r="T226" s="196">
        <f ca="1">IF($L226=1,'Census Tract'!O222*'DAC Adjustment'!$O$5,'Census Tract'!O222)</f>
        <v>6.2021802308872926</v>
      </c>
      <c r="U226" s="196">
        <f ca="1">IF($L226=1,'Census Tract'!P222*'DAC Adjustment'!$O$5,'Census Tract'!P222)</f>
        <v>28.935902101737632</v>
      </c>
      <c r="V226" s="196">
        <f ca="1">IF($L226=1,'Census Tract'!Q222*'DAC Adjustment'!$O$5,'Census Tract'!Q222)</f>
        <v>63.007722387562104</v>
      </c>
      <c r="W226" s="196">
        <f ca="1">IF($L226=1,'Census Tract'!R222*'DAC Adjustment'!$O$5,'Census Tract'!R222)</f>
        <v>0.81040327214325392</v>
      </c>
      <c r="X226" s="196">
        <f ca="1">IF($L226=1,'Census Tract'!S222*'DAC Adjustment'!$O$5,'Census Tract'!S222)</f>
        <v>4.198238164064275</v>
      </c>
      <c r="Y226" s="196">
        <f ca="1">IF($L226=1,'Census Tract'!T222*'DAC Adjustment'!$O$5,'Census Tract'!T222)</f>
        <v>19.345358314753142</v>
      </c>
      <c r="Z226" s="197">
        <f ca="1">IF($L226=1,'Census Tract'!U222*'DAC Adjustment'!$O$5,'Census Tract'!U222)</f>
        <v>42.045496918888531</v>
      </c>
    </row>
    <row r="227" spans="1:26" x14ac:dyDescent="0.25">
      <c r="A227" s="193">
        <v>29</v>
      </c>
      <c r="B227" s="53" t="s">
        <v>41</v>
      </c>
      <c r="C227" s="173">
        <v>41029001800</v>
      </c>
      <c r="D227" s="53">
        <v>8622</v>
      </c>
      <c r="E227" s="173">
        <f t="shared" si="13"/>
        <v>216574</v>
      </c>
      <c r="F227" s="53">
        <v>205780</v>
      </c>
      <c r="G227" s="53">
        <v>1594</v>
      </c>
      <c r="H227" s="53">
        <v>317</v>
      </c>
      <c r="I227" s="53">
        <v>59088</v>
      </c>
      <c r="J227" s="194">
        <f t="shared" si="14"/>
        <v>0</v>
      </c>
      <c r="K227" s="172">
        <f>VLOOKUP($C227,'DAC Definition'!$A$6:$D$834,MATCH('DAC Definition'!$A$3,'DAC Definition'!$A$6:$D$6,0),FALSE)</f>
        <v>0</v>
      </c>
      <c r="L227" s="172">
        <f t="shared" si="15"/>
        <v>0</v>
      </c>
      <c r="M227" s="173">
        <f>'Census Tract'!G223</f>
        <v>6657</v>
      </c>
      <c r="N227" s="195">
        <f t="shared" si="12"/>
        <v>51.566031684323058</v>
      </c>
      <c r="O227" s="196">
        <f ca="1">IF($L227=1,'Census Tract'!J223*'DAC Adjustment'!$O$5,'Census Tract'!J223)</f>
        <v>1.7267170431082206</v>
      </c>
      <c r="P227" s="196">
        <f ca="1">IF($L227=1,'Census Tract'!K223*'DAC Adjustment'!$O$5,'Census Tract'!K223)</f>
        <v>8.5810418107948649</v>
      </c>
      <c r="Q227" s="196">
        <f ca="1">IF($L227=1,'Census Tract'!L223*'DAC Adjustment'!$O$5,'Census Tract'!L223)</f>
        <v>39.484671031755461</v>
      </c>
      <c r="R227" s="196">
        <f ca="1">IF($L227=1,'Census Tract'!M223*'DAC Adjustment'!$O$5,'Census Tract'!M223)</f>
        <v>85.757941736906758</v>
      </c>
      <c r="S227" s="196">
        <f ca="1">IF($L227=1,'Census Tract'!N223*'DAC Adjustment'!$O$5,'Census Tract'!N223)</f>
        <v>1.669812856803675</v>
      </c>
      <c r="T227" s="196">
        <f ca="1">IF($L227=1,'Census Tract'!O223*'DAC Adjustment'!$O$5,'Census Tract'!O223)</f>
        <v>7.9459474835024846</v>
      </c>
      <c r="U227" s="196">
        <f ca="1">IF($L227=1,'Census Tract'!P223*'DAC Adjustment'!$O$5,'Census Tract'!P223)</f>
        <v>36.239801299384105</v>
      </c>
      <c r="V227" s="196">
        <f ca="1">IF($L227=1,'Census Tract'!Q223*'DAC Adjustment'!$O$5,'Census Tract'!Q223)</f>
        <v>78.60476623628162</v>
      </c>
      <c r="W227" s="196">
        <f ca="1">IF($L227=1,'Census Tract'!R223*'DAC Adjustment'!$O$5,'Census Tract'!R223)</f>
        <v>0.69519882569814562</v>
      </c>
      <c r="X227" s="196">
        <f ca="1">IF($L227=1,'Census Tract'!S223*'DAC Adjustment'!$O$5,'Census Tract'!S223)</f>
        <v>3.302288494178228</v>
      </c>
      <c r="Y227" s="196">
        <f ca="1">IF($L227=1,'Census Tract'!T223*'DAC Adjustment'!$O$5,'Census Tract'!T223)</f>
        <v>14.489505196663655</v>
      </c>
      <c r="Z227" s="197">
        <f ca="1">IF($L227=1,'Census Tract'!U223*'DAC Adjustment'!$O$5,'Census Tract'!U223)</f>
        <v>31.127853904615112</v>
      </c>
    </row>
    <row r="228" spans="1:26" x14ac:dyDescent="0.25">
      <c r="A228" s="193">
        <v>29</v>
      </c>
      <c r="B228" s="53" t="s">
        <v>41</v>
      </c>
      <c r="C228" s="173">
        <v>41029001500</v>
      </c>
      <c r="D228" s="53">
        <v>5123</v>
      </c>
      <c r="E228" s="173">
        <f t="shared" si="13"/>
        <v>216574</v>
      </c>
      <c r="F228" s="53">
        <v>205780</v>
      </c>
      <c r="G228" s="53">
        <v>1594</v>
      </c>
      <c r="H228" s="53">
        <v>317</v>
      </c>
      <c r="I228" s="53">
        <v>68407</v>
      </c>
      <c r="J228" s="194">
        <f t="shared" si="14"/>
        <v>0</v>
      </c>
      <c r="K228" s="172">
        <f>VLOOKUP($C228,'DAC Definition'!$A$6:$D$834,MATCH('DAC Definition'!$A$3,'DAC Definition'!$A$6:$D$6,0),FALSE)</f>
        <v>0</v>
      </c>
      <c r="L228" s="172">
        <f t="shared" si="15"/>
        <v>0</v>
      </c>
      <c r="M228" s="173">
        <f>'Census Tract'!G224</f>
        <v>4417</v>
      </c>
      <c r="N228" s="195">
        <f t="shared" si="12"/>
        <v>34.21468558654874</v>
      </c>
      <c r="O228" s="196">
        <f ca="1">IF($L228=1,'Census Tract'!J224*'DAC Adjustment'!$O$5,'Census Tract'!J224)</f>
        <v>2.0313312786652324</v>
      </c>
      <c r="P228" s="196">
        <f ca="1">IF($L228=1,'Census Tract'!K224*'DAC Adjustment'!$O$5,'Census Tract'!K224)</f>
        <v>10.246797329481646</v>
      </c>
      <c r="Q228" s="196">
        <f ca="1">IF($L228=1,'Census Tract'!L224*'DAC Adjustment'!$O$5,'Census Tract'!L224)</f>
        <v>47.479149343753008</v>
      </c>
      <c r="R228" s="196">
        <f ca="1">IF($L228=1,'Census Tract'!M224*'DAC Adjustment'!$O$5,'Census Tract'!M224)</f>
        <v>103.28220407193599</v>
      </c>
      <c r="S228" s="196">
        <f ca="1">IF($L228=1,'Census Tract'!N224*'DAC Adjustment'!$O$5,'Census Tract'!N224)</f>
        <v>1.4689661121267021</v>
      </c>
      <c r="T228" s="196">
        <f ca="1">IF($L228=1,'Census Tract'!O224*'DAC Adjustment'!$O$5,'Census Tract'!O224)</f>
        <v>7.6779792824633351</v>
      </c>
      <c r="U228" s="196">
        <f ca="1">IF($L228=1,'Census Tract'!P224*'DAC Adjustment'!$O$5,'Census Tract'!P224)</f>
        <v>35.821154591753128</v>
      </c>
      <c r="V228" s="196">
        <f ca="1">IF($L228=1,'Census Tract'!Q224*'DAC Adjustment'!$O$5,'Census Tract'!Q224)</f>
        <v>78.000311038638429</v>
      </c>
      <c r="W228" s="196">
        <f ca="1">IF($L228=1,'Census Tract'!R224*'DAC Adjustment'!$O$5,'Census Tract'!R224)</f>
        <v>1.0032374588163548</v>
      </c>
      <c r="X228" s="196">
        <f ca="1">IF($L228=1,'Census Tract'!S224*'DAC Adjustment'!$O$5,'Census Tract'!S224)</f>
        <v>5.1972023460403332</v>
      </c>
      <c r="Y228" s="196">
        <f ca="1">IF($L228=1,'Census Tract'!T224*'DAC Adjustment'!$O$5,'Census Tract'!T224)</f>
        <v>23.948555963078658</v>
      </c>
      <c r="Z228" s="197">
        <f ca="1">IF($L228=1,'Census Tract'!U224*'DAC Adjustment'!$O$5,'Census Tract'!U224)</f>
        <v>52.05015692004784</v>
      </c>
    </row>
    <row r="229" spans="1:26" x14ac:dyDescent="0.25">
      <c r="A229" s="193">
        <v>29</v>
      </c>
      <c r="B229" s="53" t="s">
        <v>41</v>
      </c>
      <c r="C229" s="173">
        <v>41029001001</v>
      </c>
      <c r="D229" s="53">
        <v>6673</v>
      </c>
      <c r="E229" s="173">
        <f t="shared" si="13"/>
        <v>216574</v>
      </c>
      <c r="F229" s="53">
        <v>205780</v>
      </c>
      <c r="G229" s="53">
        <v>1594</v>
      </c>
      <c r="H229" s="53">
        <v>317</v>
      </c>
      <c r="I229" s="53">
        <v>53073</v>
      </c>
      <c r="J229" s="194">
        <f t="shared" si="14"/>
        <v>0</v>
      </c>
      <c r="K229" s="172">
        <f>VLOOKUP($C229,'DAC Definition'!$A$6:$D$834,MATCH('DAC Definition'!$A$3,'DAC Definition'!$A$6:$D$6,0),FALSE)</f>
        <v>0</v>
      </c>
      <c r="L229" s="172">
        <f t="shared" si="15"/>
        <v>0</v>
      </c>
      <c r="M229" s="173">
        <f>'Census Tract'!G225</f>
        <v>5099</v>
      </c>
      <c r="N229" s="195">
        <f t="shared" si="12"/>
        <v>39.497550782388956</v>
      </c>
      <c r="O229" s="196">
        <f ca="1">IF($L229=1,'Census Tract'!J225*'DAC Adjustment'!$O$5,'Census Tract'!J225)</f>
        <v>0.82379626911630599</v>
      </c>
      <c r="P229" s="196">
        <f ca="1">IF($L229=1,'Census Tract'!K225*'DAC Adjustment'!$O$5,'Census Tract'!K225)</f>
        <v>4.0939135089204042</v>
      </c>
      <c r="Q229" s="196">
        <f ca="1">IF($L229=1,'Census Tract'!L225*'DAC Adjustment'!$O$5,'Census Tract'!L225)</f>
        <v>18.837669329245283</v>
      </c>
      <c r="R229" s="196">
        <f ca="1">IF($L229=1,'Census Tract'!M225*'DAC Adjustment'!$O$5,'Census Tract'!M225)</f>
        <v>40.914099233530052</v>
      </c>
      <c r="S229" s="196">
        <f ca="1">IF($L229=1,'Census Tract'!N225*'DAC Adjustment'!$O$5,'Census Tract'!N225)</f>
        <v>1.2790109293738827</v>
      </c>
      <c r="T229" s="196">
        <f ca="1">IF($L229=1,'Census Tract'!O225*'DAC Adjustment'!$O$5,'Census Tract'!O225)</f>
        <v>6.0862830431694706</v>
      </c>
      <c r="U229" s="196">
        <f ca="1">IF($L229=1,'Census Tract'!P225*'DAC Adjustment'!$O$5,'Census Tract'!P225)</f>
        <v>27.758261503013301</v>
      </c>
      <c r="V229" s="196">
        <f ca="1">IF($L229=1,'Census Tract'!Q225*'DAC Adjustment'!$O$5,'Census Tract'!Q225)</f>
        <v>60.208157283881619</v>
      </c>
      <c r="W229" s="196">
        <f ca="1">IF($L229=1,'Census Tract'!R225*'DAC Adjustment'!$O$5,'Census Tract'!R225)</f>
        <v>0.53249493949749793</v>
      </c>
      <c r="X229" s="196">
        <f ca="1">IF($L229=1,'Census Tract'!S225*'DAC Adjustment'!$O$5,'Census Tract'!S225)</f>
        <v>2.5294230181485329</v>
      </c>
      <c r="Y229" s="196">
        <f ca="1">IF($L229=1,'Census Tract'!T225*'DAC Adjustment'!$O$5,'Census Tract'!T225)</f>
        <v>11.098390716206694</v>
      </c>
      <c r="Z229" s="197">
        <f ca="1">IF($L229=1,'Census Tract'!U225*'DAC Adjustment'!$O$5,'Census Tract'!U225)</f>
        <v>23.842710989880192</v>
      </c>
    </row>
    <row r="230" spans="1:26" x14ac:dyDescent="0.25">
      <c r="A230" s="193">
        <v>29</v>
      </c>
      <c r="B230" s="53" t="s">
        <v>41</v>
      </c>
      <c r="C230" s="173">
        <v>41029002700</v>
      </c>
      <c r="D230" s="53">
        <v>7358</v>
      </c>
      <c r="E230" s="173">
        <f t="shared" si="13"/>
        <v>216574</v>
      </c>
      <c r="F230" s="53">
        <v>205780</v>
      </c>
      <c r="G230" s="53">
        <v>1594</v>
      </c>
      <c r="H230" s="53">
        <v>317</v>
      </c>
      <c r="I230" s="53">
        <v>52064</v>
      </c>
      <c r="J230" s="194">
        <f t="shared" si="14"/>
        <v>0</v>
      </c>
      <c r="K230" s="172">
        <f>VLOOKUP($C230,'DAC Definition'!$A$6:$D$834,MATCH('DAC Definition'!$A$3,'DAC Definition'!$A$6:$D$6,0),FALSE)</f>
        <v>0</v>
      </c>
      <c r="L230" s="172">
        <f t="shared" si="15"/>
        <v>0</v>
      </c>
      <c r="M230" s="173">
        <f>'Census Tract'!G226</f>
        <v>7204</v>
      </c>
      <c r="N230" s="195">
        <f t="shared" si="12"/>
        <v>55.80316843230635</v>
      </c>
      <c r="O230" s="196">
        <f ca="1">IF($L230=1,'Census Tract'!J226*'DAC Adjustment'!$O$5,'Census Tract'!J226)</f>
        <v>0.82513229700698165</v>
      </c>
      <c r="P230" s="196">
        <f ca="1">IF($L230=1,'Census Tract'!K226*'DAC Adjustment'!$O$5,'Census Tract'!K226)</f>
        <v>4.1622769787682632</v>
      </c>
      <c r="Q230" s="196">
        <f ca="1">IF($L230=1,'Census Tract'!L226*'DAC Adjustment'!$O$5,'Census Tract'!L226)</f>
        <v>19.286159756123574</v>
      </c>
      <c r="R230" s="196">
        <f ca="1">IF($L230=1,'Census Tract'!M226*'DAC Adjustment'!$O$5,'Census Tract'!M226)</f>
        <v>41.953512546618477</v>
      </c>
      <c r="S230" s="196">
        <f ca="1">IF($L230=1,'Census Tract'!N226*'DAC Adjustment'!$O$5,'Census Tract'!N226)</f>
        <v>2.3958414923615035</v>
      </c>
      <c r="T230" s="196">
        <f ca="1">IF($L230=1,'Census Tract'!O226*'DAC Adjustment'!$O$5,'Census Tract'!O226)</f>
        <v>12.522563448237683</v>
      </c>
      <c r="U230" s="196">
        <f ca="1">IF($L230=1,'Census Tract'!P226*'DAC Adjustment'!$O$5,'Census Tract'!P226)</f>
        <v>58.423273189719147</v>
      </c>
      <c r="V230" s="196">
        <f ca="1">IF($L230=1,'Census Tract'!Q226*'DAC Adjustment'!$O$5,'Census Tract'!Q226)</f>
        <v>127.21626459641183</v>
      </c>
      <c r="W230" s="196">
        <f ca="1">IF($L230=1,'Census Tract'!R226*'DAC Adjustment'!$O$5,'Census Tract'!R226)</f>
        <v>1.63625144969731</v>
      </c>
      <c r="X230" s="196">
        <f ca="1">IF($L230=1,'Census Tract'!S226*'DAC Adjustment'!$O$5,'Census Tract'!S226)</f>
        <v>8.4764875935871746</v>
      </c>
      <c r="Y230" s="196">
        <f ca="1">IF($L230=1,'Census Tract'!T226*'DAC Adjustment'!$O$5,'Census Tract'!T226)</f>
        <v>39.059406193800911</v>
      </c>
      <c r="Z230" s="197">
        <f ca="1">IF($L230=1,'Census Tract'!U226*'DAC Adjustment'!$O$5,'Census Tract'!U226)</f>
        <v>84.892309362015979</v>
      </c>
    </row>
    <row r="231" spans="1:26" x14ac:dyDescent="0.25">
      <c r="A231" s="193">
        <v>29</v>
      </c>
      <c r="B231" s="53" t="s">
        <v>41</v>
      </c>
      <c r="C231" s="173">
        <v>41029000100</v>
      </c>
      <c r="D231" s="53">
        <v>2027</v>
      </c>
      <c r="E231" s="173">
        <f t="shared" si="13"/>
        <v>216574</v>
      </c>
      <c r="F231" s="53">
        <v>205780</v>
      </c>
      <c r="G231" s="53">
        <v>1594</v>
      </c>
      <c r="H231" s="53">
        <v>317</v>
      </c>
      <c r="I231" s="53">
        <v>25760</v>
      </c>
      <c r="J231" s="194">
        <f t="shared" si="14"/>
        <v>1</v>
      </c>
      <c r="K231" s="172">
        <f>VLOOKUP($C231,'DAC Definition'!$A$6:$D$834,MATCH('DAC Definition'!$A$3,'DAC Definition'!$A$6:$D$6,0),FALSE)</f>
        <v>1</v>
      </c>
      <c r="L231" s="172">
        <f t="shared" si="15"/>
        <v>1</v>
      </c>
      <c r="M231" s="173">
        <f>'Census Tract'!G227</f>
        <v>846</v>
      </c>
      <c r="N231" s="195">
        <f t="shared" si="12"/>
        <v>6.5532316065701233</v>
      </c>
      <c r="O231" s="196">
        <f ca="1">IF($L231=1,'Census Tract'!J227*'DAC Adjustment'!$O$5,'Census Tract'!J227)</f>
        <v>5.0072540704113457</v>
      </c>
      <c r="P231" s="196">
        <f ca="1">IF($L231=1,'Census Tract'!K227*'DAC Adjustment'!$O$5,'Census Tract'!K227)</f>
        <v>24.883901335755553</v>
      </c>
      <c r="Q231" s="196">
        <f ca="1">IF($L231=1,'Census Tract'!L227*'DAC Adjustment'!$O$5,'Census Tract'!L227)</f>
        <v>114.50039283026824</v>
      </c>
      <c r="R231" s="196">
        <f ca="1">IF($L231=1,'Census Tract'!M227*'DAC Adjustment'!$O$5,'Census Tract'!M227)</f>
        <v>248.68683873024838</v>
      </c>
      <c r="S231" s="196">
        <f ca="1">IF($L231=1,'Census Tract'!N227*'DAC Adjustment'!$O$5,'Census Tract'!N227)</f>
        <v>0.26525868951027282</v>
      </c>
      <c r="T231" s="196">
        <f ca="1">IF($L231=1,'Census Tract'!O227*'DAC Adjustment'!$O$5,'Census Tract'!O227)</f>
        <v>1.2622561910476007</v>
      </c>
      <c r="U231" s="196">
        <f ca="1">IF($L231=1,'Census Tract'!P227*'DAC Adjustment'!$O$5,'Census Tract'!P227)</f>
        <v>5.7568859657651625</v>
      </c>
      <c r="V231" s="196">
        <f ca="1">IF($L231=1,'Census Tract'!Q227*'DAC Adjustment'!$O$5,'Census Tract'!Q227)</f>
        <v>12.486786885213732</v>
      </c>
      <c r="W231" s="196">
        <f ca="1">IF($L231=1,'Census Tract'!R227*'DAC Adjustment'!$O$5,'Census Tract'!R227)</f>
        <v>0.11043604599305827</v>
      </c>
      <c r="X231" s="196">
        <f ca="1">IF($L231=1,'Census Tract'!S227*'DAC Adjustment'!$O$5,'Census Tract'!S227)</f>
        <v>0.52458616232439181</v>
      </c>
      <c r="Y231" s="196">
        <f ca="1">IF($L231=1,'Census Tract'!T227*'DAC Adjustment'!$O$5,'Census Tract'!T227)</f>
        <v>2.301735277973834</v>
      </c>
      <c r="Z231" s="197">
        <f ca="1">IF($L231=1,'Census Tract'!U227*'DAC Adjustment'!$O$5,'Census Tract'!U227)</f>
        <v>4.9448258230630131</v>
      </c>
    </row>
    <row r="232" spans="1:26" x14ac:dyDescent="0.25">
      <c r="A232" s="193">
        <v>29</v>
      </c>
      <c r="B232" s="53" t="s">
        <v>41</v>
      </c>
      <c r="C232" s="173">
        <v>41029002400</v>
      </c>
      <c r="D232" s="53">
        <v>1786</v>
      </c>
      <c r="E232" s="173">
        <f t="shared" si="13"/>
        <v>216574</v>
      </c>
      <c r="F232" s="53">
        <v>205780</v>
      </c>
      <c r="G232" s="53">
        <v>1594</v>
      </c>
      <c r="H232" s="53">
        <v>317</v>
      </c>
      <c r="I232" s="53">
        <v>70250</v>
      </c>
      <c r="J232" s="194">
        <f t="shared" si="14"/>
        <v>0</v>
      </c>
      <c r="K232" s="172">
        <f>VLOOKUP($C232,'DAC Definition'!$A$6:$D$834,MATCH('DAC Definition'!$A$3,'DAC Definition'!$A$6:$D$6,0),FALSE)</f>
        <v>0</v>
      </c>
      <c r="L232" s="172">
        <f t="shared" si="15"/>
        <v>0</v>
      </c>
      <c r="M232" s="173">
        <f>'Census Tract'!G228</f>
        <v>1667</v>
      </c>
      <c r="N232" s="195">
        <f t="shared" si="12"/>
        <v>12.912809796870443</v>
      </c>
      <c r="O232" s="196">
        <f ca="1">IF($L232=1,'Census Tract'!J228*'DAC Adjustment'!$O$5,'Census Tract'!J228)</f>
        <v>1.6149237321309826</v>
      </c>
      <c r="P232" s="196">
        <f ca="1">IF($L232=1,'Census Tract'!K228*'DAC Adjustment'!$O$5,'Census Tract'!K228)</f>
        <v>8.1462813867512924</v>
      </c>
      <c r="Q232" s="196">
        <f ca="1">IF($L232=1,'Census Tract'!L228*'DAC Adjustment'!$O$5,'Census Tract'!L228)</f>
        <v>37.746282874647811</v>
      </c>
      <c r="R232" s="196">
        <f ca="1">IF($L232=1,'Census Tract'!M228*'DAC Adjustment'!$O$5,'Census Tract'!M228)</f>
        <v>82.110133494406</v>
      </c>
      <c r="S232" s="196">
        <f ca="1">IF($L232=1,'Census Tract'!N228*'DAC Adjustment'!$O$5,'Census Tract'!N228)</f>
        <v>0.55439585893484533</v>
      </c>
      <c r="T232" s="196">
        <f ca="1">IF($L232=1,'Census Tract'!O228*'DAC Adjustment'!$O$5,'Census Tract'!O228)</f>
        <v>2.897711447558609</v>
      </c>
      <c r="U232" s="196">
        <f ca="1">IF($L232=1,'Census Tract'!P228*'DAC Adjustment'!$O$5,'Census Tract'!P228)</f>
        <v>13.519100001008026</v>
      </c>
      <c r="V232" s="196">
        <f ca="1">IF($L232=1,'Census Tract'!Q228*'DAC Adjustment'!$O$5,'Census Tract'!Q228)</f>
        <v>29.437744736565591</v>
      </c>
      <c r="W232" s="196">
        <f ca="1">IF($L232=1,'Census Tract'!R228*'DAC Adjustment'!$O$5,'Census Tract'!R228)</f>
        <v>0.37862731352657075</v>
      </c>
      <c r="X232" s="196">
        <f ca="1">IF($L232=1,'Census Tract'!S228*'DAC Adjustment'!$O$5,'Census Tract'!S228)</f>
        <v>1.9614526399930345</v>
      </c>
      <c r="Y232" s="196">
        <f ca="1">IF($L232=1,'Census Tract'!T228*'DAC Adjustment'!$O$5,'Census Tract'!T228)</f>
        <v>9.0383162305755302</v>
      </c>
      <c r="Z232" s="197">
        <f ca="1">IF($L232=1,'Census Tract'!U228*'DAC Adjustment'!$O$5,'Census Tract'!U228)</f>
        <v>19.644014395680266</v>
      </c>
    </row>
    <row r="233" spans="1:26" x14ac:dyDescent="0.25">
      <c r="A233" s="193">
        <v>29</v>
      </c>
      <c r="B233" s="53" t="s">
        <v>41</v>
      </c>
      <c r="C233" s="173">
        <v>41029000406</v>
      </c>
      <c r="D233" s="53">
        <v>4821</v>
      </c>
      <c r="E233" s="173">
        <f t="shared" si="13"/>
        <v>216574</v>
      </c>
      <c r="F233" s="53">
        <v>205780</v>
      </c>
      <c r="G233" s="53">
        <v>1594</v>
      </c>
      <c r="H233" s="53">
        <v>317</v>
      </c>
      <c r="I233" s="53">
        <v>50904</v>
      </c>
      <c r="J233" s="194">
        <f t="shared" si="14"/>
        <v>0</v>
      </c>
      <c r="K233" s="172">
        <f>VLOOKUP($C233,'DAC Definition'!$A$6:$D$834,MATCH('DAC Definition'!$A$3,'DAC Definition'!$A$6:$D$6,0),FALSE)</f>
        <v>0</v>
      </c>
      <c r="L233" s="172">
        <f t="shared" si="15"/>
        <v>0</v>
      </c>
      <c r="M233" s="173">
        <f>'Census Tract'!G229</f>
        <v>3409</v>
      </c>
      <c r="N233" s="195">
        <f t="shared" si="12"/>
        <v>26.406579842550297</v>
      </c>
      <c r="O233" s="196">
        <f ca="1">IF($L233=1,'Census Tract'!J229*'DAC Adjustment'!$O$5,'Census Tract'!J229)</f>
        <v>1.8218667641611679</v>
      </c>
      <c r="P233" s="196">
        <f ca="1">IF($L233=1,'Census Tract'!K229*'DAC Adjustment'!$O$5,'Census Tract'!K229)</f>
        <v>9.0538950428282234</v>
      </c>
      <c r="Q233" s="196">
        <f ca="1">IF($L233=1,'Census Tract'!L229*'DAC Adjustment'!$O$5,'Census Tract'!L229)</f>
        <v>41.660450467960082</v>
      </c>
      <c r="R233" s="196">
        <f ca="1">IF($L233=1,'Census Tract'!M229*'DAC Adjustment'!$O$5,'Census Tract'!M229)</f>
        <v>90.483582377861609</v>
      </c>
      <c r="S233" s="196">
        <f ca="1">IF($L233=1,'Census Tract'!N229*'DAC Adjustment'!$O$5,'Census Tract'!N229)</f>
        <v>0.85509869743784395</v>
      </c>
      <c r="T233" s="196">
        <f ca="1">IF($L233=1,'Census Tract'!O229*'DAC Adjustment'!$O$5,'Census Tract'!O229)</f>
        <v>4.0690603832446994</v>
      </c>
      <c r="U233" s="196">
        <f ca="1">IF($L233=1,'Census Tract'!P229*'DAC Adjustment'!$O$5,'Census Tract'!P229)</f>
        <v>18.558131685383866</v>
      </c>
      <c r="V233" s="196">
        <f ca="1">IF($L233=1,'Census Tract'!Q229*'DAC Adjustment'!$O$5,'Census Tract'!Q229)</f>
        <v>40.252913940135798</v>
      </c>
      <c r="W233" s="196">
        <f ca="1">IF($L233=1,'Census Tract'!R229*'DAC Adjustment'!$O$5,'Census Tract'!R229)</f>
        <v>0.35600612840693674</v>
      </c>
      <c r="X233" s="196">
        <f ca="1">IF($L233=1,'Census Tract'!S229*'DAC Adjustment'!$O$5,'Census Tract'!S229)</f>
        <v>1.6910772835591974</v>
      </c>
      <c r="Y233" s="196">
        <f ca="1">IF($L233=1,'Census Tract'!T229*'DAC Adjustment'!$O$5,'Census Tract'!T229)</f>
        <v>7.4199674350948461</v>
      </c>
      <c r="Z233" s="197">
        <f ca="1">IF($L233=1,'Census Tract'!U229*'DAC Adjustment'!$O$5,'Census Tract'!U229)</f>
        <v>15.940341589429607</v>
      </c>
    </row>
    <row r="234" spans="1:26" x14ac:dyDescent="0.25">
      <c r="A234" s="193">
        <v>29</v>
      </c>
      <c r="B234" s="53" t="s">
        <v>41</v>
      </c>
      <c r="C234" s="173">
        <v>41029000602</v>
      </c>
      <c r="D234" s="53">
        <v>5824</v>
      </c>
      <c r="E234" s="173">
        <f t="shared" si="13"/>
        <v>216574</v>
      </c>
      <c r="F234" s="53">
        <v>205780</v>
      </c>
      <c r="G234" s="53">
        <v>1594</v>
      </c>
      <c r="H234" s="53">
        <v>317</v>
      </c>
      <c r="I234" s="53">
        <v>52727</v>
      </c>
      <c r="J234" s="194">
        <f t="shared" si="14"/>
        <v>0</v>
      </c>
      <c r="K234" s="172">
        <f>VLOOKUP($C234,'DAC Definition'!$A$6:$D$834,MATCH('DAC Definition'!$A$3,'DAC Definition'!$A$6:$D$6,0),FALSE)</f>
        <v>0</v>
      </c>
      <c r="L234" s="172">
        <f t="shared" si="15"/>
        <v>0</v>
      </c>
      <c r="M234" s="173">
        <f>'Census Tract'!G230</f>
        <v>4182</v>
      </c>
      <c r="N234" s="195">
        <f t="shared" si="12"/>
        <v>32.394343473612594</v>
      </c>
      <c r="O234" s="196">
        <f ca="1">IF($L234=1,'Census Tract'!J230*'DAC Adjustment'!$O$5,'Census Tract'!J230)</f>
        <v>1.8544179845213866</v>
      </c>
      <c r="P234" s="196">
        <f ca="1">IF($L234=1,'Census Tract'!K230*'DAC Adjustment'!$O$5,'Census Tract'!K230)</f>
        <v>9.215660622208059</v>
      </c>
      <c r="Q234" s="196">
        <f ca="1">IF($L234=1,'Census Tract'!L230*'DAC Adjustment'!$O$5,'Census Tract'!L230)</f>
        <v>42.404796064556407</v>
      </c>
      <c r="R234" s="196">
        <f ca="1">IF($L234=1,'Census Tract'!M230*'DAC Adjustment'!$O$5,'Census Tract'!M230)</f>
        <v>92.10024891292511</v>
      </c>
      <c r="S234" s="196">
        <f ca="1">IF($L234=1,'Census Tract'!N230*'DAC Adjustment'!$O$5,'Census Tract'!N230)</f>
        <v>1.048994647311547</v>
      </c>
      <c r="T234" s="196">
        <f ca="1">IF($L234=1,'Census Tract'!O230*'DAC Adjustment'!$O$5,'Census Tract'!O230)</f>
        <v>4.9917308661570363</v>
      </c>
      <c r="U234" s="196">
        <f ca="1">IF($L234=1,'Census Tract'!P230*'DAC Adjustment'!$O$5,'Census Tract'!P230)</f>
        <v>22.766238400784786</v>
      </c>
      <c r="V234" s="196">
        <f ca="1">IF($L234=1,'Census Tract'!Q230*'DAC Adjustment'!$O$5,'Census Tract'!Q230)</f>
        <v>49.380371398547354</v>
      </c>
      <c r="W234" s="196">
        <f ca="1">IF($L234=1,'Census Tract'!R230*'DAC Adjustment'!$O$5,'Census Tract'!R230)</f>
        <v>0.43673148401226453</v>
      </c>
      <c r="X234" s="196">
        <f ca="1">IF($L234=1,'Census Tract'!S230*'DAC Adjustment'!$O$5,'Census Tract'!S230)</f>
        <v>2.0745336461849706</v>
      </c>
      <c r="Y234" s="196">
        <f ca="1">IF($L234=1,'Census Tract'!T230*'DAC Adjustment'!$O$5,'Census Tract'!T230)</f>
        <v>9.1024651843844673</v>
      </c>
      <c r="Z234" s="197">
        <f ca="1">IF($L234=1,'Census Tract'!U230*'DAC Adjustment'!$O$5,'Census Tract'!U230)</f>
        <v>19.554857297446357</v>
      </c>
    </row>
    <row r="235" spans="1:26" x14ac:dyDescent="0.25">
      <c r="A235" s="193">
        <v>29</v>
      </c>
      <c r="B235" s="53" t="s">
        <v>41</v>
      </c>
      <c r="C235" s="173">
        <v>41029001700</v>
      </c>
      <c r="D235" s="53">
        <v>7725</v>
      </c>
      <c r="E235" s="173">
        <f t="shared" si="13"/>
        <v>216574</v>
      </c>
      <c r="F235" s="53">
        <v>205780</v>
      </c>
      <c r="G235" s="53">
        <v>1594</v>
      </c>
      <c r="H235" s="53">
        <v>317</v>
      </c>
      <c r="I235" s="53">
        <v>42797</v>
      </c>
      <c r="J235" s="194">
        <f t="shared" si="14"/>
        <v>1</v>
      </c>
      <c r="K235" s="172">
        <f>VLOOKUP($C235,'DAC Definition'!$A$6:$D$834,MATCH('DAC Definition'!$A$3,'DAC Definition'!$A$6:$D$6,0),FALSE)</f>
        <v>0</v>
      </c>
      <c r="L235" s="172">
        <f t="shared" si="15"/>
        <v>1</v>
      </c>
      <c r="M235" s="173">
        <f>'Census Tract'!G231</f>
        <v>5889</v>
      </c>
      <c r="N235" s="195">
        <f t="shared" si="12"/>
        <v>45.616998736514724</v>
      </c>
      <c r="O235" s="196">
        <f ca="1">IF($L235=1,'Census Tract'!J231*'DAC Adjustment'!$O$5,'Census Tract'!J231)</f>
        <v>1.1743478729955852</v>
      </c>
      <c r="P235" s="196">
        <f ca="1">IF($L235=1,'Census Tract'!K231*'DAC Adjustment'!$O$5,'Census Tract'!K231)</f>
        <v>5.8360043637801509</v>
      </c>
      <c r="Q235" s="196">
        <f ca="1">IF($L235=1,'Census Tract'!L231*'DAC Adjustment'!$O$5,'Census Tract'!L231)</f>
        <v>26.853698831051783</v>
      </c>
      <c r="R235" s="196">
        <f ca="1">IF($L235=1,'Census Tract'!M231*'DAC Adjustment'!$O$5,'Census Tract'!M231)</f>
        <v>58.324354226521571</v>
      </c>
      <c r="S235" s="196">
        <f ca="1">IF($L235=1,'Census Tract'!N231*'DAC Adjustment'!$O$5,'Census Tract'!N231)</f>
        <v>1.8464638564137075</v>
      </c>
      <c r="T235" s="196">
        <f ca="1">IF($L235=1,'Census Tract'!O231*'DAC Adjustment'!$O$5,'Census Tract'!O231)</f>
        <v>8.7865563937107787</v>
      </c>
      <c r="U235" s="196">
        <f ca="1">IF($L235=1,'Census Tract'!P231*'DAC Adjustment'!$O$5,'Census Tract'!P231)</f>
        <v>40.073642378712819</v>
      </c>
      <c r="V235" s="196">
        <f ca="1">IF($L235=1,'Census Tract'!Q231*'DAC Adjustment'!$O$5,'Census Tract'!Q231)</f>
        <v>86.920434949200541</v>
      </c>
      <c r="W235" s="196">
        <f ca="1">IF($L235=1,'Census Tract'!R231*'DAC Adjustment'!$O$5,'Census Tract'!R231)</f>
        <v>0.76874453292330991</v>
      </c>
      <c r="X235" s="196">
        <f ca="1">IF($L235=1,'Census Tract'!S231*'DAC Adjustment'!$O$5,'Census Tract'!S231)</f>
        <v>3.6516405554708546</v>
      </c>
      <c r="Y235" s="196">
        <f ca="1">IF($L235=1,'Census Tract'!T231*'DAC Adjustment'!$O$5,'Census Tract'!T231)</f>
        <v>16.022362945612187</v>
      </c>
      <c r="Z235" s="197">
        <f ca="1">IF($L235=1,'Census Tract'!U231*'DAC Adjustment'!$O$5,'Census Tract'!U231)</f>
        <v>34.420897484654944</v>
      </c>
    </row>
    <row r="236" spans="1:26" x14ac:dyDescent="0.25">
      <c r="A236" s="193">
        <v>29</v>
      </c>
      <c r="B236" s="53" t="s">
        <v>41</v>
      </c>
      <c r="C236" s="173">
        <v>41029001100</v>
      </c>
      <c r="D236" s="53">
        <v>5458</v>
      </c>
      <c r="E236" s="173">
        <f t="shared" si="13"/>
        <v>216574</v>
      </c>
      <c r="F236" s="53">
        <v>205780</v>
      </c>
      <c r="G236" s="53">
        <v>1594</v>
      </c>
      <c r="H236" s="53">
        <v>317</v>
      </c>
      <c r="I236" s="53">
        <v>63505</v>
      </c>
      <c r="J236" s="194">
        <f t="shared" si="14"/>
        <v>0</v>
      </c>
      <c r="K236" s="172">
        <f>VLOOKUP($C236,'DAC Definition'!$A$6:$D$834,MATCH('DAC Definition'!$A$3,'DAC Definition'!$A$6:$D$6,0),FALSE)</f>
        <v>0</v>
      </c>
      <c r="L236" s="172">
        <f t="shared" si="15"/>
        <v>0</v>
      </c>
      <c r="M236" s="173">
        <f>'Census Tract'!G232</f>
        <v>4977</v>
      </c>
      <c r="N236" s="195">
        <f t="shared" si="12"/>
        <v>38.552522110992321</v>
      </c>
      <c r="O236" s="196">
        <f ca="1">IF($L236=1,'Census Tract'!J232*'DAC Adjustment'!$O$5,'Census Tract'!J232)</f>
        <v>3.6339625370977866</v>
      </c>
      <c r="P236" s="196">
        <f ca="1">IF($L236=1,'Census Tract'!K232*'DAC Adjustment'!$O$5,'Census Tract'!K232)</f>
        <v>18.331070865525032</v>
      </c>
      <c r="Q236" s="196">
        <f ca="1">IF($L236=1,'Census Tract'!L232*'DAC Adjustment'!$O$5,'Census Tract'!L232)</f>
        <v>84.93811512706192</v>
      </c>
      <c r="R236" s="196">
        <f ca="1">IF($L236=1,'Census Tract'!M232*'DAC Adjustment'!$O$5,'Census Tract'!M232)</f>
        <v>184.76733179283556</v>
      </c>
      <c r="S236" s="196">
        <f ca="1">IF($L236=1,'Census Tract'!N232*'DAC Adjustment'!$O$5,'Census Tract'!N232)</f>
        <v>1.6552058727766799</v>
      </c>
      <c r="T236" s="196">
        <f ca="1">IF($L236=1,'Census Tract'!O232*'DAC Adjustment'!$O$5,'Census Tract'!O232)</f>
        <v>8.6514156415712034</v>
      </c>
      <c r="U236" s="196">
        <f ca="1">IF($L236=1,'Census Tract'!P232*'DAC Adjustment'!$O$5,'Census Tract'!P232)</f>
        <v>40.36266389023212</v>
      </c>
      <c r="V236" s="196">
        <f ca="1">IF($L236=1,'Census Tract'!Q232*'DAC Adjustment'!$O$5,'Census Tract'!Q232)</f>
        <v>87.889415449242335</v>
      </c>
      <c r="W236" s="196">
        <f ca="1">IF($L236=1,'Census Tract'!R232*'DAC Adjustment'!$O$5,'Census Tract'!R232)</f>
        <v>1.1304307974935468</v>
      </c>
      <c r="X236" s="196">
        <f ca="1">IF($L236=1,'Census Tract'!S232*'DAC Adjustment'!$O$5,'Census Tract'!S232)</f>
        <v>5.856118649817236</v>
      </c>
      <c r="Y236" s="196">
        <f ca="1">IF($L236=1,'Census Tract'!T232*'DAC Adjustment'!$O$5,'Census Tract'!T232)</f>
        <v>26.984822963152016</v>
      </c>
      <c r="Z236" s="197">
        <f ca="1">IF($L236=1,'Census Tract'!U232*'DAC Adjustment'!$O$5,'Census Tract'!U232)</f>
        <v>58.649225943191773</v>
      </c>
    </row>
    <row r="237" spans="1:26" x14ac:dyDescent="0.25">
      <c r="A237" s="193">
        <v>29</v>
      </c>
      <c r="B237" s="53" t="s">
        <v>41</v>
      </c>
      <c r="C237" s="173">
        <v>41029001301</v>
      </c>
      <c r="D237" s="53">
        <v>5465</v>
      </c>
      <c r="E237" s="173">
        <f t="shared" si="13"/>
        <v>216574</v>
      </c>
      <c r="F237" s="53">
        <v>205780</v>
      </c>
      <c r="G237" s="53">
        <v>1594</v>
      </c>
      <c r="H237" s="53">
        <v>317</v>
      </c>
      <c r="I237" s="53">
        <v>61111</v>
      </c>
      <c r="J237" s="194">
        <f t="shared" si="14"/>
        <v>0</v>
      </c>
      <c r="K237" s="172">
        <f>VLOOKUP($C237,'DAC Definition'!$A$6:$D$834,MATCH('DAC Definition'!$A$3,'DAC Definition'!$A$6:$D$6,0),FALSE)</f>
        <v>0</v>
      </c>
      <c r="L237" s="172">
        <f t="shared" si="15"/>
        <v>0</v>
      </c>
      <c r="M237" s="173">
        <f>'Census Tract'!G233</f>
        <v>3859</v>
      </c>
      <c r="N237" s="195">
        <f t="shared" si="12"/>
        <v>29.892341335406748</v>
      </c>
      <c r="O237" s="196">
        <f ca="1">IF($L237=1,'Census Tract'!J233*'DAC Adjustment'!$O$5,'Census Tract'!J233)</f>
        <v>13.55552537094151</v>
      </c>
      <c r="P237" s="196">
        <f ca="1">IF($L237=1,'Census Tract'!K233*'DAC Adjustment'!$O$5,'Census Tract'!K233)</f>
        <v>68.379157368144533</v>
      </c>
      <c r="Q237" s="196">
        <f ca="1">IF($L237=1,'Census Tract'!L233*'DAC Adjustment'!$O$5,'Census Tract'!L233)</f>
        <v>316.83892247397051</v>
      </c>
      <c r="R237" s="196">
        <f ca="1">IF($L237=1,'Census Tract'!M233*'DAC Adjustment'!$O$5,'Census Tract'!M233)</f>
        <v>689.22511673420524</v>
      </c>
      <c r="S237" s="196">
        <f ca="1">IF($L237=1,'Census Tract'!N233*'DAC Adjustment'!$O$5,'Census Tract'!N233)</f>
        <v>1.2833914934790451</v>
      </c>
      <c r="T237" s="196">
        <f ca="1">IF($L237=1,'Census Tract'!O233*'DAC Adjustment'!$O$5,'Census Tract'!O233)</f>
        <v>6.7080194817808474</v>
      </c>
      <c r="U237" s="196">
        <f ca="1">IF($L237=1,'Census Tract'!P233*'DAC Adjustment'!$O$5,'Census Tract'!P233)</f>
        <v>31.295864969340119</v>
      </c>
      <c r="V237" s="196">
        <f ca="1">IF($L237=1,'Census Tract'!Q233*'DAC Adjustment'!$O$5,'Census Tract'!Q233)</f>
        <v>68.146524858072368</v>
      </c>
      <c r="W237" s="196">
        <f ca="1">IF($L237=1,'Census Tract'!R233*'DAC Adjustment'!$O$5,'Census Tract'!R233)</f>
        <v>0.87649838206300934</v>
      </c>
      <c r="X237" s="196">
        <f ca="1">IF($L237=1,'Census Tract'!S233*'DAC Adjustment'!$O$5,'Census Tract'!S233)</f>
        <v>4.5406393147769171</v>
      </c>
      <c r="Y237" s="196">
        <f ca="1">IF($L237=1,'Census Tract'!T233*'DAC Adjustment'!$O$5,'Census Tract'!T233)</f>
        <v>20.923132773719839</v>
      </c>
      <c r="Z237" s="197">
        <f ca="1">IF($L237=1,'Census Tract'!U233*'DAC Adjustment'!$O$5,'Census Tract'!U233)</f>
        <v>45.474656000557978</v>
      </c>
    </row>
    <row r="238" spans="1:26" x14ac:dyDescent="0.25">
      <c r="A238" s="193">
        <v>29</v>
      </c>
      <c r="B238" s="53" t="s">
        <v>41</v>
      </c>
      <c r="C238" s="173">
        <v>41029002100</v>
      </c>
      <c r="D238" s="53">
        <v>3307</v>
      </c>
      <c r="E238" s="173">
        <f t="shared" si="13"/>
        <v>216574</v>
      </c>
      <c r="F238" s="53">
        <v>205780</v>
      </c>
      <c r="G238" s="53">
        <v>1594</v>
      </c>
      <c r="H238" s="53">
        <v>317</v>
      </c>
      <c r="I238" s="53">
        <v>57875</v>
      </c>
      <c r="J238" s="194">
        <f t="shared" si="14"/>
        <v>0</v>
      </c>
      <c r="K238" s="172">
        <f>VLOOKUP($C238,'DAC Definition'!$A$6:$D$834,MATCH('DAC Definition'!$A$3,'DAC Definition'!$A$6:$D$6,0),FALSE)</f>
        <v>0</v>
      </c>
      <c r="L238" s="172">
        <f t="shared" si="15"/>
        <v>0</v>
      </c>
      <c r="M238" s="173">
        <f>'Census Tract'!G234</f>
        <v>2793</v>
      </c>
      <c r="N238" s="195">
        <f t="shared" si="12"/>
        <v>21.634959665662358</v>
      </c>
      <c r="O238" s="196">
        <f ca="1">IF($L238=1,'Census Tract'!J234*'DAC Adjustment'!$O$5,'Census Tract'!J234)</f>
        <v>0.47174230122040134</v>
      </c>
      <c r="P238" s="196">
        <f ca="1">IF($L238=1,'Census Tract'!K234*'DAC Adjustment'!$O$5,'Census Tract'!K234)</f>
        <v>2.3443565503969728</v>
      </c>
      <c r="Q238" s="196">
        <f ca="1">IF($L238=1,'Census Tract'!L234*'DAC Adjustment'!$O$5,'Census Tract'!L234)</f>
        <v>10.78728541528818</v>
      </c>
      <c r="R238" s="196">
        <f ca="1">IF($L238=1,'Census Tract'!M234*'DAC Adjustment'!$O$5,'Census Tract'!M234)</f>
        <v>23.429228861997149</v>
      </c>
      <c r="S238" s="196">
        <f ca="1">IF($L238=1,'Census Tract'!N234*'DAC Adjustment'!$O$5,'Census Tract'!N234)</f>
        <v>0.70058394307535876</v>
      </c>
      <c r="T238" s="196">
        <f ca="1">IF($L238=1,'Census Tract'!O234*'DAC Adjustment'!$O$5,'Census Tract'!O234)</f>
        <v>3.3337886918164994</v>
      </c>
      <c r="U238" s="196">
        <f ca="1">IF($L238=1,'Census Tract'!P234*'DAC Adjustment'!$O$5,'Census Tract'!P234)</f>
        <v>15.204711586176927</v>
      </c>
      <c r="V238" s="196">
        <f ca="1">IF($L238=1,'Census Tract'!Q234*'DAC Adjustment'!$O$5,'Census Tract'!Q234)</f>
        <v>32.979286780521939</v>
      </c>
      <c r="W238" s="196">
        <f ca="1">IF($L238=1,'Census Tract'!R234*'DAC Adjustment'!$O$5,'Census Tract'!R234)</f>
        <v>0.29167647892067305</v>
      </c>
      <c r="X238" s="196">
        <f ca="1">IF($L238=1,'Census Tract'!S234*'DAC Adjustment'!$O$5,'Census Tract'!S234)</f>
        <v>1.3855027436142091</v>
      </c>
      <c r="Y238" s="196">
        <f ca="1">IF($L238=1,'Census Tract'!T234*'DAC Adjustment'!$O$5,'Census Tract'!T234)</f>
        <v>6.0791930320386935</v>
      </c>
      <c r="Z238" s="197">
        <f ca="1">IF($L238=1,'Census Tract'!U234*'DAC Adjustment'!$O$5,'Census Tract'!U234)</f>
        <v>13.059951322756497</v>
      </c>
    </row>
    <row r="239" spans="1:26" x14ac:dyDescent="0.25">
      <c r="A239" s="193">
        <v>29</v>
      </c>
      <c r="B239" s="53" t="s">
        <v>41</v>
      </c>
      <c r="C239" s="173">
        <v>41029000404</v>
      </c>
      <c r="D239" s="53">
        <v>4725</v>
      </c>
      <c r="E239" s="173">
        <f t="shared" si="13"/>
        <v>216574</v>
      </c>
      <c r="F239" s="53">
        <v>205780</v>
      </c>
      <c r="G239" s="53">
        <v>1594</v>
      </c>
      <c r="H239" s="53">
        <v>317</v>
      </c>
      <c r="I239" s="53">
        <v>80948</v>
      </c>
      <c r="J239" s="194">
        <f t="shared" si="14"/>
        <v>0</v>
      </c>
      <c r="K239" s="172">
        <f>VLOOKUP($C239,'DAC Definition'!$A$6:$D$834,MATCH('DAC Definition'!$A$3,'DAC Definition'!$A$6:$D$6,0),FALSE)</f>
        <v>0</v>
      </c>
      <c r="L239" s="172">
        <f t="shared" si="15"/>
        <v>0</v>
      </c>
      <c r="M239" s="173">
        <f>'Census Tract'!G235</f>
        <v>3817</v>
      </c>
      <c r="N239" s="195">
        <f t="shared" si="12"/>
        <v>29.567003596073477</v>
      </c>
      <c r="O239" s="196">
        <f ca="1">IF($L239=1,'Census Tract'!J235*'DAC Adjustment'!$O$5,'Census Tract'!J235)</f>
        <v>8.8639476980903437E-2</v>
      </c>
      <c r="P239" s="196">
        <f ca="1">IF($L239=1,'Census Tract'!K235*'DAC Adjustment'!$O$5,'Census Tract'!K235)</f>
        <v>0.44050011615739298</v>
      </c>
      <c r="Q239" s="196">
        <f ca="1">IF($L239=1,'Census Tract'!L235*'DAC Adjustment'!$O$5,'Census Tract'!L235)</f>
        <v>2.0269103168853584</v>
      </c>
      <c r="R239" s="196">
        <f ca="1">IF($L239=1,'Census Tract'!M235*'DAC Adjustment'!$O$5,'Census Tract'!M235)</f>
        <v>4.4023073339421392</v>
      </c>
      <c r="S239" s="196">
        <f ca="1">IF($L239=1,'Census Tract'!N235*'DAC Adjustment'!$O$5,'Census Tract'!N235)</f>
        <v>0.95743963863897041</v>
      </c>
      <c r="T239" s="196">
        <f ca="1">IF($L239=1,'Census Tract'!O235*'DAC Adjustment'!$O$5,'Census Tract'!O235)</f>
        <v>4.5560585165283127</v>
      </c>
      <c r="U239" s="196">
        <f ca="1">IF($L239=1,'Census Tract'!P235*'DAC Adjustment'!$O$5,'Census Tract'!P235)</f>
        <v>20.779228114728724</v>
      </c>
      <c r="V239" s="196">
        <f ca="1">IF($L239=1,'Census Tract'!Q235*'DAC Adjustment'!$O$5,'Census Tract'!Q235)</f>
        <v>45.070511149750175</v>
      </c>
      <c r="W239" s="196">
        <f ca="1">IF($L239=1,'Census Tract'!R235*'DAC Adjustment'!$O$5,'Census Tract'!R235)</f>
        <v>0.39861407806666987</v>
      </c>
      <c r="X239" s="196">
        <f ca="1">IF($L239=1,'Census Tract'!S235*'DAC Adjustment'!$O$5,'Census Tract'!S235)</f>
        <v>1.8934708100162678</v>
      </c>
      <c r="Y239" s="196">
        <f ca="1">IF($L239=1,'Census Tract'!T235*'DAC Adjustment'!$O$5,'Census Tract'!T235)</f>
        <v>8.3080128189372342</v>
      </c>
      <c r="Z239" s="197">
        <f ca="1">IF($L239=1,'Census Tract'!U235*'DAC Adjustment'!$O$5,'Census Tract'!U235)</f>
        <v>17.848132545278034</v>
      </c>
    </row>
    <row r="240" spans="1:26" x14ac:dyDescent="0.25">
      <c r="A240" s="193">
        <v>29</v>
      </c>
      <c r="B240" s="53" t="s">
        <v>41</v>
      </c>
      <c r="C240" s="173">
        <v>41029000502</v>
      </c>
      <c r="D240" s="53">
        <v>6320</v>
      </c>
      <c r="E240" s="173">
        <f t="shared" si="13"/>
        <v>216574</v>
      </c>
      <c r="F240" s="53">
        <v>205780</v>
      </c>
      <c r="G240" s="53">
        <v>1594</v>
      </c>
      <c r="H240" s="53">
        <v>317</v>
      </c>
      <c r="I240" s="53">
        <v>28362</v>
      </c>
      <c r="J240" s="194">
        <f t="shared" si="14"/>
        <v>1</v>
      </c>
      <c r="K240" s="172">
        <f>VLOOKUP($C240,'DAC Definition'!$A$6:$D$834,MATCH('DAC Definition'!$A$3,'DAC Definition'!$A$6:$D$6,0),FALSE)</f>
        <v>1</v>
      </c>
      <c r="L240" s="172">
        <f t="shared" si="15"/>
        <v>1</v>
      </c>
      <c r="M240" s="173">
        <f>'Census Tract'!G236</f>
        <v>3369</v>
      </c>
      <c r="N240" s="195">
        <f t="shared" si="12"/>
        <v>26.096734376518611</v>
      </c>
      <c r="O240" s="196">
        <f ca="1">IF($L240=1,'Census Tract'!J236*'DAC Adjustment'!$O$5,'Census Tract'!J236)</f>
        <v>3.1105194994216752</v>
      </c>
      <c r="P240" s="196">
        <f ca="1">IF($L240=1,'Census Tract'!K236*'DAC Adjustment'!$O$5,'Census Tract'!K236)</f>
        <v>15.457945460353713</v>
      </c>
      <c r="Q240" s="196">
        <f ca="1">IF($L240=1,'Census Tract'!L236*'DAC Adjustment'!$O$5,'Census Tract'!L236)</f>
        <v>71.127947490136634</v>
      </c>
      <c r="R240" s="196">
        <f ca="1">IF($L240=1,'Census Tract'!M236*'DAC Adjustment'!$O$5,'Census Tract'!M236)</f>
        <v>154.48492332174078</v>
      </c>
      <c r="S240" s="196">
        <f ca="1">IF($L240=1,'Census Tract'!N236*'DAC Adjustment'!$O$5,'Census Tract'!N236)</f>
        <v>1.0563315897873631</v>
      </c>
      <c r="T240" s="196">
        <f ca="1">IF($L240=1,'Census Tract'!O236*'DAC Adjustment'!$O$5,'Census Tract'!O236)</f>
        <v>5.0266443352711185</v>
      </c>
      <c r="U240" s="196">
        <f ca="1">IF($L240=1,'Census Tract'!P236*'DAC Adjustment'!$O$5,'Census Tract'!P236)</f>
        <v>22.925471416859146</v>
      </c>
      <c r="V240" s="196">
        <f ca="1">IF($L240=1,'Census Tract'!Q236*'DAC Adjustment'!$O$5,'Census Tract'!Q236)</f>
        <v>49.725750610266033</v>
      </c>
      <c r="W240" s="196">
        <f ca="1">IF($L240=1,'Census Tract'!R236*'DAC Adjustment'!$O$5,'Census Tract'!R236)</f>
        <v>0.43978609805037039</v>
      </c>
      <c r="X240" s="196">
        <f ca="1">IF($L240=1,'Census Tract'!S236*'DAC Adjustment'!$O$5,'Census Tract'!S236)</f>
        <v>2.0890434762067094</v>
      </c>
      <c r="Y240" s="196">
        <f ca="1">IF($L240=1,'Census Tract'!T236*'DAC Adjustment'!$O$5,'Census Tract'!T236)</f>
        <v>9.166130202711404</v>
      </c>
      <c r="Z240" s="197">
        <f ca="1">IF($L240=1,'Census Tract'!U236*'DAC Adjustment'!$O$5,'Census Tract'!U236)</f>
        <v>19.691629075531079</v>
      </c>
    </row>
    <row r="241" spans="1:26" x14ac:dyDescent="0.25">
      <c r="A241" s="193">
        <v>29</v>
      </c>
      <c r="B241" s="53" t="s">
        <v>41</v>
      </c>
      <c r="C241" s="173">
        <v>41029000800</v>
      </c>
      <c r="D241" s="53">
        <v>5971</v>
      </c>
      <c r="E241" s="173">
        <f t="shared" si="13"/>
        <v>216574</v>
      </c>
      <c r="F241" s="53">
        <v>205780</v>
      </c>
      <c r="G241" s="53">
        <v>1594</v>
      </c>
      <c r="H241" s="53">
        <v>317</v>
      </c>
      <c r="I241" s="53">
        <v>50619</v>
      </c>
      <c r="J241" s="194">
        <f t="shared" si="14"/>
        <v>0</v>
      </c>
      <c r="K241" s="172">
        <f>VLOOKUP($C241,'DAC Definition'!$A$6:$D$834,MATCH('DAC Definition'!$A$3,'DAC Definition'!$A$6:$D$6,0),FALSE)</f>
        <v>0</v>
      </c>
      <c r="L241" s="172">
        <f t="shared" si="15"/>
        <v>0</v>
      </c>
      <c r="M241" s="173">
        <f>'Census Tract'!G237</f>
        <v>4830</v>
      </c>
      <c r="N241" s="195">
        <f t="shared" si="12"/>
        <v>37.413840023325882</v>
      </c>
      <c r="O241" s="196">
        <f ca="1">IF($L241=1,'Census Tract'!J237*'DAC Adjustment'!$O$5,'Census Tract'!J237)</f>
        <v>1.2549747418878194</v>
      </c>
      <c r="P241" s="196">
        <f ca="1">IF($L241=1,'Census Tract'!K237*'DAC Adjustment'!$O$5,'Census Tract'!K237)</f>
        <v>6.2366852603978922</v>
      </c>
      <c r="Q241" s="196">
        <f ca="1">IF($L241=1,'Census Tract'!L237*'DAC Adjustment'!$O$5,'Census Tract'!L237)</f>
        <v>28.697385616467283</v>
      </c>
      <c r="R241" s="196">
        <f ca="1">IF($L241=1,'Census Tract'!M237*'DAC Adjustment'!$O$5,'Census Tract'!M237)</f>
        <v>62.32871287490962</v>
      </c>
      <c r="S241" s="196">
        <f ca="1">IF($L241=1,'Census Tract'!N237*'DAC Adjustment'!$O$5,'Census Tract'!N237)</f>
        <v>1.2115361421603952</v>
      </c>
      <c r="T241" s="196">
        <f ca="1">IF($L241=1,'Census Tract'!O237*'DAC Adjustment'!$O$5,'Census Tract'!O237)</f>
        <v>5.7651984896074815</v>
      </c>
      <c r="U241" s="196">
        <f ca="1">IF($L241=1,'Census Tract'!P237*'DAC Adjustment'!$O$5,'Census Tract'!P237)</f>
        <v>26.293862141508978</v>
      </c>
      <c r="V241" s="196">
        <f ca="1">IF($L241=1,'Census Tract'!Q237*'DAC Adjustment'!$O$5,'Census Tract'!Q237)</f>
        <v>57.031849319699603</v>
      </c>
      <c r="W241" s="196">
        <f ca="1">IF($L241=1,'Census Tract'!R237*'DAC Adjustment'!$O$5,'Census Tract'!R237)</f>
        <v>0.50440293347184073</v>
      </c>
      <c r="X241" s="196">
        <f ca="1">IF($L241=1,'Census Tract'!S237*'DAC Adjustment'!$O$5,'Census Tract'!S237)</f>
        <v>2.3959821882050236</v>
      </c>
      <c r="Y241" s="196">
        <f ca="1">IF($L241=1,'Census Tract'!T237*'DAC Adjustment'!$O$5,'Census Tract'!T237)</f>
        <v>10.512890205781202</v>
      </c>
      <c r="Z241" s="197">
        <f ca="1">IF($L241=1,'Census Tract'!U237*'DAC Adjustment'!$O$5,'Census Tract'!U237)</f>
        <v>22.584878227323269</v>
      </c>
    </row>
    <row r="242" spans="1:26" x14ac:dyDescent="0.25">
      <c r="A242" s="193">
        <v>29</v>
      </c>
      <c r="B242" s="53" t="s">
        <v>41</v>
      </c>
      <c r="C242" s="173">
        <v>41029002900</v>
      </c>
      <c r="D242" s="53">
        <v>7719</v>
      </c>
      <c r="E242" s="173">
        <f t="shared" si="13"/>
        <v>216574</v>
      </c>
      <c r="F242" s="53">
        <v>205780</v>
      </c>
      <c r="G242" s="53">
        <v>1594</v>
      </c>
      <c r="H242" s="53">
        <v>317</v>
      </c>
      <c r="I242" s="53">
        <v>53037</v>
      </c>
      <c r="J242" s="194">
        <f t="shared" si="14"/>
        <v>0</v>
      </c>
      <c r="K242" s="172">
        <f>VLOOKUP($C242,'DAC Definition'!$A$6:$D$834,MATCH('DAC Definition'!$A$3,'DAC Definition'!$A$6:$D$6,0),FALSE)</f>
        <v>0</v>
      </c>
      <c r="L242" s="172">
        <f t="shared" si="15"/>
        <v>0</v>
      </c>
      <c r="M242" s="173">
        <f>'Census Tract'!G238</f>
        <v>6524</v>
      </c>
      <c r="N242" s="195">
        <f t="shared" si="12"/>
        <v>50.535795509767709</v>
      </c>
      <c r="O242" s="196">
        <f ca="1">IF($L242=1,'Census Tract'!J238*'DAC Adjustment'!$O$5,'Census Tract'!J238)</f>
        <v>1.7608968572998156</v>
      </c>
      <c r="P242" s="196">
        <f ca="1">IF($L242=1,'Census Tract'!K238*'DAC Adjustment'!$O$5,'Census Tract'!K238)</f>
        <v>8.882624613907689</v>
      </c>
      <c r="Q242" s="196">
        <f ca="1">IF($L242=1,'Census Tract'!L238*'DAC Adjustment'!$O$5,'Census Tract'!L238)</f>
        <v>41.158173334297238</v>
      </c>
      <c r="R242" s="196">
        <f ca="1">IF($L242=1,'Census Tract'!M238*'DAC Adjustment'!$O$5,'Census Tract'!M238)</f>
        <v>89.53207705479474</v>
      </c>
      <c r="S242" s="196">
        <f ca="1">IF($L242=1,'Census Tract'!N238*'DAC Adjustment'!$O$5,'Census Tract'!N238)</f>
        <v>2.1696932115722443</v>
      </c>
      <c r="T242" s="196">
        <f ca="1">IF($L242=1,'Census Tract'!O238*'DAC Adjustment'!$O$5,'Census Tract'!O238)</f>
        <v>11.340533583606698</v>
      </c>
      <c r="U242" s="196">
        <f ca="1">IF($L242=1,'Census Tract'!P238*'DAC Adjustment'!$O$5,'Census Tract'!P238)</f>
        <v>52.908583327280361</v>
      </c>
      <c r="V242" s="196">
        <f ca="1">IF($L242=1,'Census Tract'!Q238*'DAC Adjustment'!$O$5,'Census Tract'!Q238)</f>
        <v>115.20806638353565</v>
      </c>
      <c r="W242" s="196">
        <f ca="1">IF($L242=1,'Census Tract'!R238*'DAC Adjustment'!$O$5,'Census Tract'!R238)</f>
        <v>1.4818023955892907</v>
      </c>
      <c r="X242" s="196">
        <f ca="1">IF($L242=1,'Census Tract'!S238*'DAC Adjustment'!$O$5,'Census Tract'!S238)</f>
        <v>7.6763749390009339</v>
      </c>
      <c r="Y242" s="196">
        <f ca="1">IF($L242=1,'Census Tract'!T238*'DAC Adjustment'!$O$5,'Census Tract'!T238)</f>
        <v>35.372510550854685</v>
      </c>
      <c r="Z242" s="197">
        <f ca="1">IF($L242=1,'Census Tract'!U238*'DAC Adjustment'!$O$5,'Census Tract'!U238)</f>
        <v>76.879154119626904</v>
      </c>
    </row>
    <row r="243" spans="1:26" x14ac:dyDescent="0.25">
      <c r="A243" s="193">
        <v>29</v>
      </c>
      <c r="B243" s="53" t="s">
        <v>41</v>
      </c>
      <c r="C243" s="173">
        <v>41029002600</v>
      </c>
      <c r="D243" s="53">
        <v>2556</v>
      </c>
      <c r="E243" s="173">
        <f t="shared" si="13"/>
        <v>216574</v>
      </c>
      <c r="F243" s="53">
        <v>205780</v>
      </c>
      <c r="G243" s="53">
        <v>1594</v>
      </c>
      <c r="H243" s="53">
        <v>317</v>
      </c>
      <c r="I243" s="53">
        <v>45954</v>
      </c>
      <c r="J243" s="194">
        <f t="shared" si="14"/>
        <v>1</v>
      </c>
      <c r="K243" s="172">
        <f>VLOOKUP($C243,'DAC Definition'!$A$6:$D$834,MATCH('DAC Definition'!$A$3,'DAC Definition'!$A$6:$D$6,0),FALSE)</f>
        <v>0</v>
      </c>
      <c r="L243" s="172">
        <f t="shared" si="15"/>
        <v>1</v>
      </c>
      <c r="M243" s="173">
        <f>'Census Tract'!G239</f>
        <v>2498</v>
      </c>
      <c r="N243" s="195">
        <f t="shared" si="12"/>
        <v>19.349849353678685</v>
      </c>
      <c r="O243" s="196">
        <f ca="1">IF($L243=1,'Census Tract'!J239*'DAC Adjustment'!$O$5,'Census Tract'!J239)</f>
        <v>0.74907261599795816</v>
      </c>
      <c r="P243" s="196">
        <f ca="1">IF($L243=1,'Census Tract'!K239*'DAC Adjustment'!$O$5,'Census Tract'!K239)</f>
        <v>3.7786034025130877</v>
      </c>
      <c r="Q243" s="196">
        <f ca="1">IF($L243=1,'Census Tract'!L239*'DAC Adjustment'!$O$5,'Census Tract'!L239)</f>
        <v>17.508385253464137</v>
      </c>
      <c r="R243" s="196">
        <f ca="1">IF($L243=1,'Census Tract'!M239*'DAC Adjustment'!$O$5,'Census Tract'!M239)</f>
        <v>38.086289323047502</v>
      </c>
      <c r="S243" s="196">
        <f ca="1">IF($L243=1,'Census Tract'!N239*'DAC Adjustment'!$O$5,'Census Tract'!N239)</f>
        <v>1.0384529511242078</v>
      </c>
      <c r="T243" s="196">
        <f ca="1">IF($L243=1,'Census Tract'!O239*'DAC Adjustment'!$O$5,'Census Tract'!O239)</f>
        <v>5.4277768416327268</v>
      </c>
      <c r="U243" s="196">
        <f ca="1">IF($L243=1,'Census Tract'!P239*'DAC Adjustment'!$O$5,'Census Tract'!P239)</f>
        <v>25.322969258036927</v>
      </c>
      <c r="V243" s="196">
        <f ca="1">IF($L243=1,'Census Tract'!Q239*'DAC Adjustment'!$O$5,'Census Tract'!Q239)</f>
        <v>55.140586646626311</v>
      </c>
      <c r="W243" s="196">
        <f ca="1">IF($L243=1,'Census Tract'!R239*'DAC Adjustment'!$O$5,'Census Tract'!R239)</f>
        <v>0.70921642860630896</v>
      </c>
      <c r="X243" s="196">
        <f ca="1">IF($L243=1,'Census Tract'!S239*'DAC Adjustment'!$O$5,'Census Tract'!S239)</f>
        <v>3.6740467116846127</v>
      </c>
      <c r="Y243" s="196">
        <f ca="1">IF($L243=1,'Census Tract'!T239*'DAC Adjustment'!$O$5,'Census Tract'!T239)</f>
        <v>16.929899478087634</v>
      </c>
      <c r="Z243" s="197">
        <f ca="1">IF($L243=1,'Census Tract'!U239*'DAC Adjustment'!$O$5,'Census Tract'!U239)</f>
        <v>36.795701829940988</v>
      </c>
    </row>
    <row r="244" spans="1:26" x14ac:dyDescent="0.25">
      <c r="A244" s="193">
        <v>29</v>
      </c>
      <c r="B244" s="53" t="s">
        <v>41</v>
      </c>
      <c r="C244" s="173">
        <v>41029000203</v>
      </c>
      <c r="D244" s="53">
        <v>3880</v>
      </c>
      <c r="E244" s="173">
        <f t="shared" si="13"/>
        <v>216574</v>
      </c>
      <c r="F244" s="53">
        <v>205780</v>
      </c>
      <c r="G244" s="53">
        <v>1594</v>
      </c>
      <c r="H244" s="53">
        <v>317</v>
      </c>
      <c r="I244" s="53">
        <v>45754</v>
      </c>
      <c r="J244" s="194">
        <f t="shared" si="14"/>
        <v>1</v>
      </c>
      <c r="K244" s="172">
        <f>VLOOKUP($C244,'DAC Definition'!$A$6:$D$834,MATCH('DAC Definition'!$A$3,'DAC Definition'!$A$6:$D$6,0),FALSE)</f>
        <v>0</v>
      </c>
      <c r="L244" s="172">
        <f t="shared" si="15"/>
        <v>1</v>
      </c>
      <c r="M244" s="173">
        <f>'Census Tract'!G240</f>
        <v>2988</v>
      </c>
      <c r="N244" s="195">
        <f t="shared" si="12"/>
        <v>23.145456312566818</v>
      </c>
      <c r="O244" s="196">
        <f ca="1">IF($L244=1,'Census Tract'!J240*'DAC Adjustment'!$O$5,'Census Tract'!J240)</f>
        <v>0.40000441942653459</v>
      </c>
      <c r="P244" s="196">
        <f ca="1">IF($L244=1,'Census Tract'!K240*'DAC Adjustment'!$O$5,'Census Tract'!K240)</f>
        <v>1.9878501004560318</v>
      </c>
      <c r="Q244" s="196">
        <f ca="1">IF($L244=1,'Census Tract'!L240*'DAC Adjustment'!$O$5,'Census Tract'!L240)</f>
        <v>9.1468622350970623</v>
      </c>
      <c r="R244" s="196">
        <f ca="1">IF($L244=1,'Census Tract'!M240*'DAC Adjustment'!$O$5,'Census Tract'!M240)</f>
        <v>19.86634453664567</v>
      </c>
      <c r="S244" s="196">
        <f ca="1">IF($L244=1,'Census Tract'!N240*'DAC Adjustment'!$O$5,'Census Tract'!N240)</f>
        <v>0.93687111614266572</v>
      </c>
      <c r="T244" s="196">
        <f ca="1">IF($L244=1,'Census Tract'!O240*'DAC Adjustment'!$O$5,'Census Tract'!O240)</f>
        <v>4.4581814407213125</v>
      </c>
      <c r="U244" s="196">
        <f ca="1">IF($L244=1,'Census Tract'!P240*'DAC Adjustment'!$O$5,'Census Tract'!P240)</f>
        <v>20.332831283340788</v>
      </c>
      <c r="V244" s="196">
        <f ca="1">IF($L244=1,'Census Tract'!Q240*'DAC Adjustment'!$O$5,'Census Tract'!Q240)</f>
        <v>44.102268573308066</v>
      </c>
      <c r="W244" s="196">
        <f ca="1">IF($L244=1,'Census Tract'!R240*'DAC Adjustment'!$O$5,'Census Tract'!R240)</f>
        <v>0.39005071563505689</v>
      </c>
      <c r="X244" s="196">
        <f ca="1">IF($L244=1,'Census Tract'!S240*'DAC Adjustment'!$O$5,'Census Tract'!S240)</f>
        <v>1.8527936796989155</v>
      </c>
      <c r="Y244" s="196">
        <f ca="1">IF($L244=1,'Census Tract'!T240*'DAC Adjustment'!$O$5,'Census Tract'!T240)</f>
        <v>8.1295331094394996</v>
      </c>
      <c r="Z244" s="197">
        <f ca="1">IF($L244=1,'Census Tract'!U240*'DAC Adjustment'!$O$5,'Census Tract'!U240)</f>
        <v>17.464703970818302</v>
      </c>
    </row>
    <row r="245" spans="1:26" x14ac:dyDescent="0.25">
      <c r="A245" s="193">
        <v>29</v>
      </c>
      <c r="B245" s="53" t="s">
        <v>41</v>
      </c>
      <c r="C245" s="173">
        <v>41029001601</v>
      </c>
      <c r="D245" s="53">
        <v>5051</v>
      </c>
      <c r="E245" s="173">
        <f t="shared" si="13"/>
        <v>216574</v>
      </c>
      <c r="F245" s="53">
        <v>205780</v>
      </c>
      <c r="G245" s="53">
        <v>1594</v>
      </c>
      <c r="H245" s="53">
        <v>317</v>
      </c>
      <c r="I245" s="53">
        <v>36739</v>
      </c>
      <c r="J245" s="194">
        <f t="shared" si="14"/>
        <v>1</v>
      </c>
      <c r="K245" s="172">
        <f>VLOOKUP($C245,'DAC Definition'!$A$6:$D$834,MATCH('DAC Definition'!$A$3,'DAC Definition'!$A$6:$D$6,0),FALSE)</f>
        <v>1</v>
      </c>
      <c r="L245" s="172">
        <f t="shared" si="15"/>
        <v>1</v>
      </c>
      <c r="M245" s="173">
        <f>'Census Tract'!G241</f>
        <v>3297</v>
      </c>
      <c r="N245" s="195">
        <f t="shared" si="12"/>
        <v>25.539012537661581</v>
      </c>
      <c r="O245" s="196">
        <f ca="1">IF($L245=1,'Census Tract'!J241*'DAC Adjustment'!$O$5,'Census Tract'!J241)</f>
        <v>1.6463405682187573</v>
      </c>
      <c r="P245" s="196">
        <f ca="1">IF($L245=1,'Census Tract'!K241*'DAC Adjustment'!$O$5,'Census Tract'!K241)</f>
        <v>8.1816052647877378</v>
      </c>
      <c r="Q245" s="196">
        <f ca="1">IF($L245=1,'Census Tract'!L241*'DAC Adjustment'!$O$5,'Census Tract'!L241)</f>
        <v>37.6467099816984</v>
      </c>
      <c r="R245" s="196">
        <f ca="1">IF($L245=1,'Census Tract'!M241*'DAC Adjustment'!$O$5,'Census Tract'!M241)</f>
        <v>81.766018984942278</v>
      </c>
      <c r="S245" s="196">
        <f ca="1">IF($L245=1,'Census Tract'!N241*'DAC Adjustment'!$O$5,'Census Tract'!N241)</f>
        <v>1.0337563821694675</v>
      </c>
      <c r="T245" s="196">
        <f ca="1">IF($L245=1,'Census Tract'!O241*'DAC Adjustment'!$O$5,'Census Tract'!O241)</f>
        <v>4.9192182764585564</v>
      </c>
      <c r="U245" s="196">
        <f ca="1">IF($L245=1,'Census Tract'!P241*'DAC Adjustment'!$O$5,'Census Tract'!P241)</f>
        <v>22.435523675091893</v>
      </c>
      <c r="V245" s="196">
        <f ca="1">IF($L245=1,'Census Tract'!Q241*'DAC Adjustment'!$O$5,'Census Tract'!Q241)</f>
        <v>48.663045343439329</v>
      </c>
      <c r="W245" s="196">
        <f ca="1">IF($L245=1,'Census Tract'!R241*'DAC Adjustment'!$O$5,'Census Tract'!R241)</f>
        <v>0.43038728562542927</v>
      </c>
      <c r="X245" s="196">
        <f ca="1">IF($L245=1,'Census Tract'!S241*'DAC Adjustment'!$O$5,'Census Tract'!S241)</f>
        <v>2.0443978453705909</v>
      </c>
      <c r="Y245" s="196">
        <f ca="1">IF($L245=1,'Census Tract'!T241*'DAC Adjustment'!$O$5,'Census Tract'!T241)</f>
        <v>8.970237838628524</v>
      </c>
      <c r="Z245" s="197">
        <f ca="1">IF($L245=1,'Census Tract'!U241*'DAC Adjustment'!$O$5,'Census Tract'!U241)</f>
        <v>19.270792835270395</v>
      </c>
    </row>
    <row r="246" spans="1:26" x14ac:dyDescent="0.25">
      <c r="A246" s="193">
        <v>29</v>
      </c>
      <c r="B246" s="53" t="s">
        <v>41</v>
      </c>
      <c r="C246" s="173">
        <v>41029001602</v>
      </c>
      <c r="D246" s="53">
        <v>6335</v>
      </c>
      <c r="E246" s="173">
        <f t="shared" si="13"/>
        <v>216574</v>
      </c>
      <c r="F246" s="53">
        <v>205780</v>
      </c>
      <c r="G246" s="53">
        <v>1594</v>
      </c>
      <c r="H246" s="53">
        <v>317</v>
      </c>
      <c r="I246" s="53">
        <v>42038</v>
      </c>
      <c r="J246" s="194">
        <f t="shared" si="14"/>
        <v>1</v>
      </c>
      <c r="K246" s="172">
        <f>VLOOKUP($C246,'DAC Definition'!$A$6:$D$834,MATCH('DAC Definition'!$A$3,'DAC Definition'!$A$6:$D$6,0),FALSE)</f>
        <v>0</v>
      </c>
      <c r="L246" s="172">
        <f t="shared" si="15"/>
        <v>1</v>
      </c>
      <c r="M246" s="173">
        <f>'Census Tract'!G242</f>
        <v>4955</v>
      </c>
      <c r="N246" s="195">
        <f t="shared" si="12"/>
        <v>38.382107104674894</v>
      </c>
      <c r="O246" s="196">
        <f ca="1">IF($L246=1,'Census Tract'!J242*'DAC Adjustment'!$O$5,'Census Tract'!J242)</f>
        <v>0.70047722275163093</v>
      </c>
      <c r="P246" s="196">
        <f ca="1">IF($L246=1,'Census Tract'!K242*'DAC Adjustment'!$O$5,'Census Tract'!K242)</f>
        <v>3.4810708331929572</v>
      </c>
      <c r="Q246" s="196">
        <f ca="1">IF($L246=1,'Census Tract'!L242*'DAC Adjustment'!$O$5,'Census Tract'!L242)</f>
        <v>16.017744665216924</v>
      </c>
      <c r="R246" s="196">
        <f ca="1">IF($L246=1,'Census Tract'!M242*'DAC Adjustment'!$O$5,'Census Tract'!M242)</f>
        <v>34.789420244924109</v>
      </c>
      <c r="S246" s="196">
        <f ca="1">IF($L246=1,'Census Tract'!N242*'DAC Adjustment'!$O$5,'Census Tract'!N242)</f>
        <v>1.5536132464815624</v>
      </c>
      <c r="T246" s="196">
        <f ca="1">IF($L246=1,'Census Tract'!O242*'DAC Adjustment'!$O$5,'Census Tract'!O242)</f>
        <v>7.3930016863367154</v>
      </c>
      <c r="U246" s="196">
        <f ca="1">IF($L246=1,'Census Tract'!P242*'DAC Adjustment'!$O$5,'Census Tract'!P242)</f>
        <v>33.717931395232135</v>
      </c>
      <c r="V246" s="196">
        <f ca="1">IF($L246=1,'Census Tract'!Q242*'DAC Adjustment'!$O$5,'Census Tract'!Q242)</f>
        <v>73.134786071198633</v>
      </c>
      <c r="W246" s="196">
        <f ca="1">IF($L246=1,'Census Tract'!R242*'DAC Adjustment'!$O$5,'Census Tract'!R242)</f>
        <v>0.64682104952199038</v>
      </c>
      <c r="X246" s="196">
        <f ca="1">IF($L246=1,'Census Tract'!S242*'DAC Adjustment'!$O$5,'Census Tract'!S242)</f>
        <v>3.0724875110134295</v>
      </c>
      <c r="Y246" s="196">
        <f ca="1">IF($L246=1,'Census Tract'!T242*'DAC Adjustment'!$O$5,'Census Tract'!T242)</f>
        <v>13.481203667092611</v>
      </c>
      <c r="Z246" s="197">
        <f ca="1">IF($L246=1,'Census Tract'!U242*'DAC Adjustment'!$O$5,'Census Tract'!U242)</f>
        <v>28.961716256828879</v>
      </c>
    </row>
    <row r="247" spans="1:26" x14ac:dyDescent="0.25">
      <c r="A247" s="193">
        <v>29</v>
      </c>
      <c r="B247" s="53" t="s">
        <v>41</v>
      </c>
      <c r="C247" s="173">
        <v>41029002300</v>
      </c>
      <c r="D247" s="53">
        <v>1601</v>
      </c>
      <c r="E247" s="173">
        <f t="shared" si="13"/>
        <v>216574</v>
      </c>
      <c r="F247" s="53">
        <v>205780</v>
      </c>
      <c r="G247" s="53">
        <v>1594</v>
      </c>
      <c r="H247" s="53">
        <v>317</v>
      </c>
      <c r="I247" s="53">
        <v>70909</v>
      </c>
      <c r="J247" s="194">
        <f t="shared" si="14"/>
        <v>0</v>
      </c>
      <c r="K247" s="172">
        <f>VLOOKUP($C247,'DAC Definition'!$A$6:$D$834,MATCH('DAC Definition'!$A$3,'DAC Definition'!$A$6:$D$6,0),FALSE)</f>
        <v>0</v>
      </c>
      <c r="L247" s="172">
        <f t="shared" si="15"/>
        <v>0</v>
      </c>
      <c r="M247" s="173">
        <f>'Census Tract'!G243</f>
        <v>1592</v>
      </c>
      <c r="N247" s="195">
        <f t="shared" si="12"/>
        <v>12.331849548061037</v>
      </c>
      <c r="O247" s="196">
        <f ca="1">IF($L247=1,'Census Tract'!J243*'DAC Adjustment'!$O$5,'Census Tract'!J243)</f>
        <v>0.27350753979002368</v>
      </c>
      <c r="P247" s="196">
        <f ca="1">IF($L247=1,'Census Tract'!K243*'DAC Adjustment'!$O$5,'Census Tract'!K243)</f>
        <v>1.3796746782509324</v>
      </c>
      <c r="Q247" s="196">
        <f ca="1">IF($L247=1,'Census Tract'!L243*'DAC Adjustment'!$O$5,'Census Tract'!L243)</f>
        <v>6.3928052822904951</v>
      </c>
      <c r="R247" s="196">
        <f ca="1">IF($L247=1,'Census Tract'!M243*'DAC Adjustment'!$O$5,'Census Tract'!M243)</f>
        <v>13.906378460517855</v>
      </c>
      <c r="S247" s="196">
        <f ca="1">IF($L247=1,'Census Tract'!N243*'DAC Adjustment'!$O$5,'Census Tract'!N243)</f>
        <v>0.52945303384779463</v>
      </c>
      <c r="T247" s="196">
        <f ca="1">IF($L247=1,'Census Tract'!O243*'DAC Adjustment'!$O$5,'Census Tract'!O243)</f>
        <v>2.7673405066066619</v>
      </c>
      <c r="U247" s="196">
        <f ca="1">IF($L247=1,'Census Tract'!P243*'DAC Adjustment'!$O$5,'Census Tract'!P243)</f>
        <v>12.910862148533159</v>
      </c>
      <c r="V247" s="196">
        <f ca="1">IF($L247=1,'Census Tract'!Q243*'DAC Adjustment'!$O$5,'Census Tract'!Q243)</f>
        <v>28.113311110145421</v>
      </c>
      <c r="W247" s="196">
        <f ca="1">IF($L247=1,'Census Tract'!R243*'DAC Adjustment'!$O$5,'Census Tract'!R243)</f>
        <v>0.36159249138230387</v>
      </c>
      <c r="X247" s="196">
        <f ca="1">IF($L247=1,'Census Tract'!S243*'DAC Adjustment'!$O$5,'Census Tract'!S243)</f>
        <v>1.8732049207371988</v>
      </c>
      <c r="Y247" s="196">
        <f ca="1">IF($L247=1,'Census Tract'!T243*'DAC Adjustment'!$O$5,'Census Tract'!T243)</f>
        <v>8.6316733287799892</v>
      </c>
      <c r="Z247" s="197">
        <f ca="1">IF($L247=1,'Census Tract'!U243*'DAC Adjustment'!$O$5,'Census Tract'!U243)</f>
        <v>18.760210508652058</v>
      </c>
    </row>
    <row r="248" spans="1:26" x14ac:dyDescent="0.25">
      <c r="A248" s="193">
        <v>29</v>
      </c>
      <c r="B248" s="53" t="s">
        <v>41</v>
      </c>
      <c r="C248" s="173">
        <v>41029001200</v>
      </c>
      <c r="D248" s="53">
        <v>4327</v>
      </c>
      <c r="E248" s="173">
        <f t="shared" si="13"/>
        <v>216574</v>
      </c>
      <c r="F248" s="53">
        <v>205780</v>
      </c>
      <c r="G248" s="53">
        <v>1594</v>
      </c>
      <c r="H248" s="53">
        <v>317</v>
      </c>
      <c r="I248" s="53">
        <v>51604</v>
      </c>
      <c r="J248" s="194">
        <f t="shared" si="14"/>
        <v>0</v>
      </c>
      <c r="K248" s="172">
        <f>VLOOKUP($C248,'DAC Definition'!$A$6:$D$834,MATCH('DAC Definition'!$A$3,'DAC Definition'!$A$6:$D$6,0),FALSE)</f>
        <v>0</v>
      </c>
      <c r="L248" s="172">
        <f t="shared" si="15"/>
        <v>0</v>
      </c>
      <c r="M248" s="173">
        <f>'Census Tract'!G244</f>
        <v>2889</v>
      </c>
      <c r="N248" s="195">
        <f t="shared" si="12"/>
        <v>22.378588784138401</v>
      </c>
      <c r="O248" s="196">
        <f ca="1">IF($L248=1,'Census Tract'!J244*'DAC Adjustment'!$O$5,'Census Tract'!J244)</f>
        <v>4.1355073497644108</v>
      </c>
      <c r="P248" s="196">
        <f ca="1">IF($L248=1,'Census Tract'!K244*'DAC Adjustment'!$O$5,'Census Tract'!K244)</f>
        <v>20.55169468490255</v>
      </c>
      <c r="Q248" s="196">
        <f ca="1">IF($L248=1,'Census Tract'!L244*'DAC Adjustment'!$O$5,'Census Tract'!L244)</f>
        <v>94.566245179883012</v>
      </c>
      <c r="R248" s="196">
        <f ca="1">IF($L248=1,'Census Tract'!M244*'DAC Adjustment'!$O$5,'Census Tract'!M244)</f>
        <v>205.39126533160561</v>
      </c>
      <c r="S248" s="196">
        <f ca="1">IF($L248=1,'Census Tract'!N244*'DAC Adjustment'!$O$5,'Census Tract'!N244)</f>
        <v>0.72466416453444749</v>
      </c>
      <c r="T248" s="196">
        <f ca="1">IF($L248=1,'Census Tract'!O244*'DAC Adjustment'!$O$5,'Census Tract'!O244)</f>
        <v>3.4483764878832321</v>
      </c>
      <c r="U248" s="196">
        <f ca="1">IF($L248=1,'Census Tract'!P244*'DAC Adjustment'!$O$5,'Census Tract'!P244)</f>
        <v>15.727322510728659</v>
      </c>
      <c r="V248" s="196">
        <f ca="1">IF($L248=1,'Census Tract'!Q244*'DAC Adjustment'!$O$5,'Census Tract'!Q244)</f>
        <v>34.112839065137088</v>
      </c>
      <c r="W248" s="196">
        <f ca="1">IF($L248=1,'Census Tract'!R244*'DAC Adjustment'!$O$5,'Census Tract'!R244)</f>
        <v>0.30170187884061028</v>
      </c>
      <c r="X248" s="196">
        <f ca="1">IF($L248=1,'Census Tract'!S244*'DAC Adjustment'!$O$5,'Census Tract'!S244)</f>
        <v>1.4331247498394022</v>
      </c>
      <c r="Y248" s="196">
        <f ca="1">IF($L248=1,'Census Tract'!T244*'DAC Adjustment'!$O$5,'Census Tract'!T244)</f>
        <v>6.2881448870604322</v>
      </c>
      <c r="Z248" s="197">
        <f ca="1">IF($L248=1,'Census Tract'!U244*'DAC Adjustment'!$O$5,'Census Tract'!U244)</f>
        <v>13.508843312367892</v>
      </c>
    </row>
    <row r="249" spans="1:26" x14ac:dyDescent="0.25">
      <c r="A249" s="193">
        <v>29</v>
      </c>
      <c r="B249" s="53" t="s">
        <v>41</v>
      </c>
      <c r="C249" s="173">
        <v>41029000601</v>
      </c>
      <c r="D249" s="53">
        <v>6927</v>
      </c>
      <c r="E249" s="173">
        <f t="shared" si="13"/>
        <v>216574</v>
      </c>
      <c r="F249" s="53">
        <v>205780</v>
      </c>
      <c r="G249" s="53">
        <v>1594</v>
      </c>
      <c r="H249" s="53">
        <v>317</v>
      </c>
      <c r="I249" s="53">
        <v>85273</v>
      </c>
      <c r="J249" s="194">
        <f t="shared" si="14"/>
        <v>0</v>
      </c>
      <c r="K249" s="172">
        <f>VLOOKUP($C249,'DAC Definition'!$A$6:$D$834,MATCH('DAC Definition'!$A$3,'DAC Definition'!$A$6:$D$6,0),FALSE)</f>
        <v>0</v>
      </c>
      <c r="L249" s="172">
        <f t="shared" si="15"/>
        <v>0</v>
      </c>
      <c r="M249" s="173">
        <f>'Census Tract'!G245</f>
        <v>5680</v>
      </c>
      <c r="N249" s="195">
        <f t="shared" si="12"/>
        <v>43.998056176499176</v>
      </c>
      <c r="O249" s="196">
        <f ca="1">IF($L249=1,'Census Tract'!J245*'DAC Adjustment'!$O$5,'Census Tract'!J245)</f>
        <v>2.6661953415046891</v>
      </c>
      <c r="P249" s="196">
        <f ca="1">IF($L249=1,'Census Tract'!K245*'DAC Adjustment'!$O$5,'Census Tract'!K245)</f>
        <v>13.249845301818986</v>
      </c>
      <c r="Q249" s="196">
        <f ca="1">IF($L249=1,'Census Tract'!L245*'DAC Adjustment'!$O$5,'Census Tract'!L245)</f>
        <v>60.967630096596892</v>
      </c>
      <c r="R249" s="196">
        <f ca="1">IF($L249=1,'Census Tract'!M245*'DAC Adjustment'!$O$5,'Census Tract'!M245)</f>
        <v>132.41742511812402</v>
      </c>
      <c r="S249" s="196">
        <f ca="1">IF($L249=1,'Census Tract'!N245*'DAC Adjustment'!$O$5,'Census Tract'!N245)</f>
        <v>1.4247464363294087</v>
      </c>
      <c r="T249" s="196">
        <f ca="1">IF($L249=1,'Census Tract'!O245*'DAC Adjustment'!$O$5,'Census Tract'!O245)</f>
        <v>6.7797779339483419</v>
      </c>
      <c r="U249" s="196">
        <f ca="1">IF($L249=1,'Census Tract'!P245*'DAC Adjustment'!$O$5,'Census Tract'!P245)</f>
        <v>30.921146369310762</v>
      </c>
      <c r="V249" s="196">
        <f ca="1">IF($L249=1,'Census Tract'!Q245*'DAC Adjustment'!$O$5,'Census Tract'!Q245)</f>
        <v>67.068510173062876</v>
      </c>
      <c r="W249" s="196">
        <f ca="1">IF($L249=1,'Census Tract'!R245*'DAC Adjustment'!$O$5,'Census Tract'!R245)</f>
        <v>0.59316949526295137</v>
      </c>
      <c r="X249" s="196">
        <f ca="1">IF($L249=1,'Census Tract'!S245*'DAC Adjustment'!$O$5,'Census Tract'!S245)</f>
        <v>2.8176353683239199</v>
      </c>
      <c r="Y249" s="196">
        <f ca="1">IF($L249=1,'Census Tract'!T245*'DAC Adjustment'!$O$5,'Census Tract'!T245)</f>
        <v>12.362984755452841</v>
      </c>
      <c r="Z249" s="197">
        <f ca="1">IF($L249=1,'Census Tract'!U245*'DAC Adjustment'!$O$5,'Census Tract'!U245)</f>
        <v>26.559442718674152</v>
      </c>
    </row>
    <row r="250" spans="1:26" x14ac:dyDescent="0.25">
      <c r="A250" s="193">
        <v>29</v>
      </c>
      <c r="B250" s="53" t="s">
        <v>41</v>
      </c>
      <c r="C250" s="173">
        <v>41029000405</v>
      </c>
      <c r="D250" s="53">
        <v>4549</v>
      </c>
      <c r="E250" s="173">
        <f t="shared" si="13"/>
        <v>216574</v>
      </c>
      <c r="F250" s="53">
        <v>205780</v>
      </c>
      <c r="G250" s="53">
        <v>1594</v>
      </c>
      <c r="H250" s="53">
        <v>317</v>
      </c>
      <c r="I250" s="53">
        <v>44712</v>
      </c>
      <c r="J250" s="194">
        <f t="shared" si="14"/>
        <v>1</v>
      </c>
      <c r="K250" s="172">
        <f>VLOOKUP($C250,'DAC Definition'!$A$6:$D$834,MATCH('DAC Definition'!$A$3,'DAC Definition'!$A$6:$D$6,0),FALSE)</f>
        <v>0</v>
      </c>
      <c r="L250" s="172">
        <f t="shared" si="15"/>
        <v>1</v>
      </c>
      <c r="M250" s="173">
        <f>'Census Tract'!G246</f>
        <v>2964</v>
      </c>
      <c r="N250" s="195">
        <f t="shared" si="12"/>
        <v>22.959549032947809</v>
      </c>
      <c r="O250" s="196">
        <f ca="1">IF($L250=1,'Census Tract'!J246*'DAC Adjustment'!$O$5,'Census Tract'!J246)</f>
        <v>0.87199711464970686</v>
      </c>
      <c r="P250" s="196">
        <f ca="1">IF($L250=1,'Census Tract'!K246*'DAC Adjustment'!$O$5,'Census Tract'!K246)</f>
        <v>4.3334510014636187</v>
      </c>
      <c r="Q250" s="196">
        <f ca="1">IF($L250=1,'Census Tract'!L246*'DAC Adjustment'!$O$5,'Census Tract'!L246)</f>
        <v>19.939873385743677</v>
      </c>
      <c r="R250" s="196">
        <f ca="1">IF($L250=1,'Census Tract'!M246*'DAC Adjustment'!$O$5,'Census Tract'!M246)</f>
        <v>43.308009295066384</v>
      </c>
      <c r="S250" s="196">
        <f ca="1">IF($L250=1,'Census Tract'!N246*'DAC Adjustment'!$O$5,'Census Tract'!N246)</f>
        <v>0.92934604693670042</v>
      </c>
      <c r="T250" s="196">
        <f ca="1">IF($L250=1,'Census Tract'!O246*'DAC Adjustment'!$O$5,'Census Tract'!O246)</f>
        <v>4.4223727544504587</v>
      </c>
      <c r="U250" s="196">
        <f ca="1">IF($L250=1,'Census Tract'!P246*'DAC Adjustment'!$O$5,'Census Tract'!P246)</f>
        <v>20.169515369418374</v>
      </c>
      <c r="V250" s="196">
        <f ca="1">IF($L250=1,'Census Tract'!Q246*'DAC Adjustment'!$O$5,'Census Tract'!Q246)</f>
        <v>43.748033484365834</v>
      </c>
      <c r="W250" s="196">
        <f ca="1">IF($L250=1,'Census Tract'!R246*'DAC Adjustment'!$O$5,'Census Tract'!R246)</f>
        <v>0.38691777816007644</v>
      </c>
      <c r="X250" s="196">
        <f ca="1">IF($L250=1,'Census Tract'!S246*'DAC Adjustment'!$O$5,'Census Tract'!S246)</f>
        <v>1.8379118027535426</v>
      </c>
      <c r="Y250" s="196">
        <f ca="1">IF($L250=1,'Census Tract'!T246*'DAC Adjustment'!$O$5,'Census Tract'!T246)</f>
        <v>8.0642356547452057</v>
      </c>
      <c r="Z250" s="197">
        <f ca="1">IF($L250=1,'Census Tract'!U246*'DAC Adjustment'!$O$5,'Census Tract'!U246)</f>
        <v>17.32442522406474</v>
      </c>
    </row>
    <row r="251" spans="1:26" x14ac:dyDescent="0.25">
      <c r="A251" s="193">
        <v>29</v>
      </c>
      <c r="B251" s="53" t="s">
        <v>41</v>
      </c>
      <c r="C251" s="173">
        <v>41029002800</v>
      </c>
      <c r="D251" s="53">
        <v>4606</v>
      </c>
      <c r="E251" s="173">
        <f t="shared" si="13"/>
        <v>216574</v>
      </c>
      <c r="F251" s="53">
        <v>205780</v>
      </c>
      <c r="G251" s="53">
        <v>1594</v>
      </c>
      <c r="H251" s="53">
        <v>317</v>
      </c>
      <c r="I251" s="53">
        <v>56883</v>
      </c>
      <c r="J251" s="194">
        <f t="shared" si="14"/>
        <v>0</v>
      </c>
      <c r="K251" s="172">
        <f>VLOOKUP($C251,'DAC Definition'!$A$6:$D$834,MATCH('DAC Definition'!$A$3,'DAC Definition'!$A$6:$D$6,0),FALSE)</f>
        <v>0</v>
      </c>
      <c r="L251" s="172">
        <f t="shared" si="15"/>
        <v>0</v>
      </c>
      <c r="M251" s="173">
        <f>'Census Tract'!G247</f>
        <v>4501</v>
      </c>
      <c r="N251" s="195">
        <f t="shared" si="12"/>
        <v>34.865361065215282</v>
      </c>
      <c r="O251" s="196">
        <f ca="1">IF($L251=1,'Census Tract'!J247*'DAC Adjustment'!$O$5,'Census Tract'!J247)</f>
        <v>1.0433237051540791</v>
      </c>
      <c r="P251" s="196">
        <f ca="1">IF($L251=1,'Census Tract'!K247*'DAC Adjustment'!$O$5,'Census Tract'!K247)</f>
        <v>5.2629163288336134</v>
      </c>
      <c r="Q251" s="196">
        <f ca="1">IF($L251=1,'Census Tract'!L247*'DAC Adjustment'!$O$5,'Census Tract'!L247)</f>
        <v>24.386038127389025</v>
      </c>
      <c r="R251" s="196">
        <f ca="1">IF($L251=1,'Census Tract'!M247*'DAC Adjustment'!$O$5,'Census Tract'!M247)</f>
        <v>53.047365026357447</v>
      </c>
      <c r="S251" s="196">
        <f ca="1">IF($L251=1,'Census Tract'!N247*'DAC Adjustment'!$O$5,'Census Tract'!N247)</f>
        <v>1.4969020762241987</v>
      </c>
      <c r="T251" s="196">
        <f ca="1">IF($L251=1,'Census Tract'!O247*'DAC Adjustment'!$O$5,'Census Tract'!O247)</f>
        <v>7.8239947363295146</v>
      </c>
      <c r="U251" s="196">
        <f ca="1">IF($L251=1,'Census Tract'!P247*'DAC Adjustment'!$O$5,'Census Tract'!P247)</f>
        <v>36.502380986524976</v>
      </c>
      <c r="V251" s="196">
        <f ca="1">IF($L251=1,'Census Tract'!Q247*'DAC Adjustment'!$O$5,'Census Tract'!Q247)</f>
        <v>79.483676700229012</v>
      </c>
      <c r="W251" s="196">
        <f ca="1">IF($L251=1,'Census Tract'!R247*'DAC Adjustment'!$O$5,'Census Tract'!R247)</f>
        <v>1.0223164596179335</v>
      </c>
      <c r="X251" s="196">
        <f ca="1">IF($L251=1,'Census Tract'!S247*'DAC Adjustment'!$O$5,'Census Tract'!S247)</f>
        <v>5.2960397916068684</v>
      </c>
      <c r="Y251" s="196">
        <f ca="1">IF($L251=1,'Census Tract'!T247*'DAC Adjustment'!$O$5,'Census Tract'!T247)</f>
        <v>24.40399601308966</v>
      </c>
      <c r="Z251" s="197">
        <f ca="1">IF($L251=1,'Census Tract'!U247*'DAC Adjustment'!$O$5,'Census Tract'!U247)</f>
        <v>53.040017273519432</v>
      </c>
    </row>
    <row r="252" spans="1:26" x14ac:dyDescent="0.25">
      <c r="A252" s="193">
        <v>31</v>
      </c>
      <c r="B252" s="53" t="s">
        <v>42</v>
      </c>
      <c r="C252" s="173">
        <v>41031940000</v>
      </c>
      <c r="D252" s="53">
        <v>3527</v>
      </c>
      <c r="E252" s="173">
        <f t="shared" si="13"/>
        <v>23607</v>
      </c>
      <c r="F252" s="53">
        <v>23472</v>
      </c>
      <c r="G252" s="53">
        <v>130</v>
      </c>
      <c r="H252" s="53">
        <v>27</v>
      </c>
      <c r="I252" s="53">
        <v>45000</v>
      </c>
      <c r="J252" s="194">
        <f t="shared" si="14"/>
        <v>1</v>
      </c>
      <c r="K252" s="172">
        <f>VLOOKUP($C252,'DAC Definition'!$A$6:$D$834,MATCH('DAC Definition'!$A$3,'DAC Definition'!$A$6:$D$6,0),FALSE)</f>
        <v>1</v>
      </c>
      <c r="L252" s="172">
        <f t="shared" si="15"/>
        <v>1</v>
      </c>
      <c r="M252" s="173">
        <f>'Census Tract'!G248</f>
        <v>1905</v>
      </c>
      <c r="N252" s="195">
        <f t="shared" si="12"/>
        <v>10.550869120654397</v>
      </c>
      <c r="O252" s="196">
        <f ca="1">IF($L252=1,'Census Tract'!J248*'DAC Adjustment'!$O$5,'Census Tract'!J248)</f>
        <v>2.2875525273168416</v>
      </c>
      <c r="P252" s="196">
        <f ca="1">IF($L252=1,'Census Tract'!K248*'DAC Adjustment'!$O$5,'Census Tract'!K248)</f>
        <v>11.539273467674585</v>
      </c>
      <c r="Q252" s="196">
        <f ca="1">IF($L252=1,'Census Tract'!L248*'DAC Adjustment'!$O$5,'Census Tract'!L248)</f>
        <v>53.467914966348175</v>
      </c>
      <c r="R252" s="196">
        <f ca="1">IF($L252=1,'Census Tract'!M248*'DAC Adjustment'!$O$5,'Census Tract'!M248)</f>
        <v>116.30966816346046</v>
      </c>
      <c r="S252" s="196">
        <f ca="1">IF($L252=1,'Census Tract'!N248*'DAC Adjustment'!$O$5,'Census Tract'!N248)</f>
        <v>0.86481234585675915</v>
      </c>
      <c r="T252" s="196">
        <f ca="1">IF($L252=1,'Census Tract'!O248*'DAC Adjustment'!$O$5,'Census Tract'!O248)</f>
        <v>4.5201936381592951</v>
      </c>
      <c r="U252" s="196">
        <f ca="1">IF($L252=1,'Census Tract'!P248*'DAC Adjustment'!$O$5,'Census Tract'!P248)</f>
        <v>21.088693931095712</v>
      </c>
      <c r="V252" s="196">
        <f ca="1">IF($L252=1,'Census Tract'!Q248*'DAC Adjustment'!$O$5,'Census Tract'!Q248)</f>
        <v>45.920482038365449</v>
      </c>
      <c r="W252" s="196">
        <f ca="1">IF($L252=1,'Census Tract'!R248*'DAC Adjustment'!$O$5,'Census Tract'!R248)</f>
        <v>0.59062774358644399</v>
      </c>
      <c r="X252" s="196">
        <f ca="1">IF($L252=1,'Census Tract'!S248*'DAC Adjustment'!$O$5,'Census Tract'!S248)</f>
        <v>3.0597062217210089</v>
      </c>
      <c r="Y252" s="196">
        <f ca="1">IF($L252=1,'Census Tract'!T248*'DAC Adjustment'!$O$5,'Census Tract'!T248)</f>
        <v>14.099036520541295</v>
      </c>
      <c r="Z252" s="197">
        <f ca="1">IF($L252=1,'Census Tract'!U248*'DAC Adjustment'!$O$5,'Census Tract'!U248)</f>
        <v>30.643061086732857</v>
      </c>
    </row>
    <row r="253" spans="1:26" x14ac:dyDescent="0.25">
      <c r="A253" s="193">
        <v>31</v>
      </c>
      <c r="B253" s="53" t="s">
        <v>42</v>
      </c>
      <c r="C253" s="173">
        <v>41031960201</v>
      </c>
      <c r="D253" s="53">
        <v>3524</v>
      </c>
      <c r="E253" s="173">
        <f t="shared" si="13"/>
        <v>23607</v>
      </c>
      <c r="F253" s="53">
        <v>23472</v>
      </c>
      <c r="G253" s="53">
        <v>130</v>
      </c>
      <c r="H253" s="53">
        <v>27</v>
      </c>
      <c r="I253" s="53">
        <v>32438</v>
      </c>
      <c r="J253" s="194">
        <f t="shared" si="14"/>
        <v>1</v>
      </c>
      <c r="K253" s="172">
        <f>VLOOKUP($C253,'DAC Definition'!$A$6:$D$834,MATCH('DAC Definition'!$A$3,'DAC Definition'!$A$6:$D$6,0),FALSE)</f>
        <v>1</v>
      </c>
      <c r="L253" s="172">
        <f t="shared" si="15"/>
        <v>1</v>
      </c>
      <c r="M253" s="173">
        <f>'Census Tract'!G249</f>
        <v>2474</v>
      </c>
      <c r="N253" s="195">
        <f t="shared" si="12"/>
        <v>13.702283571915475</v>
      </c>
      <c r="O253" s="196">
        <f ca="1">IF($L253=1,'Census Tract'!J249*'DAC Adjustment'!$O$5,'Census Tract'!J249)</f>
        <v>0.50704785561110011</v>
      </c>
      <c r="P253" s="196">
        <f ca="1">IF($L253=1,'Census Tract'!K249*'DAC Adjustment'!$O$5,'Census Tract'!K249)</f>
        <v>2.5198099864935615</v>
      </c>
      <c r="Q253" s="196">
        <f ca="1">IF($L253=1,'Census Tract'!L249*'DAC Adjustment'!$O$5,'Census Tract'!L249)</f>
        <v>11.594614100827263</v>
      </c>
      <c r="R253" s="196">
        <f ca="1">IF($L253=1,'Census Tract'!M249*'DAC Adjustment'!$O$5,'Census Tract'!M249)</f>
        <v>25.182690257719862</v>
      </c>
      <c r="S253" s="196">
        <f ca="1">IF($L253=1,'Census Tract'!N249*'DAC Adjustment'!$O$5,'Census Tract'!N249)</f>
        <v>0.84709371982552129</v>
      </c>
      <c r="T253" s="196">
        <f ca="1">IF($L253=1,'Census Tract'!O249*'DAC Adjustment'!$O$5,'Census Tract'!O249)</f>
        <v>4.0309680117223703</v>
      </c>
      <c r="U253" s="196">
        <f ca="1">IF($L253=1,'Census Tract'!P249*'DAC Adjustment'!$O$5,'Census Tract'!P249)</f>
        <v>18.384400361604332</v>
      </c>
      <c r="V253" s="196">
        <f ca="1">IF($L253=1,'Census Tract'!Q249*'DAC Adjustment'!$O$5,'Census Tract'!Q249)</f>
        <v>39.87608764407544</v>
      </c>
      <c r="W253" s="196">
        <f ca="1">IF($L253=1,'Census Tract'!R249*'DAC Adjustment'!$O$5,'Census Tract'!R249)</f>
        <v>0.35267338904446766</v>
      </c>
      <c r="X253" s="196">
        <f ca="1">IF($L253=1,'Census Tract'!S249*'DAC Adjustment'!$O$5,'Census Tract'!S249)</f>
        <v>1.6752463206116919</v>
      </c>
      <c r="Y253" s="196">
        <f ca="1">IF($L253=1,'Census Tract'!T249*'DAC Adjustment'!$O$5,'Census Tract'!T249)</f>
        <v>7.3505056602376637</v>
      </c>
      <c r="Z253" s="197">
        <f ca="1">IF($L253=1,'Census Tract'!U249*'DAC Adjustment'!$O$5,'Census Tract'!U249)</f>
        <v>15.791116619331422</v>
      </c>
    </row>
    <row r="254" spans="1:26" x14ac:dyDescent="0.25">
      <c r="A254" s="193">
        <v>31</v>
      </c>
      <c r="B254" s="53" t="s">
        <v>42</v>
      </c>
      <c r="C254" s="173">
        <v>41031960301</v>
      </c>
      <c r="D254" s="53">
        <v>3780</v>
      </c>
      <c r="E254" s="173">
        <f t="shared" si="13"/>
        <v>23607</v>
      </c>
      <c r="F254" s="53">
        <v>23472</v>
      </c>
      <c r="G254" s="53">
        <v>130</v>
      </c>
      <c r="H254" s="53">
        <v>27</v>
      </c>
      <c r="I254" s="53">
        <v>60952</v>
      </c>
      <c r="J254" s="194">
        <f t="shared" si="14"/>
        <v>0</v>
      </c>
      <c r="K254" s="172">
        <f>VLOOKUP($C254,'DAC Definition'!$A$6:$D$834,MATCH('DAC Definition'!$A$3,'DAC Definition'!$A$6:$D$6,0),FALSE)</f>
        <v>0</v>
      </c>
      <c r="L254" s="172">
        <f t="shared" si="15"/>
        <v>0</v>
      </c>
      <c r="M254" s="173">
        <f>'Census Tract'!G250</f>
        <v>3790</v>
      </c>
      <c r="N254" s="195">
        <f t="shared" si="12"/>
        <v>20.990967961826858</v>
      </c>
      <c r="O254" s="196">
        <f ca="1">IF($L254=1,'Census Tract'!J250*'DAC Adjustment'!$O$5,'Census Tract'!J250)</f>
        <v>0.25814194766698867</v>
      </c>
      <c r="P254" s="196">
        <f ca="1">IF($L254=1,'Census Tract'!K250*'DAC Adjustment'!$O$5,'Census Tract'!K250)</f>
        <v>1.3021648648660487</v>
      </c>
      <c r="Q254" s="196">
        <f ca="1">IF($L254=1,'Census Tract'!L250*'DAC Adjustment'!$O$5,'Census Tract'!L250)</f>
        <v>6.0336589181168723</v>
      </c>
      <c r="R254" s="196">
        <f ca="1">IF($L254=1,'Census Tract'!M250*'DAC Adjustment'!$O$5,'Census Tract'!M250)</f>
        <v>13.125121243634831</v>
      </c>
      <c r="S254" s="196">
        <f ca="1">IF($L254=1,'Census Tract'!N250*'DAC Adjustment'!$O$5,'Census Tract'!N250)</f>
        <v>1.3764362376050885</v>
      </c>
      <c r="T254" s="196">
        <f ca="1">IF($L254=1,'Census Tract'!O250*'DAC Adjustment'!$O$5,'Census Tract'!O250)</f>
        <v>7.1943449401044521</v>
      </c>
      <c r="U254" s="196">
        <f ca="1">IF($L254=1,'Census Tract'!P250*'DAC Adjustment'!$O$5,'Census Tract'!P250)</f>
        <v>33.564787401093007</v>
      </c>
      <c r="V254" s="196">
        <f ca="1">IF($L254=1,'Census Tract'!Q250*'DAC Adjustment'!$O$5,'Census Tract'!Q250)</f>
        <v>73.087087422742272</v>
      </c>
      <c r="W254" s="196">
        <f ca="1">IF($L254=1,'Census Tract'!R250*'DAC Adjustment'!$O$5,'Census Tract'!R250)</f>
        <v>0.94004373677380482</v>
      </c>
      <c r="X254" s="196">
        <f ca="1">IF($L254=1,'Census Tract'!S250*'DAC Adjustment'!$O$5,'Census Tract'!S250)</f>
        <v>4.8698316347811543</v>
      </c>
      <c r="Y254" s="196">
        <f ca="1">IF($L254=1,'Census Tract'!T250*'DAC Adjustment'!$O$5,'Census Tract'!T250)</f>
        <v>22.440041328231601</v>
      </c>
      <c r="Z254" s="197">
        <f ca="1">IF($L254=1,'Census Tract'!U250*'DAC Adjustment'!$O$5,'Census Tract'!U250)</f>
        <v>48.771528196836748</v>
      </c>
    </row>
    <row r="255" spans="1:26" x14ac:dyDescent="0.25">
      <c r="A255" s="193">
        <v>31</v>
      </c>
      <c r="B255" s="53" t="s">
        <v>42</v>
      </c>
      <c r="C255" s="173">
        <v>41031960302</v>
      </c>
      <c r="D255" s="53">
        <v>4790</v>
      </c>
      <c r="E255" s="173">
        <f t="shared" si="13"/>
        <v>23607</v>
      </c>
      <c r="F255" s="53">
        <v>23472</v>
      </c>
      <c r="G255" s="53">
        <v>130</v>
      </c>
      <c r="H255" s="53">
        <v>27</v>
      </c>
      <c r="I255" s="53">
        <v>56404</v>
      </c>
      <c r="J255" s="194">
        <f t="shared" si="14"/>
        <v>0</v>
      </c>
      <c r="K255" s="172">
        <f>VLOOKUP($C255,'DAC Definition'!$A$6:$D$834,MATCH('DAC Definition'!$A$3,'DAC Definition'!$A$6:$D$6,0),FALSE)</f>
        <v>0</v>
      </c>
      <c r="L255" s="172">
        <f t="shared" si="15"/>
        <v>0</v>
      </c>
      <c r="M255" s="173">
        <f>'Census Tract'!G251</f>
        <v>3987</v>
      </c>
      <c r="N255" s="195">
        <f t="shared" si="12"/>
        <v>22.082055214723926</v>
      </c>
      <c r="O255" s="196">
        <f ca="1">IF($L255=1,'Census Tract'!J251*'DAC Adjustment'!$O$5,'Census Tract'!J251)</f>
        <v>1.198516185596733</v>
      </c>
      <c r="P255" s="196">
        <f ca="1">IF($L255=1,'Census Tract'!K251*'DAC Adjustment'!$O$5,'Census Tract'!K251)</f>
        <v>6.0457654440209403</v>
      </c>
      <c r="Q255" s="196">
        <f ca="1">IF($L255=1,'Census Tract'!L251*'DAC Adjustment'!$O$5,'Census Tract'!L251)</f>
        <v>28.013416405542618</v>
      </c>
      <c r="R255" s="196">
        <f ca="1">IF($L255=1,'Census Tract'!M251*'DAC Adjustment'!$O$5,'Census Tract'!M251)</f>
        <v>60.938062916876</v>
      </c>
      <c r="S255" s="196">
        <f ca="1">IF($L255=1,'Census Tract'!N251*'DAC Adjustment'!$O$5,'Census Tract'!N251)</f>
        <v>1.4479818678974903</v>
      </c>
      <c r="T255" s="196">
        <f ca="1">IF($L255=1,'Census Tract'!O251*'DAC Adjustment'!$O$5,'Census Tract'!O251)</f>
        <v>7.5682990174660825</v>
      </c>
      <c r="U255" s="196">
        <f ca="1">IF($L255=1,'Census Tract'!P251*'DAC Adjustment'!$O$5,'Census Tract'!P251)</f>
        <v>35.309447854395209</v>
      </c>
      <c r="V255" s="196">
        <f ca="1">IF($L255=1,'Census Tract'!Q251*'DAC Adjustment'!$O$5,'Census Tract'!Q251)</f>
        <v>76.886073233370311</v>
      </c>
      <c r="W255" s="196">
        <f ca="1">IF($L255=1,'Census Tract'!R251*'DAC Adjustment'!$O$5,'Census Tract'!R251)</f>
        <v>0.98890616847418478</v>
      </c>
      <c r="X255" s="196">
        <f ca="1">IF($L255=1,'Census Tract'!S251*'DAC Adjustment'!$O$5,'Census Tract'!S251)</f>
        <v>5.1229600865098854</v>
      </c>
      <c r="Y255" s="196">
        <f ca="1">IF($L255=1,'Census Tract'!T251*'DAC Adjustment'!$O$5,'Census Tract'!T251)</f>
        <v>23.606449808881109</v>
      </c>
      <c r="Z255" s="197">
        <f ca="1">IF($L255=1,'Census Tract'!U251*'DAC Adjustment'!$O$5,'Census Tract'!U251)</f>
        <v>51.306618184904522</v>
      </c>
    </row>
    <row r="256" spans="1:26" x14ac:dyDescent="0.25">
      <c r="A256" s="193">
        <v>31</v>
      </c>
      <c r="B256" s="53" t="s">
        <v>42</v>
      </c>
      <c r="C256" s="173">
        <v>41031960202</v>
      </c>
      <c r="D256" s="53">
        <v>5433</v>
      </c>
      <c r="E256" s="173">
        <f t="shared" si="13"/>
        <v>23607</v>
      </c>
      <c r="F256" s="53">
        <v>23472</v>
      </c>
      <c r="G256" s="53">
        <v>130</v>
      </c>
      <c r="H256" s="53">
        <v>27</v>
      </c>
      <c r="I256" s="53">
        <v>55724</v>
      </c>
      <c r="J256" s="194">
        <f t="shared" si="14"/>
        <v>0</v>
      </c>
      <c r="K256" s="172">
        <f>VLOOKUP($C256,'DAC Definition'!$A$6:$D$834,MATCH('DAC Definition'!$A$3,'DAC Definition'!$A$6:$D$6,0),FALSE)</f>
        <v>0</v>
      </c>
      <c r="L256" s="172">
        <f t="shared" si="15"/>
        <v>0</v>
      </c>
      <c r="M256" s="173">
        <f>'Census Tract'!G252</f>
        <v>4149</v>
      </c>
      <c r="N256" s="195">
        <f t="shared" si="12"/>
        <v>22.97929447852761</v>
      </c>
      <c r="O256" s="196">
        <f ca="1">IF($L256=1,'Census Tract'!J252*'DAC Adjustment'!$O$5,'Census Tract'!J252)</f>
        <v>3.0208754113886886</v>
      </c>
      <c r="P256" s="196">
        <f ca="1">IF($L256=1,'Census Tract'!K252*'DAC Adjustment'!$O$5,'Census Tract'!K252)</f>
        <v>15.238429311468167</v>
      </c>
      <c r="Q256" s="196">
        <f ca="1">IF($L256=1,'Census Tract'!L252*'DAC Adjustment'!$O$5,'Census Tract'!L252)</f>
        <v>70.608175196534347</v>
      </c>
      <c r="R256" s="196">
        <f ca="1">IF($L256=1,'Census Tract'!M252*'DAC Adjustment'!$O$5,'Census Tract'!M252)</f>
        <v>153.59516883920287</v>
      </c>
      <c r="S256" s="196">
        <f ca="1">IF($L256=1,'Census Tract'!N252*'DAC Adjustment'!$O$5,'Census Tract'!N252)</f>
        <v>1.5068163455998713</v>
      </c>
      <c r="T256" s="196">
        <f ca="1">IF($L256=1,'Census Tract'!O252*'DAC Adjustment'!$O$5,'Census Tract'!O252)</f>
        <v>7.8758145531644788</v>
      </c>
      <c r="U256" s="196">
        <f ca="1">IF($L256=1,'Census Tract'!P252*'DAC Adjustment'!$O$5,'Census Tract'!P252)</f>
        <v>36.744143252542194</v>
      </c>
      <c r="V256" s="196">
        <f ca="1">IF($L256=1,'Census Tract'!Q252*'DAC Adjustment'!$O$5,'Census Tract'!Q252)</f>
        <v>80.01011232637407</v>
      </c>
      <c r="W256" s="196">
        <f ca="1">IF($L256=1,'Census Tract'!R252*'DAC Adjustment'!$O$5,'Census Tract'!R252)</f>
        <v>1.02908745748668</v>
      </c>
      <c r="X256" s="196">
        <f ca="1">IF($L256=1,'Census Tract'!S252*'DAC Adjustment'!$O$5,'Census Tract'!S252)</f>
        <v>5.3311164782868108</v>
      </c>
      <c r="Y256" s="196">
        <f ca="1">IF($L256=1,'Census Tract'!T252*'DAC Adjustment'!$O$5,'Census Tract'!T252)</f>
        <v>24.565628356420294</v>
      </c>
      <c r="Z256" s="197">
        <f ca="1">IF($L256=1,'Census Tract'!U252*'DAC Adjustment'!$O$5,'Census Tract'!U252)</f>
        <v>53.391311474584612</v>
      </c>
    </row>
    <row r="257" spans="1:26" x14ac:dyDescent="0.25">
      <c r="A257" s="193">
        <v>31</v>
      </c>
      <c r="B257" s="53" t="s">
        <v>42</v>
      </c>
      <c r="C257" s="173">
        <v>41031960100</v>
      </c>
      <c r="D257" s="53">
        <v>2553</v>
      </c>
      <c r="E257" s="173">
        <f t="shared" si="13"/>
        <v>23607</v>
      </c>
      <c r="F257" s="53">
        <v>23472</v>
      </c>
      <c r="G257" s="53">
        <v>130</v>
      </c>
      <c r="H257" s="53">
        <v>27</v>
      </c>
      <c r="I257" s="53">
        <v>71250</v>
      </c>
      <c r="J257" s="194">
        <f t="shared" si="14"/>
        <v>0</v>
      </c>
      <c r="K257" s="172">
        <f>VLOOKUP($C257,'DAC Definition'!$A$6:$D$834,MATCH('DAC Definition'!$A$3,'DAC Definition'!$A$6:$D$6,0),FALSE)</f>
        <v>0</v>
      </c>
      <c r="L257" s="172">
        <f t="shared" si="15"/>
        <v>0</v>
      </c>
      <c r="M257" s="173">
        <f>'Census Tract'!G253</f>
        <v>1385</v>
      </c>
      <c r="N257" s="195">
        <f t="shared" si="12"/>
        <v>7.6708418541240624</v>
      </c>
      <c r="O257" s="196">
        <f ca="1">IF($L257=1,'Census Tract'!J253*'DAC Adjustment'!$O$5,'Census Tract'!J253)</f>
        <v>2.516883989753139</v>
      </c>
      <c r="P257" s="196">
        <f ca="1">IF($L257=1,'Census Tract'!K253*'DAC Adjustment'!$O$5,'Census Tract'!K253)</f>
        <v>12.696107432443974</v>
      </c>
      <c r="Q257" s="196">
        <f ca="1">IF($L257=1,'Census Tract'!L253*'DAC Adjustment'!$O$5,'Census Tract'!L253)</f>
        <v>58.828174451639498</v>
      </c>
      <c r="R257" s="196">
        <f ca="1">IF($L257=1,'Census Tract'!M253*'DAC Adjustment'!$O$5,'Census Tract'!M253)</f>
        <v>127.9699321254396</v>
      </c>
      <c r="S257" s="196">
        <f ca="1">IF($L257=1,'Census Tract'!N253*'DAC Adjustment'!$O$5,'Census Tract'!N253)</f>
        <v>0.50299846677652971</v>
      </c>
      <c r="T257" s="196">
        <f ca="1">IF($L257=1,'Census Tract'!O253*'DAC Adjustment'!$O$5,'Census Tract'!O253)</f>
        <v>2.629068005816535</v>
      </c>
      <c r="U257" s="196">
        <f ca="1">IF($L257=1,'Census Tract'!P253*'DAC Adjustment'!$O$5,'Census Tract'!P253)</f>
        <v>12.26576003971341</v>
      </c>
      <c r="V257" s="196">
        <f ca="1">IF($L257=1,'Census Tract'!Q253*'DAC Adjustment'!$O$5,'Census Tract'!Q253)</f>
        <v>26.708605825988936</v>
      </c>
      <c r="W257" s="196">
        <f ca="1">IF($L257=1,'Census Tract'!R253*'DAC Adjustment'!$O$5,'Census Tract'!R253)</f>
        <v>0.34352521779201056</v>
      </c>
      <c r="X257" s="196">
        <f ca="1">IF($L257=1,'Census Tract'!S253*'DAC Adjustment'!$O$5,'Census Tract'!S253)</f>
        <v>1.7796086580928496</v>
      </c>
      <c r="Y257" s="196">
        <f ca="1">IF($L257=1,'Census Tract'!T253*'DAC Adjustment'!$O$5,'Census Tract'!T253)</f>
        <v>8.2003844959368788</v>
      </c>
      <c r="Z257" s="197">
        <f ca="1">IF($L257=1,'Census Tract'!U253*'DAC Adjustment'!$O$5,'Census Tract'!U253)</f>
        <v>17.82284077905512</v>
      </c>
    </row>
    <row r="258" spans="1:26" x14ac:dyDescent="0.25">
      <c r="A258" s="193">
        <v>33</v>
      </c>
      <c r="B258" s="53" t="s">
        <v>43</v>
      </c>
      <c r="C258" s="173">
        <v>41033360701</v>
      </c>
      <c r="D258" s="53">
        <v>4414</v>
      </c>
      <c r="E258" s="173">
        <f t="shared" si="13"/>
        <v>86251</v>
      </c>
      <c r="F258" s="53">
        <v>93330</v>
      </c>
      <c r="G258" s="53">
        <v>435</v>
      </c>
      <c r="H258" s="53">
        <v>97</v>
      </c>
      <c r="I258" s="53">
        <v>40512</v>
      </c>
      <c r="J258" s="194">
        <f t="shared" si="14"/>
        <v>1</v>
      </c>
      <c r="K258" s="172">
        <f>VLOOKUP($C258,'DAC Definition'!$A$6:$D$834,MATCH('DAC Definition'!$A$3,'DAC Definition'!$A$6:$D$6,0),FALSE)</f>
        <v>1</v>
      </c>
      <c r="L258" s="172">
        <f t="shared" si="15"/>
        <v>1</v>
      </c>
      <c r="M258" s="173">
        <f>'Census Tract'!G254</f>
        <v>3348</v>
      </c>
      <c r="N258" s="195">
        <f t="shared" si="12"/>
        <v>15.604628736740597</v>
      </c>
      <c r="O258" s="196">
        <f ca="1">IF($L258=1,'Census Tract'!J254*'DAC Adjustment'!$O$5,'Census Tract'!J254)</f>
        <v>2.1740459290584582</v>
      </c>
      <c r="P258" s="196">
        <f ca="1">IF($L258=1,'Census Tract'!K254*'DAC Adjustment'!$O$5,'Census Tract'!K254)</f>
        <v>10.804074176656965</v>
      </c>
      <c r="Q258" s="196">
        <f ca="1">IF($L258=1,'Census Tract'!L254*'DAC Adjustment'!$O$5,'Census Tract'!L254)</f>
        <v>49.713697249596407</v>
      </c>
      <c r="R258" s="196">
        <f ca="1">IF($L258=1,'Census Tract'!M254*'DAC Adjustment'!$O$5,'Census Tract'!M254)</f>
        <v>107.9746706976063</v>
      </c>
      <c r="S258" s="196">
        <f ca="1">IF($L258=1,'Census Tract'!N254*'DAC Adjustment'!$O$5,'Census Tract'!N254)</f>
        <v>1.0809667165454055</v>
      </c>
      <c r="T258" s="196">
        <f ca="1">IF($L258=1,'Census Tract'!O254*'DAC Adjustment'!$O$5,'Census Tract'!O254)</f>
        <v>5.1438726957255545</v>
      </c>
      <c r="U258" s="196">
        <f ca="1">IF($L258=1,'Census Tract'!P254*'DAC Adjustment'!$O$5,'Census Tract'!P254)</f>
        <v>23.46012540221983</v>
      </c>
      <c r="V258" s="196">
        <f ca="1">IF($L258=1,'Census Tract'!Q254*'DAC Adjustment'!$O$5,'Census Tract'!Q254)</f>
        <v>50.885424505533422</v>
      </c>
      <c r="W258" s="196">
        <f ca="1">IF($L258=1,'Census Tract'!R254*'DAC Adjustment'!$O$5,'Census Tract'!R254)</f>
        <v>0.45004252356735852</v>
      </c>
      <c r="X258" s="196">
        <f ca="1">IF($L258=1,'Census Tract'!S254*'DAC Adjustment'!$O$5,'Census Tract'!S254)</f>
        <v>2.1377628852795492</v>
      </c>
      <c r="Y258" s="196">
        <f ca="1">IF($L258=1,'Census Tract'!T254*'DAC Adjustment'!$O$5,'Census Tract'!T254)</f>
        <v>9.3798971501431012</v>
      </c>
      <c r="Z258" s="197">
        <f ca="1">IF($L258=1,'Census Tract'!U254*'DAC Adjustment'!$O$5,'Census Tract'!U254)</f>
        <v>20.150865344746233</v>
      </c>
    </row>
    <row r="259" spans="1:26" x14ac:dyDescent="0.25">
      <c r="A259" s="193">
        <v>33</v>
      </c>
      <c r="B259" s="53" t="s">
        <v>43</v>
      </c>
      <c r="C259" s="173">
        <v>41033360800</v>
      </c>
      <c r="D259" s="53">
        <v>5605</v>
      </c>
      <c r="E259" s="173">
        <f t="shared" si="13"/>
        <v>86251</v>
      </c>
      <c r="F259" s="53">
        <v>93330</v>
      </c>
      <c r="G259" s="53">
        <v>435</v>
      </c>
      <c r="H259" s="53">
        <v>97</v>
      </c>
      <c r="I259" s="53">
        <v>56014</v>
      </c>
      <c r="J259" s="194">
        <f t="shared" si="14"/>
        <v>0</v>
      </c>
      <c r="K259" s="172">
        <f>VLOOKUP($C259,'DAC Definition'!$A$6:$D$834,MATCH('DAC Definition'!$A$3,'DAC Definition'!$A$6:$D$6,0),FALSE)</f>
        <v>1</v>
      </c>
      <c r="L259" s="172">
        <f t="shared" si="15"/>
        <v>0</v>
      </c>
      <c r="M259" s="173">
        <f>'Census Tract'!G255</f>
        <v>5561</v>
      </c>
      <c r="N259" s="195">
        <f t="shared" si="12"/>
        <v>25.919157827065252</v>
      </c>
      <c r="O259" s="196">
        <f ca="1">IF($L259=1,'Census Tract'!J255*'DAC Adjustment'!$O$5,'Census Tract'!J255)</f>
        <v>0.91425273132058482</v>
      </c>
      <c r="P259" s="196">
        <f ca="1">IF($L259=1,'Census Tract'!K255*'DAC Adjustment'!$O$5,'Census Tract'!K255)</f>
        <v>4.6118338964005892</v>
      </c>
      <c r="Q259" s="196">
        <f ca="1">IF($L259=1,'Census Tract'!L255*'DAC Adjustment'!$O$5,'Census Tract'!L255)</f>
        <v>21.36920866833059</v>
      </c>
      <c r="R259" s="196">
        <f ca="1">IF($L259=1,'Census Tract'!M255*'DAC Adjustment'!$O$5,'Census Tract'!M255)</f>
        <v>46.484804404540029</v>
      </c>
      <c r="S259" s="196">
        <f ca="1">IF($L259=1,'Census Tract'!N255*'DAC Adjustment'!$O$5,'Census Tract'!N255)</f>
        <v>1.904429450842233</v>
      </c>
      <c r="T259" s="196">
        <f ca="1">IF($L259=1,'Census Tract'!O255*'DAC Adjustment'!$O$5,'Census Tract'!O255)</f>
        <v>9.9540552690561253</v>
      </c>
      <c r="U259" s="196">
        <f ca="1">IF($L259=1,'Census Tract'!P255*'DAC Adjustment'!$O$5,'Census Tract'!P255)</f>
        <v>46.440051410677533</v>
      </c>
      <c r="V259" s="196">
        <f ca="1">IF($L259=1,'Census Tract'!Q255*'DAC Adjustment'!$O$5,'Census Tract'!Q255)</f>
        <v>101.12288383683629</v>
      </c>
      <c r="W259" s="196">
        <f ca="1">IF($L259=1,'Census Tract'!R255*'DAC Adjustment'!$O$5,'Census Tract'!R255)</f>
        <v>1.3006392366614337</v>
      </c>
      <c r="X259" s="196">
        <f ca="1">IF($L259=1,'Census Tract'!S255*'DAC Adjustment'!$O$5,'Census Tract'!S255)</f>
        <v>6.7378717099580401</v>
      </c>
      <c r="Y259" s="196">
        <f ca="1">IF($L259=1,'Census Tract'!T255*'DAC Adjustment'!$O$5,'Census Tract'!T255)</f>
        <v>31.047915200168031</v>
      </c>
      <c r="Z259" s="197">
        <f ca="1">IF($L259=1,'Census Tract'!U255*'DAC Adjustment'!$O$5,'Census Tract'!U255)</f>
        <v>67.480012602869976</v>
      </c>
    </row>
    <row r="260" spans="1:26" x14ac:dyDescent="0.25">
      <c r="A260" s="193">
        <v>33</v>
      </c>
      <c r="B260" s="53" t="s">
        <v>43</v>
      </c>
      <c r="C260" s="173">
        <v>41033361600</v>
      </c>
      <c r="D260" s="53">
        <v>7626</v>
      </c>
      <c r="E260" s="173">
        <f t="shared" si="13"/>
        <v>86251</v>
      </c>
      <c r="F260" s="53">
        <v>93330</v>
      </c>
      <c r="G260" s="53">
        <v>435</v>
      </c>
      <c r="H260" s="53">
        <v>97</v>
      </c>
      <c r="I260" s="53">
        <v>31898</v>
      </c>
      <c r="J260" s="194">
        <f t="shared" si="14"/>
        <v>1</v>
      </c>
      <c r="K260" s="172">
        <f>VLOOKUP($C260,'DAC Definition'!$A$6:$D$834,MATCH('DAC Definition'!$A$3,'DAC Definition'!$A$6:$D$6,0),FALSE)</f>
        <v>1</v>
      </c>
      <c r="L260" s="172">
        <f t="shared" si="15"/>
        <v>1</v>
      </c>
      <c r="M260" s="173">
        <f>'Census Tract'!G256</f>
        <v>6524</v>
      </c>
      <c r="N260" s="195">
        <f t="shared" si="12"/>
        <v>30.40758598521376</v>
      </c>
      <c r="O260" s="196">
        <f ca="1">IF($L260=1,'Census Tract'!J256*'DAC Adjustment'!$O$5,'Census Tract'!J256)</f>
        <v>2.5430054963622988</v>
      </c>
      <c r="P260" s="196">
        <f ca="1">IF($L260=1,'Census Tract'!K256*'DAC Adjustment'!$O$5,'Census Tract'!K256)</f>
        <v>12.827874115198279</v>
      </c>
      <c r="Q260" s="196">
        <f ca="1">IF($L260=1,'Census Tract'!L256*'DAC Adjustment'!$O$5,'Census Tract'!L256)</f>
        <v>59.43872327073467</v>
      </c>
      <c r="R260" s="196">
        <f ca="1">IF($L260=1,'Census Tract'!M256*'DAC Adjustment'!$O$5,'Census Tract'!M256)</f>
        <v>129.29806939414075</v>
      </c>
      <c r="S260" s="196">
        <f ca="1">IF($L260=1,'Census Tract'!N256*'DAC Adjustment'!$O$5,'Census Tract'!N256)</f>
        <v>2.7927750713214183</v>
      </c>
      <c r="T260" s="196">
        <f ca="1">IF($L260=1,'Census Tract'!O256*'DAC Adjustment'!$O$5,'Census Tract'!O256)</f>
        <v>14.597252422073852</v>
      </c>
      <c r="U260" s="196">
        <f ca="1">IF($L260=1,'Census Tract'!P256*'DAC Adjustment'!$O$5,'Census Tract'!P256)</f>
        <v>68.102610907044635</v>
      </c>
      <c r="V260" s="196">
        <f ca="1">IF($L260=1,'Census Tract'!Q256*'DAC Adjustment'!$O$5,'Census Tract'!Q256)</f>
        <v>148.29295408908467</v>
      </c>
      <c r="W260" s="196">
        <f ca="1">IF($L260=1,'Census Tract'!R256*'DAC Adjustment'!$O$5,'Census Tract'!R256)</f>
        <v>1.9073391431350459</v>
      </c>
      <c r="X260" s="196">
        <f ca="1">IF($L260=1,'Census Tract'!S256*'DAC Adjustment'!$O$5,'Census Tract'!S256)</f>
        <v>9.8808386611594692</v>
      </c>
      <c r="Y260" s="196">
        <f ca="1">IF($L260=1,'Census Tract'!T256*'DAC Adjustment'!$O$5,'Census Tract'!T256)</f>
        <v>45.530614719901152</v>
      </c>
      <c r="Z260" s="197">
        <f ca="1">IF($L260=1,'Census Tract'!U256*'DAC Adjustment'!$O$5,'Census Tract'!U256)</f>
        <v>98.956932705701234</v>
      </c>
    </row>
    <row r="261" spans="1:26" x14ac:dyDescent="0.25">
      <c r="A261" s="193">
        <v>33</v>
      </c>
      <c r="B261" s="53" t="s">
        <v>43</v>
      </c>
      <c r="C261" s="173">
        <v>41033360600</v>
      </c>
      <c r="D261" s="53">
        <v>5987</v>
      </c>
      <c r="E261" s="173">
        <f t="shared" si="13"/>
        <v>86251</v>
      </c>
      <c r="F261" s="53">
        <v>93330</v>
      </c>
      <c r="G261" s="53">
        <v>435</v>
      </c>
      <c r="H261" s="53">
        <v>97</v>
      </c>
      <c r="I261" s="53">
        <v>43990</v>
      </c>
      <c r="J261" s="194">
        <f t="shared" si="14"/>
        <v>1</v>
      </c>
      <c r="K261" s="172">
        <f>VLOOKUP($C261,'DAC Definition'!$A$6:$D$834,MATCH('DAC Definition'!$A$3,'DAC Definition'!$A$6:$D$6,0),FALSE)</f>
        <v>0</v>
      </c>
      <c r="L261" s="172">
        <f t="shared" si="15"/>
        <v>1</v>
      </c>
      <c r="M261" s="173">
        <f>'Census Tract'!G257</f>
        <v>4681</v>
      </c>
      <c r="N261" s="195">
        <f t="shared" si="12"/>
        <v>21.817582770813246</v>
      </c>
      <c r="O261" s="196">
        <f ca="1">IF($L261=1,'Census Tract'!J257*'DAC Adjustment'!$O$5,'Census Tract'!J257)</f>
        <v>2.9152121772603623</v>
      </c>
      <c r="P261" s="196">
        <f ca="1">IF($L261=1,'Census Tract'!K257*'DAC Adjustment'!$O$5,'Census Tract'!K257)</f>
        <v>14.487351984074712</v>
      </c>
      <c r="Q261" s="196">
        <f ca="1">IF($L261=1,'Census Tract'!L257*'DAC Adjustment'!$O$5,'Census Tract'!L257)</f>
        <v>66.661873910558725</v>
      </c>
      <c r="R261" s="196">
        <f ca="1">IF($L261=1,'Census Tract'!M257*'DAC Adjustment'!$O$5,'Census Tract'!M257)</f>
        <v>144.78492411135977</v>
      </c>
      <c r="S261" s="196">
        <f ca="1">IF($L261=1,'Census Tract'!N257*'DAC Adjustment'!$O$5,'Census Tract'!N257)</f>
        <v>1.5113516129477431</v>
      </c>
      <c r="T261" s="196">
        <f ca="1">IF($L261=1,'Census Tract'!O257*'DAC Adjustment'!$O$5,'Census Tract'!O257)</f>
        <v>7.1918960838385075</v>
      </c>
      <c r="U261" s="196">
        <f ca="1">IF($L261=1,'Census Tract'!P257*'DAC Adjustment'!$O$5,'Census Tract'!P257)</f>
        <v>32.800730886436988</v>
      </c>
      <c r="V261" s="196">
        <f ca="1">IF($L261=1,'Census Tract'!Q257*'DAC Adjustment'!$O$5,'Census Tract'!Q257)</f>
        <v>71.145362040143965</v>
      </c>
      <c r="W261" s="196">
        <f ca="1">IF($L261=1,'Census Tract'!R257*'DAC Adjustment'!$O$5,'Census Tract'!R257)</f>
        <v>0.62922612091362173</v>
      </c>
      <c r="X261" s="196">
        <f ca="1">IF($L261=1,'Census Tract'!S257*'DAC Adjustment'!$O$5,'Census Tract'!S257)</f>
        <v>2.9889092192334439</v>
      </c>
      <c r="Y261" s="196">
        <f ca="1">IF($L261=1,'Census Tract'!T257*'DAC Adjustment'!$O$5,'Census Tract'!T257)</f>
        <v>13.11448583029267</v>
      </c>
      <c r="Z261" s="197">
        <f ca="1">IF($L261=1,'Census Tract'!U257*'DAC Adjustment'!$O$5,'Census Tract'!U257)</f>
        <v>28.173895065339643</v>
      </c>
    </row>
    <row r="262" spans="1:26" x14ac:dyDescent="0.25">
      <c r="A262" s="193">
        <v>33</v>
      </c>
      <c r="B262" s="53" t="s">
        <v>43</v>
      </c>
      <c r="C262" s="173">
        <v>41033360300</v>
      </c>
      <c r="D262" s="53">
        <v>5835</v>
      </c>
      <c r="E262" s="173">
        <f t="shared" si="13"/>
        <v>86251</v>
      </c>
      <c r="F262" s="53">
        <v>93330</v>
      </c>
      <c r="G262" s="53">
        <v>435</v>
      </c>
      <c r="H262" s="53">
        <v>97</v>
      </c>
      <c r="I262" s="53">
        <v>49167</v>
      </c>
      <c r="J262" s="194">
        <f t="shared" si="14"/>
        <v>0</v>
      </c>
      <c r="K262" s="172">
        <f>VLOOKUP($C262,'DAC Definition'!$A$6:$D$834,MATCH('DAC Definition'!$A$3,'DAC Definition'!$A$6:$D$6,0),FALSE)</f>
        <v>0</v>
      </c>
      <c r="L262" s="172">
        <f t="shared" si="15"/>
        <v>0</v>
      </c>
      <c r="M262" s="173">
        <f>'Census Tract'!G258</f>
        <v>5879</v>
      </c>
      <c r="N262" s="195">
        <f t="shared" si="12"/>
        <v>27.401317904210863</v>
      </c>
      <c r="O262" s="196">
        <f ca="1">IF($L262=1,'Census Tract'!J258*'DAC Adjustment'!$O$5,'Census Tract'!J258)</f>
        <v>1.4858527582974883</v>
      </c>
      <c r="P262" s="196">
        <f ca="1">IF($L262=1,'Census Tract'!K258*'DAC Adjustment'!$O$5,'Census Tract'!K258)</f>
        <v>7.4951989543182691</v>
      </c>
      <c r="Q262" s="196">
        <f ca="1">IF($L262=1,'Census Tract'!L258*'DAC Adjustment'!$O$5,'Census Tract'!L258)</f>
        <v>34.729453415589376</v>
      </c>
      <c r="R262" s="196">
        <f ca="1">IF($L262=1,'Census Tract'!M258*'DAC Adjustment'!$O$5,'Census Tract'!M258)</f>
        <v>75.547572872588589</v>
      </c>
      <c r="S262" s="196">
        <f ca="1">IF($L262=1,'Census Tract'!N258*'DAC Adjustment'!$O$5,'Census Tract'!N258)</f>
        <v>2.013332267847777</v>
      </c>
      <c r="T262" s="196">
        <f ca="1">IF($L262=1,'Census Tract'!O258*'DAC Adjustment'!$O$5,'Census Tract'!O258)</f>
        <v>10.523267564607258</v>
      </c>
      <c r="U262" s="196">
        <f ca="1">IF($L262=1,'Census Tract'!P258*'DAC Adjustment'!$O$5,'Census Tract'!P258)</f>
        <v>49.095677439916052</v>
      </c>
      <c r="V262" s="196">
        <f ca="1">IF($L262=1,'Census Tract'!Q258*'DAC Adjustment'!$O$5,'Census Tract'!Q258)</f>
        <v>106.90549075287907</v>
      </c>
      <c r="W262" s="196">
        <f ca="1">IF($L262=1,'Census Tract'!R258*'DAC Adjustment'!$O$5,'Census Tract'!R258)</f>
        <v>1.3750149383802495</v>
      </c>
      <c r="X262" s="196">
        <f ca="1">IF($L262=1,'Census Tract'!S258*'DAC Adjustment'!$O$5,'Census Tract'!S258)</f>
        <v>7.1231698944152697</v>
      </c>
      <c r="Y262" s="196">
        <f ca="1">IF($L262=1,'Census Tract'!T258*'DAC Adjustment'!$O$5,'Census Tract'!T258)</f>
        <v>32.82335793234811</v>
      </c>
      <c r="Z262" s="197">
        <f ca="1">IF($L262=1,'Census Tract'!U258*'DAC Adjustment'!$O$5,'Census Tract'!U258)</f>
        <v>71.338786925422141</v>
      </c>
    </row>
    <row r="263" spans="1:26" x14ac:dyDescent="0.25">
      <c r="A263" s="193">
        <v>33</v>
      </c>
      <c r="B263" s="53" t="s">
        <v>43</v>
      </c>
      <c r="C263" s="173">
        <v>41033361100</v>
      </c>
      <c r="D263" s="53">
        <v>9882</v>
      </c>
      <c r="E263" s="173">
        <f t="shared" si="13"/>
        <v>86251</v>
      </c>
      <c r="F263" s="53">
        <v>93330</v>
      </c>
      <c r="G263" s="53">
        <v>435</v>
      </c>
      <c r="H263" s="53">
        <v>97</v>
      </c>
      <c r="I263" s="53">
        <v>42327</v>
      </c>
      <c r="J263" s="194">
        <f t="shared" si="14"/>
        <v>1</v>
      </c>
      <c r="K263" s="172">
        <f>VLOOKUP($C263,'DAC Definition'!$A$6:$D$834,MATCH('DAC Definition'!$A$3,'DAC Definition'!$A$6:$D$6,0),FALSE)</f>
        <v>1</v>
      </c>
      <c r="L263" s="172">
        <f t="shared" si="15"/>
        <v>1</v>
      </c>
      <c r="M263" s="173">
        <f>'Census Tract'!G259</f>
        <v>7837</v>
      </c>
      <c r="N263" s="195">
        <f t="shared" si="12"/>
        <v>36.527322404371581</v>
      </c>
      <c r="O263" s="196">
        <f ca="1">IF($L263=1,'Census Tract'!J259*'DAC Adjustment'!$O$5,'Census Tract'!J259)</f>
        <v>0.85947741451116111</v>
      </c>
      <c r="P263" s="196">
        <f ca="1">IF($L263=1,'Census Tract'!K259*'DAC Adjustment'!$O$5,'Census Tract'!K259)</f>
        <v>4.2712334709329136</v>
      </c>
      <c r="Q263" s="196">
        <f ca="1">IF($L263=1,'Census Tract'!L259*'DAC Adjustment'!$O$5,'Census Tract'!L259)</f>
        <v>19.653586617822015</v>
      </c>
      <c r="R263" s="196">
        <f ca="1">IF($L263=1,'Census Tract'!M259*'DAC Adjustment'!$O$5,'Census Tract'!M259)</f>
        <v>42.686214473888114</v>
      </c>
      <c r="S263" s="196">
        <f ca="1">IF($L263=1,'Census Tract'!N259*'DAC Adjustment'!$O$5,'Census Tract'!N259)</f>
        <v>2.5303274066805086</v>
      </c>
      <c r="T263" s="196">
        <f ca="1">IF($L263=1,'Census Tract'!O259*'DAC Adjustment'!$O$5,'Census Tract'!O259)</f>
        <v>12.040779664397006</v>
      </c>
      <c r="U263" s="196">
        <f ca="1">IF($L263=1,'Census Tract'!P259*'DAC Adjustment'!$O$5,'Census Tract'!P259)</f>
        <v>54.915472753045648</v>
      </c>
      <c r="V263" s="196">
        <f ca="1">IF($L263=1,'Census Tract'!Q259*'DAC Adjustment'!$O$5,'Census Tract'!Q259)</f>
        <v>119.1126260005572</v>
      </c>
      <c r="W263" s="196">
        <f ca="1">IF($L263=1,'Census Tract'!R259*'DAC Adjustment'!$O$5,'Census Tract'!R259)</f>
        <v>1.0534597542405582</v>
      </c>
      <c r="X263" s="196">
        <f ca="1">IF($L263=1,'Census Tract'!S259*'DAC Adjustment'!$O$5,'Census Tract'!S259)</f>
        <v>5.0040763834933779</v>
      </c>
      <c r="Y263" s="196">
        <f ca="1">IF($L263=1,'Census Tract'!T259*'DAC Adjustment'!$O$5,'Census Tract'!T259)</f>
        <v>21.956467731682046</v>
      </c>
      <c r="Z263" s="197">
        <f ca="1">IF($L263=1,'Census Tract'!U259*'DAC Adjustment'!$O$5,'Census Tract'!U259)</f>
        <v>47.169155229025165</v>
      </c>
    </row>
    <row r="264" spans="1:26" x14ac:dyDescent="0.25">
      <c r="A264" s="193">
        <v>33</v>
      </c>
      <c r="B264" s="53" t="s">
        <v>43</v>
      </c>
      <c r="C264" s="173">
        <v>41033360100</v>
      </c>
      <c r="D264" s="53">
        <v>1943</v>
      </c>
      <c r="E264" s="173">
        <f t="shared" si="13"/>
        <v>86251</v>
      </c>
      <c r="F264" s="53">
        <v>93330</v>
      </c>
      <c r="G264" s="53">
        <v>435</v>
      </c>
      <c r="H264" s="53">
        <v>97</v>
      </c>
      <c r="I264" s="53">
        <v>34829</v>
      </c>
      <c r="J264" s="194">
        <f t="shared" si="14"/>
        <v>1</v>
      </c>
      <c r="K264" s="172">
        <f>VLOOKUP($C264,'DAC Definition'!$A$6:$D$834,MATCH('DAC Definition'!$A$3,'DAC Definition'!$A$6:$D$6,0),FALSE)</f>
        <v>1</v>
      </c>
      <c r="L264" s="172">
        <f t="shared" si="15"/>
        <v>1</v>
      </c>
      <c r="M264" s="173">
        <f>'Census Tract'!G260</f>
        <v>1858</v>
      </c>
      <c r="N264" s="195">
        <f t="shared" si="12"/>
        <v>8.6599164255866281</v>
      </c>
      <c r="O264" s="196">
        <f ca="1">IF($L264=1,'Census Tract'!J260*'DAC Adjustment'!$O$5,'Census Tract'!J260)</f>
        <v>0.20743549366097305</v>
      </c>
      <c r="P264" s="196">
        <f ca="1">IF($L264=1,'Census Tract'!K260*'DAC Adjustment'!$O$5,'Census Tract'!K260)</f>
        <v>1.0463824806959321</v>
      </c>
      <c r="Q264" s="196">
        <f ca="1">IF($L264=1,'Census Tract'!L260*'DAC Adjustment'!$O$5,'Census Tract'!L260)</f>
        <v>4.8484759163439151</v>
      </c>
      <c r="R264" s="196">
        <f ca="1">IF($L264=1,'Census Tract'!M260*'DAC Adjustment'!$O$5,'Census Tract'!M260)</f>
        <v>10.546972427920846</v>
      </c>
      <c r="S264" s="196">
        <f ca="1">IF($L264=1,'Census Tract'!N260*'DAC Adjustment'!$O$5,'Census Tract'!N260)</f>
        <v>0.79536727199803736</v>
      </c>
      <c r="T264" s="196">
        <f ca="1">IF($L264=1,'Census Tract'!O260*'DAC Adjustment'!$O$5,'Census Tract'!O260)</f>
        <v>4.1572187308726578</v>
      </c>
      <c r="U264" s="196">
        <f ca="1">IF($L264=1,'Census Tract'!P260*'DAC Adjustment'!$O$5,'Census Tract'!P260)</f>
        <v>19.395256141215349</v>
      </c>
      <c r="V264" s="196">
        <f ca="1">IF($L264=1,'Census Tract'!Q260*'DAC Adjustment'!$O$5,'Census Tract'!Q260)</f>
        <v>42.233033215438276</v>
      </c>
      <c r="W264" s="196">
        <f ca="1">IF($L264=1,'Census Tract'!R260*'DAC Adjustment'!$O$5,'Census Tract'!R260)</f>
        <v>0.54319989698726467</v>
      </c>
      <c r="X264" s="196">
        <f ca="1">IF($L264=1,'Census Tract'!S260*'DAC Adjustment'!$O$5,'Census Tract'!S260)</f>
        <v>2.8140095389997386</v>
      </c>
      <c r="Y264" s="196">
        <f ca="1">IF($L264=1,'Census Tract'!T260*'DAC Adjustment'!$O$5,'Census Tract'!T260)</f>
        <v>12.966873413485029</v>
      </c>
      <c r="Z264" s="197">
        <f ca="1">IF($L264=1,'Census Tract'!U260*'DAC Adjustment'!$O$5,'Census Tract'!U260)</f>
        <v>28.182400516123987</v>
      </c>
    </row>
    <row r="265" spans="1:26" x14ac:dyDescent="0.25">
      <c r="A265" s="193">
        <v>33</v>
      </c>
      <c r="B265" s="53" t="s">
        <v>43</v>
      </c>
      <c r="C265" s="173">
        <v>41033360702</v>
      </c>
      <c r="D265" s="53">
        <v>6033</v>
      </c>
      <c r="E265" s="173">
        <f t="shared" si="13"/>
        <v>86251</v>
      </c>
      <c r="F265" s="53">
        <v>93330</v>
      </c>
      <c r="G265" s="53">
        <v>435</v>
      </c>
      <c r="H265" s="53">
        <v>97</v>
      </c>
      <c r="I265" s="53">
        <v>47064</v>
      </c>
      <c r="J265" s="194">
        <f t="shared" si="14"/>
        <v>1</v>
      </c>
      <c r="K265" s="172">
        <f>VLOOKUP($C265,'DAC Definition'!$A$6:$D$834,MATCH('DAC Definition'!$A$3,'DAC Definition'!$A$6:$D$6,0),FALSE)</f>
        <v>1</v>
      </c>
      <c r="L265" s="172">
        <f t="shared" si="15"/>
        <v>1</v>
      </c>
      <c r="M265" s="173">
        <f>'Census Tract'!G261</f>
        <v>4648</v>
      </c>
      <c r="N265" s="195">
        <f t="shared" ref="N265:N328" si="16">$M265/$F265*G265</f>
        <v>21.663773706203795</v>
      </c>
      <c r="O265" s="196">
        <f ca="1">IF($L265=1,'Census Tract'!J261*'DAC Adjustment'!$O$5,'Census Tract'!J261)</f>
        <v>0.9984460860490183</v>
      </c>
      <c r="P265" s="196">
        <f ca="1">IF($L265=1,'Census Tract'!K261*'DAC Adjustment'!$O$5,'Census Tract'!K261)</f>
        <v>4.9618480598237413</v>
      </c>
      <c r="Q265" s="196">
        <f ca="1">IF($L265=1,'Census Tract'!L261*'DAC Adjustment'!$O$5,'Census Tract'!L261)</f>
        <v>22.831369741752454</v>
      </c>
      <c r="R265" s="196">
        <f ca="1">IF($L265=1,'Census Tract'!M261*'DAC Adjustment'!$O$5,'Census Tract'!M261)</f>
        <v>49.588136988966902</v>
      </c>
      <c r="S265" s="196">
        <f ca="1">IF($L265=1,'Census Tract'!N261*'DAC Adjustment'!$O$5,'Census Tract'!N261)</f>
        <v>1.5006969230893201</v>
      </c>
      <c r="T265" s="196">
        <f ca="1">IF($L265=1,'Census Tract'!O261*'DAC Adjustment'!$O$5,'Census Tract'!O261)</f>
        <v>7.1411948296691676</v>
      </c>
      <c r="U265" s="196">
        <f ca="1">IF($L265=1,'Census Tract'!P261*'DAC Adjustment'!$O$5,'Census Tract'!P261)</f>
        <v>32.569493091253811</v>
      </c>
      <c r="V265" s="196">
        <f ca="1">IF($L265=1,'Census Tract'!Q261*'DAC Adjustment'!$O$5,'Census Tract'!Q261)</f>
        <v>70.643803196451401</v>
      </c>
      <c r="W265" s="196">
        <f ca="1">IF($L265=1,'Census Tract'!R261*'DAC Adjustment'!$O$5,'Census Tract'!R261)</f>
        <v>0.62479021790354905</v>
      </c>
      <c r="X265" s="196">
        <f ca="1">IF($L265=1,'Census Tract'!S261*'DAC Adjustment'!$O$5,'Census Tract'!S261)</f>
        <v>2.9678380796831965</v>
      </c>
      <c r="Y265" s="196">
        <f ca="1">IF($L265=1,'Census Tract'!T261*'DAC Adjustment'!$O$5,'Census Tract'!T261)</f>
        <v>13.022031646913121</v>
      </c>
      <c r="Z265" s="197">
        <f ca="1">IF($L265=1,'Census Tract'!U261*'DAC Adjustment'!$O$5,'Census Tract'!U261)</f>
        <v>27.975275424844828</v>
      </c>
    </row>
    <row r="266" spans="1:26" x14ac:dyDescent="0.25">
      <c r="A266" s="193">
        <v>33</v>
      </c>
      <c r="B266" s="53" t="s">
        <v>43</v>
      </c>
      <c r="C266" s="173">
        <v>41033360500</v>
      </c>
      <c r="D266" s="53">
        <v>5968</v>
      </c>
      <c r="E266" s="173">
        <f t="shared" ref="E266:E329" si="17">SUMIFS($D$9:$D$836,$B$9:$B$836,$B266)</f>
        <v>86251</v>
      </c>
      <c r="F266" s="53">
        <v>93330</v>
      </c>
      <c r="G266" s="53">
        <v>435</v>
      </c>
      <c r="H266" s="53">
        <v>97</v>
      </c>
      <c r="I266" s="53">
        <v>45297</v>
      </c>
      <c r="J266" s="194">
        <f t="shared" ref="J266:J329" si="18">IF(I266&lt;=$C$4, 1, 0)</f>
        <v>1</v>
      </c>
      <c r="K266" s="172">
        <f>VLOOKUP($C266,'DAC Definition'!$A$6:$D$834,MATCH('DAC Definition'!$A$3,'DAC Definition'!$A$6:$D$6,0),FALSE)</f>
        <v>0</v>
      </c>
      <c r="L266" s="172">
        <f t="shared" ref="L266:L329" si="19">IF($ES$4=2,INT(AND(J266=1,K266=1)),IF($ES$4=1,K266,J266))</f>
        <v>1</v>
      </c>
      <c r="M266" s="173">
        <f>'Census Tract'!G262</f>
        <v>4320</v>
      </c>
      <c r="N266" s="195">
        <f t="shared" si="16"/>
        <v>20.135004821600774</v>
      </c>
      <c r="O266" s="196">
        <f ca="1">IF($L266=1,'Census Tract'!J262*'DAC Adjustment'!$O$5,'Census Tract'!J262)</f>
        <v>4.0457410997710372</v>
      </c>
      <c r="P266" s="196">
        <f ca="1">IF($L266=1,'Census Tract'!K262*'DAC Adjustment'!$O$5,'Census Tract'!K262)</f>
        <v>20.105594990997396</v>
      </c>
      <c r="Q266" s="196">
        <f ca="1">IF($L266=1,'Census Tract'!L262*'DAC Adjustment'!$O$5,'Census Tract'!L262)</f>
        <v>92.513569053884694</v>
      </c>
      <c r="R266" s="196">
        <f ca="1">IF($L266=1,'Census Tract'!M262*'DAC Adjustment'!$O$5,'Census Tract'!M262)</f>
        <v>200.93299646375741</v>
      </c>
      <c r="S266" s="196">
        <f ca="1">IF($L266=1,'Census Tract'!N262*'DAC Adjustment'!$O$5,'Census Tract'!N262)</f>
        <v>1.3947957632843944</v>
      </c>
      <c r="T266" s="196">
        <f ca="1">IF($L266=1,'Census Tract'!O262*'DAC Adjustment'!$O$5,'Census Tract'!O262)</f>
        <v>6.6372550912587798</v>
      </c>
      <c r="U266" s="196">
        <f ca="1">IF($L266=1,'Census Tract'!P262*'DAC Adjustment'!$O$5,'Census Tract'!P262)</f>
        <v>30.271129551251398</v>
      </c>
      <c r="V266" s="196">
        <f ca="1">IF($L266=1,'Census Tract'!Q262*'DAC Adjustment'!$O$5,'Census Tract'!Q262)</f>
        <v>65.658612265204425</v>
      </c>
      <c r="W266" s="196">
        <f ca="1">IF($L266=1,'Census Tract'!R262*'DAC Adjustment'!$O$5,'Census Tract'!R262)</f>
        <v>0.58070003040949492</v>
      </c>
      <c r="X266" s="196">
        <f ca="1">IF($L266=1,'Census Tract'!S262*'DAC Adjustment'!$O$5,'Census Tract'!S262)</f>
        <v>2.7584037229413538</v>
      </c>
      <c r="Y266" s="196">
        <f ca="1">IF($L266=1,'Census Tract'!T262*'DAC Adjustment'!$O$5,'Census Tract'!T262)</f>
        <v>12.10309309695884</v>
      </c>
      <c r="Z266" s="197">
        <f ca="1">IF($L266=1,'Census Tract'!U262*'DAC Adjustment'!$O$5,'Census Tract'!U262)</f>
        <v>26.00111657386611</v>
      </c>
    </row>
    <row r="267" spans="1:26" x14ac:dyDescent="0.25">
      <c r="A267" s="193">
        <v>33</v>
      </c>
      <c r="B267" s="53" t="s">
        <v>43</v>
      </c>
      <c r="C267" s="173">
        <v>41033361400</v>
      </c>
      <c r="D267" s="53">
        <v>2785</v>
      </c>
      <c r="E267" s="173">
        <f t="shared" si="17"/>
        <v>86251</v>
      </c>
      <c r="F267" s="53">
        <v>93330</v>
      </c>
      <c r="G267" s="53">
        <v>435</v>
      </c>
      <c r="H267" s="53">
        <v>97</v>
      </c>
      <c r="I267" s="53">
        <v>42772</v>
      </c>
      <c r="J267" s="194">
        <f t="shared" si="18"/>
        <v>1</v>
      </c>
      <c r="K267" s="172">
        <f>VLOOKUP($C267,'DAC Definition'!$A$6:$D$834,MATCH('DAC Definition'!$A$3,'DAC Definition'!$A$6:$D$6,0),FALSE)</f>
        <v>1</v>
      </c>
      <c r="L267" s="172">
        <f t="shared" si="19"/>
        <v>1</v>
      </c>
      <c r="M267" s="173">
        <f>'Census Tract'!G263</f>
        <v>2677</v>
      </c>
      <c r="N267" s="195">
        <f t="shared" si="16"/>
        <v>12.477177756348441</v>
      </c>
      <c r="O267" s="196">
        <f ca="1">IF($L267=1,'Census Tract'!J263*'DAC Adjustment'!$O$5,'Census Tract'!J263)</f>
        <v>1.5980215807956442</v>
      </c>
      <c r="P267" s="196">
        <f ca="1">IF($L267=1,'Census Tract'!K263*'DAC Adjustment'!$O$5,'Census Tract'!K263)</f>
        <v>8.0610205920279192</v>
      </c>
      <c r="Q267" s="196">
        <f ca="1">IF($L267=1,'Census Tract'!L263*'DAC Adjustment'!$O$5,'Census Tract'!L263)</f>
        <v>37.351221874056826</v>
      </c>
      <c r="R267" s="196">
        <f ca="1">IF($L267=1,'Census Tract'!M263*'DAC Adjustment'!$O$5,'Census Tract'!M263)</f>
        <v>81.250750555834671</v>
      </c>
      <c r="S267" s="196">
        <f ca="1">IF($L267=1,'Census Tract'!N263*'DAC Adjustment'!$O$5,'Census Tract'!N263)</f>
        <v>1.1459624258012626</v>
      </c>
      <c r="T267" s="196">
        <f ca="1">IF($L267=1,'Census Tract'!O263*'DAC Adjustment'!$O$5,'Census Tract'!O263)</f>
        <v>5.9897064276351477</v>
      </c>
      <c r="U267" s="196">
        <f ca="1">IF($L267=1,'Census Tract'!P263*'DAC Adjustment'!$O$5,'Census Tract'!P263)</f>
        <v>27.944618240061079</v>
      </c>
      <c r="V267" s="196">
        <f ca="1">IF($L267=1,'Census Tract'!Q263*'DAC Adjustment'!$O$5,'Census Tract'!Q263)</f>
        <v>60.849208782415644</v>
      </c>
      <c r="W267" s="196">
        <f ca="1">IF($L267=1,'Census Tract'!R263*'DAC Adjustment'!$O$5,'Census Tract'!R263)</f>
        <v>0.78264054049241527</v>
      </c>
      <c r="X267" s="196">
        <f ca="1">IF($L267=1,'Census Tract'!S263*'DAC Adjustment'!$O$5,'Census Tract'!S263)</f>
        <v>4.0544152507547357</v>
      </c>
      <c r="Y267" s="196">
        <f ca="1">IF($L267=1,'Census Tract'!T263*'DAC Adjustment'!$O$5,'Census Tract'!T263)</f>
        <v>18.682626548923263</v>
      </c>
      <c r="Z267" s="197">
        <f ca="1">IF($L267=1,'Census Tract'!U263*'DAC Adjustment'!$O$5,'Census Tract'!U263)</f>
        <v>40.605105587547854</v>
      </c>
    </row>
    <row r="268" spans="1:26" x14ac:dyDescent="0.25">
      <c r="A268" s="193">
        <v>33</v>
      </c>
      <c r="B268" s="53" t="s">
        <v>43</v>
      </c>
      <c r="C268" s="173">
        <v>41033361000</v>
      </c>
      <c r="D268" s="53">
        <v>4974</v>
      </c>
      <c r="E268" s="173">
        <f t="shared" si="17"/>
        <v>86251</v>
      </c>
      <c r="F268" s="53">
        <v>93330</v>
      </c>
      <c r="G268" s="53">
        <v>435</v>
      </c>
      <c r="H268" s="53">
        <v>97</v>
      </c>
      <c r="I268" s="53">
        <v>57944</v>
      </c>
      <c r="J268" s="194">
        <f t="shared" si="18"/>
        <v>0</v>
      </c>
      <c r="K268" s="172">
        <f>VLOOKUP($C268,'DAC Definition'!$A$6:$D$834,MATCH('DAC Definition'!$A$3,'DAC Definition'!$A$6:$D$6,0),FALSE)</f>
        <v>0</v>
      </c>
      <c r="L268" s="172">
        <f t="shared" si="19"/>
        <v>0</v>
      </c>
      <c r="M268" s="173">
        <f>'Census Tract'!G264</f>
        <v>4700</v>
      </c>
      <c r="N268" s="195">
        <f t="shared" si="16"/>
        <v>21.90613950498232</v>
      </c>
      <c r="O268" s="196">
        <f ca="1">IF($L268=1,'Census Tract'!J264*'DAC Adjustment'!$O$5,'Census Tract'!J264)</f>
        <v>0.8328150930684991</v>
      </c>
      <c r="P268" s="196">
        <f ca="1">IF($L268=1,'Census Tract'!K264*'DAC Adjustment'!$O$5,'Census Tract'!K264)</f>
        <v>4.2010318854607052</v>
      </c>
      <c r="Q268" s="196">
        <f ca="1">IF($L268=1,'Census Tract'!L264*'DAC Adjustment'!$O$5,'Census Tract'!L264)</f>
        <v>19.465732938210387</v>
      </c>
      <c r="R268" s="196">
        <f ca="1">IF($L268=1,'Census Tract'!M264*'DAC Adjustment'!$O$5,'Census Tract'!M264)</f>
        <v>42.344141155059994</v>
      </c>
      <c r="S268" s="196">
        <f ca="1">IF($L268=1,'Census Tract'!N264*'DAC Adjustment'!$O$5,'Census Tract'!N264)</f>
        <v>1.6095699368743921</v>
      </c>
      <c r="T268" s="196">
        <f ca="1">IF($L268=1,'Census Tract'!O264*'DAC Adjustment'!$O$5,'Census Tract'!O264)</f>
        <v>8.4128861292148507</v>
      </c>
      <c r="U268" s="196">
        <f ca="1">IF($L268=1,'Census Tract'!P264*'DAC Adjustment'!$O$5,'Census Tract'!P264)</f>
        <v>39.249818671135479</v>
      </c>
      <c r="V268" s="196">
        <f ca="1">IF($L268=1,'Census Tract'!Q264*'DAC Adjustment'!$O$5,'Census Tract'!Q264)</f>
        <v>85.466202847173264</v>
      </c>
      <c r="W268" s="196">
        <f ca="1">IF($L268=1,'Census Tract'!R264*'DAC Adjustment'!$O$5,'Census Tract'!R264)</f>
        <v>1.0992635159699222</v>
      </c>
      <c r="X268" s="196">
        <f ca="1">IF($L268=1,'Census Tract'!S264*'DAC Adjustment'!$O$5,'Census Tract'!S264)</f>
        <v>5.6946587010974259</v>
      </c>
      <c r="Y268" s="196">
        <f ca="1">IF($L268=1,'Census Tract'!T264*'DAC Adjustment'!$O$5,'Census Tract'!T264)</f>
        <v>26.240820255491773</v>
      </c>
      <c r="Z268" s="197">
        <f ca="1">IF($L268=1,'Census Tract'!U264*'DAC Adjustment'!$O$5,'Census Tract'!U264)</f>
        <v>57.032199106903228</v>
      </c>
    </row>
    <row r="269" spans="1:26" x14ac:dyDescent="0.25">
      <c r="A269" s="193">
        <v>33</v>
      </c>
      <c r="B269" s="53" t="s">
        <v>43</v>
      </c>
      <c r="C269" s="173">
        <v>41033360400</v>
      </c>
      <c r="D269" s="53">
        <v>4820</v>
      </c>
      <c r="E269" s="173">
        <f t="shared" si="17"/>
        <v>86251</v>
      </c>
      <c r="F269" s="53">
        <v>93330</v>
      </c>
      <c r="G269" s="53">
        <v>435</v>
      </c>
      <c r="H269" s="53">
        <v>97</v>
      </c>
      <c r="I269" s="53">
        <v>64511</v>
      </c>
      <c r="J269" s="194">
        <f t="shared" si="18"/>
        <v>0</v>
      </c>
      <c r="K269" s="172">
        <f>VLOOKUP($C269,'DAC Definition'!$A$6:$D$834,MATCH('DAC Definition'!$A$3,'DAC Definition'!$A$6:$D$6,0),FALSE)</f>
        <v>0</v>
      </c>
      <c r="L269" s="172">
        <f t="shared" si="19"/>
        <v>0</v>
      </c>
      <c r="M269" s="173">
        <f>'Census Tract'!G265</f>
        <v>4496</v>
      </c>
      <c r="N269" s="195">
        <f t="shared" si="16"/>
        <v>20.955319832851174</v>
      </c>
      <c r="O269" s="196">
        <f ca="1">IF($L269=1,'Census Tract'!J265*'DAC Adjustment'!$O$5,'Census Tract'!J265)</f>
        <v>0.72064627057034325</v>
      </c>
      <c r="P269" s="196">
        <f ca="1">IF($L269=1,'Census Tract'!K265*'DAC Adjustment'!$O$5,'Census Tract'!K265)</f>
        <v>3.6352102477510524</v>
      </c>
      <c r="Q269" s="196">
        <f ca="1">IF($L269=1,'Census Tract'!L265*'DAC Adjustment'!$O$5,'Census Tract'!L265)</f>
        <v>16.843964479742933</v>
      </c>
      <c r="R269" s="196">
        <f ca="1">IF($L269=1,'Census Tract'!M265*'DAC Adjustment'!$O$5,'Census Tract'!M265)</f>
        <v>36.640963471813905</v>
      </c>
      <c r="S269" s="196">
        <f ca="1">IF($L269=1,'Census Tract'!N265*'DAC Adjustment'!$O$5,'Census Tract'!N265)</f>
        <v>1.5397077523802696</v>
      </c>
      <c r="T269" s="196">
        <f ca="1">IF($L269=1,'Census Tract'!O265*'DAC Adjustment'!$O$5,'Census Tract'!O265)</f>
        <v>8.0477310716914836</v>
      </c>
      <c r="U269" s="196">
        <f ca="1">IF($L269=1,'Census Tract'!P265*'DAC Adjustment'!$O$5,'Census Tract'!P265)</f>
        <v>37.546209520303215</v>
      </c>
      <c r="V269" s="196">
        <f ca="1">IF($L269=1,'Census Tract'!Q265*'DAC Adjustment'!$O$5,'Census Tract'!Q265)</f>
        <v>81.756605957636381</v>
      </c>
      <c r="W269" s="196">
        <f ca="1">IF($L269=1,'Census Tract'!R265*'DAC Adjustment'!$O$5,'Census Tract'!R265)</f>
        <v>1.0515508016597384</v>
      </c>
      <c r="X269" s="196">
        <f ca="1">IF($L269=1,'Census Tract'!S265*'DAC Adjustment'!$O$5,'Census Tract'!S265)</f>
        <v>5.4474862808795805</v>
      </c>
      <c r="Y269" s="196">
        <f ca="1">IF($L269=1,'Census Tract'!T265*'DAC Adjustment'!$O$5,'Census Tract'!T265)</f>
        <v>25.101856993338512</v>
      </c>
      <c r="Z269" s="197">
        <f ca="1">IF($L269=1,'Census Tract'!U265*'DAC Adjustment'!$O$5,'Census Tract'!U265)</f>
        <v>54.556758975454663</v>
      </c>
    </row>
    <row r="270" spans="1:26" x14ac:dyDescent="0.25">
      <c r="A270" s="193">
        <v>33</v>
      </c>
      <c r="B270" s="53" t="s">
        <v>43</v>
      </c>
      <c r="C270" s="173">
        <v>41033361300</v>
      </c>
      <c r="D270" s="53">
        <v>7500</v>
      </c>
      <c r="E270" s="173">
        <f t="shared" si="17"/>
        <v>86251</v>
      </c>
      <c r="F270" s="53">
        <v>93330</v>
      </c>
      <c r="G270" s="53">
        <v>435</v>
      </c>
      <c r="H270" s="53">
        <v>97</v>
      </c>
      <c r="I270" s="53">
        <v>61693</v>
      </c>
      <c r="J270" s="194">
        <f t="shared" si="18"/>
        <v>0</v>
      </c>
      <c r="K270" s="172">
        <f>VLOOKUP($C270,'DAC Definition'!$A$6:$D$834,MATCH('DAC Definition'!$A$3,'DAC Definition'!$A$6:$D$6,0),FALSE)</f>
        <v>0</v>
      </c>
      <c r="L270" s="172">
        <f t="shared" si="19"/>
        <v>0</v>
      </c>
      <c r="M270" s="173">
        <f>'Census Tract'!G266</f>
        <v>7106</v>
      </c>
      <c r="N270" s="195">
        <f t="shared" si="16"/>
        <v>33.120218579234972</v>
      </c>
      <c r="O270" s="196">
        <f ca="1">IF($L270=1,'Census Tract'!J266*'DAC Adjustment'!$O$5,'Census Tract'!J266)</f>
        <v>1.6287527650417142</v>
      </c>
      <c r="P270" s="196">
        <f ca="1">IF($L270=1,'Census Tract'!K266*'DAC Adjustment'!$O$5,'Census Tract'!K266)</f>
        <v>8.2160402187976889</v>
      </c>
      <c r="Q270" s="196">
        <f ca="1">IF($L270=1,'Census Tract'!L266*'DAC Adjustment'!$O$5,'Census Tract'!L266)</f>
        <v>38.06951460240407</v>
      </c>
      <c r="R270" s="196">
        <f ca="1">IF($L270=1,'Census Tract'!M266*'DAC Adjustment'!$O$5,'Census Tract'!M266)</f>
        <v>82.813264989600725</v>
      </c>
      <c r="S270" s="196">
        <f ca="1">IF($L270=1,'Census Tract'!N266*'DAC Adjustment'!$O$5,'Census Tract'!N266)</f>
        <v>2.4335327598786018</v>
      </c>
      <c r="T270" s="196">
        <f ca="1">IF($L270=1,'Census Tract'!O266*'DAC Adjustment'!$O$5,'Census Tract'!O266)</f>
        <v>12.719567837063984</v>
      </c>
      <c r="U270" s="196">
        <f ca="1">IF($L270=1,'Census Tract'!P266*'DAC Adjustment'!$O$5,'Census Tract'!P266)</f>
        <v>59.342385420657166</v>
      </c>
      <c r="V270" s="196">
        <f ca="1">IF($L270=1,'Census Tract'!Q266*'DAC Adjustment'!$O$5,'Census Tract'!Q266)</f>
        <v>129.21762498553471</v>
      </c>
      <c r="W270" s="196">
        <f ca="1">IF($L270=1,'Census Tract'!R266*'DAC Adjustment'!$O$5,'Census Tract'!R266)</f>
        <v>1.6619928818047376</v>
      </c>
      <c r="X270" s="196">
        <f ca="1">IF($L270=1,'Census Tract'!S266*'DAC Adjustment'!$O$5,'Census Tract'!S266)</f>
        <v>8.6098393042549581</v>
      </c>
      <c r="Y270" s="196">
        <f ca="1">IF($L270=1,'Census Tract'!T266*'DAC Adjustment'!$O$5,'Census Tract'!T266)</f>
        <v>39.673886965005217</v>
      </c>
      <c r="Z270" s="197">
        <f ca="1">IF($L270=1,'Census Tract'!U266*'DAC Adjustment'!$O$5,'Census Tract'!U266)</f>
        <v>86.227831245458361</v>
      </c>
    </row>
    <row r="271" spans="1:26" x14ac:dyDescent="0.25">
      <c r="A271" s="193">
        <v>33</v>
      </c>
      <c r="B271" s="53" t="s">
        <v>43</v>
      </c>
      <c r="C271" s="173">
        <v>41033361500</v>
      </c>
      <c r="D271" s="53">
        <v>2398</v>
      </c>
      <c r="E271" s="173">
        <f t="shared" si="17"/>
        <v>86251</v>
      </c>
      <c r="F271" s="53">
        <v>93330</v>
      </c>
      <c r="G271" s="53">
        <v>435</v>
      </c>
      <c r="H271" s="53">
        <v>97</v>
      </c>
      <c r="I271" s="53">
        <v>49938</v>
      </c>
      <c r="J271" s="194">
        <f t="shared" si="18"/>
        <v>0</v>
      </c>
      <c r="K271" s="172">
        <f>VLOOKUP($C271,'DAC Definition'!$A$6:$D$834,MATCH('DAC Definition'!$A$3,'DAC Definition'!$A$6:$D$6,0),FALSE)</f>
        <v>1</v>
      </c>
      <c r="L271" s="172">
        <f t="shared" si="19"/>
        <v>0</v>
      </c>
      <c r="M271" s="173">
        <f>'Census Tract'!G267</f>
        <v>2798</v>
      </c>
      <c r="N271" s="195">
        <f t="shared" si="16"/>
        <v>13.041144326583092</v>
      </c>
      <c r="O271" s="196">
        <f ca="1">IF($L271=1,'Census Tract'!J267*'DAC Adjustment'!$O$5,'Census Tract'!J267)</f>
        <v>0.26736130294080968</v>
      </c>
      <c r="P271" s="196">
        <f ca="1">IF($L271=1,'Census Tract'!K267*'DAC Adjustment'!$O$5,'Census Tract'!K267)</f>
        <v>1.348670752896979</v>
      </c>
      <c r="Q271" s="196">
        <f ca="1">IF($L271=1,'Census Tract'!L267*'DAC Adjustment'!$O$5,'Census Tract'!L267)</f>
        <v>6.2491467366210456</v>
      </c>
      <c r="R271" s="196">
        <f ca="1">IF($L271=1,'Census Tract'!M267*'DAC Adjustment'!$O$5,'Census Tract'!M267)</f>
        <v>13.593875573764647</v>
      </c>
      <c r="S271" s="196">
        <f ca="1">IF($L271=1,'Census Tract'!N267*'DAC Adjustment'!$O$5,'Census Tract'!N267)</f>
        <v>0.95820780497330826</v>
      </c>
      <c r="T271" s="196">
        <f ca="1">IF($L271=1,'Census Tract'!O267*'DAC Adjustment'!$O$5,'Census Tract'!O267)</f>
        <v>5.008352210541096</v>
      </c>
      <c r="U271" s="196">
        <f ca="1">IF($L271=1,'Census Tract'!P267*'DAC Adjustment'!$O$5,'Census Tract'!P267)</f>
        <v>23.366168647199373</v>
      </c>
      <c r="V271" s="196">
        <f ca="1">IF($L271=1,'Census Tract'!Q267*'DAC Adjustment'!$O$5,'Census Tract'!Q267)</f>
        <v>50.879667141785276</v>
      </c>
      <c r="W271" s="196">
        <f ca="1">IF($L271=1,'Census Tract'!R267*'DAC Adjustment'!$O$5,'Census Tract'!R267)</f>
        <v>0.65441262078379625</v>
      </c>
      <c r="X271" s="196">
        <f ca="1">IF($L271=1,'Census Tract'!S267*'DAC Adjustment'!$O$5,'Census Tract'!S267)</f>
        <v>3.3901393714192758</v>
      </c>
      <c r="Y271" s="196">
        <f ca="1">IF($L271=1,'Census Tract'!T267*'DAC Adjustment'!$O$5,'Census Tract'!T267)</f>
        <v>15.621662781886377</v>
      </c>
      <c r="Z271" s="197">
        <f ca="1">IF($L271=1,'Census Tract'!U267*'DAC Adjustment'!$O$5,'Census Tract'!U267)</f>
        <v>33.952360234279837</v>
      </c>
    </row>
    <row r="272" spans="1:26" x14ac:dyDescent="0.25">
      <c r="A272" s="193">
        <v>33</v>
      </c>
      <c r="B272" s="53" t="s">
        <v>43</v>
      </c>
      <c r="C272" s="173">
        <v>41033361200</v>
      </c>
      <c r="D272" s="53">
        <v>8034</v>
      </c>
      <c r="E272" s="173">
        <f t="shared" si="17"/>
        <v>86251</v>
      </c>
      <c r="F272" s="53">
        <v>93330</v>
      </c>
      <c r="G272" s="53">
        <v>435</v>
      </c>
      <c r="H272" s="53">
        <v>97</v>
      </c>
      <c r="I272" s="53">
        <v>40234</v>
      </c>
      <c r="J272" s="194">
        <f t="shared" si="18"/>
        <v>1</v>
      </c>
      <c r="K272" s="172">
        <f>VLOOKUP($C272,'DAC Definition'!$A$6:$D$834,MATCH('DAC Definition'!$A$3,'DAC Definition'!$A$6:$D$6,0),FALSE)</f>
        <v>1</v>
      </c>
      <c r="L272" s="172">
        <f t="shared" si="19"/>
        <v>1</v>
      </c>
      <c r="M272" s="173">
        <f>'Census Tract'!G268</f>
        <v>5630</v>
      </c>
      <c r="N272" s="195">
        <f t="shared" si="16"/>
        <v>26.240758598521374</v>
      </c>
      <c r="O272" s="196">
        <f ca="1">IF($L272=1,'Census Tract'!J268*'DAC Adjustment'!$O$5,'Census Tract'!J268)</f>
        <v>2.2886011853261508</v>
      </c>
      <c r="P272" s="196">
        <f ca="1">IF($L272=1,'Census Tract'!K268*'DAC Adjustment'!$O$5,'Census Tract'!K268)</f>
        <v>11.373364581012915</v>
      </c>
      <c r="Q272" s="196">
        <f ca="1">IF($L272=1,'Census Tract'!L268*'DAC Adjustment'!$O$5,'Census Tract'!L268)</f>
        <v>52.333221176079604</v>
      </c>
      <c r="R272" s="196">
        <f ca="1">IF($L272=1,'Census Tract'!M268*'DAC Adjustment'!$O$5,'Census Tract'!M268)</f>
        <v>113.66409331138743</v>
      </c>
      <c r="S272" s="196">
        <f ca="1">IF($L272=1,'Census Tract'!N268*'DAC Adjustment'!$O$5,'Census Tract'!N268)</f>
        <v>1.8177546637248003</v>
      </c>
      <c r="T272" s="196">
        <f ca="1">IF($L272=1,'Census Tract'!O268*'DAC Adjustment'!$O$5,'Census Tract'!O268)</f>
        <v>8.6499412416173431</v>
      </c>
      <c r="U272" s="196">
        <f ca="1">IF($L272=1,'Census Tract'!P268*'DAC Adjustment'!$O$5,'Census Tract'!P268)</f>
        <v>39.450569299431784</v>
      </c>
      <c r="V272" s="196">
        <f ca="1">IF($L272=1,'Census Tract'!Q268*'DAC Adjustment'!$O$5,'Census Tract'!Q268)</f>
        <v>85.568978484514076</v>
      </c>
      <c r="W272" s="196">
        <f ca="1">IF($L272=1,'Census Tract'!R268*'DAC Adjustment'!$O$5,'Census Tract'!R268)</f>
        <v>0.75679193777904064</v>
      </c>
      <c r="X272" s="196">
        <f ca="1">IF($L272=1,'Census Tract'!S268*'DAC Adjustment'!$O$5,'Census Tract'!S268)</f>
        <v>3.5948641111481061</v>
      </c>
      <c r="Y272" s="196">
        <f ca="1">IF($L272=1,'Census Tract'!T268*'DAC Adjustment'!$O$5,'Census Tract'!T268)</f>
        <v>15.773244012934784</v>
      </c>
      <c r="Z272" s="197">
        <f ca="1">IF($L272=1,'Census Tract'!U268*'DAC Adjustment'!$O$5,'Census Tract'!U268)</f>
        <v>33.885714423811613</v>
      </c>
    </row>
    <row r="273" spans="1:26" x14ac:dyDescent="0.25">
      <c r="A273" s="193">
        <v>33</v>
      </c>
      <c r="B273" s="53" t="s">
        <v>43</v>
      </c>
      <c r="C273" s="173">
        <v>41033360900</v>
      </c>
      <c r="D273" s="53">
        <v>2447</v>
      </c>
      <c r="E273" s="173">
        <f t="shared" si="17"/>
        <v>86251</v>
      </c>
      <c r="F273" s="53">
        <v>93330</v>
      </c>
      <c r="G273" s="53">
        <v>435</v>
      </c>
      <c r="H273" s="53">
        <v>97</v>
      </c>
      <c r="I273" s="53">
        <v>47083</v>
      </c>
      <c r="J273" s="194">
        <f t="shared" si="18"/>
        <v>1</v>
      </c>
      <c r="K273" s="172">
        <f>VLOOKUP($C273,'DAC Definition'!$A$6:$D$834,MATCH('DAC Definition'!$A$3,'DAC Definition'!$A$6:$D$6,0),FALSE)</f>
        <v>1</v>
      </c>
      <c r="L273" s="172">
        <f t="shared" si="19"/>
        <v>1</v>
      </c>
      <c r="M273" s="173">
        <f>'Census Tract'!G269</f>
        <v>2531</v>
      </c>
      <c r="N273" s="195">
        <f t="shared" si="16"/>
        <v>11.796689167470268</v>
      </c>
      <c r="O273" s="196">
        <f ca="1">IF($L273=1,'Census Tract'!J269*'DAC Adjustment'!$O$5,'Census Tract'!J269)</f>
        <v>0.32843953162987394</v>
      </c>
      <c r="P273" s="196">
        <f ca="1">IF($L273=1,'Census Tract'!K269*'DAC Adjustment'!$O$5,'Census Tract'!K269)</f>
        <v>1.6567722611018922</v>
      </c>
      <c r="Q273" s="196">
        <f ca="1">IF($L273=1,'Census Tract'!L269*'DAC Adjustment'!$O$5,'Census Tract'!L269)</f>
        <v>7.6767535342111994</v>
      </c>
      <c r="R273" s="196">
        <f ca="1">IF($L273=1,'Census Tract'!M269*'DAC Adjustment'!$O$5,'Census Tract'!M269)</f>
        <v>16.699373010874673</v>
      </c>
      <c r="S273" s="196">
        <f ca="1">IF($L273=1,'Census Tract'!N269*'DAC Adjustment'!$O$5,'Census Tract'!N269)</f>
        <v>1.0834631676141186</v>
      </c>
      <c r="T273" s="196">
        <f ca="1">IF($L273=1,'Census Tract'!O269*'DAC Adjustment'!$O$5,'Census Tract'!O269)</f>
        <v>5.6630358492135073</v>
      </c>
      <c r="U273" s="196">
        <f ca="1">IF($L273=1,'Census Tract'!P269*'DAC Adjustment'!$O$5,'Census Tract'!P269)</f>
        <v>26.420556132086141</v>
      </c>
      <c r="V273" s="196">
        <f ca="1">IF($L273=1,'Census Tract'!Q269*'DAC Adjustment'!$O$5,'Census Tract'!Q269)</f>
        <v>57.530574310158393</v>
      </c>
      <c r="W273" s="196">
        <f ca="1">IF($L273=1,'Census Tract'!R269*'DAC Adjustment'!$O$5,'Census Tract'!R269)</f>
        <v>0.73995637205315778</v>
      </c>
      <c r="X273" s="196">
        <f ca="1">IF($L273=1,'Census Tract'!S269*'DAC Adjustment'!$O$5,'Census Tract'!S269)</f>
        <v>3.8332928650206344</v>
      </c>
      <c r="Y273" s="196">
        <f ca="1">IF($L273=1,'Census Tract'!T269*'DAC Adjustment'!$O$5,'Census Tract'!T269)</f>
        <v>17.663701081555764</v>
      </c>
      <c r="Z273" s="197">
        <f ca="1">IF($L273=1,'Census Tract'!U269*'DAC Adjustment'!$O$5,'Census Tract'!U269)</f>
        <v>38.390557430737253</v>
      </c>
    </row>
    <row r="274" spans="1:26" x14ac:dyDescent="0.25">
      <c r="A274" s="193">
        <v>35</v>
      </c>
      <c r="B274" s="53" t="s">
        <v>44</v>
      </c>
      <c r="C274" s="173">
        <v>41035971800</v>
      </c>
      <c r="D274" s="53">
        <v>2391</v>
      </c>
      <c r="E274" s="173">
        <f t="shared" si="17"/>
        <v>66921</v>
      </c>
      <c r="F274" s="53">
        <v>68775</v>
      </c>
      <c r="G274" s="53">
        <v>222</v>
      </c>
      <c r="H274" s="53">
        <v>168</v>
      </c>
      <c r="I274" s="53">
        <v>33045</v>
      </c>
      <c r="J274" s="194">
        <f t="shared" si="18"/>
        <v>1</v>
      </c>
      <c r="K274" s="172">
        <f>VLOOKUP($C274,'DAC Definition'!$A$6:$D$834,MATCH('DAC Definition'!$A$3,'DAC Definition'!$A$6:$D$6,0),FALSE)</f>
        <v>1</v>
      </c>
      <c r="L274" s="172">
        <f t="shared" si="19"/>
        <v>1</v>
      </c>
      <c r="M274" s="173">
        <f>'Census Tract'!G270</f>
        <v>1468</v>
      </c>
      <c r="N274" s="195">
        <f t="shared" si="16"/>
        <v>4.7385823336968373</v>
      </c>
      <c r="O274" s="196">
        <f ca="1">IF($L274=1,'Census Tract'!J270*'DAC Adjustment'!$O$5,'Census Tract'!J270)</f>
        <v>1.1931274232034037</v>
      </c>
      <c r="P274" s="196">
        <f ca="1">IF($L274=1,'Census Tract'!K270*'DAC Adjustment'!$O$5,'Census Tract'!K270)</f>
        <v>5.929330659576209</v>
      </c>
      <c r="Q274" s="196">
        <f ca="1">IF($L274=1,'Census Tract'!L270*'DAC Adjustment'!$O$5,'Census Tract'!L270)</f>
        <v>27.283128982934279</v>
      </c>
      <c r="R274" s="196">
        <f ca="1">IF($L274=1,'Census Tract'!M270*'DAC Adjustment'!$O$5,'Census Tract'!M270)</f>
        <v>59.257046458288976</v>
      </c>
      <c r="S274" s="196">
        <f ca="1">IF($L274=1,'Census Tract'!N270*'DAC Adjustment'!$O$5,'Census Tract'!N270)</f>
        <v>0.4722404388351284</v>
      </c>
      <c r="T274" s="196">
        <f ca="1">IF($L274=1,'Census Tract'!O270*'DAC Adjustment'!$O$5,'Census Tract'!O270)</f>
        <v>2.2471965713288782</v>
      </c>
      <c r="U274" s="196">
        <f ca="1">IF($L274=1,'Census Tract'!P270*'DAC Adjustment'!$O$5,'Census Tract'!P270)</f>
        <v>10.24899263362849</v>
      </c>
      <c r="V274" s="196">
        <f ca="1">IF($L274=1,'Census Tract'!Q270*'DAC Adjustment'!$O$5,'Census Tract'!Q270)</f>
        <v>22.230245234193134</v>
      </c>
      <c r="W274" s="196">
        <f ca="1">IF($L274=1,'Census Tract'!R270*'DAC Adjustment'!$O$5,'Census Tract'!R270)</f>
        <v>0.19660945667515459</v>
      </c>
      <c r="X274" s="196">
        <f ca="1">IF($L274=1,'Census Tract'!S270*'DAC Adjustment'!$O$5,'Census Tract'!S270)</f>
        <v>0.93392152377844218</v>
      </c>
      <c r="Y274" s="196">
        <f ca="1">IF($L274=1,'Census Tract'!T270*'DAC Adjustment'!$O$5,'Census Tract'!T270)</f>
        <v>4.0977827333741841</v>
      </c>
      <c r="Z274" s="197">
        <f ca="1">IF($L274=1,'Census Tract'!U270*'DAC Adjustment'!$O$5,'Census Tract'!U270)</f>
        <v>8.803280755694594</v>
      </c>
    </row>
    <row r="275" spans="1:26" x14ac:dyDescent="0.25">
      <c r="A275" s="193">
        <v>35</v>
      </c>
      <c r="B275" s="53" t="s">
        <v>44</v>
      </c>
      <c r="C275" s="173">
        <v>41035971500</v>
      </c>
      <c r="D275" s="53">
        <v>4532</v>
      </c>
      <c r="E275" s="173">
        <f t="shared" si="17"/>
        <v>66921</v>
      </c>
      <c r="F275" s="53">
        <v>68775</v>
      </c>
      <c r="G275" s="53">
        <v>222</v>
      </c>
      <c r="H275" s="53">
        <v>168</v>
      </c>
      <c r="I275" s="53">
        <v>34930</v>
      </c>
      <c r="J275" s="194">
        <f t="shared" si="18"/>
        <v>1</v>
      </c>
      <c r="K275" s="172">
        <f>VLOOKUP($C275,'DAC Definition'!$A$6:$D$834,MATCH('DAC Definition'!$A$3,'DAC Definition'!$A$6:$D$6,0),FALSE)</f>
        <v>1</v>
      </c>
      <c r="L275" s="172">
        <f t="shared" si="19"/>
        <v>1</v>
      </c>
      <c r="M275" s="173">
        <f>'Census Tract'!G271</f>
        <v>3204</v>
      </c>
      <c r="N275" s="195">
        <f t="shared" si="16"/>
        <v>10.342246455834243</v>
      </c>
      <c r="O275" s="196">
        <f ca="1">IF($L275=1,'Census Tract'!J271*'DAC Adjustment'!$O$5,'Census Tract'!J271)</f>
        <v>2.063872567839256</v>
      </c>
      <c r="P275" s="196">
        <f ca="1">IF($L275=1,'Census Tract'!K271*'DAC Adjustment'!$O$5,'Census Tract'!K271)</f>
        <v>10.256559907986755</v>
      </c>
      <c r="Q275" s="196">
        <f ca="1">IF($L275=1,'Census Tract'!L271*'DAC Adjustment'!$O$5,'Census Tract'!L271)</f>
        <v>47.194373691885787</v>
      </c>
      <c r="R275" s="196">
        <f ca="1">IF($L275=1,'Census Tract'!M271*'DAC Adjustment'!$O$5,'Census Tract'!M271)</f>
        <v>102.50287627123753</v>
      </c>
      <c r="S275" s="196">
        <f ca="1">IF($L275=1,'Census Tract'!N271*'DAC Adjustment'!$O$5,'Census Tract'!N271)</f>
        <v>1.0306937098281685</v>
      </c>
      <c r="T275" s="196">
        <f ca="1">IF($L275=1,'Census Tract'!O271*'DAC Adjustment'!$O$5,'Census Tract'!O271)</f>
        <v>4.9046442878322392</v>
      </c>
      <c r="U275" s="196">
        <f ca="1">IF($L275=1,'Census Tract'!P271*'DAC Adjustment'!$O$5,'Census Tract'!P271)</f>
        <v>22.369054767129207</v>
      </c>
      <c r="V275" s="196">
        <f ca="1">IF($L275=1,'Census Tract'!Q271*'DAC Adjustment'!$O$5,'Census Tract'!Q271)</f>
        <v>48.518873113320709</v>
      </c>
      <c r="W275" s="196">
        <f ca="1">IF($L275=1,'Census Tract'!R271*'DAC Adjustment'!$O$5,'Census Tract'!R271)</f>
        <v>0.4291121929068088</v>
      </c>
      <c r="X275" s="196">
        <f ca="1">IF($L275=1,'Census Tract'!S271*'DAC Adjustment'!$O$5,'Census Tract'!S271)</f>
        <v>2.0383409824156193</v>
      </c>
      <c r="Y275" s="196">
        <f ca="1">IF($L275=1,'Census Tract'!T271*'DAC Adjustment'!$O$5,'Census Tract'!T271)</f>
        <v>8.9436620420510131</v>
      </c>
      <c r="Z275" s="197">
        <f ca="1">IF($L275=1,'Census Tract'!U271*'DAC Adjustment'!$O$5,'Census Tract'!U271)</f>
        <v>19.213699959976488</v>
      </c>
    </row>
    <row r="276" spans="1:26" x14ac:dyDescent="0.25">
      <c r="A276" s="193">
        <v>35</v>
      </c>
      <c r="B276" s="53" t="s">
        <v>44</v>
      </c>
      <c r="C276" s="173">
        <v>41035970100</v>
      </c>
      <c r="D276" s="53">
        <v>3286</v>
      </c>
      <c r="E276" s="173">
        <f t="shared" si="17"/>
        <v>66921</v>
      </c>
      <c r="F276" s="53">
        <v>68775</v>
      </c>
      <c r="G276" s="53">
        <v>222</v>
      </c>
      <c r="H276" s="53">
        <v>168</v>
      </c>
      <c r="I276" s="53">
        <v>45952</v>
      </c>
      <c r="J276" s="194">
        <f t="shared" si="18"/>
        <v>1</v>
      </c>
      <c r="K276" s="172">
        <f>VLOOKUP($C276,'DAC Definition'!$A$6:$D$834,MATCH('DAC Definition'!$A$3,'DAC Definition'!$A$6:$D$6,0),FALSE)</f>
        <v>1</v>
      </c>
      <c r="L276" s="172">
        <f t="shared" si="19"/>
        <v>1</v>
      </c>
      <c r="M276" s="173">
        <f>'Census Tract'!G272</f>
        <v>3132</v>
      </c>
      <c r="N276" s="195">
        <f t="shared" si="16"/>
        <v>10.109836423118866</v>
      </c>
      <c r="O276" s="196">
        <f ca="1">IF($L276=1,'Census Tract'!J272*'DAC Adjustment'!$O$5,'Census Tract'!J272)</f>
        <v>0.91233203230520543</v>
      </c>
      <c r="P276" s="196">
        <f ca="1">IF($L276=1,'Census Tract'!K272*'DAC Adjustment'!$O$5,'Census Tract'!K272)</f>
        <v>4.6021451697274784</v>
      </c>
      <c r="Q276" s="196">
        <f ca="1">IF($L276=1,'Census Tract'!L272*'DAC Adjustment'!$O$5,'Census Tract'!L272)</f>
        <v>21.324315372808886</v>
      </c>
      <c r="R276" s="196">
        <f ca="1">IF($L276=1,'Census Tract'!M272*'DAC Adjustment'!$O$5,'Census Tract'!M272)</f>
        <v>46.387147252429642</v>
      </c>
      <c r="S276" s="196">
        <f ca="1">IF($L276=1,'Census Tract'!N272*'DAC Adjustment'!$O$5,'Census Tract'!N272)</f>
        <v>1.3358386529292596</v>
      </c>
      <c r="T276" s="196">
        <f ca="1">IF($L276=1,'Census Tract'!O272*'DAC Adjustment'!$O$5,'Census Tract'!O272)</f>
        <v>6.9821498380623845</v>
      </c>
      <c r="U276" s="196">
        <f ca="1">IF($L276=1,'Census Tract'!P272*'DAC Adjustment'!$O$5,'Census Tract'!P272)</f>
        <v>32.574803803296291</v>
      </c>
      <c r="V276" s="196">
        <f ca="1">IF($L276=1,'Census Tract'!Q272*'DAC Adjustment'!$O$5,'Census Tract'!Q272)</f>
        <v>70.931405133007502</v>
      </c>
      <c r="W276" s="196">
        <f ca="1">IF($L276=1,'Census Tract'!R272*'DAC Adjustment'!$O$5,'Census Tract'!R272)</f>
        <v>0.91231742140952843</v>
      </c>
      <c r="X276" s="196">
        <f ca="1">IF($L276=1,'Census Tract'!S272*'DAC Adjustment'!$O$5,'Census Tract'!S272)</f>
        <v>4.726197373528306</v>
      </c>
      <c r="Y276" s="196">
        <f ca="1">IF($L276=1,'Census Tract'!T272*'DAC Adjustment'!$O$5,'Census Tract'!T272)</f>
        <v>21.778178865545293</v>
      </c>
      <c r="Z276" s="197">
        <f ca="1">IF($L276=1,'Census Tract'!U272*'DAC Adjustment'!$O$5,'Census Tract'!U272)</f>
        <v>47.333026222211515</v>
      </c>
    </row>
    <row r="277" spans="1:26" x14ac:dyDescent="0.25">
      <c r="A277" s="193">
        <v>35</v>
      </c>
      <c r="B277" s="53" t="s">
        <v>44</v>
      </c>
      <c r="C277" s="173">
        <v>41035970300</v>
      </c>
      <c r="D277" s="53">
        <v>2798</v>
      </c>
      <c r="E277" s="173">
        <f t="shared" si="17"/>
        <v>66921</v>
      </c>
      <c r="F277" s="53">
        <v>68775</v>
      </c>
      <c r="G277" s="53">
        <v>222</v>
      </c>
      <c r="H277" s="53">
        <v>168</v>
      </c>
      <c r="I277" s="53">
        <v>55625</v>
      </c>
      <c r="J277" s="194">
        <f t="shared" si="18"/>
        <v>0</v>
      </c>
      <c r="K277" s="172">
        <f>VLOOKUP($C277,'DAC Definition'!$A$6:$D$834,MATCH('DAC Definition'!$A$3,'DAC Definition'!$A$6:$D$6,0),FALSE)</f>
        <v>0</v>
      </c>
      <c r="L277" s="172">
        <f t="shared" si="19"/>
        <v>0</v>
      </c>
      <c r="M277" s="173">
        <f>'Census Tract'!G273</f>
        <v>3189</v>
      </c>
      <c r="N277" s="195">
        <f t="shared" si="16"/>
        <v>10.293827699018539</v>
      </c>
      <c r="O277" s="196">
        <f ca="1">IF($L277=1,'Census Tract'!J273*'DAC Adjustment'!$O$5,'Census Tract'!J273)</f>
        <v>0.42562690180807056</v>
      </c>
      <c r="P277" s="196">
        <f ca="1">IF($L277=1,'Census Tract'!K273*'DAC Adjustment'!$O$5,'Census Tract'!K273)</f>
        <v>2.1470218307612825</v>
      </c>
      <c r="Q277" s="196">
        <f ca="1">IF($L277=1,'Census Tract'!L273*'DAC Adjustment'!$O$5,'Census Tract'!L273)</f>
        <v>9.9483542876093658</v>
      </c>
      <c r="R277" s="196">
        <f ca="1">IF($L277=1,'Census Tract'!M273*'DAC Adjustment'!$O$5,'Census Tract'!M273)</f>
        <v>21.640824907659809</v>
      </c>
      <c r="S277" s="196">
        <f ca="1">IF($L277=1,'Census Tract'!N273*'DAC Adjustment'!$O$5,'Census Tract'!N273)</f>
        <v>1.0881199142251365</v>
      </c>
      <c r="T277" s="196">
        <f ca="1">IF($L277=1,'Census Tract'!O273*'DAC Adjustment'!$O$5,'Census Tract'!O273)</f>
        <v>5.6873756918469853</v>
      </c>
      <c r="U277" s="196">
        <f ca="1">IF($L277=1,'Census Tract'!P273*'DAC Adjustment'!$O$5,'Census Tract'!P273)</f>
        <v>26.534112216784646</v>
      </c>
      <c r="V277" s="196">
        <f ca="1">IF($L277=1,'Census Tract'!Q273*'DAC Adjustment'!$O$5,'Census Tract'!Q273)</f>
        <v>57.777841882288861</v>
      </c>
      <c r="W277" s="196">
        <f ca="1">IF($L277=1,'Census Tract'!R273*'DAC Adjustment'!$O$5,'Census Tract'!R273)</f>
        <v>0.74313671950829785</v>
      </c>
      <c r="X277" s="196">
        <f ca="1">IF($L277=1,'Census Tract'!S273*'DAC Adjustment'!$O$5,'Census Tract'!S273)</f>
        <v>3.8497684352954709</v>
      </c>
      <c r="Y277" s="196">
        <f ca="1">IF($L277=1,'Census Tract'!T273*'DAC Adjustment'!$O$5,'Census Tract'!T273)</f>
        <v>17.739620026110842</v>
      </c>
      <c r="Z277" s="197">
        <f ca="1">IF($L277=1,'Census Tract'!U273*'DAC Adjustment'!$O$5,'Census Tract'!U273)</f>
        <v>38.555560823150074</v>
      </c>
    </row>
    <row r="278" spans="1:26" x14ac:dyDescent="0.25">
      <c r="A278" s="193">
        <v>35</v>
      </c>
      <c r="B278" s="53" t="s">
        <v>44</v>
      </c>
      <c r="C278" s="173">
        <v>41035970400</v>
      </c>
      <c r="D278" s="53">
        <v>1436</v>
      </c>
      <c r="E278" s="173">
        <f t="shared" si="17"/>
        <v>66921</v>
      </c>
      <c r="F278" s="53">
        <v>68775</v>
      </c>
      <c r="G278" s="53">
        <v>222</v>
      </c>
      <c r="H278" s="53">
        <v>168</v>
      </c>
      <c r="I278" s="53">
        <v>49405</v>
      </c>
      <c r="J278" s="194">
        <f t="shared" si="18"/>
        <v>0</v>
      </c>
      <c r="K278" s="172">
        <f>VLOOKUP($C278,'DAC Definition'!$A$6:$D$834,MATCH('DAC Definition'!$A$3,'DAC Definition'!$A$6:$D$6,0),FALSE)</f>
        <v>0</v>
      </c>
      <c r="L278" s="172">
        <f t="shared" si="19"/>
        <v>0</v>
      </c>
      <c r="M278" s="173">
        <f>'Census Tract'!G274</f>
        <v>1351</v>
      </c>
      <c r="N278" s="195">
        <f t="shared" si="16"/>
        <v>4.3609160305343506</v>
      </c>
      <c r="O278" s="196">
        <f ca="1">IF($L278=1,'Census Tract'!J274*'DAC Adjustment'!$O$5,'Census Tract'!J274)</f>
        <v>0.39028603992508998</v>
      </c>
      <c r="P278" s="196">
        <f ca="1">IF($L278=1,'Census Tract'!K274*'DAC Adjustment'!$O$5,'Census Tract'!K274)</f>
        <v>1.9687492599760499</v>
      </c>
      <c r="Q278" s="196">
        <f ca="1">IF($L278=1,'Census Tract'!L274*'DAC Adjustment'!$O$5,'Census Tract'!L274)</f>
        <v>9.1223176500100323</v>
      </c>
      <c r="R278" s="196">
        <f ca="1">IF($L278=1,'Census Tract'!M274*'DAC Adjustment'!$O$5,'Census Tract'!M274)</f>
        <v>19.843933308828852</v>
      </c>
      <c r="S278" s="196">
        <f ca="1">IF($L278=1,'Census Tract'!N274*'DAC Adjustment'!$O$5,'Census Tract'!N274)</f>
        <v>0.46097522863535889</v>
      </c>
      <c r="T278" s="196">
        <f ca="1">IF($L278=1,'Census Tract'!O274*'DAC Adjustment'!$O$5,'Census Tract'!O274)</f>
        <v>2.4094213106570326</v>
      </c>
      <c r="U278" s="196">
        <f ca="1">IF($L278=1,'Census Tract'!P274*'DAC Adjustment'!$O$5,'Census Tract'!P274)</f>
        <v>11.241011478481045</v>
      </c>
      <c r="V278" s="196">
        <f ca="1">IF($L278=1,'Census Tract'!Q274*'DAC Adjustment'!$O$5,'Census Tract'!Q274)</f>
        <v>24.477223073995692</v>
      </c>
      <c r="W278" s="196">
        <f ca="1">IF($L278=1,'Census Tract'!R274*'DAC Adjustment'!$O$5,'Census Tract'!R274)</f>
        <v>0.31482524554898411</v>
      </c>
      <c r="X278" s="196">
        <f ca="1">IF($L278=1,'Census Tract'!S274*'DAC Adjustment'!$O$5,'Census Tract'!S274)</f>
        <v>1.6309304346454001</v>
      </c>
      <c r="Y278" s="196">
        <f ca="1">IF($L278=1,'Census Tract'!T274*'DAC Adjustment'!$O$5,'Census Tract'!T274)</f>
        <v>7.515279603410395</v>
      </c>
      <c r="Z278" s="197">
        <f ca="1">IF($L278=1,'Census Tract'!U274*'DAC Adjustment'!$O$5,'Census Tract'!U274)</f>
        <v>16.333823352798916</v>
      </c>
    </row>
    <row r="279" spans="1:26" x14ac:dyDescent="0.25">
      <c r="A279" s="193">
        <v>35</v>
      </c>
      <c r="B279" s="53" t="s">
        <v>44</v>
      </c>
      <c r="C279" s="173">
        <v>41035971900</v>
      </c>
      <c r="D279" s="53">
        <v>3551</v>
      </c>
      <c r="E279" s="173">
        <f t="shared" si="17"/>
        <v>66921</v>
      </c>
      <c r="F279" s="53">
        <v>68775</v>
      </c>
      <c r="G279" s="53">
        <v>222</v>
      </c>
      <c r="H279" s="53">
        <v>168</v>
      </c>
      <c r="I279" s="53">
        <v>38347</v>
      </c>
      <c r="J279" s="194">
        <f t="shared" si="18"/>
        <v>1</v>
      </c>
      <c r="K279" s="172">
        <f>VLOOKUP($C279,'DAC Definition'!$A$6:$D$834,MATCH('DAC Definition'!$A$3,'DAC Definition'!$A$6:$D$6,0),FALSE)</f>
        <v>1</v>
      </c>
      <c r="L279" s="172">
        <f t="shared" si="19"/>
        <v>1</v>
      </c>
      <c r="M279" s="173">
        <f>'Census Tract'!G275</f>
        <v>2282</v>
      </c>
      <c r="N279" s="195">
        <f t="shared" si="16"/>
        <v>7.3661068702290073</v>
      </c>
      <c r="O279" s="196">
        <f ca="1">IF($L279=1,'Census Tract'!J275*'DAC Adjustment'!$O$5,'Census Tract'!J275)</f>
        <v>0.59531174158784717</v>
      </c>
      <c r="P279" s="196">
        <f ca="1">IF($L279=1,'Census Tract'!K275*'DAC Adjustment'!$O$5,'Census Tract'!K275)</f>
        <v>2.958443576735033</v>
      </c>
      <c r="Q279" s="196">
        <f ca="1">IF($L279=1,'Census Tract'!L275*'DAC Adjustment'!$O$5,'Census Tract'!L275)</f>
        <v>13.612935814674971</v>
      </c>
      <c r="R279" s="196">
        <f ca="1">IF($L279=1,'Census Tract'!M275*'DAC Adjustment'!$O$5,'Census Tract'!M275)</f>
        <v>29.566343747026657</v>
      </c>
      <c r="S279" s="196">
        <f ca="1">IF($L279=1,'Census Tract'!N275*'DAC Adjustment'!$O$5,'Census Tract'!N275)</f>
        <v>0.7340958320311739</v>
      </c>
      <c r="T279" s="196">
        <f ca="1">IF($L279=1,'Census Tract'!O275*'DAC Adjustment'!$O$5,'Census Tract'!O275)</f>
        <v>3.4932578854036112</v>
      </c>
      <c r="U279" s="196">
        <f ca="1">IF($L279=1,'Census Tract'!P275*'DAC Adjustment'!$O$5,'Census Tract'!P275)</f>
        <v>15.93201715935982</v>
      </c>
      <c r="V279" s="196">
        <f ca="1">IF($L279=1,'Census Tract'!Q275*'DAC Adjustment'!$O$5,'Census Tract'!Q275)</f>
        <v>34.556825357240285</v>
      </c>
      <c r="W279" s="196">
        <f ca="1">IF($L279=1,'Census Tract'!R275*'DAC Adjustment'!$O$5,'Census Tract'!R275)</f>
        <v>0.30562859682064225</v>
      </c>
      <c r="X279" s="196">
        <f ca="1">IF($L279=1,'Census Tract'!S275*'DAC Adjustment'!$O$5,'Census Tract'!S275)</f>
        <v>1.4517771915956441</v>
      </c>
      <c r="Y279" s="196">
        <f ca="1">IF($L279=1,'Census Tract'!T275*'DAC Adjustment'!$O$5,'Census Tract'!T275)</f>
        <v>6.3699865105993805</v>
      </c>
      <c r="Z279" s="197">
        <f ca="1">IF($L279=1,'Census Tract'!U275*'DAC Adjustment'!$O$5,'Census Tract'!U275)</f>
        <v>13.684663954015715</v>
      </c>
    </row>
    <row r="280" spans="1:26" x14ac:dyDescent="0.25">
      <c r="A280" s="193">
        <v>35</v>
      </c>
      <c r="B280" s="53" t="s">
        <v>44</v>
      </c>
      <c r="C280" s="173">
        <v>41035971600</v>
      </c>
      <c r="D280" s="53">
        <v>3417</v>
      </c>
      <c r="E280" s="173">
        <f t="shared" si="17"/>
        <v>66921</v>
      </c>
      <c r="F280" s="53">
        <v>68775</v>
      </c>
      <c r="G280" s="53">
        <v>222</v>
      </c>
      <c r="H280" s="53">
        <v>168</v>
      </c>
      <c r="I280" s="53">
        <v>26833</v>
      </c>
      <c r="J280" s="194">
        <f t="shared" si="18"/>
        <v>1</v>
      </c>
      <c r="K280" s="172">
        <f>VLOOKUP($C280,'DAC Definition'!$A$6:$D$834,MATCH('DAC Definition'!$A$3,'DAC Definition'!$A$6:$D$6,0),FALSE)</f>
        <v>1</v>
      </c>
      <c r="L280" s="172">
        <f t="shared" si="19"/>
        <v>1</v>
      </c>
      <c r="M280" s="173">
        <f>'Census Tract'!G276</f>
        <v>2092</v>
      </c>
      <c r="N280" s="195">
        <f t="shared" si="16"/>
        <v>6.7528026172300981</v>
      </c>
      <c r="O280" s="196">
        <f ca="1">IF($L280=1,'Census Tract'!J276*'DAC Adjustment'!$O$5,'Census Tract'!J276)</f>
        <v>1.5267774318956462</v>
      </c>
      <c r="P280" s="196">
        <f ca="1">IF($L280=1,'Census Tract'!K276*'DAC Adjustment'!$O$5,'Census Tract'!K276)</f>
        <v>7.5874278482195026</v>
      </c>
      <c r="Q280" s="196">
        <f ca="1">IF($L280=1,'Census Tract'!L276*'DAC Adjustment'!$O$5,'Census Tract'!L276)</f>
        <v>34.912671348046537</v>
      </c>
      <c r="R280" s="196">
        <f ca="1">IF($L280=1,'Census Tract'!M276*'DAC Adjustment'!$O$5,'Census Tract'!M276)</f>
        <v>75.827878442689808</v>
      </c>
      <c r="S280" s="196">
        <f ca="1">IF($L280=1,'Census Tract'!N276*'DAC Adjustment'!$O$5,'Census Tract'!N276)</f>
        <v>0.67297479430728113</v>
      </c>
      <c r="T280" s="196">
        <f ca="1">IF($L280=1,'Census Tract'!O276*'DAC Adjustment'!$O$5,'Census Tract'!O276)</f>
        <v>3.2024081929291648</v>
      </c>
      <c r="U280" s="196">
        <f ca="1">IF($L280=1,'Census Tract'!P276*'DAC Adjustment'!$O$5,'Census Tract'!P276)</f>
        <v>14.605512663181743</v>
      </c>
      <c r="V280" s="196">
        <f ca="1">IF($L280=1,'Census Tract'!Q276*'DAC Adjustment'!$O$5,'Census Tract'!Q276)</f>
        <v>31.67961378060766</v>
      </c>
      <c r="W280" s="196">
        <f ca="1">IF($L280=1,'Census Tract'!R276*'DAC Adjustment'!$O$5,'Census Tract'!R276)</f>
        <v>0.28018186877685519</v>
      </c>
      <c r="X280" s="196">
        <f ca="1">IF($L280=1,'Census Tract'!S276*'DAC Adjustment'!$O$5,'Census Tract'!S276)</f>
        <v>1.3309017900166902</v>
      </c>
      <c r="Y280" s="196">
        <f ca="1">IF($L280=1,'Census Tract'!T276*'DAC Adjustment'!$O$5,'Census Tract'!T276)</f>
        <v>5.8396195355713854</v>
      </c>
      <c r="Z280" s="197">
        <f ca="1">IF($L280=1,'Census Tract'!U276*'DAC Adjustment'!$O$5,'Census Tract'!U276)</f>
        <v>12.545274755390389</v>
      </c>
    </row>
    <row r="281" spans="1:26" x14ac:dyDescent="0.25">
      <c r="A281" s="193">
        <v>35</v>
      </c>
      <c r="B281" s="53" t="s">
        <v>44</v>
      </c>
      <c r="C281" s="173">
        <v>41035971100</v>
      </c>
      <c r="D281" s="53">
        <v>5388</v>
      </c>
      <c r="E281" s="173">
        <f t="shared" si="17"/>
        <v>66921</v>
      </c>
      <c r="F281" s="53">
        <v>68775</v>
      </c>
      <c r="G281" s="53">
        <v>222</v>
      </c>
      <c r="H281" s="53">
        <v>168</v>
      </c>
      <c r="I281" s="53">
        <v>66818</v>
      </c>
      <c r="J281" s="194">
        <f t="shared" si="18"/>
        <v>0</v>
      </c>
      <c r="K281" s="172">
        <f>VLOOKUP($C281,'DAC Definition'!$A$6:$D$834,MATCH('DAC Definition'!$A$3,'DAC Definition'!$A$6:$D$6,0),FALSE)</f>
        <v>0</v>
      </c>
      <c r="L281" s="172">
        <f t="shared" si="19"/>
        <v>0</v>
      </c>
      <c r="M281" s="173">
        <f>'Census Tract'!G277</f>
        <v>4564</v>
      </c>
      <c r="N281" s="195">
        <f t="shared" si="16"/>
        <v>14.732213740458015</v>
      </c>
      <c r="O281" s="196">
        <f ca="1">IF($L281=1,'Census Tract'!J277*'DAC Adjustment'!$O$5,'Census Tract'!J277)</f>
        <v>1.3368065147040484</v>
      </c>
      <c r="P281" s="196">
        <f ca="1">IF($L281=1,'Census Tract'!K277*'DAC Adjustment'!$O$5,'Census Tract'!K277)</f>
        <v>6.7433537644848958</v>
      </c>
      <c r="Q281" s="196">
        <f ca="1">IF($L281=1,'Census Tract'!L277*'DAC Adjustment'!$O$5,'Census Tract'!L277)</f>
        <v>31.245733683105232</v>
      </c>
      <c r="R281" s="196">
        <f ca="1">IF($L281=1,'Census Tract'!M277*'DAC Adjustment'!$O$5,'Census Tract'!M277)</f>
        <v>67.969377868823244</v>
      </c>
      <c r="S281" s="196">
        <f ca="1">IF($L281=1,'Census Tract'!N277*'DAC Adjustment'!$O$5,'Census Tract'!N277)</f>
        <v>1.5572841920738549</v>
      </c>
      <c r="T281" s="196">
        <f ca="1">IF($L281=1,'Census Tract'!O277*'DAC Adjustment'!$O$5,'Census Tract'!O277)</f>
        <v>8.1395994536185778</v>
      </c>
      <c r="U281" s="196">
        <f ca="1">IF($L281=1,'Census Tract'!P277*'DAC Adjustment'!$O$5,'Census Tract'!P277)</f>
        <v>37.974815979117317</v>
      </c>
      <c r="V281" s="196">
        <f ca="1">IF($L281=1,'Census Tract'!Q277*'DAC Adjustment'!$O$5,'Census Tract'!Q277)</f>
        <v>82.689893493498403</v>
      </c>
      <c r="W281" s="196">
        <f ca="1">IF($L281=1,'Census Tract'!R277*'DAC Adjustment'!$O$5,'Census Tract'!R277)</f>
        <v>1.0635547155333558</v>
      </c>
      <c r="X281" s="196">
        <f ca="1">IF($L281=1,'Census Tract'!S277*'DAC Adjustment'!$O$5,'Census Tract'!S277)</f>
        <v>5.5096717274031137</v>
      </c>
      <c r="Y281" s="196">
        <f ca="1">IF($L281=1,'Census Tract'!T277*'DAC Adjustment'!$O$5,'Census Tract'!T277)</f>
        <v>25.388405706857917</v>
      </c>
      <c r="Z281" s="197">
        <f ca="1">IF($L281=1,'Census Tract'!U277*'DAC Adjustment'!$O$5,'Census Tract'!U277)</f>
        <v>55.179548321372515</v>
      </c>
    </row>
    <row r="282" spans="1:26" x14ac:dyDescent="0.25">
      <c r="A282" s="193">
        <v>35</v>
      </c>
      <c r="B282" s="53" t="s">
        <v>44</v>
      </c>
      <c r="C282" s="173">
        <v>41035970700</v>
      </c>
      <c r="D282" s="53">
        <v>1983</v>
      </c>
      <c r="E282" s="173">
        <f t="shared" si="17"/>
        <v>66921</v>
      </c>
      <c r="F282" s="53">
        <v>68775</v>
      </c>
      <c r="G282" s="53">
        <v>222</v>
      </c>
      <c r="H282" s="53">
        <v>168</v>
      </c>
      <c r="I282" s="53">
        <v>49511</v>
      </c>
      <c r="J282" s="194">
        <f t="shared" si="18"/>
        <v>0</v>
      </c>
      <c r="K282" s="172">
        <f>VLOOKUP($C282,'DAC Definition'!$A$6:$D$834,MATCH('DAC Definition'!$A$3,'DAC Definition'!$A$6:$D$6,0),FALSE)</f>
        <v>0</v>
      </c>
      <c r="L282" s="172">
        <f t="shared" si="19"/>
        <v>0</v>
      </c>
      <c r="M282" s="173">
        <f>'Census Tract'!G278</f>
        <v>1886</v>
      </c>
      <c r="N282" s="195">
        <f t="shared" si="16"/>
        <v>6.0878516902944382</v>
      </c>
      <c r="O282" s="196">
        <f ca="1">IF($L282=1,'Census Tract'!J278*'DAC Adjustment'!$O$5,'Census Tract'!J278)</f>
        <v>0.66072046129050666</v>
      </c>
      <c r="P282" s="196">
        <f ca="1">IF($L282=1,'Census Tract'!K278*'DAC Adjustment'!$O$5,'Census Tract'!K278)</f>
        <v>3.3329219755500059</v>
      </c>
      <c r="Q282" s="196">
        <f ca="1">IF($L282=1,'Census Tract'!L278*'DAC Adjustment'!$O$5,'Census Tract'!L278)</f>
        <v>15.443293659465803</v>
      </c>
      <c r="R282" s="196">
        <f ca="1">IF($L282=1,'Census Tract'!M278*'DAC Adjustment'!$O$5,'Census Tract'!M278)</f>
        <v>33.594060325970105</v>
      </c>
      <c r="S282" s="196">
        <f ca="1">IF($L282=1,'Census Tract'!N278*'DAC Adjustment'!$O$5,'Census Tract'!N278)</f>
        <v>0.64352278401649654</v>
      </c>
      <c r="T282" s="196">
        <f ca="1">IF($L282=1,'Census Tract'!O278*'DAC Adjustment'!$O$5,'Census Tract'!O278)</f>
        <v>3.36355928341907</v>
      </c>
      <c r="U282" s="196">
        <f ca="1">IF($L282=1,'Census Tract'!P278*'DAC Adjustment'!$O$5,'Census Tract'!P278)</f>
        <v>15.692485306006848</v>
      </c>
      <c r="V282" s="196">
        <f ca="1">IF($L282=1,'Census Tract'!Q278*'DAC Adjustment'!$O$5,'Census Tract'!Q278)</f>
        <v>34.170275882720851</v>
      </c>
      <c r="W282" s="196">
        <f ca="1">IF($L282=1,'Census Tract'!R278*'DAC Adjustment'!$O$5,'Census Tract'!R278)</f>
        <v>0.43949697491146117</v>
      </c>
      <c r="X282" s="196">
        <f ca="1">IF($L282=1,'Census Tract'!S278*'DAC Adjustment'!$O$5,'Census Tract'!S278)</f>
        <v>2.2767837155745556</v>
      </c>
      <c r="Y282" s="196">
        <f ca="1">IF($L282=1,'Census Tract'!T278*'DAC Adjustment'!$O$5,'Census Tract'!T278)</f>
        <v>10.491352577373801</v>
      </c>
      <c r="Z282" s="197">
        <f ca="1">IF($L282=1,'Census Tract'!U278*'DAC Adjustment'!$O$5,'Census Tract'!U278)</f>
        <v>22.802065761198193</v>
      </c>
    </row>
    <row r="283" spans="1:26" x14ac:dyDescent="0.25">
      <c r="A283" s="193">
        <v>35</v>
      </c>
      <c r="B283" s="53" t="s">
        <v>44</v>
      </c>
      <c r="C283" s="173">
        <v>41035970200</v>
      </c>
      <c r="D283" s="53">
        <v>4954</v>
      </c>
      <c r="E283" s="173">
        <f t="shared" si="17"/>
        <v>66921</v>
      </c>
      <c r="F283" s="53">
        <v>68775</v>
      </c>
      <c r="G283" s="53">
        <v>222</v>
      </c>
      <c r="H283" s="53">
        <v>168</v>
      </c>
      <c r="I283" s="53">
        <v>34722</v>
      </c>
      <c r="J283" s="194">
        <f t="shared" si="18"/>
        <v>1</v>
      </c>
      <c r="K283" s="172">
        <f>VLOOKUP($C283,'DAC Definition'!$A$6:$D$834,MATCH('DAC Definition'!$A$3,'DAC Definition'!$A$6:$D$6,0),FALSE)</f>
        <v>1</v>
      </c>
      <c r="L283" s="172">
        <f t="shared" si="19"/>
        <v>1</v>
      </c>
      <c r="M283" s="173">
        <f>'Census Tract'!G279</f>
        <v>4748</v>
      </c>
      <c r="N283" s="195">
        <f t="shared" si="16"/>
        <v>15.326150490730642</v>
      </c>
      <c r="O283" s="196">
        <f ca="1">IF($L283=1,'Census Tract'!J279*'DAC Adjustment'!$O$5,'Census Tract'!J279)</f>
        <v>1.2753441462119079</v>
      </c>
      <c r="P283" s="196">
        <f ca="1">IF($L283=1,'Census Tract'!K279*'DAC Adjustment'!$O$5,'Census Tract'!K279)</f>
        <v>6.4333145109453591</v>
      </c>
      <c r="Q283" s="196">
        <f ca="1">IF($L283=1,'Census Tract'!L279*'DAC Adjustment'!$O$5,'Census Tract'!L279)</f>
        <v>29.809148226410734</v>
      </c>
      <c r="R283" s="196">
        <f ca="1">IF($L283=1,'Census Tract'!M279*'DAC Adjustment'!$O$5,'Census Tract'!M279)</f>
        <v>64.844349001291135</v>
      </c>
      <c r="S283" s="196">
        <f ca="1">IF($L283=1,'Census Tract'!N279*'DAC Adjustment'!$O$5,'Census Tract'!N279)</f>
        <v>2.0250836283870131</v>
      </c>
      <c r="T283" s="196">
        <f ca="1">IF($L283=1,'Census Tract'!O279*'DAC Adjustment'!$O$5,'Census Tract'!O279)</f>
        <v>10.58468947353774</v>
      </c>
      <c r="U283" s="196">
        <f ca="1">IF($L283=1,'Census Tract'!P279*'DAC Adjustment'!$O$5,'Census Tract'!P279)</f>
        <v>49.382237694141374</v>
      </c>
      <c r="V283" s="196">
        <f ca="1">IF($L283=1,'Census Tract'!Q279*'DAC Adjustment'!$O$5,'Census Tract'!Q279)</f>
        <v>107.52947368183895</v>
      </c>
      <c r="W283" s="196">
        <f ca="1">IF($L283=1,'Census Tract'!R279*'DAC Adjustment'!$O$5,'Census Tract'!R279)</f>
        <v>1.3830405864790678</v>
      </c>
      <c r="X283" s="196">
        <f ca="1">IF($L283=1,'Census Tract'!S279*'DAC Adjustment'!$O$5,'Census Tract'!S279)</f>
        <v>7.1647462099337158</v>
      </c>
      <c r="Y283" s="196">
        <f ca="1">IF($L283=1,'Census Tract'!T279*'DAC Adjustment'!$O$5,'Census Tract'!T279)</f>
        <v>33.014940374715536</v>
      </c>
      <c r="Z283" s="197">
        <f ca="1">IF($L283=1,'Census Tract'!U279*'DAC Adjustment'!$O$5,'Census Tract'!U279)</f>
        <v>71.755175128691022</v>
      </c>
    </row>
    <row r="284" spans="1:26" x14ac:dyDescent="0.25">
      <c r="A284" s="193">
        <v>35</v>
      </c>
      <c r="B284" s="53" t="s">
        <v>44</v>
      </c>
      <c r="C284" s="173">
        <v>41035970800</v>
      </c>
      <c r="D284" s="53">
        <v>2278</v>
      </c>
      <c r="E284" s="173">
        <f t="shared" si="17"/>
        <v>66921</v>
      </c>
      <c r="F284" s="53">
        <v>68775</v>
      </c>
      <c r="G284" s="53">
        <v>222</v>
      </c>
      <c r="H284" s="53">
        <v>168</v>
      </c>
      <c r="I284" s="53">
        <v>61198</v>
      </c>
      <c r="J284" s="194">
        <f t="shared" si="18"/>
        <v>0</v>
      </c>
      <c r="K284" s="172">
        <f>VLOOKUP($C284,'DAC Definition'!$A$6:$D$834,MATCH('DAC Definition'!$A$3,'DAC Definition'!$A$6:$D$6,0),FALSE)</f>
        <v>0</v>
      </c>
      <c r="L284" s="172">
        <f t="shared" si="19"/>
        <v>0</v>
      </c>
      <c r="M284" s="173">
        <f>'Census Tract'!G280</f>
        <v>2080</v>
      </c>
      <c r="N284" s="195">
        <f t="shared" si="16"/>
        <v>6.7140676117775353</v>
      </c>
      <c r="O284" s="196">
        <f ca="1">IF($L284=1,'Census Tract'!J280*'DAC Adjustment'!$O$5,'Census Tract'!J280)</f>
        <v>0.80823014567164297</v>
      </c>
      <c r="P284" s="196">
        <f ca="1">IF($L284=1,'Census Tract'!K280*'DAC Adjustment'!$O$5,'Census Tract'!K280)</f>
        <v>4.0770161840448909</v>
      </c>
      <c r="Q284" s="196">
        <f ca="1">IF($L284=1,'Census Tract'!L280*'DAC Adjustment'!$O$5,'Census Tract'!L280)</f>
        <v>18.891098755532585</v>
      </c>
      <c r="R284" s="196">
        <f ca="1">IF($L284=1,'Census Tract'!M280*'DAC Adjustment'!$O$5,'Census Tract'!M280)</f>
        <v>41.094129608047147</v>
      </c>
      <c r="S284" s="196">
        <f ca="1">IF($L284=1,'Census Tract'!N280*'DAC Adjustment'!$O$5,'Census Tract'!N280)</f>
        <v>0.70971759849115201</v>
      </c>
      <c r="T284" s="196">
        <f ca="1">IF($L284=1,'Census Tract'!O280*'DAC Adjustment'!$O$5,'Census Tract'!O280)</f>
        <v>3.7095457632617523</v>
      </c>
      <c r="U284" s="196">
        <f ca="1">IF($L284=1,'Census Tract'!P280*'DAC Adjustment'!$O$5,'Census Tract'!P280)</f>
        <v>17.306664600474146</v>
      </c>
      <c r="V284" s="196">
        <f ca="1">IF($L284=1,'Census Tract'!Q280*'DAC Adjustment'!$O$5,'Census Tract'!Q280)</f>
        <v>37.685139891866051</v>
      </c>
      <c r="W284" s="196">
        <f ca="1">IF($L284=1,'Census Tract'!R280*'DAC Adjustment'!$O$5,'Census Tract'!R280)</f>
        <v>0.48470504125972386</v>
      </c>
      <c r="X284" s="196">
        <f ca="1">IF($L284=1,'Census Tract'!S280*'DAC Adjustment'!$O$5,'Census Tract'!S280)</f>
        <v>2.5109809800610159</v>
      </c>
      <c r="Y284" s="196">
        <f ca="1">IF($L284=1,'Census Tract'!T280*'DAC Adjustment'!$O$5,'Census Tract'!T280)</f>
        <v>11.570526702511932</v>
      </c>
      <c r="Z284" s="197">
        <f ca="1">IF($L284=1,'Census Tract'!U280*'DAC Adjustment'!$O$5,'Census Tract'!U280)</f>
        <v>25.147559270038304</v>
      </c>
    </row>
    <row r="285" spans="1:26" x14ac:dyDescent="0.25">
      <c r="A285" s="193">
        <v>35</v>
      </c>
      <c r="B285" s="53" t="s">
        <v>44</v>
      </c>
      <c r="C285" s="173">
        <v>41035970900</v>
      </c>
      <c r="D285" s="53">
        <v>4716</v>
      </c>
      <c r="E285" s="173">
        <f t="shared" si="17"/>
        <v>66921</v>
      </c>
      <c r="F285" s="53">
        <v>68775</v>
      </c>
      <c r="G285" s="53">
        <v>222</v>
      </c>
      <c r="H285" s="53">
        <v>168</v>
      </c>
      <c r="I285" s="53">
        <v>57604</v>
      </c>
      <c r="J285" s="194">
        <f t="shared" si="18"/>
        <v>0</v>
      </c>
      <c r="K285" s="172">
        <f>VLOOKUP($C285,'DAC Definition'!$A$6:$D$834,MATCH('DAC Definition'!$A$3,'DAC Definition'!$A$6:$D$6,0),FALSE)</f>
        <v>0</v>
      </c>
      <c r="L285" s="172">
        <f t="shared" si="19"/>
        <v>0</v>
      </c>
      <c r="M285" s="173">
        <f>'Census Tract'!G281</f>
        <v>4242</v>
      </c>
      <c r="N285" s="195">
        <f t="shared" si="16"/>
        <v>13.692824427480916</v>
      </c>
      <c r="O285" s="196">
        <f ca="1">IF($L285=1,'Census Tract'!J281*'DAC Adjustment'!$O$5,'Census Tract'!J281)</f>
        <v>2.9870711087180117</v>
      </c>
      <c r="P285" s="196">
        <f ca="1">IF($L285=1,'Census Tract'!K281*'DAC Adjustment'!$O$5,'Census Tract'!K281)</f>
        <v>15.067907722021422</v>
      </c>
      <c r="Q285" s="196">
        <f ca="1">IF($L285=1,'Census Tract'!L281*'DAC Adjustment'!$O$5,'Census Tract'!L281)</f>
        <v>69.818053195352377</v>
      </c>
      <c r="R285" s="196">
        <f ca="1">IF($L285=1,'Census Tract'!M281*'DAC Adjustment'!$O$5,'Census Tract'!M281)</f>
        <v>151.87640296206018</v>
      </c>
      <c r="S285" s="196">
        <f ca="1">IF($L285=1,'Census Tract'!N281*'DAC Adjustment'!$O$5,'Census Tract'!N281)</f>
        <v>1.4474144484612823</v>
      </c>
      <c r="T285" s="196">
        <f ca="1">IF($L285=1,'Census Tract'!O281*'DAC Adjustment'!$O$5,'Census Tract'!O281)</f>
        <v>7.5653332344982474</v>
      </c>
      <c r="U285" s="196">
        <f ca="1">IF($L285=1,'Census Tract'!P281*'DAC Adjustment'!$O$5,'Census Tract'!P281)</f>
        <v>35.295611170774684</v>
      </c>
      <c r="V285" s="196">
        <f ca="1">IF($L285=1,'Census Tract'!Q281*'DAC Adjustment'!$O$5,'Census Tract'!Q281)</f>
        <v>76.855943952546056</v>
      </c>
      <c r="W285" s="196">
        <f ca="1">IF($L285=1,'Census Tract'!R281*'DAC Adjustment'!$O$5,'Census Tract'!R281)</f>
        <v>0.98851864664603306</v>
      </c>
      <c r="X285" s="196">
        <f ca="1">IF($L285=1,'Census Tract'!S281*'DAC Adjustment'!$O$5,'Census Tract'!S281)</f>
        <v>5.1209525564513605</v>
      </c>
      <c r="Y285" s="196">
        <f ca="1">IF($L285=1,'Census Tract'!T281*'DAC Adjustment'!$O$5,'Census Tract'!T281)</f>
        <v>23.597199169257507</v>
      </c>
      <c r="Z285" s="197">
        <f ca="1">IF($L285=1,'Census Tract'!U281*'DAC Adjustment'!$O$5,'Census Tract'!U281)</f>
        <v>51.286512703606959</v>
      </c>
    </row>
    <row r="286" spans="1:26" x14ac:dyDescent="0.25">
      <c r="A286" s="193">
        <v>35</v>
      </c>
      <c r="B286" s="53" t="s">
        <v>44</v>
      </c>
      <c r="C286" s="173">
        <v>41035971300</v>
      </c>
      <c r="D286" s="53">
        <v>5204</v>
      </c>
      <c r="E286" s="173">
        <f t="shared" si="17"/>
        <v>66921</v>
      </c>
      <c r="F286" s="53">
        <v>68775</v>
      </c>
      <c r="G286" s="53">
        <v>222</v>
      </c>
      <c r="H286" s="53">
        <v>168</v>
      </c>
      <c r="I286" s="53">
        <v>44233</v>
      </c>
      <c r="J286" s="194">
        <f t="shared" si="18"/>
        <v>1</v>
      </c>
      <c r="K286" s="172">
        <f>VLOOKUP($C286,'DAC Definition'!$A$6:$D$834,MATCH('DAC Definition'!$A$3,'DAC Definition'!$A$6:$D$6,0),FALSE)</f>
        <v>0</v>
      </c>
      <c r="L286" s="172">
        <f t="shared" si="19"/>
        <v>1</v>
      </c>
      <c r="M286" s="173">
        <f>'Census Tract'!G282</f>
        <v>4139</v>
      </c>
      <c r="N286" s="195">
        <f t="shared" si="16"/>
        <v>13.360348964013086</v>
      </c>
      <c r="O286" s="196">
        <f ca="1">IF($L286=1,'Census Tract'!J282*'DAC Adjustment'!$O$5,'Census Tract'!J282)</f>
        <v>0.63787872205890261</v>
      </c>
      <c r="P286" s="196">
        <f ca="1">IF($L286=1,'Census Tract'!K282*'DAC Adjustment'!$O$5,'Census Tract'!K282)</f>
        <v>3.1699831805394312</v>
      </c>
      <c r="Q286" s="196">
        <f ca="1">IF($L286=1,'Census Tract'!L282*'DAC Adjustment'!$O$5,'Census Tract'!L282)</f>
        <v>14.586310825608619</v>
      </c>
      <c r="R286" s="196">
        <f ca="1">IF($L286=1,'Census Tract'!M282*'DAC Adjustment'!$O$5,'Census Tract'!M282)</f>
        <v>31.680446139032767</v>
      </c>
      <c r="S286" s="196">
        <f ca="1">IF($L286=1,'Census Tract'!N282*'DAC Adjustment'!$O$5,'Census Tract'!N282)</f>
        <v>1.3314735533641664</v>
      </c>
      <c r="T286" s="196">
        <f ca="1">IF($L286=1,'Census Tract'!O282*'DAC Adjustment'!$O$5,'Census Tract'!O282)</f>
        <v>6.335930932377539</v>
      </c>
      <c r="U286" s="196">
        <f ca="1">IF($L286=1,'Census Tract'!P282*'DAC Adjustment'!$O$5,'Census Tract'!P282)</f>
        <v>28.896853208847624</v>
      </c>
      <c r="V286" s="196">
        <f ca="1">IF($L286=1,'Census Tract'!Q282*'DAC Adjustment'!$O$5,'Census Tract'!Q282)</f>
        <v>62.677782714118102</v>
      </c>
      <c r="W286" s="196">
        <f ca="1">IF($L286=1,'Census Tract'!R282*'DAC Adjustment'!$O$5,'Census Tract'!R282)</f>
        <v>0.55433688091176081</v>
      </c>
      <c r="X286" s="196">
        <f ca="1">IF($L286=1,'Census Tract'!S282*'DAC Adjustment'!$O$5,'Census Tract'!S282)</f>
        <v>2.6331751954488909</v>
      </c>
      <c r="Y286" s="196">
        <f ca="1">IF($L286=1,'Census Tract'!T282*'DAC Adjustment'!$O$5,'Census Tract'!T282)</f>
        <v>11.553625840215087</v>
      </c>
      <c r="Z286" s="197">
        <f ca="1">IF($L286=1,'Census Tract'!U282*'DAC Adjustment'!$O$5,'Census Tract'!U282)</f>
        <v>24.820694174264254</v>
      </c>
    </row>
    <row r="287" spans="1:26" x14ac:dyDescent="0.25">
      <c r="A287" s="193">
        <v>35</v>
      </c>
      <c r="B287" s="53" t="s">
        <v>44</v>
      </c>
      <c r="C287" s="173">
        <v>41035970500</v>
      </c>
      <c r="D287" s="53">
        <v>1585</v>
      </c>
      <c r="E287" s="173">
        <f t="shared" si="17"/>
        <v>66921</v>
      </c>
      <c r="F287" s="53">
        <v>68775</v>
      </c>
      <c r="G287" s="53">
        <v>222</v>
      </c>
      <c r="H287" s="53">
        <v>168</v>
      </c>
      <c r="I287" s="53">
        <v>38162</v>
      </c>
      <c r="J287" s="194">
        <f t="shared" si="18"/>
        <v>1</v>
      </c>
      <c r="K287" s="172">
        <f>VLOOKUP($C287,'DAC Definition'!$A$6:$D$834,MATCH('DAC Definition'!$A$3,'DAC Definition'!$A$6:$D$6,0),FALSE)</f>
        <v>1</v>
      </c>
      <c r="L287" s="172">
        <f t="shared" si="19"/>
        <v>1</v>
      </c>
      <c r="M287" s="173">
        <f>'Census Tract'!G283</f>
        <v>1531</v>
      </c>
      <c r="N287" s="195">
        <f t="shared" si="16"/>
        <v>4.9419411123227919</v>
      </c>
      <c r="O287" s="196">
        <f ca="1">IF($L287=1,'Census Tract'!J283*'DAC Adjustment'!$O$5,'Census Tract'!J283)</f>
        <v>0.29194625033766569</v>
      </c>
      <c r="P287" s="196">
        <f ca="1">IF($L287=1,'Census Tract'!K283*'DAC Adjustment'!$O$5,'Census Tract'!K283)</f>
        <v>1.4726864543127931</v>
      </c>
      <c r="Q287" s="196">
        <f ca="1">IF($L287=1,'Census Tract'!L283*'DAC Adjustment'!$O$5,'Census Tract'!L283)</f>
        <v>6.8237809192988426</v>
      </c>
      <c r="R287" s="196">
        <f ca="1">IF($L287=1,'Census Tract'!M283*'DAC Adjustment'!$O$5,'Census Tract'!M283)</f>
        <v>14.843887120777488</v>
      </c>
      <c r="S287" s="196">
        <f ca="1">IF($L287=1,'Census Tract'!N283*'DAC Adjustment'!$O$5,'Census Tract'!N283)</f>
        <v>0.65299137216944336</v>
      </c>
      <c r="T287" s="196">
        <f ca="1">IF($L287=1,'Census Tract'!O283*'DAC Adjustment'!$O$5,'Census Tract'!O283)</f>
        <v>3.4130496175202785</v>
      </c>
      <c r="U287" s="196">
        <f ca="1">IF($L287=1,'Census Tract'!P283*'DAC Adjustment'!$O$5,'Census Tract'!P283)</f>
        <v>15.923379509210289</v>
      </c>
      <c r="V287" s="196">
        <f ca="1">IF($L287=1,'Census Tract'!Q283*'DAC Adjustment'!$O$5,'Census Tract'!Q283)</f>
        <v>34.673046378874353</v>
      </c>
      <c r="W287" s="196">
        <f ca="1">IF($L287=1,'Census Tract'!R283*'DAC Adjustment'!$O$5,'Census Tract'!R283)</f>
        <v>0.44596359264942143</v>
      </c>
      <c r="X287" s="196">
        <f ca="1">IF($L287=1,'Census Tract'!S283*'DAC Adjustment'!$O$5,'Census Tract'!S283)</f>
        <v>2.3102835820152734</v>
      </c>
      <c r="Y287" s="196">
        <f ca="1">IF($L287=1,'Census Tract'!T283*'DAC Adjustment'!$O$5,'Census Tract'!T283)</f>
        <v>10.645718979294331</v>
      </c>
      <c r="Z287" s="197">
        <f ca="1">IF($L287=1,'Census Tract'!U283*'DAC Adjustment'!$O$5,'Census Tract'!U283)</f>
        <v>23.137568054344136</v>
      </c>
    </row>
    <row r="288" spans="1:26" x14ac:dyDescent="0.25">
      <c r="A288" s="193">
        <v>35</v>
      </c>
      <c r="B288" s="53" t="s">
        <v>44</v>
      </c>
      <c r="C288" s="173">
        <v>41035972000</v>
      </c>
      <c r="D288" s="53">
        <v>4218</v>
      </c>
      <c r="E288" s="173">
        <f t="shared" si="17"/>
        <v>66921</v>
      </c>
      <c r="F288" s="53">
        <v>68775</v>
      </c>
      <c r="G288" s="53">
        <v>222</v>
      </c>
      <c r="H288" s="53">
        <v>168</v>
      </c>
      <c r="I288" s="53">
        <v>69707</v>
      </c>
      <c r="J288" s="194">
        <f t="shared" si="18"/>
        <v>0</v>
      </c>
      <c r="K288" s="172">
        <f>VLOOKUP($C288,'DAC Definition'!$A$6:$D$834,MATCH('DAC Definition'!$A$3,'DAC Definition'!$A$6:$D$6,0),FALSE)</f>
        <v>0</v>
      </c>
      <c r="L288" s="172">
        <f t="shared" si="19"/>
        <v>0</v>
      </c>
      <c r="M288" s="173">
        <f>'Census Tract'!G284</f>
        <v>3105</v>
      </c>
      <c r="N288" s="195">
        <f t="shared" si="16"/>
        <v>10.022682660850601</v>
      </c>
      <c r="O288" s="196">
        <f ca="1">IF($L288=1,'Census Tract'!J284*'DAC Adjustment'!$O$5,'Census Tract'!J284)</f>
        <v>2.3436878659357521</v>
      </c>
      <c r="P288" s="196">
        <f ca="1">IF($L288=1,'Census Tract'!K284*'DAC Adjustment'!$O$5,'Census Tract'!K284)</f>
        <v>11.647121715348018</v>
      </c>
      <c r="Q288" s="196">
        <f ca="1">IF($L288=1,'Census Tract'!L284*'DAC Adjustment'!$O$5,'Census Tract'!L284)</f>
        <v>53.592882954934908</v>
      </c>
      <c r="R288" s="196">
        <f ca="1">IF($L288=1,'Census Tract'!M284*'DAC Adjustment'!$O$5,'Census Tract'!M284)</f>
        <v>116.39999052457183</v>
      </c>
      <c r="S288" s="196">
        <f ca="1">IF($L288=1,'Census Tract'!N284*'DAC Adjustment'!$O$5,'Census Tract'!N284)</f>
        <v>0.79907714582183853</v>
      </c>
      <c r="T288" s="196">
        <f ca="1">IF($L288=1,'Census Tract'!O284*'DAC Adjustment'!$O$5,'Census Tract'!O284)</f>
        <v>3.8024770321396009</v>
      </c>
      <c r="U288" s="196">
        <f ca="1">IF($L288=1,'Census Tract'!P284*'DAC Adjustment'!$O$5,'Census Tract'!P284)</f>
        <v>17.342300886875453</v>
      </c>
      <c r="V288" s="196">
        <f ca="1">IF($L288=1,'Census Tract'!Q284*'DAC Adjustment'!$O$5,'Census Tract'!Q284)</f>
        <v>37.615755559765496</v>
      </c>
      <c r="W288" s="196">
        <f ca="1">IF($L288=1,'Census Tract'!R284*'DAC Adjustment'!$O$5,'Census Tract'!R284)</f>
        <v>0.33268248663561578</v>
      </c>
      <c r="X288" s="196">
        <f ca="1">IF($L288=1,'Census Tract'!S284*'DAC Adjustment'!$O$5,'Census Tract'!S284)</f>
        <v>1.5802868290637946</v>
      </c>
      <c r="Y288" s="196">
        <f ca="1">IF($L288=1,'Census Tract'!T284*'DAC Adjustment'!$O$5,'Census Tract'!T284)</f>
        <v>6.9338503472080877</v>
      </c>
      <c r="Z288" s="197">
        <f ca="1">IF($L288=1,'Census Tract'!U284*'DAC Adjustment'!$O$5,'Census Tract'!U284)</f>
        <v>14.896014575712108</v>
      </c>
    </row>
    <row r="289" spans="1:26" x14ac:dyDescent="0.25">
      <c r="A289" s="193">
        <v>35</v>
      </c>
      <c r="B289" s="53" t="s">
        <v>44</v>
      </c>
      <c r="C289" s="173">
        <v>41035970600</v>
      </c>
      <c r="D289" s="53">
        <v>1624</v>
      </c>
      <c r="E289" s="173">
        <f t="shared" si="17"/>
        <v>66921</v>
      </c>
      <c r="F289" s="53">
        <v>68775</v>
      </c>
      <c r="G289" s="53">
        <v>222</v>
      </c>
      <c r="H289" s="53">
        <v>168</v>
      </c>
      <c r="I289" s="53">
        <v>56713</v>
      </c>
      <c r="J289" s="194">
        <f t="shared" si="18"/>
        <v>0</v>
      </c>
      <c r="K289" s="172">
        <f>VLOOKUP($C289,'DAC Definition'!$A$6:$D$834,MATCH('DAC Definition'!$A$3,'DAC Definition'!$A$6:$D$6,0),FALSE)</f>
        <v>0</v>
      </c>
      <c r="L289" s="172">
        <f t="shared" si="19"/>
        <v>0</v>
      </c>
      <c r="M289" s="173">
        <f>'Census Tract'!G285</f>
        <v>1529</v>
      </c>
      <c r="N289" s="195">
        <f t="shared" si="16"/>
        <v>4.9354852780806979</v>
      </c>
      <c r="O289" s="196">
        <f ca="1">IF($L289=1,'Census Tract'!J285*'DAC Adjustment'!$O$5,'Census Tract'!J285)</f>
        <v>0.84049788913001666</v>
      </c>
      <c r="P289" s="196">
        <f ca="1">IF($L289=1,'Census Tract'!K285*'DAC Adjustment'!$O$5,'Census Tract'!K285)</f>
        <v>4.2397867921531471</v>
      </c>
      <c r="Q289" s="196">
        <f ca="1">IF($L289=1,'Census Tract'!L285*'DAC Adjustment'!$O$5,'Census Tract'!L285)</f>
        <v>19.645306120297196</v>
      </c>
      <c r="R289" s="196">
        <f ca="1">IF($L289=1,'Census Tract'!M285*'DAC Adjustment'!$O$5,'Census Tract'!M285)</f>
        <v>42.734769763501504</v>
      </c>
      <c r="S289" s="196">
        <f ca="1">IF($L289=1,'Census Tract'!N285*'DAC Adjustment'!$O$5,'Census Tract'!N285)</f>
        <v>0.52171067696777473</v>
      </c>
      <c r="T289" s="196">
        <f ca="1">IF($L289=1,'Census Tract'!O285*'DAC Adjustment'!$O$5,'Census Tract'!O285)</f>
        <v>2.7268728230900092</v>
      </c>
      <c r="U289" s="196">
        <f ca="1">IF($L289=1,'Census Tract'!P285*'DAC Adjustment'!$O$5,'Census Tract'!P285)</f>
        <v>12.722062583713928</v>
      </c>
      <c r="V289" s="196">
        <f ca="1">IF($L289=1,'Census Tract'!Q285*'DAC Adjustment'!$O$5,'Census Tract'!Q285)</f>
        <v>27.702201391664993</v>
      </c>
      <c r="W289" s="196">
        <f ca="1">IF($L289=1,'Census Tract'!R285*'DAC Adjustment'!$O$5,'Census Tract'!R285)</f>
        <v>0.35630481157986432</v>
      </c>
      <c r="X289" s="196">
        <f ca="1">IF($L289=1,'Census Tract'!S285*'DAC Adjustment'!$O$5,'Census Tract'!S285)</f>
        <v>1.8458124608236985</v>
      </c>
      <c r="Y289" s="196">
        <f ca="1">IF($L289=1,'Census Tract'!T285*'DAC Adjustment'!$O$5,'Census Tract'!T285)</f>
        <v>8.5054496769907413</v>
      </c>
      <c r="Z289" s="197">
        <f ca="1">IF($L289=1,'Census Tract'!U285*'DAC Adjustment'!$O$5,'Census Tract'!U285)</f>
        <v>18.485874098023348</v>
      </c>
    </row>
    <row r="290" spans="1:26" x14ac:dyDescent="0.25">
      <c r="A290" s="193">
        <v>35</v>
      </c>
      <c r="B290" s="53" t="s">
        <v>44</v>
      </c>
      <c r="C290" s="173">
        <v>41035971700</v>
      </c>
      <c r="D290" s="53">
        <v>3142</v>
      </c>
      <c r="E290" s="173">
        <f t="shared" si="17"/>
        <v>66921</v>
      </c>
      <c r="F290" s="53">
        <v>68775</v>
      </c>
      <c r="G290" s="53">
        <v>222</v>
      </c>
      <c r="H290" s="53">
        <v>168</v>
      </c>
      <c r="I290" s="53">
        <v>32679</v>
      </c>
      <c r="J290" s="194">
        <f t="shared" si="18"/>
        <v>1</v>
      </c>
      <c r="K290" s="172">
        <f>VLOOKUP($C290,'DAC Definition'!$A$6:$D$834,MATCH('DAC Definition'!$A$3,'DAC Definition'!$A$6:$D$6,0),FALSE)</f>
        <v>1</v>
      </c>
      <c r="L290" s="172">
        <f t="shared" si="19"/>
        <v>1</v>
      </c>
      <c r="M290" s="173">
        <f>'Census Tract'!G286</f>
        <v>2366</v>
      </c>
      <c r="N290" s="195">
        <f t="shared" si="16"/>
        <v>7.6372519083969461</v>
      </c>
      <c r="O290" s="196">
        <f ca="1">IF($L290=1,'Census Tract'!J286*'DAC Adjustment'!$O$5,'Census Tract'!J286)</f>
        <v>0.30297674335280556</v>
      </c>
      <c r="P290" s="196">
        <f ca="1">IF($L290=1,'Census Tract'!K286*'DAC Adjustment'!$O$5,'Census Tract'!K286)</f>
        <v>1.5056642388430663</v>
      </c>
      <c r="Q290" s="196">
        <f ca="1">IF($L290=1,'Census Tract'!L286*'DAC Adjustment'!$O$5,'Census Tract'!L286)</f>
        <v>6.9281397837041911</v>
      </c>
      <c r="R290" s="196">
        <f ca="1">IF($L290=1,'Census Tract'!M286*'DAC Adjustment'!$O$5,'Census Tract'!M286)</f>
        <v>15.047434672514093</v>
      </c>
      <c r="S290" s="196">
        <f ca="1">IF($L290=1,'Census Tract'!N286*'DAC Adjustment'!$O$5,'Census Tract'!N286)</f>
        <v>0.76111776449857893</v>
      </c>
      <c r="T290" s="196">
        <f ca="1">IF($L290=1,'Census Tract'!O286*'DAC Adjustment'!$O$5,'Census Tract'!O286)</f>
        <v>3.6218440652344186</v>
      </c>
      <c r="U290" s="196">
        <f ca="1">IF($L290=1,'Census Tract'!P286*'DAC Adjustment'!$O$5,'Census Tract'!P286)</f>
        <v>16.518471778722756</v>
      </c>
      <c r="V290" s="196">
        <f ca="1">IF($L290=1,'Census Tract'!Q286*'DAC Adjustment'!$O$5,'Census Tract'!Q286)</f>
        <v>35.828855738488393</v>
      </c>
      <c r="W290" s="196">
        <f ca="1">IF($L290=1,'Census Tract'!R286*'DAC Adjustment'!$O$5,'Census Tract'!R286)</f>
        <v>0.31687872921894811</v>
      </c>
      <c r="X290" s="196">
        <f ca="1">IF($L290=1,'Census Tract'!S286*'DAC Adjustment'!$O$5,'Census Tract'!S286)</f>
        <v>1.5052168428200234</v>
      </c>
      <c r="Y290" s="196">
        <f ca="1">IF($L290=1,'Census Tract'!T286*'DAC Adjustment'!$O$5,'Census Tract'!T286)</f>
        <v>6.6044645416643863</v>
      </c>
      <c r="Z290" s="197">
        <f ca="1">IF($L290=1,'Census Tract'!U286*'DAC Adjustment'!$O$5,'Census Tract'!U286)</f>
        <v>14.188393915513224</v>
      </c>
    </row>
    <row r="291" spans="1:26" x14ac:dyDescent="0.25">
      <c r="A291" s="193">
        <v>35</v>
      </c>
      <c r="B291" s="53" t="s">
        <v>44</v>
      </c>
      <c r="C291" s="173">
        <v>41035971200</v>
      </c>
      <c r="D291" s="53">
        <v>2582</v>
      </c>
      <c r="E291" s="173">
        <f t="shared" si="17"/>
        <v>66921</v>
      </c>
      <c r="F291" s="53">
        <v>68775</v>
      </c>
      <c r="G291" s="53">
        <v>222</v>
      </c>
      <c r="H291" s="53">
        <v>168</v>
      </c>
      <c r="I291" s="53">
        <v>35227</v>
      </c>
      <c r="J291" s="194">
        <f t="shared" si="18"/>
        <v>1</v>
      </c>
      <c r="K291" s="172">
        <f>VLOOKUP($C291,'DAC Definition'!$A$6:$D$834,MATCH('DAC Definition'!$A$3,'DAC Definition'!$A$6:$D$6,0),FALSE)</f>
        <v>1</v>
      </c>
      <c r="L291" s="172">
        <f t="shared" si="19"/>
        <v>1</v>
      </c>
      <c r="M291" s="173">
        <f>'Census Tract'!G287</f>
        <v>1750</v>
      </c>
      <c r="N291" s="195">
        <f t="shared" si="16"/>
        <v>5.6488549618320612</v>
      </c>
      <c r="O291" s="196">
        <f ca="1">IF($L291=1,'Census Tract'!J287*'DAC Adjustment'!$O$5,'Census Tract'!J287)</f>
        <v>0.56526446125533769</v>
      </c>
      <c r="P291" s="196">
        <f ca="1">IF($L291=1,'Census Tract'!K287*'DAC Adjustment'!$O$5,'Census Tract'!K287)</f>
        <v>2.8091215034613408</v>
      </c>
      <c r="Q291" s="196">
        <f ca="1">IF($L291=1,'Census Tract'!L287*'DAC Adjustment'!$O$5,'Census Tract'!L287)</f>
        <v>12.925847571662988</v>
      </c>
      <c r="R291" s="196">
        <f ca="1">IF($L291=1,'Census Tract'!M287*'DAC Adjustment'!$O$5,'Census Tract'!M287)</f>
        <v>28.074036176198813</v>
      </c>
      <c r="S291" s="196">
        <f ca="1">IF($L291=1,'Census Tract'!N287*'DAC Adjustment'!$O$5,'Census Tract'!N287)</f>
        <v>0.5629569264042743</v>
      </c>
      <c r="T291" s="196">
        <f ca="1">IF($L291=1,'Census Tract'!O287*'DAC Adjustment'!$O$5,'Census Tract'!O287)</f>
        <v>2.6788787464751618</v>
      </c>
      <c r="U291" s="196">
        <f ca="1">IF($L291=1,'Census Tract'!P287*'DAC Adjustment'!$O$5,'Census Tract'!P287)</f>
        <v>12.21780457006121</v>
      </c>
      <c r="V291" s="196">
        <f ca="1">IF($L291=1,'Census Tract'!Q287*'DAC Adjustment'!$O$5,'Census Tract'!Q287)</f>
        <v>26.500632942668926</v>
      </c>
      <c r="W291" s="196">
        <f ca="1">IF($L291=1,'Census Tract'!R287*'DAC Adjustment'!$O$5,'Census Tract'!R287)</f>
        <v>0.23437775829803853</v>
      </c>
      <c r="X291" s="196">
        <f ca="1">IF($L291=1,'Census Tract'!S287*'DAC Adjustment'!$O$5,'Census Tract'!S287)</f>
        <v>1.1133260671745735</v>
      </c>
      <c r="Y291" s="196">
        <f ca="1">IF($L291=1,'Census Tract'!T287*'DAC Adjustment'!$O$5,'Census Tract'!T287)</f>
        <v>4.8849589805209961</v>
      </c>
      <c r="Z291" s="197">
        <f ca="1">IF($L291=1,'Census Tract'!U287*'DAC Adjustment'!$O$5,'Census Tract'!U287)</f>
        <v>10.494374197864811</v>
      </c>
    </row>
    <row r="292" spans="1:26" x14ac:dyDescent="0.25">
      <c r="A292" s="193">
        <v>35</v>
      </c>
      <c r="B292" s="53" t="s">
        <v>44</v>
      </c>
      <c r="C292" s="173">
        <v>41035971400</v>
      </c>
      <c r="D292" s="53">
        <v>5409</v>
      </c>
      <c r="E292" s="173">
        <f t="shared" si="17"/>
        <v>66921</v>
      </c>
      <c r="F292" s="53">
        <v>68775</v>
      </c>
      <c r="G292" s="53">
        <v>222</v>
      </c>
      <c r="H292" s="53">
        <v>168</v>
      </c>
      <c r="I292" s="53">
        <v>58487</v>
      </c>
      <c r="J292" s="194">
        <f t="shared" si="18"/>
        <v>0</v>
      </c>
      <c r="K292" s="172">
        <f>VLOOKUP($C292,'DAC Definition'!$A$6:$D$834,MATCH('DAC Definition'!$A$3,'DAC Definition'!$A$6:$D$6,0),FALSE)</f>
        <v>0</v>
      </c>
      <c r="L292" s="172">
        <f t="shared" si="19"/>
        <v>0</v>
      </c>
      <c r="M292" s="173">
        <f>'Census Tract'!G288</f>
        <v>4329</v>
      </c>
      <c r="N292" s="195">
        <f t="shared" si="16"/>
        <v>13.973653217011996</v>
      </c>
      <c r="O292" s="196">
        <f ca="1">IF($L292=1,'Census Tract'!J288*'DAC Adjustment'!$O$5,'Census Tract'!J288)</f>
        <v>0.20632465828323288</v>
      </c>
      <c r="P292" s="196">
        <f ca="1">IF($L292=1,'Census Tract'!K288*'DAC Adjustment'!$O$5,'Census Tract'!K288)</f>
        <v>1.0253449031460222</v>
      </c>
      <c r="Q292" s="196">
        <f ca="1">IF($L292=1,'Census Tract'!L288*'DAC Adjustment'!$O$5,'Census Tract'!L288)</f>
        <v>4.7180059353489705</v>
      </c>
      <c r="R292" s="196">
        <f ca="1">IF($L292=1,'Census Tract'!M288*'DAC Adjustment'!$O$5,'Census Tract'!M288)</f>
        <v>10.247178653017862</v>
      </c>
      <c r="S292" s="196">
        <f ca="1">IF($L292=1,'Census Tract'!N288*'DAC Adjustment'!$O$5,'Census Tract'!N288)</f>
        <v>1.1140756728704473</v>
      </c>
      <c r="T292" s="196">
        <f ca="1">IF($L292=1,'Census Tract'!O288*'DAC Adjustment'!$O$5,'Census Tract'!O288)</f>
        <v>5.3014244998815885</v>
      </c>
      <c r="U292" s="196">
        <f ca="1">IF($L292=1,'Census Tract'!P288*'DAC Adjustment'!$O$5,'Census Tract'!P288)</f>
        <v>24.178686164020561</v>
      </c>
      <c r="V292" s="196">
        <f ca="1">IF($L292=1,'Census Tract'!Q288*'DAC Adjustment'!$O$5,'Census Tract'!Q288)</f>
        <v>52.443995432600587</v>
      </c>
      <c r="W292" s="196">
        <f ca="1">IF($L292=1,'Census Tract'!R288*'DAC Adjustment'!$O$5,'Census Tract'!R288)</f>
        <v>0.46382688716443826</v>
      </c>
      <c r="X292" s="196">
        <f ca="1">IF($L292=1,'Census Tract'!S288*'DAC Adjustment'!$O$5,'Census Tract'!S288)</f>
        <v>2.203240477622276</v>
      </c>
      <c r="Y292" s="196">
        <f ca="1">IF($L292=1,'Census Tract'!T288*'DAC Adjustment'!$O$5,'Census Tract'!T288)</f>
        <v>9.6671942521944647</v>
      </c>
      <c r="Z292" s="197">
        <f ca="1">IF($L292=1,'Census Tract'!U288*'DAC Adjustment'!$O$5,'Census Tract'!U288)</f>
        <v>20.768066698311664</v>
      </c>
    </row>
    <row r="293" spans="1:26" x14ac:dyDescent="0.25">
      <c r="A293" s="193">
        <v>35</v>
      </c>
      <c r="B293" s="53" t="s">
        <v>44</v>
      </c>
      <c r="C293" s="173">
        <v>41035971000</v>
      </c>
      <c r="D293" s="53">
        <v>2427</v>
      </c>
      <c r="E293" s="173">
        <f t="shared" si="17"/>
        <v>66921</v>
      </c>
      <c r="F293" s="53">
        <v>68775</v>
      </c>
      <c r="G293" s="53">
        <v>222</v>
      </c>
      <c r="H293" s="53">
        <v>168</v>
      </c>
      <c r="I293" s="53">
        <v>73472</v>
      </c>
      <c r="J293" s="194">
        <f t="shared" si="18"/>
        <v>0</v>
      </c>
      <c r="K293" s="172">
        <f>VLOOKUP($C293,'DAC Definition'!$A$6:$D$834,MATCH('DAC Definition'!$A$3,'DAC Definition'!$A$6:$D$6,0),FALSE)</f>
        <v>0</v>
      </c>
      <c r="L293" s="172">
        <f t="shared" si="19"/>
        <v>0</v>
      </c>
      <c r="M293" s="173">
        <f>'Census Tract'!G289</f>
        <v>2183</v>
      </c>
      <c r="N293" s="195">
        <f t="shared" si="16"/>
        <v>7.0465430752453653</v>
      </c>
      <c r="O293" s="196">
        <f ca="1">IF($L293=1,'Census Tract'!J289*'DAC Adjustment'!$O$5,'Census Tract'!J289)</f>
        <v>0.39950539519891104</v>
      </c>
      <c r="P293" s="196">
        <f ca="1">IF($L293=1,'Census Tract'!K289*'DAC Adjustment'!$O$5,'Census Tract'!K289)</f>
        <v>2.0152551480069802</v>
      </c>
      <c r="Q293" s="196">
        <f ca="1">IF($L293=1,'Census Tract'!L289*'DAC Adjustment'!$O$5,'Census Tract'!L289)</f>
        <v>9.3378054685142065</v>
      </c>
      <c r="R293" s="196">
        <f ca="1">IF($L293=1,'Census Tract'!M289*'DAC Adjustment'!$O$5,'Census Tract'!M289)</f>
        <v>20.312687638958668</v>
      </c>
      <c r="S293" s="196">
        <f ca="1">IF($L293=1,'Census Tract'!N289*'DAC Adjustment'!$O$5,'Census Tract'!N289)</f>
        <v>0.74486226803181976</v>
      </c>
      <c r="T293" s="196">
        <f ca="1">IF($L293=1,'Census Tract'!O289*'DAC Adjustment'!$O$5,'Census Tract'!O289)</f>
        <v>3.893239615961734</v>
      </c>
      <c r="U293" s="196">
        <f ca="1">IF($L293=1,'Census Tract'!P289*'DAC Adjustment'!$O$5,'Census Tract'!P289)</f>
        <v>18.163677318670707</v>
      </c>
      <c r="V293" s="196">
        <f ca="1">IF($L293=1,'Census Tract'!Q289*'DAC Adjustment'!$O$5,'Census Tract'!Q289)</f>
        <v>39.551279030742108</v>
      </c>
      <c r="W293" s="196">
        <f ca="1">IF($L293=1,'Census Tract'!R289*'DAC Adjustment'!$O$5,'Census Tract'!R289)</f>
        <v>0.50870726205287364</v>
      </c>
      <c r="X293" s="196">
        <f ca="1">IF($L293=1,'Census Tract'!S289*'DAC Adjustment'!$O$5,'Census Tract'!S289)</f>
        <v>2.6353228266698068</v>
      </c>
      <c r="Y293" s="196">
        <f ca="1">IF($L293=1,'Census Tract'!T289*'DAC Adjustment'!$O$5,'Census Tract'!T289)</f>
        <v>12.143490284415169</v>
      </c>
      <c r="Z293" s="197">
        <f ca="1">IF($L293=1,'Census Tract'!U289*'DAC Adjustment'!$O$5,'Census Tract'!U289)</f>
        <v>26.39284706081424</v>
      </c>
    </row>
    <row r="294" spans="1:26" x14ac:dyDescent="0.25">
      <c r="A294" s="193">
        <v>37</v>
      </c>
      <c r="B294" s="53" t="s">
        <v>45</v>
      </c>
      <c r="C294" s="173">
        <v>41037960100</v>
      </c>
      <c r="D294" s="53">
        <v>2857</v>
      </c>
      <c r="E294" s="173">
        <f t="shared" si="17"/>
        <v>7837</v>
      </c>
      <c r="F294" s="53">
        <v>8760</v>
      </c>
      <c r="G294" s="53">
        <v>39</v>
      </c>
      <c r="H294" s="53">
        <v>1</v>
      </c>
      <c r="I294" s="53">
        <v>34107</v>
      </c>
      <c r="J294" s="194">
        <f t="shared" si="18"/>
        <v>1</v>
      </c>
      <c r="K294" s="172">
        <f>VLOOKUP($C294,'DAC Definition'!$A$6:$D$834,MATCH('DAC Definition'!$A$3,'DAC Definition'!$A$6:$D$6,0),FALSE)</f>
        <v>1</v>
      </c>
      <c r="L294" s="172">
        <f t="shared" si="19"/>
        <v>1</v>
      </c>
      <c r="M294" s="173">
        <f>'Census Tract'!G290</f>
        <v>3091</v>
      </c>
      <c r="N294" s="195">
        <f t="shared" si="16"/>
        <v>13.761301369863014</v>
      </c>
      <c r="O294" s="196">
        <f ca="1">IF($L294=1,'Census Tract'!J290*'DAC Adjustment'!$O$5,'Census Tract'!J290)</f>
        <v>1.2158024767351474</v>
      </c>
      <c r="P294" s="196">
        <f ca="1">IF($L294=1,'Census Tract'!K290*'DAC Adjustment'!$O$5,'Census Tract'!K290)</f>
        <v>6.1329639840789349</v>
      </c>
      <c r="Q294" s="196">
        <f ca="1">IF($L294=1,'Census Tract'!L290*'DAC Adjustment'!$O$5,'Census Tract'!L290)</f>
        <v>28.417456065237946</v>
      </c>
      <c r="R294" s="196">
        <f ca="1">IF($L294=1,'Census Tract'!M290*'DAC Adjustment'!$O$5,'Census Tract'!M290)</f>
        <v>61.816977285869406</v>
      </c>
      <c r="S294" s="196">
        <f ca="1">IF($L294=1,'Census Tract'!N290*'DAC Adjustment'!$O$5,'Census Tract'!N290)</f>
        <v>1.291357163912088</v>
      </c>
      <c r="T294" s="196">
        <f ca="1">IF($L294=1,'Census Tract'!O290*'DAC Adjustment'!$O$5,'Census Tract'!O290)</f>
        <v>6.7496543786317265</v>
      </c>
      <c r="U294" s="196">
        <f ca="1">IF($L294=1,'Census Tract'!P290*'DAC Adjustment'!$O$5,'Census Tract'!P290)</f>
        <v>31.49011009838253</v>
      </c>
      <c r="V294" s="196">
        <f ca="1">IF($L294=1,'Census Tract'!Q290*'DAC Adjustment'!$O$5,'Census Tract'!Q290)</f>
        <v>68.569492254174577</v>
      </c>
      <c r="W294" s="196">
        <f ca="1">IF($L294=1,'Census Tract'!R290*'DAC Adjustment'!$O$5,'Census Tract'!R290)</f>
        <v>0.88193857492861916</v>
      </c>
      <c r="X294" s="196">
        <f ca="1">IF($L294=1,'Census Tract'!S290*'DAC Adjustment'!$O$5,'Census Tract'!S290)</f>
        <v>4.5688218580777002</v>
      </c>
      <c r="Y294" s="196">
        <f ca="1">IF($L294=1,'Census Tract'!T290*'DAC Adjustment'!$O$5,'Census Tract'!T290)</f>
        <v>21.052997106582481</v>
      </c>
      <c r="Z294" s="197">
        <f ca="1">IF($L294=1,'Census Tract'!U290*'DAC Adjustment'!$O$5,'Census Tract'!U290)</f>
        <v>45.756905122978509</v>
      </c>
    </row>
    <row r="295" spans="1:26" x14ac:dyDescent="0.25">
      <c r="A295" s="193">
        <v>37</v>
      </c>
      <c r="B295" s="53" t="s">
        <v>45</v>
      </c>
      <c r="C295" s="173">
        <v>41037960200</v>
      </c>
      <c r="D295" s="53">
        <v>4980</v>
      </c>
      <c r="E295" s="173">
        <f t="shared" si="17"/>
        <v>7837</v>
      </c>
      <c r="F295" s="53">
        <v>8760</v>
      </c>
      <c r="G295" s="53">
        <v>39</v>
      </c>
      <c r="H295" s="53">
        <v>1</v>
      </c>
      <c r="I295" s="53">
        <v>43432</v>
      </c>
      <c r="J295" s="194">
        <f t="shared" si="18"/>
        <v>1</v>
      </c>
      <c r="K295" s="172">
        <f>VLOOKUP($C295,'DAC Definition'!$A$6:$D$834,MATCH('DAC Definition'!$A$3,'DAC Definition'!$A$6:$D$6,0),FALSE)</f>
        <v>1</v>
      </c>
      <c r="L295" s="172">
        <f t="shared" si="19"/>
        <v>1</v>
      </c>
      <c r="M295" s="173">
        <f>'Census Tract'!G291</f>
        <v>4083</v>
      </c>
      <c r="N295" s="195">
        <f t="shared" si="16"/>
        <v>18.177739726027397</v>
      </c>
      <c r="O295" s="196">
        <f ca="1">IF($L295=1,'Census Tract'!J291*'DAC Adjustment'!$O$5,'Census Tract'!J291)</f>
        <v>3.3669853739600524</v>
      </c>
      <c r="P295" s="196">
        <f ca="1">IF($L295=1,'Census Tract'!K291*'DAC Adjustment'!$O$5,'Census Tract'!K291)</f>
        <v>16.984337857962672</v>
      </c>
      <c r="Q295" s="196">
        <f ca="1">IF($L295=1,'Census Tract'!L291*'DAC Adjustment'!$O$5,'Census Tract'!L291)</f>
        <v>78.697947049545206</v>
      </c>
      <c r="R295" s="196">
        <f ca="1">IF($L295=1,'Census Tract'!M291*'DAC Adjustment'!$O$5,'Census Tract'!M291)</f>
        <v>171.19298764949298</v>
      </c>
      <c r="S295" s="196">
        <f ca="1">IF($L295=1,'Census Tract'!N291*'DAC Adjustment'!$O$5,'Census Tract'!N291)</f>
        <v>1.7057946620035767</v>
      </c>
      <c r="T295" s="196">
        <f ca="1">IF($L295=1,'Census Tract'!O291*'DAC Adjustment'!$O$5,'Census Tract'!O291)</f>
        <v>8.9158326845530063</v>
      </c>
      <c r="U295" s="196">
        <f ca="1">IF($L295=1,'Census Tract'!P291*'DAC Adjustment'!$O$5,'Census Tract'!P291)</f>
        <v>41.596285840082778</v>
      </c>
      <c r="V295" s="196">
        <f ca="1">IF($L295=1,'Census Tract'!Q291*'DAC Adjustment'!$O$5,'Census Tract'!Q291)</f>
        <v>90.575618529212164</v>
      </c>
      <c r="W295" s="196">
        <f ca="1">IF($L295=1,'Census Tract'!R291*'DAC Adjustment'!$O$5,'Census Tract'!R291)</f>
        <v>1.1649806539739735</v>
      </c>
      <c r="X295" s="196">
        <f ca="1">IF($L295=1,'Census Tract'!S291*'DAC Adjustment'!$O$5,'Census Tract'!S291)</f>
        <v>6.0351017944132153</v>
      </c>
      <c r="Y295" s="196">
        <f ca="1">IF($L295=1,'Census Tract'!T291*'DAC Adjustment'!$O$5,'Census Tract'!T291)</f>
        <v>27.809572043408693</v>
      </c>
      <c r="Z295" s="197">
        <f ca="1">IF($L295=1,'Census Tract'!U291*'DAC Adjustment'!$O$5,'Census Tract'!U291)</f>
        <v>60.441748177651647</v>
      </c>
    </row>
    <row r="296" spans="1:26" x14ac:dyDescent="0.25">
      <c r="A296" s="193">
        <v>39</v>
      </c>
      <c r="B296" s="53" t="s">
        <v>46</v>
      </c>
      <c r="C296" s="173">
        <v>41039003201</v>
      </c>
      <c r="D296" s="53">
        <v>3131</v>
      </c>
      <c r="E296" s="173">
        <f t="shared" si="17"/>
        <v>373340</v>
      </c>
      <c r="F296" s="53">
        <v>335956</v>
      </c>
      <c r="G296" s="53">
        <v>2891</v>
      </c>
      <c r="H296" s="53">
        <v>673</v>
      </c>
      <c r="I296" s="53">
        <v>45938</v>
      </c>
      <c r="J296" s="194">
        <f t="shared" si="18"/>
        <v>1</v>
      </c>
      <c r="K296" s="172">
        <f>VLOOKUP($C296,'DAC Definition'!$A$6:$D$834,MATCH('DAC Definition'!$A$3,'DAC Definition'!$A$6:$D$6,0),FALSE)</f>
        <v>1</v>
      </c>
      <c r="L296" s="172">
        <f t="shared" si="19"/>
        <v>1</v>
      </c>
      <c r="M296" s="173">
        <f>'Census Tract'!G292</f>
        <v>1971</v>
      </c>
      <c r="N296" s="195">
        <f t="shared" si="16"/>
        <v>16.961033587731727</v>
      </c>
      <c r="O296" s="196">
        <f ca="1">IF($L296=1,'Census Tract'!J292*'DAC Adjustment'!$O$5,'Census Tract'!J292)</f>
        <v>0.24350816769471351</v>
      </c>
      <c r="P296" s="196">
        <f ca="1">IF($L296=1,'Census Tract'!K292*'DAC Adjustment'!$O$5,'Census Tract'!K292)</f>
        <v>1.2101309688222166</v>
      </c>
      <c r="Q296" s="196">
        <f ca="1">IF($L296=1,'Census Tract'!L292*'DAC Adjustment'!$O$5,'Census Tract'!L292)</f>
        <v>5.5682776360763029</v>
      </c>
      <c r="R296" s="196">
        <f ca="1">IF($L296=1,'Census Tract'!M292*'DAC Adjustment'!$O$5,'Census Tract'!M292)</f>
        <v>12.093909271917319</v>
      </c>
      <c r="S296" s="196">
        <f ca="1">IF($L296=1,'Census Tract'!N292*'DAC Adjustment'!$O$5,'Census Tract'!N292)</f>
        <v>0.61814479011082379</v>
      </c>
      <c r="T296" s="196">
        <f ca="1">IF($L296=1,'Census Tract'!O292*'DAC Adjustment'!$O$5,'Census Tract'!O292)</f>
        <v>2.9414949222652687</v>
      </c>
      <c r="U296" s="196">
        <f ca="1">IF($L296=1,'Census Tract'!P292*'DAC Adjustment'!$O$5,'Census Tract'!P292)</f>
        <v>13.415541913329246</v>
      </c>
      <c r="V296" s="196">
        <f ca="1">IF($L296=1,'Census Tract'!Q292*'DAC Adjustment'!$O$5,'Census Tract'!Q292)</f>
        <v>29.09854630047889</v>
      </c>
      <c r="W296" s="196">
        <f ca="1">IF($L296=1,'Census Tract'!R292*'DAC Adjustment'!$O$5,'Census Tract'!R292)</f>
        <v>0.25735430796661812</v>
      </c>
      <c r="X296" s="196">
        <f ca="1">IF($L296=1,'Census Tract'!S292*'DAC Adjustment'!$O$5,'Census Tract'!S292)</f>
        <v>1.2224677872145466</v>
      </c>
      <c r="Y296" s="196">
        <f ca="1">IF($L296=1,'Census Tract'!T292*'DAC Adjustment'!$O$5,'Census Tract'!T292)</f>
        <v>5.3638418892916704</v>
      </c>
      <c r="Z296" s="197">
        <f ca="1">IF($L296=1,'Census Tract'!U292*'DAC Adjustment'!$O$5,'Census Tract'!U292)</f>
        <v>11.523159999678324</v>
      </c>
    </row>
    <row r="297" spans="1:26" x14ac:dyDescent="0.25">
      <c r="A297" s="193">
        <v>39</v>
      </c>
      <c r="B297" s="53" t="s">
        <v>46</v>
      </c>
      <c r="C297" s="173">
        <v>41039001803</v>
      </c>
      <c r="D297" s="53">
        <v>4261</v>
      </c>
      <c r="E297" s="173">
        <f t="shared" si="17"/>
        <v>373340</v>
      </c>
      <c r="F297" s="53">
        <v>335956</v>
      </c>
      <c r="G297" s="53">
        <v>2891</v>
      </c>
      <c r="H297" s="53">
        <v>673</v>
      </c>
      <c r="I297" s="53">
        <v>53333</v>
      </c>
      <c r="J297" s="194">
        <f t="shared" si="18"/>
        <v>0</v>
      </c>
      <c r="K297" s="172">
        <f>VLOOKUP($C297,'DAC Definition'!$A$6:$D$834,MATCH('DAC Definition'!$A$3,'DAC Definition'!$A$6:$D$6,0),FALSE)</f>
        <v>1</v>
      </c>
      <c r="L297" s="172">
        <f t="shared" si="19"/>
        <v>0</v>
      </c>
      <c r="M297" s="173">
        <f>'Census Tract'!G293</f>
        <v>3129</v>
      </c>
      <c r="N297" s="195">
        <f t="shared" si="16"/>
        <v>26.925963519032255</v>
      </c>
      <c r="O297" s="196">
        <f ca="1">IF($L297=1,'Census Tract'!J293*'DAC Adjustment'!$O$5,'Census Tract'!J293)</f>
        <v>0.40313434446117097</v>
      </c>
      <c r="P297" s="196">
        <f ca="1">IF($L297=1,'Census Tract'!K293*'DAC Adjustment'!$O$5,'Census Tract'!K293)</f>
        <v>2.0034044830887079</v>
      </c>
      <c r="Q297" s="196">
        <f ca="1">IF($L297=1,'Census Tract'!L293*'DAC Adjustment'!$O$5,'Census Tract'!L293)</f>
        <v>9.2184339270774771</v>
      </c>
      <c r="R297" s="196">
        <f ca="1">IF($L297=1,'Census Tract'!M293*'DAC Adjustment'!$O$5,'Census Tract'!M293)</f>
        <v>20.021793241940237</v>
      </c>
      <c r="S297" s="196">
        <f ca="1">IF($L297=1,'Census Tract'!N293*'DAC Adjustment'!$O$5,'Census Tract'!N293)</f>
        <v>0.78505329203724705</v>
      </c>
      <c r="T297" s="196">
        <f ca="1">IF($L297=1,'Census Tract'!O293*'DAC Adjustment'!$O$5,'Census Tract'!O293)</f>
        <v>3.7357433228891019</v>
      </c>
      <c r="U297" s="196">
        <f ca="1">IF($L297=1,'Census Tract'!P293*'DAC Adjustment'!$O$5,'Census Tract'!P293)</f>
        <v>17.037942423868984</v>
      </c>
      <c r="V297" s="196">
        <f ca="1">IF($L297=1,'Census Tract'!Q293*'DAC Adjustment'!$O$5,'Census Tract'!Q293)</f>
        <v>36.955596701856301</v>
      </c>
      <c r="W297" s="196">
        <f ca="1">IF($L297=1,'Census Tract'!R293*'DAC Adjustment'!$O$5,'Census Tract'!R293)</f>
        <v>0.32684388823035943</v>
      </c>
      <c r="X297" s="196">
        <f ca="1">IF($L297=1,'Census Tract'!S293*'DAC Adjustment'!$O$5,'Census Tract'!S293)</f>
        <v>1.5525526965781091</v>
      </c>
      <c r="Y297" s="196">
        <f ca="1">IF($L297=1,'Census Tract'!T293*'DAC Adjustment'!$O$5,'Census Tract'!T293)</f>
        <v>6.812160840829482</v>
      </c>
      <c r="Z297" s="197">
        <f ca="1">IF($L297=1,'Census Tract'!U293*'DAC Adjustment'!$O$5,'Census Tract'!U293)</f>
        <v>14.63458859015463</v>
      </c>
    </row>
    <row r="298" spans="1:26" x14ac:dyDescent="0.25">
      <c r="A298" s="193">
        <v>39</v>
      </c>
      <c r="B298" s="53" t="s">
        <v>46</v>
      </c>
      <c r="C298" s="173">
        <v>41039002101</v>
      </c>
      <c r="D298" s="53">
        <v>2637</v>
      </c>
      <c r="E298" s="173">
        <f t="shared" si="17"/>
        <v>373340</v>
      </c>
      <c r="F298" s="53">
        <v>335956</v>
      </c>
      <c r="G298" s="53">
        <v>2891</v>
      </c>
      <c r="H298" s="53">
        <v>673</v>
      </c>
      <c r="I298" s="53">
        <v>42639</v>
      </c>
      <c r="J298" s="194">
        <f t="shared" si="18"/>
        <v>1</v>
      </c>
      <c r="K298" s="172">
        <f>VLOOKUP($C298,'DAC Definition'!$A$6:$D$834,MATCH('DAC Definition'!$A$3,'DAC Definition'!$A$6:$D$6,0),FALSE)</f>
        <v>1</v>
      </c>
      <c r="L298" s="172">
        <f t="shared" si="19"/>
        <v>1</v>
      </c>
      <c r="M298" s="173">
        <f>'Census Tract'!G294</f>
        <v>1910</v>
      </c>
      <c r="N298" s="195">
        <f t="shared" si="16"/>
        <v>16.436110681160628</v>
      </c>
      <c r="O298" s="196">
        <f ca="1">IF($L298=1,'Census Tract'!J294*'DAC Adjustment'!$O$5,'Census Tract'!J294)</f>
        <v>2.5120778327991911</v>
      </c>
      <c r="P298" s="196">
        <f ca="1">IF($L298=1,'Census Tract'!K294*'DAC Adjustment'!$O$5,'Census Tract'!K294)</f>
        <v>12.483947500986003</v>
      </c>
      <c r="Q298" s="196">
        <f ca="1">IF($L298=1,'Census Tract'!L294*'DAC Adjustment'!$O$5,'Census Tract'!L294)</f>
        <v>57.443439983481241</v>
      </c>
      <c r="R298" s="196">
        <f ca="1">IF($L298=1,'Census Tract'!M294*'DAC Adjustment'!$O$5,'Census Tract'!M294)</f>
        <v>124.76313086941954</v>
      </c>
      <c r="S298" s="196">
        <f ca="1">IF($L298=1,'Census Tract'!N294*'DAC Adjustment'!$O$5,'Census Tract'!N294)</f>
        <v>0.5990139772256079</v>
      </c>
      <c r="T298" s="196">
        <f ca="1">IF($L298=1,'Census Tract'!O294*'DAC Adjustment'!$O$5,'Census Tract'!O294)</f>
        <v>2.8504593107694887</v>
      </c>
      <c r="U298" s="196">
        <f ca="1">IF($L298=1,'Census Tract'!P294*'DAC Adjustment'!$O$5,'Census Tract'!P294)</f>
        <v>13.000347566950206</v>
      </c>
      <c r="V298" s="196">
        <f ca="1">IF($L298=1,'Census Tract'!Q294*'DAC Adjustment'!$O$5,'Census Tract'!Q294)</f>
        <v>28.197982462665998</v>
      </c>
      <c r="W298" s="196">
        <f ca="1">IF($L298=1,'Census Tract'!R294*'DAC Adjustment'!$O$5,'Census Tract'!R294)</f>
        <v>0.24938951203259285</v>
      </c>
      <c r="X298" s="196">
        <f ca="1">IF($L298=1,'Census Tract'!S294*'DAC Adjustment'!$O$5,'Census Tract'!S294)</f>
        <v>1.1846339287568664</v>
      </c>
      <c r="Y298" s="196">
        <f ca="1">IF($L298=1,'Census Tract'!T294*'DAC Adjustment'!$O$5,'Census Tract'!T294)</f>
        <v>5.1978376502014658</v>
      </c>
      <c r="Z298" s="197">
        <f ca="1">IF($L298=1,'Census Tract'!U294*'DAC Adjustment'!$O$5,'Census Tract'!U294)</f>
        <v>11.166532521250934</v>
      </c>
    </row>
    <row r="299" spans="1:26" x14ac:dyDescent="0.25">
      <c r="A299" s="193">
        <v>39</v>
      </c>
      <c r="B299" s="53" t="s">
        <v>46</v>
      </c>
      <c r="C299" s="173">
        <v>41039005400</v>
      </c>
      <c r="D299" s="53">
        <v>5299</v>
      </c>
      <c r="E299" s="173">
        <f t="shared" si="17"/>
        <v>373340</v>
      </c>
      <c r="F299" s="53">
        <v>335956</v>
      </c>
      <c r="G299" s="53">
        <v>2891</v>
      </c>
      <c r="H299" s="53">
        <v>673</v>
      </c>
      <c r="I299" s="53">
        <v>83125</v>
      </c>
      <c r="J299" s="194">
        <f t="shared" si="18"/>
        <v>0</v>
      </c>
      <c r="K299" s="172">
        <f>VLOOKUP($C299,'DAC Definition'!$A$6:$D$834,MATCH('DAC Definition'!$A$3,'DAC Definition'!$A$6:$D$6,0),FALSE)</f>
        <v>0</v>
      </c>
      <c r="L299" s="172">
        <f t="shared" si="19"/>
        <v>0</v>
      </c>
      <c r="M299" s="173">
        <f>'Census Tract'!G295</f>
        <v>4043</v>
      </c>
      <c r="N299" s="195">
        <f t="shared" si="16"/>
        <v>34.791201824048386</v>
      </c>
      <c r="O299" s="196">
        <f ca="1">IF($L299=1,'Census Tract'!J295*'DAC Adjustment'!$O$5,'Census Tract'!J295)</f>
        <v>0.28544916315884156</v>
      </c>
      <c r="P299" s="196">
        <f ca="1">IF($L299=1,'Census Tract'!K295*'DAC Adjustment'!$O$5,'Census Tract'!K295)</f>
        <v>1.418559696100079</v>
      </c>
      <c r="Q299" s="196">
        <f ca="1">IF($L299=1,'Census Tract'!L295*'DAC Adjustment'!$O$5,'Census Tract'!L295)</f>
        <v>6.5273383086138663</v>
      </c>
      <c r="R299" s="196">
        <f ca="1">IF($L299=1,'Census Tract'!M295*'DAC Adjustment'!$O$5,'Census Tract'!M295)</f>
        <v>14.176921922864517</v>
      </c>
      <c r="S299" s="196">
        <f ca="1">IF($L299=1,'Census Tract'!N295*'DAC Adjustment'!$O$5,'Census Tract'!N295)</f>
        <v>1.0143721507531447</v>
      </c>
      <c r="T299" s="196">
        <f ca="1">IF($L299=1,'Census Tract'!O295*'DAC Adjustment'!$O$5,'Census Tract'!O295)</f>
        <v>4.8269767511794948</v>
      </c>
      <c r="U299" s="196">
        <f ca="1">IF($L299=1,'Census Tract'!P295*'DAC Adjustment'!$O$5,'Census Tract'!P295)</f>
        <v>22.014829408661647</v>
      </c>
      <c r="V299" s="196">
        <f ca="1">IF($L299=1,'Census Tract'!Q295*'DAC Adjustment'!$O$5,'Census Tract'!Q295)</f>
        <v>47.75055208232822</v>
      </c>
      <c r="W299" s="196">
        <f ca="1">IF($L299=1,'Census Tract'!R295*'DAC Adjustment'!$O$5,'Census Tract'!R295)</f>
        <v>0.42231698309854365</v>
      </c>
      <c r="X299" s="196">
        <f ca="1">IF($L299=1,'Census Tract'!S295*'DAC Adjustment'!$O$5,'Census Tract'!S295)</f>
        <v>2.0060628163200045</v>
      </c>
      <c r="Y299" s="196">
        <f ca="1">IF($L299=1,'Census Tract'!T295*'DAC Adjustment'!$O$5,'Census Tract'!T295)</f>
        <v>8.8020346051369742</v>
      </c>
      <c r="Z299" s="197">
        <f ca="1">IF($L299=1,'Census Tract'!U295*'DAC Adjustment'!$O$5,'Census Tract'!U295)</f>
        <v>18.909441249598967</v>
      </c>
    </row>
    <row r="300" spans="1:26" x14ac:dyDescent="0.25">
      <c r="A300" s="193">
        <v>39</v>
      </c>
      <c r="B300" s="53" t="s">
        <v>46</v>
      </c>
      <c r="C300" s="173">
        <v>41039003301</v>
      </c>
      <c r="D300" s="53">
        <v>3256</v>
      </c>
      <c r="E300" s="173">
        <f t="shared" si="17"/>
        <v>373340</v>
      </c>
      <c r="F300" s="53">
        <v>335956</v>
      </c>
      <c r="G300" s="53">
        <v>2891</v>
      </c>
      <c r="H300" s="53">
        <v>673</v>
      </c>
      <c r="I300" s="53">
        <v>42885</v>
      </c>
      <c r="J300" s="194">
        <f t="shared" si="18"/>
        <v>1</v>
      </c>
      <c r="K300" s="172">
        <f>VLOOKUP($C300,'DAC Definition'!$A$6:$D$834,MATCH('DAC Definition'!$A$3,'DAC Definition'!$A$6:$D$6,0),FALSE)</f>
        <v>1</v>
      </c>
      <c r="L300" s="172">
        <f t="shared" si="19"/>
        <v>1</v>
      </c>
      <c r="M300" s="173">
        <f>'Census Tract'!G296</f>
        <v>2124</v>
      </c>
      <c r="N300" s="195">
        <f t="shared" si="16"/>
        <v>18.277643500934648</v>
      </c>
      <c r="O300" s="196">
        <f ca="1">IF($L300=1,'Census Tract'!J296*'DAC Adjustment'!$O$5,'Census Tract'!J296)</f>
        <v>0.32488621859526051</v>
      </c>
      <c r="P300" s="196">
        <f ca="1">IF($L300=1,'Census Tract'!K296*'DAC Adjustment'!$O$5,'Census Tract'!K296)</f>
        <v>1.6145449172718007</v>
      </c>
      <c r="Q300" s="196">
        <f ca="1">IF($L300=1,'Census Tract'!L296*'DAC Adjustment'!$O$5,'Census Tract'!L296)</f>
        <v>7.4291416275671001</v>
      </c>
      <c r="R300" s="196">
        <f ca="1">IF($L300=1,'Census Tract'!M296*'DAC Adjustment'!$O$5,'Census Tract'!M296)</f>
        <v>16.135575609576065</v>
      </c>
      <c r="S300" s="196">
        <f ca="1">IF($L300=1,'Census Tract'!N296*'DAC Adjustment'!$O$5,'Census Tract'!N296)</f>
        <v>0.66612863226554508</v>
      </c>
      <c r="T300" s="196">
        <f ca="1">IF($L300=1,'Census Tract'!O296*'DAC Adjustment'!$O$5,'Census Tract'!O296)</f>
        <v>3.1698301445415673</v>
      </c>
      <c r="U300" s="196">
        <f ca="1">IF($L300=1,'Census Tract'!P296*'DAC Adjustment'!$O$5,'Census Tract'!P296)</f>
        <v>14.456931011624208</v>
      </c>
      <c r="V300" s="196">
        <f ca="1">IF($L300=1,'Census Tract'!Q296*'DAC Adjustment'!$O$5,'Census Tract'!Q296)</f>
        <v>31.357337565812866</v>
      </c>
      <c r="W300" s="196">
        <f ca="1">IF($L300=1,'Census Tract'!R296*'DAC Adjustment'!$O$5,'Census Tract'!R296)</f>
        <v>0.27733158301425509</v>
      </c>
      <c r="X300" s="196">
        <f ca="1">IF($L300=1,'Census Tract'!S296*'DAC Adjustment'!$O$5,'Census Tract'!S296)</f>
        <v>1.3173625469526618</v>
      </c>
      <c r="Y300" s="196">
        <f ca="1">IF($L300=1,'Census Tract'!T296*'DAC Adjustment'!$O$5,'Census Tract'!T296)</f>
        <v>5.7802131775015253</v>
      </c>
      <c r="Z300" s="197">
        <f ca="1">IF($L300=1,'Census Tract'!U296*'DAC Adjustment'!$O$5,'Census Tract'!U296)</f>
        <v>12.417651871799469</v>
      </c>
    </row>
    <row r="301" spans="1:26" x14ac:dyDescent="0.25">
      <c r="A301" s="193">
        <v>39</v>
      </c>
      <c r="B301" s="53" t="s">
        <v>46</v>
      </c>
      <c r="C301" s="173">
        <v>41039002404</v>
      </c>
      <c r="D301" s="53">
        <v>4058</v>
      </c>
      <c r="E301" s="173">
        <f t="shared" si="17"/>
        <v>373340</v>
      </c>
      <c r="F301" s="53">
        <v>335956</v>
      </c>
      <c r="G301" s="53">
        <v>2891</v>
      </c>
      <c r="H301" s="53">
        <v>673</v>
      </c>
      <c r="I301" s="53">
        <v>64028</v>
      </c>
      <c r="J301" s="194">
        <f t="shared" si="18"/>
        <v>0</v>
      </c>
      <c r="K301" s="172">
        <f>VLOOKUP($C301,'DAC Definition'!$A$6:$D$834,MATCH('DAC Definition'!$A$3,'DAC Definition'!$A$6:$D$6,0),FALSE)</f>
        <v>0</v>
      </c>
      <c r="L301" s="172">
        <f t="shared" si="19"/>
        <v>0</v>
      </c>
      <c r="M301" s="173">
        <f>'Census Tract'!G297</f>
        <v>3299</v>
      </c>
      <c r="N301" s="195">
        <f t="shared" si="16"/>
        <v>28.388863422591051</v>
      </c>
      <c r="O301" s="196">
        <f ca="1">IF($L301=1,'Census Tract'!J297*'DAC Adjustment'!$O$5,'Census Tract'!J297)</f>
        <v>0.28594995116438343</v>
      </c>
      <c r="P301" s="196">
        <f ca="1">IF($L301=1,'Census Tract'!K297*'DAC Adjustment'!$O$5,'Census Tract'!K297)</f>
        <v>1.4210483973213075</v>
      </c>
      <c r="Q301" s="196">
        <f ca="1">IF($L301=1,'Census Tract'!L297*'DAC Adjustment'!$O$5,'Census Tract'!L297)</f>
        <v>6.5387897793307337</v>
      </c>
      <c r="R301" s="196">
        <f ca="1">IF($L301=1,'Census Tract'!M297*'DAC Adjustment'!$O$5,'Census Tract'!M297)</f>
        <v>14.201793715711649</v>
      </c>
      <c r="S301" s="196">
        <f ca="1">IF($L301=1,'Census Tract'!N297*'DAC Adjustment'!$O$5,'Census Tract'!N297)</f>
        <v>0.82770559617477724</v>
      </c>
      <c r="T301" s="196">
        <f ca="1">IF($L301=1,'Census Tract'!O297*'DAC Adjustment'!$O$5,'Census Tract'!O297)</f>
        <v>3.9387079649124792</v>
      </c>
      <c r="U301" s="196">
        <f ca="1">IF($L301=1,'Census Tract'!P297*'DAC Adjustment'!$O$5,'Census Tract'!P297)</f>
        <v>17.963621622353397</v>
      </c>
      <c r="V301" s="196">
        <f ca="1">IF($L301=1,'Census Tract'!Q297*'DAC Adjustment'!$O$5,'Census Tract'!Q297)</f>
        <v>38.963411159930949</v>
      </c>
      <c r="W301" s="196">
        <f ca="1">IF($L301=1,'Census Tract'!R297*'DAC Adjustment'!$O$5,'Census Tract'!R297)</f>
        <v>0.34460146605048125</v>
      </c>
      <c r="X301" s="196">
        <f ca="1">IF($L301=1,'Census Tract'!S297*'DAC Adjustment'!$O$5,'Census Tract'!S297)</f>
        <v>1.6369035941231007</v>
      </c>
      <c r="Y301" s="196">
        <f ca="1">IF($L301=1,'Census Tract'!T297*'DAC Adjustment'!$O$5,'Census Tract'!T297)</f>
        <v>7.182268652571576</v>
      </c>
      <c r="Z301" s="197">
        <f ca="1">IF($L301=1,'Census Tract'!U297*'DAC Adjustment'!$O$5,'Census Tract'!U297)</f>
        <v>15.42969247648454</v>
      </c>
    </row>
    <row r="302" spans="1:26" x14ac:dyDescent="0.25">
      <c r="A302" s="193">
        <v>39</v>
      </c>
      <c r="B302" s="53" t="s">
        <v>46</v>
      </c>
      <c r="C302" s="173">
        <v>41039003400</v>
      </c>
      <c r="D302" s="53">
        <v>5132</v>
      </c>
      <c r="E302" s="173">
        <f t="shared" si="17"/>
        <v>373340</v>
      </c>
      <c r="F302" s="53">
        <v>335956</v>
      </c>
      <c r="G302" s="53">
        <v>2891</v>
      </c>
      <c r="H302" s="53">
        <v>673</v>
      </c>
      <c r="I302" s="53">
        <v>41277</v>
      </c>
      <c r="J302" s="194">
        <f t="shared" si="18"/>
        <v>1</v>
      </c>
      <c r="K302" s="172">
        <f>VLOOKUP($C302,'DAC Definition'!$A$6:$D$834,MATCH('DAC Definition'!$A$3,'DAC Definition'!$A$6:$D$6,0),FALSE)</f>
        <v>1</v>
      </c>
      <c r="L302" s="172">
        <f t="shared" si="19"/>
        <v>1</v>
      </c>
      <c r="M302" s="173">
        <f>'Census Tract'!G298</f>
        <v>3354</v>
      </c>
      <c r="N302" s="195">
        <f t="shared" si="16"/>
        <v>28.862154567860074</v>
      </c>
      <c r="O302" s="196">
        <f ca="1">IF($L302=1,'Census Tract'!J298*'DAC Adjustment'!$O$5,'Census Tract'!J298)</f>
        <v>2.5602786783325922</v>
      </c>
      <c r="P302" s="196">
        <f ca="1">IF($L302=1,'Census Tract'!K298*'DAC Adjustment'!$O$5,'Census Tract'!K298)</f>
        <v>12.723484993529217</v>
      </c>
      <c r="Q302" s="196">
        <f ca="1">IF($L302=1,'Census Tract'!L298*'DAC Adjustment'!$O$5,'Census Tract'!L298)</f>
        <v>58.545644039979635</v>
      </c>
      <c r="R302" s="196">
        <f ca="1">IF($L302=1,'Census Tract'!M298*'DAC Adjustment'!$O$5,'Census Tract'!M298)</f>
        <v>127.15704093095587</v>
      </c>
      <c r="S302" s="196">
        <f ca="1">IF($L302=1,'Census Tract'!N298*'DAC Adjustment'!$O$5,'Census Tract'!N298)</f>
        <v>1.0518810888035022</v>
      </c>
      <c r="T302" s="196">
        <f ca="1">IF($L302=1,'Census Tract'!O298*'DAC Adjustment'!$O$5,'Census Tract'!O298)</f>
        <v>5.0054662451941709</v>
      </c>
      <c r="U302" s="196">
        <f ca="1">IF($L302=1,'Census Tract'!P298*'DAC Adjustment'!$O$5,'Census Tract'!P298)</f>
        <v>22.828882586152353</v>
      </c>
      <c r="V302" s="196">
        <f ca="1">IF($L302=1,'Census Tract'!Q298*'DAC Adjustment'!$O$5,'Census Tract'!Q298)</f>
        <v>49.516247738105641</v>
      </c>
      <c r="W302" s="196">
        <f ca="1">IF($L302=1,'Census Tract'!R298*'DAC Adjustment'!$O$5,'Census Tract'!R298)</f>
        <v>0.43793320594623902</v>
      </c>
      <c r="X302" s="196">
        <f ca="1">IF($L302=1,'Census Tract'!S298*'DAC Adjustment'!$O$5,'Census Tract'!S298)</f>
        <v>2.0802419879845711</v>
      </c>
      <c r="Y302" s="196">
        <f ca="1">IF($L302=1,'Census Tract'!T298*'DAC Adjustment'!$O$5,'Census Tract'!T298)</f>
        <v>9.1275117689925231</v>
      </c>
      <c r="Z302" s="197">
        <f ca="1">IF($L302=1,'Census Tract'!U298*'DAC Adjustment'!$O$5,'Census Tract'!U298)</f>
        <v>19.608664961400859</v>
      </c>
    </row>
    <row r="303" spans="1:26" x14ac:dyDescent="0.25">
      <c r="A303" s="193">
        <v>39</v>
      </c>
      <c r="B303" s="53" t="s">
        <v>46</v>
      </c>
      <c r="C303" s="173">
        <v>41039001804</v>
      </c>
      <c r="D303" s="53">
        <v>3921</v>
      </c>
      <c r="E303" s="173">
        <f t="shared" si="17"/>
        <v>373340</v>
      </c>
      <c r="F303" s="53">
        <v>335956</v>
      </c>
      <c r="G303" s="53">
        <v>2891</v>
      </c>
      <c r="H303" s="53">
        <v>673</v>
      </c>
      <c r="I303" s="53">
        <v>76064</v>
      </c>
      <c r="J303" s="194">
        <f t="shared" si="18"/>
        <v>0</v>
      </c>
      <c r="K303" s="172">
        <f>VLOOKUP($C303,'DAC Definition'!$A$6:$D$834,MATCH('DAC Definition'!$A$3,'DAC Definition'!$A$6:$D$6,0),FALSE)</f>
        <v>0</v>
      </c>
      <c r="L303" s="172">
        <f t="shared" si="19"/>
        <v>0</v>
      </c>
      <c r="M303" s="173">
        <f>'Census Tract'!G299</f>
        <v>3107</v>
      </c>
      <c r="N303" s="195">
        <f t="shared" si="16"/>
        <v>26.736647060924646</v>
      </c>
      <c r="O303" s="196">
        <f ca="1">IF($L303=1,'Census Tract'!J299*'DAC Adjustment'!$O$5,'Census Tract'!J299)</f>
        <v>9.665208506957268E-2</v>
      </c>
      <c r="P303" s="196">
        <f ca="1">IF($L303=1,'Census Tract'!K299*'DAC Adjustment'!$O$5,'Census Tract'!K299)</f>
        <v>0.48031933569704433</v>
      </c>
      <c r="Q303" s="196">
        <f ca="1">IF($L303=1,'Census Tract'!L299*'DAC Adjustment'!$O$5,'Census Tract'!L299)</f>
        <v>2.2101338483552215</v>
      </c>
      <c r="R303" s="196">
        <f ca="1">IF($L303=1,'Census Tract'!M299*'DAC Adjustment'!$O$5,'Census Tract'!M299)</f>
        <v>4.8002560194962314</v>
      </c>
      <c r="S303" s="196">
        <f ca="1">IF($L303=1,'Census Tract'!N299*'DAC Adjustment'!$O$5,'Census Tract'!N299)</f>
        <v>0.7795335820900372</v>
      </c>
      <c r="T303" s="196">
        <f ca="1">IF($L303=1,'Census Tract'!O299*'DAC Adjustment'!$O$5,'Census Tract'!O299)</f>
        <v>3.7094773103919585</v>
      </c>
      <c r="U303" s="196">
        <f ca="1">IF($L303=1,'Census Tract'!P299*'DAC Adjustment'!$O$5,'Census Tract'!P299)</f>
        <v>16.918148645241587</v>
      </c>
      <c r="V303" s="196">
        <f ca="1">IF($L303=1,'Census Tract'!Q299*'DAC Adjustment'!$O$5,'Census Tract'!Q299)</f>
        <v>36.695761889634873</v>
      </c>
      <c r="W303" s="196">
        <f ca="1">IF($L303=1,'Census Tract'!R299*'DAC Adjustment'!$O$5,'Census Tract'!R299)</f>
        <v>0.32454584874775544</v>
      </c>
      <c r="X303" s="196">
        <f ca="1">IF($L303=1,'Census Tract'!S299*'DAC Adjustment'!$O$5,'Census Tract'!S299)</f>
        <v>1.5416366980722864</v>
      </c>
      <c r="Y303" s="196">
        <f ca="1">IF($L303=1,'Census Tract'!T299*'DAC Adjustment'!$O$5,'Census Tract'!T299)</f>
        <v>6.7642645357805042</v>
      </c>
      <c r="Z303" s="197">
        <f ca="1">IF($L303=1,'Census Tract'!U299*'DAC Adjustment'!$O$5,'Census Tract'!U299)</f>
        <v>14.53169279310017</v>
      </c>
    </row>
    <row r="304" spans="1:26" x14ac:dyDescent="0.25">
      <c r="A304" s="193">
        <v>39</v>
      </c>
      <c r="B304" s="53" t="s">
        <v>46</v>
      </c>
      <c r="C304" s="173">
        <v>41039001202</v>
      </c>
      <c r="D304" s="53">
        <v>4178</v>
      </c>
      <c r="E304" s="173">
        <f t="shared" si="17"/>
        <v>373340</v>
      </c>
      <c r="F304" s="53">
        <v>335956</v>
      </c>
      <c r="G304" s="53">
        <v>2891</v>
      </c>
      <c r="H304" s="53">
        <v>673</v>
      </c>
      <c r="I304" s="53">
        <v>47167</v>
      </c>
      <c r="J304" s="194">
        <f t="shared" si="18"/>
        <v>1</v>
      </c>
      <c r="K304" s="172">
        <f>VLOOKUP($C304,'DAC Definition'!$A$6:$D$834,MATCH('DAC Definition'!$A$3,'DAC Definition'!$A$6:$D$6,0),FALSE)</f>
        <v>0</v>
      </c>
      <c r="L304" s="172">
        <f t="shared" si="19"/>
        <v>1</v>
      </c>
      <c r="M304" s="173">
        <f>'Census Tract'!G300</f>
        <v>3062</v>
      </c>
      <c r="N304" s="195">
        <f t="shared" si="16"/>
        <v>26.34940885115908</v>
      </c>
      <c r="O304" s="196">
        <f ca="1">IF($L304=1,'Census Tract'!J300*'DAC Adjustment'!$O$5,'Census Tract'!J300)</f>
        <v>1.4117137763038443</v>
      </c>
      <c r="P304" s="196">
        <f ca="1">IF($L304=1,'Census Tract'!K300*'DAC Adjustment'!$O$5,'Census Tract'!K300)</f>
        <v>7.1212141047362039</v>
      </c>
      <c r="Q304" s="196">
        <f ca="1">IF($L304=1,'Census Tract'!L300*'DAC Adjustment'!$O$5,'Census Tract'!L300)</f>
        <v>32.996572208451639</v>
      </c>
      <c r="R304" s="196">
        <f ca="1">IF($L304=1,'Census Tract'!M300*'DAC Adjustment'!$O$5,'Census Tract'!M300)</f>
        <v>71.778006801127987</v>
      </c>
      <c r="S304" s="196">
        <f ca="1">IF($L304=1,'Census Tract'!N300*'DAC Adjustment'!$O$5,'Census Tract'!N300)</f>
        <v>1.2732213412840871</v>
      </c>
      <c r="T304" s="196">
        <f ca="1">IF($L304=1,'Census Tract'!O300*'DAC Adjustment'!$O$5,'Census Tract'!O300)</f>
        <v>6.6548622188543813</v>
      </c>
      <c r="U304" s="196">
        <f ca="1">IF($L304=1,'Census Tract'!P300*'DAC Adjustment'!$O$5,'Census Tract'!P300)</f>
        <v>31.047862928319695</v>
      </c>
      <c r="V304" s="196">
        <f ca="1">IF($L304=1,'Census Tract'!Q300*'DAC Adjustment'!$O$5,'Census Tract'!Q300)</f>
        <v>67.606502165943297</v>
      </c>
      <c r="W304" s="196">
        <f ca="1">IF($L304=1,'Census Tract'!R300*'DAC Adjustment'!$O$5,'Census Tract'!R300)</f>
        <v>0.86955262779433262</v>
      </c>
      <c r="X304" s="196">
        <f ca="1">IF($L304=1,'Census Tract'!S300*'DAC Adjustment'!$O$5,'Census Tract'!S300)</f>
        <v>4.5046573146403031</v>
      </c>
      <c r="Y304" s="196">
        <f ca="1">IF($L304=1,'Census Tract'!T300*'DAC Adjustment'!$O$5,'Census Tract'!T300)</f>
        <v>20.757328772536063</v>
      </c>
      <c r="Z304" s="197">
        <f ca="1">IF($L304=1,'Census Tract'!U300*'DAC Adjustment'!$O$5,'Census Tract'!U300)</f>
        <v>45.114295054666613</v>
      </c>
    </row>
    <row r="305" spans="1:26" x14ac:dyDescent="0.25">
      <c r="A305" s="193">
        <v>39</v>
      </c>
      <c r="B305" s="53" t="s">
        <v>46</v>
      </c>
      <c r="C305" s="173">
        <v>41039002501</v>
      </c>
      <c r="D305" s="53">
        <v>5232</v>
      </c>
      <c r="E305" s="173">
        <f t="shared" si="17"/>
        <v>373340</v>
      </c>
      <c r="F305" s="53">
        <v>335956</v>
      </c>
      <c r="G305" s="53">
        <v>2891</v>
      </c>
      <c r="H305" s="53">
        <v>673</v>
      </c>
      <c r="I305" s="53">
        <v>67043</v>
      </c>
      <c r="J305" s="194">
        <f t="shared" si="18"/>
        <v>0</v>
      </c>
      <c r="K305" s="172">
        <f>VLOOKUP($C305,'DAC Definition'!$A$6:$D$834,MATCH('DAC Definition'!$A$3,'DAC Definition'!$A$6:$D$6,0),FALSE)</f>
        <v>0</v>
      </c>
      <c r="L305" s="172">
        <f t="shared" si="19"/>
        <v>0</v>
      </c>
      <c r="M305" s="173">
        <f>'Census Tract'!G301</f>
        <v>3599</v>
      </c>
      <c r="N305" s="195">
        <f t="shared" si="16"/>
        <v>30.97045148769482</v>
      </c>
      <c r="O305" s="196">
        <f ca="1">IF($L305=1,'Census Tract'!J301*'DAC Adjustment'!$O$5,'Census Tract'!J301)</f>
        <v>0.63800391906028808</v>
      </c>
      <c r="P305" s="196">
        <f ca="1">IF($L305=1,'Census Tract'!K301*'DAC Adjustment'!$O$5,'Census Tract'!K301)</f>
        <v>3.1706053558447382</v>
      </c>
      <c r="Q305" s="196">
        <f ca="1">IF($L305=1,'Census Tract'!L301*'DAC Adjustment'!$O$5,'Census Tract'!L301)</f>
        <v>14.589173693287837</v>
      </c>
      <c r="R305" s="196">
        <f ca="1">IF($L305=1,'Census Tract'!M301*'DAC Adjustment'!$O$5,'Census Tract'!M301)</f>
        <v>31.686664087244555</v>
      </c>
      <c r="S305" s="196">
        <f ca="1">IF($L305=1,'Census Tract'!N301*'DAC Adjustment'!$O$5,'Census Tract'!N301)</f>
        <v>0.90297436818218346</v>
      </c>
      <c r="T305" s="196">
        <f ca="1">IF($L305=1,'Census Tract'!O301*'DAC Adjustment'!$O$5,'Census Tract'!O301)</f>
        <v>4.2968808626007915</v>
      </c>
      <c r="U305" s="196">
        <f ca="1">IF($L305=1,'Census Tract'!P301*'DAC Adjustment'!$O$5,'Census Tract'!P301)</f>
        <v>19.597173149090594</v>
      </c>
      <c r="V305" s="196">
        <f ca="1">IF($L305=1,'Census Tract'!Q301*'DAC Adjustment'!$O$5,'Census Tract'!Q301)</f>
        <v>42.506613144768558</v>
      </c>
      <c r="W305" s="196">
        <f ca="1">IF($L305=1,'Census Tract'!R301*'DAC Adjustment'!$O$5,'Census Tract'!R301)</f>
        <v>0.37593836808599029</v>
      </c>
      <c r="X305" s="196">
        <f ca="1">IF($L305=1,'Census Tract'!S301*'DAC Adjustment'!$O$5,'Census Tract'!S301)</f>
        <v>1.7857581192024974</v>
      </c>
      <c r="Y305" s="196">
        <f ca="1">IF($L305=1,'Census Tract'!T301*'DAC Adjustment'!$O$5,'Census Tract'!T301)</f>
        <v>7.835400085057624</v>
      </c>
      <c r="Z305" s="197">
        <f ca="1">IF($L305=1,'Census Tract'!U301*'DAC Adjustment'!$O$5,'Census Tract'!U301)</f>
        <v>16.832816981772616</v>
      </c>
    </row>
    <row r="306" spans="1:26" x14ac:dyDescent="0.25">
      <c r="A306" s="193">
        <v>39</v>
      </c>
      <c r="B306" s="53" t="s">
        <v>46</v>
      </c>
      <c r="C306" s="173">
        <v>41039000200</v>
      </c>
      <c r="D306" s="53">
        <v>5850</v>
      </c>
      <c r="E306" s="173">
        <f t="shared" si="17"/>
        <v>373340</v>
      </c>
      <c r="F306" s="53">
        <v>335956</v>
      </c>
      <c r="G306" s="53">
        <v>2891</v>
      </c>
      <c r="H306" s="53">
        <v>673</v>
      </c>
      <c r="I306" s="53">
        <v>88915</v>
      </c>
      <c r="J306" s="194">
        <f t="shared" si="18"/>
        <v>0</v>
      </c>
      <c r="K306" s="172">
        <f>VLOOKUP($C306,'DAC Definition'!$A$6:$D$834,MATCH('DAC Definition'!$A$3,'DAC Definition'!$A$6:$D$6,0),FALSE)</f>
        <v>0</v>
      </c>
      <c r="L306" s="172">
        <f t="shared" si="19"/>
        <v>0</v>
      </c>
      <c r="M306" s="173">
        <f>'Census Tract'!G302</f>
        <v>5486</v>
      </c>
      <c r="N306" s="195">
        <f t="shared" si="16"/>
        <v>47.208640417197486</v>
      </c>
      <c r="O306" s="196">
        <f ca="1">IF($L306=1,'Census Tract'!J302*'DAC Adjustment'!$O$5,'Census Tract'!J302)</f>
        <v>0.64228175074286464</v>
      </c>
      <c r="P306" s="196">
        <f ca="1">IF($L306=1,'Census Tract'!K302*'DAC Adjustment'!$O$5,'Census Tract'!K302)</f>
        <v>3.2399101994881447</v>
      </c>
      <c r="Q306" s="196">
        <f ca="1">IF($L306=1,'Census Tract'!L302*'DAC Adjustment'!$O$5,'Census Tract'!L302)</f>
        <v>15.012318022457455</v>
      </c>
      <c r="R306" s="196">
        <f ca="1">IF($L306=1,'Census Tract'!M302*'DAC Adjustment'!$O$5,'Census Tract'!M302)</f>
        <v>32.656551665710474</v>
      </c>
      <c r="S306" s="196">
        <f ca="1">IF($L306=1,'Census Tract'!N302*'DAC Adjustment'!$O$5,'Census Tract'!N302)</f>
        <v>1.824922868265056</v>
      </c>
      <c r="T306" s="196">
        <f ca="1">IF($L306=1,'Census Tract'!O302*'DAC Adjustment'!$O$5,'Census Tract'!O302)</f>
        <v>9.538490955619892</v>
      </c>
      <c r="U306" s="196">
        <f ca="1">IF($L306=1,'Census Tract'!P302*'DAC Adjustment'!$O$5,'Census Tract'!P302)</f>
        <v>44.501260881714401</v>
      </c>
      <c r="V306" s="196">
        <f ca="1">IF($L306=1,'Census Tract'!Q302*'DAC Adjustment'!$O$5,'Census Tract'!Q302)</f>
        <v>96.901181158031335</v>
      </c>
      <c r="W306" s="196">
        <f ca="1">IF($L306=1,'Census Tract'!R302*'DAC Adjustment'!$O$5,'Census Tract'!R302)</f>
        <v>1.246339834377455</v>
      </c>
      <c r="X306" s="196">
        <f ca="1">IF($L306=1,'Census Tract'!S302*'DAC Adjustment'!$O$5,'Census Tract'!S302)</f>
        <v>6.4565774077378721</v>
      </c>
      <c r="Y306" s="196">
        <f ca="1">IF($L306=1,'Census Tract'!T302*'DAC Adjustment'!$O$5,'Census Tract'!T302)</f>
        <v>29.751719306631703</v>
      </c>
      <c r="Z306" s="197">
        <f ca="1">IF($L306=1,'Census Tract'!U302*'DAC Adjustment'!$O$5,'Census Tract'!U302)</f>
        <v>64.662840671430715</v>
      </c>
    </row>
    <row r="307" spans="1:26" x14ac:dyDescent="0.25">
      <c r="A307" s="193">
        <v>39</v>
      </c>
      <c r="B307" s="53" t="s">
        <v>46</v>
      </c>
      <c r="C307" s="173">
        <v>41039001700</v>
      </c>
      <c r="D307" s="53">
        <v>5884</v>
      </c>
      <c r="E307" s="173">
        <f t="shared" si="17"/>
        <v>373340</v>
      </c>
      <c r="F307" s="53">
        <v>335956</v>
      </c>
      <c r="G307" s="53">
        <v>2891</v>
      </c>
      <c r="H307" s="53">
        <v>673</v>
      </c>
      <c r="I307" s="53">
        <v>59833</v>
      </c>
      <c r="J307" s="194">
        <f t="shared" si="18"/>
        <v>0</v>
      </c>
      <c r="K307" s="172">
        <f>VLOOKUP($C307,'DAC Definition'!$A$6:$D$834,MATCH('DAC Definition'!$A$3,'DAC Definition'!$A$6:$D$6,0),FALSE)</f>
        <v>0</v>
      </c>
      <c r="L307" s="172">
        <f t="shared" si="19"/>
        <v>0</v>
      </c>
      <c r="M307" s="173">
        <f>'Census Tract'!G303</f>
        <v>4958</v>
      </c>
      <c r="N307" s="195">
        <f t="shared" si="16"/>
        <v>42.665045422614867</v>
      </c>
      <c r="O307" s="196">
        <f ca="1">IF($L307=1,'Census Tract'!J303*'DAC Adjustment'!$O$5,'Census Tract'!J303)</f>
        <v>2.4369829107133572</v>
      </c>
      <c r="P307" s="196">
        <f ca="1">IF($L307=1,'Census Tract'!K303*'DAC Adjustment'!$O$5,'Census Tract'!K303)</f>
        <v>12.293056402842579</v>
      </c>
      <c r="Q307" s="196">
        <f ca="1">IF($L307=1,'Census Tract'!L303*'DAC Adjustment'!$O$5,'Census Tract'!L303)</f>
        <v>56.960613357936658</v>
      </c>
      <c r="R307" s="196">
        <f ca="1">IF($L307=1,'Census Tract'!M303*'DAC Adjustment'!$O$5,'Census Tract'!M303)</f>
        <v>123.90739459764788</v>
      </c>
      <c r="S307" s="196">
        <f ca="1">IF($L307=1,'Census Tract'!N303*'DAC Adjustment'!$O$5,'Census Tract'!N303)</f>
        <v>1.6492831900944491</v>
      </c>
      <c r="T307" s="196">
        <f ca="1">IF($L307=1,'Census Tract'!O303*'DAC Adjustment'!$O$5,'Census Tract'!O303)</f>
        <v>8.6204590153050358</v>
      </c>
      <c r="U307" s="196">
        <f ca="1">IF($L307=1,'Census Tract'!P303*'DAC Adjustment'!$O$5,'Census Tract'!P303)</f>
        <v>40.218237595978856</v>
      </c>
      <c r="V307" s="196">
        <f ca="1">IF($L307=1,'Census Tract'!Q303*'DAC Adjustment'!$O$5,'Census Tract'!Q303)</f>
        <v>87.574928213911676</v>
      </c>
      <c r="W307" s="196">
        <f ca="1">IF($L307=1,'Census Tract'!R303*'DAC Adjustment'!$O$5,'Census Tract'!R303)</f>
        <v>1.1263858729207843</v>
      </c>
      <c r="X307" s="196">
        <f ca="1">IF($L307=1,'Census Tract'!S303*'DAC Adjustment'!$O$5,'Census Tract'!S303)</f>
        <v>5.8351641975144677</v>
      </c>
      <c r="Y307" s="196">
        <f ca="1">IF($L307=1,'Census Tract'!T303*'DAC Adjustment'!$O$5,'Census Tract'!T303)</f>
        <v>26.888265461589498</v>
      </c>
      <c r="Z307" s="197">
        <f ca="1">IF($L307=1,'Census Tract'!U303*'DAC Adjustment'!$O$5,'Census Tract'!U303)</f>
        <v>58.439366396090684</v>
      </c>
    </row>
    <row r="308" spans="1:26" x14ac:dyDescent="0.25">
      <c r="A308" s="193">
        <v>39</v>
      </c>
      <c r="B308" s="53" t="s">
        <v>46</v>
      </c>
      <c r="C308" s="173">
        <v>41039001101</v>
      </c>
      <c r="D308" s="53">
        <v>5919</v>
      </c>
      <c r="E308" s="173">
        <f t="shared" si="17"/>
        <v>373340</v>
      </c>
      <c r="F308" s="53">
        <v>335956</v>
      </c>
      <c r="G308" s="53">
        <v>2891</v>
      </c>
      <c r="H308" s="53">
        <v>673</v>
      </c>
      <c r="I308" s="53">
        <v>67803</v>
      </c>
      <c r="J308" s="194">
        <f t="shared" si="18"/>
        <v>0</v>
      </c>
      <c r="K308" s="172">
        <f>VLOOKUP($C308,'DAC Definition'!$A$6:$D$834,MATCH('DAC Definition'!$A$3,'DAC Definition'!$A$6:$D$6,0),FALSE)</f>
        <v>0</v>
      </c>
      <c r="L308" s="172">
        <f t="shared" si="19"/>
        <v>0</v>
      </c>
      <c r="M308" s="173">
        <f>'Census Tract'!G304</f>
        <v>5144</v>
      </c>
      <c r="N308" s="195">
        <f t="shared" si="16"/>
        <v>44.265630022979202</v>
      </c>
      <c r="O308" s="196">
        <f ca="1">IF($L308=1,'Census Tract'!J304*'DAC Adjustment'!$O$5,'Census Tract'!J304)</f>
        <v>1.6548742716508738</v>
      </c>
      <c r="P308" s="196">
        <f ca="1">IF($L308=1,'Census Tract'!K304*'DAC Adjustment'!$O$5,'Census Tract'!K304)</f>
        <v>8.3478069015519907</v>
      </c>
      <c r="Q308" s="196">
        <f ca="1">IF($L308=1,'Census Tract'!L304*'DAC Adjustment'!$O$5,'Census Tract'!L304)</f>
        <v>38.680063421499234</v>
      </c>
      <c r="R308" s="196">
        <f ca="1">IF($L308=1,'Census Tract'!M304*'DAC Adjustment'!$O$5,'Census Tract'!M304)</f>
        <v>84.141402258301866</v>
      </c>
      <c r="S308" s="196">
        <f ca="1">IF($L308=1,'Census Tract'!N304*'DAC Adjustment'!$O$5,'Census Tract'!N304)</f>
        <v>1.7111562585409128</v>
      </c>
      <c r="T308" s="196">
        <f ca="1">IF($L308=1,'Census Tract'!O304*'DAC Adjustment'!$O$5,'Census Tract'!O304)</f>
        <v>8.9438566306432232</v>
      </c>
      <c r="U308" s="196">
        <f ca="1">IF($L308=1,'Census Tract'!P304*'DAC Adjustment'!$O$5,'Census Tract'!P304)</f>
        <v>41.727029889817508</v>
      </c>
      <c r="V308" s="196">
        <f ca="1">IF($L308=1,'Census Tract'!Q304*'DAC Adjustment'!$O$5,'Census Tract'!Q304)</f>
        <v>90.860312773771994</v>
      </c>
      <c r="W308" s="196">
        <f ca="1">IF($L308=1,'Census Tract'!R304*'DAC Adjustment'!$O$5,'Census Tract'!R304)</f>
        <v>1.1686423820702931</v>
      </c>
      <c r="X308" s="196">
        <f ca="1">IF($L308=1,'Census Tract'!S304*'DAC Adjustment'!$O$5,'Census Tract'!S304)</f>
        <v>6.0540711238431664</v>
      </c>
      <c r="Y308" s="196">
        <f ca="1">IF($L308=1,'Census Tract'!T304*'DAC Adjustment'!$O$5,'Census Tract'!T304)</f>
        <v>27.896982157002089</v>
      </c>
      <c r="Z308" s="197">
        <f ca="1">IF($L308=1,'Census Tract'!U304*'DAC Adjustment'!$O$5,'Census Tract'!U304)</f>
        <v>60.631726652176368</v>
      </c>
    </row>
    <row r="309" spans="1:26" x14ac:dyDescent="0.25">
      <c r="A309" s="193">
        <v>39</v>
      </c>
      <c r="B309" s="53" t="s">
        <v>46</v>
      </c>
      <c r="C309" s="173">
        <v>41039004800</v>
      </c>
      <c r="D309" s="53">
        <v>4423</v>
      </c>
      <c r="E309" s="173">
        <f t="shared" si="17"/>
        <v>373340</v>
      </c>
      <c r="F309" s="53">
        <v>335956</v>
      </c>
      <c r="G309" s="53">
        <v>2891</v>
      </c>
      <c r="H309" s="53">
        <v>673</v>
      </c>
      <c r="I309" s="53">
        <v>28584</v>
      </c>
      <c r="J309" s="194">
        <f t="shared" si="18"/>
        <v>1</v>
      </c>
      <c r="K309" s="172">
        <f>VLOOKUP($C309,'DAC Definition'!$A$6:$D$834,MATCH('DAC Definition'!$A$3,'DAC Definition'!$A$6:$D$6,0),FALSE)</f>
        <v>0</v>
      </c>
      <c r="L309" s="172">
        <f t="shared" si="19"/>
        <v>1</v>
      </c>
      <c r="M309" s="173">
        <f>'Census Tract'!G305</f>
        <v>2656</v>
      </c>
      <c r="N309" s="195">
        <f t="shared" si="16"/>
        <v>22.855659669718655</v>
      </c>
      <c r="O309" s="196">
        <f ca="1">IF($L309=1,'Census Tract'!J305*'DAC Adjustment'!$O$5,'Census Tract'!J305)</f>
        <v>0.73615836814648627</v>
      </c>
      <c r="P309" s="196">
        <f ca="1">IF($L309=1,'Census Tract'!K305*'DAC Adjustment'!$O$5,'Census Tract'!K305)</f>
        <v>3.6583907952054675</v>
      </c>
      <c r="Q309" s="196">
        <f ca="1">IF($L309=1,'Census Tract'!L305*'DAC Adjustment'!$O$5,'Census Tract'!L305)</f>
        <v>16.833661953793658</v>
      </c>
      <c r="R309" s="196">
        <f ca="1">IF($L309=1,'Census Tract'!M305*'DAC Adjustment'!$O$5,'Census Tract'!M305)</f>
        <v>36.561535485282178</v>
      </c>
      <c r="S309" s="196">
        <f ca="1">IF($L309=1,'Census Tract'!N305*'DAC Adjustment'!$O$5,'Census Tract'!N305)</f>
        <v>0.83297441021529572</v>
      </c>
      <c r="T309" s="196">
        <f ca="1">IF($L309=1,'Census Tract'!O305*'DAC Adjustment'!$O$5,'Census Tract'!O305)</f>
        <v>3.9637800677506614</v>
      </c>
      <c r="U309" s="196">
        <f ca="1">IF($L309=1,'Census Tract'!P305*'DAC Adjustment'!$O$5,'Census Tract'!P305)</f>
        <v>18.077970229224999</v>
      </c>
      <c r="V309" s="196">
        <f ca="1">IF($L309=1,'Census Tract'!Q305*'DAC Adjustment'!$O$5,'Census Tract'!Q305)</f>
        <v>39.211435298869581</v>
      </c>
      <c r="W309" s="196">
        <f ca="1">IF($L309=1,'Census Tract'!R305*'DAC Adjustment'!$O$5,'Census Tract'!R305)</f>
        <v>0.34679504919296689</v>
      </c>
      <c r="X309" s="196">
        <f ca="1">IF($L309=1,'Census Tract'!S305*'DAC Adjustment'!$O$5,'Census Tract'!S305)</f>
        <v>1.6473234108786583</v>
      </c>
      <c r="Y309" s="196">
        <f ca="1">IF($L309=1,'Census Tract'!T305*'DAC Adjustment'!$O$5,'Census Tract'!T305)</f>
        <v>7.2279878528456001</v>
      </c>
      <c r="Z309" s="197">
        <f ca="1">IF($L309=1,'Census Tract'!U305*'DAC Adjustment'!$O$5,'Census Tract'!U305)</f>
        <v>15.527911191854706</v>
      </c>
    </row>
    <row r="310" spans="1:26" x14ac:dyDescent="0.25">
      <c r="A310" s="193">
        <v>39</v>
      </c>
      <c r="B310" s="53" t="s">
        <v>46</v>
      </c>
      <c r="C310" s="173">
        <v>41039000903</v>
      </c>
      <c r="D310" s="53">
        <v>5596</v>
      </c>
      <c r="E310" s="173">
        <f t="shared" si="17"/>
        <v>373340</v>
      </c>
      <c r="F310" s="53">
        <v>335956</v>
      </c>
      <c r="G310" s="53">
        <v>2891</v>
      </c>
      <c r="H310" s="53">
        <v>673</v>
      </c>
      <c r="I310" s="53">
        <v>57315</v>
      </c>
      <c r="J310" s="194">
        <f t="shared" si="18"/>
        <v>0</v>
      </c>
      <c r="K310" s="172">
        <f>VLOOKUP($C310,'DAC Definition'!$A$6:$D$834,MATCH('DAC Definition'!$A$3,'DAC Definition'!$A$6:$D$6,0),FALSE)</f>
        <v>0</v>
      </c>
      <c r="L310" s="172">
        <f t="shared" si="19"/>
        <v>0</v>
      </c>
      <c r="M310" s="173">
        <f>'Census Tract'!G306</f>
        <v>5062</v>
      </c>
      <c r="N310" s="195">
        <f t="shared" si="16"/>
        <v>43.559995951850837</v>
      </c>
      <c r="O310" s="196">
        <f ca="1">IF($L310=1,'Census Tract'!J306*'DAC Adjustment'!$O$5,'Census Tract'!J306)</f>
        <v>0.78518175748709051</v>
      </c>
      <c r="P310" s="196">
        <f ca="1">IF($L310=1,'Census Tract'!K306*'DAC Adjustment'!$O$5,'Census Tract'!K306)</f>
        <v>3.9607514639675649</v>
      </c>
      <c r="Q310" s="196">
        <f ca="1">IF($L310=1,'Census Tract'!L306*'DAC Adjustment'!$O$5,'Census Tract'!L306)</f>
        <v>18.352379209272154</v>
      </c>
      <c r="R310" s="196">
        <f ca="1">IF($L310=1,'Census Tract'!M306*'DAC Adjustment'!$O$5,'Census Tract'!M306)</f>
        <v>39.92224378272261</v>
      </c>
      <c r="S310" s="196">
        <f ca="1">IF($L310=1,'Census Tract'!N306*'DAC Adjustment'!$O$5,'Census Tract'!N306)</f>
        <v>1.6838788842795684</v>
      </c>
      <c r="T310" s="196">
        <f ca="1">IF($L310=1,'Census Tract'!O306*'DAC Adjustment'!$O$5,'Census Tract'!O306)</f>
        <v>8.8012834883973561</v>
      </c>
      <c r="U310" s="196">
        <f ca="1">IF($L310=1,'Census Tract'!P306*'DAC Adjustment'!$O$5,'Census Tract'!P306)</f>
        <v>41.061863394684337</v>
      </c>
      <c r="V310" s="196">
        <f ca="1">IF($L310=1,'Census Tract'!Q306*'DAC Adjustment'!$O$5,'Census Tract'!Q306)</f>
        <v>89.411917430177652</v>
      </c>
      <c r="W310" s="196">
        <f ca="1">IF($L310=1,'Census Tract'!R306*'DAC Adjustment'!$O$5,'Census Tract'!R306)</f>
        <v>1.1500131683592194</v>
      </c>
      <c r="X310" s="196">
        <f ca="1">IF($L310=1,'Census Tract'!S306*'DAC Adjustment'!$O$5,'Census Tract'!S306)</f>
        <v>5.9575637692251373</v>
      </c>
      <c r="Y310" s="196">
        <f ca="1">IF($L310=1,'Census Tract'!T306*'DAC Adjustment'!$O$5,'Census Tract'!T306)</f>
        <v>27.452279097734174</v>
      </c>
      <c r="Z310" s="197">
        <f ca="1">IF($L310=1,'Census Tract'!U306*'DAC Adjustment'!$O$5,'Census Tract'!U306)</f>
        <v>59.665202238203101</v>
      </c>
    </row>
    <row r="311" spans="1:26" x14ac:dyDescent="0.25">
      <c r="A311" s="193">
        <v>39</v>
      </c>
      <c r="B311" s="53" t="s">
        <v>46</v>
      </c>
      <c r="C311" s="173">
        <v>41039004200</v>
      </c>
      <c r="D311" s="53">
        <v>3394</v>
      </c>
      <c r="E311" s="173">
        <f t="shared" si="17"/>
        <v>373340</v>
      </c>
      <c r="F311" s="53">
        <v>335956</v>
      </c>
      <c r="G311" s="53">
        <v>2891</v>
      </c>
      <c r="H311" s="53">
        <v>673</v>
      </c>
      <c r="I311" s="53">
        <v>32639</v>
      </c>
      <c r="J311" s="194">
        <f t="shared" si="18"/>
        <v>1</v>
      </c>
      <c r="K311" s="172">
        <f>VLOOKUP($C311,'DAC Definition'!$A$6:$D$834,MATCH('DAC Definition'!$A$3,'DAC Definition'!$A$6:$D$6,0),FALSE)</f>
        <v>1</v>
      </c>
      <c r="L311" s="172">
        <f t="shared" si="19"/>
        <v>1</v>
      </c>
      <c r="M311" s="173">
        <f>'Census Tract'!G307</f>
        <v>1717</v>
      </c>
      <c r="N311" s="195">
        <f t="shared" si="16"/>
        <v>14.775289025943875</v>
      </c>
      <c r="O311" s="196">
        <f ca="1">IF($L311=1,'Census Tract'!J307*'DAC Adjustment'!$O$5,'Census Tract'!J307)</f>
        <v>2.5139557878199739</v>
      </c>
      <c r="P311" s="196">
        <f ca="1">IF($L311=1,'Census Tract'!K307*'DAC Adjustment'!$O$5,'Census Tract'!K307)</f>
        <v>12.493280130565608</v>
      </c>
      <c r="Q311" s="196">
        <f ca="1">IF($L311=1,'Census Tract'!L307*'DAC Adjustment'!$O$5,'Census Tract'!L307)</f>
        <v>57.486382998669498</v>
      </c>
      <c r="R311" s="196">
        <f ca="1">IF($L311=1,'Census Tract'!M307*'DAC Adjustment'!$O$5,'Census Tract'!M307)</f>
        <v>124.85640009259627</v>
      </c>
      <c r="S311" s="196">
        <f ca="1">IF($L311=1,'Census Tract'!N307*'DAC Adjustment'!$O$5,'Census Tract'!N307)</f>
        <v>0.53848533973631885</v>
      </c>
      <c r="T311" s="196">
        <f ca="1">IF($L311=1,'Census Tract'!O307*'DAC Adjustment'!$O$5,'Census Tract'!O307)</f>
        <v>2.5624286055451373</v>
      </c>
      <c r="U311" s="196">
        <f ca="1">IF($L311=1,'Census Tract'!P307*'DAC Adjustment'!$O$5,'Census Tract'!P307)</f>
        <v>11.68669988086571</v>
      </c>
      <c r="V311" s="196">
        <f ca="1">IF($L311=1,'Census Tract'!Q307*'DAC Adjustment'!$O$5,'Census Tract'!Q307)</f>
        <v>25.348657533192419</v>
      </c>
      <c r="W311" s="196">
        <f ca="1">IF($L311=1,'Census Tract'!R307*'DAC Adjustment'!$O$5,'Census Tract'!R307)</f>
        <v>0.22418941997903769</v>
      </c>
      <c r="X311" s="196">
        <f ca="1">IF($L311=1,'Census Tract'!S307*'DAC Adjustment'!$O$5,'Census Tract'!S307)</f>
        <v>1.0649300815055183</v>
      </c>
      <c r="Y311" s="196">
        <f ca="1">IF($L311=1,'Census Tract'!T307*'DAC Adjustment'!$O$5,'Census Tract'!T307)</f>
        <v>4.6726111232439358</v>
      </c>
      <c r="Z311" s="197">
        <f ca="1">IF($L311=1,'Census Tract'!U307*'DAC Adjustment'!$O$5,'Census Tract'!U307)</f>
        <v>10.038186564915108</v>
      </c>
    </row>
    <row r="312" spans="1:26" x14ac:dyDescent="0.25">
      <c r="A312" s="193">
        <v>39</v>
      </c>
      <c r="B312" s="53" t="s">
        <v>46</v>
      </c>
      <c r="C312" s="173">
        <v>41039001904</v>
      </c>
      <c r="D312" s="53">
        <v>5591</v>
      </c>
      <c r="E312" s="173">
        <f t="shared" si="17"/>
        <v>373340</v>
      </c>
      <c r="F312" s="53">
        <v>335956</v>
      </c>
      <c r="G312" s="53">
        <v>2891</v>
      </c>
      <c r="H312" s="53">
        <v>673</v>
      </c>
      <c r="I312" s="53">
        <v>43343</v>
      </c>
      <c r="J312" s="194">
        <f t="shared" si="18"/>
        <v>1</v>
      </c>
      <c r="K312" s="172">
        <f>VLOOKUP($C312,'DAC Definition'!$A$6:$D$834,MATCH('DAC Definition'!$A$3,'DAC Definition'!$A$6:$D$6,0),FALSE)</f>
        <v>1</v>
      </c>
      <c r="L312" s="172">
        <f t="shared" si="19"/>
        <v>1</v>
      </c>
      <c r="M312" s="173">
        <f>'Census Tract'!G308</f>
        <v>4078</v>
      </c>
      <c r="N312" s="195">
        <f t="shared" si="16"/>
        <v>35.092387098310489</v>
      </c>
      <c r="O312" s="196">
        <f ca="1">IF($L312=1,'Census Tract'!J308*'DAC Adjustment'!$O$5,'Census Tract'!J308)</f>
        <v>0.42692177472440779</v>
      </c>
      <c r="P312" s="196">
        <f ca="1">IF($L312=1,'Census Tract'!K308*'DAC Adjustment'!$O$5,'Census Tract'!K308)</f>
        <v>2.121617791097048</v>
      </c>
      <c r="Q312" s="196">
        <f ca="1">IF($L312=1,'Census Tract'!L308*'DAC Adjustment'!$O$5,'Census Tract'!L308)</f>
        <v>9.7623787861286342</v>
      </c>
      <c r="R312" s="196">
        <f ca="1">IF($L312=1,'Census Tract'!M308*'DAC Adjustment'!$O$5,'Census Tract'!M308)</f>
        <v>21.203203402178946</v>
      </c>
      <c r="S312" s="196">
        <f ca="1">IF($L312=1,'Census Tract'!N308*'DAC Adjustment'!$O$5,'Census Tract'!N308)</f>
        <v>1.2789418843591773</v>
      </c>
      <c r="T312" s="196">
        <f ca="1">IF($L312=1,'Census Tract'!O308*'DAC Adjustment'!$O$5,'Census Tract'!O308)</f>
        <v>6.0859544865539128</v>
      </c>
      <c r="U312" s="196">
        <f ca="1">IF($L312=1,'Census Tract'!P308*'DAC Adjustment'!$O$5,'Census Tract'!P308)</f>
        <v>27.756763025142899</v>
      </c>
      <c r="V312" s="196">
        <f ca="1">IF($L312=1,'Census Tract'!Q308*'DAC Adjustment'!$O$5,'Census Tract'!Q308)</f>
        <v>60.204907059032422</v>
      </c>
      <c r="W312" s="196">
        <f ca="1">IF($L312=1,'Census Tract'!R308*'DAC Adjustment'!$O$5,'Census Tract'!R308)</f>
        <v>0.53246619375335791</v>
      </c>
      <c r="X312" s="196">
        <f ca="1">IF($L312=1,'Census Tract'!S308*'DAC Adjustment'!$O$5,'Census Tract'!S308)</f>
        <v>2.5292864719740842</v>
      </c>
      <c r="Y312" s="196">
        <f ca="1">IF($L312=1,'Census Tract'!T308*'DAC Adjustment'!$O$5,'Census Tract'!T308)</f>
        <v>11.097791590325432</v>
      </c>
      <c r="Z312" s="197">
        <f ca="1">IF($L312=1,'Census Tract'!U308*'DAC Adjustment'!$O$5,'Census Tract'!U308)</f>
        <v>23.841423885686549</v>
      </c>
    </row>
    <row r="313" spans="1:26" x14ac:dyDescent="0.25">
      <c r="A313" s="193">
        <v>39</v>
      </c>
      <c r="B313" s="53" t="s">
        <v>46</v>
      </c>
      <c r="C313" s="173">
        <v>41039000800</v>
      </c>
      <c r="D313" s="53">
        <v>1658</v>
      </c>
      <c r="E313" s="173">
        <f t="shared" si="17"/>
        <v>373340</v>
      </c>
      <c r="F313" s="53">
        <v>335956</v>
      </c>
      <c r="G313" s="53">
        <v>2891</v>
      </c>
      <c r="H313" s="53">
        <v>673</v>
      </c>
      <c r="I313" s="53">
        <v>79152</v>
      </c>
      <c r="J313" s="194">
        <f t="shared" si="18"/>
        <v>0</v>
      </c>
      <c r="K313" s="172">
        <f>VLOOKUP($C313,'DAC Definition'!$A$6:$D$834,MATCH('DAC Definition'!$A$3,'DAC Definition'!$A$6:$D$6,0),FALSE)</f>
        <v>0</v>
      </c>
      <c r="L313" s="172">
        <f t="shared" si="19"/>
        <v>0</v>
      </c>
      <c r="M313" s="173">
        <f>'Census Tract'!G309</f>
        <v>1532</v>
      </c>
      <c r="N313" s="195">
        <f t="shared" si="16"/>
        <v>13.183309719129888</v>
      </c>
      <c r="O313" s="196">
        <f ca="1">IF($L313=1,'Census Tract'!J309*'DAC Adjustment'!$O$5,'Census Tract'!J309)</f>
        <v>0.45174840841723013</v>
      </c>
      <c r="P313" s="196">
        <f ca="1">IF($L313=1,'Census Tract'!K309*'DAC Adjustment'!$O$5,'Census Tract'!K309)</f>
        <v>2.2787885135155852</v>
      </c>
      <c r="Q313" s="196">
        <f ca="1">IF($L313=1,'Census Tract'!L309*'DAC Adjustment'!$O$5,'Census Tract'!L309)</f>
        <v>10.558903106704525</v>
      </c>
      <c r="R313" s="196">
        <f ca="1">IF($L313=1,'Census Tract'!M309*'DAC Adjustment'!$O$5,'Census Tract'!M309)</f>
        <v>22.968962176360954</v>
      </c>
      <c r="S313" s="196">
        <f ca="1">IF($L313=1,'Census Tract'!N309*'DAC Adjustment'!$O$5,'Census Tract'!N309)</f>
        <v>0.50962118741926099</v>
      </c>
      <c r="T313" s="196">
        <f ca="1">IF($L313=1,'Census Tract'!O309*'DAC Adjustment'!$O$5,'Census Tract'!O309)</f>
        <v>2.6636835843984095</v>
      </c>
      <c r="U313" s="196">
        <f ca="1">IF($L313=1,'Census Tract'!P309*'DAC Adjustment'!$O$5,'Census Tract'!P309)</f>
        <v>12.427256957853894</v>
      </c>
      <c r="V313" s="196">
        <f ca="1">IF($L313=1,'Census Tract'!Q309*'DAC Adjustment'!$O$5,'Census Tract'!Q309)</f>
        <v>27.060264224226032</v>
      </c>
      <c r="W313" s="196">
        <f ca="1">IF($L313=1,'Census Tract'!R309*'DAC Adjustment'!$O$5,'Census Tract'!R309)</f>
        <v>0.34804823665079498</v>
      </c>
      <c r="X313" s="196">
        <f ca="1">IF($L313=1,'Census Tract'!S309*'DAC Adjustment'!$O$5,'Census Tract'!S309)</f>
        <v>1.8030398448148779</v>
      </c>
      <c r="Y313" s="196">
        <f ca="1">IF($L313=1,'Census Tract'!T309*'DAC Adjustment'!$O$5,'Census Tract'!T309)</f>
        <v>8.3083547170542786</v>
      </c>
      <c r="Z313" s="197">
        <f ca="1">IF($L313=1,'Census Tract'!U309*'DAC Adjustment'!$O$5,'Census Tract'!U309)</f>
        <v>18.057504904963881</v>
      </c>
    </row>
    <row r="314" spans="1:26" x14ac:dyDescent="0.25">
      <c r="A314" s="193">
        <v>39</v>
      </c>
      <c r="B314" s="53" t="s">
        <v>46</v>
      </c>
      <c r="C314" s="173">
        <v>41039001301</v>
      </c>
      <c r="D314" s="53">
        <v>3407</v>
      </c>
      <c r="E314" s="173">
        <f t="shared" si="17"/>
        <v>373340</v>
      </c>
      <c r="F314" s="53">
        <v>335956</v>
      </c>
      <c r="G314" s="53">
        <v>2891</v>
      </c>
      <c r="H314" s="53">
        <v>673</v>
      </c>
      <c r="I314" s="53">
        <v>41791</v>
      </c>
      <c r="J314" s="194">
        <f t="shared" si="18"/>
        <v>1</v>
      </c>
      <c r="K314" s="172">
        <f>VLOOKUP($C314,'DAC Definition'!$A$6:$D$834,MATCH('DAC Definition'!$A$3,'DAC Definition'!$A$6:$D$6,0),FALSE)</f>
        <v>1</v>
      </c>
      <c r="L314" s="172">
        <f t="shared" si="19"/>
        <v>1</v>
      </c>
      <c r="M314" s="173">
        <f>'Census Tract'!G310</f>
        <v>2917</v>
      </c>
      <c r="N314" s="195">
        <f t="shared" si="16"/>
        <v>25.10164128635893</v>
      </c>
      <c r="O314" s="196">
        <f ca="1">IF($L314=1,'Census Tract'!J310*'DAC Adjustment'!$O$5,'Census Tract'!J310)</f>
        <v>2.4584947396856061</v>
      </c>
      <c r="P314" s="196">
        <f ca="1">IF($L314=1,'Census Tract'!K310*'DAC Adjustment'!$O$5,'Census Tract'!K310)</f>
        <v>12.401570141581415</v>
      </c>
      <c r="Q314" s="196">
        <f ca="1">IF($L314=1,'Census Tract'!L310*'DAC Adjustment'!$O$5,'Census Tract'!L310)</f>
        <v>57.46341826777973</v>
      </c>
      <c r="R314" s="196">
        <f ca="1">IF($L314=1,'Census Tract'!M310*'DAC Adjustment'!$O$5,'Census Tract'!M310)</f>
        <v>125.00115470128409</v>
      </c>
      <c r="S314" s="196">
        <f ca="1">IF($L314=1,'Census Tract'!N310*'DAC Adjustment'!$O$5,'Census Tract'!N310)</f>
        <v>1.2129283646393476</v>
      </c>
      <c r="T314" s="196">
        <f ca="1">IF($L314=1,'Census Tract'!O310*'DAC Adjustment'!$O$5,'Census Tract'!O310)</f>
        <v>6.3397234135853147</v>
      </c>
      <c r="U314" s="196">
        <f ca="1">IF($L314=1,'Census Tract'!P310*'DAC Adjustment'!$O$5,'Census Tract'!P310)</f>
        <v>29.577601620479612</v>
      </c>
      <c r="V314" s="196">
        <f ca="1">IF($L314=1,'Census Tract'!Q310*'DAC Adjustment'!$O$5,'Census Tract'!Q310)</f>
        <v>64.405018555864345</v>
      </c>
      <c r="W314" s="196">
        <f ca="1">IF($L314=1,'Census Tract'!R310*'DAC Adjustment'!$O$5,'Census Tract'!R310)</f>
        <v>0.82837524992686762</v>
      </c>
      <c r="X314" s="196">
        <f ca="1">IF($L314=1,'Census Tract'!S310*'DAC Adjustment'!$O$5,'Census Tract'!S310)</f>
        <v>4.2913407533656978</v>
      </c>
      <c r="Y314" s="196">
        <f ca="1">IF($L314=1,'Census Tract'!T310*'DAC Adjustment'!$O$5,'Census Tract'!T310)</f>
        <v>19.774372315312768</v>
      </c>
      <c r="Z314" s="197">
        <f ca="1">IF($L314=1,'Census Tract'!U310*'DAC Adjustment'!$O$5,'Census Tract'!U310)</f>
        <v>42.977922493292795</v>
      </c>
    </row>
    <row r="315" spans="1:26" x14ac:dyDescent="0.25">
      <c r="A315" s="193">
        <v>39</v>
      </c>
      <c r="B315" s="53" t="s">
        <v>46</v>
      </c>
      <c r="C315" s="173">
        <v>41039003600</v>
      </c>
      <c r="D315" s="53">
        <v>3770</v>
      </c>
      <c r="E315" s="173">
        <f t="shared" si="17"/>
        <v>373340</v>
      </c>
      <c r="F315" s="53">
        <v>335956</v>
      </c>
      <c r="G315" s="53">
        <v>2891</v>
      </c>
      <c r="H315" s="53">
        <v>673</v>
      </c>
      <c r="I315" s="53">
        <v>51556</v>
      </c>
      <c r="J315" s="194">
        <f t="shared" si="18"/>
        <v>0</v>
      </c>
      <c r="K315" s="172">
        <f>VLOOKUP($C315,'DAC Definition'!$A$6:$D$834,MATCH('DAC Definition'!$A$3,'DAC Definition'!$A$6:$D$6,0),FALSE)</f>
        <v>0</v>
      </c>
      <c r="L315" s="172">
        <f t="shared" si="19"/>
        <v>0</v>
      </c>
      <c r="M315" s="173">
        <f>'Census Tract'!G311</f>
        <v>2977</v>
      </c>
      <c r="N315" s="195">
        <f t="shared" si="16"/>
        <v>25.61795889937968</v>
      </c>
      <c r="O315" s="196">
        <f ca="1">IF($L315=1,'Census Tract'!J311*'DAC Adjustment'!$O$5,'Census Tract'!J311)</f>
        <v>2.519965243886475</v>
      </c>
      <c r="P315" s="196">
        <f ca="1">IF($L315=1,'Census Tract'!K311*'DAC Adjustment'!$O$5,'Census Tract'!K311)</f>
        <v>12.523144545220347</v>
      </c>
      <c r="Q315" s="196">
        <f ca="1">IF($L315=1,'Census Tract'!L311*'DAC Adjustment'!$O$5,'Census Tract'!L311)</f>
        <v>57.623800647271892</v>
      </c>
      <c r="R315" s="196">
        <f ca="1">IF($L315=1,'Census Tract'!M311*'DAC Adjustment'!$O$5,'Census Tract'!M311)</f>
        <v>125.15486160676184</v>
      </c>
      <c r="S315" s="196">
        <f ca="1">IF($L315=1,'Census Tract'!N311*'DAC Adjustment'!$O$5,'Census Tract'!N311)</f>
        <v>0.74691711422016116</v>
      </c>
      <c r="T315" s="196">
        <f ca="1">IF($L315=1,'Census Tract'!O311*'DAC Adjustment'!$O$5,'Census Tract'!O311)</f>
        <v>3.554269054727023</v>
      </c>
      <c r="U315" s="196">
        <f ca="1">IF($L315=1,'Census Tract'!P311*'DAC Adjustment'!$O$5,'Census Tract'!P311)</f>
        <v>16.2102763169888</v>
      </c>
      <c r="V315" s="196">
        <f ca="1">IF($L315=1,'Census Tract'!Q311*'DAC Adjustment'!$O$5,'Census Tract'!Q311)</f>
        <v>35.160374362871906</v>
      </c>
      <c r="W315" s="196">
        <f ca="1">IF($L315=1,'Census Tract'!R311*'DAC Adjustment'!$O$5,'Census Tract'!R311)</f>
        <v>0.31096652453236817</v>
      </c>
      <c r="X315" s="196">
        <f ca="1">IF($L315=1,'Census Tract'!S311*'DAC Adjustment'!$O$5,'Census Tract'!S311)</f>
        <v>1.4771330705378811</v>
      </c>
      <c r="Y315" s="196">
        <f ca="1">IF($L315=1,'Census Tract'!T311*'DAC Adjustment'!$O$5,'Census Tract'!T311)</f>
        <v>6.4812409150365502</v>
      </c>
      <c r="Z315" s="197">
        <f ca="1">IF($L315=1,'Census Tract'!U311*'DAC Adjustment'!$O$5,'Census Tract'!U311)</f>
        <v>13.923672174142004</v>
      </c>
    </row>
    <row r="316" spans="1:26" x14ac:dyDescent="0.25">
      <c r="A316" s="193">
        <v>39</v>
      </c>
      <c r="B316" s="53" t="s">
        <v>46</v>
      </c>
      <c r="C316" s="173">
        <v>41039002403</v>
      </c>
      <c r="D316" s="53">
        <v>3938</v>
      </c>
      <c r="E316" s="173">
        <f t="shared" si="17"/>
        <v>373340</v>
      </c>
      <c r="F316" s="53">
        <v>335956</v>
      </c>
      <c r="G316" s="53">
        <v>2891</v>
      </c>
      <c r="H316" s="53">
        <v>673</v>
      </c>
      <c r="I316" s="53">
        <v>74076</v>
      </c>
      <c r="J316" s="194">
        <f t="shared" si="18"/>
        <v>0</v>
      </c>
      <c r="K316" s="172">
        <f>VLOOKUP($C316,'DAC Definition'!$A$6:$D$834,MATCH('DAC Definition'!$A$3,'DAC Definition'!$A$6:$D$6,0),FALSE)</f>
        <v>0</v>
      </c>
      <c r="L316" s="172">
        <f t="shared" si="19"/>
        <v>0</v>
      </c>
      <c r="M316" s="173">
        <f>'Census Tract'!G312</f>
        <v>3431</v>
      </c>
      <c r="N316" s="195">
        <f t="shared" si="16"/>
        <v>29.524762171236709</v>
      </c>
      <c r="O316" s="196">
        <f ca="1">IF($L316=1,'Census Tract'!J312*'DAC Adjustment'!$O$5,'Census Tract'!J312)</f>
        <v>1.2219227335220588</v>
      </c>
      <c r="P316" s="196">
        <f ca="1">IF($L316=1,'Census Tract'!K312*'DAC Adjustment'!$O$5,'Census Tract'!K312)</f>
        <v>6.0724309797968301</v>
      </c>
      <c r="Q316" s="196">
        <f ca="1">IF($L316=1,'Census Tract'!L312*'DAC Adjustment'!$O$5,'Census Tract'!L312)</f>
        <v>27.941588549154098</v>
      </c>
      <c r="R316" s="196">
        <f ca="1">IF($L316=1,'Census Tract'!M312*'DAC Adjustment'!$O$5,'Census Tract'!M312)</f>
        <v>60.687174546998989</v>
      </c>
      <c r="S316" s="196">
        <f ca="1">IF($L316=1,'Census Tract'!N312*'DAC Adjustment'!$O$5,'Census Tract'!N312)</f>
        <v>0.860823855858036</v>
      </c>
      <c r="T316" s="196">
        <f ca="1">IF($L316=1,'Census Tract'!O312*'DAC Adjustment'!$O$5,'Census Tract'!O312)</f>
        <v>4.0963040398953368</v>
      </c>
      <c r="U316" s="196">
        <f ca="1">IF($L316=1,'Census Tract'!P312*'DAC Adjustment'!$O$5,'Census Tract'!P312)</f>
        <v>18.682384294117764</v>
      </c>
      <c r="V316" s="196">
        <f ca="1">IF($L316=1,'Census Tract'!Q312*'DAC Adjustment'!$O$5,'Census Tract'!Q312)</f>
        <v>40.522420033259493</v>
      </c>
      <c r="W316" s="196">
        <f ca="1">IF($L316=1,'Census Tract'!R312*'DAC Adjustment'!$O$5,'Census Tract'!R312)</f>
        <v>0.35838970294610523</v>
      </c>
      <c r="X316" s="196">
        <f ca="1">IF($L316=1,'Census Tract'!S312*'DAC Adjustment'!$O$5,'Census Tract'!S312)</f>
        <v>1.7023995851580351</v>
      </c>
      <c r="Y316" s="196">
        <f ca="1">IF($L316=1,'Census Tract'!T312*'DAC Adjustment'!$O$5,'Census Tract'!T312)</f>
        <v>7.4696464828654365</v>
      </c>
      <c r="Z316" s="197">
        <f ca="1">IF($L316=1,'Census Tract'!U312*'DAC Adjustment'!$O$5,'Census Tract'!U312)</f>
        <v>16.047067258811293</v>
      </c>
    </row>
    <row r="317" spans="1:26" x14ac:dyDescent="0.25">
      <c r="A317" s="193">
        <v>39</v>
      </c>
      <c r="B317" s="53" t="s">
        <v>46</v>
      </c>
      <c r="C317" s="173">
        <v>41039003800</v>
      </c>
      <c r="D317" s="53">
        <v>8932</v>
      </c>
      <c r="E317" s="173">
        <f t="shared" si="17"/>
        <v>373340</v>
      </c>
      <c r="F317" s="53">
        <v>335956</v>
      </c>
      <c r="G317" s="53">
        <v>2891</v>
      </c>
      <c r="H317" s="53">
        <v>673</v>
      </c>
      <c r="I317" s="53">
        <v>13262</v>
      </c>
      <c r="J317" s="194">
        <f t="shared" si="18"/>
        <v>1</v>
      </c>
      <c r="K317" s="172">
        <f>VLOOKUP($C317,'DAC Definition'!$A$6:$D$834,MATCH('DAC Definition'!$A$3,'DAC Definition'!$A$6:$D$6,0),FALSE)</f>
        <v>0</v>
      </c>
      <c r="L317" s="172">
        <f t="shared" si="19"/>
        <v>1</v>
      </c>
      <c r="M317" s="173">
        <f>'Census Tract'!G313</f>
        <v>4423</v>
      </c>
      <c r="N317" s="195">
        <f t="shared" si="16"/>
        <v>38.061213373179818</v>
      </c>
      <c r="O317" s="196">
        <f ca="1">IF($L317=1,'Census Tract'!J313*'DAC Adjustment'!$O$5,'Census Tract'!J313)</f>
        <v>6.691153739045741</v>
      </c>
      <c r="P317" s="196">
        <f ca="1">IF($L317=1,'Census Tract'!K313*'DAC Adjustment'!$O$5,'Census Tract'!K313)</f>
        <v>33.252159192135409</v>
      </c>
      <c r="Q317" s="196">
        <f ca="1">IF($L317=1,'Census Tract'!L313*'DAC Adjustment'!$O$5,'Census Tract'!L313)</f>
        <v>153.00596311573162</v>
      </c>
      <c r="R317" s="196">
        <f ca="1">IF($L317=1,'Census Tract'!M313*'DAC Adjustment'!$O$5,'Census Tract'!M313)</f>
        <v>332.31824217872548</v>
      </c>
      <c r="S317" s="196">
        <f ca="1">IF($L317=1,'Census Tract'!N313*'DAC Adjustment'!$O$5,'Census Tract'!N313)</f>
        <v>1.3871407441198238</v>
      </c>
      <c r="T317" s="196">
        <f ca="1">IF($L317=1,'Census Tract'!O313*'DAC Adjustment'!$O$5,'Census Tract'!O313)</f>
        <v>6.6008280269808628</v>
      </c>
      <c r="U317" s="196">
        <f ca="1">IF($L317=1,'Census Tract'!P313*'DAC Adjustment'!$O$5,'Census Tract'!P313)</f>
        <v>30.104993344827623</v>
      </c>
      <c r="V317" s="196">
        <f ca="1">IF($L317=1,'Census Tract'!Q313*'DAC Adjustment'!$O$5,'Census Tract'!Q313)</f>
        <v>65.298259912236489</v>
      </c>
      <c r="W317" s="196">
        <f ca="1">IF($L317=1,'Census Tract'!R313*'DAC Adjustment'!$O$5,'Census Tract'!R313)</f>
        <v>0.57751299042940218</v>
      </c>
      <c r="X317" s="196">
        <f ca="1">IF($L317=1,'Census Tract'!S313*'DAC Adjustment'!$O$5,'Census Tract'!S313)</f>
        <v>2.7432648517757174</v>
      </c>
      <c r="Y317" s="196">
        <f ca="1">IF($L317=1,'Census Tract'!T313*'DAC Adjustment'!$O$5,'Census Tract'!T313)</f>
        <v>12.036668024524126</v>
      </c>
      <c r="Z317" s="197">
        <f ca="1">IF($L317=1,'Census Tract'!U313*'DAC Adjustment'!$O$5,'Census Tract'!U313)</f>
        <v>25.858415362038158</v>
      </c>
    </row>
    <row r="318" spans="1:26" x14ac:dyDescent="0.25">
      <c r="A318" s="193">
        <v>39</v>
      </c>
      <c r="B318" s="53" t="s">
        <v>46</v>
      </c>
      <c r="C318" s="173">
        <v>41039002503</v>
      </c>
      <c r="D318" s="53">
        <v>8198</v>
      </c>
      <c r="E318" s="173">
        <f t="shared" si="17"/>
        <v>373340</v>
      </c>
      <c r="F318" s="53">
        <v>335956</v>
      </c>
      <c r="G318" s="53">
        <v>2891</v>
      </c>
      <c r="H318" s="53">
        <v>673</v>
      </c>
      <c r="I318" s="53">
        <v>58576</v>
      </c>
      <c r="J318" s="194">
        <f t="shared" si="18"/>
        <v>0</v>
      </c>
      <c r="K318" s="172">
        <f>VLOOKUP($C318,'DAC Definition'!$A$6:$D$834,MATCH('DAC Definition'!$A$3,'DAC Definition'!$A$6:$D$6,0),FALSE)</f>
        <v>0</v>
      </c>
      <c r="L318" s="172">
        <f t="shared" si="19"/>
        <v>0</v>
      </c>
      <c r="M318" s="173">
        <f>'Census Tract'!G314</f>
        <v>6140</v>
      </c>
      <c r="N318" s="195">
        <f t="shared" si="16"/>
        <v>52.836502399123695</v>
      </c>
      <c r="O318" s="196">
        <f ca="1">IF($L318=1,'Census Tract'!J314*'DAC Adjustment'!$O$5,'Census Tract'!J314)</f>
        <v>0.41315010457200757</v>
      </c>
      <c r="P318" s="196">
        <f ca="1">IF($L318=1,'Census Tract'!K314*'DAC Adjustment'!$O$5,'Census Tract'!K314)</f>
        <v>2.0531785075132727</v>
      </c>
      <c r="Q318" s="196">
        <f ca="1">IF($L318=1,'Census Tract'!L314*'DAC Adjustment'!$O$5,'Census Tract'!L314)</f>
        <v>9.4474633414148084</v>
      </c>
      <c r="R318" s="196">
        <f ca="1">IF($L318=1,'Census Tract'!M314*'DAC Adjustment'!$O$5,'Census Tract'!M314)</f>
        <v>20.519229098882857</v>
      </c>
      <c r="S318" s="196">
        <f ca="1">IF($L318=1,'Census Tract'!N314*'DAC Adjustment'!$O$5,'Census Tract'!N314)</f>
        <v>1.5405008670849143</v>
      </c>
      <c r="T318" s="196">
        <f ca="1">IF($L318=1,'Census Tract'!O314*'DAC Adjustment'!$O$5,'Census Tract'!O314)</f>
        <v>7.330605306020801</v>
      </c>
      <c r="U318" s="196">
        <f ca="1">IF($L318=1,'Census Tract'!P314*'DAC Adjustment'!$O$5,'Census Tract'!P314)</f>
        <v>33.433354580554671</v>
      </c>
      <c r="V318" s="196">
        <f ca="1">IF($L318=1,'Census Tract'!Q314*'DAC Adjustment'!$O$5,'Census Tract'!Q314)</f>
        <v>72.517533956343129</v>
      </c>
      <c r="W318" s="196">
        <f ca="1">IF($L318=1,'Census Tract'!R314*'DAC Adjustment'!$O$5,'Census Tract'!R314)</f>
        <v>0.64136192832675198</v>
      </c>
      <c r="X318" s="196">
        <f ca="1">IF($L318=1,'Census Tract'!S314*'DAC Adjustment'!$O$5,'Census Tract'!S314)</f>
        <v>3.0465559466249887</v>
      </c>
      <c r="Y318" s="196">
        <f ca="1">IF($L318=1,'Census Tract'!T314*'DAC Adjustment'!$O$5,'Census Tract'!T314)</f>
        <v>13.367423318214451</v>
      </c>
      <c r="Z318" s="197">
        <f ca="1">IF($L318=1,'Census Tract'!U314*'DAC Adjustment'!$O$5,'Census Tract'!U314)</f>
        <v>28.717281541562617</v>
      </c>
    </row>
    <row r="319" spans="1:26" x14ac:dyDescent="0.25">
      <c r="A319" s="193">
        <v>39</v>
      </c>
      <c r="B319" s="53" t="s">
        <v>46</v>
      </c>
      <c r="C319" s="173">
        <v>41039000500</v>
      </c>
      <c r="D319" s="53">
        <v>2009</v>
      </c>
      <c r="E319" s="173">
        <f t="shared" si="17"/>
        <v>373340</v>
      </c>
      <c r="F319" s="53">
        <v>335956</v>
      </c>
      <c r="G319" s="53">
        <v>2891</v>
      </c>
      <c r="H319" s="53">
        <v>673</v>
      </c>
      <c r="I319" s="53">
        <v>40400</v>
      </c>
      <c r="J319" s="194">
        <f t="shared" si="18"/>
        <v>1</v>
      </c>
      <c r="K319" s="172">
        <f>VLOOKUP($C319,'DAC Definition'!$A$6:$D$834,MATCH('DAC Definition'!$A$3,'DAC Definition'!$A$6:$D$6,0),FALSE)</f>
        <v>1</v>
      </c>
      <c r="L319" s="172">
        <f t="shared" si="19"/>
        <v>1</v>
      </c>
      <c r="M319" s="173">
        <f>'Census Tract'!G315</f>
        <v>1881</v>
      </c>
      <c r="N319" s="195">
        <f t="shared" si="16"/>
        <v>16.186557168200597</v>
      </c>
      <c r="O319" s="196">
        <f ca="1">IF($L319=1,'Census Tract'!J315*'DAC Adjustment'!$O$5,'Census Tract'!J315)</f>
        <v>0.53587502529084696</v>
      </c>
      <c r="P319" s="196">
        <f ca="1">IF($L319=1,'Census Tract'!K315*'DAC Adjustment'!$O$5,'Census Tract'!K315)</f>
        <v>2.7031547417978241</v>
      </c>
      <c r="Q319" s="196">
        <f ca="1">IF($L319=1,'Census Tract'!L315*'DAC Adjustment'!$O$5,'Census Tract'!L315)</f>
        <v>12.525229450555113</v>
      </c>
      <c r="R319" s="196">
        <f ca="1">IF($L319=1,'Census Tract'!M315*'DAC Adjustment'!$O$5,'Census Tract'!M315)</f>
        <v>27.246345438795522</v>
      </c>
      <c r="S319" s="196">
        <f ca="1">IF($L319=1,'Census Tract'!N315*'DAC Adjustment'!$O$5,'Census Tract'!N315)</f>
        <v>0.78214544185348389</v>
      </c>
      <c r="T319" s="196">
        <f ca="1">IF($L319=1,'Census Tract'!O315*'DAC Adjustment'!$O$5,'Census Tract'!O315)</f>
        <v>4.0881109842145955</v>
      </c>
      <c r="U319" s="196">
        <f ca="1">IF($L319=1,'Census Tract'!P315*'DAC Adjustment'!$O$5,'Census Tract'!P315)</f>
        <v>19.072838069291102</v>
      </c>
      <c r="V319" s="196">
        <f ca="1">IF($L319=1,'Census Tract'!Q315*'DAC Adjustment'!$O$5,'Census Tract'!Q315)</f>
        <v>41.53097014178293</v>
      </c>
      <c r="W319" s="196">
        <f ca="1">IF($L319=1,'Census Tract'!R315*'DAC Adjustment'!$O$5,'Census Tract'!R315)</f>
        <v>0.53416998461173737</v>
      </c>
      <c r="X319" s="196">
        <f ca="1">IF($L319=1,'Census Tract'!S315*'DAC Adjustment'!$O$5,'Census Tract'!S315)</f>
        <v>2.7672307017760973</v>
      </c>
      <c r="Y319" s="196">
        <f ca="1">IF($L319=1,'Census Tract'!T315*'DAC Adjustment'!$O$5,'Census Tract'!T315)</f>
        <v>12.751317903703569</v>
      </c>
      <c r="Z319" s="197">
        <f ca="1">IF($L319=1,'Census Tract'!U315*'DAC Adjustment'!$O$5,'Census Tract'!U315)</f>
        <v>27.713908882373577</v>
      </c>
    </row>
    <row r="320" spans="1:26" x14ac:dyDescent="0.25">
      <c r="A320" s="193">
        <v>39</v>
      </c>
      <c r="B320" s="53" t="s">
        <v>46</v>
      </c>
      <c r="C320" s="173">
        <v>41039003202</v>
      </c>
      <c r="D320" s="53">
        <v>4059</v>
      </c>
      <c r="E320" s="173">
        <f t="shared" si="17"/>
        <v>373340</v>
      </c>
      <c r="F320" s="53">
        <v>335956</v>
      </c>
      <c r="G320" s="53">
        <v>2891</v>
      </c>
      <c r="H320" s="53">
        <v>673</v>
      </c>
      <c r="I320" s="53">
        <v>48682</v>
      </c>
      <c r="J320" s="194">
        <f t="shared" si="18"/>
        <v>1</v>
      </c>
      <c r="K320" s="172">
        <f>VLOOKUP($C320,'DAC Definition'!$A$6:$D$834,MATCH('DAC Definition'!$A$3,'DAC Definition'!$A$6:$D$6,0),FALSE)</f>
        <v>0</v>
      </c>
      <c r="L320" s="172">
        <f t="shared" si="19"/>
        <v>1</v>
      </c>
      <c r="M320" s="173">
        <f>'Census Tract'!G316</f>
        <v>2947</v>
      </c>
      <c r="N320" s="195">
        <f t="shared" si="16"/>
        <v>25.359800092869303</v>
      </c>
      <c r="O320" s="196">
        <f ca="1">IF($L320=1,'Census Tract'!J316*'DAC Adjustment'!$O$5,'Census Tract'!J316)</f>
        <v>0.36557524404553399</v>
      </c>
      <c r="P320" s="196">
        <f ca="1">IF($L320=1,'Census Tract'!K316*'DAC Adjustment'!$O$5,'Census Tract'!K316)</f>
        <v>1.8167518914965928</v>
      </c>
      <c r="Q320" s="196">
        <f ca="1">IF($L320=1,'Census Tract'!L316*'DAC Adjustment'!$O$5,'Census Tract'!L316)</f>
        <v>8.359573623312496</v>
      </c>
      <c r="R320" s="196">
        <f ca="1">IF($L320=1,'Census Tract'!M316*'DAC Adjustment'!$O$5,'Census Tract'!M316)</f>
        <v>18.156408778405435</v>
      </c>
      <c r="S320" s="196">
        <f ca="1">IF($L320=1,'Census Tract'!N316*'DAC Adjustment'!$O$5,'Census Tract'!N316)</f>
        <v>0.92423779627427582</v>
      </c>
      <c r="T320" s="196">
        <f ca="1">IF($L320=1,'Census Tract'!O316*'DAC Adjustment'!$O$5,'Census Tract'!O316)</f>
        <v>4.39806470619774</v>
      </c>
      <c r="U320" s="196">
        <f ca="1">IF($L320=1,'Census Tract'!P316*'DAC Adjustment'!$O$5,'Census Tract'!P316)</f>
        <v>20.058651455393854</v>
      </c>
      <c r="V320" s="196">
        <f ca="1">IF($L320=1,'Census Tract'!Q316*'DAC Adjustment'!$O$5,'Census Tract'!Q316)</f>
        <v>43.507567705485179</v>
      </c>
      <c r="W320" s="196">
        <f ca="1">IF($L320=1,'Census Tract'!R316*'DAC Adjustment'!$O$5,'Census Tract'!R316)</f>
        <v>0.38479104291102162</v>
      </c>
      <c r="X320" s="196">
        <f ca="1">IF($L320=1,'Census Tract'!S316*'DAC Adjustment'!$O$5,'Census Tract'!S316)</f>
        <v>1.8278095225374269</v>
      </c>
      <c r="Y320" s="196">
        <f ca="1">IF($L320=1,'Census Tract'!T316*'DAC Adjustment'!$O$5,'Census Tract'!T316)</f>
        <v>8.0199097147349327</v>
      </c>
      <c r="Z320" s="197">
        <f ca="1">IF($L320=1,'Census Tract'!U316*'DAC Adjustment'!$O$5,'Census Tract'!U316)</f>
        <v>17.229199654516499</v>
      </c>
    </row>
    <row r="321" spans="1:26" x14ac:dyDescent="0.25">
      <c r="A321" s="193">
        <v>39</v>
      </c>
      <c r="B321" s="53" t="s">
        <v>46</v>
      </c>
      <c r="C321" s="173">
        <v>41039002401</v>
      </c>
      <c r="D321" s="53">
        <v>4061</v>
      </c>
      <c r="E321" s="173">
        <f t="shared" si="17"/>
        <v>373340</v>
      </c>
      <c r="F321" s="53">
        <v>335956</v>
      </c>
      <c r="G321" s="53">
        <v>2891</v>
      </c>
      <c r="H321" s="53">
        <v>673</v>
      </c>
      <c r="I321" s="53">
        <v>96552</v>
      </c>
      <c r="J321" s="194">
        <f t="shared" si="18"/>
        <v>0</v>
      </c>
      <c r="K321" s="172">
        <f>VLOOKUP($C321,'DAC Definition'!$A$6:$D$834,MATCH('DAC Definition'!$A$3,'DAC Definition'!$A$6:$D$6,0),FALSE)</f>
        <v>0</v>
      </c>
      <c r="L321" s="172">
        <f t="shared" si="19"/>
        <v>0</v>
      </c>
      <c r="M321" s="173">
        <f>'Census Tract'!G317</f>
        <v>3611</v>
      </c>
      <c r="N321" s="195">
        <f t="shared" si="16"/>
        <v>31.073715010298965</v>
      </c>
      <c r="O321" s="196">
        <f ca="1">IF($L321=1,'Census Tract'!J317*'DAC Adjustment'!$O$5,'Census Tract'!J317)</f>
        <v>0.55186838210709377</v>
      </c>
      <c r="P321" s="196">
        <f ca="1">IF($L321=1,'Census Tract'!K317*'DAC Adjustment'!$O$5,'Census Tract'!K317)</f>
        <v>2.7425487457934863</v>
      </c>
      <c r="Q321" s="196">
        <f ca="1">IF($L321=1,'Census Tract'!L317*'DAC Adjustment'!$O$5,'Census Tract'!L317)</f>
        <v>12.61952072998681</v>
      </c>
      <c r="R321" s="196">
        <f ca="1">IF($L321=1,'Census Tract'!M317*'DAC Adjustment'!$O$5,'Census Tract'!M317)</f>
        <v>27.408715717538069</v>
      </c>
      <c r="S321" s="196">
        <f ca="1">IF($L321=1,'Census Tract'!N317*'DAC Adjustment'!$O$5,'Census Tract'!N317)</f>
        <v>0.90598511906247958</v>
      </c>
      <c r="T321" s="196">
        <f ca="1">IF($L321=1,'Census Tract'!O317*'DAC Adjustment'!$O$5,'Census Tract'!O317)</f>
        <v>4.311207778508324</v>
      </c>
      <c r="U321" s="196">
        <f ca="1">IF($L321=1,'Census Tract'!P317*'DAC Adjustment'!$O$5,'Census Tract'!P317)</f>
        <v>19.66251521016008</v>
      </c>
      <c r="V321" s="196">
        <f ca="1">IF($L321=1,'Census Tract'!Q317*'DAC Adjustment'!$O$5,'Census Tract'!Q317)</f>
        <v>42.648341224162053</v>
      </c>
      <c r="W321" s="196">
        <f ca="1">IF($L321=1,'Census Tract'!R317*'DAC Adjustment'!$O$5,'Census Tract'!R317)</f>
        <v>0.37719184416741058</v>
      </c>
      <c r="X321" s="196">
        <f ca="1">IF($L321=1,'Census Tract'!S317*'DAC Adjustment'!$O$5,'Census Tract'!S317)</f>
        <v>1.791712300205673</v>
      </c>
      <c r="Y321" s="196">
        <f ca="1">IF($L321=1,'Census Tract'!T317*'DAC Adjustment'!$O$5,'Census Tract'!T317)</f>
        <v>7.8615253423570648</v>
      </c>
      <c r="Z321" s="197">
        <f ca="1">IF($L321=1,'Census Tract'!U317*'DAC Adjustment'!$O$5,'Census Tract'!U317)</f>
        <v>16.888941961984138</v>
      </c>
    </row>
    <row r="322" spans="1:26" x14ac:dyDescent="0.25">
      <c r="A322" s="193">
        <v>39</v>
      </c>
      <c r="B322" s="53" t="s">
        <v>46</v>
      </c>
      <c r="C322" s="173">
        <v>41039003500</v>
      </c>
      <c r="D322" s="53">
        <v>4749</v>
      </c>
      <c r="E322" s="173">
        <f t="shared" si="17"/>
        <v>373340</v>
      </c>
      <c r="F322" s="53">
        <v>335956</v>
      </c>
      <c r="G322" s="53">
        <v>2891</v>
      </c>
      <c r="H322" s="53">
        <v>673</v>
      </c>
      <c r="I322" s="53">
        <v>58409</v>
      </c>
      <c r="J322" s="194">
        <f t="shared" si="18"/>
        <v>0</v>
      </c>
      <c r="K322" s="172">
        <f>VLOOKUP($C322,'DAC Definition'!$A$6:$D$834,MATCH('DAC Definition'!$A$3,'DAC Definition'!$A$6:$D$6,0),FALSE)</f>
        <v>0</v>
      </c>
      <c r="L322" s="172">
        <f t="shared" si="19"/>
        <v>0</v>
      </c>
      <c r="M322" s="173">
        <f>'Census Tract'!G318</f>
        <v>3590</v>
      </c>
      <c r="N322" s="195">
        <f t="shared" si="16"/>
        <v>30.893003845741703</v>
      </c>
      <c r="O322" s="196">
        <f ca="1">IF($L322=1,'Census Tract'!J318*'DAC Adjustment'!$O$5,'Census Tract'!J318)</f>
        <v>0.56689202227334856</v>
      </c>
      <c r="P322" s="196">
        <f ca="1">IF($L322=1,'Census Tract'!K318*'DAC Adjustment'!$O$5,'Census Tract'!K318)</f>
        <v>2.8172097824303326</v>
      </c>
      <c r="Q322" s="196">
        <f ca="1">IF($L322=1,'Census Tract'!L318*'DAC Adjustment'!$O$5,'Census Tract'!L318)</f>
        <v>12.963064851492801</v>
      </c>
      <c r="R322" s="196">
        <f ca="1">IF($L322=1,'Census Tract'!M318*'DAC Adjustment'!$O$5,'Census Tract'!M318)</f>
        <v>28.154869502951986</v>
      </c>
      <c r="S322" s="196">
        <f ca="1">IF($L322=1,'Census Tract'!N318*'DAC Adjustment'!$O$5,'Census Tract'!N318)</f>
        <v>0.90071630502196132</v>
      </c>
      <c r="T322" s="196">
        <f ca="1">IF($L322=1,'Census Tract'!O318*'DAC Adjustment'!$O$5,'Census Tract'!O318)</f>
        <v>4.2861356756701428</v>
      </c>
      <c r="U322" s="196">
        <f ca="1">IF($L322=1,'Census Tract'!P318*'DAC Adjustment'!$O$5,'Census Tract'!P318)</f>
        <v>19.548166603288479</v>
      </c>
      <c r="V322" s="196">
        <f ca="1">IF($L322=1,'Census Tract'!Q318*'DAC Adjustment'!$O$5,'Census Tract'!Q318)</f>
        <v>42.400317085223428</v>
      </c>
      <c r="W322" s="196">
        <f ca="1">IF($L322=1,'Census Tract'!R318*'DAC Adjustment'!$O$5,'Census Tract'!R318)</f>
        <v>0.37499826102492501</v>
      </c>
      <c r="X322" s="196">
        <f ca="1">IF($L322=1,'Census Tract'!S318*'DAC Adjustment'!$O$5,'Census Tract'!S318)</f>
        <v>1.7812924834501156</v>
      </c>
      <c r="Y322" s="196">
        <f ca="1">IF($L322=1,'Census Tract'!T318*'DAC Adjustment'!$O$5,'Census Tract'!T318)</f>
        <v>7.8158061420830425</v>
      </c>
      <c r="Z322" s="197">
        <f ca="1">IF($L322=1,'Census Tract'!U318*'DAC Adjustment'!$O$5,'Census Tract'!U318)</f>
        <v>16.790723246613975</v>
      </c>
    </row>
    <row r="323" spans="1:26" x14ac:dyDescent="0.25">
      <c r="A323" s="193">
        <v>39</v>
      </c>
      <c r="B323" s="53" t="s">
        <v>46</v>
      </c>
      <c r="C323" s="173">
        <v>41039004401</v>
      </c>
      <c r="D323" s="53">
        <v>5964</v>
      </c>
      <c r="E323" s="173">
        <f t="shared" si="17"/>
        <v>373340</v>
      </c>
      <c r="F323" s="53">
        <v>335956</v>
      </c>
      <c r="G323" s="53">
        <v>2891</v>
      </c>
      <c r="H323" s="53">
        <v>673</v>
      </c>
      <c r="I323" s="53">
        <v>48140</v>
      </c>
      <c r="J323" s="194">
        <f t="shared" si="18"/>
        <v>1</v>
      </c>
      <c r="K323" s="172">
        <f>VLOOKUP($C323,'DAC Definition'!$A$6:$D$834,MATCH('DAC Definition'!$A$3,'DAC Definition'!$A$6:$D$6,0),FALSE)</f>
        <v>0</v>
      </c>
      <c r="L323" s="172">
        <f t="shared" si="19"/>
        <v>1</v>
      </c>
      <c r="M323" s="173">
        <f>'Census Tract'!G319</f>
        <v>3598</v>
      </c>
      <c r="N323" s="195">
        <f t="shared" si="16"/>
        <v>30.961846194144471</v>
      </c>
      <c r="O323" s="196">
        <f ca="1">IF($L323=1,'Census Tract'!J319*'DAC Adjustment'!$O$5,'Census Tract'!J319)</f>
        <v>1.0316232914161643</v>
      </c>
      <c r="P323" s="196">
        <f ca="1">IF($L323=1,'Census Tract'!K319*'DAC Adjustment'!$O$5,'Census Tract'!K319)</f>
        <v>5.1267245157301113</v>
      </c>
      <c r="Q323" s="196">
        <f ca="1">IF($L323=1,'Census Tract'!L319*'DAC Adjustment'!$O$5,'Census Tract'!L319)</f>
        <v>23.590029676744852</v>
      </c>
      <c r="R323" s="196">
        <f ca="1">IF($L323=1,'Census Tract'!M319*'DAC Adjustment'!$O$5,'Census Tract'!M319)</f>
        <v>51.23589326508931</v>
      </c>
      <c r="S323" s="196">
        <f ca="1">IF($L323=1,'Census Tract'!N319*'DAC Adjustment'!$O$5,'Census Tract'!N319)</f>
        <v>1.1284043403443651</v>
      </c>
      <c r="T323" s="196">
        <f ca="1">IF($L323=1,'Census Tract'!O319*'DAC Adjustment'!$O$5,'Census Tract'!O319)</f>
        <v>5.3696086911772873</v>
      </c>
      <c r="U323" s="196">
        <f ca="1">IF($L323=1,'Census Tract'!P319*'DAC Adjustment'!$O$5,'Census Tract'!P319)</f>
        <v>24.489659971668502</v>
      </c>
      <c r="V323" s="196">
        <f ca="1">IF($L323=1,'Census Tract'!Q319*'DAC Adjustment'!$O$5,'Census Tract'!Q319)</f>
        <v>53.118503089357205</v>
      </c>
      <c r="W323" s="196">
        <f ca="1">IF($L323=1,'Census Tract'!R319*'DAC Adjustment'!$O$5,'Census Tract'!R319)</f>
        <v>0.46979238968233994</v>
      </c>
      <c r="X323" s="196">
        <f ca="1">IF($L323=1,'Census Tract'!S319*'DAC Adjustment'!$O$5,'Census Tract'!S319)</f>
        <v>2.2315774218152908</v>
      </c>
      <c r="Y323" s="196">
        <f ca="1">IF($L323=1,'Census Tract'!T319*'DAC Adjustment'!$O$5,'Census Tract'!T319)</f>
        <v>9.7915287253533378</v>
      </c>
      <c r="Z323" s="197">
        <f ca="1">IF($L323=1,'Census Tract'!U319*'DAC Adjustment'!$O$5,'Census Tract'!U319)</f>
        <v>21.0351748751104</v>
      </c>
    </row>
    <row r="324" spans="1:26" x14ac:dyDescent="0.25">
      <c r="A324" s="193">
        <v>39</v>
      </c>
      <c r="B324" s="53" t="s">
        <v>46</v>
      </c>
      <c r="C324" s="173">
        <v>41039004600</v>
      </c>
      <c r="D324" s="53">
        <v>2773</v>
      </c>
      <c r="E324" s="173">
        <f t="shared" si="17"/>
        <v>373340</v>
      </c>
      <c r="F324" s="53">
        <v>335956</v>
      </c>
      <c r="G324" s="53">
        <v>2891</v>
      </c>
      <c r="H324" s="53">
        <v>673</v>
      </c>
      <c r="I324" s="53">
        <v>61944</v>
      </c>
      <c r="J324" s="194">
        <f t="shared" si="18"/>
        <v>0</v>
      </c>
      <c r="K324" s="172">
        <f>VLOOKUP($C324,'DAC Definition'!$A$6:$D$834,MATCH('DAC Definition'!$A$3,'DAC Definition'!$A$6:$D$6,0),FALSE)</f>
        <v>0</v>
      </c>
      <c r="L324" s="172">
        <f t="shared" si="19"/>
        <v>0</v>
      </c>
      <c r="M324" s="173">
        <f>'Census Tract'!G320</f>
        <v>2047</v>
      </c>
      <c r="N324" s="195">
        <f t="shared" si="16"/>
        <v>17.615035897558013</v>
      </c>
      <c r="O324" s="196">
        <f ca="1">IF($L324=1,'Census Tract'!J320*'DAC Adjustment'!$O$5,'Census Tract'!J320)</f>
        <v>0.25640345883741561</v>
      </c>
      <c r="P324" s="196">
        <f ca="1">IF($L324=1,'Census Tract'!K320*'DAC Adjustment'!$O$5,'Census Tract'!K320)</f>
        <v>1.2742150252688431</v>
      </c>
      <c r="Q324" s="196">
        <f ca="1">IF($L324=1,'Census Tract'!L320*'DAC Adjustment'!$O$5,'Census Tract'!L320)</f>
        <v>5.8631530070356135</v>
      </c>
      <c r="R324" s="196">
        <f ca="1">IF($L324=1,'Census Tract'!M320*'DAC Adjustment'!$O$5,'Census Tract'!M320)</f>
        <v>12.734357937730936</v>
      </c>
      <c r="S324" s="196">
        <f ca="1">IF($L324=1,'Census Tract'!N320*'DAC Adjustment'!$O$5,'Census Tract'!N320)</f>
        <v>0.51358392099720185</v>
      </c>
      <c r="T324" s="196">
        <f ca="1">IF($L324=1,'Census Tract'!O320*'DAC Adjustment'!$O$5,'Census Tract'!O320)</f>
        <v>2.4439330718932539</v>
      </c>
      <c r="U324" s="196">
        <f ca="1">IF($L324=1,'Census Tract'!P320*'DAC Adjustment'!$O$5,'Census Tract'!P320)</f>
        <v>11.146266584103486</v>
      </c>
      <c r="V324" s="196">
        <f ca="1">IF($L324=1,'Census Tract'!Q320*'DAC Adjustment'!$O$5,'Census Tract'!Q320)</f>
        <v>24.176448209875307</v>
      </c>
      <c r="W324" s="196">
        <f ca="1">IF($L324=1,'Census Tract'!R320*'DAC Adjustment'!$O$5,'Census Tract'!R320)</f>
        <v>0.2138221282222901</v>
      </c>
      <c r="X324" s="196">
        <f ca="1">IF($L324=1,'Census Tract'!S320*'DAC Adjustment'!$O$5,'Census Tract'!S320)</f>
        <v>1.0156840427917511</v>
      </c>
      <c r="Y324" s="196">
        <f ca="1">IF($L324=1,'Census Tract'!T320*'DAC Adjustment'!$O$5,'Census Tract'!T320)</f>
        <v>4.4565334743298015</v>
      </c>
      <c r="Z324" s="197">
        <f ca="1">IF($L324=1,'Census Tract'!U320*'DAC Adjustment'!$O$5,'Census Tract'!U320)</f>
        <v>9.5739862077489697</v>
      </c>
    </row>
    <row r="325" spans="1:26" x14ac:dyDescent="0.25">
      <c r="A325" s="193">
        <v>39</v>
      </c>
      <c r="B325" s="53" t="s">
        <v>46</v>
      </c>
      <c r="C325" s="173">
        <v>41039003700</v>
      </c>
      <c r="D325" s="53">
        <v>4843</v>
      </c>
      <c r="E325" s="173">
        <f t="shared" si="17"/>
        <v>373340</v>
      </c>
      <c r="F325" s="53">
        <v>335956</v>
      </c>
      <c r="G325" s="53">
        <v>2891</v>
      </c>
      <c r="H325" s="53">
        <v>673</v>
      </c>
      <c r="I325" s="53">
        <v>20320</v>
      </c>
      <c r="J325" s="194">
        <f t="shared" si="18"/>
        <v>1</v>
      </c>
      <c r="K325" s="172">
        <f>VLOOKUP($C325,'DAC Definition'!$A$6:$D$834,MATCH('DAC Definition'!$A$3,'DAC Definition'!$A$6:$D$6,0),FALSE)</f>
        <v>0</v>
      </c>
      <c r="L325" s="172">
        <f t="shared" si="19"/>
        <v>1</v>
      </c>
      <c r="M325" s="173">
        <f>'Census Tract'!G321</f>
        <v>998</v>
      </c>
      <c r="N325" s="195">
        <f t="shared" si="16"/>
        <v>8.5880829632451867</v>
      </c>
      <c r="O325" s="196">
        <f ca="1">IF($L325=1,'Census Tract'!J321*'DAC Adjustment'!$O$5,'Census Tract'!J321)</f>
        <v>1.2407022837298773</v>
      </c>
      <c r="P325" s="196">
        <f ca="1">IF($L325=1,'Census Tract'!K321*'DAC Adjustment'!$O$5,'Census Tract'!K321)</f>
        <v>6.1657572755928882</v>
      </c>
      <c r="Q325" s="196">
        <f ca="1">IF($L325=1,'Census Tract'!L321*'DAC Adjustment'!$O$5,'Census Tract'!L321)</f>
        <v>28.37101870103659</v>
      </c>
      <c r="R325" s="196">
        <f ca="1">IF($L325=1,'Census Tract'!M321*'DAC Adjustment'!$O$5,'Census Tract'!M321)</f>
        <v>61.619866778766394</v>
      </c>
      <c r="S325" s="196">
        <f ca="1">IF($L325=1,'Census Tract'!N321*'DAC Adjustment'!$O$5,'Census Tract'!N321)</f>
        <v>0.31299264359746426</v>
      </c>
      <c r="T325" s="196">
        <f ca="1">IF($L325=1,'Census Tract'!O321*'DAC Adjustment'!$O$5,'Census Tract'!O321)</f>
        <v>1.4894022995539005</v>
      </c>
      <c r="U325" s="196">
        <f ca="1">IF($L325=1,'Census Tract'!P321*'DAC Adjustment'!$O$5,'Census Tract'!P321)</f>
        <v>6.7928517653488516</v>
      </c>
      <c r="V325" s="196">
        <f ca="1">IF($L325=1,'Census Tract'!Q321*'DAC Adjustment'!$O$5,'Census Tract'!Q321)</f>
        <v>14.733814920283073</v>
      </c>
      <c r="W325" s="196">
        <f ca="1">IF($L325=1,'Census Tract'!R321*'DAC Adjustment'!$O$5,'Census Tract'!R321)</f>
        <v>0.13030928429765848</v>
      </c>
      <c r="X325" s="196">
        <f ca="1">IF($L325=1,'Census Tract'!S321*'DAC Adjustment'!$O$5,'Census Tract'!S321)</f>
        <v>0.61898673345515853</v>
      </c>
      <c r="Y325" s="196">
        <f ca="1">IF($L325=1,'Census Tract'!T321*'DAC Adjustment'!$O$5,'Census Tract'!T321)</f>
        <v>2.7159382067544833</v>
      </c>
      <c r="Z325" s="197">
        <f ca="1">IF($L325=1,'Census Tract'!U321*'DAC Adjustment'!$O$5,'Census Tract'!U321)</f>
        <v>5.834659401156248</v>
      </c>
    </row>
    <row r="326" spans="1:26" x14ac:dyDescent="0.25">
      <c r="A326" s="193">
        <v>39</v>
      </c>
      <c r="B326" s="53" t="s">
        <v>46</v>
      </c>
      <c r="C326" s="173">
        <v>41039002902</v>
      </c>
      <c r="D326" s="53">
        <v>3954</v>
      </c>
      <c r="E326" s="173">
        <f t="shared" si="17"/>
        <v>373340</v>
      </c>
      <c r="F326" s="53">
        <v>335956</v>
      </c>
      <c r="G326" s="53">
        <v>2891</v>
      </c>
      <c r="H326" s="53">
        <v>673</v>
      </c>
      <c r="I326" s="53">
        <v>56044</v>
      </c>
      <c r="J326" s="194">
        <f t="shared" si="18"/>
        <v>0</v>
      </c>
      <c r="K326" s="172">
        <f>VLOOKUP($C326,'DAC Definition'!$A$6:$D$834,MATCH('DAC Definition'!$A$3,'DAC Definition'!$A$6:$D$6,0),FALSE)</f>
        <v>0</v>
      </c>
      <c r="L326" s="172">
        <f t="shared" si="19"/>
        <v>0</v>
      </c>
      <c r="M326" s="173">
        <f>'Census Tract'!G322</f>
        <v>2649</v>
      </c>
      <c r="N326" s="195">
        <f t="shared" si="16"/>
        <v>22.795422614866233</v>
      </c>
      <c r="O326" s="196">
        <f ca="1">IF($L326=1,'Census Tract'!J322*'DAC Adjustment'!$O$5,'Census Tract'!J322)</f>
        <v>0.75568910036261738</v>
      </c>
      <c r="P326" s="196">
        <f ca="1">IF($L326=1,'Census Tract'!K322*'DAC Adjustment'!$O$5,'Census Tract'!K322)</f>
        <v>3.7554501428333671</v>
      </c>
      <c r="Q326" s="196">
        <f ca="1">IF($L326=1,'Census Tract'!L322*'DAC Adjustment'!$O$5,'Census Tract'!L322)</f>
        <v>17.280269311751447</v>
      </c>
      <c r="R326" s="196">
        <f ca="1">IF($L326=1,'Census Tract'!M322*'DAC Adjustment'!$O$5,'Census Tract'!M322)</f>
        <v>37.531535406320273</v>
      </c>
      <c r="S326" s="196">
        <f ca="1">IF($L326=1,'Census Tract'!N322*'DAC Adjustment'!$O$5,'Census Tract'!N322)</f>
        <v>0.66462325682539702</v>
      </c>
      <c r="T326" s="196">
        <f ca="1">IF($L326=1,'Census Tract'!O322*'DAC Adjustment'!$O$5,'Census Tract'!O322)</f>
        <v>3.1626666865878015</v>
      </c>
      <c r="U326" s="196">
        <f ca="1">IF($L326=1,'Census Tract'!P322*'DAC Adjustment'!$O$5,'Census Tract'!P322)</f>
        <v>14.424259981089465</v>
      </c>
      <c r="V326" s="196">
        <f ca="1">IF($L326=1,'Census Tract'!Q322*'DAC Adjustment'!$O$5,'Census Tract'!Q322)</f>
        <v>31.286473526116115</v>
      </c>
      <c r="W326" s="196">
        <f ca="1">IF($L326=1,'Census Tract'!R322*'DAC Adjustment'!$O$5,'Census Tract'!R322)</f>
        <v>0.27670484497354492</v>
      </c>
      <c r="X326" s="196">
        <f ca="1">IF($L326=1,'Census Tract'!S322*'DAC Adjustment'!$O$5,'Census Tract'!S322)</f>
        <v>1.314385456451074</v>
      </c>
      <c r="Y326" s="196">
        <f ca="1">IF($L326=1,'Census Tract'!T322*'DAC Adjustment'!$O$5,'Census Tract'!T322)</f>
        <v>5.7671505488518049</v>
      </c>
      <c r="Z326" s="197">
        <f ca="1">IF($L326=1,'Census Tract'!U322*'DAC Adjustment'!$O$5,'Census Tract'!U322)</f>
        <v>12.389589381693709</v>
      </c>
    </row>
    <row r="327" spans="1:26" x14ac:dyDescent="0.25">
      <c r="A327" s="193">
        <v>39</v>
      </c>
      <c r="B327" s="53" t="s">
        <v>46</v>
      </c>
      <c r="C327" s="173">
        <v>41039002700</v>
      </c>
      <c r="D327" s="53">
        <v>4445</v>
      </c>
      <c r="E327" s="173">
        <f t="shared" si="17"/>
        <v>373340</v>
      </c>
      <c r="F327" s="53">
        <v>335956</v>
      </c>
      <c r="G327" s="53">
        <v>2891</v>
      </c>
      <c r="H327" s="53">
        <v>673</v>
      </c>
      <c r="I327" s="53">
        <v>55693</v>
      </c>
      <c r="J327" s="194">
        <f t="shared" si="18"/>
        <v>0</v>
      </c>
      <c r="K327" s="172">
        <f>VLOOKUP($C327,'DAC Definition'!$A$6:$D$834,MATCH('DAC Definition'!$A$3,'DAC Definition'!$A$6:$D$6,0),FALSE)</f>
        <v>1</v>
      </c>
      <c r="L327" s="172">
        <f t="shared" si="19"/>
        <v>0</v>
      </c>
      <c r="M327" s="173">
        <f>'Census Tract'!G323</f>
        <v>2936</v>
      </c>
      <c r="N327" s="195">
        <f t="shared" si="16"/>
        <v>25.265141863815501</v>
      </c>
      <c r="O327" s="196">
        <f ca="1">IF($L327=1,'Census Tract'!J323*'DAC Adjustment'!$O$5,'Census Tract'!J323)</f>
        <v>0.35906499997349023</v>
      </c>
      <c r="P327" s="196">
        <f ca="1">IF($L327=1,'Census Tract'!K323*'DAC Adjustment'!$O$5,'Census Tract'!K323)</f>
        <v>1.7843987756206259</v>
      </c>
      <c r="Q327" s="196">
        <f ca="1">IF($L327=1,'Census Tract'!L323*'DAC Adjustment'!$O$5,'Census Tract'!L323)</f>
        <v>8.2107045039932327</v>
      </c>
      <c r="R327" s="196">
        <f ca="1">IF($L327=1,'Census Tract'!M323*'DAC Adjustment'!$O$5,'Census Tract'!M323)</f>
        <v>17.833075471392736</v>
      </c>
      <c r="S327" s="196">
        <f ca="1">IF($L327=1,'Census Tract'!N323*'DAC Adjustment'!$O$5,'Census Tract'!N323)</f>
        <v>0.73663038204581577</v>
      </c>
      <c r="T327" s="196">
        <f ca="1">IF($L327=1,'Census Tract'!O323*'DAC Adjustment'!$O$5,'Census Tract'!O323)</f>
        <v>3.5053187587096208</v>
      </c>
      <c r="U327" s="196">
        <f ca="1">IF($L327=1,'Census Tract'!P323*'DAC Adjustment'!$O$5,'Census Tract'!P323)</f>
        <v>15.987024275001387</v>
      </c>
      <c r="V327" s="196">
        <f ca="1">IF($L327=1,'Census Tract'!Q323*'DAC Adjustment'!$O$5,'Census Tract'!Q323)</f>
        <v>34.676136758277437</v>
      </c>
      <c r="W327" s="196">
        <f ca="1">IF($L327=1,'Census Tract'!R323*'DAC Adjustment'!$O$5,'Census Tract'!R323)</f>
        <v>0.30668381458751531</v>
      </c>
      <c r="X327" s="196">
        <f ca="1">IF($L327=1,'Census Tract'!S323*'DAC Adjustment'!$O$5,'Census Tract'!S323)</f>
        <v>1.4567896187770304</v>
      </c>
      <c r="Y327" s="196">
        <f ca="1">IF($L327=1,'Census Tract'!T323*'DAC Adjustment'!$O$5,'Census Tract'!T323)</f>
        <v>6.3919796192634575</v>
      </c>
      <c r="Z327" s="197">
        <f ca="1">IF($L327=1,'Census Tract'!U323*'DAC Adjustment'!$O$5,'Census Tract'!U323)</f>
        <v>13.73191182508597</v>
      </c>
    </row>
    <row r="328" spans="1:26" x14ac:dyDescent="0.25">
      <c r="A328" s="193">
        <v>39</v>
      </c>
      <c r="B328" s="53" t="s">
        <v>46</v>
      </c>
      <c r="C328" s="173">
        <v>41039004000</v>
      </c>
      <c r="D328" s="53">
        <v>2473</v>
      </c>
      <c r="E328" s="173">
        <f t="shared" si="17"/>
        <v>373340</v>
      </c>
      <c r="F328" s="53">
        <v>335956</v>
      </c>
      <c r="G328" s="53">
        <v>2891</v>
      </c>
      <c r="H328" s="53">
        <v>673</v>
      </c>
      <c r="I328" s="53">
        <v>24095</v>
      </c>
      <c r="J328" s="194">
        <f t="shared" si="18"/>
        <v>1</v>
      </c>
      <c r="K328" s="172">
        <f>VLOOKUP($C328,'DAC Definition'!$A$6:$D$834,MATCH('DAC Definition'!$A$3,'DAC Definition'!$A$6:$D$6,0),FALSE)</f>
        <v>1</v>
      </c>
      <c r="L328" s="172">
        <f t="shared" si="19"/>
        <v>1</v>
      </c>
      <c r="M328" s="173">
        <f>'Census Tract'!G324</f>
        <v>1413</v>
      </c>
      <c r="N328" s="195">
        <f t="shared" si="16"/>
        <v>12.159279786638727</v>
      </c>
      <c r="O328" s="196">
        <f ca="1">IF($L328=1,'Census Tract'!J324*'DAC Adjustment'!$O$5,'Census Tract'!J324)</f>
        <v>1.7383603642370682</v>
      </c>
      <c r="P328" s="196">
        <f ca="1">IF($L328=1,'Census Tract'!K324*'DAC Adjustment'!$O$5,'Census Tract'!K324)</f>
        <v>8.6389041141884206</v>
      </c>
      <c r="Q328" s="196">
        <f ca="1">IF($L328=1,'Census Tract'!L324*'DAC Adjustment'!$O$5,'Census Tract'!L324)</f>
        <v>39.750917725922605</v>
      </c>
      <c r="R328" s="196">
        <f ca="1">IF($L328=1,'Census Tract'!M324*'DAC Adjustment'!$O$5,'Census Tract'!M324)</f>
        <v>86.336210920602554</v>
      </c>
      <c r="S328" s="196">
        <f ca="1">IF($L328=1,'Census Tract'!N324*'DAC Adjustment'!$O$5,'Census Tract'!N324)</f>
        <v>0.44314489519360423</v>
      </c>
      <c r="T328" s="196">
        <f ca="1">IF($L328=1,'Census Tract'!O324*'DAC Adjustment'!$O$5,'Census Tract'!O324)</f>
        <v>2.1087429351399409</v>
      </c>
      <c r="U328" s="196">
        <f ca="1">IF($L328=1,'Census Tract'!P324*'DAC Adjustment'!$O$5,'Census Tract'!P324)</f>
        <v>9.6175346136652564</v>
      </c>
      <c r="V328" s="196">
        <f ca="1">IF($L328=1,'Census Tract'!Q324*'DAC Adjustment'!$O$5,'Census Tract'!Q324)</f>
        <v>20.860601685731442</v>
      </c>
      <c r="W328" s="196">
        <f ca="1">IF($L328=1,'Census Tract'!R324*'DAC Adjustment'!$O$5,'Census Tract'!R324)</f>
        <v>0.18449601073405955</v>
      </c>
      <c r="X328" s="196">
        <f ca="1">IF($L328=1,'Census Tract'!S324*'DAC Adjustment'!$O$5,'Census Tract'!S324)</f>
        <v>0.87638101640494881</v>
      </c>
      <c r="Y328" s="196">
        <f ca="1">IF($L328=1,'Census Tract'!T324*'DAC Adjustment'!$O$5,'Census Tract'!T324)</f>
        <v>3.845311308761608</v>
      </c>
      <c r="Z328" s="197">
        <f ca="1">IF($L328=1,'Census Tract'!U324*'DAC Adjustment'!$O$5,'Census Tract'!U324)</f>
        <v>8.2608955248835461</v>
      </c>
    </row>
    <row r="329" spans="1:26" x14ac:dyDescent="0.25">
      <c r="A329" s="193">
        <v>39</v>
      </c>
      <c r="B329" s="53" t="s">
        <v>46</v>
      </c>
      <c r="C329" s="173">
        <v>41039002301</v>
      </c>
      <c r="D329" s="53">
        <v>4135</v>
      </c>
      <c r="E329" s="173">
        <f t="shared" si="17"/>
        <v>373340</v>
      </c>
      <c r="F329" s="53">
        <v>335956</v>
      </c>
      <c r="G329" s="53">
        <v>2891</v>
      </c>
      <c r="H329" s="53">
        <v>673</v>
      </c>
      <c r="I329" s="53">
        <v>52219</v>
      </c>
      <c r="J329" s="194">
        <f t="shared" si="18"/>
        <v>0</v>
      </c>
      <c r="K329" s="172">
        <f>VLOOKUP($C329,'DAC Definition'!$A$6:$D$834,MATCH('DAC Definition'!$A$3,'DAC Definition'!$A$6:$D$6,0),FALSE)</f>
        <v>0</v>
      </c>
      <c r="L329" s="172">
        <f t="shared" si="19"/>
        <v>0</v>
      </c>
      <c r="M329" s="173">
        <f>'Census Tract'!G325</f>
        <v>3504</v>
      </c>
      <c r="N329" s="195">
        <f t="shared" ref="N329:N392" si="20">$M329/$F329*G329</f>
        <v>30.152948600411957</v>
      </c>
      <c r="O329" s="196">
        <f ca="1">IF($L329=1,'Census Tract'!J325*'DAC Adjustment'!$O$5,'Census Tract'!J325)</f>
        <v>0.71212054388047852</v>
      </c>
      <c r="P329" s="196">
        <f ca="1">IF($L329=1,'Census Tract'!K325*'DAC Adjustment'!$O$5,'Census Tract'!K325)</f>
        <v>3.5389331365865133</v>
      </c>
      <c r="Q329" s="196">
        <f ca="1">IF($L329=1,'Census Tract'!L325*'DAC Adjustment'!$O$5,'Census Tract'!L325)</f>
        <v>16.283991359384068</v>
      </c>
      <c r="R329" s="196">
        <f ca="1">IF($L329=1,'Census Tract'!M325*'DAC Adjustment'!$O$5,'Census Tract'!M325)</f>
        <v>35.367689428619904</v>
      </c>
      <c r="S329" s="196">
        <f ca="1">IF($L329=1,'Census Tract'!N325*'DAC Adjustment'!$O$5,'Census Tract'!N325)</f>
        <v>0.87913925704650475</v>
      </c>
      <c r="T329" s="196">
        <f ca="1">IF($L329=1,'Census Tract'!O325*'DAC Adjustment'!$O$5,'Census Tract'!O325)</f>
        <v>4.1834594449994924</v>
      </c>
      <c r="U329" s="196">
        <f ca="1">IF($L329=1,'Census Tract'!P325*'DAC Adjustment'!$O$5,'Census Tract'!P325)</f>
        <v>19.079881832290479</v>
      </c>
      <c r="V329" s="196">
        <f ca="1">IF($L329=1,'Census Tract'!Q325*'DAC Adjustment'!$O$5,'Census Tract'!Q325)</f>
        <v>41.384599182903308</v>
      </c>
      <c r="W329" s="196">
        <f ca="1">IF($L329=1,'Census Tract'!R325*'DAC Adjustment'!$O$5,'Census Tract'!R325)</f>
        <v>0.36601501577474571</v>
      </c>
      <c r="X329" s="196">
        <f ca="1">IF($L329=1,'Census Tract'!S325*'DAC Adjustment'!$O$5,'Census Tract'!S325)</f>
        <v>1.7386208529273548</v>
      </c>
      <c r="Y329" s="196">
        <f ca="1">IF($L329=1,'Census Tract'!T325*'DAC Adjustment'!$O$5,'Census Tract'!T325)</f>
        <v>7.6285751314370414</v>
      </c>
      <c r="Z329" s="197">
        <f ca="1">IF($L329=1,'Census Tract'!U325*'DAC Adjustment'!$O$5,'Census Tract'!U325)</f>
        <v>16.388494221764724</v>
      </c>
    </row>
    <row r="330" spans="1:26" x14ac:dyDescent="0.25">
      <c r="A330" s="193">
        <v>39</v>
      </c>
      <c r="B330" s="53" t="s">
        <v>46</v>
      </c>
      <c r="C330" s="173">
        <v>41039002904</v>
      </c>
      <c r="D330" s="53">
        <v>4135</v>
      </c>
      <c r="E330" s="173">
        <f t="shared" ref="E330:E393" si="21">SUMIFS($D$9:$D$836,$B$9:$B$836,$B330)</f>
        <v>373340</v>
      </c>
      <c r="F330" s="53">
        <v>335956</v>
      </c>
      <c r="G330" s="53">
        <v>2891</v>
      </c>
      <c r="H330" s="53">
        <v>673</v>
      </c>
      <c r="I330" s="53">
        <v>54619</v>
      </c>
      <c r="J330" s="194">
        <f t="shared" ref="J330:J393" si="22">IF(I330&lt;=$C$4, 1, 0)</f>
        <v>0</v>
      </c>
      <c r="K330" s="172">
        <f>VLOOKUP($C330,'DAC Definition'!$A$6:$D$834,MATCH('DAC Definition'!$A$3,'DAC Definition'!$A$6:$D$6,0),FALSE)</f>
        <v>0</v>
      </c>
      <c r="L330" s="172">
        <f t="shared" ref="L330:L393" si="23">IF($ES$4=2,INT(AND(J330=1,K330=1)),IF($ES$4=1,K330,J330))</f>
        <v>0</v>
      </c>
      <c r="M330" s="173">
        <f>'Census Tract'!G326</f>
        <v>2633</v>
      </c>
      <c r="N330" s="195">
        <f t="shared" si="20"/>
        <v>22.657737918060697</v>
      </c>
      <c r="O330" s="196">
        <f ca="1">IF($L330=1,'Census Tract'!J326*'DAC Adjustment'!$O$5,'Census Tract'!J326)</f>
        <v>2.4768974754098778</v>
      </c>
      <c r="P330" s="196">
        <f ca="1">IF($L330=1,'Census Tract'!K326*'DAC Adjustment'!$O$5,'Census Tract'!K326)</f>
        <v>12.309116240194722</v>
      </c>
      <c r="Q330" s="196">
        <f ca="1">IF($L330=1,'Census Tract'!L326*'DAC Adjustment'!$O$5,'Census Tract'!L326)</f>
        <v>56.638974165621377</v>
      </c>
      <c r="R330" s="196">
        <f ca="1">IF($L330=1,'Census Tract'!M326*'DAC Adjustment'!$O$5,'Census Tract'!M326)</f>
        <v>123.0158874219086</v>
      </c>
      <c r="S330" s="196">
        <f ca="1">IF($L330=1,'Census Tract'!N326*'DAC Adjustment'!$O$5,'Census Tract'!N326)</f>
        <v>0.66060892231833535</v>
      </c>
      <c r="T330" s="196">
        <f ca="1">IF($L330=1,'Census Tract'!O326*'DAC Adjustment'!$O$5,'Census Tract'!O326)</f>
        <v>3.1435641320444248</v>
      </c>
      <c r="U330" s="196">
        <f ca="1">IF($L330=1,'Census Tract'!P326*'DAC Adjustment'!$O$5,'Census Tract'!P326)</f>
        <v>14.337137232996813</v>
      </c>
      <c r="V330" s="196">
        <f ca="1">IF($L330=1,'Census Tract'!Q326*'DAC Adjustment'!$O$5,'Census Tract'!Q326)</f>
        <v>31.097502753591442</v>
      </c>
      <c r="W330" s="196">
        <f ca="1">IF($L330=1,'Census Tract'!R326*'DAC Adjustment'!$O$5,'Census Tract'!R326)</f>
        <v>0.2750335435316511</v>
      </c>
      <c r="X330" s="196">
        <f ca="1">IF($L330=1,'Census Tract'!S326*'DAC Adjustment'!$O$5,'Census Tract'!S326)</f>
        <v>1.3064465484468395</v>
      </c>
      <c r="Y330" s="196">
        <f ca="1">IF($L330=1,'Census Tract'!T326*'DAC Adjustment'!$O$5,'Census Tract'!T326)</f>
        <v>5.7323168724525484</v>
      </c>
      <c r="Z330" s="197">
        <f ca="1">IF($L330=1,'Census Tract'!U326*'DAC Adjustment'!$O$5,'Census Tract'!U326)</f>
        <v>12.314756074745011</v>
      </c>
    </row>
    <row r="331" spans="1:26" x14ac:dyDescent="0.25">
      <c r="A331" s="193">
        <v>39</v>
      </c>
      <c r="B331" s="53" t="s">
        <v>46</v>
      </c>
      <c r="C331" s="173">
        <v>41039000100</v>
      </c>
      <c r="D331" s="53">
        <v>5209</v>
      </c>
      <c r="E331" s="173">
        <f t="shared" si="21"/>
        <v>373340</v>
      </c>
      <c r="F331" s="53">
        <v>335956</v>
      </c>
      <c r="G331" s="53">
        <v>2891</v>
      </c>
      <c r="H331" s="53">
        <v>673</v>
      </c>
      <c r="I331" s="53">
        <v>58500</v>
      </c>
      <c r="J331" s="194">
        <f t="shared" si="22"/>
        <v>0</v>
      </c>
      <c r="K331" s="172">
        <f>VLOOKUP($C331,'DAC Definition'!$A$6:$D$834,MATCH('DAC Definition'!$A$3,'DAC Definition'!$A$6:$D$6,0),FALSE)</f>
        <v>0</v>
      </c>
      <c r="L331" s="172">
        <f t="shared" si="23"/>
        <v>0</v>
      </c>
      <c r="M331" s="173">
        <f>'Census Tract'!G327</f>
        <v>4995</v>
      </c>
      <c r="N331" s="195">
        <f t="shared" si="20"/>
        <v>42.983441283977662</v>
      </c>
      <c r="O331" s="196">
        <f ca="1">IF($L331=1,'Census Tract'!J327*'DAC Adjustment'!$O$5,'Census Tract'!J327)</f>
        <v>0.87583875101299724</v>
      </c>
      <c r="P331" s="196">
        <f ca="1">IF($L331=1,'Census Tract'!K327*'DAC Adjustment'!$O$5,'Census Tract'!K327)</f>
        <v>4.4180593629383793</v>
      </c>
      <c r="Q331" s="196">
        <f ca="1">IF($L331=1,'Census Tract'!L327*'DAC Adjustment'!$O$5,'Census Tract'!L327)</f>
        <v>20.471342757896529</v>
      </c>
      <c r="R331" s="196">
        <f ca="1">IF($L331=1,'Census Tract'!M327*'DAC Adjustment'!$O$5,'Census Tract'!M327)</f>
        <v>44.531661362332464</v>
      </c>
      <c r="S331" s="196">
        <f ca="1">IF($L331=1,'Census Tract'!N327*'DAC Adjustment'!$O$5,'Census Tract'!N327)</f>
        <v>1.6615912736026164</v>
      </c>
      <c r="T331" s="196">
        <f ca="1">IF($L331=1,'Census Tract'!O327*'DAC Adjustment'!$O$5,'Census Tract'!O327)</f>
        <v>8.6847907990013411</v>
      </c>
      <c r="U331" s="196">
        <f ca="1">IF($L331=1,'Census Tract'!P327*'DAC Adjustment'!$O$5,'Census Tract'!P327)</f>
        <v>40.518373697441383</v>
      </c>
      <c r="V331" s="196">
        <f ca="1">IF($L331=1,'Census Tract'!Q327*'DAC Adjustment'!$O$5,'Census Tract'!Q327)</f>
        <v>88.228472454313987</v>
      </c>
      <c r="W331" s="196">
        <f ca="1">IF($L331=1,'Census Tract'!R327*'DAC Adjustment'!$O$5,'Census Tract'!R327)</f>
        <v>1.1347917376440735</v>
      </c>
      <c r="X331" s="196">
        <f ca="1">IF($L331=1,'Census Tract'!S327*'DAC Adjustment'!$O$5,'Census Tract'!S327)</f>
        <v>5.8787101989884558</v>
      </c>
      <c r="Y331" s="196">
        <f ca="1">IF($L331=1,'Census Tract'!T327*'DAC Adjustment'!$O$5,'Census Tract'!T327)</f>
        <v>27.088924159064042</v>
      </c>
      <c r="Z331" s="197">
        <f ca="1">IF($L331=1,'Census Tract'!U327*'DAC Adjustment'!$O$5,'Census Tract'!U327)</f>
        <v>58.875481070688366</v>
      </c>
    </row>
    <row r="332" spans="1:26" x14ac:dyDescent="0.25">
      <c r="A332" s="193">
        <v>39</v>
      </c>
      <c r="B332" s="53" t="s">
        <v>46</v>
      </c>
      <c r="C332" s="173">
        <v>41039005300</v>
      </c>
      <c r="D332" s="53">
        <v>2491</v>
      </c>
      <c r="E332" s="173">
        <f t="shared" si="21"/>
        <v>373340</v>
      </c>
      <c r="F332" s="53">
        <v>335956</v>
      </c>
      <c r="G332" s="53">
        <v>2891</v>
      </c>
      <c r="H332" s="53">
        <v>673</v>
      </c>
      <c r="I332" s="53">
        <v>79375</v>
      </c>
      <c r="J332" s="194">
        <f t="shared" si="22"/>
        <v>0</v>
      </c>
      <c r="K332" s="172">
        <f>VLOOKUP($C332,'DAC Definition'!$A$6:$D$834,MATCH('DAC Definition'!$A$3,'DAC Definition'!$A$6:$D$6,0),FALSE)</f>
        <v>0</v>
      </c>
      <c r="L332" s="172">
        <f t="shared" si="23"/>
        <v>0</v>
      </c>
      <c r="M332" s="173">
        <f>'Census Tract'!G328</f>
        <v>2101</v>
      </c>
      <c r="N332" s="195">
        <f t="shared" si="20"/>
        <v>18.07972174927669</v>
      </c>
      <c r="O332" s="196">
        <f ca="1">IF($L332=1,'Census Tract'!J328*'DAC Adjustment'!$O$5,'Census Tract'!J328)</f>
        <v>0.11568202928016211</v>
      </c>
      <c r="P332" s="196">
        <f ca="1">IF($L332=1,'Census Tract'!K328*'DAC Adjustment'!$O$5,'Census Tract'!K328)</f>
        <v>0.57488998210371622</v>
      </c>
      <c r="Q332" s="196">
        <f ca="1">IF($L332=1,'Census Tract'!L328*'DAC Adjustment'!$O$5,'Census Tract'!L328)</f>
        <v>2.6452897355961458</v>
      </c>
      <c r="R332" s="196">
        <f ca="1">IF($L332=1,'Census Tract'!M328*'DAC Adjustment'!$O$5,'Census Tract'!M328)</f>
        <v>5.745384147687199</v>
      </c>
      <c r="S332" s="196">
        <f ca="1">IF($L332=1,'Census Tract'!N328*'DAC Adjustment'!$O$5,'Census Tract'!N328)</f>
        <v>0.52713229995853506</v>
      </c>
      <c r="T332" s="196">
        <f ca="1">IF($L332=1,'Census Tract'!O328*'DAC Adjustment'!$O$5,'Census Tract'!O328)</f>
        <v>2.5084041934771504</v>
      </c>
      <c r="U332" s="196">
        <f ca="1">IF($L332=1,'Census Tract'!P328*'DAC Adjustment'!$O$5,'Census Tract'!P328)</f>
        <v>11.440305858916183</v>
      </c>
      <c r="V332" s="196">
        <f ca="1">IF($L332=1,'Census Tract'!Q328*'DAC Adjustment'!$O$5,'Census Tract'!Q328)</f>
        <v>24.814224567146081</v>
      </c>
      <c r="W332" s="196">
        <f ca="1">IF($L332=1,'Census Tract'!R328*'DAC Adjustment'!$O$5,'Census Tract'!R328)</f>
        <v>0.21946277058868177</v>
      </c>
      <c r="X332" s="196">
        <f ca="1">IF($L332=1,'Census Tract'!S328*'DAC Adjustment'!$O$5,'Census Tract'!S328)</f>
        <v>1.0424778573060427</v>
      </c>
      <c r="Y332" s="196">
        <f ca="1">IF($L332=1,'Census Tract'!T328*'DAC Adjustment'!$O$5,'Census Tract'!T328)</f>
        <v>4.5740971321772905</v>
      </c>
      <c r="Z332" s="197">
        <f ca="1">IF($L332=1,'Census Tract'!U328*'DAC Adjustment'!$O$5,'Census Tract'!U328)</f>
        <v>9.8265486187008246</v>
      </c>
    </row>
    <row r="333" spans="1:26" x14ac:dyDescent="0.25">
      <c r="A333" s="193">
        <v>39</v>
      </c>
      <c r="B333" s="53" t="s">
        <v>46</v>
      </c>
      <c r="C333" s="173">
        <v>41039002002</v>
      </c>
      <c r="D333" s="53">
        <v>5027</v>
      </c>
      <c r="E333" s="173">
        <f t="shared" si="21"/>
        <v>373340</v>
      </c>
      <c r="F333" s="53">
        <v>335956</v>
      </c>
      <c r="G333" s="53">
        <v>2891</v>
      </c>
      <c r="H333" s="53">
        <v>673</v>
      </c>
      <c r="I333" s="53">
        <v>67273</v>
      </c>
      <c r="J333" s="194">
        <f t="shared" si="22"/>
        <v>0</v>
      </c>
      <c r="K333" s="172">
        <f>VLOOKUP($C333,'DAC Definition'!$A$6:$D$834,MATCH('DAC Definition'!$A$3,'DAC Definition'!$A$6:$D$6,0),FALSE)</f>
        <v>0</v>
      </c>
      <c r="L333" s="172">
        <f t="shared" si="23"/>
        <v>0</v>
      </c>
      <c r="M333" s="173">
        <f>'Census Tract'!G329</f>
        <v>3812</v>
      </c>
      <c r="N333" s="195">
        <f t="shared" si="20"/>
        <v>32.803379013918487</v>
      </c>
      <c r="O333" s="196">
        <f ca="1">IF($L333=1,'Census Tract'!J329*'DAC Adjustment'!$O$5,'Census Tract'!J329)</f>
        <v>0.3620697280067412</v>
      </c>
      <c r="P333" s="196">
        <f ca="1">IF($L333=1,'Census Tract'!K329*'DAC Adjustment'!$O$5,'Census Tract'!K329)</f>
        <v>1.7993309829479951</v>
      </c>
      <c r="Q333" s="196">
        <f ca="1">IF($L333=1,'Census Tract'!L329*'DAC Adjustment'!$O$5,'Census Tract'!L329)</f>
        <v>8.2794133282944316</v>
      </c>
      <c r="R333" s="196">
        <f ca="1">IF($L333=1,'Census Tract'!M329*'DAC Adjustment'!$O$5,'Census Tract'!M329)</f>
        <v>17.982306228475519</v>
      </c>
      <c r="S333" s="196">
        <f ca="1">IF($L333=1,'Census Tract'!N329*'DAC Adjustment'!$O$5,'Census Tract'!N329)</f>
        <v>0.95641519630744187</v>
      </c>
      <c r="T333" s="196">
        <f ca="1">IF($L333=1,'Census Tract'!O329*'DAC Adjustment'!$O$5,'Census Tract'!O329)</f>
        <v>4.5511836199594935</v>
      </c>
      <c r="U333" s="196">
        <f ca="1">IF($L333=1,'Census Tract'!P329*'DAC Adjustment'!$O$5,'Census Tract'!P329)</f>
        <v>20.756994733074006</v>
      </c>
      <c r="V333" s="196">
        <f ca="1">IF($L333=1,'Census Tract'!Q329*'DAC Adjustment'!$O$5,'Census Tract'!Q329)</f>
        <v>45.022286554003266</v>
      </c>
      <c r="W333" s="196">
        <f ca="1">IF($L333=1,'Census Tract'!R329*'DAC Adjustment'!$O$5,'Census Tract'!R329)</f>
        <v>0.39818756853120174</v>
      </c>
      <c r="X333" s="196">
        <f ca="1">IF($L333=1,'Census Tract'!S329*'DAC Adjustment'!$O$5,'Census Tract'!S329)</f>
        <v>1.8914448320088693</v>
      </c>
      <c r="Y333" s="196">
        <f ca="1">IF($L333=1,'Census Tract'!T329*'DAC Adjustment'!$O$5,'Census Tract'!T329)</f>
        <v>8.2991234021227172</v>
      </c>
      <c r="Z333" s="197">
        <f ca="1">IF($L333=1,'Census Tract'!U329*'DAC Adjustment'!$O$5,'Census Tract'!U329)</f>
        <v>17.829035380527149</v>
      </c>
    </row>
    <row r="334" spans="1:26" x14ac:dyDescent="0.25">
      <c r="A334" s="193">
        <v>39</v>
      </c>
      <c r="B334" s="53" t="s">
        <v>46</v>
      </c>
      <c r="C334" s="173">
        <v>41039000300</v>
      </c>
      <c r="D334" s="53">
        <v>2398</v>
      </c>
      <c r="E334" s="173">
        <f t="shared" si="21"/>
        <v>373340</v>
      </c>
      <c r="F334" s="53">
        <v>335956</v>
      </c>
      <c r="G334" s="53">
        <v>2891</v>
      </c>
      <c r="H334" s="53">
        <v>673</v>
      </c>
      <c r="I334" s="53">
        <v>54375</v>
      </c>
      <c r="J334" s="194">
        <f t="shared" si="22"/>
        <v>0</v>
      </c>
      <c r="K334" s="172">
        <f>VLOOKUP($C334,'DAC Definition'!$A$6:$D$834,MATCH('DAC Definition'!$A$3,'DAC Definition'!$A$6:$D$6,0),FALSE)</f>
        <v>0</v>
      </c>
      <c r="L334" s="172">
        <f t="shared" si="23"/>
        <v>0</v>
      </c>
      <c r="M334" s="173">
        <f>'Census Tract'!G330</f>
        <v>2061</v>
      </c>
      <c r="N334" s="195">
        <f t="shared" si="20"/>
        <v>17.735510007262857</v>
      </c>
      <c r="O334" s="196">
        <f ca="1">IF($L334=1,'Census Tract'!J330*'DAC Adjustment'!$O$5,'Census Tract'!J330)</f>
        <v>3.4726238198059187</v>
      </c>
      <c r="P334" s="196">
        <f ca="1">IF($L334=1,'Census Tract'!K330*'DAC Adjustment'!$O$5,'Census Tract'!K330)</f>
        <v>17.517217824983749</v>
      </c>
      <c r="Q334" s="196">
        <f ca="1">IF($L334=1,'Census Tract'!L330*'DAC Adjustment'!$O$5,'Census Tract'!L330)</f>
        <v>81.167078303238867</v>
      </c>
      <c r="R334" s="196">
        <f ca="1">IF($L334=1,'Census Tract'!M330*'DAC Adjustment'!$O$5,'Census Tract'!M330)</f>
        <v>176.56413101556382</v>
      </c>
      <c r="S334" s="196">
        <f ca="1">IF($L334=1,'Census Tract'!N330*'DAC Adjustment'!$O$5,'Census Tract'!N330)</f>
        <v>0.68559351649549405</v>
      </c>
      <c r="T334" s="196">
        <f ca="1">IF($L334=1,'Census Tract'!O330*'DAC Adjustment'!$O$5,'Census Tract'!O330)</f>
        <v>3.583454221569923</v>
      </c>
      <c r="U334" s="196">
        <f ca="1">IF($L334=1,'Census Tract'!P330*'DAC Adjustment'!$O$5,'Census Tract'!P330)</f>
        <v>16.718392030115453</v>
      </c>
      <c r="V334" s="196">
        <f ca="1">IF($L334=1,'Census Tract'!Q330*'DAC Adjustment'!$O$5,'Census Tract'!Q330)</f>
        <v>36.404180526194416</v>
      </c>
      <c r="W334" s="196">
        <f ca="1">IF($L334=1,'Census Tract'!R330*'DAC Adjustment'!$O$5,'Census Tract'!R330)</f>
        <v>0.46822938364052763</v>
      </c>
      <c r="X334" s="196">
        <f ca="1">IF($L334=1,'Census Tract'!S330*'DAC Adjustment'!$O$5,'Census Tract'!S330)</f>
        <v>2.4256299739970384</v>
      </c>
      <c r="Y334" s="196">
        <f ca="1">IF($L334=1,'Census Tract'!T330*'DAC Adjustment'!$O$5,'Census Tract'!T330)</f>
        <v>11.177231770136336</v>
      </c>
      <c r="Z334" s="197">
        <f ca="1">IF($L334=1,'Census Tract'!U330*'DAC Adjustment'!$O$5,'Census Tract'!U330)</f>
        <v>24.292766063401146</v>
      </c>
    </row>
    <row r="335" spans="1:26" x14ac:dyDescent="0.25">
      <c r="A335" s="193">
        <v>39</v>
      </c>
      <c r="B335" s="53" t="s">
        <v>46</v>
      </c>
      <c r="C335" s="173">
        <v>41039004403</v>
      </c>
      <c r="D335" s="53">
        <v>5229</v>
      </c>
      <c r="E335" s="173">
        <f t="shared" si="21"/>
        <v>373340</v>
      </c>
      <c r="F335" s="53">
        <v>335956</v>
      </c>
      <c r="G335" s="53">
        <v>2891</v>
      </c>
      <c r="H335" s="53">
        <v>673</v>
      </c>
      <c r="I335" s="53">
        <v>35129</v>
      </c>
      <c r="J335" s="194">
        <f t="shared" si="22"/>
        <v>1</v>
      </c>
      <c r="K335" s="172">
        <f>VLOOKUP($C335,'DAC Definition'!$A$6:$D$834,MATCH('DAC Definition'!$A$3,'DAC Definition'!$A$6:$D$6,0),FALSE)</f>
        <v>1</v>
      </c>
      <c r="L335" s="172">
        <f t="shared" si="23"/>
        <v>1</v>
      </c>
      <c r="M335" s="173">
        <f>'Census Tract'!G331</f>
        <v>2984</v>
      </c>
      <c r="N335" s="195">
        <f t="shared" si="20"/>
        <v>25.678195954232102</v>
      </c>
      <c r="O335" s="196">
        <f ca="1">IF($L335=1,'Census Tract'!J331*'DAC Adjustment'!$O$5,'Census Tract'!J331)</f>
        <v>1.6832736836274673</v>
      </c>
      <c r="P335" s="196">
        <f ca="1">IF($L335=1,'Census Tract'!K331*'DAC Adjustment'!$O$5,'Census Tract'!K331)</f>
        <v>8.3651469798533178</v>
      </c>
      <c r="Q335" s="196">
        <f ca="1">IF($L335=1,'Census Tract'!L331*'DAC Adjustment'!$O$5,'Census Tract'!L331)</f>
        <v>38.491255947067302</v>
      </c>
      <c r="R335" s="196">
        <f ca="1">IF($L335=1,'Census Tract'!M331*'DAC Adjustment'!$O$5,'Census Tract'!M331)</f>
        <v>83.600313707418167</v>
      </c>
      <c r="S335" s="196">
        <f ca="1">IF($L335=1,'Census Tract'!N331*'DAC Adjustment'!$O$5,'Census Tract'!N331)</f>
        <v>0.93584173195875087</v>
      </c>
      <c r="T335" s="196">
        <f ca="1">IF($L335=1,'Census Tract'!O331*'DAC Adjustment'!$O$5,'Census Tract'!O331)</f>
        <v>4.4532830279246882</v>
      </c>
      <c r="U335" s="196">
        <f ca="1">IF($L335=1,'Census Tract'!P331*'DAC Adjustment'!$O$5,'Census Tract'!P331)</f>
        <v>20.310490649099169</v>
      </c>
      <c r="V335" s="196">
        <f ca="1">IF($L335=1,'Census Tract'!Q331*'DAC Adjustment'!$O$5,'Census Tract'!Q331)</f>
        <v>44.053811344814314</v>
      </c>
      <c r="W335" s="196">
        <f ca="1">IF($L335=1,'Census Tract'!R331*'DAC Adjustment'!$O$5,'Census Tract'!R331)</f>
        <v>0.38962214864149586</v>
      </c>
      <c r="X335" s="196">
        <f ca="1">IF($L335=1,'Census Tract'!S331*'DAC Adjustment'!$O$5,'Census Tract'!S331)</f>
        <v>1.8507579284871674</v>
      </c>
      <c r="Y335" s="196">
        <f ca="1">IF($L335=1,'Census Tract'!T331*'DAC Adjustment'!$O$5,'Census Tract'!T331)</f>
        <v>8.1206008105765317</v>
      </c>
      <c r="Z335" s="197">
        <f ca="1">IF($L335=1,'Census Tract'!U331*'DAC Adjustment'!$O$5,'Census Tract'!U331)</f>
        <v>17.445514682415077</v>
      </c>
    </row>
    <row r="336" spans="1:26" x14ac:dyDescent="0.25">
      <c r="A336" s="193">
        <v>39</v>
      </c>
      <c r="B336" s="53" t="s">
        <v>46</v>
      </c>
      <c r="C336" s="173">
        <v>41039003302</v>
      </c>
      <c r="D336" s="53">
        <v>3523</v>
      </c>
      <c r="E336" s="173">
        <f t="shared" si="21"/>
        <v>373340</v>
      </c>
      <c r="F336" s="53">
        <v>335956</v>
      </c>
      <c r="G336" s="53">
        <v>2891</v>
      </c>
      <c r="H336" s="53">
        <v>673</v>
      </c>
      <c r="I336" s="53">
        <v>37443</v>
      </c>
      <c r="J336" s="194">
        <f t="shared" si="22"/>
        <v>1</v>
      </c>
      <c r="K336" s="172">
        <f>VLOOKUP($C336,'DAC Definition'!$A$6:$D$834,MATCH('DAC Definition'!$A$3,'DAC Definition'!$A$6:$D$6,0),FALSE)</f>
        <v>1</v>
      </c>
      <c r="L336" s="172">
        <f t="shared" si="23"/>
        <v>1</v>
      </c>
      <c r="M336" s="173">
        <f>'Census Tract'!G332</f>
        <v>2240</v>
      </c>
      <c r="N336" s="195">
        <f t="shared" si="20"/>
        <v>19.275857552774767</v>
      </c>
      <c r="O336" s="196">
        <f ca="1">IF($L336=1,'Census Tract'!J332*'DAC Adjustment'!$O$5,'Census Tract'!J332)</f>
        <v>1.3552575399975701</v>
      </c>
      <c r="P336" s="196">
        <f ca="1">IF($L336=1,'Census Tract'!K332*'DAC Adjustment'!$O$5,'Census Tract'!K332)</f>
        <v>6.7350476799488401</v>
      </c>
      <c r="Q336" s="196">
        <f ca="1">IF($L336=1,'Census Tract'!L332*'DAC Adjustment'!$O$5,'Census Tract'!L332)</f>
        <v>30.990542627519787</v>
      </c>
      <c r="R336" s="196">
        <f ca="1">IF($L336=1,'Census Tract'!M332*'DAC Adjustment'!$O$5,'Census Tract'!M332)</f>
        <v>67.309289392547541</v>
      </c>
      <c r="S336" s="196">
        <f ca="1">IF($L336=1,'Census Tract'!N332*'DAC Adjustment'!$O$5,'Census Tract'!N332)</f>
        <v>0.70250853873579155</v>
      </c>
      <c r="T336" s="196">
        <f ca="1">IF($L336=1,'Census Tract'!O332*'DAC Adjustment'!$O$5,'Census Tract'!O332)</f>
        <v>3.3429470450909191</v>
      </c>
      <c r="U336" s="196">
        <f ca="1">IF($L336=1,'Census Tract'!P332*'DAC Adjustment'!$O$5,'Census Tract'!P332)</f>
        <v>15.246480916213855</v>
      </c>
      <c r="V336" s="196">
        <f ca="1">IF($L336=1,'Census Tract'!Q332*'DAC Adjustment'!$O$5,'Census Tract'!Q332)</f>
        <v>33.069885191817718</v>
      </c>
      <c r="W336" s="196">
        <f ca="1">IF($L336=1,'Census Tract'!R332*'DAC Adjustment'!$O$5,'Census Tract'!R332)</f>
        <v>0.29247775233141787</v>
      </c>
      <c r="X336" s="196">
        <f ca="1">IF($L336=1,'Census Tract'!S332*'DAC Adjustment'!$O$5,'Census Tract'!S332)</f>
        <v>1.3893089007410373</v>
      </c>
      <c r="Y336" s="196">
        <f ca="1">IF($L336=1,'Census Tract'!T332*'DAC Adjustment'!$O$5,'Census Tract'!T332)</f>
        <v>6.095893369869783</v>
      </c>
      <c r="Z336" s="197">
        <f ca="1">IF($L336=1,'Census Tract'!U332*'DAC Adjustment'!$O$5,'Census Tract'!U332)</f>
        <v>13.095828716022043</v>
      </c>
    </row>
    <row r="337" spans="1:26" x14ac:dyDescent="0.25">
      <c r="A337" s="193">
        <v>39</v>
      </c>
      <c r="B337" s="53" t="s">
        <v>46</v>
      </c>
      <c r="C337" s="173">
        <v>41039002102</v>
      </c>
      <c r="D337" s="53">
        <v>6663</v>
      </c>
      <c r="E337" s="173">
        <f t="shared" si="21"/>
        <v>373340</v>
      </c>
      <c r="F337" s="53">
        <v>335956</v>
      </c>
      <c r="G337" s="53">
        <v>2891</v>
      </c>
      <c r="H337" s="53">
        <v>673</v>
      </c>
      <c r="I337" s="53">
        <v>38651</v>
      </c>
      <c r="J337" s="194">
        <f t="shared" si="22"/>
        <v>1</v>
      </c>
      <c r="K337" s="172">
        <f>VLOOKUP($C337,'DAC Definition'!$A$6:$D$834,MATCH('DAC Definition'!$A$3,'DAC Definition'!$A$6:$D$6,0),FALSE)</f>
        <v>1</v>
      </c>
      <c r="L337" s="172">
        <f t="shared" si="23"/>
        <v>1</v>
      </c>
      <c r="M337" s="173">
        <f>'Census Tract'!G333</f>
        <v>4142</v>
      </c>
      <c r="N337" s="195">
        <f t="shared" si="20"/>
        <v>35.643125885532633</v>
      </c>
      <c r="O337" s="196">
        <f ca="1">IF($L337=1,'Census Tract'!J333*'DAC Adjustment'!$O$5,'Census Tract'!J333)</f>
        <v>3.7214808661827044</v>
      </c>
      <c r="P337" s="196">
        <f ca="1">IF($L337=1,'Census Tract'!K333*'DAC Adjustment'!$O$5,'Census Tract'!K333)</f>
        <v>18.494160950252127</v>
      </c>
      <c r="Q337" s="196">
        <f ca="1">IF($L337=1,'Census Tract'!L333*'DAC Adjustment'!$O$5,'Census Tract'!L333)</f>
        <v>85.098741764713679</v>
      </c>
      <c r="R337" s="196">
        <f ca="1">IF($L337=1,'Census Tract'!M333*'DAC Adjustment'!$O$5,'Census Tract'!M333)</f>
        <v>184.82851059524023</v>
      </c>
      <c r="S337" s="196">
        <f ca="1">IF($L337=1,'Census Tract'!N333*'DAC Adjustment'!$O$5,'Census Tract'!N333)</f>
        <v>1.2990135568944861</v>
      </c>
      <c r="T337" s="196">
        <f ca="1">IF($L337=1,'Census Tract'!O333*'DAC Adjustment'!$O$5,'Census Tract'!O333)</f>
        <v>6.1814672592707973</v>
      </c>
      <c r="U337" s="196">
        <f ca="1">IF($L337=1,'Census Tract'!P333*'DAC Adjustment'!$O$5,'Census Tract'!P333)</f>
        <v>28.192376765606156</v>
      </c>
      <c r="V337" s="196">
        <f ca="1">IF($L337=1,'Census Tract'!Q333*'DAC Adjustment'!$O$5,'Census Tract'!Q333)</f>
        <v>61.149760921655798</v>
      </c>
      <c r="W337" s="196">
        <f ca="1">IF($L337=1,'Census Tract'!R333*'DAC Adjustment'!$O$5,'Census Tract'!R333)</f>
        <v>0.54082270096282714</v>
      </c>
      <c r="X337" s="196">
        <f ca="1">IF($L337=1,'Census Tract'!S333*'DAC Adjustment'!$O$5,'Census Tract'!S333)</f>
        <v>2.5689810119952572</v>
      </c>
      <c r="Y337" s="196">
        <f ca="1">IF($L337=1,'Census Tract'!T333*'DAC Adjustment'!$O$5,'Census Tract'!T333)</f>
        <v>11.271959972321714</v>
      </c>
      <c r="Z337" s="197">
        <f ca="1">IF($L337=1,'Census Tract'!U333*'DAC Adjustment'!$O$5,'Census Tract'!U333)</f>
        <v>24.215590420430043</v>
      </c>
    </row>
    <row r="338" spans="1:26" x14ac:dyDescent="0.25">
      <c r="A338" s="193">
        <v>39</v>
      </c>
      <c r="B338" s="53" t="s">
        <v>46</v>
      </c>
      <c r="C338" s="173">
        <v>41039001302</v>
      </c>
      <c r="D338" s="53">
        <v>4945</v>
      </c>
      <c r="E338" s="173">
        <f t="shared" si="21"/>
        <v>373340</v>
      </c>
      <c r="F338" s="53">
        <v>335956</v>
      </c>
      <c r="G338" s="53">
        <v>2891</v>
      </c>
      <c r="H338" s="53">
        <v>673</v>
      </c>
      <c r="I338" s="53">
        <v>48486</v>
      </c>
      <c r="J338" s="194">
        <f t="shared" si="22"/>
        <v>1</v>
      </c>
      <c r="K338" s="172">
        <f>VLOOKUP($C338,'DAC Definition'!$A$6:$D$834,MATCH('DAC Definition'!$A$3,'DAC Definition'!$A$6:$D$6,0),FALSE)</f>
        <v>1</v>
      </c>
      <c r="L338" s="172">
        <f t="shared" si="23"/>
        <v>1</v>
      </c>
      <c r="M338" s="173">
        <f>'Census Tract'!G334</f>
        <v>3681</v>
      </c>
      <c r="N338" s="195">
        <f t="shared" si="20"/>
        <v>31.676085558823178</v>
      </c>
      <c r="O338" s="196">
        <f ca="1">IF($L338=1,'Census Tract'!J334*'DAC Adjustment'!$O$5,'Census Tract'!J334)</f>
        <v>2.1819140814709757</v>
      </c>
      <c r="P338" s="196">
        <f ca="1">IF($L338=1,'Census Tract'!K334*'DAC Adjustment'!$O$5,'Census Tract'!K334)</f>
        <v>11.006393500653505</v>
      </c>
      <c r="Q338" s="196">
        <f ca="1">IF($L338=1,'Census Tract'!L334*'DAC Adjustment'!$O$5,'Census Tract'!L334)</f>
        <v>50.998783712654514</v>
      </c>
      <c r="R338" s="196">
        <f ca="1">IF($L338=1,'Census Tract'!M334*'DAC Adjustment'!$O$5,'Census Tract'!M334)</f>
        <v>110.93852479738965</v>
      </c>
      <c r="S338" s="196">
        <f ca="1">IF($L338=1,'Census Tract'!N334*'DAC Adjustment'!$O$5,'Census Tract'!N334)</f>
        <v>1.5306099795123205</v>
      </c>
      <c r="T338" s="196">
        <f ca="1">IF($L338=1,'Census Tract'!O334*'DAC Adjustment'!$O$5,'Census Tract'!O334)</f>
        <v>8.0001789116926787</v>
      </c>
      <c r="U338" s="196">
        <f ca="1">IF($L338=1,'Census Tract'!P334*'DAC Adjustment'!$O$5,'Census Tract'!P334)</f>
        <v>37.324357752823261</v>
      </c>
      <c r="V338" s="196">
        <f ca="1">IF($L338=1,'Census Tract'!Q334*'DAC Adjustment'!$O$5,'Census Tract'!Q334)</f>
        <v>81.273525301383827</v>
      </c>
      <c r="W338" s="196">
        <f ca="1">IF($L338=1,'Census Tract'!R334*'DAC Adjustment'!$O$5,'Census Tract'!R334)</f>
        <v>1.0453374340009598</v>
      </c>
      <c r="X338" s="196">
        <f ca="1">IF($L338=1,'Census Tract'!S334*'DAC Adjustment'!$O$5,'Census Tract'!S334)</f>
        <v>5.4152983589781059</v>
      </c>
      <c r="Y338" s="196">
        <f ca="1">IF($L338=1,'Census Tract'!T334*'DAC Adjustment'!$O$5,'Census Tract'!T334)</f>
        <v>24.953535993372064</v>
      </c>
      <c r="Z338" s="197">
        <f ca="1">IF($L338=1,'Census Tract'!U334*'DAC Adjustment'!$O$5,'Census Tract'!U334)</f>
        <v>54.234395851152122</v>
      </c>
    </row>
    <row r="339" spans="1:26" x14ac:dyDescent="0.25">
      <c r="A339" s="193">
        <v>39</v>
      </c>
      <c r="B339" s="53" t="s">
        <v>46</v>
      </c>
      <c r="C339" s="173">
        <v>41039001002</v>
      </c>
      <c r="D339" s="53">
        <v>3733</v>
      </c>
      <c r="E339" s="173">
        <f t="shared" si="21"/>
        <v>373340</v>
      </c>
      <c r="F339" s="53">
        <v>335956</v>
      </c>
      <c r="G339" s="53">
        <v>2891</v>
      </c>
      <c r="H339" s="53">
        <v>673</v>
      </c>
      <c r="I339" s="53">
        <v>69650</v>
      </c>
      <c r="J339" s="194">
        <f t="shared" si="22"/>
        <v>0</v>
      </c>
      <c r="K339" s="172">
        <f>VLOOKUP($C339,'DAC Definition'!$A$6:$D$834,MATCH('DAC Definition'!$A$3,'DAC Definition'!$A$6:$D$6,0),FALSE)</f>
        <v>0</v>
      </c>
      <c r="L339" s="172">
        <f t="shared" si="23"/>
        <v>0</v>
      </c>
      <c r="M339" s="173">
        <f>'Census Tract'!G335</f>
        <v>3518</v>
      </c>
      <c r="N339" s="195">
        <f t="shared" si="20"/>
        <v>30.273422710116801</v>
      </c>
      <c r="O339" s="196">
        <f ca="1">IF($L339=1,'Census Tract'!J335*'DAC Adjustment'!$O$5,'Census Tract'!J335)</f>
        <v>2.9240721810135679</v>
      </c>
      <c r="P339" s="196">
        <f ca="1">IF($L339=1,'Census Tract'!K335*'DAC Adjustment'!$O$5,'Census Tract'!K335)</f>
        <v>14.750117487143397</v>
      </c>
      <c r="Q339" s="196">
        <f ca="1">IF($L339=1,'Census Tract'!L335*'DAC Adjustment'!$O$5,'Census Tract'!L335)</f>
        <v>68.345553102240515</v>
      </c>
      <c r="R339" s="196">
        <f ca="1">IF($L339=1,'Census Tract'!M335*'DAC Adjustment'!$O$5,'Census Tract'!M335)</f>
        <v>148.67324837283979</v>
      </c>
      <c r="S339" s="196">
        <f ca="1">IF($L339=1,'Census Tract'!N335*'DAC Adjustment'!$O$5,'Census Tract'!N335)</f>
        <v>1.1702658859927937</v>
      </c>
      <c r="T339" s="196">
        <f ca="1">IF($L339=1,'Census Tract'!O335*'DAC Adjustment'!$O$5,'Census Tract'!O335)</f>
        <v>6.1167355417190628</v>
      </c>
      <c r="U339" s="196">
        <f ca="1">IF($L339=1,'Census Tract'!P335*'DAC Adjustment'!$O$5,'Census Tract'!P335)</f>
        <v>28.537264998518275</v>
      </c>
      <c r="V339" s="196">
        <f ca="1">IF($L339=1,'Census Tract'!Q335*'DAC Adjustment'!$O$5,'Census Tract'!Q335)</f>
        <v>62.139692911767085</v>
      </c>
      <c r="W339" s="196">
        <f ca="1">IF($L339=1,'Census Tract'!R335*'DAC Adjustment'!$O$5,'Census Tract'!R335)</f>
        <v>0.79923870531168184</v>
      </c>
      <c r="X339" s="196">
        <f ca="1">IF($L339=1,'Census Tract'!S335*'DAC Adjustment'!$O$5,'Census Tract'!S335)</f>
        <v>4.1404008969051826</v>
      </c>
      <c r="Y339" s="196">
        <f ca="1">IF($L339=1,'Census Tract'!T335*'DAC Adjustment'!$O$5,'Census Tract'!T335)</f>
        <v>19.078845884201662</v>
      </c>
      <c r="Z339" s="197">
        <f ca="1">IF($L339=1,'Census Tract'!U335*'DAC Adjustment'!$O$5,'Census Tract'!U335)</f>
        <v>41.466254736072408</v>
      </c>
    </row>
    <row r="340" spans="1:26" x14ac:dyDescent="0.25">
      <c r="A340" s="193">
        <v>39</v>
      </c>
      <c r="B340" s="53" t="s">
        <v>46</v>
      </c>
      <c r="C340" s="173">
        <v>41039005200</v>
      </c>
      <c r="D340" s="53">
        <v>2378</v>
      </c>
      <c r="E340" s="173">
        <f t="shared" si="21"/>
        <v>373340</v>
      </c>
      <c r="F340" s="53">
        <v>335956</v>
      </c>
      <c r="G340" s="53">
        <v>2891</v>
      </c>
      <c r="H340" s="53">
        <v>673</v>
      </c>
      <c r="I340" s="53">
        <v>85306</v>
      </c>
      <c r="J340" s="194">
        <f t="shared" si="22"/>
        <v>0</v>
      </c>
      <c r="K340" s="172">
        <f>VLOOKUP($C340,'DAC Definition'!$A$6:$D$834,MATCH('DAC Definition'!$A$3,'DAC Definition'!$A$6:$D$6,0),FALSE)</f>
        <v>0</v>
      </c>
      <c r="L340" s="172">
        <f t="shared" si="23"/>
        <v>0</v>
      </c>
      <c r="M340" s="173">
        <f>'Census Tract'!G336</f>
        <v>1917</v>
      </c>
      <c r="N340" s="195">
        <f t="shared" si="20"/>
        <v>16.49634773601305</v>
      </c>
      <c r="O340" s="196">
        <f ca="1">IF($L340=1,'Census Tract'!J336*'DAC Adjustment'!$O$5,'Census Tract'!J336)</f>
        <v>0.1096725732136602</v>
      </c>
      <c r="P340" s="196">
        <f ca="1">IF($L340=1,'Census Tract'!K336*'DAC Adjustment'!$O$5,'Census Tract'!K336)</f>
        <v>0.54502556744897779</v>
      </c>
      <c r="Q340" s="196">
        <f ca="1">IF($L340=1,'Census Tract'!L336*'DAC Adjustment'!$O$5,'Census Tract'!L336)</f>
        <v>2.507872086993749</v>
      </c>
      <c r="R340" s="196">
        <f ca="1">IF($L340=1,'Census Tract'!M336*'DAC Adjustment'!$O$5,'Census Tract'!M336)</f>
        <v>5.4469226335216305</v>
      </c>
      <c r="S340" s="196">
        <f ca="1">IF($L340=1,'Census Tract'!N336*'DAC Adjustment'!$O$5,'Census Tract'!N336)</f>
        <v>0.48096745312732586</v>
      </c>
      <c r="T340" s="196">
        <f ca="1">IF($L340=1,'Census Tract'!O336*'DAC Adjustment'!$O$5,'Census Tract'!O336)</f>
        <v>2.2887248162283185</v>
      </c>
      <c r="U340" s="196">
        <f ca="1">IF($L340=1,'Census Tract'!P336*'DAC Adjustment'!$O$5,'Census Tract'!P336)</f>
        <v>10.438394255850701</v>
      </c>
      <c r="V340" s="196">
        <f ca="1">IF($L340=1,'Census Tract'!Q336*'DAC Adjustment'!$O$5,'Census Tract'!Q336)</f>
        <v>22.641060683112347</v>
      </c>
      <c r="W340" s="196">
        <f ca="1">IF($L340=1,'Census Tract'!R336*'DAC Adjustment'!$O$5,'Census Tract'!R336)</f>
        <v>0.20024280400690286</v>
      </c>
      <c r="X340" s="196">
        <f ca="1">IF($L340=1,'Census Tract'!S336*'DAC Adjustment'!$O$5,'Census Tract'!S336)</f>
        <v>0.95118041525734587</v>
      </c>
      <c r="Y340" s="196">
        <f ca="1">IF($L340=1,'Census Tract'!T336*'DAC Adjustment'!$O$5,'Census Tract'!T336)</f>
        <v>4.1735098535858475</v>
      </c>
      <c r="Z340" s="197">
        <f ca="1">IF($L340=1,'Census Tract'!U336*'DAC Adjustment'!$O$5,'Census Tract'!U336)</f>
        <v>8.9659655887908052</v>
      </c>
    </row>
    <row r="341" spans="1:26" x14ac:dyDescent="0.25">
      <c r="A341" s="193">
        <v>39</v>
      </c>
      <c r="B341" s="53" t="s">
        <v>46</v>
      </c>
      <c r="C341" s="173">
        <v>41039000706</v>
      </c>
      <c r="D341" s="53">
        <v>2601</v>
      </c>
      <c r="E341" s="173">
        <f t="shared" si="21"/>
        <v>373340</v>
      </c>
      <c r="F341" s="53">
        <v>335956</v>
      </c>
      <c r="G341" s="53">
        <v>2891</v>
      </c>
      <c r="H341" s="53">
        <v>673</v>
      </c>
      <c r="I341" s="53">
        <v>53750</v>
      </c>
      <c r="J341" s="194">
        <f t="shared" si="22"/>
        <v>0</v>
      </c>
      <c r="K341" s="172">
        <f>VLOOKUP($C341,'DAC Definition'!$A$6:$D$834,MATCH('DAC Definition'!$A$3,'DAC Definition'!$A$6:$D$6,0),FALSE)</f>
        <v>0</v>
      </c>
      <c r="L341" s="172">
        <f t="shared" si="23"/>
        <v>0</v>
      </c>
      <c r="M341" s="173">
        <f>'Census Tract'!G337</f>
        <v>2317</v>
      </c>
      <c r="N341" s="195">
        <f t="shared" si="20"/>
        <v>19.938465156151398</v>
      </c>
      <c r="O341" s="196">
        <f ca="1">IF($L341=1,'Census Tract'!J337*'DAC Adjustment'!$O$5,'Census Tract'!J337)</f>
        <v>0.58081938225072449</v>
      </c>
      <c r="P341" s="196">
        <f ca="1">IF($L341=1,'Census Tract'!K337*'DAC Adjustment'!$O$5,'Census Tract'!K337)</f>
        <v>2.9298709459486099</v>
      </c>
      <c r="Q341" s="196">
        <f ca="1">IF($L341=1,'Census Tract'!L337*'DAC Adjustment'!$O$5,'Census Tract'!L337)</f>
        <v>13.575732565762964</v>
      </c>
      <c r="R341" s="196">
        <f ca="1">IF($L341=1,'Census Tract'!M337*'DAC Adjustment'!$O$5,'Census Tract'!M337)</f>
        <v>29.531522798178372</v>
      </c>
      <c r="S341" s="196">
        <f ca="1">IF($L341=1,'Census Tract'!N337*'DAC Adjustment'!$O$5,'Census Tract'!N337)</f>
        <v>0.77075214833578831</v>
      </c>
      <c r="T341" s="196">
        <f ca="1">IF($L341=1,'Census Tract'!O337*'DAC Adjustment'!$O$5,'Census Tract'!O337)</f>
        <v>4.0285606168740955</v>
      </c>
      <c r="U341" s="196">
        <f ca="1">IF($L341=1,'Census Tract'!P337*'DAC Adjustment'!$O$5,'Census Tract'!P337)</f>
        <v>18.795009380775113</v>
      </c>
      <c r="V341" s="196">
        <f ca="1">IF($L341=1,'Census Tract'!Q337*'DAC Adjustment'!$O$5,'Census Tract'!Q337)</f>
        <v>40.926000135464569</v>
      </c>
      <c r="W341" s="196">
        <f ca="1">IF($L341=1,'Census Tract'!R337*'DAC Adjustment'!$O$5,'Census Tract'!R337)</f>
        <v>0.52638888010436813</v>
      </c>
      <c r="X341" s="196">
        <f ca="1">IF($L341=1,'Census Tract'!S337*'DAC Adjustment'!$O$5,'Census Tract'!S337)</f>
        <v>2.7269212274386891</v>
      </c>
      <c r="Y341" s="196">
        <f ca="1">IF($L341=1,'Census Tract'!T337*'DAC Adjustment'!$O$5,'Census Tract'!T337)</f>
        <v>12.565573028338617</v>
      </c>
      <c r="Z341" s="197">
        <f ca="1">IF($L341=1,'Census Tract'!U337*'DAC Adjustment'!$O$5,'Census Tract'!U337)</f>
        <v>27.310208136293284</v>
      </c>
    </row>
    <row r="342" spans="1:26" x14ac:dyDescent="0.25">
      <c r="A342" s="193">
        <v>39</v>
      </c>
      <c r="B342" s="53" t="s">
        <v>46</v>
      </c>
      <c r="C342" s="173">
        <v>41039005100</v>
      </c>
      <c r="D342" s="53">
        <v>3319</v>
      </c>
      <c r="E342" s="173">
        <f t="shared" si="21"/>
        <v>373340</v>
      </c>
      <c r="F342" s="53">
        <v>335956</v>
      </c>
      <c r="G342" s="53">
        <v>2891</v>
      </c>
      <c r="H342" s="53">
        <v>673</v>
      </c>
      <c r="I342" s="53">
        <v>38438</v>
      </c>
      <c r="J342" s="194">
        <f t="shared" si="22"/>
        <v>1</v>
      </c>
      <c r="K342" s="172">
        <f>VLOOKUP($C342,'DAC Definition'!$A$6:$D$834,MATCH('DAC Definition'!$A$3,'DAC Definition'!$A$6:$D$6,0),FALSE)</f>
        <v>0</v>
      </c>
      <c r="L342" s="172">
        <f t="shared" si="23"/>
        <v>1</v>
      </c>
      <c r="M342" s="173">
        <f>'Census Tract'!G338</f>
        <v>2254</v>
      </c>
      <c r="N342" s="195">
        <f t="shared" si="20"/>
        <v>19.396331662479611</v>
      </c>
      <c r="O342" s="196">
        <f ca="1">IF($L342=1,'Census Tract'!J338*'DAC Adjustment'!$O$5,'Census Tract'!J338)</f>
        <v>0.35180357389313377</v>
      </c>
      <c r="P342" s="196">
        <f ca="1">IF($L342=1,'Census Tract'!K338*'DAC Adjustment'!$O$5,'Census Tract'!K338)</f>
        <v>1.7483126079128168</v>
      </c>
      <c r="Q342" s="196">
        <f ca="1">IF($L342=1,'Census Tract'!L338*'DAC Adjustment'!$O$5,'Census Tract'!L338)</f>
        <v>8.0446581785986702</v>
      </c>
      <c r="R342" s="196">
        <f ca="1">IF($L342=1,'Census Tract'!M338*'DAC Adjustment'!$O$5,'Census Tract'!M338)</f>
        <v>17.472434475109342</v>
      </c>
      <c r="S342" s="196">
        <f ca="1">IF($L342=1,'Census Tract'!N338*'DAC Adjustment'!$O$5,'Census Tract'!N338)</f>
        <v>0.70689921710289005</v>
      </c>
      <c r="T342" s="196">
        <f ca="1">IF($L342=1,'Census Tract'!O338*'DAC Adjustment'!$O$5,'Census Tract'!O338)</f>
        <v>3.3638404641227364</v>
      </c>
      <c r="U342" s="196">
        <f ca="1">IF($L342=1,'Census Tract'!P338*'DAC Adjustment'!$O$5,'Census Tract'!P338)</f>
        <v>15.341771421940191</v>
      </c>
      <c r="V342" s="196">
        <f ca="1">IF($L342=1,'Census Tract'!Q338*'DAC Adjustment'!$O$5,'Census Tract'!Q338)</f>
        <v>33.276571974266574</v>
      </c>
      <c r="W342" s="196">
        <f ca="1">IF($L342=1,'Census Tract'!R338*'DAC Adjustment'!$O$5,'Census Tract'!R338)</f>
        <v>0.29430573828348916</v>
      </c>
      <c r="X342" s="196">
        <f ca="1">IF($L342=1,'Census Tract'!S338*'DAC Adjustment'!$O$5,'Census Tract'!S338)</f>
        <v>1.3979920813706683</v>
      </c>
      <c r="Y342" s="196">
        <f ca="1">IF($L342=1,'Census Tract'!T338*'DAC Adjustment'!$O$5,'Census Tract'!T338)</f>
        <v>6.1339927034314679</v>
      </c>
      <c r="Z342" s="197">
        <f ca="1">IF($L342=1,'Census Tract'!U338*'DAC Adjustment'!$O$5,'Census Tract'!U338)</f>
        <v>13.177677645497177</v>
      </c>
    </row>
    <row r="343" spans="1:26" x14ac:dyDescent="0.25">
      <c r="A343" s="193">
        <v>39</v>
      </c>
      <c r="B343" s="53" t="s">
        <v>46</v>
      </c>
      <c r="C343" s="173">
        <v>41039003102</v>
      </c>
      <c r="D343" s="53">
        <v>7777</v>
      </c>
      <c r="E343" s="173">
        <f t="shared" si="21"/>
        <v>373340</v>
      </c>
      <c r="F343" s="53">
        <v>335956</v>
      </c>
      <c r="G343" s="53">
        <v>2891</v>
      </c>
      <c r="H343" s="53">
        <v>673</v>
      </c>
      <c r="I343" s="53">
        <v>40438</v>
      </c>
      <c r="J343" s="194">
        <f t="shared" si="22"/>
        <v>1</v>
      </c>
      <c r="K343" s="172">
        <f>VLOOKUP($C343,'DAC Definition'!$A$6:$D$834,MATCH('DAC Definition'!$A$3,'DAC Definition'!$A$6:$D$6,0),FALSE)</f>
        <v>0</v>
      </c>
      <c r="L343" s="172">
        <f t="shared" si="23"/>
        <v>1</v>
      </c>
      <c r="M343" s="173">
        <f>'Census Tract'!G339</f>
        <v>5136</v>
      </c>
      <c r="N343" s="195">
        <f t="shared" si="20"/>
        <v>44.196787674576434</v>
      </c>
      <c r="O343" s="196">
        <f ca="1">IF($L343=1,'Census Tract'!J339*'DAC Adjustment'!$O$5,'Census Tract'!J339)</f>
        <v>1.9411795064815083</v>
      </c>
      <c r="P343" s="196">
        <f ca="1">IF($L343=1,'Census Tract'!K339*'DAC Adjustment'!$O$5,'Census Tract'!K339)</f>
        <v>9.6468281087858454</v>
      </c>
      <c r="Q343" s="196">
        <f ca="1">IF($L343=1,'Census Tract'!L339*'DAC Adjustment'!$O$5,'Census Tract'!L339)</f>
        <v>44.388763366253514</v>
      </c>
      <c r="R343" s="196">
        <f ca="1">IF($L343=1,'Census Tract'!M339*'DAC Adjustment'!$O$5,'Census Tract'!M339)</f>
        <v>96.40928702369051</v>
      </c>
      <c r="S343" s="196">
        <f ca="1">IF($L343=1,'Census Tract'!N339*'DAC Adjustment'!$O$5,'Census Tract'!N339)</f>
        <v>1.6107517209584934</v>
      </c>
      <c r="T343" s="196">
        <f ca="1">IF($L343=1,'Census Tract'!O339*'DAC Adjustment'!$O$5,'Census Tract'!O339)</f>
        <v>7.6649000105298928</v>
      </c>
      <c r="U343" s="196">
        <f ca="1">IF($L343=1,'Census Tract'!P339*'DAC Adjustment'!$O$5,'Census Tract'!P339)</f>
        <v>34.95800267217605</v>
      </c>
      <c r="V343" s="196">
        <f ca="1">IF($L343=1,'Census Tract'!Q339*'DAC Adjustment'!$O$5,'Census Tract'!Q339)</f>
        <v>75.824522475524901</v>
      </c>
      <c r="W343" s="196">
        <f ca="1">IF($L343=1,'Census Tract'!R339*'DAC Adjustment'!$O$5,'Census Tract'!R339)</f>
        <v>0.67060970355989369</v>
      </c>
      <c r="X343" s="196">
        <f ca="1">IF($L343=1,'Census Tract'!S339*'DAC Adjustment'!$O$5,'Census Tract'!S339)</f>
        <v>3.1854868366990923</v>
      </c>
      <c r="Y343" s="196">
        <f ca="1">IF($L343=1,'Census Tract'!T339*'DAC Adjustment'!$O$5,'Census Tract'!T339)</f>
        <v>13.977012655201428</v>
      </c>
      <c r="Z343" s="197">
        <f ca="1">IF($L343=1,'Census Tract'!U339*'DAC Adjustment'!$O$5,'Census Tract'!U339)</f>
        <v>30.026864413164823</v>
      </c>
    </row>
    <row r="344" spans="1:26" x14ac:dyDescent="0.25">
      <c r="A344" s="193">
        <v>39</v>
      </c>
      <c r="B344" s="53" t="s">
        <v>46</v>
      </c>
      <c r="C344" s="173">
        <v>41039002903</v>
      </c>
      <c r="D344" s="53">
        <v>2868</v>
      </c>
      <c r="E344" s="173">
        <f t="shared" si="21"/>
        <v>373340</v>
      </c>
      <c r="F344" s="53">
        <v>335956</v>
      </c>
      <c r="G344" s="53">
        <v>2891</v>
      </c>
      <c r="H344" s="53">
        <v>673</v>
      </c>
      <c r="I344" s="53">
        <v>81086</v>
      </c>
      <c r="J344" s="194">
        <f t="shared" si="22"/>
        <v>0</v>
      </c>
      <c r="K344" s="172">
        <f>VLOOKUP($C344,'DAC Definition'!$A$6:$D$834,MATCH('DAC Definition'!$A$3,'DAC Definition'!$A$6:$D$6,0),FALSE)</f>
        <v>0</v>
      </c>
      <c r="L344" s="172">
        <f t="shared" si="23"/>
        <v>0</v>
      </c>
      <c r="M344" s="173">
        <f>'Census Tract'!G340</f>
        <v>2287</v>
      </c>
      <c r="N344" s="195">
        <f t="shared" si="20"/>
        <v>19.680306349641025</v>
      </c>
      <c r="O344" s="196">
        <f ca="1">IF($L344=1,'Census Tract'!J340*'DAC Adjustment'!$O$5,'Census Tract'!J340)</f>
        <v>0.13170724545750059</v>
      </c>
      <c r="P344" s="196">
        <f ca="1">IF($L344=1,'Census Tract'!K340*'DAC Adjustment'!$O$5,'Census Tract'!K340)</f>
        <v>0.6545284211830189</v>
      </c>
      <c r="Q344" s="196">
        <f ca="1">IF($L344=1,'Census Tract'!L340*'DAC Adjustment'!$O$5,'Census Tract'!L340)</f>
        <v>3.0117367985358721</v>
      </c>
      <c r="R344" s="196">
        <f ca="1">IF($L344=1,'Census Tract'!M340*'DAC Adjustment'!$O$5,'Census Tract'!M340)</f>
        <v>6.5412815187953823</v>
      </c>
      <c r="S344" s="196">
        <f ca="1">IF($L344=1,'Census Tract'!N340*'DAC Adjustment'!$O$5,'Census Tract'!N340)</f>
        <v>0.57379893860312681</v>
      </c>
      <c r="T344" s="196">
        <f ca="1">IF($L344=1,'Census Tract'!O340*'DAC Adjustment'!$O$5,'Census Tract'!O340)</f>
        <v>2.7304713900439039</v>
      </c>
      <c r="U344" s="196">
        <f ca="1">IF($L344=1,'Census Tract'!P340*'DAC Adjustment'!$O$5,'Census Tract'!P340)</f>
        <v>12.453107805493245</v>
      </c>
      <c r="V344" s="196">
        <f ca="1">IF($L344=1,'Census Tract'!Q340*'DAC Adjustment'!$O$5,'Census Tract'!Q340)</f>
        <v>27.011009797745398</v>
      </c>
      <c r="W344" s="196">
        <f ca="1">IF($L344=1,'Census Tract'!R340*'DAC Adjustment'!$O$5,'Census Tract'!R340)</f>
        <v>0.23889164985069736</v>
      </c>
      <c r="X344" s="196">
        <f ca="1">IF($L344=1,'Census Tract'!S340*'DAC Adjustment'!$O$5,'Census Tract'!S340)</f>
        <v>1.1347676628552685</v>
      </c>
      <c r="Y344" s="196">
        <f ca="1">IF($L344=1,'Census Tract'!T340*'DAC Adjustment'!$O$5,'Census Tract'!T340)</f>
        <v>4.9790386203186401</v>
      </c>
      <c r="Z344" s="197">
        <f ca="1">IF($L344=1,'Census Tract'!U340*'DAC Adjustment'!$O$5,'Census Tract'!U340)</f>
        <v>10.69648581197943</v>
      </c>
    </row>
    <row r="345" spans="1:26" x14ac:dyDescent="0.25">
      <c r="A345" s="193">
        <v>39</v>
      </c>
      <c r="B345" s="53" t="s">
        <v>46</v>
      </c>
      <c r="C345" s="173">
        <v>41039000902</v>
      </c>
      <c r="D345" s="53">
        <v>4901</v>
      </c>
      <c r="E345" s="173">
        <f t="shared" si="21"/>
        <v>373340</v>
      </c>
      <c r="F345" s="53">
        <v>335956</v>
      </c>
      <c r="G345" s="53">
        <v>2891</v>
      </c>
      <c r="H345" s="53">
        <v>673</v>
      </c>
      <c r="I345" s="53">
        <v>70560</v>
      </c>
      <c r="J345" s="194">
        <f t="shared" si="22"/>
        <v>0</v>
      </c>
      <c r="K345" s="172">
        <f>VLOOKUP($C345,'DAC Definition'!$A$6:$D$834,MATCH('DAC Definition'!$A$3,'DAC Definition'!$A$6:$D$6,0),FALSE)</f>
        <v>0</v>
      </c>
      <c r="L345" s="172">
        <f t="shared" si="23"/>
        <v>0</v>
      </c>
      <c r="M345" s="173">
        <f>'Census Tract'!G341</f>
        <v>4578</v>
      </c>
      <c r="N345" s="195">
        <f t="shared" si="20"/>
        <v>39.395033873483428</v>
      </c>
      <c r="O345" s="196">
        <f ca="1">IF($L345=1,'Census Tract'!J341*'DAC Adjustment'!$O$5,'Census Tract'!J341)</f>
        <v>1.1754677974121803</v>
      </c>
      <c r="P345" s="196">
        <f ca="1">IF($L345=1,'Census Tract'!K341*'DAC Adjustment'!$O$5,'Census Tract'!K341)</f>
        <v>5.9295007239436144</v>
      </c>
      <c r="Q345" s="196">
        <f ca="1">IF($L345=1,'Census Tract'!L341*'DAC Adjustment'!$O$5,'Census Tract'!L341)</f>
        <v>27.474696859282183</v>
      </c>
      <c r="R345" s="196">
        <f ca="1">IF($L345=1,'Census Tract'!M341*'DAC Adjustment'!$O$5,'Census Tract'!M341)</f>
        <v>59.766177091551462</v>
      </c>
      <c r="S345" s="196">
        <f ca="1">IF($L345=1,'Census Tract'!N341*'DAC Adjustment'!$O$5,'Census Tract'!N341)</f>
        <v>1.5228758459565122</v>
      </c>
      <c r="T345" s="196">
        <f ca="1">IF($L345=1,'Census Tract'!O341*'DAC Adjustment'!$O$5,'Census Tract'!O341)</f>
        <v>7.9597542097754035</v>
      </c>
      <c r="U345" s="196">
        <f ca="1">IF($L345=1,'Census Tract'!P341*'DAC Adjustment'!$O$5,'Census Tract'!P341)</f>
        <v>37.13575871609342</v>
      </c>
      <c r="V345" s="196">
        <f ca="1">IF($L345=1,'Census Tract'!Q341*'DAC Adjustment'!$O$5,'Census Tract'!Q341)</f>
        <v>80.862852231401277</v>
      </c>
      <c r="W345" s="196">
        <f ca="1">IF($L345=1,'Census Tract'!R341*'DAC Adjustment'!$O$5,'Census Tract'!R341)</f>
        <v>1.040055370357271</v>
      </c>
      <c r="X345" s="196">
        <f ca="1">IF($L345=1,'Census Tract'!S341*'DAC Adjustment'!$O$5,'Census Tract'!S341)</f>
        <v>5.3879349931870166</v>
      </c>
      <c r="Y345" s="196">
        <f ca="1">IF($L345=1,'Census Tract'!T341*'DAC Adjustment'!$O$5,'Census Tract'!T341)</f>
        <v>24.827446406445482</v>
      </c>
      <c r="Z345" s="197">
        <f ca="1">IF($L345=1,'Census Tract'!U341*'DAC Adjustment'!$O$5,'Census Tract'!U341)</f>
        <v>53.960350819141404</v>
      </c>
    </row>
    <row r="346" spans="1:26" x14ac:dyDescent="0.25">
      <c r="A346" s="193">
        <v>39</v>
      </c>
      <c r="B346" s="53" t="s">
        <v>46</v>
      </c>
      <c r="C346" s="173">
        <v>41039000402</v>
      </c>
      <c r="D346" s="53">
        <v>3242</v>
      </c>
      <c r="E346" s="173">
        <f t="shared" si="21"/>
        <v>373340</v>
      </c>
      <c r="F346" s="53">
        <v>335956</v>
      </c>
      <c r="G346" s="53">
        <v>2891</v>
      </c>
      <c r="H346" s="53">
        <v>673</v>
      </c>
      <c r="I346" s="53">
        <v>59194</v>
      </c>
      <c r="J346" s="194">
        <f t="shared" si="22"/>
        <v>0</v>
      </c>
      <c r="K346" s="172">
        <f>VLOOKUP($C346,'DAC Definition'!$A$6:$D$834,MATCH('DAC Definition'!$A$3,'DAC Definition'!$A$6:$D$6,0),FALSE)</f>
        <v>0</v>
      </c>
      <c r="L346" s="172">
        <f t="shared" si="23"/>
        <v>0</v>
      </c>
      <c r="M346" s="173">
        <f>'Census Tract'!G342</f>
        <v>3223</v>
      </c>
      <c r="N346" s="195">
        <f t="shared" si="20"/>
        <v>27.734861112764765</v>
      </c>
      <c r="O346" s="196">
        <f ca="1">IF($L346=1,'Census Tract'!J342*'DAC Adjustment'!$O$5,'Census Tract'!J342)</f>
        <v>1.0003000472095811</v>
      </c>
      <c r="P346" s="196">
        <f ca="1">IF($L346=1,'Census Tract'!K342*'DAC Adjustment'!$O$5,'Census Tract'!K342)</f>
        <v>5.0458888513559392</v>
      </c>
      <c r="Q346" s="196">
        <f ca="1">IF($L346=1,'Census Tract'!L342*'DAC Adjustment'!$O$5,'Census Tract'!L342)</f>
        <v>23.380428307702878</v>
      </c>
      <c r="R346" s="196">
        <f ca="1">IF($L346=1,'Census Tract'!M342*'DAC Adjustment'!$O$5,'Census Tract'!M342)</f>
        <v>50.859844819084969</v>
      </c>
      <c r="S346" s="196">
        <f ca="1">IF($L346=1,'Census Tract'!N342*'DAC Adjustment'!$O$5,'Census Tract'!N342)</f>
        <v>1.0721338688330797</v>
      </c>
      <c r="T346" s="196">
        <f ca="1">IF($L346=1,'Census Tract'!O342*'DAC Adjustment'!$O$5,'Census Tract'!O342)</f>
        <v>5.6038199690052695</v>
      </c>
      <c r="U346" s="196">
        <f ca="1">IF($L346=1,'Census Tract'!P342*'DAC Adjustment'!$O$5,'Census Tract'!P342)</f>
        <v>26.144287973344056</v>
      </c>
      <c r="V346" s="196">
        <f ca="1">IF($L346=1,'Census Tract'!Q342*'DAC Adjustment'!$O$5,'Census Tract'!Q342)</f>
        <v>56.929002346397191</v>
      </c>
      <c r="W346" s="196">
        <f ca="1">IF($L346=1,'Census Tract'!R342*'DAC Adjustment'!$O$5,'Census Tract'!R342)</f>
        <v>0.7322189730584282</v>
      </c>
      <c r="X346" s="196">
        <f ca="1">IF($L346=1,'Census Tract'!S342*'DAC Adjustment'!$O$5,'Census Tract'!S342)</f>
        <v>3.7932098040720303</v>
      </c>
      <c r="Y346" s="196">
        <f ca="1">IF($L346=1,'Census Tract'!T342*'DAC Adjustment'!$O$5,'Census Tract'!T342)</f>
        <v>17.478999512445128</v>
      </c>
      <c r="Z346" s="197">
        <f ca="1">IF($L346=1,'Census Tract'!U342*'DAC Adjustment'!$O$5,'Census Tract'!U342)</f>
        <v>37.989124222388106</v>
      </c>
    </row>
    <row r="347" spans="1:26" x14ac:dyDescent="0.25">
      <c r="A347" s="193">
        <v>39</v>
      </c>
      <c r="B347" s="53" t="s">
        <v>46</v>
      </c>
      <c r="C347" s="173">
        <v>41039002504</v>
      </c>
      <c r="D347" s="53">
        <v>3358</v>
      </c>
      <c r="E347" s="173">
        <f t="shared" si="21"/>
        <v>373340</v>
      </c>
      <c r="F347" s="53">
        <v>335956</v>
      </c>
      <c r="G347" s="53">
        <v>2891</v>
      </c>
      <c r="H347" s="53">
        <v>673</v>
      </c>
      <c r="I347" s="53">
        <v>51492</v>
      </c>
      <c r="J347" s="194">
        <f t="shared" si="22"/>
        <v>0</v>
      </c>
      <c r="K347" s="172">
        <f>VLOOKUP($C347,'DAC Definition'!$A$6:$D$834,MATCH('DAC Definition'!$A$3,'DAC Definition'!$A$6:$D$6,0),FALSE)</f>
        <v>1</v>
      </c>
      <c r="L347" s="172">
        <f t="shared" si="23"/>
        <v>0</v>
      </c>
      <c r="M347" s="173">
        <f>'Census Tract'!G343</f>
        <v>2110</v>
      </c>
      <c r="N347" s="195">
        <f t="shared" si="20"/>
        <v>18.157169391229804</v>
      </c>
      <c r="O347" s="196">
        <f ca="1">IF($L347=1,'Census Tract'!J343*'DAC Adjustment'!$O$5,'Census Tract'!J343)</f>
        <v>1.0516548116378375</v>
      </c>
      <c r="P347" s="196">
        <f ca="1">IF($L347=1,'Census Tract'!K343*'DAC Adjustment'!$O$5,'Census Tract'!K343)</f>
        <v>5.2262725645792392</v>
      </c>
      <c r="Q347" s="196">
        <f ca="1">IF($L347=1,'Census Tract'!L343*'DAC Adjustment'!$O$5,'Census Tract'!L343)</f>
        <v>24.048088505419511</v>
      </c>
      <c r="R347" s="196">
        <f ca="1">IF($L347=1,'Census Tract'!M343*'DAC Adjustment'!$O$5,'Census Tract'!M343)</f>
        <v>52.230764978974541</v>
      </c>
      <c r="S347" s="196">
        <f ca="1">IF($L347=1,'Census Tract'!N343*'DAC Adjustment'!$O$5,'Census Tract'!N343)</f>
        <v>0.5293903631187572</v>
      </c>
      <c r="T347" s="196">
        <f ca="1">IF($L347=1,'Census Tract'!O343*'DAC Adjustment'!$O$5,'Census Tract'!O343)</f>
        <v>2.5191493804077996</v>
      </c>
      <c r="U347" s="196">
        <f ca="1">IF($L347=1,'Census Tract'!P343*'DAC Adjustment'!$O$5,'Census Tract'!P343)</f>
        <v>11.489312404718298</v>
      </c>
      <c r="V347" s="196">
        <f ca="1">IF($L347=1,'Census Tract'!Q343*'DAC Adjustment'!$O$5,'Census Tract'!Q343)</f>
        <v>24.920520626691207</v>
      </c>
      <c r="W347" s="196">
        <f ca="1">IF($L347=1,'Census Tract'!R343*'DAC Adjustment'!$O$5,'Census Tract'!R343)</f>
        <v>0.22040287764974703</v>
      </c>
      <c r="X347" s="196">
        <f ca="1">IF($L347=1,'Census Tract'!S343*'DAC Adjustment'!$O$5,'Census Tract'!S343)</f>
        <v>1.0469434930584245</v>
      </c>
      <c r="Y347" s="196">
        <f ca="1">IF($L347=1,'Census Tract'!T343*'DAC Adjustment'!$O$5,'Census Tract'!T343)</f>
        <v>4.593691075151872</v>
      </c>
      <c r="Z347" s="197">
        <f ca="1">IF($L347=1,'Census Tract'!U343*'DAC Adjustment'!$O$5,'Census Tract'!U343)</f>
        <v>9.8686423538594674</v>
      </c>
    </row>
    <row r="348" spans="1:26" x14ac:dyDescent="0.25">
      <c r="A348" s="193">
        <v>39</v>
      </c>
      <c r="B348" s="53" t="s">
        <v>46</v>
      </c>
      <c r="C348" s="173">
        <v>41039003101</v>
      </c>
      <c r="D348" s="53">
        <v>6243</v>
      </c>
      <c r="E348" s="173">
        <f t="shared" si="21"/>
        <v>373340</v>
      </c>
      <c r="F348" s="53">
        <v>335956</v>
      </c>
      <c r="G348" s="53">
        <v>2891</v>
      </c>
      <c r="H348" s="53">
        <v>673</v>
      </c>
      <c r="I348" s="53">
        <v>72083</v>
      </c>
      <c r="J348" s="194">
        <f t="shared" si="22"/>
        <v>0</v>
      </c>
      <c r="K348" s="172">
        <f>VLOOKUP($C348,'DAC Definition'!$A$6:$D$834,MATCH('DAC Definition'!$A$3,'DAC Definition'!$A$6:$D$6,0),FALSE)</f>
        <v>0</v>
      </c>
      <c r="L348" s="172">
        <f t="shared" si="23"/>
        <v>0</v>
      </c>
      <c r="M348" s="173">
        <f>'Census Tract'!G344</f>
        <v>4403</v>
      </c>
      <c r="N348" s="195">
        <f t="shared" si="20"/>
        <v>37.889107502172905</v>
      </c>
      <c r="O348" s="196">
        <f ca="1">IF($L348=1,'Census Tract'!J344*'DAC Adjustment'!$O$5,'Census Tract'!J344)</f>
        <v>0.54435656202396632</v>
      </c>
      <c r="P348" s="196">
        <f ca="1">IF($L348=1,'Census Tract'!K344*'DAC Adjustment'!$O$5,'Census Tract'!K344)</f>
        <v>2.7052182274750631</v>
      </c>
      <c r="Q348" s="196">
        <f ca="1">IF($L348=1,'Census Tract'!L344*'DAC Adjustment'!$O$5,'Census Tract'!L344)</f>
        <v>12.447748669233812</v>
      </c>
      <c r="R348" s="196">
        <f ca="1">IF($L348=1,'Census Tract'!M344*'DAC Adjustment'!$O$5,'Census Tract'!M344)</f>
        <v>27.035638824831103</v>
      </c>
      <c r="S348" s="196">
        <f ca="1">IF($L348=1,'Census Tract'!N344*'DAC Adjustment'!$O$5,'Census Tract'!N344)</f>
        <v>1.1046946771620321</v>
      </c>
      <c r="T348" s="196">
        <f ca="1">IF($L348=1,'Census Tract'!O344*'DAC Adjustment'!$O$5,'Census Tract'!O344)</f>
        <v>5.2567842284054693</v>
      </c>
      <c r="U348" s="196">
        <f ca="1">IF($L348=1,'Census Tract'!P344*'DAC Adjustment'!$O$5,'Census Tract'!P344)</f>
        <v>23.975091240746288</v>
      </c>
      <c r="V348" s="196">
        <f ca="1">IF($L348=1,'Census Tract'!Q344*'DAC Adjustment'!$O$5,'Census Tract'!Q344)</f>
        <v>52.002394464133353</v>
      </c>
      <c r="W348" s="196">
        <f ca="1">IF($L348=1,'Census Tract'!R344*'DAC Adjustment'!$O$5,'Census Tract'!R344)</f>
        <v>0.45992126554115453</v>
      </c>
      <c r="X348" s="196">
        <f ca="1">IF($L348=1,'Census Tract'!S344*'DAC Adjustment'!$O$5,'Census Tract'!S344)</f>
        <v>2.1846882464152806</v>
      </c>
      <c r="Y348" s="196">
        <f ca="1">IF($L348=1,'Census Tract'!T344*'DAC Adjustment'!$O$5,'Census Tract'!T344)</f>
        <v>9.5857923241202325</v>
      </c>
      <c r="Z348" s="197">
        <f ca="1">IF($L348=1,'Census Tract'!U344*'DAC Adjustment'!$O$5,'Census Tract'!U344)</f>
        <v>20.593190655944657</v>
      </c>
    </row>
    <row r="349" spans="1:26" x14ac:dyDescent="0.25">
      <c r="A349" s="193">
        <v>39</v>
      </c>
      <c r="B349" s="53" t="s">
        <v>46</v>
      </c>
      <c r="C349" s="173">
        <v>41039004404</v>
      </c>
      <c r="D349" s="53">
        <v>3172</v>
      </c>
      <c r="E349" s="173">
        <f t="shared" si="21"/>
        <v>373340</v>
      </c>
      <c r="F349" s="53">
        <v>335956</v>
      </c>
      <c r="G349" s="53">
        <v>2891</v>
      </c>
      <c r="H349" s="53">
        <v>673</v>
      </c>
      <c r="I349" s="53">
        <v>79931</v>
      </c>
      <c r="J349" s="194">
        <f t="shared" si="22"/>
        <v>0</v>
      </c>
      <c r="K349" s="172">
        <f>VLOOKUP($C349,'DAC Definition'!$A$6:$D$834,MATCH('DAC Definition'!$A$3,'DAC Definition'!$A$6:$D$6,0),FALSE)</f>
        <v>0</v>
      </c>
      <c r="L349" s="172">
        <f t="shared" si="23"/>
        <v>0</v>
      </c>
      <c r="M349" s="173">
        <f>'Census Tract'!G345</f>
        <v>2652</v>
      </c>
      <c r="N349" s="195">
        <f t="shared" si="20"/>
        <v>22.821238495517267</v>
      </c>
      <c r="O349" s="196">
        <f ca="1">IF($L349=1,'Census Tract'!J345*'DAC Adjustment'!$O$5,'Census Tract'!J345)</f>
        <v>0.14172300556833714</v>
      </c>
      <c r="P349" s="196">
        <f ca="1">IF($L349=1,'Census Tract'!K345*'DAC Adjustment'!$O$5,'Census Tract'!K345)</f>
        <v>0.70430244560758315</v>
      </c>
      <c r="Q349" s="196">
        <f ca="1">IF($L349=1,'Census Tract'!L345*'DAC Adjustment'!$O$5,'Census Tract'!L345)</f>
        <v>3.2407662128732002</v>
      </c>
      <c r="R349" s="196">
        <f ca="1">IF($L349=1,'Census Tract'!M345*'DAC Adjustment'!$O$5,'Census Tract'!M345)</f>
        <v>7.0387173757379964</v>
      </c>
      <c r="S349" s="196">
        <f ca="1">IF($L349=1,'Census Tract'!N345*'DAC Adjustment'!$O$5,'Census Tract'!N345)</f>
        <v>0.66537594454547111</v>
      </c>
      <c r="T349" s="196">
        <f ca="1">IF($L349=1,'Census Tract'!O345*'DAC Adjustment'!$O$5,'Census Tract'!O345)</f>
        <v>3.1662484155646844</v>
      </c>
      <c r="U349" s="196">
        <f ca="1">IF($L349=1,'Census Tract'!P345*'DAC Adjustment'!$O$5,'Census Tract'!P345)</f>
        <v>14.440595496356837</v>
      </c>
      <c r="V349" s="196">
        <f ca="1">IF($L349=1,'Census Tract'!Q345*'DAC Adjustment'!$O$5,'Census Tract'!Q345)</f>
        <v>31.321905545964494</v>
      </c>
      <c r="W349" s="196">
        <f ca="1">IF($L349=1,'Census Tract'!R345*'DAC Adjustment'!$O$5,'Census Tract'!R345)</f>
        <v>0.27701821399390003</v>
      </c>
      <c r="X349" s="196">
        <f ca="1">IF($L349=1,'Census Tract'!S345*'DAC Adjustment'!$O$5,'Census Tract'!S345)</f>
        <v>1.315874001701868</v>
      </c>
      <c r="Y349" s="196">
        <f ca="1">IF($L349=1,'Census Tract'!T345*'DAC Adjustment'!$O$5,'Census Tract'!T345)</f>
        <v>5.7736818631766651</v>
      </c>
      <c r="Z349" s="197">
        <f ca="1">IF($L349=1,'Census Tract'!U345*'DAC Adjustment'!$O$5,'Census Tract'!U345)</f>
        <v>12.403620626746589</v>
      </c>
    </row>
    <row r="350" spans="1:26" x14ac:dyDescent="0.25">
      <c r="A350" s="193">
        <v>39</v>
      </c>
      <c r="B350" s="53" t="s">
        <v>46</v>
      </c>
      <c r="C350" s="173">
        <v>41039000403</v>
      </c>
      <c r="D350" s="53">
        <v>5357</v>
      </c>
      <c r="E350" s="173">
        <f t="shared" si="21"/>
        <v>373340</v>
      </c>
      <c r="F350" s="53">
        <v>335956</v>
      </c>
      <c r="G350" s="53">
        <v>2891</v>
      </c>
      <c r="H350" s="53">
        <v>673</v>
      </c>
      <c r="I350" s="53">
        <v>49976</v>
      </c>
      <c r="J350" s="194">
        <f t="shared" si="22"/>
        <v>0</v>
      </c>
      <c r="K350" s="172">
        <f>VLOOKUP($C350,'DAC Definition'!$A$6:$D$834,MATCH('DAC Definition'!$A$3,'DAC Definition'!$A$6:$D$6,0),FALSE)</f>
        <v>0</v>
      </c>
      <c r="L350" s="172">
        <f t="shared" si="23"/>
        <v>0</v>
      </c>
      <c r="M350" s="173">
        <f>'Census Tract'!G346</f>
        <v>4049</v>
      </c>
      <c r="N350" s="195">
        <f t="shared" si="20"/>
        <v>34.842833585350462</v>
      </c>
      <c r="O350" s="196">
        <f ca="1">IF($L350=1,'Census Tract'!J346*'DAC Adjustment'!$O$5,'Census Tract'!J346)</f>
        <v>2.2602786012984541</v>
      </c>
      <c r="P350" s="196">
        <f ca="1">IF($L350=1,'Census Tract'!K346*'DAC Adjustment'!$O$5,'Census Tract'!K346)</f>
        <v>11.401693548916414</v>
      </c>
      <c r="Q350" s="196">
        <f ca="1">IF($L350=1,'Census Tract'!L346*'DAC Adjustment'!$O$5,'Census Tract'!L346)</f>
        <v>52.830430169939994</v>
      </c>
      <c r="R350" s="196">
        <f ca="1">IF($L350=1,'Census Tract'!M346*'DAC Adjustment'!$O$5,'Census Tract'!M346)</f>
        <v>114.92293660349308</v>
      </c>
      <c r="S350" s="196">
        <f ca="1">IF($L350=1,'Census Tract'!N346*'DAC Adjustment'!$O$5,'Census Tract'!N346)</f>
        <v>1.3469035168802792</v>
      </c>
      <c r="T350" s="196">
        <f ca="1">IF($L350=1,'Census Tract'!O346*'DAC Adjustment'!$O$5,'Census Tract'!O346)</f>
        <v>7.0399835726038908</v>
      </c>
      <c r="U350" s="196">
        <f ca="1">IF($L350=1,'Census Tract'!P346*'DAC Adjustment'!$O$5,'Census Tract'!P346)</f>
        <v>32.844623643831866</v>
      </c>
      <c r="V350" s="196">
        <f ca="1">IF($L350=1,'Census Tract'!Q346*'DAC Adjustment'!$O$5,'Census Tract'!Q346)</f>
        <v>71.518935929432899</v>
      </c>
      <c r="W350" s="196">
        <f ca="1">IF($L350=1,'Census Tract'!R346*'DAC Adjustment'!$O$5,'Census Tract'!R346)</f>
        <v>0.91987422336753843</v>
      </c>
      <c r="X350" s="196">
        <f ca="1">IF($L350=1,'Census Tract'!S346*'DAC Adjustment'!$O$5,'Census Tract'!S346)</f>
        <v>4.7653448640048568</v>
      </c>
      <c r="Y350" s="196">
        <f ca="1">IF($L350=1,'Census Tract'!T346*'DAC Adjustment'!$O$5,'Census Tract'!T346)</f>
        <v>21.95856935336343</v>
      </c>
      <c r="Z350" s="197">
        <f ca="1">IF($L350=1,'Census Tract'!U346*'DAC Adjustment'!$O$5,'Census Tract'!U346)</f>
        <v>47.72508966070415</v>
      </c>
    </row>
    <row r="351" spans="1:26" x14ac:dyDescent="0.25">
      <c r="A351" s="193">
        <v>39</v>
      </c>
      <c r="B351" s="53" t="s">
        <v>46</v>
      </c>
      <c r="C351" s="173">
        <v>41039005000</v>
      </c>
      <c r="D351" s="53">
        <v>5358</v>
      </c>
      <c r="E351" s="173">
        <f t="shared" si="21"/>
        <v>373340</v>
      </c>
      <c r="F351" s="53">
        <v>335956</v>
      </c>
      <c r="G351" s="53">
        <v>2891</v>
      </c>
      <c r="H351" s="53">
        <v>673</v>
      </c>
      <c r="I351" s="53">
        <v>72260</v>
      </c>
      <c r="J351" s="194">
        <f t="shared" si="22"/>
        <v>0</v>
      </c>
      <c r="K351" s="172">
        <f>VLOOKUP($C351,'DAC Definition'!$A$6:$D$834,MATCH('DAC Definition'!$A$3,'DAC Definition'!$A$6:$D$6,0),FALSE)</f>
        <v>0</v>
      </c>
      <c r="L351" s="172">
        <f t="shared" si="23"/>
        <v>0</v>
      </c>
      <c r="M351" s="173">
        <f>'Census Tract'!G347</f>
        <v>4041</v>
      </c>
      <c r="N351" s="195">
        <f t="shared" si="20"/>
        <v>34.773991236947694</v>
      </c>
      <c r="O351" s="196">
        <f ca="1">IF($L351=1,'Census Tract'!J347*'DAC Adjustment'!$O$5,'Census Tract'!J347)</f>
        <v>0.23386799858803334</v>
      </c>
      <c r="P351" s="196">
        <f ca="1">IF($L351=1,'Census Tract'!K347*'DAC Adjustment'!$O$5,'Census Tract'!K347)</f>
        <v>1.1622234703135734</v>
      </c>
      <c r="Q351" s="196">
        <f ca="1">IF($L351=1,'Census Tract'!L347*'DAC Adjustment'!$O$5,'Census Tract'!L347)</f>
        <v>5.3478368247766239</v>
      </c>
      <c r="R351" s="196">
        <f ca="1">IF($L351=1,'Census Tract'!M347*'DAC Adjustment'!$O$5,'Census Tract'!M347)</f>
        <v>11.615127259610052</v>
      </c>
      <c r="S351" s="196">
        <f ca="1">IF($L351=1,'Census Tract'!N347*'DAC Adjustment'!$O$5,'Census Tract'!N347)</f>
        <v>1.013870358939762</v>
      </c>
      <c r="T351" s="196">
        <f ca="1">IF($L351=1,'Census Tract'!O347*'DAC Adjustment'!$O$5,'Census Tract'!O347)</f>
        <v>4.8245889318615722</v>
      </c>
      <c r="U351" s="196">
        <f ca="1">IF($L351=1,'Census Tract'!P347*'DAC Adjustment'!$O$5,'Census Tract'!P347)</f>
        <v>22.003939065150067</v>
      </c>
      <c r="V351" s="196">
        <f ca="1">IF($L351=1,'Census Tract'!Q347*'DAC Adjustment'!$O$5,'Census Tract'!Q347)</f>
        <v>47.726930735762636</v>
      </c>
      <c r="W351" s="196">
        <f ca="1">IF($L351=1,'Census Tract'!R347*'DAC Adjustment'!$O$5,'Census Tract'!R347)</f>
        <v>0.42210807041830695</v>
      </c>
      <c r="X351" s="196">
        <f ca="1">IF($L351=1,'Census Tract'!S347*'DAC Adjustment'!$O$5,'Census Tract'!S347)</f>
        <v>2.0050704528194752</v>
      </c>
      <c r="Y351" s="196">
        <f ca="1">IF($L351=1,'Census Tract'!T347*'DAC Adjustment'!$O$5,'Census Tract'!T347)</f>
        <v>8.7976803955870668</v>
      </c>
      <c r="Z351" s="197">
        <f ca="1">IF($L351=1,'Census Tract'!U347*'DAC Adjustment'!$O$5,'Census Tract'!U347)</f>
        <v>18.900087086230378</v>
      </c>
    </row>
    <row r="352" spans="1:26" x14ac:dyDescent="0.25">
      <c r="A352" s="193">
        <v>39</v>
      </c>
      <c r="B352" s="53" t="s">
        <v>46</v>
      </c>
      <c r="C352" s="173">
        <v>41039001902</v>
      </c>
      <c r="D352" s="53">
        <v>6175</v>
      </c>
      <c r="E352" s="173">
        <f t="shared" si="21"/>
        <v>373340</v>
      </c>
      <c r="F352" s="53">
        <v>335956</v>
      </c>
      <c r="G352" s="53">
        <v>2891</v>
      </c>
      <c r="H352" s="53">
        <v>673</v>
      </c>
      <c r="I352" s="53">
        <v>47955</v>
      </c>
      <c r="J352" s="194">
        <f t="shared" si="22"/>
        <v>1</v>
      </c>
      <c r="K352" s="172">
        <f>VLOOKUP($C352,'DAC Definition'!$A$6:$D$834,MATCH('DAC Definition'!$A$3,'DAC Definition'!$A$6:$D$6,0),FALSE)</f>
        <v>1</v>
      </c>
      <c r="L352" s="172">
        <f t="shared" si="23"/>
        <v>1</v>
      </c>
      <c r="M352" s="173">
        <f>'Census Tract'!G348</f>
        <v>3877</v>
      </c>
      <c r="N352" s="195">
        <f t="shared" si="20"/>
        <v>33.362723094690971</v>
      </c>
      <c r="O352" s="196">
        <f ca="1">IF($L352=1,'Census Tract'!J348*'DAC Adjustment'!$O$5,'Census Tract'!J348)</f>
        <v>1.7790493896873416</v>
      </c>
      <c r="P352" s="196">
        <f ca="1">IF($L352=1,'Census Tract'!K348*'DAC Adjustment'!$O$5,'Census Tract'!K348)</f>
        <v>8.8411110884132125</v>
      </c>
      <c r="Q352" s="196">
        <f ca="1">IF($L352=1,'Census Tract'!L348*'DAC Adjustment'!$O$5,'Census Tract'!L348)</f>
        <v>40.681349721667999</v>
      </c>
      <c r="R352" s="196">
        <f ca="1">IF($L352=1,'Census Tract'!M348*'DAC Adjustment'!$O$5,'Census Tract'!M348)</f>
        <v>88.357044089431923</v>
      </c>
      <c r="S352" s="196">
        <f ca="1">IF($L352=1,'Census Tract'!N348*'DAC Adjustment'!$O$5,'Census Tract'!N348)</f>
        <v>1.2159042878029749</v>
      </c>
      <c r="T352" s="196">
        <f ca="1">IF($L352=1,'Census Tract'!O348*'DAC Adjustment'!$O$5,'Census Tract'!O348)</f>
        <v>5.7859846847399519</v>
      </c>
      <c r="U352" s="196">
        <f ca="1">IF($L352=1,'Census Tract'!P348*'DAC Adjustment'!$O$5,'Census Tract'!P348)</f>
        <v>26.388663621500498</v>
      </c>
      <c r="V352" s="196">
        <f ca="1">IF($L352=1,'Census Tract'!Q348*'DAC Adjustment'!$O$5,'Census Tract'!Q348)</f>
        <v>57.237475396730929</v>
      </c>
      <c r="W352" s="196">
        <f ca="1">IF($L352=1,'Census Tract'!R348*'DAC Adjustment'!$O$5,'Census Tract'!R348)</f>
        <v>0.50622153829861916</v>
      </c>
      <c r="X352" s="196">
        <f ca="1">IF($L352=1,'Census Tract'!S348*'DAC Adjustment'!$O$5,'Census Tract'!S348)</f>
        <v>2.4046208072200899</v>
      </c>
      <c r="Y352" s="196">
        <f ca="1">IF($L352=1,'Census Tract'!T348*'DAC Adjustment'!$O$5,'Census Tract'!T348)</f>
        <v>10.550794015618369</v>
      </c>
      <c r="Z352" s="197">
        <f ca="1">IF($L352=1,'Census Tract'!U348*'DAC Adjustment'!$O$5,'Census Tract'!U348)</f>
        <v>22.666307112507788</v>
      </c>
    </row>
    <row r="353" spans="1:26" x14ac:dyDescent="0.25">
      <c r="A353" s="193">
        <v>39</v>
      </c>
      <c r="B353" s="53" t="s">
        <v>46</v>
      </c>
      <c r="C353" s="173">
        <v>41039002302</v>
      </c>
      <c r="D353" s="53">
        <v>4625</v>
      </c>
      <c r="E353" s="173">
        <f t="shared" si="21"/>
        <v>373340</v>
      </c>
      <c r="F353" s="53">
        <v>335956</v>
      </c>
      <c r="G353" s="53">
        <v>2891</v>
      </c>
      <c r="H353" s="53">
        <v>673</v>
      </c>
      <c r="I353" s="53">
        <v>69174</v>
      </c>
      <c r="J353" s="194">
        <f t="shared" si="22"/>
        <v>0</v>
      </c>
      <c r="K353" s="172">
        <f>VLOOKUP($C353,'DAC Definition'!$A$6:$D$834,MATCH('DAC Definition'!$A$3,'DAC Definition'!$A$6:$D$6,0),FALSE)</f>
        <v>0</v>
      </c>
      <c r="L353" s="172">
        <f t="shared" si="23"/>
        <v>0</v>
      </c>
      <c r="M353" s="173">
        <f>'Census Tract'!G349</f>
        <v>3422</v>
      </c>
      <c r="N353" s="195">
        <f t="shared" si="20"/>
        <v>29.447314529283599</v>
      </c>
      <c r="O353" s="196">
        <f ca="1">IF($L353=1,'Census Tract'!J349*'DAC Adjustment'!$O$5,'Census Tract'!J349)</f>
        <v>0.16375767781217754</v>
      </c>
      <c r="P353" s="196">
        <f ca="1">IF($L353=1,'Census Tract'!K349*'DAC Adjustment'!$O$5,'Census Tract'!K349)</f>
        <v>0.81380529934162438</v>
      </c>
      <c r="Q353" s="196">
        <f ca="1">IF($L353=1,'Census Tract'!L349*'DAC Adjustment'!$O$5,'Census Tract'!L349)</f>
        <v>3.7446309244153237</v>
      </c>
      <c r="R353" s="196">
        <f ca="1">IF($L353=1,'Census Tract'!M349*'DAC Adjustment'!$O$5,'Census Tract'!M349)</f>
        <v>8.13307626101175</v>
      </c>
      <c r="S353" s="196">
        <f ca="1">IF($L353=1,'Census Tract'!N349*'DAC Adjustment'!$O$5,'Census Tract'!N349)</f>
        <v>0.85856579269781386</v>
      </c>
      <c r="T353" s="196">
        <f ca="1">IF($L353=1,'Census Tract'!O349*'DAC Adjustment'!$O$5,'Census Tract'!O349)</f>
        <v>4.0855588529646871</v>
      </c>
      <c r="U353" s="196">
        <f ca="1">IF($L353=1,'Census Tract'!P349*'DAC Adjustment'!$O$5,'Census Tract'!P349)</f>
        <v>18.633377748315649</v>
      </c>
      <c r="V353" s="196">
        <f ca="1">IF($L353=1,'Census Tract'!Q349*'DAC Adjustment'!$O$5,'Census Tract'!Q349)</f>
        <v>40.416123973714363</v>
      </c>
      <c r="W353" s="196">
        <f ca="1">IF($L353=1,'Census Tract'!R349*'DAC Adjustment'!$O$5,'Census Tract'!R349)</f>
        <v>0.35744959588503994</v>
      </c>
      <c r="X353" s="196">
        <f ca="1">IF($L353=1,'Census Tract'!S349*'DAC Adjustment'!$O$5,'Census Tract'!S349)</f>
        <v>1.6979339494056533</v>
      </c>
      <c r="Y353" s="196">
        <f ca="1">IF($L353=1,'Census Tract'!T349*'DAC Adjustment'!$O$5,'Census Tract'!T349)</f>
        <v>7.4500525398908559</v>
      </c>
      <c r="Z353" s="197">
        <f ca="1">IF($L353=1,'Census Tract'!U349*'DAC Adjustment'!$O$5,'Census Tract'!U349)</f>
        <v>16.004973523652652</v>
      </c>
    </row>
    <row r="354" spans="1:26" x14ac:dyDescent="0.25">
      <c r="A354" s="193">
        <v>39</v>
      </c>
      <c r="B354" s="53" t="s">
        <v>46</v>
      </c>
      <c r="C354" s="173">
        <v>41039000705</v>
      </c>
      <c r="D354" s="53">
        <v>3686</v>
      </c>
      <c r="E354" s="173">
        <f t="shared" si="21"/>
        <v>373340</v>
      </c>
      <c r="F354" s="53">
        <v>335956</v>
      </c>
      <c r="G354" s="53">
        <v>2891</v>
      </c>
      <c r="H354" s="53">
        <v>673</v>
      </c>
      <c r="I354" s="53">
        <v>34849</v>
      </c>
      <c r="J354" s="194">
        <f t="shared" si="22"/>
        <v>1</v>
      </c>
      <c r="K354" s="172">
        <f>VLOOKUP($C354,'DAC Definition'!$A$6:$D$834,MATCH('DAC Definition'!$A$3,'DAC Definition'!$A$6:$D$6,0),FALSE)</f>
        <v>1</v>
      </c>
      <c r="L354" s="172">
        <f t="shared" si="23"/>
        <v>1</v>
      </c>
      <c r="M354" s="173">
        <f>'Census Tract'!G350</f>
        <v>2662</v>
      </c>
      <c r="N354" s="195">
        <f t="shared" si="20"/>
        <v>22.907291431020731</v>
      </c>
      <c r="O354" s="196">
        <f ca="1">IF($L354=1,'Census Tract'!J350*'DAC Adjustment'!$O$5,'Census Tract'!J350)</f>
        <v>1.0034539661044366</v>
      </c>
      <c r="P354" s="196">
        <f ca="1">IF($L354=1,'Census Tract'!K350*'DAC Adjustment'!$O$5,'Census Tract'!K350)</f>
        <v>4.9867350720360246</v>
      </c>
      <c r="Q354" s="196">
        <f ca="1">IF($L354=1,'Census Tract'!L350*'DAC Adjustment'!$O$5,'Census Tract'!L350)</f>
        <v>22.945884448921117</v>
      </c>
      <c r="R354" s="196">
        <f ca="1">IF($L354=1,'Census Tract'!M350*'DAC Adjustment'!$O$5,'Census Tract'!M350)</f>
        <v>49.83685491743821</v>
      </c>
      <c r="S354" s="196">
        <f ca="1">IF($L354=1,'Census Tract'!N350*'DAC Adjustment'!$O$5,'Census Tract'!N350)</f>
        <v>0.83485612951548083</v>
      </c>
      <c r="T354" s="196">
        <f ca="1">IF($L354=1,'Census Tract'!O350*'DAC Adjustment'!$O$5,'Census Tract'!O350)</f>
        <v>3.9727343901928687</v>
      </c>
      <c r="U354" s="196">
        <f ca="1">IF($L354=1,'Census Tract'!P350*'DAC Adjustment'!$O$5,'Census Tract'!P350)</f>
        <v>18.118809017393428</v>
      </c>
      <c r="V354" s="196">
        <f ca="1">IF($L354=1,'Census Tract'!Q350*'DAC Adjustment'!$O$5,'Census Tract'!Q350)</f>
        <v>39.300015348490518</v>
      </c>
      <c r="W354" s="196">
        <f ca="1">IF($L354=1,'Census Tract'!R350*'DAC Adjustment'!$O$5,'Census Tract'!R350)</f>
        <v>0.34757847174385459</v>
      </c>
      <c r="X354" s="196">
        <f ca="1">IF($L354=1,'Census Tract'!S350*'DAC Adjustment'!$O$5,'Census Tract'!S350)</f>
        <v>1.6510447740056431</v>
      </c>
      <c r="Y354" s="196">
        <f ca="1">IF($L354=1,'Census Tract'!T350*'DAC Adjustment'!$O$5,'Census Tract'!T350)</f>
        <v>7.2443161386577506</v>
      </c>
      <c r="Z354" s="197">
        <f ca="1">IF($L354=1,'Census Tract'!U350*'DAC Adjustment'!$O$5,'Census Tract'!U350)</f>
        <v>15.562989304486907</v>
      </c>
    </row>
    <row r="355" spans="1:26" x14ac:dyDescent="0.25">
      <c r="A355" s="193">
        <v>39</v>
      </c>
      <c r="B355" s="53" t="s">
        <v>46</v>
      </c>
      <c r="C355" s="173">
        <v>41039004405</v>
      </c>
      <c r="D355" s="53">
        <v>4435</v>
      </c>
      <c r="E355" s="173">
        <f t="shared" si="21"/>
        <v>373340</v>
      </c>
      <c r="F355" s="53">
        <v>335956</v>
      </c>
      <c r="G355" s="53">
        <v>2891</v>
      </c>
      <c r="H355" s="53">
        <v>673</v>
      </c>
      <c r="I355" s="53">
        <v>86724</v>
      </c>
      <c r="J355" s="194">
        <f t="shared" si="22"/>
        <v>0</v>
      </c>
      <c r="K355" s="172">
        <f>VLOOKUP($C355,'DAC Definition'!$A$6:$D$834,MATCH('DAC Definition'!$A$3,'DAC Definition'!$A$6:$D$6,0),FALSE)</f>
        <v>0</v>
      </c>
      <c r="L355" s="172">
        <f t="shared" si="23"/>
        <v>0</v>
      </c>
      <c r="M355" s="173">
        <f>'Census Tract'!G351</f>
        <v>3651</v>
      </c>
      <c r="N355" s="195">
        <f t="shared" si="20"/>
        <v>31.417926752312802</v>
      </c>
      <c r="O355" s="196">
        <f ca="1">IF($L355=1,'Census Tract'!J351*'DAC Adjustment'!$O$5,'Census Tract'!J351)</f>
        <v>0.28294522313113246</v>
      </c>
      <c r="P355" s="196">
        <f ca="1">IF($L355=1,'Census Tract'!K351*'DAC Adjustment'!$O$5,'Census Tract'!K351)</f>
        <v>1.4061161899939381</v>
      </c>
      <c r="Q355" s="196">
        <f ca="1">IF($L355=1,'Census Tract'!L351*'DAC Adjustment'!$O$5,'Census Tract'!L351)</f>
        <v>6.4700809550295348</v>
      </c>
      <c r="R355" s="196">
        <f ca="1">IF($L355=1,'Census Tract'!M351*'DAC Adjustment'!$O$5,'Census Tract'!M351)</f>
        <v>14.052562958628863</v>
      </c>
      <c r="S355" s="196">
        <f ca="1">IF($L355=1,'Census Tract'!N351*'DAC Adjustment'!$O$5,'Census Tract'!N351)</f>
        <v>0.91602095533013383</v>
      </c>
      <c r="T355" s="196">
        <f ca="1">IF($L355=1,'Census Tract'!O351*'DAC Adjustment'!$O$5,'Census Tract'!O351)</f>
        <v>4.3589641648667659</v>
      </c>
      <c r="U355" s="196">
        <f ca="1">IF($L355=1,'Census Tract'!P351*'DAC Adjustment'!$O$5,'Census Tract'!P351)</f>
        <v>19.880322080391707</v>
      </c>
      <c r="V355" s="196">
        <f ca="1">IF($L355=1,'Census Tract'!Q351*'DAC Adjustment'!$O$5,'Census Tract'!Q351)</f>
        <v>43.120768155473741</v>
      </c>
      <c r="W355" s="196">
        <f ca="1">IF($L355=1,'Census Tract'!R351*'DAC Adjustment'!$O$5,'Census Tract'!R351)</f>
        <v>0.3813700977721452</v>
      </c>
      <c r="X355" s="196">
        <f ca="1">IF($L355=1,'Census Tract'!S351*'DAC Adjustment'!$O$5,'Census Tract'!S351)</f>
        <v>1.8115595702162595</v>
      </c>
      <c r="Y355" s="196">
        <f ca="1">IF($L355=1,'Census Tract'!T351*'DAC Adjustment'!$O$5,'Census Tract'!T351)</f>
        <v>7.9486095333552047</v>
      </c>
      <c r="Z355" s="197">
        <f ca="1">IF($L355=1,'Census Tract'!U351*'DAC Adjustment'!$O$5,'Census Tract'!U351)</f>
        <v>17.076025229355881</v>
      </c>
    </row>
    <row r="356" spans="1:26" x14ac:dyDescent="0.25">
      <c r="A356" s="193">
        <v>39</v>
      </c>
      <c r="B356" s="53" t="s">
        <v>46</v>
      </c>
      <c r="C356" s="173">
        <v>41039003000</v>
      </c>
      <c r="D356" s="53">
        <v>4542</v>
      </c>
      <c r="E356" s="173">
        <f t="shared" si="21"/>
        <v>373340</v>
      </c>
      <c r="F356" s="53">
        <v>335956</v>
      </c>
      <c r="G356" s="53">
        <v>2891</v>
      </c>
      <c r="H356" s="53">
        <v>673</v>
      </c>
      <c r="I356" s="53">
        <v>62754</v>
      </c>
      <c r="J356" s="194">
        <f t="shared" si="22"/>
        <v>0</v>
      </c>
      <c r="K356" s="172">
        <f>VLOOKUP($C356,'DAC Definition'!$A$6:$D$834,MATCH('DAC Definition'!$A$3,'DAC Definition'!$A$6:$D$6,0),FALSE)</f>
        <v>0</v>
      </c>
      <c r="L356" s="172">
        <f t="shared" si="23"/>
        <v>0</v>
      </c>
      <c r="M356" s="173">
        <f>'Census Tract'!G352</f>
        <v>3765</v>
      </c>
      <c r="N356" s="195">
        <f t="shared" si="20"/>
        <v>32.398930217052232</v>
      </c>
      <c r="O356" s="196">
        <f ca="1">IF($L356=1,'Census Tract'!J352*'DAC Adjustment'!$O$5,'Census Tract'!J352)</f>
        <v>3.0157453693728842</v>
      </c>
      <c r="P356" s="196">
        <f ca="1">IF($L356=1,'Census Tract'!K352*'DAC Adjustment'!$O$5,'Census Tract'!K352)</f>
        <v>14.986958754236275</v>
      </c>
      <c r="Q356" s="196">
        <f ca="1">IF($L356=1,'Census Tract'!L352*'DAC Adjustment'!$O$5,'Census Tract'!L352)</f>
        <v>68.960756656969664</v>
      </c>
      <c r="R356" s="196">
        <f ca="1">IF($L356=1,'Census Tract'!M352*'DAC Adjustment'!$O$5,'Census Tract'!M352)</f>
        <v>149.77793652542127</v>
      </c>
      <c r="S356" s="196">
        <f ca="1">IF($L356=1,'Census Tract'!N352*'DAC Adjustment'!$O$5,'Census Tract'!N352)</f>
        <v>0.94462308869294831</v>
      </c>
      <c r="T356" s="196">
        <f ca="1">IF($L356=1,'Census Tract'!O352*'DAC Adjustment'!$O$5,'Census Tract'!O352)</f>
        <v>4.4950698659883255</v>
      </c>
      <c r="U356" s="196">
        <f ca="1">IF($L356=1,'Census Tract'!P352*'DAC Adjustment'!$O$5,'Census Tract'!P352)</f>
        <v>20.501071660551847</v>
      </c>
      <c r="V356" s="196">
        <f ca="1">IF($L356=1,'Census Tract'!Q352*'DAC Adjustment'!$O$5,'Census Tract'!Q352)</f>
        <v>44.467184909712039</v>
      </c>
      <c r="W356" s="196">
        <f ca="1">IF($L356=1,'Census Tract'!R352*'DAC Adjustment'!$O$5,'Census Tract'!R352)</f>
        <v>0.39327812054563865</v>
      </c>
      <c r="X356" s="196">
        <f ca="1">IF($L356=1,'Census Tract'!S352*'DAC Adjustment'!$O$5,'Census Tract'!S352)</f>
        <v>1.8681242897464305</v>
      </c>
      <c r="Y356" s="196">
        <f ca="1">IF($L356=1,'Census Tract'!T352*'DAC Adjustment'!$O$5,'Census Tract'!T352)</f>
        <v>8.1967994776999049</v>
      </c>
      <c r="Z356" s="197">
        <f ca="1">IF($L356=1,'Census Tract'!U352*'DAC Adjustment'!$O$5,'Census Tract'!U352)</f>
        <v>17.609212541365352</v>
      </c>
    </row>
    <row r="357" spans="1:26" x14ac:dyDescent="0.25">
      <c r="A357" s="193">
        <v>39</v>
      </c>
      <c r="B357" s="53" t="s">
        <v>46</v>
      </c>
      <c r="C357" s="173">
        <v>41039002001</v>
      </c>
      <c r="D357" s="53">
        <v>3337</v>
      </c>
      <c r="E357" s="173">
        <f t="shared" si="21"/>
        <v>373340</v>
      </c>
      <c r="F357" s="53">
        <v>335956</v>
      </c>
      <c r="G357" s="53">
        <v>2891</v>
      </c>
      <c r="H357" s="53">
        <v>673</v>
      </c>
      <c r="I357" s="53">
        <v>54591</v>
      </c>
      <c r="J357" s="194">
        <f t="shared" si="22"/>
        <v>0</v>
      </c>
      <c r="K357" s="172">
        <f>VLOOKUP($C357,'DAC Definition'!$A$6:$D$834,MATCH('DAC Definition'!$A$3,'DAC Definition'!$A$6:$D$6,0),FALSE)</f>
        <v>0</v>
      </c>
      <c r="L357" s="172">
        <f t="shared" si="23"/>
        <v>0</v>
      </c>
      <c r="M357" s="173">
        <f>'Census Tract'!G353</f>
        <v>2734</v>
      </c>
      <c r="N357" s="195">
        <f t="shared" si="20"/>
        <v>23.526872566645633</v>
      </c>
      <c r="O357" s="196">
        <f ca="1">IF($L357=1,'Census Tract'!J353*'DAC Adjustment'!$O$5,'Census Tract'!J353)</f>
        <v>0.7672072244900795</v>
      </c>
      <c r="P357" s="196">
        <f ca="1">IF($L357=1,'Census Tract'!K353*'DAC Adjustment'!$O$5,'Census Tract'!K353)</f>
        <v>3.8126902709216162</v>
      </c>
      <c r="Q357" s="196">
        <f ca="1">IF($L357=1,'Census Tract'!L353*'DAC Adjustment'!$O$5,'Census Tract'!L353)</f>
        <v>17.543653138239375</v>
      </c>
      <c r="R357" s="196">
        <f ca="1">IF($L357=1,'Census Tract'!M353*'DAC Adjustment'!$O$5,'Census Tract'!M353)</f>
        <v>38.103586641804284</v>
      </c>
      <c r="S357" s="196">
        <f ca="1">IF($L357=1,'Census Tract'!N353*'DAC Adjustment'!$O$5,'Census Tract'!N353)</f>
        <v>0.68594940889416212</v>
      </c>
      <c r="T357" s="196">
        <f ca="1">IF($L357=1,'Census Tract'!O353*'DAC Adjustment'!$O$5,'Census Tract'!O353)</f>
        <v>3.2641490075994901</v>
      </c>
      <c r="U357" s="196">
        <f ca="1">IF($L357=1,'Census Tract'!P353*'DAC Adjustment'!$O$5,'Census Tract'!P353)</f>
        <v>14.887099580331672</v>
      </c>
      <c r="V357" s="196">
        <f ca="1">IF($L357=1,'Census Tract'!Q353*'DAC Adjustment'!$O$5,'Census Tract'!Q353)</f>
        <v>32.290380755153443</v>
      </c>
      <c r="W357" s="196">
        <f ca="1">IF($L357=1,'Census Tract'!R353*'DAC Adjustment'!$O$5,'Census Tract'!R353)</f>
        <v>0.28558363388360586</v>
      </c>
      <c r="X357" s="196">
        <f ca="1">IF($L357=1,'Census Tract'!S353*'DAC Adjustment'!$O$5,'Census Tract'!S353)</f>
        <v>1.3565609052235699</v>
      </c>
      <c r="Y357" s="196">
        <f ca="1">IF($L357=1,'Census Tract'!T353*'DAC Adjustment'!$O$5,'Census Tract'!T353)</f>
        <v>5.9522044547228514</v>
      </c>
      <c r="Z357" s="197">
        <f ca="1">IF($L357=1,'Census Tract'!U353*'DAC Adjustment'!$O$5,'Census Tract'!U353)</f>
        <v>12.787141324858665</v>
      </c>
    </row>
    <row r="358" spans="1:26" x14ac:dyDescent="0.25">
      <c r="A358" s="193">
        <v>39</v>
      </c>
      <c r="B358" s="53" t="s">
        <v>46</v>
      </c>
      <c r="C358" s="173">
        <v>41039002800</v>
      </c>
      <c r="D358" s="53">
        <v>4960</v>
      </c>
      <c r="E358" s="173">
        <f t="shared" si="21"/>
        <v>373340</v>
      </c>
      <c r="F358" s="53">
        <v>335956</v>
      </c>
      <c r="G358" s="53">
        <v>2891</v>
      </c>
      <c r="H358" s="53">
        <v>673</v>
      </c>
      <c r="I358" s="53">
        <v>49916</v>
      </c>
      <c r="J358" s="194">
        <f t="shared" si="22"/>
        <v>0</v>
      </c>
      <c r="K358" s="172">
        <f>VLOOKUP($C358,'DAC Definition'!$A$6:$D$834,MATCH('DAC Definition'!$A$3,'DAC Definition'!$A$6:$D$6,0),FALSE)</f>
        <v>1</v>
      </c>
      <c r="L358" s="172">
        <f t="shared" si="23"/>
        <v>0</v>
      </c>
      <c r="M358" s="173">
        <f>'Census Tract'!G354</f>
        <v>3442</v>
      </c>
      <c r="N358" s="195">
        <f t="shared" si="20"/>
        <v>29.619420400290515</v>
      </c>
      <c r="O358" s="196">
        <f ca="1">IF($L358=1,'Census Tract'!J354*'DAC Adjustment'!$O$5,'Census Tract'!J354)</f>
        <v>0.75368594834045022</v>
      </c>
      <c r="P358" s="196">
        <f ca="1">IF($L358=1,'Census Tract'!K354*'DAC Adjustment'!$O$5,'Census Tract'!K354)</f>
        <v>3.7454953379484546</v>
      </c>
      <c r="Q358" s="196">
        <f ca="1">IF($L358=1,'Census Tract'!L354*'DAC Adjustment'!$O$5,'Census Tract'!L354)</f>
        <v>17.234463428883981</v>
      </c>
      <c r="R358" s="196">
        <f ca="1">IF($L358=1,'Census Tract'!M354*'DAC Adjustment'!$O$5,'Census Tract'!M354)</f>
        <v>37.432048234931756</v>
      </c>
      <c r="S358" s="196">
        <f ca="1">IF($L358=1,'Census Tract'!N354*'DAC Adjustment'!$O$5,'Census Tract'!N354)</f>
        <v>0.86358371083164087</v>
      </c>
      <c r="T358" s="196">
        <f ca="1">IF($L358=1,'Census Tract'!O354*'DAC Adjustment'!$O$5,'Census Tract'!O354)</f>
        <v>4.109437046143908</v>
      </c>
      <c r="U358" s="196">
        <f ca="1">IF($L358=1,'Census Tract'!P354*'DAC Adjustment'!$O$5,'Census Tract'!P354)</f>
        <v>18.742281183431459</v>
      </c>
      <c r="V358" s="196">
        <f ca="1">IF($L358=1,'Census Tract'!Q354*'DAC Adjustment'!$O$5,'Census Tract'!Q354)</f>
        <v>40.652337439370207</v>
      </c>
      <c r="W358" s="196">
        <f ca="1">IF($L358=1,'Census Tract'!R354*'DAC Adjustment'!$O$5,'Census Tract'!R354)</f>
        <v>0.35953872268740722</v>
      </c>
      <c r="X358" s="196">
        <f ca="1">IF($L358=1,'Census Tract'!S354*'DAC Adjustment'!$O$5,'Census Tract'!S354)</f>
        <v>1.7078575844109463</v>
      </c>
      <c r="Y358" s="196">
        <f ca="1">IF($L358=1,'Census Tract'!T354*'DAC Adjustment'!$O$5,'Census Tract'!T354)</f>
        <v>7.4935946353899245</v>
      </c>
      <c r="Z358" s="197">
        <f ca="1">IF($L358=1,'Census Tract'!U354*'DAC Adjustment'!$O$5,'Census Tract'!U354)</f>
        <v>16.098515157338522</v>
      </c>
    </row>
    <row r="359" spans="1:26" x14ac:dyDescent="0.25">
      <c r="A359" s="193">
        <v>39</v>
      </c>
      <c r="B359" s="53" t="s">
        <v>46</v>
      </c>
      <c r="C359" s="173">
        <v>41039000708</v>
      </c>
      <c r="D359" s="53">
        <v>2543</v>
      </c>
      <c r="E359" s="173">
        <f t="shared" si="21"/>
        <v>373340</v>
      </c>
      <c r="F359" s="53">
        <v>335956</v>
      </c>
      <c r="G359" s="53">
        <v>2891</v>
      </c>
      <c r="H359" s="53">
        <v>673</v>
      </c>
      <c r="I359" s="53">
        <v>54375</v>
      </c>
      <c r="J359" s="194">
        <f t="shared" si="22"/>
        <v>0</v>
      </c>
      <c r="K359" s="172">
        <f>VLOOKUP($C359,'DAC Definition'!$A$6:$D$834,MATCH('DAC Definition'!$A$3,'DAC Definition'!$A$6:$D$6,0),FALSE)</f>
        <v>0</v>
      </c>
      <c r="L359" s="172">
        <f t="shared" si="23"/>
        <v>0</v>
      </c>
      <c r="M359" s="173">
        <f>'Census Tract'!G355</f>
        <v>2184</v>
      </c>
      <c r="N359" s="195">
        <f t="shared" si="20"/>
        <v>18.793961113955397</v>
      </c>
      <c r="O359" s="196">
        <f ca="1">IF($L359=1,'Census Tract'!J355*'DAC Adjustment'!$O$5,'Census Tract'!J355)</f>
        <v>0.41333442810964255</v>
      </c>
      <c r="P359" s="196">
        <f ca="1">IF($L359=1,'Census Tract'!K355*'DAC Adjustment'!$O$5,'Census Tract'!K355)</f>
        <v>2.0850139800533758</v>
      </c>
      <c r="Q359" s="196">
        <f ca="1">IF($L359=1,'Census Tract'!L355*'DAC Adjustment'!$O$5,'Census Tract'!L355)</f>
        <v>9.6610371962704686</v>
      </c>
      <c r="R359" s="196">
        <f ca="1">IF($L359=1,'Census Tract'!M355*'DAC Adjustment'!$O$5,'Census Tract'!M355)</f>
        <v>21.015819134153389</v>
      </c>
      <c r="S359" s="196">
        <f ca="1">IF($L359=1,'Census Tract'!N355*'DAC Adjustment'!$O$5,'Census Tract'!N355)</f>
        <v>0.72650957788751047</v>
      </c>
      <c r="T359" s="196">
        <f ca="1">IF($L359=1,'Census Tract'!O355*'DAC Adjustment'!$O$5,'Census Tract'!O355)</f>
        <v>3.7973139349387255</v>
      </c>
      <c r="U359" s="196">
        <f ca="1">IF($L359=1,'Census Tract'!P355*'DAC Adjustment'!$O$5,'Census Tract'!P355)</f>
        <v>17.716141772815213</v>
      </c>
      <c r="V359" s="196">
        <f ca="1">IF($L359=1,'Census Tract'!Q355*'DAC Adjustment'!$O$5,'Census Tract'!Q355)</f>
        <v>38.576773541585943</v>
      </c>
      <c r="W359" s="196">
        <f ca="1">IF($L359=1,'Census Tract'!R355*'DAC Adjustment'!$O$5,'Census Tract'!R355)</f>
        <v>0.49617320420713856</v>
      </c>
      <c r="X359" s="196">
        <f ca="1">IF($L359=1,'Census Tract'!S355*'DAC Adjustment'!$O$5,'Census Tract'!S355)</f>
        <v>2.570391005924082</v>
      </c>
      <c r="Y359" s="196">
        <f ca="1">IF($L359=1,'Census Tract'!T355*'DAC Adjustment'!$O$5,'Census Tract'!T355)</f>
        <v>11.844286359038215</v>
      </c>
      <c r="Z359" s="197">
        <f ca="1">IF($L359=1,'Census Tract'!U355*'DAC Adjustment'!$O$5,'Census Tract'!U355)</f>
        <v>25.742552684361044</v>
      </c>
    </row>
    <row r="360" spans="1:26" x14ac:dyDescent="0.25">
      <c r="A360" s="193">
        <v>39</v>
      </c>
      <c r="B360" s="53" t="s">
        <v>46</v>
      </c>
      <c r="C360" s="173">
        <v>41039004501</v>
      </c>
      <c r="D360" s="53">
        <v>2834</v>
      </c>
      <c r="E360" s="173">
        <f t="shared" si="21"/>
        <v>373340</v>
      </c>
      <c r="F360" s="53">
        <v>335956</v>
      </c>
      <c r="G360" s="53">
        <v>2891</v>
      </c>
      <c r="H360" s="53">
        <v>673</v>
      </c>
      <c r="I360" s="53">
        <v>44464</v>
      </c>
      <c r="J360" s="194">
        <f t="shared" si="22"/>
        <v>1</v>
      </c>
      <c r="K360" s="172">
        <f>VLOOKUP($C360,'DAC Definition'!$A$6:$D$834,MATCH('DAC Definition'!$A$3,'DAC Definition'!$A$6:$D$6,0),FALSE)</f>
        <v>0</v>
      </c>
      <c r="L360" s="172">
        <f t="shared" si="23"/>
        <v>1</v>
      </c>
      <c r="M360" s="173">
        <f>'Census Tract'!G356</f>
        <v>1970</v>
      </c>
      <c r="N360" s="195">
        <f t="shared" si="20"/>
        <v>16.952428294181381</v>
      </c>
      <c r="O360" s="196">
        <f ca="1">IF($L360=1,'Census Tract'!J356*'DAC Adjustment'!$O$5,'Census Tract'!J356)</f>
        <v>4.0019221492861279</v>
      </c>
      <c r="P360" s="196">
        <f ca="1">IF($L360=1,'Census Tract'!K356*'DAC Adjustment'!$O$5,'Census Tract'!K356)</f>
        <v>19.887833634139927</v>
      </c>
      <c r="Q360" s="196">
        <f ca="1">IF($L360=1,'Census Tract'!L356*'DAC Adjustment'!$O$5,'Census Tract'!L356)</f>
        <v>91.511565366158891</v>
      </c>
      <c r="R360" s="196">
        <f ca="1">IF($L360=1,'Census Tract'!M356*'DAC Adjustment'!$O$5,'Census Tract'!M356)</f>
        <v>198.7567145896335</v>
      </c>
      <c r="S360" s="196">
        <f ca="1">IF($L360=1,'Census Tract'!N356*'DAC Adjustment'!$O$5,'Census Tract'!N356)</f>
        <v>0.61783117022745959</v>
      </c>
      <c r="T360" s="196">
        <f ca="1">IF($L360=1,'Census Tract'!O356*'DAC Adjustment'!$O$5,'Census Tract'!O356)</f>
        <v>2.9400025351915673</v>
      </c>
      <c r="U360" s="196">
        <f ca="1">IF($L360=1,'Census Tract'!P356*'DAC Adjustment'!$O$5,'Census Tract'!P356)</f>
        <v>13.408735448634507</v>
      </c>
      <c r="V360" s="196">
        <f ca="1">IF($L360=1,'Census Tract'!Q356*'DAC Adjustment'!$O$5,'Census Tract'!Q356)</f>
        <v>29.083782958875403</v>
      </c>
      <c r="W360" s="196">
        <f ca="1">IF($L360=1,'Census Tract'!R356*'DAC Adjustment'!$O$5,'Census Tract'!R356)</f>
        <v>0.25722373754147015</v>
      </c>
      <c r="X360" s="196">
        <f ca="1">IF($L360=1,'Census Tract'!S356*'DAC Adjustment'!$O$5,'Census Tract'!S356)</f>
        <v>1.2218475600267158</v>
      </c>
      <c r="Y360" s="196">
        <f ca="1">IF($L360=1,'Census Tract'!T356*'DAC Adjustment'!$O$5,'Census Tract'!T356)</f>
        <v>5.361120508322978</v>
      </c>
      <c r="Z360" s="197">
        <f ca="1">IF($L360=1,'Census Tract'!U356*'DAC Adjustment'!$O$5,'Census Tract'!U356)</f>
        <v>11.517313647572955</v>
      </c>
    </row>
    <row r="361" spans="1:26" x14ac:dyDescent="0.25">
      <c r="A361" s="193">
        <v>39</v>
      </c>
      <c r="B361" s="53" t="s">
        <v>46</v>
      </c>
      <c r="C361" s="173">
        <v>41039000702</v>
      </c>
      <c r="D361" s="53">
        <v>2599</v>
      </c>
      <c r="E361" s="173">
        <f t="shared" si="21"/>
        <v>373340</v>
      </c>
      <c r="F361" s="53">
        <v>335956</v>
      </c>
      <c r="G361" s="53">
        <v>2891</v>
      </c>
      <c r="H361" s="53">
        <v>673</v>
      </c>
      <c r="I361" s="53">
        <v>56250</v>
      </c>
      <c r="J361" s="194">
        <f t="shared" si="22"/>
        <v>0</v>
      </c>
      <c r="K361" s="172">
        <f>VLOOKUP($C361,'DAC Definition'!$A$6:$D$834,MATCH('DAC Definition'!$A$3,'DAC Definition'!$A$6:$D$6,0),FALSE)</f>
        <v>0</v>
      </c>
      <c r="L361" s="172">
        <f t="shared" si="23"/>
        <v>0</v>
      </c>
      <c r="M361" s="173">
        <f>'Census Tract'!G357</f>
        <v>2280</v>
      </c>
      <c r="N361" s="195">
        <f t="shared" si="20"/>
        <v>19.620069294788603</v>
      </c>
      <c r="O361" s="196">
        <f ca="1">IF($L361=1,'Census Tract'!J357*'DAC Adjustment'!$O$5,'Census Tract'!J357)</f>
        <v>0.52243013218319134</v>
      </c>
      <c r="P361" s="196">
        <f ca="1">IF($L361=1,'Census Tract'!K357*'DAC Adjustment'!$O$5,'Census Tract'!K357)</f>
        <v>2.6353336550860509</v>
      </c>
      <c r="Q361" s="196">
        <f ca="1">IF($L361=1,'Census Tract'!L357*'DAC Adjustment'!$O$5,'Census Tract'!L357)</f>
        <v>12.210976381903194</v>
      </c>
      <c r="R361" s="196">
        <f ca="1">IF($L361=1,'Census Tract'!M357*'DAC Adjustment'!$O$5,'Census Tract'!M357)</f>
        <v>26.562745374022875</v>
      </c>
      <c r="S361" s="196">
        <f ca="1">IF($L361=1,'Census Tract'!N357*'DAC Adjustment'!$O$5,'Census Tract'!N357)</f>
        <v>0.75844406482762095</v>
      </c>
      <c r="T361" s="196">
        <f ca="1">IF($L361=1,'Census Tract'!O357*'DAC Adjustment'!$O$5,'Census Tract'!O357)</f>
        <v>3.9642288331777902</v>
      </c>
      <c r="U361" s="196">
        <f ca="1">IF($L361=1,'Census Tract'!P357*'DAC Adjustment'!$O$5,'Census Tract'!P357)</f>
        <v>18.494873279312586</v>
      </c>
      <c r="V361" s="196">
        <f ca="1">IF($L361=1,'Census Tract'!Q357*'DAC Adjustment'!$O$5,'Census Tract'!Q357)</f>
        <v>40.272455895062244</v>
      </c>
      <c r="W361" s="196">
        <f ca="1">IF($L361=1,'Census Tract'!R357*'DAC Adjustment'!$O$5,'Census Tract'!R357)</f>
        <v>0.51798301538107872</v>
      </c>
      <c r="X361" s="196">
        <f ca="1">IF($L361=1,'Census Tract'!S357*'DAC Adjustment'!$O$5,'Census Tract'!S357)</f>
        <v>2.683375225964701</v>
      </c>
      <c r="Y361" s="196">
        <f ca="1">IF($L361=1,'Census Tract'!T357*'DAC Adjustment'!$O$5,'Census Tract'!T357)</f>
        <v>12.364914330864071</v>
      </c>
      <c r="Z361" s="197">
        <f ca="1">IF($L361=1,'Census Tract'!U357*'DAC Adjustment'!$O$5,'Census Tract'!U357)</f>
        <v>26.874093461695594</v>
      </c>
    </row>
    <row r="362" spans="1:26" x14ac:dyDescent="0.25">
      <c r="A362" s="193">
        <v>39</v>
      </c>
      <c r="B362" s="53" t="s">
        <v>46</v>
      </c>
      <c r="C362" s="173">
        <v>41039004300</v>
      </c>
      <c r="D362" s="53">
        <v>7493</v>
      </c>
      <c r="E362" s="173">
        <f t="shared" si="21"/>
        <v>373340</v>
      </c>
      <c r="F362" s="53">
        <v>335956</v>
      </c>
      <c r="G362" s="53">
        <v>2891</v>
      </c>
      <c r="H362" s="53">
        <v>673</v>
      </c>
      <c r="I362" s="53">
        <v>35322</v>
      </c>
      <c r="J362" s="194">
        <f t="shared" si="22"/>
        <v>1</v>
      </c>
      <c r="K362" s="172">
        <f>VLOOKUP($C362,'DAC Definition'!$A$6:$D$834,MATCH('DAC Definition'!$A$3,'DAC Definition'!$A$6:$D$6,0),FALSE)</f>
        <v>1</v>
      </c>
      <c r="L362" s="172">
        <f t="shared" si="23"/>
        <v>1</v>
      </c>
      <c r="M362" s="173">
        <f>'Census Tract'!G358</f>
        <v>4949</v>
      </c>
      <c r="N362" s="195">
        <f t="shared" si="20"/>
        <v>42.587597780661753</v>
      </c>
      <c r="O362" s="196">
        <f ca="1">IF($L362=1,'Census Tract'!J358*'DAC Adjustment'!$O$5,'Census Tract'!J358)</f>
        <v>6.4226061710739355</v>
      </c>
      <c r="P362" s="196">
        <f ca="1">IF($L362=1,'Census Tract'!K358*'DAC Adjustment'!$O$5,'Census Tract'!K358)</f>
        <v>31.917593162251777</v>
      </c>
      <c r="Q362" s="196">
        <f ca="1">IF($L362=1,'Census Tract'!L358*'DAC Adjustment'!$O$5,'Census Tract'!L358)</f>
        <v>146.865111943812</v>
      </c>
      <c r="R362" s="196">
        <f ca="1">IF($L362=1,'Census Tract'!M358*'DAC Adjustment'!$O$5,'Census Tract'!M358)</f>
        <v>318.98074326445163</v>
      </c>
      <c r="S362" s="196">
        <f ca="1">IF($L362=1,'Census Tract'!N358*'DAC Adjustment'!$O$5,'Census Tract'!N358)</f>
        <v>1.5521048027693893</v>
      </c>
      <c r="T362" s="196">
        <f ca="1">IF($L362=1,'Census Tract'!O358*'DAC Adjustment'!$O$5,'Census Tract'!O358)</f>
        <v>7.3858236277477474</v>
      </c>
      <c r="U362" s="196">
        <f ca="1">IF($L362=1,'Census Tract'!P358*'DAC Adjustment'!$O$5,'Census Tract'!P358)</f>
        <v>33.685193774259979</v>
      </c>
      <c r="V362" s="196">
        <f ca="1">IF($L362=1,'Census Tract'!Q358*'DAC Adjustment'!$O$5,'Census Tract'!Q358)</f>
        <v>73.063777595672249</v>
      </c>
      <c r="W362" s="196">
        <f ca="1">IF($L362=1,'Census Tract'!R358*'DAC Adjustment'!$O$5,'Census Tract'!R358)</f>
        <v>0.64619303405722628</v>
      </c>
      <c r="X362" s="196">
        <f ca="1">IF($L362=1,'Census Tract'!S358*'DAC Adjustment'!$O$5,'Census Tract'!S358)</f>
        <v>3.0695043525747283</v>
      </c>
      <c r="Y362" s="196">
        <f ca="1">IF($L362=1,'Census Tract'!T358*'DAC Adjustment'!$O$5,'Census Tract'!T358)</f>
        <v>13.46811441405605</v>
      </c>
      <c r="Z362" s="197">
        <f ca="1">IF($L362=1,'Census Tract'!U358*'DAC Adjustment'!$O$5,'Census Tract'!U358)</f>
        <v>28.933596569461191</v>
      </c>
    </row>
    <row r="363" spans="1:26" x14ac:dyDescent="0.25">
      <c r="A363" s="193">
        <v>39</v>
      </c>
      <c r="B363" s="53" t="s">
        <v>46</v>
      </c>
      <c r="C363" s="173">
        <v>41039001201</v>
      </c>
      <c r="D363" s="53">
        <v>4068</v>
      </c>
      <c r="E363" s="173">
        <f t="shared" si="21"/>
        <v>373340</v>
      </c>
      <c r="F363" s="53">
        <v>335956</v>
      </c>
      <c r="G363" s="53">
        <v>2891</v>
      </c>
      <c r="H363" s="53">
        <v>673</v>
      </c>
      <c r="I363" s="53">
        <v>53351</v>
      </c>
      <c r="J363" s="194">
        <f t="shared" si="22"/>
        <v>0</v>
      </c>
      <c r="K363" s="172">
        <f>VLOOKUP($C363,'DAC Definition'!$A$6:$D$834,MATCH('DAC Definition'!$A$3,'DAC Definition'!$A$6:$D$6,0),FALSE)</f>
        <v>0</v>
      </c>
      <c r="L363" s="172">
        <f t="shared" si="23"/>
        <v>0</v>
      </c>
      <c r="M363" s="173">
        <f>'Census Tract'!G359</f>
        <v>3023</v>
      </c>
      <c r="N363" s="195">
        <f t="shared" si="20"/>
        <v>26.013802402695589</v>
      </c>
      <c r="O363" s="196">
        <f ca="1">IF($L363=1,'Census Tract'!J359*'DAC Adjustment'!$O$5,'Census Tract'!J359)</f>
        <v>1.5258032978173792</v>
      </c>
      <c r="P363" s="196">
        <f ca="1">IF($L363=1,'Census Tract'!K359*'DAC Adjustment'!$O$5,'Census Tract'!K359)</f>
        <v>7.6967244691189665</v>
      </c>
      <c r="Q363" s="196">
        <f ca="1">IF($L363=1,'Census Tract'!L359*'DAC Adjustment'!$O$5,'Census Tract'!L359)</f>
        <v>35.663233962440792</v>
      </c>
      <c r="R363" s="196">
        <f ca="1">IF($L363=1,'Census Tract'!M359*'DAC Adjustment'!$O$5,'Census Tract'!M359)</f>
        <v>77.578841636484441</v>
      </c>
      <c r="S363" s="196">
        <f ca="1">IF($L363=1,'Census Tract'!N359*'DAC Adjustment'!$O$5,'Census Tract'!N359)</f>
        <v>1.0056036877078498</v>
      </c>
      <c r="T363" s="196">
        <f ca="1">IF($L363=1,'Census Tract'!O359*'DAC Adjustment'!$O$5,'Census Tract'!O359)</f>
        <v>5.2560805976738854</v>
      </c>
      <c r="U363" s="196">
        <f ca="1">IF($L363=1,'Census Tract'!P359*'DAC Adjustment'!$O$5,'Census Tract'!P359)</f>
        <v>24.521930668141202</v>
      </c>
      <c r="V363" s="196">
        <f ca="1">IF($L363=1,'Census Tract'!Q359*'DAC Adjustment'!$O$5,'Census Tract'!Q359)</f>
        <v>53.396330776654892</v>
      </c>
      <c r="W363" s="196">
        <f ca="1">IF($L363=1,'Census Tract'!R359*'DAC Adjustment'!$O$5,'Census Tract'!R359)</f>
        <v>0.68678186644605299</v>
      </c>
      <c r="X363" s="196">
        <f ca="1">IF($L363=1,'Census Tract'!S359*'DAC Adjustment'!$O$5,'Census Tract'!S359)</f>
        <v>3.5578260123207412</v>
      </c>
      <c r="Y363" s="196">
        <f ca="1">IF($L363=1,'Census Tract'!T359*'DAC Adjustment'!$O$5,'Census Tract'!T359)</f>
        <v>16.394357904474596</v>
      </c>
      <c r="Z363" s="197">
        <f ca="1">IF($L363=1,'Census Tract'!U359*'DAC Adjustment'!$O$5,'Census Tract'!U359)</f>
        <v>35.631747602941132</v>
      </c>
    </row>
    <row r="364" spans="1:26" x14ac:dyDescent="0.25">
      <c r="A364" s="193">
        <v>39</v>
      </c>
      <c r="B364" s="53" t="s">
        <v>46</v>
      </c>
      <c r="C364" s="173">
        <v>41039000707</v>
      </c>
      <c r="D364" s="53">
        <v>3934</v>
      </c>
      <c r="E364" s="173">
        <f t="shared" si="21"/>
        <v>373340</v>
      </c>
      <c r="F364" s="53">
        <v>335956</v>
      </c>
      <c r="G364" s="53">
        <v>2891</v>
      </c>
      <c r="H364" s="53">
        <v>673</v>
      </c>
      <c r="I364" s="53">
        <v>44638</v>
      </c>
      <c r="J364" s="194">
        <f t="shared" si="22"/>
        <v>1</v>
      </c>
      <c r="K364" s="172">
        <f>VLOOKUP($C364,'DAC Definition'!$A$6:$D$834,MATCH('DAC Definition'!$A$3,'DAC Definition'!$A$6:$D$6,0),FALSE)</f>
        <v>1</v>
      </c>
      <c r="L364" s="172">
        <f t="shared" si="23"/>
        <v>1</v>
      </c>
      <c r="M364" s="173">
        <f>'Census Tract'!G360</f>
        <v>3397</v>
      </c>
      <c r="N364" s="195">
        <f t="shared" si="20"/>
        <v>29.232182190524952</v>
      </c>
      <c r="O364" s="196">
        <f ca="1">IF($L364=1,'Census Tract'!J360*'DAC Adjustment'!$O$5,'Census Tract'!J360)</f>
        <v>1.0522807966447647</v>
      </c>
      <c r="P364" s="196">
        <f ca="1">IF($L364=1,'Census Tract'!K360*'DAC Adjustment'!$O$5,'Census Tract'!K360)</f>
        <v>5.2293834411057736</v>
      </c>
      <c r="Q364" s="196">
        <f ca="1">IF($L364=1,'Census Tract'!L360*'DAC Adjustment'!$O$5,'Census Tract'!L360)</f>
        <v>24.06240284381559</v>
      </c>
      <c r="R364" s="196">
        <f ca="1">IF($L364=1,'Census Tract'!M360*'DAC Adjustment'!$O$5,'Census Tract'!M360)</f>
        <v>52.261854720033448</v>
      </c>
      <c r="S364" s="196">
        <f ca="1">IF($L364=1,'Census Tract'!N360*'DAC Adjustment'!$O$5,'Census Tract'!N360)</f>
        <v>1.0653667437881627</v>
      </c>
      <c r="T364" s="196">
        <f ca="1">IF($L364=1,'Census Tract'!O360*'DAC Adjustment'!$O$5,'Census Tract'!O360)</f>
        <v>5.0696388893633273</v>
      </c>
      <c r="U364" s="196">
        <f ca="1">IF($L364=1,'Census Tract'!P360*'DAC Adjustment'!$O$5,'Census Tract'!P360)</f>
        <v>23.121560568026101</v>
      </c>
      <c r="V364" s="196">
        <f ca="1">IF($L364=1,'Census Tract'!Q360*'DAC Adjustment'!$O$5,'Census Tract'!Q360)</f>
        <v>50.151071427055705</v>
      </c>
      <c r="W364" s="196">
        <f ca="1">IF($L364=1,'Census Tract'!R360*'DAC Adjustment'!$O$5,'Census Tract'!R360)</f>
        <v>0.44354773422760113</v>
      </c>
      <c r="X364" s="196">
        <f ca="1">IF($L364=1,'Census Tract'!S360*'DAC Adjustment'!$O$5,'Census Tract'!S360)</f>
        <v>2.1069117570612961</v>
      </c>
      <c r="Y364" s="196">
        <f ca="1">IF($L364=1,'Census Tract'!T360*'DAC Adjustment'!$O$5,'Census Tract'!T360)</f>
        <v>9.2445311506462744</v>
      </c>
      <c r="Z364" s="197">
        <f ca="1">IF($L364=1,'Census Tract'!U360*'DAC Adjustment'!$O$5,'Census Tract'!U360)</f>
        <v>19.860058101931639</v>
      </c>
    </row>
    <row r="365" spans="1:26" x14ac:dyDescent="0.25">
      <c r="A365" s="193">
        <v>39</v>
      </c>
      <c r="B365" s="53" t="s">
        <v>46</v>
      </c>
      <c r="C365" s="173">
        <v>41039001500</v>
      </c>
      <c r="D365" s="53">
        <v>4566</v>
      </c>
      <c r="E365" s="173">
        <f t="shared" si="21"/>
        <v>373340</v>
      </c>
      <c r="F365" s="53">
        <v>335956</v>
      </c>
      <c r="G365" s="53">
        <v>2891</v>
      </c>
      <c r="H365" s="53">
        <v>673</v>
      </c>
      <c r="I365" s="53">
        <v>35539</v>
      </c>
      <c r="J365" s="194">
        <f t="shared" si="22"/>
        <v>1</v>
      </c>
      <c r="K365" s="172">
        <f>VLOOKUP($C365,'DAC Definition'!$A$6:$D$834,MATCH('DAC Definition'!$A$3,'DAC Definition'!$A$6:$D$6,0),FALSE)</f>
        <v>1</v>
      </c>
      <c r="L365" s="172">
        <f t="shared" si="23"/>
        <v>1</v>
      </c>
      <c r="M365" s="173">
        <f>'Census Tract'!G361</f>
        <v>3473</v>
      </c>
      <c r="N365" s="195">
        <f t="shared" si="20"/>
        <v>29.886184500351238</v>
      </c>
      <c r="O365" s="196">
        <f ca="1">IF($L365=1,'Census Tract'!J361*'DAC Adjustment'!$O$5,'Census Tract'!J361)</f>
        <v>1.2945511363657021</v>
      </c>
      <c r="P365" s="196">
        <f ca="1">IF($L365=1,'Census Tract'!K361*'DAC Adjustment'!$O$5,'Census Tract'!K361)</f>
        <v>6.5302017776764645</v>
      </c>
      <c r="Q365" s="196">
        <f ca="1">IF($L365=1,'Census Tract'!L361*'DAC Adjustment'!$O$5,'Census Tract'!L361)</f>
        <v>30.258081181627766</v>
      </c>
      <c r="R365" s="196">
        <f ca="1">IF($L365=1,'Census Tract'!M361*'DAC Adjustment'!$O$5,'Census Tract'!M361)</f>
        <v>65.820920522394914</v>
      </c>
      <c r="S365" s="196">
        <f ca="1">IF($L365=1,'Census Tract'!N361*'DAC Adjustment'!$O$5,'Census Tract'!N361)</f>
        <v>1.4441207440495214</v>
      </c>
      <c r="T365" s="196">
        <f ca="1">IF($L365=1,'Census Tract'!O361*'DAC Adjustment'!$O$5,'Census Tract'!O361)</f>
        <v>7.548117728961877</v>
      </c>
      <c r="U365" s="196">
        <f ca="1">IF($L365=1,'Census Tract'!P361*'DAC Adjustment'!$O$5,'Census Tract'!P361)</f>
        <v>35.215293256059539</v>
      </c>
      <c r="V365" s="196">
        <f ca="1">IF($L365=1,'Census Tract'!Q361*'DAC Adjustment'!$O$5,'Census Tract'!Q361)</f>
        <v>76.681052260718843</v>
      </c>
      <c r="W365" s="196">
        <f ca="1">IF($L365=1,'Census Tract'!R361*'DAC Adjustment'!$O$5,'Census Tract'!R361)</f>
        <v>0.98626919540487179</v>
      </c>
      <c r="X365" s="196">
        <f ca="1">IF($L365=1,'Census Tract'!S361*'DAC Adjustment'!$O$5,'Census Tract'!S361)</f>
        <v>5.1092994297014283</v>
      </c>
      <c r="Y365" s="196">
        <f ca="1">IF($L365=1,'Census Tract'!T361*'DAC Adjustment'!$O$5,'Census Tract'!T361)</f>
        <v>23.54350190301037</v>
      </c>
      <c r="Z365" s="197">
        <f ca="1">IF($L365=1,'Census Tract'!U361*'DAC Adjustment'!$O$5,'Census Tract'!U361)</f>
        <v>51.169806245871044</v>
      </c>
    </row>
    <row r="366" spans="1:26" x14ac:dyDescent="0.25">
      <c r="A366" s="193">
        <v>39</v>
      </c>
      <c r="B366" s="53" t="s">
        <v>46</v>
      </c>
      <c r="C366" s="173">
        <v>41039004700</v>
      </c>
      <c r="D366" s="53">
        <v>4327</v>
      </c>
      <c r="E366" s="173">
        <f t="shared" si="21"/>
        <v>373340</v>
      </c>
      <c r="F366" s="53">
        <v>335956</v>
      </c>
      <c r="G366" s="53">
        <v>2891</v>
      </c>
      <c r="H366" s="53">
        <v>673</v>
      </c>
      <c r="I366" s="53">
        <v>59195</v>
      </c>
      <c r="J366" s="194">
        <f t="shared" si="22"/>
        <v>0</v>
      </c>
      <c r="K366" s="172">
        <f>VLOOKUP($C366,'DAC Definition'!$A$6:$D$834,MATCH('DAC Definition'!$A$3,'DAC Definition'!$A$6:$D$6,0),FALSE)</f>
        <v>0</v>
      </c>
      <c r="L366" s="172">
        <f t="shared" si="23"/>
        <v>0</v>
      </c>
      <c r="M366" s="173">
        <f>'Census Tract'!G362</f>
        <v>2682</v>
      </c>
      <c r="N366" s="195">
        <f t="shared" si="20"/>
        <v>23.079397302027647</v>
      </c>
      <c r="O366" s="196">
        <f ca="1">IF($L366=1,'Census Tract'!J362*'DAC Adjustment'!$O$5,'Census Tract'!J362)</f>
        <v>1.0506532356267537</v>
      </c>
      <c r="P366" s="196">
        <f ca="1">IF($L366=1,'Census Tract'!K362*'DAC Adjustment'!$O$5,'Census Tract'!K362)</f>
        <v>5.2212951621367827</v>
      </c>
      <c r="Q366" s="196">
        <f ca="1">IF($L366=1,'Census Tract'!L362*'DAC Adjustment'!$O$5,'Census Tract'!L362)</f>
        <v>24.025185563985776</v>
      </c>
      <c r="R366" s="196">
        <f ca="1">IF($L366=1,'Census Tract'!M362*'DAC Adjustment'!$O$5,'Census Tract'!M362)</f>
        <v>52.181021393280275</v>
      </c>
      <c r="S366" s="196">
        <f ca="1">IF($L366=1,'Census Tract'!N362*'DAC Adjustment'!$O$5,'Census Tract'!N362)</f>
        <v>0.67290282174621163</v>
      </c>
      <c r="T366" s="196">
        <f ca="1">IF($L366=1,'Census Tract'!O362*'DAC Adjustment'!$O$5,'Census Tract'!O362)</f>
        <v>3.2020657053335153</v>
      </c>
      <c r="U366" s="196">
        <f ca="1">IF($L366=1,'Census Tract'!P362*'DAC Adjustment'!$O$5,'Census Tract'!P362)</f>
        <v>14.603950649030555</v>
      </c>
      <c r="V366" s="196">
        <f ca="1">IF($L366=1,'Census Tract'!Q362*'DAC Adjustment'!$O$5,'Census Tract'!Q362)</f>
        <v>31.676225744448249</v>
      </c>
      <c r="W366" s="196">
        <f ca="1">IF($L366=1,'Census Tract'!R362*'DAC Adjustment'!$O$5,'Census Tract'!R362)</f>
        <v>0.2801519041974509</v>
      </c>
      <c r="X366" s="196">
        <f ca="1">IF($L366=1,'Census Tract'!S362*'DAC Adjustment'!$O$5,'Census Tract'!S362)</f>
        <v>1.3307594542098076</v>
      </c>
      <c r="Y366" s="196">
        <f ca="1">IF($L366=1,'Census Tract'!T362*'DAC Adjustment'!$O$5,'Census Tract'!T362)</f>
        <v>5.8389950064252689</v>
      </c>
      <c r="Z366" s="197">
        <f ca="1">IF($L366=1,'Census Tract'!U362*'DAC Adjustment'!$O$5,'Census Tract'!U362)</f>
        <v>12.543933077275396</v>
      </c>
    </row>
    <row r="367" spans="1:26" x14ac:dyDescent="0.25">
      <c r="A367" s="193">
        <v>39</v>
      </c>
      <c r="B367" s="53" t="s">
        <v>46</v>
      </c>
      <c r="C367" s="173">
        <v>41039004502</v>
      </c>
      <c r="D367" s="53">
        <v>3353</v>
      </c>
      <c r="E367" s="173">
        <f t="shared" si="21"/>
        <v>373340</v>
      </c>
      <c r="F367" s="53">
        <v>335956</v>
      </c>
      <c r="G367" s="53">
        <v>2891</v>
      </c>
      <c r="H367" s="53">
        <v>673</v>
      </c>
      <c r="I367" s="53">
        <v>37607</v>
      </c>
      <c r="J367" s="194">
        <f t="shared" si="22"/>
        <v>1</v>
      </c>
      <c r="K367" s="172">
        <f>VLOOKUP($C367,'DAC Definition'!$A$6:$D$834,MATCH('DAC Definition'!$A$3,'DAC Definition'!$A$6:$D$6,0),FALSE)</f>
        <v>1</v>
      </c>
      <c r="L367" s="172">
        <f t="shared" si="23"/>
        <v>1</v>
      </c>
      <c r="M367" s="173">
        <f>'Census Tract'!G363</f>
        <v>2130</v>
      </c>
      <c r="N367" s="195">
        <f t="shared" si="20"/>
        <v>18.32927526223672</v>
      </c>
      <c r="O367" s="196">
        <f ca="1">IF($L367=1,'Census Tract'!J363*'DAC Adjustment'!$O$5,'Census Tract'!J363)</f>
        <v>0.47011474020239036</v>
      </c>
      <c r="P367" s="196">
        <f ca="1">IF($L367=1,'Census Tract'!K363*'DAC Adjustment'!$O$5,'Census Tract'!K363)</f>
        <v>2.336268271427981</v>
      </c>
      <c r="Q367" s="196">
        <f ca="1">IF($L367=1,'Census Tract'!L363*'DAC Adjustment'!$O$5,'Census Tract'!L363)</f>
        <v>10.750068135458363</v>
      </c>
      <c r="R367" s="196">
        <f ca="1">IF($L367=1,'Census Tract'!M363*'DAC Adjustment'!$O$5,'Census Tract'!M363)</f>
        <v>23.348395535243974</v>
      </c>
      <c r="S367" s="196">
        <f ca="1">IF($L367=1,'Census Tract'!N363*'DAC Adjustment'!$O$5,'Census Tract'!N363)</f>
        <v>0.66801035156573041</v>
      </c>
      <c r="T367" s="196">
        <f ca="1">IF($L367=1,'Census Tract'!O363*'DAC Adjustment'!$O$5,'Census Tract'!O363)</f>
        <v>3.1787844669837764</v>
      </c>
      <c r="U367" s="196">
        <f ca="1">IF($L367=1,'Census Tract'!P363*'DAC Adjustment'!$O$5,'Census Tract'!P363)</f>
        <v>14.497769799792641</v>
      </c>
      <c r="V367" s="196">
        <f ca="1">IF($L367=1,'Census Tract'!Q363*'DAC Adjustment'!$O$5,'Census Tract'!Q363)</f>
        <v>31.445917615433814</v>
      </c>
      <c r="W367" s="196">
        <f ca="1">IF($L367=1,'Census Tract'!R363*'DAC Adjustment'!$O$5,'Census Tract'!R363)</f>
        <v>0.2781150055651429</v>
      </c>
      <c r="X367" s="196">
        <f ca="1">IF($L367=1,'Census Tract'!S363*'DAC Adjustment'!$O$5,'Census Tract'!S363)</f>
        <v>1.321083910079647</v>
      </c>
      <c r="Y367" s="196">
        <f ca="1">IF($L367=1,'Census Tract'!T363*'DAC Adjustment'!$O$5,'Census Tract'!T363)</f>
        <v>5.7965414633136785</v>
      </c>
      <c r="Z367" s="197">
        <f ca="1">IF($L367=1,'Census Tract'!U363*'DAC Adjustment'!$O$5,'Census Tract'!U363)</f>
        <v>12.452729984431674</v>
      </c>
    </row>
    <row r="368" spans="1:26" x14ac:dyDescent="0.25">
      <c r="A368" s="193">
        <v>39</v>
      </c>
      <c r="B368" s="53" t="s">
        <v>46</v>
      </c>
      <c r="C368" s="173">
        <v>41039000404</v>
      </c>
      <c r="D368" s="53">
        <v>4024</v>
      </c>
      <c r="E368" s="173">
        <f t="shared" si="21"/>
        <v>373340</v>
      </c>
      <c r="F368" s="53">
        <v>335956</v>
      </c>
      <c r="G368" s="53">
        <v>2891</v>
      </c>
      <c r="H368" s="53">
        <v>673</v>
      </c>
      <c r="I368" s="53">
        <v>62100</v>
      </c>
      <c r="J368" s="194">
        <f t="shared" si="22"/>
        <v>0</v>
      </c>
      <c r="K368" s="172">
        <f>VLOOKUP($C368,'DAC Definition'!$A$6:$D$834,MATCH('DAC Definition'!$A$3,'DAC Definition'!$A$6:$D$6,0),FALSE)</f>
        <v>0</v>
      </c>
      <c r="L368" s="172">
        <f t="shared" si="23"/>
        <v>0</v>
      </c>
      <c r="M368" s="173">
        <f>'Census Tract'!G364</f>
        <v>2921</v>
      </c>
      <c r="N368" s="195">
        <f t="shared" si="20"/>
        <v>25.136062460560311</v>
      </c>
      <c r="O368" s="196">
        <f ca="1">IF($L368=1,'Census Tract'!J364*'DAC Adjustment'!$O$5,'Census Tract'!J364)</f>
        <v>2.7304657202633265</v>
      </c>
      <c r="P368" s="196">
        <f ca="1">IF($L368=1,'Census Tract'!K364*'DAC Adjustment'!$O$5,'Census Tract'!K364)</f>
        <v>13.773493838493859</v>
      </c>
      <c r="Q368" s="196">
        <f ca="1">IF($L368=1,'Census Tract'!L364*'DAC Adjustment'!$O$5,'Census Tract'!L364)</f>
        <v>63.820308913652866</v>
      </c>
      <c r="R368" s="196">
        <f ca="1">IF($L368=1,'Census Tract'!M364*'DAC Adjustment'!$O$5,'Census Tract'!M364)</f>
        <v>138.82940744011367</v>
      </c>
      <c r="S368" s="196">
        <f ca="1">IF($L368=1,'Census Tract'!N364*'DAC Adjustment'!$O$5,'Census Tract'!N364)</f>
        <v>0.97167329533398261</v>
      </c>
      <c r="T368" s="196">
        <f ca="1">IF($L368=1,'Census Tract'!O364*'DAC Adjustment'!$O$5,'Census Tract'!O364)</f>
        <v>5.0787335182948787</v>
      </c>
      <c r="U368" s="196">
        <f ca="1">IF($L368=1,'Census Tract'!P364*'DAC Adjustment'!$O$5,'Census Tract'!P364)</f>
        <v>23.694528442487744</v>
      </c>
      <c r="V368" s="196">
        <f ca="1">IF($L368=1,'Census Tract'!Q364*'DAC Adjustment'!$O$5,'Census Tract'!Q364)</f>
        <v>51.594668276086317</v>
      </c>
      <c r="W368" s="196">
        <f ca="1">IF($L368=1,'Census Tract'!R364*'DAC Adjustment'!$O$5,'Census Tract'!R364)</f>
        <v>0.66360894207374155</v>
      </c>
      <c r="X368" s="196">
        <f ca="1">IF($L368=1,'Census Tract'!S364*'DAC Adjustment'!$O$5,'Census Tract'!S364)</f>
        <v>3.4377802785275837</v>
      </c>
      <c r="Y368" s="196">
        <f ca="1">IF($L368=1,'Census Tract'!T364*'DAC Adjustment'!$O$5,'Census Tract'!T364)</f>
        <v>15.841190684409625</v>
      </c>
      <c r="Z368" s="197">
        <f ca="1">IF($L368=1,'Census Tract'!U364*'DAC Adjustment'!$O$5,'Census Tract'!U364)</f>
        <v>34.429485527023168</v>
      </c>
    </row>
    <row r="369" spans="1:26" x14ac:dyDescent="0.25">
      <c r="A369" s="193">
        <v>39</v>
      </c>
      <c r="B369" s="53" t="s">
        <v>46</v>
      </c>
      <c r="C369" s="173">
        <v>41039001102</v>
      </c>
      <c r="D369" s="53">
        <v>3930</v>
      </c>
      <c r="E369" s="173">
        <f t="shared" si="21"/>
        <v>373340</v>
      </c>
      <c r="F369" s="53">
        <v>335956</v>
      </c>
      <c r="G369" s="53">
        <v>2891</v>
      </c>
      <c r="H369" s="53">
        <v>673</v>
      </c>
      <c r="I369" s="53">
        <v>55000</v>
      </c>
      <c r="J369" s="194">
        <f t="shared" si="22"/>
        <v>0</v>
      </c>
      <c r="K369" s="172">
        <f>VLOOKUP($C369,'DAC Definition'!$A$6:$D$834,MATCH('DAC Definition'!$A$3,'DAC Definition'!$A$6:$D$6,0),FALSE)</f>
        <v>0</v>
      </c>
      <c r="L369" s="172">
        <f t="shared" si="23"/>
        <v>0</v>
      </c>
      <c r="M369" s="173">
        <f>'Census Tract'!G365</f>
        <v>3298</v>
      </c>
      <c r="N369" s="195">
        <f t="shared" si="20"/>
        <v>28.380258129040705</v>
      </c>
      <c r="O369" s="196">
        <f ca="1">IF($L369=1,'Census Tract'!J365*'DAC Adjustment'!$O$5,'Census Tract'!J365)</f>
        <v>1.0172021985449196</v>
      </c>
      <c r="P369" s="196">
        <f ca="1">IF($L369=1,'Census Tract'!K365*'DAC Adjustment'!$O$5,'Census Tract'!K365)</f>
        <v>5.1311496460793116</v>
      </c>
      <c r="Q369" s="196">
        <f ca="1">IF($L369=1,'Census Tract'!L365*'DAC Adjustment'!$O$5,'Census Tract'!L365)</f>
        <v>23.775489308293867</v>
      </c>
      <c r="R369" s="196">
        <f ca="1">IF($L369=1,'Census Tract'!M365*'DAC Adjustment'!$O$5,'Census Tract'!M365)</f>
        <v>51.719227757656306</v>
      </c>
      <c r="S369" s="196">
        <f ca="1">IF($L369=1,'Census Tract'!N365*'DAC Adjustment'!$O$5,'Census Tract'!N365)</f>
        <v>1.0970826867550409</v>
      </c>
      <c r="T369" s="196">
        <f ca="1">IF($L369=1,'Census Tract'!O365*'DAC Adjustment'!$O$5,'Census Tract'!O365)</f>
        <v>5.7342222332545392</v>
      </c>
      <c r="U369" s="196">
        <f ca="1">IF($L369=1,'Census Tract'!P365*'DAC Adjustment'!$O$5,'Census Tract'!P365)</f>
        <v>26.75267196279513</v>
      </c>
      <c r="V369" s="196">
        <f ca="1">IF($L369=1,'Census Tract'!Q365*'DAC Adjustment'!$O$5,'Census Tract'!Q365)</f>
        <v>58.253754185050553</v>
      </c>
      <c r="W369" s="196">
        <f ca="1">IF($L369=1,'Census Tract'!R365*'DAC Adjustment'!$O$5,'Census Tract'!R365)</f>
        <v>0.74925788803806903</v>
      </c>
      <c r="X369" s="196">
        <f ca="1">IF($L369=1,'Census Tract'!S365*'DAC Adjustment'!$O$5,'Census Tract'!S365)</f>
        <v>3.8814787259787642</v>
      </c>
      <c r="Y369" s="196">
        <f ca="1">IF($L369=1,'Census Tract'!T365*'DAC Adjustment'!$O$5,'Census Tract'!T365)</f>
        <v>17.885740115434078</v>
      </c>
      <c r="Z369" s="197">
        <f ca="1">IF($L369=1,'Census Tract'!U365*'DAC Adjustment'!$O$5,'Census Tract'!U365)</f>
        <v>38.87314045468073</v>
      </c>
    </row>
    <row r="370" spans="1:26" x14ac:dyDescent="0.25">
      <c r="A370" s="193">
        <v>39</v>
      </c>
      <c r="B370" s="53" t="s">
        <v>46</v>
      </c>
      <c r="C370" s="173">
        <v>41039002201</v>
      </c>
      <c r="D370" s="53">
        <v>3506</v>
      </c>
      <c r="E370" s="173">
        <f t="shared" si="21"/>
        <v>373340</v>
      </c>
      <c r="F370" s="53">
        <v>335956</v>
      </c>
      <c r="G370" s="53">
        <v>2891</v>
      </c>
      <c r="H370" s="53">
        <v>673</v>
      </c>
      <c r="I370" s="53">
        <v>70163</v>
      </c>
      <c r="J370" s="194">
        <f t="shared" si="22"/>
        <v>0</v>
      </c>
      <c r="K370" s="172">
        <f>VLOOKUP($C370,'DAC Definition'!$A$6:$D$834,MATCH('DAC Definition'!$A$3,'DAC Definition'!$A$6:$D$6,0),FALSE)</f>
        <v>0</v>
      </c>
      <c r="L370" s="172">
        <f t="shared" si="23"/>
        <v>0</v>
      </c>
      <c r="M370" s="173">
        <f>'Census Tract'!G366</f>
        <v>2726</v>
      </c>
      <c r="N370" s="195">
        <f t="shared" si="20"/>
        <v>23.458030218242865</v>
      </c>
      <c r="O370" s="196">
        <f ca="1">IF($L370=1,'Census Tract'!J366*'DAC Adjustment'!$O$5,'Census Tract'!J366)</f>
        <v>0.9715287307511451</v>
      </c>
      <c r="P370" s="196">
        <f ca="1">IF($L370=1,'Census Tract'!K366*'DAC Adjustment'!$O$5,'Census Tract'!K366)</f>
        <v>4.8280803691827261</v>
      </c>
      <c r="Q370" s="196">
        <f ca="1">IF($L370=1,'Census Tract'!L366*'DAC Adjustment'!$O$5,'Census Tract'!L366)</f>
        <v>22.215853190720882</v>
      </c>
      <c r="R370" s="196">
        <f ca="1">IF($L370=1,'Census Tract'!M366*'DAC Adjustment'!$O$5,'Census Tract'!M366)</f>
        <v>48.251278123433622</v>
      </c>
      <c r="S370" s="196">
        <f ca="1">IF($L370=1,'Census Tract'!N366*'DAC Adjustment'!$O$5,'Census Tract'!N366)</f>
        <v>0.68394224164063122</v>
      </c>
      <c r="T370" s="196">
        <f ca="1">IF($L370=1,'Census Tract'!O366*'DAC Adjustment'!$O$5,'Census Tract'!O366)</f>
        <v>3.2545977303278013</v>
      </c>
      <c r="U370" s="196">
        <f ca="1">IF($L370=1,'Census Tract'!P366*'DAC Adjustment'!$O$5,'Census Tract'!P366)</f>
        <v>14.843538206285345</v>
      </c>
      <c r="V370" s="196">
        <f ca="1">IF($L370=1,'Census Tract'!Q366*'DAC Adjustment'!$O$5,'Census Tract'!Q366)</f>
        <v>32.195895368891101</v>
      </c>
      <c r="W370" s="196">
        <f ca="1">IF($L370=1,'Census Tract'!R366*'DAC Adjustment'!$O$5,'Census Tract'!R366)</f>
        <v>0.28474798316265892</v>
      </c>
      <c r="X370" s="196">
        <f ca="1">IF($L370=1,'Census Tract'!S366*'DAC Adjustment'!$O$5,'Census Tract'!S366)</f>
        <v>1.3525914512214525</v>
      </c>
      <c r="Y370" s="196">
        <f ca="1">IF($L370=1,'Census Tract'!T366*'DAC Adjustment'!$O$5,'Census Tract'!T366)</f>
        <v>5.9347876165232227</v>
      </c>
      <c r="Z370" s="197">
        <f ca="1">IF($L370=1,'Census Tract'!U366*'DAC Adjustment'!$O$5,'Census Tract'!U366)</f>
        <v>12.749724671384314</v>
      </c>
    </row>
    <row r="371" spans="1:26" x14ac:dyDescent="0.25">
      <c r="A371" s="193">
        <v>39</v>
      </c>
      <c r="B371" s="53" t="s">
        <v>46</v>
      </c>
      <c r="C371" s="173">
        <v>41039001600</v>
      </c>
      <c r="D371" s="53">
        <v>5201</v>
      </c>
      <c r="E371" s="173">
        <f t="shared" si="21"/>
        <v>373340</v>
      </c>
      <c r="F371" s="53">
        <v>335956</v>
      </c>
      <c r="G371" s="53">
        <v>2891</v>
      </c>
      <c r="H371" s="53">
        <v>673</v>
      </c>
      <c r="I371" s="53">
        <v>58804</v>
      </c>
      <c r="J371" s="194">
        <f t="shared" si="22"/>
        <v>0</v>
      </c>
      <c r="K371" s="172">
        <f>VLOOKUP($C371,'DAC Definition'!$A$6:$D$834,MATCH('DAC Definition'!$A$3,'DAC Definition'!$A$6:$D$6,0),FALSE)</f>
        <v>0</v>
      </c>
      <c r="L371" s="172">
        <f t="shared" si="23"/>
        <v>0</v>
      </c>
      <c r="M371" s="173">
        <f>'Census Tract'!G367</f>
        <v>4717</v>
      </c>
      <c r="N371" s="195">
        <f t="shared" si="20"/>
        <v>40.591169676981508</v>
      </c>
      <c r="O371" s="196">
        <f ca="1">IF($L371=1,'Census Tract'!J367*'DAC Adjustment'!$O$5,'Census Tract'!J367)</f>
        <v>1.5104377056943443</v>
      </c>
      <c r="P371" s="196">
        <f ca="1">IF($L371=1,'Census Tract'!K367*'DAC Adjustment'!$O$5,'Census Tract'!K367)</f>
        <v>7.6192146557340834</v>
      </c>
      <c r="Q371" s="196">
        <f ca="1">IF($L371=1,'Census Tract'!L367*'DAC Adjustment'!$O$5,'Census Tract'!L367)</f>
        <v>35.304087598267174</v>
      </c>
      <c r="R371" s="196">
        <f ca="1">IF($L371=1,'Census Tract'!M367*'DAC Adjustment'!$O$5,'Census Tract'!M367)</f>
        <v>76.797584419601435</v>
      </c>
      <c r="S371" s="196">
        <f ca="1">IF($L371=1,'Census Tract'!N367*'DAC Adjustment'!$O$5,'Census Tract'!N367)</f>
        <v>1.569114321838547</v>
      </c>
      <c r="T371" s="196">
        <f ca="1">IF($L371=1,'Census Tract'!O367*'DAC Adjustment'!$O$5,'Census Tract'!O367)</f>
        <v>8.2014330728507172</v>
      </c>
      <c r="U371" s="196">
        <f ca="1">IF($L371=1,'Census Tract'!P367*'DAC Adjustment'!$O$5,'Census Tract'!P367)</f>
        <v>38.263297043209413</v>
      </c>
      <c r="V371" s="196">
        <f ca="1">IF($L371=1,'Census Tract'!Q367*'DAC Adjustment'!$O$5,'Census Tract'!Q367)</f>
        <v>83.318058972372185</v>
      </c>
      <c r="W371" s="196">
        <f ca="1">IF($L371=1,'Census Tract'!R367*'DAC Adjustment'!$O$5,'Census Tract'!R367)</f>
        <v>1.071634159452872</v>
      </c>
      <c r="X371" s="196">
        <f ca="1">IF($L371=1,'Census Tract'!S367*'DAC Adjustment'!$O$5,'Census Tract'!S367)</f>
        <v>5.5515267284541636</v>
      </c>
      <c r="Y371" s="196">
        <f ca="1">IF($L371=1,'Census Tract'!T367*'DAC Adjustment'!$O$5,'Census Tract'!T367)</f>
        <v>25.581272323985008</v>
      </c>
      <c r="Z371" s="197">
        <f ca="1">IF($L371=1,'Census Tract'!U367*'DAC Adjustment'!$O$5,'Census Tract'!U367)</f>
        <v>55.598727569657065</v>
      </c>
    </row>
    <row r="372" spans="1:26" x14ac:dyDescent="0.25">
      <c r="A372" s="193">
        <v>39</v>
      </c>
      <c r="B372" s="53" t="s">
        <v>46</v>
      </c>
      <c r="C372" s="173">
        <v>41039002202</v>
      </c>
      <c r="D372" s="53">
        <v>7104</v>
      </c>
      <c r="E372" s="173">
        <f t="shared" si="21"/>
        <v>373340</v>
      </c>
      <c r="F372" s="53">
        <v>335956</v>
      </c>
      <c r="G372" s="53">
        <v>2891</v>
      </c>
      <c r="H372" s="53">
        <v>673</v>
      </c>
      <c r="I372" s="53">
        <v>63432</v>
      </c>
      <c r="J372" s="194">
        <f t="shared" si="22"/>
        <v>0</v>
      </c>
      <c r="K372" s="172">
        <f>VLOOKUP($C372,'DAC Definition'!$A$6:$D$834,MATCH('DAC Definition'!$A$3,'DAC Definition'!$A$6:$D$6,0),FALSE)</f>
        <v>0</v>
      </c>
      <c r="L372" s="172">
        <f t="shared" si="23"/>
        <v>0</v>
      </c>
      <c r="M372" s="173">
        <f>'Census Tract'!G368</f>
        <v>5350</v>
      </c>
      <c r="N372" s="195">
        <f t="shared" si="20"/>
        <v>46.038320494350458</v>
      </c>
      <c r="O372" s="196">
        <f ca="1">IF($L372=1,'Census Tract'!J368*'DAC Adjustment'!$O$5,'Census Tract'!J368)</f>
        <v>1.9916338980398474</v>
      </c>
      <c r="P372" s="196">
        <f ca="1">IF($L372=1,'Census Tract'!K368*'DAC Adjustment'!$O$5,'Census Tract'!K368)</f>
        <v>9.8975647568245861</v>
      </c>
      <c r="Q372" s="196">
        <f ca="1">IF($L372=1,'Census Tract'!L368*'DAC Adjustment'!$O$5,'Census Tract'!L368)</f>
        <v>45.542499040977802</v>
      </c>
      <c r="R372" s="196">
        <f ca="1">IF($L372=1,'Census Tract'!M368*'DAC Adjustment'!$O$5,'Census Tract'!M368)</f>
        <v>98.915120153038913</v>
      </c>
      <c r="S372" s="196">
        <f ca="1">IF($L372=1,'Census Tract'!N368*'DAC Adjustment'!$O$5,'Census Tract'!N368)</f>
        <v>1.3422931007987444</v>
      </c>
      <c r="T372" s="196">
        <f ca="1">IF($L372=1,'Census Tract'!O368*'DAC Adjustment'!$O$5,'Census Tract'!O368)</f>
        <v>6.3874166754415764</v>
      </c>
      <c r="U372" s="196">
        <f ca="1">IF($L372=1,'Census Tract'!P368*'DAC Adjustment'!$O$5,'Census Tract'!P368)</f>
        <v>29.131668893480043</v>
      </c>
      <c r="V372" s="196">
        <f ca="1">IF($L372=1,'Census Tract'!Q368*'DAC Adjustment'!$O$5,'Census Tract'!Q368)</f>
        <v>63.18710206293742</v>
      </c>
      <c r="W372" s="196">
        <f ca="1">IF($L372=1,'Census Tract'!R368*'DAC Adjustment'!$O$5,'Census Tract'!R368)</f>
        <v>0.55884141963324474</v>
      </c>
      <c r="X372" s="196">
        <f ca="1">IF($L372=1,'Census Tract'!S368*'DAC Adjustment'!$O$5,'Census Tract'!S368)</f>
        <v>2.6545723639159102</v>
      </c>
      <c r="Y372" s="196">
        <f ca="1">IF($L372=1,'Census Tract'!T368*'DAC Adjustment'!$O$5,'Census Tract'!T368)</f>
        <v>11.647510546001191</v>
      </c>
      <c r="Z372" s="197">
        <f ca="1">IF($L372=1,'Census Tract'!U368*'DAC Adjustment'!$O$5,'Census Tract'!U368)</f>
        <v>25.022387010970682</v>
      </c>
    </row>
    <row r="373" spans="1:26" x14ac:dyDescent="0.25">
      <c r="A373" s="193">
        <v>39</v>
      </c>
      <c r="B373" s="53" t="s">
        <v>46</v>
      </c>
      <c r="C373" s="173">
        <v>41039004100</v>
      </c>
      <c r="D373" s="53">
        <v>4575</v>
      </c>
      <c r="E373" s="173">
        <f t="shared" si="21"/>
        <v>373340</v>
      </c>
      <c r="F373" s="53">
        <v>335956</v>
      </c>
      <c r="G373" s="53">
        <v>2891</v>
      </c>
      <c r="H373" s="53">
        <v>673</v>
      </c>
      <c r="I373" s="53">
        <v>55438</v>
      </c>
      <c r="J373" s="194">
        <f t="shared" si="22"/>
        <v>0</v>
      </c>
      <c r="K373" s="172">
        <f>VLOOKUP($C373,'DAC Definition'!$A$6:$D$834,MATCH('DAC Definition'!$A$3,'DAC Definition'!$A$6:$D$6,0),FALSE)</f>
        <v>0</v>
      </c>
      <c r="L373" s="172">
        <f t="shared" si="23"/>
        <v>0</v>
      </c>
      <c r="M373" s="173">
        <f>'Census Tract'!G369</f>
        <v>3309</v>
      </c>
      <c r="N373" s="195">
        <f t="shared" si="20"/>
        <v>28.474916358094514</v>
      </c>
      <c r="O373" s="196">
        <f ca="1">IF($L373=1,'Census Tract'!J369*'DAC Adjustment'!$O$5,'Census Tract'!J369)</f>
        <v>0.31599723149689307</v>
      </c>
      <c r="P373" s="196">
        <f ca="1">IF($L373=1,'Census Tract'!K369*'DAC Adjustment'!$O$5,'Census Tract'!K369)</f>
        <v>1.5703704705949999</v>
      </c>
      <c r="Q373" s="196">
        <f ca="1">IF($L373=1,'Census Tract'!L369*'DAC Adjustment'!$O$5,'Census Tract'!L369)</f>
        <v>7.2258780223427195</v>
      </c>
      <c r="R373" s="196">
        <f ca="1">IF($L373=1,'Census Tract'!M369*'DAC Adjustment'!$O$5,'Census Tract'!M369)</f>
        <v>15.694101286539492</v>
      </c>
      <c r="S373" s="196">
        <f ca="1">IF($L373=1,'Census Tract'!N369*'DAC Adjustment'!$O$5,'Census Tract'!N369)</f>
        <v>0.83021455524169074</v>
      </c>
      <c r="T373" s="196">
        <f ca="1">IF($L373=1,'Census Tract'!O369*'DAC Adjustment'!$O$5,'Census Tract'!O369)</f>
        <v>3.9506470615020897</v>
      </c>
      <c r="U373" s="196">
        <f ca="1">IF($L373=1,'Census Tract'!P369*'DAC Adjustment'!$O$5,'Census Tract'!P369)</f>
        <v>18.018073339911304</v>
      </c>
      <c r="V373" s="196">
        <f ca="1">IF($L373=1,'Census Tract'!Q369*'DAC Adjustment'!$O$5,'Census Tract'!Q369)</f>
        <v>39.081517892758868</v>
      </c>
      <c r="W373" s="196">
        <f ca="1">IF($L373=1,'Census Tract'!R369*'DAC Adjustment'!$O$5,'Census Tract'!R369)</f>
        <v>0.34564602945166489</v>
      </c>
      <c r="X373" s="196">
        <f ca="1">IF($L373=1,'Census Tract'!S369*'DAC Adjustment'!$O$5,'Census Tract'!S369)</f>
        <v>1.6418654116257472</v>
      </c>
      <c r="Y373" s="196">
        <f ca="1">IF($L373=1,'Census Tract'!T369*'DAC Adjustment'!$O$5,'Census Tract'!T369)</f>
        <v>7.2040397003211103</v>
      </c>
      <c r="Z373" s="197">
        <f ca="1">IF($L373=1,'Census Tract'!U369*'DAC Adjustment'!$O$5,'Census Tract'!U369)</f>
        <v>15.476463293327475</v>
      </c>
    </row>
    <row r="374" spans="1:26" x14ac:dyDescent="0.25">
      <c r="A374" s="193">
        <v>39</v>
      </c>
      <c r="B374" s="53" t="s">
        <v>46</v>
      </c>
      <c r="C374" s="173">
        <v>41039003900</v>
      </c>
      <c r="D374" s="53">
        <v>3702</v>
      </c>
      <c r="E374" s="173">
        <f t="shared" si="21"/>
        <v>373340</v>
      </c>
      <c r="F374" s="53">
        <v>335956</v>
      </c>
      <c r="G374" s="53">
        <v>2891</v>
      </c>
      <c r="H374" s="53">
        <v>673</v>
      </c>
      <c r="I374" s="53">
        <v>22564</v>
      </c>
      <c r="J374" s="194">
        <f t="shared" si="22"/>
        <v>1</v>
      </c>
      <c r="K374" s="172">
        <f>VLOOKUP($C374,'DAC Definition'!$A$6:$D$834,MATCH('DAC Definition'!$A$3,'DAC Definition'!$A$6:$D$6,0),FALSE)</f>
        <v>0</v>
      </c>
      <c r="L374" s="172">
        <f t="shared" si="23"/>
        <v>1</v>
      </c>
      <c r="M374" s="173">
        <f>'Census Tract'!G370</f>
        <v>1876</v>
      </c>
      <c r="N374" s="195">
        <f t="shared" si="20"/>
        <v>16.143530700448871</v>
      </c>
      <c r="O374" s="196">
        <f ca="1">IF($L374=1,'Census Tract'!J370*'DAC Adjustment'!$O$5,'Census Tract'!J370)</f>
        <v>7.6157335942773399</v>
      </c>
      <c r="P374" s="196">
        <f ca="1">IF($L374=1,'Census Tract'!K370*'DAC Adjustment'!$O$5,'Census Tract'!K370)</f>
        <v>37.846923821827986</v>
      </c>
      <c r="Q374" s="196">
        <f ca="1">IF($L374=1,'Census Tract'!L370*'DAC Adjustment'!$O$5,'Census Tract'!L370)</f>
        <v>174.14824092674627</v>
      </c>
      <c r="R374" s="196">
        <f ca="1">IF($L374=1,'Census Tract'!M370*'DAC Adjustment'!$O$5,'Census Tract'!M370)</f>
        <v>378.23778972274062</v>
      </c>
      <c r="S374" s="196">
        <f ca="1">IF($L374=1,'Census Tract'!N370*'DAC Adjustment'!$O$5,'Census Tract'!N370)</f>
        <v>0.58835090119122535</v>
      </c>
      <c r="T374" s="196">
        <f ca="1">IF($L374=1,'Census Tract'!O370*'DAC Adjustment'!$O$5,'Census Tract'!O370)</f>
        <v>2.7997181502636441</v>
      </c>
      <c r="U374" s="196">
        <f ca="1">IF($L374=1,'Census Tract'!P370*'DAC Adjustment'!$O$5,'Census Tract'!P370)</f>
        <v>12.768927767329103</v>
      </c>
      <c r="V374" s="196">
        <f ca="1">IF($L374=1,'Census Tract'!Q370*'DAC Adjustment'!$O$5,'Census Tract'!Q370)</f>
        <v>27.696028848147339</v>
      </c>
      <c r="W374" s="196">
        <f ca="1">IF($L374=1,'Census Tract'!R370*'DAC Adjustment'!$O$5,'Census Tract'!R370)</f>
        <v>0.24495011757756244</v>
      </c>
      <c r="X374" s="196">
        <f ca="1">IF($L374=1,'Census Tract'!S370*'DAC Adjustment'!$O$5,'Census Tract'!S370)</f>
        <v>1.1635462043706184</v>
      </c>
      <c r="Y374" s="196">
        <f ca="1">IF($L374=1,'Census Tract'!T370*'DAC Adjustment'!$O$5,'Census Tract'!T370)</f>
        <v>5.1053106972659421</v>
      </c>
      <c r="Z374" s="197">
        <f ca="1">IF($L374=1,'Census Tract'!U370*'DAC Adjustment'!$O$5,'Census Tract'!U370)</f>
        <v>10.96775654966846</v>
      </c>
    </row>
    <row r="375" spans="1:26" x14ac:dyDescent="0.25">
      <c r="A375" s="193">
        <v>39</v>
      </c>
      <c r="B375" s="53" t="s">
        <v>46</v>
      </c>
      <c r="C375" s="173">
        <v>41039001400</v>
      </c>
      <c r="D375" s="53">
        <v>2650</v>
      </c>
      <c r="E375" s="173">
        <f t="shared" si="21"/>
        <v>373340</v>
      </c>
      <c r="F375" s="53">
        <v>335956</v>
      </c>
      <c r="G375" s="53">
        <v>2891</v>
      </c>
      <c r="H375" s="53">
        <v>673</v>
      </c>
      <c r="I375" s="53">
        <v>53684</v>
      </c>
      <c r="J375" s="194">
        <f t="shared" si="22"/>
        <v>0</v>
      </c>
      <c r="K375" s="172">
        <f>VLOOKUP($C375,'DAC Definition'!$A$6:$D$834,MATCH('DAC Definition'!$A$3,'DAC Definition'!$A$6:$D$6,0),FALSE)</f>
        <v>1</v>
      </c>
      <c r="L375" s="172">
        <f t="shared" si="23"/>
        <v>0</v>
      </c>
      <c r="M375" s="173">
        <f>'Census Tract'!G371</f>
        <v>2452</v>
      </c>
      <c r="N375" s="195">
        <f t="shared" si="20"/>
        <v>21.100179785448095</v>
      </c>
      <c r="O375" s="196">
        <f ca="1">IF($L375=1,'Census Tract'!J371*'DAC Adjustment'!$O$5,'Census Tract'!J371)</f>
        <v>0.27965377663923768</v>
      </c>
      <c r="P375" s="196">
        <f ca="1">IF($L375=1,'Census Tract'!K371*'DAC Adjustment'!$O$5,'Census Tract'!K371)</f>
        <v>1.4106786036048862</v>
      </c>
      <c r="Q375" s="196">
        <f ca="1">IF($L375=1,'Census Tract'!L371*'DAC Adjustment'!$O$5,'Census Tract'!L371)</f>
        <v>6.5364638279599445</v>
      </c>
      <c r="R375" s="196">
        <f ca="1">IF($L375=1,'Census Tract'!M371*'DAC Adjustment'!$O$5,'Census Tract'!M371)</f>
        <v>14.218881347271067</v>
      </c>
      <c r="S375" s="196">
        <f ca="1">IF($L375=1,'Census Tract'!N371*'DAC Adjustment'!$O$5,'Census Tract'!N371)</f>
        <v>0.8156600205953185</v>
      </c>
      <c r="T375" s="196">
        <f ca="1">IF($L375=1,'Census Tract'!O371*'DAC Adjustment'!$O$5,'Census Tract'!O371)</f>
        <v>4.263284692522781</v>
      </c>
      <c r="U375" s="196">
        <f ca="1">IF($L375=1,'Census Tract'!P371*'DAC Adjustment'!$O$5,'Census Tract'!P371)</f>
        <v>19.89010056178704</v>
      </c>
      <c r="V375" s="196">
        <f ca="1">IF($L375=1,'Census Tract'!Q371*'DAC Adjustment'!$O$5,'Census Tract'!Q371)</f>
        <v>43.310553445040618</v>
      </c>
      <c r="W375" s="196">
        <f ca="1">IF($L375=1,'Census Tract'!R371*'DAC Adjustment'!$O$5,'Census Tract'!R371)</f>
        <v>0.55705892706772142</v>
      </c>
      <c r="X375" s="196">
        <f ca="1">IF($L375=1,'Census Tract'!S371*'DAC Adjustment'!$O$5,'Census Tract'!S371)</f>
        <v>2.8858052868708093</v>
      </c>
      <c r="Y375" s="196">
        <f ca="1">IF($L375=1,'Census Tract'!T371*'DAC Adjustment'!$O$5,'Census Tract'!T371)</f>
        <v>13.297706113718727</v>
      </c>
      <c r="Z375" s="197">
        <f ca="1">IF($L375=1,'Census Tract'!U371*'DAC Adjustment'!$O$5,'Census Tract'!U371)</f>
        <v>28.901437354419993</v>
      </c>
    </row>
    <row r="376" spans="1:26" x14ac:dyDescent="0.25">
      <c r="A376" s="193">
        <v>39</v>
      </c>
      <c r="B376" s="53" t="s">
        <v>46</v>
      </c>
      <c r="C376" s="173">
        <v>41039004900</v>
      </c>
      <c r="D376" s="53">
        <v>4741</v>
      </c>
      <c r="E376" s="173">
        <f t="shared" si="21"/>
        <v>373340</v>
      </c>
      <c r="F376" s="53">
        <v>335956</v>
      </c>
      <c r="G376" s="53">
        <v>2891</v>
      </c>
      <c r="H376" s="53">
        <v>673</v>
      </c>
      <c r="I376" s="53">
        <v>77538</v>
      </c>
      <c r="J376" s="194">
        <f t="shared" si="22"/>
        <v>0</v>
      </c>
      <c r="K376" s="172">
        <f>VLOOKUP($C376,'DAC Definition'!$A$6:$D$834,MATCH('DAC Definition'!$A$3,'DAC Definition'!$A$6:$D$6,0),FALSE)</f>
        <v>0</v>
      </c>
      <c r="L376" s="172">
        <f t="shared" si="23"/>
        <v>0</v>
      </c>
      <c r="M376" s="173">
        <f>'Census Tract'!G372</f>
        <v>3201</v>
      </c>
      <c r="N376" s="195">
        <f t="shared" si="20"/>
        <v>27.545544654657157</v>
      </c>
      <c r="O376" s="196">
        <f ca="1">IF($L376=1,'Census Tract'!J372*'DAC Adjustment'!$O$5,'Census Tract'!J372)</f>
        <v>0.16826476986205399</v>
      </c>
      <c r="P376" s="196">
        <f ca="1">IF($L376=1,'Census Tract'!K372*'DAC Adjustment'!$O$5,'Census Tract'!K372)</f>
        <v>0.8362036103326782</v>
      </c>
      <c r="Q376" s="196">
        <f ca="1">IF($L376=1,'Census Tract'!L372*'DAC Adjustment'!$O$5,'Census Tract'!L372)</f>
        <v>3.8476941608671216</v>
      </c>
      <c r="R376" s="196">
        <f ca="1">IF($L376=1,'Census Tract'!M372*'DAC Adjustment'!$O$5,'Census Tract'!M372)</f>
        <v>8.3569223966359267</v>
      </c>
      <c r="S376" s="196">
        <f ca="1">IF($L376=1,'Census Tract'!N372*'DAC Adjustment'!$O$5,'Census Tract'!N372)</f>
        <v>0.80311779731902444</v>
      </c>
      <c r="T376" s="196">
        <f ca="1">IF($L376=1,'Census Tract'!O372*'DAC Adjustment'!$O$5,'Census Tract'!O372)</f>
        <v>3.8217048183342963</v>
      </c>
      <c r="U376" s="196">
        <f ca="1">IF($L376=1,'Census Tract'!P372*'DAC Adjustment'!$O$5,'Census Tract'!P372)</f>
        <v>17.42999479028591</v>
      </c>
      <c r="V376" s="196">
        <f ca="1">IF($L376=1,'Census Tract'!Q372*'DAC Adjustment'!$O$5,'Census Tract'!Q372)</f>
        <v>37.80596517821732</v>
      </c>
      <c r="W376" s="196">
        <f ca="1">IF($L376=1,'Census Tract'!R372*'DAC Adjustment'!$O$5,'Census Tract'!R372)</f>
        <v>0.33436474471888156</v>
      </c>
      <c r="X376" s="196">
        <f ca="1">IF($L376=1,'Census Tract'!S372*'DAC Adjustment'!$O$5,'Census Tract'!S372)</f>
        <v>1.5882777825971641</v>
      </c>
      <c r="Y376" s="196">
        <f ca="1">IF($L376=1,'Census Tract'!T372*'DAC Adjustment'!$O$5,'Census Tract'!T372)</f>
        <v>6.9689123846261323</v>
      </c>
      <c r="Z376" s="197">
        <f ca="1">IF($L376=1,'Census Tract'!U372*'DAC Adjustment'!$O$5,'Census Tract'!U372)</f>
        <v>14.971338471423767</v>
      </c>
    </row>
    <row r="377" spans="1:26" x14ac:dyDescent="0.25">
      <c r="A377" s="193">
        <v>39</v>
      </c>
      <c r="B377" s="53" t="s">
        <v>46</v>
      </c>
      <c r="C377" s="173">
        <v>41039001001</v>
      </c>
      <c r="D377" s="53">
        <v>2649</v>
      </c>
      <c r="E377" s="173">
        <f t="shared" si="21"/>
        <v>373340</v>
      </c>
      <c r="F377" s="53">
        <v>335956</v>
      </c>
      <c r="G377" s="53">
        <v>2891</v>
      </c>
      <c r="H377" s="53">
        <v>673</v>
      </c>
      <c r="I377" s="53">
        <v>68393</v>
      </c>
      <c r="J377" s="194">
        <f t="shared" si="22"/>
        <v>0</v>
      </c>
      <c r="K377" s="172">
        <f>VLOOKUP($C377,'DAC Definition'!$A$6:$D$834,MATCH('DAC Definition'!$A$3,'DAC Definition'!$A$6:$D$6,0),FALSE)</f>
        <v>0</v>
      </c>
      <c r="L377" s="172">
        <f t="shared" si="23"/>
        <v>0</v>
      </c>
      <c r="M377" s="173">
        <f>'Census Tract'!G373</f>
        <v>2667</v>
      </c>
      <c r="N377" s="195">
        <f t="shared" si="20"/>
        <v>22.950317898772457</v>
      </c>
      <c r="O377" s="196">
        <f ca="1">IF($L377=1,'Census Tract'!J373*'DAC Adjustment'!$O$5,'Census Tract'!J373)</f>
        <v>1.9913807391453411</v>
      </c>
      <c r="P377" s="196">
        <f ca="1">IF($L377=1,'Census Tract'!K373*'DAC Adjustment'!$O$5,'Census Tract'!K373)</f>
        <v>10.045271814680948</v>
      </c>
      <c r="Q377" s="196">
        <f ca="1">IF($L377=1,'Census Tract'!L373*'DAC Adjustment'!$O$5,'Census Tract'!L373)</f>
        <v>46.545368796901585</v>
      </c>
      <c r="R377" s="196">
        <f ca="1">IF($L377=1,'Census Tract'!M373*'DAC Adjustment'!$O$5,'Census Tract'!M373)</f>
        <v>101.25093530804013</v>
      </c>
      <c r="S377" s="196">
        <f ca="1">IF($L377=1,'Census Tract'!N373*'DAC Adjustment'!$O$5,'Census Tract'!N373)</f>
        <v>0.88717996530494059</v>
      </c>
      <c r="T377" s="196">
        <f ca="1">IF($L377=1,'Census Tract'!O373*'DAC Adjustment'!$O$5,'Census Tract'!O373)</f>
        <v>4.6371045167040199</v>
      </c>
      <c r="U377" s="196">
        <f ca="1">IF($L377=1,'Census Tract'!P373*'DAC Adjustment'!$O$5,'Census Tract'!P373)</f>
        <v>21.634134664880115</v>
      </c>
      <c r="V377" s="196">
        <f ca="1">IF($L377=1,'Census Tract'!Q373*'DAC Adjustment'!$O$5,'Census Tract'!Q373)</f>
        <v>47.108175382513593</v>
      </c>
      <c r="W377" s="196">
        <f ca="1">IF($L377=1,'Census Tract'!R373*'DAC Adjustment'!$O$5,'Census Tract'!R373)</f>
        <v>0.60590381667602489</v>
      </c>
      <c r="X377" s="196">
        <f ca="1">IF($L377=1,'Census Tract'!S373*'DAC Adjustment'!$O$5,'Census Tract'!S373)</f>
        <v>3.1388428630034459</v>
      </c>
      <c r="Y377" s="196">
        <f ca="1">IF($L377=1,'Census Tract'!T373*'DAC Adjustment'!$O$5,'Census Tract'!T373)</f>
        <v>14.463695842287049</v>
      </c>
      <c r="Z377" s="197">
        <f ca="1">IF($L377=1,'Census Tract'!U373*'DAC Adjustment'!$O$5,'Census Tract'!U373)</f>
        <v>31.435617220325501</v>
      </c>
    </row>
    <row r="378" spans="1:26" x14ac:dyDescent="0.25">
      <c r="A378" s="193">
        <v>39</v>
      </c>
      <c r="B378" s="53" t="s">
        <v>46</v>
      </c>
      <c r="C378" s="173">
        <v>41039001903</v>
      </c>
      <c r="D378" s="53">
        <v>3219</v>
      </c>
      <c r="E378" s="173">
        <f t="shared" si="21"/>
        <v>373340</v>
      </c>
      <c r="F378" s="53">
        <v>335956</v>
      </c>
      <c r="G378" s="53">
        <v>2891</v>
      </c>
      <c r="H378" s="53">
        <v>673</v>
      </c>
      <c r="I378" s="53">
        <v>57674</v>
      </c>
      <c r="J378" s="194">
        <f t="shared" si="22"/>
        <v>0</v>
      </c>
      <c r="K378" s="172">
        <f>VLOOKUP($C378,'DAC Definition'!$A$6:$D$834,MATCH('DAC Definition'!$A$3,'DAC Definition'!$A$6:$D$6,0),FALSE)</f>
        <v>1</v>
      </c>
      <c r="L378" s="172">
        <f t="shared" si="23"/>
        <v>0</v>
      </c>
      <c r="M378" s="173">
        <f>'Census Tract'!G374</f>
        <v>2345</v>
      </c>
      <c r="N378" s="195">
        <f t="shared" si="20"/>
        <v>20.179413375561083</v>
      </c>
      <c r="O378" s="196">
        <f ca="1">IF($L378=1,'Census Tract'!J374*'DAC Adjustment'!$O$5,'Census Tract'!J374)</f>
        <v>0.55086680609601013</v>
      </c>
      <c r="P378" s="196">
        <f ca="1">IF($L378=1,'Census Tract'!K374*'DAC Adjustment'!$O$5,'Census Tract'!K374)</f>
        <v>2.7375713433510298</v>
      </c>
      <c r="Q378" s="196">
        <f ca="1">IF($L378=1,'Census Tract'!L374*'DAC Adjustment'!$O$5,'Census Tract'!L374)</f>
        <v>12.596617788553077</v>
      </c>
      <c r="R378" s="196">
        <f ca="1">IF($L378=1,'Census Tract'!M374*'DAC Adjustment'!$O$5,'Census Tract'!M374)</f>
        <v>27.358972131843807</v>
      </c>
      <c r="S378" s="196">
        <f ca="1">IF($L378=1,'Census Tract'!N374*'DAC Adjustment'!$O$5,'Census Tract'!N374)</f>
        <v>0.58835090119122546</v>
      </c>
      <c r="T378" s="196">
        <f ca="1">IF($L378=1,'Census Tract'!O374*'DAC Adjustment'!$O$5,'Census Tract'!O374)</f>
        <v>2.7997181502636446</v>
      </c>
      <c r="U378" s="196">
        <f ca="1">IF($L378=1,'Census Tract'!P374*'DAC Adjustment'!$O$5,'Census Tract'!P374)</f>
        <v>12.768927767329103</v>
      </c>
      <c r="V378" s="196">
        <f ca="1">IF($L378=1,'Census Tract'!Q374*'DAC Adjustment'!$O$5,'Census Tract'!Q374)</f>
        <v>27.696028848147336</v>
      </c>
      <c r="W378" s="196">
        <f ca="1">IF($L378=1,'Census Tract'!R374*'DAC Adjustment'!$O$5,'Census Tract'!R374)</f>
        <v>0.24495011757756244</v>
      </c>
      <c r="X378" s="196">
        <f ca="1">IF($L378=1,'Census Tract'!S374*'DAC Adjustment'!$O$5,'Census Tract'!S374)</f>
        <v>1.1635462043706186</v>
      </c>
      <c r="Y378" s="196">
        <f ca="1">IF($L378=1,'Census Tract'!T374*'DAC Adjustment'!$O$5,'Census Tract'!T374)</f>
        <v>5.105310697265943</v>
      </c>
      <c r="Z378" s="197">
        <f ca="1">IF($L378=1,'Census Tract'!U374*'DAC Adjustment'!$O$5,'Census Tract'!U374)</f>
        <v>10.96775654966846</v>
      </c>
    </row>
    <row r="379" spans="1:26" x14ac:dyDescent="0.25">
      <c r="A379" s="193">
        <v>39</v>
      </c>
      <c r="B379" s="53" t="s">
        <v>46</v>
      </c>
      <c r="C379" s="173">
        <v>41039000904</v>
      </c>
      <c r="D379" s="53">
        <v>3106</v>
      </c>
      <c r="E379" s="173">
        <f t="shared" si="21"/>
        <v>373340</v>
      </c>
      <c r="F379" s="53">
        <v>335956</v>
      </c>
      <c r="G379" s="53">
        <v>2891</v>
      </c>
      <c r="H379" s="53">
        <v>673</v>
      </c>
      <c r="I379" s="53">
        <v>45393</v>
      </c>
      <c r="J379" s="194">
        <f t="shared" si="22"/>
        <v>1</v>
      </c>
      <c r="K379" s="172">
        <f>VLOOKUP($C379,'DAC Definition'!$A$6:$D$834,MATCH('DAC Definition'!$A$3,'DAC Definition'!$A$6:$D$6,0),FALSE)</f>
        <v>1</v>
      </c>
      <c r="L379" s="172">
        <f t="shared" si="23"/>
        <v>1</v>
      </c>
      <c r="M379" s="173">
        <f>'Census Tract'!G375</f>
        <v>2488</v>
      </c>
      <c r="N379" s="195">
        <f t="shared" si="20"/>
        <v>21.409970353260547</v>
      </c>
      <c r="O379" s="196">
        <f ca="1">IF($L379=1,'Census Tract'!J375*'DAC Adjustment'!$O$5,'Census Tract'!J375)</f>
        <v>1.6479597551955081</v>
      </c>
      <c r="P379" s="196">
        <f ca="1">IF($L379=1,'Census Tract'!K375*'DAC Adjustment'!$O$5,'Census Tract'!K375)</f>
        <v>8.3129274855287942</v>
      </c>
      <c r="Q379" s="196">
        <f ca="1">IF($L379=1,'Census Tract'!L375*'DAC Adjustment'!$O$5,'Census Tract'!L375)</f>
        <v>38.518447557621101</v>
      </c>
      <c r="R379" s="196">
        <f ca="1">IF($L379=1,'Census Tract'!M375*'DAC Adjustment'!$O$5,'Census Tract'!M375)</f>
        <v>83.789836510704504</v>
      </c>
      <c r="S379" s="196">
        <f ca="1">IF($L379=1,'Census Tract'!N375*'DAC Adjustment'!$O$5,'Census Tract'!N375)</f>
        <v>1.0345443164973249</v>
      </c>
      <c r="T379" s="196">
        <f ca="1">IF($L379=1,'Census Tract'!O375*'DAC Adjustment'!$O$5,'Census Tract'!O375)</f>
        <v>5.407347224203038</v>
      </c>
      <c r="U379" s="196">
        <f ca="1">IF($L379=1,'Census Tract'!P375*'DAC Adjustment'!$O$5,'Census Tract'!P375)</f>
        <v>25.227656095904443</v>
      </c>
      <c r="V379" s="196">
        <f ca="1">IF($L379=1,'Census Tract'!Q375*'DAC Adjustment'!$O$5,'Census Tract'!Q375)</f>
        <v>54.933042909492798</v>
      </c>
      <c r="W379" s="196">
        <f ca="1">IF($L379=1,'Census Tract'!R375*'DAC Adjustment'!$O$5,'Census Tract'!R375)</f>
        <v>0.70654700782243629</v>
      </c>
      <c r="X379" s="196">
        <f ca="1">IF($L379=1,'Census Tract'!S375*'DAC Adjustment'!$O$5,'Census Tract'!S375)</f>
        <v>3.6602179617325525</v>
      </c>
      <c r="Y379" s="196">
        <f ca="1">IF($L379=1,'Census Tract'!T375*'DAC Adjustment'!$O$5,'Census Tract'!T375)</f>
        <v>16.866177003941779</v>
      </c>
      <c r="Z379" s="197">
        <f ca="1">IF($L379=1,'Census Tract'!U375*'DAC Adjustment'!$O$5,'Census Tract'!U375)</f>
        <v>36.657206432400571</v>
      </c>
    </row>
    <row r="380" spans="1:26" x14ac:dyDescent="0.25">
      <c r="A380" s="193">
        <v>39</v>
      </c>
      <c r="B380" s="53" t="s">
        <v>46</v>
      </c>
      <c r="C380" s="173">
        <v>41039001801</v>
      </c>
      <c r="D380" s="53">
        <v>6259</v>
      </c>
      <c r="E380" s="173">
        <f t="shared" si="21"/>
        <v>373340</v>
      </c>
      <c r="F380" s="53">
        <v>335956</v>
      </c>
      <c r="G380" s="53">
        <v>2891</v>
      </c>
      <c r="H380" s="53">
        <v>673</v>
      </c>
      <c r="I380" s="53">
        <v>75649</v>
      </c>
      <c r="J380" s="194">
        <f t="shared" si="22"/>
        <v>0</v>
      </c>
      <c r="K380" s="172">
        <f>VLOOKUP($C380,'DAC Definition'!$A$6:$D$834,MATCH('DAC Definition'!$A$3,'DAC Definition'!$A$6:$D$6,0),FALSE)</f>
        <v>0</v>
      </c>
      <c r="L380" s="172">
        <f t="shared" si="23"/>
        <v>0</v>
      </c>
      <c r="M380" s="173">
        <f>'Census Tract'!G376</f>
        <v>4543</v>
      </c>
      <c r="N380" s="195">
        <f t="shared" si="20"/>
        <v>39.093848599221332</v>
      </c>
      <c r="O380" s="196">
        <f ca="1">IF($L380=1,'Census Tract'!J376*'DAC Adjustment'!$O$5,'Census Tract'!J376)</f>
        <v>0.29796886329738725</v>
      </c>
      <c r="P380" s="196">
        <f ca="1">IF($L380=1,'Census Tract'!K376*'DAC Adjustment'!$O$5,'Census Tract'!K376)</f>
        <v>1.4807772266307844</v>
      </c>
      <c r="Q380" s="196">
        <f ca="1">IF($L380=1,'Census Tract'!L376*'DAC Adjustment'!$O$5,'Census Tract'!L376)</f>
        <v>6.8136250765355273</v>
      </c>
      <c r="R380" s="196">
        <f ca="1">IF($L380=1,'Census Tract'!M376*'DAC Adjustment'!$O$5,'Census Tract'!M376)</f>
        <v>14.798716744042785</v>
      </c>
      <c r="S380" s="196">
        <f ca="1">IF($L380=1,'Census Tract'!N376*'DAC Adjustment'!$O$5,'Census Tract'!N376)</f>
        <v>1.1398201040988216</v>
      </c>
      <c r="T380" s="196">
        <f ca="1">IF($L380=1,'Census Tract'!O376*'DAC Adjustment'!$O$5,'Census Tract'!O376)</f>
        <v>5.4239315806600157</v>
      </c>
      <c r="U380" s="196">
        <f ca="1">IF($L380=1,'Census Tract'!P376*'DAC Adjustment'!$O$5,'Census Tract'!P376)</f>
        <v>24.737415286556978</v>
      </c>
      <c r="V380" s="196">
        <f ca="1">IF($L380=1,'Census Tract'!Q376*'DAC Adjustment'!$O$5,'Census Tract'!Q376)</f>
        <v>53.655888723724239</v>
      </c>
      <c r="W380" s="196">
        <f ca="1">IF($L380=1,'Census Tract'!R376*'DAC Adjustment'!$O$5,'Census Tract'!R376)</f>
        <v>0.47454515315772544</v>
      </c>
      <c r="X380" s="196">
        <f ca="1">IF($L380=1,'Census Tract'!S376*'DAC Adjustment'!$O$5,'Census Tract'!S376)</f>
        <v>2.2541536914523328</v>
      </c>
      <c r="Y380" s="196">
        <f ca="1">IF($L380=1,'Census Tract'!T376*'DAC Adjustment'!$O$5,'Census Tract'!T376)</f>
        <v>9.8905869926137218</v>
      </c>
      <c r="Z380" s="197">
        <f ca="1">IF($L380=1,'Census Tract'!U376*'DAC Adjustment'!$O$5,'Census Tract'!U376)</f>
        <v>21.247982091745758</v>
      </c>
    </row>
    <row r="381" spans="1:26" x14ac:dyDescent="0.25">
      <c r="A381" s="193">
        <v>39</v>
      </c>
      <c r="B381" s="53" t="s">
        <v>46</v>
      </c>
      <c r="C381" s="173">
        <v>41039002600</v>
      </c>
      <c r="D381" s="53">
        <v>6140</v>
      </c>
      <c r="E381" s="173">
        <f t="shared" si="21"/>
        <v>373340</v>
      </c>
      <c r="F381" s="53">
        <v>335956</v>
      </c>
      <c r="G381" s="53">
        <v>2891</v>
      </c>
      <c r="H381" s="53">
        <v>673</v>
      </c>
      <c r="I381" s="53">
        <v>49754</v>
      </c>
      <c r="J381" s="194">
        <f t="shared" si="22"/>
        <v>0</v>
      </c>
      <c r="K381" s="172">
        <f>VLOOKUP($C381,'DAC Definition'!$A$6:$D$834,MATCH('DAC Definition'!$A$3,'DAC Definition'!$A$6:$D$6,0),FALSE)</f>
        <v>0</v>
      </c>
      <c r="L381" s="172">
        <f t="shared" si="23"/>
        <v>0</v>
      </c>
      <c r="M381" s="173">
        <f>'Census Tract'!G377</f>
        <v>4471</v>
      </c>
      <c r="N381" s="195">
        <f t="shared" si="20"/>
        <v>38.474267463596426</v>
      </c>
      <c r="O381" s="196">
        <f ca="1">IF($L381=1,'Census Tract'!J377*'DAC Adjustment'!$O$5,'Census Tract'!J377)</f>
        <v>0.94999484651284649</v>
      </c>
      <c r="P381" s="196">
        <f ca="1">IF($L381=1,'Census Tract'!K377*'DAC Adjustment'!$O$5,'Census Tract'!K377)</f>
        <v>4.7210662166699127</v>
      </c>
      <c r="Q381" s="196">
        <f ca="1">IF($L381=1,'Census Tract'!L377*'DAC Adjustment'!$O$5,'Census Tract'!L377)</f>
        <v>21.723439949895624</v>
      </c>
      <c r="R381" s="196">
        <f ca="1">IF($L381=1,'Census Tract'!M377*'DAC Adjustment'!$O$5,'Census Tract'!M377)</f>
        <v>47.181791031007002</v>
      </c>
      <c r="S381" s="196">
        <f ca="1">IF($L381=1,'Census Tract'!N377*'DAC Adjustment'!$O$5,'Census Tract'!N377)</f>
        <v>1.1217555988170442</v>
      </c>
      <c r="T381" s="196">
        <f ca="1">IF($L381=1,'Census Tract'!O377*'DAC Adjustment'!$O$5,'Census Tract'!O377)</f>
        <v>5.3379700852148213</v>
      </c>
      <c r="U381" s="196">
        <f ca="1">IF($L381=1,'Census Tract'!P377*'DAC Adjustment'!$O$5,'Census Tract'!P377)</f>
        <v>24.345362920140055</v>
      </c>
      <c r="V381" s="196">
        <f ca="1">IF($L381=1,'Census Tract'!Q377*'DAC Adjustment'!$O$5,'Census Tract'!Q377)</f>
        <v>52.805520247363219</v>
      </c>
      <c r="W381" s="196">
        <f ca="1">IF($L381=1,'Census Tract'!R377*'DAC Adjustment'!$O$5,'Census Tract'!R377)</f>
        <v>0.46702429666920331</v>
      </c>
      <c r="X381" s="196">
        <f ca="1">IF($L381=1,'Census Tract'!S377*'DAC Adjustment'!$O$5,'Census Tract'!S377)</f>
        <v>2.2184286054332776</v>
      </c>
      <c r="Y381" s="196">
        <f ca="1">IF($L381=1,'Census Tract'!T377*'DAC Adjustment'!$O$5,'Census Tract'!T377)</f>
        <v>9.7338354488170697</v>
      </c>
      <c r="Z381" s="197">
        <f ca="1">IF($L381=1,'Census Tract'!U377*'DAC Adjustment'!$O$5,'Census Tract'!U377)</f>
        <v>20.911232210476623</v>
      </c>
    </row>
    <row r="382" spans="1:26" x14ac:dyDescent="0.25">
      <c r="A382" s="193">
        <v>41</v>
      </c>
      <c r="B382" s="53" t="s">
        <v>47</v>
      </c>
      <c r="C382" s="173">
        <v>41041950601</v>
      </c>
      <c r="D382" s="53">
        <v>2408</v>
      </c>
      <c r="E382" s="173">
        <f t="shared" si="21"/>
        <v>48547</v>
      </c>
      <c r="F382" s="53">
        <v>49876</v>
      </c>
      <c r="G382" s="53">
        <v>419</v>
      </c>
      <c r="H382" s="53">
        <v>112</v>
      </c>
      <c r="I382" s="53">
        <v>50479</v>
      </c>
      <c r="J382" s="194">
        <f t="shared" si="22"/>
        <v>0</v>
      </c>
      <c r="K382" s="172">
        <f>VLOOKUP($C382,'DAC Definition'!$A$6:$D$834,MATCH('DAC Definition'!$A$3,'DAC Definition'!$A$6:$D$6,0),FALSE)</f>
        <v>0</v>
      </c>
      <c r="L382" s="172">
        <f t="shared" si="23"/>
        <v>0</v>
      </c>
      <c r="M382" s="173">
        <f>'Census Tract'!G378</f>
        <v>2197</v>
      </c>
      <c r="N382" s="195">
        <f t="shared" si="20"/>
        <v>18.45663244847221</v>
      </c>
      <c r="O382" s="196">
        <f ca="1">IF($L382=1,'Census Tract'!J378*'DAC Adjustment'!$O$5,'Census Tract'!J378)</f>
        <v>0.72986562584416437</v>
      </c>
      <c r="P382" s="196">
        <f ca="1">IF($L382=1,'Census Tract'!K378*'DAC Adjustment'!$O$5,'Census Tract'!K378)</f>
        <v>3.6817161357819828</v>
      </c>
      <c r="Q382" s="196">
        <f ca="1">IF($L382=1,'Census Tract'!L378*'DAC Adjustment'!$O$5,'Census Tract'!L378)</f>
        <v>17.059452298247109</v>
      </c>
      <c r="R382" s="196">
        <f ca="1">IF($L382=1,'Census Tract'!M378*'DAC Adjustment'!$O$5,'Census Tract'!M378)</f>
        <v>37.109717801943717</v>
      </c>
      <c r="S382" s="196">
        <f ca="1">IF($L382=1,'Census Tract'!N378*'DAC Adjustment'!$O$5,'Census Tract'!N378)</f>
        <v>0.81057106872220219</v>
      </c>
      <c r="T382" s="196">
        <f ca="1">IF($L382=1,'Census Tract'!O378*'DAC Adjustment'!$O$5,'Census Tract'!O378)</f>
        <v>4.2366858031891992</v>
      </c>
      <c r="U382" s="196">
        <f ca="1">IF($L382=1,'Census Tract'!P378*'DAC Adjustment'!$O$5,'Census Tract'!P378)</f>
        <v>19.766005029390467</v>
      </c>
      <c r="V382" s="196">
        <f ca="1">IF($L382=1,'Census Tract'!Q378*'DAC Adjustment'!$O$5,'Census Tract'!Q378)</f>
        <v>43.040336300011276</v>
      </c>
      <c r="W382" s="196">
        <f ca="1">IF($L382=1,'Census Tract'!R378*'DAC Adjustment'!$O$5,'Census Tract'!R378)</f>
        <v>0.55358340295380393</v>
      </c>
      <c r="X382" s="196">
        <f ca="1">IF($L382=1,'Census Tract'!S378*'DAC Adjustment'!$O$5,'Census Tract'!S378)</f>
        <v>2.8678005743076613</v>
      </c>
      <c r="Y382" s="196">
        <f ca="1">IF($L382=1,'Census Tract'!T378*'DAC Adjustment'!$O$5,'Census Tract'!T378)</f>
        <v>13.214740926352833</v>
      </c>
      <c r="Z382" s="197">
        <f ca="1">IF($L382=1,'Census Tract'!U378*'DAC Adjustment'!$O$5,'Census Tract'!U378)</f>
        <v>28.721119550375629</v>
      </c>
    </row>
    <row r="383" spans="1:26" x14ac:dyDescent="0.25">
      <c r="A383" s="193">
        <v>41</v>
      </c>
      <c r="B383" s="53" t="s">
        <v>47</v>
      </c>
      <c r="C383" s="173">
        <v>41041951700</v>
      </c>
      <c r="D383" s="53">
        <v>1843</v>
      </c>
      <c r="E383" s="173">
        <f t="shared" si="21"/>
        <v>48547</v>
      </c>
      <c r="F383" s="53">
        <v>49876</v>
      </c>
      <c r="G383" s="53">
        <v>419</v>
      </c>
      <c r="H383" s="53">
        <v>112</v>
      </c>
      <c r="I383" s="53">
        <v>50822</v>
      </c>
      <c r="J383" s="194">
        <f t="shared" si="22"/>
        <v>0</v>
      </c>
      <c r="K383" s="172">
        <f>VLOOKUP($C383,'DAC Definition'!$A$6:$D$834,MATCH('DAC Definition'!$A$3,'DAC Definition'!$A$6:$D$6,0),FALSE)</f>
        <v>0</v>
      </c>
      <c r="L383" s="172">
        <f t="shared" si="23"/>
        <v>0</v>
      </c>
      <c r="M383" s="173">
        <f>'Census Tract'!G379</f>
        <v>1578</v>
      </c>
      <c r="N383" s="195">
        <f t="shared" si="20"/>
        <v>13.256516160076991</v>
      </c>
      <c r="O383" s="196">
        <f ca="1">IF($L383=1,'Census Tract'!J379*'DAC Adjustment'!$O$5,'Census Tract'!J379)</f>
        <v>1.1078591920708263</v>
      </c>
      <c r="P383" s="196">
        <f ca="1">IF($L383=1,'Census Tract'!K379*'DAC Adjustment'!$O$5,'Census Tract'!K379)</f>
        <v>5.588457545050125</v>
      </c>
      <c r="Q383" s="196">
        <f ca="1">IF($L383=1,'Census Tract'!L379*'DAC Adjustment'!$O$5,'Census Tract'!L379)</f>
        <v>25.894452856918242</v>
      </c>
      <c r="R383" s="196">
        <f ca="1">IF($L383=1,'Census Tract'!M379*'DAC Adjustment'!$O$5,'Census Tract'!M379)</f>
        <v>56.328645337266146</v>
      </c>
      <c r="S383" s="196">
        <f ca="1">IF($L383=1,'Census Tract'!N379*'DAC Adjustment'!$O$5,'Census Tract'!N379)</f>
        <v>0.58219442259610132</v>
      </c>
      <c r="T383" s="196">
        <f ca="1">IF($L383=1,'Census Tract'!O379*'DAC Adjustment'!$O$5,'Census Tract'!O379)</f>
        <v>3.0430087380211899</v>
      </c>
      <c r="U383" s="196">
        <f ca="1">IF($L383=1,'Census Tract'!P379*'DAC Adjustment'!$O$5,'Census Tract'!P379)</f>
        <v>14.196975847236297</v>
      </c>
      <c r="V383" s="196">
        <f ca="1">IF($L383=1,'Census Tract'!Q379*'DAC Adjustment'!$O$5,'Census Tract'!Q379)</f>
        <v>30.913814602374956</v>
      </c>
      <c r="W383" s="196">
        <f ca="1">IF($L383=1,'Census Tract'!R379*'DAC Adjustment'!$O$5,'Census Tract'!R379)</f>
        <v>0.39761247604055644</v>
      </c>
      <c r="X383" s="196">
        <f ca="1">IF($L383=1,'Census Tract'!S379*'DAC Adjustment'!$O$5,'Census Tract'!S379)</f>
        <v>2.0598039627935769</v>
      </c>
      <c r="Y383" s="196">
        <f ca="1">IF($L383=1,'Census Tract'!T379*'DAC Adjustment'!$O$5,'Census Tract'!T379)</f>
        <v>9.4915162411400846</v>
      </c>
      <c r="Z383" s="197">
        <f ca="1">IF($L383=1,'Census Tract'!U379*'DAC Adjustment'!$O$5,'Census Tract'!U379)</f>
        <v>20.629006213242029</v>
      </c>
    </row>
    <row r="384" spans="1:26" x14ac:dyDescent="0.25">
      <c r="A384" s="193">
        <v>41</v>
      </c>
      <c r="B384" s="53" t="s">
        <v>47</v>
      </c>
      <c r="C384" s="173">
        <v>41041950304</v>
      </c>
      <c r="D384" s="53">
        <v>3384</v>
      </c>
      <c r="E384" s="173">
        <f t="shared" si="21"/>
        <v>48547</v>
      </c>
      <c r="F384" s="53">
        <v>49876</v>
      </c>
      <c r="G384" s="53">
        <v>419</v>
      </c>
      <c r="H384" s="53">
        <v>112</v>
      </c>
      <c r="I384" s="53">
        <v>39675</v>
      </c>
      <c r="J384" s="194">
        <f t="shared" si="22"/>
        <v>1</v>
      </c>
      <c r="K384" s="172">
        <f>VLOOKUP($C384,'DAC Definition'!$A$6:$D$834,MATCH('DAC Definition'!$A$3,'DAC Definition'!$A$6:$D$6,0),FALSE)</f>
        <v>1</v>
      </c>
      <c r="L384" s="172">
        <f t="shared" si="23"/>
        <v>1</v>
      </c>
      <c r="M384" s="173">
        <f>'Census Tract'!G380</f>
        <v>2397</v>
      </c>
      <c r="N384" s="195">
        <f t="shared" si="20"/>
        <v>20.136799262170182</v>
      </c>
      <c r="O384" s="196">
        <f ca="1">IF($L384=1,'Census Tract'!J380*'DAC Adjustment'!$O$5,'Census Tract'!J380)</f>
        <v>0.90204439498221645</v>
      </c>
      <c r="P384" s="196">
        <f ca="1">IF($L384=1,'Census Tract'!K380*'DAC Adjustment'!$O$5,'Census Tract'!K380)</f>
        <v>4.4827730747373113</v>
      </c>
      <c r="Q384" s="196">
        <f ca="1">IF($L384=1,'Census Tract'!L380*'DAC Adjustment'!$O$5,'Census Tract'!L380)</f>
        <v>20.626961628755662</v>
      </c>
      <c r="R384" s="196">
        <f ca="1">IF($L384=1,'Census Tract'!M380*'DAC Adjustment'!$O$5,'Census Tract'!M380)</f>
        <v>44.800316865894231</v>
      </c>
      <c r="S384" s="196">
        <f ca="1">IF($L384=1,'Census Tract'!N380*'DAC Adjustment'!$O$5,'Census Tract'!N380)</f>
        <v>0.83376556508691801</v>
      </c>
      <c r="T384" s="196">
        <f ca="1">IF($L384=1,'Census Tract'!O380*'DAC Adjustment'!$O$5,'Census Tract'!O380)</f>
        <v>3.9675448459625509</v>
      </c>
      <c r="U384" s="196">
        <f ca="1">IF($L384=1,'Census Tract'!P380*'DAC Adjustment'!$O$5,'Census Tract'!P380)</f>
        <v>18.095140593692978</v>
      </c>
      <c r="V384" s="196">
        <f ca="1">IF($L384=1,'Census Tract'!Q380*'DAC Adjustment'!$O$5,'Census Tract'!Q380)</f>
        <v>39.248678121313532</v>
      </c>
      <c r="W384" s="196">
        <f ca="1">IF($L384=1,'Census Tract'!R380*'DAC Adjustment'!$O$5,'Census Tract'!R380)</f>
        <v>0.34712443337243115</v>
      </c>
      <c r="X384" s="196">
        <f ca="1">IF($L384=1,'Census Tract'!S380*'DAC Adjustment'!$O$5,'Census Tract'!S380)</f>
        <v>1.6488880303023419</v>
      </c>
      <c r="Y384" s="196">
        <f ca="1">IF($L384=1,'Census Tract'!T380*'DAC Adjustment'!$O$5,'Census Tract'!T380)</f>
        <v>7.2348529590621613</v>
      </c>
      <c r="Z384" s="197">
        <f ca="1">IF($L384=1,'Census Tract'!U380*'DAC Adjustment'!$O$5,'Census Tract'!U380)</f>
        <v>15.542659523177848</v>
      </c>
    </row>
    <row r="385" spans="1:26" x14ac:dyDescent="0.25">
      <c r="A385" s="193">
        <v>41</v>
      </c>
      <c r="B385" s="53" t="s">
        <v>47</v>
      </c>
      <c r="C385" s="173">
        <v>41041951300</v>
      </c>
      <c r="D385" s="53">
        <v>2538</v>
      </c>
      <c r="E385" s="173">
        <f t="shared" si="21"/>
        <v>48547</v>
      </c>
      <c r="F385" s="53">
        <v>49876</v>
      </c>
      <c r="G385" s="53">
        <v>419</v>
      </c>
      <c r="H385" s="53">
        <v>112</v>
      </c>
      <c r="I385" s="53">
        <v>57386</v>
      </c>
      <c r="J385" s="194">
        <f t="shared" si="22"/>
        <v>0</v>
      </c>
      <c r="K385" s="172">
        <f>VLOOKUP($C385,'DAC Definition'!$A$6:$D$834,MATCH('DAC Definition'!$A$3,'DAC Definition'!$A$6:$D$6,0),FALSE)</f>
        <v>0</v>
      </c>
      <c r="L385" s="172">
        <f t="shared" si="23"/>
        <v>0</v>
      </c>
      <c r="M385" s="173">
        <f>'Census Tract'!G381</f>
        <v>2288</v>
      </c>
      <c r="N385" s="195">
        <f t="shared" si="20"/>
        <v>19.221108348704785</v>
      </c>
      <c r="O385" s="196">
        <f ca="1">IF($L385=1,'Census Tract'!J381*'DAC Adjustment'!$O$5,'Census Tract'!J381)</f>
        <v>1.1539559684399314</v>
      </c>
      <c r="P385" s="196">
        <f ca="1">IF($L385=1,'Census Tract'!K381*'DAC Adjustment'!$O$5,'Census Tract'!K381)</f>
        <v>5.8209869852047778</v>
      </c>
      <c r="Q385" s="196">
        <f ca="1">IF($L385=1,'Census Tract'!L381*'DAC Adjustment'!$O$5,'Census Tract'!L381)</f>
        <v>26.971891949439115</v>
      </c>
      <c r="R385" s="196">
        <f ca="1">IF($L385=1,'Census Tract'!M381*'DAC Adjustment'!$O$5,'Census Tract'!M381)</f>
        <v>58.672416987915234</v>
      </c>
      <c r="S385" s="196">
        <f ca="1">IF($L385=1,'Census Tract'!N381*'DAC Adjustment'!$O$5,'Census Tract'!N381)</f>
        <v>0.84414501831424593</v>
      </c>
      <c r="T385" s="196">
        <f ca="1">IF($L385=1,'Census Tract'!O381*'DAC Adjustment'!$O$5,'Census Tract'!O381)</f>
        <v>4.4121698305402308</v>
      </c>
      <c r="U385" s="196">
        <f ca="1">IF($L385=1,'Census Tract'!P381*'DAC Adjustment'!$O$5,'Census Tract'!P381)</f>
        <v>20.58471529688001</v>
      </c>
      <c r="V385" s="196">
        <f ca="1">IF($L385=1,'Census Tract'!Q381*'DAC Adjustment'!$O$5,'Census Tract'!Q381)</f>
        <v>44.823072123088657</v>
      </c>
      <c r="W385" s="196">
        <f ca="1">IF($L385=1,'Census Tract'!R381*'DAC Adjustment'!$O$5,'Census Tract'!R381)</f>
        <v>0.57651289301697928</v>
      </c>
      <c r="X385" s="196">
        <f ca="1">IF($L385=1,'Census Tract'!S381*'DAC Adjustment'!$O$5,'Census Tract'!S381)</f>
        <v>2.986585213480168</v>
      </c>
      <c r="Y385" s="196">
        <f ca="1">IF($L385=1,'Census Tract'!T381*'DAC Adjustment'!$O$5,'Census Tract'!T381)</f>
        <v>13.762097059397032</v>
      </c>
      <c r="Z385" s="197">
        <f ca="1">IF($L385=1,'Census Tract'!U381*'DAC Adjustment'!$O$5,'Census Tract'!U381)</f>
        <v>29.910751721101246</v>
      </c>
    </row>
    <row r="386" spans="1:26" x14ac:dyDescent="0.25">
      <c r="A386" s="193">
        <v>41</v>
      </c>
      <c r="B386" s="53" t="s">
        <v>47</v>
      </c>
      <c r="C386" s="173">
        <v>41041951000</v>
      </c>
      <c r="D386" s="53">
        <v>2006</v>
      </c>
      <c r="E386" s="173">
        <f t="shared" si="21"/>
        <v>48547</v>
      </c>
      <c r="F386" s="53">
        <v>49876</v>
      </c>
      <c r="G386" s="53">
        <v>419</v>
      </c>
      <c r="H386" s="53">
        <v>112</v>
      </c>
      <c r="I386" s="53">
        <v>35250</v>
      </c>
      <c r="J386" s="194">
        <f t="shared" si="22"/>
        <v>1</v>
      </c>
      <c r="K386" s="172">
        <f>VLOOKUP($C386,'DAC Definition'!$A$6:$D$834,MATCH('DAC Definition'!$A$3,'DAC Definition'!$A$6:$D$6,0),FALSE)</f>
        <v>0</v>
      </c>
      <c r="L386" s="172">
        <f t="shared" si="23"/>
        <v>1</v>
      </c>
      <c r="M386" s="173">
        <f>'Census Tract'!G382</f>
        <v>1273</v>
      </c>
      <c r="N386" s="195">
        <f t="shared" si="20"/>
        <v>10.694261769187586</v>
      </c>
      <c r="O386" s="196">
        <f ca="1">IF($L386=1,'Census Tract'!J382*'DAC Adjustment'!$O$5,'Census Tract'!J382)</f>
        <v>1.1874935581410582</v>
      </c>
      <c r="P386" s="196">
        <f ca="1">IF($L386=1,'Census Tract'!K382*'DAC Adjustment'!$O$5,'Census Tract'!K382)</f>
        <v>5.9013327708373904</v>
      </c>
      <c r="Q386" s="196">
        <f ca="1">IF($L386=1,'Census Tract'!L382*'DAC Adjustment'!$O$5,'Census Tract'!L382)</f>
        <v>27.15429993736953</v>
      </c>
      <c r="R386" s="196">
        <f ca="1">IF($L386=1,'Census Tract'!M382*'DAC Adjustment'!$O$5,'Census Tract'!M382)</f>
        <v>58.977238788758754</v>
      </c>
      <c r="S386" s="196">
        <f ca="1">IF($L386=1,'Census Tract'!N382*'DAC Adjustment'!$O$5,'Census Tract'!N382)</f>
        <v>0.44279664762438325</v>
      </c>
      <c r="T386" s="196">
        <f ca="1">IF($L386=1,'Census Tract'!O382*'DAC Adjustment'!$O$5,'Census Tract'!O382)</f>
        <v>2.1070857692575418</v>
      </c>
      <c r="U386" s="196">
        <f ca="1">IF($L386=1,'Census Tract'!P382*'DAC Adjustment'!$O$5,'Census Tract'!P382)</f>
        <v>9.6099766273555112</v>
      </c>
      <c r="V386" s="196">
        <f ca="1">IF($L386=1,'Census Tract'!Q382*'DAC Adjustment'!$O$5,'Census Tract'!Q382)</f>
        <v>20.844208280530715</v>
      </c>
      <c r="W386" s="196">
        <f ca="1">IF($L386=1,'Census Tract'!R382*'DAC Adjustment'!$O$5,'Census Tract'!R382)</f>
        <v>0.18435102364751976</v>
      </c>
      <c r="X386" s="196">
        <f ca="1">IF($L386=1,'Census Tract'!S382*'DAC Adjustment'!$O$5,'Census Tract'!S382)</f>
        <v>0.87569230812468968</v>
      </c>
      <c r="Y386" s="196">
        <f ca="1">IF($L386=1,'Census Tract'!T382*'DAC Adjustment'!$O$5,'Census Tract'!T382)</f>
        <v>3.8422894521844517</v>
      </c>
      <c r="Z386" s="197">
        <f ca="1">IF($L386=1,'Census Tract'!U382*'DAC Adjustment'!$O$5,'Census Tract'!U382)</f>
        <v>8.2544036599939101</v>
      </c>
    </row>
    <row r="387" spans="1:26" x14ac:dyDescent="0.25">
      <c r="A387" s="193">
        <v>41</v>
      </c>
      <c r="B387" s="53" t="s">
        <v>47</v>
      </c>
      <c r="C387" s="173">
        <v>41041950800</v>
      </c>
      <c r="D387" s="53">
        <v>3322</v>
      </c>
      <c r="E387" s="173">
        <f t="shared" si="21"/>
        <v>48547</v>
      </c>
      <c r="F387" s="53">
        <v>49876</v>
      </c>
      <c r="G387" s="53">
        <v>419</v>
      </c>
      <c r="H387" s="53">
        <v>112</v>
      </c>
      <c r="I387" s="53">
        <v>46216</v>
      </c>
      <c r="J387" s="194">
        <f t="shared" si="22"/>
        <v>1</v>
      </c>
      <c r="K387" s="172">
        <f>VLOOKUP($C387,'DAC Definition'!$A$6:$D$834,MATCH('DAC Definition'!$A$3,'DAC Definition'!$A$6:$D$6,0),FALSE)</f>
        <v>0</v>
      </c>
      <c r="L387" s="172">
        <f t="shared" si="23"/>
        <v>1</v>
      </c>
      <c r="M387" s="173">
        <f>'Census Tract'!G383</f>
        <v>2520</v>
      </c>
      <c r="N387" s="195">
        <f t="shared" si="20"/>
        <v>21.170101852594435</v>
      </c>
      <c r="O387" s="196">
        <f ca="1">IF($L387=1,'Census Tract'!J383*'DAC Adjustment'!$O$5,'Census Tract'!J383)</f>
        <v>1.0314153712587271</v>
      </c>
      <c r="P387" s="196">
        <f ca="1">IF($L387=1,'Census Tract'!K383*'DAC Adjustment'!$O$5,'Census Tract'!K383)</f>
        <v>5.2028462234603285</v>
      </c>
      <c r="Q387" s="196">
        <f ca="1">IF($L387=1,'Census Tract'!L383*'DAC Adjustment'!$O$5,'Census Tract'!L383)</f>
        <v>24.107699695154466</v>
      </c>
      <c r="R387" s="196">
        <f ca="1">IF($L387=1,'Census Tract'!M383*'DAC Adjustment'!$O$5,'Census Tract'!M383)</f>
        <v>52.441890683273094</v>
      </c>
      <c r="S387" s="196">
        <f ca="1">IF($L387=1,'Census Tract'!N383*'DAC Adjustment'!$O$5,'Census Tract'!N383)</f>
        <v>1.1621751781861338</v>
      </c>
      <c r="T387" s="196">
        <f ca="1">IF($L387=1,'Census Tract'!O383*'DAC Adjustment'!$O$5,'Census Tract'!O383)</f>
        <v>6.0744471006126419</v>
      </c>
      <c r="U387" s="196">
        <f ca="1">IF($L387=1,'Census Tract'!P383*'DAC Adjustment'!$O$5,'Census Tract'!P383)</f>
        <v>28.339970797715047</v>
      </c>
      <c r="V387" s="196">
        <f ca="1">IF($L387=1,'Census Tract'!Q383*'DAC Adjustment'!$O$5,'Census Tract'!Q383)</f>
        <v>61.710086183448105</v>
      </c>
      <c r="W387" s="196">
        <f ca="1">IF($L387=1,'Census Tract'!R383*'DAC Adjustment'!$O$5,'Census Tract'!R383)</f>
        <v>0.79371311757145291</v>
      </c>
      <c r="X387" s="196">
        <f ca="1">IF($L387=1,'Census Tract'!S383*'DAC Adjustment'!$O$5,'Census Tract'!S383)</f>
        <v>4.1117759713559998</v>
      </c>
      <c r="Y387" s="196">
        <f ca="1">IF($L387=1,'Census Tract'!T383*'DAC Adjustment'!$O$5,'Census Tract'!T383)</f>
        <v>18.946943066914621</v>
      </c>
      <c r="Z387" s="197">
        <f ca="1">IF($L387=1,'Census Tract'!U383*'DAC Adjustment'!$O$5,'Census Tract'!U383)</f>
        <v>41.179575140502145</v>
      </c>
    </row>
    <row r="388" spans="1:26" x14ac:dyDescent="0.25">
      <c r="A388" s="193">
        <v>41</v>
      </c>
      <c r="B388" s="53" t="s">
        <v>47</v>
      </c>
      <c r="C388" s="173">
        <v>41041951200</v>
      </c>
      <c r="D388" s="53">
        <v>2168</v>
      </c>
      <c r="E388" s="173">
        <f t="shared" si="21"/>
        <v>48547</v>
      </c>
      <c r="F388" s="53">
        <v>49876</v>
      </c>
      <c r="G388" s="53">
        <v>419</v>
      </c>
      <c r="H388" s="53">
        <v>112</v>
      </c>
      <c r="I388" s="53">
        <v>60329</v>
      </c>
      <c r="J388" s="194">
        <f t="shared" si="22"/>
        <v>0</v>
      </c>
      <c r="K388" s="172">
        <f>VLOOKUP($C388,'DAC Definition'!$A$6:$D$834,MATCH('DAC Definition'!$A$3,'DAC Definition'!$A$6:$D$6,0),FALSE)</f>
        <v>0</v>
      </c>
      <c r="L388" s="172">
        <f t="shared" si="23"/>
        <v>0</v>
      </c>
      <c r="M388" s="173">
        <f>'Census Tract'!G384</f>
        <v>1849</v>
      </c>
      <c r="N388" s="195">
        <f t="shared" si="20"/>
        <v>15.533142192637742</v>
      </c>
      <c r="O388" s="196">
        <f ca="1">IF($L388=1,'Census Tract'!J384*'DAC Adjustment'!$O$5,'Census Tract'!J384)</f>
        <v>1.1969796263844295</v>
      </c>
      <c r="P388" s="196">
        <f ca="1">IF($L388=1,'Census Tract'!K384*'DAC Adjustment'!$O$5,'Census Tract'!K384)</f>
        <v>6.0380144626824519</v>
      </c>
      <c r="Q388" s="196">
        <f ca="1">IF($L388=1,'Census Tract'!L384*'DAC Adjustment'!$O$5,'Census Tract'!L384)</f>
        <v>27.977501769125258</v>
      </c>
      <c r="R388" s="196">
        <f ca="1">IF($L388=1,'Census Tract'!M384*'DAC Adjustment'!$O$5,'Census Tract'!M384)</f>
        <v>60.859937195187698</v>
      </c>
      <c r="S388" s="196">
        <f ca="1">IF($L388=1,'Census Tract'!N384*'DAC Adjustment'!$O$5,'Census Tract'!N384)</f>
        <v>0.68217838237021011</v>
      </c>
      <c r="T388" s="196">
        <f ca="1">IF($L388=1,'Census Tract'!O384*'DAC Adjustment'!$O$5,'Census Tract'!O384)</f>
        <v>3.5656040282643731</v>
      </c>
      <c r="U388" s="196">
        <f ca="1">IF($L388=1,'Census Tract'!P384*'DAC Adjustment'!$O$5,'Census Tract'!P384)</f>
        <v>16.635113017452419</v>
      </c>
      <c r="V388" s="196">
        <f ca="1">IF($L388=1,'Census Tract'!Q384*'DAC Adjustment'!$O$5,'Census Tract'!Q384)</f>
        <v>36.222841064506525</v>
      </c>
      <c r="W388" s="196">
        <f ca="1">IF($L388=1,'Census Tract'!R384*'DAC Adjustment'!$O$5,'Census Tract'!R384)</f>
        <v>0.46589700139352908</v>
      </c>
      <c r="X388" s="196">
        <f ca="1">IF($L388=1,'Census Tract'!S384*'DAC Adjustment'!$O$5,'Census Tract'!S384)</f>
        <v>2.4135472289007125</v>
      </c>
      <c r="Y388" s="196">
        <f ca="1">IF($L388=1,'Census Tract'!T384*'DAC Adjustment'!$O$5,'Census Tract'!T384)</f>
        <v>11.121554835150835</v>
      </c>
      <c r="Z388" s="197">
        <f ca="1">IF($L388=1,'Census Tract'!U384*'DAC Adjustment'!$O$5,'Census Tract'!U384)</f>
        <v>24.171756963424912</v>
      </c>
    </row>
    <row r="389" spans="1:26" x14ac:dyDescent="0.25">
      <c r="A389" s="193">
        <v>41</v>
      </c>
      <c r="B389" s="53" t="s">
        <v>47</v>
      </c>
      <c r="C389" s="173">
        <v>41041950602</v>
      </c>
      <c r="D389" s="53">
        <v>2561</v>
      </c>
      <c r="E389" s="173">
        <f t="shared" si="21"/>
        <v>48547</v>
      </c>
      <c r="F389" s="53">
        <v>49876</v>
      </c>
      <c r="G389" s="53">
        <v>419</v>
      </c>
      <c r="H389" s="53">
        <v>112</v>
      </c>
      <c r="I389" s="53">
        <v>46716</v>
      </c>
      <c r="J389" s="194">
        <f t="shared" si="22"/>
        <v>1</v>
      </c>
      <c r="K389" s="172">
        <f>VLOOKUP($C389,'DAC Definition'!$A$6:$D$834,MATCH('DAC Definition'!$A$3,'DAC Definition'!$A$6:$D$6,0),FALSE)</f>
        <v>0</v>
      </c>
      <c r="L389" s="172">
        <f t="shared" si="23"/>
        <v>1</v>
      </c>
      <c r="M389" s="173">
        <f>'Census Tract'!G385</f>
        <v>1987</v>
      </c>
      <c r="N389" s="195">
        <f t="shared" si="20"/>
        <v>16.692457294089341</v>
      </c>
      <c r="O389" s="196">
        <f ca="1">IF($L389=1,'Census Tract'!J385*'DAC Adjustment'!$O$5,'Census Tract'!J385)</f>
        <v>1.0506223614125207</v>
      </c>
      <c r="P389" s="196">
        <f ca="1">IF($L389=1,'Census Tract'!K385*'DAC Adjustment'!$O$5,'Census Tract'!K385)</f>
        <v>5.2997334901914339</v>
      </c>
      <c r="Q389" s="196">
        <f ca="1">IF($L389=1,'Census Tract'!L385*'DAC Adjustment'!$O$5,'Census Tract'!L385)</f>
        <v>24.556632650371494</v>
      </c>
      <c r="R389" s="196">
        <f ca="1">IF($L389=1,'Census Tract'!M385*'DAC Adjustment'!$O$5,'Census Tract'!M385)</f>
        <v>53.41846220437688</v>
      </c>
      <c r="S389" s="196">
        <f ca="1">IF($L389=1,'Census Tract'!N385*'DAC Adjustment'!$O$5,'Census Tract'!N385)</f>
        <v>0.9163659043872413</v>
      </c>
      <c r="T389" s="196">
        <f ca="1">IF($L389=1,'Census Tract'!O385*'DAC Adjustment'!$O$5,'Census Tract'!O385)</f>
        <v>4.7896533289354446</v>
      </c>
      <c r="U389" s="196">
        <f ca="1">IF($L389=1,'Census Tract'!P385*'DAC Adjustment'!$O$5,'Census Tract'!P385)</f>
        <v>22.345842053595156</v>
      </c>
      <c r="V389" s="196">
        <f ca="1">IF($L389=1,'Census Tract'!Q385*'DAC Adjustment'!$O$5,'Census Tract'!Q385)</f>
        <v>48.657913193060068</v>
      </c>
      <c r="W389" s="196">
        <f ca="1">IF($L389=1,'Census Tract'!R385*'DAC Adjustment'!$O$5,'Census Tract'!R385)</f>
        <v>0.62583649389463369</v>
      </c>
      <c r="X389" s="196">
        <f ca="1">IF($L389=1,'Census Tract'!S385*'DAC Adjustment'!$O$5,'Census Tract'!S385)</f>
        <v>3.2421027202715762</v>
      </c>
      <c r="Y389" s="196">
        <f ca="1">IF($L389=1,'Census Tract'!T385*'DAC Adjustment'!$O$5,'Census Tract'!T385)</f>
        <v>14.939514235698152</v>
      </c>
      <c r="Z389" s="197">
        <f ca="1">IF($L389=1,'Census Tract'!U385*'DAC Adjustment'!$O$5,'Census Tract'!U385)</f>
        <v>32.469768176261013</v>
      </c>
    </row>
    <row r="390" spans="1:26" x14ac:dyDescent="0.25">
      <c r="A390" s="193">
        <v>41</v>
      </c>
      <c r="B390" s="53" t="s">
        <v>47</v>
      </c>
      <c r="C390" s="173">
        <v>41041951400</v>
      </c>
      <c r="D390" s="53">
        <v>3406</v>
      </c>
      <c r="E390" s="173">
        <f t="shared" si="21"/>
        <v>48547</v>
      </c>
      <c r="F390" s="53">
        <v>49876</v>
      </c>
      <c r="G390" s="53">
        <v>419</v>
      </c>
      <c r="H390" s="53">
        <v>112</v>
      </c>
      <c r="I390" s="53">
        <v>60511</v>
      </c>
      <c r="J390" s="194">
        <f t="shared" si="22"/>
        <v>0</v>
      </c>
      <c r="K390" s="172">
        <f>VLOOKUP($C390,'DAC Definition'!$A$6:$D$834,MATCH('DAC Definition'!$A$3,'DAC Definition'!$A$6:$D$6,0),FALSE)</f>
        <v>0</v>
      </c>
      <c r="L390" s="172">
        <f t="shared" si="23"/>
        <v>0</v>
      </c>
      <c r="M390" s="173">
        <f>'Census Tract'!G386</f>
        <v>2526</v>
      </c>
      <c r="N390" s="195">
        <f t="shared" si="20"/>
        <v>21.220506857005372</v>
      </c>
      <c r="O390" s="196">
        <f ca="1">IF($L390=1,'Census Tract'!J386*'DAC Adjustment'!$O$5,'Census Tract'!J386)</f>
        <v>0.96649574453890397</v>
      </c>
      <c r="P390" s="196">
        <f ca="1">IF($L390=1,'Census Tract'!K386*'DAC Adjustment'!$O$5,'Census Tract'!K386)</f>
        <v>4.8753672619091946</v>
      </c>
      <c r="Q390" s="196">
        <f ca="1">IF($L390=1,'Census Tract'!L386*'DAC Adjustment'!$O$5,'Census Tract'!L386)</f>
        <v>22.590306306520908</v>
      </c>
      <c r="R390" s="196">
        <f ca="1">IF($L390=1,'Census Tract'!M386*'DAC Adjustment'!$O$5,'Census Tract'!M386)</f>
        <v>49.141078941942318</v>
      </c>
      <c r="S390" s="196">
        <f ca="1">IF($L390=1,'Census Tract'!N386*'DAC Adjustment'!$O$5,'Census Tract'!N386)</f>
        <v>0.93195380955497609</v>
      </c>
      <c r="T390" s="196">
        <f ca="1">IF($L390=1,'Census Tract'!O386*'DAC Adjustment'!$O$5,'Census Tract'!O386)</f>
        <v>4.8711280559198524</v>
      </c>
      <c r="U390" s="196">
        <f ca="1">IF($L390=1,'Census Tract'!P386*'DAC Adjustment'!$O$5,'Census Tract'!P386)</f>
        <v>22.725957534929591</v>
      </c>
      <c r="V390" s="196">
        <f ca="1">IF($L390=1,'Census Tract'!Q386*'DAC Adjustment'!$O$5,'Census Tract'!Q386)</f>
        <v>49.485611968060297</v>
      </c>
      <c r="W390" s="196">
        <f ca="1">IF($L390=1,'Census Tract'!R386*'DAC Adjustment'!$O$5,'Census Tract'!R386)</f>
        <v>0.6364823285668223</v>
      </c>
      <c r="X390" s="196">
        <f ca="1">IF($L390=1,'Census Tract'!S386*'DAC Adjustment'!$O$5,'Census Tract'!S386)</f>
        <v>3.2972527313159543</v>
      </c>
      <c r="Y390" s="196">
        <f ca="1">IF($L390=1,'Census Tract'!T386*'DAC Adjustment'!$O$5,'Census Tract'!T386)</f>
        <v>15.193643868897247</v>
      </c>
      <c r="Z390" s="197">
        <f ca="1">IF($L390=1,'Census Tract'!U386*'DAC Adjustment'!$O$5,'Census Tract'!U386)</f>
        <v>33.022097398383629</v>
      </c>
    </row>
    <row r="391" spans="1:26" x14ac:dyDescent="0.25">
      <c r="A391" s="193">
        <v>41</v>
      </c>
      <c r="B391" s="53" t="s">
        <v>47</v>
      </c>
      <c r="C391" s="173">
        <v>41041951600</v>
      </c>
      <c r="D391" s="53">
        <v>3343</v>
      </c>
      <c r="E391" s="173">
        <f t="shared" si="21"/>
        <v>48547</v>
      </c>
      <c r="F391" s="53">
        <v>49876</v>
      </c>
      <c r="G391" s="53">
        <v>419</v>
      </c>
      <c r="H391" s="53">
        <v>112</v>
      </c>
      <c r="I391" s="53">
        <v>46333</v>
      </c>
      <c r="J391" s="194">
        <f t="shared" si="22"/>
        <v>1</v>
      </c>
      <c r="K391" s="172">
        <f>VLOOKUP($C391,'DAC Definition'!$A$6:$D$834,MATCH('DAC Definition'!$A$3,'DAC Definition'!$A$6:$D$6,0),FALSE)</f>
        <v>1</v>
      </c>
      <c r="L391" s="172">
        <f t="shared" si="23"/>
        <v>1</v>
      </c>
      <c r="M391" s="173">
        <f>'Census Tract'!G387</f>
        <v>2645</v>
      </c>
      <c r="N391" s="195">
        <f t="shared" si="20"/>
        <v>22.220206111155665</v>
      </c>
      <c r="O391" s="196">
        <f ca="1">IF($L391=1,'Census Tract'!J387*'DAC Adjustment'!$O$5,'Census Tract'!J387)</f>
        <v>1.0256532742125888</v>
      </c>
      <c r="P391" s="196">
        <f ca="1">IF($L391=1,'Census Tract'!K387*'DAC Adjustment'!$O$5,'Census Tract'!K387)</f>
        <v>5.1737800434409973</v>
      </c>
      <c r="Q391" s="196">
        <f ca="1">IF($L391=1,'Census Tract'!L387*'DAC Adjustment'!$O$5,'Census Tract'!L387)</f>
        <v>23.973019808589356</v>
      </c>
      <c r="R391" s="196">
        <f ca="1">IF($L391=1,'Census Tract'!M387*'DAC Adjustment'!$O$5,'Census Tract'!M387)</f>
        <v>52.148919226941963</v>
      </c>
      <c r="S391" s="196">
        <f ca="1">IF($L391=1,'Census Tract'!N387*'DAC Adjustment'!$O$5,'Census Tract'!N387)</f>
        <v>1.2198227564691764</v>
      </c>
      <c r="T391" s="196">
        <f ca="1">IF($L391=1,'Census Tract'!O387*'DAC Adjustment'!$O$5,'Census Tract'!O387)</f>
        <v>6.3757589607620782</v>
      </c>
      <c r="U391" s="196">
        <f ca="1">IF($L391=1,'Census Tract'!P387*'DAC Adjustment'!$O$5,'Census Tract'!P387)</f>
        <v>29.745723317442973</v>
      </c>
      <c r="V391" s="196">
        <f ca="1">IF($L391=1,'Census Tract'!Q387*'DAC Adjustment'!$O$5,'Census Tract'!Q387)</f>
        <v>64.771102363182635</v>
      </c>
      <c r="W391" s="196">
        <f ca="1">IF($L391=1,'Census Tract'!R387*'DAC Adjustment'!$O$5,'Census Tract'!R387)</f>
        <v>0.83308380792717973</v>
      </c>
      <c r="X391" s="196">
        <f ca="1">IF($L391=1,'Census Tract'!S387*'DAC Adjustment'!$O$5,'Census Tract'!S387)</f>
        <v>4.3157331127923095</v>
      </c>
      <c r="Y391" s="196">
        <f ca="1">IF($L391=1,'Census Tract'!T387*'DAC Adjustment'!$O$5,'Census Tract'!T387)</f>
        <v>19.886771592059191</v>
      </c>
      <c r="Z391" s="197">
        <f ca="1">IF($L391=1,'Census Tract'!U387*'DAC Adjustment'!$O$5,'Census Tract'!U387)</f>
        <v>43.222212796281028</v>
      </c>
    </row>
    <row r="392" spans="1:26" x14ac:dyDescent="0.25">
      <c r="A392" s="193">
        <v>41</v>
      </c>
      <c r="B392" s="53" t="s">
        <v>47</v>
      </c>
      <c r="C392" s="173">
        <v>41041951800</v>
      </c>
      <c r="D392" s="53">
        <v>3774</v>
      </c>
      <c r="E392" s="173">
        <f t="shared" si="21"/>
        <v>48547</v>
      </c>
      <c r="F392" s="53">
        <v>49876</v>
      </c>
      <c r="G392" s="53">
        <v>419</v>
      </c>
      <c r="H392" s="53">
        <v>112</v>
      </c>
      <c r="I392" s="53">
        <v>48387</v>
      </c>
      <c r="J392" s="194">
        <f t="shared" si="22"/>
        <v>1</v>
      </c>
      <c r="K392" s="172">
        <f>VLOOKUP($C392,'DAC Definition'!$A$6:$D$834,MATCH('DAC Definition'!$A$3,'DAC Definition'!$A$6:$D$6,0),FALSE)</f>
        <v>0</v>
      </c>
      <c r="L392" s="172">
        <f t="shared" si="23"/>
        <v>1</v>
      </c>
      <c r="M392" s="173">
        <f>'Census Tract'!G388</f>
        <v>3052</v>
      </c>
      <c r="N392" s="195">
        <f t="shared" si="20"/>
        <v>25.639345577031037</v>
      </c>
      <c r="O392" s="196">
        <f ca="1">IF($L392=1,'Census Tract'!J388*'DAC Adjustment'!$O$5,'Census Tract'!J388)</f>
        <v>1.0026048860280361</v>
      </c>
      <c r="P392" s="196">
        <f ca="1">IF($L392=1,'Census Tract'!K388*'DAC Adjustment'!$O$5,'Census Tract'!K388)</f>
        <v>5.0575153233636705</v>
      </c>
      <c r="Q392" s="196">
        <f ca="1">IF($L392=1,'Census Tract'!L388*'DAC Adjustment'!$O$5,'Census Tract'!L388)</f>
        <v>23.434300262328918</v>
      </c>
      <c r="R392" s="196">
        <f ca="1">IF($L392=1,'Census Tract'!M388*'DAC Adjustment'!$O$5,'Census Tract'!M388)</f>
        <v>50.977033401617426</v>
      </c>
      <c r="S392" s="196">
        <f ca="1">IF($L392=1,'Census Tract'!N388*'DAC Adjustment'!$O$5,'Census Tract'!N388)</f>
        <v>1.4075232713587627</v>
      </c>
      <c r="T392" s="196">
        <f ca="1">IF($L392=1,'Census Tract'!O388*'DAC Adjustment'!$O$5,'Census Tract'!O388)</f>
        <v>7.3568303774086452</v>
      </c>
      <c r="U392" s="196">
        <f ca="1">IF($L392=1,'Census Tract'!P388*'DAC Adjustment'!$O$5,'Census Tract'!P388)</f>
        <v>34.322853521677118</v>
      </c>
      <c r="V392" s="196">
        <f ca="1">IF($L392=1,'Census Tract'!Q388*'DAC Adjustment'!$O$5,'Census Tract'!Q388)</f>
        <v>74.737771044398272</v>
      </c>
      <c r="W392" s="196">
        <f ca="1">IF($L392=1,'Census Tract'!R388*'DAC Adjustment'!$O$5,'Census Tract'!R388)</f>
        <v>0.96127477572542652</v>
      </c>
      <c r="X392" s="196">
        <f ca="1">IF($L392=1,'Census Tract'!S388*'DAC Adjustment'!$O$5,'Census Tract'!S388)</f>
        <v>4.9798175653089345</v>
      </c>
      <c r="Y392" s="196">
        <f ca="1">IF($L392=1,'Census Tract'!T388*'DAC Adjustment'!$O$5,'Census Tract'!T388)</f>
        <v>22.946853269929932</v>
      </c>
      <c r="Z392" s="197">
        <f ca="1">IF($L392=1,'Census Tract'!U388*'DAC Adjustment'!$O$5,'Census Tract'!U388)</f>
        <v>49.87304100349705</v>
      </c>
    </row>
    <row r="393" spans="1:26" x14ac:dyDescent="0.25">
      <c r="A393" s="193">
        <v>41</v>
      </c>
      <c r="B393" s="53" t="s">
        <v>47</v>
      </c>
      <c r="C393" s="173">
        <v>41041950900</v>
      </c>
      <c r="D393" s="53">
        <v>3918</v>
      </c>
      <c r="E393" s="173">
        <f t="shared" si="21"/>
        <v>48547</v>
      </c>
      <c r="F393" s="53">
        <v>49876</v>
      </c>
      <c r="G393" s="53">
        <v>419</v>
      </c>
      <c r="H393" s="53">
        <v>112</v>
      </c>
      <c r="I393" s="53">
        <v>57560</v>
      </c>
      <c r="J393" s="194">
        <f t="shared" si="22"/>
        <v>0</v>
      </c>
      <c r="K393" s="172">
        <f>VLOOKUP($C393,'DAC Definition'!$A$6:$D$834,MATCH('DAC Definition'!$A$3,'DAC Definition'!$A$6:$D$6,0),FALSE)</f>
        <v>0</v>
      </c>
      <c r="L393" s="172">
        <f t="shared" si="23"/>
        <v>0</v>
      </c>
      <c r="M393" s="173">
        <f>'Census Tract'!G389</f>
        <v>2655</v>
      </c>
      <c r="N393" s="195">
        <f t="shared" ref="N393:N456" si="24">$M393/$F393*G393</f>
        <v>22.304214451840565</v>
      </c>
      <c r="O393" s="196">
        <f ca="1">IF($L393=1,'Census Tract'!J389*'DAC Adjustment'!$O$5,'Census Tract'!J389)</f>
        <v>1.0937210041033509</v>
      </c>
      <c r="P393" s="196">
        <f ca="1">IF($L393=1,'Census Tract'!K389*'DAC Adjustment'!$O$5,'Census Tract'!K389)</f>
        <v>5.4353234671624087</v>
      </c>
      <c r="Q393" s="196">
        <f ca="1">IF($L393=1,'Census Tract'!L389*'DAC Adjustment'!$O$5,'Census Tract'!L389)</f>
        <v>25.010012045636291</v>
      </c>
      <c r="R393" s="196">
        <f ca="1">IF($L393=1,'Census Tract'!M389*'DAC Adjustment'!$O$5,'Census Tract'!M389)</f>
        <v>54.319995578133522</v>
      </c>
      <c r="S393" s="196">
        <f ca="1">IF($L393=1,'Census Tract'!N389*'DAC Adjustment'!$O$5,'Census Tract'!N389)</f>
        <v>0.73880603264272593</v>
      </c>
      <c r="T393" s="196">
        <f ca="1">IF($L393=1,'Census Tract'!O389*'DAC Adjustment'!$O$5,'Census Tract'!O389)</f>
        <v>3.5156717783998577</v>
      </c>
      <c r="U393" s="196">
        <f ca="1">IF($L393=1,'Census Tract'!P389*'DAC Adjustment'!$O$5,'Census Tract'!P389)</f>
        <v>16.034242228203539</v>
      </c>
      <c r="V393" s="196">
        <f ca="1">IF($L393=1,'Census Tract'!Q389*'DAC Adjustment'!$O$5,'Census Tract'!Q389)</f>
        <v>34.778553329023758</v>
      </c>
      <c r="W393" s="196">
        <f ca="1">IF($L393=1,'Census Tract'!R389*'DAC Adjustment'!$O$5,'Census Tract'!R389)</f>
        <v>0.30758961054778633</v>
      </c>
      <c r="X393" s="196">
        <f ca="1">IF($L393=1,'Census Tract'!S389*'DAC Adjustment'!$O$5,'Census Tract'!S389)</f>
        <v>1.4610922721577697</v>
      </c>
      <c r="Y393" s="196">
        <f ca="1">IF($L393=1,'Census Tract'!T389*'DAC Adjustment'!$O$5,'Census Tract'!T389)</f>
        <v>6.41085844182229</v>
      </c>
      <c r="Z393" s="197">
        <f ca="1">IF($L393=1,'Census Tract'!U389*'DAC Adjustment'!$O$5,'Census Tract'!U389)</f>
        <v>13.772469264593138</v>
      </c>
    </row>
    <row r="394" spans="1:26" x14ac:dyDescent="0.25">
      <c r="A394" s="193">
        <v>41</v>
      </c>
      <c r="B394" s="53" t="s">
        <v>47</v>
      </c>
      <c r="C394" s="173">
        <v>41041950100</v>
      </c>
      <c r="D394" s="53">
        <v>3124</v>
      </c>
      <c r="E394" s="173">
        <f t="shared" ref="E394:E457" si="25">SUMIFS($D$9:$D$836,$B$9:$B$836,$B394)</f>
        <v>48547</v>
      </c>
      <c r="F394" s="53">
        <v>49876</v>
      </c>
      <c r="G394" s="53">
        <v>419</v>
      </c>
      <c r="H394" s="53">
        <v>112</v>
      </c>
      <c r="I394" s="53">
        <v>39366</v>
      </c>
      <c r="J394" s="194">
        <f t="shared" ref="J394:J457" si="26">IF(I394&lt;=$C$4, 1, 0)</f>
        <v>1</v>
      </c>
      <c r="K394" s="172">
        <f>VLOOKUP($C394,'DAC Definition'!$A$6:$D$834,MATCH('DAC Definition'!$A$3,'DAC Definition'!$A$6:$D$6,0),FALSE)</f>
        <v>0</v>
      </c>
      <c r="L394" s="172">
        <f t="shared" ref="L394:L457" si="27">IF($ES$4=2,INT(AND(J394=1,K394=1)),IF($ES$4=1,K394,J394))</f>
        <v>1</v>
      </c>
      <c r="M394" s="173">
        <f>'Census Tract'!G390</f>
        <v>2360</v>
      </c>
      <c r="N394" s="195">
        <f t="shared" si="24"/>
        <v>19.825968401636057</v>
      </c>
      <c r="O394" s="196">
        <f ca="1">IF($L394=1,'Census Tract'!J390*'DAC Adjustment'!$O$5,'Census Tract'!J390)</f>
        <v>0.5473992193831233</v>
      </c>
      <c r="P394" s="196">
        <f ca="1">IF($L394=1,'Census Tract'!K390*'DAC Adjustment'!$O$5,'Census Tract'!K390)</f>
        <v>2.7612871018364871</v>
      </c>
      <c r="Q394" s="196">
        <f ca="1">IF($L394=1,'Census Tract'!L390*'DAC Adjustment'!$O$5,'Census Tract'!L390)</f>
        <v>12.794589223685332</v>
      </c>
      <c r="R394" s="196">
        <f ca="1">IF($L394=1,'Census Tract'!M390*'DAC Adjustment'!$O$5,'Census Tract'!M390)</f>
        <v>27.832288351457791</v>
      </c>
      <c r="S394" s="196">
        <f ca="1">IF($L394=1,'Census Tract'!N390*'DAC Adjustment'!$O$5,'Census Tract'!N390)</f>
        <v>1.0883862779838398</v>
      </c>
      <c r="T394" s="196">
        <f ca="1">IF($L394=1,'Census Tract'!O390*'DAC Adjustment'!$O$5,'Census Tract'!O390)</f>
        <v>5.6887679196213625</v>
      </c>
      <c r="U394" s="196">
        <f ca="1">IF($L394=1,'Census Tract'!P390*'DAC Adjustment'!$O$5,'Census Tract'!P390)</f>
        <v>26.540607572463294</v>
      </c>
      <c r="V394" s="196">
        <f ca="1">IF($L394=1,'Census Tract'!Q390*'DAC Adjustment'!$O$5,'Census Tract'!Q390)</f>
        <v>57.791985473387911</v>
      </c>
      <c r="W394" s="196">
        <f ca="1">IF($L394=1,'Census Tract'!R390*'DAC Adjustment'!$O$5,'Census Tract'!R390)</f>
        <v>0.74331863391612263</v>
      </c>
      <c r="X394" s="196">
        <f ca="1">IF($L394=1,'Census Tract'!S390*'DAC Adjustment'!$O$5,'Census Tract'!S390)</f>
        <v>3.8507108303175235</v>
      </c>
      <c r="Y394" s="196">
        <f ca="1">IF($L394=1,'Census Tract'!T390*'DAC Adjustment'!$O$5,'Census Tract'!T390)</f>
        <v>17.743962554729563</v>
      </c>
      <c r="Z394" s="197">
        <f ca="1">IF($L394=1,'Census Tract'!U390*'DAC Adjustment'!$O$5,'Census Tract'!U390)</f>
        <v>38.564998941105188</v>
      </c>
    </row>
    <row r="395" spans="1:26" x14ac:dyDescent="0.25">
      <c r="A395" s="193">
        <v>41</v>
      </c>
      <c r="B395" s="53" t="s">
        <v>47</v>
      </c>
      <c r="C395" s="173">
        <v>41041950400</v>
      </c>
      <c r="D395" s="53">
        <v>4087</v>
      </c>
      <c r="E395" s="173">
        <f t="shared" si="25"/>
        <v>48547</v>
      </c>
      <c r="F395" s="53">
        <v>49876</v>
      </c>
      <c r="G395" s="53">
        <v>419</v>
      </c>
      <c r="H395" s="53">
        <v>112</v>
      </c>
      <c r="I395" s="53">
        <v>33686</v>
      </c>
      <c r="J395" s="194">
        <f t="shared" si="26"/>
        <v>1</v>
      </c>
      <c r="K395" s="172">
        <f>VLOOKUP($C395,'DAC Definition'!$A$6:$D$834,MATCH('DAC Definition'!$A$3,'DAC Definition'!$A$6:$D$6,0),FALSE)</f>
        <v>1</v>
      </c>
      <c r="L395" s="172">
        <f t="shared" si="27"/>
        <v>1</v>
      </c>
      <c r="M395" s="173">
        <f>'Census Tract'!G391</f>
        <v>2395</v>
      </c>
      <c r="N395" s="195">
        <f t="shared" si="24"/>
        <v>20.119997594033201</v>
      </c>
      <c r="O395" s="196">
        <f ca="1">IF($L395=1,'Census Tract'!J391*'DAC Adjustment'!$O$5,'Census Tract'!J391)</f>
        <v>1.6050255577615566</v>
      </c>
      <c r="P395" s="196">
        <f ca="1">IF($L395=1,'Census Tract'!K391*'DAC Adjustment'!$O$5,'Census Tract'!K391)</f>
        <v>7.9762874140364106</v>
      </c>
      <c r="Q395" s="196">
        <f ca="1">IF($L395=1,'Census Tract'!L391*'DAC Adjustment'!$O$5,'Census Tract'!L391)</f>
        <v>36.701963647556923</v>
      </c>
      <c r="R395" s="196">
        <f ca="1">IF($L395=1,'Census Tract'!M391*'DAC Adjustment'!$O$5,'Census Tract'!M391)</f>
        <v>79.714096075054002</v>
      </c>
      <c r="S395" s="196">
        <f ca="1">IF($L395=1,'Census Tract'!N391*'DAC Adjustment'!$O$5,'Census Tract'!N391)</f>
        <v>0.83306989085655758</v>
      </c>
      <c r="T395" s="196">
        <f ca="1">IF($L395=1,'Census Tract'!O391*'DAC Adjustment'!$O$5,'Census Tract'!O391)</f>
        <v>3.9642344205591611</v>
      </c>
      <c r="U395" s="196">
        <f ca="1">IF($L395=1,'Census Tract'!P391*'DAC Adjustment'!$O$5,'Census Tract'!P391)</f>
        <v>18.080042437169247</v>
      </c>
      <c r="V395" s="196">
        <f ca="1">IF($L395=1,'Census Tract'!Q391*'DAC Adjustment'!$O$5,'Census Tract'!Q391)</f>
        <v>39.215929954337049</v>
      </c>
      <c r="W395" s="196">
        <f ca="1">IF($L395=1,'Census Tract'!R391*'DAC Adjustment'!$O$5,'Census Tract'!R391)</f>
        <v>0.34683480097078545</v>
      </c>
      <c r="X395" s="196">
        <f ca="1">IF($L395=1,'Census Tract'!S391*'DAC Adjustment'!$O$5,'Census Tract'!S391)</f>
        <v>1.6475122372023816</v>
      </c>
      <c r="Y395" s="196">
        <f ca="1">IF($L395=1,'Census Tract'!T391*'DAC Adjustment'!$O$5,'Census Tract'!T391)</f>
        <v>7.2288163691922716</v>
      </c>
      <c r="Z395" s="197">
        <f ca="1">IF($L395=1,'Census Tract'!U391*'DAC Adjustment'!$O$5,'Census Tract'!U391)</f>
        <v>15.529691096375029</v>
      </c>
    </row>
    <row r="396" spans="1:26" x14ac:dyDescent="0.25">
      <c r="A396" s="193">
        <v>41</v>
      </c>
      <c r="B396" s="53" t="s">
        <v>47</v>
      </c>
      <c r="C396" s="173">
        <v>41041951500</v>
      </c>
      <c r="D396" s="53">
        <v>3231</v>
      </c>
      <c r="E396" s="173">
        <f t="shared" si="25"/>
        <v>48547</v>
      </c>
      <c r="F396" s="53">
        <v>49876</v>
      </c>
      <c r="G396" s="53">
        <v>419</v>
      </c>
      <c r="H396" s="53">
        <v>112</v>
      </c>
      <c r="I396" s="53">
        <v>48493</v>
      </c>
      <c r="J396" s="194">
        <f t="shared" si="26"/>
        <v>1</v>
      </c>
      <c r="K396" s="172">
        <f>VLOOKUP($C396,'DAC Definition'!$A$6:$D$834,MATCH('DAC Definition'!$A$3,'DAC Definition'!$A$6:$D$6,0),FALSE)</f>
        <v>0</v>
      </c>
      <c r="L396" s="172">
        <f t="shared" si="27"/>
        <v>1</v>
      </c>
      <c r="M396" s="173">
        <f>'Census Tract'!G392</f>
        <v>2708</v>
      </c>
      <c r="N396" s="195">
        <f t="shared" si="24"/>
        <v>22.749458657470527</v>
      </c>
      <c r="O396" s="196">
        <f ca="1">IF($L396=1,'Census Tract'!J392*'DAC Adjustment'!$O$5,'Census Tract'!J392)</f>
        <v>0.30154974541456264</v>
      </c>
      <c r="P396" s="196">
        <f ca="1">IF($L396=1,'Census Tract'!K392*'DAC Adjustment'!$O$5,'Census Tract'!K392)</f>
        <v>1.5211300876783458</v>
      </c>
      <c r="Q396" s="196">
        <f ca="1">IF($L396=1,'Census Tract'!L392*'DAC Adjustment'!$O$5,'Census Tract'!L392)</f>
        <v>7.0482473969073576</v>
      </c>
      <c r="R396" s="196">
        <f ca="1">IF($L396=1,'Census Tract'!M392*'DAC Adjustment'!$O$5,'Census Tract'!M392)</f>
        <v>15.332172881329381</v>
      </c>
      <c r="S396" s="196">
        <f ca="1">IF($L396=1,'Census Tract'!N392*'DAC Adjustment'!$O$5,'Census Tract'!N392)</f>
        <v>1.2488771359238295</v>
      </c>
      <c r="T396" s="196">
        <f ca="1">IF($L396=1,'Census Tract'!O392*'DAC Adjustment'!$O$5,'Census Tract'!O392)</f>
        <v>6.5276201382773946</v>
      </c>
      <c r="U396" s="196">
        <f ca="1">IF($L396=1,'Census Tract'!P392*'DAC Adjustment'!$O$5,'Census Tract'!P392)</f>
        <v>30.45422258738585</v>
      </c>
      <c r="V396" s="196">
        <f ca="1">IF($L396=1,'Census Tract'!Q392*'DAC Adjustment'!$O$5,'Census Tract'!Q392)</f>
        <v>66.313854517768831</v>
      </c>
      <c r="W396" s="196">
        <f ca="1">IF($L396=1,'Census Tract'!R392*'DAC Adjustment'!$O$5,'Census Tract'!R392)</f>
        <v>0.85292663586646611</v>
      </c>
      <c r="X396" s="196">
        <f ca="1">IF($L396=1,'Census Tract'!S392*'DAC Adjustment'!$O$5,'Census Tract'!S392)</f>
        <v>4.4185275120762091</v>
      </c>
      <c r="Y396" s="196">
        <f ca="1">IF($L396=1,'Census Tract'!T392*'DAC Adjustment'!$O$5,'Census Tract'!T392)</f>
        <v>20.360445168732056</v>
      </c>
      <c r="Z396" s="197">
        <f ca="1">IF($L396=1,'Census Tract'!U392*'DAC Adjustment'!$O$5,'Census Tract'!U392)</f>
        <v>44.251702174793579</v>
      </c>
    </row>
    <row r="397" spans="1:26" x14ac:dyDescent="0.25">
      <c r="A397" s="193">
        <v>41</v>
      </c>
      <c r="B397" s="53" t="s">
        <v>47</v>
      </c>
      <c r="C397" s="173">
        <v>41041990100</v>
      </c>
      <c r="D397" s="53">
        <v>0</v>
      </c>
      <c r="E397" s="173">
        <f t="shared" si="25"/>
        <v>48547</v>
      </c>
      <c r="F397" s="53">
        <v>49876</v>
      </c>
      <c r="G397" s="53">
        <v>419</v>
      </c>
      <c r="H397" s="53">
        <v>112</v>
      </c>
      <c r="I397" s="53">
        <v>0</v>
      </c>
      <c r="J397" s="194">
        <f t="shared" si="26"/>
        <v>1</v>
      </c>
      <c r="K397" s="172">
        <f>VLOOKUP($C397,'DAC Definition'!$A$6:$D$834,MATCH('DAC Definition'!$A$3,'DAC Definition'!$A$6:$D$6,0),FALSE)</f>
        <v>0</v>
      </c>
      <c r="L397" s="172">
        <f t="shared" si="27"/>
        <v>1</v>
      </c>
      <c r="M397" s="173">
        <f>'Census Tract'!G393</f>
        <v>0</v>
      </c>
      <c r="N397" s="195">
        <f t="shared" si="24"/>
        <v>0</v>
      </c>
      <c r="O397" s="196">
        <f ca="1">IF($L397=1,'Census Tract'!J393*'DAC Adjustment'!$O$5,'Census Tract'!J393)</f>
        <v>0</v>
      </c>
      <c r="P397" s="196">
        <f ca="1">IF($L397=1,'Census Tract'!K393*'DAC Adjustment'!$O$5,'Census Tract'!K393)</f>
        <v>0</v>
      </c>
      <c r="Q397" s="196">
        <f ca="1">IF($L397=1,'Census Tract'!L393*'DAC Adjustment'!$O$5,'Census Tract'!L393)</f>
        <v>0</v>
      </c>
      <c r="R397" s="196">
        <f ca="1">IF($L397=1,'Census Tract'!M393*'DAC Adjustment'!$O$5,'Census Tract'!M393)</f>
        <v>0</v>
      </c>
      <c r="S397" s="196">
        <f ca="1">IF($L397=1,'Census Tract'!N393*'DAC Adjustment'!$O$5,'Census Tract'!N393)</f>
        <v>0</v>
      </c>
      <c r="T397" s="196">
        <f ca="1">IF($L397=1,'Census Tract'!O393*'DAC Adjustment'!$O$5,'Census Tract'!O393)</f>
        <v>0</v>
      </c>
      <c r="U397" s="196">
        <f ca="1">IF($L397=1,'Census Tract'!P393*'DAC Adjustment'!$O$5,'Census Tract'!P393)</f>
        <v>0</v>
      </c>
      <c r="V397" s="196">
        <f ca="1">IF($L397=1,'Census Tract'!Q393*'DAC Adjustment'!$O$5,'Census Tract'!Q393)</f>
        <v>0</v>
      </c>
      <c r="W397" s="196">
        <f ca="1">IF($L397=1,'Census Tract'!R393*'DAC Adjustment'!$O$5,'Census Tract'!R393)</f>
        <v>0</v>
      </c>
      <c r="X397" s="196">
        <f ca="1">IF($L397=1,'Census Tract'!S393*'DAC Adjustment'!$O$5,'Census Tract'!S393)</f>
        <v>0</v>
      </c>
      <c r="Y397" s="196">
        <f ca="1">IF($L397=1,'Census Tract'!T393*'DAC Adjustment'!$O$5,'Census Tract'!T393)</f>
        <v>0</v>
      </c>
      <c r="Z397" s="197">
        <f ca="1">IF($L397=1,'Census Tract'!U393*'DAC Adjustment'!$O$5,'Census Tract'!U393)</f>
        <v>0</v>
      </c>
    </row>
    <row r="398" spans="1:26" x14ac:dyDescent="0.25">
      <c r="A398" s="193">
        <v>41</v>
      </c>
      <c r="B398" s="53" t="s">
        <v>47</v>
      </c>
      <c r="C398" s="173">
        <v>41041950303</v>
      </c>
      <c r="D398" s="53">
        <v>1534</v>
      </c>
      <c r="E398" s="173">
        <f t="shared" si="25"/>
        <v>48547</v>
      </c>
      <c r="F398" s="53">
        <v>49876</v>
      </c>
      <c r="G398" s="53">
        <v>419</v>
      </c>
      <c r="H398" s="53">
        <v>112</v>
      </c>
      <c r="I398" s="53">
        <v>59375</v>
      </c>
      <c r="J398" s="194">
        <f t="shared" si="26"/>
        <v>0</v>
      </c>
      <c r="K398" s="172">
        <f>VLOOKUP($C398,'DAC Definition'!$A$6:$D$834,MATCH('DAC Definition'!$A$3,'DAC Definition'!$A$6:$D$6,0),FALSE)</f>
        <v>0</v>
      </c>
      <c r="L398" s="172">
        <f t="shared" si="27"/>
        <v>0</v>
      </c>
      <c r="M398" s="173">
        <f>'Census Tract'!G394</f>
        <v>1272</v>
      </c>
      <c r="N398" s="195">
        <f t="shared" si="24"/>
        <v>10.685860935119095</v>
      </c>
      <c r="O398" s="196">
        <f ca="1">IF($L398=1,'Census Tract'!J394*'DAC Adjustment'!$O$5,'Census Tract'!J394)</f>
        <v>1.753214061238298</v>
      </c>
      <c r="P398" s="196">
        <f ca="1">IF($L398=1,'Census Tract'!K394*'DAC Adjustment'!$O$5,'Census Tract'!K394)</f>
        <v>8.8438697072152479</v>
      </c>
      <c r="Q398" s="196">
        <f ca="1">IF($L398=1,'Census Tract'!L394*'DAC Adjustment'!$O$5,'Census Tract'!L394)</f>
        <v>40.978600152210426</v>
      </c>
      <c r="R398" s="196">
        <f ca="1">IF($L398=1,'Census Tract'!M394*'DAC Adjustment'!$O$5,'Census Tract'!M394)</f>
        <v>89.141448446353238</v>
      </c>
      <c r="S398" s="196">
        <f ca="1">IF($L398=1,'Census Tract'!N394*'DAC Adjustment'!$O$5,'Census Tract'!N394)</f>
        <v>0.46929740528659125</v>
      </c>
      <c r="T398" s="196">
        <f ca="1">IF($L398=1,'Census Tract'!O394*'DAC Adjustment'!$O$5,'Census Tract'!O394)</f>
        <v>2.4529195911045334</v>
      </c>
      <c r="U398" s="196">
        <f ca="1">IF($L398=1,'Census Tract'!P394*'DAC Adjustment'!$O$5,'Census Tract'!P394)</f>
        <v>11.443950112601122</v>
      </c>
      <c r="V398" s="196">
        <f ca="1">IF($L398=1,'Census Tract'!Q394*'DAC Adjustment'!$O$5,'Census Tract'!Q394)</f>
        <v>24.919120515982854</v>
      </c>
      <c r="W398" s="196">
        <f ca="1">IF($L398=1,'Census Tract'!R394*'DAC Adjustment'!$O$5,'Census Tract'!R394)</f>
        <v>0.32050891604790099</v>
      </c>
      <c r="X398" s="196">
        <f ca="1">IF($L398=1,'Census Tract'!S394*'DAC Adjustment'!$O$5,'Census Tract'!S394)</f>
        <v>1.6603742970047084</v>
      </c>
      <c r="Y398" s="196">
        <f ca="1">IF($L398=1,'Census Tract'!T394*'DAC Adjustment'!$O$5,'Census Tract'!T394)</f>
        <v>7.6509560574969502</v>
      </c>
      <c r="Z398" s="197">
        <f ca="1">IF($L398=1,'Census Tract'!U394*'DAC Adjustment'!$O$5,'Census Tract'!U394)</f>
        <v>16.628704628164677</v>
      </c>
    </row>
    <row r="399" spans="1:26" x14ac:dyDescent="0.25">
      <c r="A399" s="193">
        <v>41</v>
      </c>
      <c r="B399" s="53" t="s">
        <v>47</v>
      </c>
      <c r="C399" s="173">
        <v>41041951100</v>
      </c>
      <c r="D399" s="53">
        <v>1900</v>
      </c>
      <c r="E399" s="173">
        <f t="shared" si="25"/>
        <v>48547</v>
      </c>
      <c r="F399" s="53">
        <v>49876</v>
      </c>
      <c r="G399" s="53">
        <v>419</v>
      </c>
      <c r="H399" s="53">
        <v>112</v>
      </c>
      <c r="I399" s="53">
        <v>47344</v>
      </c>
      <c r="J399" s="194">
        <f t="shared" si="26"/>
        <v>1</v>
      </c>
      <c r="K399" s="172">
        <f>VLOOKUP($C399,'DAC Definition'!$A$6:$D$834,MATCH('DAC Definition'!$A$3,'DAC Definition'!$A$6:$D$6,0),FALSE)</f>
        <v>0</v>
      </c>
      <c r="L399" s="172">
        <f t="shared" si="27"/>
        <v>1</v>
      </c>
      <c r="M399" s="173">
        <f>'Census Tract'!G395</f>
        <v>1300</v>
      </c>
      <c r="N399" s="195">
        <f t="shared" si="24"/>
        <v>10.921084289036813</v>
      </c>
      <c r="O399" s="196">
        <f ca="1">IF($L399=1,'Census Tract'!J395*'DAC Adjustment'!$O$5,'Census Tract'!J395)</f>
        <v>1.3646473151014795</v>
      </c>
      <c r="P399" s="196">
        <f ca="1">IF($L399=1,'Census Tract'!K395*'DAC Adjustment'!$O$5,'Census Tract'!K395)</f>
        <v>6.7817108278468696</v>
      </c>
      <c r="Q399" s="196">
        <f ca="1">IF($L399=1,'Census Tract'!L395*'DAC Adjustment'!$O$5,'Census Tract'!L395)</f>
        <v>31.205257703461029</v>
      </c>
      <c r="R399" s="196">
        <f ca="1">IF($L399=1,'Census Tract'!M395*'DAC Adjustment'!$O$5,'Census Tract'!M395)</f>
        <v>67.77563550843125</v>
      </c>
      <c r="S399" s="196">
        <f ca="1">IF($L399=1,'Census Tract'!N395*'DAC Adjustment'!$O$5,'Census Tract'!N395)</f>
        <v>0.45218824973424837</v>
      </c>
      <c r="T399" s="196">
        <f ca="1">IF($L399=1,'Census Tract'!O395*'DAC Adjustment'!$O$5,'Census Tract'!O395)</f>
        <v>2.1517765122033023</v>
      </c>
      <c r="U399" s="196">
        <f ca="1">IF($L399=1,'Census Tract'!P395*'DAC Adjustment'!$O$5,'Census Tract'!P395)</f>
        <v>9.8138017404258946</v>
      </c>
      <c r="V399" s="196">
        <f ca="1">IF($L399=1,'Census Tract'!Q395*'DAC Adjustment'!$O$5,'Census Tract'!Q395)</f>
        <v>21.286308534713218</v>
      </c>
      <c r="W399" s="196">
        <f ca="1">IF($L399=1,'Census Tract'!R395*'DAC Adjustment'!$O$5,'Census Tract'!R395)</f>
        <v>0.18826106106973739</v>
      </c>
      <c r="X399" s="196">
        <f ca="1">IF($L399=1,'Census Tract'!S395*'DAC Adjustment'!$O$5,'Census Tract'!S395)</f>
        <v>0.89426551497415285</v>
      </c>
      <c r="Y399" s="196">
        <f ca="1">IF($L399=1,'Census Tract'!T395*'DAC Adjustment'!$O$5,'Census Tract'!T395)</f>
        <v>3.9237834154279549</v>
      </c>
      <c r="Z399" s="197">
        <f ca="1">IF($L399=1,'Census Tract'!U395*'DAC Adjustment'!$O$5,'Census Tract'!U395)</f>
        <v>8.4294774218319564</v>
      </c>
    </row>
    <row r="400" spans="1:26" x14ac:dyDescent="0.25">
      <c r="A400" s="193">
        <v>43</v>
      </c>
      <c r="B400" s="53" t="s">
        <v>48</v>
      </c>
      <c r="C400" s="173">
        <v>41043030300</v>
      </c>
      <c r="D400" s="53">
        <v>2508</v>
      </c>
      <c r="E400" s="173">
        <f t="shared" si="25"/>
        <v>125048</v>
      </c>
      <c r="F400" s="53">
        <v>123432</v>
      </c>
      <c r="G400" s="53">
        <v>656</v>
      </c>
      <c r="H400" s="53">
        <v>116</v>
      </c>
      <c r="I400" s="53">
        <v>63935</v>
      </c>
      <c r="J400" s="194">
        <f t="shared" si="26"/>
        <v>0</v>
      </c>
      <c r="K400" s="172">
        <f>VLOOKUP($C400,'DAC Definition'!$A$6:$D$834,MATCH('DAC Definition'!$A$3,'DAC Definition'!$A$6:$D$6,0),FALSE)</f>
        <v>0</v>
      </c>
      <c r="L400" s="172">
        <f t="shared" si="27"/>
        <v>0</v>
      </c>
      <c r="M400" s="173">
        <f>'Census Tract'!G396</f>
        <v>2395</v>
      </c>
      <c r="N400" s="195">
        <f t="shared" si="24"/>
        <v>12.728627908484023</v>
      </c>
      <c r="O400" s="196">
        <f ca="1">IF($L400=1,'Census Tract'!J396*'DAC Adjustment'!$O$5,'Census Tract'!J396)</f>
        <v>0.3580182964667164</v>
      </c>
      <c r="P400" s="196">
        <f ca="1">IF($L400=1,'Census Tract'!K396*'DAC Adjustment'!$O$5,'Census Tract'!K396)</f>
        <v>1.8059786518677936</v>
      </c>
      <c r="Q400" s="196">
        <f ca="1">IF($L400=1,'Census Tract'!L396*'DAC Adjustment'!$O$5,'Census Tract'!L396)</f>
        <v>8.3681102852454234</v>
      </c>
      <c r="R400" s="196">
        <f ca="1">IF($L400=1,'Census Tract'!M396*'DAC Adjustment'!$O$5,'Census Tract'!M396)</f>
        <v>18.203293153374496</v>
      </c>
      <c r="S400" s="196">
        <f ca="1">IF($L400=1,'Census Tract'!N396*'DAC Adjustment'!$O$5,'Census Tract'!N396)</f>
        <v>0.82359372787043772</v>
      </c>
      <c r="T400" s="196">
        <f ca="1">IF($L400=1,'Census Tract'!O396*'DAC Adjustment'!$O$5,'Census Tract'!O396)</f>
        <v>4.3047525246181753</v>
      </c>
      <c r="U400" s="196">
        <f ca="1">IF($L400=1,'Census Tract'!P396*'DAC Adjustment'!$O$5,'Census Tract'!P396)</f>
        <v>20.083566260172908</v>
      </c>
      <c r="V400" s="196">
        <f ca="1">IF($L400=1,'Census Tract'!Q396*'DAC Adjustment'!$O$5,'Census Tract'!Q396)</f>
        <v>43.731823636395063</v>
      </c>
      <c r="W400" s="196">
        <f ca="1">IF($L400=1,'Census Tract'!R396*'DAC Adjustment'!$O$5,'Census Tract'!R396)</f>
        <v>0.56247729054117168</v>
      </c>
      <c r="X400" s="196">
        <f ca="1">IF($L400=1,'Census Tract'!S396*'DAC Adjustment'!$O$5,'Census Tract'!S396)</f>
        <v>2.9138747445136084</v>
      </c>
      <c r="Y400" s="196">
        <f ca="1">IF($L400=1,'Census Tract'!T396*'DAC Adjustment'!$O$5,'Census Tract'!T396)</f>
        <v>13.427049351186474</v>
      </c>
      <c r="Z400" s="197">
        <f ca="1">IF($L400=1,'Census Tract'!U396*'DAC Adjustment'!$O$5,'Census Tract'!U396)</f>
        <v>29.18255392015876</v>
      </c>
    </row>
    <row r="401" spans="1:26" x14ac:dyDescent="0.25">
      <c r="A401" s="193">
        <v>43</v>
      </c>
      <c r="B401" s="53" t="s">
        <v>48</v>
      </c>
      <c r="C401" s="173">
        <v>41043020400</v>
      </c>
      <c r="D401" s="53">
        <v>3961</v>
      </c>
      <c r="E401" s="173">
        <f t="shared" si="25"/>
        <v>125048</v>
      </c>
      <c r="F401" s="53">
        <v>123432</v>
      </c>
      <c r="G401" s="53">
        <v>656</v>
      </c>
      <c r="H401" s="53">
        <v>116</v>
      </c>
      <c r="I401" s="53">
        <v>36656</v>
      </c>
      <c r="J401" s="194">
        <f t="shared" si="26"/>
        <v>1</v>
      </c>
      <c r="K401" s="172">
        <f>VLOOKUP($C401,'DAC Definition'!$A$6:$D$834,MATCH('DAC Definition'!$A$3,'DAC Definition'!$A$6:$D$6,0),FALSE)</f>
        <v>1</v>
      </c>
      <c r="L401" s="172">
        <f t="shared" si="27"/>
        <v>1</v>
      </c>
      <c r="M401" s="173">
        <f>'Census Tract'!G397</f>
        <v>2924</v>
      </c>
      <c r="N401" s="195">
        <f t="shared" si="24"/>
        <v>15.540086849439369</v>
      </c>
      <c r="O401" s="196">
        <f ca="1">IF($L401=1,'Census Tract'!J397*'DAC Adjustment'!$O$5,'Census Tract'!J397)</f>
        <v>2.6066015688452113</v>
      </c>
      <c r="P401" s="196">
        <f ca="1">IF($L401=1,'Census Tract'!K397*'DAC Adjustment'!$O$5,'Census Tract'!K397)</f>
        <v>12.953689856492828</v>
      </c>
      <c r="Q401" s="196">
        <f ca="1">IF($L401=1,'Census Tract'!L397*'DAC Adjustment'!$O$5,'Census Tract'!L397)</f>
        <v>59.604905081289786</v>
      </c>
      <c r="R401" s="196">
        <f ca="1">IF($L401=1,'Census Tract'!M397*'DAC Adjustment'!$O$5,'Census Tract'!M397)</f>
        <v>129.45768176931546</v>
      </c>
      <c r="S401" s="196">
        <f ca="1">IF($L401=1,'Census Tract'!N397*'DAC Adjustment'!$O$5,'Census Tract'!N397)</f>
        <v>0.94798127699258794</v>
      </c>
      <c r="T401" s="196">
        <f ca="1">IF($L401=1,'Census Tract'!O397*'DAC Adjustment'!$O$5,'Census Tract'!O397)</f>
        <v>4.5110500926106827</v>
      </c>
      <c r="U401" s="196">
        <f ca="1">IF($L401=1,'Census Tract'!P397*'DAC Adjustment'!$O$5,'Census Tract'!P397)</f>
        <v>20.573954125319673</v>
      </c>
      <c r="V401" s="196">
        <f ca="1">IF($L401=1,'Census Tract'!Q397*'DAC Adjustment'!$O$5,'Census Tract'!Q397)</f>
        <v>44.62526825731296</v>
      </c>
      <c r="W401" s="196">
        <f ca="1">IF($L401=1,'Census Tract'!R397*'DAC Adjustment'!$O$5,'Census Tract'!R397)</f>
        <v>0.39467624642116439</v>
      </c>
      <c r="X401" s="196">
        <f ca="1">IF($L401=1,'Census Tract'!S397*'DAC Adjustment'!$O$5,'Census Tract'!S397)</f>
        <v>1.8747655768451605</v>
      </c>
      <c r="Y401" s="196">
        <f ca="1">IF($L401=1,'Census Tract'!T397*'DAC Adjustment'!$O$5,'Census Tract'!T397)</f>
        <v>8.2259395616444877</v>
      </c>
      <c r="Z401" s="197">
        <f ca="1">IF($L401=1,'Census Tract'!U397*'DAC Adjustment'!$O$5,'Census Tract'!U397)</f>
        <v>17.671814284039357</v>
      </c>
    </row>
    <row r="402" spans="1:26" x14ac:dyDescent="0.25">
      <c r="A402" s="193">
        <v>43</v>
      </c>
      <c r="B402" s="53" t="s">
        <v>48</v>
      </c>
      <c r="C402" s="173">
        <v>41043030402</v>
      </c>
      <c r="D402" s="53">
        <v>7197</v>
      </c>
      <c r="E402" s="173">
        <f t="shared" si="25"/>
        <v>125048</v>
      </c>
      <c r="F402" s="53">
        <v>123432</v>
      </c>
      <c r="G402" s="53">
        <v>656</v>
      </c>
      <c r="H402" s="53">
        <v>116</v>
      </c>
      <c r="I402" s="53">
        <v>48712</v>
      </c>
      <c r="J402" s="194">
        <f t="shared" si="26"/>
        <v>1</v>
      </c>
      <c r="K402" s="172">
        <f>VLOOKUP($C402,'DAC Definition'!$A$6:$D$834,MATCH('DAC Definition'!$A$3,'DAC Definition'!$A$6:$D$6,0),FALSE)</f>
        <v>1</v>
      </c>
      <c r="L402" s="172">
        <f t="shared" si="27"/>
        <v>1</v>
      </c>
      <c r="M402" s="173">
        <f>'Census Tract'!G398</f>
        <v>5874</v>
      </c>
      <c r="N402" s="195">
        <f t="shared" si="24"/>
        <v>31.218355045693173</v>
      </c>
      <c r="O402" s="196">
        <f ca="1">IF($L402=1,'Census Tract'!J398*'DAC Adjustment'!$O$5,'Census Tract'!J398)</f>
        <v>2.1012447228250415</v>
      </c>
      <c r="P402" s="196">
        <f ca="1">IF($L402=1,'Census Tract'!K398*'DAC Adjustment'!$O$5,'Census Tract'!K398)</f>
        <v>10.599466980382868</v>
      </c>
      <c r="Q402" s="196">
        <f ca="1">IF($L402=1,'Census Tract'!L398*'DAC Adjustment'!$O$5,'Census Tract'!L398)</f>
        <v>49.113265300742988</v>
      </c>
      <c r="R402" s="196">
        <f ca="1">IF($L402=1,'Census Tract'!M398*'DAC Adjustment'!$O$5,'Census Tract'!M398)</f>
        <v>106.83692440875376</v>
      </c>
      <c r="S402" s="196">
        <f ca="1">IF($L402=1,'Census Tract'!N398*'DAC Adjustment'!$O$5,'Census Tract'!N398)</f>
        <v>2.5249423577823338</v>
      </c>
      <c r="T402" s="196">
        <f ca="1">IF($L402=1,'Census Tract'!O398*'DAC Adjustment'!$O$5,'Census Tract'!O398)</f>
        <v>13.197346727352382</v>
      </c>
      <c r="U402" s="196">
        <f ca="1">IF($L402=1,'Census Tract'!P398*'DAC Adjustment'!$O$5,'Census Tract'!P398)</f>
        <v>61.571434348776449</v>
      </c>
      <c r="V402" s="196">
        <f ca="1">IF($L402=1,'Census Tract'!Q398*'DAC Adjustment'!$O$5,'Census Tract'!Q398)</f>
        <v>134.07136327775814</v>
      </c>
      <c r="W402" s="196">
        <f ca="1">IF($L402=1,'Census Tract'!R398*'DAC Adjustment'!$O$5,'Census Tract'!R398)</f>
        <v>1.7244215055526317</v>
      </c>
      <c r="X402" s="196">
        <f ca="1">IF($L402=1,'Census Tract'!S398*'DAC Adjustment'!$O$5,'Census Tract'!S398)</f>
        <v>8.93324647665602</v>
      </c>
      <c r="Y402" s="196">
        <f ca="1">IF($L402=1,'Census Tract'!T398*'DAC Adjustment'!$O$5,'Census Tract'!T398)</f>
        <v>41.164137729054985</v>
      </c>
      <c r="Z402" s="197">
        <f ca="1">IF($L402=1,'Census Tract'!U398*'DAC Adjustment'!$O$5,'Census Tract'!U398)</f>
        <v>89.466764993221588</v>
      </c>
    </row>
    <row r="403" spans="1:26" x14ac:dyDescent="0.25">
      <c r="A403" s="193">
        <v>43</v>
      </c>
      <c r="B403" s="53" t="s">
        <v>48</v>
      </c>
      <c r="C403" s="173">
        <v>41043030902</v>
      </c>
      <c r="D403" s="53">
        <v>7232</v>
      </c>
      <c r="E403" s="173">
        <f t="shared" si="25"/>
        <v>125048</v>
      </c>
      <c r="F403" s="53">
        <v>123432</v>
      </c>
      <c r="G403" s="53">
        <v>656</v>
      </c>
      <c r="H403" s="53">
        <v>116</v>
      </c>
      <c r="I403" s="53">
        <v>58151</v>
      </c>
      <c r="J403" s="194">
        <f t="shared" si="26"/>
        <v>0</v>
      </c>
      <c r="K403" s="172">
        <f>VLOOKUP($C403,'DAC Definition'!$A$6:$D$834,MATCH('DAC Definition'!$A$3,'DAC Definition'!$A$6:$D$6,0),FALSE)</f>
        <v>0</v>
      </c>
      <c r="L403" s="172">
        <f t="shared" si="27"/>
        <v>0</v>
      </c>
      <c r="M403" s="173">
        <f>'Census Tract'!G399</f>
        <v>6301</v>
      </c>
      <c r="N403" s="195">
        <f t="shared" si="24"/>
        <v>33.487717933761097</v>
      </c>
      <c r="O403" s="196">
        <f ca="1">IF($L403=1,'Census Tract'!J399*'DAC Adjustment'!$O$5,'Census Tract'!J399)</f>
        <v>1.8623097653118468</v>
      </c>
      <c r="P403" s="196">
        <f ca="1">IF($L403=1,'Census Tract'!K399*'DAC Adjustment'!$O$5,'Census Tract'!K399)</f>
        <v>9.394189382247923</v>
      </c>
      <c r="Q403" s="196">
        <f ca="1">IF($L403=1,'Census Tract'!L399*'DAC Adjustment'!$O$5,'Census Tract'!L399)</f>
        <v>43.528539337843149</v>
      </c>
      <c r="R403" s="196">
        <f ca="1">IF($L403=1,'Census Tract'!M399*'DAC Adjustment'!$O$5,'Census Tract'!M399)</f>
        <v>94.688374686222716</v>
      </c>
      <c r="S403" s="196">
        <f ca="1">IF($L403=1,'Census Tract'!N399*'DAC Adjustment'!$O$5,'Census Tract'!N399)</f>
        <v>2.1667908473117445</v>
      </c>
      <c r="T403" s="196">
        <f ca="1">IF($L403=1,'Census Tract'!O399*'DAC Adjustment'!$O$5,'Census Tract'!O399)</f>
        <v>11.325363531364978</v>
      </c>
      <c r="U403" s="196">
        <f ca="1">IF($L403=1,'Census Tract'!P399*'DAC Adjustment'!$O$5,'Census Tract'!P399)</f>
        <v>52.837808352964302</v>
      </c>
      <c r="V403" s="196">
        <f ca="1">IF($L403=1,'Census Tract'!Q399*'DAC Adjustment'!$O$5,'Census Tract'!Q399)</f>
        <v>115.0539543770043</v>
      </c>
      <c r="W403" s="196">
        <f ca="1">IF($L403=1,'Census Tract'!R399*'DAC Adjustment'!$O$5,'Census Tract'!R399)</f>
        <v>1.4798202119832662</v>
      </c>
      <c r="X403" s="196">
        <f ca="1">IF($L403=1,'Census Tract'!S399*'DAC Adjustment'!$O$5,'Census Tract'!S399)</f>
        <v>7.6661063737704573</v>
      </c>
      <c r="Y403" s="196">
        <f ca="1">IF($L403=1,'Census Tract'!T399*'DAC Adjustment'!$O$5,'Census Tract'!T399)</f>
        <v>35.325193303476397</v>
      </c>
      <c r="Z403" s="197">
        <f ca="1">IF($L403=1,'Census Tract'!U399*'DAC Adjustment'!$O$5,'Census Tract'!U399)</f>
        <v>76.776314092242316</v>
      </c>
    </row>
    <row r="404" spans="1:26" x14ac:dyDescent="0.25">
      <c r="A404" s="193">
        <v>43</v>
      </c>
      <c r="B404" s="53" t="s">
        <v>48</v>
      </c>
      <c r="C404" s="173">
        <v>41043020300</v>
      </c>
      <c r="D404" s="53">
        <v>7587</v>
      </c>
      <c r="E404" s="173">
        <f t="shared" si="25"/>
        <v>125048</v>
      </c>
      <c r="F404" s="53">
        <v>123432</v>
      </c>
      <c r="G404" s="53">
        <v>656</v>
      </c>
      <c r="H404" s="53">
        <v>116</v>
      </c>
      <c r="I404" s="53">
        <v>73365</v>
      </c>
      <c r="J404" s="194">
        <f t="shared" si="26"/>
        <v>0</v>
      </c>
      <c r="K404" s="172">
        <f>VLOOKUP($C404,'DAC Definition'!$A$6:$D$834,MATCH('DAC Definition'!$A$3,'DAC Definition'!$A$6:$D$6,0),FALSE)</f>
        <v>0</v>
      </c>
      <c r="L404" s="172">
        <f t="shared" si="27"/>
        <v>0</v>
      </c>
      <c r="M404" s="173">
        <f>'Census Tract'!G400</f>
        <v>5723</v>
      </c>
      <c r="N404" s="195">
        <f t="shared" si="24"/>
        <v>30.415840300732384</v>
      </c>
      <c r="O404" s="196">
        <f ca="1">IF($L404=1,'Census Tract'!J400*'DAC Adjustment'!$O$5,'Census Tract'!J400)</f>
        <v>1.4062127195614511</v>
      </c>
      <c r="P404" s="196">
        <f ca="1">IF($L404=1,'Census Tract'!K400*'DAC Adjustment'!$O$5,'Census Tract'!K400)</f>
        <v>6.9882730292088109</v>
      </c>
      <c r="Q404" s="196">
        <f ca="1">IF($L404=1,'Census Tract'!L400*'DAC Adjustment'!$O$5,'Census Tract'!L400)</f>
        <v>32.155729772960946</v>
      </c>
      <c r="R404" s="196">
        <f ca="1">IF($L404=1,'Census Tract'!M400*'DAC Adjustment'!$O$5,'Census Tract'!M400)</f>
        <v>69.839994314743095</v>
      </c>
      <c r="S404" s="196">
        <f ca="1">IF($L404=1,'Census Tract'!N400*'DAC Adjustment'!$O$5,'Census Tract'!N400)</f>
        <v>1.4843493428805963</v>
      </c>
      <c r="T404" s="196">
        <f ca="1">IF($L404=1,'Census Tract'!O400*'DAC Adjustment'!$O$5,'Census Tract'!O400)</f>
        <v>7.0634034692232373</v>
      </c>
      <c r="U404" s="196">
        <f ca="1">IF($L404=1,'Census Tract'!P400*'DAC Adjustment'!$O$5,'Census Tract'!P400)</f>
        <v>32.214702998414353</v>
      </c>
      <c r="V404" s="196">
        <f ca="1">IF($L404=1,'Census Tract'!Q400*'DAC Adjustment'!$O$5,'Census Tract'!Q400)</f>
        <v>69.874257246676351</v>
      </c>
      <c r="W404" s="196">
        <f ca="1">IF($L404=1,'Census Tract'!R400*'DAC Adjustment'!$O$5,'Census Tract'!R400)</f>
        <v>0.61798417462881616</v>
      </c>
      <c r="X404" s="196">
        <f ca="1">IF($L404=1,'Census Tract'!S400*'DAC Adjustment'!$O$5,'Census Tract'!S400)</f>
        <v>2.9355084531559101</v>
      </c>
      <c r="Y404" s="196">
        <f ca="1">IF($L404=1,'Census Tract'!T400*'DAC Adjustment'!$O$5,'Census Tract'!T400)</f>
        <v>12.880178416221995</v>
      </c>
      <c r="Z404" s="197">
        <f ca="1">IF($L404=1,'Census Tract'!U400*'DAC Adjustment'!$O$5,'Census Tract'!U400)</f>
        <v>27.670531640918529</v>
      </c>
    </row>
    <row r="405" spans="1:26" x14ac:dyDescent="0.25">
      <c r="A405" s="193">
        <v>43</v>
      </c>
      <c r="B405" s="53" t="s">
        <v>48</v>
      </c>
      <c r="C405" s="173">
        <v>41043020802</v>
      </c>
      <c r="D405" s="53">
        <v>6718</v>
      </c>
      <c r="E405" s="173">
        <f t="shared" si="25"/>
        <v>125048</v>
      </c>
      <c r="F405" s="53">
        <v>123432</v>
      </c>
      <c r="G405" s="53">
        <v>656</v>
      </c>
      <c r="H405" s="53">
        <v>116</v>
      </c>
      <c r="I405" s="53">
        <v>51806</v>
      </c>
      <c r="J405" s="194">
        <f t="shared" si="26"/>
        <v>0</v>
      </c>
      <c r="K405" s="172">
        <f>VLOOKUP($C405,'DAC Definition'!$A$6:$D$834,MATCH('DAC Definition'!$A$3,'DAC Definition'!$A$6:$D$6,0),FALSE)</f>
        <v>1</v>
      </c>
      <c r="L405" s="172">
        <f t="shared" si="27"/>
        <v>0</v>
      </c>
      <c r="M405" s="173">
        <f>'Census Tract'!G401</f>
        <v>3995</v>
      </c>
      <c r="N405" s="195">
        <f t="shared" si="24"/>
        <v>21.232095404757274</v>
      </c>
      <c r="O405" s="196">
        <f ca="1">IF($L405=1,'Census Tract'!J401*'DAC Adjustment'!$O$5,'Census Tract'!J401)</f>
        <v>1.3135669385362132</v>
      </c>
      <c r="P405" s="196">
        <f ca="1">IF($L405=1,'Census Tract'!K401*'DAC Adjustment'!$O$5,'Census Tract'!K401)</f>
        <v>6.5278633032815927</v>
      </c>
      <c r="Q405" s="196">
        <f ca="1">IF($L405=1,'Census Tract'!L401*'DAC Adjustment'!$O$5,'Census Tract'!L401)</f>
        <v>30.037207690340654</v>
      </c>
      <c r="R405" s="196">
        <f ca="1">IF($L405=1,'Census Tract'!M401*'DAC Adjustment'!$O$5,'Census Tract'!M401)</f>
        <v>65.238712638023912</v>
      </c>
      <c r="S405" s="196">
        <f ca="1">IF($L405=1,'Census Tract'!N401*'DAC Adjustment'!$O$5,'Census Tract'!N401)</f>
        <v>1.0361655818291078</v>
      </c>
      <c r="T405" s="196">
        <f ca="1">IF($L405=1,'Census Tract'!O401*'DAC Adjustment'!$O$5,'Census Tract'!O401)</f>
        <v>4.9306826593651643</v>
      </c>
      <c r="U405" s="196">
        <f ca="1">IF($L405=1,'Census Tract'!P401*'DAC Adjustment'!$O$5,'Census Tract'!P401)</f>
        <v>22.487810323023826</v>
      </c>
      <c r="V405" s="196">
        <f ca="1">IF($L405=1,'Census Tract'!Q401*'DAC Adjustment'!$O$5,'Census Tract'!Q401)</f>
        <v>48.77645600217928</v>
      </c>
      <c r="W405" s="196">
        <f ca="1">IF($L405=1,'Census Tract'!R401*'DAC Adjustment'!$O$5,'Census Tract'!R401)</f>
        <v>0.43139031585569126</v>
      </c>
      <c r="X405" s="196">
        <f ca="1">IF($L405=1,'Census Tract'!S401*'DAC Adjustment'!$O$5,'Census Tract'!S401)</f>
        <v>2.049162374691222</v>
      </c>
      <c r="Y405" s="196">
        <f ca="1">IF($L405=1,'Census Tract'!T401*'DAC Adjustment'!$O$5,'Census Tract'!T401)</f>
        <v>8.991143241797463</v>
      </c>
      <c r="Z405" s="197">
        <f ca="1">IF($L405=1,'Census Tract'!U401*'DAC Adjustment'!$O$5,'Census Tract'!U401)</f>
        <v>19.315703984880226</v>
      </c>
    </row>
    <row r="406" spans="1:26" x14ac:dyDescent="0.25">
      <c r="A406" s="193">
        <v>43</v>
      </c>
      <c r="B406" s="53" t="s">
        <v>48</v>
      </c>
      <c r="C406" s="173">
        <v>41043030800</v>
      </c>
      <c r="D406" s="53">
        <v>8956</v>
      </c>
      <c r="E406" s="173">
        <f t="shared" si="25"/>
        <v>125048</v>
      </c>
      <c r="F406" s="53">
        <v>123432</v>
      </c>
      <c r="G406" s="53">
        <v>656</v>
      </c>
      <c r="H406" s="53">
        <v>116</v>
      </c>
      <c r="I406" s="53">
        <v>49329</v>
      </c>
      <c r="J406" s="194">
        <f t="shared" si="26"/>
        <v>0</v>
      </c>
      <c r="K406" s="172">
        <f>VLOOKUP($C406,'DAC Definition'!$A$6:$D$834,MATCH('DAC Definition'!$A$3,'DAC Definition'!$A$6:$D$6,0),FALSE)</f>
        <v>0</v>
      </c>
      <c r="L406" s="172">
        <f t="shared" si="27"/>
        <v>0</v>
      </c>
      <c r="M406" s="173">
        <f>'Census Tract'!G402</f>
        <v>6073</v>
      </c>
      <c r="N406" s="195">
        <f t="shared" si="24"/>
        <v>32.275973815542159</v>
      </c>
      <c r="O406" s="196">
        <f ca="1">IF($L406=1,'Census Tract'!J402*'DAC Adjustment'!$O$5,'Census Tract'!J402)</f>
        <v>7.2955831400170368</v>
      </c>
      <c r="P406" s="196">
        <f ca="1">IF($L406=1,'Census Tract'!K402*'DAC Adjustment'!$O$5,'Census Tract'!K402)</f>
        <v>36.801659395142856</v>
      </c>
      <c r="Q406" s="196">
        <f ca="1">IF($L406=1,'Census Tract'!L402*'DAC Adjustment'!$O$5,'Census Tract'!L402)</f>
        <v>170.52269370963637</v>
      </c>
      <c r="R406" s="196">
        <f ca="1">IF($L406=1,'Census Tract'!M402*'DAC Adjustment'!$O$5,'Census Tract'!M402)</f>
        <v>370.94092657606058</v>
      </c>
      <c r="S406" s="196">
        <f ca="1">IF($L406=1,'Census Tract'!N402*'DAC Adjustment'!$O$5,'Census Tract'!N402)</f>
        <v>2.0883860999403625</v>
      </c>
      <c r="T406" s="196">
        <f ca="1">IF($L406=1,'Census Tract'!O402*'DAC Adjustment'!$O$5,'Census Tract'!O402)</f>
        <v>10.915558280587129</v>
      </c>
      <c r="U406" s="196">
        <f ca="1">IF($L406=1,'Census Tract'!P402*'DAC Adjustment'!$O$5,'Census Tract'!P402)</f>
        <v>50.925886387486457</v>
      </c>
      <c r="V406" s="196">
        <f ca="1">IF($L406=1,'Census Tract'!Q402*'DAC Adjustment'!$O$5,'Census Tract'!Q402)</f>
        <v>110.89075780535583</v>
      </c>
      <c r="W406" s="196">
        <f ca="1">IF($L406=1,'Census Tract'!R402*'DAC Adjustment'!$O$5,'Census Tract'!R402)</f>
        <v>1.426273313343021</v>
      </c>
      <c r="X406" s="196">
        <f ca="1">IF($L406=1,'Census Tract'!S402*'DAC Adjustment'!$O$5,'Census Tract'!S402)</f>
        <v>7.3887103646894117</v>
      </c>
      <c r="Y406" s="196">
        <f ca="1">IF($L406=1,'Census Tract'!T402*'DAC Adjustment'!$O$5,'Census Tract'!T402)</f>
        <v>34.046960630378059</v>
      </c>
      <c r="Z406" s="197">
        <f ca="1">IF($L406=1,'Census Tract'!U402*'DAC Adjustment'!$O$5,'Census Tract'!U402)</f>
        <v>73.998183698172923</v>
      </c>
    </row>
    <row r="407" spans="1:26" x14ac:dyDescent="0.25">
      <c r="A407" s="193">
        <v>43</v>
      </c>
      <c r="B407" s="53" t="s">
        <v>48</v>
      </c>
      <c r="C407" s="173">
        <v>41043030600</v>
      </c>
      <c r="D407" s="53">
        <v>7965</v>
      </c>
      <c r="E407" s="173">
        <f t="shared" si="25"/>
        <v>125048</v>
      </c>
      <c r="F407" s="53">
        <v>123432</v>
      </c>
      <c r="G407" s="53">
        <v>656</v>
      </c>
      <c r="H407" s="53">
        <v>116</v>
      </c>
      <c r="I407" s="53">
        <v>54031</v>
      </c>
      <c r="J407" s="194">
        <f t="shared" si="26"/>
        <v>0</v>
      </c>
      <c r="K407" s="172">
        <f>VLOOKUP($C407,'DAC Definition'!$A$6:$D$834,MATCH('DAC Definition'!$A$3,'DAC Definition'!$A$6:$D$6,0),FALSE)</f>
        <v>0</v>
      </c>
      <c r="L407" s="172">
        <f t="shared" si="27"/>
        <v>0</v>
      </c>
      <c r="M407" s="173">
        <f>'Census Tract'!G403</f>
        <v>5644</v>
      </c>
      <c r="N407" s="195">
        <f t="shared" si="24"/>
        <v>29.995981593103895</v>
      </c>
      <c r="O407" s="196">
        <f ca="1">IF($L407=1,'Census Tract'!J403*'DAC Adjustment'!$O$5,'Census Tract'!J403)</f>
        <v>5.4240540194313684</v>
      </c>
      <c r="P407" s="196">
        <f ca="1">IF($L407=1,'Census Tract'!K403*'DAC Adjustment'!$O$5,'Census Tract'!K403)</f>
        <v>27.360964124863997</v>
      </c>
      <c r="Q407" s="196">
        <f ca="1">IF($L407=1,'Census Tract'!L403*'DAC Adjustment'!$O$5,'Census Tract'!L403)</f>
        <v>126.77866655328903</v>
      </c>
      <c r="R407" s="196">
        <f ca="1">IF($L407=1,'Census Tract'!M403*'DAC Adjustment'!$O$5,'Census Tract'!M403)</f>
        <v>275.78379755970803</v>
      </c>
      <c r="S407" s="196">
        <f ca="1">IF($L407=1,'Census Tract'!N403*'DAC Adjustment'!$O$5,'Census Tract'!N403)</f>
        <v>1.9408613779126307</v>
      </c>
      <c r="T407" s="196">
        <f ca="1">IF($L407=1,'Census Tract'!O403*'DAC Adjustment'!$O$5,'Census Tract'!O403)</f>
        <v>10.144477348202496</v>
      </c>
      <c r="U407" s="196">
        <f ca="1">IF($L407=1,'Census Tract'!P403*'DAC Adjustment'!$O$5,'Census Tract'!P403)</f>
        <v>47.3284542682321</v>
      </c>
      <c r="V407" s="196">
        <f ca="1">IF($L407=1,'Census Tract'!Q403*'DAC Adjustment'!$O$5,'Census Tract'!Q403)</f>
        <v>103.05737478238569</v>
      </c>
      <c r="W407" s="196">
        <f ca="1">IF($L407=1,'Census Tract'!R403*'DAC Adjustment'!$O$5,'Census Tract'!R403)</f>
        <v>1.325520596164665</v>
      </c>
      <c r="X407" s="196">
        <f ca="1">IF($L407=1,'Census Tract'!S403*'DAC Adjustment'!$O$5,'Census Tract'!S403)</f>
        <v>6.8667678739184987</v>
      </c>
      <c r="Y407" s="196">
        <f ca="1">IF($L407=1,'Census Tract'!T403*'DAC Adjustment'!$O$5,'Census Tract'!T403)</f>
        <v>31.641864942837767</v>
      </c>
      <c r="Z407" s="197">
        <f ca="1">IF($L407=1,'Census Tract'!U403*'DAC Adjustment'!$O$5,'Census Tract'!U403)</f>
        <v>68.770912035647612</v>
      </c>
    </row>
    <row r="408" spans="1:26" x14ac:dyDescent="0.25">
      <c r="A408" s="193">
        <v>43</v>
      </c>
      <c r="B408" s="53" t="s">
        <v>48</v>
      </c>
      <c r="C408" s="173">
        <v>41043020801</v>
      </c>
      <c r="D408" s="53">
        <v>2727</v>
      </c>
      <c r="E408" s="173">
        <f t="shared" si="25"/>
        <v>125048</v>
      </c>
      <c r="F408" s="53">
        <v>123432</v>
      </c>
      <c r="G408" s="53">
        <v>656</v>
      </c>
      <c r="H408" s="53">
        <v>116</v>
      </c>
      <c r="I408" s="53">
        <v>39139</v>
      </c>
      <c r="J408" s="194">
        <f t="shared" si="26"/>
        <v>1</v>
      </c>
      <c r="K408" s="172">
        <f>VLOOKUP($C408,'DAC Definition'!$A$6:$D$834,MATCH('DAC Definition'!$A$3,'DAC Definition'!$A$6:$D$6,0),FALSE)</f>
        <v>1</v>
      </c>
      <c r="L408" s="172">
        <f t="shared" si="27"/>
        <v>1</v>
      </c>
      <c r="M408" s="173">
        <f>'Census Tract'!G404</f>
        <v>1730</v>
      </c>
      <c r="N408" s="195">
        <f t="shared" si="24"/>
        <v>9.1943742303454528</v>
      </c>
      <c r="O408" s="196">
        <f ca="1">IF($L408=1,'Census Tract'!J404*'DAC Adjustment'!$O$5,'Census Tract'!J404)</f>
        <v>0.75368594834045011</v>
      </c>
      <c r="P408" s="196">
        <f ca="1">IF($L408=1,'Census Tract'!K404*'DAC Adjustment'!$O$5,'Census Tract'!K404)</f>
        <v>3.7454953379484546</v>
      </c>
      <c r="Q408" s="196">
        <f ca="1">IF($L408=1,'Census Tract'!L404*'DAC Adjustment'!$O$5,'Census Tract'!L404)</f>
        <v>17.234463428883981</v>
      </c>
      <c r="R408" s="196">
        <f ca="1">IF($L408=1,'Census Tract'!M404*'DAC Adjustment'!$O$5,'Census Tract'!M404)</f>
        <v>37.432048234931756</v>
      </c>
      <c r="S408" s="196">
        <f ca="1">IF($L408=1,'Census Tract'!N404*'DAC Adjustment'!$O$5,'Census Tract'!N404)</f>
        <v>0.56087811532051202</v>
      </c>
      <c r="T408" s="196">
        <f ca="1">IF($L408=1,'Census Tract'!O404*'DAC Adjustment'!$O$5,'Census Tract'!O404)</f>
        <v>2.6689865459016691</v>
      </c>
      <c r="U408" s="196">
        <f ca="1">IF($L408=1,'Census Tract'!P404*'DAC Adjustment'!$O$5,'Census Tract'!P404)</f>
        <v>12.172688316280107</v>
      </c>
      <c r="V408" s="196">
        <f ca="1">IF($L408=1,'Census Tract'!Q404*'DAC Adjustment'!$O$5,'Census Tract'!Q404)</f>
        <v>26.402774994921828</v>
      </c>
      <c r="W408" s="196">
        <f ca="1">IF($L408=1,'Census Tract'!R404*'DAC Adjustment'!$O$5,'Census Tract'!R404)</f>
        <v>0.23351227985930725</v>
      </c>
      <c r="X408" s="196">
        <f ca="1">IF($L408=1,'Census Tract'!S404*'DAC Adjustment'!$O$5,'Census Tract'!S404)</f>
        <v>1.109214927476788</v>
      </c>
      <c r="Y408" s="196">
        <f ca="1">IF($L408=1,'Census Tract'!T404*'DAC Adjustment'!$O$5,'Census Tract'!T404)</f>
        <v>4.8669204656788523</v>
      </c>
      <c r="Z408" s="197">
        <f ca="1">IF($L408=1,'Census Tract'!U404*'DAC Adjustment'!$O$5,'Census Tract'!U404)</f>
        <v>10.455621994318772</v>
      </c>
    </row>
    <row r="409" spans="1:26" x14ac:dyDescent="0.25">
      <c r="A409" s="193">
        <v>43</v>
      </c>
      <c r="B409" s="53" t="s">
        <v>48</v>
      </c>
      <c r="C409" s="173">
        <v>41043030500</v>
      </c>
      <c r="D409" s="53">
        <v>4626</v>
      </c>
      <c r="E409" s="173">
        <f t="shared" si="25"/>
        <v>125048</v>
      </c>
      <c r="F409" s="53">
        <v>123432</v>
      </c>
      <c r="G409" s="53">
        <v>656</v>
      </c>
      <c r="H409" s="53">
        <v>116</v>
      </c>
      <c r="I409" s="53">
        <v>66079</v>
      </c>
      <c r="J409" s="194">
        <f t="shared" si="26"/>
        <v>0</v>
      </c>
      <c r="K409" s="172">
        <f>VLOOKUP($C409,'DAC Definition'!$A$6:$D$834,MATCH('DAC Definition'!$A$3,'DAC Definition'!$A$6:$D$6,0),FALSE)</f>
        <v>0</v>
      </c>
      <c r="L409" s="172">
        <f t="shared" si="27"/>
        <v>0</v>
      </c>
      <c r="M409" s="173">
        <f>'Census Tract'!G405</f>
        <v>4186</v>
      </c>
      <c r="N409" s="195">
        <f t="shared" si="24"/>
        <v>22.247196837124893</v>
      </c>
      <c r="O409" s="196">
        <f ca="1">IF($L409=1,'Census Tract'!J405*'DAC Adjustment'!$O$5,'Census Tract'!J405)</f>
        <v>1.1447366131661105</v>
      </c>
      <c r="P409" s="196">
        <f ca="1">IF($L409=1,'Census Tract'!K405*'DAC Adjustment'!$O$5,'Census Tract'!K405)</f>
        <v>5.7744810971738474</v>
      </c>
      <c r="Q409" s="196">
        <f ca="1">IF($L409=1,'Census Tract'!L405*'DAC Adjustment'!$O$5,'Census Tract'!L405)</f>
        <v>26.756404130934939</v>
      </c>
      <c r="R409" s="196">
        <f ca="1">IF($L409=1,'Census Tract'!M405*'DAC Adjustment'!$O$5,'Census Tract'!M405)</f>
        <v>58.203662657785415</v>
      </c>
      <c r="S409" s="196">
        <f ca="1">IF($L409=1,'Census Tract'!N405*'DAC Adjustment'!$O$5,'Census Tract'!N405)</f>
        <v>1.4394836513008988</v>
      </c>
      <c r="T409" s="196">
        <f ca="1">IF($L409=1,'Census Tract'!O405*'DAC Adjustment'!$O$5,'Census Tract'!O405)</f>
        <v>7.5238806129652112</v>
      </c>
      <c r="U409" s="196">
        <f ca="1">IF($L409=1,'Census Tract'!P405*'DAC Adjustment'!$O$5,'Census Tract'!P405)</f>
        <v>35.102216436360663</v>
      </c>
      <c r="V409" s="196">
        <f ca="1">IF($L409=1,'Census Tract'!Q405*'DAC Adjustment'!$O$5,'Census Tract'!Q405)</f>
        <v>76.434828284738941</v>
      </c>
      <c r="W409" s="196">
        <f ca="1">IF($L409=1,'Census Tract'!R405*'DAC Adjustment'!$O$5,'Census Tract'!R405)</f>
        <v>0.98310227064941313</v>
      </c>
      <c r="X409" s="196">
        <f ca="1">IF($L409=1,'Census Tract'!S405*'DAC Adjustment'!$O$5,'Census Tract'!S405)</f>
        <v>5.0928933947949746</v>
      </c>
      <c r="Y409" s="196">
        <f ca="1">IF($L409=1,'Census Tract'!T405*'DAC Adjustment'!$O$5,'Census Tract'!T405)</f>
        <v>23.467903375393146</v>
      </c>
      <c r="Z409" s="197">
        <f ca="1">IF($L409=1,'Census Tract'!U405*'DAC Adjustment'!$O$5,'Census Tract'!U405)</f>
        <v>51.005499252519655</v>
      </c>
    </row>
    <row r="410" spans="1:26" x14ac:dyDescent="0.25">
      <c r="A410" s="193">
        <v>43</v>
      </c>
      <c r="B410" s="53" t="s">
        <v>48</v>
      </c>
      <c r="C410" s="173">
        <v>41043020700</v>
      </c>
      <c r="D410" s="53">
        <v>6041</v>
      </c>
      <c r="E410" s="173">
        <f t="shared" si="25"/>
        <v>125048</v>
      </c>
      <c r="F410" s="53">
        <v>123432</v>
      </c>
      <c r="G410" s="53">
        <v>656</v>
      </c>
      <c r="H410" s="53">
        <v>116</v>
      </c>
      <c r="I410" s="53">
        <v>49928</v>
      </c>
      <c r="J410" s="194">
        <f t="shared" si="26"/>
        <v>0</v>
      </c>
      <c r="K410" s="172">
        <f>VLOOKUP($C410,'DAC Definition'!$A$6:$D$834,MATCH('DAC Definition'!$A$3,'DAC Definition'!$A$6:$D$6,0),FALSE)</f>
        <v>0</v>
      </c>
      <c r="L410" s="172">
        <f t="shared" si="27"/>
        <v>0</v>
      </c>
      <c r="M410" s="173">
        <f>'Census Tract'!G406</f>
        <v>4229</v>
      </c>
      <c r="N410" s="195">
        <f t="shared" si="24"/>
        <v>22.475727526087237</v>
      </c>
      <c r="O410" s="196">
        <f ca="1">IF($L410=1,'Census Tract'!J406*'DAC Adjustment'!$O$5,'Census Tract'!J406)</f>
        <v>0.45321314501535376</v>
      </c>
      <c r="P410" s="196">
        <f ca="1">IF($L410=1,'Census Tract'!K406*'DAC Adjustment'!$O$5,'Census Tract'!K406)</f>
        <v>2.2522746052115292</v>
      </c>
      <c r="Q410" s="196">
        <f ca="1">IF($L410=1,'Census Tract'!L406*'DAC Adjustment'!$O$5,'Census Tract'!L406)</f>
        <v>10.363580998764121</v>
      </c>
      <c r="R410" s="196">
        <f ca="1">IF($L410=1,'Census Tract'!M406*'DAC Adjustment'!$O$5,'Census Tract'!M406)</f>
        <v>22.508972526653313</v>
      </c>
      <c r="S410" s="196">
        <f ca="1">IF($L410=1,'Census Tract'!N406*'DAC Adjustment'!$O$5,'Census Tract'!N406)</f>
        <v>1.0968571328048302</v>
      </c>
      <c r="T410" s="196">
        <f ca="1">IF($L410=1,'Census Tract'!O406*'DAC Adjustment'!$O$5,'Census Tract'!O406)</f>
        <v>5.2194886023667788</v>
      </c>
      <c r="U410" s="196">
        <f ca="1">IF($L410=1,'Census Tract'!P406*'DAC Adjustment'!$O$5,'Census Tract'!P406)</f>
        <v>23.804993706149631</v>
      </c>
      <c r="V410" s="196">
        <f ca="1">IF($L410=1,'Census Tract'!Q406*'DAC Adjustment'!$O$5,'Census Tract'!Q406)</f>
        <v>51.633449920704933</v>
      </c>
      <c r="W410" s="196">
        <f ca="1">IF($L410=1,'Census Tract'!R406*'DAC Adjustment'!$O$5,'Census Tract'!R406)</f>
        <v>0.45665823423121865</v>
      </c>
      <c r="X410" s="196">
        <f ca="1">IF($L410=1,'Census Tract'!S406*'DAC Adjustment'!$O$5,'Census Tract'!S406)</f>
        <v>2.1691884061499818</v>
      </c>
      <c r="Y410" s="196">
        <f ca="1">IF($L410=1,'Census Tract'!T406*'DAC Adjustment'!$O$5,'Census Tract'!T406)</f>
        <v>9.5177834216674526</v>
      </c>
      <c r="Z410" s="197">
        <f ca="1">IF($L410=1,'Census Tract'!U406*'DAC Adjustment'!$O$5,'Census Tract'!U406)</f>
        <v>20.447086896635415</v>
      </c>
    </row>
    <row r="411" spans="1:26" x14ac:dyDescent="0.25">
      <c r="A411" s="193">
        <v>43</v>
      </c>
      <c r="B411" s="53" t="s">
        <v>48</v>
      </c>
      <c r="C411" s="173">
        <v>41043020600</v>
      </c>
      <c r="D411" s="53">
        <v>8852</v>
      </c>
      <c r="E411" s="173">
        <f t="shared" si="25"/>
        <v>125048</v>
      </c>
      <c r="F411" s="53">
        <v>123432</v>
      </c>
      <c r="G411" s="53">
        <v>656</v>
      </c>
      <c r="H411" s="53">
        <v>116</v>
      </c>
      <c r="I411" s="53">
        <v>57642</v>
      </c>
      <c r="J411" s="194">
        <f t="shared" si="26"/>
        <v>0</v>
      </c>
      <c r="K411" s="172">
        <f>VLOOKUP($C411,'DAC Definition'!$A$6:$D$834,MATCH('DAC Definition'!$A$3,'DAC Definition'!$A$6:$D$6,0),FALSE)</f>
        <v>0</v>
      </c>
      <c r="L411" s="172">
        <f t="shared" si="27"/>
        <v>0</v>
      </c>
      <c r="M411" s="173">
        <f>'Census Tract'!G407</f>
        <v>6329</v>
      </c>
      <c r="N411" s="195">
        <f t="shared" si="24"/>
        <v>33.636528614945881</v>
      </c>
      <c r="O411" s="196">
        <f ca="1">IF($L411=1,'Census Tract'!J407*'DAC Adjustment'!$O$5,'Census Tract'!J407)</f>
        <v>0.66053937930967022</v>
      </c>
      <c r="P411" s="196">
        <f ca="1">IF($L411=1,'Census Tract'!K407*'DAC Adjustment'!$O$5,'Census Tract'!K407)</f>
        <v>3.2825969108000077</v>
      </c>
      <c r="Q411" s="196">
        <f ca="1">IF($L411=1,'Census Tract'!L407*'DAC Adjustment'!$O$5,'Census Tract'!L407)</f>
        <v>15.104489875546825</v>
      </c>
      <c r="R411" s="196">
        <f ca="1">IF($L411=1,'Census Tract'!M407*'DAC Adjustment'!$O$5,'Census Tract'!M407)</f>
        <v>32.805894765365437</v>
      </c>
      <c r="S411" s="196">
        <f ca="1">IF($L411=1,'Census Tract'!N407*'DAC Adjustment'!$O$5,'Census Tract'!N407)</f>
        <v>1.6415248979715702</v>
      </c>
      <c r="T411" s="196">
        <f ca="1">IF($L411=1,'Census Tract'!O407*'DAC Adjustment'!$O$5,'Census Tract'!O407)</f>
        <v>7.8113368087915207</v>
      </c>
      <c r="U411" s="196">
        <f ca="1">IF($L411=1,'Census Tract'!P407*'DAC Adjustment'!$O$5,'Census Tract'!P407)</f>
        <v>35.625870221381177</v>
      </c>
      <c r="V411" s="196">
        <f ca="1">IF($L411=1,'Census Tract'!Q407*'DAC Adjustment'!$O$5,'Census Tract'!Q407)</f>
        <v>77.273138933114566</v>
      </c>
      <c r="W411" s="196">
        <f ca="1">IF($L411=1,'Census Tract'!R407*'DAC Adjustment'!$O$5,'Census Tract'!R407)</f>
        <v>0.68342160426800247</v>
      </c>
      <c r="X411" s="196">
        <f ca="1">IF($L411=1,'Census Tract'!S407*'DAC Adjustment'!$O$5,'Census Tract'!S407)</f>
        <v>3.2463450987285967</v>
      </c>
      <c r="Y411" s="196">
        <f ca="1">IF($L411=1,'Census Tract'!T407*'DAC Adjustment'!$O$5,'Census Tract'!T407)</f>
        <v>14.244041446141713</v>
      </c>
      <c r="Z411" s="197">
        <f ca="1">IF($L411=1,'Census Tract'!U407*'DAC Adjustment'!$O$5,'Census Tract'!U407)</f>
        <v>30.600523284181968</v>
      </c>
    </row>
    <row r="412" spans="1:26" x14ac:dyDescent="0.25">
      <c r="A412" s="193">
        <v>43</v>
      </c>
      <c r="B412" s="53" t="s">
        <v>48</v>
      </c>
      <c r="C412" s="173">
        <v>41043030200</v>
      </c>
      <c r="D412" s="53">
        <v>6643</v>
      </c>
      <c r="E412" s="173">
        <f t="shared" si="25"/>
        <v>125048</v>
      </c>
      <c r="F412" s="53">
        <v>123432</v>
      </c>
      <c r="G412" s="53">
        <v>656</v>
      </c>
      <c r="H412" s="53">
        <v>116</v>
      </c>
      <c r="I412" s="53">
        <v>58275</v>
      </c>
      <c r="J412" s="194">
        <f t="shared" si="26"/>
        <v>0</v>
      </c>
      <c r="K412" s="172">
        <f>VLOOKUP($C412,'DAC Definition'!$A$6:$D$834,MATCH('DAC Definition'!$A$3,'DAC Definition'!$A$6:$D$6,0),FALSE)</f>
        <v>0</v>
      </c>
      <c r="L412" s="172">
        <f t="shared" si="27"/>
        <v>0</v>
      </c>
      <c r="M412" s="173">
        <f>'Census Tract'!G408</f>
        <v>5899</v>
      </c>
      <c r="N412" s="195">
        <f t="shared" si="24"/>
        <v>31.351221725322443</v>
      </c>
      <c r="O412" s="196">
        <f ca="1">IF($L412=1,'Census Tract'!J408*'DAC Adjustment'!$O$5,'Census Tract'!J408)</f>
        <v>2.3509355948243607</v>
      </c>
      <c r="P412" s="196">
        <f ca="1">IF($L412=1,'Census Tract'!K408*'DAC Adjustment'!$O$5,'Census Tract'!K408)</f>
        <v>11.859001447887229</v>
      </c>
      <c r="Q412" s="196">
        <f ca="1">IF($L412=1,'Census Tract'!L408*'DAC Adjustment'!$O$5,'Census Tract'!L408)</f>
        <v>54.949393718564366</v>
      </c>
      <c r="R412" s="196">
        <f ca="1">IF($L412=1,'Census Tract'!M408*'DAC Adjustment'!$O$5,'Census Tract'!M408)</f>
        <v>119.53235418310292</v>
      </c>
      <c r="S412" s="196">
        <f ca="1">IF($L412=1,'Census Tract'!N408*'DAC Adjustment'!$O$5,'Census Tract'!N408)</f>
        <v>2.028550897999045</v>
      </c>
      <c r="T412" s="196">
        <f ca="1">IF($L412=1,'Census Tract'!O408*'DAC Adjustment'!$O$5,'Census Tract'!O408)</f>
        <v>10.602812168151406</v>
      </c>
      <c r="U412" s="196">
        <f ca="1">IF($L412=1,'Census Tract'!P408*'DAC Adjustment'!$O$5,'Census Tract'!P408)</f>
        <v>49.466788045411263</v>
      </c>
      <c r="V412" s="196">
        <f ca="1">IF($L412=1,'Census Tract'!Q408*'DAC Adjustment'!$O$5,'Census Tract'!Q408)</f>
        <v>107.71358147436095</v>
      </c>
      <c r="W412" s="196">
        <f ca="1">IF($L412=1,'Census Tract'!R408*'DAC Adjustment'!$O$5,'Census Tract'!R408)</f>
        <v>1.3854085749070444</v>
      </c>
      <c r="X412" s="196">
        <f ca="1">IF($L412=1,'Census Tract'!S408*'DAC Adjustment'!$O$5,'Census Tract'!S408)</f>
        <v>7.1770134103907202</v>
      </c>
      <c r="Y412" s="196">
        <f ca="1">IF($L412=1,'Census Tract'!T408*'DAC Adjustment'!$O$5,'Census Tract'!T408)</f>
        <v>33.071467274592486</v>
      </c>
      <c r="Z412" s="197">
        <f ca="1">IF($L412=1,'Census Tract'!U408*'DAC Adjustment'!$O$5,'Census Tract'!U408)</f>
        <v>71.878031555330494</v>
      </c>
    </row>
    <row r="413" spans="1:26" x14ac:dyDescent="0.25">
      <c r="A413" s="193">
        <v>43</v>
      </c>
      <c r="B413" s="53" t="s">
        <v>48</v>
      </c>
      <c r="C413" s="173">
        <v>41043030904</v>
      </c>
      <c r="D413" s="53">
        <v>4515</v>
      </c>
      <c r="E413" s="173">
        <f t="shared" si="25"/>
        <v>125048</v>
      </c>
      <c r="F413" s="53">
        <v>123432</v>
      </c>
      <c r="G413" s="53">
        <v>656</v>
      </c>
      <c r="H413" s="53">
        <v>116</v>
      </c>
      <c r="I413" s="53">
        <v>53381</v>
      </c>
      <c r="J413" s="194">
        <f t="shared" si="26"/>
        <v>0</v>
      </c>
      <c r="K413" s="172">
        <f>VLOOKUP($C413,'DAC Definition'!$A$6:$D$834,MATCH('DAC Definition'!$A$3,'DAC Definition'!$A$6:$D$6,0),FALSE)</f>
        <v>1</v>
      </c>
      <c r="L413" s="172">
        <f t="shared" si="27"/>
        <v>0</v>
      </c>
      <c r="M413" s="173">
        <f>'Census Tract'!G409</f>
        <v>3371</v>
      </c>
      <c r="N413" s="195">
        <f t="shared" si="24"/>
        <v>17.915743081210707</v>
      </c>
      <c r="O413" s="196">
        <f ca="1">IF($L413=1,'Census Tract'!J409*'DAC Adjustment'!$O$5,'Census Tract'!J409)</f>
        <v>0.37108391210649405</v>
      </c>
      <c r="P413" s="196">
        <f ca="1">IF($L413=1,'Census Tract'!K409*'DAC Adjustment'!$O$5,'Census Tract'!K409)</f>
        <v>1.8441276049301027</v>
      </c>
      <c r="Q413" s="196">
        <f ca="1">IF($L413=1,'Census Tract'!L409*'DAC Adjustment'!$O$5,'Census Tract'!L409)</f>
        <v>8.4855398011980263</v>
      </c>
      <c r="R413" s="196">
        <f ca="1">IF($L413=1,'Census Tract'!M409*'DAC Adjustment'!$O$5,'Census Tract'!M409)</f>
        <v>18.429998499723872</v>
      </c>
      <c r="S413" s="196">
        <f ca="1">IF($L413=1,'Census Tract'!N409*'DAC Adjustment'!$O$5,'Census Tract'!N409)</f>
        <v>0.87432144589384775</v>
      </c>
      <c r="T413" s="196">
        <f ca="1">IF($L413=1,'Census Tract'!O409*'DAC Adjustment'!$O$5,'Census Tract'!O409)</f>
        <v>4.160533478027526</v>
      </c>
      <c r="U413" s="196">
        <f ca="1">IF($L413=1,'Census Tract'!P409*'DAC Adjustment'!$O$5,'Census Tract'!P409)</f>
        <v>18.97532130135502</v>
      </c>
      <c r="V413" s="196">
        <f ca="1">IF($L413=1,'Census Tract'!Q409*'DAC Adjustment'!$O$5,'Census Tract'!Q409)</f>
        <v>41.15780555277756</v>
      </c>
      <c r="W413" s="196">
        <f ca="1">IF($L413=1,'Census Tract'!R409*'DAC Adjustment'!$O$5,'Census Tract'!R409)</f>
        <v>0.36400920018761829</v>
      </c>
      <c r="X413" s="196">
        <f ca="1">IF($L413=1,'Census Tract'!S409*'DAC Adjustment'!$O$5,'Census Tract'!S409)</f>
        <v>1.7290929574678617</v>
      </c>
      <c r="Y413" s="196">
        <f ca="1">IF($L413=1,'Census Tract'!T409*'DAC Adjustment'!$O$5,'Census Tract'!T409)</f>
        <v>7.5867694288108245</v>
      </c>
      <c r="Z413" s="197">
        <f ca="1">IF($L413=1,'Census Tract'!U409*'DAC Adjustment'!$O$5,'Census Tract'!U409)</f>
        <v>16.298682886866391</v>
      </c>
    </row>
    <row r="414" spans="1:26" x14ac:dyDescent="0.25">
      <c r="A414" s="193">
        <v>43</v>
      </c>
      <c r="B414" s="53" t="s">
        <v>48</v>
      </c>
      <c r="C414" s="173">
        <v>41043030903</v>
      </c>
      <c r="D414" s="53">
        <v>5835</v>
      </c>
      <c r="E414" s="173">
        <f t="shared" si="25"/>
        <v>125048</v>
      </c>
      <c r="F414" s="53">
        <v>123432</v>
      </c>
      <c r="G414" s="53">
        <v>656</v>
      </c>
      <c r="H414" s="53">
        <v>116</v>
      </c>
      <c r="I414" s="53">
        <v>42917</v>
      </c>
      <c r="J414" s="194">
        <f t="shared" si="26"/>
        <v>1</v>
      </c>
      <c r="K414" s="172">
        <f>VLOOKUP($C414,'DAC Definition'!$A$6:$D$834,MATCH('DAC Definition'!$A$3,'DAC Definition'!$A$6:$D$6,0),FALSE)</f>
        <v>0</v>
      </c>
      <c r="L414" s="172">
        <f t="shared" si="27"/>
        <v>1</v>
      </c>
      <c r="M414" s="173">
        <f>'Census Tract'!G410</f>
        <v>4614</v>
      </c>
      <c r="N414" s="195">
        <f t="shared" si="24"/>
        <v>24.521874392377988</v>
      </c>
      <c r="O414" s="196">
        <f ca="1">IF($L414=1,'Census Tract'!J410*'DAC Adjustment'!$O$5,'Census Tract'!J410)</f>
        <v>1.0103398011806366</v>
      </c>
      <c r="P414" s="196">
        <f ca="1">IF($L414=1,'Census Tract'!K410*'DAC Adjustment'!$O$5,'Census Tract'!K410)</f>
        <v>5.020954713827912</v>
      </c>
      <c r="Q414" s="196">
        <f ca="1">IF($L414=1,'Census Tract'!L410*'DAC Adjustment'!$O$5,'Census Tract'!L410)</f>
        <v>23.10334217127803</v>
      </c>
      <c r="R414" s="196">
        <f ca="1">IF($L414=1,'Census Tract'!M410*'DAC Adjustment'!$O$5,'Census Tract'!M410)</f>
        <v>50.178842069086258</v>
      </c>
      <c r="S414" s="196">
        <f ca="1">IF($L414=1,'Census Tract'!N410*'DAC Adjustment'!$O$5,'Census Tract'!N410)</f>
        <v>1.4958911121900822</v>
      </c>
      <c r="T414" s="196">
        <f ca="1">IF($L414=1,'Census Tract'!O410*'DAC Adjustment'!$O$5,'Census Tract'!O410)</f>
        <v>7.1183259669308097</v>
      </c>
      <c r="U414" s="196">
        <f ca="1">IF($L414=1,'Census Tract'!P410*'DAC Adjustment'!$O$5,'Census Tract'!P410)</f>
        <v>32.465193000760927</v>
      </c>
      <c r="V414" s="196">
        <f ca="1">IF($L414=1,'Census Tract'!Q410*'DAC Adjustment'!$O$5,'Census Tract'!Q410)</f>
        <v>70.417574466225034</v>
      </c>
      <c r="W414" s="196">
        <f ca="1">IF($L414=1,'Census Tract'!R410*'DAC Adjustment'!$O$5,'Census Tract'!R410)</f>
        <v>0.62278939842245284</v>
      </c>
      <c r="X414" s="196">
        <f ca="1">IF($L414=1,'Census Tract'!S410*'DAC Adjustment'!$O$5,'Census Tract'!S410)</f>
        <v>2.9583339164034097</v>
      </c>
      <c r="Y414" s="196">
        <f ca="1">IF($L414=1,'Census Tract'!T410*'DAC Adjustment'!$O$5,'Census Tract'!T410)</f>
        <v>12.980330074359665</v>
      </c>
      <c r="Z414" s="197">
        <f ca="1">IF($L414=1,'Census Tract'!U410*'DAC Adjustment'!$O$5,'Census Tract'!U410)</f>
        <v>27.885687792940352</v>
      </c>
    </row>
    <row r="415" spans="1:26" x14ac:dyDescent="0.25">
      <c r="A415" s="193">
        <v>43</v>
      </c>
      <c r="B415" s="53" t="s">
        <v>48</v>
      </c>
      <c r="C415" s="173">
        <v>41043030100</v>
      </c>
      <c r="D415" s="53">
        <v>5766</v>
      </c>
      <c r="E415" s="173">
        <f t="shared" si="25"/>
        <v>125048</v>
      </c>
      <c r="F415" s="53">
        <v>123432</v>
      </c>
      <c r="G415" s="53">
        <v>656</v>
      </c>
      <c r="H415" s="53">
        <v>116</v>
      </c>
      <c r="I415" s="53">
        <v>62500</v>
      </c>
      <c r="J415" s="194">
        <f t="shared" si="26"/>
        <v>0</v>
      </c>
      <c r="K415" s="172">
        <f>VLOOKUP($C415,'DAC Definition'!$A$6:$D$834,MATCH('DAC Definition'!$A$3,'DAC Definition'!$A$6:$D$6,0),FALSE)</f>
        <v>0</v>
      </c>
      <c r="L415" s="172">
        <f t="shared" si="27"/>
        <v>0</v>
      </c>
      <c r="M415" s="173">
        <f>'Census Tract'!G411</f>
        <v>5646</v>
      </c>
      <c r="N415" s="195">
        <f t="shared" si="24"/>
        <v>30.006610927474238</v>
      </c>
      <c r="O415" s="196">
        <f ca="1">IF($L415=1,'Census Tract'!J411*'DAC Adjustment'!$O$5,'Census Tract'!J411)</f>
        <v>1.9329914890778079</v>
      </c>
      <c r="P415" s="196">
        <f ca="1">IF($L415=1,'Census Tract'!K411*'DAC Adjustment'!$O$5,'Census Tract'!K411)</f>
        <v>9.7507345238183891</v>
      </c>
      <c r="Q415" s="196">
        <f ca="1">IF($L415=1,'Census Tract'!L411*'DAC Adjustment'!$O$5,'Census Tract'!L411)</f>
        <v>45.180612613041816</v>
      </c>
      <c r="R415" s="196">
        <f ca="1">IF($L415=1,'Census Tract'!M411*'DAC Adjustment'!$O$5,'Census Tract'!M411)</f>
        <v>98.282157883884636</v>
      </c>
      <c r="S415" s="196">
        <f ca="1">IF($L415=1,'Census Tract'!N411*'DAC Adjustment'!$O$5,'Census Tract'!N411)</f>
        <v>1.9415491388544848</v>
      </c>
      <c r="T415" s="196">
        <f ca="1">IF($L415=1,'Census Tract'!O411*'DAC Adjustment'!$O$5,'Census Tract'!O411)</f>
        <v>10.148072131104056</v>
      </c>
      <c r="U415" s="196">
        <f ca="1">IF($L415=1,'Census Tract'!P411*'DAC Adjustment'!$O$5,'Census Tract'!P411)</f>
        <v>47.345225513543312</v>
      </c>
      <c r="V415" s="196">
        <f ca="1">IF($L415=1,'Census Tract'!Q411*'DAC Adjustment'!$O$5,'Census Tract'!Q411)</f>
        <v>103.09389405055805</v>
      </c>
      <c r="W415" s="196">
        <f ca="1">IF($L415=1,'Census Tract'!R411*'DAC Adjustment'!$O$5,'Census Tract'!R411)</f>
        <v>1.3259903058018601</v>
      </c>
      <c r="X415" s="196">
        <f ca="1">IF($L415=1,'Census Tract'!S411*'DAC Adjustment'!$O$5,'Census Tract'!S411)</f>
        <v>6.8692011722437707</v>
      </c>
      <c r="Y415" s="196">
        <f ca="1">IF($L415=1,'Census Tract'!T411*'DAC Adjustment'!$O$5,'Census Tract'!T411)</f>
        <v>31.65307751014565</v>
      </c>
      <c r="Z415" s="197">
        <f ca="1">IF($L415=1,'Census Tract'!U411*'DAC Adjustment'!$O$5,'Census Tract'!U411)</f>
        <v>68.795281600507877</v>
      </c>
    </row>
    <row r="416" spans="1:26" x14ac:dyDescent="0.25">
      <c r="A416" s="193">
        <v>43</v>
      </c>
      <c r="B416" s="53" t="s">
        <v>48</v>
      </c>
      <c r="C416" s="173">
        <v>41043020500</v>
      </c>
      <c r="D416" s="53">
        <v>3976</v>
      </c>
      <c r="E416" s="173">
        <f t="shared" si="25"/>
        <v>125048</v>
      </c>
      <c r="F416" s="53">
        <v>123432</v>
      </c>
      <c r="G416" s="53">
        <v>656</v>
      </c>
      <c r="H416" s="53">
        <v>116</v>
      </c>
      <c r="I416" s="53">
        <v>43537</v>
      </c>
      <c r="J416" s="194">
        <f t="shared" si="26"/>
        <v>1</v>
      </c>
      <c r="K416" s="172">
        <f>VLOOKUP($C416,'DAC Definition'!$A$6:$D$834,MATCH('DAC Definition'!$A$3,'DAC Definition'!$A$6:$D$6,0),FALSE)</f>
        <v>1</v>
      </c>
      <c r="L416" s="172">
        <f t="shared" si="27"/>
        <v>1</v>
      </c>
      <c r="M416" s="173">
        <f>'Census Tract'!G412</f>
        <v>2747</v>
      </c>
      <c r="N416" s="195">
        <f t="shared" si="24"/>
        <v>14.599390757664139</v>
      </c>
      <c r="O416" s="196">
        <f ca="1">IF($L416=1,'Census Tract'!J412*'DAC Adjustment'!$O$5,'Census Tract'!J412)</f>
        <v>2.6861016647249762</v>
      </c>
      <c r="P416" s="196">
        <f ca="1">IF($L416=1,'Census Tract'!K412*'DAC Adjustment'!$O$5,'Census Tract'!K412)</f>
        <v>13.348771175362806</v>
      </c>
      <c r="Q416" s="196">
        <f ca="1">IF($L416=1,'Census Tract'!L412*'DAC Adjustment'!$O$5,'Census Tract'!L412)</f>
        <v>61.422826057592339</v>
      </c>
      <c r="R416" s="196">
        <f ca="1">IF($L416=1,'Census Tract'!M412*'DAC Adjustment'!$O$5,'Census Tract'!M412)</f>
        <v>133.40607888379748</v>
      </c>
      <c r="S416" s="196">
        <f ca="1">IF($L416=1,'Census Tract'!N412*'DAC Adjustment'!$O$5,'Census Tract'!N412)</f>
        <v>0.89059663744823492</v>
      </c>
      <c r="T416" s="196">
        <f ca="1">IF($L416=1,'Census Tract'!O412*'DAC Adjustment'!$O$5,'Census Tract'!O412)</f>
        <v>4.2379803708623616</v>
      </c>
      <c r="U416" s="196">
        <f ca="1">IF($L416=1,'Census Tract'!P412*'DAC Adjustment'!$O$5,'Census Tract'!P412)</f>
        <v>19.328540349607778</v>
      </c>
      <c r="V416" s="196">
        <f ca="1">IF($L416=1,'Census Tract'!Q412*'DAC Adjustment'!$O$5,'Census Tract'!Q412)</f>
        <v>41.923943879219799</v>
      </c>
      <c r="W416" s="196">
        <f ca="1">IF($L416=1,'Census Tract'!R412*'DAC Adjustment'!$O$5,'Census Tract'!R412)</f>
        <v>0.37078510564943179</v>
      </c>
      <c r="X416" s="196">
        <f ca="1">IF($L416=1,'Census Tract'!S412*'DAC Adjustment'!$O$5,'Census Tract'!S412)</f>
        <v>1.7612794253056276</v>
      </c>
      <c r="Y416" s="196">
        <f ca="1">IF($L416=1,'Census Tract'!T412*'DAC Adjustment'!$O$5,'Census Tract'!T412)</f>
        <v>7.7279945197802347</v>
      </c>
      <c r="Z416" s="197">
        <f ca="1">IF($L416=1,'Census Tract'!U412*'DAC Adjustment'!$O$5,'Census Tract'!U412)</f>
        <v>16.602077236065703</v>
      </c>
    </row>
    <row r="417" spans="1:26" x14ac:dyDescent="0.25">
      <c r="A417" s="193">
        <v>43</v>
      </c>
      <c r="B417" s="53" t="s">
        <v>48</v>
      </c>
      <c r="C417" s="173">
        <v>41043020100</v>
      </c>
      <c r="D417" s="53">
        <v>10593</v>
      </c>
      <c r="E417" s="173">
        <f t="shared" si="25"/>
        <v>125048</v>
      </c>
      <c r="F417" s="53">
        <v>123432</v>
      </c>
      <c r="G417" s="53">
        <v>656</v>
      </c>
      <c r="H417" s="53">
        <v>116</v>
      </c>
      <c r="I417" s="53">
        <v>73543</v>
      </c>
      <c r="J417" s="194">
        <f t="shared" si="26"/>
        <v>0</v>
      </c>
      <c r="K417" s="172">
        <f>VLOOKUP($C417,'DAC Definition'!$A$6:$D$834,MATCH('DAC Definition'!$A$3,'DAC Definition'!$A$6:$D$6,0),FALSE)</f>
        <v>0</v>
      </c>
      <c r="L417" s="172">
        <f t="shared" si="27"/>
        <v>0</v>
      </c>
      <c r="M417" s="173">
        <f>'Census Tract'!G413</f>
        <v>9198</v>
      </c>
      <c r="N417" s="195">
        <f t="shared" si="24"/>
        <v>48.884308769200857</v>
      </c>
      <c r="O417" s="196">
        <f ca="1">IF($L417=1,'Census Tract'!J413*'DAC Adjustment'!$O$5,'Census Tract'!J413)</f>
        <v>9.926172511480635</v>
      </c>
      <c r="P417" s="196">
        <f ca="1">IF($L417=1,'Census Tract'!K413*'DAC Adjustment'!$O$5,'Census Tract'!K413)</f>
        <v>50.071339446634973</v>
      </c>
      <c r="Q417" s="196">
        <f ca="1">IF($L417=1,'Census Tract'!L413*'DAC Adjustment'!$O$5,'Census Tract'!L413)</f>
        <v>232.0085512561607</v>
      </c>
      <c r="R417" s="196">
        <f ca="1">IF($L417=1,'Census Tract'!M413*'DAC Adjustment'!$O$5,'Census Tract'!M413)</f>
        <v>504.69216210643464</v>
      </c>
      <c r="S417" s="196">
        <f ca="1">IF($L417=1,'Census Tract'!N413*'DAC Adjustment'!$O$5,'Census Tract'!N413)</f>
        <v>3.1630125715875939</v>
      </c>
      <c r="T417" s="196">
        <f ca="1">IF($L417=1,'Census Tract'!O413*'DAC Adjustment'!$O$5,'Census Tract'!O413)</f>
        <v>16.53240656427473</v>
      </c>
      <c r="U417" s="196">
        <f ca="1">IF($L417=1,'Census Tract'!P413*'DAC Adjustment'!$O$5,'Census Tract'!P413)</f>
        <v>77.130957186250697</v>
      </c>
      <c r="V417" s="196">
        <f ca="1">IF($L417=1,'Census Tract'!Q413*'DAC Adjustment'!$O$5,'Census Tract'!Q413)</f>
        <v>167.95211432466047</v>
      </c>
      <c r="W417" s="196">
        <f ca="1">IF($L417=1,'Census Tract'!R413*'DAC Adjustment'!$O$5,'Census Tract'!R413)</f>
        <v>2.1601946214604162</v>
      </c>
      <c r="X417" s="196">
        <f ca="1">IF($L417=1,'Census Tract'!S413*'DAC Adjustment'!$O$5,'Census Tract'!S413)</f>
        <v>11.19073899792742</v>
      </c>
      <c r="Y417" s="196">
        <f ca="1">IF($L417=1,'Census Tract'!T413*'DAC Adjustment'!$O$5,'Census Tract'!T413)</f>
        <v>51.566597048940793</v>
      </c>
      <c r="Z417" s="197">
        <f ca="1">IF($L417=1,'Census Tract'!U413*'DAC Adjustment'!$O$5,'Census Tract'!U413)</f>
        <v>112.0756287923258</v>
      </c>
    </row>
    <row r="418" spans="1:26" x14ac:dyDescent="0.25">
      <c r="A418" s="193">
        <v>43</v>
      </c>
      <c r="B418" s="53" t="s">
        <v>48</v>
      </c>
      <c r="C418" s="173">
        <v>41043030700</v>
      </c>
      <c r="D418" s="53">
        <v>3903</v>
      </c>
      <c r="E418" s="173">
        <f t="shared" si="25"/>
        <v>125048</v>
      </c>
      <c r="F418" s="53">
        <v>123432</v>
      </c>
      <c r="G418" s="53">
        <v>656</v>
      </c>
      <c r="H418" s="53">
        <v>116</v>
      </c>
      <c r="I418" s="53">
        <v>65759</v>
      </c>
      <c r="J418" s="194">
        <f t="shared" si="26"/>
        <v>0</v>
      </c>
      <c r="K418" s="172">
        <f>VLOOKUP($C418,'DAC Definition'!$A$6:$D$834,MATCH('DAC Definition'!$A$3,'DAC Definition'!$A$6:$D$6,0),FALSE)</f>
        <v>0</v>
      </c>
      <c r="L418" s="172">
        <f t="shared" si="27"/>
        <v>0</v>
      </c>
      <c r="M418" s="173">
        <f>'Census Tract'!G414</f>
        <v>3624</v>
      </c>
      <c r="N418" s="195">
        <f t="shared" si="24"/>
        <v>19.260353879058915</v>
      </c>
      <c r="O418" s="196">
        <f ca="1">IF($L418=1,'Census Tract'!J414*'DAC Adjustment'!$O$5,'Census Tract'!J414)</f>
        <v>4.0918571823642305</v>
      </c>
      <c r="P418" s="196">
        <f ca="1">IF($L418=1,'Census Tract'!K414*'DAC Adjustment'!$O$5,'Census Tract'!K414)</f>
        <v>20.640863304394568</v>
      </c>
      <c r="Q418" s="196">
        <f ca="1">IF($L418=1,'Census Tract'!L414*'DAC Adjustment'!$O$5,'Census Tract'!L414)</f>
        <v>95.640676779435893</v>
      </c>
      <c r="R418" s="196">
        <f ca="1">IF($L418=1,'Census Tract'!M414*'DAC Adjustment'!$O$5,'Census Tract'!M414)</f>
        <v>208.04879685594972</v>
      </c>
      <c r="S418" s="196">
        <f ca="1">IF($L418=1,'Census Tract'!N414*'DAC Adjustment'!$O$5,'Census Tract'!N414)</f>
        <v>1.2462228266398607</v>
      </c>
      <c r="T418" s="196">
        <f ca="1">IF($L418=1,'Census Tract'!O414*'DAC Adjustment'!$O$5,'Census Tract'!O414)</f>
        <v>6.5137466176268335</v>
      </c>
      <c r="U418" s="196">
        <f ca="1">IF($L418=1,'Census Tract'!P414*'DAC Adjustment'!$O$5,'Census Tract'!P414)</f>
        <v>30.389496503910905</v>
      </c>
      <c r="V418" s="196">
        <f ca="1">IF($L418=1,'Census Tract'!Q414*'DAC Adjustment'!$O$5,'Census Tract'!Q414)</f>
        <v>66.172913928307196</v>
      </c>
      <c r="W418" s="196">
        <f ca="1">IF($L418=1,'Census Tract'!R414*'DAC Adjustment'!$O$5,'Census Tract'!R414)</f>
        <v>0.85111386259758082</v>
      </c>
      <c r="X418" s="196">
        <f ca="1">IF($L418=1,'Census Tract'!S414*'DAC Adjustment'!$O$5,'Census Tract'!S414)</f>
        <v>4.4091365653934513</v>
      </c>
      <c r="Y418" s="196">
        <f ca="1">IF($L418=1,'Census Tract'!T414*'DAC Adjustment'!$O$5,'Census Tract'!T414)</f>
        <v>20.317171961878824</v>
      </c>
      <c r="Z418" s="197">
        <f ca="1">IF($L418=1,'Census Tract'!U414*'DAC Adjustment'!$O$5,'Census Tract'!U414)</f>
        <v>44.157651526787205</v>
      </c>
    </row>
    <row r="419" spans="1:26" x14ac:dyDescent="0.25">
      <c r="A419" s="193">
        <v>43</v>
      </c>
      <c r="B419" s="53" t="s">
        <v>48</v>
      </c>
      <c r="C419" s="173">
        <v>41043030401</v>
      </c>
      <c r="D419" s="53">
        <v>7416</v>
      </c>
      <c r="E419" s="173">
        <f t="shared" si="25"/>
        <v>125048</v>
      </c>
      <c r="F419" s="53">
        <v>123432</v>
      </c>
      <c r="G419" s="53">
        <v>656</v>
      </c>
      <c r="H419" s="53">
        <v>116</v>
      </c>
      <c r="I419" s="53">
        <v>47154</v>
      </c>
      <c r="J419" s="194">
        <f t="shared" si="26"/>
        <v>1</v>
      </c>
      <c r="K419" s="172">
        <f>VLOOKUP($C419,'DAC Definition'!$A$6:$D$834,MATCH('DAC Definition'!$A$3,'DAC Definition'!$A$6:$D$6,0),FALSE)</f>
        <v>0</v>
      </c>
      <c r="L419" s="172">
        <f t="shared" si="27"/>
        <v>1</v>
      </c>
      <c r="M419" s="173">
        <f>'Census Tract'!G415</f>
        <v>6052</v>
      </c>
      <c r="N419" s="195">
        <f t="shared" si="24"/>
        <v>32.164365804653571</v>
      </c>
      <c r="O419" s="196">
        <f ca="1">IF($L419=1,'Census Tract'!J415*'DAC Adjustment'!$O$5,'Census Tract'!J415)</f>
        <v>2.7389167959309955</v>
      </c>
      <c r="P419" s="196">
        <f ca="1">IF($L419=1,'Census Tract'!K415*'DAC Adjustment'!$O$5,'Census Tract'!K415)</f>
        <v>13.816124235855545</v>
      </c>
      <c r="Q419" s="196">
        <f ca="1">IF($L419=1,'Census Tract'!L415*'DAC Adjustment'!$O$5,'Census Tract'!L415)</f>
        <v>64.017839413948352</v>
      </c>
      <c r="R419" s="196">
        <f ca="1">IF($L419=1,'Census Tract'!M415*'DAC Adjustment'!$O$5,'Census Tract'!M415)</f>
        <v>139.25909890939931</v>
      </c>
      <c r="S419" s="196">
        <f ca="1">IF($L419=1,'Census Tract'!N415*'DAC Adjustment'!$O$5,'Census Tract'!N415)</f>
        <v>2.6014557625636163</v>
      </c>
      <c r="T419" s="196">
        <f ca="1">IF($L419=1,'Census Tract'!O415*'DAC Adjustment'!$O$5,'Census Tract'!O415)</f>
        <v>13.597266325150938</v>
      </c>
      <c r="U419" s="196">
        <f ca="1">IF($L419=1,'Census Tract'!P415*'DAC Adjustment'!$O$5,'Census Tract'!P415)</f>
        <v>63.437235389648457</v>
      </c>
      <c r="V419" s="196">
        <f ca="1">IF($L419=1,'Census Tract'!Q415*'DAC Adjustment'!$O$5,'Census Tract'!Q415)</f>
        <v>138.13413186193264</v>
      </c>
      <c r="W419" s="196">
        <f ca="1">IF($L419=1,'Census Tract'!R415*'DAC Adjustment'!$O$5,'Census Tract'!R415)</f>
        <v>1.7766767026905903</v>
      </c>
      <c r="X419" s="196">
        <f ca="1">IF($L419=1,'Census Tract'!S415*'DAC Adjustment'!$O$5,'Census Tract'!S415)</f>
        <v>9.2039509153425669</v>
      </c>
      <c r="Y419" s="196">
        <f ca="1">IF($L419=1,'Census Tract'!T415*'DAC Adjustment'!$O$5,'Census Tract'!T415)</f>
        <v>42.411535842056651</v>
      </c>
      <c r="Z419" s="197">
        <f ca="1">IF($L419=1,'Census Tract'!U415*'DAC Adjustment'!$O$5,'Census Tract'!U415)</f>
        <v>92.177879083925262</v>
      </c>
    </row>
    <row r="420" spans="1:26" x14ac:dyDescent="0.25">
      <c r="A420" s="193">
        <v>43</v>
      </c>
      <c r="B420" s="53" t="s">
        <v>48</v>
      </c>
      <c r="C420" s="173">
        <v>41043020200</v>
      </c>
      <c r="D420" s="53">
        <v>2031</v>
      </c>
      <c r="E420" s="173">
        <f t="shared" si="25"/>
        <v>125048</v>
      </c>
      <c r="F420" s="53">
        <v>123432</v>
      </c>
      <c r="G420" s="53">
        <v>656</v>
      </c>
      <c r="H420" s="53">
        <v>116</v>
      </c>
      <c r="I420" s="53">
        <v>59052</v>
      </c>
      <c r="J420" s="194">
        <f t="shared" si="26"/>
        <v>0</v>
      </c>
      <c r="K420" s="172">
        <f>VLOOKUP($C420,'DAC Definition'!$A$6:$D$834,MATCH('DAC Definition'!$A$3,'DAC Definition'!$A$6:$D$6,0),FALSE)</f>
        <v>1</v>
      </c>
      <c r="L420" s="172">
        <f t="shared" si="27"/>
        <v>0</v>
      </c>
      <c r="M420" s="173">
        <f>'Census Tract'!G416</f>
        <v>1692</v>
      </c>
      <c r="N420" s="195">
        <f t="shared" si="24"/>
        <v>8.9924168773089637</v>
      </c>
      <c r="O420" s="196">
        <f ca="1">IF($L420=1,'Census Tract'!J416*'DAC Adjustment'!$O$5,'Census Tract'!J416)</f>
        <v>3.9166894321616312</v>
      </c>
      <c r="P420" s="196">
        <f ca="1">IF($L420=1,'Census Tract'!K416*'DAC Adjustment'!$O$5,'Census Tract'!K416)</f>
        <v>19.757251431806893</v>
      </c>
      <c r="Q420" s="196">
        <f ca="1">IF($L420=1,'Census Tract'!L416*'DAC Adjustment'!$O$5,'Census Tract'!L416)</f>
        <v>91.546408227856588</v>
      </c>
      <c r="R420" s="196">
        <f ca="1">IF($L420=1,'Census Tract'!M416*'DAC Adjustment'!$O$5,'Census Tract'!M416)</f>
        <v>199.14246458348325</v>
      </c>
      <c r="S420" s="196">
        <f ca="1">IF($L420=1,'Census Tract'!N416*'DAC Adjustment'!$O$5,'Census Tract'!N416)</f>
        <v>0.58184575680867667</v>
      </c>
      <c r="T420" s="196">
        <f ca="1">IF($L420=1,'Census Tract'!O416*'DAC Adjustment'!$O$5,'Census Tract'!O416)</f>
        <v>3.0411863347198129</v>
      </c>
      <c r="U420" s="196">
        <f ca="1">IF($L420=1,'Census Tract'!P416*'DAC Adjustment'!$O$5,'Census Tract'!P416)</f>
        <v>14.188473533282906</v>
      </c>
      <c r="V420" s="196">
        <f ca="1">IF($L420=1,'Census Tract'!Q416*'DAC Adjustment'!$O$5,'Census Tract'!Q416)</f>
        <v>30.895300873812296</v>
      </c>
      <c r="W420" s="196">
        <f ca="1">IF($L420=1,'Census Tract'!R416*'DAC Adjustment'!$O$5,'Census Tract'!R416)</f>
        <v>0.39737435306708241</v>
      </c>
      <c r="X420" s="196">
        <f ca="1">IF($L420=1,'Census Tract'!S416*'DAC Adjustment'!$O$5,'Census Tract'!S416)</f>
        <v>2.0585703831803861</v>
      </c>
      <c r="Y420" s="196">
        <f ca="1">IF($L420=1,'Census Tract'!T416*'DAC Adjustment'!$O$5,'Census Tract'!T416)</f>
        <v>9.4858319424666018</v>
      </c>
      <c r="Z420" s="197">
        <f ca="1">IF($L420=1,'Census Tract'!U416*'DAC Adjustment'!$O$5,'Census Tract'!U416)</f>
        <v>20.616651871778128</v>
      </c>
    </row>
    <row r="421" spans="1:26" x14ac:dyDescent="0.25">
      <c r="A421" s="193">
        <v>45</v>
      </c>
      <c r="B421" s="53" t="s">
        <v>49</v>
      </c>
      <c r="C421" s="173">
        <v>41045970900</v>
      </c>
      <c r="D421" s="53">
        <v>5781</v>
      </c>
      <c r="E421" s="173">
        <f t="shared" si="25"/>
        <v>30412</v>
      </c>
      <c r="F421" s="53">
        <v>27400</v>
      </c>
      <c r="G421" s="53">
        <v>66</v>
      </c>
      <c r="H421" s="53">
        <v>33</v>
      </c>
      <c r="I421" s="53">
        <v>51906</v>
      </c>
      <c r="J421" s="194">
        <f t="shared" si="26"/>
        <v>0</v>
      </c>
      <c r="K421" s="172">
        <f>VLOOKUP($C421,'DAC Definition'!$A$6:$D$834,MATCH('DAC Definition'!$A$3,'DAC Definition'!$A$6:$D$6,0),FALSE)</f>
        <v>0</v>
      </c>
      <c r="L421" s="172">
        <f t="shared" si="27"/>
        <v>0</v>
      </c>
      <c r="M421" s="173">
        <f>'Census Tract'!G417</f>
        <v>2440</v>
      </c>
      <c r="N421" s="195">
        <f t="shared" si="24"/>
        <v>5.877372262773723</v>
      </c>
      <c r="O421" s="196">
        <f ca="1">IF($L421=1,'Census Tract'!J417*'DAC Adjustment'!$O$5,'Census Tract'!J417)</f>
        <v>2.4385194699256609</v>
      </c>
      <c r="P421" s="196">
        <f ca="1">IF($L421=1,'Census Tract'!K417*'DAC Adjustment'!$O$5,'Census Tract'!K417)</f>
        <v>12.300807384181068</v>
      </c>
      <c r="Q421" s="196">
        <f ca="1">IF($L421=1,'Census Tract'!L417*'DAC Adjustment'!$O$5,'Census Tract'!L417)</f>
        <v>56.996527994354025</v>
      </c>
      <c r="R421" s="196">
        <f ca="1">IF($L421=1,'Census Tract'!M417*'DAC Adjustment'!$O$5,'Census Tract'!M417)</f>
        <v>123.98552031933617</v>
      </c>
      <c r="S421" s="196">
        <f ca="1">IF($L421=1,'Census Tract'!N417*'DAC Adjustment'!$O$5,'Census Tract'!N417)</f>
        <v>0.92308931599637378</v>
      </c>
      <c r="T421" s="196">
        <f ca="1">IF($L421=1,'Census Tract'!O417*'DAC Adjustment'!$O$5,'Census Tract'!O417)</f>
        <v>4.8247951981836437</v>
      </c>
      <c r="U421" s="196">
        <f ca="1">IF($L421=1,'Census Tract'!P417*'DAC Adjustment'!$O$5,'Census Tract'!P417)</f>
        <v>22.509794349462652</v>
      </c>
      <c r="V421" s="196">
        <f ca="1">IF($L421=1,'Census Tract'!Q417*'DAC Adjustment'!$O$5,'Census Tract'!Q417)</f>
        <v>49.014918158949911</v>
      </c>
      <c r="W421" s="196">
        <f ca="1">IF($L421=1,'Census Tract'!R417*'DAC Adjustment'!$O$5,'Census Tract'!R417)</f>
        <v>0.63042828013234153</v>
      </c>
      <c r="X421" s="196">
        <f ca="1">IF($L421=1,'Census Tract'!S417*'DAC Adjustment'!$O$5,'Census Tract'!S417)</f>
        <v>3.2658901516492742</v>
      </c>
      <c r="Y421" s="196">
        <f ca="1">IF($L421=1,'Census Tract'!T417*'DAC Adjustment'!$O$5,'Census Tract'!T417)</f>
        <v>15.049126021739296</v>
      </c>
      <c r="Z421" s="197">
        <f ca="1">IF($L421=1,'Census Tract'!U417*'DAC Adjustment'!$O$5,'Census Tract'!U417)</f>
        <v>32.708000104420861</v>
      </c>
    </row>
    <row r="422" spans="1:26" x14ac:dyDescent="0.25">
      <c r="A422" s="193">
        <v>45</v>
      </c>
      <c r="B422" s="53" t="s">
        <v>49</v>
      </c>
      <c r="C422" s="173">
        <v>41045970200</v>
      </c>
      <c r="D422" s="53">
        <v>4675</v>
      </c>
      <c r="E422" s="173">
        <f t="shared" si="25"/>
        <v>30412</v>
      </c>
      <c r="F422" s="53">
        <v>27400</v>
      </c>
      <c r="G422" s="53">
        <v>66</v>
      </c>
      <c r="H422" s="53">
        <v>33</v>
      </c>
      <c r="I422" s="53">
        <v>47689</v>
      </c>
      <c r="J422" s="194">
        <f t="shared" si="26"/>
        <v>1</v>
      </c>
      <c r="K422" s="172">
        <f>VLOOKUP($C422,'DAC Definition'!$A$6:$D$834,MATCH('DAC Definition'!$A$3,'DAC Definition'!$A$6:$D$6,0),FALSE)</f>
        <v>0</v>
      </c>
      <c r="L422" s="172">
        <f t="shared" si="27"/>
        <v>1</v>
      </c>
      <c r="M422" s="173">
        <f>'Census Tract'!G418</f>
        <v>3603</v>
      </c>
      <c r="N422" s="195">
        <f t="shared" si="24"/>
        <v>8.6787591240875912</v>
      </c>
      <c r="O422" s="196">
        <f ca="1">IF($L422=1,'Census Tract'!J418*'DAC Adjustment'!$O$5,'Census Tract'!J418)</f>
        <v>2.3835874780858104</v>
      </c>
      <c r="P422" s="196">
        <f ca="1">IF($L422=1,'Census Tract'!K418*'DAC Adjustment'!$O$5,'Census Tract'!K418)</f>
        <v>12.023709801330106</v>
      </c>
      <c r="Q422" s="196">
        <f ca="1">IF($L422=1,'Census Tract'!L418*'DAC Adjustment'!$O$5,'Census Tract'!L418)</f>
        <v>55.71257974243332</v>
      </c>
      <c r="R422" s="196">
        <f ca="1">IF($L422=1,'Census Tract'!M418*'DAC Adjustment'!$O$5,'Census Tract'!M418)</f>
        <v>121.19252576897935</v>
      </c>
      <c r="S422" s="196">
        <f ca="1">IF($L422=1,'Census Tract'!N418*'DAC Adjustment'!$O$5,'Census Tract'!N418)</f>
        <v>1.7038375028355199</v>
      </c>
      <c r="T422" s="196">
        <f ca="1">IF($L422=1,'Census Tract'!O418*'DAC Adjustment'!$O$5,'Census Tract'!O418)</f>
        <v>8.9056030220572069</v>
      </c>
      <c r="U422" s="196">
        <f ca="1">IF($L422=1,'Census Tract'!P418*'DAC Adjustment'!$O$5,'Census Tract'!P418)</f>
        <v>41.54855995958706</v>
      </c>
      <c r="V422" s="196">
        <f ca="1">IF($L422=1,'Census Tract'!Q418*'DAC Adjustment'!$O$5,'Census Tract'!Q418)</f>
        <v>90.471695761627316</v>
      </c>
      <c r="W422" s="196">
        <f ca="1">IF($L422=1,'Census Tract'!R418*'DAC Adjustment'!$O$5,'Census Tract'!R418)</f>
        <v>1.163644002723784</v>
      </c>
      <c r="X422" s="196">
        <f ca="1">IF($L422=1,'Census Tract'!S418*'DAC Adjustment'!$O$5,'Census Tract'!S418)</f>
        <v>6.0281773649550896</v>
      </c>
      <c r="Y422" s="196">
        <f ca="1">IF($L422=1,'Census Tract'!T418*'DAC Adjustment'!$O$5,'Census Tract'!T418)</f>
        <v>27.777664475577197</v>
      </c>
      <c r="Z422" s="197">
        <f ca="1">IF($L422=1,'Census Tract'!U418*'DAC Adjustment'!$O$5,'Census Tract'!U418)</f>
        <v>60.372399782903877</v>
      </c>
    </row>
    <row r="423" spans="1:26" x14ac:dyDescent="0.25">
      <c r="A423" s="193">
        <v>45</v>
      </c>
      <c r="B423" s="53" t="s">
        <v>49</v>
      </c>
      <c r="C423" s="173">
        <v>41045970600</v>
      </c>
      <c r="D423" s="53">
        <v>4196</v>
      </c>
      <c r="E423" s="173">
        <f t="shared" si="25"/>
        <v>30412</v>
      </c>
      <c r="F423" s="53">
        <v>27400</v>
      </c>
      <c r="G423" s="53">
        <v>66</v>
      </c>
      <c r="H423" s="53">
        <v>33</v>
      </c>
      <c r="I423" s="53">
        <v>45045</v>
      </c>
      <c r="J423" s="194">
        <f t="shared" si="26"/>
        <v>1</v>
      </c>
      <c r="K423" s="172">
        <f>VLOOKUP($C423,'DAC Definition'!$A$6:$D$834,MATCH('DAC Definition'!$A$3,'DAC Definition'!$A$6:$D$6,0),FALSE)</f>
        <v>0</v>
      </c>
      <c r="L423" s="172">
        <f t="shared" si="27"/>
        <v>1</v>
      </c>
      <c r="M423" s="173">
        <f>'Census Tract'!G419</f>
        <v>3277</v>
      </c>
      <c r="N423" s="195">
        <f t="shared" si="24"/>
        <v>7.8935036496350373</v>
      </c>
      <c r="O423" s="196">
        <f ca="1">IF($L423=1,'Census Tract'!J419*'DAC Adjustment'!$O$5,'Census Tract'!J419)</f>
        <v>2.8464759407922413</v>
      </c>
      <c r="P423" s="196">
        <f ca="1">IF($L423=1,'Census Tract'!K419*'DAC Adjustment'!$O$5,'Census Tract'!K419)</f>
        <v>14.358692929549735</v>
      </c>
      <c r="Q423" s="196">
        <f ca="1">IF($L423=1,'Census Tract'!L419*'DAC Adjustment'!$O$5,'Census Tract'!L419)</f>
        <v>66.53186396316373</v>
      </c>
      <c r="R423" s="196">
        <f ca="1">IF($L423=1,'Census Tract'!M419*'DAC Adjustment'!$O$5,'Census Tract'!M419)</f>
        <v>144.72789942758052</v>
      </c>
      <c r="S423" s="196">
        <f ca="1">IF($L423=1,'Census Tract'!N419*'DAC Adjustment'!$O$5,'Census Tract'!N419)</f>
        <v>1.5496740207582564</v>
      </c>
      <c r="T423" s="196">
        <f ca="1">IF($L423=1,'Census Tract'!O419*'DAC Adjustment'!$O$5,'Census Tract'!O419)</f>
        <v>8.0998226764589134</v>
      </c>
      <c r="U423" s="196">
        <f ca="1">IF($L423=1,'Census Tract'!P419*'DAC Adjustment'!$O$5,'Census Tract'!P419)</f>
        <v>37.789239796715734</v>
      </c>
      <c r="V423" s="196">
        <f ca="1">IF($L423=1,'Census Tract'!Q419*'DAC Adjustment'!$O$5,'Census Tract'!Q419)</f>
        <v>82.285802667458427</v>
      </c>
      <c r="W423" s="196">
        <f ca="1">IF($L423=1,'Census Tract'!R419*'DAC Adjustment'!$O$5,'Census Tract'!R419)</f>
        <v>1.0583573124967638</v>
      </c>
      <c r="X423" s="196">
        <f ca="1">IF($L423=1,'Census Tract'!S419*'DAC Adjustment'!$O$5,'Census Tract'!S419)</f>
        <v>5.4827469400382531</v>
      </c>
      <c r="Y423" s="196">
        <f ca="1">IF($L423=1,'Census Tract'!T419*'DAC Adjustment'!$O$5,'Census Tract'!T419)</f>
        <v>25.264337076454751</v>
      </c>
      <c r="Z423" s="197">
        <f ca="1">IF($L423=1,'Census Tract'!U419*'DAC Adjustment'!$O$5,'Census Tract'!U419)</f>
        <v>54.909895667104081</v>
      </c>
    </row>
    <row r="424" spans="1:26" x14ac:dyDescent="0.25">
      <c r="A424" s="193">
        <v>45</v>
      </c>
      <c r="B424" s="53" t="s">
        <v>49</v>
      </c>
      <c r="C424" s="173">
        <v>41045940000</v>
      </c>
      <c r="D424" s="53">
        <v>0</v>
      </c>
      <c r="E424" s="173">
        <f t="shared" si="25"/>
        <v>30412</v>
      </c>
      <c r="F424" s="53">
        <v>27400</v>
      </c>
      <c r="G424" s="53">
        <v>66</v>
      </c>
      <c r="H424" s="53">
        <v>33</v>
      </c>
      <c r="I424" s="53">
        <v>0</v>
      </c>
      <c r="J424" s="194">
        <f t="shared" si="26"/>
        <v>1</v>
      </c>
      <c r="K424" s="172">
        <f>VLOOKUP($C424,'DAC Definition'!$A$6:$D$834,MATCH('DAC Definition'!$A$3,'DAC Definition'!$A$6:$D$6,0),FALSE)</f>
        <v>0</v>
      </c>
      <c r="L424" s="172">
        <f t="shared" si="27"/>
        <v>1</v>
      </c>
      <c r="M424" s="173">
        <f>'Census Tract'!G420</f>
        <v>0</v>
      </c>
      <c r="N424" s="195">
        <f t="shared" si="24"/>
        <v>0</v>
      </c>
      <c r="O424" s="196">
        <f ca="1">IF($L424=1,'Census Tract'!J420*'DAC Adjustment'!$O$5,'Census Tract'!J420)</f>
        <v>0</v>
      </c>
      <c r="P424" s="196">
        <f ca="1">IF($L424=1,'Census Tract'!K420*'DAC Adjustment'!$O$5,'Census Tract'!K420)</f>
        <v>0</v>
      </c>
      <c r="Q424" s="196">
        <f ca="1">IF($L424=1,'Census Tract'!L420*'DAC Adjustment'!$O$5,'Census Tract'!L420)</f>
        <v>0</v>
      </c>
      <c r="R424" s="196">
        <f ca="1">IF($L424=1,'Census Tract'!M420*'DAC Adjustment'!$O$5,'Census Tract'!M420)</f>
        <v>0</v>
      </c>
      <c r="S424" s="196">
        <f ca="1">IF($L424=1,'Census Tract'!N420*'DAC Adjustment'!$O$5,'Census Tract'!N420)</f>
        <v>0</v>
      </c>
      <c r="T424" s="196">
        <f ca="1">IF($L424=1,'Census Tract'!O420*'DAC Adjustment'!$O$5,'Census Tract'!O420)</f>
        <v>0</v>
      </c>
      <c r="U424" s="196">
        <f ca="1">IF($L424=1,'Census Tract'!P420*'DAC Adjustment'!$O$5,'Census Tract'!P420)</f>
        <v>0</v>
      </c>
      <c r="V424" s="196">
        <f ca="1">IF($L424=1,'Census Tract'!Q420*'DAC Adjustment'!$O$5,'Census Tract'!Q420)</f>
        <v>0</v>
      </c>
      <c r="W424" s="196">
        <f ca="1">IF($L424=1,'Census Tract'!R420*'DAC Adjustment'!$O$5,'Census Tract'!R420)</f>
        <v>0</v>
      </c>
      <c r="X424" s="196">
        <f ca="1">IF($L424=1,'Census Tract'!S420*'DAC Adjustment'!$O$5,'Census Tract'!S420)</f>
        <v>0</v>
      </c>
      <c r="Y424" s="196">
        <f ca="1">IF($L424=1,'Census Tract'!T420*'DAC Adjustment'!$O$5,'Census Tract'!T420)</f>
        <v>0</v>
      </c>
      <c r="Z424" s="197">
        <f ca="1">IF($L424=1,'Census Tract'!U420*'DAC Adjustment'!$O$5,'Census Tract'!U420)</f>
        <v>0</v>
      </c>
    </row>
    <row r="425" spans="1:26" x14ac:dyDescent="0.25">
      <c r="A425" s="193">
        <v>45</v>
      </c>
      <c r="B425" s="53" t="s">
        <v>49</v>
      </c>
      <c r="C425" s="173">
        <v>41045970500</v>
      </c>
      <c r="D425" s="53">
        <v>4693</v>
      </c>
      <c r="E425" s="173">
        <f t="shared" si="25"/>
        <v>30412</v>
      </c>
      <c r="F425" s="53">
        <v>27400</v>
      </c>
      <c r="G425" s="53">
        <v>66</v>
      </c>
      <c r="H425" s="53">
        <v>33</v>
      </c>
      <c r="I425" s="53">
        <v>44198</v>
      </c>
      <c r="J425" s="194">
        <f t="shared" si="26"/>
        <v>1</v>
      </c>
      <c r="K425" s="172">
        <f>VLOOKUP($C425,'DAC Definition'!$A$6:$D$834,MATCH('DAC Definition'!$A$3,'DAC Definition'!$A$6:$D$6,0),FALSE)</f>
        <v>0</v>
      </c>
      <c r="L425" s="172">
        <f t="shared" si="27"/>
        <v>1</v>
      </c>
      <c r="M425" s="173">
        <f>'Census Tract'!G421</f>
        <v>3612</v>
      </c>
      <c r="N425" s="195">
        <f t="shared" si="24"/>
        <v>8.7004379562043805</v>
      </c>
      <c r="O425" s="196">
        <f ca="1">IF($L425=1,'Census Tract'!J421*'DAC Adjustment'!$O$5,'Census Tract'!J421)</f>
        <v>2.448891244608709</v>
      </c>
      <c r="P425" s="196">
        <f ca="1">IF($L425=1,'Census Tract'!K421*'DAC Adjustment'!$O$5,'Census Tract'!K421)</f>
        <v>12.353126508215864</v>
      </c>
      <c r="Q425" s="196">
        <f ca="1">IF($L425=1,'Census Tract'!L421*'DAC Adjustment'!$O$5,'Census Tract'!L421)</f>
        <v>57.238951790171214</v>
      </c>
      <c r="R425" s="196">
        <f ca="1">IF($L425=1,'Census Tract'!M421*'DAC Adjustment'!$O$5,'Census Tract'!M421)</f>
        <v>124.5128689407322</v>
      </c>
      <c r="S425" s="196">
        <f ca="1">IF($L425=1,'Census Tract'!N421*'DAC Adjustment'!$O$5,'Census Tract'!N421)</f>
        <v>1.7080935498867325</v>
      </c>
      <c r="T425" s="196">
        <f ca="1">IF($L425=1,'Census Tract'!O421*'DAC Adjustment'!$O$5,'Census Tract'!O421)</f>
        <v>8.9278484917209617</v>
      </c>
      <c r="U425" s="196">
        <f ca="1">IF($L425=1,'Census Tract'!P421*'DAC Adjustment'!$O$5,'Census Tract'!P421)</f>
        <v>41.652344872058961</v>
      </c>
      <c r="V425" s="196">
        <f ca="1">IF($L425=1,'Census Tract'!Q421*'DAC Adjustment'!$O$5,'Census Tract'!Q421)</f>
        <v>90.69768667527002</v>
      </c>
      <c r="W425" s="196">
        <f ca="1">IF($L425=1,'Census Tract'!R421*'DAC Adjustment'!$O$5,'Census Tract'!R421)</f>
        <v>1.1665506904907876</v>
      </c>
      <c r="X425" s="196">
        <f ca="1">IF($L425=1,'Census Tract'!S421*'DAC Adjustment'!$O$5,'Census Tract'!S421)</f>
        <v>6.043235260121504</v>
      </c>
      <c r="Y425" s="196">
        <f ca="1">IF($L425=1,'Census Tract'!T421*'DAC Adjustment'!$O$5,'Census Tract'!T421)</f>
        <v>27.847050814816768</v>
      </c>
      <c r="Z425" s="197">
        <f ca="1">IF($L425=1,'Census Tract'!U421*'DAC Adjustment'!$O$5,'Census Tract'!U421)</f>
        <v>60.523205111254171</v>
      </c>
    </row>
    <row r="426" spans="1:26" x14ac:dyDescent="0.25">
      <c r="A426" s="193">
        <v>45</v>
      </c>
      <c r="B426" s="53" t="s">
        <v>49</v>
      </c>
      <c r="C426" s="173">
        <v>41045970400</v>
      </c>
      <c r="D426" s="53">
        <v>5130</v>
      </c>
      <c r="E426" s="173">
        <f t="shared" si="25"/>
        <v>30412</v>
      </c>
      <c r="F426" s="53">
        <v>27400</v>
      </c>
      <c r="G426" s="53">
        <v>66</v>
      </c>
      <c r="H426" s="53">
        <v>33</v>
      </c>
      <c r="I426" s="53">
        <v>31833</v>
      </c>
      <c r="J426" s="194">
        <f t="shared" si="26"/>
        <v>1</v>
      </c>
      <c r="K426" s="172">
        <f>VLOOKUP($C426,'DAC Definition'!$A$6:$D$834,MATCH('DAC Definition'!$A$3,'DAC Definition'!$A$6:$D$6,0),FALSE)</f>
        <v>1</v>
      </c>
      <c r="L426" s="172">
        <f t="shared" si="27"/>
        <v>1</v>
      </c>
      <c r="M426" s="173">
        <f>'Census Tract'!G422</f>
        <v>2504</v>
      </c>
      <c r="N426" s="195">
        <f t="shared" si="24"/>
        <v>6.0315328467153284</v>
      </c>
      <c r="O426" s="196">
        <f ca="1">IF($L426=1,'Census Tract'!J422*'DAC Adjustment'!$O$5,'Census Tract'!J422)</f>
        <v>3.2188149056200954</v>
      </c>
      <c r="P426" s="196">
        <f ca="1">IF($L426=1,'Census Tract'!K422*'DAC Adjustment'!$O$5,'Census Tract'!K422)</f>
        <v>15.996127099444312</v>
      </c>
      <c r="Q426" s="196">
        <f ca="1">IF($L426=1,'Census Tract'!L422*'DAC Adjustment'!$O$5,'Census Tract'!L422)</f>
        <v>73.604328032658998</v>
      </c>
      <c r="R426" s="196">
        <f ca="1">IF($L426=1,'Census Tract'!M422*'DAC Adjustment'!$O$5,'Census Tract'!M422)</f>
        <v>159.86344852493278</v>
      </c>
      <c r="S426" s="196">
        <f ca="1">IF($L426=1,'Census Tract'!N422*'DAC Adjustment'!$O$5,'Census Tract'!N422)</f>
        <v>0.89310619414471981</v>
      </c>
      <c r="T426" s="196">
        <f ca="1">IF($L426=1,'Census Tract'!O422*'DAC Adjustment'!$O$5,'Census Tract'!O422)</f>
        <v>4.2499223113234681</v>
      </c>
      <c r="U426" s="196">
        <f ca="1">IF($L426=1,'Census Tract'!P422*'DAC Adjustment'!$O$5,'Census Tract'!P422)</f>
        <v>19.383005037467608</v>
      </c>
      <c r="V426" s="196">
        <f ca="1">IF($L426=1,'Census Tract'!Q422*'DAC Adjustment'!$O$5,'Census Tract'!Q422)</f>
        <v>42.042078744860667</v>
      </c>
      <c r="W426" s="196">
        <f ca="1">IF($L426=1,'Census Tract'!R422*'DAC Adjustment'!$O$5,'Census Tract'!R422)</f>
        <v>0.37182991786375302</v>
      </c>
      <c r="X426" s="196">
        <f ca="1">IF($L426=1,'Census Tract'!S422*'DAC Adjustment'!$O$5,'Census Tract'!S422)</f>
        <v>1.7662424247043469</v>
      </c>
      <c r="Y426" s="196">
        <f ca="1">IF($L426=1,'Census Tract'!T422*'DAC Adjustment'!$O$5,'Census Tract'!T422)</f>
        <v>7.7497707533544826</v>
      </c>
      <c r="Z426" s="197">
        <f ca="1">IF($L426=1,'Census Tract'!U422*'DAC Adjustment'!$O$5,'Census Tract'!U422)</f>
        <v>16.648859193633726</v>
      </c>
    </row>
    <row r="427" spans="1:26" x14ac:dyDescent="0.25">
      <c r="A427" s="193">
        <v>45</v>
      </c>
      <c r="B427" s="53" t="s">
        <v>49</v>
      </c>
      <c r="C427" s="173">
        <v>41045970700</v>
      </c>
      <c r="D427" s="53">
        <v>1575</v>
      </c>
      <c r="E427" s="173">
        <f t="shared" si="25"/>
        <v>30412</v>
      </c>
      <c r="F427" s="53">
        <v>27400</v>
      </c>
      <c r="G427" s="53">
        <v>66</v>
      </c>
      <c r="H427" s="53">
        <v>33</v>
      </c>
      <c r="I427" s="53">
        <v>46375</v>
      </c>
      <c r="J427" s="194">
        <f t="shared" si="26"/>
        <v>1</v>
      </c>
      <c r="K427" s="172">
        <f>VLOOKUP($C427,'DAC Definition'!$A$6:$D$834,MATCH('DAC Definition'!$A$3,'DAC Definition'!$A$6:$D$6,0),FALSE)</f>
        <v>0</v>
      </c>
      <c r="L427" s="172">
        <f t="shared" si="27"/>
        <v>1</v>
      </c>
      <c r="M427" s="173">
        <f>'Census Tract'!G423</f>
        <v>1500</v>
      </c>
      <c r="N427" s="195">
        <f t="shared" si="24"/>
        <v>3.613138686131387</v>
      </c>
      <c r="O427" s="196">
        <f ca="1">IF($L427=1,'Census Tract'!J423*'DAC Adjustment'!$O$5,'Census Tract'!J423)</f>
        <v>0.58581319969071077</v>
      </c>
      <c r="P427" s="196">
        <f ca="1">IF($L427=1,'Census Tract'!K423*'DAC Adjustment'!$O$5,'Census Tract'!K423)</f>
        <v>2.9550616352986969</v>
      </c>
      <c r="Q427" s="196">
        <f ca="1">IF($L427=1,'Census Tract'!L423*'DAC Adjustment'!$O$5,'Census Tract'!L423)</f>
        <v>13.692455134119388</v>
      </c>
      <c r="R427" s="196">
        <f ca="1">IF($L427=1,'Census Tract'!M423*'DAC Adjustment'!$O$5,'Census Tract'!M423)</f>
        <v>29.785431393665355</v>
      </c>
      <c r="S427" s="196">
        <f ca="1">IF($L427=1,'Census Tract'!N423*'DAC Adjustment'!$O$5,'Census Tract'!N423)</f>
        <v>0.70934117520213158</v>
      </c>
      <c r="T427" s="196">
        <f ca="1">IF($L427=1,'Census Tract'!O423*'DAC Adjustment'!$O$5,'Census Tract'!O423)</f>
        <v>3.7075782772927592</v>
      </c>
      <c r="U427" s="196">
        <f ca="1">IF($L427=1,'Census Tract'!P423*'DAC Adjustment'!$O$5,'Census Tract'!P423)</f>
        <v>17.297485411984617</v>
      </c>
      <c r="V427" s="196">
        <f ca="1">IF($L427=1,'Census Tract'!Q423*'DAC Adjustment'!$O$5,'Census Tract'!Q423)</f>
        <v>37.665152273783235</v>
      </c>
      <c r="W427" s="196">
        <f ca="1">IF($L427=1,'Census Tract'!R423*'DAC Adjustment'!$O$5,'Census Tract'!R423)</f>
        <v>0.48444796116727057</v>
      </c>
      <c r="X427" s="196">
        <f ca="1">IF($L427=1,'Census Tract'!S423*'DAC Adjustment'!$O$5,'Census Tract'!S423)</f>
        <v>2.5096491944026185</v>
      </c>
      <c r="Y427" s="196">
        <f ca="1">IF($L427=1,'Census Tract'!T423*'DAC Adjustment'!$O$5,'Census Tract'!T423)</f>
        <v>11.56438987326278</v>
      </c>
      <c r="Z427" s="197">
        <f ca="1">IF($L427=1,'Census Tract'!U423*'DAC Adjustment'!$O$5,'Census Tract'!U423)</f>
        <v>25.134221391716849</v>
      </c>
    </row>
    <row r="428" spans="1:26" x14ac:dyDescent="0.25">
      <c r="A428" s="193">
        <v>45</v>
      </c>
      <c r="B428" s="53" t="s">
        <v>49</v>
      </c>
      <c r="C428" s="173">
        <v>41045970300</v>
      </c>
      <c r="D428" s="53">
        <v>4362</v>
      </c>
      <c r="E428" s="173">
        <f t="shared" si="25"/>
        <v>30412</v>
      </c>
      <c r="F428" s="53">
        <v>27400</v>
      </c>
      <c r="G428" s="53">
        <v>66</v>
      </c>
      <c r="H428" s="53">
        <v>33</v>
      </c>
      <c r="I428" s="53">
        <v>37282</v>
      </c>
      <c r="J428" s="194">
        <f t="shared" si="26"/>
        <v>1</v>
      </c>
      <c r="K428" s="172">
        <f>VLOOKUP($C428,'DAC Definition'!$A$6:$D$834,MATCH('DAC Definition'!$A$3,'DAC Definition'!$A$6:$D$6,0),FALSE)</f>
        <v>0</v>
      </c>
      <c r="L428" s="172">
        <f t="shared" si="27"/>
        <v>1</v>
      </c>
      <c r="M428" s="173">
        <f>'Census Tract'!G424</f>
        <v>2888</v>
      </c>
      <c r="N428" s="195">
        <f t="shared" si="24"/>
        <v>6.9564963503649633</v>
      </c>
      <c r="O428" s="196">
        <f ca="1">IF($L428=1,'Census Tract'!J424*'DAC Adjustment'!$O$5,'Census Tract'!J424)</f>
        <v>1.6281870030178665</v>
      </c>
      <c r="P428" s="196">
        <f ca="1">IF($L428=1,'Census Tract'!K424*'DAC Adjustment'!$O$5,'Census Tract'!K424)</f>
        <v>8.0913898455182149</v>
      </c>
      <c r="Q428" s="196">
        <f ca="1">IF($L428=1,'Census Tract'!L424*'DAC Adjustment'!$O$5,'Census Tract'!L424)</f>
        <v>37.231594168211991</v>
      </c>
      <c r="R428" s="196">
        <f ca="1">IF($L428=1,'Census Tract'!M424*'DAC Adjustment'!$O$5,'Census Tract'!M424)</f>
        <v>80.864416494233794</v>
      </c>
      <c r="S428" s="196">
        <f ca="1">IF($L428=1,'Census Tract'!N424*'DAC Adjustment'!$O$5,'Census Tract'!N424)</f>
        <v>1.0300681664097247</v>
      </c>
      <c r="T428" s="196">
        <f ca="1">IF($L428=1,'Census Tract'!O424*'DAC Adjustment'!$O$5,'Census Tract'!O424)</f>
        <v>4.9016675859034251</v>
      </c>
      <c r="U428" s="196">
        <f ca="1">IF($L428=1,'Census Tract'!P424*'DAC Adjustment'!$O$5,'Census Tract'!P424)</f>
        <v>22.355478653437082</v>
      </c>
      <c r="V428" s="196">
        <f ca="1">IF($L428=1,'Census Tract'!Q424*'DAC Adjustment'!$O$5,'Census Tract'!Q424)</f>
        <v>48.489426284008623</v>
      </c>
      <c r="W428" s="196">
        <f ca="1">IF($L428=1,'Census Tract'!R424*'DAC Adjustment'!$O$5,'Census Tract'!R424)</f>
        <v>0.42885175830292283</v>
      </c>
      <c r="X428" s="196">
        <f ca="1">IF($L428=1,'Census Tract'!S424*'DAC Adjustment'!$O$5,'Census Tract'!S424)</f>
        <v>2.0371038828059715</v>
      </c>
      <c r="Y428" s="196">
        <f ca="1">IF($L428=1,'Census Tract'!T424*'DAC Adjustment'!$O$5,'Census Tract'!T424)</f>
        <v>8.9382339998752975</v>
      </c>
      <c r="Z428" s="197">
        <f ca="1">IF($L428=1,'Census Tract'!U424*'DAC Adjustment'!$O$5,'Census Tract'!U424)</f>
        <v>19.20203887828043</v>
      </c>
    </row>
    <row r="429" spans="1:26" x14ac:dyDescent="0.25">
      <c r="A429" s="193">
        <v>47</v>
      </c>
      <c r="B429" s="53" t="s">
        <v>50</v>
      </c>
      <c r="C429" s="173">
        <v>41047002600</v>
      </c>
      <c r="D429" s="53">
        <v>2079</v>
      </c>
      <c r="E429" s="173">
        <f t="shared" si="25"/>
        <v>339641</v>
      </c>
      <c r="F429" s="53">
        <v>304076</v>
      </c>
      <c r="G429" s="53">
        <v>1879</v>
      </c>
      <c r="H429" s="53">
        <v>457</v>
      </c>
      <c r="I429" s="53">
        <v>93594</v>
      </c>
      <c r="J429" s="194">
        <f t="shared" si="26"/>
        <v>0</v>
      </c>
      <c r="K429" s="172">
        <f>VLOOKUP($C429,'DAC Definition'!$A$6:$D$834,MATCH('DAC Definition'!$A$3,'DAC Definition'!$A$6:$D$6,0),FALSE)</f>
        <v>0</v>
      </c>
      <c r="L429" s="172">
        <f t="shared" si="27"/>
        <v>0</v>
      </c>
      <c r="M429" s="173">
        <f>'Census Tract'!G425</f>
        <v>1745</v>
      </c>
      <c r="N429" s="195">
        <f t="shared" si="24"/>
        <v>10.783011483971112</v>
      </c>
      <c r="O429" s="196">
        <f ca="1">IF($L429=1,'Census Tract'!J425*'DAC Adjustment'!$O$5,'Census Tract'!J425)</f>
        <v>1.6932882519584611</v>
      </c>
      <c r="P429" s="196">
        <f ca="1">IF($L429=1,'Census Tract'!K425*'DAC Adjustment'!$O$5,'Census Tract'!K425)</f>
        <v>8.5415814350141996</v>
      </c>
      <c r="Q429" s="196">
        <f ca="1">IF($L429=1,'Census Tract'!L425*'DAC Adjustment'!$O$5,'Census Tract'!L425)</f>
        <v>39.577929331933291</v>
      </c>
      <c r="R429" s="196">
        <f ca="1">IF($L429=1,'Census Tract'!M425*'DAC Adjustment'!$O$5,'Census Tract'!M425)</f>
        <v>86.094545300509424</v>
      </c>
      <c r="S429" s="196">
        <f ca="1">IF($L429=1,'Census Tract'!N425*'DAC Adjustment'!$O$5,'Census Tract'!N425)</f>
        <v>0.63909362458078423</v>
      </c>
      <c r="T429" s="196">
        <f ca="1">IF($L429=1,'Census Tract'!O425*'DAC Adjustment'!$O$5,'Census Tract'!O425)</f>
        <v>3.3404089914515502</v>
      </c>
      <c r="U429" s="196">
        <f ca="1">IF($L429=1,'Census Tract'!P425*'DAC Adjustment'!$O$5,'Census Tract'!P425)</f>
        <v>15.584478999020996</v>
      </c>
      <c r="V429" s="196">
        <f ca="1">IF($L429=1,'Census Tract'!Q425*'DAC Adjustment'!$O$5,'Census Tract'!Q425)</f>
        <v>33.935092912349184</v>
      </c>
      <c r="W429" s="196">
        <f ca="1">IF($L429=1,'Census Tract'!R425*'DAC Adjustment'!$O$5,'Census Tract'!R425)</f>
        <v>0.43647205921034715</v>
      </c>
      <c r="X429" s="196">
        <f ca="1">IF($L429=1,'Census Tract'!S425*'DAC Adjustment'!$O$5,'Census Tract'!S425)</f>
        <v>2.2611133487633404</v>
      </c>
      <c r="Y429" s="196">
        <f ca="1">IF($L429=1,'Census Tract'!T425*'DAC Adjustment'!$O$5,'Census Tract'!T425)</f>
        <v>10.419143986760375</v>
      </c>
      <c r="Z429" s="197">
        <f ca="1">IF($L429=1,'Census Tract'!U425*'DAC Adjustment'!$O$5,'Census Tract'!U425)</f>
        <v>22.64512650865208</v>
      </c>
    </row>
    <row r="430" spans="1:26" x14ac:dyDescent="0.25">
      <c r="A430" s="193">
        <v>47</v>
      </c>
      <c r="B430" s="53" t="s">
        <v>50</v>
      </c>
      <c r="C430" s="173">
        <v>41047002202</v>
      </c>
      <c r="D430" s="53">
        <v>6850</v>
      </c>
      <c r="E430" s="173">
        <f t="shared" si="25"/>
        <v>339641</v>
      </c>
      <c r="F430" s="53">
        <v>304076</v>
      </c>
      <c r="G430" s="53">
        <v>1879</v>
      </c>
      <c r="H430" s="53">
        <v>457</v>
      </c>
      <c r="I430" s="53">
        <v>79897</v>
      </c>
      <c r="J430" s="194">
        <f t="shared" si="26"/>
        <v>0</v>
      </c>
      <c r="K430" s="172">
        <f>VLOOKUP($C430,'DAC Definition'!$A$6:$D$834,MATCH('DAC Definition'!$A$3,'DAC Definition'!$A$6:$D$6,0),FALSE)</f>
        <v>0</v>
      </c>
      <c r="L430" s="172">
        <f t="shared" si="27"/>
        <v>0</v>
      </c>
      <c r="M430" s="173">
        <f>'Census Tract'!G426</f>
        <v>4732</v>
      </c>
      <c r="N430" s="195">
        <f t="shared" si="24"/>
        <v>29.240808218997881</v>
      </c>
      <c r="O430" s="196">
        <f ca="1">IF($L430=1,'Census Tract'!J426*'DAC Adjustment'!$O$5,'Census Tract'!J426)</f>
        <v>0.44319738490451721</v>
      </c>
      <c r="P430" s="196">
        <f ca="1">IF($L430=1,'Census Tract'!K426*'DAC Adjustment'!$O$5,'Census Tract'!K426)</f>
        <v>2.2025005807869649</v>
      </c>
      <c r="Q430" s="196">
        <f ca="1">IF($L430=1,'Census Tract'!L426*'DAC Adjustment'!$O$5,'Census Tract'!L426)</f>
        <v>10.134551584426793</v>
      </c>
      <c r="R430" s="196">
        <f ca="1">IF($L430=1,'Census Tract'!M426*'DAC Adjustment'!$O$5,'Census Tract'!M426)</f>
        <v>22.011536669710701</v>
      </c>
      <c r="S430" s="196">
        <f ca="1">IF($L430=1,'Census Tract'!N426*'DAC Adjustment'!$O$5,'Census Tract'!N426)</f>
        <v>1.3071296188937818</v>
      </c>
      <c r="T430" s="196">
        <f ca="1">IF($L430=1,'Census Tract'!O426*'DAC Adjustment'!$O$5,'Census Tract'!O426)</f>
        <v>6.2200882353619136</v>
      </c>
      <c r="U430" s="196">
        <f ca="1">IF($L430=1,'Census Tract'!P426*'DAC Adjustment'!$O$5,'Census Tract'!P426)</f>
        <v>28.368518944048216</v>
      </c>
      <c r="V430" s="196">
        <f ca="1">IF($L430=1,'Census Tract'!Q426*'DAC Adjustment'!$O$5,'Census Tract'!Q426)</f>
        <v>61.531816403870117</v>
      </c>
      <c r="W430" s="196">
        <f ca="1">IF($L430=1,'Census Tract'!R426*'DAC Adjustment'!$O$5,'Census Tract'!R426)</f>
        <v>0.54420168846326122</v>
      </c>
      <c r="X430" s="196">
        <f ca="1">IF($L430=1,'Census Tract'!S426*'DAC Adjustment'!$O$5,'Census Tract'!S426)</f>
        <v>2.5850316598562482</v>
      </c>
      <c r="Y430" s="196">
        <f ca="1">IF($L430=1,'Census Tract'!T426*'DAC Adjustment'!$O$5,'Census Tract'!T426)</f>
        <v>11.342385662264205</v>
      </c>
      <c r="Z430" s="197">
        <f ca="1">IF($L430=1,'Census Tract'!U426*'DAC Adjustment'!$O$5,'Census Tract'!U426)</f>
        <v>24.366886172624969</v>
      </c>
    </row>
    <row r="431" spans="1:26" x14ac:dyDescent="0.25">
      <c r="A431" s="193">
        <v>47</v>
      </c>
      <c r="B431" s="53" t="s">
        <v>50</v>
      </c>
      <c r="C431" s="173">
        <v>41047001300</v>
      </c>
      <c r="D431" s="53">
        <v>4203</v>
      </c>
      <c r="E431" s="173">
        <f t="shared" si="25"/>
        <v>339641</v>
      </c>
      <c r="F431" s="53">
        <v>304076</v>
      </c>
      <c r="G431" s="53">
        <v>1879</v>
      </c>
      <c r="H431" s="53">
        <v>457</v>
      </c>
      <c r="I431" s="53">
        <v>70448</v>
      </c>
      <c r="J431" s="194">
        <f t="shared" si="26"/>
        <v>0</v>
      </c>
      <c r="K431" s="172">
        <f>VLOOKUP($C431,'DAC Definition'!$A$6:$D$834,MATCH('DAC Definition'!$A$3,'DAC Definition'!$A$6:$D$6,0),FALSE)</f>
        <v>0</v>
      </c>
      <c r="L431" s="172">
        <f t="shared" si="27"/>
        <v>0</v>
      </c>
      <c r="M431" s="173">
        <f>'Census Tract'!G427</f>
        <v>3230</v>
      </c>
      <c r="N431" s="195">
        <f t="shared" si="24"/>
        <v>19.959385153711573</v>
      </c>
      <c r="O431" s="196">
        <f ca="1">IF($L431=1,'Census Tract'!J427*'DAC Adjustment'!$O$5,'Census Tract'!J427)</f>
        <v>0.82730178515509878</v>
      </c>
      <c r="P431" s="196">
        <f ca="1">IF($L431=1,'Census Tract'!K427*'DAC Adjustment'!$O$5,'Census Tract'!K427)</f>
        <v>4.111334417469001</v>
      </c>
      <c r="Q431" s="196">
        <f ca="1">IF($L431=1,'Census Tract'!L427*'DAC Adjustment'!$O$5,'Census Tract'!L427)</f>
        <v>18.917829624263348</v>
      </c>
      <c r="R431" s="196">
        <f ca="1">IF($L431=1,'Census Tract'!M427*'DAC Adjustment'!$O$5,'Census Tract'!M427)</f>
        <v>41.088201783459972</v>
      </c>
      <c r="S431" s="196">
        <f ca="1">IF($L431=1,'Census Tract'!N427*'DAC Adjustment'!$O$5,'Census Tract'!N427)</f>
        <v>0.89222921999723459</v>
      </c>
      <c r="T431" s="196">
        <f ca="1">IF($L431=1,'Census Tract'!O427*'DAC Adjustment'!$O$5,'Census Tract'!O427)</f>
        <v>4.2457491547377382</v>
      </c>
      <c r="U431" s="196">
        <f ca="1">IF($L431=1,'Census Tract'!P427*'DAC Adjustment'!$O$5,'Census Tract'!P427)</f>
        <v>19.363972144817353</v>
      </c>
      <c r="V431" s="196">
        <f ca="1">IF($L431=1,'Census Tract'!Q427*'DAC Adjustment'!$O$5,'Census Tract'!Q427)</f>
        <v>42.000796066039825</v>
      </c>
      <c r="W431" s="196">
        <f ca="1">IF($L431=1,'Census Tract'!R427*'DAC Adjustment'!$O$5,'Census Tract'!R427)</f>
        <v>0.37146480425535361</v>
      </c>
      <c r="X431" s="196">
        <f ca="1">IF($L431=1,'Census Tract'!S427*'DAC Adjustment'!$O$5,'Census Tract'!S427)</f>
        <v>1.7645080856584279</v>
      </c>
      <c r="Y431" s="196">
        <f ca="1">IF($L431=1,'Census Tract'!T427*'DAC Adjustment'!$O$5,'Census Tract'!T427)</f>
        <v>7.7421609655776358</v>
      </c>
      <c r="Z431" s="197">
        <f ca="1">IF($L431=1,'Census Tract'!U427*'DAC Adjustment'!$O$5,'Census Tract'!U427)</f>
        <v>16.632511060350517</v>
      </c>
    </row>
    <row r="432" spans="1:26" x14ac:dyDescent="0.25">
      <c r="A432" s="193">
        <v>47</v>
      </c>
      <c r="B432" s="53" t="s">
        <v>50</v>
      </c>
      <c r="C432" s="173">
        <v>41047000701</v>
      </c>
      <c r="D432" s="53">
        <v>8593</v>
      </c>
      <c r="E432" s="173">
        <f t="shared" si="25"/>
        <v>339641</v>
      </c>
      <c r="F432" s="53">
        <v>304076</v>
      </c>
      <c r="G432" s="53">
        <v>1879</v>
      </c>
      <c r="H432" s="53">
        <v>457</v>
      </c>
      <c r="I432" s="53">
        <v>38882</v>
      </c>
      <c r="J432" s="194">
        <f t="shared" si="26"/>
        <v>1</v>
      </c>
      <c r="K432" s="172">
        <f>VLOOKUP($C432,'DAC Definition'!$A$6:$D$834,MATCH('DAC Definition'!$A$3,'DAC Definition'!$A$6:$D$6,0),FALSE)</f>
        <v>1</v>
      </c>
      <c r="L432" s="172">
        <f t="shared" si="27"/>
        <v>1</v>
      </c>
      <c r="M432" s="173">
        <f>'Census Tract'!G428</f>
        <v>3189</v>
      </c>
      <c r="N432" s="195">
        <f t="shared" si="24"/>
        <v>19.706030729159814</v>
      </c>
      <c r="O432" s="196">
        <f ca="1">IF($L432=1,'Census Tract'!J428*'DAC Adjustment'!$O$5,'Census Tract'!J428)</f>
        <v>3.947461453683454</v>
      </c>
      <c r="P432" s="196">
        <f ca="1">IF($L432=1,'Census Tract'!K428*'DAC Adjustment'!$O$5,'Census Tract'!K428)</f>
        <v>19.617187376331355</v>
      </c>
      <c r="Q432" s="196">
        <f ca="1">IF($L432=1,'Census Tract'!L428*'DAC Adjustment'!$O$5,'Census Tract'!L428)</f>
        <v>90.266217925699664</v>
      </c>
      <c r="R432" s="196">
        <f ca="1">IF($L432=1,'Census Tract'!M428*'DAC Adjustment'!$O$5,'Census Tract'!M428)</f>
        <v>196.05190711750797</v>
      </c>
      <c r="S432" s="196">
        <f ca="1">IF($L432=1,'Census Tract'!N428*'DAC Adjustment'!$O$5,'Census Tract'!N428)</f>
        <v>1.1011296372179495</v>
      </c>
      <c r="T432" s="196">
        <f ca="1">IF($L432=1,'Census Tract'!O428*'DAC Adjustment'!$O$5,'Census Tract'!O428)</f>
        <v>5.2398196805180532</v>
      </c>
      <c r="U432" s="196">
        <f ca="1">IF($L432=1,'Census Tract'!P428*'DAC Adjustment'!$O$5,'Census Tract'!P428)</f>
        <v>23.897719492965383</v>
      </c>
      <c r="V432" s="196">
        <f ca="1">IF($L432=1,'Census Tract'!Q428*'DAC Adjustment'!$O$5,'Census Tract'!Q428)</f>
        <v>51.834573782740335</v>
      </c>
      <c r="W432" s="196">
        <f ca="1">IF($L432=1,'Census Tract'!R428*'DAC Adjustment'!$O$5,'Census Tract'!R428)</f>
        <v>0.45843702042195156</v>
      </c>
      <c r="X432" s="196">
        <f ca="1">IF($L432=1,'Census Tract'!S428*'DAC Adjustment'!$O$5,'Census Tract'!S428)</f>
        <v>2.1776378812556993</v>
      </c>
      <c r="Y432" s="196">
        <f ca="1">IF($L432=1,'Census Tract'!T428*'DAC Adjustment'!$O$5,'Census Tract'!T428)</f>
        <v>9.5548573216823076</v>
      </c>
      <c r="Z432" s="197">
        <f ca="1">IF($L432=1,'Census Tract'!U428*'DAC Adjustment'!$O$5,'Census Tract'!U428)</f>
        <v>20.5267328836911</v>
      </c>
    </row>
    <row r="433" spans="1:26" x14ac:dyDescent="0.25">
      <c r="A433" s="193">
        <v>47</v>
      </c>
      <c r="B433" s="53" t="s">
        <v>50</v>
      </c>
      <c r="C433" s="173">
        <v>41047010801</v>
      </c>
      <c r="D433" s="53">
        <v>6288</v>
      </c>
      <c r="E433" s="173">
        <f t="shared" si="25"/>
        <v>339641</v>
      </c>
      <c r="F433" s="53">
        <v>304076</v>
      </c>
      <c r="G433" s="53">
        <v>1879</v>
      </c>
      <c r="H433" s="53">
        <v>457</v>
      </c>
      <c r="I433" s="53">
        <v>63219</v>
      </c>
      <c r="J433" s="194">
        <f t="shared" si="26"/>
        <v>0</v>
      </c>
      <c r="K433" s="172">
        <f>VLOOKUP($C433,'DAC Definition'!$A$6:$D$834,MATCH('DAC Definition'!$A$3,'DAC Definition'!$A$6:$D$6,0),FALSE)</f>
        <v>0</v>
      </c>
      <c r="L433" s="172">
        <f t="shared" si="27"/>
        <v>0</v>
      </c>
      <c r="M433" s="173">
        <f>'Census Tract'!G429</f>
        <v>5358</v>
      </c>
      <c r="N433" s="195">
        <f t="shared" si="24"/>
        <v>33.10909772556861</v>
      </c>
      <c r="O433" s="196">
        <f ca="1">IF($L433=1,'Census Tract'!J429*'DAC Adjustment'!$O$5,'Census Tract'!J429)</f>
        <v>1.8131398705181345</v>
      </c>
      <c r="P433" s="196">
        <f ca="1">IF($L433=1,'Census Tract'!K429*'DAC Adjustment'!$O$5,'Census Tract'!K429)</f>
        <v>9.1461579794162944</v>
      </c>
      <c r="Q433" s="196">
        <f ca="1">IF($L433=1,'Census Tract'!L429*'DAC Adjustment'!$O$5,'Census Tract'!L429)</f>
        <v>42.379270972487554</v>
      </c>
      <c r="R433" s="196">
        <f ca="1">IF($L433=1,'Census Tract'!M429*'DAC Adjustment'!$O$5,'Census Tract'!M429)</f>
        <v>92.188351592197023</v>
      </c>
      <c r="S433" s="196">
        <f ca="1">IF($L433=1,'Census Tract'!N429*'DAC Adjustment'!$O$5,'Census Tract'!N429)</f>
        <v>1.9623287338130897</v>
      </c>
      <c r="T433" s="196">
        <f ca="1">IF($L433=1,'Census Tract'!O429*'DAC Adjustment'!$O$5,'Census Tract'!O429)</f>
        <v>10.256682737075876</v>
      </c>
      <c r="U433" s="196">
        <f ca="1">IF($L433=1,'Census Tract'!P429*'DAC Adjustment'!$O$5,'Census Tract'!P429)</f>
        <v>47.851941820489678</v>
      </c>
      <c r="V433" s="196">
        <f ca="1">IF($L433=1,'Census Tract'!Q429*'DAC Adjustment'!$O$5,'Census Tract'!Q429)</f>
        <v>104.19726522886356</v>
      </c>
      <c r="W433" s="196">
        <f ca="1">IF($L433=1,'Census Tract'!R429*'DAC Adjustment'!$O$5,'Census Tract'!R429)</f>
        <v>1.3401818299421431</v>
      </c>
      <c r="X433" s="196">
        <f ca="1">IF($L433=1,'Census Tract'!S429*'DAC Adjustment'!$O$5,'Census Tract'!S429)</f>
        <v>6.9427193826211893</v>
      </c>
      <c r="Y433" s="196">
        <f ca="1">IF($L433=1,'Census Tract'!T429*'DAC Adjustment'!$O$5,'Census Tract'!T429)</f>
        <v>31.991847267084285</v>
      </c>
      <c r="Z433" s="197">
        <f ca="1">IF($L433=1,'Census Tract'!U429*'DAC Adjustment'!$O$5,'Census Tract'!U429)</f>
        <v>69.53156895894432</v>
      </c>
    </row>
    <row r="434" spans="1:26" x14ac:dyDescent="0.25">
      <c r="A434" s="193">
        <v>47</v>
      </c>
      <c r="B434" s="53" t="s">
        <v>50</v>
      </c>
      <c r="C434" s="173">
        <v>41047002301</v>
      </c>
      <c r="D434" s="53">
        <v>3553</v>
      </c>
      <c r="E434" s="173">
        <f t="shared" si="25"/>
        <v>339641</v>
      </c>
      <c r="F434" s="53">
        <v>304076</v>
      </c>
      <c r="G434" s="53">
        <v>1879</v>
      </c>
      <c r="H434" s="53">
        <v>457</v>
      </c>
      <c r="I434" s="53">
        <v>71964</v>
      </c>
      <c r="J434" s="194">
        <f t="shared" si="26"/>
        <v>0</v>
      </c>
      <c r="K434" s="172">
        <f>VLOOKUP($C434,'DAC Definition'!$A$6:$D$834,MATCH('DAC Definition'!$A$3,'DAC Definition'!$A$6:$D$6,0),FALSE)</f>
        <v>0</v>
      </c>
      <c r="L434" s="172">
        <f t="shared" si="27"/>
        <v>0</v>
      </c>
      <c r="M434" s="173">
        <f>'Census Tract'!G430</f>
        <v>2846</v>
      </c>
      <c r="N434" s="195">
        <f t="shared" si="24"/>
        <v>17.586504689617072</v>
      </c>
      <c r="O434" s="196">
        <f ca="1">IF($L434=1,'Census Tract'!J430*'DAC Adjustment'!$O$5,'Census Tract'!J430)</f>
        <v>0.24588691072103722</v>
      </c>
      <c r="P434" s="196">
        <f ca="1">IF($L434=1,'Census Tract'!K430*'DAC Adjustment'!$O$5,'Census Tract'!K430)</f>
        <v>1.2219522996230505</v>
      </c>
      <c r="Q434" s="196">
        <f ca="1">IF($L434=1,'Census Tract'!L430*'DAC Adjustment'!$O$5,'Census Tract'!L430)</f>
        <v>5.6226721219814184</v>
      </c>
      <c r="R434" s="196">
        <f ca="1">IF($L434=1,'Census Tract'!M430*'DAC Adjustment'!$O$5,'Census Tract'!M430)</f>
        <v>12.212050287941189</v>
      </c>
      <c r="S434" s="196">
        <f ca="1">IF($L434=1,'Census Tract'!N430*'DAC Adjustment'!$O$5,'Census Tract'!N430)</f>
        <v>0.78615614864152639</v>
      </c>
      <c r="T434" s="196">
        <f ca="1">IF($L434=1,'Census Tract'!O430*'DAC Adjustment'!$O$5,'Census Tract'!O430)</f>
        <v>3.7409913604902805</v>
      </c>
      <c r="U434" s="196">
        <f ca="1">IF($L434=1,'Census Tract'!P430*'DAC Adjustment'!$O$5,'Census Tract'!P430)</f>
        <v>17.061877623575914</v>
      </c>
      <c r="V434" s="196">
        <f ca="1">IF($L434=1,'Census Tract'!Q430*'DAC Adjustment'!$O$5,'Census Tract'!Q430)</f>
        <v>37.007512570882156</v>
      </c>
      <c r="W434" s="196">
        <f ca="1">IF($L434=1,'Census Tract'!R430*'DAC Adjustment'!$O$5,'Census Tract'!R430)</f>
        <v>0.3273030442448101</v>
      </c>
      <c r="X434" s="196">
        <f ca="1">IF($L434=1,'Census Tract'!S430*'DAC Adjustment'!$O$5,'Census Tract'!S430)</f>
        <v>1.5547337497782929</v>
      </c>
      <c r="Y434" s="196">
        <f ca="1">IF($L434=1,'Census Tract'!T430*'DAC Adjustment'!$O$5,'Census Tract'!T430)</f>
        <v>6.8217306836018441</v>
      </c>
      <c r="Z434" s="197">
        <f ca="1">IF($L434=1,'Census Tract'!U430*'DAC Adjustment'!$O$5,'Census Tract'!U430)</f>
        <v>14.655147516333615</v>
      </c>
    </row>
    <row r="435" spans="1:26" x14ac:dyDescent="0.25">
      <c r="A435" s="193">
        <v>47</v>
      </c>
      <c r="B435" s="53" t="s">
        <v>50</v>
      </c>
      <c r="C435" s="173">
        <v>41047000200</v>
      </c>
      <c r="D435" s="53">
        <v>3555</v>
      </c>
      <c r="E435" s="173">
        <f t="shared" si="25"/>
        <v>339641</v>
      </c>
      <c r="F435" s="53">
        <v>304076</v>
      </c>
      <c r="G435" s="53">
        <v>1879</v>
      </c>
      <c r="H435" s="53">
        <v>457</v>
      </c>
      <c r="I435" s="53">
        <v>53606</v>
      </c>
      <c r="J435" s="194">
        <f t="shared" si="26"/>
        <v>0</v>
      </c>
      <c r="K435" s="172">
        <f>VLOOKUP($C435,'DAC Definition'!$A$6:$D$834,MATCH('DAC Definition'!$A$3,'DAC Definition'!$A$6:$D$6,0),FALSE)</f>
        <v>0</v>
      </c>
      <c r="L435" s="172">
        <f t="shared" si="27"/>
        <v>0</v>
      </c>
      <c r="M435" s="173">
        <f>'Census Tract'!G431</f>
        <v>1684</v>
      </c>
      <c r="N435" s="195">
        <f t="shared" si="24"/>
        <v>10.406069535247767</v>
      </c>
      <c r="O435" s="196">
        <f ca="1">IF($L435=1,'Census Tract'!J431*'DAC Adjustment'!$O$5,'Census Tract'!J431)</f>
        <v>15.935575124346487</v>
      </c>
      <c r="P435" s="196">
        <f ca="1">IF($L435=1,'Census Tract'!K431*'DAC Adjustment'!$O$5,'Census Tract'!K431)</f>
        <v>79.192961560702841</v>
      </c>
      <c r="Q435" s="196">
        <f ca="1">IF($L435=1,'Census Tract'!L431*'DAC Adjustment'!$O$5,'Census Tract'!L431)</f>
        <v>364.39724968140678</v>
      </c>
      <c r="R435" s="196">
        <f ca="1">IF($L435=1,'Census Tract'!M431*'DAC Adjustment'!$O$5,'Census Tract'!M431)</f>
        <v>791.44532018854704</v>
      </c>
      <c r="S435" s="196">
        <f ca="1">IF($L435=1,'Census Tract'!N431*'DAC Adjustment'!$O$5,'Census Tract'!N431)</f>
        <v>0.46517461500784624</v>
      </c>
      <c r="T435" s="196">
        <f ca="1">IF($L435=1,'Census Tract'!O431*'DAC Adjustment'!$O$5,'Census Tract'!O431)</f>
        <v>2.2135732435227098</v>
      </c>
      <c r="U435" s="196">
        <f ca="1">IF($L435=1,'Census Tract'!P431*'DAC Adjustment'!$O$5,'Census Tract'!P431)</f>
        <v>10.09564368169425</v>
      </c>
      <c r="V435" s="196">
        <f ca="1">IF($L435=1,'Census Tract'!Q431*'DAC Adjustment'!$O$5,'Census Tract'!Q431)</f>
        <v>21.897628661056061</v>
      </c>
      <c r="W435" s="196">
        <f ca="1">IF($L435=1,'Census Tract'!R431*'DAC Adjustment'!$O$5,'Census Tract'!R431)</f>
        <v>0.19366771837957139</v>
      </c>
      <c r="X435" s="196">
        <f ca="1">IF($L435=1,'Census Tract'!S431*'DAC Adjustment'!$O$5,'Census Tract'!S431)</f>
        <v>0.91994786880767587</v>
      </c>
      <c r="Y435" s="196">
        <f ca="1">IF($L435=1,'Census Tract'!T431*'DAC Adjustment'!$O$5,'Census Tract'!T431)</f>
        <v>4.0364702990813441</v>
      </c>
      <c r="Z435" s="197">
        <f ca="1">IF($L435=1,'Census Tract'!U431*'DAC Adjustment'!$O$5,'Census Tract'!U431)</f>
        <v>8.6715630419907974</v>
      </c>
    </row>
    <row r="436" spans="1:26" x14ac:dyDescent="0.25">
      <c r="A436" s="193">
        <v>47</v>
      </c>
      <c r="B436" s="53" t="s">
        <v>50</v>
      </c>
      <c r="C436" s="173">
        <v>41047010100</v>
      </c>
      <c r="D436" s="53">
        <v>1525</v>
      </c>
      <c r="E436" s="173">
        <f t="shared" si="25"/>
        <v>339641</v>
      </c>
      <c r="F436" s="53">
        <v>304076</v>
      </c>
      <c r="G436" s="53">
        <v>1879</v>
      </c>
      <c r="H436" s="53">
        <v>457</v>
      </c>
      <c r="I436" s="53">
        <v>91648</v>
      </c>
      <c r="J436" s="194">
        <f t="shared" si="26"/>
        <v>0</v>
      </c>
      <c r="K436" s="172">
        <f>VLOOKUP($C436,'DAC Definition'!$A$6:$D$834,MATCH('DAC Definition'!$A$3,'DAC Definition'!$A$6:$D$6,0),FALSE)</f>
        <v>0</v>
      </c>
      <c r="L436" s="172">
        <f t="shared" si="27"/>
        <v>0</v>
      </c>
      <c r="M436" s="173">
        <f>'Census Tract'!G432</f>
        <v>1255</v>
      </c>
      <c r="N436" s="195">
        <f t="shared" si="24"/>
        <v>7.7551171417671894</v>
      </c>
      <c r="O436" s="196">
        <f ca="1">IF($L436=1,'Census Tract'!J432*'DAC Adjustment'!$O$5,'Census Tract'!J432)</f>
        <v>1.7194097585676209</v>
      </c>
      <c r="P436" s="196">
        <f ca="1">IF($L436=1,'Census Tract'!K432*'DAC Adjustment'!$O$5,'Census Tract'!K432)</f>
        <v>8.6733481177685032</v>
      </c>
      <c r="Q436" s="196">
        <f ca="1">IF($L436=1,'Census Tract'!L432*'DAC Adjustment'!$O$5,'Census Tract'!L432)</f>
        <v>40.188478151028448</v>
      </c>
      <c r="R436" s="196">
        <f ca="1">IF($L436=1,'Census Tract'!M432*'DAC Adjustment'!$O$5,'Census Tract'!M432)</f>
        <v>87.422682569210565</v>
      </c>
      <c r="S436" s="196">
        <f ca="1">IF($L436=1,'Census Tract'!N432*'DAC Adjustment'!$O$5,'Census Tract'!N432)</f>
        <v>0.45963466982744083</v>
      </c>
      <c r="T436" s="196">
        <f ca="1">IF($L436=1,'Census Tract'!O432*'DAC Adjustment'!$O$5,'Census Tract'!O432)</f>
        <v>2.4024144895539803</v>
      </c>
      <c r="U436" s="196">
        <f ca="1">IF($L436=1,'Census Tract'!P432*'DAC Adjustment'!$O$5,'Census Tract'!P432)</f>
        <v>11.208321572361806</v>
      </c>
      <c r="V436" s="196">
        <f ca="1">IF($L436=1,'Census Tract'!Q432*'DAC Adjustment'!$O$5,'Census Tract'!Q432)</f>
        <v>24.406041034382937</v>
      </c>
      <c r="W436" s="196">
        <f ca="1">IF($L436=1,'Census Tract'!R432*'DAC Adjustment'!$O$5,'Census Tract'!R432)</f>
        <v>0.31390970447506344</v>
      </c>
      <c r="X436" s="196">
        <f ca="1">IF($L436=1,'Census Tract'!S432*'DAC Adjustment'!$O$5,'Census Tract'!S432)</f>
        <v>1.6261875373627461</v>
      </c>
      <c r="Y436" s="196">
        <f ca="1">IF($L436=1,'Census Tract'!T432*'DAC Adjustment'!$O$5,'Census Tract'!T432)</f>
        <v>7.4934244718534497</v>
      </c>
      <c r="Z436" s="197">
        <f ca="1">IF($L436=1,'Census Tract'!U432*'DAC Adjustment'!$O$5,'Census Tract'!U432)</f>
        <v>16.28632307642313</v>
      </c>
    </row>
    <row r="437" spans="1:26" x14ac:dyDescent="0.25">
      <c r="A437" s="193">
        <v>47</v>
      </c>
      <c r="B437" s="53" t="s">
        <v>50</v>
      </c>
      <c r="C437" s="173">
        <v>41047001100</v>
      </c>
      <c r="D437" s="53">
        <v>4840</v>
      </c>
      <c r="E437" s="173">
        <f t="shared" si="25"/>
        <v>339641</v>
      </c>
      <c r="F437" s="53">
        <v>304076</v>
      </c>
      <c r="G437" s="53">
        <v>1879</v>
      </c>
      <c r="H437" s="53">
        <v>457</v>
      </c>
      <c r="I437" s="53">
        <v>60933</v>
      </c>
      <c r="J437" s="194">
        <f t="shared" si="26"/>
        <v>0</v>
      </c>
      <c r="K437" s="172">
        <f>VLOOKUP($C437,'DAC Definition'!$A$6:$D$834,MATCH('DAC Definition'!$A$3,'DAC Definition'!$A$6:$D$6,0),FALSE)</f>
        <v>0</v>
      </c>
      <c r="L437" s="172">
        <f t="shared" si="27"/>
        <v>0</v>
      </c>
      <c r="M437" s="173">
        <f>'Census Tract'!G433</f>
        <v>3210</v>
      </c>
      <c r="N437" s="195">
        <f t="shared" si="24"/>
        <v>19.835797629539982</v>
      </c>
      <c r="O437" s="196">
        <f ca="1">IF($L437=1,'Census Tract'!J433*'DAC Adjustment'!$O$5,'Census Tract'!J433)</f>
        <v>0.87687979770373969</v>
      </c>
      <c r="P437" s="196">
        <f ca="1">IF($L437=1,'Census Tract'!K433*'DAC Adjustment'!$O$5,'Census Tract'!K433)</f>
        <v>4.3577158383705941</v>
      </c>
      <c r="Q437" s="196">
        <f ca="1">IF($L437=1,'Census Tract'!L433*'DAC Adjustment'!$O$5,'Census Tract'!L433)</f>
        <v>20.051525225233124</v>
      </c>
      <c r="R437" s="196">
        <f ca="1">IF($L437=1,'Census Tract'!M433*'DAC Adjustment'!$O$5,'Census Tract'!M433)</f>
        <v>43.550509275325908</v>
      </c>
      <c r="S437" s="196">
        <f ca="1">IF($L437=1,'Census Tract'!N433*'DAC Adjustment'!$O$5,'Census Tract'!N433)</f>
        <v>0.88670458086412485</v>
      </c>
      <c r="T437" s="196">
        <f ca="1">IF($L437=1,'Census Tract'!O433*'DAC Adjustment'!$O$5,'Census Tract'!O433)</f>
        <v>4.2194596862873501</v>
      </c>
      <c r="U437" s="196">
        <f ca="1">IF($L437=1,'Census Tract'!P433*'DAC Adjustment'!$O$5,'Census Tract'!P433)</f>
        <v>19.244071388502697</v>
      </c>
      <c r="V437" s="196">
        <f ca="1">IF($L437=1,'Census Tract'!Q433*'DAC Adjustment'!$O$5,'Census Tract'!Q433)</f>
        <v>41.740729217333701</v>
      </c>
      <c r="W437" s="196">
        <f ca="1">IF($L437=1,'Census Tract'!R433*'DAC Adjustment'!$O$5,'Census Tract'!R433)</f>
        <v>0.36916471258813782</v>
      </c>
      <c r="X437" s="196">
        <f ca="1">IF($L437=1,'Census Tract'!S433*'DAC Adjustment'!$O$5,'Census Tract'!S433)</f>
        <v>1.7535823389980043</v>
      </c>
      <c r="Y437" s="196">
        <f ca="1">IF($L437=1,'Census Tract'!T433*'DAC Adjustment'!$O$5,'Census Tract'!T433)</f>
        <v>7.6942218883913975</v>
      </c>
      <c r="Z437" s="197">
        <f ca="1">IF($L437=1,'Census Tract'!U433*'DAC Adjustment'!$O$5,'Census Tract'!U433)</f>
        <v>16.529523375766303</v>
      </c>
    </row>
    <row r="438" spans="1:26" x14ac:dyDescent="0.25">
      <c r="A438" s="193">
        <v>47</v>
      </c>
      <c r="B438" s="53" t="s">
        <v>50</v>
      </c>
      <c r="C438" s="173">
        <v>41047002800</v>
      </c>
      <c r="D438" s="53">
        <v>4339</v>
      </c>
      <c r="E438" s="173">
        <f t="shared" si="25"/>
        <v>339641</v>
      </c>
      <c r="F438" s="53">
        <v>304076</v>
      </c>
      <c r="G438" s="53">
        <v>1879</v>
      </c>
      <c r="H438" s="53">
        <v>457</v>
      </c>
      <c r="I438" s="53">
        <v>79028</v>
      </c>
      <c r="J438" s="194">
        <f t="shared" si="26"/>
        <v>0</v>
      </c>
      <c r="K438" s="172">
        <f>VLOOKUP($C438,'DAC Definition'!$A$6:$D$834,MATCH('DAC Definition'!$A$3,'DAC Definition'!$A$6:$D$6,0),FALSE)</f>
        <v>0</v>
      </c>
      <c r="L438" s="172">
        <f t="shared" si="27"/>
        <v>0</v>
      </c>
      <c r="M438" s="173">
        <f>'Census Tract'!G434</f>
        <v>3730</v>
      </c>
      <c r="N438" s="195">
        <f t="shared" si="24"/>
        <v>23.04907325800129</v>
      </c>
      <c r="O438" s="196">
        <f ca="1">IF($L438=1,'Census Tract'!J434*'DAC Adjustment'!$O$5,'Census Tract'!J434)</f>
        <v>0.82820541543158865</v>
      </c>
      <c r="P438" s="196">
        <f ca="1">IF($L438=1,'Census Tract'!K434*'DAC Adjustment'!$O$5,'Census Tract'!K434)</f>
        <v>4.17777894144524</v>
      </c>
      <c r="Q438" s="196">
        <f ca="1">IF($L438=1,'Census Tract'!L434*'DAC Adjustment'!$O$5,'Census Tract'!L434)</f>
        <v>19.357989028958297</v>
      </c>
      <c r="R438" s="196">
        <f ca="1">IF($L438=1,'Census Tract'!M434*'DAC Adjustment'!$O$5,'Census Tract'!M434)</f>
        <v>42.109763989995088</v>
      </c>
      <c r="S438" s="196">
        <f ca="1">IF($L438=1,'Census Tract'!N434*'DAC Adjustment'!$O$5,'Census Tract'!N434)</f>
        <v>1.3660855127142264</v>
      </c>
      <c r="T438" s="196">
        <f ca="1">IF($L438=1,'Census Tract'!O434*'DAC Adjustment'!$O$5,'Census Tract'!O434)</f>
        <v>7.1402438613835413</v>
      </c>
      <c r="U438" s="196">
        <f ca="1">IF($L438=1,'Census Tract'!P434*'DAC Adjustment'!$O$5,'Census Tract'!P434)</f>
        <v>33.312382043752613</v>
      </c>
      <c r="V438" s="196">
        <f ca="1">IF($L438=1,'Census Tract'!Q434*'DAC Adjustment'!$O$5,'Census Tract'!Q434)</f>
        <v>72.537476540436927</v>
      </c>
      <c r="W438" s="196">
        <f ca="1">IF($L438=1,'Census Tract'!R434*'DAC Adjustment'!$O$5,'Census Tract'!R434)</f>
        <v>0.93297465951552705</v>
      </c>
      <c r="X438" s="196">
        <f ca="1">IF($L438=1,'Census Tract'!S434*'DAC Adjustment'!$O$5,'Census Tract'!S434)</f>
        <v>4.8332107684167669</v>
      </c>
      <c r="Y438" s="196">
        <f ca="1">IF($L438=1,'Census Tract'!T434*'DAC Adjustment'!$O$5,'Census Tract'!T434)</f>
        <v>22.27129345020985</v>
      </c>
      <c r="Z438" s="197">
        <f ca="1">IF($L438=1,'Census Tract'!U434*'DAC Adjustment'!$O$5,'Census Tract'!U434)</f>
        <v>48.40476898411017</v>
      </c>
    </row>
    <row r="439" spans="1:26" x14ac:dyDescent="0.25">
      <c r="A439" s="193">
        <v>47</v>
      </c>
      <c r="B439" s="53" t="s">
        <v>50</v>
      </c>
      <c r="C439" s="173">
        <v>41047002201</v>
      </c>
      <c r="D439" s="53">
        <v>2253</v>
      </c>
      <c r="E439" s="173">
        <f t="shared" si="25"/>
        <v>339641</v>
      </c>
      <c r="F439" s="53">
        <v>304076</v>
      </c>
      <c r="G439" s="53">
        <v>1879</v>
      </c>
      <c r="H439" s="53">
        <v>457</v>
      </c>
      <c r="I439" s="53">
        <v>88594</v>
      </c>
      <c r="J439" s="194">
        <f t="shared" si="26"/>
        <v>0</v>
      </c>
      <c r="K439" s="172">
        <f>VLOOKUP($C439,'DAC Definition'!$A$6:$D$834,MATCH('DAC Definition'!$A$3,'DAC Definition'!$A$6:$D$6,0),FALSE)</f>
        <v>0</v>
      </c>
      <c r="L439" s="172">
        <f t="shared" si="27"/>
        <v>0</v>
      </c>
      <c r="M439" s="173">
        <f>'Census Tract'!G435</f>
        <v>1676</v>
      </c>
      <c r="N439" s="195">
        <f t="shared" si="24"/>
        <v>10.356634525579132</v>
      </c>
      <c r="O439" s="196">
        <f ca="1">IF($L439=1,'Census Tract'!J435*'DAC Adjustment'!$O$5,'Census Tract'!J435)</f>
        <v>0.11518124127462029</v>
      </c>
      <c r="P439" s="196">
        <f ca="1">IF($L439=1,'Census Tract'!K435*'DAC Adjustment'!$O$5,'Census Tract'!K435)</f>
        <v>0.57240128088248809</v>
      </c>
      <c r="Q439" s="196">
        <f ca="1">IF($L439=1,'Census Tract'!L435*'DAC Adjustment'!$O$5,'Census Tract'!L435)</f>
        <v>2.6338382648792797</v>
      </c>
      <c r="R439" s="196">
        <f ca="1">IF($L439=1,'Census Tract'!M435*'DAC Adjustment'!$O$5,'Census Tract'!M435)</f>
        <v>5.7205123548400687</v>
      </c>
      <c r="S439" s="196">
        <f ca="1">IF($L439=1,'Census Tract'!N435*'DAC Adjustment'!$O$5,'Census Tract'!N435)</f>
        <v>0.46296475935460224</v>
      </c>
      <c r="T439" s="196">
        <f ca="1">IF($L439=1,'Census Tract'!O435*'DAC Adjustment'!$O$5,'Census Tract'!O435)</f>
        <v>2.2030574561425542</v>
      </c>
      <c r="U439" s="196">
        <f ca="1">IF($L439=1,'Census Tract'!P435*'DAC Adjustment'!$O$5,'Census Tract'!P435)</f>
        <v>10.047683379168387</v>
      </c>
      <c r="V439" s="196">
        <f ca="1">IF($L439=1,'Census Tract'!Q435*'DAC Adjustment'!$O$5,'Census Tract'!Q435)</f>
        <v>21.793601921573607</v>
      </c>
      <c r="W439" s="196">
        <f ca="1">IF($L439=1,'Census Tract'!R435*'DAC Adjustment'!$O$5,'Census Tract'!R435)</f>
        <v>0.19274768171268503</v>
      </c>
      <c r="X439" s="196">
        <f ca="1">IF($L439=1,'Census Tract'!S435*'DAC Adjustment'!$O$5,'Census Tract'!S435)</f>
        <v>0.91557757014350616</v>
      </c>
      <c r="Y439" s="196">
        <f ca="1">IF($L439=1,'Census Tract'!T435*'DAC Adjustment'!$O$5,'Census Tract'!T435)</f>
        <v>4.0172946682068478</v>
      </c>
      <c r="Z439" s="197">
        <f ca="1">IF($L439=1,'Census Tract'!U435*'DAC Adjustment'!$O$5,'Census Tract'!U435)</f>
        <v>8.6303679681571097</v>
      </c>
    </row>
    <row r="440" spans="1:26" x14ac:dyDescent="0.25">
      <c r="A440" s="193">
        <v>47</v>
      </c>
      <c r="B440" s="53" t="s">
        <v>50</v>
      </c>
      <c r="C440" s="173">
        <v>41047010306</v>
      </c>
      <c r="D440" s="53">
        <v>10233</v>
      </c>
      <c r="E440" s="173">
        <f t="shared" si="25"/>
        <v>339641</v>
      </c>
      <c r="F440" s="53">
        <v>304076</v>
      </c>
      <c r="G440" s="53">
        <v>1879</v>
      </c>
      <c r="H440" s="53">
        <v>457</v>
      </c>
      <c r="I440" s="53">
        <v>47552</v>
      </c>
      <c r="J440" s="194">
        <f t="shared" si="26"/>
        <v>1</v>
      </c>
      <c r="K440" s="172">
        <f>VLOOKUP($C440,'DAC Definition'!$A$6:$D$834,MATCH('DAC Definition'!$A$3,'DAC Definition'!$A$6:$D$6,0),FALSE)</f>
        <v>1</v>
      </c>
      <c r="L440" s="172">
        <f t="shared" si="27"/>
        <v>1</v>
      </c>
      <c r="M440" s="173">
        <f>'Census Tract'!G436</f>
        <v>5432</v>
      </c>
      <c r="N440" s="195">
        <f t="shared" si="24"/>
        <v>33.566371565003486</v>
      </c>
      <c r="O440" s="196">
        <f ca="1">IF($L440=1,'Census Tract'!J436*'DAC Adjustment'!$O$5,'Census Tract'!J436)</f>
        <v>1.2438322087645137</v>
      </c>
      <c r="P440" s="196">
        <f ca="1">IF($L440=1,'Census Tract'!K436*'DAC Adjustment'!$O$5,'Census Tract'!K436)</f>
        <v>6.1813116582255647</v>
      </c>
      <c r="Q440" s="196">
        <f ca="1">IF($L440=1,'Census Tract'!L436*'DAC Adjustment'!$O$5,'Census Tract'!L436)</f>
        <v>28.442590393017003</v>
      </c>
      <c r="R440" s="196">
        <f ca="1">IF($L440=1,'Census Tract'!M436*'DAC Adjustment'!$O$5,'Census Tract'!M436)</f>
        <v>61.775315484060954</v>
      </c>
      <c r="S440" s="196">
        <f ca="1">IF($L440=1,'Census Tract'!N436*'DAC Adjustment'!$O$5,'Census Tract'!N436)</f>
        <v>1.8756149856907811</v>
      </c>
      <c r="T440" s="196">
        <f ca="1">IF($L440=1,'Census Tract'!O436*'DAC Adjustment'!$O$5,'Census Tract'!O436)</f>
        <v>8.925274538906887</v>
      </c>
      <c r="U440" s="196">
        <f ca="1">IF($L440=1,'Census Tract'!P436*'DAC Adjustment'!$O$5,'Census Tract'!P436)</f>
        <v>40.706306768826579</v>
      </c>
      <c r="V440" s="196">
        <f ca="1">IF($L440=1,'Census Tract'!Q436*'DAC Adjustment'!$O$5,'Census Tract'!Q436)</f>
        <v>88.292695135730796</v>
      </c>
      <c r="W440" s="196">
        <f ca="1">IF($L440=1,'Census Tract'!R436*'DAC Adjustment'!$O$5,'Census Tract'!R436)</f>
        <v>0.78088112101976814</v>
      </c>
      <c r="X440" s="196">
        <f ca="1">IF($L440=1,'Census Tract'!S436*'DAC Adjustment'!$O$5,'Census Tract'!S436)</f>
        <v>3.7092909912138468</v>
      </c>
      <c r="Y440" s="196">
        <f ca="1">IF($L440=1,'Census Tract'!T436*'DAC Adjustment'!$O$5,'Census Tract'!T436)</f>
        <v>16.275316704728219</v>
      </c>
      <c r="Z440" s="197">
        <f ca="1">IF($L440=1,'Census Tract'!U436*'DAC Adjustment'!$O$5,'Census Tract'!U436)</f>
        <v>34.964318916340559</v>
      </c>
    </row>
    <row r="441" spans="1:26" x14ac:dyDescent="0.25">
      <c r="A441" s="193">
        <v>47</v>
      </c>
      <c r="B441" s="53" t="s">
        <v>50</v>
      </c>
      <c r="C441" s="173">
        <v>41047000900</v>
      </c>
      <c r="D441" s="53">
        <v>5725</v>
      </c>
      <c r="E441" s="173">
        <f t="shared" si="25"/>
        <v>339641</v>
      </c>
      <c r="F441" s="53">
        <v>304076</v>
      </c>
      <c r="G441" s="53">
        <v>1879</v>
      </c>
      <c r="H441" s="53">
        <v>457</v>
      </c>
      <c r="I441" s="53">
        <v>46812</v>
      </c>
      <c r="J441" s="194">
        <f t="shared" si="26"/>
        <v>1</v>
      </c>
      <c r="K441" s="172">
        <f>VLOOKUP($C441,'DAC Definition'!$A$6:$D$834,MATCH('DAC Definition'!$A$3,'DAC Definition'!$A$6:$D$6,0),FALSE)</f>
        <v>1</v>
      </c>
      <c r="L441" s="172">
        <f t="shared" si="27"/>
        <v>1</v>
      </c>
      <c r="M441" s="173">
        <f>'Census Tract'!G437</f>
        <v>3513</v>
      </c>
      <c r="N441" s="195">
        <f t="shared" si="24"/>
        <v>21.70814862073955</v>
      </c>
      <c r="O441" s="196">
        <f ca="1">IF($L441=1,'Census Tract'!J437*'DAC Adjustment'!$O$5,'Census Tract'!J437)</f>
        <v>2.679215829648776</v>
      </c>
      <c r="P441" s="196">
        <f ca="1">IF($L441=1,'Census Tract'!K437*'DAC Adjustment'!$O$5,'Census Tract'!K437)</f>
        <v>13.314551533570917</v>
      </c>
      <c r="Q441" s="196">
        <f ca="1">IF($L441=1,'Census Tract'!L437*'DAC Adjustment'!$O$5,'Census Tract'!L437)</f>
        <v>61.265368335235415</v>
      </c>
      <c r="R441" s="196">
        <f ca="1">IF($L441=1,'Census Tract'!M437*'DAC Adjustment'!$O$5,'Census Tract'!M437)</f>
        <v>133.06409173214942</v>
      </c>
      <c r="S441" s="196">
        <f ca="1">IF($L441=1,'Census Tract'!N437*'DAC Adjustment'!$O$5,'Census Tract'!N437)</f>
        <v>1.2130035796634229</v>
      </c>
      <c r="T441" s="196">
        <f ca="1">IF($L441=1,'Census Tract'!O437*'DAC Adjustment'!$O$5,'Census Tract'!O437)</f>
        <v>5.7721814166384187</v>
      </c>
      <c r="U441" s="196">
        <f ca="1">IF($L441=1,'Census Tract'!P437*'DAC Adjustment'!$O$5,'Census Tract'!P437)</f>
        <v>26.325709808337216</v>
      </c>
      <c r="V441" s="196">
        <f ca="1">IF($L441=1,'Census Tract'!Q437*'DAC Adjustment'!$O$5,'Census Tract'!Q437)</f>
        <v>57.100927469039434</v>
      </c>
      <c r="W441" s="196">
        <f ca="1">IF($L441=1,'Census Tract'!R437*'DAC Adjustment'!$O$5,'Census Tract'!R437)</f>
        <v>0.50501387668307163</v>
      </c>
      <c r="X441" s="196">
        <f ca="1">IF($L441=1,'Census Tract'!S437*'DAC Adjustment'!$O$5,'Census Tract'!S437)</f>
        <v>2.3988842511292789</v>
      </c>
      <c r="Y441" s="196">
        <f ca="1">IF($L441=1,'Census Tract'!T437*'DAC Adjustment'!$O$5,'Census Tract'!T437)</f>
        <v>10.525623634703651</v>
      </c>
      <c r="Z441" s="197">
        <f ca="1">IF($L441=1,'Census Tract'!U437*'DAC Adjustment'!$O$5,'Census Tract'!U437)</f>
        <v>22.612233496521426</v>
      </c>
    </row>
    <row r="442" spans="1:26" x14ac:dyDescent="0.25">
      <c r="A442" s="193">
        <v>47</v>
      </c>
      <c r="B442" s="53" t="s">
        <v>50</v>
      </c>
      <c r="C442" s="173">
        <v>41047001503</v>
      </c>
      <c r="D442" s="53">
        <v>4673</v>
      </c>
      <c r="E442" s="173">
        <f t="shared" si="25"/>
        <v>339641</v>
      </c>
      <c r="F442" s="53">
        <v>304076</v>
      </c>
      <c r="G442" s="53">
        <v>1879</v>
      </c>
      <c r="H442" s="53">
        <v>457</v>
      </c>
      <c r="I442" s="53">
        <v>44458</v>
      </c>
      <c r="J442" s="194">
        <f t="shared" si="26"/>
        <v>1</v>
      </c>
      <c r="K442" s="172">
        <f>VLOOKUP($C442,'DAC Definition'!$A$6:$D$834,MATCH('DAC Definition'!$A$3,'DAC Definition'!$A$6:$D$6,0),FALSE)</f>
        <v>1</v>
      </c>
      <c r="L442" s="172">
        <f t="shared" si="27"/>
        <v>1</v>
      </c>
      <c r="M442" s="173">
        <f>'Census Tract'!G438</f>
        <v>2894</v>
      </c>
      <c r="N442" s="195">
        <f t="shared" si="24"/>
        <v>17.883114747628881</v>
      </c>
      <c r="O442" s="196">
        <f ca="1">IF($L442=1,'Census Tract'!J438*'DAC Adjustment'!$O$5,'Census Tract'!J438)</f>
        <v>0.76432769345821394</v>
      </c>
      <c r="P442" s="196">
        <f ca="1">IF($L442=1,'Census Tract'!K438*'DAC Adjustment'!$O$5,'Census Tract'!K438)</f>
        <v>3.7983802388995542</v>
      </c>
      <c r="Q442" s="196">
        <f ca="1">IF($L442=1,'Census Tract'!L438*'DAC Adjustment'!$O$5,'Census Tract'!L438)</f>
        <v>17.477807181617393</v>
      </c>
      <c r="R442" s="196">
        <f ca="1">IF($L442=1,'Census Tract'!M438*'DAC Adjustment'!$O$5,'Census Tract'!M438)</f>
        <v>37.960573832933278</v>
      </c>
      <c r="S442" s="196">
        <f ca="1">IF($L442=1,'Census Tract'!N438*'DAC Adjustment'!$O$5,'Census Tract'!N438)</f>
        <v>0.9992691032012373</v>
      </c>
      <c r="T442" s="196">
        <f ca="1">IF($L442=1,'Census Tract'!O438*'DAC Adjustment'!$O$5,'Census Tract'!O438)</f>
        <v>4.7551076059640156</v>
      </c>
      <c r="U442" s="196">
        <f ca="1">IF($L442=1,'Census Tract'!P438*'DAC Adjustment'!$O$5,'Census Tract'!P438)</f>
        <v>21.687049298413864</v>
      </c>
      <c r="V442" s="196">
        <f ca="1">IF($L442=1,'Census Tract'!Q438*'DAC Adjustment'!$O$5,'Census Tract'!Q438)</f>
        <v>47.039591259721078</v>
      </c>
      <c r="W442" s="196">
        <f ca="1">IF($L442=1,'Census Tract'!R438*'DAC Adjustment'!$O$5,'Census Tract'!R438)</f>
        <v>0.41602908030766</v>
      </c>
      <c r="X442" s="196">
        <f ca="1">IF($L442=1,'Census Tract'!S438*'DAC Adjustment'!$O$5,'Census Tract'!S438)</f>
        <v>1.9761944272041374</v>
      </c>
      <c r="Y442" s="196">
        <f ca="1">IF($L442=1,'Census Tract'!T438*'DAC Adjustment'!$O$5,'Census Tract'!T438)</f>
        <v>8.6709805860610221</v>
      </c>
      <c r="Z442" s="197">
        <f ca="1">IF($L442=1,'Census Tract'!U438*'DAC Adjustment'!$O$5,'Census Tract'!U438)</f>
        <v>18.627897449169659</v>
      </c>
    </row>
    <row r="443" spans="1:26" x14ac:dyDescent="0.25">
      <c r="A443" s="193">
        <v>47</v>
      </c>
      <c r="B443" s="53" t="s">
        <v>50</v>
      </c>
      <c r="C443" s="173">
        <v>41047000600</v>
      </c>
      <c r="D443" s="53">
        <v>4675</v>
      </c>
      <c r="E443" s="173">
        <f t="shared" si="25"/>
        <v>339641</v>
      </c>
      <c r="F443" s="53">
        <v>304076</v>
      </c>
      <c r="G443" s="53">
        <v>1879</v>
      </c>
      <c r="H443" s="53">
        <v>457</v>
      </c>
      <c r="I443" s="53">
        <v>43765</v>
      </c>
      <c r="J443" s="194">
        <f t="shared" si="26"/>
        <v>1</v>
      </c>
      <c r="K443" s="172">
        <f>VLOOKUP($C443,'DAC Definition'!$A$6:$D$834,MATCH('DAC Definition'!$A$3,'DAC Definition'!$A$6:$D$6,0),FALSE)</f>
        <v>1</v>
      </c>
      <c r="L443" s="172">
        <f t="shared" si="27"/>
        <v>1</v>
      </c>
      <c r="M443" s="173">
        <f>'Census Tract'!G439</f>
        <v>3316</v>
      </c>
      <c r="N443" s="195">
        <f t="shared" si="24"/>
        <v>20.490811507649404</v>
      </c>
      <c r="O443" s="196">
        <f ca="1">IF($L443=1,'Census Tract'!J439*'DAC Adjustment'!$O$5,'Census Tract'!J439)</f>
        <v>1.1774777980302216</v>
      </c>
      <c r="P443" s="196">
        <f ca="1">IF($L443=1,'Census Tract'!K439*'DAC Adjustment'!$O$5,'Census Tract'!K439)</f>
        <v>5.8515587464128274</v>
      </c>
      <c r="Q443" s="196">
        <f ca="1">IF($L443=1,'Census Tract'!L439*'DAC Adjustment'!$O$5,'Census Tract'!L439)</f>
        <v>26.9252705230322</v>
      </c>
      <c r="R443" s="196">
        <f ca="1">IF($L443=1,'Census Tract'!M439*'DAC Adjustment'!$O$5,'Census Tract'!M439)</f>
        <v>58.479802931816138</v>
      </c>
      <c r="S443" s="196">
        <f ca="1">IF($L443=1,'Census Tract'!N439*'DAC Adjustment'!$O$5,'Census Tract'!N439)</f>
        <v>1.1449814603370088</v>
      </c>
      <c r="T443" s="196">
        <f ca="1">IF($L443=1,'Census Tract'!O439*'DAC Adjustment'!$O$5,'Census Tract'!O439)</f>
        <v>5.448492336343012</v>
      </c>
      <c r="U443" s="196">
        <f ca="1">IF($L443=1,'Census Tract'!P439*'DAC Adjustment'!$O$5,'Census Tract'!P439)</f>
        <v>24.849431746212986</v>
      </c>
      <c r="V443" s="196">
        <f ca="1">IF($L443=1,'Census Tract'!Q439*'DAC Adjustment'!$O$5,'Census Tract'!Q439)</f>
        <v>53.898854394345229</v>
      </c>
      <c r="W443" s="196">
        <f ca="1">IF($L443=1,'Census Tract'!R439*'DAC Adjustment'!$O$5,'Census Tract'!R439)</f>
        <v>0.47669399803047707</v>
      </c>
      <c r="X443" s="196">
        <f ca="1">IF($L443=1,'Census Tract'!S439*'DAC Adjustment'!$O$5,'Census Tract'!S439)</f>
        <v>2.2643609953728125</v>
      </c>
      <c r="Y443" s="196">
        <f ca="1">IF($L443=1,'Census Tract'!T439*'DAC Adjustment'!$O$5,'Census Tract'!T439)</f>
        <v>9.9353737468480823</v>
      </c>
      <c r="Z443" s="197">
        <f ca="1">IF($L443=1,'Census Tract'!U439*'DAC Adjustment'!$O$5,'Census Tract'!U439)</f>
        <v>21.344197630078298</v>
      </c>
    </row>
    <row r="444" spans="1:26" x14ac:dyDescent="0.25">
      <c r="A444" s="193">
        <v>47</v>
      </c>
      <c r="B444" s="53" t="s">
        <v>50</v>
      </c>
      <c r="C444" s="173">
        <v>41047001000</v>
      </c>
      <c r="D444" s="53">
        <v>4466</v>
      </c>
      <c r="E444" s="173">
        <f t="shared" si="25"/>
        <v>339641</v>
      </c>
      <c r="F444" s="53">
        <v>304076</v>
      </c>
      <c r="G444" s="53">
        <v>1879</v>
      </c>
      <c r="H444" s="53">
        <v>457</v>
      </c>
      <c r="I444" s="53">
        <v>41780</v>
      </c>
      <c r="J444" s="194">
        <f t="shared" si="26"/>
        <v>1</v>
      </c>
      <c r="K444" s="172">
        <f>VLOOKUP($C444,'DAC Definition'!$A$6:$D$834,MATCH('DAC Definition'!$A$3,'DAC Definition'!$A$6:$D$6,0),FALSE)</f>
        <v>1</v>
      </c>
      <c r="L444" s="172">
        <f t="shared" si="27"/>
        <v>1</v>
      </c>
      <c r="M444" s="173">
        <f>'Census Tract'!G440</f>
        <v>2569</v>
      </c>
      <c r="N444" s="195">
        <f t="shared" si="24"/>
        <v>15.874817479840564</v>
      </c>
      <c r="O444" s="196">
        <f ca="1">IF($L444=1,'Census Tract'!J440*'DAC Adjustment'!$O$5,'Census Tract'!J440)</f>
        <v>12.471499293012283</v>
      </c>
      <c r="P444" s="196">
        <f ca="1">IF($L444=1,'Census Tract'!K440*'DAC Adjustment'!$O$5,'Census Tract'!K440)</f>
        <v>61.977993038162012</v>
      </c>
      <c r="Q444" s="196">
        <f ca="1">IF($L444=1,'Census Tract'!L440*'DAC Adjustment'!$O$5,'Census Tract'!L440)</f>
        <v>285.18456386516243</v>
      </c>
      <c r="R444" s="196">
        <f ca="1">IF($L444=1,'Census Tract'!M440*'DAC Adjustment'!$O$5,'Census Tract'!M440)</f>
        <v>619.400911116732</v>
      </c>
      <c r="S444" s="196">
        <f ca="1">IF($L444=1,'Census Tract'!N440*'DAC Adjustment'!$O$5,'Census Tract'!N440)</f>
        <v>0.88704987080994435</v>
      </c>
      <c r="T444" s="196">
        <f ca="1">IF($L444=1,'Census Tract'!O440*'DAC Adjustment'!$O$5,'Census Tract'!O440)</f>
        <v>4.2211027780655002</v>
      </c>
      <c r="U444" s="196">
        <f ca="1">IF($L444=1,'Census Tract'!P440*'DAC Adjustment'!$O$5,'Census Tract'!P440)</f>
        <v>19.251565185772364</v>
      </c>
      <c r="V444" s="196">
        <f ca="1">IF($L444=1,'Census Tract'!Q440*'DAC Adjustment'!$O$5,'Census Tract'!Q440)</f>
        <v>41.75698339537783</v>
      </c>
      <c r="W444" s="196">
        <f ca="1">IF($L444=1,'Census Tract'!R440*'DAC Adjustment'!$O$5,'Census Tract'!R440)</f>
        <v>0.36930846831733888</v>
      </c>
      <c r="X444" s="196">
        <f ca="1">IF($L444=1,'Census Tract'!S440*'DAC Adjustment'!$O$5,'Census Tract'!S440)</f>
        <v>1.7542651981642809</v>
      </c>
      <c r="Y444" s="196">
        <f ca="1">IF($L444=1,'Census Tract'!T440*'DAC Adjustment'!$O$5,'Census Tract'!T440)</f>
        <v>7.6972180807155377</v>
      </c>
      <c r="Z444" s="197">
        <f ca="1">IF($L444=1,'Census Tract'!U440*'DAC Adjustment'!$O$5,'Census Tract'!U440)</f>
        <v>16.535960106052819</v>
      </c>
    </row>
    <row r="445" spans="1:26" x14ac:dyDescent="0.25">
      <c r="A445" s="193">
        <v>47</v>
      </c>
      <c r="B445" s="53" t="s">
        <v>50</v>
      </c>
      <c r="C445" s="173">
        <v>41047001502</v>
      </c>
      <c r="D445" s="53">
        <v>5733</v>
      </c>
      <c r="E445" s="173">
        <f t="shared" si="25"/>
        <v>339641</v>
      </c>
      <c r="F445" s="53">
        <v>304076</v>
      </c>
      <c r="G445" s="53">
        <v>1879</v>
      </c>
      <c r="H445" s="53">
        <v>457</v>
      </c>
      <c r="I445" s="53">
        <v>62935</v>
      </c>
      <c r="J445" s="194">
        <f t="shared" si="26"/>
        <v>0</v>
      </c>
      <c r="K445" s="172">
        <f>VLOOKUP($C445,'DAC Definition'!$A$6:$D$834,MATCH('DAC Definition'!$A$3,'DAC Definition'!$A$6:$D$6,0),FALSE)</f>
        <v>0</v>
      </c>
      <c r="L445" s="172">
        <f t="shared" si="27"/>
        <v>0</v>
      </c>
      <c r="M445" s="173">
        <f>'Census Tract'!G441</f>
        <v>3616</v>
      </c>
      <c r="N445" s="195">
        <f t="shared" si="24"/>
        <v>22.344624370223233</v>
      </c>
      <c r="O445" s="196">
        <f ca="1">IF($L445=1,'Census Tract'!J441*'DAC Adjustment'!$O$5,'Census Tract'!J441)</f>
        <v>0.4517107809987283</v>
      </c>
      <c r="P445" s="196">
        <f ca="1">IF($L445=1,'Census Tract'!K441*'DAC Adjustment'!$O$5,'Census Tract'!K441)</f>
        <v>2.2448085015478445</v>
      </c>
      <c r="Q445" s="196">
        <f ca="1">IF($L445=1,'Census Tract'!L441*'DAC Adjustment'!$O$5,'Census Tract'!L441)</f>
        <v>10.329226586613522</v>
      </c>
      <c r="R445" s="196">
        <f ca="1">IF($L445=1,'Census Tract'!M441*'DAC Adjustment'!$O$5,'Census Tract'!M441)</f>
        <v>22.434357148111921</v>
      </c>
      <c r="S445" s="196">
        <f ca="1">IF($L445=1,'Census Tract'!N441*'DAC Adjustment'!$O$5,'Census Tract'!N441)</f>
        <v>0.99885475526625411</v>
      </c>
      <c r="T445" s="196">
        <f ca="1">IF($L445=1,'Census Tract'!O441*'DAC Adjustment'!$O$5,'Census Tract'!O441)</f>
        <v>4.753135895830237</v>
      </c>
      <c r="U445" s="196">
        <f ca="1">IF($L445=1,'Census Tract'!P441*'DAC Adjustment'!$O$5,'Census Tract'!P441)</f>
        <v>21.678056741690266</v>
      </c>
      <c r="V445" s="196">
        <f ca="1">IF($L445=1,'Census Tract'!Q441*'DAC Adjustment'!$O$5,'Census Tract'!Q441)</f>
        <v>47.020086246068118</v>
      </c>
      <c r="W445" s="196">
        <f ca="1">IF($L445=1,'Census Tract'!R441*'DAC Adjustment'!$O$5,'Census Tract'!R441)</f>
        <v>0.41585657343261884</v>
      </c>
      <c r="X445" s="196">
        <f ca="1">IF($L445=1,'Census Tract'!S441*'DAC Adjustment'!$O$5,'Census Tract'!S441)</f>
        <v>1.9753749962046054</v>
      </c>
      <c r="Y445" s="196">
        <f ca="1">IF($L445=1,'Census Tract'!T441*'DAC Adjustment'!$O$5,'Census Tract'!T441)</f>
        <v>8.6673851552720542</v>
      </c>
      <c r="Z445" s="197">
        <f ca="1">IF($L445=1,'Census Tract'!U441*'DAC Adjustment'!$O$5,'Census Tract'!U441)</f>
        <v>18.620173372825843</v>
      </c>
    </row>
    <row r="446" spans="1:26" x14ac:dyDescent="0.25">
      <c r="A446" s="193">
        <v>47</v>
      </c>
      <c r="B446" s="53" t="s">
        <v>50</v>
      </c>
      <c r="C446" s="173">
        <v>41047010701</v>
      </c>
      <c r="D446" s="53">
        <v>8201</v>
      </c>
      <c r="E446" s="173">
        <f t="shared" si="25"/>
        <v>339641</v>
      </c>
      <c r="F446" s="53">
        <v>304076</v>
      </c>
      <c r="G446" s="53">
        <v>1879</v>
      </c>
      <c r="H446" s="53">
        <v>457</v>
      </c>
      <c r="I446" s="53">
        <v>64076</v>
      </c>
      <c r="J446" s="194">
        <f t="shared" si="26"/>
        <v>0</v>
      </c>
      <c r="K446" s="172">
        <f>VLOOKUP($C446,'DAC Definition'!$A$6:$D$834,MATCH('DAC Definition'!$A$3,'DAC Definition'!$A$6:$D$6,0),FALSE)</f>
        <v>0</v>
      </c>
      <c r="L446" s="172">
        <f t="shared" si="27"/>
        <v>0</v>
      </c>
      <c r="M446" s="173">
        <f>'Census Tract'!G442</f>
        <v>5727</v>
      </c>
      <c r="N446" s="195">
        <f t="shared" si="24"/>
        <v>35.389287546534419</v>
      </c>
      <c r="O446" s="196">
        <f ca="1">IF($L446=1,'Census Tract'!J442*'DAC Adjustment'!$O$5,'Census Tract'!J442)</f>
        <v>1.7402383192578499</v>
      </c>
      <c r="P446" s="196">
        <f ca="1">IF($L446=1,'Census Tract'!K442*'DAC Adjustment'!$O$5,'Census Tract'!K442)</f>
        <v>8.6482367437680256</v>
      </c>
      <c r="Q446" s="196">
        <f ca="1">IF($L446=1,'Census Tract'!L442*'DAC Adjustment'!$O$5,'Census Tract'!L442)</f>
        <v>39.793860741110855</v>
      </c>
      <c r="R446" s="196">
        <f ca="1">IF($L446=1,'Census Tract'!M442*'DAC Adjustment'!$O$5,'Census Tract'!M442)</f>
        <v>86.429480143779287</v>
      </c>
      <c r="S446" s="196">
        <f ca="1">IF($L446=1,'Census Tract'!N442*'DAC Adjustment'!$O$5,'Census Tract'!N442)</f>
        <v>1.5819804157659947</v>
      </c>
      <c r="T446" s="196">
        <f ca="1">IF($L446=1,'Census Tract'!O442*'DAC Adjustment'!$O$5,'Census Tract'!O442)</f>
        <v>7.5279892907687405</v>
      </c>
      <c r="U446" s="196">
        <f ca="1">IF($L446=1,'Census Tract'!P442*'DAC Adjustment'!$O$5,'Census Tract'!P442)</f>
        <v>34.333581570702478</v>
      </c>
      <c r="V446" s="196">
        <f ca="1">IF($L446=1,'Census Tract'!Q442*'DAC Adjustment'!$O$5,'Census Tract'!Q442)</f>
        <v>74.470142127000031</v>
      </c>
      <c r="W446" s="196">
        <f ca="1">IF($L446=1,'Census Tract'!R442*'DAC Adjustment'!$O$5,'Census Tract'!R442)</f>
        <v>0.65863124890724778</v>
      </c>
      <c r="X446" s="196">
        <f ca="1">IF($L446=1,'Census Tract'!S442*'DAC Adjustment'!$O$5,'Census Tract'!S442)</f>
        <v>3.1285875562123273</v>
      </c>
      <c r="Y446" s="196">
        <f ca="1">IF($L446=1,'Census Tract'!T442*'DAC Adjustment'!$O$5,'Census Tract'!T442)</f>
        <v>13.727354752279604</v>
      </c>
      <c r="Z446" s="197">
        <f ca="1">IF($L446=1,'Census Tract'!U442*'DAC Adjustment'!$O$5,'Census Tract'!U442)</f>
        <v>29.4905234806896</v>
      </c>
    </row>
    <row r="447" spans="1:26" x14ac:dyDescent="0.25">
      <c r="A447" s="193">
        <v>47</v>
      </c>
      <c r="B447" s="53" t="s">
        <v>50</v>
      </c>
      <c r="C447" s="173">
        <v>41047002400</v>
      </c>
      <c r="D447" s="53">
        <v>3834</v>
      </c>
      <c r="E447" s="173">
        <f t="shared" si="25"/>
        <v>339641</v>
      </c>
      <c r="F447" s="53">
        <v>304076</v>
      </c>
      <c r="G447" s="53">
        <v>1879</v>
      </c>
      <c r="H447" s="53">
        <v>457</v>
      </c>
      <c r="I447" s="53">
        <v>95972</v>
      </c>
      <c r="J447" s="194">
        <f t="shared" si="26"/>
        <v>0</v>
      </c>
      <c r="K447" s="172">
        <f>VLOOKUP($C447,'DAC Definition'!$A$6:$D$834,MATCH('DAC Definition'!$A$3,'DAC Definition'!$A$6:$D$6,0),FALSE)</f>
        <v>0</v>
      </c>
      <c r="L447" s="172">
        <f t="shared" si="27"/>
        <v>0</v>
      </c>
      <c r="M447" s="173">
        <f>'Census Tract'!G443</f>
        <v>3246</v>
      </c>
      <c r="N447" s="195">
        <f t="shared" si="24"/>
        <v>20.058255173048842</v>
      </c>
      <c r="O447" s="196">
        <f ca="1">IF($L447=1,'Census Tract'!J443*'DAC Adjustment'!$O$5,'Census Tract'!J443)</f>
        <v>1.3890495279223676</v>
      </c>
      <c r="P447" s="196">
        <f ca="1">IF($L447=1,'Census Tract'!K443*'DAC Adjustment'!$O$5,'Census Tract'!K443)</f>
        <v>7.0068871299935003</v>
      </c>
      <c r="Q447" s="196">
        <f ca="1">IF($L447=1,'Census Tract'!L443*'DAC Adjustment'!$O$5,'Census Tract'!L443)</f>
        <v>32.466831321295551</v>
      </c>
      <c r="R447" s="196">
        <f ca="1">IF($L447=1,'Census Tract'!M443*'DAC Adjustment'!$O$5,'Census Tract'!M443)</f>
        <v>70.625652406225527</v>
      </c>
      <c r="S447" s="196">
        <f ca="1">IF($L447=1,'Census Tract'!N443*'DAC Adjustment'!$O$5,'Census Tract'!N443)</f>
        <v>1.1888240145496995</v>
      </c>
      <c r="T447" s="196">
        <f ca="1">IF($L447=1,'Census Tract'!O443*'DAC Adjustment'!$O$5,'Census Tract'!O443)</f>
        <v>6.2137350064479833</v>
      </c>
      <c r="U447" s="196">
        <f ca="1">IF($L447=1,'Census Tract'!P443*'DAC Adjustment'!$O$5,'Census Tract'!P443)</f>
        <v>28.989810218236187</v>
      </c>
      <c r="V447" s="196">
        <f ca="1">IF($L447=1,'Census Tract'!Q443*'DAC Adjustment'!$O$5,'Census Tract'!Q443)</f>
        <v>63.125106930364154</v>
      </c>
      <c r="W447" s="196">
        <f ca="1">IF($L447=1,'Census Tract'!R443*'DAC Adjustment'!$O$5,'Census Tract'!R443)</f>
        <v>0.81191306830761423</v>
      </c>
      <c r="X447" s="196">
        <f ca="1">IF($L447=1,'Census Tract'!S443*'DAC Adjustment'!$O$5,'Census Tract'!S443)</f>
        <v>4.2060595587884251</v>
      </c>
      <c r="Y447" s="196">
        <f ca="1">IF($L447=1,'Census Tract'!T443*'DAC Adjustment'!$O$5,'Census Tract'!T443)</f>
        <v>19.381399072220155</v>
      </c>
      <c r="Z447" s="197">
        <f ca="1">IF($L447=1,'Census Tract'!U443*'DAC Adjustment'!$O$5,'Census Tract'!U443)</f>
        <v>42.123828451051374</v>
      </c>
    </row>
    <row r="448" spans="1:26" x14ac:dyDescent="0.25">
      <c r="A448" s="193">
        <v>47</v>
      </c>
      <c r="B448" s="53" t="s">
        <v>50</v>
      </c>
      <c r="C448" s="173">
        <v>41047001803</v>
      </c>
      <c r="D448" s="53">
        <v>4860</v>
      </c>
      <c r="E448" s="173">
        <f t="shared" si="25"/>
        <v>339641</v>
      </c>
      <c r="F448" s="53">
        <v>304076</v>
      </c>
      <c r="G448" s="53">
        <v>1879</v>
      </c>
      <c r="H448" s="53">
        <v>457</v>
      </c>
      <c r="I448" s="53">
        <v>35919</v>
      </c>
      <c r="J448" s="194">
        <f t="shared" si="26"/>
        <v>1</v>
      </c>
      <c r="K448" s="172">
        <f>VLOOKUP($C448,'DAC Definition'!$A$6:$D$834,MATCH('DAC Definition'!$A$3,'DAC Definition'!$A$6:$D$6,0),FALSE)</f>
        <v>0</v>
      </c>
      <c r="L448" s="172">
        <f t="shared" si="27"/>
        <v>1</v>
      </c>
      <c r="M448" s="173">
        <f>'Census Tract'!G444</f>
        <v>1761</v>
      </c>
      <c r="N448" s="195">
        <f t="shared" si="24"/>
        <v>10.881881503308383</v>
      </c>
      <c r="O448" s="196">
        <f ca="1">IF($L448=1,'Census Tract'!J444*'DAC Adjustment'!$O$5,'Census Tract'!J444)</f>
        <v>2.2134829844948771</v>
      </c>
      <c r="P448" s="196">
        <f ca="1">IF($L448=1,'Census Tract'!K444*'DAC Adjustment'!$O$5,'Census Tract'!K444)</f>
        <v>11.000059397828686</v>
      </c>
      <c r="Q448" s="196">
        <f ca="1">IF($L448=1,'Census Tract'!L444*'DAC Adjustment'!$O$5,'Census Tract'!L444)</f>
        <v>50.615500568549635</v>
      </c>
      <c r="R448" s="196">
        <f ca="1">IF($L448=1,'Census Tract'!M444*'DAC Adjustment'!$O$5,'Census Tract'!M444)</f>
        <v>109.93332438431784</v>
      </c>
      <c r="S448" s="196">
        <f ca="1">IF($L448=1,'Census Tract'!N444*'DAC Adjustment'!$O$5,'Census Tract'!N444)</f>
        <v>0.60805559458789871</v>
      </c>
      <c r="T448" s="196">
        <f ca="1">IF($L448=1,'Census Tract'!O444*'DAC Adjustment'!$O$5,'Census Tract'!O444)</f>
        <v>2.8934846213208814</v>
      </c>
      <c r="U448" s="196">
        <f ca="1">IF($L448=1,'Census Tract'!P444*'DAC Adjustment'!$O$5,'Census Tract'!P444)</f>
        <v>13.196576991882107</v>
      </c>
      <c r="V448" s="196">
        <f ca="1">IF($L448=1,'Census Tract'!Q444*'DAC Adjustment'!$O$5,'Census Tract'!Q444)</f>
        <v>28.623607535718318</v>
      </c>
      <c r="W448" s="196">
        <f ca="1">IF($L448=1,'Census Tract'!R444*'DAC Adjustment'!$O$5,'Census Tract'!R444)</f>
        <v>0.25315383912294032</v>
      </c>
      <c r="X448" s="196">
        <f ca="1">IF($L448=1,'Census Tract'!S444*'DAC Adjustment'!$O$5,'Census Tract'!S444)</f>
        <v>1.2025149918128837</v>
      </c>
      <c r="Y448" s="196">
        <f ca="1">IF($L448=1,'Census Tract'!T444*'DAC Adjustment'!$O$5,'Census Tract'!T444)</f>
        <v>5.2762946828104562</v>
      </c>
      <c r="Z448" s="197">
        <f ca="1">IF($L448=1,'Census Tract'!U444*'DAC Adjustment'!$O$5,'Census Tract'!U444)</f>
        <v>11.335082034550023</v>
      </c>
    </row>
    <row r="449" spans="1:26" x14ac:dyDescent="0.25">
      <c r="A449" s="193">
        <v>47</v>
      </c>
      <c r="B449" s="53" t="s">
        <v>50</v>
      </c>
      <c r="C449" s="173">
        <v>41047001602</v>
      </c>
      <c r="D449" s="53">
        <v>11319</v>
      </c>
      <c r="E449" s="173">
        <f t="shared" si="25"/>
        <v>339641</v>
      </c>
      <c r="F449" s="53">
        <v>304076</v>
      </c>
      <c r="G449" s="53">
        <v>1879</v>
      </c>
      <c r="H449" s="53">
        <v>457</v>
      </c>
      <c r="I449" s="53">
        <v>38311</v>
      </c>
      <c r="J449" s="194">
        <f t="shared" si="26"/>
        <v>1</v>
      </c>
      <c r="K449" s="172">
        <f>VLOOKUP($C449,'DAC Definition'!$A$6:$D$834,MATCH('DAC Definition'!$A$3,'DAC Definition'!$A$6:$D$6,0),FALSE)</f>
        <v>1</v>
      </c>
      <c r="L449" s="172">
        <f t="shared" si="27"/>
        <v>1</v>
      </c>
      <c r="M449" s="173">
        <f>'Census Tract'!G445</f>
        <v>5699</v>
      </c>
      <c r="N449" s="195">
        <f t="shared" si="24"/>
        <v>35.216265012694194</v>
      </c>
      <c r="O449" s="196">
        <f ca="1">IF($L449=1,'Census Tract'!J445*'DAC Adjustment'!$O$5,'Census Tract'!J445)</f>
        <v>1.039761096506219</v>
      </c>
      <c r="P449" s="196">
        <f ca="1">IF($L449=1,'Census Tract'!K445*'DAC Adjustment'!$O$5,'Census Tract'!K445)</f>
        <v>5.1671659105750685</v>
      </c>
      <c r="Q449" s="196">
        <f ca="1">IF($L449=1,'Census Tract'!L445*'DAC Adjustment'!$O$5,'Census Tract'!L445)</f>
        <v>23.776116075893935</v>
      </c>
      <c r="R449" s="196">
        <f ca="1">IF($L449=1,'Census Tract'!M445*'DAC Adjustment'!$O$5,'Census Tract'!M445)</f>
        <v>51.640059898855178</v>
      </c>
      <c r="S449" s="196">
        <f ca="1">IF($L449=1,'Census Tract'!N445*'DAC Adjustment'!$O$5,'Census Tract'!N445)</f>
        <v>1.967807401224551</v>
      </c>
      <c r="T449" s="196">
        <f ca="1">IF($L449=1,'Census Tract'!O445*'DAC Adjustment'!$O$5,'Census Tract'!O445)</f>
        <v>9.3639800436727452</v>
      </c>
      <c r="U449" s="196">
        <f ca="1">IF($L449=1,'Census Tract'!P445*'DAC Adjustment'!$O$5,'Census Tract'!P445)</f>
        <v>42.707150639827447</v>
      </c>
      <c r="V449" s="196">
        <f ca="1">IF($L449=1,'Census Tract'!Q445*'DAC Adjustment'!$O$5,'Census Tract'!Q445)</f>
        <v>92.63256067351432</v>
      </c>
      <c r="W449" s="196">
        <f ca="1">IF($L449=1,'Census Tract'!R445*'DAC Adjustment'!$O$5,'Census Tract'!R445)</f>
        <v>0.81926390071643207</v>
      </c>
      <c r="X449" s="196">
        <f ca="1">IF($L449=1,'Census Tract'!S445*'DAC Adjustment'!$O$5,'Census Tract'!S445)</f>
        <v>3.8916143886096677</v>
      </c>
      <c r="Y449" s="196">
        <f ca="1">IF($L449=1,'Census Tract'!T445*'DAC Adjustment'!$O$5,'Census Tract'!T445)</f>
        <v>17.075300055273587</v>
      </c>
      <c r="Z449" s="197">
        <f ca="1">IF($L449=1,'Census Tract'!U445*'DAC Adjustment'!$O$5,'Census Tract'!U445)</f>
        <v>36.682925902839628</v>
      </c>
    </row>
    <row r="450" spans="1:26" x14ac:dyDescent="0.25">
      <c r="A450" s="193">
        <v>47</v>
      </c>
      <c r="B450" s="53" t="s">
        <v>50</v>
      </c>
      <c r="C450" s="173">
        <v>41047002000</v>
      </c>
      <c r="D450" s="53">
        <v>10594</v>
      </c>
      <c r="E450" s="173">
        <f t="shared" si="25"/>
        <v>339641</v>
      </c>
      <c r="F450" s="53">
        <v>304076</v>
      </c>
      <c r="G450" s="53">
        <v>1879</v>
      </c>
      <c r="H450" s="53">
        <v>457</v>
      </c>
      <c r="I450" s="53">
        <v>60781</v>
      </c>
      <c r="J450" s="194">
        <f t="shared" si="26"/>
        <v>0</v>
      </c>
      <c r="K450" s="172">
        <f>VLOOKUP($C450,'DAC Definition'!$A$6:$D$834,MATCH('DAC Definition'!$A$3,'DAC Definition'!$A$6:$D$6,0),FALSE)</f>
        <v>0</v>
      </c>
      <c r="L450" s="172">
        <f t="shared" si="27"/>
        <v>0</v>
      </c>
      <c r="M450" s="173">
        <f>'Census Tract'!G446</f>
        <v>7020</v>
      </c>
      <c r="N450" s="195">
        <f t="shared" si="24"/>
        <v>43.379220984227629</v>
      </c>
      <c r="O450" s="196">
        <f ca="1">IF($L450=1,'Census Tract'!J446*'DAC Adjustment'!$O$5,'Census Tract'!J446)</f>
        <v>1.165834476901374</v>
      </c>
      <c r="P450" s="196">
        <f ca="1">IF($L450=1,'Census Tract'!K446*'DAC Adjustment'!$O$5,'Census Tract'!K446)</f>
        <v>5.7936964430192708</v>
      </c>
      <c r="Q450" s="196">
        <f ca="1">IF($L450=1,'Census Tract'!L446*'DAC Adjustment'!$O$5,'Census Tract'!L446)</f>
        <v>26.659023828865056</v>
      </c>
      <c r="R450" s="196">
        <f ca="1">IF($L450=1,'Census Tract'!M446*'DAC Adjustment'!$O$5,'Census Tract'!M446)</f>
        <v>57.901533748120343</v>
      </c>
      <c r="S450" s="196">
        <f ca="1">IF($L450=1,'Census Tract'!N446*'DAC Adjustment'!$O$5,'Census Tract'!N446)</f>
        <v>1.9391483357215444</v>
      </c>
      <c r="T450" s="196">
        <f ca="1">IF($L450=1,'Census Tract'!O446*'DAC Adjustment'!$O$5,'Census Tract'!O446)</f>
        <v>9.2276034260863558</v>
      </c>
      <c r="U450" s="196">
        <f ca="1">IF($L450=1,'Census Tract'!P446*'DAC Adjustment'!$O$5,'Census Tract'!P446)</f>
        <v>42.085165466445154</v>
      </c>
      <c r="V450" s="196">
        <f ca="1">IF($L450=1,'Census Tract'!Q446*'DAC Adjustment'!$O$5,'Census Tract'!Q446)</f>
        <v>91.283463895851284</v>
      </c>
      <c r="W450" s="196">
        <f ca="1">IF($L450=1,'Census Tract'!R446*'DAC Adjustment'!$O$5,'Census Tract'!R446)</f>
        <v>0.80733217519275013</v>
      </c>
      <c r="X450" s="196">
        <f ca="1">IF($L450=1,'Census Tract'!S446*'DAC Adjustment'!$O$5,'Census Tract'!S446)</f>
        <v>3.83493707780872</v>
      </c>
      <c r="Y450" s="196">
        <f ca="1">IF($L450=1,'Census Tract'!T446*'DAC Adjustment'!$O$5,'Census Tract'!T446)</f>
        <v>16.826616092369974</v>
      </c>
      <c r="Z450" s="197">
        <f ca="1">IF($L450=1,'Census Tract'!U446*'DAC Adjustment'!$O$5,'Census Tract'!U446)</f>
        <v>36.148677289059023</v>
      </c>
    </row>
    <row r="451" spans="1:26" x14ac:dyDescent="0.25">
      <c r="A451" s="193">
        <v>47</v>
      </c>
      <c r="B451" s="53" t="s">
        <v>50</v>
      </c>
      <c r="C451" s="173">
        <v>41047010305</v>
      </c>
      <c r="D451" s="53">
        <v>4701</v>
      </c>
      <c r="E451" s="173">
        <f t="shared" si="25"/>
        <v>339641</v>
      </c>
      <c r="F451" s="53">
        <v>304076</v>
      </c>
      <c r="G451" s="53">
        <v>1879</v>
      </c>
      <c r="H451" s="53">
        <v>457</v>
      </c>
      <c r="I451" s="53">
        <v>47381</v>
      </c>
      <c r="J451" s="194">
        <f t="shared" si="26"/>
        <v>1</v>
      </c>
      <c r="K451" s="172">
        <f>VLOOKUP($C451,'DAC Definition'!$A$6:$D$834,MATCH('DAC Definition'!$A$3,'DAC Definition'!$A$6:$D$6,0),FALSE)</f>
        <v>1</v>
      </c>
      <c r="L451" s="172">
        <f t="shared" si="27"/>
        <v>1</v>
      </c>
      <c r="M451" s="173">
        <f>'Census Tract'!G447</f>
        <v>2693</v>
      </c>
      <c r="N451" s="195">
        <f t="shared" si="24"/>
        <v>16.641060129704417</v>
      </c>
      <c r="O451" s="196">
        <f ca="1">IF($L451=1,'Census Tract'!J447*'DAC Adjustment'!$O$5,'Census Tract'!J447)</f>
        <v>2.1377387986566756</v>
      </c>
      <c r="P451" s="196">
        <f ca="1">IF($L451=1,'Census Tract'!K447*'DAC Adjustment'!$O$5,'Census Tract'!K447)</f>
        <v>10.623643338117915</v>
      </c>
      <c r="Q451" s="196">
        <f ca="1">IF($L451=1,'Census Tract'!L447*'DAC Adjustment'!$O$5,'Census Tract'!L447)</f>
        <v>48.883465622623575</v>
      </c>
      <c r="R451" s="196">
        <f ca="1">IF($L451=1,'Census Tract'!M447*'DAC Adjustment'!$O$5,'Census Tract'!M447)</f>
        <v>106.1714657161893</v>
      </c>
      <c r="S451" s="196">
        <f ca="1">IF($L451=1,'Census Tract'!N447*'DAC Adjustment'!$O$5,'Census Tract'!N447)</f>
        <v>0.92986582409154528</v>
      </c>
      <c r="T451" s="196">
        <f ca="1">IF($L451=1,'Census Tract'!O447*'DAC Adjustment'!$O$5,'Census Tract'!O447)</f>
        <v>4.4248461585560097</v>
      </c>
      <c r="U451" s="196">
        <f ca="1">IF($L451=1,'Census Tract'!P447*'DAC Adjustment'!$O$5,'Census Tract'!P447)</f>
        <v>20.180796047210965</v>
      </c>
      <c r="V451" s="196">
        <f ca="1">IF($L451=1,'Census Tract'!Q447*'DAC Adjustment'!$O$5,'Census Tract'!Q447)</f>
        <v>43.77250147285033</v>
      </c>
      <c r="W451" s="196">
        <f ca="1">IF($L451=1,'Census Tract'!R447*'DAC Adjustment'!$O$5,'Census Tract'!R447)</f>
        <v>0.38713417873826139</v>
      </c>
      <c r="X451" s="196">
        <f ca="1">IF($L451=1,'Census Tract'!S447*'DAC Adjustment'!$O$5,'Census Tract'!S447)</f>
        <v>1.8389397347825642</v>
      </c>
      <c r="Y451" s="196">
        <f ca="1">IF($L451=1,'Census Tract'!T447*'DAC Adjustment'!$O$5,'Census Tract'!T447)</f>
        <v>8.068745928908891</v>
      </c>
      <c r="Z451" s="197">
        <f ca="1">IF($L451=1,'Census Tract'!U447*'DAC Adjustment'!$O$5,'Census Tract'!U447)</f>
        <v>17.334114661580472</v>
      </c>
    </row>
    <row r="452" spans="1:26" x14ac:dyDescent="0.25">
      <c r="A452" s="193">
        <v>47</v>
      </c>
      <c r="B452" s="53" t="s">
        <v>50</v>
      </c>
      <c r="C452" s="173">
        <v>41047001601</v>
      </c>
      <c r="D452" s="53">
        <v>8229</v>
      </c>
      <c r="E452" s="173">
        <f t="shared" si="25"/>
        <v>339641</v>
      </c>
      <c r="F452" s="53">
        <v>304076</v>
      </c>
      <c r="G452" s="53">
        <v>1879</v>
      </c>
      <c r="H452" s="53">
        <v>457</v>
      </c>
      <c r="I452" s="53">
        <v>60781</v>
      </c>
      <c r="J452" s="194">
        <f t="shared" si="26"/>
        <v>0</v>
      </c>
      <c r="K452" s="172">
        <f>VLOOKUP($C452,'DAC Definition'!$A$6:$D$834,MATCH('DAC Definition'!$A$3,'DAC Definition'!$A$6:$D$6,0),FALSE)</f>
        <v>0</v>
      </c>
      <c r="L452" s="172">
        <f t="shared" si="27"/>
        <v>0</v>
      </c>
      <c r="M452" s="173">
        <f>'Census Tract'!G448</f>
        <v>5334</v>
      </c>
      <c r="N452" s="195">
        <f t="shared" si="24"/>
        <v>32.960792696562699</v>
      </c>
      <c r="O452" s="196">
        <f ca="1">IF($L452=1,'Census Tract'!J448*'DAC Adjustment'!$O$5,'Census Tract'!J448)</f>
        <v>0.8252986331329315</v>
      </c>
      <c r="P452" s="196">
        <f ca="1">IF($L452=1,'Census Tract'!K448*'DAC Adjustment'!$O$5,'Census Tract'!K448)</f>
        <v>4.1013796125840889</v>
      </c>
      <c r="Q452" s="196">
        <f ca="1">IF($L452=1,'Census Tract'!L448*'DAC Adjustment'!$O$5,'Census Tract'!L448)</f>
        <v>18.872023741395882</v>
      </c>
      <c r="R452" s="196">
        <f ca="1">IF($L452=1,'Census Tract'!M448*'DAC Adjustment'!$O$5,'Census Tract'!M448)</f>
        <v>40.988714612071448</v>
      </c>
      <c r="S452" s="196">
        <f ca="1">IF($L452=1,'Census Tract'!N448*'DAC Adjustment'!$O$5,'Census Tract'!N448)</f>
        <v>1.4734212568003868</v>
      </c>
      <c r="T452" s="196">
        <f ca="1">IF($L452=1,'Census Tract'!O448*'DAC Adjustment'!$O$5,'Census Tract'!O448)</f>
        <v>7.0114012357186066</v>
      </c>
      <c r="U452" s="196">
        <f ca="1">IF($L452=1,'Census Tract'!P448*'DAC Adjustment'!$O$5,'Census Tract'!P448)</f>
        <v>31.977531709119436</v>
      </c>
      <c r="V452" s="196">
        <f ca="1">IF($L452=1,'Census Tract'!Q448*'DAC Adjustment'!$O$5,'Census Tract'!Q448)</f>
        <v>69.3598285499246</v>
      </c>
      <c r="W452" s="196">
        <f ca="1">IF($L452=1,'Census Tract'!R448*'DAC Adjustment'!$O$5,'Census Tract'!R448)</f>
        <v>0.61343444764645705</v>
      </c>
      <c r="X452" s="196">
        <f ca="1">IF($L452=1,'Census Tract'!S448*'DAC Adjustment'!$O$5,'Census Tract'!S448)</f>
        <v>2.9138966343350012</v>
      </c>
      <c r="Y452" s="196">
        <f ca="1">IF($L452=1,'Census Tract'!T448*'DAC Adjustment'!$O$5,'Census Tract'!T448)</f>
        <v>12.785351885570003</v>
      </c>
      <c r="Z452" s="197">
        <f ca="1">IF($L452=1,'Census Tract'!U448*'DAC Adjustment'!$O$5,'Census Tract'!U448)</f>
        <v>27.466815478609803</v>
      </c>
    </row>
    <row r="453" spans="1:26" x14ac:dyDescent="0.25">
      <c r="A453" s="193">
        <v>47</v>
      </c>
      <c r="B453" s="53" t="s">
        <v>50</v>
      </c>
      <c r="C453" s="173">
        <v>41047001604</v>
      </c>
      <c r="D453" s="53">
        <v>8480</v>
      </c>
      <c r="E453" s="173">
        <f t="shared" si="25"/>
        <v>339641</v>
      </c>
      <c r="F453" s="53">
        <v>304076</v>
      </c>
      <c r="G453" s="53">
        <v>1879</v>
      </c>
      <c r="H453" s="53">
        <v>457</v>
      </c>
      <c r="I453" s="53">
        <v>47500</v>
      </c>
      <c r="J453" s="194">
        <f t="shared" si="26"/>
        <v>1</v>
      </c>
      <c r="K453" s="172">
        <f>VLOOKUP($C453,'DAC Definition'!$A$6:$D$834,MATCH('DAC Definition'!$A$3,'DAC Definition'!$A$6:$D$6,0),FALSE)</f>
        <v>1</v>
      </c>
      <c r="L453" s="172">
        <f t="shared" si="27"/>
        <v>1</v>
      </c>
      <c r="M453" s="173">
        <f>'Census Tract'!G449</f>
        <v>5087</v>
      </c>
      <c r="N453" s="195">
        <f t="shared" si="24"/>
        <v>31.434486773043584</v>
      </c>
      <c r="O453" s="196">
        <f ca="1">IF($L453=1,'Census Tract'!J449*'DAC Adjustment'!$O$5,'Census Tract'!J449)</f>
        <v>2.7624718355701052</v>
      </c>
      <c r="P453" s="196">
        <f ca="1">IF($L453=1,'Census Tract'!K449*'DAC Adjustment'!$O$5,'Census Tract'!K449)</f>
        <v>13.728298111600107</v>
      </c>
      <c r="Q453" s="196">
        <f ca="1">IF($L453=1,'Census Tract'!L449*'DAC Adjustment'!$O$5,'Census Tract'!L449)</f>
        <v>63.169175341914467</v>
      </c>
      <c r="R453" s="196">
        <f ca="1">IF($L453=1,'Census Tract'!M449*'DAC Adjustment'!$O$5,'Census Tract'!M449)</f>
        <v>137.19902729298491</v>
      </c>
      <c r="S453" s="196">
        <f ca="1">IF($L453=1,'Census Tract'!N449*'DAC Adjustment'!$O$5,'Census Tract'!N449)</f>
        <v>1.7564899543831012</v>
      </c>
      <c r="T453" s="196">
        <f ca="1">IF($L453=1,'Census Tract'!O449*'DAC Adjustment'!$O$5,'Census Tract'!O449)</f>
        <v>8.358407875445387</v>
      </c>
      <c r="U453" s="196">
        <f ca="1">IF($L453=1,'Census Tract'!P449*'DAC Adjustment'!$O$5,'Census Tract'!P449)</f>
        <v>38.120946710791756</v>
      </c>
      <c r="V453" s="196">
        <f ca="1">IF($L453=1,'Census Tract'!Q449*'DAC Adjustment'!$O$5,'Census Tract'!Q449)</f>
        <v>82.685003710504873</v>
      </c>
      <c r="W453" s="196">
        <f ca="1">IF($L453=1,'Census Tract'!R449*'DAC Adjustment'!$O$5,'Census Tract'!R449)</f>
        <v>0.73128539444542728</v>
      </c>
      <c r="X453" s="196">
        <f ca="1">IF($L453=1,'Census Tract'!S449*'DAC Adjustment'!$O$5,'Census Tract'!S449)</f>
        <v>3.4737045788484613</v>
      </c>
      <c r="Y453" s="196">
        <f ca="1">IF($L453=1,'Census Tract'!T449*'DAC Adjustment'!$O$5,'Census Tract'!T449)</f>
        <v>15.241630352899938</v>
      </c>
      <c r="Z453" s="197">
        <f ca="1">IF($L453=1,'Census Tract'!U449*'DAC Adjustment'!$O$5,'Census Tract'!U449)</f>
        <v>32.743646967493454</v>
      </c>
    </row>
    <row r="454" spans="1:26" x14ac:dyDescent="0.25">
      <c r="A454" s="193">
        <v>47</v>
      </c>
      <c r="B454" s="53" t="s">
        <v>50</v>
      </c>
      <c r="C454" s="173">
        <v>41047000400</v>
      </c>
      <c r="D454" s="53">
        <v>5811</v>
      </c>
      <c r="E454" s="173">
        <f t="shared" si="25"/>
        <v>339641</v>
      </c>
      <c r="F454" s="53">
        <v>304076</v>
      </c>
      <c r="G454" s="53">
        <v>1879</v>
      </c>
      <c r="H454" s="53">
        <v>457</v>
      </c>
      <c r="I454" s="53">
        <v>43132</v>
      </c>
      <c r="J454" s="194">
        <f t="shared" si="26"/>
        <v>1</v>
      </c>
      <c r="K454" s="172">
        <f>VLOOKUP($C454,'DAC Definition'!$A$6:$D$834,MATCH('DAC Definition'!$A$3,'DAC Definition'!$A$6:$D$6,0),FALSE)</f>
        <v>1</v>
      </c>
      <c r="L454" s="172">
        <f t="shared" si="27"/>
        <v>1</v>
      </c>
      <c r="M454" s="173">
        <f>'Census Tract'!G450</f>
        <v>2705</v>
      </c>
      <c r="N454" s="195">
        <f t="shared" si="24"/>
        <v>16.715212644207369</v>
      </c>
      <c r="O454" s="196">
        <f ca="1">IF($L454=1,'Census Tract'!J450*'DAC Adjustment'!$O$5,'Census Tract'!J450)</f>
        <v>4.5546669104029194</v>
      </c>
      <c r="P454" s="196">
        <f ca="1">IF($L454=1,'Census Tract'!K450*'DAC Adjustment'!$O$5,'Census Tract'!K450)</f>
        <v>22.634737607070559</v>
      </c>
      <c r="Q454" s="196">
        <f ca="1">IF($L454=1,'Census Tract'!L450*'DAC Adjustment'!$O$5,'Census Tract'!L450)</f>
        <v>104.15112616990021</v>
      </c>
      <c r="R454" s="196">
        <f ca="1">IF($L454=1,'Census Tract'!M450*'DAC Adjustment'!$O$5,'Census Tract'!M450)</f>
        <v>226.20895594465401</v>
      </c>
      <c r="S454" s="196">
        <f ca="1">IF($L454=1,'Census Tract'!N450*'DAC Adjustment'!$O$5,'Census Tract'!N450)</f>
        <v>0.93400930344137767</v>
      </c>
      <c r="T454" s="196">
        <f ca="1">IF($L454=1,'Census Tract'!O450*'DAC Adjustment'!$O$5,'Census Tract'!O450)</f>
        <v>4.4445632598938021</v>
      </c>
      <c r="U454" s="196">
        <f ca="1">IF($L454=1,'Census Tract'!P450*'DAC Adjustment'!$O$5,'Census Tract'!P450)</f>
        <v>20.270721614446963</v>
      </c>
      <c r="V454" s="196">
        <f ca="1">IF($L454=1,'Census Tract'!Q450*'DAC Adjustment'!$O$5,'Census Tract'!Q450)</f>
        <v>43.967551609379932</v>
      </c>
      <c r="W454" s="196">
        <f ca="1">IF($L454=1,'Census Tract'!R450*'DAC Adjustment'!$O$5,'Census Tract'!R450)</f>
        <v>0.38885924748867323</v>
      </c>
      <c r="X454" s="196">
        <f ca="1">IF($L454=1,'Census Tract'!S450*'DAC Adjustment'!$O$5,'Census Tract'!S450)</f>
        <v>1.8471340447778823</v>
      </c>
      <c r="Y454" s="196">
        <f ca="1">IF($L454=1,'Census Tract'!T450*'DAC Adjustment'!$O$5,'Census Tract'!T450)</f>
        <v>8.1047002367985712</v>
      </c>
      <c r="Z454" s="197">
        <f ca="1">IF($L454=1,'Census Tract'!U450*'DAC Adjustment'!$O$5,'Census Tract'!U450)</f>
        <v>17.411355425018634</v>
      </c>
    </row>
    <row r="455" spans="1:26" x14ac:dyDescent="0.25">
      <c r="A455" s="193">
        <v>47</v>
      </c>
      <c r="B455" s="53" t="s">
        <v>50</v>
      </c>
      <c r="C455" s="173">
        <v>41047010400</v>
      </c>
      <c r="D455" s="53">
        <v>4974</v>
      </c>
      <c r="E455" s="173">
        <f t="shared" si="25"/>
        <v>339641</v>
      </c>
      <c r="F455" s="53">
        <v>304076</v>
      </c>
      <c r="G455" s="53">
        <v>1879</v>
      </c>
      <c r="H455" s="53">
        <v>457</v>
      </c>
      <c r="I455" s="53">
        <v>47201</v>
      </c>
      <c r="J455" s="194">
        <f t="shared" si="26"/>
        <v>1</v>
      </c>
      <c r="K455" s="172">
        <f>VLOOKUP($C455,'DAC Definition'!$A$6:$D$834,MATCH('DAC Definition'!$A$3,'DAC Definition'!$A$6:$D$6,0),FALSE)</f>
        <v>0</v>
      </c>
      <c r="L455" s="172">
        <f t="shared" si="27"/>
        <v>1</v>
      </c>
      <c r="M455" s="173">
        <f>'Census Tract'!G451</f>
        <v>3387</v>
      </c>
      <c r="N455" s="195">
        <f t="shared" si="24"/>
        <v>20.929547218458541</v>
      </c>
      <c r="O455" s="196">
        <f ca="1">IF($L455=1,'Census Tract'!J451*'DAC Adjustment'!$O$5,'Census Tract'!J451)</f>
        <v>4.5386117733414739</v>
      </c>
      <c r="P455" s="196">
        <f ca="1">IF($L455=1,'Census Tract'!K451*'DAC Adjustment'!$O$5,'Census Tract'!K451)</f>
        <v>22.894461128560067</v>
      </c>
      <c r="Q455" s="196">
        <f ca="1">IF($L455=1,'Census Tract'!L451*'DAC Adjustment'!$O$5,'Census Tract'!L451)</f>
        <v>106.08285731778398</v>
      </c>
      <c r="R455" s="196">
        <f ca="1">IF($L455=1,'Census Tract'!M451*'DAC Adjustment'!$O$5,'Census Tract'!M451)</f>
        <v>230.7638504368237</v>
      </c>
      <c r="S455" s="196">
        <f ca="1">IF($L455=1,'Census Tract'!N451*'DAC Adjustment'!$O$5,'Census Tract'!N451)</f>
        <v>1.5505803054836076</v>
      </c>
      <c r="T455" s="196">
        <f ca="1">IF($L455=1,'Census Tract'!O451*'DAC Adjustment'!$O$5,'Census Tract'!O451)</f>
        <v>8.1045596375690536</v>
      </c>
      <c r="U455" s="196">
        <f ca="1">IF($L455=1,'Census Tract'!P451*'DAC Adjustment'!$O$5,'Census Tract'!P451)</f>
        <v>37.811339806363975</v>
      </c>
      <c r="V455" s="196">
        <f ca="1">IF($L455=1,'Census Tract'!Q451*'DAC Adjustment'!$O$5,'Census Tract'!Q451)</f>
        <v>82.333925282325708</v>
      </c>
      <c r="W455" s="196">
        <f ca="1">IF($L455=1,'Census Tract'!R451*'DAC Adjustment'!$O$5,'Census Tract'!R451)</f>
        <v>1.0589762640010356</v>
      </c>
      <c r="X455" s="196">
        <f ca="1">IF($L455=1,'Census Tract'!S451*'DAC Adjustment'!$O$5,'Census Tract'!S451)</f>
        <v>5.4859533755454395</v>
      </c>
      <c r="Y455" s="196">
        <f ca="1">IF($L455=1,'Census Tract'!T451*'DAC Adjustment'!$O$5,'Census Tract'!T451)</f>
        <v>25.279112237218758</v>
      </c>
      <c r="Z455" s="197">
        <f ca="1">IF($L455=1,'Census Tract'!U451*'DAC Adjustment'!$O$5,'Census Tract'!U451)</f>
        <v>54.942008226937382</v>
      </c>
    </row>
    <row r="456" spans="1:26" x14ac:dyDescent="0.25">
      <c r="A456" s="193">
        <v>47</v>
      </c>
      <c r="B456" s="53" t="s">
        <v>50</v>
      </c>
      <c r="C456" s="173">
        <v>41047002304</v>
      </c>
      <c r="D456" s="53">
        <v>6894</v>
      </c>
      <c r="E456" s="173">
        <f t="shared" si="25"/>
        <v>339641</v>
      </c>
      <c r="F456" s="53">
        <v>304076</v>
      </c>
      <c r="G456" s="53">
        <v>1879</v>
      </c>
      <c r="H456" s="53">
        <v>457</v>
      </c>
      <c r="I456" s="53">
        <v>72747</v>
      </c>
      <c r="J456" s="194">
        <f t="shared" si="26"/>
        <v>0</v>
      </c>
      <c r="K456" s="172">
        <f>VLOOKUP($C456,'DAC Definition'!$A$6:$D$834,MATCH('DAC Definition'!$A$3,'DAC Definition'!$A$6:$D$6,0),FALSE)</f>
        <v>0</v>
      </c>
      <c r="L456" s="172">
        <f t="shared" si="27"/>
        <v>0</v>
      </c>
      <c r="M456" s="173">
        <f>'Census Tract'!G452</f>
        <v>4732</v>
      </c>
      <c r="N456" s="195">
        <f t="shared" si="24"/>
        <v>29.240808218997881</v>
      </c>
      <c r="O456" s="196">
        <f ca="1">IF($L456=1,'Census Tract'!J452*'DAC Adjustment'!$O$5,'Census Tract'!J452)</f>
        <v>0.23637193861574252</v>
      </c>
      <c r="P456" s="196">
        <f ca="1">IF($L456=1,'Census Tract'!K452*'DAC Adjustment'!$O$5,'Census Tract'!K452)</f>
        <v>1.1746669764197146</v>
      </c>
      <c r="Q456" s="196">
        <f ca="1">IF($L456=1,'Census Tract'!L452*'DAC Adjustment'!$O$5,'Census Tract'!L452)</f>
        <v>5.4050941783609572</v>
      </c>
      <c r="R456" s="196">
        <f ca="1">IF($L456=1,'Census Tract'!M452*'DAC Adjustment'!$O$5,'Census Tract'!M452)</f>
        <v>11.739486223845706</v>
      </c>
      <c r="S456" s="196">
        <f ca="1">IF($L456=1,'Census Tract'!N452*'DAC Adjustment'!$O$5,'Census Tract'!N452)</f>
        <v>1.3071296188937818</v>
      </c>
      <c r="T456" s="196">
        <f ca="1">IF($L456=1,'Census Tract'!O452*'DAC Adjustment'!$O$5,'Census Tract'!O452)</f>
        <v>6.2200882353619136</v>
      </c>
      <c r="U456" s="196">
        <f ca="1">IF($L456=1,'Census Tract'!P452*'DAC Adjustment'!$O$5,'Census Tract'!P452)</f>
        <v>28.368518944048216</v>
      </c>
      <c r="V456" s="196">
        <f ca="1">IF($L456=1,'Census Tract'!Q452*'DAC Adjustment'!$O$5,'Census Tract'!Q452)</f>
        <v>61.531816403870117</v>
      </c>
      <c r="W456" s="196">
        <f ca="1">IF($L456=1,'Census Tract'!R452*'DAC Adjustment'!$O$5,'Census Tract'!R452)</f>
        <v>0.54420168846326122</v>
      </c>
      <c r="X456" s="196">
        <f ca="1">IF($L456=1,'Census Tract'!S452*'DAC Adjustment'!$O$5,'Census Tract'!S452)</f>
        <v>2.5850316598562482</v>
      </c>
      <c r="Y456" s="196">
        <f ca="1">IF($L456=1,'Census Tract'!T452*'DAC Adjustment'!$O$5,'Census Tract'!T452)</f>
        <v>11.342385662264205</v>
      </c>
      <c r="Z456" s="197">
        <f ca="1">IF($L456=1,'Census Tract'!U452*'DAC Adjustment'!$O$5,'Census Tract'!U452)</f>
        <v>24.366886172624969</v>
      </c>
    </row>
    <row r="457" spans="1:26" x14ac:dyDescent="0.25">
      <c r="A457" s="193">
        <v>47</v>
      </c>
      <c r="B457" s="53" t="s">
        <v>50</v>
      </c>
      <c r="C457" s="173">
        <v>41047001703</v>
      </c>
      <c r="D457" s="53">
        <v>4723</v>
      </c>
      <c r="E457" s="173">
        <f t="shared" si="25"/>
        <v>339641</v>
      </c>
      <c r="F457" s="53">
        <v>304076</v>
      </c>
      <c r="G457" s="53">
        <v>1879</v>
      </c>
      <c r="H457" s="53">
        <v>457</v>
      </c>
      <c r="I457" s="53">
        <v>64600</v>
      </c>
      <c r="J457" s="194">
        <f t="shared" si="26"/>
        <v>0</v>
      </c>
      <c r="K457" s="172">
        <f>VLOOKUP($C457,'DAC Definition'!$A$6:$D$834,MATCH('DAC Definition'!$A$3,'DAC Definition'!$A$6:$D$6,0),FALSE)</f>
        <v>0</v>
      </c>
      <c r="L457" s="172">
        <f t="shared" si="27"/>
        <v>0</v>
      </c>
      <c r="M457" s="173">
        <f>'Census Tract'!G453</f>
        <v>3666</v>
      </c>
      <c r="N457" s="195">
        <f t="shared" ref="N457:N520" si="28">$M457/$F457*G457</f>
        <v>22.653593180652205</v>
      </c>
      <c r="O457" s="196">
        <f ca="1">IF($L457=1,'Census Tract'!J453*'DAC Adjustment'!$O$5,'Census Tract'!J453)</f>
        <v>0.25339873080416464</v>
      </c>
      <c r="P457" s="196">
        <f ca="1">IF($L457=1,'Census Tract'!K453*'DAC Adjustment'!$O$5,'Census Tract'!K453)</f>
        <v>1.2592828179414739</v>
      </c>
      <c r="Q457" s="196">
        <f ca="1">IF($L457=1,'Census Tract'!L453*'DAC Adjustment'!$O$5,'Census Tract'!L453)</f>
        <v>5.7944441827344155</v>
      </c>
      <c r="R457" s="196">
        <f ca="1">IF($L457=1,'Census Tract'!M453*'DAC Adjustment'!$O$5,'Census Tract'!M453)</f>
        <v>12.585127180648152</v>
      </c>
      <c r="S457" s="196">
        <f ca="1">IF($L457=1,'Census Tract'!N453*'DAC Adjustment'!$O$5,'Census Tract'!N453)</f>
        <v>1.0126663530990287</v>
      </c>
      <c r="T457" s="196">
        <f ca="1">IF($L457=1,'Census Tract'!O453*'DAC Adjustment'!$O$5,'Census Tract'!O453)</f>
        <v>4.8188595669562089</v>
      </c>
      <c r="U457" s="196">
        <f ca="1">IF($L457=1,'Census Tract'!P453*'DAC Adjustment'!$O$5,'Census Tract'!P453)</f>
        <v>21.977808632476915</v>
      </c>
      <c r="V457" s="196">
        <f ca="1">IF($L457=1,'Census Tract'!Q453*'DAC Adjustment'!$O$5,'Census Tract'!Q453)</f>
        <v>47.670253367833446</v>
      </c>
      <c r="W457" s="196">
        <f ca="1">IF($L457=1,'Census Tract'!R453*'DAC Adjustment'!$O$5,'Census Tract'!R453)</f>
        <v>0.42160680260065841</v>
      </c>
      <c r="X457" s="196">
        <f ca="1">IF($L457=1,'Census Tract'!S453*'DAC Adjustment'!$O$5,'Census Tract'!S453)</f>
        <v>2.0026893628556648</v>
      </c>
      <c r="Y457" s="196">
        <f ca="1">IF($L457=1,'Census Tract'!T453*'DAC Adjustment'!$O$5,'Census Tract'!T453)</f>
        <v>8.7872328482376538</v>
      </c>
      <c r="Z457" s="197">
        <f ca="1">IF($L457=1,'Census Tract'!U453*'DAC Adjustment'!$O$5,'Census Tract'!U453)</f>
        <v>18.877642584286381</v>
      </c>
    </row>
    <row r="458" spans="1:26" x14ac:dyDescent="0.25">
      <c r="A458" s="193">
        <v>47</v>
      </c>
      <c r="B458" s="53" t="s">
        <v>50</v>
      </c>
      <c r="C458" s="173">
        <v>41047001603</v>
      </c>
      <c r="D458" s="53">
        <v>7417</v>
      </c>
      <c r="E458" s="173">
        <f t="shared" ref="E458:E521" si="29">SUMIFS($D$9:$D$836,$B$9:$B$836,$B458)</f>
        <v>339641</v>
      </c>
      <c r="F458" s="53">
        <v>304076</v>
      </c>
      <c r="G458" s="53">
        <v>1879</v>
      </c>
      <c r="H458" s="53">
        <v>457</v>
      </c>
      <c r="I458" s="53">
        <v>66935</v>
      </c>
      <c r="J458" s="194">
        <f t="shared" ref="J458:J521" si="30">IF(I458&lt;=$C$4, 1, 0)</f>
        <v>0</v>
      </c>
      <c r="K458" s="172">
        <f>VLOOKUP($C458,'DAC Definition'!$A$6:$D$834,MATCH('DAC Definition'!$A$3,'DAC Definition'!$A$6:$D$6,0),FALSE)</f>
        <v>0</v>
      </c>
      <c r="L458" s="172">
        <f t="shared" ref="L458:L521" si="31">IF($ES$4=2,INT(AND(J458=1,K458=1)),IF($ES$4=1,K458,J458))</f>
        <v>0</v>
      </c>
      <c r="M458" s="173">
        <f>'Census Tract'!G454</f>
        <v>4979</v>
      </c>
      <c r="N458" s="195">
        <f t="shared" si="28"/>
        <v>30.767114142517002</v>
      </c>
      <c r="O458" s="196">
        <f ca="1">IF($L458=1,'Census Tract'!J454*'DAC Adjustment'!$O$5,'Census Tract'!J454)</f>
        <v>0.46723520917052486</v>
      </c>
      <c r="P458" s="196">
        <f ca="1">IF($L458=1,'Census Tract'!K454*'DAC Adjustment'!$O$5,'Census Tract'!K454)</f>
        <v>2.3219582394059191</v>
      </c>
      <c r="Q458" s="196">
        <f ca="1">IF($L458=1,'Census Tract'!L454*'DAC Adjustment'!$O$5,'Census Tract'!L454)</f>
        <v>10.684222178836382</v>
      </c>
      <c r="R458" s="196">
        <f ca="1">IF($L458=1,'Census Tract'!M454*'DAC Adjustment'!$O$5,'Census Tract'!M454)</f>
        <v>23.205382726372971</v>
      </c>
      <c r="S458" s="196">
        <f ca="1">IF($L458=1,'Census Tract'!N454*'DAC Adjustment'!$O$5,'Census Tract'!N454)</f>
        <v>1.3753589121876879</v>
      </c>
      <c r="T458" s="196">
        <f ca="1">IF($L458=1,'Census Tract'!O454*'DAC Adjustment'!$O$5,'Census Tract'!O454)</f>
        <v>6.5447631707242113</v>
      </c>
      <c r="U458" s="196">
        <f ca="1">IF($L458=1,'Census Tract'!P454*'DAC Adjustment'!$O$5,'Census Tract'!P454)</f>
        <v>29.849293284534248</v>
      </c>
      <c r="V458" s="196">
        <f ca="1">IF($L458=1,'Census Tract'!Q454*'DAC Adjustment'!$O$5,'Census Tract'!Q454)</f>
        <v>64.743641985390809</v>
      </c>
      <c r="W458" s="196">
        <f ca="1">IF($L458=1,'Census Tract'!R454*'DAC Adjustment'!$O$5,'Census Tract'!R454)</f>
        <v>0.57260782055337645</v>
      </c>
      <c r="X458" s="196">
        <f ca="1">IF($L458=1,'Census Tract'!S454*'DAC Adjustment'!$O$5,'Census Tract'!S454)</f>
        <v>2.719964631112481</v>
      </c>
      <c r="Y458" s="196">
        <f ca="1">IF($L458=1,'Census Tract'!T454*'DAC Adjustment'!$O$5,'Census Tract'!T454)</f>
        <v>11.934433265514258</v>
      </c>
      <c r="Z458" s="197">
        <f ca="1">IF($L458=1,'Census Tract'!U454*'DAC Adjustment'!$O$5,'Census Tract'!U454)</f>
        <v>25.638784077240008</v>
      </c>
    </row>
    <row r="459" spans="1:26" x14ac:dyDescent="0.25">
      <c r="A459" s="193">
        <v>47</v>
      </c>
      <c r="B459" s="53" t="s">
        <v>50</v>
      </c>
      <c r="C459" s="173">
        <v>41047002102</v>
      </c>
      <c r="D459" s="53">
        <v>6110</v>
      </c>
      <c r="E459" s="173">
        <f t="shared" si="29"/>
        <v>339641</v>
      </c>
      <c r="F459" s="53">
        <v>304076</v>
      </c>
      <c r="G459" s="53">
        <v>1879</v>
      </c>
      <c r="H459" s="53">
        <v>457</v>
      </c>
      <c r="I459" s="53">
        <v>60679</v>
      </c>
      <c r="J459" s="194">
        <f t="shared" si="30"/>
        <v>0</v>
      </c>
      <c r="K459" s="172">
        <f>VLOOKUP($C459,'DAC Definition'!$A$6:$D$834,MATCH('DAC Definition'!$A$3,'DAC Definition'!$A$6:$D$6,0),FALSE)</f>
        <v>0</v>
      </c>
      <c r="L459" s="172">
        <f t="shared" si="31"/>
        <v>0</v>
      </c>
      <c r="M459" s="173">
        <f>'Census Tract'!G455</f>
        <v>4194</v>
      </c>
      <c r="N459" s="195">
        <f t="shared" si="28"/>
        <v>25.916303818782147</v>
      </c>
      <c r="O459" s="196">
        <f ca="1">IF($L459=1,'Census Tract'!J455*'DAC Adjustment'!$O$5,'Census Tract'!J455)</f>
        <v>0.75919461640141028</v>
      </c>
      <c r="P459" s="196">
        <f ca="1">IF($L459=1,'Census Tract'!K455*'DAC Adjustment'!$O$5,'Census Tract'!K455)</f>
        <v>3.7728710513819648</v>
      </c>
      <c r="Q459" s="196">
        <f ca="1">IF($L459=1,'Census Tract'!L455*'DAC Adjustment'!$O$5,'Census Tract'!L455)</f>
        <v>17.360429606769511</v>
      </c>
      <c r="R459" s="196">
        <f ca="1">IF($L459=1,'Census Tract'!M455*'DAC Adjustment'!$O$5,'Census Tract'!M455)</f>
        <v>37.705637956250193</v>
      </c>
      <c r="S459" s="196">
        <f ca="1">IF($L459=1,'Census Tract'!N455*'DAC Adjustment'!$O$5,'Census Tract'!N455)</f>
        <v>1.1585168262131276</v>
      </c>
      <c r="T459" s="196">
        <f ca="1">IF($L459=1,'Census Tract'!O455*'DAC Adjustment'!$O$5,'Census Tract'!O455)</f>
        <v>5.5129015340464633</v>
      </c>
      <c r="U459" s="196">
        <f ca="1">IF($L459=1,'Census Tract'!P455*'DAC Adjustment'!$O$5,'Census Tract'!P455)</f>
        <v>25.143188599183897</v>
      </c>
      <c r="V459" s="196">
        <f ca="1">IF($L459=1,'Census Tract'!Q455*'DAC Adjustment'!$O$5,'Census Tract'!Q455)</f>
        <v>54.536018173675245</v>
      </c>
      <c r="W459" s="196">
        <f ca="1">IF($L459=1,'Census Tract'!R455*'DAC Adjustment'!$O$5,'Census Tract'!R455)</f>
        <v>0.48232922261515582</v>
      </c>
      <c r="X459" s="196">
        <f ca="1">IF($L459=1,'Census Tract'!S455*'DAC Adjustment'!$O$5,'Census Tract'!S455)</f>
        <v>2.2911290746908506</v>
      </c>
      <c r="Y459" s="196">
        <f ca="1">IF($L459=1,'Census Tract'!T455*'DAC Adjustment'!$O$5,'Census Tract'!T455)</f>
        <v>10.052824485954368</v>
      </c>
      <c r="Z459" s="197">
        <f ca="1">IF($L459=1,'Census Tract'!U455*'DAC Adjustment'!$O$5,'Census Tract'!U455)</f>
        <v>21.59651745730962</v>
      </c>
    </row>
    <row r="460" spans="1:26" x14ac:dyDescent="0.25">
      <c r="A460" s="193">
        <v>47</v>
      </c>
      <c r="B460" s="53" t="s">
        <v>50</v>
      </c>
      <c r="C460" s="173">
        <v>41047010201</v>
      </c>
      <c r="D460" s="53">
        <v>2721</v>
      </c>
      <c r="E460" s="173">
        <f t="shared" si="29"/>
        <v>339641</v>
      </c>
      <c r="F460" s="53">
        <v>304076</v>
      </c>
      <c r="G460" s="53">
        <v>1879</v>
      </c>
      <c r="H460" s="53">
        <v>457</v>
      </c>
      <c r="I460" s="53">
        <v>80938</v>
      </c>
      <c r="J460" s="194">
        <f t="shared" si="30"/>
        <v>0</v>
      </c>
      <c r="K460" s="172">
        <f>VLOOKUP($C460,'DAC Definition'!$A$6:$D$834,MATCH('DAC Definition'!$A$3,'DAC Definition'!$A$6:$D$6,0),FALSE)</f>
        <v>0</v>
      </c>
      <c r="L460" s="172">
        <f t="shared" si="31"/>
        <v>0</v>
      </c>
      <c r="M460" s="173">
        <f>'Census Tract'!G456</f>
        <v>2541</v>
      </c>
      <c r="N460" s="195">
        <f t="shared" si="28"/>
        <v>15.701794946000343</v>
      </c>
      <c r="O460" s="196">
        <f ca="1">IF($L460=1,'Census Tract'!J456*'DAC Adjustment'!$O$5,'Census Tract'!J456)</f>
        <v>2.1926699959570999</v>
      </c>
      <c r="P460" s="196">
        <f ca="1">IF($L460=1,'Census Tract'!K456*'DAC Adjustment'!$O$5,'Census Tract'!K456)</f>
        <v>11.060650370022925</v>
      </c>
      <c r="Q460" s="196">
        <f ca="1">IF($L460=1,'Census Tract'!L456*'DAC Adjustment'!$O$5,'Census Tract'!L456)</f>
        <v>51.250186167576047</v>
      </c>
      <c r="R460" s="196">
        <f ca="1">IF($L460=1,'Census Tract'!M456*'DAC Adjustment'!$O$5,'Census Tract'!M456)</f>
        <v>111.48540484920775</v>
      </c>
      <c r="S460" s="196">
        <f ca="1">IF($L460=1,'Census Tract'!N456*'DAC Adjustment'!$O$5,'Census Tract'!N456)</f>
        <v>0.93062286536376659</v>
      </c>
      <c r="T460" s="196">
        <f ca="1">IF($L460=1,'Census Tract'!O456*'DAC Adjustment'!$O$5,'Census Tract'!O456)</f>
        <v>4.8641714884116833</v>
      </c>
      <c r="U460" s="196">
        <f ca="1">IF($L460=1,'Census Tract'!P456*'DAC Adjustment'!$O$5,'Census Tract'!P456)</f>
        <v>22.693502083961231</v>
      </c>
      <c r="V460" s="196">
        <f ca="1">IF($L460=1,'Census Tract'!Q456*'DAC Adjustment'!$O$5,'Census Tract'!Q456)</f>
        <v>49.414940452882107</v>
      </c>
      <c r="W460" s="196">
        <f ca="1">IF($L460=1,'Census Tract'!R456*'DAC Adjustment'!$O$5,'Census Tract'!R456)</f>
        <v>0.63557335384154268</v>
      </c>
      <c r="X460" s="196">
        <f ca="1">IF($L460=1,'Census Tract'!S456*'DAC Adjustment'!$O$5,'Census Tract'!S456)</f>
        <v>3.2925438505487947</v>
      </c>
      <c r="Y460" s="196">
        <f ca="1">IF($L460=1,'Census Tract'!T456*'DAC Adjustment'!$O$5,'Census Tract'!T456)</f>
        <v>15.171945484445908</v>
      </c>
      <c r="Z460" s="197">
        <f ca="1">IF($L460=1,'Census Tract'!U456*'DAC Adjustment'!$O$5,'Census Tract'!U456)</f>
        <v>32.974937798558699</v>
      </c>
    </row>
    <row r="461" spans="1:26" x14ac:dyDescent="0.25">
      <c r="A461" s="193">
        <v>47</v>
      </c>
      <c r="B461" s="53" t="s">
        <v>50</v>
      </c>
      <c r="C461" s="173">
        <v>41047002101</v>
      </c>
      <c r="D461" s="53">
        <v>2062</v>
      </c>
      <c r="E461" s="173">
        <f t="shared" si="29"/>
        <v>339641</v>
      </c>
      <c r="F461" s="53">
        <v>304076</v>
      </c>
      <c r="G461" s="53">
        <v>1879</v>
      </c>
      <c r="H461" s="53">
        <v>457</v>
      </c>
      <c r="I461" s="53">
        <v>42268</v>
      </c>
      <c r="J461" s="194">
        <f t="shared" si="30"/>
        <v>1</v>
      </c>
      <c r="K461" s="172">
        <f>VLOOKUP($C461,'DAC Definition'!$A$6:$D$834,MATCH('DAC Definition'!$A$3,'DAC Definition'!$A$6:$D$6,0),FALSE)</f>
        <v>0</v>
      </c>
      <c r="L461" s="172">
        <f t="shared" si="31"/>
        <v>1</v>
      </c>
      <c r="M461" s="173">
        <f>'Census Tract'!G457</f>
        <v>1649</v>
      </c>
      <c r="N461" s="195">
        <f t="shared" si="28"/>
        <v>10.189791367947487</v>
      </c>
      <c r="O461" s="196">
        <f ca="1">IF($L461=1,'Census Tract'!J457*'DAC Adjustment'!$O$5,'Census Tract'!J457)</f>
        <v>0.60282356167097473</v>
      </c>
      <c r="P461" s="196">
        <f ca="1">IF($L461=1,'Census Tract'!K457*'DAC Adjustment'!$O$5,'Census Tract'!K457)</f>
        <v>2.9957740950534566</v>
      </c>
      <c r="Q461" s="196">
        <f ca="1">IF($L461=1,'Census Tract'!L457*'DAC Adjustment'!$O$5,'Census Tract'!L457)</f>
        <v>13.784707875427969</v>
      </c>
      <c r="R461" s="196">
        <f ca="1">IF($L461=1,'Census Tract'!M457*'DAC Adjustment'!$O$5,'Census Tract'!M457)</f>
        <v>29.939420639733619</v>
      </c>
      <c r="S461" s="196">
        <f ca="1">IF($L461=1,'Census Tract'!N457*'DAC Adjustment'!$O$5,'Census Tract'!N457)</f>
        <v>0.56938312065613006</v>
      </c>
      <c r="T461" s="196">
        <f ca="1">IF($L461=1,'Census Tract'!O457*'DAC Adjustment'!$O$5,'Census Tract'!O457)</f>
        <v>2.7094583421681624</v>
      </c>
      <c r="U461" s="196">
        <f ca="1">IF($L461=1,'Census Tract'!P457*'DAC Adjustment'!$O$5,'Census Tract'!P457)</f>
        <v>12.357271697679497</v>
      </c>
      <c r="V461" s="196">
        <f ca="1">IF($L461=1,'Census Tract'!Q457*'DAC Adjustment'!$O$5,'Census Tract'!Q457)</f>
        <v>26.803139594775416</v>
      </c>
      <c r="W461" s="196">
        <f ca="1">IF($L461=1,'Census Tract'!R457*'DAC Adjustment'!$O$5,'Census Tract'!R457)</f>
        <v>0.23705319745242964</v>
      </c>
      <c r="X461" s="196">
        <f ca="1">IF($L461=1,'Census Tract'!S457*'DAC Adjustment'!$O$5,'Census Tract'!S457)</f>
        <v>1.1260347651899179</v>
      </c>
      <c r="Y461" s="196">
        <f ca="1">IF($L461=1,'Census Tract'!T457*'DAC Adjustment'!$O$5,'Census Tract'!T457)</f>
        <v>4.9407211425067814</v>
      </c>
      <c r="Z461" s="197">
        <f ca="1">IF($L461=1,'Census Tract'!U457*'DAC Adjustment'!$O$5,'Census Tract'!U457)</f>
        <v>10.614168242460529</v>
      </c>
    </row>
    <row r="462" spans="1:26" x14ac:dyDescent="0.25">
      <c r="A462" s="193">
        <v>47</v>
      </c>
      <c r="B462" s="53" t="s">
        <v>50</v>
      </c>
      <c r="C462" s="173">
        <v>41047001200</v>
      </c>
      <c r="D462" s="53">
        <v>3510</v>
      </c>
      <c r="E462" s="173">
        <f t="shared" si="29"/>
        <v>339641</v>
      </c>
      <c r="F462" s="53">
        <v>304076</v>
      </c>
      <c r="G462" s="53">
        <v>1879</v>
      </c>
      <c r="H462" s="53">
        <v>457</v>
      </c>
      <c r="I462" s="53">
        <v>53778</v>
      </c>
      <c r="J462" s="194">
        <f t="shared" si="30"/>
        <v>0</v>
      </c>
      <c r="K462" s="172">
        <f>VLOOKUP($C462,'DAC Definition'!$A$6:$D$834,MATCH('DAC Definition'!$A$3,'DAC Definition'!$A$6:$D$6,0),FALSE)</f>
        <v>0</v>
      </c>
      <c r="L462" s="172">
        <f t="shared" si="31"/>
        <v>0</v>
      </c>
      <c r="M462" s="173">
        <f>'Census Tract'!G458</f>
        <v>2751</v>
      </c>
      <c r="N462" s="195">
        <f t="shared" si="28"/>
        <v>16.999463949802021</v>
      </c>
      <c r="O462" s="196">
        <f ca="1">IF($L462=1,'Census Tract'!J458*'DAC Adjustment'!$O$5,'Census Tract'!J458)</f>
        <v>1.0942217921088926</v>
      </c>
      <c r="P462" s="196">
        <f ca="1">IF($L462=1,'Census Tract'!K458*'DAC Adjustment'!$O$5,'Census Tract'!K458)</f>
        <v>5.437812168383636</v>
      </c>
      <c r="Q462" s="196">
        <f ca="1">IF($L462=1,'Census Tract'!L458*'DAC Adjustment'!$O$5,'Census Tract'!L458)</f>
        <v>25.021463516353155</v>
      </c>
      <c r="R462" s="196">
        <f ca="1">IF($L462=1,'Census Tract'!M458*'DAC Adjustment'!$O$5,'Census Tract'!M458)</f>
        <v>54.344867370980644</v>
      </c>
      <c r="S462" s="196">
        <f ca="1">IF($L462=1,'Census Tract'!N458*'DAC Adjustment'!$O$5,'Census Tract'!N458)</f>
        <v>0.75991411275925469</v>
      </c>
      <c r="T462" s="196">
        <f ca="1">IF($L462=1,'Census Tract'!O458*'DAC Adjustment'!$O$5,'Census Tract'!O458)</f>
        <v>3.616116385350935</v>
      </c>
      <c r="U462" s="196">
        <f ca="1">IF($L462=1,'Census Tract'!P458*'DAC Adjustment'!$O$5,'Census Tract'!P458)</f>
        <v>16.492349031081286</v>
      </c>
      <c r="V462" s="196">
        <f ca="1">IF($L462=1,'Census Tract'!Q458*'DAC Adjustment'!$O$5,'Census Tract'!Q458)</f>
        <v>35.772195039528043</v>
      </c>
      <c r="W462" s="196">
        <f ca="1">IF($L462=1,'Census Tract'!R458*'DAC Adjustment'!$O$5,'Census Tract'!R458)</f>
        <v>0.31637760882553495</v>
      </c>
      <c r="X462" s="196">
        <f ca="1">IF($L462=1,'Census Tract'!S458*'DAC Adjustment'!$O$5,'Census Tract'!S458)</f>
        <v>1.5028364531412803</v>
      </c>
      <c r="Y462" s="196">
        <f ca="1">IF($L462=1,'Census Tract'!T458*'DAC Adjustment'!$O$5,'Census Tract'!T458)</f>
        <v>6.5940200669672073</v>
      </c>
      <c r="Z462" s="197">
        <f ca="1">IF($L462=1,'Census Tract'!U458*'DAC Adjustment'!$O$5,'Census Tract'!U458)</f>
        <v>14.165956014558599</v>
      </c>
    </row>
    <row r="463" spans="1:26" x14ac:dyDescent="0.25">
      <c r="A463" s="193">
        <v>47</v>
      </c>
      <c r="B463" s="53" t="s">
        <v>50</v>
      </c>
      <c r="C463" s="173">
        <v>41047002700</v>
      </c>
      <c r="D463" s="53">
        <v>8949</v>
      </c>
      <c r="E463" s="173">
        <f t="shared" si="29"/>
        <v>339641</v>
      </c>
      <c r="F463" s="53">
        <v>304076</v>
      </c>
      <c r="G463" s="53">
        <v>1879</v>
      </c>
      <c r="H463" s="53">
        <v>457</v>
      </c>
      <c r="I463" s="53">
        <v>89606</v>
      </c>
      <c r="J463" s="194">
        <f t="shared" si="30"/>
        <v>0</v>
      </c>
      <c r="K463" s="172">
        <f>VLOOKUP($C463,'DAC Definition'!$A$6:$D$834,MATCH('DAC Definition'!$A$3,'DAC Definition'!$A$6:$D$6,0),FALSE)</f>
        <v>0</v>
      </c>
      <c r="L463" s="172">
        <f t="shared" si="31"/>
        <v>0</v>
      </c>
      <c r="M463" s="173">
        <f>'Census Tract'!G459</f>
        <v>8120</v>
      </c>
      <c r="N463" s="195">
        <f t="shared" si="28"/>
        <v>50.176534813665008</v>
      </c>
      <c r="O463" s="196">
        <f ca="1">IF($L463=1,'Census Tract'!J459*'DAC Adjustment'!$O$5,'Census Tract'!J459)</f>
        <v>3.5141109185381136</v>
      </c>
      <c r="P463" s="196">
        <f ca="1">IF($L463=1,'Census Tract'!K459*'DAC Adjustment'!$O$5,'Census Tract'!K459)</f>
        <v>17.726494321122939</v>
      </c>
      <c r="Q463" s="196">
        <f ca="1">IF($L463=1,'Census Tract'!L459*'DAC Adjustment'!$O$5,'Census Tract'!L459)</f>
        <v>82.136773486507664</v>
      </c>
      <c r="R463" s="196">
        <f ca="1">IF($L463=1,'Census Tract'!M459*'DAC Adjustment'!$O$5,'Census Tract'!M459)</f>
        <v>178.67352550114799</v>
      </c>
      <c r="S463" s="196">
        <f ca="1">IF($L463=1,'Census Tract'!N459*'DAC Adjustment'!$O$5,'Census Tract'!N459)</f>
        <v>2.9738912501982622</v>
      </c>
      <c r="T463" s="196">
        <f ca="1">IF($L463=1,'Census Tract'!O459*'DAC Adjustment'!$O$5,'Census Tract'!O459)</f>
        <v>15.5439088885883</v>
      </c>
      <c r="U463" s="196">
        <f ca="1">IF($L463=1,'Census Tract'!P459*'DAC Adjustment'!$O$5,'Census Tract'!P459)</f>
        <v>72.519180213209438</v>
      </c>
      <c r="V463" s="196">
        <f ca="1">IF($L463=1,'Census Tract'!Q459*'DAC Adjustment'!$O$5,'Census Tract'!Q459)</f>
        <v>157.91000254915491</v>
      </c>
      <c r="W463" s="196">
        <f ca="1">IF($L463=1,'Census Tract'!R459*'DAC Adjustment'!$O$5,'Census Tract'!R459)</f>
        <v>2.0310333070418443</v>
      </c>
      <c r="X463" s="196">
        <f ca="1">IF($L463=1,'Census Tract'!S459*'DAC Adjustment'!$O$5,'Census Tract'!S459)</f>
        <v>10.521627731781273</v>
      </c>
      <c r="Y463" s="196">
        <f ca="1">IF($L463=1,'Census Tract'!T459*'DAC Adjustment'!$O$5,'Census Tract'!T459)</f>
        <v>48.483351961314746</v>
      </c>
      <c r="Z463" s="197">
        <f ca="1">IF($L463=1,'Census Tract'!U459*'DAC Adjustment'!$O$5,'Census Tract'!U459)</f>
        <v>105.37445687693689</v>
      </c>
    </row>
    <row r="464" spans="1:26" x14ac:dyDescent="0.25">
      <c r="A464" s="193">
        <v>47</v>
      </c>
      <c r="B464" s="53" t="s">
        <v>50</v>
      </c>
      <c r="C464" s="173">
        <v>41047010503</v>
      </c>
      <c r="D464" s="53">
        <v>4422</v>
      </c>
      <c r="E464" s="173">
        <f t="shared" si="29"/>
        <v>339641</v>
      </c>
      <c r="F464" s="53">
        <v>304076</v>
      </c>
      <c r="G464" s="53">
        <v>1879</v>
      </c>
      <c r="H464" s="53">
        <v>457</v>
      </c>
      <c r="I464" s="53">
        <v>67310</v>
      </c>
      <c r="J464" s="194">
        <f t="shared" si="30"/>
        <v>0</v>
      </c>
      <c r="K464" s="172">
        <f>VLOOKUP($C464,'DAC Definition'!$A$6:$D$834,MATCH('DAC Definition'!$A$3,'DAC Definition'!$A$6:$D$6,0),FALSE)</f>
        <v>0</v>
      </c>
      <c r="L464" s="172">
        <f t="shared" si="31"/>
        <v>0</v>
      </c>
      <c r="M464" s="173">
        <f>'Census Tract'!G460</f>
        <v>3066</v>
      </c>
      <c r="N464" s="195">
        <f t="shared" si="28"/>
        <v>18.945967455504544</v>
      </c>
      <c r="O464" s="196">
        <f ca="1">IF($L464=1,'Census Tract'!J460*'DAC Adjustment'!$O$5,'Census Tract'!J460)</f>
        <v>5.2780808942625361</v>
      </c>
      <c r="P464" s="196">
        <f ca="1">IF($L464=1,'Census Tract'!K460*'DAC Adjustment'!$O$5,'Census Tract'!K460)</f>
        <v>26.624620897707604</v>
      </c>
      <c r="Q464" s="196">
        <f ca="1">IF($L464=1,'Census Tract'!L460*'DAC Adjustment'!$O$5,'Census Tract'!L460)</f>
        <v>123.36677609363961</v>
      </c>
      <c r="R464" s="196">
        <f ca="1">IF($L464=1,'Census Tract'!M460*'DAC Adjustment'!$O$5,'Census Tract'!M460)</f>
        <v>268.36185399931935</v>
      </c>
      <c r="S464" s="196">
        <f ca="1">IF($L464=1,'Census Tract'!N460*'DAC Adjustment'!$O$5,'Census Tract'!N460)</f>
        <v>1.1229003168852061</v>
      </c>
      <c r="T464" s="196">
        <f ca="1">IF($L464=1,'Census Tract'!O460*'DAC Adjustment'!$O$5,'Census Tract'!O460)</f>
        <v>5.8691655975876511</v>
      </c>
      <c r="U464" s="196">
        <f ca="1">IF($L464=1,'Census Tract'!P460*'DAC Adjustment'!$O$5,'Census Tract'!P460)</f>
        <v>27.38224218395322</v>
      </c>
      <c r="V464" s="196">
        <f ca="1">IF($L464=1,'Census Tract'!Q460*'DAC Adjustment'!$O$5,'Census Tract'!Q460)</f>
        <v>59.624638893560224</v>
      </c>
      <c r="W464" s="196">
        <f ca="1">IF($L464=1,'Census Tract'!R460*'DAC Adjustment'!$O$5,'Census Tract'!R460)</f>
        <v>0.76689016248648956</v>
      </c>
      <c r="X464" s="196">
        <f ca="1">IF($L464=1,'Census Tract'!S460*'DAC Adjustment'!$O$5,'Census Tract'!S460)</f>
        <v>3.97282150562086</v>
      </c>
      <c r="Y464" s="196">
        <f ca="1">IF($L464=1,'Census Tract'!T460*'DAC Adjustment'!$O$5,'Census Tract'!T460)</f>
        <v>18.306644964703327</v>
      </c>
      <c r="Z464" s="197">
        <f ca="1">IF($L464=1,'Census Tract'!U460*'DAC Adjustment'!$O$5,'Census Tract'!U460)</f>
        <v>39.787941475946859</v>
      </c>
    </row>
    <row r="465" spans="1:26" x14ac:dyDescent="0.25">
      <c r="A465" s="193">
        <v>47</v>
      </c>
      <c r="B465" s="53" t="s">
        <v>50</v>
      </c>
      <c r="C465" s="173">
        <v>41047002501</v>
      </c>
      <c r="D465" s="53">
        <v>9851</v>
      </c>
      <c r="E465" s="173">
        <f t="shared" si="29"/>
        <v>339641</v>
      </c>
      <c r="F465" s="53">
        <v>304076</v>
      </c>
      <c r="G465" s="53">
        <v>1879</v>
      </c>
      <c r="H465" s="53">
        <v>457</v>
      </c>
      <c r="I465" s="53">
        <v>82214</v>
      </c>
      <c r="J465" s="194">
        <f t="shared" si="30"/>
        <v>0</v>
      </c>
      <c r="K465" s="172">
        <f>VLOOKUP($C465,'DAC Definition'!$A$6:$D$834,MATCH('DAC Definition'!$A$3,'DAC Definition'!$A$6:$D$6,0),FALSE)</f>
        <v>0</v>
      </c>
      <c r="L465" s="172">
        <f t="shared" si="31"/>
        <v>0</v>
      </c>
      <c r="M465" s="173">
        <f>'Census Tract'!G461</f>
        <v>6889</v>
      </c>
      <c r="N465" s="195">
        <f t="shared" si="28"/>
        <v>42.569722700903725</v>
      </c>
      <c r="O465" s="196">
        <f ca="1">IF($L465=1,'Census Tract'!J461*'DAC Adjustment'!$O$5,'Census Tract'!J461)</f>
        <v>0.27843813108125598</v>
      </c>
      <c r="P465" s="196">
        <f ca="1">IF($L465=1,'Census Tract'!K461*'DAC Adjustment'!$O$5,'Census Tract'!K461)</f>
        <v>1.3837178790028841</v>
      </c>
      <c r="Q465" s="196">
        <f ca="1">IF($L465=1,'Census Tract'!L461*'DAC Adjustment'!$O$5,'Census Tract'!L461)</f>
        <v>6.3670177185777366</v>
      </c>
      <c r="R465" s="196">
        <f ca="1">IF($L465=1,'Census Tract'!M461*'DAC Adjustment'!$O$5,'Census Tract'!M461)</f>
        <v>13.828716823004687</v>
      </c>
      <c r="S465" s="196">
        <f ca="1">IF($L465=1,'Census Tract'!N461*'DAC Adjustment'!$O$5,'Census Tract'!N461)</f>
        <v>1.9029619493996748</v>
      </c>
      <c r="T465" s="196">
        <f ca="1">IF($L465=1,'Census Tract'!O461*'DAC Adjustment'!$O$5,'Census Tract'!O461)</f>
        <v>9.0554074077363111</v>
      </c>
      <c r="U465" s="196">
        <f ca="1">IF($L465=1,'Census Tract'!P461*'DAC Adjustment'!$O$5,'Census Tract'!P461)</f>
        <v>41.299815512584139</v>
      </c>
      <c r="V465" s="196">
        <f ca="1">IF($L465=1,'Census Tract'!Q461*'DAC Adjustment'!$O$5,'Census Tract'!Q461)</f>
        <v>89.580026036826126</v>
      </c>
      <c r="W465" s="196">
        <f ca="1">IF($L465=1,'Census Tract'!R461*'DAC Adjustment'!$O$5,'Census Tract'!R461)</f>
        <v>0.79226657477248652</v>
      </c>
      <c r="X465" s="196">
        <f ca="1">IF($L465=1,'Census Tract'!S461*'DAC Adjustment'!$O$5,'Census Tract'!S461)</f>
        <v>3.7633734371829446</v>
      </c>
      <c r="Y465" s="196">
        <f ca="1">IF($L465=1,'Census Tract'!T461*'DAC Adjustment'!$O$5,'Census Tract'!T461)</f>
        <v>16.512615136800104</v>
      </c>
      <c r="Z465" s="197">
        <f ca="1">IF($L465=1,'Census Tract'!U461*'DAC Adjustment'!$O$5,'Census Tract'!U461)</f>
        <v>35.474107955032423</v>
      </c>
    </row>
    <row r="466" spans="1:26" x14ac:dyDescent="0.25">
      <c r="A466" s="193">
        <v>47</v>
      </c>
      <c r="B466" s="53" t="s">
        <v>50</v>
      </c>
      <c r="C466" s="173">
        <v>41047001401</v>
      </c>
      <c r="D466" s="53">
        <v>6249</v>
      </c>
      <c r="E466" s="173">
        <f t="shared" si="29"/>
        <v>339641</v>
      </c>
      <c r="F466" s="53">
        <v>304076</v>
      </c>
      <c r="G466" s="53">
        <v>1879</v>
      </c>
      <c r="H466" s="53">
        <v>457</v>
      </c>
      <c r="I466" s="53">
        <v>65697</v>
      </c>
      <c r="J466" s="194">
        <f t="shared" si="30"/>
        <v>0</v>
      </c>
      <c r="K466" s="172">
        <f>VLOOKUP($C466,'DAC Definition'!$A$6:$D$834,MATCH('DAC Definition'!$A$3,'DAC Definition'!$A$6:$D$6,0),FALSE)</f>
        <v>0</v>
      </c>
      <c r="L466" s="172">
        <f t="shared" si="31"/>
        <v>0</v>
      </c>
      <c r="M466" s="173">
        <f>'Census Tract'!G462</f>
        <v>4415</v>
      </c>
      <c r="N466" s="195">
        <f t="shared" si="28"/>
        <v>27.2819459608782</v>
      </c>
      <c r="O466" s="196">
        <f ca="1">IF($L466=1,'Census Tract'!J462*'DAC Adjustment'!$O$5,'Census Tract'!J462)</f>
        <v>0.72213630399131501</v>
      </c>
      <c r="P466" s="196">
        <f ca="1">IF($L466=1,'Census Tract'!K462*'DAC Adjustment'!$O$5,'Census Tract'!K462)</f>
        <v>3.5887071610110772</v>
      </c>
      <c r="Q466" s="196">
        <f ca="1">IF($L466=1,'Census Tract'!L462*'DAC Adjustment'!$O$5,'Census Tract'!L462)</f>
        <v>16.513020773721397</v>
      </c>
      <c r="R466" s="196">
        <f ca="1">IF($L466=1,'Census Tract'!M462*'DAC Adjustment'!$O$5,'Census Tract'!M462)</f>
        <v>35.865125285562513</v>
      </c>
      <c r="S466" s="196">
        <f ca="1">IF($L466=1,'Census Tract'!N462*'DAC Adjustment'!$O$5,'Census Tract'!N462)</f>
        <v>1.2195640886339911</v>
      </c>
      <c r="T466" s="196">
        <f ca="1">IF($L466=1,'Census Tract'!O462*'DAC Adjustment'!$O$5,'Census Tract'!O462)</f>
        <v>5.8034001604232559</v>
      </c>
      <c r="U466" s="196">
        <f ca="1">IF($L466=1,'Census Tract'!P462*'DAC Adjustment'!$O$5,'Census Tract'!P462)</f>
        <v>26.468091956460874</v>
      </c>
      <c r="V466" s="196">
        <f ca="1">IF($L466=1,'Census Tract'!Q462*'DAC Adjustment'!$O$5,'Census Tract'!Q462)</f>
        <v>57.409756851877972</v>
      </c>
      <c r="W466" s="196">
        <f ca="1">IF($L466=1,'Census Tract'!R462*'DAC Adjustment'!$O$5,'Census Tract'!R462)</f>
        <v>0.50774523553789053</v>
      </c>
      <c r="X466" s="196">
        <f ca="1">IF($L466=1,'Census Tract'!S462*'DAC Adjustment'!$O$5,'Census Tract'!S462)</f>
        <v>2.4118585752885324</v>
      </c>
      <c r="Y466" s="196">
        <f ca="1">IF($L466=1,'Census Tract'!T462*'DAC Adjustment'!$O$5,'Census Tract'!T462)</f>
        <v>10.582551288862311</v>
      </c>
      <c r="Z466" s="197">
        <f ca="1">IF($L466=1,'Census Tract'!U462*'DAC Adjustment'!$O$5,'Census Tract'!U462)</f>
        <v>22.734531371965179</v>
      </c>
    </row>
    <row r="467" spans="1:26" x14ac:dyDescent="0.25">
      <c r="A467" s="193">
        <v>47</v>
      </c>
      <c r="B467" s="53" t="s">
        <v>50</v>
      </c>
      <c r="C467" s="173">
        <v>41047001701</v>
      </c>
      <c r="D467" s="53">
        <v>7019</v>
      </c>
      <c r="E467" s="173">
        <f t="shared" si="29"/>
        <v>339641</v>
      </c>
      <c r="F467" s="53">
        <v>304076</v>
      </c>
      <c r="G467" s="53">
        <v>1879</v>
      </c>
      <c r="H467" s="53">
        <v>457</v>
      </c>
      <c r="I467" s="53">
        <v>40030</v>
      </c>
      <c r="J467" s="194">
        <f t="shared" si="30"/>
        <v>1</v>
      </c>
      <c r="K467" s="172">
        <f>VLOOKUP($C467,'DAC Definition'!$A$6:$D$834,MATCH('DAC Definition'!$A$3,'DAC Definition'!$A$6:$D$6,0),FALSE)</f>
        <v>1</v>
      </c>
      <c r="L467" s="172">
        <f t="shared" si="31"/>
        <v>1</v>
      </c>
      <c r="M467" s="173">
        <f>'Census Tract'!G463</f>
        <v>3640</v>
      </c>
      <c r="N467" s="195">
        <f t="shared" si="28"/>
        <v>22.492929399229141</v>
      </c>
      <c r="O467" s="196">
        <f ca="1">IF($L467=1,'Census Tract'!J463*'DAC Adjustment'!$O$5,'Census Tract'!J463)</f>
        <v>2.60221967379672</v>
      </c>
      <c r="P467" s="196">
        <f ca="1">IF($L467=1,'Census Tract'!K463*'DAC Adjustment'!$O$5,'Census Tract'!K463)</f>
        <v>12.93191372080708</v>
      </c>
      <c r="Q467" s="196">
        <f ca="1">IF($L467=1,'Census Tract'!L463*'DAC Adjustment'!$O$5,'Census Tract'!L463)</f>
        <v>59.504704712517196</v>
      </c>
      <c r="R467" s="196">
        <f ca="1">IF($L467=1,'Census Tract'!M463*'DAC Adjustment'!$O$5,'Census Tract'!M463)</f>
        <v>129.24005358190306</v>
      </c>
      <c r="S467" s="196">
        <f ca="1">IF($L467=1,'Census Tract'!N463*'DAC Adjustment'!$O$5,'Census Tract'!N463)</f>
        <v>1.2568554027824821</v>
      </c>
      <c r="T467" s="196">
        <f ca="1">IF($L467=1,'Census Tract'!O463*'DAC Adjustment'!$O$5,'Census Tract'!O463)</f>
        <v>5.9808540724633783</v>
      </c>
      <c r="U467" s="196">
        <f ca="1">IF($L467=1,'Census Tract'!P463*'DAC Adjustment'!$O$5,'Census Tract'!P463)</f>
        <v>27.277422061584819</v>
      </c>
      <c r="V467" s="196">
        <f ca="1">IF($L467=1,'Census Tract'!Q463*'DAC Adjustment'!$O$5,'Census Tract'!Q463)</f>
        <v>59.165208080644341</v>
      </c>
      <c r="W467" s="196">
        <f ca="1">IF($L467=1,'Census Tract'!R463*'DAC Adjustment'!$O$5,'Census Tract'!R463)</f>
        <v>0.52327085429159725</v>
      </c>
      <c r="X467" s="196">
        <f ca="1">IF($L467=1,'Census Tract'!S463*'DAC Adjustment'!$O$5,'Census Tract'!S463)</f>
        <v>2.4856073652463921</v>
      </c>
      <c r="Y467" s="196">
        <f ca="1">IF($L467=1,'Census Tract'!T463*'DAC Adjustment'!$O$5,'Census Tract'!T463)</f>
        <v>10.906140059869427</v>
      </c>
      <c r="Z467" s="197">
        <f ca="1">IF($L467=1,'Census Tract'!U463*'DAC Adjustment'!$O$5,'Census Tract'!U463)</f>
        <v>23.429698242908621</v>
      </c>
    </row>
    <row r="468" spans="1:26" x14ac:dyDescent="0.25">
      <c r="A468" s="193">
        <v>47</v>
      </c>
      <c r="B468" s="53" t="s">
        <v>50</v>
      </c>
      <c r="C468" s="173">
        <v>41047001702</v>
      </c>
      <c r="D468" s="53">
        <v>6206</v>
      </c>
      <c r="E468" s="173">
        <f t="shared" si="29"/>
        <v>339641</v>
      </c>
      <c r="F468" s="53">
        <v>304076</v>
      </c>
      <c r="G468" s="53">
        <v>1879</v>
      </c>
      <c r="H468" s="53">
        <v>457</v>
      </c>
      <c r="I468" s="53">
        <v>54020</v>
      </c>
      <c r="J468" s="194">
        <f t="shared" si="30"/>
        <v>0</v>
      </c>
      <c r="K468" s="172">
        <f>VLOOKUP($C468,'DAC Definition'!$A$6:$D$834,MATCH('DAC Definition'!$A$3,'DAC Definition'!$A$6:$D$6,0),FALSE)</f>
        <v>0</v>
      </c>
      <c r="L468" s="172">
        <f t="shared" si="31"/>
        <v>0</v>
      </c>
      <c r="M468" s="173">
        <f>'Census Tract'!G464</f>
        <v>3540</v>
      </c>
      <c r="N468" s="195">
        <f t="shared" si="28"/>
        <v>21.874991778371196</v>
      </c>
      <c r="O468" s="196">
        <f ca="1">IF($L468=1,'Census Tract'!J464*'DAC Adjustment'!$O$5,'Census Tract'!J464)</f>
        <v>0.51781479773024941</v>
      </c>
      <c r="P468" s="196">
        <f ca="1">IF($L468=1,'Census Tract'!K464*'DAC Adjustment'!$O$5,'Census Tract'!K464)</f>
        <v>2.5733170627499682</v>
      </c>
      <c r="Q468" s="196">
        <f ca="1">IF($L468=1,'Census Tract'!L464*'DAC Adjustment'!$O$5,'Census Tract'!L464)</f>
        <v>11.840820721239892</v>
      </c>
      <c r="R468" s="196">
        <f ca="1">IF($L468=1,'Census Tract'!M464*'DAC Adjustment'!$O$5,'Census Tract'!M464)</f>
        <v>25.717433803933176</v>
      </c>
      <c r="S468" s="196">
        <f ca="1">IF($L468=1,'Census Tract'!N464*'DAC Adjustment'!$O$5,'Census Tract'!N464)</f>
        <v>0.97786112656043678</v>
      </c>
      <c r="T468" s="196">
        <f ca="1">IF($L468=1,'Census Tract'!O464*'DAC Adjustment'!$O$5,'Census Tract'!O464)</f>
        <v>4.6532359157187599</v>
      </c>
      <c r="U468" s="196">
        <f ca="1">IF($L468=1,'Census Tract'!P464*'DAC Adjustment'!$O$5,'Census Tract'!P464)</f>
        <v>21.222433867694562</v>
      </c>
      <c r="V468" s="196">
        <f ca="1">IF($L468=1,'Census Tract'!Q464*'DAC Adjustment'!$O$5,'Census Tract'!Q464)</f>
        <v>46.031832220984825</v>
      </c>
      <c r="W468" s="196">
        <f ca="1">IF($L468=1,'Census Tract'!R464*'DAC Adjustment'!$O$5,'Census Tract'!R464)</f>
        <v>0.40711622509719875</v>
      </c>
      <c r="X468" s="196">
        <f ca="1">IF($L468=1,'Census Tract'!S464*'DAC Adjustment'!$O$5,'Census Tract'!S464)</f>
        <v>1.9338571588949953</v>
      </c>
      <c r="Y468" s="196">
        <f ca="1">IF($L468=1,'Census Tract'!T464*'DAC Adjustment'!$O$5,'Census Tract'!T464)</f>
        <v>8.4852166619643441</v>
      </c>
      <c r="Z468" s="197">
        <f ca="1">IF($L468=1,'Census Tract'!U464*'DAC Adjustment'!$O$5,'Census Tract'!U464)</f>
        <v>18.228820171405829</v>
      </c>
    </row>
    <row r="469" spans="1:26" x14ac:dyDescent="0.25">
      <c r="A469" s="193">
        <v>47</v>
      </c>
      <c r="B469" s="53" t="s">
        <v>50</v>
      </c>
      <c r="C469" s="173">
        <v>41047010303</v>
      </c>
      <c r="D469" s="53">
        <v>4615</v>
      </c>
      <c r="E469" s="173">
        <f t="shared" si="29"/>
        <v>339641</v>
      </c>
      <c r="F469" s="53">
        <v>304076</v>
      </c>
      <c r="G469" s="53">
        <v>1879</v>
      </c>
      <c r="H469" s="53">
        <v>457</v>
      </c>
      <c r="I469" s="53">
        <v>66754</v>
      </c>
      <c r="J469" s="194">
        <f t="shared" si="30"/>
        <v>0</v>
      </c>
      <c r="K469" s="172">
        <f>VLOOKUP($C469,'DAC Definition'!$A$6:$D$834,MATCH('DAC Definition'!$A$3,'DAC Definition'!$A$6:$D$6,0),FALSE)</f>
        <v>0</v>
      </c>
      <c r="L469" s="172">
        <f t="shared" si="31"/>
        <v>0</v>
      </c>
      <c r="M469" s="173">
        <f>'Census Tract'!G465</f>
        <v>3109</v>
      </c>
      <c r="N469" s="195">
        <f t="shared" si="28"/>
        <v>19.21168063247346</v>
      </c>
      <c r="O469" s="196">
        <f ca="1">IF($L469=1,'Census Tract'!J465*'DAC Adjustment'!$O$5,'Census Tract'!J465)</f>
        <v>4.7679432357777722</v>
      </c>
      <c r="P469" s="196">
        <f ca="1">IF($L469=1,'Census Tract'!K465*'DAC Adjustment'!$O$5,'Census Tract'!K465)</f>
        <v>24.051295093329458</v>
      </c>
      <c r="Q469" s="196">
        <f ca="1">IF($L469=1,'Census Tract'!L465*'DAC Adjustment'!$O$5,'Census Tract'!L465)</f>
        <v>111.44311680307531</v>
      </c>
      <c r="R469" s="196">
        <f ca="1">IF($L469=1,'Census Tract'!M465*'DAC Adjustment'!$O$5,'Census Tract'!M465)</f>
        <v>242.42411439880286</v>
      </c>
      <c r="S469" s="196">
        <f ca="1">IF($L469=1,'Census Tract'!N465*'DAC Adjustment'!$O$5,'Census Tract'!N465)</f>
        <v>1.1386487557717238</v>
      </c>
      <c r="T469" s="196">
        <f ca="1">IF($L469=1,'Census Tract'!O465*'DAC Adjustment'!$O$5,'Census Tract'!O465)</f>
        <v>5.9514794008153968</v>
      </c>
      <c r="U469" s="196">
        <f ca="1">IF($L469=1,'Census Tract'!P465*'DAC Adjustment'!$O$5,'Census Tract'!P465)</f>
        <v>27.766272325476372</v>
      </c>
      <c r="V469" s="196">
        <f ca="1">IF($L469=1,'Census Tract'!Q465*'DAC Adjustment'!$O$5,'Census Tract'!Q465)</f>
        <v>60.460861813463382</v>
      </c>
      <c r="W469" s="196">
        <f ca="1">IF($L469=1,'Census Tract'!R465*'DAC Adjustment'!$O$5,'Census Tract'!R465)</f>
        <v>0.77764563443264711</v>
      </c>
      <c r="X469" s="196">
        <f ca="1">IF($L469=1,'Census Tract'!S465*'DAC Adjustment'!$O$5,'Census Tract'!S465)</f>
        <v>4.0285394849886673</v>
      </c>
      <c r="Y469" s="196">
        <f ca="1">IF($L469=1,'Census Tract'!T465*'DAC Adjustment'!$O$5,'Census Tract'!T465)</f>
        <v>18.563391779276792</v>
      </c>
      <c r="Z469" s="197">
        <f ca="1">IF($L469=1,'Census Tract'!U465*'DAC Adjustment'!$O$5,'Census Tract'!U465)</f>
        <v>40.345958919999603</v>
      </c>
    </row>
    <row r="470" spans="1:26" x14ac:dyDescent="0.25">
      <c r="A470" s="193">
        <v>47</v>
      </c>
      <c r="B470" s="53" t="s">
        <v>50</v>
      </c>
      <c r="C470" s="173">
        <v>41047010307</v>
      </c>
      <c r="D470" s="53">
        <v>6008</v>
      </c>
      <c r="E470" s="173">
        <f t="shared" si="29"/>
        <v>339641</v>
      </c>
      <c r="F470" s="53">
        <v>304076</v>
      </c>
      <c r="G470" s="53">
        <v>1879</v>
      </c>
      <c r="H470" s="53">
        <v>457</v>
      </c>
      <c r="I470" s="53">
        <v>50614</v>
      </c>
      <c r="J470" s="194">
        <f t="shared" si="30"/>
        <v>0</v>
      </c>
      <c r="K470" s="172">
        <f>VLOOKUP($C470,'DAC Definition'!$A$6:$D$834,MATCH('DAC Definition'!$A$3,'DAC Definition'!$A$6:$D$6,0),FALSE)</f>
        <v>0</v>
      </c>
      <c r="L470" s="172">
        <f t="shared" si="31"/>
        <v>0</v>
      </c>
      <c r="M470" s="173">
        <f>'Census Tract'!G466</f>
        <v>4476</v>
      </c>
      <c r="N470" s="195">
        <f t="shared" si="28"/>
        <v>27.658887909601546</v>
      </c>
      <c r="O470" s="196">
        <f ca="1">IF($L470=1,'Census Tract'!J466*'DAC Adjustment'!$O$5,'Census Tract'!J466)</f>
        <v>2.073763130948707</v>
      </c>
      <c r="P470" s="196">
        <f ca="1">IF($L470=1,'Census Tract'!K466*'DAC Adjustment'!$O$5,'Census Tract'!K466)</f>
        <v>10.305711757106014</v>
      </c>
      <c r="Q470" s="196">
        <f ca="1">IF($L470=1,'Census Tract'!L466*'DAC Adjustment'!$O$5,'Census Tract'!L466)</f>
        <v>47.4205402385439</v>
      </c>
      <c r="R470" s="196">
        <f ca="1">IF($L470=1,'Census Tract'!M466*'DAC Adjustment'!$O$5,'Census Tract'!M466)</f>
        <v>102.99409417996836</v>
      </c>
      <c r="S470" s="196">
        <f ca="1">IF($L470=1,'Census Tract'!N466*'DAC Adjustment'!$O$5,'Census Tract'!N466)</f>
        <v>1.2364142379899761</v>
      </c>
      <c r="T470" s="196">
        <f ca="1">IF($L470=1,'Census Tract'!O466*'DAC Adjustment'!$O$5,'Census Tract'!O466)</f>
        <v>5.8835830391969415</v>
      </c>
      <c r="U470" s="196">
        <f ca="1">IF($L470=1,'Census Tract'!P466*'DAC Adjustment'!$O$5,'Census Tract'!P466)</f>
        <v>26.833789263220584</v>
      </c>
      <c r="V470" s="196">
        <f ca="1">IF($L470=1,'Census Tract'!Q466*'DAC Adjustment'!$O$5,'Census Tract'!Q466)</f>
        <v>58.202960740431664</v>
      </c>
      <c r="W470" s="196">
        <f ca="1">IF($L470=1,'Census Tract'!R466*'DAC Adjustment'!$O$5,'Census Tract'!R466)</f>
        <v>0.51476051512289878</v>
      </c>
      <c r="X470" s="196">
        <f ca="1">IF($L470=1,'Census Tract'!S466*'DAC Adjustment'!$O$5,'Census Tract'!S466)</f>
        <v>2.4451821026028249</v>
      </c>
      <c r="Y470" s="196">
        <f ca="1">IF($L470=1,'Census Tract'!T466*'DAC Adjustment'!$O$5,'Census Tract'!T466)</f>
        <v>10.728765474280342</v>
      </c>
      <c r="Z470" s="197">
        <f ca="1">IF($L470=1,'Census Tract'!U466*'DAC Adjustment'!$O$5,'Census Tract'!U466)</f>
        <v>23.048643809947034</v>
      </c>
    </row>
    <row r="471" spans="1:26" x14ac:dyDescent="0.25">
      <c r="A471" s="193">
        <v>47</v>
      </c>
      <c r="B471" s="53" t="s">
        <v>50</v>
      </c>
      <c r="C471" s="173">
        <v>41047010702</v>
      </c>
      <c r="D471" s="53">
        <v>6905</v>
      </c>
      <c r="E471" s="173">
        <f t="shared" si="29"/>
        <v>339641</v>
      </c>
      <c r="F471" s="53">
        <v>304076</v>
      </c>
      <c r="G471" s="53">
        <v>1879</v>
      </c>
      <c r="H471" s="53">
        <v>457</v>
      </c>
      <c r="I471" s="53">
        <v>66182</v>
      </c>
      <c r="J471" s="194">
        <f t="shared" si="30"/>
        <v>0</v>
      </c>
      <c r="K471" s="172">
        <f>VLOOKUP($C471,'DAC Definition'!$A$6:$D$834,MATCH('DAC Definition'!$A$3,'DAC Definition'!$A$6:$D$6,0),FALSE)</f>
        <v>0</v>
      </c>
      <c r="L471" s="172">
        <f t="shared" si="31"/>
        <v>0</v>
      </c>
      <c r="M471" s="173">
        <f>'Census Tract'!G467</f>
        <v>5496</v>
      </c>
      <c r="N471" s="195">
        <f t="shared" si="28"/>
        <v>33.96185164235257</v>
      </c>
      <c r="O471" s="196">
        <f ca="1">IF($L471=1,'Census Tract'!J467*'DAC Adjustment'!$O$5,'Census Tract'!J467)</f>
        <v>2.1035495616434967</v>
      </c>
      <c r="P471" s="196">
        <f ca="1">IF($L471=1,'Census Tract'!K467*'DAC Adjustment'!$O$5,'Census Tract'!K467)</f>
        <v>10.6110934523906</v>
      </c>
      <c r="Q471" s="196">
        <f ca="1">IF($L471=1,'Census Tract'!L467*'DAC Adjustment'!$O$5,'Census Tract'!L467)</f>
        <v>49.167137255369035</v>
      </c>
      <c r="R471" s="196">
        <f ca="1">IF($L471=1,'Census Tract'!M467*'DAC Adjustment'!$O$5,'Census Tract'!M467)</f>
        <v>106.95411299128622</v>
      </c>
      <c r="S471" s="196">
        <f ca="1">IF($L471=1,'Census Tract'!N467*'DAC Adjustment'!$O$5,'Census Tract'!N467)</f>
        <v>2.0128702353558681</v>
      </c>
      <c r="T471" s="196">
        <f ca="1">IF($L471=1,'Census Tract'!O467*'DAC Adjustment'!$O$5,'Census Tract'!O467)</f>
        <v>10.520852617202129</v>
      </c>
      <c r="U471" s="196">
        <f ca="1">IF($L471=1,'Census Tract'!P467*'DAC Adjustment'!$O$5,'Census Tract'!P467)</f>
        <v>49.084410646773286</v>
      </c>
      <c r="V471" s="196">
        <f ca="1">IF($L471=1,'Census Tract'!Q467*'DAC Adjustment'!$O$5,'Census Tract'!Q467)</f>
        <v>106.88095739041323</v>
      </c>
      <c r="W471" s="196">
        <f ca="1">IF($L471=1,'Census Tract'!R467*'DAC Adjustment'!$O$5,'Census Tract'!R467)</f>
        <v>1.374699391071672</v>
      </c>
      <c r="X471" s="196">
        <f ca="1">IF($L471=1,'Census Tract'!S467*'DAC Adjustment'!$O$5,'Census Tract'!S467)</f>
        <v>7.1215352233829892</v>
      </c>
      <c r="Y471" s="196">
        <f ca="1">IF($L471=1,'Census Tract'!T467*'DAC Adjustment'!$O$5,'Census Tract'!T467)</f>
        <v>32.815825416180523</v>
      </c>
      <c r="Z471" s="197">
        <f ca="1">IF($L471=1,'Census Tract'!U467*'DAC Adjustment'!$O$5,'Census Tract'!U467)</f>
        <v>71.322415639857766</v>
      </c>
    </row>
    <row r="472" spans="1:26" x14ac:dyDescent="0.25">
      <c r="A472" s="193">
        <v>47</v>
      </c>
      <c r="B472" s="53" t="s">
        <v>50</v>
      </c>
      <c r="C472" s="173">
        <v>41047010502</v>
      </c>
      <c r="D472" s="53">
        <v>6168</v>
      </c>
      <c r="E472" s="173">
        <f t="shared" si="29"/>
        <v>339641</v>
      </c>
      <c r="F472" s="53">
        <v>304076</v>
      </c>
      <c r="G472" s="53">
        <v>1879</v>
      </c>
      <c r="H472" s="53">
        <v>457</v>
      </c>
      <c r="I472" s="53">
        <v>63701</v>
      </c>
      <c r="J472" s="194">
        <f t="shared" si="30"/>
        <v>0</v>
      </c>
      <c r="K472" s="172">
        <f>VLOOKUP($C472,'DAC Definition'!$A$6:$D$834,MATCH('DAC Definition'!$A$3,'DAC Definition'!$A$6:$D$6,0),FALSE)</f>
        <v>0</v>
      </c>
      <c r="L472" s="172">
        <f t="shared" si="31"/>
        <v>0</v>
      </c>
      <c r="M472" s="173">
        <f>'Census Tract'!G468</f>
        <v>4470</v>
      </c>
      <c r="N472" s="195">
        <f t="shared" si="28"/>
        <v>27.621811652350068</v>
      </c>
      <c r="O472" s="196">
        <f ca="1">IF($L472=1,'Census Tract'!J468*'DAC Adjustment'!$O$5,'Census Tract'!J468)</f>
        <v>0.4782525452924451</v>
      </c>
      <c r="P472" s="196">
        <f ca="1">IF($L472=1,'Census Tract'!K468*'DAC Adjustment'!$O$5,'Census Tract'!K468)</f>
        <v>2.3767096662729394</v>
      </c>
      <c r="Q472" s="196">
        <f ca="1">IF($L472=1,'Census Tract'!L468*'DAC Adjustment'!$O$5,'Census Tract'!L468)</f>
        <v>10.936154534607445</v>
      </c>
      <c r="R472" s="196">
        <f ca="1">IF($L472=1,'Census Tract'!M468*'DAC Adjustment'!$O$5,'Census Tract'!M468)</f>
        <v>23.752562169009849</v>
      </c>
      <c r="S472" s="196">
        <f ca="1">IF($L472=1,'Census Tract'!N468*'DAC Adjustment'!$O$5,'Census Tract'!N468)</f>
        <v>1.2347568462500429</v>
      </c>
      <c r="T472" s="196">
        <f ca="1">IF($L472=1,'Census Tract'!O468*'DAC Adjustment'!$O$5,'Census Tract'!O468)</f>
        <v>5.8756961986618244</v>
      </c>
      <c r="U472" s="196">
        <f ca="1">IF($L472=1,'Census Tract'!P468*'DAC Adjustment'!$O$5,'Census Tract'!P468)</f>
        <v>26.797819036326185</v>
      </c>
      <c r="V472" s="196">
        <f ca="1">IF($L472=1,'Census Tract'!Q468*'DAC Adjustment'!$O$5,'Census Tract'!Q468)</f>
        <v>58.124940685819823</v>
      </c>
      <c r="W472" s="196">
        <f ca="1">IF($L472=1,'Census Tract'!R468*'DAC Adjustment'!$O$5,'Census Tract'!R468)</f>
        <v>0.514070487622734</v>
      </c>
      <c r="X472" s="196">
        <f ca="1">IF($L472=1,'Census Tract'!S468*'DAC Adjustment'!$O$5,'Census Tract'!S468)</f>
        <v>2.4419043786046974</v>
      </c>
      <c r="Y472" s="196">
        <f ca="1">IF($L472=1,'Census Tract'!T468*'DAC Adjustment'!$O$5,'Census Tract'!T468)</f>
        <v>10.714383751124469</v>
      </c>
      <c r="Z472" s="197">
        <f ca="1">IF($L472=1,'Census Tract'!U468*'DAC Adjustment'!$O$5,'Census Tract'!U468)</f>
        <v>23.017747504571766</v>
      </c>
    </row>
    <row r="473" spans="1:26" x14ac:dyDescent="0.25">
      <c r="A473" s="193">
        <v>47</v>
      </c>
      <c r="B473" s="53" t="s">
        <v>50</v>
      </c>
      <c r="C473" s="173">
        <v>41047002303</v>
      </c>
      <c r="D473" s="53">
        <v>7847</v>
      </c>
      <c r="E473" s="173">
        <f t="shared" si="29"/>
        <v>339641</v>
      </c>
      <c r="F473" s="53">
        <v>304076</v>
      </c>
      <c r="G473" s="53">
        <v>1879</v>
      </c>
      <c r="H473" s="53">
        <v>457</v>
      </c>
      <c r="I473" s="53">
        <v>62973</v>
      </c>
      <c r="J473" s="194">
        <f t="shared" si="30"/>
        <v>0</v>
      </c>
      <c r="K473" s="172">
        <f>VLOOKUP($C473,'DAC Definition'!$A$6:$D$834,MATCH('DAC Definition'!$A$3,'DAC Definition'!$A$6:$D$6,0),FALSE)</f>
        <v>0</v>
      </c>
      <c r="L473" s="172">
        <f t="shared" si="31"/>
        <v>0</v>
      </c>
      <c r="M473" s="173">
        <f>'Census Tract'!G469</f>
        <v>5323</v>
      </c>
      <c r="N473" s="195">
        <f t="shared" si="28"/>
        <v>32.892819558268329</v>
      </c>
      <c r="O473" s="196">
        <f ca="1">IF($L473=1,'Census Tract'!J469*'DAC Adjustment'!$O$5,'Census Tract'!J469)</f>
        <v>0.41865877263296764</v>
      </c>
      <c r="P473" s="196">
        <f ca="1">IF($L473=1,'Census Tract'!K469*'DAC Adjustment'!$O$5,'Census Tract'!K469)</f>
        <v>2.0805542209467829</v>
      </c>
      <c r="Q473" s="196">
        <f ca="1">IF($L473=1,'Census Tract'!L469*'DAC Adjustment'!$O$5,'Census Tract'!L469)</f>
        <v>9.5734295193003387</v>
      </c>
      <c r="R473" s="196">
        <f ca="1">IF($L473=1,'Census Tract'!M469*'DAC Adjustment'!$O$5,'Census Tract'!M469)</f>
        <v>20.79281882020129</v>
      </c>
      <c r="S473" s="196">
        <f ca="1">IF($L473=1,'Census Tract'!N469*'DAC Adjustment'!$O$5,'Census Tract'!N469)</f>
        <v>1.4703827052771765</v>
      </c>
      <c r="T473" s="196">
        <f ca="1">IF($L473=1,'Census Tract'!O469*'DAC Adjustment'!$O$5,'Census Tract'!O469)</f>
        <v>6.9969420280708929</v>
      </c>
      <c r="U473" s="196">
        <f ca="1">IF($L473=1,'Census Tract'!P469*'DAC Adjustment'!$O$5,'Census Tract'!P469)</f>
        <v>31.911586293146375</v>
      </c>
      <c r="V473" s="196">
        <f ca="1">IF($L473=1,'Census Tract'!Q469*'DAC Adjustment'!$O$5,'Census Tract'!Q469)</f>
        <v>69.21679178313623</v>
      </c>
      <c r="W473" s="196">
        <f ca="1">IF($L473=1,'Census Tract'!R469*'DAC Adjustment'!$O$5,'Census Tract'!R469)</f>
        <v>0.61216939722948838</v>
      </c>
      <c r="X473" s="196">
        <f ca="1">IF($L473=1,'Census Tract'!S469*'DAC Adjustment'!$O$5,'Census Tract'!S469)</f>
        <v>2.9078874736717686</v>
      </c>
      <c r="Y473" s="196">
        <f ca="1">IF($L473=1,'Census Tract'!T469*'DAC Adjustment'!$O$5,'Census Tract'!T469)</f>
        <v>12.758985393117573</v>
      </c>
      <c r="Z473" s="197">
        <f ca="1">IF($L473=1,'Census Tract'!U469*'DAC Adjustment'!$O$5,'Census Tract'!U469)</f>
        <v>27.410172252088486</v>
      </c>
    </row>
    <row r="474" spans="1:26" x14ac:dyDescent="0.25">
      <c r="A474" s="193">
        <v>47</v>
      </c>
      <c r="B474" s="53" t="s">
        <v>50</v>
      </c>
      <c r="C474" s="173">
        <v>41047001802</v>
      </c>
      <c r="D474" s="53">
        <v>9133</v>
      </c>
      <c r="E474" s="173">
        <f t="shared" si="29"/>
        <v>339641</v>
      </c>
      <c r="F474" s="53">
        <v>304076</v>
      </c>
      <c r="G474" s="53">
        <v>1879</v>
      </c>
      <c r="H474" s="53">
        <v>457</v>
      </c>
      <c r="I474" s="53">
        <v>64979</v>
      </c>
      <c r="J474" s="194">
        <f t="shared" si="30"/>
        <v>0</v>
      </c>
      <c r="K474" s="172">
        <f>VLOOKUP($C474,'DAC Definition'!$A$6:$D$834,MATCH('DAC Definition'!$A$3,'DAC Definition'!$A$6:$D$6,0),FALSE)</f>
        <v>0</v>
      </c>
      <c r="L474" s="172">
        <f t="shared" si="31"/>
        <v>0</v>
      </c>
      <c r="M474" s="173">
        <f>'Census Tract'!G470</f>
        <v>5987</v>
      </c>
      <c r="N474" s="195">
        <f t="shared" si="28"/>
        <v>36.995925360765071</v>
      </c>
      <c r="O474" s="196">
        <f ca="1">IF($L474=1,'Census Tract'!J470*'DAC Adjustment'!$O$5,'Census Tract'!J470)</f>
        <v>0.54836286606830087</v>
      </c>
      <c r="P474" s="196">
        <f ca="1">IF($L474=1,'Census Tract'!K470*'DAC Adjustment'!$O$5,'Census Tract'!K470)</f>
        <v>2.7251278372448886</v>
      </c>
      <c r="Q474" s="196">
        <f ca="1">IF($L474=1,'Census Tract'!L470*'DAC Adjustment'!$O$5,'Census Tract'!L470)</f>
        <v>12.539360434968744</v>
      </c>
      <c r="R474" s="196">
        <f ca="1">IF($L474=1,'Census Tract'!M470*'DAC Adjustment'!$O$5,'Census Tract'!M470)</f>
        <v>27.234613167608153</v>
      </c>
      <c r="S474" s="196">
        <f ca="1">IF($L474=1,'Census Tract'!N470*'DAC Adjustment'!$O$5,'Census Tract'!N470)</f>
        <v>1.6538007244964221</v>
      </c>
      <c r="T474" s="196">
        <f ca="1">IF($L474=1,'Census Tract'!O470*'DAC Adjustment'!$O$5,'Census Tract'!O470)</f>
        <v>7.8697523806237903</v>
      </c>
      <c r="U474" s="196">
        <f ca="1">IF($L474=1,'Census Tract'!P470*'DAC Adjustment'!$O$5,'Census Tract'!P470)</f>
        <v>35.892291402793035</v>
      </c>
      <c r="V474" s="196">
        <f ca="1">IF($L474=1,'Census Tract'!Q470*'DAC Adjustment'!$O$5,'Census Tract'!Q470)</f>
        <v>77.851011160179709</v>
      </c>
      <c r="W474" s="196">
        <f ca="1">IF($L474=1,'Census Tract'!R470*'DAC Adjustment'!$O$5,'Census Tract'!R470)</f>
        <v>0.68853244058105334</v>
      </c>
      <c r="X474" s="196">
        <f ca="1">IF($L474=1,'Census Tract'!S470*'DAC Adjustment'!$O$5,'Census Tract'!S470)</f>
        <v>3.270622262797835</v>
      </c>
      <c r="Y474" s="196">
        <f ca="1">IF($L474=1,'Census Tract'!T470*'DAC Adjustment'!$O$5,'Census Tract'!T470)</f>
        <v>14.350562755700714</v>
      </c>
      <c r="Z474" s="197">
        <f ca="1">IF($L474=1,'Census Tract'!U470*'DAC Adjustment'!$O$5,'Census Tract'!U470)</f>
        <v>30.829363380284377</v>
      </c>
    </row>
    <row r="475" spans="1:26" x14ac:dyDescent="0.25">
      <c r="A475" s="193">
        <v>47</v>
      </c>
      <c r="B475" s="53" t="s">
        <v>50</v>
      </c>
      <c r="C475" s="173">
        <v>41047010501</v>
      </c>
      <c r="D475" s="53">
        <v>6396</v>
      </c>
      <c r="E475" s="173">
        <f t="shared" si="29"/>
        <v>339641</v>
      </c>
      <c r="F475" s="53">
        <v>304076</v>
      </c>
      <c r="G475" s="53">
        <v>1879</v>
      </c>
      <c r="H475" s="53">
        <v>457</v>
      </c>
      <c r="I475" s="53">
        <v>82625</v>
      </c>
      <c r="J475" s="194">
        <f t="shared" si="30"/>
        <v>0</v>
      </c>
      <c r="K475" s="172">
        <f>VLOOKUP($C475,'DAC Definition'!$A$6:$D$834,MATCH('DAC Definition'!$A$3,'DAC Definition'!$A$6:$D$6,0),FALSE)</f>
        <v>0</v>
      </c>
      <c r="L475" s="172">
        <f t="shared" si="31"/>
        <v>0</v>
      </c>
      <c r="M475" s="173">
        <f>'Census Tract'!G471</f>
        <v>5099</v>
      </c>
      <c r="N475" s="195">
        <f t="shared" si="28"/>
        <v>31.508639287546533</v>
      </c>
      <c r="O475" s="196">
        <f ca="1">IF($L475=1,'Census Tract'!J471*'DAC Adjustment'!$O$5,'Census Tract'!J471)</f>
        <v>1.1247613434061647</v>
      </c>
      <c r="P475" s="196">
        <f ca="1">IF($L475=1,'Census Tract'!K471*'DAC Adjustment'!$O$5,'Census Tract'!K471)</f>
        <v>5.6737183397734983</v>
      </c>
      <c r="Q475" s="196">
        <f ca="1">IF($L475=1,'Census Tract'!L471*'DAC Adjustment'!$O$5,'Census Tract'!L471)</f>
        <v>26.289513857509228</v>
      </c>
      <c r="R475" s="196">
        <f ca="1">IF($L475=1,'Census Tract'!M471*'DAC Adjustment'!$O$5,'Census Tract'!M471)</f>
        <v>57.188028275837482</v>
      </c>
      <c r="S475" s="196">
        <f ca="1">IF($L475=1,'Census Tract'!N471*'DAC Adjustment'!$O$5,'Census Tract'!N471)</f>
        <v>1.86747185772918</v>
      </c>
      <c r="T475" s="196">
        <f ca="1">IF($L475=1,'Census Tract'!O471*'DAC Adjustment'!$O$5,'Census Tract'!O471)</f>
        <v>9.7608856432157332</v>
      </c>
      <c r="U475" s="196">
        <f ca="1">IF($L475=1,'Census Tract'!P471*'DAC Adjustment'!$O$5,'Census Tract'!P471)</f>
        <v>45.538830037826969</v>
      </c>
      <c r="V475" s="196">
        <f ca="1">IF($L475=1,'Census Tract'!Q471*'DAC Adjustment'!$O$5,'Census Tract'!Q471)</f>
        <v>99.160480664795699</v>
      </c>
      <c r="W475" s="196">
        <f ca="1">IF($L475=1,'Census Tract'!R471*'DAC Adjustment'!$O$5,'Census Tract'!R471)</f>
        <v>1.2753988710106363</v>
      </c>
      <c r="X475" s="196">
        <f ca="1">IF($L475=1,'Census Tract'!S471*'DAC Adjustment'!$O$5,'Census Tract'!S471)</f>
        <v>6.607115739452305</v>
      </c>
      <c r="Y475" s="196">
        <f ca="1">IF($L475=1,'Census Tract'!T471*'DAC Adjustment'!$O$5,'Census Tract'!T471)</f>
        <v>30.445395523490632</v>
      </c>
      <c r="Z475" s="197">
        <f ca="1">IF($L475=1,'Census Tract'!U471*'DAC Adjustment'!$O$5,'Census Tract'!U471)</f>
        <v>66.17048714476617</v>
      </c>
    </row>
    <row r="476" spans="1:26" x14ac:dyDescent="0.25">
      <c r="A476" s="193">
        <v>47</v>
      </c>
      <c r="B476" s="53" t="s">
        <v>50</v>
      </c>
      <c r="C476" s="173">
        <v>41047010304</v>
      </c>
      <c r="D476" s="53">
        <v>6717</v>
      </c>
      <c r="E476" s="173">
        <f t="shared" si="29"/>
        <v>339641</v>
      </c>
      <c r="F476" s="53">
        <v>304076</v>
      </c>
      <c r="G476" s="53">
        <v>1879</v>
      </c>
      <c r="H476" s="53">
        <v>457</v>
      </c>
      <c r="I476" s="53">
        <v>62900</v>
      </c>
      <c r="J476" s="194">
        <f t="shared" si="30"/>
        <v>0</v>
      </c>
      <c r="K476" s="172">
        <f>VLOOKUP($C476,'DAC Definition'!$A$6:$D$834,MATCH('DAC Definition'!$A$3,'DAC Definition'!$A$6:$D$6,0),FALSE)</f>
        <v>1</v>
      </c>
      <c r="L476" s="172">
        <f t="shared" si="31"/>
        <v>0</v>
      </c>
      <c r="M476" s="173">
        <f>'Census Tract'!G472</f>
        <v>3675</v>
      </c>
      <c r="N476" s="195">
        <f t="shared" si="28"/>
        <v>22.709207566529422</v>
      </c>
      <c r="O476" s="196">
        <f ca="1">IF($L476=1,'Census Tract'!J472*'DAC Adjustment'!$O$5,'Census Tract'!J472)</f>
        <v>0.38660834027829072</v>
      </c>
      <c r="P476" s="196">
        <f ca="1">IF($L476=1,'Census Tract'!K472*'DAC Adjustment'!$O$5,'Census Tract'!K472)</f>
        <v>1.9212773427881773</v>
      </c>
      <c r="Q476" s="196">
        <f ca="1">IF($L476=1,'Census Tract'!L472*'DAC Adjustment'!$O$5,'Census Tract'!L472)</f>
        <v>8.8405353934208861</v>
      </c>
      <c r="R476" s="196">
        <f ca="1">IF($L476=1,'Census Tract'!M472*'DAC Adjustment'!$O$5,'Census Tract'!M472)</f>
        <v>19.201024077984925</v>
      </c>
      <c r="S476" s="196">
        <f ca="1">IF($L476=1,'Census Tract'!N472*'DAC Adjustment'!$O$5,'Census Tract'!N472)</f>
        <v>1.0151524407089279</v>
      </c>
      <c r="T476" s="196">
        <f ca="1">IF($L476=1,'Census Tract'!O472*'DAC Adjustment'!$O$5,'Census Tract'!O472)</f>
        <v>4.8306898277588814</v>
      </c>
      <c r="U476" s="196">
        <f ca="1">IF($L476=1,'Census Tract'!P472*'DAC Adjustment'!$O$5,'Census Tract'!P472)</f>
        <v>22.031763972818506</v>
      </c>
      <c r="V476" s="196">
        <f ca="1">IF($L476=1,'Census Tract'!Q472*'DAC Adjustment'!$O$5,'Census Tract'!Q472)</f>
        <v>47.787283449751193</v>
      </c>
      <c r="W476" s="196">
        <f ca="1">IF($L476=1,'Census Tract'!R472*'DAC Adjustment'!$O$5,'Census Tract'!R472)</f>
        <v>0.42264184385090542</v>
      </c>
      <c r="X476" s="196">
        <f ca="1">IF($L476=1,'Census Tract'!S472*'DAC Adjustment'!$O$5,'Census Tract'!S472)</f>
        <v>2.0076059488528548</v>
      </c>
      <c r="Y476" s="196">
        <f ca="1">IF($L476=1,'Census Tract'!T472*'DAC Adjustment'!$O$5,'Census Tract'!T472)</f>
        <v>8.8088054329714573</v>
      </c>
      <c r="Z476" s="197">
        <f ca="1">IF($L476=1,'Census Tract'!U472*'DAC Adjustment'!$O$5,'Census Tract'!U472)</f>
        <v>18.923987042349271</v>
      </c>
    </row>
    <row r="477" spans="1:26" x14ac:dyDescent="0.25">
      <c r="A477" s="193">
        <v>47</v>
      </c>
      <c r="B477" s="53" t="s">
        <v>50</v>
      </c>
      <c r="C477" s="173">
        <v>41047001402</v>
      </c>
      <c r="D477" s="53">
        <v>5992</v>
      </c>
      <c r="E477" s="173">
        <f t="shared" si="29"/>
        <v>339641</v>
      </c>
      <c r="F477" s="53">
        <v>304076</v>
      </c>
      <c r="G477" s="53">
        <v>1879</v>
      </c>
      <c r="H477" s="53">
        <v>457</v>
      </c>
      <c r="I477" s="53">
        <v>68191</v>
      </c>
      <c r="J477" s="194">
        <f t="shared" si="30"/>
        <v>0</v>
      </c>
      <c r="K477" s="172">
        <f>VLOOKUP($C477,'DAC Definition'!$A$6:$D$834,MATCH('DAC Definition'!$A$3,'DAC Definition'!$A$6:$D$6,0),FALSE)</f>
        <v>0</v>
      </c>
      <c r="L477" s="172">
        <f t="shared" si="31"/>
        <v>0</v>
      </c>
      <c r="M477" s="173">
        <f>'Census Tract'!G473</f>
        <v>4574</v>
      </c>
      <c r="N477" s="195">
        <f t="shared" si="28"/>
        <v>28.264466778042333</v>
      </c>
      <c r="O477" s="196">
        <f ca="1">IF($L477=1,'Census Tract'!J473*'DAC Adjustment'!$O$5,'Census Tract'!J473)</f>
        <v>0.56538965825672305</v>
      </c>
      <c r="P477" s="196">
        <f ca="1">IF($L477=1,'Census Tract'!K473*'DAC Adjustment'!$O$5,'Census Tract'!K473)</f>
        <v>2.8097436787666479</v>
      </c>
      <c r="Q477" s="196">
        <f ca="1">IF($L477=1,'Census Tract'!L473*'DAC Adjustment'!$O$5,'Census Tract'!L473)</f>
        <v>12.928710439342202</v>
      </c>
      <c r="R477" s="196">
        <f ca="1">IF($L477=1,'Census Tract'!M473*'DAC Adjustment'!$O$5,'Census Tract'!M473)</f>
        <v>28.080254124410597</v>
      </c>
      <c r="S477" s="196">
        <f ca="1">IF($L477=1,'Census Tract'!N473*'DAC Adjustment'!$O$5,'Census Tract'!N473)</f>
        <v>1.2634849697422141</v>
      </c>
      <c r="T477" s="196">
        <f ca="1">IF($L477=1,'Census Tract'!O473*'DAC Adjustment'!$O$5,'Census Tract'!O473)</f>
        <v>6.0124014346038441</v>
      </c>
      <c r="U477" s="196">
        <f ca="1">IF($L477=1,'Census Tract'!P473*'DAC Adjustment'!$O$5,'Census Tract'!P473)</f>
        <v>27.421302969162412</v>
      </c>
      <c r="V477" s="196">
        <f ca="1">IF($L477=1,'Census Tract'!Q473*'DAC Adjustment'!$O$5,'Census Tract'!Q473)</f>
        <v>59.477288299091697</v>
      </c>
      <c r="W477" s="196">
        <f ca="1">IF($L477=1,'Census Tract'!R473*'DAC Adjustment'!$O$5,'Census Tract'!R473)</f>
        <v>0.52603096429225626</v>
      </c>
      <c r="X477" s="196">
        <f ca="1">IF($L477=1,'Census Tract'!S473*'DAC Adjustment'!$O$5,'Census Tract'!S473)</f>
        <v>2.498718261238901</v>
      </c>
      <c r="Y477" s="196">
        <f ca="1">IF($L477=1,'Census Tract'!T473*'DAC Adjustment'!$O$5,'Census Tract'!T473)</f>
        <v>10.963666952492913</v>
      </c>
      <c r="Z477" s="197">
        <f ca="1">IF($L477=1,'Census Tract'!U473*'DAC Adjustment'!$O$5,'Census Tract'!U473)</f>
        <v>23.553283464409681</v>
      </c>
    </row>
    <row r="478" spans="1:26" x14ac:dyDescent="0.25">
      <c r="A478" s="193">
        <v>47</v>
      </c>
      <c r="B478" s="53" t="s">
        <v>50</v>
      </c>
      <c r="C478" s="173">
        <v>41047000300</v>
      </c>
      <c r="D478" s="53">
        <v>4477</v>
      </c>
      <c r="E478" s="173">
        <f t="shared" si="29"/>
        <v>339641</v>
      </c>
      <c r="F478" s="53">
        <v>304076</v>
      </c>
      <c r="G478" s="53">
        <v>1879</v>
      </c>
      <c r="H478" s="53">
        <v>457</v>
      </c>
      <c r="I478" s="53">
        <v>39048</v>
      </c>
      <c r="J478" s="194">
        <f t="shared" si="30"/>
        <v>1</v>
      </c>
      <c r="K478" s="172">
        <f>VLOOKUP($C478,'DAC Definition'!$A$6:$D$834,MATCH('DAC Definition'!$A$3,'DAC Definition'!$A$6:$D$6,0),FALSE)</f>
        <v>1</v>
      </c>
      <c r="L478" s="172">
        <f t="shared" si="31"/>
        <v>1</v>
      </c>
      <c r="M478" s="173">
        <f>'Census Tract'!G474</f>
        <v>3068</v>
      </c>
      <c r="N478" s="195">
        <f t="shared" si="28"/>
        <v>18.958326207921701</v>
      </c>
      <c r="O478" s="196">
        <f ca="1">IF($L478=1,'Census Tract'!J474*'DAC Adjustment'!$O$5,'Census Tract'!J474)</f>
        <v>1.6375767781217754</v>
      </c>
      <c r="P478" s="196">
        <f ca="1">IF($L478=1,'Census Tract'!K474*'DAC Adjustment'!$O$5,'Census Tract'!K474)</f>
        <v>8.1380529934162436</v>
      </c>
      <c r="Q478" s="196">
        <f ca="1">IF($L478=1,'Census Tract'!L474*'DAC Adjustment'!$O$5,'Census Tract'!L474)</f>
        <v>37.446309244153241</v>
      </c>
      <c r="R478" s="196">
        <f ca="1">IF($L478=1,'Census Tract'!M474*'DAC Adjustment'!$O$5,'Census Tract'!M474)</f>
        <v>81.330762610117503</v>
      </c>
      <c r="S478" s="196">
        <f ca="1">IF($L478=1,'Census Tract'!N474*'DAC Adjustment'!$O$5,'Census Tract'!N474)</f>
        <v>1.0593495537738065</v>
      </c>
      <c r="T478" s="196">
        <f ca="1">IF($L478=1,'Census Tract'!O474*'DAC Adjustment'!$O$5,'Census Tract'!O474)</f>
        <v>5.0410055753619893</v>
      </c>
      <c r="U478" s="196">
        <f ca="1">IF($L478=1,'Census Tract'!P474*'DAC Adjustment'!$O$5,'Census Tract'!P474)</f>
        <v>22.990970023335777</v>
      </c>
      <c r="V478" s="196">
        <f ca="1">IF($L478=1,'Census Tract'!Q474*'DAC Adjustment'!$O$5,'Census Tract'!Q474)</f>
        <v>49.867818239400222</v>
      </c>
      <c r="W478" s="196">
        <f ca="1">IF($L478=1,'Census Tract'!R474*'DAC Adjustment'!$O$5,'Census Tract'!R474)</f>
        <v>0.44104257718863193</v>
      </c>
      <c r="X478" s="196">
        <f ca="1">IF($L478=1,'Census Tract'!S474*'DAC Adjustment'!$O$5,'Census Tract'!S474)</f>
        <v>2.0950119221362447</v>
      </c>
      <c r="Y478" s="196">
        <f ca="1">IF($L478=1,'Census Tract'!T474*'DAC Adjustment'!$O$5,'Census Tract'!T474)</f>
        <v>9.192318050461374</v>
      </c>
      <c r="Z478" s="197">
        <f ca="1">IF($L478=1,'Census Tract'!U474*'DAC Adjustment'!$O$5,'Census Tract'!U474)</f>
        <v>19.747888519022982</v>
      </c>
    </row>
    <row r="479" spans="1:26" x14ac:dyDescent="0.25">
      <c r="A479" s="193">
        <v>47</v>
      </c>
      <c r="B479" s="53" t="s">
        <v>50</v>
      </c>
      <c r="C479" s="173">
        <v>41047010202</v>
      </c>
      <c r="D479" s="53">
        <v>7956</v>
      </c>
      <c r="E479" s="173">
        <f t="shared" si="29"/>
        <v>339641</v>
      </c>
      <c r="F479" s="53">
        <v>304076</v>
      </c>
      <c r="G479" s="53">
        <v>1879</v>
      </c>
      <c r="H479" s="53">
        <v>457</v>
      </c>
      <c r="I479" s="53">
        <v>59908</v>
      </c>
      <c r="J479" s="194">
        <f t="shared" si="30"/>
        <v>0</v>
      </c>
      <c r="K479" s="172">
        <f>VLOOKUP($C479,'DAC Definition'!$A$6:$D$834,MATCH('DAC Definition'!$A$3,'DAC Definition'!$A$6:$D$6,0),FALSE)</f>
        <v>0</v>
      </c>
      <c r="L479" s="172">
        <f t="shared" si="31"/>
        <v>0</v>
      </c>
      <c r="M479" s="173">
        <f>'Census Tract'!G475</f>
        <v>6004</v>
      </c>
      <c r="N479" s="195">
        <f t="shared" si="28"/>
        <v>37.100974756310926</v>
      </c>
      <c r="O479" s="196">
        <f ca="1">IF($L479=1,'Census Tract'!J475*'DAC Adjustment'!$O$5,'Census Tract'!J475)</f>
        <v>7.4261906730628349</v>
      </c>
      <c r="P479" s="196">
        <f ca="1">IF($L479=1,'Census Tract'!K475*'DAC Adjustment'!$O$5,'Census Tract'!K475)</f>
        <v>37.460492808914367</v>
      </c>
      <c r="Q479" s="196">
        <f ca="1">IF($L479=1,'Census Tract'!L475*'DAC Adjustment'!$O$5,'Census Tract'!L475)</f>
        <v>173.57543780511216</v>
      </c>
      <c r="R479" s="196">
        <f ca="1">IF($L479=1,'Census Tract'!M475*'DAC Adjustment'!$O$5,'Census Tract'!M475)</f>
        <v>377.58161291956634</v>
      </c>
      <c r="S479" s="196">
        <f ca="1">IF($L479=1,'Census Tract'!N475*'DAC Adjustment'!$O$5,'Census Tract'!N475)</f>
        <v>2.1989215598756613</v>
      </c>
      <c r="T479" s="196">
        <f ca="1">IF($L479=1,'Census Tract'!O475*'DAC Adjustment'!$O$5,'Census Tract'!O475)</f>
        <v>11.493304059985734</v>
      </c>
      <c r="U479" s="196">
        <f ca="1">IF($L479=1,'Census Tract'!P475*'DAC Adjustment'!$O$5,'Census Tract'!P475)</f>
        <v>53.621324876860776</v>
      </c>
      <c r="V479" s="196">
        <f ca="1">IF($L479=1,'Census Tract'!Q475*'DAC Adjustment'!$O$5,'Census Tract'!Q475)</f>
        <v>116.76005607205988</v>
      </c>
      <c r="W479" s="196">
        <f ca="1">IF($L479=1,'Census Tract'!R475*'DAC Adjustment'!$O$5,'Census Tract'!R475)</f>
        <v>1.5017640363890685</v>
      </c>
      <c r="X479" s="196">
        <f ca="1">IF($L479=1,'Census Tract'!S475*'DAC Adjustment'!$O$5,'Census Tract'!S475)</f>
        <v>7.7797848401003407</v>
      </c>
      <c r="Y479" s="196">
        <f ca="1">IF($L479=1,'Census Tract'!T475*'DAC Adjustment'!$O$5,'Census Tract'!T475)</f>
        <v>35.849020341839136</v>
      </c>
      <c r="Z479" s="197">
        <f ca="1">IF($L479=1,'Census Tract'!U475*'DAC Adjustment'!$O$5,'Census Tract'!U475)</f>
        <v>77.914807769597189</v>
      </c>
    </row>
    <row r="480" spans="1:26" x14ac:dyDescent="0.25">
      <c r="A480" s="193">
        <v>47</v>
      </c>
      <c r="B480" s="53" t="s">
        <v>50</v>
      </c>
      <c r="C480" s="173">
        <v>41047002502</v>
      </c>
      <c r="D480" s="53">
        <v>5569</v>
      </c>
      <c r="E480" s="173">
        <f t="shared" si="29"/>
        <v>339641</v>
      </c>
      <c r="F480" s="53">
        <v>304076</v>
      </c>
      <c r="G480" s="53">
        <v>1879</v>
      </c>
      <c r="H480" s="53">
        <v>457</v>
      </c>
      <c r="I480" s="53">
        <v>60025</v>
      </c>
      <c r="J480" s="194">
        <f t="shared" si="30"/>
        <v>0</v>
      </c>
      <c r="K480" s="172">
        <f>VLOOKUP($C480,'DAC Definition'!$A$6:$D$834,MATCH('DAC Definition'!$A$3,'DAC Definition'!$A$6:$D$6,0),FALSE)</f>
        <v>0</v>
      </c>
      <c r="L480" s="172">
        <f t="shared" si="31"/>
        <v>0</v>
      </c>
      <c r="M480" s="173">
        <f>'Census Tract'!G476</f>
        <v>4270</v>
      </c>
      <c r="N480" s="195">
        <f t="shared" si="28"/>
        <v>26.385936410634184</v>
      </c>
      <c r="O480" s="196">
        <f ca="1">IF($L480=1,'Census Tract'!J476*'DAC Adjustment'!$O$5,'Census Tract'!J476)</f>
        <v>6.2399669611645292</v>
      </c>
      <c r="P480" s="196">
        <f ca="1">IF($L480=1,'Census Tract'!K476*'DAC Adjustment'!$O$5,'Census Tract'!K476)</f>
        <v>31.476735215601334</v>
      </c>
      <c r="Q480" s="196">
        <f ca="1">IF($L480=1,'Census Tract'!L476*'DAC Adjustment'!$O$5,'Census Tract'!L476)</f>
        <v>145.84933849090842</v>
      </c>
      <c r="R480" s="196">
        <f ca="1">IF($L480=1,'Census Tract'!M476*'DAC Adjustment'!$O$5,'Census Tract'!M476)</f>
        <v>317.26855577619671</v>
      </c>
      <c r="S480" s="196">
        <f ca="1">IF($L480=1,'Census Tract'!N476*'DAC Adjustment'!$O$5,'Census Tract'!N476)</f>
        <v>1.5638566057077066</v>
      </c>
      <c r="T480" s="196">
        <f ca="1">IF($L480=1,'Census Tract'!O476*'DAC Adjustment'!$O$5,'Census Tract'!O476)</f>
        <v>8.1739520879645351</v>
      </c>
      <c r="U480" s="196">
        <f ca="1">IF($L480=1,'Census Tract'!P476*'DAC Adjustment'!$O$5,'Census Tract'!P476)</f>
        <v>38.135086146601509</v>
      </c>
      <c r="V480" s="196">
        <f ca="1">IF($L480=1,'Census Tract'!Q476*'DAC Adjustment'!$O$5,'Census Tract'!Q476)</f>
        <v>83.038880650848697</v>
      </c>
      <c r="W480" s="196">
        <f ca="1">IF($L480=1,'Census Tract'!R476*'DAC Adjustment'!$O$5,'Census Tract'!R476)</f>
        <v>1.0680433769789008</v>
      </c>
      <c r="X480" s="196">
        <f ca="1">IF($L480=1,'Census Tract'!S476*'DAC Adjustment'!$O$5,'Census Tract'!S476)</f>
        <v>5.5329249279194617</v>
      </c>
      <c r="Y480" s="196">
        <f ca="1">IF($L480=1,'Census Tract'!T476*'DAC Adjustment'!$O$5,'Census Tract'!T476)</f>
        <v>25.495555772760337</v>
      </c>
      <c r="Z480" s="197">
        <f ca="1">IF($L480=1,'Census Tract'!U476*'DAC Adjustment'!$O$5,'Census Tract'!U476)</f>
        <v>55.4124299094237</v>
      </c>
    </row>
    <row r="481" spans="1:26" x14ac:dyDescent="0.25">
      <c r="A481" s="193">
        <v>47</v>
      </c>
      <c r="B481" s="53" t="s">
        <v>50</v>
      </c>
      <c r="C481" s="173">
        <v>41047001801</v>
      </c>
      <c r="D481" s="53">
        <v>6886</v>
      </c>
      <c r="E481" s="173">
        <f t="shared" si="29"/>
        <v>339641</v>
      </c>
      <c r="F481" s="53">
        <v>304076</v>
      </c>
      <c r="G481" s="53">
        <v>1879</v>
      </c>
      <c r="H481" s="53">
        <v>457</v>
      </c>
      <c r="I481" s="53">
        <v>45299</v>
      </c>
      <c r="J481" s="194">
        <f t="shared" si="30"/>
        <v>1</v>
      </c>
      <c r="K481" s="172">
        <f>VLOOKUP($C481,'DAC Definition'!$A$6:$D$834,MATCH('DAC Definition'!$A$3,'DAC Definition'!$A$6:$D$6,0),FALSE)</f>
        <v>0</v>
      </c>
      <c r="L481" s="172">
        <f t="shared" si="31"/>
        <v>1</v>
      </c>
      <c r="M481" s="173">
        <f>'Census Tract'!G477</f>
        <v>4357</v>
      </c>
      <c r="N481" s="195">
        <f t="shared" si="28"/>
        <v>26.923542140780594</v>
      </c>
      <c r="O481" s="196">
        <f ca="1">IF($L481=1,'Census Tract'!J477*'DAC Adjustment'!$O$5,'Census Tract'!J477)</f>
        <v>1.9148881361905623</v>
      </c>
      <c r="P481" s="196">
        <f ca="1">IF($L481=1,'Census Tract'!K477*'DAC Adjustment'!$O$5,'Census Tract'!K477)</f>
        <v>9.5161712946713646</v>
      </c>
      <c r="Q481" s="196">
        <f ca="1">IF($L481=1,'Census Tract'!L477*'DAC Adjustment'!$O$5,'Census Tract'!L477)</f>
        <v>43.787561153618022</v>
      </c>
      <c r="R481" s="196">
        <f ca="1">IF($L481=1,'Census Tract'!M477*'DAC Adjustment'!$O$5,'Census Tract'!M477)</f>
        <v>95.103517899216143</v>
      </c>
      <c r="S481" s="196">
        <f ca="1">IF($L481=1,'Census Tract'!N477*'DAC Adjustment'!$O$5,'Census Tract'!N477)</f>
        <v>1.504428293934966</v>
      </c>
      <c r="T481" s="196">
        <f ca="1">IF($L481=1,'Census Tract'!O477*'DAC Adjustment'!$O$5,'Census Tract'!O477)</f>
        <v>7.1589508773964123</v>
      </c>
      <c r="U481" s="196">
        <f ca="1">IF($L481=1,'Census Tract'!P477*'DAC Adjustment'!$O$5,'Census Tract'!P477)</f>
        <v>32.650474703935458</v>
      </c>
      <c r="V481" s="196">
        <f ca="1">IF($L481=1,'Census Tract'!Q477*'DAC Adjustment'!$O$5,'Census Tract'!Q477)</f>
        <v>70.819453738287748</v>
      </c>
      <c r="W481" s="196">
        <f ca="1">IF($L481=1,'Census Tract'!R477*'DAC Adjustment'!$O$5,'Census Tract'!R477)</f>
        <v>0.62634371212870588</v>
      </c>
      <c r="X481" s="196">
        <f ca="1">IF($L481=1,'Census Tract'!S477*'DAC Adjustment'!$O$5,'Census Tract'!S477)</f>
        <v>2.9752173874666301</v>
      </c>
      <c r="Y481" s="196">
        <f ca="1">IF($L481=1,'Census Tract'!T477*'DAC Adjustment'!$O$5,'Census Tract'!T477)</f>
        <v>13.054409956277773</v>
      </c>
      <c r="Z481" s="197">
        <f ca="1">IF($L481=1,'Census Tract'!U477*'DAC Adjustment'!$O$5,'Census Tract'!U477)</f>
        <v>28.044833858338706</v>
      </c>
    </row>
    <row r="482" spans="1:26" x14ac:dyDescent="0.25">
      <c r="A482" s="193">
        <v>47</v>
      </c>
      <c r="B482" s="53" t="s">
        <v>50</v>
      </c>
      <c r="C482" s="173">
        <v>41047000502</v>
      </c>
      <c r="D482" s="53">
        <v>5754</v>
      </c>
      <c r="E482" s="173">
        <f t="shared" si="29"/>
        <v>339641</v>
      </c>
      <c r="F482" s="53">
        <v>304076</v>
      </c>
      <c r="G482" s="53">
        <v>1879</v>
      </c>
      <c r="H482" s="53">
        <v>457</v>
      </c>
      <c r="I482" s="53">
        <v>32390</v>
      </c>
      <c r="J482" s="194">
        <f t="shared" si="30"/>
        <v>1</v>
      </c>
      <c r="K482" s="172">
        <f>VLOOKUP($C482,'DAC Definition'!$A$6:$D$834,MATCH('DAC Definition'!$A$3,'DAC Definition'!$A$6:$D$6,0),FALSE)</f>
        <v>1</v>
      </c>
      <c r="L482" s="172">
        <f t="shared" si="31"/>
        <v>1</v>
      </c>
      <c r="M482" s="173">
        <f>'Census Tract'!G478</f>
        <v>3316</v>
      </c>
      <c r="N482" s="195">
        <f t="shared" si="28"/>
        <v>20.490811507649404</v>
      </c>
      <c r="O482" s="196">
        <f ca="1">IF($L482=1,'Census Tract'!J478*'DAC Adjustment'!$O$5,'Census Tract'!J478)</f>
        <v>1.3565095100114246</v>
      </c>
      <c r="P482" s="196">
        <f ca="1">IF($L482=1,'Census Tract'!K478*'DAC Adjustment'!$O$5,'Census Tract'!K478)</f>
        <v>6.7412694330019107</v>
      </c>
      <c r="Q482" s="196">
        <f ca="1">IF($L482=1,'Census Tract'!L478*'DAC Adjustment'!$O$5,'Census Tract'!L478)</f>
        <v>31.01917130431195</v>
      </c>
      <c r="R482" s="196">
        <f ca="1">IF($L482=1,'Census Tract'!M478*'DAC Adjustment'!$O$5,'Census Tract'!M478)</f>
        <v>67.371468874665368</v>
      </c>
      <c r="S482" s="196">
        <f ca="1">IF($L482=1,'Census Tract'!N478*'DAC Adjustment'!$O$5,'Census Tract'!N478)</f>
        <v>1.1449814603370088</v>
      </c>
      <c r="T482" s="196">
        <f ca="1">IF($L482=1,'Census Tract'!O478*'DAC Adjustment'!$O$5,'Census Tract'!O478)</f>
        <v>5.448492336343012</v>
      </c>
      <c r="U482" s="196">
        <f ca="1">IF($L482=1,'Census Tract'!P478*'DAC Adjustment'!$O$5,'Census Tract'!P478)</f>
        <v>24.849431746212986</v>
      </c>
      <c r="V482" s="196">
        <f ca="1">IF($L482=1,'Census Tract'!Q478*'DAC Adjustment'!$O$5,'Census Tract'!Q478)</f>
        <v>53.898854394345229</v>
      </c>
      <c r="W482" s="196">
        <f ca="1">IF($L482=1,'Census Tract'!R478*'DAC Adjustment'!$O$5,'Census Tract'!R478)</f>
        <v>0.47669399803047707</v>
      </c>
      <c r="X482" s="196">
        <f ca="1">IF($L482=1,'Census Tract'!S478*'DAC Adjustment'!$O$5,'Census Tract'!S478)</f>
        <v>2.2643609953728125</v>
      </c>
      <c r="Y482" s="196">
        <f ca="1">IF($L482=1,'Census Tract'!T478*'DAC Adjustment'!$O$5,'Census Tract'!T478)</f>
        <v>9.9353737468480823</v>
      </c>
      <c r="Z482" s="197">
        <f ca="1">IF($L482=1,'Census Tract'!U478*'DAC Adjustment'!$O$5,'Census Tract'!U478)</f>
        <v>21.344197630078298</v>
      </c>
    </row>
    <row r="483" spans="1:26" x14ac:dyDescent="0.25">
      <c r="A483" s="193">
        <v>47</v>
      </c>
      <c r="B483" s="53" t="s">
        <v>50</v>
      </c>
      <c r="C483" s="173">
        <v>41047001501</v>
      </c>
      <c r="D483" s="53">
        <v>4933</v>
      </c>
      <c r="E483" s="173">
        <f t="shared" si="29"/>
        <v>339641</v>
      </c>
      <c r="F483" s="53">
        <v>304076</v>
      </c>
      <c r="G483" s="53">
        <v>1879</v>
      </c>
      <c r="H483" s="53">
        <v>457</v>
      </c>
      <c r="I483" s="53">
        <v>71460</v>
      </c>
      <c r="J483" s="194">
        <f t="shared" si="30"/>
        <v>0</v>
      </c>
      <c r="K483" s="172">
        <f>VLOOKUP($C483,'DAC Definition'!$A$6:$D$834,MATCH('DAC Definition'!$A$3,'DAC Definition'!$A$6:$D$6,0),FALSE)</f>
        <v>0</v>
      </c>
      <c r="L483" s="172">
        <f t="shared" si="31"/>
        <v>0</v>
      </c>
      <c r="M483" s="173">
        <f>'Census Tract'!G479</f>
        <v>3378</v>
      </c>
      <c r="N483" s="195">
        <f t="shared" si="28"/>
        <v>20.873932832581328</v>
      </c>
      <c r="O483" s="196">
        <f ca="1">IF($L483=1,'Census Tract'!J479*'DAC Adjustment'!$O$5,'Census Tract'!J479)</f>
        <v>0.97453345878439601</v>
      </c>
      <c r="P483" s="196">
        <f ca="1">IF($L483=1,'Census Tract'!K479*'DAC Adjustment'!$O$5,'Census Tract'!K479)</f>
        <v>4.8430125765100946</v>
      </c>
      <c r="Q483" s="196">
        <f ca="1">IF($L483=1,'Census Tract'!L479*'DAC Adjustment'!$O$5,'Census Tract'!L479)</f>
        <v>22.284562015022079</v>
      </c>
      <c r="R483" s="196">
        <f ca="1">IF($L483=1,'Census Tract'!M479*'DAC Adjustment'!$O$5,'Census Tract'!M479)</f>
        <v>48.400508880516405</v>
      </c>
      <c r="S483" s="196">
        <f ca="1">IF($L483=1,'Census Tract'!N479*'DAC Adjustment'!$O$5,'Census Tract'!N479)</f>
        <v>0.9331115495822474</v>
      </c>
      <c r="T483" s="196">
        <f ca="1">IF($L483=1,'Census Tract'!O479*'DAC Adjustment'!$O$5,'Census Tract'!O479)</f>
        <v>4.4402912212706145</v>
      </c>
      <c r="U483" s="196">
        <f ca="1">IF($L483=1,'Census Tract'!P479*'DAC Adjustment'!$O$5,'Census Tract'!P479)</f>
        <v>20.251237741545832</v>
      </c>
      <c r="V483" s="196">
        <f ca="1">IF($L483=1,'Census Tract'!Q479*'DAC Adjustment'!$O$5,'Census Tract'!Q479)</f>
        <v>43.925290746465187</v>
      </c>
      <c r="W483" s="196">
        <f ca="1">IF($L483=1,'Census Tract'!R479*'DAC Adjustment'!$O$5,'Census Tract'!R479)</f>
        <v>0.38848548259275067</v>
      </c>
      <c r="X483" s="196">
        <f ca="1">IF($L483=1,'Census Tract'!S479*'DAC Adjustment'!$O$5,'Census Tract'!S479)</f>
        <v>1.8453586109455635</v>
      </c>
      <c r="Y483" s="196">
        <f ca="1">IF($L483=1,'Census Tract'!T479*'DAC Adjustment'!$O$5,'Census Tract'!T479)</f>
        <v>8.0969101367558078</v>
      </c>
      <c r="Z483" s="197">
        <f ca="1">IF($L483=1,'Census Tract'!U479*'DAC Adjustment'!$O$5,'Census Tract'!U479)</f>
        <v>17.394619926273702</v>
      </c>
    </row>
    <row r="484" spans="1:26" x14ac:dyDescent="0.25">
      <c r="A484" s="193">
        <v>47</v>
      </c>
      <c r="B484" s="53" t="s">
        <v>50</v>
      </c>
      <c r="C484" s="173">
        <v>41047010600</v>
      </c>
      <c r="D484" s="53">
        <v>2289</v>
      </c>
      <c r="E484" s="173">
        <f t="shared" si="29"/>
        <v>339641</v>
      </c>
      <c r="F484" s="53">
        <v>304076</v>
      </c>
      <c r="G484" s="53">
        <v>1879</v>
      </c>
      <c r="H484" s="53">
        <v>457</v>
      </c>
      <c r="I484" s="53">
        <v>53715</v>
      </c>
      <c r="J484" s="194">
        <f t="shared" si="30"/>
        <v>0</v>
      </c>
      <c r="K484" s="172">
        <f>VLOOKUP($C484,'DAC Definition'!$A$6:$D$834,MATCH('DAC Definition'!$A$3,'DAC Definition'!$A$6:$D$6,0),FALSE)</f>
        <v>0</v>
      </c>
      <c r="L484" s="172">
        <f t="shared" si="31"/>
        <v>0</v>
      </c>
      <c r="M484" s="173">
        <f>'Census Tract'!G480</f>
        <v>2199</v>
      </c>
      <c r="N484" s="195">
        <f t="shared" si="28"/>
        <v>13.588448282666176</v>
      </c>
      <c r="O484" s="196">
        <f ca="1">IF($L484=1,'Census Tract'!J480*'DAC Adjustment'!$O$5,'Census Tract'!J480)</f>
        <v>0.73754842190568193</v>
      </c>
      <c r="P484" s="196">
        <f ca="1">IF($L484=1,'Census Tract'!K480*'DAC Adjustment'!$O$5,'Census Tract'!K480)</f>
        <v>3.7204710424744247</v>
      </c>
      <c r="Q484" s="196">
        <f ca="1">IF($L484=1,'Census Tract'!L480*'DAC Adjustment'!$O$5,'Census Tract'!L480)</f>
        <v>17.239025480333922</v>
      </c>
      <c r="R484" s="196">
        <f ca="1">IF($L484=1,'Census Tract'!M480*'DAC Adjustment'!$O$5,'Census Tract'!M480)</f>
        <v>37.500346410385234</v>
      </c>
      <c r="S484" s="196">
        <f ca="1">IF($L484=1,'Census Tract'!N480*'DAC Adjustment'!$O$5,'Census Tract'!N480)</f>
        <v>0.80536783980122895</v>
      </c>
      <c r="T484" s="196">
        <f ca="1">IF($L484=1,'Census Tract'!O480*'DAC Adjustment'!$O$5,'Census Tract'!O480)</f>
        <v>4.2094896115770535</v>
      </c>
      <c r="U484" s="196">
        <f ca="1">IF($L484=1,'Census Tract'!P480*'DAC Adjustment'!$O$5,'Census Tract'!P480)</f>
        <v>19.639122818823591</v>
      </c>
      <c r="V484" s="196">
        <f ca="1">IF($L484=1,'Census Tract'!Q480*'DAC Adjustment'!$O$5,'Census Tract'!Q480)</f>
        <v>42.764051182954638</v>
      </c>
      <c r="W484" s="196">
        <f ca="1">IF($L484=1,'Census Tract'!R480*'DAC Adjustment'!$O$5,'Census Tract'!R480)</f>
        <v>0.55002983278140594</v>
      </c>
      <c r="X484" s="196">
        <f ca="1">IF($L484=1,'Census Tract'!S480*'DAC Adjustment'!$O$5,'Census Tract'!S480)</f>
        <v>2.849391549530421</v>
      </c>
      <c r="Y484" s="196">
        <f ca="1">IF($L484=1,'Census Tract'!T480*'DAC Adjustment'!$O$5,'Census Tract'!T480)</f>
        <v>13.129912680163931</v>
      </c>
      <c r="Z484" s="197">
        <f ca="1">IF($L484=1,'Census Tract'!U480*'DAC Adjustment'!$O$5,'Census Tract'!U480)</f>
        <v>28.536752545860125</v>
      </c>
    </row>
    <row r="485" spans="1:26" x14ac:dyDescent="0.25">
      <c r="A485" s="193">
        <v>47</v>
      </c>
      <c r="B485" s="53" t="s">
        <v>50</v>
      </c>
      <c r="C485" s="173">
        <v>41047010802</v>
      </c>
      <c r="D485" s="53">
        <v>7338</v>
      </c>
      <c r="E485" s="173">
        <f t="shared" si="29"/>
        <v>339641</v>
      </c>
      <c r="F485" s="53">
        <v>304076</v>
      </c>
      <c r="G485" s="53">
        <v>1879</v>
      </c>
      <c r="H485" s="53">
        <v>457</v>
      </c>
      <c r="I485" s="53">
        <v>67474</v>
      </c>
      <c r="J485" s="194">
        <f t="shared" si="30"/>
        <v>0</v>
      </c>
      <c r="K485" s="172">
        <f>VLOOKUP($C485,'DAC Definition'!$A$6:$D$834,MATCH('DAC Definition'!$A$3,'DAC Definition'!$A$6:$D$6,0),FALSE)</f>
        <v>0</v>
      </c>
      <c r="L485" s="172">
        <f t="shared" si="31"/>
        <v>0</v>
      </c>
      <c r="M485" s="173">
        <f>'Census Tract'!G481</f>
        <v>5253</v>
      </c>
      <c r="N485" s="195">
        <f t="shared" si="28"/>
        <v>32.460263223667766</v>
      </c>
      <c r="O485" s="196">
        <f ca="1">IF($L485=1,'Census Tract'!J481*'DAC Adjustment'!$O$5,'Census Tract'!J481)</f>
        <v>1.4904624359343988</v>
      </c>
      <c r="P485" s="196">
        <f ca="1">IF($L485=1,'Census Tract'!K481*'DAC Adjustment'!$O$5,'Census Tract'!K481)</f>
        <v>7.5184518983337343</v>
      </c>
      <c r="Q485" s="196">
        <f ca="1">IF($L485=1,'Census Tract'!L481*'DAC Adjustment'!$O$5,'Census Tract'!L481)</f>
        <v>34.837197324841462</v>
      </c>
      <c r="R485" s="196">
        <f ca="1">IF($L485=1,'Census Tract'!M481*'DAC Adjustment'!$O$5,'Census Tract'!M481)</f>
        <v>75.781950037653488</v>
      </c>
      <c r="S485" s="196">
        <f ca="1">IF($L485=1,'Census Tract'!N481*'DAC Adjustment'!$O$5,'Census Tract'!N481)</f>
        <v>1.923873243508802</v>
      </c>
      <c r="T485" s="196">
        <f ca="1">IF($L485=1,'Census Tract'!O481*'DAC Adjustment'!$O$5,'Census Tract'!O481)</f>
        <v>10.055683915240682</v>
      </c>
      <c r="U485" s="196">
        <f ca="1">IF($L485=1,'Census Tract'!P481*'DAC Adjustment'!$O$5,'Census Tract'!P481)</f>
        <v>46.914193800491276</v>
      </c>
      <c r="V485" s="196">
        <f ca="1">IF($L485=1,'Census Tract'!Q481*'DAC Adjustment'!$O$5,'Census Tract'!Q481)</f>
        <v>102.15532554072794</v>
      </c>
      <c r="W485" s="196">
        <f ca="1">IF($L485=1,'Census Tract'!R481*'DAC Adjustment'!$O$5,'Census Tract'!R481)</f>
        <v>1.3139184682131539</v>
      </c>
      <c r="X485" s="196">
        <f ca="1">IF($L485=1,'Census Tract'!S481*'DAC Adjustment'!$O$5,'Census Tract'!S481)</f>
        <v>6.8066638516067766</v>
      </c>
      <c r="Y485" s="196">
        <f ca="1">IF($L485=1,'Census Tract'!T481*'DAC Adjustment'!$O$5,'Census Tract'!T481)</f>
        <v>31.364907371032803</v>
      </c>
      <c r="Z485" s="197">
        <f ca="1">IF($L485=1,'Census Tract'!U481*'DAC Adjustment'!$O$5,'Census Tract'!U481)</f>
        <v>68.168968223466678</v>
      </c>
    </row>
    <row r="486" spans="1:26" x14ac:dyDescent="0.25">
      <c r="A486" s="193">
        <v>47</v>
      </c>
      <c r="B486" s="53" t="s">
        <v>50</v>
      </c>
      <c r="C486" s="173">
        <v>41047000501</v>
      </c>
      <c r="D486" s="53">
        <v>3939</v>
      </c>
      <c r="E486" s="173">
        <f t="shared" si="29"/>
        <v>339641</v>
      </c>
      <c r="F486" s="53">
        <v>304076</v>
      </c>
      <c r="G486" s="53">
        <v>1879</v>
      </c>
      <c r="H486" s="53">
        <v>457</v>
      </c>
      <c r="I486" s="53">
        <v>51308</v>
      </c>
      <c r="J486" s="194">
        <f t="shared" si="30"/>
        <v>0</v>
      </c>
      <c r="K486" s="172">
        <f>VLOOKUP($C486,'DAC Definition'!$A$6:$D$834,MATCH('DAC Definition'!$A$3,'DAC Definition'!$A$6:$D$6,0),FALSE)</f>
        <v>1</v>
      </c>
      <c r="L486" s="172">
        <f t="shared" si="31"/>
        <v>0</v>
      </c>
      <c r="M486" s="173">
        <f>'Census Tract'!G482</f>
        <v>2362</v>
      </c>
      <c r="N486" s="195">
        <f t="shared" si="28"/>
        <v>14.595686604664623</v>
      </c>
      <c r="O486" s="196">
        <f ca="1">IF($L486=1,'Census Tract'!J482*'DAC Adjustment'!$O$5,'Census Tract'!J482)</f>
        <v>0.4226650766773023</v>
      </c>
      <c r="P486" s="196">
        <f ca="1">IF($L486=1,'Census Tract'!K482*'DAC Adjustment'!$O$5,'Census Tract'!K482)</f>
        <v>2.1004638307166084</v>
      </c>
      <c r="Q486" s="196">
        <f ca="1">IF($L486=1,'Census Tract'!L482*'DAC Adjustment'!$O$5,'Census Tract'!L482)</f>
        <v>9.6650412850352687</v>
      </c>
      <c r="R486" s="196">
        <f ca="1">IF($L486=1,'Census Tract'!M482*'DAC Adjustment'!$O$5,'Census Tract'!M482)</f>
        <v>20.99179316297834</v>
      </c>
      <c r="S486" s="196">
        <f ca="1">IF($L486=1,'Census Tract'!N482*'DAC Adjustment'!$O$5,'Census Tract'!N482)</f>
        <v>0.6524598816202688</v>
      </c>
      <c r="T486" s="196">
        <f ca="1">IF($L486=1,'Census Tract'!O482*'DAC Adjustment'!$O$5,'Census Tract'!O482)</f>
        <v>3.104786223990879</v>
      </c>
      <c r="U486" s="196">
        <f ca="1">IF($L486=1,'Census Tract'!P482*'DAC Adjustment'!$O$5,'Census Tract'!P482)</f>
        <v>14.160279320761175</v>
      </c>
      <c r="V486" s="196">
        <f ca="1">IF($L486=1,'Census Tract'!Q482*'DAC Adjustment'!$O$5,'Census Tract'!Q482)</f>
        <v>30.71389483219383</v>
      </c>
      <c r="W486" s="196">
        <f ca="1">IF($L486=1,'Census Tract'!R482*'DAC Adjustment'!$O$5,'Census Tract'!R482)</f>
        <v>0.27164082589818739</v>
      </c>
      <c r="X486" s="196">
        <f ca="1">IF($L486=1,'Census Tract'!S482*'DAC Adjustment'!$O$5,'Census Tract'!S482)</f>
        <v>1.2903306805960393</v>
      </c>
      <c r="Y486" s="196">
        <f ca="1">IF($L486=1,'Census Tract'!T482*'DAC Adjustment'!$O$5,'Census Tract'!T482)</f>
        <v>5.6616050156948532</v>
      </c>
      <c r="Z486" s="197">
        <f ca="1">IF($L486=1,'Census Tract'!U482*'DAC Adjustment'!$O$5,'Census Tract'!U482)</f>
        <v>12.162845549395641</v>
      </c>
    </row>
    <row r="487" spans="1:26" x14ac:dyDescent="0.25">
      <c r="A487" s="193">
        <v>49</v>
      </c>
      <c r="B487" s="53" t="s">
        <v>51</v>
      </c>
      <c r="C487" s="173">
        <v>41049970100</v>
      </c>
      <c r="D487" s="53">
        <v>8377</v>
      </c>
      <c r="E487" s="173">
        <f t="shared" si="29"/>
        <v>11303</v>
      </c>
      <c r="F487" s="53">
        <v>12467</v>
      </c>
      <c r="G487" s="53">
        <v>42</v>
      </c>
      <c r="H487" s="53">
        <v>1</v>
      </c>
      <c r="I487" s="53">
        <v>56014</v>
      </c>
      <c r="J487" s="194">
        <f t="shared" si="30"/>
        <v>0</v>
      </c>
      <c r="K487" s="172">
        <f>VLOOKUP($C487,'DAC Definition'!$A$6:$D$834,MATCH('DAC Definition'!$A$3,'DAC Definition'!$A$6:$D$6,0),FALSE)</f>
        <v>1</v>
      </c>
      <c r="L487" s="172">
        <f t="shared" si="31"/>
        <v>0</v>
      </c>
      <c r="M487" s="173">
        <f>'Census Tract'!G483</f>
        <v>6732</v>
      </c>
      <c r="N487" s="195">
        <f t="shared" si="28"/>
        <v>22.67939359910163</v>
      </c>
      <c r="O487" s="196">
        <f ca="1">IF($L487=1,'Census Tract'!J483*'DAC Adjustment'!$O$5,'Census Tract'!J483)</f>
        <v>6.496572349619214</v>
      </c>
      <c r="P487" s="196">
        <f ca="1">IF($L487=1,'Census Tract'!K483*'DAC Adjustment'!$O$5,'Census Tract'!K483)</f>
        <v>32.771149099128891</v>
      </c>
      <c r="Q487" s="196">
        <f ca="1">IF($L487=1,'Census Tract'!L483*'DAC Adjustment'!$O$5,'Census Tract'!L483)</f>
        <v>151.84708277260793</v>
      </c>
      <c r="R487" s="196">
        <f ca="1">IF($L487=1,'Census Tract'!M483*'DAC Adjustment'!$O$5,'Census Tract'!M483)</f>
        <v>330.31555129814325</v>
      </c>
      <c r="S487" s="196">
        <f ca="1">IF($L487=1,'Census Tract'!N483*'DAC Adjustment'!$O$5,'Census Tract'!N483)</f>
        <v>2.3926778069613661</v>
      </c>
      <c r="T487" s="196">
        <f ca="1">IF($L487=1,'Census Tract'!O483*'DAC Adjustment'!$O$5,'Census Tract'!O483)</f>
        <v>12.506027524939007</v>
      </c>
      <c r="U487" s="196">
        <f ca="1">IF($L487=1,'Census Tract'!P483*'DAC Adjustment'!$O$5,'Census Tract'!P483)</f>
        <v>58.346125825418206</v>
      </c>
      <c r="V487" s="196">
        <f ca="1">IF($L487=1,'Census Tract'!Q483*'DAC Adjustment'!$O$5,'Census Tract'!Q483)</f>
        <v>127.04827675571086</v>
      </c>
      <c r="W487" s="196">
        <f ca="1">IF($L487=1,'Census Tract'!R483*'DAC Adjustment'!$O$5,'Census Tract'!R483)</f>
        <v>1.6340907955643615</v>
      </c>
      <c r="X487" s="196">
        <f ca="1">IF($L487=1,'Census Tract'!S483*'DAC Adjustment'!$O$5,'Census Tract'!S483)</f>
        <v>8.4652944741217286</v>
      </c>
      <c r="Y487" s="196">
        <f ca="1">IF($L487=1,'Census Tract'!T483*'DAC Adjustment'!$O$5,'Census Tract'!T483)</f>
        <v>39.007828627627468</v>
      </c>
      <c r="Z487" s="197">
        <f ca="1">IF($L487=1,'Census Tract'!U483*'DAC Adjustment'!$O$5,'Census Tract'!U483)</f>
        <v>84.780209892761107</v>
      </c>
    </row>
    <row r="488" spans="1:26" x14ac:dyDescent="0.25">
      <c r="A488" s="193">
        <v>49</v>
      </c>
      <c r="B488" s="53" t="s">
        <v>51</v>
      </c>
      <c r="C488" s="173">
        <v>41049970200</v>
      </c>
      <c r="D488" s="53">
        <v>2926</v>
      </c>
      <c r="E488" s="173">
        <f t="shared" si="29"/>
        <v>11303</v>
      </c>
      <c r="F488" s="53">
        <v>12467</v>
      </c>
      <c r="G488" s="53">
        <v>42</v>
      </c>
      <c r="H488" s="53">
        <v>1</v>
      </c>
      <c r="I488" s="53">
        <v>51144</v>
      </c>
      <c r="J488" s="194">
        <f t="shared" si="30"/>
        <v>0</v>
      </c>
      <c r="K488" s="172">
        <f>VLOOKUP($C488,'DAC Definition'!$A$6:$D$834,MATCH('DAC Definition'!$A$3,'DAC Definition'!$A$6:$D$6,0),FALSE)</f>
        <v>0</v>
      </c>
      <c r="L488" s="172">
        <f t="shared" si="31"/>
        <v>0</v>
      </c>
      <c r="M488" s="173">
        <f>'Census Tract'!G484</f>
        <v>2869</v>
      </c>
      <c r="N488" s="195">
        <f t="shared" si="28"/>
        <v>9.6653565412689506</v>
      </c>
      <c r="O488" s="196">
        <f ca="1">IF($L488=1,'Census Tract'!J484*'DAC Adjustment'!$O$5,'Census Tract'!J484)</f>
        <v>1.8838215942840957</v>
      </c>
      <c r="P488" s="196">
        <f ca="1">IF($L488=1,'Census Tract'!K484*'DAC Adjustment'!$O$5,'Census Tract'!K484)</f>
        <v>9.5027031209867605</v>
      </c>
      <c r="Q488" s="196">
        <f ca="1">IF($L488=1,'Census Tract'!L484*'DAC Adjustment'!$O$5,'Census Tract'!L484)</f>
        <v>44.031344247686221</v>
      </c>
      <c r="R488" s="196">
        <f ca="1">IF($L488=1,'Census Tract'!M484*'DAC Adjustment'!$O$5,'Census Tract'!M484)</f>
        <v>95.782134789858944</v>
      </c>
      <c r="S488" s="196">
        <f ca="1">IF($L488=1,'Census Tract'!N484*'DAC Adjustment'!$O$5,'Census Tract'!N484)</f>
        <v>1.0196958746542126</v>
      </c>
      <c r="T488" s="196">
        <f ca="1">IF($L488=1,'Census Tract'!O484*'DAC Adjustment'!$O$5,'Census Tract'!O484)</f>
        <v>5.3297375176841957</v>
      </c>
      <c r="U488" s="196">
        <f ca="1">IF($L488=1,'Census Tract'!P484*'DAC Adjustment'!$O$5,'Census Tract'!P484)</f>
        <v>24.865572637124899</v>
      </c>
      <c r="V488" s="196">
        <f ca="1">IF($L488=1,'Census Tract'!Q484*'DAC Adjustment'!$O$5,'Census Tract'!Q484)</f>
        <v>54.144608736205349</v>
      </c>
      <c r="W488" s="196">
        <f ca="1">IF($L488=1,'Census Tract'!R484*'DAC Adjustment'!$O$5,'Census Tract'!R484)</f>
        <v>0.69640619317797869</v>
      </c>
      <c r="X488" s="196">
        <f ca="1">IF($L488=1,'Census Tract'!S484*'DAC Adjustment'!$O$5,'Census Tract'!S484)</f>
        <v>3.6076841720521742</v>
      </c>
      <c r="Y488" s="196">
        <f ca="1">IF($L488=1,'Census Tract'!T484*'DAC Adjustment'!$O$5,'Census Tract'!T484)</f>
        <v>16.624102842047414</v>
      </c>
      <c r="Z488" s="197">
        <f ca="1">IF($L488=1,'Census Tract'!U484*'DAC Adjustment'!$O$5,'Census Tract'!U484)</f>
        <v>36.131078755545396</v>
      </c>
    </row>
    <row r="489" spans="1:26" x14ac:dyDescent="0.25">
      <c r="A489" s="193">
        <v>51</v>
      </c>
      <c r="B489" s="53" t="s">
        <v>52</v>
      </c>
      <c r="C489" s="173">
        <v>41051009302</v>
      </c>
      <c r="D489" s="53">
        <v>4647</v>
      </c>
      <c r="E489" s="173">
        <f t="shared" si="29"/>
        <v>804606</v>
      </c>
      <c r="F489" s="53">
        <v>590062</v>
      </c>
      <c r="G489" s="53">
        <v>11048</v>
      </c>
      <c r="H489" s="53">
        <v>1708</v>
      </c>
      <c r="I489" s="53">
        <v>62705</v>
      </c>
      <c r="J489" s="194">
        <f t="shared" si="30"/>
        <v>0</v>
      </c>
      <c r="K489" s="172">
        <f>VLOOKUP($C489,'DAC Definition'!$A$6:$D$834,MATCH('DAC Definition'!$A$3,'DAC Definition'!$A$6:$D$6,0),FALSE)</f>
        <v>0</v>
      </c>
      <c r="L489" s="172">
        <f t="shared" si="31"/>
        <v>0</v>
      </c>
      <c r="M489" s="173">
        <f>'Census Tract'!G485</f>
        <v>2689</v>
      </c>
      <c r="N489" s="195">
        <f t="shared" si="28"/>
        <v>50.347373665818168</v>
      </c>
      <c r="O489" s="196">
        <f ca="1">IF($L489=1,'Census Tract'!J485*'DAC Adjustment'!$O$5,'Census Tract'!J485)</f>
        <v>0.41164774055538206</v>
      </c>
      <c r="P489" s="196">
        <f ca="1">IF($L489=1,'Census Tract'!K485*'DAC Adjustment'!$O$5,'Census Tract'!K485)</f>
        <v>2.0457124038495875</v>
      </c>
      <c r="Q489" s="196">
        <f ca="1">IF($L489=1,'Census Tract'!L485*'DAC Adjustment'!$O$5,'Census Tract'!L485)</f>
        <v>9.4131089292642081</v>
      </c>
      <c r="R489" s="196">
        <f ca="1">IF($L489=1,'Census Tract'!M485*'DAC Adjustment'!$O$5,'Census Tract'!M485)</f>
        <v>20.444613720341462</v>
      </c>
      <c r="S489" s="196">
        <f ca="1">IF($L489=1,'Census Tract'!N485*'DAC Adjustment'!$O$5,'Census Tract'!N485)</f>
        <v>0.6385478285661057</v>
      </c>
      <c r="T489" s="196">
        <f ca="1">IF($L489=1,'Census Tract'!O485*'DAC Adjustment'!$O$5,'Census Tract'!O485)</f>
        <v>3.0385845280908472</v>
      </c>
      <c r="U489" s="196">
        <f ca="1">IF($L489=1,'Census Tract'!P485*'DAC Adjustment'!$O$5,'Census Tract'!P485)</f>
        <v>13.858347259156119</v>
      </c>
      <c r="V489" s="196">
        <f ca="1">IF($L489=1,'Census Tract'!Q485*'DAC Adjustment'!$O$5,'Census Tract'!Q485)</f>
        <v>30.058998881588625</v>
      </c>
      <c r="W489" s="196">
        <f ca="1">IF($L489=1,'Census Tract'!R485*'DAC Adjustment'!$O$5,'Census Tract'!R485)</f>
        <v>0.26584877386858585</v>
      </c>
      <c r="X489" s="196">
        <f ca="1">IF($L489=1,'Census Tract'!S485*'DAC Adjustment'!$O$5,'Census Tract'!S485)</f>
        <v>1.2628176496932226</v>
      </c>
      <c r="Y489" s="196">
        <f ca="1">IF($L489=1,'Census Tract'!T485*'DAC Adjustment'!$O$5,'Census Tract'!T485)</f>
        <v>5.5408856403449622</v>
      </c>
      <c r="Z489" s="197">
        <f ca="1">IF($L489=1,'Census Tract'!U485*'DAC Adjustment'!$O$5,'Census Tract'!U485)</f>
        <v>11.903503699667532</v>
      </c>
    </row>
    <row r="490" spans="1:26" x14ac:dyDescent="0.25">
      <c r="A490" s="193">
        <v>51</v>
      </c>
      <c r="B490" s="53" t="s">
        <v>52</v>
      </c>
      <c r="C490" s="173">
        <v>41051001801</v>
      </c>
      <c r="D490" s="53">
        <v>4650</v>
      </c>
      <c r="E490" s="173">
        <f t="shared" si="29"/>
        <v>804606</v>
      </c>
      <c r="F490" s="53">
        <v>590062</v>
      </c>
      <c r="G490" s="53">
        <v>11048</v>
      </c>
      <c r="H490" s="53">
        <v>1708</v>
      </c>
      <c r="I490" s="53">
        <v>63117</v>
      </c>
      <c r="J490" s="194">
        <f t="shared" si="30"/>
        <v>0</v>
      </c>
      <c r="K490" s="172">
        <f>VLOOKUP($C490,'DAC Definition'!$A$6:$D$834,MATCH('DAC Definition'!$A$3,'DAC Definition'!$A$6:$D$6,0),FALSE)</f>
        <v>0</v>
      </c>
      <c r="L490" s="172">
        <f t="shared" si="31"/>
        <v>0</v>
      </c>
      <c r="M490" s="173">
        <f>'Census Tract'!G486</f>
        <v>2609</v>
      </c>
      <c r="N490" s="195">
        <f t="shared" si="28"/>
        <v>48.849497171483677</v>
      </c>
      <c r="O490" s="196">
        <f ca="1">IF($L490=1,'Census Tract'!J486*'DAC Adjustment'!$O$5,'Census Tract'!J486)</f>
        <v>3.3227284167700244</v>
      </c>
      <c r="P490" s="196">
        <f ca="1">IF($L490=1,'Census Tract'!K486*'DAC Adjustment'!$O$5,'Census Tract'!K486)</f>
        <v>16.512532602849166</v>
      </c>
      <c r="Q490" s="196">
        <f ca="1">IF($L490=1,'Census Tract'!L486*'DAC Adjustment'!$O$5,'Census Tract'!L486)</f>
        <v>75.980508206408786</v>
      </c>
      <c r="R490" s="196">
        <f ca="1">IF($L490=1,'Census Tract'!M486*'DAC Adjustment'!$O$5,'Census Tract'!M486)</f>
        <v>165.0243455407124</v>
      </c>
      <c r="S490" s="196">
        <f ca="1">IF($L490=1,'Census Tract'!N486*'DAC Adjustment'!$O$5,'Census Tract'!N486)</f>
        <v>0.61955049636629589</v>
      </c>
      <c r="T490" s="196">
        <f ca="1">IF($L490=1,'Census Tract'!O486*'DAC Adjustment'!$O$5,'Census Tract'!O486)</f>
        <v>2.9481840958679877</v>
      </c>
      <c r="U490" s="196">
        <f ca="1">IF($L490=1,'Census Tract'!P486*'DAC Adjustment'!$O$5,'Census Tract'!P486)</f>
        <v>13.446049832331093</v>
      </c>
      <c r="V490" s="196">
        <f ca="1">IF($L490=1,'Census Tract'!Q486*'DAC Adjustment'!$O$5,'Census Tract'!Q486)</f>
        <v>29.164718513225999</v>
      </c>
      <c r="W490" s="196">
        <f ca="1">IF($L490=1,'Census Tract'!R486*'DAC Adjustment'!$O$5,'Census Tract'!R486)</f>
        <v>0.25793955039908534</v>
      </c>
      <c r="X490" s="196">
        <f ca="1">IF($L490=1,'Census Tract'!S486*'DAC Adjustment'!$O$5,'Census Tract'!S486)</f>
        <v>1.2252477679619256</v>
      </c>
      <c r="Y490" s="196">
        <f ca="1">IF($L490=1,'Census Tract'!T486*'DAC Adjustment'!$O$5,'Census Tract'!T486)</f>
        <v>5.3760396562513968</v>
      </c>
      <c r="Z490" s="197">
        <f ca="1">IF($L490=1,'Census Tract'!U486*'DAC Adjustment'!$O$5,'Census Tract'!U486)</f>
        <v>11.549364504437555</v>
      </c>
    </row>
    <row r="491" spans="1:26" x14ac:dyDescent="0.25">
      <c r="A491" s="193">
        <v>51</v>
      </c>
      <c r="B491" s="53" t="s">
        <v>52</v>
      </c>
      <c r="C491" s="173">
        <v>41051006001</v>
      </c>
      <c r="D491" s="53">
        <v>1511</v>
      </c>
      <c r="E491" s="173">
        <f t="shared" si="29"/>
        <v>804606</v>
      </c>
      <c r="F491" s="53">
        <v>590062</v>
      </c>
      <c r="G491" s="53">
        <v>11048</v>
      </c>
      <c r="H491" s="53">
        <v>1708</v>
      </c>
      <c r="I491" s="53">
        <v>105313</v>
      </c>
      <c r="J491" s="194">
        <f t="shared" si="30"/>
        <v>0</v>
      </c>
      <c r="K491" s="172">
        <f>VLOOKUP($C491,'DAC Definition'!$A$6:$D$834,MATCH('DAC Definition'!$A$3,'DAC Definition'!$A$6:$D$6,0),FALSE)</f>
        <v>0</v>
      </c>
      <c r="L491" s="172">
        <f t="shared" si="31"/>
        <v>0</v>
      </c>
      <c r="M491" s="173">
        <f>'Census Tract'!G487</f>
        <v>1157</v>
      </c>
      <c r="N491" s="195">
        <f t="shared" si="28"/>
        <v>21.663038799312613</v>
      </c>
      <c r="O491" s="196">
        <f ca="1">IF($L491=1,'Census Tract'!J487*'DAC Adjustment'!$O$5,'Census Tract'!J487)</f>
        <v>0.14873403764592272</v>
      </c>
      <c r="P491" s="196">
        <f ca="1">IF($L491=1,'Census Tract'!K487*'DAC Adjustment'!$O$5,'Census Tract'!K487)</f>
        <v>0.73914426270477807</v>
      </c>
      <c r="Q491" s="196">
        <f ca="1">IF($L491=1,'Census Tract'!L487*'DAC Adjustment'!$O$5,'Census Tract'!L487)</f>
        <v>3.4010868029093309</v>
      </c>
      <c r="R491" s="196">
        <f ca="1">IF($L491=1,'Census Tract'!M487*'DAC Adjustment'!$O$5,'Census Tract'!M487)</f>
        <v>7.386922475597828</v>
      </c>
      <c r="S491" s="196">
        <f ca="1">IF($L491=1,'Census Tract'!N487*'DAC Adjustment'!$O$5,'Census Tract'!N487)</f>
        <v>0.27474891693974868</v>
      </c>
      <c r="T491" s="196">
        <f ca="1">IF($L491=1,'Census Tract'!O487*'DAC Adjustment'!$O$5,'Census Tract'!O487)</f>
        <v>1.3074162510230978</v>
      </c>
      <c r="U491" s="196">
        <f ca="1">IF($L491=1,'Census Tract'!P487*'DAC Adjustment'!$O$5,'Census Tract'!P487)</f>
        <v>5.9628515354569087</v>
      </c>
      <c r="V491" s="196">
        <f ca="1">IF($L491=1,'Census Tract'!Q487*'DAC Adjustment'!$O$5,'Census Tract'!Q487)</f>
        <v>12.933529827444417</v>
      </c>
      <c r="W491" s="196">
        <f ca="1">IF($L491=1,'Census Tract'!R487*'DAC Adjustment'!$O$5,'Census Tract'!R487)</f>
        <v>0.11438714442765109</v>
      </c>
      <c r="X491" s="196">
        <f ca="1">IF($L491=1,'Census Tract'!S487*'DAC Adjustment'!$O$5,'Census Tract'!S487)</f>
        <v>0.54335441453888378</v>
      </c>
      <c r="Y491" s="196">
        <f ca="1">IF($L491=1,'Census Tract'!T487*'DAC Adjustment'!$O$5,'Census Tract'!T487)</f>
        <v>2.3840850449531876</v>
      </c>
      <c r="Z491" s="197">
        <f ca="1">IF($L491=1,'Census Tract'!U487*'DAC Adjustment'!$O$5,'Census Tract'!U487)</f>
        <v>5.1217381110135118</v>
      </c>
    </row>
    <row r="492" spans="1:26" x14ac:dyDescent="0.25">
      <c r="A492" s="193">
        <v>51</v>
      </c>
      <c r="B492" s="53" t="s">
        <v>52</v>
      </c>
      <c r="C492" s="173">
        <v>41051003603</v>
      </c>
      <c r="D492" s="53">
        <v>1663</v>
      </c>
      <c r="E492" s="173">
        <f t="shared" si="29"/>
        <v>804606</v>
      </c>
      <c r="F492" s="53">
        <v>590062</v>
      </c>
      <c r="G492" s="53">
        <v>11048</v>
      </c>
      <c r="H492" s="53">
        <v>1708</v>
      </c>
      <c r="I492" s="53">
        <v>79145</v>
      </c>
      <c r="J492" s="194">
        <f t="shared" si="30"/>
        <v>0</v>
      </c>
      <c r="K492" s="172">
        <f>VLOOKUP($C492,'DAC Definition'!$A$6:$D$834,MATCH('DAC Definition'!$A$3,'DAC Definition'!$A$6:$D$6,0),FALSE)</f>
        <v>0</v>
      </c>
      <c r="L492" s="172">
        <f t="shared" si="31"/>
        <v>0</v>
      </c>
      <c r="M492" s="173">
        <f>'Census Tract'!G488</f>
        <v>1109</v>
      </c>
      <c r="N492" s="195">
        <f t="shared" si="28"/>
        <v>20.764312902711918</v>
      </c>
      <c r="O492" s="196">
        <f ca="1">IF($L492=1,'Census Tract'!J488*'DAC Adjustment'!$O$5,'Census Tract'!J488)</f>
        <v>0.21634041839406939</v>
      </c>
      <c r="P492" s="196">
        <f ca="1">IF($L492=1,'Census Tract'!K488*'DAC Adjustment'!$O$5,'Census Tract'!K488)</f>
        <v>1.0751189275705861</v>
      </c>
      <c r="Q492" s="196">
        <f ca="1">IF($L492=1,'Census Tract'!L488*'DAC Adjustment'!$O$5,'Census Tract'!L488)</f>
        <v>4.9470353496862991</v>
      </c>
      <c r="R492" s="196">
        <f ca="1">IF($L492=1,'Census Tract'!M488*'DAC Adjustment'!$O$5,'Census Tract'!M488)</f>
        <v>10.744614509960476</v>
      </c>
      <c r="S492" s="196">
        <f ca="1">IF($L492=1,'Census Tract'!N488*'DAC Adjustment'!$O$5,'Census Tract'!N488)</f>
        <v>0.26335051761986283</v>
      </c>
      <c r="T492" s="196">
        <f ca="1">IF($L492=1,'Census Tract'!O488*'DAC Adjustment'!$O$5,'Census Tract'!O488)</f>
        <v>1.2531759916893823</v>
      </c>
      <c r="U492" s="196">
        <f ca="1">IF($L492=1,'Census Tract'!P488*'DAC Adjustment'!$O$5,'Census Tract'!P488)</f>
        <v>5.7154730793618951</v>
      </c>
      <c r="V492" s="196">
        <f ca="1">IF($L492=1,'Census Tract'!Q488*'DAC Adjustment'!$O$5,'Census Tract'!Q488)</f>
        <v>12.396961606426844</v>
      </c>
      <c r="W492" s="196">
        <f ca="1">IF($L492=1,'Census Tract'!R488*'DAC Adjustment'!$O$5,'Census Tract'!R488)</f>
        <v>0.1096416103459508</v>
      </c>
      <c r="X492" s="196">
        <f ca="1">IF($L492=1,'Census Tract'!S488*'DAC Adjustment'!$O$5,'Census Tract'!S488)</f>
        <v>0.5208124855001055</v>
      </c>
      <c r="Y492" s="196">
        <f ca="1">IF($L492=1,'Census Tract'!T488*'DAC Adjustment'!$O$5,'Census Tract'!T488)</f>
        <v>2.2851774544970485</v>
      </c>
      <c r="Z492" s="197">
        <f ca="1">IF($L492=1,'Census Tract'!U488*'DAC Adjustment'!$O$5,'Census Tract'!U488)</f>
        <v>4.9092545938755272</v>
      </c>
    </row>
    <row r="493" spans="1:26" x14ac:dyDescent="0.25">
      <c r="A493" s="193">
        <v>51</v>
      </c>
      <c r="B493" s="53" t="s">
        <v>52</v>
      </c>
      <c r="C493" s="173">
        <v>41051000502</v>
      </c>
      <c r="D493" s="53">
        <v>4924</v>
      </c>
      <c r="E493" s="173">
        <f t="shared" si="29"/>
        <v>804606</v>
      </c>
      <c r="F493" s="53">
        <v>590062</v>
      </c>
      <c r="G493" s="53">
        <v>11048</v>
      </c>
      <c r="H493" s="53">
        <v>1708</v>
      </c>
      <c r="I493" s="53">
        <v>68779</v>
      </c>
      <c r="J493" s="194">
        <f t="shared" si="30"/>
        <v>0</v>
      </c>
      <c r="K493" s="172">
        <f>VLOOKUP($C493,'DAC Definition'!$A$6:$D$834,MATCH('DAC Definition'!$A$3,'DAC Definition'!$A$6:$D$6,0),FALSE)</f>
        <v>0</v>
      </c>
      <c r="L493" s="172">
        <f t="shared" si="31"/>
        <v>0</v>
      </c>
      <c r="M493" s="173">
        <f>'Census Tract'!G489</f>
        <v>3242</v>
      </c>
      <c r="N493" s="195">
        <f t="shared" si="28"/>
        <v>60.701444932905353</v>
      </c>
      <c r="O493" s="196">
        <f ca="1">IF($L493=1,'Census Tract'!J489*'DAC Adjustment'!$O$5,'Census Tract'!J489)</f>
        <v>0.57340226634539226</v>
      </c>
      <c r="P493" s="196">
        <f ca="1">IF($L493=1,'Census Tract'!K489*'DAC Adjustment'!$O$5,'Census Tract'!K489)</f>
        <v>2.8495628983062993</v>
      </c>
      <c r="Q493" s="196">
        <f ca="1">IF($L493=1,'Census Tract'!L489*'DAC Adjustment'!$O$5,'Census Tract'!L489)</f>
        <v>13.111933970812066</v>
      </c>
      <c r="R493" s="196">
        <f ca="1">IF($L493=1,'Census Tract'!M489*'DAC Adjustment'!$O$5,'Census Tract'!M489)</f>
        <v>28.478202809964689</v>
      </c>
      <c r="S493" s="196">
        <f ca="1">IF($L493=1,'Census Tract'!N489*'DAC Adjustment'!$O$5,'Census Tract'!N489)</f>
        <v>0.76986688739729059</v>
      </c>
      <c r="T493" s="196">
        <f ca="1">IF($L493=1,'Census Tract'!O489*'DAC Adjustment'!$O$5,'Census Tract'!O489)</f>
        <v>3.6634775158313593</v>
      </c>
      <c r="U493" s="196">
        <f ca="1">IF($L493=1,'Census Tract'!P489*'DAC Adjustment'!$O$5,'Census Tract'!P489)</f>
        <v>16.708353222084096</v>
      </c>
      <c r="V493" s="196">
        <f ca="1">IF($L493=1,'Census Tract'!Q489*'DAC Adjustment'!$O$5,'Census Tract'!Q489)</f>
        <v>36.240711927895241</v>
      </c>
      <c r="W493" s="196">
        <f ca="1">IF($L493=1,'Census Tract'!R489*'DAC Adjustment'!$O$5,'Census Tract'!R489)</f>
        <v>0.32052128110150807</v>
      </c>
      <c r="X493" s="196">
        <f ca="1">IF($L493=1,'Census Tract'!S489*'DAC Adjustment'!$O$5,'Census Tract'!S489)</f>
        <v>1.5225194571608134</v>
      </c>
      <c r="Y493" s="196">
        <f ca="1">IF($L493=1,'Census Tract'!T489*'DAC Adjustment'!$O$5,'Census Tract'!T489)</f>
        <v>6.6803835053917311</v>
      </c>
      <c r="Z493" s="197">
        <f ca="1">IF($L493=1,'Census Tract'!U489*'DAC Adjustment'!$O$5,'Census Tract'!U489)</f>
        <v>14.351490886694732</v>
      </c>
    </row>
    <row r="494" spans="1:26" x14ac:dyDescent="0.25">
      <c r="A494" s="193">
        <v>51</v>
      </c>
      <c r="B494" s="53" t="s">
        <v>52</v>
      </c>
      <c r="C494" s="173">
        <v>41051003100</v>
      </c>
      <c r="D494" s="53">
        <v>5216</v>
      </c>
      <c r="E494" s="173">
        <f t="shared" si="29"/>
        <v>804606</v>
      </c>
      <c r="F494" s="53">
        <v>590062</v>
      </c>
      <c r="G494" s="53">
        <v>11048</v>
      </c>
      <c r="H494" s="53">
        <v>1708</v>
      </c>
      <c r="I494" s="53">
        <v>113409</v>
      </c>
      <c r="J494" s="194">
        <f t="shared" si="30"/>
        <v>0</v>
      </c>
      <c r="K494" s="172">
        <f>VLOOKUP($C494,'DAC Definition'!$A$6:$D$834,MATCH('DAC Definition'!$A$3,'DAC Definition'!$A$6:$D$6,0),FALSE)</f>
        <v>0</v>
      </c>
      <c r="L494" s="172">
        <f t="shared" si="31"/>
        <v>0</v>
      </c>
      <c r="M494" s="173">
        <f>'Census Tract'!G490</f>
        <v>3479</v>
      </c>
      <c r="N494" s="195">
        <f t="shared" si="28"/>
        <v>65.138904047371284</v>
      </c>
      <c r="O494" s="196">
        <f ca="1">IF($L494=1,'Census Tract'!J490*'DAC Adjustment'!$O$5,'Census Tract'!J490)</f>
        <v>0.41515325659417485</v>
      </c>
      <c r="P494" s="196">
        <f ca="1">IF($L494=1,'Census Tract'!K490*'DAC Adjustment'!$O$5,'Census Tract'!K490)</f>
        <v>2.0631333123981852</v>
      </c>
      <c r="Q494" s="196">
        <f ca="1">IF($L494=1,'Census Tract'!L490*'DAC Adjustment'!$O$5,'Census Tract'!L490)</f>
        <v>9.4932692242822725</v>
      </c>
      <c r="R494" s="196">
        <f ca="1">IF($L494=1,'Census Tract'!M490*'DAC Adjustment'!$O$5,'Census Tract'!M490)</f>
        <v>20.618716270271378</v>
      </c>
      <c r="S494" s="196">
        <f ca="1">IF($L494=1,'Census Tract'!N490*'DAC Adjustment'!$O$5,'Census Tract'!N490)</f>
        <v>0.82614648403922708</v>
      </c>
      <c r="T494" s="196">
        <f ca="1">IF($L494=1,'Census Tract'!O490*'DAC Adjustment'!$O$5,'Census Tract'!O490)</f>
        <v>3.9312887962915792</v>
      </c>
      <c r="U494" s="196">
        <f ca="1">IF($L494=1,'Census Tract'!P490*'DAC Adjustment'!$O$5,'Census Tract'!P490)</f>
        <v>17.929784349053229</v>
      </c>
      <c r="V494" s="196">
        <f ca="1">IF($L494=1,'Census Tract'!Q490*'DAC Adjustment'!$O$5,'Census Tract'!Q490)</f>
        <v>38.890017519169511</v>
      </c>
      <c r="W494" s="196">
        <f ca="1">IF($L494=1,'Census Tract'!R490*'DAC Adjustment'!$O$5,'Census Tract'!R490)</f>
        <v>0.34395235562990334</v>
      </c>
      <c r="X494" s="196">
        <f ca="1">IF($L494=1,'Census Tract'!S490*'DAC Adjustment'!$O$5,'Census Tract'!S490)</f>
        <v>1.6338202317897812</v>
      </c>
      <c r="Y494" s="196">
        <f ca="1">IF($L494=1,'Census Tract'!T490*'DAC Adjustment'!$O$5,'Census Tract'!T490)</f>
        <v>7.1687397332689189</v>
      </c>
      <c r="Z494" s="197">
        <f ca="1">IF($L494=1,'Census Tract'!U490*'DAC Adjustment'!$O$5,'Census Tract'!U490)</f>
        <v>15.400628252563534</v>
      </c>
    </row>
    <row r="495" spans="1:26" x14ac:dyDescent="0.25">
      <c r="A495" s="193">
        <v>51</v>
      </c>
      <c r="B495" s="53" t="s">
        <v>52</v>
      </c>
      <c r="C495" s="173">
        <v>41051007600</v>
      </c>
      <c r="D495" s="53">
        <v>3233</v>
      </c>
      <c r="E495" s="173">
        <f t="shared" si="29"/>
        <v>804606</v>
      </c>
      <c r="F495" s="53">
        <v>590062</v>
      </c>
      <c r="G495" s="53">
        <v>11048</v>
      </c>
      <c r="H495" s="53">
        <v>1708</v>
      </c>
      <c r="I495" s="53">
        <v>48430</v>
      </c>
      <c r="J495" s="194">
        <f t="shared" si="30"/>
        <v>1</v>
      </c>
      <c r="K495" s="172">
        <f>VLOOKUP($C495,'DAC Definition'!$A$6:$D$834,MATCH('DAC Definition'!$A$3,'DAC Definition'!$A$6:$D$6,0),FALSE)</f>
        <v>1</v>
      </c>
      <c r="L495" s="172">
        <f t="shared" si="31"/>
        <v>1</v>
      </c>
      <c r="M495" s="173">
        <f>'Census Tract'!G491</f>
        <v>2066</v>
      </c>
      <c r="N495" s="195">
        <f t="shared" si="28"/>
        <v>38.682660466188302</v>
      </c>
      <c r="O495" s="196">
        <f ca="1">IF($L495=1,'Census Tract'!J491*'DAC Adjustment'!$O$5,'Census Tract'!J491)</f>
        <v>0.39311858435033442</v>
      </c>
      <c r="P495" s="196">
        <f ca="1">IF($L495=1,'Census Tract'!K491*'DAC Adjustment'!$O$5,'Census Tract'!K491)</f>
        <v>1.953630458664144</v>
      </c>
      <c r="Q495" s="196">
        <f ca="1">IF($L495=1,'Census Tract'!L491*'DAC Adjustment'!$O$5,'Census Tract'!L491)</f>
        <v>8.9894045127401494</v>
      </c>
      <c r="R495" s="196">
        <f ca="1">IF($L495=1,'Census Tract'!M491*'DAC Adjustment'!$O$5,'Census Tract'!M491)</f>
        <v>19.524357384997625</v>
      </c>
      <c r="S495" s="196">
        <f ca="1">IF($L495=1,'Census Tract'!N491*'DAC Adjustment'!$O$5,'Census Tract'!N491)</f>
        <v>0.61325763007510892</v>
      </c>
      <c r="T495" s="196">
        <f ca="1">IF($L495=1,'Census Tract'!O491*'DAC Adjustment'!$O$5,'Census Tract'!O491)</f>
        <v>2.9182389526941654</v>
      </c>
      <c r="U495" s="196">
        <f ca="1">IF($L495=1,'Census Tract'!P491*'DAC Adjustment'!$O$5,'Census Tract'!P491)</f>
        <v>13.309476309695306</v>
      </c>
      <c r="V495" s="196">
        <f ca="1">IF($L495=1,'Census Tract'!Q491*'DAC Adjustment'!$O$5,'Census Tract'!Q491)</f>
        <v>28.86848814120588</v>
      </c>
      <c r="W495" s="196">
        <f ca="1">IF($L495=1,'Census Tract'!R491*'DAC Adjustment'!$O$5,'Census Tract'!R491)</f>
        <v>0.25531962012481324</v>
      </c>
      <c r="X495" s="196">
        <f ca="1">IF($L495=1,'Census Tract'!S491*'DAC Adjustment'!$O$5,'Census Tract'!S491)</f>
        <v>1.2128027446384333</v>
      </c>
      <c r="Y495" s="196">
        <f ca="1">IF($L495=1,'Census Tract'!T491*'DAC Adjustment'!$O$5,'Census Tract'!T491)</f>
        <v>5.3214344240204028</v>
      </c>
      <c r="Z495" s="197">
        <f ca="1">IF($L495=1,'Census Tract'!U491*'DAC Adjustment'!$O$5,'Census Tract'!U491)</f>
        <v>11.432055896017626</v>
      </c>
    </row>
    <row r="496" spans="1:26" x14ac:dyDescent="0.25">
      <c r="A496" s="193">
        <v>51</v>
      </c>
      <c r="B496" s="53" t="s">
        <v>52</v>
      </c>
      <c r="C496" s="173">
        <v>41051002000</v>
      </c>
      <c r="D496" s="53">
        <v>6426</v>
      </c>
      <c r="E496" s="173">
        <f t="shared" si="29"/>
        <v>804606</v>
      </c>
      <c r="F496" s="53">
        <v>590062</v>
      </c>
      <c r="G496" s="53">
        <v>11048</v>
      </c>
      <c r="H496" s="53">
        <v>1708</v>
      </c>
      <c r="I496" s="53">
        <v>59702</v>
      </c>
      <c r="J496" s="194">
        <f t="shared" si="30"/>
        <v>0</v>
      </c>
      <c r="K496" s="172">
        <f>VLOOKUP($C496,'DAC Definition'!$A$6:$D$834,MATCH('DAC Definition'!$A$3,'DAC Definition'!$A$6:$D$6,0),FALSE)</f>
        <v>0</v>
      </c>
      <c r="L496" s="172">
        <f t="shared" si="31"/>
        <v>0</v>
      </c>
      <c r="M496" s="173">
        <f>'Census Tract'!G492</f>
        <v>4020</v>
      </c>
      <c r="N496" s="195">
        <f t="shared" si="28"/>
        <v>75.268293840308303</v>
      </c>
      <c r="O496" s="196">
        <f ca="1">IF($L496=1,'Census Tract'!J492*'DAC Adjustment'!$O$5,'Census Tract'!J492)</f>
        <v>2.5334865200361043</v>
      </c>
      <c r="P496" s="196">
        <f ca="1">IF($L496=1,'Census Tract'!K492*'DAC Adjustment'!$O$5,'Census Tract'!K492)</f>
        <v>12.59033947819351</v>
      </c>
      <c r="Q496" s="196">
        <f ca="1">IF($L496=1,'Census Tract'!L492*'DAC Adjustment'!$O$5,'Census Tract'!L492)</f>
        <v>57.932990356627286</v>
      </c>
      <c r="R496" s="196">
        <f ca="1">IF($L496=1,'Census Tract'!M492*'DAC Adjustment'!$O$5,'Census Tract'!M492)</f>
        <v>125.82640001363437</v>
      </c>
      <c r="S496" s="196">
        <f ca="1">IF($L496=1,'Census Tract'!N492*'DAC Adjustment'!$O$5,'Census Tract'!N492)</f>
        <v>0.95461594304044073</v>
      </c>
      <c r="T496" s="196">
        <f ca="1">IF($L496=1,'Census Tract'!O492*'DAC Adjustment'!$O$5,'Census Tract'!O492)</f>
        <v>4.5426217191986638</v>
      </c>
      <c r="U496" s="196">
        <f ca="1">IF($L496=1,'Census Tract'!P492*'DAC Adjustment'!$O$5,'Census Tract'!P492)</f>
        <v>20.717945697957457</v>
      </c>
      <c r="V496" s="196">
        <f ca="1">IF($L496=1,'Census Tract'!Q492*'DAC Adjustment'!$O$5,'Census Tract'!Q492)</f>
        <v>44.937588510221744</v>
      </c>
      <c r="W496" s="196">
        <f ca="1">IF($L496=1,'Census Tract'!R492*'DAC Adjustment'!$O$5,'Census Tract'!R492)</f>
        <v>0.39743847934240056</v>
      </c>
      <c r="X496" s="196">
        <f ca="1">IF($L496=1,'Census Tract'!S492*'DAC Adjustment'!$O$5,'Census Tract'!S492)</f>
        <v>1.8878865569976777</v>
      </c>
      <c r="Y496" s="196">
        <f ca="1">IF($L496=1,'Census Tract'!T492*'DAC Adjustment'!$O$5,'Census Tract'!T492)</f>
        <v>8.2835107007016546</v>
      </c>
      <c r="Z496" s="197">
        <f ca="1">IF($L496=1,'Census Tract'!U492*'DAC Adjustment'!$O$5,'Census Tract'!U492)</f>
        <v>17.795494560306242</v>
      </c>
    </row>
    <row r="497" spans="1:26" x14ac:dyDescent="0.25">
      <c r="A497" s="193">
        <v>51</v>
      </c>
      <c r="B497" s="53" t="s">
        <v>52</v>
      </c>
      <c r="C497" s="173">
        <v>41051003401</v>
      </c>
      <c r="D497" s="53">
        <v>4150</v>
      </c>
      <c r="E497" s="173">
        <f t="shared" si="29"/>
        <v>804606</v>
      </c>
      <c r="F497" s="53">
        <v>590062</v>
      </c>
      <c r="G497" s="53">
        <v>11048</v>
      </c>
      <c r="H497" s="53">
        <v>1708</v>
      </c>
      <c r="I497" s="53">
        <v>81587</v>
      </c>
      <c r="J497" s="194">
        <f t="shared" si="30"/>
        <v>0</v>
      </c>
      <c r="K497" s="172">
        <f>VLOOKUP($C497,'DAC Definition'!$A$6:$D$834,MATCH('DAC Definition'!$A$3,'DAC Definition'!$A$6:$D$6,0),FALSE)</f>
        <v>0</v>
      </c>
      <c r="L497" s="172">
        <f t="shared" si="31"/>
        <v>0</v>
      </c>
      <c r="M497" s="173">
        <f>'Census Tract'!G493</f>
        <v>2443</v>
      </c>
      <c r="N497" s="195">
        <f t="shared" si="28"/>
        <v>45.7414034457396</v>
      </c>
      <c r="O497" s="196">
        <f ca="1">IF($L497=1,'Census Tract'!J493*'DAC Adjustment'!$O$5,'Census Tract'!J493)</f>
        <v>0.92044835418587867</v>
      </c>
      <c r="P497" s="196">
        <f ca="1">IF($L497=1,'Census Tract'!K493*'DAC Adjustment'!$O$5,'Census Tract'!K493)</f>
        <v>4.5742328446174483</v>
      </c>
      <c r="Q497" s="196">
        <f ca="1">IF($L497=1,'Census Tract'!L493*'DAC Adjustment'!$O$5,'Census Tract'!L493)</f>
        <v>21.047803177600507</v>
      </c>
      <c r="R497" s="196">
        <f ca="1">IF($L497=1,'Census Tract'!M493*'DAC Adjustment'!$O$5,'Census Tract'!M493)</f>
        <v>45.714355253026291</v>
      </c>
      <c r="S497" s="196">
        <f ca="1">IF($L497=1,'Census Tract'!N493*'DAC Adjustment'!$O$5,'Census Tract'!N493)</f>
        <v>0.58013103205169059</v>
      </c>
      <c r="T497" s="196">
        <f ca="1">IF($L497=1,'Census Tract'!O493*'DAC Adjustment'!$O$5,'Census Tract'!O493)</f>
        <v>2.7606031990055553</v>
      </c>
      <c r="U497" s="196">
        <f ca="1">IF($L497=1,'Census Tract'!P493*'DAC Adjustment'!$O$5,'Census Tract'!P493)</f>
        <v>12.590532671669168</v>
      </c>
      <c r="V497" s="196">
        <f ca="1">IF($L497=1,'Census Tract'!Q493*'DAC Adjustment'!$O$5,'Census Tract'!Q493)</f>
        <v>27.309086748873558</v>
      </c>
      <c r="W497" s="196">
        <f ca="1">IF($L497=1,'Census Tract'!R493*'DAC Adjustment'!$O$5,'Census Tract'!R493)</f>
        <v>0.24152791169987173</v>
      </c>
      <c r="X497" s="196">
        <f ca="1">IF($L497=1,'Census Tract'!S493*'DAC Adjustment'!$O$5,'Census Tract'!S493)</f>
        <v>1.1472902633694839</v>
      </c>
      <c r="Y497" s="196">
        <f ca="1">IF($L497=1,'Census Tract'!T493*'DAC Adjustment'!$O$5,'Census Tract'!T493)</f>
        <v>5.033984239257248</v>
      </c>
      <c r="Z497" s="197">
        <f ca="1">IF($L497=1,'Census Tract'!U493*'DAC Adjustment'!$O$5,'Census Tract'!U493)</f>
        <v>10.814525674335357</v>
      </c>
    </row>
    <row r="498" spans="1:26" x14ac:dyDescent="0.25">
      <c r="A498" s="193">
        <v>51</v>
      </c>
      <c r="B498" s="53" t="s">
        <v>52</v>
      </c>
      <c r="C498" s="173">
        <v>41051008302</v>
      </c>
      <c r="D498" s="53">
        <v>4977</v>
      </c>
      <c r="E498" s="173">
        <f t="shared" si="29"/>
        <v>804606</v>
      </c>
      <c r="F498" s="53">
        <v>590062</v>
      </c>
      <c r="G498" s="53">
        <v>11048</v>
      </c>
      <c r="H498" s="53">
        <v>1708</v>
      </c>
      <c r="I498" s="53">
        <v>44740</v>
      </c>
      <c r="J498" s="194">
        <f t="shared" si="30"/>
        <v>1</v>
      </c>
      <c r="K498" s="172">
        <f>VLOOKUP($C498,'DAC Definition'!$A$6:$D$834,MATCH('DAC Definition'!$A$3,'DAC Definition'!$A$6:$D$6,0),FALSE)</f>
        <v>1</v>
      </c>
      <c r="L498" s="172">
        <f t="shared" si="31"/>
        <v>1</v>
      </c>
      <c r="M498" s="173">
        <f>'Census Tract'!G494</f>
        <v>2562</v>
      </c>
      <c r="N498" s="195">
        <f t="shared" si="28"/>
        <v>47.969494731062163</v>
      </c>
      <c r="O498" s="196">
        <f ca="1">IF($L498=1,'Census Tract'!J494*'DAC Adjustment'!$O$5,'Census Tract'!J494)</f>
        <v>1.2081510633696584</v>
      </c>
      <c r="P498" s="196">
        <f ca="1">IF($L498=1,'Census Tract'!K494*'DAC Adjustment'!$O$5,'Census Tract'!K494)</f>
        <v>6.0039916962130544</v>
      </c>
      <c r="Q498" s="196">
        <f ca="1">IF($L498=1,'Census Tract'!L494*'DAC Adjustment'!$O$5,'Census Tract'!L494)</f>
        <v>27.626673104440268</v>
      </c>
      <c r="R498" s="196">
        <f ca="1">IF($L498=1,'Census Tract'!M494*'DAC Adjustment'!$O$5,'Census Tract'!M494)</f>
        <v>60.003200243702892</v>
      </c>
      <c r="S498" s="196">
        <f ca="1">IF($L498=1,'Census Tract'!N494*'DAC Adjustment'!$O$5,'Census Tract'!N494)</f>
        <v>0.76048695462363458</v>
      </c>
      <c r="T498" s="196">
        <f ca="1">IF($L498=1,'Census Tract'!O494*'DAC Adjustment'!$O$5,'Census Tract'!O494)</f>
        <v>3.618842302421323</v>
      </c>
      <c r="U498" s="196">
        <f ca="1">IF($L498=1,'Census Tract'!P494*'DAC Adjustment'!$O$5,'Census Tract'!P494)</f>
        <v>16.504781367589242</v>
      </c>
      <c r="V498" s="196">
        <f ca="1">IF($L498=1,'Census Tract'!Q494*'DAC Adjustment'!$O$5,'Census Tract'!Q494)</f>
        <v>35.799160996016198</v>
      </c>
      <c r="W498" s="196">
        <f ca="1">IF($L498=1,'Census Tract'!R494*'DAC Adjustment'!$O$5,'Census Tract'!R494)</f>
        <v>0.3166161020134422</v>
      </c>
      <c r="X498" s="196">
        <f ca="1">IF($L498=1,'Census Tract'!S494*'DAC Adjustment'!$O$5,'Census Tract'!S494)</f>
        <v>1.5039693280559856</v>
      </c>
      <c r="Y498" s="196">
        <f ca="1">IF($L498=1,'Census Tract'!T494*'DAC Adjustment'!$O$5,'Census Tract'!T494)</f>
        <v>6.5989908007455345</v>
      </c>
      <c r="Z498" s="197">
        <f ca="1">IF($L498=1,'Census Tract'!U494*'DAC Adjustment'!$O$5,'Census Tract'!U494)</f>
        <v>14.176634659049931</v>
      </c>
    </row>
    <row r="499" spans="1:26" x14ac:dyDescent="0.25">
      <c r="A499" s="193">
        <v>51</v>
      </c>
      <c r="B499" s="53" t="s">
        <v>52</v>
      </c>
      <c r="C499" s="173">
        <v>41051008002</v>
      </c>
      <c r="D499" s="53">
        <v>2965</v>
      </c>
      <c r="E499" s="173">
        <f t="shared" si="29"/>
        <v>804606</v>
      </c>
      <c r="F499" s="53">
        <v>590062</v>
      </c>
      <c r="G499" s="53">
        <v>11048</v>
      </c>
      <c r="H499" s="53">
        <v>1708</v>
      </c>
      <c r="I499" s="53">
        <v>61938</v>
      </c>
      <c r="J499" s="194">
        <f t="shared" si="30"/>
        <v>0</v>
      </c>
      <c r="K499" s="172">
        <f>VLOOKUP($C499,'DAC Definition'!$A$6:$D$834,MATCH('DAC Definition'!$A$3,'DAC Definition'!$A$6:$D$6,0),FALSE)</f>
        <v>0</v>
      </c>
      <c r="L499" s="172">
        <f t="shared" si="31"/>
        <v>0</v>
      </c>
      <c r="M499" s="173">
        <f>'Census Tract'!G495</f>
        <v>2034</v>
      </c>
      <c r="N499" s="195">
        <f t="shared" si="28"/>
        <v>38.083509868454499</v>
      </c>
      <c r="O499" s="196">
        <f ca="1">IF($L499=1,'Census Tract'!J495*'DAC Adjustment'!$O$5,'Census Tract'!J495)</f>
        <v>0.22785854252153145</v>
      </c>
      <c r="P499" s="196">
        <f ca="1">IF($L499=1,'Census Tract'!K495*'DAC Adjustment'!$O$5,'Census Tract'!K495)</f>
        <v>1.1323590556588352</v>
      </c>
      <c r="Q499" s="196">
        <f ca="1">IF($L499=1,'Census Tract'!L495*'DAC Adjustment'!$O$5,'Census Tract'!L495)</f>
        <v>5.2104191761742271</v>
      </c>
      <c r="R499" s="196">
        <f ca="1">IF($L499=1,'Census Tract'!M495*'DAC Adjustment'!$O$5,'Census Tract'!M495)</f>
        <v>11.316665745444483</v>
      </c>
      <c r="S499" s="196">
        <f ca="1">IF($L499=1,'Census Tract'!N495*'DAC Adjustment'!$O$5,'Census Tract'!N495)</f>
        <v>0.48300717118016323</v>
      </c>
      <c r="T499" s="196">
        <f ca="1">IF($L499=1,'Census Tract'!O495*'DAC Adjustment'!$O$5,'Census Tract'!O495)</f>
        <v>2.2984309892661892</v>
      </c>
      <c r="U499" s="196">
        <f ca="1">IF($L499=1,'Census Tract'!P495*'DAC Adjustment'!$O$5,'Census Tract'!P495)</f>
        <v>10.482662077026234</v>
      </c>
      <c r="V499" s="196">
        <f ca="1">IF($L499=1,'Census Tract'!Q495*'DAC Adjustment'!$O$5,'Census Tract'!Q495)</f>
        <v>22.737078365619656</v>
      </c>
      <c r="W499" s="196">
        <f ca="1">IF($L499=1,'Census Tract'!R495*'DAC Adjustment'!$O$5,'Census Tract'!R495)</f>
        <v>0.20109200671205041</v>
      </c>
      <c r="X499" s="196">
        <f ca="1">IF($L499=1,'Census Tract'!S495*'DAC Adjustment'!$O$5,'Census Tract'!S495)</f>
        <v>0.95521424301822777</v>
      </c>
      <c r="Y499" s="196">
        <f ca="1">IF($L499=1,'Census Tract'!T495*'DAC Adjustment'!$O$5,'Census Tract'!T495)</f>
        <v>4.1912091455788962</v>
      </c>
      <c r="Z499" s="197">
        <f ca="1">IF($L499=1,'Census Tract'!U495*'DAC Adjustment'!$O$5,'Census Tract'!U495)</f>
        <v>9.0039890387221106</v>
      </c>
    </row>
    <row r="500" spans="1:26" x14ac:dyDescent="0.25">
      <c r="A500" s="193">
        <v>51</v>
      </c>
      <c r="B500" s="53" t="s">
        <v>52</v>
      </c>
      <c r="C500" s="173">
        <v>41051010600</v>
      </c>
      <c r="D500" s="53">
        <v>3244</v>
      </c>
      <c r="E500" s="173">
        <f t="shared" si="29"/>
        <v>804606</v>
      </c>
      <c r="F500" s="53">
        <v>590062</v>
      </c>
      <c r="G500" s="53">
        <v>11048</v>
      </c>
      <c r="H500" s="53">
        <v>1708</v>
      </c>
      <c r="I500" s="53">
        <v>17704</v>
      </c>
      <c r="J500" s="194">
        <f t="shared" si="30"/>
        <v>1</v>
      </c>
      <c r="K500" s="172">
        <f>VLOOKUP($C500,'DAC Definition'!$A$6:$D$834,MATCH('DAC Definition'!$A$3,'DAC Definition'!$A$6:$D$6,0),FALSE)</f>
        <v>1</v>
      </c>
      <c r="L500" s="172">
        <f t="shared" si="31"/>
        <v>1</v>
      </c>
      <c r="M500" s="173">
        <f>'Census Tract'!G496</f>
        <v>700</v>
      </c>
      <c r="N500" s="195">
        <f t="shared" si="28"/>
        <v>13.10641932542682</v>
      </c>
      <c r="O500" s="196">
        <f ca="1">IF($L500=1,'Census Tract'!J496*'DAC Adjustment'!$O$5,'Census Tract'!J496)</f>
        <v>34.006635501324716</v>
      </c>
      <c r="P500" s="196">
        <f ca="1">IF($L500=1,'Census Tract'!K496*'DAC Adjustment'!$O$5,'Census Tract'!K496)</f>
        <v>168.99836730402808</v>
      </c>
      <c r="Q500" s="196">
        <f ca="1">IF($L500=1,'Census Tract'!L496*'DAC Adjustment'!$O$5,'Census Tract'!L496)</f>
        <v>777.62643336721123</v>
      </c>
      <c r="R500" s="196">
        <f ca="1">IF($L500=1,'Census Tract'!M496*'DAC Adjustment'!$O$5,'Census Tract'!M496)</f>
        <v>1688.9501830254712</v>
      </c>
      <c r="S500" s="196">
        <f ca="1">IF($L500=1,'Census Tract'!N496*'DAC Adjustment'!$O$5,'Census Tract'!N496)</f>
        <v>0.20778332093541924</v>
      </c>
      <c r="T500" s="196">
        <f ca="1">IF($L500=1,'Census Tract'!O496*'DAC Adjustment'!$O$5,'Census Tract'!O496)</f>
        <v>0.9887547274375198</v>
      </c>
      <c r="U500" s="196">
        <f ca="1">IF($L500=1,'Census Tract'!P496*'DAC Adjustment'!$O$5,'Census Tract'!P496)</f>
        <v>4.5095031058986992</v>
      </c>
      <c r="V500" s="196">
        <f ca="1">IF($L500=1,'Census Tract'!Q496*'DAC Adjustment'!$O$5,'Census Tract'!Q496)</f>
        <v>9.7811915289661737</v>
      </c>
      <c r="W500" s="196">
        <f ca="1">IF($L500=1,'Census Tract'!R496*'DAC Adjustment'!$O$5,'Census Tract'!R496)</f>
        <v>8.650713169766179E-2</v>
      </c>
      <c r="X500" s="196">
        <f ca="1">IF($L500=1,'Census Tract'!S496*'DAC Adjustment'!$O$5,'Census Tract'!S496)</f>
        <v>0.41092058143606164</v>
      </c>
      <c r="Y500" s="196">
        <f ca="1">IF($L500=1,'Census Tract'!T496*'DAC Adjustment'!$O$5,'Census Tract'!T496)</f>
        <v>1.8030029510233696</v>
      </c>
      <c r="Z500" s="197">
        <f ca="1">IF($L500=1,'Census Tract'!U496*'DAC Adjustment'!$O$5,'Census Tract'!U496)</f>
        <v>3.8733974478278501</v>
      </c>
    </row>
    <row r="501" spans="1:26" x14ac:dyDescent="0.25">
      <c r="A501" s="193">
        <v>51</v>
      </c>
      <c r="B501" s="53" t="s">
        <v>52</v>
      </c>
      <c r="C501" s="173">
        <v>41051004001</v>
      </c>
      <c r="D501" s="53">
        <v>8151</v>
      </c>
      <c r="E501" s="173">
        <f t="shared" si="29"/>
        <v>804606</v>
      </c>
      <c r="F501" s="53">
        <v>590062</v>
      </c>
      <c r="G501" s="53">
        <v>11048</v>
      </c>
      <c r="H501" s="53">
        <v>1708</v>
      </c>
      <c r="I501" s="53">
        <v>49216</v>
      </c>
      <c r="J501" s="194">
        <f t="shared" si="30"/>
        <v>0</v>
      </c>
      <c r="K501" s="172">
        <f>VLOOKUP($C501,'DAC Definition'!$A$6:$D$834,MATCH('DAC Definition'!$A$3,'DAC Definition'!$A$6:$D$6,0),FALSE)</f>
        <v>1</v>
      </c>
      <c r="L501" s="172">
        <f t="shared" si="31"/>
        <v>0</v>
      </c>
      <c r="M501" s="173">
        <f>'Census Tract'!G497</f>
        <v>4278</v>
      </c>
      <c r="N501" s="195">
        <f t="shared" si="28"/>
        <v>80.098945534537052</v>
      </c>
      <c r="O501" s="196">
        <f ca="1">IF($L501=1,'Census Tract'!J497*'DAC Adjustment'!$O$5,'Census Tract'!J497)</f>
        <v>0.3154964434913512</v>
      </c>
      <c r="P501" s="196">
        <f ca="1">IF($L501=1,'Census Tract'!K497*'DAC Adjustment'!$O$5,'Census Tract'!K497)</f>
        <v>1.5678817693737717</v>
      </c>
      <c r="Q501" s="196">
        <f ca="1">IF($L501=1,'Census Tract'!L497*'DAC Adjustment'!$O$5,'Census Tract'!L497)</f>
        <v>7.214426551625853</v>
      </c>
      <c r="R501" s="196">
        <f ca="1">IF($L501=1,'Census Tract'!M497*'DAC Adjustment'!$O$5,'Census Tract'!M497)</f>
        <v>15.669229493692361</v>
      </c>
      <c r="S501" s="196">
        <f ca="1">IF($L501=1,'Census Tract'!N497*'DAC Adjustment'!$O$5,'Census Tract'!N497)</f>
        <v>1.0158823393848271</v>
      </c>
      <c r="T501" s="196">
        <f ca="1">IF($L501=1,'Census Tract'!O497*'DAC Adjustment'!$O$5,'Census Tract'!O497)</f>
        <v>4.8341631131173832</v>
      </c>
      <c r="U501" s="196">
        <f ca="1">IF($L501=1,'Census Tract'!P497*'DAC Adjustment'!$O$5,'Census Tract'!P497)</f>
        <v>22.047604899468158</v>
      </c>
      <c r="V501" s="196">
        <f ca="1">IF($L501=1,'Census Tract'!Q497*'DAC Adjustment'!$O$5,'Census Tract'!Q497)</f>
        <v>47.821642698191198</v>
      </c>
      <c r="W501" s="196">
        <f ca="1">IF($L501=1,'Census Tract'!R497*'DAC Adjustment'!$O$5,'Census Tract'!R497)</f>
        <v>0.42294572503153965</v>
      </c>
      <c r="X501" s="196">
        <f ca="1">IF($L501=1,'Census Tract'!S497*'DAC Adjustment'!$O$5,'Census Tract'!S497)</f>
        <v>2.0090494255811104</v>
      </c>
      <c r="Y501" s="196">
        <f ca="1">IF($L501=1,'Census Tract'!T497*'DAC Adjustment'!$O$5,'Census Tract'!T497)</f>
        <v>8.815138999403402</v>
      </c>
      <c r="Z501" s="197">
        <f ca="1">IF($L501=1,'Census Tract'!U497*'DAC Adjustment'!$O$5,'Census Tract'!U497)</f>
        <v>18.937593464922909</v>
      </c>
    </row>
    <row r="502" spans="1:26" x14ac:dyDescent="0.25">
      <c r="A502" s="193">
        <v>51</v>
      </c>
      <c r="B502" s="53" t="s">
        <v>52</v>
      </c>
      <c r="C502" s="173">
        <v>41051004102</v>
      </c>
      <c r="D502" s="53">
        <v>5518</v>
      </c>
      <c r="E502" s="173">
        <f t="shared" si="29"/>
        <v>804606</v>
      </c>
      <c r="F502" s="53">
        <v>590062</v>
      </c>
      <c r="G502" s="53">
        <v>11048</v>
      </c>
      <c r="H502" s="53">
        <v>1708</v>
      </c>
      <c r="I502" s="53">
        <v>74798</v>
      </c>
      <c r="J502" s="194">
        <f t="shared" si="30"/>
        <v>0</v>
      </c>
      <c r="K502" s="172">
        <f>VLOOKUP($C502,'DAC Definition'!$A$6:$D$834,MATCH('DAC Definition'!$A$3,'DAC Definition'!$A$6:$D$6,0),FALSE)</f>
        <v>0</v>
      </c>
      <c r="L502" s="172">
        <f t="shared" si="31"/>
        <v>0</v>
      </c>
      <c r="M502" s="173">
        <f>'Census Tract'!G498</f>
        <v>3652</v>
      </c>
      <c r="N502" s="195">
        <f t="shared" si="28"/>
        <v>68.378061966369643</v>
      </c>
      <c r="O502" s="196">
        <f ca="1">IF($L502=1,'Census Tract'!J498*'DAC Adjustment'!$O$5,'Census Tract'!J498)</f>
        <v>0.49527933748086728</v>
      </c>
      <c r="P502" s="196">
        <f ca="1">IF($L502=1,'Census Tract'!K498*'DAC Adjustment'!$O$5,'Census Tract'!K498)</f>
        <v>2.4613255077946987</v>
      </c>
      <c r="Q502" s="196">
        <f ca="1">IF($L502=1,'Census Tract'!L498*'DAC Adjustment'!$O$5,'Census Tract'!L498)</f>
        <v>11.325504538980903</v>
      </c>
      <c r="R502" s="196">
        <f ca="1">IF($L502=1,'Census Tract'!M498*'DAC Adjustment'!$O$5,'Census Tract'!M498)</f>
        <v>24.598203125812294</v>
      </c>
      <c r="S502" s="196">
        <f ca="1">IF($L502=1,'Census Tract'!N498*'DAC Adjustment'!$O$5,'Census Tract'!N498)</f>
        <v>0.86722821492131563</v>
      </c>
      <c r="T502" s="196">
        <f ca="1">IF($L502=1,'Census Tract'!O498*'DAC Adjustment'!$O$5,'Census Tract'!O498)</f>
        <v>4.126779730973511</v>
      </c>
      <c r="U502" s="196">
        <f ca="1">IF($L502=1,'Census Tract'!P498*'DAC Adjustment'!$O$5,'Census Tract'!P498)</f>
        <v>18.821377534562345</v>
      </c>
      <c r="V502" s="196">
        <f ca="1">IF($L502=1,'Census Tract'!Q498*'DAC Adjustment'!$O$5,'Census Tract'!Q498)</f>
        <v>40.82389881575368</v>
      </c>
      <c r="W502" s="196">
        <f ca="1">IF($L502=1,'Census Tract'!R498*'DAC Adjustment'!$O$5,'Census Tract'!R498)</f>
        <v>0.3610560513826982</v>
      </c>
      <c r="X502" s="196">
        <f ca="1">IF($L502=1,'Census Tract'!S498*'DAC Adjustment'!$O$5,'Census Tract'!S498)</f>
        <v>1.715065101033711</v>
      </c>
      <c r="Y502" s="196">
        <f ca="1">IF($L502=1,'Census Tract'!T498*'DAC Adjustment'!$O$5,'Census Tract'!T498)</f>
        <v>7.5252191738712533</v>
      </c>
      <c r="Z502" s="197">
        <f ca="1">IF($L502=1,'Census Tract'!U498*'DAC Adjustment'!$O$5,'Census Tract'!U498)</f>
        <v>16.166454262248354</v>
      </c>
    </row>
    <row r="503" spans="1:26" x14ac:dyDescent="0.25">
      <c r="A503" s="193">
        <v>51</v>
      </c>
      <c r="B503" s="53" t="s">
        <v>52</v>
      </c>
      <c r="C503" s="173">
        <v>41051002903</v>
      </c>
      <c r="D503" s="53">
        <v>5521</v>
      </c>
      <c r="E503" s="173">
        <f t="shared" si="29"/>
        <v>804606</v>
      </c>
      <c r="F503" s="53">
        <v>590062</v>
      </c>
      <c r="G503" s="53">
        <v>11048</v>
      </c>
      <c r="H503" s="53">
        <v>1708</v>
      </c>
      <c r="I503" s="53">
        <v>55882</v>
      </c>
      <c r="J503" s="194">
        <f t="shared" si="30"/>
        <v>0</v>
      </c>
      <c r="K503" s="172">
        <f>VLOOKUP($C503,'DAC Definition'!$A$6:$D$834,MATCH('DAC Definition'!$A$3,'DAC Definition'!$A$6:$D$6,0),FALSE)</f>
        <v>0</v>
      </c>
      <c r="L503" s="172">
        <f t="shared" si="31"/>
        <v>0</v>
      </c>
      <c r="M503" s="173">
        <f>'Census Tract'!G499</f>
        <v>3560</v>
      </c>
      <c r="N503" s="195">
        <f t="shared" si="28"/>
        <v>66.655503997884963</v>
      </c>
      <c r="O503" s="196">
        <f ca="1">IF($L503=1,'Census Tract'!J499*'DAC Adjustment'!$O$5,'Census Tract'!J499)</f>
        <v>0.54786207806275911</v>
      </c>
      <c r="P503" s="196">
        <f ca="1">IF($L503=1,'Census Tract'!K499*'DAC Adjustment'!$O$5,'Census Tract'!K499)</f>
        <v>2.7226391360236608</v>
      </c>
      <c r="Q503" s="196">
        <f ca="1">IF($L503=1,'Census Tract'!L499*'DAC Adjustment'!$O$5,'Census Tract'!L499)</f>
        <v>12.527908964251878</v>
      </c>
      <c r="R503" s="196">
        <f ca="1">IF($L503=1,'Census Tract'!M499*'DAC Adjustment'!$O$5,'Census Tract'!M499)</f>
        <v>27.20974137476102</v>
      </c>
      <c r="S503" s="196">
        <f ca="1">IF($L503=1,'Census Tract'!N499*'DAC Adjustment'!$O$5,'Census Tract'!N499)</f>
        <v>0.84538128289153447</v>
      </c>
      <c r="T503" s="196">
        <f ca="1">IF($L503=1,'Census Tract'!O499*'DAC Adjustment'!$O$5,'Census Tract'!O499)</f>
        <v>4.0228192339172235</v>
      </c>
      <c r="U503" s="196">
        <f ca="1">IF($L503=1,'Census Tract'!P499*'DAC Adjustment'!$O$5,'Census Tract'!P499)</f>
        <v>18.347235493713566</v>
      </c>
      <c r="V503" s="196">
        <f ca="1">IF($L503=1,'Census Tract'!Q499*'DAC Adjustment'!$O$5,'Census Tract'!Q499)</f>
        <v>39.795476392136663</v>
      </c>
      <c r="W503" s="196">
        <f ca="1">IF($L503=1,'Census Tract'!R499*'DAC Adjustment'!$O$5,'Census Tract'!R499)</f>
        <v>0.35196044439277263</v>
      </c>
      <c r="X503" s="196">
        <f ca="1">IF($L503=1,'Census Tract'!S499*'DAC Adjustment'!$O$5,'Census Tract'!S499)</f>
        <v>1.6718597370427195</v>
      </c>
      <c r="Y503" s="196">
        <f ca="1">IF($L503=1,'Census Tract'!T499*'DAC Adjustment'!$O$5,'Census Tract'!T499)</f>
        <v>7.3356462921636538</v>
      </c>
      <c r="Z503" s="197">
        <f ca="1">IF($L503=1,'Census Tract'!U499*'DAC Adjustment'!$O$5,'Census Tract'!U499)</f>
        <v>15.759194187733883</v>
      </c>
    </row>
    <row r="504" spans="1:26" x14ac:dyDescent="0.25">
      <c r="A504" s="193">
        <v>51</v>
      </c>
      <c r="B504" s="53" t="s">
        <v>52</v>
      </c>
      <c r="C504" s="173">
        <v>41051007400</v>
      </c>
      <c r="D504" s="53">
        <v>4166</v>
      </c>
      <c r="E504" s="173">
        <f t="shared" si="29"/>
        <v>804606</v>
      </c>
      <c r="F504" s="53">
        <v>590062</v>
      </c>
      <c r="G504" s="53">
        <v>11048</v>
      </c>
      <c r="H504" s="53">
        <v>1708</v>
      </c>
      <c r="I504" s="53">
        <v>51115</v>
      </c>
      <c r="J504" s="194">
        <f t="shared" si="30"/>
        <v>0</v>
      </c>
      <c r="K504" s="172">
        <f>VLOOKUP($C504,'DAC Definition'!$A$6:$D$834,MATCH('DAC Definition'!$A$3,'DAC Definition'!$A$6:$D$6,0),FALSE)</f>
        <v>1</v>
      </c>
      <c r="L504" s="172">
        <f t="shared" si="31"/>
        <v>0</v>
      </c>
      <c r="M504" s="173">
        <f>'Census Tract'!G500</f>
        <v>2177</v>
      </c>
      <c r="N504" s="195">
        <f t="shared" si="28"/>
        <v>40.760964102077409</v>
      </c>
      <c r="O504" s="196">
        <f ca="1">IF($L504=1,'Census Tract'!J500*'DAC Adjustment'!$O$5,'Census Tract'!J500)</f>
        <v>0.22735775451598961</v>
      </c>
      <c r="P504" s="196">
        <f ca="1">IF($L504=1,'Census Tract'!K500*'DAC Adjustment'!$O$5,'Census Tract'!K500)</f>
        <v>1.1298703544376067</v>
      </c>
      <c r="Q504" s="196">
        <f ca="1">IF($L504=1,'Census Tract'!L500*'DAC Adjustment'!$O$5,'Census Tract'!L500)</f>
        <v>5.1989677054573606</v>
      </c>
      <c r="R504" s="196">
        <f ca="1">IF($L504=1,'Census Tract'!M500*'DAC Adjustment'!$O$5,'Census Tract'!M500)</f>
        <v>11.291793952597352</v>
      </c>
      <c r="S504" s="196">
        <f ca="1">IF($L504=1,'Census Tract'!N500*'DAC Adjustment'!$O$5,'Census Tract'!N500)</f>
        <v>0.5169649024873233</v>
      </c>
      <c r="T504" s="196">
        <f ca="1">IF($L504=1,'Census Tract'!O500*'DAC Adjustment'!$O$5,'Census Tract'!O500)</f>
        <v>2.4600217618645499</v>
      </c>
      <c r="U504" s="196">
        <f ca="1">IF($L504=1,'Census Tract'!P500*'DAC Adjustment'!$O$5,'Census Tract'!P500)</f>
        <v>11.219643727475967</v>
      </c>
      <c r="V504" s="196">
        <f ca="1">IF($L504=1,'Census Tract'!Q500*'DAC Adjustment'!$O$5,'Census Tract'!Q500)</f>
        <v>24.335604524067847</v>
      </c>
      <c r="W504" s="196">
        <f ca="1">IF($L504=1,'Census Tract'!R500*'DAC Adjustment'!$O$5,'Census Tract'!R500)</f>
        <v>0.21522974366378261</v>
      </c>
      <c r="X504" s="196">
        <f ca="1">IF($L504=1,'Census Tract'!S500*'DAC Adjustment'!$O$5,'Census Tract'!S500)</f>
        <v>1.0223704066129216</v>
      </c>
      <c r="Y504" s="196">
        <f ca="1">IF($L504=1,'Census Tract'!T500*'DAC Adjustment'!$O$5,'Census Tract'!T500)</f>
        <v>4.4858713421461447</v>
      </c>
      <c r="Z504" s="197">
        <f ca="1">IF($L504=1,'Census Tract'!U500*'DAC Adjustment'!$O$5,'Census Tract'!U500)</f>
        <v>9.637012850195692</v>
      </c>
    </row>
    <row r="505" spans="1:26" x14ac:dyDescent="0.25">
      <c r="A505" s="193">
        <v>51</v>
      </c>
      <c r="B505" s="53" t="s">
        <v>52</v>
      </c>
      <c r="C505" s="173">
        <v>41051002600</v>
      </c>
      <c r="D505" s="53">
        <v>2793</v>
      </c>
      <c r="E505" s="173">
        <f t="shared" si="29"/>
        <v>804606</v>
      </c>
      <c r="F505" s="53">
        <v>590062</v>
      </c>
      <c r="G505" s="53">
        <v>11048</v>
      </c>
      <c r="H505" s="53">
        <v>1708</v>
      </c>
      <c r="I505" s="53">
        <v>121833</v>
      </c>
      <c r="J505" s="194">
        <f t="shared" si="30"/>
        <v>0</v>
      </c>
      <c r="K505" s="172">
        <f>VLOOKUP($C505,'DAC Definition'!$A$6:$D$834,MATCH('DAC Definition'!$A$3,'DAC Definition'!$A$6:$D$6,0),FALSE)</f>
        <v>0</v>
      </c>
      <c r="L505" s="172">
        <f t="shared" si="31"/>
        <v>0</v>
      </c>
      <c r="M505" s="173">
        <f>'Census Tract'!G501</f>
        <v>1843</v>
      </c>
      <c r="N505" s="195">
        <f t="shared" si="28"/>
        <v>34.507329738230901</v>
      </c>
      <c r="O505" s="196">
        <f ca="1">IF($L505=1,'Census Tract'!J501*'DAC Adjustment'!$O$5,'Census Tract'!J501)</f>
        <v>0.56038177820130475</v>
      </c>
      <c r="P505" s="196">
        <f ca="1">IF($L505=1,'Census Tract'!K501*'DAC Adjustment'!$O$5,'Census Tract'!K501)</f>
        <v>2.7848566665543659</v>
      </c>
      <c r="Q505" s="196">
        <f ca="1">IF($L505=1,'Census Tract'!L501*'DAC Adjustment'!$O$5,'Census Tract'!L501)</f>
        <v>12.814195732173539</v>
      </c>
      <c r="R505" s="196">
        <f ca="1">IF($L505=1,'Census Tract'!M501*'DAC Adjustment'!$O$5,'Census Tract'!M501)</f>
        <v>27.83153619593929</v>
      </c>
      <c r="S505" s="196">
        <f ca="1">IF($L505=1,'Census Tract'!N501*'DAC Adjustment'!$O$5,'Census Tract'!N501)</f>
        <v>0.43765104055311743</v>
      </c>
      <c r="T505" s="196">
        <f ca="1">IF($L505=1,'Census Tract'!O501*'DAC Adjustment'!$O$5,'Census Tract'!O501)</f>
        <v>2.0825999573341134</v>
      </c>
      <c r="U505" s="196">
        <f ca="1">IF($L505=1,'Census Tract'!P501*'DAC Adjustment'!$O$5,'Census Tract'!P501)</f>
        <v>9.4983019704814904</v>
      </c>
      <c r="V505" s="196">
        <f ca="1">IF($L505=1,'Census Tract'!Q501*'DAC Adjustment'!$O$5,'Census Tract'!Q501)</f>
        <v>20.601983986153897</v>
      </c>
      <c r="W505" s="196">
        <f ca="1">IF($L505=1,'Census Tract'!R501*'DAC Adjustment'!$O$5,'Census Tract'!R501)</f>
        <v>0.18220873567861795</v>
      </c>
      <c r="X505" s="196">
        <f ca="1">IF($L505=1,'Census Tract'!S501*'DAC Adjustment'!$O$5,'Census Tract'!S501)</f>
        <v>0.86551615038475616</v>
      </c>
      <c r="Y505" s="196">
        <f ca="1">IF($L505=1,'Census Tract'!T501*'DAC Adjustment'!$O$5,'Census Tract'!T501)</f>
        <v>3.7976393585555095</v>
      </c>
      <c r="Z505" s="197">
        <f ca="1">IF($L505=1,'Census Tract'!U501*'DAC Adjustment'!$O$5,'Census Tract'!U501)</f>
        <v>8.1584817101105465</v>
      </c>
    </row>
    <row r="506" spans="1:26" x14ac:dyDescent="0.25">
      <c r="A506" s="193">
        <v>51</v>
      </c>
      <c r="B506" s="53" t="s">
        <v>52</v>
      </c>
      <c r="C506" s="173">
        <v>41051009101</v>
      </c>
      <c r="D506" s="53">
        <v>5785</v>
      </c>
      <c r="E506" s="173">
        <f t="shared" si="29"/>
        <v>804606</v>
      </c>
      <c r="F506" s="53">
        <v>590062</v>
      </c>
      <c r="G506" s="53">
        <v>11048</v>
      </c>
      <c r="H506" s="53">
        <v>1708</v>
      </c>
      <c r="I506" s="53">
        <v>44693</v>
      </c>
      <c r="J506" s="194">
        <f t="shared" si="30"/>
        <v>1</v>
      </c>
      <c r="K506" s="172">
        <f>VLOOKUP($C506,'DAC Definition'!$A$6:$D$834,MATCH('DAC Definition'!$A$3,'DAC Definition'!$A$6:$D$6,0),FALSE)</f>
        <v>1</v>
      </c>
      <c r="L506" s="172">
        <f t="shared" si="31"/>
        <v>1</v>
      </c>
      <c r="M506" s="173">
        <f>'Census Tract'!G502</f>
        <v>3151</v>
      </c>
      <c r="N506" s="195">
        <f t="shared" si="28"/>
        <v>58.997610420599869</v>
      </c>
      <c r="O506" s="196">
        <f ca="1">IF($L506=1,'Census Tract'!J502*'DAC Adjustment'!$O$5,'Census Tract'!J502)</f>
        <v>0.50078800554182734</v>
      </c>
      <c r="P506" s="196">
        <f ca="1">IF($L506=1,'Census Tract'!K502*'DAC Adjustment'!$O$5,'Census Tract'!K502)</f>
        <v>2.4887012212282094</v>
      </c>
      <c r="Q506" s="196">
        <f ca="1">IF($L506=1,'Census Tract'!L502*'DAC Adjustment'!$O$5,'Census Tract'!L502)</f>
        <v>11.451470716866435</v>
      </c>
      <c r="R506" s="196">
        <f ca="1">IF($L506=1,'Census Tract'!M502*'DAC Adjustment'!$O$5,'Census Tract'!M502)</f>
        <v>24.871792847130735</v>
      </c>
      <c r="S506" s="196">
        <f ca="1">IF($L506=1,'Census Tract'!N502*'DAC Adjustment'!$O$5,'Census Tract'!N502)</f>
        <v>0.93532177752500878</v>
      </c>
      <c r="T506" s="196">
        <f ca="1">IF($L506=1,'Census Tract'!O502*'DAC Adjustment'!$O$5,'Census Tract'!O502)</f>
        <v>4.4508087802223208</v>
      </c>
      <c r="U506" s="196">
        <f ca="1">IF($L506=1,'Census Tract'!P502*'DAC Adjustment'!$O$5,'Census Tract'!P502)</f>
        <v>20.299206123838289</v>
      </c>
      <c r="V506" s="196">
        <f ca="1">IF($L506=1,'Census Tract'!Q502*'DAC Adjustment'!$O$5,'Census Tract'!Q502)</f>
        <v>44.029335011103456</v>
      </c>
      <c r="W506" s="196">
        <f ca="1">IF($L506=1,'Census Tract'!R502*'DAC Adjustment'!$O$5,'Census Tract'!R502)</f>
        <v>0.38940567425618905</v>
      </c>
      <c r="X506" s="196">
        <f ca="1">IF($L506=1,'Census Tract'!S502*'DAC Adjustment'!$O$5,'Census Tract'!S502)</f>
        <v>1.8497296458643286</v>
      </c>
      <c r="Y506" s="196">
        <f ca="1">IF($L506=1,'Census Tract'!T502*'DAC Adjustment'!$O$5,'Census Tract'!T502)</f>
        <v>8.1160889981066262</v>
      </c>
      <c r="Z506" s="197">
        <f ca="1">IF($L506=1,'Census Tract'!U502*'DAC Adjustment'!$O$5,'Census Tract'!U502)</f>
        <v>17.435821940150792</v>
      </c>
    </row>
    <row r="507" spans="1:26" x14ac:dyDescent="0.25">
      <c r="A507" s="193">
        <v>51</v>
      </c>
      <c r="B507" s="53" t="s">
        <v>52</v>
      </c>
      <c r="C507" s="173">
        <v>41051008700</v>
      </c>
      <c r="D507" s="53">
        <v>5047</v>
      </c>
      <c r="E507" s="173">
        <f t="shared" si="29"/>
        <v>804606</v>
      </c>
      <c r="F507" s="53">
        <v>590062</v>
      </c>
      <c r="G507" s="53">
        <v>11048</v>
      </c>
      <c r="H507" s="53">
        <v>1708</v>
      </c>
      <c r="I507" s="53">
        <v>68320</v>
      </c>
      <c r="J507" s="194">
        <f t="shared" si="30"/>
        <v>0</v>
      </c>
      <c r="K507" s="172">
        <f>VLOOKUP($C507,'DAC Definition'!$A$6:$D$834,MATCH('DAC Definition'!$A$3,'DAC Definition'!$A$6:$D$6,0),FALSE)</f>
        <v>0</v>
      </c>
      <c r="L507" s="172">
        <f t="shared" si="31"/>
        <v>0</v>
      </c>
      <c r="M507" s="173">
        <f>'Census Tract'!G503</f>
        <v>3415</v>
      </c>
      <c r="N507" s="195">
        <f t="shared" si="28"/>
        <v>63.940602851903698</v>
      </c>
      <c r="O507" s="196">
        <f ca="1">IF($L507=1,'Census Tract'!J503*'DAC Adjustment'!$O$5,'Census Tract'!J503)</f>
        <v>0.223351450471655</v>
      </c>
      <c r="P507" s="196">
        <f ca="1">IF($L507=1,'Census Tract'!K503*'DAC Adjustment'!$O$5,'Census Tract'!K503)</f>
        <v>1.1099607446677813</v>
      </c>
      <c r="Q507" s="196">
        <f ca="1">IF($L507=1,'Census Tract'!L503*'DAC Adjustment'!$O$5,'Census Tract'!L503)</f>
        <v>5.1073559397224297</v>
      </c>
      <c r="R507" s="196">
        <f ca="1">IF($L507=1,'Census Tract'!M503*'DAC Adjustment'!$O$5,'Census Tract'!M503)</f>
        <v>11.092819609820307</v>
      </c>
      <c r="S507" s="196">
        <f ca="1">IF($L507=1,'Census Tract'!N503*'DAC Adjustment'!$O$5,'Census Tract'!N503)</f>
        <v>0.81094861827937914</v>
      </c>
      <c r="T507" s="196">
        <f ca="1">IF($L507=1,'Census Tract'!O503*'DAC Adjustment'!$O$5,'Census Tract'!O503)</f>
        <v>3.8589684505132915</v>
      </c>
      <c r="U507" s="196">
        <f ca="1">IF($L507=1,'Census Tract'!P503*'DAC Adjustment'!$O$5,'Census Tract'!P503)</f>
        <v>17.599946407593208</v>
      </c>
      <c r="V507" s="196">
        <f ca="1">IF($L507=1,'Census Tract'!Q503*'DAC Adjustment'!$O$5,'Census Tract'!Q503)</f>
        <v>38.174593224479409</v>
      </c>
      <c r="W507" s="196">
        <f ca="1">IF($L507=1,'Census Tract'!R503*'DAC Adjustment'!$O$5,'Census Tract'!R503)</f>
        <v>0.33762497685430287</v>
      </c>
      <c r="X507" s="196">
        <f ca="1">IF($L507=1,'Census Tract'!S503*'DAC Adjustment'!$O$5,'Census Tract'!S503)</f>
        <v>1.6037643264047432</v>
      </c>
      <c r="Y507" s="196">
        <f ca="1">IF($L507=1,'Census Tract'!T503*'DAC Adjustment'!$O$5,'Census Tract'!T503)</f>
        <v>7.0368629459940655</v>
      </c>
      <c r="Z507" s="197">
        <f ca="1">IF($L507=1,'Census Tract'!U503*'DAC Adjustment'!$O$5,'Census Tract'!U503)</f>
        <v>15.117316896379551</v>
      </c>
    </row>
    <row r="508" spans="1:26" x14ac:dyDescent="0.25">
      <c r="A508" s="193">
        <v>51</v>
      </c>
      <c r="B508" s="53" t="s">
        <v>52</v>
      </c>
      <c r="C508" s="173">
        <v>41051005600</v>
      </c>
      <c r="D508" s="53">
        <v>6296</v>
      </c>
      <c r="E508" s="173">
        <f t="shared" si="29"/>
        <v>804606</v>
      </c>
      <c r="F508" s="53">
        <v>590062</v>
      </c>
      <c r="G508" s="53">
        <v>11048</v>
      </c>
      <c r="H508" s="53">
        <v>1708</v>
      </c>
      <c r="I508" s="53">
        <v>34784</v>
      </c>
      <c r="J508" s="194">
        <f t="shared" si="30"/>
        <v>1</v>
      </c>
      <c r="K508" s="172">
        <f>VLOOKUP($C508,'DAC Definition'!$A$6:$D$834,MATCH('DAC Definition'!$A$3,'DAC Definition'!$A$6:$D$6,0),FALSE)</f>
        <v>0</v>
      </c>
      <c r="L508" s="172">
        <f t="shared" si="31"/>
        <v>1</v>
      </c>
      <c r="M508" s="173">
        <f>'Census Tract'!G504</f>
        <v>1562</v>
      </c>
      <c r="N508" s="195">
        <f t="shared" si="28"/>
        <v>29.246038551880989</v>
      </c>
      <c r="O508" s="196">
        <f ca="1">IF($L508=1,'Census Tract'!J504*'DAC Adjustment'!$O$5,'Census Tract'!J504)</f>
        <v>3.3371260719293523</v>
      </c>
      <c r="P508" s="196">
        <f ca="1">IF($L508=1,'Census Tract'!K504*'DAC Adjustment'!$O$5,'Census Tract'!K504)</f>
        <v>16.584082762959479</v>
      </c>
      <c r="Q508" s="196">
        <f ca="1">IF($L508=1,'Census Tract'!L504*'DAC Adjustment'!$O$5,'Census Tract'!L504)</f>
        <v>76.309737989518695</v>
      </c>
      <c r="R508" s="196">
        <f ca="1">IF($L508=1,'Census Tract'!M504*'DAC Adjustment'!$O$5,'Census Tract'!M504)</f>
        <v>165.73940958506742</v>
      </c>
      <c r="S508" s="196">
        <f ca="1">IF($L508=1,'Census Tract'!N504*'DAC Adjustment'!$O$5,'Census Tract'!N504)</f>
        <v>0.46365363900160711</v>
      </c>
      <c r="T508" s="196">
        <f ca="1">IF($L508=1,'Census Tract'!O504*'DAC Adjustment'!$O$5,'Census Tract'!O504)</f>
        <v>2.2063355489391516</v>
      </c>
      <c r="U508" s="196">
        <f ca="1">IF($L508=1,'Census Tract'!P504*'DAC Adjustment'!$O$5,'Census Tract'!P504)</f>
        <v>10.062634073448242</v>
      </c>
      <c r="V508" s="196">
        <f ca="1">IF($L508=1,'Census Tract'!Q504*'DAC Adjustment'!$O$5,'Census Tract'!Q504)</f>
        <v>21.826030240350235</v>
      </c>
      <c r="W508" s="196">
        <f ca="1">IF($L508=1,'Census Tract'!R504*'DAC Adjustment'!$O$5,'Census Tract'!R504)</f>
        <v>0.19303448530249678</v>
      </c>
      <c r="X508" s="196">
        <f ca="1">IF($L508=1,'Census Tract'!S504*'DAC Adjustment'!$O$5,'Census Tract'!S504)</f>
        <v>0.91693992600446905</v>
      </c>
      <c r="Y508" s="196">
        <f ca="1">IF($L508=1,'Census Tract'!T504*'DAC Adjustment'!$O$5,'Census Tract'!T504)</f>
        <v>4.023272299283577</v>
      </c>
      <c r="Z508" s="197">
        <f ca="1">IF($L508=1,'Census Tract'!U504*'DAC Adjustment'!$O$5,'Census Tract'!U504)</f>
        <v>8.6432097335815747</v>
      </c>
    </row>
    <row r="509" spans="1:26" x14ac:dyDescent="0.25">
      <c r="A509" s="193">
        <v>51</v>
      </c>
      <c r="B509" s="53" t="s">
        <v>52</v>
      </c>
      <c r="C509" s="173">
        <v>41051001900</v>
      </c>
      <c r="D509" s="53">
        <v>5182</v>
      </c>
      <c r="E509" s="173">
        <f t="shared" si="29"/>
        <v>804606</v>
      </c>
      <c r="F509" s="53">
        <v>590062</v>
      </c>
      <c r="G509" s="53">
        <v>11048</v>
      </c>
      <c r="H509" s="53">
        <v>1708</v>
      </c>
      <c r="I509" s="53">
        <v>127782</v>
      </c>
      <c r="J509" s="194">
        <f t="shared" si="30"/>
        <v>0</v>
      </c>
      <c r="K509" s="172">
        <f>VLOOKUP($C509,'DAC Definition'!$A$6:$D$834,MATCH('DAC Definition'!$A$3,'DAC Definition'!$A$6:$D$6,0),FALSE)</f>
        <v>0</v>
      </c>
      <c r="L509" s="172">
        <f t="shared" si="31"/>
        <v>0</v>
      </c>
      <c r="M509" s="173">
        <f>'Census Tract'!G505</f>
        <v>3617</v>
      </c>
      <c r="N509" s="195">
        <f t="shared" si="28"/>
        <v>67.722741000098296</v>
      </c>
      <c r="O509" s="196">
        <f ca="1">IF($L509=1,'Census Tract'!J505*'DAC Adjustment'!$O$5,'Census Tract'!J505)</f>
        <v>0.42717216872717872</v>
      </c>
      <c r="P509" s="196">
        <f ca="1">IF($L509=1,'Census Tract'!K505*'DAC Adjustment'!$O$5,'Census Tract'!K505)</f>
        <v>2.1228621417076621</v>
      </c>
      <c r="Q509" s="196">
        <f ca="1">IF($L509=1,'Census Tract'!L505*'DAC Adjustment'!$O$5,'Census Tract'!L505)</f>
        <v>9.7681045214870679</v>
      </c>
      <c r="R509" s="196">
        <f ca="1">IF($L509=1,'Census Tract'!M505*'DAC Adjustment'!$O$5,'Census Tract'!M505)</f>
        <v>21.215639298602515</v>
      </c>
      <c r="S509" s="196">
        <f ca="1">IF($L509=1,'Census Tract'!N505*'DAC Adjustment'!$O$5,'Census Tract'!N505)</f>
        <v>0.85891688208389894</v>
      </c>
      <c r="T509" s="196">
        <f ca="1">IF($L509=1,'Census Tract'!O505*'DAC Adjustment'!$O$5,'Census Tract'!O505)</f>
        <v>4.0872295418760105</v>
      </c>
      <c r="U509" s="196">
        <f ca="1">IF($L509=1,'Census Tract'!P505*'DAC Adjustment'!$O$5,'Census Tract'!P505)</f>
        <v>18.640997410326396</v>
      </c>
      <c r="V509" s="196">
        <f ca="1">IF($L509=1,'Census Tract'!Q505*'DAC Adjustment'!$O$5,'Census Tract'!Q505)</f>
        <v>40.432651154595035</v>
      </c>
      <c r="W509" s="196">
        <f ca="1">IF($L509=1,'Census Tract'!R505*'DAC Adjustment'!$O$5,'Census Tract'!R505)</f>
        <v>0.35759576611479171</v>
      </c>
      <c r="X509" s="196">
        <f ca="1">IF($L509=1,'Census Tract'!S505*'DAC Adjustment'!$O$5,'Census Tract'!S505)</f>
        <v>1.6986282777762685</v>
      </c>
      <c r="Y509" s="196">
        <f ca="1">IF($L509=1,'Census Tract'!T505*'DAC Adjustment'!$O$5,'Census Tract'!T505)</f>
        <v>7.453099055830319</v>
      </c>
      <c r="Z509" s="197">
        <f ca="1">IF($L509=1,'Census Tract'!U505*'DAC Adjustment'!$O$5,'Census Tract'!U505)</f>
        <v>16.011518364335238</v>
      </c>
    </row>
    <row r="510" spans="1:26" x14ac:dyDescent="0.25">
      <c r="A510" s="193">
        <v>51</v>
      </c>
      <c r="B510" s="53" t="s">
        <v>52</v>
      </c>
      <c r="C510" s="173">
        <v>41051001301</v>
      </c>
      <c r="D510" s="53">
        <v>4191</v>
      </c>
      <c r="E510" s="173">
        <f t="shared" si="29"/>
        <v>804606</v>
      </c>
      <c r="F510" s="53">
        <v>590062</v>
      </c>
      <c r="G510" s="53">
        <v>11048</v>
      </c>
      <c r="H510" s="53">
        <v>1708</v>
      </c>
      <c r="I510" s="53">
        <v>80441</v>
      </c>
      <c r="J510" s="194">
        <f t="shared" si="30"/>
        <v>0</v>
      </c>
      <c r="K510" s="172">
        <f>VLOOKUP($C510,'DAC Definition'!$A$6:$D$834,MATCH('DAC Definition'!$A$3,'DAC Definition'!$A$6:$D$6,0),FALSE)</f>
        <v>0</v>
      </c>
      <c r="L510" s="172">
        <f t="shared" si="31"/>
        <v>0</v>
      </c>
      <c r="M510" s="173">
        <f>'Census Tract'!G506</f>
        <v>2642</v>
      </c>
      <c r="N510" s="195">
        <f t="shared" si="28"/>
        <v>49.467371225396647</v>
      </c>
      <c r="O510" s="196">
        <f ca="1">IF($L510=1,'Census Tract'!J506*'DAC Adjustment'!$O$5,'Census Tract'!J506)</f>
        <v>0.93747514637430085</v>
      </c>
      <c r="P510" s="196">
        <f ca="1">IF($L510=1,'Census Tract'!K506*'DAC Adjustment'!$O$5,'Census Tract'!K506)</f>
        <v>4.6588486861392076</v>
      </c>
      <c r="Q510" s="196">
        <f ca="1">IF($L510=1,'Census Tract'!L506*'DAC Adjustment'!$O$5,'Census Tract'!L506)</f>
        <v>21.437153181973965</v>
      </c>
      <c r="R510" s="196">
        <f ca="1">IF($L510=1,'Census Tract'!M506*'DAC Adjustment'!$O$5,'Census Tract'!M506)</f>
        <v>46.559996209828732</v>
      </c>
      <c r="S510" s="196">
        <f ca="1">IF($L510=1,'Census Tract'!N506*'DAC Adjustment'!$O$5,'Census Tract'!N506)</f>
        <v>0.62738689589871732</v>
      </c>
      <c r="T510" s="196">
        <f ca="1">IF($L510=1,'Census Tract'!O506*'DAC Adjustment'!$O$5,'Census Tract'!O506)</f>
        <v>2.985474274159917</v>
      </c>
      <c r="U510" s="196">
        <f ca="1">IF($L510=1,'Census Tract'!P506*'DAC Adjustment'!$O$5,'Census Tract'!P506)</f>
        <v>13.616122520896415</v>
      </c>
      <c r="V510" s="196">
        <f ca="1">IF($L510=1,'Census Tract'!Q506*'DAC Adjustment'!$O$5,'Census Tract'!Q506)</f>
        <v>29.53360916517558</v>
      </c>
      <c r="W510" s="196">
        <f ca="1">IF($L510=1,'Census Tract'!R506*'DAC Adjustment'!$O$5,'Census Tract'!R506)</f>
        <v>0.26120210508025427</v>
      </c>
      <c r="X510" s="196">
        <f ca="1">IF($L510=1,'Census Tract'!S506*'DAC Adjustment'!$O$5,'Census Tract'!S506)</f>
        <v>1.2407453441760854</v>
      </c>
      <c r="Y510" s="196">
        <f ca="1">IF($L510=1,'Census Tract'!T506*'DAC Adjustment'!$O$5,'Census Tract'!T506)</f>
        <v>5.4440386246899921</v>
      </c>
      <c r="Z510" s="197">
        <f ca="1">IF($L510=1,'Census Tract'!U506*'DAC Adjustment'!$O$5,'Census Tract'!U506)</f>
        <v>11.69544692246992</v>
      </c>
    </row>
    <row r="511" spans="1:26" x14ac:dyDescent="0.25">
      <c r="A511" s="193">
        <v>51</v>
      </c>
      <c r="B511" s="53" t="s">
        <v>52</v>
      </c>
      <c r="C511" s="173">
        <v>41051004900</v>
      </c>
      <c r="D511" s="53">
        <v>5007</v>
      </c>
      <c r="E511" s="173">
        <f t="shared" si="29"/>
        <v>804606</v>
      </c>
      <c r="F511" s="53">
        <v>590062</v>
      </c>
      <c r="G511" s="53">
        <v>11048</v>
      </c>
      <c r="H511" s="53">
        <v>1708</v>
      </c>
      <c r="I511" s="53">
        <v>57354</v>
      </c>
      <c r="J511" s="194">
        <f t="shared" si="30"/>
        <v>0</v>
      </c>
      <c r="K511" s="172">
        <f>VLOOKUP($C511,'DAC Definition'!$A$6:$D$834,MATCH('DAC Definition'!$A$3,'DAC Definition'!$A$6:$D$6,0),FALSE)</f>
        <v>0</v>
      </c>
      <c r="L511" s="172">
        <f t="shared" si="31"/>
        <v>0</v>
      </c>
      <c r="M511" s="173">
        <f>'Census Tract'!G507</f>
        <v>2558</v>
      </c>
      <c r="N511" s="195">
        <f t="shared" si="28"/>
        <v>47.894600906345431</v>
      </c>
      <c r="O511" s="196">
        <f ca="1">IF($L511=1,'Census Tract'!J507*'DAC Adjustment'!$O$5,'Census Tract'!J507)</f>
        <v>2.442343103027492</v>
      </c>
      <c r="P511" s="196">
        <f ca="1">IF($L511=1,'Census Tract'!K507*'DAC Adjustment'!$O$5,'Census Tract'!K507)</f>
        <v>12.137395855929975</v>
      </c>
      <c r="Q511" s="196">
        <f ca="1">IF($L511=1,'Census Tract'!L507*'DAC Adjustment'!$O$5,'Census Tract'!L507)</f>
        <v>55.84882268615759</v>
      </c>
      <c r="R511" s="196">
        <f ca="1">IF($L511=1,'Census Tract'!M507*'DAC Adjustment'!$O$5,'Census Tract'!M507)</f>
        <v>121.29973371545658</v>
      </c>
      <c r="S511" s="196">
        <f ca="1">IF($L511=1,'Census Tract'!N507*'DAC Adjustment'!$O$5,'Census Tract'!N507)</f>
        <v>0.6074396970889171</v>
      </c>
      <c r="T511" s="196">
        <f ca="1">IF($L511=1,'Census Tract'!O507*'DAC Adjustment'!$O$5,'Census Tract'!O507)</f>
        <v>2.8905538203259149</v>
      </c>
      <c r="U511" s="196">
        <f ca="1">IF($L511=1,'Census Tract'!P507*'DAC Adjustment'!$O$5,'Census Tract'!P507)</f>
        <v>13.183210222730141</v>
      </c>
      <c r="V511" s="196">
        <f ca="1">IF($L511=1,'Census Tract'!Q507*'DAC Adjustment'!$O$5,'Census Tract'!Q507)</f>
        <v>28.594614778394828</v>
      </c>
      <c r="W511" s="196">
        <f ca="1">IF($L511=1,'Census Tract'!R507*'DAC Adjustment'!$O$5,'Census Tract'!R507)</f>
        <v>0.25289742043727875</v>
      </c>
      <c r="X511" s="196">
        <f ca="1">IF($L511=1,'Census Tract'!S507*'DAC Adjustment'!$O$5,'Census Tract'!S507)</f>
        <v>1.2012969683582235</v>
      </c>
      <c r="Y511" s="196">
        <f ca="1">IF($L511=1,'Census Tract'!T507*'DAC Adjustment'!$O$5,'Census Tract'!T507)</f>
        <v>5.2709503413917487</v>
      </c>
      <c r="Z511" s="197">
        <f ca="1">IF($L511=1,'Census Tract'!U507*'DAC Adjustment'!$O$5,'Census Tract'!U507)</f>
        <v>11.323600767478446</v>
      </c>
    </row>
    <row r="512" spans="1:26" x14ac:dyDescent="0.25">
      <c r="A512" s="193">
        <v>51</v>
      </c>
      <c r="B512" s="53" t="s">
        <v>52</v>
      </c>
      <c r="C512" s="173">
        <v>41051009801</v>
      </c>
      <c r="D512" s="53">
        <v>4328</v>
      </c>
      <c r="E512" s="173">
        <f t="shared" si="29"/>
        <v>804606</v>
      </c>
      <c r="F512" s="53">
        <v>590062</v>
      </c>
      <c r="G512" s="53">
        <v>11048</v>
      </c>
      <c r="H512" s="53">
        <v>1708</v>
      </c>
      <c r="I512" s="53">
        <v>29183</v>
      </c>
      <c r="J512" s="194">
        <f t="shared" si="30"/>
        <v>1</v>
      </c>
      <c r="K512" s="172">
        <f>VLOOKUP($C512,'DAC Definition'!$A$6:$D$834,MATCH('DAC Definition'!$A$3,'DAC Definition'!$A$6:$D$6,0),FALSE)</f>
        <v>1</v>
      </c>
      <c r="L512" s="172">
        <f t="shared" si="31"/>
        <v>1</v>
      </c>
      <c r="M512" s="173">
        <f>'Census Tract'!G508</f>
        <v>2074</v>
      </c>
      <c r="N512" s="195">
        <f t="shared" si="28"/>
        <v>38.832448115621744</v>
      </c>
      <c r="O512" s="196">
        <f ca="1">IF($L512=1,'Census Tract'!J508*'DAC Adjustment'!$O$5,'Census Tract'!J508)</f>
        <v>1.3327220797481878</v>
      </c>
      <c r="P512" s="196">
        <f ca="1">IF($L512=1,'Census Tract'!K508*'DAC Adjustment'!$O$5,'Census Tract'!K508)</f>
        <v>6.6230561249935711</v>
      </c>
      <c r="Q512" s="196">
        <f ca="1">IF($L512=1,'Census Tract'!L508*'DAC Adjustment'!$O$5,'Census Tract'!L508)</f>
        <v>30.475226445260795</v>
      </c>
      <c r="R512" s="196">
        <f ca="1">IF($L512=1,'Census Tract'!M508*'DAC Adjustment'!$O$5,'Census Tract'!M508)</f>
        <v>66.190058714426655</v>
      </c>
      <c r="S512" s="196">
        <f ca="1">IF($L512=1,'Census Tract'!N508*'DAC Adjustment'!$O$5,'Census Tract'!N508)</f>
        <v>0.61563229660008512</v>
      </c>
      <c r="T512" s="196">
        <f ca="1">IF($L512=1,'Census Tract'!O508*'DAC Adjustment'!$O$5,'Census Tract'!O508)</f>
        <v>2.9295390067220231</v>
      </c>
      <c r="U512" s="196">
        <f ca="1">IF($L512=1,'Census Tract'!P508*'DAC Adjustment'!$O$5,'Census Tract'!P508)</f>
        <v>13.361013488048432</v>
      </c>
      <c r="V512" s="196">
        <f ca="1">IF($L512=1,'Census Tract'!Q508*'DAC Adjustment'!$O$5,'Census Tract'!Q508)</f>
        <v>28.980273187251207</v>
      </c>
      <c r="W512" s="196">
        <f ca="1">IF($L512=1,'Census Tract'!R508*'DAC Adjustment'!$O$5,'Census Tract'!R508)</f>
        <v>0.25630827305850079</v>
      </c>
      <c r="X512" s="196">
        <f ca="1">IF($L512=1,'Census Tract'!S508*'DAC Adjustment'!$O$5,'Census Tract'!S508)</f>
        <v>1.2174989798548455</v>
      </c>
      <c r="Y512" s="196">
        <f ca="1">IF($L512=1,'Census Tract'!T508*'DAC Adjustment'!$O$5,'Census Tract'!T508)</f>
        <v>5.3420401720320987</v>
      </c>
      <c r="Z512" s="197">
        <f ca="1">IF($L512=1,'Census Tract'!U508*'DAC Adjustment'!$O$5,'Census Tract'!U508)</f>
        <v>11.476323295421373</v>
      </c>
    </row>
    <row r="513" spans="1:26" x14ac:dyDescent="0.25">
      <c r="A513" s="193">
        <v>51</v>
      </c>
      <c r="B513" s="53" t="s">
        <v>52</v>
      </c>
      <c r="C513" s="173">
        <v>41051002303</v>
      </c>
      <c r="D513" s="53">
        <v>2731</v>
      </c>
      <c r="E513" s="173">
        <f t="shared" si="29"/>
        <v>804606</v>
      </c>
      <c r="F513" s="53">
        <v>590062</v>
      </c>
      <c r="G513" s="53">
        <v>11048</v>
      </c>
      <c r="H513" s="53">
        <v>1708</v>
      </c>
      <c r="I513" s="53">
        <v>54563</v>
      </c>
      <c r="J513" s="194">
        <f t="shared" si="30"/>
        <v>0</v>
      </c>
      <c r="K513" s="172">
        <f>VLOOKUP($C513,'DAC Definition'!$A$6:$D$834,MATCH('DAC Definition'!$A$3,'DAC Definition'!$A$6:$D$6,0),FALSE)</f>
        <v>0</v>
      </c>
      <c r="L513" s="172">
        <f t="shared" si="31"/>
        <v>0</v>
      </c>
      <c r="M513" s="173">
        <f>'Census Tract'!G509</f>
        <v>1317</v>
      </c>
      <c r="N513" s="195">
        <f t="shared" si="28"/>
        <v>24.658791787981603</v>
      </c>
      <c r="O513" s="196">
        <f ca="1">IF($L513=1,'Census Tract'!J509*'DAC Adjustment'!$O$5,'Census Tract'!J509)</f>
        <v>10.379332202859914</v>
      </c>
      <c r="P513" s="196">
        <f ca="1">IF($L513=1,'Census Tract'!K509*'DAC Adjustment'!$O$5,'Census Tract'!K509)</f>
        <v>51.580821511175863</v>
      </c>
      <c r="Q513" s="196">
        <f ca="1">IF($L513=1,'Census Tract'!L509*'DAC Adjustment'!$O$5,'Census Tract'!L509)</f>
        <v>237.34318207777369</v>
      </c>
      <c r="R513" s="196">
        <f ca="1">IF($L513=1,'Census Tract'!M509*'DAC Adjustment'!$O$5,'Census Tract'!M509)</f>
        <v>515.49277854963157</v>
      </c>
      <c r="S513" s="196">
        <f ca="1">IF($L513=1,'Census Tract'!N509*'DAC Adjustment'!$O$5,'Census Tract'!N509)</f>
        <v>0.31274358133936819</v>
      </c>
      <c r="T513" s="196">
        <f ca="1">IF($L513=1,'Census Tract'!O509*'DAC Adjustment'!$O$5,'Census Tract'!O509)</f>
        <v>1.4882171154688155</v>
      </c>
      <c r="U513" s="196">
        <f ca="1">IF($L513=1,'Census Tract'!P509*'DAC Adjustment'!$O$5,'Census Tract'!P509)</f>
        <v>6.7874463891069565</v>
      </c>
      <c r="V513" s="196">
        <f ca="1">IF($L513=1,'Census Tract'!Q509*'DAC Adjustment'!$O$5,'Census Tract'!Q509)</f>
        <v>14.72209056416966</v>
      </c>
      <c r="W513" s="196">
        <f ca="1">IF($L513=1,'Census Tract'!R509*'DAC Adjustment'!$O$5,'Census Tract'!R509)</f>
        <v>0.13020559136665211</v>
      </c>
      <c r="X513" s="196">
        <f ca="1">IF($L513=1,'Census Tract'!S509*'DAC Adjustment'!$O$5,'Census Tract'!S509)</f>
        <v>0.61849417800147788</v>
      </c>
      <c r="Y513" s="196">
        <f ca="1">IF($L513=1,'Census Tract'!T509*'DAC Adjustment'!$O$5,'Census Tract'!T509)</f>
        <v>2.7137770131403181</v>
      </c>
      <c r="Z513" s="197">
        <f ca="1">IF($L513=1,'Census Tract'!U509*'DAC Adjustment'!$O$5,'Census Tract'!U509)</f>
        <v>5.8300165014734615</v>
      </c>
    </row>
    <row r="514" spans="1:26" x14ac:dyDescent="0.25">
      <c r="A514" s="193">
        <v>51</v>
      </c>
      <c r="B514" s="53" t="s">
        <v>52</v>
      </c>
      <c r="C514" s="173">
        <v>41051006900</v>
      </c>
      <c r="D514" s="53">
        <v>2726</v>
      </c>
      <c r="E514" s="173">
        <f t="shared" si="29"/>
        <v>804606</v>
      </c>
      <c r="F514" s="53">
        <v>590062</v>
      </c>
      <c r="G514" s="53">
        <v>11048</v>
      </c>
      <c r="H514" s="53">
        <v>1708</v>
      </c>
      <c r="I514" s="53">
        <v>162448</v>
      </c>
      <c r="J514" s="194">
        <f t="shared" si="30"/>
        <v>0</v>
      </c>
      <c r="K514" s="172">
        <f>VLOOKUP($C514,'DAC Definition'!$A$6:$D$834,MATCH('DAC Definition'!$A$3,'DAC Definition'!$A$6:$D$6,0),FALSE)</f>
        <v>0</v>
      </c>
      <c r="L514" s="172">
        <f t="shared" si="31"/>
        <v>0</v>
      </c>
      <c r="M514" s="173">
        <f>'Census Tract'!G510</f>
        <v>2494</v>
      </c>
      <c r="N514" s="195">
        <f t="shared" si="28"/>
        <v>46.696299710877838</v>
      </c>
      <c r="O514" s="196">
        <f ca="1">IF($L514=1,'Census Tract'!J510*'DAC Adjustment'!$O$5,'Census Tract'!J510)</f>
        <v>0.62398185490511693</v>
      </c>
      <c r="P514" s="196">
        <f ca="1">IF($L514=1,'Census Tract'!K510*'DAC Adjustment'!$O$5,'Census Tract'!K510)</f>
        <v>3.1009217216503484</v>
      </c>
      <c r="Q514" s="196">
        <f ca="1">IF($L514=1,'Census Tract'!L510*'DAC Adjustment'!$O$5,'Census Tract'!L510)</f>
        <v>14.268532513215577</v>
      </c>
      <c r="R514" s="196">
        <f ca="1">IF($L514=1,'Census Tract'!M510*'DAC Adjustment'!$O$5,'Census Tract'!M510)</f>
        <v>30.990253887524894</v>
      </c>
      <c r="S514" s="196">
        <f ca="1">IF($L514=1,'Census Tract'!N510*'DAC Adjustment'!$O$5,'Census Tract'!N510)</f>
        <v>0.59224183132906938</v>
      </c>
      <c r="T514" s="196">
        <f ca="1">IF($L514=1,'Census Tract'!O510*'DAC Adjustment'!$O$5,'Census Tract'!O510)</f>
        <v>2.8182334745476281</v>
      </c>
      <c r="U514" s="196">
        <f ca="1">IF($L514=1,'Census Tract'!P510*'DAC Adjustment'!$O$5,'Census Tract'!P510)</f>
        <v>12.853372281270122</v>
      </c>
      <c r="V514" s="196">
        <f ca="1">IF($L514=1,'Census Tract'!Q510*'DAC Adjustment'!$O$5,'Census Tract'!Q510)</f>
        <v>27.879190483704729</v>
      </c>
      <c r="W514" s="196">
        <f ca="1">IF($L514=1,'Census Tract'!R510*'DAC Adjustment'!$O$5,'Census Tract'!R510)</f>
        <v>0.24657004166167831</v>
      </c>
      <c r="X514" s="196">
        <f ca="1">IF($L514=1,'Census Tract'!S510*'DAC Adjustment'!$O$5,'Census Tract'!S510)</f>
        <v>1.171241062973186</v>
      </c>
      <c r="Y514" s="196">
        <f ca="1">IF($L514=1,'Census Tract'!T510*'DAC Adjustment'!$O$5,'Census Tract'!T510)</f>
        <v>5.1390735541168961</v>
      </c>
      <c r="Z514" s="197">
        <f ca="1">IF($L514=1,'Census Tract'!U510*'DAC Adjustment'!$O$5,'Census Tract'!U510)</f>
        <v>11.040289411294467</v>
      </c>
    </row>
    <row r="515" spans="1:26" x14ac:dyDescent="0.25">
      <c r="A515" s="193">
        <v>51</v>
      </c>
      <c r="B515" s="53" t="s">
        <v>52</v>
      </c>
      <c r="C515" s="173">
        <v>41051007100</v>
      </c>
      <c r="D515" s="53">
        <v>2567</v>
      </c>
      <c r="E515" s="173">
        <f t="shared" si="29"/>
        <v>804606</v>
      </c>
      <c r="F515" s="53">
        <v>590062</v>
      </c>
      <c r="G515" s="53">
        <v>11048</v>
      </c>
      <c r="H515" s="53">
        <v>1708</v>
      </c>
      <c r="I515" s="53">
        <v>95000</v>
      </c>
      <c r="J515" s="194">
        <f t="shared" si="30"/>
        <v>0</v>
      </c>
      <c r="K515" s="172">
        <f>VLOOKUP($C515,'DAC Definition'!$A$6:$D$834,MATCH('DAC Definition'!$A$3,'DAC Definition'!$A$6:$D$6,0),FALSE)</f>
        <v>0</v>
      </c>
      <c r="L515" s="172">
        <f t="shared" si="31"/>
        <v>0</v>
      </c>
      <c r="M515" s="173">
        <f>'Census Tract'!G511</f>
        <v>2666</v>
      </c>
      <c r="N515" s="195">
        <f t="shared" si="28"/>
        <v>49.916734173696995</v>
      </c>
      <c r="O515" s="196">
        <f ca="1">IF($L515=1,'Census Tract'!J511*'DAC Adjustment'!$O$5,'Census Tract'!J511)</f>
        <v>0.99569036957267054</v>
      </c>
      <c r="P515" s="196">
        <f ca="1">IF($L515=1,'Census Tract'!K511*'DAC Adjustment'!$O$5,'Census Tract'!K511)</f>
        <v>5.022635907340474</v>
      </c>
      <c r="Q515" s="196">
        <f ca="1">IF($L515=1,'Census Tract'!L511*'DAC Adjustment'!$O$5,'Census Tract'!L511)</f>
        <v>23.272684398450792</v>
      </c>
      <c r="R515" s="196">
        <f ca="1">IF($L515=1,'Census Tract'!M511*'DAC Adjustment'!$O$5,'Census Tract'!M511)</f>
        <v>50.625467654020063</v>
      </c>
      <c r="S515" s="196">
        <f ca="1">IF($L515=1,'Census Tract'!N511*'DAC Adjustment'!$O$5,'Census Tract'!N511)</f>
        <v>0.83937863237435018</v>
      </c>
      <c r="T515" s="196">
        <f ca="1">IF($L515=1,'Census Tract'!O511*'DAC Adjustment'!$O$5,'Census Tract'!O511)</f>
        <v>4.3872569260173595</v>
      </c>
      <c r="U515" s="196">
        <f ca="1">IF($L515=1,'Census Tract'!P511*'DAC Adjustment'!$O$5,'Census Tract'!P511)</f>
        <v>20.468485626101707</v>
      </c>
      <c r="V515" s="196">
        <f ca="1">IF($L515=1,'Census Tract'!Q511*'DAC Adjustment'!$O$5,'Census Tract'!Q511)</f>
        <v>44.569982836158943</v>
      </c>
      <c r="W515" s="196">
        <f ca="1">IF($L515=1,'Census Tract'!R511*'DAC Adjustment'!$O$5,'Census Tract'!R511)</f>
        <v>0.57325766685580104</v>
      </c>
      <c r="X515" s="196">
        <f ca="1">IF($L515=1,'Census Tract'!S511*'DAC Adjustment'!$O$5,'Census Tract'!S511)</f>
        <v>2.9697217392417481</v>
      </c>
      <c r="Y515" s="196">
        <f ca="1">IF($L515=1,'Census Tract'!T511*'DAC Adjustment'!$O$5,'Census Tract'!T511)</f>
        <v>13.684390664755995</v>
      </c>
      <c r="Z515" s="197">
        <f ca="1">IF($L515=1,'Census Tract'!U511*'DAC Adjustment'!$O$5,'Census Tract'!U511)</f>
        <v>29.741863457399973</v>
      </c>
    </row>
    <row r="516" spans="1:26" x14ac:dyDescent="0.25">
      <c r="A516" s="193">
        <v>51</v>
      </c>
      <c r="B516" s="53" t="s">
        <v>52</v>
      </c>
      <c r="C516" s="173">
        <v>41051002901</v>
      </c>
      <c r="D516" s="53">
        <v>4581</v>
      </c>
      <c r="E516" s="173">
        <f t="shared" si="29"/>
        <v>804606</v>
      </c>
      <c r="F516" s="53">
        <v>590062</v>
      </c>
      <c r="G516" s="53">
        <v>11048</v>
      </c>
      <c r="H516" s="53">
        <v>1708</v>
      </c>
      <c r="I516" s="53">
        <v>81250</v>
      </c>
      <c r="J516" s="194">
        <f t="shared" si="30"/>
        <v>0</v>
      </c>
      <c r="K516" s="172">
        <f>VLOOKUP($C516,'DAC Definition'!$A$6:$D$834,MATCH('DAC Definition'!$A$3,'DAC Definition'!$A$6:$D$6,0),FALSE)</f>
        <v>0</v>
      </c>
      <c r="L516" s="172">
        <f t="shared" si="31"/>
        <v>0</v>
      </c>
      <c r="M516" s="173">
        <f>'Census Tract'!G512</f>
        <v>3242</v>
      </c>
      <c r="N516" s="195">
        <f t="shared" si="28"/>
        <v>60.701444932905353</v>
      </c>
      <c r="O516" s="196">
        <f ca="1">IF($L516=1,'Census Tract'!J512*'DAC Adjustment'!$O$5,'Census Tract'!J512)</f>
        <v>0.39311858435033448</v>
      </c>
      <c r="P516" s="196">
        <f ca="1">IF($L516=1,'Census Tract'!K512*'DAC Adjustment'!$O$5,'Census Tract'!K512)</f>
        <v>1.953630458664144</v>
      </c>
      <c r="Q516" s="196">
        <f ca="1">IF($L516=1,'Census Tract'!L512*'DAC Adjustment'!$O$5,'Census Tract'!L512)</f>
        <v>8.9894045127401494</v>
      </c>
      <c r="R516" s="196">
        <f ca="1">IF($L516=1,'Census Tract'!M512*'DAC Adjustment'!$O$5,'Census Tract'!M512)</f>
        <v>19.524357384997625</v>
      </c>
      <c r="S516" s="196">
        <f ca="1">IF($L516=1,'Census Tract'!N512*'DAC Adjustment'!$O$5,'Census Tract'!N512)</f>
        <v>0.76986688739729059</v>
      </c>
      <c r="T516" s="196">
        <f ca="1">IF($L516=1,'Census Tract'!O512*'DAC Adjustment'!$O$5,'Census Tract'!O512)</f>
        <v>3.6634775158313593</v>
      </c>
      <c r="U516" s="196">
        <f ca="1">IF($L516=1,'Census Tract'!P512*'DAC Adjustment'!$O$5,'Census Tract'!P512)</f>
        <v>16.708353222084096</v>
      </c>
      <c r="V516" s="196">
        <f ca="1">IF($L516=1,'Census Tract'!Q512*'DAC Adjustment'!$O$5,'Census Tract'!Q512)</f>
        <v>36.240711927895241</v>
      </c>
      <c r="W516" s="196">
        <f ca="1">IF($L516=1,'Census Tract'!R512*'DAC Adjustment'!$O$5,'Census Tract'!R512)</f>
        <v>0.32052128110150807</v>
      </c>
      <c r="X516" s="196">
        <f ca="1">IF($L516=1,'Census Tract'!S512*'DAC Adjustment'!$O$5,'Census Tract'!S512)</f>
        <v>1.5225194571608134</v>
      </c>
      <c r="Y516" s="196">
        <f ca="1">IF($L516=1,'Census Tract'!T512*'DAC Adjustment'!$O$5,'Census Tract'!T512)</f>
        <v>6.6803835053917311</v>
      </c>
      <c r="Z516" s="197">
        <f ca="1">IF($L516=1,'Census Tract'!U512*'DAC Adjustment'!$O$5,'Census Tract'!U512)</f>
        <v>14.351490886694732</v>
      </c>
    </row>
    <row r="517" spans="1:26" x14ac:dyDescent="0.25">
      <c r="A517" s="193">
        <v>51</v>
      </c>
      <c r="B517" s="53" t="s">
        <v>52</v>
      </c>
      <c r="C517" s="173">
        <v>41051003802</v>
      </c>
      <c r="D517" s="53">
        <v>3344</v>
      </c>
      <c r="E517" s="173">
        <f t="shared" si="29"/>
        <v>804606</v>
      </c>
      <c r="F517" s="53">
        <v>590062</v>
      </c>
      <c r="G517" s="53">
        <v>11048</v>
      </c>
      <c r="H517" s="53">
        <v>1708</v>
      </c>
      <c r="I517" s="53">
        <v>84194</v>
      </c>
      <c r="J517" s="194">
        <f t="shared" si="30"/>
        <v>0</v>
      </c>
      <c r="K517" s="172">
        <f>VLOOKUP($C517,'DAC Definition'!$A$6:$D$834,MATCH('DAC Definition'!$A$3,'DAC Definition'!$A$6:$D$6,0),FALSE)</f>
        <v>0</v>
      </c>
      <c r="L517" s="172">
        <f t="shared" si="31"/>
        <v>0</v>
      </c>
      <c r="M517" s="173">
        <f>'Census Tract'!G513</f>
        <v>2066</v>
      </c>
      <c r="N517" s="195">
        <f t="shared" si="28"/>
        <v>38.682660466188302</v>
      </c>
      <c r="O517" s="196">
        <f ca="1">IF($L517=1,'Census Tract'!J513*'DAC Adjustment'!$O$5,'Census Tract'!J513)</f>
        <v>0.45221156900427012</v>
      </c>
      <c r="P517" s="196">
        <f ca="1">IF($L517=1,'Census Tract'!K513*'DAC Adjustment'!$O$5,'Census Tract'!K513)</f>
        <v>2.2472972027690727</v>
      </c>
      <c r="Q517" s="196">
        <f ca="1">IF($L517=1,'Census Tract'!L513*'DAC Adjustment'!$O$5,'Census Tract'!L513)</f>
        <v>10.34067805733039</v>
      </c>
      <c r="R517" s="196">
        <f ca="1">IF($L517=1,'Census Tract'!M513*'DAC Adjustment'!$O$5,'Census Tract'!M513)</f>
        <v>22.459228940959051</v>
      </c>
      <c r="S517" s="196">
        <f ca="1">IF($L517=1,'Census Tract'!N513*'DAC Adjustment'!$O$5,'Census Tract'!N513)</f>
        <v>0.49060610406008709</v>
      </c>
      <c r="T517" s="196">
        <f ca="1">IF($L517=1,'Census Tract'!O513*'DAC Adjustment'!$O$5,'Census Tract'!O513)</f>
        <v>2.3345911621553324</v>
      </c>
      <c r="U517" s="196">
        <f ca="1">IF($L517=1,'Census Tract'!P513*'DAC Adjustment'!$O$5,'Census Tract'!P513)</f>
        <v>10.647581047756244</v>
      </c>
      <c r="V517" s="196">
        <f ca="1">IF($L517=1,'Census Tract'!Q513*'DAC Adjustment'!$O$5,'Census Tract'!Q513)</f>
        <v>23.094790512964703</v>
      </c>
      <c r="W517" s="196">
        <f ca="1">IF($L517=1,'Census Tract'!R513*'DAC Adjustment'!$O$5,'Census Tract'!R513)</f>
        <v>0.20425569609985061</v>
      </c>
      <c r="X517" s="196">
        <f ca="1">IF($L517=1,'Census Tract'!S513*'DAC Adjustment'!$O$5,'Census Tract'!S513)</f>
        <v>0.97024219571074666</v>
      </c>
      <c r="Y517" s="196">
        <f ca="1">IF($L517=1,'Census Tract'!T513*'DAC Adjustment'!$O$5,'Census Tract'!T513)</f>
        <v>4.2571475392163221</v>
      </c>
      <c r="Z517" s="197">
        <f ca="1">IF($L517=1,'Census Tract'!U513*'DAC Adjustment'!$O$5,'Census Tract'!U513)</f>
        <v>9.1456447168141004</v>
      </c>
    </row>
    <row r="518" spans="1:26" x14ac:dyDescent="0.25">
      <c r="A518" s="193">
        <v>51</v>
      </c>
      <c r="B518" s="53" t="s">
        <v>52</v>
      </c>
      <c r="C518" s="173">
        <v>41051001101</v>
      </c>
      <c r="D518" s="53">
        <v>2705</v>
      </c>
      <c r="E518" s="173">
        <f t="shared" si="29"/>
        <v>804606</v>
      </c>
      <c r="F518" s="53">
        <v>590062</v>
      </c>
      <c r="G518" s="53">
        <v>11048</v>
      </c>
      <c r="H518" s="53">
        <v>1708</v>
      </c>
      <c r="I518" s="53">
        <v>39207</v>
      </c>
      <c r="J518" s="194">
        <f t="shared" si="30"/>
        <v>1</v>
      </c>
      <c r="K518" s="172">
        <f>VLOOKUP($C518,'DAC Definition'!$A$6:$D$834,MATCH('DAC Definition'!$A$3,'DAC Definition'!$A$6:$D$6,0),FALSE)</f>
        <v>1</v>
      </c>
      <c r="L518" s="172">
        <f t="shared" si="31"/>
        <v>1</v>
      </c>
      <c r="M518" s="173">
        <f>'Census Tract'!G514</f>
        <v>1347</v>
      </c>
      <c r="N518" s="195">
        <f t="shared" si="28"/>
        <v>25.220495473357037</v>
      </c>
      <c r="O518" s="196">
        <f ca="1">IF($L518=1,'Census Tract'!J514*'DAC Adjustment'!$O$5,'Census Tract'!J514)</f>
        <v>7.638895039533649</v>
      </c>
      <c r="P518" s="196">
        <f ca="1">IF($L518=1,'Census Tract'!K514*'DAC Adjustment'!$O$5,'Census Tract'!K514)</f>
        <v>37.962026253309794</v>
      </c>
      <c r="Q518" s="196">
        <f ca="1">IF($L518=1,'Census Tract'!L514*'DAC Adjustment'!$O$5,'Census Tract'!L514)</f>
        <v>174.67787144740134</v>
      </c>
      <c r="R518" s="196">
        <f ca="1">IF($L518=1,'Census Tract'!M514*'DAC Adjustment'!$O$5,'Census Tract'!M514)</f>
        <v>379.38811014192038</v>
      </c>
      <c r="S518" s="196">
        <f ca="1">IF($L518=1,'Census Tract'!N514*'DAC Adjustment'!$O$5,'Census Tract'!N514)</f>
        <v>0.39983447614287104</v>
      </c>
      <c r="T518" s="196">
        <f ca="1">IF($L518=1,'Census Tract'!O514*'DAC Adjustment'!$O$5,'Census Tract'!O514)</f>
        <v>1.9026465969404847</v>
      </c>
      <c r="U518" s="196">
        <f ca="1">IF($L518=1,'Census Tract'!P514*'DAC Adjustment'!$O$5,'Census Tract'!P514)</f>
        <v>8.6775724052079255</v>
      </c>
      <c r="V518" s="196">
        <f ca="1">IF($L518=1,'Census Tract'!Q514*'DAC Adjustment'!$O$5,'Census Tract'!Q514)</f>
        <v>18.82180712788205</v>
      </c>
      <c r="W518" s="196">
        <f ca="1">IF($L518=1,'Census Tract'!R514*'DAC Adjustment'!$O$5,'Census Tract'!R514)</f>
        <v>0.16646443770964348</v>
      </c>
      <c r="X518" s="196">
        <f ca="1">IF($L518=1,'Census Tract'!S514*'DAC Adjustment'!$O$5,'Census Tract'!S514)</f>
        <v>0.79072860456339278</v>
      </c>
      <c r="Y518" s="196">
        <f ca="1">IF($L518=1,'Census Tract'!T514*'DAC Adjustment'!$O$5,'Census Tract'!T514)</f>
        <v>3.4694928214692555</v>
      </c>
      <c r="Z518" s="197">
        <f ca="1">IF($L518=1,'Census Tract'!U514*'DAC Adjustment'!$O$5,'Census Tract'!U514)</f>
        <v>7.4535233746058775</v>
      </c>
    </row>
    <row r="519" spans="1:26" x14ac:dyDescent="0.25">
      <c r="A519" s="193">
        <v>51</v>
      </c>
      <c r="B519" s="53" t="s">
        <v>52</v>
      </c>
      <c r="C519" s="173">
        <v>41051008001</v>
      </c>
      <c r="D519" s="53">
        <v>3239</v>
      </c>
      <c r="E519" s="173">
        <f t="shared" si="29"/>
        <v>804606</v>
      </c>
      <c r="F519" s="53">
        <v>590062</v>
      </c>
      <c r="G519" s="53">
        <v>11048</v>
      </c>
      <c r="H519" s="53">
        <v>1708</v>
      </c>
      <c r="I519" s="53">
        <v>60938</v>
      </c>
      <c r="J519" s="194">
        <f t="shared" si="30"/>
        <v>0</v>
      </c>
      <c r="K519" s="172">
        <f>VLOOKUP($C519,'DAC Definition'!$A$6:$D$834,MATCH('DAC Definition'!$A$3,'DAC Definition'!$A$6:$D$6,0),FALSE)</f>
        <v>0</v>
      </c>
      <c r="L519" s="172">
        <f t="shared" si="31"/>
        <v>0</v>
      </c>
      <c r="M519" s="173">
        <f>'Census Tract'!G515</f>
        <v>2154</v>
      </c>
      <c r="N519" s="195">
        <f t="shared" si="28"/>
        <v>40.330324609956243</v>
      </c>
      <c r="O519" s="196">
        <f ca="1">IF($L519=1,'Census Tract'!J515*'DAC Adjustment'!$O$5,'Census Tract'!J515)</f>
        <v>0.43268083678813879</v>
      </c>
      <c r="P519" s="196">
        <f ca="1">IF($L519=1,'Census Tract'!K515*'DAC Adjustment'!$O$5,'Census Tract'!K515)</f>
        <v>2.1502378551411723</v>
      </c>
      <c r="Q519" s="196">
        <f ca="1">IF($L519=1,'Census Tract'!L515*'DAC Adjustment'!$O$5,'Census Tract'!L515)</f>
        <v>9.8940706993725982</v>
      </c>
      <c r="R519" s="196">
        <f ca="1">IF($L519=1,'Census Tract'!M515*'DAC Adjustment'!$O$5,'Census Tract'!M515)</f>
        <v>21.489229019920952</v>
      </c>
      <c r="S519" s="196">
        <f ca="1">IF($L519=1,'Census Tract'!N515*'DAC Adjustment'!$O$5,'Census Tract'!N515)</f>
        <v>0.51150316947987784</v>
      </c>
      <c r="T519" s="196">
        <f ca="1">IF($L519=1,'Census Tract'!O515*'DAC Adjustment'!$O$5,'Census Tract'!O515)</f>
        <v>2.4340316376004774</v>
      </c>
      <c r="U519" s="196">
        <f ca="1">IF($L519=1,'Census Tract'!P515*'DAC Adjustment'!$O$5,'Census Tract'!P515)</f>
        <v>11.10110821726377</v>
      </c>
      <c r="V519" s="196">
        <f ca="1">IF($L519=1,'Census Tract'!Q515*'DAC Adjustment'!$O$5,'Census Tract'!Q515)</f>
        <v>24.078498918163589</v>
      </c>
      <c r="W519" s="196">
        <f ca="1">IF($L519=1,'Census Tract'!R515*'DAC Adjustment'!$O$5,'Census Tract'!R515)</f>
        <v>0.21295584191630118</v>
      </c>
      <c r="X519" s="196">
        <f ca="1">IF($L519=1,'Census Tract'!S515*'DAC Adjustment'!$O$5,'Census Tract'!S515)</f>
        <v>1.0115690656151735</v>
      </c>
      <c r="Y519" s="196">
        <f ca="1">IF($L519=1,'Census Tract'!T515*'DAC Adjustment'!$O$5,'Census Tract'!T515)</f>
        <v>4.4384781217192444</v>
      </c>
      <c r="Z519" s="197">
        <f ca="1">IF($L519=1,'Census Tract'!U515*'DAC Adjustment'!$O$5,'Census Tract'!U515)</f>
        <v>9.5351978315670731</v>
      </c>
    </row>
    <row r="520" spans="1:26" x14ac:dyDescent="0.25">
      <c r="A520" s="193">
        <v>51</v>
      </c>
      <c r="B520" s="53" t="s">
        <v>52</v>
      </c>
      <c r="C520" s="173">
        <v>41051980000</v>
      </c>
      <c r="D520" s="53">
        <v>0</v>
      </c>
      <c r="E520" s="173">
        <f t="shared" si="29"/>
        <v>804606</v>
      </c>
      <c r="F520" s="53">
        <v>590062</v>
      </c>
      <c r="G520" s="53">
        <v>11048</v>
      </c>
      <c r="H520" s="53">
        <v>1708</v>
      </c>
      <c r="I520" s="53">
        <v>0</v>
      </c>
      <c r="J520" s="194">
        <f t="shared" si="30"/>
        <v>1</v>
      </c>
      <c r="K520" s="172">
        <f>VLOOKUP($C520,'DAC Definition'!$A$6:$D$834,MATCH('DAC Definition'!$A$3,'DAC Definition'!$A$6:$D$6,0),FALSE)</f>
        <v>0</v>
      </c>
      <c r="L520" s="172">
        <f t="shared" si="31"/>
        <v>1</v>
      </c>
      <c r="M520" s="173">
        <f>'Census Tract'!G516</f>
        <v>0</v>
      </c>
      <c r="N520" s="195">
        <f t="shared" si="28"/>
        <v>0</v>
      </c>
      <c r="O520" s="196">
        <f ca="1">IF($L520=1,'Census Tract'!J516*'DAC Adjustment'!$O$5,'Census Tract'!J516)</f>
        <v>7.9249701876994187</v>
      </c>
      <c r="P520" s="196">
        <f ca="1">IF($L520=1,'Census Tract'!K516*'DAC Adjustment'!$O$5,'Census Tract'!K516)</f>
        <v>39.383696825936411</v>
      </c>
      <c r="Q520" s="196">
        <f ca="1">IF($L520=1,'Census Tract'!L516*'DAC Adjustment'!$O$5,'Census Tract'!L516)</f>
        <v>181.21952409441133</v>
      </c>
      <c r="R520" s="196">
        <f ca="1">IF($L520=1,'Census Tract'!M516*'DAC Adjustment'!$O$5,'Census Tract'!M516)</f>
        <v>393.59612180584384</v>
      </c>
      <c r="S520" s="196">
        <f ca="1">IF($L520=1,'Census Tract'!N516*'DAC Adjustment'!$O$5,'Census Tract'!N516)</f>
        <v>0</v>
      </c>
      <c r="T520" s="196">
        <f ca="1">IF($L520=1,'Census Tract'!O516*'DAC Adjustment'!$O$5,'Census Tract'!O516)</f>
        <v>0</v>
      </c>
      <c r="U520" s="196">
        <f ca="1">IF($L520=1,'Census Tract'!P516*'DAC Adjustment'!$O$5,'Census Tract'!P516)</f>
        <v>0</v>
      </c>
      <c r="V520" s="196">
        <f ca="1">IF($L520=1,'Census Tract'!Q516*'DAC Adjustment'!$O$5,'Census Tract'!Q516)</f>
        <v>0</v>
      </c>
      <c r="W520" s="196">
        <f ca="1">IF($L520=1,'Census Tract'!R516*'DAC Adjustment'!$O$5,'Census Tract'!R516)</f>
        <v>0</v>
      </c>
      <c r="X520" s="196">
        <f ca="1">IF($L520=1,'Census Tract'!S516*'DAC Adjustment'!$O$5,'Census Tract'!S516)</f>
        <v>0</v>
      </c>
      <c r="Y520" s="196">
        <f ca="1">IF($L520=1,'Census Tract'!T516*'DAC Adjustment'!$O$5,'Census Tract'!T516)</f>
        <v>0</v>
      </c>
      <c r="Z520" s="197">
        <f ca="1">IF($L520=1,'Census Tract'!U516*'DAC Adjustment'!$O$5,'Census Tract'!U516)</f>
        <v>0</v>
      </c>
    </row>
    <row r="521" spans="1:26" x14ac:dyDescent="0.25">
      <c r="A521" s="193">
        <v>51</v>
      </c>
      <c r="B521" s="53" t="s">
        <v>52</v>
      </c>
      <c r="C521" s="173">
        <v>41051006502</v>
      </c>
      <c r="D521" s="53">
        <v>4621</v>
      </c>
      <c r="E521" s="173">
        <f t="shared" si="29"/>
        <v>804606</v>
      </c>
      <c r="F521" s="53">
        <v>590062</v>
      </c>
      <c r="G521" s="53">
        <v>11048</v>
      </c>
      <c r="H521" s="53">
        <v>1708</v>
      </c>
      <c r="I521" s="53">
        <v>77535</v>
      </c>
      <c r="J521" s="194">
        <f t="shared" si="30"/>
        <v>0</v>
      </c>
      <c r="K521" s="172">
        <f>VLOOKUP($C521,'DAC Definition'!$A$6:$D$834,MATCH('DAC Definition'!$A$3,'DAC Definition'!$A$6:$D$6,0),FALSE)</f>
        <v>0</v>
      </c>
      <c r="L521" s="172">
        <f t="shared" si="31"/>
        <v>0</v>
      </c>
      <c r="M521" s="173">
        <f>'Census Tract'!G517</f>
        <v>3205</v>
      </c>
      <c r="N521" s="195">
        <f t="shared" ref="N521:N584" si="32">$M521/$F521*G521</f>
        <v>60.008677054275651</v>
      </c>
      <c r="O521" s="196">
        <f ca="1">IF($L521=1,'Census Tract'!J517*'DAC Adjustment'!$O$5,'Census Tract'!J517)</f>
        <v>1.2785117781482853</v>
      </c>
      <c r="P521" s="196">
        <f ca="1">IF($L521=1,'Census Tract'!K517*'DAC Adjustment'!$O$5,'Census Tract'!K517)</f>
        <v>6.3536542177956177</v>
      </c>
      <c r="Q521" s="196">
        <f ca="1">IF($L521=1,'Census Tract'!L517*'DAC Adjustment'!$O$5,'Census Tract'!L517)</f>
        <v>29.235604740160007</v>
      </c>
      <c r="R521" s="196">
        <f ca="1">IF($L521=1,'Census Tract'!M517*'DAC Adjustment'!$O$5,'Census Tract'!M517)</f>
        <v>63.497687138724764</v>
      </c>
      <c r="S521" s="196">
        <f ca="1">IF($L521=1,'Census Tract'!N517*'DAC Adjustment'!$O$5,'Census Tract'!N517)</f>
        <v>0.76108062125487863</v>
      </c>
      <c r="T521" s="196">
        <f ca="1">IF($L521=1,'Census Tract'!O517*'DAC Adjustment'!$O$5,'Census Tract'!O517)</f>
        <v>3.6216673159282871</v>
      </c>
      <c r="U521" s="196">
        <f ca="1">IF($L521=1,'Census Tract'!P517*'DAC Adjustment'!$O$5,'Census Tract'!P517)</f>
        <v>16.517665662177521</v>
      </c>
      <c r="V521" s="196">
        <f ca="1">IF($L521=1,'Census Tract'!Q517*'DAC Adjustment'!$O$5,'Census Tract'!Q517)</f>
        <v>35.82710725752753</v>
      </c>
      <c r="W521" s="196">
        <f ca="1">IF($L521=1,'Census Tract'!R517*'DAC Adjustment'!$O$5,'Census Tract'!R517)</f>
        <v>0.31686326524686409</v>
      </c>
      <c r="X521" s="196">
        <f ca="1">IF($L521=1,'Census Tract'!S517*'DAC Adjustment'!$O$5,'Census Tract'!S517)</f>
        <v>1.5051433868600885</v>
      </c>
      <c r="Y521" s="196">
        <f ca="1">IF($L521=1,'Census Tract'!T517*'DAC Adjustment'!$O$5,'Census Tract'!T517)</f>
        <v>6.6041422377484578</v>
      </c>
      <c r="Z521" s="197">
        <f ca="1">IF($L521=1,'Census Tract'!U517*'DAC Adjustment'!$O$5,'Census Tract'!U517)</f>
        <v>14.187701508900869</v>
      </c>
    </row>
    <row r="522" spans="1:26" x14ac:dyDescent="0.25">
      <c r="A522" s="193">
        <v>51</v>
      </c>
      <c r="B522" s="53" t="s">
        <v>52</v>
      </c>
      <c r="C522" s="173">
        <v>41051009603</v>
      </c>
      <c r="D522" s="53">
        <v>3723</v>
      </c>
      <c r="E522" s="173">
        <f t="shared" ref="E522:E585" si="33">SUMIFS($D$9:$D$836,$B$9:$B$836,$B522)</f>
        <v>804606</v>
      </c>
      <c r="F522" s="53">
        <v>590062</v>
      </c>
      <c r="G522" s="53">
        <v>11048</v>
      </c>
      <c r="H522" s="53">
        <v>1708</v>
      </c>
      <c r="I522" s="53">
        <v>47396</v>
      </c>
      <c r="J522" s="194">
        <f t="shared" ref="J522:J585" si="34">IF(I522&lt;=$C$4, 1, 0)</f>
        <v>1</v>
      </c>
      <c r="K522" s="172">
        <f>VLOOKUP($C522,'DAC Definition'!$A$6:$D$834,MATCH('DAC Definition'!$A$3,'DAC Definition'!$A$6:$D$6,0),FALSE)</f>
        <v>0</v>
      </c>
      <c r="L522" s="172">
        <f t="shared" ref="L522:L585" si="35">IF($ES$4=2,INT(AND(J522=1,K522=1)),IF($ES$4=1,K522,J522))</f>
        <v>1</v>
      </c>
      <c r="M522" s="173">
        <f>'Census Tract'!G518</f>
        <v>2432</v>
      </c>
      <c r="N522" s="195">
        <f t="shared" si="32"/>
        <v>45.535445427768607</v>
      </c>
      <c r="O522" s="196">
        <f ca="1">IF($L522=1,'Census Tract'!J518*'DAC Adjustment'!$O$5,'Census Tract'!J518)</f>
        <v>1.0078358611529274</v>
      </c>
      <c r="P522" s="196">
        <f ca="1">IF($L522=1,'Census Tract'!K518*'DAC Adjustment'!$O$5,'Census Tract'!K518)</f>
        <v>5.0085112077217699</v>
      </c>
      <c r="Q522" s="196">
        <f ca="1">IF($L522=1,'Census Tract'!L518*'DAC Adjustment'!$O$5,'Census Tract'!L518)</f>
        <v>23.046084817693693</v>
      </c>
      <c r="R522" s="196">
        <f ca="1">IF($L522=1,'Census Tract'!M518*'DAC Adjustment'!$O$5,'Census Tract'!M518)</f>
        <v>50.05448310485059</v>
      </c>
      <c r="S522" s="196">
        <f ca="1">IF($L522=1,'Census Tract'!N518*'DAC Adjustment'!$O$5,'Census Tract'!N518)</f>
        <v>0.72189862359277102</v>
      </c>
      <c r="T522" s="196">
        <f ca="1">IF($L522=1,'Census Tract'!O518*'DAC Adjustment'!$O$5,'Census Tract'!O518)</f>
        <v>3.4352164244686407</v>
      </c>
      <c r="U522" s="196">
        <f ca="1">IF($L522=1,'Census Tract'!P518*'DAC Adjustment'!$O$5,'Census Tract'!P518)</f>
        <v>15.667302219350912</v>
      </c>
      <c r="V522" s="196">
        <f ca="1">IF($L522=1,'Census Tract'!Q518*'DAC Adjustment'!$O$5,'Census Tract'!Q518)</f>
        <v>33.982653997779629</v>
      </c>
      <c r="W522" s="196">
        <f ca="1">IF($L522=1,'Census Tract'!R518*'DAC Adjustment'!$O$5,'Census Tract'!R518)</f>
        <v>0.30055049184101928</v>
      </c>
      <c r="X522" s="196">
        <f ca="1">IF($L522=1,'Census Tract'!S518*'DAC Adjustment'!$O$5,'Census Tract'!S518)</f>
        <v>1.4276555057892883</v>
      </c>
      <c r="Y522" s="196">
        <f ca="1">IF($L522=1,'Census Tract'!T518*'DAC Adjustment'!$O$5,'Census Tract'!T518)</f>
        <v>6.2641473955554794</v>
      </c>
      <c r="Z522" s="197">
        <f ca="1">IF($L522=1,'Census Tract'!U518*'DAC Adjustment'!$O$5,'Census Tract'!U518)</f>
        <v>13.457289418739045</v>
      </c>
    </row>
    <row r="523" spans="1:26" x14ac:dyDescent="0.25">
      <c r="A523" s="193">
        <v>51</v>
      </c>
      <c r="B523" s="53" t="s">
        <v>52</v>
      </c>
      <c r="C523" s="173">
        <v>41051002100</v>
      </c>
      <c r="D523" s="53">
        <v>2990</v>
      </c>
      <c r="E523" s="173">
        <f t="shared" si="33"/>
        <v>804606</v>
      </c>
      <c r="F523" s="53">
        <v>590062</v>
      </c>
      <c r="G523" s="53">
        <v>11048</v>
      </c>
      <c r="H523" s="53">
        <v>1708</v>
      </c>
      <c r="I523" s="53">
        <v>47694</v>
      </c>
      <c r="J523" s="194">
        <f t="shared" si="34"/>
        <v>1</v>
      </c>
      <c r="K523" s="172">
        <f>VLOOKUP($C523,'DAC Definition'!$A$6:$D$834,MATCH('DAC Definition'!$A$3,'DAC Definition'!$A$6:$D$6,0),FALSE)</f>
        <v>1</v>
      </c>
      <c r="L523" s="172">
        <f t="shared" si="35"/>
        <v>1</v>
      </c>
      <c r="M523" s="173">
        <f>'Census Tract'!G519</f>
        <v>1565</v>
      </c>
      <c r="N523" s="195">
        <f t="shared" si="32"/>
        <v>29.302208920418533</v>
      </c>
      <c r="O523" s="196">
        <f ca="1">IF($L523=1,'Census Tract'!J519*'DAC Adjustment'!$O$5,'Census Tract'!J519)</f>
        <v>6.6266772833322296</v>
      </c>
      <c r="P523" s="196">
        <f ca="1">IF($L523=1,'Census Tract'!K519*'DAC Adjustment'!$O$5,'Census Tract'!K519)</f>
        <v>32.931738909902272</v>
      </c>
      <c r="Q523" s="196">
        <f ca="1">IF($L523=1,'Census Tract'!L519*'DAC Adjustment'!$O$5,'Census Tract'!L519)</f>
        <v>151.53158626093506</v>
      </c>
      <c r="R523" s="196">
        <f ca="1">IF($L523=1,'Census Tract'!M519*'DAC Adjustment'!$O$5,'Census Tract'!M519)</f>
        <v>329.11599884965739</v>
      </c>
      <c r="S523" s="196">
        <f ca="1">IF($L523=1,'Census Tract'!N519*'DAC Adjustment'!$O$5,'Census Tract'!N519)</f>
        <v>0.46454413894847313</v>
      </c>
      <c r="T523" s="196">
        <f ca="1">IF($L523=1,'Census Tract'!O519*'DAC Adjustment'!$O$5,'Census Tract'!O519)</f>
        <v>2.2105730691995982</v>
      </c>
      <c r="U523" s="196">
        <f ca="1">IF($L523=1,'Census Tract'!P519*'DAC Adjustment'!$O$5,'Census Tract'!P519)</f>
        <v>10.081960515330664</v>
      </c>
      <c r="V523" s="196">
        <f ca="1">IF($L523=1,'Census Tract'!Q519*'DAC Adjustment'!$O$5,'Census Tract'!Q519)</f>
        <v>21.867949632617236</v>
      </c>
      <c r="W523" s="196">
        <f ca="1">IF($L523=1,'Census Tract'!R519*'DAC Adjustment'!$O$5,'Census Tract'!R519)</f>
        <v>0.19340523015262959</v>
      </c>
      <c r="X523" s="196">
        <f ca="1">IF($L523=1,'Census Tract'!S519*'DAC Adjustment'!$O$5,'Census Tract'!S519)</f>
        <v>0.91870101421062345</v>
      </c>
      <c r="Y523" s="196">
        <f ca="1">IF($L523=1,'Census Tract'!T519*'DAC Adjustment'!$O$5,'Census Tract'!T519)</f>
        <v>4.0309994547879633</v>
      </c>
      <c r="Z523" s="197">
        <f ca="1">IF($L523=1,'Census Tract'!U519*'DAC Adjustment'!$O$5,'Census Tract'!U519)</f>
        <v>8.6598100083579794</v>
      </c>
    </row>
    <row r="524" spans="1:26" x14ac:dyDescent="0.25">
      <c r="A524" s="193">
        <v>51</v>
      </c>
      <c r="B524" s="53" t="s">
        <v>52</v>
      </c>
      <c r="C524" s="173">
        <v>41051008901</v>
      </c>
      <c r="D524" s="53">
        <v>10754</v>
      </c>
      <c r="E524" s="173">
        <f t="shared" si="33"/>
        <v>804606</v>
      </c>
      <c r="F524" s="53">
        <v>590062</v>
      </c>
      <c r="G524" s="53">
        <v>11048</v>
      </c>
      <c r="H524" s="53">
        <v>1708</v>
      </c>
      <c r="I524" s="53">
        <v>74750</v>
      </c>
      <c r="J524" s="194">
        <f t="shared" si="34"/>
        <v>0</v>
      </c>
      <c r="K524" s="172">
        <f>VLOOKUP($C524,'DAC Definition'!$A$6:$D$834,MATCH('DAC Definition'!$A$3,'DAC Definition'!$A$6:$D$6,0),FALSE)</f>
        <v>0</v>
      </c>
      <c r="L524" s="172">
        <f t="shared" si="35"/>
        <v>0</v>
      </c>
      <c r="M524" s="173">
        <f>'Census Tract'!G520</f>
        <v>7014</v>
      </c>
      <c r="N524" s="195">
        <f t="shared" si="32"/>
        <v>131.32632164077674</v>
      </c>
      <c r="O524" s="196">
        <f ca="1">IF($L524=1,'Census Tract'!J520*'DAC Adjustment'!$O$5,'Census Tract'!J520)</f>
        <v>0.41465246858863303</v>
      </c>
      <c r="P524" s="196">
        <f ca="1">IF($L524=1,'Census Tract'!K520*'DAC Adjustment'!$O$5,'Census Tract'!K520)</f>
        <v>2.060644611176957</v>
      </c>
      <c r="Q524" s="196">
        <f ca="1">IF($L524=1,'Census Tract'!L520*'DAC Adjustment'!$O$5,'Census Tract'!L520)</f>
        <v>9.4818177535654069</v>
      </c>
      <c r="R524" s="196">
        <f ca="1">IF($L524=1,'Census Tract'!M520*'DAC Adjustment'!$O$5,'Census Tract'!M520)</f>
        <v>20.593844477424245</v>
      </c>
      <c r="S524" s="196">
        <f ca="1">IF($L524=1,'Census Tract'!N520*'DAC Adjustment'!$O$5,'Census Tract'!N520)</f>
        <v>1.6655911006183208</v>
      </c>
      <c r="T524" s="196">
        <f ca="1">IF($L524=1,'Census Tract'!O520*'DAC Adjustment'!$O$5,'Census Tract'!O520)</f>
        <v>7.9258578951391589</v>
      </c>
      <c r="U524" s="196">
        <f ca="1">IF($L524=1,'Census Tract'!P520*'DAC Adjustment'!$O$5,'Census Tract'!P520)</f>
        <v>36.148176896883975</v>
      </c>
      <c r="V524" s="196">
        <f ca="1">IF($L524=1,'Census Tract'!Q520*'DAC Adjustment'!$O$5,'Census Tract'!Q520)</f>
        <v>78.40603129619285</v>
      </c>
      <c r="W524" s="196">
        <f ca="1">IF($L524=1,'Census Tract'!R520*'DAC Adjustment'!$O$5,'Census Tract'!R520)</f>
        <v>0.69344116768845698</v>
      </c>
      <c r="X524" s="196">
        <f ca="1">IF($L524=1,'Census Tract'!S520*'DAC Adjustment'!$O$5,'Census Tract'!S520)</f>
        <v>3.2939393807914699</v>
      </c>
      <c r="Y524" s="196">
        <f ca="1">IF($L524=1,'Census Tract'!T520*'DAC Adjustment'!$O$5,'Census Tract'!T520)</f>
        <v>14.452871655403333</v>
      </c>
      <c r="Z524" s="197">
        <f ca="1">IF($L524=1,'Census Tract'!U520*'DAC Adjustment'!$O$5,'Census Tract'!U520)</f>
        <v>31.049153941788049</v>
      </c>
    </row>
    <row r="525" spans="1:26" x14ac:dyDescent="0.25">
      <c r="A525" s="193">
        <v>51</v>
      </c>
      <c r="B525" s="53" t="s">
        <v>52</v>
      </c>
      <c r="C525" s="173">
        <v>41051008100</v>
      </c>
      <c r="D525" s="53">
        <v>8159</v>
      </c>
      <c r="E525" s="173">
        <f t="shared" si="33"/>
        <v>804606</v>
      </c>
      <c r="F525" s="53">
        <v>590062</v>
      </c>
      <c r="G525" s="53">
        <v>11048</v>
      </c>
      <c r="H525" s="53">
        <v>1708</v>
      </c>
      <c r="I525" s="53">
        <v>46411</v>
      </c>
      <c r="J525" s="194">
        <f t="shared" si="34"/>
        <v>1</v>
      </c>
      <c r="K525" s="172">
        <f>VLOOKUP($C525,'DAC Definition'!$A$6:$D$834,MATCH('DAC Definition'!$A$3,'DAC Definition'!$A$6:$D$6,0),FALSE)</f>
        <v>1</v>
      </c>
      <c r="L525" s="172">
        <f t="shared" si="35"/>
        <v>1</v>
      </c>
      <c r="M525" s="173">
        <f>'Census Tract'!G521</f>
        <v>4167</v>
      </c>
      <c r="N525" s="195">
        <f t="shared" si="32"/>
        <v>78.020641898647938</v>
      </c>
      <c r="O525" s="196">
        <f ca="1">IF($L525=1,'Census Tract'!J521*'DAC Adjustment'!$O$5,'Census Tract'!J521)</f>
        <v>3.293307121444442</v>
      </c>
      <c r="P525" s="196">
        <f ca="1">IF($L525=1,'Census Tract'!K521*'DAC Adjustment'!$O$5,'Census Tract'!K521)</f>
        <v>16.36632140610201</v>
      </c>
      <c r="Q525" s="196">
        <f ca="1">IF($L525=1,'Census Tract'!L521*'DAC Adjustment'!$O$5,'Census Tract'!L521)</f>
        <v>75.307734301792877</v>
      </c>
      <c r="R525" s="196">
        <f ca="1">IF($L525=1,'Census Tract'!M521*'DAC Adjustment'!$O$5,'Census Tract'!M521)</f>
        <v>163.56312771094349</v>
      </c>
      <c r="S525" s="196">
        <f ca="1">IF($L525=1,'Census Tract'!N521*'DAC Adjustment'!$O$5,'Census Tract'!N521)</f>
        <v>1.2369044261969888</v>
      </c>
      <c r="T525" s="196">
        <f ca="1">IF($L525=1,'Census Tract'!O521*'DAC Adjustment'!$O$5,'Census Tract'!O521)</f>
        <v>5.8859156417602074</v>
      </c>
      <c r="U525" s="196">
        <f ca="1">IF($L525=1,'Census Tract'!P521*'DAC Adjustment'!$O$5,'Census Tract'!P521)</f>
        <v>26.844427774685546</v>
      </c>
      <c r="V525" s="196">
        <f ca="1">IF($L525=1,'Census Tract'!Q521*'DAC Adjustment'!$O$5,'Census Tract'!Q521)</f>
        <v>58.226035858860072</v>
      </c>
      <c r="W525" s="196">
        <f ca="1">IF($L525=1,'Census Tract'!R521*'DAC Adjustment'!$O$5,'Census Tract'!R521)</f>
        <v>0.51496459683450968</v>
      </c>
      <c r="X525" s="196">
        <f ca="1">IF($L525=1,'Census Tract'!S521*'DAC Adjustment'!$O$5,'Census Tract'!S521)</f>
        <v>2.4461515183486697</v>
      </c>
      <c r="Y525" s="196">
        <f ca="1">IF($L525=1,'Census Tract'!T521*'DAC Adjustment'!$O$5,'Census Tract'!T521)</f>
        <v>10.733018995591976</v>
      </c>
      <c r="Z525" s="197">
        <f ca="1">IF($L525=1,'Census Tract'!U521*'DAC Adjustment'!$O$5,'Census Tract'!U521)</f>
        <v>23.057781664426646</v>
      </c>
    </row>
    <row r="526" spans="1:26" x14ac:dyDescent="0.25">
      <c r="A526" s="193">
        <v>51</v>
      </c>
      <c r="B526" s="53" t="s">
        <v>52</v>
      </c>
      <c r="C526" s="173">
        <v>41051009906</v>
      </c>
      <c r="D526" s="53">
        <v>3766</v>
      </c>
      <c r="E526" s="173">
        <f t="shared" si="33"/>
        <v>804606</v>
      </c>
      <c r="F526" s="53">
        <v>590062</v>
      </c>
      <c r="G526" s="53">
        <v>11048</v>
      </c>
      <c r="H526" s="53">
        <v>1708</v>
      </c>
      <c r="I526" s="53">
        <v>83092</v>
      </c>
      <c r="J526" s="194">
        <f t="shared" si="34"/>
        <v>0</v>
      </c>
      <c r="K526" s="172">
        <f>VLOOKUP($C526,'DAC Definition'!$A$6:$D$834,MATCH('DAC Definition'!$A$3,'DAC Definition'!$A$6:$D$6,0),FALSE)</f>
        <v>0</v>
      </c>
      <c r="L526" s="172">
        <f t="shared" si="35"/>
        <v>0</v>
      </c>
      <c r="M526" s="173">
        <f>'Census Tract'!G522</f>
        <v>3151</v>
      </c>
      <c r="N526" s="195">
        <f t="shared" si="32"/>
        <v>58.997610420599869</v>
      </c>
      <c r="O526" s="196">
        <f ca="1">IF($L526=1,'Census Tract'!J522*'DAC Adjustment'!$O$5,'Census Tract'!J522)</f>
        <v>0.10316232914161644</v>
      </c>
      <c r="P526" s="196">
        <f ca="1">IF($L526=1,'Census Tract'!K522*'DAC Adjustment'!$O$5,'Census Tract'!K522)</f>
        <v>0.51267245157301111</v>
      </c>
      <c r="Q526" s="196">
        <f ca="1">IF($L526=1,'Census Tract'!L522*'DAC Adjustment'!$O$5,'Census Tract'!L522)</f>
        <v>2.3590029676744853</v>
      </c>
      <c r="R526" s="196">
        <f ca="1">IF($L526=1,'Census Tract'!M522*'DAC Adjustment'!$O$5,'Census Tract'!M522)</f>
        <v>5.123589326508931</v>
      </c>
      <c r="S526" s="196">
        <f ca="1">IF($L526=1,'Census Tract'!N522*'DAC Adjustment'!$O$5,'Census Tract'!N522)</f>
        <v>0.748257422020007</v>
      </c>
      <c r="T526" s="196">
        <f ca="1">IF($L526=1,'Census Tract'!O522*'DAC Adjustment'!$O$5,'Census Tract'!O522)</f>
        <v>3.5606470241778569</v>
      </c>
      <c r="U526" s="196">
        <f ca="1">IF($L526=1,'Census Tract'!P522*'DAC Adjustment'!$O$5,'Census Tract'!P522)</f>
        <v>16.23936489907063</v>
      </c>
      <c r="V526" s="196">
        <f ca="1">IF($L526=1,'Census Tract'!Q522*'DAC Adjustment'!$O$5,'Census Tract'!Q522)</f>
        <v>35.223468008882762</v>
      </c>
      <c r="W526" s="196">
        <f ca="1">IF($L526=1,'Census Tract'!R522*'DAC Adjustment'!$O$5,'Census Tract'!R522)</f>
        <v>0.31152453940495123</v>
      </c>
      <c r="X526" s="196">
        <f ca="1">IF($L526=1,'Census Tract'!S522*'DAC Adjustment'!$O$5,'Census Tract'!S522)</f>
        <v>1.4797837166914629</v>
      </c>
      <c r="Y526" s="196">
        <f ca="1">IF($L526=1,'Census Tract'!T522*'DAC Adjustment'!$O$5,'Census Tract'!T522)</f>
        <v>6.4928711984853011</v>
      </c>
      <c r="Z526" s="197">
        <f ca="1">IF($L526=1,'Census Tract'!U522*'DAC Adjustment'!$O$5,'Census Tract'!U522)</f>
        <v>13.948657552120634</v>
      </c>
    </row>
    <row r="527" spans="1:26" x14ac:dyDescent="0.25">
      <c r="A527" s="193">
        <v>51</v>
      </c>
      <c r="B527" s="53" t="s">
        <v>52</v>
      </c>
      <c r="C527" s="173">
        <v>41051006404</v>
      </c>
      <c r="D527" s="53">
        <v>3768</v>
      </c>
      <c r="E527" s="173">
        <f t="shared" si="33"/>
        <v>804606</v>
      </c>
      <c r="F527" s="53">
        <v>590062</v>
      </c>
      <c r="G527" s="53">
        <v>11048</v>
      </c>
      <c r="H527" s="53">
        <v>1708</v>
      </c>
      <c r="I527" s="53">
        <v>88671</v>
      </c>
      <c r="J527" s="194">
        <f t="shared" si="34"/>
        <v>0</v>
      </c>
      <c r="K527" s="172">
        <f>VLOOKUP($C527,'DAC Definition'!$A$6:$D$834,MATCH('DAC Definition'!$A$3,'DAC Definition'!$A$6:$D$6,0),FALSE)</f>
        <v>0</v>
      </c>
      <c r="L527" s="172">
        <f t="shared" si="35"/>
        <v>0</v>
      </c>
      <c r="M527" s="173">
        <f>'Census Tract'!G523</f>
        <v>2997</v>
      </c>
      <c r="N527" s="195">
        <f t="shared" si="32"/>
        <v>56.114198169005967</v>
      </c>
      <c r="O527" s="196">
        <f ca="1">IF($L527=1,'Census Tract'!J523*'DAC Adjustment'!$O$5,'Census Tract'!J523)</f>
        <v>1.098728884158769</v>
      </c>
      <c r="P527" s="196">
        <f ca="1">IF($L527=1,'Census Tract'!K523*'DAC Adjustment'!$O$5,'Census Tract'!K523)</f>
        <v>5.4602104793746902</v>
      </c>
      <c r="Q527" s="196">
        <f ca="1">IF($L527=1,'Census Tract'!L523*'DAC Adjustment'!$O$5,'Census Tract'!L523)</f>
        <v>25.124526752804954</v>
      </c>
      <c r="R527" s="196">
        <f ca="1">IF($L527=1,'Census Tract'!M523*'DAC Adjustment'!$O$5,'Census Tract'!M523)</f>
        <v>54.568713506604823</v>
      </c>
      <c r="S527" s="196">
        <f ca="1">IF($L527=1,'Census Tract'!N523*'DAC Adjustment'!$O$5,'Census Tract'!N523)</f>
        <v>0.71168755753537327</v>
      </c>
      <c r="T527" s="196">
        <f ca="1">IF($L527=1,'Census Tract'!O523*'DAC Adjustment'!$O$5,'Census Tract'!O523)</f>
        <v>3.3866261921488539</v>
      </c>
      <c r="U527" s="196">
        <f ca="1">IF($L527=1,'Census Tract'!P523*'DAC Adjustment'!$O$5,'Census Tract'!P523)</f>
        <v>15.445692352432461</v>
      </c>
      <c r="V527" s="196">
        <f ca="1">IF($L527=1,'Census Tract'!Q523*'DAC Adjustment'!$O$5,'Census Tract'!Q523)</f>
        <v>33.501978299784717</v>
      </c>
      <c r="W527" s="196">
        <f ca="1">IF($L527=1,'Census Tract'!R523*'DAC Adjustment'!$O$5,'Census Tract'!R523)</f>
        <v>0.29629928422616281</v>
      </c>
      <c r="X527" s="196">
        <f ca="1">IF($L527=1,'Census Tract'!S523*'DAC Adjustment'!$O$5,'Census Tract'!S523)</f>
        <v>1.4074616943587164</v>
      </c>
      <c r="Y527" s="196">
        <f ca="1">IF($L527=1,'Census Tract'!T523*'DAC Adjustment'!$O$5,'Census Tract'!T523)</f>
        <v>6.1755426791051882</v>
      </c>
      <c r="Z527" s="197">
        <f ca="1">IF($L527=1,'Census Tract'!U523*'DAC Adjustment'!$O$5,'Census Tract'!U523)</f>
        <v>13.266939601302935</v>
      </c>
    </row>
    <row r="528" spans="1:26" x14ac:dyDescent="0.25">
      <c r="A528" s="193">
        <v>51</v>
      </c>
      <c r="B528" s="53" t="s">
        <v>52</v>
      </c>
      <c r="C528" s="173">
        <v>41051004500</v>
      </c>
      <c r="D528" s="53">
        <v>2635</v>
      </c>
      <c r="E528" s="173">
        <f t="shared" si="33"/>
        <v>804606</v>
      </c>
      <c r="F528" s="53">
        <v>590062</v>
      </c>
      <c r="G528" s="53">
        <v>11048</v>
      </c>
      <c r="H528" s="53">
        <v>1708</v>
      </c>
      <c r="I528" s="53">
        <v>91250</v>
      </c>
      <c r="J528" s="194">
        <f t="shared" si="34"/>
        <v>0</v>
      </c>
      <c r="K528" s="172">
        <f>VLOOKUP($C528,'DAC Definition'!$A$6:$D$834,MATCH('DAC Definition'!$A$3,'DAC Definition'!$A$6:$D$6,0),FALSE)</f>
        <v>0</v>
      </c>
      <c r="L528" s="172">
        <f t="shared" si="35"/>
        <v>0</v>
      </c>
      <c r="M528" s="173">
        <f>'Census Tract'!G524</f>
        <v>1943</v>
      </c>
      <c r="N528" s="195">
        <f t="shared" si="32"/>
        <v>36.379675356149015</v>
      </c>
      <c r="O528" s="196">
        <f ca="1">IF($L528=1,'Census Tract'!J524*'DAC Adjustment'!$O$5,'Census Tract'!J524)</f>
        <v>4.1049592814263587</v>
      </c>
      <c r="P528" s="196">
        <f ca="1">IF($L528=1,'Census Tract'!K524*'DAC Adjustment'!$O$5,'Census Tract'!K524)</f>
        <v>20.399883910407627</v>
      </c>
      <c r="Q528" s="196">
        <f ca="1">IF($L528=1,'Census Tract'!L524*'DAC Adjustment'!$O$5,'Census Tract'!L524)</f>
        <v>93.867705466154149</v>
      </c>
      <c r="R528" s="196">
        <f ca="1">IF($L528=1,'Census Tract'!M524*'DAC Adjustment'!$O$5,'Census Tract'!M524)</f>
        <v>203.8740859679306</v>
      </c>
      <c r="S528" s="196">
        <f ca="1">IF($L528=1,'Census Tract'!N524*'DAC Adjustment'!$O$5,'Census Tract'!N524)</f>
        <v>0.46139770580287959</v>
      </c>
      <c r="T528" s="196">
        <f ca="1">IF($L528=1,'Census Tract'!O524*'DAC Adjustment'!$O$5,'Census Tract'!O524)</f>
        <v>2.1956004976126868</v>
      </c>
      <c r="U528" s="196">
        <f ca="1">IF($L528=1,'Census Tract'!P524*'DAC Adjustment'!$O$5,'Census Tract'!P524)</f>
        <v>10.013673754012769</v>
      </c>
      <c r="V528" s="196">
        <f ca="1">IF($L528=1,'Census Tract'!Q524*'DAC Adjustment'!$O$5,'Census Tract'!Q524)</f>
        <v>21.719834446607173</v>
      </c>
      <c r="W528" s="196">
        <f ca="1">IF($L528=1,'Census Tract'!R524*'DAC Adjustment'!$O$5,'Census Tract'!R524)</f>
        <v>0.19209526501549357</v>
      </c>
      <c r="X528" s="196">
        <f ca="1">IF($L528=1,'Census Tract'!S524*'DAC Adjustment'!$O$5,'Census Tract'!S524)</f>
        <v>0.91247850254887741</v>
      </c>
      <c r="Y528" s="196">
        <f ca="1">IF($L528=1,'Census Tract'!T524*'DAC Adjustment'!$O$5,'Census Tract'!T524)</f>
        <v>4.0036968386724663</v>
      </c>
      <c r="Z528" s="197">
        <f ca="1">IF($L528=1,'Census Tract'!U524*'DAC Adjustment'!$O$5,'Census Tract'!U524)</f>
        <v>8.6011557041480149</v>
      </c>
    </row>
    <row r="529" spans="1:26" x14ac:dyDescent="0.25">
      <c r="A529" s="193">
        <v>51</v>
      </c>
      <c r="B529" s="53" t="s">
        <v>52</v>
      </c>
      <c r="C529" s="173">
        <v>41051006702</v>
      </c>
      <c r="D529" s="53">
        <v>3574</v>
      </c>
      <c r="E529" s="173">
        <f t="shared" si="33"/>
        <v>804606</v>
      </c>
      <c r="F529" s="53">
        <v>590062</v>
      </c>
      <c r="G529" s="53">
        <v>11048</v>
      </c>
      <c r="H529" s="53">
        <v>1708</v>
      </c>
      <c r="I529" s="53">
        <v>77961</v>
      </c>
      <c r="J529" s="194">
        <f t="shared" si="34"/>
        <v>0</v>
      </c>
      <c r="K529" s="172">
        <f>VLOOKUP($C529,'DAC Definition'!$A$6:$D$834,MATCH('DAC Definition'!$A$3,'DAC Definition'!$A$6:$D$6,0),FALSE)</f>
        <v>0</v>
      </c>
      <c r="L529" s="172">
        <f t="shared" si="35"/>
        <v>0</v>
      </c>
      <c r="M529" s="173">
        <f>'Census Tract'!G525</f>
        <v>2397</v>
      </c>
      <c r="N529" s="195">
        <f t="shared" si="32"/>
        <v>44.880124461497267</v>
      </c>
      <c r="O529" s="196">
        <f ca="1">IF($L529=1,'Census Tract'!J525*'DAC Adjustment'!$O$5,'Census Tract'!J525)</f>
        <v>0.35505869592915562</v>
      </c>
      <c r="P529" s="196">
        <f ca="1">IF($L529=1,'Census Tract'!K525*'DAC Adjustment'!$O$5,'Census Tract'!K525)</f>
        <v>1.7644891658508002</v>
      </c>
      <c r="Q529" s="196">
        <f ca="1">IF($L529=1,'Census Tract'!L525*'DAC Adjustment'!$O$5,'Census Tract'!L525)</f>
        <v>8.1190927382583009</v>
      </c>
      <c r="R529" s="196">
        <f ca="1">IF($L529=1,'Census Tract'!M525*'DAC Adjustment'!$O$5,'Census Tract'!M525)</f>
        <v>17.63410112861569</v>
      </c>
      <c r="S529" s="196">
        <f ca="1">IF($L529=1,'Census Tract'!N525*'DAC Adjustment'!$O$5,'Census Tract'!N525)</f>
        <v>0.56920756603680001</v>
      </c>
      <c r="T529" s="196">
        <f ca="1">IF($L529=1,'Census Tract'!O525*'DAC Adjustment'!$O$5,'Census Tract'!O525)</f>
        <v>2.7086229504774115</v>
      </c>
      <c r="U529" s="196">
        <f ca="1">IF($L529=1,'Census Tract'!P525*'DAC Adjustment'!$O$5,'Census Tract'!P525)</f>
        <v>12.353461651244782</v>
      </c>
      <c r="V529" s="196">
        <f ca="1">IF($L529=1,'Census Tract'!Q525*'DAC Adjustment'!$O$5,'Census Tract'!Q525)</f>
        <v>26.794875537065053</v>
      </c>
      <c r="W529" s="196">
        <f ca="1">IF($L529=1,'Census Tract'!R525*'DAC Adjustment'!$O$5,'Census Tract'!R525)</f>
        <v>0.23698010820490897</v>
      </c>
      <c r="X529" s="196">
        <f ca="1">IF($L529=1,'Census Tract'!S525*'DAC Adjustment'!$O$5,'Census Tract'!S525)</f>
        <v>1.1256875813739884</v>
      </c>
      <c r="Y529" s="196">
        <f ca="1">IF($L529=1,'Census Tract'!T525*'DAC Adjustment'!$O$5,'Census Tract'!T525)</f>
        <v>4.9391977984034492</v>
      </c>
      <c r="Z529" s="197">
        <f ca="1">IF($L529=1,'Census Tract'!U525*'DAC Adjustment'!$O$5,'Census Tract'!U525)</f>
        <v>10.610895637078123</v>
      </c>
    </row>
    <row r="530" spans="1:26" x14ac:dyDescent="0.25">
      <c r="A530" s="193">
        <v>51</v>
      </c>
      <c r="B530" s="53" t="s">
        <v>52</v>
      </c>
      <c r="C530" s="173">
        <v>41051002702</v>
      </c>
      <c r="D530" s="53">
        <v>3393</v>
      </c>
      <c r="E530" s="173">
        <f t="shared" si="33"/>
        <v>804606</v>
      </c>
      <c r="F530" s="53">
        <v>590062</v>
      </c>
      <c r="G530" s="53">
        <v>11048</v>
      </c>
      <c r="H530" s="53">
        <v>1708</v>
      </c>
      <c r="I530" s="53">
        <v>48056</v>
      </c>
      <c r="J530" s="194">
        <f t="shared" si="34"/>
        <v>1</v>
      </c>
      <c r="K530" s="172">
        <f>VLOOKUP($C530,'DAC Definition'!$A$6:$D$834,MATCH('DAC Definition'!$A$3,'DAC Definition'!$A$6:$D$6,0),FALSE)</f>
        <v>0</v>
      </c>
      <c r="L530" s="172">
        <f t="shared" si="35"/>
        <v>1</v>
      </c>
      <c r="M530" s="173">
        <f>'Census Tract'!G526</f>
        <v>1910</v>
      </c>
      <c r="N530" s="195">
        <f t="shared" si="32"/>
        <v>35.761801302236037</v>
      </c>
      <c r="O530" s="196">
        <f ca="1">IF($L530=1,'Census Tract'!J526*'DAC Adjustment'!$O$5,'Census Tract'!J526)</f>
        <v>7.3615836814648619</v>
      </c>
      <c r="P530" s="196">
        <f ca="1">IF($L530=1,'Census Tract'!K526*'DAC Adjustment'!$O$5,'Census Tract'!K526)</f>
        <v>36.583907952054673</v>
      </c>
      <c r="Q530" s="196">
        <f ca="1">IF($L530=1,'Census Tract'!L526*'DAC Adjustment'!$O$5,'Census Tract'!L526)</f>
        <v>168.3366195379366</v>
      </c>
      <c r="R530" s="196">
        <f ca="1">IF($L530=1,'Census Tract'!M526*'DAC Adjustment'!$O$5,'Census Tract'!M526)</f>
        <v>365.61535485282178</v>
      </c>
      <c r="S530" s="196">
        <f ca="1">IF($L530=1,'Census Tract'!N526*'DAC Adjustment'!$O$5,'Census Tract'!N526)</f>
        <v>0.56695163283807259</v>
      </c>
      <c r="T530" s="196">
        <f ca="1">IF($L530=1,'Census Tract'!O526*'DAC Adjustment'!$O$5,'Census Tract'!O526)</f>
        <v>2.6978878991509476</v>
      </c>
      <c r="U530" s="196">
        <f ca="1">IF($L530=1,'Census Tract'!P526*'DAC Adjustment'!$O$5,'Census Tract'!P526)</f>
        <v>12.304501331809309</v>
      </c>
      <c r="V530" s="196">
        <f ca="1">IF($L530=1,'Census Tract'!Q526*'DAC Adjustment'!$O$5,'Census Tract'!Q526)</f>
        <v>26.688679743321995</v>
      </c>
      <c r="W530" s="196">
        <f ca="1">IF($L530=1,'Census Tract'!R526*'DAC Adjustment'!$O$5,'Census Tract'!R526)</f>
        <v>0.23604088791790578</v>
      </c>
      <c r="X530" s="196">
        <f ca="1">IF($L530=1,'Census Tract'!S526*'DAC Adjustment'!$O$5,'Census Tract'!S526)</f>
        <v>1.1212261579183969</v>
      </c>
      <c r="Y530" s="196">
        <f ca="1">IF($L530=1,'Census Tract'!T526*'DAC Adjustment'!$O$5,'Census Tract'!T526)</f>
        <v>4.9196223377923385</v>
      </c>
      <c r="Z530" s="197">
        <f ca="1">IF($L530=1,'Census Tract'!U526*'DAC Adjustment'!$O$5,'Census Tract'!U526)</f>
        <v>10.568841607644563</v>
      </c>
    </row>
    <row r="531" spans="1:26" x14ac:dyDescent="0.25">
      <c r="A531" s="193">
        <v>51</v>
      </c>
      <c r="B531" s="53" t="s">
        <v>52</v>
      </c>
      <c r="C531" s="173">
        <v>41051000200</v>
      </c>
      <c r="D531" s="53">
        <v>6389</v>
      </c>
      <c r="E531" s="173">
        <f t="shared" si="33"/>
        <v>804606</v>
      </c>
      <c r="F531" s="53">
        <v>590062</v>
      </c>
      <c r="G531" s="53">
        <v>11048</v>
      </c>
      <c r="H531" s="53">
        <v>1708</v>
      </c>
      <c r="I531" s="53">
        <v>66910</v>
      </c>
      <c r="J531" s="194">
        <f t="shared" si="34"/>
        <v>0</v>
      </c>
      <c r="K531" s="172">
        <f>VLOOKUP($C531,'DAC Definition'!$A$6:$D$834,MATCH('DAC Definition'!$A$3,'DAC Definition'!$A$6:$D$6,0),FALSE)</f>
        <v>0</v>
      </c>
      <c r="L531" s="172">
        <f t="shared" si="35"/>
        <v>0</v>
      </c>
      <c r="M531" s="173">
        <f>'Census Tract'!G527</f>
        <v>4303</v>
      </c>
      <c r="N531" s="195">
        <f t="shared" si="32"/>
        <v>80.567031939016573</v>
      </c>
      <c r="O531" s="196">
        <f ca="1">IF($L531=1,'Census Tract'!J527*'DAC Adjustment'!$O$5,'Census Tract'!J527)</f>
        <v>0.74867806828503192</v>
      </c>
      <c r="P531" s="196">
        <f ca="1">IF($L531=1,'Census Tract'!K527*'DAC Adjustment'!$O$5,'Census Tract'!K527)</f>
        <v>3.7206083257361726</v>
      </c>
      <c r="Q531" s="196">
        <f ca="1">IF($L531=1,'Census Tract'!L527*'DAC Adjustment'!$O$5,'Census Tract'!L527)</f>
        <v>17.119948721715318</v>
      </c>
      <c r="R531" s="196">
        <f ca="1">IF($L531=1,'Census Tract'!M527*'DAC Adjustment'!$O$5,'Census Tract'!M527)</f>
        <v>37.183330306460448</v>
      </c>
      <c r="S531" s="196">
        <f ca="1">IF($L531=1,'Census Tract'!N527*'DAC Adjustment'!$O$5,'Census Tract'!N527)</f>
        <v>1.0218190056972676</v>
      </c>
      <c r="T531" s="196">
        <f ca="1">IF($L531=1,'Census Tract'!O527*'DAC Adjustment'!$O$5,'Census Tract'!O527)</f>
        <v>4.8624132481870257</v>
      </c>
      <c r="U531" s="196">
        <f ca="1">IF($L531=1,'Census Tract'!P527*'DAC Adjustment'!$O$5,'Census Tract'!P527)</f>
        <v>22.176447845350975</v>
      </c>
      <c r="V531" s="196">
        <f ca="1">IF($L531=1,'Census Tract'!Q527*'DAC Adjustment'!$O$5,'Census Tract'!Q527)</f>
        <v>48.101105313304508</v>
      </c>
      <c r="W531" s="196">
        <f ca="1">IF($L531=1,'Census Tract'!R527*'DAC Adjustment'!$O$5,'Census Tract'!R527)</f>
        <v>0.42541735736575853</v>
      </c>
      <c r="X531" s="196">
        <f ca="1">IF($L531=1,'Census Tract'!S527*'DAC Adjustment'!$O$5,'Census Tract'!S527)</f>
        <v>2.0207900136221406</v>
      </c>
      <c r="Y531" s="196">
        <f ca="1">IF($L531=1,'Census Tract'!T527*'DAC Adjustment'!$O$5,'Census Tract'!T527)</f>
        <v>8.8666533694326404</v>
      </c>
      <c r="Z531" s="197">
        <f ca="1">IF($L531=1,'Census Tract'!U527*'DAC Adjustment'!$O$5,'Census Tract'!U527)</f>
        <v>19.048261963432271</v>
      </c>
    </row>
    <row r="532" spans="1:26" x14ac:dyDescent="0.25">
      <c r="A532" s="193">
        <v>51</v>
      </c>
      <c r="B532" s="53" t="s">
        <v>52</v>
      </c>
      <c r="C532" s="173">
        <v>41051003901</v>
      </c>
      <c r="D532" s="53">
        <v>7643</v>
      </c>
      <c r="E532" s="173">
        <f t="shared" si="33"/>
        <v>804606</v>
      </c>
      <c r="F532" s="53">
        <v>590062</v>
      </c>
      <c r="G532" s="53">
        <v>11048</v>
      </c>
      <c r="H532" s="53">
        <v>1708</v>
      </c>
      <c r="I532" s="53">
        <v>85336</v>
      </c>
      <c r="J532" s="194">
        <f t="shared" si="34"/>
        <v>0</v>
      </c>
      <c r="K532" s="172">
        <f>VLOOKUP($C532,'DAC Definition'!$A$6:$D$834,MATCH('DAC Definition'!$A$3,'DAC Definition'!$A$6:$D$6,0),FALSE)</f>
        <v>0</v>
      </c>
      <c r="L532" s="172">
        <f t="shared" si="35"/>
        <v>0</v>
      </c>
      <c r="M532" s="173">
        <f>'Census Tract'!G528</f>
        <v>5098</v>
      </c>
      <c r="N532" s="195">
        <f t="shared" si="32"/>
        <v>95.452179601465616</v>
      </c>
      <c r="O532" s="196">
        <f ca="1">IF($L532=1,'Census Tract'!J528*'DAC Adjustment'!$O$5,'Census Tract'!J528)</f>
        <v>0.29045704321425986</v>
      </c>
      <c r="P532" s="196">
        <f ca="1">IF($L532=1,'Census Tract'!K528*'DAC Adjustment'!$O$5,'Census Tract'!K528)</f>
        <v>1.4434467083123612</v>
      </c>
      <c r="Q532" s="196">
        <f ca="1">IF($L532=1,'Census Tract'!L528*'DAC Adjustment'!$O$5,'Census Tract'!L528)</f>
        <v>6.641853015782532</v>
      </c>
      <c r="R532" s="196">
        <f ca="1">IF($L532=1,'Census Tract'!M528*'DAC Adjustment'!$O$5,'Census Tract'!M528)</f>
        <v>14.425639851335825</v>
      </c>
      <c r="S532" s="196">
        <f ca="1">IF($L532=1,'Census Tract'!N528*'DAC Adjustment'!$O$5,'Census Tract'!N528)</f>
        <v>1.2106049944328772</v>
      </c>
      <c r="T532" s="196">
        <f ca="1">IF($L532=1,'Census Tract'!O528*'DAC Adjustment'!$O$5,'Census Tract'!O528)</f>
        <v>5.7607675434016876</v>
      </c>
      <c r="U532" s="196">
        <f ca="1">IF($L532=1,'Census Tract'!P528*'DAC Adjustment'!$O$5,'Census Tract'!P528)</f>
        <v>26.273653524424653</v>
      </c>
      <c r="V532" s="196">
        <f ca="1">IF($L532=1,'Census Tract'!Q528*'DAC Adjustment'!$O$5,'Census Tract'!Q528)</f>
        <v>56.988016473908068</v>
      </c>
      <c r="W532" s="196">
        <f ca="1">IF($L532=1,'Census Tract'!R528*'DAC Adjustment'!$O$5,'Census Tract'!R528)</f>
        <v>0.50401526559391985</v>
      </c>
      <c r="X532" s="196">
        <f ca="1">IF($L532=1,'Census Tract'!S528*'DAC Adjustment'!$O$5,'Census Tract'!S528)</f>
        <v>2.3941407133269057</v>
      </c>
      <c r="Y532" s="196">
        <f ca="1">IF($L532=1,'Census Tract'!T528*'DAC Adjustment'!$O$5,'Census Tract'!T528)</f>
        <v>10.504810336362446</v>
      </c>
      <c r="Z532" s="197">
        <f ca="1">IF($L532=1,'Census Tract'!U528*'DAC Adjustment'!$O$5,'Census Tract'!U528)</f>
        <v>22.56752021603015</v>
      </c>
    </row>
    <row r="533" spans="1:26" x14ac:dyDescent="0.25">
      <c r="A533" s="193">
        <v>51</v>
      </c>
      <c r="B533" s="53" t="s">
        <v>52</v>
      </c>
      <c r="C533" s="173">
        <v>41051010200</v>
      </c>
      <c r="D533" s="53">
        <v>6148</v>
      </c>
      <c r="E533" s="173">
        <f t="shared" si="33"/>
        <v>804606</v>
      </c>
      <c r="F533" s="53">
        <v>590062</v>
      </c>
      <c r="G533" s="53">
        <v>11048</v>
      </c>
      <c r="H533" s="53">
        <v>1708</v>
      </c>
      <c r="I533" s="53">
        <v>67845</v>
      </c>
      <c r="J533" s="194">
        <f t="shared" si="34"/>
        <v>0</v>
      </c>
      <c r="K533" s="172">
        <f>VLOOKUP($C533,'DAC Definition'!$A$6:$D$834,MATCH('DAC Definition'!$A$3,'DAC Definition'!$A$6:$D$6,0),FALSE)</f>
        <v>0</v>
      </c>
      <c r="L533" s="172">
        <f t="shared" si="35"/>
        <v>0</v>
      </c>
      <c r="M533" s="173">
        <f>'Census Tract'!G529</f>
        <v>4469</v>
      </c>
      <c r="N533" s="195">
        <f t="shared" si="32"/>
        <v>83.675125664760657</v>
      </c>
      <c r="O533" s="196">
        <f ca="1">IF($L533=1,'Census Tract'!J529*'DAC Adjustment'!$O$5,'Census Tract'!J529)</f>
        <v>10.163993360476928</v>
      </c>
      <c r="P533" s="196">
        <f ca="1">IF($L533=1,'Census Tract'!K529*'DAC Adjustment'!$O$5,'Census Tract'!K529)</f>
        <v>50.510679986047734</v>
      </c>
      <c r="Q533" s="196">
        <f ca="1">IF($L533=1,'Census Tract'!L529*'DAC Adjustment'!$O$5,'Census Tract'!L529)</f>
        <v>232.41904966952114</v>
      </c>
      <c r="R533" s="196">
        <f ca="1">IF($L533=1,'Census Tract'!M529*'DAC Adjustment'!$O$5,'Census Tract'!M529)</f>
        <v>504.79790762536538</v>
      </c>
      <c r="S533" s="196">
        <f ca="1">IF($L533=1,'Census Tract'!N529*'DAC Adjustment'!$O$5,'Census Tract'!N529)</f>
        <v>1.0612384700118729</v>
      </c>
      <c r="T533" s="196">
        <f ca="1">IF($L533=1,'Census Tract'!O529*'DAC Adjustment'!$O$5,'Census Tract'!O529)</f>
        <v>5.0499941450494585</v>
      </c>
      <c r="U533" s="196">
        <f ca="1">IF($L533=1,'Census Tract'!P529*'DAC Adjustment'!$O$5,'Census Tract'!P529)</f>
        <v>23.0319650060129</v>
      </c>
      <c r="V533" s="196">
        <f ca="1">IF($L533=1,'Census Tract'!Q529*'DAC Adjustment'!$O$5,'Census Tract'!Q529)</f>
        <v>49.956737077656953</v>
      </c>
      <c r="W533" s="196">
        <f ca="1">IF($L533=1,'Census Tract'!R529*'DAC Adjustment'!$O$5,'Census Tract'!R529)</f>
        <v>0.44182899606497211</v>
      </c>
      <c r="X533" s="196">
        <f ca="1">IF($L533=1,'Census Tract'!S529*'DAC Adjustment'!$O$5,'Census Tract'!S529)</f>
        <v>2.0987475182145823</v>
      </c>
      <c r="Y533" s="196">
        <f ca="1">IF($L533=1,'Census Tract'!T529*'DAC Adjustment'!$O$5,'Census Tract'!T529)</f>
        <v>9.2087087864267883</v>
      </c>
      <c r="Z533" s="197">
        <f ca="1">IF($L533=1,'Census Tract'!U529*'DAC Adjustment'!$O$5,'Census Tract'!U529)</f>
        <v>19.783100793534469</v>
      </c>
    </row>
    <row r="534" spans="1:26" x14ac:dyDescent="0.25">
      <c r="A534" s="193">
        <v>51</v>
      </c>
      <c r="B534" s="53" t="s">
        <v>52</v>
      </c>
      <c r="C534" s="173">
        <v>41051004800</v>
      </c>
      <c r="D534" s="53">
        <v>3007</v>
      </c>
      <c r="E534" s="173">
        <f t="shared" si="33"/>
        <v>804606</v>
      </c>
      <c r="F534" s="53">
        <v>590062</v>
      </c>
      <c r="G534" s="53">
        <v>11048</v>
      </c>
      <c r="H534" s="53">
        <v>1708</v>
      </c>
      <c r="I534" s="53">
        <v>51304</v>
      </c>
      <c r="J534" s="194">
        <f t="shared" si="34"/>
        <v>0</v>
      </c>
      <c r="K534" s="172">
        <f>VLOOKUP($C534,'DAC Definition'!$A$6:$D$834,MATCH('DAC Definition'!$A$3,'DAC Definition'!$A$6:$D$6,0),FALSE)</f>
        <v>0</v>
      </c>
      <c r="L534" s="172">
        <f t="shared" si="35"/>
        <v>0</v>
      </c>
      <c r="M534" s="173">
        <f>'Census Tract'!G530</f>
        <v>1381</v>
      </c>
      <c r="N534" s="195">
        <f t="shared" si="32"/>
        <v>25.857092983449196</v>
      </c>
      <c r="O534" s="196">
        <f ca="1">IF($L534=1,'Census Tract'!J530*'DAC Adjustment'!$O$5,'Census Tract'!J530)</f>
        <v>2.0442166386217391</v>
      </c>
      <c r="P534" s="196">
        <f ca="1">IF($L534=1,'Census Tract'!K530*'DAC Adjustment'!$O$5,'Census Tract'!K530)</f>
        <v>10.15887838505355</v>
      </c>
      <c r="Q534" s="196">
        <f ca="1">IF($L534=1,'Census Tract'!L530*'DAC Adjustment'!$O$5,'Census Tract'!L530)</f>
        <v>46.744903466248779</v>
      </c>
      <c r="R534" s="196">
        <f ca="1">IF($L534=1,'Census Tract'!M530*'DAC Adjustment'!$O$5,'Census Tract'!M530)</f>
        <v>101.52665840198765</v>
      </c>
      <c r="S534" s="196">
        <f ca="1">IF($L534=1,'Census Tract'!N530*'DAC Adjustment'!$O$5,'Census Tract'!N530)</f>
        <v>0.32794144709921602</v>
      </c>
      <c r="T534" s="196">
        <f ca="1">IF($L534=1,'Census Tract'!O530*'DAC Adjustment'!$O$5,'Census Tract'!O530)</f>
        <v>1.5605374612471028</v>
      </c>
      <c r="U534" s="196">
        <f ca="1">IF($L534=1,'Census Tract'!P530*'DAC Adjustment'!$O$5,'Census Tract'!P530)</f>
        <v>7.1172843305669762</v>
      </c>
      <c r="V534" s="196">
        <f ca="1">IF($L534=1,'Census Tract'!Q530*'DAC Adjustment'!$O$5,'Census Tract'!Q530)</f>
        <v>15.437514858859757</v>
      </c>
      <c r="W534" s="196">
        <f ca="1">IF($L534=1,'Census Tract'!R530*'DAC Adjustment'!$O$5,'Census Tract'!R530)</f>
        <v>0.13653297014225252</v>
      </c>
      <c r="X534" s="196">
        <f ca="1">IF($L534=1,'Census Tract'!S530*'DAC Adjustment'!$O$5,'Census Tract'!S530)</f>
        <v>0.64855008338651554</v>
      </c>
      <c r="Y534" s="196">
        <f ca="1">IF($L534=1,'Census Tract'!T530*'DAC Adjustment'!$O$5,'Census Tract'!T530)</f>
        <v>2.8456538004151701</v>
      </c>
      <c r="Z534" s="197">
        <f ca="1">IF($L534=1,'Census Tract'!U530*'DAC Adjustment'!$O$5,'Census Tract'!U530)</f>
        <v>6.113327857657441</v>
      </c>
    </row>
    <row r="535" spans="1:26" x14ac:dyDescent="0.25">
      <c r="A535" s="193">
        <v>51</v>
      </c>
      <c r="B535" s="53" t="s">
        <v>52</v>
      </c>
      <c r="C535" s="173">
        <v>41051002801</v>
      </c>
      <c r="D535" s="53">
        <v>3017</v>
      </c>
      <c r="E535" s="173">
        <f t="shared" si="33"/>
        <v>804606</v>
      </c>
      <c r="F535" s="53">
        <v>590062</v>
      </c>
      <c r="G535" s="53">
        <v>11048</v>
      </c>
      <c r="H535" s="53">
        <v>1708</v>
      </c>
      <c r="I535" s="53">
        <v>87689</v>
      </c>
      <c r="J535" s="194">
        <f t="shared" si="34"/>
        <v>0</v>
      </c>
      <c r="K535" s="172">
        <f>VLOOKUP($C535,'DAC Definition'!$A$6:$D$834,MATCH('DAC Definition'!$A$3,'DAC Definition'!$A$6:$D$6,0),FALSE)</f>
        <v>0</v>
      </c>
      <c r="L535" s="172">
        <f t="shared" si="35"/>
        <v>0</v>
      </c>
      <c r="M535" s="173">
        <f>'Census Tract'!G531</f>
        <v>2166</v>
      </c>
      <c r="N535" s="195">
        <f t="shared" si="32"/>
        <v>40.555006084106417</v>
      </c>
      <c r="O535" s="196">
        <f ca="1">IF($L535=1,'Census Tract'!J531*'DAC Adjustment'!$O$5,'Census Tract'!J531)</f>
        <v>0.38510597626166526</v>
      </c>
      <c r="P535" s="196">
        <f ca="1">IF($L535=1,'Census Tract'!K531*'DAC Adjustment'!$O$5,'Census Tract'!K531)</f>
        <v>1.9138112391244928</v>
      </c>
      <c r="Q535" s="196">
        <f ca="1">IF($L535=1,'Census Tract'!L531*'DAC Adjustment'!$O$5,'Census Tract'!L531)</f>
        <v>8.8061809812702876</v>
      </c>
      <c r="R535" s="196">
        <f ca="1">IF($L535=1,'Census Tract'!M531*'DAC Adjustment'!$O$5,'Census Tract'!M531)</f>
        <v>19.126408699443534</v>
      </c>
      <c r="S535" s="196">
        <f ca="1">IF($L535=1,'Census Tract'!N531*'DAC Adjustment'!$O$5,'Census Tract'!N531)</f>
        <v>0.5143527693098493</v>
      </c>
      <c r="T535" s="196">
        <f ca="1">IF($L535=1,'Census Tract'!O531*'DAC Adjustment'!$O$5,'Census Tract'!O531)</f>
        <v>2.4475917024339062</v>
      </c>
      <c r="U535" s="196">
        <f ca="1">IF($L535=1,'Census Tract'!P531*'DAC Adjustment'!$O$5,'Census Tract'!P531)</f>
        <v>11.162952831287525</v>
      </c>
      <c r="V535" s="196">
        <f ca="1">IF($L535=1,'Census Tract'!Q531*'DAC Adjustment'!$O$5,'Census Tract'!Q531)</f>
        <v>24.212640973417983</v>
      </c>
      <c r="W535" s="196">
        <f ca="1">IF($L535=1,'Census Tract'!R531*'DAC Adjustment'!$O$5,'Census Tract'!R531)</f>
        <v>0.21414222543672626</v>
      </c>
      <c r="X535" s="196">
        <f ca="1">IF($L535=1,'Census Tract'!S531*'DAC Adjustment'!$O$5,'Census Tract'!S531)</f>
        <v>1.0172045478748681</v>
      </c>
      <c r="Y535" s="196">
        <f ca="1">IF($L535=1,'Census Tract'!T531*'DAC Adjustment'!$O$5,'Census Tract'!T531)</f>
        <v>4.4632050193332793</v>
      </c>
      <c r="Z535" s="197">
        <f ca="1">IF($L535=1,'Census Tract'!U531*'DAC Adjustment'!$O$5,'Census Tract'!U531)</f>
        <v>9.5883187108515706</v>
      </c>
    </row>
    <row r="536" spans="1:26" x14ac:dyDescent="0.25">
      <c r="A536" s="193">
        <v>51</v>
      </c>
      <c r="B536" s="53" t="s">
        <v>52</v>
      </c>
      <c r="C536" s="173">
        <v>41051004601</v>
      </c>
      <c r="D536" s="53">
        <v>3253</v>
      </c>
      <c r="E536" s="173">
        <f t="shared" si="33"/>
        <v>804606</v>
      </c>
      <c r="F536" s="53">
        <v>590062</v>
      </c>
      <c r="G536" s="53">
        <v>11048</v>
      </c>
      <c r="H536" s="53">
        <v>1708</v>
      </c>
      <c r="I536" s="53">
        <v>161328</v>
      </c>
      <c r="J536" s="194">
        <f t="shared" si="34"/>
        <v>0</v>
      </c>
      <c r="K536" s="172">
        <f>VLOOKUP($C536,'DAC Definition'!$A$6:$D$834,MATCH('DAC Definition'!$A$3,'DAC Definition'!$A$6:$D$6,0),FALSE)</f>
        <v>0</v>
      </c>
      <c r="L536" s="172">
        <f t="shared" si="35"/>
        <v>0</v>
      </c>
      <c r="M536" s="173">
        <f>'Census Tract'!G532</f>
        <v>2713</v>
      </c>
      <c r="N536" s="195">
        <f t="shared" si="32"/>
        <v>50.796736614118515</v>
      </c>
      <c r="O536" s="196">
        <f ca="1">IF($L536=1,'Census Tract'!J532*'DAC Adjustment'!$O$5,'Census Tract'!J532)</f>
        <v>0.71712842393589671</v>
      </c>
      <c r="P536" s="196">
        <f ca="1">IF($L536=1,'Census Tract'!K532*'DAC Adjustment'!$O$5,'Census Tract'!K532)</f>
        <v>3.5638201487987953</v>
      </c>
      <c r="Q536" s="196">
        <f ca="1">IF($L536=1,'Census Tract'!L532*'DAC Adjustment'!$O$5,'Census Tract'!L532)</f>
        <v>16.398506066552731</v>
      </c>
      <c r="R536" s="196">
        <f ca="1">IF($L536=1,'Census Tract'!M532*'DAC Adjustment'!$O$5,'Census Tract'!M532)</f>
        <v>35.616407357091205</v>
      </c>
      <c r="S536" s="196">
        <f ca="1">IF($L536=1,'Census Tract'!N532*'DAC Adjustment'!$O$5,'Census Tract'!N532)</f>
        <v>0.64424702822604862</v>
      </c>
      <c r="T536" s="196">
        <f ca="1">IF($L536=1,'Census Tract'!O532*'DAC Adjustment'!$O$5,'Census Tract'!O532)</f>
        <v>3.065704657757705</v>
      </c>
      <c r="U536" s="196">
        <f ca="1">IF($L536=1,'Census Tract'!P532*'DAC Adjustment'!$O$5,'Census Tract'!P532)</f>
        <v>13.982036487203628</v>
      </c>
      <c r="V536" s="196">
        <f ca="1">IF($L536=1,'Census Tract'!Q532*'DAC Adjustment'!$O$5,'Census Tract'!Q532)</f>
        <v>30.327282992097413</v>
      </c>
      <c r="W536" s="196">
        <f ca="1">IF($L536=1,'Census Tract'!R532*'DAC Adjustment'!$O$5,'Census Tract'!R532)</f>
        <v>0.26822154090943601</v>
      </c>
      <c r="X536" s="196">
        <f ca="1">IF($L536=1,'Census Tract'!S532*'DAC Adjustment'!$O$5,'Census Tract'!S532)</f>
        <v>1.2740886142126118</v>
      </c>
      <c r="Y536" s="196">
        <f ca="1">IF($L536=1,'Census Tract'!T532*'DAC Adjustment'!$O$5,'Census Tract'!T532)</f>
        <v>5.590339435573032</v>
      </c>
      <c r="Z536" s="197">
        <f ca="1">IF($L536=1,'Census Tract'!U532*'DAC Adjustment'!$O$5,'Census Tract'!U532)</f>
        <v>12.009745458236525</v>
      </c>
    </row>
    <row r="537" spans="1:26" x14ac:dyDescent="0.25">
      <c r="A537" s="193">
        <v>51</v>
      </c>
      <c r="B537" s="53" t="s">
        <v>52</v>
      </c>
      <c r="C537" s="173">
        <v>41051009201</v>
      </c>
      <c r="D537" s="53">
        <v>7868</v>
      </c>
      <c r="E537" s="173">
        <f t="shared" si="33"/>
        <v>804606</v>
      </c>
      <c r="F537" s="53">
        <v>590062</v>
      </c>
      <c r="G537" s="53">
        <v>11048</v>
      </c>
      <c r="H537" s="53">
        <v>1708</v>
      </c>
      <c r="I537" s="53">
        <v>50694</v>
      </c>
      <c r="J537" s="194">
        <f t="shared" si="34"/>
        <v>0</v>
      </c>
      <c r="K537" s="172">
        <f>VLOOKUP($C537,'DAC Definition'!$A$6:$D$834,MATCH('DAC Definition'!$A$3,'DAC Definition'!$A$6:$D$6,0),FALSE)</f>
        <v>1</v>
      </c>
      <c r="L537" s="172">
        <f t="shared" si="35"/>
        <v>0</v>
      </c>
      <c r="M537" s="173">
        <f>'Census Tract'!G533</f>
        <v>4726</v>
      </c>
      <c r="N537" s="195">
        <f t="shared" si="32"/>
        <v>88.487053902810217</v>
      </c>
      <c r="O537" s="196">
        <f ca="1">IF($L537=1,'Census Tract'!J533*'DAC Adjustment'!$O$5,'Census Tract'!J533)</f>
        <v>0.95550351457380656</v>
      </c>
      <c r="P537" s="196">
        <f ca="1">IF($L537=1,'Census Tract'!K533*'DAC Adjustment'!$O$5,'Census Tract'!K533)</f>
        <v>4.7484419301034233</v>
      </c>
      <c r="Q537" s="196">
        <f ca="1">IF($L537=1,'Census Tract'!L533*'DAC Adjustment'!$O$5,'Census Tract'!L533)</f>
        <v>21.849406127781155</v>
      </c>
      <c r="R537" s="196">
        <f ca="1">IF($L537=1,'Census Tract'!M533*'DAC Adjustment'!$O$5,'Census Tract'!M533)</f>
        <v>47.455380752325439</v>
      </c>
      <c r="S537" s="196">
        <f ca="1">IF($L537=1,'Census Tract'!N533*'DAC Adjustment'!$O$5,'Census Tract'!N533)</f>
        <v>1.1222673997037618</v>
      </c>
      <c r="T537" s="196">
        <f ca="1">IF($L537=1,'Census Tract'!O533*'DAC Adjustment'!$O$5,'Census Tract'!O533)</f>
        <v>5.3404055335653933</v>
      </c>
      <c r="U537" s="196">
        <f ca="1">IF($L537=1,'Census Tract'!P533*'DAC Adjustment'!$O$5,'Census Tract'!P533)</f>
        <v>24.356470489688292</v>
      </c>
      <c r="V537" s="196">
        <f ca="1">IF($L537=1,'Census Tract'!Q533*'DAC Adjustment'!$O$5,'Census Tract'!Q533)</f>
        <v>52.829612761021878</v>
      </c>
      <c r="W537" s="196">
        <f ca="1">IF($L537=1,'Census Tract'!R533*'DAC Adjustment'!$O$5,'Census Tract'!R533)</f>
        <v>0.46723737646074248</v>
      </c>
      <c r="X537" s="196">
        <f ca="1">IF($L537=1,'Census Tract'!S533*'DAC Adjustment'!$O$5,'Census Tract'!S533)</f>
        <v>2.2194407632763742</v>
      </c>
      <c r="Y537" s="196">
        <f ca="1">IF($L537=1,'Census Tract'!T533*'DAC Adjustment'!$O$5,'Census Tract'!T533)</f>
        <v>9.738276510327367</v>
      </c>
      <c r="Z537" s="197">
        <f ca="1">IF($L537=1,'Census Tract'!U533*'DAC Adjustment'!$O$5,'Census Tract'!U533)</f>
        <v>20.920772958210765</v>
      </c>
    </row>
    <row r="538" spans="1:26" x14ac:dyDescent="0.25">
      <c r="A538" s="193">
        <v>51</v>
      </c>
      <c r="B538" s="53" t="s">
        <v>52</v>
      </c>
      <c r="C538" s="173">
        <v>41051009701</v>
      </c>
      <c r="D538" s="53">
        <v>5819</v>
      </c>
      <c r="E538" s="173">
        <f t="shared" si="33"/>
        <v>804606</v>
      </c>
      <c r="F538" s="53">
        <v>590062</v>
      </c>
      <c r="G538" s="53">
        <v>11048</v>
      </c>
      <c r="H538" s="53">
        <v>1708</v>
      </c>
      <c r="I538" s="53">
        <v>45600</v>
      </c>
      <c r="J538" s="194">
        <f t="shared" si="34"/>
        <v>1</v>
      </c>
      <c r="K538" s="172">
        <f>VLOOKUP($C538,'DAC Definition'!$A$6:$D$834,MATCH('DAC Definition'!$A$3,'DAC Definition'!$A$6:$D$6,0),FALSE)</f>
        <v>1</v>
      </c>
      <c r="L538" s="172">
        <f t="shared" si="35"/>
        <v>1</v>
      </c>
      <c r="M538" s="173">
        <f>'Census Tract'!G534</f>
        <v>3605</v>
      </c>
      <c r="N538" s="195">
        <f t="shared" si="32"/>
        <v>67.498059525948122</v>
      </c>
      <c r="O538" s="196">
        <f ca="1">IF($L538=1,'Census Tract'!J534*'DAC Adjustment'!$O$5,'Census Tract'!J534)</f>
        <v>0.34116182877536988</v>
      </c>
      <c r="P538" s="196">
        <f ca="1">IF($L538=1,'Census Tract'!K534*'DAC Adjustment'!$O$5,'Census Tract'!K534)</f>
        <v>1.6954277069617174</v>
      </c>
      <c r="Q538" s="196">
        <f ca="1">IF($L538=1,'Census Tract'!L534*'DAC Adjustment'!$O$5,'Census Tract'!L534)</f>
        <v>7.8013144258652574</v>
      </c>
      <c r="R538" s="196">
        <f ca="1">IF($L538=1,'Census Tract'!M534*'DAC Adjustment'!$O$5,'Census Tract'!M534)</f>
        <v>16.943908877107813</v>
      </c>
      <c r="S538" s="196">
        <f ca="1">IF($L538=1,'Census Tract'!N534*'DAC Adjustment'!$O$5,'Census Tract'!N534)</f>
        <v>1.0700841028174093</v>
      </c>
      <c r="T538" s="196">
        <f ca="1">IF($L538=1,'Census Tract'!O534*'DAC Adjustment'!$O$5,'Census Tract'!O534)</f>
        <v>5.0920868463032276</v>
      </c>
      <c r="U538" s="196">
        <f ca="1">IF($L538=1,'Census Tract'!P534*'DAC Adjustment'!$O$5,'Census Tract'!P534)</f>
        <v>23.223940995378307</v>
      </c>
      <c r="V538" s="196">
        <f ca="1">IF($L538=1,'Census Tract'!Q534*'DAC Adjustment'!$O$5,'Census Tract'!Q534)</f>
        <v>50.3731363741758</v>
      </c>
      <c r="W538" s="196">
        <f ca="1">IF($L538=1,'Census Tract'!R534*'DAC Adjustment'!$O$5,'Census Tract'!R534)</f>
        <v>0.44551172824295826</v>
      </c>
      <c r="X538" s="196">
        <f ca="1">IF($L538=1,'Census Tract'!S534*'DAC Adjustment'!$O$5,'Census Tract'!S534)</f>
        <v>2.1162409943957177</v>
      </c>
      <c r="Y538" s="196">
        <f ca="1">IF($L538=1,'Census Tract'!T534*'DAC Adjustment'!$O$5,'Census Tract'!T534)</f>
        <v>9.2854651977703551</v>
      </c>
      <c r="Z538" s="197">
        <f ca="1">IF($L538=1,'Census Tract'!U534*'DAC Adjustment'!$O$5,'Census Tract'!U534)</f>
        <v>19.947996856313427</v>
      </c>
    </row>
    <row r="539" spans="1:26" x14ac:dyDescent="0.25">
      <c r="A539" s="193">
        <v>51</v>
      </c>
      <c r="B539" s="53" t="s">
        <v>52</v>
      </c>
      <c r="C539" s="173">
        <v>41051001000</v>
      </c>
      <c r="D539" s="53">
        <v>6139</v>
      </c>
      <c r="E539" s="173">
        <f t="shared" si="33"/>
        <v>804606</v>
      </c>
      <c r="F539" s="53">
        <v>590062</v>
      </c>
      <c r="G539" s="53">
        <v>11048</v>
      </c>
      <c r="H539" s="53">
        <v>1708</v>
      </c>
      <c r="I539" s="53">
        <v>82217</v>
      </c>
      <c r="J539" s="194">
        <f t="shared" si="34"/>
        <v>0</v>
      </c>
      <c r="K539" s="172">
        <f>VLOOKUP($C539,'DAC Definition'!$A$6:$D$834,MATCH('DAC Definition'!$A$3,'DAC Definition'!$A$6:$D$6,0),FALSE)</f>
        <v>0</v>
      </c>
      <c r="L539" s="172">
        <f t="shared" si="35"/>
        <v>0</v>
      </c>
      <c r="M539" s="173">
        <f>'Census Tract'!G535</f>
        <v>3678</v>
      </c>
      <c r="N539" s="195">
        <f t="shared" si="32"/>
        <v>68.864871827028352</v>
      </c>
      <c r="O539" s="196">
        <f ca="1">IF($L539=1,'Census Tract'!J535*'DAC Adjustment'!$O$5,'Census Tract'!J535)</f>
        <v>3.6878028728100163</v>
      </c>
      <c r="P539" s="196">
        <f ca="1">IF($L539=1,'Census Tract'!K535*'DAC Adjustment'!$O$5,'Census Tract'!K535)</f>
        <v>18.326795793124528</v>
      </c>
      <c r="Q539" s="196">
        <f ca="1">IF($L539=1,'Census Tract'!L535*'DAC Adjustment'!$O$5,'Census Tract'!L535)</f>
        <v>84.328630359004407</v>
      </c>
      <c r="R539" s="196">
        <f ca="1">IF($L539=1,'Census Tract'!M535*'DAC Adjustment'!$O$5,'Census Tract'!M535)</f>
        <v>183.15588252627069</v>
      </c>
      <c r="S539" s="196">
        <f ca="1">IF($L539=1,'Census Tract'!N535*'DAC Adjustment'!$O$5,'Census Tract'!N535)</f>
        <v>0.87340234788625393</v>
      </c>
      <c r="T539" s="196">
        <f ca="1">IF($L539=1,'Census Tract'!O535*'DAC Adjustment'!$O$5,'Census Tract'!O535)</f>
        <v>4.1561598714459409</v>
      </c>
      <c r="U539" s="196">
        <f ca="1">IF($L539=1,'Census Tract'!P535*'DAC Adjustment'!$O$5,'Census Tract'!P535)</f>
        <v>18.955374198280477</v>
      </c>
      <c r="V539" s="196">
        <f ca="1">IF($L539=1,'Census Tract'!Q535*'DAC Adjustment'!$O$5,'Census Tract'!Q535)</f>
        <v>41.114539935471534</v>
      </c>
      <c r="W539" s="196">
        <f ca="1">IF($L539=1,'Census Tract'!R535*'DAC Adjustment'!$O$5,'Census Tract'!R535)</f>
        <v>0.36362654901028585</v>
      </c>
      <c r="X539" s="196">
        <f ca="1">IF($L539=1,'Census Tract'!S535*'DAC Adjustment'!$O$5,'Census Tract'!S535)</f>
        <v>1.7272753125963827</v>
      </c>
      <c r="Y539" s="196">
        <f ca="1">IF($L539=1,'Census Tract'!T535*'DAC Adjustment'!$O$5,'Census Tract'!T535)</f>
        <v>7.578794118701663</v>
      </c>
      <c r="Z539" s="197">
        <f ca="1">IF($L539=1,'Census Tract'!U535*'DAC Adjustment'!$O$5,'Census Tract'!U535)</f>
        <v>16.281549500698095</v>
      </c>
    </row>
    <row r="540" spans="1:26" x14ac:dyDescent="0.25">
      <c r="A540" s="193">
        <v>51</v>
      </c>
      <c r="B540" s="53" t="s">
        <v>52</v>
      </c>
      <c r="C540" s="173">
        <v>41051000701</v>
      </c>
      <c r="D540" s="53">
        <v>4744</v>
      </c>
      <c r="E540" s="173">
        <f t="shared" si="33"/>
        <v>804606</v>
      </c>
      <c r="F540" s="53">
        <v>590062</v>
      </c>
      <c r="G540" s="53">
        <v>11048</v>
      </c>
      <c r="H540" s="53">
        <v>1708</v>
      </c>
      <c r="I540" s="53">
        <v>66635</v>
      </c>
      <c r="J540" s="194">
        <f t="shared" si="34"/>
        <v>0</v>
      </c>
      <c r="K540" s="172">
        <f>VLOOKUP($C540,'DAC Definition'!$A$6:$D$834,MATCH('DAC Definition'!$A$3,'DAC Definition'!$A$6:$D$6,0),FALSE)</f>
        <v>0</v>
      </c>
      <c r="L540" s="172">
        <f t="shared" si="35"/>
        <v>0</v>
      </c>
      <c r="M540" s="173">
        <f>'Census Tract'!G536</f>
        <v>2987</v>
      </c>
      <c r="N540" s="195">
        <f t="shared" si="32"/>
        <v>55.926963607214155</v>
      </c>
      <c r="O540" s="196">
        <f ca="1">IF($L540=1,'Census Tract'!J536*'DAC Adjustment'!$O$5,'Census Tract'!J536)</f>
        <v>0.41164774055538206</v>
      </c>
      <c r="P540" s="196">
        <f ca="1">IF($L540=1,'Census Tract'!K536*'DAC Adjustment'!$O$5,'Census Tract'!K536)</f>
        <v>2.0457124038495875</v>
      </c>
      <c r="Q540" s="196">
        <f ca="1">IF($L540=1,'Census Tract'!L536*'DAC Adjustment'!$O$5,'Census Tract'!L536)</f>
        <v>9.4131089292642081</v>
      </c>
      <c r="R540" s="196">
        <f ca="1">IF($L540=1,'Census Tract'!M536*'DAC Adjustment'!$O$5,'Census Tract'!M536)</f>
        <v>20.444613720341462</v>
      </c>
      <c r="S540" s="196">
        <f ca="1">IF($L540=1,'Census Tract'!N536*'DAC Adjustment'!$O$5,'Census Tract'!N536)</f>
        <v>0.70931289101039696</v>
      </c>
      <c r="T540" s="196">
        <f ca="1">IF($L540=1,'Census Tract'!O536*'DAC Adjustment'!$O$5,'Census Tract'!O536)</f>
        <v>3.3753261381209962</v>
      </c>
      <c r="U540" s="196">
        <f ca="1">IF($L540=1,'Census Tract'!P536*'DAC Adjustment'!$O$5,'Census Tract'!P536)</f>
        <v>15.39415517407933</v>
      </c>
      <c r="V540" s="196">
        <f ca="1">IF($L540=1,'Census Tract'!Q536*'DAC Adjustment'!$O$5,'Census Tract'!Q536)</f>
        <v>33.390193253739383</v>
      </c>
      <c r="W540" s="196">
        <f ca="1">IF($L540=1,'Census Tract'!R536*'DAC Adjustment'!$O$5,'Census Tract'!R536)</f>
        <v>0.2953106312924752</v>
      </c>
      <c r="X540" s="196">
        <f ca="1">IF($L540=1,'Census Tract'!S536*'DAC Adjustment'!$O$5,'Census Tract'!S536)</f>
        <v>1.402765459142304</v>
      </c>
      <c r="Y540" s="196">
        <f ca="1">IF($L540=1,'Census Tract'!T536*'DAC Adjustment'!$O$5,'Census Tract'!T536)</f>
        <v>6.1549369310934923</v>
      </c>
      <c r="Z540" s="197">
        <f ca="1">IF($L540=1,'Census Tract'!U536*'DAC Adjustment'!$O$5,'Census Tract'!U536)</f>
        <v>13.222672201899186</v>
      </c>
    </row>
    <row r="541" spans="1:26" x14ac:dyDescent="0.25">
      <c r="A541" s="193">
        <v>51</v>
      </c>
      <c r="B541" s="53" t="s">
        <v>52</v>
      </c>
      <c r="C541" s="173">
        <v>41051002802</v>
      </c>
      <c r="D541" s="53">
        <v>3379</v>
      </c>
      <c r="E541" s="173">
        <f t="shared" si="33"/>
        <v>804606</v>
      </c>
      <c r="F541" s="53">
        <v>590062</v>
      </c>
      <c r="G541" s="53">
        <v>11048</v>
      </c>
      <c r="H541" s="53">
        <v>1708</v>
      </c>
      <c r="I541" s="53">
        <v>103866</v>
      </c>
      <c r="J541" s="194">
        <f t="shared" si="34"/>
        <v>0</v>
      </c>
      <c r="K541" s="172">
        <f>VLOOKUP($C541,'DAC Definition'!$A$6:$D$834,MATCH('DAC Definition'!$A$3,'DAC Definition'!$A$6:$D$6,0),FALSE)</f>
        <v>0</v>
      </c>
      <c r="L541" s="172">
        <f t="shared" si="35"/>
        <v>0</v>
      </c>
      <c r="M541" s="173">
        <f>'Census Tract'!G537</f>
        <v>2441</v>
      </c>
      <c r="N541" s="195">
        <f t="shared" si="32"/>
        <v>45.703956533381245</v>
      </c>
      <c r="O541" s="196">
        <f ca="1">IF($L541=1,'Census Tract'!J537*'DAC Adjustment'!$O$5,'Census Tract'!J537)</f>
        <v>0.46022417709293933</v>
      </c>
      <c r="P541" s="196">
        <f ca="1">IF($L541=1,'Census Tract'!K537*'DAC Adjustment'!$O$5,'Census Tract'!K537)</f>
        <v>2.2871164223087241</v>
      </c>
      <c r="Q541" s="196">
        <f ca="1">IF($L541=1,'Census Tract'!L537*'DAC Adjustment'!$O$5,'Census Tract'!L537)</f>
        <v>10.523901588800253</v>
      </c>
      <c r="R541" s="196">
        <f ca="1">IF($L541=1,'Census Tract'!M537*'DAC Adjustment'!$O$5,'Census Tract'!M537)</f>
        <v>22.857177626513145</v>
      </c>
      <c r="S541" s="196">
        <f ca="1">IF($L541=1,'Census Tract'!N537*'DAC Adjustment'!$O$5,'Census Tract'!N537)</f>
        <v>0.57965609874669544</v>
      </c>
      <c r="T541" s="196">
        <f ca="1">IF($L541=1,'Census Tract'!O537*'DAC Adjustment'!$O$5,'Census Tract'!O537)</f>
        <v>2.758343188199984</v>
      </c>
      <c r="U541" s="196">
        <f ca="1">IF($L541=1,'Census Tract'!P537*'DAC Adjustment'!$O$5,'Census Tract'!P537)</f>
        <v>12.580225235998544</v>
      </c>
      <c r="V541" s="196">
        <f ca="1">IF($L541=1,'Census Tract'!Q537*'DAC Adjustment'!$O$5,'Census Tract'!Q537)</f>
        <v>27.286729739664494</v>
      </c>
      <c r="W541" s="196">
        <f ca="1">IF($L541=1,'Census Tract'!R537*'DAC Adjustment'!$O$5,'Census Tract'!R537)</f>
        <v>0.24133018111313426</v>
      </c>
      <c r="X541" s="196">
        <f ca="1">IF($L541=1,'Census Tract'!S537*'DAC Adjustment'!$O$5,'Census Tract'!S537)</f>
        <v>1.1463510163262018</v>
      </c>
      <c r="Y541" s="196">
        <f ca="1">IF($L541=1,'Census Tract'!T537*'DAC Adjustment'!$O$5,'Census Tract'!T537)</f>
        <v>5.0298630896549099</v>
      </c>
      <c r="Z541" s="197">
        <f ca="1">IF($L541=1,'Census Tract'!U537*'DAC Adjustment'!$O$5,'Census Tract'!U537)</f>
        <v>10.80567219445461</v>
      </c>
    </row>
    <row r="542" spans="1:26" x14ac:dyDescent="0.25">
      <c r="A542" s="193">
        <v>51</v>
      </c>
      <c r="B542" s="53" t="s">
        <v>52</v>
      </c>
      <c r="C542" s="173">
        <v>41051000601</v>
      </c>
      <c r="D542" s="53">
        <v>5850</v>
      </c>
      <c r="E542" s="173">
        <f t="shared" si="33"/>
        <v>804606</v>
      </c>
      <c r="F542" s="53">
        <v>590062</v>
      </c>
      <c r="G542" s="53">
        <v>11048</v>
      </c>
      <c r="H542" s="53">
        <v>1708</v>
      </c>
      <c r="I542" s="53">
        <v>58906</v>
      </c>
      <c r="J542" s="194">
        <f t="shared" si="34"/>
        <v>0</v>
      </c>
      <c r="K542" s="172">
        <f>VLOOKUP($C542,'DAC Definition'!$A$6:$D$834,MATCH('DAC Definition'!$A$3,'DAC Definition'!$A$6:$D$6,0),FALSE)</f>
        <v>1</v>
      </c>
      <c r="L542" s="172">
        <f t="shared" si="35"/>
        <v>0</v>
      </c>
      <c r="M542" s="173">
        <f>'Census Tract'!G538</f>
        <v>3543</v>
      </c>
      <c r="N542" s="195">
        <f t="shared" si="32"/>
        <v>66.337205242838891</v>
      </c>
      <c r="O542" s="196">
        <f ca="1">IF($L542=1,'Census Tract'!J538*'DAC Adjustment'!$O$5,'Census Tract'!J538)</f>
        <v>0.48225884933677976</v>
      </c>
      <c r="P542" s="196">
        <f ca="1">IF($L542=1,'Census Tract'!K538*'DAC Adjustment'!$O$5,'Census Tract'!K538)</f>
        <v>2.3966192760427654</v>
      </c>
      <c r="Q542" s="196">
        <f ca="1">IF($L542=1,'Census Tract'!L538*'DAC Adjustment'!$O$5,'Census Tract'!L538)</f>
        <v>11.027766300342375</v>
      </c>
      <c r="R542" s="196">
        <f ca="1">IF($L542=1,'Census Tract'!M538*'DAC Adjustment'!$O$5,'Census Tract'!M538)</f>
        <v>23.951536511786895</v>
      </c>
      <c r="S542" s="196">
        <f ca="1">IF($L542=1,'Census Tract'!N538*'DAC Adjustment'!$O$5,'Census Tract'!N538)</f>
        <v>0.84134434979907491</v>
      </c>
      <c r="T542" s="196">
        <f ca="1">IF($L542=1,'Census Tract'!O538*'DAC Adjustment'!$O$5,'Census Tract'!O538)</f>
        <v>4.0036091420698661</v>
      </c>
      <c r="U542" s="196">
        <f ca="1">IF($L542=1,'Census Tract'!P538*'DAC Adjustment'!$O$5,'Census Tract'!P538)</f>
        <v>18.259622290513249</v>
      </c>
      <c r="V542" s="196">
        <f ca="1">IF($L542=1,'Census Tract'!Q538*'DAC Adjustment'!$O$5,'Census Tract'!Q538)</f>
        <v>39.605441813859606</v>
      </c>
      <c r="W542" s="196">
        <f ca="1">IF($L542=1,'Census Tract'!R538*'DAC Adjustment'!$O$5,'Census Tract'!R538)</f>
        <v>0.35027973440550375</v>
      </c>
      <c r="X542" s="196">
        <f ca="1">IF($L542=1,'Census Tract'!S538*'DAC Adjustment'!$O$5,'Census Tract'!S538)</f>
        <v>1.6638761371748187</v>
      </c>
      <c r="Y542" s="196">
        <f ca="1">IF($L542=1,'Census Tract'!T538*'DAC Adjustment'!$O$5,'Census Tract'!T538)</f>
        <v>7.3006165205437714</v>
      </c>
      <c r="Z542" s="197">
        <f ca="1">IF($L542=1,'Census Tract'!U538*'DAC Adjustment'!$O$5,'Census Tract'!U538)</f>
        <v>15.683939608747513</v>
      </c>
    </row>
    <row r="543" spans="1:26" x14ac:dyDescent="0.25">
      <c r="A543" s="193">
        <v>51</v>
      </c>
      <c r="B543" s="53" t="s">
        <v>52</v>
      </c>
      <c r="C543" s="173">
        <v>41051009904</v>
      </c>
      <c r="D543" s="53">
        <v>3755</v>
      </c>
      <c r="E543" s="173">
        <f t="shared" si="33"/>
        <v>804606</v>
      </c>
      <c r="F543" s="53">
        <v>590062</v>
      </c>
      <c r="G543" s="53">
        <v>11048</v>
      </c>
      <c r="H543" s="53">
        <v>1708</v>
      </c>
      <c r="I543" s="53">
        <v>59710</v>
      </c>
      <c r="J543" s="194">
        <f t="shared" si="34"/>
        <v>0</v>
      </c>
      <c r="K543" s="172">
        <f>VLOOKUP($C543,'DAC Definition'!$A$6:$D$834,MATCH('DAC Definition'!$A$3,'DAC Definition'!$A$6:$D$6,0),FALSE)</f>
        <v>0</v>
      </c>
      <c r="L543" s="172">
        <f t="shared" si="35"/>
        <v>0</v>
      </c>
      <c r="M543" s="173">
        <f>'Census Tract'!G539</f>
        <v>2587</v>
      </c>
      <c r="N543" s="195">
        <f t="shared" si="32"/>
        <v>48.437581135541691</v>
      </c>
      <c r="O543" s="196">
        <f ca="1">IF($L543=1,'Census Tract'!J539*'DAC Adjustment'!$O$5,'Census Tract'!J539)</f>
        <v>8.1127656897776027E-2</v>
      </c>
      <c r="P543" s="196">
        <f ca="1">IF($L543=1,'Census Tract'!K539*'DAC Adjustment'!$O$5,'Census Tract'!K539)</f>
        <v>0.40316959783896983</v>
      </c>
      <c r="Q543" s="196">
        <f ca="1">IF($L543=1,'Census Tract'!L539*'DAC Adjustment'!$O$5,'Census Tract'!L539)</f>
        <v>1.8551382561323622</v>
      </c>
      <c r="R543" s="196">
        <f ca="1">IF($L543=1,'Census Tract'!M539*'DAC Adjustment'!$O$5,'Census Tract'!M539)</f>
        <v>4.0292304412351783</v>
      </c>
      <c r="S543" s="196">
        <f ca="1">IF($L543=1,'Census Tract'!N539*'DAC Adjustment'!$O$5,'Census Tract'!N539)</f>
        <v>0.61432623001134823</v>
      </c>
      <c r="T543" s="196">
        <f ca="1">IF($L543=1,'Census Tract'!O539*'DAC Adjustment'!$O$5,'Census Tract'!O539)</f>
        <v>2.9233239770067017</v>
      </c>
      <c r="U543" s="196">
        <f ca="1">IF($L543=1,'Census Tract'!P539*'DAC Adjustment'!$O$5,'Census Tract'!P539)</f>
        <v>13.332668039954212</v>
      </c>
      <c r="V543" s="196">
        <f ca="1">IF($L543=1,'Census Tract'!Q539*'DAC Adjustment'!$O$5,'Census Tract'!Q539)</f>
        <v>28.918791411926279</v>
      </c>
      <c r="W543" s="196">
        <f ca="1">IF($L543=1,'Census Tract'!R539*'DAC Adjustment'!$O$5,'Census Tract'!R539)</f>
        <v>0.25576451394497268</v>
      </c>
      <c r="X543" s="196">
        <f ca="1">IF($L543=1,'Census Tract'!S539*'DAC Adjustment'!$O$5,'Census Tract'!S539)</f>
        <v>1.2149160504858187</v>
      </c>
      <c r="Y543" s="196">
        <f ca="1">IF($L543=1,'Census Tract'!T539*'DAC Adjustment'!$O$5,'Census Tract'!T539)</f>
        <v>5.330707010625666</v>
      </c>
      <c r="Z543" s="197">
        <f ca="1">IF($L543=1,'Census Tract'!U539*'DAC Adjustment'!$O$5,'Census Tract'!U539)</f>
        <v>11.451976225749313</v>
      </c>
    </row>
    <row r="544" spans="1:26" x14ac:dyDescent="0.25">
      <c r="A544" s="193">
        <v>51</v>
      </c>
      <c r="B544" s="53" t="s">
        <v>52</v>
      </c>
      <c r="C544" s="173">
        <v>41051005900</v>
      </c>
      <c r="D544" s="53">
        <v>8885</v>
      </c>
      <c r="E544" s="173">
        <f t="shared" si="33"/>
        <v>804606</v>
      </c>
      <c r="F544" s="53">
        <v>590062</v>
      </c>
      <c r="G544" s="53">
        <v>11048</v>
      </c>
      <c r="H544" s="53">
        <v>1708</v>
      </c>
      <c r="I544" s="53">
        <v>91111</v>
      </c>
      <c r="J544" s="194">
        <f t="shared" si="34"/>
        <v>0</v>
      </c>
      <c r="K544" s="172">
        <f>VLOOKUP($C544,'DAC Definition'!$A$6:$D$834,MATCH('DAC Definition'!$A$3,'DAC Definition'!$A$6:$D$6,0),FALSE)</f>
        <v>0</v>
      </c>
      <c r="L544" s="172">
        <f t="shared" si="35"/>
        <v>0</v>
      </c>
      <c r="M544" s="173">
        <f>'Census Tract'!G540</f>
        <v>6272</v>
      </c>
      <c r="N544" s="195">
        <f t="shared" si="32"/>
        <v>117.4335171558243</v>
      </c>
      <c r="O544" s="196">
        <f ca="1">IF($L544=1,'Census Tract'!J540*'DAC Adjustment'!$O$5,'Census Tract'!J540)</f>
        <v>5.2036881655851284</v>
      </c>
      <c r="P544" s="196">
        <f ca="1">IF($L544=1,'Census Tract'!K540*'DAC Adjustment'!$O$5,'Census Tract'!K540)</f>
        <v>25.860094389782319</v>
      </c>
      <c r="Q544" s="196">
        <f ca="1">IF($L544=1,'Census Tract'!L540*'DAC Adjustment'!$O$5,'Census Tract'!L540)</f>
        <v>118.9922322189591</v>
      </c>
      <c r="R544" s="196">
        <f ca="1">IF($L544=1,'Census Tract'!M540*'DAC Adjustment'!$O$5,'Census Tract'!M540)</f>
        <v>258.44279947453543</v>
      </c>
      <c r="S544" s="196">
        <f ca="1">IF($L544=1,'Census Tract'!N540*'DAC Adjustment'!$O$5,'Census Tract'!N540)</f>
        <v>1.4893908444650854</v>
      </c>
      <c r="T544" s="196">
        <f ca="1">IF($L544=1,'Census Tract'!O540*'DAC Adjustment'!$O$5,'Census Tract'!O540)</f>
        <v>7.0873938862721424</v>
      </c>
      <c r="U544" s="196">
        <f ca="1">IF($L544=1,'Census Tract'!P540*'DAC Adjustment'!$O$5,'Census Tract'!P540)</f>
        <v>32.324118263081878</v>
      </c>
      <c r="V544" s="196">
        <f ca="1">IF($L544=1,'Census Tract'!Q540*'DAC Adjustment'!$O$5,'Census Tract'!Q540)</f>
        <v>70.111580879629543</v>
      </c>
      <c r="W544" s="196">
        <f ca="1">IF($L544=1,'Census Tract'!R540*'DAC Adjustment'!$O$5,'Census Tract'!R540)</f>
        <v>0.62008312000883981</v>
      </c>
      <c r="X544" s="196">
        <f ca="1">IF($L544=1,'Census Tract'!S540*'DAC Adjustment'!$O$5,'Census Tract'!S540)</f>
        <v>2.9454787277336898</v>
      </c>
      <c r="Y544" s="196">
        <f ca="1">IF($L544=1,'Census Tract'!T540*'DAC Adjustment'!$O$5,'Census Tract'!T540)</f>
        <v>12.923925152935515</v>
      </c>
      <c r="Z544" s="197">
        <f ca="1">IF($L544=1,'Census Tract'!U540*'DAC Adjustment'!$O$5,'Census Tract'!U540)</f>
        <v>27.764512906030031</v>
      </c>
    </row>
    <row r="545" spans="1:26" x14ac:dyDescent="0.25">
      <c r="A545" s="193">
        <v>51</v>
      </c>
      <c r="B545" s="53" t="s">
        <v>52</v>
      </c>
      <c r="C545" s="173">
        <v>41051001802</v>
      </c>
      <c r="D545" s="53">
        <v>3845</v>
      </c>
      <c r="E545" s="173">
        <f t="shared" si="33"/>
        <v>804606</v>
      </c>
      <c r="F545" s="53">
        <v>590062</v>
      </c>
      <c r="G545" s="53">
        <v>11048</v>
      </c>
      <c r="H545" s="53">
        <v>1708</v>
      </c>
      <c r="I545" s="53">
        <v>72857</v>
      </c>
      <c r="J545" s="194">
        <f t="shared" si="34"/>
        <v>0</v>
      </c>
      <c r="K545" s="172">
        <f>VLOOKUP($C545,'DAC Definition'!$A$6:$D$834,MATCH('DAC Definition'!$A$3,'DAC Definition'!$A$6:$D$6,0),FALSE)</f>
        <v>0</v>
      </c>
      <c r="L545" s="172">
        <f t="shared" si="35"/>
        <v>0</v>
      </c>
      <c r="M545" s="173">
        <f>'Census Tract'!G541</f>
        <v>2645</v>
      </c>
      <c r="N545" s="195">
        <f t="shared" si="32"/>
        <v>49.523541593934198</v>
      </c>
      <c r="O545" s="196">
        <f ca="1">IF($L545=1,'Census Tract'!J541*'DAC Adjustment'!$O$5,'Census Tract'!J541)</f>
        <v>0.3976256764002109</v>
      </c>
      <c r="P545" s="196">
        <f ca="1">IF($L545=1,'Census Tract'!K541*'DAC Adjustment'!$O$5,'Census Tract'!K541)</f>
        <v>1.9760287696551979</v>
      </c>
      <c r="Q545" s="196">
        <f ca="1">IF($L545=1,'Census Tract'!L541*'DAC Adjustment'!$O$5,'Census Tract'!L541)</f>
        <v>9.0924677491919468</v>
      </c>
      <c r="R545" s="196">
        <f ca="1">IF($L545=1,'Census Tract'!M541*'DAC Adjustment'!$O$5,'Census Tract'!M541)</f>
        <v>19.7482035206218</v>
      </c>
      <c r="S545" s="196">
        <f ca="1">IF($L545=1,'Census Tract'!N541*'DAC Adjustment'!$O$5,'Census Tract'!N541)</f>
        <v>0.62809929585621027</v>
      </c>
      <c r="T545" s="196">
        <f ca="1">IF($L545=1,'Census Tract'!O541*'DAC Adjustment'!$O$5,'Census Tract'!O541)</f>
        <v>2.9888642903682747</v>
      </c>
      <c r="U545" s="196">
        <f ca="1">IF($L545=1,'Census Tract'!P541*'DAC Adjustment'!$O$5,'Census Tract'!P541)</f>
        <v>13.631583674402355</v>
      </c>
      <c r="V545" s="196">
        <f ca="1">IF($L545=1,'Census Tract'!Q541*'DAC Adjustment'!$O$5,'Census Tract'!Q541)</f>
        <v>29.56714467898918</v>
      </c>
      <c r="W545" s="196">
        <f ca="1">IF($L545=1,'Census Tract'!R541*'DAC Adjustment'!$O$5,'Census Tract'!R541)</f>
        <v>0.26149870096036054</v>
      </c>
      <c r="X545" s="196">
        <f ca="1">IF($L545=1,'Census Tract'!S541*'DAC Adjustment'!$O$5,'Census Tract'!S541)</f>
        <v>1.2421542147410092</v>
      </c>
      <c r="Y545" s="196">
        <f ca="1">IF($L545=1,'Census Tract'!T541*'DAC Adjustment'!$O$5,'Census Tract'!T541)</f>
        <v>5.4502203490935015</v>
      </c>
      <c r="Z545" s="197">
        <f ca="1">IF($L545=1,'Census Tract'!U541*'DAC Adjustment'!$O$5,'Census Tract'!U541)</f>
        <v>11.708727142291046</v>
      </c>
    </row>
    <row r="546" spans="1:26" x14ac:dyDescent="0.25">
      <c r="A546" s="193">
        <v>51</v>
      </c>
      <c r="B546" s="53" t="s">
        <v>52</v>
      </c>
      <c r="C546" s="173">
        <v>41051001602</v>
      </c>
      <c r="D546" s="53">
        <v>4545</v>
      </c>
      <c r="E546" s="173">
        <f t="shared" si="33"/>
        <v>804606</v>
      </c>
      <c r="F546" s="53">
        <v>590062</v>
      </c>
      <c r="G546" s="53">
        <v>11048</v>
      </c>
      <c r="H546" s="53">
        <v>1708</v>
      </c>
      <c r="I546" s="53">
        <v>50250</v>
      </c>
      <c r="J546" s="194">
        <f t="shared" si="34"/>
        <v>0</v>
      </c>
      <c r="K546" s="172">
        <f>VLOOKUP($C546,'DAC Definition'!$A$6:$D$834,MATCH('DAC Definition'!$A$3,'DAC Definition'!$A$6:$D$6,0),FALSE)</f>
        <v>1</v>
      </c>
      <c r="L546" s="172">
        <f t="shared" si="35"/>
        <v>0</v>
      </c>
      <c r="M546" s="173">
        <f>'Census Tract'!G542</f>
        <v>2786</v>
      </c>
      <c r="N546" s="195">
        <f t="shared" si="32"/>
        <v>52.163548915198739</v>
      </c>
      <c r="O546" s="196">
        <f ca="1">IF($L546=1,'Census Tract'!J542*'DAC Adjustment'!$O$5,'Census Tract'!J542)</f>
        <v>0.48075648532015419</v>
      </c>
      <c r="P546" s="196">
        <f ca="1">IF($L546=1,'Census Tract'!K542*'DAC Adjustment'!$O$5,'Census Tract'!K542)</f>
        <v>2.3891531723790806</v>
      </c>
      <c r="Q546" s="196">
        <f ca="1">IF($L546=1,'Census Tract'!L542*'DAC Adjustment'!$O$5,'Census Tract'!L542)</f>
        <v>10.993411888191774</v>
      </c>
      <c r="R546" s="196">
        <f ca="1">IF($L546=1,'Census Tract'!M542*'DAC Adjustment'!$O$5,'Census Tract'!M542)</f>
        <v>23.876921133245499</v>
      </c>
      <c r="S546" s="196">
        <f ca="1">IF($L546=1,'Census Tract'!N542*'DAC Adjustment'!$O$5,'Census Tract'!N542)</f>
        <v>0.66158209385837496</v>
      </c>
      <c r="T546" s="196">
        <f ca="1">IF($L546=1,'Census Tract'!O542*'DAC Adjustment'!$O$5,'Census Tract'!O542)</f>
        <v>3.1481950521610633</v>
      </c>
      <c r="U546" s="196">
        <f ca="1">IF($L546=1,'Census Tract'!P542*'DAC Adjustment'!$O$5,'Census Tract'!P542)</f>
        <v>14.358257889181459</v>
      </c>
      <c r="V546" s="196">
        <f ca="1">IF($L546=1,'Census Tract'!Q542*'DAC Adjustment'!$O$5,'Census Tract'!Q542)</f>
        <v>31.143313828228301</v>
      </c>
      <c r="W546" s="196">
        <f ca="1">IF($L546=1,'Census Tract'!R542*'DAC Adjustment'!$O$5,'Census Tract'!R542)</f>
        <v>0.27543870732535519</v>
      </c>
      <c r="X546" s="196">
        <f ca="1">IF($L546=1,'Census Tract'!S542*'DAC Adjustment'!$O$5,'Census Tract'!S542)</f>
        <v>1.3083711312924202</v>
      </c>
      <c r="Y546" s="196">
        <f ca="1">IF($L546=1,'Census Tract'!T542*'DAC Adjustment'!$O$5,'Census Tract'!T542)</f>
        <v>5.7407613960584101</v>
      </c>
      <c r="Z546" s="197">
        <f ca="1">IF($L546=1,'Census Tract'!U542*'DAC Adjustment'!$O$5,'Census Tract'!U542)</f>
        <v>12.332897473883875</v>
      </c>
    </row>
    <row r="547" spans="1:26" x14ac:dyDescent="0.25">
      <c r="A547" s="193">
        <v>51</v>
      </c>
      <c r="B547" s="53" t="s">
        <v>52</v>
      </c>
      <c r="C547" s="173">
        <v>41051008400</v>
      </c>
      <c r="D547" s="53">
        <v>4546</v>
      </c>
      <c r="E547" s="173">
        <f t="shared" si="33"/>
        <v>804606</v>
      </c>
      <c r="F547" s="53">
        <v>590062</v>
      </c>
      <c r="G547" s="53">
        <v>11048</v>
      </c>
      <c r="H547" s="53">
        <v>1708</v>
      </c>
      <c r="I547" s="53">
        <v>39868</v>
      </c>
      <c r="J547" s="194">
        <f t="shared" si="34"/>
        <v>1</v>
      </c>
      <c r="K547" s="172">
        <f>VLOOKUP($C547,'DAC Definition'!$A$6:$D$834,MATCH('DAC Definition'!$A$3,'DAC Definition'!$A$6:$D$6,0),FALSE)</f>
        <v>1</v>
      </c>
      <c r="L547" s="172">
        <f t="shared" si="35"/>
        <v>1</v>
      </c>
      <c r="M547" s="173">
        <f>'Census Tract'!G543</f>
        <v>2582</v>
      </c>
      <c r="N547" s="195">
        <f t="shared" si="32"/>
        <v>48.343963854645779</v>
      </c>
      <c r="O547" s="196">
        <f ca="1">IF($L547=1,'Census Tract'!J543*'DAC Adjustment'!$O$5,'Census Tract'!J543)</f>
        <v>0.38811070429491618</v>
      </c>
      <c r="P547" s="196">
        <f ca="1">IF($L547=1,'Census Tract'!K543*'DAC Adjustment'!$O$5,'Census Tract'!K543)</f>
        <v>1.9287434464518618</v>
      </c>
      <c r="Q547" s="196">
        <f ca="1">IF($L547=1,'Census Tract'!L543*'DAC Adjustment'!$O$5,'Census Tract'!L543)</f>
        <v>8.8748898055714847</v>
      </c>
      <c r="R547" s="196">
        <f ca="1">IF($L547=1,'Census Tract'!M543*'DAC Adjustment'!$O$5,'Census Tract'!M543)</f>
        <v>19.275639456526317</v>
      </c>
      <c r="S547" s="196">
        <f ca="1">IF($L547=1,'Census Tract'!N543*'DAC Adjustment'!$O$5,'Census Tract'!N543)</f>
        <v>0.76642362093607519</v>
      </c>
      <c r="T547" s="196">
        <f ca="1">IF($L547=1,'Census Tract'!O543*'DAC Adjustment'!$O$5,'Census Tract'!O543)</f>
        <v>3.6470924374909663</v>
      </c>
      <c r="U547" s="196">
        <f ca="1">IF($L547=1,'Census Tract'!P543*'DAC Adjustment'!$O$5,'Census Tract'!P543)</f>
        <v>16.633624313472058</v>
      </c>
      <c r="V547" s="196">
        <f ca="1">IF($L547=1,'Census Tract'!Q543*'DAC Adjustment'!$O$5,'Census Tract'!Q543)</f>
        <v>36.078623611129515</v>
      </c>
      <c r="W547" s="196">
        <f ca="1">IF($L547=1,'Census Tract'!R543*'DAC Adjustment'!$O$5,'Census Tract'!R543)</f>
        <v>0.31908773434766113</v>
      </c>
      <c r="X547" s="196">
        <f ca="1">IF($L547=1,'Census Tract'!S543*'DAC Adjustment'!$O$5,'Census Tract'!S543)</f>
        <v>1.5157099160970158</v>
      </c>
      <c r="Y547" s="196">
        <f ca="1">IF($L547=1,'Census Tract'!T543*'DAC Adjustment'!$O$5,'Census Tract'!T543)</f>
        <v>6.6505051707747729</v>
      </c>
      <c r="Z547" s="197">
        <f ca="1">IF($L547=1,'Census Tract'!U543*'DAC Adjustment'!$O$5,'Census Tract'!U543)</f>
        <v>14.287303157559299</v>
      </c>
    </row>
    <row r="548" spans="1:26" x14ac:dyDescent="0.25">
      <c r="A548" s="193">
        <v>51</v>
      </c>
      <c r="B548" s="53" t="s">
        <v>52</v>
      </c>
      <c r="C548" s="173">
        <v>41051003701</v>
      </c>
      <c r="D548" s="53">
        <v>4558</v>
      </c>
      <c r="E548" s="173">
        <f t="shared" si="33"/>
        <v>804606</v>
      </c>
      <c r="F548" s="53">
        <v>590062</v>
      </c>
      <c r="G548" s="53">
        <v>11048</v>
      </c>
      <c r="H548" s="53">
        <v>1708</v>
      </c>
      <c r="I548" s="53">
        <v>62321</v>
      </c>
      <c r="J548" s="194">
        <f t="shared" si="34"/>
        <v>0</v>
      </c>
      <c r="K548" s="172">
        <f>VLOOKUP($C548,'DAC Definition'!$A$6:$D$834,MATCH('DAC Definition'!$A$3,'DAC Definition'!$A$6:$D$6,0),FALSE)</f>
        <v>0</v>
      </c>
      <c r="L548" s="172">
        <f t="shared" si="35"/>
        <v>0</v>
      </c>
      <c r="M548" s="173">
        <f>'Census Tract'!G544</f>
        <v>2715</v>
      </c>
      <c r="N548" s="195">
        <f t="shared" si="32"/>
        <v>50.83418352647687</v>
      </c>
      <c r="O548" s="196">
        <f ca="1">IF($L548=1,'Census Tract'!J544*'DAC Adjustment'!$O$5,'Census Tract'!J544)</f>
        <v>0.58642275448947978</v>
      </c>
      <c r="P548" s="196">
        <f ca="1">IF($L548=1,'Census Tract'!K544*'DAC Adjustment'!$O$5,'Census Tract'!K544)</f>
        <v>2.9142691300582326</v>
      </c>
      <c r="Q548" s="196">
        <f ca="1">IF($L548=1,'Census Tract'!L544*'DAC Adjustment'!$O$5,'Census Tract'!L544)</f>
        <v>13.409672209450592</v>
      </c>
      <c r="R548" s="196">
        <f ca="1">IF($L548=1,'Census Tract'!M544*'DAC Adjustment'!$O$5,'Census Tract'!M544)</f>
        <v>29.124869423990088</v>
      </c>
      <c r="S548" s="196">
        <f ca="1">IF($L548=1,'Census Tract'!N544*'DAC Adjustment'!$O$5,'Census Tract'!N544)</f>
        <v>0.64472196153104377</v>
      </c>
      <c r="T548" s="196">
        <f ca="1">IF($L548=1,'Census Tract'!O544*'DAC Adjustment'!$O$5,'Census Tract'!O544)</f>
        <v>3.0679646685632758</v>
      </c>
      <c r="U548" s="196">
        <f ca="1">IF($L548=1,'Census Tract'!P544*'DAC Adjustment'!$O$5,'Census Tract'!P544)</f>
        <v>13.99234392287425</v>
      </c>
      <c r="V548" s="196">
        <f ca="1">IF($L548=1,'Census Tract'!Q544*'DAC Adjustment'!$O$5,'Census Tract'!Q544)</f>
        <v>30.349640001306472</v>
      </c>
      <c r="W548" s="196">
        <f ca="1">IF($L548=1,'Census Tract'!R544*'DAC Adjustment'!$O$5,'Census Tract'!R544)</f>
        <v>0.26841927149617351</v>
      </c>
      <c r="X548" s="196">
        <f ca="1">IF($L548=1,'Census Tract'!S544*'DAC Adjustment'!$O$5,'Census Tract'!S544)</f>
        <v>1.2750278612558941</v>
      </c>
      <c r="Y548" s="196">
        <f ca="1">IF($L548=1,'Census Tract'!T544*'DAC Adjustment'!$O$5,'Census Tract'!T544)</f>
        <v>5.5944605851753701</v>
      </c>
      <c r="Z548" s="197">
        <f ca="1">IF($L548=1,'Census Tract'!U544*'DAC Adjustment'!$O$5,'Census Tract'!U544)</f>
        <v>12.018598938117272</v>
      </c>
    </row>
    <row r="549" spans="1:26" x14ac:dyDescent="0.25">
      <c r="A549" s="193">
        <v>51</v>
      </c>
      <c r="B549" s="53" t="s">
        <v>52</v>
      </c>
      <c r="C549" s="173">
        <v>41051009501</v>
      </c>
      <c r="D549" s="53">
        <v>4575</v>
      </c>
      <c r="E549" s="173">
        <f t="shared" si="33"/>
        <v>804606</v>
      </c>
      <c r="F549" s="53">
        <v>590062</v>
      </c>
      <c r="G549" s="53">
        <v>11048</v>
      </c>
      <c r="H549" s="53">
        <v>1708</v>
      </c>
      <c r="I549" s="53">
        <v>60000</v>
      </c>
      <c r="J549" s="194">
        <f t="shared" si="34"/>
        <v>0</v>
      </c>
      <c r="K549" s="172">
        <f>VLOOKUP($C549,'DAC Definition'!$A$6:$D$834,MATCH('DAC Definition'!$A$3,'DAC Definition'!$A$6:$D$6,0),FALSE)</f>
        <v>0</v>
      </c>
      <c r="L549" s="172">
        <f t="shared" si="35"/>
        <v>0</v>
      </c>
      <c r="M549" s="173">
        <f>'Census Tract'!G545</f>
        <v>3072</v>
      </c>
      <c r="N549" s="195">
        <f t="shared" si="32"/>
        <v>57.518457382444552</v>
      </c>
      <c r="O549" s="196">
        <f ca="1">IF($L549=1,'Census Tract'!J545*'DAC Adjustment'!$O$5,'Census Tract'!J545)</f>
        <v>9.2144993019696225E-2</v>
      </c>
      <c r="P549" s="196">
        <f ca="1">IF($L549=1,'Census Tract'!K545*'DAC Adjustment'!$O$5,'Census Tract'!K545)</f>
        <v>0.45792102470599044</v>
      </c>
      <c r="Q549" s="196">
        <f ca="1">IF($L549=1,'Census Tract'!L545*'DAC Adjustment'!$O$5,'Census Tract'!L545)</f>
        <v>2.1070706119034237</v>
      </c>
      <c r="R549" s="196">
        <f ca="1">IF($L549=1,'Census Tract'!M545*'DAC Adjustment'!$O$5,'Census Tract'!M545)</f>
        <v>4.5764098838720546</v>
      </c>
      <c r="S549" s="196">
        <f ca="1">IF($L549=1,'Census Tract'!N545*'DAC Adjustment'!$O$5,'Census Tract'!N545)</f>
        <v>0.72949755647269487</v>
      </c>
      <c r="T549" s="196">
        <f ca="1">IF($L549=1,'Census Tract'!O545*'DAC Adjustment'!$O$5,'Census Tract'!O545)</f>
        <v>3.4713765973577839</v>
      </c>
      <c r="U549" s="196">
        <f ca="1">IF($L549=1,'Census Tract'!P545*'DAC Adjustment'!$O$5,'Census Tract'!P545)</f>
        <v>15.83222119008092</v>
      </c>
      <c r="V549" s="196">
        <f ca="1">IF($L549=1,'Census Tract'!Q545*'DAC Adjustment'!$O$5,'Census Tract'!Q545)</f>
        <v>34.340366145124669</v>
      </c>
      <c r="W549" s="196">
        <f ca="1">IF($L549=1,'Census Tract'!R545*'DAC Adjustment'!$O$5,'Census Tract'!R545)</f>
        <v>0.30371418122881949</v>
      </c>
      <c r="X549" s="196">
        <f ca="1">IF($L549=1,'Census Tract'!S545*'DAC Adjustment'!$O$5,'Census Tract'!S545)</f>
        <v>1.4426834584818071</v>
      </c>
      <c r="Y549" s="196">
        <f ca="1">IF($L549=1,'Census Tract'!T545*'DAC Adjustment'!$O$5,'Census Tract'!T545)</f>
        <v>6.3300857891929052</v>
      </c>
      <c r="Z549" s="197">
        <f ca="1">IF($L549=1,'Census Tract'!U545*'DAC Adjustment'!$O$5,'Census Tract'!U545)</f>
        <v>13.598945096831034</v>
      </c>
    </row>
    <row r="550" spans="1:26" x14ac:dyDescent="0.25">
      <c r="A550" s="193">
        <v>51</v>
      </c>
      <c r="B550" s="53" t="s">
        <v>52</v>
      </c>
      <c r="C550" s="173">
        <v>41051008301</v>
      </c>
      <c r="D550" s="53">
        <v>4266</v>
      </c>
      <c r="E550" s="173">
        <f t="shared" si="33"/>
        <v>804606</v>
      </c>
      <c r="F550" s="53">
        <v>590062</v>
      </c>
      <c r="G550" s="53">
        <v>11048</v>
      </c>
      <c r="H550" s="53">
        <v>1708</v>
      </c>
      <c r="I550" s="53">
        <v>36386</v>
      </c>
      <c r="J550" s="194">
        <f t="shared" si="34"/>
        <v>1</v>
      </c>
      <c r="K550" s="172">
        <f>VLOOKUP($C550,'DAC Definition'!$A$6:$D$834,MATCH('DAC Definition'!$A$3,'DAC Definition'!$A$6:$D$6,0),FALSE)</f>
        <v>1</v>
      </c>
      <c r="L550" s="172">
        <f t="shared" si="35"/>
        <v>1</v>
      </c>
      <c r="M550" s="173">
        <f>'Census Tract'!G546</f>
        <v>2015</v>
      </c>
      <c r="N550" s="195">
        <f t="shared" si="32"/>
        <v>37.727764201050057</v>
      </c>
      <c r="O550" s="196">
        <f ca="1">IF($L550=1,'Census Tract'!J546*'DAC Adjustment'!$O$5,'Census Tract'!J546)</f>
        <v>2.0488489276730011</v>
      </c>
      <c r="P550" s="196">
        <f ca="1">IF($L550=1,'Census Tract'!K546*'DAC Adjustment'!$O$5,'Census Tract'!K546)</f>
        <v>10.18189887134991</v>
      </c>
      <c r="Q550" s="196">
        <f ca="1">IF($L550=1,'Census Tract'!L546*'DAC Adjustment'!$O$5,'Census Tract'!L546)</f>
        <v>46.850829570379801</v>
      </c>
      <c r="R550" s="196">
        <f ca="1">IF($L550=1,'Census Tract'!M546*'DAC Adjustment'!$O$5,'Census Tract'!M546)</f>
        <v>101.7567224858236</v>
      </c>
      <c r="S550" s="196">
        <f ca="1">IF($L550=1,'Census Tract'!N546*'DAC Adjustment'!$O$5,'Census Tract'!N546)</f>
        <v>0.59811913097838554</v>
      </c>
      <c r="T550" s="196">
        <f ca="1">IF($L550=1,'Census Tract'!O546*'DAC Adjustment'!$O$5,'Census Tract'!O546)</f>
        <v>2.846201108266575</v>
      </c>
      <c r="U550" s="196">
        <f ca="1">IF($L550=1,'Census Tract'!P546*'DAC Adjustment'!$O$5,'Census Tract'!P546)</f>
        <v>12.980926797694114</v>
      </c>
      <c r="V550" s="196">
        <f ca="1">IF($L550=1,'Census Tract'!Q546*'DAC Adjustment'!$O$5,'Census Tract'!Q546)</f>
        <v>28.155858472666921</v>
      </c>
      <c r="W550" s="196">
        <f ca="1">IF($L550=1,'Census Tract'!R546*'DAC Adjustment'!$O$5,'Census Tract'!R546)</f>
        <v>0.24901695767255508</v>
      </c>
      <c r="X550" s="196">
        <f ca="1">IF($L550=1,'Census Tract'!S546*'DAC Adjustment'!$O$5,'Census Tract'!S546)</f>
        <v>1.1828642451338061</v>
      </c>
      <c r="Y550" s="196">
        <f ca="1">IF($L550=1,'Census Tract'!T546*'DAC Adjustment'!$O$5,'Census Tract'!T546)</f>
        <v>5.1900727804458437</v>
      </c>
      <c r="Z550" s="197">
        <f ca="1">IF($L550=1,'Census Tract'!U546*'DAC Adjustment'!$O$5,'Census Tract'!U546)</f>
        <v>11.149851224818741</v>
      </c>
    </row>
    <row r="551" spans="1:26" x14ac:dyDescent="0.25">
      <c r="A551" s="193">
        <v>51</v>
      </c>
      <c r="B551" s="53" t="s">
        <v>52</v>
      </c>
      <c r="C551" s="173">
        <v>41051001601</v>
      </c>
      <c r="D551" s="53">
        <v>6427</v>
      </c>
      <c r="E551" s="173">
        <f t="shared" si="33"/>
        <v>804606</v>
      </c>
      <c r="F551" s="53">
        <v>590062</v>
      </c>
      <c r="G551" s="53">
        <v>11048</v>
      </c>
      <c r="H551" s="53">
        <v>1708</v>
      </c>
      <c r="I551" s="53">
        <v>74957</v>
      </c>
      <c r="J551" s="194">
        <f t="shared" si="34"/>
        <v>0</v>
      </c>
      <c r="K551" s="172">
        <f>VLOOKUP($C551,'DAC Definition'!$A$6:$D$834,MATCH('DAC Definition'!$A$3,'DAC Definition'!$A$6:$D$6,0),FALSE)</f>
        <v>0</v>
      </c>
      <c r="L551" s="172">
        <f t="shared" si="35"/>
        <v>0</v>
      </c>
      <c r="M551" s="173">
        <f>'Census Tract'!G547</f>
        <v>4213</v>
      </c>
      <c r="N551" s="195">
        <f t="shared" si="32"/>
        <v>78.88192088289027</v>
      </c>
      <c r="O551" s="196">
        <f ca="1">IF($L551=1,'Census Tract'!J547*'DAC Adjustment'!$O$5,'Census Tract'!J547)</f>
        <v>0.75168279631828283</v>
      </c>
      <c r="P551" s="196">
        <f ca="1">IF($L551=1,'Census Tract'!K547*'DAC Adjustment'!$O$5,'Census Tract'!K547)</f>
        <v>3.7355405330635416</v>
      </c>
      <c r="Q551" s="196">
        <f ca="1">IF($L551=1,'Census Tract'!L547*'DAC Adjustment'!$O$5,'Census Tract'!L547)</f>
        <v>17.188657546016515</v>
      </c>
      <c r="R551" s="196">
        <f ca="1">IF($L551=1,'Census Tract'!M547*'DAC Adjustment'!$O$5,'Census Tract'!M547)</f>
        <v>37.332561063543231</v>
      </c>
      <c r="S551" s="196">
        <f ca="1">IF($L551=1,'Census Tract'!N547*'DAC Adjustment'!$O$5,'Census Tract'!N547)</f>
        <v>1.0004470069724816</v>
      </c>
      <c r="T551" s="196">
        <f ca="1">IF($L551=1,'Census Tract'!O547*'DAC Adjustment'!$O$5,'Census Tract'!O547)</f>
        <v>4.7607127619363094</v>
      </c>
      <c r="U551" s="196">
        <f ca="1">IF($L551=1,'Census Tract'!P547*'DAC Adjustment'!$O$5,'Census Tract'!P547)</f>
        <v>21.712613240172825</v>
      </c>
      <c r="V551" s="196">
        <f ca="1">IF($L551=1,'Census Tract'!Q547*'DAC Adjustment'!$O$5,'Census Tract'!Q547)</f>
        <v>47.095039898896566</v>
      </c>
      <c r="W551" s="196">
        <f ca="1">IF($L551=1,'Census Tract'!R547*'DAC Adjustment'!$O$5,'Census Tract'!R547)</f>
        <v>0.41651948096257047</v>
      </c>
      <c r="X551" s="196">
        <f ca="1">IF($L551=1,'Census Tract'!S547*'DAC Adjustment'!$O$5,'Census Tract'!S547)</f>
        <v>1.9785238966744316</v>
      </c>
      <c r="Y551" s="196">
        <f ca="1">IF($L551=1,'Census Tract'!T547*'DAC Adjustment'!$O$5,'Census Tract'!T547)</f>
        <v>8.6812016373273799</v>
      </c>
      <c r="Z551" s="197">
        <f ca="1">IF($L551=1,'Census Tract'!U547*'DAC Adjustment'!$O$5,'Census Tract'!U547)</f>
        <v>18.649855368798551</v>
      </c>
    </row>
    <row r="552" spans="1:26" x14ac:dyDescent="0.25">
      <c r="A552" s="193">
        <v>51</v>
      </c>
      <c r="B552" s="53" t="s">
        <v>52</v>
      </c>
      <c r="C552" s="173">
        <v>41051000100</v>
      </c>
      <c r="D552" s="53">
        <v>6650</v>
      </c>
      <c r="E552" s="173">
        <f t="shared" si="33"/>
        <v>804606</v>
      </c>
      <c r="F552" s="53">
        <v>590062</v>
      </c>
      <c r="G552" s="53">
        <v>11048</v>
      </c>
      <c r="H552" s="53">
        <v>1708</v>
      </c>
      <c r="I552" s="53">
        <v>91286</v>
      </c>
      <c r="J552" s="194">
        <f t="shared" si="34"/>
        <v>0</v>
      </c>
      <c r="K552" s="172">
        <f>VLOOKUP($C552,'DAC Definition'!$A$6:$D$834,MATCH('DAC Definition'!$A$3,'DAC Definition'!$A$6:$D$6,0),FALSE)</f>
        <v>0</v>
      </c>
      <c r="L552" s="172">
        <f t="shared" si="35"/>
        <v>0</v>
      </c>
      <c r="M552" s="173">
        <f>'Census Tract'!G548</f>
        <v>4610</v>
      </c>
      <c r="N552" s="195">
        <f t="shared" si="32"/>
        <v>86.315132986025191</v>
      </c>
      <c r="O552" s="196">
        <f ca="1">IF($L552=1,'Census Tract'!J548*'DAC Adjustment'!$O$5,'Census Tract'!J548)</f>
        <v>1.7848084517510725</v>
      </c>
      <c r="P552" s="196">
        <f ca="1">IF($L552=1,'Census Tract'!K548*'DAC Adjustment'!$O$5,'Census Tract'!K548)</f>
        <v>8.8697311524573355</v>
      </c>
      <c r="Q552" s="196">
        <f ca="1">IF($L552=1,'Census Tract'!L548*'DAC Adjustment'!$O$5,'Census Tract'!L548)</f>
        <v>40.813041634911961</v>
      </c>
      <c r="R552" s="196">
        <f ca="1">IF($L552=1,'Census Tract'!M548*'DAC Adjustment'!$O$5,'Census Tract'!M548)</f>
        <v>88.643069707173922</v>
      </c>
      <c r="S552" s="196">
        <f ca="1">IF($L552=1,'Census Tract'!N548*'DAC Adjustment'!$O$5,'Census Tract'!N548)</f>
        <v>1.0947212680140375</v>
      </c>
      <c r="T552" s="196">
        <f ca="1">IF($L552=1,'Census Tract'!O548*'DAC Adjustment'!$O$5,'Census Tract'!O548)</f>
        <v>5.2093249068422471</v>
      </c>
      <c r="U552" s="196">
        <f ca="1">IF($L552=1,'Census Tract'!P548*'DAC Adjustment'!$O$5,'Census Tract'!P548)</f>
        <v>23.758639220792006</v>
      </c>
      <c r="V552" s="196">
        <f ca="1">IF($L552=1,'Census Tract'!Q548*'DAC Adjustment'!$O$5,'Census Tract'!Q548)</f>
        <v>51.532906226896074</v>
      </c>
      <c r="W552" s="196">
        <f ca="1">IF($L552=1,'Census Tract'!R548*'DAC Adjustment'!$O$5,'Census Tract'!R548)</f>
        <v>0.45576900242996671</v>
      </c>
      <c r="X552" s="196">
        <f ca="1">IF($L552=1,'Census Tract'!S548*'DAC Adjustment'!$O$5,'Census Tract'!S548)</f>
        <v>2.1649644347659933</v>
      </c>
      <c r="Y552" s="196">
        <f ca="1">IF($L552=1,'Census Tract'!T548*'DAC Adjustment'!$O$5,'Census Tract'!T548)</f>
        <v>9.4992498333916977</v>
      </c>
      <c r="Z552" s="197">
        <f ca="1">IF($L552=1,'Census Tract'!U548*'DAC Adjustment'!$O$5,'Census Tract'!U548)</f>
        <v>20.407271125127302</v>
      </c>
    </row>
    <row r="553" spans="1:26" x14ac:dyDescent="0.25">
      <c r="A553" s="193">
        <v>51</v>
      </c>
      <c r="B553" s="53" t="s">
        <v>52</v>
      </c>
      <c r="C553" s="173">
        <v>41051000602</v>
      </c>
      <c r="D553" s="53">
        <v>6079</v>
      </c>
      <c r="E553" s="173">
        <f t="shared" si="33"/>
        <v>804606</v>
      </c>
      <c r="F553" s="53">
        <v>590062</v>
      </c>
      <c r="G553" s="53">
        <v>11048</v>
      </c>
      <c r="H553" s="53">
        <v>1708</v>
      </c>
      <c r="I553" s="53">
        <v>61049</v>
      </c>
      <c r="J553" s="194">
        <f t="shared" si="34"/>
        <v>0</v>
      </c>
      <c r="K553" s="172">
        <f>VLOOKUP($C553,'DAC Definition'!$A$6:$D$834,MATCH('DAC Definition'!$A$3,'DAC Definition'!$A$6:$D$6,0),FALSE)</f>
        <v>1</v>
      </c>
      <c r="L553" s="172">
        <f t="shared" si="35"/>
        <v>0</v>
      </c>
      <c r="M553" s="173">
        <f>'Census Tract'!G549</f>
        <v>4014</v>
      </c>
      <c r="N553" s="195">
        <f t="shared" si="32"/>
        <v>75.155953103233216</v>
      </c>
      <c r="O553" s="196">
        <f ca="1">IF($L553=1,'Census Tract'!J549*'DAC Adjustment'!$O$5,'Census Tract'!J549)</f>
        <v>0.47775175728690328</v>
      </c>
      <c r="P553" s="196">
        <f ca="1">IF($L553=1,'Census Tract'!K549*'DAC Adjustment'!$O$5,'Census Tract'!K549)</f>
        <v>2.3742209650517117</v>
      </c>
      <c r="Q553" s="196">
        <f ca="1">IF($L553=1,'Census Tract'!L549*'DAC Adjustment'!$O$5,'Census Tract'!L549)</f>
        <v>10.924703063890577</v>
      </c>
      <c r="R553" s="196">
        <f ca="1">IF($L553=1,'Census Tract'!M549*'DAC Adjustment'!$O$5,'Census Tract'!M549)</f>
        <v>23.72769037616272</v>
      </c>
      <c r="S553" s="196">
        <f ca="1">IF($L553=1,'Census Tract'!N549*'DAC Adjustment'!$O$5,'Census Tract'!N549)</f>
        <v>0.95319114312545494</v>
      </c>
      <c r="T553" s="196">
        <f ca="1">IF($L553=1,'Census Tract'!O549*'DAC Adjustment'!$O$5,'Census Tract'!O549)</f>
        <v>4.5358416867819482</v>
      </c>
      <c r="U553" s="196">
        <f ca="1">IF($L553=1,'Census Tract'!P549*'DAC Adjustment'!$O$5,'Census Tract'!P549)</f>
        <v>20.68702339094558</v>
      </c>
      <c r="V553" s="196">
        <f ca="1">IF($L553=1,'Census Tract'!Q549*'DAC Adjustment'!$O$5,'Census Tract'!Q549)</f>
        <v>44.870517482594543</v>
      </c>
      <c r="W553" s="196">
        <f ca="1">IF($L553=1,'Census Tract'!R549*'DAC Adjustment'!$O$5,'Census Tract'!R549)</f>
        <v>0.39684528758218801</v>
      </c>
      <c r="X553" s="196">
        <f ca="1">IF($L553=1,'Census Tract'!S549*'DAC Adjustment'!$O$5,'Census Tract'!S549)</f>
        <v>1.8850688158678304</v>
      </c>
      <c r="Y553" s="196">
        <f ca="1">IF($L553=1,'Census Tract'!T549*'DAC Adjustment'!$O$5,'Census Tract'!T549)</f>
        <v>8.2711472518946376</v>
      </c>
      <c r="Z553" s="197">
        <f ca="1">IF($L553=1,'Census Tract'!U549*'DAC Adjustment'!$O$5,'Census Tract'!U549)</f>
        <v>17.768934120663992</v>
      </c>
    </row>
    <row r="554" spans="1:26" x14ac:dyDescent="0.25">
      <c r="A554" s="193">
        <v>51</v>
      </c>
      <c r="B554" s="53" t="s">
        <v>52</v>
      </c>
      <c r="C554" s="173">
        <v>41051004300</v>
      </c>
      <c r="D554" s="53">
        <v>1028</v>
      </c>
      <c r="E554" s="173">
        <f t="shared" si="33"/>
        <v>804606</v>
      </c>
      <c r="F554" s="53">
        <v>590062</v>
      </c>
      <c r="G554" s="53">
        <v>11048</v>
      </c>
      <c r="H554" s="53">
        <v>1708</v>
      </c>
      <c r="I554" s="53">
        <v>98750</v>
      </c>
      <c r="J554" s="194">
        <f t="shared" si="34"/>
        <v>0</v>
      </c>
      <c r="K554" s="172">
        <f>VLOOKUP($C554,'DAC Definition'!$A$6:$D$834,MATCH('DAC Definition'!$A$3,'DAC Definition'!$A$6:$D$6,0),FALSE)</f>
        <v>0</v>
      </c>
      <c r="L554" s="172">
        <f t="shared" si="35"/>
        <v>0</v>
      </c>
      <c r="M554" s="173">
        <f>'Census Tract'!G550</f>
        <v>852</v>
      </c>
      <c r="N554" s="195">
        <f t="shared" si="32"/>
        <v>15.952384664662357</v>
      </c>
      <c r="O554" s="196">
        <f ca="1">IF($L554=1,'Census Tract'!J550*'DAC Adjustment'!$O$5,'Census Tract'!J550)</f>
        <v>5.5297011571928572</v>
      </c>
      <c r="P554" s="196">
        <f ca="1">IF($L554=1,'Census Tract'!K550*'DAC Adjustment'!$O$5,'Census Tract'!K550)</f>
        <v>27.480238884801885</v>
      </c>
      <c r="Q554" s="196">
        <f ca="1">IF($L554=1,'Census Tract'!L550*'DAC Adjustment'!$O$5,'Census Tract'!L550)</f>
        <v>126.44713965563915</v>
      </c>
      <c r="R554" s="196">
        <f ca="1">IF($L554=1,'Census Tract'!M550*'DAC Adjustment'!$O$5,'Census Tract'!M550)</f>
        <v>274.63433661801753</v>
      </c>
      <c r="S554" s="196">
        <f ca="1">IF($L554=1,'Census Tract'!N550*'DAC Adjustment'!$O$5,'Census Tract'!N550)</f>
        <v>0.20232158792797397</v>
      </c>
      <c r="T554" s="196">
        <f ca="1">IF($L554=1,'Census Tract'!O550*'DAC Adjustment'!$O$5,'Census Tract'!O550)</f>
        <v>0.96276460317344792</v>
      </c>
      <c r="U554" s="196">
        <f ca="1">IF($L554=1,'Census Tract'!P550*'DAC Adjustment'!$O$5,'Census Tract'!P550)</f>
        <v>4.3909675956865053</v>
      </c>
      <c r="V554" s="196">
        <f ca="1">IF($L554=1,'Census Tract'!Q550*'DAC Adjustment'!$O$5,'Census Tract'!Q550)</f>
        <v>9.5240859230619215</v>
      </c>
      <c r="W554" s="196">
        <f ca="1">IF($L554=1,'Census Tract'!R550*'DAC Adjustment'!$O$5,'Census Tract'!R550)</f>
        <v>8.4233229950180413E-2</v>
      </c>
      <c r="X554" s="196">
        <f ca="1">IF($L554=1,'Census Tract'!S550*'DAC Adjustment'!$O$5,'Census Tract'!S550)</f>
        <v>0.40011924043831376</v>
      </c>
      <c r="Y554" s="196">
        <f ca="1">IF($L554=1,'Census Tract'!T550*'DAC Adjustment'!$O$5,'Census Tract'!T550)</f>
        <v>1.75560973059647</v>
      </c>
      <c r="Z554" s="197">
        <f ca="1">IF($L554=1,'Census Tract'!U550*'DAC Adjustment'!$O$5,'Census Tract'!U550)</f>
        <v>3.7715824291992326</v>
      </c>
    </row>
    <row r="555" spans="1:26" x14ac:dyDescent="0.25">
      <c r="A555" s="193">
        <v>51</v>
      </c>
      <c r="B555" s="53" t="s">
        <v>52</v>
      </c>
      <c r="C555" s="173">
        <v>41051010409</v>
      </c>
      <c r="D555" s="53">
        <v>8273</v>
      </c>
      <c r="E555" s="173">
        <f t="shared" si="33"/>
        <v>804606</v>
      </c>
      <c r="F555" s="53">
        <v>590062</v>
      </c>
      <c r="G555" s="53">
        <v>11048</v>
      </c>
      <c r="H555" s="53">
        <v>1708</v>
      </c>
      <c r="I555" s="53">
        <v>79875</v>
      </c>
      <c r="J555" s="194">
        <f t="shared" si="34"/>
        <v>0</v>
      </c>
      <c r="K555" s="172">
        <f>VLOOKUP($C555,'DAC Definition'!$A$6:$D$834,MATCH('DAC Definition'!$A$3,'DAC Definition'!$A$6:$D$6,0),FALSE)</f>
        <v>0</v>
      </c>
      <c r="L555" s="172">
        <f t="shared" si="35"/>
        <v>0</v>
      </c>
      <c r="M555" s="173">
        <f>'Census Tract'!G551</f>
        <v>6179</v>
      </c>
      <c r="N555" s="195">
        <f t="shared" si="32"/>
        <v>115.69223573116045</v>
      </c>
      <c r="O555" s="196">
        <f ca="1">IF($L555=1,'Census Tract'!J551*'DAC Adjustment'!$O$5,'Census Tract'!J551)</f>
        <v>0.2589073988651247</v>
      </c>
      <c r="P555" s="196">
        <f ca="1">IF($L555=1,'Census Tract'!K551*'DAC Adjustment'!$O$5,'Census Tract'!K551)</f>
        <v>1.2866585313749841</v>
      </c>
      <c r="Q555" s="196">
        <f ca="1">IF($L555=1,'Census Tract'!L551*'DAC Adjustment'!$O$5,'Census Tract'!L551)</f>
        <v>5.9204103606199459</v>
      </c>
      <c r="R555" s="196">
        <f ca="1">IF($L555=1,'Census Tract'!M551*'DAC Adjustment'!$O$5,'Census Tract'!M551)</f>
        <v>12.858716901966588</v>
      </c>
      <c r="S555" s="196">
        <f ca="1">IF($L555=1,'Census Tract'!N551*'DAC Adjustment'!$O$5,'Census Tract'!N551)</f>
        <v>1.4673064457828067</v>
      </c>
      <c r="T555" s="196">
        <f ca="1">IF($L555=1,'Census Tract'!O551*'DAC Adjustment'!$O$5,'Census Tract'!O551)</f>
        <v>6.9823033838130693</v>
      </c>
      <c r="U555" s="196">
        <f ca="1">IF($L555=1,'Census Tract'!P551*'DAC Adjustment'!$O$5,'Census Tract'!P551)</f>
        <v>31.84482250439779</v>
      </c>
      <c r="V555" s="196">
        <f ca="1">IF($L555=1,'Census Tract'!Q551*'DAC Adjustment'!$O$5,'Census Tract'!Q551)</f>
        <v>69.071979951407997</v>
      </c>
      <c r="W555" s="196">
        <f ca="1">IF($L555=1,'Census Tract'!R551*'DAC Adjustment'!$O$5,'Census Tract'!R551)</f>
        <v>0.61088864772554552</v>
      </c>
      <c r="X555" s="196">
        <f ca="1">IF($L555=1,'Census Tract'!S551*'DAC Adjustment'!$O$5,'Census Tract'!S551)</f>
        <v>2.901803740221057</v>
      </c>
      <c r="Y555" s="196">
        <f ca="1">IF($L555=1,'Census Tract'!T551*'DAC Adjustment'!$O$5,'Census Tract'!T551)</f>
        <v>12.732291696426746</v>
      </c>
      <c r="Z555" s="197">
        <f ca="1">IF($L555=1,'Census Tract'!U551*'DAC Adjustment'!$O$5,'Census Tract'!U551)</f>
        <v>27.352826091575185</v>
      </c>
    </row>
    <row r="556" spans="1:26" x14ac:dyDescent="0.25">
      <c r="A556" s="193">
        <v>51</v>
      </c>
      <c r="B556" s="53" t="s">
        <v>52</v>
      </c>
      <c r="C556" s="173">
        <v>41051010002</v>
      </c>
      <c r="D556" s="53">
        <v>5463</v>
      </c>
      <c r="E556" s="173">
        <f t="shared" si="33"/>
        <v>804606</v>
      </c>
      <c r="F556" s="53">
        <v>590062</v>
      </c>
      <c r="G556" s="53">
        <v>11048</v>
      </c>
      <c r="H556" s="53">
        <v>1708</v>
      </c>
      <c r="I556" s="53">
        <v>69485</v>
      </c>
      <c r="J556" s="194">
        <f t="shared" si="34"/>
        <v>0</v>
      </c>
      <c r="K556" s="172">
        <f>VLOOKUP($C556,'DAC Definition'!$A$6:$D$834,MATCH('DAC Definition'!$A$3,'DAC Definition'!$A$6:$D$6,0),FALSE)</f>
        <v>0</v>
      </c>
      <c r="L556" s="172">
        <f t="shared" si="35"/>
        <v>0</v>
      </c>
      <c r="M556" s="173">
        <f>'Census Tract'!G552</f>
        <v>3626</v>
      </c>
      <c r="N556" s="195">
        <f t="shared" si="32"/>
        <v>67.891252105710919</v>
      </c>
      <c r="O556" s="196">
        <f ca="1">IF($L556=1,'Census Tract'!J552*'DAC Adjustment'!$O$5,'Census Tract'!J552)</f>
        <v>0.35355633191253011</v>
      </c>
      <c r="P556" s="196">
        <f ca="1">IF($L556=1,'Census Tract'!K552*'DAC Adjustment'!$O$5,'Census Tract'!K552)</f>
        <v>1.7570230621871155</v>
      </c>
      <c r="Q556" s="196">
        <f ca="1">IF($L556=1,'Census Tract'!L552*'DAC Adjustment'!$O$5,'Census Tract'!L552)</f>
        <v>8.0847383261077024</v>
      </c>
      <c r="R556" s="196">
        <f ca="1">IF($L556=1,'Census Tract'!M552*'DAC Adjustment'!$O$5,'Census Tract'!M552)</f>
        <v>17.559485750074298</v>
      </c>
      <c r="S556" s="196">
        <f ca="1">IF($L556=1,'Census Tract'!N552*'DAC Adjustment'!$O$5,'Census Tract'!N552)</f>
        <v>0.86105408195637745</v>
      </c>
      <c r="T556" s="196">
        <f ca="1">IF($L556=1,'Census Tract'!O552*'DAC Adjustment'!$O$5,'Census Tract'!O552)</f>
        <v>4.097399590501082</v>
      </c>
      <c r="U556" s="196">
        <f ca="1">IF($L556=1,'Census Tract'!P552*'DAC Adjustment'!$O$5,'Census Tract'!P552)</f>
        <v>18.687380870844208</v>
      </c>
      <c r="V556" s="196">
        <f ca="1">IF($L556=1,'Census Tract'!Q552*'DAC Adjustment'!$O$5,'Census Tract'!Q552)</f>
        <v>40.533257696035825</v>
      </c>
      <c r="W556" s="196">
        <f ca="1">IF($L556=1,'Census Tract'!R552*'DAC Adjustment'!$O$5,'Census Tract'!R552)</f>
        <v>0.35848555375511049</v>
      </c>
      <c r="X556" s="196">
        <f ca="1">IF($L556=1,'Census Tract'!S552*'DAC Adjustment'!$O$5,'Census Tract'!S552)</f>
        <v>1.7028548894710394</v>
      </c>
      <c r="Y556" s="196">
        <f ca="1">IF($L556=1,'Census Tract'!T552*'DAC Adjustment'!$O$5,'Census Tract'!T552)</f>
        <v>7.4716442290408445</v>
      </c>
      <c r="Z556" s="197">
        <f ca="1">IF($L556=1,'Census Tract'!U552*'DAC Adjustment'!$O$5,'Census Tract'!U552)</f>
        <v>16.051359023798611</v>
      </c>
    </row>
    <row r="557" spans="1:26" x14ac:dyDescent="0.25">
      <c r="A557" s="193">
        <v>51</v>
      </c>
      <c r="B557" s="53" t="s">
        <v>52</v>
      </c>
      <c r="C557" s="173">
        <v>41051007700</v>
      </c>
      <c r="D557" s="53">
        <v>2033</v>
      </c>
      <c r="E557" s="173">
        <f t="shared" si="33"/>
        <v>804606</v>
      </c>
      <c r="F557" s="53">
        <v>590062</v>
      </c>
      <c r="G557" s="53">
        <v>11048</v>
      </c>
      <c r="H557" s="53">
        <v>1708</v>
      </c>
      <c r="I557" s="53">
        <v>54554</v>
      </c>
      <c r="J557" s="194">
        <f t="shared" si="34"/>
        <v>0</v>
      </c>
      <c r="K557" s="172">
        <f>VLOOKUP($C557,'DAC Definition'!$A$6:$D$834,MATCH('DAC Definition'!$A$3,'DAC Definition'!$A$6:$D$6,0),FALSE)</f>
        <v>0</v>
      </c>
      <c r="L557" s="172">
        <f t="shared" si="35"/>
        <v>0</v>
      </c>
      <c r="M557" s="173">
        <f>'Census Tract'!G553</f>
        <v>1370</v>
      </c>
      <c r="N557" s="195">
        <f t="shared" si="32"/>
        <v>25.651134965478207</v>
      </c>
      <c r="O557" s="196">
        <f ca="1">IF($L557=1,'Census Tract'!J553*'DAC Adjustment'!$O$5,'Census Tract'!J553)</f>
        <v>0.38760991628937436</v>
      </c>
      <c r="P557" s="196">
        <f ca="1">IF($L557=1,'Census Tract'!K553*'DAC Adjustment'!$O$5,'Census Tract'!K553)</f>
        <v>1.9262547452306338</v>
      </c>
      <c r="Q557" s="196">
        <f ca="1">IF($L557=1,'Census Tract'!L553*'DAC Adjustment'!$O$5,'Census Tract'!L553)</f>
        <v>8.8634383348546191</v>
      </c>
      <c r="R557" s="196">
        <f ca="1">IF($L557=1,'Census Tract'!M553*'DAC Adjustment'!$O$5,'Census Tract'!M553)</f>
        <v>19.250767663679188</v>
      </c>
      <c r="S557" s="196">
        <f ca="1">IF($L557=1,'Census Tract'!N553*'DAC Adjustment'!$O$5,'Census Tract'!N553)</f>
        <v>0.32532931392174219</v>
      </c>
      <c r="T557" s="196">
        <f ca="1">IF($L557=1,'Census Tract'!O553*'DAC Adjustment'!$O$5,'Census Tract'!O553)</f>
        <v>1.5481074018164596</v>
      </c>
      <c r="U557" s="196">
        <f ca="1">IF($L557=1,'Census Tract'!P553*'DAC Adjustment'!$O$5,'Census Tract'!P553)</f>
        <v>7.0605934343785348</v>
      </c>
      <c r="V557" s="196">
        <f ca="1">IF($L557=1,'Census Tract'!Q553*'DAC Adjustment'!$O$5,'Census Tract'!Q553)</f>
        <v>15.314551308209897</v>
      </c>
      <c r="W557" s="196">
        <f ca="1">IF($L557=1,'Census Tract'!R553*'DAC Adjustment'!$O$5,'Census Tract'!R553)</f>
        <v>0.13544545191519619</v>
      </c>
      <c r="X557" s="196">
        <f ca="1">IF($L557=1,'Census Tract'!S553*'DAC Adjustment'!$O$5,'Census Tract'!S553)</f>
        <v>0.64338422464846223</v>
      </c>
      <c r="Y557" s="196">
        <f ca="1">IF($L557=1,'Census Tract'!T553*'DAC Adjustment'!$O$5,'Census Tract'!T553)</f>
        <v>2.8229874776023047</v>
      </c>
      <c r="Z557" s="197">
        <f ca="1">IF($L557=1,'Census Tract'!U553*'DAC Adjustment'!$O$5,'Census Tract'!U553)</f>
        <v>6.0646337183133197</v>
      </c>
    </row>
    <row r="558" spans="1:26" x14ac:dyDescent="0.25">
      <c r="A558" s="193">
        <v>51</v>
      </c>
      <c r="B558" s="53" t="s">
        <v>52</v>
      </c>
      <c r="C558" s="173">
        <v>41051002701</v>
      </c>
      <c r="D558" s="53">
        <v>3279</v>
      </c>
      <c r="E558" s="173">
        <f t="shared" si="33"/>
        <v>804606</v>
      </c>
      <c r="F558" s="53">
        <v>590062</v>
      </c>
      <c r="G558" s="53">
        <v>11048</v>
      </c>
      <c r="H558" s="53">
        <v>1708</v>
      </c>
      <c r="I558" s="53">
        <v>148278</v>
      </c>
      <c r="J558" s="194">
        <f t="shared" si="34"/>
        <v>0</v>
      </c>
      <c r="K558" s="172">
        <f>VLOOKUP($C558,'DAC Definition'!$A$6:$D$834,MATCH('DAC Definition'!$A$3,'DAC Definition'!$A$6:$D$6,0),FALSE)</f>
        <v>0</v>
      </c>
      <c r="L558" s="172">
        <f t="shared" si="35"/>
        <v>0</v>
      </c>
      <c r="M558" s="173">
        <f>'Census Tract'!G554</f>
        <v>2271</v>
      </c>
      <c r="N558" s="195">
        <f t="shared" si="32"/>
        <v>42.520968982920436</v>
      </c>
      <c r="O558" s="196">
        <f ca="1">IF($L558=1,'Census Tract'!J554*'DAC Adjustment'!$O$5,'Census Tract'!J554)</f>
        <v>0.2183435704162367</v>
      </c>
      <c r="P558" s="196">
        <f ca="1">IF($L558=1,'Census Tract'!K554*'DAC Adjustment'!$O$5,'Census Tract'!K554)</f>
        <v>1.0850737324554991</v>
      </c>
      <c r="Q558" s="196">
        <f ca="1">IF($L558=1,'Census Tract'!L554*'DAC Adjustment'!$O$5,'Census Tract'!L554)</f>
        <v>4.992841232553765</v>
      </c>
      <c r="R558" s="196">
        <f ca="1">IF($L558=1,'Census Tract'!M554*'DAC Adjustment'!$O$5,'Census Tract'!M554)</f>
        <v>10.844101681348999</v>
      </c>
      <c r="S558" s="196">
        <f ca="1">IF($L558=1,'Census Tract'!N554*'DAC Adjustment'!$O$5,'Census Tract'!N554)</f>
        <v>0.53928676782209961</v>
      </c>
      <c r="T558" s="196">
        <f ca="1">IF($L558=1,'Census Tract'!O554*'DAC Adjustment'!$O$5,'Census Tract'!O554)</f>
        <v>2.5662422697264087</v>
      </c>
      <c r="U558" s="196">
        <f ca="1">IF($L558=1,'Census Tract'!P554*'DAC Adjustment'!$O$5,'Census Tract'!P554)</f>
        <v>11.704093203995367</v>
      </c>
      <c r="V558" s="196">
        <f ca="1">IF($L558=1,'Census Tract'!Q554*'DAC Adjustment'!$O$5,'Census Tract'!Q554)</f>
        <v>25.386383956893919</v>
      </c>
      <c r="W558" s="196">
        <f ca="1">IF($L558=1,'Census Tract'!R554*'DAC Adjustment'!$O$5,'Census Tract'!R554)</f>
        <v>0.22452308124044565</v>
      </c>
      <c r="X558" s="196">
        <f ca="1">IF($L558=1,'Census Tract'!S554*'DAC Adjustment'!$O$5,'Census Tract'!S554)</f>
        <v>1.0665150176471954</v>
      </c>
      <c r="Y558" s="196">
        <f ca="1">IF($L558=1,'Census Tract'!T554*'DAC Adjustment'!$O$5,'Census Tract'!T554)</f>
        <v>4.6795653734560831</v>
      </c>
      <c r="Z558" s="197">
        <f ca="1">IF($L558=1,'Census Tract'!U554*'DAC Adjustment'!$O$5,'Census Tract'!U554)</f>
        <v>10.053126404590911</v>
      </c>
    </row>
    <row r="559" spans="1:26" x14ac:dyDescent="0.25">
      <c r="A559" s="193">
        <v>51</v>
      </c>
      <c r="B559" s="53" t="s">
        <v>52</v>
      </c>
      <c r="C559" s="173">
        <v>41051001302</v>
      </c>
      <c r="D559" s="53">
        <v>3600</v>
      </c>
      <c r="E559" s="173">
        <f t="shared" si="33"/>
        <v>804606</v>
      </c>
      <c r="F559" s="53">
        <v>590062</v>
      </c>
      <c r="G559" s="53">
        <v>11048</v>
      </c>
      <c r="H559" s="53">
        <v>1708</v>
      </c>
      <c r="I559" s="53">
        <v>89338</v>
      </c>
      <c r="J559" s="194">
        <f t="shared" si="34"/>
        <v>0</v>
      </c>
      <c r="K559" s="172">
        <f>VLOOKUP($C559,'DAC Definition'!$A$6:$D$834,MATCH('DAC Definition'!$A$3,'DAC Definition'!$A$6:$D$6,0),FALSE)</f>
        <v>0</v>
      </c>
      <c r="L559" s="172">
        <f t="shared" si="35"/>
        <v>0</v>
      </c>
      <c r="M559" s="173">
        <f>'Census Tract'!G555</f>
        <v>2220</v>
      </c>
      <c r="N559" s="195">
        <f t="shared" si="32"/>
        <v>41.566072717782198</v>
      </c>
      <c r="O559" s="196">
        <f ca="1">IF($L559=1,'Census Tract'!J555*'DAC Adjustment'!$O$5,'Census Tract'!J555)</f>
        <v>0.6360007670381207</v>
      </c>
      <c r="P559" s="196">
        <f ca="1">IF($L559=1,'Census Tract'!K555*'DAC Adjustment'!$O$5,'Census Tract'!K555)</f>
        <v>3.1606505509598253</v>
      </c>
      <c r="Q559" s="196">
        <f ca="1">IF($L559=1,'Census Tract'!L555*'DAC Adjustment'!$O$5,'Census Tract'!L555)</f>
        <v>14.543367810420369</v>
      </c>
      <c r="R559" s="196">
        <f ca="1">IF($L559=1,'Census Tract'!M555*'DAC Adjustment'!$O$5,'Census Tract'!M555)</f>
        <v>31.587176915856027</v>
      </c>
      <c r="S559" s="196">
        <f ca="1">IF($L559=1,'Census Tract'!N555*'DAC Adjustment'!$O$5,'Census Tract'!N555)</f>
        <v>0.52717596854472093</v>
      </c>
      <c r="T559" s="196">
        <f ca="1">IF($L559=1,'Census Tract'!O555*'DAC Adjustment'!$O$5,'Census Tract'!O555)</f>
        <v>2.5086119941843363</v>
      </c>
      <c r="U559" s="196">
        <f ca="1">IF($L559=1,'Census Tract'!P555*'DAC Adjustment'!$O$5,'Census Tract'!P555)</f>
        <v>11.441253594394416</v>
      </c>
      <c r="V559" s="196">
        <f ca="1">IF($L559=1,'Census Tract'!Q555*'DAC Adjustment'!$O$5,'Census Tract'!Q555)</f>
        <v>24.816280222062755</v>
      </c>
      <c r="W559" s="196">
        <f ca="1">IF($L559=1,'Census Tract'!R555*'DAC Adjustment'!$O$5,'Census Tract'!R555)</f>
        <v>0.21948095127863909</v>
      </c>
      <c r="X559" s="196">
        <f ca="1">IF($L559=1,'Census Tract'!S555*'DAC Adjustment'!$O$5,'Census Tract'!S555)</f>
        <v>1.0425642180434935</v>
      </c>
      <c r="Y559" s="196">
        <f ca="1">IF($L559=1,'Census Tract'!T555*'DAC Adjustment'!$O$5,'Census Tract'!T555)</f>
        <v>4.5744760585964359</v>
      </c>
      <c r="Z559" s="197">
        <f ca="1">IF($L559=1,'Census Tract'!U555*'DAC Adjustment'!$O$5,'Census Tract'!U555)</f>
        <v>9.8273626676318031</v>
      </c>
    </row>
    <row r="560" spans="1:26" x14ac:dyDescent="0.25">
      <c r="A560" s="193">
        <v>51</v>
      </c>
      <c r="B560" s="53" t="s">
        <v>52</v>
      </c>
      <c r="C560" s="173">
        <v>41051009606</v>
      </c>
      <c r="D560" s="53">
        <v>5735</v>
      </c>
      <c r="E560" s="173">
        <f t="shared" si="33"/>
        <v>804606</v>
      </c>
      <c r="F560" s="53">
        <v>590062</v>
      </c>
      <c r="G560" s="53">
        <v>11048</v>
      </c>
      <c r="H560" s="53">
        <v>1708</v>
      </c>
      <c r="I560" s="53">
        <v>40673</v>
      </c>
      <c r="J560" s="194">
        <f t="shared" si="34"/>
        <v>1</v>
      </c>
      <c r="K560" s="172">
        <f>VLOOKUP($C560,'DAC Definition'!$A$6:$D$834,MATCH('DAC Definition'!$A$3,'DAC Definition'!$A$6:$D$6,0),FALSE)</f>
        <v>1</v>
      </c>
      <c r="L560" s="172">
        <f t="shared" si="35"/>
        <v>1</v>
      </c>
      <c r="M560" s="173">
        <f>'Census Tract'!G556</f>
        <v>2766</v>
      </c>
      <c r="N560" s="195">
        <f t="shared" si="32"/>
        <v>51.789079791615123</v>
      </c>
      <c r="O560" s="196">
        <f ca="1">IF($L560=1,'Census Tract'!J556*'DAC Adjustment'!$O$5,'Census Tract'!J556)</f>
        <v>0.32676417361604232</v>
      </c>
      <c r="P560" s="196">
        <f ca="1">IF($L560=1,'Census Tract'!K556*'DAC Adjustment'!$O$5,'Census Tract'!K556)</f>
        <v>1.6238775468514064</v>
      </c>
      <c r="Q560" s="196">
        <f ca="1">IF($L560=1,'Census Tract'!L556*'DAC Adjustment'!$O$5,'Census Tract'!L556)</f>
        <v>7.4720846427553482</v>
      </c>
      <c r="R560" s="196">
        <f ca="1">IF($L560=1,'Census Tract'!M556*'DAC Adjustment'!$O$5,'Census Tract'!M556)</f>
        <v>16.228844832752802</v>
      </c>
      <c r="S560" s="196">
        <f ca="1">IF($L560=1,'Census Tract'!N556*'DAC Adjustment'!$O$5,'Census Tract'!N556)</f>
        <v>0.8210409510105281</v>
      </c>
      <c r="T560" s="196">
        <f ca="1">IF($L560=1,'Census Tract'!O556*'DAC Adjustment'!$O$5,'Census Tract'!O556)</f>
        <v>3.9069936801316851</v>
      </c>
      <c r="U560" s="196">
        <f ca="1">IF($L560=1,'Census Tract'!P556*'DAC Adjustment'!$O$5,'Census Tract'!P556)</f>
        <v>17.818979415594004</v>
      </c>
      <c r="V560" s="196">
        <f ca="1">IF($L560=1,'Census Tract'!Q556*'DAC Adjustment'!$O$5,'Census Tract'!Q556)</f>
        <v>38.649679670172048</v>
      </c>
      <c r="W560" s="196">
        <f ca="1">IF($L560=1,'Census Tract'!R556*'DAC Adjustment'!$O$5,'Census Tract'!R556)</f>
        <v>0.34182675182247502</v>
      </c>
      <c r="X560" s="196">
        <f ca="1">IF($L560=1,'Census Tract'!S556*'DAC Adjustment'!$O$5,'Census Tract'!S556)</f>
        <v>1.623723326074495</v>
      </c>
      <c r="Y560" s="196">
        <f ca="1">IF($L560=1,'Census Tract'!T556*'DAC Adjustment'!$O$5,'Census Tract'!T556)</f>
        <v>7.1244373750437715</v>
      </c>
      <c r="Z560" s="197">
        <f ca="1">IF($L560=1,'Census Tract'!U556*'DAC Adjustment'!$O$5,'Census Tract'!U556)</f>
        <v>15.305453343845475</v>
      </c>
    </row>
    <row r="561" spans="1:26" x14ac:dyDescent="0.25">
      <c r="A561" s="193">
        <v>51</v>
      </c>
      <c r="B561" s="53" t="s">
        <v>52</v>
      </c>
      <c r="C561" s="173">
        <v>41051000302</v>
      </c>
      <c r="D561" s="53">
        <v>7578</v>
      </c>
      <c r="E561" s="173">
        <f t="shared" si="33"/>
        <v>804606</v>
      </c>
      <c r="F561" s="53">
        <v>590062</v>
      </c>
      <c r="G561" s="53">
        <v>11048</v>
      </c>
      <c r="H561" s="53">
        <v>1708</v>
      </c>
      <c r="I561" s="53">
        <v>143269</v>
      </c>
      <c r="J561" s="194">
        <f t="shared" si="34"/>
        <v>0</v>
      </c>
      <c r="K561" s="172">
        <f>VLOOKUP($C561,'DAC Definition'!$A$6:$D$834,MATCH('DAC Definition'!$A$3,'DAC Definition'!$A$6:$D$6,0),FALSE)</f>
        <v>0</v>
      </c>
      <c r="L561" s="172">
        <f t="shared" si="35"/>
        <v>0</v>
      </c>
      <c r="M561" s="173">
        <f>'Census Tract'!G557</f>
        <v>5201</v>
      </c>
      <c r="N561" s="195">
        <f t="shared" si="32"/>
        <v>97.380695587921267</v>
      </c>
      <c r="O561" s="196">
        <f ca="1">IF($L561=1,'Census Tract'!J557*'DAC Adjustment'!$O$5,'Census Tract'!J557)</f>
        <v>0.46623363315944122</v>
      </c>
      <c r="P561" s="196">
        <f ca="1">IF($L561=1,'Census Tract'!K557*'DAC Adjustment'!$O$5,'Census Tract'!K557)</f>
        <v>2.3169808369634626</v>
      </c>
      <c r="Q561" s="196">
        <f ca="1">IF($L561=1,'Census Tract'!L557*'DAC Adjustment'!$O$5,'Census Tract'!L557)</f>
        <v>10.661319237402649</v>
      </c>
      <c r="R561" s="196">
        <f ca="1">IF($L561=1,'Census Tract'!M557*'DAC Adjustment'!$O$5,'Census Tract'!M557)</f>
        <v>23.155639140678712</v>
      </c>
      <c r="S561" s="196">
        <f ca="1">IF($L561=1,'Census Tract'!N557*'DAC Adjustment'!$O$5,'Census Tract'!N557)</f>
        <v>1.2350640596401321</v>
      </c>
      <c r="T561" s="196">
        <f ca="1">IF($L561=1,'Census Tract'!O557*'DAC Adjustment'!$O$5,'Census Tract'!O557)</f>
        <v>5.8771580998886179</v>
      </c>
      <c r="U561" s="196">
        <f ca="1">IF($L561=1,'Census Tract'!P557*'DAC Adjustment'!$O$5,'Census Tract'!P557)</f>
        <v>26.80448646146187</v>
      </c>
      <c r="V561" s="196">
        <f ca="1">IF($L561=1,'Census Tract'!Q557*'DAC Adjustment'!$O$5,'Census Tract'!Q557)</f>
        <v>58.139402448174941</v>
      </c>
      <c r="W561" s="196">
        <f ca="1">IF($L561=1,'Census Tract'!R557*'DAC Adjustment'!$O$5,'Census Tract'!R557)</f>
        <v>0.5141983908109018</v>
      </c>
      <c r="X561" s="196">
        <f ca="1">IF($L561=1,'Census Tract'!S557*'DAC Adjustment'!$O$5,'Census Tract'!S557)</f>
        <v>2.4425119360559502</v>
      </c>
      <c r="Y561" s="196">
        <f ca="1">IF($L561=1,'Census Tract'!T557*'DAC Adjustment'!$O$5,'Census Tract'!T557)</f>
        <v>10.717049540882911</v>
      </c>
      <c r="Z561" s="197">
        <f ca="1">IF($L561=1,'Census Tract'!U557*'DAC Adjustment'!$O$5,'Census Tract'!U557)</f>
        <v>23.023474429888743</v>
      </c>
    </row>
    <row r="562" spans="1:26" x14ac:dyDescent="0.25">
      <c r="A562" s="193">
        <v>51</v>
      </c>
      <c r="B562" s="53" t="s">
        <v>52</v>
      </c>
      <c r="C562" s="173">
        <v>41051008201</v>
      </c>
      <c r="D562" s="53">
        <v>3047</v>
      </c>
      <c r="E562" s="173">
        <f t="shared" si="33"/>
        <v>804606</v>
      </c>
      <c r="F562" s="53">
        <v>590062</v>
      </c>
      <c r="G562" s="53">
        <v>11048</v>
      </c>
      <c r="H562" s="53">
        <v>1708</v>
      </c>
      <c r="I562" s="53">
        <v>58164</v>
      </c>
      <c r="J562" s="194">
        <f t="shared" si="34"/>
        <v>0</v>
      </c>
      <c r="K562" s="172">
        <f>VLOOKUP($C562,'DAC Definition'!$A$6:$D$834,MATCH('DAC Definition'!$A$3,'DAC Definition'!$A$6:$D$6,0),FALSE)</f>
        <v>0</v>
      </c>
      <c r="L562" s="172">
        <f t="shared" si="35"/>
        <v>0</v>
      </c>
      <c r="M562" s="173">
        <f>'Census Tract'!G558</f>
        <v>1769</v>
      </c>
      <c r="N562" s="195">
        <f t="shared" si="32"/>
        <v>33.121793980971489</v>
      </c>
      <c r="O562" s="196">
        <f ca="1">IF($L562=1,'Census Tract'!J558*'DAC Adjustment'!$O$5,'Census Tract'!J558)</f>
        <v>2.7798742187626835</v>
      </c>
      <c r="P562" s="196">
        <f ca="1">IF($L562=1,'Census Tract'!K558*'DAC Adjustment'!$O$5,'Census Tract'!K558)</f>
        <v>13.814780479037788</v>
      </c>
      <c r="Q562" s="196">
        <f ca="1">IF($L562=1,'Census Tract'!L558*'DAC Adjustment'!$O$5,'Census Tract'!L558)</f>
        <v>63.567113949325567</v>
      </c>
      <c r="R562" s="196">
        <f ca="1">IF($L562=1,'Census Tract'!M558*'DAC Adjustment'!$O$5,'Census Tract'!M558)</f>
        <v>138.06332209442269</v>
      </c>
      <c r="S562" s="196">
        <f ca="1">IF($L562=1,'Census Tract'!N558*'DAC Adjustment'!$O$5,'Census Tract'!N558)</f>
        <v>0.4200785082682934</v>
      </c>
      <c r="T562" s="196">
        <f ca="1">IF($L562=1,'Census Tract'!O558*'DAC Adjustment'!$O$5,'Census Tract'!O558)</f>
        <v>1.9989795575279687</v>
      </c>
      <c r="U562" s="196">
        <f ca="1">IF($L562=1,'Census Tract'!P558*'DAC Adjustment'!$O$5,'Census Tract'!P558)</f>
        <v>9.1169268506683423</v>
      </c>
      <c r="V562" s="196">
        <f ca="1">IF($L562=1,'Census Tract'!Q558*'DAC Adjustment'!$O$5,'Census Tract'!Q558)</f>
        <v>19.774774645418471</v>
      </c>
      <c r="W562" s="196">
        <f ca="1">IF($L562=1,'Census Tract'!R558*'DAC Adjustment'!$O$5,'Census Tract'!R558)</f>
        <v>0.17489270396932999</v>
      </c>
      <c r="X562" s="196">
        <f ca="1">IF($L562=1,'Census Tract'!S558*'DAC Adjustment'!$O$5,'Census Tract'!S558)</f>
        <v>0.83076400978330633</v>
      </c>
      <c r="Y562" s="196">
        <f ca="1">IF($L562=1,'Census Tract'!T558*'DAC Adjustment'!$O$5,'Census Tract'!T558)</f>
        <v>3.6451568232689615</v>
      </c>
      <c r="Z562" s="197">
        <f ca="1">IF($L562=1,'Census Tract'!U558*'DAC Adjustment'!$O$5,'Census Tract'!U558)</f>
        <v>7.8309029545228199</v>
      </c>
    </row>
    <row r="563" spans="1:26" x14ac:dyDescent="0.25">
      <c r="A563" s="193">
        <v>51</v>
      </c>
      <c r="B563" s="53" t="s">
        <v>52</v>
      </c>
      <c r="C563" s="173">
        <v>41051010001</v>
      </c>
      <c r="D563" s="53">
        <v>5947</v>
      </c>
      <c r="E563" s="173">
        <f t="shared" si="33"/>
        <v>804606</v>
      </c>
      <c r="F563" s="53">
        <v>590062</v>
      </c>
      <c r="G563" s="53">
        <v>11048</v>
      </c>
      <c r="H563" s="53">
        <v>1708</v>
      </c>
      <c r="I563" s="53">
        <v>37613</v>
      </c>
      <c r="J563" s="194">
        <f t="shared" si="34"/>
        <v>1</v>
      </c>
      <c r="K563" s="172">
        <f>VLOOKUP($C563,'DAC Definition'!$A$6:$D$834,MATCH('DAC Definition'!$A$3,'DAC Definition'!$A$6:$D$6,0),FALSE)</f>
        <v>1</v>
      </c>
      <c r="L563" s="172">
        <f t="shared" si="35"/>
        <v>1</v>
      </c>
      <c r="M563" s="173">
        <f>'Census Tract'!G559</f>
        <v>3238</v>
      </c>
      <c r="N563" s="195">
        <f t="shared" si="32"/>
        <v>60.626551108188629</v>
      </c>
      <c r="O563" s="196">
        <f ca="1">IF($L563=1,'Census Tract'!J559*'DAC Adjustment'!$O$5,'Census Tract'!J559)</f>
        <v>4.1671821911149305</v>
      </c>
      <c r="P563" s="196">
        <f ca="1">IF($L563=1,'Census Tract'!K559*'DAC Adjustment'!$O$5,'Census Tract'!K559)</f>
        <v>20.709105037145235</v>
      </c>
      <c r="Q563" s="196">
        <f ca="1">IF($L563=1,'Census Tract'!L559*'DAC Adjustment'!$O$5,'Census Tract'!L559)</f>
        <v>95.290550702724829</v>
      </c>
      <c r="R563" s="196">
        <f ca="1">IF($L563=1,'Census Tract'!M559*'DAC Adjustment'!$O$5,'Census Tract'!M559)</f>
        <v>206.96440622918661</v>
      </c>
      <c r="S563" s="196">
        <f ca="1">IF($L563=1,'Census Tract'!N559*'DAC Adjustment'!$O$5,'Census Tract'!N559)</f>
        <v>0.96114627598412516</v>
      </c>
      <c r="T563" s="196">
        <f ca="1">IF($L563=1,'Census Tract'!O559*'DAC Adjustment'!$O$5,'Census Tract'!O559)</f>
        <v>4.5736968677752703</v>
      </c>
      <c r="U563" s="196">
        <f ca="1">IF($L563=1,'Census Tract'!P559*'DAC Adjustment'!$O$5,'Census Tract'!P559)</f>
        <v>20.859672938428556</v>
      </c>
      <c r="V563" s="196">
        <f ca="1">IF($L563=1,'Census Tract'!Q559*'DAC Adjustment'!$O$5,'Census Tract'!Q559)</f>
        <v>45.244997386846393</v>
      </c>
      <c r="W563" s="196">
        <f ca="1">IF($L563=1,'Census Tract'!R559*'DAC Adjustment'!$O$5,'Census Tract'!R559)</f>
        <v>0.40015727491004133</v>
      </c>
      <c r="X563" s="196">
        <f ca="1">IF($L563=1,'Census Tract'!S559*'DAC Adjustment'!$O$5,'Census Tract'!S559)</f>
        <v>1.900801203842811</v>
      </c>
      <c r="Y563" s="196">
        <f ca="1">IF($L563=1,'Census Tract'!T559*'DAC Adjustment'!$O$5,'Census Tract'!T559)</f>
        <v>8.3401765077338172</v>
      </c>
      <c r="Z563" s="197">
        <f ca="1">IF($L563=1,'Census Tract'!U559*'DAC Adjustment'!$O$5,'Census Tract'!U559)</f>
        <v>17.917229908666542</v>
      </c>
    </row>
    <row r="564" spans="1:26" x14ac:dyDescent="0.25">
      <c r="A564" s="193">
        <v>51</v>
      </c>
      <c r="B564" s="53" t="s">
        <v>52</v>
      </c>
      <c r="C564" s="173">
        <v>41051010408</v>
      </c>
      <c r="D564" s="53">
        <v>5948</v>
      </c>
      <c r="E564" s="173">
        <f t="shared" si="33"/>
        <v>804606</v>
      </c>
      <c r="F564" s="53">
        <v>590062</v>
      </c>
      <c r="G564" s="53">
        <v>11048</v>
      </c>
      <c r="H564" s="53">
        <v>1708</v>
      </c>
      <c r="I564" s="53">
        <v>48440</v>
      </c>
      <c r="J564" s="194">
        <f t="shared" si="34"/>
        <v>1</v>
      </c>
      <c r="K564" s="172">
        <f>VLOOKUP($C564,'DAC Definition'!$A$6:$D$834,MATCH('DAC Definition'!$A$3,'DAC Definition'!$A$6:$D$6,0),FALSE)</f>
        <v>1</v>
      </c>
      <c r="L564" s="172">
        <f t="shared" si="35"/>
        <v>1</v>
      </c>
      <c r="M564" s="173">
        <f>'Census Tract'!G560</f>
        <v>3294</v>
      </c>
      <c r="N564" s="195">
        <f t="shared" si="32"/>
        <v>61.67506465422278</v>
      </c>
      <c r="O564" s="196">
        <f ca="1">IF($L564=1,'Census Tract'!J560*'DAC Adjustment'!$O$5,'Census Tract'!J560)</f>
        <v>0.92270190021081677</v>
      </c>
      <c r="P564" s="196">
        <f ca="1">IF($L564=1,'Census Tract'!K560*'DAC Adjustment'!$O$5,'Census Tract'!K560)</f>
        <v>4.5854320001129754</v>
      </c>
      <c r="Q564" s="196">
        <f ca="1">IF($L564=1,'Census Tract'!L560*'DAC Adjustment'!$O$5,'Census Tract'!L560)</f>
        <v>21.099334795826401</v>
      </c>
      <c r="R564" s="196">
        <f ca="1">IF($L564=1,'Census Tract'!M560*'DAC Adjustment'!$O$5,'Census Tract'!M560)</f>
        <v>45.826278320838369</v>
      </c>
      <c r="S564" s="196">
        <f ca="1">IF($L564=1,'Census Tract'!N560*'DAC Adjustment'!$O$5,'Census Tract'!N560)</f>
        <v>0.97776894165895867</v>
      </c>
      <c r="T564" s="196">
        <f ca="1">IF($L564=1,'Census Tract'!O560*'DAC Adjustment'!$O$5,'Census Tract'!O560)</f>
        <v>4.6527972459702713</v>
      </c>
      <c r="U564" s="196">
        <f ca="1">IF($L564=1,'Census Tract'!P560*'DAC Adjustment'!$O$5,'Census Tract'!P560)</f>
        <v>21.220433186900451</v>
      </c>
      <c r="V564" s="196">
        <f ca="1">IF($L564=1,'Census Tract'!Q560*'DAC Adjustment'!$O$5,'Census Tract'!Q560)</f>
        <v>46.027492709163681</v>
      </c>
      <c r="W564" s="196">
        <f ca="1">IF($L564=1,'Census Tract'!R560*'DAC Adjustment'!$O$5,'Census Tract'!R560)</f>
        <v>0.40707784544585424</v>
      </c>
      <c r="X564" s="196">
        <f ca="1">IF($L564=1,'Census Tract'!S560*'DAC Adjustment'!$O$5,'Census Tract'!S560)</f>
        <v>1.9336748503576957</v>
      </c>
      <c r="Y564" s="196">
        <f ca="1">IF($L564=1,'Census Tract'!T560*'DAC Adjustment'!$O$5,'Census Tract'!T560)</f>
        <v>8.4844167438156859</v>
      </c>
      <c r="Z564" s="197">
        <f ca="1">IF($L564=1,'Census Tract'!U560*'DAC Adjustment'!$O$5,'Census Tract'!U560)</f>
        <v>18.227101704492767</v>
      </c>
    </row>
    <row r="565" spans="1:26" x14ac:dyDescent="0.25">
      <c r="A565" s="193">
        <v>51</v>
      </c>
      <c r="B565" s="53" t="s">
        <v>52</v>
      </c>
      <c r="C565" s="173">
        <v>41051000902</v>
      </c>
      <c r="D565" s="53">
        <v>4881</v>
      </c>
      <c r="E565" s="173">
        <f t="shared" si="33"/>
        <v>804606</v>
      </c>
      <c r="F565" s="53">
        <v>590062</v>
      </c>
      <c r="G565" s="53">
        <v>11048</v>
      </c>
      <c r="H565" s="53">
        <v>1708</v>
      </c>
      <c r="I565" s="53">
        <v>59764</v>
      </c>
      <c r="J565" s="194">
        <f t="shared" si="34"/>
        <v>0</v>
      </c>
      <c r="K565" s="172">
        <f>VLOOKUP($C565,'DAC Definition'!$A$6:$D$834,MATCH('DAC Definition'!$A$3,'DAC Definition'!$A$6:$D$6,0),FALSE)</f>
        <v>0</v>
      </c>
      <c r="L565" s="172">
        <f t="shared" si="35"/>
        <v>0</v>
      </c>
      <c r="M565" s="173">
        <f>'Census Tract'!G561</f>
        <v>2678</v>
      </c>
      <c r="N565" s="195">
        <f t="shared" si="32"/>
        <v>50.141415647847168</v>
      </c>
      <c r="O565" s="196">
        <f ca="1">IF($L565=1,'Census Tract'!J561*'DAC Adjustment'!$O$5,'Census Tract'!J561)</f>
        <v>0.8052671129112583</v>
      </c>
      <c r="P565" s="196">
        <f ca="1">IF($L565=1,'Census Tract'!K561*'DAC Adjustment'!$O$5,'Census Tract'!K561)</f>
        <v>4.0018315637349602</v>
      </c>
      <c r="Q565" s="196">
        <f ca="1">IF($L565=1,'Census Tract'!L561*'DAC Adjustment'!$O$5,'Census Tract'!L561)</f>
        <v>18.413964912721223</v>
      </c>
      <c r="R565" s="196">
        <f ca="1">IF($L565=1,'Census Tract'!M561*'DAC Adjustment'!$O$5,'Census Tract'!M561)</f>
        <v>39.993842898186216</v>
      </c>
      <c r="S565" s="196">
        <f ca="1">IF($L565=1,'Census Tract'!N561*'DAC Adjustment'!$O$5,'Census Tract'!N561)</f>
        <v>0.63593569538863182</v>
      </c>
      <c r="T565" s="196">
        <f ca="1">IF($L565=1,'Census Tract'!O561*'DAC Adjustment'!$O$5,'Census Tract'!O561)</f>
        <v>3.0261544686602035</v>
      </c>
      <c r="U565" s="196">
        <f ca="1">IF($L565=1,'Census Tract'!P561*'DAC Adjustment'!$O$5,'Census Tract'!P561)</f>
        <v>13.801656362967677</v>
      </c>
      <c r="V565" s="196">
        <f ca="1">IF($L565=1,'Census Tract'!Q561*'DAC Adjustment'!$O$5,'Census Tract'!Q561)</f>
        <v>29.936035330938761</v>
      </c>
      <c r="W565" s="196">
        <f ca="1">IF($L565=1,'Census Tract'!R561*'DAC Adjustment'!$O$5,'Census Tract'!R561)</f>
        <v>0.26476125564152952</v>
      </c>
      <c r="X565" s="196">
        <f ca="1">IF($L565=1,'Census Tract'!S561*'DAC Adjustment'!$O$5,'Census Tract'!S561)</f>
        <v>1.2576517909551692</v>
      </c>
      <c r="Y565" s="196">
        <f ca="1">IF($L565=1,'Census Tract'!T561*'DAC Adjustment'!$O$5,'Census Tract'!T561)</f>
        <v>5.5182193175320968</v>
      </c>
      <c r="Z565" s="197">
        <f ca="1">IF($L565=1,'Census Tract'!U561*'DAC Adjustment'!$O$5,'Census Tract'!U561)</f>
        <v>11.854809560323408</v>
      </c>
    </row>
    <row r="566" spans="1:26" x14ac:dyDescent="0.25">
      <c r="A566" s="193">
        <v>51</v>
      </c>
      <c r="B566" s="53" t="s">
        <v>52</v>
      </c>
      <c r="C566" s="173">
        <v>41051006200</v>
      </c>
      <c r="D566" s="53">
        <v>3194</v>
      </c>
      <c r="E566" s="173">
        <f t="shared" si="33"/>
        <v>804606</v>
      </c>
      <c r="F566" s="53">
        <v>590062</v>
      </c>
      <c r="G566" s="53">
        <v>11048</v>
      </c>
      <c r="H566" s="53">
        <v>1708</v>
      </c>
      <c r="I566" s="53">
        <v>111417</v>
      </c>
      <c r="J566" s="194">
        <f t="shared" si="34"/>
        <v>0</v>
      </c>
      <c r="K566" s="172">
        <f>VLOOKUP($C566,'DAC Definition'!$A$6:$D$834,MATCH('DAC Definition'!$A$3,'DAC Definition'!$A$6:$D$6,0),FALSE)</f>
        <v>0</v>
      </c>
      <c r="L566" s="172">
        <f t="shared" si="35"/>
        <v>0</v>
      </c>
      <c r="M566" s="173">
        <f>'Census Tract'!G562</f>
        <v>2544</v>
      </c>
      <c r="N566" s="195">
        <f t="shared" si="32"/>
        <v>47.632472519836895</v>
      </c>
      <c r="O566" s="196">
        <f ca="1">IF($L566=1,'Census Tract'!J562*'DAC Adjustment'!$O$5,'Census Tract'!J562)</f>
        <v>0.16926634587313763</v>
      </c>
      <c r="P566" s="196">
        <f ca="1">IF($L566=1,'Census Tract'!K562*'DAC Adjustment'!$O$5,'Census Tract'!K562)</f>
        <v>0.84118101277513468</v>
      </c>
      <c r="Q566" s="196">
        <f ca="1">IF($L566=1,'Census Tract'!L562*'DAC Adjustment'!$O$5,'Census Tract'!L562)</f>
        <v>3.8705971023008545</v>
      </c>
      <c r="R566" s="196">
        <f ca="1">IF($L566=1,'Census Tract'!M562*'DAC Adjustment'!$O$5,'Census Tract'!M562)</f>
        <v>8.4066659823301872</v>
      </c>
      <c r="S566" s="196">
        <f ca="1">IF($L566=1,'Census Tract'!N562*'DAC Adjustment'!$O$5,'Census Tract'!N562)</f>
        <v>0.60411516395395037</v>
      </c>
      <c r="T566" s="196">
        <f ca="1">IF($L566=1,'Census Tract'!O562*'DAC Adjustment'!$O$5,'Census Tract'!O562)</f>
        <v>2.8747337446869148</v>
      </c>
      <c r="U566" s="196">
        <f ca="1">IF($L566=1,'Census Tract'!P562*'DAC Adjustment'!$O$5,'Census Tract'!P562)</f>
        <v>13.111058173035762</v>
      </c>
      <c r="V566" s="196">
        <f ca="1">IF($L566=1,'Census Tract'!Q562*'DAC Adjustment'!$O$5,'Census Tract'!Q562)</f>
        <v>28.438115713931367</v>
      </c>
      <c r="W566" s="196">
        <f ca="1">IF($L566=1,'Census Tract'!R562*'DAC Adjustment'!$O$5,'Census Tract'!R562)</f>
        <v>0.25151330633011615</v>
      </c>
      <c r="X566" s="196">
        <f ca="1">IF($L566=1,'Census Tract'!S562*'DAC Adjustment'!$O$5,'Census Tract'!S562)</f>
        <v>1.1947222390552465</v>
      </c>
      <c r="Y566" s="196">
        <f ca="1">IF($L566=1,'Census Tract'!T562*'DAC Adjustment'!$O$5,'Census Tract'!T562)</f>
        <v>5.2421022941753748</v>
      </c>
      <c r="Z566" s="197">
        <f ca="1">IF($L566=1,'Census Tract'!U562*'DAC Adjustment'!$O$5,'Census Tract'!U562)</f>
        <v>11.2616264083132</v>
      </c>
    </row>
    <row r="567" spans="1:26" x14ac:dyDescent="0.25">
      <c r="A567" s="193">
        <v>51</v>
      </c>
      <c r="B567" s="53" t="s">
        <v>52</v>
      </c>
      <c r="C567" s="173">
        <v>41051009000</v>
      </c>
      <c r="D567" s="53">
        <v>11175</v>
      </c>
      <c r="E567" s="173">
        <f t="shared" si="33"/>
        <v>804606</v>
      </c>
      <c r="F567" s="53">
        <v>590062</v>
      </c>
      <c r="G567" s="53">
        <v>11048</v>
      </c>
      <c r="H567" s="53">
        <v>1708</v>
      </c>
      <c r="I567" s="53">
        <v>45043</v>
      </c>
      <c r="J567" s="194">
        <f t="shared" si="34"/>
        <v>1</v>
      </c>
      <c r="K567" s="172">
        <f>VLOOKUP($C567,'DAC Definition'!$A$6:$D$834,MATCH('DAC Definition'!$A$3,'DAC Definition'!$A$6:$D$6,0),FALSE)</f>
        <v>1</v>
      </c>
      <c r="L567" s="172">
        <f t="shared" si="35"/>
        <v>1</v>
      </c>
      <c r="M567" s="173">
        <f>'Census Tract'!G563</f>
        <v>5995</v>
      </c>
      <c r="N567" s="195">
        <f t="shared" si="32"/>
        <v>112.24711979419112</v>
      </c>
      <c r="O567" s="196">
        <f ca="1">IF($L567=1,'Census Tract'!J563*'DAC Adjustment'!$O$5,'Census Tract'!J563)</f>
        <v>0.82254429910245141</v>
      </c>
      <c r="P567" s="196">
        <f ca="1">IF($L567=1,'Census Tract'!K563*'DAC Adjustment'!$O$5,'Census Tract'!K563)</f>
        <v>4.0876917558673336</v>
      </c>
      <c r="Q567" s="196">
        <f ca="1">IF($L567=1,'Census Tract'!L563*'DAC Adjustment'!$O$5,'Census Tract'!L563)</f>
        <v>18.809040652453117</v>
      </c>
      <c r="R567" s="196">
        <f ca="1">IF($L567=1,'Census Tract'!M563*'DAC Adjustment'!$O$5,'Census Tract'!M563)</f>
        <v>40.851919751412225</v>
      </c>
      <c r="S567" s="196">
        <f ca="1">IF($L567=1,'Census Tract'!N563*'DAC Adjustment'!$O$5,'Census Tract'!N563)</f>
        <v>1.7795157271540551</v>
      </c>
      <c r="T567" s="196">
        <f ca="1">IF($L567=1,'Census Tract'!O563*'DAC Adjustment'!$O$5,'Census Tract'!O563)</f>
        <v>8.467977987125618</v>
      </c>
      <c r="U567" s="196">
        <f ca="1">IF($L567=1,'Census Tract'!P563*'DAC Adjustment'!$O$5,'Census Tract'!P563)</f>
        <v>38.620673028375293</v>
      </c>
      <c r="V567" s="196">
        <f ca="1">IF($L567=1,'Census Tract'!Q563*'DAC Adjustment'!$O$5,'Census Tract'!Q563)</f>
        <v>83.768918880217456</v>
      </c>
      <c r="W567" s="196">
        <f ca="1">IF($L567=1,'Census Tract'!R563*'DAC Adjustment'!$O$5,'Census Tract'!R563)</f>
        <v>0.74087179218211796</v>
      </c>
      <c r="X567" s="196">
        <f ca="1">IF($L567=1,'Census Tract'!S563*'DAC Adjustment'!$O$5,'Census Tract'!S563)</f>
        <v>3.5192412652988425</v>
      </c>
      <c r="Y567" s="196">
        <f ca="1">IF($L567=1,'Census Tract'!T563*'DAC Adjustment'!$O$5,'Census Tract'!T563)</f>
        <v>15.441432416264433</v>
      </c>
      <c r="Z567" s="197">
        <f ca="1">IF($L567=1,'Census Tract'!U563*'DAC Adjustment'!$O$5,'Census Tract'!U563)</f>
        <v>33.172882428182803</v>
      </c>
    </row>
    <row r="568" spans="1:26" x14ac:dyDescent="0.25">
      <c r="A568" s="193">
        <v>51</v>
      </c>
      <c r="B568" s="53" t="s">
        <v>52</v>
      </c>
      <c r="C568" s="173">
        <v>41051001701</v>
      </c>
      <c r="D568" s="53">
        <v>6818</v>
      </c>
      <c r="E568" s="173">
        <f t="shared" si="33"/>
        <v>804606</v>
      </c>
      <c r="F568" s="53">
        <v>590062</v>
      </c>
      <c r="G568" s="53">
        <v>11048</v>
      </c>
      <c r="H568" s="53">
        <v>1708</v>
      </c>
      <c r="I568" s="53">
        <v>67652</v>
      </c>
      <c r="J568" s="194">
        <f t="shared" si="34"/>
        <v>0</v>
      </c>
      <c r="K568" s="172">
        <f>VLOOKUP($C568,'DAC Definition'!$A$6:$D$834,MATCH('DAC Definition'!$A$3,'DAC Definition'!$A$6:$D$6,0),FALSE)</f>
        <v>0</v>
      </c>
      <c r="L568" s="172">
        <f t="shared" si="35"/>
        <v>0</v>
      </c>
      <c r="M568" s="173">
        <f>'Census Tract'!G564</f>
        <v>4460</v>
      </c>
      <c r="N568" s="195">
        <f t="shared" si="32"/>
        <v>83.506614559148019</v>
      </c>
      <c r="O568" s="196">
        <f ca="1">IF($L568=1,'Census Tract'!J564*'DAC Adjustment'!$O$5,'Census Tract'!J564)</f>
        <v>1.0236106833274952</v>
      </c>
      <c r="P568" s="196">
        <f ca="1">IF($L568=1,'Census Tract'!K564*'DAC Adjustment'!$O$5,'Census Tract'!K564)</f>
        <v>5.0869052961904595</v>
      </c>
      <c r="Q568" s="196">
        <f ca="1">IF($L568=1,'Census Tract'!L564*'DAC Adjustment'!$O$5,'Census Tract'!L564)</f>
        <v>23.406806145274992</v>
      </c>
      <c r="R568" s="196">
        <f ca="1">IF($L568=1,'Census Tract'!M564*'DAC Adjustment'!$O$5,'Census Tract'!M564)</f>
        <v>50.837944579535218</v>
      </c>
      <c r="S568" s="196">
        <f ca="1">IF($L568=1,'Census Tract'!N564*'DAC Adjustment'!$O$5,'Census Tract'!N564)</f>
        <v>1.0591012701393943</v>
      </c>
      <c r="T568" s="196">
        <f ca="1">IF($L568=1,'Census Tract'!O564*'DAC Adjustment'!$O$5,'Census Tract'!O564)</f>
        <v>5.039824096424387</v>
      </c>
      <c r="U568" s="196">
        <f ca="1">IF($L568=1,'Census Tract'!P564*'DAC Adjustment'!$O$5,'Census Tract'!P564)</f>
        <v>22.985581545495087</v>
      </c>
      <c r="V568" s="196">
        <f ca="1">IF($L568=1,'Census Tract'!Q564*'DAC Adjustment'!$O$5,'Census Tract'!Q564)</f>
        <v>49.856130536216163</v>
      </c>
      <c r="W568" s="196">
        <f ca="1">IF($L568=1,'Census Tract'!R564*'DAC Adjustment'!$O$5,'Census Tract'!R564)</f>
        <v>0.44093920842465334</v>
      </c>
      <c r="X568" s="196">
        <f ca="1">IF($L568=1,'Census Tract'!S564*'DAC Adjustment'!$O$5,'Census Tract'!S564)</f>
        <v>2.0945209065198114</v>
      </c>
      <c r="Y568" s="196">
        <f ca="1">IF($L568=1,'Census Tract'!T564*'DAC Adjustment'!$O$5,'Census Tract'!T564)</f>
        <v>9.1901636132162636</v>
      </c>
      <c r="Z568" s="197">
        <f ca="1">IF($L568=1,'Census Tract'!U564*'DAC Adjustment'!$O$5,'Census Tract'!U564)</f>
        <v>19.7432601340711</v>
      </c>
    </row>
    <row r="569" spans="1:26" x14ac:dyDescent="0.25">
      <c r="A569" s="193">
        <v>51</v>
      </c>
      <c r="B569" s="53" t="s">
        <v>52</v>
      </c>
      <c r="C569" s="173">
        <v>41051009803</v>
      </c>
      <c r="D569" s="53">
        <v>7999</v>
      </c>
      <c r="E569" s="173">
        <f t="shared" si="33"/>
        <v>804606</v>
      </c>
      <c r="F569" s="53">
        <v>590062</v>
      </c>
      <c r="G569" s="53">
        <v>11048</v>
      </c>
      <c r="H569" s="53">
        <v>1708</v>
      </c>
      <c r="I569" s="53">
        <v>48111</v>
      </c>
      <c r="J569" s="194">
        <f t="shared" si="34"/>
        <v>1</v>
      </c>
      <c r="K569" s="172">
        <f>VLOOKUP($C569,'DAC Definition'!$A$6:$D$834,MATCH('DAC Definition'!$A$3,'DAC Definition'!$A$6:$D$6,0),FALSE)</f>
        <v>0</v>
      </c>
      <c r="L569" s="172">
        <f t="shared" si="35"/>
        <v>1</v>
      </c>
      <c r="M569" s="173">
        <f>'Census Tract'!G565</f>
        <v>4244</v>
      </c>
      <c r="N569" s="195">
        <f t="shared" si="32"/>
        <v>79.462348024444893</v>
      </c>
      <c r="O569" s="196">
        <f ca="1">IF($L569=1,'Census Tract'!J565*'DAC Adjustment'!$O$5,'Census Tract'!J565)</f>
        <v>1.2100290183904403</v>
      </c>
      <c r="P569" s="196">
        <f ca="1">IF($L569=1,'Census Tract'!K565*'DAC Adjustment'!$O$5,'Census Tract'!K565)</f>
        <v>6.0133243257926603</v>
      </c>
      <c r="Q569" s="196">
        <f ca="1">IF($L569=1,'Census Tract'!L565*'DAC Adjustment'!$O$5,'Census Tract'!L565)</f>
        <v>27.669616119628522</v>
      </c>
      <c r="R569" s="196">
        <f ca="1">IF($L569=1,'Census Tract'!M565*'DAC Adjustment'!$O$5,'Census Tract'!M565)</f>
        <v>60.09646946687964</v>
      </c>
      <c r="S569" s="196">
        <f ca="1">IF($L569=1,'Census Tract'!N565*'DAC Adjustment'!$O$5,'Census Tract'!N565)</f>
        <v>1.2597605914998851</v>
      </c>
      <c r="T569" s="196">
        <f ca="1">IF($L569=1,'Census Tract'!O565*'DAC Adjustment'!$O$5,'Census Tract'!O565)</f>
        <v>5.9946786617783356</v>
      </c>
      <c r="U569" s="196">
        <f ca="1">IF($L569=1,'Census Tract'!P565*'DAC Adjustment'!$O$5,'Census Tract'!P565)</f>
        <v>27.340473116334401</v>
      </c>
      <c r="V569" s="196">
        <f ca="1">IF($L569=1,'Census Tract'!Q565*'DAC Adjustment'!$O$5,'Census Tract'!Q565)</f>
        <v>59.301966927046351</v>
      </c>
      <c r="W569" s="196">
        <f ca="1">IF($L569=1,'Census Tract'!R565*'DAC Adjustment'!$O$5,'Census Tract'!R565)</f>
        <v>0.52448038132125241</v>
      </c>
      <c r="X569" s="196">
        <f ca="1">IF($L569=1,'Census Tract'!S565*'DAC Adjustment'!$O$5,'Census Tract'!S565)</f>
        <v>2.4913527823066368</v>
      </c>
      <c r="Y569" s="196">
        <f ca="1">IF($L569=1,'Census Tract'!T565*'DAC Adjustment'!$O$5,'Census Tract'!T565)</f>
        <v>10.931349320204546</v>
      </c>
      <c r="Z569" s="197">
        <f ca="1">IF($L569=1,'Census Tract'!U565*'DAC Adjustment'!$O$5,'Census Tract'!U565)</f>
        <v>23.483855383687708</v>
      </c>
    </row>
    <row r="570" spans="1:26" x14ac:dyDescent="0.25">
      <c r="A570" s="193">
        <v>51</v>
      </c>
      <c r="B570" s="53" t="s">
        <v>52</v>
      </c>
      <c r="C570" s="173">
        <v>41051007000</v>
      </c>
      <c r="D570" s="53">
        <v>8262</v>
      </c>
      <c r="E570" s="173">
        <f t="shared" si="33"/>
        <v>804606</v>
      </c>
      <c r="F570" s="53">
        <v>590062</v>
      </c>
      <c r="G570" s="53">
        <v>11048</v>
      </c>
      <c r="H570" s="53">
        <v>1708</v>
      </c>
      <c r="I570" s="53">
        <v>165976</v>
      </c>
      <c r="J570" s="194">
        <f t="shared" si="34"/>
        <v>0</v>
      </c>
      <c r="K570" s="172">
        <f>VLOOKUP($C570,'DAC Definition'!$A$6:$D$834,MATCH('DAC Definition'!$A$3,'DAC Definition'!$A$6:$D$6,0),FALSE)</f>
        <v>0</v>
      </c>
      <c r="L570" s="172">
        <f t="shared" si="35"/>
        <v>0</v>
      </c>
      <c r="M570" s="173">
        <f>'Census Tract'!G566</f>
        <v>7019</v>
      </c>
      <c r="N570" s="195">
        <f t="shared" si="32"/>
        <v>131.41993892167264</v>
      </c>
      <c r="O570" s="196">
        <f ca="1">IF($L570=1,'Census Tract'!J566*'DAC Adjustment'!$O$5,'Census Tract'!J566)</f>
        <v>0.29897043930847095</v>
      </c>
      <c r="P570" s="196">
        <f ca="1">IF($L570=1,'Census Tract'!K566*'DAC Adjustment'!$O$5,'Census Tract'!K566)</f>
        <v>1.4857546290732409</v>
      </c>
      <c r="Q570" s="196">
        <f ca="1">IF($L570=1,'Census Tract'!L566*'DAC Adjustment'!$O$5,'Census Tract'!L566)</f>
        <v>6.8365280179692611</v>
      </c>
      <c r="R570" s="196">
        <f ca="1">IF($L570=1,'Census Tract'!M566*'DAC Adjustment'!$O$5,'Census Tract'!M566)</f>
        <v>14.848460329737048</v>
      </c>
      <c r="S570" s="196">
        <f ca="1">IF($L570=1,'Census Tract'!N566*'DAC Adjustment'!$O$5,'Census Tract'!N566)</f>
        <v>1.6667784338808092</v>
      </c>
      <c r="T570" s="196">
        <f ca="1">IF($L570=1,'Census Tract'!O566*'DAC Adjustment'!$O$5,'Census Tract'!O566)</f>
        <v>7.931507922153088</v>
      </c>
      <c r="U570" s="196">
        <f ca="1">IF($L570=1,'Census Tract'!P566*'DAC Adjustment'!$O$5,'Census Tract'!P566)</f>
        <v>36.173945486060539</v>
      </c>
      <c r="V570" s="196">
        <f ca="1">IF($L570=1,'Census Tract'!Q566*'DAC Adjustment'!$O$5,'Census Tract'!Q566)</f>
        <v>78.461923819215528</v>
      </c>
      <c r="W570" s="196">
        <f ca="1">IF($L570=1,'Census Tract'!R566*'DAC Adjustment'!$O$5,'Census Tract'!R566)</f>
        <v>0.69393549415530087</v>
      </c>
      <c r="X570" s="196">
        <f ca="1">IF($L570=1,'Census Tract'!S566*'DAC Adjustment'!$O$5,'Census Tract'!S566)</f>
        <v>3.2962874983996762</v>
      </c>
      <c r="Y570" s="196">
        <f ca="1">IF($L570=1,'Census Tract'!T566*'DAC Adjustment'!$O$5,'Census Tract'!T566)</f>
        <v>14.463174529409182</v>
      </c>
      <c r="Z570" s="197">
        <f ca="1">IF($L570=1,'Census Tract'!U566*'DAC Adjustment'!$O$5,'Census Tract'!U566)</f>
        <v>31.071287641489924</v>
      </c>
    </row>
    <row r="571" spans="1:26" x14ac:dyDescent="0.25">
      <c r="A571" s="193">
        <v>51</v>
      </c>
      <c r="B571" s="53" t="s">
        <v>52</v>
      </c>
      <c r="C571" s="173">
        <v>41051003402</v>
      </c>
      <c r="D571" s="53">
        <v>4179</v>
      </c>
      <c r="E571" s="173">
        <f t="shared" si="33"/>
        <v>804606</v>
      </c>
      <c r="F571" s="53">
        <v>590062</v>
      </c>
      <c r="G571" s="53">
        <v>11048</v>
      </c>
      <c r="H571" s="53">
        <v>1708</v>
      </c>
      <c r="I571" s="53">
        <v>83824</v>
      </c>
      <c r="J571" s="194">
        <f t="shared" si="34"/>
        <v>0</v>
      </c>
      <c r="K571" s="172">
        <f>VLOOKUP($C571,'DAC Definition'!$A$6:$D$834,MATCH('DAC Definition'!$A$3,'DAC Definition'!$A$6:$D$6,0),FALSE)</f>
        <v>0</v>
      </c>
      <c r="L571" s="172">
        <f t="shared" si="35"/>
        <v>0</v>
      </c>
      <c r="M571" s="173">
        <f>'Census Tract'!G567</f>
        <v>2848</v>
      </c>
      <c r="N571" s="195">
        <f t="shared" si="32"/>
        <v>53.324403198307976</v>
      </c>
      <c r="O571" s="196">
        <f ca="1">IF($L571=1,'Census Tract'!J567*'DAC Adjustment'!$O$5,'Census Tract'!J567)</f>
        <v>1.009588619172324</v>
      </c>
      <c r="P571" s="196">
        <f ca="1">IF($L571=1,'Census Tract'!K567*'DAC Adjustment'!$O$5,'Census Tract'!K567)</f>
        <v>5.0172216619960697</v>
      </c>
      <c r="Q571" s="196">
        <f ca="1">IF($L571=1,'Census Tract'!L567*'DAC Adjustment'!$O$5,'Census Tract'!L567)</f>
        <v>23.08616496520273</v>
      </c>
      <c r="R571" s="196">
        <f ca="1">IF($L571=1,'Census Tract'!M567*'DAC Adjustment'!$O$5,'Census Tract'!M567)</f>
        <v>50.141534379815553</v>
      </c>
      <c r="S571" s="196">
        <f ca="1">IF($L571=1,'Census Tract'!N567*'DAC Adjustment'!$O$5,'Census Tract'!N567)</f>
        <v>0.67630502631322753</v>
      </c>
      <c r="T571" s="196">
        <f ca="1">IF($L571=1,'Census Tract'!O567*'DAC Adjustment'!$O$5,'Census Tract'!O567)</f>
        <v>3.2182553871337789</v>
      </c>
      <c r="U571" s="196">
        <f ca="1">IF($L571=1,'Census Tract'!P567*'DAC Adjustment'!$O$5,'Census Tract'!P567)</f>
        <v>14.677788394970852</v>
      </c>
      <c r="V571" s="196">
        <f ca="1">IF($L571=1,'Census Tract'!Q567*'DAC Adjustment'!$O$5,'Census Tract'!Q567)</f>
        <v>31.836381113709333</v>
      </c>
      <c r="W571" s="196">
        <f ca="1">IF($L571=1,'Census Tract'!R567*'DAC Adjustment'!$O$5,'Census Tract'!R567)</f>
        <v>0.28156835551421805</v>
      </c>
      <c r="X571" s="196">
        <f ca="1">IF($L571=1,'Census Tract'!S567*'DAC Adjustment'!$O$5,'Census Tract'!S567)</f>
        <v>1.3374877896341755</v>
      </c>
      <c r="Y571" s="196">
        <f ca="1">IF($L571=1,'Census Tract'!T567*'DAC Adjustment'!$O$5,'Census Tract'!T567)</f>
        <v>5.8685170337309227</v>
      </c>
      <c r="Z571" s="197">
        <f ca="1">IF($L571=1,'Census Tract'!U567*'DAC Adjustment'!$O$5,'Census Tract'!U567)</f>
        <v>12.607355350187106</v>
      </c>
    </row>
    <row r="572" spans="1:26" x14ac:dyDescent="0.25">
      <c r="A572" s="193">
        <v>51</v>
      </c>
      <c r="B572" s="53" t="s">
        <v>52</v>
      </c>
      <c r="C572" s="173">
        <v>41051003902</v>
      </c>
      <c r="D572" s="53">
        <v>3683</v>
      </c>
      <c r="E572" s="173">
        <f t="shared" si="33"/>
        <v>804606</v>
      </c>
      <c r="F572" s="53">
        <v>590062</v>
      </c>
      <c r="G572" s="53">
        <v>11048</v>
      </c>
      <c r="H572" s="53">
        <v>1708</v>
      </c>
      <c r="I572" s="53">
        <v>96354</v>
      </c>
      <c r="J572" s="194">
        <f t="shared" si="34"/>
        <v>0</v>
      </c>
      <c r="K572" s="172">
        <f>VLOOKUP($C572,'DAC Definition'!$A$6:$D$834,MATCH('DAC Definition'!$A$3,'DAC Definition'!$A$6:$D$6,0),FALSE)</f>
        <v>0</v>
      </c>
      <c r="L572" s="172">
        <f t="shared" si="35"/>
        <v>0</v>
      </c>
      <c r="M572" s="173">
        <f>'Census Tract'!G568</f>
        <v>2528</v>
      </c>
      <c r="N572" s="195">
        <f t="shared" si="32"/>
        <v>47.332897220970004</v>
      </c>
      <c r="O572" s="196">
        <f ca="1">IF($L572=1,'Census Tract'!J568*'DAC Adjustment'!$O$5,'Census Tract'!J568)</f>
        <v>0.27943970709233967</v>
      </c>
      <c r="P572" s="196">
        <f ca="1">IF($L572=1,'Census Tract'!K568*'DAC Adjustment'!$O$5,'Census Tract'!K568)</f>
        <v>1.3886952814453406</v>
      </c>
      <c r="Q572" s="196">
        <f ca="1">IF($L572=1,'Census Tract'!L568*'DAC Adjustment'!$O$5,'Census Tract'!L568)</f>
        <v>6.3899206600114704</v>
      </c>
      <c r="R572" s="196">
        <f ca="1">IF($L572=1,'Census Tract'!M568*'DAC Adjustment'!$O$5,'Census Tract'!M568)</f>
        <v>13.878460408698949</v>
      </c>
      <c r="S572" s="196">
        <f ca="1">IF($L572=1,'Census Tract'!N568*'DAC Adjustment'!$O$5,'Census Tract'!N568)</f>
        <v>0.6003156975139885</v>
      </c>
      <c r="T572" s="196">
        <f ca="1">IF($L572=1,'Census Tract'!O568*'DAC Adjustment'!$O$5,'Census Tract'!O568)</f>
        <v>2.856653658242343</v>
      </c>
      <c r="U572" s="196">
        <f ca="1">IF($L572=1,'Census Tract'!P568*'DAC Adjustment'!$O$5,'Census Tract'!P568)</f>
        <v>13.028598687670756</v>
      </c>
      <c r="V572" s="196">
        <f ca="1">IF($L572=1,'Census Tract'!Q568*'DAC Adjustment'!$O$5,'Census Tract'!Q568)</f>
        <v>28.259259640258847</v>
      </c>
      <c r="W572" s="196">
        <f ca="1">IF($L572=1,'Census Tract'!R568*'DAC Adjustment'!$O$5,'Census Tract'!R568)</f>
        <v>0.24993146163621605</v>
      </c>
      <c r="X572" s="196">
        <f ca="1">IF($L572=1,'Census Tract'!S568*'DAC Adjustment'!$O$5,'Census Tract'!S568)</f>
        <v>1.1872082627089873</v>
      </c>
      <c r="Y572" s="196">
        <f ca="1">IF($L572=1,'Census Tract'!T568*'DAC Adjustment'!$O$5,'Census Tract'!T568)</f>
        <v>5.2091330973566619</v>
      </c>
      <c r="Z572" s="197">
        <f ca="1">IF($L572=1,'Census Tract'!U568*'DAC Adjustment'!$O$5,'Census Tract'!U568)</f>
        <v>11.190798569267207</v>
      </c>
    </row>
    <row r="573" spans="1:26" x14ac:dyDescent="0.25">
      <c r="A573" s="193">
        <v>51</v>
      </c>
      <c r="B573" s="53" t="s">
        <v>52</v>
      </c>
      <c r="C573" s="173">
        <v>41051006002</v>
      </c>
      <c r="D573" s="53">
        <v>2331</v>
      </c>
      <c r="E573" s="173">
        <f t="shared" si="33"/>
        <v>804606</v>
      </c>
      <c r="F573" s="53">
        <v>590062</v>
      </c>
      <c r="G573" s="53">
        <v>11048</v>
      </c>
      <c r="H573" s="53">
        <v>1708</v>
      </c>
      <c r="I573" s="53">
        <v>111818</v>
      </c>
      <c r="J573" s="194">
        <f t="shared" si="34"/>
        <v>0</v>
      </c>
      <c r="K573" s="172">
        <f>VLOOKUP($C573,'DAC Definition'!$A$6:$D$834,MATCH('DAC Definition'!$A$3,'DAC Definition'!$A$6:$D$6,0),FALSE)</f>
        <v>0</v>
      </c>
      <c r="L573" s="172">
        <f t="shared" si="35"/>
        <v>0</v>
      </c>
      <c r="M573" s="173">
        <f>'Census Tract'!G569</f>
        <v>1680</v>
      </c>
      <c r="N573" s="195">
        <f t="shared" si="32"/>
        <v>31.455406381024364</v>
      </c>
      <c r="O573" s="196">
        <f ca="1">IF($L573=1,'Census Tract'!J569*'DAC Adjustment'!$O$5,'Census Tract'!J569)</f>
        <v>0.32801614362989689</v>
      </c>
      <c r="P573" s="196">
        <f ca="1">IF($L573=1,'Census Tract'!K569*'DAC Adjustment'!$O$5,'Census Tract'!K569)</f>
        <v>1.6300992999044768</v>
      </c>
      <c r="Q573" s="196">
        <f ca="1">IF($L573=1,'Census Tract'!L569*'DAC Adjustment'!$O$5,'Census Tract'!L569)</f>
        <v>7.500713319547514</v>
      </c>
      <c r="R573" s="196">
        <f ca="1">IF($L573=1,'Census Tract'!M569*'DAC Adjustment'!$O$5,'Census Tract'!M569)</f>
        <v>16.291024314870629</v>
      </c>
      <c r="S573" s="196">
        <f ca="1">IF($L573=1,'Census Tract'!N569*'DAC Adjustment'!$O$5,'Census Tract'!N569)</f>
        <v>0.39894397619600502</v>
      </c>
      <c r="T573" s="196">
        <f ca="1">IF($L573=1,'Census Tract'!O569*'DAC Adjustment'!$O$5,'Census Tract'!O569)</f>
        <v>1.8984090766800381</v>
      </c>
      <c r="U573" s="196">
        <f ca="1">IF($L573=1,'Census Tract'!P569*'DAC Adjustment'!$O$5,'Census Tract'!P569)</f>
        <v>8.658245963325502</v>
      </c>
      <c r="V573" s="196">
        <f ca="1">IF($L573=1,'Census Tract'!Q569*'DAC Adjustment'!$O$5,'Census Tract'!Q569)</f>
        <v>18.779887735615056</v>
      </c>
      <c r="W573" s="196">
        <f ca="1">IF($L573=1,'Census Tract'!R569*'DAC Adjustment'!$O$5,'Census Tract'!R569)</f>
        <v>0.16609369285951064</v>
      </c>
      <c r="X573" s="196">
        <f ca="1">IF($L573=1,'Census Tract'!S569*'DAC Adjustment'!$O$5,'Census Tract'!S569)</f>
        <v>0.78896751635723827</v>
      </c>
      <c r="Y573" s="196">
        <f ca="1">IF($L573=1,'Census Tract'!T569*'DAC Adjustment'!$O$5,'Census Tract'!T569)</f>
        <v>3.4617656659648701</v>
      </c>
      <c r="Z573" s="197">
        <f ca="1">IF($L573=1,'Census Tract'!U569*'DAC Adjustment'!$O$5,'Census Tract'!U569)</f>
        <v>7.436923099829472</v>
      </c>
    </row>
    <row r="574" spans="1:26" x14ac:dyDescent="0.25">
      <c r="A574" s="193">
        <v>51</v>
      </c>
      <c r="B574" s="53" t="s">
        <v>52</v>
      </c>
      <c r="C574" s="173">
        <v>41051001400</v>
      </c>
      <c r="D574" s="53">
        <v>5866</v>
      </c>
      <c r="E574" s="173">
        <f t="shared" si="33"/>
        <v>804606</v>
      </c>
      <c r="F574" s="53">
        <v>590062</v>
      </c>
      <c r="G574" s="53">
        <v>11048</v>
      </c>
      <c r="H574" s="53">
        <v>1708</v>
      </c>
      <c r="I574" s="53">
        <v>83164</v>
      </c>
      <c r="J574" s="194">
        <f t="shared" si="34"/>
        <v>0</v>
      </c>
      <c r="K574" s="172">
        <f>VLOOKUP($C574,'DAC Definition'!$A$6:$D$834,MATCH('DAC Definition'!$A$3,'DAC Definition'!$A$6:$D$6,0),FALSE)</f>
        <v>0</v>
      </c>
      <c r="L574" s="172">
        <f t="shared" si="35"/>
        <v>0</v>
      </c>
      <c r="M574" s="173">
        <f>'Census Tract'!G570</f>
        <v>3356</v>
      </c>
      <c r="N574" s="195">
        <f t="shared" si="32"/>
        <v>62.835918937332011</v>
      </c>
      <c r="O574" s="196">
        <f ca="1">IF($L574=1,'Census Tract'!J570*'DAC Adjustment'!$O$5,'Census Tract'!J570)</f>
        <v>1.0055823151279895</v>
      </c>
      <c r="P574" s="196">
        <f ca="1">IF($L574=1,'Census Tract'!K570*'DAC Adjustment'!$O$5,'Census Tract'!K570)</f>
        <v>4.9973120522262438</v>
      </c>
      <c r="Q574" s="196">
        <f ca="1">IF($L574=1,'Census Tract'!L570*'DAC Adjustment'!$O$5,'Census Tract'!L570)</f>
        <v>22.994553199467799</v>
      </c>
      <c r="R574" s="196">
        <f ca="1">IF($L574=1,'Census Tract'!M570*'DAC Adjustment'!$O$5,'Census Tract'!M570)</f>
        <v>49.942560037038511</v>
      </c>
      <c r="S574" s="196">
        <f ca="1">IF($L574=1,'Census Tract'!N570*'DAC Adjustment'!$O$5,'Census Tract'!N570)</f>
        <v>0.79693808578201952</v>
      </c>
      <c r="T574" s="196">
        <f ca="1">IF($L574=1,'Census Tract'!O570*'DAC Adjustment'!$O$5,'Census Tract'!O570)</f>
        <v>3.7922981317489337</v>
      </c>
      <c r="U574" s="196">
        <f ca="1">IF($L574=1,'Census Tract'!P570*'DAC Adjustment'!$O$5,'Census Tract'!P570)</f>
        <v>17.295877055309756</v>
      </c>
      <c r="V574" s="196">
        <f ca="1">IF($L574=1,'Census Tract'!Q570*'DAC Adjustment'!$O$5,'Census Tract'!Q570)</f>
        <v>37.515061452811985</v>
      </c>
      <c r="W574" s="196">
        <f ca="1">IF($L574=1,'Census Tract'!R570*'DAC Adjustment'!$O$5,'Census Tract'!R570)</f>
        <v>0.33179192454554629</v>
      </c>
      <c r="X574" s="196">
        <f ca="1">IF($L574=1,'Census Tract'!S570*'DAC Adjustment'!$O$5,'Census Tract'!S570)</f>
        <v>1.576056538627912</v>
      </c>
      <c r="Y574" s="196">
        <f ca="1">IF($L574=1,'Census Tract'!T570*'DAC Adjustment'!$O$5,'Census Tract'!T570)</f>
        <v>6.9152890327250622</v>
      </c>
      <c r="Z574" s="197">
        <f ca="1">IF($L574=1,'Census Tract'!U570*'DAC Adjustment'!$O$5,'Census Tract'!U570)</f>
        <v>14.856139239897447</v>
      </c>
    </row>
    <row r="575" spans="1:26" x14ac:dyDescent="0.25">
      <c r="A575" s="193">
        <v>51</v>
      </c>
      <c r="B575" s="53" t="s">
        <v>52</v>
      </c>
      <c r="C575" s="173">
        <v>41051001202</v>
      </c>
      <c r="D575" s="53">
        <v>3534</v>
      </c>
      <c r="E575" s="173">
        <f t="shared" si="33"/>
        <v>804606</v>
      </c>
      <c r="F575" s="53">
        <v>590062</v>
      </c>
      <c r="G575" s="53">
        <v>11048</v>
      </c>
      <c r="H575" s="53">
        <v>1708</v>
      </c>
      <c r="I575" s="53">
        <v>111467</v>
      </c>
      <c r="J575" s="194">
        <f t="shared" si="34"/>
        <v>0</v>
      </c>
      <c r="K575" s="172">
        <f>VLOOKUP($C575,'DAC Definition'!$A$6:$D$834,MATCH('DAC Definition'!$A$3,'DAC Definition'!$A$6:$D$6,0),FALSE)</f>
        <v>0</v>
      </c>
      <c r="L575" s="172">
        <f t="shared" si="35"/>
        <v>0</v>
      </c>
      <c r="M575" s="173">
        <f>'Census Tract'!G571</f>
        <v>2345</v>
      </c>
      <c r="N575" s="195">
        <f t="shared" si="32"/>
        <v>43.906504740179848</v>
      </c>
      <c r="O575" s="196">
        <f ca="1">IF($L575=1,'Census Tract'!J571*'DAC Adjustment'!$O$5,'Census Tract'!J571)</f>
        <v>0.47925412130352874</v>
      </c>
      <c r="P575" s="196">
        <f ca="1">IF($L575=1,'Census Tract'!K571*'DAC Adjustment'!$O$5,'Census Tract'!K571)</f>
        <v>2.3816870687153959</v>
      </c>
      <c r="Q575" s="196">
        <f ca="1">IF($L575=1,'Census Tract'!L571*'DAC Adjustment'!$O$5,'Census Tract'!L571)</f>
        <v>10.959057476041176</v>
      </c>
      <c r="R575" s="196">
        <f ca="1">IF($L575=1,'Census Tract'!M571*'DAC Adjustment'!$O$5,'Census Tract'!M571)</f>
        <v>23.802305754704111</v>
      </c>
      <c r="S575" s="196">
        <f ca="1">IF($L575=1,'Census Tract'!N571*'DAC Adjustment'!$O$5,'Census Tract'!N571)</f>
        <v>0.55685930010692364</v>
      </c>
      <c r="T575" s="196">
        <f ca="1">IF($L575=1,'Census Tract'!O571*'DAC Adjustment'!$O$5,'Census Tract'!O571)</f>
        <v>2.6498626695325531</v>
      </c>
      <c r="U575" s="196">
        <f ca="1">IF($L575=1,'Census Tract'!P571*'DAC Adjustment'!$O$5,'Census Tract'!P571)</f>
        <v>12.085468323808513</v>
      </c>
      <c r="V575" s="196">
        <f ca="1">IF($L575=1,'Census Tract'!Q571*'DAC Adjustment'!$O$5,'Census Tract'!Q571)</f>
        <v>26.213593297629345</v>
      </c>
      <c r="W575" s="196">
        <f ca="1">IF($L575=1,'Census Tract'!R571*'DAC Adjustment'!$O$5,'Census Tract'!R571)</f>
        <v>0.23183911294973361</v>
      </c>
      <c r="X575" s="196">
        <f ca="1">IF($L575=1,'Census Tract'!S571*'DAC Adjustment'!$O$5,'Census Tract'!S571)</f>
        <v>1.1012671582486451</v>
      </c>
      <c r="Y575" s="196">
        <f ca="1">IF($L575=1,'Census Tract'!T571*'DAC Adjustment'!$O$5,'Census Tract'!T571)</f>
        <v>4.8320479087426307</v>
      </c>
      <c r="Z575" s="197">
        <f ca="1">IF($L575=1,'Census Tract'!U571*'DAC Adjustment'!$O$5,'Census Tract'!U571)</f>
        <v>10.380705160178637</v>
      </c>
    </row>
    <row r="576" spans="1:26" x14ac:dyDescent="0.25">
      <c r="A576" s="193">
        <v>51</v>
      </c>
      <c r="B576" s="53" t="s">
        <v>52</v>
      </c>
      <c r="C576" s="173">
        <v>41051009905</v>
      </c>
      <c r="D576" s="53">
        <v>3315</v>
      </c>
      <c r="E576" s="173">
        <f t="shared" si="33"/>
        <v>804606</v>
      </c>
      <c r="F576" s="53">
        <v>590062</v>
      </c>
      <c r="G576" s="53">
        <v>11048</v>
      </c>
      <c r="H576" s="53">
        <v>1708</v>
      </c>
      <c r="I576" s="53">
        <v>88665</v>
      </c>
      <c r="J576" s="194">
        <f t="shared" si="34"/>
        <v>0</v>
      </c>
      <c r="K576" s="172">
        <f>VLOOKUP($C576,'DAC Definition'!$A$6:$D$834,MATCH('DAC Definition'!$A$3,'DAC Definition'!$A$6:$D$6,0),FALSE)</f>
        <v>0</v>
      </c>
      <c r="L576" s="172">
        <f t="shared" si="35"/>
        <v>0</v>
      </c>
      <c r="M576" s="173">
        <f>'Census Tract'!G572</f>
        <v>2585</v>
      </c>
      <c r="N576" s="195">
        <f t="shared" si="32"/>
        <v>48.400134223183329</v>
      </c>
      <c r="O576" s="196">
        <f ca="1">IF($L576=1,'Census Tract'!J572*'DAC Adjustment'!$O$5,'Census Tract'!J572)</f>
        <v>3.555594839346974E-2</v>
      </c>
      <c r="P576" s="196">
        <f ca="1">IF($L576=1,'Census Tract'!K572*'DAC Adjustment'!$O$5,'Census Tract'!K572)</f>
        <v>0.17669778670720285</v>
      </c>
      <c r="Q576" s="196">
        <f ca="1">IF($L576=1,'Census Tract'!L572*'DAC Adjustment'!$O$5,'Census Tract'!L572)</f>
        <v>0.81305442089751678</v>
      </c>
      <c r="R576" s="196">
        <f ca="1">IF($L576=1,'Census Tract'!M572*'DAC Adjustment'!$O$5,'Census Tract'!M572)</f>
        <v>1.7658972921462821</v>
      </c>
      <c r="S576" s="196">
        <f ca="1">IF($L576=1,'Census Tract'!N572*'DAC Adjustment'!$O$5,'Census Tract'!N572)</f>
        <v>0.61385129670635297</v>
      </c>
      <c r="T576" s="196">
        <f ca="1">IF($L576=1,'Census Tract'!O572*'DAC Adjustment'!$O$5,'Census Tract'!O572)</f>
        <v>2.92106396620113</v>
      </c>
      <c r="U576" s="196">
        <f ca="1">IF($L576=1,'Census Tract'!P572*'DAC Adjustment'!$O$5,'Census Tract'!P572)</f>
        <v>13.322360604283586</v>
      </c>
      <c r="V576" s="196">
        <f ca="1">IF($L576=1,'Census Tract'!Q572*'DAC Adjustment'!$O$5,'Census Tract'!Q572)</f>
        <v>28.896434402717212</v>
      </c>
      <c r="W576" s="196">
        <f ca="1">IF($L576=1,'Census Tract'!R572*'DAC Adjustment'!$O$5,'Census Tract'!R572)</f>
        <v>0.25556678335823513</v>
      </c>
      <c r="X576" s="196">
        <f ca="1">IF($L576=1,'Census Tract'!S572*'DAC Adjustment'!$O$5,'Census Tract'!S572)</f>
        <v>1.2139768034425362</v>
      </c>
      <c r="Y576" s="196">
        <f ca="1">IF($L576=1,'Census Tract'!T572*'DAC Adjustment'!$O$5,'Census Tract'!T572)</f>
        <v>5.326585861023327</v>
      </c>
      <c r="Z576" s="197">
        <f ca="1">IF($L576=1,'Census Tract'!U572*'DAC Adjustment'!$O$5,'Census Tract'!U572)</f>
        <v>11.443122745868562</v>
      </c>
    </row>
    <row r="577" spans="1:26" x14ac:dyDescent="0.25">
      <c r="A577" s="193">
        <v>51</v>
      </c>
      <c r="B577" s="53" t="s">
        <v>52</v>
      </c>
      <c r="C577" s="173">
        <v>41051001102</v>
      </c>
      <c r="D577" s="53">
        <v>1474</v>
      </c>
      <c r="E577" s="173">
        <f t="shared" si="33"/>
        <v>804606</v>
      </c>
      <c r="F577" s="53">
        <v>590062</v>
      </c>
      <c r="G577" s="53">
        <v>11048</v>
      </c>
      <c r="H577" s="53">
        <v>1708</v>
      </c>
      <c r="I577" s="53">
        <v>75956</v>
      </c>
      <c r="J577" s="194">
        <f t="shared" si="34"/>
        <v>0</v>
      </c>
      <c r="K577" s="172">
        <f>VLOOKUP($C577,'DAC Definition'!$A$6:$D$834,MATCH('DAC Definition'!$A$3,'DAC Definition'!$A$6:$D$6,0),FALSE)</f>
        <v>0</v>
      </c>
      <c r="L577" s="172">
        <f t="shared" si="35"/>
        <v>0</v>
      </c>
      <c r="M577" s="173">
        <f>'Census Tract'!G573</f>
        <v>918</v>
      </c>
      <c r="N577" s="195">
        <f t="shared" si="32"/>
        <v>17.188132772488313</v>
      </c>
      <c r="O577" s="196">
        <f ca="1">IF($L577=1,'Census Tract'!J573*'DAC Adjustment'!$O$5,'Census Tract'!J573)</f>
        <v>2.1473789677633555</v>
      </c>
      <c r="P577" s="196">
        <f ca="1">IF($L577=1,'Census Tract'!K573*'DAC Adjustment'!$O$5,'Census Tract'!K573)</f>
        <v>10.67155083662656</v>
      </c>
      <c r="Q577" s="196">
        <f ca="1">IF($L577=1,'Census Tract'!L573*'DAC Adjustment'!$O$5,'Census Tract'!L573)</f>
        <v>49.103906433923264</v>
      </c>
      <c r="R577" s="196">
        <f ca="1">IF($L577=1,'Census Tract'!M573*'DAC Adjustment'!$O$5,'Census Tract'!M573)</f>
        <v>106.65024772849657</v>
      </c>
      <c r="S577" s="196">
        <f ca="1">IF($L577=1,'Census Tract'!N573*'DAC Adjustment'!$O$5,'Census Tract'!N573)</f>
        <v>0.21799438699281704</v>
      </c>
      <c r="T577" s="196">
        <f ca="1">IF($L577=1,'Census Tract'!O573*'DAC Adjustment'!$O$5,'Census Tract'!O573)</f>
        <v>1.0373449597573066</v>
      </c>
      <c r="U577" s="196">
        <f ca="1">IF($L577=1,'Census Tract'!P573*'DAC Adjustment'!$O$5,'Census Tract'!P573)</f>
        <v>4.7311129728171508</v>
      </c>
      <c r="V577" s="196">
        <f ca="1">IF($L577=1,'Census Tract'!Q573*'DAC Adjustment'!$O$5,'Census Tract'!Q573)</f>
        <v>10.261867226961085</v>
      </c>
      <c r="W577" s="196">
        <f ca="1">IF($L577=1,'Census Tract'!R573*'DAC Adjustment'!$O$5,'Census Tract'!R573)</f>
        <v>9.0758339312518338E-2</v>
      </c>
      <c r="X577" s="196">
        <f ca="1">IF($L577=1,'Census Tract'!S573*'DAC Adjustment'!$O$5,'Census Tract'!S573)</f>
        <v>0.43111439286663383</v>
      </c>
      <c r="Y577" s="196">
        <f ca="1">IF($L577=1,'Census Tract'!T573*'DAC Adjustment'!$O$5,'Census Tract'!T573)</f>
        <v>1.8916076674736615</v>
      </c>
      <c r="Z577" s="197">
        <f ca="1">IF($L577=1,'Census Tract'!U573*'DAC Adjustment'!$O$5,'Census Tract'!U573)</f>
        <v>4.0637472652639621</v>
      </c>
    </row>
    <row r="578" spans="1:26" x14ac:dyDescent="0.25">
      <c r="A578" s="193">
        <v>51</v>
      </c>
      <c r="B578" s="53" t="s">
        <v>52</v>
      </c>
      <c r="C578" s="173">
        <v>41051006602</v>
      </c>
      <c r="D578" s="53">
        <v>5981</v>
      </c>
      <c r="E578" s="173">
        <f t="shared" si="33"/>
        <v>804606</v>
      </c>
      <c r="F578" s="53">
        <v>590062</v>
      </c>
      <c r="G578" s="53">
        <v>11048</v>
      </c>
      <c r="H578" s="53">
        <v>1708</v>
      </c>
      <c r="I578" s="53">
        <v>71522</v>
      </c>
      <c r="J578" s="194">
        <f t="shared" si="34"/>
        <v>0</v>
      </c>
      <c r="K578" s="172">
        <f>VLOOKUP($C578,'DAC Definition'!$A$6:$D$834,MATCH('DAC Definition'!$A$3,'DAC Definition'!$A$6:$D$6,0),FALSE)</f>
        <v>0</v>
      </c>
      <c r="L578" s="172">
        <f t="shared" si="35"/>
        <v>0</v>
      </c>
      <c r="M578" s="173">
        <f>'Census Tract'!G574</f>
        <v>3655</v>
      </c>
      <c r="N578" s="195">
        <f t="shared" si="32"/>
        <v>68.434232334907179</v>
      </c>
      <c r="O578" s="196">
        <f ca="1">IF($L578=1,'Census Tract'!J574*'DAC Adjustment'!$O$5,'Census Tract'!J574)</f>
        <v>1.0516548116378375</v>
      </c>
      <c r="P578" s="196">
        <f ca="1">IF($L578=1,'Census Tract'!K574*'DAC Adjustment'!$O$5,'Census Tract'!K574)</f>
        <v>5.2262725645792392</v>
      </c>
      <c r="Q578" s="196">
        <f ca="1">IF($L578=1,'Census Tract'!L574*'DAC Adjustment'!$O$5,'Census Tract'!L574)</f>
        <v>24.048088505419511</v>
      </c>
      <c r="R578" s="196">
        <f ca="1">IF($L578=1,'Census Tract'!M574*'DAC Adjustment'!$O$5,'Census Tract'!M574)</f>
        <v>52.230764978974541</v>
      </c>
      <c r="S578" s="196">
        <f ca="1">IF($L578=1,'Census Tract'!N574*'DAC Adjustment'!$O$5,'Census Tract'!N574)</f>
        <v>0.86794061487880847</v>
      </c>
      <c r="T578" s="196">
        <f ca="1">IF($L578=1,'Census Tract'!O574*'DAC Adjustment'!$O$5,'Census Tract'!O574)</f>
        <v>4.1301697471818688</v>
      </c>
      <c r="U578" s="196">
        <f ca="1">IF($L578=1,'Census Tract'!P574*'DAC Adjustment'!$O$5,'Census Tract'!P574)</f>
        <v>18.83683868806828</v>
      </c>
      <c r="V578" s="196">
        <f ca="1">IF($L578=1,'Census Tract'!Q574*'DAC Adjustment'!$O$5,'Census Tract'!Q574)</f>
        <v>40.857434329567276</v>
      </c>
      <c r="W578" s="196">
        <f ca="1">IF($L578=1,'Census Tract'!R574*'DAC Adjustment'!$O$5,'Census Tract'!R574)</f>
        <v>0.36135264726280442</v>
      </c>
      <c r="X578" s="196">
        <f ca="1">IF($L578=1,'Census Tract'!S574*'DAC Adjustment'!$O$5,'Census Tract'!S574)</f>
        <v>1.7164739715986346</v>
      </c>
      <c r="Y578" s="196">
        <f ca="1">IF($L578=1,'Census Tract'!T574*'DAC Adjustment'!$O$5,'Census Tract'!T574)</f>
        <v>7.5314008982747618</v>
      </c>
      <c r="Z578" s="197">
        <f ca="1">IF($L578=1,'Census Tract'!U574*'DAC Adjustment'!$O$5,'Census Tract'!U574)</f>
        <v>16.179734482069478</v>
      </c>
    </row>
    <row r="579" spans="1:26" x14ac:dyDescent="0.25">
      <c r="A579" s="193">
        <v>51</v>
      </c>
      <c r="B579" s="53" t="s">
        <v>52</v>
      </c>
      <c r="C579" s="173">
        <v>41051004002</v>
      </c>
      <c r="D579" s="53">
        <v>6590</v>
      </c>
      <c r="E579" s="173">
        <f t="shared" si="33"/>
        <v>804606</v>
      </c>
      <c r="F579" s="53">
        <v>590062</v>
      </c>
      <c r="G579" s="53">
        <v>11048</v>
      </c>
      <c r="H579" s="53">
        <v>1708</v>
      </c>
      <c r="I579" s="53">
        <v>80833</v>
      </c>
      <c r="J579" s="194">
        <f t="shared" si="34"/>
        <v>0</v>
      </c>
      <c r="K579" s="172">
        <f>VLOOKUP($C579,'DAC Definition'!$A$6:$D$834,MATCH('DAC Definition'!$A$3,'DAC Definition'!$A$6:$D$6,0),FALSE)</f>
        <v>0</v>
      </c>
      <c r="L579" s="172">
        <f t="shared" si="35"/>
        <v>0</v>
      </c>
      <c r="M579" s="173">
        <f>'Census Tract'!G575</f>
        <v>3051</v>
      </c>
      <c r="N579" s="195">
        <f t="shared" si="32"/>
        <v>57.125264802681755</v>
      </c>
      <c r="O579" s="196">
        <f ca="1">IF($L579=1,'Census Tract'!J575*'DAC Adjustment'!$O$5,'Census Tract'!J575)</f>
        <v>0.96001060662368309</v>
      </c>
      <c r="P579" s="196">
        <f ca="1">IF($L579=1,'Census Tract'!K575*'DAC Adjustment'!$O$5,'Census Tract'!K575)</f>
        <v>4.7708402410944766</v>
      </c>
      <c r="Q579" s="196">
        <f ca="1">IF($L579=1,'Census Tract'!L575*'DAC Adjustment'!$O$5,'Census Tract'!L575)</f>
        <v>21.952469364232954</v>
      </c>
      <c r="R579" s="196">
        <f ca="1">IF($L579=1,'Census Tract'!M575*'DAC Adjustment'!$O$5,'Census Tract'!M575)</f>
        <v>47.679226887949618</v>
      </c>
      <c r="S579" s="196">
        <f ca="1">IF($L579=1,'Census Tract'!N575*'DAC Adjustment'!$O$5,'Census Tract'!N575)</f>
        <v>0.7245107567702449</v>
      </c>
      <c r="T579" s="196">
        <f ca="1">IF($L579=1,'Census Tract'!O575*'DAC Adjustment'!$O$5,'Census Tract'!O575)</f>
        <v>3.4476464838992835</v>
      </c>
      <c r="U579" s="196">
        <f ca="1">IF($L579=1,'Census Tract'!P575*'DAC Adjustment'!$O$5,'Census Tract'!P575)</f>
        <v>15.723993115539352</v>
      </c>
      <c r="V579" s="196">
        <f ca="1">IF($L579=1,'Census Tract'!Q575*'DAC Adjustment'!$O$5,'Census Tract'!Q575)</f>
        <v>34.105617548429485</v>
      </c>
      <c r="W579" s="196">
        <f ca="1">IF($L579=1,'Census Tract'!R575*'DAC Adjustment'!$O$5,'Census Tract'!R575)</f>
        <v>0.30163801006807561</v>
      </c>
      <c r="X579" s="196">
        <f ca="1">IF($L579=1,'Census Tract'!S575*'DAC Adjustment'!$O$5,'Census Tract'!S575)</f>
        <v>1.4328213645273418</v>
      </c>
      <c r="Y579" s="196">
        <f ca="1">IF($L579=1,'Census Tract'!T575*'DAC Adjustment'!$O$5,'Census Tract'!T575)</f>
        <v>6.2868137183683448</v>
      </c>
      <c r="Z579" s="197">
        <f ca="1">IF($L579=1,'Census Tract'!U575*'DAC Adjustment'!$O$5,'Census Tract'!U575)</f>
        <v>13.505983558083168</v>
      </c>
    </row>
    <row r="580" spans="1:26" x14ac:dyDescent="0.25">
      <c r="A580" s="193">
        <v>51</v>
      </c>
      <c r="B580" s="53" t="s">
        <v>52</v>
      </c>
      <c r="C580" s="173">
        <v>41051001201</v>
      </c>
      <c r="D580" s="53">
        <v>5385</v>
      </c>
      <c r="E580" s="173">
        <f t="shared" si="33"/>
        <v>804606</v>
      </c>
      <c r="F580" s="53">
        <v>590062</v>
      </c>
      <c r="G580" s="53">
        <v>11048</v>
      </c>
      <c r="H580" s="53">
        <v>1708</v>
      </c>
      <c r="I580" s="53">
        <v>67472</v>
      </c>
      <c r="J580" s="194">
        <f t="shared" si="34"/>
        <v>0</v>
      </c>
      <c r="K580" s="172">
        <f>VLOOKUP($C580,'DAC Definition'!$A$6:$D$834,MATCH('DAC Definition'!$A$3,'DAC Definition'!$A$6:$D$6,0),FALSE)</f>
        <v>0</v>
      </c>
      <c r="L580" s="172">
        <f t="shared" si="35"/>
        <v>0</v>
      </c>
      <c r="M580" s="173">
        <f>'Census Tract'!G576</f>
        <v>3401</v>
      </c>
      <c r="N580" s="195">
        <f t="shared" si="32"/>
        <v>63.678474465395162</v>
      </c>
      <c r="O580" s="196">
        <f ca="1">IF($L580=1,'Census Tract'!J576*'DAC Adjustment'!$O$5,'Census Tract'!J576)</f>
        <v>0.80977420496113472</v>
      </c>
      <c r="P580" s="196">
        <f ca="1">IF($L580=1,'Census Tract'!K576*'DAC Adjustment'!$O$5,'Census Tract'!K576)</f>
        <v>4.0242298747260135</v>
      </c>
      <c r="Q580" s="196">
        <f ca="1">IF($L580=1,'Census Tract'!L576*'DAC Adjustment'!$O$5,'Census Tract'!L576)</f>
        <v>18.517028149173022</v>
      </c>
      <c r="R580" s="196">
        <f ca="1">IF($L580=1,'Census Tract'!M576*'DAC Adjustment'!$O$5,'Census Tract'!M576)</f>
        <v>40.217689033810395</v>
      </c>
      <c r="S580" s="196">
        <f ca="1">IF($L580=1,'Census Tract'!N576*'DAC Adjustment'!$O$5,'Census Tract'!N576)</f>
        <v>0.80762408514441253</v>
      </c>
      <c r="T580" s="196">
        <f ca="1">IF($L580=1,'Census Tract'!O576*'DAC Adjustment'!$O$5,'Census Tract'!O576)</f>
        <v>3.8431483748742914</v>
      </c>
      <c r="U580" s="196">
        <f ca="1">IF($L580=1,'Census Tract'!P576*'DAC Adjustment'!$O$5,'Census Tract'!P576)</f>
        <v>17.527794357898831</v>
      </c>
      <c r="V580" s="196">
        <f ca="1">IF($L580=1,'Census Tract'!Q576*'DAC Adjustment'!$O$5,'Census Tract'!Q576)</f>
        <v>38.018094160015956</v>
      </c>
      <c r="W580" s="196">
        <f ca="1">IF($L580=1,'Census Tract'!R576*'DAC Adjustment'!$O$5,'Census Tract'!R576)</f>
        <v>0.33624086274714032</v>
      </c>
      <c r="X580" s="196">
        <f ca="1">IF($L580=1,'Census Tract'!S576*'DAC Adjustment'!$O$5,'Census Tract'!S576)</f>
        <v>1.5971895971017664</v>
      </c>
      <c r="Y580" s="196">
        <f ca="1">IF($L580=1,'Census Tract'!T576*'DAC Adjustment'!$O$5,'Census Tract'!T576)</f>
        <v>7.0080148987776925</v>
      </c>
      <c r="Z580" s="197">
        <f ca="1">IF($L580=1,'Census Tract'!U576*'DAC Adjustment'!$O$5,'Census Tract'!U576)</f>
        <v>15.055342537214306</v>
      </c>
    </row>
    <row r="581" spans="1:26" x14ac:dyDescent="0.25">
      <c r="A581" s="193">
        <v>51</v>
      </c>
      <c r="B581" s="53" t="s">
        <v>52</v>
      </c>
      <c r="C581" s="173">
        <v>41051009605</v>
      </c>
      <c r="D581" s="53">
        <v>5400</v>
      </c>
      <c r="E581" s="173">
        <f t="shared" si="33"/>
        <v>804606</v>
      </c>
      <c r="F581" s="53">
        <v>590062</v>
      </c>
      <c r="G581" s="53">
        <v>11048</v>
      </c>
      <c r="H581" s="53">
        <v>1708</v>
      </c>
      <c r="I581" s="53">
        <v>41100</v>
      </c>
      <c r="J581" s="194">
        <f t="shared" si="34"/>
        <v>1</v>
      </c>
      <c r="K581" s="172">
        <f>VLOOKUP($C581,'DAC Definition'!$A$6:$D$834,MATCH('DAC Definition'!$A$3,'DAC Definition'!$A$6:$D$6,0),FALSE)</f>
        <v>1</v>
      </c>
      <c r="L581" s="172">
        <f t="shared" si="35"/>
        <v>1</v>
      </c>
      <c r="M581" s="173">
        <f>'Census Tract'!G577</f>
        <v>3596</v>
      </c>
      <c r="N581" s="195">
        <f t="shared" si="32"/>
        <v>67.329548420335485</v>
      </c>
      <c r="O581" s="196">
        <f ca="1">IF($L581=1,'Census Tract'!J577*'DAC Adjustment'!$O$5,'Census Tract'!J577)</f>
        <v>2.0839040880609287</v>
      </c>
      <c r="P581" s="196">
        <f ca="1">IF($L581=1,'Census Tract'!K577*'DAC Adjustment'!$O$5,'Census Tract'!K577)</f>
        <v>10.356107956835885</v>
      </c>
      <c r="Q581" s="196">
        <f ca="1">IF($L581=1,'Census Tract'!L577*'DAC Adjustment'!$O$5,'Census Tract'!L577)</f>
        <v>47.652432520560446</v>
      </c>
      <c r="R581" s="196">
        <f ca="1">IF($L581=1,'Census Tract'!M577*'DAC Adjustment'!$O$5,'Census Tract'!M577)</f>
        <v>103.49774798512274</v>
      </c>
      <c r="S581" s="196">
        <f ca="1">IF($L581=1,'Census Tract'!N577*'DAC Adjustment'!$O$5,'Census Tract'!N577)</f>
        <v>1.0674126029768112</v>
      </c>
      <c r="T581" s="196">
        <f ca="1">IF($L581=1,'Census Tract'!O577*'DAC Adjustment'!$O$5,'Census Tract'!O577)</f>
        <v>5.0793742855218884</v>
      </c>
      <c r="U581" s="196">
        <f ca="1">IF($L581=1,'Census Tract'!P577*'DAC Adjustment'!$O$5,'Census Tract'!P577)</f>
        <v>23.165961669731033</v>
      </c>
      <c r="V581" s="196">
        <f ca="1">IF($L581=1,'Census Tract'!Q577*'DAC Adjustment'!$O$5,'Census Tract'!Q577)</f>
        <v>50.247378197374815</v>
      </c>
      <c r="W581" s="196">
        <f ca="1">IF($L581=1,'Census Tract'!R577*'DAC Adjustment'!$O$5,'Census Tract'!R577)</f>
        <v>0.44439949369255982</v>
      </c>
      <c r="X581" s="196">
        <f ca="1">IF($L581=1,'Census Tract'!S577*'DAC Adjustment'!$O$5,'Census Tract'!S577)</f>
        <v>2.1109577297772537</v>
      </c>
      <c r="Y581" s="196">
        <f ca="1">IF($L581=1,'Census Tract'!T577*'DAC Adjustment'!$O$5,'Census Tract'!T577)</f>
        <v>9.2622837312571988</v>
      </c>
      <c r="Z581" s="197">
        <f ca="1">IF($L581=1,'Census Tract'!U577*'DAC Adjustment'!$O$5,'Census Tract'!U577)</f>
        <v>19.898196031984213</v>
      </c>
    </row>
    <row r="582" spans="1:26" x14ac:dyDescent="0.25">
      <c r="A582" s="193">
        <v>51</v>
      </c>
      <c r="B582" s="53" t="s">
        <v>52</v>
      </c>
      <c r="C582" s="173">
        <v>41051009301</v>
      </c>
      <c r="D582" s="53">
        <v>6831</v>
      </c>
      <c r="E582" s="173">
        <f t="shared" si="33"/>
        <v>804606</v>
      </c>
      <c r="F582" s="53">
        <v>590062</v>
      </c>
      <c r="G582" s="53">
        <v>11048</v>
      </c>
      <c r="H582" s="53">
        <v>1708</v>
      </c>
      <c r="I582" s="53">
        <v>48200</v>
      </c>
      <c r="J582" s="194">
        <f t="shared" si="34"/>
        <v>1</v>
      </c>
      <c r="K582" s="172">
        <f>VLOOKUP($C582,'DAC Definition'!$A$6:$D$834,MATCH('DAC Definition'!$A$3,'DAC Definition'!$A$6:$D$6,0),FALSE)</f>
        <v>1</v>
      </c>
      <c r="L582" s="172">
        <f t="shared" si="35"/>
        <v>1</v>
      </c>
      <c r="M582" s="173">
        <f>'Census Tract'!G578</f>
        <v>3532</v>
      </c>
      <c r="N582" s="195">
        <f t="shared" si="32"/>
        <v>66.131247224867892</v>
      </c>
      <c r="O582" s="196">
        <f ca="1">IF($L582=1,'Census Tract'!J578*'DAC Adjustment'!$O$5,'Census Tract'!J578)</f>
        <v>0.30673265339436923</v>
      </c>
      <c r="P582" s="196">
        <f ca="1">IF($L582=1,'Census Tract'!K578*'DAC Adjustment'!$O$5,'Census Tract'!K578)</f>
        <v>1.5243294980022781</v>
      </c>
      <c r="Q582" s="196">
        <f ca="1">IF($L582=1,'Census Tract'!L578*'DAC Adjustment'!$O$5,'Census Tract'!L578)</f>
        <v>7.014025814080691</v>
      </c>
      <c r="R582" s="196">
        <f ca="1">IF($L582=1,'Census Tract'!M578*'DAC Adjustment'!$O$5,'Census Tract'!M578)</f>
        <v>15.233973118867574</v>
      </c>
      <c r="S582" s="196">
        <f ca="1">IF($L582=1,'Census Tract'!N578*'DAC Adjustment'!$O$5,'Census Tract'!N578)</f>
        <v>1.0484152707770014</v>
      </c>
      <c r="T582" s="196">
        <f ca="1">IF($L582=1,'Census Tract'!O578*'DAC Adjustment'!$O$5,'Census Tract'!O578)</f>
        <v>4.9889738532990284</v>
      </c>
      <c r="U582" s="196">
        <f ca="1">IF($L582=1,'Census Tract'!P578*'DAC Adjustment'!$O$5,'Census Tract'!P578)</f>
        <v>22.753664242906009</v>
      </c>
      <c r="V582" s="196">
        <f ca="1">IF($L582=1,'Census Tract'!Q578*'DAC Adjustment'!$O$5,'Census Tract'!Q578)</f>
        <v>49.353097829012185</v>
      </c>
      <c r="W582" s="196">
        <f ca="1">IF($L582=1,'Census Tract'!R578*'DAC Adjustment'!$O$5,'Census Tract'!R578)</f>
        <v>0.43649027022305931</v>
      </c>
      <c r="X582" s="196">
        <f ca="1">IF($L582=1,'Census Tract'!S578*'DAC Adjustment'!$O$5,'Census Tract'!S578)</f>
        <v>2.0733878480459564</v>
      </c>
      <c r="Y582" s="196">
        <f ca="1">IF($L582=1,'Census Tract'!T578*'DAC Adjustment'!$O$5,'Census Tract'!T578)</f>
        <v>9.0974377471636316</v>
      </c>
      <c r="Z582" s="197">
        <f ca="1">IF($L582=1,'Census Tract'!U578*'DAC Adjustment'!$O$5,'Census Tract'!U578)</f>
        <v>19.544056836754237</v>
      </c>
    </row>
    <row r="583" spans="1:26" x14ac:dyDescent="0.25">
      <c r="A583" s="193">
        <v>51</v>
      </c>
      <c r="B583" s="53" t="s">
        <v>52</v>
      </c>
      <c r="C583" s="173">
        <v>41051006701</v>
      </c>
      <c r="D583" s="53">
        <v>3341</v>
      </c>
      <c r="E583" s="173">
        <f t="shared" si="33"/>
        <v>804606</v>
      </c>
      <c r="F583" s="53">
        <v>590062</v>
      </c>
      <c r="G583" s="53">
        <v>11048</v>
      </c>
      <c r="H583" s="53">
        <v>1708</v>
      </c>
      <c r="I583" s="53">
        <v>118177</v>
      </c>
      <c r="J583" s="194">
        <f t="shared" si="34"/>
        <v>0</v>
      </c>
      <c r="K583" s="172">
        <f>VLOOKUP($C583,'DAC Definition'!$A$6:$D$834,MATCH('DAC Definition'!$A$3,'DAC Definition'!$A$6:$D$6,0),FALSE)</f>
        <v>0</v>
      </c>
      <c r="L583" s="172">
        <f t="shared" si="35"/>
        <v>0</v>
      </c>
      <c r="M583" s="173">
        <f>'Census Tract'!G579</f>
        <v>2197</v>
      </c>
      <c r="N583" s="195">
        <f t="shared" si="32"/>
        <v>41.135433225661032</v>
      </c>
      <c r="O583" s="196">
        <f ca="1">IF($L583=1,'Census Tract'!J579*'DAC Adjustment'!$O$5,'Census Tract'!J579)</f>
        <v>0.44119423288234988</v>
      </c>
      <c r="P583" s="196">
        <f ca="1">IF($L583=1,'Census Tract'!K579*'DAC Adjustment'!$O$5,'Census Tract'!K579)</f>
        <v>2.1925457759020519</v>
      </c>
      <c r="Q583" s="196">
        <f ca="1">IF($L583=1,'Census Tract'!L579*'DAC Adjustment'!$O$5,'Census Tract'!L579)</f>
        <v>10.088745701559327</v>
      </c>
      <c r="R583" s="196">
        <f ca="1">IF($L583=1,'Census Tract'!M579*'DAC Adjustment'!$O$5,'Census Tract'!M579)</f>
        <v>21.912049498322173</v>
      </c>
      <c r="S583" s="196">
        <f ca="1">IF($L583=1,'Census Tract'!N579*'DAC Adjustment'!$O$5,'Census Tract'!N579)</f>
        <v>0.52171423553727558</v>
      </c>
      <c r="T583" s="196">
        <f ca="1">IF($L583=1,'Census Tract'!O579*'DAC Adjustment'!$O$5,'Census Tract'!O579)</f>
        <v>2.4826218699202638</v>
      </c>
      <c r="U583" s="196">
        <f ca="1">IF($L583=1,'Census Tract'!P579*'DAC Adjustment'!$O$5,'Census Tract'!P579)</f>
        <v>11.32271808418222</v>
      </c>
      <c r="V583" s="196">
        <f ca="1">IF($L583=1,'Census Tract'!Q579*'DAC Adjustment'!$O$5,'Census Tract'!Q579)</f>
        <v>24.559174616158497</v>
      </c>
      <c r="W583" s="196">
        <f ca="1">IF($L583=1,'Census Tract'!R579*'DAC Adjustment'!$O$5,'Census Tract'!R579)</f>
        <v>0.21720704953115769</v>
      </c>
      <c r="X583" s="196">
        <f ca="1">IF($L583=1,'Census Tract'!S579*'DAC Adjustment'!$O$5,'Census Tract'!S579)</f>
        <v>1.0317628770457454</v>
      </c>
      <c r="Y583" s="196">
        <f ca="1">IF($L583=1,'Census Tract'!T579*'DAC Adjustment'!$O$5,'Census Tract'!T579)</f>
        <v>4.5270828381695356</v>
      </c>
      <c r="Z583" s="197">
        <f ca="1">IF($L583=1,'Census Tract'!U579*'DAC Adjustment'!$O$5,'Census Tract'!U579)</f>
        <v>9.7255476490031842</v>
      </c>
    </row>
    <row r="584" spans="1:26" x14ac:dyDescent="0.25">
      <c r="A584" s="193">
        <v>51</v>
      </c>
      <c r="B584" s="53" t="s">
        <v>52</v>
      </c>
      <c r="C584" s="173">
        <v>41051009502</v>
      </c>
      <c r="D584" s="53">
        <v>3683</v>
      </c>
      <c r="E584" s="173">
        <f t="shared" si="33"/>
        <v>804606</v>
      </c>
      <c r="F584" s="53">
        <v>590062</v>
      </c>
      <c r="G584" s="53">
        <v>11048</v>
      </c>
      <c r="H584" s="53">
        <v>1708</v>
      </c>
      <c r="I584" s="53">
        <v>63559</v>
      </c>
      <c r="J584" s="194">
        <f t="shared" si="34"/>
        <v>0</v>
      </c>
      <c r="K584" s="172">
        <f>VLOOKUP($C584,'DAC Definition'!$A$6:$D$834,MATCH('DAC Definition'!$A$3,'DAC Definition'!$A$6:$D$6,0),FALSE)</f>
        <v>0</v>
      </c>
      <c r="L584" s="172">
        <f t="shared" si="35"/>
        <v>0</v>
      </c>
      <c r="M584" s="173">
        <f>'Census Tract'!G580</f>
        <v>2664</v>
      </c>
      <c r="N584" s="195">
        <f t="shared" si="32"/>
        <v>49.879287261338639</v>
      </c>
      <c r="O584" s="196">
        <f ca="1">IF($L584=1,'Census Tract'!J580*'DAC Adjustment'!$O$5,'Census Tract'!J580)</f>
        <v>0.4957801254864091</v>
      </c>
      <c r="P584" s="196">
        <f ca="1">IF($L584=1,'Census Tract'!K580*'DAC Adjustment'!$O$5,'Census Tract'!K580)</f>
        <v>2.463814209015927</v>
      </c>
      <c r="Q584" s="196">
        <f ca="1">IF($L584=1,'Census Tract'!L580*'DAC Adjustment'!$O$5,'Census Tract'!L580)</f>
        <v>11.336956009697769</v>
      </c>
      <c r="R584" s="196">
        <f ca="1">IF($L584=1,'Census Tract'!M580*'DAC Adjustment'!$O$5,'Census Tract'!M580)</f>
        <v>24.623074918659427</v>
      </c>
      <c r="S584" s="196">
        <f ca="1">IF($L584=1,'Census Tract'!N580*'DAC Adjustment'!$O$5,'Census Tract'!N580)</f>
        <v>0.6326111622536652</v>
      </c>
      <c r="T584" s="196">
        <f ca="1">IF($L584=1,'Census Tract'!O580*'DAC Adjustment'!$O$5,'Census Tract'!O580)</f>
        <v>3.0103343930212039</v>
      </c>
      <c r="U584" s="196">
        <f ca="1">IF($L584=1,'Census Tract'!P580*'DAC Adjustment'!$O$5,'Census Tract'!P580)</f>
        <v>13.729504313273299</v>
      </c>
      <c r="V584" s="196">
        <f ca="1">IF($L584=1,'Census Tract'!Q580*'DAC Adjustment'!$O$5,'Census Tract'!Q580)</f>
        <v>29.779536266475304</v>
      </c>
      <c r="W584" s="196">
        <f ca="1">IF($L584=1,'Census Tract'!R580*'DAC Adjustment'!$O$5,'Census Tract'!R580)</f>
        <v>0.26337714153436692</v>
      </c>
      <c r="X584" s="196">
        <f ca="1">IF($L584=1,'Census Tract'!S580*'DAC Adjustment'!$O$5,'Census Tract'!S580)</f>
        <v>1.2510770616521925</v>
      </c>
      <c r="Y584" s="196">
        <f ca="1">IF($L584=1,'Census Tract'!T580*'DAC Adjustment'!$O$5,'Census Tract'!T580)</f>
        <v>5.4893712703157238</v>
      </c>
      <c r="Z584" s="197">
        <f ca="1">IF($L584=1,'Census Tract'!U580*'DAC Adjustment'!$O$5,'Census Tract'!U580)</f>
        <v>11.792835201158164</v>
      </c>
    </row>
    <row r="585" spans="1:26" x14ac:dyDescent="0.25">
      <c r="A585" s="193">
        <v>51</v>
      </c>
      <c r="B585" s="53" t="s">
        <v>52</v>
      </c>
      <c r="C585" s="173">
        <v>41051002203</v>
      </c>
      <c r="D585" s="53">
        <v>4243</v>
      </c>
      <c r="E585" s="173">
        <f t="shared" si="33"/>
        <v>804606</v>
      </c>
      <c r="F585" s="53">
        <v>590062</v>
      </c>
      <c r="G585" s="53">
        <v>11048</v>
      </c>
      <c r="H585" s="53">
        <v>1708</v>
      </c>
      <c r="I585" s="53">
        <v>73079</v>
      </c>
      <c r="J585" s="194">
        <f t="shared" si="34"/>
        <v>0</v>
      </c>
      <c r="K585" s="172">
        <f>VLOOKUP($C585,'DAC Definition'!$A$6:$D$834,MATCH('DAC Definition'!$A$3,'DAC Definition'!$A$6:$D$6,0),FALSE)</f>
        <v>0</v>
      </c>
      <c r="L585" s="172">
        <f t="shared" si="35"/>
        <v>0</v>
      </c>
      <c r="M585" s="173">
        <f>'Census Tract'!G581</f>
        <v>2443</v>
      </c>
      <c r="N585" s="195">
        <f t="shared" ref="N585:N648" si="36">$M585/$F585*G585</f>
        <v>45.7414034457396</v>
      </c>
      <c r="O585" s="196">
        <f ca="1">IF($L585=1,'Census Tract'!J581*'DAC Adjustment'!$O$5,'Census Tract'!J581)</f>
        <v>3.801982538073553</v>
      </c>
      <c r="P585" s="196">
        <f ca="1">IF($L585=1,'Census Tract'!K581*'DAC Adjustment'!$O$5,'Census Tract'!K581)</f>
        <v>18.894219671564564</v>
      </c>
      <c r="Q585" s="196">
        <f ca="1">IF($L585=1,'Census Tract'!L581*'DAC Adjustment'!$O$5,'Census Tract'!L581)</f>
        <v>86.939565682449953</v>
      </c>
      <c r="R585" s="196">
        <f ca="1">IF($L585=1,'Census Tract'!M581*'DAC Adjustment'!$O$5,'Census Tract'!M581)</f>
        <v>188.82665129541653</v>
      </c>
      <c r="S585" s="196">
        <f ca="1">IF($L585=1,'Census Tract'!N581*'DAC Adjustment'!$O$5,'Census Tract'!N581)</f>
        <v>0.58013103205169059</v>
      </c>
      <c r="T585" s="196">
        <f ca="1">IF($L585=1,'Census Tract'!O581*'DAC Adjustment'!$O$5,'Census Tract'!O581)</f>
        <v>2.7606031990055553</v>
      </c>
      <c r="U585" s="196">
        <f ca="1">IF($L585=1,'Census Tract'!P581*'DAC Adjustment'!$O$5,'Census Tract'!P581)</f>
        <v>12.590532671669168</v>
      </c>
      <c r="V585" s="196">
        <f ca="1">IF($L585=1,'Census Tract'!Q581*'DAC Adjustment'!$O$5,'Census Tract'!Q581)</f>
        <v>27.309086748873558</v>
      </c>
      <c r="W585" s="196">
        <f ca="1">IF($L585=1,'Census Tract'!R581*'DAC Adjustment'!$O$5,'Census Tract'!R581)</f>
        <v>0.24152791169987173</v>
      </c>
      <c r="X585" s="196">
        <f ca="1">IF($L585=1,'Census Tract'!S581*'DAC Adjustment'!$O$5,'Census Tract'!S581)</f>
        <v>1.1472902633694839</v>
      </c>
      <c r="Y585" s="196">
        <f ca="1">IF($L585=1,'Census Tract'!T581*'DAC Adjustment'!$O$5,'Census Tract'!T581)</f>
        <v>5.033984239257248</v>
      </c>
      <c r="Z585" s="197">
        <f ca="1">IF($L585=1,'Census Tract'!U581*'DAC Adjustment'!$O$5,'Census Tract'!U581)</f>
        <v>10.814525674335357</v>
      </c>
    </row>
    <row r="586" spans="1:26" x14ac:dyDescent="0.25">
      <c r="A586" s="193">
        <v>51</v>
      </c>
      <c r="B586" s="53" t="s">
        <v>52</v>
      </c>
      <c r="C586" s="173">
        <v>41051005100</v>
      </c>
      <c r="D586" s="53">
        <v>8816</v>
      </c>
      <c r="E586" s="173">
        <f t="shared" ref="E586:E649" si="37">SUMIFS($D$9:$D$836,$B$9:$B$836,$B586)</f>
        <v>804606</v>
      </c>
      <c r="F586" s="53">
        <v>590062</v>
      </c>
      <c r="G586" s="53">
        <v>11048</v>
      </c>
      <c r="H586" s="53">
        <v>1708</v>
      </c>
      <c r="I586" s="53">
        <v>39167</v>
      </c>
      <c r="J586" s="194">
        <f t="shared" ref="J586:J649" si="38">IF(I586&lt;=$C$4, 1, 0)</f>
        <v>1</v>
      </c>
      <c r="K586" s="172">
        <f>VLOOKUP($C586,'DAC Definition'!$A$6:$D$834,MATCH('DAC Definition'!$A$3,'DAC Definition'!$A$6:$D$6,0),FALSE)</f>
        <v>0</v>
      </c>
      <c r="L586" s="172">
        <f t="shared" ref="L586:L649" si="39">IF($ES$4=2,INT(AND(J586=1,K586=1)),IF($ES$4=1,K586,J586))</f>
        <v>1</v>
      </c>
      <c r="M586" s="173">
        <f>'Census Tract'!G582</f>
        <v>3947</v>
      </c>
      <c r="N586" s="195">
        <f t="shared" si="36"/>
        <v>73.901481539228072</v>
      </c>
      <c r="O586" s="196">
        <f ca="1">IF($L586=1,'Census Tract'!J582*'DAC Adjustment'!$O$5,'Census Tract'!J582)</f>
        <v>8.7518963818503597</v>
      </c>
      <c r="P586" s="196">
        <f ca="1">IF($L586=1,'Census Tract'!K582*'DAC Adjustment'!$O$5,'Census Tract'!K582)</f>
        <v>43.493164717489485</v>
      </c>
      <c r="Q586" s="196">
        <f ca="1">IF($L586=1,'Census Tract'!L582*'DAC Adjustment'!$O$5,'Census Tract'!L582)</f>
        <v>200.12876511563701</v>
      </c>
      <c r="R586" s="196">
        <f ca="1">IF($L586=1,'Census Tract'!M582*'DAC Adjustment'!$O$5,'Census Tract'!M582)</f>
        <v>434.66566974466843</v>
      </c>
      <c r="S586" s="196">
        <f ca="1">IF($L586=1,'Census Tract'!N582*'DAC Adjustment'!$O$5,'Census Tract'!N582)</f>
        <v>1.1716010967601427</v>
      </c>
      <c r="T586" s="196">
        <f ca="1">IF($L586=1,'Census Tract'!O582*'DAC Adjustment'!$O$5,'Census Tract'!O582)</f>
        <v>5.5751641559941305</v>
      </c>
      <c r="U586" s="196">
        <f ca="1">IF($L586=1,'Census Tract'!P582*'DAC Adjustment'!$O$5,'Census Tract'!P582)</f>
        <v>25.427155369974525</v>
      </c>
      <c r="V586" s="196">
        <f ca="1">IF($L586=1,'Census Tract'!Q582*'DAC Adjustment'!$O$5,'Census Tract'!Q582)</f>
        <v>55.151947092613554</v>
      </c>
      <c r="W586" s="196">
        <f ca="1">IF($L586=1,'Census Tract'!R582*'DAC Adjustment'!$O$5,'Census Tract'!R582)</f>
        <v>0.48777664115810165</v>
      </c>
      <c r="X586" s="196">
        <f ca="1">IF($L586=1,'Census Tract'!S582*'DAC Adjustment'!$O$5,'Census Tract'!S582)</f>
        <v>2.317005049897336</v>
      </c>
      <c r="Y586" s="196">
        <f ca="1">IF($L586=1,'Census Tract'!T582*'DAC Adjustment'!$O$5,'Census Tract'!T582)</f>
        <v>10.166360925270343</v>
      </c>
      <c r="Z586" s="197">
        <f ca="1">IF($L586=1,'Census Tract'!U582*'DAC Adjustment'!$O$5,'Census Tract'!U582)</f>
        <v>21.840428180823608</v>
      </c>
    </row>
    <row r="587" spans="1:26" x14ac:dyDescent="0.25">
      <c r="A587" s="193">
        <v>51</v>
      </c>
      <c r="B587" s="53" t="s">
        <v>52</v>
      </c>
      <c r="C587" s="173">
        <v>41051005200</v>
      </c>
      <c r="D587" s="53">
        <v>4429</v>
      </c>
      <c r="E587" s="173">
        <f t="shared" si="37"/>
        <v>804606</v>
      </c>
      <c r="F587" s="53">
        <v>590062</v>
      </c>
      <c r="G587" s="53">
        <v>11048</v>
      </c>
      <c r="H587" s="53">
        <v>1708</v>
      </c>
      <c r="I587" s="53">
        <v>49620</v>
      </c>
      <c r="J587" s="194">
        <f t="shared" si="38"/>
        <v>0</v>
      </c>
      <c r="K587" s="172">
        <f>VLOOKUP($C587,'DAC Definition'!$A$6:$D$834,MATCH('DAC Definition'!$A$3,'DAC Definition'!$A$6:$D$6,0),FALSE)</f>
        <v>0</v>
      </c>
      <c r="L587" s="172">
        <f t="shared" si="39"/>
        <v>0</v>
      </c>
      <c r="M587" s="173">
        <f>'Census Tract'!G583</f>
        <v>2076</v>
      </c>
      <c r="N587" s="195">
        <f t="shared" si="36"/>
        <v>38.869895027980107</v>
      </c>
      <c r="O587" s="196">
        <f ca="1">IF($L587=1,'Census Tract'!J583*'DAC Adjustment'!$O$5,'Census Tract'!J583)</f>
        <v>3.2345897277946625</v>
      </c>
      <c r="P587" s="196">
        <f ca="1">IF($L587=1,'Census Tract'!K583*'DAC Adjustment'!$O$5,'Census Tract'!K583)</f>
        <v>16.074521187913</v>
      </c>
      <c r="Q587" s="196">
        <f ca="1">IF($L587=1,'Census Tract'!L583*'DAC Adjustment'!$O$5,'Census Tract'!L583)</f>
        <v>73.965049360240286</v>
      </c>
      <c r="R587" s="196">
        <f ca="1">IF($L587=1,'Census Tract'!M583*'DAC Adjustment'!$O$5,'Census Tract'!M583)</f>
        <v>160.64690999961738</v>
      </c>
      <c r="S587" s="196">
        <f ca="1">IF($L587=1,'Census Tract'!N583*'DAC Adjustment'!$O$5,'Census Tract'!N583)</f>
        <v>0.49298077058506334</v>
      </c>
      <c r="T587" s="196">
        <f ca="1">IF($L587=1,'Census Tract'!O583*'DAC Adjustment'!$O$5,'Census Tract'!O583)</f>
        <v>2.34589121618319</v>
      </c>
      <c r="U587" s="196">
        <f ca="1">IF($L587=1,'Census Tract'!P583*'DAC Adjustment'!$O$5,'Census Tract'!P583)</f>
        <v>10.699118226109372</v>
      </c>
      <c r="V587" s="196">
        <f ca="1">IF($L587=1,'Census Tract'!Q583*'DAC Adjustment'!$O$5,'Census Tract'!Q583)</f>
        <v>23.20657555901003</v>
      </c>
      <c r="W587" s="196">
        <f ca="1">IF($L587=1,'Census Tract'!R583*'DAC Adjustment'!$O$5,'Census Tract'!R583)</f>
        <v>0.20524434903353816</v>
      </c>
      <c r="X587" s="196">
        <f ca="1">IF($L587=1,'Census Tract'!S583*'DAC Adjustment'!$O$5,'Census Tract'!S583)</f>
        <v>0.97493843092715871</v>
      </c>
      <c r="Y587" s="196">
        <f ca="1">IF($L587=1,'Census Tract'!T583*'DAC Adjustment'!$O$5,'Census Tract'!T583)</f>
        <v>4.277753287228018</v>
      </c>
      <c r="Z587" s="197">
        <f ca="1">IF($L587=1,'Census Tract'!U583*'DAC Adjustment'!$O$5,'Census Tract'!U583)</f>
        <v>9.1899121162178474</v>
      </c>
    </row>
    <row r="588" spans="1:26" x14ac:dyDescent="0.25">
      <c r="A588" s="193">
        <v>51</v>
      </c>
      <c r="B588" s="53" t="s">
        <v>52</v>
      </c>
      <c r="C588" s="173">
        <v>41051000802</v>
      </c>
      <c r="D588" s="53">
        <v>5039</v>
      </c>
      <c r="E588" s="173">
        <f t="shared" si="37"/>
        <v>804606</v>
      </c>
      <c r="F588" s="53">
        <v>590062</v>
      </c>
      <c r="G588" s="53">
        <v>11048</v>
      </c>
      <c r="H588" s="53">
        <v>1708</v>
      </c>
      <c r="I588" s="53">
        <v>63944</v>
      </c>
      <c r="J588" s="194">
        <f t="shared" si="38"/>
        <v>0</v>
      </c>
      <c r="K588" s="172">
        <f>VLOOKUP($C588,'DAC Definition'!$A$6:$D$834,MATCH('DAC Definition'!$A$3,'DAC Definition'!$A$6:$D$6,0),FALSE)</f>
        <v>0</v>
      </c>
      <c r="L588" s="172">
        <f t="shared" si="39"/>
        <v>0</v>
      </c>
      <c r="M588" s="173">
        <f>'Census Tract'!G584</f>
        <v>2968</v>
      </c>
      <c r="N588" s="195">
        <f t="shared" si="36"/>
        <v>55.571217939809721</v>
      </c>
      <c r="O588" s="196">
        <f ca="1">IF($L588=1,'Census Tract'!J584*'DAC Adjustment'!$O$5,'Census Tract'!J584)</f>
        <v>0.54335498601288268</v>
      </c>
      <c r="P588" s="196">
        <f ca="1">IF($L588=1,'Census Tract'!K584*'DAC Adjustment'!$O$5,'Census Tract'!K584)</f>
        <v>2.7002408250326067</v>
      </c>
      <c r="Q588" s="196">
        <f ca="1">IF($L588=1,'Census Tract'!L584*'DAC Adjustment'!$O$5,'Census Tract'!L584)</f>
        <v>12.424845727800079</v>
      </c>
      <c r="R588" s="196">
        <f ca="1">IF($L588=1,'Census Tract'!M584*'DAC Adjustment'!$O$5,'Census Tract'!M584)</f>
        <v>26.985895239136845</v>
      </c>
      <c r="S588" s="196">
        <f ca="1">IF($L588=1,'Census Tract'!N584*'DAC Adjustment'!$O$5,'Census Tract'!N584)</f>
        <v>0.70480102461294225</v>
      </c>
      <c r="T588" s="196">
        <f ca="1">IF($L588=1,'Census Tract'!O584*'DAC Adjustment'!$O$5,'Census Tract'!O584)</f>
        <v>3.3538560354680675</v>
      </c>
      <c r="U588" s="196">
        <f ca="1">IF($L588=1,'Census Tract'!P584*'DAC Adjustment'!$O$5,'Census Tract'!P584)</f>
        <v>15.29623453520839</v>
      </c>
      <c r="V588" s="196">
        <f ca="1">IF($L588=1,'Census Tract'!Q584*'DAC Adjustment'!$O$5,'Census Tract'!Q584)</f>
        <v>33.177801666253266</v>
      </c>
      <c r="W588" s="196">
        <f ca="1">IF($L588=1,'Census Tract'!R584*'DAC Adjustment'!$O$5,'Census Tract'!R584)</f>
        <v>0.29343219071846882</v>
      </c>
      <c r="X588" s="196">
        <f ca="1">IF($L588=1,'Census Tract'!S584*'DAC Adjustment'!$O$5,'Census Tract'!S584)</f>
        <v>1.3938426122311212</v>
      </c>
      <c r="Y588" s="196">
        <f ca="1">IF($L588=1,'Census Tract'!T584*'DAC Adjustment'!$O$5,'Census Tract'!T584)</f>
        <v>6.1157860098712709</v>
      </c>
      <c r="Z588" s="197">
        <f ca="1">IF($L588=1,'Census Tract'!U584*'DAC Adjustment'!$O$5,'Census Tract'!U584)</f>
        <v>13.138564143032069</v>
      </c>
    </row>
    <row r="589" spans="1:26" x14ac:dyDescent="0.25">
      <c r="A589" s="193">
        <v>51</v>
      </c>
      <c r="B589" s="53" t="s">
        <v>52</v>
      </c>
      <c r="C589" s="173">
        <v>41051009604</v>
      </c>
      <c r="D589" s="53">
        <v>5295</v>
      </c>
      <c r="E589" s="173">
        <f t="shared" si="37"/>
        <v>804606</v>
      </c>
      <c r="F589" s="53">
        <v>590062</v>
      </c>
      <c r="G589" s="53">
        <v>11048</v>
      </c>
      <c r="H589" s="53">
        <v>1708</v>
      </c>
      <c r="I589" s="53">
        <v>44688</v>
      </c>
      <c r="J589" s="194">
        <f t="shared" si="38"/>
        <v>1</v>
      </c>
      <c r="K589" s="172">
        <f>VLOOKUP($C589,'DAC Definition'!$A$6:$D$834,MATCH('DAC Definition'!$A$3,'DAC Definition'!$A$6:$D$6,0),FALSE)</f>
        <v>1</v>
      </c>
      <c r="L589" s="172">
        <f t="shared" si="39"/>
        <v>1</v>
      </c>
      <c r="M589" s="173">
        <f>'Census Tract'!G585</f>
        <v>2915</v>
      </c>
      <c r="N589" s="195">
        <f t="shared" si="36"/>
        <v>54.578874762313113</v>
      </c>
      <c r="O589" s="196">
        <f ca="1">IF($L589=1,'Census Tract'!J585*'DAC Adjustment'!$O$5,'Census Tract'!J585)</f>
        <v>1.1693399929401667</v>
      </c>
      <c r="P589" s="196">
        <f ca="1">IF($L589=1,'Census Tract'!K585*'DAC Adjustment'!$O$5,'Census Tract'!K585)</f>
        <v>5.8111173515678676</v>
      </c>
      <c r="Q589" s="196">
        <f ca="1">IF($L589=1,'Census Tract'!L585*'DAC Adjustment'!$O$5,'Census Tract'!L585)</f>
        <v>26.73918412388312</v>
      </c>
      <c r="R589" s="196">
        <f ca="1">IF($L589=1,'Census Tract'!M585*'DAC Adjustment'!$O$5,'Census Tract'!M585)</f>
        <v>58.075636298050256</v>
      </c>
      <c r="S589" s="196">
        <f ca="1">IF($L589=1,'Census Tract'!N585*'DAC Adjustment'!$O$5,'Census Tract'!N585)</f>
        <v>0.86526911503821025</v>
      </c>
      <c r="T589" s="196">
        <f ca="1">IF($L589=1,'Census Tract'!O585*'DAC Adjustment'!$O$5,'Census Tract'!O585)</f>
        <v>4.1174571864005287</v>
      </c>
      <c r="U589" s="196">
        <f ca="1">IF($L589=1,'Census Tract'!P585*'DAC Adjustment'!$O$5,'Census Tract'!P585)</f>
        <v>18.778859362421013</v>
      </c>
      <c r="V589" s="196">
        <f ca="1">IF($L589=1,'Census Tract'!Q585*'DAC Adjustment'!$O$5,'Census Tract'!Q585)</f>
        <v>40.731676152766283</v>
      </c>
      <c r="W589" s="196">
        <f ca="1">IF($L589=1,'Census Tract'!R585*'DAC Adjustment'!$O$5,'Census Tract'!R585)</f>
        <v>0.36024041271240592</v>
      </c>
      <c r="X589" s="196">
        <f ca="1">IF($L589=1,'Census Tract'!S585*'DAC Adjustment'!$O$5,'Census Tract'!S585)</f>
        <v>1.7111907069801706</v>
      </c>
      <c r="Y589" s="196">
        <f ca="1">IF($L589=1,'Census Tract'!T585*'DAC Adjustment'!$O$5,'Census Tract'!T585)</f>
        <v>7.5082194317616047</v>
      </c>
      <c r="Z589" s="197">
        <f ca="1">IF($L589=1,'Census Tract'!U585*'DAC Adjustment'!$O$5,'Census Tract'!U585)</f>
        <v>16.12993365774026</v>
      </c>
    </row>
    <row r="590" spans="1:26" x14ac:dyDescent="0.25">
      <c r="A590" s="193">
        <v>51</v>
      </c>
      <c r="B590" s="53" t="s">
        <v>52</v>
      </c>
      <c r="C590" s="173">
        <v>41051003200</v>
      </c>
      <c r="D590" s="53">
        <v>4399</v>
      </c>
      <c r="E590" s="173">
        <f t="shared" si="37"/>
        <v>804606</v>
      </c>
      <c r="F590" s="53">
        <v>590062</v>
      </c>
      <c r="G590" s="53">
        <v>11048</v>
      </c>
      <c r="H590" s="53">
        <v>1708</v>
      </c>
      <c r="I590" s="53">
        <v>109571</v>
      </c>
      <c r="J590" s="194">
        <f t="shared" si="38"/>
        <v>0</v>
      </c>
      <c r="K590" s="172">
        <f>VLOOKUP($C590,'DAC Definition'!$A$6:$D$834,MATCH('DAC Definition'!$A$3,'DAC Definition'!$A$6:$D$6,0),FALSE)</f>
        <v>0</v>
      </c>
      <c r="L590" s="172">
        <f t="shared" si="39"/>
        <v>0</v>
      </c>
      <c r="M590" s="173">
        <f>'Census Tract'!G586</f>
        <v>2977</v>
      </c>
      <c r="N590" s="195">
        <f t="shared" si="36"/>
        <v>55.739729045422344</v>
      </c>
      <c r="O590" s="196">
        <f ca="1">IF($L590=1,'Census Tract'!J586*'DAC Adjustment'!$O$5,'Census Tract'!J586)</f>
        <v>0.67355986745375773</v>
      </c>
      <c r="P590" s="196">
        <f ca="1">IF($L590=1,'Census Tract'!K586*'DAC Adjustment'!$O$5,'Census Tract'!K586)</f>
        <v>3.3473031425519411</v>
      </c>
      <c r="Q590" s="196">
        <f ca="1">IF($L590=1,'Census Tract'!L586*'DAC Adjustment'!$O$5,'Census Tract'!L586)</f>
        <v>15.402228114185352</v>
      </c>
      <c r="R590" s="196">
        <f ca="1">IF($L590=1,'Census Tract'!M586*'DAC Adjustment'!$O$5,'Census Tract'!M586)</f>
        <v>33.452561379390836</v>
      </c>
      <c r="S590" s="196">
        <f ca="1">IF($L590=1,'Census Tract'!N586*'DAC Adjustment'!$O$5,'Census Tract'!N586)</f>
        <v>0.70693822448542087</v>
      </c>
      <c r="T590" s="196">
        <f ca="1">IF($L590=1,'Census Tract'!O586*'DAC Adjustment'!$O$5,'Census Tract'!O586)</f>
        <v>3.3640260840931391</v>
      </c>
      <c r="U590" s="196">
        <f ca="1">IF($L590=1,'Census Tract'!P586*'DAC Adjustment'!$O$5,'Census Tract'!P586)</f>
        <v>15.342617995726204</v>
      </c>
      <c r="V590" s="196">
        <f ca="1">IF($L590=1,'Census Tract'!Q586*'DAC Adjustment'!$O$5,'Census Tract'!Q586)</f>
        <v>33.278408207694063</v>
      </c>
      <c r="W590" s="196">
        <f ca="1">IF($L590=1,'Census Tract'!R586*'DAC Adjustment'!$O$5,'Census Tract'!R586)</f>
        <v>0.29432197835878765</v>
      </c>
      <c r="X590" s="196">
        <f ca="1">IF($L590=1,'Census Tract'!S586*'DAC Adjustment'!$O$5,'Census Tract'!S586)</f>
        <v>1.3980692239258921</v>
      </c>
      <c r="Y590" s="196">
        <f ca="1">IF($L590=1,'Census Tract'!T586*'DAC Adjustment'!$O$5,'Census Tract'!T586)</f>
        <v>6.1343311830817973</v>
      </c>
      <c r="Z590" s="197">
        <f ca="1">IF($L590=1,'Census Tract'!U586*'DAC Adjustment'!$O$5,'Census Tract'!U586)</f>
        <v>13.178404802495441</v>
      </c>
    </row>
    <row r="591" spans="1:26" x14ac:dyDescent="0.25">
      <c r="A591" s="193">
        <v>51</v>
      </c>
      <c r="B591" s="53" t="s">
        <v>52</v>
      </c>
      <c r="C591" s="173">
        <v>41051009907</v>
      </c>
      <c r="D591" s="53">
        <v>5764</v>
      </c>
      <c r="E591" s="173">
        <f t="shared" si="37"/>
        <v>804606</v>
      </c>
      <c r="F591" s="53">
        <v>590062</v>
      </c>
      <c r="G591" s="53">
        <v>11048</v>
      </c>
      <c r="H591" s="53">
        <v>1708</v>
      </c>
      <c r="I591" s="53">
        <v>75194</v>
      </c>
      <c r="J591" s="194">
        <f t="shared" si="38"/>
        <v>0</v>
      </c>
      <c r="K591" s="172">
        <f>VLOOKUP($C591,'DAC Definition'!$A$6:$D$834,MATCH('DAC Definition'!$A$3,'DAC Definition'!$A$6:$D$6,0),FALSE)</f>
        <v>0</v>
      </c>
      <c r="L591" s="172">
        <f t="shared" si="39"/>
        <v>0</v>
      </c>
      <c r="M591" s="173">
        <f>'Census Tract'!G587</f>
        <v>4113</v>
      </c>
      <c r="N591" s="195">
        <f t="shared" si="36"/>
        <v>77.009575264972156</v>
      </c>
      <c r="O591" s="196">
        <f ca="1">IF($L591=1,'Census Tract'!J587*'DAC Adjustment'!$O$5,'Census Tract'!J587)</f>
        <v>0.59293299856152348</v>
      </c>
      <c r="P591" s="196">
        <f ca="1">IF($L591=1,'Census Tract'!K587*'DAC Adjustment'!$O$5,'Census Tract'!K587)</f>
        <v>2.9466222459341993</v>
      </c>
      <c r="Q591" s="196">
        <f ca="1">IF($L591=1,'Census Tract'!L587*'DAC Adjustment'!$O$5,'Census Tract'!L587)</f>
        <v>13.558541328769856</v>
      </c>
      <c r="R591" s="196">
        <f ca="1">IF($L591=1,'Census Tract'!M587*'DAC Adjustment'!$O$5,'Census Tract'!M587)</f>
        <v>29.448202731002784</v>
      </c>
      <c r="S591" s="196">
        <f ca="1">IF($L591=1,'Census Tract'!N587*'DAC Adjustment'!$O$5,'Census Tract'!N587)</f>
        <v>0.97670034172271947</v>
      </c>
      <c r="T591" s="196">
        <f ca="1">IF($L591=1,'Census Tract'!O587*'DAC Adjustment'!$O$5,'Census Tract'!O587)</f>
        <v>4.6477122216577369</v>
      </c>
      <c r="U591" s="196">
        <f ca="1">IF($L591=1,'Census Tract'!P587*'DAC Adjustment'!$O$5,'Census Tract'!P587)</f>
        <v>21.197241456641546</v>
      </c>
      <c r="V591" s="196">
        <f ca="1">IF($L591=1,'Census Tract'!Q587*'DAC Adjustment'!$O$5,'Census Tract'!Q587)</f>
        <v>45.97718943844329</v>
      </c>
      <c r="W591" s="196">
        <f ca="1">IF($L591=1,'Census Tract'!R587*'DAC Adjustment'!$O$5,'Census Tract'!R587)</f>
        <v>0.40663295162569485</v>
      </c>
      <c r="X591" s="196">
        <f ca="1">IF($L591=1,'Census Tract'!S587*'DAC Adjustment'!$O$5,'Census Tract'!S587)</f>
        <v>1.9315615445103105</v>
      </c>
      <c r="Y591" s="196">
        <f ca="1">IF($L591=1,'Census Tract'!T587*'DAC Adjustment'!$O$5,'Census Tract'!T587)</f>
        <v>8.4751441572104245</v>
      </c>
      <c r="Z591" s="197">
        <f ca="1">IF($L591=1,'Census Tract'!U587*'DAC Adjustment'!$O$5,'Census Tract'!U587)</f>
        <v>18.207181374761085</v>
      </c>
    </row>
    <row r="592" spans="1:26" x14ac:dyDescent="0.25">
      <c r="A592" s="193">
        <v>51</v>
      </c>
      <c r="B592" s="53" t="s">
        <v>52</v>
      </c>
      <c r="C592" s="173">
        <v>41051010305</v>
      </c>
      <c r="D592" s="53">
        <v>4076</v>
      </c>
      <c r="E592" s="173">
        <f t="shared" si="37"/>
        <v>804606</v>
      </c>
      <c r="F592" s="53">
        <v>590062</v>
      </c>
      <c r="G592" s="53">
        <v>11048</v>
      </c>
      <c r="H592" s="53">
        <v>1708</v>
      </c>
      <c r="I592" s="53">
        <v>77073</v>
      </c>
      <c r="J592" s="194">
        <f t="shared" si="38"/>
        <v>0</v>
      </c>
      <c r="K592" s="172">
        <f>VLOOKUP($C592,'DAC Definition'!$A$6:$D$834,MATCH('DAC Definition'!$A$3,'DAC Definition'!$A$6:$D$6,0),FALSE)</f>
        <v>0</v>
      </c>
      <c r="L592" s="172">
        <f t="shared" si="39"/>
        <v>0</v>
      </c>
      <c r="M592" s="173">
        <f>'Census Tract'!G588</f>
        <v>2995</v>
      </c>
      <c r="N592" s="195">
        <f t="shared" si="36"/>
        <v>56.076751256647611</v>
      </c>
      <c r="O592" s="196">
        <f ca="1">IF($L592=1,'Census Tract'!J588*'DAC Adjustment'!$O$5,'Census Tract'!J588)</f>
        <v>0.42767295673272054</v>
      </c>
      <c r="P592" s="196">
        <f ca="1">IF($L592=1,'Census Tract'!K588*'DAC Adjustment'!$O$5,'Census Tract'!K588)</f>
        <v>2.1253508429288903</v>
      </c>
      <c r="Q592" s="196">
        <f ca="1">IF($L592=1,'Census Tract'!L588*'DAC Adjustment'!$O$5,'Census Tract'!L588)</f>
        <v>9.7795559922039335</v>
      </c>
      <c r="R592" s="196">
        <f ca="1">IF($L592=1,'Census Tract'!M588*'DAC Adjustment'!$O$5,'Census Tract'!M588)</f>
        <v>21.240511091449644</v>
      </c>
      <c r="S592" s="196">
        <f ca="1">IF($L592=1,'Census Tract'!N588*'DAC Adjustment'!$O$5,'Census Tract'!N588)</f>
        <v>0.71121262423037801</v>
      </c>
      <c r="T592" s="196">
        <f ca="1">IF($L592=1,'Census Tract'!O588*'DAC Adjustment'!$O$5,'Census Tract'!O588)</f>
        <v>3.3843661813432822</v>
      </c>
      <c r="U592" s="196">
        <f ca="1">IF($L592=1,'Census Tract'!P588*'DAC Adjustment'!$O$5,'Census Tract'!P588)</f>
        <v>15.435384916761835</v>
      </c>
      <c r="V592" s="196">
        <f ca="1">IF($L592=1,'Census Tract'!Q588*'DAC Adjustment'!$O$5,'Census Tract'!Q588)</f>
        <v>33.479621290575651</v>
      </c>
      <c r="W592" s="196">
        <f ca="1">IF($L592=1,'Census Tract'!R588*'DAC Adjustment'!$O$5,'Census Tract'!R588)</f>
        <v>0.29610155363942525</v>
      </c>
      <c r="X592" s="196">
        <f ca="1">IF($L592=1,'Census Tract'!S588*'DAC Adjustment'!$O$5,'Census Tract'!S588)</f>
        <v>1.4065224473154339</v>
      </c>
      <c r="Y592" s="196">
        <f ca="1">IF($L592=1,'Census Tract'!T588*'DAC Adjustment'!$O$5,'Census Tract'!T588)</f>
        <v>6.1714215295028492</v>
      </c>
      <c r="Z592" s="197">
        <f ca="1">IF($L592=1,'Census Tract'!U588*'DAC Adjustment'!$O$5,'Census Tract'!U588)</f>
        <v>13.258086121422185</v>
      </c>
    </row>
    <row r="593" spans="1:26" x14ac:dyDescent="0.25">
      <c r="A593" s="193">
        <v>51</v>
      </c>
      <c r="B593" s="53" t="s">
        <v>52</v>
      </c>
      <c r="C593" s="173">
        <v>41051010304</v>
      </c>
      <c r="D593" s="53">
        <v>4296</v>
      </c>
      <c r="E593" s="173">
        <f t="shared" si="37"/>
        <v>804606</v>
      </c>
      <c r="F593" s="53">
        <v>590062</v>
      </c>
      <c r="G593" s="53">
        <v>11048</v>
      </c>
      <c r="H593" s="53">
        <v>1708</v>
      </c>
      <c r="I593" s="53">
        <v>57287</v>
      </c>
      <c r="J593" s="194">
        <f t="shared" si="38"/>
        <v>0</v>
      </c>
      <c r="K593" s="172">
        <f>VLOOKUP($C593,'DAC Definition'!$A$6:$D$834,MATCH('DAC Definition'!$A$3,'DAC Definition'!$A$6:$D$6,0),FALSE)</f>
        <v>1</v>
      </c>
      <c r="L593" s="172">
        <f t="shared" si="39"/>
        <v>0</v>
      </c>
      <c r="M593" s="173">
        <f>'Census Tract'!G589</f>
        <v>2225</v>
      </c>
      <c r="N593" s="195">
        <f t="shared" si="36"/>
        <v>41.659689998678104</v>
      </c>
      <c r="O593" s="196">
        <f ca="1">IF($L593=1,'Census Tract'!J589*'DAC Adjustment'!$O$5,'Census Tract'!J589)</f>
        <v>0.88539319379795078</v>
      </c>
      <c r="P593" s="196">
        <f ca="1">IF($L593=1,'Census Tract'!K589*'DAC Adjustment'!$O$5,'Census Tract'!K589)</f>
        <v>4.4000237591314741</v>
      </c>
      <c r="Q593" s="196">
        <f ca="1">IF($L593=1,'Census Tract'!L589*'DAC Adjustment'!$O$5,'Census Tract'!L589)</f>
        <v>20.246200227419855</v>
      </c>
      <c r="R593" s="196">
        <f ca="1">IF($L593=1,'Census Tract'!M589*'DAC Adjustment'!$O$5,'Census Tract'!M589)</f>
        <v>43.973329753727135</v>
      </c>
      <c r="S593" s="196">
        <f ca="1">IF($L593=1,'Census Tract'!N589*'DAC Adjustment'!$O$5,'Census Tract'!N589)</f>
        <v>0.52836330180720903</v>
      </c>
      <c r="T593" s="196">
        <f ca="1">IF($L593=1,'Census Tract'!O589*'DAC Adjustment'!$O$5,'Census Tract'!O589)</f>
        <v>2.5142620211982649</v>
      </c>
      <c r="U593" s="196">
        <f ca="1">IF($L593=1,'Census Tract'!P589*'DAC Adjustment'!$O$5,'Census Tract'!P589)</f>
        <v>11.467022183570979</v>
      </c>
      <c r="V593" s="196">
        <f ca="1">IF($L593=1,'Census Tract'!Q589*'DAC Adjustment'!$O$5,'Census Tract'!Q589)</f>
        <v>24.872172745085418</v>
      </c>
      <c r="W593" s="196">
        <f ca="1">IF($L593=1,'Census Tract'!R589*'DAC Adjustment'!$O$5,'Census Tract'!R589)</f>
        <v>0.21997527774548289</v>
      </c>
      <c r="X593" s="196">
        <f ca="1">IF($L593=1,'Census Tract'!S589*'DAC Adjustment'!$O$5,'Census Tract'!S589)</f>
        <v>1.0449123356516996</v>
      </c>
      <c r="Y593" s="196">
        <f ca="1">IF($L593=1,'Census Tract'!T589*'DAC Adjustment'!$O$5,'Census Tract'!T589)</f>
        <v>4.5847789326022834</v>
      </c>
      <c r="Z593" s="197">
        <f ca="1">IF($L593=1,'Census Tract'!U589*'DAC Adjustment'!$O$5,'Census Tract'!U589)</f>
        <v>9.8494963673336766</v>
      </c>
    </row>
    <row r="594" spans="1:26" x14ac:dyDescent="0.25">
      <c r="A594" s="193">
        <v>51</v>
      </c>
      <c r="B594" s="53" t="s">
        <v>52</v>
      </c>
      <c r="C594" s="173">
        <v>41051010306</v>
      </c>
      <c r="D594" s="53">
        <v>4980</v>
      </c>
      <c r="E594" s="173">
        <f t="shared" si="37"/>
        <v>804606</v>
      </c>
      <c r="F594" s="53">
        <v>590062</v>
      </c>
      <c r="G594" s="53">
        <v>11048</v>
      </c>
      <c r="H594" s="53">
        <v>1708</v>
      </c>
      <c r="I594" s="53">
        <v>74792</v>
      </c>
      <c r="J594" s="194">
        <f t="shared" si="38"/>
        <v>0</v>
      </c>
      <c r="K594" s="172">
        <f>VLOOKUP($C594,'DAC Definition'!$A$6:$D$834,MATCH('DAC Definition'!$A$3,'DAC Definition'!$A$6:$D$6,0),FALSE)</f>
        <v>0</v>
      </c>
      <c r="L594" s="172">
        <f t="shared" si="39"/>
        <v>0</v>
      </c>
      <c r="M594" s="173">
        <f>'Census Tract'!G590</f>
        <v>3539</v>
      </c>
      <c r="N594" s="195">
        <f t="shared" si="36"/>
        <v>66.262311418122167</v>
      </c>
      <c r="O594" s="196">
        <f ca="1">IF($L594=1,'Census Tract'!J590*'DAC Adjustment'!$O$5,'Census Tract'!J590)</f>
        <v>0.20532308227214921</v>
      </c>
      <c r="P594" s="196">
        <f ca="1">IF($L594=1,'Census Tract'!K590*'DAC Adjustment'!$O$5,'Census Tract'!K590)</f>
        <v>1.0203675007035657</v>
      </c>
      <c r="Q594" s="196">
        <f ca="1">IF($L594=1,'Census Tract'!L590*'DAC Adjustment'!$O$5,'Census Tract'!L590)</f>
        <v>4.6951029939152376</v>
      </c>
      <c r="R594" s="196">
        <f ca="1">IF($L594=1,'Census Tract'!M590*'DAC Adjustment'!$O$5,'Census Tract'!M590)</f>
        <v>10.1974350673236</v>
      </c>
      <c r="S594" s="196">
        <f ca="1">IF($L594=1,'Census Tract'!N590*'DAC Adjustment'!$O$5,'Census Tract'!N590)</f>
        <v>0.84039448318908438</v>
      </c>
      <c r="T594" s="196">
        <f ca="1">IF($L594=1,'Census Tract'!O590*'DAC Adjustment'!$O$5,'Census Tract'!O590)</f>
        <v>3.9990891204587231</v>
      </c>
      <c r="U594" s="196">
        <f ca="1">IF($L594=1,'Census Tract'!P590*'DAC Adjustment'!$O$5,'Census Tract'!P590)</f>
        <v>18.239007419171998</v>
      </c>
      <c r="V594" s="196">
        <f ca="1">IF($L594=1,'Census Tract'!Q590*'DAC Adjustment'!$O$5,'Census Tract'!Q590)</f>
        <v>39.560727795441473</v>
      </c>
      <c r="W594" s="196">
        <f ca="1">IF($L594=1,'Census Tract'!R590*'DAC Adjustment'!$O$5,'Census Tract'!R590)</f>
        <v>0.3498842732320287</v>
      </c>
      <c r="X594" s="196">
        <f ca="1">IF($L594=1,'Census Tract'!S590*'DAC Adjustment'!$O$5,'Census Tract'!S590)</f>
        <v>1.6619976430882539</v>
      </c>
      <c r="Y594" s="196">
        <f ca="1">IF($L594=1,'Census Tract'!T590*'DAC Adjustment'!$O$5,'Census Tract'!T590)</f>
        <v>7.2923742213390925</v>
      </c>
      <c r="Z594" s="197">
        <f ca="1">IF($L594=1,'Census Tract'!U590*'DAC Adjustment'!$O$5,'Census Tract'!U590)</f>
        <v>15.666232648986014</v>
      </c>
    </row>
    <row r="595" spans="1:26" x14ac:dyDescent="0.25">
      <c r="A595" s="193">
        <v>51</v>
      </c>
      <c r="B595" s="53" t="s">
        <v>52</v>
      </c>
      <c r="C595" s="173">
        <v>41051005000</v>
      </c>
      <c r="D595" s="53">
        <v>3626</v>
      </c>
      <c r="E595" s="173">
        <f t="shared" si="37"/>
        <v>804606</v>
      </c>
      <c r="F595" s="53">
        <v>590062</v>
      </c>
      <c r="G595" s="53">
        <v>11048</v>
      </c>
      <c r="H595" s="53">
        <v>1708</v>
      </c>
      <c r="I595" s="53">
        <v>108571</v>
      </c>
      <c r="J595" s="194">
        <f t="shared" si="38"/>
        <v>0</v>
      </c>
      <c r="K595" s="172">
        <f>VLOOKUP($C595,'DAC Definition'!$A$6:$D$834,MATCH('DAC Definition'!$A$3,'DAC Definition'!$A$6:$D$6,0),FALSE)</f>
        <v>0</v>
      </c>
      <c r="L595" s="172">
        <f t="shared" si="39"/>
        <v>0</v>
      </c>
      <c r="M595" s="173">
        <f>'Census Tract'!G591</f>
        <v>2114</v>
      </c>
      <c r="N595" s="195">
        <f t="shared" si="36"/>
        <v>39.581386362788997</v>
      </c>
      <c r="O595" s="196">
        <f ca="1">IF($L595=1,'Census Tract'!J591*'DAC Adjustment'!$O$5,'Census Tract'!J591)</f>
        <v>5.0549541279392054</v>
      </c>
      <c r="P595" s="196">
        <f ca="1">IF($L595=1,'Census Tract'!K591*'DAC Adjustment'!$O$5,'Census Tract'!K591)</f>
        <v>25.120950127077542</v>
      </c>
      <c r="Q595" s="196">
        <f ca="1">IF($L595=1,'Census Tract'!L591*'DAC Adjustment'!$O$5,'Census Tract'!L591)</f>
        <v>115.59114541604978</v>
      </c>
      <c r="R595" s="196">
        <f ca="1">IF($L595=1,'Census Tract'!M591*'DAC Adjustment'!$O$5,'Census Tract'!M591)</f>
        <v>251.05587699893763</v>
      </c>
      <c r="S595" s="196">
        <f ca="1">IF($L595=1,'Census Tract'!N591*'DAC Adjustment'!$O$5,'Census Tract'!N591)</f>
        <v>0.50200450337997293</v>
      </c>
      <c r="T595" s="196">
        <f ca="1">IF($L595=1,'Census Tract'!O591*'DAC Adjustment'!$O$5,'Census Tract'!O591)</f>
        <v>2.3888314214890478</v>
      </c>
      <c r="U595" s="196">
        <f ca="1">IF($L595=1,'Census Tract'!P591*'DAC Adjustment'!$O$5,'Census Tract'!P591)</f>
        <v>10.894959503851256</v>
      </c>
      <c r="V595" s="196">
        <f ca="1">IF($L595=1,'Census Tract'!Q591*'DAC Adjustment'!$O$5,'Census Tract'!Q591)</f>
        <v>23.631358733982275</v>
      </c>
      <c r="W595" s="196">
        <f ca="1">IF($L595=1,'Census Tract'!R591*'DAC Adjustment'!$O$5,'Census Tract'!R591)</f>
        <v>0.2090012301815509</v>
      </c>
      <c r="X595" s="196">
        <f ca="1">IF($L595=1,'Census Tract'!S591*'DAC Adjustment'!$O$5,'Census Tract'!S591)</f>
        <v>0.99278412474952482</v>
      </c>
      <c r="Y595" s="196">
        <f ca="1">IF($L595=1,'Census Tract'!T591*'DAC Adjustment'!$O$5,'Census Tract'!T591)</f>
        <v>4.3560551296724608</v>
      </c>
      <c r="Z595" s="197">
        <f ca="1">IF($L595=1,'Census Tract'!U591*'DAC Adjustment'!$O$5,'Census Tract'!U591)</f>
        <v>9.358128233952085</v>
      </c>
    </row>
    <row r="596" spans="1:26" x14ac:dyDescent="0.25">
      <c r="A596" s="193">
        <v>51</v>
      </c>
      <c r="B596" s="53" t="s">
        <v>52</v>
      </c>
      <c r="C596" s="173">
        <v>41051004101</v>
      </c>
      <c r="D596" s="53">
        <v>7852</v>
      </c>
      <c r="E596" s="173">
        <f t="shared" si="37"/>
        <v>804606</v>
      </c>
      <c r="F596" s="53">
        <v>590062</v>
      </c>
      <c r="G596" s="53">
        <v>11048</v>
      </c>
      <c r="H596" s="53">
        <v>1708</v>
      </c>
      <c r="I596" s="53">
        <v>64719</v>
      </c>
      <c r="J596" s="194">
        <f t="shared" si="38"/>
        <v>0</v>
      </c>
      <c r="K596" s="172">
        <f>VLOOKUP($C596,'DAC Definition'!$A$6:$D$834,MATCH('DAC Definition'!$A$3,'DAC Definition'!$A$6:$D$6,0),FALSE)</f>
        <v>1</v>
      </c>
      <c r="L596" s="172">
        <f t="shared" si="39"/>
        <v>0</v>
      </c>
      <c r="M596" s="173">
        <f>'Census Tract'!G592</f>
        <v>4791</v>
      </c>
      <c r="N596" s="195">
        <f t="shared" si="36"/>
        <v>89.704078554456984</v>
      </c>
      <c r="O596" s="196">
        <f ca="1">IF($L596=1,'Census Tract'!J592*'DAC Adjustment'!$O$5,'Census Tract'!J592)</f>
        <v>1.2099038213890547</v>
      </c>
      <c r="P596" s="196">
        <f ca="1">IF($L596=1,'Census Tract'!K592*'DAC Adjustment'!$O$5,'Census Tract'!K592)</f>
        <v>6.0127021504873523</v>
      </c>
      <c r="Q596" s="196">
        <f ca="1">IF($L596=1,'Census Tract'!L592*'DAC Adjustment'!$O$5,'Census Tract'!L592)</f>
        <v>27.666753251949302</v>
      </c>
      <c r="R596" s="196">
        <f ca="1">IF($L596=1,'Census Tract'!M592*'DAC Adjustment'!$O$5,'Census Tract'!M592)</f>
        <v>60.090251518667849</v>
      </c>
      <c r="S596" s="196">
        <f ca="1">IF($L596=1,'Census Tract'!N592*'DAC Adjustment'!$O$5,'Census Tract'!N592)</f>
        <v>1.1377027321161073</v>
      </c>
      <c r="T596" s="196">
        <f ca="1">IF($L596=1,'Census Tract'!O592*'DAC Adjustment'!$O$5,'Census Tract'!O592)</f>
        <v>5.4138558847464662</v>
      </c>
      <c r="U596" s="196">
        <f ca="1">IF($L596=1,'Census Tract'!P592*'DAC Adjustment'!$O$5,'Census Tract'!P592)</f>
        <v>24.691462148983625</v>
      </c>
      <c r="V596" s="196">
        <f ca="1">IF($L596=1,'Census Tract'!Q592*'DAC Adjustment'!$O$5,'Census Tract'!Q592)</f>
        <v>53.55621556031651</v>
      </c>
      <c r="W596" s="196">
        <f ca="1">IF($L596=1,'Census Tract'!R592*'DAC Adjustment'!$O$5,'Census Tract'!R592)</f>
        <v>0.47366362052971167</v>
      </c>
      <c r="X596" s="196">
        <f ca="1">IF($L596=1,'Census Tract'!S592*'DAC Adjustment'!$O$5,'Census Tract'!S592)</f>
        <v>2.249966292183053</v>
      </c>
      <c r="Y596" s="196">
        <f ca="1">IF($L596=1,'Census Tract'!T592*'DAC Adjustment'!$O$5,'Census Tract'!T592)</f>
        <v>9.872213872403389</v>
      </c>
      <c r="Z596" s="197">
        <f ca="1">IF($L596=1,'Census Tract'!U592*'DAC Adjustment'!$O$5,'Census Tract'!U592)</f>
        <v>21.208511054335123</v>
      </c>
    </row>
    <row r="597" spans="1:26" x14ac:dyDescent="0.25">
      <c r="A597" s="193">
        <v>51</v>
      </c>
      <c r="B597" s="53" t="s">
        <v>52</v>
      </c>
      <c r="C597" s="173">
        <v>41051000402</v>
      </c>
      <c r="D597" s="53">
        <v>3635</v>
      </c>
      <c r="E597" s="173">
        <f t="shared" si="37"/>
        <v>804606</v>
      </c>
      <c r="F597" s="53">
        <v>590062</v>
      </c>
      <c r="G597" s="53">
        <v>11048</v>
      </c>
      <c r="H597" s="53">
        <v>1708</v>
      </c>
      <c r="I597" s="53">
        <v>69420</v>
      </c>
      <c r="J597" s="194">
        <f t="shared" si="38"/>
        <v>0</v>
      </c>
      <c r="K597" s="172">
        <f>VLOOKUP($C597,'DAC Definition'!$A$6:$D$834,MATCH('DAC Definition'!$A$3,'DAC Definition'!$A$6:$D$6,0),FALSE)</f>
        <v>0</v>
      </c>
      <c r="L597" s="172">
        <f t="shared" si="39"/>
        <v>0</v>
      </c>
      <c r="M597" s="173">
        <f>'Census Tract'!G593</f>
        <v>2498</v>
      </c>
      <c r="N597" s="195">
        <f t="shared" si="36"/>
        <v>46.771193535594563</v>
      </c>
      <c r="O597" s="196">
        <f ca="1">IF($L597=1,'Census Tract'!J593*'DAC Adjustment'!$O$5,'Census Tract'!J593)</f>
        <v>0.19080023011143621</v>
      </c>
      <c r="P597" s="196">
        <f ca="1">IF($L597=1,'Census Tract'!K593*'DAC Adjustment'!$O$5,'Census Tract'!K593)</f>
        <v>0.94819516528794767</v>
      </c>
      <c r="Q597" s="196">
        <f ca="1">IF($L597=1,'Census Tract'!L593*'DAC Adjustment'!$O$5,'Census Tract'!L593)</f>
        <v>4.3630103431261107</v>
      </c>
      <c r="R597" s="196">
        <f ca="1">IF($L597=1,'Census Tract'!M593*'DAC Adjustment'!$O$5,'Census Tract'!M593)</f>
        <v>9.4761530747568088</v>
      </c>
      <c r="S597" s="196">
        <f ca="1">IF($L597=1,'Census Tract'!N593*'DAC Adjustment'!$O$5,'Census Tract'!N593)</f>
        <v>0.5931916979390599</v>
      </c>
      <c r="T597" s="196">
        <f ca="1">IF($L597=1,'Census Tract'!O593*'DAC Adjustment'!$O$5,'Census Tract'!O593)</f>
        <v>2.822753496158771</v>
      </c>
      <c r="U597" s="196">
        <f ca="1">IF($L597=1,'Census Tract'!P593*'DAC Adjustment'!$O$5,'Census Tract'!P593)</f>
        <v>12.873987152611374</v>
      </c>
      <c r="V597" s="196">
        <f ca="1">IF($L597=1,'Census Tract'!Q593*'DAC Adjustment'!$O$5,'Census Tract'!Q593)</f>
        <v>27.923904502122863</v>
      </c>
      <c r="W597" s="196">
        <f ca="1">IF($L597=1,'Census Tract'!R593*'DAC Adjustment'!$O$5,'Census Tract'!R593)</f>
        <v>0.24696550283515337</v>
      </c>
      <c r="X597" s="196">
        <f ca="1">IF($L597=1,'Census Tract'!S593*'DAC Adjustment'!$O$5,'Census Tract'!S593)</f>
        <v>1.1731195570597508</v>
      </c>
      <c r="Y597" s="196">
        <f ca="1">IF($L597=1,'Census Tract'!T593*'DAC Adjustment'!$O$5,'Census Tract'!T593)</f>
        <v>5.147315853321575</v>
      </c>
      <c r="Z597" s="197">
        <f ca="1">IF($L597=1,'Census Tract'!U593*'DAC Adjustment'!$O$5,'Census Tract'!U593)</f>
        <v>11.057996371055966</v>
      </c>
    </row>
    <row r="598" spans="1:26" x14ac:dyDescent="0.25">
      <c r="A598" s="193">
        <v>51</v>
      </c>
      <c r="B598" s="53" t="s">
        <v>52</v>
      </c>
      <c r="C598" s="173">
        <v>41051008600</v>
      </c>
      <c r="D598" s="53">
        <v>4287</v>
      </c>
      <c r="E598" s="173">
        <f t="shared" si="37"/>
        <v>804606</v>
      </c>
      <c r="F598" s="53">
        <v>590062</v>
      </c>
      <c r="G598" s="53">
        <v>11048</v>
      </c>
      <c r="H598" s="53">
        <v>1708</v>
      </c>
      <c r="I598" s="53">
        <v>58861</v>
      </c>
      <c r="J598" s="194">
        <f t="shared" si="38"/>
        <v>0</v>
      </c>
      <c r="K598" s="172">
        <f>VLOOKUP($C598,'DAC Definition'!$A$6:$D$834,MATCH('DAC Definition'!$A$3,'DAC Definition'!$A$6:$D$6,0),FALSE)</f>
        <v>0</v>
      </c>
      <c r="L598" s="172">
        <f t="shared" si="39"/>
        <v>0</v>
      </c>
      <c r="M598" s="173">
        <f>'Census Tract'!G594</f>
        <v>2691</v>
      </c>
      <c r="N598" s="195">
        <f t="shared" si="36"/>
        <v>50.384820578176523</v>
      </c>
      <c r="O598" s="196">
        <f ca="1">IF($L598=1,'Census Tract'!J594*'DAC Adjustment'!$O$5,'Census Tract'!J594)</f>
        <v>0.21133253833865115</v>
      </c>
      <c r="P598" s="196">
        <f ca="1">IF($L598=1,'Census Tract'!K594*'DAC Adjustment'!$O$5,'Census Tract'!K594)</f>
        <v>1.0502319153583042</v>
      </c>
      <c r="Q598" s="196">
        <f ca="1">IF($L598=1,'Census Tract'!L594*'DAC Adjustment'!$O$5,'Census Tract'!L594)</f>
        <v>4.8325206425176344</v>
      </c>
      <c r="R598" s="196">
        <f ca="1">IF($L598=1,'Census Tract'!M594*'DAC Adjustment'!$O$5,'Census Tract'!M594)</f>
        <v>10.49589658148917</v>
      </c>
      <c r="S598" s="196">
        <f ca="1">IF($L598=1,'Census Tract'!N594*'DAC Adjustment'!$O$5,'Census Tract'!N594)</f>
        <v>0.63902276187110085</v>
      </c>
      <c r="T598" s="196">
        <f ca="1">IF($L598=1,'Census Tract'!O594*'DAC Adjustment'!$O$5,'Census Tract'!O594)</f>
        <v>3.040844538896418</v>
      </c>
      <c r="U598" s="196">
        <f ca="1">IF($L598=1,'Census Tract'!P594*'DAC Adjustment'!$O$5,'Census Tract'!P594)</f>
        <v>13.868654694826743</v>
      </c>
      <c r="V598" s="196">
        <f ca="1">IF($L598=1,'Census Tract'!Q594*'DAC Adjustment'!$O$5,'Census Tract'!Q594)</f>
        <v>30.081355890797685</v>
      </c>
      <c r="W598" s="196">
        <f ca="1">IF($L598=1,'Census Tract'!R594*'DAC Adjustment'!$O$5,'Census Tract'!R594)</f>
        <v>0.2660465044553233</v>
      </c>
      <c r="X598" s="196">
        <f ca="1">IF($L598=1,'Census Tract'!S594*'DAC Adjustment'!$O$5,'Census Tract'!S594)</f>
        <v>1.2637568967365049</v>
      </c>
      <c r="Y598" s="196">
        <f ca="1">IF($L598=1,'Census Tract'!T594*'DAC Adjustment'!$O$5,'Census Tract'!T594)</f>
        <v>5.5450067899473012</v>
      </c>
      <c r="Z598" s="197">
        <f ca="1">IF($L598=1,'Census Tract'!U594*'DAC Adjustment'!$O$5,'Census Tract'!U594)</f>
        <v>11.91235717954828</v>
      </c>
    </row>
    <row r="599" spans="1:26" x14ac:dyDescent="0.25">
      <c r="A599" s="193">
        <v>51</v>
      </c>
      <c r="B599" s="53" t="s">
        <v>52</v>
      </c>
      <c r="C599" s="173">
        <v>41051010500</v>
      </c>
      <c r="D599" s="53">
        <v>4069</v>
      </c>
      <c r="E599" s="173">
        <f t="shared" si="37"/>
        <v>804606</v>
      </c>
      <c r="F599" s="53">
        <v>590062</v>
      </c>
      <c r="G599" s="53">
        <v>11048</v>
      </c>
      <c r="H599" s="53">
        <v>1708</v>
      </c>
      <c r="I599" s="53">
        <v>80909</v>
      </c>
      <c r="J599" s="194">
        <f t="shared" si="38"/>
        <v>0</v>
      </c>
      <c r="K599" s="172">
        <f>VLOOKUP($C599,'DAC Definition'!$A$6:$D$834,MATCH('DAC Definition'!$A$3,'DAC Definition'!$A$6:$D$6,0),FALSE)</f>
        <v>0</v>
      </c>
      <c r="L599" s="172">
        <f t="shared" si="39"/>
        <v>0</v>
      </c>
      <c r="M599" s="173">
        <f>'Census Tract'!G595</f>
        <v>3959</v>
      </c>
      <c r="N599" s="195">
        <f t="shared" si="36"/>
        <v>74.126163013378246</v>
      </c>
      <c r="O599" s="196">
        <f ca="1">IF($L599=1,'Census Tract'!J595*'DAC Adjustment'!$O$5,'Census Tract'!J595)</f>
        <v>1.1831505934736979</v>
      </c>
      <c r="P599" s="196">
        <f ca="1">IF($L599=1,'Census Tract'!K595*'DAC Adjustment'!$O$5,'Census Tract'!K595)</f>
        <v>5.9682556306360564</v>
      </c>
      <c r="Q599" s="196">
        <f ca="1">IF($L599=1,'Census Tract'!L595*'DAC Adjustment'!$O$5,'Census Tract'!L595)</f>
        <v>27.654270041368996</v>
      </c>
      <c r="R599" s="196">
        <f ca="1">IF($L599=1,'Census Tract'!M595*'DAC Adjustment'!$O$5,'Census Tract'!M595)</f>
        <v>60.156805699992972</v>
      </c>
      <c r="S599" s="196">
        <f ca="1">IF($L599=1,'Census Tract'!N595*'DAC Adjustment'!$O$5,'Census Tract'!N595)</f>
        <v>1.2464741206189243</v>
      </c>
      <c r="T599" s="196">
        <f ca="1">IF($L599=1,'Census Tract'!O595*'DAC Adjustment'!$O$5,'Census Tract'!O595)</f>
        <v>6.5150600788082249</v>
      </c>
      <c r="U599" s="196">
        <f ca="1">IF($L599=1,'Census Tract'!P595*'DAC Adjustment'!$O$5,'Census Tract'!P595)</f>
        <v>30.395624378745936</v>
      </c>
      <c r="V599" s="196">
        <f ca="1">IF($L599=1,'Census Tract'!Q595*'DAC Adjustment'!$O$5,'Census Tract'!Q595)</f>
        <v>66.186257332465587</v>
      </c>
      <c r="W599" s="196">
        <f ca="1">IF($L599=1,'Census Tract'!R595*'DAC Adjustment'!$O$5,'Census Tract'!R595)</f>
        <v>0.85128548502705026</v>
      </c>
      <c r="X599" s="196">
        <f ca="1">IF($L599=1,'Census Tract'!S595*'DAC Adjustment'!$O$5,'Census Tract'!S595)</f>
        <v>4.4100256435326637</v>
      </c>
      <c r="Y599" s="196">
        <f ca="1">IF($L599=1,'Census Tract'!T595*'DAC Adjustment'!$O$5,'Census Tract'!T595)</f>
        <v>20.321268807865334</v>
      </c>
      <c r="Z599" s="197">
        <f ca="1">IF($L599=1,'Census Tract'!U595*'DAC Adjustment'!$O$5,'Census Tract'!U595)</f>
        <v>44.166555674361021</v>
      </c>
    </row>
    <row r="600" spans="1:26" x14ac:dyDescent="0.25">
      <c r="A600" s="193">
        <v>51</v>
      </c>
      <c r="B600" s="53" t="s">
        <v>52</v>
      </c>
      <c r="C600" s="173">
        <v>41051000401</v>
      </c>
      <c r="D600" s="53">
        <v>3778</v>
      </c>
      <c r="E600" s="173">
        <f t="shared" si="37"/>
        <v>804606</v>
      </c>
      <c r="F600" s="53">
        <v>590062</v>
      </c>
      <c r="G600" s="53">
        <v>11048</v>
      </c>
      <c r="H600" s="53">
        <v>1708</v>
      </c>
      <c r="I600" s="53">
        <v>83636</v>
      </c>
      <c r="J600" s="194">
        <f t="shared" si="38"/>
        <v>0</v>
      </c>
      <c r="K600" s="172">
        <f>VLOOKUP($C600,'DAC Definition'!$A$6:$D$834,MATCH('DAC Definition'!$A$3,'DAC Definition'!$A$6:$D$6,0),FALSE)</f>
        <v>0</v>
      </c>
      <c r="L600" s="172">
        <f t="shared" si="39"/>
        <v>0</v>
      </c>
      <c r="M600" s="173">
        <f>'Census Tract'!G596</f>
        <v>2448</v>
      </c>
      <c r="N600" s="195">
        <f t="shared" si="36"/>
        <v>45.835020726635506</v>
      </c>
      <c r="O600" s="196">
        <f ca="1">IF($L600=1,'Census Tract'!J596*'DAC Adjustment'!$O$5,'Census Tract'!J596)</f>
        <v>0.55437232213480292</v>
      </c>
      <c r="P600" s="196">
        <f ca="1">IF($L600=1,'Census Tract'!K596*'DAC Adjustment'!$O$5,'Census Tract'!K596)</f>
        <v>2.7549922518996275</v>
      </c>
      <c r="Q600" s="196">
        <f ca="1">IF($L600=1,'Census Tract'!L596*'DAC Adjustment'!$O$5,'Census Tract'!L596)</f>
        <v>12.676778083571142</v>
      </c>
      <c r="R600" s="196">
        <f ca="1">IF($L600=1,'Census Tract'!M596*'DAC Adjustment'!$O$5,'Census Tract'!M596)</f>
        <v>27.533074681773723</v>
      </c>
      <c r="S600" s="196">
        <f ca="1">IF($L600=1,'Census Tract'!N596*'DAC Adjustment'!$O$5,'Census Tract'!N596)</f>
        <v>0.5813183653141788</v>
      </c>
      <c r="T600" s="196">
        <f ca="1">IF($L600=1,'Census Tract'!O596*'DAC Adjustment'!$O$5,'Census Tract'!O596)</f>
        <v>2.7662532260194843</v>
      </c>
      <c r="U600" s="196">
        <f ca="1">IF($L600=1,'Census Tract'!P596*'DAC Adjustment'!$O$5,'Census Tract'!P596)</f>
        <v>12.616301260845734</v>
      </c>
      <c r="V600" s="196">
        <f ca="1">IF($L600=1,'Census Tract'!Q596*'DAC Adjustment'!$O$5,'Census Tract'!Q596)</f>
        <v>27.364979271896225</v>
      </c>
      <c r="W600" s="196">
        <f ca="1">IF($L600=1,'Census Tract'!R596*'DAC Adjustment'!$O$5,'Census Tract'!R596)</f>
        <v>0.24202223816671556</v>
      </c>
      <c r="X600" s="196">
        <f ca="1">IF($L600=1,'Census Tract'!S596*'DAC Adjustment'!$O$5,'Census Tract'!S596)</f>
        <v>1.1496383809776902</v>
      </c>
      <c r="Y600" s="196">
        <f ca="1">IF($L600=1,'Census Tract'!T596*'DAC Adjustment'!$O$5,'Census Tract'!T596)</f>
        <v>5.0442871132630973</v>
      </c>
      <c r="Z600" s="197">
        <f ca="1">IF($L600=1,'Census Tract'!U596*'DAC Adjustment'!$O$5,'Census Tract'!U596)</f>
        <v>10.836659374037232</v>
      </c>
    </row>
    <row r="601" spans="1:26" x14ac:dyDescent="0.25">
      <c r="A601" s="193">
        <v>51</v>
      </c>
      <c r="B601" s="53" t="s">
        <v>52</v>
      </c>
      <c r="C601" s="173">
        <v>41051007800</v>
      </c>
      <c r="D601" s="53">
        <v>2283</v>
      </c>
      <c r="E601" s="173">
        <f t="shared" si="37"/>
        <v>804606</v>
      </c>
      <c r="F601" s="53">
        <v>590062</v>
      </c>
      <c r="G601" s="53">
        <v>11048</v>
      </c>
      <c r="H601" s="53">
        <v>1708</v>
      </c>
      <c r="I601" s="53">
        <v>69338</v>
      </c>
      <c r="J601" s="194">
        <f t="shared" si="38"/>
        <v>0</v>
      </c>
      <c r="K601" s="172">
        <f>VLOOKUP($C601,'DAC Definition'!$A$6:$D$834,MATCH('DAC Definition'!$A$3,'DAC Definition'!$A$6:$D$6,0),FALSE)</f>
        <v>0</v>
      </c>
      <c r="L601" s="172">
        <f t="shared" si="39"/>
        <v>0</v>
      </c>
      <c r="M601" s="173">
        <f>'Census Tract'!G597</f>
        <v>1478</v>
      </c>
      <c r="N601" s="195">
        <f t="shared" si="36"/>
        <v>27.673268232829773</v>
      </c>
      <c r="O601" s="196">
        <f ca="1">IF($L601=1,'Census Tract'!J597*'DAC Adjustment'!$O$5,'Census Tract'!J597)</f>
        <v>0.20632465828323288</v>
      </c>
      <c r="P601" s="196">
        <f ca="1">IF($L601=1,'Census Tract'!K597*'DAC Adjustment'!$O$5,'Census Tract'!K597)</f>
        <v>1.0253449031460222</v>
      </c>
      <c r="Q601" s="196">
        <f ca="1">IF($L601=1,'Census Tract'!L597*'DAC Adjustment'!$O$5,'Census Tract'!L597)</f>
        <v>4.7180059353489705</v>
      </c>
      <c r="R601" s="196">
        <f ca="1">IF($L601=1,'Census Tract'!M597*'DAC Adjustment'!$O$5,'Census Tract'!M597)</f>
        <v>10.247178653017862</v>
      </c>
      <c r="S601" s="196">
        <f ca="1">IF($L601=1,'Census Tract'!N597*'DAC Adjustment'!$O$5,'Census Tract'!N597)</f>
        <v>0.35097571239148534</v>
      </c>
      <c r="T601" s="196">
        <f ca="1">IF($L601=1,'Census Tract'!O597*'DAC Adjustment'!$O$5,'Census Tract'!O597)</f>
        <v>1.6701479853173193</v>
      </c>
      <c r="U601" s="196">
        <f ca="1">IF($L601=1,'Census Tract'!P597*'DAC Adjustment'!$O$5,'Census Tract'!P597)</f>
        <v>7.6171949605923173</v>
      </c>
      <c r="V601" s="196">
        <f ca="1">IF($L601=1,'Census Tract'!Q597*'DAC Adjustment'!$O$5,'Census Tract'!Q597)</f>
        <v>16.521829805499436</v>
      </c>
      <c r="W601" s="196">
        <f ca="1">IF($L601=1,'Census Tract'!R597*'DAC Adjustment'!$O$5,'Census Tract'!R597)</f>
        <v>0.14612290359902189</v>
      </c>
      <c r="X601" s="196">
        <f ca="1">IF($L601=1,'Census Tract'!S597*'DAC Adjustment'!$O$5,'Census Tract'!S597)</f>
        <v>0.69410356498571324</v>
      </c>
      <c r="Y601" s="196">
        <f ca="1">IF($L601=1,'Census Tract'!T597*'DAC Adjustment'!$O$5,'Census Tract'!T597)</f>
        <v>3.045529556128618</v>
      </c>
      <c r="Z601" s="197">
        <f ca="1">IF($L601=1,'Census Tract'!U597*'DAC Adjustment'!$O$5,'Census Tract'!U597)</f>
        <v>6.5427216318737855</v>
      </c>
    </row>
    <row r="602" spans="1:26" x14ac:dyDescent="0.25">
      <c r="A602" s="193">
        <v>51</v>
      </c>
      <c r="B602" s="53" t="s">
        <v>52</v>
      </c>
      <c r="C602" s="173">
        <v>41051000702</v>
      </c>
      <c r="D602" s="53">
        <v>5632</v>
      </c>
      <c r="E602" s="173">
        <f t="shared" si="37"/>
        <v>804606</v>
      </c>
      <c r="F602" s="53">
        <v>590062</v>
      </c>
      <c r="G602" s="53">
        <v>11048</v>
      </c>
      <c r="H602" s="53">
        <v>1708</v>
      </c>
      <c r="I602" s="53">
        <v>69444</v>
      </c>
      <c r="J602" s="194">
        <f t="shared" si="38"/>
        <v>0</v>
      </c>
      <c r="K602" s="172">
        <f>VLOOKUP($C602,'DAC Definition'!$A$6:$D$834,MATCH('DAC Definition'!$A$3,'DAC Definition'!$A$6:$D$6,0),FALSE)</f>
        <v>0</v>
      </c>
      <c r="L602" s="172">
        <f t="shared" si="39"/>
        <v>0</v>
      </c>
      <c r="M602" s="173">
        <f>'Census Tract'!G598</f>
        <v>3392</v>
      </c>
      <c r="N602" s="195">
        <f t="shared" si="36"/>
        <v>63.509963359782532</v>
      </c>
      <c r="O602" s="196">
        <f ca="1">IF($L602=1,'Census Tract'!J598*'DAC Adjustment'!$O$5,'Census Tract'!J598)</f>
        <v>0.35055160387927914</v>
      </c>
      <c r="P602" s="196">
        <f ca="1">IF($L602=1,'Census Tract'!K598*'DAC Adjustment'!$O$5,'Census Tract'!K598)</f>
        <v>1.7420908548597465</v>
      </c>
      <c r="Q602" s="196">
        <f ca="1">IF($L602=1,'Census Tract'!L598*'DAC Adjustment'!$O$5,'Census Tract'!L598)</f>
        <v>8.0160295018065035</v>
      </c>
      <c r="R602" s="196">
        <f ca="1">IF($L602=1,'Census Tract'!M598*'DAC Adjustment'!$O$5,'Census Tract'!M598)</f>
        <v>17.410254992991515</v>
      </c>
      <c r="S602" s="196">
        <f ca="1">IF($L602=1,'Census Tract'!N598*'DAC Adjustment'!$O$5,'Census Tract'!N598)</f>
        <v>0.80548688527193391</v>
      </c>
      <c r="T602" s="196">
        <f ca="1">IF($L602=1,'Census Tract'!O598*'DAC Adjustment'!$O$5,'Census Tract'!O598)</f>
        <v>3.8329783262492199</v>
      </c>
      <c r="U602" s="196">
        <f ca="1">IF($L602=1,'Census Tract'!P598*'DAC Adjustment'!$O$5,'Census Tract'!P598)</f>
        <v>17.481410897381014</v>
      </c>
      <c r="V602" s="196">
        <f ca="1">IF($L602=1,'Census Tract'!Q598*'DAC Adjustment'!$O$5,'Census Tract'!Q598)</f>
        <v>37.917487618575159</v>
      </c>
      <c r="W602" s="196">
        <f ca="1">IF($L602=1,'Census Tract'!R598*'DAC Adjustment'!$O$5,'Census Tract'!R598)</f>
        <v>0.33535107510682149</v>
      </c>
      <c r="X602" s="196">
        <f ca="1">IF($L602=1,'Census Tract'!S598*'DAC Adjustment'!$O$5,'Census Tract'!S598)</f>
        <v>1.5929629854069953</v>
      </c>
      <c r="Y602" s="196">
        <f ca="1">IF($L602=1,'Census Tract'!T598*'DAC Adjustment'!$O$5,'Census Tract'!T598)</f>
        <v>6.9894697255671661</v>
      </c>
      <c r="Z602" s="197">
        <f ca="1">IF($L602=1,'Census Tract'!U598*'DAC Adjustment'!$O$5,'Census Tract'!U598)</f>
        <v>15.015501877750934</v>
      </c>
    </row>
    <row r="603" spans="1:26" x14ac:dyDescent="0.25">
      <c r="A603" s="193">
        <v>51</v>
      </c>
      <c r="B603" s="53" t="s">
        <v>52</v>
      </c>
      <c r="C603" s="173">
        <v>41051006402</v>
      </c>
      <c r="D603" s="53">
        <v>5658</v>
      </c>
      <c r="E603" s="173">
        <f t="shared" si="37"/>
        <v>804606</v>
      </c>
      <c r="F603" s="53">
        <v>590062</v>
      </c>
      <c r="G603" s="53">
        <v>11048</v>
      </c>
      <c r="H603" s="53">
        <v>1708</v>
      </c>
      <c r="I603" s="53">
        <v>145361</v>
      </c>
      <c r="J603" s="194">
        <f t="shared" si="38"/>
        <v>0</v>
      </c>
      <c r="K603" s="172">
        <f>VLOOKUP($C603,'DAC Definition'!$A$6:$D$834,MATCH('DAC Definition'!$A$3,'DAC Definition'!$A$6:$D$6,0),FALSE)</f>
        <v>0</v>
      </c>
      <c r="L603" s="172">
        <f t="shared" si="39"/>
        <v>0</v>
      </c>
      <c r="M603" s="173">
        <f>'Census Tract'!G599</f>
        <v>4323</v>
      </c>
      <c r="N603" s="195">
        <f t="shared" si="36"/>
        <v>80.94150106260021</v>
      </c>
      <c r="O603" s="196">
        <f ca="1">IF($L603=1,'Census Tract'!J599*'DAC Adjustment'!$O$5,'Census Tract'!J599)</f>
        <v>0.23937666664899346</v>
      </c>
      <c r="P603" s="196">
        <f ca="1">IF($L603=1,'Census Tract'!K599*'DAC Adjustment'!$O$5,'Census Tract'!K599)</f>
        <v>1.1895991837470838</v>
      </c>
      <c r="Q603" s="196">
        <f ca="1">IF($L603=1,'Census Tract'!L599*'DAC Adjustment'!$O$5,'Census Tract'!L599)</f>
        <v>5.4738030026621551</v>
      </c>
      <c r="R603" s="196">
        <f ca="1">IF($L603=1,'Census Tract'!M599*'DAC Adjustment'!$O$5,'Census Tract'!M599)</f>
        <v>11.888716980928491</v>
      </c>
      <c r="S603" s="196">
        <f ca="1">IF($L603=1,'Census Tract'!N599*'DAC Adjustment'!$O$5,'Census Tract'!N599)</f>
        <v>1.02656833874722</v>
      </c>
      <c r="T603" s="196">
        <f ca="1">IF($L603=1,'Census Tract'!O599*'DAC Adjustment'!$O$5,'Census Tract'!O599)</f>
        <v>4.8850133562427409</v>
      </c>
      <c r="U603" s="196">
        <f ca="1">IF($L603=1,'Census Tract'!P599*'DAC Adjustment'!$O$5,'Census Tract'!P599)</f>
        <v>22.27952220205723</v>
      </c>
      <c r="V603" s="196">
        <f ca="1">IF($L603=1,'Census Tract'!Q599*'DAC Adjustment'!$O$5,'Census Tract'!Q599)</f>
        <v>48.324675405395162</v>
      </c>
      <c r="W603" s="196">
        <f ca="1">IF($L603=1,'Census Tract'!R599*'DAC Adjustment'!$O$5,'Census Tract'!R599)</f>
        <v>0.42739466323313363</v>
      </c>
      <c r="X603" s="196">
        <f ca="1">IF($L603=1,'Census Tract'!S599*'DAC Adjustment'!$O$5,'Census Tract'!S599)</f>
        <v>2.0301824840549649</v>
      </c>
      <c r="Y603" s="196">
        <f ca="1">IF($L603=1,'Census Tract'!T599*'DAC Adjustment'!$O$5,'Census Tract'!T599)</f>
        <v>8.9078648654560304</v>
      </c>
      <c r="Z603" s="197">
        <f ca="1">IF($L603=1,'Census Tract'!U599*'DAC Adjustment'!$O$5,'Census Tract'!U599)</f>
        <v>19.136796762239765</v>
      </c>
    </row>
    <row r="604" spans="1:26" x14ac:dyDescent="0.25">
      <c r="A604" s="193">
        <v>51</v>
      </c>
      <c r="B604" s="53" t="s">
        <v>52</v>
      </c>
      <c r="C604" s="173">
        <v>41051010402</v>
      </c>
      <c r="D604" s="53">
        <v>7350</v>
      </c>
      <c r="E604" s="173">
        <f t="shared" si="37"/>
        <v>804606</v>
      </c>
      <c r="F604" s="53">
        <v>590062</v>
      </c>
      <c r="G604" s="53">
        <v>11048</v>
      </c>
      <c r="H604" s="53">
        <v>1708</v>
      </c>
      <c r="I604" s="53">
        <v>101484</v>
      </c>
      <c r="J604" s="194">
        <f t="shared" si="38"/>
        <v>0</v>
      </c>
      <c r="K604" s="172">
        <f>VLOOKUP($C604,'DAC Definition'!$A$6:$D$834,MATCH('DAC Definition'!$A$3,'DAC Definition'!$A$6:$D$6,0),FALSE)</f>
        <v>0</v>
      </c>
      <c r="L604" s="172">
        <f t="shared" si="39"/>
        <v>0</v>
      </c>
      <c r="M604" s="173">
        <f>'Census Tract'!G600</f>
        <v>5678</v>
      </c>
      <c r="N604" s="195">
        <f t="shared" si="36"/>
        <v>106.31178418539069</v>
      </c>
      <c r="O604" s="196">
        <f ca="1">IF($L604=1,'Census Tract'!J600*'DAC Adjustment'!$O$5,'Census Tract'!J600)</f>
        <v>0.87287349365940514</v>
      </c>
      <c r="P604" s="196">
        <f ca="1">IF($L604=1,'Census Tract'!K600*'DAC Adjustment'!$O$5,'Census Tract'!K600)</f>
        <v>4.3378062286007681</v>
      </c>
      <c r="Q604" s="196">
        <f ca="1">IF($L604=1,'Census Tract'!L600*'DAC Adjustment'!$O$5,'Census Tract'!L600)</f>
        <v>19.959913459498193</v>
      </c>
      <c r="R604" s="196">
        <f ca="1">IF($L604=1,'Census Tract'!M600*'DAC Adjustment'!$O$5,'Census Tract'!M600)</f>
        <v>43.351534932548866</v>
      </c>
      <c r="S604" s="196">
        <f ca="1">IF($L604=1,'Census Tract'!N600*'DAC Adjustment'!$O$5,'Census Tract'!N600)</f>
        <v>1.3483356528814978</v>
      </c>
      <c r="T604" s="196">
        <f ca="1">IF($L604=1,'Census Tract'!O600*'DAC Adjustment'!$O$5,'Census Tract'!O600)</f>
        <v>6.4161706770174138</v>
      </c>
      <c r="U604" s="196">
        <f ca="1">IF($L604=1,'Census Tract'!P600*'DAC Adjustment'!$O$5,'Census Tract'!P600)</f>
        <v>29.262809868906075</v>
      </c>
      <c r="V604" s="196">
        <f ca="1">IF($L604=1,'Census Tract'!Q600*'DAC Adjustment'!$O$5,'Census Tract'!Q600)</f>
        <v>63.471549144537072</v>
      </c>
      <c r="W604" s="196">
        <f ca="1">IF($L604=1,'Census Tract'!R600*'DAC Adjustment'!$O$5,'Census Tract'!R600)</f>
        <v>0.56135713574779855</v>
      </c>
      <c r="X604" s="196">
        <f ca="1">IF($L604=1,'Census Tract'!S600*'DAC Adjustment'!$O$5,'Census Tract'!S600)</f>
        <v>2.6665223558788087</v>
      </c>
      <c r="Y604" s="196">
        <f ca="1">IF($L604=1,'Census Tract'!T600*'DAC Adjustment'!$O$5,'Census Tract'!T600)</f>
        <v>11.699943721040793</v>
      </c>
      <c r="Z604" s="197">
        <f ca="1">IF($L604=1,'Census Tract'!U600*'DAC Adjustment'!$O$5,'Census Tract'!U600)</f>
        <v>25.135029381447467</v>
      </c>
    </row>
    <row r="605" spans="1:26" x14ac:dyDescent="0.25">
      <c r="A605" s="193">
        <v>51</v>
      </c>
      <c r="B605" s="53" t="s">
        <v>52</v>
      </c>
      <c r="C605" s="173">
        <v>41051003301</v>
      </c>
      <c r="D605" s="53">
        <v>3429</v>
      </c>
      <c r="E605" s="173">
        <f t="shared" si="37"/>
        <v>804606</v>
      </c>
      <c r="F605" s="53">
        <v>590062</v>
      </c>
      <c r="G605" s="53">
        <v>11048</v>
      </c>
      <c r="H605" s="53">
        <v>1708</v>
      </c>
      <c r="I605" s="53">
        <v>56563</v>
      </c>
      <c r="J605" s="194">
        <f t="shared" si="38"/>
        <v>0</v>
      </c>
      <c r="K605" s="172">
        <f>VLOOKUP($C605,'DAC Definition'!$A$6:$D$834,MATCH('DAC Definition'!$A$3,'DAC Definition'!$A$6:$D$6,0),FALSE)</f>
        <v>0</v>
      </c>
      <c r="L605" s="172">
        <f t="shared" si="39"/>
        <v>0</v>
      </c>
      <c r="M605" s="173">
        <f>'Census Tract'!G601</f>
        <v>1806</v>
      </c>
      <c r="N605" s="195">
        <f t="shared" si="36"/>
        <v>33.814561859601191</v>
      </c>
      <c r="O605" s="196">
        <f ca="1">IF($L605=1,'Census Tract'!J601*'DAC Adjustment'!$O$5,'Census Tract'!J601)</f>
        <v>0.85584670147098296</v>
      </c>
      <c r="P605" s="196">
        <f ca="1">IF($L605=1,'Census Tract'!K601*'DAC Adjustment'!$O$5,'Census Tract'!K601)</f>
        <v>4.2531903870790098</v>
      </c>
      <c r="Q605" s="196">
        <f ca="1">IF($L605=1,'Census Tract'!L601*'DAC Adjustment'!$O$5,'Census Tract'!L601)</f>
        <v>19.570563455124734</v>
      </c>
      <c r="R605" s="196">
        <f ca="1">IF($L605=1,'Census Tract'!M601*'DAC Adjustment'!$O$5,'Census Tract'!M601)</f>
        <v>42.505893975746424</v>
      </c>
      <c r="S605" s="196">
        <f ca="1">IF($L605=1,'Census Tract'!N601*'DAC Adjustment'!$O$5,'Census Tract'!N601)</f>
        <v>0.42886477441070542</v>
      </c>
      <c r="T605" s="196">
        <f ca="1">IF($L605=1,'Census Tract'!O601*'DAC Adjustment'!$O$5,'Census Tract'!O601)</f>
        <v>2.0407897574310412</v>
      </c>
      <c r="U605" s="196">
        <f ca="1">IF($L605=1,'Census Tract'!P601*'DAC Adjustment'!$O$5,'Census Tract'!P601)</f>
        <v>9.3076144105749155</v>
      </c>
      <c r="V605" s="196">
        <f ca="1">IF($L605=1,'Census Tract'!Q601*'DAC Adjustment'!$O$5,'Census Tract'!Q601)</f>
        <v>20.188379315786186</v>
      </c>
      <c r="W605" s="196">
        <f ca="1">IF($L605=1,'Census Tract'!R601*'DAC Adjustment'!$O$5,'Census Tract'!R601)</f>
        <v>0.17855071982397397</v>
      </c>
      <c r="X605" s="196">
        <f ca="1">IF($L605=1,'Census Tract'!S601*'DAC Adjustment'!$O$5,'Census Tract'!S601)</f>
        <v>0.84814008008403119</v>
      </c>
      <c r="Y605" s="196">
        <f ca="1">IF($L605=1,'Census Tract'!T601*'DAC Adjustment'!$O$5,'Census Tract'!T601)</f>
        <v>3.7213980909122357</v>
      </c>
      <c r="Z605" s="197">
        <f ca="1">IF($L605=1,'Census Tract'!U601*'DAC Adjustment'!$O$5,'Census Tract'!U601)</f>
        <v>7.9946923323166832</v>
      </c>
    </row>
    <row r="606" spans="1:26" x14ac:dyDescent="0.25">
      <c r="A606" s="193">
        <v>51</v>
      </c>
      <c r="B606" s="53" t="s">
        <v>52</v>
      </c>
      <c r="C606" s="173">
        <v>41051006403</v>
      </c>
      <c r="D606" s="53">
        <v>4248</v>
      </c>
      <c r="E606" s="173">
        <f t="shared" si="37"/>
        <v>804606</v>
      </c>
      <c r="F606" s="53">
        <v>590062</v>
      </c>
      <c r="G606" s="53">
        <v>11048</v>
      </c>
      <c r="H606" s="53">
        <v>1708</v>
      </c>
      <c r="I606" s="53">
        <v>70326</v>
      </c>
      <c r="J606" s="194">
        <f t="shared" si="38"/>
        <v>0</v>
      </c>
      <c r="K606" s="172">
        <f>VLOOKUP($C606,'DAC Definition'!$A$6:$D$834,MATCH('DAC Definition'!$A$3,'DAC Definition'!$A$6:$D$6,0),FALSE)</f>
        <v>0</v>
      </c>
      <c r="L606" s="172">
        <f t="shared" si="39"/>
        <v>0</v>
      </c>
      <c r="M606" s="173">
        <f>'Census Tract'!G602</f>
        <v>2930</v>
      </c>
      <c r="N606" s="195">
        <f t="shared" si="36"/>
        <v>54.859726605000823</v>
      </c>
      <c r="O606" s="196">
        <f ca="1">IF($L606=1,'Census Tract'!J602*'DAC Adjustment'!$O$5,'Census Tract'!J602)</f>
        <v>0.43067768476597151</v>
      </c>
      <c r="P606" s="196">
        <f ca="1">IF($L606=1,'Census Tract'!K602*'DAC Adjustment'!$O$5,'Census Tract'!K602)</f>
        <v>2.1402830502562598</v>
      </c>
      <c r="Q606" s="196">
        <f ca="1">IF($L606=1,'Census Tract'!L602*'DAC Adjustment'!$O$5,'Census Tract'!L602)</f>
        <v>9.8482648165051323</v>
      </c>
      <c r="R606" s="196">
        <f ca="1">IF($L606=1,'Census Tract'!M602*'DAC Adjustment'!$O$5,'Census Tract'!M602)</f>
        <v>21.389741848532431</v>
      </c>
      <c r="S606" s="196">
        <f ca="1">IF($L606=1,'Census Tract'!N602*'DAC Adjustment'!$O$5,'Census Tract'!N602)</f>
        <v>0.6957772918180325</v>
      </c>
      <c r="T606" s="196">
        <f ca="1">IF($L606=1,'Census Tract'!O602*'DAC Adjustment'!$O$5,'Census Tract'!O602)</f>
        <v>3.3109158301622093</v>
      </c>
      <c r="U606" s="196">
        <f ca="1">IF($L606=1,'Census Tract'!P602*'DAC Adjustment'!$O$5,'Census Tract'!P602)</f>
        <v>15.100393257466502</v>
      </c>
      <c r="V606" s="196">
        <f ca="1">IF($L606=1,'Census Tract'!Q602*'DAC Adjustment'!$O$5,'Census Tract'!Q602)</f>
        <v>32.753018491281018</v>
      </c>
      <c r="W606" s="196">
        <f ca="1">IF($L606=1,'Census Tract'!R602*'DAC Adjustment'!$O$5,'Census Tract'!R602)</f>
        <v>0.28967530957045606</v>
      </c>
      <c r="X606" s="196">
        <f ca="1">IF($L606=1,'Census Tract'!S602*'DAC Adjustment'!$O$5,'Census Tract'!S602)</f>
        <v>1.3759969184087548</v>
      </c>
      <c r="Y606" s="196">
        <f ca="1">IF($L606=1,'Census Tract'!T602*'DAC Adjustment'!$O$5,'Census Tract'!T602)</f>
        <v>6.0374841674268271</v>
      </c>
      <c r="Z606" s="197">
        <f ca="1">IF($L606=1,'Census Tract'!U602*'DAC Adjustment'!$O$5,'Census Tract'!U602)</f>
        <v>12.970348025297829</v>
      </c>
    </row>
    <row r="607" spans="1:26" x14ac:dyDescent="0.25">
      <c r="A607" s="193">
        <v>51</v>
      </c>
      <c r="B607" s="53" t="s">
        <v>52</v>
      </c>
      <c r="C607" s="173">
        <v>41051007900</v>
      </c>
      <c r="D607" s="53">
        <v>4200</v>
      </c>
      <c r="E607" s="173">
        <f t="shared" si="37"/>
        <v>804606</v>
      </c>
      <c r="F607" s="53">
        <v>590062</v>
      </c>
      <c r="G607" s="53">
        <v>11048</v>
      </c>
      <c r="H607" s="53">
        <v>1708</v>
      </c>
      <c r="I607" s="53">
        <v>56864</v>
      </c>
      <c r="J607" s="194">
        <f t="shared" si="38"/>
        <v>0</v>
      </c>
      <c r="K607" s="172">
        <f>VLOOKUP($C607,'DAC Definition'!$A$6:$D$834,MATCH('DAC Definition'!$A$3,'DAC Definition'!$A$6:$D$6,0),FALSE)</f>
        <v>0</v>
      </c>
      <c r="L607" s="172">
        <f t="shared" si="39"/>
        <v>0</v>
      </c>
      <c r="M607" s="173">
        <f>'Census Tract'!G603</f>
        <v>2991</v>
      </c>
      <c r="N607" s="195">
        <f t="shared" si="36"/>
        <v>56.001857431930887</v>
      </c>
      <c r="O607" s="196">
        <f ca="1">IF($L607=1,'Census Tract'!J603*'DAC Adjustment'!$O$5,'Census Tract'!J603)</f>
        <v>0.59593772659477451</v>
      </c>
      <c r="P607" s="196">
        <f ca="1">IF($L607=1,'Census Tract'!K603*'DAC Adjustment'!$O$5,'Census Tract'!K603)</f>
        <v>2.9615544532615687</v>
      </c>
      <c r="Q607" s="196">
        <f ca="1">IF($L607=1,'Census Tract'!L603*'DAC Adjustment'!$O$5,'Census Tract'!L603)</f>
        <v>13.627250153071055</v>
      </c>
      <c r="R607" s="196">
        <f ca="1">IF($L607=1,'Census Tract'!M603*'DAC Adjustment'!$O$5,'Census Tract'!M603)</f>
        <v>29.597433488085571</v>
      </c>
      <c r="S607" s="196">
        <f ca="1">IF($L607=1,'Census Tract'!N603*'DAC Adjustment'!$O$5,'Census Tract'!N603)</f>
        <v>0.71026275762038749</v>
      </c>
      <c r="T607" s="196">
        <f ca="1">IF($L607=1,'Census Tract'!O603*'DAC Adjustment'!$O$5,'Census Tract'!O603)</f>
        <v>3.3798461597321392</v>
      </c>
      <c r="U607" s="196">
        <f ca="1">IF($L607=1,'Census Tract'!P603*'DAC Adjustment'!$O$5,'Census Tract'!P603)</f>
        <v>15.414770045420584</v>
      </c>
      <c r="V607" s="196">
        <f ca="1">IF($L607=1,'Census Tract'!Q603*'DAC Adjustment'!$O$5,'Census Tract'!Q603)</f>
        <v>33.434907272157517</v>
      </c>
      <c r="W607" s="196">
        <f ca="1">IF($L607=1,'Census Tract'!R603*'DAC Adjustment'!$O$5,'Census Tract'!R603)</f>
        <v>0.2957060924659502</v>
      </c>
      <c r="X607" s="196">
        <f ca="1">IF($L607=1,'Census Tract'!S603*'DAC Adjustment'!$O$5,'Census Tract'!S603)</f>
        <v>1.4046439532288688</v>
      </c>
      <c r="Y607" s="196">
        <f ca="1">IF($L607=1,'Census Tract'!T603*'DAC Adjustment'!$O$5,'Census Tract'!T603)</f>
        <v>6.1631792302981703</v>
      </c>
      <c r="Z607" s="197">
        <f ca="1">IF($L607=1,'Census Tract'!U603*'DAC Adjustment'!$O$5,'Census Tract'!U603)</f>
        <v>13.240379161660686</v>
      </c>
    </row>
    <row r="608" spans="1:26" x14ac:dyDescent="0.25">
      <c r="A608" s="193">
        <v>51</v>
      </c>
      <c r="B608" s="53" t="s">
        <v>52</v>
      </c>
      <c r="C608" s="173">
        <v>41051010410</v>
      </c>
      <c r="D608" s="53">
        <v>4765</v>
      </c>
      <c r="E608" s="173">
        <f t="shared" si="37"/>
        <v>804606</v>
      </c>
      <c r="F608" s="53">
        <v>590062</v>
      </c>
      <c r="G608" s="53">
        <v>11048</v>
      </c>
      <c r="H608" s="53">
        <v>1708</v>
      </c>
      <c r="I608" s="53">
        <v>40100</v>
      </c>
      <c r="J608" s="194">
        <f t="shared" si="38"/>
        <v>1</v>
      </c>
      <c r="K608" s="172">
        <f>VLOOKUP($C608,'DAC Definition'!$A$6:$D$834,MATCH('DAC Definition'!$A$3,'DAC Definition'!$A$6:$D$6,0),FALSE)</f>
        <v>1</v>
      </c>
      <c r="L608" s="172">
        <f t="shared" si="39"/>
        <v>1</v>
      </c>
      <c r="M608" s="173">
        <f>'Census Tract'!G604</f>
        <v>2638</v>
      </c>
      <c r="N608" s="195">
        <f t="shared" si="36"/>
        <v>49.39247740067993</v>
      </c>
      <c r="O608" s="196">
        <f ca="1">IF($L608=1,'Census Tract'!J604*'DAC Adjustment'!$O$5,'Census Tract'!J604)</f>
        <v>1.2388243287090952</v>
      </c>
      <c r="P608" s="196">
        <f ca="1">IF($L608=1,'Census Tract'!K604*'DAC Adjustment'!$O$5,'Census Tract'!K604)</f>
        <v>6.1564246460132823</v>
      </c>
      <c r="Q608" s="196">
        <f ca="1">IF($L608=1,'Census Tract'!L604*'DAC Adjustment'!$O$5,'Census Tract'!L604)</f>
        <v>28.328075685848336</v>
      </c>
      <c r="R608" s="196">
        <f ca="1">IF($L608=1,'Census Tract'!M604*'DAC Adjustment'!$O$5,'Census Tract'!M604)</f>
        <v>61.526597555589646</v>
      </c>
      <c r="S608" s="196">
        <f ca="1">IF($L608=1,'Census Tract'!N604*'DAC Adjustment'!$O$5,'Census Tract'!N604)</f>
        <v>0.78304628661090869</v>
      </c>
      <c r="T608" s="196">
        <f ca="1">IF($L608=1,'Census Tract'!O604*'DAC Adjustment'!$O$5,'Census Tract'!O604)</f>
        <v>3.7261928156859678</v>
      </c>
      <c r="U608" s="196">
        <f ca="1">IF($L608=1,'Census Tract'!P604*'DAC Adjustment'!$O$5,'Census Tract'!P604)</f>
        <v>16.99438456194396</v>
      </c>
      <c r="V608" s="196">
        <f ca="1">IF($L608=1,'Census Tract'!Q604*'DAC Adjustment'!$O$5,'Census Tract'!Q604)</f>
        <v>36.861118933446811</v>
      </c>
      <c r="W608" s="196">
        <f ca="1">IF($L608=1,'Census Tract'!R604*'DAC Adjustment'!$O$5,'Census Tract'!R604)</f>
        <v>0.3260083048834741</v>
      </c>
      <c r="X608" s="196">
        <f ca="1">IF($L608=1,'Census Tract'!S604*'DAC Adjustment'!$O$5,'Census Tract'!S604)</f>
        <v>1.5485835626119009</v>
      </c>
      <c r="Y608" s="196">
        <f ca="1">IF($L608=1,'Census Tract'!T604*'DAC Adjustment'!$O$5,'Census Tract'!T604)</f>
        <v>6.7947454068566424</v>
      </c>
      <c r="Z608" s="197">
        <f ca="1">IF($L608=1,'Census Tract'!U604*'DAC Adjustment'!$O$5,'Census Tract'!U604)</f>
        <v>14.597174953385528</v>
      </c>
    </row>
    <row r="609" spans="1:26" x14ac:dyDescent="0.25">
      <c r="A609" s="193">
        <v>51</v>
      </c>
      <c r="B609" s="53" t="s">
        <v>52</v>
      </c>
      <c r="C609" s="173">
        <v>41051009400</v>
      </c>
      <c r="D609" s="53">
        <v>6758</v>
      </c>
      <c r="E609" s="173">
        <f t="shared" si="37"/>
        <v>804606</v>
      </c>
      <c r="F609" s="53">
        <v>590062</v>
      </c>
      <c r="G609" s="53">
        <v>11048</v>
      </c>
      <c r="H609" s="53">
        <v>1708</v>
      </c>
      <c r="I609" s="53">
        <v>65146</v>
      </c>
      <c r="J609" s="194">
        <f t="shared" si="38"/>
        <v>0</v>
      </c>
      <c r="K609" s="172">
        <f>VLOOKUP($C609,'DAC Definition'!$A$6:$D$834,MATCH('DAC Definition'!$A$3,'DAC Definition'!$A$6:$D$6,0),FALSE)</f>
        <v>0</v>
      </c>
      <c r="L609" s="172">
        <f t="shared" si="39"/>
        <v>0</v>
      </c>
      <c r="M609" s="173">
        <f>'Census Tract'!G605</f>
        <v>4851</v>
      </c>
      <c r="N609" s="195">
        <f t="shared" si="36"/>
        <v>90.827485925207867</v>
      </c>
      <c r="O609" s="196">
        <f ca="1">IF($L609=1,'Census Tract'!J605*'DAC Adjustment'!$O$5,'Census Tract'!J605)</f>
        <v>0.68607956759230349</v>
      </c>
      <c r="P609" s="196">
        <f ca="1">IF($L609=1,'Census Tract'!K605*'DAC Adjustment'!$O$5,'Census Tract'!K605)</f>
        <v>3.4095206730826462</v>
      </c>
      <c r="Q609" s="196">
        <f ca="1">IF($L609=1,'Census Tract'!L605*'DAC Adjustment'!$O$5,'Census Tract'!L605)</f>
        <v>15.688514882107013</v>
      </c>
      <c r="R609" s="196">
        <f ca="1">IF($L609=1,'Census Tract'!M605*'DAC Adjustment'!$O$5,'Census Tract'!M605)</f>
        <v>34.074356200569106</v>
      </c>
      <c r="S609" s="196">
        <f ca="1">IF($L609=1,'Census Tract'!N605*'DAC Adjustment'!$O$5,'Census Tract'!N605)</f>
        <v>1.1519507312659645</v>
      </c>
      <c r="T609" s="196">
        <f ca="1">IF($L609=1,'Census Tract'!O605*'DAC Adjustment'!$O$5,'Census Tract'!O605)</f>
        <v>5.4816562089136101</v>
      </c>
      <c r="U609" s="196">
        <f ca="1">IF($L609=1,'Census Tract'!P605*'DAC Adjustment'!$O$5,'Census Tract'!P605)</f>
        <v>25.00068521910239</v>
      </c>
      <c r="V609" s="196">
        <f ca="1">IF($L609=1,'Census Tract'!Q605*'DAC Adjustment'!$O$5,'Census Tract'!Q605)</f>
        <v>54.226925836588471</v>
      </c>
      <c r="W609" s="196">
        <f ca="1">IF($L609=1,'Census Tract'!R605*'DAC Adjustment'!$O$5,'Census Tract'!R605)</f>
        <v>0.47959553813183703</v>
      </c>
      <c r="X609" s="196">
        <f ca="1">IF($L609=1,'Census Tract'!S605*'DAC Adjustment'!$O$5,'Census Tract'!S605)</f>
        <v>2.278143703481526</v>
      </c>
      <c r="Y609" s="196">
        <f ca="1">IF($L609=1,'Census Tract'!T605*'DAC Adjustment'!$O$5,'Census Tract'!T605)</f>
        <v>9.9958483604735626</v>
      </c>
      <c r="Z609" s="197">
        <f ca="1">IF($L609=1,'Census Tract'!U605*'DAC Adjustment'!$O$5,'Census Tract'!U605)</f>
        <v>21.474115450757601</v>
      </c>
    </row>
    <row r="610" spans="1:26" x14ac:dyDescent="0.25">
      <c r="A610" s="193">
        <v>51</v>
      </c>
      <c r="B610" s="53" t="s">
        <v>52</v>
      </c>
      <c r="C610" s="173">
        <v>41051009903</v>
      </c>
      <c r="D610" s="53">
        <v>6609</v>
      </c>
      <c r="E610" s="173">
        <f t="shared" si="37"/>
        <v>804606</v>
      </c>
      <c r="F610" s="53">
        <v>590062</v>
      </c>
      <c r="G610" s="53">
        <v>11048</v>
      </c>
      <c r="H610" s="53">
        <v>1708</v>
      </c>
      <c r="I610" s="53">
        <v>102228</v>
      </c>
      <c r="J610" s="194">
        <f t="shared" si="38"/>
        <v>0</v>
      </c>
      <c r="K610" s="172">
        <f>VLOOKUP($C610,'DAC Definition'!$A$6:$D$834,MATCH('DAC Definition'!$A$3,'DAC Definition'!$A$6:$D$6,0),FALSE)</f>
        <v>0</v>
      </c>
      <c r="L610" s="172">
        <f t="shared" si="39"/>
        <v>0</v>
      </c>
      <c r="M610" s="173">
        <f>'Census Tract'!G606</f>
        <v>5282</v>
      </c>
      <c r="N610" s="195">
        <f t="shared" si="36"/>
        <v>98.897295538434932</v>
      </c>
      <c r="O610" s="196">
        <f ca="1">IF($L610=1,'Census Tract'!J606*'DAC Adjustment'!$O$5,'Census Tract'!J606)</f>
        <v>0.22785854252153145</v>
      </c>
      <c r="P610" s="196">
        <f ca="1">IF($L610=1,'Census Tract'!K606*'DAC Adjustment'!$O$5,'Census Tract'!K606)</f>
        <v>1.1323590556588352</v>
      </c>
      <c r="Q610" s="196">
        <f ca="1">IF($L610=1,'Census Tract'!L606*'DAC Adjustment'!$O$5,'Census Tract'!L606)</f>
        <v>5.2104191761742271</v>
      </c>
      <c r="R610" s="196">
        <f ca="1">IF($L610=1,'Census Tract'!M606*'DAC Adjustment'!$O$5,'Census Tract'!M606)</f>
        <v>11.316665745444483</v>
      </c>
      <c r="S610" s="196">
        <f ca="1">IF($L610=1,'Census Tract'!N606*'DAC Adjustment'!$O$5,'Census Tract'!N606)</f>
        <v>1.2542988584924395</v>
      </c>
      <c r="T610" s="196">
        <f ca="1">IF($L610=1,'Census Tract'!O606*'DAC Adjustment'!$O$5,'Census Tract'!O606)</f>
        <v>5.9686885375142626</v>
      </c>
      <c r="U610" s="196">
        <f ca="1">IF($L610=1,'Census Tract'!P606*'DAC Adjustment'!$O$5,'Census Tract'!P606)</f>
        <v>27.221937606122207</v>
      </c>
      <c r="V610" s="196">
        <f ca="1">IF($L610=1,'Census Tract'!Q606*'DAC Adjustment'!$O$5,'Census Tract'!Q606)</f>
        <v>59.044861321142101</v>
      </c>
      <c r="W610" s="196">
        <f ca="1">IF($L610=1,'Census Tract'!R606*'DAC Adjustment'!$O$5,'Census Tract'!R606)</f>
        <v>0.52220647957377098</v>
      </c>
      <c r="X610" s="196">
        <f ca="1">IF($L610=1,'Census Tract'!S606*'DAC Adjustment'!$O$5,'Census Tract'!S606)</f>
        <v>2.4805514413088887</v>
      </c>
      <c r="Y610" s="196">
        <f ca="1">IF($L610=1,'Census Tract'!T606*'DAC Adjustment'!$O$5,'Census Tract'!T606)</f>
        <v>10.883956099777645</v>
      </c>
      <c r="Z610" s="197">
        <f ca="1">IF($L610=1,'Census Tract'!U606*'DAC Adjustment'!$O$5,'Census Tract'!U606)</f>
        <v>23.38204036505909</v>
      </c>
    </row>
    <row r="611" spans="1:26" x14ac:dyDescent="0.25">
      <c r="A611" s="193">
        <v>51</v>
      </c>
      <c r="B611" s="53" t="s">
        <v>52</v>
      </c>
      <c r="C611" s="173">
        <v>41051000901</v>
      </c>
      <c r="D611" s="53">
        <v>4795</v>
      </c>
      <c r="E611" s="173">
        <f t="shared" si="37"/>
        <v>804606</v>
      </c>
      <c r="F611" s="53">
        <v>590062</v>
      </c>
      <c r="G611" s="53">
        <v>11048</v>
      </c>
      <c r="H611" s="53">
        <v>1708</v>
      </c>
      <c r="I611" s="53">
        <v>90163</v>
      </c>
      <c r="J611" s="194">
        <f t="shared" si="38"/>
        <v>0</v>
      </c>
      <c r="K611" s="172">
        <f>VLOOKUP($C611,'DAC Definition'!$A$6:$D$834,MATCH('DAC Definition'!$A$3,'DAC Definition'!$A$6:$D$6,0),FALSE)</f>
        <v>0</v>
      </c>
      <c r="L611" s="172">
        <f t="shared" si="39"/>
        <v>0</v>
      </c>
      <c r="M611" s="173">
        <f>'Census Tract'!G607</f>
        <v>3213</v>
      </c>
      <c r="N611" s="195">
        <f t="shared" si="36"/>
        <v>60.1584647037091</v>
      </c>
      <c r="O611" s="196">
        <f ca="1">IF($L611=1,'Census Tract'!J607*'DAC Adjustment'!$O$5,'Census Tract'!J607)</f>
        <v>0.83881990928256089</v>
      </c>
      <c r="P611" s="196">
        <f ca="1">IF($L611=1,'Census Tract'!K607*'DAC Adjustment'!$O$5,'Census Tract'!K607)</f>
        <v>4.1685745455572505</v>
      </c>
      <c r="Q611" s="196">
        <f ca="1">IF($L611=1,'Census Tract'!L607*'DAC Adjustment'!$O$5,'Census Tract'!L607)</f>
        <v>19.181213450751276</v>
      </c>
      <c r="R611" s="196">
        <f ca="1">IF($L611=1,'Census Tract'!M607*'DAC Adjustment'!$O$5,'Census Tract'!M607)</f>
        <v>41.660253018943976</v>
      </c>
      <c r="S611" s="196">
        <f ca="1">IF($L611=1,'Census Tract'!N607*'DAC Adjustment'!$O$5,'Census Tract'!N607)</f>
        <v>0.76298035447485968</v>
      </c>
      <c r="T611" s="196">
        <f ca="1">IF($L611=1,'Census Tract'!O607*'DAC Adjustment'!$O$5,'Census Tract'!O607)</f>
        <v>3.630707359150573</v>
      </c>
      <c r="U611" s="196">
        <f ca="1">IF($L611=1,'Census Tract'!P607*'DAC Adjustment'!$O$5,'Census Tract'!P607)</f>
        <v>16.558895404860024</v>
      </c>
      <c r="V611" s="196">
        <f ca="1">IF($L611=1,'Census Tract'!Q607*'DAC Adjustment'!$O$5,'Census Tract'!Q607)</f>
        <v>35.916535294363797</v>
      </c>
      <c r="W611" s="196">
        <f ca="1">IF($L611=1,'Census Tract'!R607*'DAC Adjustment'!$O$5,'Census Tract'!R607)</f>
        <v>0.31765418759381414</v>
      </c>
      <c r="X611" s="196">
        <f ca="1">IF($L611=1,'Census Tract'!S607*'DAC Adjustment'!$O$5,'Census Tract'!S607)</f>
        <v>1.5089003750332184</v>
      </c>
      <c r="Y611" s="196">
        <f ca="1">IF($L611=1,'Census Tract'!T607*'DAC Adjustment'!$O$5,'Census Tract'!T607)</f>
        <v>6.6206268361578147</v>
      </c>
      <c r="Z611" s="197">
        <f ca="1">IF($L611=1,'Census Tract'!U607*'DAC Adjustment'!$O$5,'Census Tract'!U607)</f>
        <v>14.223115428423867</v>
      </c>
    </row>
    <row r="612" spans="1:26" x14ac:dyDescent="0.25">
      <c r="A612" s="193">
        <v>51</v>
      </c>
      <c r="B612" s="53" t="s">
        <v>52</v>
      </c>
      <c r="C612" s="173">
        <v>41051008902</v>
      </c>
      <c r="D612" s="53">
        <v>3836</v>
      </c>
      <c r="E612" s="173">
        <f t="shared" si="37"/>
        <v>804606</v>
      </c>
      <c r="F612" s="53">
        <v>590062</v>
      </c>
      <c r="G612" s="53">
        <v>11048</v>
      </c>
      <c r="H612" s="53">
        <v>1708</v>
      </c>
      <c r="I612" s="53">
        <v>56848</v>
      </c>
      <c r="J612" s="194">
        <f t="shared" si="38"/>
        <v>0</v>
      </c>
      <c r="K612" s="172">
        <f>VLOOKUP($C612,'DAC Definition'!$A$6:$D$834,MATCH('DAC Definition'!$A$3,'DAC Definition'!$A$6:$D$6,0),FALSE)</f>
        <v>0</v>
      </c>
      <c r="L612" s="172">
        <f t="shared" si="39"/>
        <v>0</v>
      </c>
      <c r="M612" s="173">
        <f>'Census Tract'!G608</f>
        <v>2572</v>
      </c>
      <c r="N612" s="195">
        <f t="shared" si="36"/>
        <v>48.156729292853974</v>
      </c>
      <c r="O612" s="196">
        <f ca="1">IF($L612=1,'Census Tract'!J608*'DAC Adjustment'!$O$5,'Census Tract'!J608)</f>
        <v>0.34804766385156999</v>
      </c>
      <c r="P612" s="196">
        <f ca="1">IF($L612=1,'Census Tract'!K608*'DAC Adjustment'!$O$5,'Census Tract'!K608)</f>
        <v>1.7296473487536053</v>
      </c>
      <c r="Q612" s="196">
        <f ca="1">IF($L612=1,'Census Tract'!L608*'DAC Adjustment'!$O$5,'Census Tract'!L608)</f>
        <v>7.9587721482221703</v>
      </c>
      <c r="R612" s="196">
        <f ca="1">IF($L612=1,'Census Tract'!M608*'DAC Adjustment'!$O$5,'Census Tract'!M608)</f>
        <v>17.285896028755857</v>
      </c>
      <c r="S612" s="196">
        <f ca="1">IF($L612=1,'Census Tract'!N608*'DAC Adjustment'!$O$5,'Census Tract'!N608)</f>
        <v>0.61076423022388393</v>
      </c>
      <c r="T612" s="196">
        <f ca="1">IF($L612=1,'Census Tract'!O608*'DAC Adjustment'!$O$5,'Census Tract'!O608)</f>
        <v>2.9063738959649155</v>
      </c>
      <c r="U612" s="196">
        <f ca="1">IF($L612=1,'Census Tract'!P608*'DAC Adjustment'!$O$5,'Census Tract'!P608)</f>
        <v>13.25536227242452</v>
      </c>
      <c r="V612" s="196">
        <f ca="1">IF($L612=1,'Census Tract'!Q608*'DAC Adjustment'!$O$5,'Census Tract'!Q608)</f>
        <v>28.751113842858288</v>
      </c>
      <c r="W612" s="196">
        <f ca="1">IF($L612=1,'Census Tract'!R608*'DAC Adjustment'!$O$5,'Census Tract'!R608)</f>
        <v>0.25428153454444136</v>
      </c>
      <c r="X612" s="196">
        <f ca="1">IF($L612=1,'Census Tract'!S608*'DAC Adjustment'!$O$5,'Census Tract'!S608)</f>
        <v>1.2078716976612007</v>
      </c>
      <c r="Y612" s="196">
        <f ca="1">IF($L612=1,'Census Tract'!T608*'DAC Adjustment'!$O$5,'Census Tract'!T608)</f>
        <v>5.2997983886081226</v>
      </c>
      <c r="Z612" s="197">
        <f ca="1">IF($L612=1,'Census Tract'!U608*'DAC Adjustment'!$O$5,'Census Tract'!U608)</f>
        <v>11.385575126643692</v>
      </c>
    </row>
    <row r="613" spans="1:26" x14ac:dyDescent="0.25">
      <c r="A613" s="193">
        <v>51</v>
      </c>
      <c r="B613" s="53" t="s">
        <v>52</v>
      </c>
      <c r="C613" s="173">
        <v>41051004602</v>
      </c>
      <c r="D613" s="53">
        <v>2205</v>
      </c>
      <c r="E613" s="173">
        <f t="shared" si="37"/>
        <v>804606</v>
      </c>
      <c r="F613" s="53">
        <v>590062</v>
      </c>
      <c r="G613" s="53">
        <v>11048</v>
      </c>
      <c r="H613" s="53">
        <v>1708</v>
      </c>
      <c r="I613" s="53">
        <v>180083</v>
      </c>
      <c r="J613" s="194">
        <f t="shared" si="38"/>
        <v>0</v>
      </c>
      <c r="K613" s="172">
        <f>VLOOKUP($C613,'DAC Definition'!$A$6:$D$834,MATCH('DAC Definition'!$A$3,'DAC Definition'!$A$6:$D$6,0),FALSE)</f>
        <v>0</v>
      </c>
      <c r="L613" s="172">
        <f t="shared" si="39"/>
        <v>0</v>
      </c>
      <c r="M613" s="173">
        <f>'Census Tract'!G609</f>
        <v>1671</v>
      </c>
      <c r="N613" s="195">
        <f t="shared" si="36"/>
        <v>31.286895275411737</v>
      </c>
      <c r="O613" s="196">
        <f ca="1">IF($L613=1,'Census Tract'!J609*'DAC Adjustment'!$O$5,'Census Tract'!J609)</f>
        <v>0.48125727332569612</v>
      </c>
      <c r="P613" s="196">
        <f ca="1">IF($L613=1,'Census Tract'!K609*'DAC Adjustment'!$O$5,'Census Tract'!K609)</f>
        <v>2.3916418736003089</v>
      </c>
      <c r="Q613" s="196">
        <f ca="1">IF($L613=1,'Census Tract'!L609*'DAC Adjustment'!$O$5,'Census Tract'!L609)</f>
        <v>11.004863358908644</v>
      </c>
      <c r="R613" s="196">
        <f ca="1">IF($L613=1,'Census Tract'!M609*'DAC Adjustment'!$O$5,'Census Tract'!M609)</f>
        <v>23.901792926092636</v>
      </c>
      <c r="S613" s="196">
        <f ca="1">IF($L613=1,'Census Tract'!N609*'DAC Adjustment'!$O$5,'Census Tract'!N609)</f>
        <v>0.3968067763235264</v>
      </c>
      <c r="T613" s="196">
        <f ca="1">IF($L613=1,'Census Tract'!O609*'DAC Adjustment'!$O$5,'Census Tract'!O609)</f>
        <v>1.8882390280549666</v>
      </c>
      <c r="U613" s="196">
        <f ca="1">IF($L613=1,'Census Tract'!P609*'DAC Adjustment'!$O$5,'Census Tract'!P609)</f>
        <v>8.6118625028076874</v>
      </c>
      <c r="V613" s="196">
        <f ca="1">IF($L613=1,'Census Tract'!Q609*'DAC Adjustment'!$O$5,'Census Tract'!Q609)</f>
        <v>18.679281194174262</v>
      </c>
      <c r="W613" s="196">
        <f ca="1">IF($L613=1,'Census Tract'!R609*'DAC Adjustment'!$O$5,'Census Tract'!R609)</f>
        <v>0.16520390521919184</v>
      </c>
      <c r="X613" s="196">
        <f ca="1">IF($L613=1,'Census Tract'!S609*'DAC Adjustment'!$O$5,'Census Tract'!S609)</f>
        <v>0.78474090466246738</v>
      </c>
      <c r="Y613" s="196">
        <f ca="1">IF($L613=1,'Census Tract'!T609*'DAC Adjustment'!$O$5,'Census Tract'!T609)</f>
        <v>3.4432204927543442</v>
      </c>
      <c r="Z613" s="197">
        <f ca="1">IF($L613=1,'Census Tract'!U609*'DAC Adjustment'!$O$5,'Census Tract'!U609)</f>
        <v>7.3970824403661002</v>
      </c>
    </row>
    <row r="614" spans="1:26" x14ac:dyDescent="0.25">
      <c r="A614" s="193">
        <v>51</v>
      </c>
      <c r="B614" s="53" t="s">
        <v>52</v>
      </c>
      <c r="C614" s="173">
        <v>41051005700</v>
      </c>
      <c r="D614" s="53">
        <v>4107</v>
      </c>
      <c r="E614" s="173">
        <f t="shared" si="37"/>
        <v>804606</v>
      </c>
      <c r="F614" s="53">
        <v>590062</v>
      </c>
      <c r="G614" s="53">
        <v>11048</v>
      </c>
      <c r="H614" s="53">
        <v>1708</v>
      </c>
      <c r="I614" s="53">
        <v>76475</v>
      </c>
      <c r="J614" s="194">
        <f t="shared" si="38"/>
        <v>0</v>
      </c>
      <c r="K614" s="172">
        <f>VLOOKUP($C614,'DAC Definition'!$A$6:$D$834,MATCH('DAC Definition'!$A$3,'DAC Definition'!$A$6:$D$6,0),FALSE)</f>
        <v>0</v>
      </c>
      <c r="L614" s="172">
        <f t="shared" si="39"/>
        <v>0</v>
      </c>
      <c r="M614" s="173">
        <f>'Census Tract'!G610</f>
        <v>2536</v>
      </c>
      <c r="N614" s="195">
        <f t="shared" si="36"/>
        <v>47.482684870403453</v>
      </c>
      <c r="O614" s="196">
        <f ca="1">IF($L614=1,'Census Tract'!J610*'DAC Adjustment'!$O$5,'Census Tract'!J610)</f>
        <v>9.5355044135219345</v>
      </c>
      <c r="P614" s="196">
        <f ca="1">IF($L614=1,'Census Tract'!K610*'DAC Adjustment'!$O$5,'Census Tract'!K610)</f>
        <v>47.387359953406332</v>
      </c>
      <c r="Q614" s="196">
        <f ca="1">IF($L614=1,'Census Tract'!L610*'DAC Adjustment'!$O$5,'Census Tract'!L610)</f>
        <v>218.04745391985378</v>
      </c>
      <c r="R614" s="196">
        <f ca="1">IF($L614=1,'Census Tract'!M610*'DAC Adjustment'!$O$5,'Census Tract'!M610)</f>
        <v>473.58380760221632</v>
      </c>
      <c r="S614" s="196">
        <f ca="1">IF($L614=1,'Census Tract'!N610*'DAC Adjustment'!$O$5,'Census Tract'!N610)</f>
        <v>0.60221543073396944</v>
      </c>
      <c r="T614" s="196">
        <f ca="1">IF($L614=1,'Census Tract'!O610*'DAC Adjustment'!$O$5,'Census Tract'!O610)</f>
        <v>2.8656937014646289</v>
      </c>
      <c r="U614" s="196">
        <f ca="1">IF($L614=1,'Census Tract'!P610*'DAC Adjustment'!$O$5,'Census Tract'!P610)</f>
        <v>13.06982843035326</v>
      </c>
      <c r="V614" s="196">
        <f ca="1">IF($L614=1,'Census Tract'!Q610*'DAC Adjustment'!$O$5,'Census Tract'!Q610)</f>
        <v>28.348687677095107</v>
      </c>
      <c r="W614" s="196">
        <f ca="1">IF($L614=1,'Census Tract'!R610*'DAC Adjustment'!$O$5,'Census Tract'!R610)</f>
        <v>0.2507223839831661</v>
      </c>
      <c r="X614" s="196">
        <f ca="1">IF($L614=1,'Census Tract'!S610*'DAC Adjustment'!$O$5,'Census Tract'!S610)</f>
        <v>1.1909652508821169</v>
      </c>
      <c r="Y614" s="196">
        <f ca="1">IF($L614=1,'Census Tract'!T610*'DAC Adjustment'!$O$5,'Census Tract'!T610)</f>
        <v>5.2256176957660179</v>
      </c>
      <c r="Z614" s="197">
        <f ca="1">IF($L614=1,'Census Tract'!U610*'DAC Adjustment'!$O$5,'Census Tract'!U610)</f>
        <v>11.226212488790203</v>
      </c>
    </row>
    <row r="615" spans="1:26" x14ac:dyDescent="0.25">
      <c r="A615" s="193">
        <v>51</v>
      </c>
      <c r="B615" s="53" t="s">
        <v>52</v>
      </c>
      <c r="C615" s="173">
        <v>41051010405</v>
      </c>
      <c r="D615" s="53">
        <v>6108</v>
      </c>
      <c r="E615" s="173">
        <f t="shared" si="37"/>
        <v>804606</v>
      </c>
      <c r="F615" s="53">
        <v>590062</v>
      </c>
      <c r="G615" s="53">
        <v>11048</v>
      </c>
      <c r="H615" s="53">
        <v>1708</v>
      </c>
      <c r="I615" s="53">
        <v>47813</v>
      </c>
      <c r="J615" s="194">
        <f t="shared" si="38"/>
        <v>1</v>
      </c>
      <c r="K615" s="172">
        <f>VLOOKUP($C615,'DAC Definition'!$A$6:$D$834,MATCH('DAC Definition'!$A$3,'DAC Definition'!$A$6:$D$6,0),FALSE)</f>
        <v>0</v>
      </c>
      <c r="L615" s="172">
        <f t="shared" si="39"/>
        <v>1</v>
      </c>
      <c r="M615" s="173">
        <f>'Census Tract'!G611</f>
        <v>3961</v>
      </c>
      <c r="N615" s="195">
        <f t="shared" si="36"/>
        <v>74.163609925736608</v>
      </c>
      <c r="O615" s="196">
        <f ca="1">IF($L615=1,'Census Tract'!J611*'DAC Adjustment'!$O$5,'Census Tract'!J611)</f>
        <v>0.99719411603516372</v>
      </c>
      <c r="P615" s="196">
        <f ca="1">IF($L615=1,'Census Tract'!K611*'DAC Adjustment'!$O$5,'Census Tract'!K611)</f>
        <v>4.9556263067706716</v>
      </c>
      <c r="Q615" s="196">
        <f ca="1">IF($L615=1,'Census Tract'!L611*'DAC Adjustment'!$O$5,'Census Tract'!L611)</f>
        <v>22.802741064960284</v>
      </c>
      <c r="R615" s="196">
        <f ca="1">IF($L615=1,'Census Tract'!M611*'DAC Adjustment'!$O$5,'Census Tract'!M611)</f>
        <v>49.525957506849068</v>
      </c>
      <c r="S615" s="196">
        <f ca="1">IF($L615=1,'Census Tract'!N611*'DAC Adjustment'!$O$5,'Census Tract'!N611)</f>
        <v>1.175756763178851</v>
      </c>
      <c r="T615" s="196">
        <f ca="1">IF($L615=1,'Census Tract'!O611*'DAC Adjustment'!$O$5,'Census Tract'!O611)</f>
        <v>5.5949392505428808</v>
      </c>
      <c r="U615" s="196">
        <f ca="1">IF($L615=1,'Census Tract'!P611*'DAC Adjustment'!$O$5,'Census Tract'!P611)</f>
        <v>25.517345432092498</v>
      </c>
      <c r="V615" s="196">
        <f ca="1">IF($L615=1,'Census Tract'!Q611*'DAC Adjustment'!$O$5,'Census Tract'!Q611)</f>
        <v>55.347570923192883</v>
      </c>
      <c r="W615" s="196">
        <f ca="1">IF($L615=1,'Census Tract'!R611*'DAC Adjustment'!$O$5,'Census Tract'!R611)</f>
        <v>0.48950678379205492</v>
      </c>
      <c r="X615" s="196">
        <f ca="1">IF($L615=1,'Census Tract'!S611*'DAC Adjustment'!$O$5,'Census Tract'!S611)</f>
        <v>2.3252234615260576</v>
      </c>
      <c r="Y615" s="196">
        <f ca="1">IF($L615=1,'Census Tract'!T611*'DAC Adjustment'!$O$5,'Census Tract'!T611)</f>
        <v>10.202420984290812</v>
      </c>
      <c r="Z615" s="197">
        <f ca="1">IF($L615=1,'Census Tract'!U611*'DAC Adjustment'!$O$5,'Census Tract'!U611)</f>
        <v>21.917896129780164</v>
      </c>
    </row>
    <row r="616" spans="1:26" x14ac:dyDescent="0.25">
      <c r="A616" s="193">
        <v>51</v>
      </c>
      <c r="B616" s="53" t="s">
        <v>52</v>
      </c>
      <c r="C616" s="173">
        <v>41051007201</v>
      </c>
      <c r="D616" s="53">
        <v>2378</v>
      </c>
      <c r="E616" s="173">
        <f t="shared" si="37"/>
        <v>804606</v>
      </c>
      <c r="F616" s="53">
        <v>590062</v>
      </c>
      <c r="G616" s="53">
        <v>11048</v>
      </c>
      <c r="H616" s="53">
        <v>1708</v>
      </c>
      <c r="I616" s="53">
        <v>88750</v>
      </c>
      <c r="J616" s="194">
        <f t="shared" si="38"/>
        <v>0</v>
      </c>
      <c r="K616" s="172">
        <f>VLOOKUP($C616,'DAC Definition'!$A$6:$D$834,MATCH('DAC Definition'!$A$3,'DAC Definition'!$A$6:$D$6,0),FALSE)</f>
        <v>0</v>
      </c>
      <c r="L616" s="172">
        <f t="shared" si="39"/>
        <v>0</v>
      </c>
      <c r="M616" s="173">
        <f>'Census Tract'!G612</f>
        <v>1905</v>
      </c>
      <c r="N616" s="195">
        <f t="shared" si="36"/>
        <v>35.668184021340132</v>
      </c>
      <c r="O616" s="196">
        <f ca="1">IF($L616=1,'Census Tract'!J612*'DAC Adjustment'!$O$5,'Census Tract'!J612)</f>
        <v>1.3466189469019738</v>
      </c>
      <c r="P616" s="196">
        <f ca="1">IF($L616=1,'Census Tract'!K612*'DAC Adjustment'!$O$5,'Census Tract'!K612)</f>
        <v>6.6921175838826548</v>
      </c>
      <c r="Q616" s="196">
        <f ca="1">IF($L616=1,'Census Tract'!L612*'DAC Adjustment'!$O$5,'Census Tract'!L612)</f>
        <v>30.79300475765384</v>
      </c>
      <c r="R616" s="196">
        <f ca="1">IF($L616=1,'Census Tract'!M612*'DAC Adjustment'!$O$5,'Census Tract'!M612)</f>
        <v>66.880250965934536</v>
      </c>
      <c r="S616" s="196">
        <f ca="1">IF($L616=1,'Census Tract'!N612*'DAC Adjustment'!$O$5,'Census Tract'!N612)</f>
        <v>0.45237397300796994</v>
      </c>
      <c r="T616" s="196">
        <f ca="1">IF($L616=1,'Census Tract'!O612*'DAC Adjustment'!$O$5,'Census Tract'!O612)</f>
        <v>2.152660292306829</v>
      </c>
      <c r="U616" s="196">
        <f ca="1">IF($L616=1,'Census Tract'!P612*'DAC Adjustment'!$O$5,'Census Tract'!P612)</f>
        <v>9.8178324762708833</v>
      </c>
      <c r="V616" s="196">
        <f ca="1">IF($L616=1,'Census Tract'!Q612*'DAC Adjustment'!$O$5,'Census Tract'!Q612)</f>
        <v>21.295051271634929</v>
      </c>
      <c r="W616" s="196">
        <f ca="1">IF($L616=1,'Census Tract'!R612*'DAC Adjustment'!$O$5,'Census Tract'!R612)</f>
        <v>0.18833838386748084</v>
      </c>
      <c r="X616" s="196">
        <f ca="1">IF($L616=1,'Census Tract'!S612*'DAC Adjustment'!$O$5,'Census Tract'!S612)</f>
        <v>0.8946328087265113</v>
      </c>
      <c r="Y616" s="196">
        <f ca="1">IF($L616=1,'Census Tract'!T612*'DAC Adjustment'!$O$5,'Census Tract'!T612)</f>
        <v>3.9253949962280221</v>
      </c>
      <c r="Z616" s="197">
        <f ca="1">IF($L616=1,'Census Tract'!U612*'DAC Adjustment'!$O$5,'Census Tract'!U612)</f>
        <v>8.4329395864137773</v>
      </c>
    </row>
    <row r="617" spans="1:26" x14ac:dyDescent="0.25">
      <c r="A617" s="193">
        <v>51</v>
      </c>
      <c r="B617" s="53" t="s">
        <v>52</v>
      </c>
      <c r="C617" s="173">
        <v>41051008500</v>
      </c>
      <c r="D617" s="53">
        <v>4741</v>
      </c>
      <c r="E617" s="173">
        <f t="shared" si="37"/>
        <v>804606</v>
      </c>
      <c r="F617" s="53">
        <v>590062</v>
      </c>
      <c r="G617" s="53">
        <v>11048</v>
      </c>
      <c r="H617" s="53">
        <v>1708</v>
      </c>
      <c r="I617" s="53">
        <v>64561</v>
      </c>
      <c r="J617" s="194">
        <f t="shared" si="38"/>
        <v>0</v>
      </c>
      <c r="K617" s="172">
        <f>VLOOKUP($C617,'DAC Definition'!$A$6:$D$834,MATCH('DAC Definition'!$A$3,'DAC Definition'!$A$6:$D$6,0),FALSE)</f>
        <v>0</v>
      </c>
      <c r="L617" s="172">
        <f t="shared" si="39"/>
        <v>0</v>
      </c>
      <c r="M617" s="173">
        <f>'Census Tract'!G613</f>
        <v>3203</v>
      </c>
      <c r="N617" s="195">
        <f t="shared" si="36"/>
        <v>59.971230141917289</v>
      </c>
      <c r="O617" s="196">
        <f ca="1">IF($L617=1,'Census Tract'!J613*'DAC Adjustment'!$O$5,'Census Tract'!J613)</f>
        <v>0.49828406551411825</v>
      </c>
      <c r="P617" s="196">
        <f ca="1">IF($L617=1,'Census Tract'!K613*'DAC Adjustment'!$O$5,'Census Tract'!K613)</f>
        <v>2.4762577151220682</v>
      </c>
      <c r="Q617" s="196">
        <f ca="1">IF($L617=1,'Census Tract'!L613*'DAC Adjustment'!$O$5,'Census Tract'!L613)</f>
        <v>11.394213363282102</v>
      </c>
      <c r="R617" s="196">
        <f ca="1">IF($L617=1,'Census Tract'!M613*'DAC Adjustment'!$O$5,'Census Tract'!M613)</f>
        <v>24.747433882895081</v>
      </c>
      <c r="S617" s="196">
        <f ca="1">IF($L617=1,'Census Tract'!N613*'DAC Adjustment'!$O$5,'Census Tract'!N613)</f>
        <v>0.76060568794988337</v>
      </c>
      <c r="T617" s="196">
        <f ca="1">IF($L617=1,'Census Tract'!O613*'DAC Adjustment'!$O$5,'Census Tract'!O613)</f>
        <v>3.6194073051227154</v>
      </c>
      <c r="U617" s="196">
        <f ca="1">IF($L617=1,'Census Tract'!P613*'DAC Adjustment'!$O$5,'Census Tract'!P613)</f>
        <v>16.507358226506895</v>
      </c>
      <c r="V617" s="196">
        <f ca="1">IF($L617=1,'Census Tract'!Q613*'DAC Adjustment'!$O$5,'Census Tract'!Q613)</f>
        <v>35.804750248318463</v>
      </c>
      <c r="W617" s="196">
        <f ca="1">IF($L617=1,'Census Tract'!R613*'DAC Adjustment'!$O$5,'Census Tract'!R613)</f>
        <v>0.31666553466012654</v>
      </c>
      <c r="X617" s="196">
        <f ca="1">IF($L617=1,'Census Tract'!S613*'DAC Adjustment'!$O$5,'Census Tract'!S613)</f>
        <v>1.504204139816806</v>
      </c>
      <c r="Y617" s="196">
        <f ca="1">IF($L617=1,'Census Tract'!T613*'DAC Adjustment'!$O$5,'Census Tract'!T613)</f>
        <v>6.6000210881461179</v>
      </c>
      <c r="Z617" s="197">
        <f ca="1">IF($L617=1,'Census Tract'!U613*'DAC Adjustment'!$O$5,'Census Tract'!U613)</f>
        <v>14.178848029020118</v>
      </c>
    </row>
    <row r="618" spans="1:26" x14ac:dyDescent="0.25">
      <c r="A618" s="193">
        <v>51</v>
      </c>
      <c r="B618" s="53" t="s">
        <v>52</v>
      </c>
      <c r="C618" s="173">
        <v>41051003602</v>
      </c>
      <c r="D618" s="53">
        <v>6884</v>
      </c>
      <c r="E618" s="173">
        <f t="shared" si="37"/>
        <v>804606</v>
      </c>
      <c r="F618" s="53">
        <v>590062</v>
      </c>
      <c r="G618" s="53">
        <v>11048</v>
      </c>
      <c r="H618" s="53">
        <v>1708</v>
      </c>
      <c r="I618" s="53">
        <v>111959</v>
      </c>
      <c r="J618" s="194">
        <f t="shared" si="38"/>
        <v>0</v>
      </c>
      <c r="K618" s="172">
        <f>VLOOKUP($C618,'DAC Definition'!$A$6:$D$834,MATCH('DAC Definition'!$A$3,'DAC Definition'!$A$6:$D$6,0),FALSE)</f>
        <v>0</v>
      </c>
      <c r="L618" s="172">
        <f t="shared" si="39"/>
        <v>0</v>
      </c>
      <c r="M618" s="173">
        <f>'Census Tract'!G614</f>
        <v>4418</v>
      </c>
      <c r="N618" s="195">
        <f t="shared" si="36"/>
        <v>82.720229399622411</v>
      </c>
      <c r="O618" s="196">
        <f ca="1">IF($L618=1,'Census Tract'!J614*'DAC Adjustment'!$O$5,'Census Tract'!J614)</f>
        <v>0.79925765684475647</v>
      </c>
      <c r="P618" s="196">
        <f ca="1">IF($L618=1,'Census Tract'!K614*'DAC Adjustment'!$O$5,'Census Tract'!K614)</f>
        <v>3.9719671490802217</v>
      </c>
      <c r="Q618" s="196">
        <f ca="1">IF($L618=1,'Census Tract'!L614*'DAC Adjustment'!$O$5,'Census Tract'!L614)</f>
        <v>18.276547264118829</v>
      </c>
      <c r="R618" s="196">
        <f ca="1">IF($L618=1,'Census Tract'!M614*'DAC Adjustment'!$O$5,'Census Tract'!M614)</f>
        <v>39.695381384020649</v>
      </c>
      <c r="S618" s="196">
        <f ca="1">IF($L618=1,'Census Tract'!N614*'DAC Adjustment'!$O$5,'Census Tract'!N614)</f>
        <v>1.0491276707344941</v>
      </c>
      <c r="T618" s="196">
        <f ca="1">IF($L618=1,'Census Tract'!O614*'DAC Adjustment'!$O$5,'Census Tract'!O614)</f>
        <v>4.9923638695073853</v>
      </c>
      <c r="U618" s="196">
        <f ca="1">IF($L618=1,'Census Tract'!P614*'DAC Adjustment'!$O$5,'Census Tract'!P614)</f>
        <v>22.769125396411948</v>
      </c>
      <c r="V618" s="196">
        <f ca="1">IF($L618=1,'Census Tract'!Q614*'DAC Adjustment'!$O$5,'Census Tract'!Q614)</f>
        <v>49.386633342825782</v>
      </c>
      <c r="W618" s="196">
        <f ca="1">IF($L618=1,'Census Tract'!R614*'DAC Adjustment'!$O$5,'Census Tract'!R614)</f>
        <v>0.43678686610316553</v>
      </c>
      <c r="X618" s="196">
        <f ca="1">IF($L618=1,'Census Tract'!S614*'DAC Adjustment'!$O$5,'Census Tract'!S614)</f>
        <v>2.0747967186108802</v>
      </c>
      <c r="Y618" s="196">
        <f ca="1">IF($L618=1,'Census Tract'!T614*'DAC Adjustment'!$O$5,'Census Tract'!T614)</f>
        <v>9.103619471567141</v>
      </c>
      <c r="Z618" s="197">
        <f ca="1">IF($L618=1,'Census Tract'!U614*'DAC Adjustment'!$O$5,'Census Tract'!U614)</f>
        <v>19.55733705657536</v>
      </c>
    </row>
    <row r="619" spans="1:26" x14ac:dyDescent="0.25">
      <c r="A619" s="193">
        <v>51</v>
      </c>
      <c r="B619" s="53" t="s">
        <v>52</v>
      </c>
      <c r="C619" s="173">
        <v>41051006300</v>
      </c>
      <c r="D619" s="53">
        <v>5585</v>
      </c>
      <c r="E619" s="173">
        <f t="shared" si="37"/>
        <v>804606</v>
      </c>
      <c r="F619" s="53">
        <v>590062</v>
      </c>
      <c r="G619" s="53">
        <v>11048</v>
      </c>
      <c r="H619" s="53">
        <v>1708</v>
      </c>
      <c r="I619" s="53">
        <v>130568</v>
      </c>
      <c r="J619" s="194">
        <f t="shared" si="38"/>
        <v>0</v>
      </c>
      <c r="K619" s="172">
        <f>VLOOKUP($C619,'DAC Definition'!$A$6:$D$834,MATCH('DAC Definition'!$A$3,'DAC Definition'!$A$6:$D$6,0),FALSE)</f>
        <v>0</v>
      </c>
      <c r="L619" s="172">
        <f t="shared" si="39"/>
        <v>0</v>
      </c>
      <c r="M619" s="173">
        <f>'Census Tract'!G615</f>
        <v>3874</v>
      </c>
      <c r="N619" s="195">
        <f t="shared" si="36"/>
        <v>72.534669238147856</v>
      </c>
      <c r="O619" s="196">
        <f ca="1">IF($L619=1,'Census Tract'!J615*'DAC Adjustment'!$O$5,'Census Tract'!J615)</f>
        <v>0.52682898183000237</v>
      </c>
      <c r="P619" s="196">
        <f ca="1">IF($L619=1,'Census Tract'!K615*'DAC Adjustment'!$O$5,'Census Tract'!K615)</f>
        <v>2.6181136847320756</v>
      </c>
      <c r="Q619" s="196">
        <f ca="1">IF($L619=1,'Census Tract'!L615*'DAC Adjustment'!$O$5,'Census Tract'!L615)</f>
        <v>12.046947194143488</v>
      </c>
      <c r="R619" s="196">
        <f ca="1">IF($L619=1,'Census Tract'!M615*'DAC Adjustment'!$O$5,'Census Tract'!M615)</f>
        <v>26.165126075181529</v>
      </c>
      <c r="S619" s="196">
        <f ca="1">IF($L619=1,'Census Tract'!N615*'DAC Adjustment'!$O$5,'Census Tract'!N615)</f>
        <v>0.91994581177578783</v>
      </c>
      <c r="T619" s="196">
        <f ca="1">IF($L619=1,'Census Tract'!O615*'DAC Adjustment'!$O$5,'Census Tract'!O615)</f>
        <v>4.3776409303919452</v>
      </c>
      <c r="U619" s="196">
        <f ca="1">IF($L619=1,'Census Tract'!P615*'DAC Adjustment'!$O$5,'Census Tract'!P615)</f>
        <v>19.965502894001787</v>
      </c>
      <c r="V619" s="196">
        <f ca="1">IF($L619=1,'Census Tract'!Q615*'DAC Adjustment'!$O$5,'Census Tract'!Q615)</f>
        <v>43.30552683795996</v>
      </c>
      <c r="W619" s="196">
        <f ca="1">IF($L619=1,'Census Tract'!R615*'DAC Adjustment'!$O$5,'Census Tract'!R615)</f>
        <v>0.38300414651056214</v>
      </c>
      <c r="X619" s="196">
        <f ca="1">IF($L619=1,'Census Tract'!S615*'DAC Adjustment'!$O$5,'Census Tract'!S615)</f>
        <v>1.8193215228380604</v>
      </c>
      <c r="Y619" s="196">
        <f ca="1">IF($L619=1,'Census Tract'!T615*'DAC Adjustment'!$O$5,'Census Tract'!T615)</f>
        <v>7.9826667797308977</v>
      </c>
      <c r="Z619" s="197">
        <f ca="1">IF($L619=1,'Census Tract'!U615*'DAC Adjustment'!$O$5,'Census Tract'!U615)</f>
        <v>17.149190529011534</v>
      </c>
    </row>
    <row r="620" spans="1:26" x14ac:dyDescent="0.25">
      <c r="A620" s="193">
        <v>51</v>
      </c>
      <c r="B620" s="53" t="s">
        <v>52</v>
      </c>
      <c r="C620" s="173">
        <v>41051001500</v>
      </c>
      <c r="D620" s="53">
        <v>3648</v>
      </c>
      <c r="E620" s="173">
        <f t="shared" si="37"/>
        <v>804606</v>
      </c>
      <c r="F620" s="53">
        <v>590062</v>
      </c>
      <c r="G620" s="53">
        <v>11048</v>
      </c>
      <c r="H620" s="53">
        <v>1708</v>
      </c>
      <c r="I620" s="53">
        <v>104643</v>
      </c>
      <c r="J620" s="194">
        <f t="shared" si="38"/>
        <v>0</v>
      </c>
      <c r="K620" s="172">
        <f>VLOOKUP($C620,'DAC Definition'!$A$6:$D$834,MATCH('DAC Definition'!$A$3,'DAC Definition'!$A$6:$D$6,0),FALSE)</f>
        <v>0</v>
      </c>
      <c r="L620" s="172">
        <f t="shared" si="39"/>
        <v>0</v>
      </c>
      <c r="M620" s="173">
        <f>'Census Tract'!G616</f>
        <v>2357</v>
      </c>
      <c r="N620" s="195">
        <f t="shared" si="36"/>
        <v>44.131186214330022</v>
      </c>
      <c r="O620" s="196">
        <f ca="1">IF($L620=1,'Census Tract'!J616*'DAC Adjustment'!$O$5,'Census Tract'!J616)</f>
        <v>0.21183332634419297</v>
      </c>
      <c r="P620" s="196">
        <f ca="1">IF($L620=1,'Census Tract'!K616*'DAC Adjustment'!$O$5,'Census Tract'!K616)</f>
        <v>1.0527206165795324</v>
      </c>
      <c r="Q620" s="196">
        <f ca="1">IF($L620=1,'Census Tract'!L616*'DAC Adjustment'!$O$5,'Census Tract'!L616)</f>
        <v>4.8439721132345008</v>
      </c>
      <c r="R620" s="196">
        <f ca="1">IF($L620=1,'Census Tract'!M616*'DAC Adjustment'!$O$5,'Census Tract'!M616)</f>
        <v>10.520768374336299</v>
      </c>
      <c r="S620" s="196">
        <f ca="1">IF($L620=1,'Census Tract'!N616*'DAC Adjustment'!$O$5,'Census Tract'!N616)</f>
        <v>0.55970889993689521</v>
      </c>
      <c r="T620" s="196">
        <f ca="1">IF($L620=1,'Census Tract'!O616*'DAC Adjustment'!$O$5,'Census Tract'!O616)</f>
        <v>2.6634227343659824</v>
      </c>
      <c r="U620" s="196">
        <f ca="1">IF($L620=1,'Census Tract'!P616*'DAC Adjustment'!$O$5,'Census Tract'!P616)</f>
        <v>12.14731293783227</v>
      </c>
      <c r="V620" s="196">
        <f ca="1">IF($L620=1,'Census Tract'!Q616*'DAC Adjustment'!$O$5,'Census Tract'!Q616)</f>
        <v>26.347735352883745</v>
      </c>
      <c r="W620" s="196">
        <f ca="1">IF($L620=1,'Census Tract'!R616*'DAC Adjustment'!$O$5,'Census Tract'!R616)</f>
        <v>0.23302549647015874</v>
      </c>
      <c r="X620" s="196">
        <f ca="1">IF($L620=1,'Census Tract'!S616*'DAC Adjustment'!$O$5,'Census Tract'!S616)</f>
        <v>1.1069026405083398</v>
      </c>
      <c r="Y620" s="196">
        <f ca="1">IF($L620=1,'Census Tract'!T616*'DAC Adjustment'!$O$5,'Census Tract'!T616)</f>
        <v>4.8567748063566665</v>
      </c>
      <c r="Z620" s="197">
        <f ca="1">IF($L620=1,'Census Tract'!U616*'DAC Adjustment'!$O$5,'Census Tract'!U616)</f>
        <v>10.433826039463137</v>
      </c>
    </row>
    <row r="621" spans="1:26" x14ac:dyDescent="0.25">
      <c r="A621" s="193">
        <v>51</v>
      </c>
      <c r="B621" s="53" t="s">
        <v>52</v>
      </c>
      <c r="C621" s="173">
        <v>41051005800</v>
      </c>
      <c r="D621" s="53">
        <v>4801</v>
      </c>
      <c r="E621" s="173">
        <f t="shared" si="37"/>
        <v>804606</v>
      </c>
      <c r="F621" s="53">
        <v>590062</v>
      </c>
      <c r="G621" s="53">
        <v>11048</v>
      </c>
      <c r="H621" s="53">
        <v>1708</v>
      </c>
      <c r="I621" s="53">
        <v>103304</v>
      </c>
      <c r="J621" s="194">
        <f t="shared" si="38"/>
        <v>0</v>
      </c>
      <c r="K621" s="172">
        <f>VLOOKUP($C621,'DAC Definition'!$A$6:$D$834,MATCH('DAC Definition'!$A$3,'DAC Definition'!$A$6:$D$6,0),FALSE)</f>
        <v>0</v>
      </c>
      <c r="L621" s="172">
        <f t="shared" si="39"/>
        <v>0</v>
      </c>
      <c r="M621" s="173">
        <f>'Census Tract'!G617</f>
        <v>3586</v>
      </c>
      <c r="N621" s="195">
        <f t="shared" si="36"/>
        <v>67.142313858543673</v>
      </c>
      <c r="O621" s="196">
        <f ca="1">IF($L621=1,'Census Tract'!J617*'DAC Adjustment'!$O$5,'Census Tract'!J617)</f>
        <v>11.750990550038978</v>
      </c>
      <c r="P621" s="196">
        <f ca="1">IF($L621=1,'Census Tract'!K617*'DAC Adjustment'!$O$5,'Census Tract'!K617)</f>
        <v>58.397374156119923</v>
      </c>
      <c r="Q621" s="196">
        <f ca="1">IF($L621=1,'Census Tract'!L617*'DAC Adjustment'!$O$5,'Census Tract'!L617)</f>
        <v>268.70876037127084</v>
      </c>
      <c r="R621" s="196">
        <f ca="1">IF($L621=1,'Census Tract'!M617*'DAC Adjustment'!$O$5,'Census Tract'!M617)</f>
        <v>583.61661915792263</v>
      </c>
      <c r="S621" s="196">
        <f ca="1">IF($L621=1,'Census Tract'!N617*'DAC Adjustment'!$O$5,'Census Tract'!N617)</f>
        <v>0.85155541585647265</v>
      </c>
      <c r="T621" s="196">
        <f ca="1">IF($L621=1,'Census Tract'!O617*'DAC Adjustment'!$O$5,'Census Tract'!O617)</f>
        <v>4.0521993743896534</v>
      </c>
      <c r="U621" s="196">
        <f ca="1">IF($L621=1,'Census Tract'!P617*'DAC Adjustment'!$O$5,'Census Tract'!P617)</f>
        <v>18.481232157431702</v>
      </c>
      <c r="V621" s="196">
        <f ca="1">IF($L621=1,'Census Tract'!Q617*'DAC Adjustment'!$O$5,'Census Tract'!Q617)</f>
        <v>40.086117511854518</v>
      </c>
      <c r="W621" s="196">
        <f ca="1">IF($L621=1,'Census Tract'!R617*'DAC Adjustment'!$O$5,'Census Tract'!R617)</f>
        <v>0.35453094202036028</v>
      </c>
      <c r="X621" s="196">
        <f ca="1">IF($L621=1,'Census Tract'!S617*'DAC Adjustment'!$O$5,'Census Tract'!S617)</f>
        <v>1.6840699486053909</v>
      </c>
      <c r="Y621" s="196">
        <f ca="1">IF($L621=1,'Census Tract'!T617*'DAC Adjustment'!$O$5,'Census Tract'!T617)</f>
        <v>7.3892212369940626</v>
      </c>
      <c r="Z621" s="197">
        <f ca="1">IF($L621=1,'Census Tract'!U617*'DAC Adjustment'!$O$5,'Census Tract'!U617)</f>
        <v>15.874289426183626</v>
      </c>
    </row>
    <row r="622" spans="1:26" x14ac:dyDescent="0.25">
      <c r="A622" s="193">
        <v>51</v>
      </c>
      <c r="B622" s="53" t="s">
        <v>52</v>
      </c>
      <c r="C622" s="173">
        <v>41051008202</v>
      </c>
      <c r="D622" s="53">
        <v>8848</v>
      </c>
      <c r="E622" s="173">
        <f t="shared" si="37"/>
        <v>804606</v>
      </c>
      <c r="F622" s="53">
        <v>590062</v>
      </c>
      <c r="G622" s="53">
        <v>11048</v>
      </c>
      <c r="H622" s="53">
        <v>1708</v>
      </c>
      <c r="I622" s="53">
        <v>50933</v>
      </c>
      <c r="J622" s="194">
        <f t="shared" si="38"/>
        <v>0</v>
      </c>
      <c r="K622" s="172">
        <f>VLOOKUP($C622,'DAC Definition'!$A$6:$D$834,MATCH('DAC Definition'!$A$3,'DAC Definition'!$A$6:$D$6,0),FALSE)</f>
        <v>1</v>
      </c>
      <c r="L622" s="172">
        <f t="shared" si="39"/>
        <v>0</v>
      </c>
      <c r="M622" s="173">
        <f>'Census Tract'!G618</f>
        <v>4589</v>
      </c>
      <c r="N622" s="195">
        <f t="shared" si="36"/>
        <v>85.921940406262394</v>
      </c>
      <c r="O622" s="196">
        <f ca="1">IF($L622=1,'Census Tract'!J618*'DAC Adjustment'!$O$5,'Census Tract'!J618)</f>
        <v>1.5955105856562619</v>
      </c>
      <c r="P622" s="196">
        <f ca="1">IF($L622=1,'Census Tract'!K618*'DAC Adjustment'!$O$5,'Census Tract'!K618)</f>
        <v>7.9290020908330741</v>
      </c>
      <c r="Q622" s="196">
        <f ca="1">IF($L622=1,'Census Tract'!L618*'DAC Adjustment'!$O$5,'Census Tract'!L618)</f>
        <v>36.484385703936454</v>
      </c>
      <c r="R622" s="196">
        <f ca="1">IF($L622=1,'Census Tract'!M618*'DAC Adjustment'!$O$5,'Census Tract'!M618)</f>
        <v>79.241532010958508</v>
      </c>
      <c r="S622" s="196">
        <f ca="1">IF($L622=1,'Census Tract'!N618*'DAC Adjustment'!$O$5,'Census Tract'!N618)</f>
        <v>1.0897344683115877</v>
      </c>
      <c r="T622" s="196">
        <f ca="1">IF($L622=1,'Census Tract'!O618*'DAC Adjustment'!$O$5,'Census Tract'!O618)</f>
        <v>5.1855947933837472</v>
      </c>
      <c r="U622" s="196">
        <f ca="1">IF($L622=1,'Census Tract'!P618*'DAC Adjustment'!$O$5,'Census Tract'!P618)</f>
        <v>23.650411146250438</v>
      </c>
      <c r="V622" s="196">
        <f ca="1">IF($L622=1,'Census Tract'!Q618*'DAC Adjustment'!$O$5,'Census Tract'!Q618)</f>
        <v>51.29815763020089</v>
      </c>
      <c r="W622" s="196">
        <f ca="1">IF($L622=1,'Census Tract'!R618*'DAC Adjustment'!$O$5,'Census Tract'!R618)</f>
        <v>0.45369283126922294</v>
      </c>
      <c r="X622" s="196">
        <f ca="1">IF($L622=1,'Census Tract'!S618*'DAC Adjustment'!$O$5,'Census Tract'!S618)</f>
        <v>2.1551023408115282</v>
      </c>
      <c r="Y622" s="196">
        <f ca="1">IF($L622=1,'Census Tract'!T618*'DAC Adjustment'!$O$5,'Census Tract'!T618)</f>
        <v>9.4559777625671373</v>
      </c>
      <c r="Z622" s="197">
        <f ca="1">IF($L622=1,'Census Tract'!U618*'DAC Adjustment'!$O$5,'Census Tract'!U618)</f>
        <v>20.314309586379437</v>
      </c>
    </row>
    <row r="623" spans="1:26" x14ac:dyDescent="0.25">
      <c r="A623" s="193">
        <v>51</v>
      </c>
      <c r="B623" s="53" t="s">
        <v>52</v>
      </c>
      <c r="C623" s="173">
        <v>41051010100</v>
      </c>
      <c r="D623" s="53">
        <v>8711</v>
      </c>
      <c r="E623" s="173">
        <f t="shared" si="37"/>
        <v>804606</v>
      </c>
      <c r="F623" s="53">
        <v>590062</v>
      </c>
      <c r="G623" s="53">
        <v>11048</v>
      </c>
      <c r="H623" s="53">
        <v>1708</v>
      </c>
      <c r="I623" s="53">
        <v>55032</v>
      </c>
      <c r="J623" s="194">
        <f t="shared" si="38"/>
        <v>0</v>
      </c>
      <c r="K623" s="172">
        <f>VLOOKUP($C623,'DAC Definition'!$A$6:$D$834,MATCH('DAC Definition'!$A$3,'DAC Definition'!$A$6:$D$6,0),FALSE)</f>
        <v>0</v>
      </c>
      <c r="L623" s="172">
        <f t="shared" si="39"/>
        <v>0</v>
      </c>
      <c r="M623" s="173">
        <f>'Census Tract'!G619</f>
        <v>6209</v>
      </c>
      <c r="N623" s="195">
        <f t="shared" si="36"/>
        <v>116.25393941653589</v>
      </c>
      <c r="O623" s="196">
        <f ca="1">IF($L623=1,'Census Tract'!J619*'DAC Adjustment'!$O$5,'Census Tract'!J619)</f>
        <v>1.5794853694789235</v>
      </c>
      <c r="P623" s="196">
        <f ca="1">IF($L623=1,'Census Tract'!K619*'DAC Adjustment'!$O$5,'Census Tract'!K619)</f>
        <v>7.8493636517537713</v>
      </c>
      <c r="Q623" s="196">
        <f ca="1">IF($L623=1,'Census Tract'!L619*'DAC Adjustment'!$O$5,'Census Tract'!L619)</f>
        <v>36.117938640996726</v>
      </c>
      <c r="R623" s="196">
        <f ca="1">IF($L623=1,'Census Tract'!M619*'DAC Adjustment'!$O$5,'Census Tract'!M619)</f>
        <v>78.445634639850326</v>
      </c>
      <c r="S623" s="196">
        <f ca="1">IF($L623=1,'Census Tract'!N619*'DAC Adjustment'!$O$5,'Census Tract'!N619)</f>
        <v>1.4744304453577353</v>
      </c>
      <c r="T623" s="196">
        <f ca="1">IF($L623=1,'Census Tract'!O619*'DAC Adjustment'!$O$5,'Census Tract'!O619)</f>
        <v>7.0162035458966407</v>
      </c>
      <c r="U623" s="196">
        <f ca="1">IF($L623=1,'Census Tract'!P619*'DAC Adjustment'!$O$5,'Census Tract'!P619)</f>
        <v>31.999434039457174</v>
      </c>
      <c r="V623" s="196">
        <f ca="1">IF($L623=1,'Census Tract'!Q619*'DAC Adjustment'!$O$5,'Census Tract'!Q619)</f>
        <v>69.407335089543977</v>
      </c>
      <c r="W623" s="196">
        <f ca="1">IF($L623=1,'Census Tract'!R619*'DAC Adjustment'!$O$5,'Census Tract'!R619)</f>
        <v>0.61385460652660817</v>
      </c>
      <c r="X623" s="196">
        <f ca="1">IF($L623=1,'Census Tract'!S619*'DAC Adjustment'!$O$5,'Census Tract'!S619)</f>
        <v>2.9158924458702935</v>
      </c>
      <c r="Y623" s="196">
        <f ca="1">IF($L623=1,'Census Tract'!T619*'DAC Adjustment'!$O$5,'Census Tract'!T619)</f>
        <v>12.794108940461832</v>
      </c>
      <c r="Z623" s="197">
        <f ca="1">IF($L623=1,'Census Tract'!U619*'DAC Adjustment'!$O$5,'Census Tract'!U619)</f>
        <v>27.485628289786426</v>
      </c>
    </row>
    <row r="624" spans="1:26" x14ac:dyDescent="0.25">
      <c r="A624" s="193">
        <v>51</v>
      </c>
      <c r="B624" s="53" t="s">
        <v>52</v>
      </c>
      <c r="C624" s="173">
        <v>41051002502</v>
      </c>
      <c r="D624" s="53">
        <v>4774</v>
      </c>
      <c r="E624" s="173">
        <f t="shared" si="37"/>
        <v>804606</v>
      </c>
      <c r="F624" s="53">
        <v>590062</v>
      </c>
      <c r="G624" s="53">
        <v>11048</v>
      </c>
      <c r="H624" s="53">
        <v>1708</v>
      </c>
      <c r="I624" s="53">
        <v>69413</v>
      </c>
      <c r="J624" s="194">
        <f t="shared" si="38"/>
        <v>0</v>
      </c>
      <c r="K624" s="172">
        <f>VLOOKUP($C624,'DAC Definition'!$A$6:$D$834,MATCH('DAC Definition'!$A$3,'DAC Definition'!$A$6:$D$6,0),FALSE)</f>
        <v>0</v>
      </c>
      <c r="L624" s="172">
        <f t="shared" si="39"/>
        <v>0</v>
      </c>
      <c r="M624" s="173">
        <f>'Census Tract'!G620</f>
        <v>2999</v>
      </c>
      <c r="N624" s="195">
        <f t="shared" si="36"/>
        <v>56.151645081364329</v>
      </c>
      <c r="O624" s="196">
        <f ca="1">IF($L624=1,'Census Tract'!J620*'DAC Adjustment'!$O$5,'Census Tract'!J620)</f>
        <v>1.0241114713330368</v>
      </c>
      <c r="P624" s="196">
        <f ca="1">IF($L624=1,'Census Tract'!K620*'DAC Adjustment'!$O$5,'Census Tract'!K620)</f>
        <v>5.0893939974116869</v>
      </c>
      <c r="Q624" s="196">
        <f ca="1">IF($L624=1,'Census Tract'!L620*'DAC Adjustment'!$O$5,'Census Tract'!L620)</f>
        <v>23.418257615991855</v>
      </c>
      <c r="R624" s="196">
        <f ca="1">IF($L624=1,'Census Tract'!M620*'DAC Adjustment'!$O$5,'Census Tract'!M620)</f>
        <v>50.862816372382348</v>
      </c>
      <c r="S624" s="196">
        <f ca="1">IF($L624=1,'Census Tract'!N620*'DAC Adjustment'!$O$5,'Census Tract'!N620)</f>
        <v>0.71216249084036853</v>
      </c>
      <c r="T624" s="196">
        <f ca="1">IF($L624=1,'Census Tract'!O620*'DAC Adjustment'!$O$5,'Census Tract'!O620)</f>
        <v>3.3888862029544256</v>
      </c>
      <c r="U624" s="196">
        <f ca="1">IF($L624=1,'Census Tract'!P620*'DAC Adjustment'!$O$5,'Census Tract'!P620)</f>
        <v>15.455999788103087</v>
      </c>
      <c r="V624" s="196">
        <f ca="1">IF($L624=1,'Census Tract'!Q620*'DAC Adjustment'!$O$5,'Census Tract'!Q620)</f>
        <v>33.524335308993784</v>
      </c>
      <c r="W624" s="196">
        <f ca="1">IF($L624=1,'Census Tract'!R620*'DAC Adjustment'!$O$5,'Census Tract'!R620)</f>
        <v>0.29649701481290031</v>
      </c>
      <c r="X624" s="196">
        <f ca="1">IF($L624=1,'Census Tract'!S620*'DAC Adjustment'!$O$5,'Census Tract'!S620)</f>
        <v>1.4084009414019987</v>
      </c>
      <c r="Y624" s="196">
        <f ca="1">IF($L624=1,'Census Tract'!T620*'DAC Adjustment'!$O$5,'Census Tract'!T620)</f>
        <v>6.1796638287075281</v>
      </c>
      <c r="Z624" s="197">
        <f ca="1">IF($L624=1,'Census Tract'!U620*'DAC Adjustment'!$O$5,'Census Tract'!U620)</f>
        <v>13.275793081183684</v>
      </c>
    </row>
    <row r="625" spans="1:26" x14ac:dyDescent="0.25">
      <c r="A625" s="193">
        <v>51</v>
      </c>
      <c r="B625" s="53" t="s">
        <v>52</v>
      </c>
      <c r="C625" s="173">
        <v>41051006601</v>
      </c>
      <c r="D625" s="53">
        <v>2538</v>
      </c>
      <c r="E625" s="173">
        <f t="shared" si="37"/>
        <v>804606</v>
      </c>
      <c r="F625" s="53">
        <v>590062</v>
      </c>
      <c r="G625" s="53">
        <v>11048</v>
      </c>
      <c r="H625" s="53">
        <v>1708</v>
      </c>
      <c r="I625" s="53">
        <v>108173</v>
      </c>
      <c r="J625" s="194">
        <f t="shared" si="38"/>
        <v>0</v>
      </c>
      <c r="K625" s="172">
        <f>VLOOKUP($C625,'DAC Definition'!$A$6:$D$834,MATCH('DAC Definition'!$A$3,'DAC Definition'!$A$6:$D$6,0),FALSE)</f>
        <v>0</v>
      </c>
      <c r="L625" s="172">
        <f t="shared" si="39"/>
        <v>0</v>
      </c>
      <c r="M625" s="173">
        <f>'Census Tract'!G621</f>
        <v>1978</v>
      </c>
      <c r="N625" s="195">
        <f t="shared" si="36"/>
        <v>37.034996322420355</v>
      </c>
      <c r="O625" s="196">
        <f ca="1">IF($L625=1,'Census Tract'!J621*'DAC Adjustment'!$O$5,'Census Tract'!J621)</f>
        <v>0.27493261504246325</v>
      </c>
      <c r="P625" s="196">
        <f ca="1">IF($L625=1,'Census Tract'!K621*'DAC Adjustment'!$O$5,'Census Tract'!K621)</f>
        <v>1.3662969704542869</v>
      </c>
      <c r="Q625" s="196">
        <f ca="1">IF($L625=1,'Census Tract'!L621*'DAC Adjustment'!$O$5,'Census Tract'!L621)</f>
        <v>6.2868574235596721</v>
      </c>
      <c r="R625" s="196">
        <f ca="1">IF($L625=1,'Census Tract'!M621*'DAC Adjustment'!$O$5,'Census Tract'!M621)</f>
        <v>13.654614273074774</v>
      </c>
      <c r="S625" s="196">
        <f ca="1">IF($L625=1,'Census Tract'!N621*'DAC Adjustment'!$O$5,'Census Tract'!N621)</f>
        <v>0.46970903864029634</v>
      </c>
      <c r="T625" s="196">
        <f ca="1">IF($L625=1,'Census Tract'!O621*'DAC Adjustment'!$O$5,'Census Tract'!O621)</f>
        <v>2.2351506867101878</v>
      </c>
      <c r="U625" s="196">
        <f ca="1">IF($L625=1,'Census Tract'!P621*'DAC Adjustment'!$O$5,'Census Tract'!P621)</f>
        <v>10.194053878248717</v>
      </c>
      <c r="V625" s="196">
        <f ca="1">IF($L625=1,'Census Tract'!Q621*'DAC Adjustment'!$O$5,'Census Tract'!Q621)</f>
        <v>22.111082107765821</v>
      </c>
      <c r="W625" s="196">
        <f ca="1">IF($L625=1,'Census Tract'!R621*'DAC Adjustment'!$O$5,'Census Tract'!R621)</f>
        <v>0.19555555028340005</v>
      </c>
      <c r="X625" s="196">
        <f ca="1">IF($L625=1,'Census Tract'!S621*'DAC Adjustment'!$O$5,'Census Tract'!S621)</f>
        <v>0.92891532580631986</v>
      </c>
      <c r="Y625" s="196">
        <f ca="1">IF($L625=1,'Census Tract'!T621*'DAC Adjustment'!$O$5,'Census Tract'!T621)</f>
        <v>4.0758169567134006</v>
      </c>
      <c r="Z625" s="197">
        <f ca="1">IF($L625=1,'Census Tract'!U621*'DAC Adjustment'!$O$5,'Census Tract'!U621)</f>
        <v>8.7560916020611277</v>
      </c>
    </row>
    <row r="626" spans="1:26" x14ac:dyDescent="0.25">
      <c r="A626" s="193">
        <v>51</v>
      </c>
      <c r="B626" s="53" t="s">
        <v>52</v>
      </c>
      <c r="C626" s="173">
        <v>41051003601</v>
      </c>
      <c r="D626" s="53">
        <v>5017</v>
      </c>
      <c r="E626" s="173">
        <f t="shared" si="37"/>
        <v>804606</v>
      </c>
      <c r="F626" s="53">
        <v>590062</v>
      </c>
      <c r="G626" s="53">
        <v>11048</v>
      </c>
      <c r="H626" s="53">
        <v>1708</v>
      </c>
      <c r="I626" s="53">
        <v>77576</v>
      </c>
      <c r="J626" s="194">
        <f t="shared" si="38"/>
        <v>0</v>
      </c>
      <c r="K626" s="172">
        <f>VLOOKUP($C626,'DAC Definition'!$A$6:$D$834,MATCH('DAC Definition'!$A$3,'DAC Definition'!$A$6:$D$6,0),FALSE)</f>
        <v>0</v>
      </c>
      <c r="L626" s="172">
        <f t="shared" si="39"/>
        <v>0</v>
      </c>
      <c r="M626" s="173">
        <f>'Census Tract'!G622</f>
        <v>3299</v>
      </c>
      <c r="N626" s="195">
        <f t="shared" si="36"/>
        <v>61.768681935118678</v>
      </c>
      <c r="O626" s="196">
        <f ca="1">IF($L626=1,'Census Tract'!J622*'DAC Adjustment'!$O$5,'Census Tract'!J622)</f>
        <v>0.80226238487800738</v>
      </c>
      <c r="P626" s="196">
        <f ca="1">IF($L626=1,'Census Tract'!K622*'DAC Adjustment'!$O$5,'Census Tract'!K622)</f>
        <v>3.9868993564075907</v>
      </c>
      <c r="Q626" s="196">
        <f ca="1">IF($L626=1,'Census Tract'!L622*'DAC Adjustment'!$O$5,'Census Tract'!L622)</f>
        <v>18.345256088420026</v>
      </c>
      <c r="R626" s="196">
        <f ca="1">IF($L626=1,'Census Tract'!M622*'DAC Adjustment'!$O$5,'Census Tract'!M622)</f>
        <v>39.844612141103433</v>
      </c>
      <c r="S626" s="196">
        <f ca="1">IF($L626=1,'Census Tract'!N622*'DAC Adjustment'!$O$5,'Census Tract'!N622)</f>
        <v>0.78340248658965517</v>
      </c>
      <c r="T626" s="196">
        <f ca="1">IF($L626=1,'Census Tract'!O622*'DAC Adjustment'!$O$5,'Census Tract'!O622)</f>
        <v>3.7278878237901467</v>
      </c>
      <c r="U626" s="196">
        <f ca="1">IF($L626=1,'Census Tract'!P622*'DAC Adjustment'!$O$5,'Census Tract'!P622)</f>
        <v>17.002115138696926</v>
      </c>
      <c r="V626" s="196">
        <f ca="1">IF($L626=1,'Census Tract'!Q622*'DAC Adjustment'!$O$5,'Census Tract'!Q622)</f>
        <v>36.877886690353613</v>
      </c>
      <c r="W626" s="196">
        <f ca="1">IF($L626=1,'Census Tract'!R622*'DAC Adjustment'!$O$5,'Census Tract'!R622)</f>
        <v>0.32615660282352721</v>
      </c>
      <c r="X626" s="196">
        <f ca="1">IF($L626=1,'Census Tract'!S622*'DAC Adjustment'!$O$5,'Census Tract'!S622)</f>
        <v>1.5492879978943628</v>
      </c>
      <c r="Y626" s="196">
        <f ca="1">IF($L626=1,'Census Tract'!T622*'DAC Adjustment'!$O$5,'Census Tract'!T622)</f>
        <v>6.7978362690583971</v>
      </c>
      <c r="Z626" s="197">
        <f ca="1">IF($L626=1,'Census Tract'!U622*'DAC Adjustment'!$O$5,'Census Tract'!U622)</f>
        <v>14.603815063296089</v>
      </c>
    </row>
    <row r="627" spans="1:26" x14ac:dyDescent="0.25">
      <c r="A627" s="193">
        <v>51</v>
      </c>
      <c r="B627" s="53" t="s">
        <v>52</v>
      </c>
      <c r="C627" s="173">
        <v>41051000501</v>
      </c>
      <c r="D627" s="53">
        <v>4327</v>
      </c>
      <c r="E627" s="173">
        <f t="shared" si="37"/>
        <v>804606</v>
      </c>
      <c r="F627" s="53">
        <v>590062</v>
      </c>
      <c r="G627" s="53">
        <v>11048</v>
      </c>
      <c r="H627" s="53">
        <v>1708</v>
      </c>
      <c r="I627" s="53">
        <v>71101</v>
      </c>
      <c r="J627" s="194">
        <f t="shared" si="38"/>
        <v>0</v>
      </c>
      <c r="K627" s="172">
        <f>VLOOKUP($C627,'DAC Definition'!$A$6:$D$834,MATCH('DAC Definition'!$A$3,'DAC Definition'!$A$6:$D$6,0),FALSE)</f>
        <v>0</v>
      </c>
      <c r="L627" s="172">
        <f t="shared" si="39"/>
        <v>0</v>
      </c>
      <c r="M627" s="173">
        <f>'Census Tract'!G623</f>
        <v>2687</v>
      </c>
      <c r="N627" s="195">
        <f t="shared" si="36"/>
        <v>50.309926753459806</v>
      </c>
      <c r="O627" s="196">
        <f ca="1">IF($L627=1,'Census Tract'!J623*'DAC Adjustment'!$O$5,'Census Tract'!J623)</f>
        <v>0.19580811016685451</v>
      </c>
      <c r="P627" s="196">
        <f ca="1">IF($L627=1,'Census Tract'!K623*'DAC Adjustment'!$O$5,'Census Tract'!K623)</f>
        <v>0.97308217750022974</v>
      </c>
      <c r="Q627" s="196">
        <f ca="1">IF($L627=1,'Census Tract'!L623*'DAC Adjustment'!$O$5,'Census Tract'!L623)</f>
        <v>4.4775250502947754</v>
      </c>
      <c r="R627" s="196">
        <f ca="1">IF($L627=1,'Census Tract'!M623*'DAC Adjustment'!$O$5,'Census Tract'!M623)</f>
        <v>9.7248710032281167</v>
      </c>
      <c r="S627" s="196">
        <f ca="1">IF($L627=1,'Census Tract'!N623*'DAC Adjustment'!$O$5,'Census Tract'!N623)</f>
        <v>0.63807289526111044</v>
      </c>
      <c r="T627" s="196">
        <f ca="1">IF($L627=1,'Census Tract'!O623*'DAC Adjustment'!$O$5,'Census Tract'!O623)</f>
        <v>3.0363245172852755</v>
      </c>
      <c r="U627" s="196">
        <f ca="1">IF($L627=1,'Census Tract'!P623*'DAC Adjustment'!$O$5,'Census Tract'!P623)</f>
        <v>13.848039823485493</v>
      </c>
      <c r="V627" s="196">
        <f ca="1">IF($L627=1,'Census Tract'!Q623*'DAC Adjustment'!$O$5,'Census Tract'!Q623)</f>
        <v>30.036641872379558</v>
      </c>
      <c r="W627" s="196">
        <f ca="1">IF($L627=1,'Census Tract'!R623*'DAC Adjustment'!$O$5,'Census Tract'!R623)</f>
        <v>0.2656510432818483</v>
      </c>
      <c r="X627" s="196">
        <f ca="1">IF($L627=1,'Census Tract'!S623*'DAC Adjustment'!$O$5,'Census Tract'!S623)</f>
        <v>1.2618784026499401</v>
      </c>
      <c r="Y627" s="196">
        <f ca="1">IF($L627=1,'Census Tract'!T623*'DAC Adjustment'!$O$5,'Census Tract'!T623)</f>
        <v>5.5367644907426232</v>
      </c>
      <c r="Z627" s="197">
        <f ca="1">IF($L627=1,'Census Tract'!U623*'DAC Adjustment'!$O$5,'Census Tract'!U623)</f>
        <v>11.894650219786781</v>
      </c>
    </row>
    <row r="628" spans="1:26" x14ac:dyDescent="0.25">
      <c r="A628" s="193">
        <v>51</v>
      </c>
      <c r="B628" s="53" t="s">
        <v>52</v>
      </c>
      <c r="C628" s="173">
        <v>41051003702</v>
      </c>
      <c r="D628" s="53">
        <v>2643</v>
      </c>
      <c r="E628" s="173">
        <f t="shared" si="37"/>
        <v>804606</v>
      </c>
      <c r="F628" s="53">
        <v>590062</v>
      </c>
      <c r="G628" s="53">
        <v>11048</v>
      </c>
      <c r="H628" s="53">
        <v>1708</v>
      </c>
      <c r="I628" s="53">
        <v>89931</v>
      </c>
      <c r="J628" s="194">
        <f t="shared" si="38"/>
        <v>0</v>
      </c>
      <c r="K628" s="172">
        <f>VLOOKUP($C628,'DAC Definition'!$A$6:$D$834,MATCH('DAC Definition'!$A$3,'DAC Definition'!$A$6:$D$6,0),FALSE)</f>
        <v>0</v>
      </c>
      <c r="L628" s="172">
        <f t="shared" si="39"/>
        <v>0</v>
      </c>
      <c r="M628" s="173">
        <f>'Census Tract'!G624</f>
        <v>1625</v>
      </c>
      <c r="N628" s="195">
        <f t="shared" si="36"/>
        <v>30.425616291169401</v>
      </c>
      <c r="O628" s="196">
        <f ca="1">IF($L628=1,'Census Tract'!J624*'DAC Adjustment'!$O$5,'Census Tract'!J624)</f>
        <v>0.52432504180229322</v>
      </c>
      <c r="P628" s="196">
        <f ca="1">IF($L628=1,'Census Tract'!K624*'DAC Adjustment'!$O$5,'Census Tract'!K624)</f>
        <v>2.6056701786259349</v>
      </c>
      <c r="Q628" s="196">
        <f ca="1">IF($L628=1,'Census Tract'!L624*'DAC Adjustment'!$O$5,'Census Tract'!L624)</f>
        <v>11.989689840559157</v>
      </c>
      <c r="R628" s="196">
        <f ca="1">IF($L628=1,'Census Tract'!M624*'DAC Adjustment'!$O$5,'Census Tract'!M624)</f>
        <v>26.040767110945879</v>
      </c>
      <c r="S628" s="196">
        <f ca="1">IF($L628=1,'Census Tract'!N624*'DAC Adjustment'!$O$5,'Census Tract'!N624)</f>
        <v>0.38588331030863582</v>
      </c>
      <c r="T628" s="196">
        <f ca="1">IF($L628=1,'Census Tract'!O624*'DAC Adjustment'!$O$5,'Census Tract'!O624)</f>
        <v>1.8362587795268228</v>
      </c>
      <c r="U628" s="196">
        <f ca="1">IF($L628=1,'Census Tract'!P624*'DAC Adjustment'!$O$5,'Census Tract'!P624)</f>
        <v>8.3747914823832996</v>
      </c>
      <c r="V628" s="196">
        <f ca="1">IF($L628=1,'Census Tract'!Q624*'DAC Adjustment'!$O$5,'Census Tract'!Q624)</f>
        <v>18.165069982365754</v>
      </c>
      <c r="W628" s="196">
        <f ca="1">IF($L628=1,'Census Tract'!R624*'DAC Adjustment'!$O$5,'Census Tract'!R624)</f>
        <v>0.16065610172422906</v>
      </c>
      <c r="X628" s="196">
        <f ca="1">IF($L628=1,'Census Tract'!S624*'DAC Adjustment'!$O$5,'Census Tract'!S624)</f>
        <v>0.76313822266697162</v>
      </c>
      <c r="Y628" s="196">
        <f ca="1">IF($L628=1,'Census Tract'!T624*'DAC Adjustment'!$O$5,'Census Tract'!T624)</f>
        <v>3.3484340519005444</v>
      </c>
      <c r="Z628" s="197">
        <f ca="1">IF($L628=1,'Census Tract'!U624*'DAC Adjustment'!$O$5,'Census Tract'!U624)</f>
        <v>7.1934524031088651</v>
      </c>
    </row>
    <row r="629" spans="1:26" x14ac:dyDescent="0.25">
      <c r="A629" s="193">
        <v>51</v>
      </c>
      <c r="B629" s="53" t="s">
        <v>52</v>
      </c>
      <c r="C629" s="173">
        <v>41051010411</v>
      </c>
      <c r="D629" s="53">
        <v>3492</v>
      </c>
      <c r="E629" s="173">
        <f t="shared" si="37"/>
        <v>804606</v>
      </c>
      <c r="F629" s="53">
        <v>590062</v>
      </c>
      <c r="G629" s="53">
        <v>11048</v>
      </c>
      <c r="H629" s="53">
        <v>1708</v>
      </c>
      <c r="I629" s="53">
        <v>50963</v>
      </c>
      <c r="J629" s="194">
        <f t="shared" si="38"/>
        <v>0</v>
      </c>
      <c r="K629" s="172">
        <f>VLOOKUP($C629,'DAC Definition'!$A$6:$D$834,MATCH('DAC Definition'!$A$3,'DAC Definition'!$A$6:$D$6,0),FALSE)</f>
        <v>0</v>
      </c>
      <c r="L629" s="172">
        <f t="shared" si="39"/>
        <v>0</v>
      </c>
      <c r="M629" s="173">
        <f>'Census Tract'!G625</f>
        <v>2171</v>
      </c>
      <c r="N629" s="195">
        <f t="shared" si="36"/>
        <v>40.648623365002322</v>
      </c>
      <c r="O629" s="196">
        <f ca="1">IF($L629=1,'Census Tract'!J625*'DAC Adjustment'!$O$5,'Census Tract'!J625)</f>
        <v>0.65352834723208475</v>
      </c>
      <c r="P629" s="196">
        <f ca="1">IF($L629=1,'Census Tract'!K625*'DAC Adjustment'!$O$5,'Census Tract'!K625)</f>
        <v>3.2477550937028128</v>
      </c>
      <c r="Q629" s="196">
        <f ca="1">IF($L629=1,'Census Tract'!L625*'DAC Adjustment'!$O$5,'Census Tract'!L625)</f>
        <v>14.944169285510696</v>
      </c>
      <c r="R629" s="196">
        <f ca="1">IF($L629=1,'Census Tract'!M625*'DAC Adjustment'!$O$5,'Census Tract'!M625)</f>
        <v>32.457689665505605</v>
      </c>
      <c r="S629" s="196">
        <f ca="1">IF($L629=1,'Census Tract'!N625*'DAC Adjustment'!$O$5,'Census Tract'!N625)</f>
        <v>0.5155401025723374</v>
      </c>
      <c r="T629" s="196">
        <f ca="1">IF($L629=1,'Census Tract'!O625*'DAC Adjustment'!$O$5,'Census Tract'!O625)</f>
        <v>2.4532417294478353</v>
      </c>
      <c r="U629" s="196">
        <f ca="1">IF($L629=1,'Census Tract'!P625*'DAC Adjustment'!$O$5,'Census Tract'!P625)</f>
        <v>11.188721420464088</v>
      </c>
      <c r="V629" s="196">
        <f ca="1">IF($L629=1,'Census Tract'!Q625*'DAC Adjustment'!$O$5,'Census Tract'!Q625)</f>
        <v>24.268533496440647</v>
      </c>
      <c r="W629" s="196">
        <f ca="1">IF($L629=1,'Census Tract'!R625*'DAC Adjustment'!$O$5,'Census Tract'!R625)</f>
        <v>0.21463655190357003</v>
      </c>
      <c r="X629" s="196">
        <f ca="1">IF($L629=1,'Census Tract'!S625*'DAC Adjustment'!$O$5,'Census Tract'!S625)</f>
        <v>1.019552665483074</v>
      </c>
      <c r="Y629" s="196">
        <f ca="1">IF($L629=1,'Census Tract'!T625*'DAC Adjustment'!$O$5,'Census Tract'!T625)</f>
        <v>4.4735078933391268</v>
      </c>
      <c r="Z629" s="197">
        <f ca="1">IF($L629=1,'Census Tract'!U625*'DAC Adjustment'!$O$5,'Census Tract'!U625)</f>
        <v>9.6104524105534441</v>
      </c>
    </row>
    <row r="630" spans="1:26" x14ac:dyDescent="0.25">
      <c r="A630" s="193">
        <v>51</v>
      </c>
      <c r="B630" s="53" t="s">
        <v>52</v>
      </c>
      <c r="C630" s="173">
        <v>41051004700</v>
      </c>
      <c r="D630" s="53">
        <v>4577</v>
      </c>
      <c r="E630" s="173">
        <f t="shared" si="37"/>
        <v>804606</v>
      </c>
      <c r="F630" s="53">
        <v>590062</v>
      </c>
      <c r="G630" s="53">
        <v>11048</v>
      </c>
      <c r="H630" s="53">
        <v>1708</v>
      </c>
      <c r="I630" s="53">
        <v>62039</v>
      </c>
      <c r="J630" s="194">
        <f t="shared" si="38"/>
        <v>0</v>
      </c>
      <c r="K630" s="172">
        <f>VLOOKUP($C630,'DAC Definition'!$A$6:$D$834,MATCH('DAC Definition'!$A$3,'DAC Definition'!$A$6:$D$6,0),FALSE)</f>
        <v>0</v>
      </c>
      <c r="L630" s="172">
        <f t="shared" si="39"/>
        <v>0</v>
      </c>
      <c r="M630" s="173">
        <f>'Census Tract'!G626</f>
        <v>3221</v>
      </c>
      <c r="N630" s="195">
        <f t="shared" si="36"/>
        <v>60.308252353142557</v>
      </c>
      <c r="O630" s="196">
        <f ca="1">IF($L630=1,'Census Tract'!J626*'DAC Adjustment'!$O$5,'Census Tract'!J626)</f>
        <v>1.1503100487295774</v>
      </c>
      <c r="P630" s="196">
        <f ca="1">IF($L630=1,'Census Tract'!K626*'DAC Adjustment'!$O$5,'Census Tract'!K626)</f>
        <v>5.7165467051611962</v>
      </c>
      <c r="Q630" s="196">
        <f ca="1">IF($L630=1,'Census Tract'!L626*'DAC Adjustment'!$O$5,'Census Tract'!L626)</f>
        <v>26.304028236642196</v>
      </c>
      <c r="R630" s="196">
        <f ca="1">IF($L630=1,'Census Tract'!M626*'DAC Adjustment'!$O$5,'Census Tract'!M626)</f>
        <v>57.13050816985929</v>
      </c>
      <c r="S630" s="196">
        <f ca="1">IF($L630=1,'Census Tract'!N626*'DAC Adjustment'!$O$5,'Census Tract'!N626)</f>
        <v>0.76488008769484062</v>
      </c>
      <c r="T630" s="196">
        <f ca="1">IF($L630=1,'Census Tract'!O626*'DAC Adjustment'!$O$5,'Census Tract'!O626)</f>
        <v>3.6397474023728589</v>
      </c>
      <c r="U630" s="196">
        <f ca="1">IF($L630=1,'Census Tract'!P626*'DAC Adjustment'!$O$5,'Census Tract'!P626)</f>
        <v>16.600125147542528</v>
      </c>
      <c r="V630" s="196">
        <f ca="1">IF($L630=1,'Census Tract'!Q626*'DAC Adjustment'!$O$5,'Census Tract'!Q626)</f>
        <v>36.005963331200057</v>
      </c>
      <c r="W630" s="196">
        <f ca="1">IF($L630=1,'Census Tract'!R626*'DAC Adjustment'!$O$5,'Census Tract'!R626)</f>
        <v>0.31844510994076419</v>
      </c>
      <c r="X630" s="196">
        <f ca="1">IF($L630=1,'Census Tract'!S626*'DAC Adjustment'!$O$5,'Census Tract'!S626)</f>
        <v>1.512657363206348</v>
      </c>
      <c r="Y630" s="196">
        <f ca="1">IF($L630=1,'Census Tract'!T626*'DAC Adjustment'!$O$5,'Census Tract'!T626)</f>
        <v>6.6371114345671707</v>
      </c>
      <c r="Z630" s="197">
        <f ca="1">IF($L630=1,'Census Tract'!U626*'DAC Adjustment'!$O$5,'Census Tract'!U626)</f>
        <v>14.258529347946864</v>
      </c>
    </row>
    <row r="631" spans="1:26" x14ac:dyDescent="0.25">
      <c r="A631" s="193">
        <v>51</v>
      </c>
      <c r="B631" s="53" t="s">
        <v>52</v>
      </c>
      <c r="C631" s="173">
        <v>41051009102</v>
      </c>
      <c r="D631" s="53">
        <v>6926</v>
      </c>
      <c r="E631" s="173">
        <f t="shared" si="37"/>
        <v>804606</v>
      </c>
      <c r="F631" s="53">
        <v>590062</v>
      </c>
      <c r="G631" s="53">
        <v>11048</v>
      </c>
      <c r="H631" s="53">
        <v>1708</v>
      </c>
      <c r="I631" s="53">
        <v>54238</v>
      </c>
      <c r="J631" s="194">
        <f t="shared" si="38"/>
        <v>0</v>
      </c>
      <c r="K631" s="172">
        <f>VLOOKUP($C631,'DAC Definition'!$A$6:$D$834,MATCH('DAC Definition'!$A$3,'DAC Definition'!$A$6:$D$6,0),FALSE)</f>
        <v>0</v>
      </c>
      <c r="L631" s="172">
        <f t="shared" si="39"/>
        <v>0</v>
      </c>
      <c r="M631" s="173">
        <f>'Census Tract'!G627</f>
        <v>4087</v>
      </c>
      <c r="N631" s="195">
        <f t="shared" si="36"/>
        <v>76.522765404313446</v>
      </c>
      <c r="O631" s="196">
        <f ca="1">IF($L631=1,'Census Tract'!J627*'DAC Adjustment'!$O$5,'Census Tract'!J627)</f>
        <v>0.23637193861574252</v>
      </c>
      <c r="P631" s="196">
        <f ca="1">IF($L631=1,'Census Tract'!K627*'DAC Adjustment'!$O$5,'Census Tract'!K627)</f>
        <v>1.1746669764197146</v>
      </c>
      <c r="Q631" s="196">
        <f ca="1">IF($L631=1,'Census Tract'!L627*'DAC Adjustment'!$O$5,'Census Tract'!L627)</f>
        <v>5.4050941783609572</v>
      </c>
      <c r="R631" s="196">
        <f ca="1">IF($L631=1,'Census Tract'!M627*'DAC Adjustment'!$O$5,'Census Tract'!M627)</f>
        <v>11.739486223845706</v>
      </c>
      <c r="S631" s="196">
        <f ca="1">IF($L631=1,'Census Tract'!N627*'DAC Adjustment'!$O$5,'Census Tract'!N627)</f>
        <v>0.97052620875778117</v>
      </c>
      <c r="T631" s="196">
        <f ca="1">IF($L631=1,'Census Tract'!O627*'DAC Adjustment'!$O$5,'Census Tract'!O627)</f>
        <v>4.618332081185307</v>
      </c>
      <c r="U631" s="196">
        <f ca="1">IF($L631=1,'Census Tract'!P627*'DAC Adjustment'!$O$5,'Census Tract'!P627)</f>
        <v>21.06324479292341</v>
      </c>
      <c r="V631" s="196">
        <f ca="1">IF($L631=1,'Census Tract'!Q627*'DAC Adjustment'!$O$5,'Census Tract'!Q627)</f>
        <v>45.686548318725428</v>
      </c>
      <c r="W631" s="196">
        <f ca="1">IF($L631=1,'Census Tract'!R627*'DAC Adjustment'!$O$5,'Census Tract'!R627)</f>
        <v>0.40406245399810714</v>
      </c>
      <c r="X631" s="196">
        <f ca="1">IF($L631=1,'Census Tract'!S627*'DAC Adjustment'!$O$5,'Census Tract'!S627)</f>
        <v>1.9193513329476386</v>
      </c>
      <c r="Y631" s="196">
        <f ca="1">IF($L631=1,'Census Tract'!T627*'DAC Adjustment'!$O$5,'Census Tract'!T627)</f>
        <v>8.4215692123800139</v>
      </c>
      <c r="Z631" s="197">
        <f ca="1">IF($L631=1,'Census Tract'!U627*'DAC Adjustment'!$O$5,'Census Tract'!U627)</f>
        <v>18.092086136311341</v>
      </c>
    </row>
    <row r="632" spans="1:26" x14ac:dyDescent="0.25">
      <c r="A632" s="193">
        <v>51</v>
      </c>
      <c r="B632" s="53" t="s">
        <v>52</v>
      </c>
      <c r="C632" s="173">
        <v>41051003302</v>
      </c>
      <c r="D632" s="53">
        <v>3487</v>
      </c>
      <c r="E632" s="173">
        <f t="shared" si="37"/>
        <v>804606</v>
      </c>
      <c r="F632" s="53">
        <v>590062</v>
      </c>
      <c r="G632" s="53">
        <v>11048</v>
      </c>
      <c r="H632" s="53">
        <v>1708</v>
      </c>
      <c r="I632" s="53">
        <v>76838</v>
      </c>
      <c r="J632" s="194">
        <f t="shared" si="38"/>
        <v>0</v>
      </c>
      <c r="K632" s="172">
        <f>VLOOKUP($C632,'DAC Definition'!$A$6:$D$834,MATCH('DAC Definition'!$A$3,'DAC Definition'!$A$6:$D$6,0),FALSE)</f>
        <v>0</v>
      </c>
      <c r="L632" s="172">
        <f t="shared" si="39"/>
        <v>0</v>
      </c>
      <c r="M632" s="173">
        <f>'Census Tract'!G628</f>
        <v>1935</v>
      </c>
      <c r="N632" s="195">
        <f t="shared" si="36"/>
        <v>36.229887706715566</v>
      </c>
      <c r="O632" s="196">
        <f ca="1">IF($L632=1,'Census Tract'!J628*'DAC Adjustment'!$O$5,'Census Tract'!J628)</f>
        <v>0.49177382144207443</v>
      </c>
      <c r="P632" s="196">
        <f ca="1">IF($L632=1,'Census Tract'!K628*'DAC Adjustment'!$O$5,'Census Tract'!K628)</f>
        <v>2.443904599246101</v>
      </c>
      <c r="Q632" s="196">
        <f ca="1">IF($L632=1,'Census Tract'!L628*'DAC Adjustment'!$O$5,'Census Tract'!L628)</f>
        <v>11.245344243962837</v>
      </c>
      <c r="R632" s="196">
        <f ca="1">IF($L632=1,'Census Tract'!M628*'DAC Adjustment'!$O$5,'Census Tract'!M628)</f>
        <v>24.424100575882377</v>
      </c>
      <c r="S632" s="196">
        <f ca="1">IF($L632=1,'Census Tract'!N628*'DAC Adjustment'!$O$5,'Census Tract'!N628)</f>
        <v>0.45949797258289865</v>
      </c>
      <c r="T632" s="196">
        <f ca="1">IF($L632=1,'Census Tract'!O628*'DAC Adjustment'!$O$5,'Census Tract'!O628)</f>
        <v>2.1865604543904014</v>
      </c>
      <c r="U632" s="196">
        <f ca="1">IF($L632=1,'Census Tract'!P628*'DAC Adjustment'!$O$5,'Census Tract'!P628)</f>
        <v>9.9724440113302677</v>
      </c>
      <c r="V632" s="196">
        <f ca="1">IF($L632=1,'Census Tract'!Q628*'DAC Adjustment'!$O$5,'Census Tract'!Q628)</f>
        <v>21.630406409770913</v>
      </c>
      <c r="W632" s="196">
        <f ca="1">IF($L632=1,'Census Tract'!R628*'DAC Adjustment'!$O$5,'Census Tract'!R628)</f>
        <v>0.19130434266854354</v>
      </c>
      <c r="X632" s="196">
        <f ca="1">IF($L632=1,'Census Tract'!S628*'DAC Adjustment'!$O$5,'Census Tract'!S628)</f>
        <v>0.90872151437574777</v>
      </c>
      <c r="Y632" s="196">
        <f ca="1">IF($L632=1,'Census Tract'!T628*'DAC Adjustment'!$O$5,'Census Tract'!T628)</f>
        <v>3.9872122402631094</v>
      </c>
      <c r="Z632" s="197">
        <f ca="1">IF($L632=1,'Census Tract'!U628*'DAC Adjustment'!$O$5,'Census Tract'!U628)</f>
        <v>8.5657417846250183</v>
      </c>
    </row>
    <row r="633" spans="1:26" x14ac:dyDescent="0.25">
      <c r="A633" s="193">
        <v>51</v>
      </c>
      <c r="B633" s="53" t="s">
        <v>52</v>
      </c>
      <c r="C633" s="173">
        <v>41051003801</v>
      </c>
      <c r="D633" s="53">
        <v>3166</v>
      </c>
      <c r="E633" s="173">
        <f t="shared" si="37"/>
        <v>804606</v>
      </c>
      <c r="F633" s="53">
        <v>590062</v>
      </c>
      <c r="G633" s="53">
        <v>11048</v>
      </c>
      <c r="H633" s="53">
        <v>1708</v>
      </c>
      <c r="I633" s="53">
        <v>70425</v>
      </c>
      <c r="J633" s="194">
        <f t="shared" si="38"/>
        <v>0</v>
      </c>
      <c r="K633" s="172">
        <f>VLOOKUP($C633,'DAC Definition'!$A$6:$D$834,MATCH('DAC Definition'!$A$3,'DAC Definition'!$A$6:$D$6,0),FALSE)</f>
        <v>0</v>
      </c>
      <c r="L633" s="172">
        <f t="shared" si="39"/>
        <v>0</v>
      </c>
      <c r="M633" s="173">
        <f>'Census Tract'!G629</f>
        <v>1965</v>
      </c>
      <c r="N633" s="195">
        <f t="shared" si="36"/>
        <v>36.791591392091</v>
      </c>
      <c r="O633" s="196">
        <f ca="1">IF($L633=1,'Census Tract'!J629*'DAC Adjustment'!$O$5,'Census Tract'!J629)</f>
        <v>0.56889517429551584</v>
      </c>
      <c r="P633" s="196">
        <f ca="1">IF($L633=1,'Census Tract'!K629*'DAC Adjustment'!$O$5,'Census Tract'!K629)</f>
        <v>2.8271645873152456</v>
      </c>
      <c r="Q633" s="196">
        <f ca="1">IF($L633=1,'Census Tract'!L629*'DAC Adjustment'!$O$5,'Census Tract'!L629)</f>
        <v>13.008870734360269</v>
      </c>
      <c r="R633" s="196">
        <f ca="1">IF($L633=1,'Census Tract'!M629*'DAC Adjustment'!$O$5,'Census Tract'!M629)</f>
        <v>28.254356674340514</v>
      </c>
      <c r="S633" s="196">
        <f ca="1">IF($L633=1,'Census Tract'!N629*'DAC Adjustment'!$O$5,'Census Tract'!N629)</f>
        <v>0.46662197215782736</v>
      </c>
      <c r="T633" s="196">
        <f ca="1">IF($L633=1,'Census Tract'!O629*'DAC Adjustment'!$O$5,'Census Tract'!O629)</f>
        <v>2.2204606164739733</v>
      </c>
      <c r="U633" s="196">
        <f ca="1">IF($L633=1,'Census Tract'!P629*'DAC Adjustment'!$O$5,'Census Tract'!P629)</f>
        <v>10.127055546389652</v>
      </c>
      <c r="V633" s="196">
        <f ca="1">IF($L633=1,'Census Tract'!Q629*'DAC Adjustment'!$O$5,'Census Tract'!Q629)</f>
        <v>21.965761547906897</v>
      </c>
      <c r="W633" s="196">
        <f ca="1">IF($L633=1,'Census Tract'!R629*'DAC Adjustment'!$O$5,'Census Tract'!R629)</f>
        <v>0.19427030146960625</v>
      </c>
      <c r="X633" s="196">
        <f ca="1">IF($L633=1,'Census Tract'!S629*'DAC Adjustment'!$O$5,'Census Tract'!S629)</f>
        <v>0.92281022002498425</v>
      </c>
      <c r="Y633" s="196">
        <f ca="1">IF($L633=1,'Census Tract'!T629*'DAC Adjustment'!$O$5,'Census Tract'!T629)</f>
        <v>4.0490294842981971</v>
      </c>
      <c r="Z633" s="197">
        <f ca="1">IF($L633=1,'Census Tract'!U629*'DAC Adjustment'!$O$5,'Census Tract'!U629)</f>
        <v>8.6985439828362594</v>
      </c>
    </row>
    <row r="634" spans="1:26" x14ac:dyDescent="0.25">
      <c r="A634" s="193">
        <v>51</v>
      </c>
      <c r="B634" s="53" t="s">
        <v>52</v>
      </c>
      <c r="C634" s="173">
        <v>41051010303</v>
      </c>
      <c r="D634" s="53">
        <v>5666</v>
      </c>
      <c r="E634" s="173">
        <f t="shared" si="37"/>
        <v>804606</v>
      </c>
      <c r="F634" s="53">
        <v>590062</v>
      </c>
      <c r="G634" s="53">
        <v>11048</v>
      </c>
      <c r="H634" s="53">
        <v>1708</v>
      </c>
      <c r="I634" s="53">
        <v>63625</v>
      </c>
      <c r="J634" s="194">
        <f t="shared" si="38"/>
        <v>0</v>
      </c>
      <c r="K634" s="172">
        <f>VLOOKUP($C634,'DAC Definition'!$A$6:$D$834,MATCH('DAC Definition'!$A$3,'DAC Definition'!$A$6:$D$6,0),FALSE)</f>
        <v>0</v>
      </c>
      <c r="L634" s="172">
        <f t="shared" si="39"/>
        <v>0</v>
      </c>
      <c r="M634" s="173">
        <f>'Census Tract'!G630</f>
        <v>3872</v>
      </c>
      <c r="N634" s="195">
        <f t="shared" si="36"/>
        <v>72.497222325789494</v>
      </c>
      <c r="O634" s="196">
        <f ca="1">IF($L634=1,'Census Tract'!J630*'DAC Adjustment'!$O$5,'Census Tract'!J630)</f>
        <v>1.760770627485065</v>
      </c>
      <c r="P634" s="196">
        <f ca="1">IF($L634=1,'Census Tract'!K630*'DAC Adjustment'!$O$5,'Census Tract'!K630)</f>
        <v>8.7502734938383835</v>
      </c>
      <c r="Q634" s="196">
        <f ca="1">IF($L634=1,'Census Tract'!L630*'DAC Adjustment'!$O$5,'Census Tract'!L630)</f>
        <v>40.263371040502378</v>
      </c>
      <c r="R634" s="196">
        <f ca="1">IF($L634=1,'Census Tract'!M630*'DAC Adjustment'!$O$5,'Census Tract'!M630)</f>
        <v>87.449223650511655</v>
      </c>
      <c r="S634" s="196">
        <f ca="1">IF($L634=1,'Census Tract'!N630*'DAC Adjustment'!$O$5,'Census Tract'!N630)</f>
        <v>0.91947087847079245</v>
      </c>
      <c r="T634" s="196">
        <f ca="1">IF($L634=1,'Census Tract'!O630*'DAC Adjustment'!$O$5,'Census Tract'!O630)</f>
        <v>4.3753809195863731</v>
      </c>
      <c r="U634" s="196">
        <f ca="1">IF($L634=1,'Census Tract'!P630*'DAC Adjustment'!$O$5,'Census Tract'!P630)</f>
        <v>19.955195458331158</v>
      </c>
      <c r="V634" s="196">
        <f ca="1">IF($L634=1,'Census Tract'!Q630*'DAC Adjustment'!$O$5,'Census Tract'!Q630)</f>
        <v>43.283169828750886</v>
      </c>
      <c r="W634" s="196">
        <f ca="1">IF($L634=1,'Census Tract'!R630*'DAC Adjustment'!$O$5,'Census Tract'!R630)</f>
        <v>0.38280641592382453</v>
      </c>
      <c r="X634" s="196">
        <f ca="1">IF($L634=1,'Census Tract'!S630*'DAC Adjustment'!$O$5,'Census Tract'!S630)</f>
        <v>1.8183822757947778</v>
      </c>
      <c r="Y634" s="196">
        <f ca="1">IF($L634=1,'Census Tract'!T630*'DAC Adjustment'!$O$5,'Census Tract'!T630)</f>
        <v>7.9785456301285578</v>
      </c>
      <c r="Z634" s="197">
        <f ca="1">IF($L634=1,'Census Tract'!U630*'DAC Adjustment'!$O$5,'Census Tract'!U630)</f>
        <v>17.140337049130782</v>
      </c>
    </row>
    <row r="635" spans="1:26" x14ac:dyDescent="0.25">
      <c r="A635" s="193">
        <v>51</v>
      </c>
      <c r="B635" s="53" t="s">
        <v>52</v>
      </c>
      <c r="C635" s="173">
        <v>41051003501</v>
      </c>
      <c r="D635" s="53">
        <v>3610</v>
      </c>
      <c r="E635" s="173">
        <f t="shared" si="37"/>
        <v>804606</v>
      </c>
      <c r="F635" s="53">
        <v>590062</v>
      </c>
      <c r="G635" s="53">
        <v>11048</v>
      </c>
      <c r="H635" s="53">
        <v>1708</v>
      </c>
      <c r="I635" s="53">
        <v>68393</v>
      </c>
      <c r="J635" s="194">
        <f t="shared" si="38"/>
        <v>0</v>
      </c>
      <c r="K635" s="172">
        <f>VLOOKUP($C635,'DAC Definition'!$A$6:$D$834,MATCH('DAC Definition'!$A$3,'DAC Definition'!$A$6:$D$6,0),FALSE)</f>
        <v>0</v>
      </c>
      <c r="L635" s="172">
        <f t="shared" si="39"/>
        <v>0</v>
      </c>
      <c r="M635" s="173">
        <f>'Census Tract'!G631</f>
        <v>2445</v>
      </c>
      <c r="N635" s="195">
        <f t="shared" si="36"/>
        <v>45.778850358097962</v>
      </c>
      <c r="O635" s="196">
        <f ca="1">IF($L635=1,'Census Tract'!J631*'DAC Adjustment'!$O$5,'Census Tract'!J631)</f>
        <v>1.4958537725534382</v>
      </c>
      <c r="P635" s="196">
        <f ca="1">IF($L635=1,'Census Tract'!K631*'DAC Adjustment'!$O$5,'Census Tract'!K631)</f>
        <v>7.4337505478086605</v>
      </c>
      <c r="Q635" s="196">
        <f ca="1">IF($L635=1,'Census Tract'!L631*'DAC Adjustment'!$O$5,'Census Tract'!L631)</f>
        <v>34.205543031280037</v>
      </c>
      <c r="R635" s="196">
        <f ca="1">IF($L635=1,'Census Tract'!M631*'DAC Adjustment'!$O$5,'Census Tract'!M631)</f>
        <v>74.292045234379501</v>
      </c>
      <c r="S635" s="196">
        <f ca="1">IF($L635=1,'Census Tract'!N631*'DAC Adjustment'!$O$5,'Census Tract'!N631)</f>
        <v>0.58060596535668585</v>
      </c>
      <c r="T635" s="196">
        <f ca="1">IF($L635=1,'Census Tract'!O631*'DAC Adjustment'!$O$5,'Census Tract'!O631)</f>
        <v>2.762863209811127</v>
      </c>
      <c r="U635" s="196">
        <f ca="1">IF($L635=1,'Census Tract'!P631*'DAC Adjustment'!$O$5,'Census Tract'!P631)</f>
        <v>12.600840107339794</v>
      </c>
      <c r="V635" s="196">
        <f ca="1">IF($L635=1,'Census Tract'!Q631*'DAC Adjustment'!$O$5,'Census Tract'!Q631)</f>
        <v>27.331443758082624</v>
      </c>
      <c r="W635" s="196">
        <f ca="1">IF($L635=1,'Census Tract'!R631*'DAC Adjustment'!$O$5,'Census Tract'!R631)</f>
        <v>0.24172564228660925</v>
      </c>
      <c r="X635" s="196">
        <f ca="1">IF($L635=1,'Census Tract'!S631*'DAC Adjustment'!$O$5,'Census Tract'!S631)</f>
        <v>1.1482295104127664</v>
      </c>
      <c r="Y635" s="196">
        <f ca="1">IF($L635=1,'Census Tract'!T631*'DAC Adjustment'!$O$5,'Census Tract'!T631)</f>
        <v>5.0381053888595879</v>
      </c>
      <c r="Z635" s="197">
        <f ca="1">IF($L635=1,'Census Tract'!U631*'DAC Adjustment'!$O$5,'Census Tract'!U631)</f>
        <v>10.823379154216108</v>
      </c>
    </row>
    <row r="636" spans="1:26" x14ac:dyDescent="0.25">
      <c r="A636" s="193">
        <v>51</v>
      </c>
      <c r="B636" s="53" t="s">
        <v>52</v>
      </c>
      <c r="C636" s="173">
        <v>41051002401</v>
      </c>
      <c r="D636" s="53">
        <v>2756</v>
      </c>
      <c r="E636" s="173">
        <f t="shared" si="37"/>
        <v>804606</v>
      </c>
      <c r="F636" s="53">
        <v>590062</v>
      </c>
      <c r="G636" s="53">
        <v>11048</v>
      </c>
      <c r="H636" s="53">
        <v>1708</v>
      </c>
      <c r="I636" s="53">
        <v>124896</v>
      </c>
      <c r="J636" s="194">
        <f t="shared" si="38"/>
        <v>0</v>
      </c>
      <c r="K636" s="172">
        <f>VLOOKUP($C636,'DAC Definition'!$A$6:$D$834,MATCH('DAC Definition'!$A$3,'DAC Definition'!$A$6:$D$6,0),FALSE)</f>
        <v>0</v>
      </c>
      <c r="L636" s="172">
        <f t="shared" si="39"/>
        <v>0</v>
      </c>
      <c r="M636" s="173">
        <f>'Census Tract'!G632</f>
        <v>1897</v>
      </c>
      <c r="N636" s="195">
        <f t="shared" si="36"/>
        <v>35.518396371906682</v>
      </c>
      <c r="O636" s="196">
        <f ca="1">IF($L636=1,'Census Tract'!J632*'DAC Adjustment'!$O$5,'Census Tract'!J632)</f>
        <v>0.22785854252153145</v>
      </c>
      <c r="P636" s="196">
        <f ca="1">IF($L636=1,'Census Tract'!K632*'DAC Adjustment'!$O$5,'Census Tract'!K632)</f>
        <v>1.1323590556588352</v>
      </c>
      <c r="Q636" s="196">
        <f ca="1">IF($L636=1,'Census Tract'!L632*'DAC Adjustment'!$O$5,'Census Tract'!L632)</f>
        <v>5.2104191761742271</v>
      </c>
      <c r="R636" s="196">
        <f ca="1">IF($L636=1,'Census Tract'!M632*'DAC Adjustment'!$O$5,'Census Tract'!M632)</f>
        <v>11.316665745444483</v>
      </c>
      <c r="S636" s="196">
        <f ca="1">IF($L636=1,'Census Tract'!N632*'DAC Adjustment'!$O$5,'Census Tract'!N632)</f>
        <v>0.45047423978798901</v>
      </c>
      <c r="T636" s="196">
        <f ca="1">IF($L636=1,'Census Tract'!O632*'DAC Adjustment'!$O$5,'Census Tract'!O632)</f>
        <v>2.1436202490845431</v>
      </c>
      <c r="U636" s="196">
        <f ca="1">IF($L636=1,'Census Tract'!P632*'DAC Adjustment'!$O$5,'Census Tract'!P632)</f>
        <v>9.7766027335883816</v>
      </c>
      <c r="V636" s="196">
        <f ca="1">IF($L636=1,'Census Tract'!Q632*'DAC Adjustment'!$O$5,'Census Tract'!Q632)</f>
        <v>21.205623234798669</v>
      </c>
      <c r="W636" s="196">
        <f ca="1">IF($L636=1,'Census Tract'!R632*'DAC Adjustment'!$O$5,'Census Tract'!R632)</f>
        <v>0.18754746152053078</v>
      </c>
      <c r="X636" s="196">
        <f ca="1">IF($L636=1,'Census Tract'!S632*'DAC Adjustment'!$O$5,'Census Tract'!S632)</f>
        <v>0.89087582055338166</v>
      </c>
      <c r="Y636" s="196">
        <f ca="1">IF($L636=1,'Census Tract'!T632*'DAC Adjustment'!$O$5,'Census Tract'!T632)</f>
        <v>3.9089103978186661</v>
      </c>
      <c r="Z636" s="197">
        <f ca="1">IF($L636=1,'Census Tract'!U632*'DAC Adjustment'!$O$5,'Census Tract'!U632)</f>
        <v>8.397525666890779</v>
      </c>
    </row>
    <row r="637" spans="1:26" x14ac:dyDescent="0.25">
      <c r="A637" s="193">
        <v>51</v>
      </c>
      <c r="B637" s="53" t="s">
        <v>52</v>
      </c>
      <c r="C637" s="173">
        <v>41051007202</v>
      </c>
      <c r="D637" s="53">
        <v>3094</v>
      </c>
      <c r="E637" s="173">
        <f t="shared" si="37"/>
        <v>804606</v>
      </c>
      <c r="F637" s="53">
        <v>590062</v>
      </c>
      <c r="G637" s="53">
        <v>11048</v>
      </c>
      <c r="H637" s="53">
        <v>1708</v>
      </c>
      <c r="I637" s="53">
        <v>73004</v>
      </c>
      <c r="J637" s="194">
        <f t="shared" si="38"/>
        <v>0</v>
      </c>
      <c r="K637" s="172">
        <f>VLOOKUP($C637,'DAC Definition'!$A$6:$D$834,MATCH('DAC Definition'!$A$3,'DAC Definition'!$A$6:$D$6,0),FALSE)</f>
        <v>0</v>
      </c>
      <c r="L637" s="172">
        <f t="shared" si="39"/>
        <v>0</v>
      </c>
      <c r="M637" s="173">
        <f>'Census Tract'!G633</f>
        <v>2382</v>
      </c>
      <c r="N637" s="195">
        <f t="shared" si="36"/>
        <v>44.59927261880955</v>
      </c>
      <c r="O637" s="196">
        <f ca="1">IF($L637=1,'Census Tract'!J633*'DAC Adjustment'!$O$5,'Census Tract'!J633)</f>
        <v>8.4628165056513396</v>
      </c>
      <c r="P637" s="196">
        <f ca="1">IF($L637=1,'Census Tract'!K633*'DAC Adjustment'!$O$5,'Census Tract'!K633)</f>
        <v>42.056561937535506</v>
      </c>
      <c r="Q637" s="196">
        <f ca="1">IF($L637=1,'Census Tract'!L633*'DAC Adjustment'!$O$5,'Census Tract'!L633)</f>
        <v>193.51840364432584</v>
      </c>
      <c r="R637" s="196">
        <f ca="1">IF($L637=1,'Census Tract'!M633*'DAC Adjustment'!$O$5,'Census Tract'!M633)</f>
        <v>420.30842732366227</v>
      </c>
      <c r="S637" s="196">
        <f ca="1">IF($L637=1,'Census Tract'!N633*'DAC Adjustment'!$O$5,'Census Tract'!N633)</f>
        <v>0.56564556624933571</v>
      </c>
      <c r="T637" s="196">
        <f ca="1">IF($L637=1,'Census Tract'!O633*'DAC Adjustment'!$O$5,'Census Tract'!O633)</f>
        <v>2.6916728694356258</v>
      </c>
      <c r="U637" s="196">
        <f ca="1">IF($L637=1,'Census Tract'!P633*'DAC Adjustment'!$O$5,'Census Tract'!P633)</f>
        <v>12.27615588371509</v>
      </c>
      <c r="V637" s="196">
        <f ca="1">IF($L637=1,'Census Tract'!Q633*'DAC Adjustment'!$O$5,'Census Tract'!Q633)</f>
        <v>26.627197967997063</v>
      </c>
      <c r="W637" s="196">
        <f ca="1">IF($L637=1,'Census Tract'!R633*'DAC Adjustment'!$O$5,'Census Tract'!R633)</f>
        <v>0.23549712880437765</v>
      </c>
      <c r="X637" s="196">
        <f ca="1">IF($L637=1,'Census Tract'!S633*'DAC Adjustment'!$O$5,'Census Tract'!S633)</f>
        <v>1.1186432285493701</v>
      </c>
      <c r="Y637" s="196">
        <f ca="1">IF($L637=1,'Census Tract'!T633*'DAC Adjustment'!$O$5,'Census Tract'!T633)</f>
        <v>4.9082891763859058</v>
      </c>
      <c r="Z637" s="197">
        <f ca="1">IF($L637=1,'Census Tract'!U633*'DAC Adjustment'!$O$5,'Census Tract'!U633)</f>
        <v>10.544494537972502</v>
      </c>
    </row>
    <row r="638" spans="1:26" x14ac:dyDescent="0.25">
      <c r="A638" s="193">
        <v>51</v>
      </c>
      <c r="B638" s="53" t="s">
        <v>52</v>
      </c>
      <c r="C638" s="173">
        <v>41051009804</v>
      </c>
      <c r="D638" s="53">
        <v>3097</v>
      </c>
      <c r="E638" s="173">
        <f t="shared" si="37"/>
        <v>804606</v>
      </c>
      <c r="F638" s="53">
        <v>590062</v>
      </c>
      <c r="G638" s="53">
        <v>11048</v>
      </c>
      <c r="H638" s="53">
        <v>1708</v>
      </c>
      <c r="I638" s="53">
        <v>66635</v>
      </c>
      <c r="J638" s="194">
        <f t="shared" si="38"/>
        <v>0</v>
      </c>
      <c r="K638" s="172">
        <f>VLOOKUP($C638,'DAC Definition'!$A$6:$D$834,MATCH('DAC Definition'!$A$3,'DAC Definition'!$A$6:$D$6,0),FALSE)</f>
        <v>0</v>
      </c>
      <c r="L638" s="172">
        <f t="shared" si="39"/>
        <v>0</v>
      </c>
      <c r="M638" s="173">
        <f>'Census Tract'!G634</f>
        <v>1971</v>
      </c>
      <c r="N638" s="195">
        <f t="shared" si="36"/>
        <v>36.903932129166087</v>
      </c>
      <c r="O638" s="196">
        <f ca="1">IF($L638=1,'Census Tract'!J634*'DAC Adjustment'!$O$5,'Census Tract'!J634)</f>
        <v>0.20231835423889824</v>
      </c>
      <c r="P638" s="196">
        <f ca="1">IF($L638=1,'Census Tract'!K634*'DAC Adjustment'!$O$5,'Census Tract'!K634)</f>
        <v>1.0054352933761965</v>
      </c>
      <c r="Q638" s="196">
        <f ca="1">IF($L638=1,'Census Tract'!L634*'DAC Adjustment'!$O$5,'Census Tract'!L634)</f>
        <v>4.6263941696140396</v>
      </c>
      <c r="R638" s="196">
        <f ca="1">IF($L638=1,'Census Tract'!M634*'DAC Adjustment'!$O$5,'Census Tract'!M634)</f>
        <v>10.048204310240816</v>
      </c>
      <c r="S638" s="196">
        <f ca="1">IF($L638=1,'Census Tract'!N634*'DAC Adjustment'!$O$5,'Census Tract'!N634)</f>
        <v>0.46804677207281303</v>
      </c>
      <c r="T638" s="196">
        <f ca="1">IF($L638=1,'Census Tract'!O634*'DAC Adjustment'!$O$5,'Census Tract'!O634)</f>
        <v>2.2272406488906875</v>
      </c>
      <c r="U638" s="196">
        <f ca="1">IF($L638=1,'Census Tract'!P634*'DAC Adjustment'!$O$5,'Census Tract'!P634)</f>
        <v>10.157977853401528</v>
      </c>
      <c r="V638" s="196">
        <f ca="1">IF($L638=1,'Census Tract'!Q634*'DAC Adjustment'!$O$5,'Census Tract'!Q634)</f>
        <v>22.032832575534091</v>
      </c>
      <c r="W638" s="196">
        <f ca="1">IF($L638=1,'Census Tract'!R634*'DAC Adjustment'!$O$5,'Census Tract'!R634)</f>
        <v>0.19486349322981877</v>
      </c>
      <c r="X638" s="196">
        <f ca="1">IF($L638=1,'Census Tract'!S634*'DAC Adjustment'!$O$5,'Census Tract'!S634)</f>
        <v>0.92562796115483137</v>
      </c>
      <c r="Y638" s="196">
        <f ca="1">IF($L638=1,'Census Tract'!T634*'DAC Adjustment'!$O$5,'Census Tract'!T634)</f>
        <v>4.0613929331052141</v>
      </c>
      <c r="Z638" s="197">
        <f ca="1">IF($L638=1,'Census Tract'!U634*'DAC Adjustment'!$O$5,'Census Tract'!U634)</f>
        <v>8.7251044224785055</v>
      </c>
    </row>
    <row r="639" spans="1:26" x14ac:dyDescent="0.25">
      <c r="A639" s="193">
        <v>51</v>
      </c>
      <c r="B639" s="53" t="s">
        <v>52</v>
      </c>
      <c r="C639" s="173">
        <v>41051007300</v>
      </c>
      <c r="D639" s="53">
        <v>1249</v>
      </c>
      <c r="E639" s="173">
        <f t="shared" si="37"/>
        <v>804606</v>
      </c>
      <c r="F639" s="53">
        <v>590062</v>
      </c>
      <c r="G639" s="53">
        <v>11048</v>
      </c>
      <c r="H639" s="53">
        <v>1708</v>
      </c>
      <c r="I639" s="53">
        <v>47250</v>
      </c>
      <c r="J639" s="194">
        <f t="shared" si="38"/>
        <v>1</v>
      </c>
      <c r="K639" s="172">
        <f>VLOOKUP($C639,'DAC Definition'!$A$6:$D$834,MATCH('DAC Definition'!$A$3,'DAC Definition'!$A$6:$D$6,0),FALSE)</f>
        <v>1</v>
      </c>
      <c r="L639" s="172">
        <f t="shared" si="39"/>
        <v>1</v>
      </c>
      <c r="M639" s="173">
        <f>'Census Tract'!G635</f>
        <v>305</v>
      </c>
      <c r="N639" s="195">
        <f t="shared" si="36"/>
        <v>5.710654134650258</v>
      </c>
      <c r="O639" s="196">
        <f ca="1">IF($L639=1,'Census Tract'!J635*'DAC Adjustment'!$O$5,'Census Tract'!J635)</f>
        <v>23.25471702234168</v>
      </c>
      <c r="P639" s="196">
        <f ca="1">IF($L639=1,'Census Tract'!K635*'DAC Adjustment'!$O$5,'Census Tract'!K635)</f>
        <v>115.56595208425841</v>
      </c>
      <c r="Q639" s="196">
        <f ca="1">IF($L639=1,'Census Tract'!L635*'DAC Adjustment'!$O$5,'Census Tract'!L635)</f>
        <v>531.76335707608894</v>
      </c>
      <c r="R639" s="196">
        <f ca="1">IF($L639=1,'Census Tract'!M635*'DAC Adjustment'!$O$5,'Census Tract'!M635)</f>
        <v>1154.9527905975744</v>
      </c>
      <c r="S639" s="196">
        <f ca="1">IF($L639=1,'Census Tract'!N635*'DAC Adjustment'!$O$5,'Census Tract'!N635)</f>
        <v>9.0534161264718402E-2</v>
      </c>
      <c r="T639" s="196">
        <f ca="1">IF($L639=1,'Census Tract'!O635*'DAC Adjustment'!$O$5,'Census Tract'!O635)</f>
        <v>0.43081455981206218</v>
      </c>
      <c r="U639" s="196">
        <f ca="1">IF($L639=1,'Census Tract'!P635*'DAC Adjustment'!$O$5,'Census Tract'!P635)</f>
        <v>1.9648549247130047</v>
      </c>
      <c r="V639" s="196">
        <f ca="1">IF($L639=1,'Census Tract'!Q635*'DAC Adjustment'!$O$5,'Census Tract'!Q635)</f>
        <v>4.2618048804781186</v>
      </c>
      <c r="W639" s="196">
        <f ca="1">IF($L639=1,'Census Tract'!R635*'DAC Adjustment'!$O$5,'Census Tract'!R635)</f>
        <v>3.7692393096838354E-2</v>
      </c>
      <c r="X639" s="196">
        <f ca="1">IF($L639=1,'Census Tract'!S635*'DAC Adjustment'!$O$5,'Census Tract'!S635)</f>
        <v>0.17904396762571256</v>
      </c>
      <c r="Y639" s="196">
        <f ca="1">IF($L639=1,'Census Tract'!T635*'DAC Adjustment'!$O$5,'Census Tract'!T635)</f>
        <v>0.7855941429458968</v>
      </c>
      <c r="Z639" s="197">
        <f ca="1">IF($L639=1,'Census Tract'!U635*'DAC Adjustment'!$O$5,'Census Tract'!U635)</f>
        <v>1.687694602267849</v>
      </c>
    </row>
    <row r="640" spans="1:26" x14ac:dyDescent="0.25">
      <c r="A640" s="193">
        <v>51</v>
      </c>
      <c r="B640" s="53" t="s">
        <v>52</v>
      </c>
      <c r="C640" s="173">
        <v>41051009702</v>
      </c>
      <c r="D640" s="53">
        <v>8442</v>
      </c>
      <c r="E640" s="173">
        <f t="shared" si="37"/>
        <v>804606</v>
      </c>
      <c r="F640" s="53">
        <v>590062</v>
      </c>
      <c r="G640" s="53">
        <v>11048</v>
      </c>
      <c r="H640" s="53">
        <v>1708</v>
      </c>
      <c r="I640" s="53">
        <v>50290</v>
      </c>
      <c r="J640" s="194">
        <f t="shared" si="38"/>
        <v>0</v>
      </c>
      <c r="K640" s="172">
        <f>VLOOKUP($C640,'DAC Definition'!$A$6:$D$834,MATCH('DAC Definition'!$A$3,'DAC Definition'!$A$6:$D$6,0),FALSE)</f>
        <v>1</v>
      </c>
      <c r="L640" s="172">
        <f t="shared" si="39"/>
        <v>0</v>
      </c>
      <c r="M640" s="173">
        <f>'Census Tract'!G636</f>
        <v>4967</v>
      </c>
      <c r="N640" s="195">
        <f t="shared" si="36"/>
        <v>92.999406841992879</v>
      </c>
      <c r="O640" s="196">
        <f ca="1">IF($L640=1,'Census Tract'!J636*'DAC Adjustment'!$O$5,'Census Tract'!J636)</f>
        <v>0.42967610875488788</v>
      </c>
      <c r="P640" s="196">
        <f ca="1">IF($L640=1,'Census Tract'!K636*'DAC Adjustment'!$O$5,'Census Tract'!K636)</f>
        <v>2.1353056478138033</v>
      </c>
      <c r="Q640" s="196">
        <f ca="1">IF($L640=1,'Census Tract'!L636*'DAC Adjustment'!$O$5,'Census Tract'!L636)</f>
        <v>9.8253618750714011</v>
      </c>
      <c r="R640" s="196">
        <f ca="1">IF($L640=1,'Census Tract'!M636*'DAC Adjustment'!$O$5,'Census Tract'!M636)</f>
        <v>21.339998262838169</v>
      </c>
      <c r="S640" s="196">
        <f ca="1">IF($L640=1,'Census Tract'!N636*'DAC Adjustment'!$O$5,'Census Tract'!N636)</f>
        <v>1.1794968629556888</v>
      </c>
      <c r="T640" s="196">
        <f ca="1">IF($L640=1,'Census Tract'!O636*'DAC Adjustment'!$O$5,'Census Tract'!O636)</f>
        <v>5.6127368356367562</v>
      </c>
      <c r="U640" s="196">
        <f ca="1">IF($L640=1,'Census Tract'!P636*'DAC Adjustment'!$O$5,'Census Tract'!P636)</f>
        <v>25.59851648799868</v>
      </c>
      <c r="V640" s="196">
        <f ca="1">IF($L640=1,'Census Tract'!Q636*'DAC Adjustment'!$O$5,'Census Tract'!Q636)</f>
        <v>55.523632370714282</v>
      </c>
      <c r="W640" s="196">
        <f ca="1">IF($L640=1,'Census Tract'!R636*'DAC Adjustment'!$O$5,'Census Tract'!R636)</f>
        <v>0.4910639121626128</v>
      </c>
      <c r="X640" s="196">
        <f ca="1">IF($L640=1,'Census Tract'!S636*'DAC Adjustment'!$O$5,'Census Tract'!S636)</f>
        <v>2.3326200319919068</v>
      </c>
      <c r="Y640" s="196">
        <f ca="1">IF($L640=1,'Census Tract'!T636*'DAC Adjustment'!$O$5,'Census Tract'!T636)</f>
        <v>10.234875037409234</v>
      </c>
      <c r="Z640" s="197">
        <f ca="1">IF($L640=1,'Census Tract'!U636*'DAC Adjustment'!$O$5,'Census Tract'!U636)</f>
        <v>21.987617283841068</v>
      </c>
    </row>
    <row r="641" spans="1:26" x14ac:dyDescent="0.25">
      <c r="A641" s="193">
        <v>51</v>
      </c>
      <c r="B641" s="53" t="s">
        <v>52</v>
      </c>
      <c r="C641" s="173">
        <v>41051008800</v>
      </c>
      <c r="D641" s="53">
        <v>4145</v>
      </c>
      <c r="E641" s="173">
        <f t="shared" si="37"/>
        <v>804606</v>
      </c>
      <c r="F641" s="53">
        <v>590062</v>
      </c>
      <c r="G641" s="53">
        <v>11048</v>
      </c>
      <c r="H641" s="53">
        <v>1708</v>
      </c>
      <c r="I641" s="53">
        <v>62011</v>
      </c>
      <c r="J641" s="194">
        <f t="shared" si="38"/>
        <v>0</v>
      </c>
      <c r="K641" s="172">
        <f>VLOOKUP($C641,'DAC Definition'!$A$6:$D$834,MATCH('DAC Definition'!$A$3,'DAC Definition'!$A$6:$D$6,0),FALSE)</f>
        <v>0</v>
      </c>
      <c r="L641" s="172">
        <f t="shared" si="39"/>
        <v>0</v>
      </c>
      <c r="M641" s="173">
        <f>'Census Tract'!G637</f>
        <v>3133</v>
      </c>
      <c r="N641" s="195">
        <f t="shared" si="36"/>
        <v>58.660588209374602</v>
      </c>
      <c r="O641" s="196">
        <f ca="1">IF($L641=1,'Census Tract'!J637*'DAC Adjustment'!$O$5,'Census Tract'!J637)</f>
        <v>0.1702679218842213</v>
      </c>
      <c r="P641" s="196">
        <f ca="1">IF($L641=1,'Census Tract'!K637*'DAC Adjustment'!$O$5,'Census Tract'!K637)</f>
        <v>0.84615841521759105</v>
      </c>
      <c r="Q641" s="196">
        <f ca="1">IF($L641=1,'Census Tract'!L637*'DAC Adjustment'!$O$5,'Census Tract'!L637)</f>
        <v>3.8935000437345875</v>
      </c>
      <c r="R641" s="196">
        <f ca="1">IF($L641=1,'Census Tract'!M637*'DAC Adjustment'!$O$5,'Census Tract'!M637)</f>
        <v>8.4564095680244495</v>
      </c>
      <c r="S641" s="196">
        <f ca="1">IF($L641=1,'Census Tract'!N637*'DAC Adjustment'!$O$5,'Census Tract'!N637)</f>
        <v>0.74398302227504987</v>
      </c>
      <c r="T641" s="196">
        <f ca="1">IF($L641=1,'Census Tract'!O637*'DAC Adjustment'!$O$5,'Census Tract'!O637)</f>
        <v>3.5403069269277139</v>
      </c>
      <c r="U641" s="196">
        <f ca="1">IF($L641=1,'Census Tract'!P637*'DAC Adjustment'!$O$5,'Census Tract'!P637)</f>
        <v>16.146597978035</v>
      </c>
      <c r="V641" s="196">
        <f ca="1">IF($L641=1,'Census Tract'!Q637*'DAC Adjustment'!$O$5,'Census Tract'!Q637)</f>
        <v>35.022254926001175</v>
      </c>
      <c r="W641" s="196">
        <f ca="1">IF($L641=1,'Census Tract'!R637*'DAC Adjustment'!$O$5,'Census Tract'!R637)</f>
        <v>0.30974496412431363</v>
      </c>
      <c r="X641" s="196">
        <f ca="1">IF($L641=1,'Census Tract'!S637*'DAC Adjustment'!$O$5,'Census Tract'!S637)</f>
        <v>1.4713304933019213</v>
      </c>
      <c r="Y641" s="196">
        <f ca="1">IF($L641=1,'Census Tract'!T637*'DAC Adjustment'!$O$5,'Census Tract'!T637)</f>
        <v>6.4557808520642492</v>
      </c>
      <c r="Z641" s="197">
        <f ca="1">IF($L641=1,'Census Tract'!U637*'DAC Adjustment'!$O$5,'Census Tract'!U637)</f>
        <v>13.868976233193891</v>
      </c>
    </row>
    <row r="642" spans="1:26" x14ac:dyDescent="0.25">
      <c r="A642" s="193">
        <v>51</v>
      </c>
      <c r="B642" s="53" t="s">
        <v>52</v>
      </c>
      <c r="C642" s="173">
        <v>41051010407</v>
      </c>
      <c r="D642" s="53">
        <v>5484</v>
      </c>
      <c r="E642" s="173">
        <f t="shared" si="37"/>
        <v>804606</v>
      </c>
      <c r="F642" s="53">
        <v>590062</v>
      </c>
      <c r="G642" s="53">
        <v>11048</v>
      </c>
      <c r="H642" s="53">
        <v>1708</v>
      </c>
      <c r="I642" s="53">
        <v>71892</v>
      </c>
      <c r="J642" s="194">
        <f t="shared" si="38"/>
        <v>0</v>
      </c>
      <c r="K642" s="172">
        <f>VLOOKUP($C642,'DAC Definition'!$A$6:$D$834,MATCH('DAC Definition'!$A$3,'DAC Definition'!$A$6:$D$6,0),FALSE)</f>
        <v>0</v>
      </c>
      <c r="L642" s="172">
        <f t="shared" si="39"/>
        <v>0</v>
      </c>
      <c r="M642" s="173">
        <f>'Census Tract'!G638</f>
        <v>3829</v>
      </c>
      <c r="N642" s="195">
        <f t="shared" si="36"/>
        <v>71.692113710084698</v>
      </c>
      <c r="O642" s="196">
        <f ca="1">IF($L642=1,'Census Tract'!J638*'DAC Adjustment'!$O$5,'Census Tract'!J638)</f>
        <v>0.37659258016745417</v>
      </c>
      <c r="P642" s="196">
        <f ca="1">IF($L642=1,'Census Tract'!K638*'DAC Adjustment'!$O$5,'Census Tract'!K638)</f>
        <v>1.8715033183636132</v>
      </c>
      <c r="Q642" s="196">
        <f ca="1">IF($L642=1,'Census Tract'!L638*'DAC Adjustment'!$O$5,'Census Tract'!L638)</f>
        <v>8.6115059790835584</v>
      </c>
      <c r="R642" s="196">
        <f ca="1">IF($L642=1,'Census Tract'!M638*'DAC Adjustment'!$O$5,'Census Tract'!M638)</f>
        <v>18.703588221042313</v>
      </c>
      <c r="S642" s="196">
        <f ca="1">IF($L642=1,'Census Tract'!N638*'DAC Adjustment'!$O$5,'Census Tract'!N638)</f>
        <v>0.90925981241339471</v>
      </c>
      <c r="T642" s="196">
        <f ca="1">IF($L642=1,'Census Tract'!O638*'DAC Adjustment'!$O$5,'Census Tract'!O638)</f>
        <v>4.3267906872665867</v>
      </c>
      <c r="U642" s="196">
        <f ca="1">IF($L642=1,'Census Tract'!P638*'DAC Adjustment'!$O$5,'Census Tract'!P638)</f>
        <v>19.733585591412709</v>
      </c>
      <c r="V642" s="196">
        <f ca="1">IF($L642=1,'Census Tract'!Q638*'DAC Adjustment'!$O$5,'Census Tract'!Q638)</f>
        <v>42.802494130755981</v>
      </c>
      <c r="W642" s="196">
        <f ca="1">IF($L642=1,'Census Tract'!R638*'DAC Adjustment'!$O$5,'Census Tract'!R638)</f>
        <v>0.37855520830896805</v>
      </c>
      <c r="X642" s="196">
        <f ca="1">IF($L642=1,'Census Tract'!S638*'DAC Adjustment'!$O$5,'Census Tract'!S638)</f>
        <v>1.7981884643642057</v>
      </c>
      <c r="Y642" s="196">
        <f ca="1">IF($L642=1,'Census Tract'!T638*'DAC Adjustment'!$O$5,'Census Tract'!T638)</f>
        <v>7.8899409136782666</v>
      </c>
      <c r="Z642" s="197">
        <f ca="1">IF($L642=1,'Census Tract'!U638*'DAC Adjustment'!$O$5,'Census Tract'!U638)</f>
        <v>16.949987231694674</v>
      </c>
    </row>
    <row r="643" spans="1:26" x14ac:dyDescent="0.25">
      <c r="A643" s="193">
        <v>51</v>
      </c>
      <c r="B643" s="53" t="s">
        <v>52</v>
      </c>
      <c r="C643" s="173">
        <v>41051003502</v>
      </c>
      <c r="D643" s="53">
        <v>2641</v>
      </c>
      <c r="E643" s="173">
        <f t="shared" si="37"/>
        <v>804606</v>
      </c>
      <c r="F643" s="53">
        <v>590062</v>
      </c>
      <c r="G643" s="53">
        <v>11048</v>
      </c>
      <c r="H643" s="53">
        <v>1708</v>
      </c>
      <c r="I643" s="53">
        <v>100750</v>
      </c>
      <c r="J643" s="194">
        <f t="shared" si="38"/>
        <v>0</v>
      </c>
      <c r="K643" s="172">
        <f>VLOOKUP($C643,'DAC Definition'!$A$6:$D$834,MATCH('DAC Definition'!$A$3,'DAC Definition'!$A$6:$D$6,0),FALSE)</f>
        <v>0</v>
      </c>
      <c r="L643" s="172">
        <f t="shared" si="39"/>
        <v>0</v>
      </c>
      <c r="M643" s="173">
        <f>'Census Tract'!G639</f>
        <v>1925</v>
      </c>
      <c r="N643" s="195">
        <f t="shared" si="36"/>
        <v>36.042653144923754</v>
      </c>
      <c r="O643" s="196">
        <f ca="1">IF($L643=1,'Census Tract'!J639*'DAC Adjustment'!$O$5,'Census Tract'!J639)</f>
        <v>0.99156025097281819</v>
      </c>
      <c r="P643" s="196">
        <f ca="1">IF($L643=1,'Census Tract'!K639*'DAC Adjustment'!$O$5,'Census Tract'!K639)</f>
        <v>4.9276284180318539</v>
      </c>
      <c r="Q643" s="196">
        <f ca="1">IF($L643=1,'Census Tract'!L639*'DAC Adjustment'!$O$5,'Census Tract'!L639)</f>
        <v>22.673912019395537</v>
      </c>
      <c r="R643" s="196">
        <f ca="1">IF($L643=1,'Census Tract'!M639*'DAC Adjustment'!$O$5,'Census Tract'!M639)</f>
        <v>49.246149837318853</v>
      </c>
      <c r="S643" s="196">
        <f ca="1">IF($L643=1,'Census Tract'!N639*'DAC Adjustment'!$O$5,'Census Tract'!N639)</f>
        <v>0.4571233060579224</v>
      </c>
      <c r="T643" s="196">
        <f ca="1">IF($L643=1,'Census Tract'!O639*'DAC Adjustment'!$O$5,'Census Tract'!O639)</f>
        <v>2.1752604003625438</v>
      </c>
      <c r="U643" s="196">
        <f ca="1">IF($L643=1,'Census Tract'!P639*'DAC Adjustment'!$O$5,'Census Tract'!P639)</f>
        <v>9.9209068329771384</v>
      </c>
      <c r="V643" s="196">
        <f ca="1">IF($L643=1,'Census Tract'!Q639*'DAC Adjustment'!$O$5,'Census Tract'!Q639)</f>
        <v>21.518621363725583</v>
      </c>
      <c r="W643" s="196">
        <f ca="1">IF($L643=1,'Census Tract'!R639*'DAC Adjustment'!$O$5,'Census Tract'!R639)</f>
        <v>0.19031568973485596</v>
      </c>
      <c r="X643" s="196">
        <f ca="1">IF($L643=1,'Census Tract'!S639*'DAC Adjustment'!$O$5,'Census Tract'!S639)</f>
        <v>0.9040252791593355</v>
      </c>
      <c r="Y643" s="196">
        <f ca="1">IF($L643=1,'Census Tract'!T639*'DAC Adjustment'!$O$5,'Census Tract'!T639)</f>
        <v>3.9666064922514135</v>
      </c>
      <c r="Z643" s="197">
        <f ca="1">IF($L643=1,'Census Tract'!U639*'DAC Adjustment'!$O$5,'Census Tract'!U639)</f>
        <v>8.5214743852212695</v>
      </c>
    </row>
    <row r="644" spans="1:26" x14ac:dyDescent="0.25">
      <c r="A644" s="193">
        <v>51</v>
      </c>
      <c r="B644" s="53" t="s">
        <v>52</v>
      </c>
      <c r="C644" s="173">
        <v>41051006100</v>
      </c>
      <c r="D644" s="53">
        <v>2611</v>
      </c>
      <c r="E644" s="173">
        <f t="shared" si="37"/>
        <v>804606</v>
      </c>
      <c r="F644" s="53">
        <v>590062</v>
      </c>
      <c r="G644" s="53">
        <v>11048</v>
      </c>
      <c r="H644" s="53">
        <v>1708</v>
      </c>
      <c r="I644" s="53">
        <v>117955</v>
      </c>
      <c r="J644" s="194">
        <f t="shared" si="38"/>
        <v>0</v>
      </c>
      <c r="K644" s="172">
        <f>VLOOKUP($C644,'DAC Definition'!$A$6:$D$834,MATCH('DAC Definition'!$A$3,'DAC Definition'!$A$6:$D$6,0),FALSE)</f>
        <v>0</v>
      </c>
      <c r="L644" s="172">
        <f t="shared" si="39"/>
        <v>0</v>
      </c>
      <c r="M644" s="173">
        <f>'Census Tract'!G640</f>
        <v>1972</v>
      </c>
      <c r="N644" s="195">
        <f t="shared" si="36"/>
        <v>36.922655585345268</v>
      </c>
      <c r="O644" s="196">
        <f ca="1">IF($L644=1,'Census Tract'!J640*'DAC Adjustment'!$O$5,'Census Tract'!J640)</f>
        <v>0.32451062759110411</v>
      </c>
      <c r="P644" s="196">
        <f ca="1">IF($L644=1,'Census Tract'!K640*'DAC Adjustment'!$O$5,'Census Tract'!K640)</f>
        <v>1.6126783913558793</v>
      </c>
      <c r="Q644" s="196">
        <f ca="1">IF($L644=1,'Census Tract'!L640*'DAC Adjustment'!$O$5,'Census Tract'!L640)</f>
        <v>7.4205530245294486</v>
      </c>
      <c r="R644" s="196">
        <f ca="1">IF($L644=1,'Census Tract'!M640*'DAC Adjustment'!$O$5,'Census Tract'!M640)</f>
        <v>16.116921764940713</v>
      </c>
      <c r="S644" s="196">
        <f ca="1">IF($L644=1,'Census Tract'!N640*'DAC Adjustment'!$O$5,'Census Tract'!N640)</f>
        <v>0.46828423872531061</v>
      </c>
      <c r="T644" s="196">
        <f ca="1">IF($L644=1,'Census Tract'!O640*'DAC Adjustment'!$O$5,'Census Tract'!O640)</f>
        <v>2.2283706542934731</v>
      </c>
      <c r="U644" s="196">
        <f ca="1">IF($L644=1,'Census Tract'!P640*'DAC Adjustment'!$O$5,'Census Tract'!P640)</f>
        <v>10.163131571236839</v>
      </c>
      <c r="V644" s="196">
        <f ca="1">IF($L644=1,'Census Tract'!Q640*'DAC Adjustment'!$O$5,'Census Tract'!Q640)</f>
        <v>22.044011080138624</v>
      </c>
      <c r="W644" s="196">
        <f ca="1">IF($L644=1,'Census Tract'!R640*'DAC Adjustment'!$O$5,'Census Tract'!R640)</f>
        <v>0.1949623585231875</v>
      </c>
      <c r="X644" s="196">
        <f ca="1">IF($L644=1,'Census Tract'!S640*'DAC Adjustment'!$O$5,'Census Tract'!S640)</f>
        <v>0.92609758467647252</v>
      </c>
      <c r="Y644" s="196">
        <f ca="1">IF($L644=1,'Census Tract'!T640*'DAC Adjustment'!$O$5,'Census Tract'!T640)</f>
        <v>4.0634535079063827</v>
      </c>
      <c r="Z644" s="197">
        <f ca="1">IF($L644=1,'Census Tract'!U640*'DAC Adjustment'!$O$5,'Census Tract'!U640)</f>
        <v>8.7295311624188798</v>
      </c>
    </row>
    <row r="645" spans="1:26" x14ac:dyDescent="0.25">
      <c r="A645" s="193">
        <v>51</v>
      </c>
      <c r="B645" s="53" t="s">
        <v>52</v>
      </c>
      <c r="C645" s="173">
        <v>41051003000</v>
      </c>
      <c r="D645" s="53">
        <v>5118</v>
      </c>
      <c r="E645" s="173">
        <f t="shared" si="37"/>
        <v>804606</v>
      </c>
      <c r="F645" s="53">
        <v>590062</v>
      </c>
      <c r="G645" s="53">
        <v>11048</v>
      </c>
      <c r="H645" s="53">
        <v>1708</v>
      </c>
      <c r="I645" s="53">
        <v>118667</v>
      </c>
      <c r="J645" s="194">
        <f t="shared" si="38"/>
        <v>0</v>
      </c>
      <c r="K645" s="172">
        <f>VLOOKUP($C645,'DAC Definition'!$A$6:$D$834,MATCH('DAC Definition'!$A$3,'DAC Definition'!$A$6:$D$6,0),FALSE)</f>
        <v>0</v>
      </c>
      <c r="L645" s="172">
        <f t="shared" si="39"/>
        <v>0</v>
      </c>
      <c r="M645" s="173">
        <f>'Census Tract'!G641</f>
        <v>3582</v>
      </c>
      <c r="N645" s="195">
        <f t="shared" si="36"/>
        <v>67.067420033826949</v>
      </c>
      <c r="O645" s="196">
        <f ca="1">IF($L645=1,'Census Tract'!J641*'DAC Adjustment'!$O$5,'Census Tract'!J641)</f>
        <v>0.5428541980073408</v>
      </c>
      <c r="P645" s="196">
        <f ca="1">IF($L645=1,'Census Tract'!K641*'DAC Adjustment'!$O$5,'Census Tract'!K641)</f>
        <v>2.6977521238113784</v>
      </c>
      <c r="Q645" s="196">
        <f ca="1">IF($L645=1,'Census Tract'!L641*'DAC Adjustment'!$O$5,'Census Tract'!L641)</f>
        <v>12.413394257083214</v>
      </c>
      <c r="R645" s="196">
        <f ca="1">IF($L645=1,'Census Tract'!M641*'DAC Adjustment'!$O$5,'Census Tract'!M641)</f>
        <v>26.961023446289715</v>
      </c>
      <c r="S645" s="196">
        <f ca="1">IF($L645=1,'Census Tract'!N641*'DAC Adjustment'!$O$5,'Census Tract'!N641)</f>
        <v>0.85060554924648213</v>
      </c>
      <c r="T645" s="196">
        <f ca="1">IF($L645=1,'Census Tract'!O641*'DAC Adjustment'!$O$5,'Census Tract'!O641)</f>
        <v>4.04767935277851</v>
      </c>
      <c r="U645" s="196">
        <f ca="1">IF($L645=1,'Census Tract'!P641*'DAC Adjustment'!$O$5,'Census Tract'!P641)</f>
        <v>18.46061728609045</v>
      </c>
      <c r="V645" s="196">
        <f ca="1">IF($L645=1,'Census Tract'!Q641*'DAC Adjustment'!$O$5,'Census Tract'!Q641)</f>
        <v>40.041403493436391</v>
      </c>
      <c r="W645" s="196">
        <f ca="1">IF($L645=1,'Census Tract'!R641*'DAC Adjustment'!$O$5,'Census Tract'!R641)</f>
        <v>0.35413548084688523</v>
      </c>
      <c r="X645" s="196">
        <f ca="1">IF($L645=1,'Census Tract'!S641*'DAC Adjustment'!$O$5,'Census Tract'!S641)</f>
        <v>1.6821914545188261</v>
      </c>
      <c r="Y645" s="196">
        <f ca="1">IF($L645=1,'Census Tract'!T641*'DAC Adjustment'!$O$5,'Census Tract'!T641)</f>
        <v>7.3809789377893846</v>
      </c>
      <c r="Z645" s="197">
        <f ca="1">IF($L645=1,'Census Tract'!U641*'DAC Adjustment'!$O$5,'Census Tract'!U641)</f>
        <v>15.856582466422125</v>
      </c>
    </row>
    <row r="646" spans="1:26" x14ac:dyDescent="0.25">
      <c r="A646" s="193">
        <v>51</v>
      </c>
      <c r="B646" s="53" t="s">
        <v>52</v>
      </c>
      <c r="C646" s="173">
        <v>41051005500</v>
      </c>
      <c r="D646" s="53">
        <v>2869</v>
      </c>
      <c r="E646" s="173">
        <f t="shared" si="37"/>
        <v>804606</v>
      </c>
      <c r="F646" s="53">
        <v>590062</v>
      </c>
      <c r="G646" s="53">
        <v>11048</v>
      </c>
      <c r="H646" s="53">
        <v>1708</v>
      </c>
      <c r="I646" s="53">
        <v>16717</v>
      </c>
      <c r="J646" s="194">
        <f t="shared" si="38"/>
        <v>1</v>
      </c>
      <c r="K646" s="172">
        <f>VLOOKUP($C646,'DAC Definition'!$A$6:$D$834,MATCH('DAC Definition'!$A$3,'DAC Definition'!$A$6:$D$6,0),FALSE)</f>
        <v>0</v>
      </c>
      <c r="L646" s="172">
        <f t="shared" si="39"/>
        <v>1</v>
      </c>
      <c r="M646" s="173">
        <f>'Census Tract'!G642</f>
        <v>1182</v>
      </c>
      <c r="N646" s="195">
        <f t="shared" si="36"/>
        <v>22.131125203792141</v>
      </c>
      <c r="O646" s="196">
        <f ca="1">IF($L646=1,'Census Tract'!J642*'DAC Adjustment'!$O$5,'Census Tract'!J642)</f>
        <v>0.27105150799951411</v>
      </c>
      <c r="P646" s="196">
        <f ca="1">IF($L646=1,'Census Tract'!K642*'DAC Adjustment'!$O$5,'Census Tract'!K642)</f>
        <v>1.3470095359897682</v>
      </c>
      <c r="Q646" s="196">
        <f ca="1">IF($L646=1,'Census Tract'!L642*'DAC Adjustment'!$O$5,'Census Tract'!L642)</f>
        <v>6.1981085255039572</v>
      </c>
      <c r="R646" s="196">
        <f ca="1">IF($L646=1,'Census Tract'!M642*'DAC Adjustment'!$O$5,'Census Tract'!M642)</f>
        <v>13.461857878509511</v>
      </c>
      <c r="S646" s="196">
        <f ca="1">IF($L646=1,'Census Tract'!N642*'DAC Adjustment'!$O$5,'Census Tract'!N642)</f>
        <v>0.35085697906523655</v>
      </c>
      <c r="T646" s="196">
        <f ca="1">IF($L646=1,'Census Tract'!O642*'DAC Adjustment'!$O$5,'Census Tract'!O642)</f>
        <v>1.6695829826159265</v>
      </c>
      <c r="U646" s="196">
        <f ca="1">IF($L646=1,'Census Tract'!P642*'DAC Adjustment'!$O$5,'Census Tract'!P642)</f>
        <v>7.6146181016746608</v>
      </c>
      <c r="V646" s="196">
        <f ca="1">IF($L646=1,'Census Tract'!Q642*'DAC Adjustment'!$O$5,'Census Tract'!Q642)</f>
        <v>16.516240553197168</v>
      </c>
      <c r="W646" s="196">
        <f ca="1">IF($L646=1,'Census Tract'!R642*'DAC Adjustment'!$O$5,'Census Tract'!R642)</f>
        <v>0.1460734709523375</v>
      </c>
      <c r="X646" s="196">
        <f ca="1">IF($L646=1,'Census Tract'!S642*'DAC Adjustment'!$O$5,'Census Tract'!S642)</f>
        <v>0.69386875322489261</v>
      </c>
      <c r="Y646" s="196">
        <f ca="1">IF($L646=1,'Census Tract'!T642*'DAC Adjustment'!$O$5,'Census Tract'!T642)</f>
        <v>3.0444992687280332</v>
      </c>
      <c r="Z646" s="197">
        <f ca="1">IF($L646=1,'Census Tract'!U642*'DAC Adjustment'!$O$5,'Census Tract'!U642)</f>
        <v>6.5405082619035984</v>
      </c>
    </row>
    <row r="647" spans="1:26" x14ac:dyDescent="0.25">
      <c r="A647" s="193">
        <v>51</v>
      </c>
      <c r="B647" s="53" t="s">
        <v>52</v>
      </c>
      <c r="C647" s="173">
        <v>41051002902</v>
      </c>
      <c r="D647" s="53">
        <v>5926</v>
      </c>
      <c r="E647" s="173">
        <f t="shared" si="37"/>
        <v>804606</v>
      </c>
      <c r="F647" s="53">
        <v>590062</v>
      </c>
      <c r="G647" s="53">
        <v>11048</v>
      </c>
      <c r="H647" s="53">
        <v>1708</v>
      </c>
      <c r="I647" s="53">
        <v>69167</v>
      </c>
      <c r="J647" s="194">
        <f t="shared" si="38"/>
        <v>0</v>
      </c>
      <c r="K647" s="172">
        <f>VLOOKUP($C647,'DAC Definition'!$A$6:$D$834,MATCH('DAC Definition'!$A$3,'DAC Definition'!$A$6:$D$6,0),FALSE)</f>
        <v>0</v>
      </c>
      <c r="L647" s="172">
        <f t="shared" si="39"/>
        <v>0</v>
      </c>
      <c r="M647" s="173">
        <f>'Census Tract'!G643</f>
        <v>4023</v>
      </c>
      <c r="N647" s="195">
        <f t="shared" si="36"/>
        <v>75.324464208845853</v>
      </c>
      <c r="O647" s="196">
        <f ca="1">IF($L647=1,'Census Tract'!J643*'DAC Adjustment'!$O$5,'Census Tract'!J643)</f>
        <v>0.70110320775855828</v>
      </c>
      <c r="P647" s="196">
        <f ca="1">IF($L647=1,'Census Tract'!K643*'DAC Adjustment'!$O$5,'Census Tract'!K643)</f>
        <v>3.4841817097194929</v>
      </c>
      <c r="Q647" s="196">
        <f ca="1">IF($L647=1,'Census Tract'!L643*'DAC Adjustment'!$O$5,'Census Tract'!L643)</f>
        <v>16.032059003613007</v>
      </c>
      <c r="R647" s="196">
        <f ca="1">IF($L647=1,'Census Tract'!M643*'DAC Adjustment'!$O$5,'Census Tract'!M643)</f>
        <v>34.82050998598303</v>
      </c>
      <c r="S647" s="196">
        <f ca="1">IF($L647=1,'Census Tract'!N643*'DAC Adjustment'!$O$5,'Census Tract'!N643)</f>
        <v>0.95532834299793346</v>
      </c>
      <c r="T647" s="196">
        <f ca="1">IF($L647=1,'Census Tract'!O643*'DAC Adjustment'!$O$5,'Census Tract'!O643)</f>
        <v>4.5460117354070197</v>
      </c>
      <c r="U647" s="196">
        <f ca="1">IF($L647=1,'Census Tract'!P643*'DAC Adjustment'!$O$5,'Census Tract'!P643)</f>
        <v>20.733406851463393</v>
      </c>
      <c r="V647" s="196">
        <f ca="1">IF($L647=1,'Census Tract'!Q643*'DAC Adjustment'!$O$5,'Census Tract'!Q643)</f>
        <v>44.97112402403534</v>
      </c>
      <c r="W647" s="196">
        <f ca="1">IF($L647=1,'Census Tract'!R643*'DAC Adjustment'!$O$5,'Census Tract'!R643)</f>
        <v>0.39773507522250678</v>
      </c>
      <c r="X647" s="196">
        <f ca="1">IF($L647=1,'Census Tract'!S643*'DAC Adjustment'!$O$5,'Census Tract'!S643)</f>
        <v>1.889295427562601</v>
      </c>
      <c r="Y647" s="196">
        <f ca="1">IF($L647=1,'Census Tract'!T643*'DAC Adjustment'!$O$5,'Census Tract'!T643)</f>
        <v>8.2896924251051622</v>
      </c>
      <c r="Z647" s="197">
        <f ca="1">IF($L647=1,'Census Tract'!U643*'DAC Adjustment'!$O$5,'Census Tract'!U643)</f>
        <v>17.808774780127361</v>
      </c>
    </row>
    <row r="648" spans="1:26" x14ac:dyDescent="0.25">
      <c r="A648" s="193">
        <v>51</v>
      </c>
      <c r="B648" s="53" t="s">
        <v>52</v>
      </c>
      <c r="C648" s="173">
        <v>41051000801</v>
      </c>
      <c r="D648" s="53">
        <v>5061</v>
      </c>
      <c r="E648" s="173">
        <f t="shared" si="37"/>
        <v>804606</v>
      </c>
      <c r="F648" s="53">
        <v>590062</v>
      </c>
      <c r="G648" s="53">
        <v>11048</v>
      </c>
      <c r="H648" s="53">
        <v>1708</v>
      </c>
      <c r="I648" s="53">
        <v>74861</v>
      </c>
      <c r="J648" s="194">
        <f t="shared" si="38"/>
        <v>0</v>
      </c>
      <c r="K648" s="172">
        <f>VLOOKUP($C648,'DAC Definition'!$A$6:$D$834,MATCH('DAC Definition'!$A$3,'DAC Definition'!$A$6:$D$6,0),FALSE)</f>
        <v>0</v>
      </c>
      <c r="L648" s="172">
        <f t="shared" si="39"/>
        <v>0</v>
      </c>
      <c r="M648" s="173">
        <f>'Census Tract'!G644</f>
        <v>3530</v>
      </c>
      <c r="N648" s="195">
        <f t="shared" si="36"/>
        <v>66.093800312509529</v>
      </c>
      <c r="O648" s="196">
        <f ca="1">IF($L648=1,'Census Tract'!J644*'DAC Adjustment'!$O$5,'Census Tract'!J644)</f>
        <v>0.62147791487740767</v>
      </c>
      <c r="P648" s="196">
        <f ca="1">IF($L648=1,'Census Tract'!K644*'DAC Adjustment'!$O$5,'Census Tract'!K644)</f>
        <v>3.0884782155442072</v>
      </c>
      <c r="Q648" s="196">
        <f ca="1">IF($L648=1,'Census Tract'!L644*'DAC Adjustment'!$O$5,'Census Tract'!L644)</f>
        <v>14.211275159631244</v>
      </c>
      <c r="R648" s="196">
        <f ca="1">IF($L648=1,'Census Tract'!M644*'DAC Adjustment'!$O$5,'Census Tract'!M644)</f>
        <v>30.86589492328924</v>
      </c>
      <c r="S648" s="196">
        <f ca="1">IF($L648=1,'Census Tract'!N644*'DAC Adjustment'!$O$5,'Census Tract'!N644)</f>
        <v>0.83825728331660587</v>
      </c>
      <c r="T648" s="196">
        <f ca="1">IF($L648=1,'Census Tract'!O644*'DAC Adjustment'!$O$5,'Census Tract'!O644)</f>
        <v>3.988919071833652</v>
      </c>
      <c r="U648" s="196">
        <f ca="1">IF($L648=1,'Census Tract'!P644*'DAC Adjustment'!$O$5,'Census Tract'!P644)</f>
        <v>18.192623958654185</v>
      </c>
      <c r="V648" s="196">
        <f ca="1">IF($L648=1,'Census Tract'!Q644*'DAC Adjustment'!$O$5,'Census Tract'!Q644)</f>
        <v>39.460121254000683</v>
      </c>
      <c r="W648" s="196">
        <f ca="1">IF($L648=1,'Census Tract'!R644*'DAC Adjustment'!$O$5,'Census Tract'!R644)</f>
        <v>0.34899448559170992</v>
      </c>
      <c r="X648" s="196">
        <f ca="1">IF($L648=1,'Census Tract'!S644*'DAC Adjustment'!$O$5,'Census Tract'!S644)</f>
        <v>1.657771031393483</v>
      </c>
      <c r="Y648" s="196">
        <f ca="1">IF($L648=1,'Census Tract'!T644*'DAC Adjustment'!$O$5,'Census Tract'!T644)</f>
        <v>7.273829048128567</v>
      </c>
      <c r="Z648" s="197">
        <f ca="1">IF($L648=1,'Census Tract'!U644*'DAC Adjustment'!$O$5,'Census Tract'!U644)</f>
        <v>15.626391989522643</v>
      </c>
    </row>
    <row r="649" spans="1:26" x14ac:dyDescent="0.25">
      <c r="A649" s="193">
        <v>51</v>
      </c>
      <c r="B649" s="53" t="s">
        <v>52</v>
      </c>
      <c r="C649" s="173">
        <v>41051006801</v>
      </c>
      <c r="D649" s="53">
        <v>2462</v>
      </c>
      <c r="E649" s="173">
        <f t="shared" si="37"/>
        <v>804606</v>
      </c>
      <c r="F649" s="53">
        <v>590062</v>
      </c>
      <c r="G649" s="53">
        <v>11048</v>
      </c>
      <c r="H649" s="53">
        <v>1708</v>
      </c>
      <c r="I649" s="53">
        <v>73750</v>
      </c>
      <c r="J649" s="194">
        <f t="shared" si="38"/>
        <v>0</v>
      </c>
      <c r="K649" s="172">
        <f>VLOOKUP($C649,'DAC Definition'!$A$6:$D$834,MATCH('DAC Definition'!$A$3,'DAC Definition'!$A$6:$D$6,0),FALSE)</f>
        <v>0</v>
      </c>
      <c r="L649" s="172">
        <f t="shared" si="39"/>
        <v>0</v>
      </c>
      <c r="M649" s="173">
        <f>'Census Tract'!G645</f>
        <v>1589</v>
      </c>
      <c r="N649" s="195">
        <f t="shared" ref="N649:N712" si="40">$M649/$F649*G649</f>
        <v>29.75157186871888</v>
      </c>
      <c r="O649" s="196">
        <f ca="1">IF($L649=1,'Census Tract'!J645*'DAC Adjustment'!$O$5,'Census Tract'!J645)</f>
        <v>0.21083175033310933</v>
      </c>
      <c r="P649" s="196">
        <f ca="1">IF($L649=1,'Census Tract'!K645*'DAC Adjustment'!$O$5,'Census Tract'!K645)</f>
        <v>1.0477432141370759</v>
      </c>
      <c r="Q649" s="196">
        <f ca="1">IF($L649=1,'Census Tract'!L645*'DAC Adjustment'!$O$5,'Census Tract'!L645)</f>
        <v>4.8210691718007688</v>
      </c>
      <c r="R649" s="196">
        <f ca="1">IF($L649=1,'Census Tract'!M645*'DAC Adjustment'!$O$5,'Census Tract'!M645)</f>
        <v>10.471024788642039</v>
      </c>
      <c r="S649" s="196">
        <f ca="1">IF($L649=1,'Census Tract'!N645*'DAC Adjustment'!$O$5,'Census Tract'!N645)</f>
        <v>0.37733451081872138</v>
      </c>
      <c r="T649" s="196">
        <f ca="1">IF($L649=1,'Census Tract'!O645*'DAC Adjustment'!$O$5,'Census Tract'!O645)</f>
        <v>1.795578585026536</v>
      </c>
      <c r="U649" s="196">
        <f ca="1">IF($L649=1,'Census Tract'!P645*'DAC Adjustment'!$O$5,'Census Tract'!P645)</f>
        <v>8.1892576403120376</v>
      </c>
      <c r="V649" s="196">
        <f ca="1">IF($L649=1,'Census Tract'!Q645*'DAC Adjustment'!$O$5,'Census Tract'!Q645)</f>
        <v>17.762643816602573</v>
      </c>
      <c r="W649" s="196">
        <f ca="1">IF($L649=1,'Census Tract'!R645*'DAC Adjustment'!$O$5,'Census Tract'!R645)</f>
        <v>0.15709695116295383</v>
      </c>
      <c r="X649" s="196">
        <f ca="1">IF($L649=1,'Census Tract'!S645*'DAC Adjustment'!$O$5,'Census Tract'!S645)</f>
        <v>0.74623177588788792</v>
      </c>
      <c r="Y649" s="196">
        <f ca="1">IF($L649=1,'Census Tract'!T645*'DAC Adjustment'!$O$5,'Census Tract'!T645)</f>
        <v>3.2742533590584397</v>
      </c>
      <c r="Z649" s="197">
        <f ca="1">IF($L649=1,'Census Tract'!U645*'DAC Adjustment'!$O$5,'Census Tract'!U645)</f>
        <v>7.0340897652553753</v>
      </c>
    </row>
    <row r="650" spans="1:26" x14ac:dyDescent="0.25">
      <c r="A650" s="193">
        <v>51</v>
      </c>
      <c r="B650" s="53" t="s">
        <v>52</v>
      </c>
      <c r="C650" s="173">
        <v>41051009202</v>
      </c>
      <c r="D650" s="53">
        <v>5351</v>
      </c>
      <c r="E650" s="173">
        <f t="shared" ref="E650:E713" si="41">SUMIFS($D$9:$D$836,$B$9:$B$836,$B650)</f>
        <v>804606</v>
      </c>
      <c r="F650" s="53">
        <v>590062</v>
      </c>
      <c r="G650" s="53">
        <v>11048</v>
      </c>
      <c r="H650" s="53">
        <v>1708</v>
      </c>
      <c r="I650" s="53">
        <v>42408</v>
      </c>
      <c r="J650" s="194">
        <f t="shared" ref="J650:J713" si="42">IF(I650&lt;=$C$4, 1, 0)</f>
        <v>1</v>
      </c>
      <c r="K650" s="172">
        <f>VLOOKUP($C650,'DAC Definition'!$A$6:$D$834,MATCH('DAC Definition'!$A$3,'DAC Definition'!$A$6:$D$6,0),FALSE)</f>
        <v>1</v>
      </c>
      <c r="L650" s="172">
        <f t="shared" ref="L650:L713" si="43">IF($ES$4=2,INT(AND(J650=1,K650=1)),IF($ES$4=1,K650,J650))</f>
        <v>1</v>
      </c>
      <c r="M650" s="173">
        <f>'Census Tract'!G646</f>
        <v>3123</v>
      </c>
      <c r="N650" s="195">
        <f t="shared" si="40"/>
        <v>58.473353647582798</v>
      </c>
      <c r="O650" s="196">
        <f ca="1">IF($L650=1,'Census Tract'!J646*'DAC Adjustment'!$O$5,'Census Tract'!J646)</f>
        <v>0.26792158296487761</v>
      </c>
      <c r="P650" s="196">
        <f ca="1">IF($L650=1,'Census Tract'!K646*'DAC Adjustment'!$O$5,'Census Tract'!K646)</f>
        <v>1.3314551533570917</v>
      </c>
      <c r="Q650" s="196">
        <f ca="1">IF($L650=1,'Census Tract'!L646*'DAC Adjustment'!$O$5,'Census Tract'!L646)</f>
        <v>6.1265368335235415</v>
      </c>
      <c r="R650" s="196">
        <f ca="1">IF($L650=1,'Census Tract'!M646*'DAC Adjustment'!$O$5,'Census Tract'!M646)</f>
        <v>13.306409173214941</v>
      </c>
      <c r="S650" s="196">
        <f ca="1">IF($L650=1,'Census Tract'!N646*'DAC Adjustment'!$O$5,'Census Tract'!N646)</f>
        <v>0.92701044468759208</v>
      </c>
      <c r="T650" s="196">
        <f ca="1">IF($L650=1,'Census Tract'!O646*'DAC Adjustment'!$O$5,'Census Tract'!O646)</f>
        <v>4.4112585911248212</v>
      </c>
      <c r="U650" s="196">
        <f ca="1">IF($L650=1,'Census Tract'!P646*'DAC Adjustment'!$O$5,'Census Tract'!P646)</f>
        <v>20.118825999602343</v>
      </c>
      <c r="V650" s="196">
        <f ca="1">IF($L650=1,'Census Tract'!Q646*'DAC Adjustment'!$O$5,'Census Tract'!Q646)</f>
        <v>43.638087349944811</v>
      </c>
      <c r="W650" s="196">
        <f ca="1">IF($L650=1,'Census Tract'!R646*'DAC Adjustment'!$O$5,'Census Tract'!R646)</f>
        <v>0.38594538898828257</v>
      </c>
      <c r="X650" s="196">
        <f ca="1">IF($L650=1,'Census Tract'!S646*'DAC Adjustment'!$O$5,'Census Tract'!S646)</f>
        <v>1.8332928226068865</v>
      </c>
      <c r="Y650" s="196">
        <f ca="1">IF($L650=1,'Census Tract'!T646*'DAC Adjustment'!$O$5,'Census Tract'!T646)</f>
        <v>8.043968880065691</v>
      </c>
      <c r="Z650" s="197">
        <f ca="1">IF($L650=1,'Census Tract'!U646*'DAC Adjustment'!$O$5,'Census Tract'!U646)</f>
        <v>17.280886042237679</v>
      </c>
    </row>
    <row r="651" spans="1:26" x14ac:dyDescent="0.25">
      <c r="A651" s="193">
        <v>51</v>
      </c>
      <c r="B651" s="53" t="s">
        <v>52</v>
      </c>
      <c r="C651" s="173">
        <v>41051001702</v>
      </c>
      <c r="D651" s="53">
        <v>4348</v>
      </c>
      <c r="E651" s="173">
        <f t="shared" si="41"/>
        <v>804606</v>
      </c>
      <c r="F651" s="53">
        <v>590062</v>
      </c>
      <c r="G651" s="53">
        <v>11048</v>
      </c>
      <c r="H651" s="53">
        <v>1708</v>
      </c>
      <c r="I651" s="53">
        <v>67375</v>
      </c>
      <c r="J651" s="194">
        <f t="shared" si="42"/>
        <v>0</v>
      </c>
      <c r="K651" s="172">
        <f>VLOOKUP($C651,'DAC Definition'!$A$6:$D$834,MATCH('DAC Definition'!$A$3,'DAC Definition'!$A$6:$D$6,0),FALSE)</f>
        <v>0</v>
      </c>
      <c r="L651" s="172">
        <f t="shared" si="43"/>
        <v>0</v>
      </c>
      <c r="M651" s="173">
        <f>'Census Tract'!G647</f>
        <v>2558</v>
      </c>
      <c r="N651" s="195">
        <f t="shared" si="40"/>
        <v>47.894600906345431</v>
      </c>
      <c r="O651" s="196">
        <f ca="1">IF($L651=1,'Census Tract'!J647*'DAC Adjustment'!$O$5,'Census Tract'!J647)</f>
        <v>0.39061464432262538</v>
      </c>
      <c r="P651" s="196">
        <f ca="1">IF($L651=1,'Census Tract'!K647*'DAC Adjustment'!$O$5,'Census Tract'!K647)</f>
        <v>1.9411869525580032</v>
      </c>
      <c r="Q651" s="196">
        <f ca="1">IF($L651=1,'Census Tract'!L647*'DAC Adjustment'!$O$5,'Census Tract'!L647)</f>
        <v>8.9321471591558179</v>
      </c>
      <c r="R651" s="196">
        <f ca="1">IF($L651=1,'Census Tract'!M647*'DAC Adjustment'!$O$5,'Census Tract'!M647)</f>
        <v>19.399998420761975</v>
      </c>
      <c r="S651" s="196">
        <f ca="1">IF($L651=1,'Census Tract'!N647*'DAC Adjustment'!$O$5,'Census Tract'!N647)</f>
        <v>0.6074396970889171</v>
      </c>
      <c r="T651" s="196">
        <f ca="1">IF($L651=1,'Census Tract'!O647*'DAC Adjustment'!$O$5,'Census Tract'!O647)</f>
        <v>2.8905538203259149</v>
      </c>
      <c r="U651" s="196">
        <f ca="1">IF($L651=1,'Census Tract'!P647*'DAC Adjustment'!$O$5,'Census Tract'!P647)</f>
        <v>13.183210222730141</v>
      </c>
      <c r="V651" s="196">
        <f ca="1">IF($L651=1,'Census Tract'!Q647*'DAC Adjustment'!$O$5,'Census Tract'!Q647)</f>
        <v>28.594614778394828</v>
      </c>
      <c r="W651" s="196">
        <f ca="1">IF($L651=1,'Census Tract'!R647*'DAC Adjustment'!$O$5,'Census Tract'!R647)</f>
        <v>0.25289742043727875</v>
      </c>
      <c r="X651" s="196">
        <f ca="1">IF($L651=1,'Census Tract'!S647*'DAC Adjustment'!$O$5,'Census Tract'!S647)</f>
        <v>1.2012969683582235</v>
      </c>
      <c r="Y651" s="196">
        <f ca="1">IF($L651=1,'Census Tract'!T647*'DAC Adjustment'!$O$5,'Census Tract'!T647)</f>
        <v>5.2709503413917487</v>
      </c>
      <c r="Z651" s="197">
        <f ca="1">IF($L651=1,'Census Tract'!U647*'DAC Adjustment'!$O$5,'Census Tract'!U647)</f>
        <v>11.323600767478446</v>
      </c>
    </row>
    <row r="652" spans="1:26" x14ac:dyDescent="0.25">
      <c r="A652" s="193">
        <v>51</v>
      </c>
      <c r="B652" s="53" t="s">
        <v>52</v>
      </c>
      <c r="C652" s="173">
        <v>41051006802</v>
      </c>
      <c r="D652" s="53">
        <v>3644</v>
      </c>
      <c r="E652" s="173">
        <f t="shared" si="41"/>
        <v>804606</v>
      </c>
      <c r="F652" s="53">
        <v>590062</v>
      </c>
      <c r="G652" s="53">
        <v>11048</v>
      </c>
      <c r="H652" s="53">
        <v>1708</v>
      </c>
      <c r="I652" s="53">
        <v>140625</v>
      </c>
      <c r="J652" s="194">
        <f t="shared" si="42"/>
        <v>0</v>
      </c>
      <c r="K652" s="172">
        <f>VLOOKUP($C652,'DAC Definition'!$A$6:$D$834,MATCH('DAC Definition'!$A$3,'DAC Definition'!$A$6:$D$6,0),FALSE)</f>
        <v>0</v>
      </c>
      <c r="L652" s="172">
        <f t="shared" si="43"/>
        <v>0</v>
      </c>
      <c r="M652" s="173">
        <f>'Census Tract'!G648</f>
        <v>2766</v>
      </c>
      <c r="N652" s="195">
        <f t="shared" si="40"/>
        <v>51.789079791615123</v>
      </c>
      <c r="O652" s="196">
        <f ca="1">IF($L652=1,'Census Tract'!J648*'DAC Adjustment'!$O$5,'Census Tract'!J648)</f>
        <v>0.12169148534666405</v>
      </c>
      <c r="P652" s="196">
        <f ca="1">IF($L652=1,'Census Tract'!K648*'DAC Adjustment'!$O$5,'Census Tract'!K648)</f>
        <v>0.60475439675845477</v>
      </c>
      <c r="Q652" s="196">
        <f ca="1">IF($L652=1,'Census Tract'!L648*'DAC Adjustment'!$O$5,'Census Tract'!L648)</f>
        <v>2.7827073841985435</v>
      </c>
      <c r="R652" s="196">
        <f ca="1">IF($L652=1,'Census Tract'!M648*'DAC Adjustment'!$O$5,'Census Tract'!M648)</f>
        <v>6.0438456618527683</v>
      </c>
      <c r="S652" s="196">
        <f ca="1">IF($L652=1,'Census Tract'!N648*'DAC Adjustment'!$O$5,'Census Tract'!N648)</f>
        <v>0.65683276080842246</v>
      </c>
      <c r="T652" s="196">
        <f ca="1">IF($L652=1,'Census Tract'!O648*'DAC Adjustment'!$O$5,'Census Tract'!O648)</f>
        <v>3.1255949441053481</v>
      </c>
      <c r="U652" s="196">
        <f ca="1">IF($L652=1,'Census Tract'!P648*'DAC Adjustment'!$O$5,'Census Tract'!P648)</f>
        <v>14.255183532475202</v>
      </c>
      <c r="V652" s="196">
        <f ca="1">IF($L652=1,'Census Tract'!Q648*'DAC Adjustment'!$O$5,'Census Tract'!Q648)</f>
        <v>30.91974373613764</v>
      </c>
      <c r="W652" s="196">
        <f ca="1">IF($L652=1,'Census Tract'!R648*'DAC Adjustment'!$O$5,'Census Tract'!R648)</f>
        <v>0.27346140145798004</v>
      </c>
      <c r="X652" s="196">
        <f ca="1">IF($L652=1,'Census Tract'!S648*'DAC Adjustment'!$O$5,'Census Tract'!S648)</f>
        <v>1.2989786608595959</v>
      </c>
      <c r="Y652" s="196">
        <f ca="1">IF($L652=1,'Census Tract'!T648*'DAC Adjustment'!$O$5,'Census Tract'!T648)</f>
        <v>5.6995499000350174</v>
      </c>
      <c r="Z652" s="197">
        <f ca="1">IF($L652=1,'Census Tract'!U648*'DAC Adjustment'!$O$5,'Census Tract'!U648)</f>
        <v>12.244362675076379</v>
      </c>
    </row>
    <row r="653" spans="1:26" x14ac:dyDescent="0.25">
      <c r="A653" s="193">
        <v>51</v>
      </c>
      <c r="B653" s="53" t="s">
        <v>52</v>
      </c>
      <c r="C653" s="173">
        <v>41051007500</v>
      </c>
      <c r="D653" s="53">
        <v>5357</v>
      </c>
      <c r="E653" s="173">
        <f t="shared" si="41"/>
        <v>804606</v>
      </c>
      <c r="F653" s="53">
        <v>590062</v>
      </c>
      <c r="G653" s="53">
        <v>11048</v>
      </c>
      <c r="H653" s="53">
        <v>1708</v>
      </c>
      <c r="I653" s="53">
        <v>76702</v>
      </c>
      <c r="J653" s="194">
        <f t="shared" si="42"/>
        <v>0</v>
      </c>
      <c r="K653" s="172">
        <f>VLOOKUP($C653,'DAC Definition'!$A$6:$D$834,MATCH('DAC Definition'!$A$3,'DAC Definition'!$A$6:$D$6,0),FALSE)</f>
        <v>0</v>
      </c>
      <c r="L653" s="172">
        <f t="shared" si="43"/>
        <v>0</v>
      </c>
      <c r="M653" s="173">
        <f>'Census Tract'!G649</f>
        <v>3083</v>
      </c>
      <c r="N653" s="195">
        <f t="shared" si="40"/>
        <v>57.724415400415545</v>
      </c>
      <c r="O653" s="196">
        <f ca="1">IF($L653=1,'Census Tract'!J649*'DAC Adjustment'!$O$5,'Census Tract'!J649)</f>
        <v>0.56138335421238839</v>
      </c>
      <c r="P653" s="196">
        <f ca="1">IF($L653=1,'Census Tract'!K649*'DAC Adjustment'!$O$5,'Census Tract'!K649)</f>
        <v>2.7898340689968224</v>
      </c>
      <c r="Q653" s="196">
        <f ca="1">IF($L653=1,'Census Tract'!L649*'DAC Adjustment'!$O$5,'Census Tract'!L649)</f>
        <v>12.837098673607271</v>
      </c>
      <c r="R653" s="196">
        <f ca="1">IF($L653=1,'Census Tract'!M649*'DAC Adjustment'!$O$5,'Census Tract'!M649)</f>
        <v>27.881279781633552</v>
      </c>
      <c r="S653" s="196">
        <f ca="1">IF($L653=1,'Census Tract'!N649*'DAC Adjustment'!$O$5,'Census Tract'!N649)</f>
        <v>0.73210968965016876</v>
      </c>
      <c r="T653" s="196">
        <f ca="1">IF($L653=1,'Census Tract'!O649*'DAC Adjustment'!$O$5,'Census Tract'!O649)</f>
        <v>3.4838066567884272</v>
      </c>
      <c r="U653" s="196">
        <f ca="1">IF($L653=1,'Census Tract'!P649*'DAC Adjustment'!$O$5,'Census Tract'!P649)</f>
        <v>15.888912086269361</v>
      </c>
      <c r="V653" s="196">
        <f ca="1">IF($L653=1,'Census Tract'!Q649*'DAC Adjustment'!$O$5,'Census Tract'!Q649)</f>
        <v>34.463329695774533</v>
      </c>
      <c r="W653" s="196">
        <f ca="1">IF($L653=1,'Census Tract'!R649*'DAC Adjustment'!$O$5,'Census Tract'!R649)</f>
        <v>0.30480169945587582</v>
      </c>
      <c r="X653" s="196">
        <f ca="1">IF($L653=1,'Census Tract'!S649*'DAC Adjustment'!$O$5,'Census Tract'!S649)</f>
        <v>1.4478493172198608</v>
      </c>
      <c r="Y653" s="196">
        <f ca="1">IF($L653=1,'Census Tract'!T649*'DAC Adjustment'!$O$5,'Census Tract'!T649)</f>
        <v>6.3527521120057715</v>
      </c>
      <c r="Z653" s="197">
        <f ca="1">IF($L653=1,'Census Tract'!U649*'DAC Adjustment'!$O$5,'Census Tract'!U649)</f>
        <v>13.647639236175158</v>
      </c>
    </row>
    <row r="654" spans="1:26" x14ac:dyDescent="0.25">
      <c r="A654" s="193">
        <v>51</v>
      </c>
      <c r="B654" s="53" t="s">
        <v>52</v>
      </c>
      <c r="C654" s="173">
        <v>41051000301</v>
      </c>
      <c r="D654" s="53">
        <v>5777</v>
      </c>
      <c r="E654" s="173">
        <f t="shared" si="41"/>
        <v>804606</v>
      </c>
      <c r="F654" s="53">
        <v>590062</v>
      </c>
      <c r="G654" s="53">
        <v>11048</v>
      </c>
      <c r="H654" s="53">
        <v>1708</v>
      </c>
      <c r="I654" s="53">
        <v>63958</v>
      </c>
      <c r="J654" s="194">
        <f t="shared" si="42"/>
        <v>0</v>
      </c>
      <c r="K654" s="172">
        <f>VLOOKUP($C654,'DAC Definition'!$A$6:$D$834,MATCH('DAC Definition'!$A$3,'DAC Definition'!$A$6:$D$6,0),FALSE)</f>
        <v>0</v>
      </c>
      <c r="L654" s="172">
        <f t="shared" si="43"/>
        <v>0</v>
      </c>
      <c r="M654" s="173">
        <f>'Census Tract'!G650</f>
        <v>3153</v>
      </c>
      <c r="N654" s="195">
        <f t="shared" si="40"/>
        <v>59.035057332958232</v>
      </c>
      <c r="O654" s="196">
        <f ca="1">IF($L654=1,'Census Tract'!J650*'DAC Adjustment'!$O$5,'Census Tract'!J650)</f>
        <v>1.8879707808926891</v>
      </c>
      <c r="P654" s="196">
        <f ca="1">IF($L654=1,'Census Tract'!K650*'DAC Adjustment'!$O$5,'Census Tract'!K650)</f>
        <v>9.3824036040303476</v>
      </c>
      <c r="Q654" s="196">
        <f ca="1">IF($L654=1,'Census Tract'!L650*'DAC Adjustment'!$O$5,'Census Tract'!L650)</f>
        <v>43.172044602586453</v>
      </c>
      <c r="R654" s="196">
        <f ca="1">IF($L654=1,'Census Tract'!M650*'DAC Adjustment'!$O$5,'Census Tract'!M650)</f>
        <v>93.766659033682856</v>
      </c>
      <c r="S654" s="196">
        <f ca="1">IF($L654=1,'Census Tract'!N650*'DAC Adjustment'!$O$5,'Census Tract'!N650)</f>
        <v>0.74873235532500226</v>
      </c>
      <c r="T654" s="196">
        <f ca="1">IF($L654=1,'Census Tract'!O650*'DAC Adjustment'!$O$5,'Census Tract'!O650)</f>
        <v>3.5629070349834286</v>
      </c>
      <c r="U654" s="196">
        <f ca="1">IF($L654=1,'Census Tract'!P650*'DAC Adjustment'!$O$5,'Census Tract'!P650)</f>
        <v>16.249672334741255</v>
      </c>
      <c r="V654" s="196">
        <f ca="1">IF($L654=1,'Census Tract'!Q650*'DAC Adjustment'!$O$5,'Census Tract'!Q650)</f>
        <v>35.245825018091828</v>
      </c>
      <c r="W654" s="196">
        <f ca="1">IF($L654=1,'Census Tract'!R650*'DAC Adjustment'!$O$5,'Census Tract'!R650)</f>
        <v>0.31172226999168878</v>
      </c>
      <c r="X654" s="196">
        <f ca="1">IF($L654=1,'Census Tract'!S650*'DAC Adjustment'!$O$5,'Census Tract'!S650)</f>
        <v>1.4807229637347454</v>
      </c>
      <c r="Y654" s="196">
        <f ca="1">IF($L654=1,'Census Tract'!T650*'DAC Adjustment'!$O$5,'Census Tract'!T650)</f>
        <v>6.4969923480876401</v>
      </c>
      <c r="Z654" s="197">
        <f ca="1">IF($L654=1,'Census Tract'!U650*'DAC Adjustment'!$O$5,'Census Tract'!U650)</f>
        <v>13.957511032001385</v>
      </c>
    </row>
    <row r="655" spans="1:26" x14ac:dyDescent="0.25">
      <c r="A655" s="193">
        <v>51</v>
      </c>
      <c r="B655" s="53" t="s">
        <v>52</v>
      </c>
      <c r="C655" s="173">
        <v>41051004200</v>
      </c>
      <c r="D655" s="53">
        <v>3962</v>
      </c>
      <c r="E655" s="173">
        <f t="shared" si="41"/>
        <v>804606</v>
      </c>
      <c r="F655" s="53">
        <v>590062</v>
      </c>
      <c r="G655" s="53">
        <v>11048</v>
      </c>
      <c r="H655" s="53">
        <v>1708</v>
      </c>
      <c r="I655" s="53">
        <v>69792</v>
      </c>
      <c r="J655" s="194">
        <f t="shared" si="42"/>
        <v>0</v>
      </c>
      <c r="K655" s="172">
        <f>VLOOKUP($C655,'DAC Definition'!$A$6:$D$834,MATCH('DAC Definition'!$A$3,'DAC Definition'!$A$6:$D$6,0),FALSE)</f>
        <v>0</v>
      </c>
      <c r="L655" s="172">
        <f t="shared" si="43"/>
        <v>0</v>
      </c>
      <c r="M655" s="173">
        <f>'Census Tract'!G651</f>
        <v>2672</v>
      </c>
      <c r="N655" s="195">
        <f t="shared" si="40"/>
        <v>50.029074910772088</v>
      </c>
      <c r="O655" s="196">
        <f ca="1">IF($L655=1,'Census Tract'!J651*'DAC Adjustment'!$O$5,'Census Tract'!J651)</f>
        <v>0.86936797762061235</v>
      </c>
      <c r="P655" s="196">
        <f ca="1">IF($L655=1,'Census Tract'!K651*'DAC Adjustment'!$O$5,'Census Tract'!K651)</f>
        <v>4.3203853200521714</v>
      </c>
      <c r="Q655" s="196">
        <f ca="1">IF($L655=1,'Census Tract'!L651*'DAC Adjustment'!$O$5,'Census Tract'!L651)</f>
        <v>19.879753164480128</v>
      </c>
      <c r="R655" s="196">
        <f ca="1">IF($L655=1,'Census Tract'!M651*'DAC Adjustment'!$O$5,'Census Tract'!M651)</f>
        <v>43.177432382618953</v>
      </c>
      <c r="S655" s="196">
        <f ca="1">IF($L655=1,'Census Tract'!N651*'DAC Adjustment'!$O$5,'Census Tract'!N651)</f>
        <v>0.63451089547364614</v>
      </c>
      <c r="T655" s="196">
        <f ca="1">IF($L655=1,'Census Tract'!O651*'DAC Adjustment'!$O$5,'Census Tract'!O651)</f>
        <v>3.0193744362434893</v>
      </c>
      <c r="U655" s="196">
        <f ca="1">IF($L655=1,'Census Tract'!P651*'DAC Adjustment'!$O$5,'Census Tract'!P651)</f>
        <v>13.770734055955801</v>
      </c>
      <c r="V655" s="196">
        <f ca="1">IF($L655=1,'Census Tract'!Q651*'DAC Adjustment'!$O$5,'Census Tract'!Q651)</f>
        <v>29.868964303311568</v>
      </c>
      <c r="W655" s="196">
        <f ca="1">IF($L655=1,'Census Tract'!R651*'DAC Adjustment'!$O$5,'Census Tract'!R651)</f>
        <v>0.26416806388131697</v>
      </c>
      <c r="X655" s="196">
        <f ca="1">IF($L655=1,'Census Tract'!S651*'DAC Adjustment'!$O$5,'Census Tract'!S651)</f>
        <v>1.2548340498253221</v>
      </c>
      <c r="Y655" s="196">
        <f ca="1">IF($L655=1,'Census Tract'!T651*'DAC Adjustment'!$O$5,'Census Tract'!T651)</f>
        <v>5.5058558687250798</v>
      </c>
      <c r="Z655" s="197">
        <f ca="1">IF($L655=1,'Census Tract'!U651*'DAC Adjustment'!$O$5,'Census Tract'!U651)</f>
        <v>11.828249120681162</v>
      </c>
    </row>
    <row r="656" spans="1:26" x14ac:dyDescent="0.25">
      <c r="A656" s="193">
        <v>51</v>
      </c>
      <c r="B656" s="53" t="s">
        <v>52</v>
      </c>
      <c r="C656" s="173">
        <v>41051002402</v>
      </c>
      <c r="D656" s="53">
        <v>3378</v>
      </c>
      <c r="E656" s="173">
        <f t="shared" si="41"/>
        <v>804606</v>
      </c>
      <c r="F656" s="53">
        <v>590062</v>
      </c>
      <c r="G656" s="53">
        <v>11048</v>
      </c>
      <c r="H656" s="53">
        <v>1708</v>
      </c>
      <c r="I656" s="53">
        <v>63027</v>
      </c>
      <c r="J656" s="194">
        <f t="shared" si="42"/>
        <v>0</v>
      </c>
      <c r="K656" s="172">
        <f>VLOOKUP($C656,'DAC Definition'!$A$6:$D$834,MATCH('DAC Definition'!$A$3,'DAC Definition'!$A$6:$D$6,0),FALSE)</f>
        <v>0</v>
      </c>
      <c r="L656" s="172">
        <f t="shared" si="43"/>
        <v>0</v>
      </c>
      <c r="M656" s="173">
        <f>'Census Tract'!G652</f>
        <v>2140</v>
      </c>
      <c r="N656" s="195">
        <f t="shared" si="40"/>
        <v>40.068196223447707</v>
      </c>
      <c r="O656" s="196">
        <f ca="1">IF($L656=1,'Census Tract'!J652*'DAC Adjustment'!$O$5,'Census Tract'!J652)</f>
        <v>2.5550204042744031</v>
      </c>
      <c r="P656" s="196">
        <f ca="1">IF($L656=1,'Census Tract'!K652*'DAC Adjustment'!$O$5,'Census Tract'!K652)</f>
        <v>12.697353630706322</v>
      </c>
      <c r="Q656" s="196">
        <f ca="1">IF($L656=1,'Census Tract'!L652*'DAC Adjustment'!$O$5,'Census Tract'!L652)</f>
        <v>58.425403597452544</v>
      </c>
      <c r="R656" s="196">
        <f ca="1">IF($L656=1,'Census Tract'!M652*'DAC Adjustment'!$O$5,'Census Tract'!M652)</f>
        <v>126.895887106061</v>
      </c>
      <c r="S656" s="196">
        <f ca="1">IF($L656=1,'Census Tract'!N652*'DAC Adjustment'!$O$5,'Census Tract'!N652)</f>
        <v>0.50817863634491112</v>
      </c>
      <c r="T656" s="196">
        <f ca="1">IF($L656=1,'Census Tract'!O652*'DAC Adjustment'!$O$5,'Census Tract'!O652)</f>
        <v>2.4182115619614772</v>
      </c>
      <c r="U656" s="196">
        <f ca="1">IF($L656=1,'Census Tract'!P652*'DAC Adjustment'!$O$5,'Census Tract'!P652)</f>
        <v>11.02895616756939</v>
      </c>
      <c r="V656" s="196">
        <f ca="1">IF($L656=1,'Census Tract'!Q652*'DAC Adjustment'!$O$5,'Census Tract'!Q652)</f>
        <v>23.921999853700129</v>
      </c>
      <c r="W656" s="196">
        <f ca="1">IF($L656=1,'Census Tract'!R652*'DAC Adjustment'!$O$5,'Census Tract'!R652)</f>
        <v>0.21157172780913858</v>
      </c>
      <c r="X656" s="196">
        <f ca="1">IF($L656=1,'Census Tract'!S652*'DAC Adjustment'!$O$5,'Census Tract'!S652)</f>
        <v>1.0049943363121965</v>
      </c>
      <c r="Y656" s="196">
        <f ca="1">IF($L656=1,'Census Tract'!T652*'DAC Adjustment'!$O$5,'Census Tract'!T652)</f>
        <v>4.4096300745028705</v>
      </c>
      <c r="Z656" s="197">
        <f ca="1">IF($L656=1,'Census Tract'!U652*'DAC Adjustment'!$O$5,'Census Tract'!U652)</f>
        <v>9.4732234724018269</v>
      </c>
    </row>
    <row r="657" spans="1:26" x14ac:dyDescent="0.25">
      <c r="A657" s="193">
        <v>51</v>
      </c>
      <c r="B657" s="53" t="s">
        <v>52</v>
      </c>
      <c r="C657" s="173">
        <v>41051003803</v>
      </c>
      <c r="D657" s="53">
        <v>4463</v>
      </c>
      <c r="E657" s="173">
        <f t="shared" si="41"/>
        <v>804606</v>
      </c>
      <c r="F657" s="53">
        <v>590062</v>
      </c>
      <c r="G657" s="53">
        <v>11048</v>
      </c>
      <c r="H657" s="53">
        <v>1708</v>
      </c>
      <c r="I657" s="53">
        <v>73179</v>
      </c>
      <c r="J657" s="194">
        <f t="shared" si="42"/>
        <v>0</v>
      </c>
      <c r="K657" s="172">
        <f>VLOOKUP($C657,'DAC Definition'!$A$6:$D$834,MATCH('DAC Definition'!$A$3,'DAC Definition'!$A$6:$D$6,0),FALSE)</f>
        <v>0</v>
      </c>
      <c r="L657" s="172">
        <f t="shared" si="43"/>
        <v>0</v>
      </c>
      <c r="M657" s="173">
        <f>'Census Tract'!G653</f>
        <v>2999</v>
      </c>
      <c r="N657" s="195">
        <f t="shared" si="40"/>
        <v>56.151645081364329</v>
      </c>
      <c r="O657" s="196">
        <f ca="1">IF($L657=1,'Census Tract'!J653*'DAC Adjustment'!$O$5,'Census Tract'!J653)</f>
        <v>0.37959730820070514</v>
      </c>
      <c r="P657" s="196">
        <f ca="1">IF($L657=1,'Census Tract'!K653*'DAC Adjustment'!$O$5,'Census Tract'!K653)</f>
        <v>1.8864355256909824</v>
      </c>
      <c r="Q657" s="196">
        <f ca="1">IF($L657=1,'Census Tract'!L653*'DAC Adjustment'!$O$5,'Census Tract'!L653)</f>
        <v>8.6802148033847555</v>
      </c>
      <c r="R657" s="196">
        <f ca="1">IF($L657=1,'Census Tract'!M653*'DAC Adjustment'!$O$5,'Census Tract'!M653)</f>
        <v>18.852818978125097</v>
      </c>
      <c r="S657" s="196">
        <f ca="1">IF($L657=1,'Census Tract'!N653*'DAC Adjustment'!$O$5,'Census Tract'!N653)</f>
        <v>0.71216249084036853</v>
      </c>
      <c r="T657" s="196">
        <f ca="1">IF($L657=1,'Census Tract'!O653*'DAC Adjustment'!$O$5,'Census Tract'!O653)</f>
        <v>3.3888862029544256</v>
      </c>
      <c r="U657" s="196">
        <f ca="1">IF($L657=1,'Census Tract'!P653*'DAC Adjustment'!$O$5,'Census Tract'!P653)</f>
        <v>15.455999788103087</v>
      </c>
      <c r="V657" s="196">
        <f ca="1">IF($L657=1,'Census Tract'!Q653*'DAC Adjustment'!$O$5,'Census Tract'!Q653)</f>
        <v>33.524335308993784</v>
      </c>
      <c r="W657" s="196">
        <f ca="1">IF($L657=1,'Census Tract'!R653*'DAC Adjustment'!$O$5,'Census Tract'!R653)</f>
        <v>0.29649701481290031</v>
      </c>
      <c r="X657" s="196">
        <f ca="1">IF($L657=1,'Census Tract'!S653*'DAC Adjustment'!$O$5,'Census Tract'!S653)</f>
        <v>1.4084009414019987</v>
      </c>
      <c r="Y657" s="196">
        <f ca="1">IF($L657=1,'Census Tract'!T653*'DAC Adjustment'!$O$5,'Census Tract'!T653)</f>
        <v>6.1796638287075281</v>
      </c>
      <c r="Z657" s="197">
        <f ca="1">IF($L657=1,'Census Tract'!U653*'DAC Adjustment'!$O$5,'Census Tract'!U653)</f>
        <v>13.275793081183684</v>
      </c>
    </row>
    <row r="658" spans="1:26" x14ac:dyDescent="0.25">
      <c r="A658" s="193">
        <v>51</v>
      </c>
      <c r="B658" s="53" t="s">
        <v>52</v>
      </c>
      <c r="C658" s="173">
        <v>41051006501</v>
      </c>
      <c r="D658" s="53">
        <v>6190</v>
      </c>
      <c r="E658" s="173">
        <f t="shared" si="41"/>
        <v>804606</v>
      </c>
      <c r="F658" s="53">
        <v>590062</v>
      </c>
      <c r="G658" s="53">
        <v>11048</v>
      </c>
      <c r="H658" s="53">
        <v>1708</v>
      </c>
      <c r="I658" s="53">
        <v>109911</v>
      </c>
      <c r="J658" s="194">
        <f t="shared" si="42"/>
        <v>0</v>
      </c>
      <c r="K658" s="172">
        <f>VLOOKUP($C658,'DAC Definition'!$A$6:$D$834,MATCH('DAC Definition'!$A$3,'DAC Definition'!$A$6:$D$6,0),FALSE)</f>
        <v>0</v>
      </c>
      <c r="L658" s="172">
        <f t="shared" si="43"/>
        <v>0</v>
      </c>
      <c r="M658" s="173">
        <f>'Census Tract'!G654</f>
        <v>5005</v>
      </c>
      <c r="N658" s="195">
        <f t="shared" si="40"/>
        <v>93.710898176801749</v>
      </c>
      <c r="O658" s="196">
        <f ca="1">IF($L658=1,'Census Tract'!J654*'DAC Adjustment'!$O$5,'Census Tract'!J654)</f>
        <v>0.18328841002830881</v>
      </c>
      <c r="P658" s="196">
        <f ca="1">IF($L658=1,'Census Tract'!K654*'DAC Adjustment'!$O$5,'Census Tract'!K654)</f>
        <v>0.91086464696952452</v>
      </c>
      <c r="Q658" s="196">
        <f ca="1">IF($L658=1,'Census Tract'!L654*'DAC Adjustment'!$O$5,'Census Tract'!L654)</f>
        <v>4.1912382823731145</v>
      </c>
      <c r="R658" s="196">
        <f ca="1">IF($L658=1,'Census Tract'!M654*'DAC Adjustment'!$O$5,'Census Tract'!M654)</f>
        <v>9.1030761820498487</v>
      </c>
      <c r="S658" s="196">
        <f ca="1">IF($L658=1,'Census Tract'!N654*'DAC Adjustment'!$O$5,'Census Tract'!N654)</f>
        <v>1.1885205957505984</v>
      </c>
      <c r="T658" s="196">
        <f ca="1">IF($L658=1,'Census Tract'!O654*'DAC Adjustment'!$O$5,'Census Tract'!O654)</f>
        <v>5.6556770409426145</v>
      </c>
      <c r="U658" s="196">
        <f ca="1">IF($L658=1,'Census Tract'!P654*'DAC Adjustment'!$O$5,'Census Tract'!P654)</f>
        <v>25.794357765740564</v>
      </c>
      <c r="V658" s="196">
        <f ca="1">IF($L658=1,'Census Tract'!Q654*'DAC Adjustment'!$O$5,'Census Tract'!Q654)</f>
        <v>55.94841554568653</v>
      </c>
      <c r="W658" s="196">
        <f ca="1">IF($L658=1,'Census Tract'!R654*'DAC Adjustment'!$O$5,'Census Tract'!R654)</f>
        <v>0.49482079331062562</v>
      </c>
      <c r="X658" s="196">
        <f ca="1">IF($L658=1,'Census Tract'!S654*'DAC Adjustment'!$O$5,'Census Tract'!S654)</f>
        <v>2.3504657258142729</v>
      </c>
      <c r="Y658" s="196">
        <f ca="1">IF($L658=1,'Census Tract'!T654*'DAC Adjustment'!$O$5,'Census Tract'!T654)</f>
        <v>10.313176879853678</v>
      </c>
      <c r="Z658" s="197">
        <f ca="1">IF($L658=1,'Census Tract'!U654*'DAC Adjustment'!$O$5,'Census Tract'!U654)</f>
        <v>22.155833401575308</v>
      </c>
    </row>
    <row r="659" spans="1:26" x14ac:dyDescent="0.25">
      <c r="A659" s="193">
        <v>51</v>
      </c>
      <c r="B659" s="53" t="s">
        <v>52</v>
      </c>
      <c r="C659" s="173">
        <v>41051002501</v>
      </c>
      <c r="D659" s="53">
        <v>4688</v>
      </c>
      <c r="E659" s="173">
        <f t="shared" si="41"/>
        <v>804606</v>
      </c>
      <c r="F659" s="53">
        <v>590062</v>
      </c>
      <c r="G659" s="53">
        <v>11048</v>
      </c>
      <c r="H659" s="53">
        <v>1708</v>
      </c>
      <c r="I659" s="53">
        <v>137383</v>
      </c>
      <c r="J659" s="194">
        <f t="shared" si="42"/>
        <v>0</v>
      </c>
      <c r="K659" s="172">
        <f>VLOOKUP($C659,'DAC Definition'!$A$6:$D$834,MATCH('DAC Definition'!$A$3,'DAC Definition'!$A$6:$D$6,0),FALSE)</f>
        <v>0</v>
      </c>
      <c r="L659" s="172">
        <f t="shared" si="43"/>
        <v>0</v>
      </c>
      <c r="M659" s="173">
        <f>'Census Tract'!G655</f>
        <v>3332</v>
      </c>
      <c r="N659" s="195">
        <f t="shared" si="40"/>
        <v>62.386555989031663</v>
      </c>
      <c r="O659" s="196">
        <f ca="1">IF($L659=1,'Census Tract'!J655*'DAC Adjustment'!$O$5,'Census Tract'!J655)</f>
        <v>0.25139557878199736</v>
      </c>
      <c r="P659" s="196">
        <f ca="1">IF($L659=1,'Census Tract'!K655*'DAC Adjustment'!$O$5,'Census Tract'!K655)</f>
        <v>1.2493280130565609</v>
      </c>
      <c r="Q659" s="196">
        <f ca="1">IF($L659=1,'Census Tract'!L655*'DAC Adjustment'!$O$5,'Census Tract'!L655)</f>
        <v>5.7486382998669496</v>
      </c>
      <c r="R659" s="196">
        <f ca="1">IF($L659=1,'Census Tract'!M655*'DAC Adjustment'!$O$5,'Census Tract'!M655)</f>
        <v>12.485640009259628</v>
      </c>
      <c r="S659" s="196">
        <f ca="1">IF($L659=1,'Census Tract'!N655*'DAC Adjustment'!$O$5,'Census Tract'!N655)</f>
        <v>0.7912388861220766</v>
      </c>
      <c r="T659" s="196">
        <f ca="1">IF($L659=1,'Census Tract'!O655*'DAC Adjustment'!$O$5,'Census Tract'!O655)</f>
        <v>3.7651780020820755</v>
      </c>
      <c r="U659" s="196">
        <f ca="1">IF($L659=1,'Census Tract'!P655*'DAC Adjustment'!$O$5,'Census Tract'!P655)</f>
        <v>17.172187827262249</v>
      </c>
      <c r="V659" s="196">
        <f ca="1">IF($L659=1,'Census Tract'!Q655*'DAC Adjustment'!$O$5,'Census Tract'!Q655)</f>
        <v>37.24677734230319</v>
      </c>
      <c r="W659" s="196">
        <f ca="1">IF($L659=1,'Census Tract'!R655*'DAC Adjustment'!$O$5,'Census Tract'!R655)</f>
        <v>0.32941915750469614</v>
      </c>
      <c r="X659" s="196">
        <f ca="1">IF($L659=1,'Census Tract'!S655*'DAC Adjustment'!$O$5,'Census Tract'!S655)</f>
        <v>1.5647855741085228</v>
      </c>
      <c r="Y659" s="196">
        <f ca="1">IF($L659=1,'Census Tract'!T655*'DAC Adjustment'!$O$5,'Census Tract'!T655)</f>
        <v>6.8658352374969924</v>
      </c>
      <c r="Z659" s="197">
        <f ca="1">IF($L659=1,'Census Tract'!U655*'DAC Adjustment'!$O$5,'Census Tract'!U655)</f>
        <v>14.749897481328453</v>
      </c>
    </row>
    <row r="660" spans="1:26" x14ac:dyDescent="0.25">
      <c r="A660" s="193">
        <v>53</v>
      </c>
      <c r="B660" s="53" t="s">
        <v>53</v>
      </c>
      <c r="C660" s="173">
        <v>41053005202</v>
      </c>
      <c r="D660" s="53">
        <v>9878</v>
      </c>
      <c r="E660" s="173">
        <f t="shared" si="41"/>
        <v>83037</v>
      </c>
      <c r="F660" s="53">
        <v>75262</v>
      </c>
      <c r="G660" s="53">
        <v>621</v>
      </c>
      <c r="H660" s="53">
        <v>61</v>
      </c>
      <c r="I660" s="53">
        <v>58833</v>
      </c>
      <c r="J660" s="194">
        <f t="shared" si="42"/>
        <v>0</v>
      </c>
      <c r="K660" s="172">
        <f>VLOOKUP($C660,'DAC Definition'!$A$6:$D$834,MATCH('DAC Definition'!$A$3,'DAC Definition'!$A$6:$D$6,0),FALSE)</f>
        <v>0</v>
      </c>
      <c r="L660" s="172">
        <f t="shared" si="43"/>
        <v>0</v>
      </c>
      <c r="M660" s="173">
        <f>'Census Tract'!G656</f>
        <v>7147</v>
      </c>
      <c r="N660" s="195">
        <f t="shared" si="40"/>
        <v>58.971154101671488</v>
      </c>
      <c r="O660" s="196">
        <f ca="1">IF($L660=1,'Census Tract'!J656*'DAC Adjustment'!$O$5,'Census Tract'!J656)</f>
        <v>0.79174583676162902</v>
      </c>
      <c r="P660" s="196">
        <f ca="1">IF($L660=1,'Census Tract'!K656*'DAC Adjustment'!$O$5,'Census Tract'!K656)</f>
        <v>3.9346366307617981</v>
      </c>
      <c r="Q660" s="196">
        <f ca="1">IF($L660=1,'Census Tract'!L656*'DAC Adjustment'!$O$5,'Census Tract'!L656)</f>
        <v>18.104775203365829</v>
      </c>
      <c r="R660" s="196">
        <f ca="1">IF($L660=1,'Census Tract'!M656*'DAC Adjustment'!$O$5,'Census Tract'!M656)</f>
        <v>39.322304491313687</v>
      </c>
      <c r="S660" s="196">
        <f ca="1">IF($L660=1,'Census Tract'!N656*'DAC Adjustment'!$O$5,'Census Tract'!N656)</f>
        <v>1.7933624805891357</v>
      </c>
      <c r="T660" s="196">
        <f ca="1">IF($L660=1,'Census Tract'!O656*'DAC Adjustment'!$O$5,'Census Tract'!O656)</f>
        <v>8.5338689491959219</v>
      </c>
      <c r="U660" s="196">
        <f ca="1">IF($L660=1,'Census Tract'!P656*'DAC Adjustment'!$O$5,'Census Tract'!P656)</f>
        <v>38.921187898101131</v>
      </c>
      <c r="V660" s="196">
        <f ca="1">IF($L660=1,'Census Tract'!Q656*'DAC Adjustment'!$O$5,'Census Tract'!Q656)</f>
        <v>84.420740916717619</v>
      </c>
      <c r="W660" s="196">
        <f ca="1">IF($L660=1,'Census Tract'!R656*'DAC Adjustment'!$O$5,'Census Tract'!R656)</f>
        <v>0.74663665780078736</v>
      </c>
      <c r="X660" s="196">
        <f ca="1">IF($L660=1,'Census Tract'!S656*'DAC Adjustment'!$O$5,'Census Tract'!S656)</f>
        <v>3.5466251570709519</v>
      </c>
      <c r="Y660" s="196">
        <f ca="1">IF($L660=1,'Census Tract'!T656*'DAC Adjustment'!$O$5,'Census Tract'!T656)</f>
        <v>15.561585165739944</v>
      </c>
      <c r="Z660" s="197">
        <f ca="1">IF($L660=1,'Census Tract'!U656*'DAC Adjustment'!$O$5,'Census Tract'!U656)</f>
        <v>33.431006993593961</v>
      </c>
    </row>
    <row r="661" spans="1:26" x14ac:dyDescent="0.25">
      <c r="A661" s="193">
        <v>53</v>
      </c>
      <c r="B661" s="53" t="s">
        <v>53</v>
      </c>
      <c r="C661" s="173">
        <v>41053020302</v>
      </c>
      <c r="D661" s="53">
        <v>10548</v>
      </c>
      <c r="E661" s="173">
        <f t="shared" si="41"/>
        <v>83037</v>
      </c>
      <c r="F661" s="53">
        <v>75262</v>
      </c>
      <c r="G661" s="53">
        <v>621</v>
      </c>
      <c r="H661" s="53">
        <v>61</v>
      </c>
      <c r="I661" s="53">
        <v>65923</v>
      </c>
      <c r="J661" s="194">
        <f t="shared" si="42"/>
        <v>0</v>
      </c>
      <c r="K661" s="172">
        <f>VLOOKUP($C661,'DAC Definition'!$A$6:$D$834,MATCH('DAC Definition'!$A$3,'DAC Definition'!$A$6:$D$6,0),FALSE)</f>
        <v>0</v>
      </c>
      <c r="L661" s="172">
        <f t="shared" si="43"/>
        <v>0</v>
      </c>
      <c r="M661" s="173">
        <f>'Census Tract'!G657</f>
        <v>7283</v>
      </c>
      <c r="N661" s="195">
        <f t="shared" si="40"/>
        <v>60.093314023012944</v>
      </c>
      <c r="O661" s="196">
        <f ca="1">IF($L661=1,'Census Tract'!J657*'DAC Adjustment'!$O$5,'Census Tract'!J657)</f>
        <v>4.5374593539322472</v>
      </c>
      <c r="P661" s="196">
        <f ca="1">IF($L661=1,'Census Tract'!K657*'DAC Adjustment'!$O$5,'Census Tract'!K657)</f>
        <v>22.8886478925562</v>
      </c>
      <c r="Q661" s="196">
        <f ca="1">IF($L661=1,'Census Tract'!L657*'DAC Adjustment'!$O$5,'Census Tract'!L657)</f>
        <v>106.05592134047097</v>
      </c>
      <c r="R661" s="196">
        <f ca="1">IF($L661=1,'Census Tract'!M657*'DAC Adjustment'!$O$5,'Census Tract'!M657)</f>
        <v>230.70525614555748</v>
      </c>
      <c r="S661" s="196">
        <f ca="1">IF($L661=1,'Census Tract'!N657*'DAC Adjustment'!$O$5,'Census Tract'!N657)</f>
        <v>2.4229795101335605</v>
      </c>
      <c r="T661" s="196">
        <f ca="1">IF($L661=1,'Census Tract'!O657*'DAC Adjustment'!$O$5,'Census Tract'!O657)</f>
        <v>12.664408203198924</v>
      </c>
      <c r="U661" s="196">
        <f ca="1">IF($L661=1,'Census Tract'!P657*'DAC Adjustment'!$O$5,'Census Tract'!P657)</f>
        <v>59.085041437401337</v>
      </c>
      <c r="V661" s="196">
        <f ca="1">IF($L661=1,'Census Tract'!Q657*'DAC Adjustment'!$O$5,'Census Tract'!Q657)</f>
        <v>128.65726028019108</v>
      </c>
      <c r="W661" s="196">
        <f ca="1">IF($L661=1,'Census Tract'!R657*'DAC Adjustment'!$O$5,'Census Tract'!R657)</f>
        <v>1.6547854892249716</v>
      </c>
      <c r="X661" s="196">
        <f ca="1">IF($L661=1,'Census Tract'!S657*'DAC Adjustment'!$O$5,'Census Tract'!S657)</f>
        <v>8.572501904923211</v>
      </c>
      <c r="Y661" s="196">
        <f ca="1">IF($L661=1,'Census Tract'!T657*'DAC Adjustment'!$O$5,'Census Tract'!T657)</f>
        <v>39.501837324087653</v>
      </c>
      <c r="Z661" s="197">
        <f ca="1">IF($L661=1,'Census Tract'!U657*'DAC Adjustment'!$O$5,'Census Tract'!U657)</f>
        <v>85.853895930878082</v>
      </c>
    </row>
    <row r="662" spans="1:26" x14ac:dyDescent="0.25">
      <c r="A662" s="193">
        <v>53</v>
      </c>
      <c r="B662" s="53" t="s">
        <v>53</v>
      </c>
      <c r="C662" s="173">
        <v>41053020400</v>
      </c>
      <c r="D662" s="53">
        <v>6607</v>
      </c>
      <c r="E662" s="173">
        <f t="shared" si="41"/>
        <v>83037</v>
      </c>
      <c r="F662" s="53">
        <v>75262</v>
      </c>
      <c r="G662" s="53">
        <v>621</v>
      </c>
      <c r="H662" s="53">
        <v>61</v>
      </c>
      <c r="I662" s="53">
        <v>54820</v>
      </c>
      <c r="J662" s="194">
        <f t="shared" si="42"/>
        <v>0</v>
      </c>
      <c r="K662" s="172">
        <f>VLOOKUP($C662,'DAC Definition'!$A$6:$D$834,MATCH('DAC Definition'!$A$3,'DAC Definition'!$A$6:$D$6,0),FALSE)</f>
        <v>0</v>
      </c>
      <c r="L662" s="172">
        <f t="shared" si="43"/>
        <v>0</v>
      </c>
      <c r="M662" s="173">
        <f>'Census Tract'!G658</f>
        <v>5463</v>
      </c>
      <c r="N662" s="195">
        <f t="shared" si="40"/>
        <v>45.076173899178869</v>
      </c>
      <c r="O662" s="196">
        <f ca="1">IF($L662=1,'Census Tract'!J658*'DAC Adjustment'!$O$5,'Census Tract'!J658)</f>
        <v>2.9978270232041364</v>
      </c>
      <c r="P662" s="196">
        <f ca="1">IF($L662=1,'Census Tract'!K658*'DAC Adjustment'!$O$5,'Census Tract'!K658)</f>
        <v>15.12216459139084</v>
      </c>
      <c r="Q662" s="196">
        <f ca="1">IF($L662=1,'Census Tract'!L658*'DAC Adjustment'!$O$5,'Census Tract'!L658)</f>
        <v>70.069455650273909</v>
      </c>
      <c r="R662" s="196">
        <f ca="1">IF($L662=1,'Census Tract'!M658*'DAC Adjustment'!$O$5,'Census Tract'!M658)</f>
        <v>152.42328301387832</v>
      </c>
      <c r="S662" s="196">
        <f ca="1">IF($L662=1,'Census Tract'!N658*'DAC Adjustment'!$O$5,'Census Tract'!N658)</f>
        <v>1.8174841499189403</v>
      </c>
      <c r="T662" s="196">
        <f ca="1">IF($L662=1,'Census Tract'!O658*'DAC Adjustment'!$O$5,'Census Tract'!O658)</f>
        <v>9.4996103273480337</v>
      </c>
      <c r="U662" s="196">
        <f ca="1">IF($L662=1,'Census Tract'!P658*'DAC Adjustment'!$O$5,'Census Tract'!P658)</f>
        <v>44.319865628521697</v>
      </c>
      <c r="V662" s="196">
        <f ca="1">IF($L662=1,'Census Tract'!Q658*'DAC Adjustment'!$O$5,'Census Tract'!Q658)</f>
        <v>96.506194275804475</v>
      </c>
      <c r="W662" s="196">
        <f ca="1">IF($L662=1,'Census Tract'!R658*'DAC Adjustment'!$O$5,'Census Tract'!R658)</f>
        <v>1.2412595259695209</v>
      </c>
      <c r="X662" s="196">
        <f ca="1">IF($L662=1,'Census Tract'!S658*'DAC Adjustment'!$O$5,'Census Tract'!S658)</f>
        <v>6.4302592210072094</v>
      </c>
      <c r="Y662" s="196">
        <f ca="1">IF($L662=1,'Census Tract'!T658*'DAC Adjustment'!$O$5,'Census Tract'!T658)</f>
        <v>29.630445874157743</v>
      </c>
      <c r="Z662" s="197">
        <f ca="1">IF($L662=1,'Census Tract'!U658*'DAC Adjustment'!$O$5,'Census Tract'!U658)</f>
        <v>64.399263142988744</v>
      </c>
    </row>
    <row r="663" spans="1:26" x14ac:dyDescent="0.25">
      <c r="A663" s="193">
        <v>53</v>
      </c>
      <c r="B663" s="53" t="s">
        <v>53</v>
      </c>
      <c r="C663" s="173">
        <v>41053020304</v>
      </c>
      <c r="D663" s="53">
        <v>7002</v>
      </c>
      <c r="E663" s="173">
        <f t="shared" si="41"/>
        <v>83037</v>
      </c>
      <c r="F663" s="53">
        <v>75262</v>
      </c>
      <c r="G663" s="53">
        <v>621</v>
      </c>
      <c r="H663" s="53">
        <v>61</v>
      </c>
      <c r="I663" s="53">
        <v>41667</v>
      </c>
      <c r="J663" s="194">
        <f t="shared" si="42"/>
        <v>1</v>
      </c>
      <c r="K663" s="172">
        <f>VLOOKUP($C663,'DAC Definition'!$A$6:$D$834,MATCH('DAC Definition'!$A$3,'DAC Definition'!$A$6:$D$6,0),FALSE)</f>
        <v>0</v>
      </c>
      <c r="L663" s="172">
        <f t="shared" si="43"/>
        <v>1</v>
      </c>
      <c r="M663" s="173">
        <f>'Census Tract'!G659</f>
        <v>4785</v>
      </c>
      <c r="N663" s="195">
        <f t="shared" si="40"/>
        <v>39.481876644256062</v>
      </c>
      <c r="O663" s="196">
        <f ca="1">IF($L663=1,'Census Tract'!J659*'DAC Adjustment'!$O$5,'Census Tract'!J659)</f>
        <v>1.0829540619842015</v>
      </c>
      <c r="P663" s="196">
        <f ca="1">IF($L663=1,'Census Tract'!K659*'DAC Adjustment'!$O$5,'Census Tract'!K659)</f>
        <v>5.3818163909060015</v>
      </c>
      <c r="Q663" s="196">
        <f ca="1">IF($L663=1,'Census Tract'!L659*'DAC Adjustment'!$O$5,'Census Tract'!L659)</f>
        <v>24.763805425223659</v>
      </c>
      <c r="R663" s="196">
        <f ca="1">IF($L663=1,'Census Tract'!M659*'DAC Adjustment'!$O$5,'Census Tract'!M659)</f>
        <v>53.785252031920201</v>
      </c>
      <c r="S663" s="196">
        <f ca="1">IF($L663=1,'Census Tract'!N659*'DAC Adjustment'!$O$5,'Census Tract'!N659)</f>
        <v>1.5008464162618953</v>
      </c>
      <c r="T663" s="196">
        <f ca="1">IF($L663=1,'Census Tract'!O659*'DAC Adjustment'!$O$5,'Census Tract'!O659)</f>
        <v>7.1419062057336085</v>
      </c>
      <c r="U663" s="196">
        <f ca="1">IF($L663=1,'Census Tract'!P659*'DAC Adjustment'!$O$5,'Census Tract'!P659)</f>
        <v>32.572737528405952</v>
      </c>
      <c r="V663" s="196">
        <f ca="1">IF($L663=1,'Census Tract'!Q659*'DAC Adjustment'!$O$5,'Census Tract'!Q659)</f>
        <v>70.650840437682547</v>
      </c>
      <c r="W663" s="196">
        <f ca="1">IF($L663=1,'Census Tract'!R659*'DAC Adjustment'!$O$5,'Census Tract'!R659)</f>
        <v>0.62485245690093172</v>
      </c>
      <c r="X663" s="196">
        <f ca="1">IF($L663=1,'Census Tract'!S659*'DAC Adjustment'!$O$5,'Census Tract'!S659)</f>
        <v>2.9681337233427496</v>
      </c>
      <c r="Y663" s="196">
        <f ca="1">IF($L663=1,'Census Tract'!T659*'DAC Adjustment'!$O$5,'Census Tract'!T659)</f>
        <v>13.023328847429976</v>
      </c>
      <c r="Z663" s="197">
        <f ca="1">IF($L663=1,'Census Tract'!U659*'DAC Adjustment'!$O$5,'Census Tract'!U659)</f>
        <v>27.978062205181736</v>
      </c>
    </row>
    <row r="664" spans="1:26" x14ac:dyDescent="0.25">
      <c r="A664" s="193">
        <v>53</v>
      </c>
      <c r="B664" s="53" t="s">
        <v>53</v>
      </c>
      <c r="C664" s="173">
        <v>41053020202</v>
      </c>
      <c r="D664" s="53">
        <v>6771</v>
      </c>
      <c r="E664" s="173">
        <f t="shared" si="41"/>
        <v>83037</v>
      </c>
      <c r="F664" s="53">
        <v>75262</v>
      </c>
      <c r="G664" s="53">
        <v>621</v>
      </c>
      <c r="H664" s="53">
        <v>61</v>
      </c>
      <c r="I664" s="53">
        <v>52781</v>
      </c>
      <c r="J664" s="194">
        <f t="shared" si="42"/>
        <v>0</v>
      </c>
      <c r="K664" s="172">
        <f>VLOOKUP($C664,'DAC Definition'!$A$6:$D$834,MATCH('DAC Definition'!$A$3,'DAC Definition'!$A$6:$D$6,0),FALSE)</f>
        <v>0</v>
      </c>
      <c r="L664" s="172">
        <f t="shared" si="43"/>
        <v>0</v>
      </c>
      <c r="M664" s="173">
        <f>'Census Tract'!G660</f>
        <v>5326</v>
      </c>
      <c r="N664" s="195">
        <f t="shared" si="40"/>
        <v>43.945762801945207</v>
      </c>
      <c r="O664" s="196">
        <f ca="1">IF($L664=1,'Census Tract'!J660*'DAC Adjustment'!$O$5,'Census Tract'!J660)</f>
        <v>2.6736130294080969</v>
      </c>
      <c r="P664" s="196">
        <f ca="1">IF($L664=1,'Census Tract'!K660*'DAC Adjustment'!$O$5,'Census Tract'!K660)</f>
        <v>13.486707528969792</v>
      </c>
      <c r="Q664" s="196">
        <f ca="1">IF($L664=1,'Census Tract'!L660*'DAC Adjustment'!$O$5,'Census Tract'!L660)</f>
        <v>62.491467366210465</v>
      </c>
      <c r="R664" s="196">
        <f ca="1">IF($L664=1,'Census Tract'!M660*'DAC Adjustment'!$O$5,'Census Tract'!M660)</f>
        <v>135.93875573764649</v>
      </c>
      <c r="S664" s="196">
        <f ca="1">IF($L664=1,'Census Tract'!N660*'DAC Adjustment'!$O$5,'Census Tract'!N660)</f>
        <v>1.7719056530236639</v>
      </c>
      <c r="T664" s="196">
        <f ca="1">IF($L664=1,'Census Tract'!O660*'DAC Adjustment'!$O$5,'Census Tract'!O660)</f>
        <v>9.2613810366933222</v>
      </c>
      <c r="U664" s="196">
        <f ca="1">IF($L664=1,'Census Tract'!P660*'DAC Adjustment'!$O$5,'Census Tract'!P660)</f>
        <v>43.208421075875265</v>
      </c>
      <c r="V664" s="196">
        <f ca="1">IF($L664=1,'Census Tract'!Q660*'DAC Adjustment'!$O$5,'Census Tract'!Q660)</f>
        <v>94.086031615034699</v>
      </c>
      <c r="W664" s="196">
        <f ca="1">IF($L664=1,'Census Tract'!R660*'DAC Adjustment'!$O$5,'Census Tract'!R660)</f>
        <v>1.2101314726915007</v>
      </c>
      <c r="X664" s="196">
        <f ca="1">IF($L664=1,'Census Tract'!S660*'DAC Adjustment'!$O$5,'Census Tract'!S660)</f>
        <v>6.2690024915036417</v>
      </c>
      <c r="Y664" s="196">
        <f ca="1">IF($L664=1,'Census Tract'!T660*'DAC Adjustment'!$O$5,'Census Tract'!T660)</f>
        <v>28.887379594684997</v>
      </c>
      <c r="Z664" s="197">
        <f ca="1">IF($L664=1,'Census Tract'!U660*'DAC Adjustment'!$O$5,'Census Tract'!U660)</f>
        <v>62.78427155401026</v>
      </c>
    </row>
    <row r="665" spans="1:26" x14ac:dyDescent="0.25">
      <c r="A665" s="193">
        <v>53</v>
      </c>
      <c r="B665" s="53" t="s">
        <v>53</v>
      </c>
      <c r="C665" s="173">
        <v>41053020303</v>
      </c>
      <c r="D665" s="53">
        <v>4647</v>
      </c>
      <c r="E665" s="173">
        <f t="shared" si="41"/>
        <v>83037</v>
      </c>
      <c r="F665" s="53">
        <v>75262</v>
      </c>
      <c r="G665" s="53">
        <v>621</v>
      </c>
      <c r="H665" s="53">
        <v>61</v>
      </c>
      <c r="I665" s="53">
        <v>36572</v>
      </c>
      <c r="J665" s="194">
        <f t="shared" si="42"/>
        <v>1</v>
      </c>
      <c r="K665" s="172">
        <f>VLOOKUP($C665,'DAC Definition'!$A$6:$D$834,MATCH('DAC Definition'!$A$3,'DAC Definition'!$A$6:$D$6,0),FALSE)</f>
        <v>0</v>
      </c>
      <c r="L665" s="172">
        <f t="shared" si="43"/>
        <v>1</v>
      </c>
      <c r="M665" s="173">
        <f>'Census Tract'!G661</f>
        <v>2859</v>
      </c>
      <c r="N665" s="195">
        <f t="shared" si="40"/>
        <v>23.59011187584704</v>
      </c>
      <c r="O665" s="196">
        <f ca="1">IF($L665=1,'Census Tract'!J661*'DAC Adjustment'!$O$5,'Census Tract'!J661)</f>
        <v>0.89696644018217031</v>
      </c>
      <c r="P665" s="196">
        <f ca="1">IF($L665=1,'Census Tract'!K661*'DAC Adjustment'!$O$5,'Census Tract'!K661)</f>
        <v>4.5246353563425945</v>
      </c>
      <c r="Q665" s="196">
        <f ca="1">IF($L665=1,'Census Tract'!L661*'DAC Adjustment'!$O$5,'Census Tract'!L661)</f>
        <v>20.965169008635264</v>
      </c>
      <c r="R665" s="196">
        <f ca="1">IF($L665=1,'Census Tract'!M661*'DAC Adjustment'!$O$5,'Census Tract'!M661)</f>
        <v>45.605890035546615</v>
      </c>
      <c r="S665" s="196">
        <f ca="1">IF($L665=1,'Census Tract'!N661*'DAC Adjustment'!$O$5,'Census Tract'!N661)</f>
        <v>1.1889500239379118</v>
      </c>
      <c r="T665" s="196">
        <f ca="1">IF($L665=1,'Census Tract'!O661*'DAC Adjustment'!$O$5,'Census Tract'!O661)</f>
        <v>6.214393631220946</v>
      </c>
      <c r="U665" s="196">
        <f ca="1">IF($L665=1,'Census Tract'!P661*'DAC Adjustment'!$O$5,'Census Tract'!P661)</f>
        <v>28.992882992848141</v>
      </c>
      <c r="V665" s="196">
        <f ca="1">IF($L665=1,'Census Tract'!Q661*'DAC Adjustment'!$O$5,'Census Tract'!Q661)</f>
        <v>63.131797875371809</v>
      </c>
      <c r="W665" s="196">
        <f ca="1">IF($L665=1,'Census Tract'!R661*'DAC Adjustment'!$O$5,'Census Tract'!R661)</f>
        <v>0.81199912702426769</v>
      </c>
      <c r="X665" s="196">
        <f ca="1">IF($L665=1,'Census Tract'!S661*'DAC Adjustment'!$O$5,'Census Tract'!S661)</f>
        <v>4.2065053800246224</v>
      </c>
      <c r="Y665" s="196">
        <f ca="1">IF($L665=1,'Census Tract'!T661*'DAC Adjustment'!$O$5,'Census Tract'!T661)</f>
        <v>19.383453403399457</v>
      </c>
      <c r="Z665" s="197">
        <f ca="1">IF($L665=1,'Census Tract'!U661*'DAC Adjustment'!$O$5,'Census Tract'!U661)</f>
        <v>42.128293365779975</v>
      </c>
    </row>
    <row r="666" spans="1:26" x14ac:dyDescent="0.25">
      <c r="A666" s="193">
        <v>53</v>
      </c>
      <c r="B666" s="53" t="s">
        <v>53</v>
      </c>
      <c r="C666" s="173">
        <v>41053020500</v>
      </c>
      <c r="D666" s="53">
        <v>6988</v>
      </c>
      <c r="E666" s="173">
        <f t="shared" si="41"/>
        <v>83037</v>
      </c>
      <c r="F666" s="53">
        <v>75262</v>
      </c>
      <c r="G666" s="53">
        <v>621</v>
      </c>
      <c r="H666" s="53">
        <v>61</v>
      </c>
      <c r="I666" s="53">
        <v>80794</v>
      </c>
      <c r="J666" s="194">
        <f t="shared" si="42"/>
        <v>0</v>
      </c>
      <c r="K666" s="172">
        <f>VLOOKUP($C666,'DAC Definition'!$A$6:$D$834,MATCH('DAC Definition'!$A$3,'DAC Definition'!$A$6:$D$6,0),FALSE)</f>
        <v>0</v>
      </c>
      <c r="L666" s="172">
        <f t="shared" si="43"/>
        <v>0</v>
      </c>
      <c r="M666" s="173">
        <f>'Census Tract'!G662</f>
        <v>5700</v>
      </c>
      <c r="N666" s="195">
        <f t="shared" si="40"/>
        <v>47.031702585634186</v>
      </c>
      <c r="O666" s="196">
        <f ca="1">IF($L666=1,'Census Tract'!J662*'DAC Adjustment'!$O$5,'Census Tract'!J662)</f>
        <v>3.2851635959048915</v>
      </c>
      <c r="P666" s="196">
        <f ca="1">IF($L666=1,'Census Tract'!K662*'DAC Adjustment'!$O$5,'Census Tract'!K662)</f>
        <v>16.571598101688167</v>
      </c>
      <c r="Q666" s="196">
        <f ca="1">IF($L666=1,'Census Tract'!L662*'DAC Adjustment'!$O$5,'Census Tract'!L662)</f>
        <v>76.785492660320671</v>
      </c>
      <c r="R666" s="196">
        <f ca="1">IF($L666=1,'Census Tract'!M662*'DAC Adjustment'!$O$5,'Census Tract'!M662)</f>
        <v>167.0327929695909</v>
      </c>
      <c r="S666" s="196">
        <f ca="1">IF($L666=1,'Census Tract'!N662*'DAC Adjustment'!$O$5,'Census Tract'!N662)</f>
        <v>1.8963316226501847</v>
      </c>
      <c r="T666" s="196">
        <f ca="1">IF($L666=1,'Census Tract'!O662*'DAC Adjustment'!$O$5,'Census Tract'!O662)</f>
        <v>9.9117296111813644</v>
      </c>
      <c r="U666" s="196">
        <f ca="1">IF($L666=1,'Census Tract'!P662*'DAC Adjustment'!$O$5,'Census Tract'!P662)</f>
        <v>46.242583577260426</v>
      </c>
      <c r="V666" s="196">
        <f ca="1">IF($L666=1,'Census Tract'!Q662*'DAC Adjustment'!$O$5,'Census Tract'!Q662)</f>
        <v>100.69289902472734</v>
      </c>
      <c r="W666" s="196">
        <f ca="1">IF($L666=1,'Census Tract'!R662*'DAC Adjustment'!$O$5,'Census Tract'!R662)</f>
        <v>1.2951087860198185</v>
      </c>
      <c r="X666" s="196">
        <f ca="1">IF($L666=1,'Census Tract'!S662*'DAC Adjustment'!$O$5,'Census Tract'!S662)</f>
        <v>6.7092215924841829</v>
      </c>
      <c r="Y666" s="196">
        <f ca="1">IF($L666=1,'Census Tract'!T662*'DAC Adjustment'!$O$5,'Census Tract'!T662)</f>
        <v>30.915896299231033</v>
      </c>
      <c r="Z666" s="197">
        <f ca="1">IF($L666=1,'Census Tract'!U662*'DAC Adjustment'!$O$5,'Census Tract'!U662)</f>
        <v>67.19308070932378</v>
      </c>
    </row>
    <row r="667" spans="1:26" x14ac:dyDescent="0.25">
      <c r="A667" s="193">
        <v>53</v>
      </c>
      <c r="B667" s="53" t="s">
        <v>53</v>
      </c>
      <c r="C667" s="173">
        <v>41053020203</v>
      </c>
      <c r="D667" s="53">
        <v>3153</v>
      </c>
      <c r="E667" s="173">
        <f t="shared" si="41"/>
        <v>83037</v>
      </c>
      <c r="F667" s="53">
        <v>75262</v>
      </c>
      <c r="G667" s="53">
        <v>621</v>
      </c>
      <c r="H667" s="53">
        <v>61</v>
      </c>
      <c r="I667" s="53">
        <v>38846</v>
      </c>
      <c r="J667" s="194">
        <f t="shared" si="42"/>
        <v>1</v>
      </c>
      <c r="K667" s="172">
        <f>VLOOKUP($C667,'DAC Definition'!$A$6:$D$834,MATCH('DAC Definition'!$A$3,'DAC Definition'!$A$6:$D$6,0),FALSE)</f>
        <v>1</v>
      </c>
      <c r="L667" s="172">
        <f t="shared" si="43"/>
        <v>1</v>
      </c>
      <c r="M667" s="173">
        <f>'Census Tract'!G663</f>
        <v>1834</v>
      </c>
      <c r="N667" s="195">
        <f t="shared" si="40"/>
        <v>15.132656586325103</v>
      </c>
      <c r="O667" s="196">
        <f ca="1">IF($L667=1,'Census Tract'!J663*'DAC Adjustment'!$O$5,'Census Tract'!J663)</f>
        <v>1.0848320170049834</v>
      </c>
      <c r="P667" s="196">
        <f ca="1">IF($L667=1,'Census Tract'!K663*'DAC Adjustment'!$O$5,'Census Tract'!K663)</f>
        <v>5.3911490204856074</v>
      </c>
      <c r="Q667" s="196">
        <f ca="1">IF($L667=1,'Census Tract'!L663*'DAC Adjustment'!$O$5,'Census Tract'!L663)</f>
        <v>24.806748440411912</v>
      </c>
      <c r="R667" s="196">
        <f ca="1">IF($L667=1,'Census Tract'!M663*'DAC Adjustment'!$O$5,'Census Tract'!M663)</f>
        <v>53.878521255096949</v>
      </c>
      <c r="S667" s="196">
        <f ca="1">IF($L667=1,'Census Tract'!N663*'DAC Adjustment'!$O$5,'Census Tract'!N663)</f>
        <v>0.57524604543872859</v>
      </c>
      <c r="T667" s="196">
        <f ca="1">IF($L667=1,'Census Tract'!O663*'DAC Adjustment'!$O$5,'Census Tract'!O663)</f>
        <v>2.7373575718527565</v>
      </c>
      <c r="U667" s="196">
        <f ca="1">IF($L667=1,'Census Tract'!P663*'DAC Adjustment'!$O$5,'Census Tract'!P663)</f>
        <v>12.484514237637727</v>
      </c>
      <c r="V667" s="196">
        <f ca="1">IF($L667=1,'Census Tract'!Q663*'DAC Adjustment'!$O$5,'Census Tract'!Q663)</f>
        <v>27.07913090129777</v>
      </c>
      <c r="W667" s="196">
        <f ca="1">IF($L667=1,'Census Tract'!R663*'DAC Adjustment'!$O$5,'Census Tract'!R663)</f>
        <v>0.23949412872650133</v>
      </c>
      <c r="X667" s="196">
        <f ca="1">IF($L667=1,'Census Tract'!S663*'DAC Adjustment'!$O$5,'Census Tract'!S663)</f>
        <v>1.1376295190408783</v>
      </c>
      <c r="Y667" s="196">
        <f ca="1">IF($L667=1,'Census Tract'!T663*'DAC Adjustment'!$O$5,'Census Tract'!T663)</f>
        <v>4.9915956334768188</v>
      </c>
      <c r="Z667" s="197">
        <f ca="1">IF($L667=1,'Census Tract'!U663*'DAC Adjustment'!$O$5,'Census Tract'!U663)</f>
        <v>10.723462086583764</v>
      </c>
    </row>
    <row r="668" spans="1:26" x14ac:dyDescent="0.25">
      <c r="A668" s="193">
        <v>53</v>
      </c>
      <c r="B668" s="53" t="s">
        <v>53</v>
      </c>
      <c r="C668" s="173">
        <v>41053005300</v>
      </c>
      <c r="D668" s="53">
        <v>10321</v>
      </c>
      <c r="E668" s="173">
        <f t="shared" si="41"/>
        <v>83037</v>
      </c>
      <c r="F668" s="53">
        <v>75262</v>
      </c>
      <c r="G668" s="53">
        <v>621</v>
      </c>
      <c r="H668" s="53">
        <v>61</v>
      </c>
      <c r="I668" s="53">
        <v>90201</v>
      </c>
      <c r="J668" s="194">
        <f t="shared" si="42"/>
        <v>0</v>
      </c>
      <c r="K668" s="172">
        <f>VLOOKUP($C668,'DAC Definition'!$A$6:$D$834,MATCH('DAC Definition'!$A$3,'DAC Definition'!$A$6:$D$6,0),FALSE)</f>
        <v>0</v>
      </c>
      <c r="L668" s="172">
        <f t="shared" si="43"/>
        <v>0</v>
      </c>
      <c r="M668" s="173">
        <f>'Census Tract'!G664</f>
        <v>8677</v>
      </c>
      <c r="N668" s="195">
        <f t="shared" si="40"/>
        <v>71.595453216762778</v>
      </c>
      <c r="O668" s="196">
        <f ca="1">IF($L668=1,'Census Tract'!J664*'DAC Adjustment'!$O$5,'Census Tract'!J664)</f>
        <v>2.4661775357471241</v>
      </c>
      <c r="P668" s="196">
        <f ca="1">IF($L668=1,'Census Tract'!K664*'DAC Adjustment'!$O$5,'Census Tract'!K664)</f>
        <v>12.440325048273859</v>
      </c>
      <c r="Q668" s="196">
        <f ca="1">IF($L668=1,'Census Tract'!L664*'DAC Adjustment'!$O$5,'Census Tract'!L664)</f>
        <v>57.64299144986655</v>
      </c>
      <c r="R668" s="196">
        <f ca="1">IF($L668=1,'Census Tract'!M664*'DAC Adjustment'!$O$5,'Census Tract'!M664)</f>
        <v>125.39178330972562</v>
      </c>
      <c r="S668" s="196">
        <f ca="1">IF($L668=1,'Census Tract'!N664*'DAC Adjustment'!$O$5,'Census Tract'!N664)</f>
        <v>2.8867490332869568</v>
      </c>
      <c r="T668" s="196">
        <f ca="1">IF($L668=1,'Census Tract'!O664*'DAC Adjustment'!$O$5,'Census Tract'!O664)</f>
        <v>15.088434708108892</v>
      </c>
      <c r="U668" s="196">
        <f ca="1">IF($L668=1,'Census Tract'!P664*'DAC Adjustment'!$O$5,'Census Tract'!P664)</f>
        <v>70.394192578927843</v>
      </c>
      <c r="V668" s="196">
        <f ca="1">IF($L668=1,'Census Tract'!Q664*'DAC Adjustment'!$O$5,'Census Tract'!Q664)</f>
        <v>153.28285698904546</v>
      </c>
      <c r="W668" s="196">
        <f ca="1">IF($L668=1,'Census Tract'!R664*'DAC Adjustment'!$O$5,'Census Tract'!R664)</f>
        <v>1.9715191116305202</v>
      </c>
      <c r="X668" s="196">
        <f ca="1">IF($L668=1,'Census Tract'!S664*'DAC Adjustment'!$O$5,'Census Tract'!S664)</f>
        <v>10.213318554032501</v>
      </c>
      <c r="Y668" s="196">
        <f ca="1">IF($L668=1,'Census Tract'!T664*'DAC Adjustment'!$O$5,'Census Tract'!T664)</f>
        <v>47.062672313759244</v>
      </c>
      <c r="Z668" s="197">
        <f ca="1">IF($L668=1,'Census Tract'!U664*'DAC Adjustment'!$O$5,'Census Tract'!U664)</f>
        <v>102.2867300552285</v>
      </c>
    </row>
    <row r="669" spans="1:26" x14ac:dyDescent="0.25">
      <c r="A669" s="193">
        <v>53</v>
      </c>
      <c r="B669" s="53" t="s">
        <v>53</v>
      </c>
      <c r="C669" s="173">
        <v>41053005100</v>
      </c>
      <c r="D669" s="53">
        <v>2376</v>
      </c>
      <c r="E669" s="173">
        <f t="shared" si="41"/>
        <v>83037</v>
      </c>
      <c r="F669" s="53">
        <v>75262</v>
      </c>
      <c r="G669" s="53">
        <v>621</v>
      </c>
      <c r="H669" s="53">
        <v>61</v>
      </c>
      <c r="I669" s="53">
        <v>42647</v>
      </c>
      <c r="J669" s="194">
        <f t="shared" si="42"/>
        <v>1</v>
      </c>
      <c r="K669" s="172">
        <f>VLOOKUP($C669,'DAC Definition'!$A$6:$D$834,MATCH('DAC Definition'!$A$3,'DAC Definition'!$A$6:$D$6,0),FALSE)</f>
        <v>1</v>
      </c>
      <c r="L669" s="172">
        <f t="shared" si="43"/>
        <v>1</v>
      </c>
      <c r="M669" s="173">
        <f>'Census Tract'!G665</f>
        <v>1515</v>
      </c>
      <c r="N669" s="195">
        <f t="shared" si="40"/>
        <v>12.500531476708034</v>
      </c>
      <c r="O669" s="196">
        <f ca="1">IF($L669=1,'Census Tract'!J665*'DAC Adjustment'!$O$5,'Census Tract'!J665)</f>
        <v>0.78874110872837799</v>
      </c>
      <c r="P669" s="196">
        <f ca="1">IF($L669=1,'Census Tract'!K665*'DAC Adjustment'!$O$5,'Census Tract'!K665)</f>
        <v>3.9197044234344292</v>
      </c>
      <c r="Q669" s="196">
        <f ca="1">IF($L669=1,'Census Tract'!L665*'DAC Adjustment'!$O$5,'Census Tract'!L665)</f>
        <v>18.036066379064632</v>
      </c>
      <c r="R669" s="196">
        <f ca="1">IF($L669=1,'Census Tract'!M665*'DAC Adjustment'!$O$5,'Census Tract'!M665)</f>
        <v>39.173073734230904</v>
      </c>
      <c r="S669" s="196">
        <f ca="1">IF($L669=1,'Census Tract'!N665*'DAC Adjustment'!$O$5,'Census Tract'!N665)</f>
        <v>0.47518961768793561</v>
      </c>
      <c r="T669" s="196">
        <f ca="1">IF($L669=1,'Census Tract'!O665*'DAC Adjustment'!$O$5,'Census Tract'!O665)</f>
        <v>2.2612304914705157</v>
      </c>
      <c r="U669" s="196">
        <f ca="1">IF($L669=1,'Census Tract'!P665*'DAC Adjustment'!$O$5,'Census Tract'!P665)</f>
        <v>10.312998402410665</v>
      </c>
      <c r="V669" s="196">
        <f ca="1">IF($L669=1,'Census Tract'!Q665*'DAC Adjustment'!$O$5,'Census Tract'!Q665)</f>
        <v>22.369074872118929</v>
      </c>
      <c r="W669" s="196">
        <f ca="1">IF($L669=1,'Census Tract'!R665*'DAC Adjustment'!$O$5,'Census Tract'!R665)</f>
        <v>0.19783729826643923</v>
      </c>
      <c r="X669" s="196">
        <f ca="1">IF($L669=1,'Census Tract'!S665*'DAC Adjustment'!$O$5,'Census Tract'!S665)</f>
        <v>0.93975393748469505</v>
      </c>
      <c r="Y669" s="196">
        <f ca="1">IF($L669=1,'Census Tract'!T665*'DAC Adjustment'!$O$5,'Census Tract'!T665)</f>
        <v>4.1233737103148203</v>
      </c>
      <c r="Z669" s="197">
        <f ca="1">IF($L669=1,'Census Tract'!U665*'DAC Adjustment'!$O$5,'Census Tract'!U665)</f>
        <v>8.8582579395716472</v>
      </c>
    </row>
    <row r="670" spans="1:26" x14ac:dyDescent="0.25">
      <c r="A670" s="193">
        <v>53</v>
      </c>
      <c r="B670" s="53" t="s">
        <v>53</v>
      </c>
      <c r="C670" s="173">
        <v>41053020204</v>
      </c>
      <c r="D670" s="53">
        <v>5071</v>
      </c>
      <c r="E670" s="173">
        <f t="shared" si="41"/>
        <v>83037</v>
      </c>
      <c r="F670" s="53">
        <v>75262</v>
      </c>
      <c r="G670" s="53">
        <v>621</v>
      </c>
      <c r="H670" s="53">
        <v>61</v>
      </c>
      <c r="I670" s="53">
        <v>75518</v>
      </c>
      <c r="J670" s="194">
        <f t="shared" si="42"/>
        <v>0</v>
      </c>
      <c r="K670" s="172">
        <f>VLOOKUP($C670,'DAC Definition'!$A$6:$D$834,MATCH('DAC Definition'!$A$3,'DAC Definition'!$A$6:$D$6,0),FALSE)</f>
        <v>0</v>
      </c>
      <c r="L670" s="172">
        <f t="shared" si="43"/>
        <v>0</v>
      </c>
      <c r="M670" s="173">
        <f>'Census Tract'!G666</f>
        <v>4267</v>
      </c>
      <c r="N670" s="195">
        <f t="shared" si="40"/>
        <v>35.207767532087907</v>
      </c>
      <c r="O670" s="196">
        <f ca="1">IF($L670=1,'Census Tract'!J666*'DAC Adjustment'!$O$5,'Census Tract'!J666)</f>
        <v>1.3905860871346711</v>
      </c>
      <c r="P670" s="196">
        <f ca="1">IF($L670=1,'Census Tract'!K666*'DAC Adjustment'!$O$5,'Census Tract'!K666)</f>
        <v>7.0146381113319887</v>
      </c>
      <c r="Q670" s="196">
        <f ca="1">IF($L670=1,'Census Tract'!L666*'DAC Adjustment'!$O$5,'Census Tract'!L666)</f>
        <v>32.502745957712911</v>
      </c>
      <c r="R670" s="196">
        <f ca="1">IF($L670=1,'Census Tract'!M666*'DAC Adjustment'!$O$5,'Census Tract'!M666)</f>
        <v>70.703778127913822</v>
      </c>
      <c r="S670" s="196">
        <f ca="1">IF($L670=1,'Census Tract'!N666*'DAC Adjustment'!$O$5,'Census Tract'!N666)</f>
        <v>1.4195871989207614</v>
      </c>
      <c r="T670" s="196">
        <f ca="1">IF($L670=1,'Census Tract'!O666*'DAC Adjustment'!$O$5,'Census Tract'!O666)</f>
        <v>7.4198860089317336</v>
      </c>
      <c r="U670" s="196">
        <f ca="1">IF($L670=1,'Census Tract'!P666*'DAC Adjustment'!$O$5,'Census Tract'!P666)</f>
        <v>34.617035811257935</v>
      </c>
      <c r="V670" s="196">
        <f ca="1">IF($L670=1,'Census Tract'!Q666*'DAC Adjustment'!$O$5,'Census Tract'!Q666)</f>
        <v>75.378350901493263</v>
      </c>
      <c r="W670" s="196">
        <f ca="1">IF($L670=1,'Census Tract'!R666*'DAC Adjustment'!$O$5,'Census Tract'!R666)</f>
        <v>0.96951389297308188</v>
      </c>
      <c r="X670" s="196">
        <f ca="1">IF($L670=1,'Census Tract'!S666*'DAC Adjustment'!$O$5,'Census Tract'!S666)</f>
        <v>5.0224997430052651</v>
      </c>
      <c r="Y670" s="196">
        <f ca="1">IF($L670=1,'Census Tract'!T666*'DAC Adjustment'!$O$5,'Census Tract'!T666)</f>
        <v>23.143531492775235</v>
      </c>
      <c r="Z670" s="197">
        <f ca="1">IF($L670=1,'Census Tract'!U666*'DAC Adjustment'!$O$5,'Census Tract'!U666)</f>
        <v>50.300504453804322</v>
      </c>
    </row>
    <row r="671" spans="1:26" x14ac:dyDescent="0.25">
      <c r="A671" s="193">
        <v>53</v>
      </c>
      <c r="B671" s="53" t="s">
        <v>53</v>
      </c>
      <c r="C671" s="173">
        <v>41053005201</v>
      </c>
      <c r="D671" s="53">
        <v>9675</v>
      </c>
      <c r="E671" s="173">
        <f t="shared" si="41"/>
        <v>83037</v>
      </c>
      <c r="F671" s="53">
        <v>75262</v>
      </c>
      <c r="G671" s="53">
        <v>621</v>
      </c>
      <c r="H671" s="53">
        <v>61</v>
      </c>
      <c r="I671" s="53">
        <v>77721</v>
      </c>
      <c r="J671" s="194">
        <f t="shared" si="42"/>
        <v>0</v>
      </c>
      <c r="K671" s="172">
        <f>VLOOKUP($C671,'DAC Definition'!$A$6:$D$834,MATCH('DAC Definition'!$A$3,'DAC Definition'!$A$6:$D$6,0),FALSE)</f>
        <v>0</v>
      </c>
      <c r="L671" s="172">
        <f t="shared" si="43"/>
        <v>0</v>
      </c>
      <c r="M671" s="173">
        <f>'Census Tract'!G667</f>
        <v>7064</v>
      </c>
      <c r="N671" s="195">
        <f t="shared" si="40"/>
        <v>58.286306502617521</v>
      </c>
      <c r="O671" s="196">
        <f ca="1">IF($L671=1,'Census Tract'!J667*'DAC Adjustment'!$O$5,'Census Tract'!J667)</f>
        <v>0.75218358432382459</v>
      </c>
      <c r="P671" s="196">
        <f ca="1">IF($L671=1,'Census Tract'!K667*'DAC Adjustment'!$O$5,'Census Tract'!K667)</f>
        <v>3.7380292342847699</v>
      </c>
      <c r="Q671" s="196">
        <f ca="1">IF($L671=1,'Census Tract'!L667*'DAC Adjustment'!$O$5,'Census Tract'!L667)</f>
        <v>17.200109016733382</v>
      </c>
      <c r="R671" s="196">
        <f ca="1">IF($L671=1,'Census Tract'!M667*'DAC Adjustment'!$O$5,'Census Tract'!M667)</f>
        <v>37.357432856390361</v>
      </c>
      <c r="S671" s="196">
        <f ca="1">IF($L671=1,'Census Tract'!N667*'DAC Adjustment'!$O$5,'Census Tract'!N667)</f>
        <v>1.7725356881043313</v>
      </c>
      <c r="T671" s="196">
        <f ca="1">IF($L671=1,'Census Tract'!O667*'DAC Adjustment'!$O$5,'Census Tract'!O667)</f>
        <v>8.4347628735301523</v>
      </c>
      <c r="U671" s="196">
        <f ca="1">IF($L671=1,'Census Tract'!P667*'DAC Adjustment'!$O$5,'Census Tract'!P667)</f>
        <v>38.469185855909672</v>
      </c>
      <c r="V671" s="196">
        <f ca="1">IF($L671=1,'Census Tract'!Q667*'DAC Adjustment'!$O$5,'Census Tract'!Q667)</f>
        <v>83.440340539484168</v>
      </c>
      <c r="W671" s="196">
        <f ca="1">IF($L671=1,'Census Tract'!R667*'DAC Adjustment'!$O$5,'Census Tract'!R667)</f>
        <v>0.73796576895267418</v>
      </c>
      <c r="X671" s="196">
        <f ca="1">IF($L671=1,'Census Tract'!S667*'DAC Adjustment'!$O$5,'Census Tract'!S667)</f>
        <v>3.5054372617250884</v>
      </c>
      <c r="Y671" s="196">
        <f ca="1">IF($L671=1,'Census Tract'!T667*'DAC Adjustment'!$O$5,'Census Tract'!T667)</f>
        <v>15.380864364178953</v>
      </c>
      <c r="Z671" s="197">
        <f ca="1">IF($L671=1,'Census Tract'!U667*'DAC Adjustment'!$O$5,'Census Tract'!U667)</f>
        <v>33.042763873338153</v>
      </c>
    </row>
    <row r="672" spans="1:26" x14ac:dyDescent="0.25">
      <c r="A672" s="193">
        <v>55</v>
      </c>
      <c r="B672" s="53" t="s">
        <v>54</v>
      </c>
      <c r="C672" s="173">
        <v>41055950100</v>
      </c>
      <c r="D672" s="53">
        <v>1642</v>
      </c>
      <c r="E672" s="173">
        <f t="shared" si="41"/>
        <v>1642</v>
      </c>
      <c r="F672" s="53">
        <v>2476</v>
      </c>
      <c r="G672" s="53">
        <v>38</v>
      </c>
      <c r="H672" s="53">
        <v>1</v>
      </c>
      <c r="I672" s="53">
        <v>51071</v>
      </c>
      <c r="J672" s="194">
        <f t="shared" si="42"/>
        <v>0</v>
      </c>
      <c r="K672" s="172">
        <f>VLOOKUP($C672,'DAC Definition'!$A$6:$D$834,MATCH('DAC Definition'!$A$3,'DAC Definition'!$A$6:$D$6,0),FALSE)</f>
        <v>0</v>
      </c>
      <c r="L672" s="172">
        <f t="shared" si="43"/>
        <v>0</v>
      </c>
      <c r="M672" s="173">
        <f>'Census Tract'!G668</f>
        <v>1647</v>
      </c>
      <c r="N672" s="195">
        <f t="shared" si="40"/>
        <v>25.277059773828753</v>
      </c>
      <c r="O672" s="196">
        <f ca="1">IF($L672=1,'Census Tract'!J668*'DAC Adjustment'!$O$5,'Census Tract'!J668)</f>
        <v>1.1339806986799859</v>
      </c>
      <c r="P672" s="196">
        <f ca="1">IF($L672=1,'Census Tract'!K668*'DAC Adjustment'!$O$5,'Census Tract'!K668)</f>
        <v>5.7202242278044286</v>
      </c>
      <c r="Q672" s="196">
        <f ca="1">IF($L672=1,'Census Tract'!L668*'DAC Adjustment'!$O$5,'Census Tract'!L668)</f>
        <v>26.505001676013404</v>
      </c>
      <c r="R672" s="196">
        <f ca="1">IF($L672=1,'Census Tract'!M668*'DAC Adjustment'!$O$5,'Census Tract'!M668)</f>
        <v>57.656782605967294</v>
      </c>
      <c r="S672" s="196">
        <f ca="1">IF($L672=1,'Census Tract'!N668*'DAC Adjustment'!$O$5,'Census Tract'!N668)</f>
        <v>0.6777121389011127</v>
      </c>
      <c r="T672" s="196">
        <f ca="1">IF($L672=1,'Census Tract'!O668*'DAC Adjustment'!$O$5,'Census Tract'!O668)</f>
        <v>3.5422599057940998</v>
      </c>
      <c r="U672" s="196">
        <f ca="1">IF($L672=1,'Census Tract'!P668*'DAC Adjustment'!$O$5,'Census Tract'!P668)</f>
        <v>16.52620240581188</v>
      </c>
      <c r="V672" s="196">
        <f ca="1">IF($L672=1,'Census Tract'!Q668*'DAC Adjustment'!$O$5,'Census Tract'!Q668)</f>
        <v>35.985688977138402</v>
      </c>
      <c r="W672" s="196">
        <f ca="1">IF($L672=1,'Census Tract'!R668*'DAC Adjustment'!$O$5,'Census Tract'!R668)</f>
        <v>0.46284675897377342</v>
      </c>
      <c r="X672" s="196">
        <f ca="1">IF($L672=1,'Census Tract'!S668*'DAC Adjustment'!$O$5,'Census Tract'!S668)</f>
        <v>2.3977456587732879</v>
      </c>
      <c r="Y672" s="196">
        <f ca="1">IF($L672=1,'Census Tract'!T668*'DAC Adjustment'!$O$5,'Census Tract'!T668)</f>
        <v>11.048741663504853</v>
      </c>
      <c r="Z672" s="197">
        <f ca="1">IF($L672=1,'Census Tract'!U668*'DAC Adjustment'!$O$5,'Census Tract'!U668)</f>
        <v>24.013503705238378</v>
      </c>
    </row>
    <row r="673" spans="1:26" x14ac:dyDescent="0.25">
      <c r="A673" s="193">
        <v>57</v>
      </c>
      <c r="B673" s="53" t="s">
        <v>55</v>
      </c>
      <c r="C673" s="173">
        <v>41057960500</v>
      </c>
      <c r="D673" s="53">
        <v>1926</v>
      </c>
      <c r="E673" s="173">
        <f t="shared" si="41"/>
        <v>26389</v>
      </c>
      <c r="F673" s="53">
        <v>29911</v>
      </c>
      <c r="G673" s="53">
        <v>222</v>
      </c>
      <c r="H673" s="53">
        <v>61</v>
      </c>
      <c r="I673" s="53">
        <v>40134</v>
      </c>
      <c r="J673" s="194">
        <f t="shared" si="42"/>
        <v>1</v>
      </c>
      <c r="K673" s="172">
        <f>VLOOKUP($C673,'DAC Definition'!$A$6:$D$834,MATCH('DAC Definition'!$A$3,'DAC Definition'!$A$6:$D$6,0),FALSE)</f>
        <v>1</v>
      </c>
      <c r="L673" s="172">
        <f t="shared" si="43"/>
        <v>1</v>
      </c>
      <c r="M673" s="173">
        <f>'Census Tract'!G669</f>
        <v>1270</v>
      </c>
      <c r="N673" s="195">
        <f t="shared" si="40"/>
        <v>9.4259636922871195</v>
      </c>
      <c r="O673" s="196">
        <f ca="1">IF($L673=1,'Census Tract'!J669*'DAC Adjustment'!$O$5,'Census Tract'!J669)</f>
        <v>4.0641991165427678</v>
      </c>
      <c r="P673" s="196">
        <f ca="1">IF($L673=1,'Census Tract'!K669*'DAC Adjustment'!$O$5,'Census Tract'!K669)</f>
        <v>20.501345640301778</v>
      </c>
      <c r="Q673" s="196">
        <f ca="1">IF($L673=1,'Census Tract'!L669*'DAC Adjustment'!$O$5,'Census Tract'!L669)</f>
        <v>94.994213323923375</v>
      </c>
      <c r="R673" s="196">
        <f ca="1">IF($L673=1,'Census Tract'!M669*'DAC Adjustment'!$O$5,'Census Tract'!M669)</f>
        <v>206.64253386556027</v>
      </c>
      <c r="S673" s="196">
        <f ca="1">IF($L673=1,'Census Tract'!N669*'DAC Adjustment'!$O$5,'Census Tract'!N669)</f>
        <v>0.6345825616330425</v>
      </c>
      <c r="T673" s="196">
        <f ca="1">IF($L673=1,'Census Tract'!O669*'DAC Adjustment'!$O$5,'Census Tract'!O669)</f>
        <v>3.3168306069206062</v>
      </c>
      <c r="U673" s="196">
        <f ca="1">IF($L673=1,'Census Tract'!P669*'DAC Adjustment'!$O$5,'Census Tract'!P669)</f>
        <v>15.474475451702778</v>
      </c>
      <c r="V673" s="196">
        <f ca="1">IF($L673=1,'Census Tract'!Q669*'DAC Adjustment'!$O$5,'Census Tract'!Q669)</f>
        <v>33.695560965264768</v>
      </c>
      <c r="W673" s="196">
        <f ca="1">IF($L673=1,'Census Tract'!R669*'DAC Adjustment'!$O$5,'Census Tract'!R669)</f>
        <v>0.43339120711247203</v>
      </c>
      <c r="X673" s="196">
        <f ca="1">IF($L673=1,'Census Tract'!S669*'DAC Adjustment'!$O$5,'Census Tract'!S669)</f>
        <v>2.2451532073131082</v>
      </c>
      <c r="Y673" s="196">
        <f ca="1">IF($L673=1,'Census Tract'!T669*'DAC Adjustment'!$O$5,'Census Tract'!T669)</f>
        <v>10.345600123110206</v>
      </c>
      <c r="Z673" s="197">
        <f ca="1">IF($L673=1,'Census Tract'!U669*'DAC Adjustment'!$O$5,'Census Tract'!U669)</f>
        <v>22.485285153315271</v>
      </c>
    </row>
    <row r="674" spans="1:26" x14ac:dyDescent="0.25">
      <c r="A674" s="193">
        <v>57</v>
      </c>
      <c r="B674" s="53" t="s">
        <v>55</v>
      </c>
      <c r="C674" s="173">
        <v>41057960600</v>
      </c>
      <c r="D674" s="53">
        <v>2545</v>
      </c>
      <c r="E674" s="173">
        <f t="shared" si="41"/>
        <v>26389</v>
      </c>
      <c r="F674" s="53">
        <v>29911</v>
      </c>
      <c r="G674" s="53">
        <v>222</v>
      </c>
      <c r="H674" s="53">
        <v>61</v>
      </c>
      <c r="I674" s="53">
        <v>63933</v>
      </c>
      <c r="J674" s="194">
        <f t="shared" si="42"/>
        <v>0</v>
      </c>
      <c r="K674" s="172">
        <f>VLOOKUP($C674,'DAC Definition'!$A$6:$D$834,MATCH('DAC Definition'!$A$3,'DAC Definition'!$A$6:$D$6,0),FALSE)</f>
        <v>0</v>
      </c>
      <c r="L674" s="172">
        <f t="shared" si="43"/>
        <v>0</v>
      </c>
      <c r="M674" s="173">
        <f>'Census Tract'!G670</f>
        <v>2227</v>
      </c>
      <c r="N674" s="195">
        <f t="shared" si="40"/>
        <v>16.528835545451507</v>
      </c>
      <c r="O674" s="196">
        <f ca="1">IF($L674=1,'Census Tract'!J670*'DAC Adjustment'!$O$5,'Census Tract'!J670)</f>
        <v>0.39796883598660754</v>
      </c>
      <c r="P674" s="196">
        <f ca="1">IF($L674=1,'Census Tract'!K670*'DAC Adjustment'!$O$5,'Census Tract'!K670)</f>
        <v>2.0075041666684919</v>
      </c>
      <c r="Q674" s="196">
        <f ca="1">IF($L674=1,'Census Tract'!L670*'DAC Adjustment'!$O$5,'Census Tract'!L670)</f>
        <v>9.301890832096845</v>
      </c>
      <c r="R674" s="196">
        <f ca="1">IF($L674=1,'Census Tract'!M670*'DAC Adjustment'!$O$5,'Census Tract'!M670)</f>
        <v>20.234561917270366</v>
      </c>
      <c r="S674" s="196">
        <f ca="1">IF($L674=1,'Census Tract'!N670*'DAC Adjustment'!$O$5,'Census Tract'!N670)</f>
        <v>0.89021440299640031</v>
      </c>
      <c r="T674" s="196">
        <f ca="1">IF($L674=1,'Census Tract'!O670*'DAC Adjustment'!$O$5,'Census Tract'!O670)</f>
        <v>4.6529648892045286</v>
      </c>
      <c r="U674" s="196">
        <f ca="1">IF($L674=1,'Census Tract'!P670*'DAC Adjustment'!$O$5,'Census Tract'!P670)</f>
        <v>21.708130287207613</v>
      </c>
      <c r="V674" s="196">
        <f ca="1">IF($L674=1,'Census Tract'!Q670*'DAC Adjustment'!$O$5,'Census Tract'!Q670)</f>
        <v>47.269300327335202</v>
      </c>
      <c r="W674" s="196">
        <f ca="1">IF($L674=1,'Census Tract'!R670*'DAC Adjustment'!$O$5,'Census Tract'!R670)</f>
        <v>0.60797620046581102</v>
      </c>
      <c r="X674" s="196">
        <f ca="1">IF($L674=1,'Census Tract'!S670*'DAC Adjustment'!$O$5,'Census Tract'!S670)</f>
        <v>3.1495787040543575</v>
      </c>
      <c r="Y674" s="196">
        <f ca="1">IF($L674=1,'Census Tract'!T670*'DAC Adjustment'!$O$5,'Census Tract'!T670)</f>
        <v>14.513166282939482</v>
      </c>
      <c r="Z674" s="197">
        <f ca="1">IF($L674=1,'Census Tract'!U670*'DAC Adjustment'!$O$5,'Census Tract'!U670)</f>
        <v>31.543137030824003</v>
      </c>
    </row>
    <row r="675" spans="1:26" x14ac:dyDescent="0.25">
      <c r="A675" s="193">
        <v>57</v>
      </c>
      <c r="B675" s="53" t="s">
        <v>55</v>
      </c>
      <c r="C675" s="173">
        <v>41057960200</v>
      </c>
      <c r="D675" s="53">
        <v>2409</v>
      </c>
      <c r="E675" s="173">
        <f t="shared" si="41"/>
        <v>26389</v>
      </c>
      <c r="F675" s="53">
        <v>29911</v>
      </c>
      <c r="G675" s="53">
        <v>222</v>
      </c>
      <c r="H675" s="53">
        <v>61</v>
      </c>
      <c r="I675" s="53">
        <v>48125</v>
      </c>
      <c r="J675" s="194">
        <f t="shared" si="42"/>
        <v>1</v>
      </c>
      <c r="K675" s="172">
        <f>VLOOKUP($C675,'DAC Definition'!$A$6:$D$834,MATCH('DAC Definition'!$A$3,'DAC Definition'!$A$6:$D$6,0),FALSE)</f>
        <v>1</v>
      </c>
      <c r="L675" s="172">
        <f t="shared" si="43"/>
        <v>1</v>
      </c>
      <c r="M675" s="173">
        <f>'Census Tract'!G671</f>
        <v>1733</v>
      </c>
      <c r="N675" s="195">
        <f t="shared" si="40"/>
        <v>12.862358329711478</v>
      </c>
      <c r="O675" s="196">
        <f ca="1">IF($L675=1,'Census Tract'!J671*'DAC Adjustment'!$O$5,'Census Tract'!J671)</f>
        <v>1.5711317945803329</v>
      </c>
      <c r="P675" s="196">
        <f ca="1">IF($L675=1,'Census Tract'!K671*'DAC Adjustment'!$O$5,'Census Tract'!K671)</f>
        <v>7.9253784186043745</v>
      </c>
      <c r="Q675" s="196">
        <f ca="1">IF($L675=1,'Census Tract'!L671*'DAC Adjustment'!$O$5,'Census Tract'!L671)</f>
        <v>36.722715736752988</v>
      </c>
      <c r="R675" s="196">
        <f ca="1">IF($L675=1,'Census Tract'!M671*'DAC Adjustment'!$O$5,'Census Tract'!M671)</f>
        <v>79.883550426289375</v>
      </c>
      <c r="S675" s="196">
        <f ca="1">IF($L675=1,'Census Tract'!N671*'DAC Adjustment'!$O$5,'Census Tract'!N671)</f>
        <v>0.86593037740949819</v>
      </c>
      <c r="T675" s="196">
        <f ca="1">IF($L675=1,'Census Tract'!O671*'DAC Adjustment'!$O$5,'Census Tract'!O671)</f>
        <v>4.5260373557428419</v>
      </c>
      <c r="U675" s="196">
        <f ca="1">IF($L675=1,'Census Tract'!P671*'DAC Adjustment'!$O$5,'Census Tract'!P671)</f>
        <v>21.115957447087332</v>
      </c>
      <c r="V675" s="196">
        <f ca="1">IF($L675=1,'Census Tract'!Q671*'DAC Adjustment'!$O$5,'Census Tract'!Q671)</f>
        <v>45.979848151814046</v>
      </c>
      <c r="W675" s="196">
        <f ca="1">IF($L675=1,'Census Tract'!R671*'DAC Adjustment'!$O$5,'Census Tract'!R671)</f>
        <v>0.59139130860308187</v>
      </c>
      <c r="X675" s="196">
        <f ca="1">IF($L675=1,'Census Tract'!S671*'DAC Adjustment'!$O$5,'Census Tract'!S671)</f>
        <v>3.0636618175382808</v>
      </c>
      <c r="Y675" s="196">
        <f ca="1">IF($L675=1,'Census Tract'!T671*'DAC Adjustment'!$O$5,'Census Tract'!T671)</f>
        <v>14.117263790039358</v>
      </c>
      <c r="Z675" s="197">
        <f ca="1">IF($L675=1,'Census Tract'!U671*'DAC Adjustment'!$O$5,'Census Tract'!U671)</f>
        <v>30.682676512358555</v>
      </c>
    </row>
    <row r="676" spans="1:26" x14ac:dyDescent="0.25">
      <c r="A676" s="193">
        <v>57</v>
      </c>
      <c r="B676" s="53" t="s">
        <v>55</v>
      </c>
      <c r="C676" s="173">
        <v>41057960400</v>
      </c>
      <c r="D676" s="53">
        <v>8634</v>
      </c>
      <c r="E676" s="173">
        <f t="shared" si="41"/>
        <v>26389</v>
      </c>
      <c r="F676" s="53">
        <v>29911</v>
      </c>
      <c r="G676" s="53">
        <v>222</v>
      </c>
      <c r="H676" s="53">
        <v>61</v>
      </c>
      <c r="I676" s="53">
        <v>48834</v>
      </c>
      <c r="J676" s="194">
        <f t="shared" si="42"/>
        <v>0</v>
      </c>
      <c r="K676" s="172">
        <f>VLOOKUP($C676,'DAC Definition'!$A$6:$D$834,MATCH('DAC Definition'!$A$3,'DAC Definition'!$A$6:$D$6,0),FALSE)</f>
        <v>1</v>
      </c>
      <c r="L676" s="172">
        <f t="shared" si="43"/>
        <v>0</v>
      </c>
      <c r="M676" s="173">
        <f>'Census Tract'!G672</f>
        <v>5850</v>
      </c>
      <c r="N676" s="195">
        <f t="shared" si="40"/>
        <v>43.418809133763496</v>
      </c>
      <c r="O676" s="196">
        <f ca="1">IF($L676=1,'Census Tract'!J672*'DAC Adjustment'!$O$5,'Census Tract'!J672)</f>
        <v>5.7329024211043729</v>
      </c>
      <c r="P676" s="196">
        <f ca="1">IF($L676=1,'Census Tract'!K672*'DAC Adjustment'!$O$5,'Census Tract'!K672)</f>
        <v>28.918911373900162</v>
      </c>
      <c r="Q676" s="196">
        <f ca="1">IF($L676=1,'Census Tract'!L672*'DAC Adjustment'!$O$5,'Census Tract'!L672)</f>
        <v>133.99750847317887</v>
      </c>
      <c r="R676" s="196">
        <f ca="1">IF($L676=1,'Census Tract'!M672*'DAC Adjustment'!$O$5,'Census Tract'!M672)</f>
        <v>291.48706761905686</v>
      </c>
      <c r="S676" s="196">
        <f ca="1">IF($L676=1,'Census Tract'!N672*'DAC Adjustment'!$O$5,'Census Tract'!N672)</f>
        <v>2.3384617231831801</v>
      </c>
      <c r="T676" s="196">
        <f ca="1">IF($L676=1,'Census Tract'!O672*'DAC Adjustment'!$O$5,'Census Tract'!O672)</f>
        <v>12.222651370384595</v>
      </c>
      <c r="U676" s="196">
        <f ca="1">IF($L676=1,'Census Tract'!P672*'DAC Adjustment'!$O$5,'Census Tract'!P672)</f>
        <v>57.024051270841731</v>
      </c>
      <c r="V676" s="196">
        <f ca="1">IF($L676=1,'Census Tract'!Q672*'DAC Adjustment'!$O$5,'Census Tract'!Q672)</f>
        <v>124.16946875388906</v>
      </c>
      <c r="W676" s="196">
        <f ca="1">IF($L676=1,'Census Tract'!R672*'DAC Adjustment'!$O$5,'Census Tract'!R672)</f>
        <v>1.5970636608554087</v>
      </c>
      <c r="X676" s="196">
        <f ca="1">IF($L676=1,'Census Tract'!S672*'DAC Adjustment'!$O$5,'Census Tract'!S672)</f>
        <v>8.2734779608073605</v>
      </c>
      <c r="Y676" s="196">
        <f ca="1">IF($L676=1,'Census Tract'!T672*'DAC Adjustment'!$O$5,'Census Tract'!T672)</f>
        <v>38.123943760752567</v>
      </c>
      <c r="Z676" s="197">
        <f ca="1">IF($L676=1,'Census Tract'!U672*'DAC Adjustment'!$O$5,'Census Tract'!U672)</f>
        <v>82.859161037413756</v>
      </c>
    </row>
    <row r="677" spans="1:26" x14ac:dyDescent="0.25">
      <c r="A677" s="193">
        <v>57</v>
      </c>
      <c r="B677" s="53" t="s">
        <v>55</v>
      </c>
      <c r="C677" s="173">
        <v>41057960800</v>
      </c>
      <c r="D677" s="53">
        <v>2451</v>
      </c>
      <c r="E677" s="173">
        <f t="shared" si="41"/>
        <v>26389</v>
      </c>
      <c r="F677" s="53">
        <v>29911</v>
      </c>
      <c r="G677" s="53">
        <v>222</v>
      </c>
      <c r="H677" s="53">
        <v>61</v>
      </c>
      <c r="I677" s="53">
        <v>47772</v>
      </c>
      <c r="J677" s="194">
        <f t="shared" si="42"/>
        <v>1</v>
      </c>
      <c r="K677" s="172">
        <f>VLOOKUP($C677,'DAC Definition'!$A$6:$D$834,MATCH('DAC Definition'!$A$3,'DAC Definition'!$A$6:$D$6,0),FALSE)</f>
        <v>0</v>
      </c>
      <c r="L677" s="172">
        <f t="shared" si="43"/>
        <v>1</v>
      </c>
      <c r="M677" s="173">
        <f>'Census Tract'!G673</f>
        <v>2079</v>
      </c>
      <c r="N677" s="195">
        <f t="shared" si="40"/>
        <v>15.430376784460567</v>
      </c>
      <c r="O677" s="196">
        <f ca="1">IF($L677=1,'Census Tract'!J673*'DAC Adjustment'!$O$5,'Census Tract'!J673)</f>
        <v>1.2484543599965969</v>
      </c>
      <c r="P677" s="196">
        <f ca="1">IF($L677=1,'Census Tract'!K673*'DAC Adjustment'!$O$5,'Census Tract'!K673)</f>
        <v>6.2976723375218135</v>
      </c>
      <c r="Q677" s="196">
        <f ca="1">IF($L677=1,'Census Tract'!L673*'DAC Adjustment'!$O$5,'Census Tract'!L673)</f>
        <v>29.180642089106893</v>
      </c>
      <c r="R677" s="196">
        <f ca="1">IF($L677=1,'Census Tract'!M673*'DAC Adjustment'!$O$5,'Census Tract'!M673)</f>
        <v>63.477148871745833</v>
      </c>
      <c r="S677" s="196">
        <f ca="1">IF($L677=1,'Census Tract'!N673*'DAC Adjustment'!$O$5,'Census Tract'!N673)</f>
        <v>1.0388166501063743</v>
      </c>
      <c r="T677" s="196">
        <f ca="1">IF($L677=1,'Census Tract'!O673*'DAC Adjustment'!$O$5,'Census Tract'!O673)</f>
        <v>5.4296778203054652</v>
      </c>
      <c r="U677" s="196">
        <f ca="1">IF($L677=1,'Census Tract'!P673*'DAC Adjustment'!$O$5,'Census Tract'!P673)</f>
        <v>25.331838160700851</v>
      </c>
      <c r="V677" s="196">
        <f ca="1">IF($L677=1,'Census Tract'!Q673*'DAC Adjustment'!$O$5,'Census Tract'!Q673)</f>
        <v>55.159898619516106</v>
      </c>
      <c r="W677" s="196">
        <f ca="1">IF($L677=1,'Census Tract'!R673*'DAC Adjustment'!$O$5,'Census Tract'!R673)</f>
        <v>0.70946481857230648</v>
      </c>
      <c r="X677" s="196">
        <f ca="1">IF($L677=1,'Census Tract'!S673*'DAC Adjustment'!$O$5,'Census Tract'!S673)</f>
        <v>3.6753334787432701</v>
      </c>
      <c r="Y677" s="196">
        <f ca="1">IF($L677=1,'Census Tract'!T673*'DAC Adjustment'!$O$5,'Census Tract'!T673)</f>
        <v>16.935828862949698</v>
      </c>
      <c r="Z677" s="197">
        <f ca="1">IF($L677=1,'Census Tract'!U673*'DAC Adjustment'!$O$5,'Census Tract'!U673)</f>
        <v>36.808588845466502</v>
      </c>
    </row>
    <row r="678" spans="1:26" x14ac:dyDescent="0.25">
      <c r="A678" s="193">
        <v>57</v>
      </c>
      <c r="B678" s="53" t="s">
        <v>55</v>
      </c>
      <c r="C678" s="173">
        <v>41057960300</v>
      </c>
      <c r="D678" s="53">
        <v>2839</v>
      </c>
      <c r="E678" s="173">
        <f t="shared" si="41"/>
        <v>26389</v>
      </c>
      <c r="F678" s="53">
        <v>29911</v>
      </c>
      <c r="G678" s="53">
        <v>222</v>
      </c>
      <c r="H678" s="53">
        <v>61</v>
      </c>
      <c r="I678" s="53">
        <v>53015</v>
      </c>
      <c r="J678" s="194">
        <f t="shared" si="42"/>
        <v>0</v>
      </c>
      <c r="K678" s="172">
        <f>VLOOKUP($C678,'DAC Definition'!$A$6:$D$834,MATCH('DAC Definition'!$A$3,'DAC Definition'!$A$6:$D$6,0),FALSE)</f>
        <v>0</v>
      </c>
      <c r="L678" s="172">
        <f t="shared" si="43"/>
        <v>0</v>
      </c>
      <c r="M678" s="173">
        <f>'Census Tract'!G674</f>
        <v>2400</v>
      </c>
      <c r="N678" s="195">
        <f t="shared" si="40"/>
        <v>17.81284477282605</v>
      </c>
      <c r="O678" s="196">
        <f ca="1">IF($L678=1,'Census Tract'!J674*'DAC Adjustment'!$O$5,'Census Tract'!J674)</f>
        <v>0.89735057998524625</v>
      </c>
      <c r="P678" s="196">
        <f ca="1">IF($L678=1,'Census Tract'!K674*'DAC Adjustment'!$O$5,'Census Tract'!K674)</f>
        <v>4.5265731016772168</v>
      </c>
      <c r="Q678" s="196">
        <f ca="1">IF($L678=1,'Census Tract'!L674*'DAC Adjustment'!$O$5,'Census Tract'!L674)</f>
        <v>20.974147667739601</v>
      </c>
      <c r="R678" s="196">
        <f ca="1">IF($L678=1,'Census Tract'!M674*'DAC Adjustment'!$O$5,'Census Tract'!M674)</f>
        <v>45.625421465968699</v>
      </c>
      <c r="S678" s="196">
        <f ca="1">IF($L678=1,'Census Tract'!N674*'DAC Adjustment'!$O$5,'Census Tract'!N674)</f>
        <v>0.95936891207515074</v>
      </c>
      <c r="T678" s="196">
        <f ca="1">IF($L678=1,'Census Tract'!O674*'DAC Adjustment'!$O$5,'Census Tract'!O674)</f>
        <v>5.0144210750295768</v>
      </c>
      <c r="U678" s="196">
        <f ca="1">IF($L678=1,'Census Tract'!P674*'DAC Adjustment'!$O$5,'Census Tract'!P674)</f>
        <v>23.394482572653018</v>
      </c>
      <c r="V678" s="196">
        <f ca="1">IF($L678=1,'Census Tract'!Q674*'DAC Adjustment'!$O$5,'Census Tract'!Q674)</f>
        <v>50.94132051441602</v>
      </c>
      <c r="W678" s="196">
        <f ca="1">IF($L678=1,'Census Tract'!R674*'DAC Adjustment'!$O$5,'Census Tract'!R674)</f>
        <v>0.65520560445350096</v>
      </c>
      <c r="X678" s="196">
        <f ca="1">IF($L678=1,'Census Tract'!S674*'DAC Adjustment'!$O$5,'Census Tract'!S674)</f>
        <v>3.3942473685363526</v>
      </c>
      <c r="Y678" s="196">
        <f ca="1">IF($L678=1,'Census Tract'!T674*'DAC Adjustment'!$O$5,'Census Tract'!T674)</f>
        <v>15.640592312103617</v>
      </c>
      <c r="Z678" s="197">
        <f ca="1">IF($L678=1,'Census Tract'!U674*'DAC Adjustment'!$O$5,'Census Tract'!U674)</f>
        <v>33.993501964067178</v>
      </c>
    </row>
    <row r="679" spans="1:26" x14ac:dyDescent="0.25">
      <c r="A679" s="193">
        <v>57</v>
      </c>
      <c r="B679" s="53" t="s">
        <v>55</v>
      </c>
      <c r="C679" s="173">
        <v>41057960700</v>
      </c>
      <c r="D679" s="53">
        <v>2279</v>
      </c>
      <c r="E679" s="173">
        <f t="shared" si="41"/>
        <v>26389</v>
      </c>
      <c r="F679" s="53">
        <v>29911</v>
      </c>
      <c r="G679" s="53">
        <v>222</v>
      </c>
      <c r="H679" s="53">
        <v>61</v>
      </c>
      <c r="I679" s="53">
        <v>41967</v>
      </c>
      <c r="J679" s="194">
        <f t="shared" si="42"/>
        <v>1</v>
      </c>
      <c r="K679" s="172">
        <f>VLOOKUP($C679,'DAC Definition'!$A$6:$D$834,MATCH('DAC Definition'!$A$3,'DAC Definition'!$A$6:$D$6,0),FALSE)</f>
        <v>1</v>
      </c>
      <c r="L679" s="172">
        <f t="shared" si="43"/>
        <v>1</v>
      </c>
      <c r="M679" s="173">
        <f>'Census Tract'!G675</f>
        <v>1966</v>
      </c>
      <c r="N679" s="195">
        <f t="shared" si="40"/>
        <v>14.591688676406672</v>
      </c>
      <c r="O679" s="196">
        <f ca="1">IF($L679=1,'Census Tract'!J675*'DAC Adjustment'!$O$5,'Census Tract'!J675)</f>
        <v>1.3848239900885329</v>
      </c>
      <c r="P679" s="196">
        <f ca="1">IF($L679=1,'Census Tract'!K675*'DAC Adjustment'!$O$5,'Census Tract'!K675)</f>
        <v>6.9855719313126565</v>
      </c>
      <c r="Q679" s="196">
        <f ca="1">IF($L679=1,'Census Tract'!L675*'DAC Adjustment'!$O$5,'Census Tract'!L675)</f>
        <v>32.368066071147801</v>
      </c>
      <c r="R679" s="196">
        <f ca="1">IF($L679=1,'Census Tract'!M675*'DAC Adjustment'!$O$5,'Census Tract'!M675)</f>
        <v>70.410806671582677</v>
      </c>
      <c r="S679" s="196">
        <f ca="1">IF($L679=1,'Census Tract'!N675*'DAC Adjustment'!$O$5,'Census Tract'!N675)</f>
        <v>0.98235379226028441</v>
      </c>
      <c r="T679" s="196">
        <f ca="1">IF($L679=1,'Census Tract'!O675*'DAC Adjustment'!$O$5,'Census Tract'!O675)</f>
        <v>5.1345582466188269</v>
      </c>
      <c r="U679" s="196">
        <f ca="1">IF($L679=1,'Census Tract'!P675*'DAC Adjustment'!$O$5,'Census Tract'!P675)</f>
        <v>23.95497538428949</v>
      </c>
      <c r="V679" s="196">
        <f ca="1">IF($L679=1,'Census Tract'!Q675*'DAC Adjustment'!$O$5,'Census Tract'!Q675)</f>
        <v>52.161789651740563</v>
      </c>
      <c r="W679" s="196">
        <f ca="1">IF($L679=1,'Census Tract'!R675*'DAC Adjustment'!$O$5,'Census Tract'!R675)</f>
        <v>0.67090323872686597</v>
      </c>
      <c r="X679" s="196">
        <f ca="1">IF($L679=1,'Census Tract'!S675*'DAC Adjustment'!$O$5,'Census Tract'!S675)</f>
        <v>3.4755678784075354</v>
      </c>
      <c r="Y679" s="196">
        <f ca="1">IF($L679=1,'Census Tract'!T675*'DAC Adjustment'!$O$5,'Census Tract'!T675)</f>
        <v>16.015314836247764</v>
      </c>
      <c r="Z679" s="197">
        <f ca="1">IF($L679=1,'Census Tract'!U675*'DAC Adjustment'!$O$5,'Census Tract'!U675)</f>
        <v>34.807929615289616</v>
      </c>
    </row>
    <row r="680" spans="1:26" x14ac:dyDescent="0.25">
      <c r="A680" s="193">
        <v>57</v>
      </c>
      <c r="B680" s="53" t="s">
        <v>55</v>
      </c>
      <c r="C680" s="173">
        <v>41057960100</v>
      </c>
      <c r="D680" s="53">
        <v>3306</v>
      </c>
      <c r="E680" s="173">
        <f t="shared" si="41"/>
        <v>26389</v>
      </c>
      <c r="F680" s="53">
        <v>29911</v>
      </c>
      <c r="G680" s="53">
        <v>222</v>
      </c>
      <c r="H680" s="53">
        <v>61</v>
      </c>
      <c r="I680" s="53">
        <v>53442</v>
      </c>
      <c r="J680" s="194">
        <f t="shared" si="42"/>
        <v>0</v>
      </c>
      <c r="K680" s="172">
        <f>VLOOKUP($C680,'DAC Definition'!$A$6:$D$834,MATCH('DAC Definition'!$A$3,'DAC Definition'!$A$6:$D$6,0),FALSE)</f>
        <v>0</v>
      </c>
      <c r="L680" s="172">
        <f t="shared" si="43"/>
        <v>0</v>
      </c>
      <c r="M680" s="173">
        <f>'Census Tract'!G676</f>
        <v>2956</v>
      </c>
      <c r="N680" s="195">
        <f t="shared" si="40"/>
        <v>21.939487145197422</v>
      </c>
      <c r="O680" s="196">
        <f ca="1">IF($L680=1,'Census Tract'!J676*'DAC Adjustment'!$O$5,'Census Tract'!J676)</f>
        <v>1.3076118896702817</v>
      </c>
      <c r="P680" s="196">
        <f ca="1">IF($L680=1,'Census Tract'!K676*'DAC Adjustment'!$O$5,'Census Tract'!K676)</f>
        <v>6.5960851190536163</v>
      </c>
      <c r="Q680" s="196">
        <f ca="1">IF($L680=1,'Census Tract'!L676*'DAC Adjustment'!$O$5,'Census Tract'!L676)</f>
        <v>30.563355591175345</v>
      </c>
      <c r="R680" s="196">
        <f ca="1">IF($L680=1,'Census Tract'!M676*'DAC Adjustment'!$O$5,'Census Tract'!M676)</f>
        <v>66.484989156745485</v>
      </c>
      <c r="S680" s="196">
        <f ca="1">IF($L680=1,'Census Tract'!N676*'DAC Adjustment'!$O$5,'Census Tract'!N676)</f>
        <v>1.1816227100392274</v>
      </c>
      <c r="T680" s="196">
        <f ca="1">IF($L680=1,'Census Tract'!O676*'DAC Adjustment'!$O$5,'Census Tract'!O676)</f>
        <v>6.1760952907447626</v>
      </c>
      <c r="U680" s="196">
        <f ca="1">IF($L680=1,'Census Tract'!P676*'DAC Adjustment'!$O$5,'Census Tract'!P676)</f>
        <v>28.814204368650966</v>
      </c>
      <c r="V680" s="196">
        <f ca="1">IF($L680=1,'Census Tract'!Q676*'DAC Adjustment'!$O$5,'Census Tract'!Q676)</f>
        <v>62.74272643358907</v>
      </c>
      <c r="W680" s="196">
        <f ca="1">IF($L680=1,'Census Tract'!R676*'DAC Adjustment'!$O$5,'Census Tract'!R676)</f>
        <v>0.80699490281856201</v>
      </c>
      <c r="X680" s="196">
        <f ca="1">IF($L680=1,'Census Tract'!S676*'DAC Adjustment'!$O$5,'Census Tract'!S676)</f>
        <v>4.1805813422472742</v>
      </c>
      <c r="Y680" s="196">
        <f ca="1">IF($L680=1,'Census Tract'!T676*'DAC Adjustment'!$O$5,'Census Tract'!T676)</f>
        <v>19.263996197740955</v>
      </c>
      <c r="Z680" s="197">
        <f ca="1">IF($L680=1,'Census Tract'!U676*'DAC Adjustment'!$O$5,'Census Tract'!U676)</f>
        <v>41.868663252409412</v>
      </c>
    </row>
    <row r="681" spans="1:26" x14ac:dyDescent="0.25">
      <c r="A681" s="193">
        <v>59</v>
      </c>
      <c r="B681" s="53" t="s">
        <v>56</v>
      </c>
      <c r="C681" s="173">
        <v>41059950300</v>
      </c>
      <c r="D681" s="53">
        <v>3089</v>
      </c>
      <c r="E681" s="173">
        <f t="shared" si="41"/>
        <v>77129</v>
      </c>
      <c r="F681" s="53">
        <v>73155</v>
      </c>
      <c r="G681" s="53">
        <v>203</v>
      </c>
      <c r="H681" s="53">
        <v>108</v>
      </c>
      <c r="I681" s="53">
        <v>70492</v>
      </c>
      <c r="J681" s="194">
        <f t="shared" si="42"/>
        <v>0</v>
      </c>
      <c r="K681" s="172">
        <f>VLOOKUP($C681,'DAC Definition'!$A$6:$D$834,MATCH('DAC Definition'!$A$3,'DAC Definition'!$A$6:$D$6,0),FALSE)</f>
        <v>0</v>
      </c>
      <c r="L681" s="172">
        <f t="shared" si="43"/>
        <v>0</v>
      </c>
      <c r="M681" s="173">
        <f>'Census Tract'!G677</f>
        <v>2738</v>
      </c>
      <c r="N681" s="195">
        <f t="shared" si="40"/>
        <v>7.5977581846763727</v>
      </c>
      <c r="O681" s="196">
        <f ca="1">IF($L681=1,'Census Tract'!J677*'DAC Adjustment'!$O$5,'Census Tract'!J677)</f>
        <v>0.69913444159809424</v>
      </c>
      <c r="P681" s="196">
        <f ca="1">IF($L681=1,'Census Tract'!K677*'DAC Adjustment'!$O$5,'Census Tract'!K677)</f>
        <v>3.5266965090122153</v>
      </c>
      <c r="Q681" s="196">
        <f ca="1">IF($L681=1,'Census Tract'!L677*'DAC Adjustment'!$O$5,'Census Tract'!L677)</f>
        <v>16.341159569899862</v>
      </c>
      <c r="R681" s="196">
        <f ca="1">IF($L681=1,'Census Tract'!M677*'DAC Adjustment'!$O$5,'Census Tract'!M677)</f>
        <v>35.547203368177669</v>
      </c>
      <c r="S681" s="196">
        <f ca="1">IF($L681=1,'Census Tract'!N677*'DAC Adjustment'!$O$5,'Census Tract'!N677)</f>
        <v>0.98149185747824641</v>
      </c>
      <c r="T681" s="196">
        <f ca="1">IF($L681=1,'Census Tract'!O677*'DAC Adjustment'!$O$5,'Census Tract'!O677)</f>
        <v>5.1300530934061763</v>
      </c>
      <c r="U681" s="196">
        <f ca="1">IF($L681=1,'Census Tract'!P677*'DAC Adjustment'!$O$5,'Census Tract'!P677)</f>
        <v>23.933956860566919</v>
      </c>
      <c r="V681" s="196">
        <f ca="1">IF($L681=1,'Census Tract'!Q677*'DAC Adjustment'!$O$5,'Census Tract'!Q677)</f>
        <v>52.11602196483549</v>
      </c>
      <c r="W681" s="196">
        <f ca="1">IF($L681=1,'Census Tract'!R677*'DAC Adjustment'!$O$5,'Census Tract'!R677)</f>
        <v>0.67031457622930479</v>
      </c>
      <c r="X681" s="196">
        <f ca="1">IF($L681=1,'Census Tract'!S677*'DAC Adjustment'!$O$5,'Census Tract'!S677)</f>
        <v>3.4725183530070782</v>
      </c>
      <c r="Y681" s="196">
        <f ca="1">IF($L681=1,'Census Tract'!T677*'DAC Adjustment'!$O$5,'Census Tract'!T677)</f>
        <v>16.001262712652974</v>
      </c>
      <c r="Z681" s="197">
        <f ca="1">IF($L681=1,'Census Tract'!U677*'DAC Adjustment'!$O$5,'Census Tract'!U677)</f>
        <v>34.777388515471479</v>
      </c>
    </row>
    <row r="682" spans="1:26" x14ac:dyDescent="0.25">
      <c r="A682" s="193">
        <v>59</v>
      </c>
      <c r="B682" s="53" t="s">
        <v>56</v>
      </c>
      <c r="C682" s="173">
        <v>41059950500</v>
      </c>
      <c r="D682" s="53">
        <v>4543</v>
      </c>
      <c r="E682" s="173">
        <f t="shared" si="41"/>
        <v>77129</v>
      </c>
      <c r="F682" s="53">
        <v>73155</v>
      </c>
      <c r="G682" s="53">
        <v>203</v>
      </c>
      <c r="H682" s="53">
        <v>108</v>
      </c>
      <c r="I682" s="53">
        <v>60256</v>
      </c>
      <c r="J682" s="194">
        <f t="shared" si="42"/>
        <v>0</v>
      </c>
      <c r="K682" s="172">
        <f>VLOOKUP($C682,'DAC Definition'!$A$6:$D$834,MATCH('DAC Definition'!$A$3,'DAC Definition'!$A$6:$D$6,0),FALSE)</f>
        <v>0</v>
      </c>
      <c r="L682" s="172">
        <f t="shared" si="43"/>
        <v>0</v>
      </c>
      <c r="M682" s="173">
        <f>'Census Tract'!G678</f>
        <v>3610</v>
      </c>
      <c r="N682" s="195">
        <f t="shared" si="40"/>
        <v>10.017497095208803</v>
      </c>
      <c r="O682" s="196">
        <f ca="1">IF($L682=1,'Census Tract'!J678*'DAC Adjustment'!$O$5,'Census Tract'!J678)</f>
        <v>1.7608968572998156</v>
      </c>
      <c r="P682" s="196">
        <f ca="1">IF($L682=1,'Census Tract'!K678*'DAC Adjustment'!$O$5,'Census Tract'!K678)</f>
        <v>8.882624613907689</v>
      </c>
      <c r="Q682" s="196">
        <f ca="1">IF($L682=1,'Census Tract'!L678*'DAC Adjustment'!$O$5,'Census Tract'!L678)</f>
        <v>41.158173334297238</v>
      </c>
      <c r="R682" s="196">
        <f ca="1">IF($L682=1,'Census Tract'!M678*'DAC Adjustment'!$O$5,'Census Tract'!M678)</f>
        <v>89.53207705479474</v>
      </c>
      <c r="S682" s="196">
        <f ca="1">IF($L682=1,'Census Tract'!N678*'DAC Adjustment'!$O$5,'Census Tract'!N678)</f>
        <v>1.2940780151557596</v>
      </c>
      <c r="T682" s="196">
        <f ca="1">IF($L682=1,'Census Tract'!O678*'DAC Adjustment'!$O$5,'Census Tract'!O678)</f>
        <v>6.7638757002177856</v>
      </c>
      <c r="U682" s="196">
        <f ca="1">IF($L682=1,'Census Tract'!P678*'DAC Adjustment'!$O$5,'Census Tract'!P678)</f>
        <v>31.556458826386628</v>
      </c>
      <c r="V682" s="196">
        <f ca="1">IF($L682=1,'Census Tract'!Q678*'DAC Adjustment'!$O$5,'Census Tract'!Q678)</f>
        <v>68.713966140634085</v>
      </c>
      <c r="W682" s="196">
        <f ca="1">IF($L682=1,'Census Tract'!R678*'DAC Adjustment'!$O$5,'Census Tract'!R678)</f>
        <v>0.88379679334835304</v>
      </c>
      <c r="X682" s="196">
        <f ca="1">IF($L682=1,'Census Tract'!S678*'DAC Adjustment'!$O$5,'Census Tract'!S678)</f>
        <v>4.5784482302248186</v>
      </c>
      <c r="Y682" s="196">
        <f ca="1">IF($L682=1,'Census Tract'!T678*'DAC Adjustment'!$O$5,'Census Tract'!T678)</f>
        <v>21.097355147069848</v>
      </c>
      <c r="Z682" s="197">
        <f ca="1">IF($L682=1,'Census Tract'!U678*'DAC Adjustment'!$O$5,'Census Tract'!U678)</f>
        <v>45.85331356495692</v>
      </c>
    </row>
    <row r="683" spans="1:26" x14ac:dyDescent="0.25">
      <c r="A683" s="193">
        <v>59</v>
      </c>
      <c r="B683" s="53" t="s">
        <v>56</v>
      </c>
      <c r="C683" s="173">
        <v>41059950600</v>
      </c>
      <c r="D683" s="53">
        <v>5426</v>
      </c>
      <c r="E683" s="173">
        <f t="shared" si="41"/>
        <v>77129</v>
      </c>
      <c r="F683" s="53">
        <v>73155</v>
      </c>
      <c r="G683" s="53">
        <v>203</v>
      </c>
      <c r="H683" s="53">
        <v>108</v>
      </c>
      <c r="I683" s="53">
        <v>51848</v>
      </c>
      <c r="J683" s="194">
        <f t="shared" si="42"/>
        <v>0</v>
      </c>
      <c r="K683" s="172">
        <f>VLOOKUP($C683,'DAC Definition'!$A$6:$D$834,MATCH('DAC Definition'!$A$3,'DAC Definition'!$A$6:$D$6,0),FALSE)</f>
        <v>0</v>
      </c>
      <c r="L683" s="172">
        <f t="shared" si="43"/>
        <v>0</v>
      </c>
      <c r="M683" s="173">
        <f>'Census Tract'!G679</f>
        <v>3827</v>
      </c>
      <c r="N683" s="195">
        <f t="shared" si="40"/>
        <v>10.619656892898639</v>
      </c>
      <c r="O683" s="196">
        <f ca="1">IF($L683=1,'Census Tract'!J679*'DAC Adjustment'!$O$5,'Census Tract'!J679)</f>
        <v>7.50762831131492</v>
      </c>
      <c r="P683" s="196">
        <f ca="1">IF($L683=1,'Census Tract'!K679*'DAC Adjustment'!$O$5,'Census Tract'!K679)</f>
        <v>37.871294819854249</v>
      </c>
      <c r="Q683" s="196">
        <f ca="1">IF($L683=1,'Census Tract'!L679*'DAC Adjustment'!$O$5,'Census Tract'!L679)</f>
        <v>175.47891353523235</v>
      </c>
      <c r="R683" s="196">
        <f ca="1">IF($L683=1,'Census Tract'!M679*'DAC Adjustment'!$O$5,'Census Tract'!M679)</f>
        <v>381.72227616904632</v>
      </c>
      <c r="S683" s="196">
        <f ca="1">IF($L683=1,'Census Tract'!N679*'DAC Adjustment'!$O$5,'Census Tract'!N679)</f>
        <v>1.3718660842108288</v>
      </c>
      <c r="T683" s="196">
        <f ca="1">IF($L683=1,'Census Tract'!O679*'DAC Adjustment'!$O$5,'Census Tract'!O679)</f>
        <v>7.1704577021422331</v>
      </c>
      <c r="U683" s="196">
        <f ca="1">IF($L683=1,'Census Tract'!P679*'DAC Adjustment'!$O$5,'Census Tract'!P679)</f>
        <v>33.453342916504596</v>
      </c>
      <c r="V683" s="196">
        <f ca="1">IF($L683=1,'Census Tract'!Q679*'DAC Adjustment'!$O$5,'Census Tract'!Q679)</f>
        <v>72.844417844932579</v>
      </c>
      <c r="W683" s="196">
        <f ca="1">IF($L683=1,'Census Tract'!R679*'DAC Adjustment'!$O$5,'Census Tract'!R679)</f>
        <v>0.93692252857178571</v>
      </c>
      <c r="X683" s="196">
        <f ca="1">IF($L683=1,'Census Tract'!S679*'DAC Adjustment'!$O$5,'Census Tract'!S679)</f>
        <v>4.8536624313214345</v>
      </c>
      <c r="Y683" s="196">
        <f ca="1">IF($L683=1,'Census Tract'!T679*'DAC Adjustment'!$O$5,'Census Tract'!T679)</f>
        <v>22.365534112974043</v>
      </c>
      <c r="Z683" s="197">
        <f ca="1">IF($L683=1,'Census Tract'!U679*'DAC Adjustment'!$O$5,'Census Tract'!U679)</f>
        <v>48.609593078418314</v>
      </c>
    </row>
    <row r="684" spans="1:26" x14ac:dyDescent="0.25">
      <c r="A684" s="193">
        <v>59</v>
      </c>
      <c r="B684" s="53" t="s">
        <v>56</v>
      </c>
      <c r="C684" s="173">
        <v>41059951200</v>
      </c>
      <c r="D684" s="53">
        <v>9426</v>
      </c>
      <c r="E684" s="173">
        <f t="shared" si="41"/>
        <v>77129</v>
      </c>
      <c r="F684" s="53">
        <v>73155</v>
      </c>
      <c r="G684" s="53">
        <v>203</v>
      </c>
      <c r="H684" s="53">
        <v>108</v>
      </c>
      <c r="I684" s="53">
        <v>61646</v>
      </c>
      <c r="J684" s="194">
        <f t="shared" si="42"/>
        <v>0</v>
      </c>
      <c r="K684" s="172">
        <f>VLOOKUP($C684,'DAC Definition'!$A$6:$D$834,MATCH('DAC Definition'!$A$3,'DAC Definition'!$A$6:$D$6,0),FALSE)</f>
        <v>1</v>
      </c>
      <c r="L684" s="172">
        <f t="shared" si="43"/>
        <v>0</v>
      </c>
      <c r="M684" s="173">
        <f>'Census Tract'!G680</f>
        <v>6663</v>
      </c>
      <c r="N684" s="195">
        <f t="shared" si="40"/>
        <v>18.489358212015581</v>
      </c>
      <c r="O684" s="196">
        <f ca="1">IF($L684=1,'Census Tract'!J680*'DAC Adjustment'!$O$5,'Census Tract'!J680)</f>
        <v>1.6976713387867948</v>
      </c>
      <c r="P684" s="196">
        <f ca="1">IF($L684=1,'Census Tract'!K680*'DAC Adjustment'!$O$5,'Census Tract'!K680)</f>
        <v>8.4366971399636288</v>
      </c>
      <c r="Q684" s="196">
        <f ca="1">IF($L684=1,'Census Tract'!L680*'DAC Adjustment'!$O$5,'Census Tract'!L680)</f>
        <v>38.820485730177211</v>
      </c>
      <c r="R684" s="196">
        <f ca="1">IF($L684=1,'Census Tract'!M680*'DAC Adjustment'!$O$5,'Census Tract'!M680)</f>
        <v>84.315377751773184</v>
      </c>
      <c r="S684" s="196">
        <f ca="1">IF($L684=1,'Census Tract'!N680*'DAC Adjustment'!$O$5,'Census Tract'!N680)</f>
        <v>1.8014737420743452</v>
      </c>
      <c r="T684" s="196">
        <f ca="1">IF($L684=1,'Census Tract'!O680*'DAC Adjustment'!$O$5,'Census Tract'!O680)</f>
        <v>8.5724670816296378</v>
      </c>
      <c r="U684" s="196">
        <f ca="1">IF($L684=1,'Census Tract'!P680*'DAC Adjustment'!$O$5,'Census Tract'!P680)</f>
        <v>39.097225891408961</v>
      </c>
      <c r="V684" s="196">
        <f ca="1">IF($L684=1,'Census Tract'!Q680*'DAC Adjustment'!$O$5,'Census Tract'!Q680)</f>
        <v>84.802570419543883</v>
      </c>
      <c r="W684" s="196">
        <f ca="1">IF($L684=1,'Census Tract'!R680*'DAC Adjustment'!$O$5,'Census Tract'!R680)</f>
        <v>0.75001364668698045</v>
      </c>
      <c r="X684" s="196">
        <f ca="1">IF($L684=1,'Census Tract'!S680*'DAC Adjustment'!$O$5,'Census Tract'!S680)</f>
        <v>3.5626663112438521</v>
      </c>
      <c r="Y684" s="196">
        <f ca="1">IF($L684=1,'Census Tract'!T680*'DAC Adjustment'!$O$5,'Census Tract'!T680)</f>
        <v>15.631969200072039</v>
      </c>
      <c r="Z684" s="197">
        <f ca="1">IF($L684=1,'Census Tract'!U680*'DAC Adjustment'!$O$5,'Census Tract'!U680)</f>
        <v>33.582213256897646</v>
      </c>
    </row>
    <row r="685" spans="1:26" x14ac:dyDescent="0.25">
      <c r="A685" s="193">
        <v>59</v>
      </c>
      <c r="B685" s="53" t="s">
        <v>56</v>
      </c>
      <c r="C685" s="173">
        <v>41059950200</v>
      </c>
      <c r="D685" s="53">
        <v>7583</v>
      </c>
      <c r="E685" s="173">
        <f t="shared" si="41"/>
        <v>77129</v>
      </c>
      <c r="F685" s="53">
        <v>73155</v>
      </c>
      <c r="G685" s="53">
        <v>203</v>
      </c>
      <c r="H685" s="53">
        <v>108</v>
      </c>
      <c r="I685" s="53">
        <v>47109</v>
      </c>
      <c r="J685" s="194">
        <f t="shared" si="42"/>
        <v>1</v>
      </c>
      <c r="K685" s="172">
        <f>VLOOKUP($C685,'DAC Definition'!$A$6:$D$834,MATCH('DAC Definition'!$A$3,'DAC Definition'!$A$6:$D$6,0),FALSE)</f>
        <v>0</v>
      </c>
      <c r="L685" s="172">
        <f t="shared" si="43"/>
        <v>1</v>
      </c>
      <c r="M685" s="173">
        <f>'Census Tract'!G681</f>
        <v>5279</v>
      </c>
      <c r="N685" s="195">
        <f t="shared" si="40"/>
        <v>14.648855170528329</v>
      </c>
      <c r="O685" s="196">
        <f ca="1">IF($L685=1,'Census Tract'!J681*'DAC Adjustment'!$O$5,'Census Tract'!J681)</f>
        <v>1.1712179479609488</v>
      </c>
      <c r="P685" s="196">
        <f ca="1">IF($L685=1,'Census Tract'!K681*'DAC Adjustment'!$O$5,'Census Tract'!K681)</f>
        <v>5.8204499811474744</v>
      </c>
      <c r="Q685" s="196">
        <f ca="1">IF($L685=1,'Census Tract'!L681*'DAC Adjustment'!$O$5,'Census Tract'!L681)</f>
        <v>26.782127139071367</v>
      </c>
      <c r="R685" s="196">
        <f ca="1">IF($L685=1,'Census Tract'!M681*'DAC Adjustment'!$O$5,'Census Tract'!M681)</f>
        <v>58.168905521227003</v>
      </c>
      <c r="S685" s="196">
        <f ca="1">IF($L685=1,'Census Tract'!N681*'DAC Adjustment'!$O$5,'Census Tract'!N681)</f>
        <v>1.784102484693544</v>
      </c>
      <c r="T685" s="196">
        <f ca="1">IF($L685=1,'Census Tract'!O681*'DAC Adjustment'!$O$5,'Census Tract'!O681)</f>
        <v>8.489804465691666</v>
      </c>
      <c r="U685" s="196">
        <f ca="1">IF($L685=1,'Census Tract'!P681*'DAC Adjustment'!$O$5,'Census Tract'!P681)</f>
        <v>38.720219023102935</v>
      </c>
      <c r="V685" s="196">
        <f ca="1">IF($L685=1,'Census Tract'!Q681*'DAC Adjustment'!$O$5,'Census Tract'!Q681)</f>
        <v>83.984835893135994</v>
      </c>
      <c r="W685" s="196">
        <f ca="1">IF($L685=1,'Census Tract'!R681*'DAC Adjustment'!$O$5,'Census Tract'!R681)</f>
        <v>0.74278141243819773</v>
      </c>
      <c r="X685" s="196">
        <f ca="1">IF($L685=1,'Census Tract'!S681*'DAC Adjustment'!$O$5,'Census Tract'!S681)</f>
        <v>3.5283122199190102</v>
      </c>
      <c r="Y685" s="196">
        <f ca="1">IF($L685=1,'Census Tract'!T681*'DAC Adjustment'!$O$5,'Census Tract'!T681)</f>
        <v>15.481233192101961</v>
      </c>
      <c r="Z685" s="197">
        <f ca="1">IF($L685=1,'Census Tract'!U681*'DAC Adjustment'!$O$5,'Census Tract'!U681)</f>
        <v>33.25838657195758</v>
      </c>
    </row>
    <row r="686" spans="1:26" x14ac:dyDescent="0.25">
      <c r="A686" s="193">
        <v>59</v>
      </c>
      <c r="B686" s="53" t="s">
        <v>56</v>
      </c>
      <c r="C686" s="173">
        <v>41059950400</v>
      </c>
      <c r="D686" s="53">
        <v>5951</v>
      </c>
      <c r="E686" s="173">
        <f t="shared" si="41"/>
        <v>77129</v>
      </c>
      <c r="F686" s="53">
        <v>73155</v>
      </c>
      <c r="G686" s="53">
        <v>203</v>
      </c>
      <c r="H686" s="53">
        <v>108</v>
      </c>
      <c r="I686" s="53">
        <v>55395</v>
      </c>
      <c r="J686" s="194">
        <f t="shared" si="42"/>
        <v>0</v>
      </c>
      <c r="K686" s="172">
        <f>VLOOKUP($C686,'DAC Definition'!$A$6:$D$834,MATCH('DAC Definition'!$A$3,'DAC Definition'!$A$6:$D$6,0),FALSE)</f>
        <v>0</v>
      </c>
      <c r="L686" s="172">
        <f t="shared" si="43"/>
        <v>0</v>
      </c>
      <c r="M686" s="173">
        <f>'Census Tract'!G682</f>
        <v>3292</v>
      </c>
      <c r="N686" s="195">
        <f t="shared" si="40"/>
        <v>9.1350693732485819</v>
      </c>
      <c r="O686" s="196">
        <f ca="1">IF($L686=1,'Census Tract'!J682*'DAC Adjustment'!$O$5,'Census Tract'!J682)</f>
        <v>3.6646937213438568</v>
      </c>
      <c r="P686" s="196">
        <f ca="1">IF($L686=1,'Census Tract'!K682*'DAC Adjustment'!$O$5,'Census Tract'!K682)</f>
        <v>18.4860904922948</v>
      </c>
      <c r="Q686" s="196">
        <f ca="1">IF($L686=1,'Census Tract'!L682*'DAC Adjustment'!$O$5,'Census Tract'!L682)</f>
        <v>85.656407855409171</v>
      </c>
      <c r="R686" s="196">
        <f ca="1">IF($L686=1,'Census Tract'!M682*'DAC Adjustment'!$O$5,'Census Tract'!M682)</f>
        <v>186.32984622660163</v>
      </c>
      <c r="S686" s="196">
        <f ca="1">IF($L686=1,'Census Tract'!N682*'DAC Adjustment'!$O$5,'Census Tract'!N682)</f>
        <v>1.1800844393054739</v>
      </c>
      <c r="T686" s="196">
        <f ca="1">IF($L686=1,'Census Tract'!O682*'DAC Adjustment'!$O$5,'Census Tract'!O682)</f>
        <v>6.1680550706695154</v>
      </c>
      <c r="U686" s="196">
        <f ca="1">IF($L686=1,'Census Tract'!P682*'DAC Adjustment'!$O$5,'Census Tract'!P682)</f>
        <v>28.776693201236778</v>
      </c>
      <c r="V686" s="196">
        <f ca="1">IF($L686=1,'Census Tract'!Q682*'DAC Adjustment'!$O$5,'Census Tract'!Q682)</f>
        <v>62.661046131569918</v>
      </c>
      <c r="W686" s="196">
        <f ca="1">IF($L686=1,'Census Tract'!R682*'DAC Adjustment'!$O$5,'Census Tract'!R682)</f>
        <v>0.80594433343567262</v>
      </c>
      <c r="X686" s="196">
        <f ca="1">IF($L686=1,'Census Tract'!S682*'DAC Adjustment'!$O$5,'Census Tract'!S682)</f>
        <v>4.1751389401385328</v>
      </c>
      <c r="Y686" s="196">
        <f ca="1">IF($L686=1,'Census Tract'!T682*'DAC Adjustment'!$O$5,'Census Tract'!T682)</f>
        <v>19.238917768463693</v>
      </c>
      <c r="Z686" s="197">
        <f ca="1">IF($L686=1,'Census Tract'!U682*'DAC Adjustment'!$O$5,'Census Tract'!U682)</f>
        <v>41.814157411589527</v>
      </c>
    </row>
    <row r="687" spans="1:26" x14ac:dyDescent="0.25">
      <c r="A687" s="193">
        <v>59</v>
      </c>
      <c r="B687" s="53" t="s">
        <v>56</v>
      </c>
      <c r="C687" s="173">
        <v>41059950100</v>
      </c>
      <c r="D687" s="53">
        <v>4609</v>
      </c>
      <c r="E687" s="173">
        <f t="shared" si="41"/>
        <v>77129</v>
      </c>
      <c r="F687" s="53">
        <v>73155</v>
      </c>
      <c r="G687" s="53">
        <v>203</v>
      </c>
      <c r="H687" s="53">
        <v>108</v>
      </c>
      <c r="I687" s="53">
        <v>58792</v>
      </c>
      <c r="J687" s="194">
        <f t="shared" si="42"/>
        <v>0</v>
      </c>
      <c r="K687" s="172">
        <f>VLOOKUP($C687,'DAC Definition'!$A$6:$D$834,MATCH('DAC Definition'!$A$3,'DAC Definition'!$A$6:$D$6,0),FALSE)</f>
        <v>0</v>
      </c>
      <c r="L687" s="172">
        <f t="shared" si="43"/>
        <v>0</v>
      </c>
      <c r="M687" s="173">
        <f>'Census Tract'!G683</f>
        <v>3994</v>
      </c>
      <c r="N687" s="195">
        <f t="shared" si="40"/>
        <v>11.08307019342492</v>
      </c>
      <c r="O687" s="196">
        <f ca="1">IF($L687=1,'Census Tract'!J683*'DAC Adjustment'!$O$5,'Census Tract'!J683)</f>
        <v>1.9591129956869673</v>
      </c>
      <c r="P687" s="196">
        <f ca="1">IF($L687=1,'Census Tract'!K683*'DAC Adjustment'!$O$5,'Census Tract'!K683)</f>
        <v>9.8825012065726909</v>
      </c>
      <c r="Q687" s="196">
        <f ca="1">IF($L687=1,'Census Tract'!L683*'DAC Adjustment'!$O$5,'Census Tract'!L683)</f>
        <v>45.791161432136974</v>
      </c>
      <c r="R687" s="196">
        <f ca="1">IF($L687=1,'Census Tract'!M683*'DAC Adjustment'!$O$5,'Census Tract'!M683)</f>
        <v>99.610295152585763</v>
      </c>
      <c r="S687" s="196">
        <f ca="1">IF($L687=1,'Census Tract'!N683*'DAC Adjustment'!$O$5,'Census Tract'!N683)</f>
        <v>1.4317306350504442</v>
      </c>
      <c r="T687" s="196">
        <f ca="1">IF($L687=1,'Census Tract'!O683*'DAC Adjustment'!$O$5,'Census Tract'!O683)</f>
        <v>7.4833572151439984</v>
      </c>
      <c r="U687" s="196">
        <f ca="1">IF($L687=1,'Census Tract'!P683*'DAC Adjustment'!$O$5,'Census Tract'!P683)</f>
        <v>34.913156939775114</v>
      </c>
      <c r="V687" s="196">
        <f ca="1">IF($L687=1,'Census Tract'!Q683*'DAC Adjustment'!$O$5,'Census Tract'!Q683)</f>
        <v>76.023152566673829</v>
      </c>
      <c r="W687" s="196">
        <f ca="1">IF($L687=1,'Census Tract'!R683*'DAC Adjustment'!$O$5,'Census Tract'!R683)</f>
        <v>0.97780731097875939</v>
      </c>
      <c r="X687" s="196">
        <f ca="1">IF($L687=1,'Census Tract'!S683*'DAC Adjustment'!$O$5,'Census Tract'!S683)</f>
        <v>5.0654632220271258</v>
      </c>
      <c r="Y687" s="196">
        <f ca="1">IF($L687=1,'Census Tract'!T683*'DAC Adjustment'!$O$5,'Census Tract'!T683)</f>
        <v>23.341505943877277</v>
      </c>
      <c r="Z687" s="197">
        <f ca="1">IF($L687=1,'Census Tract'!U683*'DAC Adjustment'!$O$5,'Census Tract'!U683)</f>
        <v>50.730785146381699</v>
      </c>
    </row>
    <row r="688" spans="1:26" x14ac:dyDescent="0.25">
      <c r="A688" s="193">
        <v>59</v>
      </c>
      <c r="B688" s="53" t="s">
        <v>56</v>
      </c>
      <c r="C688" s="173">
        <v>41059940000</v>
      </c>
      <c r="D688" s="53">
        <v>2836</v>
      </c>
      <c r="E688" s="173">
        <f t="shared" si="41"/>
        <v>77129</v>
      </c>
      <c r="F688" s="53">
        <v>73155</v>
      </c>
      <c r="G688" s="53">
        <v>203</v>
      </c>
      <c r="H688" s="53">
        <v>108</v>
      </c>
      <c r="I688" s="53">
        <v>57102</v>
      </c>
      <c r="J688" s="194">
        <f t="shared" si="42"/>
        <v>0</v>
      </c>
      <c r="K688" s="172">
        <f>VLOOKUP($C688,'DAC Definition'!$A$6:$D$834,MATCH('DAC Definition'!$A$3,'DAC Definition'!$A$6:$D$6,0),FALSE)</f>
        <v>1</v>
      </c>
      <c r="L688" s="172">
        <f t="shared" si="43"/>
        <v>0</v>
      </c>
      <c r="M688" s="173">
        <f>'Census Tract'!G684</f>
        <v>2413</v>
      </c>
      <c r="N688" s="195">
        <f t="shared" si="40"/>
        <v>6.6959059531132521</v>
      </c>
      <c r="O688" s="196">
        <f ca="1">IF($L688=1,'Census Tract'!J684*'DAC Adjustment'!$O$5,'Census Tract'!J684)</f>
        <v>3.3097485433017475</v>
      </c>
      <c r="P688" s="196">
        <f ca="1">IF($L688=1,'Census Tract'!K684*'DAC Adjustment'!$O$5,'Census Tract'!K684)</f>
        <v>16.695613803103981</v>
      </c>
      <c r="Q688" s="196">
        <f ca="1">IF($L688=1,'Census Tract'!L684*'DAC Adjustment'!$O$5,'Census Tract'!L684)</f>
        <v>77.360126842998469</v>
      </c>
      <c r="R688" s="196">
        <f ca="1">IF($L688=1,'Census Tract'!M684*'DAC Adjustment'!$O$5,'Census Tract'!M684)</f>
        <v>168.28280451660373</v>
      </c>
      <c r="S688" s="196">
        <f ca="1">IF($L688=1,'Census Tract'!N684*'DAC Adjustment'!$O$5,'Census Tract'!N684)</f>
        <v>0.8649889890777972</v>
      </c>
      <c r="T688" s="196">
        <f ca="1">IF($L688=1,'Census Tract'!O684*'DAC Adjustment'!$O$5,'Census Tract'!O684)</f>
        <v>4.5211169154087303</v>
      </c>
      <c r="U688" s="196">
        <f ca="1">IF($L688=1,'Census Tract'!P684*'DAC Adjustment'!$O$5,'Census Tract'!P684)</f>
        <v>21.093001426058429</v>
      </c>
      <c r="V688" s="196">
        <f ca="1">IF($L688=1,'Census Tract'!Q684*'DAC Adjustment'!$O$5,'Census Tract'!Q684)</f>
        <v>45.929861578213306</v>
      </c>
      <c r="W688" s="196">
        <f ca="1">IF($L688=1,'Census Tract'!R684*'DAC Adjustment'!$O$5,'Census Tract'!R684)</f>
        <v>0.59074838292232013</v>
      </c>
      <c r="X688" s="196">
        <f ca="1">IF($L688=1,'Census Tract'!S684*'DAC Adjustment'!$O$5,'Census Tract'!S684)</f>
        <v>3.0603311854660631</v>
      </c>
      <c r="Y688" s="196">
        <f ca="1">IF($L688=1,'Census Tract'!T684*'DAC Adjustment'!$O$5,'Census Tract'!T684)</f>
        <v>14.101916335146688</v>
      </c>
      <c r="Z688" s="197">
        <f ca="1">IF($L688=1,'Census Tract'!U684*'DAC Adjustment'!$O$5,'Census Tract'!U684)</f>
        <v>30.649320119734362</v>
      </c>
    </row>
    <row r="689" spans="1:26" x14ac:dyDescent="0.25">
      <c r="A689" s="193">
        <v>59</v>
      </c>
      <c r="B689" s="53" t="s">
        <v>56</v>
      </c>
      <c r="C689" s="173">
        <v>41059951100</v>
      </c>
      <c r="D689" s="53">
        <v>5520</v>
      </c>
      <c r="E689" s="173">
        <f t="shared" si="41"/>
        <v>77129</v>
      </c>
      <c r="F689" s="53">
        <v>73155</v>
      </c>
      <c r="G689" s="53">
        <v>203</v>
      </c>
      <c r="H689" s="53">
        <v>108</v>
      </c>
      <c r="I689" s="53">
        <v>51592</v>
      </c>
      <c r="J689" s="194">
        <f t="shared" si="42"/>
        <v>0</v>
      </c>
      <c r="K689" s="172">
        <f>VLOOKUP($C689,'DAC Definition'!$A$6:$D$834,MATCH('DAC Definition'!$A$3,'DAC Definition'!$A$6:$D$6,0),FALSE)</f>
        <v>1</v>
      </c>
      <c r="L689" s="172">
        <f t="shared" si="43"/>
        <v>0</v>
      </c>
      <c r="M689" s="173">
        <f>'Census Tract'!G685</f>
        <v>3887</v>
      </c>
      <c r="N689" s="195">
        <f t="shared" si="40"/>
        <v>10.786152689494909</v>
      </c>
      <c r="O689" s="196">
        <f ca="1">IF($L689=1,'Census Tract'!J685*'DAC Adjustment'!$O$5,'Census Tract'!J685)</f>
        <v>4.1271980442472112</v>
      </c>
      <c r="P689" s="196">
        <f ca="1">IF($L689=1,'Census Tract'!K685*'DAC Adjustment'!$O$5,'Census Tract'!K685)</f>
        <v>20.819135875179803</v>
      </c>
      <c r="Q689" s="196">
        <f ca="1">IF($L689=1,'Census Tract'!L685*'DAC Adjustment'!$O$5,'Census Tract'!L685)</f>
        <v>96.466713417035223</v>
      </c>
      <c r="R689" s="196">
        <f ca="1">IF($L689=1,'Census Tract'!M685*'DAC Adjustment'!$O$5,'Census Tract'!M685)</f>
        <v>209.84568845478069</v>
      </c>
      <c r="S689" s="196">
        <f ca="1">IF($L689=1,'Census Tract'!N685*'DAC Adjustment'!$O$5,'Census Tract'!N685)</f>
        <v>1.3933743060693733</v>
      </c>
      <c r="T689" s="196">
        <f ca="1">IF($L689=1,'Census Tract'!O685*'DAC Adjustment'!$O$5,'Census Tract'!O685)</f>
        <v>7.2828766888494547</v>
      </c>
      <c r="U689" s="196">
        <f ca="1">IF($L689=1,'Census Tract'!P685*'DAC Adjustment'!$O$5,'Census Tract'!P685)</f>
        <v>33.977826996721554</v>
      </c>
      <c r="V689" s="196">
        <f ca="1">IF($L689=1,'Census Tract'!Q685*'DAC Adjustment'!$O$5,'Census Tract'!Q685)</f>
        <v>73.986478224001303</v>
      </c>
      <c r="W689" s="196">
        <f ca="1">IF($L689=1,'Census Tract'!R685*'DAC Adjustment'!$O$5,'Census Tract'!R685)</f>
        <v>0.95161167195153684</v>
      </c>
      <c r="X689" s="196">
        <f ca="1">IF($L689=1,'Census Tract'!S685*'DAC Adjustment'!$O$5,'Census Tract'!S685)</f>
        <v>4.9297585237905457</v>
      </c>
      <c r="Y689" s="196">
        <f ca="1">IF($L689=1,'Census Tract'!T685*'DAC Adjustment'!$O$5,'Census Tract'!T685)</f>
        <v>22.716182674975208</v>
      </c>
      <c r="Z689" s="197">
        <f ca="1">IF($L689=1,'Census Tract'!U685*'DAC Adjustment'!$O$5,'Census Tract'!U685)</f>
        <v>49.371698013015944</v>
      </c>
    </row>
    <row r="690" spans="1:26" x14ac:dyDescent="0.25">
      <c r="A690" s="193">
        <v>59</v>
      </c>
      <c r="B690" s="53" t="s">
        <v>56</v>
      </c>
      <c r="C690" s="173">
        <v>41059951000</v>
      </c>
      <c r="D690" s="53">
        <v>6165</v>
      </c>
      <c r="E690" s="173">
        <f t="shared" si="41"/>
        <v>77129</v>
      </c>
      <c r="F690" s="53">
        <v>73155</v>
      </c>
      <c r="G690" s="53">
        <v>203</v>
      </c>
      <c r="H690" s="53">
        <v>108</v>
      </c>
      <c r="I690" s="53">
        <v>48891</v>
      </c>
      <c r="J690" s="194">
        <f t="shared" si="42"/>
        <v>0</v>
      </c>
      <c r="K690" s="172">
        <f>VLOOKUP($C690,'DAC Definition'!$A$6:$D$834,MATCH('DAC Definition'!$A$3,'DAC Definition'!$A$6:$D$6,0),FALSE)</f>
        <v>1</v>
      </c>
      <c r="L690" s="172">
        <f t="shared" si="43"/>
        <v>0</v>
      </c>
      <c r="M690" s="173">
        <f>'Census Tract'!G686</f>
        <v>4263</v>
      </c>
      <c r="N690" s="195">
        <f t="shared" si="40"/>
        <v>11.829526348164855</v>
      </c>
      <c r="O690" s="196">
        <f ca="1">IF($L690=1,'Census Tract'!J686*'DAC Adjustment'!$O$5,'Census Tract'!J686)</f>
        <v>5.5039550984711507</v>
      </c>
      <c r="P690" s="196">
        <f ca="1">IF($L690=1,'Census Tract'!K686*'DAC Adjustment'!$O$5,'Census Tract'!K686)</f>
        <v>27.764015154465394</v>
      </c>
      <c r="Q690" s="196">
        <f ca="1">IF($L690=1,'Census Tract'!L686*'DAC Adjustment'!$O$5,'Census Tract'!L686)</f>
        <v>128.64622764699189</v>
      </c>
      <c r="R690" s="196">
        <f ca="1">IF($L690=1,'Census Tract'!M686*'DAC Adjustment'!$O$5,'Census Tract'!M686)</f>
        <v>279.84633508749977</v>
      </c>
      <c r="S690" s="196">
        <f ca="1">IF($L690=1,'Census Tract'!N686*'DAC Adjustment'!$O$5,'Census Tract'!N686)</f>
        <v>1.5281591630495852</v>
      </c>
      <c r="T690" s="196">
        <f ca="1">IF($L690=1,'Census Tract'!O686*'DAC Adjustment'!$O$5,'Census Tract'!O686)</f>
        <v>7.9873690055480377</v>
      </c>
      <c r="U690" s="196">
        <f ca="1">IF($L690=1,'Census Tract'!P686*'DAC Adjustment'!$O$5,'Census Tract'!P686)</f>
        <v>37.26459389941445</v>
      </c>
      <c r="V690" s="196">
        <f ca="1">IF($L690=1,'Census Tract'!Q686*'DAC Adjustment'!$O$5,'Census Tract'!Q686)</f>
        <v>81.14338993283188</v>
      </c>
      <c r="W690" s="196">
        <f ca="1">IF($L690=1,'Census Tract'!R686*'DAC Adjustment'!$O$5,'Census Tract'!R686)</f>
        <v>1.0436636371313097</v>
      </c>
      <c r="X690" s="196">
        <f ca="1">IF($L690=1,'Census Tract'!S686*'DAC Adjustment'!$O$5,'Census Tract'!S686)</f>
        <v>5.4066273699303045</v>
      </c>
      <c r="Y690" s="196">
        <f ca="1">IF($L690=1,'Census Tract'!T686*'DAC Adjustment'!$O$5,'Census Tract'!T686)</f>
        <v>24.91358033018248</v>
      </c>
      <c r="Z690" s="197">
        <f ca="1">IF($L690=1,'Census Tract'!U686*'DAC Adjustment'!$O$5,'Census Tract'!U686)</f>
        <v>54.147555603161031</v>
      </c>
    </row>
    <row r="691" spans="1:26" x14ac:dyDescent="0.25">
      <c r="A691" s="193">
        <v>59</v>
      </c>
      <c r="B691" s="53" t="s">
        <v>56</v>
      </c>
      <c r="C691" s="173">
        <v>41059950700</v>
      </c>
      <c r="D691" s="53">
        <v>2574</v>
      </c>
      <c r="E691" s="173">
        <f t="shared" si="41"/>
        <v>77129</v>
      </c>
      <c r="F691" s="53">
        <v>73155</v>
      </c>
      <c r="G691" s="53">
        <v>203</v>
      </c>
      <c r="H691" s="53">
        <v>108</v>
      </c>
      <c r="I691" s="53">
        <v>47754</v>
      </c>
      <c r="J691" s="194">
        <f t="shared" si="42"/>
        <v>1</v>
      </c>
      <c r="K691" s="172">
        <f>VLOOKUP($C691,'DAC Definition'!$A$6:$D$834,MATCH('DAC Definition'!$A$3,'DAC Definition'!$A$6:$D$6,0),FALSE)</f>
        <v>1</v>
      </c>
      <c r="L691" s="172">
        <f t="shared" si="43"/>
        <v>1</v>
      </c>
      <c r="M691" s="173">
        <f>'Census Tract'!G687</f>
        <v>1814</v>
      </c>
      <c r="N691" s="195">
        <f t="shared" si="40"/>
        <v>5.0337229170938418</v>
      </c>
      <c r="O691" s="196">
        <f ca="1">IF($L691=1,'Census Tract'!J687*'DAC Adjustment'!$O$5,'Census Tract'!J687)</f>
        <v>0.39750047939882543</v>
      </c>
      <c r="P691" s="196">
        <f ca="1">IF($L691=1,'Census Tract'!K687*'DAC Adjustment'!$O$5,'Census Tract'!K687)</f>
        <v>1.9754065943498909</v>
      </c>
      <c r="Q691" s="196">
        <f ca="1">IF($L691=1,'Census Tract'!L687*'DAC Adjustment'!$O$5,'Census Tract'!L687)</f>
        <v>9.0896048815127308</v>
      </c>
      <c r="R691" s="196">
        <f ca="1">IF($L691=1,'Census Tract'!M687*'DAC Adjustment'!$O$5,'Census Tract'!M687)</f>
        <v>19.741985572410016</v>
      </c>
      <c r="S691" s="196">
        <f ca="1">IF($L691=1,'Census Tract'!N687*'DAC Adjustment'!$O$5,'Census Tract'!N687)</f>
        <v>0.61306344141581526</v>
      </c>
      <c r="T691" s="196">
        <f ca="1">IF($L691=1,'Census Tract'!O687*'DAC Adjustment'!$O$5,'Census Tract'!O687)</f>
        <v>2.9173148893284107</v>
      </c>
      <c r="U691" s="196">
        <f ca="1">IF($L691=1,'Census Tract'!P687*'DAC Adjustment'!$O$5,'Census Tract'!P687)</f>
        <v>13.305261850333155</v>
      </c>
      <c r="V691" s="196">
        <f ca="1">IF($L691=1,'Census Tract'!Q687*'DAC Adjustment'!$O$5,'Census Tract'!Q687)</f>
        <v>28.859346904744967</v>
      </c>
      <c r="W691" s="196">
        <f ca="1">IF($L691=1,'Census Tract'!R687*'DAC Adjustment'!$O$5,'Census Tract'!R687)</f>
        <v>0.25523877290450664</v>
      </c>
      <c r="X691" s="196">
        <f ca="1">IF($L691=1,'Census Tract'!S687*'DAC Adjustment'!$O$5,'Census Tract'!S687)</f>
        <v>1.212418709401986</v>
      </c>
      <c r="Y691" s="196">
        <f ca="1">IF($L691=1,'Census Tract'!T687*'DAC Adjustment'!$O$5,'Census Tract'!T687)</f>
        <v>5.3197493863369862</v>
      </c>
      <c r="Z691" s="197">
        <f ca="1">IF($L691=1,'Census Tract'!U687*'DAC Adjustment'!$O$5,'Census Tract'!U687)</f>
        <v>11.428435923760379</v>
      </c>
    </row>
    <row r="692" spans="1:26" x14ac:dyDescent="0.25">
      <c r="A692" s="193">
        <v>59</v>
      </c>
      <c r="B692" s="53" t="s">
        <v>56</v>
      </c>
      <c r="C692" s="173">
        <v>41059951400</v>
      </c>
      <c r="D692" s="53">
        <v>2337</v>
      </c>
      <c r="E692" s="173">
        <f t="shared" si="41"/>
        <v>77129</v>
      </c>
      <c r="F692" s="53">
        <v>73155</v>
      </c>
      <c r="G692" s="53">
        <v>203</v>
      </c>
      <c r="H692" s="53">
        <v>108</v>
      </c>
      <c r="I692" s="53">
        <v>57566</v>
      </c>
      <c r="J692" s="194">
        <f t="shared" si="42"/>
        <v>0</v>
      </c>
      <c r="K692" s="172">
        <f>VLOOKUP($C692,'DAC Definition'!$A$6:$D$834,MATCH('DAC Definition'!$A$3,'DAC Definition'!$A$6:$D$6,0),FALSE)</f>
        <v>0</v>
      </c>
      <c r="L692" s="172">
        <f t="shared" si="43"/>
        <v>0</v>
      </c>
      <c r="M692" s="173">
        <f>'Census Tract'!G688</f>
        <v>1959</v>
      </c>
      <c r="N692" s="195">
        <f t="shared" si="40"/>
        <v>5.4360877588681564</v>
      </c>
      <c r="O692" s="196">
        <f ca="1">IF($L692=1,'Census Tract'!J688*'DAC Adjustment'!$O$5,'Census Tract'!J688)</f>
        <v>0.50399142163554933</v>
      </c>
      <c r="P692" s="196">
        <f ca="1">IF($L692=1,'Census Tract'!K688*'DAC Adjustment'!$O$5,'Census Tract'!K688)</f>
        <v>2.5423218790241906</v>
      </c>
      <c r="Q692" s="196">
        <f ca="1">IF($L692=1,'Census Tract'!L688*'DAC Adjustment'!$O$5,'Census Tract'!L688)</f>
        <v>11.780000744894846</v>
      </c>
      <c r="R692" s="196">
        <f ca="1">IF($L692=1,'Census Tract'!M688*'DAC Adjustment'!$O$5,'Census Tract'!M688)</f>
        <v>25.625236713763243</v>
      </c>
      <c r="S692" s="196">
        <f ca="1">IF($L692=1,'Census Tract'!N688*'DAC Adjustment'!$O$5,'Census Tract'!N688)</f>
        <v>0.70224344368147729</v>
      </c>
      <c r="T692" s="196">
        <f ca="1">IF($L692=1,'Census Tract'!O688*'DAC Adjustment'!$O$5,'Census Tract'!O688)</f>
        <v>3.6704799159907595</v>
      </c>
      <c r="U692" s="196">
        <f ca="1">IF($L692=1,'Census Tract'!P688*'DAC Adjustment'!$O$5,'Census Tract'!P688)</f>
        <v>17.124405219083489</v>
      </c>
      <c r="V692" s="196">
        <f ca="1">IF($L692=1,'Census Tract'!Q688*'DAC Adjustment'!$O$5,'Census Tract'!Q688)</f>
        <v>37.2882713765934</v>
      </c>
      <c r="W692" s="196">
        <f ca="1">IF($L692=1,'Census Tract'!R688*'DAC Adjustment'!$O$5,'Census Tract'!R688)</f>
        <v>0.47960053134887076</v>
      </c>
      <c r="X692" s="196">
        <f ca="1">IF($L692=1,'Census Tract'!S688*'DAC Adjustment'!$O$5,'Census Tract'!S688)</f>
        <v>2.4845374191164593</v>
      </c>
      <c r="Y692" s="196">
        <f ca="1">IF($L692=1,'Census Tract'!T688*'DAC Adjustment'!$O$5,'Census Tract'!T688)</f>
        <v>11.448675549337903</v>
      </c>
      <c r="Z692" s="197">
        <f ca="1">IF($L692=1,'Census Tract'!U688*'DAC Adjustment'!$O$5,'Census Tract'!U688)</f>
        <v>24.882726114612353</v>
      </c>
    </row>
    <row r="693" spans="1:26" x14ac:dyDescent="0.25">
      <c r="A693" s="193">
        <v>59</v>
      </c>
      <c r="B693" s="53" t="s">
        <v>56</v>
      </c>
      <c r="C693" s="173">
        <v>41059950900</v>
      </c>
      <c r="D693" s="53">
        <v>4977</v>
      </c>
      <c r="E693" s="173">
        <f t="shared" si="41"/>
        <v>77129</v>
      </c>
      <c r="F693" s="53">
        <v>73155</v>
      </c>
      <c r="G693" s="53">
        <v>203</v>
      </c>
      <c r="H693" s="53">
        <v>108</v>
      </c>
      <c r="I693" s="53">
        <v>50192</v>
      </c>
      <c r="J693" s="194">
        <f t="shared" si="42"/>
        <v>0</v>
      </c>
      <c r="K693" s="172">
        <f>VLOOKUP($C693,'DAC Definition'!$A$6:$D$834,MATCH('DAC Definition'!$A$3,'DAC Definition'!$A$6:$D$6,0),FALSE)</f>
        <v>1</v>
      </c>
      <c r="L693" s="172">
        <f t="shared" si="43"/>
        <v>0</v>
      </c>
      <c r="M693" s="173">
        <f>'Census Tract'!G689</f>
        <v>3954</v>
      </c>
      <c r="N693" s="195">
        <f t="shared" si="40"/>
        <v>10.972072995694074</v>
      </c>
      <c r="O693" s="196">
        <f ca="1">IF($L693=1,'Census Tract'!J689*'DAC Adjustment'!$O$5,'Census Tract'!J689)</f>
        <v>3.7630335109312809</v>
      </c>
      <c r="P693" s="196">
        <f ca="1">IF($L693=1,'Census Tract'!K689*'DAC Adjustment'!$O$5,'Census Tract'!K689)</f>
        <v>18.982153297958053</v>
      </c>
      <c r="Q693" s="196">
        <f ca="1">IF($L693=1,'Census Tract'!L689*'DAC Adjustment'!$O$5,'Census Tract'!L689)</f>
        <v>87.954944586120348</v>
      </c>
      <c r="R693" s="196">
        <f ca="1">IF($L693=1,'Census Tract'!M689*'DAC Adjustment'!$O$5,'Census Tract'!M689)</f>
        <v>191.32989241465299</v>
      </c>
      <c r="S693" s="196">
        <f ca="1">IF($L693=1,'Census Tract'!N689*'DAC Adjustment'!$O$5,'Census Tract'!N689)</f>
        <v>1.4173918204780813</v>
      </c>
      <c r="T693" s="196">
        <f ca="1">IF($L693=1,'Census Tract'!O689*'DAC Adjustment'!$O$5,'Census Tract'!O689)</f>
        <v>7.4084112240058522</v>
      </c>
      <c r="U693" s="196">
        <f ca="1">IF($L693=1,'Census Tract'!P689*'DAC Adjustment'!$O$5,'Census Tract'!P689)</f>
        <v>34.563500886297156</v>
      </c>
      <c r="V693" s="196">
        <f ca="1">IF($L693=1,'Census Tract'!Q689*'DAC Adjustment'!$O$5,'Census Tract'!Q689)</f>
        <v>75.261778980628023</v>
      </c>
      <c r="W693" s="196">
        <f ca="1">IF($L693=1,'Census Tract'!R689*'DAC Adjustment'!$O$5,'Census Tract'!R689)</f>
        <v>0.96801454872559223</v>
      </c>
      <c r="X693" s="196">
        <f ca="1">IF($L693=1,'Census Tract'!S689*'DAC Adjustment'!$O$5,'Census Tract'!S689)</f>
        <v>5.0147324937143862</v>
      </c>
      <c r="Y693" s="196">
        <f ca="1">IF($L693=1,'Census Tract'!T689*'DAC Adjustment'!$O$5,'Census Tract'!T689)</f>
        <v>23.107740235876506</v>
      </c>
      <c r="Z693" s="197">
        <f ca="1">IF($L693=1,'Census Tract'!U689*'DAC Adjustment'!$O$5,'Census Tract'!U689)</f>
        <v>50.22271518998329</v>
      </c>
    </row>
    <row r="694" spans="1:26" x14ac:dyDescent="0.25">
      <c r="A694" s="193">
        <v>59</v>
      </c>
      <c r="B694" s="53" t="s">
        <v>56</v>
      </c>
      <c r="C694" s="173">
        <v>41059951300</v>
      </c>
      <c r="D694" s="53">
        <v>4231</v>
      </c>
      <c r="E694" s="173">
        <f t="shared" si="41"/>
        <v>77129</v>
      </c>
      <c r="F694" s="53">
        <v>73155</v>
      </c>
      <c r="G694" s="53">
        <v>203</v>
      </c>
      <c r="H694" s="53">
        <v>108</v>
      </c>
      <c r="I694" s="53">
        <v>55000</v>
      </c>
      <c r="J694" s="194">
        <f t="shared" si="42"/>
        <v>0</v>
      </c>
      <c r="K694" s="172">
        <f>VLOOKUP($C694,'DAC Definition'!$A$6:$D$834,MATCH('DAC Definition'!$A$3,'DAC Definition'!$A$6:$D$6,0),FALSE)</f>
        <v>0</v>
      </c>
      <c r="L694" s="172">
        <f t="shared" si="43"/>
        <v>0</v>
      </c>
      <c r="M694" s="173">
        <f>'Census Tract'!G690</f>
        <v>3539</v>
      </c>
      <c r="N694" s="195">
        <f t="shared" si="40"/>
        <v>9.8204770692365528</v>
      </c>
      <c r="O694" s="196">
        <f ca="1">IF($L694=1,'Census Tract'!J690*'DAC Adjustment'!$O$5,'Census Tract'!J690)</f>
        <v>2.7857818519062527</v>
      </c>
      <c r="P694" s="196">
        <f ca="1">IF($L694=1,'Census Tract'!K690*'DAC Adjustment'!$O$5,'Census Tract'!K690)</f>
        <v>14.052529166679443</v>
      </c>
      <c r="Q694" s="196">
        <f ca="1">IF($L694=1,'Census Tract'!L690*'DAC Adjustment'!$O$5,'Census Tract'!L690)</f>
        <v>65.113235824677915</v>
      </c>
      <c r="R694" s="196">
        <f ca="1">IF($L694=1,'Census Tract'!M690*'DAC Adjustment'!$O$5,'Census Tract'!M690)</f>
        <v>141.64193342089257</v>
      </c>
      <c r="S694" s="196">
        <f ca="1">IF($L694=1,'Census Tract'!N690*'DAC Adjustment'!$O$5,'Census Tract'!N690)</f>
        <v>1.2686266192898155</v>
      </c>
      <c r="T694" s="196">
        <f ca="1">IF($L694=1,'Census Tract'!O690*'DAC Adjustment'!$O$5,'Census Tract'!O690)</f>
        <v>6.6308465659475742</v>
      </c>
      <c r="U694" s="196">
        <f ca="1">IF($L694=1,'Census Tract'!P690*'DAC Adjustment'!$O$5,'Census Tract'!P690)</f>
        <v>30.935819331463232</v>
      </c>
      <c r="V694" s="196">
        <f ca="1">IF($L694=1,'Census Tract'!Q690*'DAC Adjustment'!$O$5,'Census Tract'!Q690)</f>
        <v>67.362528025402781</v>
      </c>
      <c r="W694" s="196">
        <f ca="1">IF($L694=1,'Census Tract'!R690*'DAC Adjustment'!$O$5,'Census Tract'!R690)</f>
        <v>0.86641464034898097</v>
      </c>
      <c r="X694" s="196">
        <f ca="1">IF($L694=1,'Census Tract'!S690*'DAC Adjustment'!$O$5,'Census Tract'!S690)</f>
        <v>4.4884011874697043</v>
      </c>
      <c r="Y694" s="196">
        <f ca="1">IF($L694=1,'Census Tract'!T690*'DAC Adjustment'!$O$5,'Census Tract'!T690)</f>
        <v>20.682421015368472</v>
      </c>
      <c r="Z694" s="197">
        <f ca="1">IF($L694=1,'Census Tract'!U690*'DAC Adjustment'!$O$5,'Census Tract'!U690)</f>
        <v>44.951489392349735</v>
      </c>
    </row>
    <row r="695" spans="1:26" x14ac:dyDescent="0.25">
      <c r="A695" s="193">
        <v>59</v>
      </c>
      <c r="B695" s="53" t="s">
        <v>56</v>
      </c>
      <c r="C695" s="173">
        <v>41059950800</v>
      </c>
      <c r="D695" s="53">
        <v>7862</v>
      </c>
      <c r="E695" s="173">
        <f t="shared" si="41"/>
        <v>77129</v>
      </c>
      <c r="F695" s="53">
        <v>73155</v>
      </c>
      <c r="G695" s="53">
        <v>203</v>
      </c>
      <c r="H695" s="53">
        <v>108</v>
      </c>
      <c r="I695" s="53">
        <v>52722</v>
      </c>
      <c r="J695" s="194">
        <f t="shared" si="42"/>
        <v>0</v>
      </c>
      <c r="K695" s="172">
        <f>VLOOKUP($C695,'DAC Definition'!$A$6:$D$834,MATCH('DAC Definition'!$A$3,'DAC Definition'!$A$6:$D$6,0),FALSE)</f>
        <v>1</v>
      </c>
      <c r="L695" s="172">
        <f t="shared" si="43"/>
        <v>0</v>
      </c>
      <c r="M695" s="173">
        <f>'Census Tract'!G691</f>
        <v>4626</v>
      </c>
      <c r="N695" s="195">
        <f t="shared" si="40"/>
        <v>12.836825917572279</v>
      </c>
      <c r="O695" s="196">
        <f ca="1">IF($L695=1,'Census Tract'!J691*'DAC Adjustment'!$O$5,'Census Tract'!J691)</f>
        <v>2.5107377529039256</v>
      </c>
      <c r="P695" s="196">
        <f ca="1">IF($L695=1,'Census Tract'!K691*'DAC Adjustment'!$O$5,'Census Tract'!K691)</f>
        <v>12.665103507090022</v>
      </c>
      <c r="Q695" s="196">
        <f ca="1">IF($L695=1,'Census Tract'!L691*'DAC Adjustment'!$O$5,'Census Tract'!L691)</f>
        <v>58.684515905970059</v>
      </c>
      <c r="R695" s="196">
        <f ca="1">IF($L695=1,'Census Tract'!M691*'DAC Adjustment'!$O$5,'Census Tract'!M691)</f>
        <v>127.6574292386864</v>
      </c>
      <c r="S695" s="196">
        <f ca="1">IF($L695=1,'Census Tract'!N691*'DAC Adjustment'!$O$5,'Census Tract'!N691)</f>
        <v>1.6582839052937797</v>
      </c>
      <c r="T695" s="196">
        <f ca="1">IF($L695=1,'Census Tract'!O691*'DAC Adjustment'!$O$5,'Census Tract'!O691)</f>
        <v>8.6675038751267248</v>
      </c>
      <c r="U695" s="196">
        <f ca="1">IF($L695=1,'Census Tract'!P691*'DAC Adjustment'!$O$5,'Census Tract'!P691)</f>
        <v>40.43772258472702</v>
      </c>
      <c r="V695" s="196">
        <f ca="1">IF($L695=1,'Census Tract'!Q691*'DAC Adjustment'!$O$5,'Census Tract'!Q691)</f>
        <v>88.052855226197593</v>
      </c>
      <c r="W695" s="196">
        <f ca="1">IF($L695=1,'Census Tract'!R691*'DAC Adjustment'!$O$5,'Census Tract'!R691)</f>
        <v>1.1325329545788037</v>
      </c>
      <c r="X695" s="196">
        <f ca="1">IF($L695=1,'Census Tract'!S691*'DAC Adjustment'!$O$5,'Census Tract'!S691)</f>
        <v>5.8670087293684245</v>
      </c>
      <c r="Y695" s="196">
        <f ca="1">IF($L695=1,'Census Tract'!T691*'DAC Adjustment'!$O$5,'Census Tract'!T691)</f>
        <v>27.035004130289508</v>
      </c>
      <c r="Z695" s="197">
        <f ca="1">IF($L695=1,'Census Tract'!U691*'DAC Adjustment'!$O$5,'Census Tract'!U691)</f>
        <v>58.758290457476654</v>
      </c>
    </row>
    <row r="696" spans="1:26" x14ac:dyDescent="0.25">
      <c r="A696" s="193">
        <v>61</v>
      </c>
      <c r="B696" s="53" t="s">
        <v>57</v>
      </c>
      <c r="C696" s="173">
        <v>41061970200</v>
      </c>
      <c r="D696" s="53">
        <v>3418</v>
      </c>
      <c r="E696" s="173">
        <f t="shared" si="41"/>
        <v>26337</v>
      </c>
      <c r="F696" s="53">
        <v>26293</v>
      </c>
      <c r="G696" s="53">
        <v>74</v>
      </c>
      <c r="H696" s="53">
        <v>21</v>
      </c>
      <c r="I696" s="53">
        <v>53843</v>
      </c>
      <c r="J696" s="194">
        <f t="shared" si="42"/>
        <v>0</v>
      </c>
      <c r="K696" s="172">
        <f>VLOOKUP($C696,'DAC Definition'!$A$6:$D$834,MATCH('DAC Definition'!$A$3,'DAC Definition'!$A$6:$D$6,0),FALSE)</f>
        <v>0</v>
      </c>
      <c r="L696" s="172">
        <f t="shared" si="43"/>
        <v>0</v>
      </c>
      <c r="M696" s="173">
        <f>'Census Tract'!G692</f>
        <v>3282</v>
      </c>
      <c r="N696" s="195">
        <f t="shared" si="40"/>
        <v>9.2369832274749939</v>
      </c>
      <c r="O696" s="196">
        <f ca="1">IF($L696=1,'Census Tract'!J692*'DAC Adjustment'!$O$5,'Census Tract'!J692)</f>
        <v>0.97110542217581453</v>
      </c>
      <c r="P696" s="196">
        <f ca="1">IF($L696=1,'Census Tract'!K692*'DAC Adjustment'!$O$5,'Census Tract'!K692)</f>
        <v>4.8986202059246597</v>
      </c>
      <c r="Q696" s="196">
        <f ca="1">IF($L696=1,'Census Tract'!L692*'DAC Adjustment'!$O$5,'Census Tract'!L692)</f>
        <v>22.698050215772994</v>
      </c>
      <c r="R696" s="196">
        <f ca="1">IF($L696=1,'Census Tract'!M692*'DAC Adjustment'!$O$5,'Census Tract'!M692)</f>
        <v>49.375456107007224</v>
      </c>
      <c r="S696" s="196">
        <f ca="1">IF($L696=1,'Census Tract'!N692*'DAC Adjustment'!$O$5,'Census Tract'!N692)</f>
        <v>1.0536017360918124</v>
      </c>
      <c r="T696" s="196">
        <f ca="1">IF($L696=1,'Census Tract'!O692*'DAC Adjustment'!$O$5,'Census Tract'!O692)</f>
        <v>5.5069563789791456</v>
      </c>
      <c r="U696" s="196">
        <f ca="1">IF($L696=1,'Census Tract'!P692*'DAC Adjustment'!$O$5,'Census Tract'!P692)</f>
        <v>25.692376668951376</v>
      </c>
      <c r="V696" s="196">
        <f ca="1">IF($L696=1,'Census Tract'!Q692*'DAC Adjustment'!$O$5,'Census Tract'!Q692)</f>
        <v>55.94496867394205</v>
      </c>
      <c r="W696" s="196">
        <f ca="1">IF($L696=1,'Census Tract'!R692*'DAC Adjustment'!$O$5,'Census Tract'!R692)</f>
        <v>0.71956236402959262</v>
      </c>
      <c r="X696" s="196">
        <f ca="1">IF($L696=1,'Census Tract'!S692*'DAC Adjustment'!$O$5,'Census Tract'!S692)</f>
        <v>3.7276431153887875</v>
      </c>
      <c r="Y696" s="196">
        <f ca="1">IF($L696=1,'Census Tract'!T692*'DAC Adjustment'!$O$5,'Census Tract'!T692)</f>
        <v>17.17687013423442</v>
      </c>
      <c r="Z696" s="197">
        <f ca="1">IF($L696=1,'Census Tract'!U692*'DAC Adjustment'!$O$5,'Census Tract'!U692)</f>
        <v>37.332471622111569</v>
      </c>
    </row>
    <row r="697" spans="1:26" x14ac:dyDescent="0.25">
      <c r="A697" s="193">
        <v>61</v>
      </c>
      <c r="B697" s="53" t="s">
        <v>57</v>
      </c>
      <c r="C697" s="173">
        <v>41061970400</v>
      </c>
      <c r="D697" s="53">
        <v>2720</v>
      </c>
      <c r="E697" s="173">
        <f t="shared" si="41"/>
        <v>26337</v>
      </c>
      <c r="F697" s="53">
        <v>26293</v>
      </c>
      <c r="G697" s="53">
        <v>74</v>
      </c>
      <c r="H697" s="53">
        <v>21</v>
      </c>
      <c r="I697" s="53">
        <v>56741</v>
      </c>
      <c r="J697" s="194">
        <f t="shared" si="42"/>
        <v>0</v>
      </c>
      <c r="K697" s="172">
        <f>VLOOKUP($C697,'DAC Definition'!$A$6:$D$834,MATCH('DAC Definition'!$A$3,'DAC Definition'!$A$6:$D$6,0),FALSE)</f>
        <v>0</v>
      </c>
      <c r="L697" s="172">
        <f t="shared" si="43"/>
        <v>0</v>
      </c>
      <c r="M697" s="173">
        <f>'Census Tract'!G693</f>
        <v>2645</v>
      </c>
      <c r="N697" s="195">
        <f t="shared" si="40"/>
        <v>7.4441866656524551</v>
      </c>
      <c r="O697" s="196">
        <f ca="1">IF($L697=1,'Census Tract'!J693*'DAC Adjustment'!$O$5,'Census Tract'!J693)</f>
        <v>2.2618151605107579</v>
      </c>
      <c r="P697" s="196">
        <f ca="1">IF($L697=1,'Census Tract'!K693*'DAC Adjustment'!$O$5,'Census Tract'!K693)</f>
        <v>11.409444530254904</v>
      </c>
      <c r="Q697" s="196">
        <f ca="1">IF($L697=1,'Census Tract'!L693*'DAC Adjustment'!$O$5,'Census Tract'!L693)</f>
        <v>52.866344806357354</v>
      </c>
      <c r="R697" s="196">
        <f ca="1">IF($L697=1,'Census Tract'!M693*'DAC Adjustment'!$O$5,'Census Tract'!M693)</f>
        <v>115.00106232518138</v>
      </c>
      <c r="S697" s="196">
        <f ca="1">IF($L697=1,'Census Tract'!N693*'DAC Adjustment'!$O$5,'Census Tract'!N693)</f>
        <v>0.84910926019586941</v>
      </c>
      <c r="T697" s="196">
        <f ca="1">IF($L697=1,'Census Tract'!O693*'DAC Adjustment'!$O$5,'Census Tract'!O693)</f>
        <v>4.4381168867763066</v>
      </c>
      <c r="U697" s="196">
        <f ca="1">IF($L697=1,'Census Tract'!P693*'DAC Adjustment'!$O$5,'Census Tract'!P693)</f>
        <v>20.705769740821566</v>
      </c>
      <c r="V697" s="196">
        <f ca="1">IF($L697=1,'Census Tract'!Q693*'DAC Adjustment'!$O$5,'Census Tract'!Q693)</f>
        <v>45.086667319493209</v>
      </c>
      <c r="W697" s="196">
        <f ca="1">IF($L697=1,'Census Tract'!R693*'DAC Adjustment'!$O$5,'Census Tract'!R693)</f>
        <v>0.57990324584347119</v>
      </c>
      <c r="X697" s="196">
        <f ca="1">IF($L697=1,'Census Tract'!S693*'DAC Adjustment'!$O$5,'Census Tract'!S693)</f>
        <v>3.0041487020729258</v>
      </c>
      <c r="Y697" s="196">
        <f ca="1">IF($L697=1,'Census Tract'!T693*'DAC Adjustment'!$O$5,'Census Tract'!T693)</f>
        <v>13.843029099649614</v>
      </c>
      <c r="Z697" s="197">
        <f ca="1">IF($L697=1,'Census Tract'!U693*'DAC Adjustment'!$O$5,'Census Tract'!U693)</f>
        <v>30.086650652189238</v>
      </c>
    </row>
    <row r="698" spans="1:26" x14ac:dyDescent="0.25">
      <c r="A698" s="193">
        <v>61</v>
      </c>
      <c r="B698" s="53" t="s">
        <v>57</v>
      </c>
      <c r="C698" s="173">
        <v>41061970500</v>
      </c>
      <c r="D698" s="53">
        <v>3340</v>
      </c>
      <c r="E698" s="173">
        <f t="shared" si="41"/>
        <v>26337</v>
      </c>
      <c r="F698" s="53">
        <v>26293</v>
      </c>
      <c r="G698" s="53">
        <v>74</v>
      </c>
      <c r="H698" s="53">
        <v>21</v>
      </c>
      <c r="I698" s="53">
        <v>48696</v>
      </c>
      <c r="J698" s="194">
        <f t="shared" si="42"/>
        <v>1</v>
      </c>
      <c r="K698" s="172">
        <f>VLOOKUP($C698,'DAC Definition'!$A$6:$D$834,MATCH('DAC Definition'!$A$3,'DAC Definition'!$A$6:$D$6,0),FALSE)</f>
        <v>0</v>
      </c>
      <c r="L698" s="172">
        <f t="shared" si="43"/>
        <v>1</v>
      </c>
      <c r="M698" s="173">
        <f>'Census Tract'!G694</f>
        <v>2626</v>
      </c>
      <c r="N698" s="195">
        <f t="shared" si="40"/>
        <v>7.3907123569010755</v>
      </c>
      <c r="O698" s="196">
        <f ca="1">IF($L698=1,'Census Tract'!J694*'DAC Adjustment'!$O$5,'Census Tract'!J694)</f>
        <v>1.1908333895352154</v>
      </c>
      <c r="P698" s="196">
        <f ca="1">IF($L698=1,'Census Tract'!K694*'DAC Adjustment'!$O$5,'Census Tract'!K694)</f>
        <v>6.0070105373284992</v>
      </c>
      <c r="Q698" s="196">
        <f ca="1">IF($L698=1,'Census Tract'!L694*'DAC Adjustment'!$O$5,'Census Tract'!L694)</f>
        <v>27.833843223455808</v>
      </c>
      <c r="R698" s="196">
        <f ca="1">IF($L698=1,'Census Tract'!M694*'DAC Adjustment'!$O$5,'Census Tract'!M694)</f>
        <v>60.547434308434489</v>
      </c>
      <c r="S698" s="196">
        <f ca="1">IF($L698=1,'Census Tract'!N694*'DAC Adjustment'!$O$5,'Census Tract'!N694)</f>
        <v>1.0537622482392974</v>
      </c>
      <c r="T698" s="196">
        <f ca="1">IF($L698=1,'Census Tract'!O694*'DAC Adjustment'!$O$5,'Census Tract'!O694)</f>
        <v>5.50779534247381</v>
      </c>
      <c r="U698" s="196">
        <f ca="1">IF($L698=1,'Census Tract'!P694*'DAC Adjustment'!$O$5,'Census Tract'!P694)</f>
        <v>25.696290803117883</v>
      </c>
      <c r="V698" s="196">
        <f ca="1">IF($L698=1,'Census Tract'!Q694*'DAC Adjustment'!$O$5,'Census Tract'!Q694)</f>
        <v>55.953491673435344</v>
      </c>
      <c r="W698" s="196">
        <f ca="1">IF($L698=1,'Census Tract'!R694*'DAC Adjustment'!$O$5,'Census Tract'!R694)</f>
        <v>0.71967198657133991</v>
      </c>
      <c r="X698" s="196">
        <f ca="1">IF($L698=1,'Census Tract'!S694*'DAC Adjustment'!$O$5,'Census Tract'!S694)</f>
        <v>3.7282110073929604</v>
      </c>
      <c r="Y698" s="196">
        <f ca="1">IF($L698=1,'Census Tract'!T694*'DAC Adjustment'!$O$5,'Census Tract'!T694)</f>
        <v>17.179486963931897</v>
      </c>
      <c r="Z698" s="197">
        <f ca="1">IF($L698=1,'Census Tract'!U694*'DAC Adjustment'!$O$5,'Census Tract'!U694)</f>
        <v>37.338159079701775</v>
      </c>
    </row>
    <row r="699" spans="1:26" x14ac:dyDescent="0.25">
      <c r="A699" s="193">
        <v>61</v>
      </c>
      <c r="B699" s="53" t="s">
        <v>57</v>
      </c>
      <c r="C699" s="173">
        <v>41061970600</v>
      </c>
      <c r="D699" s="53">
        <v>3963</v>
      </c>
      <c r="E699" s="173">
        <f t="shared" si="41"/>
        <v>26337</v>
      </c>
      <c r="F699" s="53">
        <v>26293</v>
      </c>
      <c r="G699" s="53">
        <v>74</v>
      </c>
      <c r="H699" s="53">
        <v>21</v>
      </c>
      <c r="I699" s="53">
        <v>75484</v>
      </c>
      <c r="J699" s="194">
        <f t="shared" si="42"/>
        <v>0</v>
      </c>
      <c r="K699" s="172">
        <f>VLOOKUP($C699,'DAC Definition'!$A$6:$D$834,MATCH('DAC Definition'!$A$3,'DAC Definition'!$A$6:$D$6,0),FALSE)</f>
        <v>0</v>
      </c>
      <c r="L699" s="172">
        <f t="shared" si="43"/>
        <v>0</v>
      </c>
      <c r="M699" s="173">
        <f>'Census Tract'!G695</f>
        <v>3033</v>
      </c>
      <c r="N699" s="195">
        <f t="shared" si="40"/>
        <v>8.5361883391016615</v>
      </c>
      <c r="O699" s="196">
        <f ca="1">IF($L699=1,'Census Tract'!J695*'DAC Adjustment'!$O$5,'Census Tract'!J695)</f>
        <v>2.2787173118460964</v>
      </c>
      <c r="P699" s="196">
        <f ca="1">IF($L699=1,'Census Tract'!K695*'DAC Adjustment'!$O$5,'Census Tract'!K695)</f>
        <v>11.494705324978275</v>
      </c>
      <c r="Q699" s="196">
        <f ca="1">IF($L699=1,'Census Tract'!L695*'DAC Adjustment'!$O$5,'Census Tract'!L695)</f>
        <v>53.261405806948339</v>
      </c>
      <c r="R699" s="196">
        <f ca="1">IF($L699=1,'Census Tract'!M695*'DAC Adjustment'!$O$5,'Census Tract'!M695)</f>
        <v>115.86044526375271</v>
      </c>
      <c r="S699" s="196">
        <f ca="1">IF($L699=1,'Census Tract'!N695*'DAC Adjustment'!$O$5,'Census Tract'!N695)</f>
        <v>0.97366668664426159</v>
      </c>
      <c r="T699" s="196">
        <f ca="1">IF($L699=1,'Census Tract'!O695*'DAC Adjustment'!$O$5,'Census Tract'!O695)</f>
        <v>5.0891525586361199</v>
      </c>
      <c r="U699" s="196">
        <f ca="1">IF($L699=1,'Census Tract'!P695*'DAC Adjustment'!$O$5,'Census Tract'!P695)</f>
        <v>23.74313785403093</v>
      </c>
      <c r="V699" s="196">
        <f ca="1">IF($L699=1,'Census Tract'!Q695*'DAC Adjustment'!$O$5,'Census Tract'!Q695)</f>
        <v>51.700514926284654</v>
      </c>
      <c r="W699" s="196">
        <f ca="1">IF($L699=1,'Census Tract'!R695*'DAC Adjustment'!$O$5,'Census Tract'!R695)</f>
        <v>0.66497033823941321</v>
      </c>
      <c r="X699" s="196">
        <f ca="1">IF($L699=1,'Census Tract'!S695*'DAC Adjustment'!$O$5,'Census Tract'!S695)</f>
        <v>3.4448328973108446</v>
      </c>
      <c r="Y699" s="196">
        <f ca="1">IF($L699=1,'Census Tract'!T695*'DAC Adjustment'!$O$5,'Census Tract'!T695)</f>
        <v>15.873688944891223</v>
      </c>
      <c r="Z699" s="197">
        <f ca="1">IF($L699=1,'Census Tract'!U695*'DAC Adjustment'!$O$5,'Census Tract'!U695)</f>
        <v>34.500117742189026</v>
      </c>
    </row>
    <row r="700" spans="1:26" x14ac:dyDescent="0.25">
      <c r="A700" s="193">
        <v>61</v>
      </c>
      <c r="B700" s="53" t="s">
        <v>57</v>
      </c>
      <c r="C700" s="173">
        <v>41061970300</v>
      </c>
      <c r="D700" s="53">
        <v>2369</v>
      </c>
      <c r="E700" s="173">
        <f t="shared" si="41"/>
        <v>26337</v>
      </c>
      <c r="F700" s="53">
        <v>26293</v>
      </c>
      <c r="G700" s="53">
        <v>74</v>
      </c>
      <c r="H700" s="53">
        <v>21</v>
      </c>
      <c r="I700" s="53">
        <v>59911</v>
      </c>
      <c r="J700" s="194">
        <f t="shared" si="42"/>
        <v>0</v>
      </c>
      <c r="K700" s="172">
        <f>VLOOKUP($C700,'DAC Definition'!$A$6:$D$834,MATCH('DAC Definition'!$A$3,'DAC Definition'!$A$6:$D$6,0),FALSE)</f>
        <v>0</v>
      </c>
      <c r="L700" s="172">
        <f t="shared" si="43"/>
        <v>0</v>
      </c>
      <c r="M700" s="173">
        <f>'Census Tract'!G696</f>
        <v>2359</v>
      </c>
      <c r="N700" s="195">
        <f t="shared" si="40"/>
        <v>6.6392575970790704</v>
      </c>
      <c r="O700" s="196">
        <f ca="1">IF($L700=1,'Census Tract'!J696*'DAC Adjustment'!$O$5,'Census Tract'!J696)</f>
        <v>0.53472260588161935</v>
      </c>
      <c r="P700" s="196">
        <f ca="1">IF($L700=1,'Census Tract'!K696*'DAC Adjustment'!$O$5,'Census Tract'!K696)</f>
        <v>2.697341505793958</v>
      </c>
      <c r="Q700" s="196">
        <f ca="1">IF($L700=1,'Census Tract'!L696*'DAC Adjustment'!$O$5,'Census Tract'!L696)</f>
        <v>12.498293473242091</v>
      </c>
      <c r="R700" s="196">
        <f ca="1">IF($L700=1,'Census Tract'!M696*'DAC Adjustment'!$O$5,'Census Tract'!M696)</f>
        <v>27.187751147529294</v>
      </c>
      <c r="S700" s="196">
        <f ca="1">IF($L700=1,'Census Tract'!N696*'DAC Adjustment'!$O$5,'Census Tract'!N696)</f>
        <v>0.75729631183442581</v>
      </c>
      <c r="T700" s="196">
        <f ca="1">IF($L700=1,'Census Tract'!O696*'DAC Adjustment'!$O$5,'Census Tract'!O696)</f>
        <v>3.9582297678280938</v>
      </c>
      <c r="U700" s="196">
        <f ca="1">IF($L700=1,'Census Tract'!P696*'DAC Adjustment'!$O$5,'Census Tract'!P696)</f>
        <v>18.466884997579616</v>
      </c>
      <c r="V700" s="196">
        <f ca="1">IF($L700=1,'Census Tract'!Q696*'DAC Adjustment'!$O$5,'Census Tract'!Q696)</f>
        <v>40.211511609332511</v>
      </c>
      <c r="W700" s="196">
        <f ca="1">IF($L700=1,'Census Tract'!R696*'DAC Adjustment'!$O$5,'Census Tract'!R696)</f>
        <v>0.51719915196398814</v>
      </c>
      <c r="X700" s="196">
        <f ca="1">IF($L700=1,'Census Tract'!S696*'DAC Adjustment'!$O$5,'Census Tract'!S696)</f>
        <v>2.6793144756862128</v>
      </c>
      <c r="Y700" s="196">
        <f ca="1">IF($L700=1,'Census Tract'!T696*'DAC Adjustment'!$O$5,'Census Tract'!T696)</f>
        <v>12.346202512693173</v>
      </c>
      <c r="Z700" s="197">
        <f ca="1">IF($L700=1,'Census Tract'!U696*'DAC Adjustment'!$O$5,'Census Tract'!U696)</f>
        <v>26.833424910591464</v>
      </c>
    </row>
    <row r="701" spans="1:26" x14ac:dyDescent="0.25">
      <c r="A701" s="193">
        <v>61</v>
      </c>
      <c r="B701" s="53" t="s">
        <v>57</v>
      </c>
      <c r="C701" s="173">
        <v>41061970700</v>
      </c>
      <c r="D701" s="53">
        <v>3589</v>
      </c>
      <c r="E701" s="173">
        <f t="shared" si="41"/>
        <v>26337</v>
      </c>
      <c r="F701" s="53">
        <v>26293</v>
      </c>
      <c r="G701" s="53">
        <v>74</v>
      </c>
      <c r="H701" s="53">
        <v>21</v>
      </c>
      <c r="I701" s="53">
        <v>31033</v>
      </c>
      <c r="J701" s="194">
        <f t="shared" si="42"/>
        <v>1</v>
      </c>
      <c r="K701" s="172">
        <f>VLOOKUP($C701,'DAC Definition'!$A$6:$D$834,MATCH('DAC Definition'!$A$3,'DAC Definition'!$A$6:$D$6,0),FALSE)</f>
        <v>0</v>
      </c>
      <c r="L701" s="172">
        <f t="shared" si="43"/>
        <v>1</v>
      </c>
      <c r="M701" s="173">
        <f>'Census Tract'!G697</f>
        <v>2276</v>
      </c>
      <c r="N701" s="195">
        <f t="shared" si="40"/>
        <v>6.4056593009546265</v>
      </c>
      <c r="O701" s="196">
        <f ca="1">IF($L701=1,'Census Tract'!J697*'DAC Adjustment'!$O$5,'Census Tract'!J697)</f>
        <v>1.1812337080717852</v>
      </c>
      <c r="P701" s="196">
        <f ca="1">IF($L701=1,'Census Tract'!K697*'DAC Adjustment'!$O$5,'Census Tract'!K697)</f>
        <v>5.8702240055720374</v>
      </c>
      <c r="Q701" s="196">
        <f ca="1">IF($L701=1,'Census Tract'!L697*'DAC Adjustment'!$O$5,'Census Tract'!L697)</f>
        <v>27.011156553408696</v>
      </c>
      <c r="R701" s="196">
        <f ca="1">IF($L701=1,'Census Tract'!M697*'DAC Adjustment'!$O$5,'Census Tract'!M697)</f>
        <v>58.666341378169619</v>
      </c>
      <c r="S701" s="196">
        <f ca="1">IF($L701=1,'Census Tract'!N697*'DAC Adjustment'!$O$5,'Census Tract'!N697)</f>
        <v>0.68885059427942485</v>
      </c>
      <c r="T701" s="196">
        <f ca="1">IF($L701=1,'Census Tract'!O697*'DAC Adjustment'!$O$5,'Census Tract'!O697)</f>
        <v>3.2779545467156095</v>
      </c>
      <c r="U701" s="196">
        <f ca="1">IF($L701=1,'Census Tract'!P697*'DAC Adjustment'!$O$5,'Census Tract'!P697)</f>
        <v>14.950063751116565</v>
      </c>
      <c r="V701" s="196">
        <f ca="1">IF($L701=1,'Census Tract'!Q697*'DAC Adjustment'!$O$5,'Census Tract'!Q697)</f>
        <v>32.426951148708334</v>
      </c>
      <c r="W701" s="196">
        <f ca="1">IF($L701=1,'Census Tract'!R697*'DAC Adjustment'!$O$5,'Census Tract'!R697)</f>
        <v>0.28679149419247185</v>
      </c>
      <c r="X701" s="196">
        <f ca="1">IF($L701=1,'Census Tract'!S697*'DAC Adjustment'!$O$5,'Census Tract'!S697)</f>
        <v>1.3622984051345299</v>
      </c>
      <c r="Y701" s="196">
        <f ca="1">IF($L701=1,'Census Tract'!T697*'DAC Adjustment'!$O$5,'Census Tract'!T697)</f>
        <v>5.9773789768526644</v>
      </c>
      <c r="Z701" s="197">
        <f ca="1">IF($L701=1,'Census Tract'!U697*'DAC Adjustment'!$O$5,'Census Tract'!U697)</f>
        <v>12.841223837431677</v>
      </c>
    </row>
    <row r="702" spans="1:26" x14ac:dyDescent="0.25">
      <c r="A702" s="193">
        <v>61</v>
      </c>
      <c r="B702" s="53" t="s">
        <v>57</v>
      </c>
      <c r="C702" s="173">
        <v>41061970800</v>
      </c>
      <c r="D702" s="53">
        <v>3784</v>
      </c>
      <c r="E702" s="173">
        <f t="shared" si="41"/>
        <v>26337</v>
      </c>
      <c r="F702" s="53">
        <v>26293</v>
      </c>
      <c r="G702" s="53">
        <v>74</v>
      </c>
      <c r="H702" s="53">
        <v>21</v>
      </c>
      <c r="I702" s="53">
        <v>43578</v>
      </c>
      <c r="J702" s="194">
        <f t="shared" si="42"/>
        <v>1</v>
      </c>
      <c r="K702" s="172">
        <f>VLOOKUP($C702,'DAC Definition'!$A$6:$D$834,MATCH('DAC Definition'!$A$3,'DAC Definition'!$A$6:$D$6,0),FALSE)</f>
        <v>0</v>
      </c>
      <c r="L702" s="172">
        <f t="shared" si="43"/>
        <v>1</v>
      </c>
      <c r="M702" s="173">
        <f>'Census Tract'!G698</f>
        <v>3067</v>
      </c>
      <c r="N702" s="195">
        <f t="shared" si="40"/>
        <v>8.6318792073936024</v>
      </c>
      <c r="O702" s="196">
        <f ca="1">IF($L702=1,'Census Tract'!J698*'DAC Adjustment'!$O$5,'Census Tract'!J698)</f>
        <v>6.3824828281056787</v>
      </c>
      <c r="P702" s="196">
        <f ca="1">IF($L702=1,'Census Tract'!K698*'DAC Adjustment'!$O$5,'Census Tract'!K698)</f>
        <v>32.195638734746133</v>
      </c>
      <c r="Q702" s="196">
        <f ca="1">IF($L702=1,'Census Tract'!L698*'DAC Adjustment'!$O$5,'Census Tract'!L698)</f>
        <v>149.1804210186188</v>
      </c>
      <c r="R702" s="196">
        <f ca="1">IF($L702=1,'Census Tract'!M698*'DAC Adjustment'!$O$5,'Census Tract'!M698)</f>
        <v>324.51471646278674</v>
      </c>
      <c r="S702" s="196">
        <f ca="1">IF($L702=1,'Census Tract'!N698*'DAC Adjustment'!$O$5,'Census Tract'!N698)</f>
        <v>1.2307268908415556</v>
      </c>
      <c r="T702" s="196">
        <f ca="1">IF($L702=1,'Census Tract'!O698*'DAC Adjustment'!$O$5,'Census Tract'!O698)</f>
        <v>6.4327525953416504</v>
      </c>
      <c r="U702" s="196">
        <f ca="1">IF($L702=1,'Census Tract'!P698*'DAC Adjustment'!$O$5,'Census Tract'!P698)</f>
        <v>30.011623721691755</v>
      </c>
      <c r="V702" s="196">
        <f ca="1">IF($L702=1,'Census Tract'!Q698*'DAC Adjustment'!$O$5,'Census Tract'!Q698)</f>
        <v>65.350098614785296</v>
      </c>
      <c r="W702" s="196">
        <f ca="1">IF($L702=1,'Census Tract'!R698*'DAC Adjustment'!$O$5,'Census Tract'!R698)</f>
        <v>0.84053083884779123</v>
      </c>
      <c r="X702" s="196">
        <f ca="1">IF($L702=1,'Census Tract'!S698*'DAC Adjustment'!$O$5,'Census Tract'!S698)</f>
        <v>4.3543119419932257</v>
      </c>
      <c r="Y702" s="196">
        <f ca="1">IF($L702=1,'Census Tract'!T698*'DAC Adjustment'!$O$5,'Census Tract'!T698)</f>
        <v>20.064541705399517</v>
      </c>
      <c r="Z702" s="197">
        <f ca="1">IF($L702=1,'Census Tract'!U698*'DAC Adjustment'!$O$5,'Census Tract'!U698)</f>
        <v>43.608581072903789</v>
      </c>
    </row>
    <row r="703" spans="1:26" x14ac:dyDescent="0.25">
      <c r="A703" s="193">
        <v>61</v>
      </c>
      <c r="B703" s="53" t="s">
        <v>57</v>
      </c>
      <c r="C703" s="173">
        <v>41061970100</v>
      </c>
      <c r="D703" s="53">
        <v>3154</v>
      </c>
      <c r="E703" s="173">
        <f t="shared" si="41"/>
        <v>26337</v>
      </c>
      <c r="F703" s="53">
        <v>26293</v>
      </c>
      <c r="G703" s="53">
        <v>74</v>
      </c>
      <c r="H703" s="53">
        <v>21</v>
      </c>
      <c r="I703" s="53">
        <v>49781</v>
      </c>
      <c r="J703" s="194">
        <f t="shared" si="42"/>
        <v>0</v>
      </c>
      <c r="K703" s="172">
        <f>VLOOKUP($C703,'DAC Definition'!$A$6:$D$834,MATCH('DAC Definition'!$A$3,'DAC Definition'!$A$6:$D$6,0),FALSE)</f>
        <v>0</v>
      </c>
      <c r="L703" s="172">
        <f t="shared" si="43"/>
        <v>0</v>
      </c>
      <c r="M703" s="173">
        <f>'Census Tract'!G699</f>
        <v>3130</v>
      </c>
      <c r="N703" s="195">
        <f t="shared" si="40"/>
        <v>8.8091887574639642</v>
      </c>
      <c r="O703" s="196">
        <f ca="1">IF($L703=1,'Census Tract'!J699*'DAC Adjustment'!$O$5,'Census Tract'!J699)</f>
        <v>1.0586892972771142</v>
      </c>
      <c r="P703" s="196">
        <f ca="1">IF($L703=1,'Census Tract'!K699*'DAC Adjustment'!$O$5,'Census Tract'!K699)</f>
        <v>5.3404261422184973</v>
      </c>
      <c r="Q703" s="196">
        <f ca="1">IF($L703=1,'Census Tract'!L699*'DAC Adjustment'!$O$5,'Census Tract'!L699)</f>
        <v>24.74518449156265</v>
      </c>
      <c r="R703" s="196">
        <f ca="1">IF($L703=1,'Census Tract'!M699*'DAC Adjustment'!$O$5,'Census Tract'!M699)</f>
        <v>53.828622243240474</v>
      </c>
      <c r="S703" s="196">
        <f ca="1">IF($L703=1,'Census Tract'!N699*'DAC Adjustment'!$O$5,'Census Tract'!N699)</f>
        <v>1.0048060432563599</v>
      </c>
      <c r="T703" s="196">
        <f ca="1">IF($L703=1,'Census Tract'!O699*'DAC Adjustment'!$O$5,'Census Tract'!O699)</f>
        <v>5.2519114766010748</v>
      </c>
      <c r="U703" s="196">
        <f ca="1">IF($L703=1,'Census Tract'!P699*'DAC Adjustment'!$O$5,'Census Tract'!P699)</f>
        <v>24.502479882333276</v>
      </c>
      <c r="V703" s="196">
        <f ca="1">IF($L703=1,'Census Tract'!Q699*'DAC Adjustment'!$O$5,'Census Tract'!Q699)</f>
        <v>53.353976827982521</v>
      </c>
      <c r="W703" s="196">
        <f ca="1">IF($L703=1,'Census Tract'!R699*'DAC Adjustment'!$O$5,'Census Tract'!R699)</f>
        <v>0.68623711133839893</v>
      </c>
      <c r="X703" s="196">
        <f ca="1">IF($L703=1,'Census Tract'!S699*'DAC Adjustment'!$O$5,'Census Tract'!S699)</f>
        <v>3.5550039461203249</v>
      </c>
      <c r="Y703" s="196">
        <f ca="1">IF($L703=1,'Census Tract'!T699*'DAC Adjustment'!$O$5,'Census Tract'!T699)</f>
        <v>16.381353906201628</v>
      </c>
      <c r="Z703" s="197">
        <f ca="1">IF($L703=1,'Census Tract'!U699*'DAC Adjustment'!$O$5,'Census Tract'!U699)</f>
        <v>35.603484514688979</v>
      </c>
    </row>
    <row r="704" spans="1:26" x14ac:dyDescent="0.25">
      <c r="A704" s="193">
        <v>63</v>
      </c>
      <c r="B704" s="53" t="s">
        <v>58</v>
      </c>
      <c r="C704" s="173">
        <v>41063960300</v>
      </c>
      <c r="D704" s="53">
        <v>3178</v>
      </c>
      <c r="E704" s="173">
        <f t="shared" si="41"/>
        <v>7004</v>
      </c>
      <c r="F704" s="53">
        <v>8739</v>
      </c>
      <c r="G704" s="53">
        <v>45</v>
      </c>
      <c r="H704" s="53">
        <v>4</v>
      </c>
      <c r="I704" s="53">
        <v>50268</v>
      </c>
      <c r="J704" s="194">
        <f t="shared" si="42"/>
        <v>0</v>
      </c>
      <c r="K704" s="172">
        <f>VLOOKUP($C704,'DAC Definition'!$A$6:$D$834,MATCH('DAC Definition'!$A$3,'DAC Definition'!$A$6:$D$6,0),FALSE)</f>
        <v>0</v>
      </c>
      <c r="L704" s="172">
        <f t="shared" si="43"/>
        <v>0</v>
      </c>
      <c r="M704" s="173">
        <f>'Census Tract'!G700</f>
        <v>2915</v>
      </c>
      <c r="N704" s="195">
        <f t="shared" si="40"/>
        <v>15.010298661174046</v>
      </c>
      <c r="O704" s="196">
        <f ca="1">IF($L704=1,'Census Tract'!J700*'DAC Adjustment'!$O$5,'Census Tract'!J700)</f>
        <v>2.7258560426264156</v>
      </c>
      <c r="P704" s="196">
        <f ca="1">IF($L704=1,'Census Tract'!K700*'DAC Adjustment'!$O$5,'Census Tract'!K700)</f>
        <v>13.750240894478395</v>
      </c>
      <c r="Q704" s="196">
        <f ca="1">IF($L704=1,'Census Tract'!L700*'DAC Adjustment'!$O$5,'Census Tract'!L700)</f>
        <v>63.712565004400773</v>
      </c>
      <c r="R704" s="196">
        <f ca="1">IF($L704=1,'Census Tract'!M700*'DAC Adjustment'!$O$5,'Census Tract'!M700)</f>
        <v>138.59503027504874</v>
      </c>
      <c r="S704" s="196">
        <f ca="1">IF($L704=1,'Census Tract'!N700*'DAC Adjustment'!$O$5,'Census Tract'!N700)</f>
        <v>0.98261030828949136</v>
      </c>
      <c r="T704" s="196">
        <f ca="1">IF($L704=1,'Census Tract'!O700*'DAC Adjustment'!$O$5,'Census Tract'!O700)</f>
        <v>5.1358990023664317</v>
      </c>
      <c r="U704" s="196">
        <f ca="1">IF($L704=1,'Census Tract'!P700*'DAC Adjustment'!$O$5,'Census Tract'!P700)</f>
        <v>23.961230600295927</v>
      </c>
      <c r="V704" s="196">
        <f ca="1">IF($L704=1,'Census Tract'!Q700*'DAC Adjustment'!$O$5,'Census Tract'!Q700)</f>
        <v>52.175410340399999</v>
      </c>
      <c r="W704" s="196">
        <f ca="1">IF($L704=1,'Census Tract'!R700*'DAC Adjustment'!$O$5,'Census Tract'!R700)</f>
        <v>0.67107842758055203</v>
      </c>
      <c r="X704" s="196">
        <f ca="1">IF($L704=1,'Census Tract'!S700*'DAC Adjustment'!$O$5,'Census Tract'!S700)</f>
        <v>3.4764754321610125</v>
      </c>
      <c r="Y704" s="196">
        <f ca="1">IF($L704=1,'Census Tract'!T700*'DAC Adjustment'!$O$5,'Census Tract'!T700)</f>
        <v>16.019496817322871</v>
      </c>
      <c r="Z704" s="197">
        <f ca="1">IF($L704=1,'Census Tract'!U700*'DAC Adjustment'!$O$5,'Census Tract'!U700)</f>
        <v>34.817018796763925</v>
      </c>
    </row>
    <row r="705" spans="1:26" x14ac:dyDescent="0.25">
      <c r="A705" s="193">
        <v>63</v>
      </c>
      <c r="B705" s="53" t="s">
        <v>58</v>
      </c>
      <c r="C705" s="173">
        <v>41063960100</v>
      </c>
      <c r="D705" s="53">
        <v>1928</v>
      </c>
      <c r="E705" s="173">
        <f t="shared" si="41"/>
        <v>7004</v>
      </c>
      <c r="F705" s="53">
        <v>8739</v>
      </c>
      <c r="G705" s="53">
        <v>45</v>
      </c>
      <c r="H705" s="53">
        <v>4</v>
      </c>
      <c r="I705" s="53">
        <v>59167</v>
      </c>
      <c r="J705" s="194">
        <f t="shared" si="42"/>
        <v>0</v>
      </c>
      <c r="K705" s="172">
        <f>VLOOKUP($C705,'DAC Definition'!$A$6:$D$834,MATCH('DAC Definition'!$A$3,'DAC Definition'!$A$6:$D$6,0),FALSE)</f>
        <v>0</v>
      </c>
      <c r="L705" s="172">
        <f t="shared" si="43"/>
        <v>0</v>
      </c>
      <c r="M705" s="173">
        <f>'Census Tract'!G701</f>
        <v>2171</v>
      </c>
      <c r="N705" s="195">
        <f t="shared" si="40"/>
        <v>11.179196704428424</v>
      </c>
      <c r="O705" s="196">
        <f ca="1">IF($L705=1,'Census Tract'!J701*'DAC Adjustment'!$O$5,'Census Tract'!J701)</f>
        <v>0.81744950094546409</v>
      </c>
      <c r="P705" s="196">
        <f ca="1">IF($L705=1,'Census Tract'!K701*'DAC Adjustment'!$O$5,'Census Tract'!K701)</f>
        <v>4.1235220720758212</v>
      </c>
      <c r="Q705" s="196">
        <f ca="1">IF($L705=1,'Census Tract'!L701*'DAC Adjustment'!$O$5,'Census Tract'!L701)</f>
        <v>19.106586574036761</v>
      </c>
      <c r="R705" s="196">
        <f ca="1">IF($L705=1,'Census Tract'!M701*'DAC Adjustment'!$O$5,'Census Tract'!M701)</f>
        <v>41.562883938176967</v>
      </c>
      <c r="S705" s="196">
        <f ca="1">IF($L705=1,'Census Tract'!N701*'DAC Adjustment'!$O$5,'Census Tract'!N701)</f>
        <v>0.73181714555625588</v>
      </c>
      <c r="T705" s="196">
        <f ca="1">IF($L705=1,'Census Tract'!O701*'DAC Adjustment'!$O$5,'Census Tract'!O701)</f>
        <v>3.8250554834090988</v>
      </c>
      <c r="U705" s="196">
        <f ca="1">IF($L705=1,'Census Tract'!P701*'DAC Adjustment'!$O$5,'Census Tract'!P701)</f>
        <v>17.845568313290723</v>
      </c>
      <c r="V705" s="196">
        <f ca="1">IF($L705=1,'Census Tract'!Q701*'DAC Adjustment'!$O$5,'Census Tract'!Q701)</f>
        <v>38.858598919042336</v>
      </c>
      <c r="W705" s="196">
        <f ca="1">IF($L705=1,'Census Tract'!R701*'DAC Adjustment'!$O$5,'Census Tract'!R701)</f>
        <v>0.49979803302826026</v>
      </c>
      <c r="X705" s="196">
        <f ca="1">IF($L705=1,'Census Tract'!S701*'DAC Adjustment'!$O$5,'Census Tract'!S701)</f>
        <v>2.5891691812080819</v>
      </c>
      <c r="Y705" s="196">
        <f ca="1">IF($L705=1,'Census Tract'!T701*'DAC Adjustment'!$O$5,'Census Tract'!T701)</f>
        <v>11.930815639934119</v>
      </c>
      <c r="Z705" s="197">
        <f ca="1">IF($L705=1,'Census Tract'!U701*'DAC Adjustment'!$O$5,'Census Tract'!U701)</f>
        <v>25.930616743661918</v>
      </c>
    </row>
    <row r="706" spans="1:26" x14ac:dyDescent="0.25">
      <c r="A706" s="193">
        <v>63</v>
      </c>
      <c r="B706" s="53" t="s">
        <v>58</v>
      </c>
      <c r="C706" s="173">
        <v>41063960200</v>
      </c>
      <c r="D706" s="53">
        <v>1898</v>
      </c>
      <c r="E706" s="173">
        <f t="shared" si="41"/>
        <v>7004</v>
      </c>
      <c r="F706" s="53">
        <v>8739</v>
      </c>
      <c r="G706" s="53">
        <v>45</v>
      </c>
      <c r="H706" s="53">
        <v>4</v>
      </c>
      <c r="I706" s="53">
        <v>42738</v>
      </c>
      <c r="J706" s="194">
        <f t="shared" si="42"/>
        <v>1</v>
      </c>
      <c r="K706" s="172">
        <f>VLOOKUP($C706,'DAC Definition'!$A$6:$D$834,MATCH('DAC Definition'!$A$3,'DAC Definition'!$A$6:$D$6,0),FALSE)</f>
        <v>1</v>
      </c>
      <c r="L706" s="172">
        <f t="shared" si="43"/>
        <v>1</v>
      </c>
      <c r="M706" s="173">
        <f>'Census Tract'!G702</f>
        <v>2010</v>
      </c>
      <c r="N706" s="195">
        <f t="shared" si="40"/>
        <v>10.350154479917611</v>
      </c>
      <c r="O706" s="196">
        <f ca="1">IF($L706=1,'Census Tract'!J702*'DAC Adjustment'!$O$5,'Census Tract'!J702)</f>
        <v>0.69337234455195618</v>
      </c>
      <c r="P706" s="196">
        <f ca="1">IF($L706=1,'Census Tract'!K702*'DAC Adjustment'!$O$5,'Census Tract'!K702)</f>
        <v>3.4976303289928841</v>
      </c>
      <c r="Q706" s="196">
        <f ca="1">IF($L706=1,'Census Tract'!L702*'DAC Adjustment'!$O$5,'Census Tract'!L702)</f>
        <v>16.206479683334752</v>
      </c>
      <c r="R706" s="196">
        <f ca="1">IF($L706=1,'Census Tract'!M702*'DAC Adjustment'!$O$5,'Census Tract'!M702)</f>
        <v>35.254231911846531</v>
      </c>
      <c r="S706" s="196">
        <f ca="1">IF($L706=1,'Census Tract'!N702*'DAC Adjustment'!$O$5,'Census Tract'!N702)</f>
        <v>0.84693255560114811</v>
      </c>
      <c r="T706" s="196">
        <f ca="1">IF($L706=1,'Census Tract'!O702*'DAC Adjustment'!$O$5,'Census Tract'!O702)</f>
        <v>4.4267397061563152</v>
      </c>
      <c r="U706" s="196">
        <f ca="1">IF($L706=1,'Census Tract'!P702*'DAC Adjustment'!$O$5,'Census Tract'!P702)</f>
        <v>20.652690182930876</v>
      </c>
      <c r="V706" s="196">
        <f ca="1">IF($L706=1,'Census Tract'!Q702*'DAC Adjustment'!$O$5,'Census Tract'!Q702)</f>
        <v>44.971086957205827</v>
      </c>
      <c r="W706" s="196">
        <f ca="1">IF($L706=1,'Census Tract'!R702*'DAC Adjustment'!$O$5,'Census Tract'!R702)</f>
        <v>0.57841665499009842</v>
      </c>
      <c r="X706" s="196">
        <f ca="1">IF($L706=1,'Census Tract'!S702*'DAC Adjustment'!$O$5,'Census Tract'!S702)</f>
        <v>2.9964475208591916</v>
      </c>
      <c r="Y706" s="196">
        <f ca="1">IF($L706=1,'Census Tract'!T702*'DAC Adjustment'!$O$5,'Census Tract'!T702)</f>
        <v>13.807542282512422</v>
      </c>
      <c r="Z706" s="197">
        <f ca="1">IF($L706=1,'Census Tract'!U702*'DAC Adjustment'!$O$5,'Census Tract'!U702)</f>
        <v>30.009523062390858</v>
      </c>
    </row>
    <row r="707" spans="1:26" x14ac:dyDescent="0.25">
      <c r="A707" s="193">
        <v>65</v>
      </c>
      <c r="B707" s="53" t="s">
        <v>59</v>
      </c>
      <c r="C707" s="173">
        <v>41065970700</v>
      </c>
      <c r="D707" s="53">
        <v>1912</v>
      </c>
      <c r="E707" s="173">
        <f t="shared" si="41"/>
        <v>26130</v>
      </c>
      <c r="F707" s="53">
        <v>27879</v>
      </c>
      <c r="G707" s="53">
        <v>202</v>
      </c>
      <c r="H707" s="53">
        <v>10</v>
      </c>
      <c r="I707" s="53">
        <v>63859</v>
      </c>
      <c r="J707" s="194">
        <f t="shared" si="42"/>
        <v>0</v>
      </c>
      <c r="K707" s="172">
        <f>VLOOKUP($C707,'DAC Definition'!$A$6:$D$834,MATCH('DAC Definition'!$A$3,'DAC Definition'!$A$6:$D$6,0),FALSE)</f>
        <v>0</v>
      </c>
      <c r="L707" s="172">
        <f t="shared" si="43"/>
        <v>0</v>
      </c>
      <c r="M707" s="173">
        <f>'Census Tract'!G703</f>
        <v>1681</v>
      </c>
      <c r="N707" s="195">
        <f t="shared" si="40"/>
        <v>12.179848631586498</v>
      </c>
      <c r="O707" s="196">
        <f ca="1">IF($L707=1,'Census Tract'!J703*'DAC Adjustment'!$O$5,'Census Tract'!J703)</f>
        <v>0.57313658618920693</v>
      </c>
      <c r="P707" s="196">
        <f ca="1">IF($L707=1,'Census Tract'!K703*'DAC Adjustment'!$O$5,'Census Tract'!K703)</f>
        <v>2.8911160392561679</v>
      </c>
      <c r="Q707" s="196">
        <f ca="1">IF($L707=1,'Census Tract'!L703*'DAC Adjustment'!$O$5,'Census Tract'!L703)</f>
        <v>13.396159383676151</v>
      </c>
      <c r="R707" s="196">
        <f ca="1">IF($L707=1,'Census Tract'!M703*'DAC Adjustment'!$O$5,'Census Tract'!M703)</f>
        <v>29.140894189736859</v>
      </c>
      <c r="S707" s="196">
        <f ca="1">IF($L707=1,'Census Tract'!N703*'DAC Adjustment'!$O$5,'Census Tract'!N703)</f>
        <v>0.61269709322281352</v>
      </c>
      <c r="T707" s="196">
        <f ca="1">IF($L707=1,'Census Tract'!O703*'DAC Adjustment'!$O$5,'Census Tract'!O703)</f>
        <v>3.2024398312222688</v>
      </c>
      <c r="U707" s="196">
        <f ca="1">IF($L707=1,'Census Tract'!P703*'DAC Adjustment'!$O$5,'Census Tract'!P703)</f>
        <v>14.940792107503125</v>
      </c>
      <c r="V707" s="196">
        <f ca="1">IF($L707=1,'Census Tract'!Q703*'DAC Adjustment'!$O$5,'Census Tract'!Q703)</f>
        <v>32.533469253868695</v>
      </c>
      <c r="W707" s="196">
        <f ca="1">IF($L707=1,'Census Tract'!R703*'DAC Adjustment'!$O$5,'Census Tract'!R703)</f>
        <v>0.41844442138907889</v>
      </c>
      <c r="X707" s="196">
        <f ca="1">IF($L707=1,'Census Tract'!S703*'DAC Adjustment'!$O$5,'Census Tract'!S703)</f>
        <v>2.1677224164821602</v>
      </c>
      <c r="Y707" s="196">
        <f ca="1">IF($L707=1,'Census Tract'!T703*'DAC Adjustment'!$O$5,'Census Tract'!T703)</f>
        <v>9.9888013102078759</v>
      </c>
      <c r="Z707" s="197">
        <f ca="1">IF($L707=1,'Census Tract'!U703*'DAC Adjustment'!$O$5,'Census Tract'!U703)</f>
        <v>21.709813169572932</v>
      </c>
    </row>
    <row r="708" spans="1:26" x14ac:dyDescent="0.25">
      <c r="A708" s="193">
        <v>65</v>
      </c>
      <c r="B708" s="53" t="s">
        <v>59</v>
      </c>
      <c r="C708" s="173">
        <v>41065970500</v>
      </c>
      <c r="D708" s="53">
        <v>3822</v>
      </c>
      <c r="E708" s="173">
        <f t="shared" si="41"/>
        <v>26130</v>
      </c>
      <c r="F708" s="53">
        <v>27879</v>
      </c>
      <c r="G708" s="53">
        <v>202</v>
      </c>
      <c r="H708" s="53">
        <v>10</v>
      </c>
      <c r="I708" s="53">
        <v>47244</v>
      </c>
      <c r="J708" s="194">
        <f t="shared" si="42"/>
        <v>1</v>
      </c>
      <c r="K708" s="172">
        <f>VLOOKUP($C708,'DAC Definition'!$A$6:$D$834,MATCH('DAC Definition'!$A$3,'DAC Definition'!$A$6:$D$6,0),FALSE)</f>
        <v>0</v>
      </c>
      <c r="L708" s="172">
        <f t="shared" si="43"/>
        <v>1</v>
      </c>
      <c r="M708" s="173">
        <f>'Census Tract'!G704</f>
        <v>2701</v>
      </c>
      <c r="N708" s="195">
        <f t="shared" si="40"/>
        <v>19.57035761684422</v>
      </c>
      <c r="O708" s="196">
        <f ca="1">IF($L708=1,'Census Tract'!J704*'DAC Adjustment'!$O$5,'Census Tract'!J704)</f>
        <v>0.92144993019696231</v>
      </c>
      <c r="P708" s="196">
        <f ca="1">IF($L708=1,'Census Tract'!K704*'DAC Adjustment'!$O$5,'Census Tract'!K704)</f>
        <v>4.5792102470599048</v>
      </c>
      <c r="Q708" s="196">
        <f ca="1">IF($L708=1,'Census Tract'!L704*'DAC Adjustment'!$O$5,'Census Tract'!L704)</f>
        <v>21.070706119034238</v>
      </c>
      <c r="R708" s="196">
        <f ca="1">IF($L708=1,'Census Tract'!M704*'DAC Adjustment'!$O$5,'Census Tract'!M704)</f>
        <v>45.764098838720543</v>
      </c>
      <c r="S708" s="196">
        <f ca="1">IF($L708=1,'Census Tract'!N704*'DAC Adjustment'!$O$5,'Census Tract'!N704)</f>
        <v>0.92814871882627337</v>
      </c>
      <c r="T708" s="196">
        <f ca="1">IF($L708=1,'Census Tract'!O704*'DAC Adjustment'!$O$5,'Census Tract'!O704)</f>
        <v>4.4166751660966437</v>
      </c>
      <c r="U708" s="196">
        <f ca="1">IF($L708=1,'Census Tract'!P704*'DAC Adjustment'!$O$5,'Census Tract'!P704)</f>
        <v>20.143529862937662</v>
      </c>
      <c r="V708" s="196">
        <f ca="1">IF($L708=1,'Census Tract'!Q704*'DAC Adjustment'!$O$5,'Census Tract'!Q704)</f>
        <v>43.691670463896344</v>
      </c>
      <c r="W708" s="196">
        <f ca="1">IF($L708=1,'Census Tract'!R704*'DAC Adjustment'!$O$5,'Census Tract'!R704)</f>
        <v>0.38641929050443724</v>
      </c>
      <c r="X708" s="196">
        <f ca="1">IF($L708=1,'Census Tract'!S704*'DAC Adjustment'!$O$5,'Census Tract'!S704)</f>
        <v>1.8355439189354794</v>
      </c>
      <c r="Y708" s="196">
        <f ca="1">IF($L708=1,'Census Tract'!T704*'DAC Adjustment'!$O$5,'Census Tract'!T704)</f>
        <v>8.0538460522173203</v>
      </c>
      <c r="Z708" s="197">
        <f ca="1">IF($L708=1,'Census Tract'!U704*'DAC Adjustment'!$O$5,'Census Tract'!U704)</f>
        <v>17.302105205180347</v>
      </c>
    </row>
    <row r="709" spans="1:26" x14ac:dyDescent="0.25">
      <c r="A709" s="193">
        <v>65</v>
      </c>
      <c r="B709" s="53" t="s">
        <v>59</v>
      </c>
      <c r="C709" s="173">
        <v>41065970100</v>
      </c>
      <c r="D709" s="53">
        <v>3828</v>
      </c>
      <c r="E709" s="173">
        <f t="shared" si="41"/>
        <v>26130</v>
      </c>
      <c r="F709" s="53">
        <v>27879</v>
      </c>
      <c r="G709" s="53">
        <v>202</v>
      </c>
      <c r="H709" s="53">
        <v>10</v>
      </c>
      <c r="I709" s="53">
        <v>60362</v>
      </c>
      <c r="J709" s="194">
        <f t="shared" si="42"/>
        <v>0</v>
      </c>
      <c r="K709" s="172">
        <f>VLOOKUP($C709,'DAC Definition'!$A$6:$D$834,MATCH('DAC Definition'!$A$3,'DAC Definition'!$A$6:$D$6,0),FALSE)</f>
        <v>0</v>
      </c>
      <c r="L709" s="172">
        <f t="shared" si="43"/>
        <v>0</v>
      </c>
      <c r="M709" s="173">
        <f>'Census Tract'!G705</f>
        <v>3384</v>
      </c>
      <c r="N709" s="195">
        <f t="shared" si="40"/>
        <v>24.519100398149146</v>
      </c>
      <c r="O709" s="196">
        <f ca="1">IF($L709=1,'Census Tract'!J705*'DAC Adjustment'!$O$5,'Census Tract'!J705)</f>
        <v>0.97703739881210516</v>
      </c>
      <c r="P709" s="196">
        <f ca="1">IF($L709=1,'Census Tract'!K705*'DAC Adjustment'!$O$5,'Census Tract'!K705)</f>
        <v>4.8554560826162358</v>
      </c>
      <c r="Q709" s="196">
        <f ca="1">IF($L709=1,'Census Tract'!L705*'DAC Adjustment'!$O$5,'Census Tract'!L705)</f>
        <v>22.341819368606412</v>
      </c>
      <c r="R709" s="196">
        <f ca="1">IF($L709=1,'Census Tract'!M705*'DAC Adjustment'!$O$5,'Census Tract'!M705)</f>
        <v>48.524867844752059</v>
      </c>
      <c r="S709" s="196">
        <f ca="1">IF($L709=1,'Census Tract'!N705*'DAC Adjustment'!$O$5,'Census Tract'!N705)</f>
        <v>0.93027923421195369</v>
      </c>
      <c r="T709" s="196">
        <f ca="1">IF($L709=1,'Census Tract'!O705*'DAC Adjustment'!$O$5,'Census Tract'!O705)</f>
        <v>4.4268134060188196</v>
      </c>
      <c r="U709" s="196">
        <f ca="1">IF($L709=1,'Census Tract'!P705*'DAC Adjustment'!$O$5,'Census Tract'!P705)</f>
        <v>20.189768250627484</v>
      </c>
      <c r="V709" s="196">
        <f ca="1">IF($L709=1,'Census Tract'!Q705*'DAC Adjustment'!$O$5,'Census Tract'!Q705)</f>
        <v>43.791962339822348</v>
      </c>
      <c r="W709" s="196">
        <f ca="1">IF($L709=1,'Census Tract'!R705*'DAC Adjustment'!$O$5,'Census Tract'!R705)</f>
        <v>0.38730629516979359</v>
      </c>
      <c r="X709" s="196">
        <f ca="1">IF($L709=1,'Census Tract'!S705*'DAC Adjustment'!$O$5,'Census Tract'!S705)</f>
        <v>1.8397573111225949</v>
      </c>
      <c r="Y709" s="196">
        <f ca="1">IF($L709=1,'Census Tract'!T705*'DAC Adjustment'!$O$5,'Census Tract'!T705)</f>
        <v>8.0723332219780541</v>
      </c>
      <c r="Z709" s="197">
        <f ca="1">IF($L709=1,'Census Tract'!U705*'DAC Adjustment'!$O$5,'Census Tract'!U705)</f>
        <v>17.341821255632812</v>
      </c>
    </row>
    <row r="710" spans="1:26" x14ac:dyDescent="0.25">
      <c r="A710" s="193">
        <v>65</v>
      </c>
      <c r="B710" s="53" t="s">
        <v>59</v>
      </c>
      <c r="C710" s="173">
        <v>41065970800</v>
      </c>
      <c r="D710" s="53">
        <v>4365</v>
      </c>
      <c r="E710" s="173">
        <f t="shared" si="41"/>
        <v>26130</v>
      </c>
      <c r="F710" s="53">
        <v>27879</v>
      </c>
      <c r="G710" s="53">
        <v>202</v>
      </c>
      <c r="H710" s="53">
        <v>10</v>
      </c>
      <c r="I710" s="53">
        <v>51367</v>
      </c>
      <c r="J710" s="194">
        <f t="shared" si="42"/>
        <v>0</v>
      </c>
      <c r="K710" s="172">
        <f>VLOOKUP($C710,'DAC Definition'!$A$6:$D$834,MATCH('DAC Definition'!$A$3,'DAC Definition'!$A$6:$D$6,0),FALSE)</f>
        <v>0</v>
      </c>
      <c r="L710" s="172">
        <f t="shared" si="43"/>
        <v>0</v>
      </c>
      <c r="M710" s="173">
        <f>'Census Tract'!G706</f>
        <v>4182</v>
      </c>
      <c r="N710" s="195">
        <f t="shared" si="40"/>
        <v>30.301086839556657</v>
      </c>
      <c r="O710" s="196">
        <f ca="1">IF($L710=1,'Census Tract'!J706*'DAC Adjustment'!$O$5,'Census Tract'!J706)</f>
        <v>1.5073645872697374</v>
      </c>
      <c r="P710" s="196">
        <f ca="1">IF($L710=1,'Census Tract'!K706*'DAC Adjustment'!$O$5,'Census Tract'!K706)</f>
        <v>7.6037126930571066</v>
      </c>
      <c r="Q710" s="196">
        <f ca="1">IF($L710=1,'Census Tract'!L706*'DAC Adjustment'!$O$5,'Census Tract'!L706)</f>
        <v>35.232258325432454</v>
      </c>
      <c r="R710" s="196">
        <f ca="1">IF($L710=1,'Census Tract'!M706*'DAC Adjustment'!$O$5,'Census Tract'!M706)</f>
        <v>76.641332976224817</v>
      </c>
      <c r="S710" s="196">
        <f ca="1">IF($L710=1,'Census Tract'!N706*'DAC Adjustment'!$O$5,'Census Tract'!N706)</f>
        <v>1.5242708172860238</v>
      </c>
      <c r="T710" s="196">
        <f ca="1">IF($L710=1,'Census Tract'!O706*'DAC Adjustment'!$O$5,'Census Tract'!O706)</f>
        <v>7.9670454337724737</v>
      </c>
      <c r="U710" s="196">
        <f ca="1">IF($L710=1,'Census Tract'!P706*'DAC Adjustment'!$O$5,'Census Tract'!P706)</f>
        <v>37.16977548695899</v>
      </c>
      <c r="V710" s="196">
        <f ca="1">IF($L710=1,'Census Tract'!Q706*'DAC Adjustment'!$O$5,'Census Tract'!Q706)</f>
        <v>80.936923509624549</v>
      </c>
      <c r="W710" s="196">
        <f ca="1">IF($L710=1,'Census Tract'!R706*'DAC Adjustment'!$O$5,'Census Tract'!R706)</f>
        <v>1.0410080727240498</v>
      </c>
      <c r="X710" s="196">
        <f ca="1">IF($L710=1,'Census Tract'!S706*'DAC Adjustment'!$O$5,'Census Tract'!S706)</f>
        <v>5.3928704019800087</v>
      </c>
      <c r="Y710" s="196">
        <f ca="1">IF($L710=1,'Census Tract'!T706*'DAC Adjustment'!$O$5,'Census Tract'!T706)</f>
        <v>24.850188625395202</v>
      </c>
      <c r="Z710" s="197">
        <f ca="1">IF($L710=1,'Census Tract'!U706*'DAC Adjustment'!$O$5,'Census Tract'!U706)</f>
        <v>54.009779104791193</v>
      </c>
    </row>
    <row r="711" spans="1:26" x14ac:dyDescent="0.25">
      <c r="A711" s="193">
        <v>65</v>
      </c>
      <c r="B711" s="53" t="s">
        <v>59</v>
      </c>
      <c r="C711" s="173">
        <v>41065970300</v>
      </c>
      <c r="D711" s="53">
        <v>3039</v>
      </c>
      <c r="E711" s="173">
        <f t="shared" si="41"/>
        <v>26130</v>
      </c>
      <c r="F711" s="53">
        <v>27879</v>
      </c>
      <c r="G711" s="53">
        <v>202</v>
      </c>
      <c r="H711" s="53">
        <v>10</v>
      </c>
      <c r="I711" s="53">
        <v>59563</v>
      </c>
      <c r="J711" s="194">
        <f t="shared" si="42"/>
        <v>0</v>
      </c>
      <c r="K711" s="172">
        <f>VLOOKUP($C711,'DAC Definition'!$A$6:$D$834,MATCH('DAC Definition'!$A$3,'DAC Definition'!$A$6:$D$6,0),FALSE)</f>
        <v>0</v>
      </c>
      <c r="L711" s="172">
        <f t="shared" si="43"/>
        <v>0</v>
      </c>
      <c r="M711" s="173">
        <f>'Census Tract'!G707</f>
        <v>2168</v>
      </c>
      <c r="N711" s="195">
        <f t="shared" si="40"/>
        <v>15.708454392194842</v>
      </c>
      <c r="O711" s="196">
        <f ca="1">IF($L711=1,'Census Tract'!J707*'DAC Adjustment'!$O$5,'Census Tract'!J707)</f>
        <v>0.22184908645502951</v>
      </c>
      <c r="P711" s="196">
        <f ca="1">IF($L711=1,'Census Tract'!K707*'DAC Adjustment'!$O$5,'Census Tract'!K707)</f>
        <v>1.1024946410040966</v>
      </c>
      <c r="Q711" s="196">
        <f ca="1">IF($L711=1,'Census Tract'!L707*'DAC Adjustment'!$O$5,'Census Tract'!L707)</f>
        <v>5.0730015275718303</v>
      </c>
      <c r="R711" s="196">
        <f ca="1">IF($L711=1,'Census Tract'!M707*'DAC Adjustment'!$O$5,'Census Tract'!M707)</f>
        <v>11.018204231278915</v>
      </c>
      <c r="S711" s="196">
        <f ca="1">IF($L711=1,'Census Tract'!N707*'DAC Adjustment'!$O$5,'Census Tract'!N707)</f>
        <v>0.59599449756841483</v>
      </c>
      <c r="T711" s="196">
        <f ca="1">IF($L711=1,'Census Tract'!O707*'DAC Adjustment'!$O$5,'Census Tract'!O707)</f>
        <v>2.8360908582295514</v>
      </c>
      <c r="U711" s="196">
        <f ca="1">IF($L711=1,'Census Tract'!P707*'DAC Adjustment'!$O$5,'Census Tract'!P707)</f>
        <v>12.934816066004842</v>
      </c>
      <c r="V711" s="196">
        <f ca="1">IF($L711=1,'Census Tract'!Q707*'DAC Adjustment'!$O$5,'Census Tract'!Q707)</f>
        <v>28.055843484850726</v>
      </c>
      <c r="W711" s="196">
        <f ca="1">IF($L711=1,'Census Tract'!R707*'DAC Adjustment'!$O$5,'Census Tract'!R707)</f>
        <v>0.24813240187000962</v>
      </c>
      <c r="X711" s="196">
        <f ca="1">IF($L711=1,'Census Tract'!S707*'DAC Adjustment'!$O$5,'Census Tract'!S707)</f>
        <v>1.1786624853764143</v>
      </c>
      <c r="Y711" s="196">
        <f ca="1">IF($L711=1,'Census Tract'!T707*'DAC Adjustment'!$O$5,'Census Tract'!T707)</f>
        <v>5.1716366504871223</v>
      </c>
      <c r="Z711" s="197">
        <f ca="1">IF($L711=1,'Census Tract'!U707*'DAC Adjustment'!$O$5,'Census Tract'!U707)</f>
        <v>11.110244823348681</v>
      </c>
    </row>
    <row r="712" spans="1:26" x14ac:dyDescent="0.25">
      <c r="A712" s="193">
        <v>65</v>
      </c>
      <c r="B712" s="53" t="s">
        <v>59</v>
      </c>
      <c r="C712" s="173">
        <v>41065970400</v>
      </c>
      <c r="D712" s="53">
        <v>3335</v>
      </c>
      <c r="E712" s="173">
        <f t="shared" si="41"/>
        <v>26130</v>
      </c>
      <c r="F712" s="53">
        <v>27879</v>
      </c>
      <c r="G712" s="53">
        <v>202</v>
      </c>
      <c r="H712" s="53">
        <v>10</v>
      </c>
      <c r="I712" s="53">
        <v>39438</v>
      </c>
      <c r="J712" s="194">
        <f t="shared" si="42"/>
        <v>1</v>
      </c>
      <c r="K712" s="172">
        <f>VLOOKUP($C712,'DAC Definition'!$A$6:$D$834,MATCH('DAC Definition'!$A$3,'DAC Definition'!$A$6:$D$6,0),FALSE)</f>
        <v>1</v>
      </c>
      <c r="L712" s="172">
        <f t="shared" si="43"/>
        <v>1</v>
      </c>
      <c r="M712" s="173">
        <f>'Census Tract'!G708</f>
        <v>2059</v>
      </c>
      <c r="N712" s="195">
        <f t="shared" si="40"/>
        <v>14.918684314358478</v>
      </c>
      <c r="O712" s="196">
        <f ca="1">IF($L712=1,'Census Tract'!J708*'DAC Adjustment'!$O$5,'Census Tract'!J708)</f>
        <v>1.6864036086621035</v>
      </c>
      <c r="P712" s="196">
        <f ca="1">IF($L712=1,'Census Tract'!K708*'DAC Adjustment'!$O$5,'Census Tract'!K708)</f>
        <v>8.3807013624859934</v>
      </c>
      <c r="Q712" s="196">
        <f ca="1">IF($L712=1,'Census Tract'!L708*'DAC Adjustment'!$O$5,'Census Tract'!L708)</f>
        <v>38.562827639047711</v>
      </c>
      <c r="R712" s="196">
        <f ca="1">IF($L712=1,'Census Tract'!M708*'DAC Adjustment'!$O$5,'Census Tract'!M708)</f>
        <v>83.755762412712741</v>
      </c>
      <c r="S712" s="196">
        <f ca="1">IF($L712=1,'Census Tract'!N708*'DAC Adjustment'!$O$5,'Census Tract'!N708)</f>
        <v>0.70753728695420093</v>
      </c>
      <c r="T712" s="196">
        <f ca="1">IF($L712=1,'Census Tract'!O708*'DAC Adjustment'!$O$5,'Census Tract'!O708)</f>
        <v>3.3668767741551235</v>
      </c>
      <c r="U712" s="196">
        <f ca="1">IF($L712=1,'Census Tract'!P708*'DAC Adjustment'!$O$5,'Census Tract'!P708)</f>
        <v>15.35561939570109</v>
      </c>
      <c r="V712" s="196">
        <f ca="1">IF($L712=1,'Census Tract'!Q708*'DAC Adjustment'!$O$5,'Census Tract'!Q708)</f>
        <v>33.30660847284804</v>
      </c>
      <c r="W712" s="196">
        <f ca="1">IF($L712=1,'Census Tract'!R708*'DAC Adjustment'!$O$5,'Census Tract'!R708)</f>
        <v>0.29457138805947292</v>
      </c>
      <c r="X712" s="196">
        <f ca="1">IF($L712=1,'Census Tract'!S708*'DAC Adjustment'!$O$5,'Census Tract'!S708)</f>
        <v>1.3992539537534809</v>
      </c>
      <c r="Y712" s="196">
        <f ca="1">IF($L712=1,'Census Tract'!T708*'DAC Adjustment'!$O$5,'Census Tract'!T708)</f>
        <v>6.1395294415088708</v>
      </c>
      <c r="Z712" s="197">
        <f ca="1">IF($L712=1,'Census Tract'!U708*'DAC Adjustment'!$O$5,'Census Tract'!U708)</f>
        <v>13.189572238973096</v>
      </c>
    </row>
    <row r="713" spans="1:26" x14ac:dyDescent="0.25">
      <c r="A713" s="193">
        <v>65</v>
      </c>
      <c r="B713" s="53" t="s">
        <v>59</v>
      </c>
      <c r="C713" s="173">
        <v>41065970600</v>
      </c>
      <c r="D713" s="53">
        <v>2943</v>
      </c>
      <c r="E713" s="173">
        <f t="shared" si="41"/>
        <v>26130</v>
      </c>
      <c r="F713" s="53">
        <v>27879</v>
      </c>
      <c r="G713" s="53">
        <v>202</v>
      </c>
      <c r="H713" s="53">
        <v>10</v>
      </c>
      <c r="I713" s="53">
        <v>65938</v>
      </c>
      <c r="J713" s="194">
        <f t="shared" si="42"/>
        <v>0</v>
      </c>
      <c r="K713" s="172">
        <f>VLOOKUP($C713,'DAC Definition'!$A$6:$D$834,MATCH('DAC Definition'!$A$3,'DAC Definition'!$A$6:$D$6,0),FALSE)</f>
        <v>0</v>
      </c>
      <c r="L713" s="172">
        <f t="shared" si="43"/>
        <v>0</v>
      </c>
      <c r="M713" s="173">
        <f>'Census Tract'!G709</f>
        <v>2535</v>
      </c>
      <c r="N713" s="195">
        <f t="shared" ref="N713:N776" si="44">$M713/$F713*G713</f>
        <v>18.36758850747875</v>
      </c>
      <c r="O713" s="196">
        <f ca="1">IF($L713=1,'Census Tract'!J709*'DAC Adjustment'!$O$5,'Census Tract'!J709)</f>
        <v>0.46250432290335469</v>
      </c>
      <c r="P713" s="196">
        <f ca="1">IF($L713=1,'Census Tract'!K709*'DAC Adjustment'!$O$5,'Census Tract'!K709)</f>
        <v>2.333045382885004</v>
      </c>
      <c r="Q713" s="196">
        <f ca="1">IF($L713=1,'Census Tract'!L709*'DAC Adjustment'!$O$5,'Census Tract'!L709)</f>
        <v>10.810305561626063</v>
      </c>
      <c r="R713" s="196">
        <f ca="1">IF($L713=1,'Census Tract'!M709*'DAC Adjustment'!$O$5,'Census Tract'!M709)</f>
        <v>23.515842228179075</v>
      </c>
      <c r="S713" s="196">
        <f ca="1">IF($L713=1,'Census Tract'!N709*'DAC Adjustment'!$O$5,'Census Tract'!N709)</f>
        <v>0.92396616973220236</v>
      </c>
      <c r="T713" s="196">
        <f ca="1">IF($L713=1,'Census Tract'!O709*'DAC Adjustment'!$O$5,'Census Tract'!O709)</f>
        <v>4.8293783296540456</v>
      </c>
      <c r="U713" s="196">
        <f ca="1">IF($L713=1,'Census Tract'!P709*'DAC Adjustment'!$O$5,'Census Tract'!P709)</f>
        <v>22.531176676097807</v>
      </c>
      <c r="V713" s="196">
        <f ca="1">IF($L713=1,'Census Tract'!Q709*'DAC Adjustment'!$O$5,'Census Tract'!Q709)</f>
        <v>49.061478024126785</v>
      </c>
      <c r="W713" s="196">
        <f ca="1">IF($L713=1,'Census Tract'!R709*'DAC Adjustment'!$O$5,'Census Tract'!R709)</f>
        <v>0.63102713160102009</v>
      </c>
      <c r="X713" s="196">
        <f ca="1">IF($L713=1,'Census Tract'!S709*'DAC Adjustment'!$O$5,'Census Tract'!S709)</f>
        <v>3.2689924603106939</v>
      </c>
      <c r="Y713" s="196">
        <f ca="1">IF($L713=1,'Census Tract'!T709*'DAC Adjustment'!$O$5,'Census Tract'!T709)</f>
        <v>15.063421369052326</v>
      </c>
      <c r="Z713" s="197">
        <f ca="1">IF($L713=1,'Census Tract'!U709*'DAC Adjustment'!$O$5,'Census Tract'!U709)</f>
        <v>32.739069830379165</v>
      </c>
    </row>
    <row r="714" spans="1:26" x14ac:dyDescent="0.25">
      <c r="A714" s="193">
        <v>65</v>
      </c>
      <c r="B714" s="53" t="s">
        <v>59</v>
      </c>
      <c r="C714" s="173">
        <v>41065970200</v>
      </c>
      <c r="D714" s="53">
        <v>2886</v>
      </c>
      <c r="E714" s="173">
        <f t="shared" ref="E714:E777" si="45">SUMIFS($D$9:$D$836,$B$9:$B$836,$B714)</f>
        <v>26130</v>
      </c>
      <c r="F714" s="53">
        <v>27879</v>
      </c>
      <c r="G714" s="53">
        <v>202</v>
      </c>
      <c r="H714" s="53">
        <v>10</v>
      </c>
      <c r="I714" s="53">
        <v>48860</v>
      </c>
      <c r="J714" s="194">
        <f t="shared" ref="J714:J777" si="46">IF(I714&lt;=$C$4, 1, 0)</f>
        <v>0</v>
      </c>
      <c r="K714" s="172">
        <f>VLOOKUP($C714,'DAC Definition'!$A$6:$D$834,MATCH('DAC Definition'!$A$3,'DAC Definition'!$A$6:$D$6,0),FALSE)</f>
        <v>0</v>
      </c>
      <c r="L714" s="172">
        <f t="shared" ref="L714:L777" si="47">IF($ES$4=2,INT(AND(J714=1,K714=1)),IF($ES$4=1,K714,J714))</f>
        <v>0</v>
      </c>
      <c r="M714" s="173">
        <f>'Census Tract'!G710</f>
        <v>2226</v>
      </c>
      <c r="N714" s="195">
        <f t="shared" si="44"/>
        <v>16.12869902076832</v>
      </c>
      <c r="O714" s="196">
        <f ca="1">IF($L714=1,'Census Tract'!J710*'DAC Adjustment'!$O$5,'Census Tract'!J710)</f>
        <v>0.90742786604179115</v>
      </c>
      <c r="P714" s="196">
        <f ca="1">IF($L714=1,'Census Tract'!K710*'DAC Adjustment'!$O$5,'Census Tract'!K710)</f>
        <v>4.5095266128655149</v>
      </c>
      <c r="Q714" s="196">
        <f ca="1">IF($L714=1,'Census Tract'!L710*'DAC Adjustment'!$O$5,'Census Tract'!L710)</f>
        <v>20.750064938961977</v>
      </c>
      <c r="R714" s="196">
        <f ca="1">IF($L714=1,'Census Tract'!M710*'DAC Adjustment'!$O$5,'Census Tract'!M710)</f>
        <v>45.067688639000885</v>
      </c>
      <c r="S714" s="196">
        <f ca="1">IF($L714=1,'Census Tract'!N710*'DAC Adjustment'!$O$5,'Census Tract'!N710)</f>
        <v>0.61193899980963617</v>
      </c>
      <c r="T714" s="196">
        <f ca="1">IF($L714=1,'Census Tract'!O710*'DAC Adjustment'!$O$5,'Census Tract'!O710)</f>
        <v>2.9119641376471317</v>
      </c>
      <c r="U714" s="196">
        <f ca="1">IF($L714=1,'Census Tract'!P710*'DAC Adjustment'!$O$5,'Census Tract'!P710)</f>
        <v>13.280858193231909</v>
      </c>
      <c r="V714" s="196">
        <f ca="1">IF($L714=1,'Census Tract'!Q710*'DAC Adjustment'!$O$5,'Census Tract'!Q710)</f>
        <v>28.806414943393779</v>
      </c>
      <c r="W714" s="196">
        <f ca="1">IF($L714=1,'Census Tract'!R710*'DAC Adjustment'!$O$5,'Census Tract'!R710)</f>
        <v>0.25477063033332165</v>
      </c>
      <c r="X714" s="196">
        <f ca="1">IF($L714=1,'Census Tract'!S710*'DAC Adjustment'!$O$5,'Census Tract'!S710)</f>
        <v>1.2101949688412814</v>
      </c>
      <c r="Y714" s="196">
        <f ca="1">IF($L714=1,'Census Tract'!T710*'DAC Adjustment'!$O$5,'Census Tract'!T710)</f>
        <v>5.3099922435352092</v>
      </c>
      <c r="Z714" s="197">
        <f ca="1">IF($L714=1,'Census Tract'!U710*'DAC Adjustment'!$O$5,'Census Tract'!U710)</f>
        <v>11.407474620283287</v>
      </c>
    </row>
    <row r="715" spans="1:26" x14ac:dyDescent="0.25">
      <c r="A715" s="193">
        <v>67</v>
      </c>
      <c r="B715" s="53" t="s">
        <v>60</v>
      </c>
      <c r="C715" s="173">
        <v>41067032109</v>
      </c>
      <c r="D715" s="53">
        <v>3251</v>
      </c>
      <c r="E715" s="173">
        <f t="shared" si="45"/>
        <v>589481</v>
      </c>
      <c r="F715" s="53">
        <v>492400</v>
      </c>
      <c r="G715" s="53">
        <v>8962</v>
      </c>
      <c r="H715" s="53">
        <v>773</v>
      </c>
      <c r="I715" s="53">
        <v>162250</v>
      </c>
      <c r="J715" s="194">
        <f t="shared" si="46"/>
        <v>0</v>
      </c>
      <c r="K715" s="172">
        <f>VLOOKUP($C715,'DAC Definition'!$A$6:$D$834,MATCH('DAC Definition'!$A$3,'DAC Definition'!$A$6:$D$6,0),FALSE)</f>
        <v>0</v>
      </c>
      <c r="L715" s="172">
        <f t="shared" si="47"/>
        <v>0</v>
      </c>
      <c r="M715" s="173">
        <f>'Census Tract'!G711</f>
        <v>2480</v>
      </c>
      <c r="N715" s="195">
        <f t="shared" si="44"/>
        <v>45.137611697806662</v>
      </c>
      <c r="O715" s="196">
        <f ca="1">IF($L715=1,'Census Tract'!J711*'DAC Adjustment'!$O$5,'Census Tract'!J711)</f>
        <v>0.23236563457140791</v>
      </c>
      <c r="P715" s="196">
        <f ca="1">IF($L715=1,'Census Tract'!K711*'DAC Adjustment'!$O$5,'Census Tract'!K711)</f>
        <v>1.1547573666498889</v>
      </c>
      <c r="Q715" s="196">
        <f ca="1">IF($L715=1,'Census Tract'!L711*'DAC Adjustment'!$O$5,'Census Tract'!L711)</f>
        <v>5.3134824126260254</v>
      </c>
      <c r="R715" s="196">
        <f ca="1">IF($L715=1,'Census Tract'!M711*'DAC Adjustment'!$O$5,'Census Tract'!M711)</f>
        <v>11.54051188106866</v>
      </c>
      <c r="S715" s="196">
        <f ca="1">IF($L715=1,'Census Tract'!N711*'DAC Adjustment'!$O$5,'Census Tract'!N711)</f>
        <v>0.62054865863907238</v>
      </c>
      <c r="T715" s="196">
        <f ca="1">IF($L715=1,'Census Tract'!O711*'DAC Adjustment'!$O$5,'Census Tract'!O711)</f>
        <v>2.9529339365265859</v>
      </c>
      <c r="U715" s="196">
        <f ca="1">IF($L715=1,'Census Tract'!P711*'DAC Adjustment'!$O$5,'Census Tract'!P711)</f>
        <v>13.467712860186326</v>
      </c>
      <c r="V715" s="196">
        <f ca="1">IF($L715=1,'Census Tract'!Q711*'DAC Adjustment'!$O$5,'Census Tract'!Q711)</f>
        <v>29.211706001553083</v>
      </c>
      <c r="W715" s="196">
        <f ca="1">IF($L715=1,'Census Tract'!R711*'DAC Adjustment'!$O$5,'Census Tract'!R711)</f>
        <v>0.25835511866894445</v>
      </c>
      <c r="X715" s="196">
        <f ca="1">IF($L715=1,'Census Tract'!S711*'DAC Adjustment'!$O$5,'Census Tract'!S711)</f>
        <v>1.2272217734771436</v>
      </c>
      <c r="Y715" s="196">
        <f ca="1">IF($L715=1,'Census Tract'!T711*'DAC Adjustment'!$O$5,'Census Tract'!T711)</f>
        <v>5.3847010325125622</v>
      </c>
      <c r="Z715" s="197">
        <f ca="1">IF($L715=1,'Census Tract'!U711*'DAC Adjustment'!$O$5,'Census Tract'!U711)</f>
        <v>11.567971768882483</v>
      </c>
    </row>
    <row r="716" spans="1:26" x14ac:dyDescent="0.25">
      <c r="A716" s="193">
        <v>67</v>
      </c>
      <c r="B716" s="53" t="s">
        <v>60</v>
      </c>
      <c r="C716" s="173">
        <v>41067031807</v>
      </c>
      <c r="D716" s="53">
        <v>3726</v>
      </c>
      <c r="E716" s="173">
        <f t="shared" si="45"/>
        <v>589481</v>
      </c>
      <c r="F716" s="53">
        <v>492400</v>
      </c>
      <c r="G716" s="53">
        <v>8962</v>
      </c>
      <c r="H716" s="53">
        <v>773</v>
      </c>
      <c r="I716" s="53">
        <v>75938</v>
      </c>
      <c r="J716" s="194">
        <f t="shared" si="46"/>
        <v>0</v>
      </c>
      <c r="K716" s="172">
        <f>VLOOKUP($C716,'DAC Definition'!$A$6:$D$834,MATCH('DAC Definition'!$A$3,'DAC Definition'!$A$6:$D$6,0),FALSE)</f>
        <v>0</v>
      </c>
      <c r="L716" s="172">
        <f t="shared" si="47"/>
        <v>0</v>
      </c>
      <c r="M716" s="173">
        <f>'Census Tract'!G712</f>
        <v>2723</v>
      </c>
      <c r="N716" s="195">
        <f t="shared" si="44"/>
        <v>49.560369618196589</v>
      </c>
      <c r="O716" s="196">
        <f ca="1">IF($L716=1,'Census Tract'!J712*'DAC Adjustment'!$O$5,'Census Tract'!J712)</f>
        <v>0.17828052997289054</v>
      </c>
      <c r="P716" s="196">
        <f ca="1">IF($L716=1,'Census Tract'!K712*'DAC Adjustment'!$O$5,'Census Tract'!K712)</f>
        <v>0.88597763475724234</v>
      </c>
      <c r="Q716" s="196">
        <f ca="1">IF($L716=1,'Census Tract'!L712*'DAC Adjustment'!$O$5,'Census Tract'!L712)</f>
        <v>4.0767235752044497</v>
      </c>
      <c r="R716" s="196">
        <f ca="1">IF($L716=1,'Census Tract'!M712*'DAC Adjustment'!$O$5,'Census Tract'!M712)</f>
        <v>8.8543582535785408</v>
      </c>
      <c r="S716" s="196">
        <f ca="1">IF($L716=1,'Census Tract'!N712*'DAC Adjustment'!$O$5,'Census Tract'!N712)</f>
        <v>0.68135241833636861</v>
      </c>
      <c r="T716" s="196">
        <f ca="1">IF($L716=1,'Census Tract'!O712*'DAC Adjustment'!$O$5,'Census Tract'!O712)</f>
        <v>3.242273834339473</v>
      </c>
      <c r="U716" s="196">
        <f ca="1">IF($L716=1,'Census Tract'!P712*'DAC Adjustment'!$O$5,'Census Tract'!P712)</f>
        <v>14.787331499309422</v>
      </c>
      <c r="V716" s="196">
        <f ca="1">IF($L716=1,'Census Tract'!Q712*'DAC Adjustment'!$O$5,'Census Tract'!Q712)</f>
        <v>32.073982033156874</v>
      </c>
      <c r="W716" s="196">
        <f ca="1">IF($L716=1,'Census Tract'!R712*'DAC Adjustment'!$O$5,'Census Tract'!R712)</f>
        <v>0.28366975328045796</v>
      </c>
      <c r="X716" s="196">
        <f ca="1">IF($L716=1,'Census Tract'!S712*'DAC Adjustment'!$O$5,'Census Tract'!S712)</f>
        <v>1.3474697133783315</v>
      </c>
      <c r="Y716" s="196">
        <f ca="1">IF($L716=1,'Census Tract'!T712*'DAC Adjustment'!$O$5,'Census Tract'!T712)</f>
        <v>5.9123148836821402</v>
      </c>
      <c r="Z716" s="197">
        <f ca="1">IF($L716=1,'Census Tract'!U712*'DAC Adjustment'!$O$5,'Census Tract'!U712)</f>
        <v>12.701446422043146</v>
      </c>
    </row>
    <row r="717" spans="1:26" x14ac:dyDescent="0.25">
      <c r="A717" s="193">
        <v>67</v>
      </c>
      <c r="B717" s="53" t="s">
        <v>60</v>
      </c>
      <c r="C717" s="173">
        <v>41067032001</v>
      </c>
      <c r="D717" s="53">
        <v>5181</v>
      </c>
      <c r="E717" s="173">
        <f t="shared" si="45"/>
        <v>589481</v>
      </c>
      <c r="F717" s="53">
        <v>492400</v>
      </c>
      <c r="G717" s="53">
        <v>8962</v>
      </c>
      <c r="H717" s="53">
        <v>773</v>
      </c>
      <c r="I717" s="53">
        <v>87271</v>
      </c>
      <c r="J717" s="194">
        <f t="shared" si="46"/>
        <v>0</v>
      </c>
      <c r="K717" s="172">
        <f>VLOOKUP($C717,'DAC Definition'!$A$6:$D$834,MATCH('DAC Definition'!$A$3,'DAC Definition'!$A$6:$D$6,0),FALSE)</f>
        <v>0</v>
      </c>
      <c r="L717" s="172">
        <f t="shared" si="47"/>
        <v>0</v>
      </c>
      <c r="M717" s="173">
        <f>'Census Tract'!G713</f>
        <v>3788</v>
      </c>
      <c r="N717" s="195">
        <f t="shared" si="44"/>
        <v>68.94406173842404</v>
      </c>
      <c r="O717" s="196">
        <f ca="1">IF($L717=1,'Census Tract'!J713*'DAC Adjustment'!$O$5,'Census Tract'!J713)</f>
        <v>4.2371673148894011</v>
      </c>
      <c r="P717" s="196">
        <f ca="1">IF($L717=1,'Census Tract'!K713*'DAC Adjustment'!$O$5,'Census Tract'!K713)</f>
        <v>21.056901032811876</v>
      </c>
      <c r="Q717" s="196">
        <f ca="1">IF($L717=1,'Census Tract'!L713*'DAC Adjustment'!$O$5,'Census Tract'!L713)</f>
        <v>96.890893735406891</v>
      </c>
      <c r="R717" s="196">
        <f ca="1">IF($L717=1,'Census Tract'!M713*'DAC Adjustment'!$O$5,'Census Tract'!M713)</f>
        <v>210.44023927957312</v>
      </c>
      <c r="S717" s="196">
        <f ca="1">IF($L717=1,'Census Tract'!N713*'DAC Adjustment'!$O$5,'Census Tract'!N713)</f>
        <v>0.94783803182451865</v>
      </c>
      <c r="T717" s="196">
        <f ca="1">IF($L717=1,'Census Tract'!O713*'DAC Adjustment'!$O$5,'Census Tract'!O713)</f>
        <v>4.5103684482107687</v>
      </c>
      <c r="U717" s="196">
        <f ca="1">IF($L717=1,'Census Tract'!P713*'DAC Adjustment'!$O$5,'Census Tract'!P713)</f>
        <v>20.570845288058791</v>
      </c>
      <c r="V717" s="196">
        <f ca="1">IF($L717=1,'Census Tract'!Q713*'DAC Adjustment'!$O$5,'Census Tract'!Q713)</f>
        <v>44.618525134630268</v>
      </c>
      <c r="W717" s="196">
        <f ca="1">IF($L717=1,'Census Tract'!R713*'DAC Adjustment'!$O$5,'Census Tract'!R713)</f>
        <v>0.39461660867659737</v>
      </c>
      <c r="X717" s="196">
        <f ca="1">IF($L717=1,'Census Tract'!S713*'DAC Adjustment'!$O$5,'Census Tract'!S713)</f>
        <v>1.8744822894884758</v>
      </c>
      <c r="Y717" s="196">
        <f ca="1">IF($L717=1,'Census Tract'!T713*'DAC Adjustment'!$O$5,'Census Tract'!T713)</f>
        <v>8.2246965770796709</v>
      </c>
      <c r="Z717" s="197">
        <f ca="1">IF($L717=1,'Census Tract'!U713*'DAC Adjustment'!$O$5,'Census Tract'!U713)</f>
        <v>17.669143976018891</v>
      </c>
    </row>
    <row r="718" spans="1:26" x14ac:dyDescent="0.25">
      <c r="A718" s="193">
        <v>67</v>
      </c>
      <c r="B718" s="53" t="s">
        <v>60</v>
      </c>
      <c r="C718" s="173">
        <v>41067030501</v>
      </c>
      <c r="D718" s="53">
        <v>5258</v>
      </c>
      <c r="E718" s="173">
        <f t="shared" si="45"/>
        <v>589481</v>
      </c>
      <c r="F718" s="53">
        <v>492400</v>
      </c>
      <c r="G718" s="53">
        <v>8962</v>
      </c>
      <c r="H718" s="53">
        <v>773</v>
      </c>
      <c r="I718" s="53">
        <v>72860</v>
      </c>
      <c r="J718" s="194">
        <f t="shared" si="46"/>
        <v>0</v>
      </c>
      <c r="K718" s="172">
        <f>VLOOKUP($C718,'DAC Definition'!$A$6:$D$834,MATCH('DAC Definition'!$A$3,'DAC Definition'!$A$6:$D$6,0),FALSE)</f>
        <v>0</v>
      </c>
      <c r="L718" s="172">
        <f t="shared" si="47"/>
        <v>0</v>
      </c>
      <c r="M718" s="173">
        <f>'Census Tract'!G714</f>
        <v>3610</v>
      </c>
      <c r="N718" s="195">
        <f t="shared" si="44"/>
        <v>65.704346060113735</v>
      </c>
      <c r="O718" s="196">
        <f ca="1">IF($L718=1,'Census Tract'!J714*'DAC Adjustment'!$O$5,'Census Tract'!J714)</f>
        <v>0.58492039047285438</v>
      </c>
      <c r="P718" s="196">
        <f ca="1">IF($L718=1,'Census Tract'!K714*'DAC Adjustment'!$O$5,'Census Tract'!K714)</f>
        <v>2.9068030263945484</v>
      </c>
      <c r="Q718" s="196">
        <f ca="1">IF($L718=1,'Census Tract'!L714*'DAC Adjustment'!$O$5,'Census Tract'!L714)</f>
        <v>13.375317797299994</v>
      </c>
      <c r="R718" s="196">
        <f ca="1">IF($L718=1,'Census Tract'!M714*'DAC Adjustment'!$O$5,'Census Tract'!M714)</f>
        <v>29.050254045448696</v>
      </c>
      <c r="S718" s="196">
        <f ca="1">IF($L718=1,'Census Tract'!N714*'DAC Adjustment'!$O$5,'Census Tract'!N714)</f>
        <v>0.90329865229316586</v>
      </c>
      <c r="T718" s="196">
        <f ca="1">IF($L718=1,'Census Tract'!O714*'DAC Adjustment'!$O$5,'Census Tract'!O714)</f>
        <v>4.2984239963149093</v>
      </c>
      <c r="U718" s="196">
        <f ca="1">IF($L718=1,'Census Tract'!P714*'DAC Adjustment'!$O$5,'Census Tract'!P714)</f>
        <v>19.604211058577675</v>
      </c>
      <c r="V718" s="196">
        <f ca="1">IF($L718=1,'Census Tract'!Q714*'DAC Adjustment'!$O$5,'Census Tract'!Q714)</f>
        <v>42.521878494196223</v>
      </c>
      <c r="W718" s="196">
        <f ca="1">IF($L718=1,'Census Tract'!R714*'DAC Adjustment'!$O$5,'Census Tract'!R714)</f>
        <v>0.37607337838503607</v>
      </c>
      <c r="X718" s="196">
        <f ca="1">IF($L718=1,'Census Tract'!S714*'DAC Adjustment'!$O$5,'Census Tract'!S714)</f>
        <v>1.7863994363921325</v>
      </c>
      <c r="Y718" s="196">
        <f ca="1">IF($L718=1,'Census Tract'!T714*'DAC Adjustment'!$O$5,'Census Tract'!T714)</f>
        <v>7.8382140029719158</v>
      </c>
      <c r="Z718" s="197">
        <f ca="1">IF($L718=1,'Census Tract'!U714*'DAC Adjustment'!$O$5,'Census Tract'!U714)</f>
        <v>16.838862131316841</v>
      </c>
    </row>
    <row r="719" spans="1:26" x14ac:dyDescent="0.25">
      <c r="A719" s="193">
        <v>67</v>
      </c>
      <c r="B719" s="53" t="s">
        <v>60</v>
      </c>
      <c r="C719" s="173">
        <v>41067033500</v>
      </c>
      <c r="D719" s="53">
        <v>4311</v>
      </c>
      <c r="E719" s="173">
        <f t="shared" si="45"/>
        <v>589481</v>
      </c>
      <c r="F719" s="53">
        <v>492400</v>
      </c>
      <c r="G719" s="53">
        <v>8962</v>
      </c>
      <c r="H719" s="53">
        <v>773</v>
      </c>
      <c r="I719" s="53">
        <v>102778</v>
      </c>
      <c r="J719" s="194">
        <f t="shared" si="46"/>
        <v>0</v>
      </c>
      <c r="K719" s="172">
        <f>VLOOKUP($C719,'DAC Definition'!$A$6:$D$834,MATCH('DAC Definition'!$A$3,'DAC Definition'!$A$6:$D$6,0),FALSE)</f>
        <v>0</v>
      </c>
      <c r="L719" s="172">
        <f t="shared" si="47"/>
        <v>0</v>
      </c>
      <c r="M719" s="173">
        <f>'Census Tract'!G715</f>
        <v>3432</v>
      </c>
      <c r="N719" s="195">
        <f t="shared" si="44"/>
        <v>62.46463038180341</v>
      </c>
      <c r="O719" s="196">
        <f ca="1">IF($L719=1,'Census Tract'!J715*'DAC Adjustment'!$O$5,'Census Tract'!J715)</f>
        <v>1.4213172713807412</v>
      </c>
      <c r="P719" s="196">
        <f ca="1">IF($L719=1,'Census Tract'!K715*'DAC Adjustment'!$O$5,'Census Tract'!K715)</f>
        <v>7.1696577381017566</v>
      </c>
      <c r="Q719" s="196">
        <f ca="1">IF($L719=1,'Census Tract'!L715*'DAC Adjustment'!$O$5,'Census Tract'!L715)</f>
        <v>33.221038686060162</v>
      </c>
      <c r="R719" s="196">
        <f ca="1">IF($L719=1,'Census Tract'!M715*'DAC Adjustment'!$O$5,'Census Tract'!M715)</f>
        <v>72.266292561679876</v>
      </c>
      <c r="S719" s="196">
        <f ca="1">IF($L719=1,'Census Tract'!N715*'DAC Adjustment'!$O$5,'Census Tract'!N715)</f>
        <v>1.138587925033353</v>
      </c>
      <c r="T719" s="196">
        <f ca="1">IF($L719=1,'Census Tract'!O715*'DAC Adjustment'!$O$5,'Census Tract'!O715)</f>
        <v>5.9511614512418216</v>
      </c>
      <c r="U719" s="196">
        <f ca="1">IF($L719=1,'Census Tract'!P715*'DAC Adjustment'!$O$5,'Census Tract'!P715)</f>
        <v>27.764788950696573</v>
      </c>
      <c r="V719" s="196">
        <f ca="1">IF($L719=1,'Census Tract'!Q715*'DAC Adjustment'!$O$5,'Census Tract'!Q715)</f>
        <v>60.457631775360767</v>
      </c>
      <c r="W719" s="196">
        <f ca="1">IF($L719=1,'Census Tract'!R715*'DAC Adjustment'!$O$5,'Census Tract'!R715)</f>
        <v>0.77760408978782714</v>
      </c>
      <c r="X719" s="196">
        <f ca="1">IF($L719=1,'Census Tract'!S715*'DAC Adjustment'!$O$5,'Census Tract'!S715)</f>
        <v>4.0283242658263179</v>
      </c>
      <c r="Y719" s="196">
        <f ca="1">IF($L719=1,'Census Tract'!T715*'DAC Adjustment'!$O$5,'Census Tract'!T715)</f>
        <v>18.562400055689622</v>
      </c>
      <c r="Z719" s="197">
        <f ca="1">IF($L719=1,'Census Tract'!U715*'DAC Adjustment'!$O$5,'Census Tract'!U715)</f>
        <v>40.343803492824243</v>
      </c>
    </row>
    <row r="720" spans="1:26" x14ac:dyDescent="0.25">
      <c r="A720" s="193">
        <v>67</v>
      </c>
      <c r="B720" s="53" t="s">
        <v>60</v>
      </c>
      <c r="C720" s="173">
        <v>41067032107</v>
      </c>
      <c r="D720" s="53">
        <v>2085</v>
      </c>
      <c r="E720" s="173">
        <f t="shared" si="45"/>
        <v>589481</v>
      </c>
      <c r="F720" s="53">
        <v>492400</v>
      </c>
      <c r="G720" s="53">
        <v>8962</v>
      </c>
      <c r="H720" s="53">
        <v>773</v>
      </c>
      <c r="I720" s="53">
        <v>99861</v>
      </c>
      <c r="J720" s="194">
        <f t="shared" si="46"/>
        <v>0</v>
      </c>
      <c r="K720" s="172">
        <f>VLOOKUP($C720,'DAC Definition'!$A$6:$D$834,MATCH('DAC Definition'!$A$3,'DAC Definition'!$A$6:$D$6,0),FALSE)</f>
        <v>0</v>
      </c>
      <c r="L720" s="172">
        <f t="shared" si="47"/>
        <v>0</v>
      </c>
      <c r="M720" s="173">
        <f>'Census Tract'!G716</f>
        <v>1737</v>
      </c>
      <c r="N720" s="195">
        <f t="shared" si="44"/>
        <v>31.61452883834281</v>
      </c>
      <c r="O720" s="196">
        <f ca="1">IF($L720=1,'Census Tract'!J716*'DAC Adjustment'!$O$5,'Census Tract'!J716)</f>
        <v>1.0721871198650523</v>
      </c>
      <c r="P720" s="196">
        <f ca="1">IF($L720=1,'Census Tract'!K716*'DAC Adjustment'!$O$5,'Census Tract'!K716)</f>
        <v>5.3283093146495952</v>
      </c>
      <c r="Q720" s="196">
        <f ca="1">IF($L720=1,'Census Tract'!L716*'DAC Adjustment'!$O$5,'Census Tract'!L716)</f>
        <v>24.517598804811033</v>
      </c>
      <c r="R720" s="196">
        <f ca="1">IF($L720=1,'Census Tract'!M716*'DAC Adjustment'!$O$5,'Census Tract'!M716)</f>
        <v>53.250508485706902</v>
      </c>
      <c r="S720" s="196">
        <f ca="1">IF($L720=1,'Census Tract'!N716*'DAC Adjustment'!$O$5,'Census Tract'!N716)</f>
        <v>0.43463428228067286</v>
      </c>
      <c r="T720" s="196">
        <f ca="1">IF($L720=1,'Census Tract'!O716*'DAC Adjustment'!$O$5,'Census Tract'!O716)</f>
        <v>2.0682444547365644</v>
      </c>
      <c r="U720" s="196">
        <f ca="1">IF($L720=1,'Census Tract'!P716*'DAC Adjustment'!$O$5,'Census Tract'!P716)</f>
        <v>9.432829531509535</v>
      </c>
      <c r="V720" s="196">
        <f ca="1">IF($L720=1,'Census Tract'!Q716*'DAC Adjustment'!$O$5,'Census Tract'!Q716)</f>
        <v>20.45997311479746</v>
      </c>
      <c r="W720" s="196">
        <f ca="1">IF($L720=1,'Census Tract'!R716*'DAC Adjustment'!$O$5,'Census Tract'!R716)</f>
        <v>0.18095275851933729</v>
      </c>
      <c r="X720" s="196">
        <f ca="1">IF($L720=1,'Census Tract'!S716*'DAC Adjustment'!$O$5,'Census Tract'!S716)</f>
        <v>0.85955008892330587</v>
      </c>
      <c r="Y720" s="196">
        <f ca="1">IF($L720=1,'Census Tract'!T716*'DAC Adjustment'!$O$5,'Census Tract'!T716)</f>
        <v>3.7714619731751293</v>
      </c>
      <c r="Z720" s="197">
        <f ca="1">IF($L720=1,'Census Tract'!U716*'DAC Adjustment'!$O$5,'Census Tract'!U716)</f>
        <v>8.102244742963256</v>
      </c>
    </row>
    <row r="721" spans="1:26" x14ac:dyDescent="0.25">
      <c r="A721" s="193">
        <v>67</v>
      </c>
      <c r="B721" s="53" t="s">
        <v>60</v>
      </c>
      <c r="C721" s="173">
        <v>41067033600</v>
      </c>
      <c r="D721" s="53">
        <v>2360</v>
      </c>
      <c r="E721" s="173">
        <f t="shared" si="45"/>
        <v>589481</v>
      </c>
      <c r="F721" s="53">
        <v>492400</v>
      </c>
      <c r="G721" s="53">
        <v>8962</v>
      </c>
      <c r="H721" s="53">
        <v>773</v>
      </c>
      <c r="I721" s="53">
        <v>78274</v>
      </c>
      <c r="J721" s="194">
        <f t="shared" si="46"/>
        <v>0</v>
      </c>
      <c r="K721" s="172">
        <f>VLOOKUP($C721,'DAC Definition'!$A$6:$D$834,MATCH('DAC Definition'!$A$3,'DAC Definition'!$A$6:$D$6,0),FALSE)</f>
        <v>0</v>
      </c>
      <c r="L721" s="172">
        <f t="shared" si="47"/>
        <v>0</v>
      </c>
      <c r="M721" s="173">
        <f>'Census Tract'!G717</f>
        <v>2164</v>
      </c>
      <c r="N721" s="195">
        <f t="shared" si="44"/>
        <v>39.386206336311943</v>
      </c>
      <c r="O721" s="196">
        <f ca="1">IF($L721=1,'Census Tract'!J717*'DAC Adjustment'!$O$5,'Census Tract'!J717)</f>
        <v>0.99569036957267054</v>
      </c>
      <c r="P721" s="196">
        <f ca="1">IF($L721=1,'Census Tract'!K717*'DAC Adjustment'!$O$5,'Census Tract'!K717)</f>
        <v>5.022635907340474</v>
      </c>
      <c r="Q721" s="196">
        <f ca="1">IF($L721=1,'Census Tract'!L717*'DAC Adjustment'!$O$5,'Census Tract'!L717)</f>
        <v>23.272684398450792</v>
      </c>
      <c r="R721" s="196">
        <f ca="1">IF($L721=1,'Census Tract'!M717*'DAC Adjustment'!$O$5,'Census Tract'!M717)</f>
        <v>50.625467654020063</v>
      </c>
      <c r="S721" s="196">
        <f ca="1">IF($L721=1,'Census Tract'!N717*'DAC Adjustment'!$O$5,'Census Tract'!N717)</f>
        <v>0.71792082452569217</v>
      </c>
      <c r="T721" s="196">
        <f ca="1">IF($L721=1,'Census Tract'!O717*'DAC Adjustment'!$O$5,'Census Tract'!O717)</f>
        <v>3.7524223136618007</v>
      </c>
      <c r="U721" s="196">
        <f ca="1">IF($L721=1,'Census Tract'!P717*'DAC Adjustment'!$O$5,'Census Tract'!P717)</f>
        <v>17.506702590124526</v>
      </c>
      <c r="V721" s="196">
        <f ca="1">IF($L721=1,'Census Tract'!Q717*'DAC Adjustment'!$O$5,'Census Tract'!Q717)</f>
        <v>38.120721201014184</v>
      </c>
      <c r="W721" s="196">
        <f ca="1">IF($L721=1,'Census Tract'!R717*'DAC Adjustment'!$O$5,'Census Tract'!R717)</f>
        <v>0.49030747386388623</v>
      </c>
      <c r="X721" s="196">
        <f ca="1">IF($L721=1,'Census Tract'!S717*'DAC Adjustment'!$O$5,'Census Tract'!S717)</f>
        <v>2.5400039951189246</v>
      </c>
      <c r="Y721" s="196">
        <f ca="1">IF($L721=1,'Census Tract'!T717*'DAC Adjustment'!$O$5,'Census Tract'!T717)</f>
        <v>11.704263904578188</v>
      </c>
      <c r="Z721" s="197">
        <f ca="1">IF($L721=1,'Census Tract'!U717*'DAC Adjustment'!$O$5,'Census Tract'!U717)</f>
        <v>25.438225745475425</v>
      </c>
    </row>
    <row r="722" spans="1:26" x14ac:dyDescent="0.25">
      <c r="A722" s="193">
        <v>67</v>
      </c>
      <c r="B722" s="53" t="s">
        <v>60</v>
      </c>
      <c r="C722" s="173">
        <v>41067031507</v>
      </c>
      <c r="D722" s="53">
        <v>5885</v>
      </c>
      <c r="E722" s="173">
        <f t="shared" si="45"/>
        <v>589481</v>
      </c>
      <c r="F722" s="53">
        <v>492400</v>
      </c>
      <c r="G722" s="53">
        <v>8962</v>
      </c>
      <c r="H722" s="53">
        <v>773</v>
      </c>
      <c r="I722" s="53">
        <v>86667</v>
      </c>
      <c r="J722" s="194">
        <f t="shared" si="46"/>
        <v>0</v>
      </c>
      <c r="K722" s="172">
        <f>VLOOKUP($C722,'DAC Definition'!$A$6:$D$834,MATCH('DAC Definition'!$A$3,'DAC Definition'!$A$6:$D$6,0),FALSE)</f>
        <v>0</v>
      </c>
      <c r="L722" s="172">
        <f t="shared" si="47"/>
        <v>0</v>
      </c>
      <c r="M722" s="173">
        <f>'Census Tract'!G718</f>
        <v>4253</v>
      </c>
      <c r="N722" s="195">
        <f t="shared" si="44"/>
        <v>77.407363931762788</v>
      </c>
      <c r="O722" s="196">
        <f ca="1">IF($L722=1,'Census Tract'!J718*'DAC Adjustment'!$O$5,'Census Tract'!J718)</f>
        <v>2.691735529787322</v>
      </c>
      <c r="P722" s="196">
        <f ca="1">IF($L722=1,'Census Tract'!K718*'DAC Adjustment'!$O$5,'Census Tract'!K718)</f>
        <v>13.376769064101623</v>
      </c>
      <c r="Q722" s="196">
        <f ca="1">IF($L722=1,'Census Tract'!L718*'DAC Adjustment'!$O$5,'Census Tract'!L718)</f>
        <v>61.551655103157074</v>
      </c>
      <c r="R722" s="196">
        <f ca="1">IF($L722=1,'Census Tract'!M718*'DAC Adjustment'!$O$5,'Census Tract'!M718)</f>
        <v>133.68588655332769</v>
      </c>
      <c r="S722" s="196">
        <f ca="1">IF($L722=1,'Census Tract'!N718*'DAC Adjustment'!$O$5,'Census Tract'!N718)</f>
        <v>1.0641909053193448</v>
      </c>
      <c r="T722" s="196">
        <f ca="1">IF($L722=1,'Census Tract'!O718*'DAC Adjustment'!$O$5,'Census Tract'!O718)</f>
        <v>5.0640435613095036</v>
      </c>
      <c r="U722" s="196">
        <f ca="1">IF($L722=1,'Census Tract'!P718*'DAC Adjustment'!$O$5,'Census Tract'!P718)</f>
        <v>23.096041449343726</v>
      </c>
      <c r="V722" s="196">
        <f ca="1">IF($L722=1,'Census Tract'!Q718*'DAC Adjustment'!$O$5,'Census Tract'!Q718)</f>
        <v>50.095720009921472</v>
      </c>
      <c r="W722" s="196">
        <f ca="1">IF($L722=1,'Census Tract'!R718*'DAC Adjustment'!$O$5,'Census Tract'!R718)</f>
        <v>0.44305819342702446</v>
      </c>
      <c r="X722" s="196">
        <f ca="1">IF($L722=1,'Census Tract'!S718*'DAC Adjustment'!$O$5,'Census Tract'!S718)</f>
        <v>2.1045863720154405</v>
      </c>
      <c r="Y722" s="196">
        <f ca="1">IF($L722=1,'Census Tract'!T718*'DAC Adjustment'!$O$5,'Census Tract'!T718)</f>
        <v>9.2343280206757772</v>
      </c>
      <c r="Z722" s="197">
        <f ca="1">IF($L722=1,'Census Tract'!U718*'DAC Adjustment'!$O$5,'Census Tract'!U718)</f>
        <v>19.838138682684356</v>
      </c>
    </row>
    <row r="723" spans="1:26" x14ac:dyDescent="0.25">
      <c r="A723" s="193">
        <v>67</v>
      </c>
      <c r="B723" s="53" t="s">
        <v>60</v>
      </c>
      <c r="C723" s="173">
        <v>41067030101</v>
      </c>
      <c r="D723" s="53">
        <v>8518</v>
      </c>
      <c r="E723" s="173">
        <f t="shared" si="45"/>
        <v>589481</v>
      </c>
      <c r="F723" s="53">
        <v>492400</v>
      </c>
      <c r="G723" s="53">
        <v>8962</v>
      </c>
      <c r="H723" s="53">
        <v>773</v>
      </c>
      <c r="I723" s="53">
        <v>91862</v>
      </c>
      <c r="J723" s="194">
        <f t="shared" si="46"/>
        <v>0</v>
      </c>
      <c r="K723" s="172">
        <f>VLOOKUP($C723,'DAC Definition'!$A$6:$D$834,MATCH('DAC Definition'!$A$3,'DAC Definition'!$A$6:$D$6,0),FALSE)</f>
        <v>0</v>
      </c>
      <c r="L723" s="172">
        <f t="shared" si="47"/>
        <v>0</v>
      </c>
      <c r="M723" s="173">
        <f>'Census Tract'!G719</f>
        <v>6669</v>
      </c>
      <c r="N723" s="195">
        <f t="shared" si="44"/>
        <v>121.38013403736799</v>
      </c>
      <c r="O723" s="196">
        <f ca="1">IF($L723=1,'Census Tract'!J719*'DAC Adjustment'!$O$5,'Census Tract'!J719)</f>
        <v>4.8245916453899653</v>
      </c>
      <c r="P723" s="196">
        <f ca="1">IF($L723=1,'Census Tract'!K719*'DAC Adjustment'!$O$5,'Census Tract'!K719)</f>
        <v>23.976147565312566</v>
      </c>
      <c r="Q723" s="196">
        <f ca="1">IF($L723=1,'Census Tract'!L719*'DAC Adjustment'!$O$5,'Census Tract'!L719)</f>
        <v>110.32346888629122</v>
      </c>
      <c r="R723" s="196">
        <f ca="1">IF($L723=1,'Census Tract'!M719*'DAC Adjustment'!$O$5,'Census Tract'!M719)</f>
        <v>239.6148522892575</v>
      </c>
      <c r="S723" s="196">
        <f ca="1">IF($L723=1,'Census Tract'!N719*'DAC Adjustment'!$O$5,'Census Tract'!N719)</f>
        <v>1.6687254050257958</v>
      </c>
      <c r="T723" s="196">
        <f ca="1">IF($L723=1,'Census Tract'!O719*'DAC Adjustment'!$O$5,'Census Tract'!O719)</f>
        <v>7.9407727510870165</v>
      </c>
      <c r="U723" s="196">
        <f ca="1">IF($L723=1,'Census Tract'!P719*'DAC Adjustment'!$O$5,'Census Tract'!P719)</f>
        <v>36.216200429267182</v>
      </c>
      <c r="V723" s="196">
        <f ca="1">IF($L723=1,'Census Tract'!Q719*'DAC Adjustment'!$O$5,'Census Tract'!Q719)</f>
        <v>78.553575534015124</v>
      </c>
      <c r="W723" s="196">
        <f ca="1">IF($L723=1,'Census Tract'!R719*'DAC Adjustment'!$O$5,'Census Tract'!R719)</f>
        <v>0.69474608322709286</v>
      </c>
      <c r="X723" s="196">
        <f ca="1">IF($L723=1,'Census Tract'!S719*'DAC Adjustment'!$O$5,'Census Tract'!S719)</f>
        <v>3.3001379061770448</v>
      </c>
      <c r="Y723" s="196">
        <f ca="1">IF($L723=1,'Census Tract'!T719*'DAC Adjustment'!$O$5,'Census Tract'!T719)</f>
        <v>14.480069026542854</v>
      </c>
      <c r="Z723" s="197">
        <f ca="1">IF($L723=1,'Census Tract'!U719*'DAC Adjustment'!$O$5,'Census Tract'!U719)</f>
        <v>31.107582147853741</v>
      </c>
    </row>
    <row r="724" spans="1:26" x14ac:dyDescent="0.25">
      <c r="A724" s="193">
        <v>67</v>
      </c>
      <c r="B724" s="53" t="s">
        <v>60</v>
      </c>
      <c r="C724" s="173">
        <v>41067032406</v>
      </c>
      <c r="D724" s="53">
        <v>9135</v>
      </c>
      <c r="E724" s="173">
        <f t="shared" si="45"/>
        <v>589481</v>
      </c>
      <c r="F724" s="53">
        <v>492400</v>
      </c>
      <c r="G724" s="53">
        <v>8962</v>
      </c>
      <c r="H724" s="53">
        <v>773</v>
      </c>
      <c r="I724" s="53">
        <v>85334</v>
      </c>
      <c r="J724" s="194">
        <f t="shared" si="46"/>
        <v>0</v>
      </c>
      <c r="K724" s="172">
        <f>VLOOKUP($C724,'DAC Definition'!$A$6:$D$834,MATCH('DAC Definition'!$A$3,'DAC Definition'!$A$6:$D$6,0),FALSE)</f>
        <v>0</v>
      </c>
      <c r="L724" s="172">
        <f t="shared" si="47"/>
        <v>0</v>
      </c>
      <c r="M724" s="173">
        <f>'Census Tract'!G720</f>
        <v>6292</v>
      </c>
      <c r="N724" s="195">
        <f t="shared" si="44"/>
        <v>114.51848903330625</v>
      </c>
      <c r="O724" s="196">
        <f ca="1">IF($L724=1,'Census Tract'!J720*'DAC Adjustment'!$O$5,'Census Tract'!J720)</f>
        <v>1.0075854671501567</v>
      </c>
      <c r="P724" s="196">
        <f ca="1">IF($L724=1,'Census Tract'!K720*'DAC Adjustment'!$O$5,'Census Tract'!K720)</f>
        <v>5.0072668571111567</v>
      </c>
      <c r="Q724" s="196">
        <f ca="1">IF($L724=1,'Census Tract'!L720*'DAC Adjustment'!$O$5,'Census Tract'!L720)</f>
        <v>23.040359082335264</v>
      </c>
      <c r="R724" s="196">
        <f ca="1">IF($L724=1,'Census Tract'!M720*'DAC Adjustment'!$O$5,'Census Tract'!M720)</f>
        <v>50.042047208427036</v>
      </c>
      <c r="S724" s="196">
        <f ca="1">IF($L724=1,'Census Tract'!N720*'DAC Adjustment'!$O$5,'Census Tract'!N720)</f>
        <v>1.574392000063324</v>
      </c>
      <c r="T724" s="196">
        <f ca="1">IF($L724=1,'Census Tract'!O720*'DAC Adjustment'!$O$5,'Census Tract'!O720)</f>
        <v>7.4918791647682568</v>
      </c>
      <c r="U724" s="196">
        <f ca="1">IF($L724=1,'Census Tract'!P720*'DAC Adjustment'!$O$5,'Census Tract'!P720)</f>
        <v>34.16889085334369</v>
      </c>
      <c r="V724" s="196">
        <f ca="1">IF($L724=1,'Census Tract'!Q720*'DAC Adjustment'!$O$5,'Census Tract'!Q720)</f>
        <v>74.112925065230641</v>
      </c>
      <c r="W724" s="196">
        <f ca="1">IF($L724=1,'Census Tract'!R720*'DAC Adjustment'!$O$5,'Census Tract'!R720)</f>
        <v>0.65547193817137028</v>
      </c>
      <c r="X724" s="196">
        <f ca="1">IF($L724=1,'Census Tract'!S720*'DAC Adjustment'!$O$5,'Census Tract'!S720)</f>
        <v>3.1135804027089464</v>
      </c>
      <c r="Y724" s="196">
        <f ca="1">IF($L724=1,'Census Tract'!T720*'DAC Adjustment'!$O$5,'Census Tract'!T720)</f>
        <v>13.661507619584292</v>
      </c>
      <c r="Z724" s="197">
        <f ca="1">IF($L724=1,'Census Tract'!U720*'DAC Adjustment'!$O$5,'Census Tract'!U720)</f>
        <v>29.349063858793784</v>
      </c>
    </row>
    <row r="725" spans="1:26" x14ac:dyDescent="0.25">
      <c r="A725" s="193">
        <v>67</v>
      </c>
      <c r="B725" s="53" t="s">
        <v>60</v>
      </c>
      <c r="C725" s="173">
        <v>41067032300</v>
      </c>
      <c r="D725" s="53">
        <v>6280</v>
      </c>
      <c r="E725" s="173">
        <f t="shared" si="45"/>
        <v>589481</v>
      </c>
      <c r="F725" s="53">
        <v>492400</v>
      </c>
      <c r="G725" s="53">
        <v>8962</v>
      </c>
      <c r="H725" s="53">
        <v>773</v>
      </c>
      <c r="I725" s="53">
        <v>87819</v>
      </c>
      <c r="J725" s="194">
        <f t="shared" si="46"/>
        <v>0</v>
      </c>
      <c r="K725" s="172">
        <f>VLOOKUP($C725,'DAC Definition'!$A$6:$D$834,MATCH('DAC Definition'!$A$3,'DAC Definition'!$A$6:$D$6,0),FALSE)</f>
        <v>0</v>
      </c>
      <c r="L725" s="172">
        <f t="shared" si="47"/>
        <v>0</v>
      </c>
      <c r="M725" s="173">
        <f>'Census Tract'!G721</f>
        <v>4542</v>
      </c>
      <c r="N725" s="195">
        <f t="shared" si="44"/>
        <v>82.667351746547524</v>
      </c>
      <c r="O725" s="196">
        <f ca="1">IF($L725=1,'Census Tract'!J721*'DAC Adjustment'!$O$5,'Census Tract'!J721)</f>
        <v>4.1502464324317643</v>
      </c>
      <c r="P725" s="196">
        <f ca="1">IF($L725=1,'Census Tract'!K721*'DAC Adjustment'!$O$5,'Census Tract'!K721)</f>
        <v>20.935400595257128</v>
      </c>
      <c r="Q725" s="196">
        <f ca="1">IF($L725=1,'Census Tract'!L721*'DAC Adjustment'!$O$5,'Census Tract'!L721)</f>
        <v>97.005432963295661</v>
      </c>
      <c r="R725" s="196">
        <f ca="1">IF($L725=1,'Census Tract'!M721*'DAC Adjustment'!$O$5,'Census Tract'!M721)</f>
        <v>211.01757428010524</v>
      </c>
      <c r="S725" s="196">
        <f ca="1">IF($L725=1,'Census Tract'!N721*'DAC Adjustment'!$O$5,'Census Tract'!N721)</f>
        <v>1.5068375161717626</v>
      </c>
      <c r="T725" s="196">
        <f ca="1">IF($L725=1,'Census Tract'!O721*'DAC Adjustment'!$O$5,'Census Tract'!O721)</f>
        <v>7.8759252073252775</v>
      </c>
      <c r="U725" s="196">
        <f ca="1">IF($L725=1,'Census Tract'!P721*'DAC Adjustment'!$O$5,'Census Tract'!P721)</f>
        <v>36.74465950293235</v>
      </c>
      <c r="V725" s="196">
        <f ca="1">IF($L725=1,'Census Tract'!Q721*'DAC Adjustment'!$O$5,'Census Tract'!Q721)</f>
        <v>80.011236457951213</v>
      </c>
      <c r="W725" s="196">
        <f ca="1">IF($L725=1,'Census Tract'!R721*'DAC Adjustment'!$O$5,'Census Tract'!R721)</f>
        <v>1.0291019160303934</v>
      </c>
      <c r="X725" s="196">
        <f ca="1">IF($L725=1,'Census Tract'!S721*'DAC Adjustment'!$O$5,'Census Tract'!S721)</f>
        <v>5.3311913797736405</v>
      </c>
      <c r="Y725" s="196">
        <f ca="1">IF($L725=1,'Census Tract'!T721*'DAC Adjustment'!$O$5,'Census Tract'!T721)</f>
        <v>24.565973500274552</v>
      </c>
      <c r="Z725" s="197">
        <f ca="1">IF($L725=1,'Census Tract'!U721*'DAC Adjustment'!$O$5,'Census Tract'!U721)</f>
        <v>53.392061615503408</v>
      </c>
    </row>
    <row r="726" spans="1:26" x14ac:dyDescent="0.25">
      <c r="A726" s="193">
        <v>67</v>
      </c>
      <c r="B726" s="53" t="s">
        <v>60</v>
      </c>
      <c r="C726" s="173">
        <v>41067032003</v>
      </c>
      <c r="D726" s="53">
        <v>4658</v>
      </c>
      <c r="E726" s="173">
        <f t="shared" si="45"/>
        <v>589481</v>
      </c>
      <c r="F726" s="53">
        <v>492400</v>
      </c>
      <c r="G726" s="53">
        <v>8962</v>
      </c>
      <c r="H726" s="53">
        <v>773</v>
      </c>
      <c r="I726" s="53">
        <v>43110</v>
      </c>
      <c r="J726" s="194">
        <f t="shared" si="46"/>
        <v>1</v>
      </c>
      <c r="K726" s="172">
        <f>VLOOKUP($C726,'DAC Definition'!$A$6:$D$834,MATCH('DAC Definition'!$A$3,'DAC Definition'!$A$6:$D$6,0),FALSE)</f>
        <v>1</v>
      </c>
      <c r="L726" s="172">
        <f t="shared" si="47"/>
        <v>1</v>
      </c>
      <c r="M726" s="173">
        <f>'Census Tract'!G722</f>
        <v>2468</v>
      </c>
      <c r="N726" s="195">
        <f t="shared" si="44"/>
        <v>44.919203899268886</v>
      </c>
      <c r="O726" s="196">
        <f ca="1">IF($L726=1,'Census Tract'!J722*'DAC Adjustment'!$O$5,'Census Tract'!J722)</f>
        <v>6.3412281201733887</v>
      </c>
      <c r="P726" s="196">
        <f ca="1">IF($L726=1,'Census Tract'!K722*'DAC Adjustment'!$O$5,'Census Tract'!K722)</f>
        <v>31.513179213802196</v>
      </c>
      <c r="Q726" s="196">
        <f ca="1">IF($L726=1,'Census Tract'!L722*'DAC Adjustment'!$O$5,'Census Tract'!L722)</f>
        <v>145.00424795232121</v>
      </c>
      <c r="R726" s="196">
        <f ca="1">IF($L726=1,'Census Tract'!M722*'DAC Adjustment'!$O$5,'Census Tract'!M722)</f>
        <v>314.93907692679289</v>
      </c>
      <c r="S726" s="196">
        <f ca="1">IF($L726=1,'Census Tract'!N722*'DAC Adjustment'!$O$5,'Census Tract'!N722)</f>
        <v>0.77193250479900732</v>
      </c>
      <c r="T726" s="196">
        <f ca="1">IF($L726=1,'Census Tract'!O722*'DAC Adjustment'!$O$5,'Census Tract'!O722)</f>
        <v>3.6733069331389183</v>
      </c>
      <c r="U726" s="196">
        <f ca="1">IF($L726=1,'Census Tract'!P722*'DAC Adjustment'!$O$5,'Census Tract'!P722)</f>
        <v>16.753183134546298</v>
      </c>
      <c r="V726" s="196">
        <f ca="1">IF($L726=1,'Census Tract'!Q722*'DAC Adjustment'!$O$5,'Census Tract'!Q722)</f>
        <v>36.337948796286796</v>
      </c>
      <c r="W726" s="196">
        <f ca="1">IF($L726=1,'Census Tract'!R722*'DAC Adjustment'!$O$5,'Census Tract'!R722)</f>
        <v>0.32138126657003774</v>
      </c>
      <c r="X726" s="196">
        <f ca="1">IF($L726=1,'Census Tract'!S722*'DAC Adjustment'!$O$5,'Census Tract'!S722)</f>
        <v>1.5266045045068501</v>
      </c>
      <c r="Y726" s="196">
        <f ca="1">IF($L726=1,'Census Tract'!T722*'DAC Adjustment'!$O$5,'Census Tract'!T722)</f>
        <v>6.698307534395668</v>
      </c>
      <c r="Z726" s="197">
        <f ca="1">IF($L726=1,'Census Tract'!U722*'DAC Adjustment'!$O$5,'Census Tract'!U722)</f>
        <v>14.389997139920347</v>
      </c>
    </row>
    <row r="727" spans="1:26" x14ac:dyDescent="0.25">
      <c r="A727" s="193">
        <v>67</v>
      </c>
      <c r="B727" s="53" t="s">
        <v>60</v>
      </c>
      <c r="C727" s="173">
        <v>41067032902</v>
      </c>
      <c r="D727" s="53">
        <v>7767</v>
      </c>
      <c r="E727" s="173">
        <f t="shared" si="45"/>
        <v>589481</v>
      </c>
      <c r="F727" s="53">
        <v>492400</v>
      </c>
      <c r="G727" s="53">
        <v>8962</v>
      </c>
      <c r="H727" s="53">
        <v>773</v>
      </c>
      <c r="I727" s="53">
        <v>63821</v>
      </c>
      <c r="J727" s="194">
        <f t="shared" si="46"/>
        <v>0</v>
      </c>
      <c r="K727" s="172">
        <f>VLOOKUP($C727,'DAC Definition'!$A$6:$D$834,MATCH('DAC Definition'!$A$3,'DAC Definition'!$A$6:$D$6,0),FALSE)</f>
        <v>0</v>
      </c>
      <c r="L727" s="172">
        <f t="shared" si="47"/>
        <v>0</v>
      </c>
      <c r="M727" s="173">
        <f>'Census Tract'!G723</f>
        <v>5073</v>
      </c>
      <c r="N727" s="195">
        <f t="shared" si="44"/>
        <v>92.33189683184402</v>
      </c>
      <c r="O727" s="196">
        <f ca="1">IF($L727=1,'Census Tract'!J723*'DAC Adjustment'!$O$5,'Census Tract'!J723)</f>
        <v>0.42366665268838594</v>
      </c>
      <c r="P727" s="196">
        <f ca="1">IF($L727=1,'Census Tract'!K723*'DAC Adjustment'!$O$5,'Census Tract'!K723)</f>
        <v>2.1054412331590648</v>
      </c>
      <c r="Q727" s="196">
        <f ca="1">IF($L727=1,'Census Tract'!L723*'DAC Adjustment'!$O$5,'Census Tract'!L723)</f>
        <v>9.6879442264690017</v>
      </c>
      <c r="R727" s="196">
        <f ca="1">IF($L727=1,'Census Tract'!M723*'DAC Adjustment'!$O$5,'Census Tract'!M723)</f>
        <v>21.041536748672598</v>
      </c>
      <c r="S727" s="196">
        <f ca="1">IF($L727=1,'Census Tract'!N723*'DAC Adjustment'!$O$5,'Census Tract'!N723)</f>
        <v>1.2693723166435542</v>
      </c>
      <c r="T727" s="196">
        <f ca="1">IF($L727=1,'Census Tract'!O723*'DAC Adjustment'!$O$5,'Census Tract'!O723)</f>
        <v>6.0404168790320041</v>
      </c>
      <c r="U727" s="196">
        <f ca="1">IF($L727=1,'Census Tract'!P723*'DAC Adjustment'!$O$5,'Census Tract'!P723)</f>
        <v>27.549075540211788</v>
      </c>
      <c r="V727" s="196">
        <f ca="1">IF($L727=1,'Census Tract'!Q723*'DAC Adjustment'!$O$5,'Census Tract'!Q723)</f>
        <v>59.754429252370485</v>
      </c>
      <c r="W727" s="196">
        <f ca="1">IF($L727=1,'Census Tract'!R723*'DAC Adjustment'!$O$5,'Census Tract'!R723)</f>
        <v>0.5284820633094981</v>
      </c>
      <c r="X727" s="196">
        <f ca="1">IF($L727=1,'Census Tract'!S723*'DAC Adjustment'!$O$5,'Census Tract'!S723)</f>
        <v>2.5103613132457867</v>
      </c>
      <c r="Y727" s="196">
        <f ca="1">IF($L727=1,'Census Tract'!T723*'DAC Adjustment'!$O$5,'Census Tract'!T723)</f>
        <v>11.014753362071062</v>
      </c>
      <c r="Z727" s="197">
        <f ca="1">IF($L727=1,'Census Tract'!U723*'DAC Adjustment'!$O$5,'Census Tract'!U723)</f>
        <v>23.663032574008405</v>
      </c>
    </row>
    <row r="728" spans="1:26" x14ac:dyDescent="0.25">
      <c r="A728" s="193">
        <v>67</v>
      </c>
      <c r="B728" s="53" t="s">
        <v>60</v>
      </c>
      <c r="C728" s="173">
        <v>41067030102</v>
      </c>
      <c r="D728" s="53">
        <v>6971</v>
      </c>
      <c r="E728" s="173">
        <f t="shared" si="45"/>
        <v>589481</v>
      </c>
      <c r="F728" s="53">
        <v>492400</v>
      </c>
      <c r="G728" s="53">
        <v>8962</v>
      </c>
      <c r="H728" s="53">
        <v>773</v>
      </c>
      <c r="I728" s="53">
        <v>120163</v>
      </c>
      <c r="J728" s="194">
        <f t="shared" si="46"/>
        <v>0</v>
      </c>
      <c r="K728" s="172">
        <f>VLOOKUP($C728,'DAC Definition'!$A$6:$D$834,MATCH('DAC Definition'!$A$3,'DAC Definition'!$A$6:$D$6,0),FALSE)</f>
        <v>0</v>
      </c>
      <c r="L728" s="172">
        <f t="shared" si="47"/>
        <v>0</v>
      </c>
      <c r="M728" s="173">
        <f>'Census Tract'!G724</f>
        <v>5376</v>
      </c>
      <c r="N728" s="195">
        <f t="shared" si="44"/>
        <v>97.846693744922831</v>
      </c>
      <c r="O728" s="196">
        <f ca="1">IF($L728=1,'Census Tract'!J724*'DAC Adjustment'!$O$5,'Census Tract'!J724)</f>
        <v>0.83481360523822612</v>
      </c>
      <c r="P728" s="196">
        <f ca="1">IF($L728=1,'Census Tract'!K724*'DAC Adjustment'!$O$5,'Census Tract'!K724)</f>
        <v>4.1486649357874246</v>
      </c>
      <c r="Q728" s="196">
        <f ca="1">IF($L728=1,'Census Tract'!L724*'DAC Adjustment'!$O$5,'Census Tract'!L724)</f>
        <v>19.089601685016344</v>
      </c>
      <c r="R728" s="196">
        <f ca="1">IF($L728=1,'Census Tract'!M724*'DAC Adjustment'!$O$5,'Census Tract'!M724)</f>
        <v>41.461278676166927</v>
      </c>
      <c r="S728" s="196">
        <f ca="1">IF($L728=1,'Census Tract'!N724*'DAC Adjustment'!$O$5,'Census Tract'!N724)</f>
        <v>1.3451893503401826</v>
      </c>
      <c r="T728" s="196">
        <f ca="1">IF($L728=1,'Census Tract'!O724*'DAC Adjustment'!$O$5,'Census Tract'!O724)</f>
        <v>6.4011987269221464</v>
      </c>
      <c r="U728" s="196">
        <f ca="1">IF($L728=1,'Census Tract'!P724*'DAC Adjustment'!$O$5,'Census Tract'!P724)</f>
        <v>29.194525942081324</v>
      </c>
      <c r="V728" s="196">
        <f ca="1">IF($L728=1,'Census Tract'!Q724*'DAC Adjustment'!$O$5,'Census Tract'!Q724)</f>
        <v>63.323440106592479</v>
      </c>
      <c r="W728" s="196">
        <f ca="1">IF($L728=1,'Census Tract'!R724*'DAC Adjustment'!$O$5,'Census Tract'!R724)</f>
        <v>0.56004722498558268</v>
      </c>
      <c r="X728" s="196">
        <f ca="1">IF($L728=1,'Census Tract'!S724*'DAC Adjustment'!$O$5,'Census Tract'!S724)</f>
        <v>2.6603001025052917</v>
      </c>
      <c r="Y728" s="196">
        <f ca="1">IF($L728=1,'Census Tract'!T724*'DAC Adjustment'!$O$5,'Census Tract'!T724)</f>
        <v>11.67264223822078</v>
      </c>
      <c r="Z728" s="197">
        <f ca="1">IF($L728=1,'Census Tract'!U724*'DAC Adjustment'!$O$5,'Census Tract'!U724)</f>
        <v>25.076377511900091</v>
      </c>
    </row>
    <row r="729" spans="1:26" x14ac:dyDescent="0.25">
      <c r="A729" s="193">
        <v>67</v>
      </c>
      <c r="B729" s="53" t="s">
        <v>60</v>
      </c>
      <c r="C729" s="173">
        <v>41067031616</v>
      </c>
      <c r="D729" s="53">
        <v>3763</v>
      </c>
      <c r="E729" s="173">
        <f t="shared" si="45"/>
        <v>589481</v>
      </c>
      <c r="F729" s="53">
        <v>492400</v>
      </c>
      <c r="G729" s="53">
        <v>8962</v>
      </c>
      <c r="H729" s="53">
        <v>773</v>
      </c>
      <c r="I729" s="53">
        <v>63125</v>
      </c>
      <c r="J729" s="194">
        <f t="shared" si="46"/>
        <v>0</v>
      </c>
      <c r="K729" s="172">
        <f>VLOOKUP($C729,'DAC Definition'!$A$6:$D$834,MATCH('DAC Definition'!$A$3,'DAC Definition'!$A$6:$D$6,0),FALSE)</f>
        <v>0</v>
      </c>
      <c r="L729" s="172">
        <f t="shared" si="47"/>
        <v>0</v>
      </c>
      <c r="M729" s="173">
        <f>'Census Tract'!G725</f>
        <v>2188</v>
      </c>
      <c r="N729" s="195">
        <f t="shared" si="44"/>
        <v>39.823021933387494</v>
      </c>
      <c r="O729" s="196">
        <f ca="1">IF($L729=1,'Census Tract'!J725*'DAC Adjustment'!$O$5,'Census Tract'!J725)</f>
        <v>1.151311624740661</v>
      </c>
      <c r="P729" s="196">
        <f ca="1">IF($L729=1,'Census Tract'!K725*'DAC Adjustment'!$O$5,'Census Tract'!K725)</f>
        <v>5.7215241076036527</v>
      </c>
      <c r="Q729" s="196">
        <f ca="1">IF($L729=1,'Census Tract'!L725*'DAC Adjustment'!$O$5,'Census Tract'!L725)</f>
        <v>26.326931178075931</v>
      </c>
      <c r="R729" s="196">
        <f ca="1">IF($L729=1,'Census Tract'!M725*'DAC Adjustment'!$O$5,'Census Tract'!M725)</f>
        <v>57.180251755553556</v>
      </c>
      <c r="S729" s="196">
        <f ca="1">IF($L729=1,'Census Tract'!N725*'DAC Adjustment'!$O$5,'Census Tract'!N725)</f>
        <v>0.54748405850898807</v>
      </c>
      <c r="T729" s="196">
        <f ca="1">IF($L729=1,'Census Tract'!O725*'DAC Adjustment'!$O$5,'Census Tract'!O725)</f>
        <v>2.6052497794839398</v>
      </c>
      <c r="U729" s="196">
        <f ca="1">IF($L729=1,'Census Tract'!P725*'DAC Adjustment'!$O$5,'Census Tract'!P725)</f>
        <v>11.881998281486968</v>
      </c>
      <c r="V729" s="196">
        <f ca="1">IF($L729=1,'Census Tract'!Q725*'DAC Adjustment'!$O$5,'Census Tract'!Q725)</f>
        <v>25.772263198144415</v>
      </c>
      <c r="W729" s="196">
        <f ca="1">IF($L729=1,'Census Tract'!R725*'DAC Adjustment'!$O$5,'Census Tract'!R725)</f>
        <v>0.22793588695469777</v>
      </c>
      <c r="X729" s="196">
        <f ca="1">IF($L729=1,'Census Tract'!S725*'DAC Adjustment'!$O$5,'Census Tract'!S725)</f>
        <v>1.0827263065999961</v>
      </c>
      <c r="Y729" s="196">
        <f ca="1">IF($L729=1,'Census Tract'!T725*'DAC Adjustment'!$O$5,'Census Tract'!T725)</f>
        <v>4.7506959109425351</v>
      </c>
      <c r="Z729" s="197">
        <f ca="1">IF($L729=1,'Census Tract'!U725*'DAC Adjustment'!$O$5,'Census Tract'!U725)</f>
        <v>10.205936383191482</v>
      </c>
    </row>
    <row r="730" spans="1:26" x14ac:dyDescent="0.25">
      <c r="A730" s="193">
        <v>67</v>
      </c>
      <c r="B730" s="53" t="s">
        <v>60</v>
      </c>
      <c r="C730" s="173">
        <v>41067031404</v>
      </c>
      <c r="D730" s="53">
        <v>5892</v>
      </c>
      <c r="E730" s="173">
        <f t="shared" si="45"/>
        <v>589481</v>
      </c>
      <c r="F730" s="53">
        <v>492400</v>
      </c>
      <c r="G730" s="53">
        <v>8962</v>
      </c>
      <c r="H730" s="53">
        <v>773</v>
      </c>
      <c r="I730" s="53">
        <v>81159</v>
      </c>
      <c r="J730" s="194">
        <f t="shared" si="46"/>
        <v>0</v>
      </c>
      <c r="K730" s="172">
        <f>VLOOKUP($C730,'DAC Definition'!$A$6:$D$834,MATCH('DAC Definition'!$A$3,'DAC Definition'!$A$6:$D$6,0),FALSE)</f>
        <v>0</v>
      </c>
      <c r="L730" s="172">
        <f t="shared" si="47"/>
        <v>0</v>
      </c>
      <c r="M730" s="173">
        <f>'Census Tract'!G726</f>
        <v>3994</v>
      </c>
      <c r="N730" s="195">
        <f t="shared" si="44"/>
        <v>72.693395613322508</v>
      </c>
      <c r="O730" s="196">
        <f ca="1">IF($L730=1,'Census Tract'!J726*'DAC Adjustment'!$O$5,'Census Tract'!J726)</f>
        <v>0.73615836814648616</v>
      </c>
      <c r="P730" s="196">
        <f ca="1">IF($L730=1,'Census Tract'!K726*'DAC Adjustment'!$O$5,'Census Tract'!K726)</f>
        <v>3.6583907952054675</v>
      </c>
      <c r="Q730" s="196">
        <f ca="1">IF($L730=1,'Census Tract'!L726*'DAC Adjustment'!$O$5,'Census Tract'!L726)</f>
        <v>16.833661953793658</v>
      </c>
      <c r="R730" s="196">
        <f ca="1">IF($L730=1,'Census Tract'!M726*'DAC Adjustment'!$O$5,'Census Tract'!M726)</f>
        <v>36.561535485282178</v>
      </c>
      <c r="S730" s="196">
        <f ca="1">IF($L730=1,'Census Tract'!N726*'DAC Adjustment'!$O$5,'Census Tract'!N726)</f>
        <v>0.9993836058888933</v>
      </c>
      <c r="T730" s="196">
        <f ca="1">IF($L730=1,'Census Tract'!O726*'DAC Adjustment'!$O$5,'Census Tract'!O726)</f>
        <v>4.7556524768093489</v>
      </c>
      <c r="U730" s="196">
        <f ca="1">IF($L730=1,'Census Tract'!P726*'DAC Adjustment'!$O$5,'Census Tract'!P726)</f>
        <v>21.689534340154914</v>
      </c>
      <c r="V730" s="196">
        <f ca="1">IF($L730=1,'Census Tract'!Q726*'DAC Adjustment'!$O$5,'Census Tract'!Q726)</f>
        <v>47.044981358952832</v>
      </c>
      <c r="W730" s="196">
        <f ca="1">IF($L730=1,'Census Tract'!R726*'DAC Adjustment'!$O$5,'Census Tract'!R726)</f>
        <v>0.41607675159829199</v>
      </c>
      <c r="X730" s="196">
        <f ca="1">IF($L730=1,'Census Tract'!S726*'DAC Adjustment'!$O$5,'Census Tract'!S726)</f>
        <v>1.9764208722853678</v>
      </c>
      <c r="Y730" s="196">
        <f ca="1">IF($L730=1,'Census Tract'!T726*'DAC Adjustment'!$O$5,'Census Tract'!T726)</f>
        <v>8.6719741628448297</v>
      </c>
      <c r="Z730" s="197">
        <f ca="1">IF($L730=1,'Census Tract'!U726*'DAC Adjustment'!$O$5,'Census Tract'!U726)</f>
        <v>18.63003195359542</v>
      </c>
    </row>
    <row r="731" spans="1:26" x14ac:dyDescent="0.25">
      <c r="A731" s="193">
        <v>67</v>
      </c>
      <c r="B731" s="53" t="s">
        <v>60</v>
      </c>
      <c r="C731" s="173">
        <v>41067032502</v>
      </c>
      <c r="D731" s="53">
        <v>3245</v>
      </c>
      <c r="E731" s="173">
        <f t="shared" si="45"/>
        <v>589481</v>
      </c>
      <c r="F731" s="53">
        <v>492400</v>
      </c>
      <c r="G731" s="53">
        <v>8962</v>
      </c>
      <c r="H731" s="53">
        <v>773</v>
      </c>
      <c r="I731" s="53">
        <v>89556</v>
      </c>
      <c r="J731" s="194">
        <f t="shared" si="46"/>
        <v>0</v>
      </c>
      <c r="K731" s="172">
        <f>VLOOKUP($C731,'DAC Definition'!$A$6:$D$834,MATCH('DAC Definition'!$A$3,'DAC Definition'!$A$6:$D$6,0),FALSE)</f>
        <v>0</v>
      </c>
      <c r="L731" s="172">
        <f t="shared" si="47"/>
        <v>0</v>
      </c>
      <c r="M731" s="173">
        <f>'Census Tract'!G727</f>
        <v>1879</v>
      </c>
      <c r="N731" s="195">
        <f t="shared" si="44"/>
        <v>34.199021121039806</v>
      </c>
      <c r="O731" s="196">
        <f ca="1">IF($L731=1,'Census Tract'!J727*'DAC Adjustment'!$O$5,'Census Tract'!J727)</f>
        <v>0.30247595534726368</v>
      </c>
      <c r="P731" s="196">
        <f ca="1">IF($L731=1,'Census Tract'!K727*'DAC Adjustment'!$O$5,'Census Tract'!K727)</f>
        <v>1.5031755376218381</v>
      </c>
      <c r="Q731" s="196">
        <f ca="1">IF($L731=1,'Census Tract'!L727*'DAC Adjustment'!$O$5,'Census Tract'!L727)</f>
        <v>6.9166883129873256</v>
      </c>
      <c r="R731" s="196">
        <f ca="1">IF($L731=1,'Census Tract'!M727*'DAC Adjustment'!$O$5,'Census Tract'!M727)</f>
        <v>15.022562879666962</v>
      </c>
      <c r="S731" s="196">
        <f ca="1">IF($L731=1,'Census Tract'!N727*'DAC Adjustment'!$O$5,'Census Tract'!N727)</f>
        <v>0.4701656974124262</v>
      </c>
      <c r="T731" s="196">
        <f ca="1">IF($L731=1,'Census Tract'!O727*'DAC Adjustment'!$O$5,'Census Tract'!O727)</f>
        <v>2.2373237365860703</v>
      </c>
      <c r="U731" s="196">
        <f ca="1">IF($L731=1,'Census Tract'!P727*'DAC Adjustment'!$O$5,'Census Tract'!P727)</f>
        <v>10.203964703342784</v>
      </c>
      <c r="V731" s="196">
        <f ca="1">IF($L731=1,'Census Tract'!Q727*'DAC Adjustment'!$O$5,'Census Tract'!Q727)</f>
        <v>22.13257886166058</v>
      </c>
      <c r="W731" s="196">
        <f ca="1">IF($L731=1,'Census Tract'!R727*'DAC Adjustment'!$O$5,'Census Tract'!R727)</f>
        <v>0.19574567257215586</v>
      </c>
      <c r="X731" s="196">
        <f ca="1">IF($L731=1,'Census Tract'!S727*'DAC Adjustment'!$O$5,'Census Tract'!S727)</f>
        <v>0.92981843240465845</v>
      </c>
      <c r="Y731" s="196">
        <f ca="1">IF($L731=1,'Census Tract'!T727*'DAC Adjustment'!$O$5,'Census Tract'!T727)</f>
        <v>4.0797795322948005</v>
      </c>
      <c r="Z731" s="197">
        <f ca="1">IF($L731=1,'Census Tract'!U727*'DAC Adjustment'!$O$5,'Census Tract'!U727)</f>
        <v>8.7646044168266872</v>
      </c>
    </row>
    <row r="732" spans="1:26" x14ac:dyDescent="0.25">
      <c r="A732" s="193">
        <v>67</v>
      </c>
      <c r="B732" s="53" t="s">
        <v>60</v>
      </c>
      <c r="C732" s="173">
        <v>41067033301</v>
      </c>
      <c r="D732" s="53">
        <v>6019</v>
      </c>
      <c r="E732" s="173">
        <f t="shared" si="45"/>
        <v>589481</v>
      </c>
      <c r="F732" s="53">
        <v>492400</v>
      </c>
      <c r="G732" s="53">
        <v>8962</v>
      </c>
      <c r="H732" s="53">
        <v>773</v>
      </c>
      <c r="I732" s="53">
        <v>68766</v>
      </c>
      <c r="J732" s="194">
        <f t="shared" si="46"/>
        <v>0</v>
      </c>
      <c r="K732" s="172">
        <f>VLOOKUP($C732,'DAC Definition'!$A$6:$D$834,MATCH('DAC Definition'!$A$3,'DAC Definition'!$A$6:$D$6,0),FALSE)</f>
        <v>0</v>
      </c>
      <c r="L732" s="172">
        <f t="shared" si="47"/>
        <v>0</v>
      </c>
      <c r="M732" s="173">
        <f>'Census Tract'!G728</f>
        <v>4258</v>
      </c>
      <c r="N732" s="195">
        <f t="shared" si="44"/>
        <v>77.49836718115354</v>
      </c>
      <c r="O732" s="196">
        <f ca="1">IF($L732=1,'Census Tract'!J728*'DAC Adjustment'!$O$5,'Census Tract'!J728)</f>
        <v>0.33502717570748247</v>
      </c>
      <c r="P732" s="196">
        <f ca="1">IF($L732=1,'Census Tract'!K728*'DAC Adjustment'!$O$5,'Census Tract'!K728)</f>
        <v>1.6649411170016717</v>
      </c>
      <c r="Q732" s="196">
        <f ca="1">IF($L732=1,'Census Tract'!L728*'DAC Adjustment'!$O$5,'Census Tract'!L728)</f>
        <v>7.6610339095836437</v>
      </c>
      <c r="R732" s="196">
        <f ca="1">IF($L732=1,'Census Tract'!M728*'DAC Adjustment'!$O$5,'Census Tract'!M728)</f>
        <v>16.639229414730458</v>
      </c>
      <c r="S732" s="196">
        <f ca="1">IF($L732=1,'Census Tract'!N728*'DAC Adjustment'!$O$5,'Census Tract'!N728)</f>
        <v>1.0654420114859557</v>
      </c>
      <c r="T732" s="196">
        <f ca="1">IF($L732=1,'Census Tract'!O728*'DAC Adjustment'!$O$5,'Census Tract'!O728)</f>
        <v>5.0699970571492745</v>
      </c>
      <c r="U732" s="196">
        <f ca="1">IF($L732=1,'Census Tract'!P728*'DAC Adjustment'!$O$5,'Census Tract'!P728)</f>
        <v>23.123194096239263</v>
      </c>
      <c r="V732" s="196">
        <f ca="1">IF($L732=1,'Census Tract'!Q728*'DAC Adjustment'!$O$5,'Census Tract'!Q728)</f>
        <v>50.154614578472987</v>
      </c>
      <c r="W732" s="196">
        <f ca="1">IF($L732=1,'Census Tract'!R728*'DAC Adjustment'!$O$5,'Census Tract'!R728)</f>
        <v>0.44357907068240537</v>
      </c>
      <c r="X732" s="196">
        <f ca="1">IF($L732=1,'Census Tract'!S728*'DAC Adjustment'!$O$5,'Census Tract'!S728)</f>
        <v>2.1070606094619668</v>
      </c>
      <c r="Y732" s="196">
        <f ca="1">IF($L732=1,'Census Tract'!T728*'DAC Adjustment'!$O$5,'Census Tract'!T728)</f>
        <v>9.2451842727574558</v>
      </c>
      <c r="Z732" s="197">
        <f ca="1">IF($L732=1,'Census Tract'!U728*'DAC Adjustment'!$O$5,'Census Tract'!U728)</f>
        <v>19.861461206411942</v>
      </c>
    </row>
    <row r="733" spans="1:26" x14ac:dyDescent="0.25">
      <c r="A733" s="193">
        <v>67</v>
      </c>
      <c r="B733" s="53" t="s">
        <v>60</v>
      </c>
      <c r="C733" s="173">
        <v>41067031300</v>
      </c>
      <c r="D733" s="53">
        <v>7214</v>
      </c>
      <c r="E733" s="173">
        <f t="shared" si="45"/>
        <v>589481</v>
      </c>
      <c r="F733" s="53">
        <v>492400</v>
      </c>
      <c r="G733" s="53">
        <v>8962</v>
      </c>
      <c r="H733" s="53">
        <v>773</v>
      </c>
      <c r="I733" s="53">
        <v>47305</v>
      </c>
      <c r="J733" s="194">
        <f t="shared" si="46"/>
        <v>1</v>
      </c>
      <c r="K733" s="172">
        <f>VLOOKUP($C733,'DAC Definition'!$A$6:$D$834,MATCH('DAC Definition'!$A$3,'DAC Definition'!$A$6:$D$6,0),FALSE)</f>
        <v>0</v>
      </c>
      <c r="L733" s="172">
        <f t="shared" si="47"/>
        <v>1</v>
      </c>
      <c r="M733" s="173">
        <f>'Census Tract'!G729</f>
        <v>4309</v>
      </c>
      <c r="N733" s="195">
        <f t="shared" si="44"/>
        <v>78.426600324939074</v>
      </c>
      <c r="O733" s="196">
        <f ca="1">IF($L733=1,'Census Tract'!J729*'DAC Adjustment'!$O$5,'Census Tract'!J729)</f>
        <v>5.2570220881753329</v>
      </c>
      <c r="P733" s="196">
        <f ca="1">IF($L733=1,'Census Tract'!K729*'DAC Adjustment'!$O$5,'Census Tract'!K729)</f>
        <v>26.125141069843124</v>
      </c>
      <c r="Q733" s="196">
        <f ca="1">IF($L733=1,'Census Tract'!L729*'DAC Adjustment'!$O$5,'Census Tract'!L729)</f>
        <v>120.21181385030538</v>
      </c>
      <c r="R733" s="196">
        <f ca="1">IF($L733=1,'Census Tract'!M729*'DAC Adjustment'!$O$5,'Census Tract'!M729)</f>
        <v>261.09164541275487</v>
      </c>
      <c r="S733" s="196">
        <f ca="1">IF($L733=1,'Census Tract'!N729*'DAC Adjustment'!$O$5,'Census Tract'!N729)</f>
        <v>1.3477541179817354</v>
      </c>
      <c r="T733" s="196">
        <f ca="1">IF($L733=1,'Census Tract'!O729*'DAC Adjustment'!$O$5,'Census Tract'!O729)</f>
        <v>6.4134033933936783</v>
      </c>
      <c r="U733" s="196">
        <f ca="1">IF($L733=1,'Census Tract'!P729*'DAC Adjustment'!$O$5,'Census Tract'!P729)</f>
        <v>29.250188868217176</v>
      </c>
      <c r="V733" s="196">
        <f ca="1">IF($L733=1,'Census Tract'!Q729*'DAC Adjustment'!$O$5,'Census Tract'!Q729)</f>
        <v>63.444173972123096</v>
      </c>
      <c r="W733" s="196">
        <f ca="1">IF($L733=1,'Census Tract'!R729*'DAC Adjustment'!$O$5,'Census Tract'!R729)</f>
        <v>0.56111502335911367</v>
      </c>
      <c r="X733" s="196">
        <f ca="1">IF($L733=1,'Census Tract'!S729*'DAC Adjustment'!$O$5,'Census Tract'!S729)</f>
        <v>2.665372289270671</v>
      </c>
      <c r="Y733" s="196">
        <f ca="1">IF($L733=1,'Census Tract'!T729*'DAC Adjustment'!$O$5,'Census Tract'!T729)</f>
        <v>11.694897554988222</v>
      </c>
      <c r="Z733" s="197">
        <f ca="1">IF($L733=1,'Census Tract'!U729*'DAC Adjustment'!$O$5,'Census Tract'!U729)</f>
        <v>25.12418868554164</v>
      </c>
    </row>
    <row r="734" spans="1:26" x14ac:dyDescent="0.25">
      <c r="A734" s="193">
        <v>67</v>
      </c>
      <c r="B734" s="53" t="s">
        <v>60</v>
      </c>
      <c r="C734" s="173">
        <v>41067032607</v>
      </c>
      <c r="D734" s="53">
        <v>5004</v>
      </c>
      <c r="E734" s="173">
        <f t="shared" si="45"/>
        <v>589481</v>
      </c>
      <c r="F734" s="53">
        <v>492400</v>
      </c>
      <c r="G734" s="53">
        <v>8962</v>
      </c>
      <c r="H734" s="53">
        <v>773</v>
      </c>
      <c r="I734" s="53">
        <v>99259</v>
      </c>
      <c r="J734" s="194">
        <f t="shared" si="46"/>
        <v>0</v>
      </c>
      <c r="K734" s="172">
        <f>VLOOKUP($C734,'DAC Definition'!$A$6:$D$834,MATCH('DAC Definition'!$A$3,'DAC Definition'!$A$6:$D$6,0),FALSE)</f>
        <v>0</v>
      </c>
      <c r="L734" s="172">
        <f t="shared" si="47"/>
        <v>0</v>
      </c>
      <c r="M734" s="173">
        <f>'Census Tract'!G730</f>
        <v>3451</v>
      </c>
      <c r="N734" s="195">
        <f t="shared" si="44"/>
        <v>62.810442729488223</v>
      </c>
      <c r="O734" s="196">
        <f ca="1">IF($L734=1,'Census Tract'!J730*'DAC Adjustment'!$O$5,'Census Tract'!J730)</f>
        <v>9.9236151178168495</v>
      </c>
      <c r="P734" s="196">
        <f ca="1">IF($L734=1,'Census Tract'!K730*'DAC Adjustment'!$O$5,'Census Tract'!K730)</f>
        <v>49.316103399858186</v>
      </c>
      <c r="Q734" s="196">
        <f ca="1">IF($L734=1,'Census Tract'!L730*'DAC Adjustment'!$O$5,'Census Tract'!L730)</f>
        <v>226.92234372542524</v>
      </c>
      <c r="R734" s="196">
        <f ca="1">IF($L734=1,'Census Tract'!M730*'DAC Adjustment'!$O$5,'Census Tract'!M730)</f>
        <v>492.85944705874255</v>
      </c>
      <c r="S734" s="196">
        <f ca="1">IF($L734=1,'Census Tract'!N730*'DAC Adjustment'!$O$5,'Census Tract'!N730)</f>
        <v>0.86351347619493513</v>
      </c>
      <c r="T734" s="196">
        <f ca="1">IF($L734=1,'Census Tract'!O730*'DAC Adjustment'!$O$5,'Census Tract'!O730)</f>
        <v>4.1091028286101805</v>
      </c>
      <c r="U734" s="196">
        <f ca="1">IF($L734=1,'Census Tract'!P730*'DAC Adjustment'!$O$5,'Census Tract'!P730)</f>
        <v>18.740756887299604</v>
      </c>
      <c r="V734" s="196">
        <f ca="1">IF($L734=1,'Census Tract'!Q730*'DAC Adjustment'!$O$5,'Census Tract'!Q730)</f>
        <v>40.649031214257938</v>
      </c>
      <c r="W734" s="196">
        <f ca="1">IF($L734=1,'Census Tract'!R730*'DAC Adjustment'!$O$5,'Census Tract'!R730)</f>
        <v>0.35950948166392233</v>
      </c>
      <c r="X734" s="196">
        <f ca="1">IF($L734=1,'Census Tract'!S730*'DAC Adjustment'!$O$5,'Census Tract'!S730)</f>
        <v>1.7077186855925901</v>
      </c>
      <c r="Y734" s="196">
        <f ca="1">IF($L734=1,'Census Tract'!T730*'DAC Adjustment'!$O$5,'Census Tract'!T730)</f>
        <v>7.4929851867745381</v>
      </c>
      <c r="Z734" s="197">
        <f ca="1">IF($L734=1,'Census Tract'!U730*'DAC Adjustment'!$O$5,'Census Tract'!U730)</f>
        <v>16.097205876779618</v>
      </c>
    </row>
    <row r="735" spans="1:26" x14ac:dyDescent="0.25">
      <c r="A735" s="193">
        <v>67</v>
      </c>
      <c r="B735" s="53" t="s">
        <v>60</v>
      </c>
      <c r="C735" s="173">
        <v>41067032005</v>
      </c>
      <c r="D735" s="53">
        <v>4780</v>
      </c>
      <c r="E735" s="173">
        <f t="shared" si="45"/>
        <v>589481</v>
      </c>
      <c r="F735" s="53">
        <v>492400</v>
      </c>
      <c r="G735" s="53">
        <v>8962</v>
      </c>
      <c r="H735" s="53">
        <v>773</v>
      </c>
      <c r="I735" s="53">
        <v>54464</v>
      </c>
      <c r="J735" s="194">
        <f t="shared" si="46"/>
        <v>0</v>
      </c>
      <c r="K735" s="172">
        <f>VLOOKUP($C735,'DAC Definition'!$A$6:$D$834,MATCH('DAC Definition'!$A$3,'DAC Definition'!$A$6:$D$6,0),FALSE)</f>
        <v>1</v>
      </c>
      <c r="L735" s="172">
        <f t="shared" si="47"/>
        <v>0</v>
      </c>
      <c r="M735" s="173">
        <f>'Census Tract'!G731</f>
        <v>3083</v>
      </c>
      <c r="N735" s="195">
        <f t="shared" si="44"/>
        <v>56.11260357432981</v>
      </c>
      <c r="O735" s="196">
        <f ca="1">IF($L735=1,'Census Tract'!J731*'DAC Adjustment'!$O$5,'Census Tract'!J731)</f>
        <v>5.8461991766952925</v>
      </c>
      <c r="P735" s="196">
        <f ca="1">IF($L735=1,'Census Tract'!K731*'DAC Adjustment'!$O$5,'Census Tract'!K731)</f>
        <v>29.053098056618111</v>
      </c>
      <c r="Q735" s="196">
        <f ca="1">IF($L735=1,'Census Tract'!L731*'DAC Adjustment'!$O$5,'Census Tract'!L731)</f>
        <v>133.68446914869872</v>
      </c>
      <c r="R735" s="196">
        <f ca="1">IF($L735=1,'Census Tract'!M731*'DAC Adjustment'!$O$5,'Census Tract'!M731)</f>
        <v>290.35330969740414</v>
      </c>
      <c r="S735" s="196">
        <f ca="1">IF($L735=1,'Census Tract'!N731*'DAC Adjustment'!$O$5,'Census Tract'!N731)</f>
        <v>0.77143206233236306</v>
      </c>
      <c r="T735" s="196">
        <f ca="1">IF($L735=1,'Census Tract'!O731*'DAC Adjustment'!$O$5,'Census Tract'!O731)</f>
        <v>3.6709255348030099</v>
      </c>
      <c r="U735" s="196">
        <f ca="1">IF($L735=1,'Census Tract'!P731*'DAC Adjustment'!$O$5,'Census Tract'!P731)</f>
        <v>16.742322075788081</v>
      </c>
      <c r="V735" s="196">
        <f ca="1">IF($L735=1,'Census Tract'!Q731*'DAC Adjustment'!$O$5,'Census Tract'!Q731)</f>
        <v>36.314390968866192</v>
      </c>
      <c r="W735" s="196">
        <f ca="1">IF($L735=1,'Census Tract'!R731*'DAC Adjustment'!$O$5,'Census Tract'!R731)</f>
        <v>0.32117291566788536</v>
      </c>
      <c r="X735" s="196">
        <f ca="1">IF($L735=1,'Census Tract'!S731*'DAC Adjustment'!$O$5,'Census Tract'!S731)</f>
        <v>1.5256148095282396</v>
      </c>
      <c r="Y735" s="196">
        <f ca="1">IF($L735=1,'Census Tract'!T731*'DAC Adjustment'!$O$5,'Census Tract'!T731)</f>
        <v>6.6939650335629963</v>
      </c>
      <c r="Z735" s="197">
        <f ca="1">IF($L735=1,'Census Tract'!U731*'DAC Adjustment'!$O$5,'Census Tract'!U731)</f>
        <v>14.380668130429314</v>
      </c>
    </row>
    <row r="736" spans="1:26" x14ac:dyDescent="0.25">
      <c r="A736" s="193">
        <v>67</v>
      </c>
      <c r="B736" s="53" t="s">
        <v>60</v>
      </c>
      <c r="C736" s="173">
        <v>41067030801</v>
      </c>
      <c r="D736" s="53">
        <v>7198</v>
      </c>
      <c r="E736" s="173">
        <f t="shared" si="45"/>
        <v>589481</v>
      </c>
      <c r="F736" s="53">
        <v>492400</v>
      </c>
      <c r="G736" s="53">
        <v>8962</v>
      </c>
      <c r="H736" s="53">
        <v>773</v>
      </c>
      <c r="I736" s="53">
        <v>67922</v>
      </c>
      <c r="J736" s="194">
        <f t="shared" si="46"/>
        <v>0</v>
      </c>
      <c r="K736" s="172">
        <f>VLOOKUP($C736,'DAC Definition'!$A$6:$D$834,MATCH('DAC Definition'!$A$3,'DAC Definition'!$A$6:$D$6,0),FALSE)</f>
        <v>0</v>
      </c>
      <c r="L736" s="172">
        <f t="shared" si="47"/>
        <v>0</v>
      </c>
      <c r="M736" s="173">
        <f>'Census Tract'!G732</f>
        <v>4811</v>
      </c>
      <c r="N736" s="195">
        <f t="shared" si="44"/>
        <v>87.563326563769294</v>
      </c>
      <c r="O736" s="196">
        <f ca="1">IF($L736=1,'Census Tract'!J732*'DAC Adjustment'!$O$5,'Census Tract'!J732)</f>
        <v>1.2524708018601103</v>
      </c>
      <c r="P736" s="196">
        <f ca="1">IF($L736=1,'Census Tract'!K732*'DAC Adjustment'!$O$5,'Census Tract'!K732)</f>
        <v>6.224241754291751</v>
      </c>
      <c r="Q736" s="196">
        <f ca="1">IF($L736=1,'Census Tract'!L732*'DAC Adjustment'!$O$5,'Census Tract'!L732)</f>
        <v>28.64012826288295</v>
      </c>
      <c r="R736" s="196">
        <f ca="1">IF($L736=1,'Census Tract'!M732*'DAC Adjustment'!$O$5,'Census Tract'!M732)</f>
        <v>62.204353910673966</v>
      </c>
      <c r="S736" s="196">
        <f ca="1">IF($L736=1,'Census Tract'!N732*'DAC Adjustment'!$O$5,'Census Tract'!N732)</f>
        <v>1.203814353513136</v>
      </c>
      <c r="T736" s="196">
        <f ca="1">IF($L736=1,'Census Tract'!O732*'DAC Adjustment'!$O$5,'Census Tract'!O732)</f>
        <v>5.7284536970279856</v>
      </c>
      <c r="U736" s="196">
        <f ca="1">IF($L736=1,'Census Tract'!P732*'DAC Adjustment'!$O$5,'Census Tract'!P732)</f>
        <v>26.126276842885652</v>
      </c>
      <c r="V736" s="196">
        <f ca="1">IF($L736=1,'Census Tract'!Q732*'DAC Adjustment'!$O$5,'Census Tract'!Q732)</f>
        <v>56.668353860270919</v>
      </c>
      <c r="W736" s="196">
        <f ca="1">IF($L736=1,'Census Tract'!R732*'DAC Adjustment'!$O$5,'Census Tract'!R732)</f>
        <v>0.50118809512753693</v>
      </c>
      <c r="X736" s="196">
        <f ca="1">IF($L736=1,'Census Tract'!S732*'DAC Adjustment'!$O$5,'Census Tract'!S732)</f>
        <v>2.3807112710477978</v>
      </c>
      <c r="Y736" s="196">
        <f ca="1">IF($L736=1,'Census Tract'!T732*'DAC Adjustment'!$O$5,'Census Tract'!T732)</f>
        <v>10.445885752991105</v>
      </c>
      <c r="Z736" s="197">
        <f ca="1">IF($L736=1,'Census Tract'!U732*'DAC Adjustment'!$O$5,'Census Tract'!U732)</f>
        <v>22.440932330682912</v>
      </c>
    </row>
    <row r="737" spans="1:26" x14ac:dyDescent="0.25">
      <c r="A737" s="193">
        <v>67</v>
      </c>
      <c r="B737" s="53" t="s">
        <v>60</v>
      </c>
      <c r="C737" s="173">
        <v>41067031402</v>
      </c>
      <c r="D737" s="53">
        <v>2975</v>
      </c>
      <c r="E737" s="173">
        <f t="shared" si="45"/>
        <v>589481</v>
      </c>
      <c r="F737" s="53">
        <v>492400</v>
      </c>
      <c r="G737" s="53">
        <v>8962</v>
      </c>
      <c r="H737" s="53">
        <v>773</v>
      </c>
      <c r="I737" s="53">
        <v>54570</v>
      </c>
      <c r="J737" s="194">
        <f t="shared" si="46"/>
        <v>0</v>
      </c>
      <c r="K737" s="172">
        <f>VLOOKUP($C737,'DAC Definition'!$A$6:$D$834,MATCH('DAC Definition'!$A$3,'DAC Definition'!$A$6:$D$6,0),FALSE)</f>
        <v>0</v>
      </c>
      <c r="L737" s="172">
        <f t="shared" si="47"/>
        <v>0</v>
      </c>
      <c r="M737" s="173">
        <f>'Census Tract'!G733</f>
        <v>1937</v>
      </c>
      <c r="N737" s="195">
        <f t="shared" si="44"/>
        <v>35.254658813972377</v>
      </c>
      <c r="O737" s="196">
        <f ca="1">IF($L737=1,'Census Tract'!J733*'DAC Adjustment'!$O$5,'Census Tract'!J733)</f>
        <v>11.599251784359804</v>
      </c>
      <c r="P737" s="196">
        <f ca="1">IF($L737=1,'Census Tract'!K733*'DAC Adjustment'!$O$5,'Census Tract'!K733)</f>
        <v>57.64329768608777</v>
      </c>
      <c r="Q737" s="196">
        <f ca="1">IF($L737=1,'Census Tract'!L733*'DAC Adjustment'!$O$5,'Census Tract'!L733)</f>
        <v>265.2389647440603</v>
      </c>
      <c r="R737" s="196">
        <f ca="1">IF($L737=1,'Census Tract'!M733*'DAC Adjustment'!$O$5,'Census Tract'!M733)</f>
        <v>576.08046592524204</v>
      </c>
      <c r="S737" s="196">
        <f ca="1">IF($L737=1,'Census Tract'!N733*'DAC Adjustment'!$O$5,'Census Tract'!N733)</f>
        <v>0.48467852894511421</v>
      </c>
      <c r="T737" s="196">
        <f ca="1">IF($L737=1,'Census Tract'!O733*'DAC Adjustment'!$O$5,'Census Tract'!O733)</f>
        <v>2.3063842883274179</v>
      </c>
      <c r="U737" s="196">
        <f ca="1">IF($L737=1,'Census Tract'!P733*'DAC Adjustment'!$O$5,'Census Tract'!P733)</f>
        <v>10.518935407331014</v>
      </c>
      <c r="V737" s="196">
        <f ca="1">IF($L737=1,'Census Tract'!Q733*'DAC Adjustment'!$O$5,'Census Tract'!Q733)</f>
        <v>22.815755856858193</v>
      </c>
      <c r="W737" s="196">
        <f ca="1">IF($L737=1,'Census Tract'!R733*'DAC Adjustment'!$O$5,'Census Tract'!R733)</f>
        <v>0.20178784873457475</v>
      </c>
      <c r="X737" s="196">
        <f ca="1">IF($L737=1,'Census Tract'!S733*'DAC Adjustment'!$O$5,'Census Tract'!S733)</f>
        <v>0.95851958678436588</v>
      </c>
      <c r="Y737" s="196">
        <f ca="1">IF($L737=1,'Census Tract'!T733*'DAC Adjustment'!$O$5,'Census Tract'!T733)</f>
        <v>4.2057120564422714</v>
      </c>
      <c r="Z737" s="197">
        <f ca="1">IF($L737=1,'Census Tract'!U733*'DAC Adjustment'!$O$5,'Census Tract'!U733)</f>
        <v>9.0351456920666813</v>
      </c>
    </row>
    <row r="738" spans="1:26" x14ac:dyDescent="0.25">
      <c r="A738" s="193">
        <v>67</v>
      </c>
      <c r="B738" s="53" t="s">
        <v>60</v>
      </c>
      <c r="C738" s="173">
        <v>41067032901</v>
      </c>
      <c r="D738" s="53">
        <v>6590</v>
      </c>
      <c r="E738" s="173">
        <f t="shared" si="45"/>
        <v>589481</v>
      </c>
      <c r="F738" s="53">
        <v>492400</v>
      </c>
      <c r="G738" s="53">
        <v>8962</v>
      </c>
      <c r="H738" s="53">
        <v>773</v>
      </c>
      <c r="I738" s="53">
        <v>65714</v>
      </c>
      <c r="J738" s="194">
        <f t="shared" si="46"/>
        <v>0</v>
      </c>
      <c r="K738" s="172">
        <f>VLOOKUP($C738,'DAC Definition'!$A$6:$D$834,MATCH('DAC Definition'!$A$3,'DAC Definition'!$A$6:$D$6,0),FALSE)</f>
        <v>0</v>
      </c>
      <c r="L738" s="172">
        <f t="shared" si="47"/>
        <v>0</v>
      </c>
      <c r="M738" s="173">
        <f>'Census Tract'!G734</f>
        <v>4161</v>
      </c>
      <c r="N738" s="195">
        <f t="shared" si="44"/>
        <v>75.732904142973197</v>
      </c>
      <c r="O738" s="196">
        <f ca="1">IF($L738=1,'Census Tract'!J734*'DAC Adjustment'!$O$5,'Census Tract'!J734)</f>
        <v>1.0982280961532274</v>
      </c>
      <c r="P738" s="196">
        <f ca="1">IF($L738=1,'Census Tract'!K734*'DAC Adjustment'!$O$5,'Census Tract'!K734)</f>
        <v>5.4577217781534628</v>
      </c>
      <c r="Q738" s="196">
        <f ca="1">IF($L738=1,'Census Tract'!L734*'DAC Adjustment'!$O$5,'Census Tract'!L734)</f>
        <v>25.11307528208809</v>
      </c>
      <c r="R738" s="196">
        <f ca="1">IF($L738=1,'Census Tract'!M734*'DAC Adjustment'!$O$5,'Census Tract'!M734)</f>
        <v>54.543841713757701</v>
      </c>
      <c r="S738" s="196">
        <f ca="1">IF($L738=1,'Census Tract'!N734*'DAC Adjustment'!$O$5,'Census Tract'!N734)</f>
        <v>1.0411705518537018</v>
      </c>
      <c r="T738" s="196">
        <f ca="1">IF($L738=1,'Census Tract'!O734*'DAC Adjustment'!$O$5,'Census Tract'!O734)</f>
        <v>4.9544992378577106</v>
      </c>
      <c r="U738" s="196">
        <f ca="1">IF($L738=1,'Census Tract'!P734*'DAC Adjustment'!$O$5,'Census Tract'!P734)</f>
        <v>22.596432746465847</v>
      </c>
      <c r="V738" s="196">
        <f ca="1">IF($L738=1,'Census Tract'!Q734*'DAC Adjustment'!$O$5,'Census Tract'!Q734)</f>
        <v>49.012059948573537</v>
      </c>
      <c r="W738" s="196">
        <f ca="1">IF($L738=1,'Census Tract'!R734*'DAC Adjustment'!$O$5,'Census Tract'!R734)</f>
        <v>0.43347405192801525</v>
      </c>
      <c r="X738" s="196">
        <f ca="1">IF($L738=1,'Census Tract'!S734*'DAC Adjustment'!$O$5,'Census Tract'!S734)</f>
        <v>2.0590604029993527</v>
      </c>
      <c r="Y738" s="196">
        <f ca="1">IF($L738=1,'Census Tract'!T734*'DAC Adjustment'!$O$5,'Census Tract'!T734)</f>
        <v>9.0345729823728931</v>
      </c>
      <c r="Z738" s="197">
        <f ca="1">IF($L738=1,'Census Tract'!U734*'DAC Adjustment'!$O$5,'Census Tract'!U734)</f>
        <v>19.409004246096778</v>
      </c>
    </row>
    <row r="739" spans="1:26" x14ac:dyDescent="0.25">
      <c r="A739" s="193">
        <v>67</v>
      </c>
      <c r="B739" s="53" t="s">
        <v>60</v>
      </c>
      <c r="C739" s="173">
        <v>41067033101</v>
      </c>
      <c r="D739" s="53">
        <v>2971</v>
      </c>
      <c r="E739" s="173">
        <f t="shared" si="45"/>
        <v>589481</v>
      </c>
      <c r="F739" s="53">
        <v>492400</v>
      </c>
      <c r="G739" s="53">
        <v>8962</v>
      </c>
      <c r="H739" s="53">
        <v>773</v>
      </c>
      <c r="I739" s="53">
        <v>60654</v>
      </c>
      <c r="J739" s="194">
        <f t="shared" si="46"/>
        <v>0</v>
      </c>
      <c r="K739" s="172">
        <f>VLOOKUP($C739,'DAC Definition'!$A$6:$D$834,MATCH('DAC Definition'!$A$3,'DAC Definition'!$A$6:$D$6,0),FALSE)</f>
        <v>0</v>
      </c>
      <c r="L739" s="172">
        <f t="shared" si="47"/>
        <v>0</v>
      </c>
      <c r="M739" s="173">
        <f>'Census Tract'!G735</f>
        <v>2206</v>
      </c>
      <c r="N739" s="195">
        <f t="shared" si="44"/>
        <v>40.150633631194154</v>
      </c>
      <c r="O739" s="196">
        <f ca="1">IF($L739=1,'Census Tract'!J735*'DAC Adjustment'!$O$5,'Census Tract'!J735)</f>
        <v>0.62348106689957505</v>
      </c>
      <c r="P739" s="196">
        <f ca="1">IF($L739=1,'Census Tract'!K735*'DAC Adjustment'!$O$5,'Census Tract'!K735)</f>
        <v>3.0984330204291206</v>
      </c>
      <c r="Q739" s="196">
        <f ca="1">IF($L739=1,'Census Tract'!L735*'DAC Adjustment'!$O$5,'Census Tract'!L735)</f>
        <v>14.25708104249871</v>
      </c>
      <c r="R739" s="196">
        <f ca="1">IF($L739=1,'Census Tract'!M735*'DAC Adjustment'!$O$5,'Census Tract'!M735)</f>
        <v>30.965382094677764</v>
      </c>
      <c r="S739" s="196">
        <f ca="1">IF($L739=1,'Census Tract'!N735*'DAC Adjustment'!$O$5,'Census Tract'!N735)</f>
        <v>0.55198804070878771</v>
      </c>
      <c r="T739" s="196">
        <f ca="1">IF($L739=1,'Census Tract'!O735*'DAC Adjustment'!$O$5,'Census Tract'!O735)</f>
        <v>2.6266823645071162</v>
      </c>
      <c r="U739" s="196">
        <f ca="1">IF($L739=1,'Census Tract'!P735*'DAC Adjustment'!$O$5,'Census Tract'!P735)</f>
        <v>11.979747810310901</v>
      </c>
      <c r="V739" s="196">
        <f ca="1">IF($L739=1,'Census Tract'!Q735*'DAC Adjustment'!$O$5,'Census Tract'!Q735)</f>
        <v>25.984283644929878</v>
      </c>
      <c r="W739" s="196">
        <f ca="1">IF($L739=1,'Census Tract'!R735*'DAC Adjustment'!$O$5,'Census Tract'!R735)</f>
        <v>0.2298110450740691</v>
      </c>
      <c r="X739" s="196">
        <f ca="1">IF($L739=1,'Census Tract'!S735*'DAC Adjustment'!$O$5,'Census Tract'!S735)</f>
        <v>1.0916335614074915</v>
      </c>
      <c r="Y739" s="196">
        <f ca="1">IF($L739=1,'Census Tract'!T735*'DAC Adjustment'!$O$5,'Census Tract'!T735)</f>
        <v>4.7897784184365779</v>
      </c>
      <c r="Z739" s="197">
        <f ca="1">IF($L739=1,'Census Tract'!U735*'DAC Adjustment'!$O$5,'Census Tract'!U735)</f>
        <v>10.289897468610789</v>
      </c>
    </row>
    <row r="740" spans="1:26" x14ac:dyDescent="0.25">
      <c r="A740" s="193">
        <v>67</v>
      </c>
      <c r="B740" s="53" t="s">
        <v>60</v>
      </c>
      <c r="C740" s="173">
        <v>41067032108</v>
      </c>
      <c r="D740" s="53">
        <v>4177</v>
      </c>
      <c r="E740" s="173">
        <f t="shared" si="45"/>
        <v>589481</v>
      </c>
      <c r="F740" s="53">
        <v>492400</v>
      </c>
      <c r="G740" s="53">
        <v>8962</v>
      </c>
      <c r="H740" s="53">
        <v>773</v>
      </c>
      <c r="I740" s="53">
        <v>117438</v>
      </c>
      <c r="J740" s="194">
        <f t="shared" si="46"/>
        <v>0</v>
      </c>
      <c r="K740" s="172">
        <f>VLOOKUP($C740,'DAC Definition'!$A$6:$D$834,MATCH('DAC Definition'!$A$3,'DAC Definition'!$A$6:$D$6,0),FALSE)</f>
        <v>0</v>
      </c>
      <c r="L740" s="172">
        <f t="shared" si="47"/>
        <v>0</v>
      </c>
      <c r="M740" s="173">
        <f>'Census Tract'!G736</f>
        <v>3472</v>
      </c>
      <c r="N740" s="195">
        <f t="shared" si="44"/>
        <v>63.192656376929321</v>
      </c>
      <c r="O740" s="196">
        <f ca="1">IF($L740=1,'Census Tract'!J736*'DAC Adjustment'!$O$5,'Census Tract'!J736)</f>
        <v>0.29897043930847095</v>
      </c>
      <c r="P740" s="196">
        <f ca="1">IF($L740=1,'Census Tract'!K736*'DAC Adjustment'!$O$5,'Census Tract'!K736)</f>
        <v>1.4857546290732409</v>
      </c>
      <c r="Q740" s="196">
        <f ca="1">IF($L740=1,'Census Tract'!L736*'DAC Adjustment'!$O$5,'Census Tract'!L736)</f>
        <v>6.8365280179692611</v>
      </c>
      <c r="R740" s="196">
        <f ca="1">IF($L740=1,'Census Tract'!M736*'DAC Adjustment'!$O$5,'Census Tract'!M736)</f>
        <v>14.848460329737048</v>
      </c>
      <c r="S740" s="196">
        <f ca="1">IF($L740=1,'Census Tract'!N736*'DAC Adjustment'!$O$5,'Census Tract'!N736)</f>
        <v>0.86876812209470144</v>
      </c>
      <c r="T740" s="196">
        <f ca="1">IF($L740=1,'Census Tract'!O736*'DAC Adjustment'!$O$5,'Census Tract'!O736)</f>
        <v>4.1341075111372199</v>
      </c>
      <c r="U740" s="196">
        <f ca="1">IF($L740=1,'Census Tract'!P736*'DAC Adjustment'!$O$5,'Census Tract'!P736)</f>
        <v>18.854798004260857</v>
      </c>
      <c r="V740" s="196">
        <f ca="1">IF($L740=1,'Census Tract'!Q736*'DAC Adjustment'!$O$5,'Census Tract'!Q736)</f>
        <v>40.896388402174317</v>
      </c>
      <c r="W740" s="196">
        <f ca="1">IF($L740=1,'Census Tract'!R736*'DAC Adjustment'!$O$5,'Census Tract'!R736)</f>
        <v>0.3616971661365222</v>
      </c>
      <c r="X740" s="196">
        <f ca="1">IF($L740=1,'Census Tract'!S736*'DAC Adjustment'!$O$5,'Census Tract'!S736)</f>
        <v>1.7181104828680012</v>
      </c>
      <c r="Y740" s="196">
        <f ca="1">IF($L740=1,'Census Tract'!T736*'DAC Adjustment'!$O$5,'Census Tract'!T736)</f>
        <v>7.5385814455175879</v>
      </c>
      <c r="Z740" s="197">
        <f ca="1">IF($L740=1,'Census Tract'!U736*'DAC Adjustment'!$O$5,'Census Tract'!U736)</f>
        <v>16.195160476435476</v>
      </c>
    </row>
    <row r="741" spans="1:26" x14ac:dyDescent="0.25">
      <c r="A741" s="193">
        <v>67</v>
      </c>
      <c r="B741" s="53" t="s">
        <v>60</v>
      </c>
      <c r="C741" s="173">
        <v>41067031615</v>
      </c>
      <c r="D741" s="53">
        <v>5000</v>
      </c>
      <c r="E741" s="173">
        <f t="shared" si="45"/>
        <v>589481</v>
      </c>
      <c r="F741" s="53">
        <v>492400</v>
      </c>
      <c r="G741" s="53">
        <v>8962</v>
      </c>
      <c r="H741" s="53">
        <v>773</v>
      </c>
      <c r="I741" s="53">
        <v>71196</v>
      </c>
      <c r="J741" s="194">
        <f t="shared" si="46"/>
        <v>0</v>
      </c>
      <c r="K741" s="172">
        <f>VLOOKUP($C741,'DAC Definition'!$A$6:$D$834,MATCH('DAC Definition'!$A$3,'DAC Definition'!$A$6:$D$6,0),FALSE)</f>
        <v>0</v>
      </c>
      <c r="L741" s="172">
        <f t="shared" si="47"/>
        <v>0</v>
      </c>
      <c r="M741" s="173">
        <f>'Census Tract'!G737</f>
        <v>3571</v>
      </c>
      <c r="N741" s="195">
        <f t="shared" si="44"/>
        <v>64.994520714865956</v>
      </c>
      <c r="O741" s="196">
        <f ca="1">IF($L741=1,'Census Tract'!J737*'DAC Adjustment'!$O$5,'Census Tract'!J737)</f>
        <v>0.51180534166374758</v>
      </c>
      <c r="P741" s="196">
        <f ca="1">IF($L741=1,'Census Tract'!K737*'DAC Adjustment'!$O$5,'Census Tract'!K737)</f>
        <v>2.5434526480952298</v>
      </c>
      <c r="Q741" s="196">
        <f ca="1">IF($L741=1,'Census Tract'!L737*'DAC Adjustment'!$O$5,'Census Tract'!L737)</f>
        <v>11.703403072637496</v>
      </c>
      <c r="R741" s="196">
        <f ca="1">IF($L741=1,'Census Tract'!M737*'DAC Adjustment'!$O$5,'Census Tract'!M737)</f>
        <v>25.418972289767609</v>
      </c>
      <c r="S741" s="196">
        <f ca="1">IF($L741=1,'Census Tract'!N737*'DAC Adjustment'!$O$5,'Census Tract'!N737)</f>
        <v>0.89354002419359979</v>
      </c>
      <c r="T741" s="196">
        <f ca="1">IF($L741=1,'Census Tract'!O737*'DAC Adjustment'!$O$5,'Census Tract'!O737)</f>
        <v>4.2519867287646926</v>
      </c>
      <c r="U741" s="196">
        <f ca="1">IF($L741=1,'Census Tract'!P737*'DAC Adjustment'!$O$5,'Census Tract'!P737)</f>
        <v>19.392420412792486</v>
      </c>
      <c r="V741" s="196">
        <f ca="1">IF($L741=1,'Census Tract'!Q737*'DAC Adjustment'!$O$5,'Census Tract'!Q737)</f>
        <v>42.062500859494371</v>
      </c>
      <c r="W741" s="196">
        <f ca="1">IF($L741=1,'Census Tract'!R737*'DAC Adjustment'!$O$5,'Census Tract'!R737)</f>
        <v>0.3720105357930647</v>
      </c>
      <c r="X741" s="196">
        <f ca="1">IF($L741=1,'Census Tract'!S737*'DAC Adjustment'!$O$5,'Census Tract'!S737)</f>
        <v>1.7671003843092257</v>
      </c>
      <c r="Y741" s="196">
        <f ca="1">IF($L741=1,'Census Tract'!T737*'DAC Adjustment'!$O$5,'Census Tract'!T737)</f>
        <v>7.7535352367348223</v>
      </c>
      <c r="Z741" s="197">
        <f ca="1">IF($L741=1,'Census Tract'!U737*'DAC Adjustment'!$O$5,'Census Tract'!U737)</f>
        <v>16.656946446241673</v>
      </c>
    </row>
    <row r="742" spans="1:26" x14ac:dyDescent="0.25">
      <c r="A742" s="193">
        <v>67</v>
      </c>
      <c r="B742" s="53" t="s">
        <v>60</v>
      </c>
      <c r="C742" s="173">
        <v>41067031005</v>
      </c>
      <c r="D742" s="53">
        <v>5888</v>
      </c>
      <c r="E742" s="173">
        <f t="shared" si="45"/>
        <v>589481</v>
      </c>
      <c r="F742" s="53">
        <v>492400</v>
      </c>
      <c r="G742" s="53">
        <v>8962</v>
      </c>
      <c r="H742" s="53">
        <v>773</v>
      </c>
      <c r="I742" s="53">
        <v>57361</v>
      </c>
      <c r="J742" s="194">
        <f t="shared" si="46"/>
        <v>0</v>
      </c>
      <c r="K742" s="172">
        <f>VLOOKUP($C742,'DAC Definition'!$A$6:$D$834,MATCH('DAC Definition'!$A$3,'DAC Definition'!$A$6:$D$6,0),FALSE)</f>
        <v>0</v>
      </c>
      <c r="L742" s="172">
        <f t="shared" si="47"/>
        <v>0</v>
      </c>
      <c r="M742" s="173">
        <f>'Census Tract'!G738</f>
        <v>3267</v>
      </c>
      <c r="N742" s="195">
        <f t="shared" si="44"/>
        <v>59.461523151909013</v>
      </c>
      <c r="O742" s="196">
        <f ca="1">IF($L742=1,'Census Tract'!J738*'DAC Adjustment'!$O$5,'Census Tract'!J738)</f>
        <v>1.476823828342849</v>
      </c>
      <c r="P742" s="196">
        <f ca="1">IF($L742=1,'Census Tract'!K738*'DAC Adjustment'!$O$5,'Census Tract'!K738)</f>
        <v>7.3391799014019883</v>
      </c>
      <c r="Q742" s="196">
        <f ca="1">IF($L742=1,'Census Tract'!L738*'DAC Adjustment'!$O$5,'Census Tract'!L738)</f>
        <v>33.770387144039113</v>
      </c>
      <c r="R742" s="196">
        <f ca="1">IF($L742=1,'Census Tract'!M738*'DAC Adjustment'!$O$5,'Census Tract'!M738)</f>
        <v>73.346917106188528</v>
      </c>
      <c r="S742" s="196">
        <f ca="1">IF($L742=1,'Census Tract'!N738*'DAC Adjustment'!$O$5,'Census Tract'!N738)</f>
        <v>0.81747276926364887</v>
      </c>
      <c r="T742" s="196">
        <f ca="1">IF($L742=1,'Census Tract'!O738*'DAC Adjustment'!$O$5,'Census Tract'!O738)</f>
        <v>3.8900141817065945</v>
      </c>
      <c r="U742" s="196">
        <f ca="1">IF($L742=1,'Census Tract'!P738*'DAC Adjustment'!$O$5,'Census Tract'!P738)</f>
        <v>17.741539481543839</v>
      </c>
      <c r="V742" s="196">
        <f ca="1">IF($L742=1,'Census Tract'!Q738*'DAC Adjustment'!$O$5,'Census Tract'!Q738)</f>
        <v>38.481711091562055</v>
      </c>
      <c r="W742" s="196">
        <f ca="1">IF($L742=1,'Census Tract'!R738*'DAC Adjustment'!$O$5,'Census Tract'!R738)</f>
        <v>0.34034119866590379</v>
      </c>
      <c r="X742" s="196">
        <f ca="1">IF($L742=1,'Census Tract'!S738*'DAC Adjustment'!$O$5,'Census Tract'!S738)</f>
        <v>1.6166667475604144</v>
      </c>
      <c r="Y742" s="196">
        <f ca="1">IF($L742=1,'Census Tract'!T738*'DAC Adjustment'!$O$5,'Census Tract'!T738)</f>
        <v>7.0934751101687663</v>
      </c>
      <c r="Z742" s="197">
        <f ca="1">IF($L742=1,'Census Tract'!U738*'DAC Adjustment'!$O$5,'Census Tract'!U738)</f>
        <v>15.238937003604462</v>
      </c>
    </row>
    <row r="743" spans="1:26" x14ac:dyDescent="0.25">
      <c r="A743" s="193">
        <v>67</v>
      </c>
      <c r="B743" s="53" t="s">
        <v>60</v>
      </c>
      <c r="C743" s="173">
        <v>41067031612</v>
      </c>
      <c r="D743" s="53">
        <v>4106</v>
      </c>
      <c r="E743" s="173">
        <f t="shared" si="45"/>
        <v>589481</v>
      </c>
      <c r="F743" s="53">
        <v>492400</v>
      </c>
      <c r="G743" s="53">
        <v>8962</v>
      </c>
      <c r="H743" s="53">
        <v>773</v>
      </c>
      <c r="I743" s="53">
        <v>81773</v>
      </c>
      <c r="J743" s="194">
        <f t="shared" si="46"/>
        <v>0</v>
      </c>
      <c r="K743" s="172">
        <f>VLOOKUP($C743,'DAC Definition'!$A$6:$D$834,MATCH('DAC Definition'!$A$3,'DAC Definition'!$A$6:$D$6,0),FALSE)</f>
        <v>0</v>
      </c>
      <c r="L743" s="172">
        <f t="shared" si="47"/>
        <v>0</v>
      </c>
      <c r="M743" s="173">
        <f>'Census Tract'!G739</f>
        <v>2620</v>
      </c>
      <c r="N743" s="195">
        <f t="shared" si="44"/>
        <v>47.685702680747362</v>
      </c>
      <c r="O743" s="196">
        <f ca="1">IF($L743=1,'Census Tract'!J739*'DAC Adjustment'!$O$5,'Census Tract'!J739)</f>
        <v>0.16425846581771936</v>
      </c>
      <c r="P743" s="196">
        <f ca="1">IF($L743=1,'Census Tract'!K739*'DAC Adjustment'!$O$5,'Census Tract'!K739)</f>
        <v>0.81629400056285251</v>
      </c>
      <c r="Q743" s="196">
        <f ca="1">IF($L743=1,'Census Tract'!L739*'DAC Adjustment'!$O$5,'Census Tract'!L739)</f>
        <v>3.7560823951321898</v>
      </c>
      <c r="R743" s="196">
        <f ca="1">IF($L743=1,'Census Tract'!M739*'DAC Adjustment'!$O$5,'Census Tract'!M739)</f>
        <v>8.1579480538588793</v>
      </c>
      <c r="S743" s="196">
        <f ca="1">IF($L743=1,'Census Tract'!N739*'DAC Adjustment'!$O$5,'Census Tract'!N739)</f>
        <v>0.6555796313041814</v>
      </c>
      <c r="T743" s="196">
        <f ca="1">IF($L743=1,'Census Tract'!O739*'DAC Adjustment'!$O$5,'Census Tract'!O739)</f>
        <v>3.1196318200401834</v>
      </c>
      <c r="U743" s="196">
        <f ca="1">IF($L743=1,'Census Tract'!P739*'DAC Adjustment'!$O$5,'Census Tract'!P739)</f>
        <v>14.227986973261361</v>
      </c>
      <c r="V743" s="196">
        <f ca="1">IF($L743=1,'Census Tract'!Q739*'DAC Adjustment'!$O$5,'Census Tract'!Q739)</f>
        <v>30.860753920995595</v>
      </c>
      <c r="W743" s="196">
        <f ca="1">IF($L743=1,'Census Tract'!R739*'DAC Adjustment'!$O$5,'Census Tract'!R739)</f>
        <v>0.27293968181961065</v>
      </c>
      <c r="X743" s="196">
        <f ca="1">IF($L743=1,'Census Tract'!S739*'DAC Adjustment'!$O$5,'Census Tract'!S739)</f>
        <v>1.2965004219798857</v>
      </c>
      <c r="Y743" s="196">
        <f ca="1">IF($L743=1,'Census Tract'!T739*'DAC Adjustment'!$O$5,'Census Tract'!T739)</f>
        <v>5.6886760907995626</v>
      </c>
      <c r="Z743" s="197">
        <f ca="1">IF($L743=1,'Census Tract'!U739*'DAC Adjustment'!$O$5,'Census Tract'!U739)</f>
        <v>12.221002433254883</v>
      </c>
    </row>
    <row r="744" spans="1:26" x14ac:dyDescent="0.25">
      <c r="A744" s="193">
        <v>67</v>
      </c>
      <c r="B744" s="53" t="s">
        <v>60</v>
      </c>
      <c r="C744" s="173">
        <v>41067031100</v>
      </c>
      <c r="D744" s="53">
        <v>2992</v>
      </c>
      <c r="E744" s="173">
        <f t="shared" si="45"/>
        <v>589481</v>
      </c>
      <c r="F744" s="53">
        <v>492400</v>
      </c>
      <c r="G744" s="53">
        <v>8962</v>
      </c>
      <c r="H744" s="53">
        <v>773</v>
      </c>
      <c r="I744" s="53">
        <v>46786</v>
      </c>
      <c r="J744" s="194">
        <f t="shared" si="46"/>
        <v>1</v>
      </c>
      <c r="K744" s="172">
        <f>VLOOKUP($C744,'DAC Definition'!$A$6:$D$834,MATCH('DAC Definition'!$A$3,'DAC Definition'!$A$6:$D$6,0),FALSE)</f>
        <v>1</v>
      </c>
      <c r="L744" s="172">
        <f t="shared" si="47"/>
        <v>1</v>
      </c>
      <c r="M744" s="173">
        <f>'Census Tract'!G740</f>
        <v>1911</v>
      </c>
      <c r="N744" s="195">
        <f t="shared" si="44"/>
        <v>34.781441917140533</v>
      </c>
      <c r="O744" s="196">
        <f ca="1">IF($L744=1,'Census Tract'!J740*'DAC Adjustment'!$O$5,'Census Tract'!J740)</f>
        <v>0.69859926773084924</v>
      </c>
      <c r="P744" s="196">
        <f ca="1">IF($L744=1,'Census Tract'!K740*'DAC Adjustment'!$O$5,'Census Tract'!K740)</f>
        <v>3.4717382036133513</v>
      </c>
      <c r="Q744" s="196">
        <f ca="1">IF($L744=1,'Census Tract'!L740*'DAC Adjustment'!$O$5,'Census Tract'!L740)</f>
        <v>15.974801650028676</v>
      </c>
      <c r="R744" s="196">
        <f ca="1">IF($L744=1,'Census Tract'!M740*'DAC Adjustment'!$O$5,'Census Tract'!M740)</f>
        <v>34.696151021747369</v>
      </c>
      <c r="S744" s="196">
        <f ca="1">IF($L744=1,'Census Tract'!N740*'DAC Adjustment'!$O$5,'Census Tract'!N740)</f>
        <v>0.59771597109842101</v>
      </c>
      <c r="T744" s="196">
        <f ca="1">IF($L744=1,'Census Tract'!O740*'DAC Adjustment'!$O$5,'Census Tract'!O740)</f>
        <v>2.8442826374507586</v>
      </c>
      <c r="U744" s="196">
        <f ca="1">IF($L744=1,'Census Tract'!P740*'DAC Adjustment'!$O$5,'Census Tract'!P740)</f>
        <v>12.972177054342778</v>
      </c>
      <c r="V744" s="196">
        <f ca="1">IF($L744=1,'Census Tract'!Q740*'DAC Adjustment'!$O$5,'Census Tract'!Q740)</f>
        <v>28.136880125487874</v>
      </c>
      <c r="W744" s="196">
        <f ca="1">IF($L744=1,'Census Tract'!R740*'DAC Adjustment'!$O$5,'Census Tract'!R740)</f>
        <v>0.24884910875824232</v>
      </c>
      <c r="X744" s="196">
        <f ca="1">IF($L744=1,'Census Tract'!S740*'DAC Adjustment'!$O$5,'Census Tract'!S740)</f>
        <v>1.182066940078035</v>
      </c>
      <c r="Y744" s="196">
        <f ca="1">IF($L744=1,'Census Tract'!T740*'DAC Adjustment'!$O$5,'Census Tract'!T740)</f>
        <v>5.1865744320219287</v>
      </c>
      <c r="Z744" s="197">
        <f ca="1">IF($L744=1,'Census Tract'!U740*'DAC Adjustment'!$O$5,'Census Tract'!U740)</f>
        <v>11.142335710854045</v>
      </c>
    </row>
    <row r="745" spans="1:26" x14ac:dyDescent="0.25">
      <c r="A745" s="193">
        <v>67</v>
      </c>
      <c r="B745" s="53" t="s">
        <v>60</v>
      </c>
      <c r="C745" s="173">
        <v>41067032407</v>
      </c>
      <c r="D745" s="53">
        <v>5701</v>
      </c>
      <c r="E745" s="173">
        <f t="shared" si="45"/>
        <v>589481</v>
      </c>
      <c r="F745" s="53">
        <v>492400</v>
      </c>
      <c r="G745" s="53">
        <v>8962</v>
      </c>
      <c r="H745" s="53">
        <v>773</v>
      </c>
      <c r="I745" s="53">
        <v>104963</v>
      </c>
      <c r="J745" s="194">
        <f t="shared" si="46"/>
        <v>0</v>
      </c>
      <c r="K745" s="172">
        <f>VLOOKUP($C745,'DAC Definition'!$A$6:$D$834,MATCH('DAC Definition'!$A$3,'DAC Definition'!$A$6:$D$6,0),FALSE)</f>
        <v>0</v>
      </c>
      <c r="L745" s="172">
        <f t="shared" si="47"/>
        <v>0</v>
      </c>
      <c r="M745" s="173">
        <f>'Census Tract'!G741</f>
        <v>4125</v>
      </c>
      <c r="N745" s="195">
        <f t="shared" si="44"/>
        <v>75.077680747359864</v>
      </c>
      <c r="O745" s="196">
        <f ca="1">IF($L745=1,'Census Tract'!J741*'DAC Adjustment'!$O$5,'Census Tract'!J741)</f>
        <v>0.1282017294187078</v>
      </c>
      <c r="P745" s="196">
        <f ca="1">IF($L745=1,'Census Tract'!K741*'DAC Adjustment'!$O$5,'Census Tract'!K741)</f>
        <v>0.63710751263442156</v>
      </c>
      <c r="Q745" s="196">
        <f ca="1">IF($L745=1,'Census Tract'!L741*'DAC Adjustment'!$O$5,'Census Tract'!L741)</f>
        <v>2.9315765035178067</v>
      </c>
      <c r="R745" s="196">
        <f ca="1">IF($L745=1,'Census Tract'!M741*'DAC Adjustment'!$O$5,'Census Tract'!M741)</f>
        <v>6.3671789688654679</v>
      </c>
      <c r="S745" s="196">
        <f ca="1">IF($L745=1,'Census Tract'!N741*'DAC Adjustment'!$O$5,'Census Tract'!N741)</f>
        <v>1.0321625874541023</v>
      </c>
      <c r="T745" s="196">
        <f ca="1">IF($L745=1,'Census Tract'!O741*'DAC Adjustment'!$O$5,'Census Tract'!O741)</f>
        <v>4.9116340678113568</v>
      </c>
      <c r="U745" s="196">
        <f ca="1">IF($L745=1,'Census Tract'!P741*'DAC Adjustment'!$O$5,'Census Tract'!P741)</f>
        <v>22.400933688817979</v>
      </c>
      <c r="V745" s="196">
        <f ca="1">IF($L745=1,'Census Tract'!Q741*'DAC Adjustment'!$O$5,'Census Tract'!Q741)</f>
        <v>48.588019055002604</v>
      </c>
      <c r="W745" s="196">
        <f ca="1">IF($L745=1,'Census Tract'!R741*'DAC Adjustment'!$O$5,'Census Tract'!R741)</f>
        <v>0.42972373568927247</v>
      </c>
      <c r="X745" s="196">
        <f ca="1">IF($L745=1,'Census Tract'!S741*'DAC Adjustment'!$O$5,'Census Tract'!S741)</f>
        <v>2.041245893384362</v>
      </c>
      <c r="Y745" s="196">
        <f ca="1">IF($L745=1,'Census Tract'!T741*'DAC Adjustment'!$O$5,'Census Tract'!T741)</f>
        <v>8.9564079673848056</v>
      </c>
      <c r="Z745" s="197">
        <f ca="1">IF($L745=1,'Census Tract'!U741*'DAC Adjustment'!$O$5,'Census Tract'!U741)</f>
        <v>19.241082075258163</v>
      </c>
    </row>
    <row r="746" spans="1:26" x14ac:dyDescent="0.25">
      <c r="A746" s="193">
        <v>67</v>
      </c>
      <c r="B746" s="53" t="s">
        <v>60</v>
      </c>
      <c r="C746" s="173">
        <v>41067031812</v>
      </c>
      <c r="D746" s="53">
        <v>5831</v>
      </c>
      <c r="E746" s="173">
        <f t="shared" si="45"/>
        <v>589481</v>
      </c>
      <c r="F746" s="53">
        <v>492400</v>
      </c>
      <c r="G746" s="53">
        <v>8962</v>
      </c>
      <c r="H746" s="53">
        <v>773</v>
      </c>
      <c r="I746" s="53">
        <v>68886</v>
      </c>
      <c r="J746" s="194">
        <f t="shared" si="46"/>
        <v>0</v>
      </c>
      <c r="K746" s="172">
        <f>VLOOKUP($C746,'DAC Definition'!$A$6:$D$834,MATCH('DAC Definition'!$A$3,'DAC Definition'!$A$6:$D$6,0),FALSE)</f>
        <v>0</v>
      </c>
      <c r="L746" s="172">
        <f t="shared" si="47"/>
        <v>0</v>
      </c>
      <c r="M746" s="173">
        <f>'Census Tract'!G742</f>
        <v>4193</v>
      </c>
      <c r="N746" s="195">
        <f t="shared" si="44"/>
        <v>76.315324939073932</v>
      </c>
      <c r="O746" s="196">
        <f ca="1">IF($L746=1,'Census Tract'!J742*'DAC Adjustment'!$O$5,'Census Tract'!J742)</f>
        <v>0.5428541980073408</v>
      </c>
      <c r="P746" s="196">
        <f ca="1">IF($L746=1,'Census Tract'!K742*'DAC Adjustment'!$O$5,'Census Tract'!K742)</f>
        <v>2.6977521238113784</v>
      </c>
      <c r="Q746" s="196">
        <f ca="1">IF($L746=1,'Census Tract'!L742*'DAC Adjustment'!$O$5,'Census Tract'!L742)</f>
        <v>12.413394257083214</v>
      </c>
      <c r="R746" s="196">
        <f ca="1">IF($L746=1,'Census Tract'!M742*'DAC Adjustment'!$O$5,'Census Tract'!M742)</f>
        <v>26.961023446289715</v>
      </c>
      <c r="S746" s="196">
        <f ca="1">IF($L746=1,'Census Tract'!N742*'DAC Adjustment'!$O$5,'Census Tract'!N742)</f>
        <v>1.0491776313200123</v>
      </c>
      <c r="T746" s="196">
        <f ca="1">IF($L746=1,'Census Tract'!O742*'DAC Adjustment'!$O$5,'Census Tract'!O742)</f>
        <v>4.9926016112322475</v>
      </c>
      <c r="U746" s="196">
        <f ca="1">IF($L746=1,'Census Tract'!P742*'DAC Adjustment'!$O$5,'Census Tract'!P742)</f>
        <v>22.770209686597283</v>
      </c>
      <c r="V746" s="196">
        <f ca="1">IF($L746=1,'Census Tract'!Q742*'DAC Adjustment'!$O$5,'Census Tract'!Q742)</f>
        <v>49.388985187303255</v>
      </c>
      <c r="W746" s="196">
        <f ca="1">IF($L746=1,'Census Tract'!R742*'DAC Adjustment'!$O$5,'Census Tract'!R742)</f>
        <v>0.43680766636245322</v>
      </c>
      <c r="X746" s="196">
        <f ca="1">IF($L746=1,'Census Tract'!S742*'DAC Adjustment'!$O$5,'Census Tract'!S742)</f>
        <v>2.0748955226571222</v>
      </c>
      <c r="Y746" s="196">
        <f ca="1">IF($L746=1,'Census Tract'!T742*'DAC Adjustment'!$O$5,'Census Tract'!T742)</f>
        <v>9.1040529956956355</v>
      </c>
      <c r="Z746" s="197">
        <f ca="1">IF($L746=1,'Census Tract'!U742*'DAC Adjustment'!$O$5,'Census Tract'!U742)</f>
        <v>19.558268397953327</v>
      </c>
    </row>
    <row r="747" spans="1:26" x14ac:dyDescent="0.25">
      <c r="A747" s="193">
        <v>67</v>
      </c>
      <c r="B747" s="53" t="s">
        <v>60</v>
      </c>
      <c r="C747" s="173">
        <v>41067031806</v>
      </c>
      <c r="D747" s="53">
        <v>5970</v>
      </c>
      <c r="E747" s="173">
        <f t="shared" si="45"/>
        <v>589481</v>
      </c>
      <c r="F747" s="53">
        <v>492400</v>
      </c>
      <c r="G747" s="53">
        <v>8962</v>
      </c>
      <c r="H747" s="53">
        <v>773</v>
      </c>
      <c r="I747" s="53">
        <v>77656</v>
      </c>
      <c r="J747" s="194">
        <f t="shared" si="46"/>
        <v>0</v>
      </c>
      <c r="K747" s="172">
        <f>VLOOKUP($C747,'DAC Definition'!$A$6:$D$834,MATCH('DAC Definition'!$A$3,'DAC Definition'!$A$6:$D$6,0),FALSE)</f>
        <v>0</v>
      </c>
      <c r="L747" s="172">
        <f t="shared" si="47"/>
        <v>0</v>
      </c>
      <c r="M747" s="173">
        <f>'Census Tract'!G743</f>
        <v>4082</v>
      </c>
      <c r="N747" s="195">
        <f t="shared" si="44"/>
        <v>74.295052802599514</v>
      </c>
      <c r="O747" s="196">
        <f ca="1">IF($L747=1,'Census Tract'!J743*'DAC Adjustment'!$O$5,'Census Tract'!J743)</f>
        <v>0.16926634587313763</v>
      </c>
      <c r="P747" s="196">
        <f ca="1">IF($L747=1,'Census Tract'!K743*'DAC Adjustment'!$O$5,'Census Tract'!K743)</f>
        <v>0.84118101277513468</v>
      </c>
      <c r="Q747" s="196">
        <f ca="1">IF($L747=1,'Census Tract'!L743*'DAC Adjustment'!$O$5,'Census Tract'!L743)</f>
        <v>3.8705971023008545</v>
      </c>
      <c r="R747" s="196">
        <f ca="1">IF($L747=1,'Census Tract'!M743*'DAC Adjustment'!$O$5,'Census Tract'!M743)</f>
        <v>8.4066659823301872</v>
      </c>
      <c r="S747" s="196">
        <f ca="1">IF($L747=1,'Census Tract'!N743*'DAC Adjustment'!$O$5,'Census Tract'!N743)</f>
        <v>1.0214030744212474</v>
      </c>
      <c r="T747" s="196">
        <f ca="1">IF($L747=1,'Census Tract'!O743*'DAC Adjustment'!$O$5,'Census Tract'!O743)</f>
        <v>4.8604340035893232</v>
      </c>
      <c r="U747" s="196">
        <f ca="1">IF($L747=1,'Census Tract'!P743*'DAC Adjustment'!$O$5,'Census Tract'!P743)</f>
        <v>22.167420925516364</v>
      </c>
      <c r="V747" s="196">
        <f ca="1">IF($L747=1,'Census Tract'!Q743*'DAC Adjustment'!$O$5,'Census Tract'!Q743)</f>
        <v>48.081525765459546</v>
      </c>
      <c r="W747" s="196">
        <f ca="1">IF($L747=1,'Census Tract'!R743*'DAC Adjustment'!$O$5,'Census Tract'!R743)</f>
        <v>0.42524419129299645</v>
      </c>
      <c r="X747" s="196">
        <f ca="1">IF($L747=1,'Census Tract'!S743*'DAC Adjustment'!$O$5,'Census Tract'!S743)</f>
        <v>2.0199674513442338</v>
      </c>
      <c r="Y747" s="196">
        <f ca="1">IF($L747=1,'Census Tract'!T743*'DAC Adjustment'!$O$5,'Census Tract'!T743)</f>
        <v>8.8630441994823705</v>
      </c>
      <c r="Z747" s="197">
        <f ca="1">IF($L747=1,'Census Tract'!U743*'DAC Adjustment'!$O$5,'Census Tract'!U743)</f>
        <v>19.040508371200925</v>
      </c>
    </row>
    <row r="748" spans="1:26" x14ac:dyDescent="0.25">
      <c r="A748" s="193">
        <v>67</v>
      </c>
      <c r="B748" s="53" t="s">
        <v>60</v>
      </c>
      <c r="C748" s="173">
        <v>41067032104</v>
      </c>
      <c r="D748" s="53">
        <v>5034</v>
      </c>
      <c r="E748" s="173">
        <f t="shared" si="45"/>
        <v>589481</v>
      </c>
      <c r="F748" s="53">
        <v>492400</v>
      </c>
      <c r="G748" s="53">
        <v>8962</v>
      </c>
      <c r="H748" s="53">
        <v>773</v>
      </c>
      <c r="I748" s="53">
        <v>115333</v>
      </c>
      <c r="J748" s="194">
        <f t="shared" si="46"/>
        <v>0</v>
      </c>
      <c r="K748" s="172">
        <f>VLOOKUP($C748,'DAC Definition'!$A$6:$D$834,MATCH('DAC Definition'!$A$3,'DAC Definition'!$A$6:$D$6,0),FALSE)</f>
        <v>0</v>
      </c>
      <c r="L748" s="172">
        <f t="shared" si="47"/>
        <v>0</v>
      </c>
      <c r="M748" s="173">
        <f>'Census Tract'!G744</f>
        <v>3760</v>
      </c>
      <c r="N748" s="195">
        <f t="shared" si="44"/>
        <v>68.434443541835904</v>
      </c>
      <c r="O748" s="196">
        <f ca="1">IF($L748=1,'Census Tract'!J744*'DAC Adjustment'!$O$5,'Census Tract'!J744)</f>
        <v>0.62548421892174233</v>
      </c>
      <c r="P748" s="196">
        <f ca="1">IF($L748=1,'Census Tract'!K744*'DAC Adjustment'!$O$5,'Census Tract'!K744)</f>
        <v>3.1083878253140331</v>
      </c>
      <c r="Q748" s="196">
        <f ca="1">IF($L748=1,'Census Tract'!L744*'DAC Adjustment'!$O$5,'Census Tract'!L744)</f>
        <v>14.302886925366176</v>
      </c>
      <c r="R748" s="196">
        <f ca="1">IF($L748=1,'Census Tract'!M744*'DAC Adjustment'!$O$5,'Census Tract'!M744)</f>
        <v>31.064869266066285</v>
      </c>
      <c r="S748" s="196">
        <f ca="1">IF($L748=1,'Census Tract'!N744*'DAC Adjustment'!$O$5,'Census Tract'!N744)</f>
        <v>0.94083183729149689</v>
      </c>
      <c r="T748" s="196">
        <f ca="1">IF($L748=1,'Census Tract'!O744*'DAC Adjustment'!$O$5,'Census Tract'!O744)</f>
        <v>4.4770288715080495</v>
      </c>
      <c r="U748" s="196">
        <f ca="1">IF($L748=1,'Census Tract'!P744*'DAC Adjustment'!$O$5,'Census Tract'!P744)</f>
        <v>20.418790465443784</v>
      </c>
      <c r="V748" s="196">
        <f ca="1">IF($L748=1,'Census Tract'!Q744*'DAC Adjustment'!$O$5,'Census Tract'!Q744)</f>
        <v>44.28871555074177</v>
      </c>
      <c r="W748" s="196">
        <f ca="1">IF($L748=1,'Census Tract'!R744*'DAC Adjustment'!$O$5,'Census Tract'!R744)</f>
        <v>0.39169969604646415</v>
      </c>
      <c r="X748" s="196">
        <f ca="1">IF($L748=1,'Census Tract'!S744*'DAC Adjustment'!$O$5,'Census Tract'!S744)</f>
        <v>1.8606265597879275</v>
      </c>
      <c r="Y748" s="196">
        <f ca="1">IF($L748=1,'Census Tract'!T744*'DAC Adjustment'!$O$5,'Census Tract'!T744)</f>
        <v>8.1639015654222717</v>
      </c>
      <c r="Z748" s="197">
        <f ca="1">IF($L748=1,'Census Tract'!U744*'DAC Adjustment'!$O$5,'Census Tract'!U744)</f>
        <v>17.538537843144411</v>
      </c>
    </row>
    <row r="749" spans="1:26" x14ac:dyDescent="0.25">
      <c r="A749" s="193">
        <v>67</v>
      </c>
      <c r="B749" s="53" t="s">
        <v>60</v>
      </c>
      <c r="C749" s="173">
        <v>41067031804</v>
      </c>
      <c r="D749" s="53">
        <v>6822</v>
      </c>
      <c r="E749" s="173">
        <f t="shared" si="45"/>
        <v>589481</v>
      </c>
      <c r="F749" s="53">
        <v>492400</v>
      </c>
      <c r="G749" s="53">
        <v>8962</v>
      </c>
      <c r="H749" s="53">
        <v>773</v>
      </c>
      <c r="I749" s="53">
        <v>102275</v>
      </c>
      <c r="J749" s="194">
        <f t="shared" si="46"/>
        <v>0</v>
      </c>
      <c r="K749" s="172">
        <f>VLOOKUP($C749,'DAC Definition'!$A$6:$D$834,MATCH('DAC Definition'!$A$3,'DAC Definition'!$A$6:$D$6,0),FALSE)</f>
        <v>0</v>
      </c>
      <c r="L749" s="172">
        <f t="shared" si="47"/>
        <v>0</v>
      </c>
      <c r="M749" s="173">
        <f>'Census Tract'!G745</f>
        <v>4903</v>
      </c>
      <c r="N749" s="195">
        <f t="shared" si="44"/>
        <v>89.237786352558899</v>
      </c>
      <c r="O749" s="196">
        <f ca="1">IF($L749=1,'Census Tract'!J745*'DAC Adjustment'!$O$5,'Census Tract'!J745)</f>
        <v>0.20732623429431651</v>
      </c>
      <c r="P749" s="196">
        <f ca="1">IF($L749=1,'Census Tract'!K745*'DAC Adjustment'!$O$5,'Census Tract'!K745)</f>
        <v>1.0303223055884785</v>
      </c>
      <c r="Q749" s="196">
        <f ca="1">IF($L749=1,'Census Tract'!L745*'DAC Adjustment'!$O$5,'Census Tract'!L745)</f>
        <v>4.7409088767827035</v>
      </c>
      <c r="R749" s="196">
        <f ca="1">IF($L749=1,'Census Tract'!M745*'DAC Adjustment'!$O$5,'Census Tract'!M745)</f>
        <v>10.296922238712122</v>
      </c>
      <c r="S749" s="196">
        <f ca="1">IF($L749=1,'Census Tract'!N745*'DAC Adjustment'!$O$5,'Census Tract'!N745)</f>
        <v>1.2268347069787791</v>
      </c>
      <c r="T749" s="196">
        <f ca="1">IF($L749=1,'Census Tract'!O745*'DAC Adjustment'!$O$5,'Census Tract'!O745)</f>
        <v>5.8379980204797777</v>
      </c>
      <c r="U749" s="196">
        <f ca="1">IF($L749=1,'Census Tract'!P745*'DAC Adjustment'!$O$5,'Census Tract'!P745)</f>
        <v>26.625885545763531</v>
      </c>
      <c r="V749" s="196">
        <f ca="1">IF($L749=1,'Census Tract'!Q745*'DAC Adjustment'!$O$5,'Census Tract'!Q745)</f>
        <v>57.752013921618854</v>
      </c>
      <c r="W749" s="196">
        <f ca="1">IF($L749=1,'Census Tract'!R745*'DAC Adjustment'!$O$5,'Census Tract'!R745)</f>
        <v>0.51077223662654614</v>
      </c>
      <c r="X749" s="196">
        <f ca="1">IF($L749=1,'Census Tract'!S745*'DAC Adjustment'!$O$5,'Census Tract'!S745)</f>
        <v>2.4262372400638852</v>
      </c>
      <c r="Y749" s="196">
        <f ca="1">IF($L749=1,'Census Tract'!T745*'DAC Adjustment'!$O$5,'Census Tract'!T745)</f>
        <v>10.645640791293989</v>
      </c>
      <c r="Z749" s="197">
        <f ca="1">IF($L749=1,'Census Tract'!U745*'DAC Adjustment'!$O$5,'Census Tract'!U745)</f>
        <v>22.87006676727049</v>
      </c>
    </row>
    <row r="750" spans="1:26" x14ac:dyDescent="0.25">
      <c r="A750" s="193">
        <v>67</v>
      </c>
      <c r="B750" s="53" t="s">
        <v>60</v>
      </c>
      <c r="C750" s="173">
        <v>41067030402</v>
      </c>
      <c r="D750" s="53">
        <v>5222</v>
      </c>
      <c r="E750" s="173">
        <f t="shared" si="45"/>
        <v>589481</v>
      </c>
      <c r="F750" s="53">
        <v>492400</v>
      </c>
      <c r="G750" s="53">
        <v>8962</v>
      </c>
      <c r="H750" s="53">
        <v>773</v>
      </c>
      <c r="I750" s="53">
        <v>84722</v>
      </c>
      <c r="J750" s="194">
        <f t="shared" si="46"/>
        <v>0</v>
      </c>
      <c r="K750" s="172">
        <f>VLOOKUP($C750,'DAC Definition'!$A$6:$D$834,MATCH('DAC Definition'!$A$3,'DAC Definition'!$A$6:$D$6,0),FALSE)</f>
        <v>0</v>
      </c>
      <c r="L750" s="172">
        <f t="shared" si="47"/>
        <v>0</v>
      </c>
      <c r="M750" s="173">
        <f>'Census Tract'!G746</f>
        <v>3531</v>
      </c>
      <c r="N750" s="195">
        <f t="shared" si="44"/>
        <v>64.266494719740052</v>
      </c>
      <c r="O750" s="196">
        <f ca="1">IF($L750=1,'Census Tract'!J746*'DAC Adjustment'!$O$5,'Census Tract'!J746)</f>
        <v>0.71512527191372943</v>
      </c>
      <c r="P750" s="196">
        <f ca="1">IF($L750=1,'Census Tract'!K746*'DAC Adjustment'!$O$5,'Census Tract'!K746)</f>
        <v>3.5538653439138823</v>
      </c>
      <c r="Q750" s="196">
        <f ca="1">IF($L750=1,'Census Tract'!L746*'DAC Adjustment'!$O$5,'Census Tract'!L746)</f>
        <v>16.352700183685268</v>
      </c>
      <c r="R750" s="196">
        <f ca="1">IF($L750=1,'Census Tract'!M746*'DAC Adjustment'!$O$5,'Census Tract'!M746)</f>
        <v>35.516920185702688</v>
      </c>
      <c r="S750" s="196">
        <f ca="1">IF($L750=1,'Census Tract'!N746*'DAC Adjustment'!$O$5,'Census Tract'!N746)</f>
        <v>0.88353117486071153</v>
      </c>
      <c r="T750" s="196">
        <f ca="1">IF($L750=1,'Census Tract'!O746*'DAC Adjustment'!$O$5,'Census Tract'!O746)</f>
        <v>4.2043587620465219</v>
      </c>
      <c r="U750" s="196">
        <f ca="1">IF($L750=1,'Census Tract'!P746*'DAC Adjustment'!$O$5,'Census Tract'!P746)</f>
        <v>19.175199237628192</v>
      </c>
      <c r="V750" s="196">
        <f ca="1">IF($L750=1,'Census Tract'!Q746*'DAC Adjustment'!$O$5,'Census Tract'!Q746)</f>
        <v>41.591344311082231</v>
      </c>
      <c r="W750" s="196">
        <f ca="1">IF($L750=1,'Census Tract'!R746*'DAC Adjustment'!$O$5,'Census Tract'!R746)</f>
        <v>0.36784351775001728</v>
      </c>
      <c r="X750" s="196">
        <f ca="1">IF($L750=1,'Census Tract'!S746*'DAC Adjustment'!$O$5,'Census Tract'!S746)</f>
        <v>1.7473064847370139</v>
      </c>
      <c r="Y750" s="196">
        <f ca="1">IF($L750=1,'Census Tract'!T746*'DAC Adjustment'!$O$5,'Census Tract'!T746)</f>
        <v>7.6666852200813942</v>
      </c>
      <c r="Z750" s="197">
        <f ca="1">IF($L750=1,'Census Tract'!U746*'DAC Adjustment'!$O$5,'Census Tract'!U746)</f>
        <v>16.470366256420988</v>
      </c>
    </row>
    <row r="751" spans="1:26" x14ac:dyDescent="0.25">
      <c r="A751" s="193">
        <v>67</v>
      </c>
      <c r="B751" s="53" t="s">
        <v>60</v>
      </c>
      <c r="C751" s="173">
        <v>41067032004</v>
      </c>
      <c r="D751" s="53">
        <v>2050</v>
      </c>
      <c r="E751" s="173">
        <f t="shared" si="45"/>
        <v>589481</v>
      </c>
      <c r="F751" s="53">
        <v>492400</v>
      </c>
      <c r="G751" s="53">
        <v>8962</v>
      </c>
      <c r="H751" s="53">
        <v>773</v>
      </c>
      <c r="I751" s="53">
        <v>81731</v>
      </c>
      <c r="J751" s="194">
        <f t="shared" si="46"/>
        <v>0</v>
      </c>
      <c r="K751" s="172">
        <f>VLOOKUP($C751,'DAC Definition'!$A$6:$D$834,MATCH('DAC Definition'!$A$3,'DAC Definition'!$A$6:$D$6,0),FALSE)</f>
        <v>0</v>
      </c>
      <c r="L751" s="172">
        <f t="shared" si="47"/>
        <v>0</v>
      </c>
      <c r="M751" s="173">
        <f>'Census Tract'!G747</f>
        <v>1613</v>
      </c>
      <c r="N751" s="195">
        <f t="shared" si="44"/>
        <v>29.357648253452478</v>
      </c>
      <c r="O751" s="196">
        <f ca="1">IF($L751=1,'Census Tract'!J747*'DAC Adjustment'!$O$5,'Census Tract'!J747)</f>
        <v>0.38210124822841424</v>
      </c>
      <c r="P751" s="196">
        <f ca="1">IF($L751=1,'Census Tract'!K747*'DAC Adjustment'!$O$5,'Census Tract'!K747)</f>
        <v>1.8988790317971234</v>
      </c>
      <c r="Q751" s="196">
        <f ca="1">IF($L751=1,'Census Tract'!L747*'DAC Adjustment'!$O$5,'Census Tract'!L747)</f>
        <v>8.7374721569690887</v>
      </c>
      <c r="R751" s="196">
        <f ca="1">IF($L751=1,'Census Tract'!M747*'DAC Adjustment'!$O$5,'Census Tract'!M747)</f>
        <v>18.977177942360747</v>
      </c>
      <c r="S751" s="196">
        <f ca="1">IF($L751=1,'Census Tract'!N747*'DAC Adjustment'!$O$5,'Census Tract'!N747)</f>
        <v>0.40360684934871927</v>
      </c>
      <c r="T751" s="196">
        <f ca="1">IF($L751=1,'Census Tract'!O747*'DAC Adjustment'!$O$5,'Census Tract'!O747)</f>
        <v>1.9205977579102349</v>
      </c>
      <c r="U751" s="196">
        <f ca="1">IF($L751=1,'Census Tract'!P747*'DAC Adjustment'!$O$5,'Census Tract'!P747)</f>
        <v>8.7594438885002184</v>
      </c>
      <c r="V751" s="196">
        <f ca="1">IF($L751=1,'Census Tract'!Q747*'DAC Adjustment'!$O$5,'Census Tract'!Q747)</f>
        <v>18.999387814719807</v>
      </c>
      <c r="W751" s="196">
        <f ca="1">IF($L751=1,'Census Tract'!R747*'DAC Adjustment'!$O$5,'Census Tract'!R747)</f>
        <v>0.16803500258589008</v>
      </c>
      <c r="X751" s="196">
        <f ca="1">IF($L751=1,'Census Tract'!S747*'DAC Adjustment'!$O$5,'Census Tract'!S747)</f>
        <v>0.79818900024944861</v>
      </c>
      <c r="Y751" s="196">
        <f ca="1">IF($L751=1,'Census Tract'!T747*'DAC Adjustment'!$O$5,'Census Tract'!T747)</f>
        <v>3.5022269215495014</v>
      </c>
      <c r="Z751" s="197">
        <f ca="1">IF($L751=1,'Census Tract'!U747*'DAC Adjustment'!$O$5,'Census Tract'!U747)</f>
        <v>7.5238461545191306</v>
      </c>
    </row>
    <row r="752" spans="1:26" x14ac:dyDescent="0.25">
      <c r="A752" s="193">
        <v>67</v>
      </c>
      <c r="B752" s="53" t="s">
        <v>60</v>
      </c>
      <c r="C752" s="173">
        <v>41067031706</v>
      </c>
      <c r="D752" s="53">
        <v>5718</v>
      </c>
      <c r="E752" s="173">
        <f t="shared" si="45"/>
        <v>589481</v>
      </c>
      <c r="F752" s="53">
        <v>492400</v>
      </c>
      <c r="G752" s="53">
        <v>8962</v>
      </c>
      <c r="H752" s="53">
        <v>773</v>
      </c>
      <c r="I752" s="53">
        <v>62321</v>
      </c>
      <c r="J752" s="194">
        <f t="shared" si="46"/>
        <v>0</v>
      </c>
      <c r="K752" s="172">
        <f>VLOOKUP($C752,'DAC Definition'!$A$6:$D$834,MATCH('DAC Definition'!$A$3,'DAC Definition'!$A$6:$D$6,0),FALSE)</f>
        <v>1</v>
      </c>
      <c r="L752" s="172">
        <f t="shared" si="47"/>
        <v>0</v>
      </c>
      <c r="M752" s="173">
        <f>'Census Tract'!G748</f>
        <v>3311</v>
      </c>
      <c r="N752" s="195">
        <f t="shared" si="44"/>
        <v>60.262351746547523</v>
      </c>
      <c r="O752" s="196">
        <f ca="1">IF($L752=1,'Census Tract'!J748*'DAC Adjustment'!$O$5,'Census Tract'!J748)</f>
        <v>0.22585539049936415</v>
      </c>
      <c r="P752" s="196">
        <f ca="1">IF($L752=1,'Census Tract'!K748*'DAC Adjustment'!$O$5,'Census Tract'!K748)</f>
        <v>1.1224042507739223</v>
      </c>
      <c r="Q752" s="196">
        <f ca="1">IF($L752=1,'Census Tract'!L748*'DAC Adjustment'!$O$5,'Census Tract'!L748)</f>
        <v>5.1646132933067612</v>
      </c>
      <c r="R752" s="196">
        <f ca="1">IF($L752=1,'Census Tract'!M748*'DAC Adjustment'!$O$5,'Census Tract'!M748)</f>
        <v>11.217178574055961</v>
      </c>
      <c r="S752" s="196">
        <f ca="1">IF($L752=1,'Census Tract'!N748*'DAC Adjustment'!$O$5,'Census Tract'!N748)</f>
        <v>0.828482503529826</v>
      </c>
      <c r="T752" s="196">
        <f ca="1">IF($L752=1,'Census Tract'!O748*'DAC Adjustment'!$O$5,'Census Tract'!O748)</f>
        <v>3.9424049450965826</v>
      </c>
      <c r="U752" s="196">
        <f ca="1">IF($L752=1,'Census Tract'!P748*'DAC Adjustment'!$O$5,'Census Tract'!P748)</f>
        <v>17.980482774224566</v>
      </c>
      <c r="V752" s="196">
        <f ca="1">IF($L752=1,'Census Tract'!Q748*'DAC Adjustment'!$O$5,'Census Tract'!Q748)</f>
        <v>38.999983294815422</v>
      </c>
      <c r="W752" s="196">
        <f ca="1">IF($L752=1,'Census Tract'!R748*'DAC Adjustment'!$O$5,'Census Tract'!R748)</f>
        <v>0.34492491851325602</v>
      </c>
      <c r="X752" s="196">
        <f ca="1">IF($L752=1,'Census Tract'!S748*'DAC Adjustment'!$O$5,'Census Tract'!S748)</f>
        <v>1.6384400370898478</v>
      </c>
      <c r="Y752" s="196">
        <f ca="1">IF($L752=1,'Census Tract'!T748*'DAC Adjustment'!$O$5,'Census Tract'!T748)</f>
        <v>7.1890101284875376</v>
      </c>
      <c r="Z752" s="197">
        <f ca="1">IF($L752=1,'Census Tract'!U748*'DAC Adjustment'!$O$5,'Census Tract'!U748)</f>
        <v>15.444175212407218</v>
      </c>
    </row>
    <row r="753" spans="1:26" x14ac:dyDescent="0.25">
      <c r="A753" s="193">
        <v>67</v>
      </c>
      <c r="B753" s="53" t="s">
        <v>60</v>
      </c>
      <c r="C753" s="173">
        <v>41067033000</v>
      </c>
      <c r="D753" s="53">
        <v>5981</v>
      </c>
      <c r="E753" s="173">
        <f t="shared" si="45"/>
        <v>589481</v>
      </c>
      <c r="F753" s="53">
        <v>492400</v>
      </c>
      <c r="G753" s="53">
        <v>8962</v>
      </c>
      <c r="H753" s="53">
        <v>773</v>
      </c>
      <c r="I753" s="53">
        <v>84130</v>
      </c>
      <c r="J753" s="194">
        <f t="shared" si="46"/>
        <v>0</v>
      </c>
      <c r="K753" s="172">
        <f>VLOOKUP($C753,'DAC Definition'!$A$6:$D$834,MATCH('DAC Definition'!$A$3,'DAC Definition'!$A$6:$D$6,0),FALSE)</f>
        <v>0</v>
      </c>
      <c r="L753" s="172">
        <f t="shared" si="47"/>
        <v>0</v>
      </c>
      <c r="M753" s="173">
        <f>'Census Tract'!G749</f>
        <v>4915</v>
      </c>
      <c r="N753" s="195">
        <f t="shared" si="44"/>
        <v>89.456194151096668</v>
      </c>
      <c r="O753" s="196">
        <f ca="1">IF($L753=1,'Census Tract'!J749*'DAC Adjustment'!$O$5,'Census Tract'!J749)</f>
        <v>2.1066226800681038</v>
      </c>
      <c r="P753" s="196">
        <f ca="1">IF($L753=1,'Census Tract'!K749*'DAC Adjustment'!$O$5,'Census Tract'!K749)</f>
        <v>10.626595415067577</v>
      </c>
      <c r="Q753" s="196">
        <f ca="1">IF($L753=1,'Census Tract'!L749*'DAC Adjustment'!$O$5,'Census Tract'!L749)</f>
        <v>49.238966528203761</v>
      </c>
      <c r="R753" s="196">
        <f ca="1">IF($L753=1,'Census Tract'!M749*'DAC Adjustment'!$O$5,'Census Tract'!M749)</f>
        <v>107.11036443466283</v>
      </c>
      <c r="S753" s="196">
        <f ca="1">IF($L753=1,'Census Tract'!N749*'DAC Adjustment'!$O$5,'Census Tract'!N749)</f>
        <v>1.6305826490498048</v>
      </c>
      <c r="T753" s="196">
        <f ca="1">IF($L753=1,'Census Tract'!O749*'DAC Adjustment'!$O$5,'Census Tract'!O749)</f>
        <v>8.5227151902253926</v>
      </c>
      <c r="U753" s="196">
        <f ca="1">IF($L753=1,'Census Tract'!P749*'DAC Adjustment'!$O$5,'Census Tract'!P749)</f>
        <v>39.762219607422388</v>
      </c>
      <c r="V753" s="196">
        <f ca="1">IF($L753=1,'Census Tract'!Q749*'DAC Adjustment'!$O$5,'Census Tract'!Q749)</f>
        <v>86.581952265704572</v>
      </c>
      <c r="W753" s="196">
        <f ca="1">IF($L753=1,'Census Tract'!R749*'DAC Adjustment'!$O$5,'Census Tract'!R749)</f>
        <v>1.1136142486326253</v>
      </c>
      <c r="X753" s="196">
        <f ca="1">IF($L753=1,'Census Tract'!S749*'DAC Adjustment'!$O$5,'Census Tract'!S749)</f>
        <v>5.769001680226209</v>
      </c>
      <c r="Y753" s="196">
        <f ca="1">IF($L753=1,'Census Tract'!T749*'DAC Adjustment'!$O$5,'Census Tract'!T749)</f>
        <v>26.583390522644081</v>
      </c>
      <c r="Z753" s="197">
        <f ca="1">IF($L753=1,'Census Tract'!U749*'DAC Adjustment'!$O$5,'Census Tract'!U749)</f>
        <v>57.776746552223521</v>
      </c>
    </row>
    <row r="754" spans="1:26" x14ac:dyDescent="0.25">
      <c r="A754" s="193">
        <v>67</v>
      </c>
      <c r="B754" s="53" t="s">
        <v>60</v>
      </c>
      <c r="C754" s="173">
        <v>41067032404</v>
      </c>
      <c r="D754" s="53">
        <v>7337</v>
      </c>
      <c r="E754" s="173">
        <f t="shared" si="45"/>
        <v>589481</v>
      </c>
      <c r="F754" s="53">
        <v>492400</v>
      </c>
      <c r="G754" s="53">
        <v>8962</v>
      </c>
      <c r="H754" s="53">
        <v>773</v>
      </c>
      <c r="I754" s="53">
        <v>79921</v>
      </c>
      <c r="J754" s="194">
        <f t="shared" si="46"/>
        <v>0</v>
      </c>
      <c r="K754" s="172">
        <f>VLOOKUP($C754,'DAC Definition'!$A$6:$D$834,MATCH('DAC Definition'!$A$3,'DAC Definition'!$A$6:$D$6,0),FALSE)</f>
        <v>0</v>
      </c>
      <c r="L754" s="172">
        <f t="shared" si="47"/>
        <v>0</v>
      </c>
      <c r="M754" s="173">
        <f>'Census Tract'!G750</f>
        <v>5807</v>
      </c>
      <c r="N754" s="195">
        <f t="shared" si="44"/>
        <v>105.69117384240455</v>
      </c>
      <c r="O754" s="196">
        <f ca="1">IF($L754=1,'Census Tract'!J750*'DAC Adjustment'!$O$5,'Census Tract'!J750)</f>
        <v>0.16826476986205399</v>
      </c>
      <c r="P754" s="196">
        <f ca="1">IF($L754=1,'Census Tract'!K750*'DAC Adjustment'!$O$5,'Census Tract'!K750)</f>
        <v>0.8362036103326782</v>
      </c>
      <c r="Q754" s="196">
        <f ca="1">IF($L754=1,'Census Tract'!L750*'DAC Adjustment'!$O$5,'Census Tract'!L750)</f>
        <v>3.8476941608671216</v>
      </c>
      <c r="R754" s="196">
        <f ca="1">IF($L754=1,'Census Tract'!M750*'DAC Adjustment'!$O$5,'Census Tract'!M750)</f>
        <v>8.3569223966359267</v>
      </c>
      <c r="S754" s="196">
        <f ca="1">IF($L754=1,'Census Tract'!N750*'DAC Adjustment'!$O$5,'Census Tract'!N750)</f>
        <v>1.4530347019020537</v>
      </c>
      <c r="T754" s="196">
        <f ca="1">IF($L754=1,'Census Tract'!O750*'DAC Adjustment'!$O$5,'Census Tract'!O750)</f>
        <v>6.9143900683104365</v>
      </c>
      <c r="U754" s="196">
        <f ca="1">IF($L754=1,'Census Tract'!P750*'DAC Adjustment'!$O$5,'Census Tract'!P750)</f>
        <v>31.53508410447661</v>
      </c>
      <c r="V754" s="196">
        <f ca="1">IF($L754=1,'Census Tract'!Q750*'DAC Adjustment'!$O$5,'Census Tract'!Q750)</f>
        <v>68.40015191573336</v>
      </c>
      <c r="W754" s="196">
        <f ca="1">IF($L754=1,'Census Tract'!R750*'DAC Adjustment'!$O$5,'Census Tract'!R750)</f>
        <v>0.60494684439941948</v>
      </c>
      <c r="X754" s="196">
        <f ca="1">IF($L754=1,'Census Tract'!S750*'DAC Adjustment'!$O$5,'Census Tract'!S750)</f>
        <v>2.8735793703958761</v>
      </c>
      <c r="Y754" s="196">
        <f ca="1">IF($L754=1,'Census Tract'!T750*'DAC Adjustment'!$O$5,'Census Tract'!T750)</f>
        <v>12.608451167661471</v>
      </c>
      <c r="Z754" s="197">
        <f ca="1">IF($L754=1,'Census Tract'!U750*'DAC Adjustment'!$O$5,'Census Tract'!U750)</f>
        <v>27.086779057217974</v>
      </c>
    </row>
    <row r="755" spans="1:26" x14ac:dyDescent="0.25">
      <c r="A755" s="193">
        <v>67</v>
      </c>
      <c r="B755" s="53" t="s">
        <v>60</v>
      </c>
      <c r="C755" s="173">
        <v>41067031514</v>
      </c>
      <c r="D755" s="53">
        <v>7215</v>
      </c>
      <c r="E755" s="173">
        <f t="shared" si="45"/>
        <v>589481</v>
      </c>
      <c r="F755" s="53">
        <v>492400</v>
      </c>
      <c r="G755" s="53">
        <v>8962</v>
      </c>
      <c r="H755" s="53">
        <v>773</v>
      </c>
      <c r="I755" s="53">
        <v>114706</v>
      </c>
      <c r="J755" s="194">
        <f t="shared" si="46"/>
        <v>0</v>
      </c>
      <c r="K755" s="172">
        <f>VLOOKUP($C755,'DAC Definition'!$A$6:$D$834,MATCH('DAC Definition'!$A$3,'DAC Definition'!$A$6:$D$6,0),FALSE)</f>
        <v>0</v>
      </c>
      <c r="L755" s="172">
        <f t="shared" si="47"/>
        <v>0</v>
      </c>
      <c r="M755" s="173">
        <f>'Census Tract'!G751</f>
        <v>4733</v>
      </c>
      <c r="N755" s="195">
        <f t="shared" si="44"/>
        <v>86.143675873273764</v>
      </c>
      <c r="O755" s="196">
        <f ca="1">IF($L755=1,'Census Tract'!J751*'DAC Adjustment'!$O$5,'Census Tract'!J751)</f>
        <v>0.43017689676042969</v>
      </c>
      <c r="P755" s="196">
        <f ca="1">IF($L755=1,'Census Tract'!K751*'DAC Adjustment'!$O$5,'Census Tract'!K751)</f>
        <v>2.1377943490350315</v>
      </c>
      <c r="Q755" s="196">
        <f ca="1">IF($L755=1,'Census Tract'!L751*'DAC Adjustment'!$O$5,'Census Tract'!L751)</f>
        <v>9.8368133457882667</v>
      </c>
      <c r="R755" s="196">
        <f ca="1">IF($L755=1,'Census Tract'!M751*'DAC Adjustment'!$O$5,'Census Tract'!M751)</f>
        <v>21.364870055685302</v>
      </c>
      <c r="S755" s="196">
        <f ca="1">IF($L755=1,'Census Tract'!N751*'DAC Adjustment'!$O$5,'Census Tract'!N751)</f>
        <v>1.1842970973140039</v>
      </c>
      <c r="T755" s="196">
        <f ca="1">IF($L755=1,'Census Tract'!O751*'DAC Adjustment'!$O$5,'Census Tract'!O751)</f>
        <v>5.635579161927553</v>
      </c>
      <c r="U755" s="196">
        <f ca="1">IF($L755=1,'Census Tract'!P751*'DAC Adjustment'!$O$5,'Census Tract'!P751)</f>
        <v>25.702695551315276</v>
      </c>
      <c r="V755" s="196">
        <f ca="1">IF($L755=1,'Census Tract'!Q751*'DAC Adjustment'!$O$5,'Census Tract'!Q751)</f>
        <v>55.74959859086723</v>
      </c>
      <c r="W755" s="196">
        <f ca="1">IF($L755=1,'Census Tract'!R751*'DAC Adjustment'!$O$5,'Census Tract'!R751)</f>
        <v>0.49306240994359435</v>
      </c>
      <c r="X755" s="196">
        <f ca="1">IF($L755=1,'Census Tract'!S751*'DAC Adjustment'!$O$5,'Census Tract'!S751)</f>
        <v>2.3421131668819841</v>
      </c>
      <c r="Y755" s="196">
        <f ca="1">IF($L755=1,'Census Tract'!T751*'DAC Adjustment'!$O$5,'Census Tract'!T751)</f>
        <v>10.276528220516919</v>
      </c>
      <c r="Z755" s="197">
        <f ca="1">IF($L755=1,'Census Tract'!U751*'DAC Adjustment'!$O$5,'Census Tract'!U751)</f>
        <v>22.077100960532579</v>
      </c>
    </row>
    <row r="756" spans="1:26" x14ac:dyDescent="0.25">
      <c r="A756" s="193">
        <v>67</v>
      </c>
      <c r="B756" s="53" t="s">
        <v>60</v>
      </c>
      <c r="C756" s="173">
        <v>41067031403</v>
      </c>
      <c r="D756" s="53">
        <v>4876</v>
      </c>
      <c r="E756" s="173">
        <f t="shared" si="45"/>
        <v>589481</v>
      </c>
      <c r="F756" s="53">
        <v>492400</v>
      </c>
      <c r="G756" s="53">
        <v>8962</v>
      </c>
      <c r="H756" s="53">
        <v>773</v>
      </c>
      <c r="I756" s="53">
        <v>62182</v>
      </c>
      <c r="J756" s="194">
        <f t="shared" si="46"/>
        <v>0</v>
      </c>
      <c r="K756" s="172">
        <f>VLOOKUP($C756,'DAC Definition'!$A$6:$D$834,MATCH('DAC Definition'!$A$3,'DAC Definition'!$A$6:$D$6,0),FALSE)</f>
        <v>0</v>
      </c>
      <c r="L756" s="172">
        <f t="shared" si="47"/>
        <v>0</v>
      </c>
      <c r="M756" s="173">
        <f>'Census Tract'!G752</f>
        <v>3418</v>
      </c>
      <c r="N756" s="195">
        <f t="shared" si="44"/>
        <v>62.209821283509342</v>
      </c>
      <c r="O756" s="196">
        <f ca="1">IF($L756=1,'Census Tract'!J752*'DAC Adjustment'!$O$5,'Census Tract'!J752)</f>
        <v>0.57690778238418516</v>
      </c>
      <c r="P756" s="196">
        <f ca="1">IF($L756=1,'Census Tract'!K752*'DAC Adjustment'!$O$5,'Census Tract'!K752)</f>
        <v>2.866983806854897</v>
      </c>
      <c r="Q756" s="196">
        <f ca="1">IF($L756=1,'Census Tract'!L752*'DAC Adjustment'!$O$5,'Census Tract'!L752)</f>
        <v>13.192094265830132</v>
      </c>
      <c r="R756" s="196">
        <f ca="1">IF($L756=1,'Census Tract'!M752*'DAC Adjustment'!$O$5,'Census Tract'!M752)</f>
        <v>28.652305359894605</v>
      </c>
      <c r="S756" s="196">
        <f ca="1">IF($L756=1,'Census Tract'!N752*'DAC Adjustment'!$O$5,'Census Tract'!N752)</f>
        <v>0.8552561754953022</v>
      </c>
      <c r="T756" s="196">
        <f ca="1">IF($L756=1,'Census Tract'!O752*'DAC Adjustment'!$O$5,'Census Tract'!O752)</f>
        <v>4.0698097560676896</v>
      </c>
      <c r="U756" s="196">
        <f ca="1">IF($L756=1,'Census Tract'!P752*'DAC Adjustment'!$O$5,'Census Tract'!P752)</f>
        <v>18.561549417789056</v>
      </c>
      <c r="V756" s="196">
        <f ca="1">IF($L756=1,'Census Tract'!Q752*'DAC Adjustment'!$O$5,'Census Tract'!Q752)</f>
        <v>40.260327061817911</v>
      </c>
      <c r="W756" s="196">
        <f ca="1">IF($L756=1,'Census Tract'!R752*'DAC Adjustment'!$O$5,'Census Tract'!R752)</f>
        <v>0.35607169177840808</v>
      </c>
      <c r="X756" s="196">
        <f ca="1">IF($L756=1,'Census Tract'!S752*'DAC Adjustment'!$O$5,'Census Tract'!S752)</f>
        <v>1.6913887184455147</v>
      </c>
      <c r="Y756" s="196">
        <f ca="1">IF($L756=1,'Census Tract'!T752*'DAC Adjustment'!$O$5,'Census Tract'!T752)</f>
        <v>7.4213339230354585</v>
      </c>
      <c r="Z756" s="197">
        <f ca="1">IF($L756=1,'Census Tract'!U752*'DAC Adjustment'!$O$5,'Census Tract'!U752)</f>
        <v>15.943277220177551</v>
      </c>
    </row>
    <row r="757" spans="1:26" x14ac:dyDescent="0.25">
      <c r="A757" s="193">
        <v>67</v>
      </c>
      <c r="B757" s="53" t="s">
        <v>60</v>
      </c>
      <c r="C757" s="173">
        <v>41067031908</v>
      </c>
      <c r="D757" s="53">
        <v>8582</v>
      </c>
      <c r="E757" s="173">
        <f t="shared" si="45"/>
        <v>589481</v>
      </c>
      <c r="F757" s="53">
        <v>492400</v>
      </c>
      <c r="G757" s="53">
        <v>8962</v>
      </c>
      <c r="H757" s="53">
        <v>773</v>
      </c>
      <c r="I757" s="53">
        <v>135231</v>
      </c>
      <c r="J757" s="194">
        <f t="shared" si="46"/>
        <v>0</v>
      </c>
      <c r="K757" s="172">
        <f>VLOOKUP($C757,'DAC Definition'!$A$6:$D$834,MATCH('DAC Definition'!$A$3,'DAC Definition'!$A$6:$D$6,0),FALSE)</f>
        <v>0</v>
      </c>
      <c r="L757" s="172">
        <f t="shared" si="47"/>
        <v>0</v>
      </c>
      <c r="M757" s="173">
        <f>'Census Tract'!G753</f>
        <v>6315</v>
      </c>
      <c r="N757" s="195">
        <f t="shared" si="44"/>
        <v>114.93710398050365</v>
      </c>
      <c r="O757" s="196">
        <f ca="1">IF($L757=1,'Census Tract'!J753*'DAC Adjustment'!$O$5,'Census Tract'!J753)</f>
        <v>0.26591843094271028</v>
      </c>
      <c r="P757" s="196">
        <f ca="1">IF($L757=1,'Census Tract'!K753*'DAC Adjustment'!$O$5,'Census Tract'!K753)</f>
        <v>1.321500348472179</v>
      </c>
      <c r="Q757" s="196">
        <f ca="1">IF($L757=1,'Census Tract'!L753*'DAC Adjustment'!$O$5,'Census Tract'!L753)</f>
        <v>6.0807309506560756</v>
      </c>
      <c r="R757" s="196">
        <f ca="1">IF($L757=1,'Census Tract'!M753*'DAC Adjustment'!$O$5,'Census Tract'!M753)</f>
        <v>13.206922001826419</v>
      </c>
      <c r="S757" s="196">
        <f ca="1">IF($L757=1,'Census Tract'!N753*'DAC Adjustment'!$O$5,'Census Tract'!N753)</f>
        <v>1.5801470884297346</v>
      </c>
      <c r="T757" s="196">
        <f ca="1">IF($L757=1,'Census Tract'!O753*'DAC Adjustment'!$O$5,'Census Tract'!O753)</f>
        <v>7.5192652456312041</v>
      </c>
      <c r="U757" s="196">
        <f ca="1">IF($L757=1,'Census Tract'!P753*'DAC Adjustment'!$O$5,'Census Tract'!P753)</f>
        <v>34.29379302906316</v>
      </c>
      <c r="V757" s="196">
        <f ca="1">IF($L757=1,'Census Tract'!Q753*'DAC Adjustment'!$O$5,'Census Tract'!Q753)</f>
        <v>74.383840080567609</v>
      </c>
      <c r="W757" s="196">
        <f ca="1">IF($L757=1,'Census Tract'!R753*'DAC Adjustment'!$O$5,'Census Tract'!R753)</f>
        <v>0.65786797354612259</v>
      </c>
      <c r="X757" s="196">
        <f ca="1">IF($L757=1,'Census Tract'!S753*'DAC Adjustment'!$O$5,'Census Tract'!S753)</f>
        <v>3.1249618949629685</v>
      </c>
      <c r="Y757" s="196">
        <f ca="1">IF($L757=1,'Census Tract'!T753*'DAC Adjustment'!$O$5,'Census Tract'!T753)</f>
        <v>13.711446379160012</v>
      </c>
      <c r="Z757" s="197">
        <f ca="1">IF($L757=1,'Census Tract'!U753*'DAC Adjustment'!$O$5,'Census Tract'!U753)</f>
        <v>29.456347467940674</v>
      </c>
    </row>
    <row r="758" spans="1:26" x14ac:dyDescent="0.25">
      <c r="A758" s="193">
        <v>67</v>
      </c>
      <c r="B758" s="53" t="s">
        <v>60</v>
      </c>
      <c r="C758" s="173">
        <v>41067031614</v>
      </c>
      <c r="D758" s="53">
        <v>5502</v>
      </c>
      <c r="E758" s="173">
        <f t="shared" si="45"/>
        <v>589481</v>
      </c>
      <c r="F758" s="53">
        <v>492400</v>
      </c>
      <c r="G758" s="53">
        <v>8962</v>
      </c>
      <c r="H758" s="53">
        <v>773</v>
      </c>
      <c r="I758" s="53">
        <v>96339</v>
      </c>
      <c r="J758" s="194">
        <f t="shared" si="46"/>
        <v>0</v>
      </c>
      <c r="K758" s="172">
        <f>VLOOKUP($C758,'DAC Definition'!$A$6:$D$834,MATCH('DAC Definition'!$A$3,'DAC Definition'!$A$6:$D$6,0),FALSE)</f>
        <v>0</v>
      </c>
      <c r="L758" s="172">
        <f t="shared" si="47"/>
        <v>0</v>
      </c>
      <c r="M758" s="173">
        <f>'Census Tract'!G754</f>
        <v>3584</v>
      </c>
      <c r="N758" s="195">
        <f t="shared" si="44"/>
        <v>65.231129163281892</v>
      </c>
      <c r="O758" s="196">
        <f ca="1">IF($L758=1,'Census Tract'!J754*'DAC Adjustment'!$O$5,'Census Tract'!J754)</f>
        <v>0.12068990933558039</v>
      </c>
      <c r="P758" s="196">
        <f ca="1">IF($L758=1,'Census Tract'!K754*'DAC Adjustment'!$O$5,'Census Tract'!K754)</f>
        <v>0.5997769943159984</v>
      </c>
      <c r="Q758" s="196">
        <f ca="1">IF($L758=1,'Census Tract'!L754*'DAC Adjustment'!$O$5,'Census Tract'!L754)</f>
        <v>2.7598044427648105</v>
      </c>
      <c r="R758" s="196">
        <f ca="1">IF($L758=1,'Census Tract'!M754*'DAC Adjustment'!$O$5,'Census Tract'!M754)</f>
        <v>5.9941020761585069</v>
      </c>
      <c r="S758" s="196">
        <f ca="1">IF($L758=1,'Census Tract'!N754*'DAC Adjustment'!$O$5,'Census Tract'!N754)</f>
        <v>0.89679290022678848</v>
      </c>
      <c r="T758" s="196">
        <f ca="1">IF($L758=1,'Census Tract'!O754*'DAC Adjustment'!$O$5,'Census Tract'!O754)</f>
        <v>4.2674658179480982</v>
      </c>
      <c r="U758" s="196">
        <f ca="1">IF($L758=1,'Census Tract'!P754*'DAC Adjustment'!$O$5,'Census Tract'!P754)</f>
        <v>19.463017294720885</v>
      </c>
      <c r="V758" s="196">
        <f ca="1">IF($L758=1,'Census Tract'!Q754*'DAC Adjustment'!$O$5,'Census Tract'!Q754)</f>
        <v>42.215626737728321</v>
      </c>
      <c r="W758" s="196">
        <f ca="1">IF($L758=1,'Census Tract'!R754*'DAC Adjustment'!$O$5,'Census Tract'!R754)</f>
        <v>0.37336481665705518</v>
      </c>
      <c r="X758" s="196">
        <f ca="1">IF($L758=1,'Census Tract'!S754*'DAC Adjustment'!$O$5,'Census Tract'!S754)</f>
        <v>1.7735334016701947</v>
      </c>
      <c r="Y758" s="196">
        <f ca="1">IF($L758=1,'Census Tract'!T754*'DAC Adjustment'!$O$5,'Census Tract'!T754)</f>
        <v>7.7817614921471874</v>
      </c>
      <c r="Z758" s="197">
        <f ca="1">IF($L758=1,'Census Tract'!U754*'DAC Adjustment'!$O$5,'Census Tract'!U754)</f>
        <v>16.717585007933394</v>
      </c>
    </row>
    <row r="759" spans="1:26" x14ac:dyDescent="0.25">
      <c r="A759" s="193">
        <v>67</v>
      </c>
      <c r="B759" s="53" t="s">
        <v>60</v>
      </c>
      <c r="C759" s="173">
        <v>41067030900</v>
      </c>
      <c r="D759" s="53">
        <v>5570</v>
      </c>
      <c r="E759" s="173">
        <f t="shared" si="45"/>
        <v>589481</v>
      </c>
      <c r="F759" s="53">
        <v>492400</v>
      </c>
      <c r="G759" s="53">
        <v>8962</v>
      </c>
      <c r="H759" s="53">
        <v>773</v>
      </c>
      <c r="I759" s="53">
        <v>49043</v>
      </c>
      <c r="J759" s="194">
        <f t="shared" si="46"/>
        <v>0</v>
      </c>
      <c r="K759" s="172">
        <f>VLOOKUP($C759,'DAC Definition'!$A$6:$D$834,MATCH('DAC Definition'!$A$3,'DAC Definition'!$A$6:$D$6,0),FALSE)</f>
        <v>0</v>
      </c>
      <c r="L759" s="172">
        <f t="shared" si="47"/>
        <v>0</v>
      </c>
      <c r="M759" s="173">
        <f>'Census Tract'!G755</f>
        <v>3223</v>
      </c>
      <c r="N759" s="195">
        <f t="shared" si="44"/>
        <v>58.66069455727051</v>
      </c>
      <c r="O759" s="196">
        <f ca="1">IF($L759=1,'Census Tract'!J755*'DAC Adjustment'!$O$5,'Census Tract'!J755)</f>
        <v>5.9363410176928211</v>
      </c>
      <c r="P759" s="196">
        <f ca="1">IF($L759=1,'Census Tract'!K755*'DAC Adjustment'!$O$5,'Census Tract'!K755)</f>
        <v>29.501064276439187</v>
      </c>
      <c r="Q759" s="196">
        <f ca="1">IF($L759=1,'Census Tract'!L755*'DAC Adjustment'!$O$5,'Census Tract'!L755)</f>
        <v>135.74573387773469</v>
      </c>
      <c r="R759" s="196">
        <f ca="1">IF($L759=1,'Census Tract'!M755*'DAC Adjustment'!$O$5,'Census Tract'!M755)</f>
        <v>294.83023240988769</v>
      </c>
      <c r="S759" s="196">
        <f ca="1">IF($L759=1,'Census Tract'!N755*'DAC Adjustment'!$O$5,'Census Tract'!N755)</f>
        <v>0.80646303499747185</v>
      </c>
      <c r="T759" s="196">
        <f ca="1">IF($L759=1,'Census Tract'!O755*'DAC Adjustment'!$O$5,'Census Tract'!O755)</f>
        <v>3.8376234183166069</v>
      </c>
      <c r="U759" s="196">
        <f ca="1">IF($L759=1,'Census Tract'!P755*'DAC Adjustment'!$O$5,'Census Tract'!P755)</f>
        <v>17.502596188863116</v>
      </c>
      <c r="V759" s="196">
        <f ca="1">IF($L759=1,'Census Tract'!Q755*'DAC Adjustment'!$O$5,'Census Tract'!Q755)</f>
        <v>37.963438888308701</v>
      </c>
      <c r="W759" s="196">
        <f ca="1">IF($L759=1,'Census Tract'!R755*'DAC Adjustment'!$O$5,'Census Tract'!R755)</f>
        <v>0.33575747881855156</v>
      </c>
      <c r="X759" s="196">
        <f ca="1">IF($L759=1,'Census Tract'!S755*'DAC Adjustment'!$O$5,'Census Tract'!S755)</f>
        <v>1.5948934580309813</v>
      </c>
      <c r="Y759" s="196">
        <f ca="1">IF($L759=1,'Census Tract'!T755*'DAC Adjustment'!$O$5,'Census Tract'!T755)</f>
        <v>6.997940091849995</v>
      </c>
      <c r="Z759" s="197">
        <f ca="1">IF($L759=1,'Census Tract'!U755*'DAC Adjustment'!$O$5,'Census Tract'!U755)</f>
        <v>15.03369879480171</v>
      </c>
    </row>
    <row r="760" spans="1:26" x14ac:dyDescent="0.25">
      <c r="A760" s="193">
        <v>67</v>
      </c>
      <c r="B760" s="53" t="s">
        <v>60</v>
      </c>
      <c r="C760" s="173">
        <v>41067031907</v>
      </c>
      <c r="D760" s="53">
        <v>6382</v>
      </c>
      <c r="E760" s="173">
        <f t="shared" si="45"/>
        <v>589481</v>
      </c>
      <c r="F760" s="53">
        <v>492400</v>
      </c>
      <c r="G760" s="53">
        <v>8962</v>
      </c>
      <c r="H760" s="53">
        <v>773</v>
      </c>
      <c r="I760" s="53">
        <v>58537</v>
      </c>
      <c r="J760" s="194">
        <f t="shared" si="46"/>
        <v>0</v>
      </c>
      <c r="K760" s="172">
        <f>VLOOKUP($C760,'DAC Definition'!$A$6:$D$834,MATCH('DAC Definition'!$A$3,'DAC Definition'!$A$6:$D$6,0),FALSE)</f>
        <v>0</v>
      </c>
      <c r="L760" s="172">
        <f t="shared" si="47"/>
        <v>0</v>
      </c>
      <c r="M760" s="173">
        <f>'Census Tract'!G756</f>
        <v>4246</v>
      </c>
      <c r="N760" s="195">
        <f t="shared" si="44"/>
        <v>77.279959382615758</v>
      </c>
      <c r="O760" s="196">
        <f ca="1">IF($L760=1,'Census Tract'!J756*'DAC Adjustment'!$O$5,'Census Tract'!J756)</f>
        <v>0.38760991628937436</v>
      </c>
      <c r="P760" s="196">
        <f ca="1">IF($L760=1,'Census Tract'!K756*'DAC Adjustment'!$O$5,'Census Tract'!K756)</f>
        <v>1.9262547452306338</v>
      </c>
      <c r="Q760" s="196">
        <f ca="1">IF($L760=1,'Census Tract'!L756*'DAC Adjustment'!$O$5,'Census Tract'!L756)</f>
        <v>8.8634383348546191</v>
      </c>
      <c r="R760" s="196">
        <f ca="1">IF($L760=1,'Census Tract'!M756*'DAC Adjustment'!$O$5,'Census Tract'!M756)</f>
        <v>19.250767663679188</v>
      </c>
      <c r="S760" s="196">
        <f ca="1">IF($L760=1,'Census Tract'!N756*'DAC Adjustment'!$O$5,'Census Tract'!N756)</f>
        <v>1.0624393566860892</v>
      </c>
      <c r="T760" s="196">
        <f ca="1">IF($L760=1,'Census Tract'!O756*'DAC Adjustment'!$O$5,'Census Tract'!O756)</f>
        <v>5.0557086671338229</v>
      </c>
      <c r="U760" s="196">
        <f ca="1">IF($L760=1,'Census Tract'!P756*'DAC Adjustment'!$O$5,'Census Tract'!P756)</f>
        <v>23.058027743689973</v>
      </c>
      <c r="V760" s="196">
        <f ca="1">IF($L760=1,'Census Tract'!Q756*'DAC Adjustment'!$O$5,'Census Tract'!Q756)</f>
        <v>50.013267613949338</v>
      </c>
      <c r="W760" s="196">
        <f ca="1">IF($L760=1,'Census Tract'!R756*'DAC Adjustment'!$O$5,'Census Tract'!R756)</f>
        <v>0.44232896526949111</v>
      </c>
      <c r="X760" s="196">
        <f ca="1">IF($L760=1,'Census Tract'!S756*'DAC Adjustment'!$O$5,'Census Tract'!S756)</f>
        <v>2.101122439590303</v>
      </c>
      <c r="Y760" s="196">
        <f ca="1">IF($L760=1,'Census Tract'!T756*'DAC Adjustment'!$O$5,'Census Tract'!T756)</f>
        <v>9.219129267761426</v>
      </c>
      <c r="Z760" s="197">
        <f ca="1">IF($L760=1,'Census Tract'!U756*'DAC Adjustment'!$O$5,'Census Tract'!U756)</f>
        <v>19.805487149465733</v>
      </c>
    </row>
    <row r="761" spans="1:26" x14ac:dyDescent="0.25">
      <c r="A761" s="193">
        <v>67</v>
      </c>
      <c r="B761" s="53" t="s">
        <v>60</v>
      </c>
      <c r="C761" s="173">
        <v>41067030700</v>
      </c>
      <c r="D761" s="53">
        <v>1139</v>
      </c>
      <c r="E761" s="173">
        <f t="shared" si="45"/>
        <v>589481</v>
      </c>
      <c r="F761" s="53">
        <v>492400</v>
      </c>
      <c r="G761" s="53">
        <v>8962</v>
      </c>
      <c r="H761" s="53">
        <v>773</v>
      </c>
      <c r="I761" s="53">
        <v>42292</v>
      </c>
      <c r="J761" s="194">
        <f t="shared" si="46"/>
        <v>1</v>
      </c>
      <c r="K761" s="172">
        <f>VLOOKUP($C761,'DAC Definition'!$A$6:$D$834,MATCH('DAC Definition'!$A$3,'DAC Definition'!$A$6:$D$6,0),FALSE)</f>
        <v>1</v>
      </c>
      <c r="L761" s="172">
        <f t="shared" si="47"/>
        <v>1</v>
      </c>
      <c r="M761" s="173">
        <f>'Census Tract'!G757</f>
        <v>866</v>
      </c>
      <c r="N761" s="195">
        <f t="shared" si="44"/>
        <v>15.761762794476036</v>
      </c>
      <c r="O761" s="196">
        <f ca="1">IF($L761=1,'Census Tract'!J757*'DAC Adjustment'!$O$5,'Census Tract'!J757)</f>
        <v>10.155354767381331</v>
      </c>
      <c r="P761" s="196">
        <f ca="1">IF($L761=1,'Census Tract'!K757*'DAC Adjustment'!$O$5,'Census Tract'!K757)</f>
        <v>50.467749889981533</v>
      </c>
      <c r="Q761" s="196">
        <f ca="1">IF($L761=1,'Census Tract'!L757*'DAC Adjustment'!$O$5,'Census Tract'!L757)</f>
        <v>232.22151179965519</v>
      </c>
      <c r="R761" s="196">
        <f ca="1">IF($L761=1,'Census Tract'!M757*'DAC Adjustment'!$O$5,'Census Tract'!M757)</f>
        <v>504.36886919875229</v>
      </c>
      <c r="S761" s="196">
        <f ca="1">IF($L761=1,'Census Tract'!N757*'DAC Adjustment'!$O$5,'Census Tract'!N757)</f>
        <v>0.27086448507128863</v>
      </c>
      <c r="T761" s="196">
        <f ca="1">IF($L761=1,'Census Tract'!O757*'DAC Adjustment'!$O$5,'Census Tract'!O757)</f>
        <v>1.2889318493104953</v>
      </c>
      <c r="U761" s="196">
        <f ca="1">IF($L761=1,'Census Tract'!P757*'DAC Adjustment'!$O$5,'Census Tract'!P757)</f>
        <v>5.8785480528837484</v>
      </c>
      <c r="V761" s="196">
        <f ca="1">IF($L761=1,'Census Tract'!Q757*'DAC Adjustment'!$O$5,'Census Tract'!Q757)</f>
        <v>12.750674091403713</v>
      </c>
      <c r="W761" s="196">
        <f ca="1">IF($L761=1,'Census Tract'!R757*'DAC Adjustment'!$O$5,'Census Tract'!R757)</f>
        <v>0.11276992578997272</v>
      </c>
      <c r="X761" s="196">
        <f ca="1">IF($L761=1,'Census Tract'!S757*'DAC Adjustment'!$O$5,'Census Tract'!S757)</f>
        <v>0.53567240717298703</v>
      </c>
      <c r="Y761" s="196">
        <f ca="1">IF($L761=1,'Census Tract'!T757*'DAC Adjustment'!$O$5,'Census Tract'!T757)</f>
        <v>2.3503785756834068</v>
      </c>
      <c r="Z761" s="197">
        <f ca="1">IF($L761=1,'Census Tract'!U757*'DAC Adjustment'!$O$5,'Census Tract'!U757)</f>
        <v>5.049326387022294</v>
      </c>
    </row>
    <row r="762" spans="1:26" x14ac:dyDescent="0.25">
      <c r="A762" s="193">
        <v>67</v>
      </c>
      <c r="B762" s="53" t="s">
        <v>60</v>
      </c>
      <c r="C762" s="173">
        <v>41067031504</v>
      </c>
      <c r="D762" s="53">
        <v>6682</v>
      </c>
      <c r="E762" s="173">
        <f t="shared" si="45"/>
        <v>589481</v>
      </c>
      <c r="F762" s="53">
        <v>492400</v>
      </c>
      <c r="G762" s="53">
        <v>8962</v>
      </c>
      <c r="H762" s="53">
        <v>773</v>
      </c>
      <c r="I762" s="53">
        <v>81618</v>
      </c>
      <c r="J762" s="194">
        <f t="shared" si="46"/>
        <v>0</v>
      </c>
      <c r="K762" s="172">
        <f>VLOOKUP($C762,'DAC Definition'!$A$6:$D$834,MATCH('DAC Definition'!$A$3,'DAC Definition'!$A$6:$D$6,0),FALSE)</f>
        <v>0</v>
      </c>
      <c r="L762" s="172">
        <f t="shared" si="47"/>
        <v>0</v>
      </c>
      <c r="M762" s="173">
        <f>'Census Tract'!G758</f>
        <v>5157</v>
      </c>
      <c r="N762" s="195">
        <f t="shared" si="44"/>
        <v>93.860751421608455</v>
      </c>
      <c r="O762" s="196">
        <f ca="1">IF($L762=1,'Census Tract'!J758*'DAC Adjustment'!$O$5,'Census Tract'!J758)</f>
        <v>1.0546595396710883</v>
      </c>
      <c r="P762" s="196">
        <f ca="1">IF($L762=1,'Census Tract'!K758*'DAC Adjustment'!$O$5,'Census Tract'!K758)</f>
        <v>5.2412047719066077</v>
      </c>
      <c r="Q762" s="196">
        <f ca="1">IF($L762=1,'Census Tract'!L758*'DAC Adjustment'!$O$5,'Census Tract'!L758)</f>
        <v>24.116797329720708</v>
      </c>
      <c r="R762" s="196">
        <f ca="1">IF($L762=1,'Census Tract'!M758*'DAC Adjustment'!$O$5,'Census Tract'!M758)</f>
        <v>52.379995736057317</v>
      </c>
      <c r="S762" s="196">
        <f ca="1">IF($L762=1,'Census Tract'!N758*'DAC Adjustment'!$O$5,'Census Tract'!N758)</f>
        <v>1.2903909002426195</v>
      </c>
      <c r="T762" s="196">
        <f ca="1">IF($L762=1,'Census Tract'!O758*'DAC Adjustment'!$O$5,'Census Tract'!O758)</f>
        <v>6.1404356091401624</v>
      </c>
      <c r="U762" s="196">
        <f ca="1">IF($L762=1,'Census Tract'!P758*'DAC Adjustment'!$O$5,'Census Tract'!P758)</f>
        <v>28.005240008056806</v>
      </c>
      <c r="V762" s="196">
        <f ca="1">IF($L762=1,'Census Tract'!Q758*'DAC Adjustment'!$O$5,'Census Tract'!Q758)</f>
        <v>60.743858004035978</v>
      </c>
      <c r="W762" s="196">
        <f ca="1">IF($L762=1,'Census Tract'!R758*'DAC Adjustment'!$O$5,'Census Tract'!R758)</f>
        <v>0.53723280119989769</v>
      </c>
      <c r="X762" s="196">
        <f ca="1">IF($L762=1,'Census Tract'!S758*'DAC Adjustment'!$O$5,'Census Tract'!S758)</f>
        <v>2.5519285023474314</v>
      </c>
      <c r="Y762" s="196">
        <f ca="1">IF($L762=1,'Census Tract'!T758*'DAC Adjustment'!$O$5,'Census Tract'!T758)</f>
        <v>11.197138397043259</v>
      </c>
      <c r="Z762" s="197">
        <f ca="1">IF($L762=1,'Census Tract'!U758*'DAC Adjustment'!$O$5,'Census Tract'!U758)</f>
        <v>24.05485097263184</v>
      </c>
    </row>
    <row r="763" spans="1:26" x14ac:dyDescent="0.25">
      <c r="A763" s="193">
        <v>67</v>
      </c>
      <c r="B763" s="53" t="s">
        <v>60</v>
      </c>
      <c r="C763" s="173">
        <v>41067030502</v>
      </c>
      <c r="D763" s="53">
        <v>3706</v>
      </c>
      <c r="E763" s="173">
        <f t="shared" si="45"/>
        <v>589481</v>
      </c>
      <c r="F763" s="53">
        <v>492400</v>
      </c>
      <c r="G763" s="53">
        <v>8962</v>
      </c>
      <c r="H763" s="53">
        <v>773</v>
      </c>
      <c r="I763" s="53">
        <v>87258</v>
      </c>
      <c r="J763" s="194">
        <f t="shared" si="46"/>
        <v>0</v>
      </c>
      <c r="K763" s="172">
        <f>VLOOKUP($C763,'DAC Definition'!$A$6:$D$834,MATCH('DAC Definition'!$A$3,'DAC Definition'!$A$6:$D$6,0),FALSE)</f>
        <v>0</v>
      </c>
      <c r="L763" s="172">
        <f t="shared" si="47"/>
        <v>0</v>
      </c>
      <c r="M763" s="173">
        <f>'Census Tract'!G759</f>
        <v>3023</v>
      </c>
      <c r="N763" s="195">
        <f t="shared" si="44"/>
        <v>55.02056458164094</v>
      </c>
      <c r="O763" s="196">
        <f ca="1">IF($L763=1,'Census Tract'!J759*'DAC Adjustment'!$O$5,'Census Tract'!J759)</f>
        <v>0.40113119243900369</v>
      </c>
      <c r="P763" s="196">
        <f ca="1">IF($L763=1,'Census Tract'!K759*'DAC Adjustment'!$O$5,'Census Tract'!K759)</f>
        <v>1.9934496782037954</v>
      </c>
      <c r="Q763" s="196">
        <f ca="1">IF($L763=1,'Census Tract'!L759*'DAC Adjustment'!$O$5,'Census Tract'!L759)</f>
        <v>9.172628044210013</v>
      </c>
      <c r="R763" s="196">
        <f ca="1">IF($L763=1,'Census Tract'!M759*'DAC Adjustment'!$O$5,'Census Tract'!M759)</f>
        <v>19.922306070551716</v>
      </c>
      <c r="S763" s="196">
        <f ca="1">IF($L763=1,'Census Tract'!N759*'DAC Adjustment'!$O$5,'Census Tract'!N759)</f>
        <v>0.75641878833303056</v>
      </c>
      <c r="T763" s="196">
        <f ca="1">IF($L763=1,'Census Tract'!O759*'DAC Adjustment'!$O$5,'Census Tract'!O759)</f>
        <v>3.5994835847257534</v>
      </c>
      <c r="U763" s="196">
        <f ca="1">IF($L763=1,'Census Tract'!P759*'DAC Adjustment'!$O$5,'Census Tract'!P759)</f>
        <v>16.416490313041638</v>
      </c>
      <c r="V763" s="196">
        <f ca="1">IF($L763=1,'Census Tract'!Q759*'DAC Adjustment'!$O$5,'Census Tract'!Q759)</f>
        <v>35.607656146247969</v>
      </c>
      <c r="W763" s="196">
        <f ca="1">IF($L763=1,'Census Tract'!R759*'DAC Adjustment'!$O$5,'Census Tract'!R759)</f>
        <v>0.31492238860331412</v>
      </c>
      <c r="X763" s="196">
        <f ca="1">IF($L763=1,'Census Tract'!S759*'DAC Adjustment'!$O$5,'Census Tract'!S759)</f>
        <v>1.4959239601699215</v>
      </c>
      <c r="Y763" s="196">
        <f ca="1">IF($L763=1,'Census Tract'!T759*'DAC Adjustment'!$O$5,'Census Tract'!T759)</f>
        <v>6.5636900085828529</v>
      </c>
      <c r="Z763" s="197">
        <f ca="1">IF($L763=1,'Census Tract'!U759*'DAC Adjustment'!$O$5,'Census Tract'!U759)</f>
        <v>14.100797845698285</v>
      </c>
    </row>
    <row r="764" spans="1:26" x14ac:dyDescent="0.25">
      <c r="A764" s="193">
        <v>67</v>
      </c>
      <c r="B764" s="53" t="s">
        <v>60</v>
      </c>
      <c r="C764" s="173">
        <v>41067031200</v>
      </c>
      <c r="D764" s="53">
        <v>7554</v>
      </c>
      <c r="E764" s="173">
        <f t="shared" si="45"/>
        <v>589481</v>
      </c>
      <c r="F764" s="53">
        <v>492400</v>
      </c>
      <c r="G764" s="53">
        <v>8962</v>
      </c>
      <c r="H764" s="53">
        <v>773</v>
      </c>
      <c r="I764" s="53">
        <v>49567</v>
      </c>
      <c r="J764" s="194">
        <f t="shared" si="46"/>
        <v>0</v>
      </c>
      <c r="K764" s="172">
        <f>VLOOKUP($C764,'DAC Definition'!$A$6:$D$834,MATCH('DAC Definition'!$A$3,'DAC Definition'!$A$6:$D$6,0),FALSE)</f>
        <v>0</v>
      </c>
      <c r="L764" s="172">
        <f t="shared" si="47"/>
        <v>0</v>
      </c>
      <c r="M764" s="173">
        <f>'Census Tract'!G760</f>
        <v>4227</v>
      </c>
      <c r="N764" s="195">
        <f t="shared" si="44"/>
        <v>76.934147034930945</v>
      </c>
      <c r="O764" s="196">
        <f ca="1">IF($L764=1,'Census Tract'!J760*'DAC Adjustment'!$O$5,'Census Tract'!J760)</f>
        <v>1.3340992467634281</v>
      </c>
      <c r="P764" s="196">
        <f ca="1">IF($L764=1,'Census Tract'!K760*'DAC Adjustment'!$O$5,'Census Tract'!K760)</f>
        <v>6.6299000533519488</v>
      </c>
      <c r="Q764" s="196">
        <f ca="1">IF($L764=1,'Census Tract'!L760*'DAC Adjustment'!$O$5,'Census Tract'!L760)</f>
        <v>30.506717989732181</v>
      </c>
      <c r="R764" s="196">
        <f ca="1">IF($L764=1,'Census Tract'!M760*'DAC Adjustment'!$O$5,'Census Tract'!M760)</f>
        <v>66.258456144756281</v>
      </c>
      <c r="S764" s="196">
        <f ca="1">IF($L764=1,'Census Tract'!N760*'DAC Adjustment'!$O$5,'Census Tract'!N760)</f>
        <v>1.0576851532529672</v>
      </c>
      <c r="T764" s="196">
        <f ca="1">IF($L764=1,'Census Tract'!O760*'DAC Adjustment'!$O$5,'Census Tract'!O760)</f>
        <v>5.0330853829426925</v>
      </c>
      <c r="U764" s="196">
        <f ca="1">IF($L764=1,'Census Tract'!P760*'DAC Adjustment'!$O$5,'Census Tract'!P760)</f>
        <v>22.954847685486932</v>
      </c>
      <c r="V764" s="196">
        <f ca="1">IF($L764=1,'Census Tract'!Q760*'DAC Adjustment'!$O$5,'Census Tract'!Q760)</f>
        <v>49.78946825345357</v>
      </c>
      <c r="W764" s="196">
        <f ca="1">IF($L764=1,'Census Tract'!R760*'DAC Adjustment'!$O$5,'Census Tract'!R760)</f>
        <v>0.44034963169904356</v>
      </c>
      <c r="X764" s="196">
        <f ca="1">IF($L764=1,'Census Tract'!S760*'DAC Adjustment'!$O$5,'Census Tract'!S760)</f>
        <v>2.0917203372935025</v>
      </c>
      <c r="Y764" s="196">
        <f ca="1">IF($L764=1,'Census Tract'!T760*'DAC Adjustment'!$O$5,'Census Tract'!T760)</f>
        <v>9.1778755098510487</v>
      </c>
      <c r="Z764" s="197">
        <f ca="1">IF($L764=1,'Census Tract'!U760*'DAC Adjustment'!$O$5,'Census Tract'!U760)</f>
        <v>19.716861559300909</v>
      </c>
    </row>
    <row r="765" spans="1:26" x14ac:dyDescent="0.25">
      <c r="A765" s="193">
        <v>67</v>
      </c>
      <c r="B765" s="53" t="s">
        <v>60</v>
      </c>
      <c r="C765" s="173">
        <v>41067031814</v>
      </c>
      <c r="D765" s="53">
        <v>4393</v>
      </c>
      <c r="E765" s="173">
        <f t="shared" si="45"/>
        <v>589481</v>
      </c>
      <c r="F765" s="53">
        <v>492400</v>
      </c>
      <c r="G765" s="53">
        <v>8962</v>
      </c>
      <c r="H765" s="53">
        <v>773</v>
      </c>
      <c r="I765" s="53">
        <v>127554</v>
      </c>
      <c r="J765" s="194">
        <f t="shared" si="46"/>
        <v>0</v>
      </c>
      <c r="K765" s="172">
        <f>VLOOKUP($C765,'DAC Definition'!$A$6:$D$834,MATCH('DAC Definition'!$A$3,'DAC Definition'!$A$6:$D$6,0),FALSE)</f>
        <v>0</v>
      </c>
      <c r="L765" s="172">
        <f t="shared" si="47"/>
        <v>0</v>
      </c>
      <c r="M765" s="173">
        <f>'Census Tract'!G761</f>
        <v>3221</v>
      </c>
      <c r="N765" s="195">
        <f t="shared" si="44"/>
        <v>58.624293257514218</v>
      </c>
      <c r="O765" s="196">
        <f ca="1">IF($L765=1,'Census Tract'!J761*'DAC Adjustment'!$O$5,'Census Tract'!J761)</f>
        <v>0.19230259412806169</v>
      </c>
      <c r="P765" s="196">
        <f ca="1">IF($L765=1,'Census Tract'!K761*'DAC Adjustment'!$O$5,'Census Tract'!K761)</f>
        <v>0.95566126895163217</v>
      </c>
      <c r="Q765" s="196">
        <f ca="1">IF($L765=1,'Census Tract'!L761*'DAC Adjustment'!$O$5,'Census Tract'!L761)</f>
        <v>4.3973647552767101</v>
      </c>
      <c r="R765" s="196">
        <f ca="1">IF($L765=1,'Census Tract'!M761*'DAC Adjustment'!$O$5,'Census Tract'!M761)</f>
        <v>9.5507684532982005</v>
      </c>
      <c r="S765" s="196">
        <f ca="1">IF($L765=1,'Census Tract'!N761*'DAC Adjustment'!$O$5,'Census Tract'!N761)</f>
        <v>0.80596259253082747</v>
      </c>
      <c r="T765" s="196">
        <f ca="1">IF($L765=1,'Census Tract'!O761*'DAC Adjustment'!$O$5,'Census Tract'!O761)</f>
        <v>3.8352420199806985</v>
      </c>
      <c r="U765" s="196">
        <f ca="1">IF($L765=1,'Census Tract'!P761*'DAC Adjustment'!$O$5,'Census Tract'!P761)</f>
        <v>17.491735130104903</v>
      </c>
      <c r="V765" s="196">
        <f ca="1">IF($L765=1,'Census Tract'!Q761*'DAC Adjustment'!$O$5,'Census Tract'!Q761)</f>
        <v>37.939881060888098</v>
      </c>
      <c r="W765" s="196">
        <f ca="1">IF($L765=1,'Census Tract'!R761*'DAC Adjustment'!$O$5,'Census Tract'!R761)</f>
        <v>0.33554912791639918</v>
      </c>
      <c r="X765" s="196">
        <f ca="1">IF($L765=1,'Census Tract'!S761*'DAC Adjustment'!$O$5,'Census Tract'!S761)</f>
        <v>1.5939037630523709</v>
      </c>
      <c r="Y765" s="196">
        <f ca="1">IF($L765=1,'Census Tract'!T761*'DAC Adjustment'!$O$5,'Census Tract'!T761)</f>
        <v>6.9935975910173243</v>
      </c>
      <c r="Z765" s="197">
        <f ca="1">IF($L765=1,'Census Tract'!U761*'DAC Adjustment'!$O$5,'Census Tract'!U761)</f>
        <v>15.024369785310677</v>
      </c>
    </row>
    <row r="766" spans="1:26" x14ac:dyDescent="0.25">
      <c r="A766" s="193">
        <v>67</v>
      </c>
      <c r="B766" s="53" t="s">
        <v>60</v>
      </c>
      <c r="C766" s="173">
        <v>41067033200</v>
      </c>
      <c r="D766" s="53">
        <v>6968</v>
      </c>
      <c r="E766" s="173">
        <f t="shared" si="45"/>
        <v>589481</v>
      </c>
      <c r="F766" s="53">
        <v>492400</v>
      </c>
      <c r="G766" s="53">
        <v>8962</v>
      </c>
      <c r="H766" s="53">
        <v>773</v>
      </c>
      <c r="I766" s="53">
        <v>41863</v>
      </c>
      <c r="J766" s="194">
        <f t="shared" si="46"/>
        <v>1</v>
      </c>
      <c r="K766" s="172">
        <f>VLOOKUP($C766,'DAC Definition'!$A$6:$D$834,MATCH('DAC Definition'!$A$3,'DAC Definition'!$A$6:$D$6,0),FALSE)</f>
        <v>0</v>
      </c>
      <c r="L766" s="172">
        <f t="shared" si="47"/>
        <v>1</v>
      </c>
      <c r="M766" s="173">
        <f>'Census Tract'!G762</f>
        <v>4062</v>
      </c>
      <c r="N766" s="195">
        <f t="shared" si="44"/>
        <v>73.931039805036562</v>
      </c>
      <c r="O766" s="196">
        <f ca="1">IF($L766=1,'Census Tract'!J762*'DAC Adjustment'!$O$5,'Census Tract'!J762)</f>
        <v>2.8613774666646159</v>
      </c>
      <c r="P766" s="196">
        <f ca="1">IF($L766=1,'Census Tract'!K762*'DAC Adjustment'!$O$5,'Census Tract'!K762)</f>
        <v>14.21981660279268</v>
      </c>
      <c r="Q766" s="196">
        <f ca="1">IF($L766=1,'Census Tract'!L762*'DAC Adjustment'!$O$5,'Census Tract'!L762)</f>
        <v>65.430840808495589</v>
      </c>
      <c r="R766" s="196">
        <f ca="1">IF($L766=1,'Census Tract'!M762*'DAC Adjustment'!$O$5,'Census Tract'!M762)</f>
        <v>142.11120638029323</v>
      </c>
      <c r="S766" s="196">
        <f ca="1">IF($L766=1,'Census Tract'!N762*'DAC Adjustment'!$O$5,'Census Tract'!N762)</f>
        <v>1.2704983121935043</v>
      </c>
      <c r="T766" s="196">
        <f ca="1">IF($L766=1,'Census Tract'!O762*'DAC Adjustment'!$O$5,'Census Tract'!O762)</f>
        <v>6.0457750252877984</v>
      </c>
      <c r="U766" s="196">
        <f ca="1">IF($L766=1,'Census Tract'!P762*'DAC Adjustment'!$O$5,'Census Tract'!P762)</f>
        <v>27.573512922417773</v>
      </c>
      <c r="V766" s="196">
        <f ca="1">IF($L766=1,'Census Tract'!Q762*'DAC Adjustment'!$O$5,'Census Tract'!Q762)</f>
        <v>59.807434364066843</v>
      </c>
      <c r="W766" s="196">
        <f ca="1">IF($L766=1,'Census Tract'!R762*'DAC Adjustment'!$O$5,'Census Tract'!R762)</f>
        <v>0.52895085283934096</v>
      </c>
      <c r="X766" s="196">
        <f ca="1">IF($L766=1,'Census Tract'!S762*'DAC Adjustment'!$O$5,'Census Tract'!S762)</f>
        <v>2.5125881269476604</v>
      </c>
      <c r="Y766" s="196">
        <f ca="1">IF($L766=1,'Census Tract'!T762*'DAC Adjustment'!$O$5,'Census Tract'!T762)</f>
        <v>11.024523988944573</v>
      </c>
      <c r="Z766" s="197">
        <f ca="1">IF($L766=1,'Census Tract'!U762*'DAC Adjustment'!$O$5,'Census Tract'!U762)</f>
        <v>23.684022845363231</v>
      </c>
    </row>
    <row r="767" spans="1:26" x14ac:dyDescent="0.25">
      <c r="A767" s="193">
        <v>67</v>
      </c>
      <c r="B767" s="53" t="s">
        <v>60</v>
      </c>
      <c r="C767" s="173">
        <v>41067031813</v>
      </c>
      <c r="D767" s="53">
        <v>5879</v>
      </c>
      <c r="E767" s="173">
        <f t="shared" si="45"/>
        <v>589481</v>
      </c>
      <c r="F767" s="53">
        <v>492400</v>
      </c>
      <c r="G767" s="53">
        <v>8962</v>
      </c>
      <c r="H767" s="53">
        <v>773</v>
      </c>
      <c r="I767" s="53">
        <v>113173</v>
      </c>
      <c r="J767" s="194">
        <f t="shared" si="46"/>
        <v>0</v>
      </c>
      <c r="K767" s="172">
        <f>VLOOKUP($C767,'DAC Definition'!$A$6:$D$834,MATCH('DAC Definition'!$A$3,'DAC Definition'!$A$6:$D$6,0),FALSE)</f>
        <v>0</v>
      </c>
      <c r="L767" s="172">
        <f t="shared" si="47"/>
        <v>0</v>
      </c>
      <c r="M767" s="173">
        <f>'Census Tract'!G763</f>
        <v>4166</v>
      </c>
      <c r="N767" s="195">
        <f t="shared" si="44"/>
        <v>75.823907392363921</v>
      </c>
      <c r="O767" s="196">
        <f ca="1">IF($L767=1,'Census Tract'!J763*'DAC Adjustment'!$O$5,'Census Tract'!J763)</f>
        <v>1.1267730124691115</v>
      </c>
      <c r="P767" s="196">
        <f ca="1">IF($L767=1,'Census Tract'!K763*'DAC Adjustment'!$O$5,'Census Tract'!K763)</f>
        <v>5.5995777477634707</v>
      </c>
      <c r="Q767" s="196">
        <f ca="1">IF($L767=1,'Census Tract'!L763*'DAC Adjustment'!$O$5,'Census Tract'!L763)</f>
        <v>25.765809112949476</v>
      </c>
      <c r="R767" s="196">
        <f ca="1">IF($L767=1,'Census Tract'!M763*'DAC Adjustment'!$O$5,'Census Tract'!M763)</f>
        <v>55.961533906044153</v>
      </c>
      <c r="S767" s="196">
        <f ca="1">IF($L767=1,'Census Tract'!N763*'DAC Adjustment'!$O$5,'Census Tract'!N763)</f>
        <v>1.0424216580203127</v>
      </c>
      <c r="T767" s="196">
        <f ca="1">IF($L767=1,'Census Tract'!O763*'DAC Adjustment'!$O$5,'Census Tract'!O763)</f>
        <v>4.9604527336974824</v>
      </c>
      <c r="U767" s="196">
        <f ca="1">IF($L767=1,'Census Tract'!P763*'DAC Adjustment'!$O$5,'Census Tract'!P763)</f>
        <v>22.623585393361385</v>
      </c>
      <c r="V767" s="196">
        <f ca="1">IF($L767=1,'Census Tract'!Q763*'DAC Adjustment'!$O$5,'Census Tract'!Q763)</f>
        <v>49.070954517125053</v>
      </c>
      <c r="W767" s="196">
        <f ca="1">IF($L767=1,'Census Tract'!R763*'DAC Adjustment'!$O$5,'Census Tract'!R763)</f>
        <v>0.43399492918339616</v>
      </c>
      <c r="X767" s="196">
        <f ca="1">IF($L767=1,'Census Tract'!S763*'DAC Adjustment'!$O$5,'Census Tract'!S763)</f>
        <v>2.061534640445879</v>
      </c>
      <c r="Y767" s="196">
        <f ca="1">IF($L767=1,'Census Tract'!T763*'DAC Adjustment'!$O$5,'Census Tract'!T763)</f>
        <v>9.0454292344545699</v>
      </c>
      <c r="Z767" s="197">
        <f ca="1">IF($L767=1,'Census Tract'!U763*'DAC Adjustment'!$O$5,'Census Tract'!U763)</f>
        <v>19.432326769824364</v>
      </c>
    </row>
    <row r="768" spans="1:26" x14ac:dyDescent="0.25">
      <c r="A768" s="193">
        <v>67</v>
      </c>
      <c r="B768" s="53" t="s">
        <v>60</v>
      </c>
      <c r="C768" s="173">
        <v>41067031815</v>
      </c>
      <c r="D768" s="53">
        <v>7067</v>
      </c>
      <c r="E768" s="173">
        <f t="shared" si="45"/>
        <v>589481</v>
      </c>
      <c r="F768" s="53">
        <v>492400</v>
      </c>
      <c r="G768" s="53">
        <v>8962</v>
      </c>
      <c r="H768" s="53">
        <v>773</v>
      </c>
      <c r="I768" s="53">
        <v>102982</v>
      </c>
      <c r="J768" s="194">
        <f t="shared" si="46"/>
        <v>0</v>
      </c>
      <c r="K768" s="172">
        <f>VLOOKUP($C768,'DAC Definition'!$A$6:$D$834,MATCH('DAC Definition'!$A$3,'DAC Definition'!$A$6:$D$6,0),FALSE)</f>
        <v>0</v>
      </c>
      <c r="L768" s="172">
        <f t="shared" si="47"/>
        <v>0</v>
      </c>
      <c r="M768" s="173">
        <f>'Census Tract'!G764</f>
        <v>5187</v>
      </c>
      <c r="N768" s="195">
        <f t="shared" si="44"/>
        <v>94.406770917952898</v>
      </c>
      <c r="O768" s="196">
        <f ca="1">IF($L768=1,'Census Tract'!J764*'DAC Adjustment'!$O$5,'Census Tract'!J764)</f>
        <v>0.29195940723088531</v>
      </c>
      <c r="P768" s="196">
        <f ca="1">IF($L768=1,'Census Tract'!K764*'DAC Adjustment'!$O$5,'Census Tract'!K764)</f>
        <v>1.4509128119760457</v>
      </c>
      <c r="Q768" s="196">
        <f ca="1">IF($L768=1,'Census Tract'!L764*'DAC Adjustment'!$O$5,'Census Tract'!L764)</f>
        <v>6.6762074279331305</v>
      </c>
      <c r="R768" s="196">
        <f ca="1">IF($L768=1,'Census Tract'!M764*'DAC Adjustment'!$O$5,'Census Tract'!M764)</f>
        <v>14.500255229877217</v>
      </c>
      <c r="S768" s="196">
        <f ca="1">IF($L768=1,'Census Tract'!N764*'DAC Adjustment'!$O$5,'Census Tract'!N764)</f>
        <v>1.2978975372422856</v>
      </c>
      <c r="T768" s="196">
        <f ca="1">IF($L768=1,'Census Tract'!O764*'DAC Adjustment'!$O$5,'Census Tract'!O764)</f>
        <v>6.1761565841787904</v>
      </c>
      <c r="U768" s="196">
        <f ca="1">IF($L768=1,'Census Tract'!P764*'DAC Adjustment'!$O$5,'Census Tract'!P764)</f>
        <v>28.168155889430029</v>
      </c>
      <c r="V768" s="196">
        <f ca="1">IF($L768=1,'Census Tract'!Q764*'DAC Adjustment'!$O$5,'Census Tract'!Q764)</f>
        <v>61.097225415345093</v>
      </c>
      <c r="W768" s="196">
        <f ca="1">IF($L768=1,'Census Tract'!R764*'DAC Adjustment'!$O$5,'Census Tract'!R764)</f>
        <v>0.5403580647321834</v>
      </c>
      <c r="X768" s="196">
        <f ca="1">IF($L768=1,'Census Tract'!S764*'DAC Adjustment'!$O$5,'Census Tract'!S764)</f>
        <v>2.5667739270265901</v>
      </c>
      <c r="Y768" s="196">
        <f ca="1">IF($L768=1,'Census Tract'!T764*'DAC Adjustment'!$O$5,'Census Tract'!T764)</f>
        <v>11.262275909533331</v>
      </c>
      <c r="Z768" s="197">
        <f ca="1">IF($L768=1,'Census Tract'!U764*'DAC Adjustment'!$O$5,'Census Tract'!U764)</f>
        <v>24.194786114997353</v>
      </c>
    </row>
    <row r="769" spans="1:26" x14ac:dyDescent="0.25">
      <c r="A769" s="193">
        <v>67</v>
      </c>
      <c r="B769" s="53" t="s">
        <v>60</v>
      </c>
      <c r="C769" s="173">
        <v>41067032409</v>
      </c>
      <c r="D769" s="53">
        <v>5366</v>
      </c>
      <c r="E769" s="173">
        <f t="shared" si="45"/>
        <v>589481</v>
      </c>
      <c r="F769" s="53">
        <v>492400</v>
      </c>
      <c r="G769" s="53">
        <v>8962</v>
      </c>
      <c r="H769" s="53">
        <v>773</v>
      </c>
      <c r="I769" s="53">
        <v>40064</v>
      </c>
      <c r="J769" s="194">
        <f t="shared" si="46"/>
        <v>1</v>
      </c>
      <c r="K769" s="172">
        <f>VLOOKUP($C769,'DAC Definition'!$A$6:$D$834,MATCH('DAC Definition'!$A$3,'DAC Definition'!$A$6:$D$6,0),FALSE)</f>
        <v>1</v>
      </c>
      <c r="L769" s="172">
        <f t="shared" si="47"/>
        <v>1</v>
      </c>
      <c r="M769" s="173">
        <f>'Census Tract'!G765</f>
        <v>2273</v>
      </c>
      <c r="N769" s="195">
        <f t="shared" si="44"/>
        <v>41.370077173030062</v>
      </c>
      <c r="O769" s="196">
        <f ca="1">IF($L769=1,'Census Tract'!J765*'DAC Adjustment'!$O$5,'Census Tract'!J765)</f>
        <v>0.31862636852598764</v>
      </c>
      <c r="P769" s="196">
        <f ca="1">IF($L769=1,'Census Tract'!K765*'DAC Adjustment'!$O$5,'Census Tract'!K765)</f>
        <v>1.5834361520064479</v>
      </c>
      <c r="Q769" s="196">
        <f ca="1">IF($L769=1,'Census Tract'!L765*'DAC Adjustment'!$O$5,'Census Tract'!L765)</f>
        <v>7.2859982436062678</v>
      </c>
      <c r="R769" s="196">
        <f ca="1">IF($L769=1,'Census Tract'!M765*'DAC Adjustment'!$O$5,'Census Tract'!M765)</f>
        <v>15.824678198986927</v>
      </c>
      <c r="S769" s="196">
        <f ca="1">IF($L769=1,'Census Tract'!N765*'DAC Adjustment'!$O$5,'Census Tract'!N765)</f>
        <v>0.71094107917671956</v>
      </c>
      <c r="T769" s="196">
        <f ca="1">IF($L769=1,'Census Tract'!O765*'DAC Adjustment'!$O$5,'Census Tract'!O765)</f>
        <v>3.383074010950065</v>
      </c>
      <c r="U769" s="196">
        <f ca="1">IF($L769=1,'Census Tract'!P765*'DAC Adjustment'!$O$5,'Census Tract'!P765)</f>
        <v>15.429491598388871</v>
      </c>
      <c r="V769" s="196">
        <f ca="1">IF($L769=1,'Census Tract'!Q765*'DAC Adjustment'!$O$5,'Census Tract'!Q765)</f>
        <v>33.466838579400282</v>
      </c>
      <c r="W769" s="196">
        <f ca="1">IF($L769=1,'Census Tract'!R765*'DAC Adjustment'!$O$5,'Census Tract'!R765)</f>
        <v>0.29598850037021707</v>
      </c>
      <c r="X769" s="196">
        <f ca="1">IF($L769=1,'Census Tract'!S765*'DAC Adjustment'!$O$5,'Census Tract'!S765)</f>
        <v>1.4059854289886833</v>
      </c>
      <c r="Y769" s="196">
        <f ca="1">IF($L769=1,'Census Tract'!T765*'DAC Adjustment'!$O$5,'Census Tract'!T765)</f>
        <v>6.1690652454138384</v>
      </c>
      <c r="Z769" s="197">
        <f ca="1">IF($L769=1,'Census Tract'!U765*'DAC Adjustment'!$O$5,'Census Tract'!U765)</f>
        <v>13.253024108200545</v>
      </c>
    </row>
    <row r="770" spans="1:26" x14ac:dyDescent="0.25">
      <c r="A770" s="193">
        <v>67</v>
      </c>
      <c r="B770" s="53" t="s">
        <v>60</v>
      </c>
      <c r="C770" s="173">
        <v>41067031909</v>
      </c>
      <c r="D770" s="53">
        <v>5374</v>
      </c>
      <c r="E770" s="173">
        <f t="shared" si="45"/>
        <v>589481</v>
      </c>
      <c r="F770" s="53">
        <v>492400</v>
      </c>
      <c r="G770" s="53">
        <v>8962</v>
      </c>
      <c r="H770" s="53">
        <v>773</v>
      </c>
      <c r="I770" s="53">
        <v>120917</v>
      </c>
      <c r="J770" s="194">
        <f t="shared" si="46"/>
        <v>0</v>
      </c>
      <c r="K770" s="172">
        <f>VLOOKUP($C770,'DAC Definition'!$A$6:$D$834,MATCH('DAC Definition'!$A$3,'DAC Definition'!$A$6:$D$6,0),FALSE)</f>
        <v>0</v>
      </c>
      <c r="L770" s="172">
        <f t="shared" si="47"/>
        <v>0</v>
      </c>
      <c r="M770" s="173">
        <f>'Census Tract'!G766</f>
        <v>4031</v>
      </c>
      <c r="N770" s="195">
        <f t="shared" si="44"/>
        <v>73.366819658813981</v>
      </c>
      <c r="O770" s="196">
        <f ca="1">IF($L770=1,'Census Tract'!J766*'DAC Adjustment'!$O$5,'Census Tract'!J766)</f>
        <v>0.14873403764592272</v>
      </c>
      <c r="P770" s="196">
        <f ca="1">IF($L770=1,'Census Tract'!K766*'DAC Adjustment'!$O$5,'Census Tract'!K766)</f>
        <v>0.73914426270477807</v>
      </c>
      <c r="Q770" s="196">
        <f ca="1">IF($L770=1,'Census Tract'!L766*'DAC Adjustment'!$O$5,'Census Tract'!L766)</f>
        <v>3.4010868029093309</v>
      </c>
      <c r="R770" s="196">
        <f ca="1">IF($L770=1,'Census Tract'!M766*'DAC Adjustment'!$O$5,'Census Tract'!M766)</f>
        <v>7.386922475597828</v>
      </c>
      <c r="S770" s="196">
        <f ca="1">IF($L770=1,'Census Tract'!N766*'DAC Adjustment'!$O$5,'Census Tract'!N766)</f>
        <v>1.0086417915218149</v>
      </c>
      <c r="T770" s="196">
        <f ca="1">IF($L770=1,'Census Tract'!O766*'DAC Adjustment'!$O$5,'Census Tract'!O766)</f>
        <v>4.7997083460236558</v>
      </c>
      <c r="U770" s="196">
        <f ca="1">IF($L770=1,'Census Tract'!P766*'DAC Adjustment'!$O$5,'Census Tract'!P766)</f>
        <v>21.890463927181887</v>
      </c>
      <c r="V770" s="196">
        <f ca="1">IF($L770=1,'Census Tract'!Q766*'DAC Adjustment'!$O$5,'Census Tract'!Q766)</f>
        <v>47.480801166234059</v>
      </c>
      <c r="W770" s="196">
        <f ca="1">IF($L770=1,'Census Tract'!R766*'DAC Adjustment'!$O$5,'Census Tract'!R766)</f>
        <v>0.41993124328811088</v>
      </c>
      <c r="X770" s="196">
        <f ca="1">IF($L770=1,'Census Tract'!S766*'DAC Adjustment'!$O$5,'Census Tract'!S766)</f>
        <v>1.9947302293896638</v>
      </c>
      <c r="Y770" s="196">
        <f ca="1">IF($L770=1,'Census Tract'!T766*'DAC Adjustment'!$O$5,'Census Tract'!T766)</f>
        <v>8.7523104282492508</v>
      </c>
      <c r="Z770" s="197">
        <f ca="1">IF($L770=1,'Census Tract'!U766*'DAC Adjustment'!$O$5,'Census Tract'!U766)</f>
        <v>18.802618629179552</v>
      </c>
    </row>
    <row r="771" spans="1:26" x14ac:dyDescent="0.25">
      <c r="A771" s="193">
        <v>67</v>
      </c>
      <c r="B771" s="53" t="s">
        <v>60</v>
      </c>
      <c r="C771" s="173">
        <v>41067032503</v>
      </c>
      <c r="D771" s="53">
        <v>3895</v>
      </c>
      <c r="E771" s="173">
        <f t="shared" si="45"/>
        <v>589481</v>
      </c>
      <c r="F771" s="53">
        <v>492400</v>
      </c>
      <c r="G771" s="53">
        <v>8962</v>
      </c>
      <c r="H771" s="53">
        <v>773</v>
      </c>
      <c r="I771" s="53">
        <v>89712</v>
      </c>
      <c r="J771" s="194">
        <f t="shared" si="46"/>
        <v>0</v>
      </c>
      <c r="K771" s="172">
        <f>VLOOKUP($C771,'DAC Definition'!$A$6:$D$834,MATCH('DAC Definition'!$A$3,'DAC Definition'!$A$6:$D$6,0),FALSE)</f>
        <v>0</v>
      </c>
      <c r="L771" s="172">
        <f t="shared" si="47"/>
        <v>0</v>
      </c>
      <c r="M771" s="173">
        <f>'Census Tract'!G767</f>
        <v>2952</v>
      </c>
      <c r="N771" s="195">
        <f t="shared" si="44"/>
        <v>53.728318440292448</v>
      </c>
      <c r="O771" s="196">
        <f ca="1">IF($L771=1,'Census Tract'!J767*'DAC Adjustment'!$O$5,'Census Tract'!J767)</f>
        <v>0.45070920498764466</v>
      </c>
      <c r="P771" s="196">
        <f ca="1">IF($L771=1,'Census Tract'!K767*'DAC Adjustment'!$O$5,'Census Tract'!K767)</f>
        <v>2.2398310991053885</v>
      </c>
      <c r="Q771" s="196">
        <f ca="1">IF($L771=1,'Census Tract'!L767*'DAC Adjustment'!$O$5,'Census Tract'!L767)</f>
        <v>10.306323645179791</v>
      </c>
      <c r="R771" s="196">
        <f ca="1">IF($L771=1,'Census Tract'!M767*'DAC Adjustment'!$O$5,'Census Tract'!M767)</f>
        <v>22.384613562417663</v>
      </c>
      <c r="S771" s="196">
        <f ca="1">IF($L771=1,'Census Tract'!N767*'DAC Adjustment'!$O$5,'Census Tract'!N767)</f>
        <v>0.73865308076715386</v>
      </c>
      <c r="T771" s="196">
        <f ca="1">IF($L771=1,'Census Tract'!O767*'DAC Adjustment'!$O$5,'Census Tract'!O767)</f>
        <v>3.5149439438010002</v>
      </c>
      <c r="U771" s="196">
        <f ca="1">IF($L771=1,'Census Tract'!P767*'DAC Adjustment'!$O$5,'Census Tract'!P767)</f>
        <v>16.030922727125013</v>
      </c>
      <c r="V771" s="196">
        <f ca="1">IF($L771=1,'Census Tract'!Q767*'DAC Adjustment'!$O$5,'Census Tract'!Q767)</f>
        <v>34.771353272816405</v>
      </c>
      <c r="W771" s="196">
        <f ca="1">IF($L771=1,'Census Tract'!R767*'DAC Adjustment'!$O$5,'Census Tract'!R767)</f>
        <v>0.30752593157690478</v>
      </c>
      <c r="X771" s="196">
        <f ca="1">IF($L771=1,'Census Tract'!S767*'DAC Adjustment'!$O$5,'Census Tract'!S767)</f>
        <v>1.4607897884292451</v>
      </c>
      <c r="Y771" s="196">
        <f ca="1">IF($L771=1,'Census Tract'!T767*'DAC Adjustment'!$O$5,'Census Tract'!T767)</f>
        <v>6.4095312290230178</v>
      </c>
      <c r="Z771" s="197">
        <f ca="1">IF($L771=1,'Census Tract'!U767*'DAC Adjustment'!$O$5,'Census Tract'!U767)</f>
        <v>13.769618008766567</v>
      </c>
    </row>
    <row r="772" spans="1:26" x14ac:dyDescent="0.25">
      <c r="A772" s="193">
        <v>67</v>
      </c>
      <c r="B772" s="53" t="s">
        <v>60</v>
      </c>
      <c r="C772" s="173">
        <v>41067031509</v>
      </c>
      <c r="D772" s="53">
        <v>6982</v>
      </c>
      <c r="E772" s="173">
        <f t="shared" si="45"/>
        <v>589481</v>
      </c>
      <c r="F772" s="53">
        <v>492400</v>
      </c>
      <c r="G772" s="53">
        <v>8962</v>
      </c>
      <c r="H772" s="53">
        <v>773</v>
      </c>
      <c r="I772" s="53">
        <v>117601</v>
      </c>
      <c r="J772" s="194">
        <f t="shared" si="46"/>
        <v>0</v>
      </c>
      <c r="K772" s="172">
        <f>VLOOKUP($C772,'DAC Definition'!$A$6:$D$834,MATCH('DAC Definition'!$A$3,'DAC Definition'!$A$6:$D$6,0),FALSE)</f>
        <v>0</v>
      </c>
      <c r="L772" s="172">
        <f t="shared" si="47"/>
        <v>0</v>
      </c>
      <c r="M772" s="173">
        <f>'Census Tract'!G768</f>
        <v>4507</v>
      </c>
      <c r="N772" s="195">
        <f t="shared" si="44"/>
        <v>82.030329000812344</v>
      </c>
      <c r="O772" s="196">
        <f ca="1">IF($L772=1,'Census Tract'!J768*'DAC Adjustment'!$O$5,'Census Tract'!J768)</f>
        <v>0.71111896786939488</v>
      </c>
      <c r="P772" s="196">
        <f ca="1">IF($L772=1,'Census Tract'!K768*'DAC Adjustment'!$O$5,'Census Tract'!K768)</f>
        <v>3.5339557341440568</v>
      </c>
      <c r="Q772" s="196">
        <f ca="1">IF($L772=1,'Census Tract'!L768*'DAC Adjustment'!$O$5,'Census Tract'!L768)</f>
        <v>16.261088417950337</v>
      </c>
      <c r="R772" s="196">
        <f ca="1">IF($L772=1,'Census Tract'!M768*'DAC Adjustment'!$O$5,'Census Tract'!M768)</f>
        <v>35.317945842925639</v>
      </c>
      <c r="S772" s="196">
        <f ca="1">IF($L772=1,'Census Tract'!N768*'DAC Adjustment'!$O$5,'Census Tract'!N768)</f>
        <v>1.1277470985831852</v>
      </c>
      <c r="T772" s="196">
        <f ca="1">IF($L772=1,'Census Tract'!O768*'DAC Adjustment'!$O$5,'Census Tract'!O768)</f>
        <v>5.3664811499698875</v>
      </c>
      <c r="U772" s="196">
        <f ca="1">IF($L772=1,'Census Tract'!P768*'DAC Adjustment'!$O$5,'Census Tract'!P768)</f>
        <v>24.475395911637005</v>
      </c>
      <c r="V772" s="196">
        <f ca="1">IF($L772=1,'Census Tract'!Q768*'DAC Adjustment'!$O$5,'Census Tract'!Q768)</f>
        <v>53.087564092338603</v>
      </c>
      <c r="W772" s="196">
        <f ca="1">IF($L772=1,'Census Tract'!R768*'DAC Adjustment'!$O$5,'Census Tract'!R768)</f>
        <v>0.46951875800037601</v>
      </c>
      <c r="X772" s="196">
        <f ca="1">IF($L772=1,'Census Tract'!S768*'DAC Adjustment'!$O$5,'Census Tract'!S768)</f>
        <v>2.2302776342989863</v>
      </c>
      <c r="Y772" s="196">
        <f ca="1">IF($L772=1,'Census Tract'!T768*'DAC Adjustment'!$O$5,'Census Tract'!T768)</f>
        <v>9.7858256264250478</v>
      </c>
      <c r="Z772" s="197">
        <f ca="1">IF($L772=1,'Census Tract'!U768*'DAC Adjustment'!$O$5,'Census Tract'!U768)</f>
        <v>21.022922888045706</v>
      </c>
    </row>
    <row r="773" spans="1:26" x14ac:dyDescent="0.25">
      <c r="A773" s="193">
        <v>67</v>
      </c>
      <c r="B773" s="53" t="s">
        <v>60</v>
      </c>
      <c r="C773" s="173">
        <v>41067032103</v>
      </c>
      <c r="D773" s="53">
        <v>10381</v>
      </c>
      <c r="E773" s="173">
        <f t="shared" si="45"/>
        <v>589481</v>
      </c>
      <c r="F773" s="53">
        <v>492400</v>
      </c>
      <c r="G773" s="53">
        <v>8962</v>
      </c>
      <c r="H773" s="53">
        <v>773</v>
      </c>
      <c r="I773" s="53">
        <v>91741</v>
      </c>
      <c r="J773" s="194">
        <f t="shared" si="46"/>
        <v>0</v>
      </c>
      <c r="K773" s="172">
        <f>VLOOKUP($C773,'DAC Definition'!$A$6:$D$834,MATCH('DAC Definition'!$A$3,'DAC Definition'!$A$6:$D$6,0),FALSE)</f>
        <v>0</v>
      </c>
      <c r="L773" s="172">
        <f t="shared" si="47"/>
        <v>0</v>
      </c>
      <c r="M773" s="173">
        <f>'Census Tract'!G769</f>
        <v>7052</v>
      </c>
      <c r="N773" s="195">
        <f t="shared" si="44"/>
        <v>128.35098294069863</v>
      </c>
      <c r="O773" s="196">
        <f ca="1">IF($L773=1,'Census Tract'!J769*'DAC Adjustment'!$O$5,'Census Tract'!J769)</f>
        <v>2.3712312062405525</v>
      </c>
      <c r="P773" s="196">
        <f ca="1">IF($L773=1,'Census Tract'!K769*'DAC Adjustment'!$O$5,'Census Tract'!K769)</f>
        <v>11.784000282515571</v>
      </c>
      <c r="Q773" s="196">
        <f ca="1">IF($L773=1,'Census Tract'!L769*'DAC Adjustment'!$O$5,'Census Tract'!L769)</f>
        <v>54.222713844362566</v>
      </c>
      <c r="R773" s="196">
        <f ca="1">IF($L773=1,'Census Tract'!M769*'DAC Adjustment'!$O$5,'Census Tract'!M769)</f>
        <v>117.76793913116403</v>
      </c>
      <c r="S773" s="196">
        <f ca="1">IF($L773=1,'Census Tract'!N769*'DAC Adjustment'!$O$5,'Census Tract'!N769)</f>
        <v>1.7645601373882009</v>
      </c>
      <c r="T773" s="196">
        <f ca="1">IF($L773=1,'Census Tract'!O769*'DAC Adjustment'!$O$5,'Census Tract'!O769)</f>
        <v>8.3968105324135003</v>
      </c>
      <c r="U773" s="196">
        <f ca="1">IF($L773=1,'Census Tract'!P769*'DAC Adjustment'!$O$5,'Census Tract'!P769)</f>
        <v>38.296093181465309</v>
      </c>
      <c r="V773" s="196">
        <f ca="1">IF($L773=1,'Census Tract'!Q769*'DAC Adjustment'!$O$5,'Census Tract'!Q769)</f>
        <v>83.064899485061417</v>
      </c>
      <c r="W773" s="196">
        <f ca="1">IF($L773=1,'Census Tract'!R769*'DAC Adjustment'!$O$5,'Census Tract'!R769)</f>
        <v>0.73464528098927262</v>
      </c>
      <c r="X773" s="196">
        <f ca="1">IF($L773=1,'Census Tract'!S769*'DAC Adjustment'!$O$5,'Census Tract'!S769)</f>
        <v>3.4896644945809743</v>
      </c>
      <c r="Y773" s="196">
        <f ca="1">IF($L773=1,'Census Tract'!T769*'DAC Adjustment'!$O$5,'Census Tract'!T769)</f>
        <v>15.311657935999431</v>
      </c>
      <c r="Z773" s="197">
        <f ca="1">IF($L773=1,'Census Tract'!U769*'DAC Adjustment'!$O$5,'Census Tract'!U769)</f>
        <v>32.894087465386804</v>
      </c>
    </row>
    <row r="774" spans="1:26" x14ac:dyDescent="0.25">
      <c r="A774" s="193">
        <v>67</v>
      </c>
      <c r="B774" s="53" t="s">
        <v>60</v>
      </c>
      <c r="C774" s="173">
        <v>41067031705</v>
      </c>
      <c r="D774" s="53">
        <v>4992</v>
      </c>
      <c r="E774" s="173">
        <f t="shared" si="45"/>
        <v>589481</v>
      </c>
      <c r="F774" s="53">
        <v>492400</v>
      </c>
      <c r="G774" s="53">
        <v>8962</v>
      </c>
      <c r="H774" s="53">
        <v>773</v>
      </c>
      <c r="I774" s="53">
        <v>59427</v>
      </c>
      <c r="J774" s="194">
        <f t="shared" si="46"/>
        <v>0</v>
      </c>
      <c r="K774" s="172">
        <f>VLOOKUP($C774,'DAC Definition'!$A$6:$D$834,MATCH('DAC Definition'!$A$3,'DAC Definition'!$A$6:$D$6,0),FALSE)</f>
        <v>0</v>
      </c>
      <c r="L774" s="172">
        <f t="shared" si="47"/>
        <v>0</v>
      </c>
      <c r="M774" s="173">
        <f>'Census Tract'!G770</f>
        <v>3416</v>
      </c>
      <c r="N774" s="195">
        <f t="shared" si="44"/>
        <v>62.173419983753043</v>
      </c>
      <c r="O774" s="196">
        <f ca="1">IF($L774=1,'Census Tract'!J770*'DAC Adjustment'!$O$5,'Census Tract'!J770)</f>
        <v>0.33652953972410798</v>
      </c>
      <c r="P774" s="196">
        <f ca="1">IF($L774=1,'Census Tract'!K770*'DAC Adjustment'!$O$5,'Census Tract'!K770)</f>
        <v>1.6724072206653564</v>
      </c>
      <c r="Q774" s="196">
        <f ca="1">IF($L774=1,'Census Tract'!L770*'DAC Adjustment'!$O$5,'Census Tract'!L770)</f>
        <v>7.6953883217342431</v>
      </c>
      <c r="R774" s="196">
        <f ca="1">IF($L774=1,'Census Tract'!M770*'DAC Adjustment'!$O$5,'Census Tract'!M770)</f>
        <v>16.713844793271853</v>
      </c>
      <c r="S774" s="196">
        <f ca="1">IF($L774=1,'Census Tract'!N770*'DAC Adjustment'!$O$5,'Census Tract'!N770)</f>
        <v>0.85475573302865782</v>
      </c>
      <c r="T774" s="196">
        <f ca="1">IF($L774=1,'Census Tract'!O770*'DAC Adjustment'!$O$5,'Census Tract'!O770)</f>
        <v>4.0674283577317807</v>
      </c>
      <c r="U774" s="196">
        <f ca="1">IF($L774=1,'Census Tract'!P770*'DAC Adjustment'!$O$5,'Census Tract'!P770)</f>
        <v>18.550688359030843</v>
      </c>
      <c r="V774" s="196">
        <f ca="1">IF($L774=1,'Census Tract'!Q770*'DAC Adjustment'!$O$5,'Census Tract'!Q770)</f>
        <v>40.236769234397308</v>
      </c>
      <c r="W774" s="196">
        <f ca="1">IF($L774=1,'Census Tract'!R770*'DAC Adjustment'!$O$5,'Census Tract'!R770)</f>
        <v>0.35586334087625571</v>
      </c>
      <c r="X774" s="196">
        <f ca="1">IF($L774=1,'Census Tract'!S770*'DAC Adjustment'!$O$5,'Census Tract'!S770)</f>
        <v>1.6903990234669044</v>
      </c>
      <c r="Y774" s="196">
        <f ca="1">IF($L774=1,'Census Tract'!T770*'DAC Adjustment'!$O$5,'Census Tract'!T770)</f>
        <v>7.4169914222027877</v>
      </c>
      <c r="Z774" s="197">
        <f ca="1">IF($L774=1,'Census Tract'!U770*'DAC Adjustment'!$O$5,'Census Tract'!U770)</f>
        <v>15.933948210686518</v>
      </c>
    </row>
    <row r="775" spans="1:26" x14ac:dyDescent="0.25">
      <c r="A775" s="193">
        <v>67</v>
      </c>
      <c r="B775" s="53" t="s">
        <v>60</v>
      </c>
      <c r="C775" s="173">
        <v>41067031003</v>
      </c>
      <c r="D775" s="53">
        <v>7733</v>
      </c>
      <c r="E775" s="173">
        <f t="shared" si="45"/>
        <v>589481</v>
      </c>
      <c r="F775" s="53">
        <v>492400</v>
      </c>
      <c r="G775" s="53">
        <v>8962</v>
      </c>
      <c r="H775" s="53">
        <v>773</v>
      </c>
      <c r="I775" s="53">
        <v>82277</v>
      </c>
      <c r="J775" s="194">
        <f t="shared" si="46"/>
        <v>0</v>
      </c>
      <c r="K775" s="172">
        <f>VLOOKUP($C775,'DAC Definition'!$A$6:$D$834,MATCH('DAC Definition'!$A$3,'DAC Definition'!$A$6:$D$6,0),FALSE)</f>
        <v>0</v>
      </c>
      <c r="L775" s="172">
        <f t="shared" si="47"/>
        <v>0</v>
      </c>
      <c r="M775" s="173">
        <f>'Census Tract'!G771</f>
        <v>5782</v>
      </c>
      <c r="N775" s="195">
        <f t="shared" si="44"/>
        <v>105.23615759545086</v>
      </c>
      <c r="O775" s="196">
        <f ca="1">IF($L775=1,'Census Tract'!J771*'DAC Adjustment'!$O$5,'Census Tract'!J771)</f>
        <v>0.46322890512619025</v>
      </c>
      <c r="P775" s="196">
        <f ca="1">IF($L775=1,'Census Tract'!K771*'DAC Adjustment'!$O$5,'Census Tract'!K771)</f>
        <v>2.3020486296360931</v>
      </c>
      <c r="Q775" s="196">
        <f ca="1">IF($L775=1,'Census Tract'!L771*'DAC Adjustment'!$O$5,'Census Tract'!L771)</f>
        <v>10.59261041310145</v>
      </c>
      <c r="R775" s="196">
        <f ca="1">IF($L775=1,'Census Tract'!M771*'DAC Adjustment'!$O$5,'Census Tract'!M771)</f>
        <v>23.006408383595925</v>
      </c>
      <c r="S775" s="196">
        <f ca="1">IF($L775=1,'Census Tract'!N771*'DAC Adjustment'!$O$5,'Census Tract'!N771)</f>
        <v>1.4467791710689988</v>
      </c>
      <c r="T775" s="196">
        <f ca="1">IF($L775=1,'Census Tract'!O771*'DAC Adjustment'!$O$5,'Census Tract'!O771)</f>
        <v>6.8846225891115802</v>
      </c>
      <c r="U775" s="196">
        <f ca="1">IF($L775=1,'Census Tract'!P771*'DAC Adjustment'!$O$5,'Census Tract'!P771)</f>
        <v>31.399320869998927</v>
      </c>
      <c r="V775" s="196">
        <f ca="1">IF($L775=1,'Census Tract'!Q771*'DAC Adjustment'!$O$5,'Census Tract'!Q771)</f>
        <v>68.105679072975775</v>
      </c>
      <c r="W775" s="196">
        <f ca="1">IF($L775=1,'Census Tract'!R771*'DAC Adjustment'!$O$5,'Census Tract'!R771)</f>
        <v>0.60234245812251486</v>
      </c>
      <c r="X775" s="196">
        <f ca="1">IF($L775=1,'Census Tract'!S771*'DAC Adjustment'!$O$5,'Census Tract'!S771)</f>
        <v>2.8612081831632441</v>
      </c>
      <c r="Y775" s="196">
        <f ca="1">IF($L775=1,'Census Tract'!T771*'DAC Adjustment'!$O$5,'Census Tract'!T771)</f>
        <v>12.55416990725308</v>
      </c>
      <c r="Z775" s="197">
        <f ca="1">IF($L775=1,'Census Tract'!U771*'DAC Adjustment'!$O$5,'Census Tract'!U771)</f>
        <v>26.970166438580048</v>
      </c>
    </row>
    <row r="776" spans="1:26" x14ac:dyDescent="0.25">
      <c r="A776" s="193">
        <v>67</v>
      </c>
      <c r="B776" s="53" t="s">
        <v>60</v>
      </c>
      <c r="C776" s="173">
        <v>41067032410</v>
      </c>
      <c r="D776" s="53">
        <v>4160</v>
      </c>
      <c r="E776" s="173">
        <f t="shared" si="45"/>
        <v>589481</v>
      </c>
      <c r="F776" s="53">
        <v>492400</v>
      </c>
      <c r="G776" s="53">
        <v>8962</v>
      </c>
      <c r="H776" s="53">
        <v>773</v>
      </c>
      <c r="I776" s="53">
        <v>74081</v>
      </c>
      <c r="J776" s="194">
        <f t="shared" si="46"/>
        <v>0</v>
      </c>
      <c r="K776" s="172">
        <f>VLOOKUP($C776,'DAC Definition'!$A$6:$D$834,MATCH('DAC Definition'!$A$3,'DAC Definition'!$A$6:$D$6,0),FALSE)</f>
        <v>0</v>
      </c>
      <c r="L776" s="172">
        <f t="shared" si="47"/>
        <v>0</v>
      </c>
      <c r="M776" s="173">
        <f>'Census Tract'!G772</f>
        <v>2564</v>
      </c>
      <c r="N776" s="195">
        <f t="shared" si="44"/>
        <v>46.666466287571076</v>
      </c>
      <c r="O776" s="196">
        <f ca="1">IF($L776=1,'Census Tract'!J772*'DAC Adjustment'!$O$5,'Census Tract'!J772)</f>
        <v>0.84633172936568823</v>
      </c>
      <c r="P776" s="196">
        <f ca="1">IF($L776=1,'Census Tract'!K772*'DAC Adjustment'!$O$5,'Census Tract'!K772)</f>
        <v>4.2059050638756732</v>
      </c>
      <c r="Q776" s="196">
        <f ca="1">IF($L776=1,'Census Tract'!L772*'DAC Adjustment'!$O$5,'Census Tract'!L772)</f>
        <v>19.352985511504272</v>
      </c>
      <c r="R776" s="196">
        <f ca="1">IF($L776=1,'Census Tract'!M772*'DAC Adjustment'!$O$5,'Census Tract'!M772)</f>
        <v>42.033329911650938</v>
      </c>
      <c r="S776" s="196">
        <f ca="1">IF($L776=1,'Census Tract'!N772*'DAC Adjustment'!$O$5,'Census Tract'!N772)</f>
        <v>0.64156724223813777</v>
      </c>
      <c r="T776" s="196">
        <f ca="1">IF($L776=1,'Census Tract'!O772*'DAC Adjustment'!$O$5,'Census Tract'!O772)</f>
        <v>3.0529526666347442</v>
      </c>
      <c r="U776" s="196">
        <f ca="1">IF($L776=1,'Census Tract'!P772*'DAC Adjustment'!$O$5,'Census Tract'!P772)</f>
        <v>13.923877328031347</v>
      </c>
      <c r="V776" s="196">
        <f ca="1">IF($L776=1,'Census Tract'!Q772*'DAC Adjustment'!$O$5,'Census Tract'!Q772)</f>
        <v>30.201134753218589</v>
      </c>
      <c r="W776" s="196">
        <f ca="1">IF($L776=1,'Census Tract'!R772*'DAC Adjustment'!$O$5,'Census Tract'!R772)</f>
        <v>0.26710585655934416</v>
      </c>
      <c r="X776" s="196">
        <f ca="1">IF($L776=1,'Census Tract'!S772*'DAC Adjustment'!$O$5,'Census Tract'!S772)</f>
        <v>1.2687889625787889</v>
      </c>
      <c r="Y776" s="196">
        <f ca="1">IF($L776=1,'Census Tract'!T772*'DAC Adjustment'!$O$5,'Census Tract'!T772)</f>
        <v>5.5670860674847624</v>
      </c>
      <c r="Z776" s="197">
        <f ca="1">IF($L776=1,'Census Tract'!U772*'DAC Adjustment'!$O$5,'Census Tract'!U772)</f>
        <v>11.959790167505922</v>
      </c>
    </row>
    <row r="777" spans="1:26" x14ac:dyDescent="0.25">
      <c r="A777" s="193">
        <v>67</v>
      </c>
      <c r="B777" s="53" t="s">
        <v>60</v>
      </c>
      <c r="C777" s="173">
        <v>41067032606</v>
      </c>
      <c r="D777" s="53">
        <v>5770</v>
      </c>
      <c r="E777" s="173">
        <f t="shared" si="45"/>
        <v>589481</v>
      </c>
      <c r="F777" s="53">
        <v>492400</v>
      </c>
      <c r="G777" s="53">
        <v>8962</v>
      </c>
      <c r="H777" s="53">
        <v>773</v>
      </c>
      <c r="I777" s="53">
        <v>66471</v>
      </c>
      <c r="J777" s="194">
        <f t="shared" si="46"/>
        <v>0</v>
      </c>
      <c r="K777" s="172">
        <f>VLOOKUP($C777,'DAC Definition'!$A$6:$D$834,MATCH('DAC Definition'!$A$3,'DAC Definition'!$A$6:$D$6,0),FALSE)</f>
        <v>0</v>
      </c>
      <c r="L777" s="172">
        <f t="shared" si="47"/>
        <v>0</v>
      </c>
      <c r="M777" s="173">
        <f>'Census Tract'!G773</f>
        <v>3926</v>
      </c>
      <c r="N777" s="195">
        <f t="shared" ref="N777:N836" si="48">$M777/$F777*G777</f>
        <v>71.455751421608454</v>
      </c>
      <c r="O777" s="196">
        <f ca="1">IF($L777=1,'Census Tract'!J773*'DAC Adjustment'!$O$5,'Census Tract'!J773)</f>
        <v>0.6890842956255544</v>
      </c>
      <c r="P777" s="196">
        <f ca="1">IF($L777=1,'Census Tract'!K773*'DAC Adjustment'!$O$5,'Census Tract'!K773)</f>
        <v>3.4244528804100156</v>
      </c>
      <c r="Q777" s="196">
        <f ca="1">IF($L777=1,'Census Tract'!L773*'DAC Adjustment'!$O$5,'Census Tract'!L773)</f>
        <v>15.757223706408212</v>
      </c>
      <c r="R777" s="196">
        <f ca="1">IF($L777=1,'Census Tract'!M773*'DAC Adjustment'!$O$5,'Census Tract'!M773)</f>
        <v>34.223586957651889</v>
      </c>
      <c r="S777" s="196">
        <f ca="1">IF($L777=1,'Census Tract'!N773*'DAC Adjustment'!$O$5,'Census Tract'!N773)</f>
        <v>0.98236856202298317</v>
      </c>
      <c r="T777" s="196">
        <f ca="1">IF($L777=1,'Census Tract'!O773*'DAC Adjustment'!$O$5,'Census Tract'!O773)</f>
        <v>4.6746849333884581</v>
      </c>
      <c r="U777" s="196">
        <f ca="1">IF($L777=1,'Census Tract'!P773*'DAC Adjustment'!$O$5,'Census Tract'!P773)</f>
        <v>21.320258342375613</v>
      </c>
      <c r="V777" s="196">
        <f ca="1">IF($L777=1,'Census Tract'!Q773*'DAC Adjustment'!$O$5,'Census Tract'!Q773)</f>
        <v>46.244015226652181</v>
      </c>
      <c r="W777" s="196">
        <f ca="1">IF($L777=1,'Census Tract'!R773*'DAC Adjustment'!$O$5,'Census Tract'!R773)</f>
        <v>0.40899282092511124</v>
      </c>
      <c r="X777" s="196">
        <f ca="1">IF($L777=1,'Census Tract'!S773*'DAC Adjustment'!$O$5,'Census Tract'!S773)</f>
        <v>1.9427712430126074</v>
      </c>
      <c r="Y777" s="196">
        <f ca="1">IF($L777=1,'Census Tract'!T773*'DAC Adjustment'!$O$5,'Census Tract'!T773)</f>
        <v>8.5243291345340015</v>
      </c>
      <c r="Z777" s="197">
        <f ca="1">IF($L777=1,'Census Tract'!U773*'DAC Adjustment'!$O$5,'Census Tract'!U773)</f>
        <v>18.312845630900256</v>
      </c>
    </row>
    <row r="778" spans="1:26" x14ac:dyDescent="0.25">
      <c r="A778" s="193">
        <v>67</v>
      </c>
      <c r="B778" s="53" t="s">
        <v>60</v>
      </c>
      <c r="C778" s="173">
        <v>41067030200</v>
      </c>
      <c r="D778" s="53">
        <v>6643</v>
      </c>
      <c r="E778" s="173">
        <f t="shared" ref="E778:E836" si="49">SUMIFS($D$9:$D$836,$B$9:$B$836,$B778)</f>
        <v>589481</v>
      </c>
      <c r="F778" s="53">
        <v>492400</v>
      </c>
      <c r="G778" s="53">
        <v>8962</v>
      </c>
      <c r="H778" s="53">
        <v>773</v>
      </c>
      <c r="I778" s="53">
        <v>95391</v>
      </c>
      <c r="J778" s="194">
        <f t="shared" ref="J778:J836" si="50">IF(I778&lt;=$C$4, 1, 0)</f>
        <v>0</v>
      </c>
      <c r="K778" s="172">
        <f>VLOOKUP($C778,'DAC Definition'!$A$6:$D$834,MATCH('DAC Definition'!$A$3,'DAC Definition'!$A$6:$D$6,0),FALSE)</f>
        <v>0</v>
      </c>
      <c r="L778" s="172">
        <f t="shared" ref="L778:L836" si="51">IF($ES$4=2,INT(AND(J778=1,K778=1)),IF($ES$4=1,K778,J778))</f>
        <v>0</v>
      </c>
      <c r="M778" s="173">
        <f>'Census Tract'!G774</f>
        <v>4976</v>
      </c>
      <c r="N778" s="195">
        <f t="shared" si="48"/>
        <v>90.566433793663691</v>
      </c>
      <c r="O778" s="196">
        <f ca="1">IF($L778=1,'Census Tract'!J774*'DAC Adjustment'!$O$5,'Census Tract'!J774)</f>
        <v>1.2985432983699583</v>
      </c>
      <c r="P778" s="196">
        <f ca="1">IF($L778=1,'Census Tract'!K774*'DAC Adjustment'!$O$5,'Census Tract'!K774)</f>
        <v>6.4532022666447455</v>
      </c>
      <c r="Q778" s="196">
        <f ca="1">IF($L778=1,'Census Tract'!L774*'DAC Adjustment'!$O$5,'Census Tract'!L774)</f>
        <v>29.693663568834662</v>
      </c>
      <c r="R778" s="196">
        <f ca="1">IF($L778=1,'Census Tract'!M774*'DAC Adjustment'!$O$5,'Census Tract'!M774)</f>
        <v>64.492558852609989</v>
      </c>
      <c r="S778" s="196">
        <f ca="1">IF($L778=1,'Census Tract'!N774*'DAC Adjustment'!$O$5,'Census Tract'!N774)</f>
        <v>1.2451008570113</v>
      </c>
      <c r="T778" s="196">
        <f ca="1">IF($L778=1,'Census Tract'!O774*'DAC Adjustment'!$O$5,'Census Tract'!O774)</f>
        <v>5.9249190597404393</v>
      </c>
      <c r="U778" s="196">
        <f ca="1">IF($L778=1,'Census Tract'!P774*'DAC Adjustment'!$O$5,'Census Tract'!P774)</f>
        <v>27.022314190438369</v>
      </c>
      <c r="V778" s="196">
        <f ca="1">IF($L778=1,'Census Tract'!Q774*'DAC Adjustment'!$O$5,'Census Tract'!Q774)</f>
        <v>58.611874622471021</v>
      </c>
      <c r="W778" s="196">
        <f ca="1">IF($L778=1,'Census Tract'!R774*'DAC Adjustment'!$O$5,'Census Tract'!R774)</f>
        <v>0.5183770445551078</v>
      </c>
      <c r="X778" s="196">
        <f ca="1">IF($L778=1,'Census Tract'!S774*'DAC Adjustment'!$O$5,'Census Tract'!S774)</f>
        <v>2.4623611067831721</v>
      </c>
      <c r="Y778" s="196">
        <f ca="1">IF($L778=1,'Census Tract'!T774*'DAC Adjustment'!$O$5,'Census Tract'!T774)</f>
        <v>10.804142071686496</v>
      </c>
      <c r="Z778" s="197">
        <f ca="1">IF($L778=1,'Census Tract'!U774*'DAC Adjustment'!$O$5,'Census Tract'!U774)</f>
        <v>23.210575613693241</v>
      </c>
    </row>
    <row r="779" spans="1:26" x14ac:dyDescent="0.25">
      <c r="A779" s="193">
        <v>67</v>
      </c>
      <c r="B779" s="53" t="s">
        <v>60</v>
      </c>
      <c r="C779" s="173">
        <v>41067030600</v>
      </c>
      <c r="D779" s="53">
        <v>5451</v>
      </c>
      <c r="E779" s="173">
        <f t="shared" si="49"/>
        <v>589481</v>
      </c>
      <c r="F779" s="53">
        <v>492400</v>
      </c>
      <c r="G779" s="53">
        <v>8962</v>
      </c>
      <c r="H779" s="53">
        <v>773</v>
      </c>
      <c r="I779" s="53">
        <v>80189</v>
      </c>
      <c r="J779" s="194">
        <f t="shared" si="50"/>
        <v>0</v>
      </c>
      <c r="K779" s="172">
        <f>VLOOKUP($C779,'DAC Definition'!$A$6:$D$834,MATCH('DAC Definition'!$A$3,'DAC Definition'!$A$6:$D$6,0),FALSE)</f>
        <v>0</v>
      </c>
      <c r="L779" s="172">
        <f t="shared" si="51"/>
        <v>0</v>
      </c>
      <c r="M779" s="173">
        <f>'Census Tract'!G775</f>
        <v>4208</v>
      </c>
      <c r="N779" s="195">
        <f t="shared" si="48"/>
        <v>76.588334687246146</v>
      </c>
      <c r="O779" s="196">
        <f ca="1">IF($L779=1,'Census Tract'!J775*'DAC Adjustment'!$O$5,'Census Tract'!J775)</f>
        <v>0.72664339604119144</v>
      </c>
      <c r="P779" s="196">
        <f ca="1">IF($L779=1,'Census Tract'!K775*'DAC Adjustment'!$O$5,'Census Tract'!K775)</f>
        <v>3.6111054720021309</v>
      </c>
      <c r="Q779" s="196">
        <f ca="1">IF($L779=1,'Census Tract'!L775*'DAC Adjustment'!$O$5,'Census Tract'!L775)</f>
        <v>16.616084010173193</v>
      </c>
      <c r="R779" s="196">
        <f ca="1">IF($L779=1,'Census Tract'!M775*'DAC Adjustment'!$O$5,'Census Tract'!M775)</f>
        <v>36.088971421186692</v>
      </c>
      <c r="S779" s="196">
        <f ca="1">IF($L779=1,'Census Tract'!N775*'DAC Adjustment'!$O$5,'Census Tract'!N775)</f>
        <v>1.0529309498198454</v>
      </c>
      <c r="T779" s="196">
        <f ca="1">IF($L779=1,'Census Tract'!O775*'DAC Adjustment'!$O$5,'Census Tract'!O775)</f>
        <v>5.0104620987515611</v>
      </c>
      <c r="U779" s="196">
        <f ca="1">IF($L779=1,'Census Tract'!P775*'DAC Adjustment'!$O$5,'Census Tract'!P775)</f>
        <v>22.851667627283891</v>
      </c>
      <c r="V779" s="196">
        <f ca="1">IF($L779=1,'Census Tract'!Q775*'DAC Adjustment'!$O$5,'Census Tract'!Q775)</f>
        <v>49.565668892957802</v>
      </c>
      <c r="W779" s="196">
        <f ca="1">IF($L779=1,'Census Tract'!R775*'DAC Adjustment'!$O$5,'Census Tract'!R775)</f>
        <v>0.43837029812859596</v>
      </c>
      <c r="X779" s="196">
        <f ca="1">IF($L779=1,'Census Tract'!S775*'DAC Adjustment'!$O$5,'Census Tract'!S775)</f>
        <v>2.0823182349967015</v>
      </c>
      <c r="Y779" s="196">
        <f ca="1">IF($L779=1,'Census Tract'!T775*'DAC Adjustment'!$O$5,'Census Tract'!T775)</f>
        <v>9.1366217519406696</v>
      </c>
      <c r="Z779" s="197">
        <f ca="1">IF($L779=1,'Census Tract'!U775*'DAC Adjustment'!$O$5,'Census Tract'!U775)</f>
        <v>19.628235969136082</v>
      </c>
    </row>
    <row r="780" spans="1:26" x14ac:dyDescent="0.25">
      <c r="A780" s="193">
        <v>67</v>
      </c>
      <c r="B780" s="53" t="s">
        <v>60</v>
      </c>
      <c r="C780" s="173">
        <v>41067031006</v>
      </c>
      <c r="D780" s="53">
        <v>6519</v>
      </c>
      <c r="E780" s="173">
        <f t="shared" si="49"/>
        <v>589481</v>
      </c>
      <c r="F780" s="53">
        <v>492400</v>
      </c>
      <c r="G780" s="53">
        <v>8962</v>
      </c>
      <c r="H780" s="53">
        <v>773</v>
      </c>
      <c r="I780" s="53">
        <v>55650</v>
      </c>
      <c r="J780" s="194">
        <f t="shared" si="50"/>
        <v>0</v>
      </c>
      <c r="K780" s="172">
        <f>VLOOKUP($C780,'DAC Definition'!$A$6:$D$834,MATCH('DAC Definition'!$A$3,'DAC Definition'!$A$6:$D$6,0),FALSE)</f>
        <v>0</v>
      </c>
      <c r="L780" s="172">
        <f t="shared" si="51"/>
        <v>0</v>
      </c>
      <c r="M780" s="173">
        <f>'Census Tract'!G776</f>
        <v>4621</v>
      </c>
      <c r="N780" s="195">
        <f t="shared" si="48"/>
        <v>84.105203086921208</v>
      </c>
      <c r="O780" s="196">
        <f ca="1">IF($L780=1,'Census Tract'!J776*'DAC Adjustment'!$O$5,'Census Tract'!J776)</f>
        <v>3.3477678170471155</v>
      </c>
      <c r="P780" s="196">
        <f ca="1">IF($L780=1,'Census Tract'!K776*'DAC Adjustment'!$O$5,'Census Tract'!K776)</f>
        <v>16.636967663910575</v>
      </c>
      <c r="Q780" s="196">
        <f ca="1">IF($L780=1,'Census Tract'!L776*'DAC Adjustment'!$O$5,'Census Tract'!L776)</f>
        <v>76.553081742252104</v>
      </c>
      <c r="R780" s="196">
        <f ca="1">IF($L780=1,'Census Tract'!M776*'DAC Adjustment'!$O$5,'Census Tract'!M776)</f>
        <v>166.26793518306894</v>
      </c>
      <c r="S780" s="196">
        <f ca="1">IF($L780=1,'Census Tract'!N776*'DAC Adjustment'!$O$5,'Census Tract'!N776)</f>
        <v>1.1562723191819166</v>
      </c>
      <c r="T780" s="196">
        <f ca="1">IF($L780=1,'Census Tract'!O776*'DAC Adjustment'!$O$5,'Census Tract'!O776)</f>
        <v>5.5022208551166747</v>
      </c>
      <c r="U780" s="196">
        <f ca="1">IF($L780=1,'Census Tract'!P776*'DAC Adjustment'!$O$5,'Census Tract'!P776)</f>
        <v>25.094476260855245</v>
      </c>
      <c r="V780" s="196">
        <f ca="1">IF($L780=1,'Census Tract'!Q776*'DAC Adjustment'!$O$5,'Census Tract'!Q776)</f>
        <v>54.430360255313218</v>
      </c>
      <c r="W780" s="196">
        <f ca="1">IF($L780=1,'Census Tract'!R776*'DAC Adjustment'!$O$5,'Census Tract'!R776)</f>
        <v>0.48139475942306137</v>
      </c>
      <c r="X780" s="196">
        <f ca="1">IF($L780=1,'Census Tract'!S776*'DAC Adjustment'!$O$5,'Census Tract'!S776)</f>
        <v>2.2866902480797906</v>
      </c>
      <c r="Y780" s="196">
        <f ca="1">IF($L780=1,'Census Tract'!T776*'DAC Adjustment'!$O$5,'Census Tract'!T776)</f>
        <v>10.033348173887319</v>
      </c>
      <c r="Z780" s="197">
        <f ca="1">IF($L780=1,'Census Tract'!U776*'DAC Adjustment'!$O$5,'Census Tract'!U776)</f>
        <v>21.554676429034657</v>
      </c>
    </row>
    <row r="781" spans="1:26" x14ac:dyDescent="0.25">
      <c r="A781" s="193">
        <v>67</v>
      </c>
      <c r="B781" s="53" t="s">
        <v>60</v>
      </c>
      <c r="C781" s="173">
        <v>41067032200</v>
      </c>
      <c r="D781" s="53">
        <v>8128</v>
      </c>
      <c r="E781" s="173">
        <f t="shared" si="49"/>
        <v>589481</v>
      </c>
      <c r="F781" s="53">
        <v>492400</v>
      </c>
      <c r="G781" s="53">
        <v>8962</v>
      </c>
      <c r="H781" s="53">
        <v>773</v>
      </c>
      <c r="I781" s="53">
        <v>105625</v>
      </c>
      <c r="J781" s="194">
        <f t="shared" si="50"/>
        <v>0</v>
      </c>
      <c r="K781" s="172">
        <f>VLOOKUP($C781,'DAC Definition'!$A$6:$D$834,MATCH('DAC Definition'!$A$3,'DAC Definition'!$A$6:$D$6,0),FALSE)</f>
        <v>0</v>
      </c>
      <c r="L781" s="172">
        <f t="shared" si="51"/>
        <v>0</v>
      </c>
      <c r="M781" s="173">
        <f>'Census Tract'!G777</f>
        <v>6550</v>
      </c>
      <c r="N781" s="195">
        <f t="shared" si="48"/>
        <v>119.21425670186839</v>
      </c>
      <c r="O781" s="196">
        <f ca="1">IF($L781=1,'Census Tract'!J777*'DAC Adjustment'!$O$5,'Census Tract'!J777)</f>
        <v>2.7780990558447352</v>
      </c>
      <c r="P781" s="196">
        <f ca="1">IF($L781=1,'Census Tract'!K777*'DAC Adjustment'!$O$5,'Census Tract'!K777)</f>
        <v>14.013774259987001</v>
      </c>
      <c r="Q781" s="196">
        <f ca="1">IF($L781=1,'Census Tract'!L777*'DAC Adjustment'!$O$5,'Census Tract'!L777)</f>
        <v>64.933662642591102</v>
      </c>
      <c r="R781" s="196">
        <f ca="1">IF($L781=1,'Census Tract'!M777*'DAC Adjustment'!$O$5,'Census Tract'!M777)</f>
        <v>141.25130481245105</v>
      </c>
      <c r="S781" s="196">
        <f ca="1">IF($L781=1,'Census Tract'!N777*'DAC Adjustment'!$O$5,'Census Tract'!N777)</f>
        <v>2.17300434410503</v>
      </c>
      <c r="T781" s="196">
        <f ca="1">IF($L781=1,'Census Tract'!O777*'DAC Adjustment'!$O$5,'Census Tract'!O777)</f>
        <v>11.35784018229427</v>
      </c>
      <c r="U781" s="196">
        <f ca="1">IF($L781=1,'Census Tract'!P777*'DAC Adjustment'!$O$5,'Census Tract'!P777)</f>
        <v>52.989326231661586</v>
      </c>
      <c r="V781" s="196">
        <f ca="1">IF($L781=1,'Census Tract'!Q777*'DAC Adjustment'!$O$5,'Census Tract'!Q777)</f>
        <v>115.3838834873581</v>
      </c>
      <c r="W781" s="196">
        <f ca="1">IF($L781=1,'Census Tract'!R777*'DAC Adjustment'!$O$5,'Census Tract'!R777)</f>
        <v>1.4840637494493785</v>
      </c>
      <c r="X781" s="196">
        <f ca="1">IF($L781=1,'Census Tract'!S777*'DAC Adjustment'!$O$5,'Census Tract'!S777)</f>
        <v>7.6880897264459147</v>
      </c>
      <c r="Y781" s="196">
        <f ca="1">IF($L781=1,'Census Tract'!T777*'DAC Adjustment'!$O$5,'Census Tract'!T777)</f>
        <v>35.426491947775943</v>
      </c>
      <c r="Z781" s="197">
        <f ca="1">IF($L781=1,'Census Tract'!U777*'DAC Adjustment'!$O$5,'Census Tract'!U777)</f>
        <v>76.996478111305009</v>
      </c>
    </row>
    <row r="782" spans="1:26" x14ac:dyDescent="0.25">
      <c r="A782" s="193">
        <v>67</v>
      </c>
      <c r="B782" s="53" t="s">
        <v>60</v>
      </c>
      <c r="C782" s="173">
        <v>41067031610</v>
      </c>
      <c r="D782" s="53">
        <v>8376</v>
      </c>
      <c r="E782" s="173">
        <f t="shared" si="49"/>
        <v>589481</v>
      </c>
      <c r="F782" s="53">
        <v>492400</v>
      </c>
      <c r="G782" s="53">
        <v>8962</v>
      </c>
      <c r="H782" s="53">
        <v>773</v>
      </c>
      <c r="I782" s="53">
        <v>68903</v>
      </c>
      <c r="J782" s="194">
        <f t="shared" si="50"/>
        <v>0</v>
      </c>
      <c r="K782" s="172">
        <f>VLOOKUP($C782,'DAC Definition'!$A$6:$D$834,MATCH('DAC Definition'!$A$3,'DAC Definition'!$A$6:$D$6,0),FALSE)</f>
        <v>0</v>
      </c>
      <c r="L782" s="172">
        <f t="shared" si="51"/>
        <v>0</v>
      </c>
      <c r="M782" s="173">
        <f>'Census Tract'!G778</f>
        <v>5416</v>
      </c>
      <c r="N782" s="195">
        <f t="shared" si="48"/>
        <v>98.574719740048735</v>
      </c>
      <c r="O782" s="196">
        <f ca="1">IF($L782=1,'Census Tract'!J778*'DAC Adjustment'!$O$5,'Census Tract'!J778)</f>
        <v>1.3100614224974203</v>
      </c>
      <c r="P782" s="196">
        <f ca="1">IF($L782=1,'Census Tract'!K778*'DAC Adjustment'!$O$5,'Census Tract'!K778)</f>
        <v>6.510442394732995</v>
      </c>
      <c r="Q782" s="196">
        <f ca="1">IF($L782=1,'Census Tract'!L778*'DAC Adjustment'!$O$5,'Census Tract'!L778)</f>
        <v>29.95704739532259</v>
      </c>
      <c r="R782" s="196">
        <f ca="1">IF($L782=1,'Census Tract'!M778*'DAC Adjustment'!$O$5,'Census Tract'!M778)</f>
        <v>65.064610088094</v>
      </c>
      <c r="S782" s="196">
        <f ca="1">IF($L782=1,'Census Tract'!N778*'DAC Adjustment'!$O$5,'Census Tract'!N778)</f>
        <v>1.3551981996730709</v>
      </c>
      <c r="T782" s="196">
        <f ca="1">IF($L782=1,'Census Tract'!O778*'DAC Adjustment'!$O$5,'Census Tract'!O778)</f>
        <v>6.4488266936403171</v>
      </c>
      <c r="U782" s="196">
        <f ca="1">IF($L782=1,'Census Tract'!P778*'DAC Adjustment'!$O$5,'Census Tract'!P778)</f>
        <v>29.411747117245618</v>
      </c>
      <c r="V782" s="196">
        <f ca="1">IF($L782=1,'Census Tract'!Q778*'DAC Adjustment'!$O$5,'Census Tract'!Q778)</f>
        <v>63.794596655004625</v>
      </c>
      <c r="W782" s="196">
        <f ca="1">IF($L782=1,'Census Tract'!R778*'DAC Adjustment'!$O$5,'Census Tract'!R778)</f>
        <v>0.56421424302863021</v>
      </c>
      <c r="X782" s="196">
        <f ca="1">IF($L782=1,'Census Tract'!S778*'DAC Adjustment'!$O$5,'Census Tract'!S778)</f>
        <v>2.6800940020775039</v>
      </c>
      <c r="Y782" s="196">
        <f ca="1">IF($L782=1,'Census Tract'!T778*'DAC Adjustment'!$O$5,'Census Tract'!T778)</f>
        <v>11.759492254874209</v>
      </c>
      <c r="Z782" s="197">
        <f ca="1">IF($L782=1,'Census Tract'!U778*'DAC Adjustment'!$O$5,'Census Tract'!U778)</f>
        <v>25.262957701720776</v>
      </c>
    </row>
    <row r="783" spans="1:26" x14ac:dyDescent="0.25">
      <c r="A783" s="193">
        <v>67</v>
      </c>
      <c r="B783" s="53" t="s">
        <v>60</v>
      </c>
      <c r="C783" s="173">
        <v>41067031508</v>
      </c>
      <c r="D783" s="53">
        <v>9400</v>
      </c>
      <c r="E783" s="173">
        <f t="shared" si="49"/>
        <v>589481</v>
      </c>
      <c r="F783" s="53">
        <v>492400</v>
      </c>
      <c r="G783" s="53">
        <v>8962</v>
      </c>
      <c r="H783" s="53">
        <v>773</v>
      </c>
      <c r="I783" s="53">
        <v>184009</v>
      </c>
      <c r="J783" s="194">
        <f t="shared" si="50"/>
        <v>0</v>
      </c>
      <c r="K783" s="172">
        <f>VLOOKUP($C783,'DAC Definition'!$A$6:$D$834,MATCH('DAC Definition'!$A$3,'DAC Definition'!$A$6:$D$6,0),FALSE)</f>
        <v>0</v>
      </c>
      <c r="L783" s="172">
        <f t="shared" si="51"/>
        <v>0</v>
      </c>
      <c r="M783" s="173">
        <f>'Census Tract'!G779</f>
        <v>6531</v>
      </c>
      <c r="N783" s="195">
        <f t="shared" si="48"/>
        <v>118.86844435418359</v>
      </c>
      <c r="O783" s="196">
        <f ca="1">IF($L783=1,'Census Tract'!J779*'DAC Adjustment'!$O$5,'Census Tract'!J779)</f>
        <v>0.34704608784048635</v>
      </c>
      <c r="P783" s="196">
        <f ca="1">IF($L783=1,'Census Tract'!K779*'DAC Adjustment'!$O$5,'Census Tract'!K779)</f>
        <v>1.7246699463111488</v>
      </c>
      <c r="Q783" s="196">
        <f ca="1">IF($L783=1,'Census Tract'!L779*'DAC Adjustment'!$O$5,'Census Tract'!L779)</f>
        <v>7.9358692067884382</v>
      </c>
      <c r="R783" s="196">
        <f ca="1">IF($L783=1,'Census Tract'!M779*'DAC Adjustment'!$O$5,'Census Tract'!M779)</f>
        <v>17.236152443061599</v>
      </c>
      <c r="S783" s="196">
        <f ca="1">IF($L783=1,'Census Tract'!N779*'DAC Adjustment'!$O$5,'Census Tract'!N779)</f>
        <v>1.6341948748273314</v>
      </c>
      <c r="T783" s="196">
        <f ca="1">IF($L783=1,'Census Tract'!O779*'DAC Adjustment'!$O$5,'Census Tract'!O779)</f>
        <v>7.776456265909327</v>
      </c>
      <c r="U783" s="196">
        <f ca="1">IF($L783=1,'Census Tract'!P779*'DAC Adjustment'!$O$5,'Census Tract'!P779)</f>
        <v>35.466787374950357</v>
      </c>
      <c r="V783" s="196">
        <f ca="1">IF($L783=1,'Census Tract'!Q779*'DAC Adjustment'!$O$5,'Census Tract'!Q779)</f>
        <v>76.928085441993218</v>
      </c>
      <c r="W783" s="196">
        <f ca="1">IF($L783=1,'Census Tract'!R779*'DAC Adjustment'!$O$5,'Census Tract'!R779)</f>
        <v>0.68036987097857904</v>
      </c>
      <c r="X783" s="196">
        <f ca="1">IF($L783=1,'Census Tract'!S779*'DAC Adjustment'!$O$5,'Census Tract'!S779)</f>
        <v>3.2318489526529133</v>
      </c>
      <c r="Y783" s="196">
        <f ca="1">IF($L783=1,'Census Tract'!T779*'DAC Adjustment'!$O$5,'Census Tract'!T779)</f>
        <v>14.180436469088527</v>
      </c>
      <c r="Z783" s="197">
        <f ca="1">IF($L783=1,'Census Tract'!U779*'DAC Adjustment'!$O$5,'Census Tract'!U779)</f>
        <v>30.463880492972379</v>
      </c>
    </row>
    <row r="784" spans="1:26" x14ac:dyDescent="0.25">
      <c r="A784" s="193">
        <v>67</v>
      </c>
      <c r="B784" s="53" t="s">
        <v>60</v>
      </c>
      <c r="C784" s="173">
        <v>41067031506</v>
      </c>
      <c r="D784" s="53">
        <v>3824</v>
      </c>
      <c r="E784" s="173">
        <f t="shared" si="49"/>
        <v>589481</v>
      </c>
      <c r="F784" s="53">
        <v>492400</v>
      </c>
      <c r="G784" s="53">
        <v>8962</v>
      </c>
      <c r="H784" s="53">
        <v>773</v>
      </c>
      <c r="I784" s="53">
        <v>72452</v>
      </c>
      <c r="J784" s="194">
        <f t="shared" si="50"/>
        <v>0</v>
      </c>
      <c r="K784" s="172">
        <f>VLOOKUP($C784,'DAC Definition'!$A$6:$D$834,MATCH('DAC Definition'!$A$3,'DAC Definition'!$A$6:$D$6,0),FALSE)</f>
        <v>0</v>
      </c>
      <c r="L784" s="172">
        <f t="shared" si="51"/>
        <v>0</v>
      </c>
      <c r="M784" s="173">
        <f>'Census Tract'!G780</f>
        <v>2639</v>
      </c>
      <c r="N784" s="195">
        <f t="shared" si="48"/>
        <v>48.031515028432167</v>
      </c>
      <c r="O784" s="196">
        <f ca="1">IF($L784=1,'Census Tract'!J780*'DAC Adjustment'!$O$5,'Census Tract'!J780)</f>
        <v>0.29446334725859452</v>
      </c>
      <c r="P784" s="196">
        <f ca="1">IF($L784=1,'Census Tract'!K780*'DAC Adjustment'!$O$5,'Census Tract'!K780)</f>
        <v>1.4633563180821869</v>
      </c>
      <c r="Q784" s="196">
        <f ca="1">IF($L784=1,'Census Tract'!L780*'DAC Adjustment'!$O$5,'Census Tract'!L780)</f>
        <v>6.7334647815174629</v>
      </c>
      <c r="R784" s="196">
        <f ca="1">IF($L784=1,'Census Tract'!M780*'DAC Adjustment'!$O$5,'Census Tract'!M780)</f>
        <v>14.624614194112871</v>
      </c>
      <c r="S784" s="196">
        <f ca="1">IF($L784=1,'Census Tract'!N780*'DAC Adjustment'!$O$5,'Census Tract'!N780)</f>
        <v>0.66033383473730323</v>
      </c>
      <c r="T784" s="196">
        <f ca="1">IF($L784=1,'Census Tract'!O780*'DAC Adjustment'!$O$5,'Census Tract'!O780)</f>
        <v>3.1422551042313143</v>
      </c>
      <c r="U784" s="196">
        <f ca="1">IF($L784=1,'Census Tract'!P780*'DAC Adjustment'!$O$5,'Census Tract'!P780)</f>
        <v>14.3311670314644</v>
      </c>
      <c r="V784" s="196">
        <f ca="1">IF($L784=1,'Census Tract'!Q780*'DAC Adjustment'!$O$5,'Census Tract'!Q780)</f>
        <v>31.08455328149136</v>
      </c>
      <c r="W784" s="196">
        <f ca="1">IF($L784=1,'Census Tract'!R780*'DAC Adjustment'!$O$5,'Census Tract'!R780)</f>
        <v>0.2749190153900582</v>
      </c>
      <c r="X784" s="196">
        <f ca="1">IF($L784=1,'Census Tract'!S780*'DAC Adjustment'!$O$5,'Census Tract'!S780)</f>
        <v>1.3059025242766862</v>
      </c>
      <c r="Y784" s="196">
        <f ca="1">IF($L784=1,'Census Tract'!T780*'DAC Adjustment'!$O$5,'Census Tract'!T780)</f>
        <v>5.7299298487099399</v>
      </c>
      <c r="Z784" s="197">
        <f ca="1">IF($L784=1,'Census Tract'!U780*'DAC Adjustment'!$O$5,'Census Tract'!U780)</f>
        <v>12.309628023419705</v>
      </c>
    </row>
    <row r="785" spans="1:26" x14ac:dyDescent="0.25">
      <c r="A785" s="193">
        <v>67</v>
      </c>
      <c r="B785" s="53" t="s">
        <v>60</v>
      </c>
      <c r="C785" s="173">
        <v>41067032604</v>
      </c>
      <c r="D785" s="53">
        <v>6470</v>
      </c>
      <c r="E785" s="173">
        <f t="shared" si="49"/>
        <v>589481</v>
      </c>
      <c r="F785" s="53">
        <v>492400</v>
      </c>
      <c r="G785" s="53">
        <v>8962</v>
      </c>
      <c r="H785" s="53">
        <v>773</v>
      </c>
      <c r="I785" s="53">
        <v>73402</v>
      </c>
      <c r="J785" s="194">
        <f t="shared" si="50"/>
        <v>0</v>
      </c>
      <c r="K785" s="172">
        <f>VLOOKUP($C785,'DAC Definition'!$A$6:$D$834,MATCH('DAC Definition'!$A$3,'DAC Definition'!$A$6:$D$6,0),FALSE)</f>
        <v>0</v>
      </c>
      <c r="L785" s="172">
        <f t="shared" si="51"/>
        <v>0</v>
      </c>
      <c r="M785" s="173">
        <f>'Census Tract'!G781</f>
        <v>4627</v>
      </c>
      <c r="N785" s="195">
        <f t="shared" si="48"/>
        <v>84.214406986190085</v>
      </c>
      <c r="O785" s="196">
        <f ca="1">IF($L785=1,'Census Tract'!J781*'DAC Adjustment'!$O$5,'Census Tract'!J781)</f>
        <v>2.0602418547990777</v>
      </c>
      <c r="P785" s="196">
        <f ca="1">IF($L785=1,'Census Tract'!K781*'DAC Adjustment'!$O$5,'Census Tract'!K781)</f>
        <v>10.238516824132851</v>
      </c>
      <c r="Q785" s="196">
        <f ca="1">IF($L785=1,'Census Tract'!L781*'DAC Adjustment'!$O$5,'Census Tract'!L781)</f>
        <v>47.111350529188506</v>
      </c>
      <c r="R785" s="196">
        <f ca="1">IF($L785=1,'Census Tract'!M781*'DAC Adjustment'!$O$5,'Census Tract'!M781)</f>
        <v>102.32255577309583</v>
      </c>
      <c r="S785" s="196">
        <f ca="1">IF($L785=1,'Census Tract'!N781*'DAC Adjustment'!$O$5,'Census Tract'!N781)</f>
        <v>1.15777364658185</v>
      </c>
      <c r="T785" s="196">
        <f ca="1">IF($L785=1,'Census Tract'!O781*'DAC Adjustment'!$O$5,'Census Tract'!O781)</f>
        <v>5.5093650501244005</v>
      </c>
      <c r="U785" s="196">
        <f ca="1">IF($L785=1,'Census Tract'!P781*'DAC Adjustment'!$O$5,'Census Tract'!P781)</f>
        <v>25.127059437129891</v>
      </c>
      <c r="V785" s="196">
        <f ca="1">IF($L785=1,'Census Tract'!Q781*'DAC Adjustment'!$O$5,'Census Tract'!Q781)</f>
        <v>54.501033737575042</v>
      </c>
      <c r="W785" s="196">
        <f ca="1">IF($L785=1,'Census Tract'!R781*'DAC Adjustment'!$O$5,'Census Tract'!R781)</f>
        <v>0.4820198121295185</v>
      </c>
      <c r="X785" s="196">
        <f ca="1">IF($L785=1,'Census Tract'!S781*'DAC Adjustment'!$O$5,'Census Tract'!S781)</f>
        <v>2.2896593330156225</v>
      </c>
      <c r="Y785" s="196">
        <f ca="1">IF($L785=1,'Census Tract'!T781*'DAC Adjustment'!$O$5,'Census Tract'!T781)</f>
        <v>10.046375676385333</v>
      </c>
      <c r="Z785" s="197">
        <f ca="1">IF($L785=1,'Census Tract'!U781*'DAC Adjustment'!$O$5,'Census Tract'!U781)</f>
        <v>21.582663457507763</v>
      </c>
    </row>
    <row r="786" spans="1:26" x14ac:dyDescent="0.25">
      <c r="A786" s="193">
        <v>67</v>
      </c>
      <c r="B786" s="53" t="s">
        <v>60</v>
      </c>
      <c r="C786" s="173">
        <v>41067032609</v>
      </c>
      <c r="D786" s="53">
        <v>2513</v>
      </c>
      <c r="E786" s="173">
        <f t="shared" si="49"/>
        <v>589481</v>
      </c>
      <c r="F786" s="53">
        <v>492400</v>
      </c>
      <c r="G786" s="53">
        <v>8962</v>
      </c>
      <c r="H786" s="53">
        <v>773</v>
      </c>
      <c r="I786" s="53">
        <v>100000</v>
      </c>
      <c r="J786" s="194">
        <f t="shared" si="50"/>
        <v>0</v>
      </c>
      <c r="K786" s="172">
        <f>VLOOKUP($C786,'DAC Definition'!$A$6:$D$834,MATCH('DAC Definition'!$A$3,'DAC Definition'!$A$6:$D$6,0),FALSE)</f>
        <v>0</v>
      </c>
      <c r="L786" s="172">
        <f t="shared" si="51"/>
        <v>0</v>
      </c>
      <c r="M786" s="173">
        <f>'Census Tract'!G782</f>
        <v>1708</v>
      </c>
      <c r="N786" s="195">
        <f t="shared" si="48"/>
        <v>31.086709991876521</v>
      </c>
      <c r="O786" s="196">
        <f ca="1">IF($L786=1,'Census Tract'!J782*'DAC Adjustment'!$O$5,'Census Tract'!J782)</f>
        <v>4.0063040443346187E-2</v>
      </c>
      <c r="P786" s="196">
        <f ca="1">IF($L786=1,'Census Tract'!K782*'DAC Adjustment'!$O$5,'Census Tract'!K782)</f>
        <v>0.19909609769825673</v>
      </c>
      <c r="Q786" s="196">
        <f ca="1">IF($L786=1,'Census Tract'!L782*'DAC Adjustment'!$O$5,'Census Tract'!L782)</f>
        <v>0.91611765734931472</v>
      </c>
      <c r="R786" s="196">
        <f ca="1">IF($L786=1,'Census Tract'!M782*'DAC Adjustment'!$O$5,'Census Tract'!M782)</f>
        <v>1.9897434277704587</v>
      </c>
      <c r="S786" s="196">
        <f ca="1">IF($L786=1,'Census Tract'!N782*'DAC Adjustment'!$O$5,'Census Tract'!N782)</f>
        <v>0.42737786651432891</v>
      </c>
      <c r="T786" s="196">
        <f ca="1">IF($L786=1,'Census Tract'!O782*'DAC Adjustment'!$O$5,'Census Tract'!O782)</f>
        <v>2.0337141788658903</v>
      </c>
      <c r="U786" s="196">
        <f ca="1">IF($L786=1,'Census Tract'!P782*'DAC Adjustment'!$O$5,'Census Tract'!P782)</f>
        <v>9.2753441795154217</v>
      </c>
      <c r="V786" s="196">
        <f ca="1">IF($L786=1,'Census Tract'!Q782*'DAC Adjustment'!$O$5,'Census Tract'!Q782)</f>
        <v>20.118384617198654</v>
      </c>
      <c r="W786" s="196">
        <f ca="1">IF($L786=1,'Census Tract'!R782*'DAC Adjustment'!$O$5,'Census Tract'!R782)</f>
        <v>0.17793167043812785</v>
      </c>
      <c r="X786" s="196">
        <f ca="1">IF($L786=1,'Census Tract'!S782*'DAC Adjustment'!$O$5,'Census Tract'!S782)</f>
        <v>0.8451995117334522</v>
      </c>
      <c r="Y786" s="196">
        <f ca="1">IF($L786=1,'Census Tract'!T782*'DAC Adjustment'!$O$5,'Census Tract'!T782)</f>
        <v>3.7084957111013939</v>
      </c>
      <c r="Z786" s="197">
        <f ca="1">IF($L786=1,'Census Tract'!U782*'DAC Adjustment'!$O$5,'Census Tract'!U782)</f>
        <v>7.966974105343259</v>
      </c>
    </row>
    <row r="787" spans="1:26" x14ac:dyDescent="0.25">
      <c r="A787" s="193">
        <v>67</v>
      </c>
      <c r="B787" s="53" t="s">
        <v>60</v>
      </c>
      <c r="C787" s="173">
        <v>41067031613</v>
      </c>
      <c r="D787" s="53">
        <v>8117</v>
      </c>
      <c r="E787" s="173">
        <f t="shared" si="49"/>
        <v>589481</v>
      </c>
      <c r="F787" s="53">
        <v>492400</v>
      </c>
      <c r="G787" s="53">
        <v>8962</v>
      </c>
      <c r="H787" s="53">
        <v>773</v>
      </c>
      <c r="I787" s="53">
        <v>76979</v>
      </c>
      <c r="J787" s="194">
        <f t="shared" si="50"/>
        <v>0</v>
      </c>
      <c r="K787" s="172">
        <f>VLOOKUP($C787,'DAC Definition'!$A$6:$D$834,MATCH('DAC Definition'!$A$3,'DAC Definition'!$A$6:$D$6,0),FALSE)</f>
        <v>0</v>
      </c>
      <c r="L787" s="172">
        <f t="shared" si="51"/>
        <v>0</v>
      </c>
      <c r="M787" s="173">
        <f>'Census Tract'!G783</f>
        <v>5053</v>
      </c>
      <c r="N787" s="195">
        <f t="shared" si="48"/>
        <v>91.967883834281068</v>
      </c>
      <c r="O787" s="196">
        <f ca="1">IF($L787=1,'Census Tract'!J783*'DAC Adjustment'!$O$5,'Census Tract'!J783)</f>
        <v>2.3486957459911704</v>
      </c>
      <c r="P787" s="196">
        <f ca="1">IF($L787=1,'Census Tract'!K783*'DAC Adjustment'!$O$5,'Census Tract'!K783)</f>
        <v>11.6720087275603</v>
      </c>
      <c r="Q787" s="196">
        <f ca="1">IF($L787=1,'Census Tract'!L783*'DAC Adjustment'!$O$5,'Census Tract'!L783)</f>
        <v>53.707397662103574</v>
      </c>
      <c r="R787" s="196">
        <f ca="1">IF($L787=1,'Census Tract'!M783*'DAC Adjustment'!$O$5,'Census Tract'!M783)</f>
        <v>116.64870845304314</v>
      </c>
      <c r="S787" s="196">
        <f ca="1">IF($L787=1,'Census Tract'!N783*'DAC Adjustment'!$O$5,'Census Tract'!N783)</f>
        <v>1.26436789197711</v>
      </c>
      <c r="T787" s="196">
        <f ca="1">IF($L787=1,'Census Tract'!O783*'DAC Adjustment'!$O$5,'Census Tract'!O783)</f>
        <v>6.0166028956729187</v>
      </c>
      <c r="U787" s="196">
        <f ca="1">IF($L787=1,'Census Tract'!P783*'DAC Adjustment'!$O$5,'Census Tract'!P783)</f>
        <v>27.44046495262964</v>
      </c>
      <c r="V787" s="196">
        <f ca="1">IF($L787=1,'Census Tract'!Q783*'DAC Adjustment'!$O$5,'Census Tract'!Q783)</f>
        <v>59.518850978164409</v>
      </c>
      <c r="W787" s="196">
        <f ca="1">IF($L787=1,'Census Tract'!R783*'DAC Adjustment'!$O$5,'Census Tract'!R783)</f>
        <v>0.52639855428797433</v>
      </c>
      <c r="X787" s="196">
        <f ca="1">IF($L787=1,'Census Tract'!S783*'DAC Adjustment'!$O$5,'Census Tract'!S783)</f>
        <v>2.5004643634596802</v>
      </c>
      <c r="Y787" s="196">
        <f ca="1">IF($L787=1,'Census Tract'!T783*'DAC Adjustment'!$O$5,'Census Tract'!T783)</f>
        <v>10.971328353744347</v>
      </c>
      <c r="Z787" s="197">
        <f ca="1">IF($L787=1,'Census Tract'!U783*'DAC Adjustment'!$O$5,'Census Tract'!U783)</f>
        <v>23.569742479098061</v>
      </c>
    </row>
    <row r="788" spans="1:26" x14ac:dyDescent="0.25">
      <c r="A788" s="193">
        <v>67</v>
      </c>
      <c r="B788" s="53" t="s">
        <v>60</v>
      </c>
      <c r="C788" s="173">
        <v>41067031904</v>
      </c>
      <c r="D788" s="53">
        <v>3142</v>
      </c>
      <c r="E788" s="173">
        <f t="shared" si="49"/>
        <v>589481</v>
      </c>
      <c r="F788" s="53">
        <v>492400</v>
      </c>
      <c r="G788" s="53">
        <v>8962</v>
      </c>
      <c r="H788" s="53">
        <v>773</v>
      </c>
      <c r="I788" s="53">
        <v>116579</v>
      </c>
      <c r="J788" s="194">
        <f t="shared" si="50"/>
        <v>0</v>
      </c>
      <c r="K788" s="172">
        <f>VLOOKUP($C788,'DAC Definition'!$A$6:$D$834,MATCH('DAC Definition'!$A$3,'DAC Definition'!$A$6:$D$6,0),FALSE)</f>
        <v>0</v>
      </c>
      <c r="L788" s="172">
        <f t="shared" si="51"/>
        <v>0</v>
      </c>
      <c r="M788" s="173">
        <f>'Census Tract'!G784</f>
        <v>2340</v>
      </c>
      <c r="N788" s="195">
        <f t="shared" si="48"/>
        <v>42.589520714865962</v>
      </c>
      <c r="O788" s="196">
        <f ca="1">IF($L788=1,'Census Tract'!J784*'DAC Adjustment'!$O$5,'Census Tract'!J784)</f>
        <v>0.30497989537497283</v>
      </c>
      <c r="P788" s="196">
        <f ca="1">IF($L788=1,'Census Tract'!K784*'DAC Adjustment'!$O$5,'Census Tract'!K784)</f>
        <v>1.5156190437279793</v>
      </c>
      <c r="Q788" s="196">
        <f ca="1">IF($L788=1,'Census Tract'!L784*'DAC Adjustment'!$O$5,'Census Tract'!L784)</f>
        <v>6.973945666571657</v>
      </c>
      <c r="R788" s="196">
        <f ca="1">IF($L788=1,'Census Tract'!M784*'DAC Adjustment'!$O$5,'Census Tract'!M784)</f>
        <v>15.146921843902614</v>
      </c>
      <c r="S788" s="196">
        <f ca="1">IF($L788=1,'Census Tract'!N784*'DAC Adjustment'!$O$5,'Census Tract'!N784)</f>
        <v>0.58551768597396359</v>
      </c>
      <c r="T788" s="196">
        <f ca="1">IF($L788=1,'Census Tract'!O784*'DAC Adjustment'!$O$5,'Census Tract'!O784)</f>
        <v>2.7862360530129884</v>
      </c>
      <c r="U788" s="196">
        <f ca="1">IF($L788=1,'Census Tract'!P784*'DAC Adjustment'!$O$5,'Census Tract'!P784)</f>
        <v>12.707438747111294</v>
      </c>
      <c r="V788" s="196">
        <f ca="1">IF($L788=1,'Census Tract'!Q784*'DAC Adjustment'!$O$5,'Census Tract'!Q784)</f>
        <v>27.562658082110573</v>
      </c>
      <c r="W788" s="196">
        <f ca="1">IF($L788=1,'Census Tract'!R784*'DAC Adjustment'!$O$5,'Census Tract'!R784)</f>
        <v>0.24377055551827825</v>
      </c>
      <c r="X788" s="196">
        <f ca="1">IF($L788=1,'Census Tract'!S784*'DAC Adjustment'!$O$5,'Census Tract'!S784)</f>
        <v>1.1579431249744019</v>
      </c>
      <c r="Y788" s="196">
        <f ca="1">IF($L788=1,'Census Tract'!T784*'DAC Adjustment'!$O$5,'Census Tract'!T784)</f>
        <v>5.0807259742255635</v>
      </c>
      <c r="Z788" s="197">
        <f ca="1">IF($L788=1,'Census Tract'!U784*'DAC Adjustment'!$O$5,'Census Tract'!U784)</f>
        <v>10.914941104510087</v>
      </c>
    </row>
    <row r="789" spans="1:26" x14ac:dyDescent="0.25">
      <c r="A789" s="193">
        <v>67</v>
      </c>
      <c r="B789" s="53" t="s">
        <v>60</v>
      </c>
      <c r="C789" s="173">
        <v>41067032501</v>
      </c>
      <c r="D789" s="53">
        <v>3393</v>
      </c>
      <c r="E789" s="173">
        <f t="shared" si="49"/>
        <v>589481</v>
      </c>
      <c r="F789" s="53">
        <v>492400</v>
      </c>
      <c r="G789" s="53">
        <v>8962</v>
      </c>
      <c r="H789" s="53">
        <v>773</v>
      </c>
      <c r="I789" s="53">
        <v>43400</v>
      </c>
      <c r="J789" s="194">
        <f t="shared" si="50"/>
        <v>1</v>
      </c>
      <c r="K789" s="172">
        <f>VLOOKUP($C789,'DAC Definition'!$A$6:$D$834,MATCH('DAC Definition'!$A$3,'DAC Definition'!$A$6:$D$6,0),FALSE)</f>
        <v>1</v>
      </c>
      <c r="L789" s="172">
        <f t="shared" si="51"/>
        <v>1</v>
      </c>
      <c r="M789" s="173">
        <f>'Census Tract'!G785</f>
        <v>1499</v>
      </c>
      <c r="N789" s="195">
        <f t="shared" si="48"/>
        <v>27.282774167343621</v>
      </c>
      <c r="O789" s="196">
        <f ca="1">IF($L789=1,'Census Tract'!J785*'DAC Adjustment'!$O$5,'Census Tract'!J785)</f>
        <v>3.8710912828383255</v>
      </c>
      <c r="P789" s="196">
        <f ca="1">IF($L789=1,'Census Tract'!K785*'DAC Adjustment'!$O$5,'Census Tract'!K785)</f>
        <v>19.237660440094057</v>
      </c>
      <c r="Q789" s="196">
        <f ca="1">IF($L789=1,'Census Tract'!L785*'DAC Adjustment'!$O$5,'Census Tract'!L785)</f>
        <v>88.519868641377542</v>
      </c>
      <c r="R789" s="196">
        <f ca="1">IF($L789=1,'Census Tract'!M785*'DAC Adjustment'!$O$5,'Census Tract'!M785)</f>
        <v>192.25895870832059</v>
      </c>
      <c r="S789" s="196">
        <f ca="1">IF($L789=1,'Census Tract'!N785*'DAC Adjustment'!$O$5,'Census Tract'!N785)</f>
        <v>0.4688520359374847</v>
      </c>
      <c r="T789" s="196">
        <f ca="1">IF($L789=1,'Census Tract'!O785*'DAC Adjustment'!$O$5,'Census Tract'!O785)</f>
        <v>2.2310725659543107</v>
      </c>
      <c r="U789" s="196">
        <f ca="1">IF($L789=1,'Census Tract'!P785*'DAC Adjustment'!$O$5,'Census Tract'!P785)</f>
        <v>10.175454424102472</v>
      </c>
      <c r="V789" s="196">
        <f ca="1">IF($L789=1,'Census Tract'!Q785*'DAC Adjustment'!$O$5,'Census Tract'!Q785)</f>
        <v>22.070739564681489</v>
      </c>
      <c r="W789" s="196">
        <f ca="1">IF($L789=1,'Census Tract'!R785*'DAC Adjustment'!$O$5,'Census Tract'!R785)</f>
        <v>0.19519875145400589</v>
      </c>
      <c r="X789" s="196">
        <f ca="1">IF($L789=1,'Census Tract'!S785*'DAC Adjustment'!$O$5,'Census Tract'!S785)</f>
        <v>0.92722048308580562</v>
      </c>
      <c r="Y789" s="196">
        <f ca="1">IF($L789=1,'Census Tract'!T785*'DAC Adjustment'!$O$5,'Census Tract'!T785)</f>
        <v>4.068380467609038</v>
      </c>
      <c r="Z789" s="197">
        <f ca="1">IF($L789=1,'Census Tract'!U785*'DAC Adjustment'!$O$5,'Census Tract'!U785)</f>
        <v>8.740115766912723</v>
      </c>
    </row>
    <row r="790" spans="1:26" x14ac:dyDescent="0.25">
      <c r="A790" s="193">
        <v>67</v>
      </c>
      <c r="B790" s="53" t="s">
        <v>60</v>
      </c>
      <c r="C790" s="173">
        <v>41067030805</v>
      </c>
      <c r="D790" s="53">
        <v>3722</v>
      </c>
      <c r="E790" s="173">
        <f t="shared" si="49"/>
        <v>589481</v>
      </c>
      <c r="F790" s="53">
        <v>492400</v>
      </c>
      <c r="G790" s="53">
        <v>8962</v>
      </c>
      <c r="H790" s="53">
        <v>773</v>
      </c>
      <c r="I790" s="53">
        <v>61116</v>
      </c>
      <c r="J790" s="194">
        <f t="shared" si="50"/>
        <v>0</v>
      </c>
      <c r="K790" s="172">
        <f>VLOOKUP($C790,'DAC Definition'!$A$6:$D$834,MATCH('DAC Definition'!$A$3,'DAC Definition'!$A$6:$D$6,0),FALSE)</f>
        <v>0</v>
      </c>
      <c r="L790" s="172">
        <f t="shared" si="51"/>
        <v>0</v>
      </c>
      <c r="M790" s="173">
        <f>'Census Tract'!G786</f>
        <v>2803</v>
      </c>
      <c r="N790" s="195">
        <f t="shared" si="48"/>
        <v>51.016421608448418</v>
      </c>
      <c r="O790" s="196">
        <f ca="1">IF($L790=1,'Census Tract'!J786*'DAC Adjustment'!$O$5,'Census Tract'!J786)</f>
        <v>0.43268083678813879</v>
      </c>
      <c r="P790" s="196">
        <f ca="1">IF($L790=1,'Census Tract'!K786*'DAC Adjustment'!$O$5,'Census Tract'!K786)</f>
        <v>2.1502378551411723</v>
      </c>
      <c r="Q790" s="196">
        <f ca="1">IF($L790=1,'Census Tract'!L786*'DAC Adjustment'!$O$5,'Census Tract'!L786)</f>
        <v>9.8940706993725982</v>
      </c>
      <c r="R790" s="196">
        <f ca="1">IF($L790=1,'Census Tract'!M786*'DAC Adjustment'!$O$5,'Census Tract'!M786)</f>
        <v>21.489229019920952</v>
      </c>
      <c r="S790" s="196">
        <f ca="1">IF($L790=1,'Census Tract'!N786*'DAC Adjustment'!$O$5,'Census Tract'!N786)</f>
        <v>0.70137011700214513</v>
      </c>
      <c r="T790" s="196">
        <f ca="1">IF($L790=1,'Census Tract'!O786*'DAC Adjustment'!$O$5,'Census Tract'!O786)</f>
        <v>3.3375297677758144</v>
      </c>
      <c r="U790" s="196">
        <f ca="1">IF($L790=1,'Census Tract'!P786*'DAC Adjustment'!$O$5,'Census Tract'!P786)</f>
        <v>15.221773849638014</v>
      </c>
      <c r="V790" s="196">
        <f ca="1">IF($L790=1,'Census Tract'!Q786*'DAC Adjustment'!$O$5,'Census Tract'!Q786)</f>
        <v>33.016295129981167</v>
      </c>
      <c r="W790" s="196">
        <f ca="1">IF($L790=1,'Census Tract'!R786*'DAC Adjustment'!$O$5,'Census Tract'!R786)</f>
        <v>0.29200378936655297</v>
      </c>
      <c r="X790" s="196">
        <f ca="1">IF($L790=1,'Census Tract'!S786*'DAC Adjustment'!$O$5,'Census Tract'!S786)</f>
        <v>1.3870575125227556</v>
      </c>
      <c r="Y790" s="196">
        <f ca="1">IF($L790=1,'Census Tract'!T786*'DAC Adjustment'!$O$5,'Census Tract'!T786)</f>
        <v>6.0860149169889972</v>
      </c>
      <c r="Z790" s="197">
        <f ca="1">IF($L790=1,'Census Tract'!U786*'DAC Adjustment'!$O$5,'Census Tract'!U786)</f>
        <v>13.074606801684517</v>
      </c>
    </row>
    <row r="791" spans="1:26" x14ac:dyDescent="0.25">
      <c r="A791" s="193">
        <v>67</v>
      </c>
      <c r="B791" s="53" t="s">
        <v>60</v>
      </c>
      <c r="C791" s="173">
        <v>41067032603</v>
      </c>
      <c r="D791" s="53">
        <v>7800</v>
      </c>
      <c r="E791" s="173">
        <f t="shared" si="49"/>
        <v>589481</v>
      </c>
      <c r="F791" s="53">
        <v>492400</v>
      </c>
      <c r="G791" s="53">
        <v>8962</v>
      </c>
      <c r="H791" s="53">
        <v>773</v>
      </c>
      <c r="I791" s="53">
        <v>104089</v>
      </c>
      <c r="J791" s="194">
        <f t="shared" si="50"/>
        <v>0</v>
      </c>
      <c r="K791" s="172">
        <f>VLOOKUP($C791,'DAC Definition'!$A$6:$D$834,MATCH('DAC Definition'!$A$3,'DAC Definition'!$A$6:$D$6,0),FALSE)</f>
        <v>0</v>
      </c>
      <c r="L791" s="172">
        <f t="shared" si="51"/>
        <v>0</v>
      </c>
      <c r="M791" s="173">
        <f>'Census Tract'!G787</f>
        <v>5592</v>
      </c>
      <c r="N791" s="195">
        <f t="shared" si="48"/>
        <v>101.77803411860276</v>
      </c>
      <c r="O791" s="196">
        <f ca="1">IF($L791=1,'Census Tract'!J787*'DAC Adjustment'!$O$5,'Census Tract'!J787)</f>
        <v>0.67506223147038324</v>
      </c>
      <c r="P791" s="196">
        <f ca="1">IF($L791=1,'Census Tract'!K787*'DAC Adjustment'!$O$5,'Census Tract'!K787)</f>
        <v>3.3547692462156258</v>
      </c>
      <c r="Q791" s="196">
        <f ca="1">IF($L791=1,'Census Tract'!L787*'DAC Adjustment'!$O$5,'Census Tract'!L787)</f>
        <v>15.436582526335952</v>
      </c>
      <c r="R791" s="196">
        <f ca="1">IF($L791=1,'Census Tract'!M787*'DAC Adjustment'!$O$5,'Census Tract'!M787)</f>
        <v>33.527176757932232</v>
      </c>
      <c r="S791" s="196">
        <f ca="1">IF($L791=1,'Census Tract'!N787*'DAC Adjustment'!$O$5,'Census Tract'!N787)</f>
        <v>1.3992371367377792</v>
      </c>
      <c r="T791" s="196">
        <f ca="1">IF($L791=1,'Census Tract'!O787*'DAC Adjustment'!$O$5,'Census Tract'!O787)</f>
        <v>6.6583897472002684</v>
      </c>
      <c r="U791" s="196">
        <f ca="1">IF($L791=1,'Census Tract'!P787*'DAC Adjustment'!$O$5,'Census Tract'!P787)</f>
        <v>30.367520287968517</v>
      </c>
      <c r="V791" s="196">
        <f ca="1">IF($L791=1,'Census Tract'!Q787*'DAC Adjustment'!$O$5,'Census Tract'!Q787)</f>
        <v>65.867685468018067</v>
      </c>
      <c r="W791" s="196">
        <f ca="1">IF($L791=1,'Census Tract'!R787*'DAC Adjustment'!$O$5,'Census Tract'!R787)</f>
        <v>0.58254912241803913</v>
      </c>
      <c r="X791" s="196">
        <f ca="1">IF($L791=1,'Census Tract'!S787*'DAC Adjustment'!$O$5,'Census Tract'!S787)</f>
        <v>2.7671871601952365</v>
      </c>
      <c r="Y791" s="196">
        <f ca="1">IF($L791=1,'Census Tract'!T787*'DAC Adjustment'!$O$5,'Census Tract'!T787)</f>
        <v>12.141632328149292</v>
      </c>
      <c r="Z791" s="197">
        <f ca="1">IF($L791=1,'Census Tract'!U787*'DAC Adjustment'!$O$5,'Census Tract'!U787)</f>
        <v>26.083910536931789</v>
      </c>
    </row>
    <row r="792" spans="1:26" x14ac:dyDescent="0.25">
      <c r="A792" s="193">
        <v>67</v>
      </c>
      <c r="B792" s="53" t="s">
        <v>60</v>
      </c>
      <c r="C792" s="173">
        <v>41067032700</v>
      </c>
      <c r="D792" s="53">
        <v>5870</v>
      </c>
      <c r="E792" s="173">
        <f t="shared" si="49"/>
        <v>589481</v>
      </c>
      <c r="F792" s="53">
        <v>492400</v>
      </c>
      <c r="G792" s="53">
        <v>8962</v>
      </c>
      <c r="H792" s="53">
        <v>773</v>
      </c>
      <c r="I792" s="53">
        <v>89563</v>
      </c>
      <c r="J792" s="194">
        <f t="shared" si="50"/>
        <v>0</v>
      </c>
      <c r="K792" s="172">
        <f>VLOOKUP($C792,'DAC Definition'!$A$6:$D$834,MATCH('DAC Definition'!$A$3,'DAC Definition'!$A$6:$D$6,0),FALSE)</f>
        <v>0</v>
      </c>
      <c r="L792" s="172">
        <f t="shared" si="51"/>
        <v>0</v>
      </c>
      <c r="M792" s="173">
        <f>'Census Tract'!G788</f>
        <v>5149</v>
      </c>
      <c r="N792" s="195">
        <f t="shared" si="48"/>
        <v>93.715146222583272</v>
      </c>
      <c r="O792" s="196">
        <f ca="1">IF($L792=1,'Census Tract'!J788*'DAC Adjustment'!$O$5,'Census Tract'!J788)</f>
        <v>6.2153820137676732</v>
      </c>
      <c r="P792" s="196">
        <f ca="1">IF($L792=1,'Census Tract'!K788*'DAC Adjustment'!$O$5,'Census Tract'!K788)</f>
        <v>31.35271951418552</v>
      </c>
      <c r="Q792" s="196">
        <f ca="1">IF($L792=1,'Census Tract'!L788*'DAC Adjustment'!$O$5,'Census Tract'!L788)</f>
        <v>145.27470430823064</v>
      </c>
      <c r="R792" s="196">
        <f ca="1">IF($L792=1,'Census Tract'!M788*'DAC Adjustment'!$O$5,'Census Tract'!M788)</f>
        <v>316.01854422918387</v>
      </c>
      <c r="S792" s="196">
        <f ca="1">IF($L792=1,'Census Tract'!N788*'DAC Adjustment'!$O$5,'Census Tract'!N788)</f>
        <v>1.7082136439384425</v>
      </c>
      <c r="T792" s="196">
        <f ca="1">IF($L792=1,'Census Tract'!O788*'DAC Adjustment'!$O$5,'Census Tract'!O788)</f>
        <v>8.9284761982646099</v>
      </c>
      <c r="U792" s="196">
        <f ca="1">IF($L792=1,'Census Tract'!P788*'DAC Adjustment'!$O$5,'Census Tract'!P788)</f>
        <v>41.655273399515345</v>
      </c>
      <c r="V792" s="196">
        <f ca="1">IF($L792=1,'Census Tract'!Q788*'DAC Adjustment'!$O$5,'Census Tract'!Q788)</f>
        <v>90.704063523115551</v>
      </c>
      <c r="W792" s="196">
        <f ca="1">IF($L792=1,'Census Tract'!R788*'DAC Adjustment'!$O$5,'Census Tract'!R788)</f>
        <v>1.1666327092999771</v>
      </c>
      <c r="X792" s="196">
        <f ca="1">IF($L792=1,'Census Tract'!S788*'DAC Adjustment'!$O$5,'Census Tract'!S788)</f>
        <v>6.0436601528961855</v>
      </c>
      <c r="Y792" s="196">
        <f ca="1">IF($L792=1,'Census Tract'!T788*'DAC Adjustment'!$O$5,'Census Tract'!T788)</f>
        <v>27.849008708259284</v>
      </c>
      <c r="Z792" s="197">
        <f ca="1">IF($L792=1,'Census Tract'!U788*'DAC Adjustment'!$O$5,'Census Tract'!U788)</f>
        <v>60.527460426734272</v>
      </c>
    </row>
    <row r="793" spans="1:26" x14ac:dyDescent="0.25">
      <c r="A793" s="193">
        <v>67</v>
      </c>
      <c r="B793" s="53" t="s">
        <v>60</v>
      </c>
      <c r="C793" s="173">
        <v>41067031513</v>
      </c>
      <c r="D793" s="53">
        <v>12886</v>
      </c>
      <c r="E793" s="173">
        <f t="shared" si="49"/>
        <v>589481</v>
      </c>
      <c r="F793" s="53">
        <v>492400</v>
      </c>
      <c r="G793" s="53">
        <v>8962</v>
      </c>
      <c r="H793" s="53">
        <v>773</v>
      </c>
      <c r="I793" s="53">
        <v>162127</v>
      </c>
      <c r="J793" s="194">
        <f t="shared" si="50"/>
        <v>0</v>
      </c>
      <c r="K793" s="172">
        <f>VLOOKUP($C793,'DAC Definition'!$A$6:$D$834,MATCH('DAC Definition'!$A$3,'DAC Definition'!$A$6:$D$6,0),FALSE)</f>
        <v>0</v>
      </c>
      <c r="L793" s="172">
        <f t="shared" si="51"/>
        <v>0</v>
      </c>
      <c r="M793" s="173">
        <f>'Census Tract'!G789</f>
        <v>8383</v>
      </c>
      <c r="N793" s="195">
        <f t="shared" si="48"/>
        <v>152.57604792851342</v>
      </c>
      <c r="O793" s="196">
        <f ca="1">IF($L793=1,'Census Tract'!J789*'DAC Adjustment'!$O$5,'Census Tract'!J789)</f>
        <v>0.98655237091739978</v>
      </c>
      <c r="P793" s="196">
        <f ca="1">IF($L793=1,'Census Tract'!K789*'DAC Adjustment'!$O$5,'Census Tract'!K789)</f>
        <v>4.9027414058195715</v>
      </c>
      <c r="Q793" s="196">
        <f ca="1">IF($L793=1,'Census Tract'!L789*'DAC Adjustment'!$O$5,'Census Tract'!L789)</f>
        <v>22.559397312226871</v>
      </c>
      <c r="R793" s="196">
        <f ca="1">IF($L793=1,'Census Tract'!M789*'DAC Adjustment'!$O$5,'Census Tract'!M789)</f>
        <v>48.997431908847538</v>
      </c>
      <c r="S793" s="196">
        <f ca="1">IF($L793=1,'Census Tract'!N789*'DAC Adjustment'!$O$5,'Census Tract'!N789)</f>
        <v>2.0976045989400576</v>
      </c>
      <c r="T793" s="196">
        <f ca="1">IF($L793=1,'Census Tract'!O789*'DAC Adjustment'!$O$5,'Census Tract'!O789)</f>
        <v>9.9816311249606304</v>
      </c>
      <c r="U793" s="196">
        <f ca="1">IF($L793=1,'Census Tract'!P789*'DAC Adjustment'!$O$5,'Census Tract'!P789)</f>
        <v>45.524127785057239</v>
      </c>
      <c r="V793" s="196">
        <f ca="1">IF($L793=1,'Census Tract'!Q789*'DAC Adjustment'!$O$5,'Census Tract'!Q789)</f>
        <v>98.742633633475577</v>
      </c>
      <c r="W793" s="196">
        <f ca="1">IF($L793=1,'Census Tract'!R789*'DAC Adjustment'!$O$5,'Census Tract'!R789)</f>
        <v>0.87330280637167779</v>
      </c>
      <c r="X793" s="196">
        <f ca="1">IF($L793=1,'Census Tract'!S789*'DAC Adjustment'!$O$5,'Census Tract'!S789)</f>
        <v>4.148306502846328</v>
      </c>
      <c r="Y793" s="196">
        <f ca="1">IF($L793=1,'Census Tract'!T789*'DAC Adjustment'!$O$5,'Census Tract'!T789)</f>
        <v>18.201592240142261</v>
      </c>
      <c r="Z793" s="197">
        <f ca="1">IF($L793=1,'Census Tract'!U789*'DAC Adjustment'!$O$5,'Census Tract'!U789)</f>
        <v>39.102543281670101</v>
      </c>
    </row>
    <row r="794" spans="1:26" x14ac:dyDescent="0.25">
      <c r="A794" s="193">
        <v>67</v>
      </c>
      <c r="B794" s="53" t="s">
        <v>60</v>
      </c>
      <c r="C794" s="173">
        <v>41067031004</v>
      </c>
      <c r="D794" s="53">
        <v>7617</v>
      </c>
      <c r="E794" s="173">
        <f t="shared" si="49"/>
        <v>589481</v>
      </c>
      <c r="F794" s="53">
        <v>492400</v>
      </c>
      <c r="G794" s="53">
        <v>8962</v>
      </c>
      <c r="H794" s="53">
        <v>773</v>
      </c>
      <c r="I794" s="53">
        <v>84879</v>
      </c>
      <c r="J794" s="194">
        <f t="shared" si="50"/>
        <v>0</v>
      </c>
      <c r="K794" s="172">
        <f>VLOOKUP($C794,'DAC Definition'!$A$6:$D$834,MATCH('DAC Definition'!$A$3,'DAC Definition'!$A$6:$D$6,0),FALSE)</f>
        <v>0</v>
      </c>
      <c r="L794" s="172">
        <f t="shared" si="51"/>
        <v>0</v>
      </c>
      <c r="M794" s="173">
        <f>'Census Tract'!G790</f>
        <v>5455</v>
      </c>
      <c r="N794" s="195">
        <f t="shared" si="48"/>
        <v>99.284545085296514</v>
      </c>
      <c r="O794" s="196">
        <f ca="1">IF($L794=1,'Census Tract'!J790*'DAC Adjustment'!$O$5,'Census Tract'!J790)</f>
        <v>0.43418320080476436</v>
      </c>
      <c r="P794" s="196">
        <f ca="1">IF($L794=1,'Census Tract'!K790*'DAC Adjustment'!$O$5,'Census Tract'!K790)</f>
        <v>2.1577039588048574</v>
      </c>
      <c r="Q794" s="196">
        <f ca="1">IF($L794=1,'Census Tract'!L790*'DAC Adjustment'!$O$5,'Census Tract'!L790)</f>
        <v>9.9284251115231985</v>
      </c>
      <c r="R794" s="196">
        <f ca="1">IF($L794=1,'Census Tract'!M790*'DAC Adjustment'!$O$5,'Census Tract'!M790)</f>
        <v>21.563844398462347</v>
      </c>
      <c r="S794" s="196">
        <f ca="1">IF($L794=1,'Census Tract'!N790*'DAC Adjustment'!$O$5,'Census Tract'!N790)</f>
        <v>1.3649568277726369</v>
      </c>
      <c r="T794" s="196">
        <f ca="1">IF($L794=1,'Census Tract'!O790*'DAC Adjustment'!$O$5,'Census Tract'!O790)</f>
        <v>6.4952639611905338</v>
      </c>
      <c r="U794" s="196">
        <f ca="1">IF($L794=1,'Census Tract'!P790*'DAC Adjustment'!$O$5,'Census Tract'!P790)</f>
        <v>29.623537763030807</v>
      </c>
      <c r="V794" s="196">
        <f ca="1">IF($L794=1,'Census Tract'!Q790*'DAC Adjustment'!$O$5,'Census Tract'!Q790)</f>
        <v>64.253974289706477</v>
      </c>
      <c r="W794" s="196">
        <f ca="1">IF($L794=1,'Census Tract'!R790*'DAC Adjustment'!$O$5,'Census Tract'!R790)</f>
        <v>0.56827708562060153</v>
      </c>
      <c r="X794" s="196">
        <f ca="1">IF($L794=1,'Census Tract'!S790*'DAC Adjustment'!$O$5,'Census Tract'!S790)</f>
        <v>2.6993930541604105</v>
      </c>
      <c r="Y794" s="196">
        <f ca="1">IF($L794=1,'Census Tract'!T790*'DAC Adjustment'!$O$5,'Census Tract'!T790)</f>
        <v>11.8441710211113</v>
      </c>
      <c r="Z794" s="197">
        <f ca="1">IF($L794=1,'Census Tract'!U790*'DAC Adjustment'!$O$5,'Census Tract'!U790)</f>
        <v>25.444873386795944</v>
      </c>
    </row>
    <row r="795" spans="1:26" x14ac:dyDescent="0.25">
      <c r="A795" s="193">
        <v>67</v>
      </c>
      <c r="B795" s="53" t="s">
        <v>60</v>
      </c>
      <c r="C795" s="173">
        <v>41067031910</v>
      </c>
      <c r="D795" s="53">
        <v>8890</v>
      </c>
      <c r="E795" s="173">
        <f t="shared" si="49"/>
        <v>589481</v>
      </c>
      <c r="F795" s="53">
        <v>492400</v>
      </c>
      <c r="G795" s="53">
        <v>8962</v>
      </c>
      <c r="H795" s="53">
        <v>773</v>
      </c>
      <c r="I795" s="53">
        <v>110577</v>
      </c>
      <c r="J795" s="194">
        <f t="shared" si="50"/>
        <v>0</v>
      </c>
      <c r="K795" s="172">
        <f>VLOOKUP($C795,'DAC Definition'!$A$6:$D$834,MATCH('DAC Definition'!$A$3,'DAC Definition'!$A$6:$D$6,0),FALSE)</f>
        <v>0</v>
      </c>
      <c r="L795" s="172">
        <f t="shared" si="51"/>
        <v>0</v>
      </c>
      <c r="M795" s="173">
        <f>'Census Tract'!G791</f>
        <v>6779</v>
      </c>
      <c r="N795" s="195">
        <f t="shared" si="48"/>
        <v>123.38220552396426</v>
      </c>
      <c r="O795" s="196">
        <f ca="1">IF($L795=1,'Census Tract'!J791*'DAC Adjustment'!$O$5,'Census Tract'!J791)</f>
        <v>0.26141133889283386</v>
      </c>
      <c r="P795" s="196">
        <f ca="1">IF($L795=1,'Census Tract'!K791*'DAC Adjustment'!$O$5,'Census Tract'!K791)</f>
        <v>1.2991020374811251</v>
      </c>
      <c r="Q795" s="196">
        <f ca="1">IF($L795=1,'Census Tract'!L791*'DAC Adjustment'!$O$5,'Census Tract'!L791)</f>
        <v>5.9776677142042782</v>
      </c>
      <c r="R795" s="196">
        <f ca="1">IF($L795=1,'Census Tract'!M791*'DAC Adjustment'!$O$5,'Census Tract'!M791)</f>
        <v>12.983075866202242</v>
      </c>
      <c r="S795" s="196">
        <f ca="1">IF($L795=1,'Census Tract'!N791*'DAC Adjustment'!$O$5,'Census Tract'!N791)</f>
        <v>1.6962497406912385</v>
      </c>
      <c r="T795" s="196">
        <f ca="1">IF($L795=1,'Census Tract'!O791*'DAC Adjustment'!$O$5,'Census Tract'!O791)</f>
        <v>8.071749659561986</v>
      </c>
      <c r="U795" s="196">
        <f ca="1">IF($L795=1,'Census Tract'!P791*'DAC Adjustment'!$O$5,'Census Tract'!P791)</f>
        <v>36.813558660968994</v>
      </c>
      <c r="V795" s="196">
        <f ca="1">IF($L795=1,'Census Tract'!Q791*'DAC Adjustment'!$O$5,'Census Tract'!Q791)</f>
        <v>79.849256042148511</v>
      </c>
      <c r="W795" s="196">
        <f ca="1">IF($L795=1,'Census Tract'!R791*'DAC Adjustment'!$O$5,'Census Tract'!R791)</f>
        <v>0.70620538284547352</v>
      </c>
      <c r="X795" s="196">
        <f ca="1">IF($L795=1,'Census Tract'!S791*'DAC Adjustment'!$O$5,'Census Tract'!S791)</f>
        <v>3.3545711300006276</v>
      </c>
      <c r="Y795" s="196">
        <f ca="1">IF($L795=1,'Census Tract'!T791*'DAC Adjustment'!$O$5,'Census Tract'!T791)</f>
        <v>14.718906572339781</v>
      </c>
      <c r="Z795" s="197">
        <f ca="1">IF($L795=1,'Census Tract'!U791*'DAC Adjustment'!$O$5,'Census Tract'!U791)</f>
        <v>31.620677669860626</v>
      </c>
    </row>
    <row r="796" spans="1:26" x14ac:dyDescent="0.25">
      <c r="A796" s="193">
        <v>67</v>
      </c>
      <c r="B796" s="53" t="s">
        <v>60</v>
      </c>
      <c r="C796" s="173">
        <v>41067030806</v>
      </c>
      <c r="D796" s="53">
        <v>2827</v>
      </c>
      <c r="E796" s="173">
        <f t="shared" si="49"/>
        <v>589481</v>
      </c>
      <c r="F796" s="53">
        <v>492400</v>
      </c>
      <c r="G796" s="53">
        <v>8962</v>
      </c>
      <c r="H796" s="53">
        <v>773</v>
      </c>
      <c r="I796" s="53">
        <v>95871</v>
      </c>
      <c r="J796" s="194">
        <f t="shared" si="50"/>
        <v>0</v>
      </c>
      <c r="K796" s="172">
        <f>VLOOKUP($C796,'DAC Definition'!$A$6:$D$834,MATCH('DAC Definition'!$A$3,'DAC Definition'!$A$6:$D$6,0),FALSE)</f>
        <v>0</v>
      </c>
      <c r="L796" s="172">
        <f t="shared" si="51"/>
        <v>0</v>
      </c>
      <c r="M796" s="173">
        <f>'Census Tract'!G792</f>
        <v>1886</v>
      </c>
      <c r="N796" s="195">
        <f t="shared" si="48"/>
        <v>34.326425670186836</v>
      </c>
      <c r="O796" s="196">
        <f ca="1">IF($L796=1,'Census Tract'!J792*'DAC Adjustment'!$O$5,'Census Tract'!J792)</f>
        <v>2.8309545953279498</v>
      </c>
      <c r="P796" s="196">
        <f ca="1">IF($L796=1,'Census Tract'!K792*'DAC Adjustment'!$O$5,'Census Tract'!K792)</f>
        <v>14.068628003603065</v>
      </c>
      <c r="Q796" s="196">
        <f ca="1">IF($L796=1,'Census Tract'!L792*'DAC Adjustment'!$O$5,'Census Tract'!L792)</f>
        <v>64.735163962445952</v>
      </c>
      <c r="R796" s="196">
        <f ca="1">IF($L796=1,'Census Tract'!M792*'DAC Adjustment'!$O$5,'Census Tract'!M792)</f>
        <v>140.60024496483004</v>
      </c>
      <c r="S796" s="196">
        <f ca="1">IF($L796=1,'Census Tract'!N792*'DAC Adjustment'!$O$5,'Census Tract'!N792)</f>
        <v>0.47191724604568158</v>
      </c>
      <c r="T796" s="196">
        <f ca="1">IF($L796=1,'Census Tract'!O792*'DAC Adjustment'!$O$5,'Census Tract'!O792)</f>
        <v>2.2456586307617501</v>
      </c>
      <c r="U796" s="196">
        <f ca="1">IF($L796=1,'Census Tract'!P792*'DAC Adjustment'!$O$5,'Census Tract'!P792)</f>
        <v>10.241978408996536</v>
      </c>
      <c r="V796" s="196">
        <f ca="1">IF($L796=1,'Census Tract'!Q792*'DAC Adjustment'!$O$5,'Census Tract'!Q792)</f>
        <v>22.215031257632702</v>
      </c>
      <c r="W796" s="196">
        <f ca="1">IF($L796=1,'Census Tract'!R792*'DAC Adjustment'!$O$5,'Census Tract'!R792)</f>
        <v>0.19647490072968918</v>
      </c>
      <c r="X796" s="196">
        <f ca="1">IF($L796=1,'Census Tract'!S792*'DAC Adjustment'!$O$5,'Census Tract'!S792)</f>
        <v>0.93328236482979543</v>
      </c>
      <c r="Y796" s="196">
        <f ca="1">IF($L796=1,'Census Tract'!T792*'DAC Adjustment'!$O$5,'Census Tract'!T792)</f>
        <v>4.0949782852091499</v>
      </c>
      <c r="Z796" s="197">
        <f ca="1">IF($L796=1,'Census Tract'!U792*'DAC Adjustment'!$O$5,'Census Tract'!U792)</f>
        <v>8.7972559500453062</v>
      </c>
    </row>
    <row r="797" spans="1:26" x14ac:dyDescent="0.25">
      <c r="A797" s="193">
        <v>67</v>
      </c>
      <c r="B797" s="53" t="s">
        <v>60</v>
      </c>
      <c r="C797" s="173">
        <v>41067032800</v>
      </c>
      <c r="D797" s="53">
        <v>1246</v>
      </c>
      <c r="E797" s="173">
        <f t="shared" si="49"/>
        <v>589481</v>
      </c>
      <c r="F797" s="53">
        <v>492400</v>
      </c>
      <c r="G797" s="53">
        <v>8962</v>
      </c>
      <c r="H797" s="53">
        <v>773</v>
      </c>
      <c r="I797" s="53">
        <v>63500</v>
      </c>
      <c r="J797" s="194">
        <f t="shared" si="50"/>
        <v>0</v>
      </c>
      <c r="K797" s="172">
        <f>VLOOKUP($C797,'DAC Definition'!$A$6:$D$834,MATCH('DAC Definition'!$A$3,'DAC Definition'!$A$6:$D$6,0),FALSE)</f>
        <v>0</v>
      </c>
      <c r="L797" s="172">
        <f t="shared" si="51"/>
        <v>0</v>
      </c>
      <c r="M797" s="173">
        <f>'Census Tract'!G793</f>
        <v>1180</v>
      </c>
      <c r="N797" s="195">
        <f t="shared" si="48"/>
        <v>21.476766856214457</v>
      </c>
      <c r="O797" s="196">
        <f ca="1">IF($L797=1,'Census Tract'!J793*'DAC Adjustment'!$O$5,'Census Tract'!J793)</f>
        <v>0.88813122471142536</v>
      </c>
      <c r="P797" s="196">
        <f ca="1">IF($L797=1,'Census Tract'!K793*'DAC Adjustment'!$O$5,'Census Tract'!K793)</f>
        <v>4.4800672136462873</v>
      </c>
      <c r="Q797" s="196">
        <f ca="1">IF($L797=1,'Census Tract'!L793*'DAC Adjustment'!$O$5,'Census Tract'!L793)</f>
        <v>20.758659849235428</v>
      </c>
      <c r="R797" s="196">
        <f ca="1">IF($L797=1,'Census Tract'!M793*'DAC Adjustment'!$O$5,'Census Tract'!M793)</f>
        <v>45.156667135838887</v>
      </c>
      <c r="S797" s="196">
        <f ca="1">IF($L797=1,'Census Tract'!N793*'DAC Adjustment'!$O$5,'Census Tract'!N793)</f>
        <v>0.39147253832731838</v>
      </c>
      <c r="T797" s="196">
        <f ca="1">IF($L797=1,'Census Tract'!O793*'DAC Adjustment'!$O$5,'Census Tract'!O793)</f>
        <v>2.0461452542148453</v>
      </c>
      <c r="U797" s="196">
        <f ca="1">IF($L797=1,'Census Tract'!P793*'DAC Adjustment'!$O$5,'Census Tract'!P793)</f>
        <v>9.5461686951695679</v>
      </c>
      <c r="V797" s="196">
        <f ca="1">IF($L797=1,'Census Tract'!Q793*'DAC Adjustment'!$O$5,'Census Tract'!Q793)</f>
        <v>20.786714887798865</v>
      </c>
      <c r="W797" s="196">
        <f ca="1">IF($L797=1,'Census Tract'!R793*'DAC Adjustment'!$O$5,'Census Tract'!R793)</f>
        <v>0.26735804951912467</v>
      </c>
      <c r="X797" s="196">
        <f ca="1">IF($L797=1,'Census Tract'!S793*'DAC Adjustment'!$O$5,'Census Tract'!S793)</f>
        <v>1.3850299049169741</v>
      </c>
      <c r="Y797" s="196">
        <f ca="1">IF($L797=1,'Census Tract'!T793*'DAC Adjustment'!$O$5,'Census Tract'!T793)</f>
        <v>6.3821771753245207</v>
      </c>
      <c r="Z797" s="197">
        <f ca="1">IF($L797=1,'Census Tract'!U793*'DAC Adjustment'!$O$5,'Census Tract'!U793)</f>
        <v>13.871121247532811</v>
      </c>
    </row>
    <row r="798" spans="1:26" x14ac:dyDescent="0.25">
      <c r="A798" s="193">
        <v>67</v>
      </c>
      <c r="B798" s="53" t="s">
        <v>60</v>
      </c>
      <c r="C798" s="173">
        <v>41067031611</v>
      </c>
      <c r="D798" s="53">
        <v>7354</v>
      </c>
      <c r="E798" s="173">
        <f t="shared" si="49"/>
        <v>589481</v>
      </c>
      <c r="F798" s="53">
        <v>492400</v>
      </c>
      <c r="G798" s="53">
        <v>8962</v>
      </c>
      <c r="H798" s="53">
        <v>773</v>
      </c>
      <c r="I798" s="53">
        <v>88664</v>
      </c>
      <c r="J798" s="194">
        <f t="shared" si="50"/>
        <v>0</v>
      </c>
      <c r="K798" s="172">
        <f>VLOOKUP($C798,'DAC Definition'!$A$6:$D$834,MATCH('DAC Definition'!$A$3,'DAC Definition'!$A$6:$D$6,0),FALSE)</f>
        <v>0</v>
      </c>
      <c r="L798" s="172">
        <f t="shared" si="51"/>
        <v>0</v>
      </c>
      <c r="M798" s="173">
        <f>'Census Tract'!G794</f>
        <v>4449</v>
      </c>
      <c r="N798" s="195">
        <f t="shared" si="48"/>
        <v>80.97469130787978</v>
      </c>
      <c r="O798" s="196">
        <f ca="1">IF($L798=1,'Census Tract'!J794*'DAC Adjustment'!$O$5,'Census Tract'!J794)</f>
        <v>4.386902928546407</v>
      </c>
      <c r="P798" s="196">
        <f ca="1">IF($L798=1,'Census Tract'!K794*'DAC Adjustment'!$O$5,'Census Tract'!K794)</f>
        <v>21.801022697959109</v>
      </c>
      <c r="Q798" s="196">
        <f ca="1">IF($L798=1,'Census Tract'!L794*'DAC Adjustment'!$O$5,'Census Tract'!L794)</f>
        <v>100.31488347974995</v>
      </c>
      <c r="R798" s="196">
        <f ca="1">IF($L798=1,'Census Tract'!M794*'DAC Adjustment'!$O$5,'Census Tract'!M794)</f>
        <v>217.87690534086522</v>
      </c>
      <c r="S798" s="196">
        <f ca="1">IF($L798=1,'Census Tract'!N794*'DAC Adjustment'!$O$5,'Census Tract'!N794)</f>
        <v>1.1132342670504971</v>
      </c>
      <c r="T798" s="196">
        <f ca="1">IF($L798=1,'Census Tract'!O794*'DAC Adjustment'!$O$5,'Census Tract'!O794)</f>
        <v>5.2974205982285394</v>
      </c>
      <c r="U798" s="196">
        <f ca="1">IF($L798=1,'Census Tract'!P794*'DAC Adjustment'!$O$5,'Census Tract'!P794)</f>
        <v>24.160425207648771</v>
      </c>
      <c r="V798" s="196">
        <f ca="1">IF($L798=1,'Census Tract'!Q794*'DAC Adjustment'!$O$5,'Census Tract'!Q794)</f>
        <v>52.404387097140983</v>
      </c>
      <c r="W798" s="196">
        <f ca="1">IF($L798=1,'Census Tract'!R794*'DAC Adjustment'!$O$5,'Census Tract'!R794)</f>
        <v>0.46347658183795709</v>
      </c>
      <c r="X798" s="196">
        <f ca="1">IF($L798=1,'Census Tract'!S794*'DAC Adjustment'!$O$5,'Census Tract'!S794)</f>
        <v>2.2015764799192787</v>
      </c>
      <c r="Y798" s="196">
        <f ca="1">IF($L798=1,'Census Tract'!T794*'DAC Adjustment'!$O$5,'Census Tract'!T794)</f>
        <v>9.6598931022775751</v>
      </c>
      <c r="Z798" s="197">
        <f ca="1">IF($L798=1,'Census Tract'!U794*'DAC Adjustment'!$O$5,'Census Tract'!U794)</f>
        <v>20.75238161280571</v>
      </c>
    </row>
    <row r="799" spans="1:26" x14ac:dyDescent="0.25">
      <c r="A799" s="193">
        <v>67</v>
      </c>
      <c r="B799" s="53" t="s">
        <v>60</v>
      </c>
      <c r="C799" s="173">
        <v>41067031609</v>
      </c>
      <c r="D799" s="53">
        <v>13674</v>
      </c>
      <c r="E799" s="173">
        <f t="shared" si="49"/>
        <v>589481</v>
      </c>
      <c r="F799" s="53">
        <v>492400</v>
      </c>
      <c r="G799" s="53">
        <v>8962</v>
      </c>
      <c r="H799" s="53">
        <v>773</v>
      </c>
      <c r="I799" s="53">
        <v>69752</v>
      </c>
      <c r="J799" s="194">
        <f t="shared" si="50"/>
        <v>0</v>
      </c>
      <c r="K799" s="172">
        <f>VLOOKUP($C799,'DAC Definition'!$A$6:$D$834,MATCH('DAC Definition'!$A$3,'DAC Definition'!$A$6:$D$6,0),FALSE)</f>
        <v>0</v>
      </c>
      <c r="L799" s="172">
        <f t="shared" si="51"/>
        <v>0</v>
      </c>
      <c r="M799" s="173">
        <f>'Census Tract'!G795</f>
        <v>8075</v>
      </c>
      <c r="N799" s="195">
        <f t="shared" si="48"/>
        <v>146.97024776604385</v>
      </c>
      <c r="O799" s="196">
        <f ca="1">IF($L799=1,'Census Tract'!J795*'DAC Adjustment'!$O$5,'Census Tract'!J795)</f>
        <v>5.3013418266657837</v>
      </c>
      <c r="P799" s="196">
        <f ca="1">IF($L799=1,'Census Tract'!K795*'DAC Adjustment'!$O$5,'Census Tract'!K795)</f>
        <v>26.345391127921818</v>
      </c>
      <c r="Q799" s="196">
        <f ca="1">IF($L799=1,'Census Tract'!L795*'DAC Adjustment'!$O$5,'Census Tract'!L795)</f>
        <v>121.22526900874806</v>
      </c>
      <c r="R799" s="196">
        <f ca="1">IF($L799=1,'Census Tract'!M795*'DAC Adjustment'!$O$5,'Census Tract'!M795)</f>
        <v>263.29279907972591</v>
      </c>
      <c r="S799" s="196">
        <f ca="1">IF($L799=1,'Census Tract'!N795*'DAC Adjustment'!$O$5,'Census Tract'!N795)</f>
        <v>2.0205364590768187</v>
      </c>
      <c r="T799" s="196">
        <f ca="1">IF($L799=1,'Census Tract'!O795*'DAC Adjustment'!$O$5,'Census Tract'!O795)</f>
        <v>9.6148957812307181</v>
      </c>
      <c r="U799" s="196">
        <f ca="1">IF($L799=1,'Census Tract'!P795*'DAC Adjustment'!$O$5,'Census Tract'!P795)</f>
        <v>43.851524736292177</v>
      </c>
      <c r="V799" s="196">
        <f ca="1">IF($L799=1,'Census Tract'!Q795*'DAC Adjustment'!$O$5,'Census Tract'!Q795)</f>
        <v>95.114728210702083</v>
      </c>
      <c r="W799" s="196">
        <f ca="1">IF($L799=1,'Census Tract'!R795*'DAC Adjustment'!$O$5,'Census Tract'!R795)</f>
        <v>0.84121676744021234</v>
      </c>
      <c r="X799" s="196">
        <f ca="1">IF($L799=1,'Census Tract'!S795*'DAC Adjustment'!$O$5,'Census Tract'!S795)</f>
        <v>3.9958934761402967</v>
      </c>
      <c r="Y799" s="196">
        <f ca="1">IF($L799=1,'Census Tract'!T795*'DAC Adjustment'!$O$5,'Census Tract'!T795)</f>
        <v>17.532847111910865</v>
      </c>
      <c r="Z799" s="197">
        <f ca="1">IF($L799=1,'Census Tract'!U795*'DAC Adjustment'!$O$5,'Census Tract'!U795)</f>
        <v>37.665875820050829</v>
      </c>
    </row>
    <row r="800" spans="1:26" x14ac:dyDescent="0.25">
      <c r="A800" s="193">
        <v>67</v>
      </c>
      <c r="B800" s="53" t="s">
        <v>60</v>
      </c>
      <c r="C800" s="173">
        <v>41067033302</v>
      </c>
      <c r="D800" s="53">
        <v>6083</v>
      </c>
      <c r="E800" s="173">
        <f t="shared" si="49"/>
        <v>589481</v>
      </c>
      <c r="F800" s="53">
        <v>492400</v>
      </c>
      <c r="G800" s="53">
        <v>8962</v>
      </c>
      <c r="H800" s="53">
        <v>773</v>
      </c>
      <c r="I800" s="53">
        <v>115833</v>
      </c>
      <c r="J800" s="194">
        <f t="shared" si="50"/>
        <v>0</v>
      </c>
      <c r="K800" s="172">
        <f>VLOOKUP($C800,'DAC Definition'!$A$6:$D$834,MATCH('DAC Definition'!$A$3,'DAC Definition'!$A$6:$D$6,0),FALSE)</f>
        <v>0</v>
      </c>
      <c r="L800" s="172">
        <f t="shared" si="51"/>
        <v>0</v>
      </c>
      <c r="M800" s="173">
        <f>'Census Tract'!G796</f>
        <v>4780</v>
      </c>
      <c r="N800" s="195">
        <f t="shared" si="48"/>
        <v>86.999106417546713</v>
      </c>
      <c r="O800" s="196">
        <f ca="1">IF($L800=1,'Census Tract'!J796*'DAC Adjustment'!$O$5,'Census Tract'!J796)</f>
        <v>1.0371774683048651</v>
      </c>
      <c r="P800" s="196">
        <f ca="1">IF($L800=1,'Census Tract'!K796*'DAC Adjustment'!$O$5,'Census Tract'!K796)</f>
        <v>5.2319124034796598</v>
      </c>
      <c r="Q800" s="196">
        <f ca="1">IF($L800=1,'Census Tract'!L796*'DAC Adjustment'!$O$5,'Census Tract'!L796)</f>
        <v>24.242379581719575</v>
      </c>
      <c r="R800" s="196">
        <f ca="1">IF($L800=1,'Census Tract'!M796*'DAC Adjustment'!$O$5,'Census Tract'!M796)</f>
        <v>52.734862139604232</v>
      </c>
      <c r="S800" s="196">
        <f ca="1">IF($L800=1,'Census Tract'!N796*'DAC Adjustment'!$O$5,'Census Tract'!N796)</f>
        <v>1.5857955366140524</v>
      </c>
      <c r="T800" s="196">
        <f ca="1">IF($L800=1,'Census Tract'!O796*'DAC Adjustment'!$O$5,'Census Tract'!O796)</f>
        <v>8.2886223009720013</v>
      </c>
      <c r="U800" s="196">
        <f ca="1">IF($L800=1,'Census Tract'!P796*'DAC Adjustment'!$O$5,'Census Tract'!P796)</f>
        <v>38.670073188907232</v>
      </c>
      <c r="V800" s="196">
        <f ca="1">IF($L800=1,'Census Tract'!Q796*'DAC Adjustment'!$O$5,'Census Tract'!Q796)</f>
        <v>84.203811155659807</v>
      </c>
      <c r="W800" s="196">
        <f ca="1">IF($L800=1,'Census Tract'!R796*'DAC Adjustment'!$O$5,'Census Tract'!R796)</f>
        <v>1.0830266751706916</v>
      </c>
      <c r="X800" s="196">
        <f ca="1">IF($L800=1,'Census Tract'!S796*'DAC Adjustment'!$O$5,'Census Tract'!S796)</f>
        <v>5.6105448690704538</v>
      </c>
      <c r="Y800" s="196">
        <f ca="1">IF($L800=1,'Census Tract'!T796*'DAC Adjustment'!$O$5,'Census Tract'!T796)</f>
        <v>25.853226184789161</v>
      </c>
      <c r="Z800" s="197">
        <f ca="1">IF($L800=1,'Census Tract'!U796*'DAC Adjustment'!$O$5,'Census Tract'!U796)</f>
        <v>56.189796240005798</v>
      </c>
    </row>
    <row r="801" spans="1:26" x14ac:dyDescent="0.25">
      <c r="A801" s="193">
        <v>67</v>
      </c>
      <c r="B801" s="53" t="s">
        <v>60</v>
      </c>
      <c r="C801" s="173">
        <v>41067032610</v>
      </c>
      <c r="D801" s="53">
        <v>3163</v>
      </c>
      <c r="E801" s="173">
        <f t="shared" si="49"/>
        <v>589481</v>
      </c>
      <c r="F801" s="53">
        <v>492400</v>
      </c>
      <c r="G801" s="53">
        <v>8962</v>
      </c>
      <c r="H801" s="53">
        <v>773</v>
      </c>
      <c r="I801" s="53">
        <v>83333</v>
      </c>
      <c r="J801" s="194">
        <f t="shared" si="50"/>
        <v>0</v>
      </c>
      <c r="K801" s="172">
        <f>VLOOKUP($C801,'DAC Definition'!$A$6:$D$834,MATCH('DAC Definition'!$A$3,'DAC Definition'!$A$6:$D$6,0),FALSE)</f>
        <v>0</v>
      </c>
      <c r="L801" s="172">
        <f t="shared" si="51"/>
        <v>0</v>
      </c>
      <c r="M801" s="173">
        <f>'Census Tract'!G797</f>
        <v>1943</v>
      </c>
      <c r="N801" s="195">
        <f t="shared" si="48"/>
        <v>35.363862713241268</v>
      </c>
      <c r="O801" s="196">
        <f ca="1">IF($L801=1,'Census Tract'!J797*'DAC Adjustment'!$O$5,'Census Tract'!J797)</f>
        <v>3.2791598602878858</v>
      </c>
      <c r="P801" s="196">
        <f ca="1">IF($L801=1,'Census Tract'!K797*'DAC Adjustment'!$O$5,'Census Tract'!K797)</f>
        <v>16.296015596602313</v>
      </c>
      <c r="Q801" s="196">
        <f ca="1">IF($L801=1,'Census Tract'!L797*'DAC Adjustment'!$O$5,'Census Tract'!L797)</f>
        <v>74.984230254041407</v>
      </c>
      <c r="R801" s="196">
        <f ca="1">IF($L801=1,'Census Tract'!M797*'DAC Adjustment'!$O$5,'Census Tract'!M797)</f>
        <v>162.86049956301204</v>
      </c>
      <c r="S801" s="196">
        <f ca="1">IF($L801=1,'Census Tract'!N797*'DAC Adjustment'!$O$5,'Census Tract'!N797)</f>
        <v>0.48617985634504751</v>
      </c>
      <c r="T801" s="196">
        <f ca="1">IF($L801=1,'Census Tract'!O797*'DAC Adjustment'!$O$5,'Census Tract'!O797)</f>
        <v>2.3135284833351437</v>
      </c>
      <c r="U801" s="196">
        <f ca="1">IF($L801=1,'Census Tract'!P797*'DAC Adjustment'!$O$5,'Census Tract'!P797)</f>
        <v>10.55151858360566</v>
      </c>
      <c r="V801" s="196">
        <f ca="1">IF($L801=1,'Census Tract'!Q797*'DAC Adjustment'!$O$5,'Census Tract'!Q797)</f>
        <v>22.886429339120017</v>
      </c>
      <c r="W801" s="196">
        <f ca="1">IF($L801=1,'Census Tract'!R797*'DAC Adjustment'!$O$5,'Census Tract'!R797)</f>
        <v>0.20241290144103188</v>
      </c>
      <c r="X801" s="196">
        <f ca="1">IF($L801=1,'Census Tract'!S797*'DAC Adjustment'!$O$5,'Census Tract'!S797)</f>
        <v>0.9614886717201977</v>
      </c>
      <c r="Y801" s="196">
        <f ca="1">IF($L801=1,'Census Tract'!T797*'DAC Adjustment'!$O$5,'Census Tract'!T797)</f>
        <v>4.2187395589402863</v>
      </c>
      <c r="Z801" s="197">
        <f ca="1">IF($L801=1,'Census Tract'!U797*'DAC Adjustment'!$O$5,'Census Tract'!U797)</f>
        <v>9.0631327205397856</v>
      </c>
    </row>
    <row r="802" spans="1:26" x14ac:dyDescent="0.25">
      <c r="A802" s="193">
        <v>67</v>
      </c>
      <c r="B802" s="53" t="s">
        <v>60</v>
      </c>
      <c r="C802" s="173">
        <v>41067032608</v>
      </c>
      <c r="D802" s="53">
        <v>2397</v>
      </c>
      <c r="E802" s="173">
        <f t="shared" si="49"/>
        <v>589481</v>
      </c>
      <c r="F802" s="53">
        <v>492400</v>
      </c>
      <c r="G802" s="53">
        <v>8962</v>
      </c>
      <c r="H802" s="53">
        <v>773</v>
      </c>
      <c r="I802" s="53">
        <v>101591</v>
      </c>
      <c r="J802" s="194">
        <f t="shared" si="50"/>
        <v>0</v>
      </c>
      <c r="K802" s="172">
        <f>VLOOKUP($C802,'DAC Definition'!$A$6:$D$834,MATCH('DAC Definition'!$A$3,'DAC Definition'!$A$6:$D$6,0),FALSE)</f>
        <v>0</v>
      </c>
      <c r="L802" s="172">
        <f t="shared" si="51"/>
        <v>0</v>
      </c>
      <c r="M802" s="173">
        <f>'Census Tract'!G798</f>
        <v>1701</v>
      </c>
      <c r="N802" s="195">
        <f t="shared" si="48"/>
        <v>30.959305442729487</v>
      </c>
      <c r="O802" s="196">
        <f ca="1">IF($L802=1,'Census Tract'!J798*'DAC Adjustment'!$O$5,'Census Tract'!J798)</f>
        <v>4.8711649299053548</v>
      </c>
      <c r="P802" s="196">
        <f ca="1">IF($L802=1,'Census Tract'!K798*'DAC Adjustment'!$O$5,'Census Tract'!K798)</f>
        <v>24.207596778886789</v>
      </c>
      <c r="Q802" s="196">
        <f ca="1">IF($L802=1,'Census Tract'!L798*'DAC Adjustment'!$O$5,'Census Tract'!L798)</f>
        <v>111.38845566295979</v>
      </c>
      <c r="R802" s="196">
        <f ca="1">IF($L802=1,'Census Tract'!M798*'DAC Adjustment'!$O$5,'Census Tract'!M798)</f>
        <v>241.92792902404062</v>
      </c>
      <c r="S802" s="196">
        <f ca="1">IF($L802=1,'Census Tract'!N798*'DAC Adjustment'!$O$5,'Census Tract'!N798)</f>
        <v>0.42562631788107347</v>
      </c>
      <c r="T802" s="196">
        <f ca="1">IF($L802=1,'Census Tract'!O798*'DAC Adjustment'!$O$5,'Census Tract'!O798)</f>
        <v>2.025379284690211</v>
      </c>
      <c r="U802" s="196">
        <f ca="1">IF($L802=1,'Census Tract'!P798*'DAC Adjustment'!$O$5,'Census Tract'!P798)</f>
        <v>9.2373304738616699</v>
      </c>
      <c r="V802" s="196">
        <f ca="1">IF($L802=1,'Census Tract'!Q798*'DAC Adjustment'!$O$5,'Census Tract'!Q798)</f>
        <v>20.035932221226531</v>
      </c>
      <c r="W802" s="196">
        <f ca="1">IF($L802=1,'Census Tract'!R798*'DAC Adjustment'!$O$5,'Census Tract'!R798)</f>
        <v>0.17720244228059456</v>
      </c>
      <c r="X802" s="196">
        <f ca="1">IF($L802=1,'Census Tract'!S798*'DAC Adjustment'!$O$5,'Census Tract'!S798)</f>
        <v>0.84173557930831511</v>
      </c>
      <c r="Y802" s="196">
        <f ca="1">IF($L802=1,'Census Tract'!T798*'DAC Adjustment'!$O$5,'Census Tract'!T798)</f>
        <v>3.6932969581870441</v>
      </c>
      <c r="Z802" s="197">
        <f ca="1">IF($L802=1,'Census Tract'!U798*'DAC Adjustment'!$O$5,'Census Tract'!U798)</f>
        <v>7.9343225721246391</v>
      </c>
    </row>
    <row r="803" spans="1:26" x14ac:dyDescent="0.25">
      <c r="A803" s="193">
        <v>67</v>
      </c>
      <c r="B803" s="53" t="s">
        <v>60</v>
      </c>
      <c r="C803" s="173">
        <v>41067031805</v>
      </c>
      <c r="D803" s="53">
        <v>7492</v>
      </c>
      <c r="E803" s="173">
        <f t="shared" si="49"/>
        <v>589481</v>
      </c>
      <c r="F803" s="53">
        <v>492400</v>
      </c>
      <c r="G803" s="53">
        <v>8962</v>
      </c>
      <c r="H803" s="53">
        <v>773</v>
      </c>
      <c r="I803" s="53">
        <v>106733</v>
      </c>
      <c r="J803" s="194">
        <f t="shared" si="50"/>
        <v>0</v>
      </c>
      <c r="K803" s="172">
        <f>VLOOKUP($C803,'DAC Definition'!$A$6:$D$834,MATCH('DAC Definition'!$A$3,'DAC Definition'!$A$6:$D$6,0),FALSE)</f>
        <v>0</v>
      </c>
      <c r="L803" s="172">
        <f t="shared" si="51"/>
        <v>0</v>
      </c>
      <c r="M803" s="173">
        <f>'Census Tract'!G799</f>
        <v>5409</v>
      </c>
      <c r="N803" s="195">
        <f t="shared" si="48"/>
        <v>98.447315190901705</v>
      </c>
      <c r="O803" s="196">
        <f ca="1">IF($L803=1,'Census Tract'!J799*'DAC Adjustment'!$O$5,'Census Tract'!J799)</f>
        <v>0.26291370290945937</v>
      </c>
      <c r="P803" s="196">
        <f ca="1">IF($L803=1,'Census Tract'!K799*'DAC Adjustment'!$O$5,'Census Tract'!K799)</f>
        <v>1.3065681411448098</v>
      </c>
      <c r="Q803" s="196">
        <f ca="1">IF($L803=1,'Census Tract'!L799*'DAC Adjustment'!$O$5,'Census Tract'!L799)</f>
        <v>6.0120221263548776</v>
      </c>
      <c r="R803" s="196">
        <f ca="1">IF($L803=1,'Census Tract'!M799*'DAC Adjustment'!$O$5,'Census Tract'!M799)</f>
        <v>13.057691244743635</v>
      </c>
      <c r="S803" s="196">
        <f ca="1">IF($L803=1,'Census Tract'!N799*'DAC Adjustment'!$O$5,'Census Tract'!N799)</f>
        <v>1.3534466510398155</v>
      </c>
      <c r="T803" s="196">
        <f ca="1">IF($L803=1,'Census Tract'!O799*'DAC Adjustment'!$O$5,'Census Tract'!O799)</f>
        <v>6.4404917994646373</v>
      </c>
      <c r="U803" s="196">
        <f ca="1">IF($L803=1,'Census Tract'!P799*'DAC Adjustment'!$O$5,'Census Tract'!P799)</f>
        <v>29.373733411591868</v>
      </c>
      <c r="V803" s="196">
        <f ca="1">IF($L803=1,'Census Tract'!Q799*'DAC Adjustment'!$O$5,'Census Tract'!Q799)</f>
        <v>63.712144259032506</v>
      </c>
      <c r="W803" s="196">
        <f ca="1">IF($L803=1,'Census Tract'!R799*'DAC Adjustment'!$O$5,'Census Tract'!R799)</f>
        <v>0.56348501487109692</v>
      </c>
      <c r="X803" s="196">
        <f ca="1">IF($L803=1,'Census Tract'!S799*'DAC Adjustment'!$O$5,'Census Tract'!S799)</f>
        <v>2.6766300696523668</v>
      </c>
      <c r="Y803" s="196">
        <f ca="1">IF($L803=1,'Census Tract'!T799*'DAC Adjustment'!$O$5,'Census Tract'!T799)</f>
        <v>11.744293501959859</v>
      </c>
      <c r="Z803" s="197">
        <f ca="1">IF($L803=1,'Census Tract'!U799*'DAC Adjustment'!$O$5,'Census Tract'!U799)</f>
        <v>25.230306168502157</v>
      </c>
    </row>
    <row r="804" spans="1:26" x14ac:dyDescent="0.25">
      <c r="A804" s="193">
        <v>67</v>
      </c>
      <c r="B804" s="53" t="s">
        <v>60</v>
      </c>
      <c r="C804" s="173">
        <v>41067031511</v>
      </c>
      <c r="D804" s="53">
        <v>3211</v>
      </c>
      <c r="E804" s="173">
        <f t="shared" si="49"/>
        <v>589481</v>
      </c>
      <c r="F804" s="53">
        <v>492400</v>
      </c>
      <c r="G804" s="53">
        <v>8962</v>
      </c>
      <c r="H804" s="53">
        <v>773</v>
      </c>
      <c r="I804" s="53">
        <v>109444</v>
      </c>
      <c r="J804" s="194">
        <f t="shared" si="50"/>
        <v>0</v>
      </c>
      <c r="K804" s="172">
        <f>VLOOKUP($C804,'DAC Definition'!$A$6:$D$834,MATCH('DAC Definition'!$A$3,'DAC Definition'!$A$6:$D$6,0),FALSE)</f>
        <v>0</v>
      </c>
      <c r="L804" s="172">
        <f t="shared" si="51"/>
        <v>0</v>
      </c>
      <c r="M804" s="173">
        <f>'Census Tract'!G800</f>
        <v>2357</v>
      </c>
      <c r="N804" s="195">
        <f t="shared" si="48"/>
        <v>42.898931762794476</v>
      </c>
      <c r="O804" s="196">
        <f ca="1">IF($L804=1,'Census Tract'!J800*'DAC Adjustment'!$O$5,'Census Tract'!J800)</f>
        <v>0.21934514642732039</v>
      </c>
      <c r="P804" s="196">
        <f ca="1">IF($L804=1,'Census Tract'!K800*'DAC Adjustment'!$O$5,'Census Tract'!K800)</f>
        <v>1.0900511348979556</v>
      </c>
      <c r="Q804" s="196">
        <f ca="1">IF($L804=1,'Census Tract'!L800*'DAC Adjustment'!$O$5,'Census Tract'!L800)</f>
        <v>5.0157441739874979</v>
      </c>
      <c r="R804" s="196">
        <f ca="1">IF($L804=1,'Census Tract'!M800*'DAC Adjustment'!$O$5,'Census Tract'!M800)</f>
        <v>10.893845267043261</v>
      </c>
      <c r="S804" s="196">
        <f ca="1">IF($L804=1,'Census Tract'!N800*'DAC Adjustment'!$O$5,'Census Tract'!N800)</f>
        <v>0.58977144694044104</v>
      </c>
      <c r="T804" s="196">
        <f ca="1">IF($L804=1,'Census Tract'!O800*'DAC Adjustment'!$O$5,'Census Tract'!O800)</f>
        <v>2.8064779388682108</v>
      </c>
      <c r="U804" s="196">
        <f ca="1">IF($L804=1,'Census Tract'!P800*'DAC Adjustment'!$O$5,'Census Tract'!P800)</f>
        <v>12.799757746556118</v>
      </c>
      <c r="V804" s="196">
        <f ca="1">IF($L804=1,'Census Tract'!Q800*'DAC Adjustment'!$O$5,'Census Tract'!Q800)</f>
        <v>27.762899615185731</v>
      </c>
      <c r="W804" s="196">
        <f ca="1">IF($L804=1,'Census Tract'!R800*'DAC Adjustment'!$O$5,'Census Tract'!R800)</f>
        <v>0.2455415381865734</v>
      </c>
      <c r="X804" s="196">
        <f ca="1">IF($L804=1,'Census Tract'!S800*'DAC Adjustment'!$O$5,'Census Tract'!S800)</f>
        <v>1.1663555322925918</v>
      </c>
      <c r="Y804" s="196">
        <f ca="1">IF($L804=1,'Census Tract'!T800*'DAC Adjustment'!$O$5,'Census Tract'!T800)</f>
        <v>5.1176372313032701</v>
      </c>
      <c r="Z804" s="197">
        <f ca="1">IF($L804=1,'Census Tract'!U800*'DAC Adjustment'!$O$5,'Census Tract'!U800)</f>
        <v>10.994237685183876</v>
      </c>
    </row>
    <row r="805" spans="1:26" x14ac:dyDescent="0.25">
      <c r="A805" s="193">
        <v>67</v>
      </c>
      <c r="B805" s="53" t="s">
        <v>60</v>
      </c>
      <c r="C805" s="173">
        <v>41067031512</v>
      </c>
      <c r="D805" s="53">
        <v>8484</v>
      </c>
      <c r="E805" s="173">
        <f t="shared" si="49"/>
        <v>589481</v>
      </c>
      <c r="F805" s="53">
        <v>492400</v>
      </c>
      <c r="G805" s="53">
        <v>8962</v>
      </c>
      <c r="H805" s="53">
        <v>773</v>
      </c>
      <c r="I805" s="53">
        <v>104745</v>
      </c>
      <c r="J805" s="194">
        <f t="shared" si="50"/>
        <v>0</v>
      </c>
      <c r="K805" s="172">
        <f>VLOOKUP($C805,'DAC Definition'!$A$6:$D$834,MATCH('DAC Definition'!$A$3,'DAC Definition'!$A$6:$D$6,0),FALSE)</f>
        <v>0</v>
      </c>
      <c r="L805" s="172">
        <f t="shared" si="51"/>
        <v>0</v>
      </c>
      <c r="M805" s="173">
        <f>'Census Tract'!G801</f>
        <v>5153</v>
      </c>
      <c r="N805" s="195">
        <f t="shared" si="48"/>
        <v>93.787948822095856</v>
      </c>
      <c r="O805" s="196">
        <f ca="1">IF($L805=1,'Census Tract'!J801*'DAC Adjustment'!$O$5,'Census Tract'!J801)</f>
        <v>0.16576082983434484</v>
      </c>
      <c r="P805" s="196">
        <f ca="1">IF($L805=1,'Census Tract'!K801*'DAC Adjustment'!$O$5,'Census Tract'!K801)</f>
        <v>0.82376010422653723</v>
      </c>
      <c r="Q805" s="196">
        <f ca="1">IF($L805=1,'Census Tract'!L801*'DAC Adjustment'!$O$5,'Census Tract'!L801)</f>
        <v>3.7904368072827896</v>
      </c>
      <c r="R805" s="196">
        <f ca="1">IF($L805=1,'Census Tract'!M801*'DAC Adjustment'!$O$5,'Census Tract'!M801)</f>
        <v>8.2325634324002728</v>
      </c>
      <c r="S805" s="196">
        <f ca="1">IF($L805=1,'Census Tract'!N801*'DAC Adjustment'!$O$5,'Census Tract'!N801)</f>
        <v>1.2893900153093307</v>
      </c>
      <c r="T805" s="196">
        <f ca="1">IF($L805=1,'Census Tract'!O801*'DAC Adjustment'!$O$5,'Census Tract'!O801)</f>
        <v>6.1356728124683455</v>
      </c>
      <c r="U805" s="196">
        <f ca="1">IF($L805=1,'Census Tract'!P801*'DAC Adjustment'!$O$5,'Census Tract'!P801)</f>
        <v>27.98351789054038</v>
      </c>
      <c r="V805" s="196">
        <f ca="1">IF($L805=1,'Census Tract'!Q801*'DAC Adjustment'!$O$5,'Census Tract'!Q801)</f>
        <v>60.696742349194771</v>
      </c>
      <c r="W805" s="196">
        <f ca="1">IF($L805=1,'Census Tract'!R801*'DAC Adjustment'!$O$5,'Census Tract'!R801)</f>
        <v>0.53681609939559305</v>
      </c>
      <c r="X805" s="196">
        <f ca="1">IF($L805=1,'Census Tract'!S801*'DAC Adjustment'!$O$5,'Census Tract'!S801)</f>
        <v>2.5499491123902103</v>
      </c>
      <c r="Y805" s="196">
        <f ca="1">IF($L805=1,'Census Tract'!T801*'DAC Adjustment'!$O$5,'Census Tract'!T801)</f>
        <v>11.188453395377918</v>
      </c>
      <c r="Z805" s="197">
        <f ca="1">IF($L805=1,'Census Tract'!U801*'DAC Adjustment'!$O$5,'Census Tract'!U801)</f>
        <v>24.036192953649774</v>
      </c>
    </row>
    <row r="806" spans="1:26" x14ac:dyDescent="0.25">
      <c r="A806" s="193">
        <v>67</v>
      </c>
      <c r="B806" s="53" t="s">
        <v>60</v>
      </c>
      <c r="C806" s="173">
        <v>41067030300</v>
      </c>
      <c r="D806" s="53">
        <v>4589</v>
      </c>
      <c r="E806" s="173">
        <f t="shared" si="49"/>
        <v>589481</v>
      </c>
      <c r="F806" s="53">
        <v>492400</v>
      </c>
      <c r="G806" s="53">
        <v>8962</v>
      </c>
      <c r="H806" s="53">
        <v>773</v>
      </c>
      <c r="I806" s="53">
        <v>114960</v>
      </c>
      <c r="J806" s="194">
        <f t="shared" si="50"/>
        <v>0</v>
      </c>
      <c r="K806" s="172">
        <f>VLOOKUP($C806,'DAC Definition'!$A$6:$D$834,MATCH('DAC Definition'!$A$3,'DAC Definition'!$A$6:$D$6,0),FALSE)</f>
        <v>0</v>
      </c>
      <c r="L806" s="172">
        <f t="shared" si="51"/>
        <v>0</v>
      </c>
      <c r="M806" s="173">
        <f>'Census Tract'!G802</f>
        <v>3551</v>
      </c>
      <c r="N806" s="195">
        <f t="shared" si="48"/>
        <v>64.630507717303004</v>
      </c>
      <c r="O806" s="196">
        <f ca="1">IF($L806=1,'Census Tract'!J802*'DAC Adjustment'!$O$5,'Census Tract'!J802)</f>
        <v>0.58341802645622887</v>
      </c>
      <c r="P806" s="196">
        <f ca="1">IF($L806=1,'Census Tract'!K802*'DAC Adjustment'!$O$5,'Census Tract'!K802)</f>
        <v>2.8993369227308632</v>
      </c>
      <c r="Q806" s="196">
        <f ca="1">IF($L806=1,'Census Tract'!L802*'DAC Adjustment'!$O$5,'Census Tract'!L802)</f>
        <v>13.340963385149394</v>
      </c>
      <c r="R806" s="196">
        <f ca="1">IF($L806=1,'Census Tract'!M802*'DAC Adjustment'!$O$5,'Census Tract'!M802)</f>
        <v>28.975638666907301</v>
      </c>
      <c r="S806" s="196">
        <f ca="1">IF($L806=1,'Census Tract'!N802*'DAC Adjustment'!$O$5,'Census Tract'!N802)</f>
        <v>0.88853559952715555</v>
      </c>
      <c r="T806" s="196">
        <f ca="1">IF($L806=1,'Census Tract'!O802*'DAC Adjustment'!$O$5,'Census Tract'!O802)</f>
        <v>4.2281727454056064</v>
      </c>
      <c r="U806" s="196">
        <f ca="1">IF($L806=1,'Census Tract'!P802*'DAC Adjustment'!$O$5,'Census Tract'!P802)</f>
        <v>19.283809825210337</v>
      </c>
      <c r="V806" s="196">
        <f ca="1">IF($L806=1,'Census Tract'!Q802*'DAC Adjustment'!$O$5,'Census Tract'!Q802)</f>
        <v>41.826922585288294</v>
      </c>
      <c r="W806" s="196">
        <f ca="1">IF($L806=1,'Census Tract'!R802*'DAC Adjustment'!$O$5,'Census Tract'!R802)</f>
        <v>0.36992702677154093</v>
      </c>
      <c r="X806" s="196">
        <f ca="1">IF($L806=1,'Census Tract'!S802*'DAC Adjustment'!$O$5,'Census Tract'!S802)</f>
        <v>1.7572034345231196</v>
      </c>
      <c r="Y806" s="196">
        <f ca="1">IF($L806=1,'Census Tract'!T802*'DAC Adjustment'!$O$5,'Census Tract'!T802)</f>
        <v>7.7101102284081078</v>
      </c>
      <c r="Z806" s="197">
        <f ca="1">IF($L806=1,'Census Tract'!U802*'DAC Adjustment'!$O$5,'Census Tract'!U802)</f>
        <v>16.563656351331328</v>
      </c>
    </row>
    <row r="807" spans="1:26" x14ac:dyDescent="0.25">
      <c r="A807" s="193">
        <v>67</v>
      </c>
      <c r="B807" s="53" t="s">
        <v>60</v>
      </c>
      <c r="C807" s="173">
        <v>41067031606</v>
      </c>
      <c r="D807" s="53">
        <v>7010</v>
      </c>
      <c r="E807" s="173">
        <f t="shared" si="49"/>
        <v>589481</v>
      </c>
      <c r="F807" s="53">
        <v>492400</v>
      </c>
      <c r="G807" s="53">
        <v>8962</v>
      </c>
      <c r="H807" s="53">
        <v>773</v>
      </c>
      <c r="I807" s="53">
        <v>76320</v>
      </c>
      <c r="J807" s="194">
        <f t="shared" si="50"/>
        <v>0</v>
      </c>
      <c r="K807" s="172">
        <f>VLOOKUP($C807,'DAC Definition'!$A$6:$D$834,MATCH('DAC Definition'!$A$3,'DAC Definition'!$A$6:$D$6,0),FALSE)</f>
        <v>0</v>
      </c>
      <c r="L807" s="172">
        <f t="shared" si="51"/>
        <v>0</v>
      </c>
      <c r="M807" s="173">
        <f>'Census Tract'!G803</f>
        <v>4338</v>
      </c>
      <c r="N807" s="195">
        <f t="shared" si="48"/>
        <v>78.954419171405362</v>
      </c>
      <c r="O807" s="196">
        <f ca="1">IF($L807=1,'Census Tract'!J803*'DAC Adjustment'!$O$5,'Census Tract'!J803)</f>
        <v>0.42867453274380418</v>
      </c>
      <c r="P807" s="196">
        <f ca="1">IF($L807=1,'Census Tract'!K803*'DAC Adjustment'!$O$5,'Census Tract'!K803)</f>
        <v>2.1303282453713468</v>
      </c>
      <c r="Q807" s="196">
        <f ca="1">IF($L807=1,'Census Tract'!L803*'DAC Adjustment'!$O$5,'Census Tract'!L803)</f>
        <v>9.8024589336376664</v>
      </c>
      <c r="R807" s="196">
        <f ca="1">IF($L807=1,'Census Tract'!M803*'DAC Adjustment'!$O$5,'Census Tract'!M803)</f>
        <v>21.290254677143906</v>
      </c>
      <c r="S807" s="196">
        <f ca="1">IF($L807=1,'Census Tract'!N803*'DAC Adjustment'!$O$5,'Census Tract'!N803)</f>
        <v>1.0854597101517323</v>
      </c>
      <c r="T807" s="196">
        <f ca="1">IF($L807=1,'Census Tract'!O803*'DAC Adjustment'!$O$5,'Census Tract'!O803)</f>
        <v>5.1652529905856168</v>
      </c>
      <c r="U807" s="196">
        <f ca="1">IF($L807=1,'Census Tract'!P803*'DAC Adjustment'!$O$5,'Census Tract'!P803)</f>
        <v>23.557636446567859</v>
      </c>
      <c r="V807" s="196">
        <f ca="1">IF($L807=1,'Census Tract'!Q803*'DAC Adjustment'!$O$5,'Census Tract'!Q803)</f>
        <v>51.096927675297287</v>
      </c>
      <c r="W807" s="196">
        <f ca="1">IF($L807=1,'Census Tract'!R803*'DAC Adjustment'!$O$5,'Census Tract'!R803)</f>
        <v>0.45191310676850044</v>
      </c>
      <c r="X807" s="196">
        <f ca="1">IF($L807=1,'Census Tract'!S803*'DAC Adjustment'!$O$5,'Census Tract'!S803)</f>
        <v>2.1466484086063908</v>
      </c>
      <c r="Y807" s="196">
        <f ca="1">IF($L807=1,'Census Tract'!T803*'DAC Adjustment'!$O$5,'Census Tract'!T803)</f>
        <v>9.4188843060643137</v>
      </c>
      <c r="Z807" s="197">
        <f ca="1">IF($L807=1,'Census Tract'!U803*'DAC Adjustment'!$O$5,'Census Tract'!U803)</f>
        <v>20.234621586053311</v>
      </c>
    </row>
    <row r="808" spans="1:26" x14ac:dyDescent="0.25">
      <c r="A808" s="193">
        <v>67</v>
      </c>
      <c r="B808" s="53" t="s">
        <v>60</v>
      </c>
      <c r="C808" s="173">
        <v>41067030803</v>
      </c>
      <c r="D808" s="53">
        <v>5385</v>
      </c>
      <c r="E808" s="173">
        <f t="shared" si="49"/>
        <v>589481</v>
      </c>
      <c r="F808" s="53">
        <v>492400</v>
      </c>
      <c r="G808" s="53">
        <v>8962</v>
      </c>
      <c r="H808" s="53">
        <v>773</v>
      </c>
      <c r="I808" s="53">
        <v>54229</v>
      </c>
      <c r="J808" s="194">
        <f t="shared" si="50"/>
        <v>0</v>
      </c>
      <c r="K808" s="172">
        <f>VLOOKUP($C808,'DAC Definition'!$A$6:$D$834,MATCH('DAC Definition'!$A$3,'DAC Definition'!$A$6:$D$6,0),FALSE)</f>
        <v>0</v>
      </c>
      <c r="L808" s="172">
        <f t="shared" si="51"/>
        <v>0</v>
      </c>
      <c r="M808" s="173">
        <f>'Census Tract'!G804</f>
        <v>3825</v>
      </c>
      <c r="N808" s="195">
        <f t="shared" si="48"/>
        <v>69.617485783915512</v>
      </c>
      <c r="O808" s="196">
        <f ca="1">IF($L808=1,'Census Tract'!J804*'DAC Adjustment'!$O$5,'Census Tract'!J804)</f>
        <v>0.46723520917052486</v>
      </c>
      <c r="P808" s="196">
        <f ca="1">IF($L808=1,'Census Tract'!K804*'DAC Adjustment'!$O$5,'Census Tract'!K804)</f>
        <v>2.3219582394059191</v>
      </c>
      <c r="Q808" s="196">
        <f ca="1">IF($L808=1,'Census Tract'!L804*'DAC Adjustment'!$O$5,'Census Tract'!L804)</f>
        <v>10.684222178836382</v>
      </c>
      <c r="R808" s="196">
        <f ca="1">IF($L808=1,'Census Tract'!M804*'DAC Adjustment'!$O$5,'Census Tract'!M804)</f>
        <v>23.205382726372971</v>
      </c>
      <c r="S808" s="196">
        <f ca="1">IF($L808=1,'Census Tract'!N804*'DAC Adjustment'!$O$5,'Census Tract'!N804)</f>
        <v>0.95709621745744022</v>
      </c>
      <c r="T808" s="196">
        <f ca="1">IF($L808=1,'Census Tract'!O804*'DAC Adjustment'!$O$5,'Census Tract'!O804)</f>
        <v>4.5544243174250765</v>
      </c>
      <c r="U808" s="196">
        <f ca="1">IF($L808=1,'Census Tract'!P804*'DAC Adjustment'!$O$5,'Census Tract'!P804)</f>
        <v>20.771774875085761</v>
      </c>
      <c r="V808" s="196">
        <f ca="1">IF($L808=1,'Census Tract'!Q804*'DAC Adjustment'!$O$5,'Census Tract'!Q804)</f>
        <v>45.054344941911502</v>
      </c>
      <c r="W808" s="196">
        <f ca="1">IF($L808=1,'Census Tract'!R804*'DAC Adjustment'!$O$5,'Census Tract'!R804)</f>
        <v>0.39847110036641625</v>
      </c>
      <c r="X808" s="196">
        <f ca="1">IF($L808=1,'Census Tract'!S804*'DAC Adjustment'!$O$5,'Census Tract'!S804)</f>
        <v>1.8927916465927717</v>
      </c>
      <c r="Y808" s="196">
        <f ca="1">IF($L808=1,'Census Tract'!T804*'DAC Adjustment'!$O$5,'Census Tract'!T804)</f>
        <v>8.305032842484092</v>
      </c>
      <c r="Z808" s="197">
        <f ca="1">IF($L808=1,'Census Tract'!U804*'DAC Adjustment'!$O$5,'Census Tract'!U804)</f>
        <v>17.841730651603022</v>
      </c>
    </row>
    <row r="809" spans="1:26" x14ac:dyDescent="0.25">
      <c r="A809" s="193">
        <v>67</v>
      </c>
      <c r="B809" s="53" t="s">
        <v>60</v>
      </c>
      <c r="C809" s="173">
        <v>41067033102</v>
      </c>
      <c r="D809" s="53">
        <v>4044</v>
      </c>
      <c r="E809" s="173">
        <f t="shared" si="49"/>
        <v>589481</v>
      </c>
      <c r="F809" s="53">
        <v>492400</v>
      </c>
      <c r="G809" s="53">
        <v>8962</v>
      </c>
      <c r="H809" s="53">
        <v>773</v>
      </c>
      <c r="I809" s="53">
        <v>57418</v>
      </c>
      <c r="J809" s="194">
        <f t="shared" si="50"/>
        <v>0</v>
      </c>
      <c r="K809" s="172">
        <f>VLOOKUP($C809,'DAC Definition'!$A$6:$D$834,MATCH('DAC Definition'!$A$3,'DAC Definition'!$A$6:$D$6,0),FALSE)</f>
        <v>0</v>
      </c>
      <c r="L809" s="172">
        <f t="shared" si="51"/>
        <v>0</v>
      </c>
      <c r="M809" s="173">
        <f>'Census Tract'!G805</f>
        <v>2292</v>
      </c>
      <c r="N809" s="195">
        <f t="shared" si="48"/>
        <v>41.71588952071486</v>
      </c>
      <c r="O809" s="196">
        <f ca="1">IF($L809=1,'Census Tract'!J805*'DAC Adjustment'!$O$5,'Census Tract'!J805)</f>
        <v>0.8949081659032454</v>
      </c>
      <c r="P809" s="196">
        <f ca="1">IF($L809=1,'Census Tract'!K805*'DAC Adjustment'!$O$5,'Census Tract'!K805)</f>
        <v>4.4473090823348089</v>
      </c>
      <c r="Q809" s="196">
        <f ca="1">IF($L809=1,'Census Tract'!L805*'DAC Adjustment'!$O$5,'Census Tract'!L805)</f>
        <v>20.463778171040314</v>
      </c>
      <c r="R809" s="196">
        <f ca="1">IF($L809=1,'Census Tract'!M805*'DAC Adjustment'!$O$5,'Census Tract'!M805)</f>
        <v>44.445893817822615</v>
      </c>
      <c r="S809" s="196">
        <f ca="1">IF($L809=1,'Census Tract'!N805*'DAC Adjustment'!$O$5,'Census Tract'!N805)</f>
        <v>0.57350706677449759</v>
      </c>
      <c r="T809" s="196">
        <f ca="1">IF($L809=1,'Census Tract'!O805*'DAC Adjustment'!$O$5,'Census Tract'!O805)</f>
        <v>2.7290824929511834</v>
      </c>
      <c r="U809" s="196">
        <f ca="1">IF($L809=1,'Census Tract'!P805*'DAC Adjustment'!$O$5,'Census Tract'!P805)</f>
        <v>12.446773336914138</v>
      </c>
      <c r="V809" s="196">
        <f ca="1">IF($L809=1,'Census Tract'!Q805*'DAC Adjustment'!$O$5,'Census Tract'!Q805)</f>
        <v>26.997270224015995</v>
      </c>
      <c r="W809" s="196">
        <f ca="1">IF($L809=1,'Census Tract'!R805*'DAC Adjustment'!$O$5,'Census Tract'!R805)</f>
        <v>0.23877013386662124</v>
      </c>
      <c r="X809" s="196">
        <f ca="1">IF($L809=1,'Census Tract'!S805*'DAC Adjustment'!$O$5,'Census Tract'!S805)</f>
        <v>1.1341904454877474</v>
      </c>
      <c r="Y809" s="196">
        <f ca="1">IF($L809=1,'Census Tract'!T805*'DAC Adjustment'!$O$5,'Census Tract'!T805)</f>
        <v>4.9765059542414489</v>
      </c>
      <c r="Z809" s="197">
        <f ca="1">IF($L809=1,'Census Tract'!U805*'DAC Adjustment'!$O$5,'Census Tract'!U805)</f>
        <v>10.691044876725263</v>
      </c>
    </row>
    <row r="810" spans="1:26" x14ac:dyDescent="0.25">
      <c r="A810" s="193">
        <v>67</v>
      </c>
      <c r="B810" s="53" t="s">
        <v>60</v>
      </c>
      <c r="C810" s="173">
        <v>41067030401</v>
      </c>
      <c r="D810" s="53">
        <v>4330</v>
      </c>
      <c r="E810" s="173">
        <f t="shared" si="49"/>
        <v>589481</v>
      </c>
      <c r="F810" s="53">
        <v>492400</v>
      </c>
      <c r="G810" s="53">
        <v>8962</v>
      </c>
      <c r="H810" s="53">
        <v>773</v>
      </c>
      <c r="I810" s="53">
        <v>54890</v>
      </c>
      <c r="J810" s="194">
        <f t="shared" si="50"/>
        <v>0</v>
      </c>
      <c r="K810" s="172">
        <f>VLOOKUP($C810,'DAC Definition'!$A$6:$D$834,MATCH('DAC Definition'!$A$3,'DAC Definition'!$A$6:$D$6,0),FALSE)</f>
        <v>0</v>
      </c>
      <c r="L810" s="172">
        <f t="shared" si="51"/>
        <v>0</v>
      </c>
      <c r="M810" s="173">
        <f>'Census Tract'!G806</f>
        <v>2808</v>
      </c>
      <c r="N810" s="195">
        <f t="shared" si="48"/>
        <v>51.107424857839156</v>
      </c>
      <c r="O810" s="196">
        <f ca="1">IF($L810=1,'Census Tract'!J806*'DAC Adjustment'!$O$5,'Census Tract'!J806)</f>
        <v>4.8250924333955059</v>
      </c>
      <c r="P810" s="196">
        <f ca="1">IF($L810=1,'Census Tract'!K806*'DAC Adjustment'!$O$5,'Census Tract'!K806)</f>
        <v>23.97863626653379</v>
      </c>
      <c r="Q810" s="196">
        <f ca="1">IF($L810=1,'Census Tract'!L806*'DAC Adjustment'!$O$5,'Census Tract'!L806)</f>
        <v>110.33492035700807</v>
      </c>
      <c r="R810" s="196">
        <f ca="1">IF($L810=1,'Census Tract'!M806*'DAC Adjustment'!$O$5,'Census Tract'!M806)</f>
        <v>239.63972408210458</v>
      </c>
      <c r="S810" s="196">
        <f ca="1">IF($L810=1,'Census Tract'!N806*'DAC Adjustment'!$O$5,'Census Tract'!N806)</f>
        <v>0.70262122316875619</v>
      </c>
      <c r="T810" s="196">
        <f ca="1">IF($L810=1,'Census Tract'!O806*'DAC Adjustment'!$O$5,'Census Tract'!O806)</f>
        <v>3.3434832636155858</v>
      </c>
      <c r="U810" s="196">
        <f ca="1">IF($L810=1,'Census Tract'!P806*'DAC Adjustment'!$O$5,'Census Tract'!P806)</f>
        <v>15.248926496533549</v>
      </c>
      <c r="V810" s="196">
        <f ca="1">IF($L810=1,'Census Tract'!Q806*'DAC Adjustment'!$O$5,'Census Tract'!Q806)</f>
        <v>33.075189698532682</v>
      </c>
      <c r="W810" s="196">
        <f ca="1">IF($L810=1,'Census Tract'!R806*'DAC Adjustment'!$O$5,'Census Tract'!R806)</f>
        <v>0.29252466662193388</v>
      </c>
      <c r="X810" s="196">
        <f ca="1">IF($L810=1,'Census Tract'!S806*'DAC Adjustment'!$O$5,'Census Tract'!S806)</f>
        <v>1.3895317499692821</v>
      </c>
      <c r="Y810" s="196">
        <f ca="1">IF($L810=1,'Census Tract'!T806*'DAC Adjustment'!$O$5,'Census Tract'!T806)</f>
        <v>6.0968711690706758</v>
      </c>
      <c r="Z810" s="197">
        <f ca="1">IF($L810=1,'Census Tract'!U806*'DAC Adjustment'!$O$5,'Census Tract'!U806)</f>
        <v>13.097929325412101</v>
      </c>
    </row>
    <row r="811" spans="1:26" x14ac:dyDescent="0.25">
      <c r="A811" s="193">
        <v>67</v>
      </c>
      <c r="B811" s="53" t="s">
        <v>60</v>
      </c>
      <c r="C811" s="173">
        <v>41067031911</v>
      </c>
      <c r="D811" s="53">
        <v>5605</v>
      </c>
      <c r="E811" s="173">
        <f t="shared" si="49"/>
        <v>589481</v>
      </c>
      <c r="F811" s="53">
        <v>492400</v>
      </c>
      <c r="G811" s="53">
        <v>8962</v>
      </c>
      <c r="H811" s="53">
        <v>773</v>
      </c>
      <c r="I811" s="53">
        <v>73682</v>
      </c>
      <c r="J811" s="194">
        <f t="shared" si="50"/>
        <v>0</v>
      </c>
      <c r="K811" s="172">
        <f>VLOOKUP($C811,'DAC Definition'!$A$6:$D$834,MATCH('DAC Definition'!$A$3,'DAC Definition'!$A$6:$D$6,0),FALSE)</f>
        <v>0</v>
      </c>
      <c r="L811" s="172">
        <f t="shared" si="51"/>
        <v>0</v>
      </c>
      <c r="M811" s="173">
        <f>'Census Tract'!G807</f>
        <v>4181</v>
      </c>
      <c r="N811" s="195">
        <f t="shared" si="48"/>
        <v>76.096917140536149</v>
      </c>
      <c r="O811" s="196">
        <f ca="1">IF($L811=1,'Census Tract'!J807*'DAC Adjustment'!$O$5,'Census Tract'!J807)</f>
        <v>0.45972338908739752</v>
      </c>
      <c r="P811" s="196">
        <f ca="1">IF($L811=1,'Census Tract'!K807*'DAC Adjustment'!$O$5,'Census Tract'!K807)</f>
        <v>2.2846277210874959</v>
      </c>
      <c r="Q811" s="196">
        <f ca="1">IF($L811=1,'Census Tract'!L807*'DAC Adjustment'!$O$5,'Census Tract'!L807)</f>
        <v>10.512450118083386</v>
      </c>
      <c r="R811" s="196">
        <f ca="1">IF($L811=1,'Census Tract'!M807*'DAC Adjustment'!$O$5,'Census Tract'!M807)</f>
        <v>22.832305833666013</v>
      </c>
      <c r="S811" s="196">
        <f ca="1">IF($L811=1,'Census Tract'!N807*'DAC Adjustment'!$O$5,'Census Tract'!N807)</f>
        <v>1.046174976520146</v>
      </c>
      <c r="T811" s="196">
        <f ca="1">IF($L811=1,'Census Tract'!O807*'DAC Adjustment'!$O$5,'Census Tract'!O807)</f>
        <v>4.9783132212167969</v>
      </c>
      <c r="U811" s="196">
        <f ca="1">IF($L811=1,'Census Tract'!P807*'DAC Adjustment'!$O$5,'Census Tract'!P807)</f>
        <v>22.705043334047996</v>
      </c>
      <c r="V811" s="196">
        <f ca="1">IF($L811=1,'Census Tract'!Q807*'DAC Adjustment'!$O$5,'Census Tract'!Q807)</f>
        <v>49.247638222779614</v>
      </c>
      <c r="W811" s="196">
        <f ca="1">IF($L811=1,'Census Tract'!R807*'DAC Adjustment'!$O$5,'Census Tract'!R807)</f>
        <v>0.43555756094953901</v>
      </c>
      <c r="X811" s="196">
        <f ca="1">IF($L811=1,'Census Tract'!S807*'DAC Adjustment'!$O$5,'Census Tract'!S807)</f>
        <v>2.0689573527854588</v>
      </c>
      <c r="Y811" s="196">
        <f ca="1">IF($L811=1,'Census Tract'!T807*'DAC Adjustment'!$O$5,'Census Tract'!T807)</f>
        <v>9.0779979906996076</v>
      </c>
      <c r="Z811" s="197">
        <f ca="1">IF($L811=1,'Census Tract'!U807*'DAC Adjustment'!$O$5,'Census Tract'!U807)</f>
        <v>19.502294341007122</v>
      </c>
    </row>
    <row r="812" spans="1:26" x14ac:dyDescent="0.25">
      <c r="A812" s="193">
        <v>67</v>
      </c>
      <c r="B812" s="53" t="s">
        <v>60</v>
      </c>
      <c r="C812" s="173">
        <v>41067031912</v>
      </c>
      <c r="D812" s="53">
        <v>4811</v>
      </c>
      <c r="E812" s="173">
        <f t="shared" si="49"/>
        <v>589481</v>
      </c>
      <c r="F812" s="53">
        <v>492400</v>
      </c>
      <c r="G812" s="53">
        <v>8962</v>
      </c>
      <c r="H812" s="53">
        <v>773</v>
      </c>
      <c r="I812" s="53">
        <v>97067</v>
      </c>
      <c r="J812" s="194">
        <f t="shared" si="50"/>
        <v>0</v>
      </c>
      <c r="K812" s="172">
        <f>VLOOKUP($C812,'DAC Definition'!$A$6:$D$834,MATCH('DAC Definition'!$A$3,'DAC Definition'!$A$6:$D$6,0),FALSE)</f>
        <v>0</v>
      </c>
      <c r="L812" s="172">
        <f t="shared" si="51"/>
        <v>0</v>
      </c>
      <c r="M812" s="173">
        <f>'Census Tract'!G808</f>
        <v>3308</v>
      </c>
      <c r="N812" s="195">
        <f t="shared" si="48"/>
        <v>60.207749796913077</v>
      </c>
      <c r="O812" s="196">
        <f ca="1">IF($L812=1,'Census Tract'!J808*'DAC Adjustment'!$O$5,'Census Tract'!J808)</f>
        <v>0.928460962274548</v>
      </c>
      <c r="P812" s="196">
        <f ca="1">IF($L812=1,'Census Tract'!K808*'DAC Adjustment'!$O$5,'Census Tract'!K808)</f>
        <v>4.6140520641571001</v>
      </c>
      <c r="Q812" s="196">
        <f ca="1">IF($L812=1,'Census Tract'!L808*'DAC Adjustment'!$O$5,'Census Tract'!L808)</f>
        <v>21.231026709070367</v>
      </c>
      <c r="R812" s="196">
        <f ca="1">IF($L812=1,'Census Tract'!M808*'DAC Adjustment'!$O$5,'Census Tract'!M808)</f>
        <v>46.112303938580382</v>
      </c>
      <c r="S812" s="196">
        <f ca="1">IF($L812=1,'Census Tract'!N808*'DAC Adjustment'!$O$5,'Census Tract'!N808)</f>
        <v>0.82773183982985954</v>
      </c>
      <c r="T812" s="196">
        <f ca="1">IF($L812=1,'Census Tract'!O808*'DAC Adjustment'!$O$5,'Census Tract'!O808)</f>
        <v>3.9388328475927201</v>
      </c>
      <c r="U812" s="196">
        <f ca="1">IF($L812=1,'Census Tract'!P808*'DAC Adjustment'!$O$5,'Census Tract'!P808)</f>
        <v>17.964191186087245</v>
      </c>
      <c r="V812" s="196">
        <f ca="1">IF($L812=1,'Census Tract'!Q808*'DAC Adjustment'!$O$5,'Census Tract'!Q808)</f>
        <v>38.964646553684517</v>
      </c>
      <c r="W812" s="196">
        <f ca="1">IF($L812=1,'Census Tract'!R808*'DAC Adjustment'!$O$5,'Census Tract'!R808)</f>
        <v>0.34461239216002748</v>
      </c>
      <c r="X812" s="196">
        <f ca="1">IF($L812=1,'Census Tract'!S808*'DAC Adjustment'!$O$5,'Census Tract'!S808)</f>
        <v>1.636955494621932</v>
      </c>
      <c r="Y812" s="196">
        <f ca="1">IF($L812=1,'Census Tract'!T808*'DAC Adjustment'!$O$5,'Census Tract'!T808)</f>
        <v>7.1824963772385315</v>
      </c>
      <c r="Z812" s="197">
        <f ca="1">IF($L812=1,'Census Tract'!U808*'DAC Adjustment'!$O$5,'Census Tract'!U808)</f>
        <v>15.430181698170667</v>
      </c>
    </row>
    <row r="813" spans="1:26" x14ac:dyDescent="0.25">
      <c r="A813" s="193">
        <v>67</v>
      </c>
      <c r="B813" s="53" t="s">
        <v>60</v>
      </c>
      <c r="C813" s="173">
        <v>41067031704</v>
      </c>
      <c r="D813" s="53">
        <v>8876</v>
      </c>
      <c r="E813" s="173">
        <f t="shared" si="49"/>
        <v>589481</v>
      </c>
      <c r="F813" s="53">
        <v>492400</v>
      </c>
      <c r="G813" s="53">
        <v>8962</v>
      </c>
      <c r="H813" s="53">
        <v>773</v>
      </c>
      <c r="I813" s="53">
        <v>86573</v>
      </c>
      <c r="J813" s="194">
        <f t="shared" si="50"/>
        <v>0</v>
      </c>
      <c r="K813" s="172">
        <f>VLOOKUP($C813,'DAC Definition'!$A$6:$D$834,MATCH('DAC Definition'!$A$3,'DAC Definition'!$A$6:$D$6,0),FALSE)</f>
        <v>0</v>
      </c>
      <c r="L813" s="172">
        <f t="shared" si="51"/>
        <v>0</v>
      </c>
      <c r="M813" s="173">
        <f>'Census Tract'!G809</f>
        <v>6488</v>
      </c>
      <c r="N813" s="195">
        <f t="shared" si="48"/>
        <v>118.08581640942323</v>
      </c>
      <c r="O813" s="196">
        <f ca="1">IF($L813=1,'Census Tract'!J809*'DAC Adjustment'!$O$5,'Census Tract'!J809)</f>
        <v>0.27192788700921222</v>
      </c>
      <c r="P813" s="196">
        <f ca="1">IF($L813=1,'Census Tract'!K809*'DAC Adjustment'!$O$5,'Census Tract'!K809)</f>
        <v>1.3513647631269174</v>
      </c>
      <c r="Q813" s="196">
        <f ca="1">IF($L813=1,'Census Tract'!L809*'DAC Adjustment'!$O$5,'Census Tract'!L809)</f>
        <v>6.2181485992584733</v>
      </c>
      <c r="R813" s="196">
        <f ca="1">IF($L813=1,'Census Tract'!M809*'DAC Adjustment'!$O$5,'Census Tract'!M809)</f>
        <v>13.505383515991987</v>
      </c>
      <c r="S813" s="196">
        <f ca="1">IF($L813=1,'Census Tract'!N809*'DAC Adjustment'!$O$5,'Census Tract'!N809)</f>
        <v>1.6234353617944766</v>
      </c>
      <c r="T813" s="196">
        <f ca="1">IF($L813=1,'Census Tract'!O809*'DAC Adjustment'!$O$5,'Census Tract'!O809)</f>
        <v>7.7252562016872934</v>
      </c>
      <c r="U813" s="196">
        <f ca="1">IF($L813=1,'Census Tract'!P809*'DAC Adjustment'!$O$5,'Census Tract'!P809)</f>
        <v>35.233274611648746</v>
      </c>
      <c r="V813" s="196">
        <f ca="1">IF($L813=1,'Census Tract'!Q809*'DAC Adjustment'!$O$5,'Census Tract'!Q809)</f>
        <v>76.42159215245016</v>
      </c>
      <c r="W813" s="196">
        <f ca="1">IF($L813=1,'Census Tract'!R809*'DAC Adjustment'!$O$5,'Census Tract'!R809)</f>
        <v>0.67589032658230297</v>
      </c>
      <c r="X813" s="196">
        <f ca="1">IF($L813=1,'Census Tract'!S809*'DAC Adjustment'!$O$5,'Census Tract'!S809)</f>
        <v>3.2105705106127855</v>
      </c>
      <c r="Y813" s="196">
        <f ca="1">IF($L813=1,'Census Tract'!T809*'DAC Adjustment'!$O$5,'Census Tract'!T809)</f>
        <v>14.087072701186091</v>
      </c>
      <c r="Z813" s="197">
        <f ca="1">IF($L813=1,'Census Tract'!U809*'DAC Adjustment'!$O$5,'Census Tract'!U809)</f>
        <v>30.263306788915141</v>
      </c>
    </row>
    <row r="814" spans="1:26" x14ac:dyDescent="0.25">
      <c r="A814" s="193">
        <v>67</v>
      </c>
      <c r="B814" s="53" t="s">
        <v>60</v>
      </c>
      <c r="C814" s="173">
        <v>41067032110</v>
      </c>
      <c r="D814" s="53">
        <v>3818</v>
      </c>
      <c r="E814" s="173">
        <f t="shared" si="49"/>
        <v>589481</v>
      </c>
      <c r="F814" s="53">
        <v>492400</v>
      </c>
      <c r="G814" s="53">
        <v>8962</v>
      </c>
      <c r="H814" s="53">
        <v>773</v>
      </c>
      <c r="I814" s="53">
        <v>94038</v>
      </c>
      <c r="J814" s="194">
        <f t="shared" si="50"/>
        <v>0</v>
      </c>
      <c r="K814" s="172">
        <f>VLOOKUP($C814,'DAC Definition'!$A$6:$D$834,MATCH('DAC Definition'!$A$3,'DAC Definition'!$A$6:$D$6,0),FALSE)</f>
        <v>0</v>
      </c>
      <c r="L814" s="172">
        <f t="shared" si="51"/>
        <v>0</v>
      </c>
      <c r="M814" s="173">
        <f>'Census Tract'!G810</f>
        <v>1967</v>
      </c>
      <c r="N814" s="195">
        <f t="shared" si="48"/>
        <v>35.800678310316819</v>
      </c>
      <c r="O814" s="196">
        <f ca="1">IF($L814=1,'Census Tract'!J810*'DAC Adjustment'!$O$5,'Census Tract'!J810)</f>
        <v>3.1539628589024287</v>
      </c>
      <c r="P814" s="196">
        <f ca="1">IF($L814=1,'Census Tract'!K810*'DAC Adjustment'!$O$5,'Census Tract'!K810)</f>
        <v>15.67384029129526</v>
      </c>
      <c r="Q814" s="196">
        <f ca="1">IF($L814=1,'Census Tract'!L810*'DAC Adjustment'!$O$5,'Census Tract'!L810)</f>
        <v>72.121362574824786</v>
      </c>
      <c r="R814" s="196">
        <f ca="1">IF($L814=1,'Census Tract'!M810*'DAC Adjustment'!$O$5,'Census Tract'!M810)</f>
        <v>156.64255135122934</v>
      </c>
      <c r="S814" s="196">
        <f ca="1">IF($L814=1,'Census Tract'!N810*'DAC Adjustment'!$O$5,'Census Tract'!N810)</f>
        <v>0.49218516594478046</v>
      </c>
      <c r="T814" s="196">
        <f ca="1">IF($L814=1,'Census Tract'!O810*'DAC Adjustment'!$O$5,'Census Tract'!O810)</f>
        <v>2.342105263366046</v>
      </c>
      <c r="U814" s="196">
        <f ca="1">IF($L814=1,'Census Tract'!P810*'DAC Adjustment'!$O$5,'Census Tract'!P810)</f>
        <v>10.681851288704236</v>
      </c>
      <c r="V814" s="196">
        <f ca="1">IF($L814=1,'Census Tract'!Q810*'DAC Adjustment'!$O$5,'Census Tract'!Q810)</f>
        <v>23.169123268167304</v>
      </c>
      <c r="W814" s="196">
        <f ca="1">IF($L814=1,'Census Tract'!R810*'DAC Adjustment'!$O$5,'Census Tract'!R810)</f>
        <v>0.20491311226686038</v>
      </c>
      <c r="X814" s="196">
        <f ca="1">IF($L814=1,'Census Tract'!S810*'DAC Adjustment'!$O$5,'Census Tract'!S810)</f>
        <v>0.97336501146352483</v>
      </c>
      <c r="Y814" s="196">
        <f ca="1">IF($L814=1,'Census Tract'!T810*'DAC Adjustment'!$O$5,'Census Tract'!T810)</f>
        <v>4.2708495689323431</v>
      </c>
      <c r="Z814" s="197">
        <f ca="1">IF($L814=1,'Census Tract'!U810*'DAC Adjustment'!$O$5,'Census Tract'!U810)</f>
        <v>9.1750808344321957</v>
      </c>
    </row>
    <row r="815" spans="1:26" x14ac:dyDescent="0.25">
      <c r="A815" s="193">
        <v>67</v>
      </c>
      <c r="B815" s="53" t="s">
        <v>60</v>
      </c>
      <c r="C815" s="173">
        <v>41067031617</v>
      </c>
      <c r="D815" s="53">
        <v>5274</v>
      </c>
      <c r="E815" s="173">
        <f t="shared" si="49"/>
        <v>589481</v>
      </c>
      <c r="F815" s="53">
        <v>492400</v>
      </c>
      <c r="G815" s="53">
        <v>8962</v>
      </c>
      <c r="H815" s="53">
        <v>773</v>
      </c>
      <c r="I815" s="53">
        <v>92482</v>
      </c>
      <c r="J815" s="194">
        <f t="shared" si="50"/>
        <v>0</v>
      </c>
      <c r="K815" s="172">
        <f>VLOOKUP($C815,'DAC Definition'!$A$6:$D$834,MATCH('DAC Definition'!$A$3,'DAC Definition'!$A$6:$D$6,0),FALSE)</f>
        <v>0</v>
      </c>
      <c r="L815" s="172">
        <f t="shared" si="51"/>
        <v>0</v>
      </c>
      <c r="M815" s="173">
        <f>'Census Tract'!G811</f>
        <v>3259</v>
      </c>
      <c r="N815" s="195">
        <f t="shared" si="48"/>
        <v>59.315917952883837</v>
      </c>
      <c r="O815" s="196">
        <f ca="1">IF($L815=1,'Census Tract'!J811*'DAC Adjustment'!$O$5,'Census Tract'!J811)</f>
        <v>3.479475062504616</v>
      </c>
      <c r="P815" s="196">
        <f ca="1">IF($L815=1,'Census Tract'!K811*'DAC Adjustment'!$O$5,'Census Tract'!K811)</f>
        <v>17.291496085093595</v>
      </c>
      <c r="Q815" s="196">
        <f ca="1">IF($L815=1,'Census Tract'!L811*'DAC Adjustment'!$O$5,'Census Tract'!L811)</f>
        <v>79.564818540787968</v>
      </c>
      <c r="R815" s="196">
        <f ca="1">IF($L815=1,'Census Tract'!M811*'DAC Adjustment'!$O$5,'Census Tract'!M811)</f>
        <v>172.80921670186433</v>
      </c>
      <c r="S815" s="196">
        <f ca="1">IF($L815=1,'Census Tract'!N811*'DAC Adjustment'!$O$5,'Census Tract'!N811)</f>
        <v>0.81547099939707135</v>
      </c>
      <c r="T815" s="196">
        <f ca="1">IF($L815=1,'Census Tract'!O811*'DAC Adjustment'!$O$5,'Census Tract'!O811)</f>
        <v>3.8804885883629607</v>
      </c>
      <c r="U815" s="196">
        <f ca="1">IF($L815=1,'Census Tract'!P811*'DAC Adjustment'!$O$5,'Census Tract'!P811)</f>
        <v>17.698095246510981</v>
      </c>
      <c r="V815" s="196">
        <f ca="1">IF($L815=1,'Census Tract'!Q811*'DAC Adjustment'!$O$5,'Census Tract'!Q811)</f>
        <v>38.387479781879634</v>
      </c>
      <c r="W815" s="196">
        <f ca="1">IF($L815=1,'Census Tract'!R811*'DAC Adjustment'!$O$5,'Census Tract'!R811)</f>
        <v>0.33950779505729434</v>
      </c>
      <c r="X815" s="196">
        <f ca="1">IF($L815=1,'Census Tract'!S811*'DAC Adjustment'!$O$5,'Census Tract'!S811)</f>
        <v>1.6127079676459724</v>
      </c>
      <c r="Y815" s="196">
        <f ca="1">IF($L815=1,'Census Tract'!T811*'DAC Adjustment'!$O$5,'Census Tract'!T811)</f>
        <v>7.0761051068380816</v>
      </c>
      <c r="Z815" s="197">
        <f ca="1">IF($L815=1,'Census Tract'!U811*'DAC Adjustment'!$O$5,'Census Tract'!U811)</f>
        <v>15.201620965640329</v>
      </c>
    </row>
    <row r="816" spans="1:26" x14ac:dyDescent="0.25">
      <c r="A816" s="193">
        <v>67</v>
      </c>
      <c r="B816" s="53" t="s">
        <v>60</v>
      </c>
      <c r="C816" s="173">
        <v>41067033400</v>
      </c>
      <c r="D816" s="53">
        <v>2292</v>
      </c>
      <c r="E816" s="173">
        <f t="shared" si="49"/>
        <v>589481</v>
      </c>
      <c r="F816" s="53">
        <v>492400</v>
      </c>
      <c r="G816" s="53">
        <v>8962</v>
      </c>
      <c r="H816" s="53">
        <v>773</v>
      </c>
      <c r="I816" s="53">
        <v>94211</v>
      </c>
      <c r="J816" s="194">
        <f t="shared" si="50"/>
        <v>0</v>
      </c>
      <c r="K816" s="172">
        <f>VLOOKUP($C816,'DAC Definition'!$A$6:$D$834,MATCH('DAC Definition'!$A$3,'DAC Definition'!$A$6:$D$6,0),FALSE)</f>
        <v>0</v>
      </c>
      <c r="L816" s="172">
        <f t="shared" si="51"/>
        <v>0</v>
      </c>
      <c r="M816" s="173">
        <f>'Census Tract'!G812</f>
        <v>2063</v>
      </c>
      <c r="N816" s="195">
        <f t="shared" si="48"/>
        <v>37.547940698619016</v>
      </c>
      <c r="O816" s="196">
        <f ca="1">IF($L816=1,'Census Tract'!J812*'DAC Adjustment'!$O$5,'Census Tract'!J812)</f>
        <v>0.35648173725441296</v>
      </c>
      <c r="P816" s="196">
        <f ca="1">IF($L816=1,'Census Tract'!K812*'DAC Adjustment'!$O$5,'Census Tract'!K812)</f>
        <v>1.7982276705293054</v>
      </c>
      <c r="Q816" s="196">
        <f ca="1">IF($L816=1,'Census Tract'!L812*'DAC Adjustment'!$O$5,'Census Tract'!L812)</f>
        <v>8.332195648828062</v>
      </c>
      <c r="R816" s="196">
        <f ca="1">IF($L816=1,'Census Tract'!M812*'DAC Adjustment'!$O$5,'Census Tract'!M812)</f>
        <v>18.125167431686197</v>
      </c>
      <c r="S816" s="196">
        <f ca="1">IF($L816=1,'Census Tract'!N812*'DAC Adjustment'!$O$5,'Census Tract'!N812)</f>
        <v>0.68441342929598104</v>
      </c>
      <c r="T816" s="196">
        <f ca="1">IF($L816=1,'Census Tract'!O812*'DAC Adjustment'!$O$5,'Census Tract'!O812)</f>
        <v>3.5772861520722246</v>
      </c>
      <c r="U816" s="196">
        <f ca="1">IF($L816=1,'Census Tract'!P812*'DAC Adjustment'!$O$5,'Census Tract'!P812)</f>
        <v>16.689615269605774</v>
      </c>
      <c r="V816" s="196">
        <f ca="1">IF($L816=1,'Census Tract'!Q812*'DAC Adjustment'!$O$5,'Census Tract'!Q812)</f>
        <v>36.341519333499193</v>
      </c>
      <c r="W816" s="196">
        <f ca="1">IF($L816=1,'Census Tract'!R812*'DAC Adjustment'!$O$5,'Census Tract'!R812)</f>
        <v>0.46742343742199499</v>
      </c>
      <c r="X816" s="196">
        <f ca="1">IF($L816=1,'Census Tract'!S812*'DAC Adjustment'!$O$5,'Census Tract'!S812)</f>
        <v>2.4214548252912853</v>
      </c>
      <c r="Y816" s="196">
        <f ca="1">IF($L816=1,'Census Tract'!T812*'DAC Adjustment'!$O$5,'Census Tract'!T812)</f>
        <v>11.157992807368206</v>
      </c>
      <c r="Z816" s="197">
        <f ca="1">IF($L816=1,'Census Tract'!U812*'DAC Adjustment'!$O$5,'Census Tract'!U812)</f>
        <v>24.250951808186596</v>
      </c>
    </row>
    <row r="817" spans="1:26" x14ac:dyDescent="0.25">
      <c r="A817" s="193">
        <v>67</v>
      </c>
      <c r="B817" s="53" t="s">
        <v>60</v>
      </c>
      <c r="C817" s="173">
        <v>41067031703</v>
      </c>
      <c r="D817" s="53">
        <v>5282</v>
      </c>
      <c r="E817" s="173">
        <f t="shared" si="49"/>
        <v>589481</v>
      </c>
      <c r="F817" s="53">
        <v>492400</v>
      </c>
      <c r="G817" s="53">
        <v>8962</v>
      </c>
      <c r="H817" s="53">
        <v>773</v>
      </c>
      <c r="I817" s="53">
        <v>70533</v>
      </c>
      <c r="J817" s="194">
        <f t="shared" si="50"/>
        <v>0</v>
      </c>
      <c r="K817" s="172">
        <f>VLOOKUP($C817,'DAC Definition'!$A$6:$D$834,MATCH('DAC Definition'!$A$3,'DAC Definition'!$A$6:$D$6,0),FALSE)</f>
        <v>0</v>
      </c>
      <c r="L817" s="172">
        <f t="shared" si="51"/>
        <v>0</v>
      </c>
      <c r="M817" s="173">
        <f>'Census Tract'!G813</f>
        <v>3645</v>
      </c>
      <c r="N817" s="195">
        <f t="shared" si="48"/>
        <v>66.341368805848902</v>
      </c>
      <c r="O817" s="196">
        <f ca="1">IF($L817=1,'Census Tract'!J813*'DAC Adjustment'!$O$5,'Census Tract'!J813)</f>
        <v>1.6716303624986195</v>
      </c>
      <c r="P817" s="196">
        <f ca="1">IF($L817=1,'Census Tract'!K813*'DAC Adjustment'!$O$5,'Census Tract'!K813)</f>
        <v>8.3072846764597603</v>
      </c>
      <c r="Q817" s="196">
        <f ca="1">IF($L817=1,'Census Tract'!L813*'DAC Adjustment'!$O$5,'Census Tract'!L813)</f>
        <v>38.225009252900151</v>
      </c>
      <c r="R817" s="196">
        <f ca="1">IF($L817=1,'Census Tract'!M813*'DAC Adjustment'!$O$5,'Census Tract'!M813)</f>
        <v>83.022044523722371</v>
      </c>
      <c r="S817" s="196">
        <f ca="1">IF($L817=1,'Census Tract'!N813*'DAC Adjustment'!$O$5,'Census Tract'!N813)</f>
        <v>0.91205639545944295</v>
      </c>
      <c r="T817" s="196">
        <f ca="1">IF($L817=1,'Census Tract'!O813*'DAC Adjustment'!$O$5,'Census Tract'!O813)</f>
        <v>4.3400984671933083</v>
      </c>
      <c r="U817" s="196">
        <f ca="1">IF($L817=1,'Census Tract'!P813*'DAC Adjustment'!$O$5,'Census Tract'!P813)</f>
        <v>19.794279586846432</v>
      </c>
      <c r="V817" s="196">
        <f ca="1">IF($L817=1,'Census Tract'!Q813*'DAC Adjustment'!$O$5,'Census Tract'!Q813)</f>
        <v>42.934140474056839</v>
      </c>
      <c r="W817" s="196">
        <f ca="1">IF($L817=1,'Census Tract'!R813*'DAC Adjustment'!$O$5,'Census Tract'!R813)</f>
        <v>0.37971951917270258</v>
      </c>
      <c r="X817" s="196">
        <f ca="1">IF($L817=1,'Census Tract'!S813*'DAC Adjustment'!$O$5,'Census Tract'!S813)</f>
        <v>1.8037190985178178</v>
      </c>
      <c r="Y817" s="196">
        <f ca="1">IF($L817=1,'Census Tract'!T813*'DAC Adjustment'!$O$5,'Census Tract'!T813)</f>
        <v>7.9142077675436644</v>
      </c>
      <c r="Z817" s="197">
        <f ca="1">IF($L817=1,'Census Tract'!U813*'DAC Adjustment'!$O$5,'Census Tract'!U813)</f>
        <v>17.002119797409939</v>
      </c>
    </row>
    <row r="818" spans="1:26" x14ac:dyDescent="0.25">
      <c r="A818" s="193">
        <v>67</v>
      </c>
      <c r="B818" s="53" t="s">
        <v>60</v>
      </c>
      <c r="C818" s="173">
        <v>41067032408</v>
      </c>
      <c r="D818" s="53">
        <v>8439</v>
      </c>
      <c r="E818" s="173">
        <f t="shared" si="49"/>
        <v>589481</v>
      </c>
      <c r="F818" s="53">
        <v>492400</v>
      </c>
      <c r="G818" s="53">
        <v>8962</v>
      </c>
      <c r="H818" s="53">
        <v>773</v>
      </c>
      <c r="I818" s="53">
        <v>137306</v>
      </c>
      <c r="J818" s="194">
        <f t="shared" si="50"/>
        <v>0</v>
      </c>
      <c r="K818" s="172">
        <f>VLOOKUP($C818,'DAC Definition'!$A$6:$D$834,MATCH('DAC Definition'!$A$3,'DAC Definition'!$A$6:$D$6,0),FALSE)</f>
        <v>0</v>
      </c>
      <c r="L818" s="172">
        <f t="shared" si="51"/>
        <v>0</v>
      </c>
      <c r="M818" s="173">
        <f>'Census Tract'!G814</f>
        <v>5367</v>
      </c>
      <c r="N818" s="195">
        <f t="shared" si="48"/>
        <v>97.682887896019494</v>
      </c>
      <c r="O818" s="196">
        <f ca="1">IF($L818=1,'Census Tract'!J814*'DAC Adjustment'!$O$5,'Census Tract'!J814)</f>
        <v>0.85234118543219017</v>
      </c>
      <c r="P818" s="196">
        <f ca="1">IF($L818=1,'Census Tract'!K814*'DAC Adjustment'!$O$5,'Census Tract'!K814)</f>
        <v>4.2357694785304121</v>
      </c>
      <c r="Q818" s="196">
        <f ca="1">IF($L818=1,'Census Tract'!L814*'DAC Adjustment'!$O$5,'Census Tract'!L814)</f>
        <v>19.49040316010667</v>
      </c>
      <c r="R818" s="196">
        <f ca="1">IF($L818=1,'Census Tract'!M814*'DAC Adjustment'!$O$5,'Census Tract'!M814)</f>
        <v>42.331791425816505</v>
      </c>
      <c r="S818" s="196">
        <f ca="1">IF($L818=1,'Census Tract'!N814*'DAC Adjustment'!$O$5,'Census Tract'!N814)</f>
        <v>1.3429373592402829</v>
      </c>
      <c r="T818" s="196">
        <f ca="1">IF($L818=1,'Census Tract'!O814*'DAC Adjustment'!$O$5,'Census Tract'!O814)</f>
        <v>6.3904824344105586</v>
      </c>
      <c r="U818" s="196">
        <f ca="1">IF($L818=1,'Census Tract'!P814*'DAC Adjustment'!$O$5,'Census Tract'!P814)</f>
        <v>29.145651177669361</v>
      </c>
      <c r="V818" s="196">
        <f ca="1">IF($L818=1,'Census Tract'!Q814*'DAC Adjustment'!$O$5,'Census Tract'!Q814)</f>
        <v>63.217429883199756</v>
      </c>
      <c r="W818" s="196">
        <f ca="1">IF($L818=1,'Census Tract'!R814*'DAC Adjustment'!$O$5,'Census Tract'!R814)</f>
        <v>0.55910964592589707</v>
      </c>
      <c r="X818" s="196">
        <f ca="1">IF($L818=1,'Census Tract'!S814*'DAC Adjustment'!$O$5,'Census Tract'!S814)</f>
        <v>2.6558464751015443</v>
      </c>
      <c r="Y818" s="196">
        <f ca="1">IF($L818=1,'Census Tract'!T814*'DAC Adjustment'!$O$5,'Census Tract'!T814)</f>
        <v>11.65310098447376</v>
      </c>
      <c r="Z818" s="197">
        <f ca="1">IF($L818=1,'Census Tract'!U814*'DAC Adjustment'!$O$5,'Census Tract'!U814)</f>
        <v>25.034396969190439</v>
      </c>
    </row>
    <row r="819" spans="1:26" x14ac:dyDescent="0.25">
      <c r="A819" s="193">
        <v>69</v>
      </c>
      <c r="B819" s="53" t="s">
        <v>61</v>
      </c>
      <c r="C819" s="173">
        <v>41069960100</v>
      </c>
      <c r="D819" s="53">
        <v>1415</v>
      </c>
      <c r="E819" s="173">
        <f t="shared" si="49"/>
        <v>1415</v>
      </c>
      <c r="F819" s="53">
        <v>1717</v>
      </c>
      <c r="G819" s="53">
        <v>33</v>
      </c>
      <c r="H819" s="53">
        <v>2</v>
      </c>
      <c r="I819" s="53">
        <v>40926</v>
      </c>
      <c r="J819" s="194">
        <f t="shared" si="50"/>
        <v>1</v>
      </c>
      <c r="K819" s="172">
        <f>VLOOKUP($C819,'DAC Definition'!$A$6:$D$834,MATCH('DAC Definition'!$A$3,'DAC Definition'!$A$6:$D$6,0),FALSE)</f>
        <v>1</v>
      </c>
      <c r="L819" s="172">
        <f t="shared" si="51"/>
        <v>1</v>
      </c>
      <c r="M819" s="173">
        <f>'Census Tract'!G815</f>
        <v>1391</v>
      </c>
      <c r="N819" s="195">
        <f t="shared" si="48"/>
        <v>26.734420500873618</v>
      </c>
      <c r="O819" s="196">
        <f ca="1">IF($L819=1,'Census Tract'!J815*'DAC Adjustment'!$O$5,'Census Tract'!J815)</f>
        <v>0.64919626719823043</v>
      </c>
      <c r="P819" s="196">
        <f ca="1">IF($L819=1,'Census Tract'!K815*'DAC Adjustment'!$O$5,'Census Tract'!K815)</f>
        <v>3.2747896155113425</v>
      </c>
      <c r="Q819" s="196">
        <f ca="1">IF($L819=1,'Census Tract'!L815*'DAC Adjustment'!$O$5,'Census Tract'!L815)</f>
        <v>15.173933886335586</v>
      </c>
      <c r="R819" s="196">
        <f ca="1">IF($L819=1,'Census Tract'!M815*'DAC Adjustment'!$O$5,'Census Tract'!M815)</f>
        <v>33.008117413307836</v>
      </c>
      <c r="S819" s="196">
        <f ca="1">IF($L819=1,'Census Tract'!N815*'DAC Adjustment'!$O$5,'Census Tract'!N815)</f>
        <v>0.58745544350424606</v>
      </c>
      <c r="T819" s="196">
        <f ca="1">IF($L819=1,'Census Tract'!O815*'DAC Adjustment'!$O$5,'Census Tract'!O815)</f>
        <v>3.0705069962886054</v>
      </c>
      <c r="U819" s="196">
        <f ca="1">IF($L819=1,'Census Tract'!P815*'DAC Adjustment'!$O$5,'Census Tract'!P815)</f>
        <v>14.325267331774537</v>
      </c>
      <c r="V819" s="196">
        <f ca="1">IF($L819=1,'Census Tract'!Q815*'DAC Adjustment'!$O$5,'Census Tract'!Q815)</f>
        <v>31.193168403547375</v>
      </c>
      <c r="W819" s="196">
        <f ca="1">IF($L819=1,'Census Tract'!R815*'DAC Adjustment'!$O$5,'Census Tract'!R815)</f>
        <v>0.40120551552805384</v>
      </c>
      <c r="X819" s="196">
        <f ca="1">IF($L819=1,'Census Tract'!S815*'DAC Adjustment'!$O$5,'Census Tract'!S815)</f>
        <v>2.0784174556309249</v>
      </c>
      <c r="Y819" s="196">
        <f ca="1">IF($L819=1,'Census Tract'!T815*'DAC Adjustment'!$O$5,'Census Tract'!T815)</f>
        <v>9.5772866701523789</v>
      </c>
      <c r="Z819" s="197">
        <f ca="1">IF($L819=1,'Census Tract'!U815*'DAC Adjustment'!$O$5,'Census Tract'!U815)</f>
        <v>20.81542097228105</v>
      </c>
    </row>
    <row r="820" spans="1:26" x14ac:dyDescent="0.25">
      <c r="A820" s="193">
        <v>71</v>
      </c>
      <c r="B820" s="53" t="s">
        <v>62</v>
      </c>
      <c r="C820" s="173">
        <v>41071030400</v>
      </c>
      <c r="D820" s="53">
        <v>8607</v>
      </c>
      <c r="E820" s="173">
        <f t="shared" si="49"/>
        <v>104831</v>
      </c>
      <c r="F820" s="53">
        <v>99676</v>
      </c>
      <c r="G820" s="53">
        <v>781</v>
      </c>
      <c r="H820" s="53">
        <v>103</v>
      </c>
      <c r="I820" s="53">
        <v>78177</v>
      </c>
      <c r="J820" s="194">
        <f t="shared" si="50"/>
        <v>0</v>
      </c>
      <c r="K820" s="172">
        <f>VLOOKUP($C820,'DAC Definition'!$A$6:$D$834,MATCH('DAC Definition'!$A$3,'DAC Definition'!$A$6:$D$6,0),FALSE)</f>
        <v>0</v>
      </c>
      <c r="L820" s="172">
        <f t="shared" si="51"/>
        <v>0</v>
      </c>
      <c r="M820" s="173">
        <f>'Census Tract'!G816</f>
        <v>7605</v>
      </c>
      <c r="N820" s="195">
        <f t="shared" si="48"/>
        <v>59.588115494201212</v>
      </c>
      <c r="O820" s="196">
        <f ca="1">IF($L820=1,'Census Tract'!J816*'DAC Adjustment'!$O$5,'Census Tract'!J816)</f>
        <v>3.2575055300834284</v>
      </c>
      <c r="P820" s="196">
        <f ca="1">IF($L820=1,'Census Tract'!K816*'DAC Adjustment'!$O$5,'Census Tract'!K816)</f>
        <v>16.432080437595378</v>
      </c>
      <c r="Q820" s="196">
        <f ca="1">IF($L820=1,'Census Tract'!L816*'DAC Adjustment'!$O$5,'Census Tract'!L816)</f>
        <v>76.139029204808139</v>
      </c>
      <c r="R820" s="196">
        <f ca="1">IF($L820=1,'Census Tract'!M816*'DAC Adjustment'!$O$5,'Census Tract'!M816)</f>
        <v>165.62652997920145</v>
      </c>
      <c r="S820" s="196">
        <f ca="1">IF($L820=1,'Census Tract'!N816*'DAC Adjustment'!$O$5,'Census Tract'!N816)</f>
        <v>2.7196738730867378</v>
      </c>
      <c r="T820" s="196">
        <f ca="1">IF($L820=1,'Census Tract'!O816*'DAC Adjustment'!$O$5,'Census Tract'!O816)</f>
        <v>14.215167715738085</v>
      </c>
      <c r="U820" s="196">
        <f ca="1">IF($L820=1,'Census Tract'!P816*'DAC Adjustment'!$O$5,'Census Tract'!P816)</f>
        <v>66.320017489000534</v>
      </c>
      <c r="V820" s="196">
        <f ca="1">IF($L820=1,'Census Tract'!Q816*'DAC Adjustment'!$O$5,'Census Tract'!Q816)</f>
        <v>144.41136951573648</v>
      </c>
      <c r="W820" s="196">
        <f ca="1">IF($L820=1,'Census Tract'!R816*'DAC Adjustment'!$O$5,'Census Tract'!R816)</f>
        <v>1.8574143288401697</v>
      </c>
      <c r="X820" s="196">
        <f ca="1">IF($L820=1,'Census Tract'!S816*'DAC Adjustment'!$O$5,'Census Tract'!S816)</f>
        <v>9.6222066097953913</v>
      </c>
      <c r="Y820" s="196">
        <f ca="1">IF($L820=1,'Census Tract'!T816*'DAC Adjustment'!$O$5,'Census Tract'!T816)</f>
        <v>44.338845813566863</v>
      </c>
      <c r="Z820" s="197">
        <f ca="1">IF($L820=1,'Census Tract'!U816*'DAC Adjustment'!$O$5,'Census Tract'!U816)</f>
        <v>96.366723981518987</v>
      </c>
    </row>
    <row r="821" spans="1:26" x14ac:dyDescent="0.25">
      <c r="A821" s="193">
        <v>71</v>
      </c>
      <c r="B821" s="53" t="s">
        <v>62</v>
      </c>
      <c r="C821" s="173">
        <v>41071031000</v>
      </c>
      <c r="D821" s="53">
        <v>4173</v>
      </c>
      <c r="E821" s="173">
        <f t="shared" si="49"/>
        <v>104831</v>
      </c>
      <c r="F821" s="53">
        <v>99676</v>
      </c>
      <c r="G821" s="53">
        <v>781</v>
      </c>
      <c r="H821" s="53">
        <v>103</v>
      </c>
      <c r="I821" s="53">
        <v>71771</v>
      </c>
      <c r="J821" s="194">
        <f t="shared" si="50"/>
        <v>0</v>
      </c>
      <c r="K821" s="172">
        <f>VLOOKUP($C821,'DAC Definition'!$A$6:$D$834,MATCH('DAC Definition'!$A$3,'DAC Definition'!$A$6:$D$6,0),FALSE)</f>
        <v>0</v>
      </c>
      <c r="L821" s="172">
        <f t="shared" si="51"/>
        <v>0</v>
      </c>
      <c r="M821" s="173">
        <f>'Census Tract'!G817</f>
        <v>3842</v>
      </c>
      <c r="N821" s="195">
        <f t="shared" si="48"/>
        <v>30.103555519884424</v>
      </c>
      <c r="O821" s="196">
        <f ca="1">IF($L821=1,'Census Tract'!J817*'DAC Adjustment'!$O$5,'Census Tract'!J817)</f>
        <v>1.5626807189126635</v>
      </c>
      <c r="P821" s="196">
        <f ca="1">IF($L821=1,'Census Tract'!K817*'DAC Adjustment'!$O$5,'Census Tract'!K817)</f>
        <v>7.8827480212426879</v>
      </c>
      <c r="Q821" s="196">
        <f ca="1">IF($L821=1,'Census Tract'!L817*'DAC Adjustment'!$O$5,'Census Tract'!L817)</f>
        <v>36.525185236457496</v>
      </c>
      <c r="R821" s="196">
        <f ca="1">IF($L821=1,'Census Tract'!M817*'DAC Adjustment'!$O$5,'Census Tract'!M817)</f>
        <v>79.453858957003717</v>
      </c>
      <c r="S821" s="196">
        <f ca="1">IF($L821=1,'Census Tract'!N817*'DAC Adjustment'!$O$5,'Census Tract'!N817)</f>
        <v>1.3739627903220575</v>
      </c>
      <c r="T821" s="196">
        <f ca="1">IF($L821=1,'Census Tract'!O817*'DAC Adjustment'!$O$5,'Census Tract'!O817)</f>
        <v>7.1814167473853683</v>
      </c>
      <c r="U821" s="196">
        <f ca="1">IF($L821=1,'Census Tract'!P817*'DAC Adjustment'!$O$5,'Census Tract'!P817)</f>
        <v>33.504471688723221</v>
      </c>
      <c r="V821" s="196">
        <f ca="1">IF($L821=1,'Census Tract'!Q817*'DAC Adjustment'!$O$5,'Census Tract'!Q817)</f>
        <v>72.955750385201796</v>
      </c>
      <c r="W821" s="196">
        <f ca="1">IF($L821=1,'Census Tract'!R817*'DAC Adjustment'!$O$5,'Census Tract'!R817)</f>
        <v>0.93835448407678268</v>
      </c>
      <c r="X821" s="196">
        <f ca="1">IF($L821=1,'Census Tract'!S817*'DAC Adjustment'!$O$5,'Census Tract'!S817)</f>
        <v>4.8610805778874289</v>
      </c>
      <c r="Y821" s="196">
        <f ca="1">IF($L821=1,'Census Tract'!T817*'DAC Adjustment'!$O$5,'Census Tract'!T817)</f>
        <v>22.399716714756593</v>
      </c>
      <c r="Z821" s="197">
        <f ca="1">IF($L821=1,'Census Tract'!U817*'DAC Adjustment'!$O$5,'Census Tract'!U817)</f>
        <v>48.683886066666133</v>
      </c>
    </row>
    <row r="822" spans="1:26" x14ac:dyDescent="0.25">
      <c r="A822" s="193">
        <v>71</v>
      </c>
      <c r="B822" s="53" t="s">
        <v>62</v>
      </c>
      <c r="C822" s="173">
        <v>41071030301</v>
      </c>
      <c r="D822" s="53">
        <v>10306</v>
      </c>
      <c r="E822" s="173">
        <f t="shared" si="49"/>
        <v>104831</v>
      </c>
      <c r="F822" s="53">
        <v>99676</v>
      </c>
      <c r="G822" s="53">
        <v>781</v>
      </c>
      <c r="H822" s="53">
        <v>103</v>
      </c>
      <c r="I822" s="53">
        <v>78267</v>
      </c>
      <c r="J822" s="194">
        <f t="shared" si="50"/>
        <v>0</v>
      </c>
      <c r="K822" s="172">
        <f>VLOOKUP($C822,'DAC Definition'!$A$6:$D$834,MATCH('DAC Definition'!$A$3,'DAC Definition'!$A$6:$D$6,0),FALSE)</f>
        <v>0</v>
      </c>
      <c r="L822" s="172">
        <f t="shared" si="51"/>
        <v>0</v>
      </c>
      <c r="M822" s="173">
        <f>'Census Tract'!G818</f>
        <v>8117</v>
      </c>
      <c r="N822" s="195">
        <f t="shared" si="48"/>
        <v>63.599833460411737</v>
      </c>
      <c r="O822" s="196">
        <f ca="1">IF($L822=1,'Census Tract'!J818*'DAC Adjustment'!$O$5,'Census Tract'!J818)</f>
        <v>3.0039732600533502</v>
      </c>
      <c r="P822" s="196">
        <f ca="1">IF($L822=1,'Census Tract'!K818*'DAC Adjustment'!$O$5,'Census Tract'!K818)</f>
        <v>15.153168516744794</v>
      </c>
      <c r="Q822" s="196">
        <f ca="1">IF($L822=1,'Census Tract'!L818*'DAC Adjustment'!$O$5,'Census Tract'!L818)</f>
        <v>70.213114195943362</v>
      </c>
      <c r="R822" s="196">
        <f ca="1">IF($L822=1,'Census Tract'!M818*'DAC Adjustment'!$O$5,'Census Tract'!M818)</f>
        <v>152.73578590063153</v>
      </c>
      <c r="S822" s="196">
        <f ca="1">IF($L822=1,'Census Tract'!N818*'DAC Adjustment'!$O$5,'Census Tract'!N818)</f>
        <v>2.9027735473826493</v>
      </c>
      <c r="T822" s="196">
        <f ca="1">IF($L822=1,'Census Tract'!O818*'DAC Adjustment'!$O$5,'Census Tract'!O818)</f>
        <v>15.172191498835769</v>
      </c>
      <c r="U822" s="196">
        <f ca="1">IF($L822=1,'Census Tract'!P818*'DAC Adjustment'!$O$5,'Census Tract'!P818)</f>
        <v>70.784954892599245</v>
      </c>
      <c r="V822" s="196">
        <f ca="1">IF($L822=1,'Census Tract'!Q818*'DAC Adjustment'!$O$5,'Census Tract'!Q818)</f>
        <v>154.13373916623706</v>
      </c>
      <c r="W822" s="196">
        <f ca="1">IF($L822=1,'Census Tract'!R818*'DAC Adjustment'!$O$5,'Census Tract'!R818)</f>
        <v>1.9824631304662268</v>
      </c>
      <c r="X822" s="196">
        <f ca="1">IF($L822=1,'Census Tract'!S818*'DAC Adjustment'!$O$5,'Census Tract'!S818)</f>
        <v>10.270013287535724</v>
      </c>
      <c r="Y822" s="196">
        <f ca="1">IF($L822=1,'Census Tract'!T818*'DAC Adjustment'!$O$5,'Census Tract'!T818)</f>
        <v>47.323919982737962</v>
      </c>
      <c r="Z822" s="197">
        <f ca="1">IF($L822=1,'Census Tract'!U818*'DAC Adjustment'!$O$5,'Census Tract'!U818)</f>
        <v>102.85452972491643</v>
      </c>
    </row>
    <row r="823" spans="1:26" x14ac:dyDescent="0.25">
      <c r="A823" s="193">
        <v>71</v>
      </c>
      <c r="B823" s="53" t="s">
        <v>62</v>
      </c>
      <c r="C823" s="173">
        <v>41071030101</v>
      </c>
      <c r="D823" s="53">
        <v>6327</v>
      </c>
      <c r="E823" s="173">
        <f t="shared" si="49"/>
        <v>104831</v>
      </c>
      <c r="F823" s="53">
        <v>99676</v>
      </c>
      <c r="G823" s="53">
        <v>781</v>
      </c>
      <c r="H823" s="53">
        <v>103</v>
      </c>
      <c r="I823" s="53">
        <v>92442</v>
      </c>
      <c r="J823" s="194">
        <f t="shared" si="50"/>
        <v>0</v>
      </c>
      <c r="K823" s="172">
        <f>VLOOKUP($C823,'DAC Definition'!$A$6:$D$834,MATCH('DAC Definition'!$A$3,'DAC Definition'!$A$6:$D$6,0),FALSE)</f>
        <v>0</v>
      </c>
      <c r="L823" s="172">
        <f t="shared" si="51"/>
        <v>0</v>
      </c>
      <c r="M823" s="173">
        <f>'Census Tract'!G819</f>
        <v>4924</v>
      </c>
      <c r="N823" s="195">
        <f t="shared" si="48"/>
        <v>38.58144387816526</v>
      </c>
      <c r="O823" s="196">
        <f ca="1">IF($L823=1,'Census Tract'!J819*'DAC Adjustment'!$O$5,'Census Tract'!J819)</f>
        <v>1.5795828702480021</v>
      </c>
      <c r="P823" s="196">
        <f ca="1">IF($L823=1,'Census Tract'!K819*'DAC Adjustment'!$O$5,'Census Tract'!K819)</f>
        <v>7.9680088159660603</v>
      </c>
      <c r="Q823" s="196">
        <f ca="1">IF($L823=1,'Census Tract'!L819*'DAC Adjustment'!$O$5,'Census Tract'!L819)</f>
        <v>36.920246237048481</v>
      </c>
      <c r="R823" s="196">
        <f ca="1">IF($L823=1,'Census Tract'!M819*'DAC Adjustment'!$O$5,'Census Tract'!M819)</f>
        <v>80.313241895575047</v>
      </c>
      <c r="S823" s="196">
        <f ca="1">IF($L823=1,'Census Tract'!N819*'DAC Adjustment'!$O$5,'Census Tract'!N819)</f>
        <v>1.760903898892715</v>
      </c>
      <c r="T823" s="196">
        <f ca="1">IF($L823=1,'Census Tract'!O819*'DAC Adjustment'!$O$5,'Census Tract'!O819)</f>
        <v>9.203877164009775</v>
      </c>
      <c r="U823" s="196">
        <f ca="1">IF($L823=1,'Census Tract'!P819*'DAC Adjustment'!$O$5,'Census Tract'!P819)</f>
        <v>42.94014018617208</v>
      </c>
      <c r="V823" s="196">
        <f ca="1">IF($L823=1,'Census Tract'!Q819*'DAC Adjustment'!$O$5,'Census Tract'!Q819)</f>
        <v>93.501851873173777</v>
      </c>
      <c r="W823" s="196">
        <f ca="1">IF($L823=1,'Census Tract'!R819*'DAC Adjustment'!$O$5,'Census Tract'!R819)</f>
        <v>1.2026177718880995</v>
      </c>
      <c r="X823" s="196">
        <f ca="1">IF($L823=1,'Census Tract'!S819*'DAC Adjustment'!$O$5,'Census Tract'!S819)</f>
        <v>6.2300782835808697</v>
      </c>
      <c r="Y823" s="196">
        <f ca="1">IF($L823=1,'Census Tract'!T819*'DAC Adjustment'!$O$5,'Census Tract'!T819)</f>
        <v>28.708017986325217</v>
      </c>
      <c r="Z823" s="197">
        <f ca="1">IF($L823=1,'Census Tract'!U819*'DAC Adjustment'!$O$5,'Census Tract'!U819)</f>
        <v>62.394444297830312</v>
      </c>
    </row>
    <row r="824" spans="1:26" x14ac:dyDescent="0.25">
      <c r="A824" s="193">
        <v>71</v>
      </c>
      <c r="B824" s="53" t="s">
        <v>62</v>
      </c>
      <c r="C824" s="173">
        <v>41071030201</v>
      </c>
      <c r="D824" s="53">
        <v>6978</v>
      </c>
      <c r="E824" s="173">
        <f t="shared" si="49"/>
        <v>104831</v>
      </c>
      <c r="F824" s="53">
        <v>99676</v>
      </c>
      <c r="G824" s="53">
        <v>781</v>
      </c>
      <c r="H824" s="53">
        <v>103</v>
      </c>
      <c r="I824" s="53">
        <v>51875</v>
      </c>
      <c r="J824" s="194">
        <f t="shared" si="50"/>
        <v>0</v>
      </c>
      <c r="K824" s="172">
        <f>VLOOKUP($C824,'DAC Definition'!$A$6:$D$834,MATCH('DAC Definition'!$A$3,'DAC Definition'!$A$6:$D$6,0),FALSE)</f>
        <v>0</v>
      </c>
      <c r="L824" s="172">
        <f t="shared" si="51"/>
        <v>0</v>
      </c>
      <c r="M824" s="173">
        <f>'Census Tract'!G820</f>
        <v>3698</v>
      </c>
      <c r="N824" s="195">
        <f t="shared" si="48"/>
        <v>28.975259841887713</v>
      </c>
      <c r="O824" s="196">
        <f ca="1">IF($L824=1,'Census Tract'!J820*'DAC Adjustment'!$O$5,'Census Tract'!J820)</f>
        <v>2.532484944025021</v>
      </c>
      <c r="P824" s="196">
        <f ca="1">IF($L824=1,'Census Tract'!K820*'DAC Adjustment'!$O$5,'Census Tract'!K820)</f>
        <v>12.585362075751053</v>
      </c>
      <c r="Q824" s="196">
        <f ca="1">IF($L824=1,'Census Tract'!L820*'DAC Adjustment'!$O$5,'Census Tract'!L820)</f>
        <v>57.910087415193559</v>
      </c>
      <c r="R824" s="196">
        <f ca="1">IF($L824=1,'Census Tract'!M820*'DAC Adjustment'!$O$5,'Census Tract'!M820)</f>
        <v>125.77665642794013</v>
      </c>
      <c r="S824" s="196">
        <f ca="1">IF($L824=1,'Census Tract'!N820*'DAC Adjustment'!$O$5,'Census Tract'!N820)</f>
        <v>0.99744597794413448</v>
      </c>
      <c r="T824" s="196">
        <f ca="1">IF($L824=1,'Census Tract'!O820*'DAC Adjustment'!$O$5,'Census Tract'!O820)</f>
        <v>4.7464321082938659</v>
      </c>
      <c r="U824" s="196">
        <f ca="1">IF($L824=1,'Census Tract'!P820*'DAC Adjustment'!$O$5,'Census Tract'!P820)</f>
        <v>21.64748217159957</v>
      </c>
      <c r="V824" s="196">
        <f ca="1">IF($L824=1,'Census Tract'!Q820*'DAC Adjustment'!$O$5,'Census Tract'!Q820)</f>
        <v>46.953769465937349</v>
      </c>
      <c r="W824" s="196">
        <f ca="1">IF($L824=1,'Census Tract'!R820*'DAC Adjustment'!$O$5,'Census Tract'!R820)</f>
        <v>0.41527005241260317</v>
      </c>
      <c r="X824" s="196">
        <f ca="1">IF($L824=1,'Census Tract'!S820*'DAC Adjustment'!$O$5,'Census Tract'!S820)</f>
        <v>1.9725889419933571</v>
      </c>
      <c r="Y824" s="196">
        <f ca="1">IF($L824=1,'Census Tract'!T820*'DAC Adjustment'!$O$5,'Census Tract'!T820)</f>
        <v>8.6551607396756456</v>
      </c>
      <c r="Z824" s="197">
        <f ca="1">IF($L824=1,'Census Tract'!U820*'DAC Adjustment'!$O$5,'Census Tract'!U820)</f>
        <v>18.59391161870867</v>
      </c>
    </row>
    <row r="825" spans="1:26" x14ac:dyDescent="0.25">
      <c r="A825" s="193">
        <v>71</v>
      </c>
      <c r="B825" s="53" t="s">
        <v>62</v>
      </c>
      <c r="C825" s="173">
        <v>41071030602</v>
      </c>
      <c r="D825" s="53">
        <v>5884</v>
      </c>
      <c r="E825" s="173">
        <f t="shared" si="49"/>
        <v>104831</v>
      </c>
      <c r="F825" s="53">
        <v>99676</v>
      </c>
      <c r="G825" s="53">
        <v>781</v>
      </c>
      <c r="H825" s="53">
        <v>103</v>
      </c>
      <c r="I825" s="53">
        <v>80326</v>
      </c>
      <c r="J825" s="194">
        <f t="shared" si="50"/>
        <v>0</v>
      </c>
      <c r="K825" s="172">
        <f>VLOOKUP($C825,'DAC Definition'!$A$6:$D$834,MATCH('DAC Definition'!$A$3,'DAC Definition'!$A$6:$D$6,0),FALSE)</f>
        <v>0</v>
      </c>
      <c r="L825" s="172">
        <f t="shared" si="51"/>
        <v>0</v>
      </c>
      <c r="M825" s="173">
        <f>'Census Tract'!G821</f>
        <v>5030</v>
      </c>
      <c r="N825" s="195">
        <f t="shared" si="48"/>
        <v>39.411994863357279</v>
      </c>
      <c r="O825" s="196">
        <f ca="1">IF($L825=1,'Census Tract'!J821*'DAC Adjustment'!$O$5,'Census Tract'!J821)</f>
        <v>1.9790882654469131</v>
      </c>
      <c r="P825" s="196">
        <f ca="1">IF($L825=1,'Census Tract'!K821*'DAC Adjustment'!$O$5,'Census Tract'!K821)</f>
        <v>9.9832639639730392</v>
      </c>
      <c r="Q825" s="196">
        <f ca="1">IF($L825=1,'Census Tract'!L821*'DAC Adjustment'!$O$5,'Census Tract'!L821)</f>
        <v>46.258051705562686</v>
      </c>
      <c r="R825" s="196">
        <f ca="1">IF($L825=1,'Census Tract'!M821*'DAC Adjustment'!$O$5,'Census Tract'!M821)</f>
        <v>100.62592953453371</v>
      </c>
      <c r="S825" s="196">
        <f ca="1">IF($L825=1,'Census Tract'!N821*'DAC Adjustment'!$O$5,'Census Tract'!N821)</f>
        <v>1.7988112533367902</v>
      </c>
      <c r="T825" s="196">
        <f ca="1">IF($L825=1,'Census Tract'!O821*'DAC Adjustment'!$O$5,'Census Tract'!O821)</f>
        <v>9.4020109941042165</v>
      </c>
      <c r="U825" s="196">
        <f ca="1">IF($L825=1,'Census Tract'!P821*'DAC Adjustment'!$O$5,'Census Tract'!P821)</f>
        <v>43.864521758010873</v>
      </c>
      <c r="V825" s="196">
        <f ca="1">IF($L825=1,'Census Tract'!Q821*'DAC Adjustment'!$O$5,'Census Tract'!Q821)</f>
        <v>95.514686214878964</v>
      </c>
      <c r="W825" s="196">
        <f ca="1">IF($L825=1,'Census Tract'!R821*'DAC Adjustment'!$O$5,'Census Tract'!R821)</f>
        <v>1.2285067815997439</v>
      </c>
      <c r="X825" s="196">
        <f ca="1">IF($L825=1,'Census Tract'!S821*'DAC Adjustment'!$O$5,'Census Tract'!S821)</f>
        <v>6.3641945098317976</v>
      </c>
      <c r="Y825" s="196">
        <f ca="1">IF($L825=1,'Census Tract'!T821*'DAC Adjustment'!$O$5,'Census Tract'!T821)</f>
        <v>29.326021622911416</v>
      </c>
      <c r="Z825" s="197">
        <f ca="1">IF($L825=1,'Census Tract'!U821*'DAC Adjustment'!$O$5,'Census Tract'!U821)</f>
        <v>63.737622830643062</v>
      </c>
    </row>
    <row r="826" spans="1:26" x14ac:dyDescent="0.25">
      <c r="A826" s="193">
        <v>71</v>
      </c>
      <c r="B826" s="53" t="s">
        <v>62</v>
      </c>
      <c r="C826" s="173">
        <v>41071030302</v>
      </c>
      <c r="D826" s="53">
        <v>2102</v>
      </c>
      <c r="E826" s="173">
        <f t="shared" si="49"/>
        <v>104831</v>
      </c>
      <c r="F826" s="53">
        <v>99676</v>
      </c>
      <c r="G826" s="53">
        <v>781</v>
      </c>
      <c r="H826" s="53">
        <v>103</v>
      </c>
      <c r="I826" s="53">
        <v>116250</v>
      </c>
      <c r="J826" s="194">
        <f t="shared" si="50"/>
        <v>0</v>
      </c>
      <c r="K826" s="172">
        <f>VLOOKUP($C826,'DAC Definition'!$A$6:$D$834,MATCH('DAC Definition'!$A$3,'DAC Definition'!$A$6:$D$6,0),FALSE)</f>
        <v>0</v>
      </c>
      <c r="L826" s="172">
        <f t="shared" si="51"/>
        <v>0</v>
      </c>
      <c r="M826" s="173">
        <f>'Census Tract'!G822</f>
        <v>2014</v>
      </c>
      <c r="N826" s="195">
        <f t="shared" si="48"/>
        <v>15.780468718648422</v>
      </c>
      <c r="O826" s="196">
        <f ca="1">IF($L826=1,'Census Tract'!J822*'DAC Adjustment'!$O$5,'Census Tract'!J822)</f>
        <v>0.87276563258839024</v>
      </c>
      <c r="P826" s="196">
        <f ca="1">IF($L826=1,'Census Tract'!K822*'DAC Adjustment'!$O$5,'Census Tract'!K822)</f>
        <v>4.4025574002614025</v>
      </c>
      <c r="Q826" s="196">
        <f ca="1">IF($L826=1,'Census Tract'!L822*'DAC Adjustment'!$O$5,'Census Tract'!L822)</f>
        <v>20.399513485061807</v>
      </c>
      <c r="R826" s="196">
        <f ca="1">IF($L826=1,'Census Tract'!M822*'DAC Adjustment'!$O$5,'Census Tract'!M822)</f>
        <v>44.37540991895586</v>
      </c>
      <c r="S826" s="196">
        <f ca="1">IF($L826=1,'Census Tract'!N822*'DAC Adjustment'!$O$5,'Census Tract'!N822)</f>
        <v>0.7202397344374345</v>
      </c>
      <c r="T826" s="196">
        <f ca="1">IF($L826=1,'Census Tract'!O822*'DAC Adjustment'!$O$5,'Census Tract'!O822)</f>
        <v>3.7645427717944115</v>
      </c>
      <c r="U826" s="196">
        <f ca="1">IF($L826=1,'Census Tract'!P822*'DAC Adjustment'!$O$5,'Census Tract'!P822)</f>
        <v>17.563249864937156</v>
      </c>
      <c r="V826" s="196">
        <f ca="1">IF($L826=1,'Census Tract'!Q822*'DAC Adjustment'!$O$5,'Census Tract'!Q822)</f>
        <v>38.243852492398851</v>
      </c>
      <c r="W826" s="196">
        <f ca="1">IF($L826=1,'Census Tract'!R822*'DAC Adjustment'!$O$5,'Census Tract'!R822)</f>
        <v>0.49189118452124936</v>
      </c>
      <c r="X826" s="196">
        <f ca="1">IF($L826=1,'Census Tract'!S822*'DAC Adjustment'!$O$5,'Census Tract'!S822)</f>
        <v>2.548208298767642</v>
      </c>
      <c r="Y826" s="196">
        <f ca="1">IF($L826=1,'Census Tract'!T822*'DAC Adjustment'!$O$5,'Census Tract'!T822)</f>
        <v>11.742069095137891</v>
      </c>
      <c r="Z826" s="197">
        <f ca="1">IF($L826=1,'Census Tract'!U822*'DAC Adjustment'!$O$5,'Census Tract'!U822)</f>
        <v>25.52039212344237</v>
      </c>
    </row>
    <row r="827" spans="1:26" x14ac:dyDescent="0.25">
      <c r="A827" s="193">
        <v>71</v>
      </c>
      <c r="B827" s="53" t="s">
        <v>62</v>
      </c>
      <c r="C827" s="173">
        <v>41071030701</v>
      </c>
      <c r="D827" s="53">
        <v>8303</v>
      </c>
      <c r="E827" s="173">
        <f t="shared" si="49"/>
        <v>104831</v>
      </c>
      <c r="F827" s="53">
        <v>99676</v>
      </c>
      <c r="G827" s="53">
        <v>781</v>
      </c>
      <c r="H827" s="53">
        <v>103</v>
      </c>
      <c r="I827" s="53">
        <v>58032</v>
      </c>
      <c r="J827" s="194">
        <f t="shared" si="50"/>
        <v>0</v>
      </c>
      <c r="K827" s="172">
        <f>VLOOKUP($C827,'DAC Definition'!$A$6:$D$834,MATCH('DAC Definition'!$A$3,'DAC Definition'!$A$6:$D$6,0),FALSE)</f>
        <v>0</v>
      </c>
      <c r="L827" s="172">
        <f t="shared" si="51"/>
        <v>0</v>
      </c>
      <c r="M827" s="173">
        <f>'Census Tract'!G823</f>
        <v>6340</v>
      </c>
      <c r="N827" s="195">
        <f t="shared" si="48"/>
        <v>49.676351378466229</v>
      </c>
      <c r="O827" s="196">
        <f ca="1">IF($L827=1,'Census Tract'!J823*'DAC Adjustment'!$O$5,'Census Tract'!J823)</f>
        <v>0.71111896786939488</v>
      </c>
      <c r="P827" s="196">
        <f ca="1">IF($L827=1,'Census Tract'!K823*'DAC Adjustment'!$O$5,'Census Tract'!K823)</f>
        <v>3.5339557341440568</v>
      </c>
      <c r="Q827" s="196">
        <f ca="1">IF($L827=1,'Census Tract'!L823*'DAC Adjustment'!$O$5,'Census Tract'!L823)</f>
        <v>16.261088417950337</v>
      </c>
      <c r="R827" s="196">
        <f ca="1">IF($L827=1,'Census Tract'!M823*'DAC Adjustment'!$O$5,'Census Tract'!M823)</f>
        <v>35.317945842925639</v>
      </c>
      <c r="S827" s="196">
        <f ca="1">IF($L827=1,'Census Tract'!N823*'DAC Adjustment'!$O$5,'Census Tract'!N823)</f>
        <v>1.7100615197852389</v>
      </c>
      <c r="T827" s="196">
        <f ca="1">IF($L827=1,'Census Tract'!O823*'DAC Adjustment'!$O$5,'Census Tract'!O823)</f>
        <v>8.1374741932350236</v>
      </c>
      <c r="U827" s="196">
        <f ca="1">IF($L827=1,'Census Tract'!P823*'DAC Adjustment'!$O$5,'Census Tract'!P823)</f>
        <v>37.113314485652054</v>
      </c>
      <c r="V827" s="196">
        <f ca="1">IF($L827=1,'Census Tract'!Q823*'DAC Adjustment'!$O$5,'Census Tract'!Q823)</f>
        <v>80.499431696604333</v>
      </c>
      <c r="W827" s="196">
        <f ca="1">IF($L827=1,'Census Tract'!R823*'DAC Adjustment'!$O$5,'Census Tract'!R823)</f>
        <v>0.71195568747861127</v>
      </c>
      <c r="X827" s="196">
        <f ca="1">IF($L827=1,'Census Tract'!S823*'DAC Adjustment'!$O$5,'Census Tract'!S823)</f>
        <v>3.3818858551211153</v>
      </c>
      <c r="Y827" s="196">
        <f ca="1">IF($L827=1,'Census Tract'!T823*'DAC Adjustment'!$O$5,'Census Tract'!T823)</f>
        <v>14.83875583816755</v>
      </c>
      <c r="Z827" s="197">
        <f ca="1">IF($L827=1,'Census Tract'!U823*'DAC Adjustment'!$O$5,'Census Tract'!U823)</f>
        <v>31.878150260306377</v>
      </c>
    </row>
    <row r="828" spans="1:26" x14ac:dyDescent="0.25">
      <c r="A828" s="193">
        <v>71</v>
      </c>
      <c r="B828" s="53" t="s">
        <v>62</v>
      </c>
      <c r="C828" s="173">
        <v>41071030102</v>
      </c>
      <c r="D828" s="53">
        <v>7791</v>
      </c>
      <c r="E828" s="173">
        <f t="shared" si="49"/>
        <v>104831</v>
      </c>
      <c r="F828" s="53">
        <v>99676</v>
      </c>
      <c r="G828" s="53">
        <v>781</v>
      </c>
      <c r="H828" s="53">
        <v>103</v>
      </c>
      <c r="I828" s="53">
        <v>83924</v>
      </c>
      <c r="J828" s="194">
        <f t="shared" si="50"/>
        <v>0</v>
      </c>
      <c r="K828" s="172">
        <f>VLOOKUP($C828,'DAC Definition'!$A$6:$D$834,MATCH('DAC Definition'!$A$3,'DAC Definition'!$A$6:$D$6,0),FALSE)</f>
        <v>0</v>
      </c>
      <c r="L828" s="172">
        <f t="shared" si="51"/>
        <v>0</v>
      </c>
      <c r="M828" s="173">
        <f>'Census Tract'!G824</f>
        <v>5987</v>
      </c>
      <c r="N828" s="195">
        <f t="shared" si="48"/>
        <v>46.91045989004374</v>
      </c>
      <c r="O828" s="196">
        <f ca="1">IF($L828=1,'Census Tract'!J824*'DAC Adjustment'!$O$5,'Census Tract'!J824)</f>
        <v>0.48776751739773982</v>
      </c>
      <c r="P828" s="196">
        <f ca="1">IF($L828=1,'Census Tract'!K824*'DAC Adjustment'!$O$5,'Census Tract'!K824)</f>
        <v>2.4239949894762756</v>
      </c>
      <c r="Q828" s="196">
        <f ca="1">IF($L828=1,'Census Tract'!L824*'DAC Adjustment'!$O$5,'Census Tract'!L824)</f>
        <v>11.153732478227905</v>
      </c>
      <c r="R828" s="196">
        <f ca="1">IF($L828=1,'Census Tract'!M824*'DAC Adjustment'!$O$5,'Census Tract'!M824)</f>
        <v>24.225126233105332</v>
      </c>
      <c r="S828" s="196">
        <f ca="1">IF($L828=1,'Census Tract'!N824*'DAC Adjustment'!$O$5,'Census Tract'!N824)</f>
        <v>1.6148483152924644</v>
      </c>
      <c r="T828" s="196">
        <f ca="1">IF($L828=1,'Census Tract'!O824*'DAC Adjustment'!$O$5,'Census Tract'!O824)</f>
        <v>7.6843940055044291</v>
      </c>
      <c r="U828" s="196">
        <f ca="1">IF($L828=1,'Census Tract'!P824*'DAC Adjustment'!$O$5,'Census Tract'!P824)</f>
        <v>35.04691069804398</v>
      </c>
      <c r="V828" s="196">
        <f ca="1">IF($L828=1,'Census Tract'!Q824*'DAC Adjustment'!$O$5,'Census Tract'!Q824)</f>
        <v>76.017365546935352</v>
      </c>
      <c r="W828" s="196">
        <f ca="1">IF($L828=1,'Census Tract'!R824*'DAC Adjustment'!$O$5,'Census Tract'!R824)</f>
        <v>0.67231525251331947</v>
      </c>
      <c r="X828" s="196">
        <f ca="1">IF($L828=1,'Census Tract'!S824*'DAC Adjustment'!$O$5,'Census Tract'!S824)</f>
        <v>3.1935884250173685</v>
      </c>
      <c r="Y828" s="196">
        <f ca="1">IF($L828=1,'Census Tract'!T824*'DAC Adjustment'!$O$5,'Census Tract'!T824)</f>
        <v>14.012560126673362</v>
      </c>
      <c r="Z828" s="197">
        <f ca="1">IF($L828=1,'Census Tract'!U824*'DAC Adjustment'!$O$5,'Census Tract'!U824)</f>
        <v>30.103231168525909</v>
      </c>
    </row>
    <row r="829" spans="1:26" x14ac:dyDescent="0.25">
      <c r="A829" s="193">
        <v>71</v>
      </c>
      <c r="B829" s="53" t="s">
        <v>62</v>
      </c>
      <c r="C829" s="173">
        <v>41071030202</v>
      </c>
      <c r="D829" s="53">
        <v>5917</v>
      </c>
      <c r="E829" s="173">
        <f t="shared" si="49"/>
        <v>104831</v>
      </c>
      <c r="F829" s="53">
        <v>99676</v>
      </c>
      <c r="G829" s="53">
        <v>781</v>
      </c>
      <c r="H829" s="53">
        <v>103</v>
      </c>
      <c r="I829" s="53">
        <v>56996</v>
      </c>
      <c r="J829" s="194">
        <f t="shared" si="50"/>
        <v>0</v>
      </c>
      <c r="K829" s="172">
        <f>VLOOKUP($C829,'DAC Definition'!$A$6:$D$834,MATCH('DAC Definition'!$A$3,'DAC Definition'!$A$6:$D$6,0),FALSE)</f>
        <v>0</v>
      </c>
      <c r="L829" s="172">
        <f t="shared" si="51"/>
        <v>0</v>
      </c>
      <c r="M829" s="173">
        <f>'Census Tract'!G825</f>
        <v>4294</v>
      </c>
      <c r="N829" s="195">
        <f t="shared" si="48"/>
        <v>33.645150286929656</v>
      </c>
      <c r="O829" s="196">
        <f ca="1">IF($L829=1,'Census Tract'!J825*'DAC Adjustment'!$O$5,'Census Tract'!J825)</f>
        <v>1.5223955368471551</v>
      </c>
      <c r="P829" s="196">
        <f ca="1">IF($L829=1,'Census Tract'!K825*'DAC Adjustment'!$O$5,'Census Tract'!K825)</f>
        <v>7.5656517125337555</v>
      </c>
      <c r="Q829" s="196">
        <f ca="1">IF($L829=1,'Census Tract'!L825*'DAC Adjustment'!$O$5,'Census Tract'!L825)</f>
        <v>34.812470979273961</v>
      </c>
      <c r="R829" s="196">
        <f ca="1">IF($L829=1,'Census Tract'!M825*'DAC Adjustment'!$O$5,'Census Tract'!M825)</f>
        <v>75.610250255277435</v>
      </c>
      <c r="S829" s="196">
        <f ca="1">IF($L829=1,'Census Tract'!N825*'DAC Adjustment'!$O$5,'Census Tract'!N825)</f>
        <v>1.1582025498356177</v>
      </c>
      <c r="T829" s="196">
        <f ca="1">IF($L829=1,'Census Tract'!O825*'DAC Adjustment'!$O$5,'Census Tract'!O825)</f>
        <v>5.5114060229891466</v>
      </c>
      <c r="U829" s="196">
        <f ca="1">IF($L829=1,'Census Tract'!P825*'DAC Adjustment'!$O$5,'Census Tract'!P825)</f>
        <v>25.136367886654558</v>
      </c>
      <c r="V829" s="196">
        <f ca="1">IF($L829=1,'Census Tract'!Q825*'DAC Adjustment'!$O$5,'Census Tract'!Q825)</f>
        <v>54.521223928267979</v>
      </c>
      <c r="W829" s="196">
        <f ca="1">IF($L829=1,'Census Tract'!R825*'DAC Adjustment'!$O$5,'Census Tract'!R825)</f>
        <v>0.48219837886958306</v>
      </c>
      <c r="X829" s="196">
        <f ca="1">IF($L829=1,'Census Tract'!S825*'DAC Adjustment'!$O$5,'Census Tract'!S825)</f>
        <v>2.2905075491940172</v>
      </c>
      <c r="Y829" s="196">
        <f ca="1">IF($L829=1,'Census Tract'!T825*'DAC Adjustment'!$O$5,'Census Tract'!T825)</f>
        <v>10.050097408374047</v>
      </c>
      <c r="Z829" s="197">
        <f ca="1">IF($L829=1,'Census Tract'!U825*'DAC Adjustment'!$O$5,'Census Tract'!U825)</f>
        <v>21.590658867153874</v>
      </c>
    </row>
    <row r="830" spans="1:26" x14ac:dyDescent="0.25">
      <c r="A830" s="193">
        <v>71</v>
      </c>
      <c r="B830" s="53" t="s">
        <v>62</v>
      </c>
      <c r="C830" s="173">
        <v>41071030802</v>
      </c>
      <c r="D830" s="53">
        <v>5171</v>
      </c>
      <c r="E830" s="173">
        <f t="shared" si="49"/>
        <v>104831</v>
      </c>
      <c r="F830" s="53">
        <v>99676</v>
      </c>
      <c r="G830" s="53">
        <v>781</v>
      </c>
      <c r="H830" s="53">
        <v>103</v>
      </c>
      <c r="I830" s="53">
        <v>50313</v>
      </c>
      <c r="J830" s="194">
        <f t="shared" si="50"/>
        <v>0</v>
      </c>
      <c r="K830" s="172">
        <f>VLOOKUP($C830,'DAC Definition'!$A$6:$D$834,MATCH('DAC Definition'!$A$3,'DAC Definition'!$A$6:$D$6,0),FALSE)</f>
        <v>0</v>
      </c>
      <c r="L830" s="172">
        <f t="shared" si="51"/>
        <v>0</v>
      </c>
      <c r="M830" s="173">
        <f>'Census Tract'!G826</f>
        <v>2446</v>
      </c>
      <c r="N830" s="195">
        <f t="shared" si="48"/>
        <v>19.165355752638551</v>
      </c>
      <c r="O830" s="196">
        <f ca="1">IF($L830=1,'Census Tract'!J826*'DAC Adjustment'!$O$5,'Census Tract'!J826)</f>
        <v>0.85434433745435745</v>
      </c>
      <c r="P830" s="196">
        <f ca="1">IF($L830=1,'Census Tract'!K826*'DAC Adjustment'!$O$5,'Census Tract'!K826)</f>
        <v>4.2457242834153242</v>
      </c>
      <c r="Q830" s="196">
        <f ca="1">IF($L830=1,'Census Tract'!L826*'DAC Adjustment'!$O$5,'Census Tract'!L826)</f>
        <v>19.536209042974136</v>
      </c>
      <c r="R830" s="196">
        <f ca="1">IF($L830=1,'Census Tract'!M826*'DAC Adjustment'!$O$5,'Census Tract'!M826)</f>
        <v>42.431278597205029</v>
      </c>
      <c r="S830" s="196">
        <f ca="1">IF($L830=1,'Census Tract'!N826*'DAC Adjustment'!$O$5,'Census Tract'!N826)</f>
        <v>0.65974928665531452</v>
      </c>
      <c r="T830" s="196">
        <f ca="1">IF($L830=1,'Census Tract'!O826*'DAC Adjustment'!$O$5,'Census Tract'!O826)</f>
        <v>3.139473482121903</v>
      </c>
      <c r="U830" s="196">
        <f ca="1">IF($L830=1,'Census Tract'!P826*'DAC Adjustment'!$O$5,'Census Tract'!P826)</f>
        <v>14.318480635947147</v>
      </c>
      <c r="V830" s="196">
        <f ca="1">IF($L830=1,'Census Tract'!Q826*'DAC Adjustment'!$O$5,'Census Tract'!Q826)</f>
        <v>31.057036266544824</v>
      </c>
      <c r="W830" s="196">
        <f ca="1">IF($L830=1,'Census Tract'!R826*'DAC Adjustment'!$O$5,'Census Tract'!R826)</f>
        <v>0.27467564851304149</v>
      </c>
      <c r="X830" s="196">
        <f ca="1">IF($L830=1,'Census Tract'!S826*'DAC Adjustment'!$O$5,'Census Tract'!S826)</f>
        <v>1.3047464986792188</v>
      </c>
      <c r="Y830" s="196">
        <f ca="1">IF($L830=1,'Census Tract'!T826*'DAC Adjustment'!$O$5,'Census Tract'!T826)</f>
        <v>5.7248575363024958</v>
      </c>
      <c r="Z830" s="197">
        <f ca="1">IF($L830=1,'Census Tract'!U826*'DAC Adjustment'!$O$5,'Census Tract'!U826)</f>
        <v>12.298731157209682</v>
      </c>
    </row>
    <row r="831" spans="1:26" x14ac:dyDescent="0.25">
      <c r="A831" s="193">
        <v>71</v>
      </c>
      <c r="B831" s="53" t="s">
        <v>62</v>
      </c>
      <c r="C831" s="173">
        <v>41071030502</v>
      </c>
      <c r="D831" s="53">
        <v>5126</v>
      </c>
      <c r="E831" s="173">
        <f t="shared" si="49"/>
        <v>104831</v>
      </c>
      <c r="F831" s="53">
        <v>99676</v>
      </c>
      <c r="G831" s="53">
        <v>781</v>
      </c>
      <c r="H831" s="53">
        <v>103</v>
      </c>
      <c r="I831" s="53">
        <v>44375</v>
      </c>
      <c r="J831" s="194">
        <f t="shared" si="50"/>
        <v>1</v>
      </c>
      <c r="K831" s="172">
        <f>VLOOKUP($C831,'DAC Definition'!$A$6:$D$834,MATCH('DAC Definition'!$A$3,'DAC Definition'!$A$6:$D$6,0),FALSE)</f>
        <v>1</v>
      </c>
      <c r="L831" s="172">
        <f t="shared" si="51"/>
        <v>1</v>
      </c>
      <c r="M831" s="173">
        <f>'Census Tract'!G827</f>
        <v>3795</v>
      </c>
      <c r="N831" s="195">
        <f t="shared" si="48"/>
        <v>29.735292347204947</v>
      </c>
      <c r="O831" s="196">
        <f ca="1">IF($L831=1,'Census Tract'!J827*'DAC Adjustment'!$O$5,'Census Tract'!J827)</f>
        <v>1.8515538508257223</v>
      </c>
      <c r="P831" s="196">
        <f ca="1">IF($L831=1,'Census Tract'!K827*'DAC Adjustment'!$O$5,'Census Tract'!K827)</f>
        <v>9.3399325128785033</v>
      </c>
      <c r="Q831" s="196">
        <f ca="1">IF($L831=1,'Census Tract'!L827*'DAC Adjustment'!$O$5,'Census Tract'!L827)</f>
        <v>43.27713688292161</v>
      </c>
      <c r="R831" s="196">
        <f ca="1">IF($L831=1,'Census Tract'!M827*'DAC Adjustment'!$O$5,'Census Tract'!M827)</f>
        <v>94.141494634404594</v>
      </c>
      <c r="S831" s="196">
        <f ca="1">IF($L831=1,'Census Tract'!N827*'DAC Adjustment'!$O$5,'Census Tract'!N827)</f>
        <v>1.6964435155102187</v>
      </c>
      <c r="T831" s="196">
        <f ca="1">IF($L831=1,'Census Tract'!O827*'DAC Adjustment'!$O$5,'Census Tract'!O827)</f>
        <v>8.8669561934954029</v>
      </c>
      <c r="U831" s="196">
        <f ca="1">IF($L831=1,'Census Tract'!P827*'DAC Adjustment'!$O$5,'Census Tract'!P827)</f>
        <v>41.368255485002798</v>
      </c>
      <c r="V831" s="196">
        <f ca="1">IF($L831=1,'Census Tract'!Q827*'DAC Adjustment'!$O$5,'Census Tract'!Q827)</f>
        <v>90.079084042113749</v>
      </c>
      <c r="W831" s="196">
        <f ca="1">IF($L831=1,'Census Tract'!R827*'DAC Adjustment'!$O$5,'Census Tract'!R827)</f>
        <v>1.1585942435812697</v>
      </c>
      <c r="X831" s="196">
        <f ca="1">IF($L831=1,'Census Tract'!S827*'DAC Adjustment'!$O$5,'Census Tract'!S827)</f>
        <v>6.0020174365834178</v>
      </c>
      <c r="Y831" s="196">
        <f ca="1">IF($L831=1,'Census Tract'!T827*'DAC Adjustment'!$O$5,'Census Tract'!T827)</f>
        <v>27.657120292979332</v>
      </c>
      <c r="Z831" s="197">
        <f ca="1">IF($L831=1,'Census Tract'!U827*'DAC Adjustment'!$O$5,'Census Tract'!U827)</f>
        <v>60.110407217268992</v>
      </c>
    </row>
    <row r="832" spans="1:26" x14ac:dyDescent="0.25">
      <c r="A832" s="193">
        <v>71</v>
      </c>
      <c r="B832" s="53" t="s">
        <v>62</v>
      </c>
      <c r="C832" s="173">
        <v>41071030702</v>
      </c>
      <c r="D832" s="53">
        <v>7530</v>
      </c>
      <c r="E832" s="173">
        <f t="shared" si="49"/>
        <v>104831</v>
      </c>
      <c r="F832" s="53">
        <v>99676</v>
      </c>
      <c r="G832" s="53">
        <v>781</v>
      </c>
      <c r="H832" s="53">
        <v>103</v>
      </c>
      <c r="I832" s="53">
        <v>56250</v>
      </c>
      <c r="J832" s="194">
        <f t="shared" si="50"/>
        <v>0</v>
      </c>
      <c r="K832" s="172">
        <f>VLOOKUP($C832,'DAC Definition'!$A$6:$D$834,MATCH('DAC Definition'!$A$3,'DAC Definition'!$A$6:$D$6,0),FALSE)</f>
        <v>0</v>
      </c>
      <c r="L832" s="172">
        <f t="shared" si="51"/>
        <v>0</v>
      </c>
      <c r="M832" s="173">
        <f>'Census Tract'!G828</f>
        <v>5373</v>
      </c>
      <c r="N832" s="195">
        <f t="shared" si="48"/>
        <v>42.099532485252212</v>
      </c>
      <c r="O832" s="196">
        <f ca="1">IF($L832=1,'Census Tract'!J828*'DAC Adjustment'!$O$5,'Census Tract'!J828)</f>
        <v>0.45972338908739752</v>
      </c>
      <c r="P832" s="196">
        <f ca="1">IF($L832=1,'Census Tract'!K828*'DAC Adjustment'!$O$5,'Census Tract'!K828)</f>
        <v>2.2846277210874959</v>
      </c>
      <c r="Q832" s="196">
        <f ca="1">IF($L832=1,'Census Tract'!L828*'DAC Adjustment'!$O$5,'Census Tract'!L828)</f>
        <v>10.512450118083386</v>
      </c>
      <c r="R832" s="196">
        <f ca="1">IF($L832=1,'Census Tract'!M828*'DAC Adjustment'!$O$5,'Census Tract'!M828)</f>
        <v>22.832305833666013</v>
      </c>
      <c r="S832" s="196">
        <f ca="1">IF($L832=1,'Census Tract'!N828*'DAC Adjustment'!$O$5,'Census Tract'!N828)</f>
        <v>1.4492366791492255</v>
      </c>
      <c r="T832" s="196">
        <f ca="1">IF($L832=1,'Census Tract'!O828*'DAC Adjustment'!$O$5,'Census Tract'!O828)</f>
        <v>6.8963168517747286</v>
      </c>
      <c r="U832" s="196">
        <f ca="1">IF($L832=1,'Census Tract'!P828*'DAC Adjustment'!$O$5,'Census Tract'!P828)</f>
        <v>31.452655951326257</v>
      </c>
      <c r="V832" s="196">
        <f ca="1">IF($L832=1,'Census Tract'!Q828*'DAC Adjustment'!$O$5,'Census Tract'!Q828)</f>
        <v>68.221363802185351</v>
      </c>
      <c r="W832" s="196">
        <f ca="1">IF($L832=1,'Census Tract'!R828*'DAC Adjustment'!$O$5,'Census Tract'!R828)</f>
        <v>0.60336560076065904</v>
      </c>
      <c r="X832" s="196">
        <f ca="1">IF($L832=1,'Census Tract'!S828*'DAC Adjustment'!$O$5,'Census Tract'!S828)</f>
        <v>2.8660682491428635</v>
      </c>
      <c r="Y832" s="196">
        <f ca="1">IF($L832=1,'Census Tract'!T828*'DAC Adjustment'!$O$5,'Census Tract'!T828)</f>
        <v>12.575494498182058</v>
      </c>
      <c r="Z832" s="197">
        <f ca="1">IF($L832=1,'Census Tract'!U828*'DAC Adjustment'!$O$5,'Census Tract'!U828)</f>
        <v>27.015978130698134</v>
      </c>
    </row>
    <row r="833" spans="1:26" x14ac:dyDescent="0.25">
      <c r="A833" s="193">
        <v>71</v>
      </c>
      <c r="B833" s="53" t="s">
        <v>62</v>
      </c>
      <c r="C833" s="173">
        <v>41071030601</v>
      </c>
      <c r="D833" s="53">
        <v>3636</v>
      </c>
      <c r="E833" s="173">
        <f t="shared" si="49"/>
        <v>104831</v>
      </c>
      <c r="F833" s="53">
        <v>99676</v>
      </c>
      <c r="G833" s="53">
        <v>781</v>
      </c>
      <c r="H833" s="53">
        <v>103</v>
      </c>
      <c r="I833" s="53">
        <v>50034</v>
      </c>
      <c r="J833" s="194">
        <f t="shared" si="50"/>
        <v>0</v>
      </c>
      <c r="K833" s="172">
        <f>VLOOKUP($C833,'DAC Definition'!$A$6:$D$834,MATCH('DAC Definition'!$A$3,'DAC Definition'!$A$6:$D$6,0),FALSE)</f>
        <v>0</v>
      </c>
      <c r="L833" s="172">
        <f t="shared" si="51"/>
        <v>0</v>
      </c>
      <c r="M833" s="173">
        <f>'Census Tract'!G829</f>
        <v>2384</v>
      </c>
      <c r="N833" s="195">
        <f t="shared" si="48"/>
        <v>18.679561780167742</v>
      </c>
      <c r="O833" s="196">
        <f ca="1">IF($L833=1,'Census Tract'!J829*'DAC Adjustment'!$O$5,'Census Tract'!J829)</f>
        <v>7.8548906932955118</v>
      </c>
      <c r="P833" s="196">
        <f ca="1">IF($L833=1,'Census Tract'!K829*'DAC Adjustment'!$O$5,'Census Tract'!K829)</f>
        <v>39.623016602352621</v>
      </c>
      <c r="Q833" s="196">
        <f ca="1">IF($L833=1,'Census Tract'!L829*'DAC Adjustment'!$O$5,'Census Tract'!L829)</f>
        <v>183.59562136555624</v>
      </c>
      <c r="R833" s="196">
        <f ca="1">IF($L833=1,'Census Tract'!M829*'DAC Adjustment'!$O$5,'Census Tract'!M829)</f>
        <v>399.37868927060271</v>
      </c>
      <c r="S833" s="196">
        <f ca="1">IF($L833=1,'Census Tract'!N829*'DAC Adjustment'!$O$5,'Census Tract'!N829)</f>
        <v>0.8525578584403396</v>
      </c>
      <c r="T833" s="196">
        <f ca="1">IF($L833=1,'Census Tract'!O829*'DAC Adjustment'!$O$5,'Census Tract'!O829)</f>
        <v>4.4561419900485983</v>
      </c>
      <c r="U833" s="196">
        <f ca="1">IF($L833=1,'Census Tract'!P829*'DAC Adjustment'!$O$5,'Census Tract'!P829)</f>
        <v>20.789864785506545</v>
      </c>
      <c r="V833" s="196">
        <f ca="1">IF($L833=1,'Census Tract'!Q829*'DAC Adjustment'!$O$5,'Census Tract'!Q829)</f>
        <v>45.26978368514343</v>
      </c>
      <c r="W833" s="196">
        <f ca="1">IF($L833=1,'Census Tract'!R829*'DAC Adjustment'!$O$5,'Census Tract'!R829)</f>
        <v>0.58225848257132995</v>
      </c>
      <c r="X833" s="196">
        <f ca="1">IF($L833=1,'Census Tract'!S829*'DAC Adjustment'!$O$5,'Census Tract'!S829)</f>
        <v>3.0163498432284301</v>
      </c>
      <c r="Y833" s="196">
        <f ca="1">IF($L833=1,'Census Tract'!T829*'DAC Adjustment'!$O$5,'Census Tract'!T829)</f>
        <v>13.899251600202945</v>
      </c>
      <c r="Z833" s="197">
        <f ca="1">IF($L833=1,'Census Tract'!U829*'DAC Adjustment'!$O$5,'Census Tract'!U829)</f>
        <v>30.208845492694444</v>
      </c>
    </row>
    <row r="834" spans="1:26" x14ac:dyDescent="0.25">
      <c r="A834" s="193">
        <v>71</v>
      </c>
      <c r="B834" s="53" t="s">
        <v>62</v>
      </c>
      <c r="C834" s="173">
        <v>41071030501</v>
      </c>
      <c r="D834" s="53">
        <v>6426</v>
      </c>
      <c r="E834" s="173">
        <f t="shared" si="49"/>
        <v>104831</v>
      </c>
      <c r="F834" s="53">
        <v>99676</v>
      </c>
      <c r="G834" s="53">
        <v>781</v>
      </c>
      <c r="H834" s="53">
        <v>103</v>
      </c>
      <c r="I834" s="53">
        <v>59943</v>
      </c>
      <c r="J834" s="194">
        <f t="shared" si="50"/>
        <v>0</v>
      </c>
      <c r="K834" s="172">
        <f>VLOOKUP($C834,'DAC Definition'!$A$6:$D$834,MATCH('DAC Definition'!$A$3,'DAC Definition'!$A$6:$D$6,0),FALSE)</f>
        <v>0</v>
      </c>
      <c r="L834" s="172">
        <f t="shared" si="51"/>
        <v>0</v>
      </c>
      <c r="M834" s="173">
        <f>'Census Tract'!G830</f>
        <v>3694</v>
      </c>
      <c r="N834" s="195">
        <f t="shared" si="48"/>
        <v>28.943918295276696</v>
      </c>
      <c r="O834" s="196">
        <f ca="1">IF($L834=1,'Census Tract'!J830*'DAC Adjustment'!$O$5,'Census Tract'!J830)</f>
        <v>1.582655988672609</v>
      </c>
      <c r="P834" s="196">
        <f ca="1">IF($L834=1,'Census Tract'!K830*'DAC Adjustment'!$O$5,'Census Tract'!K830)</f>
        <v>7.983510778643037</v>
      </c>
      <c r="Q834" s="196">
        <f ca="1">IF($L834=1,'Census Tract'!L830*'DAC Adjustment'!$O$5,'Census Tract'!L830)</f>
        <v>36.992075509883207</v>
      </c>
      <c r="R834" s="196">
        <f ca="1">IF($L834=1,'Census Tract'!M830*'DAC Adjustment'!$O$5,'Census Tract'!M830)</f>
        <v>80.469493338951651</v>
      </c>
      <c r="S834" s="196">
        <f ca="1">IF($L834=1,'Census Tract'!N830*'DAC Adjustment'!$O$5,'Census Tract'!N830)</f>
        <v>1.3210355407208951</v>
      </c>
      <c r="T834" s="196">
        <f ca="1">IF($L834=1,'Census Tract'!O830*'DAC Adjustment'!$O$5,'Census Tract'!O830)</f>
        <v>6.9047770600836929</v>
      </c>
      <c r="U834" s="196">
        <f ca="1">IF($L834=1,'Census Tract'!P830*'DAC Adjustment'!$O$5,'Census Tract'!P830)</f>
        <v>32.213825720495457</v>
      </c>
      <c r="V834" s="196">
        <f ca="1">IF($L834=1,'Census Tract'!Q830*'DAC Adjustment'!$O$5,'Census Tract'!Q830)</f>
        <v>70.145377908103953</v>
      </c>
      <c r="W834" s="196">
        <f ca="1">IF($L834=1,'Census Tract'!R830*'DAC Adjustment'!$O$5,'Census Tract'!R830)</f>
        <v>0.90220756485675035</v>
      </c>
      <c r="X834" s="196">
        <f ca="1">IF($L834=1,'Census Tract'!S830*'DAC Adjustment'!$O$5,'Census Tract'!S830)</f>
        <v>4.6738239601031131</v>
      </c>
      <c r="Y834" s="196">
        <f ca="1">IF($L834=1,'Census Tract'!T830*'DAC Adjustment'!$O$5,'Census Tract'!T830)</f>
        <v>21.536843712730569</v>
      </c>
      <c r="Z834" s="197">
        <f ca="1">IF($L834=1,'Census Tract'!U830*'DAC Adjustment'!$O$5,'Census Tract'!U830)</f>
        <v>46.808504718965303</v>
      </c>
    </row>
    <row r="835" spans="1:26" x14ac:dyDescent="0.25">
      <c r="A835" s="193">
        <v>71</v>
      </c>
      <c r="B835" s="53" t="s">
        <v>62</v>
      </c>
      <c r="C835" s="173">
        <v>41071030900</v>
      </c>
      <c r="D835" s="53">
        <v>4745</v>
      </c>
      <c r="E835" s="173">
        <f t="shared" si="49"/>
        <v>104831</v>
      </c>
      <c r="F835" s="53">
        <v>99676</v>
      </c>
      <c r="G835" s="53">
        <v>781</v>
      </c>
      <c r="H835" s="53">
        <v>103</v>
      </c>
      <c r="I835" s="53">
        <v>67095</v>
      </c>
      <c r="J835" s="194">
        <f t="shared" si="50"/>
        <v>0</v>
      </c>
      <c r="K835" s="172">
        <f>VLOOKUP($C835,'DAC Definition'!$A$6:$D$834,MATCH('DAC Definition'!$A$3,'DAC Definition'!$A$6:$D$6,0),FALSE)</f>
        <v>0</v>
      </c>
      <c r="L835" s="172">
        <f t="shared" si="51"/>
        <v>0</v>
      </c>
      <c r="M835" s="173">
        <f>'Census Tract'!G831</f>
        <v>3630</v>
      </c>
      <c r="N835" s="195">
        <f t="shared" si="48"/>
        <v>28.442453549500382</v>
      </c>
      <c r="O835" s="196">
        <f ca="1">IF($L835=1,'Census Tract'!J831*'DAC Adjustment'!$O$5,'Census Tract'!J831)</f>
        <v>2.7734893782078247</v>
      </c>
      <c r="P835" s="196">
        <f ca="1">IF($L835=1,'Census Tract'!K831*'DAC Adjustment'!$O$5,'Census Tract'!K831)</f>
        <v>13.990521315971534</v>
      </c>
      <c r="Q835" s="196">
        <f ca="1">IF($L835=1,'Census Tract'!L831*'DAC Adjustment'!$O$5,'Census Tract'!L831)</f>
        <v>64.825918733339009</v>
      </c>
      <c r="R835" s="196">
        <f ca="1">IF($L835=1,'Census Tract'!M831*'DAC Adjustment'!$O$5,'Census Tract'!M831)</f>
        <v>141.01692764738613</v>
      </c>
      <c r="S835" s="196">
        <f ca="1">IF($L835=1,'Census Tract'!N831*'DAC Adjustment'!$O$5,'Census Tract'!N831)</f>
        <v>1.2981480814339061</v>
      </c>
      <c r="T835" s="196">
        <f ca="1">IF($L835=1,'Census Tract'!O831*'DAC Adjustment'!$O$5,'Census Tract'!O831)</f>
        <v>6.7851490871964817</v>
      </c>
      <c r="U835" s="196">
        <f ca="1">IF($L835=1,'Census Tract'!P831*'DAC Adjustment'!$O$5,'Census Tract'!P831)</f>
        <v>31.655708545045616</v>
      </c>
      <c r="V835" s="196">
        <f ca="1">IF($L835=1,'Census Tract'!Q831*'DAC Adjustment'!$O$5,'Census Tract'!Q831)</f>
        <v>68.930081701791366</v>
      </c>
      <c r="W835" s="196">
        <f ca="1">IF($L835=1,'Census Tract'!R831*'DAC Adjustment'!$O$5,'Census Tract'!R831)</f>
        <v>0.88657646465349316</v>
      </c>
      <c r="X835" s="196">
        <f ca="1">IF($L835=1,'Census Tract'!S831*'DAC Adjustment'!$O$5,'Census Tract'!S831)</f>
        <v>4.5928481253855713</v>
      </c>
      <c r="Y835" s="196">
        <f ca="1">IF($L835=1,'Census Tract'!T831*'DAC Adjustment'!$O$5,'Census Tract'!T831)</f>
        <v>21.163709441584182</v>
      </c>
      <c r="Z835" s="197">
        <f ca="1">IF($L835=1,'Census Tract'!U831*'DAC Adjustment'!$O$5,'Census Tract'!U831)</f>
        <v>45.997529001040611</v>
      </c>
    </row>
    <row r="836" spans="1:26" x14ac:dyDescent="0.25">
      <c r="A836" s="198">
        <v>71</v>
      </c>
      <c r="B836" s="199" t="s">
        <v>62</v>
      </c>
      <c r="C836" s="200">
        <v>41071030801</v>
      </c>
      <c r="D836" s="199">
        <v>5809</v>
      </c>
      <c r="E836" s="200">
        <f t="shared" si="49"/>
        <v>104831</v>
      </c>
      <c r="F836" s="199">
        <v>99676</v>
      </c>
      <c r="G836" s="199">
        <v>781</v>
      </c>
      <c r="H836" s="199">
        <v>103</v>
      </c>
      <c r="I836" s="199">
        <v>39415</v>
      </c>
      <c r="J836" s="201">
        <f t="shared" si="50"/>
        <v>1</v>
      </c>
      <c r="K836" s="202">
        <f>VLOOKUP($C836,'DAC Definition'!$A$6:$D$834,MATCH('DAC Definition'!$A$3,'DAC Definition'!$A$6:$D$6,0),FALSE)</f>
        <v>1</v>
      </c>
      <c r="L836" s="172">
        <f t="shared" si="51"/>
        <v>1</v>
      </c>
      <c r="M836" s="200">
        <f>'Census Tract'!G832</f>
        <v>3117</v>
      </c>
      <c r="N836" s="203">
        <f t="shared" si="48"/>
        <v>24.422900196637105</v>
      </c>
      <c r="O836" s="204">
        <f ca="1">IF($L836=1,'Census Tract'!J832*'DAC Adjustment'!$O$5,'Census Tract'!J832)</f>
        <v>4.0920639902836573</v>
      </c>
      <c r="P836" s="204">
        <f ca="1">IF($L836=1,'Census Tract'!K832*'DAC Adjustment'!$O$5,'Census Tract'!K832)</f>
        <v>20.335799853961003</v>
      </c>
      <c r="Q836" s="204">
        <f ca="1">IF($L836=1,'Census Tract'!L832*'DAC Adjustment'!$O$5,'Census Tract'!L832)</f>
        <v>93.572830095194846</v>
      </c>
      <c r="R836" s="204">
        <f ca="1">IF($L836=1,'Census Tract'!M832*'DAC Adjustment'!$O$5,'Census Tract'!M832)</f>
        <v>203.23363730211699</v>
      </c>
      <c r="S836" s="204">
        <f ca="1">IF($L836=1,'Census Tract'!N832*'DAC Adjustment'!$O$5,'Census Tract'!N832)</f>
        <v>1.0509191161613938</v>
      </c>
      <c r="T836" s="204">
        <f ca="1">IF($L836=1,'Census Tract'!O832*'DAC Adjustment'!$O$5,'Census Tract'!O832)</f>
        <v>5.0008886159924213</v>
      </c>
      <c r="U836" s="204">
        <f ca="1">IF($L836=1,'Census Tract'!P832*'DAC Adjustment'!$O$5,'Census Tract'!P832)</f>
        <v>22.808004978662741</v>
      </c>
      <c r="V836" s="204">
        <f ca="1">IF($L836=1,'Census Tract'!Q832*'DAC Adjustment'!$O$5,'Census Tract'!Q832)</f>
        <v>49.470963840361925</v>
      </c>
      <c r="W836" s="204">
        <f ca="1">IF($L836=1,'Census Tract'!R832*'DAC Adjustment'!$O$5,'Census Tract'!R832)</f>
        <v>0.4375327046275298</v>
      </c>
      <c r="X836" s="204">
        <f ca="1">IF($L836=1,'Census Tract'!S832*'DAC Adjustment'!$O$5,'Census Tract'!S832)</f>
        <v>2.0783395525261268</v>
      </c>
      <c r="Y836" s="204">
        <f ca="1">IF($L836=1,'Census Tract'!T832*'DAC Adjustment'!$O$5,'Census Tract'!T832)</f>
        <v>9.1191644218391659</v>
      </c>
      <c r="Z836" s="205">
        <f ca="1">IF($L836=1,'Census Tract'!U832*'DAC Adjustment'!$O$5,'Census Tract'!U832)</f>
        <v>19.590732326769512</v>
      </c>
    </row>
    <row r="837" spans="1:26" x14ac:dyDescent="0.25">
      <c r="J837" s="172">
        <f t="shared" ref="J837:K837" si="52">SUM(J9:J836)</f>
        <v>209</v>
      </c>
      <c r="K837" s="172">
        <f t="shared" si="52"/>
        <v>166</v>
      </c>
      <c r="L837" s="215">
        <f>SUM(L9:L836)</f>
        <v>209</v>
      </c>
    </row>
  </sheetData>
  <sheetProtection algorithmName="SHA-512" hashValue="IELZ/tjtcIE4VpCxfoWnA7jtOoCdoMudG4hL96f2Sv87UT/80D8/rf59phTRu5qvTtvjOUHJkAF++Dlz24p0SA==" saltValue="kErvgwG+N+dV+eJU1QVPXg==" spinCount="100000" sheet="1" objects="1" scenarios="1"/>
  <mergeCells count="2">
    <mergeCell ref="A5:B5"/>
    <mergeCell ref="A4:B4"/>
  </mergeCells>
  <hyperlinks>
    <hyperlink ref="C2" location="Intro!A1" display="Intro" xr:uid="{00000000-0004-0000-1700-000000000000}"/>
    <hyperlink ref="D2" location="Glossary!A1" display="Glossary" xr:uid="{00000000-0004-0000-1700-000001000000}"/>
    <hyperlink ref="E2" location="Inputs!A1" display="Inputs" xr:uid="{00000000-0004-0000-1700-000002000000}"/>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theme="7"/>
  </sheetPr>
  <dimension ref="A1:XFD82"/>
  <sheetViews>
    <sheetView workbookViewId="0"/>
  </sheetViews>
  <sheetFormatPr defaultColWidth="8.7109375" defaultRowHeight="15" x14ac:dyDescent="0.25"/>
  <cols>
    <col min="1" max="2" width="19.42578125" style="4" customWidth="1"/>
    <col min="3" max="17" width="8.5703125" style="4" customWidth="1"/>
    <col min="18" max="18" width="7.7109375" style="4" customWidth="1"/>
    <col min="19" max="19" width="9.42578125" style="4" bestFit="1" customWidth="1"/>
    <col min="20" max="20" width="9.42578125" style="4" customWidth="1"/>
    <col min="21" max="21" width="9.42578125" style="4" bestFit="1" customWidth="1"/>
    <col min="22" max="16384" width="8.7109375" style="4"/>
  </cols>
  <sheetData>
    <row r="1" spans="1:16384" s="260" customFormat="1" ht="23.25" x14ac:dyDescent="0.35">
      <c r="A1" s="85" t="s">
        <v>696</v>
      </c>
    </row>
    <row r="2" spans="1:16384" s="3" customFormat="1" x14ac:dyDescent="0.25">
      <c r="A2" s="539"/>
      <c r="B2" s="539" t="s">
        <v>683</v>
      </c>
      <c r="C2" s="520" t="s">
        <v>603</v>
      </c>
      <c r="D2" s="520" t="s">
        <v>604</v>
      </c>
      <c r="E2" s="521" t="s">
        <v>550</v>
      </c>
      <c r="F2" s="545"/>
      <c r="G2" s="545"/>
      <c r="H2" s="546"/>
      <c r="I2" s="539"/>
      <c r="J2" s="545"/>
      <c r="K2" s="545"/>
      <c r="L2" s="546"/>
      <c r="M2" s="539"/>
      <c r="N2" s="545"/>
      <c r="O2" s="545"/>
      <c r="P2" s="546"/>
      <c r="Q2" s="539"/>
      <c r="R2" s="545"/>
      <c r="S2" s="545"/>
      <c r="T2" s="546"/>
      <c r="U2" s="539"/>
      <c r="V2" s="545"/>
      <c r="W2" s="545"/>
      <c r="X2" s="546"/>
      <c r="Y2" s="539"/>
      <c r="Z2" s="545"/>
      <c r="AA2" s="545"/>
      <c r="AB2" s="546"/>
      <c r="AC2" s="539"/>
      <c r="AD2" s="545"/>
      <c r="AE2" s="545"/>
      <c r="AF2" s="546"/>
      <c r="AG2" s="539"/>
      <c r="AH2" s="545"/>
      <c r="AI2" s="545"/>
      <c r="AJ2" s="546"/>
      <c r="AK2" s="539"/>
      <c r="AL2" s="545"/>
      <c r="AM2" s="545"/>
      <c r="AN2" s="546"/>
      <c r="AO2" s="539"/>
      <c r="AP2" s="545"/>
      <c r="AQ2" s="545"/>
      <c r="AR2" s="546"/>
      <c r="AS2" s="539"/>
      <c r="AT2" s="545"/>
      <c r="AU2" s="545"/>
      <c r="AV2" s="546"/>
      <c r="AW2" s="539"/>
      <c r="AX2" s="545"/>
      <c r="AY2" s="545"/>
      <c r="AZ2" s="546"/>
      <c r="BA2" s="539"/>
      <c r="BB2" s="545"/>
      <c r="BC2" s="545"/>
      <c r="BD2" s="546"/>
      <c r="BE2" s="539"/>
      <c r="BF2" s="545"/>
      <c r="BG2" s="545"/>
      <c r="BH2" s="546"/>
      <c r="BI2" s="539"/>
      <c r="BJ2" s="545"/>
      <c r="BK2" s="545"/>
      <c r="BL2" s="546"/>
      <c r="BM2" s="539"/>
      <c r="BN2" s="545"/>
      <c r="BO2" s="545"/>
      <c r="BP2" s="546"/>
      <c r="BQ2" s="539"/>
      <c r="BR2" s="545"/>
      <c r="BS2" s="545"/>
      <c r="BT2" s="546"/>
      <c r="BU2" s="539"/>
      <c r="BV2" s="545"/>
      <c r="BW2" s="545"/>
      <c r="BX2" s="546"/>
      <c r="BY2" s="539"/>
      <c r="BZ2" s="545"/>
      <c r="CA2" s="545"/>
      <c r="CB2" s="546"/>
      <c r="CC2" s="539"/>
      <c r="CD2" s="545"/>
      <c r="CE2" s="545"/>
      <c r="CF2" s="546"/>
      <c r="CG2" s="539"/>
      <c r="CH2" s="545"/>
      <c r="CI2" s="545"/>
      <c r="CJ2" s="546"/>
      <c r="CK2" s="539"/>
      <c r="CL2" s="545"/>
      <c r="CM2" s="545"/>
      <c r="CN2" s="546"/>
      <c r="CO2" s="539"/>
      <c r="CP2" s="545"/>
      <c r="CQ2" s="545"/>
      <c r="CR2" s="546"/>
      <c r="CS2" s="539"/>
      <c r="CT2" s="545"/>
      <c r="CU2" s="545"/>
      <c r="CV2" s="546"/>
      <c r="CW2" s="539"/>
      <c r="CX2" s="545"/>
      <c r="CY2" s="545"/>
      <c r="CZ2" s="546"/>
      <c r="DA2" s="539"/>
      <c r="DB2" s="545"/>
      <c r="DC2" s="545"/>
      <c r="DD2" s="546"/>
      <c r="DE2" s="539"/>
      <c r="DF2" s="545"/>
      <c r="DG2" s="545"/>
      <c r="DH2" s="546"/>
      <c r="DI2" s="539"/>
      <c r="DJ2" s="545"/>
      <c r="DK2" s="545"/>
      <c r="DL2" s="546"/>
      <c r="DM2" s="539"/>
      <c r="DN2" s="545"/>
      <c r="DO2" s="545"/>
      <c r="DP2" s="546"/>
      <c r="DQ2" s="539"/>
      <c r="DR2" s="545"/>
      <c r="DS2" s="545"/>
      <c r="DT2" s="546"/>
      <c r="DU2" s="539"/>
      <c r="DV2" s="545"/>
      <c r="DW2" s="545"/>
      <c r="DX2" s="546"/>
      <c r="DY2" s="539"/>
      <c r="DZ2" s="545"/>
      <c r="EA2" s="545"/>
      <c r="EB2" s="546"/>
      <c r="EC2" s="539"/>
      <c r="ED2" s="545"/>
      <c r="EE2" s="545"/>
      <c r="EF2" s="546"/>
      <c r="EG2" s="539"/>
      <c r="EH2" s="545"/>
      <c r="EI2" s="545"/>
      <c r="EJ2" s="546"/>
      <c r="EK2" s="539"/>
      <c r="EL2" s="545"/>
      <c r="EM2" s="545"/>
      <c r="EN2" s="546"/>
      <c r="EO2" s="539"/>
      <c r="EP2" s="545"/>
      <c r="EQ2" s="545"/>
      <c r="ER2" s="546"/>
      <c r="ES2" s="539"/>
      <c r="ET2" s="545"/>
      <c r="EU2" s="545"/>
      <c r="EV2" s="546"/>
      <c r="EW2" s="539"/>
      <c r="EX2" s="545"/>
      <c r="EY2" s="545"/>
      <c r="EZ2" s="546"/>
      <c r="FA2" s="539"/>
      <c r="FB2" s="545"/>
      <c r="FC2" s="545"/>
      <c r="FD2" s="546"/>
      <c r="FE2" s="539"/>
      <c r="FF2" s="545"/>
      <c r="FG2" s="545"/>
      <c r="FH2" s="546"/>
      <c r="FI2" s="539"/>
      <c r="FJ2" s="545"/>
      <c r="FK2" s="545"/>
      <c r="FL2" s="546"/>
      <c r="FM2" s="539"/>
      <c r="FN2" s="545"/>
      <c r="FO2" s="545"/>
      <c r="FP2" s="546"/>
      <c r="FQ2" s="539"/>
      <c r="FR2" s="545"/>
      <c r="FS2" s="545"/>
      <c r="FT2" s="546"/>
      <c r="FU2" s="539"/>
      <c r="FV2" s="545"/>
      <c r="FW2" s="545"/>
      <c r="FX2" s="546"/>
      <c r="FY2" s="539"/>
      <c r="FZ2" s="545"/>
      <c r="GA2" s="545"/>
      <c r="GB2" s="546"/>
      <c r="GC2" s="539"/>
      <c r="GD2" s="545"/>
      <c r="GE2" s="545"/>
      <c r="GF2" s="546"/>
      <c r="GG2" s="539"/>
      <c r="GH2" s="545"/>
      <c r="GI2" s="545"/>
      <c r="GJ2" s="546"/>
      <c r="GK2" s="539"/>
      <c r="GL2" s="545"/>
      <c r="GM2" s="545"/>
      <c r="GN2" s="546"/>
      <c r="GO2" s="539"/>
      <c r="GP2" s="545"/>
      <c r="GQ2" s="545"/>
      <c r="GR2" s="546"/>
      <c r="GS2" s="539"/>
      <c r="GT2" s="545"/>
      <c r="GU2" s="545"/>
      <c r="GV2" s="546"/>
      <c r="GW2" s="539"/>
      <c r="GX2" s="545"/>
      <c r="GY2" s="545"/>
      <c r="GZ2" s="546"/>
      <c r="HA2" s="539"/>
      <c r="HB2" s="545"/>
      <c r="HC2" s="545"/>
      <c r="HD2" s="546"/>
      <c r="HE2" s="539"/>
      <c r="HF2" s="545"/>
      <c r="HG2" s="545"/>
      <c r="HH2" s="546"/>
      <c r="HI2" s="539"/>
      <c r="HJ2" s="545"/>
      <c r="HK2" s="545"/>
      <c r="HL2" s="546"/>
      <c r="HM2" s="539"/>
      <c r="HN2" s="545"/>
      <c r="HO2" s="545"/>
      <c r="HP2" s="546"/>
      <c r="HQ2" s="539"/>
      <c r="HR2" s="545"/>
      <c r="HS2" s="545"/>
      <c r="HT2" s="546"/>
      <c r="HU2" s="539"/>
      <c r="HV2" s="545"/>
      <c r="HW2" s="545"/>
      <c r="HX2" s="546"/>
      <c r="HY2" s="539"/>
      <c r="HZ2" s="545"/>
      <c r="IA2" s="545"/>
      <c r="IB2" s="546"/>
      <c r="IC2" s="539"/>
      <c r="ID2" s="545"/>
      <c r="IE2" s="545"/>
      <c r="IF2" s="546"/>
      <c r="IG2" s="539"/>
      <c r="IH2" s="545"/>
      <c r="II2" s="545"/>
      <c r="IJ2" s="546"/>
      <c r="IK2" s="539"/>
      <c r="IL2" s="545"/>
      <c r="IM2" s="545"/>
      <c r="IN2" s="546"/>
      <c r="IO2" s="539"/>
      <c r="IP2" s="545"/>
      <c r="IQ2" s="545"/>
      <c r="IR2" s="546"/>
      <c r="IS2" s="539"/>
      <c r="IT2" s="545"/>
      <c r="IU2" s="545"/>
      <c r="IV2" s="546"/>
      <c r="IW2" s="539"/>
      <c r="IX2" s="545"/>
      <c r="IY2" s="545"/>
      <c r="IZ2" s="546"/>
      <c r="JA2" s="539"/>
      <c r="JB2" s="545"/>
      <c r="JC2" s="545"/>
      <c r="JD2" s="546"/>
      <c r="JE2" s="539"/>
      <c r="JF2" s="545"/>
      <c r="JG2" s="545"/>
      <c r="JH2" s="546"/>
      <c r="JI2" s="539"/>
      <c r="JJ2" s="545"/>
      <c r="JK2" s="545"/>
      <c r="JL2" s="546"/>
      <c r="JM2" s="539"/>
      <c r="JN2" s="545"/>
      <c r="JO2" s="545"/>
      <c r="JP2" s="546"/>
      <c r="JQ2" s="539"/>
      <c r="JR2" s="545"/>
      <c r="JS2" s="545"/>
      <c r="JT2" s="546"/>
      <c r="JU2" s="539"/>
      <c r="JV2" s="545"/>
      <c r="JW2" s="545"/>
      <c r="JX2" s="546"/>
      <c r="JY2" s="539"/>
      <c r="JZ2" s="545"/>
      <c r="KA2" s="545"/>
      <c r="KB2" s="546"/>
      <c r="KC2" s="539"/>
      <c r="KD2" s="545"/>
      <c r="KE2" s="545"/>
      <c r="KF2" s="546"/>
      <c r="KG2" s="539"/>
      <c r="KH2" s="545"/>
      <c r="KI2" s="545"/>
      <c r="KJ2" s="546"/>
      <c r="KK2" s="539"/>
      <c r="KL2" s="545"/>
      <c r="KM2" s="545"/>
      <c r="KN2" s="546"/>
      <c r="KO2" s="539"/>
      <c r="KP2" s="545"/>
      <c r="KQ2" s="545"/>
      <c r="KR2" s="546"/>
      <c r="KS2" s="539"/>
      <c r="KT2" s="545"/>
      <c r="KU2" s="545"/>
      <c r="KV2" s="546"/>
      <c r="KW2" s="539"/>
      <c r="KX2" s="545"/>
      <c r="KY2" s="545"/>
      <c r="KZ2" s="546"/>
      <c r="LA2" s="539"/>
      <c r="LB2" s="545"/>
      <c r="LC2" s="545"/>
      <c r="LD2" s="546"/>
      <c r="LE2" s="539"/>
      <c r="LF2" s="545"/>
      <c r="LG2" s="545"/>
      <c r="LH2" s="546"/>
      <c r="LI2" s="539"/>
      <c r="LJ2" s="545"/>
      <c r="LK2" s="545"/>
      <c r="LL2" s="546"/>
      <c r="LM2" s="539"/>
      <c r="LN2" s="545"/>
      <c r="LO2" s="545"/>
      <c r="LP2" s="546"/>
      <c r="LQ2" s="539"/>
      <c r="LR2" s="545"/>
      <c r="LS2" s="545"/>
      <c r="LT2" s="546"/>
      <c r="LU2" s="539"/>
      <c r="LV2" s="545"/>
      <c r="LW2" s="545"/>
      <c r="LX2" s="546"/>
      <c r="LY2" s="539"/>
      <c r="LZ2" s="545"/>
      <c r="MA2" s="545"/>
      <c r="MB2" s="546"/>
      <c r="MC2" s="539"/>
      <c r="MD2" s="545"/>
      <c r="ME2" s="545"/>
      <c r="MF2" s="546"/>
      <c r="MG2" s="539"/>
      <c r="MH2" s="545"/>
      <c r="MI2" s="545"/>
      <c r="MJ2" s="546"/>
      <c r="MK2" s="539"/>
      <c r="ML2" s="545"/>
      <c r="MM2" s="545"/>
      <c r="MN2" s="546"/>
      <c r="MO2" s="539"/>
      <c r="MP2" s="545"/>
      <c r="MQ2" s="545"/>
      <c r="MR2" s="546"/>
      <c r="MS2" s="539"/>
      <c r="MT2" s="545"/>
      <c r="MU2" s="545"/>
      <c r="MV2" s="546"/>
      <c r="MW2" s="539"/>
      <c r="MX2" s="545"/>
      <c r="MY2" s="545"/>
      <c r="MZ2" s="546"/>
      <c r="NA2" s="539"/>
      <c r="NB2" s="545"/>
      <c r="NC2" s="545"/>
      <c r="ND2" s="546"/>
      <c r="NE2" s="539"/>
      <c r="NF2" s="545"/>
      <c r="NG2" s="545"/>
      <c r="NH2" s="546"/>
      <c r="NI2" s="539"/>
      <c r="NJ2" s="545"/>
      <c r="NK2" s="545"/>
      <c r="NL2" s="546"/>
      <c r="NM2" s="539"/>
      <c r="NN2" s="545"/>
      <c r="NO2" s="545"/>
      <c r="NP2" s="546"/>
      <c r="NQ2" s="539"/>
      <c r="NR2" s="545"/>
      <c r="NS2" s="545"/>
      <c r="NT2" s="546"/>
      <c r="NU2" s="539"/>
      <c r="NV2" s="545"/>
      <c r="NW2" s="545"/>
      <c r="NX2" s="546"/>
      <c r="NY2" s="539"/>
      <c r="NZ2" s="545"/>
      <c r="OA2" s="545"/>
      <c r="OB2" s="546"/>
      <c r="OC2" s="539"/>
      <c r="OD2" s="545"/>
      <c r="OE2" s="545"/>
      <c r="OF2" s="546"/>
      <c r="OG2" s="539"/>
      <c r="OH2" s="545"/>
      <c r="OI2" s="545"/>
      <c r="OJ2" s="546"/>
      <c r="OK2" s="539"/>
      <c r="OL2" s="545"/>
      <c r="OM2" s="545"/>
      <c r="ON2" s="546"/>
      <c r="OO2" s="539"/>
      <c r="OP2" s="545"/>
      <c r="OQ2" s="545"/>
      <c r="OR2" s="546"/>
      <c r="OS2" s="539"/>
      <c r="OT2" s="545"/>
      <c r="OU2" s="545"/>
      <c r="OV2" s="546"/>
      <c r="OW2" s="539"/>
      <c r="OX2" s="545"/>
      <c r="OY2" s="545"/>
      <c r="OZ2" s="546"/>
      <c r="PA2" s="539"/>
      <c r="PB2" s="545"/>
      <c r="PC2" s="545"/>
      <c r="PD2" s="546"/>
      <c r="PE2" s="539"/>
      <c r="PF2" s="545"/>
      <c r="PG2" s="545"/>
      <c r="PH2" s="546"/>
      <c r="PI2" s="539"/>
      <c r="PJ2" s="545"/>
      <c r="PK2" s="545"/>
      <c r="PL2" s="546"/>
      <c r="PM2" s="539"/>
      <c r="PN2" s="545"/>
      <c r="PO2" s="545"/>
      <c r="PP2" s="546"/>
      <c r="PQ2" s="539"/>
      <c r="PR2" s="545"/>
      <c r="PS2" s="545"/>
      <c r="PT2" s="546"/>
      <c r="PU2" s="539"/>
      <c r="PV2" s="545"/>
      <c r="PW2" s="545"/>
      <c r="PX2" s="546"/>
      <c r="PY2" s="539"/>
      <c r="PZ2" s="545"/>
      <c r="QA2" s="545"/>
      <c r="QB2" s="546"/>
      <c r="QC2" s="539"/>
      <c r="QD2" s="545"/>
      <c r="QE2" s="545"/>
      <c r="QF2" s="546"/>
      <c r="QG2" s="539"/>
      <c r="QH2" s="545"/>
      <c r="QI2" s="545"/>
      <c r="QJ2" s="546"/>
      <c r="QK2" s="539"/>
      <c r="QL2" s="545"/>
      <c r="QM2" s="545"/>
      <c r="QN2" s="546"/>
      <c r="QO2" s="539"/>
      <c r="QP2" s="545"/>
      <c r="QQ2" s="545"/>
      <c r="QR2" s="546"/>
      <c r="QS2" s="539"/>
      <c r="QT2" s="545"/>
      <c r="QU2" s="545"/>
      <c r="QV2" s="546"/>
      <c r="QW2" s="539"/>
      <c r="QX2" s="545"/>
      <c r="QY2" s="545"/>
      <c r="QZ2" s="546"/>
      <c r="RA2" s="539"/>
      <c r="RB2" s="545"/>
      <c r="RC2" s="545"/>
      <c r="RD2" s="546"/>
      <c r="RE2" s="539"/>
      <c r="RF2" s="545"/>
      <c r="RG2" s="545"/>
      <c r="RH2" s="546"/>
      <c r="RI2" s="539"/>
      <c r="RJ2" s="545"/>
      <c r="RK2" s="545"/>
      <c r="RL2" s="546"/>
      <c r="RM2" s="539"/>
      <c r="RN2" s="545"/>
      <c r="RO2" s="545"/>
      <c r="RP2" s="546"/>
      <c r="RQ2" s="539"/>
      <c r="RR2" s="545"/>
      <c r="RS2" s="545"/>
      <c r="RT2" s="546"/>
      <c r="RU2" s="539"/>
      <c r="RV2" s="545"/>
      <c r="RW2" s="545"/>
      <c r="RX2" s="546"/>
      <c r="RY2" s="539"/>
      <c r="RZ2" s="545"/>
      <c r="SA2" s="545"/>
      <c r="SB2" s="546"/>
      <c r="SC2" s="539"/>
      <c r="SD2" s="545"/>
      <c r="SE2" s="545"/>
      <c r="SF2" s="546"/>
      <c r="SG2" s="539"/>
      <c r="SH2" s="545"/>
      <c r="SI2" s="545"/>
      <c r="SJ2" s="546"/>
      <c r="SK2" s="539"/>
      <c r="SL2" s="545"/>
      <c r="SM2" s="545"/>
      <c r="SN2" s="546"/>
      <c r="SO2" s="539"/>
      <c r="SP2" s="545"/>
      <c r="SQ2" s="545"/>
      <c r="SR2" s="546"/>
      <c r="SS2" s="539"/>
      <c r="ST2" s="545"/>
      <c r="SU2" s="545"/>
      <c r="SV2" s="546"/>
      <c r="SW2" s="539"/>
      <c r="SX2" s="545"/>
      <c r="SY2" s="545"/>
      <c r="SZ2" s="546"/>
      <c r="TA2" s="539"/>
      <c r="TB2" s="545"/>
      <c r="TC2" s="545"/>
      <c r="TD2" s="546"/>
      <c r="TE2" s="539"/>
      <c r="TF2" s="545"/>
      <c r="TG2" s="545"/>
      <c r="TH2" s="546"/>
      <c r="TI2" s="539"/>
      <c r="TJ2" s="545"/>
      <c r="TK2" s="545"/>
      <c r="TL2" s="546"/>
      <c r="TM2" s="539"/>
      <c r="TN2" s="545"/>
      <c r="TO2" s="545"/>
      <c r="TP2" s="546"/>
      <c r="TQ2" s="539"/>
      <c r="TR2" s="545"/>
      <c r="TS2" s="545"/>
      <c r="TT2" s="546"/>
      <c r="TU2" s="539"/>
      <c r="TV2" s="545"/>
      <c r="TW2" s="545"/>
      <c r="TX2" s="546"/>
      <c r="TY2" s="539"/>
      <c r="TZ2" s="545"/>
      <c r="UA2" s="545"/>
      <c r="UB2" s="546"/>
      <c r="UC2" s="539"/>
      <c r="UD2" s="545"/>
      <c r="UE2" s="545"/>
      <c r="UF2" s="546"/>
      <c r="UG2" s="539"/>
      <c r="UH2" s="545"/>
      <c r="UI2" s="545"/>
      <c r="UJ2" s="546"/>
      <c r="UK2" s="539"/>
      <c r="UL2" s="545"/>
      <c r="UM2" s="545"/>
      <c r="UN2" s="546"/>
      <c r="UO2" s="539"/>
      <c r="UP2" s="545"/>
      <c r="UQ2" s="545"/>
      <c r="UR2" s="546"/>
      <c r="US2" s="539"/>
      <c r="UT2" s="545"/>
      <c r="UU2" s="545"/>
      <c r="UV2" s="546"/>
      <c r="UW2" s="539"/>
      <c r="UX2" s="545"/>
      <c r="UY2" s="545"/>
      <c r="UZ2" s="546"/>
      <c r="VA2" s="539"/>
      <c r="VB2" s="545"/>
      <c r="VC2" s="545"/>
      <c r="VD2" s="546"/>
      <c r="VE2" s="539"/>
      <c r="VF2" s="545"/>
      <c r="VG2" s="545"/>
      <c r="VH2" s="546"/>
      <c r="VI2" s="539"/>
      <c r="VJ2" s="545"/>
      <c r="VK2" s="545"/>
      <c r="VL2" s="546"/>
      <c r="VM2" s="539"/>
      <c r="VN2" s="545"/>
      <c r="VO2" s="545"/>
      <c r="VP2" s="546"/>
      <c r="VQ2" s="539"/>
      <c r="VR2" s="545"/>
      <c r="VS2" s="545"/>
      <c r="VT2" s="546"/>
      <c r="VU2" s="539"/>
      <c r="VV2" s="545"/>
      <c r="VW2" s="545"/>
      <c r="VX2" s="546"/>
      <c r="VY2" s="539"/>
      <c r="VZ2" s="545"/>
      <c r="WA2" s="545"/>
      <c r="WB2" s="546"/>
      <c r="WC2" s="539"/>
      <c r="WD2" s="545"/>
      <c r="WE2" s="545"/>
      <c r="WF2" s="546"/>
      <c r="WG2" s="539"/>
      <c r="WH2" s="545"/>
      <c r="WI2" s="545"/>
      <c r="WJ2" s="546"/>
      <c r="WK2" s="539"/>
      <c r="WL2" s="545"/>
      <c r="WM2" s="545"/>
      <c r="WN2" s="546"/>
      <c r="WO2" s="539"/>
      <c r="WP2" s="545"/>
      <c r="WQ2" s="545"/>
      <c r="WR2" s="546"/>
      <c r="WS2" s="539"/>
      <c r="WT2" s="545"/>
      <c r="WU2" s="545"/>
      <c r="WV2" s="546"/>
      <c r="WW2" s="539"/>
      <c r="WX2" s="545"/>
      <c r="WY2" s="545"/>
      <c r="WZ2" s="546"/>
      <c r="XA2" s="539"/>
      <c r="XB2" s="545"/>
      <c r="XC2" s="545"/>
      <c r="XD2" s="546"/>
      <c r="XE2" s="539"/>
      <c r="XF2" s="545"/>
      <c r="XG2" s="545"/>
      <c r="XH2" s="546"/>
      <c r="XI2" s="539"/>
      <c r="XJ2" s="545"/>
      <c r="XK2" s="545"/>
      <c r="XL2" s="546"/>
      <c r="XM2" s="539"/>
      <c r="XN2" s="545"/>
      <c r="XO2" s="545"/>
      <c r="XP2" s="546"/>
      <c r="XQ2" s="539"/>
      <c r="XR2" s="545"/>
      <c r="XS2" s="545"/>
      <c r="XT2" s="546"/>
      <c r="XU2" s="539"/>
      <c r="XV2" s="545"/>
      <c r="XW2" s="545"/>
      <c r="XX2" s="546"/>
      <c r="XY2" s="539"/>
      <c r="XZ2" s="545"/>
      <c r="YA2" s="545"/>
      <c r="YB2" s="546"/>
      <c r="YC2" s="539"/>
      <c r="YD2" s="545"/>
      <c r="YE2" s="545"/>
      <c r="YF2" s="546"/>
      <c r="YG2" s="539"/>
      <c r="YH2" s="545"/>
      <c r="YI2" s="545"/>
      <c r="YJ2" s="546"/>
      <c r="YK2" s="539"/>
      <c r="YL2" s="545"/>
      <c r="YM2" s="545"/>
      <c r="YN2" s="546"/>
      <c r="YO2" s="539"/>
      <c r="YP2" s="545"/>
      <c r="YQ2" s="545"/>
      <c r="YR2" s="546"/>
      <c r="YS2" s="539"/>
      <c r="YT2" s="545"/>
      <c r="YU2" s="545"/>
      <c r="YV2" s="546"/>
      <c r="YW2" s="539"/>
      <c r="YX2" s="545"/>
      <c r="YY2" s="545"/>
      <c r="YZ2" s="546"/>
      <c r="ZA2" s="539"/>
      <c r="ZB2" s="545"/>
      <c r="ZC2" s="545"/>
      <c r="ZD2" s="546"/>
      <c r="ZE2" s="539"/>
      <c r="ZF2" s="545"/>
      <c r="ZG2" s="545"/>
      <c r="ZH2" s="546"/>
      <c r="ZI2" s="539"/>
      <c r="ZJ2" s="545"/>
      <c r="ZK2" s="545"/>
      <c r="ZL2" s="546"/>
      <c r="ZM2" s="539"/>
      <c r="ZN2" s="545"/>
      <c r="ZO2" s="545"/>
      <c r="ZP2" s="546"/>
      <c r="ZQ2" s="539"/>
      <c r="ZR2" s="545"/>
      <c r="ZS2" s="545"/>
      <c r="ZT2" s="546"/>
      <c r="ZU2" s="539"/>
      <c r="ZV2" s="545"/>
      <c r="ZW2" s="545"/>
      <c r="ZX2" s="546"/>
      <c r="ZY2" s="539"/>
      <c r="ZZ2" s="545"/>
      <c r="AAA2" s="545"/>
      <c r="AAB2" s="546"/>
      <c r="AAC2" s="539"/>
      <c r="AAD2" s="545"/>
      <c r="AAE2" s="545"/>
      <c r="AAF2" s="546"/>
      <c r="AAG2" s="539"/>
      <c r="AAH2" s="545"/>
      <c r="AAI2" s="545"/>
      <c r="AAJ2" s="546"/>
      <c r="AAK2" s="539"/>
      <c r="AAL2" s="545"/>
      <c r="AAM2" s="545"/>
      <c r="AAN2" s="546"/>
      <c r="AAO2" s="539"/>
      <c r="AAP2" s="545"/>
      <c r="AAQ2" s="545"/>
      <c r="AAR2" s="546"/>
      <c r="AAS2" s="539"/>
      <c r="AAT2" s="545"/>
      <c r="AAU2" s="545"/>
      <c r="AAV2" s="546"/>
      <c r="AAW2" s="539"/>
      <c r="AAX2" s="545"/>
      <c r="AAY2" s="545"/>
      <c r="AAZ2" s="546"/>
      <c r="ABA2" s="539"/>
      <c r="ABB2" s="545"/>
      <c r="ABC2" s="545"/>
      <c r="ABD2" s="546"/>
      <c r="ABE2" s="539"/>
      <c r="ABF2" s="545"/>
      <c r="ABG2" s="545"/>
      <c r="ABH2" s="546"/>
      <c r="ABI2" s="539"/>
      <c r="ABJ2" s="545"/>
      <c r="ABK2" s="545"/>
      <c r="ABL2" s="546"/>
      <c r="ABM2" s="539"/>
      <c r="ABN2" s="545"/>
      <c r="ABO2" s="545"/>
      <c r="ABP2" s="546"/>
      <c r="ABQ2" s="539"/>
      <c r="ABR2" s="545"/>
      <c r="ABS2" s="545"/>
      <c r="ABT2" s="546"/>
      <c r="ABU2" s="539"/>
      <c r="ABV2" s="545"/>
      <c r="ABW2" s="545"/>
      <c r="ABX2" s="546"/>
      <c r="ABY2" s="539"/>
      <c r="ABZ2" s="545"/>
      <c r="ACA2" s="545"/>
      <c r="ACB2" s="546"/>
      <c r="ACC2" s="539"/>
      <c r="ACD2" s="545"/>
      <c r="ACE2" s="545"/>
      <c r="ACF2" s="546"/>
      <c r="ACG2" s="539"/>
      <c r="ACH2" s="545"/>
      <c r="ACI2" s="545"/>
      <c r="ACJ2" s="546"/>
      <c r="ACK2" s="539"/>
      <c r="ACL2" s="545"/>
      <c r="ACM2" s="545"/>
      <c r="ACN2" s="546"/>
      <c r="ACO2" s="539"/>
      <c r="ACP2" s="545"/>
      <c r="ACQ2" s="545"/>
      <c r="ACR2" s="546"/>
      <c r="ACS2" s="539"/>
      <c r="ACT2" s="545"/>
      <c r="ACU2" s="545"/>
      <c r="ACV2" s="546"/>
      <c r="ACW2" s="539"/>
      <c r="ACX2" s="545"/>
      <c r="ACY2" s="545"/>
      <c r="ACZ2" s="546"/>
      <c r="ADA2" s="539"/>
      <c r="ADB2" s="545"/>
      <c r="ADC2" s="545"/>
      <c r="ADD2" s="546"/>
      <c r="ADE2" s="539"/>
      <c r="ADF2" s="545"/>
      <c r="ADG2" s="545"/>
      <c r="ADH2" s="546"/>
      <c r="ADI2" s="539"/>
      <c r="ADJ2" s="545"/>
      <c r="ADK2" s="545"/>
      <c r="ADL2" s="546"/>
      <c r="ADM2" s="539"/>
      <c r="ADN2" s="545"/>
      <c r="ADO2" s="545"/>
      <c r="ADP2" s="546"/>
      <c r="ADQ2" s="539"/>
      <c r="ADR2" s="545"/>
      <c r="ADS2" s="545"/>
      <c r="ADT2" s="546"/>
      <c r="ADU2" s="539"/>
      <c r="ADV2" s="545"/>
      <c r="ADW2" s="545"/>
      <c r="ADX2" s="546"/>
      <c r="ADY2" s="539"/>
      <c r="ADZ2" s="545"/>
      <c r="AEA2" s="545"/>
      <c r="AEB2" s="546"/>
      <c r="AEC2" s="539"/>
      <c r="AED2" s="545"/>
      <c r="AEE2" s="545"/>
      <c r="AEF2" s="546"/>
      <c r="AEG2" s="539"/>
      <c r="AEH2" s="545"/>
      <c r="AEI2" s="545"/>
      <c r="AEJ2" s="546"/>
      <c r="AEK2" s="539"/>
      <c r="AEL2" s="545"/>
      <c r="AEM2" s="545"/>
      <c r="AEN2" s="546"/>
      <c r="AEO2" s="539"/>
      <c r="AEP2" s="545"/>
      <c r="AEQ2" s="545"/>
      <c r="AER2" s="546"/>
      <c r="AES2" s="539"/>
      <c r="AET2" s="545"/>
      <c r="AEU2" s="545"/>
      <c r="AEV2" s="546"/>
      <c r="AEW2" s="539"/>
      <c r="AEX2" s="545"/>
      <c r="AEY2" s="545"/>
      <c r="AEZ2" s="546"/>
      <c r="AFA2" s="539"/>
      <c r="AFB2" s="545"/>
      <c r="AFC2" s="545"/>
      <c r="AFD2" s="546"/>
      <c r="AFE2" s="539"/>
      <c r="AFF2" s="545"/>
      <c r="AFG2" s="545"/>
      <c r="AFH2" s="546"/>
      <c r="AFI2" s="539"/>
      <c r="AFJ2" s="545"/>
      <c r="AFK2" s="545"/>
      <c r="AFL2" s="546"/>
      <c r="AFM2" s="539"/>
      <c r="AFN2" s="545"/>
      <c r="AFO2" s="545"/>
      <c r="AFP2" s="546"/>
      <c r="AFQ2" s="539"/>
      <c r="AFR2" s="545"/>
      <c r="AFS2" s="545"/>
      <c r="AFT2" s="546"/>
      <c r="AFU2" s="539"/>
      <c r="AFV2" s="545"/>
      <c r="AFW2" s="545"/>
      <c r="AFX2" s="546"/>
      <c r="AFY2" s="539"/>
      <c r="AFZ2" s="545"/>
      <c r="AGA2" s="545"/>
      <c r="AGB2" s="546"/>
      <c r="AGC2" s="539"/>
      <c r="AGD2" s="545"/>
      <c r="AGE2" s="545"/>
      <c r="AGF2" s="546"/>
      <c r="AGG2" s="539"/>
      <c r="AGH2" s="545"/>
      <c r="AGI2" s="545"/>
      <c r="AGJ2" s="546"/>
      <c r="AGK2" s="539"/>
      <c r="AGL2" s="545"/>
      <c r="AGM2" s="545"/>
      <c r="AGN2" s="546"/>
      <c r="AGO2" s="539"/>
      <c r="AGP2" s="545"/>
      <c r="AGQ2" s="545"/>
      <c r="AGR2" s="546"/>
      <c r="AGS2" s="539"/>
      <c r="AGT2" s="545"/>
      <c r="AGU2" s="545"/>
      <c r="AGV2" s="546"/>
      <c r="AGW2" s="539"/>
      <c r="AGX2" s="545"/>
      <c r="AGY2" s="545"/>
      <c r="AGZ2" s="546"/>
      <c r="AHA2" s="539"/>
      <c r="AHB2" s="545"/>
      <c r="AHC2" s="545"/>
      <c r="AHD2" s="546"/>
      <c r="AHE2" s="539"/>
      <c r="AHF2" s="545"/>
      <c r="AHG2" s="545"/>
      <c r="AHH2" s="546"/>
      <c r="AHI2" s="539"/>
      <c r="AHJ2" s="545"/>
      <c r="AHK2" s="545"/>
      <c r="AHL2" s="546"/>
      <c r="AHM2" s="539"/>
      <c r="AHN2" s="545"/>
      <c r="AHO2" s="545"/>
      <c r="AHP2" s="546"/>
      <c r="AHQ2" s="539"/>
      <c r="AHR2" s="545"/>
      <c r="AHS2" s="545"/>
      <c r="AHT2" s="546"/>
      <c r="AHU2" s="539"/>
      <c r="AHV2" s="545"/>
      <c r="AHW2" s="545"/>
      <c r="AHX2" s="546"/>
      <c r="AHY2" s="539"/>
      <c r="AHZ2" s="545"/>
      <c r="AIA2" s="545"/>
      <c r="AIB2" s="546"/>
      <c r="AIC2" s="539"/>
      <c r="AID2" s="545"/>
      <c r="AIE2" s="545"/>
      <c r="AIF2" s="546"/>
      <c r="AIG2" s="539"/>
      <c r="AIH2" s="545"/>
      <c r="AII2" s="545"/>
      <c r="AIJ2" s="546"/>
      <c r="AIK2" s="539"/>
      <c r="AIL2" s="545"/>
      <c r="AIM2" s="545"/>
      <c r="AIN2" s="546"/>
      <c r="AIO2" s="539"/>
      <c r="AIP2" s="545"/>
      <c r="AIQ2" s="545"/>
      <c r="AIR2" s="546"/>
      <c r="AIS2" s="539"/>
      <c r="AIT2" s="545"/>
      <c r="AIU2" s="545"/>
      <c r="AIV2" s="546"/>
      <c r="AIW2" s="539"/>
      <c r="AIX2" s="545"/>
      <c r="AIY2" s="545"/>
      <c r="AIZ2" s="546"/>
      <c r="AJA2" s="539"/>
      <c r="AJB2" s="545"/>
      <c r="AJC2" s="545"/>
      <c r="AJD2" s="546"/>
      <c r="AJE2" s="539"/>
      <c r="AJF2" s="545"/>
      <c r="AJG2" s="545"/>
      <c r="AJH2" s="546"/>
      <c r="AJI2" s="539"/>
      <c r="AJJ2" s="545"/>
      <c r="AJK2" s="545"/>
      <c r="AJL2" s="546"/>
      <c r="AJM2" s="539"/>
      <c r="AJN2" s="545"/>
      <c r="AJO2" s="545"/>
      <c r="AJP2" s="546"/>
      <c r="AJQ2" s="539"/>
      <c r="AJR2" s="545"/>
      <c r="AJS2" s="545"/>
      <c r="AJT2" s="546"/>
      <c r="AJU2" s="539"/>
      <c r="AJV2" s="545"/>
      <c r="AJW2" s="545"/>
      <c r="AJX2" s="546"/>
      <c r="AJY2" s="539"/>
      <c r="AJZ2" s="545"/>
      <c r="AKA2" s="545"/>
      <c r="AKB2" s="546"/>
      <c r="AKC2" s="539"/>
      <c r="AKD2" s="545"/>
      <c r="AKE2" s="545"/>
      <c r="AKF2" s="546"/>
      <c r="AKG2" s="539"/>
      <c r="AKH2" s="545"/>
      <c r="AKI2" s="545"/>
      <c r="AKJ2" s="546"/>
      <c r="AKK2" s="539"/>
      <c r="AKL2" s="545"/>
      <c r="AKM2" s="545"/>
      <c r="AKN2" s="546"/>
      <c r="AKO2" s="539"/>
      <c r="AKP2" s="545"/>
      <c r="AKQ2" s="545"/>
      <c r="AKR2" s="546"/>
      <c r="AKS2" s="539"/>
      <c r="AKT2" s="545"/>
      <c r="AKU2" s="545"/>
      <c r="AKV2" s="546"/>
      <c r="AKW2" s="539"/>
      <c r="AKX2" s="545"/>
      <c r="AKY2" s="545"/>
      <c r="AKZ2" s="546"/>
      <c r="ALA2" s="539"/>
      <c r="ALB2" s="545"/>
      <c r="ALC2" s="545"/>
      <c r="ALD2" s="546"/>
      <c r="ALE2" s="539"/>
      <c r="ALF2" s="545"/>
      <c r="ALG2" s="545"/>
      <c r="ALH2" s="546"/>
      <c r="ALI2" s="539"/>
      <c r="ALJ2" s="545"/>
      <c r="ALK2" s="545"/>
      <c r="ALL2" s="546"/>
      <c r="ALM2" s="539"/>
      <c r="ALN2" s="545"/>
      <c r="ALO2" s="545"/>
      <c r="ALP2" s="546"/>
      <c r="ALQ2" s="539"/>
      <c r="ALR2" s="545"/>
      <c r="ALS2" s="545"/>
      <c r="ALT2" s="546"/>
      <c r="ALU2" s="539"/>
      <c r="ALV2" s="545"/>
      <c r="ALW2" s="545"/>
      <c r="ALX2" s="546"/>
      <c r="ALY2" s="539"/>
      <c r="ALZ2" s="545"/>
      <c r="AMA2" s="545"/>
      <c r="AMB2" s="546"/>
      <c r="AMC2" s="539"/>
      <c r="AMD2" s="545"/>
      <c r="AME2" s="545"/>
      <c r="AMF2" s="546"/>
      <c r="AMG2" s="539"/>
      <c r="AMH2" s="545"/>
      <c r="AMI2" s="545"/>
      <c r="AMJ2" s="546"/>
      <c r="AMK2" s="539"/>
      <c r="AML2" s="545"/>
      <c r="AMM2" s="545"/>
      <c r="AMN2" s="546"/>
      <c r="AMO2" s="539"/>
      <c r="AMP2" s="545"/>
      <c r="AMQ2" s="545"/>
      <c r="AMR2" s="546"/>
      <c r="AMS2" s="539"/>
      <c r="AMT2" s="545"/>
      <c r="AMU2" s="545"/>
      <c r="AMV2" s="546"/>
      <c r="AMW2" s="539"/>
      <c r="AMX2" s="545"/>
      <c r="AMY2" s="545"/>
      <c r="AMZ2" s="546"/>
      <c r="ANA2" s="539"/>
      <c r="ANB2" s="545"/>
      <c r="ANC2" s="545"/>
      <c r="AND2" s="546"/>
      <c r="ANE2" s="539"/>
      <c r="ANF2" s="545"/>
      <c r="ANG2" s="545"/>
      <c r="ANH2" s="546"/>
      <c r="ANI2" s="539"/>
      <c r="ANJ2" s="545"/>
      <c r="ANK2" s="545"/>
      <c r="ANL2" s="546"/>
      <c r="ANM2" s="539"/>
      <c r="ANN2" s="545"/>
      <c r="ANO2" s="545"/>
      <c r="ANP2" s="546"/>
      <c r="ANQ2" s="539"/>
      <c r="ANR2" s="545"/>
      <c r="ANS2" s="545"/>
      <c r="ANT2" s="546"/>
      <c r="ANU2" s="539"/>
      <c r="ANV2" s="545"/>
      <c r="ANW2" s="545"/>
      <c r="ANX2" s="546"/>
      <c r="ANY2" s="539"/>
      <c r="ANZ2" s="545"/>
      <c r="AOA2" s="545"/>
      <c r="AOB2" s="546"/>
      <c r="AOC2" s="539"/>
      <c r="AOD2" s="545"/>
      <c r="AOE2" s="545"/>
      <c r="AOF2" s="546"/>
      <c r="AOG2" s="539"/>
      <c r="AOH2" s="545"/>
      <c r="AOI2" s="545"/>
      <c r="AOJ2" s="546"/>
      <c r="AOK2" s="539"/>
      <c r="AOL2" s="545"/>
      <c r="AOM2" s="545"/>
      <c r="AON2" s="546"/>
      <c r="AOO2" s="539"/>
      <c r="AOP2" s="545"/>
      <c r="AOQ2" s="545"/>
      <c r="AOR2" s="546"/>
      <c r="AOS2" s="539"/>
      <c r="AOT2" s="545"/>
      <c r="AOU2" s="545"/>
      <c r="AOV2" s="546"/>
      <c r="AOW2" s="539"/>
      <c r="AOX2" s="545"/>
      <c r="AOY2" s="545"/>
      <c r="AOZ2" s="546"/>
      <c r="APA2" s="539"/>
      <c r="APB2" s="545"/>
      <c r="APC2" s="545"/>
      <c r="APD2" s="546"/>
      <c r="APE2" s="539"/>
      <c r="APF2" s="545"/>
      <c r="APG2" s="545"/>
      <c r="APH2" s="546"/>
      <c r="API2" s="539"/>
      <c r="APJ2" s="545"/>
      <c r="APK2" s="545"/>
      <c r="APL2" s="546"/>
      <c r="APM2" s="539"/>
      <c r="APN2" s="545"/>
      <c r="APO2" s="545"/>
      <c r="APP2" s="546"/>
      <c r="APQ2" s="539"/>
      <c r="APR2" s="545"/>
      <c r="APS2" s="545"/>
      <c r="APT2" s="546"/>
      <c r="APU2" s="539"/>
      <c r="APV2" s="545"/>
      <c r="APW2" s="545"/>
      <c r="APX2" s="546"/>
      <c r="APY2" s="539"/>
      <c r="APZ2" s="545"/>
      <c r="AQA2" s="545"/>
      <c r="AQB2" s="546"/>
      <c r="AQC2" s="539"/>
      <c r="AQD2" s="545"/>
      <c r="AQE2" s="545"/>
      <c r="AQF2" s="546"/>
      <c r="AQG2" s="539"/>
      <c r="AQH2" s="545"/>
      <c r="AQI2" s="545"/>
      <c r="AQJ2" s="546"/>
      <c r="AQK2" s="539"/>
      <c r="AQL2" s="545"/>
      <c r="AQM2" s="545"/>
      <c r="AQN2" s="546"/>
      <c r="AQO2" s="539"/>
      <c r="AQP2" s="545"/>
      <c r="AQQ2" s="545"/>
      <c r="AQR2" s="546"/>
      <c r="AQS2" s="539"/>
      <c r="AQT2" s="545"/>
      <c r="AQU2" s="545"/>
      <c r="AQV2" s="546"/>
      <c r="AQW2" s="539"/>
      <c r="AQX2" s="545"/>
      <c r="AQY2" s="545"/>
      <c r="AQZ2" s="546"/>
      <c r="ARA2" s="539"/>
      <c r="ARB2" s="545"/>
      <c r="ARC2" s="545"/>
      <c r="ARD2" s="546"/>
      <c r="ARE2" s="539"/>
      <c r="ARF2" s="545"/>
      <c r="ARG2" s="545"/>
      <c r="ARH2" s="546"/>
      <c r="ARI2" s="539"/>
      <c r="ARJ2" s="545"/>
      <c r="ARK2" s="545"/>
      <c r="ARL2" s="546"/>
      <c r="ARM2" s="539"/>
      <c r="ARN2" s="545"/>
      <c r="ARO2" s="545"/>
      <c r="ARP2" s="546"/>
      <c r="ARQ2" s="539"/>
      <c r="ARR2" s="545"/>
      <c r="ARS2" s="545"/>
      <c r="ART2" s="546"/>
      <c r="ARU2" s="539"/>
      <c r="ARV2" s="545"/>
      <c r="ARW2" s="545"/>
      <c r="ARX2" s="546"/>
      <c r="ARY2" s="539"/>
      <c r="ARZ2" s="545"/>
      <c r="ASA2" s="545"/>
      <c r="ASB2" s="546"/>
      <c r="ASC2" s="539"/>
      <c r="ASD2" s="545"/>
      <c r="ASE2" s="545"/>
      <c r="ASF2" s="546"/>
      <c r="ASG2" s="539"/>
      <c r="ASH2" s="545"/>
      <c r="ASI2" s="545"/>
      <c r="ASJ2" s="546"/>
      <c r="ASK2" s="539"/>
      <c r="ASL2" s="545"/>
      <c r="ASM2" s="545"/>
      <c r="ASN2" s="546"/>
      <c r="ASO2" s="539"/>
      <c r="ASP2" s="545"/>
      <c r="ASQ2" s="545"/>
      <c r="ASR2" s="546"/>
      <c r="ASS2" s="539"/>
      <c r="AST2" s="545"/>
      <c r="ASU2" s="545"/>
      <c r="ASV2" s="546"/>
      <c r="ASW2" s="539"/>
      <c r="ASX2" s="545"/>
      <c r="ASY2" s="545"/>
      <c r="ASZ2" s="546"/>
      <c r="ATA2" s="539"/>
      <c r="ATB2" s="545"/>
      <c r="ATC2" s="545"/>
      <c r="ATD2" s="546"/>
      <c r="ATE2" s="539"/>
      <c r="ATF2" s="545"/>
      <c r="ATG2" s="545"/>
      <c r="ATH2" s="546"/>
      <c r="ATI2" s="539"/>
      <c r="ATJ2" s="545"/>
      <c r="ATK2" s="545"/>
      <c r="ATL2" s="546"/>
      <c r="ATM2" s="539"/>
      <c r="ATN2" s="545"/>
      <c r="ATO2" s="545"/>
      <c r="ATP2" s="546"/>
      <c r="ATQ2" s="539"/>
      <c r="ATR2" s="545"/>
      <c r="ATS2" s="545"/>
      <c r="ATT2" s="546"/>
      <c r="ATU2" s="539"/>
      <c r="ATV2" s="545"/>
      <c r="ATW2" s="545"/>
      <c r="ATX2" s="546"/>
      <c r="ATY2" s="539"/>
      <c r="ATZ2" s="545"/>
      <c r="AUA2" s="545"/>
      <c r="AUB2" s="546"/>
      <c r="AUC2" s="539"/>
      <c r="AUD2" s="545"/>
      <c r="AUE2" s="545"/>
      <c r="AUF2" s="546"/>
      <c r="AUG2" s="539"/>
      <c r="AUH2" s="545"/>
      <c r="AUI2" s="545"/>
      <c r="AUJ2" s="546"/>
      <c r="AUK2" s="539"/>
      <c r="AUL2" s="545"/>
      <c r="AUM2" s="545"/>
      <c r="AUN2" s="546"/>
      <c r="AUO2" s="539"/>
      <c r="AUP2" s="545"/>
      <c r="AUQ2" s="545"/>
      <c r="AUR2" s="546"/>
      <c r="AUS2" s="539"/>
      <c r="AUT2" s="545"/>
      <c r="AUU2" s="545"/>
      <c r="AUV2" s="546"/>
      <c r="AUW2" s="539"/>
      <c r="AUX2" s="545"/>
      <c r="AUY2" s="545"/>
      <c r="AUZ2" s="546"/>
      <c r="AVA2" s="539"/>
      <c r="AVB2" s="545"/>
      <c r="AVC2" s="545"/>
      <c r="AVD2" s="546"/>
      <c r="AVE2" s="539"/>
      <c r="AVF2" s="545"/>
      <c r="AVG2" s="545"/>
      <c r="AVH2" s="546"/>
      <c r="AVI2" s="539"/>
      <c r="AVJ2" s="545"/>
      <c r="AVK2" s="545"/>
      <c r="AVL2" s="546"/>
      <c r="AVM2" s="539"/>
      <c r="AVN2" s="545"/>
      <c r="AVO2" s="545"/>
      <c r="AVP2" s="546"/>
      <c r="AVQ2" s="539"/>
      <c r="AVR2" s="545"/>
      <c r="AVS2" s="545"/>
      <c r="AVT2" s="546"/>
      <c r="AVU2" s="539"/>
      <c r="AVV2" s="545"/>
      <c r="AVW2" s="545"/>
      <c r="AVX2" s="546"/>
      <c r="AVY2" s="539"/>
      <c r="AVZ2" s="545"/>
      <c r="AWA2" s="545"/>
      <c r="AWB2" s="546"/>
      <c r="AWC2" s="539"/>
      <c r="AWD2" s="545"/>
      <c r="AWE2" s="545"/>
      <c r="AWF2" s="546"/>
      <c r="AWG2" s="539"/>
      <c r="AWH2" s="545"/>
      <c r="AWI2" s="545"/>
      <c r="AWJ2" s="546"/>
      <c r="AWK2" s="539"/>
      <c r="AWL2" s="545"/>
      <c r="AWM2" s="545"/>
      <c r="AWN2" s="546"/>
      <c r="AWO2" s="539"/>
      <c r="AWP2" s="545"/>
      <c r="AWQ2" s="545"/>
      <c r="AWR2" s="546"/>
      <c r="AWS2" s="539"/>
      <c r="AWT2" s="545"/>
      <c r="AWU2" s="545"/>
      <c r="AWV2" s="546"/>
      <c r="AWW2" s="539"/>
      <c r="AWX2" s="545"/>
      <c r="AWY2" s="545"/>
      <c r="AWZ2" s="546"/>
      <c r="AXA2" s="539"/>
      <c r="AXB2" s="545"/>
      <c r="AXC2" s="545"/>
      <c r="AXD2" s="546"/>
      <c r="AXE2" s="539"/>
      <c r="AXF2" s="545"/>
      <c r="AXG2" s="545"/>
      <c r="AXH2" s="546"/>
      <c r="AXI2" s="539"/>
      <c r="AXJ2" s="545"/>
      <c r="AXK2" s="545"/>
      <c r="AXL2" s="546"/>
      <c r="AXM2" s="539"/>
      <c r="AXN2" s="545"/>
      <c r="AXO2" s="545"/>
      <c r="AXP2" s="546"/>
      <c r="AXQ2" s="539"/>
      <c r="AXR2" s="545"/>
      <c r="AXS2" s="545"/>
      <c r="AXT2" s="546"/>
      <c r="AXU2" s="539"/>
      <c r="AXV2" s="545"/>
      <c r="AXW2" s="545"/>
      <c r="AXX2" s="546"/>
      <c r="AXY2" s="539"/>
      <c r="AXZ2" s="545"/>
      <c r="AYA2" s="545"/>
      <c r="AYB2" s="546"/>
      <c r="AYC2" s="539"/>
      <c r="AYD2" s="545"/>
      <c r="AYE2" s="545"/>
      <c r="AYF2" s="546"/>
      <c r="AYG2" s="539"/>
      <c r="AYH2" s="545"/>
      <c r="AYI2" s="545"/>
      <c r="AYJ2" s="546"/>
      <c r="AYK2" s="539"/>
      <c r="AYL2" s="545"/>
      <c r="AYM2" s="545"/>
      <c r="AYN2" s="546"/>
      <c r="AYO2" s="539"/>
      <c r="AYP2" s="545"/>
      <c r="AYQ2" s="545"/>
      <c r="AYR2" s="546"/>
      <c r="AYS2" s="539"/>
      <c r="AYT2" s="545"/>
      <c r="AYU2" s="545"/>
      <c r="AYV2" s="546"/>
      <c r="AYW2" s="539"/>
      <c r="AYX2" s="545"/>
      <c r="AYY2" s="545"/>
      <c r="AYZ2" s="546"/>
      <c r="AZA2" s="539"/>
      <c r="AZB2" s="545"/>
      <c r="AZC2" s="545"/>
      <c r="AZD2" s="546"/>
      <c r="AZE2" s="539"/>
      <c r="AZF2" s="545"/>
      <c r="AZG2" s="545"/>
      <c r="AZH2" s="546"/>
      <c r="AZI2" s="539"/>
      <c r="AZJ2" s="545"/>
      <c r="AZK2" s="545"/>
      <c r="AZL2" s="546"/>
      <c r="AZM2" s="539"/>
      <c r="AZN2" s="545"/>
      <c r="AZO2" s="545"/>
      <c r="AZP2" s="546"/>
      <c r="AZQ2" s="539"/>
      <c r="AZR2" s="545"/>
      <c r="AZS2" s="545"/>
      <c r="AZT2" s="546"/>
      <c r="AZU2" s="539"/>
      <c r="AZV2" s="545"/>
      <c r="AZW2" s="545"/>
      <c r="AZX2" s="546"/>
      <c r="AZY2" s="539"/>
      <c r="AZZ2" s="545"/>
      <c r="BAA2" s="545"/>
      <c r="BAB2" s="546"/>
      <c r="BAC2" s="539"/>
      <c r="BAD2" s="545"/>
      <c r="BAE2" s="545"/>
      <c r="BAF2" s="546"/>
      <c r="BAG2" s="539"/>
      <c r="BAH2" s="545"/>
      <c r="BAI2" s="545"/>
      <c r="BAJ2" s="546"/>
      <c r="BAK2" s="539"/>
      <c r="BAL2" s="545"/>
      <c r="BAM2" s="545"/>
      <c r="BAN2" s="546"/>
      <c r="BAO2" s="539"/>
      <c r="BAP2" s="545"/>
      <c r="BAQ2" s="545"/>
      <c r="BAR2" s="546"/>
      <c r="BAS2" s="539"/>
      <c r="BAT2" s="545"/>
      <c r="BAU2" s="545"/>
      <c r="BAV2" s="546"/>
      <c r="BAW2" s="539"/>
      <c r="BAX2" s="545"/>
      <c r="BAY2" s="545"/>
      <c r="BAZ2" s="546"/>
      <c r="BBA2" s="539"/>
      <c r="BBB2" s="545"/>
      <c r="BBC2" s="545"/>
      <c r="BBD2" s="546"/>
      <c r="BBE2" s="539"/>
      <c r="BBF2" s="545"/>
      <c r="BBG2" s="545"/>
      <c r="BBH2" s="546"/>
      <c r="BBI2" s="539"/>
      <c r="BBJ2" s="545"/>
      <c r="BBK2" s="545"/>
      <c r="BBL2" s="546"/>
      <c r="BBM2" s="539"/>
      <c r="BBN2" s="545"/>
      <c r="BBO2" s="545"/>
      <c r="BBP2" s="546"/>
      <c r="BBQ2" s="539"/>
      <c r="BBR2" s="545"/>
      <c r="BBS2" s="545"/>
      <c r="BBT2" s="546"/>
      <c r="BBU2" s="539"/>
      <c r="BBV2" s="545"/>
      <c r="BBW2" s="545"/>
      <c r="BBX2" s="546"/>
      <c r="BBY2" s="539"/>
      <c r="BBZ2" s="545"/>
      <c r="BCA2" s="545"/>
      <c r="BCB2" s="546"/>
      <c r="BCC2" s="539"/>
      <c r="BCD2" s="545"/>
      <c r="BCE2" s="545"/>
      <c r="BCF2" s="546"/>
      <c r="BCG2" s="539"/>
      <c r="BCH2" s="545"/>
      <c r="BCI2" s="545"/>
      <c r="BCJ2" s="546"/>
      <c r="BCK2" s="539"/>
      <c r="BCL2" s="545"/>
      <c r="BCM2" s="545"/>
      <c r="BCN2" s="546"/>
      <c r="BCO2" s="539"/>
      <c r="BCP2" s="545"/>
      <c r="BCQ2" s="545"/>
      <c r="BCR2" s="546"/>
      <c r="BCS2" s="539"/>
      <c r="BCT2" s="545"/>
      <c r="BCU2" s="545"/>
      <c r="BCV2" s="546"/>
      <c r="BCW2" s="539"/>
      <c r="BCX2" s="545"/>
      <c r="BCY2" s="545"/>
      <c r="BCZ2" s="546"/>
      <c r="BDA2" s="539"/>
      <c r="BDB2" s="545"/>
      <c r="BDC2" s="545"/>
      <c r="BDD2" s="546"/>
      <c r="BDE2" s="539"/>
      <c r="BDF2" s="545"/>
      <c r="BDG2" s="545"/>
      <c r="BDH2" s="546"/>
      <c r="BDI2" s="539"/>
      <c r="BDJ2" s="545"/>
      <c r="BDK2" s="545"/>
      <c r="BDL2" s="546"/>
      <c r="BDM2" s="539"/>
      <c r="BDN2" s="545"/>
      <c r="BDO2" s="545"/>
      <c r="BDP2" s="546"/>
      <c r="BDQ2" s="539"/>
      <c r="BDR2" s="545"/>
      <c r="BDS2" s="545"/>
      <c r="BDT2" s="546"/>
      <c r="BDU2" s="539"/>
      <c r="BDV2" s="545"/>
      <c r="BDW2" s="545"/>
      <c r="BDX2" s="546"/>
      <c r="BDY2" s="539"/>
      <c r="BDZ2" s="545"/>
      <c r="BEA2" s="545"/>
      <c r="BEB2" s="546"/>
      <c r="BEC2" s="539"/>
      <c r="BED2" s="545"/>
      <c r="BEE2" s="545"/>
      <c r="BEF2" s="546"/>
      <c r="BEG2" s="539"/>
      <c r="BEH2" s="545"/>
      <c r="BEI2" s="545"/>
      <c r="BEJ2" s="546"/>
      <c r="BEK2" s="539"/>
      <c r="BEL2" s="545"/>
      <c r="BEM2" s="545"/>
      <c r="BEN2" s="546"/>
      <c r="BEO2" s="539"/>
      <c r="BEP2" s="545"/>
      <c r="BEQ2" s="545"/>
      <c r="BER2" s="546"/>
      <c r="BES2" s="539"/>
      <c r="BET2" s="545"/>
      <c r="BEU2" s="545"/>
      <c r="BEV2" s="546"/>
      <c r="BEW2" s="539"/>
      <c r="BEX2" s="545"/>
      <c r="BEY2" s="545"/>
      <c r="BEZ2" s="546"/>
      <c r="BFA2" s="539"/>
      <c r="BFB2" s="545"/>
      <c r="BFC2" s="545"/>
      <c r="BFD2" s="546"/>
      <c r="BFE2" s="539"/>
      <c r="BFF2" s="545"/>
      <c r="BFG2" s="545"/>
      <c r="BFH2" s="546"/>
      <c r="BFI2" s="539"/>
      <c r="BFJ2" s="545"/>
      <c r="BFK2" s="545"/>
      <c r="BFL2" s="546"/>
      <c r="BFM2" s="539"/>
      <c r="BFN2" s="545"/>
      <c r="BFO2" s="545"/>
      <c r="BFP2" s="546"/>
      <c r="BFQ2" s="539"/>
      <c r="BFR2" s="545"/>
      <c r="BFS2" s="545"/>
      <c r="BFT2" s="546"/>
      <c r="BFU2" s="539"/>
      <c r="BFV2" s="545"/>
      <c r="BFW2" s="545"/>
      <c r="BFX2" s="546"/>
      <c r="BFY2" s="539"/>
      <c r="BFZ2" s="545"/>
      <c r="BGA2" s="545"/>
      <c r="BGB2" s="546"/>
      <c r="BGC2" s="539"/>
      <c r="BGD2" s="545"/>
      <c r="BGE2" s="545"/>
      <c r="BGF2" s="546"/>
      <c r="BGG2" s="539"/>
      <c r="BGH2" s="545"/>
      <c r="BGI2" s="545"/>
      <c r="BGJ2" s="546"/>
      <c r="BGK2" s="539"/>
      <c r="BGL2" s="545"/>
      <c r="BGM2" s="545"/>
      <c r="BGN2" s="546"/>
      <c r="BGO2" s="539"/>
      <c r="BGP2" s="545"/>
      <c r="BGQ2" s="545"/>
      <c r="BGR2" s="546"/>
      <c r="BGS2" s="539"/>
      <c r="BGT2" s="545"/>
      <c r="BGU2" s="545"/>
      <c r="BGV2" s="546"/>
      <c r="BGW2" s="539"/>
      <c r="BGX2" s="545"/>
      <c r="BGY2" s="545"/>
      <c r="BGZ2" s="546"/>
      <c r="BHA2" s="539"/>
      <c r="BHB2" s="545"/>
      <c r="BHC2" s="545"/>
      <c r="BHD2" s="546"/>
      <c r="BHE2" s="539"/>
      <c r="BHF2" s="545"/>
      <c r="BHG2" s="545"/>
      <c r="BHH2" s="546"/>
      <c r="BHI2" s="539"/>
      <c r="BHJ2" s="545"/>
      <c r="BHK2" s="545"/>
      <c r="BHL2" s="546"/>
      <c r="BHM2" s="539"/>
      <c r="BHN2" s="545"/>
      <c r="BHO2" s="545"/>
      <c r="BHP2" s="546"/>
      <c r="BHQ2" s="539"/>
      <c r="BHR2" s="545"/>
      <c r="BHS2" s="545"/>
      <c r="BHT2" s="546"/>
      <c r="BHU2" s="539"/>
      <c r="BHV2" s="545"/>
      <c r="BHW2" s="545"/>
      <c r="BHX2" s="546"/>
      <c r="BHY2" s="539"/>
      <c r="BHZ2" s="545"/>
      <c r="BIA2" s="545"/>
      <c r="BIB2" s="546"/>
      <c r="BIC2" s="539"/>
      <c r="BID2" s="545"/>
      <c r="BIE2" s="545"/>
      <c r="BIF2" s="546"/>
      <c r="BIG2" s="539"/>
      <c r="BIH2" s="545"/>
      <c r="BII2" s="545"/>
      <c r="BIJ2" s="546"/>
      <c r="BIK2" s="539"/>
      <c r="BIL2" s="545"/>
      <c r="BIM2" s="545"/>
      <c r="BIN2" s="546"/>
      <c r="BIO2" s="539"/>
      <c r="BIP2" s="545"/>
      <c r="BIQ2" s="545"/>
      <c r="BIR2" s="546"/>
      <c r="BIS2" s="539"/>
      <c r="BIT2" s="545"/>
      <c r="BIU2" s="545"/>
      <c r="BIV2" s="546"/>
      <c r="BIW2" s="539"/>
      <c r="BIX2" s="545"/>
      <c r="BIY2" s="545"/>
      <c r="BIZ2" s="546"/>
      <c r="BJA2" s="539"/>
      <c r="BJB2" s="545"/>
      <c r="BJC2" s="545"/>
      <c r="BJD2" s="546"/>
      <c r="BJE2" s="539"/>
      <c r="BJF2" s="545"/>
      <c r="BJG2" s="545"/>
      <c r="BJH2" s="546"/>
      <c r="BJI2" s="539"/>
      <c r="BJJ2" s="545"/>
      <c r="BJK2" s="545"/>
      <c r="BJL2" s="546"/>
      <c r="BJM2" s="539"/>
      <c r="BJN2" s="545"/>
      <c r="BJO2" s="545"/>
      <c r="BJP2" s="546"/>
      <c r="BJQ2" s="539"/>
      <c r="BJR2" s="545"/>
      <c r="BJS2" s="545"/>
      <c r="BJT2" s="546"/>
      <c r="BJU2" s="539"/>
      <c r="BJV2" s="545"/>
      <c r="BJW2" s="545"/>
      <c r="BJX2" s="546"/>
      <c r="BJY2" s="539"/>
      <c r="BJZ2" s="545"/>
      <c r="BKA2" s="545"/>
      <c r="BKB2" s="546"/>
      <c r="BKC2" s="539"/>
      <c r="BKD2" s="545"/>
      <c r="BKE2" s="545"/>
      <c r="BKF2" s="546"/>
      <c r="BKG2" s="539"/>
      <c r="BKH2" s="545"/>
      <c r="BKI2" s="545"/>
      <c r="BKJ2" s="546"/>
      <c r="BKK2" s="539"/>
      <c r="BKL2" s="545"/>
      <c r="BKM2" s="545"/>
      <c r="BKN2" s="546"/>
      <c r="BKO2" s="539"/>
      <c r="BKP2" s="545"/>
      <c r="BKQ2" s="545"/>
      <c r="BKR2" s="546"/>
      <c r="BKS2" s="539"/>
      <c r="BKT2" s="545"/>
      <c r="BKU2" s="545"/>
      <c r="BKV2" s="546"/>
      <c r="BKW2" s="539"/>
      <c r="BKX2" s="545"/>
      <c r="BKY2" s="545"/>
      <c r="BKZ2" s="546"/>
      <c r="BLA2" s="539"/>
      <c r="BLB2" s="545"/>
      <c r="BLC2" s="545"/>
      <c r="BLD2" s="546"/>
      <c r="BLE2" s="539"/>
      <c r="BLF2" s="545"/>
      <c r="BLG2" s="545"/>
      <c r="BLH2" s="546"/>
      <c r="BLI2" s="539"/>
      <c r="BLJ2" s="545"/>
      <c r="BLK2" s="545"/>
      <c r="BLL2" s="546"/>
      <c r="BLM2" s="539"/>
      <c r="BLN2" s="545"/>
      <c r="BLO2" s="545"/>
      <c r="BLP2" s="546"/>
      <c r="BLQ2" s="539"/>
      <c r="BLR2" s="545"/>
      <c r="BLS2" s="545"/>
      <c r="BLT2" s="546"/>
      <c r="BLU2" s="539"/>
      <c r="BLV2" s="545"/>
      <c r="BLW2" s="545"/>
      <c r="BLX2" s="546"/>
      <c r="BLY2" s="539"/>
      <c r="BLZ2" s="545"/>
      <c r="BMA2" s="545"/>
      <c r="BMB2" s="546"/>
      <c r="BMC2" s="539"/>
      <c r="BMD2" s="545"/>
      <c r="BME2" s="545"/>
      <c r="BMF2" s="546"/>
      <c r="BMG2" s="539"/>
      <c r="BMH2" s="545"/>
      <c r="BMI2" s="545"/>
      <c r="BMJ2" s="546"/>
      <c r="BMK2" s="539"/>
      <c r="BML2" s="545"/>
      <c r="BMM2" s="545"/>
      <c r="BMN2" s="546"/>
      <c r="BMO2" s="539"/>
      <c r="BMP2" s="545"/>
      <c r="BMQ2" s="545"/>
      <c r="BMR2" s="546"/>
      <c r="BMS2" s="539"/>
      <c r="BMT2" s="545"/>
      <c r="BMU2" s="545"/>
      <c r="BMV2" s="546"/>
      <c r="BMW2" s="539"/>
      <c r="BMX2" s="545"/>
      <c r="BMY2" s="545"/>
      <c r="BMZ2" s="546"/>
      <c r="BNA2" s="539"/>
      <c r="BNB2" s="545"/>
      <c r="BNC2" s="545"/>
      <c r="BND2" s="546"/>
      <c r="BNE2" s="539"/>
      <c r="BNF2" s="545"/>
      <c r="BNG2" s="545"/>
      <c r="BNH2" s="546"/>
      <c r="BNI2" s="539"/>
      <c r="BNJ2" s="545"/>
      <c r="BNK2" s="545"/>
      <c r="BNL2" s="546"/>
      <c r="BNM2" s="539"/>
      <c r="BNN2" s="545"/>
      <c r="BNO2" s="545"/>
      <c r="BNP2" s="546"/>
      <c r="BNQ2" s="539"/>
      <c r="BNR2" s="545"/>
      <c r="BNS2" s="545"/>
      <c r="BNT2" s="546"/>
      <c r="BNU2" s="539"/>
      <c r="BNV2" s="545"/>
      <c r="BNW2" s="545"/>
      <c r="BNX2" s="546"/>
      <c r="BNY2" s="539"/>
      <c r="BNZ2" s="545"/>
      <c r="BOA2" s="545"/>
      <c r="BOB2" s="546"/>
      <c r="BOC2" s="539"/>
      <c r="BOD2" s="545"/>
      <c r="BOE2" s="545"/>
      <c r="BOF2" s="546"/>
      <c r="BOG2" s="539"/>
      <c r="BOH2" s="545"/>
      <c r="BOI2" s="545"/>
      <c r="BOJ2" s="546"/>
      <c r="BOK2" s="539"/>
      <c r="BOL2" s="545"/>
      <c r="BOM2" s="545"/>
      <c r="BON2" s="546"/>
      <c r="BOO2" s="539"/>
      <c r="BOP2" s="545"/>
      <c r="BOQ2" s="545"/>
      <c r="BOR2" s="546"/>
      <c r="BOS2" s="539"/>
      <c r="BOT2" s="545"/>
      <c r="BOU2" s="545"/>
      <c r="BOV2" s="546"/>
      <c r="BOW2" s="539"/>
      <c r="BOX2" s="545"/>
      <c r="BOY2" s="545"/>
      <c r="BOZ2" s="546"/>
      <c r="BPA2" s="539"/>
      <c r="BPB2" s="545"/>
      <c r="BPC2" s="545"/>
      <c r="BPD2" s="546"/>
      <c r="BPE2" s="539"/>
      <c r="BPF2" s="545"/>
      <c r="BPG2" s="545"/>
      <c r="BPH2" s="546"/>
      <c r="BPI2" s="539"/>
      <c r="BPJ2" s="545"/>
      <c r="BPK2" s="545"/>
      <c r="BPL2" s="546"/>
      <c r="BPM2" s="539"/>
      <c r="BPN2" s="545"/>
      <c r="BPO2" s="545"/>
      <c r="BPP2" s="546"/>
      <c r="BPQ2" s="539"/>
      <c r="BPR2" s="545"/>
      <c r="BPS2" s="545"/>
      <c r="BPT2" s="546"/>
      <c r="BPU2" s="539"/>
      <c r="BPV2" s="545"/>
      <c r="BPW2" s="545"/>
      <c r="BPX2" s="546"/>
      <c r="BPY2" s="539"/>
      <c r="BPZ2" s="545"/>
      <c r="BQA2" s="545"/>
      <c r="BQB2" s="546"/>
      <c r="BQC2" s="539"/>
      <c r="BQD2" s="545"/>
      <c r="BQE2" s="545"/>
      <c r="BQF2" s="546"/>
      <c r="BQG2" s="539"/>
      <c r="BQH2" s="545"/>
      <c r="BQI2" s="545"/>
      <c r="BQJ2" s="546"/>
      <c r="BQK2" s="539"/>
      <c r="BQL2" s="545"/>
      <c r="BQM2" s="545"/>
      <c r="BQN2" s="546"/>
      <c r="BQO2" s="539"/>
      <c r="BQP2" s="545"/>
      <c r="BQQ2" s="545"/>
      <c r="BQR2" s="546"/>
      <c r="BQS2" s="539"/>
      <c r="BQT2" s="545"/>
      <c r="BQU2" s="545"/>
      <c r="BQV2" s="546"/>
      <c r="BQW2" s="539"/>
      <c r="BQX2" s="545"/>
      <c r="BQY2" s="545"/>
      <c r="BQZ2" s="546"/>
      <c r="BRA2" s="539"/>
      <c r="BRB2" s="545"/>
      <c r="BRC2" s="545"/>
      <c r="BRD2" s="546"/>
      <c r="BRE2" s="539"/>
      <c r="BRF2" s="545"/>
      <c r="BRG2" s="545"/>
      <c r="BRH2" s="546"/>
      <c r="BRI2" s="539"/>
      <c r="BRJ2" s="545"/>
      <c r="BRK2" s="545"/>
      <c r="BRL2" s="546"/>
      <c r="BRM2" s="539"/>
      <c r="BRN2" s="545"/>
      <c r="BRO2" s="545"/>
      <c r="BRP2" s="546"/>
      <c r="BRQ2" s="539"/>
      <c r="BRR2" s="545"/>
      <c r="BRS2" s="545"/>
      <c r="BRT2" s="546"/>
      <c r="BRU2" s="539"/>
      <c r="BRV2" s="545"/>
      <c r="BRW2" s="545"/>
      <c r="BRX2" s="546"/>
      <c r="BRY2" s="539"/>
      <c r="BRZ2" s="545"/>
      <c r="BSA2" s="545"/>
      <c r="BSB2" s="546"/>
      <c r="BSC2" s="539"/>
      <c r="BSD2" s="545"/>
      <c r="BSE2" s="545"/>
      <c r="BSF2" s="546"/>
      <c r="BSG2" s="539"/>
      <c r="BSH2" s="545"/>
      <c r="BSI2" s="545"/>
      <c r="BSJ2" s="546"/>
      <c r="BSK2" s="539"/>
      <c r="BSL2" s="545"/>
      <c r="BSM2" s="545"/>
      <c r="BSN2" s="546"/>
      <c r="BSO2" s="539"/>
      <c r="BSP2" s="545"/>
      <c r="BSQ2" s="545"/>
      <c r="BSR2" s="546"/>
      <c r="BSS2" s="539"/>
      <c r="BST2" s="545"/>
      <c r="BSU2" s="545"/>
      <c r="BSV2" s="546"/>
      <c r="BSW2" s="539"/>
      <c r="BSX2" s="545"/>
      <c r="BSY2" s="545"/>
      <c r="BSZ2" s="546"/>
      <c r="BTA2" s="539"/>
      <c r="BTB2" s="545"/>
      <c r="BTC2" s="545"/>
      <c r="BTD2" s="546"/>
      <c r="BTE2" s="539"/>
      <c r="BTF2" s="545"/>
      <c r="BTG2" s="545"/>
      <c r="BTH2" s="546"/>
      <c r="BTI2" s="539"/>
      <c r="BTJ2" s="545"/>
      <c r="BTK2" s="545"/>
      <c r="BTL2" s="546"/>
      <c r="BTM2" s="539"/>
      <c r="BTN2" s="545"/>
      <c r="BTO2" s="545"/>
      <c r="BTP2" s="546"/>
      <c r="BTQ2" s="539"/>
      <c r="BTR2" s="545"/>
      <c r="BTS2" s="545"/>
      <c r="BTT2" s="546"/>
      <c r="BTU2" s="539"/>
      <c r="BTV2" s="545"/>
      <c r="BTW2" s="545"/>
      <c r="BTX2" s="546"/>
      <c r="BTY2" s="539"/>
      <c r="BTZ2" s="545"/>
      <c r="BUA2" s="545"/>
      <c r="BUB2" s="546"/>
      <c r="BUC2" s="539"/>
      <c r="BUD2" s="545"/>
      <c r="BUE2" s="545"/>
      <c r="BUF2" s="546"/>
      <c r="BUG2" s="539"/>
      <c r="BUH2" s="545"/>
      <c r="BUI2" s="545"/>
      <c r="BUJ2" s="546"/>
      <c r="BUK2" s="539"/>
      <c r="BUL2" s="545"/>
      <c r="BUM2" s="545"/>
      <c r="BUN2" s="546"/>
      <c r="BUO2" s="539"/>
      <c r="BUP2" s="545"/>
      <c r="BUQ2" s="545"/>
      <c r="BUR2" s="546"/>
      <c r="BUS2" s="539"/>
      <c r="BUT2" s="545"/>
      <c r="BUU2" s="545"/>
      <c r="BUV2" s="546"/>
      <c r="BUW2" s="539"/>
      <c r="BUX2" s="545"/>
      <c r="BUY2" s="545"/>
      <c r="BUZ2" s="546"/>
      <c r="BVA2" s="539"/>
      <c r="BVB2" s="545"/>
      <c r="BVC2" s="545"/>
      <c r="BVD2" s="546"/>
      <c r="BVE2" s="539"/>
      <c r="BVF2" s="545"/>
      <c r="BVG2" s="545"/>
      <c r="BVH2" s="546"/>
      <c r="BVI2" s="539"/>
      <c r="BVJ2" s="545"/>
      <c r="BVK2" s="545"/>
      <c r="BVL2" s="546"/>
      <c r="BVM2" s="539"/>
      <c r="BVN2" s="545"/>
      <c r="BVO2" s="545"/>
      <c r="BVP2" s="546"/>
      <c r="BVQ2" s="539"/>
      <c r="BVR2" s="545"/>
      <c r="BVS2" s="545"/>
      <c r="BVT2" s="546"/>
      <c r="BVU2" s="539"/>
      <c r="BVV2" s="545"/>
      <c r="BVW2" s="545"/>
      <c r="BVX2" s="546"/>
      <c r="BVY2" s="539"/>
      <c r="BVZ2" s="545"/>
      <c r="BWA2" s="545"/>
      <c r="BWB2" s="546"/>
      <c r="BWC2" s="539"/>
      <c r="BWD2" s="545"/>
      <c r="BWE2" s="545"/>
      <c r="BWF2" s="546"/>
      <c r="BWG2" s="539"/>
      <c r="BWH2" s="545"/>
      <c r="BWI2" s="545"/>
      <c r="BWJ2" s="546"/>
      <c r="BWK2" s="539"/>
      <c r="BWL2" s="545"/>
      <c r="BWM2" s="545"/>
      <c r="BWN2" s="546"/>
      <c r="BWO2" s="539"/>
      <c r="BWP2" s="545"/>
      <c r="BWQ2" s="545"/>
      <c r="BWR2" s="546"/>
      <c r="BWS2" s="539"/>
      <c r="BWT2" s="545"/>
      <c r="BWU2" s="545"/>
      <c r="BWV2" s="546"/>
      <c r="BWW2" s="539"/>
      <c r="BWX2" s="545"/>
      <c r="BWY2" s="545"/>
      <c r="BWZ2" s="546"/>
      <c r="BXA2" s="539"/>
      <c r="BXB2" s="545"/>
      <c r="BXC2" s="545"/>
      <c r="BXD2" s="546"/>
      <c r="BXE2" s="539"/>
      <c r="BXF2" s="545"/>
      <c r="BXG2" s="545"/>
      <c r="BXH2" s="546"/>
      <c r="BXI2" s="539"/>
      <c r="BXJ2" s="545"/>
      <c r="BXK2" s="545"/>
      <c r="BXL2" s="546"/>
      <c r="BXM2" s="539"/>
      <c r="BXN2" s="545"/>
      <c r="BXO2" s="545"/>
      <c r="BXP2" s="546"/>
      <c r="BXQ2" s="539"/>
      <c r="BXR2" s="545"/>
      <c r="BXS2" s="545"/>
      <c r="BXT2" s="546"/>
      <c r="BXU2" s="539"/>
      <c r="BXV2" s="545"/>
      <c r="BXW2" s="545"/>
      <c r="BXX2" s="546"/>
      <c r="BXY2" s="539"/>
      <c r="BXZ2" s="545"/>
      <c r="BYA2" s="545"/>
      <c r="BYB2" s="546"/>
      <c r="BYC2" s="539"/>
      <c r="BYD2" s="545"/>
      <c r="BYE2" s="545"/>
      <c r="BYF2" s="546"/>
      <c r="BYG2" s="539"/>
      <c r="BYH2" s="545"/>
      <c r="BYI2" s="545"/>
      <c r="BYJ2" s="546"/>
      <c r="BYK2" s="539"/>
      <c r="BYL2" s="545"/>
      <c r="BYM2" s="545"/>
      <c r="BYN2" s="546"/>
      <c r="BYO2" s="539"/>
      <c r="BYP2" s="545"/>
      <c r="BYQ2" s="545"/>
      <c r="BYR2" s="546"/>
      <c r="BYS2" s="539"/>
      <c r="BYT2" s="545"/>
      <c r="BYU2" s="545"/>
      <c r="BYV2" s="546"/>
      <c r="BYW2" s="539"/>
      <c r="BYX2" s="545"/>
      <c r="BYY2" s="545"/>
      <c r="BYZ2" s="546"/>
      <c r="BZA2" s="539"/>
      <c r="BZB2" s="545"/>
      <c r="BZC2" s="545"/>
      <c r="BZD2" s="546"/>
      <c r="BZE2" s="539"/>
      <c r="BZF2" s="545"/>
      <c r="BZG2" s="545"/>
      <c r="BZH2" s="546"/>
      <c r="BZI2" s="539"/>
      <c r="BZJ2" s="545"/>
      <c r="BZK2" s="545"/>
      <c r="BZL2" s="546"/>
      <c r="BZM2" s="539"/>
      <c r="BZN2" s="545"/>
      <c r="BZO2" s="545"/>
      <c r="BZP2" s="546"/>
      <c r="BZQ2" s="539"/>
      <c r="BZR2" s="545"/>
      <c r="BZS2" s="545"/>
      <c r="BZT2" s="546"/>
      <c r="BZU2" s="539"/>
      <c r="BZV2" s="545"/>
      <c r="BZW2" s="545"/>
      <c r="BZX2" s="546"/>
      <c r="BZY2" s="539"/>
      <c r="BZZ2" s="545"/>
      <c r="CAA2" s="545"/>
      <c r="CAB2" s="546"/>
      <c r="CAC2" s="539"/>
      <c r="CAD2" s="545"/>
      <c r="CAE2" s="545"/>
      <c r="CAF2" s="546"/>
      <c r="CAG2" s="539"/>
      <c r="CAH2" s="545"/>
      <c r="CAI2" s="545"/>
      <c r="CAJ2" s="546"/>
      <c r="CAK2" s="539"/>
      <c r="CAL2" s="545"/>
      <c r="CAM2" s="545"/>
      <c r="CAN2" s="546"/>
      <c r="CAO2" s="539"/>
      <c r="CAP2" s="545"/>
      <c r="CAQ2" s="545"/>
      <c r="CAR2" s="546"/>
      <c r="CAS2" s="539"/>
      <c r="CAT2" s="545"/>
      <c r="CAU2" s="545"/>
      <c r="CAV2" s="546"/>
      <c r="CAW2" s="539"/>
      <c r="CAX2" s="545"/>
      <c r="CAY2" s="545"/>
      <c r="CAZ2" s="546"/>
      <c r="CBA2" s="539"/>
      <c r="CBB2" s="545"/>
      <c r="CBC2" s="545"/>
      <c r="CBD2" s="546"/>
      <c r="CBE2" s="539"/>
      <c r="CBF2" s="545"/>
      <c r="CBG2" s="545"/>
      <c r="CBH2" s="546"/>
      <c r="CBI2" s="539"/>
      <c r="CBJ2" s="545"/>
      <c r="CBK2" s="545"/>
      <c r="CBL2" s="546"/>
      <c r="CBM2" s="539"/>
      <c r="CBN2" s="545"/>
      <c r="CBO2" s="545"/>
      <c r="CBP2" s="546"/>
      <c r="CBQ2" s="539"/>
      <c r="CBR2" s="545"/>
      <c r="CBS2" s="545"/>
      <c r="CBT2" s="546"/>
      <c r="CBU2" s="539"/>
      <c r="CBV2" s="545"/>
      <c r="CBW2" s="545"/>
      <c r="CBX2" s="546"/>
      <c r="CBY2" s="539"/>
      <c r="CBZ2" s="545"/>
      <c r="CCA2" s="545"/>
      <c r="CCB2" s="546"/>
      <c r="CCC2" s="539"/>
      <c r="CCD2" s="545"/>
      <c r="CCE2" s="545"/>
      <c r="CCF2" s="546"/>
      <c r="CCG2" s="539"/>
      <c r="CCH2" s="545"/>
      <c r="CCI2" s="545"/>
      <c r="CCJ2" s="546"/>
      <c r="CCK2" s="539"/>
      <c r="CCL2" s="545"/>
      <c r="CCM2" s="545"/>
      <c r="CCN2" s="546"/>
      <c r="CCO2" s="539"/>
      <c r="CCP2" s="545"/>
      <c r="CCQ2" s="545"/>
      <c r="CCR2" s="546"/>
      <c r="CCS2" s="539"/>
      <c r="CCT2" s="545"/>
      <c r="CCU2" s="545"/>
      <c r="CCV2" s="546"/>
      <c r="CCW2" s="539"/>
      <c r="CCX2" s="545"/>
      <c r="CCY2" s="545"/>
      <c r="CCZ2" s="546"/>
      <c r="CDA2" s="539"/>
      <c r="CDB2" s="545"/>
      <c r="CDC2" s="545"/>
      <c r="CDD2" s="546"/>
      <c r="CDE2" s="539"/>
      <c r="CDF2" s="545"/>
      <c r="CDG2" s="545"/>
      <c r="CDH2" s="546"/>
      <c r="CDI2" s="539"/>
      <c r="CDJ2" s="545"/>
      <c r="CDK2" s="545"/>
      <c r="CDL2" s="546"/>
      <c r="CDM2" s="539"/>
      <c r="CDN2" s="545"/>
      <c r="CDO2" s="545"/>
      <c r="CDP2" s="546"/>
      <c r="CDQ2" s="539"/>
      <c r="CDR2" s="545"/>
      <c r="CDS2" s="545"/>
      <c r="CDT2" s="546"/>
      <c r="CDU2" s="539"/>
      <c r="CDV2" s="545"/>
      <c r="CDW2" s="545"/>
      <c r="CDX2" s="546"/>
      <c r="CDY2" s="539"/>
      <c r="CDZ2" s="545"/>
      <c r="CEA2" s="545"/>
      <c r="CEB2" s="546"/>
      <c r="CEC2" s="539"/>
      <c r="CED2" s="545"/>
      <c r="CEE2" s="545"/>
      <c r="CEF2" s="546"/>
      <c r="CEG2" s="539"/>
      <c r="CEH2" s="545"/>
      <c r="CEI2" s="545"/>
      <c r="CEJ2" s="546"/>
      <c r="CEK2" s="539"/>
      <c r="CEL2" s="545"/>
      <c r="CEM2" s="545"/>
      <c r="CEN2" s="546"/>
      <c r="CEO2" s="539"/>
      <c r="CEP2" s="545"/>
      <c r="CEQ2" s="545"/>
      <c r="CER2" s="546"/>
      <c r="CES2" s="539"/>
      <c r="CET2" s="545"/>
      <c r="CEU2" s="545"/>
      <c r="CEV2" s="546"/>
      <c r="CEW2" s="539"/>
      <c r="CEX2" s="545"/>
      <c r="CEY2" s="545"/>
      <c r="CEZ2" s="546"/>
      <c r="CFA2" s="539"/>
      <c r="CFB2" s="545"/>
      <c r="CFC2" s="545"/>
      <c r="CFD2" s="546"/>
      <c r="CFE2" s="539"/>
      <c r="CFF2" s="545"/>
      <c r="CFG2" s="545"/>
      <c r="CFH2" s="546"/>
      <c r="CFI2" s="539"/>
      <c r="CFJ2" s="545"/>
      <c r="CFK2" s="545"/>
      <c r="CFL2" s="546"/>
      <c r="CFM2" s="539"/>
      <c r="CFN2" s="545"/>
      <c r="CFO2" s="545"/>
      <c r="CFP2" s="546"/>
      <c r="CFQ2" s="539"/>
      <c r="CFR2" s="545"/>
      <c r="CFS2" s="545"/>
      <c r="CFT2" s="546"/>
      <c r="CFU2" s="539"/>
      <c r="CFV2" s="545"/>
      <c r="CFW2" s="545"/>
      <c r="CFX2" s="546"/>
      <c r="CFY2" s="539"/>
      <c r="CFZ2" s="545"/>
      <c r="CGA2" s="545"/>
      <c r="CGB2" s="546"/>
      <c r="CGC2" s="539"/>
      <c r="CGD2" s="545"/>
      <c r="CGE2" s="545"/>
      <c r="CGF2" s="546"/>
      <c r="CGG2" s="539"/>
      <c r="CGH2" s="545"/>
      <c r="CGI2" s="545"/>
      <c r="CGJ2" s="546"/>
      <c r="CGK2" s="539"/>
      <c r="CGL2" s="545"/>
      <c r="CGM2" s="545"/>
      <c r="CGN2" s="546"/>
      <c r="CGO2" s="539"/>
      <c r="CGP2" s="545"/>
      <c r="CGQ2" s="545"/>
      <c r="CGR2" s="546"/>
      <c r="CGS2" s="539"/>
      <c r="CGT2" s="545"/>
      <c r="CGU2" s="545"/>
      <c r="CGV2" s="546"/>
      <c r="CGW2" s="539"/>
      <c r="CGX2" s="545"/>
      <c r="CGY2" s="545"/>
      <c r="CGZ2" s="546"/>
      <c r="CHA2" s="539"/>
      <c r="CHB2" s="545"/>
      <c r="CHC2" s="545"/>
      <c r="CHD2" s="546"/>
      <c r="CHE2" s="539"/>
      <c r="CHF2" s="545"/>
      <c r="CHG2" s="545"/>
      <c r="CHH2" s="546"/>
      <c r="CHI2" s="539"/>
      <c r="CHJ2" s="545"/>
      <c r="CHK2" s="545"/>
      <c r="CHL2" s="546"/>
      <c r="CHM2" s="539"/>
      <c r="CHN2" s="545"/>
      <c r="CHO2" s="545"/>
      <c r="CHP2" s="546"/>
      <c r="CHQ2" s="539"/>
      <c r="CHR2" s="545"/>
      <c r="CHS2" s="545"/>
      <c r="CHT2" s="546"/>
      <c r="CHU2" s="539"/>
      <c r="CHV2" s="545"/>
      <c r="CHW2" s="545"/>
      <c r="CHX2" s="546"/>
      <c r="CHY2" s="539"/>
      <c r="CHZ2" s="545"/>
      <c r="CIA2" s="545"/>
      <c r="CIB2" s="546"/>
      <c r="CIC2" s="539"/>
      <c r="CID2" s="545"/>
      <c r="CIE2" s="545"/>
      <c r="CIF2" s="546"/>
      <c r="CIG2" s="539"/>
      <c r="CIH2" s="545"/>
      <c r="CII2" s="545"/>
      <c r="CIJ2" s="546"/>
      <c r="CIK2" s="539"/>
      <c r="CIL2" s="545"/>
      <c r="CIM2" s="545"/>
      <c r="CIN2" s="546"/>
      <c r="CIO2" s="539"/>
      <c r="CIP2" s="545"/>
      <c r="CIQ2" s="545"/>
      <c r="CIR2" s="546"/>
      <c r="CIS2" s="539"/>
      <c r="CIT2" s="545"/>
      <c r="CIU2" s="545"/>
      <c r="CIV2" s="546"/>
      <c r="CIW2" s="539"/>
      <c r="CIX2" s="545"/>
      <c r="CIY2" s="545"/>
      <c r="CIZ2" s="546"/>
      <c r="CJA2" s="539"/>
      <c r="CJB2" s="545"/>
      <c r="CJC2" s="545"/>
      <c r="CJD2" s="546"/>
      <c r="CJE2" s="539"/>
      <c r="CJF2" s="545"/>
      <c r="CJG2" s="545"/>
      <c r="CJH2" s="546"/>
      <c r="CJI2" s="539"/>
      <c r="CJJ2" s="545"/>
      <c r="CJK2" s="545"/>
      <c r="CJL2" s="546"/>
      <c r="CJM2" s="539"/>
      <c r="CJN2" s="545"/>
      <c r="CJO2" s="545"/>
      <c r="CJP2" s="546"/>
      <c r="CJQ2" s="539"/>
      <c r="CJR2" s="545"/>
      <c r="CJS2" s="545"/>
      <c r="CJT2" s="546"/>
      <c r="CJU2" s="539"/>
      <c r="CJV2" s="545"/>
      <c r="CJW2" s="545"/>
      <c r="CJX2" s="546"/>
      <c r="CJY2" s="539"/>
      <c r="CJZ2" s="545"/>
      <c r="CKA2" s="545"/>
      <c r="CKB2" s="546"/>
      <c r="CKC2" s="539"/>
      <c r="CKD2" s="545"/>
      <c r="CKE2" s="545"/>
      <c r="CKF2" s="546"/>
      <c r="CKG2" s="539"/>
      <c r="CKH2" s="545"/>
      <c r="CKI2" s="545"/>
      <c r="CKJ2" s="546"/>
      <c r="CKK2" s="539"/>
      <c r="CKL2" s="545"/>
      <c r="CKM2" s="545"/>
      <c r="CKN2" s="546"/>
      <c r="CKO2" s="539"/>
      <c r="CKP2" s="545"/>
      <c r="CKQ2" s="545"/>
      <c r="CKR2" s="546"/>
      <c r="CKS2" s="539"/>
      <c r="CKT2" s="545"/>
      <c r="CKU2" s="545"/>
      <c r="CKV2" s="546"/>
      <c r="CKW2" s="539"/>
      <c r="CKX2" s="545"/>
      <c r="CKY2" s="545"/>
      <c r="CKZ2" s="546"/>
      <c r="CLA2" s="539"/>
      <c r="CLB2" s="545"/>
      <c r="CLC2" s="545"/>
      <c r="CLD2" s="546"/>
      <c r="CLE2" s="539"/>
      <c r="CLF2" s="545"/>
      <c r="CLG2" s="545"/>
      <c r="CLH2" s="546"/>
      <c r="CLI2" s="539"/>
      <c r="CLJ2" s="545"/>
      <c r="CLK2" s="545"/>
      <c r="CLL2" s="546"/>
      <c r="CLM2" s="539"/>
      <c r="CLN2" s="545"/>
      <c r="CLO2" s="545"/>
      <c r="CLP2" s="546"/>
      <c r="CLQ2" s="539"/>
      <c r="CLR2" s="545"/>
      <c r="CLS2" s="545"/>
      <c r="CLT2" s="546"/>
      <c r="CLU2" s="539"/>
      <c r="CLV2" s="545"/>
      <c r="CLW2" s="545"/>
      <c r="CLX2" s="546"/>
      <c r="CLY2" s="539"/>
      <c r="CLZ2" s="545"/>
      <c r="CMA2" s="545"/>
      <c r="CMB2" s="546"/>
      <c r="CMC2" s="539"/>
      <c r="CMD2" s="545"/>
      <c r="CME2" s="545"/>
      <c r="CMF2" s="546"/>
      <c r="CMG2" s="539"/>
      <c r="CMH2" s="545"/>
      <c r="CMI2" s="545"/>
      <c r="CMJ2" s="546"/>
      <c r="CMK2" s="539"/>
      <c r="CML2" s="545"/>
      <c r="CMM2" s="545"/>
      <c r="CMN2" s="546"/>
      <c r="CMO2" s="539"/>
      <c r="CMP2" s="545"/>
      <c r="CMQ2" s="545"/>
      <c r="CMR2" s="546"/>
      <c r="CMS2" s="539"/>
      <c r="CMT2" s="545"/>
      <c r="CMU2" s="545"/>
      <c r="CMV2" s="546"/>
      <c r="CMW2" s="539"/>
      <c r="CMX2" s="545"/>
      <c r="CMY2" s="545"/>
      <c r="CMZ2" s="546"/>
      <c r="CNA2" s="539"/>
      <c r="CNB2" s="545"/>
      <c r="CNC2" s="545"/>
      <c r="CND2" s="546"/>
      <c r="CNE2" s="539"/>
      <c r="CNF2" s="545"/>
      <c r="CNG2" s="545"/>
      <c r="CNH2" s="546"/>
      <c r="CNI2" s="539"/>
      <c r="CNJ2" s="545"/>
      <c r="CNK2" s="545"/>
      <c r="CNL2" s="546"/>
      <c r="CNM2" s="539"/>
      <c r="CNN2" s="545"/>
      <c r="CNO2" s="545"/>
      <c r="CNP2" s="546"/>
      <c r="CNQ2" s="539"/>
      <c r="CNR2" s="545"/>
      <c r="CNS2" s="545"/>
      <c r="CNT2" s="546"/>
      <c r="CNU2" s="539"/>
      <c r="CNV2" s="545"/>
      <c r="CNW2" s="545"/>
      <c r="CNX2" s="546"/>
      <c r="CNY2" s="539"/>
      <c r="CNZ2" s="545"/>
      <c r="COA2" s="545"/>
      <c r="COB2" s="546"/>
      <c r="COC2" s="539"/>
      <c r="COD2" s="545"/>
      <c r="COE2" s="545"/>
      <c r="COF2" s="546"/>
      <c r="COG2" s="539"/>
      <c r="COH2" s="545"/>
      <c r="COI2" s="545"/>
      <c r="COJ2" s="546"/>
      <c r="COK2" s="539"/>
      <c r="COL2" s="545"/>
      <c r="COM2" s="545"/>
      <c r="CON2" s="546"/>
      <c r="COO2" s="539"/>
      <c r="COP2" s="545"/>
      <c r="COQ2" s="545"/>
      <c r="COR2" s="546"/>
      <c r="COS2" s="539"/>
      <c r="COT2" s="545"/>
      <c r="COU2" s="545"/>
      <c r="COV2" s="546"/>
      <c r="COW2" s="539"/>
      <c r="COX2" s="545"/>
      <c r="COY2" s="545"/>
      <c r="COZ2" s="546"/>
      <c r="CPA2" s="539"/>
      <c r="CPB2" s="545"/>
      <c r="CPC2" s="545"/>
      <c r="CPD2" s="546"/>
      <c r="CPE2" s="539"/>
      <c r="CPF2" s="545"/>
      <c r="CPG2" s="545"/>
      <c r="CPH2" s="546"/>
      <c r="CPI2" s="539"/>
      <c r="CPJ2" s="545"/>
      <c r="CPK2" s="545"/>
      <c r="CPL2" s="546"/>
      <c r="CPM2" s="539"/>
      <c r="CPN2" s="545"/>
      <c r="CPO2" s="545"/>
      <c r="CPP2" s="546"/>
      <c r="CPQ2" s="539"/>
      <c r="CPR2" s="545"/>
      <c r="CPS2" s="545"/>
      <c r="CPT2" s="546"/>
      <c r="CPU2" s="539"/>
      <c r="CPV2" s="545"/>
      <c r="CPW2" s="545"/>
      <c r="CPX2" s="546"/>
      <c r="CPY2" s="539"/>
      <c r="CPZ2" s="545"/>
      <c r="CQA2" s="545"/>
      <c r="CQB2" s="546"/>
      <c r="CQC2" s="539"/>
      <c r="CQD2" s="545"/>
      <c r="CQE2" s="545"/>
      <c r="CQF2" s="546"/>
      <c r="CQG2" s="539"/>
      <c r="CQH2" s="545"/>
      <c r="CQI2" s="545"/>
      <c r="CQJ2" s="546"/>
      <c r="CQK2" s="539"/>
      <c r="CQL2" s="545"/>
      <c r="CQM2" s="545"/>
      <c r="CQN2" s="546"/>
      <c r="CQO2" s="539"/>
      <c r="CQP2" s="545"/>
      <c r="CQQ2" s="545"/>
      <c r="CQR2" s="546"/>
      <c r="CQS2" s="539"/>
      <c r="CQT2" s="545"/>
      <c r="CQU2" s="545"/>
      <c r="CQV2" s="546"/>
      <c r="CQW2" s="539"/>
      <c r="CQX2" s="545"/>
      <c r="CQY2" s="545"/>
      <c r="CQZ2" s="546"/>
      <c r="CRA2" s="539"/>
      <c r="CRB2" s="545"/>
      <c r="CRC2" s="545"/>
      <c r="CRD2" s="546"/>
      <c r="CRE2" s="539"/>
      <c r="CRF2" s="545"/>
      <c r="CRG2" s="545"/>
      <c r="CRH2" s="546"/>
      <c r="CRI2" s="539"/>
      <c r="CRJ2" s="545"/>
      <c r="CRK2" s="545"/>
      <c r="CRL2" s="546"/>
      <c r="CRM2" s="539"/>
      <c r="CRN2" s="545"/>
      <c r="CRO2" s="545"/>
      <c r="CRP2" s="546"/>
      <c r="CRQ2" s="539"/>
      <c r="CRR2" s="545"/>
      <c r="CRS2" s="545"/>
      <c r="CRT2" s="546"/>
      <c r="CRU2" s="539"/>
      <c r="CRV2" s="545"/>
      <c r="CRW2" s="545"/>
      <c r="CRX2" s="546"/>
      <c r="CRY2" s="539"/>
      <c r="CRZ2" s="545"/>
      <c r="CSA2" s="545"/>
      <c r="CSB2" s="546"/>
      <c r="CSC2" s="539"/>
      <c r="CSD2" s="545"/>
      <c r="CSE2" s="545"/>
      <c r="CSF2" s="546"/>
      <c r="CSG2" s="539"/>
      <c r="CSH2" s="545"/>
      <c r="CSI2" s="545"/>
      <c r="CSJ2" s="546"/>
      <c r="CSK2" s="539"/>
      <c r="CSL2" s="545"/>
      <c r="CSM2" s="545"/>
      <c r="CSN2" s="546"/>
      <c r="CSO2" s="539"/>
      <c r="CSP2" s="545"/>
      <c r="CSQ2" s="545"/>
      <c r="CSR2" s="546"/>
      <c r="CSS2" s="539"/>
      <c r="CST2" s="545"/>
      <c r="CSU2" s="545"/>
      <c r="CSV2" s="546"/>
      <c r="CSW2" s="539"/>
      <c r="CSX2" s="545"/>
      <c r="CSY2" s="545"/>
      <c r="CSZ2" s="546"/>
      <c r="CTA2" s="539"/>
      <c r="CTB2" s="545"/>
      <c r="CTC2" s="545"/>
      <c r="CTD2" s="546"/>
      <c r="CTE2" s="539"/>
      <c r="CTF2" s="545"/>
      <c r="CTG2" s="545"/>
      <c r="CTH2" s="546"/>
      <c r="CTI2" s="539"/>
      <c r="CTJ2" s="545"/>
      <c r="CTK2" s="545"/>
      <c r="CTL2" s="546"/>
      <c r="CTM2" s="539"/>
      <c r="CTN2" s="545"/>
      <c r="CTO2" s="545"/>
      <c r="CTP2" s="546"/>
      <c r="CTQ2" s="539"/>
      <c r="CTR2" s="545"/>
      <c r="CTS2" s="545"/>
      <c r="CTT2" s="546"/>
      <c r="CTU2" s="539"/>
      <c r="CTV2" s="545"/>
      <c r="CTW2" s="545"/>
      <c r="CTX2" s="546"/>
      <c r="CTY2" s="539"/>
      <c r="CTZ2" s="545"/>
      <c r="CUA2" s="545"/>
      <c r="CUB2" s="546"/>
      <c r="CUC2" s="539"/>
      <c r="CUD2" s="545"/>
      <c r="CUE2" s="545"/>
      <c r="CUF2" s="546"/>
      <c r="CUG2" s="539"/>
      <c r="CUH2" s="545"/>
      <c r="CUI2" s="545"/>
      <c r="CUJ2" s="546"/>
      <c r="CUK2" s="539"/>
      <c r="CUL2" s="545"/>
      <c r="CUM2" s="545"/>
      <c r="CUN2" s="546"/>
      <c r="CUO2" s="539"/>
      <c r="CUP2" s="545"/>
      <c r="CUQ2" s="545"/>
      <c r="CUR2" s="546"/>
      <c r="CUS2" s="539"/>
      <c r="CUT2" s="545"/>
      <c r="CUU2" s="545"/>
      <c r="CUV2" s="546"/>
      <c r="CUW2" s="539"/>
      <c r="CUX2" s="545"/>
      <c r="CUY2" s="545"/>
      <c r="CUZ2" s="546"/>
      <c r="CVA2" s="539"/>
      <c r="CVB2" s="545"/>
      <c r="CVC2" s="545"/>
      <c r="CVD2" s="546"/>
      <c r="CVE2" s="539"/>
      <c r="CVF2" s="545"/>
      <c r="CVG2" s="545"/>
      <c r="CVH2" s="546"/>
      <c r="CVI2" s="539"/>
      <c r="CVJ2" s="545"/>
      <c r="CVK2" s="545"/>
      <c r="CVL2" s="546"/>
      <c r="CVM2" s="539"/>
      <c r="CVN2" s="545"/>
      <c r="CVO2" s="545"/>
      <c r="CVP2" s="546"/>
      <c r="CVQ2" s="539"/>
      <c r="CVR2" s="545"/>
      <c r="CVS2" s="545"/>
      <c r="CVT2" s="546"/>
      <c r="CVU2" s="539"/>
      <c r="CVV2" s="545"/>
      <c r="CVW2" s="545"/>
      <c r="CVX2" s="546"/>
      <c r="CVY2" s="539"/>
      <c r="CVZ2" s="545"/>
      <c r="CWA2" s="545"/>
      <c r="CWB2" s="546"/>
      <c r="CWC2" s="539"/>
      <c r="CWD2" s="545"/>
      <c r="CWE2" s="545"/>
      <c r="CWF2" s="546"/>
      <c r="CWG2" s="539"/>
      <c r="CWH2" s="545"/>
      <c r="CWI2" s="545"/>
      <c r="CWJ2" s="546"/>
      <c r="CWK2" s="539"/>
      <c r="CWL2" s="545"/>
      <c r="CWM2" s="545"/>
      <c r="CWN2" s="546"/>
      <c r="CWO2" s="539"/>
      <c r="CWP2" s="545"/>
      <c r="CWQ2" s="545"/>
      <c r="CWR2" s="546"/>
      <c r="CWS2" s="539"/>
      <c r="CWT2" s="545"/>
      <c r="CWU2" s="545"/>
      <c r="CWV2" s="546"/>
      <c r="CWW2" s="539"/>
      <c r="CWX2" s="545"/>
      <c r="CWY2" s="545"/>
      <c r="CWZ2" s="546"/>
      <c r="CXA2" s="539"/>
      <c r="CXB2" s="545"/>
      <c r="CXC2" s="545"/>
      <c r="CXD2" s="546"/>
      <c r="CXE2" s="539"/>
      <c r="CXF2" s="545"/>
      <c r="CXG2" s="545"/>
      <c r="CXH2" s="546"/>
      <c r="CXI2" s="539"/>
      <c r="CXJ2" s="545"/>
      <c r="CXK2" s="545"/>
      <c r="CXL2" s="546"/>
      <c r="CXM2" s="539"/>
      <c r="CXN2" s="545"/>
      <c r="CXO2" s="545"/>
      <c r="CXP2" s="546"/>
      <c r="CXQ2" s="539"/>
      <c r="CXR2" s="545"/>
      <c r="CXS2" s="545"/>
      <c r="CXT2" s="546"/>
      <c r="CXU2" s="539"/>
      <c r="CXV2" s="545"/>
      <c r="CXW2" s="545"/>
      <c r="CXX2" s="546"/>
      <c r="CXY2" s="539"/>
      <c r="CXZ2" s="545"/>
      <c r="CYA2" s="545"/>
      <c r="CYB2" s="546"/>
      <c r="CYC2" s="539"/>
      <c r="CYD2" s="545"/>
      <c r="CYE2" s="545"/>
      <c r="CYF2" s="546"/>
      <c r="CYG2" s="539"/>
      <c r="CYH2" s="545"/>
      <c r="CYI2" s="545"/>
      <c r="CYJ2" s="546"/>
      <c r="CYK2" s="539"/>
      <c r="CYL2" s="545"/>
      <c r="CYM2" s="545"/>
      <c r="CYN2" s="546"/>
      <c r="CYO2" s="539"/>
      <c r="CYP2" s="545"/>
      <c r="CYQ2" s="545"/>
      <c r="CYR2" s="546"/>
      <c r="CYS2" s="539"/>
      <c r="CYT2" s="545"/>
      <c r="CYU2" s="545"/>
      <c r="CYV2" s="546"/>
      <c r="CYW2" s="539"/>
      <c r="CYX2" s="545"/>
      <c r="CYY2" s="545"/>
      <c r="CYZ2" s="546"/>
      <c r="CZA2" s="539"/>
      <c r="CZB2" s="545"/>
      <c r="CZC2" s="545"/>
      <c r="CZD2" s="546"/>
      <c r="CZE2" s="539"/>
      <c r="CZF2" s="545"/>
      <c r="CZG2" s="545"/>
      <c r="CZH2" s="546"/>
      <c r="CZI2" s="539"/>
      <c r="CZJ2" s="545"/>
      <c r="CZK2" s="545"/>
      <c r="CZL2" s="546"/>
      <c r="CZM2" s="539"/>
      <c r="CZN2" s="545"/>
      <c r="CZO2" s="545"/>
      <c r="CZP2" s="546"/>
      <c r="CZQ2" s="539"/>
      <c r="CZR2" s="545"/>
      <c r="CZS2" s="545"/>
      <c r="CZT2" s="546"/>
      <c r="CZU2" s="539"/>
      <c r="CZV2" s="545"/>
      <c r="CZW2" s="545"/>
      <c r="CZX2" s="546"/>
      <c r="CZY2" s="539"/>
      <c r="CZZ2" s="545"/>
      <c r="DAA2" s="545"/>
      <c r="DAB2" s="546"/>
      <c r="DAC2" s="539"/>
      <c r="DAD2" s="545"/>
      <c r="DAE2" s="545"/>
      <c r="DAF2" s="546"/>
      <c r="DAG2" s="539"/>
      <c r="DAH2" s="545"/>
      <c r="DAI2" s="545"/>
      <c r="DAJ2" s="546"/>
      <c r="DAK2" s="539"/>
      <c r="DAL2" s="545"/>
      <c r="DAM2" s="545"/>
      <c r="DAN2" s="546"/>
      <c r="DAO2" s="539"/>
      <c r="DAP2" s="545"/>
      <c r="DAQ2" s="545"/>
      <c r="DAR2" s="546"/>
      <c r="DAS2" s="539"/>
      <c r="DAT2" s="545"/>
      <c r="DAU2" s="545"/>
      <c r="DAV2" s="546"/>
      <c r="DAW2" s="539"/>
      <c r="DAX2" s="545"/>
      <c r="DAY2" s="545"/>
      <c r="DAZ2" s="546"/>
      <c r="DBA2" s="539"/>
      <c r="DBB2" s="545"/>
      <c r="DBC2" s="545"/>
      <c r="DBD2" s="546"/>
      <c r="DBE2" s="539"/>
      <c r="DBF2" s="545"/>
      <c r="DBG2" s="545"/>
      <c r="DBH2" s="546"/>
      <c r="DBI2" s="539"/>
      <c r="DBJ2" s="545"/>
      <c r="DBK2" s="545"/>
      <c r="DBL2" s="546"/>
      <c r="DBM2" s="539"/>
      <c r="DBN2" s="545"/>
      <c r="DBO2" s="545"/>
      <c r="DBP2" s="546"/>
      <c r="DBQ2" s="539"/>
      <c r="DBR2" s="545"/>
      <c r="DBS2" s="545"/>
      <c r="DBT2" s="546"/>
      <c r="DBU2" s="539"/>
      <c r="DBV2" s="545"/>
      <c r="DBW2" s="545"/>
      <c r="DBX2" s="546"/>
      <c r="DBY2" s="539"/>
      <c r="DBZ2" s="545"/>
      <c r="DCA2" s="545"/>
      <c r="DCB2" s="546"/>
      <c r="DCC2" s="539"/>
      <c r="DCD2" s="545"/>
      <c r="DCE2" s="545"/>
      <c r="DCF2" s="546"/>
      <c r="DCG2" s="539"/>
      <c r="DCH2" s="545"/>
      <c r="DCI2" s="545"/>
      <c r="DCJ2" s="546"/>
      <c r="DCK2" s="539"/>
      <c r="DCL2" s="545"/>
      <c r="DCM2" s="545"/>
      <c r="DCN2" s="546"/>
      <c r="DCO2" s="539"/>
      <c r="DCP2" s="545"/>
      <c r="DCQ2" s="545"/>
      <c r="DCR2" s="546"/>
      <c r="DCS2" s="539"/>
      <c r="DCT2" s="545"/>
      <c r="DCU2" s="545"/>
      <c r="DCV2" s="546"/>
      <c r="DCW2" s="539"/>
      <c r="DCX2" s="545"/>
      <c r="DCY2" s="545"/>
      <c r="DCZ2" s="546"/>
      <c r="DDA2" s="539"/>
      <c r="DDB2" s="545"/>
      <c r="DDC2" s="545"/>
      <c r="DDD2" s="546"/>
      <c r="DDE2" s="539"/>
      <c r="DDF2" s="545"/>
      <c r="DDG2" s="545"/>
      <c r="DDH2" s="546"/>
      <c r="DDI2" s="539"/>
      <c r="DDJ2" s="545"/>
      <c r="DDK2" s="545"/>
      <c r="DDL2" s="546"/>
      <c r="DDM2" s="539"/>
      <c r="DDN2" s="545"/>
      <c r="DDO2" s="545"/>
      <c r="DDP2" s="546"/>
      <c r="DDQ2" s="539"/>
      <c r="DDR2" s="545"/>
      <c r="DDS2" s="545"/>
      <c r="DDT2" s="546"/>
      <c r="DDU2" s="539"/>
      <c r="DDV2" s="545"/>
      <c r="DDW2" s="545"/>
      <c r="DDX2" s="546"/>
      <c r="DDY2" s="539"/>
      <c r="DDZ2" s="545"/>
      <c r="DEA2" s="545"/>
      <c r="DEB2" s="546"/>
      <c r="DEC2" s="539"/>
      <c r="DED2" s="545"/>
      <c r="DEE2" s="545"/>
      <c r="DEF2" s="546"/>
      <c r="DEG2" s="539"/>
      <c r="DEH2" s="545"/>
      <c r="DEI2" s="545"/>
      <c r="DEJ2" s="546"/>
      <c r="DEK2" s="539"/>
      <c r="DEL2" s="545"/>
      <c r="DEM2" s="545"/>
      <c r="DEN2" s="546"/>
      <c r="DEO2" s="539"/>
      <c r="DEP2" s="545"/>
      <c r="DEQ2" s="545"/>
      <c r="DER2" s="546"/>
      <c r="DES2" s="539"/>
      <c r="DET2" s="545"/>
      <c r="DEU2" s="545"/>
      <c r="DEV2" s="546"/>
      <c r="DEW2" s="539"/>
      <c r="DEX2" s="545"/>
      <c r="DEY2" s="545"/>
      <c r="DEZ2" s="546"/>
      <c r="DFA2" s="539"/>
      <c r="DFB2" s="545"/>
      <c r="DFC2" s="545"/>
      <c r="DFD2" s="546"/>
      <c r="DFE2" s="539"/>
      <c r="DFF2" s="545"/>
      <c r="DFG2" s="545"/>
      <c r="DFH2" s="546"/>
      <c r="DFI2" s="539"/>
      <c r="DFJ2" s="545"/>
      <c r="DFK2" s="545"/>
      <c r="DFL2" s="546"/>
      <c r="DFM2" s="539"/>
      <c r="DFN2" s="545"/>
      <c r="DFO2" s="545"/>
      <c r="DFP2" s="546"/>
      <c r="DFQ2" s="539"/>
      <c r="DFR2" s="545"/>
      <c r="DFS2" s="545"/>
      <c r="DFT2" s="546"/>
      <c r="DFU2" s="539"/>
      <c r="DFV2" s="545"/>
      <c r="DFW2" s="545"/>
      <c r="DFX2" s="546"/>
      <c r="DFY2" s="539"/>
      <c r="DFZ2" s="545"/>
      <c r="DGA2" s="545"/>
      <c r="DGB2" s="546"/>
      <c r="DGC2" s="539"/>
      <c r="DGD2" s="545"/>
      <c r="DGE2" s="545"/>
      <c r="DGF2" s="546"/>
      <c r="DGG2" s="539"/>
      <c r="DGH2" s="545"/>
      <c r="DGI2" s="545"/>
      <c r="DGJ2" s="546"/>
      <c r="DGK2" s="539"/>
      <c r="DGL2" s="545"/>
      <c r="DGM2" s="545"/>
      <c r="DGN2" s="546"/>
      <c r="DGO2" s="539"/>
      <c r="DGP2" s="545"/>
      <c r="DGQ2" s="545"/>
      <c r="DGR2" s="546"/>
      <c r="DGS2" s="539"/>
      <c r="DGT2" s="545"/>
      <c r="DGU2" s="545"/>
      <c r="DGV2" s="546"/>
      <c r="DGW2" s="539"/>
      <c r="DGX2" s="545"/>
      <c r="DGY2" s="545"/>
      <c r="DGZ2" s="546"/>
      <c r="DHA2" s="539"/>
      <c r="DHB2" s="545"/>
      <c r="DHC2" s="545"/>
      <c r="DHD2" s="546"/>
      <c r="DHE2" s="539"/>
      <c r="DHF2" s="545"/>
      <c r="DHG2" s="545"/>
      <c r="DHH2" s="546"/>
      <c r="DHI2" s="539"/>
      <c r="DHJ2" s="545"/>
      <c r="DHK2" s="545"/>
      <c r="DHL2" s="546"/>
      <c r="DHM2" s="539"/>
      <c r="DHN2" s="545"/>
      <c r="DHO2" s="545"/>
      <c r="DHP2" s="546"/>
      <c r="DHQ2" s="539"/>
      <c r="DHR2" s="545"/>
      <c r="DHS2" s="545"/>
      <c r="DHT2" s="546"/>
      <c r="DHU2" s="539"/>
      <c r="DHV2" s="545"/>
      <c r="DHW2" s="545"/>
      <c r="DHX2" s="546"/>
      <c r="DHY2" s="539"/>
      <c r="DHZ2" s="545"/>
      <c r="DIA2" s="545"/>
      <c r="DIB2" s="546"/>
      <c r="DIC2" s="539"/>
      <c r="DID2" s="545"/>
      <c r="DIE2" s="545"/>
      <c r="DIF2" s="546"/>
      <c r="DIG2" s="539"/>
      <c r="DIH2" s="545"/>
      <c r="DII2" s="545"/>
      <c r="DIJ2" s="546"/>
      <c r="DIK2" s="539"/>
      <c r="DIL2" s="545"/>
      <c r="DIM2" s="545"/>
      <c r="DIN2" s="546"/>
      <c r="DIO2" s="539"/>
      <c r="DIP2" s="545"/>
      <c r="DIQ2" s="545"/>
      <c r="DIR2" s="546"/>
      <c r="DIS2" s="539"/>
      <c r="DIT2" s="545"/>
      <c r="DIU2" s="545"/>
      <c r="DIV2" s="546"/>
      <c r="DIW2" s="539"/>
      <c r="DIX2" s="545"/>
      <c r="DIY2" s="545"/>
      <c r="DIZ2" s="546"/>
      <c r="DJA2" s="539"/>
      <c r="DJB2" s="545"/>
      <c r="DJC2" s="545"/>
      <c r="DJD2" s="546"/>
      <c r="DJE2" s="539"/>
      <c r="DJF2" s="545"/>
      <c r="DJG2" s="545"/>
      <c r="DJH2" s="546"/>
      <c r="DJI2" s="539"/>
      <c r="DJJ2" s="545"/>
      <c r="DJK2" s="545"/>
      <c r="DJL2" s="546"/>
      <c r="DJM2" s="539"/>
      <c r="DJN2" s="545"/>
      <c r="DJO2" s="545"/>
      <c r="DJP2" s="546"/>
      <c r="DJQ2" s="539"/>
      <c r="DJR2" s="545"/>
      <c r="DJS2" s="545"/>
      <c r="DJT2" s="546"/>
      <c r="DJU2" s="539"/>
      <c r="DJV2" s="545"/>
      <c r="DJW2" s="545"/>
      <c r="DJX2" s="546"/>
      <c r="DJY2" s="539"/>
      <c r="DJZ2" s="545"/>
      <c r="DKA2" s="545"/>
      <c r="DKB2" s="546"/>
      <c r="DKC2" s="539"/>
      <c r="DKD2" s="545"/>
      <c r="DKE2" s="545"/>
      <c r="DKF2" s="546"/>
      <c r="DKG2" s="539"/>
      <c r="DKH2" s="545"/>
      <c r="DKI2" s="545"/>
      <c r="DKJ2" s="546"/>
      <c r="DKK2" s="539"/>
      <c r="DKL2" s="545"/>
      <c r="DKM2" s="545"/>
      <c r="DKN2" s="546"/>
      <c r="DKO2" s="539"/>
      <c r="DKP2" s="545"/>
      <c r="DKQ2" s="545"/>
      <c r="DKR2" s="546"/>
      <c r="DKS2" s="539"/>
      <c r="DKT2" s="545"/>
      <c r="DKU2" s="545"/>
      <c r="DKV2" s="546"/>
      <c r="DKW2" s="539"/>
      <c r="DKX2" s="545"/>
      <c r="DKY2" s="545"/>
      <c r="DKZ2" s="546"/>
      <c r="DLA2" s="539"/>
      <c r="DLB2" s="545"/>
      <c r="DLC2" s="545"/>
      <c r="DLD2" s="546"/>
      <c r="DLE2" s="539"/>
      <c r="DLF2" s="545"/>
      <c r="DLG2" s="545"/>
      <c r="DLH2" s="546"/>
      <c r="DLI2" s="539"/>
      <c r="DLJ2" s="545"/>
      <c r="DLK2" s="545"/>
      <c r="DLL2" s="546"/>
      <c r="DLM2" s="539"/>
      <c r="DLN2" s="545"/>
      <c r="DLO2" s="545"/>
      <c r="DLP2" s="546"/>
      <c r="DLQ2" s="539"/>
      <c r="DLR2" s="545"/>
      <c r="DLS2" s="545"/>
      <c r="DLT2" s="546"/>
      <c r="DLU2" s="539"/>
      <c r="DLV2" s="545"/>
      <c r="DLW2" s="545"/>
      <c r="DLX2" s="546"/>
      <c r="DLY2" s="539"/>
      <c r="DLZ2" s="545"/>
      <c r="DMA2" s="545"/>
      <c r="DMB2" s="546"/>
      <c r="DMC2" s="539"/>
      <c r="DMD2" s="545"/>
      <c r="DME2" s="545"/>
      <c r="DMF2" s="546"/>
      <c r="DMG2" s="539"/>
      <c r="DMH2" s="545"/>
      <c r="DMI2" s="545"/>
      <c r="DMJ2" s="546"/>
      <c r="DMK2" s="539"/>
      <c r="DML2" s="545"/>
      <c r="DMM2" s="545"/>
      <c r="DMN2" s="546"/>
      <c r="DMO2" s="539"/>
      <c r="DMP2" s="545"/>
      <c r="DMQ2" s="545"/>
      <c r="DMR2" s="546"/>
      <c r="DMS2" s="539"/>
      <c r="DMT2" s="545"/>
      <c r="DMU2" s="545"/>
      <c r="DMV2" s="546"/>
      <c r="DMW2" s="539"/>
      <c r="DMX2" s="545"/>
      <c r="DMY2" s="545"/>
      <c r="DMZ2" s="546"/>
      <c r="DNA2" s="539"/>
      <c r="DNB2" s="545"/>
      <c r="DNC2" s="545"/>
      <c r="DND2" s="546"/>
      <c r="DNE2" s="539"/>
      <c r="DNF2" s="545"/>
      <c r="DNG2" s="545"/>
      <c r="DNH2" s="546"/>
      <c r="DNI2" s="539"/>
      <c r="DNJ2" s="545"/>
      <c r="DNK2" s="545"/>
      <c r="DNL2" s="546"/>
      <c r="DNM2" s="539"/>
      <c r="DNN2" s="545"/>
      <c r="DNO2" s="545"/>
      <c r="DNP2" s="546"/>
      <c r="DNQ2" s="539"/>
      <c r="DNR2" s="545"/>
      <c r="DNS2" s="545"/>
      <c r="DNT2" s="546"/>
      <c r="DNU2" s="539"/>
      <c r="DNV2" s="545"/>
      <c r="DNW2" s="545"/>
      <c r="DNX2" s="546"/>
      <c r="DNY2" s="539"/>
      <c r="DNZ2" s="545"/>
      <c r="DOA2" s="545"/>
      <c r="DOB2" s="546"/>
      <c r="DOC2" s="539"/>
      <c r="DOD2" s="545"/>
      <c r="DOE2" s="545"/>
      <c r="DOF2" s="546"/>
      <c r="DOG2" s="539"/>
      <c r="DOH2" s="545"/>
      <c r="DOI2" s="545"/>
      <c r="DOJ2" s="546"/>
      <c r="DOK2" s="539"/>
      <c r="DOL2" s="545"/>
      <c r="DOM2" s="545"/>
      <c r="DON2" s="546"/>
      <c r="DOO2" s="539"/>
      <c r="DOP2" s="545"/>
      <c r="DOQ2" s="545"/>
      <c r="DOR2" s="546"/>
      <c r="DOS2" s="539"/>
      <c r="DOT2" s="545"/>
      <c r="DOU2" s="545"/>
      <c r="DOV2" s="546"/>
      <c r="DOW2" s="539"/>
      <c r="DOX2" s="545"/>
      <c r="DOY2" s="545"/>
      <c r="DOZ2" s="546"/>
      <c r="DPA2" s="539"/>
      <c r="DPB2" s="545"/>
      <c r="DPC2" s="545"/>
      <c r="DPD2" s="546"/>
      <c r="DPE2" s="539"/>
      <c r="DPF2" s="545"/>
      <c r="DPG2" s="545"/>
      <c r="DPH2" s="546"/>
      <c r="DPI2" s="539"/>
      <c r="DPJ2" s="545"/>
      <c r="DPK2" s="545"/>
      <c r="DPL2" s="546"/>
      <c r="DPM2" s="539"/>
      <c r="DPN2" s="545"/>
      <c r="DPO2" s="545"/>
      <c r="DPP2" s="546"/>
      <c r="DPQ2" s="539"/>
      <c r="DPR2" s="545"/>
      <c r="DPS2" s="545"/>
      <c r="DPT2" s="546"/>
      <c r="DPU2" s="539"/>
      <c r="DPV2" s="545"/>
      <c r="DPW2" s="545"/>
      <c r="DPX2" s="546"/>
      <c r="DPY2" s="539"/>
      <c r="DPZ2" s="545"/>
      <c r="DQA2" s="545"/>
      <c r="DQB2" s="546"/>
      <c r="DQC2" s="539"/>
      <c r="DQD2" s="545"/>
      <c r="DQE2" s="545"/>
      <c r="DQF2" s="546"/>
      <c r="DQG2" s="539"/>
      <c r="DQH2" s="545"/>
      <c r="DQI2" s="545"/>
      <c r="DQJ2" s="546"/>
      <c r="DQK2" s="539"/>
      <c r="DQL2" s="545"/>
      <c r="DQM2" s="545"/>
      <c r="DQN2" s="546"/>
      <c r="DQO2" s="539"/>
      <c r="DQP2" s="545"/>
      <c r="DQQ2" s="545"/>
      <c r="DQR2" s="546"/>
      <c r="DQS2" s="539"/>
      <c r="DQT2" s="545"/>
      <c r="DQU2" s="545"/>
      <c r="DQV2" s="546"/>
      <c r="DQW2" s="539"/>
      <c r="DQX2" s="545"/>
      <c r="DQY2" s="545"/>
      <c r="DQZ2" s="546"/>
      <c r="DRA2" s="539"/>
      <c r="DRB2" s="545"/>
      <c r="DRC2" s="545"/>
      <c r="DRD2" s="546"/>
      <c r="DRE2" s="539"/>
      <c r="DRF2" s="545"/>
      <c r="DRG2" s="545"/>
      <c r="DRH2" s="546"/>
      <c r="DRI2" s="539"/>
      <c r="DRJ2" s="545"/>
      <c r="DRK2" s="545"/>
      <c r="DRL2" s="546"/>
      <c r="DRM2" s="539"/>
      <c r="DRN2" s="545"/>
      <c r="DRO2" s="545"/>
      <c r="DRP2" s="546"/>
      <c r="DRQ2" s="539"/>
      <c r="DRR2" s="545"/>
      <c r="DRS2" s="545"/>
      <c r="DRT2" s="546"/>
      <c r="DRU2" s="539"/>
      <c r="DRV2" s="545"/>
      <c r="DRW2" s="545"/>
      <c r="DRX2" s="546"/>
      <c r="DRY2" s="539"/>
      <c r="DRZ2" s="545"/>
      <c r="DSA2" s="545"/>
      <c r="DSB2" s="546"/>
      <c r="DSC2" s="539"/>
      <c r="DSD2" s="545"/>
      <c r="DSE2" s="545"/>
      <c r="DSF2" s="546"/>
      <c r="DSG2" s="539"/>
      <c r="DSH2" s="545"/>
      <c r="DSI2" s="545"/>
      <c r="DSJ2" s="546"/>
      <c r="DSK2" s="539"/>
      <c r="DSL2" s="545"/>
      <c r="DSM2" s="545"/>
      <c r="DSN2" s="546"/>
      <c r="DSO2" s="539"/>
      <c r="DSP2" s="545"/>
      <c r="DSQ2" s="545"/>
      <c r="DSR2" s="546"/>
      <c r="DSS2" s="539"/>
      <c r="DST2" s="545"/>
      <c r="DSU2" s="545"/>
      <c r="DSV2" s="546"/>
      <c r="DSW2" s="539"/>
      <c r="DSX2" s="545"/>
      <c r="DSY2" s="545"/>
      <c r="DSZ2" s="546"/>
      <c r="DTA2" s="539"/>
      <c r="DTB2" s="545"/>
      <c r="DTC2" s="545"/>
      <c r="DTD2" s="546"/>
      <c r="DTE2" s="539"/>
      <c r="DTF2" s="545"/>
      <c r="DTG2" s="545"/>
      <c r="DTH2" s="546"/>
      <c r="DTI2" s="539"/>
      <c r="DTJ2" s="545"/>
      <c r="DTK2" s="545"/>
      <c r="DTL2" s="546"/>
      <c r="DTM2" s="539"/>
      <c r="DTN2" s="545"/>
      <c r="DTO2" s="545"/>
      <c r="DTP2" s="546"/>
      <c r="DTQ2" s="539"/>
      <c r="DTR2" s="545"/>
      <c r="DTS2" s="545"/>
      <c r="DTT2" s="546"/>
      <c r="DTU2" s="539"/>
      <c r="DTV2" s="545"/>
      <c r="DTW2" s="545"/>
      <c r="DTX2" s="546"/>
      <c r="DTY2" s="539"/>
      <c r="DTZ2" s="545"/>
      <c r="DUA2" s="545"/>
      <c r="DUB2" s="546"/>
      <c r="DUC2" s="539"/>
      <c r="DUD2" s="545"/>
      <c r="DUE2" s="545"/>
      <c r="DUF2" s="546"/>
      <c r="DUG2" s="539"/>
      <c r="DUH2" s="545"/>
      <c r="DUI2" s="545"/>
      <c r="DUJ2" s="546"/>
      <c r="DUK2" s="539"/>
      <c r="DUL2" s="545"/>
      <c r="DUM2" s="545"/>
      <c r="DUN2" s="546"/>
      <c r="DUO2" s="539"/>
      <c r="DUP2" s="545"/>
      <c r="DUQ2" s="545"/>
      <c r="DUR2" s="546"/>
      <c r="DUS2" s="539"/>
      <c r="DUT2" s="545"/>
      <c r="DUU2" s="545"/>
      <c r="DUV2" s="546"/>
      <c r="DUW2" s="539"/>
      <c r="DUX2" s="545"/>
      <c r="DUY2" s="545"/>
      <c r="DUZ2" s="546"/>
      <c r="DVA2" s="539"/>
      <c r="DVB2" s="545"/>
      <c r="DVC2" s="545"/>
      <c r="DVD2" s="546"/>
      <c r="DVE2" s="539"/>
      <c r="DVF2" s="545"/>
      <c r="DVG2" s="545"/>
      <c r="DVH2" s="546"/>
      <c r="DVI2" s="539"/>
      <c r="DVJ2" s="545"/>
      <c r="DVK2" s="545"/>
      <c r="DVL2" s="546"/>
      <c r="DVM2" s="539"/>
      <c r="DVN2" s="545"/>
      <c r="DVO2" s="545"/>
      <c r="DVP2" s="546"/>
      <c r="DVQ2" s="539"/>
      <c r="DVR2" s="545"/>
      <c r="DVS2" s="545"/>
      <c r="DVT2" s="546"/>
      <c r="DVU2" s="539"/>
      <c r="DVV2" s="545"/>
      <c r="DVW2" s="545"/>
      <c r="DVX2" s="546"/>
      <c r="DVY2" s="539"/>
      <c r="DVZ2" s="545"/>
      <c r="DWA2" s="545"/>
      <c r="DWB2" s="546"/>
      <c r="DWC2" s="539"/>
      <c r="DWD2" s="545"/>
      <c r="DWE2" s="545"/>
      <c r="DWF2" s="546"/>
      <c r="DWG2" s="539"/>
      <c r="DWH2" s="545"/>
      <c r="DWI2" s="545"/>
      <c r="DWJ2" s="546"/>
      <c r="DWK2" s="539"/>
      <c r="DWL2" s="545"/>
      <c r="DWM2" s="545"/>
      <c r="DWN2" s="546"/>
      <c r="DWO2" s="539"/>
      <c r="DWP2" s="545"/>
      <c r="DWQ2" s="545"/>
      <c r="DWR2" s="546"/>
      <c r="DWS2" s="539"/>
      <c r="DWT2" s="545"/>
      <c r="DWU2" s="545"/>
      <c r="DWV2" s="546"/>
      <c r="DWW2" s="539"/>
      <c r="DWX2" s="545"/>
      <c r="DWY2" s="545"/>
      <c r="DWZ2" s="546"/>
      <c r="DXA2" s="539"/>
      <c r="DXB2" s="545"/>
      <c r="DXC2" s="545"/>
      <c r="DXD2" s="546"/>
      <c r="DXE2" s="539"/>
      <c r="DXF2" s="545"/>
      <c r="DXG2" s="545"/>
      <c r="DXH2" s="546"/>
      <c r="DXI2" s="539"/>
      <c r="DXJ2" s="545"/>
      <c r="DXK2" s="545"/>
      <c r="DXL2" s="546"/>
      <c r="DXM2" s="539"/>
      <c r="DXN2" s="545"/>
      <c r="DXO2" s="545"/>
      <c r="DXP2" s="546"/>
      <c r="DXQ2" s="539"/>
      <c r="DXR2" s="545"/>
      <c r="DXS2" s="545"/>
      <c r="DXT2" s="546"/>
      <c r="DXU2" s="539"/>
      <c r="DXV2" s="545"/>
      <c r="DXW2" s="545"/>
      <c r="DXX2" s="546"/>
      <c r="DXY2" s="539"/>
      <c r="DXZ2" s="545"/>
      <c r="DYA2" s="545"/>
      <c r="DYB2" s="546"/>
      <c r="DYC2" s="539"/>
      <c r="DYD2" s="545"/>
      <c r="DYE2" s="545"/>
      <c r="DYF2" s="546"/>
      <c r="DYG2" s="539"/>
      <c r="DYH2" s="545"/>
      <c r="DYI2" s="545"/>
      <c r="DYJ2" s="546"/>
      <c r="DYK2" s="539"/>
      <c r="DYL2" s="545"/>
      <c r="DYM2" s="545"/>
      <c r="DYN2" s="546"/>
      <c r="DYO2" s="539"/>
      <c r="DYP2" s="545"/>
      <c r="DYQ2" s="545"/>
      <c r="DYR2" s="546"/>
      <c r="DYS2" s="539"/>
      <c r="DYT2" s="545"/>
      <c r="DYU2" s="545"/>
      <c r="DYV2" s="546"/>
      <c r="DYW2" s="539"/>
      <c r="DYX2" s="545"/>
      <c r="DYY2" s="545"/>
      <c r="DYZ2" s="546"/>
      <c r="DZA2" s="539"/>
      <c r="DZB2" s="545"/>
      <c r="DZC2" s="545"/>
      <c r="DZD2" s="546"/>
      <c r="DZE2" s="539"/>
      <c r="DZF2" s="545"/>
      <c r="DZG2" s="545"/>
      <c r="DZH2" s="546"/>
      <c r="DZI2" s="539"/>
      <c r="DZJ2" s="545"/>
      <c r="DZK2" s="545"/>
      <c r="DZL2" s="546"/>
      <c r="DZM2" s="539"/>
      <c r="DZN2" s="545"/>
      <c r="DZO2" s="545"/>
      <c r="DZP2" s="546"/>
      <c r="DZQ2" s="539"/>
      <c r="DZR2" s="545"/>
      <c r="DZS2" s="545"/>
      <c r="DZT2" s="546"/>
      <c r="DZU2" s="539"/>
      <c r="DZV2" s="545"/>
      <c r="DZW2" s="545"/>
      <c r="DZX2" s="546"/>
      <c r="DZY2" s="539"/>
      <c r="DZZ2" s="545"/>
      <c r="EAA2" s="545"/>
      <c r="EAB2" s="546"/>
      <c r="EAC2" s="539"/>
      <c r="EAD2" s="545"/>
      <c r="EAE2" s="545"/>
      <c r="EAF2" s="546"/>
      <c r="EAG2" s="539"/>
      <c r="EAH2" s="545"/>
      <c r="EAI2" s="545"/>
      <c r="EAJ2" s="546"/>
      <c r="EAK2" s="539"/>
      <c r="EAL2" s="545"/>
      <c r="EAM2" s="545"/>
      <c r="EAN2" s="546"/>
      <c r="EAO2" s="539"/>
      <c r="EAP2" s="545"/>
      <c r="EAQ2" s="545"/>
      <c r="EAR2" s="546"/>
      <c r="EAS2" s="539"/>
      <c r="EAT2" s="545"/>
      <c r="EAU2" s="545"/>
      <c r="EAV2" s="546"/>
      <c r="EAW2" s="539"/>
      <c r="EAX2" s="545"/>
      <c r="EAY2" s="545"/>
      <c r="EAZ2" s="546"/>
      <c r="EBA2" s="539"/>
      <c r="EBB2" s="545"/>
      <c r="EBC2" s="545"/>
      <c r="EBD2" s="546"/>
      <c r="EBE2" s="539"/>
      <c r="EBF2" s="545"/>
      <c r="EBG2" s="545"/>
      <c r="EBH2" s="546"/>
      <c r="EBI2" s="539"/>
      <c r="EBJ2" s="545"/>
      <c r="EBK2" s="545"/>
      <c r="EBL2" s="546"/>
      <c r="EBM2" s="539"/>
      <c r="EBN2" s="545"/>
      <c r="EBO2" s="545"/>
      <c r="EBP2" s="546"/>
      <c r="EBQ2" s="539"/>
      <c r="EBR2" s="545"/>
      <c r="EBS2" s="545"/>
      <c r="EBT2" s="546"/>
      <c r="EBU2" s="539"/>
      <c r="EBV2" s="545"/>
      <c r="EBW2" s="545"/>
      <c r="EBX2" s="546"/>
      <c r="EBY2" s="539"/>
      <c r="EBZ2" s="545"/>
      <c r="ECA2" s="545"/>
      <c r="ECB2" s="546"/>
      <c r="ECC2" s="539"/>
      <c r="ECD2" s="545"/>
      <c r="ECE2" s="545"/>
      <c r="ECF2" s="546"/>
      <c r="ECG2" s="539"/>
      <c r="ECH2" s="545"/>
      <c r="ECI2" s="545"/>
      <c r="ECJ2" s="546"/>
      <c r="ECK2" s="539"/>
      <c r="ECL2" s="545"/>
      <c r="ECM2" s="545"/>
      <c r="ECN2" s="546"/>
      <c r="ECO2" s="539"/>
      <c r="ECP2" s="545"/>
      <c r="ECQ2" s="545"/>
      <c r="ECR2" s="546"/>
      <c r="ECS2" s="539"/>
      <c r="ECT2" s="545"/>
      <c r="ECU2" s="545"/>
      <c r="ECV2" s="546"/>
      <c r="ECW2" s="539"/>
      <c r="ECX2" s="545"/>
      <c r="ECY2" s="545"/>
      <c r="ECZ2" s="546"/>
      <c r="EDA2" s="539"/>
      <c r="EDB2" s="545"/>
      <c r="EDC2" s="545"/>
      <c r="EDD2" s="546"/>
      <c r="EDE2" s="539"/>
      <c r="EDF2" s="545"/>
      <c r="EDG2" s="545"/>
      <c r="EDH2" s="546"/>
      <c r="EDI2" s="539"/>
      <c r="EDJ2" s="545"/>
      <c r="EDK2" s="545"/>
      <c r="EDL2" s="546"/>
      <c r="EDM2" s="539"/>
      <c r="EDN2" s="545"/>
      <c r="EDO2" s="545"/>
      <c r="EDP2" s="546"/>
      <c r="EDQ2" s="539"/>
      <c r="EDR2" s="545"/>
      <c r="EDS2" s="545"/>
      <c r="EDT2" s="546"/>
      <c r="EDU2" s="539"/>
      <c r="EDV2" s="545"/>
      <c r="EDW2" s="545"/>
      <c r="EDX2" s="546"/>
      <c r="EDY2" s="539"/>
      <c r="EDZ2" s="545"/>
      <c r="EEA2" s="545"/>
      <c r="EEB2" s="546"/>
      <c r="EEC2" s="539"/>
      <c r="EED2" s="545"/>
      <c r="EEE2" s="545"/>
      <c r="EEF2" s="546"/>
      <c r="EEG2" s="539"/>
      <c r="EEH2" s="545"/>
      <c r="EEI2" s="545"/>
      <c r="EEJ2" s="546"/>
      <c r="EEK2" s="539"/>
      <c r="EEL2" s="545"/>
      <c r="EEM2" s="545"/>
      <c r="EEN2" s="546"/>
      <c r="EEO2" s="539"/>
      <c r="EEP2" s="545"/>
      <c r="EEQ2" s="545"/>
      <c r="EER2" s="546"/>
      <c r="EES2" s="539"/>
      <c r="EET2" s="545"/>
      <c r="EEU2" s="545"/>
      <c r="EEV2" s="546"/>
      <c r="EEW2" s="539"/>
      <c r="EEX2" s="545"/>
      <c r="EEY2" s="545"/>
      <c r="EEZ2" s="546"/>
      <c r="EFA2" s="539"/>
      <c r="EFB2" s="545"/>
      <c r="EFC2" s="545"/>
      <c r="EFD2" s="546"/>
      <c r="EFE2" s="539"/>
      <c r="EFF2" s="545"/>
      <c r="EFG2" s="545"/>
      <c r="EFH2" s="546"/>
      <c r="EFI2" s="539"/>
      <c r="EFJ2" s="545"/>
      <c r="EFK2" s="545"/>
      <c r="EFL2" s="546"/>
      <c r="EFM2" s="539"/>
      <c r="EFN2" s="545"/>
      <c r="EFO2" s="545"/>
      <c r="EFP2" s="546"/>
      <c r="EFQ2" s="539"/>
      <c r="EFR2" s="545"/>
      <c r="EFS2" s="545"/>
      <c r="EFT2" s="546"/>
      <c r="EFU2" s="539"/>
      <c r="EFV2" s="545"/>
      <c r="EFW2" s="545"/>
      <c r="EFX2" s="546"/>
      <c r="EFY2" s="539"/>
      <c r="EFZ2" s="545"/>
      <c r="EGA2" s="545"/>
      <c r="EGB2" s="546"/>
      <c r="EGC2" s="539"/>
      <c r="EGD2" s="545"/>
      <c r="EGE2" s="545"/>
      <c r="EGF2" s="546"/>
      <c r="EGG2" s="539"/>
      <c r="EGH2" s="545"/>
      <c r="EGI2" s="545"/>
      <c r="EGJ2" s="546"/>
      <c r="EGK2" s="539"/>
      <c r="EGL2" s="545"/>
      <c r="EGM2" s="545"/>
      <c r="EGN2" s="546"/>
      <c r="EGO2" s="539"/>
      <c r="EGP2" s="545"/>
      <c r="EGQ2" s="545"/>
      <c r="EGR2" s="546"/>
      <c r="EGS2" s="539"/>
      <c r="EGT2" s="545"/>
      <c r="EGU2" s="545"/>
      <c r="EGV2" s="546"/>
      <c r="EGW2" s="539"/>
      <c r="EGX2" s="545"/>
      <c r="EGY2" s="545"/>
      <c r="EGZ2" s="546"/>
      <c r="EHA2" s="539"/>
      <c r="EHB2" s="545"/>
      <c r="EHC2" s="545"/>
      <c r="EHD2" s="546"/>
      <c r="EHE2" s="539"/>
      <c r="EHF2" s="545"/>
      <c r="EHG2" s="545"/>
      <c r="EHH2" s="546"/>
      <c r="EHI2" s="539"/>
      <c r="EHJ2" s="545"/>
      <c r="EHK2" s="545"/>
      <c r="EHL2" s="546"/>
      <c r="EHM2" s="539"/>
      <c r="EHN2" s="545"/>
      <c r="EHO2" s="545"/>
      <c r="EHP2" s="546"/>
      <c r="EHQ2" s="539"/>
      <c r="EHR2" s="545"/>
      <c r="EHS2" s="545"/>
      <c r="EHT2" s="546"/>
      <c r="EHU2" s="539"/>
      <c r="EHV2" s="545"/>
      <c r="EHW2" s="545"/>
      <c r="EHX2" s="546"/>
      <c r="EHY2" s="539"/>
      <c r="EHZ2" s="545"/>
      <c r="EIA2" s="545"/>
      <c r="EIB2" s="546"/>
      <c r="EIC2" s="539"/>
      <c r="EID2" s="545"/>
      <c r="EIE2" s="545"/>
      <c r="EIF2" s="546"/>
      <c r="EIG2" s="539"/>
      <c r="EIH2" s="545"/>
      <c r="EII2" s="545"/>
      <c r="EIJ2" s="546"/>
      <c r="EIK2" s="539"/>
      <c r="EIL2" s="545"/>
      <c r="EIM2" s="545"/>
      <c r="EIN2" s="546"/>
      <c r="EIO2" s="539"/>
      <c r="EIP2" s="545"/>
      <c r="EIQ2" s="545"/>
      <c r="EIR2" s="546"/>
      <c r="EIS2" s="539"/>
      <c r="EIT2" s="545"/>
      <c r="EIU2" s="545"/>
      <c r="EIV2" s="546"/>
      <c r="EIW2" s="539"/>
      <c r="EIX2" s="545"/>
      <c r="EIY2" s="545"/>
      <c r="EIZ2" s="546"/>
      <c r="EJA2" s="539"/>
      <c r="EJB2" s="545"/>
      <c r="EJC2" s="545"/>
      <c r="EJD2" s="546"/>
      <c r="EJE2" s="539"/>
      <c r="EJF2" s="545"/>
      <c r="EJG2" s="545"/>
      <c r="EJH2" s="546"/>
      <c r="EJI2" s="539"/>
      <c r="EJJ2" s="545"/>
      <c r="EJK2" s="545"/>
      <c r="EJL2" s="546"/>
      <c r="EJM2" s="539"/>
      <c r="EJN2" s="545"/>
      <c r="EJO2" s="545"/>
      <c r="EJP2" s="546"/>
      <c r="EJQ2" s="539"/>
      <c r="EJR2" s="545"/>
      <c r="EJS2" s="545"/>
      <c r="EJT2" s="546"/>
      <c r="EJU2" s="539"/>
      <c r="EJV2" s="545"/>
      <c r="EJW2" s="545"/>
      <c r="EJX2" s="546"/>
      <c r="EJY2" s="539"/>
      <c r="EJZ2" s="545"/>
      <c r="EKA2" s="545"/>
      <c r="EKB2" s="546"/>
      <c r="EKC2" s="539"/>
      <c r="EKD2" s="545"/>
      <c r="EKE2" s="545"/>
      <c r="EKF2" s="546"/>
      <c r="EKG2" s="539"/>
      <c r="EKH2" s="545"/>
      <c r="EKI2" s="545"/>
      <c r="EKJ2" s="546"/>
      <c r="EKK2" s="539"/>
      <c r="EKL2" s="545"/>
      <c r="EKM2" s="545"/>
      <c r="EKN2" s="546"/>
      <c r="EKO2" s="539"/>
      <c r="EKP2" s="545"/>
      <c r="EKQ2" s="545"/>
      <c r="EKR2" s="546"/>
      <c r="EKS2" s="539"/>
      <c r="EKT2" s="545"/>
      <c r="EKU2" s="545"/>
      <c r="EKV2" s="546"/>
      <c r="EKW2" s="539"/>
      <c r="EKX2" s="545"/>
      <c r="EKY2" s="545"/>
      <c r="EKZ2" s="546"/>
      <c r="ELA2" s="539"/>
      <c r="ELB2" s="545"/>
      <c r="ELC2" s="545"/>
      <c r="ELD2" s="546"/>
      <c r="ELE2" s="539"/>
      <c r="ELF2" s="545"/>
      <c r="ELG2" s="545"/>
      <c r="ELH2" s="546"/>
      <c r="ELI2" s="539"/>
      <c r="ELJ2" s="545"/>
      <c r="ELK2" s="545"/>
      <c r="ELL2" s="546"/>
      <c r="ELM2" s="539"/>
      <c r="ELN2" s="545"/>
      <c r="ELO2" s="545"/>
      <c r="ELP2" s="546"/>
      <c r="ELQ2" s="539"/>
      <c r="ELR2" s="545"/>
      <c r="ELS2" s="545"/>
      <c r="ELT2" s="546"/>
      <c r="ELU2" s="539"/>
      <c r="ELV2" s="545"/>
      <c r="ELW2" s="545"/>
      <c r="ELX2" s="546"/>
      <c r="ELY2" s="539"/>
      <c r="ELZ2" s="545"/>
      <c r="EMA2" s="545"/>
      <c r="EMB2" s="546"/>
      <c r="EMC2" s="539"/>
      <c r="EMD2" s="545"/>
      <c r="EME2" s="545"/>
      <c r="EMF2" s="546"/>
      <c r="EMG2" s="539"/>
      <c r="EMH2" s="545"/>
      <c r="EMI2" s="545"/>
      <c r="EMJ2" s="546"/>
      <c r="EMK2" s="539"/>
      <c r="EML2" s="545"/>
      <c r="EMM2" s="545"/>
      <c r="EMN2" s="546"/>
      <c r="EMO2" s="539"/>
      <c r="EMP2" s="545"/>
      <c r="EMQ2" s="545"/>
      <c r="EMR2" s="546"/>
      <c r="EMS2" s="539"/>
      <c r="EMT2" s="545"/>
      <c r="EMU2" s="545"/>
      <c r="EMV2" s="546"/>
      <c r="EMW2" s="539"/>
      <c r="EMX2" s="545"/>
      <c r="EMY2" s="545"/>
      <c r="EMZ2" s="546"/>
      <c r="ENA2" s="539"/>
      <c r="ENB2" s="545"/>
      <c r="ENC2" s="545"/>
      <c r="END2" s="546"/>
      <c r="ENE2" s="539"/>
      <c r="ENF2" s="545"/>
      <c r="ENG2" s="545"/>
      <c r="ENH2" s="546"/>
      <c r="ENI2" s="539"/>
      <c r="ENJ2" s="545"/>
      <c r="ENK2" s="545"/>
      <c r="ENL2" s="546"/>
      <c r="ENM2" s="539"/>
      <c r="ENN2" s="545"/>
      <c r="ENO2" s="545"/>
      <c r="ENP2" s="546"/>
      <c r="ENQ2" s="539"/>
      <c r="ENR2" s="545"/>
      <c r="ENS2" s="545"/>
      <c r="ENT2" s="546"/>
      <c r="ENU2" s="539"/>
      <c r="ENV2" s="545"/>
      <c r="ENW2" s="545"/>
      <c r="ENX2" s="546"/>
      <c r="ENY2" s="539"/>
      <c r="ENZ2" s="545"/>
      <c r="EOA2" s="545"/>
      <c r="EOB2" s="546"/>
      <c r="EOC2" s="539"/>
      <c r="EOD2" s="545"/>
      <c r="EOE2" s="545"/>
      <c r="EOF2" s="546"/>
      <c r="EOG2" s="539"/>
      <c r="EOH2" s="545"/>
      <c r="EOI2" s="545"/>
      <c r="EOJ2" s="546"/>
      <c r="EOK2" s="539"/>
      <c r="EOL2" s="545"/>
      <c r="EOM2" s="545"/>
      <c r="EON2" s="546"/>
      <c r="EOO2" s="539"/>
      <c r="EOP2" s="545"/>
      <c r="EOQ2" s="545"/>
      <c r="EOR2" s="546"/>
      <c r="EOS2" s="539"/>
      <c r="EOT2" s="545"/>
      <c r="EOU2" s="545"/>
      <c r="EOV2" s="546"/>
      <c r="EOW2" s="539"/>
      <c r="EOX2" s="545"/>
      <c r="EOY2" s="545"/>
      <c r="EOZ2" s="546"/>
      <c r="EPA2" s="539"/>
      <c r="EPB2" s="545"/>
      <c r="EPC2" s="545"/>
      <c r="EPD2" s="546"/>
      <c r="EPE2" s="539"/>
      <c r="EPF2" s="545"/>
      <c r="EPG2" s="545"/>
      <c r="EPH2" s="546"/>
      <c r="EPI2" s="539"/>
      <c r="EPJ2" s="545"/>
      <c r="EPK2" s="545"/>
      <c r="EPL2" s="546"/>
      <c r="EPM2" s="539"/>
      <c r="EPN2" s="545"/>
      <c r="EPO2" s="545"/>
      <c r="EPP2" s="546"/>
      <c r="EPQ2" s="539"/>
      <c r="EPR2" s="545"/>
      <c r="EPS2" s="545"/>
      <c r="EPT2" s="546"/>
      <c r="EPU2" s="539"/>
      <c r="EPV2" s="545"/>
      <c r="EPW2" s="545"/>
      <c r="EPX2" s="546"/>
      <c r="EPY2" s="539"/>
      <c r="EPZ2" s="545"/>
      <c r="EQA2" s="545"/>
      <c r="EQB2" s="546"/>
      <c r="EQC2" s="539"/>
      <c r="EQD2" s="545"/>
      <c r="EQE2" s="545"/>
      <c r="EQF2" s="546"/>
      <c r="EQG2" s="539"/>
      <c r="EQH2" s="545"/>
      <c r="EQI2" s="545"/>
      <c r="EQJ2" s="546"/>
      <c r="EQK2" s="539"/>
      <c r="EQL2" s="545"/>
      <c r="EQM2" s="545"/>
      <c r="EQN2" s="546"/>
      <c r="EQO2" s="539"/>
      <c r="EQP2" s="545"/>
      <c r="EQQ2" s="545"/>
      <c r="EQR2" s="546"/>
      <c r="EQS2" s="539"/>
      <c r="EQT2" s="545"/>
      <c r="EQU2" s="545"/>
      <c r="EQV2" s="546"/>
      <c r="EQW2" s="539"/>
      <c r="EQX2" s="545"/>
      <c r="EQY2" s="545"/>
      <c r="EQZ2" s="546"/>
      <c r="ERA2" s="539"/>
      <c r="ERB2" s="545"/>
      <c r="ERC2" s="545"/>
      <c r="ERD2" s="546"/>
      <c r="ERE2" s="539"/>
      <c r="ERF2" s="545"/>
      <c r="ERG2" s="545"/>
      <c r="ERH2" s="546"/>
      <c r="ERI2" s="539"/>
      <c r="ERJ2" s="545"/>
      <c r="ERK2" s="545"/>
      <c r="ERL2" s="546"/>
      <c r="ERM2" s="539"/>
      <c r="ERN2" s="545"/>
      <c r="ERO2" s="545"/>
      <c r="ERP2" s="546"/>
      <c r="ERQ2" s="539"/>
      <c r="ERR2" s="545"/>
      <c r="ERS2" s="545"/>
      <c r="ERT2" s="546"/>
      <c r="ERU2" s="539"/>
      <c r="ERV2" s="545"/>
      <c r="ERW2" s="545"/>
      <c r="ERX2" s="546"/>
      <c r="ERY2" s="539"/>
      <c r="ERZ2" s="545"/>
      <c r="ESA2" s="545"/>
      <c r="ESB2" s="546"/>
      <c r="ESC2" s="539"/>
      <c r="ESD2" s="545"/>
      <c r="ESE2" s="545"/>
      <c r="ESF2" s="546"/>
      <c r="ESG2" s="539"/>
      <c r="ESH2" s="545"/>
      <c r="ESI2" s="545"/>
      <c r="ESJ2" s="546"/>
      <c r="ESK2" s="539"/>
      <c r="ESL2" s="545"/>
      <c r="ESM2" s="545"/>
      <c r="ESN2" s="546"/>
      <c r="ESO2" s="539"/>
      <c r="ESP2" s="545"/>
      <c r="ESQ2" s="545"/>
      <c r="ESR2" s="546"/>
      <c r="ESS2" s="539"/>
      <c r="EST2" s="545"/>
      <c r="ESU2" s="545"/>
      <c r="ESV2" s="546"/>
      <c r="ESW2" s="539"/>
      <c r="ESX2" s="545"/>
      <c r="ESY2" s="545"/>
      <c r="ESZ2" s="546"/>
      <c r="ETA2" s="539"/>
      <c r="ETB2" s="545"/>
      <c r="ETC2" s="545"/>
      <c r="ETD2" s="546"/>
      <c r="ETE2" s="539"/>
      <c r="ETF2" s="545"/>
      <c r="ETG2" s="545"/>
      <c r="ETH2" s="546"/>
      <c r="ETI2" s="539"/>
      <c r="ETJ2" s="545"/>
      <c r="ETK2" s="545"/>
      <c r="ETL2" s="546"/>
      <c r="ETM2" s="539"/>
      <c r="ETN2" s="545"/>
      <c r="ETO2" s="545"/>
      <c r="ETP2" s="546"/>
      <c r="ETQ2" s="539"/>
      <c r="ETR2" s="545"/>
      <c r="ETS2" s="545"/>
      <c r="ETT2" s="546"/>
      <c r="ETU2" s="539"/>
      <c r="ETV2" s="545"/>
      <c r="ETW2" s="545"/>
      <c r="ETX2" s="546"/>
      <c r="ETY2" s="539"/>
      <c r="ETZ2" s="545"/>
      <c r="EUA2" s="545"/>
      <c r="EUB2" s="546"/>
      <c r="EUC2" s="539"/>
      <c r="EUD2" s="545"/>
      <c r="EUE2" s="545"/>
      <c r="EUF2" s="546"/>
      <c r="EUG2" s="539"/>
      <c r="EUH2" s="545"/>
      <c r="EUI2" s="545"/>
      <c r="EUJ2" s="546"/>
      <c r="EUK2" s="539"/>
      <c r="EUL2" s="545"/>
      <c r="EUM2" s="545"/>
      <c r="EUN2" s="546"/>
      <c r="EUO2" s="539"/>
      <c r="EUP2" s="545"/>
      <c r="EUQ2" s="545"/>
      <c r="EUR2" s="546"/>
      <c r="EUS2" s="539"/>
      <c r="EUT2" s="545"/>
      <c r="EUU2" s="545"/>
      <c r="EUV2" s="546"/>
      <c r="EUW2" s="539"/>
      <c r="EUX2" s="545"/>
      <c r="EUY2" s="545"/>
      <c r="EUZ2" s="546"/>
      <c r="EVA2" s="539"/>
      <c r="EVB2" s="545"/>
      <c r="EVC2" s="545"/>
      <c r="EVD2" s="546"/>
      <c r="EVE2" s="539"/>
      <c r="EVF2" s="545"/>
      <c r="EVG2" s="545"/>
      <c r="EVH2" s="546"/>
      <c r="EVI2" s="539"/>
      <c r="EVJ2" s="545"/>
      <c r="EVK2" s="545"/>
      <c r="EVL2" s="546"/>
      <c r="EVM2" s="539"/>
      <c r="EVN2" s="545"/>
      <c r="EVO2" s="545"/>
      <c r="EVP2" s="546"/>
      <c r="EVQ2" s="539"/>
      <c r="EVR2" s="545"/>
      <c r="EVS2" s="545"/>
      <c r="EVT2" s="546"/>
      <c r="EVU2" s="539"/>
      <c r="EVV2" s="545"/>
      <c r="EVW2" s="545"/>
      <c r="EVX2" s="546"/>
      <c r="EVY2" s="539"/>
      <c r="EVZ2" s="545"/>
      <c r="EWA2" s="545"/>
      <c r="EWB2" s="546"/>
      <c r="EWC2" s="539"/>
      <c r="EWD2" s="545"/>
      <c r="EWE2" s="545"/>
      <c r="EWF2" s="546"/>
      <c r="EWG2" s="539"/>
      <c r="EWH2" s="545"/>
      <c r="EWI2" s="545"/>
      <c r="EWJ2" s="546"/>
      <c r="EWK2" s="539"/>
      <c r="EWL2" s="545"/>
      <c r="EWM2" s="545"/>
      <c r="EWN2" s="546"/>
      <c r="EWO2" s="539"/>
      <c r="EWP2" s="545"/>
      <c r="EWQ2" s="545"/>
      <c r="EWR2" s="546"/>
      <c r="EWS2" s="539"/>
      <c r="EWT2" s="545"/>
      <c r="EWU2" s="545"/>
      <c r="EWV2" s="546"/>
      <c r="EWW2" s="539"/>
      <c r="EWX2" s="545"/>
      <c r="EWY2" s="545"/>
      <c r="EWZ2" s="546"/>
      <c r="EXA2" s="539"/>
      <c r="EXB2" s="545"/>
      <c r="EXC2" s="545"/>
      <c r="EXD2" s="546"/>
      <c r="EXE2" s="539"/>
      <c r="EXF2" s="545"/>
      <c r="EXG2" s="545"/>
      <c r="EXH2" s="546"/>
      <c r="EXI2" s="539"/>
      <c r="EXJ2" s="545"/>
      <c r="EXK2" s="545"/>
      <c r="EXL2" s="546"/>
      <c r="EXM2" s="539"/>
      <c r="EXN2" s="545"/>
      <c r="EXO2" s="545"/>
      <c r="EXP2" s="546"/>
      <c r="EXQ2" s="539"/>
      <c r="EXR2" s="545"/>
      <c r="EXS2" s="545"/>
      <c r="EXT2" s="546"/>
      <c r="EXU2" s="539"/>
      <c r="EXV2" s="545"/>
      <c r="EXW2" s="545"/>
      <c r="EXX2" s="546"/>
      <c r="EXY2" s="539"/>
      <c r="EXZ2" s="545"/>
      <c r="EYA2" s="545"/>
      <c r="EYB2" s="546"/>
      <c r="EYC2" s="539"/>
      <c r="EYD2" s="545"/>
      <c r="EYE2" s="545"/>
      <c r="EYF2" s="546"/>
      <c r="EYG2" s="539"/>
      <c r="EYH2" s="545"/>
      <c r="EYI2" s="545"/>
      <c r="EYJ2" s="546"/>
      <c r="EYK2" s="539"/>
      <c r="EYL2" s="545"/>
      <c r="EYM2" s="545"/>
      <c r="EYN2" s="546"/>
      <c r="EYO2" s="539"/>
      <c r="EYP2" s="545"/>
      <c r="EYQ2" s="545"/>
      <c r="EYR2" s="546"/>
      <c r="EYS2" s="539"/>
      <c r="EYT2" s="545"/>
      <c r="EYU2" s="545"/>
      <c r="EYV2" s="546"/>
      <c r="EYW2" s="539"/>
      <c r="EYX2" s="545"/>
      <c r="EYY2" s="545"/>
      <c r="EYZ2" s="546"/>
      <c r="EZA2" s="539"/>
      <c r="EZB2" s="545"/>
      <c r="EZC2" s="545"/>
      <c r="EZD2" s="546"/>
      <c r="EZE2" s="539"/>
      <c r="EZF2" s="545"/>
      <c r="EZG2" s="545"/>
      <c r="EZH2" s="546"/>
      <c r="EZI2" s="539"/>
      <c r="EZJ2" s="545"/>
      <c r="EZK2" s="545"/>
      <c r="EZL2" s="546"/>
      <c r="EZM2" s="539"/>
      <c r="EZN2" s="545"/>
      <c r="EZO2" s="545"/>
      <c r="EZP2" s="546"/>
      <c r="EZQ2" s="539"/>
      <c r="EZR2" s="545"/>
      <c r="EZS2" s="545"/>
      <c r="EZT2" s="546"/>
      <c r="EZU2" s="539"/>
      <c r="EZV2" s="545"/>
      <c r="EZW2" s="545"/>
      <c r="EZX2" s="546"/>
      <c r="EZY2" s="539"/>
      <c r="EZZ2" s="545"/>
      <c r="FAA2" s="545"/>
      <c r="FAB2" s="546"/>
      <c r="FAC2" s="539"/>
      <c r="FAD2" s="545"/>
      <c r="FAE2" s="545"/>
      <c r="FAF2" s="546"/>
      <c r="FAG2" s="539"/>
      <c r="FAH2" s="545"/>
      <c r="FAI2" s="545"/>
      <c r="FAJ2" s="546"/>
      <c r="FAK2" s="539"/>
      <c r="FAL2" s="545"/>
      <c r="FAM2" s="545"/>
      <c r="FAN2" s="546"/>
      <c r="FAO2" s="539"/>
      <c r="FAP2" s="545"/>
      <c r="FAQ2" s="545"/>
      <c r="FAR2" s="546"/>
      <c r="FAS2" s="539"/>
      <c r="FAT2" s="545"/>
      <c r="FAU2" s="545"/>
      <c r="FAV2" s="546"/>
      <c r="FAW2" s="539"/>
      <c r="FAX2" s="545"/>
      <c r="FAY2" s="545"/>
      <c r="FAZ2" s="546"/>
      <c r="FBA2" s="539"/>
      <c r="FBB2" s="545"/>
      <c r="FBC2" s="545"/>
      <c r="FBD2" s="546"/>
      <c r="FBE2" s="539"/>
      <c r="FBF2" s="545"/>
      <c r="FBG2" s="545"/>
      <c r="FBH2" s="546"/>
      <c r="FBI2" s="539"/>
      <c r="FBJ2" s="545"/>
      <c r="FBK2" s="545"/>
      <c r="FBL2" s="546"/>
      <c r="FBM2" s="539"/>
      <c r="FBN2" s="545"/>
      <c r="FBO2" s="545"/>
      <c r="FBP2" s="546"/>
      <c r="FBQ2" s="539"/>
      <c r="FBR2" s="545"/>
      <c r="FBS2" s="545"/>
      <c r="FBT2" s="546"/>
      <c r="FBU2" s="539"/>
      <c r="FBV2" s="545"/>
      <c r="FBW2" s="545"/>
      <c r="FBX2" s="546"/>
      <c r="FBY2" s="539"/>
      <c r="FBZ2" s="545"/>
      <c r="FCA2" s="545"/>
      <c r="FCB2" s="546"/>
      <c r="FCC2" s="539"/>
      <c r="FCD2" s="545"/>
      <c r="FCE2" s="545"/>
      <c r="FCF2" s="546"/>
      <c r="FCG2" s="539"/>
      <c r="FCH2" s="545"/>
      <c r="FCI2" s="545"/>
      <c r="FCJ2" s="546"/>
      <c r="FCK2" s="539"/>
      <c r="FCL2" s="545"/>
      <c r="FCM2" s="545"/>
      <c r="FCN2" s="546"/>
      <c r="FCO2" s="539"/>
      <c r="FCP2" s="545"/>
      <c r="FCQ2" s="545"/>
      <c r="FCR2" s="546"/>
      <c r="FCS2" s="539"/>
      <c r="FCT2" s="545"/>
      <c r="FCU2" s="545"/>
      <c r="FCV2" s="546"/>
      <c r="FCW2" s="539"/>
      <c r="FCX2" s="545"/>
      <c r="FCY2" s="545"/>
      <c r="FCZ2" s="546"/>
      <c r="FDA2" s="539"/>
      <c r="FDB2" s="545"/>
      <c r="FDC2" s="545"/>
      <c r="FDD2" s="546"/>
      <c r="FDE2" s="539"/>
      <c r="FDF2" s="545"/>
      <c r="FDG2" s="545"/>
      <c r="FDH2" s="546"/>
      <c r="FDI2" s="539"/>
      <c r="FDJ2" s="545"/>
      <c r="FDK2" s="545"/>
      <c r="FDL2" s="546"/>
      <c r="FDM2" s="539"/>
      <c r="FDN2" s="545"/>
      <c r="FDO2" s="545"/>
      <c r="FDP2" s="546"/>
      <c r="FDQ2" s="539"/>
      <c r="FDR2" s="545"/>
      <c r="FDS2" s="545"/>
      <c r="FDT2" s="546"/>
      <c r="FDU2" s="539"/>
      <c r="FDV2" s="545"/>
      <c r="FDW2" s="545"/>
      <c r="FDX2" s="546"/>
      <c r="FDY2" s="539"/>
      <c r="FDZ2" s="545"/>
      <c r="FEA2" s="545"/>
      <c r="FEB2" s="546"/>
      <c r="FEC2" s="539"/>
      <c r="FED2" s="545"/>
      <c r="FEE2" s="545"/>
      <c r="FEF2" s="546"/>
      <c r="FEG2" s="539"/>
      <c r="FEH2" s="545"/>
      <c r="FEI2" s="545"/>
      <c r="FEJ2" s="546"/>
      <c r="FEK2" s="539"/>
      <c r="FEL2" s="545"/>
      <c r="FEM2" s="545"/>
      <c r="FEN2" s="546"/>
      <c r="FEO2" s="539"/>
      <c r="FEP2" s="545"/>
      <c r="FEQ2" s="545"/>
      <c r="FER2" s="546"/>
      <c r="FES2" s="539"/>
      <c r="FET2" s="545"/>
      <c r="FEU2" s="545"/>
      <c r="FEV2" s="546"/>
      <c r="FEW2" s="539"/>
      <c r="FEX2" s="545"/>
      <c r="FEY2" s="545"/>
      <c r="FEZ2" s="546"/>
      <c r="FFA2" s="539"/>
      <c r="FFB2" s="545"/>
      <c r="FFC2" s="545"/>
      <c r="FFD2" s="546"/>
      <c r="FFE2" s="539"/>
      <c r="FFF2" s="545"/>
      <c r="FFG2" s="545"/>
      <c r="FFH2" s="546"/>
      <c r="FFI2" s="539"/>
      <c r="FFJ2" s="545"/>
      <c r="FFK2" s="545"/>
      <c r="FFL2" s="546"/>
      <c r="FFM2" s="539"/>
      <c r="FFN2" s="545"/>
      <c r="FFO2" s="545"/>
      <c r="FFP2" s="546"/>
      <c r="FFQ2" s="539"/>
      <c r="FFR2" s="545"/>
      <c r="FFS2" s="545"/>
      <c r="FFT2" s="546"/>
      <c r="FFU2" s="539"/>
      <c r="FFV2" s="545"/>
      <c r="FFW2" s="545"/>
      <c r="FFX2" s="546"/>
      <c r="FFY2" s="539"/>
      <c r="FFZ2" s="545"/>
      <c r="FGA2" s="545"/>
      <c r="FGB2" s="546"/>
      <c r="FGC2" s="539"/>
      <c r="FGD2" s="545"/>
      <c r="FGE2" s="545"/>
      <c r="FGF2" s="546"/>
      <c r="FGG2" s="539"/>
      <c r="FGH2" s="545"/>
      <c r="FGI2" s="545"/>
      <c r="FGJ2" s="546"/>
      <c r="FGK2" s="539"/>
      <c r="FGL2" s="545"/>
      <c r="FGM2" s="545"/>
      <c r="FGN2" s="546"/>
      <c r="FGO2" s="539"/>
      <c r="FGP2" s="545"/>
      <c r="FGQ2" s="545"/>
      <c r="FGR2" s="546"/>
      <c r="FGS2" s="539"/>
      <c r="FGT2" s="545"/>
      <c r="FGU2" s="545"/>
      <c r="FGV2" s="546"/>
      <c r="FGW2" s="539"/>
      <c r="FGX2" s="545"/>
      <c r="FGY2" s="545"/>
      <c r="FGZ2" s="546"/>
      <c r="FHA2" s="539"/>
      <c r="FHB2" s="545"/>
      <c r="FHC2" s="545"/>
      <c r="FHD2" s="546"/>
      <c r="FHE2" s="539"/>
      <c r="FHF2" s="545"/>
      <c r="FHG2" s="545"/>
      <c r="FHH2" s="546"/>
      <c r="FHI2" s="539"/>
      <c r="FHJ2" s="545"/>
      <c r="FHK2" s="545"/>
      <c r="FHL2" s="546"/>
      <c r="FHM2" s="539"/>
      <c r="FHN2" s="545"/>
      <c r="FHO2" s="545"/>
      <c r="FHP2" s="546"/>
      <c r="FHQ2" s="539"/>
      <c r="FHR2" s="545"/>
      <c r="FHS2" s="545"/>
      <c r="FHT2" s="546"/>
      <c r="FHU2" s="539"/>
      <c r="FHV2" s="545"/>
      <c r="FHW2" s="545"/>
      <c r="FHX2" s="546"/>
      <c r="FHY2" s="539"/>
      <c r="FHZ2" s="545"/>
      <c r="FIA2" s="545"/>
      <c r="FIB2" s="546"/>
      <c r="FIC2" s="539"/>
      <c r="FID2" s="545"/>
      <c r="FIE2" s="545"/>
      <c r="FIF2" s="546"/>
      <c r="FIG2" s="539"/>
      <c r="FIH2" s="545"/>
      <c r="FII2" s="545"/>
      <c r="FIJ2" s="546"/>
      <c r="FIK2" s="539"/>
      <c r="FIL2" s="545"/>
      <c r="FIM2" s="545"/>
      <c r="FIN2" s="546"/>
      <c r="FIO2" s="539"/>
      <c r="FIP2" s="545"/>
      <c r="FIQ2" s="545"/>
      <c r="FIR2" s="546"/>
      <c r="FIS2" s="539"/>
      <c r="FIT2" s="545"/>
      <c r="FIU2" s="545"/>
      <c r="FIV2" s="546"/>
      <c r="FIW2" s="539"/>
      <c r="FIX2" s="545"/>
      <c r="FIY2" s="545"/>
      <c r="FIZ2" s="546"/>
      <c r="FJA2" s="539"/>
      <c r="FJB2" s="545"/>
      <c r="FJC2" s="545"/>
      <c r="FJD2" s="546"/>
      <c r="FJE2" s="539"/>
      <c r="FJF2" s="545"/>
      <c r="FJG2" s="545"/>
      <c r="FJH2" s="546"/>
      <c r="FJI2" s="539"/>
      <c r="FJJ2" s="545"/>
      <c r="FJK2" s="545"/>
      <c r="FJL2" s="546"/>
      <c r="FJM2" s="539"/>
      <c r="FJN2" s="545"/>
      <c r="FJO2" s="545"/>
      <c r="FJP2" s="546"/>
      <c r="FJQ2" s="539"/>
      <c r="FJR2" s="545"/>
      <c r="FJS2" s="545"/>
      <c r="FJT2" s="546"/>
      <c r="FJU2" s="539"/>
      <c r="FJV2" s="545"/>
      <c r="FJW2" s="545"/>
      <c r="FJX2" s="546"/>
      <c r="FJY2" s="539"/>
      <c r="FJZ2" s="545"/>
      <c r="FKA2" s="545"/>
      <c r="FKB2" s="546"/>
      <c r="FKC2" s="539"/>
      <c r="FKD2" s="545"/>
      <c r="FKE2" s="545"/>
      <c r="FKF2" s="546"/>
      <c r="FKG2" s="539"/>
      <c r="FKH2" s="545"/>
      <c r="FKI2" s="545"/>
      <c r="FKJ2" s="546"/>
      <c r="FKK2" s="539"/>
      <c r="FKL2" s="545"/>
      <c r="FKM2" s="545"/>
      <c r="FKN2" s="546"/>
      <c r="FKO2" s="539"/>
      <c r="FKP2" s="545"/>
      <c r="FKQ2" s="545"/>
      <c r="FKR2" s="546"/>
      <c r="FKS2" s="539"/>
      <c r="FKT2" s="545"/>
      <c r="FKU2" s="545"/>
      <c r="FKV2" s="546"/>
      <c r="FKW2" s="539"/>
      <c r="FKX2" s="545"/>
      <c r="FKY2" s="545"/>
      <c r="FKZ2" s="546"/>
      <c r="FLA2" s="539"/>
      <c r="FLB2" s="545"/>
      <c r="FLC2" s="545"/>
      <c r="FLD2" s="546"/>
      <c r="FLE2" s="539"/>
      <c r="FLF2" s="545"/>
      <c r="FLG2" s="545"/>
      <c r="FLH2" s="546"/>
      <c r="FLI2" s="539"/>
      <c r="FLJ2" s="545"/>
      <c r="FLK2" s="545"/>
      <c r="FLL2" s="546"/>
      <c r="FLM2" s="539"/>
      <c r="FLN2" s="545"/>
      <c r="FLO2" s="545"/>
      <c r="FLP2" s="546"/>
      <c r="FLQ2" s="539"/>
      <c r="FLR2" s="545"/>
      <c r="FLS2" s="545"/>
      <c r="FLT2" s="546"/>
      <c r="FLU2" s="539"/>
      <c r="FLV2" s="545"/>
      <c r="FLW2" s="545"/>
      <c r="FLX2" s="546"/>
      <c r="FLY2" s="539"/>
      <c r="FLZ2" s="545"/>
      <c r="FMA2" s="545"/>
      <c r="FMB2" s="546"/>
      <c r="FMC2" s="539"/>
      <c r="FMD2" s="545"/>
      <c r="FME2" s="545"/>
      <c r="FMF2" s="546"/>
      <c r="FMG2" s="539"/>
      <c r="FMH2" s="545"/>
      <c r="FMI2" s="545"/>
      <c r="FMJ2" s="546"/>
      <c r="FMK2" s="539"/>
      <c r="FML2" s="545"/>
      <c r="FMM2" s="545"/>
      <c r="FMN2" s="546"/>
      <c r="FMO2" s="539"/>
      <c r="FMP2" s="545"/>
      <c r="FMQ2" s="545"/>
      <c r="FMR2" s="546"/>
      <c r="FMS2" s="539"/>
      <c r="FMT2" s="545"/>
      <c r="FMU2" s="545"/>
      <c r="FMV2" s="546"/>
      <c r="FMW2" s="539"/>
      <c r="FMX2" s="545"/>
      <c r="FMY2" s="545"/>
      <c r="FMZ2" s="546"/>
      <c r="FNA2" s="539"/>
      <c r="FNB2" s="545"/>
      <c r="FNC2" s="545"/>
      <c r="FND2" s="546"/>
      <c r="FNE2" s="539"/>
      <c r="FNF2" s="545"/>
      <c r="FNG2" s="545"/>
      <c r="FNH2" s="546"/>
      <c r="FNI2" s="539"/>
      <c r="FNJ2" s="545"/>
      <c r="FNK2" s="545"/>
      <c r="FNL2" s="546"/>
      <c r="FNM2" s="539"/>
      <c r="FNN2" s="545"/>
      <c r="FNO2" s="545"/>
      <c r="FNP2" s="546"/>
      <c r="FNQ2" s="539"/>
      <c r="FNR2" s="545"/>
      <c r="FNS2" s="545"/>
      <c r="FNT2" s="546"/>
      <c r="FNU2" s="539"/>
      <c r="FNV2" s="545"/>
      <c r="FNW2" s="545"/>
      <c r="FNX2" s="546"/>
      <c r="FNY2" s="539"/>
      <c r="FNZ2" s="545"/>
      <c r="FOA2" s="545"/>
      <c r="FOB2" s="546"/>
      <c r="FOC2" s="539"/>
      <c r="FOD2" s="545"/>
      <c r="FOE2" s="545"/>
      <c r="FOF2" s="546"/>
      <c r="FOG2" s="539"/>
      <c r="FOH2" s="545"/>
      <c r="FOI2" s="545"/>
      <c r="FOJ2" s="546"/>
      <c r="FOK2" s="539"/>
      <c r="FOL2" s="545"/>
      <c r="FOM2" s="545"/>
      <c r="FON2" s="546"/>
      <c r="FOO2" s="539"/>
      <c r="FOP2" s="545"/>
      <c r="FOQ2" s="545"/>
      <c r="FOR2" s="546"/>
      <c r="FOS2" s="539"/>
      <c r="FOT2" s="545"/>
      <c r="FOU2" s="545"/>
      <c r="FOV2" s="546"/>
      <c r="FOW2" s="539"/>
      <c r="FOX2" s="545"/>
      <c r="FOY2" s="545"/>
      <c r="FOZ2" s="546"/>
      <c r="FPA2" s="539"/>
      <c r="FPB2" s="545"/>
      <c r="FPC2" s="545"/>
      <c r="FPD2" s="546"/>
      <c r="FPE2" s="539"/>
      <c r="FPF2" s="545"/>
      <c r="FPG2" s="545"/>
      <c r="FPH2" s="546"/>
      <c r="FPI2" s="539"/>
      <c r="FPJ2" s="545"/>
      <c r="FPK2" s="545"/>
      <c r="FPL2" s="546"/>
      <c r="FPM2" s="539"/>
      <c r="FPN2" s="545"/>
      <c r="FPO2" s="545"/>
      <c r="FPP2" s="546"/>
      <c r="FPQ2" s="539"/>
      <c r="FPR2" s="545"/>
      <c r="FPS2" s="545"/>
      <c r="FPT2" s="546"/>
      <c r="FPU2" s="539"/>
      <c r="FPV2" s="545"/>
      <c r="FPW2" s="545"/>
      <c r="FPX2" s="546"/>
      <c r="FPY2" s="539"/>
      <c r="FPZ2" s="545"/>
      <c r="FQA2" s="545"/>
      <c r="FQB2" s="546"/>
      <c r="FQC2" s="539"/>
      <c r="FQD2" s="545"/>
      <c r="FQE2" s="545"/>
      <c r="FQF2" s="546"/>
      <c r="FQG2" s="539"/>
      <c r="FQH2" s="545"/>
      <c r="FQI2" s="545"/>
      <c r="FQJ2" s="546"/>
      <c r="FQK2" s="539"/>
      <c r="FQL2" s="545"/>
      <c r="FQM2" s="545"/>
      <c r="FQN2" s="546"/>
      <c r="FQO2" s="539"/>
      <c r="FQP2" s="545"/>
      <c r="FQQ2" s="545"/>
      <c r="FQR2" s="546"/>
      <c r="FQS2" s="539"/>
      <c r="FQT2" s="545"/>
      <c r="FQU2" s="545"/>
      <c r="FQV2" s="546"/>
      <c r="FQW2" s="539"/>
      <c r="FQX2" s="545"/>
      <c r="FQY2" s="545"/>
      <c r="FQZ2" s="546"/>
      <c r="FRA2" s="539"/>
      <c r="FRB2" s="545"/>
      <c r="FRC2" s="545"/>
      <c r="FRD2" s="546"/>
      <c r="FRE2" s="539"/>
      <c r="FRF2" s="545"/>
      <c r="FRG2" s="545"/>
      <c r="FRH2" s="546"/>
      <c r="FRI2" s="539"/>
      <c r="FRJ2" s="545"/>
      <c r="FRK2" s="545"/>
      <c r="FRL2" s="546"/>
      <c r="FRM2" s="539"/>
      <c r="FRN2" s="545"/>
      <c r="FRO2" s="545"/>
      <c r="FRP2" s="546"/>
      <c r="FRQ2" s="539"/>
      <c r="FRR2" s="545"/>
      <c r="FRS2" s="545"/>
      <c r="FRT2" s="546"/>
      <c r="FRU2" s="539"/>
      <c r="FRV2" s="545"/>
      <c r="FRW2" s="545"/>
      <c r="FRX2" s="546"/>
      <c r="FRY2" s="539"/>
      <c r="FRZ2" s="545"/>
      <c r="FSA2" s="545"/>
      <c r="FSB2" s="546"/>
      <c r="FSC2" s="539"/>
      <c r="FSD2" s="545"/>
      <c r="FSE2" s="545"/>
      <c r="FSF2" s="546"/>
      <c r="FSG2" s="539"/>
      <c r="FSH2" s="545"/>
      <c r="FSI2" s="545"/>
      <c r="FSJ2" s="546"/>
      <c r="FSK2" s="539"/>
      <c r="FSL2" s="545"/>
      <c r="FSM2" s="545"/>
      <c r="FSN2" s="546"/>
      <c r="FSO2" s="539"/>
      <c r="FSP2" s="545"/>
      <c r="FSQ2" s="545"/>
      <c r="FSR2" s="546"/>
      <c r="FSS2" s="539"/>
      <c r="FST2" s="545"/>
      <c r="FSU2" s="545"/>
      <c r="FSV2" s="546"/>
      <c r="FSW2" s="539"/>
      <c r="FSX2" s="545"/>
      <c r="FSY2" s="545"/>
      <c r="FSZ2" s="546"/>
      <c r="FTA2" s="539"/>
      <c r="FTB2" s="545"/>
      <c r="FTC2" s="545"/>
      <c r="FTD2" s="546"/>
      <c r="FTE2" s="539"/>
      <c r="FTF2" s="545"/>
      <c r="FTG2" s="545"/>
      <c r="FTH2" s="546"/>
      <c r="FTI2" s="539"/>
      <c r="FTJ2" s="545"/>
      <c r="FTK2" s="545"/>
      <c r="FTL2" s="546"/>
      <c r="FTM2" s="539"/>
      <c r="FTN2" s="545"/>
      <c r="FTO2" s="545"/>
      <c r="FTP2" s="546"/>
      <c r="FTQ2" s="539"/>
      <c r="FTR2" s="545"/>
      <c r="FTS2" s="545"/>
      <c r="FTT2" s="546"/>
      <c r="FTU2" s="539"/>
      <c r="FTV2" s="545"/>
      <c r="FTW2" s="545"/>
      <c r="FTX2" s="546"/>
      <c r="FTY2" s="539"/>
      <c r="FTZ2" s="545"/>
      <c r="FUA2" s="545"/>
      <c r="FUB2" s="546"/>
      <c r="FUC2" s="539"/>
      <c r="FUD2" s="545"/>
      <c r="FUE2" s="545"/>
      <c r="FUF2" s="546"/>
      <c r="FUG2" s="539"/>
      <c r="FUH2" s="545"/>
      <c r="FUI2" s="545"/>
      <c r="FUJ2" s="546"/>
      <c r="FUK2" s="539"/>
      <c r="FUL2" s="545"/>
      <c r="FUM2" s="545"/>
      <c r="FUN2" s="546"/>
      <c r="FUO2" s="539"/>
      <c r="FUP2" s="545"/>
      <c r="FUQ2" s="545"/>
      <c r="FUR2" s="546"/>
      <c r="FUS2" s="539"/>
      <c r="FUT2" s="545"/>
      <c r="FUU2" s="545"/>
      <c r="FUV2" s="546"/>
      <c r="FUW2" s="539"/>
      <c r="FUX2" s="545"/>
      <c r="FUY2" s="545"/>
      <c r="FUZ2" s="546"/>
      <c r="FVA2" s="539"/>
      <c r="FVB2" s="545"/>
      <c r="FVC2" s="545"/>
      <c r="FVD2" s="546"/>
      <c r="FVE2" s="539"/>
      <c r="FVF2" s="545"/>
      <c r="FVG2" s="545"/>
      <c r="FVH2" s="546"/>
      <c r="FVI2" s="539"/>
      <c r="FVJ2" s="545"/>
      <c r="FVK2" s="545"/>
      <c r="FVL2" s="546"/>
      <c r="FVM2" s="539"/>
      <c r="FVN2" s="545"/>
      <c r="FVO2" s="545"/>
      <c r="FVP2" s="546"/>
      <c r="FVQ2" s="539"/>
      <c r="FVR2" s="545"/>
      <c r="FVS2" s="545"/>
      <c r="FVT2" s="546"/>
      <c r="FVU2" s="539"/>
      <c r="FVV2" s="545"/>
      <c r="FVW2" s="545"/>
      <c r="FVX2" s="546"/>
      <c r="FVY2" s="539"/>
      <c r="FVZ2" s="545"/>
      <c r="FWA2" s="545"/>
      <c r="FWB2" s="546"/>
      <c r="FWC2" s="539"/>
      <c r="FWD2" s="545"/>
      <c r="FWE2" s="545"/>
      <c r="FWF2" s="546"/>
      <c r="FWG2" s="539"/>
      <c r="FWH2" s="545"/>
      <c r="FWI2" s="545"/>
      <c r="FWJ2" s="546"/>
      <c r="FWK2" s="539"/>
      <c r="FWL2" s="545"/>
      <c r="FWM2" s="545"/>
      <c r="FWN2" s="546"/>
      <c r="FWO2" s="539"/>
      <c r="FWP2" s="545"/>
      <c r="FWQ2" s="545"/>
      <c r="FWR2" s="546"/>
      <c r="FWS2" s="539"/>
      <c r="FWT2" s="545"/>
      <c r="FWU2" s="545"/>
      <c r="FWV2" s="546"/>
      <c r="FWW2" s="539"/>
      <c r="FWX2" s="545"/>
      <c r="FWY2" s="545"/>
      <c r="FWZ2" s="546"/>
      <c r="FXA2" s="539"/>
      <c r="FXB2" s="545"/>
      <c r="FXC2" s="545"/>
      <c r="FXD2" s="546"/>
      <c r="FXE2" s="539"/>
      <c r="FXF2" s="545"/>
      <c r="FXG2" s="545"/>
      <c r="FXH2" s="546"/>
      <c r="FXI2" s="539"/>
      <c r="FXJ2" s="545"/>
      <c r="FXK2" s="545"/>
      <c r="FXL2" s="546"/>
      <c r="FXM2" s="539"/>
      <c r="FXN2" s="545"/>
      <c r="FXO2" s="545"/>
      <c r="FXP2" s="546"/>
      <c r="FXQ2" s="539"/>
      <c r="FXR2" s="545"/>
      <c r="FXS2" s="545"/>
      <c r="FXT2" s="546"/>
      <c r="FXU2" s="539"/>
      <c r="FXV2" s="545"/>
      <c r="FXW2" s="545"/>
      <c r="FXX2" s="546"/>
      <c r="FXY2" s="539"/>
      <c r="FXZ2" s="545"/>
      <c r="FYA2" s="545"/>
      <c r="FYB2" s="546"/>
      <c r="FYC2" s="539"/>
      <c r="FYD2" s="545"/>
      <c r="FYE2" s="545"/>
      <c r="FYF2" s="546"/>
      <c r="FYG2" s="539"/>
      <c r="FYH2" s="545"/>
      <c r="FYI2" s="545"/>
      <c r="FYJ2" s="546"/>
      <c r="FYK2" s="539"/>
      <c r="FYL2" s="545"/>
      <c r="FYM2" s="545"/>
      <c r="FYN2" s="546"/>
      <c r="FYO2" s="539"/>
      <c r="FYP2" s="545"/>
      <c r="FYQ2" s="545"/>
      <c r="FYR2" s="546"/>
      <c r="FYS2" s="539"/>
      <c r="FYT2" s="545"/>
      <c r="FYU2" s="545"/>
      <c r="FYV2" s="546"/>
      <c r="FYW2" s="539"/>
      <c r="FYX2" s="545"/>
      <c r="FYY2" s="545"/>
      <c r="FYZ2" s="546"/>
      <c r="FZA2" s="539"/>
      <c r="FZB2" s="545"/>
      <c r="FZC2" s="545"/>
      <c r="FZD2" s="546"/>
      <c r="FZE2" s="539"/>
      <c r="FZF2" s="545"/>
      <c r="FZG2" s="545"/>
      <c r="FZH2" s="546"/>
      <c r="FZI2" s="539"/>
      <c r="FZJ2" s="545"/>
      <c r="FZK2" s="545"/>
      <c r="FZL2" s="546"/>
      <c r="FZM2" s="539"/>
      <c r="FZN2" s="545"/>
      <c r="FZO2" s="545"/>
      <c r="FZP2" s="546"/>
      <c r="FZQ2" s="539"/>
      <c r="FZR2" s="545"/>
      <c r="FZS2" s="545"/>
      <c r="FZT2" s="546"/>
      <c r="FZU2" s="539"/>
      <c r="FZV2" s="545"/>
      <c r="FZW2" s="545"/>
      <c r="FZX2" s="546"/>
      <c r="FZY2" s="539"/>
      <c r="FZZ2" s="545"/>
      <c r="GAA2" s="545"/>
      <c r="GAB2" s="546"/>
      <c r="GAC2" s="539"/>
      <c r="GAD2" s="545"/>
      <c r="GAE2" s="545"/>
      <c r="GAF2" s="546"/>
      <c r="GAG2" s="539"/>
      <c r="GAH2" s="545"/>
      <c r="GAI2" s="545"/>
      <c r="GAJ2" s="546"/>
      <c r="GAK2" s="539"/>
      <c r="GAL2" s="545"/>
      <c r="GAM2" s="545"/>
      <c r="GAN2" s="546"/>
      <c r="GAO2" s="539"/>
      <c r="GAP2" s="545"/>
      <c r="GAQ2" s="545"/>
      <c r="GAR2" s="546"/>
      <c r="GAS2" s="539"/>
      <c r="GAT2" s="545"/>
      <c r="GAU2" s="545"/>
      <c r="GAV2" s="546"/>
      <c r="GAW2" s="539"/>
      <c r="GAX2" s="545"/>
      <c r="GAY2" s="545"/>
      <c r="GAZ2" s="546"/>
      <c r="GBA2" s="539"/>
      <c r="GBB2" s="545"/>
      <c r="GBC2" s="545"/>
      <c r="GBD2" s="546"/>
      <c r="GBE2" s="539"/>
      <c r="GBF2" s="545"/>
      <c r="GBG2" s="545"/>
      <c r="GBH2" s="546"/>
      <c r="GBI2" s="539"/>
      <c r="GBJ2" s="545"/>
      <c r="GBK2" s="545"/>
      <c r="GBL2" s="546"/>
      <c r="GBM2" s="539"/>
      <c r="GBN2" s="545"/>
      <c r="GBO2" s="545"/>
      <c r="GBP2" s="546"/>
      <c r="GBQ2" s="539"/>
      <c r="GBR2" s="545"/>
      <c r="GBS2" s="545"/>
      <c r="GBT2" s="546"/>
      <c r="GBU2" s="539"/>
      <c r="GBV2" s="545"/>
      <c r="GBW2" s="545"/>
      <c r="GBX2" s="546"/>
      <c r="GBY2" s="539"/>
      <c r="GBZ2" s="545"/>
      <c r="GCA2" s="545"/>
      <c r="GCB2" s="546"/>
      <c r="GCC2" s="539"/>
      <c r="GCD2" s="545"/>
      <c r="GCE2" s="545"/>
      <c r="GCF2" s="546"/>
      <c r="GCG2" s="539"/>
      <c r="GCH2" s="545"/>
      <c r="GCI2" s="545"/>
      <c r="GCJ2" s="546"/>
      <c r="GCK2" s="539"/>
      <c r="GCL2" s="545"/>
      <c r="GCM2" s="545"/>
      <c r="GCN2" s="546"/>
      <c r="GCO2" s="539"/>
      <c r="GCP2" s="545"/>
      <c r="GCQ2" s="545"/>
      <c r="GCR2" s="546"/>
      <c r="GCS2" s="539"/>
      <c r="GCT2" s="545"/>
      <c r="GCU2" s="545"/>
      <c r="GCV2" s="546"/>
      <c r="GCW2" s="539"/>
      <c r="GCX2" s="545"/>
      <c r="GCY2" s="545"/>
      <c r="GCZ2" s="546"/>
      <c r="GDA2" s="539"/>
      <c r="GDB2" s="545"/>
      <c r="GDC2" s="545"/>
      <c r="GDD2" s="546"/>
      <c r="GDE2" s="539"/>
      <c r="GDF2" s="545"/>
      <c r="GDG2" s="545"/>
      <c r="GDH2" s="546"/>
      <c r="GDI2" s="539"/>
      <c r="GDJ2" s="545"/>
      <c r="GDK2" s="545"/>
      <c r="GDL2" s="546"/>
      <c r="GDM2" s="539"/>
      <c r="GDN2" s="545"/>
      <c r="GDO2" s="545"/>
      <c r="GDP2" s="546"/>
      <c r="GDQ2" s="539"/>
      <c r="GDR2" s="545"/>
      <c r="GDS2" s="545"/>
      <c r="GDT2" s="546"/>
      <c r="GDU2" s="539"/>
      <c r="GDV2" s="545"/>
      <c r="GDW2" s="545"/>
      <c r="GDX2" s="546"/>
      <c r="GDY2" s="539"/>
      <c r="GDZ2" s="545"/>
      <c r="GEA2" s="545"/>
      <c r="GEB2" s="546"/>
      <c r="GEC2" s="539"/>
      <c r="GED2" s="545"/>
      <c r="GEE2" s="545"/>
      <c r="GEF2" s="546"/>
      <c r="GEG2" s="539"/>
      <c r="GEH2" s="545"/>
      <c r="GEI2" s="545"/>
      <c r="GEJ2" s="546"/>
      <c r="GEK2" s="539"/>
      <c r="GEL2" s="545"/>
      <c r="GEM2" s="545"/>
      <c r="GEN2" s="546"/>
      <c r="GEO2" s="539"/>
      <c r="GEP2" s="545"/>
      <c r="GEQ2" s="545"/>
      <c r="GER2" s="546"/>
      <c r="GES2" s="539"/>
      <c r="GET2" s="545"/>
      <c r="GEU2" s="545"/>
      <c r="GEV2" s="546"/>
      <c r="GEW2" s="539"/>
      <c r="GEX2" s="545"/>
      <c r="GEY2" s="545"/>
      <c r="GEZ2" s="546"/>
      <c r="GFA2" s="539"/>
      <c r="GFB2" s="545"/>
      <c r="GFC2" s="545"/>
      <c r="GFD2" s="546"/>
      <c r="GFE2" s="539"/>
      <c r="GFF2" s="545"/>
      <c r="GFG2" s="545"/>
      <c r="GFH2" s="546"/>
      <c r="GFI2" s="539"/>
      <c r="GFJ2" s="545"/>
      <c r="GFK2" s="545"/>
      <c r="GFL2" s="546"/>
      <c r="GFM2" s="539"/>
      <c r="GFN2" s="545"/>
      <c r="GFO2" s="545"/>
      <c r="GFP2" s="546"/>
      <c r="GFQ2" s="539"/>
      <c r="GFR2" s="545"/>
      <c r="GFS2" s="545"/>
      <c r="GFT2" s="546"/>
      <c r="GFU2" s="539"/>
      <c r="GFV2" s="545"/>
      <c r="GFW2" s="545"/>
      <c r="GFX2" s="546"/>
      <c r="GFY2" s="539"/>
      <c r="GFZ2" s="545"/>
      <c r="GGA2" s="545"/>
      <c r="GGB2" s="546"/>
      <c r="GGC2" s="539"/>
      <c r="GGD2" s="545"/>
      <c r="GGE2" s="545"/>
      <c r="GGF2" s="546"/>
      <c r="GGG2" s="539"/>
      <c r="GGH2" s="545"/>
      <c r="GGI2" s="545"/>
      <c r="GGJ2" s="546"/>
      <c r="GGK2" s="539"/>
      <c r="GGL2" s="545"/>
      <c r="GGM2" s="545"/>
      <c r="GGN2" s="546"/>
      <c r="GGO2" s="539"/>
      <c r="GGP2" s="545"/>
      <c r="GGQ2" s="545"/>
      <c r="GGR2" s="546"/>
      <c r="GGS2" s="539"/>
      <c r="GGT2" s="545"/>
      <c r="GGU2" s="545"/>
      <c r="GGV2" s="546"/>
      <c r="GGW2" s="539"/>
      <c r="GGX2" s="545"/>
      <c r="GGY2" s="545"/>
      <c r="GGZ2" s="546"/>
      <c r="GHA2" s="539"/>
      <c r="GHB2" s="545"/>
      <c r="GHC2" s="545"/>
      <c r="GHD2" s="546"/>
      <c r="GHE2" s="539"/>
      <c r="GHF2" s="545"/>
      <c r="GHG2" s="545"/>
      <c r="GHH2" s="546"/>
      <c r="GHI2" s="539"/>
      <c r="GHJ2" s="545"/>
      <c r="GHK2" s="545"/>
      <c r="GHL2" s="546"/>
      <c r="GHM2" s="539"/>
      <c r="GHN2" s="545"/>
      <c r="GHO2" s="545"/>
      <c r="GHP2" s="546"/>
      <c r="GHQ2" s="539"/>
      <c r="GHR2" s="545"/>
      <c r="GHS2" s="545"/>
      <c r="GHT2" s="546"/>
      <c r="GHU2" s="539"/>
      <c r="GHV2" s="545"/>
      <c r="GHW2" s="545"/>
      <c r="GHX2" s="546"/>
      <c r="GHY2" s="539"/>
      <c r="GHZ2" s="545"/>
      <c r="GIA2" s="545"/>
      <c r="GIB2" s="546"/>
      <c r="GIC2" s="539"/>
      <c r="GID2" s="545"/>
      <c r="GIE2" s="545"/>
      <c r="GIF2" s="546"/>
      <c r="GIG2" s="539"/>
      <c r="GIH2" s="545"/>
      <c r="GII2" s="545"/>
      <c r="GIJ2" s="546"/>
      <c r="GIK2" s="539"/>
      <c r="GIL2" s="545"/>
      <c r="GIM2" s="545"/>
      <c r="GIN2" s="546"/>
      <c r="GIO2" s="539"/>
      <c r="GIP2" s="545"/>
      <c r="GIQ2" s="545"/>
      <c r="GIR2" s="546"/>
      <c r="GIS2" s="539"/>
      <c r="GIT2" s="545"/>
      <c r="GIU2" s="545"/>
      <c r="GIV2" s="546"/>
      <c r="GIW2" s="539"/>
      <c r="GIX2" s="545"/>
      <c r="GIY2" s="545"/>
      <c r="GIZ2" s="546"/>
      <c r="GJA2" s="539"/>
      <c r="GJB2" s="545"/>
      <c r="GJC2" s="545"/>
      <c r="GJD2" s="546"/>
      <c r="GJE2" s="539"/>
      <c r="GJF2" s="545"/>
      <c r="GJG2" s="545"/>
      <c r="GJH2" s="546"/>
      <c r="GJI2" s="539"/>
      <c r="GJJ2" s="545"/>
      <c r="GJK2" s="545"/>
      <c r="GJL2" s="546"/>
      <c r="GJM2" s="539"/>
      <c r="GJN2" s="545"/>
      <c r="GJO2" s="545"/>
      <c r="GJP2" s="546"/>
      <c r="GJQ2" s="539"/>
      <c r="GJR2" s="545"/>
      <c r="GJS2" s="545"/>
      <c r="GJT2" s="546"/>
      <c r="GJU2" s="539"/>
      <c r="GJV2" s="545"/>
      <c r="GJW2" s="545"/>
      <c r="GJX2" s="546"/>
      <c r="GJY2" s="539"/>
      <c r="GJZ2" s="545"/>
      <c r="GKA2" s="545"/>
      <c r="GKB2" s="546"/>
      <c r="GKC2" s="539"/>
      <c r="GKD2" s="545"/>
      <c r="GKE2" s="545"/>
      <c r="GKF2" s="546"/>
      <c r="GKG2" s="539"/>
      <c r="GKH2" s="545"/>
      <c r="GKI2" s="545"/>
      <c r="GKJ2" s="546"/>
      <c r="GKK2" s="539"/>
      <c r="GKL2" s="545"/>
      <c r="GKM2" s="545"/>
      <c r="GKN2" s="546"/>
      <c r="GKO2" s="539"/>
      <c r="GKP2" s="545"/>
      <c r="GKQ2" s="545"/>
      <c r="GKR2" s="546"/>
      <c r="GKS2" s="539"/>
      <c r="GKT2" s="545"/>
      <c r="GKU2" s="545"/>
      <c r="GKV2" s="546"/>
      <c r="GKW2" s="539"/>
      <c r="GKX2" s="545"/>
      <c r="GKY2" s="545"/>
      <c r="GKZ2" s="546"/>
      <c r="GLA2" s="539"/>
      <c r="GLB2" s="545"/>
      <c r="GLC2" s="545"/>
      <c r="GLD2" s="546"/>
      <c r="GLE2" s="539"/>
      <c r="GLF2" s="545"/>
      <c r="GLG2" s="545"/>
      <c r="GLH2" s="546"/>
      <c r="GLI2" s="539"/>
      <c r="GLJ2" s="545"/>
      <c r="GLK2" s="545"/>
      <c r="GLL2" s="546"/>
      <c r="GLM2" s="539"/>
      <c r="GLN2" s="545"/>
      <c r="GLO2" s="545"/>
      <c r="GLP2" s="546"/>
      <c r="GLQ2" s="539"/>
      <c r="GLR2" s="545"/>
      <c r="GLS2" s="545"/>
      <c r="GLT2" s="546"/>
      <c r="GLU2" s="539"/>
      <c r="GLV2" s="545"/>
      <c r="GLW2" s="545"/>
      <c r="GLX2" s="546"/>
      <c r="GLY2" s="539"/>
      <c r="GLZ2" s="545"/>
      <c r="GMA2" s="545"/>
      <c r="GMB2" s="546"/>
      <c r="GMC2" s="539"/>
      <c r="GMD2" s="545"/>
      <c r="GME2" s="545"/>
      <c r="GMF2" s="546"/>
      <c r="GMG2" s="539"/>
      <c r="GMH2" s="545"/>
      <c r="GMI2" s="545"/>
      <c r="GMJ2" s="546"/>
      <c r="GMK2" s="539"/>
      <c r="GML2" s="545"/>
      <c r="GMM2" s="545"/>
      <c r="GMN2" s="546"/>
      <c r="GMO2" s="539"/>
      <c r="GMP2" s="545"/>
      <c r="GMQ2" s="545"/>
      <c r="GMR2" s="546"/>
      <c r="GMS2" s="539"/>
      <c r="GMT2" s="545"/>
      <c r="GMU2" s="545"/>
      <c r="GMV2" s="546"/>
      <c r="GMW2" s="539"/>
      <c r="GMX2" s="545"/>
      <c r="GMY2" s="545"/>
      <c r="GMZ2" s="546"/>
      <c r="GNA2" s="539"/>
      <c r="GNB2" s="545"/>
      <c r="GNC2" s="545"/>
      <c r="GND2" s="546"/>
      <c r="GNE2" s="539"/>
      <c r="GNF2" s="545"/>
      <c r="GNG2" s="545"/>
      <c r="GNH2" s="546"/>
      <c r="GNI2" s="539"/>
      <c r="GNJ2" s="545"/>
      <c r="GNK2" s="545"/>
      <c r="GNL2" s="546"/>
      <c r="GNM2" s="539"/>
      <c r="GNN2" s="545"/>
      <c r="GNO2" s="545"/>
      <c r="GNP2" s="546"/>
      <c r="GNQ2" s="539"/>
      <c r="GNR2" s="545"/>
      <c r="GNS2" s="545"/>
      <c r="GNT2" s="546"/>
      <c r="GNU2" s="539"/>
      <c r="GNV2" s="545"/>
      <c r="GNW2" s="545"/>
      <c r="GNX2" s="546"/>
      <c r="GNY2" s="539"/>
      <c r="GNZ2" s="545"/>
      <c r="GOA2" s="545"/>
      <c r="GOB2" s="546"/>
      <c r="GOC2" s="539"/>
      <c r="GOD2" s="545"/>
      <c r="GOE2" s="545"/>
      <c r="GOF2" s="546"/>
      <c r="GOG2" s="539"/>
      <c r="GOH2" s="545"/>
      <c r="GOI2" s="545"/>
      <c r="GOJ2" s="546"/>
      <c r="GOK2" s="539"/>
      <c r="GOL2" s="545"/>
      <c r="GOM2" s="545"/>
      <c r="GON2" s="546"/>
      <c r="GOO2" s="539"/>
      <c r="GOP2" s="545"/>
      <c r="GOQ2" s="545"/>
      <c r="GOR2" s="546"/>
      <c r="GOS2" s="539"/>
      <c r="GOT2" s="545"/>
      <c r="GOU2" s="545"/>
      <c r="GOV2" s="546"/>
      <c r="GOW2" s="539"/>
      <c r="GOX2" s="545"/>
      <c r="GOY2" s="545"/>
      <c r="GOZ2" s="546"/>
      <c r="GPA2" s="539"/>
      <c r="GPB2" s="545"/>
      <c r="GPC2" s="545"/>
      <c r="GPD2" s="546"/>
      <c r="GPE2" s="539"/>
      <c r="GPF2" s="545"/>
      <c r="GPG2" s="545"/>
      <c r="GPH2" s="546"/>
      <c r="GPI2" s="539"/>
      <c r="GPJ2" s="545"/>
      <c r="GPK2" s="545"/>
      <c r="GPL2" s="546"/>
      <c r="GPM2" s="539"/>
      <c r="GPN2" s="545"/>
      <c r="GPO2" s="545"/>
      <c r="GPP2" s="546"/>
      <c r="GPQ2" s="539"/>
      <c r="GPR2" s="545"/>
      <c r="GPS2" s="545"/>
      <c r="GPT2" s="546"/>
      <c r="GPU2" s="539"/>
      <c r="GPV2" s="545"/>
      <c r="GPW2" s="545"/>
      <c r="GPX2" s="546"/>
      <c r="GPY2" s="539"/>
      <c r="GPZ2" s="545"/>
      <c r="GQA2" s="545"/>
      <c r="GQB2" s="546"/>
      <c r="GQC2" s="539"/>
      <c r="GQD2" s="545"/>
      <c r="GQE2" s="545"/>
      <c r="GQF2" s="546"/>
      <c r="GQG2" s="539"/>
      <c r="GQH2" s="545"/>
      <c r="GQI2" s="545"/>
      <c r="GQJ2" s="546"/>
      <c r="GQK2" s="539"/>
      <c r="GQL2" s="545"/>
      <c r="GQM2" s="545"/>
      <c r="GQN2" s="546"/>
      <c r="GQO2" s="539"/>
      <c r="GQP2" s="545"/>
      <c r="GQQ2" s="545"/>
      <c r="GQR2" s="546"/>
      <c r="GQS2" s="539"/>
      <c r="GQT2" s="545"/>
      <c r="GQU2" s="545"/>
      <c r="GQV2" s="546"/>
      <c r="GQW2" s="539"/>
      <c r="GQX2" s="545"/>
      <c r="GQY2" s="545"/>
      <c r="GQZ2" s="546"/>
      <c r="GRA2" s="539"/>
      <c r="GRB2" s="545"/>
      <c r="GRC2" s="545"/>
      <c r="GRD2" s="546"/>
      <c r="GRE2" s="539"/>
      <c r="GRF2" s="545"/>
      <c r="GRG2" s="545"/>
      <c r="GRH2" s="546"/>
      <c r="GRI2" s="539"/>
      <c r="GRJ2" s="545"/>
      <c r="GRK2" s="545"/>
      <c r="GRL2" s="546"/>
      <c r="GRM2" s="539"/>
      <c r="GRN2" s="545"/>
      <c r="GRO2" s="545"/>
      <c r="GRP2" s="546"/>
      <c r="GRQ2" s="539"/>
      <c r="GRR2" s="545"/>
      <c r="GRS2" s="545"/>
      <c r="GRT2" s="546"/>
      <c r="GRU2" s="539"/>
      <c r="GRV2" s="545"/>
      <c r="GRW2" s="545"/>
      <c r="GRX2" s="546"/>
      <c r="GRY2" s="539"/>
      <c r="GRZ2" s="545"/>
      <c r="GSA2" s="545"/>
      <c r="GSB2" s="546"/>
      <c r="GSC2" s="539"/>
      <c r="GSD2" s="545"/>
      <c r="GSE2" s="545"/>
      <c r="GSF2" s="546"/>
      <c r="GSG2" s="539"/>
      <c r="GSH2" s="545"/>
      <c r="GSI2" s="545"/>
      <c r="GSJ2" s="546"/>
      <c r="GSK2" s="539"/>
      <c r="GSL2" s="545"/>
      <c r="GSM2" s="545"/>
      <c r="GSN2" s="546"/>
      <c r="GSO2" s="539"/>
      <c r="GSP2" s="545"/>
      <c r="GSQ2" s="545"/>
      <c r="GSR2" s="546"/>
      <c r="GSS2" s="539"/>
      <c r="GST2" s="545"/>
      <c r="GSU2" s="545"/>
      <c r="GSV2" s="546"/>
      <c r="GSW2" s="539"/>
      <c r="GSX2" s="545"/>
      <c r="GSY2" s="545"/>
      <c r="GSZ2" s="546"/>
      <c r="GTA2" s="539"/>
      <c r="GTB2" s="545"/>
      <c r="GTC2" s="545"/>
      <c r="GTD2" s="546"/>
      <c r="GTE2" s="539"/>
      <c r="GTF2" s="545"/>
      <c r="GTG2" s="545"/>
      <c r="GTH2" s="546"/>
      <c r="GTI2" s="539"/>
      <c r="GTJ2" s="545"/>
      <c r="GTK2" s="545"/>
      <c r="GTL2" s="546"/>
      <c r="GTM2" s="539"/>
      <c r="GTN2" s="545"/>
      <c r="GTO2" s="545"/>
      <c r="GTP2" s="546"/>
      <c r="GTQ2" s="539"/>
      <c r="GTR2" s="545"/>
      <c r="GTS2" s="545"/>
      <c r="GTT2" s="546"/>
      <c r="GTU2" s="539"/>
      <c r="GTV2" s="545"/>
      <c r="GTW2" s="545"/>
      <c r="GTX2" s="546"/>
      <c r="GTY2" s="539"/>
      <c r="GTZ2" s="545"/>
      <c r="GUA2" s="545"/>
      <c r="GUB2" s="546"/>
      <c r="GUC2" s="539"/>
      <c r="GUD2" s="545"/>
      <c r="GUE2" s="545"/>
      <c r="GUF2" s="546"/>
      <c r="GUG2" s="539"/>
      <c r="GUH2" s="545"/>
      <c r="GUI2" s="545"/>
      <c r="GUJ2" s="546"/>
      <c r="GUK2" s="539"/>
      <c r="GUL2" s="545"/>
      <c r="GUM2" s="545"/>
      <c r="GUN2" s="546"/>
      <c r="GUO2" s="539"/>
      <c r="GUP2" s="545"/>
      <c r="GUQ2" s="545"/>
      <c r="GUR2" s="546"/>
      <c r="GUS2" s="539"/>
      <c r="GUT2" s="545"/>
      <c r="GUU2" s="545"/>
      <c r="GUV2" s="546"/>
      <c r="GUW2" s="539"/>
      <c r="GUX2" s="545"/>
      <c r="GUY2" s="545"/>
      <c r="GUZ2" s="546"/>
      <c r="GVA2" s="539"/>
      <c r="GVB2" s="545"/>
      <c r="GVC2" s="545"/>
      <c r="GVD2" s="546"/>
      <c r="GVE2" s="539"/>
      <c r="GVF2" s="545"/>
      <c r="GVG2" s="545"/>
      <c r="GVH2" s="546"/>
      <c r="GVI2" s="539"/>
      <c r="GVJ2" s="545"/>
      <c r="GVK2" s="545"/>
      <c r="GVL2" s="546"/>
      <c r="GVM2" s="539"/>
      <c r="GVN2" s="545"/>
      <c r="GVO2" s="545"/>
      <c r="GVP2" s="546"/>
      <c r="GVQ2" s="539"/>
      <c r="GVR2" s="545"/>
      <c r="GVS2" s="545"/>
      <c r="GVT2" s="546"/>
      <c r="GVU2" s="539"/>
      <c r="GVV2" s="545"/>
      <c r="GVW2" s="545"/>
      <c r="GVX2" s="546"/>
      <c r="GVY2" s="539"/>
      <c r="GVZ2" s="545"/>
      <c r="GWA2" s="545"/>
      <c r="GWB2" s="546"/>
      <c r="GWC2" s="539"/>
      <c r="GWD2" s="545"/>
      <c r="GWE2" s="545"/>
      <c r="GWF2" s="546"/>
      <c r="GWG2" s="539"/>
      <c r="GWH2" s="545"/>
      <c r="GWI2" s="545"/>
      <c r="GWJ2" s="546"/>
      <c r="GWK2" s="539"/>
      <c r="GWL2" s="545"/>
      <c r="GWM2" s="545"/>
      <c r="GWN2" s="546"/>
      <c r="GWO2" s="539"/>
      <c r="GWP2" s="545"/>
      <c r="GWQ2" s="545"/>
      <c r="GWR2" s="546"/>
      <c r="GWS2" s="539"/>
      <c r="GWT2" s="545"/>
      <c r="GWU2" s="545"/>
      <c r="GWV2" s="546"/>
      <c r="GWW2" s="539"/>
      <c r="GWX2" s="545"/>
      <c r="GWY2" s="545"/>
      <c r="GWZ2" s="546"/>
      <c r="GXA2" s="539"/>
      <c r="GXB2" s="545"/>
      <c r="GXC2" s="545"/>
      <c r="GXD2" s="546"/>
      <c r="GXE2" s="539"/>
      <c r="GXF2" s="545"/>
      <c r="GXG2" s="545"/>
      <c r="GXH2" s="546"/>
      <c r="GXI2" s="539"/>
      <c r="GXJ2" s="545"/>
      <c r="GXK2" s="545"/>
      <c r="GXL2" s="546"/>
      <c r="GXM2" s="539"/>
      <c r="GXN2" s="545"/>
      <c r="GXO2" s="545"/>
      <c r="GXP2" s="546"/>
      <c r="GXQ2" s="539"/>
      <c r="GXR2" s="545"/>
      <c r="GXS2" s="545"/>
      <c r="GXT2" s="546"/>
      <c r="GXU2" s="539"/>
      <c r="GXV2" s="545"/>
      <c r="GXW2" s="545"/>
      <c r="GXX2" s="546"/>
      <c r="GXY2" s="539"/>
      <c r="GXZ2" s="545"/>
      <c r="GYA2" s="545"/>
      <c r="GYB2" s="546"/>
      <c r="GYC2" s="539"/>
      <c r="GYD2" s="545"/>
      <c r="GYE2" s="545"/>
      <c r="GYF2" s="546"/>
      <c r="GYG2" s="539"/>
      <c r="GYH2" s="545"/>
      <c r="GYI2" s="545"/>
      <c r="GYJ2" s="546"/>
      <c r="GYK2" s="539"/>
      <c r="GYL2" s="545"/>
      <c r="GYM2" s="545"/>
      <c r="GYN2" s="546"/>
      <c r="GYO2" s="539"/>
      <c r="GYP2" s="545"/>
      <c r="GYQ2" s="545"/>
      <c r="GYR2" s="546"/>
      <c r="GYS2" s="539"/>
      <c r="GYT2" s="545"/>
      <c r="GYU2" s="545"/>
      <c r="GYV2" s="546"/>
      <c r="GYW2" s="539"/>
      <c r="GYX2" s="545"/>
      <c r="GYY2" s="545"/>
      <c r="GYZ2" s="546"/>
      <c r="GZA2" s="539"/>
      <c r="GZB2" s="545"/>
      <c r="GZC2" s="545"/>
      <c r="GZD2" s="546"/>
      <c r="GZE2" s="539"/>
      <c r="GZF2" s="545"/>
      <c r="GZG2" s="545"/>
      <c r="GZH2" s="546"/>
      <c r="GZI2" s="539"/>
      <c r="GZJ2" s="545"/>
      <c r="GZK2" s="545"/>
      <c r="GZL2" s="546"/>
      <c r="GZM2" s="539"/>
      <c r="GZN2" s="545"/>
      <c r="GZO2" s="545"/>
      <c r="GZP2" s="546"/>
      <c r="GZQ2" s="539"/>
      <c r="GZR2" s="545"/>
      <c r="GZS2" s="545"/>
      <c r="GZT2" s="546"/>
      <c r="GZU2" s="539"/>
      <c r="GZV2" s="545"/>
      <c r="GZW2" s="545"/>
      <c r="GZX2" s="546"/>
      <c r="GZY2" s="539"/>
      <c r="GZZ2" s="545"/>
      <c r="HAA2" s="545"/>
      <c r="HAB2" s="546"/>
      <c r="HAC2" s="539"/>
      <c r="HAD2" s="545"/>
      <c r="HAE2" s="545"/>
      <c r="HAF2" s="546"/>
      <c r="HAG2" s="539"/>
      <c r="HAH2" s="545"/>
      <c r="HAI2" s="545"/>
      <c r="HAJ2" s="546"/>
      <c r="HAK2" s="539"/>
      <c r="HAL2" s="545"/>
      <c r="HAM2" s="545"/>
      <c r="HAN2" s="546"/>
      <c r="HAO2" s="539"/>
      <c r="HAP2" s="545"/>
      <c r="HAQ2" s="545"/>
      <c r="HAR2" s="546"/>
      <c r="HAS2" s="539"/>
      <c r="HAT2" s="545"/>
      <c r="HAU2" s="545"/>
      <c r="HAV2" s="546"/>
      <c r="HAW2" s="539"/>
      <c r="HAX2" s="545"/>
      <c r="HAY2" s="545"/>
      <c r="HAZ2" s="546"/>
      <c r="HBA2" s="539"/>
      <c r="HBB2" s="545"/>
      <c r="HBC2" s="545"/>
      <c r="HBD2" s="546"/>
      <c r="HBE2" s="539"/>
      <c r="HBF2" s="545"/>
      <c r="HBG2" s="545"/>
      <c r="HBH2" s="546"/>
      <c r="HBI2" s="539"/>
      <c r="HBJ2" s="545"/>
      <c r="HBK2" s="545"/>
      <c r="HBL2" s="546"/>
      <c r="HBM2" s="539"/>
      <c r="HBN2" s="545"/>
      <c r="HBO2" s="545"/>
      <c r="HBP2" s="546"/>
      <c r="HBQ2" s="539"/>
      <c r="HBR2" s="545"/>
      <c r="HBS2" s="545"/>
      <c r="HBT2" s="546"/>
      <c r="HBU2" s="539"/>
      <c r="HBV2" s="545"/>
      <c r="HBW2" s="545"/>
      <c r="HBX2" s="546"/>
      <c r="HBY2" s="539"/>
      <c r="HBZ2" s="545"/>
      <c r="HCA2" s="545"/>
      <c r="HCB2" s="546"/>
      <c r="HCC2" s="539"/>
      <c r="HCD2" s="545"/>
      <c r="HCE2" s="545"/>
      <c r="HCF2" s="546"/>
      <c r="HCG2" s="539"/>
      <c r="HCH2" s="545"/>
      <c r="HCI2" s="545"/>
      <c r="HCJ2" s="546"/>
      <c r="HCK2" s="539"/>
      <c r="HCL2" s="545"/>
      <c r="HCM2" s="545"/>
      <c r="HCN2" s="546"/>
      <c r="HCO2" s="539"/>
      <c r="HCP2" s="545"/>
      <c r="HCQ2" s="545"/>
      <c r="HCR2" s="546"/>
      <c r="HCS2" s="539"/>
      <c r="HCT2" s="545"/>
      <c r="HCU2" s="545"/>
      <c r="HCV2" s="546"/>
      <c r="HCW2" s="539"/>
      <c r="HCX2" s="545"/>
      <c r="HCY2" s="545"/>
      <c r="HCZ2" s="546"/>
      <c r="HDA2" s="539"/>
      <c r="HDB2" s="545"/>
      <c r="HDC2" s="545"/>
      <c r="HDD2" s="546"/>
      <c r="HDE2" s="539"/>
      <c r="HDF2" s="545"/>
      <c r="HDG2" s="545"/>
      <c r="HDH2" s="546"/>
      <c r="HDI2" s="539"/>
      <c r="HDJ2" s="545"/>
      <c r="HDK2" s="545"/>
      <c r="HDL2" s="546"/>
      <c r="HDM2" s="539"/>
      <c r="HDN2" s="545"/>
      <c r="HDO2" s="545"/>
      <c r="HDP2" s="546"/>
      <c r="HDQ2" s="539"/>
      <c r="HDR2" s="545"/>
      <c r="HDS2" s="545"/>
      <c r="HDT2" s="546"/>
      <c r="HDU2" s="539"/>
      <c r="HDV2" s="545"/>
      <c r="HDW2" s="545"/>
      <c r="HDX2" s="546"/>
      <c r="HDY2" s="539"/>
      <c r="HDZ2" s="545"/>
      <c r="HEA2" s="545"/>
      <c r="HEB2" s="546"/>
      <c r="HEC2" s="539"/>
      <c r="HED2" s="545"/>
      <c r="HEE2" s="545"/>
      <c r="HEF2" s="546"/>
      <c r="HEG2" s="539"/>
      <c r="HEH2" s="545"/>
      <c r="HEI2" s="545"/>
      <c r="HEJ2" s="546"/>
      <c r="HEK2" s="539"/>
      <c r="HEL2" s="545"/>
      <c r="HEM2" s="545"/>
      <c r="HEN2" s="546"/>
      <c r="HEO2" s="539"/>
      <c r="HEP2" s="545"/>
      <c r="HEQ2" s="545"/>
      <c r="HER2" s="546"/>
      <c r="HES2" s="539"/>
      <c r="HET2" s="545"/>
      <c r="HEU2" s="545"/>
      <c r="HEV2" s="546"/>
      <c r="HEW2" s="539"/>
      <c r="HEX2" s="545"/>
      <c r="HEY2" s="545"/>
      <c r="HEZ2" s="546"/>
      <c r="HFA2" s="539"/>
      <c r="HFB2" s="545"/>
      <c r="HFC2" s="545"/>
      <c r="HFD2" s="546"/>
      <c r="HFE2" s="539"/>
      <c r="HFF2" s="545"/>
      <c r="HFG2" s="545"/>
      <c r="HFH2" s="546"/>
      <c r="HFI2" s="539"/>
      <c r="HFJ2" s="545"/>
      <c r="HFK2" s="545"/>
      <c r="HFL2" s="546"/>
      <c r="HFM2" s="539"/>
      <c r="HFN2" s="545"/>
      <c r="HFO2" s="545"/>
      <c r="HFP2" s="546"/>
      <c r="HFQ2" s="539"/>
      <c r="HFR2" s="545"/>
      <c r="HFS2" s="545"/>
      <c r="HFT2" s="546"/>
      <c r="HFU2" s="539"/>
      <c r="HFV2" s="545"/>
      <c r="HFW2" s="545"/>
      <c r="HFX2" s="546"/>
      <c r="HFY2" s="539"/>
      <c r="HFZ2" s="545"/>
      <c r="HGA2" s="545"/>
      <c r="HGB2" s="546"/>
      <c r="HGC2" s="539"/>
      <c r="HGD2" s="545"/>
      <c r="HGE2" s="545"/>
      <c r="HGF2" s="546"/>
      <c r="HGG2" s="539"/>
      <c r="HGH2" s="545"/>
      <c r="HGI2" s="545"/>
      <c r="HGJ2" s="546"/>
      <c r="HGK2" s="539"/>
      <c r="HGL2" s="545"/>
      <c r="HGM2" s="545"/>
      <c r="HGN2" s="546"/>
      <c r="HGO2" s="539"/>
      <c r="HGP2" s="545"/>
      <c r="HGQ2" s="545"/>
      <c r="HGR2" s="546"/>
      <c r="HGS2" s="539"/>
      <c r="HGT2" s="545"/>
      <c r="HGU2" s="545"/>
      <c r="HGV2" s="546"/>
      <c r="HGW2" s="539"/>
      <c r="HGX2" s="545"/>
      <c r="HGY2" s="545"/>
      <c r="HGZ2" s="546"/>
      <c r="HHA2" s="539"/>
      <c r="HHB2" s="545"/>
      <c r="HHC2" s="545"/>
      <c r="HHD2" s="546"/>
      <c r="HHE2" s="539"/>
      <c r="HHF2" s="545"/>
      <c r="HHG2" s="545"/>
      <c r="HHH2" s="546"/>
      <c r="HHI2" s="539"/>
      <c r="HHJ2" s="545"/>
      <c r="HHK2" s="545"/>
      <c r="HHL2" s="546"/>
      <c r="HHM2" s="539"/>
      <c r="HHN2" s="545"/>
      <c r="HHO2" s="545"/>
      <c r="HHP2" s="546"/>
      <c r="HHQ2" s="539"/>
      <c r="HHR2" s="545"/>
      <c r="HHS2" s="545"/>
      <c r="HHT2" s="546"/>
      <c r="HHU2" s="539"/>
      <c r="HHV2" s="545"/>
      <c r="HHW2" s="545"/>
      <c r="HHX2" s="546"/>
      <c r="HHY2" s="539"/>
      <c r="HHZ2" s="545"/>
      <c r="HIA2" s="545"/>
      <c r="HIB2" s="546"/>
      <c r="HIC2" s="539"/>
      <c r="HID2" s="545"/>
      <c r="HIE2" s="545"/>
      <c r="HIF2" s="546"/>
      <c r="HIG2" s="539"/>
      <c r="HIH2" s="545"/>
      <c r="HII2" s="545"/>
      <c r="HIJ2" s="546"/>
      <c r="HIK2" s="539"/>
      <c r="HIL2" s="545"/>
      <c r="HIM2" s="545"/>
      <c r="HIN2" s="546"/>
      <c r="HIO2" s="539"/>
      <c r="HIP2" s="545"/>
      <c r="HIQ2" s="545"/>
      <c r="HIR2" s="546"/>
      <c r="HIS2" s="539"/>
      <c r="HIT2" s="545"/>
      <c r="HIU2" s="545"/>
      <c r="HIV2" s="546"/>
      <c r="HIW2" s="539"/>
      <c r="HIX2" s="545"/>
      <c r="HIY2" s="545"/>
      <c r="HIZ2" s="546"/>
      <c r="HJA2" s="539"/>
      <c r="HJB2" s="545"/>
      <c r="HJC2" s="545"/>
      <c r="HJD2" s="546"/>
      <c r="HJE2" s="539"/>
      <c r="HJF2" s="545"/>
      <c r="HJG2" s="545"/>
      <c r="HJH2" s="546"/>
      <c r="HJI2" s="539"/>
      <c r="HJJ2" s="545"/>
      <c r="HJK2" s="545"/>
      <c r="HJL2" s="546"/>
      <c r="HJM2" s="539"/>
      <c r="HJN2" s="545"/>
      <c r="HJO2" s="545"/>
      <c r="HJP2" s="546"/>
      <c r="HJQ2" s="539"/>
      <c r="HJR2" s="545"/>
      <c r="HJS2" s="545"/>
      <c r="HJT2" s="546"/>
      <c r="HJU2" s="539"/>
      <c r="HJV2" s="545"/>
      <c r="HJW2" s="545"/>
      <c r="HJX2" s="546"/>
      <c r="HJY2" s="539"/>
      <c r="HJZ2" s="545"/>
      <c r="HKA2" s="545"/>
      <c r="HKB2" s="546"/>
      <c r="HKC2" s="539"/>
      <c r="HKD2" s="545"/>
      <c r="HKE2" s="545"/>
      <c r="HKF2" s="546"/>
      <c r="HKG2" s="539"/>
      <c r="HKH2" s="545"/>
      <c r="HKI2" s="545"/>
      <c r="HKJ2" s="546"/>
      <c r="HKK2" s="539"/>
      <c r="HKL2" s="545"/>
      <c r="HKM2" s="545"/>
      <c r="HKN2" s="546"/>
      <c r="HKO2" s="539"/>
      <c r="HKP2" s="545"/>
      <c r="HKQ2" s="545"/>
      <c r="HKR2" s="546"/>
      <c r="HKS2" s="539"/>
      <c r="HKT2" s="545"/>
      <c r="HKU2" s="545"/>
      <c r="HKV2" s="546"/>
      <c r="HKW2" s="539"/>
      <c r="HKX2" s="545"/>
      <c r="HKY2" s="545"/>
      <c r="HKZ2" s="546"/>
      <c r="HLA2" s="539"/>
      <c r="HLB2" s="545"/>
      <c r="HLC2" s="545"/>
      <c r="HLD2" s="546"/>
      <c r="HLE2" s="539"/>
      <c r="HLF2" s="545"/>
      <c r="HLG2" s="545"/>
      <c r="HLH2" s="546"/>
      <c r="HLI2" s="539"/>
      <c r="HLJ2" s="545"/>
      <c r="HLK2" s="545"/>
      <c r="HLL2" s="546"/>
      <c r="HLM2" s="539"/>
      <c r="HLN2" s="545"/>
      <c r="HLO2" s="545"/>
      <c r="HLP2" s="546"/>
      <c r="HLQ2" s="539"/>
      <c r="HLR2" s="545"/>
      <c r="HLS2" s="545"/>
      <c r="HLT2" s="546"/>
      <c r="HLU2" s="539"/>
      <c r="HLV2" s="545"/>
      <c r="HLW2" s="545"/>
      <c r="HLX2" s="546"/>
      <c r="HLY2" s="539"/>
      <c r="HLZ2" s="545"/>
      <c r="HMA2" s="545"/>
      <c r="HMB2" s="546"/>
      <c r="HMC2" s="539"/>
      <c r="HMD2" s="545"/>
      <c r="HME2" s="545"/>
      <c r="HMF2" s="546"/>
      <c r="HMG2" s="539"/>
      <c r="HMH2" s="545"/>
      <c r="HMI2" s="545"/>
      <c r="HMJ2" s="546"/>
      <c r="HMK2" s="539"/>
      <c r="HML2" s="545"/>
      <c r="HMM2" s="545"/>
      <c r="HMN2" s="546"/>
      <c r="HMO2" s="539"/>
      <c r="HMP2" s="545"/>
      <c r="HMQ2" s="545"/>
      <c r="HMR2" s="546"/>
      <c r="HMS2" s="539"/>
      <c r="HMT2" s="545"/>
      <c r="HMU2" s="545"/>
      <c r="HMV2" s="546"/>
      <c r="HMW2" s="539"/>
      <c r="HMX2" s="545"/>
      <c r="HMY2" s="545"/>
      <c r="HMZ2" s="546"/>
      <c r="HNA2" s="539"/>
      <c r="HNB2" s="545"/>
      <c r="HNC2" s="545"/>
      <c r="HND2" s="546"/>
      <c r="HNE2" s="539"/>
      <c r="HNF2" s="545"/>
      <c r="HNG2" s="545"/>
      <c r="HNH2" s="546"/>
      <c r="HNI2" s="539"/>
      <c r="HNJ2" s="545"/>
      <c r="HNK2" s="545"/>
      <c r="HNL2" s="546"/>
      <c r="HNM2" s="539"/>
      <c r="HNN2" s="545"/>
      <c r="HNO2" s="545"/>
      <c r="HNP2" s="546"/>
      <c r="HNQ2" s="539"/>
      <c r="HNR2" s="545"/>
      <c r="HNS2" s="545"/>
      <c r="HNT2" s="546"/>
      <c r="HNU2" s="539"/>
      <c r="HNV2" s="545"/>
      <c r="HNW2" s="545"/>
      <c r="HNX2" s="546"/>
      <c r="HNY2" s="539"/>
      <c r="HNZ2" s="545"/>
      <c r="HOA2" s="545"/>
      <c r="HOB2" s="546"/>
      <c r="HOC2" s="539"/>
      <c r="HOD2" s="545"/>
      <c r="HOE2" s="545"/>
      <c r="HOF2" s="546"/>
      <c r="HOG2" s="539"/>
      <c r="HOH2" s="545"/>
      <c r="HOI2" s="545"/>
      <c r="HOJ2" s="546"/>
      <c r="HOK2" s="539"/>
      <c r="HOL2" s="545"/>
      <c r="HOM2" s="545"/>
      <c r="HON2" s="546"/>
      <c r="HOO2" s="539"/>
      <c r="HOP2" s="545"/>
      <c r="HOQ2" s="545"/>
      <c r="HOR2" s="546"/>
      <c r="HOS2" s="539"/>
      <c r="HOT2" s="545"/>
      <c r="HOU2" s="545"/>
      <c r="HOV2" s="546"/>
      <c r="HOW2" s="539"/>
      <c r="HOX2" s="545"/>
      <c r="HOY2" s="545"/>
      <c r="HOZ2" s="546"/>
      <c r="HPA2" s="539"/>
      <c r="HPB2" s="545"/>
      <c r="HPC2" s="545"/>
      <c r="HPD2" s="546"/>
      <c r="HPE2" s="539"/>
      <c r="HPF2" s="545"/>
      <c r="HPG2" s="545"/>
      <c r="HPH2" s="546"/>
      <c r="HPI2" s="539"/>
      <c r="HPJ2" s="545"/>
      <c r="HPK2" s="545"/>
      <c r="HPL2" s="546"/>
      <c r="HPM2" s="539"/>
      <c r="HPN2" s="545"/>
      <c r="HPO2" s="545"/>
      <c r="HPP2" s="546"/>
      <c r="HPQ2" s="539"/>
      <c r="HPR2" s="545"/>
      <c r="HPS2" s="545"/>
      <c r="HPT2" s="546"/>
      <c r="HPU2" s="539"/>
      <c r="HPV2" s="545"/>
      <c r="HPW2" s="545"/>
      <c r="HPX2" s="546"/>
      <c r="HPY2" s="539"/>
      <c r="HPZ2" s="545"/>
      <c r="HQA2" s="545"/>
      <c r="HQB2" s="546"/>
      <c r="HQC2" s="539"/>
      <c r="HQD2" s="545"/>
      <c r="HQE2" s="545"/>
      <c r="HQF2" s="546"/>
      <c r="HQG2" s="539"/>
      <c r="HQH2" s="545"/>
      <c r="HQI2" s="545"/>
      <c r="HQJ2" s="546"/>
      <c r="HQK2" s="539"/>
      <c r="HQL2" s="545"/>
      <c r="HQM2" s="545"/>
      <c r="HQN2" s="546"/>
      <c r="HQO2" s="539"/>
      <c r="HQP2" s="545"/>
      <c r="HQQ2" s="545"/>
      <c r="HQR2" s="546"/>
      <c r="HQS2" s="539"/>
      <c r="HQT2" s="545"/>
      <c r="HQU2" s="545"/>
      <c r="HQV2" s="546"/>
      <c r="HQW2" s="539"/>
      <c r="HQX2" s="545"/>
      <c r="HQY2" s="545"/>
      <c r="HQZ2" s="546"/>
      <c r="HRA2" s="539"/>
      <c r="HRB2" s="545"/>
      <c r="HRC2" s="545"/>
      <c r="HRD2" s="546"/>
      <c r="HRE2" s="539"/>
      <c r="HRF2" s="545"/>
      <c r="HRG2" s="545"/>
      <c r="HRH2" s="546"/>
      <c r="HRI2" s="539"/>
      <c r="HRJ2" s="545"/>
      <c r="HRK2" s="545"/>
      <c r="HRL2" s="546"/>
      <c r="HRM2" s="539"/>
      <c r="HRN2" s="545"/>
      <c r="HRO2" s="545"/>
      <c r="HRP2" s="546"/>
      <c r="HRQ2" s="539"/>
      <c r="HRR2" s="545"/>
      <c r="HRS2" s="545"/>
      <c r="HRT2" s="546"/>
      <c r="HRU2" s="539"/>
      <c r="HRV2" s="545"/>
      <c r="HRW2" s="545"/>
      <c r="HRX2" s="546"/>
      <c r="HRY2" s="539"/>
      <c r="HRZ2" s="545"/>
      <c r="HSA2" s="545"/>
      <c r="HSB2" s="546"/>
      <c r="HSC2" s="539"/>
      <c r="HSD2" s="545"/>
      <c r="HSE2" s="545"/>
      <c r="HSF2" s="546"/>
      <c r="HSG2" s="539"/>
      <c r="HSH2" s="545"/>
      <c r="HSI2" s="545"/>
      <c r="HSJ2" s="546"/>
      <c r="HSK2" s="539"/>
      <c r="HSL2" s="545"/>
      <c r="HSM2" s="545"/>
      <c r="HSN2" s="546"/>
      <c r="HSO2" s="539"/>
      <c r="HSP2" s="545"/>
      <c r="HSQ2" s="545"/>
      <c r="HSR2" s="546"/>
      <c r="HSS2" s="539"/>
      <c r="HST2" s="545"/>
      <c r="HSU2" s="545"/>
      <c r="HSV2" s="546"/>
      <c r="HSW2" s="539"/>
      <c r="HSX2" s="545"/>
      <c r="HSY2" s="545"/>
      <c r="HSZ2" s="546"/>
      <c r="HTA2" s="539"/>
      <c r="HTB2" s="545"/>
      <c r="HTC2" s="545"/>
      <c r="HTD2" s="546"/>
      <c r="HTE2" s="539"/>
      <c r="HTF2" s="545"/>
      <c r="HTG2" s="545"/>
      <c r="HTH2" s="546"/>
      <c r="HTI2" s="539"/>
      <c r="HTJ2" s="545"/>
      <c r="HTK2" s="545"/>
      <c r="HTL2" s="546"/>
      <c r="HTM2" s="539"/>
      <c r="HTN2" s="545"/>
      <c r="HTO2" s="545"/>
      <c r="HTP2" s="546"/>
      <c r="HTQ2" s="539"/>
      <c r="HTR2" s="545"/>
      <c r="HTS2" s="545"/>
      <c r="HTT2" s="546"/>
      <c r="HTU2" s="539"/>
      <c r="HTV2" s="545"/>
      <c r="HTW2" s="545"/>
      <c r="HTX2" s="546"/>
      <c r="HTY2" s="539"/>
      <c r="HTZ2" s="545"/>
      <c r="HUA2" s="545"/>
      <c r="HUB2" s="546"/>
      <c r="HUC2" s="539"/>
      <c r="HUD2" s="545"/>
      <c r="HUE2" s="545"/>
      <c r="HUF2" s="546"/>
      <c r="HUG2" s="539"/>
      <c r="HUH2" s="545"/>
      <c r="HUI2" s="545"/>
      <c r="HUJ2" s="546"/>
      <c r="HUK2" s="539"/>
      <c r="HUL2" s="545"/>
      <c r="HUM2" s="545"/>
      <c r="HUN2" s="546"/>
      <c r="HUO2" s="539"/>
      <c r="HUP2" s="545"/>
      <c r="HUQ2" s="545"/>
      <c r="HUR2" s="546"/>
      <c r="HUS2" s="539"/>
      <c r="HUT2" s="545"/>
      <c r="HUU2" s="545"/>
      <c r="HUV2" s="546"/>
      <c r="HUW2" s="539"/>
      <c r="HUX2" s="545"/>
      <c r="HUY2" s="545"/>
      <c r="HUZ2" s="546"/>
      <c r="HVA2" s="539"/>
      <c r="HVB2" s="545"/>
      <c r="HVC2" s="545"/>
      <c r="HVD2" s="546"/>
      <c r="HVE2" s="539"/>
      <c r="HVF2" s="545"/>
      <c r="HVG2" s="545"/>
      <c r="HVH2" s="546"/>
      <c r="HVI2" s="539"/>
      <c r="HVJ2" s="545"/>
      <c r="HVK2" s="545"/>
      <c r="HVL2" s="546"/>
      <c r="HVM2" s="539"/>
      <c r="HVN2" s="545"/>
      <c r="HVO2" s="545"/>
      <c r="HVP2" s="546"/>
      <c r="HVQ2" s="539"/>
      <c r="HVR2" s="545"/>
      <c r="HVS2" s="545"/>
      <c r="HVT2" s="546"/>
      <c r="HVU2" s="539"/>
      <c r="HVV2" s="545"/>
      <c r="HVW2" s="545"/>
      <c r="HVX2" s="546"/>
      <c r="HVY2" s="539"/>
      <c r="HVZ2" s="545"/>
      <c r="HWA2" s="545"/>
      <c r="HWB2" s="546"/>
      <c r="HWC2" s="539"/>
      <c r="HWD2" s="545"/>
      <c r="HWE2" s="545"/>
      <c r="HWF2" s="546"/>
      <c r="HWG2" s="539"/>
      <c r="HWH2" s="545"/>
      <c r="HWI2" s="545"/>
      <c r="HWJ2" s="546"/>
      <c r="HWK2" s="539"/>
      <c r="HWL2" s="545"/>
      <c r="HWM2" s="545"/>
      <c r="HWN2" s="546"/>
      <c r="HWO2" s="539"/>
      <c r="HWP2" s="545"/>
      <c r="HWQ2" s="545"/>
      <c r="HWR2" s="546"/>
      <c r="HWS2" s="539"/>
      <c r="HWT2" s="545"/>
      <c r="HWU2" s="545"/>
      <c r="HWV2" s="546"/>
      <c r="HWW2" s="539"/>
      <c r="HWX2" s="545"/>
      <c r="HWY2" s="545"/>
      <c r="HWZ2" s="546"/>
      <c r="HXA2" s="539"/>
      <c r="HXB2" s="545"/>
      <c r="HXC2" s="545"/>
      <c r="HXD2" s="546"/>
      <c r="HXE2" s="539"/>
      <c r="HXF2" s="545"/>
      <c r="HXG2" s="545"/>
      <c r="HXH2" s="546"/>
      <c r="HXI2" s="539"/>
      <c r="HXJ2" s="545"/>
      <c r="HXK2" s="545"/>
      <c r="HXL2" s="546"/>
      <c r="HXM2" s="539"/>
      <c r="HXN2" s="545"/>
      <c r="HXO2" s="545"/>
      <c r="HXP2" s="546"/>
      <c r="HXQ2" s="539"/>
      <c r="HXR2" s="545"/>
      <c r="HXS2" s="545"/>
      <c r="HXT2" s="546"/>
      <c r="HXU2" s="539"/>
      <c r="HXV2" s="545"/>
      <c r="HXW2" s="545"/>
      <c r="HXX2" s="546"/>
      <c r="HXY2" s="539"/>
      <c r="HXZ2" s="545"/>
      <c r="HYA2" s="545"/>
      <c r="HYB2" s="546"/>
      <c r="HYC2" s="539"/>
      <c r="HYD2" s="545"/>
      <c r="HYE2" s="545"/>
      <c r="HYF2" s="546"/>
      <c r="HYG2" s="539"/>
      <c r="HYH2" s="545"/>
      <c r="HYI2" s="545"/>
      <c r="HYJ2" s="546"/>
      <c r="HYK2" s="539"/>
      <c r="HYL2" s="545"/>
      <c r="HYM2" s="545"/>
      <c r="HYN2" s="546"/>
      <c r="HYO2" s="539"/>
      <c r="HYP2" s="545"/>
      <c r="HYQ2" s="545"/>
      <c r="HYR2" s="546"/>
      <c r="HYS2" s="539"/>
      <c r="HYT2" s="545"/>
      <c r="HYU2" s="545"/>
      <c r="HYV2" s="546"/>
      <c r="HYW2" s="539"/>
      <c r="HYX2" s="545"/>
      <c r="HYY2" s="545"/>
      <c r="HYZ2" s="546"/>
      <c r="HZA2" s="539"/>
      <c r="HZB2" s="545"/>
      <c r="HZC2" s="545"/>
      <c r="HZD2" s="546"/>
      <c r="HZE2" s="539"/>
      <c r="HZF2" s="545"/>
      <c r="HZG2" s="545"/>
      <c r="HZH2" s="546"/>
      <c r="HZI2" s="539"/>
      <c r="HZJ2" s="545"/>
      <c r="HZK2" s="545"/>
      <c r="HZL2" s="546"/>
      <c r="HZM2" s="539"/>
      <c r="HZN2" s="545"/>
      <c r="HZO2" s="545"/>
      <c r="HZP2" s="546"/>
      <c r="HZQ2" s="539"/>
      <c r="HZR2" s="545"/>
      <c r="HZS2" s="545"/>
      <c r="HZT2" s="546"/>
      <c r="HZU2" s="539"/>
      <c r="HZV2" s="545"/>
      <c r="HZW2" s="545"/>
      <c r="HZX2" s="546"/>
      <c r="HZY2" s="539"/>
      <c r="HZZ2" s="545"/>
      <c r="IAA2" s="545"/>
      <c r="IAB2" s="546"/>
      <c r="IAC2" s="539"/>
      <c r="IAD2" s="545"/>
      <c r="IAE2" s="545"/>
      <c r="IAF2" s="546"/>
      <c r="IAG2" s="539"/>
      <c r="IAH2" s="545"/>
      <c r="IAI2" s="545"/>
      <c r="IAJ2" s="546"/>
      <c r="IAK2" s="539"/>
      <c r="IAL2" s="545"/>
      <c r="IAM2" s="545"/>
      <c r="IAN2" s="546"/>
      <c r="IAO2" s="539"/>
      <c r="IAP2" s="545"/>
      <c r="IAQ2" s="545"/>
      <c r="IAR2" s="546"/>
      <c r="IAS2" s="539"/>
      <c r="IAT2" s="545"/>
      <c r="IAU2" s="545"/>
      <c r="IAV2" s="546"/>
      <c r="IAW2" s="539"/>
      <c r="IAX2" s="545"/>
      <c r="IAY2" s="545"/>
      <c r="IAZ2" s="546"/>
      <c r="IBA2" s="539"/>
      <c r="IBB2" s="545"/>
      <c r="IBC2" s="545"/>
      <c r="IBD2" s="546"/>
      <c r="IBE2" s="539"/>
      <c r="IBF2" s="545"/>
      <c r="IBG2" s="545"/>
      <c r="IBH2" s="546"/>
      <c r="IBI2" s="539"/>
      <c r="IBJ2" s="545"/>
      <c r="IBK2" s="545"/>
      <c r="IBL2" s="546"/>
      <c r="IBM2" s="539"/>
      <c r="IBN2" s="545"/>
      <c r="IBO2" s="545"/>
      <c r="IBP2" s="546"/>
      <c r="IBQ2" s="539"/>
      <c r="IBR2" s="545"/>
      <c r="IBS2" s="545"/>
      <c r="IBT2" s="546"/>
      <c r="IBU2" s="539"/>
      <c r="IBV2" s="545"/>
      <c r="IBW2" s="545"/>
      <c r="IBX2" s="546"/>
      <c r="IBY2" s="539"/>
      <c r="IBZ2" s="545"/>
      <c r="ICA2" s="545"/>
      <c r="ICB2" s="546"/>
      <c r="ICC2" s="539"/>
      <c r="ICD2" s="545"/>
      <c r="ICE2" s="545"/>
      <c r="ICF2" s="546"/>
      <c r="ICG2" s="539"/>
      <c r="ICH2" s="545"/>
      <c r="ICI2" s="545"/>
      <c r="ICJ2" s="546"/>
      <c r="ICK2" s="539"/>
      <c r="ICL2" s="545"/>
      <c r="ICM2" s="545"/>
      <c r="ICN2" s="546"/>
      <c r="ICO2" s="539"/>
      <c r="ICP2" s="545"/>
      <c r="ICQ2" s="545"/>
      <c r="ICR2" s="546"/>
      <c r="ICS2" s="539"/>
      <c r="ICT2" s="545"/>
      <c r="ICU2" s="545"/>
      <c r="ICV2" s="546"/>
      <c r="ICW2" s="539"/>
      <c r="ICX2" s="545"/>
      <c r="ICY2" s="545"/>
      <c r="ICZ2" s="546"/>
      <c r="IDA2" s="539"/>
      <c r="IDB2" s="545"/>
      <c r="IDC2" s="545"/>
      <c r="IDD2" s="546"/>
      <c r="IDE2" s="539"/>
      <c r="IDF2" s="545"/>
      <c r="IDG2" s="545"/>
      <c r="IDH2" s="546"/>
      <c r="IDI2" s="539"/>
      <c r="IDJ2" s="545"/>
      <c r="IDK2" s="545"/>
      <c r="IDL2" s="546"/>
      <c r="IDM2" s="539"/>
      <c r="IDN2" s="545"/>
      <c r="IDO2" s="545"/>
      <c r="IDP2" s="546"/>
      <c r="IDQ2" s="539"/>
      <c r="IDR2" s="545"/>
      <c r="IDS2" s="545"/>
      <c r="IDT2" s="546"/>
      <c r="IDU2" s="539"/>
      <c r="IDV2" s="545"/>
      <c r="IDW2" s="545"/>
      <c r="IDX2" s="546"/>
      <c r="IDY2" s="539"/>
      <c r="IDZ2" s="545"/>
      <c r="IEA2" s="545"/>
      <c r="IEB2" s="546"/>
      <c r="IEC2" s="539"/>
      <c r="IED2" s="545"/>
      <c r="IEE2" s="545"/>
      <c r="IEF2" s="546"/>
      <c r="IEG2" s="539"/>
      <c r="IEH2" s="545"/>
      <c r="IEI2" s="545"/>
      <c r="IEJ2" s="546"/>
      <c r="IEK2" s="539"/>
      <c r="IEL2" s="545"/>
      <c r="IEM2" s="545"/>
      <c r="IEN2" s="546"/>
      <c r="IEO2" s="539"/>
      <c r="IEP2" s="545"/>
      <c r="IEQ2" s="545"/>
      <c r="IER2" s="546"/>
      <c r="IES2" s="539"/>
      <c r="IET2" s="545"/>
      <c r="IEU2" s="545"/>
      <c r="IEV2" s="546"/>
      <c r="IEW2" s="539"/>
      <c r="IEX2" s="545"/>
      <c r="IEY2" s="545"/>
      <c r="IEZ2" s="546"/>
      <c r="IFA2" s="539"/>
      <c r="IFB2" s="545"/>
      <c r="IFC2" s="545"/>
      <c r="IFD2" s="546"/>
      <c r="IFE2" s="539"/>
      <c r="IFF2" s="545"/>
      <c r="IFG2" s="545"/>
      <c r="IFH2" s="546"/>
      <c r="IFI2" s="539"/>
      <c r="IFJ2" s="545"/>
      <c r="IFK2" s="545"/>
      <c r="IFL2" s="546"/>
      <c r="IFM2" s="539"/>
      <c r="IFN2" s="545"/>
      <c r="IFO2" s="545"/>
      <c r="IFP2" s="546"/>
      <c r="IFQ2" s="539"/>
      <c r="IFR2" s="545"/>
      <c r="IFS2" s="545"/>
      <c r="IFT2" s="546"/>
      <c r="IFU2" s="539"/>
      <c r="IFV2" s="545"/>
      <c r="IFW2" s="545"/>
      <c r="IFX2" s="546"/>
      <c r="IFY2" s="539"/>
      <c r="IFZ2" s="545"/>
      <c r="IGA2" s="545"/>
      <c r="IGB2" s="546"/>
      <c r="IGC2" s="539"/>
      <c r="IGD2" s="545"/>
      <c r="IGE2" s="545"/>
      <c r="IGF2" s="546"/>
      <c r="IGG2" s="539"/>
      <c r="IGH2" s="545"/>
      <c r="IGI2" s="545"/>
      <c r="IGJ2" s="546"/>
      <c r="IGK2" s="539"/>
      <c r="IGL2" s="545"/>
      <c r="IGM2" s="545"/>
      <c r="IGN2" s="546"/>
      <c r="IGO2" s="539"/>
      <c r="IGP2" s="545"/>
      <c r="IGQ2" s="545"/>
      <c r="IGR2" s="546"/>
      <c r="IGS2" s="539"/>
      <c r="IGT2" s="545"/>
      <c r="IGU2" s="545"/>
      <c r="IGV2" s="546"/>
      <c r="IGW2" s="539"/>
      <c r="IGX2" s="545"/>
      <c r="IGY2" s="545"/>
      <c r="IGZ2" s="546"/>
      <c r="IHA2" s="539"/>
      <c r="IHB2" s="545"/>
      <c r="IHC2" s="545"/>
      <c r="IHD2" s="546"/>
      <c r="IHE2" s="539"/>
      <c r="IHF2" s="545"/>
      <c r="IHG2" s="545"/>
      <c r="IHH2" s="546"/>
      <c r="IHI2" s="539"/>
      <c r="IHJ2" s="545"/>
      <c r="IHK2" s="545"/>
      <c r="IHL2" s="546"/>
      <c r="IHM2" s="539"/>
      <c r="IHN2" s="545"/>
      <c r="IHO2" s="545"/>
      <c r="IHP2" s="546"/>
      <c r="IHQ2" s="539"/>
      <c r="IHR2" s="545"/>
      <c r="IHS2" s="545"/>
      <c r="IHT2" s="546"/>
      <c r="IHU2" s="539"/>
      <c r="IHV2" s="545"/>
      <c r="IHW2" s="545"/>
      <c r="IHX2" s="546"/>
      <c r="IHY2" s="539"/>
      <c r="IHZ2" s="545"/>
      <c r="IIA2" s="545"/>
      <c r="IIB2" s="546"/>
      <c r="IIC2" s="539"/>
      <c r="IID2" s="545"/>
      <c r="IIE2" s="545"/>
      <c r="IIF2" s="546"/>
      <c r="IIG2" s="539"/>
      <c r="IIH2" s="545"/>
      <c r="III2" s="545"/>
      <c r="IIJ2" s="546"/>
      <c r="IIK2" s="539"/>
      <c r="IIL2" s="545"/>
      <c r="IIM2" s="545"/>
      <c r="IIN2" s="546"/>
      <c r="IIO2" s="539"/>
      <c r="IIP2" s="545"/>
      <c r="IIQ2" s="545"/>
      <c r="IIR2" s="546"/>
      <c r="IIS2" s="539"/>
      <c r="IIT2" s="545"/>
      <c r="IIU2" s="545"/>
      <c r="IIV2" s="546"/>
      <c r="IIW2" s="539"/>
      <c r="IIX2" s="545"/>
      <c r="IIY2" s="545"/>
      <c r="IIZ2" s="546"/>
      <c r="IJA2" s="539"/>
      <c r="IJB2" s="545"/>
      <c r="IJC2" s="545"/>
      <c r="IJD2" s="546"/>
      <c r="IJE2" s="539"/>
      <c r="IJF2" s="545"/>
      <c r="IJG2" s="545"/>
      <c r="IJH2" s="546"/>
      <c r="IJI2" s="539"/>
      <c r="IJJ2" s="545"/>
      <c r="IJK2" s="545"/>
      <c r="IJL2" s="546"/>
      <c r="IJM2" s="539"/>
      <c r="IJN2" s="545"/>
      <c r="IJO2" s="545"/>
      <c r="IJP2" s="546"/>
      <c r="IJQ2" s="539"/>
      <c r="IJR2" s="545"/>
      <c r="IJS2" s="545"/>
      <c r="IJT2" s="546"/>
      <c r="IJU2" s="539"/>
      <c r="IJV2" s="545"/>
      <c r="IJW2" s="545"/>
      <c r="IJX2" s="546"/>
      <c r="IJY2" s="539"/>
      <c r="IJZ2" s="545"/>
      <c r="IKA2" s="545"/>
      <c r="IKB2" s="546"/>
      <c r="IKC2" s="539"/>
      <c r="IKD2" s="545"/>
      <c r="IKE2" s="545"/>
      <c r="IKF2" s="546"/>
      <c r="IKG2" s="539"/>
      <c r="IKH2" s="545"/>
      <c r="IKI2" s="545"/>
      <c r="IKJ2" s="546"/>
      <c r="IKK2" s="539"/>
      <c r="IKL2" s="545"/>
      <c r="IKM2" s="545"/>
      <c r="IKN2" s="546"/>
      <c r="IKO2" s="539"/>
      <c r="IKP2" s="545"/>
      <c r="IKQ2" s="545"/>
      <c r="IKR2" s="546"/>
      <c r="IKS2" s="539"/>
      <c r="IKT2" s="545"/>
      <c r="IKU2" s="545"/>
      <c r="IKV2" s="546"/>
      <c r="IKW2" s="539"/>
      <c r="IKX2" s="545"/>
      <c r="IKY2" s="545"/>
      <c r="IKZ2" s="546"/>
      <c r="ILA2" s="539"/>
      <c r="ILB2" s="545"/>
      <c r="ILC2" s="545"/>
      <c r="ILD2" s="546"/>
      <c r="ILE2" s="539"/>
      <c r="ILF2" s="545"/>
      <c r="ILG2" s="545"/>
      <c r="ILH2" s="546"/>
      <c r="ILI2" s="539"/>
      <c r="ILJ2" s="545"/>
      <c r="ILK2" s="545"/>
      <c r="ILL2" s="546"/>
      <c r="ILM2" s="539"/>
      <c r="ILN2" s="545"/>
      <c r="ILO2" s="545"/>
      <c r="ILP2" s="546"/>
      <c r="ILQ2" s="539"/>
      <c r="ILR2" s="545"/>
      <c r="ILS2" s="545"/>
      <c r="ILT2" s="546"/>
      <c r="ILU2" s="539"/>
      <c r="ILV2" s="545"/>
      <c r="ILW2" s="545"/>
      <c r="ILX2" s="546"/>
      <c r="ILY2" s="539"/>
      <c r="ILZ2" s="545"/>
      <c r="IMA2" s="545"/>
      <c r="IMB2" s="546"/>
      <c r="IMC2" s="539"/>
      <c r="IMD2" s="545"/>
      <c r="IME2" s="545"/>
      <c r="IMF2" s="546"/>
      <c r="IMG2" s="539"/>
      <c r="IMH2" s="545"/>
      <c r="IMI2" s="545"/>
      <c r="IMJ2" s="546"/>
      <c r="IMK2" s="539"/>
      <c r="IML2" s="545"/>
      <c r="IMM2" s="545"/>
      <c r="IMN2" s="546"/>
      <c r="IMO2" s="539"/>
      <c r="IMP2" s="545"/>
      <c r="IMQ2" s="545"/>
      <c r="IMR2" s="546"/>
      <c r="IMS2" s="539"/>
      <c r="IMT2" s="545"/>
      <c r="IMU2" s="545"/>
      <c r="IMV2" s="546"/>
      <c r="IMW2" s="539"/>
      <c r="IMX2" s="545"/>
      <c r="IMY2" s="545"/>
      <c r="IMZ2" s="546"/>
      <c r="INA2" s="539"/>
      <c r="INB2" s="545"/>
      <c r="INC2" s="545"/>
      <c r="IND2" s="546"/>
      <c r="INE2" s="539"/>
      <c r="INF2" s="545"/>
      <c r="ING2" s="545"/>
      <c r="INH2" s="546"/>
      <c r="INI2" s="539"/>
      <c r="INJ2" s="545"/>
      <c r="INK2" s="545"/>
      <c r="INL2" s="546"/>
      <c r="INM2" s="539"/>
      <c r="INN2" s="545"/>
      <c r="INO2" s="545"/>
      <c r="INP2" s="546"/>
      <c r="INQ2" s="539"/>
      <c r="INR2" s="545"/>
      <c r="INS2" s="545"/>
      <c r="INT2" s="546"/>
      <c r="INU2" s="539"/>
      <c r="INV2" s="545"/>
      <c r="INW2" s="545"/>
      <c r="INX2" s="546"/>
      <c r="INY2" s="539"/>
      <c r="INZ2" s="545"/>
      <c r="IOA2" s="545"/>
      <c r="IOB2" s="546"/>
      <c r="IOC2" s="539"/>
      <c r="IOD2" s="545"/>
      <c r="IOE2" s="545"/>
      <c r="IOF2" s="546"/>
      <c r="IOG2" s="539"/>
      <c r="IOH2" s="545"/>
      <c r="IOI2" s="545"/>
      <c r="IOJ2" s="546"/>
      <c r="IOK2" s="539"/>
      <c r="IOL2" s="545"/>
      <c r="IOM2" s="545"/>
      <c r="ION2" s="546"/>
      <c r="IOO2" s="539"/>
      <c r="IOP2" s="545"/>
      <c r="IOQ2" s="545"/>
      <c r="IOR2" s="546"/>
      <c r="IOS2" s="539"/>
      <c r="IOT2" s="545"/>
      <c r="IOU2" s="545"/>
      <c r="IOV2" s="546"/>
      <c r="IOW2" s="539"/>
      <c r="IOX2" s="545"/>
      <c r="IOY2" s="545"/>
      <c r="IOZ2" s="546"/>
      <c r="IPA2" s="539"/>
      <c r="IPB2" s="545"/>
      <c r="IPC2" s="545"/>
      <c r="IPD2" s="546"/>
      <c r="IPE2" s="539"/>
      <c r="IPF2" s="545"/>
      <c r="IPG2" s="545"/>
      <c r="IPH2" s="546"/>
      <c r="IPI2" s="539"/>
      <c r="IPJ2" s="545"/>
      <c r="IPK2" s="545"/>
      <c r="IPL2" s="546"/>
      <c r="IPM2" s="539"/>
      <c r="IPN2" s="545"/>
      <c r="IPO2" s="545"/>
      <c r="IPP2" s="546"/>
      <c r="IPQ2" s="539"/>
      <c r="IPR2" s="545"/>
      <c r="IPS2" s="545"/>
      <c r="IPT2" s="546"/>
      <c r="IPU2" s="539"/>
      <c r="IPV2" s="545"/>
      <c r="IPW2" s="545"/>
      <c r="IPX2" s="546"/>
      <c r="IPY2" s="539"/>
      <c r="IPZ2" s="545"/>
      <c r="IQA2" s="545"/>
      <c r="IQB2" s="546"/>
      <c r="IQC2" s="539"/>
      <c r="IQD2" s="545"/>
      <c r="IQE2" s="545"/>
      <c r="IQF2" s="546"/>
      <c r="IQG2" s="539"/>
      <c r="IQH2" s="545"/>
      <c r="IQI2" s="545"/>
      <c r="IQJ2" s="546"/>
      <c r="IQK2" s="539"/>
      <c r="IQL2" s="545"/>
      <c r="IQM2" s="545"/>
      <c r="IQN2" s="546"/>
      <c r="IQO2" s="539"/>
      <c r="IQP2" s="545"/>
      <c r="IQQ2" s="545"/>
      <c r="IQR2" s="546"/>
      <c r="IQS2" s="539"/>
      <c r="IQT2" s="545"/>
      <c r="IQU2" s="545"/>
      <c r="IQV2" s="546"/>
      <c r="IQW2" s="539"/>
      <c r="IQX2" s="545"/>
      <c r="IQY2" s="545"/>
      <c r="IQZ2" s="546"/>
      <c r="IRA2" s="539"/>
      <c r="IRB2" s="545"/>
      <c r="IRC2" s="545"/>
      <c r="IRD2" s="546"/>
      <c r="IRE2" s="539"/>
      <c r="IRF2" s="545"/>
      <c r="IRG2" s="545"/>
      <c r="IRH2" s="546"/>
      <c r="IRI2" s="539"/>
      <c r="IRJ2" s="545"/>
      <c r="IRK2" s="545"/>
      <c r="IRL2" s="546"/>
      <c r="IRM2" s="539"/>
      <c r="IRN2" s="545"/>
      <c r="IRO2" s="545"/>
      <c r="IRP2" s="546"/>
      <c r="IRQ2" s="539"/>
      <c r="IRR2" s="545"/>
      <c r="IRS2" s="545"/>
      <c r="IRT2" s="546"/>
      <c r="IRU2" s="539"/>
      <c r="IRV2" s="545"/>
      <c r="IRW2" s="545"/>
      <c r="IRX2" s="546"/>
      <c r="IRY2" s="539"/>
      <c r="IRZ2" s="545"/>
      <c r="ISA2" s="545"/>
      <c r="ISB2" s="546"/>
      <c r="ISC2" s="539"/>
      <c r="ISD2" s="545"/>
      <c r="ISE2" s="545"/>
      <c r="ISF2" s="546"/>
      <c r="ISG2" s="539"/>
      <c r="ISH2" s="545"/>
      <c r="ISI2" s="545"/>
      <c r="ISJ2" s="546"/>
      <c r="ISK2" s="539"/>
      <c r="ISL2" s="545"/>
      <c r="ISM2" s="545"/>
      <c r="ISN2" s="546"/>
      <c r="ISO2" s="539"/>
      <c r="ISP2" s="545"/>
      <c r="ISQ2" s="545"/>
      <c r="ISR2" s="546"/>
      <c r="ISS2" s="539"/>
      <c r="IST2" s="545"/>
      <c r="ISU2" s="545"/>
      <c r="ISV2" s="546"/>
      <c r="ISW2" s="539"/>
      <c r="ISX2" s="545"/>
      <c r="ISY2" s="545"/>
      <c r="ISZ2" s="546"/>
      <c r="ITA2" s="539"/>
      <c r="ITB2" s="545"/>
      <c r="ITC2" s="545"/>
      <c r="ITD2" s="546"/>
      <c r="ITE2" s="539"/>
      <c r="ITF2" s="545"/>
      <c r="ITG2" s="545"/>
      <c r="ITH2" s="546"/>
      <c r="ITI2" s="539"/>
      <c r="ITJ2" s="545"/>
      <c r="ITK2" s="545"/>
      <c r="ITL2" s="546"/>
      <c r="ITM2" s="539"/>
      <c r="ITN2" s="545"/>
      <c r="ITO2" s="545"/>
      <c r="ITP2" s="546"/>
      <c r="ITQ2" s="539"/>
      <c r="ITR2" s="545"/>
      <c r="ITS2" s="545"/>
      <c r="ITT2" s="546"/>
      <c r="ITU2" s="539"/>
      <c r="ITV2" s="545"/>
      <c r="ITW2" s="545"/>
      <c r="ITX2" s="546"/>
      <c r="ITY2" s="539"/>
      <c r="ITZ2" s="545"/>
      <c r="IUA2" s="545"/>
      <c r="IUB2" s="546"/>
      <c r="IUC2" s="539"/>
      <c r="IUD2" s="545"/>
      <c r="IUE2" s="545"/>
      <c r="IUF2" s="546"/>
      <c r="IUG2" s="539"/>
      <c r="IUH2" s="545"/>
      <c r="IUI2" s="545"/>
      <c r="IUJ2" s="546"/>
      <c r="IUK2" s="539"/>
      <c r="IUL2" s="545"/>
      <c r="IUM2" s="545"/>
      <c r="IUN2" s="546"/>
      <c r="IUO2" s="539"/>
      <c r="IUP2" s="545"/>
      <c r="IUQ2" s="545"/>
      <c r="IUR2" s="546"/>
      <c r="IUS2" s="539"/>
      <c r="IUT2" s="545"/>
      <c r="IUU2" s="545"/>
      <c r="IUV2" s="546"/>
      <c r="IUW2" s="539"/>
      <c r="IUX2" s="545"/>
      <c r="IUY2" s="545"/>
      <c r="IUZ2" s="546"/>
      <c r="IVA2" s="539"/>
      <c r="IVB2" s="545"/>
      <c r="IVC2" s="545"/>
      <c r="IVD2" s="546"/>
      <c r="IVE2" s="539"/>
      <c r="IVF2" s="545"/>
      <c r="IVG2" s="545"/>
      <c r="IVH2" s="546"/>
      <c r="IVI2" s="539"/>
      <c r="IVJ2" s="545"/>
      <c r="IVK2" s="545"/>
      <c r="IVL2" s="546"/>
      <c r="IVM2" s="539"/>
      <c r="IVN2" s="545"/>
      <c r="IVO2" s="545"/>
      <c r="IVP2" s="546"/>
      <c r="IVQ2" s="539"/>
      <c r="IVR2" s="545"/>
      <c r="IVS2" s="545"/>
      <c r="IVT2" s="546"/>
      <c r="IVU2" s="539"/>
      <c r="IVV2" s="545"/>
      <c r="IVW2" s="545"/>
      <c r="IVX2" s="546"/>
      <c r="IVY2" s="539"/>
      <c r="IVZ2" s="545"/>
      <c r="IWA2" s="545"/>
      <c r="IWB2" s="546"/>
      <c r="IWC2" s="539"/>
      <c r="IWD2" s="545"/>
      <c r="IWE2" s="545"/>
      <c r="IWF2" s="546"/>
      <c r="IWG2" s="539"/>
      <c r="IWH2" s="545"/>
      <c r="IWI2" s="545"/>
      <c r="IWJ2" s="546"/>
      <c r="IWK2" s="539"/>
      <c r="IWL2" s="545"/>
      <c r="IWM2" s="545"/>
      <c r="IWN2" s="546"/>
      <c r="IWO2" s="539"/>
      <c r="IWP2" s="545"/>
      <c r="IWQ2" s="545"/>
      <c r="IWR2" s="546"/>
      <c r="IWS2" s="539"/>
      <c r="IWT2" s="545"/>
      <c r="IWU2" s="545"/>
      <c r="IWV2" s="546"/>
      <c r="IWW2" s="539"/>
      <c r="IWX2" s="545"/>
      <c r="IWY2" s="545"/>
      <c r="IWZ2" s="546"/>
      <c r="IXA2" s="539"/>
      <c r="IXB2" s="545"/>
      <c r="IXC2" s="545"/>
      <c r="IXD2" s="546"/>
      <c r="IXE2" s="539"/>
      <c r="IXF2" s="545"/>
      <c r="IXG2" s="545"/>
      <c r="IXH2" s="546"/>
      <c r="IXI2" s="539"/>
      <c r="IXJ2" s="545"/>
      <c r="IXK2" s="545"/>
      <c r="IXL2" s="546"/>
      <c r="IXM2" s="539"/>
      <c r="IXN2" s="545"/>
      <c r="IXO2" s="545"/>
      <c r="IXP2" s="546"/>
      <c r="IXQ2" s="539"/>
      <c r="IXR2" s="545"/>
      <c r="IXS2" s="545"/>
      <c r="IXT2" s="546"/>
      <c r="IXU2" s="539"/>
      <c r="IXV2" s="545"/>
      <c r="IXW2" s="545"/>
      <c r="IXX2" s="546"/>
      <c r="IXY2" s="539"/>
      <c r="IXZ2" s="545"/>
      <c r="IYA2" s="545"/>
      <c r="IYB2" s="546"/>
      <c r="IYC2" s="539"/>
      <c r="IYD2" s="545"/>
      <c r="IYE2" s="545"/>
      <c r="IYF2" s="546"/>
      <c r="IYG2" s="539"/>
      <c r="IYH2" s="545"/>
      <c r="IYI2" s="545"/>
      <c r="IYJ2" s="546"/>
      <c r="IYK2" s="539"/>
      <c r="IYL2" s="545"/>
      <c r="IYM2" s="545"/>
      <c r="IYN2" s="546"/>
      <c r="IYO2" s="539"/>
      <c r="IYP2" s="545"/>
      <c r="IYQ2" s="545"/>
      <c r="IYR2" s="546"/>
      <c r="IYS2" s="539"/>
      <c r="IYT2" s="545"/>
      <c r="IYU2" s="545"/>
      <c r="IYV2" s="546"/>
      <c r="IYW2" s="539"/>
      <c r="IYX2" s="545"/>
      <c r="IYY2" s="545"/>
      <c r="IYZ2" s="546"/>
      <c r="IZA2" s="539"/>
      <c r="IZB2" s="545"/>
      <c r="IZC2" s="545"/>
      <c r="IZD2" s="546"/>
      <c r="IZE2" s="539"/>
      <c r="IZF2" s="545"/>
      <c r="IZG2" s="545"/>
      <c r="IZH2" s="546"/>
      <c r="IZI2" s="539"/>
      <c r="IZJ2" s="545"/>
      <c r="IZK2" s="545"/>
      <c r="IZL2" s="546"/>
      <c r="IZM2" s="539"/>
      <c r="IZN2" s="545"/>
      <c r="IZO2" s="545"/>
      <c r="IZP2" s="546"/>
      <c r="IZQ2" s="539"/>
      <c r="IZR2" s="545"/>
      <c r="IZS2" s="545"/>
      <c r="IZT2" s="546"/>
      <c r="IZU2" s="539"/>
      <c r="IZV2" s="545"/>
      <c r="IZW2" s="545"/>
      <c r="IZX2" s="546"/>
      <c r="IZY2" s="539"/>
      <c r="IZZ2" s="545"/>
      <c r="JAA2" s="545"/>
      <c r="JAB2" s="546"/>
      <c r="JAC2" s="539"/>
      <c r="JAD2" s="545"/>
      <c r="JAE2" s="545"/>
      <c r="JAF2" s="546"/>
      <c r="JAG2" s="539"/>
      <c r="JAH2" s="545"/>
      <c r="JAI2" s="545"/>
      <c r="JAJ2" s="546"/>
      <c r="JAK2" s="539"/>
      <c r="JAL2" s="545"/>
      <c r="JAM2" s="545"/>
      <c r="JAN2" s="546"/>
      <c r="JAO2" s="539"/>
      <c r="JAP2" s="545"/>
      <c r="JAQ2" s="545"/>
      <c r="JAR2" s="546"/>
      <c r="JAS2" s="539"/>
      <c r="JAT2" s="545"/>
      <c r="JAU2" s="545"/>
      <c r="JAV2" s="546"/>
      <c r="JAW2" s="539"/>
      <c r="JAX2" s="545"/>
      <c r="JAY2" s="545"/>
      <c r="JAZ2" s="546"/>
      <c r="JBA2" s="539"/>
      <c r="JBB2" s="545"/>
      <c r="JBC2" s="545"/>
      <c r="JBD2" s="546"/>
      <c r="JBE2" s="539"/>
      <c r="JBF2" s="545"/>
      <c r="JBG2" s="545"/>
      <c r="JBH2" s="546"/>
      <c r="JBI2" s="539"/>
      <c r="JBJ2" s="545"/>
      <c r="JBK2" s="545"/>
      <c r="JBL2" s="546"/>
      <c r="JBM2" s="539"/>
      <c r="JBN2" s="545"/>
      <c r="JBO2" s="545"/>
      <c r="JBP2" s="546"/>
      <c r="JBQ2" s="539"/>
      <c r="JBR2" s="545"/>
      <c r="JBS2" s="545"/>
      <c r="JBT2" s="546"/>
      <c r="JBU2" s="539"/>
      <c r="JBV2" s="545"/>
      <c r="JBW2" s="545"/>
      <c r="JBX2" s="546"/>
      <c r="JBY2" s="539"/>
      <c r="JBZ2" s="545"/>
      <c r="JCA2" s="545"/>
      <c r="JCB2" s="546"/>
      <c r="JCC2" s="539"/>
      <c r="JCD2" s="545"/>
      <c r="JCE2" s="545"/>
      <c r="JCF2" s="546"/>
      <c r="JCG2" s="539"/>
      <c r="JCH2" s="545"/>
      <c r="JCI2" s="545"/>
      <c r="JCJ2" s="546"/>
      <c r="JCK2" s="539"/>
      <c r="JCL2" s="545"/>
      <c r="JCM2" s="545"/>
      <c r="JCN2" s="546"/>
      <c r="JCO2" s="539"/>
      <c r="JCP2" s="545"/>
      <c r="JCQ2" s="545"/>
      <c r="JCR2" s="546"/>
      <c r="JCS2" s="539"/>
      <c r="JCT2" s="545"/>
      <c r="JCU2" s="545"/>
      <c r="JCV2" s="546"/>
      <c r="JCW2" s="539"/>
      <c r="JCX2" s="545"/>
      <c r="JCY2" s="545"/>
      <c r="JCZ2" s="546"/>
      <c r="JDA2" s="539"/>
      <c r="JDB2" s="545"/>
      <c r="JDC2" s="545"/>
      <c r="JDD2" s="546"/>
      <c r="JDE2" s="539"/>
      <c r="JDF2" s="545"/>
      <c r="JDG2" s="545"/>
      <c r="JDH2" s="546"/>
      <c r="JDI2" s="539"/>
      <c r="JDJ2" s="545"/>
      <c r="JDK2" s="545"/>
      <c r="JDL2" s="546"/>
      <c r="JDM2" s="539"/>
      <c r="JDN2" s="545"/>
      <c r="JDO2" s="545"/>
      <c r="JDP2" s="546"/>
      <c r="JDQ2" s="539"/>
      <c r="JDR2" s="545"/>
      <c r="JDS2" s="545"/>
      <c r="JDT2" s="546"/>
      <c r="JDU2" s="539"/>
      <c r="JDV2" s="545"/>
      <c r="JDW2" s="545"/>
      <c r="JDX2" s="546"/>
      <c r="JDY2" s="539"/>
      <c r="JDZ2" s="545"/>
      <c r="JEA2" s="545"/>
      <c r="JEB2" s="546"/>
      <c r="JEC2" s="539"/>
      <c r="JED2" s="545"/>
      <c r="JEE2" s="545"/>
      <c r="JEF2" s="546"/>
      <c r="JEG2" s="539"/>
      <c r="JEH2" s="545"/>
      <c r="JEI2" s="545"/>
      <c r="JEJ2" s="546"/>
      <c r="JEK2" s="539"/>
      <c r="JEL2" s="545"/>
      <c r="JEM2" s="545"/>
      <c r="JEN2" s="546"/>
      <c r="JEO2" s="539"/>
      <c r="JEP2" s="545"/>
      <c r="JEQ2" s="545"/>
      <c r="JER2" s="546"/>
      <c r="JES2" s="539"/>
      <c r="JET2" s="545"/>
      <c r="JEU2" s="545"/>
      <c r="JEV2" s="546"/>
      <c r="JEW2" s="539"/>
      <c r="JEX2" s="545"/>
      <c r="JEY2" s="545"/>
      <c r="JEZ2" s="546"/>
      <c r="JFA2" s="539"/>
      <c r="JFB2" s="545"/>
      <c r="JFC2" s="545"/>
      <c r="JFD2" s="546"/>
      <c r="JFE2" s="539"/>
      <c r="JFF2" s="545"/>
      <c r="JFG2" s="545"/>
      <c r="JFH2" s="546"/>
      <c r="JFI2" s="539"/>
      <c r="JFJ2" s="545"/>
      <c r="JFK2" s="545"/>
      <c r="JFL2" s="546"/>
      <c r="JFM2" s="539"/>
      <c r="JFN2" s="545"/>
      <c r="JFO2" s="545"/>
      <c r="JFP2" s="546"/>
      <c r="JFQ2" s="539"/>
      <c r="JFR2" s="545"/>
      <c r="JFS2" s="545"/>
      <c r="JFT2" s="546"/>
      <c r="JFU2" s="539"/>
      <c r="JFV2" s="545"/>
      <c r="JFW2" s="545"/>
      <c r="JFX2" s="546"/>
      <c r="JFY2" s="539"/>
      <c r="JFZ2" s="545"/>
      <c r="JGA2" s="545"/>
      <c r="JGB2" s="546"/>
      <c r="JGC2" s="539"/>
      <c r="JGD2" s="545"/>
      <c r="JGE2" s="545"/>
      <c r="JGF2" s="546"/>
      <c r="JGG2" s="539"/>
      <c r="JGH2" s="545"/>
      <c r="JGI2" s="545"/>
      <c r="JGJ2" s="546"/>
      <c r="JGK2" s="539"/>
      <c r="JGL2" s="545"/>
      <c r="JGM2" s="545"/>
      <c r="JGN2" s="546"/>
      <c r="JGO2" s="539"/>
      <c r="JGP2" s="545"/>
      <c r="JGQ2" s="545"/>
      <c r="JGR2" s="546"/>
      <c r="JGS2" s="539"/>
      <c r="JGT2" s="545"/>
      <c r="JGU2" s="545"/>
      <c r="JGV2" s="546"/>
      <c r="JGW2" s="539"/>
      <c r="JGX2" s="545"/>
      <c r="JGY2" s="545"/>
      <c r="JGZ2" s="546"/>
      <c r="JHA2" s="539"/>
      <c r="JHB2" s="545"/>
      <c r="JHC2" s="545"/>
      <c r="JHD2" s="546"/>
      <c r="JHE2" s="539"/>
      <c r="JHF2" s="545"/>
      <c r="JHG2" s="545"/>
      <c r="JHH2" s="546"/>
      <c r="JHI2" s="539"/>
      <c r="JHJ2" s="545"/>
      <c r="JHK2" s="545"/>
      <c r="JHL2" s="546"/>
      <c r="JHM2" s="539"/>
      <c r="JHN2" s="545"/>
      <c r="JHO2" s="545"/>
      <c r="JHP2" s="546"/>
      <c r="JHQ2" s="539"/>
      <c r="JHR2" s="545"/>
      <c r="JHS2" s="545"/>
      <c r="JHT2" s="546"/>
      <c r="JHU2" s="539"/>
      <c r="JHV2" s="545"/>
      <c r="JHW2" s="545"/>
      <c r="JHX2" s="546"/>
      <c r="JHY2" s="539"/>
      <c r="JHZ2" s="545"/>
      <c r="JIA2" s="545"/>
      <c r="JIB2" s="546"/>
      <c r="JIC2" s="539"/>
      <c r="JID2" s="545"/>
      <c r="JIE2" s="545"/>
      <c r="JIF2" s="546"/>
      <c r="JIG2" s="539"/>
      <c r="JIH2" s="545"/>
      <c r="JII2" s="545"/>
      <c r="JIJ2" s="546"/>
      <c r="JIK2" s="539"/>
      <c r="JIL2" s="545"/>
      <c r="JIM2" s="545"/>
      <c r="JIN2" s="546"/>
      <c r="JIO2" s="539"/>
      <c r="JIP2" s="545"/>
      <c r="JIQ2" s="545"/>
      <c r="JIR2" s="546"/>
      <c r="JIS2" s="539"/>
      <c r="JIT2" s="545"/>
      <c r="JIU2" s="545"/>
      <c r="JIV2" s="546"/>
      <c r="JIW2" s="539"/>
      <c r="JIX2" s="545"/>
      <c r="JIY2" s="545"/>
      <c r="JIZ2" s="546"/>
      <c r="JJA2" s="539"/>
      <c r="JJB2" s="545"/>
      <c r="JJC2" s="545"/>
      <c r="JJD2" s="546"/>
      <c r="JJE2" s="539"/>
      <c r="JJF2" s="545"/>
      <c r="JJG2" s="545"/>
      <c r="JJH2" s="546"/>
      <c r="JJI2" s="539"/>
      <c r="JJJ2" s="545"/>
      <c r="JJK2" s="545"/>
      <c r="JJL2" s="546"/>
      <c r="JJM2" s="539"/>
      <c r="JJN2" s="545"/>
      <c r="JJO2" s="545"/>
      <c r="JJP2" s="546"/>
      <c r="JJQ2" s="539"/>
      <c r="JJR2" s="545"/>
      <c r="JJS2" s="545"/>
      <c r="JJT2" s="546"/>
      <c r="JJU2" s="539"/>
      <c r="JJV2" s="545"/>
      <c r="JJW2" s="545"/>
      <c r="JJX2" s="546"/>
      <c r="JJY2" s="539"/>
      <c r="JJZ2" s="545"/>
      <c r="JKA2" s="545"/>
      <c r="JKB2" s="546"/>
      <c r="JKC2" s="539"/>
      <c r="JKD2" s="545"/>
      <c r="JKE2" s="545"/>
      <c r="JKF2" s="546"/>
      <c r="JKG2" s="539"/>
      <c r="JKH2" s="545"/>
      <c r="JKI2" s="545"/>
      <c r="JKJ2" s="546"/>
      <c r="JKK2" s="539"/>
      <c r="JKL2" s="545"/>
      <c r="JKM2" s="545"/>
      <c r="JKN2" s="546"/>
      <c r="JKO2" s="539"/>
      <c r="JKP2" s="545"/>
      <c r="JKQ2" s="545"/>
      <c r="JKR2" s="546"/>
      <c r="JKS2" s="539"/>
      <c r="JKT2" s="545"/>
      <c r="JKU2" s="545"/>
      <c r="JKV2" s="546"/>
      <c r="JKW2" s="539"/>
      <c r="JKX2" s="545"/>
      <c r="JKY2" s="545"/>
      <c r="JKZ2" s="546"/>
      <c r="JLA2" s="539"/>
      <c r="JLB2" s="545"/>
      <c r="JLC2" s="545"/>
      <c r="JLD2" s="546"/>
      <c r="JLE2" s="539"/>
      <c r="JLF2" s="545"/>
      <c r="JLG2" s="545"/>
      <c r="JLH2" s="546"/>
      <c r="JLI2" s="539"/>
      <c r="JLJ2" s="545"/>
      <c r="JLK2" s="545"/>
      <c r="JLL2" s="546"/>
      <c r="JLM2" s="539"/>
      <c r="JLN2" s="545"/>
      <c r="JLO2" s="545"/>
      <c r="JLP2" s="546"/>
      <c r="JLQ2" s="539"/>
      <c r="JLR2" s="545"/>
      <c r="JLS2" s="545"/>
      <c r="JLT2" s="546"/>
      <c r="JLU2" s="539"/>
      <c r="JLV2" s="545"/>
      <c r="JLW2" s="545"/>
      <c r="JLX2" s="546"/>
      <c r="JLY2" s="539"/>
      <c r="JLZ2" s="545"/>
      <c r="JMA2" s="545"/>
      <c r="JMB2" s="546"/>
      <c r="JMC2" s="539"/>
      <c r="JMD2" s="545"/>
      <c r="JME2" s="545"/>
      <c r="JMF2" s="546"/>
      <c r="JMG2" s="539"/>
      <c r="JMH2" s="545"/>
      <c r="JMI2" s="545"/>
      <c r="JMJ2" s="546"/>
      <c r="JMK2" s="539"/>
      <c r="JML2" s="545"/>
      <c r="JMM2" s="545"/>
      <c r="JMN2" s="546"/>
      <c r="JMO2" s="539"/>
      <c r="JMP2" s="545"/>
      <c r="JMQ2" s="545"/>
      <c r="JMR2" s="546"/>
      <c r="JMS2" s="539"/>
      <c r="JMT2" s="545"/>
      <c r="JMU2" s="545"/>
      <c r="JMV2" s="546"/>
      <c r="JMW2" s="539"/>
      <c r="JMX2" s="545"/>
      <c r="JMY2" s="545"/>
      <c r="JMZ2" s="546"/>
      <c r="JNA2" s="539"/>
      <c r="JNB2" s="545"/>
      <c r="JNC2" s="545"/>
      <c r="JND2" s="546"/>
      <c r="JNE2" s="539"/>
      <c r="JNF2" s="545"/>
      <c r="JNG2" s="545"/>
      <c r="JNH2" s="546"/>
      <c r="JNI2" s="539"/>
      <c r="JNJ2" s="545"/>
      <c r="JNK2" s="545"/>
      <c r="JNL2" s="546"/>
      <c r="JNM2" s="539"/>
      <c r="JNN2" s="545"/>
      <c r="JNO2" s="545"/>
      <c r="JNP2" s="546"/>
      <c r="JNQ2" s="539"/>
      <c r="JNR2" s="545"/>
      <c r="JNS2" s="545"/>
      <c r="JNT2" s="546"/>
      <c r="JNU2" s="539"/>
      <c r="JNV2" s="545"/>
      <c r="JNW2" s="545"/>
      <c r="JNX2" s="546"/>
      <c r="JNY2" s="539"/>
      <c r="JNZ2" s="545"/>
      <c r="JOA2" s="545"/>
      <c r="JOB2" s="546"/>
      <c r="JOC2" s="539"/>
      <c r="JOD2" s="545"/>
      <c r="JOE2" s="545"/>
      <c r="JOF2" s="546"/>
      <c r="JOG2" s="539"/>
      <c r="JOH2" s="545"/>
      <c r="JOI2" s="545"/>
      <c r="JOJ2" s="546"/>
      <c r="JOK2" s="539"/>
      <c r="JOL2" s="545"/>
      <c r="JOM2" s="545"/>
      <c r="JON2" s="546"/>
      <c r="JOO2" s="539"/>
      <c r="JOP2" s="545"/>
      <c r="JOQ2" s="545"/>
      <c r="JOR2" s="546"/>
      <c r="JOS2" s="539"/>
      <c r="JOT2" s="545"/>
      <c r="JOU2" s="545"/>
      <c r="JOV2" s="546"/>
      <c r="JOW2" s="539"/>
      <c r="JOX2" s="545"/>
      <c r="JOY2" s="545"/>
      <c r="JOZ2" s="546"/>
      <c r="JPA2" s="539"/>
      <c r="JPB2" s="545"/>
      <c r="JPC2" s="545"/>
      <c r="JPD2" s="546"/>
      <c r="JPE2" s="539"/>
      <c r="JPF2" s="545"/>
      <c r="JPG2" s="545"/>
      <c r="JPH2" s="546"/>
      <c r="JPI2" s="539"/>
      <c r="JPJ2" s="545"/>
      <c r="JPK2" s="545"/>
      <c r="JPL2" s="546"/>
      <c r="JPM2" s="539"/>
      <c r="JPN2" s="545"/>
      <c r="JPO2" s="545"/>
      <c r="JPP2" s="546"/>
      <c r="JPQ2" s="539"/>
      <c r="JPR2" s="545"/>
      <c r="JPS2" s="545"/>
      <c r="JPT2" s="546"/>
      <c r="JPU2" s="539"/>
      <c r="JPV2" s="545"/>
      <c r="JPW2" s="545"/>
      <c r="JPX2" s="546"/>
      <c r="JPY2" s="539"/>
      <c r="JPZ2" s="545"/>
      <c r="JQA2" s="545"/>
      <c r="JQB2" s="546"/>
      <c r="JQC2" s="539"/>
      <c r="JQD2" s="545"/>
      <c r="JQE2" s="545"/>
      <c r="JQF2" s="546"/>
      <c r="JQG2" s="539"/>
      <c r="JQH2" s="545"/>
      <c r="JQI2" s="545"/>
      <c r="JQJ2" s="546"/>
      <c r="JQK2" s="539"/>
      <c r="JQL2" s="545"/>
      <c r="JQM2" s="545"/>
      <c r="JQN2" s="546"/>
      <c r="JQO2" s="539"/>
      <c r="JQP2" s="545"/>
      <c r="JQQ2" s="545"/>
      <c r="JQR2" s="546"/>
      <c r="JQS2" s="539"/>
      <c r="JQT2" s="545"/>
      <c r="JQU2" s="545"/>
      <c r="JQV2" s="546"/>
      <c r="JQW2" s="539"/>
      <c r="JQX2" s="545"/>
      <c r="JQY2" s="545"/>
      <c r="JQZ2" s="546"/>
      <c r="JRA2" s="539"/>
      <c r="JRB2" s="545"/>
      <c r="JRC2" s="545"/>
      <c r="JRD2" s="546"/>
      <c r="JRE2" s="539"/>
      <c r="JRF2" s="545"/>
      <c r="JRG2" s="545"/>
      <c r="JRH2" s="546"/>
      <c r="JRI2" s="539"/>
      <c r="JRJ2" s="545"/>
      <c r="JRK2" s="545"/>
      <c r="JRL2" s="546"/>
      <c r="JRM2" s="539"/>
      <c r="JRN2" s="545"/>
      <c r="JRO2" s="545"/>
      <c r="JRP2" s="546"/>
      <c r="JRQ2" s="539"/>
      <c r="JRR2" s="545"/>
      <c r="JRS2" s="545"/>
      <c r="JRT2" s="546"/>
      <c r="JRU2" s="539"/>
      <c r="JRV2" s="545"/>
      <c r="JRW2" s="545"/>
      <c r="JRX2" s="546"/>
      <c r="JRY2" s="539"/>
      <c r="JRZ2" s="545"/>
      <c r="JSA2" s="545"/>
      <c r="JSB2" s="546"/>
      <c r="JSC2" s="539"/>
      <c r="JSD2" s="545"/>
      <c r="JSE2" s="545"/>
      <c r="JSF2" s="546"/>
      <c r="JSG2" s="539"/>
      <c r="JSH2" s="545"/>
      <c r="JSI2" s="545"/>
      <c r="JSJ2" s="546"/>
      <c r="JSK2" s="539"/>
      <c r="JSL2" s="545"/>
      <c r="JSM2" s="545"/>
      <c r="JSN2" s="546"/>
      <c r="JSO2" s="539"/>
      <c r="JSP2" s="545"/>
      <c r="JSQ2" s="545"/>
      <c r="JSR2" s="546"/>
      <c r="JSS2" s="539"/>
      <c r="JST2" s="545"/>
      <c r="JSU2" s="545"/>
      <c r="JSV2" s="546"/>
      <c r="JSW2" s="539"/>
      <c r="JSX2" s="545"/>
      <c r="JSY2" s="545"/>
      <c r="JSZ2" s="546"/>
      <c r="JTA2" s="539"/>
      <c r="JTB2" s="545"/>
      <c r="JTC2" s="545"/>
      <c r="JTD2" s="546"/>
      <c r="JTE2" s="539"/>
      <c r="JTF2" s="545"/>
      <c r="JTG2" s="545"/>
      <c r="JTH2" s="546"/>
      <c r="JTI2" s="539"/>
      <c r="JTJ2" s="545"/>
      <c r="JTK2" s="545"/>
      <c r="JTL2" s="546"/>
      <c r="JTM2" s="539"/>
      <c r="JTN2" s="545"/>
      <c r="JTO2" s="545"/>
      <c r="JTP2" s="546"/>
      <c r="JTQ2" s="539"/>
      <c r="JTR2" s="545"/>
      <c r="JTS2" s="545"/>
      <c r="JTT2" s="546"/>
      <c r="JTU2" s="539"/>
      <c r="JTV2" s="545"/>
      <c r="JTW2" s="545"/>
      <c r="JTX2" s="546"/>
      <c r="JTY2" s="539"/>
      <c r="JTZ2" s="545"/>
      <c r="JUA2" s="545"/>
      <c r="JUB2" s="546"/>
      <c r="JUC2" s="539"/>
      <c r="JUD2" s="545"/>
      <c r="JUE2" s="545"/>
      <c r="JUF2" s="546"/>
      <c r="JUG2" s="539"/>
      <c r="JUH2" s="545"/>
      <c r="JUI2" s="545"/>
      <c r="JUJ2" s="546"/>
      <c r="JUK2" s="539"/>
      <c r="JUL2" s="545"/>
      <c r="JUM2" s="545"/>
      <c r="JUN2" s="546"/>
      <c r="JUO2" s="539"/>
      <c r="JUP2" s="545"/>
      <c r="JUQ2" s="545"/>
      <c r="JUR2" s="546"/>
      <c r="JUS2" s="539"/>
      <c r="JUT2" s="545"/>
      <c r="JUU2" s="545"/>
      <c r="JUV2" s="546"/>
      <c r="JUW2" s="539"/>
      <c r="JUX2" s="545"/>
      <c r="JUY2" s="545"/>
      <c r="JUZ2" s="546"/>
      <c r="JVA2" s="539"/>
      <c r="JVB2" s="545"/>
      <c r="JVC2" s="545"/>
      <c r="JVD2" s="546"/>
      <c r="JVE2" s="539"/>
      <c r="JVF2" s="545"/>
      <c r="JVG2" s="545"/>
      <c r="JVH2" s="546"/>
      <c r="JVI2" s="539"/>
      <c r="JVJ2" s="545"/>
      <c r="JVK2" s="545"/>
      <c r="JVL2" s="546"/>
      <c r="JVM2" s="539"/>
      <c r="JVN2" s="545"/>
      <c r="JVO2" s="545"/>
      <c r="JVP2" s="546"/>
      <c r="JVQ2" s="539"/>
      <c r="JVR2" s="545"/>
      <c r="JVS2" s="545"/>
      <c r="JVT2" s="546"/>
      <c r="JVU2" s="539"/>
      <c r="JVV2" s="545"/>
      <c r="JVW2" s="545"/>
      <c r="JVX2" s="546"/>
      <c r="JVY2" s="539"/>
      <c r="JVZ2" s="545"/>
      <c r="JWA2" s="545"/>
      <c r="JWB2" s="546"/>
      <c r="JWC2" s="539"/>
      <c r="JWD2" s="545"/>
      <c r="JWE2" s="545"/>
      <c r="JWF2" s="546"/>
      <c r="JWG2" s="539"/>
      <c r="JWH2" s="545"/>
      <c r="JWI2" s="545"/>
      <c r="JWJ2" s="546"/>
      <c r="JWK2" s="539"/>
      <c r="JWL2" s="545"/>
      <c r="JWM2" s="545"/>
      <c r="JWN2" s="546"/>
      <c r="JWO2" s="539"/>
      <c r="JWP2" s="545"/>
      <c r="JWQ2" s="545"/>
      <c r="JWR2" s="546"/>
      <c r="JWS2" s="539"/>
      <c r="JWT2" s="545"/>
      <c r="JWU2" s="545"/>
      <c r="JWV2" s="546"/>
      <c r="JWW2" s="539"/>
      <c r="JWX2" s="545"/>
      <c r="JWY2" s="545"/>
      <c r="JWZ2" s="546"/>
      <c r="JXA2" s="539"/>
      <c r="JXB2" s="545"/>
      <c r="JXC2" s="545"/>
      <c r="JXD2" s="546"/>
      <c r="JXE2" s="539"/>
      <c r="JXF2" s="545"/>
      <c r="JXG2" s="545"/>
      <c r="JXH2" s="546"/>
      <c r="JXI2" s="539"/>
      <c r="JXJ2" s="545"/>
      <c r="JXK2" s="545"/>
      <c r="JXL2" s="546"/>
      <c r="JXM2" s="539"/>
      <c r="JXN2" s="545"/>
      <c r="JXO2" s="545"/>
      <c r="JXP2" s="546"/>
      <c r="JXQ2" s="539"/>
      <c r="JXR2" s="545"/>
      <c r="JXS2" s="545"/>
      <c r="JXT2" s="546"/>
      <c r="JXU2" s="539"/>
      <c r="JXV2" s="545"/>
      <c r="JXW2" s="545"/>
      <c r="JXX2" s="546"/>
      <c r="JXY2" s="539"/>
      <c r="JXZ2" s="545"/>
      <c r="JYA2" s="545"/>
      <c r="JYB2" s="546"/>
      <c r="JYC2" s="539"/>
      <c r="JYD2" s="545"/>
      <c r="JYE2" s="545"/>
      <c r="JYF2" s="546"/>
      <c r="JYG2" s="539"/>
      <c r="JYH2" s="545"/>
      <c r="JYI2" s="545"/>
      <c r="JYJ2" s="546"/>
      <c r="JYK2" s="539"/>
      <c r="JYL2" s="545"/>
      <c r="JYM2" s="545"/>
      <c r="JYN2" s="546"/>
      <c r="JYO2" s="539"/>
      <c r="JYP2" s="545"/>
      <c r="JYQ2" s="545"/>
      <c r="JYR2" s="546"/>
      <c r="JYS2" s="539"/>
      <c r="JYT2" s="545"/>
      <c r="JYU2" s="545"/>
      <c r="JYV2" s="546"/>
      <c r="JYW2" s="539"/>
      <c r="JYX2" s="545"/>
      <c r="JYY2" s="545"/>
      <c r="JYZ2" s="546"/>
      <c r="JZA2" s="539"/>
      <c r="JZB2" s="545"/>
      <c r="JZC2" s="545"/>
      <c r="JZD2" s="546"/>
      <c r="JZE2" s="539"/>
      <c r="JZF2" s="545"/>
      <c r="JZG2" s="545"/>
      <c r="JZH2" s="546"/>
      <c r="JZI2" s="539"/>
      <c r="JZJ2" s="545"/>
      <c r="JZK2" s="545"/>
      <c r="JZL2" s="546"/>
      <c r="JZM2" s="539"/>
      <c r="JZN2" s="545"/>
      <c r="JZO2" s="545"/>
      <c r="JZP2" s="546"/>
      <c r="JZQ2" s="539"/>
      <c r="JZR2" s="545"/>
      <c r="JZS2" s="545"/>
      <c r="JZT2" s="546"/>
      <c r="JZU2" s="539"/>
      <c r="JZV2" s="545"/>
      <c r="JZW2" s="545"/>
      <c r="JZX2" s="546"/>
      <c r="JZY2" s="539"/>
      <c r="JZZ2" s="545"/>
      <c r="KAA2" s="545"/>
      <c r="KAB2" s="546"/>
      <c r="KAC2" s="539"/>
      <c r="KAD2" s="545"/>
      <c r="KAE2" s="545"/>
      <c r="KAF2" s="546"/>
      <c r="KAG2" s="539"/>
      <c r="KAH2" s="545"/>
      <c r="KAI2" s="545"/>
      <c r="KAJ2" s="546"/>
      <c r="KAK2" s="539"/>
      <c r="KAL2" s="545"/>
      <c r="KAM2" s="545"/>
      <c r="KAN2" s="546"/>
      <c r="KAO2" s="539"/>
      <c r="KAP2" s="545"/>
      <c r="KAQ2" s="545"/>
      <c r="KAR2" s="546"/>
      <c r="KAS2" s="539"/>
      <c r="KAT2" s="545"/>
      <c r="KAU2" s="545"/>
      <c r="KAV2" s="546"/>
      <c r="KAW2" s="539"/>
      <c r="KAX2" s="545"/>
      <c r="KAY2" s="545"/>
      <c r="KAZ2" s="546"/>
      <c r="KBA2" s="539"/>
      <c r="KBB2" s="545"/>
      <c r="KBC2" s="545"/>
      <c r="KBD2" s="546"/>
      <c r="KBE2" s="539"/>
      <c r="KBF2" s="545"/>
      <c r="KBG2" s="545"/>
      <c r="KBH2" s="546"/>
      <c r="KBI2" s="539"/>
      <c r="KBJ2" s="545"/>
      <c r="KBK2" s="545"/>
      <c r="KBL2" s="546"/>
      <c r="KBM2" s="539"/>
      <c r="KBN2" s="545"/>
      <c r="KBO2" s="545"/>
      <c r="KBP2" s="546"/>
      <c r="KBQ2" s="539"/>
      <c r="KBR2" s="545"/>
      <c r="KBS2" s="545"/>
      <c r="KBT2" s="546"/>
      <c r="KBU2" s="539"/>
      <c r="KBV2" s="545"/>
      <c r="KBW2" s="545"/>
      <c r="KBX2" s="546"/>
      <c r="KBY2" s="539"/>
      <c r="KBZ2" s="545"/>
      <c r="KCA2" s="545"/>
      <c r="KCB2" s="546"/>
      <c r="KCC2" s="539"/>
      <c r="KCD2" s="545"/>
      <c r="KCE2" s="545"/>
      <c r="KCF2" s="546"/>
      <c r="KCG2" s="539"/>
      <c r="KCH2" s="545"/>
      <c r="KCI2" s="545"/>
      <c r="KCJ2" s="546"/>
      <c r="KCK2" s="539"/>
      <c r="KCL2" s="545"/>
      <c r="KCM2" s="545"/>
      <c r="KCN2" s="546"/>
      <c r="KCO2" s="539"/>
      <c r="KCP2" s="545"/>
      <c r="KCQ2" s="545"/>
      <c r="KCR2" s="546"/>
      <c r="KCS2" s="539"/>
      <c r="KCT2" s="545"/>
      <c r="KCU2" s="545"/>
      <c r="KCV2" s="546"/>
      <c r="KCW2" s="539"/>
      <c r="KCX2" s="545"/>
      <c r="KCY2" s="545"/>
      <c r="KCZ2" s="546"/>
      <c r="KDA2" s="539"/>
      <c r="KDB2" s="545"/>
      <c r="KDC2" s="545"/>
      <c r="KDD2" s="546"/>
      <c r="KDE2" s="539"/>
      <c r="KDF2" s="545"/>
      <c r="KDG2" s="545"/>
      <c r="KDH2" s="546"/>
      <c r="KDI2" s="539"/>
      <c r="KDJ2" s="545"/>
      <c r="KDK2" s="545"/>
      <c r="KDL2" s="546"/>
      <c r="KDM2" s="539"/>
      <c r="KDN2" s="545"/>
      <c r="KDO2" s="545"/>
      <c r="KDP2" s="546"/>
      <c r="KDQ2" s="539"/>
      <c r="KDR2" s="545"/>
      <c r="KDS2" s="545"/>
      <c r="KDT2" s="546"/>
      <c r="KDU2" s="539"/>
      <c r="KDV2" s="545"/>
      <c r="KDW2" s="545"/>
      <c r="KDX2" s="546"/>
      <c r="KDY2" s="539"/>
      <c r="KDZ2" s="545"/>
      <c r="KEA2" s="545"/>
      <c r="KEB2" s="546"/>
      <c r="KEC2" s="539"/>
      <c r="KED2" s="545"/>
      <c r="KEE2" s="545"/>
      <c r="KEF2" s="546"/>
      <c r="KEG2" s="539"/>
      <c r="KEH2" s="545"/>
      <c r="KEI2" s="545"/>
      <c r="KEJ2" s="546"/>
      <c r="KEK2" s="539"/>
      <c r="KEL2" s="545"/>
      <c r="KEM2" s="545"/>
      <c r="KEN2" s="546"/>
      <c r="KEO2" s="539"/>
      <c r="KEP2" s="545"/>
      <c r="KEQ2" s="545"/>
      <c r="KER2" s="546"/>
      <c r="KES2" s="539"/>
      <c r="KET2" s="545"/>
      <c r="KEU2" s="545"/>
      <c r="KEV2" s="546"/>
      <c r="KEW2" s="539"/>
      <c r="KEX2" s="545"/>
      <c r="KEY2" s="545"/>
      <c r="KEZ2" s="546"/>
      <c r="KFA2" s="539"/>
      <c r="KFB2" s="545"/>
      <c r="KFC2" s="545"/>
      <c r="KFD2" s="546"/>
      <c r="KFE2" s="539"/>
      <c r="KFF2" s="545"/>
      <c r="KFG2" s="545"/>
      <c r="KFH2" s="546"/>
      <c r="KFI2" s="539"/>
      <c r="KFJ2" s="545"/>
      <c r="KFK2" s="545"/>
      <c r="KFL2" s="546"/>
      <c r="KFM2" s="539"/>
      <c r="KFN2" s="545"/>
      <c r="KFO2" s="545"/>
      <c r="KFP2" s="546"/>
      <c r="KFQ2" s="539"/>
      <c r="KFR2" s="545"/>
      <c r="KFS2" s="545"/>
      <c r="KFT2" s="546"/>
      <c r="KFU2" s="539"/>
      <c r="KFV2" s="545"/>
      <c r="KFW2" s="545"/>
      <c r="KFX2" s="546"/>
      <c r="KFY2" s="539"/>
      <c r="KFZ2" s="545"/>
      <c r="KGA2" s="545"/>
      <c r="KGB2" s="546"/>
      <c r="KGC2" s="539"/>
      <c r="KGD2" s="545"/>
      <c r="KGE2" s="545"/>
      <c r="KGF2" s="546"/>
      <c r="KGG2" s="539"/>
      <c r="KGH2" s="545"/>
      <c r="KGI2" s="545"/>
      <c r="KGJ2" s="546"/>
      <c r="KGK2" s="539"/>
      <c r="KGL2" s="545"/>
      <c r="KGM2" s="545"/>
      <c r="KGN2" s="546"/>
      <c r="KGO2" s="539"/>
      <c r="KGP2" s="545"/>
      <c r="KGQ2" s="545"/>
      <c r="KGR2" s="546"/>
      <c r="KGS2" s="539"/>
      <c r="KGT2" s="545"/>
      <c r="KGU2" s="545"/>
      <c r="KGV2" s="546"/>
      <c r="KGW2" s="539"/>
      <c r="KGX2" s="545"/>
      <c r="KGY2" s="545"/>
      <c r="KGZ2" s="546"/>
      <c r="KHA2" s="539"/>
      <c r="KHB2" s="545"/>
      <c r="KHC2" s="545"/>
      <c r="KHD2" s="546"/>
      <c r="KHE2" s="539"/>
      <c r="KHF2" s="545"/>
      <c r="KHG2" s="545"/>
      <c r="KHH2" s="546"/>
      <c r="KHI2" s="539"/>
      <c r="KHJ2" s="545"/>
      <c r="KHK2" s="545"/>
      <c r="KHL2" s="546"/>
      <c r="KHM2" s="539"/>
      <c r="KHN2" s="545"/>
      <c r="KHO2" s="545"/>
      <c r="KHP2" s="546"/>
      <c r="KHQ2" s="539"/>
      <c r="KHR2" s="545"/>
      <c r="KHS2" s="545"/>
      <c r="KHT2" s="546"/>
      <c r="KHU2" s="539"/>
      <c r="KHV2" s="545"/>
      <c r="KHW2" s="545"/>
      <c r="KHX2" s="546"/>
      <c r="KHY2" s="539"/>
      <c r="KHZ2" s="545"/>
      <c r="KIA2" s="545"/>
      <c r="KIB2" s="546"/>
      <c r="KIC2" s="539"/>
      <c r="KID2" s="545"/>
      <c r="KIE2" s="545"/>
      <c r="KIF2" s="546"/>
      <c r="KIG2" s="539"/>
      <c r="KIH2" s="545"/>
      <c r="KII2" s="545"/>
      <c r="KIJ2" s="546"/>
      <c r="KIK2" s="539"/>
      <c r="KIL2" s="545"/>
      <c r="KIM2" s="545"/>
      <c r="KIN2" s="546"/>
      <c r="KIO2" s="539"/>
      <c r="KIP2" s="545"/>
      <c r="KIQ2" s="545"/>
      <c r="KIR2" s="546"/>
      <c r="KIS2" s="539"/>
      <c r="KIT2" s="545"/>
      <c r="KIU2" s="545"/>
      <c r="KIV2" s="546"/>
      <c r="KIW2" s="539"/>
      <c r="KIX2" s="545"/>
      <c r="KIY2" s="545"/>
      <c r="KIZ2" s="546"/>
      <c r="KJA2" s="539"/>
      <c r="KJB2" s="545"/>
      <c r="KJC2" s="545"/>
      <c r="KJD2" s="546"/>
      <c r="KJE2" s="539"/>
      <c r="KJF2" s="545"/>
      <c r="KJG2" s="545"/>
      <c r="KJH2" s="546"/>
      <c r="KJI2" s="539"/>
      <c r="KJJ2" s="545"/>
      <c r="KJK2" s="545"/>
      <c r="KJL2" s="546"/>
      <c r="KJM2" s="539"/>
      <c r="KJN2" s="545"/>
      <c r="KJO2" s="545"/>
      <c r="KJP2" s="546"/>
      <c r="KJQ2" s="539"/>
      <c r="KJR2" s="545"/>
      <c r="KJS2" s="545"/>
      <c r="KJT2" s="546"/>
      <c r="KJU2" s="539"/>
      <c r="KJV2" s="545"/>
      <c r="KJW2" s="545"/>
      <c r="KJX2" s="546"/>
      <c r="KJY2" s="539"/>
      <c r="KJZ2" s="545"/>
      <c r="KKA2" s="545"/>
      <c r="KKB2" s="546"/>
      <c r="KKC2" s="539"/>
      <c r="KKD2" s="545"/>
      <c r="KKE2" s="545"/>
      <c r="KKF2" s="546"/>
      <c r="KKG2" s="539"/>
      <c r="KKH2" s="545"/>
      <c r="KKI2" s="545"/>
      <c r="KKJ2" s="546"/>
      <c r="KKK2" s="539"/>
      <c r="KKL2" s="545"/>
      <c r="KKM2" s="545"/>
      <c r="KKN2" s="546"/>
      <c r="KKO2" s="539"/>
      <c r="KKP2" s="545"/>
      <c r="KKQ2" s="545"/>
      <c r="KKR2" s="546"/>
      <c r="KKS2" s="539"/>
      <c r="KKT2" s="545"/>
      <c r="KKU2" s="545"/>
      <c r="KKV2" s="546"/>
      <c r="KKW2" s="539"/>
      <c r="KKX2" s="545"/>
      <c r="KKY2" s="545"/>
      <c r="KKZ2" s="546"/>
      <c r="KLA2" s="539"/>
      <c r="KLB2" s="545"/>
      <c r="KLC2" s="545"/>
      <c r="KLD2" s="546"/>
      <c r="KLE2" s="539"/>
      <c r="KLF2" s="545"/>
      <c r="KLG2" s="545"/>
      <c r="KLH2" s="546"/>
      <c r="KLI2" s="539"/>
      <c r="KLJ2" s="545"/>
      <c r="KLK2" s="545"/>
      <c r="KLL2" s="546"/>
      <c r="KLM2" s="539"/>
      <c r="KLN2" s="545"/>
      <c r="KLO2" s="545"/>
      <c r="KLP2" s="546"/>
      <c r="KLQ2" s="539"/>
      <c r="KLR2" s="545"/>
      <c r="KLS2" s="545"/>
      <c r="KLT2" s="546"/>
      <c r="KLU2" s="539"/>
      <c r="KLV2" s="545"/>
      <c r="KLW2" s="545"/>
      <c r="KLX2" s="546"/>
      <c r="KLY2" s="539"/>
      <c r="KLZ2" s="545"/>
      <c r="KMA2" s="545"/>
      <c r="KMB2" s="546"/>
      <c r="KMC2" s="539"/>
      <c r="KMD2" s="545"/>
      <c r="KME2" s="545"/>
      <c r="KMF2" s="546"/>
      <c r="KMG2" s="539"/>
      <c r="KMH2" s="545"/>
      <c r="KMI2" s="545"/>
      <c r="KMJ2" s="546"/>
      <c r="KMK2" s="539"/>
      <c r="KML2" s="545"/>
      <c r="KMM2" s="545"/>
      <c r="KMN2" s="546"/>
      <c r="KMO2" s="539"/>
      <c r="KMP2" s="545"/>
      <c r="KMQ2" s="545"/>
      <c r="KMR2" s="546"/>
      <c r="KMS2" s="539"/>
      <c r="KMT2" s="545"/>
      <c r="KMU2" s="545"/>
      <c r="KMV2" s="546"/>
      <c r="KMW2" s="539"/>
      <c r="KMX2" s="545"/>
      <c r="KMY2" s="545"/>
      <c r="KMZ2" s="546"/>
      <c r="KNA2" s="539"/>
      <c r="KNB2" s="545"/>
      <c r="KNC2" s="545"/>
      <c r="KND2" s="546"/>
      <c r="KNE2" s="539"/>
      <c r="KNF2" s="545"/>
      <c r="KNG2" s="545"/>
      <c r="KNH2" s="546"/>
      <c r="KNI2" s="539"/>
      <c r="KNJ2" s="545"/>
      <c r="KNK2" s="545"/>
      <c r="KNL2" s="546"/>
      <c r="KNM2" s="539"/>
      <c r="KNN2" s="545"/>
      <c r="KNO2" s="545"/>
      <c r="KNP2" s="546"/>
      <c r="KNQ2" s="539"/>
      <c r="KNR2" s="545"/>
      <c r="KNS2" s="545"/>
      <c r="KNT2" s="546"/>
      <c r="KNU2" s="539"/>
      <c r="KNV2" s="545"/>
      <c r="KNW2" s="545"/>
      <c r="KNX2" s="546"/>
      <c r="KNY2" s="539"/>
      <c r="KNZ2" s="545"/>
      <c r="KOA2" s="545"/>
      <c r="KOB2" s="546"/>
      <c r="KOC2" s="539"/>
      <c r="KOD2" s="545"/>
      <c r="KOE2" s="545"/>
      <c r="KOF2" s="546"/>
      <c r="KOG2" s="539"/>
      <c r="KOH2" s="545"/>
      <c r="KOI2" s="545"/>
      <c r="KOJ2" s="546"/>
      <c r="KOK2" s="539"/>
      <c r="KOL2" s="545"/>
      <c r="KOM2" s="545"/>
      <c r="KON2" s="546"/>
      <c r="KOO2" s="539"/>
      <c r="KOP2" s="545"/>
      <c r="KOQ2" s="545"/>
      <c r="KOR2" s="546"/>
      <c r="KOS2" s="539"/>
      <c r="KOT2" s="545"/>
      <c r="KOU2" s="545"/>
      <c r="KOV2" s="546"/>
      <c r="KOW2" s="539"/>
      <c r="KOX2" s="545"/>
      <c r="KOY2" s="545"/>
      <c r="KOZ2" s="546"/>
      <c r="KPA2" s="539"/>
      <c r="KPB2" s="545"/>
      <c r="KPC2" s="545"/>
      <c r="KPD2" s="546"/>
      <c r="KPE2" s="539"/>
      <c r="KPF2" s="545"/>
      <c r="KPG2" s="545"/>
      <c r="KPH2" s="546"/>
      <c r="KPI2" s="539"/>
      <c r="KPJ2" s="545"/>
      <c r="KPK2" s="545"/>
      <c r="KPL2" s="546"/>
      <c r="KPM2" s="539"/>
      <c r="KPN2" s="545"/>
      <c r="KPO2" s="545"/>
      <c r="KPP2" s="546"/>
      <c r="KPQ2" s="539"/>
      <c r="KPR2" s="545"/>
      <c r="KPS2" s="545"/>
      <c r="KPT2" s="546"/>
      <c r="KPU2" s="539"/>
      <c r="KPV2" s="545"/>
      <c r="KPW2" s="545"/>
      <c r="KPX2" s="546"/>
      <c r="KPY2" s="539"/>
      <c r="KPZ2" s="545"/>
      <c r="KQA2" s="545"/>
      <c r="KQB2" s="546"/>
      <c r="KQC2" s="539"/>
      <c r="KQD2" s="545"/>
      <c r="KQE2" s="545"/>
      <c r="KQF2" s="546"/>
      <c r="KQG2" s="539"/>
      <c r="KQH2" s="545"/>
      <c r="KQI2" s="545"/>
      <c r="KQJ2" s="546"/>
      <c r="KQK2" s="539"/>
      <c r="KQL2" s="545"/>
      <c r="KQM2" s="545"/>
      <c r="KQN2" s="546"/>
      <c r="KQO2" s="539"/>
      <c r="KQP2" s="545"/>
      <c r="KQQ2" s="545"/>
      <c r="KQR2" s="546"/>
      <c r="KQS2" s="539"/>
      <c r="KQT2" s="545"/>
      <c r="KQU2" s="545"/>
      <c r="KQV2" s="546"/>
      <c r="KQW2" s="539"/>
      <c r="KQX2" s="545"/>
      <c r="KQY2" s="545"/>
      <c r="KQZ2" s="546"/>
      <c r="KRA2" s="539"/>
      <c r="KRB2" s="545"/>
      <c r="KRC2" s="545"/>
      <c r="KRD2" s="546"/>
      <c r="KRE2" s="539"/>
      <c r="KRF2" s="545"/>
      <c r="KRG2" s="545"/>
      <c r="KRH2" s="546"/>
      <c r="KRI2" s="539"/>
      <c r="KRJ2" s="545"/>
      <c r="KRK2" s="545"/>
      <c r="KRL2" s="546"/>
      <c r="KRM2" s="539"/>
      <c r="KRN2" s="545"/>
      <c r="KRO2" s="545"/>
      <c r="KRP2" s="546"/>
      <c r="KRQ2" s="539"/>
      <c r="KRR2" s="545"/>
      <c r="KRS2" s="545"/>
      <c r="KRT2" s="546"/>
      <c r="KRU2" s="539"/>
      <c r="KRV2" s="545"/>
      <c r="KRW2" s="545"/>
      <c r="KRX2" s="546"/>
      <c r="KRY2" s="539"/>
      <c r="KRZ2" s="545"/>
      <c r="KSA2" s="545"/>
      <c r="KSB2" s="546"/>
      <c r="KSC2" s="539"/>
      <c r="KSD2" s="545"/>
      <c r="KSE2" s="545"/>
      <c r="KSF2" s="546"/>
      <c r="KSG2" s="539"/>
      <c r="KSH2" s="545"/>
      <c r="KSI2" s="545"/>
      <c r="KSJ2" s="546"/>
      <c r="KSK2" s="539"/>
      <c r="KSL2" s="545"/>
      <c r="KSM2" s="545"/>
      <c r="KSN2" s="546"/>
      <c r="KSO2" s="539"/>
      <c r="KSP2" s="545"/>
      <c r="KSQ2" s="545"/>
      <c r="KSR2" s="546"/>
      <c r="KSS2" s="539"/>
      <c r="KST2" s="545"/>
      <c r="KSU2" s="545"/>
      <c r="KSV2" s="546"/>
      <c r="KSW2" s="539"/>
      <c r="KSX2" s="545"/>
      <c r="KSY2" s="545"/>
      <c r="KSZ2" s="546"/>
      <c r="KTA2" s="539"/>
      <c r="KTB2" s="545"/>
      <c r="KTC2" s="545"/>
      <c r="KTD2" s="546"/>
      <c r="KTE2" s="539"/>
      <c r="KTF2" s="545"/>
      <c r="KTG2" s="545"/>
      <c r="KTH2" s="546"/>
      <c r="KTI2" s="539"/>
      <c r="KTJ2" s="545"/>
      <c r="KTK2" s="545"/>
      <c r="KTL2" s="546"/>
      <c r="KTM2" s="539"/>
      <c r="KTN2" s="545"/>
      <c r="KTO2" s="545"/>
      <c r="KTP2" s="546"/>
      <c r="KTQ2" s="539"/>
      <c r="KTR2" s="545"/>
      <c r="KTS2" s="545"/>
      <c r="KTT2" s="546"/>
      <c r="KTU2" s="539"/>
      <c r="KTV2" s="545"/>
      <c r="KTW2" s="545"/>
      <c r="KTX2" s="546"/>
      <c r="KTY2" s="539"/>
      <c r="KTZ2" s="545"/>
      <c r="KUA2" s="545"/>
      <c r="KUB2" s="546"/>
      <c r="KUC2" s="539"/>
      <c r="KUD2" s="545"/>
      <c r="KUE2" s="545"/>
      <c r="KUF2" s="546"/>
      <c r="KUG2" s="539"/>
      <c r="KUH2" s="545"/>
      <c r="KUI2" s="545"/>
      <c r="KUJ2" s="546"/>
      <c r="KUK2" s="539"/>
      <c r="KUL2" s="545"/>
      <c r="KUM2" s="545"/>
      <c r="KUN2" s="546"/>
      <c r="KUO2" s="539"/>
      <c r="KUP2" s="545"/>
      <c r="KUQ2" s="545"/>
      <c r="KUR2" s="546"/>
      <c r="KUS2" s="539"/>
      <c r="KUT2" s="545"/>
      <c r="KUU2" s="545"/>
      <c r="KUV2" s="546"/>
      <c r="KUW2" s="539"/>
      <c r="KUX2" s="545"/>
      <c r="KUY2" s="545"/>
      <c r="KUZ2" s="546"/>
      <c r="KVA2" s="539"/>
      <c r="KVB2" s="545"/>
      <c r="KVC2" s="545"/>
      <c r="KVD2" s="546"/>
      <c r="KVE2" s="539"/>
      <c r="KVF2" s="545"/>
      <c r="KVG2" s="545"/>
      <c r="KVH2" s="546"/>
      <c r="KVI2" s="539"/>
      <c r="KVJ2" s="545"/>
      <c r="KVK2" s="545"/>
      <c r="KVL2" s="546"/>
      <c r="KVM2" s="539"/>
      <c r="KVN2" s="545"/>
      <c r="KVO2" s="545"/>
      <c r="KVP2" s="546"/>
      <c r="KVQ2" s="539"/>
      <c r="KVR2" s="545"/>
      <c r="KVS2" s="545"/>
      <c r="KVT2" s="546"/>
      <c r="KVU2" s="539"/>
      <c r="KVV2" s="545"/>
      <c r="KVW2" s="545"/>
      <c r="KVX2" s="546"/>
      <c r="KVY2" s="539"/>
      <c r="KVZ2" s="545"/>
      <c r="KWA2" s="545"/>
      <c r="KWB2" s="546"/>
      <c r="KWC2" s="539"/>
      <c r="KWD2" s="545"/>
      <c r="KWE2" s="545"/>
      <c r="KWF2" s="546"/>
      <c r="KWG2" s="539"/>
      <c r="KWH2" s="545"/>
      <c r="KWI2" s="545"/>
      <c r="KWJ2" s="546"/>
      <c r="KWK2" s="539"/>
      <c r="KWL2" s="545"/>
      <c r="KWM2" s="545"/>
      <c r="KWN2" s="546"/>
      <c r="KWO2" s="539"/>
      <c r="KWP2" s="545"/>
      <c r="KWQ2" s="545"/>
      <c r="KWR2" s="546"/>
      <c r="KWS2" s="539"/>
      <c r="KWT2" s="545"/>
      <c r="KWU2" s="545"/>
      <c r="KWV2" s="546"/>
      <c r="KWW2" s="539"/>
      <c r="KWX2" s="545"/>
      <c r="KWY2" s="545"/>
      <c r="KWZ2" s="546"/>
      <c r="KXA2" s="539"/>
      <c r="KXB2" s="545"/>
      <c r="KXC2" s="545"/>
      <c r="KXD2" s="546"/>
      <c r="KXE2" s="539"/>
      <c r="KXF2" s="545"/>
      <c r="KXG2" s="545"/>
      <c r="KXH2" s="546"/>
      <c r="KXI2" s="539"/>
      <c r="KXJ2" s="545"/>
      <c r="KXK2" s="545"/>
      <c r="KXL2" s="546"/>
      <c r="KXM2" s="539"/>
      <c r="KXN2" s="545"/>
      <c r="KXO2" s="545"/>
      <c r="KXP2" s="546"/>
      <c r="KXQ2" s="539"/>
      <c r="KXR2" s="545"/>
      <c r="KXS2" s="545"/>
      <c r="KXT2" s="546"/>
      <c r="KXU2" s="539"/>
      <c r="KXV2" s="545"/>
      <c r="KXW2" s="545"/>
      <c r="KXX2" s="546"/>
      <c r="KXY2" s="539"/>
      <c r="KXZ2" s="545"/>
      <c r="KYA2" s="545"/>
      <c r="KYB2" s="546"/>
      <c r="KYC2" s="539"/>
      <c r="KYD2" s="545"/>
      <c r="KYE2" s="545"/>
      <c r="KYF2" s="546"/>
      <c r="KYG2" s="539"/>
      <c r="KYH2" s="545"/>
      <c r="KYI2" s="545"/>
      <c r="KYJ2" s="546"/>
      <c r="KYK2" s="539"/>
      <c r="KYL2" s="545"/>
      <c r="KYM2" s="545"/>
      <c r="KYN2" s="546"/>
      <c r="KYO2" s="539"/>
      <c r="KYP2" s="545"/>
      <c r="KYQ2" s="545"/>
      <c r="KYR2" s="546"/>
      <c r="KYS2" s="539"/>
      <c r="KYT2" s="545"/>
      <c r="KYU2" s="545"/>
      <c r="KYV2" s="546"/>
      <c r="KYW2" s="539"/>
      <c r="KYX2" s="545"/>
      <c r="KYY2" s="545"/>
      <c r="KYZ2" s="546"/>
      <c r="KZA2" s="539"/>
      <c r="KZB2" s="545"/>
      <c r="KZC2" s="545"/>
      <c r="KZD2" s="546"/>
      <c r="KZE2" s="539"/>
      <c r="KZF2" s="545"/>
      <c r="KZG2" s="545"/>
      <c r="KZH2" s="546"/>
      <c r="KZI2" s="539"/>
      <c r="KZJ2" s="545"/>
      <c r="KZK2" s="545"/>
      <c r="KZL2" s="546"/>
      <c r="KZM2" s="539"/>
      <c r="KZN2" s="545"/>
      <c r="KZO2" s="545"/>
      <c r="KZP2" s="546"/>
      <c r="KZQ2" s="539"/>
      <c r="KZR2" s="545"/>
      <c r="KZS2" s="545"/>
      <c r="KZT2" s="546"/>
      <c r="KZU2" s="539"/>
      <c r="KZV2" s="545"/>
      <c r="KZW2" s="545"/>
      <c r="KZX2" s="546"/>
      <c r="KZY2" s="539"/>
      <c r="KZZ2" s="545"/>
      <c r="LAA2" s="545"/>
      <c r="LAB2" s="546"/>
      <c r="LAC2" s="539"/>
      <c r="LAD2" s="545"/>
      <c r="LAE2" s="545"/>
      <c r="LAF2" s="546"/>
      <c r="LAG2" s="539"/>
      <c r="LAH2" s="545"/>
      <c r="LAI2" s="545"/>
      <c r="LAJ2" s="546"/>
      <c r="LAK2" s="539"/>
      <c r="LAL2" s="545"/>
      <c r="LAM2" s="545"/>
      <c r="LAN2" s="546"/>
      <c r="LAO2" s="539"/>
      <c r="LAP2" s="545"/>
      <c r="LAQ2" s="545"/>
      <c r="LAR2" s="546"/>
      <c r="LAS2" s="539"/>
      <c r="LAT2" s="545"/>
      <c r="LAU2" s="545"/>
      <c r="LAV2" s="546"/>
      <c r="LAW2" s="539"/>
      <c r="LAX2" s="545"/>
      <c r="LAY2" s="545"/>
      <c r="LAZ2" s="546"/>
      <c r="LBA2" s="539"/>
      <c r="LBB2" s="545"/>
      <c r="LBC2" s="545"/>
      <c r="LBD2" s="546"/>
      <c r="LBE2" s="539"/>
      <c r="LBF2" s="545"/>
      <c r="LBG2" s="545"/>
      <c r="LBH2" s="546"/>
      <c r="LBI2" s="539"/>
      <c r="LBJ2" s="545"/>
      <c r="LBK2" s="545"/>
      <c r="LBL2" s="546"/>
      <c r="LBM2" s="539"/>
      <c r="LBN2" s="545"/>
      <c r="LBO2" s="545"/>
      <c r="LBP2" s="546"/>
      <c r="LBQ2" s="539"/>
      <c r="LBR2" s="545"/>
      <c r="LBS2" s="545"/>
      <c r="LBT2" s="546"/>
      <c r="LBU2" s="539"/>
      <c r="LBV2" s="545"/>
      <c r="LBW2" s="545"/>
      <c r="LBX2" s="546"/>
      <c r="LBY2" s="539"/>
      <c r="LBZ2" s="545"/>
      <c r="LCA2" s="545"/>
      <c r="LCB2" s="546"/>
      <c r="LCC2" s="539"/>
      <c r="LCD2" s="545"/>
      <c r="LCE2" s="545"/>
      <c r="LCF2" s="546"/>
      <c r="LCG2" s="539"/>
      <c r="LCH2" s="545"/>
      <c r="LCI2" s="545"/>
      <c r="LCJ2" s="546"/>
      <c r="LCK2" s="539"/>
      <c r="LCL2" s="545"/>
      <c r="LCM2" s="545"/>
      <c r="LCN2" s="546"/>
      <c r="LCO2" s="539"/>
      <c r="LCP2" s="545"/>
      <c r="LCQ2" s="545"/>
      <c r="LCR2" s="546"/>
      <c r="LCS2" s="539"/>
      <c r="LCT2" s="545"/>
      <c r="LCU2" s="545"/>
      <c r="LCV2" s="546"/>
      <c r="LCW2" s="539"/>
      <c r="LCX2" s="545"/>
      <c r="LCY2" s="545"/>
      <c r="LCZ2" s="546"/>
      <c r="LDA2" s="539"/>
      <c r="LDB2" s="545"/>
      <c r="LDC2" s="545"/>
      <c r="LDD2" s="546"/>
      <c r="LDE2" s="539"/>
      <c r="LDF2" s="545"/>
      <c r="LDG2" s="545"/>
      <c r="LDH2" s="546"/>
      <c r="LDI2" s="539"/>
      <c r="LDJ2" s="545"/>
      <c r="LDK2" s="545"/>
      <c r="LDL2" s="546"/>
      <c r="LDM2" s="539"/>
      <c r="LDN2" s="545"/>
      <c r="LDO2" s="545"/>
      <c r="LDP2" s="546"/>
      <c r="LDQ2" s="539"/>
      <c r="LDR2" s="545"/>
      <c r="LDS2" s="545"/>
      <c r="LDT2" s="546"/>
      <c r="LDU2" s="539"/>
      <c r="LDV2" s="545"/>
      <c r="LDW2" s="545"/>
      <c r="LDX2" s="546"/>
      <c r="LDY2" s="539"/>
      <c r="LDZ2" s="545"/>
      <c r="LEA2" s="545"/>
      <c r="LEB2" s="546"/>
      <c r="LEC2" s="539"/>
      <c r="LED2" s="545"/>
      <c r="LEE2" s="545"/>
      <c r="LEF2" s="546"/>
      <c r="LEG2" s="539"/>
      <c r="LEH2" s="545"/>
      <c r="LEI2" s="545"/>
      <c r="LEJ2" s="546"/>
      <c r="LEK2" s="539"/>
      <c r="LEL2" s="545"/>
      <c r="LEM2" s="545"/>
      <c r="LEN2" s="546"/>
      <c r="LEO2" s="539"/>
      <c r="LEP2" s="545"/>
      <c r="LEQ2" s="545"/>
      <c r="LER2" s="546"/>
      <c r="LES2" s="539"/>
      <c r="LET2" s="545"/>
      <c r="LEU2" s="545"/>
      <c r="LEV2" s="546"/>
      <c r="LEW2" s="539"/>
      <c r="LEX2" s="545"/>
      <c r="LEY2" s="545"/>
      <c r="LEZ2" s="546"/>
      <c r="LFA2" s="539"/>
      <c r="LFB2" s="545"/>
      <c r="LFC2" s="545"/>
      <c r="LFD2" s="546"/>
      <c r="LFE2" s="539"/>
      <c r="LFF2" s="545"/>
      <c r="LFG2" s="545"/>
      <c r="LFH2" s="546"/>
      <c r="LFI2" s="539"/>
      <c r="LFJ2" s="545"/>
      <c r="LFK2" s="545"/>
      <c r="LFL2" s="546"/>
      <c r="LFM2" s="539"/>
      <c r="LFN2" s="545"/>
      <c r="LFO2" s="545"/>
      <c r="LFP2" s="546"/>
      <c r="LFQ2" s="539"/>
      <c r="LFR2" s="545"/>
      <c r="LFS2" s="545"/>
      <c r="LFT2" s="546"/>
      <c r="LFU2" s="539"/>
      <c r="LFV2" s="545"/>
      <c r="LFW2" s="545"/>
      <c r="LFX2" s="546"/>
      <c r="LFY2" s="539"/>
      <c r="LFZ2" s="545"/>
      <c r="LGA2" s="545"/>
      <c r="LGB2" s="546"/>
      <c r="LGC2" s="539"/>
      <c r="LGD2" s="545"/>
      <c r="LGE2" s="545"/>
      <c r="LGF2" s="546"/>
      <c r="LGG2" s="539"/>
      <c r="LGH2" s="545"/>
      <c r="LGI2" s="545"/>
      <c r="LGJ2" s="546"/>
      <c r="LGK2" s="539"/>
      <c r="LGL2" s="545"/>
      <c r="LGM2" s="545"/>
      <c r="LGN2" s="546"/>
      <c r="LGO2" s="539"/>
      <c r="LGP2" s="545"/>
      <c r="LGQ2" s="545"/>
      <c r="LGR2" s="546"/>
      <c r="LGS2" s="539"/>
      <c r="LGT2" s="545"/>
      <c r="LGU2" s="545"/>
      <c r="LGV2" s="546"/>
      <c r="LGW2" s="539"/>
      <c r="LGX2" s="545"/>
      <c r="LGY2" s="545"/>
      <c r="LGZ2" s="546"/>
      <c r="LHA2" s="539"/>
      <c r="LHB2" s="545"/>
      <c r="LHC2" s="545"/>
      <c r="LHD2" s="546"/>
      <c r="LHE2" s="539"/>
      <c r="LHF2" s="545"/>
      <c r="LHG2" s="545"/>
      <c r="LHH2" s="546"/>
      <c r="LHI2" s="539"/>
      <c r="LHJ2" s="545"/>
      <c r="LHK2" s="545"/>
      <c r="LHL2" s="546"/>
      <c r="LHM2" s="539"/>
      <c r="LHN2" s="545"/>
      <c r="LHO2" s="545"/>
      <c r="LHP2" s="546"/>
      <c r="LHQ2" s="539"/>
      <c r="LHR2" s="545"/>
      <c r="LHS2" s="545"/>
      <c r="LHT2" s="546"/>
      <c r="LHU2" s="539"/>
      <c r="LHV2" s="545"/>
      <c r="LHW2" s="545"/>
      <c r="LHX2" s="546"/>
      <c r="LHY2" s="539"/>
      <c r="LHZ2" s="545"/>
      <c r="LIA2" s="545"/>
      <c r="LIB2" s="546"/>
      <c r="LIC2" s="539"/>
      <c r="LID2" s="545"/>
      <c r="LIE2" s="545"/>
      <c r="LIF2" s="546"/>
      <c r="LIG2" s="539"/>
      <c r="LIH2" s="545"/>
      <c r="LII2" s="545"/>
      <c r="LIJ2" s="546"/>
      <c r="LIK2" s="539"/>
      <c r="LIL2" s="545"/>
      <c r="LIM2" s="545"/>
      <c r="LIN2" s="546"/>
      <c r="LIO2" s="539"/>
      <c r="LIP2" s="545"/>
      <c r="LIQ2" s="545"/>
      <c r="LIR2" s="546"/>
      <c r="LIS2" s="539"/>
      <c r="LIT2" s="545"/>
      <c r="LIU2" s="545"/>
      <c r="LIV2" s="546"/>
      <c r="LIW2" s="539"/>
      <c r="LIX2" s="545"/>
      <c r="LIY2" s="545"/>
      <c r="LIZ2" s="546"/>
      <c r="LJA2" s="539"/>
      <c r="LJB2" s="545"/>
      <c r="LJC2" s="545"/>
      <c r="LJD2" s="546"/>
      <c r="LJE2" s="539"/>
      <c r="LJF2" s="545"/>
      <c r="LJG2" s="545"/>
      <c r="LJH2" s="546"/>
      <c r="LJI2" s="539"/>
      <c r="LJJ2" s="545"/>
      <c r="LJK2" s="545"/>
      <c r="LJL2" s="546"/>
      <c r="LJM2" s="539"/>
      <c r="LJN2" s="545"/>
      <c r="LJO2" s="545"/>
      <c r="LJP2" s="546"/>
      <c r="LJQ2" s="539"/>
      <c r="LJR2" s="545"/>
      <c r="LJS2" s="545"/>
      <c r="LJT2" s="546"/>
      <c r="LJU2" s="539"/>
      <c r="LJV2" s="545"/>
      <c r="LJW2" s="545"/>
      <c r="LJX2" s="546"/>
      <c r="LJY2" s="539"/>
      <c r="LJZ2" s="545"/>
      <c r="LKA2" s="545"/>
      <c r="LKB2" s="546"/>
      <c r="LKC2" s="539"/>
      <c r="LKD2" s="545"/>
      <c r="LKE2" s="545"/>
      <c r="LKF2" s="546"/>
      <c r="LKG2" s="539"/>
      <c r="LKH2" s="545"/>
      <c r="LKI2" s="545"/>
      <c r="LKJ2" s="546"/>
      <c r="LKK2" s="539"/>
      <c r="LKL2" s="545"/>
      <c r="LKM2" s="545"/>
      <c r="LKN2" s="546"/>
      <c r="LKO2" s="539"/>
      <c r="LKP2" s="545"/>
      <c r="LKQ2" s="545"/>
      <c r="LKR2" s="546"/>
      <c r="LKS2" s="539"/>
      <c r="LKT2" s="545"/>
      <c r="LKU2" s="545"/>
      <c r="LKV2" s="546"/>
      <c r="LKW2" s="539"/>
      <c r="LKX2" s="545"/>
      <c r="LKY2" s="545"/>
      <c r="LKZ2" s="546"/>
      <c r="LLA2" s="539"/>
      <c r="LLB2" s="545"/>
      <c r="LLC2" s="545"/>
      <c r="LLD2" s="546"/>
      <c r="LLE2" s="539"/>
      <c r="LLF2" s="545"/>
      <c r="LLG2" s="545"/>
      <c r="LLH2" s="546"/>
      <c r="LLI2" s="539"/>
      <c r="LLJ2" s="545"/>
      <c r="LLK2" s="545"/>
      <c r="LLL2" s="546"/>
      <c r="LLM2" s="539"/>
      <c r="LLN2" s="545"/>
      <c r="LLO2" s="545"/>
      <c r="LLP2" s="546"/>
      <c r="LLQ2" s="539"/>
      <c r="LLR2" s="545"/>
      <c r="LLS2" s="545"/>
      <c r="LLT2" s="546"/>
      <c r="LLU2" s="539"/>
      <c r="LLV2" s="545"/>
      <c r="LLW2" s="545"/>
      <c r="LLX2" s="546"/>
      <c r="LLY2" s="539"/>
      <c r="LLZ2" s="545"/>
      <c r="LMA2" s="545"/>
      <c r="LMB2" s="546"/>
      <c r="LMC2" s="539"/>
      <c r="LMD2" s="545"/>
      <c r="LME2" s="545"/>
      <c r="LMF2" s="546"/>
      <c r="LMG2" s="539"/>
      <c r="LMH2" s="545"/>
      <c r="LMI2" s="545"/>
      <c r="LMJ2" s="546"/>
      <c r="LMK2" s="539"/>
      <c r="LML2" s="545"/>
      <c r="LMM2" s="545"/>
      <c r="LMN2" s="546"/>
      <c r="LMO2" s="539"/>
      <c r="LMP2" s="545"/>
      <c r="LMQ2" s="545"/>
      <c r="LMR2" s="546"/>
      <c r="LMS2" s="539"/>
      <c r="LMT2" s="545"/>
      <c r="LMU2" s="545"/>
      <c r="LMV2" s="546"/>
      <c r="LMW2" s="539"/>
      <c r="LMX2" s="545"/>
      <c r="LMY2" s="545"/>
      <c r="LMZ2" s="546"/>
      <c r="LNA2" s="539"/>
      <c r="LNB2" s="545"/>
      <c r="LNC2" s="545"/>
      <c r="LND2" s="546"/>
      <c r="LNE2" s="539"/>
      <c r="LNF2" s="545"/>
      <c r="LNG2" s="545"/>
      <c r="LNH2" s="546"/>
      <c r="LNI2" s="539"/>
      <c r="LNJ2" s="545"/>
      <c r="LNK2" s="545"/>
      <c r="LNL2" s="546"/>
      <c r="LNM2" s="539"/>
      <c r="LNN2" s="545"/>
      <c r="LNO2" s="545"/>
      <c r="LNP2" s="546"/>
      <c r="LNQ2" s="539"/>
      <c r="LNR2" s="545"/>
      <c r="LNS2" s="545"/>
      <c r="LNT2" s="546"/>
      <c r="LNU2" s="539"/>
      <c r="LNV2" s="545"/>
      <c r="LNW2" s="545"/>
      <c r="LNX2" s="546"/>
      <c r="LNY2" s="539"/>
      <c r="LNZ2" s="545"/>
      <c r="LOA2" s="545"/>
      <c r="LOB2" s="546"/>
      <c r="LOC2" s="539"/>
      <c r="LOD2" s="545"/>
      <c r="LOE2" s="545"/>
      <c r="LOF2" s="546"/>
      <c r="LOG2" s="539"/>
      <c r="LOH2" s="545"/>
      <c r="LOI2" s="545"/>
      <c r="LOJ2" s="546"/>
      <c r="LOK2" s="539"/>
      <c r="LOL2" s="545"/>
      <c r="LOM2" s="545"/>
      <c r="LON2" s="546"/>
      <c r="LOO2" s="539"/>
      <c r="LOP2" s="545"/>
      <c r="LOQ2" s="545"/>
      <c r="LOR2" s="546"/>
      <c r="LOS2" s="539"/>
      <c r="LOT2" s="545"/>
      <c r="LOU2" s="545"/>
      <c r="LOV2" s="546"/>
      <c r="LOW2" s="539"/>
      <c r="LOX2" s="545"/>
      <c r="LOY2" s="545"/>
      <c r="LOZ2" s="546"/>
      <c r="LPA2" s="539"/>
      <c r="LPB2" s="545"/>
      <c r="LPC2" s="545"/>
      <c r="LPD2" s="546"/>
      <c r="LPE2" s="539"/>
      <c r="LPF2" s="545"/>
      <c r="LPG2" s="545"/>
      <c r="LPH2" s="546"/>
      <c r="LPI2" s="539"/>
      <c r="LPJ2" s="545"/>
      <c r="LPK2" s="545"/>
      <c r="LPL2" s="546"/>
      <c r="LPM2" s="539"/>
      <c r="LPN2" s="545"/>
      <c r="LPO2" s="545"/>
      <c r="LPP2" s="546"/>
      <c r="LPQ2" s="539"/>
      <c r="LPR2" s="545"/>
      <c r="LPS2" s="545"/>
      <c r="LPT2" s="546"/>
      <c r="LPU2" s="539"/>
      <c r="LPV2" s="545"/>
      <c r="LPW2" s="545"/>
      <c r="LPX2" s="546"/>
      <c r="LPY2" s="539"/>
      <c r="LPZ2" s="545"/>
      <c r="LQA2" s="545"/>
      <c r="LQB2" s="546"/>
      <c r="LQC2" s="539"/>
      <c r="LQD2" s="545"/>
      <c r="LQE2" s="545"/>
      <c r="LQF2" s="546"/>
      <c r="LQG2" s="539"/>
      <c r="LQH2" s="545"/>
      <c r="LQI2" s="545"/>
      <c r="LQJ2" s="546"/>
      <c r="LQK2" s="539"/>
      <c r="LQL2" s="545"/>
      <c r="LQM2" s="545"/>
      <c r="LQN2" s="546"/>
      <c r="LQO2" s="539"/>
      <c r="LQP2" s="545"/>
      <c r="LQQ2" s="545"/>
      <c r="LQR2" s="546"/>
      <c r="LQS2" s="539"/>
      <c r="LQT2" s="545"/>
      <c r="LQU2" s="545"/>
      <c r="LQV2" s="546"/>
      <c r="LQW2" s="539"/>
      <c r="LQX2" s="545"/>
      <c r="LQY2" s="545"/>
      <c r="LQZ2" s="546"/>
      <c r="LRA2" s="539"/>
      <c r="LRB2" s="545"/>
      <c r="LRC2" s="545"/>
      <c r="LRD2" s="546"/>
      <c r="LRE2" s="539"/>
      <c r="LRF2" s="545"/>
      <c r="LRG2" s="545"/>
      <c r="LRH2" s="546"/>
      <c r="LRI2" s="539"/>
      <c r="LRJ2" s="545"/>
      <c r="LRK2" s="545"/>
      <c r="LRL2" s="546"/>
      <c r="LRM2" s="539"/>
      <c r="LRN2" s="545"/>
      <c r="LRO2" s="545"/>
      <c r="LRP2" s="546"/>
      <c r="LRQ2" s="539"/>
      <c r="LRR2" s="545"/>
      <c r="LRS2" s="545"/>
      <c r="LRT2" s="546"/>
      <c r="LRU2" s="539"/>
      <c r="LRV2" s="545"/>
      <c r="LRW2" s="545"/>
      <c r="LRX2" s="546"/>
      <c r="LRY2" s="539"/>
      <c r="LRZ2" s="545"/>
      <c r="LSA2" s="545"/>
      <c r="LSB2" s="546"/>
      <c r="LSC2" s="539"/>
      <c r="LSD2" s="545"/>
      <c r="LSE2" s="545"/>
      <c r="LSF2" s="546"/>
      <c r="LSG2" s="539"/>
      <c r="LSH2" s="545"/>
      <c r="LSI2" s="545"/>
      <c r="LSJ2" s="546"/>
      <c r="LSK2" s="539"/>
      <c r="LSL2" s="545"/>
      <c r="LSM2" s="545"/>
      <c r="LSN2" s="546"/>
      <c r="LSO2" s="539"/>
      <c r="LSP2" s="545"/>
      <c r="LSQ2" s="545"/>
      <c r="LSR2" s="546"/>
      <c r="LSS2" s="539"/>
      <c r="LST2" s="545"/>
      <c r="LSU2" s="545"/>
      <c r="LSV2" s="546"/>
      <c r="LSW2" s="539"/>
      <c r="LSX2" s="545"/>
      <c r="LSY2" s="545"/>
      <c r="LSZ2" s="546"/>
      <c r="LTA2" s="539"/>
      <c r="LTB2" s="545"/>
      <c r="LTC2" s="545"/>
      <c r="LTD2" s="546"/>
      <c r="LTE2" s="539"/>
      <c r="LTF2" s="545"/>
      <c r="LTG2" s="545"/>
      <c r="LTH2" s="546"/>
      <c r="LTI2" s="539"/>
      <c r="LTJ2" s="545"/>
      <c r="LTK2" s="545"/>
      <c r="LTL2" s="546"/>
      <c r="LTM2" s="539"/>
      <c r="LTN2" s="545"/>
      <c r="LTO2" s="545"/>
      <c r="LTP2" s="546"/>
      <c r="LTQ2" s="539"/>
      <c r="LTR2" s="545"/>
      <c r="LTS2" s="545"/>
      <c r="LTT2" s="546"/>
      <c r="LTU2" s="539"/>
      <c r="LTV2" s="545"/>
      <c r="LTW2" s="545"/>
      <c r="LTX2" s="546"/>
      <c r="LTY2" s="539"/>
      <c r="LTZ2" s="545"/>
      <c r="LUA2" s="545"/>
      <c r="LUB2" s="546"/>
      <c r="LUC2" s="539"/>
      <c r="LUD2" s="545"/>
      <c r="LUE2" s="545"/>
      <c r="LUF2" s="546"/>
      <c r="LUG2" s="539"/>
      <c r="LUH2" s="545"/>
      <c r="LUI2" s="545"/>
      <c r="LUJ2" s="546"/>
      <c r="LUK2" s="539"/>
      <c r="LUL2" s="545"/>
      <c r="LUM2" s="545"/>
      <c r="LUN2" s="546"/>
      <c r="LUO2" s="539"/>
      <c r="LUP2" s="545"/>
      <c r="LUQ2" s="545"/>
      <c r="LUR2" s="546"/>
      <c r="LUS2" s="539"/>
      <c r="LUT2" s="545"/>
      <c r="LUU2" s="545"/>
      <c r="LUV2" s="546"/>
      <c r="LUW2" s="539"/>
      <c r="LUX2" s="545"/>
      <c r="LUY2" s="545"/>
      <c r="LUZ2" s="546"/>
      <c r="LVA2" s="539"/>
      <c r="LVB2" s="545"/>
      <c r="LVC2" s="545"/>
      <c r="LVD2" s="546"/>
      <c r="LVE2" s="539"/>
      <c r="LVF2" s="545"/>
      <c r="LVG2" s="545"/>
      <c r="LVH2" s="546"/>
      <c r="LVI2" s="539"/>
      <c r="LVJ2" s="545"/>
      <c r="LVK2" s="545"/>
      <c r="LVL2" s="546"/>
      <c r="LVM2" s="539"/>
      <c r="LVN2" s="545"/>
      <c r="LVO2" s="545"/>
      <c r="LVP2" s="546"/>
      <c r="LVQ2" s="539"/>
      <c r="LVR2" s="545"/>
      <c r="LVS2" s="545"/>
      <c r="LVT2" s="546"/>
      <c r="LVU2" s="539"/>
      <c r="LVV2" s="545"/>
      <c r="LVW2" s="545"/>
      <c r="LVX2" s="546"/>
      <c r="LVY2" s="539"/>
      <c r="LVZ2" s="545"/>
      <c r="LWA2" s="545"/>
      <c r="LWB2" s="546"/>
      <c r="LWC2" s="539"/>
      <c r="LWD2" s="545"/>
      <c r="LWE2" s="545"/>
      <c r="LWF2" s="546"/>
      <c r="LWG2" s="539"/>
      <c r="LWH2" s="545"/>
      <c r="LWI2" s="545"/>
      <c r="LWJ2" s="546"/>
      <c r="LWK2" s="539"/>
      <c r="LWL2" s="545"/>
      <c r="LWM2" s="545"/>
      <c r="LWN2" s="546"/>
      <c r="LWO2" s="539"/>
      <c r="LWP2" s="545"/>
      <c r="LWQ2" s="545"/>
      <c r="LWR2" s="546"/>
      <c r="LWS2" s="539"/>
      <c r="LWT2" s="545"/>
      <c r="LWU2" s="545"/>
      <c r="LWV2" s="546"/>
      <c r="LWW2" s="539"/>
      <c r="LWX2" s="545"/>
      <c r="LWY2" s="545"/>
      <c r="LWZ2" s="546"/>
      <c r="LXA2" s="539"/>
      <c r="LXB2" s="545"/>
      <c r="LXC2" s="545"/>
      <c r="LXD2" s="546"/>
      <c r="LXE2" s="539"/>
      <c r="LXF2" s="545"/>
      <c r="LXG2" s="545"/>
      <c r="LXH2" s="546"/>
      <c r="LXI2" s="539"/>
      <c r="LXJ2" s="545"/>
      <c r="LXK2" s="545"/>
      <c r="LXL2" s="546"/>
      <c r="LXM2" s="539"/>
      <c r="LXN2" s="545"/>
      <c r="LXO2" s="545"/>
      <c r="LXP2" s="546"/>
      <c r="LXQ2" s="539"/>
      <c r="LXR2" s="545"/>
      <c r="LXS2" s="545"/>
      <c r="LXT2" s="546"/>
      <c r="LXU2" s="539"/>
      <c r="LXV2" s="545"/>
      <c r="LXW2" s="545"/>
      <c r="LXX2" s="546"/>
      <c r="LXY2" s="539"/>
      <c r="LXZ2" s="545"/>
      <c r="LYA2" s="545"/>
      <c r="LYB2" s="546"/>
      <c r="LYC2" s="539"/>
      <c r="LYD2" s="545"/>
      <c r="LYE2" s="545"/>
      <c r="LYF2" s="546"/>
      <c r="LYG2" s="539"/>
      <c r="LYH2" s="545"/>
      <c r="LYI2" s="545"/>
      <c r="LYJ2" s="546"/>
      <c r="LYK2" s="539"/>
      <c r="LYL2" s="545"/>
      <c r="LYM2" s="545"/>
      <c r="LYN2" s="546"/>
      <c r="LYO2" s="539"/>
      <c r="LYP2" s="545"/>
      <c r="LYQ2" s="545"/>
      <c r="LYR2" s="546"/>
      <c r="LYS2" s="539"/>
      <c r="LYT2" s="545"/>
      <c r="LYU2" s="545"/>
      <c r="LYV2" s="546"/>
      <c r="LYW2" s="539"/>
      <c r="LYX2" s="545"/>
      <c r="LYY2" s="545"/>
      <c r="LYZ2" s="546"/>
      <c r="LZA2" s="539"/>
      <c r="LZB2" s="545"/>
      <c r="LZC2" s="545"/>
      <c r="LZD2" s="546"/>
      <c r="LZE2" s="539"/>
      <c r="LZF2" s="545"/>
      <c r="LZG2" s="545"/>
      <c r="LZH2" s="546"/>
      <c r="LZI2" s="539"/>
      <c r="LZJ2" s="545"/>
      <c r="LZK2" s="545"/>
      <c r="LZL2" s="546"/>
      <c r="LZM2" s="539"/>
      <c r="LZN2" s="545"/>
      <c r="LZO2" s="545"/>
      <c r="LZP2" s="546"/>
      <c r="LZQ2" s="539"/>
      <c r="LZR2" s="545"/>
      <c r="LZS2" s="545"/>
      <c r="LZT2" s="546"/>
      <c r="LZU2" s="539"/>
      <c r="LZV2" s="545"/>
      <c r="LZW2" s="545"/>
      <c r="LZX2" s="546"/>
      <c r="LZY2" s="539"/>
      <c r="LZZ2" s="545"/>
      <c r="MAA2" s="545"/>
      <c r="MAB2" s="546"/>
      <c r="MAC2" s="539"/>
      <c r="MAD2" s="545"/>
      <c r="MAE2" s="545"/>
      <c r="MAF2" s="546"/>
      <c r="MAG2" s="539"/>
      <c r="MAH2" s="545"/>
      <c r="MAI2" s="545"/>
      <c r="MAJ2" s="546"/>
      <c r="MAK2" s="539"/>
      <c r="MAL2" s="545"/>
      <c r="MAM2" s="545"/>
      <c r="MAN2" s="546"/>
      <c r="MAO2" s="539"/>
      <c r="MAP2" s="545"/>
      <c r="MAQ2" s="545"/>
      <c r="MAR2" s="546"/>
      <c r="MAS2" s="539"/>
      <c r="MAT2" s="545"/>
      <c r="MAU2" s="545"/>
      <c r="MAV2" s="546"/>
      <c r="MAW2" s="539"/>
      <c r="MAX2" s="545"/>
      <c r="MAY2" s="545"/>
      <c r="MAZ2" s="546"/>
      <c r="MBA2" s="539"/>
      <c r="MBB2" s="545"/>
      <c r="MBC2" s="545"/>
      <c r="MBD2" s="546"/>
      <c r="MBE2" s="539"/>
      <c r="MBF2" s="545"/>
      <c r="MBG2" s="545"/>
      <c r="MBH2" s="546"/>
      <c r="MBI2" s="539"/>
      <c r="MBJ2" s="545"/>
      <c r="MBK2" s="545"/>
      <c r="MBL2" s="546"/>
      <c r="MBM2" s="539"/>
      <c r="MBN2" s="545"/>
      <c r="MBO2" s="545"/>
      <c r="MBP2" s="546"/>
      <c r="MBQ2" s="539"/>
      <c r="MBR2" s="545"/>
      <c r="MBS2" s="545"/>
      <c r="MBT2" s="546"/>
      <c r="MBU2" s="539"/>
      <c r="MBV2" s="545"/>
      <c r="MBW2" s="545"/>
      <c r="MBX2" s="546"/>
      <c r="MBY2" s="539"/>
      <c r="MBZ2" s="545"/>
      <c r="MCA2" s="545"/>
      <c r="MCB2" s="546"/>
      <c r="MCC2" s="539"/>
      <c r="MCD2" s="545"/>
      <c r="MCE2" s="545"/>
      <c r="MCF2" s="546"/>
      <c r="MCG2" s="539"/>
      <c r="MCH2" s="545"/>
      <c r="MCI2" s="545"/>
      <c r="MCJ2" s="546"/>
      <c r="MCK2" s="539"/>
      <c r="MCL2" s="545"/>
      <c r="MCM2" s="545"/>
      <c r="MCN2" s="546"/>
      <c r="MCO2" s="539"/>
      <c r="MCP2" s="545"/>
      <c r="MCQ2" s="545"/>
      <c r="MCR2" s="546"/>
      <c r="MCS2" s="539"/>
      <c r="MCT2" s="545"/>
      <c r="MCU2" s="545"/>
      <c r="MCV2" s="546"/>
      <c r="MCW2" s="539"/>
      <c r="MCX2" s="545"/>
      <c r="MCY2" s="545"/>
      <c r="MCZ2" s="546"/>
      <c r="MDA2" s="539"/>
      <c r="MDB2" s="545"/>
      <c r="MDC2" s="545"/>
      <c r="MDD2" s="546"/>
      <c r="MDE2" s="539"/>
      <c r="MDF2" s="545"/>
      <c r="MDG2" s="545"/>
      <c r="MDH2" s="546"/>
      <c r="MDI2" s="539"/>
      <c r="MDJ2" s="545"/>
      <c r="MDK2" s="545"/>
      <c r="MDL2" s="546"/>
      <c r="MDM2" s="539"/>
      <c r="MDN2" s="545"/>
      <c r="MDO2" s="545"/>
      <c r="MDP2" s="546"/>
      <c r="MDQ2" s="539"/>
      <c r="MDR2" s="545"/>
      <c r="MDS2" s="545"/>
      <c r="MDT2" s="546"/>
      <c r="MDU2" s="539"/>
      <c r="MDV2" s="545"/>
      <c r="MDW2" s="545"/>
      <c r="MDX2" s="546"/>
      <c r="MDY2" s="539"/>
      <c r="MDZ2" s="545"/>
      <c r="MEA2" s="545"/>
      <c r="MEB2" s="546"/>
      <c r="MEC2" s="539"/>
      <c r="MED2" s="545"/>
      <c r="MEE2" s="545"/>
      <c r="MEF2" s="546"/>
      <c r="MEG2" s="539"/>
      <c r="MEH2" s="545"/>
      <c r="MEI2" s="545"/>
      <c r="MEJ2" s="546"/>
      <c r="MEK2" s="539"/>
      <c r="MEL2" s="545"/>
      <c r="MEM2" s="545"/>
      <c r="MEN2" s="546"/>
      <c r="MEO2" s="539"/>
      <c r="MEP2" s="545"/>
      <c r="MEQ2" s="545"/>
      <c r="MER2" s="546"/>
      <c r="MES2" s="539"/>
      <c r="MET2" s="545"/>
      <c r="MEU2" s="545"/>
      <c r="MEV2" s="546"/>
      <c r="MEW2" s="539"/>
      <c r="MEX2" s="545"/>
      <c r="MEY2" s="545"/>
      <c r="MEZ2" s="546"/>
      <c r="MFA2" s="539"/>
      <c r="MFB2" s="545"/>
      <c r="MFC2" s="545"/>
      <c r="MFD2" s="546"/>
      <c r="MFE2" s="539"/>
      <c r="MFF2" s="545"/>
      <c r="MFG2" s="545"/>
      <c r="MFH2" s="546"/>
      <c r="MFI2" s="539"/>
      <c r="MFJ2" s="545"/>
      <c r="MFK2" s="545"/>
      <c r="MFL2" s="546"/>
      <c r="MFM2" s="539"/>
      <c r="MFN2" s="545"/>
      <c r="MFO2" s="545"/>
      <c r="MFP2" s="546"/>
      <c r="MFQ2" s="539"/>
      <c r="MFR2" s="545"/>
      <c r="MFS2" s="545"/>
      <c r="MFT2" s="546"/>
      <c r="MFU2" s="539"/>
      <c r="MFV2" s="545"/>
      <c r="MFW2" s="545"/>
      <c r="MFX2" s="546"/>
      <c r="MFY2" s="539"/>
      <c r="MFZ2" s="545"/>
      <c r="MGA2" s="545"/>
      <c r="MGB2" s="546"/>
      <c r="MGC2" s="539"/>
      <c r="MGD2" s="545"/>
      <c r="MGE2" s="545"/>
      <c r="MGF2" s="546"/>
      <c r="MGG2" s="539"/>
      <c r="MGH2" s="545"/>
      <c r="MGI2" s="545"/>
      <c r="MGJ2" s="546"/>
      <c r="MGK2" s="539"/>
      <c r="MGL2" s="545"/>
      <c r="MGM2" s="545"/>
      <c r="MGN2" s="546"/>
      <c r="MGO2" s="539"/>
      <c r="MGP2" s="545"/>
      <c r="MGQ2" s="545"/>
      <c r="MGR2" s="546"/>
      <c r="MGS2" s="539"/>
      <c r="MGT2" s="545"/>
      <c r="MGU2" s="545"/>
      <c r="MGV2" s="546"/>
      <c r="MGW2" s="539"/>
      <c r="MGX2" s="545"/>
      <c r="MGY2" s="545"/>
      <c r="MGZ2" s="546"/>
      <c r="MHA2" s="539"/>
      <c r="MHB2" s="545"/>
      <c r="MHC2" s="545"/>
      <c r="MHD2" s="546"/>
      <c r="MHE2" s="539"/>
      <c r="MHF2" s="545"/>
      <c r="MHG2" s="545"/>
      <c r="MHH2" s="546"/>
      <c r="MHI2" s="539"/>
      <c r="MHJ2" s="545"/>
      <c r="MHK2" s="545"/>
      <c r="MHL2" s="546"/>
      <c r="MHM2" s="539"/>
      <c r="MHN2" s="545"/>
      <c r="MHO2" s="545"/>
      <c r="MHP2" s="546"/>
      <c r="MHQ2" s="539"/>
      <c r="MHR2" s="545"/>
      <c r="MHS2" s="545"/>
      <c r="MHT2" s="546"/>
      <c r="MHU2" s="539"/>
      <c r="MHV2" s="545"/>
      <c r="MHW2" s="545"/>
      <c r="MHX2" s="546"/>
      <c r="MHY2" s="539"/>
      <c r="MHZ2" s="545"/>
      <c r="MIA2" s="545"/>
      <c r="MIB2" s="546"/>
      <c r="MIC2" s="539"/>
      <c r="MID2" s="545"/>
      <c r="MIE2" s="545"/>
      <c r="MIF2" s="546"/>
      <c r="MIG2" s="539"/>
      <c r="MIH2" s="545"/>
      <c r="MII2" s="545"/>
      <c r="MIJ2" s="546"/>
      <c r="MIK2" s="539"/>
      <c r="MIL2" s="545"/>
      <c r="MIM2" s="545"/>
      <c r="MIN2" s="546"/>
      <c r="MIO2" s="539"/>
      <c r="MIP2" s="545"/>
      <c r="MIQ2" s="545"/>
      <c r="MIR2" s="546"/>
      <c r="MIS2" s="539"/>
      <c r="MIT2" s="545"/>
      <c r="MIU2" s="545"/>
      <c r="MIV2" s="546"/>
      <c r="MIW2" s="539"/>
      <c r="MIX2" s="545"/>
      <c r="MIY2" s="545"/>
      <c r="MIZ2" s="546"/>
      <c r="MJA2" s="539"/>
      <c r="MJB2" s="545"/>
      <c r="MJC2" s="545"/>
      <c r="MJD2" s="546"/>
      <c r="MJE2" s="539"/>
      <c r="MJF2" s="545"/>
      <c r="MJG2" s="545"/>
      <c r="MJH2" s="546"/>
      <c r="MJI2" s="539"/>
      <c r="MJJ2" s="545"/>
      <c r="MJK2" s="545"/>
      <c r="MJL2" s="546"/>
      <c r="MJM2" s="539"/>
      <c r="MJN2" s="545"/>
      <c r="MJO2" s="545"/>
      <c r="MJP2" s="546"/>
      <c r="MJQ2" s="539"/>
      <c r="MJR2" s="545"/>
      <c r="MJS2" s="545"/>
      <c r="MJT2" s="546"/>
      <c r="MJU2" s="539"/>
      <c r="MJV2" s="545"/>
      <c r="MJW2" s="545"/>
      <c r="MJX2" s="546"/>
      <c r="MJY2" s="539"/>
      <c r="MJZ2" s="545"/>
      <c r="MKA2" s="545"/>
      <c r="MKB2" s="546"/>
      <c r="MKC2" s="539"/>
      <c r="MKD2" s="545"/>
      <c r="MKE2" s="545"/>
      <c r="MKF2" s="546"/>
      <c r="MKG2" s="539"/>
      <c r="MKH2" s="545"/>
      <c r="MKI2" s="545"/>
      <c r="MKJ2" s="546"/>
      <c r="MKK2" s="539"/>
      <c r="MKL2" s="545"/>
      <c r="MKM2" s="545"/>
      <c r="MKN2" s="546"/>
      <c r="MKO2" s="539"/>
      <c r="MKP2" s="545"/>
      <c r="MKQ2" s="545"/>
      <c r="MKR2" s="546"/>
      <c r="MKS2" s="539"/>
      <c r="MKT2" s="545"/>
      <c r="MKU2" s="545"/>
      <c r="MKV2" s="546"/>
      <c r="MKW2" s="539"/>
      <c r="MKX2" s="545"/>
      <c r="MKY2" s="545"/>
      <c r="MKZ2" s="546"/>
      <c r="MLA2" s="539"/>
      <c r="MLB2" s="545"/>
      <c r="MLC2" s="545"/>
      <c r="MLD2" s="546"/>
      <c r="MLE2" s="539"/>
      <c r="MLF2" s="545"/>
      <c r="MLG2" s="545"/>
      <c r="MLH2" s="546"/>
      <c r="MLI2" s="539"/>
      <c r="MLJ2" s="545"/>
      <c r="MLK2" s="545"/>
      <c r="MLL2" s="546"/>
      <c r="MLM2" s="539"/>
      <c r="MLN2" s="545"/>
      <c r="MLO2" s="545"/>
      <c r="MLP2" s="546"/>
      <c r="MLQ2" s="539"/>
      <c r="MLR2" s="545"/>
      <c r="MLS2" s="545"/>
      <c r="MLT2" s="546"/>
      <c r="MLU2" s="539"/>
      <c r="MLV2" s="545"/>
      <c r="MLW2" s="545"/>
      <c r="MLX2" s="546"/>
      <c r="MLY2" s="539"/>
      <c r="MLZ2" s="545"/>
      <c r="MMA2" s="545"/>
      <c r="MMB2" s="546"/>
      <c r="MMC2" s="539"/>
      <c r="MMD2" s="545"/>
      <c r="MME2" s="545"/>
      <c r="MMF2" s="546"/>
      <c r="MMG2" s="539"/>
      <c r="MMH2" s="545"/>
      <c r="MMI2" s="545"/>
      <c r="MMJ2" s="546"/>
      <c r="MMK2" s="539"/>
      <c r="MML2" s="545"/>
      <c r="MMM2" s="545"/>
      <c r="MMN2" s="546"/>
      <c r="MMO2" s="539"/>
      <c r="MMP2" s="545"/>
      <c r="MMQ2" s="545"/>
      <c r="MMR2" s="546"/>
      <c r="MMS2" s="539"/>
      <c r="MMT2" s="545"/>
      <c r="MMU2" s="545"/>
      <c r="MMV2" s="546"/>
      <c r="MMW2" s="539"/>
      <c r="MMX2" s="545"/>
      <c r="MMY2" s="545"/>
      <c r="MMZ2" s="546"/>
      <c r="MNA2" s="539"/>
      <c r="MNB2" s="545"/>
      <c r="MNC2" s="545"/>
      <c r="MND2" s="546"/>
      <c r="MNE2" s="539"/>
      <c r="MNF2" s="545"/>
      <c r="MNG2" s="545"/>
      <c r="MNH2" s="546"/>
      <c r="MNI2" s="539"/>
      <c r="MNJ2" s="545"/>
      <c r="MNK2" s="545"/>
      <c r="MNL2" s="546"/>
      <c r="MNM2" s="539"/>
      <c r="MNN2" s="545"/>
      <c r="MNO2" s="545"/>
      <c r="MNP2" s="546"/>
      <c r="MNQ2" s="539"/>
      <c r="MNR2" s="545"/>
      <c r="MNS2" s="545"/>
      <c r="MNT2" s="546"/>
      <c r="MNU2" s="539"/>
      <c r="MNV2" s="545"/>
      <c r="MNW2" s="545"/>
      <c r="MNX2" s="546"/>
      <c r="MNY2" s="539"/>
      <c r="MNZ2" s="545"/>
      <c r="MOA2" s="545"/>
      <c r="MOB2" s="546"/>
      <c r="MOC2" s="539"/>
      <c r="MOD2" s="545"/>
      <c r="MOE2" s="545"/>
      <c r="MOF2" s="546"/>
      <c r="MOG2" s="539"/>
      <c r="MOH2" s="545"/>
      <c r="MOI2" s="545"/>
      <c r="MOJ2" s="546"/>
      <c r="MOK2" s="539"/>
      <c r="MOL2" s="545"/>
      <c r="MOM2" s="545"/>
      <c r="MON2" s="546"/>
      <c r="MOO2" s="539"/>
      <c r="MOP2" s="545"/>
      <c r="MOQ2" s="545"/>
      <c r="MOR2" s="546"/>
      <c r="MOS2" s="539"/>
      <c r="MOT2" s="545"/>
      <c r="MOU2" s="545"/>
      <c r="MOV2" s="546"/>
      <c r="MOW2" s="539"/>
      <c r="MOX2" s="545"/>
      <c r="MOY2" s="545"/>
      <c r="MOZ2" s="546"/>
      <c r="MPA2" s="539"/>
      <c r="MPB2" s="545"/>
      <c r="MPC2" s="545"/>
      <c r="MPD2" s="546"/>
      <c r="MPE2" s="539"/>
      <c r="MPF2" s="545"/>
      <c r="MPG2" s="545"/>
      <c r="MPH2" s="546"/>
      <c r="MPI2" s="539"/>
      <c r="MPJ2" s="545"/>
      <c r="MPK2" s="545"/>
      <c r="MPL2" s="546"/>
      <c r="MPM2" s="539"/>
      <c r="MPN2" s="545"/>
      <c r="MPO2" s="545"/>
      <c r="MPP2" s="546"/>
      <c r="MPQ2" s="539"/>
      <c r="MPR2" s="545"/>
      <c r="MPS2" s="545"/>
      <c r="MPT2" s="546"/>
      <c r="MPU2" s="539"/>
      <c r="MPV2" s="545"/>
      <c r="MPW2" s="545"/>
      <c r="MPX2" s="546"/>
      <c r="MPY2" s="539"/>
      <c r="MPZ2" s="545"/>
      <c r="MQA2" s="545"/>
      <c r="MQB2" s="546"/>
      <c r="MQC2" s="539"/>
      <c r="MQD2" s="545"/>
      <c r="MQE2" s="545"/>
      <c r="MQF2" s="546"/>
      <c r="MQG2" s="539"/>
      <c r="MQH2" s="545"/>
      <c r="MQI2" s="545"/>
      <c r="MQJ2" s="546"/>
      <c r="MQK2" s="539"/>
      <c r="MQL2" s="545"/>
      <c r="MQM2" s="545"/>
      <c r="MQN2" s="546"/>
      <c r="MQO2" s="539"/>
      <c r="MQP2" s="545"/>
      <c r="MQQ2" s="545"/>
      <c r="MQR2" s="546"/>
      <c r="MQS2" s="539"/>
      <c r="MQT2" s="545"/>
      <c r="MQU2" s="545"/>
      <c r="MQV2" s="546"/>
      <c r="MQW2" s="539"/>
      <c r="MQX2" s="545"/>
      <c r="MQY2" s="545"/>
      <c r="MQZ2" s="546"/>
      <c r="MRA2" s="539"/>
      <c r="MRB2" s="545"/>
      <c r="MRC2" s="545"/>
      <c r="MRD2" s="546"/>
      <c r="MRE2" s="539"/>
      <c r="MRF2" s="545"/>
      <c r="MRG2" s="545"/>
      <c r="MRH2" s="546"/>
      <c r="MRI2" s="539"/>
      <c r="MRJ2" s="545"/>
      <c r="MRK2" s="545"/>
      <c r="MRL2" s="546"/>
      <c r="MRM2" s="539"/>
      <c r="MRN2" s="545"/>
      <c r="MRO2" s="545"/>
      <c r="MRP2" s="546"/>
      <c r="MRQ2" s="539"/>
      <c r="MRR2" s="545"/>
      <c r="MRS2" s="545"/>
      <c r="MRT2" s="546"/>
      <c r="MRU2" s="539"/>
      <c r="MRV2" s="545"/>
      <c r="MRW2" s="545"/>
      <c r="MRX2" s="546"/>
      <c r="MRY2" s="539"/>
      <c r="MRZ2" s="545"/>
      <c r="MSA2" s="545"/>
      <c r="MSB2" s="546"/>
      <c r="MSC2" s="539"/>
      <c r="MSD2" s="545"/>
      <c r="MSE2" s="545"/>
      <c r="MSF2" s="546"/>
      <c r="MSG2" s="539"/>
      <c r="MSH2" s="545"/>
      <c r="MSI2" s="545"/>
      <c r="MSJ2" s="546"/>
      <c r="MSK2" s="539"/>
      <c r="MSL2" s="545"/>
      <c r="MSM2" s="545"/>
      <c r="MSN2" s="546"/>
      <c r="MSO2" s="539"/>
      <c r="MSP2" s="545"/>
      <c r="MSQ2" s="545"/>
      <c r="MSR2" s="546"/>
      <c r="MSS2" s="539"/>
      <c r="MST2" s="545"/>
      <c r="MSU2" s="545"/>
      <c r="MSV2" s="546"/>
      <c r="MSW2" s="539"/>
      <c r="MSX2" s="545"/>
      <c r="MSY2" s="545"/>
      <c r="MSZ2" s="546"/>
      <c r="MTA2" s="539"/>
      <c r="MTB2" s="545"/>
      <c r="MTC2" s="545"/>
      <c r="MTD2" s="546"/>
      <c r="MTE2" s="539"/>
      <c r="MTF2" s="545"/>
      <c r="MTG2" s="545"/>
      <c r="MTH2" s="546"/>
      <c r="MTI2" s="539"/>
      <c r="MTJ2" s="545"/>
      <c r="MTK2" s="545"/>
      <c r="MTL2" s="546"/>
      <c r="MTM2" s="539"/>
      <c r="MTN2" s="545"/>
      <c r="MTO2" s="545"/>
      <c r="MTP2" s="546"/>
      <c r="MTQ2" s="539"/>
      <c r="MTR2" s="545"/>
      <c r="MTS2" s="545"/>
      <c r="MTT2" s="546"/>
      <c r="MTU2" s="539"/>
      <c r="MTV2" s="545"/>
      <c r="MTW2" s="545"/>
      <c r="MTX2" s="546"/>
      <c r="MTY2" s="539"/>
      <c r="MTZ2" s="545"/>
      <c r="MUA2" s="545"/>
      <c r="MUB2" s="546"/>
      <c r="MUC2" s="539"/>
      <c r="MUD2" s="545"/>
      <c r="MUE2" s="545"/>
      <c r="MUF2" s="546"/>
      <c r="MUG2" s="539"/>
      <c r="MUH2" s="545"/>
      <c r="MUI2" s="545"/>
      <c r="MUJ2" s="546"/>
      <c r="MUK2" s="539"/>
      <c r="MUL2" s="545"/>
      <c r="MUM2" s="545"/>
      <c r="MUN2" s="546"/>
      <c r="MUO2" s="539"/>
      <c r="MUP2" s="545"/>
      <c r="MUQ2" s="545"/>
      <c r="MUR2" s="546"/>
      <c r="MUS2" s="539"/>
      <c r="MUT2" s="545"/>
      <c r="MUU2" s="545"/>
      <c r="MUV2" s="546"/>
      <c r="MUW2" s="539"/>
      <c r="MUX2" s="545"/>
      <c r="MUY2" s="545"/>
      <c r="MUZ2" s="546"/>
      <c r="MVA2" s="539"/>
      <c r="MVB2" s="545"/>
      <c r="MVC2" s="545"/>
      <c r="MVD2" s="546"/>
      <c r="MVE2" s="539"/>
      <c r="MVF2" s="545"/>
      <c r="MVG2" s="545"/>
      <c r="MVH2" s="546"/>
      <c r="MVI2" s="539"/>
      <c r="MVJ2" s="545"/>
      <c r="MVK2" s="545"/>
      <c r="MVL2" s="546"/>
      <c r="MVM2" s="539"/>
      <c r="MVN2" s="545"/>
      <c r="MVO2" s="545"/>
      <c r="MVP2" s="546"/>
      <c r="MVQ2" s="539"/>
      <c r="MVR2" s="545"/>
      <c r="MVS2" s="545"/>
      <c r="MVT2" s="546"/>
      <c r="MVU2" s="539"/>
      <c r="MVV2" s="545"/>
      <c r="MVW2" s="545"/>
      <c r="MVX2" s="546"/>
      <c r="MVY2" s="539"/>
      <c r="MVZ2" s="545"/>
      <c r="MWA2" s="545"/>
      <c r="MWB2" s="546"/>
      <c r="MWC2" s="539"/>
      <c r="MWD2" s="545"/>
      <c r="MWE2" s="545"/>
      <c r="MWF2" s="546"/>
      <c r="MWG2" s="539"/>
      <c r="MWH2" s="545"/>
      <c r="MWI2" s="545"/>
      <c r="MWJ2" s="546"/>
      <c r="MWK2" s="539"/>
      <c r="MWL2" s="545"/>
      <c r="MWM2" s="545"/>
      <c r="MWN2" s="546"/>
      <c r="MWO2" s="539"/>
      <c r="MWP2" s="545"/>
      <c r="MWQ2" s="545"/>
      <c r="MWR2" s="546"/>
      <c r="MWS2" s="539"/>
      <c r="MWT2" s="545"/>
      <c r="MWU2" s="545"/>
      <c r="MWV2" s="546"/>
      <c r="MWW2" s="539"/>
      <c r="MWX2" s="545"/>
      <c r="MWY2" s="545"/>
      <c r="MWZ2" s="546"/>
      <c r="MXA2" s="539"/>
      <c r="MXB2" s="545"/>
      <c r="MXC2" s="545"/>
      <c r="MXD2" s="546"/>
      <c r="MXE2" s="539"/>
      <c r="MXF2" s="545"/>
      <c r="MXG2" s="545"/>
      <c r="MXH2" s="546"/>
      <c r="MXI2" s="539"/>
      <c r="MXJ2" s="545"/>
      <c r="MXK2" s="545"/>
      <c r="MXL2" s="546"/>
      <c r="MXM2" s="539"/>
      <c r="MXN2" s="545"/>
      <c r="MXO2" s="545"/>
      <c r="MXP2" s="546"/>
      <c r="MXQ2" s="539"/>
      <c r="MXR2" s="545"/>
      <c r="MXS2" s="545"/>
      <c r="MXT2" s="546"/>
      <c r="MXU2" s="539"/>
      <c r="MXV2" s="545"/>
      <c r="MXW2" s="545"/>
      <c r="MXX2" s="546"/>
      <c r="MXY2" s="539"/>
      <c r="MXZ2" s="545"/>
      <c r="MYA2" s="545"/>
      <c r="MYB2" s="546"/>
      <c r="MYC2" s="539"/>
      <c r="MYD2" s="545"/>
      <c r="MYE2" s="545"/>
      <c r="MYF2" s="546"/>
      <c r="MYG2" s="539"/>
      <c r="MYH2" s="545"/>
      <c r="MYI2" s="545"/>
      <c r="MYJ2" s="546"/>
      <c r="MYK2" s="539"/>
      <c r="MYL2" s="545"/>
      <c r="MYM2" s="545"/>
      <c r="MYN2" s="546"/>
      <c r="MYO2" s="539"/>
      <c r="MYP2" s="545"/>
      <c r="MYQ2" s="545"/>
      <c r="MYR2" s="546"/>
      <c r="MYS2" s="539"/>
      <c r="MYT2" s="545"/>
      <c r="MYU2" s="545"/>
      <c r="MYV2" s="546"/>
      <c r="MYW2" s="539"/>
      <c r="MYX2" s="545"/>
      <c r="MYY2" s="545"/>
      <c r="MYZ2" s="546"/>
      <c r="MZA2" s="539"/>
      <c r="MZB2" s="545"/>
      <c r="MZC2" s="545"/>
      <c r="MZD2" s="546"/>
      <c r="MZE2" s="539"/>
      <c r="MZF2" s="545"/>
      <c r="MZG2" s="545"/>
      <c r="MZH2" s="546"/>
      <c r="MZI2" s="539"/>
      <c r="MZJ2" s="545"/>
      <c r="MZK2" s="545"/>
      <c r="MZL2" s="546"/>
      <c r="MZM2" s="539"/>
      <c r="MZN2" s="545"/>
      <c r="MZO2" s="545"/>
      <c r="MZP2" s="546"/>
      <c r="MZQ2" s="539"/>
      <c r="MZR2" s="545"/>
      <c r="MZS2" s="545"/>
      <c r="MZT2" s="546"/>
      <c r="MZU2" s="539"/>
      <c r="MZV2" s="545"/>
      <c r="MZW2" s="545"/>
      <c r="MZX2" s="546"/>
      <c r="MZY2" s="539"/>
      <c r="MZZ2" s="545"/>
      <c r="NAA2" s="545"/>
      <c r="NAB2" s="546"/>
      <c r="NAC2" s="539"/>
      <c r="NAD2" s="545"/>
      <c r="NAE2" s="545"/>
      <c r="NAF2" s="546"/>
      <c r="NAG2" s="539"/>
      <c r="NAH2" s="545"/>
      <c r="NAI2" s="545"/>
      <c r="NAJ2" s="546"/>
      <c r="NAK2" s="539"/>
      <c r="NAL2" s="545"/>
      <c r="NAM2" s="545"/>
      <c r="NAN2" s="546"/>
      <c r="NAO2" s="539"/>
      <c r="NAP2" s="545"/>
      <c r="NAQ2" s="545"/>
      <c r="NAR2" s="546"/>
      <c r="NAS2" s="539"/>
      <c r="NAT2" s="545"/>
      <c r="NAU2" s="545"/>
      <c r="NAV2" s="546"/>
      <c r="NAW2" s="539"/>
      <c r="NAX2" s="545"/>
      <c r="NAY2" s="545"/>
      <c r="NAZ2" s="546"/>
      <c r="NBA2" s="539"/>
      <c r="NBB2" s="545"/>
      <c r="NBC2" s="545"/>
      <c r="NBD2" s="546"/>
      <c r="NBE2" s="539"/>
      <c r="NBF2" s="545"/>
      <c r="NBG2" s="545"/>
      <c r="NBH2" s="546"/>
      <c r="NBI2" s="539"/>
      <c r="NBJ2" s="545"/>
      <c r="NBK2" s="545"/>
      <c r="NBL2" s="546"/>
      <c r="NBM2" s="539"/>
      <c r="NBN2" s="545"/>
      <c r="NBO2" s="545"/>
      <c r="NBP2" s="546"/>
      <c r="NBQ2" s="539"/>
      <c r="NBR2" s="545"/>
      <c r="NBS2" s="545"/>
      <c r="NBT2" s="546"/>
      <c r="NBU2" s="539"/>
      <c r="NBV2" s="545"/>
      <c r="NBW2" s="545"/>
      <c r="NBX2" s="546"/>
      <c r="NBY2" s="539"/>
      <c r="NBZ2" s="545"/>
      <c r="NCA2" s="545"/>
      <c r="NCB2" s="546"/>
      <c r="NCC2" s="539"/>
      <c r="NCD2" s="545"/>
      <c r="NCE2" s="545"/>
      <c r="NCF2" s="546"/>
      <c r="NCG2" s="539"/>
      <c r="NCH2" s="545"/>
      <c r="NCI2" s="545"/>
      <c r="NCJ2" s="546"/>
      <c r="NCK2" s="539"/>
      <c r="NCL2" s="545"/>
      <c r="NCM2" s="545"/>
      <c r="NCN2" s="546"/>
      <c r="NCO2" s="539"/>
      <c r="NCP2" s="545"/>
      <c r="NCQ2" s="545"/>
      <c r="NCR2" s="546"/>
      <c r="NCS2" s="539"/>
      <c r="NCT2" s="545"/>
      <c r="NCU2" s="545"/>
      <c r="NCV2" s="546"/>
      <c r="NCW2" s="539"/>
      <c r="NCX2" s="545"/>
      <c r="NCY2" s="545"/>
      <c r="NCZ2" s="546"/>
      <c r="NDA2" s="539"/>
      <c r="NDB2" s="545"/>
      <c r="NDC2" s="545"/>
      <c r="NDD2" s="546"/>
      <c r="NDE2" s="539"/>
      <c r="NDF2" s="545"/>
      <c r="NDG2" s="545"/>
      <c r="NDH2" s="546"/>
      <c r="NDI2" s="539"/>
      <c r="NDJ2" s="545"/>
      <c r="NDK2" s="545"/>
      <c r="NDL2" s="546"/>
      <c r="NDM2" s="539"/>
      <c r="NDN2" s="545"/>
      <c r="NDO2" s="545"/>
      <c r="NDP2" s="546"/>
      <c r="NDQ2" s="539"/>
      <c r="NDR2" s="545"/>
      <c r="NDS2" s="545"/>
      <c r="NDT2" s="546"/>
      <c r="NDU2" s="539"/>
      <c r="NDV2" s="545"/>
      <c r="NDW2" s="545"/>
      <c r="NDX2" s="546"/>
      <c r="NDY2" s="539"/>
      <c r="NDZ2" s="545"/>
      <c r="NEA2" s="545"/>
      <c r="NEB2" s="546"/>
      <c r="NEC2" s="539"/>
      <c r="NED2" s="545"/>
      <c r="NEE2" s="545"/>
      <c r="NEF2" s="546"/>
      <c r="NEG2" s="539"/>
      <c r="NEH2" s="545"/>
      <c r="NEI2" s="545"/>
      <c r="NEJ2" s="546"/>
      <c r="NEK2" s="539"/>
      <c r="NEL2" s="545"/>
      <c r="NEM2" s="545"/>
      <c r="NEN2" s="546"/>
      <c r="NEO2" s="539"/>
      <c r="NEP2" s="545"/>
      <c r="NEQ2" s="545"/>
      <c r="NER2" s="546"/>
      <c r="NES2" s="539"/>
      <c r="NET2" s="545"/>
      <c r="NEU2" s="545"/>
      <c r="NEV2" s="546"/>
      <c r="NEW2" s="539"/>
      <c r="NEX2" s="545"/>
      <c r="NEY2" s="545"/>
      <c r="NEZ2" s="546"/>
      <c r="NFA2" s="539"/>
      <c r="NFB2" s="545"/>
      <c r="NFC2" s="545"/>
      <c r="NFD2" s="546"/>
      <c r="NFE2" s="539"/>
      <c r="NFF2" s="545"/>
      <c r="NFG2" s="545"/>
      <c r="NFH2" s="546"/>
      <c r="NFI2" s="539"/>
      <c r="NFJ2" s="545"/>
      <c r="NFK2" s="545"/>
      <c r="NFL2" s="546"/>
      <c r="NFM2" s="539"/>
      <c r="NFN2" s="545"/>
      <c r="NFO2" s="545"/>
      <c r="NFP2" s="546"/>
      <c r="NFQ2" s="539"/>
      <c r="NFR2" s="545"/>
      <c r="NFS2" s="545"/>
      <c r="NFT2" s="546"/>
      <c r="NFU2" s="539"/>
      <c r="NFV2" s="545"/>
      <c r="NFW2" s="545"/>
      <c r="NFX2" s="546"/>
      <c r="NFY2" s="539"/>
      <c r="NFZ2" s="545"/>
      <c r="NGA2" s="545"/>
      <c r="NGB2" s="546"/>
      <c r="NGC2" s="539"/>
      <c r="NGD2" s="545"/>
      <c r="NGE2" s="545"/>
      <c r="NGF2" s="546"/>
      <c r="NGG2" s="539"/>
      <c r="NGH2" s="545"/>
      <c r="NGI2" s="545"/>
      <c r="NGJ2" s="546"/>
      <c r="NGK2" s="539"/>
      <c r="NGL2" s="545"/>
      <c r="NGM2" s="545"/>
      <c r="NGN2" s="546"/>
      <c r="NGO2" s="539"/>
      <c r="NGP2" s="545"/>
      <c r="NGQ2" s="545"/>
      <c r="NGR2" s="546"/>
      <c r="NGS2" s="539"/>
      <c r="NGT2" s="545"/>
      <c r="NGU2" s="545"/>
      <c r="NGV2" s="546"/>
      <c r="NGW2" s="539"/>
      <c r="NGX2" s="545"/>
      <c r="NGY2" s="545"/>
      <c r="NGZ2" s="546"/>
      <c r="NHA2" s="539"/>
      <c r="NHB2" s="545"/>
      <c r="NHC2" s="545"/>
      <c r="NHD2" s="546"/>
      <c r="NHE2" s="539"/>
      <c r="NHF2" s="545"/>
      <c r="NHG2" s="545"/>
      <c r="NHH2" s="546"/>
      <c r="NHI2" s="539"/>
      <c r="NHJ2" s="545"/>
      <c r="NHK2" s="545"/>
      <c r="NHL2" s="546"/>
      <c r="NHM2" s="539"/>
      <c r="NHN2" s="545"/>
      <c r="NHO2" s="545"/>
      <c r="NHP2" s="546"/>
      <c r="NHQ2" s="539"/>
      <c r="NHR2" s="545"/>
      <c r="NHS2" s="545"/>
      <c r="NHT2" s="546"/>
      <c r="NHU2" s="539"/>
      <c r="NHV2" s="545"/>
      <c r="NHW2" s="545"/>
      <c r="NHX2" s="546"/>
      <c r="NHY2" s="539"/>
      <c r="NHZ2" s="545"/>
      <c r="NIA2" s="545"/>
      <c r="NIB2" s="546"/>
      <c r="NIC2" s="539"/>
      <c r="NID2" s="545"/>
      <c r="NIE2" s="545"/>
      <c r="NIF2" s="546"/>
      <c r="NIG2" s="539"/>
      <c r="NIH2" s="545"/>
      <c r="NII2" s="545"/>
      <c r="NIJ2" s="546"/>
      <c r="NIK2" s="539"/>
      <c r="NIL2" s="545"/>
      <c r="NIM2" s="545"/>
      <c r="NIN2" s="546"/>
      <c r="NIO2" s="539"/>
      <c r="NIP2" s="545"/>
      <c r="NIQ2" s="545"/>
      <c r="NIR2" s="546"/>
      <c r="NIS2" s="539"/>
      <c r="NIT2" s="545"/>
      <c r="NIU2" s="545"/>
      <c r="NIV2" s="546"/>
      <c r="NIW2" s="539"/>
      <c r="NIX2" s="545"/>
      <c r="NIY2" s="545"/>
      <c r="NIZ2" s="546"/>
      <c r="NJA2" s="539"/>
      <c r="NJB2" s="545"/>
      <c r="NJC2" s="545"/>
      <c r="NJD2" s="546"/>
      <c r="NJE2" s="539"/>
      <c r="NJF2" s="545"/>
      <c r="NJG2" s="545"/>
      <c r="NJH2" s="546"/>
      <c r="NJI2" s="539"/>
      <c r="NJJ2" s="545"/>
      <c r="NJK2" s="545"/>
      <c r="NJL2" s="546"/>
      <c r="NJM2" s="539"/>
      <c r="NJN2" s="545"/>
      <c r="NJO2" s="545"/>
      <c r="NJP2" s="546"/>
      <c r="NJQ2" s="539"/>
      <c r="NJR2" s="545"/>
      <c r="NJS2" s="545"/>
      <c r="NJT2" s="546"/>
      <c r="NJU2" s="539"/>
      <c r="NJV2" s="545"/>
      <c r="NJW2" s="545"/>
      <c r="NJX2" s="546"/>
      <c r="NJY2" s="539"/>
      <c r="NJZ2" s="545"/>
      <c r="NKA2" s="545"/>
      <c r="NKB2" s="546"/>
      <c r="NKC2" s="539"/>
      <c r="NKD2" s="545"/>
      <c r="NKE2" s="545"/>
      <c r="NKF2" s="546"/>
      <c r="NKG2" s="539"/>
      <c r="NKH2" s="545"/>
      <c r="NKI2" s="545"/>
      <c r="NKJ2" s="546"/>
      <c r="NKK2" s="539"/>
      <c r="NKL2" s="545"/>
      <c r="NKM2" s="545"/>
      <c r="NKN2" s="546"/>
      <c r="NKO2" s="539"/>
      <c r="NKP2" s="545"/>
      <c r="NKQ2" s="545"/>
      <c r="NKR2" s="546"/>
      <c r="NKS2" s="539"/>
      <c r="NKT2" s="545"/>
      <c r="NKU2" s="545"/>
      <c r="NKV2" s="546"/>
      <c r="NKW2" s="539"/>
      <c r="NKX2" s="545"/>
      <c r="NKY2" s="545"/>
      <c r="NKZ2" s="546"/>
      <c r="NLA2" s="539"/>
      <c r="NLB2" s="545"/>
      <c r="NLC2" s="545"/>
      <c r="NLD2" s="546"/>
      <c r="NLE2" s="539"/>
      <c r="NLF2" s="545"/>
      <c r="NLG2" s="545"/>
      <c r="NLH2" s="546"/>
      <c r="NLI2" s="539"/>
      <c r="NLJ2" s="545"/>
      <c r="NLK2" s="545"/>
      <c r="NLL2" s="546"/>
      <c r="NLM2" s="539"/>
      <c r="NLN2" s="545"/>
      <c r="NLO2" s="545"/>
      <c r="NLP2" s="546"/>
      <c r="NLQ2" s="539"/>
      <c r="NLR2" s="545"/>
      <c r="NLS2" s="545"/>
      <c r="NLT2" s="546"/>
      <c r="NLU2" s="539"/>
      <c r="NLV2" s="545"/>
      <c r="NLW2" s="545"/>
      <c r="NLX2" s="546"/>
      <c r="NLY2" s="539"/>
      <c r="NLZ2" s="545"/>
      <c r="NMA2" s="545"/>
      <c r="NMB2" s="546"/>
      <c r="NMC2" s="539"/>
      <c r="NMD2" s="545"/>
      <c r="NME2" s="545"/>
      <c r="NMF2" s="546"/>
      <c r="NMG2" s="539"/>
      <c r="NMH2" s="545"/>
      <c r="NMI2" s="545"/>
      <c r="NMJ2" s="546"/>
      <c r="NMK2" s="539"/>
      <c r="NML2" s="545"/>
      <c r="NMM2" s="545"/>
      <c r="NMN2" s="546"/>
      <c r="NMO2" s="539"/>
      <c r="NMP2" s="545"/>
      <c r="NMQ2" s="545"/>
      <c r="NMR2" s="546"/>
      <c r="NMS2" s="539"/>
      <c r="NMT2" s="545"/>
      <c r="NMU2" s="545"/>
      <c r="NMV2" s="546"/>
      <c r="NMW2" s="539"/>
      <c r="NMX2" s="545"/>
      <c r="NMY2" s="545"/>
      <c r="NMZ2" s="546"/>
      <c r="NNA2" s="539"/>
      <c r="NNB2" s="545"/>
      <c r="NNC2" s="545"/>
      <c r="NND2" s="546"/>
      <c r="NNE2" s="539"/>
      <c r="NNF2" s="545"/>
      <c r="NNG2" s="545"/>
      <c r="NNH2" s="546"/>
      <c r="NNI2" s="539"/>
      <c r="NNJ2" s="545"/>
      <c r="NNK2" s="545"/>
      <c r="NNL2" s="546"/>
      <c r="NNM2" s="539"/>
      <c r="NNN2" s="545"/>
      <c r="NNO2" s="545"/>
      <c r="NNP2" s="546"/>
      <c r="NNQ2" s="539"/>
      <c r="NNR2" s="545"/>
      <c r="NNS2" s="545"/>
      <c r="NNT2" s="546"/>
      <c r="NNU2" s="539"/>
      <c r="NNV2" s="545"/>
      <c r="NNW2" s="545"/>
      <c r="NNX2" s="546"/>
      <c r="NNY2" s="539"/>
      <c r="NNZ2" s="545"/>
      <c r="NOA2" s="545"/>
      <c r="NOB2" s="546"/>
      <c r="NOC2" s="539"/>
      <c r="NOD2" s="545"/>
      <c r="NOE2" s="545"/>
      <c r="NOF2" s="546"/>
      <c r="NOG2" s="539"/>
      <c r="NOH2" s="545"/>
      <c r="NOI2" s="545"/>
      <c r="NOJ2" s="546"/>
      <c r="NOK2" s="539"/>
      <c r="NOL2" s="545"/>
      <c r="NOM2" s="545"/>
      <c r="NON2" s="546"/>
      <c r="NOO2" s="539"/>
      <c r="NOP2" s="545"/>
      <c r="NOQ2" s="545"/>
      <c r="NOR2" s="546"/>
      <c r="NOS2" s="539"/>
      <c r="NOT2" s="545"/>
      <c r="NOU2" s="545"/>
      <c r="NOV2" s="546"/>
      <c r="NOW2" s="539"/>
      <c r="NOX2" s="545"/>
      <c r="NOY2" s="545"/>
      <c r="NOZ2" s="546"/>
      <c r="NPA2" s="539"/>
      <c r="NPB2" s="545"/>
      <c r="NPC2" s="545"/>
      <c r="NPD2" s="546"/>
      <c r="NPE2" s="539"/>
      <c r="NPF2" s="545"/>
      <c r="NPG2" s="545"/>
      <c r="NPH2" s="546"/>
      <c r="NPI2" s="539"/>
      <c r="NPJ2" s="545"/>
      <c r="NPK2" s="545"/>
      <c r="NPL2" s="546"/>
      <c r="NPM2" s="539"/>
      <c r="NPN2" s="545"/>
      <c r="NPO2" s="545"/>
      <c r="NPP2" s="546"/>
      <c r="NPQ2" s="539"/>
      <c r="NPR2" s="545"/>
      <c r="NPS2" s="545"/>
      <c r="NPT2" s="546"/>
      <c r="NPU2" s="539"/>
      <c r="NPV2" s="545"/>
      <c r="NPW2" s="545"/>
      <c r="NPX2" s="546"/>
      <c r="NPY2" s="539"/>
      <c r="NPZ2" s="545"/>
      <c r="NQA2" s="545"/>
      <c r="NQB2" s="546"/>
      <c r="NQC2" s="539"/>
      <c r="NQD2" s="545"/>
      <c r="NQE2" s="545"/>
      <c r="NQF2" s="546"/>
      <c r="NQG2" s="539"/>
      <c r="NQH2" s="545"/>
      <c r="NQI2" s="545"/>
      <c r="NQJ2" s="546"/>
      <c r="NQK2" s="539"/>
      <c r="NQL2" s="545"/>
      <c r="NQM2" s="545"/>
      <c r="NQN2" s="546"/>
      <c r="NQO2" s="539"/>
      <c r="NQP2" s="545"/>
      <c r="NQQ2" s="545"/>
      <c r="NQR2" s="546"/>
      <c r="NQS2" s="539"/>
      <c r="NQT2" s="545"/>
      <c r="NQU2" s="545"/>
      <c r="NQV2" s="546"/>
      <c r="NQW2" s="539"/>
      <c r="NQX2" s="545"/>
      <c r="NQY2" s="545"/>
      <c r="NQZ2" s="546"/>
      <c r="NRA2" s="539"/>
      <c r="NRB2" s="545"/>
      <c r="NRC2" s="545"/>
      <c r="NRD2" s="546"/>
      <c r="NRE2" s="539"/>
      <c r="NRF2" s="545"/>
      <c r="NRG2" s="545"/>
      <c r="NRH2" s="546"/>
      <c r="NRI2" s="539"/>
      <c r="NRJ2" s="545"/>
      <c r="NRK2" s="545"/>
      <c r="NRL2" s="546"/>
      <c r="NRM2" s="539"/>
      <c r="NRN2" s="545"/>
      <c r="NRO2" s="545"/>
      <c r="NRP2" s="546"/>
      <c r="NRQ2" s="539"/>
      <c r="NRR2" s="545"/>
      <c r="NRS2" s="545"/>
      <c r="NRT2" s="546"/>
      <c r="NRU2" s="539"/>
      <c r="NRV2" s="545"/>
      <c r="NRW2" s="545"/>
      <c r="NRX2" s="546"/>
      <c r="NRY2" s="539"/>
      <c r="NRZ2" s="545"/>
      <c r="NSA2" s="545"/>
      <c r="NSB2" s="546"/>
      <c r="NSC2" s="539"/>
      <c r="NSD2" s="545"/>
      <c r="NSE2" s="545"/>
      <c r="NSF2" s="546"/>
      <c r="NSG2" s="539"/>
      <c r="NSH2" s="545"/>
      <c r="NSI2" s="545"/>
      <c r="NSJ2" s="546"/>
      <c r="NSK2" s="539"/>
      <c r="NSL2" s="545"/>
      <c r="NSM2" s="545"/>
      <c r="NSN2" s="546"/>
      <c r="NSO2" s="539"/>
      <c r="NSP2" s="545"/>
      <c r="NSQ2" s="545"/>
      <c r="NSR2" s="546"/>
      <c r="NSS2" s="539"/>
      <c r="NST2" s="545"/>
      <c r="NSU2" s="545"/>
      <c r="NSV2" s="546"/>
      <c r="NSW2" s="539"/>
      <c r="NSX2" s="545"/>
      <c r="NSY2" s="545"/>
      <c r="NSZ2" s="546"/>
      <c r="NTA2" s="539"/>
      <c r="NTB2" s="545"/>
      <c r="NTC2" s="545"/>
      <c r="NTD2" s="546"/>
      <c r="NTE2" s="539"/>
      <c r="NTF2" s="545"/>
      <c r="NTG2" s="545"/>
      <c r="NTH2" s="546"/>
      <c r="NTI2" s="539"/>
      <c r="NTJ2" s="545"/>
      <c r="NTK2" s="545"/>
      <c r="NTL2" s="546"/>
      <c r="NTM2" s="539"/>
      <c r="NTN2" s="545"/>
      <c r="NTO2" s="545"/>
      <c r="NTP2" s="546"/>
      <c r="NTQ2" s="539"/>
      <c r="NTR2" s="545"/>
      <c r="NTS2" s="545"/>
      <c r="NTT2" s="546"/>
      <c r="NTU2" s="539"/>
      <c r="NTV2" s="545"/>
      <c r="NTW2" s="545"/>
      <c r="NTX2" s="546"/>
      <c r="NTY2" s="539"/>
      <c r="NTZ2" s="545"/>
      <c r="NUA2" s="545"/>
      <c r="NUB2" s="546"/>
      <c r="NUC2" s="539"/>
      <c r="NUD2" s="545"/>
      <c r="NUE2" s="545"/>
      <c r="NUF2" s="546"/>
      <c r="NUG2" s="539"/>
      <c r="NUH2" s="545"/>
      <c r="NUI2" s="545"/>
      <c r="NUJ2" s="546"/>
      <c r="NUK2" s="539"/>
      <c r="NUL2" s="545"/>
      <c r="NUM2" s="545"/>
      <c r="NUN2" s="546"/>
      <c r="NUO2" s="539"/>
      <c r="NUP2" s="545"/>
      <c r="NUQ2" s="545"/>
      <c r="NUR2" s="546"/>
      <c r="NUS2" s="539"/>
      <c r="NUT2" s="545"/>
      <c r="NUU2" s="545"/>
      <c r="NUV2" s="546"/>
      <c r="NUW2" s="539"/>
      <c r="NUX2" s="545"/>
      <c r="NUY2" s="545"/>
      <c r="NUZ2" s="546"/>
      <c r="NVA2" s="539"/>
      <c r="NVB2" s="545"/>
      <c r="NVC2" s="545"/>
      <c r="NVD2" s="546"/>
      <c r="NVE2" s="539"/>
      <c r="NVF2" s="545"/>
      <c r="NVG2" s="545"/>
      <c r="NVH2" s="546"/>
      <c r="NVI2" s="539"/>
      <c r="NVJ2" s="545"/>
      <c r="NVK2" s="545"/>
      <c r="NVL2" s="546"/>
      <c r="NVM2" s="539"/>
      <c r="NVN2" s="545"/>
      <c r="NVO2" s="545"/>
      <c r="NVP2" s="546"/>
      <c r="NVQ2" s="539"/>
      <c r="NVR2" s="545"/>
      <c r="NVS2" s="545"/>
      <c r="NVT2" s="546"/>
      <c r="NVU2" s="539"/>
      <c r="NVV2" s="545"/>
      <c r="NVW2" s="545"/>
      <c r="NVX2" s="546"/>
      <c r="NVY2" s="539"/>
      <c r="NVZ2" s="545"/>
      <c r="NWA2" s="545"/>
      <c r="NWB2" s="546"/>
      <c r="NWC2" s="539"/>
      <c r="NWD2" s="545"/>
      <c r="NWE2" s="545"/>
      <c r="NWF2" s="546"/>
      <c r="NWG2" s="539"/>
      <c r="NWH2" s="545"/>
      <c r="NWI2" s="545"/>
      <c r="NWJ2" s="546"/>
      <c r="NWK2" s="539"/>
      <c r="NWL2" s="545"/>
      <c r="NWM2" s="545"/>
      <c r="NWN2" s="546"/>
      <c r="NWO2" s="539"/>
      <c r="NWP2" s="545"/>
      <c r="NWQ2" s="545"/>
      <c r="NWR2" s="546"/>
      <c r="NWS2" s="539"/>
      <c r="NWT2" s="545"/>
      <c r="NWU2" s="545"/>
      <c r="NWV2" s="546"/>
      <c r="NWW2" s="539"/>
      <c r="NWX2" s="545"/>
      <c r="NWY2" s="545"/>
      <c r="NWZ2" s="546"/>
      <c r="NXA2" s="539"/>
      <c r="NXB2" s="545"/>
      <c r="NXC2" s="545"/>
      <c r="NXD2" s="546"/>
      <c r="NXE2" s="539"/>
      <c r="NXF2" s="545"/>
      <c r="NXG2" s="545"/>
      <c r="NXH2" s="546"/>
      <c r="NXI2" s="539"/>
      <c r="NXJ2" s="545"/>
      <c r="NXK2" s="545"/>
      <c r="NXL2" s="546"/>
      <c r="NXM2" s="539"/>
      <c r="NXN2" s="545"/>
      <c r="NXO2" s="545"/>
      <c r="NXP2" s="546"/>
      <c r="NXQ2" s="539"/>
      <c r="NXR2" s="545"/>
      <c r="NXS2" s="545"/>
      <c r="NXT2" s="546"/>
      <c r="NXU2" s="539"/>
      <c r="NXV2" s="545"/>
      <c r="NXW2" s="545"/>
      <c r="NXX2" s="546"/>
      <c r="NXY2" s="539"/>
      <c r="NXZ2" s="545"/>
      <c r="NYA2" s="545"/>
      <c r="NYB2" s="546"/>
      <c r="NYC2" s="539"/>
      <c r="NYD2" s="545"/>
      <c r="NYE2" s="545"/>
      <c r="NYF2" s="546"/>
      <c r="NYG2" s="539"/>
      <c r="NYH2" s="545"/>
      <c r="NYI2" s="545"/>
      <c r="NYJ2" s="546"/>
      <c r="NYK2" s="539"/>
      <c r="NYL2" s="545"/>
      <c r="NYM2" s="545"/>
      <c r="NYN2" s="546"/>
      <c r="NYO2" s="539"/>
      <c r="NYP2" s="545"/>
      <c r="NYQ2" s="545"/>
      <c r="NYR2" s="546"/>
      <c r="NYS2" s="539"/>
      <c r="NYT2" s="545"/>
      <c r="NYU2" s="545"/>
      <c r="NYV2" s="546"/>
      <c r="NYW2" s="539"/>
      <c r="NYX2" s="545"/>
      <c r="NYY2" s="545"/>
      <c r="NYZ2" s="546"/>
      <c r="NZA2" s="539"/>
      <c r="NZB2" s="545"/>
      <c r="NZC2" s="545"/>
      <c r="NZD2" s="546"/>
      <c r="NZE2" s="539"/>
      <c r="NZF2" s="545"/>
      <c r="NZG2" s="545"/>
      <c r="NZH2" s="546"/>
      <c r="NZI2" s="539"/>
      <c r="NZJ2" s="545"/>
      <c r="NZK2" s="545"/>
      <c r="NZL2" s="546"/>
      <c r="NZM2" s="539"/>
      <c r="NZN2" s="545"/>
      <c r="NZO2" s="545"/>
      <c r="NZP2" s="546"/>
      <c r="NZQ2" s="539"/>
      <c r="NZR2" s="545"/>
      <c r="NZS2" s="545"/>
      <c r="NZT2" s="546"/>
      <c r="NZU2" s="539"/>
      <c r="NZV2" s="545"/>
      <c r="NZW2" s="545"/>
      <c r="NZX2" s="546"/>
      <c r="NZY2" s="539"/>
      <c r="NZZ2" s="545"/>
      <c r="OAA2" s="545"/>
      <c r="OAB2" s="546"/>
      <c r="OAC2" s="539"/>
      <c r="OAD2" s="545"/>
      <c r="OAE2" s="545"/>
      <c r="OAF2" s="546"/>
      <c r="OAG2" s="539"/>
      <c r="OAH2" s="545"/>
      <c r="OAI2" s="545"/>
      <c r="OAJ2" s="546"/>
      <c r="OAK2" s="539"/>
      <c r="OAL2" s="545"/>
      <c r="OAM2" s="545"/>
      <c r="OAN2" s="546"/>
      <c r="OAO2" s="539"/>
      <c r="OAP2" s="545"/>
      <c r="OAQ2" s="545"/>
      <c r="OAR2" s="546"/>
      <c r="OAS2" s="539"/>
      <c r="OAT2" s="545"/>
      <c r="OAU2" s="545"/>
      <c r="OAV2" s="546"/>
      <c r="OAW2" s="539"/>
      <c r="OAX2" s="545"/>
      <c r="OAY2" s="545"/>
      <c r="OAZ2" s="546"/>
      <c r="OBA2" s="539"/>
      <c r="OBB2" s="545"/>
      <c r="OBC2" s="545"/>
      <c r="OBD2" s="546"/>
      <c r="OBE2" s="539"/>
      <c r="OBF2" s="545"/>
      <c r="OBG2" s="545"/>
      <c r="OBH2" s="546"/>
      <c r="OBI2" s="539"/>
      <c r="OBJ2" s="545"/>
      <c r="OBK2" s="545"/>
      <c r="OBL2" s="546"/>
      <c r="OBM2" s="539"/>
      <c r="OBN2" s="545"/>
      <c r="OBO2" s="545"/>
      <c r="OBP2" s="546"/>
      <c r="OBQ2" s="539"/>
      <c r="OBR2" s="545"/>
      <c r="OBS2" s="545"/>
      <c r="OBT2" s="546"/>
      <c r="OBU2" s="539"/>
      <c r="OBV2" s="545"/>
      <c r="OBW2" s="545"/>
      <c r="OBX2" s="546"/>
      <c r="OBY2" s="539"/>
      <c r="OBZ2" s="545"/>
      <c r="OCA2" s="545"/>
      <c r="OCB2" s="546"/>
      <c r="OCC2" s="539"/>
      <c r="OCD2" s="545"/>
      <c r="OCE2" s="545"/>
      <c r="OCF2" s="546"/>
      <c r="OCG2" s="539"/>
      <c r="OCH2" s="545"/>
      <c r="OCI2" s="545"/>
      <c r="OCJ2" s="546"/>
      <c r="OCK2" s="539"/>
      <c r="OCL2" s="545"/>
      <c r="OCM2" s="545"/>
      <c r="OCN2" s="546"/>
      <c r="OCO2" s="539"/>
      <c r="OCP2" s="545"/>
      <c r="OCQ2" s="545"/>
      <c r="OCR2" s="546"/>
      <c r="OCS2" s="539"/>
      <c r="OCT2" s="545"/>
      <c r="OCU2" s="545"/>
      <c r="OCV2" s="546"/>
      <c r="OCW2" s="539"/>
      <c r="OCX2" s="545"/>
      <c r="OCY2" s="545"/>
      <c r="OCZ2" s="546"/>
      <c r="ODA2" s="539"/>
      <c r="ODB2" s="545"/>
      <c r="ODC2" s="545"/>
      <c r="ODD2" s="546"/>
      <c r="ODE2" s="539"/>
      <c r="ODF2" s="545"/>
      <c r="ODG2" s="545"/>
      <c r="ODH2" s="546"/>
      <c r="ODI2" s="539"/>
      <c r="ODJ2" s="545"/>
      <c r="ODK2" s="545"/>
      <c r="ODL2" s="546"/>
      <c r="ODM2" s="539"/>
      <c r="ODN2" s="545"/>
      <c r="ODO2" s="545"/>
      <c r="ODP2" s="546"/>
      <c r="ODQ2" s="539"/>
      <c r="ODR2" s="545"/>
      <c r="ODS2" s="545"/>
      <c r="ODT2" s="546"/>
      <c r="ODU2" s="539"/>
      <c r="ODV2" s="545"/>
      <c r="ODW2" s="545"/>
      <c r="ODX2" s="546"/>
      <c r="ODY2" s="539"/>
      <c r="ODZ2" s="545"/>
      <c r="OEA2" s="545"/>
      <c r="OEB2" s="546"/>
      <c r="OEC2" s="539"/>
      <c r="OED2" s="545"/>
      <c r="OEE2" s="545"/>
      <c r="OEF2" s="546"/>
      <c r="OEG2" s="539"/>
      <c r="OEH2" s="545"/>
      <c r="OEI2" s="545"/>
      <c r="OEJ2" s="546"/>
      <c r="OEK2" s="539"/>
      <c r="OEL2" s="545"/>
      <c r="OEM2" s="545"/>
      <c r="OEN2" s="546"/>
      <c r="OEO2" s="539"/>
      <c r="OEP2" s="545"/>
      <c r="OEQ2" s="545"/>
      <c r="OER2" s="546"/>
      <c r="OES2" s="539"/>
      <c r="OET2" s="545"/>
      <c r="OEU2" s="545"/>
      <c r="OEV2" s="546"/>
      <c r="OEW2" s="539"/>
      <c r="OEX2" s="545"/>
      <c r="OEY2" s="545"/>
      <c r="OEZ2" s="546"/>
      <c r="OFA2" s="539"/>
      <c r="OFB2" s="545"/>
      <c r="OFC2" s="545"/>
      <c r="OFD2" s="546"/>
      <c r="OFE2" s="539"/>
      <c r="OFF2" s="545"/>
      <c r="OFG2" s="545"/>
      <c r="OFH2" s="546"/>
      <c r="OFI2" s="539"/>
      <c r="OFJ2" s="545"/>
      <c r="OFK2" s="545"/>
      <c r="OFL2" s="546"/>
      <c r="OFM2" s="539"/>
      <c r="OFN2" s="545"/>
      <c r="OFO2" s="545"/>
      <c r="OFP2" s="546"/>
      <c r="OFQ2" s="539"/>
      <c r="OFR2" s="545"/>
      <c r="OFS2" s="545"/>
      <c r="OFT2" s="546"/>
      <c r="OFU2" s="539"/>
      <c r="OFV2" s="545"/>
      <c r="OFW2" s="545"/>
      <c r="OFX2" s="546"/>
      <c r="OFY2" s="539"/>
      <c r="OFZ2" s="545"/>
      <c r="OGA2" s="545"/>
      <c r="OGB2" s="546"/>
      <c r="OGC2" s="539"/>
      <c r="OGD2" s="545"/>
      <c r="OGE2" s="545"/>
      <c r="OGF2" s="546"/>
      <c r="OGG2" s="539"/>
      <c r="OGH2" s="545"/>
      <c r="OGI2" s="545"/>
      <c r="OGJ2" s="546"/>
      <c r="OGK2" s="539"/>
      <c r="OGL2" s="545"/>
      <c r="OGM2" s="545"/>
      <c r="OGN2" s="546"/>
      <c r="OGO2" s="539"/>
      <c r="OGP2" s="545"/>
      <c r="OGQ2" s="545"/>
      <c r="OGR2" s="546"/>
      <c r="OGS2" s="539"/>
      <c r="OGT2" s="545"/>
      <c r="OGU2" s="545"/>
      <c r="OGV2" s="546"/>
      <c r="OGW2" s="539"/>
      <c r="OGX2" s="545"/>
      <c r="OGY2" s="545"/>
      <c r="OGZ2" s="546"/>
      <c r="OHA2" s="539"/>
      <c r="OHB2" s="545"/>
      <c r="OHC2" s="545"/>
      <c r="OHD2" s="546"/>
      <c r="OHE2" s="539"/>
      <c r="OHF2" s="545"/>
      <c r="OHG2" s="545"/>
      <c r="OHH2" s="546"/>
      <c r="OHI2" s="539"/>
      <c r="OHJ2" s="545"/>
      <c r="OHK2" s="545"/>
      <c r="OHL2" s="546"/>
      <c r="OHM2" s="539"/>
      <c r="OHN2" s="545"/>
      <c r="OHO2" s="545"/>
      <c r="OHP2" s="546"/>
      <c r="OHQ2" s="539"/>
      <c r="OHR2" s="545"/>
      <c r="OHS2" s="545"/>
      <c r="OHT2" s="546"/>
      <c r="OHU2" s="539"/>
      <c r="OHV2" s="545"/>
      <c r="OHW2" s="545"/>
      <c r="OHX2" s="546"/>
      <c r="OHY2" s="539"/>
      <c r="OHZ2" s="545"/>
      <c r="OIA2" s="545"/>
      <c r="OIB2" s="546"/>
      <c r="OIC2" s="539"/>
      <c r="OID2" s="545"/>
      <c r="OIE2" s="545"/>
      <c r="OIF2" s="546"/>
      <c r="OIG2" s="539"/>
      <c r="OIH2" s="545"/>
      <c r="OII2" s="545"/>
      <c r="OIJ2" s="546"/>
      <c r="OIK2" s="539"/>
      <c r="OIL2" s="545"/>
      <c r="OIM2" s="545"/>
      <c r="OIN2" s="546"/>
      <c r="OIO2" s="539"/>
      <c r="OIP2" s="545"/>
      <c r="OIQ2" s="545"/>
      <c r="OIR2" s="546"/>
      <c r="OIS2" s="539"/>
      <c r="OIT2" s="545"/>
      <c r="OIU2" s="545"/>
      <c r="OIV2" s="546"/>
      <c r="OIW2" s="539"/>
      <c r="OIX2" s="545"/>
      <c r="OIY2" s="545"/>
      <c r="OIZ2" s="546"/>
      <c r="OJA2" s="539"/>
      <c r="OJB2" s="545"/>
      <c r="OJC2" s="545"/>
      <c r="OJD2" s="546"/>
      <c r="OJE2" s="539"/>
      <c r="OJF2" s="545"/>
      <c r="OJG2" s="545"/>
      <c r="OJH2" s="546"/>
      <c r="OJI2" s="539"/>
      <c r="OJJ2" s="545"/>
      <c r="OJK2" s="545"/>
      <c r="OJL2" s="546"/>
      <c r="OJM2" s="539"/>
      <c r="OJN2" s="545"/>
      <c r="OJO2" s="545"/>
      <c r="OJP2" s="546"/>
      <c r="OJQ2" s="539"/>
      <c r="OJR2" s="545"/>
      <c r="OJS2" s="545"/>
      <c r="OJT2" s="546"/>
      <c r="OJU2" s="539"/>
      <c r="OJV2" s="545"/>
      <c r="OJW2" s="545"/>
      <c r="OJX2" s="546"/>
      <c r="OJY2" s="539"/>
      <c r="OJZ2" s="545"/>
      <c r="OKA2" s="545"/>
      <c r="OKB2" s="546"/>
      <c r="OKC2" s="539"/>
      <c r="OKD2" s="545"/>
      <c r="OKE2" s="545"/>
      <c r="OKF2" s="546"/>
      <c r="OKG2" s="539"/>
      <c r="OKH2" s="545"/>
      <c r="OKI2" s="545"/>
      <c r="OKJ2" s="546"/>
      <c r="OKK2" s="539"/>
      <c r="OKL2" s="545"/>
      <c r="OKM2" s="545"/>
      <c r="OKN2" s="546"/>
      <c r="OKO2" s="539"/>
      <c r="OKP2" s="545"/>
      <c r="OKQ2" s="545"/>
      <c r="OKR2" s="546"/>
      <c r="OKS2" s="539"/>
      <c r="OKT2" s="545"/>
      <c r="OKU2" s="545"/>
      <c r="OKV2" s="546"/>
      <c r="OKW2" s="539"/>
      <c r="OKX2" s="545"/>
      <c r="OKY2" s="545"/>
      <c r="OKZ2" s="546"/>
      <c r="OLA2" s="539"/>
      <c r="OLB2" s="545"/>
      <c r="OLC2" s="545"/>
      <c r="OLD2" s="546"/>
      <c r="OLE2" s="539"/>
      <c r="OLF2" s="545"/>
      <c r="OLG2" s="545"/>
      <c r="OLH2" s="546"/>
      <c r="OLI2" s="539"/>
      <c r="OLJ2" s="545"/>
      <c r="OLK2" s="545"/>
      <c r="OLL2" s="546"/>
      <c r="OLM2" s="539"/>
      <c r="OLN2" s="545"/>
      <c r="OLO2" s="545"/>
      <c r="OLP2" s="546"/>
      <c r="OLQ2" s="539"/>
      <c r="OLR2" s="545"/>
      <c r="OLS2" s="545"/>
      <c r="OLT2" s="546"/>
      <c r="OLU2" s="539"/>
      <c r="OLV2" s="545"/>
      <c r="OLW2" s="545"/>
      <c r="OLX2" s="546"/>
      <c r="OLY2" s="539"/>
      <c r="OLZ2" s="545"/>
      <c r="OMA2" s="545"/>
      <c r="OMB2" s="546"/>
      <c r="OMC2" s="539"/>
      <c r="OMD2" s="545"/>
      <c r="OME2" s="545"/>
      <c r="OMF2" s="546"/>
      <c r="OMG2" s="539"/>
      <c r="OMH2" s="545"/>
      <c r="OMI2" s="545"/>
      <c r="OMJ2" s="546"/>
      <c r="OMK2" s="539"/>
      <c r="OML2" s="545"/>
      <c r="OMM2" s="545"/>
      <c r="OMN2" s="546"/>
      <c r="OMO2" s="539"/>
      <c r="OMP2" s="545"/>
      <c r="OMQ2" s="545"/>
      <c r="OMR2" s="546"/>
      <c r="OMS2" s="539"/>
      <c r="OMT2" s="545"/>
      <c r="OMU2" s="545"/>
      <c r="OMV2" s="546"/>
      <c r="OMW2" s="539"/>
      <c r="OMX2" s="545"/>
      <c r="OMY2" s="545"/>
      <c r="OMZ2" s="546"/>
      <c r="ONA2" s="539"/>
      <c r="ONB2" s="545"/>
      <c r="ONC2" s="545"/>
      <c r="OND2" s="546"/>
      <c r="ONE2" s="539"/>
      <c r="ONF2" s="545"/>
      <c r="ONG2" s="545"/>
      <c r="ONH2" s="546"/>
      <c r="ONI2" s="539"/>
      <c r="ONJ2" s="545"/>
      <c r="ONK2" s="545"/>
      <c r="ONL2" s="546"/>
      <c r="ONM2" s="539"/>
      <c r="ONN2" s="545"/>
      <c r="ONO2" s="545"/>
      <c r="ONP2" s="546"/>
      <c r="ONQ2" s="539"/>
      <c r="ONR2" s="545"/>
      <c r="ONS2" s="545"/>
      <c r="ONT2" s="546"/>
      <c r="ONU2" s="539"/>
      <c r="ONV2" s="545"/>
      <c r="ONW2" s="545"/>
      <c r="ONX2" s="546"/>
      <c r="ONY2" s="539"/>
      <c r="ONZ2" s="545"/>
      <c r="OOA2" s="545"/>
      <c r="OOB2" s="546"/>
      <c r="OOC2" s="539"/>
      <c r="OOD2" s="545"/>
      <c r="OOE2" s="545"/>
      <c r="OOF2" s="546"/>
      <c r="OOG2" s="539"/>
      <c r="OOH2" s="545"/>
      <c r="OOI2" s="545"/>
      <c r="OOJ2" s="546"/>
      <c r="OOK2" s="539"/>
      <c r="OOL2" s="545"/>
      <c r="OOM2" s="545"/>
      <c r="OON2" s="546"/>
      <c r="OOO2" s="539"/>
      <c r="OOP2" s="545"/>
      <c r="OOQ2" s="545"/>
      <c r="OOR2" s="546"/>
      <c r="OOS2" s="539"/>
      <c r="OOT2" s="545"/>
      <c r="OOU2" s="545"/>
      <c r="OOV2" s="546"/>
      <c r="OOW2" s="539"/>
      <c r="OOX2" s="545"/>
      <c r="OOY2" s="545"/>
      <c r="OOZ2" s="546"/>
      <c r="OPA2" s="539"/>
      <c r="OPB2" s="545"/>
      <c r="OPC2" s="545"/>
      <c r="OPD2" s="546"/>
      <c r="OPE2" s="539"/>
      <c r="OPF2" s="545"/>
      <c r="OPG2" s="545"/>
      <c r="OPH2" s="546"/>
      <c r="OPI2" s="539"/>
      <c r="OPJ2" s="545"/>
      <c r="OPK2" s="545"/>
      <c r="OPL2" s="546"/>
      <c r="OPM2" s="539"/>
      <c r="OPN2" s="545"/>
      <c r="OPO2" s="545"/>
      <c r="OPP2" s="546"/>
      <c r="OPQ2" s="539"/>
      <c r="OPR2" s="545"/>
      <c r="OPS2" s="545"/>
      <c r="OPT2" s="546"/>
      <c r="OPU2" s="539"/>
      <c r="OPV2" s="545"/>
      <c r="OPW2" s="545"/>
      <c r="OPX2" s="546"/>
      <c r="OPY2" s="539"/>
      <c r="OPZ2" s="545"/>
      <c r="OQA2" s="545"/>
      <c r="OQB2" s="546"/>
      <c r="OQC2" s="539"/>
      <c r="OQD2" s="545"/>
      <c r="OQE2" s="545"/>
      <c r="OQF2" s="546"/>
      <c r="OQG2" s="539"/>
      <c r="OQH2" s="545"/>
      <c r="OQI2" s="545"/>
      <c r="OQJ2" s="546"/>
      <c r="OQK2" s="539"/>
      <c r="OQL2" s="545"/>
      <c r="OQM2" s="545"/>
      <c r="OQN2" s="546"/>
      <c r="OQO2" s="539"/>
      <c r="OQP2" s="545"/>
      <c r="OQQ2" s="545"/>
      <c r="OQR2" s="546"/>
      <c r="OQS2" s="539"/>
      <c r="OQT2" s="545"/>
      <c r="OQU2" s="545"/>
      <c r="OQV2" s="546"/>
      <c r="OQW2" s="539"/>
      <c r="OQX2" s="545"/>
      <c r="OQY2" s="545"/>
      <c r="OQZ2" s="546"/>
      <c r="ORA2" s="539"/>
      <c r="ORB2" s="545"/>
      <c r="ORC2" s="545"/>
      <c r="ORD2" s="546"/>
      <c r="ORE2" s="539"/>
      <c r="ORF2" s="545"/>
      <c r="ORG2" s="545"/>
      <c r="ORH2" s="546"/>
      <c r="ORI2" s="539"/>
      <c r="ORJ2" s="545"/>
      <c r="ORK2" s="545"/>
      <c r="ORL2" s="546"/>
      <c r="ORM2" s="539"/>
      <c r="ORN2" s="545"/>
      <c r="ORO2" s="545"/>
      <c r="ORP2" s="546"/>
      <c r="ORQ2" s="539"/>
      <c r="ORR2" s="545"/>
      <c r="ORS2" s="545"/>
      <c r="ORT2" s="546"/>
      <c r="ORU2" s="539"/>
      <c r="ORV2" s="545"/>
      <c r="ORW2" s="545"/>
      <c r="ORX2" s="546"/>
      <c r="ORY2" s="539"/>
      <c r="ORZ2" s="545"/>
      <c r="OSA2" s="545"/>
      <c r="OSB2" s="546"/>
      <c r="OSC2" s="539"/>
      <c r="OSD2" s="545"/>
      <c r="OSE2" s="545"/>
      <c r="OSF2" s="546"/>
      <c r="OSG2" s="539"/>
      <c r="OSH2" s="545"/>
      <c r="OSI2" s="545"/>
      <c r="OSJ2" s="546"/>
      <c r="OSK2" s="539"/>
      <c r="OSL2" s="545"/>
      <c r="OSM2" s="545"/>
      <c r="OSN2" s="546"/>
      <c r="OSO2" s="539"/>
      <c r="OSP2" s="545"/>
      <c r="OSQ2" s="545"/>
      <c r="OSR2" s="546"/>
      <c r="OSS2" s="539"/>
      <c r="OST2" s="545"/>
      <c r="OSU2" s="545"/>
      <c r="OSV2" s="546"/>
      <c r="OSW2" s="539"/>
      <c r="OSX2" s="545"/>
      <c r="OSY2" s="545"/>
      <c r="OSZ2" s="546"/>
      <c r="OTA2" s="539"/>
      <c r="OTB2" s="545"/>
      <c r="OTC2" s="545"/>
      <c r="OTD2" s="546"/>
      <c r="OTE2" s="539"/>
      <c r="OTF2" s="545"/>
      <c r="OTG2" s="545"/>
      <c r="OTH2" s="546"/>
      <c r="OTI2" s="539"/>
      <c r="OTJ2" s="545"/>
      <c r="OTK2" s="545"/>
      <c r="OTL2" s="546"/>
      <c r="OTM2" s="539"/>
      <c r="OTN2" s="545"/>
      <c r="OTO2" s="545"/>
      <c r="OTP2" s="546"/>
      <c r="OTQ2" s="539"/>
      <c r="OTR2" s="545"/>
      <c r="OTS2" s="545"/>
      <c r="OTT2" s="546"/>
      <c r="OTU2" s="539"/>
      <c r="OTV2" s="545"/>
      <c r="OTW2" s="545"/>
      <c r="OTX2" s="546"/>
      <c r="OTY2" s="539"/>
      <c r="OTZ2" s="545"/>
      <c r="OUA2" s="545"/>
      <c r="OUB2" s="546"/>
      <c r="OUC2" s="539"/>
      <c r="OUD2" s="545"/>
      <c r="OUE2" s="545"/>
      <c r="OUF2" s="546"/>
      <c r="OUG2" s="539"/>
      <c r="OUH2" s="545"/>
      <c r="OUI2" s="545"/>
      <c r="OUJ2" s="546"/>
      <c r="OUK2" s="539"/>
      <c r="OUL2" s="545"/>
      <c r="OUM2" s="545"/>
      <c r="OUN2" s="546"/>
      <c r="OUO2" s="539"/>
      <c r="OUP2" s="545"/>
      <c r="OUQ2" s="545"/>
      <c r="OUR2" s="546"/>
      <c r="OUS2" s="539"/>
      <c r="OUT2" s="545"/>
      <c r="OUU2" s="545"/>
      <c r="OUV2" s="546"/>
      <c r="OUW2" s="539"/>
      <c r="OUX2" s="545"/>
      <c r="OUY2" s="545"/>
      <c r="OUZ2" s="546"/>
      <c r="OVA2" s="539"/>
      <c r="OVB2" s="545"/>
      <c r="OVC2" s="545"/>
      <c r="OVD2" s="546"/>
      <c r="OVE2" s="539"/>
      <c r="OVF2" s="545"/>
      <c r="OVG2" s="545"/>
      <c r="OVH2" s="546"/>
      <c r="OVI2" s="539"/>
      <c r="OVJ2" s="545"/>
      <c r="OVK2" s="545"/>
      <c r="OVL2" s="546"/>
      <c r="OVM2" s="539"/>
      <c r="OVN2" s="545"/>
      <c r="OVO2" s="545"/>
      <c r="OVP2" s="546"/>
      <c r="OVQ2" s="539"/>
      <c r="OVR2" s="545"/>
      <c r="OVS2" s="545"/>
      <c r="OVT2" s="546"/>
      <c r="OVU2" s="539"/>
      <c r="OVV2" s="545"/>
      <c r="OVW2" s="545"/>
      <c r="OVX2" s="546"/>
      <c r="OVY2" s="539"/>
      <c r="OVZ2" s="545"/>
      <c r="OWA2" s="545"/>
      <c r="OWB2" s="546"/>
      <c r="OWC2" s="539"/>
      <c r="OWD2" s="545"/>
      <c r="OWE2" s="545"/>
      <c r="OWF2" s="546"/>
      <c r="OWG2" s="539"/>
      <c r="OWH2" s="545"/>
      <c r="OWI2" s="545"/>
      <c r="OWJ2" s="546"/>
      <c r="OWK2" s="539"/>
      <c r="OWL2" s="545"/>
      <c r="OWM2" s="545"/>
      <c r="OWN2" s="546"/>
      <c r="OWO2" s="539"/>
      <c r="OWP2" s="545"/>
      <c r="OWQ2" s="545"/>
      <c r="OWR2" s="546"/>
      <c r="OWS2" s="539"/>
      <c r="OWT2" s="545"/>
      <c r="OWU2" s="545"/>
      <c r="OWV2" s="546"/>
      <c r="OWW2" s="539"/>
      <c r="OWX2" s="545"/>
      <c r="OWY2" s="545"/>
      <c r="OWZ2" s="546"/>
      <c r="OXA2" s="539"/>
      <c r="OXB2" s="545"/>
      <c r="OXC2" s="545"/>
      <c r="OXD2" s="546"/>
      <c r="OXE2" s="539"/>
      <c r="OXF2" s="545"/>
      <c r="OXG2" s="545"/>
      <c r="OXH2" s="546"/>
      <c r="OXI2" s="539"/>
      <c r="OXJ2" s="545"/>
      <c r="OXK2" s="545"/>
      <c r="OXL2" s="546"/>
      <c r="OXM2" s="539"/>
      <c r="OXN2" s="545"/>
      <c r="OXO2" s="545"/>
      <c r="OXP2" s="546"/>
      <c r="OXQ2" s="539"/>
      <c r="OXR2" s="545"/>
      <c r="OXS2" s="545"/>
      <c r="OXT2" s="546"/>
      <c r="OXU2" s="539"/>
      <c r="OXV2" s="545"/>
      <c r="OXW2" s="545"/>
      <c r="OXX2" s="546"/>
      <c r="OXY2" s="539"/>
      <c r="OXZ2" s="545"/>
      <c r="OYA2" s="545"/>
      <c r="OYB2" s="546"/>
      <c r="OYC2" s="539"/>
      <c r="OYD2" s="545"/>
      <c r="OYE2" s="545"/>
      <c r="OYF2" s="546"/>
      <c r="OYG2" s="539"/>
      <c r="OYH2" s="545"/>
      <c r="OYI2" s="545"/>
      <c r="OYJ2" s="546"/>
      <c r="OYK2" s="539"/>
      <c r="OYL2" s="545"/>
      <c r="OYM2" s="545"/>
      <c r="OYN2" s="546"/>
      <c r="OYO2" s="539"/>
      <c r="OYP2" s="545"/>
      <c r="OYQ2" s="545"/>
      <c r="OYR2" s="546"/>
      <c r="OYS2" s="539"/>
      <c r="OYT2" s="545"/>
      <c r="OYU2" s="545"/>
      <c r="OYV2" s="546"/>
      <c r="OYW2" s="539"/>
      <c r="OYX2" s="545"/>
      <c r="OYY2" s="545"/>
      <c r="OYZ2" s="546"/>
      <c r="OZA2" s="539"/>
      <c r="OZB2" s="545"/>
      <c r="OZC2" s="545"/>
      <c r="OZD2" s="546"/>
      <c r="OZE2" s="539"/>
      <c r="OZF2" s="545"/>
      <c r="OZG2" s="545"/>
      <c r="OZH2" s="546"/>
      <c r="OZI2" s="539"/>
      <c r="OZJ2" s="545"/>
      <c r="OZK2" s="545"/>
      <c r="OZL2" s="546"/>
      <c r="OZM2" s="539"/>
      <c r="OZN2" s="545"/>
      <c r="OZO2" s="545"/>
      <c r="OZP2" s="546"/>
      <c r="OZQ2" s="539"/>
      <c r="OZR2" s="545"/>
      <c r="OZS2" s="545"/>
      <c r="OZT2" s="546"/>
      <c r="OZU2" s="539"/>
      <c r="OZV2" s="545"/>
      <c r="OZW2" s="545"/>
      <c r="OZX2" s="546"/>
      <c r="OZY2" s="539"/>
      <c r="OZZ2" s="545"/>
      <c r="PAA2" s="545"/>
      <c r="PAB2" s="546"/>
      <c r="PAC2" s="539"/>
      <c r="PAD2" s="545"/>
      <c r="PAE2" s="545"/>
      <c r="PAF2" s="546"/>
      <c r="PAG2" s="539"/>
      <c r="PAH2" s="545"/>
      <c r="PAI2" s="545"/>
      <c r="PAJ2" s="546"/>
      <c r="PAK2" s="539"/>
      <c r="PAL2" s="545"/>
      <c r="PAM2" s="545"/>
      <c r="PAN2" s="546"/>
      <c r="PAO2" s="539"/>
      <c r="PAP2" s="545"/>
      <c r="PAQ2" s="545"/>
      <c r="PAR2" s="546"/>
      <c r="PAS2" s="539"/>
      <c r="PAT2" s="545"/>
      <c r="PAU2" s="545"/>
      <c r="PAV2" s="546"/>
      <c r="PAW2" s="539"/>
      <c r="PAX2" s="545"/>
      <c r="PAY2" s="545"/>
      <c r="PAZ2" s="546"/>
      <c r="PBA2" s="539"/>
      <c r="PBB2" s="545"/>
      <c r="PBC2" s="545"/>
      <c r="PBD2" s="546"/>
      <c r="PBE2" s="539"/>
      <c r="PBF2" s="545"/>
      <c r="PBG2" s="545"/>
      <c r="PBH2" s="546"/>
      <c r="PBI2" s="539"/>
      <c r="PBJ2" s="545"/>
      <c r="PBK2" s="545"/>
      <c r="PBL2" s="546"/>
      <c r="PBM2" s="539"/>
      <c r="PBN2" s="545"/>
      <c r="PBO2" s="545"/>
      <c r="PBP2" s="546"/>
      <c r="PBQ2" s="539"/>
      <c r="PBR2" s="545"/>
      <c r="PBS2" s="545"/>
      <c r="PBT2" s="546"/>
      <c r="PBU2" s="539"/>
      <c r="PBV2" s="545"/>
      <c r="PBW2" s="545"/>
      <c r="PBX2" s="546"/>
      <c r="PBY2" s="539"/>
      <c r="PBZ2" s="545"/>
      <c r="PCA2" s="545"/>
      <c r="PCB2" s="546"/>
      <c r="PCC2" s="539"/>
      <c r="PCD2" s="545"/>
      <c r="PCE2" s="545"/>
      <c r="PCF2" s="546"/>
      <c r="PCG2" s="539"/>
      <c r="PCH2" s="545"/>
      <c r="PCI2" s="545"/>
      <c r="PCJ2" s="546"/>
      <c r="PCK2" s="539"/>
      <c r="PCL2" s="545"/>
      <c r="PCM2" s="545"/>
      <c r="PCN2" s="546"/>
      <c r="PCO2" s="539"/>
      <c r="PCP2" s="545"/>
      <c r="PCQ2" s="545"/>
      <c r="PCR2" s="546"/>
      <c r="PCS2" s="539"/>
      <c r="PCT2" s="545"/>
      <c r="PCU2" s="545"/>
      <c r="PCV2" s="546"/>
      <c r="PCW2" s="539"/>
      <c r="PCX2" s="545"/>
      <c r="PCY2" s="545"/>
      <c r="PCZ2" s="546"/>
      <c r="PDA2" s="539"/>
      <c r="PDB2" s="545"/>
      <c r="PDC2" s="545"/>
      <c r="PDD2" s="546"/>
      <c r="PDE2" s="539"/>
      <c r="PDF2" s="545"/>
      <c r="PDG2" s="545"/>
      <c r="PDH2" s="546"/>
      <c r="PDI2" s="539"/>
      <c r="PDJ2" s="545"/>
      <c r="PDK2" s="545"/>
      <c r="PDL2" s="546"/>
      <c r="PDM2" s="539"/>
      <c r="PDN2" s="545"/>
      <c r="PDO2" s="545"/>
      <c r="PDP2" s="546"/>
      <c r="PDQ2" s="539"/>
      <c r="PDR2" s="545"/>
      <c r="PDS2" s="545"/>
      <c r="PDT2" s="546"/>
      <c r="PDU2" s="539"/>
      <c r="PDV2" s="545"/>
      <c r="PDW2" s="545"/>
      <c r="PDX2" s="546"/>
      <c r="PDY2" s="539"/>
      <c r="PDZ2" s="545"/>
      <c r="PEA2" s="545"/>
      <c r="PEB2" s="546"/>
      <c r="PEC2" s="539"/>
      <c r="PED2" s="545"/>
      <c r="PEE2" s="545"/>
      <c r="PEF2" s="546"/>
      <c r="PEG2" s="539"/>
      <c r="PEH2" s="545"/>
      <c r="PEI2" s="545"/>
      <c r="PEJ2" s="546"/>
      <c r="PEK2" s="539"/>
      <c r="PEL2" s="545"/>
      <c r="PEM2" s="545"/>
      <c r="PEN2" s="546"/>
      <c r="PEO2" s="539"/>
      <c r="PEP2" s="545"/>
      <c r="PEQ2" s="545"/>
      <c r="PER2" s="546"/>
      <c r="PES2" s="539"/>
      <c r="PET2" s="545"/>
      <c r="PEU2" s="545"/>
      <c r="PEV2" s="546"/>
      <c r="PEW2" s="539"/>
      <c r="PEX2" s="545"/>
      <c r="PEY2" s="545"/>
      <c r="PEZ2" s="546"/>
      <c r="PFA2" s="539"/>
      <c r="PFB2" s="545"/>
      <c r="PFC2" s="545"/>
      <c r="PFD2" s="546"/>
      <c r="PFE2" s="539"/>
      <c r="PFF2" s="545"/>
      <c r="PFG2" s="545"/>
      <c r="PFH2" s="546"/>
      <c r="PFI2" s="539"/>
      <c r="PFJ2" s="545"/>
      <c r="PFK2" s="545"/>
      <c r="PFL2" s="546"/>
      <c r="PFM2" s="539"/>
      <c r="PFN2" s="545"/>
      <c r="PFO2" s="545"/>
      <c r="PFP2" s="546"/>
      <c r="PFQ2" s="539"/>
      <c r="PFR2" s="545"/>
      <c r="PFS2" s="545"/>
      <c r="PFT2" s="546"/>
      <c r="PFU2" s="539"/>
      <c r="PFV2" s="545"/>
      <c r="PFW2" s="545"/>
      <c r="PFX2" s="546"/>
      <c r="PFY2" s="539"/>
      <c r="PFZ2" s="545"/>
      <c r="PGA2" s="545"/>
      <c r="PGB2" s="546"/>
      <c r="PGC2" s="539"/>
      <c r="PGD2" s="545"/>
      <c r="PGE2" s="545"/>
      <c r="PGF2" s="546"/>
      <c r="PGG2" s="539"/>
      <c r="PGH2" s="545"/>
      <c r="PGI2" s="545"/>
      <c r="PGJ2" s="546"/>
      <c r="PGK2" s="539"/>
      <c r="PGL2" s="545"/>
      <c r="PGM2" s="545"/>
      <c r="PGN2" s="546"/>
      <c r="PGO2" s="539"/>
      <c r="PGP2" s="545"/>
      <c r="PGQ2" s="545"/>
      <c r="PGR2" s="546"/>
      <c r="PGS2" s="539"/>
      <c r="PGT2" s="545"/>
      <c r="PGU2" s="545"/>
      <c r="PGV2" s="546"/>
      <c r="PGW2" s="539"/>
      <c r="PGX2" s="545"/>
      <c r="PGY2" s="545"/>
      <c r="PGZ2" s="546"/>
      <c r="PHA2" s="539"/>
      <c r="PHB2" s="545"/>
      <c r="PHC2" s="545"/>
      <c r="PHD2" s="546"/>
      <c r="PHE2" s="539"/>
      <c r="PHF2" s="545"/>
      <c r="PHG2" s="545"/>
      <c r="PHH2" s="546"/>
      <c r="PHI2" s="539"/>
      <c r="PHJ2" s="545"/>
      <c r="PHK2" s="545"/>
      <c r="PHL2" s="546"/>
      <c r="PHM2" s="539"/>
      <c r="PHN2" s="545"/>
      <c r="PHO2" s="545"/>
      <c r="PHP2" s="546"/>
      <c r="PHQ2" s="539"/>
      <c r="PHR2" s="545"/>
      <c r="PHS2" s="545"/>
      <c r="PHT2" s="546"/>
      <c r="PHU2" s="539"/>
      <c r="PHV2" s="545"/>
      <c r="PHW2" s="545"/>
      <c r="PHX2" s="546"/>
      <c r="PHY2" s="539"/>
      <c r="PHZ2" s="545"/>
      <c r="PIA2" s="545"/>
      <c r="PIB2" s="546"/>
      <c r="PIC2" s="539"/>
      <c r="PID2" s="545"/>
      <c r="PIE2" s="545"/>
      <c r="PIF2" s="546"/>
      <c r="PIG2" s="539"/>
      <c r="PIH2" s="545"/>
      <c r="PII2" s="545"/>
      <c r="PIJ2" s="546"/>
      <c r="PIK2" s="539"/>
      <c r="PIL2" s="545"/>
      <c r="PIM2" s="545"/>
      <c r="PIN2" s="546"/>
      <c r="PIO2" s="539"/>
      <c r="PIP2" s="545"/>
      <c r="PIQ2" s="545"/>
      <c r="PIR2" s="546"/>
      <c r="PIS2" s="539"/>
      <c r="PIT2" s="545"/>
      <c r="PIU2" s="545"/>
      <c r="PIV2" s="546"/>
      <c r="PIW2" s="539"/>
      <c r="PIX2" s="545"/>
      <c r="PIY2" s="545"/>
      <c r="PIZ2" s="546"/>
      <c r="PJA2" s="539"/>
      <c r="PJB2" s="545"/>
      <c r="PJC2" s="545"/>
      <c r="PJD2" s="546"/>
      <c r="PJE2" s="539"/>
      <c r="PJF2" s="545"/>
      <c r="PJG2" s="545"/>
      <c r="PJH2" s="546"/>
      <c r="PJI2" s="539"/>
      <c r="PJJ2" s="545"/>
      <c r="PJK2" s="545"/>
      <c r="PJL2" s="546"/>
      <c r="PJM2" s="539"/>
      <c r="PJN2" s="545"/>
      <c r="PJO2" s="545"/>
      <c r="PJP2" s="546"/>
      <c r="PJQ2" s="539"/>
      <c r="PJR2" s="545"/>
      <c r="PJS2" s="545"/>
      <c r="PJT2" s="546"/>
      <c r="PJU2" s="539"/>
      <c r="PJV2" s="545"/>
      <c r="PJW2" s="545"/>
      <c r="PJX2" s="546"/>
      <c r="PJY2" s="539"/>
      <c r="PJZ2" s="545"/>
      <c r="PKA2" s="545"/>
      <c r="PKB2" s="546"/>
      <c r="PKC2" s="539"/>
      <c r="PKD2" s="545"/>
      <c r="PKE2" s="545"/>
      <c r="PKF2" s="546"/>
      <c r="PKG2" s="539"/>
      <c r="PKH2" s="545"/>
      <c r="PKI2" s="545"/>
      <c r="PKJ2" s="546"/>
      <c r="PKK2" s="539"/>
      <c r="PKL2" s="545"/>
      <c r="PKM2" s="545"/>
      <c r="PKN2" s="546"/>
      <c r="PKO2" s="539"/>
      <c r="PKP2" s="545"/>
      <c r="PKQ2" s="545"/>
      <c r="PKR2" s="546"/>
      <c r="PKS2" s="539"/>
      <c r="PKT2" s="545"/>
      <c r="PKU2" s="545"/>
      <c r="PKV2" s="546"/>
      <c r="PKW2" s="539"/>
      <c r="PKX2" s="545"/>
      <c r="PKY2" s="545"/>
      <c r="PKZ2" s="546"/>
      <c r="PLA2" s="539"/>
      <c r="PLB2" s="545"/>
      <c r="PLC2" s="545"/>
      <c r="PLD2" s="546"/>
      <c r="PLE2" s="539"/>
      <c r="PLF2" s="545"/>
      <c r="PLG2" s="545"/>
      <c r="PLH2" s="546"/>
      <c r="PLI2" s="539"/>
      <c r="PLJ2" s="545"/>
      <c r="PLK2" s="545"/>
      <c r="PLL2" s="546"/>
      <c r="PLM2" s="539"/>
      <c r="PLN2" s="545"/>
      <c r="PLO2" s="545"/>
      <c r="PLP2" s="546"/>
      <c r="PLQ2" s="539"/>
      <c r="PLR2" s="545"/>
      <c r="PLS2" s="545"/>
      <c r="PLT2" s="546"/>
      <c r="PLU2" s="539"/>
      <c r="PLV2" s="545"/>
      <c r="PLW2" s="545"/>
      <c r="PLX2" s="546"/>
      <c r="PLY2" s="539"/>
      <c r="PLZ2" s="545"/>
      <c r="PMA2" s="545"/>
      <c r="PMB2" s="546"/>
      <c r="PMC2" s="539"/>
      <c r="PMD2" s="545"/>
      <c r="PME2" s="545"/>
      <c r="PMF2" s="546"/>
      <c r="PMG2" s="539"/>
      <c r="PMH2" s="545"/>
      <c r="PMI2" s="545"/>
      <c r="PMJ2" s="546"/>
      <c r="PMK2" s="539"/>
      <c r="PML2" s="545"/>
      <c r="PMM2" s="545"/>
      <c r="PMN2" s="546"/>
      <c r="PMO2" s="539"/>
      <c r="PMP2" s="545"/>
      <c r="PMQ2" s="545"/>
      <c r="PMR2" s="546"/>
      <c r="PMS2" s="539"/>
      <c r="PMT2" s="545"/>
      <c r="PMU2" s="545"/>
      <c r="PMV2" s="546"/>
      <c r="PMW2" s="539"/>
      <c r="PMX2" s="545"/>
      <c r="PMY2" s="545"/>
      <c r="PMZ2" s="546"/>
      <c r="PNA2" s="539"/>
      <c r="PNB2" s="545"/>
      <c r="PNC2" s="545"/>
      <c r="PND2" s="546"/>
      <c r="PNE2" s="539"/>
      <c r="PNF2" s="545"/>
      <c r="PNG2" s="545"/>
      <c r="PNH2" s="546"/>
      <c r="PNI2" s="539"/>
      <c r="PNJ2" s="545"/>
      <c r="PNK2" s="545"/>
      <c r="PNL2" s="546"/>
      <c r="PNM2" s="539"/>
      <c r="PNN2" s="545"/>
      <c r="PNO2" s="545"/>
      <c r="PNP2" s="546"/>
      <c r="PNQ2" s="539"/>
      <c r="PNR2" s="545"/>
      <c r="PNS2" s="545"/>
      <c r="PNT2" s="546"/>
      <c r="PNU2" s="539"/>
      <c r="PNV2" s="545"/>
      <c r="PNW2" s="545"/>
      <c r="PNX2" s="546"/>
      <c r="PNY2" s="539"/>
      <c r="PNZ2" s="545"/>
      <c r="POA2" s="545"/>
      <c r="POB2" s="546"/>
      <c r="POC2" s="539"/>
      <c r="POD2" s="545"/>
      <c r="POE2" s="545"/>
      <c r="POF2" s="546"/>
      <c r="POG2" s="539"/>
      <c r="POH2" s="545"/>
      <c r="POI2" s="545"/>
      <c r="POJ2" s="546"/>
      <c r="POK2" s="539"/>
      <c r="POL2" s="545"/>
      <c r="POM2" s="545"/>
      <c r="PON2" s="546"/>
      <c r="POO2" s="539"/>
      <c r="POP2" s="545"/>
      <c r="POQ2" s="545"/>
      <c r="POR2" s="546"/>
      <c r="POS2" s="539"/>
      <c r="POT2" s="545"/>
      <c r="POU2" s="545"/>
      <c r="POV2" s="546"/>
      <c r="POW2" s="539"/>
      <c r="POX2" s="545"/>
      <c r="POY2" s="545"/>
      <c r="POZ2" s="546"/>
      <c r="PPA2" s="539"/>
      <c r="PPB2" s="545"/>
      <c r="PPC2" s="545"/>
      <c r="PPD2" s="546"/>
      <c r="PPE2" s="539"/>
      <c r="PPF2" s="545"/>
      <c r="PPG2" s="545"/>
      <c r="PPH2" s="546"/>
      <c r="PPI2" s="539"/>
      <c r="PPJ2" s="545"/>
      <c r="PPK2" s="545"/>
      <c r="PPL2" s="546"/>
      <c r="PPM2" s="539"/>
      <c r="PPN2" s="545"/>
      <c r="PPO2" s="545"/>
      <c r="PPP2" s="546"/>
      <c r="PPQ2" s="539"/>
      <c r="PPR2" s="545"/>
      <c r="PPS2" s="545"/>
      <c r="PPT2" s="546"/>
      <c r="PPU2" s="539"/>
      <c r="PPV2" s="545"/>
      <c r="PPW2" s="545"/>
      <c r="PPX2" s="546"/>
      <c r="PPY2" s="539"/>
      <c r="PPZ2" s="545"/>
      <c r="PQA2" s="545"/>
      <c r="PQB2" s="546"/>
      <c r="PQC2" s="539"/>
      <c r="PQD2" s="545"/>
      <c r="PQE2" s="545"/>
      <c r="PQF2" s="546"/>
      <c r="PQG2" s="539"/>
      <c r="PQH2" s="545"/>
      <c r="PQI2" s="545"/>
      <c r="PQJ2" s="546"/>
      <c r="PQK2" s="539"/>
      <c r="PQL2" s="545"/>
      <c r="PQM2" s="545"/>
      <c r="PQN2" s="546"/>
      <c r="PQO2" s="539"/>
      <c r="PQP2" s="545"/>
      <c r="PQQ2" s="545"/>
      <c r="PQR2" s="546"/>
      <c r="PQS2" s="539"/>
      <c r="PQT2" s="545"/>
      <c r="PQU2" s="545"/>
      <c r="PQV2" s="546"/>
      <c r="PQW2" s="539"/>
      <c r="PQX2" s="545"/>
      <c r="PQY2" s="545"/>
      <c r="PQZ2" s="546"/>
      <c r="PRA2" s="539"/>
      <c r="PRB2" s="545"/>
      <c r="PRC2" s="545"/>
      <c r="PRD2" s="546"/>
      <c r="PRE2" s="539"/>
      <c r="PRF2" s="545"/>
      <c r="PRG2" s="545"/>
      <c r="PRH2" s="546"/>
      <c r="PRI2" s="539"/>
      <c r="PRJ2" s="545"/>
      <c r="PRK2" s="545"/>
      <c r="PRL2" s="546"/>
      <c r="PRM2" s="539"/>
      <c r="PRN2" s="545"/>
      <c r="PRO2" s="545"/>
      <c r="PRP2" s="546"/>
      <c r="PRQ2" s="539"/>
      <c r="PRR2" s="545"/>
      <c r="PRS2" s="545"/>
      <c r="PRT2" s="546"/>
      <c r="PRU2" s="539"/>
      <c r="PRV2" s="545"/>
      <c r="PRW2" s="545"/>
      <c r="PRX2" s="546"/>
      <c r="PRY2" s="539"/>
      <c r="PRZ2" s="545"/>
      <c r="PSA2" s="545"/>
      <c r="PSB2" s="546"/>
      <c r="PSC2" s="539"/>
      <c r="PSD2" s="545"/>
      <c r="PSE2" s="545"/>
      <c r="PSF2" s="546"/>
      <c r="PSG2" s="539"/>
      <c r="PSH2" s="545"/>
      <c r="PSI2" s="545"/>
      <c r="PSJ2" s="546"/>
      <c r="PSK2" s="539"/>
      <c r="PSL2" s="545"/>
      <c r="PSM2" s="545"/>
      <c r="PSN2" s="546"/>
      <c r="PSO2" s="539"/>
      <c r="PSP2" s="545"/>
      <c r="PSQ2" s="545"/>
      <c r="PSR2" s="546"/>
      <c r="PSS2" s="539"/>
      <c r="PST2" s="545"/>
      <c r="PSU2" s="545"/>
      <c r="PSV2" s="546"/>
      <c r="PSW2" s="539"/>
      <c r="PSX2" s="545"/>
      <c r="PSY2" s="545"/>
      <c r="PSZ2" s="546"/>
      <c r="PTA2" s="539"/>
      <c r="PTB2" s="545"/>
      <c r="PTC2" s="545"/>
      <c r="PTD2" s="546"/>
      <c r="PTE2" s="539"/>
      <c r="PTF2" s="545"/>
      <c r="PTG2" s="545"/>
      <c r="PTH2" s="546"/>
      <c r="PTI2" s="539"/>
      <c r="PTJ2" s="545"/>
      <c r="PTK2" s="545"/>
      <c r="PTL2" s="546"/>
      <c r="PTM2" s="539"/>
      <c r="PTN2" s="545"/>
      <c r="PTO2" s="545"/>
      <c r="PTP2" s="546"/>
      <c r="PTQ2" s="539"/>
      <c r="PTR2" s="545"/>
      <c r="PTS2" s="545"/>
      <c r="PTT2" s="546"/>
      <c r="PTU2" s="539"/>
      <c r="PTV2" s="545"/>
      <c r="PTW2" s="545"/>
      <c r="PTX2" s="546"/>
      <c r="PTY2" s="539"/>
      <c r="PTZ2" s="545"/>
      <c r="PUA2" s="545"/>
      <c r="PUB2" s="546"/>
      <c r="PUC2" s="539"/>
      <c r="PUD2" s="545"/>
      <c r="PUE2" s="545"/>
      <c r="PUF2" s="546"/>
      <c r="PUG2" s="539"/>
      <c r="PUH2" s="545"/>
      <c r="PUI2" s="545"/>
      <c r="PUJ2" s="546"/>
      <c r="PUK2" s="539"/>
      <c r="PUL2" s="545"/>
      <c r="PUM2" s="545"/>
      <c r="PUN2" s="546"/>
      <c r="PUO2" s="539"/>
      <c r="PUP2" s="545"/>
      <c r="PUQ2" s="545"/>
      <c r="PUR2" s="546"/>
      <c r="PUS2" s="539"/>
      <c r="PUT2" s="545"/>
      <c r="PUU2" s="545"/>
      <c r="PUV2" s="546"/>
      <c r="PUW2" s="539"/>
      <c r="PUX2" s="545"/>
      <c r="PUY2" s="545"/>
      <c r="PUZ2" s="546"/>
      <c r="PVA2" s="539"/>
      <c r="PVB2" s="545"/>
      <c r="PVC2" s="545"/>
      <c r="PVD2" s="546"/>
      <c r="PVE2" s="539"/>
      <c r="PVF2" s="545"/>
      <c r="PVG2" s="545"/>
      <c r="PVH2" s="546"/>
      <c r="PVI2" s="539"/>
      <c r="PVJ2" s="545"/>
      <c r="PVK2" s="545"/>
      <c r="PVL2" s="546"/>
      <c r="PVM2" s="539"/>
      <c r="PVN2" s="545"/>
      <c r="PVO2" s="545"/>
      <c r="PVP2" s="546"/>
      <c r="PVQ2" s="539"/>
      <c r="PVR2" s="545"/>
      <c r="PVS2" s="545"/>
      <c r="PVT2" s="546"/>
      <c r="PVU2" s="539"/>
      <c r="PVV2" s="545"/>
      <c r="PVW2" s="545"/>
      <c r="PVX2" s="546"/>
      <c r="PVY2" s="539"/>
      <c r="PVZ2" s="545"/>
      <c r="PWA2" s="545"/>
      <c r="PWB2" s="546"/>
      <c r="PWC2" s="539"/>
      <c r="PWD2" s="545"/>
      <c r="PWE2" s="545"/>
      <c r="PWF2" s="546"/>
      <c r="PWG2" s="539"/>
      <c r="PWH2" s="545"/>
      <c r="PWI2" s="545"/>
      <c r="PWJ2" s="546"/>
      <c r="PWK2" s="539"/>
      <c r="PWL2" s="545"/>
      <c r="PWM2" s="545"/>
      <c r="PWN2" s="546"/>
      <c r="PWO2" s="539"/>
      <c r="PWP2" s="545"/>
      <c r="PWQ2" s="545"/>
      <c r="PWR2" s="546"/>
      <c r="PWS2" s="539"/>
      <c r="PWT2" s="545"/>
      <c r="PWU2" s="545"/>
      <c r="PWV2" s="546"/>
      <c r="PWW2" s="539"/>
      <c r="PWX2" s="545"/>
      <c r="PWY2" s="545"/>
      <c r="PWZ2" s="546"/>
      <c r="PXA2" s="539"/>
      <c r="PXB2" s="545"/>
      <c r="PXC2" s="545"/>
      <c r="PXD2" s="546"/>
      <c r="PXE2" s="539"/>
      <c r="PXF2" s="545"/>
      <c r="PXG2" s="545"/>
      <c r="PXH2" s="546"/>
      <c r="PXI2" s="539"/>
      <c r="PXJ2" s="545"/>
      <c r="PXK2" s="545"/>
      <c r="PXL2" s="546"/>
      <c r="PXM2" s="539"/>
      <c r="PXN2" s="545"/>
      <c r="PXO2" s="545"/>
      <c r="PXP2" s="546"/>
      <c r="PXQ2" s="539"/>
      <c r="PXR2" s="545"/>
      <c r="PXS2" s="545"/>
      <c r="PXT2" s="546"/>
      <c r="PXU2" s="539"/>
      <c r="PXV2" s="545"/>
      <c r="PXW2" s="545"/>
      <c r="PXX2" s="546"/>
      <c r="PXY2" s="539"/>
      <c r="PXZ2" s="545"/>
      <c r="PYA2" s="545"/>
      <c r="PYB2" s="546"/>
      <c r="PYC2" s="539"/>
      <c r="PYD2" s="545"/>
      <c r="PYE2" s="545"/>
      <c r="PYF2" s="546"/>
      <c r="PYG2" s="539"/>
      <c r="PYH2" s="545"/>
      <c r="PYI2" s="545"/>
      <c r="PYJ2" s="546"/>
      <c r="PYK2" s="539"/>
      <c r="PYL2" s="545"/>
      <c r="PYM2" s="545"/>
      <c r="PYN2" s="546"/>
      <c r="PYO2" s="539"/>
      <c r="PYP2" s="545"/>
      <c r="PYQ2" s="545"/>
      <c r="PYR2" s="546"/>
      <c r="PYS2" s="539"/>
      <c r="PYT2" s="545"/>
      <c r="PYU2" s="545"/>
      <c r="PYV2" s="546"/>
      <c r="PYW2" s="539"/>
      <c r="PYX2" s="545"/>
      <c r="PYY2" s="545"/>
      <c r="PYZ2" s="546"/>
      <c r="PZA2" s="539"/>
      <c r="PZB2" s="545"/>
      <c r="PZC2" s="545"/>
      <c r="PZD2" s="546"/>
      <c r="PZE2" s="539"/>
      <c r="PZF2" s="545"/>
      <c r="PZG2" s="545"/>
      <c r="PZH2" s="546"/>
      <c r="PZI2" s="539"/>
      <c r="PZJ2" s="545"/>
      <c r="PZK2" s="545"/>
      <c r="PZL2" s="546"/>
      <c r="PZM2" s="539"/>
      <c r="PZN2" s="545"/>
      <c r="PZO2" s="545"/>
      <c r="PZP2" s="546"/>
      <c r="PZQ2" s="539"/>
      <c r="PZR2" s="545"/>
      <c r="PZS2" s="545"/>
      <c r="PZT2" s="546"/>
      <c r="PZU2" s="539"/>
      <c r="PZV2" s="545"/>
      <c r="PZW2" s="545"/>
      <c r="PZX2" s="546"/>
      <c r="PZY2" s="539"/>
      <c r="PZZ2" s="545"/>
      <c r="QAA2" s="545"/>
      <c r="QAB2" s="546"/>
      <c r="QAC2" s="539"/>
      <c r="QAD2" s="545"/>
      <c r="QAE2" s="545"/>
      <c r="QAF2" s="546"/>
      <c r="QAG2" s="539"/>
      <c r="QAH2" s="545"/>
      <c r="QAI2" s="545"/>
      <c r="QAJ2" s="546"/>
      <c r="QAK2" s="539"/>
      <c r="QAL2" s="545"/>
      <c r="QAM2" s="545"/>
      <c r="QAN2" s="546"/>
      <c r="QAO2" s="539"/>
      <c r="QAP2" s="545"/>
      <c r="QAQ2" s="545"/>
      <c r="QAR2" s="546"/>
      <c r="QAS2" s="539"/>
      <c r="QAT2" s="545"/>
      <c r="QAU2" s="545"/>
      <c r="QAV2" s="546"/>
      <c r="QAW2" s="539"/>
      <c r="QAX2" s="545"/>
      <c r="QAY2" s="545"/>
      <c r="QAZ2" s="546"/>
      <c r="QBA2" s="539"/>
      <c r="QBB2" s="545"/>
      <c r="QBC2" s="545"/>
      <c r="QBD2" s="546"/>
      <c r="QBE2" s="539"/>
      <c r="QBF2" s="545"/>
      <c r="QBG2" s="545"/>
      <c r="QBH2" s="546"/>
      <c r="QBI2" s="539"/>
      <c r="QBJ2" s="545"/>
      <c r="QBK2" s="545"/>
      <c r="QBL2" s="546"/>
      <c r="QBM2" s="539"/>
      <c r="QBN2" s="545"/>
      <c r="QBO2" s="545"/>
      <c r="QBP2" s="546"/>
      <c r="QBQ2" s="539"/>
      <c r="QBR2" s="545"/>
      <c r="QBS2" s="545"/>
      <c r="QBT2" s="546"/>
      <c r="QBU2" s="539"/>
      <c r="QBV2" s="545"/>
      <c r="QBW2" s="545"/>
      <c r="QBX2" s="546"/>
      <c r="QBY2" s="539"/>
      <c r="QBZ2" s="545"/>
      <c r="QCA2" s="545"/>
      <c r="QCB2" s="546"/>
      <c r="QCC2" s="539"/>
      <c r="QCD2" s="545"/>
      <c r="QCE2" s="545"/>
      <c r="QCF2" s="546"/>
      <c r="QCG2" s="539"/>
      <c r="QCH2" s="545"/>
      <c r="QCI2" s="545"/>
      <c r="QCJ2" s="546"/>
      <c r="QCK2" s="539"/>
      <c r="QCL2" s="545"/>
      <c r="QCM2" s="545"/>
      <c r="QCN2" s="546"/>
      <c r="QCO2" s="539"/>
      <c r="QCP2" s="545"/>
      <c r="QCQ2" s="545"/>
      <c r="QCR2" s="546"/>
      <c r="QCS2" s="539"/>
      <c r="QCT2" s="545"/>
      <c r="QCU2" s="545"/>
      <c r="QCV2" s="546"/>
      <c r="QCW2" s="539"/>
      <c r="QCX2" s="545"/>
      <c r="QCY2" s="545"/>
      <c r="QCZ2" s="546"/>
      <c r="QDA2" s="539"/>
      <c r="QDB2" s="545"/>
      <c r="QDC2" s="545"/>
      <c r="QDD2" s="546"/>
      <c r="QDE2" s="539"/>
      <c r="QDF2" s="545"/>
      <c r="QDG2" s="545"/>
      <c r="QDH2" s="546"/>
      <c r="QDI2" s="539"/>
      <c r="QDJ2" s="545"/>
      <c r="QDK2" s="545"/>
      <c r="QDL2" s="546"/>
      <c r="QDM2" s="539"/>
      <c r="QDN2" s="545"/>
      <c r="QDO2" s="545"/>
      <c r="QDP2" s="546"/>
      <c r="QDQ2" s="539"/>
      <c r="QDR2" s="545"/>
      <c r="QDS2" s="545"/>
      <c r="QDT2" s="546"/>
      <c r="QDU2" s="539"/>
      <c r="QDV2" s="545"/>
      <c r="QDW2" s="545"/>
      <c r="QDX2" s="546"/>
      <c r="QDY2" s="539"/>
      <c r="QDZ2" s="545"/>
      <c r="QEA2" s="545"/>
      <c r="QEB2" s="546"/>
      <c r="QEC2" s="539"/>
      <c r="QED2" s="545"/>
      <c r="QEE2" s="545"/>
      <c r="QEF2" s="546"/>
      <c r="QEG2" s="539"/>
      <c r="QEH2" s="545"/>
      <c r="QEI2" s="545"/>
      <c r="QEJ2" s="546"/>
      <c r="QEK2" s="539"/>
      <c r="QEL2" s="545"/>
      <c r="QEM2" s="545"/>
      <c r="QEN2" s="546"/>
      <c r="QEO2" s="539"/>
      <c r="QEP2" s="545"/>
      <c r="QEQ2" s="545"/>
      <c r="QER2" s="546"/>
      <c r="QES2" s="539"/>
      <c r="QET2" s="545"/>
      <c r="QEU2" s="545"/>
      <c r="QEV2" s="546"/>
      <c r="QEW2" s="539"/>
      <c r="QEX2" s="545"/>
      <c r="QEY2" s="545"/>
      <c r="QEZ2" s="546"/>
      <c r="QFA2" s="539"/>
      <c r="QFB2" s="545"/>
      <c r="QFC2" s="545"/>
      <c r="QFD2" s="546"/>
      <c r="QFE2" s="539"/>
      <c r="QFF2" s="545"/>
      <c r="QFG2" s="545"/>
      <c r="QFH2" s="546"/>
      <c r="QFI2" s="539"/>
      <c r="QFJ2" s="545"/>
      <c r="QFK2" s="545"/>
      <c r="QFL2" s="546"/>
      <c r="QFM2" s="539"/>
      <c r="QFN2" s="545"/>
      <c r="QFO2" s="545"/>
      <c r="QFP2" s="546"/>
      <c r="QFQ2" s="539"/>
      <c r="QFR2" s="545"/>
      <c r="QFS2" s="545"/>
      <c r="QFT2" s="546"/>
      <c r="QFU2" s="539"/>
      <c r="QFV2" s="545"/>
      <c r="QFW2" s="545"/>
      <c r="QFX2" s="546"/>
      <c r="QFY2" s="539"/>
      <c r="QFZ2" s="545"/>
      <c r="QGA2" s="545"/>
      <c r="QGB2" s="546"/>
      <c r="QGC2" s="539"/>
      <c r="QGD2" s="545"/>
      <c r="QGE2" s="545"/>
      <c r="QGF2" s="546"/>
      <c r="QGG2" s="539"/>
      <c r="QGH2" s="545"/>
      <c r="QGI2" s="545"/>
      <c r="QGJ2" s="546"/>
      <c r="QGK2" s="539"/>
      <c r="QGL2" s="545"/>
      <c r="QGM2" s="545"/>
      <c r="QGN2" s="546"/>
      <c r="QGO2" s="539"/>
      <c r="QGP2" s="545"/>
      <c r="QGQ2" s="545"/>
      <c r="QGR2" s="546"/>
      <c r="QGS2" s="539"/>
      <c r="QGT2" s="545"/>
      <c r="QGU2" s="545"/>
      <c r="QGV2" s="546"/>
      <c r="QGW2" s="539"/>
      <c r="QGX2" s="545"/>
      <c r="QGY2" s="545"/>
      <c r="QGZ2" s="546"/>
      <c r="QHA2" s="539"/>
      <c r="QHB2" s="545"/>
      <c r="QHC2" s="545"/>
      <c r="QHD2" s="546"/>
      <c r="QHE2" s="539"/>
      <c r="QHF2" s="545"/>
      <c r="QHG2" s="545"/>
      <c r="QHH2" s="546"/>
      <c r="QHI2" s="539"/>
      <c r="QHJ2" s="545"/>
      <c r="QHK2" s="545"/>
      <c r="QHL2" s="546"/>
      <c r="QHM2" s="539"/>
      <c r="QHN2" s="545"/>
      <c r="QHO2" s="545"/>
      <c r="QHP2" s="546"/>
      <c r="QHQ2" s="539"/>
      <c r="QHR2" s="545"/>
      <c r="QHS2" s="545"/>
      <c r="QHT2" s="546"/>
      <c r="QHU2" s="539"/>
      <c r="QHV2" s="545"/>
      <c r="QHW2" s="545"/>
      <c r="QHX2" s="546"/>
      <c r="QHY2" s="539"/>
      <c r="QHZ2" s="545"/>
      <c r="QIA2" s="545"/>
      <c r="QIB2" s="546"/>
      <c r="QIC2" s="539"/>
      <c r="QID2" s="545"/>
      <c r="QIE2" s="545"/>
      <c r="QIF2" s="546"/>
      <c r="QIG2" s="539"/>
      <c r="QIH2" s="545"/>
      <c r="QII2" s="545"/>
      <c r="QIJ2" s="546"/>
      <c r="QIK2" s="539"/>
      <c r="QIL2" s="545"/>
      <c r="QIM2" s="545"/>
      <c r="QIN2" s="546"/>
      <c r="QIO2" s="539"/>
      <c r="QIP2" s="545"/>
      <c r="QIQ2" s="545"/>
      <c r="QIR2" s="546"/>
      <c r="QIS2" s="539"/>
      <c r="QIT2" s="545"/>
      <c r="QIU2" s="545"/>
      <c r="QIV2" s="546"/>
      <c r="QIW2" s="539"/>
      <c r="QIX2" s="545"/>
      <c r="QIY2" s="545"/>
      <c r="QIZ2" s="546"/>
      <c r="QJA2" s="539"/>
      <c r="QJB2" s="545"/>
      <c r="QJC2" s="545"/>
      <c r="QJD2" s="546"/>
      <c r="QJE2" s="539"/>
      <c r="QJF2" s="545"/>
      <c r="QJG2" s="545"/>
      <c r="QJH2" s="546"/>
      <c r="QJI2" s="539"/>
      <c r="QJJ2" s="545"/>
      <c r="QJK2" s="545"/>
      <c r="QJL2" s="546"/>
      <c r="QJM2" s="539"/>
      <c r="QJN2" s="545"/>
      <c r="QJO2" s="545"/>
      <c r="QJP2" s="546"/>
      <c r="QJQ2" s="539"/>
      <c r="QJR2" s="545"/>
      <c r="QJS2" s="545"/>
      <c r="QJT2" s="546"/>
      <c r="QJU2" s="539"/>
      <c r="QJV2" s="545"/>
      <c r="QJW2" s="545"/>
      <c r="QJX2" s="546"/>
      <c r="QJY2" s="539"/>
      <c r="QJZ2" s="545"/>
      <c r="QKA2" s="545"/>
      <c r="QKB2" s="546"/>
      <c r="QKC2" s="539"/>
      <c r="QKD2" s="545"/>
      <c r="QKE2" s="545"/>
      <c r="QKF2" s="546"/>
      <c r="QKG2" s="539"/>
      <c r="QKH2" s="545"/>
      <c r="QKI2" s="545"/>
      <c r="QKJ2" s="546"/>
      <c r="QKK2" s="539"/>
      <c r="QKL2" s="545"/>
      <c r="QKM2" s="545"/>
      <c r="QKN2" s="546"/>
      <c r="QKO2" s="539"/>
      <c r="QKP2" s="545"/>
      <c r="QKQ2" s="545"/>
      <c r="QKR2" s="546"/>
      <c r="QKS2" s="539"/>
      <c r="QKT2" s="545"/>
      <c r="QKU2" s="545"/>
      <c r="QKV2" s="546"/>
      <c r="QKW2" s="539"/>
      <c r="QKX2" s="545"/>
      <c r="QKY2" s="545"/>
      <c r="QKZ2" s="546"/>
      <c r="QLA2" s="539"/>
      <c r="QLB2" s="545"/>
      <c r="QLC2" s="545"/>
      <c r="QLD2" s="546"/>
      <c r="QLE2" s="539"/>
      <c r="QLF2" s="545"/>
      <c r="QLG2" s="545"/>
      <c r="QLH2" s="546"/>
      <c r="QLI2" s="539"/>
      <c r="QLJ2" s="545"/>
      <c r="QLK2" s="545"/>
      <c r="QLL2" s="546"/>
      <c r="QLM2" s="539"/>
      <c r="QLN2" s="545"/>
      <c r="QLO2" s="545"/>
      <c r="QLP2" s="546"/>
      <c r="QLQ2" s="539"/>
      <c r="QLR2" s="545"/>
      <c r="QLS2" s="545"/>
      <c r="QLT2" s="546"/>
      <c r="QLU2" s="539"/>
      <c r="QLV2" s="545"/>
      <c r="QLW2" s="545"/>
      <c r="QLX2" s="546"/>
      <c r="QLY2" s="539"/>
      <c r="QLZ2" s="545"/>
      <c r="QMA2" s="545"/>
      <c r="QMB2" s="546"/>
      <c r="QMC2" s="539"/>
      <c r="QMD2" s="545"/>
      <c r="QME2" s="545"/>
      <c r="QMF2" s="546"/>
      <c r="QMG2" s="539"/>
      <c r="QMH2" s="545"/>
      <c r="QMI2" s="545"/>
      <c r="QMJ2" s="546"/>
      <c r="QMK2" s="539"/>
      <c r="QML2" s="545"/>
      <c r="QMM2" s="545"/>
      <c r="QMN2" s="546"/>
      <c r="QMO2" s="539"/>
      <c r="QMP2" s="545"/>
      <c r="QMQ2" s="545"/>
      <c r="QMR2" s="546"/>
      <c r="QMS2" s="539"/>
      <c r="QMT2" s="545"/>
      <c r="QMU2" s="545"/>
      <c r="QMV2" s="546"/>
      <c r="QMW2" s="539"/>
      <c r="QMX2" s="545"/>
      <c r="QMY2" s="545"/>
      <c r="QMZ2" s="546"/>
      <c r="QNA2" s="539"/>
      <c r="QNB2" s="545"/>
      <c r="QNC2" s="545"/>
      <c r="QND2" s="546"/>
      <c r="QNE2" s="539"/>
      <c r="QNF2" s="545"/>
      <c r="QNG2" s="545"/>
      <c r="QNH2" s="546"/>
      <c r="QNI2" s="539"/>
      <c r="QNJ2" s="545"/>
      <c r="QNK2" s="545"/>
      <c r="QNL2" s="546"/>
      <c r="QNM2" s="539"/>
      <c r="QNN2" s="545"/>
      <c r="QNO2" s="545"/>
      <c r="QNP2" s="546"/>
      <c r="QNQ2" s="539"/>
      <c r="QNR2" s="545"/>
      <c r="QNS2" s="545"/>
      <c r="QNT2" s="546"/>
      <c r="QNU2" s="539"/>
      <c r="QNV2" s="545"/>
      <c r="QNW2" s="545"/>
      <c r="QNX2" s="546"/>
      <c r="QNY2" s="539"/>
      <c r="QNZ2" s="545"/>
      <c r="QOA2" s="545"/>
      <c r="QOB2" s="546"/>
      <c r="QOC2" s="539"/>
      <c r="QOD2" s="545"/>
      <c r="QOE2" s="545"/>
      <c r="QOF2" s="546"/>
      <c r="QOG2" s="539"/>
      <c r="QOH2" s="545"/>
      <c r="QOI2" s="545"/>
      <c r="QOJ2" s="546"/>
      <c r="QOK2" s="539"/>
      <c r="QOL2" s="545"/>
      <c r="QOM2" s="545"/>
      <c r="QON2" s="546"/>
      <c r="QOO2" s="539"/>
      <c r="QOP2" s="545"/>
      <c r="QOQ2" s="545"/>
      <c r="QOR2" s="546"/>
      <c r="QOS2" s="539"/>
      <c r="QOT2" s="545"/>
      <c r="QOU2" s="545"/>
      <c r="QOV2" s="546"/>
      <c r="QOW2" s="539"/>
      <c r="QOX2" s="545"/>
      <c r="QOY2" s="545"/>
      <c r="QOZ2" s="546"/>
      <c r="QPA2" s="539"/>
      <c r="QPB2" s="545"/>
      <c r="QPC2" s="545"/>
      <c r="QPD2" s="546"/>
      <c r="QPE2" s="539"/>
      <c r="QPF2" s="545"/>
      <c r="QPG2" s="545"/>
      <c r="QPH2" s="546"/>
      <c r="QPI2" s="539"/>
      <c r="QPJ2" s="545"/>
      <c r="QPK2" s="545"/>
      <c r="QPL2" s="546"/>
      <c r="QPM2" s="539"/>
      <c r="QPN2" s="545"/>
      <c r="QPO2" s="545"/>
      <c r="QPP2" s="546"/>
      <c r="QPQ2" s="539"/>
      <c r="QPR2" s="545"/>
      <c r="QPS2" s="545"/>
      <c r="QPT2" s="546"/>
      <c r="QPU2" s="539"/>
      <c r="QPV2" s="545"/>
      <c r="QPW2" s="545"/>
      <c r="QPX2" s="546"/>
      <c r="QPY2" s="539"/>
      <c r="QPZ2" s="545"/>
      <c r="QQA2" s="545"/>
      <c r="QQB2" s="546"/>
      <c r="QQC2" s="539"/>
      <c r="QQD2" s="545"/>
      <c r="QQE2" s="545"/>
      <c r="QQF2" s="546"/>
      <c r="QQG2" s="539"/>
      <c r="QQH2" s="545"/>
      <c r="QQI2" s="545"/>
      <c r="QQJ2" s="546"/>
      <c r="QQK2" s="539"/>
      <c r="QQL2" s="545"/>
      <c r="QQM2" s="545"/>
      <c r="QQN2" s="546"/>
      <c r="QQO2" s="539"/>
      <c r="QQP2" s="545"/>
      <c r="QQQ2" s="545"/>
      <c r="QQR2" s="546"/>
      <c r="QQS2" s="539"/>
      <c r="QQT2" s="545"/>
      <c r="QQU2" s="545"/>
      <c r="QQV2" s="546"/>
      <c r="QQW2" s="539"/>
      <c r="QQX2" s="545"/>
      <c r="QQY2" s="545"/>
      <c r="QQZ2" s="546"/>
      <c r="QRA2" s="539"/>
      <c r="QRB2" s="545"/>
      <c r="QRC2" s="545"/>
      <c r="QRD2" s="546"/>
      <c r="QRE2" s="539"/>
      <c r="QRF2" s="545"/>
      <c r="QRG2" s="545"/>
      <c r="QRH2" s="546"/>
      <c r="QRI2" s="539"/>
      <c r="QRJ2" s="545"/>
      <c r="QRK2" s="545"/>
      <c r="QRL2" s="546"/>
      <c r="QRM2" s="539"/>
      <c r="QRN2" s="545"/>
      <c r="QRO2" s="545"/>
      <c r="QRP2" s="546"/>
      <c r="QRQ2" s="539"/>
      <c r="QRR2" s="545"/>
      <c r="QRS2" s="545"/>
      <c r="QRT2" s="546"/>
      <c r="QRU2" s="539"/>
      <c r="QRV2" s="545"/>
      <c r="QRW2" s="545"/>
      <c r="QRX2" s="546"/>
      <c r="QRY2" s="539"/>
      <c r="QRZ2" s="545"/>
      <c r="QSA2" s="545"/>
      <c r="QSB2" s="546"/>
      <c r="QSC2" s="539"/>
      <c r="QSD2" s="545"/>
      <c r="QSE2" s="545"/>
      <c r="QSF2" s="546"/>
      <c r="QSG2" s="539"/>
      <c r="QSH2" s="545"/>
      <c r="QSI2" s="545"/>
      <c r="QSJ2" s="546"/>
      <c r="QSK2" s="539"/>
      <c r="QSL2" s="545"/>
      <c r="QSM2" s="545"/>
      <c r="QSN2" s="546"/>
      <c r="QSO2" s="539"/>
      <c r="QSP2" s="545"/>
      <c r="QSQ2" s="545"/>
      <c r="QSR2" s="546"/>
      <c r="QSS2" s="539"/>
      <c r="QST2" s="545"/>
      <c r="QSU2" s="545"/>
      <c r="QSV2" s="546"/>
      <c r="QSW2" s="539"/>
      <c r="QSX2" s="545"/>
      <c r="QSY2" s="545"/>
      <c r="QSZ2" s="546"/>
      <c r="QTA2" s="539"/>
      <c r="QTB2" s="545"/>
      <c r="QTC2" s="545"/>
      <c r="QTD2" s="546"/>
      <c r="QTE2" s="539"/>
      <c r="QTF2" s="545"/>
      <c r="QTG2" s="545"/>
      <c r="QTH2" s="546"/>
      <c r="QTI2" s="539"/>
      <c r="QTJ2" s="545"/>
      <c r="QTK2" s="545"/>
      <c r="QTL2" s="546"/>
      <c r="QTM2" s="539"/>
      <c r="QTN2" s="545"/>
      <c r="QTO2" s="545"/>
      <c r="QTP2" s="546"/>
      <c r="QTQ2" s="539"/>
      <c r="QTR2" s="545"/>
      <c r="QTS2" s="545"/>
      <c r="QTT2" s="546"/>
      <c r="QTU2" s="539"/>
      <c r="QTV2" s="545"/>
      <c r="QTW2" s="545"/>
      <c r="QTX2" s="546"/>
      <c r="QTY2" s="539"/>
      <c r="QTZ2" s="545"/>
      <c r="QUA2" s="545"/>
      <c r="QUB2" s="546"/>
      <c r="QUC2" s="539"/>
      <c r="QUD2" s="545"/>
      <c r="QUE2" s="545"/>
      <c r="QUF2" s="546"/>
      <c r="QUG2" s="539"/>
      <c r="QUH2" s="545"/>
      <c r="QUI2" s="545"/>
      <c r="QUJ2" s="546"/>
      <c r="QUK2" s="539"/>
      <c r="QUL2" s="545"/>
      <c r="QUM2" s="545"/>
      <c r="QUN2" s="546"/>
      <c r="QUO2" s="539"/>
      <c r="QUP2" s="545"/>
      <c r="QUQ2" s="545"/>
      <c r="QUR2" s="546"/>
      <c r="QUS2" s="539"/>
      <c r="QUT2" s="545"/>
      <c r="QUU2" s="545"/>
      <c r="QUV2" s="546"/>
      <c r="QUW2" s="539"/>
      <c r="QUX2" s="545"/>
      <c r="QUY2" s="545"/>
      <c r="QUZ2" s="546"/>
      <c r="QVA2" s="539"/>
      <c r="QVB2" s="545"/>
      <c r="QVC2" s="545"/>
      <c r="QVD2" s="546"/>
      <c r="QVE2" s="539"/>
      <c r="QVF2" s="545"/>
      <c r="QVG2" s="545"/>
      <c r="QVH2" s="546"/>
      <c r="QVI2" s="539"/>
      <c r="QVJ2" s="545"/>
      <c r="QVK2" s="545"/>
      <c r="QVL2" s="546"/>
      <c r="QVM2" s="539"/>
      <c r="QVN2" s="545"/>
      <c r="QVO2" s="545"/>
      <c r="QVP2" s="546"/>
      <c r="QVQ2" s="539"/>
      <c r="QVR2" s="545"/>
      <c r="QVS2" s="545"/>
      <c r="QVT2" s="546"/>
      <c r="QVU2" s="539"/>
      <c r="QVV2" s="545"/>
      <c r="QVW2" s="545"/>
      <c r="QVX2" s="546"/>
      <c r="QVY2" s="539"/>
      <c r="QVZ2" s="545"/>
      <c r="QWA2" s="545"/>
      <c r="QWB2" s="546"/>
      <c r="QWC2" s="539"/>
      <c r="QWD2" s="545"/>
      <c r="QWE2" s="545"/>
      <c r="QWF2" s="546"/>
      <c r="QWG2" s="539"/>
      <c r="QWH2" s="545"/>
      <c r="QWI2" s="545"/>
      <c r="QWJ2" s="546"/>
      <c r="QWK2" s="539"/>
      <c r="QWL2" s="545"/>
      <c r="QWM2" s="545"/>
      <c r="QWN2" s="546"/>
      <c r="QWO2" s="539"/>
      <c r="QWP2" s="545"/>
      <c r="QWQ2" s="545"/>
      <c r="QWR2" s="546"/>
      <c r="QWS2" s="539"/>
      <c r="QWT2" s="545"/>
      <c r="QWU2" s="545"/>
      <c r="QWV2" s="546"/>
      <c r="QWW2" s="539"/>
      <c r="QWX2" s="545"/>
      <c r="QWY2" s="545"/>
      <c r="QWZ2" s="546"/>
      <c r="QXA2" s="539"/>
      <c r="QXB2" s="545"/>
      <c r="QXC2" s="545"/>
      <c r="QXD2" s="546"/>
      <c r="QXE2" s="539"/>
      <c r="QXF2" s="545"/>
      <c r="QXG2" s="545"/>
      <c r="QXH2" s="546"/>
      <c r="QXI2" s="539"/>
      <c r="QXJ2" s="545"/>
      <c r="QXK2" s="545"/>
      <c r="QXL2" s="546"/>
      <c r="QXM2" s="539"/>
      <c r="QXN2" s="545"/>
      <c r="QXO2" s="545"/>
      <c r="QXP2" s="546"/>
      <c r="QXQ2" s="539"/>
      <c r="QXR2" s="545"/>
      <c r="QXS2" s="545"/>
      <c r="QXT2" s="546"/>
      <c r="QXU2" s="539"/>
      <c r="QXV2" s="545"/>
      <c r="QXW2" s="545"/>
      <c r="QXX2" s="546"/>
      <c r="QXY2" s="539"/>
      <c r="QXZ2" s="545"/>
      <c r="QYA2" s="545"/>
      <c r="QYB2" s="546"/>
      <c r="QYC2" s="539"/>
      <c r="QYD2" s="545"/>
      <c r="QYE2" s="545"/>
      <c r="QYF2" s="546"/>
      <c r="QYG2" s="539"/>
      <c r="QYH2" s="545"/>
      <c r="QYI2" s="545"/>
      <c r="QYJ2" s="546"/>
      <c r="QYK2" s="539"/>
      <c r="QYL2" s="545"/>
      <c r="QYM2" s="545"/>
      <c r="QYN2" s="546"/>
      <c r="QYO2" s="539"/>
      <c r="QYP2" s="545"/>
      <c r="QYQ2" s="545"/>
      <c r="QYR2" s="546"/>
      <c r="QYS2" s="539"/>
      <c r="QYT2" s="545"/>
      <c r="QYU2" s="545"/>
      <c r="QYV2" s="546"/>
      <c r="QYW2" s="539"/>
      <c r="QYX2" s="545"/>
      <c r="QYY2" s="545"/>
      <c r="QYZ2" s="546"/>
      <c r="QZA2" s="539"/>
      <c r="QZB2" s="545"/>
      <c r="QZC2" s="545"/>
      <c r="QZD2" s="546"/>
      <c r="QZE2" s="539"/>
      <c r="QZF2" s="545"/>
      <c r="QZG2" s="545"/>
      <c r="QZH2" s="546"/>
      <c r="QZI2" s="539"/>
      <c r="QZJ2" s="545"/>
      <c r="QZK2" s="545"/>
      <c r="QZL2" s="546"/>
      <c r="QZM2" s="539"/>
      <c r="QZN2" s="545"/>
      <c r="QZO2" s="545"/>
      <c r="QZP2" s="546"/>
      <c r="QZQ2" s="539"/>
      <c r="QZR2" s="545"/>
      <c r="QZS2" s="545"/>
      <c r="QZT2" s="546"/>
      <c r="QZU2" s="539"/>
      <c r="QZV2" s="545"/>
      <c r="QZW2" s="545"/>
      <c r="QZX2" s="546"/>
      <c r="QZY2" s="539"/>
      <c r="QZZ2" s="545"/>
      <c r="RAA2" s="545"/>
      <c r="RAB2" s="546"/>
      <c r="RAC2" s="539"/>
      <c r="RAD2" s="545"/>
      <c r="RAE2" s="545"/>
      <c r="RAF2" s="546"/>
      <c r="RAG2" s="539"/>
      <c r="RAH2" s="545"/>
      <c r="RAI2" s="545"/>
      <c r="RAJ2" s="546"/>
      <c r="RAK2" s="539"/>
      <c r="RAL2" s="545"/>
      <c r="RAM2" s="545"/>
      <c r="RAN2" s="546"/>
      <c r="RAO2" s="539"/>
      <c r="RAP2" s="545"/>
      <c r="RAQ2" s="545"/>
      <c r="RAR2" s="546"/>
      <c r="RAS2" s="539"/>
      <c r="RAT2" s="545"/>
      <c r="RAU2" s="545"/>
      <c r="RAV2" s="546"/>
      <c r="RAW2" s="539"/>
      <c r="RAX2" s="545"/>
      <c r="RAY2" s="545"/>
      <c r="RAZ2" s="546"/>
      <c r="RBA2" s="539"/>
      <c r="RBB2" s="545"/>
      <c r="RBC2" s="545"/>
      <c r="RBD2" s="546"/>
      <c r="RBE2" s="539"/>
      <c r="RBF2" s="545"/>
      <c r="RBG2" s="545"/>
      <c r="RBH2" s="546"/>
      <c r="RBI2" s="539"/>
      <c r="RBJ2" s="545"/>
      <c r="RBK2" s="545"/>
      <c r="RBL2" s="546"/>
      <c r="RBM2" s="539"/>
      <c r="RBN2" s="545"/>
      <c r="RBO2" s="545"/>
      <c r="RBP2" s="546"/>
      <c r="RBQ2" s="539"/>
      <c r="RBR2" s="545"/>
      <c r="RBS2" s="545"/>
      <c r="RBT2" s="546"/>
      <c r="RBU2" s="539"/>
      <c r="RBV2" s="545"/>
      <c r="RBW2" s="545"/>
      <c r="RBX2" s="546"/>
      <c r="RBY2" s="539"/>
      <c r="RBZ2" s="545"/>
      <c r="RCA2" s="545"/>
      <c r="RCB2" s="546"/>
      <c r="RCC2" s="539"/>
      <c r="RCD2" s="545"/>
      <c r="RCE2" s="545"/>
      <c r="RCF2" s="546"/>
      <c r="RCG2" s="539"/>
      <c r="RCH2" s="545"/>
      <c r="RCI2" s="545"/>
      <c r="RCJ2" s="546"/>
      <c r="RCK2" s="539"/>
      <c r="RCL2" s="545"/>
      <c r="RCM2" s="545"/>
      <c r="RCN2" s="546"/>
      <c r="RCO2" s="539"/>
      <c r="RCP2" s="545"/>
      <c r="RCQ2" s="545"/>
      <c r="RCR2" s="546"/>
      <c r="RCS2" s="539"/>
      <c r="RCT2" s="545"/>
      <c r="RCU2" s="545"/>
      <c r="RCV2" s="546"/>
      <c r="RCW2" s="539"/>
      <c r="RCX2" s="545"/>
      <c r="RCY2" s="545"/>
      <c r="RCZ2" s="546"/>
      <c r="RDA2" s="539"/>
      <c r="RDB2" s="545"/>
      <c r="RDC2" s="545"/>
      <c r="RDD2" s="546"/>
      <c r="RDE2" s="539"/>
      <c r="RDF2" s="545"/>
      <c r="RDG2" s="545"/>
      <c r="RDH2" s="546"/>
      <c r="RDI2" s="539"/>
      <c r="RDJ2" s="545"/>
      <c r="RDK2" s="545"/>
      <c r="RDL2" s="546"/>
      <c r="RDM2" s="539"/>
      <c r="RDN2" s="545"/>
      <c r="RDO2" s="545"/>
      <c r="RDP2" s="546"/>
      <c r="RDQ2" s="539"/>
      <c r="RDR2" s="545"/>
      <c r="RDS2" s="545"/>
      <c r="RDT2" s="546"/>
      <c r="RDU2" s="539"/>
      <c r="RDV2" s="545"/>
      <c r="RDW2" s="545"/>
      <c r="RDX2" s="546"/>
      <c r="RDY2" s="539"/>
      <c r="RDZ2" s="545"/>
      <c r="REA2" s="545"/>
      <c r="REB2" s="546"/>
      <c r="REC2" s="539"/>
      <c r="RED2" s="545"/>
      <c r="REE2" s="545"/>
      <c r="REF2" s="546"/>
      <c r="REG2" s="539"/>
      <c r="REH2" s="545"/>
      <c r="REI2" s="545"/>
      <c r="REJ2" s="546"/>
      <c r="REK2" s="539"/>
      <c r="REL2" s="545"/>
      <c r="REM2" s="545"/>
      <c r="REN2" s="546"/>
      <c r="REO2" s="539"/>
      <c r="REP2" s="545"/>
      <c r="REQ2" s="545"/>
      <c r="RER2" s="546"/>
      <c r="RES2" s="539"/>
      <c r="RET2" s="545"/>
      <c r="REU2" s="545"/>
      <c r="REV2" s="546"/>
      <c r="REW2" s="539"/>
      <c r="REX2" s="545"/>
      <c r="REY2" s="545"/>
      <c r="REZ2" s="546"/>
      <c r="RFA2" s="539"/>
      <c r="RFB2" s="545"/>
      <c r="RFC2" s="545"/>
      <c r="RFD2" s="546"/>
      <c r="RFE2" s="539"/>
      <c r="RFF2" s="545"/>
      <c r="RFG2" s="545"/>
      <c r="RFH2" s="546"/>
      <c r="RFI2" s="539"/>
      <c r="RFJ2" s="545"/>
      <c r="RFK2" s="545"/>
      <c r="RFL2" s="546"/>
      <c r="RFM2" s="539"/>
      <c r="RFN2" s="545"/>
      <c r="RFO2" s="545"/>
      <c r="RFP2" s="546"/>
      <c r="RFQ2" s="539"/>
      <c r="RFR2" s="545"/>
      <c r="RFS2" s="545"/>
      <c r="RFT2" s="546"/>
      <c r="RFU2" s="539"/>
      <c r="RFV2" s="545"/>
      <c r="RFW2" s="545"/>
      <c r="RFX2" s="546"/>
      <c r="RFY2" s="539"/>
      <c r="RFZ2" s="545"/>
      <c r="RGA2" s="545"/>
      <c r="RGB2" s="546"/>
      <c r="RGC2" s="539"/>
      <c r="RGD2" s="545"/>
      <c r="RGE2" s="545"/>
      <c r="RGF2" s="546"/>
      <c r="RGG2" s="539"/>
      <c r="RGH2" s="545"/>
      <c r="RGI2" s="545"/>
      <c r="RGJ2" s="546"/>
      <c r="RGK2" s="539"/>
      <c r="RGL2" s="545"/>
      <c r="RGM2" s="545"/>
      <c r="RGN2" s="546"/>
      <c r="RGO2" s="539"/>
      <c r="RGP2" s="545"/>
      <c r="RGQ2" s="545"/>
      <c r="RGR2" s="546"/>
      <c r="RGS2" s="539"/>
      <c r="RGT2" s="545"/>
      <c r="RGU2" s="545"/>
      <c r="RGV2" s="546"/>
      <c r="RGW2" s="539"/>
      <c r="RGX2" s="545"/>
      <c r="RGY2" s="545"/>
      <c r="RGZ2" s="546"/>
      <c r="RHA2" s="539"/>
      <c r="RHB2" s="545"/>
      <c r="RHC2" s="545"/>
      <c r="RHD2" s="546"/>
      <c r="RHE2" s="539"/>
      <c r="RHF2" s="545"/>
      <c r="RHG2" s="545"/>
      <c r="RHH2" s="546"/>
      <c r="RHI2" s="539"/>
      <c r="RHJ2" s="545"/>
      <c r="RHK2" s="545"/>
      <c r="RHL2" s="546"/>
      <c r="RHM2" s="539"/>
      <c r="RHN2" s="545"/>
      <c r="RHO2" s="545"/>
      <c r="RHP2" s="546"/>
      <c r="RHQ2" s="539"/>
      <c r="RHR2" s="545"/>
      <c r="RHS2" s="545"/>
      <c r="RHT2" s="546"/>
      <c r="RHU2" s="539"/>
      <c r="RHV2" s="545"/>
      <c r="RHW2" s="545"/>
      <c r="RHX2" s="546"/>
      <c r="RHY2" s="539"/>
      <c r="RHZ2" s="545"/>
      <c r="RIA2" s="545"/>
      <c r="RIB2" s="546"/>
      <c r="RIC2" s="539"/>
      <c r="RID2" s="545"/>
      <c r="RIE2" s="545"/>
      <c r="RIF2" s="546"/>
      <c r="RIG2" s="539"/>
      <c r="RIH2" s="545"/>
      <c r="RII2" s="545"/>
      <c r="RIJ2" s="546"/>
      <c r="RIK2" s="539"/>
      <c r="RIL2" s="545"/>
      <c r="RIM2" s="545"/>
      <c r="RIN2" s="546"/>
      <c r="RIO2" s="539"/>
      <c r="RIP2" s="545"/>
      <c r="RIQ2" s="545"/>
      <c r="RIR2" s="546"/>
      <c r="RIS2" s="539"/>
      <c r="RIT2" s="545"/>
      <c r="RIU2" s="545"/>
      <c r="RIV2" s="546"/>
      <c r="RIW2" s="539"/>
      <c r="RIX2" s="545"/>
      <c r="RIY2" s="545"/>
      <c r="RIZ2" s="546"/>
      <c r="RJA2" s="539"/>
      <c r="RJB2" s="545"/>
      <c r="RJC2" s="545"/>
      <c r="RJD2" s="546"/>
      <c r="RJE2" s="539"/>
      <c r="RJF2" s="545"/>
      <c r="RJG2" s="545"/>
      <c r="RJH2" s="546"/>
      <c r="RJI2" s="539"/>
      <c r="RJJ2" s="545"/>
      <c r="RJK2" s="545"/>
      <c r="RJL2" s="546"/>
      <c r="RJM2" s="539"/>
      <c r="RJN2" s="545"/>
      <c r="RJO2" s="545"/>
      <c r="RJP2" s="546"/>
      <c r="RJQ2" s="539"/>
      <c r="RJR2" s="545"/>
      <c r="RJS2" s="545"/>
      <c r="RJT2" s="546"/>
      <c r="RJU2" s="539"/>
      <c r="RJV2" s="545"/>
      <c r="RJW2" s="545"/>
      <c r="RJX2" s="546"/>
      <c r="RJY2" s="539"/>
      <c r="RJZ2" s="545"/>
      <c r="RKA2" s="545"/>
      <c r="RKB2" s="546"/>
      <c r="RKC2" s="539"/>
      <c r="RKD2" s="545"/>
      <c r="RKE2" s="545"/>
      <c r="RKF2" s="546"/>
      <c r="RKG2" s="539"/>
      <c r="RKH2" s="545"/>
      <c r="RKI2" s="545"/>
      <c r="RKJ2" s="546"/>
      <c r="RKK2" s="539"/>
      <c r="RKL2" s="545"/>
      <c r="RKM2" s="545"/>
      <c r="RKN2" s="546"/>
      <c r="RKO2" s="539"/>
      <c r="RKP2" s="545"/>
      <c r="RKQ2" s="545"/>
      <c r="RKR2" s="546"/>
      <c r="RKS2" s="539"/>
      <c r="RKT2" s="545"/>
      <c r="RKU2" s="545"/>
      <c r="RKV2" s="546"/>
      <c r="RKW2" s="539"/>
      <c r="RKX2" s="545"/>
      <c r="RKY2" s="545"/>
      <c r="RKZ2" s="546"/>
      <c r="RLA2" s="539"/>
      <c r="RLB2" s="545"/>
      <c r="RLC2" s="545"/>
      <c r="RLD2" s="546"/>
      <c r="RLE2" s="539"/>
      <c r="RLF2" s="545"/>
      <c r="RLG2" s="545"/>
      <c r="RLH2" s="546"/>
      <c r="RLI2" s="539"/>
      <c r="RLJ2" s="545"/>
      <c r="RLK2" s="545"/>
      <c r="RLL2" s="546"/>
      <c r="RLM2" s="539"/>
      <c r="RLN2" s="545"/>
      <c r="RLO2" s="545"/>
      <c r="RLP2" s="546"/>
      <c r="RLQ2" s="539"/>
      <c r="RLR2" s="545"/>
      <c r="RLS2" s="545"/>
      <c r="RLT2" s="546"/>
      <c r="RLU2" s="539"/>
      <c r="RLV2" s="545"/>
      <c r="RLW2" s="545"/>
      <c r="RLX2" s="546"/>
      <c r="RLY2" s="539"/>
      <c r="RLZ2" s="545"/>
      <c r="RMA2" s="545"/>
      <c r="RMB2" s="546"/>
      <c r="RMC2" s="539"/>
      <c r="RMD2" s="545"/>
      <c r="RME2" s="545"/>
      <c r="RMF2" s="546"/>
      <c r="RMG2" s="539"/>
      <c r="RMH2" s="545"/>
      <c r="RMI2" s="545"/>
      <c r="RMJ2" s="546"/>
      <c r="RMK2" s="539"/>
      <c r="RML2" s="545"/>
      <c r="RMM2" s="545"/>
      <c r="RMN2" s="546"/>
      <c r="RMO2" s="539"/>
      <c r="RMP2" s="545"/>
      <c r="RMQ2" s="545"/>
      <c r="RMR2" s="546"/>
      <c r="RMS2" s="539"/>
      <c r="RMT2" s="545"/>
      <c r="RMU2" s="545"/>
      <c r="RMV2" s="546"/>
      <c r="RMW2" s="539"/>
      <c r="RMX2" s="545"/>
      <c r="RMY2" s="545"/>
      <c r="RMZ2" s="546"/>
      <c r="RNA2" s="539"/>
      <c r="RNB2" s="545"/>
      <c r="RNC2" s="545"/>
      <c r="RND2" s="546"/>
      <c r="RNE2" s="539"/>
      <c r="RNF2" s="545"/>
      <c r="RNG2" s="545"/>
      <c r="RNH2" s="546"/>
      <c r="RNI2" s="539"/>
      <c r="RNJ2" s="545"/>
      <c r="RNK2" s="545"/>
      <c r="RNL2" s="546"/>
      <c r="RNM2" s="539"/>
      <c r="RNN2" s="545"/>
      <c r="RNO2" s="545"/>
      <c r="RNP2" s="546"/>
      <c r="RNQ2" s="539"/>
      <c r="RNR2" s="545"/>
      <c r="RNS2" s="545"/>
      <c r="RNT2" s="546"/>
      <c r="RNU2" s="539"/>
      <c r="RNV2" s="545"/>
      <c r="RNW2" s="545"/>
      <c r="RNX2" s="546"/>
      <c r="RNY2" s="539"/>
      <c r="RNZ2" s="545"/>
      <c r="ROA2" s="545"/>
      <c r="ROB2" s="546"/>
      <c r="ROC2" s="539"/>
      <c r="ROD2" s="545"/>
      <c r="ROE2" s="545"/>
      <c r="ROF2" s="546"/>
      <c r="ROG2" s="539"/>
      <c r="ROH2" s="545"/>
      <c r="ROI2" s="545"/>
      <c r="ROJ2" s="546"/>
      <c r="ROK2" s="539"/>
      <c r="ROL2" s="545"/>
      <c r="ROM2" s="545"/>
      <c r="RON2" s="546"/>
      <c r="ROO2" s="539"/>
      <c r="ROP2" s="545"/>
      <c r="ROQ2" s="545"/>
      <c r="ROR2" s="546"/>
      <c r="ROS2" s="539"/>
      <c r="ROT2" s="545"/>
      <c r="ROU2" s="545"/>
      <c r="ROV2" s="546"/>
      <c r="ROW2" s="539"/>
      <c r="ROX2" s="545"/>
      <c r="ROY2" s="545"/>
      <c r="ROZ2" s="546"/>
      <c r="RPA2" s="539"/>
      <c r="RPB2" s="545"/>
      <c r="RPC2" s="545"/>
      <c r="RPD2" s="546"/>
      <c r="RPE2" s="539"/>
      <c r="RPF2" s="545"/>
      <c r="RPG2" s="545"/>
      <c r="RPH2" s="546"/>
      <c r="RPI2" s="539"/>
      <c r="RPJ2" s="545"/>
      <c r="RPK2" s="545"/>
      <c r="RPL2" s="546"/>
      <c r="RPM2" s="539"/>
      <c r="RPN2" s="545"/>
      <c r="RPO2" s="545"/>
      <c r="RPP2" s="546"/>
      <c r="RPQ2" s="539"/>
      <c r="RPR2" s="545"/>
      <c r="RPS2" s="545"/>
      <c r="RPT2" s="546"/>
      <c r="RPU2" s="539"/>
      <c r="RPV2" s="545"/>
      <c r="RPW2" s="545"/>
      <c r="RPX2" s="546"/>
      <c r="RPY2" s="539"/>
      <c r="RPZ2" s="545"/>
      <c r="RQA2" s="545"/>
      <c r="RQB2" s="546"/>
      <c r="RQC2" s="539"/>
      <c r="RQD2" s="545"/>
      <c r="RQE2" s="545"/>
      <c r="RQF2" s="546"/>
      <c r="RQG2" s="539"/>
      <c r="RQH2" s="545"/>
      <c r="RQI2" s="545"/>
      <c r="RQJ2" s="546"/>
      <c r="RQK2" s="539"/>
      <c r="RQL2" s="545"/>
      <c r="RQM2" s="545"/>
      <c r="RQN2" s="546"/>
      <c r="RQO2" s="539"/>
      <c r="RQP2" s="545"/>
      <c r="RQQ2" s="545"/>
      <c r="RQR2" s="546"/>
      <c r="RQS2" s="539"/>
      <c r="RQT2" s="545"/>
      <c r="RQU2" s="545"/>
      <c r="RQV2" s="546"/>
      <c r="RQW2" s="539"/>
      <c r="RQX2" s="545"/>
      <c r="RQY2" s="545"/>
      <c r="RQZ2" s="546"/>
      <c r="RRA2" s="539"/>
      <c r="RRB2" s="545"/>
      <c r="RRC2" s="545"/>
      <c r="RRD2" s="546"/>
      <c r="RRE2" s="539"/>
      <c r="RRF2" s="545"/>
      <c r="RRG2" s="545"/>
      <c r="RRH2" s="546"/>
      <c r="RRI2" s="539"/>
      <c r="RRJ2" s="545"/>
      <c r="RRK2" s="545"/>
      <c r="RRL2" s="546"/>
      <c r="RRM2" s="539"/>
      <c r="RRN2" s="545"/>
      <c r="RRO2" s="545"/>
      <c r="RRP2" s="546"/>
      <c r="RRQ2" s="539"/>
      <c r="RRR2" s="545"/>
      <c r="RRS2" s="545"/>
      <c r="RRT2" s="546"/>
      <c r="RRU2" s="539"/>
      <c r="RRV2" s="545"/>
      <c r="RRW2" s="545"/>
      <c r="RRX2" s="546"/>
      <c r="RRY2" s="539"/>
      <c r="RRZ2" s="545"/>
      <c r="RSA2" s="545"/>
      <c r="RSB2" s="546"/>
      <c r="RSC2" s="539"/>
      <c r="RSD2" s="545"/>
      <c r="RSE2" s="545"/>
      <c r="RSF2" s="546"/>
      <c r="RSG2" s="539"/>
      <c r="RSH2" s="545"/>
      <c r="RSI2" s="545"/>
      <c r="RSJ2" s="546"/>
      <c r="RSK2" s="539"/>
      <c r="RSL2" s="545"/>
      <c r="RSM2" s="545"/>
      <c r="RSN2" s="546"/>
      <c r="RSO2" s="539"/>
      <c r="RSP2" s="545"/>
      <c r="RSQ2" s="545"/>
      <c r="RSR2" s="546"/>
      <c r="RSS2" s="539"/>
      <c r="RST2" s="545"/>
      <c r="RSU2" s="545"/>
      <c r="RSV2" s="546"/>
      <c r="RSW2" s="539"/>
      <c r="RSX2" s="545"/>
      <c r="RSY2" s="545"/>
      <c r="RSZ2" s="546"/>
      <c r="RTA2" s="539"/>
      <c r="RTB2" s="545"/>
      <c r="RTC2" s="545"/>
      <c r="RTD2" s="546"/>
      <c r="RTE2" s="539"/>
      <c r="RTF2" s="545"/>
      <c r="RTG2" s="545"/>
      <c r="RTH2" s="546"/>
      <c r="RTI2" s="539"/>
      <c r="RTJ2" s="545"/>
      <c r="RTK2" s="545"/>
      <c r="RTL2" s="546"/>
      <c r="RTM2" s="539"/>
      <c r="RTN2" s="545"/>
      <c r="RTO2" s="545"/>
      <c r="RTP2" s="546"/>
      <c r="RTQ2" s="539"/>
      <c r="RTR2" s="545"/>
      <c r="RTS2" s="545"/>
      <c r="RTT2" s="546"/>
      <c r="RTU2" s="539"/>
      <c r="RTV2" s="545"/>
      <c r="RTW2" s="545"/>
      <c r="RTX2" s="546"/>
      <c r="RTY2" s="539"/>
      <c r="RTZ2" s="545"/>
      <c r="RUA2" s="545"/>
      <c r="RUB2" s="546"/>
      <c r="RUC2" s="539"/>
      <c r="RUD2" s="545"/>
      <c r="RUE2" s="545"/>
      <c r="RUF2" s="546"/>
      <c r="RUG2" s="539"/>
      <c r="RUH2" s="545"/>
      <c r="RUI2" s="545"/>
      <c r="RUJ2" s="546"/>
      <c r="RUK2" s="539"/>
      <c r="RUL2" s="545"/>
      <c r="RUM2" s="545"/>
      <c r="RUN2" s="546"/>
      <c r="RUO2" s="539"/>
      <c r="RUP2" s="545"/>
      <c r="RUQ2" s="545"/>
      <c r="RUR2" s="546"/>
      <c r="RUS2" s="539"/>
      <c r="RUT2" s="545"/>
      <c r="RUU2" s="545"/>
      <c r="RUV2" s="546"/>
      <c r="RUW2" s="539"/>
      <c r="RUX2" s="545"/>
      <c r="RUY2" s="545"/>
      <c r="RUZ2" s="546"/>
      <c r="RVA2" s="539"/>
      <c r="RVB2" s="545"/>
      <c r="RVC2" s="545"/>
      <c r="RVD2" s="546"/>
      <c r="RVE2" s="539"/>
      <c r="RVF2" s="545"/>
      <c r="RVG2" s="545"/>
      <c r="RVH2" s="546"/>
      <c r="RVI2" s="539"/>
      <c r="RVJ2" s="545"/>
      <c r="RVK2" s="545"/>
      <c r="RVL2" s="546"/>
      <c r="RVM2" s="539"/>
      <c r="RVN2" s="545"/>
      <c r="RVO2" s="545"/>
      <c r="RVP2" s="546"/>
      <c r="RVQ2" s="539"/>
      <c r="RVR2" s="545"/>
      <c r="RVS2" s="545"/>
      <c r="RVT2" s="546"/>
      <c r="RVU2" s="539"/>
      <c r="RVV2" s="545"/>
      <c r="RVW2" s="545"/>
      <c r="RVX2" s="546"/>
      <c r="RVY2" s="539"/>
      <c r="RVZ2" s="545"/>
      <c r="RWA2" s="545"/>
      <c r="RWB2" s="546"/>
      <c r="RWC2" s="539"/>
      <c r="RWD2" s="545"/>
      <c r="RWE2" s="545"/>
      <c r="RWF2" s="546"/>
      <c r="RWG2" s="539"/>
      <c r="RWH2" s="545"/>
      <c r="RWI2" s="545"/>
      <c r="RWJ2" s="546"/>
      <c r="RWK2" s="539"/>
      <c r="RWL2" s="545"/>
      <c r="RWM2" s="545"/>
      <c r="RWN2" s="546"/>
      <c r="RWO2" s="539"/>
      <c r="RWP2" s="545"/>
      <c r="RWQ2" s="545"/>
      <c r="RWR2" s="546"/>
      <c r="RWS2" s="539"/>
      <c r="RWT2" s="545"/>
      <c r="RWU2" s="545"/>
      <c r="RWV2" s="546"/>
      <c r="RWW2" s="539"/>
      <c r="RWX2" s="545"/>
      <c r="RWY2" s="545"/>
      <c r="RWZ2" s="546"/>
      <c r="RXA2" s="539"/>
      <c r="RXB2" s="545"/>
      <c r="RXC2" s="545"/>
      <c r="RXD2" s="546"/>
      <c r="RXE2" s="539"/>
      <c r="RXF2" s="545"/>
      <c r="RXG2" s="545"/>
      <c r="RXH2" s="546"/>
      <c r="RXI2" s="539"/>
      <c r="RXJ2" s="545"/>
      <c r="RXK2" s="545"/>
      <c r="RXL2" s="546"/>
      <c r="RXM2" s="539"/>
      <c r="RXN2" s="545"/>
      <c r="RXO2" s="545"/>
      <c r="RXP2" s="546"/>
      <c r="RXQ2" s="539"/>
      <c r="RXR2" s="545"/>
      <c r="RXS2" s="545"/>
      <c r="RXT2" s="546"/>
      <c r="RXU2" s="539"/>
      <c r="RXV2" s="545"/>
      <c r="RXW2" s="545"/>
      <c r="RXX2" s="546"/>
      <c r="RXY2" s="539"/>
      <c r="RXZ2" s="545"/>
      <c r="RYA2" s="545"/>
      <c r="RYB2" s="546"/>
      <c r="RYC2" s="539"/>
      <c r="RYD2" s="545"/>
      <c r="RYE2" s="545"/>
      <c r="RYF2" s="546"/>
      <c r="RYG2" s="539"/>
      <c r="RYH2" s="545"/>
      <c r="RYI2" s="545"/>
      <c r="RYJ2" s="546"/>
      <c r="RYK2" s="539"/>
      <c r="RYL2" s="545"/>
      <c r="RYM2" s="545"/>
      <c r="RYN2" s="546"/>
      <c r="RYO2" s="539"/>
      <c r="RYP2" s="545"/>
      <c r="RYQ2" s="545"/>
      <c r="RYR2" s="546"/>
      <c r="RYS2" s="539"/>
      <c r="RYT2" s="545"/>
      <c r="RYU2" s="545"/>
      <c r="RYV2" s="546"/>
      <c r="RYW2" s="539"/>
      <c r="RYX2" s="545"/>
      <c r="RYY2" s="545"/>
      <c r="RYZ2" s="546"/>
      <c r="RZA2" s="539"/>
      <c r="RZB2" s="545"/>
      <c r="RZC2" s="545"/>
      <c r="RZD2" s="546"/>
      <c r="RZE2" s="539"/>
      <c r="RZF2" s="545"/>
      <c r="RZG2" s="545"/>
      <c r="RZH2" s="546"/>
      <c r="RZI2" s="539"/>
      <c r="RZJ2" s="545"/>
      <c r="RZK2" s="545"/>
      <c r="RZL2" s="546"/>
      <c r="RZM2" s="539"/>
      <c r="RZN2" s="545"/>
      <c r="RZO2" s="545"/>
      <c r="RZP2" s="546"/>
      <c r="RZQ2" s="539"/>
      <c r="RZR2" s="545"/>
      <c r="RZS2" s="545"/>
      <c r="RZT2" s="546"/>
      <c r="RZU2" s="539"/>
      <c r="RZV2" s="545"/>
      <c r="RZW2" s="545"/>
      <c r="RZX2" s="546"/>
      <c r="RZY2" s="539"/>
      <c r="RZZ2" s="545"/>
      <c r="SAA2" s="545"/>
      <c r="SAB2" s="546"/>
      <c r="SAC2" s="539"/>
      <c r="SAD2" s="545"/>
      <c r="SAE2" s="545"/>
      <c r="SAF2" s="546"/>
      <c r="SAG2" s="539"/>
      <c r="SAH2" s="545"/>
      <c r="SAI2" s="545"/>
      <c r="SAJ2" s="546"/>
      <c r="SAK2" s="539"/>
      <c r="SAL2" s="545"/>
      <c r="SAM2" s="545"/>
      <c r="SAN2" s="546"/>
      <c r="SAO2" s="539"/>
      <c r="SAP2" s="545"/>
      <c r="SAQ2" s="545"/>
      <c r="SAR2" s="546"/>
      <c r="SAS2" s="539"/>
      <c r="SAT2" s="545"/>
      <c r="SAU2" s="545"/>
      <c r="SAV2" s="546"/>
      <c r="SAW2" s="539"/>
      <c r="SAX2" s="545"/>
      <c r="SAY2" s="545"/>
      <c r="SAZ2" s="546"/>
      <c r="SBA2" s="539"/>
      <c r="SBB2" s="545"/>
      <c r="SBC2" s="545"/>
      <c r="SBD2" s="546"/>
      <c r="SBE2" s="539"/>
      <c r="SBF2" s="545"/>
      <c r="SBG2" s="545"/>
      <c r="SBH2" s="546"/>
      <c r="SBI2" s="539"/>
      <c r="SBJ2" s="545"/>
      <c r="SBK2" s="545"/>
      <c r="SBL2" s="546"/>
      <c r="SBM2" s="539"/>
      <c r="SBN2" s="545"/>
      <c r="SBO2" s="545"/>
      <c r="SBP2" s="546"/>
      <c r="SBQ2" s="539"/>
      <c r="SBR2" s="545"/>
      <c r="SBS2" s="545"/>
      <c r="SBT2" s="546"/>
      <c r="SBU2" s="539"/>
      <c r="SBV2" s="545"/>
      <c r="SBW2" s="545"/>
      <c r="SBX2" s="546"/>
      <c r="SBY2" s="539"/>
      <c r="SBZ2" s="545"/>
      <c r="SCA2" s="545"/>
      <c r="SCB2" s="546"/>
      <c r="SCC2" s="539"/>
      <c r="SCD2" s="545"/>
      <c r="SCE2" s="545"/>
      <c r="SCF2" s="546"/>
      <c r="SCG2" s="539"/>
      <c r="SCH2" s="545"/>
      <c r="SCI2" s="545"/>
      <c r="SCJ2" s="546"/>
      <c r="SCK2" s="539"/>
      <c r="SCL2" s="545"/>
      <c r="SCM2" s="545"/>
      <c r="SCN2" s="546"/>
      <c r="SCO2" s="539"/>
      <c r="SCP2" s="545"/>
      <c r="SCQ2" s="545"/>
      <c r="SCR2" s="546"/>
      <c r="SCS2" s="539"/>
      <c r="SCT2" s="545"/>
      <c r="SCU2" s="545"/>
      <c r="SCV2" s="546"/>
      <c r="SCW2" s="539"/>
      <c r="SCX2" s="545"/>
      <c r="SCY2" s="545"/>
      <c r="SCZ2" s="546"/>
      <c r="SDA2" s="539"/>
      <c r="SDB2" s="545"/>
      <c r="SDC2" s="545"/>
      <c r="SDD2" s="546"/>
      <c r="SDE2" s="539"/>
      <c r="SDF2" s="545"/>
      <c r="SDG2" s="545"/>
      <c r="SDH2" s="546"/>
      <c r="SDI2" s="539"/>
      <c r="SDJ2" s="545"/>
      <c r="SDK2" s="545"/>
      <c r="SDL2" s="546"/>
      <c r="SDM2" s="539"/>
      <c r="SDN2" s="545"/>
      <c r="SDO2" s="545"/>
      <c r="SDP2" s="546"/>
      <c r="SDQ2" s="539"/>
      <c r="SDR2" s="545"/>
      <c r="SDS2" s="545"/>
      <c r="SDT2" s="546"/>
      <c r="SDU2" s="539"/>
      <c r="SDV2" s="545"/>
      <c r="SDW2" s="545"/>
      <c r="SDX2" s="546"/>
      <c r="SDY2" s="539"/>
      <c r="SDZ2" s="545"/>
      <c r="SEA2" s="545"/>
      <c r="SEB2" s="546"/>
      <c r="SEC2" s="539"/>
      <c r="SED2" s="545"/>
      <c r="SEE2" s="545"/>
      <c r="SEF2" s="546"/>
      <c r="SEG2" s="539"/>
      <c r="SEH2" s="545"/>
      <c r="SEI2" s="545"/>
      <c r="SEJ2" s="546"/>
      <c r="SEK2" s="539"/>
      <c r="SEL2" s="545"/>
      <c r="SEM2" s="545"/>
      <c r="SEN2" s="546"/>
      <c r="SEO2" s="539"/>
      <c r="SEP2" s="545"/>
      <c r="SEQ2" s="545"/>
      <c r="SER2" s="546"/>
      <c r="SES2" s="539"/>
      <c r="SET2" s="545"/>
      <c r="SEU2" s="545"/>
      <c r="SEV2" s="546"/>
      <c r="SEW2" s="539"/>
      <c r="SEX2" s="545"/>
      <c r="SEY2" s="545"/>
      <c r="SEZ2" s="546"/>
      <c r="SFA2" s="539"/>
      <c r="SFB2" s="545"/>
      <c r="SFC2" s="545"/>
      <c r="SFD2" s="546"/>
      <c r="SFE2" s="539"/>
      <c r="SFF2" s="545"/>
      <c r="SFG2" s="545"/>
      <c r="SFH2" s="546"/>
      <c r="SFI2" s="539"/>
      <c r="SFJ2" s="545"/>
      <c r="SFK2" s="545"/>
      <c r="SFL2" s="546"/>
      <c r="SFM2" s="539"/>
      <c r="SFN2" s="545"/>
      <c r="SFO2" s="545"/>
      <c r="SFP2" s="546"/>
      <c r="SFQ2" s="539"/>
      <c r="SFR2" s="545"/>
      <c r="SFS2" s="545"/>
      <c r="SFT2" s="546"/>
      <c r="SFU2" s="539"/>
      <c r="SFV2" s="545"/>
      <c r="SFW2" s="545"/>
      <c r="SFX2" s="546"/>
      <c r="SFY2" s="539"/>
      <c r="SFZ2" s="545"/>
      <c r="SGA2" s="545"/>
      <c r="SGB2" s="546"/>
      <c r="SGC2" s="539"/>
      <c r="SGD2" s="545"/>
      <c r="SGE2" s="545"/>
      <c r="SGF2" s="546"/>
      <c r="SGG2" s="539"/>
      <c r="SGH2" s="545"/>
      <c r="SGI2" s="545"/>
      <c r="SGJ2" s="546"/>
      <c r="SGK2" s="539"/>
      <c r="SGL2" s="545"/>
      <c r="SGM2" s="545"/>
      <c r="SGN2" s="546"/>
      <c r="SGO2" s="539"/>
      <c r="SGP2" s="545"/>
      <c r="SGQ2" s="545"/>
      <c r="SGR2" s="546"/>
      <c r="SGS2" s="539"/>
      <c r="SGT2" s="545"/>
      <c r="SGU2" s="545"/>
      <c r="SGV2" s="546"/>
      <c r="SGW2" s="539"/>
      <c r="SGX2" s="545"/>
      <c r="SGY2" s="545"/>
      <c r="SGZ2" s="546"/>
      <c r="SHA2" s="539"/>
      <c r="SHB2" s="545"/>
      <c r="SHC2" s="545"/>
      <c r="SHD2" s="546"/>
      <c r="SHE2" s="539"/>
      <c r="SHF2" s="545"/>
      <c r="SHG2" s="545"/>
      <c r="SHH2" s="546"/>
      <c r="SHI2" s="539"/>
      <c r="SHJ2" s="545"/>
      <c r="SHK2" s="545"/>
      <c r="SHL2" s="546"/>
      <c r="SHM2" s="539"/>
      <c r="SHN2" s="545"/>
      <c r="SHO2" s="545"/>
      <c r="SHP2" s="546"/>
      <c r="SHQ2" s="539"/>
      <c r="SHR2" s="545"/>
      <c r="SHS2" s="545"/>
      <c r="SHT2" s="546"/>
      <c r="SHU2" s="539"/>
      <c r="SHV2" s="545"/>
      <c r="SHW2" s="545"/>
      <c r="SHX2" s="546"/>
      <c r="SHY2" s="539"/>
      <c r="SHZ2" s="545"/>
      <c r="SIA2" s="545"/>
      <c r="SIB2" s="546"/>
      <c r="SIC2" s="539"/>
      <c r="SID2" s="545"/>
      <c r="SIE2" s="545"/>
      <c r="SIF2" s="546"/>
      <c r="SIG2" s="539"/>
      <c r="SIH2" s="545"/>
      <c r="SII2" s="545"/>
      <c r="SIJ2" s="546"/>
      <c r="SIK2" s="539"/>
      <c r="SIL2" s="545"/>
      <c r="SIM2" s="545"/>
      <c r="SIN2" s="546"/>
      <c r="SIO2" s="539"/>
      <c r="SIP2" s="545"/>
      <c r="SIQ2" s="545"/>
      <c r="SIR2" s="546"/>
      <c r="SIS2" s="539"/>
      <c r="SIT2" s="545"/>
      <c r="SIU2" s="545"/>
      <c r="SIV2" s="546"/>
      <c r="SIW2" s="539"/>
      <c r="SIX2" s="545"/>
      <c r="SIY2" s="545"/>
      <c r="SIZ2" s="546"/>
      <c r="SJA2" s="539"/>
      <c r="SJB2" s="545"/>
      <c r="SJC2" s="545"/>
      <c r="SJD2" s="546"/>
      <c r="SJE2" s="539"/>
      <c r="SJF2" s="545"/>
      <c r="SJG2" s="545"/>
      <c r="SJH2" s="546"/>
      <c r="SJI2" s="539"/>
      <c r="SJJ2" s="545"/>
      <c r="SJK2" s="545"/>
      <c r="SJL2" s="546"/>
      <c r="SJM2" s="539"/>
      <c r="SJN2" s="545"/>
      <c r="SJO2" s="545"/>
      <c r="SJP2" s="546"/>
      <c r="SJQ2" s="539"/>
      <c r="SJR2" s="545"/>
      <c r="SJS2" s="545"/>
      <c r="SJT2" s="546"/>
      <c r="SJU2" s="539"/>
      <c r="SJV2" s="545"/>
      <c r="SJW2" s="545"/>
      <c r="SJX2" s="546"/>
      <c r="SJY2" s="539"/>
      <c r="SJZ2" s="545"/>
      <c r="SKA2" s="545"/>
      <c r="SKB2" s="546"/>
      <c r="SKC2" s="539"/>
      <c r="SKD2" s="545"/>
      <c r="SKE2" s="545"/>
      <c r="SKF2" s="546"/>
      <c r="SKG2" s="539"/>
      <c r="SKH2" s="545"/>
      <c r="SKI2" s="545"/>
      <c r="SKJ2" s="546"/>
      <c r="SKK2" s="539"/>
      <c r="SKL2" s="545"/>
      <c r="SKM2" s="545"/>
      <c r="SKN2" s="546"/>
      <c r="SKO2" s="539"/>
      <c r="SKP2" s="545"/>
      <c r="SKQ2" s="545"/>
      <c r="SKR2" s="546"/>
      <c r="SKS2" s="539"/>
      <c r="SKT2" s="545"/>
      <c r="SKU2" s="545"/>
      <c r="SKV2" s="546"/>
      <c r="SKW2" s="539"/>
      <c r="SKX2" s="545"/>
      <c r="SKY2" s="545"/>
      <c r="SKZ2" s="546"/>
      <c r="SLA2" s="539"/>
      <c r="SLB2" s="545"/>
      <c r="SLC2" s="545"/>
      <c r="SLD2" s="546"/>
      <c r="SLE2" s="539"/>
      <c r="SLF2" s="545"/>
      <c r="SLG2" s="545"/>
      <c r="SLH2" s="546"/>
      <c r="SLI2" s="539"/>
      <c r="SLJ2" s="545"/>
      <c r="SLK2" s="545"/>
      <c r="SLL2" s="546"/>
      <c r="SLM2" s="539"/>
      <c r="SLN2" s="545"/>
      <c r="SLO2" s="545"/>
      <c r="SLP2" s="546"/>
      <c r="SLQ2" s="539"/>
      <c r="SLR2" s="545"/>
      <c r="SLS2" s="545"/>
      <c r="SLT2" s="546"/>
      <c r="SLU2" s="539"/>
      <c r="SLV2" s="545"/>
      <c r="SLW2" s="545"/>
      <c r="SLX2" s="546"/>
      <c r="SLY2" s="539"/>
      <c r="SLZ2" s="545"/>
      <c r="SMA2" s="545"/>
      <c r="SMB2" s="546"/>
      <c r="SMC2" s="539"/>
      <c r="SMD2" s="545"/>
      <c r="SME2" s="545"/>
      <c r="SMF2" s="546"/>
      <c r="SMG2" s="539"/>
      <c r="SMH2" s="545"/>
      <c r="SMI2" s="545"/>
      <c r="SMJ2" s="546"/>
      <c r="SMK2" s="539"/>
      <c r="SML2" s="545"/>
      <c r="SMM2" s="545"/>
      <c r="SMN2" s="546"/>
      <c r="SMO2" s="539"/>
      <c r="SMP2" s="545"/>
      <c r="SMQ2" s="545"/>
      <c r="SMR2" s="546"/>
      <c r="SMS2" s="539"/>
      <c r="SMT2" s="545"/>
      <c r="SMU2" s="545"/>
      <c r="SMV2" s="546"/>
      <c r="SMW2" s="539"/>
      <c r="SMX2" s="545"/>
      <c r="SMY2" s="545"/>
      <c r="SMZ2" s="546"/>
      <c r="SNA2" s="539"/>
      <c r="SNB2" s="545"/>
      <c r="SNC2" s="545"/>
      <c r="SND2" s="546"/>
      <c r="SNE2" s="539"/>
      <c r="SNF2" s="545"/>
      <c r="SNG2" s="545"/>
      <c r="SNH2" s="546"/>
      <c r="SNI2" s="539"/>
      <c r="SNJ2" s="545"/>
      <c r="SNK2" s="545"/>
      <c r="SNL2" s="546"/>
      <c r="SNM2" s="539"/>
      <c r="SNN2" s="545"/>
      <c r="SNO2" s="545"/>
      <c r="SNP2" s="546"/>
      <c r="SNQ2" s="539"/>
      <c r="SNR2" s="545"/>
      <c r="SNS2" s="545"/>
      <c r="SNT2" s="546"/>
      <c r="SNU2" s="539"/>
      <c r="SNV2" s="545"/>
      <c r="SNW2" s="545"/>
      <c r="SNX2" s="546"/>
      <c r="SNY2" s="539"/>
      <c r="SNZ2" s="545"/>
      <c r="SOA2" s="545"/>
      <c r="SOB2" s="546"/>
      <c r="SOC2" s="539"/>
      <c r="SOD2" s="545"/>
      <c r="SOE2" s="545"/>
      <c r="SOF2" s="546"/>
      <c r="SOG2" s="539"/>
      <c r="SOH2" s="545"/>
      <c r="SOI2" s="545"/>
      <c r="SOJ2" s="546"/>
      <c r="SOK2" s="539"/>
      <c r="SOL2" s="545"/>
      <c r="SOM2" s="545"/>
      <c r="SON2" s="546"/>
      <c r="SOO2" s="539"/>
      <c r="SOP2" s="545"/>
      <c r="SOQ2" s="545"/>
      <c r="SOR2" s="546"/>
      <c r="SOS2" s="539"/>
      <c r="SOT2" s="545"/>
      <c r="SOU2" s="545"/>
      <c r="SOV2" s="546"/>
      <c r="SOW2" s="539"/>
      <c r="SOX2" s="545"/>
      <c r="SOY2" s="545"/>
      <c r="SOZ2" s="546"/>
      <c r="SPA2" s="539"/>
      <c r="SPB2" s="545"/>
      <c r="SPC2" s="545"/>
      <c r="SPD2" s="546"/>
      <c r="SPE2" s="539"/>
      <c r="SPF2" s="545"/>
      <c r="SPG2" s="545"/>
      <c r="SPH2" s="546"/>
      <c r="SPI2" s="539"/>
      <c r="SPJ2" s="545"/>
      <c r="SPK2" s="545"/>
      <c r="SPL2" s="546"/>
      <c r="SPM2" s="539"/>
      <c r="SPN2" s="545"/>
      <c r="SPO2" s="545"/>
      <c r="SPP2" s="546"/>
      <c r="SPQ2" s="539"/>
      <c r="SPR2" s="545"/>
      <c r="SPS2" s="545"/>
      <c r="SPT2" s="546"/>
      <c r="SPU2" s="539"/>
      <c r="SPV2" s="545"/>
      <c r="SPW2" s="545"/>
      <c r="SPX2" s="546"/>
      <c r="SPY2" s="539"/>
      <c r="SPZ2" s="545"/>
      <c r="SQA2" s="545"/>
      <c r="SQB2" s="546"/>
      <c r="SQC2" s="539"/>
      <c r="SQD2" s="545"/>
      <c r="SQE2" s="545"/>
      <c r="SQF2" s="546"/>
      <c r="SQG2" s="539"/>
      <c r="SQH2" s="545"/>
      <c r="SQI2" s="545"/>
      <c r="SQJ2" s="546"/>
      <c r="SQK2" s="539"/>
      <c r="SQL2" s="545"/>
      <c r="SQM2" s="545"/>
      <c r="SQN2" s="546"/>
      <c r="SQO2" s="539"/>
      <c r="SQP2" s="545"/>
      <c r="SQQ2" s="545"/>
      <c r="SQR2" s="546"/>
      <c r="SQS2" s="539"/>
      <c r="SQT2" s="545"/>
      <c r="SQU2" s="545"/>
      <c r="SQV2" s="546"/>
      <c r="SQW2" s="539"/>
      <c r="SQX2" s="545"/>
      <c r="SQY2" s="545"/>
      <c r="SQZ2" s="546"/>
      <c r="SRA2" s="539"/>
      <c r="SRB2" s="545"/>
      <c r="SRC2" s="545"/>
      <c r="SRD2" s="546"/>
      <c r="SRE2" s="539"/>
      <c r="SRF2" s="545"/>
      <c r="SRG2" s="545"/>
      <c r="SRH2" s="546"/>
      <c r="SRI2" s="539"/>
      <c r="SRJ2" s="545"/>
      <c r="SRK2" s="545"/>
      <c r="SRL2" s="546"/>
      <c r="SRM2" s="539"/>
      <c r="SRN2" s="545"/>
      <c r="SRO2" s="545"/>
      <c r="SRP2" s="546"/>
      <c r="SRQ2" s="539"/>
      <c r="SRR2" s="545"/>
      <c r="SRS2" s="545"/>
      <c r="SRT2" s="546"/>
      <c r="SRU2" s="539"/>
      <c r="SRV2" s="545"/>
      <c r="SRW2" s="545"/>
      <c r="SRX2" s="546"/>
      <c r="SRY2" s="539"/>
      <c r="SRZ2" s="545"/>
      <c r="SSA2" s="545"/>
      <c r="SSB2" s="546"/>
      <c r="SSC2" s="539"/>
      <c r="SSD2" s="545"/>
      <c r="SSE2" s="545"/>
      <c r="SSF2" s="546"/>
      <c r="SSG2" s="539"/>
      <c r="SSH2" s="545"/>
      <c r="SSI2" s="545"/>
      <c r="SSJ2" s="546"/>
      <c r="SSK2" s="539"/>
      <c r="SSL2" s="545"/>
      <c r="SSM2" s="545"/>
      <c r="SSN2" s="546"/>
      <c r="SSO2" s="539"/>
      <c r="SSP2" s="545"/>
      <c r="SSQ2" s="545"/>
      <c r="SSR2" s="546"/>
      <c r="SSS2" s="539"/>
      <c r="SST2" s="545"/>
      <c r="SSU2" s="545"/>
      <c r="SSV2" s="546"/>
      <c r="SSW2" s="539"/>
      <c r="SSX2" s="545"/>
      <c r="SSY2" s="545"/>
      <c r="SSZ2" s="546"/>
      <c r="STA2" s="539"/>
      <c r="STB2" s="545"/>
      <c r="STC2" s="545"/>
      <c r="STD2" s="546"/>
      <c r="STE2" s="539"/>
      <c r="STF2" s="545"/>
      <c r="STG2" s="545"/>
      <c r="STH2" s="546"/>
      <c r="STI2" s="539"/>
      <c r="STJ2" s="545"/>
      <c r="STK2" s="545"/>
      <c r="STL2" s="546"/>
      <c r="STM2" s="539"/>
      <c r="STN2" s="545"/>
      <c r="STO2" s="545"/>
      <c r="STP2" s="546"/>
      <c r="STQ2" s="539"/>
      <c r="STR2" s="545"/>
      <c r="STS2" s="545"/>
      <c r="STT2" s="546"/>
      <c r="STU2" s="539"/>
      <c r="STV2" s="545"/>
      <c r="STW2" s="545"/>
      <c r="STX2" s="546"/>
      <c r="STY2" s="539"/>
      <c r="STZ2" s="545"/>
      <c r="SUA2" s="545"/>
      <c r="SUB2" s="546"/>
      <c r="SUC2" s="539"/>
      <c r="SUD2" s="545"/>
      <c r="SUE2" s="545"/>
      <c r="SUF2" s="546"/>
      <c r="SUG2" s="539"/>
      <c r="SUH2" s="545"/>
      <c r="SUI2" s="545"/>
      <c r="SUJ2" s="546"/>
      <c r="SUK2" s="539"/>
      <c r="SUL2" s="545"/>
      <c r="SUM2" s="545"/>
      <c r="SUN2" s="546"/>
      <c r="SUO2" s="539"/>
      <c r="SUP2" s="545"/>
      <c r="SUQ2" s="545"/>
      <c r="SUR2" s="546"/>
      <c r="SUS2" s="539"/>
      <c r="SUT2" s="545"/>
      <c r="SUU2" s="545"/>
      <c r="SUV2" s="546"/>
      <c r="SUW2" s="539"/>
      <c r="SUX2" s="545"/>
      <c r="SUY2" s="545"/>
      <c r="SUZ2" s="546"/>
      <c r="SVA2" s="539"/>
      <c r="SVB2" s="545"/>
      <c r="SVC2" s="545"/>
      <c r="SVD2" s="546"/>
      <c r="SVE2" s="539"/>
      <c r="SVF2" s="545"/>
      <c r="SVG2" s="545"/>
      <c r="SVH2" s="546"/>
      <c r="SVI2" s="539"/>
      <c r="SVJ2" s="545"/>
      <c r="SVK2" s="545"/>
      <c r="SVL2" s="546"/>
      <c r="SVM2" s="539"/>
      <c r="SVN2" s="545"/>
      <c r="SVO2" s="545"/>
      <c r="SVP2" s="546"/>
      <c r="SVQ2" s="539"/>
      <c r="SVR2" s="545"/>
      <c r="SVS2" s="545"/>
      <c r="SVT2" s="546"/>
      <c r="SVU2" s="539"/>
      <c r="SVV2" s="545"/>
      <c r="SVW2" s="545"/>
      <c r="SVX2" s="546"/>
      <c r="SVY2" s="539"/>
      <c r="SVZ2" s="545"/>
      <c r="SWA2" s="545"/>
      <c r="SWB2" s="546"/>
      <c r="SWC2" s="539"/>
      <c r="SWD2" s="545"/>
      <c r="SWE2" s="545"/>
      <c r="SWF2" s="546"/>
      <c r="SWG2" s="539"/>
      <c r="SWH2" s="545"/>
      <c r="SWI2" s="545"/>
      <c r="SWJ2" s="546"/>
      <c r="SWK2" s="539"/>
      <c r="SWL2" s="545"/>
      <c r="SWM2" s="545"/>
      <c r="SWN2" s="546"/>
      <c r="SWO2" s="539"/>
      <c r="SWP2" s="545"/>
      <c r="SWQ2" s="545"/>
      <c r="SWR2" s="546"/>
      <c r="SWS2" s="539"/>
      <c r="SWT2" s="545"/>
      <c r="SWU2" s="545"/>
      <c r="SWV2" s="546"/>
      <c r="SWW2" s="539"/>
      <c r="SWX2" s="545"/>
      <c r="SWY2" s="545"/>
      <c r="SWZ2" s="546"/>
      <c r="SXA2" s="539"/>
      <c r="SXB2" s="545"/>
      <c r="SXC2" s="545"/>
      <c r="SXD2" s="546"/>
      <c r="SXE2" s="539"/>
      <c r="SXF2" s="545"/>
      <c r="SXG2" s="545"/>
      <c r="SXH2" s="546"/>
      <c r="SXI2" s="539"/>
      <c r="SXJ2" s="545"/>
      <c r="SXK2" s="545"/>
      <c r="SXL2" s="546"/>
      <c r="SXM2" s="539"/>
      <c r="SXN2" s="545"/>
      <c r="SXO2" s="545"/>
      <c r="SXP2" s="546"/>
      <c r="SXQ2" s="539"/>
      <c r="SXR2" s="545"/>
      <c r="SXS2" s="545"/>
      <c r="SXT2" s="546"/>
      <c r="SXU2" s="539"/>
      <c r="SXV2" s="545"/>
      <c r="SXW2" s="545"/>
      <c r="SXX2" s="546"/>
      <c r="SXY2" s="539"/>
      <c r="SXZ2" s="545"/>
      <c r="SYA2" s="545"/>
      <c r="SYB2" s="546"/>
      <c r="SYC2" s="539"/>
      <c r="SYD2" s="545"/>
      <c r="SYE2" s="545"/>
      <c r="SYF2" s="546"/>
      <c r="SYG2" s="539"/>
      <c r="SYH2" s="545"/>
      <c r="SYI2" s="545"/>
      <c r="SYJ2" s="546"/>
      <c r="SYK2" s="539"/>
      <c r="SYL2" s="545"/>
      <c r="SYM2" s="545"/>
      <c r="SYN2" s="546"/>
      <c r="SYO2" s="539"/>
      <c r="SYP2" s="545"/>
      <c r="SYQ2" s="545"/>
      <c r="SYR2" s="546"/>
      <c r="SYS2" s="539"/>
      <c r="SYT2" s="545"/>
      <c r="SYU2" s="545"/>
      <c r="SYV2" s="546"/>
      <c r="SYW2" s="539"/>
      <c r="SYX2" s="545"/>
      <c r="SYY2" s="545"/>
      <c r="SYZ2" s="546"/>
      <c r="SZA2" s="539"/>
      <c r="SZB2" s="545"/>
      <c r="SZC2" s="545"/>
      <c r="SZD2" s="546"/>
      <c r="SZE2" s="539"/>
      <c r="SZF2" s="545"/>
      <c r="SZG2" s="545"/>
      <c r="SZH2" s="546"/>
      <c r="SZI2" s="539"/>
      <c r="SZJ2" s="545"/>
      <c r="SZK2" s="545"/>
      <c r="SZL2" s="546"/>
      <c r="SZM2" s="539"/>
      <c r="SZN2" s="545"/>
      <c r="SZO2" s="545"/>
      <c r="SZP2" s="546"/>
      <c r="SZQ2" s="539"/>
      <c r="SZR2" s="545"/>
      <c r="SZS2" s="545"/>
      <c r="SZT2" s="546"/>
      <c r="SZU2" s="539"/>
      <c r="SZV2" s="545"/>
      <c r="SZW2" s="545"/>
      <c r="SZX2" s="546"/>
      <c r="SZY2" s="539"/>
      <c r="SZZ2" s="545"/>
      <c r="TAA2" s="545"/>
      <c r="TAB2" s="546"/>
      <c r="TAC2" s="539"/>
      <c r="TAD2" s="545"/>
      <c r="TAE2" s="545"/>
      <c r="TAF2" s="546"/>
      <c r="TAG2" s="539"/>
      <c r="TAH2" s="545"/>
      <c r="TAI2" s="545"/>
      <c r="TAJ2" s="546"/>
      <c r="TAK2" s="539"/>
      <c r="TAL2" s="545"/>
      <c r="TAM2" s="545"/>
      <c r="TAN2" s="546"/>
      <c r="TAO2" s="539"/>
      <c r="TAP2" s="545"/>
      <c r="TAQ2" s="545"/>
      <c r="TAR2" s="546"/>
      <c r="TAS2" s="539"/>
      <c r="TAT2" s="545"/>
      <c r="TAU2" s="545"/>
      <c r="TAV2" s="546"/>
      <c r="TAW2" s="539"/>
      <c r="TAX2" s="545"/>
      <c r="TAY2" s="545"/>
      <c r="TAZ2" s="546"/>
      <c r="TBA2" s="539"/>
      <c r="TBB2" s="545"/>
      <c r="TBC2" s="545"/>
      <c r="TBD2" s="546"/>
      <c r="TBE2" s="539"/>
      <c r="TBF2" s="545"/>
      <c r="TBG2" s="545"/>
      <c r="TBH2" s="546"/>
      <c r="TBI2" s="539"/>
      <c r="TBJ2" s="545"/>
      <c r="TBK2" s="545"/>
      <c r="TBL2" s="546"/>
      <c r="TBM2" s="539"/>
      <c r="TBN2" s="545"/>
      <c r="TBO2" s="545"/>
      <c r="TBP2" s="546"/>
      <c r="TBQ2" s="539"/>
      <c r="TBR2" s="545"/>
      <c r="TBS2" s="545"/>
      <c r="TBT2" s="546"/>
      <c r="TBU2" s="539"/>
      <c r="TBV2" s="545"/>
      <c r="TBW2" s="545"/>
      <c r="TBX2" s="546"/>
      <c r="TBY2" s="539"/>
      <c r="TBZ2" s="545"/>
      <c r="TCA2" s="545"/>
      <c r="TCB2" s="546"/>
      <c r="TCC2" s="539"/>
      <c r="TCD2" s="545"/>
      <c r="TCE2" s="545"/>
      <c r="TCF2" s="546"/>
      <c r="TCG2" s="539"/>
      <c r="TCH2" s="545"/>
      <c r="TCI2" s="545"/>
      <c r="TCJ2" s="546"/>
      <c r="TCK2" s="539"/>
      <c r="TCL2" s="545"/>
      <c r="TCM2" s="545"/>
      <c r="TCN2" s="546"/>
      <c r="TCO2" s="539"/>
      <c r="TCP2" s="545"/>
      <c r="TCQ2" s="545"/>
      <c r="TCR2" s="546"/>
      <c r="TCS2" s="539"/>
      <c r="TCT2" s="545"/>
      <c r="TCU2" s="545"/>
      <c r="TCV2" s="546"/>
      <c r="TCW2" s="539"/>
      <c r="TCX2" s="545"/>
      <c r="TCY2" s="545"/>
      <c r="TCZ2" s="546"/>
      <c r="TDA2" s="539"/>
      <c r="TDB2" s="545"/>
      <c r="TDC2" s="545"/>
      <c r="TDD2" s="546"/>
      <c r="TDE2" s="539"/>
      <c r="TDF2" s="545"/>
      <c r="TDG2" s="545"/>
      <c r="TDH2" s="546"/>
      <c r="TDI2" s="539"/>
      <c r="TDJ2" s="545"/>
      <c r="TDK2" s="545"/>
      <c r="TDL2" s="546"/>
      <c r="TDM2" s="539"/>
      <c r="TDN2" s="545"/>
      <c r="TDO2" s="545"/>
      <c r="TDP2" s="546"/>
      <c r="TDQ2" s="539"/>
      <c r="TDR2" s="545"/>
      <c r="TDS2" s="545"/>
      <c r="TDT2" s="546"/>
      <c r="TDU2" s="539"/>
      <c r="TDV2" s="545"/>
      <c r="TDW2" s="545"/>
      <c r="TDX2" s="546"/>
      <c r="TDY2" s="539"/>
      <c r="TDZ2" s="545"/>
      <c r="TEA2" s="545"/>
      <c r="TEB2" s="546"/>
      <c r="TEC2" s="539"/>
      <c r="TED2" s="545"/>
      <c r="TEE2" s="545"/>
      <c r="TEF2" s="546"/>
      <c r="TEG2" s="539"/>
      <c r="TEH2" s="545"/>
      <c r="TEI2" s="545"/>
      <c r="TEJ2" s="546"/>
      <c r="TEK2" s="539"/>
      <c r="TEL2" s="545"/>
      <c r="TEM2" s="545"/>
      <c r="TEN2" s="546"/>
      <c r="TEO2" s="539"/>
      <c r="TEP2" s="545"/>
      <c r="TEQ2" s="545"/>
      <c r="TER2" s="546"/>
      <c r="TES2" s="539"/>
      <c r="TET2" s="545"/>
      <c r="TEU2" s="545"/>
      <c r="TEV2" s="546"/>
      <c r="TEW2" s="539"/>
      <c r="TEX2" s="545"/>
      <c r="TEY2" s="545"/>
      <c r="TEZ2" s="546"/>
      <c r="TFA2" s="539"/>
      <c r="TFB2" s="545"/>
      <c r="TFC2" s="545"/>
      <c r="TFD2" s="546"/>
      <c r="TFE2" s="539"/>
      <c r="TFF2" s="545"/>
      <c r="TFG2" s="545"/>
      <c r="TFH2" s="546"/>
      <c r="TFI2" s="539"/>
      <c r="TFJ2" s="545"/>
      <c r="TFK2" s="545"/>
      <c r="TFL2" s="546"/>
      <c r="TFM2" s="539"/>
      <c r="TFN2" s="545"/>
      <c r="TFO2" s="545"/>
      <c r="TFP2" s="546"/>
      <c r="TFQ2" s="539"/>
      <c r="TFR2" s="545"/>
      <c r="TFS2" s="545"/>
      <c r="TFT2" s="546"/>
      <c r="TFU2" s="539"/>
      <c r="TFV2" s="545"/>
      <c r="TFW2" s="545"/>
      <c r="TFX2" s="546"/>
      <c r="TFY2" s="539"/>
      <c r="TFZ2" s="545"/>
      <c r="TGA2" s="545"/>
      <c r="TGB2" s="546"/>
      <c r="TGC2" s="539"/>
      <c r="TGD2" s="545"/>
      <c r="TGE2" s="545"/>
      <c r="TGF2" s="546"/>
      <c r="TGG2" s="539"/>
      <c r="TGH2" s="545"/>
      <c r="TGI2" s="545"/>
      <c r="TGJ2" s="546"/>
      <c r="TGK2" s="539"/>
      <c r="TGL2" s="545"/>
      <c r="TGM2" s="545"/>
      <c r="TGN2" s="546"/>
      <c r="TGO2" s="539"/>
      <c r="TGP2" s="545"/>
      <c r="TGQ2" s="545"/>
      <c r="TGR2" s="546"/>
      <c r="TGS2" s="539"/>
      <c r="TGT2" s="545"/>
      <c r="TGU2" s="545"/>
      <c r="TGV2" s="546"/>
      <c r="TGW2" s="539"/>
      <c r="TGX2" s="545"/>
      <c r="TGY2" s="545"/>
      <c r="TGZ2" s="546"/>
      <c r="THA2" s="539"/>
      <c r="THB2" s="545"/>
      <c r="THC2" s="545"/>
      <c r="THD2" s="546"/>
      <c r="THE2" s="539"/>
      <c r="THF2" s="545"/>
      <c r="THG2" s="545"/>
      <c r="THH2" s="546"/>
      <c r="THI2" s="539"/>
      <c r="THJ2" s="545"/>
      <c r="THK2" s="545"/>
      <c r="THL2" s="546"/>
      <c r="THM2" s="539"/>
      <c r="THN2" s="545"/>
      <c r="THO2" s="545"/>
      <c r="THP2" s="546"/>
      <c r="THQ2" s="539"/>
      <c r="THR2" s="545"/>
      <c r="THS2" s="545"/>
      <c r="THT2" s="546"/>
      <c r="THU2" s="539"/>
      <c r="THV2" s="545"/>
      <c r="THW2" s="545"/>
      <c r="THX2" s="546"/>
      <c r="THY2" s="539"/>
      <c r="THZ2" s="545"/>
      <c r="TIA2" s="545"/>
      <c r="TIB2" s="546"/>
      <c r="TIC2" s="539"/>
      <c r="TID2" s="545"/>
      <c r="TIE2" s="545"/>
      <c r="TIF2" s="546"/>
      <c r="TIG2" s="539"/>
      <c r="TIH2" s="545"/>
      <c r="TII2" s="545"/>
      <c r="TIJ2" s="546"/>
      <c r="TIK2" s="539"/>
      <c r="TIL2" s="545"/>
      <c r="TIM2" s="545"/>
      <c r="TIN2" s="546"/>
      <c r="TIO2" s="539"/>
      <c r="TIP2" s="545"/>
      <c r="TIQ2" s="545"/>
      <c r="TIR2" s="546"/>
      <c r="TIS2" s="539"/>
      <c r="TIT2" s="545"/>
      <c r="TIU2" s="545"/>
      <c r="TIV2" s="546"/>
      <c r="TIW2" s="539"/>
      <c r="TIX2" s="545"/>
      <c r="TIY2" s="545"/>
      <c r="TIZ2" s="546"/>
      <c r="TJA2" s="539"/>
      <c r="TJB2" s="545"/>
      <c r="TJC2" s="545"/>
      <c r="TJD2" s="546"/>
      <c r="TJE2" s="539"/>
      <c r="TJF2" s="545"/>
      <c r="TJG2" s="545"/>
      <c r="TJH2" s="546"/>
      <c r="TJI2" s="539"/>
      <c r="TJJ2" s="545"/>
      <c r="TJK2" s="545"/>
      <c r="TJL2" s="546"/>
      <c r="TJM2" s="539"/>
      <c r="TJN2" s="545"/>
      <c r="TJO2" s="545"/>
      <c r="TJP2" s="546"/>
      <c r="TJQ2" s="539"/>
      <c r="TJR2" s="545"/>
      <c r="TJS2" s="545"/>
      <c r="TJT2" s="546"/>
      <c r="TJU2" s="539"/>
      <c r="TJV2" s="545"/>
      <c r="TJW2" s="545"/>
      <c r="TJX2" s="546"/>
      <c r="TJY2" s="539"/>
      <c r="TJZ2" s="545"/>
      <c r="TKA2" s="545"/>
      <c r="TKB2" s="546"/>
      <c r="TKC2" s="539"/>
      <c r="TKD2" s="545"/>
      <c r="TKE2" s="545"/>
      <c r="TKF2" s="546"/>
      <c r="TKG2" s="539"/>
      <c r="TKH2" s="545"/>
      <c r="TKI2" s="545"/>
      <c r="TKJ2" s="546"/>
      <c r="TKK2" s="539"/>
      <c r="TKL2" s="545"/>
      <c r="TKM2" s="545"/>
      <c r="TKN2" s="546"/>
      <c r="TKO2" s="539"/>
      <c r="TKP2" s="545"/>
      <c r="TKQ2" s="545"/>
      <c r="TKR2" s="546"/>
      <c r="TKS2" s="539"/>
      <c r="TKT2" s="545"/>
      <c r="TKU2" s="545"/>
      <c r="TKV2" s="546"/>
      <c r="TKW2" s="539"/>
      <c r="TKX2" s="545"/>
      <c r="TKY2" s="545"/>
      <c r="TKZ2" s="546"/>
      <c r="TLA2" s="539"/>
      <c r="TLB2" s="545"/>
      <c r="TLC2" s="545"/>
      <c r="TLD2" s="546"/>
      <c r="TLE2" s="539"/>
      <c r="TLF2" s="545"/>
      <c r="TLG2" s="545"/>
      <c r="TLH2" s="546"/>
      <c r="TLI2" s="539"/>
      <c r="TLJ2" s="545"/>
      <c r="TLK2" s="545"/>
      <c r="TLL2" s="546"/>
      <c r="TLM2" s="539"/>
      <c r="TLN2" s="545"/>
      <c r="TLO2" s="545"/>
      <c r="TLP2" s="546"/>
      <c r="TLQ2" s="539"/>
      <c r="TLR2" s="545"/>
      <c r="TLS2" s="545"/>
      <c r="TLT2" s="546"/>
      <c r="TLU2" s="539"/>
      <c r="TLV2" s="545"/>
      <c r="TLW2" s="545"/>
      <c r="TLX2" s="546"/>
      <c r="TLY2" s="539"/>
      <c r="TLZ2" s="545"/>
      <c r="TMA2" s="545"/>
      <c r="TMB2" s="546"/>
      <c r="TMC2" s="539"/>
      <c r="TMD2" s="545"/>
      <c r="TME2" s="545"/>
      <c r="TMF2" s="546"/>
      <c r="TMG2" s="539"/>
      <c r="TMH2" s="545"/>
      <c r="TMI2" s="545"/>
      <c r="TMJ2" s="546"/>
      <c r="TMK2" s="539"/>
      <c r="TML2" s="545"/>
      <c r="TMM2" s="545"/>
      <c r="TMN2" s="546"/>
      <c r="TMO2" s="539"/>
      <c r="TMP2" s="545"/>
      <c r="TMQ2" s="545"/>
      <c r="TMR2" s="546"/>
      <c r="TMS2" s="539"/>
      <c r="TMT2" s="545"/>
      <c r="TMU2" s="545"/>
      <c r="TMV2" s="546"/>
      <c r="TMW2" s="539"/>
      <c r="TMX2" s="545"/>
      <c r="TMY2" s="545"/>
      <c r="TMZ2" s="546"/>
      <c r="TNA2" s="539"/>
      <c r="TNB2" s="545"/>
      <c r="TNC2" s="545"/>
      <c r="TND2" s="546"/>
      <c r="TNE2" s="539"/>
      <c r="TNF2" s="545"/>
      <c r="TNG2" s="545"/>
      <c r="TNH2" s="546"/>
      <c r="TNI2" s="539"/>
      <c r="TNJ2" s="545"/>
      <c r="TNK2" s="545"/>
      <c r="TNL2" s="546"/>
      <c r="TNM2" s="539"/>
      <c r="TNN2" s="545"/>
      <c r="TNO2" s="545"/>
      <c r="TNP2" s="546"/>
      <c r="TNQ2" s="539"/>
      <c r="TNR2" s="545"/>
      <c r="TNS2" s="545"/>
      <c r="TNT2" s="546"/>
      <c r="TNU2" s="539"/>
      <c r="TNV2" s="545"/>
      <c r="TNW2" s="545"/>
      <c r="TNX2" s="546"/>
      <c r="TNY2" s="539"/>
      <c r="TNZ2" s="545"/>
      <c r="TOA2" s="545"/>
      <c r="TOB2" s="546"/>
      <c r="TOC2" s="539"/>
      <c r="TOD2" s="545"/>
      <c r="TOE2" s="545"/>
      <c r="TOF2" s="546"/>
      <c r="TOG2" s="539"/>
      <c r="TOH2" s="545"/>
      <c r="TOI2" s="545"/>
      <c r="TOJ2" s="546"/>
      <c r="TOK2" s="539"/>
      <c r="TOL2" s="545"/>
      <c r="TOM2" s="545"/>
      <c r="TON2" s="546"/>
      <c r="TOO2" s="539"/>
      <c r="TOP2" s="545"/>
      <c r="TOQ2" s="545"/>
      <c r="TOR2" s="546"/>
      <c r="TOS2" s="539"/>
      <c r="TOT2" s="545"/>
      <c r="TOU2" s="545"/>
      <c r="TOV2" s="546"/>
      <c r="TOW2" s="539"/>
      <c r="TOX2" s="545"/>
      <c r="TOY2" s="545"/>
      <c r="TOZ2" s="546"/>
      <c r="TPA2" s="539"/>
      <c r="TPB2" s="545"/>
      <c r="TPC2" s="545"/>
      <c r="TPD2" s="546"/>
      <c r="TPE2" s="539"/>
      <c r="TPF2" s="545"/>
      <c r="TPG2" s="545"/>
      <c r="TPH2" s="546"/>
      <c r="TPI2" s="539"/>
      <c r="TPJ2" s="545"/>
      <c r="TPK2" s="545"/>
      <c r="TPL2" s="546"/>
      <c r="TPM2" s="539"/>
      <c r="TPN2" s="545"/>
      <c r="TPO2" s="545"/>
      <c r="TPP2" s="546"/>
      <c r="TPQ2" s="539"/>
      <c r="TPR2" s="545"/>
      <c r="TPS2" s="545"/>
      <c r="TPT2" s="546"/>
      <c r="TPU2" s="539"/>
      <c r="TPV2" s="545"/>
      <c r="TPW2" s="545"/>
      <c r="TPX2" s="546"/>
      <c r="TPY2" s="539"/>
      <c r="TPZ2" s="545"/>
      <c r="TQA2" s="545"/>
      <c r="TQB2" s="546"/>
      <c r="TQC2" s="539"/>
      <c r="TQD2" s="545"/>
      <c r="TQE2" s="545"/>
      <c r="TQF2" s="546"/>
      <c r="TQG2" s="539"/>
      <c r="TQH2" s="545"/>
      <c r="TQI2" s="545"/>
      <c r="TQJ2" s="546"/>
      <c r="TQK2" s="539"/>
      <c r="TQL2" s="545"/>
      <c r="TQM2" s="545"/>
      <c r="TQN2" s="546"/>
      <c r="TQO2" s="539"/>
      <c r="TQP2" s="545"/>
      <c r="TQQ2" s="545"/>
      <c r="TQR2" s="546"/>
      <c r="TQS2" s="539"/>
      <c r="TQT2" s="545"/>
      <c r="TQU2" s="545"/>
      <c r="TQV2" s="546"/>
      <c r="TQW2" s="539"/>
      <c r="TQX2" s="545"/>
      <c r="TQY2" s="545"/>
      <c r="TQZ2" s="546"/>
      <c r="TRA2" s="539"/>
      <c r="TRB2" s="545"/>
      <c r="TRC2" s="545"/>
      <c r="TRD2" s="546"/>
      <c r="TRE2" s="539"/>
      <c r="TRF2" s="545"/>
      <c r="TRG2" s="545"/>
      <c r="TRH2" s="546"/>
      <c r="TRI2" s="539"/>
      <c r="TRJ2" s="545"/>
      <c r="TRK2" s="545"/>
      <c r="TRL2" s="546"/>
      <c r="TRM2" s="539"/>
      <c r="TRN2" s="545"/>
      <c r="TRO2" s="545"/>
      <c r="TRP2" s="546"/>
      <c r="TRQ2" s="539"/>
      <c r="TRR2" s="545"/>
      <c r="TRS2" s="545"/>
      <c r="TRT2" s="546"/>
      <c r="TRU2" s="539"/>
      <c r="TRV2" s="545"/>
      <c r="TRW2" s="545"/>
      <c r="TRX2" s="546"/>
      <c r="TRY2" s="539"/>
      <c r="TRZ2" s="545"/>
      <c r="TSA2" s="545"/>
      <c r="TSB2" s="546"/>
      <c r="TSC2" s="539"/>
      <c r="TSD2" s="545"/>
      <c r="TSE2" s="545"/>
      <c r="TSF2" s="546"/>
      <c r="TSG2" s="539"/>
      <c r="TSH2" s="545"/>
      <c r="TSI2" s="545"/>
      <c r="TSJ2" s="546"/>
      <c r="TSK2" s="539"/>
      <c r="TSL2" s="545"/>
      <c r="TSM2" s="545"/>
      <c r="TSN2" s="546"/>
      <c r="TSO2" s="539"/>
      <c r="TSP2" s="545"/>
      <c r="TSQ2" s="545"/>
      <c r="TSR2" s="546"/>
      <c r="TSS2" s="539"/>
      <c r="TST2" s="545"/>
      <c r="TSU2" s="545"/>
      <c r="TSV2" s="546"/>
      <c r="TSW2" s="539"/>
      <c r="TSX2" s="545"/>
      <c r="TSY2" s="545"/>
      <c r="TSZ2" s="546"/>
      <c r="TTA2" s="539"/>
      <c r="TTB2" s="545"/>
      <c r="TTC2" s="545"/>
      <c r="TTD2" s="546"/>
      <c r="TTE2" s="539"/>
      <c r="TTF2" s="545"/>
      <c r="TTG2" s="545"/>
      <c r="TTH2" s="546"/>
      <c r="TTI2" s="539"/>
      <c r="TTJ2" s="545"/>
      <c r="TTK2" s="545"/>
      <c r="TTL2" s="546"/>
      <c r="TTM2" s="539"/>
      <c r="TTN2" s="545"/>
      <c r="TTO2" s="545"/>
      <c r="TTP2" s="546"/>
      <c r="TTQ2" s="539"/>
      <c r="TTR2" s="545"/>
      <c r="TTS2" s="545"/>
      <c r="TTT2" s="546"/>
      <c r="TTU2" s="539"/>
      <c r="TTV2" s="545"/>
      <c r="TTW2" s="545"/>
      <c r="TTX2" s="546"/>
      <c r="TTY2" s="539"/>
      <c r="TTZ2" s="545"/>
      <c r="TUA2" s="545"/>
      <c r="TUB2" s="546"/>
      <c r="TUC2" s="539"/>
      <c r="TUD2" s="545"/>
      <c r="TUE2" s="545"/>
      <c r="TUF2" s="546"/>
      <c r="TUG2" s="539"/>
      <c r="TUH2" s="545"/>
      <c r="TUI2" s="545"/>
      <c r="TUJ2" s="546"/>
      <c r="TUK2" s="539"/>
      <c r="TUL2" s="545"/>
      <c r="TUM2" s="545"/>
      <c r="TUN2" s="546"/>
      <c r="TUO2" s="539"/>
      <c r="TUP2" s="545"/>
      <c r="TUQ2" s="545"/>
      <c r="TUR2" s="546"/>
      <c r="TUS2" s="539"/>
      <c r="TUT2" s="545"/>
      <c r="TUU2" s="545"/>
      <c r="TUV2" s="546"/>
      <c r="TUW2" s="539"/>
      <c r="TUX2" s="545"/>
      <c r="TUY2" s="545"/>
      <c r="TUZ2" s="546"/>
      <c r="TVA2" s="539"/>
      <c r="TVB2" s="545"/>
      <c r="TVC2" s="545"/>
      <c r="TVD2" s="546"/>
      <c r="TVE2" s="539"/>
      <c r="TVF2" s="545"/>
      <c r="TVG2" s="545"/>
      <c r="TVH2" s="546"/>
      <c r="TVI2" s="539"/>
      <c r="TVJ2" s="545"/>
      <c r="TVK2" s="545"/>
      <c r="TVL2" s="546"/>
      <c r="TVM2" s="539"/>
      <c r="TVN2" s="545"/>
      <c r="TVO2" s="545"/>
      <c r="TVP2" s="546"/>
      <c r="TVQ2" s="539"/>
      <c r="TVR2" s="545"/>
      <c r="TVS2" s="545"/>
      <c r="TVT2" s="546"/>
      <c r="TVU2" s="539"/>
      <c r="TVV2" s="545"/>
      <c r="TVW2" s="545"/>
      <c r="TVX2" s="546"/>
      <c r="TVY2" s="539"/>
      <c r="TVZ2" s="545"/>
      <c r="TWA2" s="545"/>
      <c r="TWB2" s="546"/>
      <c r="TWC2" s="539"/>
      <c r="TWD2" s="545"/>
      <c r="TWE2" s="545"/>
      <c r="TWF2" s="546"/>
      <c r="TWG2" s="539"/>
      <c r="TWH2" s="545"/>
      <c r="TWI2" s="545"/>
      <c r="TWJ2" s="546"/>
      <c r="TWK2" s="539"/>
      <c r="TWL2" s="545"/>
      <c r="TWM2" s="545"/>
      <c r="TWN2" s="546"/>
      <c r="TWO2" s="539"/>
      <c r="TWP2" s="545"/>
      <c r="TWQ2" s="545"/>
      <c r="TWR2" s="546"/>
      <c r="TWS2" s="539"/>
      <c r="TWT2" s="545"/>
      <c r="TWU2" s="545"/>
      <c r="TWV2" s="546"/>
      <c r="TWW2" s="539"/>
      <c r="TWX2" s="545"/>
      <c r="TWY2" s="545"/>
      <c r="TWZ2" s="546"/>
      <c r="TXA2" s="539"/>
      <c r="TXB2" s="545"/>
      <c r="TXC2" s="545"/>
      <c r="TXD2" s="546"/>
      <c r="TXE2" s="539"/>
      <c r="TXF2" s="545"/>
      <c r="TXG2" s="545"/>
      <c r="TXH2" s="546"/>
      <c r="TXI2" s="539"/>
      <c r="TXJ2" s="545"/>
      <c r="TXK2" s="545"/>
      <c r="TXL2" s="546"/>
      <c r="TXM2" s="539"/>
      <c r="TXN2" s="545"/>
      <c r="TXO2" s="545"/>
      <c r="TXP2" s="546"/>
      <c r="TXQ2" s="539"/>
      <c r="TXR2" s="545"/>
      <c r="TXS2" s="545"/>
      <c r="TXT2" s="546"/>
      <c r="TXU2" s="539"/>
      <c r="TXV2" s="545"/>
      <c r="TXW2" s="545"/>
      <c r="TXX2" s="546"/>
      <c r="TXY2" s="539"/>
      <c r="TXZ2" s="545"/>
      <c r="TYA2" s="545"/>
      <c r="TYB2" s="546"/>
      <c r="TYC2" s="539"/>
      <c r="TYD2" s="545"/>
      <c r="TYE2" s="545"/>
      <c r="TYF2" s="546"/>
      <c r="TYG2" s="539"/>
      <c r="TYH2" s="545"/>
      <c r="TYI2" s="545"/>
      <c r="TYJ2" s="546"/>
      <c r="TYK2" s="539"/>
      <c r="TYL2" s="545"/>
      <c r="TYM2" s="545"/>
      <c r="TYN2" s="546"/>
      <c r="TYO2" s="539"/>
      <c r="TYP2" s="545"/>
      <c r="TYQ2" s="545"/>
      <c r="TYR2" s="546"/>
      <c r="TYS2" s="539"/>
      <c r="TYT2" s="545"/>
      <c r="TYU2" s="545"/>
      <c r="TYV2" s="546"/>
      <c r="TYW2" s="539"/>
      <c r="TYX2" s="545"/>
      <c r="TYY2" s="545"/>
      <c r="TYZ2" s="546"/>
      <c r="TZA2" s="539"/>
      <c r="TZB2" s="545"/>
      <c r="TZC2" s="545"/>
      <c r="TZD2" s="546"/>
      <c r="TZE2" s="539"/>
      <c r="TZF2" s="545"/>
      <c r="TZG2" s="545"/>
      <c r="TZH2" s="546"/>
      <c r="TZI2" s="539"/>
      <c r="TZJ2" s="545"/>
      <c r="TZK2" s="545"/>
      <c r="TZL2" s="546"/>
      <c r="TZM2" s="539"/>
      <c r="TZN2" s="545"/>
      <c r="TZO2" s="545"/>
      <c r="TZP2" s="546"/>
      <c r="TZQ2" s="539"/>
      <c r="TZR2" s="545"/>
      <c r="TZS2" s="545"/>
      <c r="TZT2" s="546"/>
      <c r="TZU2" s="539"/>
      <c r="TZV2" s="545"/>
      <c r="TZW2" s="545"/>
      <c r="TZX2" s="546"/>
      <c r="TZY2" s="539"/>
      <c r="TZZ2" s="545"/>
      <c r="UAA2" s="545"/>
      <c r="UAB2" s="546"/>
      <c r="UAC2" s="539"/>
      <c r="UAD2" s="545"/>
      <c r="UAE2" s="545"/>
      <c r="UAF2" s="546"/>
      <c r="UAG2" s="539"/>
      <c r="UAH2" s="545"/>
      <c r="UAI2" s="545"/>
      <c r="UAJ2" s="546"/>
      <c r="UAK2" s="539"/>
      <c r="UAL2" s="545"/>
      <c r="UAM2" s="545"/>
      <c r="UAN2" s="546"/>
      <c r="UAO2" s="539"/>
      <c r="UAP2" s="545"/>
      <c r="UAQ2" s="545"/>
      <c r="UAR2" s="546"/>
      <c r="UAS2" s="539"/>
      <c r="UAT2" s="545"/>
      <c r="UAU2" s="545"/>
      <c r="UAV2" s="546"/>
      <c r="UAW2" s="539"/>
      <c r="UAX2" s="545"/>
      <c r="UAY2" s="545"/>
      <c r="UAZ2" s="546"/>
      <c r="UBA2" s="539"/>
      <c r="UBB2" s="545"/>
      <c r="UBC2" s="545"/>
      <c r="UBD2" s="546"/>
      <c r="UBE2" s="539"/>
      <c r="UBF2" s="545"/>
      <c r="UBG2" s="545"/>
      <c r="UBH2" s="546"/>
      <c r="UBI2" s="539"/>
      <c r="UBJ2" s="545"/>
      <c r="UBK2" s="545"/>
      <c r="UBL2" s="546"/>
      <c r="UBM2" s="539"/>
      <c r="UBN2" s="545"/>
      <c r="UBO2" s="545"/>
      <c r="UBP2" s="546"/>
      <c r="UBQ2" s="539"/>
      <c r="UBR2" s="545"/>
      <c r="UBS2" s="545"/>
      <c r="UBT2" s="546"/>
      <c r="UBU2" s="539"/>
      <c r="UBV2" s="545"/>
      <c r="UBW2" s="545"/>
      <c r="UBX2" s="546"/>
      <c r="UBY2" s="539"/>
      <c r="UBZ2" s="545"/>
      <c r="UCA2" s="545"/>
      <c r="UCB2" s="546"/>
      <c r="UCC2" s="539"/>
      <c r="UCD2" s="545"/>
      <c r="UCE2" s="545"/>
      <c r="UCF2" s="546"/>
      <c r="UCG2" s="539"/>
      <c r="UCH2" s="545"/>
      <c r="UCI2" s="545"/>
      <c r="UCJ2" s="546"/>
      <c r="UCK2" s="539"/>
      <c r="UCL2" s="545"/>
      <c r="UCM2" s="545"/>
      <c r="UCN2" s="546"/>
      <c r="UCO2" s="539"/>
      <c r="UCP2" s="545"/>
      <c r="UCQ2" s="545"/>
      <c r="UCR2" s="546"/>
      <c r="UCS2" s="539"/>
      <c r="UCT2" s="545"/>
      <c r="UCU2" s="545"/>
      <c r="UCV2" s="546"/>
      <c r="UCW2" s="539"/>
      <c r="UCX2" s="545"/>
      <c r="UCY2" s="545"/>
      <c r="UCZ2" s="546"/>
      <c r="UDA2" s="539"/>
      <c r="UDB2" s="545"/>
      <c r="UDC2" s="545"/>
      <c r="UDD2" s="546"/>
      <c r="UDE2" s="539"/>
      <c r="UDF2" s="545"/>
      <c r="UDG2" s="545"/>
      <c r="UDH2" s="546"/>
      <c r="UDI2" s="539"/>
      <c r="UDJ2" s="545"/>
      <c r="UDK2" s="545"/>
      <c r="UDL2" s="546"/>
      <c r="UDM2" s="539"/>
      <c r="UDN2" s="545"/>
      <c r="UDO2" s="545"/>
      <c r="UDP2" s="546"/>
      <c r="UDQ2" s="539"/>
      <c r="UDR2" s="545"/>
      <c r="UDS2" s="545"/>
      <c r="UDT2" s="546"/>
      <c r="UDU2" s="539"/>
      <c r="UDV2" s="545"/>
      <c r="UDW2" s="545"/>
      <c r="UDX2" s="546"/>
      <c r="UDY2" s="539"/>
      <c r="UDZ2" s="545"/>
      <c r="UEA2" s="545"/>
      <c r="UEB2" s="546"/>
      <c r="UEC2" s="539"/>
      <c r="UED2" s="545"/>
      <c r="UEE2" s="545"/>
      <c r="UEF2" s="546"/>
      <c r="UEG2" s="539"/>
      <c r="UEH2" s="545"/>
      <c r="UEI2" s="545"/>
      <c r="UEJ2" s="546"/>
      <c r="UEK2" s="539"/>
      <c r="UEL2" s="545"/>
      <c r="UEM2" s="545"/>
      <c r="UEN2" s="546"/>
      <c r="UEO2" s="539"/>
      <c r="UEP2" s="545"/>
      <c r="UEQ2" s="545"/>
      <c r="UER2" s="546"/>
      <c r="UES2" s="539"/>
      <c r="UET2" s="545"/>
      <c r="UEU2" s="545"/>
      <c r="UEV2" s="546"/>
      <c r="UEW2" s="539"/>
      <c r="UEX2" s="545"/>
      <c r="UEY2" s="545"/>
      <c r="UEZ2" s="546"/>
      <c r="UFA2" s="539"/>
      <c r="UFB2" s="545"/>
      <c r="UFC2" s="545"/>
      <c r="UFD2" s="546"/>
      <c r="UFE2" s="539"/>
      <c r="UFF2" s="545"/>
      <c r="UFG2" s="545"/>
      <c r="UFH2" s="546"/>
      <c r="UFI2" s="539"/>
      <c r="UFJ2" s="545"/>
      <c r="UFK2" s="545"/>
      <c r="UFL2" s="546"/>
      <c r="UFM2" s="539"/>
      <c r="UFN2" s="545"/>
      <c r="UFO2" s="545"/>
      <c r="UFP2" s="546"/>
      <c r="UFQ2" s="539"/>
      <c r="UFR2" s="545"/>
      <c r="UFS2" s="545"/>
      <c r="UFT2" s="546"/>
      <c r="UFU2" s="539"/>
      <c r="UFV2" s="545"/>
      <c r="UFW2" s="545"/>
      <c r="UFX2" s="546"/>
      <c r="UFY2" s="539"/>
      <c r="UFZ2" s="545"/>
      <c r="UGA2" s="545"/>
      <c r="UGB2" s="546"/>
      <c r="UGC2" s="539"/>
      <c r="UGD2" s="545"/>
      <c r="UGE2" s="545"/>
      <c r="UGF2" s="546"/>
      <c r="UGG2" s="539"/>
      <c r="UGH2" s="545"/>
      <c r="UGI2" s="545"/>
      <c r="UGJ2" s="546"/>
      <c r="UGK2" s="539"/>
      <c r="UGL2" s="545"/>
      <c r="UGM2" s="545"/>
      <c r="UGN2" s="546"/>
      <c r="UGO2" s="539"/>
      <c r="UGP2" s="545"/>
      <c r="UGQ2" s="545"/>
      <c r="UGR2" s="546"/>
      <c r="UGS2" s="539"/>
      <c r="UGT2" s="545"/>
      <c r="UGU2" s="545"/>
      <c r="UGV2" s="546"/>
      <c r="UGW2" s="539"/>
      <c r="UGX2" s="545"/>
      <c r="UGY2" s="545"/>
      <c r="UGZ2" s="546"/>
      <c r="UHA2" s="539"/>
      <c r="UHB2" s="545"/>
      <c r="UHC2" s="545"/>
      <c r="UHD2" s="546"/>
      <c r="UHE2" s="539"/>
      <c r="UHF2" s="545"/>
      <c r="UHG2" s="545"/>
      <c r="UHH2" s="546"/>
      <c r="UHI2" s="539"/>
      <c r="UHJ2" s="545"/>
      <c r="UHK2" s="545"/>
      <c r="UHL2" s="546"/>
      <c r="UHM2" s="539"/>
      <c r="UHN2" s="545"/>
      <c r="UHO2" s="545"/>
      <c r="UHP2" s="546"/>
      <c r="UHQ2" s="539"/>
      <c r="UHR2" s="545"/>
      <c r="UHS2" s="545"/>
      <c r="UHT2" s="546"/>
      <c r="UHU2" s="539"/>
      <c r="UHV2" s="545"/>
      <c r="UHW2" s="545"/>
      <c r="UHX2" s="546"/>
      <c r="UHY2" s="539"/>
      <c r="UHZ2" s="545"/>
      <c r="UIA2" s="545"/>
      <c r="UIB2" s="546"/>
      <c r="UIC2" s="539"/>
      <c r="UID2" s="545"/>
      <c r="UIE2" s="545"/>
      <c r="UIF2" s="546"/>
      <c r="UIG2" s="539"/>
      <c r="UIH2" s="545"/>
      <c r="UII2" s="545"/>
      <c r="UIJ2" s="546"/>
      <c r="UIK2" s="539"/>
      <c r="UIL2" s="545"/>
      <c r="UIM2" s="545"/>
      <c r="UIN2" s="546"/>
      <c r="UIO2" s="539"/>
      <c r="UIP2" s="545"/>
      <c r="UIQ2" s="545"/>
      <c r="UIR2" s="546"/>
      <c r="UIS2" s="539"/>
      <c r="UIT2" s="545"/>
      <c r="UIU2" s="545"/>
      <c r="UIV2" s="546"/>
      <c r="UIW2" s="539"/>
      <c r="UIX2" s="545"/>
      <c r="UIY2" s="545"/>
      <c r="UIZ2" s="546"/>
      <c r="UJA2" s="539"/>
      <c r="UJB2" s="545"/>
      <c r="UJC2" s="545"/>
      <c r="UJD2" s="546"/>
      <c r="UJE2" s="539"/>
      <c r="UJF2" s="545"/>
      <c r="UJG2" s="545"/>
      <c r="UJH2" s="546"/>
      <c r="UJI2" s="539"/>
      <c r="UJJ2" s="545"/>
      <c r="UJK2" s="545"/>
      <c r="UJL2" s="546"/>
      <c r="UJM2" s="539"/>
      <c r="UJN2" s="545"/>
      <c r="UJO2" s="545"/>
      <c r="UJP2" s="546"/>
      <c r="UJQ2" s="539"/>
      <c r="UJR2" s="545"/>
      <c r="UJS2" s="545"/>
      <c r="UJT2" s="546"/>
      <c r="UJU2" s="539"/>
      <c r="UJV2" s="545"/>
      <c r="UJW2" s="545"/>
      <c r="UJX2" s="546"/>
      <c r="UJY2" s="539"/>
      <c r="UJZ2" s="545"/>
      <c r="UKA2" s="545"/>
      <c r="UKB2" s="546"/>
      <c r="UKC2" s="539"/>
      <c r="UKD2" s="545"/>
      <c r="UKE2" s="545"/>
      <c r="UKF2" s="546"/>
      <c r="UKG2" s="539"/>
      <c r="UKH2" s="545"/>
      <c r="UKI2" s="545"/>
      <c r="UKJ2" s="546"/>
      <c r="UKK2" s="539"/>
      <c r="UKL2" s="545"/>
      <c r="UKM2" s="545"/>
      <c r="UKN2" s="546"/>
      <c r="UKO2" s="539"/>
      <c r="UKP2" s="545"/>
      <c r="UKQ2" s="545"/>
      <c r="UKR2" s="546"/>
      <c r="UKS2" s="539"/>
      <c r="UKT2" s="545"/>
      <c r="UKU2" s="545"/>
      <c r="UKV2" s="546"/>
      <c r="UKW2" s="539"/>
      <c r="UKX2" s="545"/>
      <c r="UKY2" s="545"/>
      <c r="UKZ2" s="546"/>
      <c r="ULA2" s="539"/>
      <c r="ULB2" s="545"/>
      <c r="ULC2" s="545"/>
      <c r="ULD2" s="546"/>
      <c r="ULE2" s="539"/>
      <c r="ULF2" s="545"/>
      <c r="ULG2" s="545"/>
      <c r="ULH2" s="546"/>
      <c r="ULI2" s="539"/>
      <c r="ULJ2" s="545"/>
      <c r="ULK2" s="545"/>
      <c r="ULL2" s="546"/>
      <c r="ULM2" s="539"/>
      <c r="ULN2" s="545"/>
      <c r="ULO2" s="545"/>
      <c r="ULP2" s="546"/>
      <c r="ULQ2" s="539"/>
      <c r="ULR2" s="545"/>
      <c r="ULS2" s="545"/>
      <c r="ULT2" s="546"/>
      <c r="ULU2" s="539"/>
      <c r="ULV2" s="545"/>
      <c r="ULW2" s="545"/>
      <c r="ULX2" s="546"/>
      <c r="ULY2" s="539"/>
      <c r="ULZ2" s="545"/>
      <c r="UMA2" s="545"/>
      <c r="UMB2" s="546"/>
      <c r="UMC2" s="539"/>
      <c r="UMD2" s="545"/>
      <c r="UME2" s="545"/>
      <c r="UMF2" s="546"/>
      <c r="UMG2" s="539"/>
      <c r="UMH2" s="545"/>
      <c r="UMI2" s="545"/>
      <c r="UMJ2" s="546"/>
      <c r="UMK2" s="539"/>
      <c r="UML2" s="545"/>
      <c r="UMM2" s="545"/>
      <c r="UMN2" s="546"/>
      <c r="UMO2" s="539"/>
      <c r="UMP2" s="545"/>
      <c r="UMQ2" s="545"/>
      <c r="UMR2" s="546"/>
      <c r="UMS2" s="539"/>
      <c r="UMT2" s="545"/>
      <c r="UMU2" s="545"/>
      <c r="UMV2" s="546"/>
      <c r="UMW2" s="539"/>
      <c r="UMX2" s="545"/>
      <c r="UMY2" s="545"/>
      <c r="UMZ2" s="546"/>
      <c r="UNA2" s="539"/>
      <c r="UNB2" s="545"/>
      <c r="UNC2" s="545"/>
      <c r="UND2" s="546"/>
      <c r="UNE2" s="539"/>
      <c r="UNF2" s="545"/>
      <c r="UNG2" s="545"/>
      <c r="UNH2" s="546"/>
      <c r="UNI2" s="539"/>
      <c r="UNJ2" s="545"/>
      <c r="UNK2" s="545"/>
      <c r="UNL2" s="546"/>
      <c r="UNM2" s="539"/>
      <c r="UNN2" s="545"/>
      <c r="UNO2" s="545"/>
      <c r="UNP2" s="546"/>
      <c r="UNQ2" s="539"/>
      <c r="UNR2" s="545"/>
      <c r="UNS2" s="545"/>
      <c r="UNT2" s="546"/>
      <c r="UNU2" s="539"/>
      <c r="UNV2" s="545"/>
      <c r="UNW2" s="545"/>
      <c r="UNX2" s="546"/>
      <c r="UNY2" s="539"/>
      <c r="UNZ2" s="545"/>
      <c r="UOA2" s="545"/>
      <c r="UOB2" s="546"/>
      <c r="UOC2" s="539"/>
      <c r="UOD2" s="545"/>
      <c r="UOE2" s="545"/>
      <c r="UOF2" s="546"/>
      <c r="UOG2" s="539"/>
      <c r="UOH2" s="545"/>
      <c r="UOI2" s="545"/>
      <c r="UOJ2" s="546"/>
      <c r="UOK2" s="539"/>
      <c r="UOL2" s="545"/>
      <c r="UOM2" s="545"/>
      <c r="UON2" s="546"/>
      <c r="UOO2" s="539"/>
      <c r="UOP2" s="545"/>
      <c r="UOQ2" s="545"/>
      <c r="UOR2" s="546"/>
      <c r="UOS2" s="539"/>
      <c r="UOT2" s="545"/>
      <c r="UOU2" s="545"/>
      <c r="UOV2" s="546"/>
      <c r="UOW2" s="539"/>
      <c r="UOX2" s="545"/>
      <c r="UOY2" s="545"/>
      <c r="UOZ2" s="546"/>
      <c r="UPA2" s="539"/>
      <c r="UPB2" s="545"/>
      <c r="UPC2" s="545"/>
      <c r="UPD2" s="546"/>
      <c r="UPE2" s="539"/>
      <c r="UPF2" s="545"/>
      <c r="UPG2" s="545"/>
      <c r="UPH2" s="546"/>
      <c r="UPI2" s="539"/>
      <c r="UPJ2" s="545"/>
      <c r="UPK2" s="545"/>
      <c r="UPL2" s="546"/>
      <c r="UPM2" s="539"/>
      <c r="UPN2" s="545"/>
      <c r="UPO2" s="545"/>
      <c r="UPP2" s="546"/>
      <c r="UPQ2" s="539"/>
      <c r="UPR2" s="545"/>
      <c r="UPS2" s="545"/>
      <c r="UPT2" s="546"/>
      <c r="UPU2" s="539"/>
      <c r="UPV2" s="545"/>
      <c r="UPW2" s="545"/>
      <c r="UPX2" s="546"/>
      <c r="UPY2" s="539"/>
      <c r="UPZ2" s="545"/>
      <c r="UQA2" s="545"/>
      <c r="UQB2" s="546"/>
      <c r="UQC2" s="539"/>
      <c r="UQD2" s="545"/>
      <c r="UQE2" s="545"/>
      <c r="UQF2" s="546"/>
      <c r="UQG2" s="539"/>
      <c r="UQH2" s="545"/>
      <c r="UQI2" s="545"/>
      <c r="UQJ2" s="546"/>
      <c r="UQK2" s="539"/>
      <c r="UQL2" s="545"/>
      <c r="UQM2" s="545"/>
      <c r="UQN2" s="546"/>
      <c r="UQO2" s="539"/>
      <c r="UQP2" s="545"/>
      <c r="UQQ2" s="545"/>
      <c r="UQR2" s="546"/>
      <c r="UQS2" s="539"/>
      <c r="UQT2" s="545"/>
      <c r="UQU2" s="545"/>
      <c r="UQV2" s="546"/>
      <c r="UQW2" s="539"/>
      <c r="UQX2" s="545"/>
      <c r="UQY2" s="545"/>
      <c r="UQZ2" s="546"/>
      <c r="URA2" s="539"/>
      <c r="URB2" s="545"/>
      <c r="URC2" s="545"/>
      <c r="URD2" s="546"/>
      <c r="URE2" s="539"/>
      <c r="URF2" s="545"/>
      <c r="URG2" s="545"/>
      <c r="URH2" s="546"/>
      <c r="URI2" s="539"/>
      <c r="URJ2" s="545"/>
      <c r="URK2" s="545"/>
      <c r="URL2" s="546"/>
      <c r="URM2" s="539"/>
      <c r="URN2" s="545"/>
      <c r="URO2" s="545"/>
      <c r="URP2" s="546"/>
      <c r="URQ2" s="539"/>
      <c r="URR2" s="545"/>
      <c r="URS2" s="545"/>
      <c r="URT2" s="546"/>
      <c r="URU2" s="539"/>
      <c r="URV2" s="545"/>
      <c r="URW2" s="545"/>
      <c r="URX2" s="546"/>
      <c r="URY2" s="539"/>
      <c r="URZ2" s="545"/>
      <c r="USA2" s="545"/>
      <c r="USB2" s="546"/>
      <c r="USC2" s="539"/>
      <c r="USD2" s="545"/>
      <c r="USE2" s="545"/>
      <c r="USF2" s="546"/>
      <c r="USG2" s="539"/>
      <c r="USH2" s="545"/>
      <c r="USI2" s="545"/>
      <c r="USJ2" s="546"/>
      <c r="USK2" s="539"/>
      <c r="USL2" s="545"/>
      <c r="USM2" s="545"/>
      <c r="USN2" s="546"/>
      <c r="USO2" s="539"/>
      <c r="USP2" s="545"/>
      <c r="USQ2" s="545"/>
      <c r="USR2" s="546"/>
      <c r="USS2" s="539"/>
      <c r="UST2" s="545"/>
      <c r="USU2" s="545"/>
      <c r="USV2" s="546"/>
      <c r="USW2" s="539"/>
      <c r="USX2" s="545"/>
      <c r="USY2" s="545"/>
      <c r="USZ2" s="546"/>
      <c r="UTA2" s="539"/>
      <c r="UTB2" s="545"/>
      <c r="UTC2" s="545"/>
      <c r="UTD2" s="546"/>
      <c r="UTE2" s="539"/>
      <c r="UTF2" s="545"/>
      <c r="UTG2" s="545"/>
      <c r="UTH2" s="546"/>
      <c r="UTI2" s="539"/>
      <c r="UTJ2" s="545"/>
      <c r="UTK2" s="545"/>
      <c r="UTL2" s="546"/>
      <c r="UTM2" s="539"/>
      <c r="UTN2" s="545"/>
      <c r="UTO2" s="545"/>
      <c r="UTP2" s="546"/>
      <c r="UTQ2" s="539"/>
      <c r="UTR2" s="545"/>
      <c r="UTS2" s="545"/>
      <c r="UTT2" s="546"/>
      <c r="UTU2" s="539"/>
      <c r="UTV2" s="545"/>
      <c r="UTW2" s="545"/>
      <c r="UTX2" s="546"/>
      <c r="UTY2" s="539"/>
      <c r="UTZ2" s="545"/>
      <c r="UUA2" s="545"/>
      <c r="UUB2" s="546"/>
      <c r="UUC2" s="539"/>
      <c r="UUD2" s="545"/>
      <c r="UUE2" s="545"/>
      <c r="UUF2" s="546"/>
      <c r="UUG2" s="539"/>
      <c r="UUH2" s="545"/>
      <c r="UUI2" s="545"/>
      <c r="UUJ2" s="546"/>
      <c r="UUK2" s="539"/>
      <c r="UUL2" s="545"/>
      <c r="UUM2" s="545"/>
      <c r="UUN2" s="546"/>
      <c r="UUO2" s="539"/>
      <c r="UUP2" s="545"/>
      <c r="UUQ2" s="545"/>
      <c r="UUR2" s="546"/>
      <c r="UUS2" s="539"/>
      <c r="UUT2" s="545"/>
      <c r="UUU2" s="545"/>
      <c r="UUV2" s="546"/>
      <c r="UUW2" s="539"/>
      <c r="UUX2" s="545"/>
      <c r="UUY2" s="545"/>
      <c r="UUZ2" s="546"/>
      <c r="UVA2" s="539"/>
      <c r="UVB2" s="545"/>
      <c r="UVC2" s="545"/>
      <c r="UVD2" s="546"/>
      <c r="UVE2" s="539"/>
      <c r="UVF2" s="545"/>
      <c r="UVG2" s="545"/>
      <c r="UVH2" s="546"/>
      <c r="UVI2" s="539"/>
      <c r="UVJ2" s="545"/>
      <c r="UVK2" s="545"/>
      <c r="UVL2" s="546"/>
      <c r="UVM2" s="539"/>
      <c r="UVN2" s="545"/>
      <c r="UVO2" s="545"/>
      <c r="UVP2" s="546"/>
      <c r="UVQ2" s="539"/>
      <c r="UVR2" s="545"/>
      <c r="UVS2" s="545"/>
      <c r="UVT2" s="546"/>
      <c r="UVU2" s="539"/>
      <c r="UVV2" s="545"/>
      <c r="UVW2" s="545"/>
      <c r="UVX2" s="546"/>
      <c r="UVY2" s="539"/>
      <c r="UVZ2" s="545"/>
      <c r="UWA2" s="545"/>
      <c r="UWB2" s="546"/>
      <c r="UWC2" s="539"/>
      <c r="UWD2" s="545"/>
      <c r="UWE2" s="545"/>
      <c r="UWF2" s="546"/>
      <c r="UWG2" s="539"/>
      <c r="UWH2" s="545"/>
      <c r="UWI2" s="545"/>
      <c r="UWJ2" s="546"/>
      <c r="UWK2" s="539"/>
      <c r="UWL2" s="545"/>
      <c r="UWM2" s="545"/>
      <c r="UWN2" s="546"/>
      <c r="UWO2" s="539"/>
      <c r="UWP2" s="545"/>
      <c r="UWQ2" s="545"/>
      <c r="UWR2" s="546"/>
      <c r="UWS2" s="539"/>
      <c r="UWT2" s="545"/>
      <c r="UWU2" s="545"/>
      <c r="UWV2" s="546"/>
      <c r="UWW2" s="539"/>
      <c r="UWX2" s="545"/>
      <c r="UWY2" s="545"/>
      <c r="UWZ2" s="546"/>
      <c r="UXA2" s="539"/>
      <c r="UXB2" s="545"/>
      <c r="UXC2" s="545"/>
      <c r="UXD2" s="546"/>
      <c r="UXE2" s="539"/>
      <c r="UXF2" s="545"/>
      <c r="UXG2" s="545"/>
      <c r="UXH2" s="546"/>
      <c r="UXI2" s="539"/>
      <c r="UXJ2" s="545"/>
      <c r="UXK2" s="545"/>
      <c r="UXL2" s="546"/>
      <c r="UXM2" s="539"/>
      <c r="UXN2" s="545"/>
      <c r="UXO2" s="545"/>
      <c r="UXP2" s="546"/>
      <c r="UXQ2" s="539"/>
      <c r="UXR2" s="545"/>
      <c r="UXS2" s="545"/>
      <c r="UXT2" s="546"/>
      <c r="UXU2" s="539"/>
      <c r="UXV2" s="545"/>
      <c r="UXW2" s="545"/>
      <c r="UXX2" s="546"/>
      <c r="UXY2" s="539"/>
      <c r="UXZ2" s="545"/>
      <c r="UYA2" s="545"/>
      <c r="UYB2" s="546"/>
      <c r="UYC2" s="539"/>
      <c r="UYD2" s="545"/>
      <c r="UYE2" s="545"/>
      <c r="UYF2" s="546"/>
      <c r="UYG2" s="539"/>
      <c r="UYH2" s="545"/>
      <c r="UYI2" s="545"/>
      <c r="UYJ2" s="546"/>
      <c r="UYK2" s="539"/>
      <c r="UYL2" s="545"/>
      <c r="UYM2" s="545"/>
      <c r="UYN2" s="546"/>
      <c r="UYO2" s="539"/>
      <c r="UYP2" s="545"/>
      <c r="UYQ2" s="545"/>
      <c r="UYR2" s="546"/>
      <c r="UYS2" s="539"/>
      <c r="UYT2" s="545"/>
      <c r="UYU2" s="545"/>
      <c r="UYV2" s="546"/>
      <c r="UYW2" s="539"/>
      <c r="UYX2" s="545"/>
      <c r="UYY2" s="545"/>
      <c r="UYZ2" s="546"/>
      <c r="UZA2" s="539"/>
      <c r="UZB2" s="545"/>
      <c r="UZC2" s="545"/>
      <c r="UZD2" s="546"/>
      <c r="UZE2" s="539"/>
      <c r="UZF2" s="545"/>
      <c r="UZG2" s="545"/>
      <c r="UZH2" s="546"/>
      <c r="UZI2" s="539"/>
      <c r="UZJ2" s="545"/>
      <c r="UZK2" s="545"/>
      <c r="UZL2" s="546"/>
      <c r="UZM2" s="539"/>
      <c r="UZN2" s="545"/>
      <c r="UZO2" s="545"/>
      <c r="UZP2" s="546"/>
      <c r="UZQ2" s="539"/>
      <c r="UZR2" s="545"/>
      <c r="UZS2" s="545"/>
      <c r="UZT2" s="546"/>
      <c r="UZU2" s="539"/>
      <c r="UZV2" s="545"/>
      <c r="UZW2" s="545"/>
      <c r="UZX2" s="546"/>
      <c r="UZY2" s="539"/>
      <c r="UZZ2" s="545"/>
      <c r="VAA2" s="545"/>
      <c r="VAB2" s="546"/>
      <c r="VAC2" s="539"/>
      <c r="VAD2" s="545"/>
      <c r="VAE2" s="545"/>
      <c r="VAF2" s="546"/>
      <c r="VAG2" s="539"/>
      <c r="VAH2" s="545"/>
      <c r="VAI2" s="545"/>
      <c r="VAJ2" s="546"/>
      <c r="VAK2" s="539"/>
      <c r="VAL2" s="545"/>
      <c r="VAM2" s="545"/>
      <c r="VAN2" s="546"/>
      <c r="VAO2" s="539"/>
      <c r="VAP2" s="545"/>
      <c r="VAQ2" s="545"/>
      <c r="VAR2" s="546"/>
      <c r="VAS2" s="539"/>
      <c r="VAT2" s="545"/>
      <c r="VAU2" s="545"/>
      <c r="VAV2" s="546"/>
      <c r="VAW2" s="539"/>
      <c r="VAX2" s="545"/>
      <c r="VAY2" s="545"/>
      <c r="VAZ2" s="546"/>
      <c r="VBA2" s="539"/>
      <c r="VBB2" s="545"/>
      <c r="VBC2" s="545"/>
      <c r="VBD2" s="546"/>
      <c r="VBE2" s="539"/>
      <c r="VBF2" s="545"/>
      <c r="VBG2" s="545"/>
      <c r="VBH2" s="546"/>
      <c r="VBI2" s="539"/>
      <c r="VBJ2" s="545"/>
      <c r="VBK2" s="545"/>
      <c r="VBL2" s="546"/>
      <c r="VBM2" s="539"/>
      <c r="VBN2" s="545"/>
      <c r="VBO2" s="545"/>
      <c r="VBP2" s="546"/>
      <c r="VBQ2" s="539"/>
      <c r="VBR2" s="545"/>
      <c r="VBS2" s="545"/>
      <c r="VBT2" s="546"/>
      <c r="VBU2" s="539"/>
      <c r="VBV2" s="545"/>
      <c r="VBW2" s="545"/>
      <c r="VBX2" s="546"/>
      <c r="VBY2" s="539"/>
      <c r="VBZ2" s="545"/>
      <c r="VCA2" s="545"/>
      <c r="VCB2" s="546"/>
      <c r="VCC2" s="539"/>
      <c r="VCD2" s="545"/>
      <c r="VCE2" s="545"/>
      <c r="VCF2" s="546"/>
      <c r="VCG2" s="539"/>
      <c r="VCH2" s="545"/>
      <c r="VCI2" s="545"/>
      <c r="VCJ2" s="546"/>
      <c r="VCK2" s="539"/>
      <c r="VCL2" s="545"/>
      <c r="VCM2" s="545"/>
      <c r="VCN2" s="546"/>
      <c r="VCO2" s="539"/>
      <c r="VCP2" s="545"/>
      <c r="VCQ2" s="545"/>
      <c r="VCR2" s="546"/>
      <c r="VCS2" s="539"/>
      <c r="VCT2" s="545"/>
      <c r="VCU2" s="545"/>
      <c r="VCV2" s="546"/>
      <c r="VCW2" s="539"/>
      <c r="VCX2" s="545"/>
      <c r="VCY2" s="545"/>
      <c r="VCZ2" s="546"/>
      <c r="VDA2" s="539"/>
      <c r="VDB2" s="545"/>
      <c r="VDC2" s="545"/>
      <c r="VDD2" s="546"/>
      <c r="VDE2" s="539"/>
      <c r="VDF2" s="545"/>
      <c r="VDG2" s="545"/>
      <c r="VDH2" s="546"/>
      <c r="VDI2" s="539"/>
      <c r="VDJ2" s="545"/>
      <c r="VDK2" s="545"/>
      <c r="VDL2" s="546"/>
      <c r="VDM2" s="539"/>
      <c r="VDN2" s="545"/>
      <c r="VDO2" s="545"/>
      <c r="VDP2" s="546"/>
      <c r="VDQ2" s="539"/>
      <c r="VDR2" s="545"/>
      <c r="VDS2" s="545"/>
      <c r="VDT2" s="546"/>
      <c r="VDU2" s="539"/>
      <c r="VDV2" s="545"/>
      <c r="VDW2" s="545"/>
      <c r="VDX2" s="546"/>
      <c r="VDY2" s="539"/>
      <c r="VDZ2" s="545"/>
      <c r="VEA2" s="545"/>
      <c r="VEB2" s="546"/>
      <c r="VEC2" s="539"/>
      <c r="VED2" s="545"/>
      <c r="VEE2" s="545"/>
      <c r="VEF2" s="546"/>
      <c r="VEG2" s="539"/>
      <c r="VEH2" s="545"/>
      <c r="VEI2" s="545"/>
      <c r="VEJ2" s="546"/>
      <c r="VEK2" s="539"/>
      <c r="VEL2" s="545"/>
      <c r="VEM2" s="545"/>
      <c r="VEN2" s="546"/>
      <c r="VEO2" s="539"/>
      <c r="VEP2" s="545"/>
      <c r="VEQ2" s="545"/>
      <c r="VER2" s="546"/>
      <c r="VES2" s="539"/>
      <c r="VET2" s="545"/>
      <c r="VEU2" s="545"/>
      <c r="VEV2" s="546"/>
      <c r="VEW2" s="539"/>
      <c r="VEX2" s="545"/>
      <c r="VEY2" s="545"/>
      <c r="VEZ2" s="546"/>
      <c r="VFA2" s="539"/>
      <c r="VFB2" s="545"/>
      <c r="VFC2" s="545"/>
      <c r="VFD2" s="546"/>
      <c r="VFE2" s="539"/>
      <c r="VFF2" s="545"/>
      <c r="VFG2" s="545"/>
      <c r="VFH2" s="546"/>
      <c r="VFI2" s="539"/>
      <c r="VFJ2" s="545"/>
      <c r="VFK2" s="545"/>
      <c r="VFL2" s="546"/>
      <c r="VFM2" s="539"/>
      <c r="VFN2" s="545"/>
      <c r="VFO2" s="545"/>
      <c r="VFP2" s="546"/>
      <c r="VFQ2" s="539"/>
      <c r="VFR2" s="545"/>
      <c r="VFS2" s="545"/>
      <c r="VFT2" s="546"/>
      <c r="VFU2" s="539"/>
      <c r="VFV2" s="545"/>
      <c r="VFW2" s="545"/>
      <c r="VFX2" s="546"/>
      <c r="VFY2" s="539"/>
      <c r="VFZ2" s="545"/>
      <c r="VGA2" s="545"/>
      <c r="VGB2" s="546"/>
      <c r="VGC2" s="539"/>
      <c r="VGD2" s="545"/>
      <c r="VGE2" s="545"/>
      <c r="VGF2" s="546"/>
      <c r="VGG2" s="539"/>
      <c r="VGH2" s="545"/>
      <c r="VGI2" s="545"/>
      <c r="VGJ2" s="546"/>
      <c r="VGK2" s="539"/>
      <c r="VGL2" s="545"/>
      <c r="VGM2" s="545"/>
      <c r="VGN2" s="546"/>
      <c r="VGO2" s="539"/>
      <c r="VGP2" s="545"/>
      <c r="VGQ2" s="545"/>
      <c r="VGR2" s="546"/>
      <c r="VGS2" s="539"/>
      <c r="VGT2" s="545"/>
      <c r="VGU2" s="545"/>
      <c r="VGV2" s="546"/>
      <c r="VGW2" s="539"/>
      <c r="VGX2" s="545"/>
      <c r="VGY2" s="545"/>
      <c r="VGZ2" s="546"/>
      <c r="VHA2" s="539"/>
      <c r="VHB2" s="545"/>
      <c r="VHC2" s="545"/>
      <c r="VHD2" s="546"/>
      <c r="VHE2" s="539"/>
      <c r="VHF2" s="545"/>
      <c r="VHG2" s="545"/>
      <c r="VHH2" s="546"/>
      <c r="VHI2" s="539"/>
      <c r="VHJ2" s="545"/>
      <c r="VHK2" s="545"/>
      <c r="VHL2" s="546"/>
      <c r="VHM2" s="539"/>
      <c r="VHN2" s="545"/>
      <c r="VHO2" s="545"/>
      <c r="VHP2" s="546"/>
      <c r="VHQ2" s="539"/>
      <c r="VHR2" s="545"/>
      <c r="VHS2" s="545"/>
      <c r="VHT2" s="546"/>
      <c r="VHU2" s="539"/>
      <c r="VHV2" s="545"/>
      <c r="VHW2" s="545"/>
      <c r="VHX2" s="546"/>
      <c r="VHY2" s="539"/>
      <c r="VHZ2" s="545"/>
      <c r="VIA2" s="545"/>
      <c r="VIB2" s="546"/>
      <c r="VIC2" s="539"/>
      <c r="VID2" s="545"/>
      <c r="VIE2" s="545"/>
      <c r="VIF2" s="546"/>
      <c r="VIG2" s="539"/>
      <c r="VIH2" s="545"/>
      <c r="VII2" s="545"/>
      <c r="VIJ2" s="546"/>
      <c r="VIK2" s="539"/>
      <c r="VIL2" s="545"/>
      <c r="VIM2" s="545"/>
      <c r="VIN2" s="546"/>
      <c r="VIO2" s="539"/>
      <c r="VIP2" s="545"/>
      <c r="VIQ2" s="545"/>
      <c r="VIR2" s="546"/>
      <c r="VIS2" s="539"/>
      <c r="VIT2" s="545"/>
      <c r="VIU2" s="545"/>
      <c r="VIV2" s="546"/>
      <c r="VIW2" s="539"/>
      <c r="VIX2" s="545"/>
      <c r="VIY2" s="545"/>
      <c r="VIZ2" s="546"/>
      <c r="VJA2" s="539"/>
      <c r="VJB2" s="545"/>
      <c r="VJC2" s="545"/>
      <c r="VJD2" s="546"/>
      <c r="VJE2" s="539"/>
      <c r="VJF2" s="545"/>
      <c r="VJG2" s="545"/>
      <c r="VJH2" s="546"/>
      <c r="VJI2" s="539"/>
      <c r="VJJ2" s="545"/>
      <c r="VJK2" s="545"/>
      <c r="VJL2" s="546"/>
      <c r="VJM2" s="539"/>
      <c r="VJN2" s="545"/>
      <c r="VJO2" s="545"/>
      <c r="VJP2" s="546"/>
      <c r="VJQ2" s="539"/>
      <c r="VJR2" s="545"/>
      <c r="VJS2" s="545"/>
      <c r="VJT2" s="546"/>
      <c r="VJU2" s="539"/>
      <c r="VJV2" s="545"/>
      <c r="VJW2" s="545"/>
      <c r="VJX2" s="546"/>
      <c r="VJY2" s="539"/>
      <c r="VJZ2" s="545"/>
      <c r="VKA2" s="545"/>
      <c r="VKB2" s="546"/>
      <c r="VKC2" s="539"/>
      <c r="VKD2" s="545"/>
      <c r="VKE2" s="545"/>
      <c r="VKF2" s="546"/>
      <c r="VKG2" s="539"/>
      <c r="VKH2" s="545"/>
      <c r="VKI2" s="545"/>
      <c r="VKJ2" s="546"/>
      <c r="VKK2" s="539"/>
      <c r="VKL2" s="545"/>
      <c r="VKM2" s="545"/>
      <c r="VKN2" s="546"/>
      <c r="VKO2" s="539"/>
      <c r="VKP2" s="545"/>
      <c r="VKQ2" s="545"/>
      <c r="VKR2" s="546"/>
      <c r="VKS2" s="539"/>
      <c r="VKT2" s="545"/>
      <c r="VKU2" s="545"/>
      <c r="VKV2" s="546"/>
      <c r="VKW2" s="539"/>
      <c r="VKX2" s="545"/>
      <c r="VKY2" s="545"/>
      <c r="VKZ2" s="546"/>
      <c r="VLA2" s="539"/>
      <c r="VLB2" s="545"/>
      <c r="VLC2" s="545"/>
      <c r="VLD2" s="546"/>
      <c r="VLE2" s="539"/>
      <c r="VLF2" s="545"/>
      <c r="VLG2" s="545"/>
      <c r="VLH2" s="546"/>
      <c r="VLI2" s="539"/>
      <c r="VLJ2" s="545"/>
      <c r="VLK2" s="545"/>
      <c r="VLL2" s="546"/>
      <c r="VLM2" s="539"/>
      <c r="VLN2" s="545"/>
      <c r="VLO2" s="545"/>
      <c r="VLP2" s="546"/>
      <c r="VLQ2" s="539"/>
      <c r="VLR2" s="545"/>
      <c r="VLS2" s="545"/>
      <c r="VLT2" s="546"/>
      <c r="VLU2" s="539"/>
      <c r="VLV2" s="545"/>
      <c r="VLW2" s="545"/>
      <c r="VLX2" s="546"/>
      <c r="VLY2" s="539"/>
      <c r="VLZ2" s="545"/>
      <c r="VMA2" s="545"/>
      <c r="VMB2" s="546"/>
      <c r="VMC2" s="539"/>
      <c r="VMD2" s="545"/>
      <c r="VME2" s="545"/>
      <c r="VMF2" s="546"/>
      <c r="VMG2" s="539"/>
      <c r="VMH2" s="545"/>
      <c r="VMI2" s="545"/>
      <c r="VMJ2" s="546"/>
      <c r="VMK2" s="539"/>
      <c r="VML2" s="545"/>
      <c r="VMM2" s="545"/>
      <c r="VMN2" s="546"/>
      <c r="VMO2" s="539"/>
      <c r="VMP2" s="545"/>
      <c r="VMQ2" s="545"/>
      <c r="VMR2" s="546"/>
      <c r="VMS2" s="539"/>
      <c r="VMT2" s="545"/>
      <c r="VMU2" s="545"/>
      <c r="VMV2" s="546"/>
      <c r="VMW2" s="539"/>
      <c r="VMX2" s="545"/>
      <c r="VMY2" s="545"/>
      <c r="VMZ2" s="546"/>
      <c r="VNA2" s="539"/>
      <c r="VNB2" s="545"/>
      <c r="VNC2" s="545"/>
      <c r="VND2" s="546"/>
      <c r="VNE2" s="539"/>
      <c r="VNF2" s="545"/>
      <c r="VNG2" s="545"/>
      <c r="VNH2" s="546"/>
      <c r="VNI2" s="539"/>
      <c r="VNJ2" s="545"/>
      <c r="VNK2" s="545"/>
      <c r="VNL2" s="546"/>
      <c r="VNM2" s="539"/>
      <c r="VNN2" s="545"/>
      <c r="VNO2" s="545"/>
      <c r="VNP2" s="546"/>
      <c r="VNQ2" s="539"/>
      <c r="VNR2" s="545"/>
      <c r="VNS2" s="545"/>
      <c r="VNT2" s="546"/>
      <c r="VNU2" s="539"/>
      <c r="VNV2" s="545"/>
      <c r="VNW2" s="545"/>
      <c r="VNX2" s="546"/>
      <c r="VNY2" s="539"/>
      <c r="VNZ2" s="545"/>
      <c r="VOA2" s="545"/>
      <c r="VOB2" s="546"/>
      <c r="VOC2" s="539"/>
      <c r="VOD2" s="545"/>
      <c r="VOE2" s="545"/>
      <c r="VOF2" s="546"/>
      <c r="VOG2" s="539"/>
      <c r="VOH2" s="545"/>
      <c r="VOI2" s="545"/>
      <c r="VOJ2" s="546"/>
      <c r="VOK2" s="539"/>
      <c r="VOL2" s="545"/>
      <c r="VOM2" s="545"/>
      <c r="VON2" s="546"/>
      <c r="VOO2" s="539"/>
      <c r="VOP2" s="545"/>
      <c r="VOQ2" s="545"/>
      <c r="VOR2" s="546"/>
      <c r="VOS2" s="539"/>
      <c r="VOT2" s="545"/>
      <c r="VOU2" s="545"/>
      <c r="VOV2" s="546"/>
      <c r="VOW2" s="539"/>
      <c r="VOX2" s="545"/>
      <c r="VOY2" s="545"/>
      <c r="VOZ2" s="546"/>
      <c r="VPA2" s="539"/>
      <c r="VPB2" s="545"/>
      <c r="VPC2" s="545"/>
      <c r="VPD2" s="546"/>
      <c r="VPE2" s="539"/>
      <c r="VPF2" s="545"/>
      <c r="VPG2" s="545"/>
      <c r="VPH2" s="546"/>
      <c r="VPI2" s="539"/>
      <c r="VPJ2" s="545"/>
      <c r="VPK2" s="545"/>
      <c r="VPL2" s="546"/>
      <c r="VPM2" s="539"/>
      <c r="VPN2" s="545"/>
      <c r="VPO2" s="545"/>
      <c r="VPP2" s="546"/>
      <c r="VPQ2" s="539"/>
      <c r="VPR2" s="545"/>
      <c r="VPS2" s="545"/>
      <c r="VPT2" s="546"/>
      <c r="VPU2" s="539"/>
      <c r="VPV2" s="545"/>
      <c r="VPW2" s="545"/>
      <c r="VPX2" s="546"/>
      <c r="VPY2" s="539"/>
      <c r="VPZ2" s="545"/>
      <c r="VQA2" s="545"/>
      <c r="VQB2" s="546"/>
      <c r="VQC2" s="539"/>
      <c r="VQD2" s="545"/>
      <c r="VQE2" s="545"/>
      <c r="VQF2" s="546"/>
      <c r="VQG2" s="539"/>
      <c r="VQH2" s="545"/>
      <c r="VQI2" s="545"/>
      <c r="VQJ2" s="546"/>
      <c r="VQK2" s="539"/>
      <c r="VQL2" s="545"/>
      <c r="VQM2" s="545"/>
      <c r="VQN2" s="546"/>
      <c r="VQO2" s="539"/>
      <c r="VQP2" s="545"/>
      <c r="VQQ2" s="545"/>
      <c r="VQR2" s="546"/>
      <c r="VQS2" s="539"/>
      <c r="VQT2" s="545"/>
      <c r="VQU2" s="545"/>
      <c r="VQV2" s="546"/>
      <c r="VQW2" s="539"/>
      <c r="VQX2" s="545"/>
      <c r="VQY2" s="545"/>
      <c r="VQZ2" s="546"/>
      <c r="VRA2" s="539"/>
      <c r="VRB2" s="545"/>
      <c r="VRC2" s="545"/>
      <c r="VRD2" s="546"/>
      <c r="VRE2" s="539"/>
      <c r="VRF2" s="545"/>
      <c r="VRG2" s="545"/>
      <c r="VRH2" s="546"/>
      <c r="VRI2" s="539"/>
      <c r="VRJ2" s="545"/>
      <c r="VRK2" s="545"/>
      <c r="VRL2" s="546"/>
      <c r="VRM2" s="539"/>
      <c r="VRN2" s="545"/>
      <c r="VRO2" s="545"/>
      <c r="VRP2" s="546"/>
      <c r="VRQ2" s="539"/>
      <c r="VRR2" s="545"/>
      <c r="VRS2" s="545"/>
      <c r="VRT2" s="546"/>
      <c r="VRU2" s="539"/>
      <c r="VRV2" s="545"/>
      <c r="VRW2" s="545"/>
      <c r="VRX2" s="546"/>
      <c r="VRY2" s="539"/>
      <c r="VRZ2" s="545"/>
      <c r="VSA2" s="545"/>
      <c r="VSB2" s="546"/>
      <c r="VSC2" s="539"/>
      <c r="VSD2" s="545"/>
      <c r="VSE2" s="545"/>
      <c r="VSF2" s="546"/>
      <c r="VSG2" s="539"/>
      <c r="VSH2" s="545"/>
      <c r="VSI2" s="545"/>
      <c r="VSJ2" s="546"/>
      <c r="VSK2" s="539"/>
      <c r="VSL2" s="545"/>
      <c r="VSM2" s="545"/>
      <c r="VSN2" s="546"/>
      <c r="VSO2" s="539"/>
      <c r="VSP2" s="545"/>
      <c r="VSQ2" s="545"/>
      <c r="VSR2" s="546"/>
      <c r="VSS2" s="539"/>
      <c r="VST2" s="545"/>
      <c r="VSU2" s="545"/>
      <c r="VSV2" s="546"/>
      <c r="VSW2" s="539"/>
      <c r="VSX2" s="545"/>
      <c r="VSY2" s="545"/>
      <c r="VSZ2" s="546"/>
      <c r="VTA2" s="539"/>
      <c r="VTB2" s="545"/>
      <c r="VTC2" s="545"/>
      <c r="VTD2" s="546"/>
      <c r="VTE2" s="539"/>
      <c r="VTF2" s="545"/>
      <c r="VTG2" s="545"/>
      <c r="VTH2" s="546"/>
      <c r="VTI2" s="539"/>
      <c r="VTJ2" s="545"/>
      <c r="VTK2" s="545"/>
      <c r="VTL2" s="546"/>
      <c r="VTM2" s="539"/>
      <c r="VTN2" s="545"/>
      <c r="VTO2" s="545"/>
      <c r="VTP2" s="546"/>
      <c r="VTQ2" s="539"/>
      <c r="VTR2" s="545"/>
      <c r="VTS2" s="545"/>
      <c r="VTT2" s="546"/>
      <c r="VTU2" s="539"/>
      <c r="VTV2" s="545"/>
      <c r="VTW2" s="545"/>
      <c r="VTX2" s="546"/>
      <c r="VTY2" s="539"/>
      <c r="VTZ2" s="545"/>
      <c r="VUA2" s="545"/>
      <c r="VUB2" s="546"/>
      <c r="VUC2" s="539"/>
      <c r="VUD2" s="545"/>
      <c r="VUE2" s="545"/>
      <c r="VUF2" s="546"/>
      <c r="VUG2" s="539"/>
      <c r="VUH2" s="545"/>
      <c r="VUI2" s="545"/>
      <c r="VUJ2" s="546"/>
      <c r="VUK2" s="539"/>
      <c r="VUL2" s="545"/>
      <c r="VUM2" s="545"/>
      <c r="VUN2" s="546"/>
      <c r="VUO2" s="539"/>
      <c r="VUP2" s="545"/>
      <c r="VUQ2" s="545"/>
      <c r="VUR2" s="546"/>
      <c r="VUS2" s="539"/>
      <c r="VUT2" s="545"/>
      <c r="VUU2" s="545"/>
      <c r="VUV2" s="546"/>
      <c r="VUW2" s="539"/>
      <c r="VUX2" s="545"/>
      <c r="VUY2" s="545"/>
      <c r="VUZ2" s="546"/>
      <c r="VVA2" s="539"/>
      <c r="VVB2" s="545"/>
      <c r="VVC2" s="545"/>
      <c r="VVD2" s="546"/>
      <c r="VVE2" s="539"/>
      <c r="VVF2" s="545"/>
      <c r="VVG2" s="545"/>
      <c r="VVH2" s="546"/>
      <c r="VVI2" s="539"/>
      <c r="VVJ2" s="545"/>
      <c r="VVK2" s="545"/>
      <c r="VVL2" s="546"/>
      <c r="VVM2" s="539"/>
      <c r="VVN2" s="545"/>
      <c r="VVO2" s="545"/>
      <c r="VVP2" s="546"/>
      <c r="VVQ2" s="539"/>
      <c r="VVR2" s="545"/>
      <c r="VVS2" s="545"/>
      <c r="VVT2" s="546"/>
      <c r="VVU2" s="539"/>
      <c r="VVV2" s="545"/>
      <c r="VVW2" s="545"/>
      <c r="VVX2" s="546"/>
      <c r="VVY2" s="539"/>
      <c r="VVZ2" s="545"/>
      <c r="VWA2" s="545"/>
      <c r="VWB2" s="546"/>
      <c r="VWC2" s="539"/>
      <c r="VWD2" s="545"/>
      <c r="VWE2" s="545"/>
      <c r="VWF2" s="546"/>
      <c r="VWG2" s="539"/>
      <c r="VWH2" s="545"/>
      <c r="VWI2" s="545"/>
      <c r="VWJ2" s="546"/>
      <c r="VWK2" s="539"/>
      <c r="VWL2" s="545"/>
      <c r="VWM2" s="545"/>
      <c r="VWN2" s="546"/>
      <c r="VWO2" s="539"/>
      <c r="VWP2" s="545"/>
      <c r="VWQ2" s="545"/>
      <c r="VWR2" s="546"/>
      <c r="VWS2" s="539"/>
      <c r="VWT2" s="545"/>
      <c r="VWU2" s="545"/>
      <c r="VWV2" s="546"/>
      <c r="VWW2" s="539"/>
      <c r="VWX2" s="545"/>
      <c r="VWY2" s="545"/>
      <c r="VWZ2" s="546"/>
      <c r="VXA2" s="539"/>
      <c r="VXB2" s="545"/>
      <c r="VXC2" s="545"/>
      <c r="VXD2" s="546"/>
      <c r="VXE2" s="539"/>
      <c r="VXF2" s="545"/>
      <c r="VXG2" s="545"/>
      <c r="VXH2" s="546"/>
      <c r="VXI2" s="539"/>
      <c r="VXJ2" s="545"/>
      <c r="VXK2" s="545"/>
      <c r="VXL2" s="546"/>
      <c r="VXM2" s="539"/>
      <c r="VXN2" s="545"/>
      <c r="VXO2" s="545"/>
      <c r="VXP2" s="546"/>
      <c r="VXQ2" s="539"/>
      <c r="VXR2" s="545"/>
      <c r="VXS2" s="545"/>
      <c r="VXT2" s="546"/>
      <c r="VXU2" s="539"/>
      <c r="VXV2" s="545"/>
      <c r="VXW2" s="545"/>
      <c r="VXX2" s="546"/>
      <c r="VXY2" s="539"/>
      <c r="VXZ2" s="545"/>
      <c r="VYA2" s="545"/>
      <c r="VYB2" s="546"/>
      <c r="VYC2" s="539"/>
      <c r="VYD2" s="545"/>
      <c r="VYE2" s="545"/>
      <c r="VYF2" s="546"/>
      <c r="VYG2" s="539"/>
      <c r="VYH2" s="545"/>
      <c r="VYI2" s="545"/>
      <c r="VYJ2" s="546"/>
      <c r="VYK2" s="539"/>
      <c r="VYL2" s="545"/>
      <c r="VYM2" s="545"/>
      <c r="VYN2" s="546"/>
      <c r="VYO2" s="539"/>
      <c r="VYP2" s="545"/>
      <c r="VYQ2" s="545"/>
      <c r="VYR2" s="546"/>
      <c r="VYS2" s="539"/>
      <c r="VYT2" s="545"/>
      <c r="VYU2" s="545"/>
      <c r="VYV2" s="546"/>
      <c r="VYW2" s="539"/>
      <c r="VYX2" s="545"/>
      <c r="VYY2" s="545"/>
      <c r="VYZ2" s="546"/>
      <c r="VZA2" s="539"/>
      <c r="VZB2" s="545"/>
      <c r="VZC2" s="545"/>
      <c r="VZD2" s="546"/>
      <c r="VZE2" s="539"/>
      <c r="VZF2" s="545"/>
      <c r="VZG2" s="545"/>
      <c r="VZH2" s="546"/>
      <c r="VZI2" s="539"/>
      <c r="VZJ2" s="545"/>
      <c r="VZK2" s="545"/>
      <c r="VZL2" s="546"/>
      <c r="VZM2" s="539"/>
      <c r="VZN2" s="545"/>
      <c r="VZO2" s="545"/>
      <c r="VZP2" s="546"/>
      <c r="VZQ2" s="539"/>
      <c r="VZR2" s="545"/>
      <c r="VZS2" s="545"/>
      <c r="VZT2" s="546"/>
      <c r="VZU2" s="539"/>
      <c r="VZV2" s="545"/>
      <c r="VZW2" s="545"/>
      <c r="VZX2" s="546"/>
      <c r="VZY2" s="539"/>
      <c r="VZZ2" s="545"/>
      <c r="WAA2" s="545"/>
      <c r="WAB2" s="546"/>
      <c r="WAC2" s="539"/>
      <c r="WAD2" s="545"/>
      <c r="WAE2" s="545"/>
      <c r="WAF2" s="546"/>
      <c r="WAG2" s="539"/>
      <c r="WAH2" s="545"/>
      <c r="WAI2" s="545"/>
      <c r="WAJ2" s="546"/>
      <c r="WAK2" s="539"/>
      <c r="WAL2" s="545"/>
      <c r="WAM2" s="545"/>
      <c r="WAN2" s="546"/>
      <c r="WAO2" s="539"/>
      <c r="WAP2" s="545"/>
      <c r="WAQ2" s="545"/>
      <c r="WAR2" s="546"/>
      <c r="WAS2" s="539"/>
      <c r="WAT2" s="545"/>
      <c r="WAU2" s="545"/>
      <c r="WAV2" s="546"/>
      <c r="WAW2" s="539"/>
      <c r="WAX2" s="545"/>
      <c r="WAY2" s="545"/>
      <c r="WAZ2" s="546"/>
      <c r="WBA2" s="539"/>
      <c r="WBB2" s="545"/>
      <c r="WBC2" s="545"/>
      <c r="WBD2" s="546"/>
      <c r="WBE2" s="539"/>
      <c r="WBF2" s="545"/>
      <c r="WBG2" s="545"/>
      <c r="WBH2" s="546"/>
      <c r="WBI2" s="539"/>
      <c r="WBJ2" s="545"/>
      <c r="WBK2" s="545"/>
      <c r="WBL2" s="546"/>
      <c r="WBM2" s="539"/>
      <c r="WBN2" s="545"/>
      <c r="WBO2" s="545"/>
      <c r="WBP2" s="546"/>
      <c r="WBQ2" s="539"/>
      <c r="WBR2" s="545"/>
      <c r="WBS2" s="545"/>
      <c r="WBT2" s="546"/>
      <c r="WBU2" s="539"/>
      <c r="WBV2" s="545"/>
      <c r="WBW2" s="545"/>
      <c r="WBX2" s="546"/>
      <c r="WBY2" s="539"/>
      <c r="WBZ2" s="545"/>
      <c r="WCA2" s="545"/>
      <c r="WCB2" s="546"/>
      <c r="WCC2" s="539"/>
      <c r="WCD2" s="545"/>
      <c r="WCE2" s="545"/>
      <c r="WCF2" s="546"/>
      <c r="WCG2" s="539"/>
      <c r="WCH2" s="545"/>
      <c r="WCI2" s="545"/>
      <c r="WCJ2" s="546"/>
      <c r="WCK2" s="539"/>
      <c r="WCL2" s="545"/>
      <c r="WCM2" s="545"/>
      <c r="WCN2" s="546"/>
      <c r="WCO2" s="539"/>
      <c r="WCP2" s="545"/>
      <c r="WCQ2" s="545"/>
      <c r="WCR2" s="546"/>
      <c r="WCS2" s="539"/>
      <c r="WCT2" s="545"/>
      <c r="WCU2" s="545"/>
      <c r="WCV2" s="546"/>
      <c r="WCW2" s="539"/>
      <c r="WCX2" s="545"/>
      <c r="WCY2" s="545"/>
      <c r="WCZ2" s="546"/>
      <c r="WDA2" s="539"/>
      <c r="WDB2" s="545"/>
      <c r="WDC2" s="545"/>
      <c r="WDD2" s="546"/>
      <c r="WDE2" s="539"/>
      <c r="WDF2" s="545"/>
      <c r="WDG2" s="545"/>
      <c r="WDH2" s="546"/>
      <c r="WDI2" s="539"/>
      <c r="WDJ2" s="545"/>
      <c r="WDK2" s="545"/>
      <c r="WDL2" s="546"/>
      <c r="WDM2" s="539"/>
      <c r="WDN2" s="545"/>
      <c r="WDO2" s="545"/>
      <c r="WDP2" s="546"/>
      <c r="WDQ2" s="539"/>
      <c r="WDR2" s="545"/>
      <c r="WDS2" s="545"/>
      <c r="WDT2" s="546"/>
      <c r="WDU2" s="539"/>
      <c r="WDV2" s="545"/>
      <c r="WDW2" s="545"/>
      <c r="WDX2" s="546"/>
      <c r="WDY2" s="539"/>
      <c r="WDZ2" s="545"/>
      <c r="WEA2" s="545"/>
      <c r="WEB2" s="546"/>
      <c r="WEC2" s="539"/>
      <c r="WED2" s="545"/>
      <c r="WEE2" s="545"/>
      <c r="WEF2" s="546"/>
      <c r="WEG2" s="539"/>
      <c r="WEH2" s="545"/>
      <c r="WEI2" s="545"/>
      <c r="WEJ2" s="546"/>
      <c r="WEK2" s="539"/>
      <c r="WEL2" s="545"/>
      <c r="WEM2" s="545"/>
      <c r="WEN2" s="546"/>
      <c r="WEO2" s="539"/>
      <c r="WEP2" s="545"/>
      <c r="WEQ2" s="545"/>
      <c r="WER2" s="546"/>
      <c r="WES2" s="539"/>
      <c r="WET2" s="545"/>
      <c r="WEU2" s="545"/>
      <c r="WEV2" s="546"/>
      <c r="WEW2" s="539"/>
      <c r="WEX2" s="545"/>
      <c r="WEY2" s="545"/>
      <c r="WEZ2" s="546"/>
      <c r="WFA2" s="539"/>
      <c r="WFB2" s="545"/>
      <c r="WFC2" s="545"/>
      <c r="WFD2" s="546"/>
      <c r="WFE2" s="539"/>
      <c r="WFF2" s="545"/>
      <c r="WFG2" s="545"/>
      <c r="WFH2" s="546"/>
      <c r="WFI2" s="539"/>
      <c r="WFJ2" s="545"/>
      <c r="WFK2" s="545"/>
      <c r="WFL2" s="546"/>
      <c r="WFM2" s="539"/>
      <c r="WFN2" s="545"/>
      <c r="WFO2" s="545"/>
      <c r="WFP2" s="546"/>
      <c r="WFQ2" s="539"/>
      <c r="WFR2" s="545"/>
      <c r="WFS2" s="545"/>
      <c r="WFT2" s="546"/>
      <c r="WFU2" s="539"/>
      <c r="WFV2" s="545"/>
      <c r="WFW2" s="545"/>
      <c r="WFX2" s="546"/>
      <c r="WFY2" s="539"/>
      <c r="WFZ2" s="545"/>
      <c r="WGA2" s="545"/>
      <c r="WGB2" s="546"/>
      <c r="WGC2" s="539"/>
      <c r="WGD2" s="545"/>
      <c r="WGE2" s="545"/>
      <c r="WGF2" s="546"/>
      <c r="WGG2" s="539"/>
      <c r="WGH2" s="545"/>
      <c r="WGI2" s="545"/>
      <c r="WGJ2" s="546"/>
      <c r="WGK2" s="539"/>
      <c r="WGL2" s="545"/>
      <c r="WGM2" s="545"/>
      <c r="WGN2" s="546"/>
      <c r="WGO2" s="539"/>
      <c r="WGP2" s="545"/>
      <c r="WGQ2" s="545"/>
      <c r="WGR2" s="546"/>
      <c r="WGS2" s="539"/>
      <c r="WGT2" s="545"/>
      <c r="WGU2" s="545"/>
      <c r="WGV2" s="546"/>
      <c r="WGW2" s="539"/>
      <c r="WGX2" s="545"/>
      <c r="WGY2" s="545"/>
      <c r="WGZ2" s="546"/>
      <c r="WHA2" s="539"/>
      <c r="WHB2" s="545"/>
      <c r="WHC2" s="545"/>
      <c r="WHD2" s="546"/>
      <c r="WHE2" s="539"/>
      <c r="WHF2" s="545"/>
      <c r="WHG2" s="545"/>
      <c r="WHH2" s="546"/>
      <c r="WHI2" s="539"/>
      <c r="WHJ2" s="545"/>
      <c r="WHK2" s="545"/>
      <c r="WHL2" s="546"/>
      <c r="WHM2" s="539"/>
      <c r="WHN2" s="545"/>
      <c r="WHO2" s="545"/>
      <c r="WHP2" s="546"/>
      <c r="WHQ2" s="539"/>
      <c r="WHR2" s="545"/>
      <c r="WHS2" s="545"/>
      <c r="WHT2" s="546"/>
      <c r="WHU2" s="539"/>
      <c r="WHV2" s="545"/>
      <c r="WHW2" s="545"/>
      <c r="WHX2" s="546"/>
      <c r="WHY2" s="539"/>
      <c r="WHZ2" s="545"/>
      <c r="WIA2" s="545"/>
      <c r="WIB2" s="546"/>
      <c r="WIC2" s="539"/>
      <c r="WID2" s="545"/>
      <c r="WIE2" s="545"/>
      <c r="WIF2" s="546"/>
      <c r="WIG2" s="539"/>
      <c r="WIH2" s="545"/>
      <c r="WII2" s="545"/>
      <c r="WIJ2" s="546"/>
      <c r="WIK2" s="539"/>
      <c r="WIL2" s="545"/>
      <c r="WIM2" s="545"/>
      <c r="WIN2" s="546"/>
      <c r="WIO2" s="539"/>
      <c r="WIP2" s="545"/>
      <c r="WIQ2" s="545"/>
      <c r="WIR2" s="546"/>
      <c r="WIS2" s="539"/>
      <c r="WIT2" s="545"/>
      <c r="WIU2" s="545"/>
      <c r="WIV2" s="546"/>
      <c r="WIW2" s="539"/>
      <c r="WIX2" s="545"/>
      <c r="WIY2" s="545"/>
      <c r="WIZ2" s="546"/>
      <c r="WJA2" s="539"/>
      <c r="WJB2" s="545"/>
      <c r="WJC2" s="545"/>
      <c r="WJD2" s="546"/>
      <c r="WJE2" s="539"/>
      <c r="WJF2" s="545"/>
      <c r="WJG2" s="545"/>
      <c r="WJH2" s="546"/>
      <c r="WJI2" s="539"/>
      <c r="WJJ2" s="545"/>
      <c r="WJK2" s="545"/>
      <c r="WJL2" s="546"/>
      <c r="WJM2" s="539"/>
      <c r="WJN2" s="545"/>
      <c r="WJO2" s="545"/>
      <c r="WJP2" s="546"/>
      <c r="WJQ2" s="539"/>
      <c r="WJR2" s="545"/>
      <c r="WJS2" s="545"/>
      <c r="WJT2" s="546"/>
      <c r="WJU2" s="539"/>
      <c r="WJV2" s="545"/>
      <c r="WJW2" s="545"/>
      <c r="WJX2" s="546"/>
      <c r="WJY2" s="539"/>
      <c r="WJZ2" s="545"/>
      <c r="WKA2" s="545"/>
      <c r="WKB2" s="546"/>
      <c r="WKC2" s="539"/>
      <c r="WKD2" s="545"/>
      <c r="WKE2" s="545"/>
      <c r="WKF2" s="546"/>
      <c r="WKG2" s="539"/>
      <c r="WKH2" s="545"/>
      <c r="WKI2" s="545"/>
      <c r="WKJ2" s="546"/>
      <c r="WKK2" s="539"/>
      <c r="WKL2" s="545"/>
      <c r="WKM2" s="545"/>
      <c r="WKN2" s="546"/>
      <c r="WKO2" s="539"/>
      <c r="WKP2" s="545"/>
      <c r="WKQ2" s="545"/>
      <c r="WKR2" s="546"/>
      <c r="WKS2" s="539"/>
      <c r="WKT2" s="545"/>
      <c r="WKU2" s="545"/>
      <c r="WKV2" s="546"/>
      <c r="WKW2" s="539"/>
      <c r="WKX2" s="545"/>
      <c r="WKY2" s="545"/>
      <c r="WKZ2" s="546"/>
      <c r="WLA2" s="539"/>
      <c r="WLB2" s="545"/>
      <c r="WLC2" s="545"/>
      <c r="WLD2" s="546"/>
      <c r="WLE2" s="539"/>
      <c r="WLF2" s="545"/>
      <c r="WLG2" s="545"/>
      <c r="WLH2" s="546"/>
      <c r="WLI2" s="539"/>
      <c r="WLJ2" s="545"/>
      <c r="WLK2" s="545"/>
      <c r="WLL2" s="546"/>
      <c r="WLM2" s="539"/>
      <c r="WLN2" s="545"/>
      <c r="WLO2" s="545"/>
      <c r="WLP2" s="546"/>
      <c r="WLQ2" s="539"/>
      <c r="WLR2" s="545"/>
      <c r="WLS2" s="545"/>
      <c r="WLT2" s="546"/>
      <c r="WLU2" s="539"/>
      <c r="WLV2" s="545"/>
      <c r="WLW2" s="545"/>
      <c r="WLX2" s="546"/>
      <c r="WLY2" s="539"/>
      <c r="WLZ2" s="545"/>
      <c r="WMA2" s="545"/>
      <c r="WMB2" s="546"/>
      <c r="WMC2" s="539"/>
      <c r="WMD2" s="545"/>
      <c r="WME2" s="545"/>
      <c r="WMF2" s="546"/>
      <c r="WMG2" s="539"/>
      <c r="WMH2" s="545"/>
      <c r="WMI2" s="545"/>
      <c r="WMJ2" s="546"/>
      <c r="WMK2" s="539"/>
      <c r="WML2" s="545"/>
      <c r="WMM2" s="545"/>
      <c r="WMN2" s="546"/>
      <c r="WMO2" s="539"/>
      <c r="WMP2" s="545"/>
      <c r="WMQ2" s="545"/>
      <c r="WMR2" s="546"/>
      <c r="WMS2" s="539"/>
      <c r="WMT2" s="545"/>
      <c r="WMU2" s="545"/>
      <c r="WMV2" s="546"/>
      <c r="WMW2" s="539"/>
      <c r="WMX2" s="545"/>
      <c r="WMY2" s="545"/>
      <c r="WMZ2" s="546"/>
      <c r="WNA2" s="539"/>
      <c r="WNB2" s="545"/>
      <c r="WNC2" s="545"/>
      <c r="WND2" s="546"/>
      <c r="WNE2" s="539"/>
      <c r="WNF2" s="545"/>
      <c r="WNG2" s="545"/>
      <c r="WNH2" s="546"/>
      <c r="WNI2" s="539"/>
      <c r="WNJ2" s="545"/>
      <c r="WNK2" s="545"/>
      <c r="WNL2" s="546"/>
      <c r="WNM2" s="539"/>
      <c r="WNN2" s="545"/>
      <c r="WNO2" s="545"/>
      <c r="WNP2" s="546"/>
      <c r="WNQ2" s="539"/>
      <c r="WNR2" s="545"/>
      <c r="WNS2" s="545"/>
      <c r="WNT2" s="546"/>
      <c r="WNU2" s="539"/>
      <c r="WNV2" s="545"/>
      <c r="WNW2" s="545"/>
      <c r="WNX2" s="546"/>
      <c r="WNY2" s="539"/>
      <c r="WNZ2" s="545"/>
      <c r="WOA2" s="545"/>
      <c r="WOB2" s="546"/>
      <c r="WOC2" s="539"/>
      <c r="WOD2" s="545"/>
      <c r="WOE2" s="545"/>
      <c r="WOF2" s="546"/>
      <c r="WOG2" s="539"/>
      <c r="WOH2" s="545"/>
      <c r="WOI2" s="545"/>
      <c r="WOJ2" s="546"/>
      <c r="WOK2" s="539"/>
      <c r="WOL2" s="545"/>
      <c r="WOM2" s="545"/>
      <c r="WON2" s="546"/>
      <c r="WOO2" s="539"/>
      <c r="WOP2" s="545"/>
      <c r="WOQ2" s="545"/>
      <c r="WOR2" s="546"/>
      <c r="WOS2" s="539"/>
      <c r="WOT2" s="545"/>
      <c r="WOU2" s="545"/>
      <c r="WOV2" s="546"/>
      <c r="WOW2" s="539"/>
      <c r="WOX2" s="545"/>
      <c r="WOY2" s="545"/>
      <c r="WOZ2" s="546"/>
      <c r="WPA2" s="539"/>
      <c r="WPB2" s="545"/>
      <c r="WPC2" s="545"/>
      <c r="WPD2" s="546"/>
      <c r="WPE2" s="539"/>
      <c r="WPF2" s="545"/>
      <c r="WPG2" s="545"/>
      <c r="WPH2" s="546"/>
      <c r="WPI2" s="539"/>
      <c r="WPJ2" s="545"/>
      <c r="WPK2" s="545"/>
      <c r="WPL2" s="546"/>
      <c r="WPM2" s="539"/>
      <c r="WPN2" s="545"/>
      <c r="WPO2" s="545"/>
      <c r="WPP2" s="546"/>
      <c r="WPQ2" s="539"/>
      <c r="WPR2" s="545"/>
      <c r="WPS2" s="545"/>
      <c r="WPT2" s="546"/>
      <c r="WPU2" s="539"/>
      <c r="WPV2" s="545"/>
      <c r="WPW2" s="545"/>
      <c r="WPX2" s="546"/>
      <c r="WPY2" s="539"/>
      <c r="WPZ2" s="545"/>
      <c r="WQA2" s="545"/>
      <c r="WQB2" s="546"/>
      <c r="WQC2" s="539"/>
      <c r="WQD2" s="545"/>
      <c r="WQE2" s="545"/>
      <c r="WQF2" s="546"/>
      <c r="WQG2" s="539"/>
      <c r="WQH2" s="545"/>
      <c r="WQI2" s="545"/>
      <c r="WQJ2" s="546"/>
      <c r="WQK2" s="539"/>
      <c r="WQL2" s="545"/>
      <c r="WQM2" s="545"/>
      <c r="WQN2" s="546"/>
      <c r="WQO2" s="539"/>
      <c r="WQP2" s="545"/>
      <c r="WQQ2" s="545"/>
      <c r="WQR2" s="546"/>
      <c r="WQS2" s="539"/>
      <c r="WQT2" s="545"/>
      <c r="WQU2" s="545"/>
      <c r="WQV2" s="546"/>
      <c r="WQW2" s="539"/>
      <c r="WQX2" s="545"/>
      <c r="WQY2" s="545"/>
      <c r="WQZ2" s="546"/>
      <c r="WRA2" s="539"/>
      <c r="WRB2" s="545"/>
      <c r="WRC2" s="545"/>
      <c r="WRD2" s="546"/>
      <c r="WRE2" s="539"/>
      <c r="WRF2" s="545"/>
      <c r="WRG2" s="545"/>
      <c r="WRH2" s="546"/>
      <c r="WRI2" s="539"/>
      <c r="WRJ2" s="545"/>
      <c r="WRK2" s="545"/>
      <c r="WRL2" s="546"/>
      <c r="WRM2" s="539"/>
      <c r="WRN2" s="545"/>
      <c r="WRO2" s="545"/>
      <c r="WRP2" s="546"/>
      <c r="WRQ2" s="539"/>
      <c r="WRR2" s="545"/>
      <c r="WRS2" s="545"/>
      <c r="WRT2" s="546"/>
      <c r="WRU2" s="539"/>
      <c r="WRV2" s="545"/>
      <c r="WRW2" s="545"/>
      <c r="WRX2" s="546"/>
      <c r="WRY2" s="539"/>
      <c r="WRZ2" s="545"/>
      <c r="WSA2" s="545"/>
      <c r="WSB2" s="546"/>
      <c r="WSC2" s="539"/>
      <c r="WSD2" s="545"/>
      <c r="WSE2" s="545"/>
      <c r="WSF2" s="546"/>
      <c r="WSG2" s="539"/>
      <c r="WSH2" s="545"/>
      <c r="WSI2" s="545"/>
      <c r="WSJ2" s="546"/>
      <c r="WSK2" s="539"/>
      <c r="WSL2" s="545"/>
      <c r="WSM2" s="545"/>
      <c r="WSN2" s="546"/>
      <c r="WSO2" s="539"/>
      <c r="WSP2" s="545"/>
      <c r="WSQ2" s="545"/>
      <c r="WSR2" s="546"/>
      <c r="WSS2" s="539"/>
      <c r="WST2" s="545"/>
      <c r="WSU2" s="545"/>
      <c r="WSV2" s="546"/>
      <c r="WSW2" s="539"/>
      <c r="WSX2" s="545"/>
      <c r="WSY2" s="545"/>
      <c r="WSZ2" s="546"/>
      <c r="WTA2" s="539"/>
      <c r="WTB2" s="545"/>
      <c r="WTC2" s="545"/>
      <c r="WTD2" s="546"/>
      <c r="WTE2" s="539"/>
      <c r="WTF2" s="545"/>
      <c r="WTG2" s="545"/>
      <c r="WTH2" s="546"/>
      <c r="WTI2" s="539"/>
      <c r="WTJ2" s="545"/>
      <c r="WTK2" s="545"/>
      <c r="WTL2" s="546"/>
      <c r="WTM2" s="539"/>
      <c r="WTN2" s="545"/>
      <c r="WTO2" s="545"/>
      <c r="WTP2" s="546"/>
      <c r="WTQ2" s="539"/>
      <c r="WTR2" s="545"/>
      <c r="WTS2" s="545"/>
      <c r="WTT2" s="546"/>
      <c r="WTU2" s="539"/>
      <c r="WTV2" s="545"/>
      <c r="WTW2" s="545"/>
      <c r="WTX2" s="546"/>
      <c r="WTY2" s="539"/>
      <c r="WTZ2" s="545"/>
      <c r="WUA2" s="545"/>
      <c r="WUB2" s="546"/>
      <c r="WUC2" s="539"/>
      <c r="WUD2" s="545"/>
      <c r="WUE2" s="545"/>
      <c r="WUF2" s="546"/>
      <c r="WUG2" s="539"/>
      <c r="WUH2" s="545"/>
      <c r="WUI2" s="545"/>
      <c r="WUJ2" s="546"/>
      <c r="WUK2" s="539"/>
      <c r="WUL2" s="545"/>
      <c r="WUM2" s="545"/>
      <c r="WUN2" s="546"/>
      <c r="WUO2" s="539"/>
      <c r="WUP2" s="545"/>
      <c r="WUQ2" s="545"/>
      <c r="WUR2" s="546"/>
      <c r="WUS2" s="539"/>
      <c r="WUT2" s="545"/>
      <c r="WUU2" s="545"/>
      <c r="WUV2" s="546"/>
      <c r="WUW2" s="539"/>
      <c r="WUX2" s="545"/>
      <c r="WUY2" s="545"/>
      <c r="WUZ2" s="546"/>
      <c r="WVA2" s="539"/>
      <c r="WVB2" s="545"/>
      <c r="WVC2" s="545"/>
      <c r="WVD2" s="546"/>
      <c r="WVE2" s="539"/>
      <c r="WVF2" s="545"/>
      <c r="WVG2" s="545"/>
      <c r="WVH2" s="546"/>
      <c r="WVI2" s="539"/>
      <c r="WVJ2" s="545"/>
      <c r="WVK2" s="545"/>
      <c r="WVL2" s="546"/>
      <c r="WVM2" s="539"/>
      <c r="WVN2" s="545"/>
      <c r="WVO2" s="545"/>
      <c r="WVP2" s="546"/>
      <c r="WVQ2" s="539"/>
      <c r="WVR2" s="545"/>
      <c r="WVS2" s="545"/>
      <c r="WVT2" s="546"/>
      <c r="WVU2" s="539"/>
      <c r="WVV2" s="545"/>
      <c r="WVW2" s="545"/>
      <c r="WVX2" s="546"/>
      <c r="WVY2" s="539"/>
      <c r="WVZ2" s="545"/>
      <c r="WWA2" s="545"/>
      <c r="WWB2" s="546"/>
      <c r="WWC2" s="539"/>
      <c r="WWD2" s="545"/>
      <c r="WWE2" s="545"/>
      <c r="WWF2" s="546"/>
      <c r="WWG2" s="539"/>
      <c r="WWH2" s="545"/>
      <c r="WWI2" s="545"/>
      <c r="WWJ2" s="546"/>
      <c r="WWK2" s="539"/>
      <c r="WWL2" s="545"/>
      <c r="WWM2" s="545"/>
      <c r="WWN2" s="546"/>
      <c r="WWO2" s="539"/>
      <c r="WWP2" s="545"/>
      <c r="WWQ2" s="545"/>
      <c r="WWR2" s="546"/>
      <c r="WWS2" s="539"/>
      <c r="WWT2" s="545"/>
      <c r="WWU2" s="545"/>
      <c r="WWV2" s="546"/>
      <c r="WWW2" s="539"/>
      <c r="WWX2" s="545"/>
      <c r="WWY2" s="545"/>
      <c r="WWZ2" s="546"/>
      <c r="WXA2" s="539"/>
      <c r="WXB2" s="545"/>
      <c r="WXC2" s="545"/>
      <c r="WXD2" s="546"/>
      <c r="WXE2" s="539"/>
      <c r="WXF2" s="545"/>
      <c r="WXG2" s="545"/>
      <c r="WXH2" s="546"/>
      <c r="WXI2" s="539"/>
      <c r="WXJ2" s="545"/>
      <c r="WXK2" s="545"/>
      <c r="WXL2" s="546"/>
      <c r="WXM2" s="539"/>
      <c r="WXN2" s="545"/>
      <c r="WXO2" s="545"/>
      <c r="WXP2" s="546"/>
      <c r="WXQ2" s="539"/>
      <c r="WXR2" s="545"/>
      <c r="WXS2" s="545"/>
      <c r="WXT2" s="546"/>
      <c r="WXU2" s="539"/>
      <c r="WXV2" s="545"/>
      <c r="WXW2" s="545"/>
      <c r="WXX2" s="546"/>
      <c r="WXY2" s="539"/>
      <c r="WXZ2" s="545"/>
      <c r="WYA2" s="545"/>
      <c r="WYB2" s="546"/>
      <c r="WYC2" s="539"/>
      <c r="WYD2" s="545"/>
      <c r="WYE2" s="545"/>
      <c r="WYF2" s="546"/>
      <c r="WYG2" s="539"/>
      <c r="WYH2" s="545"/>
      <c r="WYI2" s="545"/>
      <c r="WYJ2" s="546"/>
      <c r="WYK2" s="539"/>
      <c r="WYL2" s="545"/>
      <c r="WYM2" s="545"/>
      <c r="WYN2" s="546"/>
      <c r="WYO2" s="539"/>
      <c r="WYP2" s="545"/>
      <c r="WYQ2" s="545"/>
      <c r="WYR2" s="546"/>
      <c r="WYS2" s="539"/>
      <c r="WYT2" s="545"/>
      <c r="WYU2" s="545"/>
      <c r="WYV2" s="546"/>
      <c r="WYW2" s="539"/>
      <c r="WYX2" s="545"/>
      <c r="WYY2" s="545"/>
      <c r="WYZ2" s="546"/>
      <c r="WZA2" s="539"/>
      <c r="WZB2" s="545"/>
      <c r="WZC2" s="545"/>
      <c r="WZD2" s="546"/>
      <c r="WZE2" s="539"/>
      <c r="WZF2" s="545"/>
      <c r="WZG2" s="545"/>
      <c r="WZH2" s="546"/>
      <c r="WZI2" s="539"/>
      <c r="WZJ2" s="545"/>
      <c r="WZK2" s="545"/>
      <c r="WZL2" s="546"/>
      <c r="WZM2" s="539"/>
      <c r="WZN2" s="545"/>
      <c r="WZO2" s="545"/>
      <c r="WZP2" s="546"/>
      <c r="WZQ2" s="539"/>
      <c r="WZR2" s="545"/>
      <c r="WZS2" s="545"/>
      <c r="WZT2" s="546"/>
      <c r="WZU2" s="539"/>
      <c r="WZV2" s="545"/>
      <c r="WZW2" s="545"/>
      <c r="WZX2" s="546"/>
      <c r="WZY2" s="539"/>
      <c r="WZZ2" s="545"/>
      <c r="XAA2" s="545"/>
      <c r="XAB2" s="546"/>
      <c r="XAC2" s="539"/>
      <c r="XAD2" s="545"/>
      <c r="XAE2" s="545"/>
      <c r="XAF2" s="546"/>
      <c r="XAG2" s="539"/>
      <c r="XAH2" s="545"/>
      <c r="XAI2" s="545"/>
      <c r="XAJ2" s="546"/>
      <c r="XAK2" s="539"/>
      <c r="XAL2" s="545"/>
      <c r="XAM2" s="545"/>
      <c r="XAN2" s="546"/>
      <c r="XAO2" s="539"/>
      <c r="XAP2" s="545"/>
      <c r="XAQ2" s="545"/>
      <c r="XAR2" s="546"/>
      <c r="XAS2" s="539"/>
      <c r="XAT2" s="545"/>
      <c r="XAU2" s="545"/>
      <c r="XAV2" s="546"/>
      <c r="XAW2" s="539"/>
      <c r="XAX2" s="545"/>
      <c r="XAY2" s="545"/>
      <c r="XAZ2" s="546"/>
      <c r="XBA2" s="539"/>
      <c r="XBB2" s="545"/>
      <c r="XBC2" s="545"/>
      <c r="XBD2" s="546"/>
      <c r="XBE2" s="539"/>
      <c r="XBF2" s="545"/>
      <c r="XBG2" s="545"/>
      <c r="XBH2" s="546"/>
      <c r="XBI2" s="539"/>
      <c r="XBJ2" s="545"/>
      <c r="XBK2" s="545"/>
      <c r="XBL2" s="546"/>
      <c r="XBM2" s="539"/>
      <c r="XBN2" s="545"/>
      <c r="XBO2" s="545"/>
      <c r="XBP2" s="546"/>
      <c r="XBQ2" s="539"/>
      <c r="XBR2" s="545"/>
      <c r="XBS2" s="545"/>
      <c r="XBT2" s="546"/>
      <c r="XBU2" s="539"/>
      <c r="XBV2" s="545"/>
      <c r="XBW2" s="545"/>
      <c r="XBX2" s="546"/>
      <c r="XBY2" s="539"/>
      <c r="XBZ2" s="545"/>
      <c r="XCA2" s="545"/>
      <c r="XCB2" s="546"/>
      <c r="XCC2" s="539"/>
      <c r="XCD2" s="545"/>
      <c r="XCE2" s="545"/>
      <c r="XCF2" s="546"/>
      <c r="XCG2" s="539"/>
      <c r="XCH2" s="545"/>
      <c r="XCI2" s="545"/>
      <c r="XCJ2" s="546"/>
      <c r="XCK2" s="539"/>
      <c r="XCL2" s="545"/>
      <c r="XCM2" s="545"/>
      <c r="XCN2" s="546"/>
      <c r="XCO2" s="539"/>
      <c r="XCP2" s="545"/>
      <c r="XCQ2" s="545"/>
      <c r="XCR2" s="546"/>
      <c r="XCS2" s="539"/>
      <c r="XCT2" s="545"/>
      <c r="XCU2" s="545"/>
      <c r="XCV2" s="546"/>
      <c r="XCW2" s="539"/>
      <c r="XCX2" s="545"/>
      <c r="XCY2" s="545"/>
      <c r="XCZ2" s="546"/>
      <c r="XDA2" s="539"/>
      <c r="XDB2" s="545"/>
      <c r="XDC2" s="545"/>
      <c r="XDD2" s="546"/>
      <c r="XDE2" s="539"/>
      <c r="XDF2" s="545"/>
      <c r="XDG2" s="545"/>
      <c r="XDH2" s="546"/>
      <c r="XDI2" s="539"/>
      <c r="XDJ2" s="545"/>
      <c r="XDK2" s="545"/>
      <c r="XDL2" s="546"/>
      <c r="XDM2" s="539"/>
      <c r="XDN2" s="545"/>
      <c r="XDO2" s="545"/>
      <c r="XDP2" s="546"/>
      <c r="XDQ2" s="539"/>
      <c r="XDR2" s="545"/>
      <c r="XDS2" s="545"/>
      <c r="XDT2" s="546"/>
      <c r="XDU2" s="539"/>
      <c r="XDV2" s="545"/>
      <c r="XDW2" s="545"/>
      <c r="XDX2" s="546"/>
      <c r="XDY2" s="539"/>
      <c r="XDZ2" s="545"/>
      <c r="XEA2" s="545"/>
      <c r="XEB2" s="546"/>
      <c r="XEC2" s="539"/>
      <c r="XED2" s="545"/>
      <c r="XEE2" s="545"/>
      <c r="XEF2" s="546"/>
      <c r="XEG2" s="539"/>
      <c r="XEH2" s="545"/>
      <c r="XEI2" s="545"/>
      <c r="XEJ2" s="546"/>
      <c r="XEK2" s="539"/>
      <c r="XEL2" s="545"/>
      <c r="XEM2" s="545"/>
      <c r="XEN2" s="546"/>
      <c r="XEO2" s="539"/>
      <c r="XEP2" s="545"/>
      <c r="XEQ2" s="545"/>
      <c r="XER2" s="546"/>
      <c r="XES2" s="539"/>
      <c r="XET2" s="545"/>
      <c r="XEU2" s="545"/>
      <c r="XEV2" s="546"/>
      <c r="XEW2" s="539"/>
      <c r="XEX2" s="545"/>
      <c r="XEY2" s="545"/>
      <c r="XEZ2" s="546"/>
      <c r="XFA2" s="539"/>
      <c r="XFB2" s="545"/>
      <c r="XFC2" s="545"/>
      <c r="XFD2" s="546"/>
    </row>
    <row r="4" spans="1:16384" ht="18.75" x14ac:dyDescent="0.3">
      <c r="A4" s="261"/>
      <c r="B4" s="262"/>
      <c r="C4" s="264" t="s">
        <v>8</v>
      </c>
      <c r="D4" s="264" t="s">
        <v>8</v>
      </c>
      <c r="E4" s="264" t="s">
        <v>8</v>
      </c>
      <c r="F4" s="264" t="s">
        <v>8</v>
      </c>
      <c r="G4" s="264" t="s">
        <v>8</v>
      </c>
      <c r="H4" s="264" t="s">
        <v>8</v>
      </c>
      <c r="I4" s="264" t="s">
        <v>8</v>
      </c>
      <c r="J4" s="264" t="s">
        <v>8</v>
      </c>
      <c r="K4" s="264" t="s">
        <v>8</v>
      </c>
      <c r="L4" s="264" t="s">
        <v>8</v>
      </c>
      <c r="M4" s="264" t="s">
        <v>8</v>
      </c>
      <c r="N4" s="264" t="s">
        <v>8</v>
      </c>
      <c r="O4" s="264" t="s">
        <v>8</v>
      </c>
      <c r="P4" s="264" t="s">
        <v>8</v>
      </c>
      <c r="Q4" s="264" t="s">
        <v>8</v>
      </c>
    </row>
    <row r="5" spans="1:16384" ht="15.75" x14ac:dyDescent="0.25">
      <c r="A5" s="137" t="s">
        <v>156</v>
      </c>
      <c r="B5" s="137" t="s">
        <v>130</v>
      </c>
      <c r="C5" s="264">
        <v>2021</v>
      </c>
      <c r="D5" s="264">
        <v>2022</v>
      </c>
      <c r="E5" s="264">
        <v>2023</v>
      </c>
      <c r="F5" s="264">
        <v>2024</v>
      </c>
      <c r="G5" s="264">
        <v>2025</v>
      </c>
      <c r="H5" s="264">
        <v>2026</v>
      </c>
      <c r="I5" s="264">
        <v>2027</v>
      </c>
      <c r="J5" s="264">
        <v>2028</v>
      </c>
      <c r="K5" s="264">
        <v>2029</v>
      </c>
      <c r="L5" s="264">
        <v>2030</v>
      </c>
      <c r="M5" s="264">
        <v>2031</v>
      </c>
      <c r="N5" s="264">
        <v>2032</v>
      </c>
      <c r="O5" s="264">
        <v>2033</v>
      </c>
      <c r="P5" s="264">
        <v>2034</v>
      </c>
      <c r="Q5" s="264">
        <v>2035</v>
      </c>
    </row>
    <row r="6" spans="1:16384" x14ac:dyDescent="0.25">
      <c r="A6" s="80" t="s">
        <v>28</v>
      </c>
      <c r="B6" s="4" t="s">
        <v>115</v>
      </c>
      <c r="C6" s="187">
        <f>'TNC VMT Growth'!E118*(100%-IF(C$5&lt;2026,'TNC Home Charging'!$J10,IF(C$5&lt;2031,'TNC Home Charging'!$K10,'TNC Home Charging'!$L10) ))* (1/'TNC Charger Ratios'!$B$7)</f>
        <v>6.9427208490970547E-4</v>
      </c>
      <c r="D6" s="187">
        <f>'TNC VMT Growth'!F118*(100%-IF(D$5&lt;2026,'TNC Home Charging'!$J10,IF(D$5&lt;2031,'TNC Home Charging'!$K10,'TNC Home Charging'!$L10) ))* (1/'TNC Charger Ratios'!$B$7)</f>
        <v>1.1533986812694056E-3</v>
      </c>
      <c r="E6" s="187">
        <f>'TNC VMT Growth'!G118*(100%-IF(E$5&lt;2026,'TNC Home Charging'!$J10,IF(E$5&lt;2031,'TNC Home Charging'!$K10,'TNC Home Charging'!$L10) ))* (1/'TNC Charger Ratios'!$B$7)</f>
        <v>1.6871038374790212E-3</v>
      </c>
      <c r="F6" s="187">
        <f>'TNC VMT Growth'!H118*(100%-IF(F$5&lt;2026,'TNC Home Charging'!$J10,IF(F$5&lt;2031,'TNC Home Charging'!$K10,'TNC Home Charging'!$L10) ))* (1/'TNC Charger Ratios'!$B$7)</f>
        <v>3.6727946124242824E-3</v>
      </c>
      <c r="G6" s="187">
        <f>'TNC VMT Growth'!I118*(100%-IF(G$5&lt;2026,'TNC Home Charging'!$J10,IF(G$5&lt;2031,'TNC Home Charging'!$K10,'TNC Home Charging'!$L10) ))* (1/'TNC Charger Ratios'!$B$7)</f>
        <v>1.2906753698820231E-2</v>
      </c>
      <c r="H6" s="187">
        <f>'TNC VMT Growth'!J118*(100%-IF(H$5&lt;2026,'TNC Home Charging'!$J10,IF(H$5&lt;2031,'TNC Home Charging'!$K10,'TNC Home Charging'!$L10) ))* (1/'TNC Charger Ratios'!$B$7)</f>
        <v>2.7396611343636211E-2</v>
      </c>
      <c r="I6" s="187">
        <f>'TNC VMT Growth'!K118*(100%-IF(I$5&lt;2026,'TNC Home Charging'!$J10,IF(I$5&lt;2031,'TNC Home Charging'!$K10,'TNC Home Charging'!$L10) ))* (1/'TNC Charger Ratios'!$B$7)</f>
        <v>4.8853433745312265E-2</v>
      </c>
      <c r="J6" s="187">
        <f>'TNC VMT Growth'!L118*(100%-IF(J$5&lt;2026,'TNC Home Charging'!$J10,IF(J$5&lt;2031,'TNC Home Charging'!$K10,'TNC Home Charging'!$L10) ))* (1/'TNC Charger Ratios'!$B$7)</f>
        <v>6.7659902697403365E-2</v>
      </c>
      <c r="K6" s="187">
        <f>'TNC VMT Growth'!M118*(100%-IF(K$5&lt;2026,'TNC Home Charging'!$J10,IF(K$5&lt;2031,'TNC Home Charging'!$K10,'TNC Home Charging'!$L10) ))* (1/'TNC Charger Ratios'!$B$7)</f>
        <v>8.8381713026772529E-2</v>
      </c>
      <c r="L6" s="187">
        <f>'TNC VMT Growth'!N118*(100%-IF(L$5&lt;2026,'TNC Home Charging'!$J10,IF(L$5&lt;2031,'TNC Home Charging'!$K10,'TNC Home Charging'!$L10) ))* (1/'TNC Charger Ratios'!$B$7)</f>
        <v>0.10517609644458562</v>
      </c>
      <c r="M6" s="187">
        <f>'TNC VMT Growth'!O118*(100%-IF(M$5&lt;2026,'TNC Home Charging'!$J10,IF(M$5&lt;2031,'TNC Home Charging'!$K10,'TNC Home Charging'!$L10) ))* (1/'TNC Charger Ratios'!$B$7)</f>
        <v>0.10243027991414765</v>
      </c>
      <c r="N6" s="187">
        <f>'TNC VMT Growth'!P118*(100%-IF(N$5&lt;2026,'TNC Home Charging'!$J10,IF(N$5&lt;2031,'TNC Home Charging'!$K10,'TNC Home Charging'!$L10) ))* (1/'TNC Charger Ratios'!$B$7)</f>
        <v>0.10773693988002631</v>
      </c>
      <c r="O6" s="187">
        <f>'TNC VMT Growth'!Q118*(100%-IF(O$5&lt;2026,'TNC Home Charging'!$J10,IF(O$5&lt;2031,'TNC Home Charging'!$K10,'TNC Home Charging'!$L10) ))* (1/'TNC Charger Ratios'!$B$7)</f>
        <v>0.11304354941088741</v>
      </c>
      <c r="P6" s="187">
        <f>'TNC VMT Growth'!R118*(100%-IF(P$5&lt;2026,'TNC Home Charging'!$J10,IF(P$5&lt;2031,'TNC Home Charging'!$K10,'TNC Home Charging'!$L10) ))* (1/'TNC Charger Ratios'!$B$7)</f>
        <v>0.11835019256509294</v>
      </c>
      <c r="Q6" s="371">
        <f>'TNC VMT Growth'!S118*(100%-IF(Q$5&lt;2026,'TNC Home Charging'!$J10,IF(Q$5&lt;2031,'TNC Home Charging'!$K10,'TNC Home Charging'!$L10) ))* (1/'TNC Charger Ratios'!$B$7)</f>
        <v>0.12365681330373299</v>
      </c>
    </row>
    <row r="7" spans="1:16384" x14ac:dyDescent="0.25">
      <c r="A7" s="80" t="s">
        <v>29</v>
      </c>
      <c r="B7" s="4" t="s">
        <v>116</v>
      </c>
      <c r="C7" s="187">
        <f>'TNC VMT Growth'!E119*(100%-IF(C$5&lt;2026,'TNC Home Charging'!$J11,IF(C$5&lt;2031,'TNC Home Charging'!$K11,'TNC Home Charging'!$L11) ))* (1/'TNC Charger Ratios'!$B$7)</f>
        <v>1.0233114058658774E-2</v>
      </c>
      <c r="D7" s="187">
        <f>'TNC VMT Growth'!F119*(100%-IF(D$5&lt;2026,'TNC Home Charging'!$J11,IF(D$5&lt;2031,'TNC Home Charging'!$K11,'TNC Home Charging'!$L11) ))* (1/'TNC Charger Ratios'!$B$7)</f>
        <v>1.7000338220528464E-2</v>
      </c>
      <c r="E7" s="187">
        <f>'TNC VMT Growth'!G119*(100%-IF(E$5&lt;2026,'TNC Home Charging'!$J11,IF(E$5&lt;2031,'TNC Home Charging'!$K11,'TNC Home Charging'!$L11) ))* (1/'TNC Charger Ratios'!$B$7)</f>
        <v>2.4866801320362866E-2</v>
      </c>
      <c r="F7" s="187">
        <f>'TNC VMT Growth'!H119*(100%-IF(F$5&lt;2026,'TNC Home Charging'!$J11,IF(F$5&lt;2031,'TNC Home Charging'!$K11,'TNC Home Charging'!$L11) ))* (1/'TNC Charger Ratios'!$B$7)</f>
        <v>5.41345777827913E-2</v>
      </c>
      <c r="G7" s="187">
        <f>'TNC VMT Growth'!I119*(100%-IF(G$5&lt;2026,'TNC Home Charging'!$J11,IF(G$5&lt;2031,'TNC Home Charging'!$K11,'TNC Home Charging'!$L11) ))* (1/'TNC Charger Ratios'!$B$7)</f>
        <v>0.19023706353427827</v>
      </c>
      <c r="H7" s="187">
        <f>'TNC VMT Growth'!J119*(100%-IF(H$5&lt;2026,'TNC Home Charging'!$J11,IF(H$5&lt;2031,'TNC Home Charging'!$K11,'TNC Home Charging'!$L11) ))* (1/'TNC Charger Ratios'!$B$7)</f>
        <v>0.40707392347135896</v>
      </c>
      <c r="I7" s="187">
        <f>'TNC VMT Growth'!K119*(100%-IF(I$5&lt;2026,'TNC Home Charging'!$J11,IF(I$5&lt;2031,'TNC Home Charging'!$K11,'TNC Home Charging'!$L11) ))* (1/'TNC Charger Ratios'!$B$7)</f>
        <v>0.72589119509379618</v>
      </c>
      <c r="J7" s="187">
        <f>'TNC VMT Growth'!L119*(100%-IF(J$5&lt;2026,'TNC Home Charging'!$J11,IF(J$5&lt;2031,'TNC Home Charging'!$K11,'TNC Home Charging'!$L11) ))* (1/'TNC Charger Ratios'!$B$7)</f>
        <v>1.0053280570817771</v>
      </c>
      <c r="K7" s="187">
        <f>'TNC VMT Growth'!M119*(100%-IF(K$5&lt;2026,'TNC Home Charging'!$J11,IF(K$5&lt;2031,'TNC Home Charging'!$K11,'TNC Home Charging'!$L11) ))* (1/'TNC Charger Ratios'!$B$7)</f>
        <v>1.3132241149701558</v>
      </c>
      <c r="L7" s="187">
        <f>'TNC VMT Growth'!N119*(100%-IF(L$5&lt;2026,'TNC Home Charging'!$J11,IF(L$5&lt;2031,'TNC Home Charging'!$K11,'TNC Home Charging'!$L11) ))* (1/'TNC Charger Ratios'!$B$7)</f>
        <v>1.5627643031496521</v>
      </c>
      <c r="M7" s="187">
        <f>'TNC VMT Growth'!O119*(100%-IF(M$5&lt;2026,'TNC Home Charging'!$J11,IF(M$5&lt;2031,'TNC Home Charging'!$K11,'TNC Home Charging'!$L11) ))* (1/'TNC Charger Ratios'!$B$7)</f>
        <v>1.5391390359844572</v>
      </c>
      <c r="N7" s="187">
        <f>'TNC VMT Growth'!P119*(100%-IF(N$5&lt;2026,'TNC Home Charging'!$J11,IF(N$5&lt;2031,'TNC Home Charging'!$K11,'TNC Home Charging'!$L11) ))* (1/'TNC Charger Ratios'!$B$7)</f>
        <v>1.6188780302645229</v>
      </c>
      <c r="O7" s="187">
        <f>'TNC VMT Growth'!Q119*(100%-IF(O$5&lt;2026,'TNC Home Charging'!$J11,IF(O$5&lt;2031,'TNC Home Charging'!$K11,'TNC Home Charging'!$L11) ))* (1/'TNC Charger Ratios'!$B$7)</f>
        <v>1.6986162666973557</v>
      </c>
      <c r="P7" s="187">
        <f>'TNC VMT Growth'!R119*(100%-IF(P$5&lt;2026,'TNC Home Charging'!$J11,IF(P$5&lt;2031,'TNC Home Charging'!$K11,'TNC Home Charging'!$L11) ))* (1/'TNC Charger Ratios'!$B$7)</f>
        <v>1.7783550083616677</v>
      </c>
      <c r="Q7" s="371">
        <f>'TNC VMT Growth'!S119*(100%-IF(Q$5&lt;2026,'TNC Home Charging'!$J11,IF(Q$5&lt;2031,'TNC Home Charging'!$K11,'TNC Home Charging'!$L11) ))* (1/'TNC Charger Ratios'!$B$7)</f>
        <v>1.8580934132049556</v>
      </c>
    </row>
    <row r="8" spans="1:16384" x14ac:dyDescent="0.25">
      <c r="A8" s="80" t="s">
        <v>71</v>
      </c>
      <c r="B8" s="4" t="s">
        <v>117</v>
      </c>
      <c r="C8" s="187">
        <f>'TNC VMT Growth'!E120*(100%-IF(C$5&lt;2026,'TNC Home Charging'!$J12,IF(C$5&lt;2031,'TNC Home Charging'!$K12,'TNC Home Charging'!$L12) ))* (1/'TNC Charger Ratios'!$B$7)</f>
        <v>6.3494101940931594E-2</v>
      </c>
      <c r="D8" s="187">
        <f>'TNC VMT Growth'!F120*(100%-IF(D$5&lt;2026,'TNC Home Charging'!$J12,IF(D$5&lt;2031,'TNC Home Charging'!$K12,'TNC Home Charging'!$L12) ))* (1/'TNC Charger Ratios'!$B$7)</f>
        <v>0.10548316004463908</v>
      </c>
      <c r="E8" s="187">
        <f>'TNC VMT Growth'!G120*(100%-IF(E$5&lt;2026,'TNC Home Charging'!$J12,IF(E$5&lt;2031,'TNC Home Charging'!$K12,'TNC Home Charging'!$L12) ))* (1/'TNC Charger Ratios'!$B$7)</f>
        <v>0.1542927410883323</v>
      </c>
      <c r="F8" s="187">
        <f>'TNC VMT Growth'!H120*(100%-IF(F$5&lt;2026,'TNC Home Charging'!$J12,IF(F$5&lt;2031,'TNC Home Charging'!$K12,'TNC Home Charging'!$L12) ))* (1/'TNC Charger Ratios'!$B$7)</f>
        <v>0.33589251332163383</v>
      </c>
      <c r="G8" s="187">
        <f>'TNC VMT Growth'!I120*(100%-IF(G$5&lt;2026,'TNC Home Charging'!$J12,IF(G$5&lt;2031,'TNC Home Charging'!$K12,'TNC Home Charging'!$L12) ))* (1/'TNC Charger Ratios'!$B$7)</f>
        <v>1.180376905382807</v>
      </c>
      <c r="H8" s="187">
        <f>'TNC VMT Growth'!J120*(100%-IF(H$5&lt;2026,'TNC Home Charging'!$J12,IF(H$5&lt;2031,'TNC Home Charging'!$K12,'TNC Home Charging'!$L12) ))* (1/'TNC Charger Ratios'!$B$7)</f>
        <v>2.4949115000379116</v>
      </c>
      <c r="I8" s="187">
        <f>'TNC VMT Growth'!K120*(100%-IF(I$5&lt;2026,'TNC Home Charging'!$J12,IF(I$5&lt;2031,'TNC Home Charging'!$K12,'TNC Home Charging'!$L12) ))* (1/'TNC Charger Ratios'!$B$7)</f>
        <v>4.4489076455008973</v>
      </c>
      <c r="J8" s="187">
        <f>'TNC VMT Growth'!L120*(100%-IF(J$5&lt;2026,'TNC Home Charging'!$J12,IF(J$5&lt;2031,'TNC Home Charging'!$K12,'TNC Home Charging'!$L12) ))* (1/'TNC Charger Ratios'!$B$7)</f>
        <v>6.1615455726939201</v>
      </c>
      <c r="K8" s="187">
        <f>'TNC VMT Growth'!M120*(100%-IF(K$5&lt;2026,'TNC Home Charging'!$J12,IF(K$5&lt;2031,'TNC Home Charging'!$K12,'TNC Home Charging'!$L12) ))* (1/'TNC Charger Ratios'!$B$7)</f>
        <v>8.0486067951160987</v>
      </c>
      <c r="L8" s="187">
        <f>'TNC VMT Growth'!N120*(100%-IF(L$5&lt;2026,'TNC Home Charging'!$J12,IF(L$5&lt;2031,'TNC Home Charging'!$K12,'TNC Home Charging'!$L12) ))* (1/'TNC Charger Ratios'!$B$7)</f>
        <v>9.5780112823933443</v>
      </c>
      <c r="M8" s="187">
        <f>'TNC VMT Growth'!O120*(100%-IF(M$5&lt;2026,'TNC Home Charging'!$J12,IF(M$5&lt;2031,'TNC Home Charging'!$K12,'TNC Home Charging'!$L12) ))* (1/'TNC Charger Ratios'!$B$7)</f>
        <v>9.2720944342296896</v>
      </c>
      <c r="N8" s="187">
        <f>'TNC VMT Growth'!P120*(100%-IF(N$5&lt;2026,'TNC Home Charging'!$J12,IF(N$5&lt;2031,'TNC Home Charging'!$K12,'TNC Home Charging'!$L12) ))* (1/'TNC Charger Ratios'!$B$7)</f>
        <v>9.7524587598491568</v>
      </c>
      <c r="O8" s="187">
        <f>'TNC VMT Growth'!Q120*(100%-IF(O$5&lt;2026,'TNC Home Charging'!$J12,IF(O$5&lt;2031,'TNC Home Charging'!$K12,'TNC Home Charging'!$L12) ))* (1/'TNC Charger Ratios'!$B$7)</f>
        <v>10.232818520038894</v>
      </c>
      <c r="P8" s="187">
        <f>'TNC VMT Growth'!R120*(100%-IF(P$5&lt;2026,'TNC Home Charging'!$J12,IF(P$5&lt;2031,'TNC Home Charging'!$K12,'TNC Home Charging'!$L12) ))* (1/'TNC Charger Ratios'!$B$7)</f>
        <v>10.713181323848394</v>
      </c>
      <c r="Q8" s="371">
        <f>'TNC VMT Growth'!S120*(100%-IF(Q$5&lt;2026,'TNC Home Charging'!$J12,IF(Q$5&lt;2031,'TNC Home Charging'!$K12,'TNC Home Charging'!$L12) ))* (1/'TNC Charger Ratios'!$B$7)</f>
        <v>11.193542098577824</v>
      </c>
    </row>
    <row r="9" spans="1:16384" x14ac:dyDescent="0.25">
      <c r="A9" s="80" t="s">
        <v>118</v>
      </c>
      <c r="B9" s="4" t="s">
        <v>115</v>
      </c>
      <c r="C9" s="187">
        <f>'TNC VMT Growth'!E121*(100%-IF(C$5&lt;2026,'TNC Home Charging'!$J13,IF(C$5&lt;2031,'TNC Home Charging'!$K13,'TNC Home Charging'!$L13) ))* (1/'TNC Charger Ratios'!$B$7)</f>
        <v>2.5113827891492567E-3</v>
      </c>
      <c r="D9" s="187">
        <f>'TNC VMT Growth'!F121*(100%-IF(D$5&lt;2026,'TNC Home Charging'!$J13,IF(D$5&lt;2031,'TNC Home Charging'!$K13,'TNC Home Charging'!$L13) ))* (1/'TNC Charger Ratios'!$B$7)</f>
        <v>4.1721763846290314E-3</v>
      </c>
      <c r="E9" s="187">
        <f>'TNC VMT Growth'!G121*(100%-IF(E$5&lt;2026,'TNC Home Charging'!$J13,IF(E$5&lt;2031,'TNC Home Charging'!$K13,'TNC Home Charging'!$L13) ))* (1/'TNC Charger Ratios'!$B$7)</f>
        <v>6.1027421857289899E-3</v>
      </c>
      <c r="F9" s="187">
        <f>'TNC VMT Growth'!H121*(100%-IF(F$5&lt;2026,'TNC Home Charging'!$J13,IF(F$5&lt;2031,'TNC Home Charging'!$K13,'TNC Home Charging'!$L13) ))* (1/'TNC Charger Ratios'!$B$7)</f>
        <v>1.3285559621660534E-2</v>
      </c>
      <c r="G9" s="187">
        <f>'TNC VMT Growth'!I121*(100%-IF(G$5&lt;2026,'TNC Home Charging'!$J13,IF(G$5&lt;2031,'TNC Home Charging'!$K13,'TNC Home Charging'!$L13) ))* (1/'TNC Charger Ratios'!$B$7)</f>
        <v>4.6687458429530919E-2</v>
      </c>
      <c r="H9" s="187">
        <f>'TNC VMT Growth'!J121*(100%-IF(H$5&lt;2026,'TNC Home Charging'!$J13,IF(H$5&lt;2031,'TNC Home Charging'!$K13,'TNC Home Charging'!$L13) ))* (1/'TNC Charger Ratios'!$B$7)</f>
        <v>9.7802597382402268E-2</v>
      </c>
      <c r="I9" s="187">
        <f>'TNC VMT Growth'!K121*(100%-IF(I$5&lt;2026,'TNC Home Charging'!$J13,IF(I$5&lt;2031,'TNC Home Charging'!$K13,'TNC Home Charging'!$L13) ))* (1/'TNC Charger Ratios'!$B$7)</f>
        <v>0.17440086481536665</v>
      </c>
      <c r="J9" s="187">
        <f>'TNC VMT Growth'!L121*(100%-IF(J$5&lt;2026,'TNC Home Charging'!$J13,IF(J$5&lt;2031,'TNC Home Charging'!$K13,'TNC Home Charging'!$L13) ))* (1/'TNC Charger Ratios'!$B$7)</f>
        <v>0.24153769017071333</v>
      </c>
      <c r="K9" s="187">
        <f>'TNC VMT Growth'!M121*(100%-IF(K$5&lt;2026,'TNC Home Charging'!$J13,IF(K$5&lt;2031,'TNC Home Charging'!$K13,'TNC Home Charging'!$L13) ))* (1/'TNC Charger Ratios'!$B$7)</f>
        <v>0.31551205317705472</v>
      </c>
      <c r="L9" s="187">
        <f>'TNC VMT Growth'!N121*(100%-IF(L$5&lt;2026,'TNC Home Charging'!$J13,IF(L$5&lt;2031,'TNC Home Charging'!$K13,'TNC Home Charging'!$L13) ))* (1/'TNC Charger Ratios'!$B$7)</f>
        <v>0.3754659759120868</v>
      </c>
      <c r="M9" s="187">
        <f>'TNC VMT Growth'!O121*(100%-IF(M$5&lt;2026,'TNC Home Charging'!$J13,IF(M$5&lt;2031,'TNC Home Charging'!$K13,'TNC Home Charging'!$L13) ))* (1/'TNC Charger Ratios'!$B$7)</f>
        <v>0.35883369421273581</v>
      </c>
      <c r="N9" s="187">
        <f>'TNC VMT Growth'!P121*(100%-IF(N$5&lt;2026,'TNC Home Charging'!$J13,IF(N$5&lt;2031,'TNC Home Charging'!$K13,'TNC Home Charging'!$L13) ))* (1/'TNC Charger Ratios'!$B$7)</f>
        <v>0.37742398217331818</v>
      </c>
      <c r="O9" s="187">
        <f>'TNC VMT Growth'!Q121*(100%-IF(O$5&lt;2026,'TNC Home Charging'!$J13,IF(O$5&lt;2031,'TNC Home Charging'!$K13,'TNC Home Charging'!$L13) ))* (1/'TNC Charger Ratios'!$B$7)</f>
        <v>0.3960140934499779</v>
      </c>
      <c r="P9" s="187">
        <f>'TNC VMT Growth'!R121*(100%-IF(P$5&lt;2026,'TNC Home Charging'!$J13,IF(P$5&lt;2031,'TNC Home Charging'!$K13,'TNC Home Charging'!$L13) ))* (1/'TNC Charger Ratios'!$B$7)</f>
        <v>0.41460432251591722</v>
      </c>
      <c r="Q9" s="371">
        <f>'TNC VMT Growth'!S121*(100%-IF(Q$5&lt;2026,'TNC Home Charging'!$J13,IF(Q$5&lt;2031,'TNC Home Charging'!$K13,'TNC Home Charging'!$L13) ))* (1/'TNC Charger Ratios'!$B$7)</f>
        <v>0.43319447305566133</v>
      </c>
    </row>
    <row r="10" spans="1:16384" x14ac:dyDescent="0.25">
      <c r="A10" s="80" t="s">
        <v>31</v>
      </c>
      <c r="B10" s="4" t="s">
        <v>115</v>
      </c>
      <c r="C10" s="187">
        <f>'TNC VMT Growth'!E122*(100%-IF(C$5&lt;2026,'TNC Home Charging'!$J14,IF(C$5&lt;2031,'TNC Home Charging'!$K14,'TNC Home Charging'!$L14) ))* (1/'TNC Charger Ratios'!$B$7)</f>
        <v>4.1845468401945987E-3</v>
      </c>
      <c r="D10" s="187">
        <f>'TNC VMT Growth'!F122*(100%-IF(D$5&lt;2026,'TNC Home Charging'!$J14,IF(D$5&lt;2031,'TNC Home Charging'!$K14,'TNC Home Charging'!$L14) ))* (1/'TNC Charger Ratios'!$B$7)</f>
        <v>6.9518145869543642E-3</v>
      </c>
      <c r="E10" s="187">
        <f>'TNC VMT Growth'!G122*(100%-IF(E$5&lt;2026,'TNC Home Charging'!$J14,IF(E$5&lt;2031,'TNC Home Charging'!$K14,'TNC Home Charging'!$L14) ))* (1/'TNC Charger Ratios'!$B$7)</f>
        <v>1.0168585466202619E-2</v>
      </c>
      <c r="F10" s="187">
        <f>'TNC VMT Growth'!H122*(100%-IF(F$5&lt;2026,'TNC Home Charging'!$J14,IF(F$5&lt;2031,'TNC Home Charging'!$K14,'TNC Home Charging'!$L14) ))* (1/'TNC Charger Ratios'!$B$7)</f>
        <v>2.2136827079980631E-2</v>
      </c>
      <c r="G10" s="187">
        <f>'TNC VMT Growth'!I122*(100%-IF(G$5&lt;2026,'TNC Home Charging'!$J14,IF(G$5&lt;2031,'TNC Home Charging'!$K14,'TNC Home Charging'!$L14) ))* (1/'TNC Charger Ratios'!$B$7)</f>
        <v>7.7792146020954245E-2</v>
      </c>
      <c r="H10" s="187">
        <f>'TNC VMT Growth'!J122*(100%-IF(H$5&lt;2026,'TNC Home Charging'!$J14,IF(H$5&lt;2031,'TNC Home Charging'!$K14,'TNC Home Charging'!$L14) ))* (1/'TNC Charger Ratios'!$B$7)</f>
        <v>0.16502630750337813</v>
      </c>
      <c r="I10" s="187">
        <f>'TNC VMT Growth'!K122*(100%-IF(I$5&lt;2026,'TNC Home Charging'!$J14,IF(I$5&lt;2031,'TNC Home Charging'!$K14,'TNC Home Charging'!$L14) ))* (1/'TNC Charger Ratios'!$B$7)</f>
        <v>0.29427368511845187</v>
      </c>
      <c r="J10" s="187">
        <f>'TNC VMT Growth'!L122*(100%-IF(J$5&lt;2026,'TNC Home Charging'!$J14,IF(J$5&lt;2031,'TNC Home Charging'!$K14,'TNC Home Charging'!$L14) ))* (1/'TNC Charger Ratios'!$B$7)</f>
        <v>0.40755638601209448</v>
      </c>
      <c r="K10" s="187">
        <f>'TNC VMT Growth'!M122*(100%-IF(K$5&lt;2026,'TNC Home Charging'!$J14,IF(K$5&lt;2031,'TNC Home Charging'!$K14,'TNC Home Charging'!$L14) ))* (1/'TNC Charger Ratios'!$B$7)</f>
        <v>0.53237634277785983</v>
      </c>
      <c r="L10" s="187">
        <f>'TNC VMT Growth'!N122*(100%-IF(L$5&lt;2026,'TNC Home Charging'!$J14,IF(L$5&lt;2031,'TNC Home Charging'!$K14,'TNC Home Charging'!$L14) ))* (1/'TNC Charger Ratios'!$B$7)</f>
        <v>0.63353903941484502</v>
      </c>
      <c r="M10" s="187">
        <f>'TNC VMT Growth'!O122*(100%-IF(M$5&lt;2026,'TNC Home Charging'!$J14,IF(M$5&lt;2031,'TNC Home Charging'!$K14,'TNC Home Charging'!$L14) ))* (1/'TNC Charger Ratios'!$B$7)</f>
        <v>0.61647486435197063</v>
      </c>
      <c r="N10" s="187">
        <f>'TNC VMT Growth'!P122*(100%-IF(N$5&lt;2026,'TNC Home Charging'!$J14,IF(N$5&lt;2031,'TNC Home Charging'!$K14,'TNC Home Charging'!$L14) ))* (1/'TNC Charger Ratios'!$B$7)</f>
        <v>0.64841290538211371</v>
      </c>
      <c r="O10" s="187">
        <f>'TNC VMT Growth'!Q122*(100%-IF(O$5&lt;2026,'TNC Home Charging'!$J14,IF(O$5&lt;2031,'TNC Home Charging'!$K14,'TNC Home Charging'!$L14) ))* (1/'TNC Charger Ratios'!$B$7)</f>
        <v>0.68035064286997782</v>
      </c>
      <c r="P10" s="187">
        <f>'TNC VMT Growth'!R122*(100%-IF(P$5&lt;2026,'TNC Home Charging'!$J14,IF(P$5&lt;2031,'TNC Home Charging'!$K14,'TNC Home Charging'!$L14) ))* (1/'TNC Charger Ratios'!$B$7)</f>
        <v>0.71228858271935735</v>
      </c>
      <c r="Q10" s="371">
        <f>'TNC VMT Growth'!S122*(100%-IF(Q$5&lt;2026,'TNC Home Charging'!$J14,IF(Q$5&lt;2031,'TNC Home Charging'!$K14,'TNC Home Charging'!$L14) ))* (1/'TNC Charger Ratios'!$B$7)</f>
        <v>0.74422638766104465</v>
      </c>
    </row>
    <row r="11" spans="1:16384" x14ac:dyDescent="0.25">
      <c r="A11" s="80" t="s">
        <v>32</v>
      </c>
      <c r="B11" s="4" t="s">
        <v>115</v>
      </c>
      <c r="C11" s="187">
        <f>'TNC VMT Growth'!E123*(100%-IF(C$5&lt;2026,'TNC Home Charging'!$J15,IF(C$5&lt;2031,'TNC Home Charging'!$K15,'TNC Home Charging'!$L15) ))* (1/'TNC Charger Ratios'!$B$7)</f>
        <v>3.9532458099161855E-3</v>
      </c>
      <c r="D11" s="187">
        <f>'TNC VMT Growth'!F123*(100%-IF(D$5&lt;2026,'TNC Home Charging'!$J15,IF(D$5&lt;2031,'TNC Home Charging'!$K15,'TNC Home Charging'!$L15) ))* (1/'TNC Charger Ratios'!$B$7)</f>
        <v>6.5675526972745089E-3</v>
      </c>
      <c r="E11" s="187">
        <f>'TNC VMT Growth'!G123*(100%-IF(E$5&lt;2026,'TNC Home Charging'!$J15,IF(E$5&lt;2031,'TNC Home Charging'!$K15,'TNC Home Charging'!$L15) ))* (1/'TNC Charger Ratios'!$B$7)</f>
        <v>9.6065164095930407E-3</v>
      </c>
      <c r="F11" s="187">
        <f>'TNC VMT Growth'!H123*(100%-IF(F$5&lt;2026,'TNC Home Charging'!$J15,IF(F$5&lt;2031,'TNC Home Charging'!$K15,'TNC Home Charging'!$L15) ))* (1/'TNC Charger Ratios'!$B$7)</f>
        <v>2.0913212885604333E-2</v>
      </c>
      <c r="G11" s="187">
        <f>'TNC VMT Growth'!I123*(100%-IF(G$5&lt;2026,'TNC Home Charging'!$J15,IF(G$5&lt;2031,'TNC Home Charging'!$K15,'TNC Home Charging'!$L15) ))* (1/'TNC Charger Ratios'!$B$7)</f>
        <v>7.349218136304192E-2</v>
      </c>
      <c r="H11" s="187">
        <f>'TNC VMT Growth'!J123*(100%-IF(H$5&lt;2026,'TNC Home Charging'!$J15,IF(H$5&lt;2031,'TNC Home Charging'!$K15,'TNC Home Charging'!$L15) ))* (1/'TNC Charger Ratios'!$B$7)</f>
        <v>0.15721454022582934</v>
      </c>
      <c r="I11" s="187">
        <f>'TNC VMT Growth'!K123*(100%-IF(I$5&lt;2026,'TNC Home Charging'!$J15,IF(I$5&lt;2031,'TNC Home Charging'!$K15,'TNC Home Charging'!$L15) ))* (1/'TNC Charger Ratios'!$B$7)</f>
        <v>0.28034379976362767</v>
      </c>
      <c r="J11" s="187">
        <f>'TNC VMT Growth'!L123*(100%-IF(J$5&lt;2026,'TNC Home Charging'!$J15,IF(J$5&lt;2031,'TNC Home Charging'!$K15,'TNC Home Charging'!$L15) ))* (1/'TNC Charger Ratios'!$B$7)</f>
        <v>0.38826409444858034</v>
      </c>
      <c r="K11" s="187">
        <f>'TNC VMT Growth'!M123*(100%-IF(K$5&lt;2026,'TNC Home Charging'!$J15,IF(K$5&lt;2031,'TNC Home Charging'!$K15,'TNC Home Charging'!$L15) ))* (1/'TNC Charger Ratios'!$B$7)</f>
        <v>0.50717551172994935</v>
      </c>
      <c r="L11" s="187">
        <f>'TNC VMT Growth'!N123*(100%-IF(L$5&lt;2026,'TNC Home Charging'!$J15,IF(L$5&lt;2031,'TNC Home Charging'!$K15,'TNC Home Charging'!$L15) ))* (1/'TNC Charger Ratios'!$B$7)</f>
        <v>0.60354952070099233</v>
      </c>
      <c r="M11" s="187">
        <f>'TNC VMT Growth'!O123*(100%-IF(M$5&lt;2026,'TNC Home Charging'!$J15,IF(M$5&lt;2031,'TNC Home Charging'!$K15,'TNC Home Charging'!$L15) ))* (1/'TNC Charger Ratios'!$B$7)</f>
        <v>0.59418624136147635</v>
      </c>
      <c r="N11" s="187">
        <f>'TNC VMT Growth'!P123*(100%-IF(N$5&lt;2026,'TNC Home Charging'!$J15,IF(N$5&lt;2031,'TNC Home Charging'!$K15,'TNC Home Charging'!$L15) ))* (1/'TNC Charger Ratios'!$B$7)</f>
        <v>0.62496956385119007</v>
      </c>
      <c r="O11" s="187">
        <f>'TNC VMT Growth'!Q123*(100%-IF(O$5&lt;2026,'TNC Home Charging'!$J15,IF(O$5&lt;2031,'TNC Home Charging'!$K15,'TNC Home Charging'!$L15) ))* (1/'TNC Charger Ratios'!$B$7)</f>
        <v>0.6557525937731834</v>
      </c>
      <c r="P11" s="187">
        <f>'TNC VMT Growth'!R123*(100%-IF(P$5&lt;2026,'TNC Home Charging'!$J15,IF(P$5&lt;2031,'TNC Home Charging'!$K15,'TNC Home Charging'!$L15) ))* (1/'TNC Charger Ratios'!$B$7)</f>
        <v>0.68653581874031999</v>
      </c>
      <c r="Q11" s="371">
        <f>'TNC VMT Growth'!S123*(100%-IF(Q$5&lt;2026,'TNC Home Charging'!$J15,IF(Q$5&lt;2031,'TNC Home Charging'!$K15,'TNC Home Charging'!$L15) ))* (1/'TNC Charger Ratios'!$B$7)</f>
        <v>0.71731891367734646</v>
      </c>
    </row>
    <row r="12" spans="1:16384" x14ac:dyDescent="0.25">
      <c r="A12" s="80" t="s">
        <v>33</v>
      </c>
      <c r="B12" s="4" t="s">
        <v>115</v>
      </c>
      <c r="C12" s="187">
        <f>'TNC VMT Growth'!E124*(100%-IF(C$5&lt;2026,'TNC Home Charging'!$J16,IF(C$5&lt;2031,'TNC Home Charging'!$K16,'TNC Home Charging'!$L16) ))* (1/'TNC Charger Ratios'!$B$7)</f>
        <v>1.0244134527736008E-3</v>
      </c>
      <c r="D12" s="187">
        <f>'TNC VMT Growth'!F124*(100%-IF(D$5&lt;2026,'TNC Home Charging'!$J16,IF(D$5&lt;2031,'TNC Home Charging'!$K16,'TNC Home Charging'!$L16) ))* (1/'TNC Charger Ratios'!$B$7)</f>
        <v>1.7018646596706805E-3</v>
      </c>
      <c r="E12" s="187">
        <f>'TNC VMT Growth'!G124*(100%-IF(E$5&lt;2026,'TNC Home Charging'!$J16,IF(E$5&lt;2031,'TNC Home Charging'!$K16,'TNC Home Charging'!$L16) ))* (1/'TNC Charger Ratios'!$B$7)</f>
        <v>2.4893581420089091E-3</v>
      </c>
      <c r="F12" s="187">
        <f>'TNC VMT Growth'!H124*(100%-IF(F$5&lt;2026,'TNC Home Charging'!$J16,IF(F$5&lt;2031,'TNC Home Charging'!$K16,'TNC Home Charging'!$L16) ))* (1/'TNC Charger Ratios'!$B$7)</f>
        <v>5.4192877576680473E-3</v>
      </c>
      <c r="G12" s="187">
        <f>'TNC VMT Growth'!I124*(100%-IF(G$5&lt;2026,'TNC Home Charging'!$J16,IF(G$5&lt;2031,'TNC Home Charging'!$K16,'TNC Home Charging'!$L16) ))* (1/'TNC Charger Ratios'!$B$7)</f>
        <v>1.904419377948411E-2</v>
      </c>
      <c r="H12" s="187">
        <f>'TNC VMT Growth'!J124*(100%-IF(H$5&lt;2026,'TNC Home Charging'!$J16,IF(H$5&lt;2031,'TNC Home Charging'!$K16,'TNC Home Charging'!$L16) ))* (1/'TNC Charger Ratios'!$B$7)</f>
        <v>4.0335217309041528E-2</v>
      </c>
      <c r="I12" s="187">
        <f>'TNC VMT Growth'!K124*(100%-IF(I$5&lt;2026,'TNC Home Charging'!$J16,IF(I$5&lt;2031,'TNC Home Charging'!$K16,'TNC Home Charging'!$L16) ))* (1/'TNC Charger Ratios'!$B$7)</f>
        <v>7.1925459747332998E-2</v>
      </c>
      <c r="J12" s="187">
        <f>'TNC VMT Growth'!L124*(100%-IF(J$5&lt;2026,'TNC Home Charging'!$J16,IF(J$5&lt;2031,'TNC Home Charging'!$K16,'TNC Home Charging'!$L16) ))* (1/'TNC Charger Ratios'!$B$7)</f>
        <v>9.9613665506931029E-2</v>
      </c>
      <c r="K12" s="187">
        <f>'TNC VMT Growth'!M124*(100%-IF(K$5&lt;2026,'TNC Home Charging'!$J16,IF(K$5&lt;2031,'TNC Home Charging'!$K16,'TNC Home Charging'!$L16) ))* (1/'TNC Charger Ratios'!$B$7)</f>
        <v>0.13012177149814855</v>
      </c>
      <c r="L12" s="187">
        <f>'TNC VMT Growth'!N124*(100%-IF(L$5&lt;2026,'TNC Home Charging'!$J16,IF(L$5&lt;2031,'TNC Home Charging'!$K16,'TNC Home Charging'!$L16) ))* (1/'TNC Charger Ratios'!$B$7)</f>
        <v>0.1548476434766991</v>
      </c>
      <c r="M12" s="187">
        <f>'TNC VMT Growth'!O124*(100%-IF(M$5&lt;2026,'TNC Home Charging'!$J16,IF(M$5&lt;2031,'TNC Home Charging'!$K16,'TNC Home Charging'!$L16) ))* (1/'TNC Charger Ratios'!$B$7)</f>
        <v>0.15033666404570678</v>
      </c>
      <c r="N12" s="187">
        <f>'TNC VMT Growth'!P124*(100%-IF(N$5&lt;2026,'TNC Home Charging'!$J16,IF(N$5&lt;2031,'TNC Home Charging'!$K16,'TNC Home Charging'!$L16) ))* (1/'TNC Charger Ratios'!$B$7)</f>
        <v>0.15812523552245922</v>
      </c>
      <c r="O12" s="187">
        <f>'TNC VMT Growth'!Q124*(100%-IF(O$5&lt;2026,'TNC Home Charging'!$J16,IF(O$5&lt;2031,'TNC Home Charging'!$K16,'TNC Home Charging'!$L16) ))* (1/'TNC Charger Ratios'!$B$7)</f>
        <v>0.16591373297586337</v>
      </c>
      <c r="P12" s="187">
        <f>'TNC VMT Growth'!R124*(100%-IF(P$5&lt;2026,'TNC Home Charging'!$J16,IF(P$5&lt;2031,'TNC Home Charging'!$K16,'TNC Home Charging'!$L16) ))* (1/'TNC Charger Ratios'!$B$7)</f>
        <v>0.17370227977816544</v>
      </c>
      <c r="Q12" s="371">
        <f>'TNC VMT Growth'!S124*(100%-IF(Q$5&lt;2026,'TNC Home Charging'!$J16,IF(Q$5&lt;2031,'TNC Home Charging'!$K16,'TNC Home Charging'!$L16) ))* (1/'TNC Charger Ratios'!$B$7)</f>
        <v>0.18149079368119855</v>
      </c>
    </row>
    <row r="13" spans="1:16384" x14ac:dyDescent="0.25">
      <c r="A13" s="80" t="s">
        <v>34</v>
      </c>
      <c r="B13" s="4" t="s">
        <v>115</v>
      </c>
      <c r="C13" s="187">
        <f>'TNC VMT Growth'!E125*(100%-IF(C$5&lt;2026,'TNC Home Charging'!$J17,IF(C$5&lt;2031,'TNC Home Charging'!$K17,'TNC Home Charging'!$L17) ))* (1/'TNC Charger Ratios'!$B$7)</f>
        <v>1.1112847898120393E-3</v>
      </c>
      <c r="D13" s="187">
        <f>'TNC VMT Growth'!F125*(100%-IF(D$5&lt;2026,'TNC Home Charging'!$J17,IF(D$5&lt;2031,'TNC Home Charging'!$K17,'TNC Home Charging'!$L17) ))* (1/'TNC Charger Ratios'!$B$7)</f>
        <v>1.8461845707805683E-3</v>
      </c>
      <c r="E13" s="187">
        <f>'TNC VMT Growth'!G125*(100%-IF(E$5&lt;2026,'TNC Home Charging'!$J17,IF(E$5&lt;2031,'TNC Home Charging'!$K17,'TNC Home Charging'!$L17) ))* (1/'TNC Charger Ratios'!$B$7)</f>
        <v>2.700458327757475E-3</v>
      </c>
      <c r="F13" s="187">
        <f>'TNC VMT Growth'!H125*(100%-IF(F$5&lt;2026,'TNC Home Charging'!$J17,IF(F$5&lt;2031,'TNC Home Charging'!$K17,'TNC Home Charging'!$L17) ))* (1/'TNC Charger Ratios'!$B$7)</f>
        <v>5.8788490529927276E-3</v>
      </c>
      <c r="G13" s="187">
        <f>'TNC VMT Growth'!I125*(100%-IF(G$5&lt;2026,'TNC Home Charging'!$J17,IF(G$5&lt;2031,'TNC Home Charging'!$K17,'TNC Home Charging'!$L17) ))* (1/'TNC Charger Ratios'!$B$7)</f>
        <v>2.0659161419711424E-2</v>
      </c>
      <c r="H13" s="187">
        <f>'TNC VMT Growth'!J125*(100%-IF(H$5&lt;2026,'TNC Home Charging'!$J17,IF(H$5&lt;2031,'TNC Home Charging'!$K17,'TNC Home Charging'!$L17) ))* (1/'TNC Charger Ratios'!$B$7)</f>
        <v>4.4641153646617221E-2</v>
      </c>
      <c r="I13" s="187">
        <f>'TNC VMT Growth'!K125*(100%-IF(I$5&lt;2026,'TNC Home Charging'!$J17,IF(I$5&lt;2031,'TNC Home Charging'!$K17,'TNC Home Charging'!$L17) ))* (1/'TNC Charger Ratios'!$B$7)</f>
        <v>7.9603773424186675E-2</v>
      </c>
      <c r="J13" s="187">
        <f>'TNC VMT Growth'!L125*(100%-IF(J$5&lt;2026,'TNC Home Charging'!$J17,IF(J$5&lt;2031,'TNC Home Charging'!$K17,'TNC Home Charging'!$L17) ))* (1/'TNC Charger Ratios'!$B$7)</f>
        <v>0.11024779941376027</v>
      </c>
      <c r="K13" s="187">
        <f>'TNC VMT Growth'!M125*(100%-IF(K$5&lt;2026,'TNC Home Charging'!$J17,IF(K$5&lt;2031,'TNC Home Charging'!$K17,'TNC Home Charging'!$L17) ))* (1/'TNC Charger Ratios'!$B$7)</f>
        <v>0.14401276060354262</v>
      </c>
      <c r="L13" s="187">
        <f>'TNC VMT Growth'!N125*(100%-IF(L$5&lt;2026,'TNC Home Charging'!$J17,IF(L$5&lt;2031,'TNC Home Charging'!$K17,'TNC Home Charging'!$L17) ))* (1/'TNC Charger Ratios'!$B$7)</f>
        <v>0.17137821252571778</v>
      </c>
      <c r="M13" s="187">
        <f>'TNC VMT Growth'!O125*(100%-IF(M$5&lt;2026,'TNC Home Charging'!$J17,IF(M$5&lt;2031,'TNC Home Charging'!$K17,'TNC Home Charging'!$L17) ))* (1/'TNC Charger Ratios'!$B$7)</f>
        <v>0.17105216327562331</v>
      </c>
      <c r="N13" s="187">
        <f>'TNC VMT Growth'!P125*(100%-IF(N$5&lt;2026,'TNC Home Charging'!$J17,IF(N$5&lt;2031,'TNC Home Charging'!$K17,'TNC Home Charging'!$L17) ))* (1/'TNC Charger Ratios'!$B$7)</f>
        <v>0.17991395363383078</v>
      </c>
      <c r="O13" s="187">
        <f>'TNC VMT Growth'!Q125*(100%-IF(O$5&lt;2026,'TNC Home Charging'!$J17,IF(O$5&lt;2031,'TNC Home Charging'!$K17,'TNC Home Charging'!$L17) ))* (1/'TNC Charger Ratios'!$B$7)</f>
        <v>0.1887756597687123</v>
      </c>
      <c r="P13" s="187">
        <f>'TNC VMT Growth'!R125*(100%-IF(P$5&lt;2026,'TNC Home Charging'!$J17,IF(P$5&lt;2031,'TNC Home Charging'!$K17,'TNC Home Charging'!$L17) ))* (1/'TNC Charger Ratios'!$B$7)</f>
        <v>0.19763742205247672</v>
      </c>
      <c r="Q13" s="371">
        <f>'TNC VMT Growth'!S125*(100%-IF(Q$5&lt;2026,'TNC Home Charging'!$J17,IF(Q$5&lt;2031,'TNC Home Charging'!$K17,'TNC Home Charging'!$L17) ))* (1/'TNC Charger Ratios'!$B$7)</f>
        <v>0.20649914690364835</v>
      </c>
    </row>
    <row r="14" spans="1:16384" x14ac:dyDescent="0.25">
      <c r="A14" s="80" t="s">
        <v>35</v>
      </c>
      <c r="B14" s="4" t="s">
        <v>119</v>
      </c>
      <c r="C14" s="187">
        <f>'TNC VMT Growth'!E126*(100%-IF(C$5&lt;2026,'TNC Home Charging'!$J18,IF(C$5&lt;2031,'TNC Home Charging'!$K18,'TNC Home Charging'!$L18) ))* (1/'TNC Charger Ratios'!$B$7)</f>
        <v>1.3269925380727406E-2</v>
      </c>
      <c r="D14" s="187">
        <f>'TNC VMT Growth'!F126*(100%-IF(D$5&lt;2026,'TNC Home Charging'!$J18,IF(D$5&lt;2031,'TNC Home Charging'!$K18,'TNC Home Charging'!$L18) ))* (1/'TNC Charger Ratios'!$B$7)</f>
        <v>2.2045412407248069E-2</v>
      </c>
      <c r="E14" s="187">
        <f>'TNC VMT Growth'!G126*(100%-IF(E$5&lt;2026,'TNC Home Charging'!$J18,IF(E$5&lt;2031,'TNC Home Charging'!$K18,'TNC Home Charging'!$L18) ))* (1/'TNC Charger Ratios'!$B$7)</f>
        <v>3.2246351998722715E-2</v>
      </c>
      <c r="F14" s="187">
        <f>'TNC VMT Growth'!H126*(100%-IF(F$5&lt;2026,'TNC Home Charging'!$J18,IF(F$5&lt;2031,'TNC Home Charging'!$K18,'TNC Home Charging'!$L18) ))* (1/'TNC Charger Ratios'!$B$7)</f>
        <v>7.0199726454429623E-2</v>
      </c>
      <c r="G14" s="187">
        <f>'TNC VMT Growth'!I126*(100%-IF(G$5&lt;2026,'TNC Home Charging'!$J18,IF(G$5&lt;2031,'TNC Home Charging'!$K18,'TNC Home Charging'!$L18) ))* (1/'TNC Charger Ratios'!$B$7)</f>
        <v>0.24669241672455677</v>
      </c>
      <c r="H14" s="187">
        <f>'TNC VMT Growth'!J126*(100%-IF(H$5&lt;2026,'TNC Home Charging'!$J18,IF(H$5&lt;2031,'TNC Home Charging'!$K18,'TNC Home Charging'!$L18) ))* (1/'TNC Charger Ratios'!$B$7)</f>
        <v>0.51452974213319935</v>
      </c>
      <c r="I14" s="187">
        <f>'TNC VMT Growth'!K126*(100%-IF(I$5&lt;2026,'TNC Home Charging'!$J18,IF(I$5&lt;2031,'TNC Home Charging'!$K18,'TNC Home Charging'!$L18) ))* (1/'TNC Charger Ratios'!$B$7)</f>
        <v>0.91750561235507244</v>
      </c>
      <c r="J14" s="187">
        <f>'TNC VMT Growth'!L126*(100%-IF(J$5&lt;2026,'TNC Home Charging'!$J18,IF(J$5&lt;2031,'TNC Home Charging'!$K18,'TNC Home Charging'!$L18) ))* (1/'TNC Charger Ratios'!$B$7)</f>
        <v>1.2707057763820422</v>
      </c>
      <c r="K14" s="187">
        <f>'TNC VMT Growth'!M126*(100%-IF(K$5&lt;2026,'TNC Home Charging'!$J18,IF(K$5&lt;2031,'TNC Home Charging'!$K18,'TNC Home Charging'!$L18) ))* (1/'TNC Charger Ratios'!$B$7)</f>
        <v>1.6598775462615307</v>
      </c>
      <c r="L14" s="187">
        <f>'TNC VMT Growth'!N126*(100%-IF(L$5&lt;2026,'TNC Home Charging'!$J18,IF(L$5&lt;2031,'TNC Home Charging'!$K18,'TNC Home Charging'!$L18) ))* (1/'TNC Charger Ratios'!$B$7)</f>
        <v>1.9752891736656135</v>
      </c>
      <c r="M14" s="187">
        <f>'TNC VMT Growth'!O126*(100%-IF(M$5&lt;2026,'TNC Home Charging'!$J18,IF(M$5&lt;2031,'TNC Home Charging'!$K18,'TNC Home Charging'!$L18) ))* (1/'TNC Charger Ratios'!$B$7)</f>
        <v>1.8757966775069033</v>
      </c>
      <c r="N14" s="187">
        <f>'TNC VMT Growth'!P126*(100%-IF(N$5&lt;2026,'TNC Home Charging'!$J18,IF(N$5&lt;2031,'TNC Home Charging'!$K18,'TNC Home Charging'!$L18) ))* (1/'TNC Charger Ratios'!$B$7)</f>
        <v>1.9729770731965099</v>
      </c>
      <c r="O14" s="187">
        <f>'TNC VMT Growth'!Q126*(100%-IF(O$5&lt;2026,'TNC Home Charging'!$J18,IF(O$5&lt;2031,'TNC Home Charging'!$K18,'TNC Home Charging'!$L18) ))* (1/'TNC Charger Ratios'!$B$7)</f>
        <v>2.0701565452740907</v>
      </c>
      <c r="P14" s="187">
        <f>'TNC VMT Growth'!R126*(100%-IF(P$5&lt;2026,'TNC Home Charging'!$J18,IF(P$5&lt;2031,'TNC Home Charging'!$K18,'TNC Home Charging'!$L18) ))* (1/'TNC Charger Ratios'!$B$7)</f>
        <v>2.1673366330930111</v>
      </c>
      <c r="Q14" s="371">
        <f>'TNC VMT Growth'!S126*(100%-IF(Q$5&lt;2026,'TNC Home Charging'!$J18,IF(Q$5&lt;2031,'TNC Home Charging'!$K18,'TNC Home Charging'!$L18) ))* (1/'TNC Charger Ratios'!$B$7)</f>
        <v>2.2645163104176596</v>
      </c>
    </row>
    <row r="15" spans="1:16384" x14ac:dyDescent="0.25">
      <c r="A15" s="80" t="s">
        <v>36</v>
      </c>
      <c r="B15" s="4" t="s">
        <v>120</v>
      </c>
      <c r="C15" s="187">
        <f>'TNC VMT Growth'!E127*(100%-IF(C$5&lt;2026,'TNC Home Charging'!$J19,IF(C$5&lt;2031,'TNC Home Charging'!$K19,'TNC Home Charging'!$L19) ))* (1/'TNC Charger Ratios'!$B$7)</f>
        <v>5.7850307027061797E-3</v>
      </c>
      <c r="D15" s="187">
        <f>'TNC VMT Growth'!F127*(100%-IF(D$5&lt;2026,'TNC Home Charging'!$J19,IF(D$5&lt;2031,'TNC Home Charging'!$K19,'TNC Home Charging'!$L19) ))* (1/'TNC Charger Ratios'!$B$7)</f>
        <v>9.6107087244795761E-3</v>
      </c>
      <c r="E15" s="187">
        <f>'TNC VMT Growth'!G127*(100%-IF(E$5&lt;2026,'TNC Home Charging'!$J19,IF(E$5&lt;2031,'TNC Home Charging'!$K19,'TNC Home Charging'!$L19) ))* (1/'TNC Charger Ratios'!$B$7)</f>
        <v>1.4057813515199732E-2</v>
      </c>
      <c r="F15" s="187">
        <f>'TNC VMT Growth'!H127*(100%-IF(F$5&lt;2026,'TNC Home Charging'!$J19,IF(F$5&lt;2031,'TNC Home Charging'!$K19,'TNC Home Charging'!$L19) ))* (1/'TNC Charger Ratios'!$B$7)</f>
        <v>3.0603606366186614E-2</v>
      </c>
      <c r="G15" s="187">
        <f>'TNC VMT Growth'!I127*(100%-IF(G$5&lt;2026,'TNC Home Charging'!$J19,IF(G$5&lt;2031,'TNC Home Charging'!$K19,'TNC Home Charging'!$L19) ))* (1/'TNC Charger Ratios'!$B$7)</f>
        <v>0.10754568423941799</v>
      </c>
      <c r="H15" s="187">
        <f>'TNC VMT Growth'!J127*(100%-IF(H$5&lt;2026,'TNC Home Charging'!$J19,IF(H$5&lt;2031,'TNC Home Charging'!$K19,'TNC Home Charging'!$L19) ))* (1/'TNC Charger Ratios'!$B$7)</f>
        <v>0.23177525249696088</v>
      </c>
      <c r="I15" s="187">
        <f>'TNC VMT Growth'!K127*(100%-IF(I$5&lt;2026,'TNC Home Charging'!$J19,IF(I$5&lt;2031,'TNC Home Charging'!$K19,'TNC Home Charging'!$L19) ))* (1/'TNC Charger Ratios'!$B$7)</f>
        <v>0.41329990777466907</v>
      </c>
      <c r="J15" s="187">
        <f>'TNC VMT Growth'!L127*(100%-IF(J$5&lt;2026,'TNC Home Charging'!$J19,IF(J$5&lt;2031,'TNC Home Charging'!$K19,'TNC Home Charging'!$L19) ))* (1/'TNC Charger Ratios'!$B$7)</f>
        <v>0.57240258055685111</v>
      </c>
      <c r="K15" s="187">
        <f>'TNC VMT Growth'!M127*(100%-IF(K$5&lt;2026,'TNC Home Charging'!$J19,IF(K$5&lt;2031,'TNC Home Charging'!$K19,'TNC Home Charging'!$L19) ))* (1/'TNC Charger Ratios'!$B$7)</f>
        <v>0.74770903583491544</v>
      </c>
      <c r="L15" s="187">
        <f>'TNC VMT Growth'!N127*(100%-IF(L$5&lt;2026,'TNC Home Charging'!$J19,IF(L$5&lt;2031,'TNC Home Charging'!$K19,'TNC Home Charging'!$L19) ))* (1/'TNC Charger Ratios'!$B$7)</f>
        <v>0.88978947083362459</v>
      </c>
      <c r="M15" s="187">
        <f>'TNC VMT Growth'!O127*(100%-IF(M$5&lt;2026,'TNC Home Charging'!$J19,IF(M$5&lt;2031,'TNC Home Charging'!$K19,'TNC Home Charging'!$L19) ))* (1/'TNC Charger Ratios'!$B$7)</f>
        <v>0.88492589926912402</v>
      </c>
      <c r="N15" s="187">
        <f>'TNC VMT Growth'!P127*(100%-IF(N$5&lt;2026,'TNC Home Charging'!$J19,IF(N$5&lt;2031,'TNC Home Charging'!$K19,'TNC Home Charging'!$L19) ))* (1/'TNC Charger Ratios'!$B$7)</f>
        <v>0.93077172578015754</v>
      </c>
      <c r="O15" s="187">
        <f>'TNC VMT Growth'!Q127*(100%-IF(O$5&lt;2026,'TNC Home Charging'!$J19,IF(O$5&lt;2031,'TNC Home Charging'!$K19,'TNC Home Charging'!$L19) ))* (1/'TNC Charger Ratios'!$B$7)</f>
        <v>0.97661711656795303</v>
      </c>
      <c r="P15" s="187">
        <f>'TNC VMT Growth'!R127*(100%-IF(P$5&lt;2026,'TNC Home Charging'!$J19,IF(P$5&lt;2031,'TNC Home Charging'!$K19,'TNC Home Charging'!$L19) ))* (1/'TNC Charger Ratios'!$B$7)</f>
        <v>1.0224627978379017</v>
      </c>
      <c r="Q15" s="371">
        <f>'TNC VMT Growth'!S127*(100%-IF(Q$5&lt;2026,'TNC Home Charging'!$J19,IF(Q$5&lt;2031,'TNC Home Charging'!$K19,'TNC Home Charging'!$L19) ))* (1/'TNC Charger Ratios'!$B$7)</f>
        <v>1.0683082854530599</v>
      </c>
    </row>
    <row r="16" spans="1:16384" x14ac:dyDescent="0.25">
      <c r="A16" s="80" t="s">
        <v>37</v>
      </c>
      <c r="B16" s="4" t="s">
        <v>115</v>
      </c>
      <c r="C16" s="187">
        <f>'TNC VMT Growth'!E128*(100%-IF(C$5&lt;2026,'TNC Home Charging'!$J20,IF(C$5&lt;2031,'TNC Home Charging'!$K20,'TNC Home Charging'!$L20) ))* (1/'TNC Charger Ratios'!$B$7)</f>
        <v>7.7136295670053126E-5</v>
      </c>
      <c r="D16" s="187">
        <f>'TNC VMT Growth'!F128*(100%-IF(D$5&lt;2026,'TNC Home Charging'!$J20,IF(D$5&lt;2031,'TNC Home Charging'!$K20,'TNC Home Charging'!$L20) ))* (1/'TNC Charger Ratios'!$B$7)</f>
        <v>1.2814702425406781E-4</v>
      </c>
      <c r="E16" s="187">
        <f>'TNC VMT Growth'!G128*(100%-IF(E$5&lt;2026,'TNC Home Charging'!$J20,IF(E$5&lt;2031,'TNC Home Charging'!$K20,'TNC Home Charging'!$L20) ))* (1/'TNC Charger Ratios'!$B$7)</f>
        <v>1.8744371732991137E-4</v>
      </c>
      <c r="F16" s="187">
        <f>'TNC VMT Growth'!H128*(100%-IF(F$5&lt;2026,'TNC Home Charging'!$J20,IF(F$5&lt;2031,'TNC Home Charging'!$K20,'TNC Home Charging'!$L20) ))* (1/'TNC Charger Ratios'!$B$7)</f>
        <v>4.0806159042990092E-4</v>
      </c>
      <c r="G16" s="187">
        <f>'TNC VMT Growth'!I128*(100%-IF(G$5&lt;2026,'TNC Home Charging'!$J20,IF(G$5&lt;2031,'TNC Home Charging'!$K20,'TNC Home Charging'!$L20) ))* (1/'TNC Charger Ratios'!$B$7)</f>
        <v>1.4339899170542493E-3</v>
      </c>
      <c r="H16" s="187">
        <f>'TNC VMT Growth'!J128*(100%-IF(H$5&lt;2026,'TNC Home Charging'!$J20,IF(H$5&lt;2031,'TNC Home Charging'!$K20,'TNC Home Charging'!$L20) ))* (1/'TNC Charger Ratios'!$B$7)</f>
        <v>3.0242485421176349E-3</v>
      </c>
      <c r="I16" s="187">
        <f>'TNC VMT Growth'!K128*(100%-IF(I$5&lt;2026,'TNC Home Charging'!$J20,IF(I$5&lt;2031,'TNC Home Charging'!$K20,'TNC Home Charging'!$L20) ))* (1/'TNC Charger Ratios'!$B$7)</f>
        <v>5.3928175250775971E-3</v>
      </c>
      <c r="J16" s="187">
        <f>'TNC VMT Growth'!L128*(100%-IF(J$5&lt;2026,'TNC Home Charging'!$J20,IF(J$5&lt;2031,'TNC Home Charging'!$K20,'TNC Home Charging'!$L20) ))* (1/'TNC Charger Ratios'!$B$7)</f>
        <v>7.4688201225285135E-3</v>
      </c>
      <c r="K16" s="187">
        <f>'TNC VMT Growth'!M128*(100%-IF(K$5&lt;2026,'TNC Home Charging'!$J20,IF(K$5&lt;2031,'TNC Home Charging'!$K20,'TNC Home Charging'!$L20) ))* (1/'TNC Charger Ratios'!$B$7)</f>
        <v>9.7562528233318402E-3</v>
      </c>
      <c r="L16" s="187">
        <f>'TNC VMT Growth'!N128*(100%-IF(L$5&lt;2026,'TNC Home Charging'!$J20,IF(L$5&lt;2031,'TNC Home Charging'!$K20,'TNC Home Charging'!$L20) ))* (1/'TNC Charger Ratios'!$B$7)</f>
        <v>1.1610145953763957E-2</v>
      </c>
      <c r="M16" s="187">
        <f>'TNC VMT Growth'!O128*(100%-IF(M$5&lt;2026,'TNC Home Charging'!$J20,IF(M$5&lt;2031,'TNC Home Charging'!$K20,'TNC Home Charging'!$L20) ))* (1/'TNC Charger Ratios'!$B$7)</f>
        <v>1.1203869111776012E-2</v>
      </c>
      <c r="N16" s="187">
        <f>'TNC VMT Growth'!P128*(100%-IF(N$5&lt;2026,'TNC Home Charging'!$J20,IF(N$5&lt;2031,'TNC Home Charging'!$K20,'TNC Home Charging'!$L20) ))* (1/'TNC Charger Ratios'!$B$7)</f>
        <v>1.1784313915092361E-2</v>
      </c>
      <c r="O16" s="187">
        <f>'TNC VMT Growth'!Q128*(100%-IF(O$5&lt;2026,'TNC Home Charging'!$J20,IF(O$5&lt;2031,'TNC Home Charging'!$K20,'TNC Home Charging'!$L20) ))* (1/'TNC Charger Ratios'!$B$7)</f>
        <v>1.2364753201804289E-2</v>
      </c>
      <c r="P16" s="187">
        <f>'TNC VMT Growth'!R128*(100%-IF(P$5&lt;2026,'TNC Home Charging'!$J20,IF(P$5&lt;2031,'TNC Home Charging'!$K20,'TNC Home Charging'!$L20) ))* (1/'TNC Charger Ratios'!$B$7)</f>
        <v>1.2945196166252431E-2</v>
      </c>
      <c r="Q16" s="371">
        <f>'TNC VMT Growth'!S128*(100%-IF(Q$5&lt;2026,'TNC Home Charging'!$J20,IF(Q$5&lt;2031,'TNC Home Charging'!$K20,'TNC Home Charging'!$L20) ))* (1/'TNC Charger Ratios'!$B$7)</f>
        <v>1.3525636678876156E-2</v>
      </c>
    </row>
    <row r="17" spans="1:17" x14ac:dyDescent="0.25">
      <c r="A17" s="80" t="s">
        <v>38</v>
      </c>
      <c r="B17" s="4" t="s">
        <v>115</v>
      </c>
      <c r="C17" s="187">
        <f>'TNC VMT Growth'!E129*(100%-IF(C$5&lt;2026,'TNC Home Charging'!$J21,IF(C$5&lt;2031,'TNC Home Charging'!$K21,'TNC Home Charging'!$L21) ))* (1/'TNC Charger Ratios'!$B$7)</f>
        <v>3.030845206304235E-4</v>
      </c>
      <c r="D17" s="187">
        <f>'TNC VMT Growth'!F129*(100%-IF(D$5&lt;2026,'TNC Home Charging'!$J21,IF(D$5&lt;2031,'TNC Home Charging'!$K21,'TNC Home Charging'!$L21) ))* (1/'TNC Charger Ratios'!$B$7)</f>
        <v>5.035162640217131E-4</v>
      </c>
      <c r="E17" s="187">
        <f>'TNC VMT Growth'!G129*(100%-IF(E$5&lt;2026,'TNC Home Charging'!$J21,IF(E$5&lt;2031,'TNC Home Charging'!$K21,'TNC Home Charging'!$L21) ))* (1/'TNC Charger Ratios'!$B$7)</f>
        <v>7.3650528222314951E-4</v>
      </c>
      <c r="F17" s="187">
        <f>'TNC VMT Growth'!H129*(100%-IF(F$5&lt;2026,'TNC Home Charging'!$J21,IF(F$5&lt;2031,'TNC Home Charging'!$K21,'TNC Home Charging'!$L21) ))* (1/'TNC Charger Ratios'!$B$7)</f>
        <v>1.6033587100443339E-3</v>
      </c>
      <c r="G17" s="187">
        <f>'TNC VMT Growth'!I129*(100%-IF(G$5&lt;2026,'TNC Home Charging'!$J21,IF(G$5&lt;2031,'TNC Home Charging'!$K21,'TNC Home Charging'!$L21) ))* (1/'TNC Charger Ratios'!$B$7)</f>
        <v>5.6344441073280871E-3</v>
      </c>
      <c r="H17" s="187">
        <f>'TNC VMT Growth'!J129*(100%-IF(H$5&lt;2026,'TNC Home Charging'!$J21,IF(H$5&lt;2031,'TNC Home Charging'!$K21,'TNC Home Charging'!$L21) ))* (1/'TNC Charger Ratios'!$B$7)</f>
        <v>1.211387037711692E-2</v>
      </c>
      <c r="I17" s="187">
        <f>'TNC VMT Growth'!K129*(100%-IF(I$5&lt;2026,'TNC Home Charging'!$J21,IF(I$5&lt;2031,'TNC Home Charging'!$K21,'TNC Home Charging'!$L21) ))* (1/'TNC Charger Ratios'!$B$7)</f>
        <v>2.1601363630150149E-2</v>
      </c>
      <c r="J17" s="187">
        <f>'TNC VMT Growth'!L129*(100%-IF(J$5&lt;2026,'TNC Home Charging'!$J21,IF(J$5&lt;2031,'TNC Home Charging'!$K21,'TNC Home Charging'!$L21) ))* (1/'TNC Charger Ratios'!$B$7)</f>
        <v>2.9916958733477557E-2</v>
      </c>
      <c r="K17" s="187">
        <f>'TNC VMT Growth'!M129*(100%-IF(K$5&lt;2026,'TNC Home Charging'!$J21,IF(K$5&lt;2031,'TNC Home Charging'!$K21,'TNC Home Charging'!$L21) ))* (1/'TNC Charger Ratios'!$B$7)</f>
        <v>3.9079454093236286E-2</v>
      </c>
      <c r="L17" s="187">
        <f>'TNC VMT Growth'!N129*(100%-IF(L$5&lt;2026,'TNC Home Charging'!$J21,IF(L$5&lt;2031,'TNC Home Charging'!$K21,'TNC Home Charging'!$L21) ))* (1/'TNC Charger Ratios'!$B$7)</f>
        <v>4.6505371891433125E-2</v>
      </c>
      <c r="M17" s="187">
        <f>'TNC VMT Growth'!O129*(100%-IF(M$5&lt;2026,'TNC Home Charging'!$J21,IF(M$5&lt;2031,'TNC Home Charging'!$K21,'TNC Home Charging'!$L21) ))* (1/'TNC Charger Ratios'!$B$7)</f>
        <v>4.6100427447995682E-2</v>
      </c>
      <c r="N17" s="187">
        <f>'TNC VMT Growth'!P129*(100%-IF(N$5&lt;2026,'TNC Home Charging'!$J21,IF(N$5&lt;2031,'TNC Home Charging'!$K21,'TNC Home Charging'!$L21) ))* (1/'TNC Charger Ratios'!$B$7)</f>
        <v>4.8488776800874711E-2</v>
      </c>
      <c r="O17" s="187">
        <f>'TNC VMT Growth'!Q129*(100%-IF(O$5&lt;2026,'TNC Home Charging'!$J21,IF(O$5&lt;2031,'TNC Home Charging'!$K21,'TNC Home Charging'!$L21) ))* (1/'TNC Charger Ratios'!$B$7)</f>
        <v>5.0877103454646896E-2</v>
      </c>
      <c r="P17" s="187">
        <f>'TNC VMT Growth'!R129*(100%-IF(P$5&lt;2026,'TNC Home Charging'!$J21,IF(P$5&lt;2031,'TNC Home Charging'!$K21,'TNC Home Charging'!$L21) ))* (1/'TNC Charger Ratios'!$B$7)</f>
        <v>5.3265445241156693E-2</v>
      </c>
      <c r="Q17" s="371">
        <f>'TNC VMT Growth'!S129*(100%-IF(Q$5&lt;2026,'TNC Home Charging'!$J21,IF(Q$5&lt;2031,'TNC Home Charging'!$K21,'TNC Home Charging'!$L21) ))* (1/'TNC Charger Ratios'!$B$7)</f>
        <v>5.5653776939173623E-2</v>
      </c>
    </row>
    <row r="18" spans="1:17" x14ac:dyDescent="0.25">
      <c r="A18" s="80" t="s">
        <v>39</v>
      </c>
      <c r="B18" s="4" t="s">
        <v>115</v>
      </c>
      <c r="C18" s="187">
        <f>'TNC VMT Growth'!E130*(100%-IF(C$5&lt;2026,'TNC Home Charging'!$J22,IF(C$5&lt;2031,'TNC Home Charging'!$K22,'TNC Home Charging'!$L22) ))* (1/'TNC Charger Ratios'!$B$7)</f>
        <v>3.0536560908404214E-4</v>
      </c>
      <c r="D18" s="187">
        <f>'TNC VMT Growth'!F130*(100%-IF(D$5&lt;2026,'TNC Home Charging'!$J22,IF(D$5&lt;2031,'TNC Home Charging'!$K22,'TNC Home Charging'!$L22) ))* (1/'TNC Charger Ratios'!$B$7)</f>
        <v>5.073058509451235E-4</v>
      </c>
      <c r="E18" s="187">
        <f>'TNC VMT Growth'!G130*(100%-IF(E$5&lt;2026,'TNC Home Charging'!$J22,IF(E$5&lt;2031,'TNC Home Charging'!$K22,'TNC Home Charging'!$L22) ))* (1/'TNC Charger Ratios'!$B$7)</f>
        <v>7.4204840165337932E-4</v>
      </c>
      <c r="F18" s="187">
        <f>'TNC VMT Growth'!H130*(100%-IF(F$5&lt;2026,'TNC Home Charging'!$J22,IF(F$5&lt;2031,'TNC Home Charging'!$K22,'TNC Home Charging'!$L22) ))* (1/'TNC Charger Ratios'!$B$7)</f>
        <v>1.6154259810249949E-3</v>
      </c>
      <c r="G18" s="187">
        <f>'TNC VMT Growth'!I130*(100%-IF(G$5&lt;2026,'TNC Home Charging'!$J22,IF(G$5&lt;2031,'TNC Home Charging'!$K22,'TNC Home Charging'!$L22) ))* (1/'TNC Charger Ratios'!$B$7)</f>
        <v>5.676850315896746E-3</v>
      </c>
      <c r="H18" s="187">
        <f>'TNC VMT Growth'!J130*(100%-IF(H$5&lt;2026,'TNC Home Charging'!$J22,IF(H$5&lt;2031,'TNC Home Charging'!$K22,'TNC Home Charging'!$L22) ))* (1/'TNC Charger Ratios'!$B$7)</f>
        <v>1.2273964953086448E-2</v>
      </c>
      <c r="I18" s="187">
        <f>'TNC VMT Growth'!K130*(100%-IF(I$5&lt;2026,'TNC Home Charging'!$J22,IF(I$5&lt;2031,'TNC Home Charging'!$K22,'TNC Home Charging'!$L22) ))* (1/'TNC Charger Ratios'!$B$7)</f>
        <v>2.1886843088248457E-2</v>
      </c>
      <c r="J18" s="187">
        <f>'TNC VMT Growth'!L130*(100%-IF(J$5&lt;2026,'TNC Home Charging'!$J22,IF(J$5&lt;2031,'TNC Home Charging'!$K22,'TNC Home Charging'!$L22) ))* (1/'TNC Charger Ratios'!$B$7)</f>
        <v>3.0312335493640142E-2</v>
      </c>
      <c r="K18" s="187">
        <f>'TNC VMT Growth'!M130*(100%-IF(K$5&lt;2026,'TNC Home Charging'!$J22,IF(K$5&lt;2031,'TNC Home Charging'!$K22,'TNC Home Charging'!$L22) ))* (1/'TNC Charger Ratios'!$B$7)</f>
        <v>3.9595920626013109E-2</v>
      </c>
      <c r="L18" s="187">
        <f>'TNC VMT Growth'!N130*(100%-IF(L$5&lt;2026,'TNC Home Charging'!$J22,IF(L$5&lt;2031,'TNC Home Charging'!$K22,'TNC Home Charging'!$L22) ))* (1/'TNC Charger Ratios'!$B$7)</f>
        <v>4.7119977922493887E-2</v>
      </c>
      <c r="M18" s="187">
        <f>'TNC VMT Growth'!O130*(100%-IF(M$5&lt;2026,'TNC Home Charging'!$J22,IF(M$5&lt;2031,'TNC Home Charging'!$K22,'TNC Home Charging'!$L22) ))* (1/'TNC Charger Ratios'!$B$7)</f>
        <v>4.7067506089665576E-2</v>
      </c>
      <c r="N18" s="187">
        <f>'TNC VMT Growth'!P130*(100%-IF(N$5&lt;2026,'TNC Home Charging'!$J22,IF(N$5&lt;2031,'TNC Home Charging'!$K22,'TNC Home Charging'!$L22) ))* (1/'TNC Charger Ratios'!$B$7)</f>
        <v>4.9505957399855527E-2</v>
      </c>
      <c r="O18" s="187">
        <f>'TNC VMT Growth'!Q130*(100%-IF(O$5&lt;2026,'TNC Home Charging'!$J22,IF(O$5&lt;2031,'TNC Home Charging'!$K22,'TNC Home Charging'!$L22) ))* (1/'TNC Charger Ratios'!$B$7)</f>
        <v>5.1944385534764735E-2</v>
      </c>
      <c r="P18" s="187">
        <f>'TNC VMT Growth'!R130*(100%-IF(P$5&lt;2026,'TNC Home Charging'!$J22,IF(P$5&lt;2031,'TNC Home Charging'!$K22,'TNC Home Charging'!$L22) ))* (1/'TNC Charger Ratios'!$B$7)</f>
        <v>5.4382829119860816E-2</v>
      </c>
      <c r="Q18" s="371">
        <f>'TNC VMT Growth'!S130*(100%-IF(Q$5&lt;2026,'TNC Home Charging'!$J22,IF(Q$5&lt;2031,'TNC Home Charging'!$K22,'TNC Home Charging'!$L22) ))* (1/'TNC Charger Ratios'!$B$7)</f>
        <v>5.6821262404831166E-2</v>
      </c>
    </row>
    <row r="19" spans="1:17" x14ac:dyDescent="0.25">
      <c r="A19" s="80" t="s">
        <v>40</v>
      </c>
      <c r="B19" s="4" t="s">
        <v>40</v>
      </c>
      <c r="C19" s="187">
        <f>'TNC VMT Growth'!E131*(100%-IF(C$5&lt;2026,'TNC Home Charging'!$J23,IF(C$5&lt;2031,'TNC Home Charging'!$K23,'TNC Home Charging'!$L23) ))* (1/'TNC Charger Ratios'!$B$7)</f>
        <v>1.4744530915122877E-3</v>
      </c>
      <c r="D19" s="187">
        <f>'TNC VMT Growth'!F131*(100%-IF(D$5&lt;2026,'TNC Home Charging'!$J23,IF(D$5&lt;2031,'TNC Home Charging'!$K23,'TNC Home Charging'!$L23) ))* (1/'TNC Charger Ratios'!$B$7)</f>
        <v>2.4495184068434048E-3</v>
      </c>
      <c r="E19" s="187">
        <f>'TNC VMT Growth'!G131*(100%-IF(E$5&lt;2026,'TNC Home Charging'!$J23,IF(E$5&lt;2031,'TNC Home Charging'!$K23,'TNC Home Charging'!$L23) ))* (1/'TNC Charger Ratios'!$B$7)</f>
        <v>3.5829691599896453E-3</v>
      </c>
      <c r="F19" s="187">
        <f>'TNC VMT Growth'!H131*(100%-IF(F$5&lt;2026,'TNC Home Charging'!$J23,IF(F$5&lt;2031,'TNC Home Charging'!$K23,'TNC Home Charging'!$L23) ))* (1/'TNC Charger Ratios'!$B$7)</f>
        <v>7.8000592109114695E-3</v>
      </c>
      <c r="G19" s="187">
        <f>'TNC VMT Growth'!I131*(100%-IF(G$5&lt;2026,'TNC Home Charging'!$J23,IF(G$5&lt;2031,'TNC Home Charging'!$K23,'TNC Home Charging'!$L23) ))* (1/'TNC Charger Ratios'!$B$7)</f>
        <v>2.7410583409943914E-2</v>
      </c>
      <c r="H19" s="187">
        <f>'TNC VMT Growth'!J131*(100%-IF(H$5&lt;2026,'TNC Home Charging'!$J23,IF(H$5&lt;2031,'TNC Home Charging'!$K23,'TNC Home Charging'!$L23) ))* (1/'TNC Charger Ratios'!$B$7)</f>
        <v>5.7949243027574357E-2</v>
      </c>
      <c r="I19" s="187">
        <f>'TNC VMT Growth'!K131*(100%-IF(I$5&lt;2026,'TNC Home Charging'!$J23,IF(I$5&lt;2031,'TNC Home Charging'!$K23,'TNC Home Charging'!$L23) ))* (1/'TNC Charger Ratios'!$B$7)</f>
        <v>0.10333465950693943</v>
      </c>
      <c r="J19" s="187">
        <f>'TNC VMT Growth'!L131*(100%-IF(J$5&lt;2026,'TNC Home Charging'!$J23,IF(J$5&lt;2031,'TNC Home Charging'!$K23,'TNC Home Charging'!$L23) ))* (1/'TNC Charger Ratios'!$B$7)</f>
        <v>0.14311405507253031</v>
      </c>
      <c r="K19" s="187">
        <f>'TNC VMT Growth'!M131*(100%-IF(K$5&lt;2026,'TNC Home Charging'!$J23,IF(K$5&lt;2031,'TNC Home Charging'!$K23,'TNC Home Charging'!$L23) ))* (1/'TNC Charger Ratios'!$B$7)</f>
        <v>0.18694477587540956</v>
      </c>
      <c r="L19" s="187">
        <f>'TNC VMT Growth'!N131*(100%-IF(L$5&lt;2026,'TNC Home Charging'!$J23,IF(L$5&lt;2031,'TNC Home Charging'!$K23,'TNC Home Charging'!$L23) ))* (1/'TNC Charger Ratios'!$B$7)</f>
        <v>0.2224682132074933</v>
      </c>
      <c r="M19" s="187">
        <f>'TNC VMT Growth'!O131*(100%-IF(M$5&lt;2026,'TNC Home Charging'!$J23,IF(M$5&lt;2031,'TNC Home Charging'!$K23,'TNC Home Charging'!$L23) ))* (1/'TNC Charger Ratios'!$B$7)</f>
        <v>0.21542965752486185</v>
      </c>
      <c r="N19" s="187">
        <f>'TNC VMT Growth'!P131*(100%-IF(N$5&lt;2026,'TNC Home Charging'!$J23,IF(N$5&lt;2031,'TNC Home Charging'!$K23,'TNC Home Charging'!$L23) ))* (1/'TNC Charger Ratios'!$B$7)</f>
        <v>0.22659053631976819</v>
      </c>
      <c r="O19" s="187">
        <f>'TNC VMT Growth'!Q131*(100%-IF(O$5&lt;2026,'TNC Home Charging'!$J23,IF(O$5&lt;2031,'TNC Home Charging'!$K23,'TNC Home Charging'!$L23) ))* (1/'TNC Charger Ratios'!$B$7)</f>
        <v>0.23775130904058622</v>
      </c>
      <c r="P19" s="187">
        <f>'TNC VMT Growth'!R131*(100%-IF(P$5&lt;2026,'TNC Home Charging'!$J23,IF(P$5&lt;2031,'TNC Home Charging'!$K23,'TNC Home Charging'!$L23) ))* (1/'TNC Charger Ratios'!$B$7)</f>
        <v>0.24891215247746185</v>
      </c>
      <c r="Q19" s="371">
        <f>'TNC VMT Growth'!S131*(100%-IF(Q$5&lt;2026,'TNC Home Charging'!$J23,IF(Q$5&lt;2031,'TNC Home Charging'!$K23,'TNC Home Charging'!$L23) ))* (1/'TNC Charger Ratios'!$B$7)</f>
        <v>0.26007294877029374</v>
      </c>
    </row>
    <row r="20" spans="1:17" x14ac:dyDescent="0.25">
      <c r="A20" s="80" t="s">
        <v>41</v>
      </c>
      <c r="B20" s="4" t="s">
        <v>72</v>
      </c>
      <c r="C20" s="187">
        <f>'TNC VMT Growth'!E132*(100%-IF(C$5&lt;2026,'TNC Home Charging'!$J24,IF(C$5&lt;2031,'TNC Home Charging'!$K24,'TNC Home Charging'!$L24) ))* (1/'TNC Charger Ratios'!$B$7)</f>
        <v>1.7700221884348329E-2</v>
      </c>
      <c r="D20" s="187">
        <f>'TNC VMT Growth'!F132*(100%-IF(D$5&lt;2026,'TNC Home Charging'!$J24,IF(D$5&lt;2031,'TNC Home Charging'!$K24,'TNC Home Charging'!$L24) ))* (1/'TNC Charger Ratios'!$B$7)</f>
        <v>2.9405492491086392E-2</v>
      </c>
      <c r="E20" s="187">
        <f>'TNC VMT Growth'!G132*(100%-IF(E$5&lt;2026,'TNC Home Charging'!$J24,IF(E$5&lt;2031,'TNC Home Charging'!$K24,'TNC Home Charging'!$L24) ))* (1/'TNC Charger Ratios'!$B$7)</f>
        <v>4.3012117171898075E-2</v>
      </c>
      <c r="F20" s="187">
        <f>'TNC VMT Growth'!H132*(100%-IF(F$5&lt;2026,'TNC Home Charging'!$J24,IF(F$5&lt;2031,'TNC Home Charging'!$K24,'TNC Home Charging'!$L24) ))* (1/'TNC Charger Ratios'!$B$7)</f>
        <v>9.3636602981097536E-2</v>
      </c>
      <c r="G20" s="187">
        <f>'TNC VMT Growth'!I132*(100%-IF(G$5&lt;2026,'TNC Home Charging'!$J24,IF(G$5&lt;2031,'TNC Home Charging'!$K24,'TNC Home Charging'!$L24) ))* (1/'TNC Charger Ratios'!$B$7)</f>
        <v>0.32905313239760076</v>
      </c>
      <c r="H20" s="187">
        <f>'TNC VMT Growth'!J132*(100%-IF(H$5&lt;2026,'TNC Home Charging'!$J24,IF(H$5&lt;2031,'TNC Home Charging'!$K24,'TNC Home Charging'!$L24) ))* (1/'TNC Charger Ratios'!$B$7)</f>
        <v>0.70128622082543934</v>
      </c>
      <c r="I20" s="187">
        <f>'TNC VMT Growth'!K132*(100%-IF(I$5&lt;2026,'TNC Home Charging'!$J24,IF(I$5&lt;2031,'TNC Home Charging'!$K24,'TNC Home Charging'!$L24) ))* (1/'TNC Charger Ratios'!$B$7)</f>
        <v>1.2505283772459737</v>
      </c>
      <c r="J20" s="187">
        <f>'TNC VMT Growth'!L132*(100%-IF(J$5&lt;2026,'TNC Home Charging'!$J24,IF(J$5&lt;2031,'TNC Home Charging'!$K24,'TNC Home Charging'!$L24) ))* (1/'TNC Charger Ratios'!$B$7)</f>
        <v>1.7319279698107837</v>
      </c>
      <c r="K20" s="187">
        <f>'TNC VMT Growth'!M132*(100%-IF(K$5&lt;2026,'TNC Home Charging'!$J24,IF(K$5&lt;2031,'TNC Home Charging'!$K24,'TNC Home Charging'!$L24) ))* (1/'TNC Charger Ratios'!$B$7)</f>
        <v>2.2623556154882247</v>
      </c>
      <c r="L20" s="187">
        <f>'TNC VMT Growth'!N132*(100%-IF(L$5&lt;2026,'TNC Home Charging'!$J24,IF(L$5&lt;2031,'TNC Home Charging'!$K24,'TNC Home Charging'!$L24) ))* (1/'TNC Charger Ratios'!$B$7)</f>
        <v>2.6922507412190693</v>
      </c>
      <c r="M20" s="187">
        <f>'TNC VMT Growth'!O132*(100%-IF(M$5&lt;2026,'TNC Home Charging'!$J24,IF(M$5&lt;2031,'TNC Home Charging'!$K24,'TNC Home Charging'!$L24) ))* (1/'TNC Charger Ratios'!$B$7)</f>
        <v>2.6367896751811752</v>
      </c>
      <c r="N20" s="187">
        <f>'TNC VMT Growth'!P132*(100%-IF(N$5&lt;2026,'TNC Home Charging'!$J24,IF(N$5&lt;2031,'TNC Home Charging'!$K24,'TNC Home Charging'!$L24) ))* (1/'TNC Charger Ratios'!$B$7)</f>
        <v>2.7733952396632211</v>
      </c>
      <c r="O20" s="187">
        <f>'TNC VMT Growth'!Q132*(100%-IF(O$5&lt;2026,'TNC Home Charging'!$J24,IF(O$5&lt;2031,'TNC Home Charging'!$K24,'TNC Home Charging'!$L24) ))* (1/'TNC Charger Ratios'!$B$7)</f>
        <v>2.9099995058325647</v>
      </c>
      <c r="P20" s="187">
        <f>'TNC VMT Growth'!R132*(100%-IF(P$5&lt;2026,'TNC Home Charging'!$J24,IF(P$5&lt;2031,'TNC Home Charging'!$K24,'TNC Home Charging'!$L24) ))* (1/'TNC Charger Ratios'!$B$7)</f>
        <v>3.0466046375436941</v>
      </c>
      <c r="Q20" s="371">
        <f>'TNC VMT Growth'!S132*(100%-IF(Q$5&lt;2026,'TNC Home Charging'!$J24,IF(Q$5&lt;2031,'TNC Home Charging'!$K24,'TNC Home Charging'!$L24) ))* (1/'TNC Charger Ratios'!$B$7)</f>
        <v>3.1832091922269008</v>
      </c>
    </row>
    <row r="21" spans="1:17" x14ac:dyDescent="0.25">
      <c r="A21" s="80" t="s">
        <v>42</v>
      </c>
      <c r="B21" s="4" t="s">
        <v>115</v>
      </c>
      <c r="C21" s="187">
        <f>'TNC VMT Growth'!E133*(100%-IF(C$5&lt;2026,'TNC Home Charging'!$J25,IF(C$5&lt;2031,'TNC Home Charging'!$K25,'TNC Home Charging'!$L25) ))* (1/'TNC Charger Ratios'!$B$7)</f>
        <v>1.1390175505016926E-3</v>
      </c>
      <c r="D21" s="187">
        <f>'TNC VMT Growth'!F133*(100%-IF(D$5&lt;2026,'TNC Home Charging'!$J25,IF(D$5&lt;2031,'TNC Home Charging'!$K25,'TNC Home Charging'!$L25) ))* (1/'TNC Charger Ratios'!$B$7)</f>
        <v>1.8922571845333828E-3</v>
      </c>
      <c r="E21" s="187">
        <f>'TNC VMT Growth'!G133*(100%-IF(E$5&lt;2026,'TNC Home Charging'!$J25,IF(E$5&lt;2031,'TNC Home Charging'!$K25,'TNC Home Charging'!$L25) ))* (1/'TNC Charger Ratios'!$B$7)</f>
        <v>2.7678498418343901E-3</v>
      </c>
      <c r="F21" s="187">
        <f>'TNC VMT Growth'!H133*(100%-IF(F$5&lt;2026,'TNC Home Charging'!$J25,IF(F$5&lt;2031,'TNC Home Charging'!$K25,'TNC Home Charging'!$L25) ))* (1/'TNC Charger Ratios'!$B$7)</f>
        <v>6.0255591631390376E-3</v>
      </c>
      <c r="G21" s="187">
        <f>'TNC VMT Growth'!I133*(100%-IF(G$5&lt;2026,'TNC Home Charging'!$J25,IF(G$5&lt;2031,'TNC Home Charging'!$K25,'TNC Home Charging'!$L25) ))* (1/'TNC Charger Ratios'!$B$7)</f>
        <v>2.1174722853606946E-2</v>
      </c>
      <c r="H21" s="187">
        <f>'TNC VMT Growth'!J133*(100%-IF(H$5&lt;2026,'TNC Home Charging'!$J25,IF(H$5&lt;2031,'TNC Home Charging'!$K25,'TNC Home Charging'!$L25) ))* (1/'TNC Charger Ratios'!$B$7)</f>
        <v>4.5442104871945367E-2</v>
      </c>
      <c r="I21" s="187">
        <f>'TNC VMT Growth'!K133*(100%-IF(I$5&lt;2026,'TNC Home Charging'!$J25,IF(I$5&lt;2031,'TNC Home Charging'!$K25,'TNC Home Charging'!$L25) ))* (1/'TNC Charger Ratios'!$B$7)</f>
        <v>8.1032023696784125E-2</v>
      </c>
      <c r="J21" s="187">
        <f>'TNC VMT Growth'!L133*(100%-IF(J$5&lt;2026,'TNC Home Charging'!$J25,IF(J$5&lt;2031,'TNC Home Charging'!$K25,'TNC Home Charging'!$L25) ))* (1/'TNC Charger Ratios'!$B$7)</f>
        <v>0.11222586455807076</v>
      </c>
      <c r="K21" s="187">
        <f>'TNC VMT Growth'!M133*(100%-IF(K$5&lt;2026,'TNC Home Charging'!$J25,IF(K$5&lt;2031,'TNC Home Charging'!$K25,'TNC Home Charging'!$L25) ))* (1/'TNC Charger Ratios'!$B$7)</f>
        <v>0.14659663641422155</v>
      </c>
      <c r="L21" s="187">
        <f>'TNC VMT Growth'!N133*(100%-IF(L$5&lt;2026,'TNC Home Charging'!$J25,IF(L$5&lt;2031,'TNC Home Charging'!$K25,'TNC Home Charging'!$L25) ))* (1/'TNC Charger Ratios'!$B$7)</f>
        <v>0.17445307905814711</v>
      </c>
      <c r="M21" s="187">
        <f>'TNC VMT Growth'!O133*(100%-IF(M$5&lt;2026,'TNC Home Charging'!$J25,IF(M$5&lt;2031,'TNC Home Charging'!$K25,'TNC Home Charging'!$L25) ))* (1/'TNC Charger Ratios'!$B$7)</f>
        <v>0.17250387059171024</v>
      </c>
      <c r="N21" s="187">
        <f>'TNC VMT Growth'!P133*(100%-IF(N$5&lt;2026,'TNC Home Charging'!$J25,IF(N$5&lt;2031,'TNC Home Charging'!$K25,'TNC Home Charging'!$L25) ))* (1/'TNC Charger Ratios'!$B$7)</f>
        <v>0.18144087032260423</v>
      </c>
      <c r="O21" s="187">
        <f>'TNC VMT Growth'!Q133*(100%-IF(O$5&lt;2026,'TNC Home Charging'!$J25,IF(O$5&lt;2031,'TNC Home Charging'!$K25,'TNC Home Charging'!$L25) ))* (1/'TNC Charger Ratios'!$B$7)</f>
        <v>0.19037778511537506</v>
      </c>
      <c r="P21" s="187">
        <f>'TNC VMT Growth'!R133*(100%-IF(P$5&lt;2026,'TNC Home Charging'!$J25,IF(P$5&lt;2031,'TNC Home Charging'!$K25,'TNC Home Charging'!$L25) ))* (1/'TNC Charger Ratios'!$B$7)</f>
        <v>0.19931475653356032</v>
      </c>
      <c r="Q21" s="371">
        <f>'TNC VMT Growth'!S133*(100%-IF(Q$5&lt;2026,'TNC Home Charging'!$J25,IF(Q$5&lt;2031,'TNC Home Charging'!$K25,'TNC Home Charging'!$L25) ))* (1/'TNC Charger Ratios'!$B$7)</f>
        <v>0.20825169020146503</v>
      </c>
    </row>
    <row r="22" spans="1:17" x14ac:dyDescent="0.25">
      <c r="A22" s="80" t="s">
        <v>43</v>
      </c>
      <c r="B22" s="4" t="s">
        <v>121</v>
      </c>
      <c r="C22" s="187">
        <f>'TNC VMT Growth'!E134*(100%-IF(C$5&lt;2026,'TNC Home Charging'!$J26,IF(C$5&lt;2031,'TNC Home Charging'!$K26,'TNC Home Charging'!$L26) ))* (1/'TNC Charger Ratios'!$B$7)</f>
        <v>5.9060267512378835E-3</v>
      </c>
      <c r="D22" s="187">
        <f>'TNC VMT Growth'!F134*(100%-IF(D$5&lt;2026,'TNC Home Charging'!$J26,IF(D$5&lt;2031,'TNC Home Charging'!$K26,'TNC Home Charging'!$L26) ))* (1/'TNC Charger Ratios'!$B$7)</f>
        <v>9.8117202383350213E-3</v>
      </c>
      <c r="E22" s="187">
        <f>'TNC VMT Growth'!G134*(100%-IF(E$5&lt;2026,'TNC Home Charging'!$J26,IF(E$5&lt;2031,'TNC Home Charging'!$K26,'TNC Home Charging'!$L26) ))* (1/'TNC Charger Ratios'!$B$7)</f>
        <v>1.4351837864204324E-2</v>
      </c>
      <c r="F22" s="187">
        <f>'TNC VMT Growth'!H134*(100%-IF(F$5&lt;2026,'TNC Home Charging'!$J26,IF(F$5&lt;2031,'TNC Home Charging'!$K26,'TNC Home Charging'!$L26) ))* (1/'TNC Charger Ratios'!$B$7)</f>
        <v>3.1243692068652483E-2</v>
      </c>
      <c r="G22" s="187">
        <f>'TNC VMT Growth'!I134*(100%-IF(G$5&lt;2026,'TNC Home Charging'!$J26,IF(G$5&lt;2031,'TNC Home Charging'!$K26,'TNC Home Charging'!$L26) ))* (1/'TNC Charger Ratios'!$B$7)</f>
        <v>0.10979504184844864</v>
      </c>
      <c r="H22" s="187">
        <f>'TNC VMT Growth'!J134*(100%-IF(H$5&lt;2026,'TNC Home Charging'!$J26,IF(H$5&lt;2031,'TNC Home Charging'!$K26,'TNC Home Charging'!$L26) ))* (1/'TNC Charger Ratios'!$B$7)</f>
        <v>0.23396242932185385</v>
      </c>
      <c r="I22" s="187">
        <f>'TNC VMT Growth'!K134*(100%-IF(I$5&lt;2026,'TNC Home Charging'!$J26,IF(I$5&lt;2031,'TNC Home Charging'!$K26,'TNC Home Charging'!$L26) ))* (1/'TNC Charger Ratios'!$B$7)</f>
        <v>0.41720006523443504</v>
      </c>
      <c r="J22" s="187">
        <f>'TNC VMT Growth'!L134*(100%-IF(J$5&lt;2026,'TNC Home Charging'!$J26,IF(J$5&lt;2031,'TNC Home Charging'!$K26,'TNC Home Charging'!$L26) ))* (1/'TNC Charger Ratios'!$B$7)</f>
        <v>0.57780413074486914</v>
      </c>
      <c r="K22" s="187">
        <f>'TNC VMT Growth'!M134*(100%-IF(K$5&lt;2026,'TNC Home Charging'!$J26,IF(K$5&lt;2031,'TNC Home Charging'!$K26,'TNC Home Charging'!$L26) ))* (1/'TNC Charger Ratios'!$B$7)</f>
        <v>0.75476488781791617</v>
      </c>
      <c r="L22" s="187">
        <f>'TNC VMT Growth'!N134*(100%-IF(L$5&lt;2026,'TNC Home Charging'!$J26,IF(L$5&lt;2031,'TNC Home Charging'!$K26,'TNC Home Charging'!$L26) ))* (1/'TNC Charger Ratios'!$B$7)</f>
        <v>0.89818608302010716</v>
      </c>
      <c r="M22" s="187">
        <f>'TNC VMT Growth'!O134*(100%-IF(M$5&lt;2026,'TNC Home Charging'!$J26,IF(M$5&lt;2031,'TNC Home Charging'!$K26,'TNC Home Charging'!$L26) ))* (1/'TNC Charger Ratios'!$B$7)</f>
        <v>0.87949731674823817</v>
      </c>
      <c r="N22" s="187">
        <f>'TNC VMT Growth'!P134*(100%-IF(N$5&lt;2026,'TNC Home Charging'!$J26,IF(N$5&lt;2031,'TNC Home Charging'!$K26,'TNC Home Charging'!$L26) ))* (1/'TNC Charger Ratios'!$B$7)</f>
        <v>0.92506190179864878</v>
      </c>
      <c r="O22" s="187">
        <f>'TNC VMT Growth'!Q134*(100%-IF(O$5&lt;2026,'TNC Home Charging'!$J26,IF(O$5&lt;2031,'TNC Home Charging'!$K26,'TNC Home Charging'!$L26) ))* (1/'TNC Charger Ratios'!$B$7)</f>
        <v>0.97062605379876787</v>
      </c>
      <c r="P22" s="187">
        <f>'TNC VMT Growth'!R134*(100%-IF(P$5&lt;2026,'TNC Home Charging'!$J26,IF(P$5&lt;2031,'TNC Home Charging'!$K26,'TNC Home Charging'!$L26) ))* (1/'TNC Charger Ratios'!$B$7)</f>
        <v>1.0161904944990761</v>
      </c>
      <c r="Q22" s="371">
        <f>'TNC VMT Growth'!S134*(100%-IF(Q$5&lt;2026,'TNC Home Charging'!$J26,IF(Q$5&lt;2031,'TNC Home Charging'!$K26,'TNC Home Charging'!$L26) ))* (1/'TNC Charger Ratios'!$B$7)</f>
        <v>1.06175474273257</v>
      </c>
    </row>
    <row r="23" spans="1:17" x14ac:dyDescent="0.25">
      <c r="A23" s="80" t="s">
        <v>44</v>
      </c>
      <c r="B23" s="4" t="s">
        <v>122</v>
      </c>
      <c r="C23" s="187">
        <f>'TNC VMT Growth'!E135*(100%-IF(C$5&lt;2026,'TNC Home Charging'!$J27,IF(C$5&lt;2031,'TNC Home Charging'!$K27,'TNC Home Charging'!$L27) ))* (1/'TNC Charger Ratios'!$B$7)</f>
        <v>3.1358066067588911E-3</v>
      </c>
      <c r="D23" s="187">
        <f>'TNC VMT Growth'!F135*(100%-IF(D$5&lt;2026,'TNC Home Charging'!$J27,IF(D$5&lt;2031,'TNC Home Charging'!$K27,'TNC Home Charging'!$L27) ))* (1/'TNC Charger Ratios'!$B$7)</f>
        <v>5.2095356900630514E-3</v>
      </c>
      <c r="E23" s="187">
        <f>'TNC VMT Growth'!G135*(100%-IF(E$5&lt;2026,'TNC Home Charging'!$J27,IF(E$5&lt;2031,'TNC Home Charging'!$K27,'TNC Home Charging'!$L27) ))* (1/'TNC Charger Ratios'!$B$7)</f>
        <v>7.6201124528045066E-3</v>
      </c>
      <c r="F23" s="187">
        <f>'TNC VMT Growth'!H135*(100%-IF(F$5&lt;2026,'TNC Home Charging'!$J27,IF(F$5&lt;2031,'TNC Home Charging'!$K27,'TNC Home Charging'!$L27) ))* (1/'TNC Charger Ratios'!$B$7)</f>
        <v>1.6588847313955324E-2</v>
      </c>
      <c r="G23" s="187">
        <f>'TNC VMT Growth'!I135*(100%-IF(G$5&lt;2026,'TNC Home Charging'!$J27,IF(G$5&lt;2031,'TNC Home Charging'!$K27,'TNC Home Charging'!$L27) ))* (1/'TNC Charger Ratios'!$B$7)</f>
        <v>5.8295709132297938E-2</v>
      </c>
      <c r="H23" s="187">
        <f>'TNC VMT Growth'!J135*(100%-IF(H$5&lt;2026,'TNC Home Charging'!$J27,IF(H$5&lt;2031,'TNC Home Charging'!$K27,'TNC Home Charging'!$L27) ))* (1/'TNC Charger Ratios'!$B$7)</f>
        <v>0.12445895451136477</v>
      </c>
      <c r="I23" s="187">
        <f>'TNC VMT Growth'!K135*(100%-IF(I$5&lt;2026,'TNC Home Charging'!$J27,IF(I$5&lt;2031,'TNC Home Charging'!$K27,'TNC Home Charging'!$L27) ))* (1/'TNC Charger Ratios'!$B$7)</f>
        <v>0.22193428274640012</v>
      </c>
      <c r="J23" s="187">
        <f>'TNC VMT Growth'!L135*(100%-IF(J$5&lt;2026,'TNC Home Charging'!$J27,IF(J$5&lt;2031,'TNC Home Charging'!$K27,'TNC Home Charging'!$L27) ))* (1/'TNC Charger Ratios'!$B$7)</f>
        <v>0.30736942778930665</v>
      </c>
      <c r="K23" s="187">
        <f>'TNC VMT Growth'!M135*(100%-IF(K$5&lt;2026,'TNC Home Charging'!$J27,IF(K$5&lt;2031,'TNC Home Charging'!$K27,'TNC Home Charging'!$L27) ))* (1/'TNC Charger Ratios'!$B$7)</f>
        <v>0.40150569949194359</v>
      </c>
      <c r="L23" s="187">
        <f>'TNC VMT Growth'!N135*(100%-IF(L$5&lt;2026,'TNC Home Charging'!$J27,IF(L$5&lt;2031,'TNC Home Charging'!$K27,'TNC Home Charging'!$L27) ))* (1/'TNC Charger Ratios'!$B$7)</f>
        <v>0.47780022276806922</v>
      </c>
      <c r="M23" s="187">
        <f>'TNC VMT Growth'!O135*(100%-IF(M$5&lt;2026,'TNC Home Charging'!$J27,IF(M$5&lt;2031,'TNC Home Charging'!$K27,'TNC Home Charging'!$L27) ))* (1/'TNC Charger Ratios'!$B$7)</f>
        <v>0.46909752540311056</v>
      </c>
      <c r="N23" s="187">
        <f>'TNC VMT Growth'!P135*(100%-IF(N$5&lt;2026,'TNC Home Charging'!$J27,IF(N$5&lt;2031,'TNC Home Charging'!$K27,'TNC Home Charging'!$L27) ))* (1/'TNC Charger Ratios'!$B$7)</f>
        <v>0.49340031028504078</v>
      </c>
      <c r="O23" s="187">
        <f>'TNC VMT Growth'!Q135*(100%-IF(O$5&lt;2026,'TNC Home Charging'!$J27,IF(O$5&lt;2031,'TNC Home Charging'!$K27,'TNC Home Charging'!$L27) ))* (1/'TNC Charger Ratios'!$B$7)</f>
        <v>0.5177028641909166</v>
      </c>
      <c r="P23" s="187">
        <f>'TNC VMT Growth'!R135*(100%-IF(P$5&lt;2026,'TNC Home Charging'!$J27,IF(P$5&lt;2031,'TNC Home Charging'!$K27,'TNC Home Charging'!$L27) ))* (1/'TNC Charger Ratios'!$B$7)</f>
        <v>0.54200557208082567</v>
      </c>
      <c r="Q23" s="371">
        <f>'TNC VMT Growth'!S135*(100%-IF(Q$5&lt;2026,'TNC Home Charging'!$J27,IF(Q$5&lt;2031,'TNC Home Charging'!$K27,'TNC Home Charging'!$L27) ))* (1/'TNC Charger Ratios'!$B$7)</f>
        <v>0.56630817731470107</v>
      </c>
    </row>
    <row r="24" spans="1:17" x14ac:dyDescent="0.25">
      <c r="A24" s="80" t="s">
        <v>45</v>
      </c>
      <c r="B24" s="4" t="s">
        <v>115</v>
      </c>
      <c r="C24" s="187">
        <f>'TNC VMT Growth'!E136*(100%-IF(C$5&lt;2026,'TNC Home Charging'!$J28,IF(C$5&lt;2031,'TNC Home Charging'!$K28,'TNC Home Charging'!$L28) ))* (1/'TNC Charger Ratios'!$B$7)</f>
        <v>3.2878177365622637E-4</v>
      </c>
      <c r="D24" s="187">
        <f>'TNC VMT Growth'!F136*(100%-IF(D$5&lt;2026,'TNC Home Charging'!$J28,IF(D$5&lt;2031,'TNC Home Charging'!$K28,'TNC Home Charging'!$L28) ))* (1/'TNC Charger Ratios'!$B$7)</f>
        <v>5.4620727579710677E-4</v>
      </c>
      <c r="E24" s="187">
        <f>'TNC VMT Growth'!G136*(100%-IF(E$5&lt;2026,'TNC Home Charging'!$J28,IF(E$5&lt;2031,'TNC Home Charging'!$K28,'TNC Home Charging'!$L28) ))* (1/'TNC Charger Ratios'!$B$7)</f>
        <v>7.9895044620830391E-4</v>
      </c>
      <c r="F24" s="187">
        <f>'TNC VMT Growth'!H136*(100%-IF(F$5&lt;2026,'TNC Home Charging'!$J28,IF(F$5&lt;2031,'TNC Home Charging'!$K28,'TNC Home Charging'!$L28) ))* (1/'TNC Charger Ratios'!$B$7)</f>
        <v>1.7393007052918421E-3</v>
      </c>
      <c r="G24" s="187">
        <f>'TNC VMT Growth'!I136*(100%-IF(G$5&lt;2026,'TNC Home Charging'!$J28,IF(G$5&lt;2031,'TNC Home Charging'!$K28,'TNC Home Charging'!$L28) ))* (1/'TNC Charger Ratios'!$B$7)</f>
        <v>6.1121647628884172E-3</v>
      </c>
      <c r="H24" s="187">
        <f>'TNC VMT Growth'!J136*(100%-IF(H$5&lt;2026,'TNC Home Charging'!$J28,IF(H$5&lt;2031,'TNC Home Charging'!$K28,'TNC Home Charging'!$L28) ))* (1/'TNC Charger Ratios'!$B$7)</f>
        <v>1.3166720155436492E-2</v>
      </c>
      <c r="I24" s="187">
        <f>'TNC VMT Growth'!K136*(100%-IF(I$5&lt;2026,'TNC Home Charging'!$J28,IF(I$5&lt;2031,'TNC Home Charging'!$K28,'TNC Home Charging'!$L28) ))* (1/'TNC Charger Ratios'!$B$7)</f>
        <v>2.3478797530414226E-2</v>
      </c>
      <c r="J24" s="187">
        <f>'TNC VMT Growth'!L136*(100%-IF(J$5&lt;2026,'TNC Home Charging'!$J28,IF(J$5&lt;2031,'TNC Home Charging'!$K28,'TNC Home Charging'!$L28) ))* (1/'TNC Charger Ratios'!$B$7)</f>
        <v>3.2517123865674895E-2</v>
      </c>
      <c r="K24" s="187">
        <f>'TNC VMT Growth'!M136*(100%-IF(K$5&lt;2026,'TNC Home Charging'!$J28,IF(K$5&lt;2031,'TNC Home Charging'!$K28,'TNC Home Charging'!$L28) ))* (1/'TNC Charger Ratios'!$B$7)</f>
        <v>4.247595688697893E-2</v>
      </c>
      <c r="L24" s="187">
        <f>'TNC VMT Growth'!N136*(100%-IF(L$5&lt;2026,'TNC Home Charging'!$J28,IF(L$5&lt;2031,'TNC Home Charging'!$K28,'TNC Home Charging'!$L28) ))* (1/'TNC Charger Ratios'!$B$7)</f>
        <v>5.05472816165905E-2</v>
      </c>
      <c r="M24" s="187">
        <f>'TNC VMT Growth'!O136*(100%-IF(M$5&lt;2026,'TNC Home Charging'!$J28,IF(M$5&lt;2031,'TNC Home Charging'!$K28,'TNC Home Charging'!$L28) ))* (1/'TNC Charger Ratios'!$B$7)</f>
        <v>5.0240911248232371E-2</v>
      </c>
      <c r="N24" s="187">
        <f>'TNC VMT Growth'!P136*(100%-IF(N$5&lt;2026,'TNC Home Charging'!$J28,IF(N$5&lt;2031,'TNC Home Charging'!$K28,'TNC Home Charging'!$L28) ))* (1/'TNC Charger Ratios'!$B$7)</f>
        <v>5.2843768846529644E-2</v>
      </c>
      <c r="O24" s="187">
        <f>'TNC VMT Growth'!Q136*(100%-IF(O$5&lt;2026,'TNC Home Charging'!$J28,IF(O$5&lt;2031,'TNC Home Charging'!$K28,'TNC Home Charging'!$L28) ))* (1/'TNC Charger Ratios'!$B$7)</f>
        <v>5.5446601707012662E-2</v>
      </c>
      <c r="P24" s="187">
        <f>'TNC VMT Growth'!R136*(100%-IF(P$5&lt;2026,'TNC Home Charging'!$J28,IF(P$5&lt;2031,'TNC Home Charging'!$K28,'TNC Home Charging'!$L28) ))* (1/'TNC Charger Ratios'!$B$7)</f>
        <v>5.8049451059371558E-2</v>
      </c>
      <c r="Q24" s="371">
        <f>'TNC VMT Growth'!S136*(100%-IF(Q$5&lt;2026,'TNC Home Charging'!$J28,IF(Q$5&lt;2031,'TNC Home Charging'!$K28,'TNC Home Charging'!$L28) ))* (1/'TNC Charger Ratios'!$B$7)</f>
        <v>6.0652289417145296E-2</v>
      </c>
    </row>
    <row r="25" spans="1:17" x14ac:dyDescent="0.25">
      <c r="A25" s="80" t="s">
        <v>46</v>
      </c>
      <c r="B25" s="4" t="s">
        <v>123</v>
      </c>
      <c r="C25" s="187">
        <f>'TNC VMT Growth'!E137*(100%-IF(C$5&lt;2026,'TNC Home Charging'!$J29,IF(C$5&lt;2031,'TNC Home Charging'!$K29,'TNC Home Charging'!$L29) ))* (1/'TNC Charger Ratios'!$B$7)</f>
        <v>3.138487407546231E-2</v>
      </c>
      <c r="D25" s="187">
        <f>'TNC VMT Growth'!F137*(100%-IF(D$5&lt;2026,'TNC Home Charging'!$J29,IF(D$5&lt;2031,'TNC Home Charging'!$K29,'TNC Home Charging'!$L29) ))* (1/'TNC Charger Ratios'!$B$7)</f>
        <v>5.2139893216580274E-2</v>
      </c>
      <c r="E25" s="187">
        <f>'TNC VMT Growth'!G137*(100%-IF(E$5&lt;2026,'TNC Home Charging'!$J29,IF(E$5&lt;2031,'TNC Home Charging'!$K29,'TNC Home Charging'!$L29) ))* (1/'TNC Charger Ratios'!$B$7)</f>
        <v>7.6266268862581088E-2</v>
      </c>
      <c r="F25" s="187">
        <f>'TNC VMT Growth'!H137*(100%-IF(F$5&lt;2026,'TNC Home Charging'!$J29,IF(F$5&lt;2031,'TNC Home Charging'!$K29,'TNC Home Charging'!$L29) ))* (1/'TNC Charger Ratios'!$B$7)</f>
        <v>0.16603029118038665</v>
      </c>
      <c r="G25" s="187">
        <f>'TNC VMT Growth'!I137*(100%-IF(G$5&lt;2026,'TNC Home Charging'!$J29,IF(G$5&lt;2031,'TNC Home Charging'!$K29,'TNC Home Charging'!$L29) ))* (1/'TNC Charger Ratios'!$B$7)</f>
        <v>0.58345546128815373</v>
      </c>
      <c r="H25" s="187">
        <f>'TNC VMT Growth'!J137*(100%-IF(H$5&lt;2026,'TNC Home Charging'!$J29,IF(H$5&lt;2031,'TNC Home Charging'!$K29,'TNC Home Charging'!$L29) ))* (1/'TNC Charger Ratios'!$B$7)</f>
        <v>1.2447918148285775</v>
      </c>
      <c r="I25" s="187">
        <f>'TNC VMT Growth'!K137*(100%-IF(I$5&lt;2026,'TNC Home Charging'!$J29,IF(I$5&lt;2031,'TNC Home Charging'!$K29,'TNC Home Charging'!$L29) ))* (1/'TNC Charger Ratios'!$B$7)</f>
        <v>2.2197035133164613</v>
      </c>
      <c r="J25" s="187">
        <f>'TNC VMT Growth'!L137*(100%-IF(J$5&lt;2026,'TNC Home Charging'!$J29,IF(J$5&lt;2031,'TNC Home Charging'!$K29,'TNC Home Charging'!$L29) ))* (1/'TNC Charger Ratios'!$B$7)</f>
        <v>3.0741938122719401</v>
      </c>
      <c r="K25" s="187">
        <f>'TNC VMT Growth'!M137*(100%-IF(K$5&lt;2026,'TNC Home Charging'!$J29,IF(K$5&lt;2031,'TNC Home Charging'!$K29,'TNC Home Charging'!$L29) ))* (1/'TNC Charger Ratios'!$B$7)</f>
        <v>4.0157095188273999</v>
      </c>
      <c r="L25" s="187">
        <f>'TNC VMT Growth'!N137*(100%-IF(L$5&lt;2026,'TNC Home Charging'!$J29,IF(L$5&lt;2031,'TNC Home Charging'!$K29,'TNC Home Charging'!$L29) ))* (1/'TNC Charger Ratios'!$B$7)</f>
        <v>4.7787787448483963</v>
      </c>
      <c r="M25" s="187">
        <f>'TNC VMT Growth'!O137*(100%-IF(M$5&lt;2026,'TNC Home Charging'!$J29,IF(M$5&lt;2031,'TNC Home Charging'!$K29,'TNC Home Charging'!$L29) ))* (1/'TNC Charger Ratios'!$B$7)</f>
        <v>4.6872323512437752</v>
      </c>
      <c r="N25" s="187">
        <f>'TNC VMT Growth'!P137*(100%-IF(N$5&lt;2026,'TNC Home Charging'!$J29,IF(N$5&lt;2031,'TNC Home Charging'!$K29,'TNC Home Charging'!$L29) ))* (1/'TNC Charger Ratios'!$B$7)</f>
        <v>4.9300662895085567</v>
      </c>
      <c r="O25" s="187">
        <f>'TNC VMT Growth'!Q137*(100%-IF(O$5&lt;2026,'TNC Home Charging'!$J29,IF(O$5&lt;2031,'TNC Home Charging'!$K29,'TNC Home Charging'!$L29) ))* (1/'TNC Charger Ratios'!$B$7)</f>
        <v>5.1728979198557417</v>
      </c>
      <c r="P25" s="187">
        <f>'TNC VMT Growth'!R137*(100%-IF(P$5&lt;2026,'TNC Home Charging'!$J29,IF(P$5&lt;2031,'TNC Home Charging'!$K29,'TNC Home Charging'!$L29) ))* (1/'TNC Charger Ratios'!$B$7)</f>
        <v>5.4157310888146277</v>
      </c>
      <c r="Q25" s="371">
        <f>'TNC VMT Growth'!S137*(100%-IF(Q$5&lt;2026,'TNC Home Charging'!$J29,IF(Q$5&lt;2031,'TNC Home Charging'!$K29,'TNC Home Charging'!$L29) ))* (1/'TNC Charger Ratios'!$B$7)</f>
        <v>5.6585632320322645</v>
      </c>
    </row>
    <row r="26" spans="1:17" x14ac:dyDescent="0.25">
      <c r="A26" s="80" t="s">
        <v>47</v>
      </c>
      <c r="B26" s="4" t="s">
        <v>124</v>
      </c>
      <c r="C26" s="187">
        <f>'TNC VMT Growth'!E138*(100%-IF(C$5&lt;2026,'TNC Home Charging'!$J30,IF(C$5&lt;2031,'TNC Home Charging'!$K30,'TNC Home Charging'!$L30) ))* (1/'TNC Charger Ratios'!$B$7)</f>
        <v>3.2424528426304921E-3</v>
      </c>
      <c r="D26" s="187">
        <f>'TNC VMT Growth'!F138*(100%-IF(D$5&lt;2026,'TNC Home Charging'!$J30,IF(D$5&lt;2031,'TNC Home Charging'!$K30,'TNC Home Charging'!$L30) ))* (1/'TNC Charger Ratios'!$B$7)</f>
        <v>5.3867077678265516E-3</v>
      </c>
      <c r="E26" s="187">
        <f>'TNC VMT Growth'!G138*(100%-IF(E$5&lt;2026,'TNC Home Charging'!$J30,IF(E$5&lt;2031,'TNC Home Charging'!$K30,'TNC Home Charging'!$L30) ))* (1/'TNC Charger Ratios'!$B$7)</f>
        <v>7.8792662884582462E-3</v>
      </c>
      <c r="F26" s="187">
        <f>'TNC VMT Growth'!H138*(100%-IF(F$5&lt;2026,'TNC Home Charging'!$J30,IF(F$5&lt;2031,'TNC Home Charging'!$K30,'TNC Home Charging'!$L30) ))* (1/'TNC Charger Ratios'!$B$7)</f>
        <v>1.7153020538053027E-2</v>
      </c>
      <c r="G26" s="187">
        <f>'TNC VMT Growth'!I138*(100%-IF(G$5&lt;2026,'TNC Home Charging'!$J30,IF(G$5&lt;2031,'TNC Home Charging'!$K30,'TNC Home Charging'!$L30) ))* (1/'TNC Charger Ratios'!$B$7)</f>
        <v>6.0278298853559807E-2</v>
      </c>
      <c r="H26" s="187">
        <f>'TNC VMT Growth'!J138*(100%-IF(H$5&lt;2026,'TNC Home Charging'!$J30,IF(H$5&lt;2031,'TNC Home Charging'!$K30,'TNC Home Charging'!$L30) ))* (1/'TNC Charger Ratios'!$B$7)</f>
        <v>0.12833397886283854</v>
      </c>
      <c r="I26" s="187">
        <f>'TNC VMT Growth'!K138*(100%-IF(I$5&lt;2026,'TNC Home Charging'!$J30,IF(I$5&lt;2031,'TNC Home Charging'!$K30,'TNC Home Charging'!$L30) ))* (1/'TNC Charger Ratios'!$B$7)</f>
        <v>0.22884419737203388</v>
      </c>
      <c r="J26" s="187">
        <f>'TNC VMT Growth'!L138*(100%-IF(J$5&lt;2026,'TNC Home Charging'!$J30,IF(J$5&lt;2031,'TNC Home Charging'!$K30,'TNC Home Charging'!$L30) ))* (1/'TNC Charger Ratios'!$B$7)</f>
        <v>0.31693936208819523</v>
      </c>
      <c r="K26" s="187">
        <f>'TNC VMT Growth'!M138*(100%-IF(K$5&lt;2026,'TNC Home Charging'!$J30,IF(K$5&lt;2031,'TNC Home Charging'!$K30,'TNC Home Charging'!$L30) ))* (1/'TNC Charger Ratios'!$B$7)</f>
        <v>0.41400656267929037</v>
      </c>
      <c r="L26" s="187">
        <f>'TNC VMT Growth'!N138*(100%-IF(L$5&lt;2026,'TNC Home Charging'!$J30,IF(L$5&lt;2031,'TNC Home Charging'!$K30,'TNC Home Charging'!$L30) ))* (1/'TNC Charger Ratios'!$B$7)</f>
        <v>0.49267651275166202</v>
      </c>
      <c r="M26" s="187">
        <f>'TNC VMT Growth'!O138*(100%-IF(M$5&lt;2026,'TNC Home Charging'!$J30,IF(M$5&lt;2031,'TNC Home Charging'!$K30,'TNC Home Charging'!$L30) ))* (1/'TNC Charger Ratios'!$B$7)</f>
        <v>0.48183261467129185</v>
      </c>
      <c r="N26" s="187">
        <f>'TNC VMT Growth'!P138*(100%-IF(N$5&lt;2026,'TNC Home Charging'!$J30,IF(N$5&lt;2031,'TNC Home Charging'!$K30,'TNC Home Charging'!$L30) ))* (1/'TNC Charger Ratios'!$B$7)</f>
        <v>0.5067951730932142</v>
      </c>
      <c r="O26" s="187">
        <f>'TNC VMT Growth'!Q138*(100%-IF(O$5&lt;2026,'TNC Home Charging'!$J30,IF(O$5&lt;2031,'TNC Home Charging'!$K30,'TNC Home Charging'!$L30) ))* (1/'TNC Charger Ratios'!$B$7)</f>
        <v>0.5317574942685297</v>
      </c>
      <c r="P26" s="187">
        <f>'TNC VMT Growth'!R138*(100%-IF(P$5&lt;2026,'TNC Home Charging'!$J30,IF(P$5&lt;2031,'TNC Home Charging'!$K30,'TNC Home Charging'!$L30) ))* (1/'TNC Charger Ratios'!$B$7)</f>
        <v>0.55671997360824677</v>
      </c>
      <c r="Q26" s="371">
        <f>'TNC VMT Growth'!S138*(100%-IF(Q$5&lt;2026,'TNC Home Charging'!$J30,IF(Q$5&lt;2031,'TNC Home Charging'!$K30,'TNC Home Charging'!$L30) ))* (1/'TNC Charger Ratios'!$B$7)</f>
        <v>0.58168234750501746</v>
      </c>
    </row>
    <row r="27" spans="1:17" x14ac:dyDescent="0.25">
      <c r="A27" s="80" t="s">
        <v>48</v>
      </c>
      <c r="B27" s="4" t="s">
        <v>116</v>
      </c>
      <c r="C27" s="187">
        <f>'TNC VMT Growth'!E139*(100%-IF(C$5&lt;2026,'TNC Home Charging'!$J31,IF(C$5&lt;2031,'TNC Home Charging'!$K31,'TNC Home Charging'!$L31) ))* (1/'TNC Charger Ratios'!$B$7)</f>
        <v>8.6607892185572334E-3</v>
      </c>
      <c r="D27" s="187">
        <f>'TNC VMT Growth'!F139*(100%-IF(D$5&lt;2026,'TNC Home Charging'!$J31,IF(D$5&lt;2031,'TNC Home Charging'!$K31,'TNC Home Charging'!$L31) ))* (1/'TNC Charger Ratios'!$B$7)</f>
        <v>1.4388224848094501E-2</v>
      </c>
      <c r="E27" s="187">
        <f>'TNC VMT Growth'!G139*(100%-IF(E$5&lt;2026,'TNC Home Charging'!$J31,IF(E$5&lt;2031,'TNC Home Charging'!$K31,'TNC Home Charging'!$L31) ))* (1/'TNC Charger Ratios'!$B$7)</f>
        <v>2.1046000615342585E-2</v>
      </c>
      <c r="F27" s="187">
        <f>'TNC VMT Growth'!H139*(100%-IF(F$5&lt;2026,'TNC Home Charging'!$J31,IF(F$5&lt;2031,'TNC Home Charging'!$K31,'TNC Home Charging'!$L31) ))* (1/'TNC Charger Ratios'!$B$7)</f>
        <v>4.5816763589733439E-2</v>
      </c>
      <c r="G27" s="187">
        <f>'TNC VMT Growth'!I139*(100%-IF(G$5&lt;2026,'TNC Home Charging'!$J31,IF(G$5&lt;2031,'TNC Home Charging'!$K31,'TNC Home Charging'!$L31) ))* (1/'TNC Charger Ratios'!$B$7)</f>
        <v>0.16100701109976792</v>
      </c>
      <c r="H27" s="187">
        <f>'TNC VMT Growth'!J139*(100%-IF(H$5&lt;2026,'TNC Home Charging'!$J31,IF(H$5&lt;2031,'TNC Home Charging'!$K31,'TNC Home Charging'!$L31) ))* (1/'TNC Charger Ratios'!$B$7)</f>
        <v>0.34212224642708394</v>
      </c>
      <c r="I27" s="187">
        <f>'TNC VMT Growth'!K139*(100%-IF(I$5&lt;2026,'TNC Home Charging'!$J31,IF(I$5&lt;2031,'TNC Home Charging'!$K31,'TNC Home Charging'!$L31) ))* (1/'TNC Charger Ratios'!$B$7)</f>
        <v>0.61006984728807701</v>
      </c>
      <c r="J27" s="187">
        <f>'TNC VMT Growth'!L139*(100%-IF(J$5&lt;2026,'TNC Home Charging'!$J31,IF(J$5&lt;2031,'TNC Home Charging'!$K31,'TNC Home Charging'!$L31) ))* (1/'TNC Charger Ratios'!$B$7)</f>
        <v>0.84492047624168842</v>
      </c>
      <c r="K27" s="187">
        <f>'TNC VMT Growth'!M139*(100%-IF(K$5&lt;2026,'TNC Home Charging'!$J31,IF(K$5&lt;2031,'TNC Home Charging'!$K31,'TNC Home Charging'!$L31) ))* (1/'TNC Charger Ratios'!$B$7)</f>
        <v>1.103689424379009</v>
      </c>
      <c r="L27" s="187">
        <f>'TNC VMT Growth'!N139*(100%-IF(L$5&lt;2026,'TNC Home Charging'!$J31,IF(L$5&lt;2031,'TNC Home Charging'!$K31,'TNC Home Charging'!$L31) ))* (1/'TNC Charger Ratios'!$B$7)</f>
        <v>1.3134136165497541</v>
      </c>
      <c r="M27" s="187">
        <f>'TNC VMT Growth'!O139*(100%-IF(M$5&lt;2026,'TNC Home Charging'!$J31,IF(M$5&lt;2031,'TNC Home Charging'!$K31,'TNC Home Charging'!$L31) ))* (1/'TNC Charger Ratios'!$B$7)</f>
        <v>1.281015389701341</v>
      </c>
      <c r="N27" s="187">
        <f>'TNC VMT Growth'!P139*(100%-IF(N$5&lt;2026,'TNC Home Charging'!$J31,IF(N$5&lt;2031,'TNC Home Charging'!$K31,'TNC Home Charging'!$L31) ))* (1/'TNC Charger Ratios'!$B$7)</f>
        <v>1.3473816350137646</v>
      </c>
      <c r="O27" s="187">
        <f>'TNC VMT Growth'!Q139*(100%-IF(O$5&lt;2026,'TNC Home Charging'!$J31,IF(O$5&lt;2031,'TNC Home Charging'!$K31,'TNC Home Charging'!$L31) ))* (1/'TNC Charger Ratios'!$B$7)</f>
        <v>1.4137472495748744</v>
      </c>
      <c r="P27" s="187">
        <f>'TNC VMT Growth'!R139*(100%-IF(P$5&lt;2026,'TNC Home Charging'!$J31,IF(P$5&lt;2031,'TNC Home Charging'!$K31,'TNC Home Charging'!$L31) ))* (1/'TNC Charger Ratios'!$B$7)</f>
        <v>1.4801132846368521</v>
      </c>
      <c r="Q27" s="371">
        <f>'TNC VMT Growth'!S139*(100%-IF(Q$5&lt;2026,'TNC Home Charging'!$J31,IF(Q$5&lt;2031,'TNC Home Charging'!$K31,'TNC Home Charging'!$L31) ))* (1/'TNC Charger Ratios'!$B$7)</f>
        <v>1.5464790393648864</v>
      </c>
    </row>
    <row r="28" spans="1:17" x14ac:dyDescent="0.25">
      <c r="A28" s="80" t="s">
        <v>49</v>
      </c>
      <c r="B28" s="4" t="s">
        <v>115</v>
      </c>
      <c r="C28" s="187">
        <f>'TNC VMT Growth'!E140*(100%-IF(C$5&lt;2026,'TNC Home Charging'!$J32,IF(C$5&lt;2031,'TNC Home Charging'!$K32,'TNC Home Charging'!$L32) ))* (1/'TNC Charger Ratios'!$B$7)</f>
        <v>1.303788995433032E-3</v>
      </c>
      <c r="D28" s="187">
        <f>'TNC VMT Growth'!F140*(100%-IF(D$5&lt;2026,'TNC Home Charging'!$J32,IF(D$5&lt;2031,'TNC Home Charging'!$K32,'TNC Home Charging'!$L32) ))* (1/'TNC Charger Ratios'!$B$7)</f>
        <v>2.1659930460571518E-3</v>
      </c>
      <c r="E28" s="187">
        <f>'TNC VMT Growth'!G140*(100%-IF(E$5&lt;2026,'TNC Home Charging'!$J32,IF(E$5&lt;2031,'TNC Home Charging'!$K32,'TNC Home Charging'!$L32) ))* (1/'TNC Charger Ratios'!$B$7)</f>
        <v>3.1682498335563383E-3</v>
      </c>
      <c r="F28" s="187">
        <f>'TNC VMT Growth'!H140*(100%-IF(F$5&lt;2026,'TNC Home Charging'!$J32,IF(F$5&lt;2031,'TNC Home Charging'!$K32,'TNC Home Charging'!$L32) ))* (1/'TNC Charger Ratios'!$B$7)</f>
        <v>6.8972227203795613E-3</v>
      </c>
      <c r="G28" s="187">
        <f>'TNC VMT Growth'!I140*(100%-IF(G$5&lt;2026,'TNC Home Charging'!$J32,IF(G$5&lt;2031,'TNC Home Charging'!$K32,'TNC Home Charging'!$L32) ))* (1/'TNC Charger Ratios'!$B$7)</f>
        <v>2.4237879939353967E-2</v>
      </c>
      <c r="H28" s="187">
        <f>'TNC VMT Growth'!J140*(100%-IF(H$5&lt;2026,'TNC Home Charging'!$J32,IF(H$5&lt;2031,'TNC Home Charging'!$K32,'TNC Home Charging'!$L32) ))* (1/'TNC Charger Ratios'!$B$7)</f>
        <v>5.2038906983140155E-2</v>
      </c>
      <c r="I28" s="187">
        <f>'TNC VMT Growth'!K140*(100%-IF(I$5&lt;2026,'TNC Home Charging'!$J32,IF(I$5&lt;2031,'TNC Home Charging'!$K32,'TNC Home Charging'!$L32) ))* (1/'TNC Charger Ratios'!$B$7)</f>
        <v>9.2795392196189819E-2</v>
      </c>
      <c r="J28" s="187">
        <f>'TNC VMT Growth'!L140*(100%-IF(J$5&lt;2026,'TNC Home Charging'!$J32,IF(J$5&lt;2031,'TNC Home Charging'!$K32,'TNC Home Charging'!$L32) ))* (1/'TNC Charger Ratios'!$B$7)</f>
        <v>0.12851762354092544</v>
      </c>
      <c r="K28" s="187">
        <f>'TNC VMT Growth'!M140*(100%-IF(K$5&lt;2026,'TNC Home Charging'!$J32,IF(K$5&lt;2031,'TNC Home Charging'!$K32,'TNC Home Charging'!$L32) ))* (1/'TNC Charger Ratios'!$B$7)</f>
        <v>0.16787797897783227</v>
      </c>
      <c r="L28" s="187">
        <f>'TNC VMT Growth'!N140*(100%-IF(L$5&lt;2026,'TNC Home Charging'!$J32,IF(L$5&lt;2031,'TNC Home Charging'!$K32,'TNC Home Charging'!$L32) ))* (1/'TNC Charger Ratios'!$B$7)</f>
        <v>0.19977832408097851</v>
      </c>
      <c r="M28" s="187">
        <f>'TNC VMT Growth'!O140*(100%-IF(M$5&lt;2026,'TNC Home Charging'!$J32,IF(M$5&lt;2031,'TNC Home Charging'!$K32,'TNC Home Charging'!$L32) ))* (1/'TNC Charger Ratios'!$B$7)</f>
        <v>0.19766630038195632</v>
      </c>
      <c r="N28" s="187">
        <f>'TNC VMT Growth'!P140*(100%-IF(N$5&lt;2026,'TNC Home Charging'!$J32,IF(N$5&lt;2031,'TNC Home Charging'!$K32,'TNC Home Charging'!$L32) ))* (1/'TNC Charger Ratios'!$B$7)</f>
        <v>0.20790690348993818</v>
      </c>
      <c r="O28" s="187">
        <f>'TNC VMT Growth'!Q140*(100%-IF(O$5&lt;2026,'TNC Home Charging'!$J32,IF(O$5&lt;2031,'TNC Home Charging'!$K32,'TNC Home Charging'!$L32) ))* (1/'TNC Charger Ratios'!$B$7)</f>
        <v>0.21814740927022225</v>
      </c>
      <c r="P28" s="187">
        <f>'TNC VMT Growth'!R140*(100%-IF(P$5&lt;2026,'TNC Home Charging'!$J32,IF(P$5&lt;2031,'TNC Home Charging'!$K32,'TNC Home Charging'!$L32) ))* (1/'TNC Charger Ratios'!$B$7)</f>
        <v>0.22838797993563692</v>
      </c>
      <c r="Q28" s="371">
        <f>'TNC VMT Growth'!S140*(100%-IF(Q$5&lt;2026,'TNC Home Charging'!$J32,IF(Q$5&lt;2031,'TNC Home Charging'!$K32,'TNC Home Charging'!$L32) ))* (1/'TNC Charger Ratios'!$B$7)</f>
        <v>0.238628507344293</v>
      </c>
    </row>
    <row r="29" spans="1:17" x14ac:dyDescent="0.25">
      <c r="A29" s="80" t="s">
        <v>50</v>
      </c>
      <c r="B29" s="4" t="s">
        <v>125</v>
      </c>
      <c r="C29" s="187">
        <f>'TNC VMT Growth'!E141*(100%-IF(C$5&lt;2026,'TNC Home Charging'!$J33,IF(C$5&lt;2031,'TNC Home Charging'!$K33,'TNC Home Charging'!$L33) ))* (1/'TNC Charger Ratios'!$B$7)</f>
        <v>6.5094247744841835E-2</v>
      </c>
      <c r="D29" s="187">
        <f>'TNC VMT Growth'!F141*(100%-IF(D$5&lt;2026,'TNC Home Charging'!$J33,IF(D$5&lt;2031,'TNC Home Charging'!$K33,'TNC Home Charging'!$L33) ))* (1/'TNC Charger Ratios'!$B$7)</f>
        <v>0.10814149256323499</v>
      </c>
      <c r="E29" s="187">
        <f>'TNC VMT Growth'!G141*(100%-IF(E$5&lt;2026,'TNC Home Charging'!$J33,IF(E$5&lt;2031,'TNC Home Charging'!$K33,'TNC Home Charging'!$L33) ))* (1/'TNC Charger Ratios'!$B$7)</f>
        <v>0.15818114764388905</v>
      </c>
      <c r="F29" s="187">
        <f>'TNC VMT Growth'!H141*(100%-IF(F$5&lt;2026,'TNC Home Charging'!$J33,IF(F$5&lt;2031,'TNC Home Charging'!$K33,'TNC Home Charging'!$L33) ))* (1/'TNC Charger Ratios'!$B$7)</f>
        <v>0.3443575042314429</v>
      </c>
      <c r="G29" s="187">
        <f>'TNC VMT Growth'!I141*(100%-IF(G$5&lt;2026,'TNC Home Charging'!$J33,IF(G$5&lt;2031,'TNC Home Charging'!$K33,'TNC Home Charging'!$L33) ))* (1/'TNC Charger Ratios'!$B$7)</f>
        <v>1.2101241589771328</v>
      </c>
      <c r="H29" s="187">
        <f>'TNC VMT Growth'!J141*(100%-IF(H$5&lt;2026,'TNC Home Charging'!$J33,IF(H$5&lt;2031,'TNC Home Charging'!$K33,'TNC Home Charging'!$L33) ))* (1/'TNC Charger Ratios'!$B$7)</f>
        <v>2.5798619461385841</v>
      </c>
      <c r="I29" s="187">
        <f>'TNC VMT Growth'!K141*(100%-IF(I$5&lt;2026,'TNC Home Charging'!$J33,IF(I$5&lt;2031,'TNC Home Charging'!$K33,'TNC Home Charging'!$L33) ))* (1/'TNC Charger Ratios'!$B$7)</f>
        <v>4.6003906496636695</v>
      </c>
      <c r="J29" s="187">
        <f>'TNC VMT Growth'!L141*(100%-IF(J$5&lt;2026,'TNC Home Charging'!$J33,IF(J$5&lt;2031,'TNC Home Charging'!$K33,'TNC Home Charging'!$L33) ))* (1/'TNC Charger Ratios'!$B$7)</f>
        <v>6.3713430124275598</v>
      </c>
      <c r="K29" s="187">
        <f>'TNC VMT Growth'!M141*(100%-IF(K$5&lt;2026,'TNC Home Charging'!$J33,IF(K$5&lt;2031,'TNC Home Charging'!$K33,'TNC Home Charging'!$L33) ))* (1/'TNC Charger Ratios'!$B$7)</f>
        <v>8.3226576934039223</v>
      </c>
      <c r="L29" s="187">
        <f>'TNC VMT Growth'!N141*(100%-IF(L$5&lt;2026,'TNC Home Charging'!$J33,IF(L$5&lt;2031,'TNC Home Charging'!$K33,'TNC Home Charging'!$L33) ))* (1/'TNC Charger Ratios'!$B$7)</f>
        <v>9.9041376123991256</v>
      </c>
      <c r="M29" s="187">
        <f>'TNC VMT Growth'!O141*(100%-IF(M$5&lt;2026,'TNC Home Charging'!$J33,IF(M$5&lt;2031,'TNC Home Charging'!$K33,'TNC Home Charging'!$L33) ))* (1/'TNC Charger Ratios'!$B$7)</f>
        <v>9.7043794725498707</v>
      </c>
      <c r="N29" s="187">
        <f>'TNC VMT Growth'!P141*(100%-IF(N$5&lt;2026,'TNC Home Charging'!$J33,IF(N$5&lt;2031,'TNC Home Charging'!$K33,'TNC Home Charging'!$L33) ))* (1/'TNC Charger Ratios'!$B$7)</f>
        <v>10.207139418962571</v>
      </c>
      <c r="O29" s="187">
        <f>'TNC VMT Growth'!Q141*(100%-IF(O$5&lt;2026,'TNC Home Charging'!$J33,IF(O$5&lt;2031,'TNC Home Charging'!$K33,'TNC Home Charging'!$L33) ))* (1/'TNC Charger Ratios'!$B$7)</f>
        <v>10.709894587095363</v>
      </c>
      <c r="P29" s="187">
        <f>'TNC VMT Growth'!R141*(100%-IF(P$5&lt;2026,'TNC Home Charging'!$J33,IF(P$5&lt;2031,'TNC Home Charging'!$K33,'TNC Home Charging'!$L33) ))* (1/'TNC Charger Ratios'!$B$7)</f>
        <v>11.212652940748034</v>
      </c>
      <c r="Q29" s="371">
        <f>'TNC VMT Growth'!S141*(100%-IF(Q$5&lt;2026,'TNC Home Charging'!$J33,IF(Q$5&lt;2031,'TNC Home Charging'!$K33,'TNC Home Charging'!$L33) ))* (1/'TNC Charger Ratios'!$B$7)</f>
        <v>11.715409170720548</v>
      </c>
    </row>
    <row r="30" spans="1:17" x14ac:dyDescent="0.25">
      <c r="A30" s="80" t="s">
        <v>51</v>
      </c>
      <c r="B30" s="4" t="s">
        <v>115</v>
      </c>
      <c r="C30" s="187">
        <f>'TNC VMT Growth'!E142*(100%-IF(C$5&lt;2026,'TNC Home Charging'!$J34,IF(C$5&lt;2031,'TNC Home Charging'!$K34,'TNC Home Charging'!$L34) ))* (1/'TNC Charger Ratios'!$B$7)</f>
        <v>5.1700028385514326E-4</v>
      </c>
      <c r="D30" s="187">
        <f>'TNC VMT Growth'!F142*(100%-IF(D$5&lt;2026,'TNC Home Charging'!$J34,IF(D$5&lt;2031,'TNC Home Charging'!$K34,'TNC Home Charging'!$L34) ))* (1/'TNC Charger Ratios'!$B$7)</f>
        <v>8.5889589769691565E-4</v>
      </c>
      <c r="E30" s="187">
        <f>'TNC VMT Growth'!G142*(100%-IF(E$5&lt;2026,'TNC Home Charging'!$J34,IF(E$5&lt;2031,'TNC Home Charging'!$K34,'TNC Home Charging'!$L34) ))* (1/'TNC Charger Ratios'!$B$7)</f>
        <v>1.2563275721840308E-3</v>
      </c>
      <c r="F30" s="187">
        <f>'TNC VMT Growth'!H142*(100%-IF(F$5&lt;2026,'TNC Home Charging'!$J34,IF(F$5&lt;2031,'TNC Home Charging'!$K34,'TNC Home Charging'!$L34) ))* (1/'TNC Charger Ratios'!$B$7)</f>
        <v>2.7350024557187126E-3</v>
      </c>
      <c r="G30" s="187">
        <f>'TNC VMT Growth'!I142*(100%-IF(G$5&lt;2026,'TNC Home Charging'!$J34,IF(G$5&lt;2031,'TNC Home Charging'!$K34,'TNC Home Charging'!$L34) ))* (1/'TNC Charger Ratios'!$B$7)</f>
        <v>9.6112107500423566E-3</v>
      </c>
      <c r="H30" s="187">
        <f>'TNC VMT Growth'!J142*(100%-IF(H$5&lt;2026,'TNC Home Charging'!$J34,IF(H$5&lt;2031,'TNC Home Charging'!$K34,'TNC Home Charging'!$L34) ))* (1/'TNC Charger Ratios'!$B$7)</f>
        <v>2.1148103774801072E-2</v>
      </c>
      <c r="I30" s="187">
        <f>'TNC VMT Growth'!K142*(100%-IF(I$5&lt;2026,'TNC Home Charging'!$J34,IF(I$5&lt;2031,'TNC Home Charging'!$K34,'TNC Home Charging'!$L34) ))* (1/'TNC Charger Ratios'!$B$7)</f>
        <v>3.7711141485431116E-2</v>
      </c>
      <c r="J30" s="187">
        <f>'TNC VMT Growth'!L142*(100%-IF(J$5&lt;2026,'TNC Home Charging'!$J34,IF(J$5&lt;2031,'TNC Home Charging'!$K34,'TNC Home Charging'!$L34) ))* (1/'TNC Charger Ratios'!$B$7)</f>
        <v>5.2228307570235284E-2</v>
      </c>
      <c r="K30" s="187">
        <f>'TNC VMT Growth'!M142*(100%-IF(K$5&lt;2026,'TNC Home Charging'!$J34,IF(K$5&lt;2031,'TNC Home Charging'!$K34,'TNC Home Charging'!$L34) ))* (1/'TNC Charger Ratios'!$B$7)</f>
        <v>6.8223971769378527E-2</v>
      </c>
      <c r="L30" s="187">
        <f>'TNC VMT Growth'!N142*(100%-IF(L$5&lt;2026,'TNC Home Charging'!$J34,IF(L$5&lt;2031,'TNC Home Charging'!$K34,'TNC Home Charging'!$L34) ))* (1/'TNC Charger Ratios'!$B$7)</f>
        <v>8.1187960596274464E-2</v>
      </c>
      <c r="M30" s="187">
        <f>'TNC VMT Growth'!O142*(100%-IF(M$5&lt;2026,'TNC Home Charging'!$J34,IF(M$5&lt;2031,'TNC Home Charging'!$K34,'TNC Home Charging'!$L34) ))* (1/'TNC Charger Ratios'!$B$7)</f>
        <v>8.2995429177876501E-2</v>
      </c>
      <c r="N30" s="187">
        <f>'TNC VMT Growth'!P142*(100%-IF(N$5&lt;2026,'TNC Home Charging'!$J34,IF(N$5&lt;2031,'TNC Home Charging'!$K34,'TNC Home Charging'!$L34) ))* (1/'TNC Charger Ratios'!$B$7)</f>
        <v>8.7295217499633496E-2</v>
      </c>
      <c r="O30" s="187">
        <f>'TNC VMT Growth'!Q142*(100%-IF(O$5&lt;2026,'TNC Home Charging'!$J34,IF(O$5&lt;2031,'TNC Home Charging'!$K34,'TNC Home Charging'!$L34) ))* (1/'TNC Charger Ratios'!$B$7)</f>
        <v>9.1594964955779984E-2</v>
      </c>
      <c r="P30" s="187">
        <f>'TNC VMT Growth'!R142*(100%-IF(P$5&lt;2026,'TNC Home Charging'!$J34,IF(P$5&lt;2031,'TNC Home Charging'!$K34,'TNC Home Charging'!$L34) ))* (1/'TNC Charger Ratios'!$B$7)</f>
        <v>9.5894739655666306E-2</v>
      </c>
      <c r="Q30" s="371">
        <f>'TNC VMT Growth'!S142*(100%-IF(Q$5&lt;2026,'TNC Home Charging'!$J34,IF(Q$5&lt;2031,'TNC Home Charging'!$K34,'TNC Home Charging'!$L34) ))* (1/'TNC Charger Ratios'!$B$7)</f>
        <v>0.10019449619305737</v>
      </c>
    </row>
    <row r="31" spans="1:17" x14ac:dyDescent="0.25">
      <c r="A31" s="80" t="s">
        <v>52</v>
      </c>
      <c r="B31" s="4" t="s">
        <v>117</v>
      </c>
      <c r="C31" s="187">
        <f>'TNC VMT Growth'!E143*(100%-IF(C$5&lt;2026,'TNC Home Charging'!$J35,IF(C$5&lt;2031,'TNC Home Charging'!$K35,'TNC Home Charging'!$L35) ))* (1/'TNC Charger Ratios'!$B$7)</f>
        <v>0.82214003747288456</v>
      </c>
      <c r="D31" s="187">
        <f>'TNC VMT Growth'!F143*(100%-IF(D$5&lt;2026,'TNC Home Charging'!$J35,IF(D$5&lt;2031,'TNC Home Charging'!$K35,'TNC Home Charging'!$L35) ))* (1/'TNC Charger Ratios'!$B$7)</f>
        <v>1.3658265335028292</v>
      </c>
      <c r="E31" s="187">
        <f>'TNC VMT Growth'!G143*(100%-IF(E$5&lt;2026,'TNC Home Charging'!$J35,IF(E$5&lt;2031,'TNC Home Charging'!$K35,'TNC Home Charging'!$L35) ))* (1/'TNC Charger Ratios'!$B$7)</f>
        <v>1.9978271376790884</v>
      </c>
      <c r="F31" s="187">
        <f>'TNC VMT Growth'!H143*(100%-IF(F$5&lt;2026,'TNC Home Charging'!$J35,IF(F$5&lt;2031,'TNC Home Charging'!$K35,'TNC Home Charging'!$L35) ))* (1/'TNC Charger Ratios'!$B$7)</f>
        <v>4.3492336303301329</v>
      </c>
      <c r="G31" s="187">
        <f>'TNC VMT Growth'!I143*(100%-IF(G$5&lt;2026,'TNC Home Charging'!$J35,IF(G$5&lt;2031,'TNC Home Charging'!$K35,'TNC Home Charging'!$L35) ))* (1/'TNC Charger Ratios'!$B$7)</f>
        <v>15.283862336163793</v>
      </c>
      <c r="H31" s="187">
        <f>'TNC VMT Growth'!J143*(100%-IF(H$5&lt;2026,'TNC Home Charging'!$J35,IF(H$5&lt;2031,'TNC Home Charging'!$K35,'TNC Home Charging'!$L35) ))* (1/'TNC Charger Ratios'!$B$7)</f>
        <v>32.766656287861601</v>
      </c>
      <c r="I31" s="187">
        <f>'TNC VMT Growth'!K143*(100%-IF(I$5&lt;2026,'TNC Home Charging'!$J35,IF(I$5&lt;2031,'TNC Home Charging'!$K35,'TNC Home Charging'!$L35) ))* (1/'TNC Charger Ratios'!$B$7)</f>
        <v>58.429257981436365</v>
      </c>
      <c r="J31" s="187">
        <f>'TNC VMT Growth'!L143*(100%-IF(J$5&lt;2026,'TNC Home Charging'!$J35,IF(J$5&lt;2031,'TNC Home Charging'!$K35,'TNC Home Charging'!$L35) ))* (1/'TNC Charger Ratios'!$B$7)</f>
        <v>80.922007044894869</v>
      </c>
      <c r="K31" s="187">
        <f>'TNC VMT Growth'!M143*(100%-IF(K$5&lt;2026,'TNC Home Charging'!$J35,IF(K$5&lt;2031,'TNC Home Charging'!$K35,'TNC Home Charging'!$L35) ))* (1/'TNC Charger Ratios'!$B$7)</f>
        <v>105.70552600671769</v>
      </c>
      <c r="L31" s="187">
        <f>'TNC VMT Growth'!N143*(100%-IF(L$5&lt;2026,'TNC Home Charging'!$J35,IF(L$5&lt;2031,'TNC Home Charging'!$K35,'TNC Home Charging'!$L35) ))* (1/'TNC Charger Ratios'!$B$7)</f>
        <v>125.79179806845825</v>
      </c>
      <c r="M31" s="187">
        <f>'TNC VMT Growth'!O143*(100%-IF(M$5&lt;2026,'TNC Home Charging'!$J35,IF(M$5&lt;2031,'TNC Home Charging'!$K35,'TNC Home Charging'!$L35) ))* (1/'TNC Charger Ratios'!$B$7)</f>
        <v>124.21287731950849</v>
      </c>
      <c r="N31" s="187">
        <f>'TNC VMT Growth'!P143*(100%-IF(N$5&lt;2026,'TNC Home Charging'!$J35,IF(N$5&lt;2031,'TNC Home Charging'!$K35,'TNC Home Charging'!$L35) ))* (1/'TNC Charger Ratios'!$B$7)</f>
        <v>130.64803988931212</v>
      </c>
      <c r="O31" s="187">
        <f>'TNC VMT Growth'!Q143*(100%-IF(O$5&lt;2026,'TNC Home Charging'!$J35,IF(O$5&lt;2031,'TNC Home Charging'!$K35,'TNC Home Charging'!$L35) ))* (1/'TNC Charger Ratios'!$B$7)</f>
        <v>137.08314129869862</v>
      </c>
      <c r="P31" s="187">
        <f>'TNC VMT Growth'!R143*(100%-IF(P$5&lt;2026,'TNC Home Charging'!$J35,IF(P$5&lt;2031,'TNC Home Charging'!$K35,'TNC Home Charging'!$L35) ))* (1/'TNC Charger Ratios'!$B$7)</f>
        <v>143.51828348169579</v>
      </c>
      <c r="Q31" s="371">
        <f>'TNC VMT Growth'!S143*(100%-IF(Q$5&lt;2026,'TNC Home Charging'!$J35,IF(Q$5&lt;2031,'TNC Home Charging'!$K35,'TNC Home Charging'!$L35) ))* (1/'TNC Charger Ratios'!$B$7)</f>
        <v>149.95339848228281</v>
      </c>
    </row>
    <row r="32" spans="1:17" x14ac:dyDescent="0.25">
      <c r="A32" s="80" t="s">
        <v>53</v>
      </c>
      <c r="B32" s="4" t="s">
        <v>125</v>
      </c>
      <c r="C32" s="187">
        <f>'TNC VMT Growth'!E144*(100%-IF(C$5&lt;2026,'TNC Home Charging'!$J36,IF(C$5&lt;2031,'TNC Home Charging'!$K36,'TNC Home Charging'!$L36) ))* (1/'TNC Charger Ratios'!$B$7)</f>
        <v>8.1841009583001369E-3</v>
      </c>
      <c r="D32" s="187">
        <f>'TNC VMT Growth'!F144*(100%-IF(D$5&lt;2026,'TNC Home Charging'!$J36,IF(D$5&lt;2031,'TNC Home Charging'!$K36,'TNC Home Charging'!$L36) ))* (1/'TNC Charger Ratios'!$B$7)</f>
        <v>1.3596299574548977E-2</v>
      </c>
      <c r="E32" s="187">
        <f>'TNC VMT Growth'!G144*(100%-IF(E$5&lt;2026,'TNC Home Charging'!$J36,IF(E$5&lt;2031,'TNC Home Charging'!$K36,'TNC Home Charging'!$L36) ))* (1/'TNC Charger Ratios'!$B$7)</f>
        <v>1.9887632576873149E-2</v>
      </c>
      <c r="F32" s="187">
        <f>'TNC VMT Growth'!H144*(100%-IF(F$5&lt;2026,'TNC Home Charging'!$J36,IF(F$5&lt;2031,'TNC Home Charging'!$K36,'TNC Home Charging'!$L36) ))* (1/'TNC Charger Ratios'!$B$7)</f>
        <v>4.3295017271348969E-2</v>
      </c>
      <c r="G32" s="187">
        <f>'TNC VMT Growth'!I144*(100%-IF(G$5&lt;2026,'TNC Home Charging'!$J36,IF(G$5&lt;2031,'TNC Home Charging'!$K36,'TNC Home Charging'!$L36) ))* (1/'TNC Charger Ratios'!$B$7)</f>
        <v>0.15214521455056973</v>
      </c>
      <c r="H32" s="187">
        <f>'TNC VMT Growth'!J144*(100%-IF(H$5&lt;2026,'TNC Home Charging'!$J36,IF(H$5&lt;2031,'TNC Home Charging'!$K36,'TNC Home Charging'!$L36) ))* (1/'TNC Charger Ratios'!$B$7)</f>
        <v>0.3212925251714176</v>
      </c>
      <c r="I32" s="187">
        <f>'TNC VMT Growth'!K144*(100%-IF(I$5&lt;2026,'TNC Home Charging'!$J36,IF(I$5&lt;2031,'TNC Home Charging'!$K36,'TNC Home Charging'!$L36) ))* (1/'TNC Charger Ratios'!$B$7)</f>
        <v>0.57292644314465191</v>
      </c>
      <c r="J32" s="187">
        <f>'TNC VMT Growth'!L144*(100%-IF(J$5&lt;2026,'TNC Home Charging'!$J36,IF(J$5&lt;2031,'TNC Home Charging'!$K36,'TNC Home Charging'!$L36) ))* (1/'TNC Charger Ratios'!$B$7)</f>
        <v>0.79347846045020676</v>
      </c>
      <c r="K32" s="187">
        <f>'TNC VMT Growth'!M144*(100%-IF(K$5&lt;2026,'TNC Home Charging'!$J36,IF(K$5&lt;2031,'TNC Home Charging'!$K36,'TNC Home Charging'!$L36) ))* (1/'TNC Charger Ratios'!$B$7)</f>
        <v>1.0364925574616117</v>
      </c>
      <c r="L32" s="187">
        <f>'TNC VMT Growth'!N144*(100%-IF(L$5&lt;2026,'TNC Home Charging'!$J36,IF(L$5&lt;2031,'TNC Home Charging'!$K36,'TNC Home Charging'!$L36) ))* (1/'TNC Charger Ratios'!$B$7)</f>
        <v>1.2334479323189311</v>
      </c>
      <c r="M32" s="187">
        <f>'TNC VMT Growth'!O144*(100%-IF(M$5&lt;2026,'TNC Home Charging'!$J36,IF(M$5&lt;2031,'TNC Home Charging'!$K36,'TNC Home Charging'!$L36) ))* (1/'TNC Charger Ratios'!$B$7)</f>
        <v>1.1925196141203913</v>
      </c>
      <c r="N32" s="187">
        <f>'TNC VMT Growth'!P144*(100%-IF(N$5&lt;2026,'TNC Home Charging'!$J36,IF(N$5&lt;2031,'TNC Home Charging'!$K36,'TNC Home Charging'!$L36) ))* (1/'TNC Charger Ratios'!$B$7)</f>
        <v>1.2543011117408394</v>
      </c>
      <c r="O32" s="187">
        <f>'TNC VMT Growth'!Q144*(100%-IF(O$5&lt;2026,'TNC Home Charging'!$J36,IF(O$5&lt;2031,'TNC Home Charging'!$K36,'TNC Home Charging'!$L36) ))* (1/'TNC Charger Ratios'!$B$7)</f>
        <v>1.3160820221838656</v>
      </c>
      <c r="P32" s="187">
        <f>'TNC VMT Growth'!R144*(100%-IF(P$5&lt;2026,'TNC Home Charging'!$J36,IF(P$5&lt;2031,'TNC Home Charging'!$K36,'TNC Home Charging'!$L36) ))* (1/'TNC Charger Ratios'!$B$7)</f>
        <v>1.377863324078499</v>
      </c>
      <c r="Q32" s="371">
        <f>'TNC VMT Growth'!S144*(100%-IF(Q$5&lt;2026,'TNC Home Charging'!$J36,IF(Q$5&lt;2031,'TNC Home Charging'!$K36,'TNC Home Charging'!$L36) ))* (1/'TNC Charger Ratios'!$B$7)</f>
        <v>1.4396443650053652</v>
      </c>
    </row>
    <row r="33" spans="1:17" x14ac:dyDescent="0.25">
      <c r="A33" s="80" t="s">
        <v>54</v>
      </c>
      <c r="B33" s="4" t="s">
        <v>115</v>
      </c>
      <c r="C33" s="187">
        <f>'TNC VMT Growth'!E145*(100%-IF(C$5&lt;2026,'TNC Home Charging'!$J37,IF(C$5&lt;2031,'TNC Home Charging'!$K37,'TNC Home Charging'!$L37) ))* (1/'TNC Charger Ratios'!$B$7)</f>
        <v>7.0299001167504189E-5</v>
      </c>
      <c r="D33" s="187">
        <f>'TNC VMT Growth'!F145*(100%-IF(D$5&lt;2026,'TNC Home Charging'!$J37,IF(D$5&lt;2031,'TNC Home Charging'!$K37,'TNC Home Charging'!$L37) ))* (1/'TNC Charger Ratios'!$B$7)</f>
        <v>1.1678818290915595E-4</v>
      </c>
      <c r="E33" s="187">
        <f>'TNC VMT Growth'!G145*(100%-IF(E$5&lt;2026,'TNC Home Charging'!$J37,IF(E$5&lt;2031,'TNC Home Charging'!$K37,'TNC Home Charging'!$L37) ))* (1/'TNC Charger Ratios'!$B$7)</f>
        <v>1.7082886841988387E-4</v>
      </c>
      <c r="F33" s="187">
        <f>'TNC VMT Growth'!H145*(100%-IF(F$5&lt;2026,'TNC Home Charging'!$J37,IF(F$5&lt;2031,'TNC Home Charging'!$K37,'TNC Home Charging'!$L37) ))* (1/'TNC Charger Ratios'!$B$7)</f>
        <v>3.7189136414781467E-4</v>
      </c>
      <c r="G33" s="187">
        <f>'TNC VMT Growth'!I145*(100%-IF(G$5&lt;2026,'TNC Home Charging'!$J37,IF(G$5&lt;2031,'TNC Home Charging'!$K37,'TNC Home Charging'!$L37) ))* (1/'TNC Charger Ratios'!$B$7)</f>
        <v>1.3068822916307472E-3</v>
      </c>
      <c r="H33" s="187">
        <f>'TNC VMT Growth'!J145*(100%-IF(H$5&lt;2026,'TNC Home Charging'!$J37,IF(H$5&lt;2031,'TNC Home Charging'!$K37,'TNC Home Charging'!$L37) ))* (1/'TNC Charger Ratios'!$B$7)</f>
        <v>2.8306975410314363E-3</v>
      </c>
      <c r="I33" s="187">
        <f>'TNC VMT Growth'!K145*(100%-IF(I$5&lt;2026,'TNC Home Charging'!$J37,IF(I$5&lt;2031,'TNC Home Charging'!$K37,'TNC Home Charging'!$L37) ))* (1/'TNC Charger Ratios'!$B$7)</f>
        <v>5.0476788183484583E-3</v>
      </c>
      <c r="J33" s="187">
        <f>'TNC VMT Growth'!L145*(100%-IF(J$5&lt;2026,'TNC Home Charging'!$J37,IF(J$5&lt;2031,'TNC Home Charging'!$K37,'TNC Home Charging'!$L37) ))* (1/'TNC Charger Ratios'!$B$7)</f>
        <v>6.9908178712201948E-3</v>
      </c>
      <c r="K33" s="187">
        <f>'TNC VMT Growth'!M145*(100%-IF(K$5&lt;2026,'TNC Home Charging'!$J37,IF(K$5&lt;2031,'TNC Home Charging'!$K37,'TNC Home Charging'!$L37) ))* (1/'TNC Charger Ratios'!$B$7)</f>
        <v>9.1318555641423972E-3</v>
      </c>
      <c r="L33" s="187">
        <f>'TNC VMT Growth'!N145*(100%-IF(L$5&lt;2026,'TNC Home Charging'!$J37,IF(L$5&lt;2031,'TNC Home Charging'!$K37,'TNC Home Charging'!$L37) ))* (1/'TNC Charger Ratios'!$B$7)</f>
        <v>1.0867100089373994E-2</v>
      </c>
      <c r="M33" s="187">
        <f>'TNC VMT Growth'!O145*(100%-IF(M$5&lt;2026,'TNC Home Charging'!$J37,IF(M$5&lt;2031,'TNC Home Charging'!$K37,'TNC Home Charging'!$L37) ))* (1/'TNC Charger Ratios'!$B$7)</f>
        <v>1.0881206518579486E-2</v>
      </c>
      <c r="N33" s="187">
        <f>'TNC VMT Growth'!P145*(100%-IF(N$5&lt;2026,'TNC Home Charging'!$J37,IF(N$5&lt;2031,'TNC Home Charging'!$K37,'TNC Home Charging'!$L37) ))* (1/'TNC Charger Ratios'!$B$7)</f>
        <v>1.1444934969395013E-2</v>
      </c>
      <c r="O33" s="187">
        <f>'TNC VMT Growth'!Q145*(100%-IF(O$5&lt;2026,'TNC Home Charging'!$J37,IF(O$5&lt;2031,'TNC Home Charging'!$K37,'TNC Home Charging'!$L37) ))* (1/'TNC Charger Ratios'!$B$7)</f>
        <v>1.2008658062479978E-2</v>
      </c>
      <c r="P33" s="187">
        <f>'TNC VMT Growth'!R145*(100%-IF(P$5&lt;2026,'TNC Home Charging'!$J37,IF(P$5&lt;2031,'TNC Home Charging'!$K37,'TNC Home Charging'!$L37) ))* (1/'TNC Charger Ratios'!$B$7)</f>
        <v>1.2572384727385253E-2</v>
      </c>
      <c r="Q33" s="371">
        <f>'TNC VMT Growth'!S145*(100%-IF(Q$5&lt;2026,'TNC Home Charging'!$J37,IF(Q$5&lt;2031,'TNC Home Charging'!$K37,'TNC Home Charging'!$L37) ))* (1/'TNC Charger Ratios'!$B$7)</f>
        <v>1.3136109011076718E-2</v>
      </c>
    </row>
    <row r="34" spans="1:17" x14ac:dyDescent="0.25">
      <c r="A34" s="80" t="s">
        <v>55</v>
      </c>
      <c r="B34" s="4" t="s">
        <v>55</v>
      </c>
      <c r="C34" s="187">
        <f>'TNC VMT Growth'!E146*(100%-IF(C$5&lt;2026,'TNC Home Charging'!$J38,IF(C$5&lt;2031,'TNC Home Charging'!$K38,'TNC Home Charging'!$L38) ))* (1/'TNC Charger Ratios'!$B$7)</f>
        <v>1.3772389593692492E-3</v>
      </c>
      <c r="D34" s="187">
        <f>'TNC VMT Growth'!F146*(100%-IF(D$5&lt;2026,'TNC Home Charging'!$J38,IF(D$5&lt;2031,'TNC Home Charging'!$K38,'TNC Home Charging'!$L38) ))* (1/'TNC Charger Ratios'!$B$7)</f>
        <v>2.2880159436857324E-3</v>
      </c>
      <c r="E34" s="187">
        <f>'TNC VMT Growth'!G146*(100%-IF(E$5&lt;2026,'TNC Home Charging'!$J38,IF(E$5&lt;2031,'TNC Home Charging'!$K38,'TNC Home Charging'!$L38) ))* (1/'TNC Charger Ratios'!$B$7)</f>
        <v>3.3467356443974933E-3</v>
      </c>
      <c r="F34" s="187">
        <f>'TNC VMT Growth'!H146*(100%-IF(F$5&lt;2026,'TNC Home Charging'!$J38,IF(F$5&lt;2031,'TNC Home Charging'!$K38,'TNC Home Charging'!$L38) ))* (1/'TNC Charger Ratios'!$B$7)</f>
        <v>7.2857831100181288E-3</v>
      </c>
      <c r="G34" s="187">
        <f>'TNC VMT Growth'!I146*(100%-IF(G$5&lt;2026,'TNC Home Charging'!$J38,IF(G$5&lt;2031,'TNC Home Charging'!$K38,'TNC Home Charging'!$L38) ))* (1/'TNC Charger Ratios'!$B$7)</f>
        <v>2.5603339698311838E-2</v>
      </c>
      <c r="H34" s="187">
        <f>'TNC VMT Growth'!J146*(100%-IF(H$5&lt;2026,'TNC Home Charging'!$J38,IF(H$5&lt;2031,'TNC Home Charging'!$K38,'TNC Home Charging'!$L38) ))* (1/'TNC Charger Ratios'!$B$7)</f>
        <v>5.3604637289215329E-2</v>
      </c>
      <c r="I34" s="187">
        <f>'TNC VMT Growth'!K146*(100%-IF(I$5&lt;2026,'TNC Home Charging'!$J38,IF(I$5&lt;2031,'TNC Home Charging'!$K38,'TNC Home Charging'!$L38) ))* (1/'TNC Charger Ratios'!$B$7)</f>
        <v>9.5587390841987238E-2</v>
      </c>
      <c r="J34" s="187">
        <f>'TNC VMT Growth'!L146*(100%-IF(J$5&lt;2026,'TNC Home Charging'!$J38,IF(J$5&lt;2031,'TNC Home Charging'!$K38,'TNC Home Charging'!$L38) ))* (1/'TNC Charger Ratios'!$B$7)</f>
        <v>0.13238442147555507</v>
      </c>
      <c r="K34" s="187">
        <f>'TNC VMT Growth'!M146*(100%-IF(K$5&lt;2026,'TNC Home Charging'!$J38,IF(K$5&lt;2031,'TNC Home Charging'!$K38,'TNC Home Charging'!$L38) ))* (1/'TNC Charger Ratios'!$B$7)</f>
        <v>0.17292903893751596</v>
      </c>
      <c r="L34" s="187">
        <f>'TNC VMT Growth'!N146*(100%-IF(L$5&lt;2026,'TNC Home Charging'!$J38,IF(L$5&lt;2031,'TNC Home Charging'!$K38,'TNC Home Charging'!$L38) ))* (1/'TNC Charger Ratios'!$B$7)</f>
        <v>0.20578919161537612</v>
      </c>
      <c r="M34" s="187">
        <f>'TNC VMT Growth'!O146*(100%-IF(M$5&lt;2026,'TNC Home Charging'!$J38,IF(M$5&lt;2031,'TNC Home Charging'!$K38,'TNC Home Charging'!$L38) ))* (1/'TNC Charger Ratios'!$B$7)</f>
        <v>0.19651241422011101</v>
      </c>
      <c r="N34" s="187">
        <f>'TNC VMT Growth'!P146*(100%-IF(N$5&lt;2026,'TNC Home Charging'!$J38,IF(N$5&lt;2031,'TNC Home Charging'!$K38,'TNC Home Charging'!$L38) ))* (1/'TNC Charger Ratios'!$B$7)</f>
        <v>0.20669323733427283</v>
      </c>
      <c r="O34" s="187">
        <f>'TNC VMT Growth'!Q146*(100%-IF(O$5&lt;2026,'TNC Home Charging'!$J38,IF(O$5&lt;2031,'TNC Home Charging'!$K38,'TNC Home Charging'!$L38) ))* (1/'TNC Charger Ratios'!$B$7)</f>
        <v>0.21687396368889189</v>
      </c>
      <c r="P34" s="187">
        <f>'TNC VMT Growth'!R146*(100%-IF(P$5&lt;2026,'TNC Home Charging'!$J38,IF(P$5&lt;2031,'TNC Home Charging'!$K38,'TNC Home Charging'!$L38) ))* (1/'TNC Charger Ratios'!$B$7)</f>
        <v>0.22705475454987162</v>
      </c>
      <c r="Q34" s="371">
        <f>'TNC VMT Growth'!S146*(100%-IF(Q$5&lt;2026,'TNC Home Charging'!$J38,IF(Q$5&lt;2031,'TNC Home Charging'!$K38,'TNC Home Charging'!$L38) ))* (1/'TNC Charger Ratios'!$B$7)</f>
        <v>0.23723550240660601</v>
      </c>
    </row>
    <row r="35" spans="1:17" x14ac:dyDescent="0.25">
      <c r="A35" s="80" t="s">
        <v>56</v>
      </c>
      <c r="B35" s="4" t="s">
        <v>126</v>
      </c>
      <c r="C35" s="187">
        <f>'TNC VMT Growth'!E147*(100%-IF(C$5&lt;2026,'TNC Home Charging'!$J39,IF(C$5&lt;2031,'TNC Home Charging'!$K39,'TNC Home Charging'!$L39) ))* (1/'TNC Charger Ratios'!$B$7)</f>
        <v>4.1443845325182379E-3</v>
      </c>
      <c r="D35" s="187">
        <f>'TNC VMT Growth'!F147*(100%-IF(D$5&lt;2026,'TNC Home Charging'!$J39,IF(D$5&lt;2031,'TNC Home Charging'!$K39,'TNC Home Charging'!$L39) ))* (1/'TNC Charger Ratios'!$B$7)</f>
        <v>6.8850926868268721E-3</v>
      </c>
      <c r="E35" s="187">
        <f>'TNC VMT Growth'!G147*(100%-IF(E$5&lt;2026,'TNC Home Charging'!$J39,IF(E$5&lt;2031,'TNC Home Charging'!$K39,'TNC Home Charging'!$L39) ))* (1/'TNC Charger Ratios'!$B$7)</f>
        <v>1.0070989747066633E-2</v>
      </c>
      <c r="F35" s="187">
        <f>'TNC VMT Growth'!H147*(100%-IF(F$5&lt;2026,'TNC Home Charging'!$J39,IF(F$5&lt;2031,'TNC Home Charging'!$K39,'TNC Home Charging'!$L39) ))* (1/'TNC Charger Ratios'!$B$7)</f>
        <v>2.192436296041942E-2</v>
      </c>
      <c r="G35" s="187">
        <f>'TNC VMT Growth'!I147*(100%-IF(G$5&lt;2026,'TNC Home Charging'!$J39,IF(G$5&lt;2031,'TNC Home Charging'!$K39,'TNC Home Charging'!$L39) ))* (1/'TNC Charger Ratios'!$B$7)</f>
        <v>7.7045515089908756E-2</v>
      </c>
      <c r="H35" s="187">
        <f>'TNC VMT Growth'!J147*(100%-IF(H$5&lt;2026,'TNC Home Charging'!$J39,IF(H$5&lt;2031,'TNC Home Charging'!$K39,'TNC Home Charging'!$L39) ))* (1/'TNC Charger Ratios'!$B$7)</f>
        <v>0.16485703958613276</v>
      </c>
      <c r="I35" s="187">
        <f>'TNC VMT Growth'!K147*(100%-IF(I$5&lt;2026,'TNC Home Charging'!$J39,IF(I$5&lt;2031,'TNC Home Charging'!$K39,'TNC Home Charging'!$L39) ))* (1/'TNC Charger Ratios'!$B$7)</f>
        <v>0.29397184782636382</v>
      </c>
      <c r="J35" s="187">
        <f>'TNC VMT Growth'!L147*(100%-IF(J$5&lt;2026,'TNC Home Charging'!$J39,IF(J$5&lt;2031,'TNC Home Charging'!$K39,'TNC Home Charging'!$L39) ))* (1/'TNC Charger Ratios'!$B$7)</f>
        <v>0.40713835435602724</v>
      </c>
      <c r="K35" s="187">
        <f>'TNC VMT Growth'!M147*(100%-IF(K$5&lt;2026,'TNC Home Charging'!$J39,IF(K$5&lt;2031,'TNC Home Charging'!$K39,'TNC Home Charging'!$L39) ))* (1/'TNC Charger Ratios'!$B$7)</f>
        <v>0.53183028296414891</v>
      </c>
      <c r="L35" s="187">
        <f>'TNC VMT Growth'!N147*(100%-IF(L$5&lt;2026,'TNC Home Charging'!$J39,IF(L$5&lt;2031,'TNC Home Charging'!$K39,'TNC Home Charging'!$L39) ))* (1/'TNC Charger Ratios'!$B$7)</f>
        <v>0.63288921675736876</v>
      </c>
      <c r="M35" s="187">
        <f>'TNC VMT Growth'!O147*(100%-IF(M$5&lt;2026,'TNC Home Charging'!$J39,IF(M$5&lt;2031,'TNC Home Charging'!$K39,'TNC Home Charging'!$L39) ))* (1/'TNC Charger Ratios'!$B$7)</f>
        <v>0.62328576866920682</v>
      </c>
      <c r="N35" s="187">
        <f>'TNC VMT Growth'!P147*(100%-IF(N$5&lt;2026,'TNC Home Charging'!$J39,IF(N$5&lt;2031,'TNC Home Charging'!$K39,'TNC Home Charging'!$L39) ))* (1/'TNC Charger Ratios'!$B$7)</f>
        <v>0.65557666584015095</v>
      </c>
      <c r="O35" s="187">
        <f>'TNC VMT Growth'!Q147*(100%-IF(O$5&lt;2026,'TNC Home Charging'!$J39,IF(O$5&lt;2031,'TNC Home Charging'!$K39,'TNC Home Charging'!$L39) ))* (1/'TNC Charger Ratios'!$B$7)</f>
        <v>0.68786725611523702</v>
      </c>
      <c r="P35" s="187">
        <f>'TNC VMT Growth'!R147*(100%-IF(P$5&lt;2026,'TNC Home Charging'!$J39,IF(P$5&lt;2031,'TNC Home Charging'!$K39,'TNC Home Charging'!$L39) ))* (1/'TNC Charger Ratios'!$B$7)</f>
        <v>0.72015805098755803</v>
      </c>
      <c r="Q35" s="371">
        <f>'TNC VMT Growth'!S147*(100%-IF(Q$5&lt;2026,'TNC Home Charging'!$J39,IF(Q$5&lt;2031,'TNC Home Charging'!$K39,'TNC Home Charging'!$L39) ))* (1/'TNC Charger Ratios'!$B$7)</f>
        <v>0.75244870946170683</v>
      </c>
    </row>
    <row r="36" spans="1:17" x14ac:dyDescent="0.25">
      <c r="A36" s="80" t="s">
        <v>57</v>
      </c>
      <c r="B36" s="4" t="s">
        <v>115</v>
      </c>
      <c r="C36" s="187">
        <f>'TNC VMT Growth'!E148*(100%-IF(C$5&lt;2026,'TNC Home Charging'!$J40,IF(C$5&lt;2031,'TNC Home Charging'!$K40,'TNC Home Charging'!$L40) ))* (1/'TNC Charger Ratios'!$B$7)</f>
        <v>1.2642390194806221E-3</v>
      </c>
      <c r="D36" s="187">
        <f>'TNC VMT Growth'!F148*(100%-IF(D$5&lt;2026,'TNC Home Charging'!$J40,IF(D$5&lt;2031,'TNC Home Charging'!$K40,'TNC Home Charging'!$L40) ))* (1/'TNC Charger Ratios'!$B$7)</f>
        <v>2.1002884165621043E-3</v>
      </c>
      <c r="E36" s="187">
        <f>'TNC VMT Growth'!G148*(100%-IF(E$5&lt;2026,'TNC Home Charging'!$J40,IF(E$5&lt;2031,'TNC Home Charging'!$K40,'TNC Home Charging'!$L40) ))* (1/'TNC Charger Ratios'!$B$7)</f>
        <v>3.072142100504978E-3</v>
      </c>
      <c r="F36" s="187">
        <f>'TNC VMT Growth'!H148*(100%-IF(F$5&lt;2026,'TNC Home Charging'!$J40,IF(F$5&lt;2031,'TNC Home Charging'!$K40,'TNC Home Charging'!$L40) ))* (1/'TNC Charger Ratios'!$B$7)</f>
        <v>6.6879979196756518E-3</v>
      </c>
      <c r="G36" s="187">
        <f>'TNC VMT Growth'!I148*(100%-IF(G$5&lt;2026,'TNC Home Charging'!$J40,IF(G$5&lt;2031,'TNC Home Charging'!$K40,'TNC Home Charging'!$L40) ))* (1/'TNC Charger Ratios'!$B$7)</f>
        <v>2.3502632462885992E-2</v>
      </c>
      <c r="H36" s="187">
        <f>'TNC VMT Growth'!J148*(100%-IF(H$5&lt;2026,'TNC Home Charging'!$J40,IF(H$5&lt;2031,'TNC Home Charging'!$K40,'TNC Home Charging'!$L40) ))* (1/'TNC Charger Ratios'!$B$7)</f>
        <v>5.0380921955957385E-2</v>
      </c>
      <c r="I36" s="187">
        <f>'TNC VMT Growth'!K148*(100%-IF(I$5&lt;2026,'TNC Home Charging'!$J40,IF(I$5&lt;2031,'TNC Home Charging'!$K40,'TNC Home Charging'!$L40) ))* (1/'TNC Charger Ratios'!$B$7)</f>
        <v>8.9838885617320244E-2</v>
      </c>
      <c r="J36" s="187">
        <f>'TNC VMT Growth'!L148*(100%-IF(J$5&lt;2026,'TNC Home Charging'!$J40,IF(J$5&lt;2031,'TNC Home Charging'!$K40,'TNC Home Charging'!$L40) ))* (1/'TNC Charger Ratios'!$B$7)</f>
        <v>0.12442298920071919</v>
      </c>
      <c r="K36" s="187">
        <f>'TNC VMT Growth'!M148*(100%-IF(K$5&lt;2026,'TNC Home Charging'!$J40,IF(K$5&lt;2031,'TNC Home Charging'!$K40,'TNC Home Charging'!$L40) ))* (1/'TNC Charger Ratios'!$B$7)</f>
        <v>0.16252930446341313</v>
      </c>
      <c r="L36" s="187">
        <f>'TNC VMT Growth'!N148*(100%-IF(L$5&lt;2026,'TNC Home Charging'!$J40,IF(L$5&lt;2031,'TNC Home Charging'!$K40,'TNC Home Charging'!$L40) ))* (1/'TNC Charger Ratios'!$B$7)</f>
        <v>0.19341328897005192</v>
      </c>
      <c r="M36" s="187">
        <f>'TNC VMT Growth'!O148*(100%-IF(M$5&lt;2026,'TNC Home Charging'!$J40,IF(M$5&lt;2031,'TNC Home Charging'!$K40,'TNC Home Charging'!$L40) ))* (1/'TNC Charger Ratios'!$B$7)</f>
        <v>0.19095575055244282</v>
      </c>
      <c r="N36" s="187">
        <f>'TNC VMT Growth'!P148*(100%-IF(N$5&lt;2026,'TNC Home Charging'!$J40,IF(N$5&lt;2031,'TNC Home Charging'!$K40,'TNC Home Charging'!$L40) ))* (1/'TNC Charger Ratios'!$B$7)</f>
        <v>0.20084869663791957</v>
      </c>
      <c r="O36" s="187">
        <f>'TNC VMT Growth'!Q148*(100%-IF(O$5&lt;2026,'TNC Home Charging'!$J40,IF(O$5&lt;2031,'TNC Home Charging'!$K40,'TNC Home Charging'!$L40) ))* (1/'TNC Charger Ratios'!$B$7)</f>
        <v>0.21074154869986511</v>
      </c>
      <c r="P36" s="187">
        <f>'TNC VMT Growth'!R148*(100%-IF(P$5&lt;2026,'TNC Home Charging'!$J40,IF(P$5&lt;2031,'TNC Home Charging'!$K40,'TNC Home Charging'!$L40) ))* (1/'TNC Charger Ratios'!$B$7)</f>
        <v>0.2206344634441636</v>
      </c>
      <c r="Q36" s="371">
        <f>'TNC VMT Growth'!S148*(100%-IF(Q$5&lt;2026,'TNC Home Charging'!$J40,IF(Q$5&lt;2031,'TNC Home Charging'!$K40,'TNC Home Charging'!$L40) ))* (1/'TNC Charger Ratios'!$B$7)</f>
        <v>0.23052733640022208</v>
      </c>
    </row>
    <row r="37" spans="1:17" x14ac:dyDescent="0.25">
      <c r="A37" s="80" t="s">
        <v>58</v>
      </c>
      <c r="B37" s="4" t="s">
        <v>115</v>
      </c>
      <c r="C37" s="187">
        <f>'TNC VMT Growth'!E149*(100%-IF(C$5&lt;2026,'TNC Home Charging'!$J41,IF(C$5&lt;2031,'TNC Home Charging'!$K41,'TNC Home Charging'!$L41) ))* (1/'TNC Charger Ratios'!$B$7)</f>
        <v>2.9231779084165464E-4</v>
      </c>
      <c r="D37" s="187">
        <f>'TNC VMT Growth'!F149*(100%-IF(D$5&lt;2026,'TNC Home Charging'!$J41,IF(D$5&lt;2031,'TNC Home Charging'!$K41,'TNC Home Charging'!$L41) ))* (1/'TNC Charger Ratios'!$B$7)</f>
        <v>4.8562942655572863E-4</v>
      </c>
      <c r="E37" s="187">
        <f>'TNC VMT Growth'!G149*(100%-IF(E$5&lt;2026,'TNC Home Charging'!$J41,IF(E$5&lt;2031,'TNC Home Charging'!$K41,'TNC Home Charging'!$L41) ))* (1/'TNC Charger Ratios'!$B$7)</f>
        <v>7.1034177725363317E-4</v>
      </c>
      <c r="F37" s="187">
        <f>'TNC VMT Growth'!H149*(100%-IF(F$5&lt;2026,'TNC Home Charging'!$J41,IF(F$5&lt;2031,'TNC Home Charging'!$K41,'TNC Home Charging'!$L41) ))* (1/'TNC Charger Ratios'!$B$7)</f>
        <v>1.5464012318147995E-3</v>
      </c>
      <c r="G37" s="187">
        <f>'TNC VMT Growth'!I149*(100%-IF(G$5&lt;2026,'TNC Home Charging'!$J41,IF(G$5&lt;2031,'TNC Home Charging'!$K41,'TNC Home Charging'!$L41) ))* (1/'TNC Charger Ratios'!$B$7)</f>
        <v>5.4342869462585004E-3</v>
      </c>
      <c r="H37" s="187">
        <f>'TNC VMT Growth'!J149*(100%-IF(H$5&lt;2026,'TNC Home Charging'!$J41,IF(H$5&lt;2031,'TNC Home Charging'!$K41,'TNC Home Charging'!$L41) ))* (1/'TNC Charger Ratios'!$B$7)</f>
        <v>1.1527155776519984E-2</v>
      </c>
      <c r="I37" s="187">
        <f>'TNC VMT Growth'!K149*(100%-IF(I$5&lt;2026,'TNC Home Charging'!$J41,IF(I$5&lt;2031,'TNC Home Charging'!$K41,'TNC Home Charging'!$L41) ))* (1/'TNC Charger Ratios'!$B$7)</f>
        <v>2.0555138514636816E-2</v>
      </c>
      <c r="J37" s="187">
        <f>'TNC VMT Growth'!L149*(100%-IF(J$5&lt;2026,'TNC Home Charging'!$J41,IF(J$5&lt;2031,'TNC Home Charging'!$K41,'TNC Home Charging'!$L41) ))* (1/'TNC Charger Ratios'!$B$7)</f>
        <v>2.8467981986331214E-2</v>
      </c>
      <c r="K37" s="187">
        <f>'TNC VMT Growth'!M149*(100%-IF(K$5&lt;2026,'TNC Home Charging'!$J41,IF(K$5&lt;2031,'TNC Home Charging'!$K41,'TNC Home Charging'!$L41) ))* (1/'TNC Charger Ratios'!$B$7)</f>
        <v>3.7186707548484473E-2</v>
      </c>
      <c r="L37" s="187">
        <f>'TNC VMT Growth'!N149*(100%-IF(L$5&lt;2026,'TNC Home Charging'!$J41,IF(L$5&lt;2031,'TNC Home Charging'!$K41,'TNC Home Charging'!$L41) ))* (1/'TNC Charger Ratios'!$B$7)</f>
        <v>4.4252963714238487E-2</v>
      </c>
      <c r="M37" s="187">
        <f>'TNC VMT Growth'!O149*(100%-IF(M$5&lt;2026,'TNC Home Charging'!$J41,IF(M$5&lt;2031,'TNC Home Charging'!$K41,'TNC Home Charging'!$L41) ))* (1/'TNC Charger Ratios'!$B$7)</f>
        <v>4.3055739980939152E-2</v>
      </c>
      <c r="N37" s="187">
        <f>'TNC VMT Growth'!P149*(100%-IF(N$5&lt;2026,'TNC Home Charging'!$J41,IF(N$5&lt;2031,'TNC Home Charging'!$K41,'TNC Home Charging'!$L41) ))* (1/'TNC Charger Ratios'!$B$7)</f>
        <v>4.5286351591584305E-2</v>
      </c>
      <c r="O37" s="187">
        <f>'TNC VMT Growth'!Q149*(100%-IF(O$5&lt;2026,'TNC Home Charging'!$J41,IF(O$5&lt;2031,'TNC Home Charging'!$K41,'TNC Home Charging'!$L41) ))* (1/'TNC Charger Ratios'!$B$7)</f>
        <v>4.7516942002277615E-2</v>
      </c>
      <c r="P37" s="187">
        <f>'TNC VMT Growth'!R149*(100%-IF(P$5&lt;2026,'TNC Home Charging'!$J41,IF(P$5&lt;2031,'TNC Home Charging'!$K41,'TNC Home Charging'!$L41) ))* (1/'TNC Charger Ratios'!$B$7)</f>
        <v>4.9747546546271892E-2</v>
      </c>
      <c r="Q37" s="371">
        <f>'TNC VMT Growth'!S149*(100%-IF(Q$5&lt;2026,'TNC Home Charging'!$J41,IF(Q$5&lt;2031,'TNC Home Charging'!$K41,'TNC Home Charging'!$L41) ))* (1/'TNC Charger Ratios'!$B$7)</f>
        <v>5.1978141668064463E-2</v>
      </c>
    </row>
    <row r="38" spans="1:17" x14ac:dyDescent="0.25">
      <c r="A38" s="80" t="s">
        <v>59</v>
      </c>
      <c r="B38" s="4" t="s">
        <v>115</v>
      </c>
      <c r="C38" s="187">
        <f>'TNC VMT Growth'!E150*(100%-IF(C$5&lt;2026,'TNC Home Charging'!$J42,IF(C$5&lt;2031,'TNC Home Charging'!$K42,'TNC Home Charging'!$L42) ))* (1/'TNC Charger Ratios'!$B$7)</f>
        <v>1.2270363706004125E-3</v>
      </c>
      <c r="D38" s="187">
        <f>'TNC VMT Growth'!F150*(100%-IF(D$5&lt;2026,'TNC Home Charging'!$J42,IF(D$5&lt;2031,'TNC Home Charging'!$K42,'TNC Home Charging'!$L42) ))* (1/'TNC Charger Ratios'!$B$7)</f>
        <v>2.038483416633664E-3</v>
      </c>
      <c r="E38" s="187">
        <f>'TNC VMT Growth'!G150*(100%-IF(E$5&lt;2026,'TNC Home Charging'!$J42,IF(E$5&lt;2031,'TNC Home Charging'!$K42,'TNC Home Charging'!$L42) ))* (1/'TNC Charger Ratios'!$B$7)</f>
        <v>2.9817384488899923E-3</v>
      </c>
      <c r="F38" s="187">
        <f>'TNC VMT Growth'!H150*(100%-IF(F$5&lt;2026,'TNC Home Charging'!$J42,IF(F$5&lt;2031,'TNC Home Charging'!$K42,'TNC Home Charging'!$L42) ))* (1/'TNC Charger Ratios'!$B$7)</f>
        <v>6.4911908013354155E-3</v>
      </c>
      <c r="G38" s="187">
        <f>'TNC VMT Growth'!I150*(100%-IF(G$5&lt;2026,'TNC Home Charging'!$J42,IF(G$5&lt;2031,'TNC Home Charging'!$K42,'TNC Home Charging'!$L42) ))* (1/'TNC Charger Ratios'!$B$7)</f>
        <v>2.2811022593387919E-2</v>
      </c>
      <c r="H38" s="187">
        <f>'TNC VMT Growth'!J150*(100%-IF(H$5&lt;2026,'TNC Home Charging'!$J42,IF(H$5&lt;2031,'TNC Home Charging'!$K42,'TNC Home Charging'!$L42) ))* (1/'TNC Charger Ratios'!$B$7)</f>
        <v>4.8892848004401204E-2</v>
      </c>
      <c r="I38" s="187">
        <f>'TNC VMT Growth'!K150*(100%-IF(I$5&lt;2026,'TNC Home Charging'!$J42,IF(I$5&lt;2031,'TNC Home Charging'!$K42,'TNC Home Charging'!$L42) ))* (1/'TNC Charger Ratios'!$B$7)</f>
        <v>8.7185363205784433E-2</v>
      </c>
      <c r="J38" s="187">
        <f>'TNC VMT Growth'!L150*(100%-IF(J$5&lt;2026,'TNC Home Charging'!$J42,IF(J$5&lt;2031,'TNC Home Charging'!$K42,'TNC Home Charging'!$L42) ))* (1/'TNC Charger Ratios'!$B$7)</f>
        <v>0.12074797488942485</v>
      </c>
      <c r="K38" s="187">
        <f>'TNC VMT Growth'!M150*(100%-IF(K$5&lt;2026,'TNC Home Charging'!$J42,IF(K$5&lt;2031,'TNC Home Charging'!$K42,'TNC Home Charging'!$L42) ))* (1/'TNC Charger Ratios'!$B$7)</f>
        <v>0.15772876459739046</v>
      </c>
      <c r="L38" s="187">
        <f>'TNC VMT Growth'!N150*(100%-IF(L$5&lt;2026,'TNC Home Charging'!$J42,IF(L$5&lt;2031,'TNC Home Charging'!$K42,'TNC Home Charging'!$L42) ))* (1/'TNC Charger Ratios'!$B$7)</f>
        <v>0.18770054561349434</v>
      </c>
      <c r="M38" s="187">
        <f>'TNC VMT Growth'!O150*(100%-IF(M$5&lt;2026,'TNC Home Charging'!$J42,IF(M$5&lt;2031,'TNC Home Charging'!$K42,'TNC Home Charging'!$L42) ))* (1/'TNC Charger Ratios'!$B$7)</f>
        <v>0.18528685627939301</v>
      </c>
      <c r="N38" s="187">
        <f>'TNC VMT Growth'!P150*(100%-IF(N$5&lt;2026,'TNC Home Charging'!$J42,IF(N$5&lt;2031,'TNC Home Charging'!$K42,'TNC Home Charging'!$L42) ))* (1/'TNC Charger Ratios'!$B$7)</f>
        <v>0.19488611094554717</v>
      </c>
      <c r="O38" s="187">
        <f>'TNC VMT Growth'!Q150*(100%-IF(O$5&lt;2026,'TNC Home Charging'!$J42,IF(O$5&lt;2031,'TNC Home Charging'!$K42,'TNC Home Charging'!$L42) ))* (1/'TNC Charger Ratios'!$B$7)</f>
        <v>0.20448527437944228</v>
      </c>
      <c r="P38" s="187">
        <f>'TNC VMT Growth'!R150*(100%-IF(P$5&lt;2026,'TNC Home Charging'!$J42,IF(P$5&lt;2031,'TNC Home Charging'!$K42,'TNC Home Charging'!$L42) ))* (1/'TNC Charger Ratios'!$B$7)</f>
        <v>0.2140844986348423</v>
      </c>
      <c r="Q38" s="371">
        <f>'TNC VMT Growth'!S150*(100%-IF(Q$5&lt;2026,'TNC Home Charging'!$J42,IF(Q$5&lt;2031,'TNC Home Charging'!$K42,'TNC Home Charging'!$L42) ))* (1/'TNC Charger Ratios'!$B$7)</f>
        <v>0.2236836823425678</v>
      </c>
    </row>
    <row r="39" spans="1:17" x14ac:dyDescent="0.25">
      <c r="A39" s="80" t="s">
        <v>60</v>
      </c>
      <c r="B39" s="4" t="s">
        <v>73</v>
      </c>
      <c r="C39" s="187">
        <f>'TNC VMT Growth'!E151*(100%-IF(C$5&lt;2026,'TNC Home Charging'!$J43,IF(C$5&lt;2031,'TNC Home Charging'!$K43,'TNC Home Charging'!$L43) ))* (1/'TNC Charger Ratios'!$B$7)</f>
        <v>0.27608339322487463</v>
      </c>
      <c r="D39" s="187">
        <f>'TNC VMT Growth'!F151*(100%-IF(D$5&lt;2026,'TNC Home Charging'!$J43,IF(D$5&lt;2031,'TNC Home Charging'!$K43,'TNC Home Charging'!$L43) ))* (1/'TNC Charger Ratios'!$B$7)</f>
        <v>0.45865911735075399</v>
      </c>
      <c r="E39" s="187">
        <f>'TNC VMT Growth'!G151*(100%-IF(E$5&lt;2026,'TNC Home Charging'!$J43,IF(E$5&lt;2031,'TNC Home Charging'!$K43,'TNC Home Charging'!$L43) ))* (1/'TNC Charger Ratios'!$B$7)</f>
        <v>0.67089166091777053</v>
      </c>
      <c r="F39" s="187">
        <f>'TNC VMT Growth'!H151*(100%-IF(F$5&lt;2026,'TNC Home Charging'!$J43,IF(F$5&lt;2031,'TNC Home Charging'!$K43,'TNC Home Charging'!$L43) ))* (1/'TNC Charger Ratios'!$B$7)</f>
        <v>1.460519040381713</v>
      </c>
      <c r="G39" s="187">
        <f>'TNC VMT Growth'!I151*(100%-IF(G$5&lt;2026,'TNC Home Charging'!$J43,IF(G$5&lt;2031,'TNC Home Charging'!$K43,'TNC Home Charging'!$L43) ))* (1/'TNC Charger Ratios'!$B$7)</f>
        <v>5.1324839845050469</v>
      </c>
      <c r="H39" s="187">
        <f>'TNC VMT Growth'!J151*(100%-IF(H$5&lt;2026,'TNC Home Charging'!$J43,IF(H$5&lt;2031,'TNC Home Charging'!$K43,'TNC Home Charging'!$L43) ))* (1/'TNC Charger Ratios'!$B$7)</f>
        <v>10.926119059228823</v>
      </c>
      <c r="I39" s="187">
        <f>'TNC VMT Growth'!K151*(100%-IF(I$5&lt;2026,'TNC Home Charging'!$J43,IF(I$5&lt;2031,'TNC Home Charging'!$K43,'TNC Home Charging'!$L43) ))* (1/'TNC Charger Ratios'!$B$7)</f>
        <v>19.483374307071628</v>
      </c>
      <c r="J39" s="187">
        <f>'TNC VMT Growth'!L151*(100%-IF(J$5&lt;2026,'TNC Home Charging'!$J43,IF(J$5&lt;2031,'TNC Home Charging'!$K43,'TNC Home Charging'!$L43) ))* (1/'TNC Charger Ratios'!$B$7)</f>
        <v>26.983634696098449</v>
      </c>
      <c r="K39" s="187">
        <f>'TNC VMT Growth'!M151*(100%-IF(K$5&lt;2026,'TNC Home Charging'!$J43,IF(K$5&lt;2031,'TNC Home Charging'!$K43,'TNC Home Charging'!$L43) ))* (1/'TNC Charger Ratios'!$B$7)</f>
        <v>35.247757727286249</v>
      </c>
      <c r="L39" s="187">
        <f>'TNC VMT Growth'!N151*(100%-IF(L$5&lt;2026,'TNC Home Charging'!$J43,IF(L$5&lt;2031,'TNC Home Charging'!$K43,'TNC Home Charging'!$L43) ))* (1/'TNC Charger Ratios'!$B$7)</f>
        <v>41.945572666796551</v>
      </c>
      <c r="M39" s="187">
        <f>'TNC VMT Growth'!O151*(100%-IF(M$5&lt;2026,'TNC Home Charging'!$J43,IF(M$5&lt;2031,'TNC Home Charging'!$K43,'TNC Home Charging'!$L43) ))* (1/'TNC Charger Ratios'!$B$7)</f>
        <v>41.016757427807569</v>
      </c>
      <c r="N39" s="187">
        <f>'TNC VMT Growth'!P151*(100%-IF(N$5&lt;2026,'TNC Home Charging'!$J43,IF(N$5&lt;2031,'TNC Home Charging'!$K43,'TNC Home Charging'!$L43) ))* (1/'TNC Charger Ratios'!$B$7)</f>
        <v>43.141734385351128</v>
      </c>
      <c r="O39" s="187">
        <f>'TNC VMT Growth'!Q151*(100%-IF(O$5&lt;2026,'TNC Home Charging'!$J43,IF(O$5&lt;2031,'TNC Home Charging'!$K43,'TNC Home Charging'!$L43) ))* (1/'TNC Charger Ratios'!$B$7)</f>
        <v>45.266691146904996</v>
      </c>
      <c r="P39" s="187">
        <f>'TNC VMT Growth'!R151*(100%-IF(P$5&lt;2026,'TNC Home Charging'!$J43,IF(P$5&lt;2031,'TNC Home Charging'!$K43,'TNC Home Charging'!$L43) ))* (1/'TNC Charger Ratios'!$B$7)</f>
        <v>47.391661372451736</v>
      </c>
      <c r="Q39" s="371">
        <f>'TNC VMT Growth'!S151*(100%-IF(Q$5&lt;2026,'TNC Home Charging'!$J43,IF(Q$5&lt;2031,'TNC Home Charging'!$K43,'TNC Home Charging'!$L43) ))* (1/'TNC Charger Ratios'!$B$7)</f>
        <v>49.516622622002217</v>
      </c>
    </row>
    <row r="40" spans="1:17" x14ac:dyDescent="0.25">
      <c r="A40" s="80" t="s">
        <v>61</v>
      </c>
      <c r="B40" s="4" t="s">
        <v>115</v>
      </c>
      <c r="C40" s="187">
        <f>'TNC VMT Growth'!E152*(100%-IF(C$5&lt;2026,'TNC Home Charging'!$J44,IF(C$5&lt;2031,'TNC Home Charging'!$K44,'TNC Home Charging'!$L44) ))* (1/'TNC Charger Ratios'!$B$7)</f>
        <v>5.937060095364026E-5</v>
      </c>
      <c r="D40" s="187">
        <f>'TNC VMT Growth'!F152*(100%-IF(D$5&lt;2026,'TNC Home Charging'!$J44,IF(D$5&lt;2031,'TNC Home Charging'!$K44,'TNC Home Charging'!$L44) ))* (1/'TNC Charger Ratios'!$B$7)</f>
        <v>9.8632761325852242E-5</v>
      </c>
      <c r="E40" s="187">
        <f>'TNC VMT Growth'!G152*(100%-IF(E$5&lt;2026,'TNC Home Charging'!$J44,IF(E$5&lt;2031,'TNC Home Charging'!$K44,'TNC Home Charging'!$L44) ))* (1/'TNC Charger Ratios'!$B$7)</f>
        <v>1.4427249903811005E-4</v>
      </c>
      <c r="F40" s="187">
        <f>'TNC VMT Growth'!H152*(100%-IF(F$5&lt;2026,'TNC Home Charging'!$J44,IF(F$5&lt;2031,'TNC Home Charging'!$K44,'TNC Home Charging'!$L44) ))* (1/'TNC Charger Ratios'!$B$7)</f>
        <v>3.1407862718156311E-4</v>
      </c>
      <c r="G40" s="187">
        <f>'TNC VMT Growth'!I152*(100%-IF(G$5&lt;2026,'TNC Home Charging'!$J44,IF(G$5&lt;2031,'TNC Home Charging'!$K44,'TNC Home Charging'!$L44) ))* (1/'TNC Charger Ratios'!$B$7)</f>
        <v>1.1037196224866744E-3</v>
      </c>
      <c r="H40" s="187">
        <f>'TNC VMT Growth'!J152*(100%-IF(H$5&lt;2026,'TNC Home Charging'!$J44,IF(H$5&lt;2031,'TNC Home Charging'!$K44,'TNC Home Charging'!$L44) ))* (1/'TNC Charger Ratios'!$B$7)</f>
        <v>2.3565530470963264E-3</v>
      </c>
      <c r="I40" s="187">
        <f>'TNC VMT Growth'!K152*(100%-IF(I$5&lt;2026,'TNC Home Charging'!$J44,IF(I$5&lt;2031,'TNC Home Charging'!$K44,'TNC Home Charging'!$L44) ))* (1/'TNC Charger Ratios'!$B$7)</f>
        <v>4.2021878804502566E-3</v>
      </c>
      <c r="J40" s="187">
        <f>'TNC VMT Growth'!L152*(100%-IF(J$5&lt;2026,'TNC Home Charging'!$J44,IF(J$5&lt;2031,'TNC Home Charging'!$K44,'TNC Home Charging'!$L44) ))* (1/'TNC Charger Ratios'!$B$7)</f>
        <v>5.8198493188772816E-3</v>
      </c>
      <c r="K40" s="187">
        <f>'TNC VMT Growth'!M152*(100%-IF(K$5&lt;2026,'TNC Home Charging'!$J44,IF(K$5&lt;2031,'TNC Home Charging'!$K44,'TNC Home Charging'!$L44) ))* (1/'TNC Charger Ratios'!$B$7)</f>
        <v>7.6022611894741871E-3</v>
      </c>
      <c r="L40" s="187">
        <f>'TNC VMT Growth'!N152*(100%-IF(L$5&lt;2026,'TNC Home Charging'!$J44,IF(L$5&lt;2031,'TNC Home Charging'!$K44,'TNC Home Charging'!$L44) ))* (1/'TNC Charger Ratios'!$B$7)</f>
        <v>9.0468506286912574E-3</v>
      </c>
      <c r="M40" s="187">
        <f>'TNC VMT Growth'!O152*(100%-IF(M$5&lt;2026,'TNC Home Charging'!$J44,IF(M$5&lt;2031,'TNC Home Charging'!$K44,'TNC Home Charging'!$L44) ))* (1/'TNC Charger Ratios'!$B$7)</f>
        <v>8.882890228429639E-3</v>
      </c>
      <c r="N40" s="187">
        <f>'TNC VMT Growth'!P152*(100%-IF(N$5&lt;2026,'TNC Home Charging'!$J44,IF(N$5&lt;2031,'TNC Home Charging'!$K44,'TNC Home Charging'!$L44) ))* (1/'TNC Charger Ratios'!$B$7)</f>
        <v>9.3430908448490363E-3</v>
      </c>
      <c r="O40" s="187">
        <f>'TNC VMT Growth'!Q152*(100%-IF(O$5&lt;2026,'TNC Home Charging'!$J44,IF(O$5&lt;2031,'TNC Home Charging'!$K44,'TNC Home Charging'!$L44) ))* (1/'TNC Charger Ratios'!$B$7)</f>
        <v>9.8032870874765737E-3</v>
      </c>
      <c r="P40" s="187">
        <f>'TNC VMT Growth'!R152*(100%-IF(P$5&lt;2026,'TNC Home Charging'!$J44,IF(P$5&lt;2031,'TNC Home Charging'!$K44,'TNC Home Charging'!$L44) ))* (1/'TNC Charger Ratios'!$B$7)</f>
        <v>1.0263486245965297E-2</v>
      </c>
      <c r="Q40" s="371">
        <f>'TNC VMT Growth'!S152*(100%-IF(Q$5&lt;2026,'TNC Home Charging'!$J44,IF(Q$5&lt;2031,'TNC Home Charging'!$K44,'TNC Home Charging'!$L44) ))* (1/'TNC Charger Ratios'!$B$7)</f>
        <v>1.0723683460546345E-2</v>
      </c>
    </row>
    <row r="41" spans="1:17" x14ac:dyDescent="0.25">
      <c r="A41" s="82" t="s">
        <v>62</v>
      </c>
      <c r="B41" s="7" t="s">
        <v>117</v>
      </c>
      <c r="C41" s="57">
        <f>'TNC VMT Growth'!E153*(100%-IF(C$5&lt;2026,'TNC Home Charging'!$J45,IF(C$5&lt;2031,'TNC Home Charging'!$K45,'TNC Home Charging'!$L45) ))* (1/'TNC Charger Ratios'!$B$7)</f>
        <v>7.6110163808098558E-3</v>
      </c>
      <c r="D41" s="57">
        <f>'TNC VMT Growth'!F153*(100%-IF(D$5&lt;2026,'TNC Home Charging'!$J45,IF(D$5&lt;2031,'TNC Home Charging'!$K45,'TNC Home Charging'!$L45) ))* (1/'TNC Charger Ratios'!$B$7)</f>
        <v>1.2644230479016937E-2</v>
      </c>
      <c r="E41" s="57">
        <f>'TNC VMT Growth'!G153*(100%-IF(E$5&lt;2026,'TNC Home Charging'!$J45,IF(E$5&lt;2031,'TNC Home Charging'!$K45,'TNC Home Charging'!$L45) ))* (1/'TNC Charger Ratios'!$B$7)</f>
        <v>1.8495018339747881E-2</v>
      </c>
      <c r="F41" s="57">
        <f>'TNC VMT Growth'!H153*(100%-IF(F$5&lt;2026,'TNC Home Charging'!$J45,IF(F$5&lt;2031,'TNC Home Charging'!$K45,'TNC Home Charging'!$L45) ))* (1/'TNC Charger Ratios'!$B$7)</f>
        <v>4.0263321205182778E-2</v>
      </c>
      <c r="G41" s="57">
        <f>'TNC VMT Growth'!I153*(100%-IF(G$5&lt;2026,'TNC Home Charging'!$J45,IF(G$5&lt;2031,'TNC Home Charging'!$K45,'TNC Home Charging'!$L45) ))* (1/'TNC Charger Ratios'!$B$7)</f>
        <v>0.14149137774648521</v>
      </c>
      <c r="H41" s="57">
        <f>'TNC VMT Growth'!J153*(100%-IF(H$5&lt;2026,'TNC Home Charging'!$J45,IF(H$5&lt;2031,'TNC Home Charging'!$K45,'TNC Home Charging'!$L45) ))* (1/'TNC Charger Ratios'!$B$7)</f>
        <v>0.30038913085464208</v>
      </c>
      <c r="I41" s="57">
        <f>'TNC VMT Growth'!K153*(100%-IF(I$5&lt;2026,'TNC Home Charging'!$J45,IF(I$5&lt;2031,'TNC Home Charging'!$K45,'TNC Home Charging'!$L45) ))* (1/'TNC Charger Ratios'!$B$7)</f>
        <v>0.53565166574617151</v>
      </c>
      <c r="J41" s="57">
        <f>'TNC VMT Growth'!L153*(100%-IF(J$5&lt;2026,'TNC Home Charging'!$J45,IF(J$5&lt;2031,'TNC Home Charging'!$K45,'TNC Home Charging'!$L45) ))* (1/'TNC Charger Ratios'!$B$7)</f>
        <v>0.74185449835582151</v>
      </c>
      <c r="K41" s="57">
        <f>'TNC VMT Growth'!M153*(100%-IF(K$5&lt;2026,'TNC Home Charging'!$J45,IF(K$5&lt;2031,'TNC Home Charging'!$K45,'TNC Home Charging'!$L45) ))* (1/'TNC Charger Ratios'!$B$7)</f>
        <v>0.96905802059069146</v>
      </c>
      <c r="L41" s="57">
        <f>'TNC VMT Growth'!N153*(100%-IF(L$5&lt;2026,'TNC Home Charging'!$J45,IF(L$5&lt;2031,'TNC Home Charging'!$K45,'TNC Home Charging'!$L45) ))* (1/'TNC Charger Ratios'!$B$7)</f>
        <v>1.1531994158471648</v>
      </c>
      <c r="M41" s="57">
        <f>'TNC VMT Growth'!O153*(100%-IF(M$5&lt;2026,'TNC Home Charging'!$J45,IF(M$5&lt;2031,'TNC Home Charging'!$K45,'TNC Home Charging'!$L45) ))* (1/'TNC Charger Ratios'!$B$7)</f>
        <v>1.1233636377177425</v>
      </c>
      <c r="N41" s="57">
        <f>'TNC VMT Growth'!P153*(100%-IF(N$5&lt;2026,'TNC Home Charging'!$J45,IF(N$5&lt;2031,'TNC Home Charging'!$K45,'TNC Home Charging'!$L45) ))* (1/'TNC Charger Ratios'!$B$7)</f>
        <v>1.1815623349037407</v>
      </c>
      <c r="O41" s="57">
        <f>'TNC VMT Growth'!Q153*(100%-IF(O$5&lt;2026,'TNC Home Charging'!$J45,IF(O$5&lt;2031,'TNC Home Charging'!$K45,'TNC Home Charging'!$L45) ))* (1/'TNC Charger Ratios'!$B$7)</f>
        <v>1.239760478963605</v>
      </c>
      <c r="P41" s="57">
        <f>'TNC VMT Growth'!R153*(100%-IF(P$5&lt;2026,'TNC Home Charging'!$J45,IF(P$5&lt;2031,'TNC Home Charging'!$K45,'TNC Home Charging'!$L45) ))* (1/'TNC Charger Ratios'!$B$7)</f>
        <v>1.2979589917742189</v>
      </c>
      <c r="Q41" s="57">
        <f>'TNC VMT Growth'!S153*(100%-IF(Q$5&lt;2026,'TNC Home Charging'!$J45,IF(Q$5&lt;2031,'TNC Home Charging'!$K45,'TNC Home Charging'!$L45) ))* (1/'TNC Charger Ratios'!$B$7)</f>
        <v>1.3561572587509718</v>
      </c>
    </row>
    <row r="42" spans="1:17" x14ac:dyDescent="0.25">
      <c r="A42" s="188" t="s">
        <v>19</v>
      </c>
      <c r="B42" s="36"/>
      <c r="C42" s="189">
        <f>SUM(C6:C41)</f>
        <v>1.3692877994057593</v>
      </c>
      <c r="D42" s="189">
        <f t="shared" ref="D42:Q42" si="0">SUM(D6:D41)</f>
        <v>2.2748066304844921</v>
      </c>
      <c r="E42" s="189">
        <f t="shared" si="0"/>
        <v>3.3274140660445961</v>
      </c>
      <c r="F42" s="189">
        <f t="shared" si="0"/>
        <v>7.2437203825786041</v>
      </c>
      <c r="G42" s="189">
        <f t="shared" si="0"/>
        <v>25.455524935916447</v>
      </c>
      <c r="H42" s="189">
        <f t="shared" si="0"/>
        <v>54.401588455468122</v>
      </c>
      <c r="I42" s="189">
        <f t="shared" si="0"/>
        <v>97.008508238968716</v>
      </c>
      <c r="J42" s="189">
        <f t="shared" si="0"/>
        <v>134.35260789419297</v>
      </c>
      <c r="K42" s="189">
        <f t="shared" si="0"/>
        <v>175.50001052187091</v>
      </c>
      <c r="L42" s="189">
        <f t="shared" si="0"/>
        <v>208.84870184721001</v>
      </c>
      <c r="M42" s="189">
        <f t="shared" si="0"/>
        <v>205.33270089682796</v>
      </c>
      <c r="N42" s="189">
        <f t="shared" si="0"/>
        <v>215.97048129192416</v>
      </c>
      <c r="O42" s="189">
        <f t="shared" si="0"/>
        <v>226.60816058451061</v>
      </c>
      <c r="P42" s="189">
        <f t="shared" si="0"/>
        <v>237.24590727876893</v>
      </c>
      <c r="Q42" s="189">
        <f t="shared" si="0"/>
        <v>247.88360903857432</v>
      </c>
    </row>
    <row r="43" spans="1:17" x14ac:dyDescent="0.25">
      <c r="L43" s="18"/>
    </row>
    <row r="44" spans="1:17" ht="18.75" x14ac:dyDescent="0.3">
      <c r="A44" s="265" t="s">
        <v>276</v>
      </c>
      <c r="B44" s="266"/>
      <c r="C44" s="264" t="s">
        <v>8</v>
      </c>
      <c r="D44" s="264" t="s">
        <v>8</v>
      </c>
      <c r="E44" s="264" t="s">
        <v>8</v>
      </c>
      <c r="F44" s="264" t="s">
        <v>8</v>
      </c>
      <c r="G44" s="264" t="s">
        <v>8</v>
      </c>
      <c r="H44" s="264" t="s">
        <v>8</v>
      </c>
      <c r="I44" s="264" t="s">
        <v>8</v>
      </c>
      <c r="J44" s="264" t="s">
        <v>8</v>
      </c>
      <c r="K44" s="264" t="s">
        <v>8</v>
      </c>
      <c r="L44" s="264" t="s">
        <v>8</v>
      </c>
      <c r="M44" s="264" t="s">
        <v>8</v>
      </c>
      <c r="N44" s="264" t="s">
        <v>8</v>
      </c>
      <c r="O44" s="264" t="s">
        <v>8</v>
      </c>
      <c r="P44" s="264" t="s">
        <v>8</v>
      </c>
      <c r="Q44" s="264" t="s">
        <v>8</v>
      </c>
    </row>
    <row r="45" spans="1:17" ht="15.75" x14ac:dyDescent="0.25">
      <c r="A45" s="137" t="s">
        <v>156</v>
      </c>
      <c r="B45" s="137" t="s">
        <v>130</v>
      </c>
      <c r="C45" s="137">
        <v>2021</v>
      </c>
      <c r="D45" s="137">
        <v>2022</v>
      </c>
      <c r="E45" s="137">
        <v>2023</v>
      </c>
      <c r="F45" s="137">
        <v>2024</v>
      </c>
      <c r="G45" s="137">
        <v>2025</v>
      </c>
      <c r="H45" s="372">
        <v>2026</v>
      </c>
      <c r="I45" s="137">
        <v>2027</v>
      </c>
      <c r="J45" s="137">
        <v>2028</v>
      </c>
      <c r="K45" s="137">
        <v>2029</v>
      </c>
      <c r="L45" s="137">
        <v>2030</v>
      </c>
      <c r="M45" s="372">
        <v>2031</v>
      </c>
      <c r="N45" s="137">
        <v>2032</v>
      </c>
      <c r="O45" s="137">
        <v>2033</v>
      </c>
      <c r="P45" s="137">
        <v>2034</v>
      </c>
      <c r="Q45" s="137">
        <v>2035</v>
      </c>
    </row>
    <row r="46" spans="1:17" x14ac:dyDescent="0.25">
      <c r="A46" s="80" t="s">
        <v>28</v>
      </c>
      <c r="B46" s="4" t="s">
        <v>115</v>
      </c>
      <c r="C46" s="432">
        <f>IF(MAX(C6*(1+Optimization!$E$8),B46) - 0.25 &gt;= ROUNDDOWN(MAX(C6*(1+Optimization!$E$8),B46),0),ROUNDUP(MAX(C6*(1+Optimization!$E$8),B46),0),ROUNDDOWN(MAX(C6*(1+Optimization!$E$8),B46),0))</f>
        <v>0</v>
      </c>
      <c r="D46" s="432">
        <f>IF(MAX(D6*(1+Optimization!$E$8),C46) - 0.25 &gt;= ROUNDDOWN(MAX(D6*(1+Optimization!$E$8),C46),0),ROUNDUP(MAX(D6*(1+Optimization!$E$8),C46),0),ROUNDDOWN(MAX(D6*(1+Optimization!$E$8),C46),0))</f>
        <v>0</v>
      </c>
      <c r="E46" s="432">
        <f>IF(MAX(E6*(1+Optimization!$E$8),D46) - 0.25 &gt;= ROUNDDOWN(MAX(E6*(1+Optimization!$E$8),D46),0),ROUNDUP(MAX(E6*(1+Optimization!$E$8),D46),0),ROUNDDOWN(MAX(E6*(1+Optimization!$E$8),D46),0))</f>
        <v>0</v>
      </c>
      <c r="F46" s="432">
        <f>IF(MAX(F6*(1+Optimization!$E$8),E46) - 0.25 &gt;= ROUNDDOWN(MAX(F6*(1+Optimization!$E$8),E46),0),ROUNDUP(MAX(F6*(1+Optimization!$E$8),E46),0),ROUNDDOWN(MAX(F6*(1+Optimization!$E$8),E46),0))</f>
        <v>0</v>
      </c>
      <c r="G46" s="433">
        <f>IF(MAX(G6*(1+Optimization!$E$8),F46) - 0.25 &gt;= ROUNDDOWN(MAX(G6*(1+Optimization!$E$8),F46),0),ROUNDUP(MAX(G6*(1+Optimization!$E$8),F46),0),ROUNDDOWN(MAX(G6*(1+Optimization!$E$8),F46),0))</f>
        <v>0</v>
      </c>
      <c r="H46" s="432">
        <f>IF(MAX(G46,H6*(1+Optimization!$E$15))- 0.25 &gt;= ROUNDDOWN(MAX(G46,H6*(1+Optimization!$E$15)),0),ROUNDUP(MAX(G46,H6*(1+Optimization!$E$15)),0),ROUNDDOWN(MAX(G46,H6*(1+Optimization!$E$15)),0))</f>
        <v>0</v>
      </c>
      <c r="I46" s="432">
        <f>IF(MAX(H46,I6*(1+Optimization!$E$15))- 0.25 &gt;= ROUNDDOWN(MAX(H46,I6*(1+Optimization!$E$15)),0),ROUNDUP(MAX(H46,I6*(1+Optimization!$E$15)),0),ROUNDDOWN(MAX(H46,I6*(1+Optimization!$E$15)),0))</f>
        <v>0</v>
      </c>
      <c r="J46" s="432">
        <f>IF(MAX(I46,J6*(1+Optimization!$E$15))- 0.25 &gt;= ROUNDDOWN(MAX(I46,J6*(1+Optimization!$E$15)),0),ROUNDUP(MAX(I46,J6*(1+Optimization!$E$15)),0),ROUNDDOWN(MAX(I46,J6*(1+Optimization!$E$15)),0))</f>
        <v>0</v>
      </c>
      <c r="K46" s="432">
        <f>IF(MAX(J46,K6*(1+Optimization!$E$15))- 0.25 &gt;= ROUNDDOWN(MAX(J46,K6*(1+Optimization!$E$15)),0),ROUNDUP(MAX(J46,K6*(1+Optimization!$E$15)),0),ROUNDDOWN(MAX(J46,K6*(1+Optimization!$E$15)),0))</f>
        <v>0</v>
      </c>
      <c r="L46" s="433">
        <f>IF(MAX(K46,L6*(1+Optimization!$E$15))- 0.25 &gt;= ROUNDDOWN(MAX(K46,L6*(1+Optimization!$E$15)),0),ROUNDUP(MAX(K46,L6*(1+Optimization!$E$15)),0),ROUNDDOWN(MAX(K46,L6*(1+Optimization!$E$15)),0))</f>
        <v>0</v>
      </c>
      <c r="M46" s="432">
        <f>IF(MAX(M6*(1+Optimization!$E$22),L46)- 0.25 &gt;= ROUNDDOWN(MAX(M6*(1+Optimization!$E$22),L46),0),ROUNDUP(MAX(M6*(1+Optimization!$E$22),L46),0),ROUNDDOWN(MAX(M6*(1+Optimization!$E$22),L46),0))</f>
        <v>0</v>
      </c>
      <c r="N46" s="432">
        <f>IF(MAX(N6*(1+Optimization!$E$22),M46)- 0.25 &gt;= ROUNDDOWN(MAX(N6*(1+Optimization!$E$22),M46),0),ROUNDUP(MAX(N6*(1+Optimization!$E$22),M46),0),ROUNDDOWN(MAX(N6*(1+Optimization!$E$22),M46),0))</f>
        <v>0</v>
      </c>
      <c r="O46" s="432">
        <f>IF(MAX(O6*(1+Optimization!$E$22),N46)- 0.25 &gt;= ROUNDDOWN(MAX(O6*(1+Optimization!$E$22),N46),0),ROUNDUP(MAX(O6*(1+Optimization!$E$22),N46),0),ROUNDDOWN(MAX(O6*(1+Optimization!$E$22),N46),0))</f>
        <v>0</v>
      </c>
      <c r="P46" s="432">
        <f>IF(MAX(P6*(1+Optimization!$E$22),O46)- 0.25 &gt;= ROUNDDOWN(MAX(P6*(1+Optimization!$E$22),O46),0),ROUNDUP(MAX(P6*(1+Optimization!$E$22),O46),0),ROUNDDOWN(MAX(P6*(1+Optimization!$E$22),O46),0))</f>
        <v>0</v>
      </c>
      <c r="Q46" s="432">
        <f>IF(MAX(Q6*(1+Optimization!$E$22),P46)- 0.25 &gt;= ROUNDDOWN(MAX(Q6*(1+Optimization!$E$22),P46),0),ROUNDUP(MAX(Q6*(1+Optimization!$E$22),P46),0),ROUNDDOWN(MAX(Q6*(1+Optimization!$E$22),P46),0))</f>
        <v>0</v>
      </c>
    </row>
    <row r="47" spans="1:17" x14ac:dyDescent="0.25">
      <c r="A47" s="80" t="s">
        <v>29</v>
      </c>
      <c r="B47" s="4" t="s">
        <v>116</v>
      </c>
      <c r="C47" s="432">
        <f>IF(MAX(C7*(1+Optimization!$E$8),B47) - 0.25 &gt;= ROUNDDOWN(MAX(C7*(1+Optimization!$E$8),B47),0),ROUNDUP(MAX(C7*(1+Optimization!$E$8),B47),0),ROUNDDOWN(MAX(C7*(1+Optimization!$E$8),B47),0))</f>
        <v>0</v>
      </c>
      <c r="D47" s="432">
        <f>IF(MAX(D7*(1+Optimization!$E$8),C47) - 0.25 &gt;= ROUNDDOWN(MAX(D7*(1+Optimization!$E$8),C47),0),ROUNDUP(MAX(D7*(1+Optimization!$E$8),C47),0),ROUNDDOWN(MAX(D7*(1+Optimization!$E$8),C47),0))</f>
        <v>0</v>
      </c>
      <c r="E47" s="432">
        <f>IF(MAX(E7*(1+Optimization!$E$8),D47) - 0.25 &gt;= ROUNDDOWN(MAX(E7*(1+Optimization!$E$8),D47),0),ROUNDUP(MAX(E7*(1+Optimization!$E$8),D47),0),ROUNDDOWN(MAX(E7*(1+Optimization!$E$8),D47),0))</f>
        <v>0</v>
      </c>
      <c r="F47" s="432">
        <f>IF(MAX(F7*(1+Optimization!$E$8),E47) - 0.25 &gt;= ROUNDDOWN(MAX(F7*(1+Optimization!$E$8),E47),0),ROUNDUP(MAX(F7*(1+Optimization!$E$8),E47),0),ROUNDDOWN(MAX(F7*(1+Optimization!$E$8),E47),0))</f>
        <v>0</v>
      </c>
      <c r="G47" s="434">
        <f>IF(MAX(G7*(1+Optimization!$E$8),F47) - 0.25 &gt;= ROUNDDOWN(MAX(G7*(1+Optimization!$E$8),F47),0),ROUNDUP(MAX(G7*(1+Optimization!$E$8),F47),0),ROUNDDOWN(MAX(G7*(1+Optimization!$E$8),F47),0))</f>
        <v>0</v>
      </c>
      <c r="H47" s="432">
        <f>IF(MAX(G47,H7*(1+Optimization!$E$15))- 0.25 &gt;= ROUNDDOWN(MAX(G47,H7*(1+Optimization!$E$15)),0),ROUNDUP(MAX(G47,H7*(1+Optimization!$E$15)),0),ROUNDDOWN(MAX(G47,H7*(1+Optimization!$E$15)),0))</f>
        <v>1</v>
      </c>
      <c r="I47" s="432">
        <f>IF(MAX(H47,I7*(1+Optimization!$E$15))- 0.25 &gt;= ROUNDDOWN(MAX(H47,I7*(1+Optimization!$E$15)),0),ROUNDUP(MAX(H47,I7*(1+Optimization!$E$15)),0),ROUNDDOWN(MAX(H47,I7*(1+Optimization!$E$15)),0))</f>
        <v>1</v>
      </c>
      <c r="J47" s="432">
        <f>IF(MAX(I47,J7*(1+Optimization!$E$15))- 0.25 &gt;= ROUNDDOWN(MAX(I47,J7*(1+Optimization!$E$15)),0),ROUNDUP(MAX(I47,J7*(1+Optimization!$E$15)),0),ROUNDDOWN(MAX(I47,J7*(1+Optimization!$E$15)),0))</f>
        <v>1</v>
      </c>
      <c r="K47" s="432">
        <f>IF(MAX(J47,K7*(1+Optimization!$E$15))- 0.25 &gt;= ROUNDDOWN(MAX(J47,K7*(1+Optimization!$E$15)),0),ROUNDUP(MAX(J47,K7*(1+Optimization!$E$15)),0),ROUNDDOWN(MAX(J47,K7*(1+Optimization!$E$15)),0))</f>
        <v>1</v>
      </c>
      <c r="L47" s="434">
        <f>IF(MAX(K47,L7*(1+Optimization!$E$15))- 0.25 &gt;= ROUNDDOWN(MAX(K47,L7*(1+Optimization!$E$15)),0),ROUNDUP(MAX(K47,L7*(1+Optimization!$E$15)),0),ROUNDDOWN(MAX(K47,L7*(1+Optimization!$E$15)),0))</f>
        <v>2</v>
      </c>
      <c r="M47" s="432">
        <f>IF(MAX(M7*(1+Optimization!$E$22),L47)- 0.25 &gt;= ROUNDDOWN(MAX(M7*(1+Optimization!$E$22),L47),0),ROUNDUP(MAX(M7*(1+Optimization!$E$22),L47),0),ROUNDDOWN(MAX(M7*(1+Optimization!$E$22),L47),0))</f>
        <v>2</v>
      </c>
      <c r="N47" s="432">
        <f>IF(MAX(N7*(1+Optimization!$E$22),M47)- 0.25 &gt;= ROUNDDOWN(MAX(N7*(1+Optimization!$E$22),M47),0),ROUNDUP(MAX(N7*(1+Optimization!$E$22),M47),0),ROUNDDOWN(MAX(N7*(1+Optimization!$E$22),M47),0))</f>
        <v>2</v>
      </c>
      <c r="O47" s="432">
        <f>IF(MAX(O7*(1+Optimization!$E$22),N47)- 0.25 &gt;= ROUNDDOWN(MAX(O7*(1+Optimization!$E$22),N47),0),ROUNDUP(MAX(O7*(1+Optimization!$E$22),N47),0),ROUNDDOWN(MAX(O7*(1+Optimization!$E$22),N47),0))</f>
        <v>2</v>
      </c>
      <c r="P47" s="432">
        <f>IF(MAX(P7*(1+Optimization!$E$22),O47)- 0.25 &gt;= ROUNDDOWN(MAX(P7*(1+Optimization!$E$22),O47),0),ROUNDUP(MAX(P7*(1+Optimization!$E$22),O47),0),ROUNDDOWN(MAX(P7*(1+Optimization!$E$22),O47),0))</f>
        <v>2</v>
      </c>
      <c r="Q47" s="432">
        <f>IF(MAX(Q7*(1+Optimization!$E$22),P47)- 0.25 &gt;= ROUNDDOWN(MAX(Q7*(1+Optimization!$E$22),P47),0),ROUNDUP(MAX(Q7*(1+Optimization!$E$22),P47),0),ROUNDDOWN(MAX(Q7*(1+Optimization!$E$22),P47),0))</f>
        <v>2</v>
      </c>
    </row>
    <row r="48" spans="1:17" x14ac:dyDescent="0.25">
      <c r="A48" s="80" t="s">
        <v>71</v>
      </c>
      <c r="B48" s="4" t="s">
        <v>117</v>
      </c>
      <c r="C48" s="432">
        <f>IF(MAX(C8*(1+Optimization!$E$8),B48) - 0.25 &gt;= ROUNDDOWN(MAX(C8*(1+Optimization!$E$8),B48),0),ROUNDUP(MAX(C8*(1+Optimization!$E$8),B48),0),ROUNDDOWN(MAX(C8*(1+Optimization!$E$8),B48),0))</f>
        <v>0</v>
      </c>
      <c r="D48" s="432">
        <f>IF(MAX(D8*(1+Optimization!$E$8),C48) - 0.25 &gt;= ROUNDDOWN(MAX(D8*(1+Optimization!$E$8),C48),0),ROUNDUP(MAX(D8*(1+Optimization!$E$8),C48),0),ROUNDDOWN(MAX(D8*(1+Optimization!$E$8),C48),0))</f>
        <v>0</v>
      </c>
      <c r="E48" s="432">
        <f>IF(MAX(E8*(1+Optimization!$E$8),D48) - 0.25 &gt;= ROUNDDOWN(MAX(E8*(1+Optimization!$E$8),D48),0),ROUNDUP(MAX(E8*(1+Optimization!$E$8),D48),0),ROUNDDOWN(MAX(E8*(1+Optimization!$E$8),D48),0))</f>
        <v>0</v>
      </c>
      <c r="F48" s="432">
        <f>IF(MAX(F8*(1+Optimization!$E$8),E48) - 0.25 &gt;= ROUNDDOWN(MAX(F8*(1+Optimization!$E$8),E48),0),ROUNDUP(MAX(F8*(1+Optimization!$E$8),E48),0),ROUNDDOWN(MAX(F8*(1+Optimization!$E$8),E48),0))</f>
        <v>1</v>
      </c>
      <c r="G48" s="434">
        <f>IF(MAX(G8*(1+Optimization!$E$8),F48) - 0.25 &gt;= ROUNDDOWN(MAX(G8*(1+Optimization!$E$8),F48),0),ROUNDUP(MAX(G8*(1+Optimization!$E$8),F48),0),ROUNDDOWN(MAX(G8*(1+Optimization!$E$8),F48),0))</f>
        <v>1</v>
      </c>
      <c r="H48" s="432">
        <f>IF(MAX(G48,H8*(1+Optimization!$E$15))- 0.25 &gt;= ROUNDDOWN(MAX(G48,H8*(1+Optimization!$E$15)),0),ROUNDUP(MAX(G48,H8*(1+Optimization!$E$15)),0),ROUNDDOWN(MAX(G48,H8*(1+Optimization!$E$15)),0))</f>
        <v>2</v>
      </c>
      <c r="I48" s="432">
        <f>IF(MAX(H48,I8*(1+Optimization!$E$15))- 0.25 &gt;= ROUNDDOWN(MAX(H48,I8*(1+Optimization!$E$15)),0),ROUNDUP(MAX(H48,I8*(1+Optimization!$E$15)),0),ROUNDDOWN(MAX(H48,I8*(1+Optimization!$E$15)),0))</f>
        <v>4</v>
      </c>
      <c r="J48" s="432">
        <f>IF(MAX(I48,J8*(1+Optimization!$E$15))- 0.25 &gt;= ROUNDDOWN(MAX(I48,J8*(1+Optimization!$E$15)),0),ROUNDUP(MAX(I48,J8*(1+Optimization!$E$15)),0),ROUNDDOWN(MAX(I48,J8*(1+Optimization!$E$15)),0))</f>
        <v>6</v>
      </c>
      <c r="K48" s="432">
        <f>IF(MAX(J48,K8*(1+Optimization!$E$15))- 0.25 &gt;= ROUNDDOWN(MAX(J48,K8*(1+Optimization!$E$15)),0),ROUNDUP(MAX(J48,K8*(1+Optimization!$E$15)),0),ROUNDDOWN(MAX(J48,K8*(1+Optimization!$E$15)),0))</f>
        <v>7</v>
      </c>
      <c r="L48" s="434">
        <f>IF(MAX(K48,L8*(1+Optimization!$E$15))- 0.25 &gt;= ROUNDDOWN(MAX(K48,L8*(1+Optimization!$E$15)),0),ROUNDUP(MAX(K48,L8*(1+Optimization!$E$15)),0),ROUNDDOWN(MAX(K48,L8*(1+Optimization!$E$15)),0))</f>
        <v>8</v>
      </c>
      <c r="M48" s="432">
        <f>IF(MAX(M8*(1+Optimization!$E$22),L48)- 0.25 &gt;= ROUNDDOWN(MAX(M8*(1+Optimization!$E$22),L48),0),ROUNDUP(MAX(M8*(1+Optimization!$E$22),L48),0),ROUNDDOWN(MAX(M8*(1+Optimization!$E$22),L48),0))</f>
        <v>8</v>
      </c>
      <c r="N48" s="432">
        <f>IF(MAX(N8*(1+Optimization!$E$22),M48)- 0.25 &gt;= ROUNDDOWN(MAX(N8*(1+Optimization!$E$22),M48),0),ROUNDUP(MAX(N8*(1+Optimization!$E$22),M48),0),ROUNDDOWN(MAX(N8*(1+Optimization!$E$22),M48),0))</f>
        <v>8</v>
      </c>
      <c r="O48" s="432">
        <f>IF(MAX(O8*(1+Optimization!$E$22),N48)- 0.25 &gt;= ROUNDDOWN(MAX(O8*(1+Optimization!$E$22),N48),0),ROUNDUP(MAX(O8*(1+Optimization!$E$22),N48),0),ROUNDDOWN(MAX(O8*(1+Optimization!$E$22),N48),0))</f>
        <v>9</v>
      </c>
      <c r="P48" s="432">
        <f>IF(MAX(P8*(1+Optimization!$E$22),O48)- 0.25 &gt;= ROUNDDOWN(MAX(P8*(1+Optimization!$E$22),O48),0),ROUNDUP(MAX(P8*(1+Optimization!$E$22),O48),0),ROUNDDOWN(MAX(P8*(1+Optimization!$E$22),O48),0))</f>
        <v>9</v>
      </c>
      <c r="Q48" s="432">
        <f>IF(MAX(Q8*(1+Optimization!$E$22),P48)- 0.25 &gt;= ROUNDDOWN(MAX(Q8*(1+Optimization!$E$22),P48),0),ROUNDUP(MAX(Q8*(1+Optimization!$E$22),P48),0),ROUNDDOWN(MAX(Q8*(1+Optimization!$E$22),P48),0))</f>
        <v>9</v>
      </c>
    </row>
    <row r="49" spans="1:17" x14ac:dyDescent="0.25">
      <c r="A49" s="80" t="s">
        <v>118</v>
      </c>
      <c r="B49" s="4" t="s">
        <v>115</v>
      </c>
      <c r="C49" s="432">
        <f>IF(MAX(C9*(1+Optimization!$E$8),B49) - 0.25 &gt;= ROUNDDOWN(MAX(C9*(1+Optimization!$E$8),B49),0),ROUNDUP(MAX(C9*(1+Optimization!$E$8),B49),0),ROUNDDOWN(MAX(C9*(1+Optimization!$E$8),B49),0))</f>
        <v>0</v>
      </c>
      <c r="D49" s="432">
        <f>IF(MAX(D9*(1+Optimization!$E$8),C49) - 0.25 &gt;= ROUNDDOWN(MAX(D9*(1+Optimization!$E$8),C49),0),ROUNDUP(MAX(D9*(1+Optimization!$E$8),C49),0),ROUNDDOWN(MAX(D9*(1+Optimization!$E$8),C49),0))</f>
        <v>0</v>
      </c>
      <c r="E49" s="432">
        <f>IF(MAX(E9*(1+Optimization!$E$8),D49) - 0.25 &gt;= ROUNDDOWN(MAX(E9*(1+Optimization!$E$8),D49),0),ROUNDUP(MAX(E9*(1+Optimization!$E$8),D49),0),ROUNDDOWN(MAX(E9*(1+Optimization!$E$8),D49),0))</f>
        <v>0</v>
      </c>
      <c r="F49" s="432">
        <f>IF(MAX(F9*(1+Optimization!$E$8),E49) - 0.25 &gt;= ROUNDDOWN(MAX(F9*(1+Optimization!$E$8),E49),0),ROUNDUP(MAX(F9*(1+Optimization!$E$8),E49),0),ROUNDDOWN(MAX(F9*(1+Optimization!$E$8),E49),0))</f>
        <v>0</v>
      </c>
      <c r="G49" s="434">
        <f>IF(MAX(G9*(1+Optimization!$E$8),F49) - 0.25 &gt;= ROUNDDOWN(MAX(G9*(1+Optimization!$E$8),F49),0),ROUNDUP(MAX(G9*(1+Optimization!$E$8),F49),0),ROUNDDOWN(MAX(G9*(1+Optimization!$E$8),F49),0))</f>
        <v>0</v>
      </c>
      <c r="H49" s="432">
        <f>IF(MAX(G49,H9*(1+Optimization!$E$15))- 0.25 &gt;= ROUNDDOWN(MAX(G49,H9*(1+Optimization!$E$15)),0),ROUNDUP(MAX(G49,H9*(1+Optimization!$E$15)),0),ROUNDDOWN(MAX(G49,H9*(1+Optimization!$E$15)),0))</f>
        <v>0</v>
      </c>
      <c r="I49" s="432">
        <f>IF(MAX(H49,I9*(1+Optimization!$E$15))- 0.25 &gt;= ROUNDDOWN(MAX(H49,I9*(1+Optimization!$E$15)),0),ROUNDUP(MAX(H49,I9*(1+Optimization!$E$15)),0),ROUNDDOWN(MAX(H49,I9*(1+Optimization!$E$15)),0))</f>
        <v>0</v>
      </c>
      <c r="J49" s="432">
        <f>IF(MAX(I49,J9*(1+Optimization!$E$15))- 0.25 &gt;= ROUNDDOWN(MAX(I49,J9*(1+Optimization!$E$15)),0),ROUNDUP(MAX(I49,J9*(1+Optimization!$E$15)),0),ROUNDDOWN(MAX(I49,J9*(1+Optimization!$E$15)),0))</f>
        <v>0</v>
      </c>
      <c r="K49" s="432">
        <f>IF(MAX(J49,K9*(1+Optimization!$E$15))- 0.25 &gt;= ROUNDDOWN(MAX(J49,K9*(1+Optimization!$E$15)),0),ROUNDUP(MAX(J49,K9*(1+Optimization!$E$15)),0),ROUNDDOWN(MAX(J49,K9*(1+Optimization!$E$15)),0))</f>
        <v>1</v>
      </c>
      <c r="L49" s="434">
        <f>IF(MAX(K49,L9*(1+Optimization!$E$15))- 0.25 &gt;= ROUNDDOWN(MAX(K49,L9*(1+Optimization!$E$15)),0),ROUNDUP(MAX(K49,L9*(1+Optimization!$E$15)),0),ROUNDDOWN(MAX(K49,L9*(1+Optimization!$E$15)),0))</f>
        <v>1</v>
      </c>
      <c r="M49" s="432">
        <f>IF(MAX(M9*(1+Optimization!$E$22),L49)- 0.25 &gt;= ROUNDDOWN(MAX(M9*(1+Optimization!$E$22),L49),0),ROUNDUP(MAX(M9*(1+Optimization!$E$22),L49),0),ROUNDDOWN(MAX(M9*(1+Optimization!$E$22),L49),0))</f>
        <v>1</v>
      </c>
      <c r="N49" s="432">
        <f>IF(MAX(N9*(1+Optimization!$E$22),M49)- 0.25 &gt;= ROUNDDOWN(MAX(N9*(1+Optimization!$E$22),M49),0),ROUNDUP(MAX(N9*(1+Optimization!$E$22),M49),0),ROUNDDOWN(MAX(N9*(1+Optimization!$E$22),M49),0))</f>
        <v>1</v>
      </c>
      <c r="O49" s="432">
        <f>IF(MAX(O9*(1+Optimization!$E$22),N49)- 0.25 &gt;= ROUNDDOWN(MAX(O9*(1+Optimization!$E$22),N49),0),ROUNDUP(MAX(O9*(1+Optimization!$E$22),N49),0),ROUNDDOWN(MAX(O9*(1+Optimization!$E$22),N49),0))</f>
        <v>1</v>
      </c>
      <c r="P49" s="432">
        <f>IF(MAX(P9*(1+Optimization!$E$22),O49)- 0.25 &gt;= ROUNDDOWN(MAX(P9*(1+Optimization!$E$22),O49),0),ROUNDUP(MAX(P9*(1+Optimization!$E$22),O49),0),ROUNDDOWN(MAX(P9*(1+Optimization!$E$22),O49),0))</f>
        <v>1</v>
      </c>
      <c r="Q49" s="432">
        <f>IF(MAX(Q9*(1+Optimization!$E$22),P49)- 0.25 &gt;= ROUNDDOWN(MAX(Q9*(1+Optimization!$E$22),P49),0),ROUNDUP(MAX(Q9*(1+Optimization!$E$22),P49),0),ROUNDDOWN(MAX(Q9*(1+Optimization!$E$22),P49),0))</f>
        <v>1</v>
      </c>
    </row>
    <row r="50" spans="1:17" x14ac:dyDescent="0.25">
      <c r="A50" s="80" t="s">
        <v>31</v>
      </c>
      <c r="B50" s="4" t="s">
        <v>115</v>
      </c>
      <c r="C50" s="432">
        <f>IF(MAX(C10*(1+Optimization!$E$8),B50) - 0.25 &gt;= ROUNDDOWN(MAX(C10*(1+Optimization!$E$8),B50),0),ROUNDUP(MAX(C10*(1+Optimization!$E$8),B50),0),ROUNDDOWN(MAX(C10*(1+Optimization!$E$8),B50),0))</f>
        <v>0</v>
      </c>
      <c r="D50" s="432">
        <f>IF(MAX(D10*(1+Optimization!$E$8),C50) - 0.25 &gt;= ROUNDDOWN(MAX(D10*(1+Optimization!$E$8),C50),0),ROUNDUP(MAX(D10*(1+Optimization!$E$8),C50),0),ROUNDDOWN(MAX(D10*(1+Optimization!$E$8),C50),0))</f>
        <v>0</v>
      </c>
      <c r="E50" s="432">
        <f>IF(MAX(E10*(1+Optimization!$E$8),D50) - 0.25 &gt;= ROUNDDOWN(MAX(E10*(1+Optimization!$E$8),D50),0),ROUNDUP(MAX(E10*(1+Optimization!$E$8),D50),0),ROUNDDOWN(MAX(E10*(1+Optimization!$E$8),D50),0))</f>
        <v>0</v>
      </c>
      <c r="F50" s="432">
        <f>IF(MAX(F10*(1+Optimization!$E$8),E50) - 0.25 &gt;= ROUNDDOWN(MAX(F10*(1+Optimization!$E$8),E50),0),ROUNDUP(MAX(F10*(1+Optimization!$E$8),E50),0),ROUNDDOWN(MAX(F10*(1+Optimization!$E$8),E50),0))</f>
        <v>0</v>
      </c>
      <c r="G50" s="434">
        <f>IF(MAX(G10*(1+Optimization!$E$8),F50) - 0.25 &gt;= ROUNDDOWN(MAX(G10*(1+Optimization!$E$8),F50),0),ROUNDUP(MAX(G10*(1+Optimization!$E$8),F50),0),ROUNDDOWN(MAX(G10*(1+Optimization!$E$8),F50),0))</f>
        <v>0</v>
      </c>
      <c r="H50" s="432">
        <f>IF(MAX(G50,H10*(1+Optimization!$E$15))- 0.25 &gt;= ROUNDDOWN(MAX(G50,H10*(1+Optimization!$E$15)),0),ROUNDUP(MAX(G50,H10*(1+Optimization!$E$15)),0),ROUNDDOWN(MAX(G50,H10*(1+Optimization!$E$15)),0))</f>
        <v>0</v>
      </c>
      <c r="I50" s="432">
        <f>IF(MAX(H50,I10*(1+Optimization!$E$15))- 0.25 &gt;= ROUNDDOWN(MAX(H50,I10*(1+Optimization!$E$15)),0),ROUNDUP(MAX(H50,I10*(1+Optimization!$E$15)),0),ROUNDDOWN(MAX(H50,I10*(1+Optimization!$E$15)),0))</f>
        <v>1</v>
      </c>
      <c r="J50" s="432">
        <f>IF(MAX(I50,J10*(1+Optimization!$E$15))- 0.25 &gt;= ROUNDDOWN(MAX(I50,J10*(1+Optimization!$E$15)),0),ROUNDUP(MAX(I50,J10*(1+Optimization!$E$15)),0),ROUNDDOWN(MAX(I50,J10*(1+Optimization!$E$15)),0))</f>
        <v>1</v>
      </c>
      <c r="K50" s="432">
        <f>IF(MAX(J50,K10*(1+Optimization!$E$15))- 0.25 &gt;= ROUNDDOWN(MAX(J50,K10*(1+Optimization!$E$15)),0),ROUNDUP(MAX(J50,K10*(1+Optimization!$E$15)),0),ROUNDDOWN(MAX(J50,K10*(1+Optimization!$E$15)),0))</f>
        <v>1</v>
      </c>
      <c r="L50" s="434">
        <f>IF(MAX(K50,L10*(1+Optimization!$E$15))- 0.25 &gt;= ROUNDDOWN(MAX(K50,L10*(1+Optimization!$E$15)),0),ROUNDUP(MAX(K50,L10*(1+Optimization!$E$15)),0),ROUNDDOWN(MAX(K50,L10*(1+Optimization!$E$15)),0))</f>
        <v>1</v>
      </c>
      <c r="M50" s="432">
        <f>IF(MAX(M10*(1+Optimization!$E$22),L50)- 0.25 &gt;= ROUNDDOWN(MAX(M10*(1+Optimization!$E$22),L50),0),ROUNDUP(MAX(M10*(1+Optimization!$E$22),L50),0),ROUNDDOWN(MAX(M10*(1+Optimization!$E$22),L50),0))</f>
        <v>1</v>
      </c>
      <c r="N50" s="432">
        <f>IF(MAX(N10*(1+Optimization!$E$22),M50)- 0.25 &gt;= ROUNDDOWN(MAX(N10*(1+Optimization!$E$22),M50),0),ROUNDUP(MAX(N10*(1+Optimization!$E$22),M50),0),ROUNDDOWN(MAX(N10*(1+Optimization!$E$22),M50),0))</f>
        <v>1</v>
      </c>
      <c r="O50" s="432">
        <f>IF(MAX(O10*(1+Optimization!$E$22),N50)- 0.25 &gt;= ROUNDDOWN(MAX(O10*(1+Optimization!$E$22),N50),0),ROUNDUP(MAX(O10*(1+Optimization!$E$22),N50),0),ROUNDDOWN(MAX(O10*(1+Optimization!$E$22),N50),0))</f>
        <v>1</v>
      </c>
      <c r="P50" s="432">
        <f>IF(MAX(P10*(1+Optimization!$E$22),O50)- 0.25 &gt;= ROUNDDOWN(MAX(P10*(1+Optimization!$E$22),O50),0),ROUNDUP(MAX(P10*(1+Optimization!$E$22),O50),0),ROUNDDOWN(MAX(P10*(1+Optimization!$E$22),O50),0))</f>
        <v>1</v>
      </c>
      <c r="Q50" s="432">
        <f>IF(MAX(Q10*(1+Optimization!$E$22),P50)- 0.25 &gt;= ROUNDDOWN(MAX(Q10*(1+Optimization!$E$22),P50),0),ROUNDUP(MAX(Q10*(1+Optimization!$E$22),P50),0),ROUNDDOWN(MAX(Q10*(1+Optimization!$E$22),P50),0))</f>
        <v>1</v>
      </c>
    </row>
    <row r="51" spans="1:17" x14ac:dyDescent="0.25">
      <c r="A51" s="80" t="s">
        <v>32</v>
      </c>
      <c r="B51" s="4" t="s">
        <v>115</v>
      </c>
      <c r="C51" s="432">
        <f>IF(MAX(C11*(1+Optimization!$E$8),B51) - 0.25 &gt;= ROUNDDOWN(MAX(C11*(1+Optimization!$E$8),B51),0),ROUNDUP(MAX(C11*(1+Optimization!$E$8),B51),0),ROUNDDOWN(MAX(C11*(1+Optimization!$E$8),B51),0))</f>
        <v>0</v>
      </c>
      <c r="D51" s="432">
        <f>IF(MAX(D11*(1+Optimization!$E$8),C51) - 0.25 &gt;= ROUNDDOWN(MAX(D11*(1+Optimization!$E$8),C51),0),ROUNDUP(MAX(D11*(1+Optimization!$E$8),C51),0),ROUNDDOWN(MAX(D11*(1+Optimization!$E$8),C51),0))</f>
        <v>0</v>
      </c>
      <c r="E51" s="432">
        <f>IF(MAX(E11*(1+Optimization!$E$8),D51) - 0.25 &gt;= ROUNDDOWN(MAX(E11*(1+Optimization!$E$8),D51),0),ROUNDUP(MAX(E11*(1+Optimization!$E$8),D51),0),ROUNDDOWN(MAX(E11*(1+Optimization!$E$8),D51),0))</f>
        <v>0</v>
      </c>
      <c r="F51" s="432">
        <f>IF(MAX(F11*(1+Optimization!$E$8),E51) - 0.25 &gt;= ROUNDDOWN(MAX(F11*(1+Optimization!$E$8),E51),0),ROUNDUP(MAX(F11*(1+Optimization!$E$8),E51),0),ROUNDDOWN(MAX(F11*(1+Optimization!$E$8),E51),0))</f>
        <v>0</v>
      </c>
      <c r="G51" s="434">
        <f>IF(MAX(G11*(1+Optimization!$E$8),F51) - 0.25 &gt;= ROUNDDOWN(MAX(G11*(1+Optimization!$E$8),F51),0),ROUNDUP(MAX(G11*(1+Optimization!$E$8),F51),0),ROUNDDOWN(MAX(G11*(1+Optimization!$E$8),F51),0))</f>
        <v>0</v>
      </c>
      <c r="H51" s="432">
        <f>IF(MAX(G51,H11*(1+Optimization!$E$15))- 0.25 &gt;= ROUNDDOWN(MAX(G51,H11*(1+Optimization!$E$15)),0),ROUNDUP(MAX(G51,H11*(1+Optimization!$E$15)),0),ROUNDDOWN(MAX(G51,H11*(1+Optimization!$E$15)),0))</f>
        <v>0</v>
      </c>
      <c r="I51" s="432">
        <f>IF(MAX(H51,I11*(1+Optimization!$E$15))- 0.25 &gt;= ROUNDDOWN(MAX(H51,I11*(1+Optimization!$E$15)),0),ROUNDUP(MAX(H51,I11*(1+Optimization!$E$15)),0),ROUNDDOWN(MAX(H51,I11*(1+Optimization!$E$15)),0))</f>
        <v>0</v>
      </c>
      <c r="J51" s="432">
        <f>IF(MAX(I51,J11*(1+Optimization!$E$15))- 0.25 &gt;= ROUNDDOWN(MAX(I51,J11*(1+Optimization!$E$15)),0),ROUNDUP(MAX(I51,J11*(1+Optimization!$E$15)),0),ROUNDDOWN(MAX(I51,J11*(1+Optimization!$E$15)),0))</f>
        <v>1</v>
      </c>
      <c r="K51" s="432">
        <f>IF(MAX(J51,K11*(1+Optimization!$E$15))- 0.25 &gt;= ROUNDDOWN(MAX(J51,K11*(1+Optimization!$E$15)),0),ROUNDUP(MAX(J51,K11*(1+Optimization!$E$15)),0),ROUNDDOWN(MAX(J51,K11*(1+Optimization!$E$15)),0))</f>
        <v>1</v>
      </c>
      <c r="L51" s="434">
        <f>IF(MAX(K51,L11*(1+Optimization!$E$15))- 0.25 &gt;= ROUNDDOWN(MAX(K51,L11*(1+Optimization!$E$15)),0),ROUNDUP(MAX(K51,L11*(1+Optimization!$E$15)),0),ROUNDDOWN(MAX(K51,L11*(1+Optimization!$E$15)),0))</f>
        <v>1</v>
      </c>
      <c r="M51" s="432">
        <f>IF(MAX(M11*(1+Optimization!$E$22),L51)- 0.25 &gt;= ROUNDDOWN(MAX(M11*(1+Optimization!$E$22),L51),0),ROUNDUP(MAX(M11*(1+Optimization!$E$22),L51),0),ROUNDDOWN(MAX(M11*(1+Optimization!$E$22),L51),0))</f>
        <v>1</v>
      </c>
      <c r="N51" s="432">
        <f>IF(MAX(N11*(1+Optimization!$E$22),M51)- 0.25 &gt;= ROUNDDOWN(MAX(N11*(1+Optimization!$E$22),M51),0),ROUNDUP(MAX(N11*(1+Optimization!$E$22),M51),0),ROUNDDOWN(MAX(N11*(1+Optimization!$E$22),M51),0))</f>
        <v>1</v>
      </c>
      <c r="O51" s="432">
        <f>IF(MAX(O11*(1+Optimization!$E$22),N51)- 0.25 &gt;= ROUNDDOWN(MAX(O11*(1+Optimization!$E$22),N51),0),ROUNDUP(MAX(O11*(1+Optimization!$E$22),N51),0),ROUNDDOWN(MAX(O11*(1+Optimization!$E$22),N51),0))</f>
        <v>1</v>
      </c>
      <c r="P51" s="432">
        <f>IF(MAX(P11*(1+Optimization!$E$22),O51)- 0.25 &gt;= ROUNDDOWN(MAX(P11*(1+Optimization!$E$22),O51),0),ROUNDUP(MAX(P11*(1+Optimization!$E$22),O51),0),ROUNDDOWN(MAX(P11*(1+Optimization!$E$22),O51),0))</f>
        <v>1</v>
      </c>
      <c r="Q51" s="432">
        <f>IF(MAX(Q11*(1+Optimization!$E$22),P51)- 0.25 &gt;= ROUNDDOWN(MAX(Q11*(1+Optimization!$E$22),P51),0),ROUNDUP(MAX(Q11*(1+Optimization!$E$22),P51),0),ROUNDDOWN(MAX(Q11*(1+Optimization!$E$22),P51),0))</f>
        <v>1</v>
      </c>
    </row>
    <row r="52" spans="1:17" x14ac:dyDescent="0.25">
      <c r="A52" s="80" t="s">
        <v>33</v>
      </c>
      <c r="B52" s="4" t="s">
        <v>115</v>
      </c>
      <c r="C52" s="432">
        <f>IF(MAX(C12*(1+Optimization!$E$8),B52) - 0.25 &gt;= ROUNDDOWN(MAX(C12*(1+Optimization!$E$8),B52),0),ROUNDUP(MAX(C12*(1+Optimization!$E$8),B52),0),ROUNDDOWN(MAX(C12*(1+Optimization!$E$8),B52),0))</f>
        <v>0</v>
      </c>
      <c r="D52" s="432">
        <f>IF(MAX(D12*(1+Optimization!$E$8),C52) - 0.25 &gt;= ROUNDDOWN(MAX(D12*(1+Optimization!$E$8),C52),0),ROUNDUP(MAX(D12*(1+Optimization!$E$8),C52),0),ROUNDDOWN(MAX(D12*(1+Optimization!$E$8),C52),0))</f>
        <v>0</v>
      </c>
      <c r="E52" s="432">
        <f>IF(MAX(E12*(1+Optimization!$E$8),D52) - 0.25 &gt;= ROUNDDOWN(MAX(E12*(1+Optimization!$E$8),D52),0),ROUNDUP(MAX(E12*(1+Optimization!$E$8),D52),0),ROUNDDOWN(MAX(E12*(1+Optimization!$E$8),D52),0))</f>
        <v>0</v>
      </c>
      <c r="F52" s="432">
        <f>IF(MAX(F12*(1+Optimization!$E$8),E52) - 0.25 &gt;= ROUNDDOWN(MAX(F12*(1+Optimization!$E$8),E52),0),ROUNDUP(MAX(F12*(1+Optimization!$E$8),E52),0),ROUNDDOWN(MAX(F12*(1+Optimization!$E$8),E52),0))</f>
        <v>0</v>
      </c>
      <c r="G52" s="434">
        <f>IF(MAX(G12*(1+Optimization!$E$8),F52) - 0.25 &gt;= ROUNDDOWN(MAX(G12*(1+Optimization!$E$8),F52),0),ROUNDUP(MAX(G12*(1+Optimization!$E$8),F52),0),ROUNDDOWN(MAX(G12*(1+Optimization!$E$8),F52),0))</f>
        <v>0</v>
      </c>
      <c r="H52" s="432">
        <f>IF(MAX(G52,H12*(1+Optimization!$E$15))- 0.25 &gt;= ROUNDDOWN(MAX(G52,H12*(1+Optimization!$E$15)),0),ROUNDUP(MAX(G52,H12*(1+Optimization!$E$15)),0),ROUNDDOWN(MAX(G52,H12*(1+Optimization!$E$15)),0))</f>
        <v>0</v>
      </c>
      <c r="I52" s="432">
        <f>IF(MAX(H52,I12*(1+Optimization!$E$15))- 0.25 &gt;= ROUNDDOWN(MAX(H52,I12*(1+Optimization!$E$15)),0),ROUNDUP(MAX(H52,I12*(1+Optimization!$E$15)),0),ROUNDDOWN(MAX(H52,I12*(1+Optimization!$E$15)),0))</f>
        <v>0</v>
      </c>
      <c r="J52" s="432">
        <f>IF(MAX(I52,J12*(1+Optimization!$E$15))- 0.25 &gt;= ROUNDDOWN(MAX(I52,J12*(1+Optimization!$E$15)),0),ROUNDUP(MAX(I52,J12*(1+Optimization!$E$15)),0),ROUNDDOWN(MAX(I52,J12*(1+Optimization!$E$15)),0))</f>
        <v>0</v>
      </c>
      <c r="K52" s="432">
        <f>IF(MAX(J52,K12*(1+Optimization!$E$15))- 0.25 &gt;= ROUNDDOWN(MAX(J52,K12*(1+Optimization!$E$15)),0),ROUNDUP(MAX(J52,K12*(1+Optimization!$E$15)),0),ROUNDDOWN(MAX(J52,K12*(1+Optimization!$E$15)),0))</f>
        <v>0</v>
      </c>
      <c r="L52" s="434">
        <f>IF(MAX(K52,L12*(1+Optimization!$E$15))- 0.25 &gt;= ROUNDDOWN(MAX(K52,L12*(1+Optimization!$E$15)),0),ROUNDUP(MAX(K52,L12*(1+Optimization!$E$15)),0),ROUNDDOWN(MAX(K52,L12*(1+Optimization!$E$15)),0))</f>
        <v>0</v>
      </c>
      <c r="M52" s="432">
        <f>IF(MAX(M12*(1+Optimization!$E$22),L52)- 0.25 &gt;= ROUNDDOWN(MAX(M12*(1+Optimization!$E$22),L52),0),ROUNDUP(MAX(M12*(1+Optimization!$E$22),L52),0),ROUNDDOWN(MAX(M12*(1+Optimization!$E$22),L52),0))</f>
        <v>0</v>
      </c>
      <c r="N52" s="432">
        <f>IF(MAX(N12*(1+Optimization!$E$22),M52)- 0.25 &gt;= ROUNDDOWN(MAX(N12*(1+Optimization!$E$22),M52),0),ROUNDUP(MAX(N12*(1+Optimization!$E$22),M52),0),ROUNDDOWN(MAX(N12*(1+Optimization!$E$22),M52),0))</f>
        <v>0</v>
      </c>
      <c r="O52" s="432">
        <f>IF(MAX(O12*(1+Optimization!$E$22),N52)- 0.25 &gt;= ROUNDDOWN(MAX(O12*(1+Optimization!$E$22),N52),0),ROUNDUP(MAX(O12*(1+Optimization!$E$22),N52),0),ROUNDDOWN(MAX(O12*(1+Optimization!$E$22),N52),0))</f>
        <v>0</v>
      </c>
      <c r="P52" s="432">
        <f>IF(MAX(P12*(1+Optimization!$E$22),O52)- 0.25 &gt;= ROUNDDOWN(MAX(P12*(1+Optimization!$E$22),O52),0),ROUNDUP(MAX(P12*(1+Optimization!$E$22),O52),0),ROUNDDOWN(MAX(P12*(1+Optimization!$E$22),O52),0))</f>
        <v>0</v>
      </c>
      <c r="Q52" s="432">
        <f>IF(MAX(Q12*(1+Optimization!$E$22),P52)- 0.25 &gt;= ROUNDDOWN(MAX(Q12*(1+Optimization!$E$22),P52),0),ROUNDUP(MAX(Q12*(1+Optimization!$E$22),P52),0),ROUNDDOWN(MAX(Q12*(1+Optimization!$E$22),P52),0))</f>
        <v>0</v>
      </c>
    </row>
    <row r="53" spans="1:17" x14ac:dyDescent="0.25">
      <c r="A53" s="80" t="s">
        <v>34</v>
      </c>
      <c r="B53" s="4" t="s">
        <v>115</v>
      </c>
      <c r="C53" s="432">
        <f>IF(MAX(C13*(1+Optimization!$E$8),B53) - 0.25 &gt;= ROUNDDOWN(MAX(C13*(1+Optimization!$E$8),B53),0),ROUNDUP(MAX(C13*(1+Optimization!$E$8),B53),0),ROUNDDOWN(MAX(C13*(1+Optimization!$E$8),B53),0))</f>
        <v>0</v>
      </c>
      <c r="D53" s="432">
        <f>IF(MAX(D13*(1+Optimization!$E$8),C53) - 0.25 &gt;= ROUNDDOWN(MAX(D13*(1+Optimization!$E$8),C53),0),ROUNDUP(MAX(D13*(1+Optimization!$E$8),C53),0),ROUNDDOWN(MAX(D13*(1+Optimization!$E$8),C53),0))</f>
        <v>0</v>
      </c>
      <c r="E53" s="432">
        <f>IF(MAX(E13*(1+Optimization!$E$8),D53) - 0.25 &gt;= ROUNDDOWN(MAX(E13*(1+Optimization!$E$8),D53),0),ROUNDUP(MAX(E13*(1+Optimization!$E$8),D53),0),ROUNDDOWN(MAX(E13*(1+Optimization!$E$8),D53),0))</f>
        <v>0</v>
      </c>
      <c r="F53" s="432">
        <f>IF(MAX(F13*(1+Optimization!$E$8),E53) - 0.25 &gt;= ROUNDDOWN(MAX(F13*(1+Optimization!$E$8),E53),0),ROUNDUP(MAX(F13*(1+Optimization!$E$8),E53),0),ROUNDDOWN(MAX(F13*(1+Optimization!$E$8),E53),0))</f>
        <v>0</v>
      </c>
      <c r="G53" s="434">
        <f>IF(MAX(G13*(1+Optimization!$E$8),F53) - 0.25 &gt;= ROUNDDOWN(MAX(G13*(1+Optimization!$E$8),F53),0),ROUNDUP(MAX(G13*(1+Optimization!$E$8),F53),0),ROUNDDOWN(MAX(G13*(1+Optimization!$E$8),F53),0))</f>
        <v>0</v>
      </c>
      <c r="H53" s="432">
        <f>IF(MAX(G53,H13*(1+Optimization!$E$15))- 0.25 &gt;= ROUNDDOWN(MAX(G53,H13*(1+Optimization!$E$15)),0),ROUNDUP(MAX(G53,H13*(1+Optimization!$E$15)),0),ROUNDDOWN(MAX(G53,H13*(1+Optimization!$E$15)),0))</f>
        <v>0</v>
      </c>
      <c r="I53" s="432">
        <f>IF(MAX(H53,I13*(1+Optimization!$E$15))- 0.25 &gt;= ROUNDDOWN(MAX(H53,I13*(1+Optimization!$E$15)),0),ROUNDUP(MAX(H53,I13*(1+Optimization!$E$15)),0),ROUNDDOWN(MAX(H53,I13*(1+Optimization!$E$15)),0))</f>
        <v>0</v>
      </c>
      <c r="J53" s="432">
        <f>IF(MAX(I53,J13*(1+Optimization!$E$15))- 0.25 &gt;= ROUNDDOWN(MAX(I53,J13*(1+Optimization!$E$15)),0),ROUNDUP(MAX(I53,J13*(1+Optimization!$E$15)),0),ROUNDDOWN(MAX(I53,J13*(1+Optimization!$E$15)),0))</f>
        <v>0</v>
      </c>
      <c r="K53" s="432">
        <f>IF(MAX(J53,K13*(1+Optimization!$E$15))- 0.25 &gt;= ROUNDDOWN(MAX(J53,K13*(1+Optimization!$E$15)),0),ROUNDUP(MAX(J53,K13*(1+Optimization!$E$15)),0),ROUNDDOWN(MAX(J53,K13*(1+Optimization!$E$15)),0))</f>
        <v>0</v>
      </c>
      <c r="L53" s="434">
        <f>IF(MAX(K53,L13*(1+Optimization!$E$15))- 0.25 &gt;= ROUNDDOWN(MAX(K53,L13*(1+Optimization!$E$15)),0),ROUNDUP(MAX(K53,L13*(1+Optimization!$E$15)),0),ROUNDDOWN(MAX(K53,L13*(1+Optimization!$E$15)),0))</f>
        <v>0</v>
      </c>
      <c r="M53" s="432">
        <f>IF(MAX(M13*(1+Optimization!$E$22),L53)- 0.25 &gt;= ROUNDDOWN(MAX(M13*(1+Optimization!$E$22),L53),0),ROUNDUP(MAX(M13*(1+Optimization!$E$22),L53),0),ROUNDDOWN(MAX(M13*(1+Optimization!$E$22),L53),0))</f>
        <v>0</v>
      </c>
      <c r="N53" s="432">
        <f>IF(MAX(N13*(1+Optimization!$E$22),M53)- 0.25 &gt;= ROUNDDOWN(MAX(N13*(1+Optimization!$E$22),M53),0),ROUNDUP(MAX(N13*(1+Optimization!$E$22),M53),0),ROUNDDOWN(MAX(N13*(1+Optimization!$E$22),M53),0))</f>
        <v>0</v>
      </c>
      <c r="O53" s="432">
        <f>IF(MAX(O13*(1+Optimization!$E$22),N53)- 0.25 &gt;= ROUNDDOWN(MAX(O13*(1+Optimization!$E$22),N53),0),ROUNDUP(MAX(O13*(1+Optimization!$E$22),N53),0),ROUNDDOWN(MAX(O13*(1+Optimization!$E$22),N53),0))</f>
        <v>0</v>
      </c>
      <c r="P53" s="432">
        <f>IF(MAX(P13*(1+Optimization!$E$22),O53)- 0.25 &gt;= ROUNDDOWN(MAX(P13*(1+Optimization!$E$22),O53),0),ROUNDUP(MAX(P13*(1+Optimization!$E$22),O53),0),ROUNDDOWN(MAX(P13*(1+Optimization!$E$22),O53),0))</f>
        <v>0</v>
      </c>
      <c r="Q53" s="432">
        <f>IF(MAX(Q13*(1+Optimization!$E$22),P53)- 0.25 &gt;= ROUNDDOWN(MAX(Q13*(1+Optimization!$E$22),P53),0),ROUNDUP(MAX(Q13*(1+Optimization!$E$22),P53),0),ROUNDDOWN(MAX(Q13*(1+Optimization!$E$22),P53),0))</f>
        <v>0</v>
      </c>
    </row>
    <row r="54" spans="1:17" x14ac:dyDescent="0.25">
      <c r="A54" s="80" t="s">
        <v>35</v>
      </c>
      <c r="B54" s="4" t="s">
        <v>119</v>
      </c>
      <c r="C54" s="432">
        <f>IF(MAX(C14*(1+Optimization!$E$8),B54) - 0.25 &gt;= ROUNDDOWN(MAX(C14*(1+Optimization!$E$8),B54),0),ROUNDUP(MAX(C14*(1+Optimization!$E$8),B54),0),ROUNDDOWN(MAX(C14*(1+Optimization!$E$8),B54),0))</f>
        <v>0</v>
      </c>
      <c r="D54" s="432">
        <f>IF(MAX(D14*(1+Optimization!$E$8),C54) - 0.25 &gt;= ROUNDDOWN(MAX(D14*(1+Optimization!$E$8),C54),0),ROUNDUP(MAX(D14*(1+Optimization!$E$8),C54),0),ROUNDDOWN(MAX(D14*(1+Optimization!$E$8),C54),0))</f>
        <v>0</v>
      </c>
      <c r="E54" s="432">
        <f>IF(MAX(E14*(1+Optimization!$E$8),D54) - 0.25 &gt;= ROUNDDOWN(MAX(E14*(1+Optimization!$E$8),D54),0),ROUNDUP(MAX(E14*(1+Optimization!$E$8),D54),0),ROUNDDOWN(MAX(E14*(1+Optimization!$E$8),D54),0))</f>
        <v>0</v>
      </c>
      <c r="F54" s="432">
        <f>IF(MAX(F14*(1+Optimization!$E$8),E54) - 0.25 &gt;= ROUNDDOWN(MAX(F14*(1+Optimization!$E$8),E54),0),ROUNDUP(MAX(F14*(1+Optimization!$E$8),E54),0),ROUNDDOWN(MAX(F14*(1+Optimization!$E$8),E54),0))</f>
        <v>0</v>
      </c>
      <c r="G54" s="434">
        <f>IF(MAX(G14*(1+Optimization!$E$8),F54) - 0.25 &gt;= ROUNDDOWN(MAX(G14*(1+Optimization!$E$8),F54),0),ROUNDUP(MAX(G14*(1+Optimization!$E$8),F54),0),ROUNDDOWN(MAX(G14*(1+Optimization!$E$8),F54),0))</f>
        <v>0</v>
      </c>
      <c r="H54" s="432">
        <f>IF(MAX(G54,H14*(1+Optimization!$E$15))- 0.25 &gt;= ROUNDDOWN(MAX(G54,H14*(1+Optimization!$E$15)),0),ROUNDUP(MAX(G54,H14*(1+Optimization!$E$15)),0),ROUNDDOWN(MAX(G54,H14*(1+Optimization!$E$15)),0))</f>
        <v>1</v>
      </c>
      <c r="I54" s="432">
        <f>IF(MAX(H54,I14*(1+Optimization!$E$15))- 0.25 &gt;= ROUNDDOWN(MAX(H54,I14*(1+Optimization!$E$15)),0),ROUNDUP(MAX(H54,I14*(1+Optimization!$E$15)),0),ROUNDDOWN(MAX(H54,I14*(1+Optimization!$E$15)),0))</f>
        <v>1</v>
      </c>
      <c r="J54" s="432">
        <f>IF(MAX(I54,J14*(1+Optimization!$E$15))- 0.25 &gt;= ROUNDDOWN(MAX(I54,J14*(1+Optimization!$E$15)),0),ROUNDUP(MAX(I54,J14*(1+Optimization!$E$15)),0),ROUNDDOWN(MAX(I54,J14*(1+Optimization!$E$15)),0))</f>
        <v>1</v>
      </c>
      <c r="K54" s="432">
        <f>IF(MAX(J54,K14*(1+Optimization!$E$15))- 0.25 &gt;= ROUNDDOWN(MAX(J54,K14*(1+Optimization!$E$15)),0),ROUNDUP(MAX(J54,K14*(1+Optimization!$E$15)),0),ROUNDDOWN(MAX(J54,K14*(1+Optimization!$E$15)),0))</f>
        <v>2</v>
      </c>
      <c r="L54" s="434">
        <f>IF(MAX(K54,L14*(1+Optimization!$E$15))- 0.25 &gt;= ROUNDDOWN(MAX(K54,L14*(1+Optimization!$E$15)),0),ROUNDUP(MAX(K54,L14*(1+Optimization!$E$15)),0),ROUNDDOWN(MAX(K54,L14*(1+Optimization!$E$15)),0))</f>
        <v>2</v>
      </c>
      <c r="M54" s="432">
        <f>IF(MAX(M14*(1+Optimization!$E$22),L54)- 0.25 &gt;= ROUNDDOWN(MAX(M14*(1+Optimization!$E$22),L54),0),ROUNDUP(MAX(M14*(1+Optimization!$E$22),L54),0),ROUNDDOWN(MAX(M14*(1+Optimization!$E$22),L54),0))</f>
        <v>2</v>
      </c>
      <c r="N54" s="432">
        <f>IF(MAX(N14*(1+Optimization!$E$22),M54)- 0.25 &gt;= ROUNDDOWN(MAX(N14*(1+Optimization!$E$22),M54),0),ROUNDUP(MAX(N14*(1+Optimization!$E$22),M54),0),ROUNDDOWN(MAX(N14*(1+Optimization!$E$22),M54),0))</f>
        <v>2</v>
      </c>
      <c r="O54" s="432">
        <f>IF(MAX(O14*(1+Optimization!$E$22),N54)- 0.25 &gt;= ROUNDDOWN(MAX(O14*(1+Optimization!$E$22),N54),0),ROUNDUP(MAX(O14*(1+Optimization!$E$22),N54),0),ROUNDDOWN(MAX(O14*(1+Optimization!$E$22),N54),0))</f>
        <v>2</v>
      </c>
      <c r="P54" s="432">
        <f>IF(MAX(P14*(1+Optimization!$E$22),O54)- 0.25 &gt;= ROUNDDOWN(MAX(P14*(1+Optimization!$E$22),O54),0),ROUNDUP(MAX(P14*(1+Optimization!$E$22),O54),0),ROUNDDOWN(MAX(P14*(1+Optimization!$E$22),O54),0))</f>
        <v>2</v>
      </c>
      <c r="Q54" s="432">
        <f>IF(MAX(Q14*(1+Optimization!$E$22),P54)- 0.25 &gt;= ROUNDDOWN(MAX(Q14*(1+Optimization!$E$22),P54),0),ROUNDUP(MAX(Q14*(1+Optimization!$E$22),P54),0),ROUNDDOWN(MAX(Q14*(1+Optimization!$E$22),P54),0))</f>
        <v>2</v>
      </c>
    </row>
    <row r="55" spans="1:17" x14ac:dyDescent="0.25">
      <c r="A55" s="80" t="s">
        <v>36</v>
      </c>
      <c r="B55" s="4" t="s">
        <v>120</v>
      </c>
      <c r="C55" s="432">
        <f>IF(MAX(C15*(1+Optimization!$E$8),B55) - 0.25 &gt;= ROUNDDOWN(MAX(C15*(1+Optimization!$E$8),B55),0),ROUNDUP(MAX(C15*(1+Optimization!$E$8),B55),0),ROUNDDOWN(MAX(C15*(1+Optimization!$E$8),B55),0))</f>
        <v>0</v>
      </c>
      <c r="D55" s="432">
        <f>IF(MAX(D15*(1+Optimization!$E$8),C55) - 0.25 &gt;= ROUNDDOWN(MAX(D15*(1+Optimization!$E$8),C55),0),ROUNDUP(MAX(D15*(1+Optimization!$E$8),C55),0),ROUNDDOWN(MAX(D15*(1+Optimization!$E$8),C55),0))</f>
        <v>0</v>
      </c>
      <c r="E55" s="432">
        <f>IF(MAX(E15*(1+Optimization!$E$8),D55) - 0.25 &gt;= ROUNDDOWN(MAX(E15*(1+Optimization!$E$8),D55),0),ROUNDUP(MAX(E15*(1+Optimization!$E$8),D55),0),ROUNDDOWN(MAX(E15*(1+Optimization!$E$8),D55),0))</f>
        <v>0</v>
      </c>
      <c r="F55" s="432">
        <f>IF(MAX(F15*(1+Optimization!$E$8),E55) - 0.25 &gt;= ROUNDDOWN(MAX(F15*(1+Optimization!$E$8),E55),0),ROUNDUP(MAX(F15*(1+Optimization!$E$8),E55),0),ROUNDDOWN(MAX(F15*(1+Optimization!$E$8),E55),0))</f>
        <v>0</v>
      </c>
      <c r="G55" s="434">
        <f>IF(MAX(G15*(1+Optimization!$E$8),F55) - 0.25 &gt;= ROUNDDOWN(MAX(G15*(1+Optimization!$E$8),F55),0),ROUNDUP(MAX(G15*(1+Optimization!$E$8),F55),0),ROUNDDOWN(MAX(G15*(1+Optimization!$E$8),F55),0))</f>
        <v>0</v>
      </c>
      <c r="H55" s="432">
        <f>IF(MAX(G55,H15*(1+Optimization!$E$15))- 0.25 &gt;= ROUNDDOWN(MAX(G55,H15*(1+Optimization!$E$15)),0),ROUNDUP(MAX(G55,H15*(1+Optimization!$E$15)),0),ROUNDDOWN(MAX(G55,H15*(1+Optimization!$E$15)),0))</f>
        <v>0</v>
      </c>
      <c r="I55" s="432">
        <f>IF(MAX(H55,I15*(1+Optimization!$E$15))- 0.25 &gt;= ROUNDDOWN(MAX(H55,I15*(1+Optimization!$E$15)),0),ROUNDUP(MAX(H55,I15*(1+Optimization!$E$15)),0),ROUNDDOWN(MAX(H55,I15*(1+Optimization!$E$15)),0))</f>
        <v>1</v>
      </c>
      <c r="J55" s="432">
        <f>IF(MAX(I55,J15*(1+Optimization!$E$15))- 0.25 &gt;= ROUNDDOWN(MAX(I55,J15*(1+Optimization!$E$15)),0),ROUNDUP(MAX(I55,J15*(1+Optimization!$E$15)),0),ROUNDDOWN(MAX(I55,J15*(1+Optimization!$E$15)),0))</f>
        <v>1</v>
      </c>
      <c r="K55" s="432">
        <f>IF(MAX(J55,K15*(1+Optimization!$E$15))- 0.25 &gt;= ROUNDDOWN(MAX(J55,K15*(1+Optimization!$E$15)),0),ROUNDUP(MAX(J55,K15*(1+Optimization!$E$15)),0),ROUNDDOWN(MAX(J55,K15*(1+Optimization!$E$15)),0))</f>
        <v>1</v>
      </c>
      <c r="L55" s="434">
        <f>IF(MAX(K55,L15*(1+Optimization!$E$15))- 0.25 &gt;= ROUNDDOWN(MAX(K55,L15*(1+Optimization!$E$15)),0),ROUNDUP(MAX(K55,L15*(1+Optimization!$E$15)),0),ROUNDDOWN(MAX(K55,L15*(1+Optimization!$E$15)),0))</f>
        <v>1</v>
      </c>
      <c r="M55" s="432">
        <f>IF(MAX(M15*(1+Optimization!$E$22),L55)- 0.25 &gt;= ROUNDDOWN(MAX(M15*(1+Optimization!$E$22),L55),0),ROUNDUP(MAX(M15*(1+Optimization!$E$22),L55),0),ROUNDDOWN(MAX(M15*(1+Optimization!$E$22),L55),0))</f>
        <v>1</v>
      </c>
      <c r="N55" s="432">
        <f>IF(MAX(N15*(1+Optimization!$E$22),M55)- 0.25 &gt;= ROUNDDOWN(MAX(N15*(1+Optimization!$E$22),M55),0),ROUNDUP(MAX(N15*(1+Optimization!$E$22),M55),0),ROUNDDOWN(MAX(N15*(1+Optimization!$E$22),M55),0))</f>
        <v>1</v>
      </c>
      <c r="O55" s="432">
        <f>IF(MAX(O15*(1+Optimization!$E$22),N55)- 0.25 &gt;= ROUNDDOWN(MAX(O15*(1+Optimization!$E$22),N55),0),ROUNDUP(MAX(O15*(1+Optimization!$E$22),N55),0),ROUNDDOWN(MAX(O15*(1+Optimization!$E$22),N55),0))</f>
        <v>1</v>
      </c>
      <c r="P55" s="432">
        <f>IF(MAX(P15*(1+Optimization!$E$22),O55)- 0.25 &gt;= ROUNDDOWN(MAX(P15*(1+Optimization!$E$22),O55),0),ROUNDUP(MAX(P15*(1+Optimization!$E$22),O55),0),ROUNDDOWN(MAX(P15*(1+Optimization!$E$22),O55),0))</f>
        <v>1</v>
      </c>
      <c r="Q55" s="432">
        <f>IF(MAX(Q15*(1+Optimization!$E$22),P55)- 0.25 &gt;= ROUNDDOWN(MAX(Q15*(1+Optimization!$E$22),P55),0),ROUNDUP(MAX(Q15*(1+Optimization!$E$22),P55),0),ROUNDDOWN(MAX(Q15*(1+Optimization!$E$22),P55),0))</f>
        <v>1</v>
      </c>
    </row>
    <row r="56" spans="1:17" x14ac:dyDescent="0.25">
      <c r="A56" s="80" t="s">
        <v>37</v>
      </c>
      <c r="B56" s="4" t="s">
        <v>115</v>
      </c>
      <c r="C56" s="432">
        <f>IF(MAX(C16*(1+Optimization!$E$8),B56) - 0.25 &gt;= ROUNDDOWN(MAX(C16*(1+Optimization!$E$8),B56),0),ROUNDUP(MAX(C16*(1+Optimization!$E$8),B56),0),ROUNDDOWN(MAX(C16*(1+Optimization!$E$8),B56),0))</f>
        <v>0</v>
      </c>
      <c r="D56" s="432">
        <f>IF(MAX(D16*(1+Optimization!$E$8),C56) - 0.25 &gt;= ROUNDDOWN(MAX(D16*(1+Optimization!$E$8),C56),0),ROUNDUP(MAX(D16*(1+Optimization!$E$8),C56),0),ROUNDDOWN(MAX(D16*(1+Optimization!$E$8),C56),0))</f>
        <v>0</v>
      </c>
      <c r="E56" s="432">
        <f>IF(MAX(E16*(1+Optimization!$E$8),D56) - 0.25 &gt;= ROUNDDOWN(MAX(E16*(1+Optimization!$E$8),D56),0),ROUNDUP(MAX(E16*(1+Optimization!$E$8),D56),0),ROUNDDOWN(MAX(E16*(1+Optimization!$E$8),D56),0))</f>
        <v>0</v>
      </c>
      <c r="F56" s="432">
        <f>IF(MAX(F16*(1+Optimization!$E$8),E56) - 0.25 &gt;= ROUNDDOWN(MAX(F16*(1+Optimization!$E$8),E56),0),ROUNDUP(MAX(F16*(1+Optimization!$E$8),E56),0),ROUNDDOWN(MAX(F16*(1+Optimization!$E$8),E56),0))</f>
        <v>0</v>
      </c>
      <c r="G56" s="434">
        <f>IF(MAX(G16*(1+Optimization!$E$8),F56) - 0.25 &gt;= ROUNDDOWN(MAX(G16*(1+Optimization!$E$8),F56),0),ROUNDUP(MAX(G16*(1+Optimization!$E$8),F56),0),ROUNDDOWN(MAX(G16*(1+Optimization!$E$8),F56),0))</f>
        <v>0</v>
      </c>
      <c r="H56" s="432">
        <f>IF(MAX(G56,H16*(1+Optimization!$E$15))- 0.25 &gt;= ROUNDDOWN(MAX(G56,H16*(1+Optimization!$E$15)),0),ROUNDUP(MAX(G56,H16*(1+Optimization!$E$15)),0),ROUNDDOWN(MAX(G56,H16*(1+Optimization!$E$15)),0))</f>
        <v>0</v>
      </c>
      <c r="I56" s="432">
        <f>IF(MAX(H56,I16*(1+Optimization!$E$15))- 0.25 &gt;= ROUNDDOWN(MAX(H56,I16*(1+Optimization!$E$15)),0),ROUNDUP(MAX(H56,I16*(1+Optimization!$E$15)),0),ROUNDDOWN(MAX(H56,I16*(1+Optimization!$E$15)),0))</f>
        <v>0</v>
      </c>
      <c r="J56" s="432">
        <f>IF(MAX(I56,J16*(1+Optimization!$E$15))- 0.25 &gt;= ROUNDDOWN(MAX(I56,J16*(1+Optimization!$E$15)),0),ROUNDUP(MAX(I56,J16*(1+Optimization!$E$15)),0),ROUNDDOWN(MAX(I56,J16*(1+Optimization!$E$15)),0))</f>
        <v>0</v>
      </c>
      <c r="K56" s="432">
        <f>IF(MAX(J56,K16*(1+Optimization!$E$15))- 0.25 &gt;= ROUNDDOWN(MAX(J56,K16*(1+Optimization!$E$15)),0),ROUNDUP(MAX(J56,K16*(1+Optimization!$E$15)),0),ROUNDDOWN(MAX(J56,K16*(1+Optimization!$E$15)),0))</f>
        <v>0</v>
      </c>
      <c r="L56" s="434">
        <f>IF(MAX(K56,L16*(1+Optimization!$E$15))- 0.25 &gt;= ROUNDDOWN(MAX(K56,L16*(1+Optimization!$E$15)),0),ROUNDUP(MAX(K56,L16*(1+Optimization!$E$15)),0),ROUNDDOWN(MAX(K56,L16*(1+Optimization!$E$15)),0))</f>
        <v>0</v>
      </c>
      <c r="M56" s="432">
        <f>IF(MAX(M16*(1+Optimization!$E$22),L56)- 0.25 &gt;= ROUNDDOWN(MAX(M16*(1+Optimization!$E$22),L56),0),ROUNDUP(MAX(M16*(1+Optimization!$E$22),L56),0),ROUNDDOWN(MAX(M16*(1+Optimization!$E$22),L56),0))</f>
        <v>0</v>
      </c>
      <c r="N56" s="432">
        <f>IF(MAX(N16*(1+Optimization!$E$22),M56)- 0.25 &gt;= ROUNDDOWN(MAX(N16*(1+Optimization!$E$22),M56),0),ROUNDUP(MAX(N16*(1+Optimization!$E$22),M56),0),ROUNDDOWN(MAX(N16*(1+Optimization!$E$22),M56),0))</f>
        <v>0</v>
      </c>
      <c r="O56" s="432">
        <f>IF(MAX(O16*(1+Optimization!$E$22),N56)- 0.25 &gt;= ROUNDDOWN(MAX(O16*(1+Optimization!$E$22),N56),0),ROUNDUP(MAX(O16*(1+Optimization!$E$22),N56),0),ROUNDDOWN(MAX(O16*(1+Optimization!$E$22),N56),0))</f>
        <v>0</v>
      </c>
      <c r="P56" s="432">
        <f>IF(MAX(P16*(1+Optimization!$E$22),O56)- 0.25 &gt;= ROUNDDOWN(MAX(P16*(1+Optimization!$E$22),O56),0),ROUNDUP(MAX(P16*(1+Optimization!$E$22),O56),0),ROUNDDOWN(MAX(P16*(1+Optimization!$E$22),O56),0))</f>
        <v>0</v>
      </c>
      <c r="Q56" s="432">
        <f>IF(MAX(Q16*(1+Optimization!$E$22),P56)- 0.25 &gt;= ROUNDDOWN(MAX(Q16*(1+Optimization!$E$22),P56),0),ROUNDUP(MAX(Q16*(1+Optimization!$E$22),P56),0),ROUNDDOWN(MAX(Q16*(1+Optimization!$E$22),P56),0))</f>
        <v>0</v>
      </c>
    </row>
    <row r="57" spans="1:17" x14ac:dyDescent="0.25">
      <c r="A57" s="80" t="s">
        <v>38</v>
      </c>
      <c r="B57" s="4" t="s">
        <v>115</v>
      </c>
      <c r="C57" s="432">
        <f>IF(MAX(C17*(1+Optimization!$E$8),B57) - 0.25 &gt;= ROUNDDOWN(MAX(C17*(1+Optimization!$E$8),B57),0),ROUNDUP(MAX(C17*(1+Optimization!$E$8),B57),0),ROUNDDOWN(MAX(C17*(1+Optimization!$E$8),B57),0))</f>
        <v>0</v>
      </c>
      <c r="D57" s="432">
        <f>IF(MAX(D17*(1+Optimization!$E$8),C57) - 0.25 &gt;= ROUNDDOWN(MAX(D17*(1+Optimization!$E$8),C57),0),ROUNDUP(MAX(D17*(1+Optimization!$E$8),C57),0),ROUNDDOWN(MAX(D17*(1+Optimization!$E$8),C57),0))</f>
        <v>0</v>
      </c>
      <c r="E57" s="432">
        <f>IF(MAX(E17*(1+Optimization!$E$8),D57) - 0.25 &gt;= ROUNDDOWN(MAX(E17*(1+Optimization!$E$8),D57),0),ROUNDUP(MAX(E17*(1+Optimization!$E$8),D57),0),ROUNDDOWN(MAX(E17*(1+Optimization!$E$8),D57),0))</f>
        <v>0</v>
      </c>
      <c r="F57" s="432">
        <f>IF(MAX(F17*(1+Optimization!$E$8),E57) - 0.25 &gt;= ROUNDDOWN(MAX(F17*(1+Optimization!$E$8),E57),0),ROUNDUP(MAX(F17*(1+Optimization!$E$8),E57),0),ROUNDDOWN(MAX(F17*(1+Optimization!$E$8),E57),0))</f>
        <v>0</v>
      </c>
      <c r="G57" s="434">
        <f>IF(MAX(G17*(1+Optimization!$E$8),F57) - 0.25 &gt;= ROUNDDOWN(MAX(G17*(1+Optimization!$E$8),F57),0),ROUNDUP(MAX(G17*(1+Optimization!$E$8),F57),0),ROUNDDOWN(MAX(G17*(1+Optimization!$E$8),F57),0))</f>
        <v>0</v>
      </c>
      <c r="H57" s="432">
        <f>IF(MAX(G57,H17*(1+Optimization!$E$15))- 0.25 &gt;= ROUNDDOWN(MAX(G57,H17*(1+Optimization!$E$15)),0),ROUNDUP(MAX(G57,H17*(1+Optimization!$E$15)),0),ROUNDDOWN(MAX(G57,H17*(1+Optimization!$E$15)),0))</f>
        <v>0</v>
      </c>
      <c r="I57" s="432">
        <f>IF(MAX(H57,I17*(1+Optimization!$E$15))- 0.25 &gt;= ROUNDDOWN(MAX(H57,I17*(1+Optimization!$E$15)),0),ROUNDUP(MAX(H57,I17*(1+Optimization!$E$15)),0),ROUNDDOWN(MAX(H57,I17*(1+Optimization!$E$15)),0))</f>
        <v>0</v>
      </c>
      <c r="J57" s="432">
        <f>IF(MAX(I57,J17*(1+Optimization!$E$15))- 0.25 &gt;= ROUNDDOWN(MAX(I57,J17*(1+Optimization!$E$15)),0),ROUNDUP(MAX(I57,J17*(1+Optimization!$E$15)),0),ROUNDDOWN(MAX(I57,J17*(1+Optimization!$E$15)),0))</f>
        <v>0</v>
      </c>
      <c r="K57" s="432">
        <f>IF(MAX(J57,K17*(1+Optimization!$E$15))- 0.25 &gt;= ROUNDDOWN(MAX(J57,K17*(1+Optimization!$E$15)),0),ROUNDUP(MAX(J57,K17*(1+Optimization!$E$15)),0),ROUNDDOWN(MAX(J57,K17*(1+Optimization!$E$15)),0))</f>
        <v>0</v>
      </c>
      <c r="L57" s="434">
        <f>IF(MAX(K57,L17*(1+Optimization!$E$15))- 0.25 &gt;= ROUNDDOWN(MAX(K57,L17*(1+Optimization!$E$15)),0),ROUNDUP(MAX(K57,L17*(1+Optimization!$E$15)),0),ROUNDDOWN(MAX(K57,L17*(1+Optimization!$E$15)),0))</f>
        <v>0</v>
      </c>
      <c r="M57" s="432">
        <f>IF(MAX(M17*(1+Optimization!$E$22),L57)- 0.25 &gt;= ROUNDDOWN(MAX(M17*(1+Optimization!$E$22),L57),0),ROUNDUP(MAX(M17*(1+Optimization!$E$22),L57),0),ROUNDDOWN(MAX(M17*(1+Optimization!$E$22),L57),0))</f>
        <v>0</v>
      </c>
      <c r="N57" s="432">
        <f>IF(MAX(N17*(1+Optimization!$E$22),M57)- 0.25 &gt;= ROUNDDOWN(MAX(N17*(1+Optimization!$E$22),M57),0),ROUNDUP(MAX(N17*(1+Optimization!$E$22),M57),0),ROUNDDOWN(MAX(N17*(1+Optimization!$E$22),M57),0))</f>
        <v>0</v>
      </c>
      <c r="O57" s="432">
        <f>IF(MAX(O17*(1+Optimization!$E$22),N57)- 0.25 &gt;= ROUNDDOWN(MAX(O17*(1+Optimization!$E$22),N57),0),ROUNDUP(MAX(O17*(1+Optimization!$E$22),N57),0),ROUNDDOWN(MAX(O17*(1+Optimization!$E$22),N57),0))</f>
        <v>0</v>
      </c>
      <c r="P57" s="432">
        <f>IF(MAX(P17*(1+Optimization!$E$22),O57)- 0.25 &gt;= ROUNDDOWN(MAX(P17*(1+Optimization!$E$22),O57),0),ROUNDUP(MAX(P17*(1+Optimization!$E$22),O57),0),ROUNDDOWN(MAX(P17*(1+Optimization!$E$22),O57),0))</f>
        <v>0</v>
      </c>
      <c r="Q57" s="432">
        <f>IF(MAX(Q17*(1+Optimization!$E$22),P57)- 0.25 &gt;= ROUNDDOWN(MAX(Q17*(1+Optimization!$E$22),P57),0),ROUNDUP(MAX(Q17*(1+Optimization!$E$22),P57),0),ROUNDDOWN(MAX(Q17*(1+Optimization!$E$22),P57),0))</f>
        <v>0</v>
      </c>
    </row>
    <row r="58" spans="1:17" x14ac:dyDescent="0.25">
      <c r="A58" s="80" t="s">
        <v>39</v>
      </c>
      <c r="B58" s="4" t="s">
        <v>115</v>
      </c>
      <c r="C58" s="432">
        <f>IF(MAX(C18*(1+Optimization!$E$8),B58) - 0.25 &gt;= ROUNDDOWN(MAX(C18*(1+Optimization!$E$8),B58),0),ROUNDUP(MAX(C18*(1+Optimization!$E$8),B58),0),ROUNDDOWN(MAX(C18*(1+Optimization!$E$8),B58),0))</f>
        <v>0</v>
      </c>
      <c r="D58" s="432">
        <f>IF(MAX(D18*(1+Optimization!$E$8),C58) - 0.25 &gt;= ROUNDDOWN(MAX(D18*(1+Optimization!$E$8),C58),0),ROUNDUP(MAX(D18*(1+Optimization!$E$8),C58),0),ROUNDDOWN(MAX(D18*(1+Optimization!$E$8),C58),0))</f>
        <v>0</v>
      </c>
      <c r="E58" s="432">
        <f>IF(MAX(E18*(1+Optimization!$E$8),D58) - 0.25 &gt;= ROUNDDOWN(MAX(E18*(1+Optimization!$E$8),D58),0),ROUNDUP(MAX(E18*(1+Optimization!$E$8),D58),0),ROUNDDOWN(MAX(E18*(1+Optimization!$E$8),D58),0))</f>
        <v>0</v>
      </c>
      <c r="F58" s="432">
        <f>IF(MAX(F18*(1+Optimization!$E$8),E58) - 0.25 &gt;= ROUNDDOWN(MAX(F18*(1+Optimization!$E$8),E58),0),ROUNDUP(MAX(F18*(1+Optimization!$E$8),E58),0),ROUNDDOWN(MAX(F18*(1+Optimization!$E$8),E58),0))</f>
        <v>0</v>
      </c>
      <c r="G58" s="434">
        <f>IF(MAX(G18*(1+Optimization!$E$8),F58) - 0.25 &gt;= ROUNDDOWN(MAX(G18*(1+Optimization!$E$8),F58),0),ROUNDUP(MAX(G18*(1+Optimization!$E$8),F58),0),ROUNDDOWN(MAX(G18*(1+Optimization!$E$8),F58),0))</f>
        <v>0</v>
      </c>
      <c r="H58" s="432">
        <f>IF(MAX(G58,H18*(1+Optimization!$E$15))- 0.25 &gt;= ROUNDDOWN(MAX(G58,H18*(1+Optimization!$E$15)),0),ROUNDUP(MAX(G58,H18*(1+Optimization!$E$15)),0),ROUNDDOWN(MAX(G58,H18*(1+Optimization!$E$15)),0))</f>
        <v>0</v>
      </c>
      <c r="I58" s="432">
        <f>IF(MAX(H58,I18*(1+Optimization!$E$15))- 0.25 &gt;= ROUNDDOWN(MAX(H58,I18*(1+Optimization!$E$15)),0),ROUNDUP(MAX(H58,I18*(1+Optimization!$E$15)),0),ROUNDDOWN(MAX(H58,I18*(1+Optimization!$E$15)),0))</f>
        <v>0</v>
      </c>
      <c r="J58" s="432">
        <f>IF(MAX(I58,J18*(1+Optimization!$E$15))- 0.25 &gt;= ROUNDDOWN(MAX(I58,J18*(1+Optimization!$E$15)),0),ROUNDUP(MAX(I58,J18*(1+Optimization!$E$15)),0),ROUNDDOWN(MAX(I58,J18*(1+Optimization!$E$15)),0))</f>
        <v>0</v>
      </c>
      <c r="K58" s="432">
        <f>IF(MAX(J58,K18*(1+Optimization!$E$15))- 0.25 &gt;= ROUNDDOWN(MAX(J58,K18*(1+Optimization!$E$15)),0),ROUNDUP(MAX(J58,K18*(1+Optimization!$E$15)),0),ROUNDDOWN(MAX(J58,K18*(1+Optimization!$E$15)),0))</f>
        <v>0</v>
      </c>
      <c r="L58" s="434">
        <f>IF(MAX(K58,L18*(1+Optimization!$E$15))- 0.25 &gt;= ROUNDDOWN(MAX(K58,L18*(1+Optimization!$E$15)),0),ROUNDUP(MAX(K58,L18*(1+Optimization!$E$15)),0),ROUNDDOWN(MAX(K58,L18*(1+Optimization!$E$15)),0))</f>
        <v>0</v>
      </c>
      <c r="M58" s="432">
        <f>IF(MAX(M18*(1+Optimization!$E$22),L58)- 0.25 &gt;= ROUNDDOWN(MAX(M18*(1+Optimization!$E$22),L58),0),ROUNDUP(MAX(M18*(1+Optimization!$E$22),L58),0),ROUNDDOWN(MAX(M18*(1+Optimization!$E$22),L58),0))</f>
        <v>0</v>
      </c>
      <c r="N58" s="432">
        <f>IF(MAX(N18*(1+Optimization!$E$22),M58)- 0.25 &gt;= ROUNDDOWN(MAX(N18*(1+Optimization!$E$22),M58),0),ROUNDUP(MAX(N18*(1+Optimization!$E$22),M58),0),ROUNDDOWN(MAX(N18*(1+Optimization!$E$22),M58),0))</f>
        <v>0</v>
      </c>
      <c r="O58" s="432">
        <f>IF(MAX(O18*(1+Optimization!$E$22),N58)- 0.25 &gt;= ROUNDDOWN(MAX(O18*(1+Optimization!$E$22),N58),0),ROUNDUP(MAX(O18*(1+Optimization!$E$22),N58),0),ROUNDDOWN(MAX(O18*(1+Optimization!$E$22),N58),0))</f>
        <v>0</v>
      </c>
      <c r="P58" s="432">
        <f>IF(MAX(P18*(1+Optimization!$E$22),O58)- 0.25 &gt;= ROUNDDOWN(MAX(P18*(1+Optimization!$E$22),O58),0),ROUNDUP(MAX(P18*(1+Optimization!$E$22),O58),0),ROUNDDOWN(MAX(P18*(1+Optimization!$E$22),O58),0))</f>
        <v>0</v>
      </c>
      <c r="Q58" s="432">
        <f>IF(MAX(Q18*(1+Optimization!$E$22),P58)- 0.25 &gt;= ROUNDDOWN(MAX(Q18*(1+Optimization!$E$22),P58),0),ROUNDUP(MAX(Q18*(1+Optimization!$E$22),P58),0),ROUNDDOWN(MAX(Q18*(1+Optimization!$E$22),P58),0))</f>
        <v>0</v>
      </c>
    </row>
    <row r="59" spans="1:17" x14ac:dyDescent="0.25">
      <c r="A59" s="80" t="s">
        <v>40</v>
      </c>
      <c r="B59" s="4" t="s">
        <v>40</v>
      </c>
      <c r="C59" s="432">
        <f>IF(MAX(C19*(1+Optimization!$E$8),B59) - 0.25 &gt;= ROUNDDOWN(MAX(C19*(1+Optimization!$E$8),B59),0),ROUNDUP(MAX(C19*(1+Optimization!$E$8),B59),0),ROUNDDOWN(MAX(C19*(1+Optimization!$E$8),B59),0))</f>
        <v>0</v>
      </c>
      <c r="D59" s="432">
        <f>IF(MAX(D19*(1+Optimization!$E$8),C59) - 0.25 &gt;= ROUNDDOWN(MAX(D19*(1+Optimization!$E$8),C59),0),ROUNDUP(MAX(D19*(1+Optimization!$E$8),C59),0),ROUNDDOWN(MAX(D19*(1+Optimization!$E$8),C59),0))</f>
        <v>0</v>
      </c>
      <c r="E59" s="432">
        <f>IF(MAX(E19*(1+Optimization!$E$8),D59) - 0.25 &gt;= ROUNDDOWN(MAX(E19*(1+Optimization!$E$8),D59),0),ROUNDUP(MAX(E19*(1+Optimization!$E$8),D59),0),ROUNDDOWN(MAX(E19*(1+Optimization!$E$8),D59),0))</f>
        <v>0</v>
      </c>
      <c r="F59" s="432">
        <f>IF(MAX(F19*(1+Optimization!$E$8),E59) - 0.25 &gt;= ROUNDDOWN(MAX(F19*(1+Optimization!$E$8),E59),0),ROUNDUP(MAX(F19*(1+Optimization!$E$8),E59),0),ROUNDDOWN(MAX(F19*(1+Optimization!$E$8),E59),0))</f>
        <v>0</v>
      </c>
      <c r="G59" s="434">
        <f>IF(MAX(G19*(1+Optimization!$E$8),F59) - 0.25 &gt;= ROUNDDOWN(MAX(G19*(1+Optimization!$E$8),F59),0),ROUNDUP(MAX(G19*(1+Optimization!$E$8),F59),0),ROUNDDOWN(MAX(G19*(1+Optimization!$E$8),F59),0))</f>
        <v>0</v>
      </c>
      <c r="H59" s="432">
        <f>IF(MAX(G59,H19*(1+Optimization!$E$15))- 0.25 &gt;= ROUNDDOWN(MAX(G59,H19*(1+Optimization!$E$15)),0),ROUNDUP(MAX(G59,H19*(1+Optimization!$E$15)),0),ROUNDDOWN(MAX(G59,H19*(1+Optimization!$E$15)),0))</f>
        <v>0</v>
      </c>
      <c r="I59" s="432">
        <f>IF(MAX(H59,I19*(1+Optimization!$E$15))- 0.25 &gt;= ROUNDDOWN(MAX(H59,I19*(1+Optimization!$E$15)),0),ROUNDUP(MAX(H59,I19*(1+Optimization!$E$15)),0),ROUNDDOWN(MAX(H59,I19*(1+Optimization!$E$15)),0))</f>
        <v>0</v>
      </c>
      <c r="J59" s="432">
        <f>IF(MAX(I59,J19*(1+Optimization!$E$15))- 0.25 &gt;= ROUNDDOWN(MAX(I59,J19*(1+Optimization!$E$15)),0),ROUNDUP(MAX(I59,J19*(1+Optimization!$E$15)),0),ROUNDDOWN(MAX(I59,J19*(1+Optimization!$E$15)),0))</f>
        <v>0</v>
      </c>
      <c r="K59" s="432">
        <f>IF(MAX(J59,K19*(1+Optimization!$E$15))- 0.25 &gt;= ROUNDDOWN(MAX(J59,K19*(1+Optimization!$E$15)),0),ROUNDUP(MAX(J59,K19*(1+Optimization!$E$15)),0),ROUNDDOWN(MAX(J59,K19*(1+Optimization!$E$15)),0))</f>
        <v>0</v>
      </c>
      <c r="L59" s="434">
        <f>IF(MAX(K59,L19*(1+Optimization!$E$15))- 0.25 &gt;= ROUNDDOWN(MAX(K59,L19*(1+Optimization!$E$15)),0),ROUNDUP(MAX(K59,L19*(1+Optimization!$E$15)),0),ROUNDDOWN(MAX(K59,L19*(1+Optimization!$E$15)),0))</f>
        <v>0</v>
      </c>
      <c r="M59" s="432">
        <f>IF(MAX(M19*(1+Optimization!$E$22),L59)- 0.25 &gt;= ROUNDDOWN(MAX(M19*(1+Optimization!$E$22),L59),0),ROUNDUP(MAX(M19*(1+Optimization!$E$22),L59),0),ROUNDDOWN(MAX(M19*(1+Optimization!$E$22),L59),0))</f>
        <v>0</v>
      </c>
      <c r="N59" s="432">
        <f>IF(MAX(N19*(1+Optimization!$E$22),M59)- 0.25 &gt;= ROUNDDOWN(MAX(N19*(1+Optimization!$E$22),M59),0),ROUNDUP(MAX(N19*(1+Optimization!$E$22),M59),0),ROUNDDOWN(MAX(N19*(1+Optimization!$E$22),M59),0))</f>
        <v>0</v>
      </c>
      <c r="O59" s="432">
        <f>IF(MAX(O19*(1+Optimization!$E$22),N59)- 0.25 &gt;= ROUNDDOWN(MAX(O19*(1+Optimization!$E$22),N59),0),ROUNDUP(MAX(O19*(1+Optimization!$E$22),N59),0),ROUNDDOWN(MAX(O19*(1+Optimization!$E$22),N59),0))</f>
        <v>0</v>
      </c>
      <c r="P59" s="432">
        <f>IF(MAX(P19*(1+Optimization!$E$22),O59)- 0.25 &gt;= ROUNDDOWN(MAX(P19*(1+Optimization!$E$22),O59),0),ROUNDUP(MAX(P19*(1+Optimization!$E$22),O59),0),ROUNDDOWN(MAX(P19*(1+Optimization!$E$22),O59),0))</f>
        <v>0</v>
      </c>
      <c r="Q59" s="432">
        <f>IF(MAX(Q19*(1+Optimization!$E$22),P59)- 0.25 &gt;= ROUNDDOWN(MAX(Q19*(1+Optimization!$E$22),P59),0),ROUNDUP(MAX(Q19*(1+Optimization!$E$22),P59),0),ROUNDDOWN(MAX(Q19*(1+Optimization!$E$22),P59),0))</f>
        <v>0</v>
      </c>
    </row>
    <row r="60" spans="1:17" x14ac:dyDescent="0.25">
      <c r="A60" s="80" t="s">
        <v>41</v>
      </c>
      <c r="B60" s="4" t="s">
        <v>72</v>
      </c>
      <c r="C60" s="432">
        <f>IF(MAX(C20*(1+Optimization!$E$8),B60) - 0.25 &gt;= ROUNDDOWN(MAX(C20*(1+Optimization!$E$8),B60),0),ROUNDUP(MAX(C20*(1+Optimization!$E$8),B60),0),ROUNDDOWN(MAX(C20*(1+Optimization!$E$8),B60),0))</f>
        <v>0</v>
      </c>
      <c r="D60" s="432">
        <f>IF(MAX(D20*(1+Optimization!$E$8),C60) - 0.25 &gt;= ROUNDDOWN(MAX(D20*(1+Optimization!$E$8),C60),0),ROUNDUP(MAX(D20*(1+Optimization!$E$8),C60),0),ROUNDDOWN(MAX(D20*(1+Optimization!$E$8),C60),0))</f>
        <v>0</v>
      </c>
      <c r="E60" s="432">
        <f>IF(MAX(E20*(1+Optimization!$E$8),D60) - 0.25 &gt;= ROUNDDOWN(MAX(E20*(1+Optimization!$E$8),D60),0),ROUNDUP(MAX(E20*(1+Optimization!$E$8),D60),0),ROUNDDOWN(MAX(E20*(1+Optimization!$E$8),D60),0))</f>
        <v>0</v>
      </c>
      <c r="F60" s="432">
        <f>IF(MAX(F20*(1+Optimization!$E$8),E60) - 0.25 &gt;= ROUNDDOWN(MAX(F20*(1+Optimization!$E$8),E60),0),ROUNDUP(MAX(F20*(1+Optimization!$E$8),E60),0),ROUNDDOWN(MAX(F20*(1+Optimization!$E$8),E60),0))</f>
        <v>0</v>
      </c>
      <c r="G60" s="434">
        <f>IF(MAX(G20*(1+Optimization!$E$8),F60) - 0.25 &gt;= ROUNDDOWN(MAX(G20*(1+Optimization!$E$8),F60),0),ROUNDUP(MAX(G20*(1+Optimization!$E$8),F60),0),ROUNDDOWN(MAX(G20*(1+Optimization!$E$8),F60),0))</f>
        <v>1</v>
      </c>
      <c r="H60" s="432">
        <f>IF(MAX(G60,H20*(1+Optimization!$E$15))- 0.25 &gt;= ROUNDDOWN(MAX(G60,H20*(1+Optimization!$E$15)),0),ROUNDUP(MAX(G60,H20*(1+Optimization!$E$15)),0),ROUNDDOWN(MAX(G60,H20*(1+Optimization!$E$15)),0))</f>
        <v>1</v>
      </c>
      <c r="I60" s="432">
        <f>IF(MAX(H60,I20*(1+Optimization!$E$15))- 0.25 &gt;= ROUNDDOWN(MAX(H60,I20*(1+Optimization!$E$15)),0),ROUNDUP(MAX(H60,I20*(1+Optimization!$E$15)),0),ROUNDDOWN(MAX(H60,I20*(1+Optimization!$E$15)),0))</f>
        <v>1</v>
      </c>
      <c r="J60" s="432">
        <f>IF(MAX(I60,J20*(1+Optimization!$E$15))- 0.25 &gt;= ROUNDDOWN(MAX(I60,J20*(1+Optimization!$E$15)),0),ROUNDUP(MAX(I60,J20*(1+Optimization!$E$15)),0),ROUNDDOWN(MAX(I60,J20*(1+Optimization!$E$15)),0))</f>
        <v>2</v>
      </c>
      <c r="K60" s="432">
        <f>IF(MAX(J60,K20*(1+Optimization!$E$15))- 0.25 &gt;= ROUNDDOWN(MAX(J60,K20*(1+Optimization!$E$15)),0),ROUNDUP(MAX(J60,K20*(1+Optimization!$E$15)),0),ROUNDDOWN(MAX(J60,K20*(1+Optimization!$E$15)),0))</f>
        <v>2</v>
      </c>
      <c r="L60" s="434">
        <f>IF(MAX(K60,L20*(1+Optimization!$E$15))- 0.25 &gt;= ROUNDDOWN(MAX(K60,L20*(1+Optimization!$E$15)),0),ROUNDUP(MAX(K60,L20*(1+Optimization!$E$15)),0),ROUNDDOWN(MAX(K60,L20*(1+Optimization!$E$15)),0))</f>
        <v>3</v>
      </c>
      <c r="M60" s="432">
        <f>IF(MAX(M20*(1+Optimization!$E$22),L60)- 0.25 &gt;= ROUNDDOWN(MAX(M20*(1+Optimization!$E$22),L60),0),ROUNDUP(MAX(M20*(1+Optimization!$E$22),L60),0),ROUNDDOWN(MAX(M20*(1+Optimization!$E$22),L60),0))</f>
        <v>3</v>
      </c>
      <c r="N60" s="432">
        <f>IF(MAX(N20*(1+Optimization!$E$22),M60)- 0.25 &gt;= ROUNDDOWN(MAX(N20*(1+Optimization!$E$22),M60),0),ROUNDUP(MAX(N20*(1+Optimization!$E$22),M60),0),ROUNDDOWN(MAX(N20*(1+Optimization!$E$22),M60),0))</f>
        <v>3</v>
      </c>
      <c r="O60" s="432">
        <f>IF(MAX(O20*(1+Optimization!$E$22),N60)- 0.25 &gt;= ROUNDDOWN(MAX(O20*(1+Optimization!$E$22),N60),0),ROUNDUP(MAX(O20*(1+Optimization!$E$22),N60),0),ROUNDDOWN(MAX(O20*(1+Optimization!$E$22),N60),0))</f>
        <v>3</v>
      </c>
      <c r="P60" s="432">
        <f>IF(MAX(P20*(1+Optimization!$E$22),O60)- 0.25 &gt;= ROUNDDOWN(MAX(P20*(1+Optimization!$E$22),O60),0),ROUNDUP(MAX(P20*(1+Optimization!$E$22),O60),0),ROUNDDOWN(MAX(P20*(1+Optimization!$E$22),O60),0))</f>
        <v>3</v>
      </c>
      <c r="Q60" s="432">
        <f>IF(MAX(Q20*(1+Optimization!$E$22),P60)- 0.25 &gt;= ROUNDDOWN(MAX(Q20*(1+Optimization!$E$22),P60),0),ROUNDUP(MAX(Q20*(1+Optimization!$E$22),P60),0),ROUNDDOWN(MAX(Q20*(1+Optimization!$E$22),P60),0))</f>
        <v>3</v>
      </c>
    </row>
    <row r="61" spans="1:17" x14ac:dyDescent="0.25">
      <c r="A61" s="80" t="s">
        <v>42</v>
      </c>
      <c r="B61" s="4" t="s">
        <v>115</v>
      </c>
      <c r="C61" s="432">
        <f>IF(MAX(C21*(1+Optimization!$E$8),B61) - 0.25 &gt;= ROUNDDOWN(MAX(C21*(1+Optimization!$E$8),B61),0),ROUNDUP(MAX(C21*(1+Optimization!$E$8),B61),0),ROUNDDOWN(MAX(C21*(1+Optimization!$E$8),B61),0))</f>
        <v>0</v>
      </c>
      <c r="D61" s="432">
        <f>IF(MAX(D21*(1+Optimization!$E$8),C61) - 0.25 &gt;= ROUNDDOWN(MAX(D21*(1+Optimization!$E$8),C61),0),ROUNDUP(MAX(D21*(1+Optimization!$E$8),C61),0),ROUNDDOWN(MAX(D21*(1+Optimization!$E$8),C61),0))</f>
        <v>0</v>
      </c>
      <c r="E61" s="432">
        <f>IF(MAX(E21*(1+Optimization!$E$8),D61) - 0.25 &gt;= ROUNDDOWN(MAX(E21*(1+Optimization!$E$8),D61),0),ROUNDUP(MAX(E21*(1+Optimization!$E$8),D61),0),ROUNDDOWN(MAX(E21*(1+Optimization!$E$8),D61),0))</f>
        <v>0</v>
      </c>
      <c r="F61" s="432">
        <f>IF(MAX(F21*(1+Optimization!$E$8),E61) - 0.25 &gt;= ROUNDDOWN(MAX(F21*(1+Optimization!$E$8),E61),0),ROUNDUP(MAX(F21*(1+Optimization!$E$8),E61),0),ROUNDDOWN(MAX(F21*(1+Optimization!$E$8),E61),0))</f>
        <v>0</v>
      </c>
      <c r="G61" s="434">
        <f>IF(MAX(G21*(1+Optimization!$E$8),F61) - 0.25 &gt;= ROUNDDOWN(MAX(G21*(1+Optimization!$E$8),F61),0),ROUNDUP(MAX(G21*(1+Optimization!$E$8),F61),0),ROUNDDOWN(MAX(G21*(1+Optimization!$E$8),F61),0))</f>
        <v>0</v>
      </c>
      <c r="H61" s="432">
        <f>IF(MAX(G61,H21*(1+Optimization!$E$15))- 0.25 &gt;= ROUNDDOWN(MAX(G61,H21*(1+Optimization!$E$15)),0),ROUNDUP(MAX(G61,H21*(1+Optimization!$E$15)),0),ROUNDDOWN(MAX(G61,H21*(1+Optimization!$E$15)),0))</f>
        <v>0</v>
      </c>
      <c r="I61" s="432">
        <f>IF(MAX(H61,I21*(1+Optimization!$E$15))- 0.25 &gt;= ROUNDDOWN(MAX(H61,I21*(1+Optimization!$E$15)),0),ROUNDUP(MAX(H61,I21*(1+Optimization!$E$15)),0),ROUNDDOWN(MAX(H61,I21*(1+Optimization!$E$15)),0))</f>
        <v>0</v>
      </c>
      <c r="J61" s="432">
        <f>IF(MAX(I61,J21*(1+Optimization!$E$15))- 0.25 &gt;= ROUNDDOWN(MAX(I61,J21*(1+Optimization!$E$15)),0),ROUNDUP(MAX(I61,J21*(1+Optimization!$E$15)),0),ROUNDDOWN(MAX(I61,J21*(1+Optimization!$E$15)),0))</f>
        <v>0</v>
      </c>
      <c r="K61" s="432">
        <f>IF(MAX(J61,K21*(1+Optimization!$E$15))- 0.25 &gt;= ROUNDDOWN(MAX(J61,K21*(1+Optimization!$E$15)),0),ROUNDUP(MAX(J61,K21*(1+Optimization!$E$15)),0),ROUNDDOWN(MAX(J61,K21*(1+Optimization!$E$15)),0))</f>
        <v>0</v>
      </c>
      <c r="L61" s="434">
        <f>IF(MAX(K61,L21*(1+Optimization!$E$15))- 0.25 &gt;= ROUNDDOWN(MAX(K61,L21*(1+Optimization!$E$15)),0),ROUNDUP(MAX(K61,L21*(1+Optimization!$E$15)),0),ROUNDDOWN(MAX(K61,L21*(1+Optimization!$E$15)),0))</f>
        <v>0</v>
      </c>
      <c r="M61" s="432">
        <f>IF(MAX(M21*(1+Optimization!$E$22),L61)- 0.25 &gt;= ROUNDDOWN(MAX(M21*(1+Optimization!$E$22),L61),0),ROUNDUP(MAX(M21*(1+Optimization!$E$22),L61),0),ROUNDDOWN(MAX(M21*(1+Optimization!$E$22),L61),0))</f>
        <v>0</v>
      </c>
      <c r="N61" s="432">
        <f>IF(MAX(N21*(1+Optimization!$E$22),M61)- 0.25 &gt;= ROUNDDOWN(MAX(N21*(1+Optimization!$E$22),M61),0),ROUNDUP(MAX(N21*(1+Optimization!$E$22),M61),0),ROUNDDOWN(MAX(N21*(1+Optimization!$E$22),M61),0))</f>
        <v>0</v>
      </c>
      <c r="O61" s="432">
        <f>IF(MAX(O21*(1+Optimization!$E$22),N61)- 0.25 &gt;= ROUNDDOWN(MAX(O21*(1+Optimization!$E$22),N61),0),ROUNDUP(MAX(O21*(1+Optimization!$E$22),N61),0),ROUNDDOWN(MAX(O21*(1+Optimization!$E$22),N61),0))</f>
        <v>0</v>
      </c>
      <c r="P61" s="432">
        <f>IF(MAX(P21*(1+Optimization!$E$22),O61)- 0.25 &gt;= ROUNDDOWN(MAX(P21*(1+Optimization!$E$22),O61),0),ROUNDUP(MAX(P21*(1+Optimization!$E$22),O61),0),ROUNDDOWN(MAX(P21*(1+Optimization!$E$22),O61),0))</f>
        <v>0</v>
      </c>
      <c r="Q61" s="432">
        <f>IF(MAX(Q21*(1+Optimization!$E$22),P61)- 0.25 &gt;= ROUNDDOWN(MAX(Q21*(1+Optimization!$E$22),P61),0),ROUNDUP(MAX(Q21*(1+Optimization!$E$22),P61),0),ROUNDDOWN(MAX(Q21*(1+Optimization!$E$22),P61),0))</f>
        <v>0</v>
      </c>
    </row>
    <row r="62" spans="1:17" x14ac:dyDescent="0.25">
      <c r="A62" s="80" t="s">
        <v>43</v>
      </c>
      <c r="B62" s="4" t="s">
        <v>121</v>
      </c>
      <c r="C62" s="432">
        <f>IF(MAX(C22*(1+Optimization!$E$8),B62) - 0.25 &gt;= ROUNDDOWN(MAX(C22*(1+Optimization!$E$8),B62),0),ROUNDUP(MAX(C22*(1+Optimization!$E$8),B62),0),ROUNDDOWN(MAX(C22*(1+Optimization!$E$8),B62),0))</f>
        <v>0</v>
      </c>
      <c r="D62" s="432">
        <f>IF(MAX(D22*(1+Optimization!$E$8),C62) - 0.25 &gt;= ROUNDDOWN(MAX(D22*(1+Optimization!$E$8),C62),0),ROUNDUP(MAX(D22*(1+Optimization!$E$8),C62),0),ROUNDDOWN(MAX(D22*(1+Optimization!$E$8),C62),0))</f>
        <v>0</v>
      </c>
      <c r="E62" s="432">
        <f>IF(MAX(E22*(1+Optimization!$E$8),D62) - 0.25 &gt;= ROUNDDOWN(MAX(E22*(1+Optimization!$E$8),D62),0),ROUNDUP(MAX(E22*(1+Optimization!$E$8),D62),0),ROUNDDOWN(MAX(E22*(1+Optimization!$E$8),D62),0))</f>
        <v>0</v>
      </c>
      <c r="F62" s="432">
        <f>IF(MAX(F22*(1+Optimization!$E$8),E62) - 0.25 &gt;= ROUNDDOWN(MAX(F22*(1+Optimization!$E$8),E62),0),ROUNDUP(MAX(F22*(1+Optimization!$E$8),E62),0),ROUNDDOWN(MAX(F22*(1+Optimization!$E$8),E62),0))</f>
        <v>0</v>
      </c>
      <c r="G62" s="434">
        <f>IF(MAX(G22*(1+Optimization!$E$8),F62) - 0.25 &gt;= ROUNDDOWN(MAX(G22*(1+Optimization!$E$8),F62),0),ROUNDUP(MAX(G22*(1+Optimization!$E$8),F62),0),ROUNDDOWN(MAX(G22*(1+Optimization!$E$8),F62),0))</f>
        <v>0</v>
      </c>
      <c r="H62" s="432">
        <f>IF(MAX(G62,H22*(1+Optimization!$E$15))- 0.25 &gt;= ROUNDDOWN(MAX(G62,H22*(1+Optimization!$E$15)),0),ROUNDUP(MAX(G62,H22*(1+Optimization!$E$15)),0),ROUNDDOWN(MAX(G62,H22*(1+Optimization!$E$15)),0))</f>
        <v>0</v>
      </c>
      <c r="I62" s="432">
        <f>IF(MAX(H62,I22*(1+Optimization!$E$15))- 0.25 &gt;= ROUNDDOWN(MAX(H62,I22*(1+Optimization!$E$15)),0),ROUNDUP(MAX(H62,I22*(1+Optimization!$E$15)),0),ROUNDDOWN(MAX(H62,I22*(1+Optimization!$E$15)),0))</f>
        <v>1</v>
      </c>
      <c r="J62" s="432">
        <f>IF(MAX(I62,J22*(1+Optimization!$E$15))- 0.25 &gt;= ROUNDDOWN(MAX(I62,J22*(1+Optimization!$E$15)),0),ROUNDUP(MAX(I62,J22*(1+Optimization!$E$15)),0),ROUNDDOWN(MAX(I62,J22*(1+Optimization!$E$15)),0))</f>
        <v>1</v>
      </c>
      <c r="K62" s="432">
        <f>IF(MAX(J62,K22*(1+Optimization!$E$15))- 0.25 &gt;= ROUNDDOWN(MAX(J62,K22*(1+Optimization!$E$15)),0),ROUNDUP(MAX(J62,K22*(1+Optimization!$E$15)),0),ROUNDDOWN(MAX(J62,K22*(1+Optimization!$E$15)),0))</f>
        <v>1</v>
      </c>
      <c r="L62" s="434">
        <f>IF(MAX(K62,L22*(1+Optimization!$E$15))- 0.25 &gt;= ROUNDDOWN(MAX(K62,L22*(1+Optimization!$E$15)),0),ROUNDUP(MAX(K62,L22*(1+Optimization!$E$15)),0),ROUNDDOWN(MAX(K62,L22*(1+Optimization!$E$15)),0))</f>
        <v>1</v>
      </c>
      <c r="M62" s="432">
        <f>IF(MAX(M22*(1+Optimization!$E$22),L62)- 0.25 &gt;= ROUNDDOWN(MAX(M22*(1+Optimization!$E$22),L62),0),ROUNDUP(MAX(M22*(1+Optimization!$E$22),L62),0),ROUNDDOWN(MAX(M22*(1+Optimization!$E$22),L62),0))</f>
        <v>1</v>
      </c>
      <c r="N62" s="432">
        <f>IF(MAX(N22*(1+Optimization!$E$22),M62)- 0.25 &gt;= ROUNDDOWN(MAX(N22*(1+Optimization!$E$22),M62),0),ROUNDUP(MAX(N22*(1+Optimization!$E$22),M62),0),ROUNDDOWN(MAX(N22*(1+Optimization!$E$22),M62),0))</f>
        <v>1</v>
      </c>
      <c r="O62" s="432">
        <f>IF(MAX(O22*(1+Optimization!$E$22),N62)- 0.25 &gt;= ROUNDDOWN(MAX(O22*(1+Optimization!$E$22),N62),0),ROUNDUP(MAX(O22*(1+Optimization!$E$22),N62),0),ROUNDDOWN(MAX(O22*(1+Optimization!$E$22),N62),0))</f>
        <v>1</v>
      </c>
      <c r="P62" s="432">
        <f>IF(MAX(P22*(1+Optimization!$E$22),O62)- 0.25 &gt;= ROUNDDOWN(MAX(P22*(1+Optimization!$E$22),O62),0),ROUNDUP(MAX(P22*(1+Optimization!$E$22),O62),0),ROUNDDOWN(MAX(P22*(1+Optimization!$E$22),O62),0))</f>
        <v>1</v>
      </c>
      <c r="Q62" s="432">
        <f>IF(MAX(Q22*(1+Optimization!$E$22),P62)- 0.25 &gt;= ROUNDDOWN(MAX(Q22*(1+Optimization!$E$22),P62),0),ROUNDUP(MAX(Q22*(1+Optimization!$E$22),P62),0),ROUNDDOWN(MAX(Q22*(1+Optimization!$E$22),P62),0))</f>
        <v>1</v>
      </c>
    </row>
    <row r="63" spans="1:17" x14ac:dyDescent="0.25">
      <c r="A63" s="80" t="s">
        <v>44</v>
      </c>
      <c r="B63" s="4" t="s">
        <v>122</v>
      </c>
      <c r="C63" s="432">
        <f>IF(MAX(C23*(1+Optimization!$E$8),B63) - 0.25 &gt;= ROUNDDOWN(MAX(C23*(1+Optimization!$E$8),B63),0),ROUNDUP(MAX(C23*(1+Optimization!$E$8),B63),0),ROUNDDOWN(MAX(C23*(1+Optimization!$E$8),B63),0))</f>
        <v>0</v>
      </c>
      <c r="D63" s="432">
        <f>IF(MAX(D23*(1+Optimization!$E$8),C63) - 0.25 &gt;= ROUNDDOWN(MAX(D23*(1+Optimization!$E$8),C63),0),ROUNDUP(MAX(D23*(1+Optimization!$E$8),C63),0),ROUNDDOWN(MAX(D23*(1+Optimization!$E$8),C63),0))</f>
        <v>0</v>
      </c>
      <c r="E63" s="432">
        <f>IF(MAX(E23*(1+Optimization!$E$8),D63) - 0.25 &gt;= ROUNDDOWN(MAX(E23*(1+Optimization!$E$8),D63),0),ROUNDUP(MAX(E23*(1+Optimization!$E$8),D63),0),ROUNDDOWN(MAX(E23*(1+Optimization!$E$8),D63),0))</f>
        <v>0</v>
      </c>
      <c r="F63" s="432">
        <f>IF(MAX(F23*(1+Optimization!$E$8),E63) - 0.25 &gt;= ROUNDDOWN(MAX(F23*(1+Optimization!$E$8),E63),0),ROUNDUP(MAX(F23*(1+Optimization!$E$8),E63),0),ROUNDDOWN(MAX(F23*(1+Optimization!$E$8),E63),0))</f>
        <v>0</v>
      </c>
      <c r="G63" s="434">
        <f>IF(MAX(G23*(1+Optimization!$E$8),F63) - 0.25 &gt;= ROUNDDOWN(MAX(G23*(1+Optimization!$E$8),F63),0),ROUNDUP(MAX(G23*(1+Optimization!$E$8),F63),0),ROUNDDOWN(MAX(G23*(1+Optimization!$E$8),F63),0))</f>
        <v>0</v>
      </c>
      <c r="H63" s="432">
        <f>IF(MAX(G63,H23*(1+Optimization!$E$15))- 0.25 &gt;= ROUNDDOWN(MAX(G63,H23*(1+Optimization!$E$15)),0),ROUNDUP(MAX(G63,H23*(1+Optimization!$E$15)),0),ROUNDDOWN(MAX(G63,H23*(1+Optimization!$E$15)),0))</f>
        <v>0</v>
      </c>
      <c r="I63" s="432">
        <f>IF(MAX(H63,I23*(1+Optimization!$E$15))- 0.25 &gt;= ROUNDDOWN(MAX(H63,I23*(1+Optimization!$E$15)),0),ROUNDUP(MAX(H63,I23*(1+Optimization!$E$15)),0),ROUNDDOWN(MAX(H63,I23*(1+Optimization!$E$15)),0))</f>
        <v>0</v>
      </c>
      <c r="J63" s="432">
        <f>IF(MAX(I63,J23*(1+Optimization!$E$15))- 0.25 &gt;= ROUNDDOWN(MAX(I63,J23*(1+Optimization!$E$15)),0),ROUNDUP(MAX(I63,J23*(1+Optimization!$E$15)),0),ROUNDDOWN(MAX(I63,J23*(1+Optimization!$E$15)),0))</f>
        <v>1</v>
      </c>
      <c r="K63" s="432">
        <f>IF(MAX(J63,K23*(1+Optimization!$E$15))- 0.25 &gt;= ROUNDDOWN(MAX(J63,K23*(1+Optimization!$E$15)),0),ROUNDUP(MAX(J63,K23*(1+Optimization!$E$15)),0),ROUNDDOWN(MAX(J63,K23*(1+Optimization!$E$15)),0))</f>
        <v>1</v>
      </c>
      <c r="L63" s="434">
        <f>IF(MAX(K63,L23*(1+Optimization!$E$15))- 0.25 &gt;= ROUNDDOWN(MAX(K63,L23*(1+Optimization!$E$15)),0),ROUNDUP(MAX(K63,L23*(1+Optimization!$E$15)),0),ROUNDDOWN(MAX(K63,L23*(1+Optimization!$E$15)),0))</f>
        <v>1</v>
      </c>
      <c r="M63" s="432">
        <f>IF(MAX(M23*(1+Optimization!$E$22),L63)- 0.25 &gt;= ROUNDDOWN(MAX(M23*(1+Optimization!$E$22),L63),0),ROUNDUP(MAX(M23*(1+Optimization!$E$22),L63),0),ROUNDDOWN(MAX(M23*(1+Optimization!$E$22),L63),0))</f>
        <v>1</v>
      </c>
      <c r="N63" s="432">
        <f>IF(MAX(N23*(1+Optimization!$E$22),M63)- 0.25 &gt;= ROUNDDOWN(MAX(N23*(1+Optimization!$E$22),M63),0),ROUNDUP(MAX(N23*(1+Optimization!$E$22),M63),0),ROUNDDOWN(MAX(N23*(1+Optimization!$E$22),M63),0))</f>
        <v>1</v>
      </c>
      <c r="O63" s="432">
        <f>IF(MAX(O23*(1+Optimization!$E$22),N63)- 0.25 &gt;= ROUNDDOWN(MAX(O23*(1+Optimization!$E$22),N63),0),ROUNDUP(MAX(O23*(1+Optimization!$E$22),N63),0),ROUNDDOWN(MAX(O23*(1+Optimization!$E$22),N63),0))</f>
        <v>1</v>
      </c>
      <c r="P63" s="432">
        <f>IF(MAX(P23*(1+Optimization!$E$22),O63)- 0.25 &gt;= ROUNDDOWN(MAX(P23*(1+Optimization!$E$22),O63),0),ROUNDUP(MAX(P23*(1+Optimization!$E$22),O63),0),ROUNDDOWN(MAX(P23*(1+Optimization!$E$22),O63),0))</f>
        <v>1</v>
      </c>
      <c r="Q63" s="432">
        <f>IF(MAX(Q23*(1+Optimization!$E$22),P63)- 0.25 &gt;= ROUNDDOWN(MAX(Q23*(1+Optimization!$E$22),P63),0),ROUNDUP(MAX(Q23*(1+Optimization!$E$22),P63),0),ROUNDDOWN(MAX(Q23*(1+Optimization!$E$22),P63),0))</f>
        <v>1</v>
      </c>
    </row>
    <row r="64" spans="1:17" x14ac:dyDescent="0.25">
      <c r="A64" s="80" t="s">
        <v>45</v>
      </c>
      <c r="B64" s="4" t="s">
        <v>115</v>
      </c>
      <c r="C64" s="432">
        <f>IF(MAX(C24*(1+Optimization!$E$8),B64) - 0.25 &gt;= ROUNDDOWN(MAX(C24*(1+Optimization!$E$8),B64),0),ROUNDUP(MAX(C24*(1+Optimization!$E$8),B64),0),ROUNDDOWN(MAX(C24*(1+Optimization!$E$8),B64),0))</f>
        <v>0</v>
      </c>
      <c r="D64" s="432">
        <f>IF(MAX(D24*(1+Optimization!$E$8),C64) - 0.25 &gt;= ROUNDDOWN(MAX(D24*(1+Optimization!$E$8),C64),0),ROUNDUP(MAX(D24*(1+Optimization!$E$8),C64),0),ROUNDDOWN(MAX(D24*(1+Optimization!$E$8),C64),0))</f>
        <v>0</v>
      </c>
      <c r="E64" s="432">
        <f>IF(MAX(E24*(1+Optimization!$E$8),D64) - 0.25 &gt;= ROUNDDOWN(MAX(E24*(1+Optimization!$E$8),D64),0),ROUNDUP(MAX(E24*(1+Optimization!$E$8),D64),0),ROUNDDOWN(MAX(E24*(1+Optimization!$E$8),D64),0))</f>
        <v>0</v>
      </c>
      <c r="F64" s="432">
        <f>IF(MAX(F24*(1+Optimization!$E$8),E64) - 0.25 &gt;= ROUNDDOWN(MAX(F24*(1+Optimization!$E$8),E64),0),ROUNDUP(MAX(F24*(1+Optimization!$E$8),E64),0),ROUNDDOWN(MAX(F24*(1+Optimization!$E$8),E64),0))</f>
        <v>0</v>
      </c>
      <c r="G64" s="434">
        <f>IF(MAX(G24*(1+Optimization!$E$8),F64) - 0.25 &gt;= ROUNDDOWN(MAX(G24*(1+Optimization!$E$8),F64),0),ROUNDUP(MAX(G24*(1+Optimization!$E$8),F64),0),ROUNDDOWN(MAX(G24*(1+Optimization!$E$8),F64),0))</f>
        <v>0</v>
      </c>
      <c r="H64" s="432">
        <f>IF(MAX(G64,H24*(1+Optimization!$E$15))- 0.25 &gt;= ROUNDDOWN(MAX(G64,H24*(1+Optimization!$E$15)),0),ROUNDUP(MAX(G64,H24*(1+Optimization!$E$15)),0),ROUNDDOWN(MAX(G64,H24*(1+Optimization!$E$15)),0))</f>
        <v>0</v>
      </c>
      <c r="I64" s="432">
        <f>IF(MAX(H64,I24*(1+Optimization!$E$15))- 0.25 &gt;= ROUNDDOWN(MAX(H64,I24*(1+Optimization!$E$15)),0),ROUNDUP(MAX(H64,I24*(1+Optimization!$E$15)),0),ROUNDDOWN(MAX(H64,I24*(1+Optimization!$E$15)),0))</f>
        <v>0</v>
      </c>
      <c r="J64" s="432">
        <f>IF(MAX(I64,J24*(1+Optimization!$E$15))- 0.25 &gt;= ROUNDDOWN(MAX(I64,J24*(1+Optimization!$E$15)),0),ROUNDUP(MAX(I64,J24*(1+Optimization!$E$15)),0),ROUNDDOWN(MAX(I64,J24*(1+Optimization!$E$15)),0))</f>
        <v>0</v>
      </c>
      <c r="K64" s="432">
        <f>IF(MAX(J64,K24*(1+Optimization!$E$15))- 0.25 &gt;= ROUNDDOWN(MAX(J64,K24*(1+Optimization!$E$15)),0),ROUNDUP(MAX(J64,K24*(1+Optimization!$E$15)),0),ROUNDDOWN(MAX(J64,K24*(1+Optimization!$E$15)),0))</f>
        <v>0</v>
      </c>
      <c r="L64" s="434">
        <f>IF(MAX(K64,L24*(1+Optimization!$E$15))- 0.25 &gt;= ROUNDDOWN(MAX(K64,L24*(1+Optimization!$E$15)),0),ROUNDUP(MAX(K64,L24*(1+Optimization!$E$15)),0),ROUNDDOWN(MAX(K64,L24*(1+Optimization!$E$15)),0))</f>
        <v>0</v>
      </c>
      <c r="M64" s="432">
        <f>IF(MAX(M24*(1+Optimization!$E$22),L64)- 0.25 &gt;= ROUNDDOWN(MAX(M24*(1+Optimization!$E$22),L64),0),ROUNDUP(MAX(M24*(1+Optimization!$E$22),L64),0),ROUNDDOWN(MAX(M24*(1+Optimization!$E$22),L64),0))</f>
        <v>0</v>
      </c>
      <c r="N64" s="432">
        <f>IF(MAX(N24*(1+Optimization!$E$22),M64)- 0.25 &gt;= ROUNDDOWN(MAX(N24*(1+Optimization!$E$22),M64),0),ROUNDUP(MAX(N24*(1+Optimization!$E$22),M64),0),ROUNDDOWN(MAX(N24*(1+Optimization!$E$22),M64),0))</f>
        <v>0</v>
      </c>
      <c r="O64" s="432">
        <f>IF(MAX(O24*(1+Optimization!$E$22),N64)- 0.25 &gt;= ROUNDDOWN(MAX(O24*(1+Optimization!$E$22),N64),0),ROUNDUP(MAX(O24*(1+Optimization!$E$22),N64),0),ROUNDDOWN(MAX(O24*(1+Optimization!$E$22),N64),0))</f>
        <v>0</v>
      </c>
      <c r="P64" s="432">
        <f>IF(MAX(P24*(1+Optimization!$E$22),O64)- 0.25 &gt;= ROUNDDOWN(MAX(P24*(1+Optimization!$E$22),O64),0),ROUNDUP(MAX(P24*(1+Optimization!$E$22),O64),0),ROUNDDOWN(MAX(P24*(1+Optimization!$E$22),O64),0))</f>
        <v>0</v>
      </c>
      <c r="Q64" s="432">
        <f>IF(MAX(Q24*(1+Optimization!$E$22),P64)- 0.25 &gt;= ROUNDDOWN(MAX(Q24*(1+Optimization!$E$22),P64),0),ROUNDUP(MAX(Q24*(1+Optimization!$E$22),P64),0),ROUNDDOWN(MAX(Q24*(1+Optimization!$E$22),P64),0))</f>
        <v>0</v>
      </c>
    </row>
    <row r="65" spans="1:17" x14ac:dyDescent="0.25">
      <c r="A65" s="80" t="s">
        <v>46</v>
      </c>
      <c r="B65" s="4" t="s">
        <v>123</v>
      </c>
      <c r="C65" s="432">
        <f>IF(MAX(C25*(1+Optimization!$E$8),B65) - 0.25 &gt;= ROUNDDOWN(MAX(C25*(1+Optimization!$E$8),B65),0),ROUNDUP(MAX(C25*(1+Optimization!$E$8),B65),0),ROUNDDOWN(MAX(C25*(1+Optimization!$E$8),B65),0))</f>
        <v>0</v>
      </c>
      <c r="D65" s="432">
        <f>IF(MAX(D25*(1+Optimization!$E$8),C65) - 0.25 &gt;= ROUNDDOWN(MAX(D25*(1+Optimization!$E$8),C65),0),ROUNDUP(MAX(D25*(1+Optimization!$E$8),C65),0),ROUNDDOWN(MAX(D25*(1+Optimization!$E$8),C65),0))</f>
        <v>0</v>
      </c>
      <c r="E65" s="432">
        <f>IF(MAX(E25*(1+Optimization!$E$8),D65) - 0.25 &gt;= ROUNDDOWN(MAX(E25*(1+Optimization!$E$8),D65),0),ROUNDUP(MAX(E25*(1+Optimization!$E$8),D65),0),ROUNDDOWN(MAX(E25*(1+Optimization!$E$8),D65),0))</f>
        <v>0</v>
      </c>
      <c r="F65" s="432">
        <f>IF(MAX(F25*(1+Optimization!$E$8),E65) - 0.25 &gt;= ROUNDDOWN(MAX(F25*(1+Optimization!$E$8),E65),0),ROUNDUP(MAX(F25*(1+Optimization!$E$8),E65),0),ROUNDDOWN(MAX(F25*(1+Optimization!$E$8),E65),0))</f>
        <v>0</v>
      </c>
      <c r="G65" s="434">
        <f>IF(MAX(G25*(1+Optimization!$E$8),F65) - 0.25 &gt;= ROUNDDOWN(MAX(G25*(1+Optimization!$E$8),F65),0),ROUNDUP(MAX(G25*(1+Optimization!$E$8),F65),0),ROUNDDOWN(MAX(G25*(1+Optimization!$E$8),F65),0))</f>
        <v>1</v>
      </c>
      <c r="H65" s="432">
        <f>IF(MAX(G65,H25*(1+Optimization!$E$15))- 0.25 &gt;= ROUNDDOWN(MAX(G65,H25*(1+Optimization!$E$15)),0),ROUNDUP(MAX(G65,H25*(1+Optimization!$E$15)),0),ROUNDDOWN(MAX(G65,H25*(1+Optimization!$E$15)),0))</f>
        <v>1</v>
      </c>
      <c r="I65" s="432">
        <f>IF(MAX(H65,I25*(1+Optimization!$E$15))- 0.25 &gt;= ROUNDDOWN(MAX(H65,I25*(1+Optimization!$E$15)),0),ROUNDUP(MAX(H65,I25*(1+Optimization!$E$15)),0),ROUNDDOWN(MAX(H65,I25*(1+Optimization!$E$15)),0))</f>
        <v>2</v>
      </c>
      <c r="J65" s="432">
        <f>IF(MAX(I65,J25*(1+Optimization!$E$15))- 0.25 &gt;= ROUNDDOWN(MAX(I65,J25*(1+Optimization!$E$15)),0),ROUNDUP(MAX(I65,J25*(1+Optimization!$E$15)),0),ROUNDDOWN(MAX(I65,J25*(1+Optimization!$E$15)),0))</f>
        <v>3</v>
      </c>
      <c r="K65" s="432">
        <f>IF(MAX(J65,K25*(1+Optimization!$E$15))- 0.25 &gt;= ROUNDDOWN(MAX(J65,K25*(1+Optimization!$E$15)),0),ROUNDUP(MAX(J65,K25*(1+Optimization!$E$15)),0),ROUNDDOWN(MAX(J65,K25*(1+Optimization!$E$15)),0))</f>
        <v>4</v>
      </c>
      <c r="L65" s="434">
        <f>IF(MAX(K65,L25*(1+Optimization!$E$15))- 0.25 &gt;= ROUNDDOWN(MAX(K65,L25*(1+Optimization!$E$15)),0),ROUNDUP(MAX(K65,L25*(1+Optimization!$E$15)),0),ROUNDDOWN(MAX(K65,L25*(1+Optimization!$E$15)),0))</f>
        <v>4</v>
      </c>
      <c r="M65" s="432">
        <f>IF(MAX(M25*(1+Optimization!$E$22),L65)- 0.25 &gt;= ROUNDDOWN(MAX(M25*(1+Optimization!$E$22),L65),0),ROUNDUP(MAX(M25*(1+Optimization!$E$22),L65),0),ROUNDDOWN(MAX(M25*(1+Optimization!$E$22),L65),0))</f>
        <v>4</v>
      </c>
      <c r="N65" s="432">
        <f>IF(MAX(N25*(1+Optimization!$E$22),M65)- 0.25 &gt;= ROUNDDOWN(MAX(N25*(1+Optimization!$E$22),M65),0),ROUNDUP(MAX(N25*(1+Optimization!$E$22),M65),0),ROUNDDOWN(MAX(N25*(1+Optimization!$E$22),M65),0))</f>
        <v>4</v>
      </c>
      <c r="O65" s="432">
        <f>IF(MAX(O25*(1+Optimization!$E$22),N65)- 0.25 &gt;= ROUNDDOWN(MAX(O25*(1+Optimization!$E$22),N65),0),ROUNDUP(MAX(O25*(1+Optimization!$E$22),N65),0),ROUNDDOWN(MAX(O25*(1+Optimization!$E$22),N65),0))</f>
        <v>4</v>
      </c>
      <c r="P65" s="432">
        <f>IF(MAX(P25*(1+Optimization!$E$22),O65)- 0.25 &gt;= ROUNDDOWN(MAX(P25*(1+Optimization!$E$22),O65),0),ROUNDUP(MAX(P25*(1+Optimization!$E$22),O65),0),ROUNDDOWN(MAX(P25*(1+Optimization!$E$22),O65),0))</f>
        <v>5</v>
      </c>
      <c r="Q65" s="432">
        <f>IF(MAX(Q25*(1+Optimization!$E$22),P65)- 0.25 &gt;= ROUNDDOWN(MAX(Q25*(1+Optimization!$E$22),P65),0),ROUNDUP(MAX(Q25*(1+Optimization!$E$22),P65),0),ROUNDDOWN(MAX(Q25*(1+Optimization!$E$22),P65),0))</f>
        <v>5</v>
      </c>
    </row>
    <row r="66" spans="1:17" x14ac:dyDescent="0.25">
      <c r="A66" s="80" t="s">
        <v>47</v>
      </c>
      <c r="B66" s="4" t="s">
        <v>124</v>
      </c>
      <c r="C66" s="432">
        <f>IF(MAX(C26*(1+Optimization!$E$8),B66) - 0.25 &gt;= ROUNDDOWN(MAX(C26*(1+Optimization!$E$8),B66),0),ROUNDUP(MAX(C26*(1+Optimization!$E$8),B66),0),ROUNDDOWN(MAX(C26*(1+Optimization!$E$8),B66),0))</f>
        <v>0</v>
      </c>
      <c r="D66" s="432">
        <f>IF(MAX(D26*(1+Optimization!$E$8),C66) - 0.25 &gt;= ROUNDDOWN(MAX(D26*(1+Optimization!$E$8),C66),0),ROUNDUP(MAX(D26*(1+Optimization!$E$8),C66),0),ROUNDDOWN(MAX(D26*(1+Optimization!$E$8),C66),0))</f>
        <v>0</v>
      </c>
      <c r="E66" s="432">
        <f>IF(MAX(E26*(1+Optimization!$E$8),D66) - 0.25 &gt;= ROUNDDOWN(MAX(E26*(1+Optimization!$E$8),D66),0),ROUNDUP(MAX(E26*(1+Optimization!$E$8),D66),0),ROUNDDOWN(MAX(E26*(1+Optimization!$E$8),D66),0))</f>
        <v>0</v>
      </c>
      <c r="F66" s="432">
        <f>IF(MAX(F26*(1+Optimization!$E$8),E66) - 0.25 &gt;= ROUNDDOWN(MAX(F26*(1+Optimization!$E$8),E66),0),ROUNDUP(MAX(F26*(1+Optimization!$E$8),E66),0),ROUNDDOWN(MAX(F26*(1+Optimization!$E$8),E66),0))</f>
        <v>0</v>
      </c>
      <c r="G66" s="434">
        <f>IF(MAX(G26*(1+Optimization!$E$8),F66) - 0.25 &gt;= ROUNDDOWN(MAX(G26*(1+Optimization!$E$8),F66),0),ROUNDUP(MAX(G26*(1+Optimization!$E$8),F66),0),ROUNDDOWN(MAX(G26*(1+Optimization!$E$8),F66),0))</f>
        <v>0</v>
      </c>
      <c r="H66" s="432">
        <f>IF(MAX(G66,H26*(1+Optimization!$E$15))- 0.25 &gt;= ROUNDDOWN(MAX(G66,H26*(1+Optimization!$E$15)),0),ROUNDUP(MAX(G66,H26*(1+Optimization!$E$15)),0),ROUNDDOWN(MAX(G66,H26*(1+Optimization!$E$15)),0))</f>
        <v>0</v>
      </c>
      <c r="I66" s="432">
        <f>IF(MAX(H66,I26*(1+Optimization!$E$15))- 0.25 &gt;= ROUNDDOWN(MAX(H66,I26*(1+Optimization!$E$15)),0),ROUNDUP(MAX(H66,I26*(1+Optimization!$E$15)),0),ROUNDDOWN(MAX(H66,I26*(1+Optimization!$E$15)),0))</f>
        <v>0</v>
      </c>
      <c r="J66" s="432">
        <f>IF(MAX(I66,J26*(1+Optimization!$E$15))- 0.25 &gt;= ROUNDDOWN(MAX(I66,J26*(1+Optimization!$E$15)),0),ROUNDUP(MAX(I66,J26*(1+Optimization!$E$15)),0),ROUNDDOWN(MAX(I66,J26*(1+Optimization!$E$15)),0))</f>
        <v>1</v>
      </c>
      <c r="K66" s="432">
        <f>IF(MAX(J66,K26*(1+Optimization!$E$15))- 0.25 &gt;= ROUNDDOWN(MAX(J66,K26*(1+Optimization!$E$15)),0),ROUNDUP(MAX(J66,K26*(1+Optimization!$E$15)),0),ROUNDDOWN(MAX(J66,K26*(1+Optimization!$E$15)),0))</f>
        <v>1</v>
      </c>
      <c r="L66" s="434">
        <f>IF(MAX(K66,L26*(1+Optimization!$E$15))- 0.25 &gt;= ROUNDDOWN(MAX(K66,L26*(1+Optimization!$E$15)),0),ROUNDUP(MAX(K66,L26*(1+Optimization!$E$15)),0),ROUNDDOWN(MAX(K66,L26*(1+Optimization!$E$15)),0))</f>
        <v>1</v>
      </c>
      <c r="M66" s="432">
        <f>IF(MAX(M26*(1+Optimization!$E$22),L66)- 0.25 &gt;= ROUNDDOWN(MAX(M26*(1+Optimization!$E$22),L66),0),ROUNDUP(MAX(M26*(1+Optimization!$E$22),L66),0),ROUNDDOWN(MAX(M26*(1+Optimization!$E$22),L66),0))</f>
        <v>1</v>
      </c>
      <c r="N66" s="432">
        <f>IF(MAX(N26*(1+Optimization!$E$22),M66)- 0.25 &gt;= ROUNDDOWN(MAX(N26*(1+Optimization!$E$22),M66),0),ROUNDUP(MAX(N26*(1+Optimization!$E$22),M66),0),ROUNDDOWN(MAX(N26*(1+Optimization!$E$22),M66),0))</f>
        <v>1</v>
      </c>
      <c r="O66" s="432">
        <f>IF(MAX(O26*(1+Optimization!$E$22),N66)- 0.25 &gt;= ROUNDDOWN(MAX(O26*(1+Optimization!$E$22),N66),0),ROUNDUP(MAX(O26*(1+Optimization!$E$22),N66),0),ROUNDDOWN(MAX(O26*(1+Optimization!$E$22),N66),0))</f>
        <v>1</v>
      </c>
      <c r="P66" s="432">
        <f>IF(MAX(P26*(1+Optimization!$E$22),O66)- 0.25 &gt;= ROUNDDOWN(MAX(P26*(1+Optimization!$E$22),O66),0),ROUNDUP(MAX(P26*(1+Optimization!$E$22),O66),0),ROUNDDOWN(MAX(P26*(1+Optimization!$E$22),O66),0))</f>
        <v>1</v>
      </c>
      <c r="Q66" s="432">
        <f>IF(MAX(Q26*(1+Optimization!$E$22),P66)- 0.25 &gt;= ROUNDDOWN(MAX(Q26*(1+Optimization!$E$22),P66),0),ROUNDUP(MAX(Q26*(1+Optimization!$E$22),P66),0),ROUNDDOWN(MAX(Q26*(1+Optimization!$E$22),P66),0))</f>
        <v>1</v>
      </c>
    </row>
    <row r="67" spans="1:17" x14ac:dyDescent="0.25">
      <c r="A67" s="80" t="s">
        <v>48</v>
      </c>
      <c r="B67" s="4" t="s">
        <v>116</v>
      </c>
      <c r="C67" s="432">
        <f>IF(MAX(C27*(1+Optimization!$E$8),B67) - 0.25 &gt;= ROUNDDOWN(MAX(C27*(1+Optimization!$E$8),B67),0),ROUNDUP(MAX(C27*(1+Optimization!$E$8),B67),0),ROUNDDOWN(MAX(C27*(1+Optimization!$E$8),B67),0))</f>
        <v>0</v>
      </c>
      <c r="D67" s="432">
        <f>IF(MAX(D27*(1+Optimization!$E$8),C67) - 0.25 &gt;= ROUNDDOWN(MAX(D27*(1+Optimization!$E$8),C67),0),ROUNDUP(MAX(D27*(1+Optimization!$E$8),C67),0),ROUNDDOWN(MAX(D27*(1+Optimization!$E$8),C67),0))</f>
        <v>0</v>
      </c>
      <c r="E67" s="432">
        <f>IF(MAX(E27*(1+Optimization!$E$8),D67) - 0.25 &gt;= ROUNDDOWN(MAX(E27*(1+Optimization!$E$8),D67),0),ROUNDUP(MAX(E27*(1+Optimization!$E$8),D67),0),ROUNDDOWN(MAX(E27*(1+Optimization!$E$8),D67),0))</f>
        <v>0</v>
      </c>
      <c r="F67" s="432">
        <f>IF(MAX(F27*(1+Optimization!$E$8),E67) - 0.25 &gt;= ROUNDDOWN(MAX(F27*(1+Optimization!$E$8),E67),0),ROUNDUP(MAX(F27*(1+Optimization!$E$8),E67),0),ROUNDDOWN(MAX(F27*(1+Optimization!$E$8),E67),0))</f>
        <v>0</v>
      </c>
      <c r="G67" s="434">
        <f>IF(MAX(G27*(1+Optimization!$E$8),F67) - 0.25 &gt;= ROUNDDOWN(MAX(G27*(1+Optimization!$E$8),F67),0),ROUNDUP(MAX(G27*(1+Optimization!$E$8),F67),0),ROUNDDOWN(MAX(G27*(1+Optimization!$E$8),F67),0))</f>
        <v>0</v>
      </c>
      <c r="H67" s="432">
        <f>IF(MAX(G67,H27*(1+Optimization!$E$15))- 0.25 &gt;= ROUNDDOWN(MAX(G67,H27*(1+Optimization!$E$15)),0),ROUNDUP(MAX(G67,H27*(1+Optimization!$E$15)),0),ROUNDDOWN(MAX(G67,H27*(1+Optimization!$E$15)),0))</f>
        <v>1</v>
      </c>
      <c r="I67" s="432">
        <f>IF(MAX(H67,I27*(1+Optimization!$E$15))- 0.25 &gt;= ROUNDDOWN(MAX(H67,I27*(1+Optimization!$E$15)),0),ROUNDUP(MAX(H67,I27*(1+Optimization!$E$15)),0),ROUNDDOWN(MAX(H67,I27*(1+Optimization!$E$15)),0))</f>
        <v>1</v>
      </c>
      <c r="J67" s="432">
        <f>IF(MAX(I67,J27*(1+Optimization!$E$15))- 0.25 &gt;= ROUNDDOWN(MAX(I67,J27*(1+Optimization!$E$15)),0),ROUNDUP(MAX(I67,J27*(1+Optimization!$E$15)),0),ROUNDDOWN(MAX(I67,J27*(1+Optimization!$E$15)),0))</f>
        <v>1</v>
      </c>
      <c r="K67" s="432">
        <f>IF(MAX(J67,K27*(1+Optimization!$E$15))- 0.25 &gt;= ROUNDDOWN(MAX(J67,K27*(1+Optimization!$E$15)),0),ROUNDUP(MAX(J67,K27*(1+Optimization!$E$15)),0),ROUNDDOWN(MAX(J67,K27*(1+Optimization!$E$15)),0))</f>
        <v>1</v>
      </c>
      <c r="L67" s="434">
        <f>IF(MAX(K67,L27*(1+Optimization!$E$15))- 0.25 &gt;= ROUNDDOWN(MAX(K67,L27*(1+Optimization!$E$15)),0),ROUNDUP(MAX(K67,L27*(1+Optimization!$E$15)),0),ROUNDDOWN(MAX(K67,L27*(1+Optimization!$E$15)),0))</f>
        <v>1</v>
      </c>
      <c r="M67" s="432">
        <f>IF(MAX(M27*(1+Optimization!$E$22),L67)- 0.25 &gt;= ROUNDDOWN(MAX(M27*(1+Optimization!$E$22),L67),0),ROUNDUP(MAX(M27*(1+Optimization!$E$22),L67),0),ROUNDDOWN(MAX(M27*(1+Optimization!$E$22),L67),0))</f>
        <v>1</v>
      </c>
      <c r="N67" s="432">
        <f>IF(MAX(N27*(1+Optimization!$E$22),M67)- 0.25 &gt;= ROUNDDOWN(MAX(N27*(1+Optimization!$E$22),M67),0),ROUNDUP(MAX(N27*(1+Optimization!$E$22),M67),0),ROUNDDOWN(MAX(N27*(1+Optimization!$E$22),M67),0))</f>
        <v>1</v>
      </c>
      <c r="O67" s="432">
        <f>IF(MAX(O27*(1+Optimization!$E$22),N67)- 0.25 &gt;= ROUNDDOWN(MAX(O27*(1+Optimization!$E$22),N67),0),ROUNDUP(MAX(O27*(1+Optimization!$E$22),N67),0),ROUNDDOWN(MAX(O27*(1+Optimization!$E$22),N67),0))</f>
        <v>1</v>
      </c>
      <c r="P67" s="432">
        <f>IF(MAX(P27*(1+Optimization!$E$22),O67)- 0.25 &gt;= ROUNDDOWN(MAX(P27*(1+Optimization!$E$22),O67),0),ROUNDUP(MAX(P27*(1+Optimization!$E$22),O67),0),ROUNDDOWN(MAX(P27*(1+Optimization!$E$22),O67),0))</f>
        <v>1</v>
      </c>
      <c r="Q67" s="432">
        <f>IF(MAX(Q27*(1+Optimization!$E$22),P67)- 0.25 &gt;= ROUNDDOWN(MAX(Q27*(1+Optimization!$E$22),P67),0),ROUNDUP(MAX(Q27*(1+Optimization!$E$22),P67),0),ROUNDDOWN(MAX(Q27*(1+Optimization!$E$22),P67),0))</f>
        <v>2</v>
      </c>
    </row>
    <row r="68" spans="1:17" x14ac:dyDescent="0.25">
      <c r="A68" s="80" t="s">
        <v>49</v>
      </c>
      <c r="B68" s="4" t="s">
        <v>115</v>
      </c>
      <c r="C68" s="432">
        <f>IF(MAX(C28*(1+Optimization!$E$8),B68) - 0.25 &gt;= ROUNDDOWN(MAX(C28*(1+Optimization!$E$8),B68),0),ROUNDUP(MAX(C28*(1+Optimization!$E$8),B68),0),ROUNDDOWN(MAX(C28*(1+Optimization!$E$8),B68),0))</f>
        <v>0</v>
      </c>
      <c r="D68" s="432">
        <f>IF(MAX(D28*(1+Optimization!$E$8),C68) - 0.25 &gt;= ROUNDDOWN(MAX(D28*(1+Optimization!$E$8),C68),0),ROUNDUP(MAX(D28*(1+Optimization!$E$8),C68),0),ROUNDDOWN(MAX(D28*(1+Optimization!$E$8),C68),0))</f>
        <v>0</v>
      </c>
      <c r="E68" s="432">
        <f>IF(MAX(E28*(1+Optimization!$E$8),D68) - 0.25 &gt;= ROUNDDOWN(MAX(E28*(1+Optimization!$E$8),D68),0),ROUNDUP(MAX(E28*(1+Optimization!$E$8),D68),0),ROUNDDOWN(MAX(E28*(1+Optimization!$E$8),D68),0))</f>
        <v>0</v>
      </c>
      <c r="F68" s="432">
        <f>IF(MAX(F28*(1+Optimization!$E$8),E68) - 0.25 &gt;= ROUNDDOWN(MAX(F28*(1+Optimization!$E$8),E68),0),ROUNDUP(MAX(F28*(1+Optimization!$E$8),E68),0),ROUNDDOWN(MAX(F28*(1+Optimization!$E$8),E68),0))</f>
        <v>0</v>
      </c>
      <c r="G68" s="434">
        <f>IF(MAX(G28*(1+Optimization!$E$8),F68) - 0.25 &gt;= ROUNDDOWN(MAX(G28*(1+Optimization!$E$8),F68),0),ROUNDUP(MAX(G28*(1+Optimization!$E$8),F68),0),ROUNDDOWN(MAX(G28*(1+Optimization!$E$8),F68),0))</f>
        <v>0</v>
      </c>
      <c r="H68" s="432">
        <f>IF(MAX(G68,H28*(1+Optimization!$E$15))- 0.25 &gt;= ROUNDDOWN(MAX(G68,H28*(1+Optimization!$E$15)),0),ROUNDUP(MAX(G68,H28*(1+Optimization!$E$15)),0),ROUNDDOWN(MAX(G68,H28*(1+Optimization!$E$15)),0))</f>
        <v>0</v>
      </c>
      <c r="I68" s="432">
        <f>IF(MAX(H68,I28*(1+Optimization!$E$15))- 0.25 &gt;= ROUNDDOWN(MAX(H68,I28*(1+Optimization!$E$15)),0),ROUNDUP(MAX(H68,I28*(1+Optimization!$E$15)),0),ROUNDDOWN(MAX(H68,I28*(1+Optimization!$E$15)),0))</f>
        <v>0</v>
      </c>
      <c r="J68" s="432">
        <f>IF(MAX(I68,J28*(1+Optimization!$E$15))- 0.25 &gt;= ROUNDDOWN(MAX(I68,J28*(1+Optimization!$E$15)),0),ROUNDUP(MAX(I68,J28*(1+Optimization!$E$15)),0),ROUNDDOWN(MAX(I68,J28*(1+Optimization!$E$15)),0))</f>
        <v>0</v>
      </c>
      <c r="K68" s="432">
        <f>IF(MAX(J68,K28*(1+Optimization!$E$15))- 0.25 &gt;= ROUNDDOWN(MAX(J68,K28*(1+Optimization!$E$15)),0),ROUNDUP(MAX(J68,K28*(1+Optimization!$E$15)),0),ROUNDDOWN(MAX(J68,K28*(1+Optimization!$E$15)),0))</f>
        <v>0</v>
      </c>
      <c r="L68" s="434">
        <f>IF(MAX(K68,L28*(1+Optimization!$E$15))- 0.25 &gt;= ROUNDDOWN(MAX(K68,L28*(1+Optimization!$E$15)),0),ROUNDUP(MAX(K68,L28*(1+Optimization!$E$15)),0),ROUNDDOWN(MAX(K68,L28*(1+Optimization!$E$15)),0))</f>
        <v>0</v>
      </c>
      <c r="M68" s="432">
        <f>IF(MAX(M28*(1+Optimization!$E$22),L68)- 0.25 &gt;= ROUNDDOWN(MAX(M28*(1+Optimization!$E$22),L68),0),ROUNDUP(MAX(M28*(1+Optimization!$E$22),L68),0),ROUNDDOWN(MAX(M28*(1+Optimization!$E$22),L68),0))</f>
        <v>0</v>
      </c>
      <c r="N68" s="432">
        <f>IF(MAX(N28*(1+Optimization!$E$22),M68)- 0.25 &gt;= ROUNDDOWN(MAX(N28*(1+Optimization!$E$22),M68),0),ROUNDUP(MAX(N28*(1+Optimization!$E$22),M68),0),ROUNDDOWN(MAX(N28*(1+Optimization!$E$22),M68),0))</f>
        <v>0</v>
      </c>
      <c r="O68" s="432">
        <f>IF(MAX(O28*(1+Optimization!$E$22),N68)- 0.25 &gt;= ROUNDDOWN(MAX(O28*(1+Optimization!$E$22),N68),0),ROUNDUP(MAX(O28*(1+Optimization!$E$22),N68),0),ROUNDDOWN(MAX(O28*(1+Optimization!$E$22),N68),0))</f>
        <v>0</v>
      </c>
      <c r="P68" s="432">
        <f>IF(MAX(P28*(1+Optimization!$E$22),O68)- 0.25 &gt;= ROUNDDOWN(MAX(P28*(1+Optimization!$E$22),O68),0),ROUNDUP(MAX(P28*(1+Optimization!$E$22),O68),0),ROUNDDOWN(MAX(P28*(1+Optimization!$E$22),O68),0))</f>
        <v>0</v>
      </c>
      <c r="Q68" s="432">
        <f>IF(MAX(Q28*(1+Optimization!$E$22),P68)- 0.25 &gt;= ROUNDDOWN(MAX(Q28*(1+Optimization!$E$22),P68),0),ROUNDUP(MAX(Q28*(1+Optimization!$E$22),P68),0),ROUNDDOWN(MAX(Q28*(1+Optimization!$E$22),P68),0))</f>
        <v>0</v>
      </c>
    </row>
    <row r="69" spans="1:17" x14ac:dyDescent="0.25">
      <c r="A69" s="80" t="s">
        <v>50</v>
      </c>
      <c r="B69" s="4" t="s">
        <v>125</v>
      </c>
      <c r="C69" s="432">
        <f>IF(MAX(C29*(1+Optimization!$E$8),B69) - 0.25 &gt;= ROUNDDOWN(MAX(C29*(1+Optimization!$E$8),B69),0),ROUNDUP(MAX(C29*(1+Optimization!$E$8),B69),0),ROUNDDOWN(MAX(C29*(1+Optimization!$E$8),B69),0))</f>
        <v>0</v>
      </c>
      <c r="D69" s="432">
        <f>IF(MAX(D29*(1+Optimization!$E$8),C69) - 0.25 &gt;= ROUNDDOWN(MAX(D29*(1+Optimization!$E$8),C69),0),ROUNDUP(MAX(D29*(1+Optimization!$E$8),C69),0),ROUNDDOWN(MAX(D29*(1+Optimization!$E$8),C69),0))</f>
        <v>0</v>
      </c>
      <c r="E69" s="432">
        <f>IF(MAX(E29*(1+Optimization!$E$8),D69) - 0.25 &gt;= ROUNDDOWN(MAX(E29*(1+Optimization!$E$8),D69),0),ROUNDUP(MAX(E29*(1+Optimization!$E$8),D69),0),ROUNDDOWN(MAX(E29*(1+Optimization!$E$8),D69),0))</f>
        <v>0</v>
      </c>
      <c r="F69" s="432">
        <f>IF(MAX(F29*(1+Optimization!$E$8),E69) - 0.25 &gt;= ROUNDDOWN(MAX(F29*(1+Optimization!$E$8),E69),0),ROUNDUP(MAX(F29*(1+Optimization!$E$8),E69),0),ROUNDDOWN(MAX(F29*(1+Optimization!$E$8),E69),0))</f>
        <v>1</v>
      </c>
      <c r="G69" s="434">
        <f>IF(MAX(G29*(1+Optimization!$E$8),F69) - 0.25 &gt;= ROUNDDOWN(MAX(G29*(1+Optimization!$E$8),F69),0),ROUNDUP(MAX(G29*(1+Optimization!$E$8),F69),0),ROUNDDOWN(MAX(G29*(1+Optimization!$E$8),F69),0))</f>
        <v>1</v>
      </c>
      <c r="H69" s="432">
        <f>IF(MAX(G69,H29*(1+Optimization!$E$15))- 0.25 &gt;= ROUNDDOWN(MAX(G69,H29*(1+Optimization!$E$15)),0),ROUNDUP(MAX(G69,H29*(1+Optimization!$E$15)),0),ROUNDDOWN(MAX(G69,H29*(1+Optimization!$E$15)),0))</f>
        <v>2</v>
      </c>
      <c r="I69" s="432">
        <f>IF(MAX(H69,I29*(1+Optimization!$E$15))- 0.25 &gt;= ROUNDDOWN(MAX(H69,I29*(1+Optimization!$E$15)),0),ROUNDUP(MAX(H69,I29*(1+Optimization!$E$15)),0),ROUNDDOWN(MAX(H69,I29*(1+Optimization!$E$15)),0))</f>
        <v>4</v>
      </c>
      <c r="J69" s="432">
        <f>IF(MAX(I69,J29*(1+Optimization!$E$15))- 0.25 &gt;= ROUNDDOWN(MAX(I69,J29*(1+Optimization!$E$15)),0),ROUNDUP(MAX(I69,J29*(1+Optimization!$E$15)),0),ROUNDDOWN(MAX(I69,J29*(1+Optimization!$E$15)),0))</f>
        <v>6</v>
      </c>
      <c r="K69" s="432">
        <f>IF(MAX(J69,K29*(1+Optimization!$E$15))- 0.25 &gt;= ROUNDDOWN(MAX(J69,K29*(1+Optimization!$E$15)),0),ROUNDUP(MAX(J69,K29*(1+Optimization!$E$15)),0),ROUNDDOWN(MAX(J69,K29*(1+Optimization!$E$15)),0))</f>
        <v>7</v>
      </c>
      <c r="L69" s="434">
        <f>IF(MAX(K69,L29*(1+Optimization!$E$15))- 0.25 &gt;= ROUNDDOWN(MAX(K69,L29*(1+Optimization!$E$15)),0),ROUNDUP(MAX(K69,L29*(1+Optimization!$E$15)),0),ROUNDDOWN(MAX(K69,L29*(1+Optimization!$E$15)),0))</f>
        <v>9</v>
      </c>
      <c r="M69" s="432">
        <f>IF(MAX(M29*(1+Optimization!$E$22),L69)- 0.25 &gt;= ROUNDDOWN(MAX(M29*(1+Optimization!$E$22),L69),0),ROUNDUP(MAX(M29*(1+Optimization!$E$22),L69),0),ROUNDDOWN(MAX(M29*(1+Optimization!$E$22),L69),0))</f>
        <v>9</v>
      </c>
      <c r="N69" s="432">
        <f>IF(MAX(N29*(1+Optimization!$E$22),M69)- 0.25 &gt;= ROUNDDOWN(MAX(N29*(1+Optimization!$E$22),M69),0),ROUNDUP(MAX(N29*(1+Optimization!$E$22),M69),0),ROUNDDOWN(MAX(N29*(1+Optimization!$E$22),M69),0))</f>
        <v>9</v>
      </c>
      <c r="O69" s="432">
        <f>IF(MAX(O29*(1+Optimization!$E$22),N69)- 0.25 &gt;= ROUNDDOWN(MAX(O29*(1+Optimization!$E$22),N69),0),ROUNDUP(MAX(O29*(1+Optimization!$E$22),N69),0),ROUNDDOWN(MAX(O29*(1+Optimization!$E$22),N69),0))</f>
        <v>9</v>
      </c>
      <c r="P69" s="432">
        <f>IF(MAX(P29*(1+Optimization!$E$22),O69)- 0.25 &gt;= ROUNDDOWN(MAX(P29*(1+Optimization!$E$22),O69),0),ROUNDUP(MAX(P29*(1+Optimization!$E$22),O69),0),ROUNDDOWN(MAX(P29*(1+Optimization!$E$22),O69),0))</f>
        <v>9</v>
      </c>
      <c r="Q69" s="432">
        <f>IF(MAX(Q29*(1+Optimization!$E$22),P69)- 0.25 &gt;= ROUNDDOWN(MAX(Q29*(1+Optimization!$E$22),P69),0),ROUNDUP(MAX(Q29*(1+Optimization!$E$22),P69),0),ROUNDDOWN(MAX(Q29*(1+Optimization!$E$22),P69),0))</f>
        <v>10</v>
      </c>
    </row>
    <row r="70" spans="1:17" x14ac:dyDescent="0.25">
      <c r="A70" s="80" t="s">
        <v>51</v>
      </c>
      <c r="B70" s="4" t="s">
        <v>115</v>
      </c>
      <c r="C70" s="432">
        <f>IF(MAX(C30*(1+Optimization!$E$8),B70) - 0.25 &gt;= ROUNDDOWN(MAX(C30*(1+Optimization!$E$8),B70),0),ROUNDUP(MAX(C30*(1+Optimization!$E$8),B70),0),ROUNDDOWN(MAX(C30*(1+Optimization!$E$8),B70),0))</f>
        <v>0</v>
      </c>
      <c r="D70" s="432">
        <f>IF(MAX(D30*(1+Optimization!$E$8),C70) - 0.25 &gt;= ROUNDDOWN(MAX(D30*(1+Optimization!$E$8),C70),0),ROUNDUP(MAX(D30*(1+Optimization!$E$8),C70),0),ROUNDDOWN(MAX(D30*(1+Optimization!$E$8),C70),0))</f>
        <v>0</v>
      </c>
      <c r="E70" s="432">
        <f>IF(MAX(E30*(1+Optimization!$E$8),D70) - 0.25 &gt;= ROUNDDOWN(MAX(E30*(1+Optimization!$E$8),D70),0),ROUNDUP(MAX(E30*(1+Optimization!$E$8),D70),0),ROUNDDOWN(MAX(E30*(1+Optimization!$E$8),D70),0))</f>
        <v>0</v>
      </c>
      <c r="F70" s="432">
        <f>IF(MAX(F30*(1+Optimization!$E$8),E70) - 0.25 &gt;= ROUNDDOWN(MAX(F30*(1+Optimization!$E$8),E70),0),ROUNDUP(MAX(F30*(1+Optimization!$E$8),E70),0),ROUNDDOWN(MAX(F30*(1+Optimization!$E$8),E70),0))</f>
        <v>0</v>
      </c>
      <c r="G70" s="434">
        <f>IF(MAX(G30*(1+Optimization!$E$8),F70) - 0.25 &gt;= ROUNDDOWN(MAX(G30*(1+Optimization!$E$8),F70),0),ROUNDUP(MAX(G30*(1+Optimization!$E$8),F70),0),ROUNDDOWN(MAX(G30*(1+Optimization!$E$8),F70),0))</f>
        <v>0</v>
      </c>
      <c r="H70" s="432">
        <f>IF(MAX(G70,H30*(1+Optimization!$E$15))- 0.25 &gt;= ROUNDDOWN(MAX(G70,H30*(1+Optimization!$E$15)),0),ROUNDUP(MAX(G70,H30*(1+Optimization!$E$15)),0),ROUNDDOWN(MAX(G70,H30*(1+Optimization!$E$15)),0))</f>
        <v>0</v>
      </c>
      <c r="I70" s="432">
        <f>IF(MAX(H70,I30*(1+Optimization!$E$15))- 0.25 &gt;= ROUNDDOWN(MAX(H70,I30*(1+Optimization!$E$15)),0),ROUNDUP(MAX(H70,I30*(1+Optimization!$E$15)),0),ROUNDDOWN(MAX(H70,I30*(1+Optimization!$E$15)),0))</f>
        <v>0</v>
      </c>
      <c r="J70" s="432">
        <f>IF(MAX(I70,J30*(1+Optimization!$E$15))- 0.25 &gt;= ROUNDDOWN(MAX(I70,J30*(1+Optimization!$E$15)),0),ROUNDUP(MAX(I70,J30*(1+Optimization!$E$15)),0),ROUNDDOWN(MAX(I70,J30*(1+Optimization!$E$15)),0))</f>
        <v>0</v>
      </c>
      <c r="K70" s="432">
        <f>IF(MAX(J70,K30*(1+Optimization!$E$15))- 0.25 &gt;= ROUNDDOWN(MAX(J70,K30*(1+Optimization!$E$15)),0),ROUNDUP(MAX(J70,K30*(1+Optimization!$E$15)),0),ROUNDDOWN(MAX(J70,K30*(1+Optimization!$E$15)),0))</f>
        <v>0</v>
      </c>
      <c r="L70" s="434">
        <f>IF(MAX(K70,L30*(1+Optimization!$E$15))- 0.25 &gt;= ROUNDDOWN(MAX(K70,L30*(1+Optimization!$E$15)),0),ROUNDUP(MAX(K70,L30*(1+Optimization!$E$15)),0),ROUNDDOWN(MAX(K70,L30*(1+Optimization!$E$15)),0))</f>
        <v>0</v>
      </c>
      <c r="M70" s="432">
        <f>IF(MAX(M30*(1+Optimization!$E$22),L70)- 0.25 &gt;= ROUNDDOWN(MAX(M30*(1+Optimization!$E$22),L70),0),ROUNDUP(MAX(M30*(1+Optimization!$E$22),L70),0),ROUNDDOWN(MAX(M30*(1+Optimization!$E$22),L70),0))</f>
        <v>0</v>
      </c>
      <c r="N70" s="432">
        <f>IF(MAX(N30*(1+Optimization!$E$22),M70)- 0.25 &gt;= ROUNDDOWN(MAX(N30*(1+Optimization!$E$22),M70),0),ROUNDUP(MAX(N30*(1+Optimization!$E$22),M70),0),ROUNDDOWN(MAX(N30*(1+Optimization!$E$22),M70),0))</f>
        <v>0</v>
      </c>
      <c r="O70" s="432">
        <f>IF(MAX(O30*(1+Optimization!$E$22),N70)- 0.25 &gt;= ROUNDDOWN(MAX(O30*(1+Optimization!$E$22),N70),0),ROUNDUP(MAX(O30*(1+Optimization!$E$22),N70),0),ROUNDDOWN(MAX(O30*(1+Optimization!$E$22),N70),0))</f>
        <v>0</v>
      </c>
      <c r="P70" s="432">
        <f>IF(MAX(P30*(1+Optimization!$E$22),O70)- 0.25 &gt;= ROUNDDOWN(MAX(P30*(1+Optimization!$E$22),O70),0),ROUNDUP(MAX(P30*(1+Optimization!$E$22),O70),0),ROUNDDOWN(MAX(P30*(1+Optimization!$E$22),O70),0))</f>
        <v>0</v>
      </c>
      <c r="Q70" s="432">
        <f>IF(MAX(Q30*(1+Optimization!$E$22),P70)- 0.25 &gt;= ROUNDDOWN(MAX(Q30*(1+Optimization!$E$22),P70),0),ROUNDUP(MAX(Q30*(1+Optimization!$E$22),P70),0),ROUNDDOWN(MAX(Q30*(1+Optimization!$E$22),P70),0))</f>
        <v>0</v>
      </c>
    </row>
    <row r="71" spans="1:17" x14ac:dyDescent="0.25">
      <c r="A71" s="80" t="s">
        <v>52</v>
      </c>
      <c r="B71" s="4" t="s">
        <v>117</v>
      </c>
      <c r="C71" s="432">
        <f>IF(MAX(C31*(1+Optimization!$E$8),B71) - 0.25 &gt;= ROUNDDOWN(MAX(C31*(1+Optimization!$E$8),B71),0),ROUNDUP(MAX(C31*(1+Optimization!$E$8),B71),0),ROUNDDOWN(MAX(C31*(1+Optimization!$E$8),B71),0))</f>
        <v>1</v>
      </c>
      <c r="D71" s="432">
        <f>IF(MAX(D31*(1+Optimization!$E$8),C71) - 0.25 &gt;= ROUNDDOWN(MAX(D31*(1+Optimization!$E$8),C71),0),ROUNDUP(MAX(D31*(1+Optimization!$E$8),C71),0),ROUNDDOWN(MAX(D31*(1+Optimization!$E$8),C71),0))</f>
        <v>1</v>
      </c>
      <c r="E71" s="432">
        <f>IF(MAX(E31*(1+Optimization!$E$8),D71) - 0.25 &gt;= ROUNDDOWN(MAX(E31*(1+Optimization!$E$8),D71),0),ROUNDUP(MAX(E31*(1+Optimization!$E$8),D71),0),ROUNDDOWN(MAX(E31*(1+Optimization!$E$8),D71),0))</f>
        <v>2</v>
      </c>
      <c r="F71" s="432">
        <f>IF(MAX(F31*(1+Optimization!$E$8),E71) - 0.25 &gt;= ROUNDDOWN(MAX(F31*(1+Optimization!$E$8),E71),0),ROUNDUP(MAX(F31*(1+Optimization!$E$8),E71),0),ROUNDDOWN(MAX(F31*(1+Optimization!$E$8),E71),0))</f>
        <v>4</v>
      </c>
      <c r="G71" s="434">
        <f>IF(MAX(G31*(1+Optimization!$E$8),F71) - 0.25 &gt;= ROUNDDOWN(MAX(G31*(1+Optimization!$E$8),F71),0),ROUNDUP(MAX(G31*(1+Optimization!$E$8),F71),0),ROUNDDOWN(MAX(G31*(1+Optimization!$E$8),F71),0))</f>
        <v>14</v>
      </c>
      <c r="H71" s="432">
        <f>IF(MAX(G71,H31*(1+Optimization!$E$15))- 0.25 &gt;= ROUNDDOWN(MAX(G71,H31*(1+Optimization!$E$15)),0),ROUNDUP(MAX(G71,H31*(1+Optimization!$E$15)),0),ROUNDDOWN(MAX(G71,H31*(1+Optimization!$E$15)),0))</f>
        <v>28</v>
      </c>
      <c r="I71" s="432">
        <f>IF(MAX(H71,I31*(1+Optimization!$E$15))- 0.25 &gt;= ROUNDDOWN(MAX(H71,I31*(1+Optimization!$E$15)),0),ROUNDUP(MAX(H71,I31*(1+Optimization!$E$15)),0),ROUNDDOWN(MAX(H71,I31*(1+Optimization!$E$15)),0))</f>
        <v>50</v>
      </c>
      <c r="J71" s="432">
        <f>IF(MAX(I71,J31*(1+Optimization!$E$15))- 0.25 &gt;= ROUNDDOWN(MAX(I71,J31*(1+Optimization!$E$15)),0),ROUNDUP(MAX(I71,J31*(1+Optimization!$E$15)),0),ROUNDDOWN(MAX(I71,J31*(1+Optimization!$E$15)),0))</f>
        <v>70</v>
      </c>
      <c r="K71" s="432">
        <f>IF(MAX(J71,K31*(1+Optimization!$E$15))- 0.25 &gt;= ROUNDDOWN(MAX(J71,K31*(1+Optimization!$E$15)),0),ROUNDUP(MAX(J71,K31*(1+Optimization!$E$15)),0),ROUNDDOWN(MAX(J71,K31*(1+Optimization!$E$15)),0))</f>
        <v>91</v>
      </c>
      <c r="L71" s="434">
        <f>IF(MAX(K71,L31*(1+Optimization!$E$15))- 0.25 &gt;= ROUNDDOWN(MAX(K71,L31*(1+Optimization!$E$15)),0),ROUNDUP(MAX(K71,L31*(1+Optimization!$E$15)),0),ROUNDDOWN(MAX(K71,L31*(1+Optimization!$E$15)),0))</f>
        <v>108</v>
      </c>
      <c r="M71" s="432">
        <f>IF(MAX(M31*(1+Optimization!$E$22),L71)- 0.25 &gt;= ROUNDDOWN(MAX(M31*(1+Optimization!$E$22),L71),0),ROUNDUP(MAX(M31*(1+Optimization!$E$22),L71),0),ROUNDDOWN(MAX(M31*(1+Optimization!$E$22),L71),0))</f>
        <v>108</v>
      </c>
      <c r="N71" s="432">
        <f>IF(MAX(N31*(1+Optimization!$E$22),M71)- 0.25 &gt;= ROUNDDOWN(MAX(N31*(1+Optimization!$E$22),M71),0),ROUNDUP(MAX(N31*(1+Optimization!$E$22),M71),0),ROUNDDOWN(MAX(N31*(1+Optimization!$E$22),M71),0))</f>
        <v>108</v>
      </c>
      <c r="O71" s="432">
        <f>IF(MAX(O31*(1+Optimization!$E$22),N71)- 0.25 &gt;= ROUNDDOWN(MAX(O31*(1+Optimization!$E$22),N71),0),ROUNDUP(MAX(O31*(1+Optimization!$E$22),N71),0),ROUNDDOWN(MAX(O31*(1+Optimization!$E$22),N71),0))</f>
        <v>113</v>
      </c>
      <c r="P71" s="432">
        <f>IF(MAX(P31*(1+Optimization!$E$22),O71)- 0.25 &gt;= ROUNDDOWN(MAX(P31*(1+Optimization!$E$22),O71),0),ROUNDUP(MAX(P31*(1+Optimization!$E$22),O71),0),ROUNDDOWN(MAX(P31*(1+Optimization!$E$22),O71),0))</f>
        <v>118</v>
      </c>
      <c r="Q71" s="432">
        <f>IF(MAX(Q31*(1+Optimization!$E$22),P71)- 0.25 &gt;= ROUNDDOWN(MAX(Q31*(1+Optimization!$E$22),P71),0),ROUNDUP(MAX(Q31*(1+Optimization!$E$22),P71),0),ROUNDDOWN(MAX(Q31*(1+Optimization!$E$22),P71),0))</f>
        <v>123</v>
      </c>
    </row>
    <row r="72" spans="1:17" x14ac:dyDescent="0.25">
      <c r="A72" s="80" t="s">
        <v>53</v>
      </c>
      <c r="B72" s="4" t="s">
        <v>125</v>
      </c>
      <c r="C72" s="432">
        <f>IF(MAX(C32*(1+Optimization!$E$8),B72) - 0.25 &gt;= ROUNDDOWN(MAX(C32*(1+Optimization!$E$8),B72),0),ROUNDUP(MAX(C32*(1+Optimization!$E$8),B72),0),ROUNDDOWN(MAX(C32*(1+Optimization!$E$8),B72),0))</f>
        <v>0</v>
      </c>
      <c r="D72" s="432">
        <f>IF(MAX(D32*(1+Optimization!$E$8),C72) - 0.25 &gt;= ROUNDDOWN(MAX(D32*(1+Optimization!$E$8),C72),0),ROUNDUP(MAX(D32*(1+Optimization!$E$8),C72),0),ROUNDDOWN(MAX(D32*(1+Optimization!$E$8),C72),0))</f>
        <v>0</v>
      </c>
      <c r="E72" s="432">
        <f>IF(MAX(E32*(1+Optimization!$E$8),D72) - 0.25 &gt;= ROUNDDOWN(MAX(E32*(1+Optimization!$E$8),D72),0),ROUNDUP(MAX(E32*(1+Optimization!$E$8),D72),0),ROUNDDOWN(MAX(E32*(1+Optimization!$E$8),D72),0))</f>
        <v>0</v>
      </c>
      <c r="F72" s="432">
        <f>IF(MAX(F32*(1+Optimization!$E$8),E72) - 0.25 &gt;= ROUNDDOWN(MAX(F32*(1+Optimization!$E$8),E72),0),ROUNDUP(MAX(F32*(1+Optimization!$E$8),E72),0),ROUNDDOWN(MAX(F32*(1+Optimization!$E$8),E72),0))</f>
        <v>0</v>
      </c>
      <c r="G72" s="434">
        <f>IF(MAX(G32*(1+Optimization!$E$8),F72) - 0.25 &gt;= ROUNDDOWN(MAX(G32*(1+Optimization!$E$8),F72),0),ROUNDUP(MAX(G32*(1+Optimization!$E$8),F72),0),ROUNDDOWN(MAX(G32*(1+Optimization!$E$8),F72),0))</f>
        <v>0</v>
      </c>
      <c r="H72" s="432">
        <f>IF(MAX(G72,H32*(1+Optimization!$E$15))- 0.25 &gt;= ROUNDDOWN(MAX(G72,H32*(1+Optimization!$E$15)),0),ROUNDUP(MAX(G72,H32*(1+Optimization!$E$15)),0),ROUNDDOWN(MAX(G72,H32*(1+Optimization!$E$15)),0))</f>
        <v>1</v>
      </c>
      <c r="I72" s="432">
        <f>IF(MAX(H72,I32*(1+Optimization!$E$15))- 0.25 &gt;= ROUNDDOWN(MAX(H72,I32*(1+Optimization!$E$15)),0),ROUNDUP(MAX(H72,I32*(1+Optimization!$E$15)),0),ROUNDDOWN(MAX(H72,I32*(1+Optimization!$E$15)),0))</f>
        <v>1</v>
      </c>
      <c r="J72" s="432">
        <f>IF(MAX(I72,J32*(1+Optimization!$E$15))- 0.25 &gt;= ROUNDDOWN(MAX(I72,J32*(1+Optimization!$E$15)),0),ROUNDUP(MAX(I72,J32*(1+Optimization!$E$15)),0),ROUNDDOWN(MAX(I72,J32*(1+Optimization!$E$15)),0))</f>
        <v>1</v>
      </c>
      <c r="K72" s="432">
        <f>IF(MAX(J72,K32*(1+Optimization!$E$15))- 0.25 &gt;= ROUNDDOWN(MAX(J72,K32*(1+Optimization!$E$15)),0),ROUNDUP(MAX(J72,K32*(1+Optimization!$E$15)),0),ROUNDDOWN(MAX(J72,K32*(1+Optimization!$E$15)),0))</f>
        <v>1</v>
      </c>
      <c r="L72" s="434">
        <f>IF(MAX(K72,L32*(1+Optimization!$E$15))- 0.25 &gt;= ROUNDDOWN(MAX(K72,L32*(1+Optimization!$E$15)),0),ROUNDUP(MAX(K72,L32*(1+Optimization!$E$15)),0),ROUNDDOWN(MAX(K72,L32*(1+Optimization!$E$15)),0))</f>
        <v>1</v>
      </c>
      <c r="M72" s="432">
        <f>IF(MAX(M32*(1+Optimization!$E$22),L72)- 0.25 &gt;= ROUNDDOWN(MAX(M32*(1+Optimization!$E$22),L72),0),ROUNDUP(MAX(M32*(1+Optimization!$E$22),L72),0),ROUNDDOWN(MAX(M32*(1+Optimization!$E$22),L72),0))</f>
        <v>1</v>
      </c>
      <c r="N72" s="432">
        <f>IF(MAX(N32*(1+Optimization!$E$22),M72)- 0.25 &gt;= ROUNDDOWN(MAX(N32*(1+Optimization!$E$22),M72),0),ROUNDUP(MAX(N32*(1+Optimization!$E$22),M72),0),ROUNDDOWN(MAX(N32*(1+Optimization!$E$22),M72),0))</f>
        <v>1</v>
      </c>
      <c r="O72" s="432">
        <f>IF(MAX(O32*(1+Optimization!$E$22),N72)- 0.25 &gt;= ROUNDDOWN(MAX(O32*(1+Optimization!$E$22),N72),0),ROUNDUP(MAX(O32*(1+Optimization!$E$22),N72),0),ROUNDDOWN(MAX(O32*(1+Optimization!$E$22),N72),0))</f>
        <v>1</v>
      </c>
      <c r="P72" s="432">
        <f>IF(MAX(P32*(1+Optimization!$E$22),O72)- 0.25 &gt;= ROUNDDOWN(MAX(P32*(1+Optimization!$E$22),O72),0),ROUNDUP(MAX(P32*(1+Optimization!$E$22),O72),0),ROUNDDOWN(MAX(P32*(1+Optimization!$E$22),O72),0))</f>
        <v>1</v>
      </c>
      <c r="Q72" s="432">
        <f>IF(MAX(Q32*(1+Optimization!$E$22),P72)- 0.25 &gt;= ROUNDDOWN(MAX(Q32*(1+Optimization!$E$22),P72),0),ROUNDUP(MAX(Q32*(1+Optimization!$E$22),P72),0),ROUNDDOWN(MAX(Q32*(1+Optimization!$E$22),P72),0))</f>
        <v>1</v>
      </c>
    </row>
    <row r="73" spans="1:17" x14ac:dyDescent="0.25">
      <c r="A73" s="80" t="s">
        <v>54</v>
      </c>
      <c r="B73" s="4" t="s">
        <v>115</v>
      </c>
      <c r="C73" s="432">
        <f>IF(MAX(C33*(1+Optimization!$E$8),B73) - 0.25 &gt;= ROUNDDOWN(MAX(C33*(1+Optimization!$E$8),B73),0),ROUNDUP(MAX(C33*(1+Optimization!$E$8),B73),0),ROUNDDOWN(MAX(C33*(1+Optimization!$E$8),B73),0))</f>
        <v>0</v>
      </c>
      <c r="D73" s="432">
        <f>IF(MAX(D33*(1+Optimization!$E$8),C73) - 0.25 &gt;= ROUNDDOWN(MAX(D33*(1+Optimization!$E$8),C73),0),ROUNDUP(MAX(D33*(1+Optimization!$E$8),C73),0),ROUNDDOWN(MAX(D33*(1+Optimization!$E$8),C73),0))</f>
        <v>0</v>
      </c>
      <c r="E73" s="432">
        <f>IF(MAX(E33*(1+Optimization!$E$8),D73) - 0.25 &gt;= ROUNDDOWN(MAX(E33*(1+Optimization!$E$8),D73),0),ROUNDUP(MAX(E33*(1+Optimization!$E$8),D73),0),ROUNDDOWN(MAX(E33*(1+Optimization!$E$8),D73),0))</f>
        <v>0</v>
      </c>
      <c r="F73" s="432">
        <f>IF(MAX(F33*(1+Optimization!$E$8),E73) - 0.25 &gt;= ROUNDDOWN(MAX(F33*(1+Optimization!$E$8),E73),0),ROUNDUP(MAX(F33*(1+Optimization!$E$8),E73),0),ROUNDDOWN(MAX(F33*(1+Optimization!$E$8),E73),0))</f>
        <v>0</v>
      </c>
      <c r="G73" s="434">
        <f>IF(MAX(G33*(1+Optimization!$E$8),F73) - 0.25 &gt;= ROUNDDOWN(MAX(G33*(1+Optimization!$E$8),F73),0),ROUNDUP(MAX(G33*(1+Optimization!$E$8),F73),0),ROUNDDOWN(MAX(G33*(1+Optimization!$E$8),F73),0))</f>
        <v>0</v>
      </c>
      <c r="H73" s="432">
        <f>IF(MAX(G73,H33*(1+Optimization!$E$15))- 0.25 &gt;= ROUNDDOWN(MAX(G73,H33*(1+Optimization!$E$15)),0),ROUNDUP(MAX(G73,H33*(1+Optimization!$E$15)),0),ROUNDDOWN(MAX(G73,H33*(1+Optimization!$E$15)),0))</f>
        <v>0</v>
      </c>
      <c r="I73" s="432">
        <f>IF(MAX(H73,I33*(1+Optimization!$E$15))- 0.25 &gt;= ROUNDDOWN(MAX(H73,I33*(1+Optimization!$E$15)),0),ROUNDUP(MAX(H73,I33*(1+Optimization!$E$15)),0),ROUNDDOWN(MAX(H73,I33*(1+Optimization!$E$15)),0))</f>
        <v>0</v>
      </c>
      <c r="J73" s="432">
        <f>IF(MAX(I73,J33*(1+Optimization!$E$15))- 0.25 &gt;= ROUNDDOWN(MAX(I73,J33*(1+Optimization!$E$15)),0),ROUNDUP(MAX(I73,J33*(1+Optimization!$E$15)),0),ROUNDDOWN(MAX(I73,J33*(1+Optimization!$E$15)),0))</f>
        <v>0</v>
      </c>
      <c r="K73" s="432">
        <f>IF(MAX(J73,K33*(1+Optimization!$E$15))- 0.25 &gt;= ROUNDDOWN(MAX(J73,K33*(1+Optimization!$E$15)),0),ROUNDUP(MAX(J73,K33*(1+Optimization!$E$15)),0),ROUNDDOWN(MAX(J73,K33*(1+Optimization!$E$15)),0))</f>
        <v>0</v>
      </c>
      <c r="L73" s="434">
        <f>IF(MAX(K73,L33*(1+Optimization!$E$15))- 0.25 &gt;= ROUNDDOWN(MAX(K73,L33*(1+Optimization!$E$15)),0),ROUNDUP(MAX(K73,L33*(1+Optimization!$E$15)),0),ROUNDDOWN(MAX(K73,L33*(1+Optimization!$E$15)),0))</f>
        <v>0</v>
      </c>
      <c r="M73" s="432">
        <f>IF(MAX(M33*(1+Optimization!$E$22),L73)- 0.25 &gt;= ROUNDDOWN(MAX(M33*(1+Optimization!$E$22),L73),0),ROUNDUP(MAX(M33*(1+Optimization!$E$22),L73),0),ROUNDDOWN(MAX(M33*(1+Optimization!$E$22),L73),0))</f>
        <v>0</v>
      </c>
      <c r="N73" s="432">
        <f>IF(MAX(N33*(1+Optimization!$E$22),M73)- 0.25 &gt;= ROUNDDOWN(MAX(N33*(1+Optimization!$E$22),M73),0),ROUNDUP(MAX(N33*(1+Optimization!$E$22),M73),0),ROUNDDOWN(MAX(N33*(1+Optimization!$E$22),M73),0))</f>
        <v>0</v>
      </c>
      <c r="O73" s="432">
        <f>IF(MAX(O33*(1+Optimization!$E$22),N73)- 0.25 &gt;= ROUNDDOWN(MAX(O33*(1+Optimization!$E$22),N73),0),ROUNDUP(MAX(O33*(1+Optimization!$E$22),N73),0),ROUNDDOWN(MAX(O33*(1+Optimization!$E$22),N73),0))</f>
        <v>0</v>
      </c>
      <c r="P73" s="432">
        <f>IF(MAX(P33*(1+Optimization!$E$22),O73)- 0.25 &gt;= ROUNDDOWN(MAX(P33*(1+Optimization!$E$22),O73),0),ROUNDUP(MAX(P33*(1+Optimization!$E$22),O73),0),ROUNDDOWN(MAX(P33*(1+Optimization!$E$22),O73),0))</f>
        <v>0</v>
      </c>
      <c r="Q73" s="432">
        <f>IF(MAX(Q33*(1+Optimization!$E$22),P73)- 0.25 &gt;= ROUNDDOWN(MAX(Q33*(1+Optimization!$E$22),P73),0),ROUNDUP(MAX(Q33*(1+Optimization!$E$22),P73),0),ROUNDDOWN(MAX(Q33*(1+Optimization!$E$22),P73),0))</f>
        <v>0</v>
      </c>
    </row>
    <row r="74" spans="1:17" x14ac:dyDescent="0.25">
      <c r="A74" s="80" t="s">
        <v>55</v>
      </c>
      <c r="B74" s="4" t="s">
        <v>55</v>
      </c>
      <c r="C74" s="432">
        <f>IF(MAX(C34*(1+Optimization!$E$8),B74) - 0.25 &gt;= ROUNDDOWN(MAX(C34*(1+Optimization!$E$8),B74),0),ROUNDUP(MAX(C34*(1+Optimization!$E$8),B74),0),ROUNDDOWN(MAX(C34*(1+Optimization!$E$8),B74),0))</f>
        <v>0</v>
      </c>
      <c r="D74" s="432">
        <f>IF(MAX(D34*(1+Optimization!$E$8),C74) - 0.25 &gt;= ROUNDDOWN(MAX(D34*(1+Optimization!$E$8),C74),0),ROUNDUP(MAX(D34*(1+Optimization!$E$8),C74),0),ROUNDDOWN(MAX(D34*(1+Optimization!$E$8),C74),0))</f>
        <v>0</v>
      </c>
      <c r="E74" s="432">
        <f>IF(MAX(E34*(1+Optimization!$E$8),D74) - 0.25 &gt;= ROUNDDOWN(MAX(E34*(1+Optimization!$E$8),D74),0),ROUNDUP(MAX(E34*(1+Optimization!$E$8),D74),0),ROUNDDOWN(MAX(E34*(1+Optimization!$E$8),D74),0))</f>
        <v>0</v>
      </c>
      <c r="F74" s="432">
        <f>IF(MAX(F34*(1+Optimization!$E$8),E74) - 0.25 &gt;= ROUNDDOWN(MAX(F34*(1+Optimization!$E$8),E74),0),ROUNDUP(MAX(F34*(1+Optimization!$E$8),E74),0),ROUNDDOWN(MAX(F34*(1+Optimization!$E$8),E74),0))</f>
        <v>0</v>
      </c>
      <c r="G74" s="434">
        <f>IF(MAX(G34*(1+Optimization!$E$8),F74) - 0.25 &gt;= ROUNDDOWN(MAX(G34*(1+Optimization!$E$8),F74),0),ROUNDUP(MAX(G34*(1+Optimization!$E$8),F74),0),ROUNDDOWN(MAX(G34*(1+Optimization!$E$8),F74),0))</f>
        <v>0</v>
      </c>
      <c r="H74" s="432">
        <f>IF(MAX(G74,H34*(1+Optimization!$E$15))- 0.25 &gt;= ROUNDDOWN(MAX(G74,H34*(1+Optimization!$E$15)),0),ROUNDUP(MAX(G74,H34*(1+Optimization!$E$15)),0),ROUNDDOWN(MAX(G74,H34*(1+Optimization!$E$15)),0))</f>
        <v>0</v>
      </c>
      <c r="I74" s="432">
        <f>IF(MAX(H74,I34*(1+Optimization!$E$15))- 0.25 &gt;= ROUNDDOWN(MAX(H74,I34*(1+Optimization!$E$15)),0),ROUNDUP(MAX(H74,I34*(1+Optimization!$E$15)),0),ROUNDDOWN(MAX(H74,I34*(1+Optimization!$E$15)),0))</f>
        <v>0</v>
      </c>
      <c r="J74" s="432">
        <f>IF(MAX(I74,J34*(1+Optimization!$E$15))- 0.25 &gt;= ROUNDDOWN(MAX(I74,J34*(1+Optimization!$E$15)),0),ROUNDUP(MAX(I74,J34*(1+Optimization!$E$15)),0),ROUNDDOWN(MAX(I74,J34*(1+Optimization!$E$15)),0))</f>
        <v>0</v>
      </c>
      <c r="K74" s="432">
        <f>IF(MAX(J74,K34*(1+Optimization!$E$15))- 0.25 &gt;= ROUNDDOWN(MAX(J74,K34*(1+Optimization!$E$15)),0),ROUNDUP(MAX(J74,K34*(1+Optimization!$E$15)),0),ROUNDDOWN(MAX(J74,K34*(1+Optimization!$E$15)),0))</f>
        <v>0</v>
      </c>
      <c r="L74" s="434">
        <f>IF(MAX(K74,L34*(1+Optimization!$E$15))- 0.25 &gt;= ROUNDDOWN(MAX(K74,L34*(1+Optimization!$E$15)),0),ROUNDUP(MAX(K74,L34*(1+Optimization!$E$15)),0),ROUNDDOWN(MAX(K74,L34*(1+Optimization!$E$15)),0))</f>
        <v>0</v>
      </c>
      <c r="M74" s="432">
        <f>IF(MAX(M34*(1+Optimization!$E$22),L74)- 0.25 &gt;= ROUNDDOWN(MAX(M34*(1+Optimization!$E$22),L74),0),ROUNDUP(MAX(M34*(1+Optimization!$E$22),L74),0),ROUNDDOWN(MAX(M34*(1+Optimization!$E$22),L74),0))</f>
        <v>0</v>
      </c>
      <c r="N74" s="432">
        <f>IF(MAX(N34*(1+Optimization!$E$22),M74)- 0.25 &gt;= ROUNDDOWN(MAX(N34*(1+Optimization!$E$22),M74),0),ROUNDUP(MAX(N34*(1+Optimization!$E$22),M74),0),ROUNDDOWN(MAX(N34*(1+Optimization!$E$22),M74),0))</f>
        <v>0</v>
      </c>
      <c r="O74" s="432">
        <f>IF(MAX(O34*(1+Optimization!$E$22),N74)- 0.25 &gt;= ROUNDDOWN(MAX(O34*(1+Optimization!$E$22),N74),0),ROUNDUP(MAX(O34*(1+Optimization!$E$22),N74),0),ROUNDDOWN(MAX(O34*(1+Optimization!$E$22),N74),0))</f>
        <v>0</v>
      </c>
      <c r="P74" s="432">
        <f>IF(MAX(P34*(1+Optimization!$E$22),O74)- 0.25 &gt;= ROUNDDOWN(MAX(P34*(1+Optimization!$E$22),O74),0),ROUNDUP(MAX(P34*(1+Optimization!$E$22),O74),0),ROUNDDOWN(MAX(P34*(1+Optimization!$E$22),O74),0))</f>
        <v>0</v>
      </c>
      <c r="Q74" s="432">
        <f>IF(MAX(Q34*(1+Optimization!$E$22),P74)- 0.25 &gt;= ROUNDDOWN(MAX(Q34*(1+Optimization!$E$22),P74),0),ROUNDUP(MAX(Q34*(1+Optimization!$E$22),P74),0),ROUNDDOWN(MAX(Q34*(1+Optimization!$E$22),P74),0))</f>
        <v>0</v>
      </c>
    </row>
    <row r="75" spans="1:17" x14ac:dyDescent="0.25">
      <c r="A75" s="80" t="s">
        <v>56</v>
      </c>
      <c r="B75" s="4" t="s">
        <v>126</v>
      </c>
      <c r="C75" s="432">
        <f>IF(MAX(C35*(1+Optimization!$E$8),B75) - 0.25 &gt;= ROUNDDOWN(MAX(C35*(1+Optimization!$E$8),B75),0),ROUNDUP(MAX(C35*(1+Optimization!$E$8),B75),0),ROUNDDOWN(MAX(C35*(1+Optimization!$E$8),B75),0))</f>
        <v>0</v>
      </c>
      <c r="D75" s="432">
        <f>IF(MAX(D35*(1+Optimization!$E$8),C75) - 0.25 &gt;= ROUNDDOWN(MAX(D35*(1+Optimization!$E$8),C75),0),ROUNDUP(MAX(D35*(1+Optimization!$E$8),C75),0),ROUNDDOWN(MAX(D35*(1+Optimization!$E$8),C75),0))</f>
        <v>0</v>
      </c>
      <c r="E75" s="432">
        <f>IF(MAX(E35*(1+Optimization!$E$8),D75) - 0.25 &gt;= ROUNDDOWN(MAX(E35*(1+Optimization!$E$8),D75),0),ROUNDUP(MAX(E35*(1+Optimization!$E$8),D75),0),ROUNDDOWN(MAX(E35*(1+Optimization!$E$8),D75),0))</f>
        <v>0</v>
      </c>
      <c r="F75" s="432">
        <f>IF(MAX(F35*(1+Optimization!$E$8),E75) - 0.25 &gt;= ROUNDDOWN(MAX(F35*(1+Optimization!$E$8),E75),0),ROUNDUP(MAX(F35*(1+Optimization!$E$8),E75),0),ROUNDDOWN(MAX(F35*(1+Optimization!$E$8),E75),0))</f>
        <v>0</v>
      </c>
      <c r="G75" s="434">
        <f>IF(MAX(G35*(1+Optimization!$E$8),F75) - 0.25 &gt;= ROUNDDOWN(MAX(G35*(1+Optimization!$E$8),F75),0),ROUNDUP(MAX(G35*(1+Optimization!$E$8),F75),0),ROUNDDOWN(MAX(G35*(1+Optimization!$E$8),F75),0))</f>
        <v>0</v>
      </c>
      <c r="H75" s="432">
        <f>IF(MAX(G75,H35*(1+Optimization!$E$15))- 0.25 &gt;= ROUNDDOWN(MAX(G75,H35*(1+Optimization!$E$15)),0),ROUNDUP(MAX(G75,H35*(1+Optimization!$E$15)),0),ROUNDDOWN(MAX(G75,H35*(1+Optimization!$E$15)),0))</f>
        <v>0</v>
      </c>
      <c r="I75" s="432">
        <f>IF(MAX(H75,I35*(1+Optimization!$E$15))- 0.25 &gt;= ROUNDDOWN(MAX(H75,I35*(1+Optimization!$E$15)),0),ROUNDUP(MAX(H75,I35*(1+Optimization!$E$15)),0),ROUNDDOWN(MAX(H75,I35*(1+Optimization!$E$15)),0))</f>
        <v>1</v>
      </c>
      <c r="J75" s="432">
        <f>IF(MAX(I75,J35*(1+Optimization!$E$15))- 0.25 &gt;= ROUNDDOWN(MAX(I75,J35*(1+Optimization!$E$15)),0),ROUNDUP(MAX(I75,J35*(1+Optimization!$E$15)),0),ROUNDDOWN(MAX(I75,J35*(1+Optimization!$E$15)),0))</f>
        <v>1</v>
      </c>
      <c r="K75" s="432">
        <f>IF(MAX(J75,K35*(1+Optimization!$E$15))- 0.25 &gt;= ROUNDDOWN(MAX(J75,K35*(1+Optimization!$E$15)),0),ROUNDUP(MAX(J75,K35*(1+Optimization!$E$15)),0),ROUNDDOWN(MAX(J75,K35*(1+Optimization!$E$15)),0))</f>
        <v>1</v>
      </c>
      <c r="L75" s="434">
        <f>IF(MAX(K75,L35*(1+Optimization!$E$15))- 0.25 &gt;= ROUNDDOWN(MAX(K75,L35*(1+Optimization!$E$15)),0),ROUNDUP(MAX(K75,L35*(1+Optimization!$E$15)),0),ROUNDDOWN(MAX(K75,L35*(1+Optimization!$E$15)),0))</f>
        <v>1</v>
      </c>
      <c r="M75" s="432">
        <f>IF(MAX(M35*(1+Optimization!$E$22),L75)- 0.25 &gt;= ROUNDDOWN(MAX(M35*(1+Optimization!$E$22),L75),0),ROUNDUP(MAX(M35*(1+Optimization!$E$22),L75),0),ROUNDDOWN(MAX(M35*(1+Optimization!$E$22),L75),0))</f>
        <v>1</v>
      </c>
      <c r="N75" s="432">
        <f>IF(MAX(N35*(1+Optimization!$E$22),M75)- 0.25 &gt;= ROUNDDOWN(MAX(N35*(1+Optimization!$E$22),M75),0),ROUNDUP(MAX(N35*(1+Optimization!$E$22),M75),0),ROUNDDOWN(MAX(N35*(1+Optimization!$E$22),M75),0))</f>
        <v>1</v>
      </c>
      <c r="O75" s="432">
        <f>IF(MAX(O35*(1+Optimization!$E$22),N75)- 0.25 &gt;= ROUNDDOWN(MAX(O35*(1+Optimization!$E$22),N75),0),ROUNDUP(MAX(O35*(1+Optimization!$E$22),N75),0),ROUNDDOWN(MAX(O35*(1+Optimization!$E$22),N75),0))</f>
        <v>1</v>
      </c>
      <c r="P75" s="432">
        <f>IF(MAX(P35*(1+Optimization!$E$22),O75)- 0.25 &gt;= ROUNDDOWN(MAX(P35*(1+Optimization!$E$22),O75),0),ROUNDUP(MAX(P35*(1+Optimization!$E$22),O75),0),ROUNDDOWN(MAX(P35*(1+Optimization!$E$22),O75),0))</f>
        <v>1</v>
      </c>
      <c r="Q75" s="432">
        <f>IF(MAX(Q35*(1+Optimization!$E$22),P75)- 0.25 &gt;= ROUNDDOWN(MAX(Q35*(1+Optimization!$E$22),P75),0),ROUNDUP(MAX(Q35*(1+Optimization!$E$22),P75),0),ROUNDDOWN(MAX(Q35*(1+Optimization!$E$22),P75),0))</f>
        <v>1</v>
      </c>
    </row>
    <row r="76" spans="1:17" x14ac:dyDescent="0.25">
      <c r="A76" s="80" t="s">
        <v>57</v>
      </c>
      <c r="B76" s="4" t="s">
        <v>115</v>
      </c>
      <c r="C76" s="432">
        <f>IF(MAX(C36*(1+Optimization!$E$8),B76) - 0.25 &gt;= ROUNDDOWN(MAX(C36*(1+Optimization!$E$8),B76),0),ROUNDUP(MAX(C36*(1+Optimization!$E$8),B76),0),ROUNDDOWN(MAX(C36*(1+Optimization!$E$8),B76),0))</f>
        <v>0</v>
      </c>
      <c r="D76" s="432">
        <f>IF(MAX(D36*(1+Optimization!$E$8),C76) - 0.25 &gt;= ROUNDDOWN(MAX(D36*(1+Optimization!$E$8),C76),0),ROUNDUP(MAX(D36*(1+Optimization!$E$8),C76),0),ROUNDDOWN(MAX(D36*(1+Optimization!$E$8),C76),0))</f>
        <v>0</v>
      </c>
      <c r="E76" s="432">
        <f>IF(MAX(E36*(1+Optimization!$E$8),D76) - 0.25 &gt;= ROUNDDOWN(MAX(E36*(1+Optimization!$E$8),D76),0),ROUNDUP(MAX(E36*(1+Optimization!$E$8),D76),0),ROUNDDOWN(MAX(E36*(1+Optimization!$E$8),D76),0))</f>
        <v>0</v>
      </c>
      <c r="F76" s="432">
        <f>IF(MAX(F36*(1+Optimization!$E$8),E76) - 0.25 &gt;= ROUNDDOWN(MAX(F36*(1+Optimization!$E$8),E76),0),ROUNDUP(MAX(F36*(1+Optimization!$E$8),E76),0),ROUNDDOWN(MAX(F36*(1+Optimization!$E$8),E76),0))</f>
        <v>0</v>
      </c>
      <c r="G76" s="434">
        <f>IF(MAX(G36*(1+Optimization!$E$8),F76) - 0.25 &gt;= ROUNDDOWN(MAX(G36*(1+Optimization!$E$8),F76),0),ROUNDUP(MAX(G36*(1+Optimization!$E$8),F76),0),ROUNDDOWN(MAX(G36*(1+Optimization!$E$8),F76),0))</f>
        <v>0</v>
      </c>
      <c r="H76" s="432">
        <f>IF(MAX(G76,H36*(1+Optimization!$E$15))- 0.25 &gt;= ROUNDDOWN(MAX(G76,H36*(1+Optimization!$E$15)),0),ROUNDUP(MAX(G76,H36*(1+Optimization!$E$15)),0),ROUNDDOWN(MAX(G76,H36*(1+Optimization!$E$15)),0))</f>
        <v>0</v>
      </c>
      <c r="I76" s="432">
        <f>IF(MAX(H76,I36*(1+Optimization!$E$15))- 0.25 &gt;= ROUNDDOWN(MAX(H76,I36*(1+Optimization!$E$15)),0),ROUNDUP(MAX(H76,I36*(1+Optimization!$E$15)),0),ROUNDDOWN(MAX(H76,I36*(1+Optimization!$E$15)),0))</f>
        <v>0</v>
      </c>
      <c r="J76" s="432">
        <f>IF(MAX(I76,J36*(1+Optimization!$E$15))- 0.25 &gt;= ROUNDDOWN(MAX(I76,J36*(1+Optimization!$E$15)),0),ROUNDUP(MAX(I76,J36*(1+Optimization!$E$15)),0),ROUNDDOWN(MAX(I76,J36*(1+Optimization!$E$15)),0))</f>
        <v>0</v>
      </c>
      <c r="K76" s="432">
        <f>IF(MAX(J76,K36*(1+Optimization!$E$15))- 0.25 &gt;= ROUNDDOWN(MAX(J76,K36*(1+Optimization!$E$15)),0),ROUNDUP(MAX(J76,K36*(1+Optimization!$E$15)),0),ROUNDDOWN(MAX(J76,K36*(1+Optimization!$E$15)),0))</f>
        <v>0</v>
      </c>
      <c r="L76" s="434">
        <f>IF(MAX(K76,L36*(1+Optimization!$E$15))- 0.25 &gt;= ROUNDDOWN(MAX(K76,L36*(1+Optimization!$E$15)),0),ROUNDUP(MAX(K76,L36*(1+Optimization!$E$15)),0),ROUNDDOWN(MAX(K76,L36*(1+Optimization!$E$15)),0))</f>
        <v>0</v>
      </c>
      <c r="M76" s="432">
        <f>IF(MAX(M36*(1+Optimization!$E$22),L76)- 0.25 &gt;= ROUNDDOWN(MAX(M36*(1+Optimization!$E$22),L76),0),ROUNDUP(MAX(M36*(1+Optimization!$E$22),L76),0),ROUNDDOWN(MAX(M36*(1+Optimization!$E$22),L76),0))</f>
        <v>0</v>
      </c>
      <c r="N76" s="432">
        <f>IF(MAX(N36*(1+Optimization!$E$22),M76)- 0.25 &gt;= ROUNDDOWN(MAX(N36*(1+Optimization!$E$22),M76),0),ROUNDUP(MAX(N36*(1+Optimization!$E$22),M76),0),ROUNDDOWN(MAX(N36*(1+Optimization!$E$22),M76),0))</f>
        <v>0</v>
      </c>
      <c r="O76" s="432">
        <f>IF(MAX(O36*(1+Optimization!$E$22),N76)- 0.25 &gt;= ROUNDDOWN(MAX(O36*(1+Optimization!$E$22),N76),0),ROUNDUP(MAX(O36*(1+Optimization!$E$22),N76),0),ROUNDDOWN(MAX(O36*(1+Optimization!$E$22),N76),0))</f>
        <v>0</v>
      </c>
      <c r="P76" s="432">
        <f>IF(MAX(P36*(1+Optimization!$E$22),O76)- 0.25 &gt;= ROUNDDOWN(MAX(P36*(1+Optimization!$E$22),O76),0),ROUNDUP(MAX(P36*(1+Optimization!$E$22),O76),0),ROUNDDOWN(MAX(P36*(1+Optimization!$E$22),O76),0))</f>
        <v>0</v>
      </c>
      <c r="Q76" s="432">
        <f>IF(MAX(Q36*(1+Optimization!$E$22),P76)- 0.25 &gt;= ROUNDDOWN(MAX(Q36*(1+Optimization!$E$22),P76),0),ROUNDUP(MAX(Q36*(1+Optimization!$E$22),P76),0),ROUNDDOWN(MAX(Q36*(1+Optimization!$E$22),P76),0))</f>
        <v>0</v>
      </c>
    </row>
    <row r="77" spans="1:17" x14ac:dyDescent="0.25">
      <c r="A77" s="80" t="s">
        <v>58</v>
      </c>
      <c r="B77" s="4" t="s">
        <v>115</v>
      </c>
      <c r="C77" s="432">
        <f>IF(MAX(C37*(1+Optimization!$E$8),B77) - 0.25 &gt;= ROUNDDOWN(MAX(C37*(1+Optimization!$E$8),B77),0),ROUNDUP(MAX(C37*(1+Optimization!$E$8),B77),0),ROUNDDOWN(MAX(C37*(1+Optimization!$E$8),B77),0))</f>
        <v>0</v>
      </c>
      <c r="D77" s="432">
        <f>IF(MAX(D37*(1+Optimization!$E$8),C77) - 0.25 &gt;= ROUNDDOWN(MAX(D37*(1+Optimization!$E$8),C77),0),ROUNDUP(MAX(D37*(1+Optimization!$E$8),C77),0),ROUNDDOWN(MAX(D37*(1+Optimization!$E$8),C77),0))</f>
        <v>0</v>
      </c>
      <c r="E77" s="432">
        <f>IF(MAX(E37*(1+Optimization!$E$8),D77) - 0.25 &gt;= ROUNDDOWN(MAX(E37*(1+Optimization!$E$8),D77),0),ROUNDUP(MAX(E37*(1+Optimization!$E$8),D77),0),ROUNDDOWN(MAX(E37*(1+Optimization!$E$8),D77),0))</f>
        <v>0</v>
      </c>
      <c r="F77" s="432">
        <f>IF(MAX(F37*(1+Optimization!$E$8),E77) - 0.25 &gt;= ROUNDDOWN(MAX(F37*(1+Optimization!$E$8),E77),0),ROUNDUP(MAX(F37*(1+Optimization!$E$8),E77),0),ROUNDDOWN(MAX(F37*(1+Optimization!$E$8),E77),0))</f>
        <v>0</v>
      </c>
      <c r="G77" s="434">
        <f>IF(MAX(G37*(1+Optimization!$E$8),F77) - 0.25 &gt;= ROUNDDOWN(MAX(G37*(1+Optimization!$E$8),F77),0),ROUNDUP(MAX(G37*(1+Optimization!$E$8),F77),0),ROUNDDOWN(MAX(G37*(1+Optimization!$E$8),F77),0))</f>
        <v>0</v>
      </c>
      <c r="H77" s="432">
        <f>IF(MAX(G77,H37*(1+Optimization!$E$15))- 0.25 &gt;= ROUNDDOWN(MAX(G77,H37*(1+Optimization!$E$15)),0),ROUNDUP(MAX(G77,H37*(1+Optimization!$E$15)),0),ROUNDDOWN(MAX(G77,H37*(1+Optimization!$E$15)),0))</f>
        <v>0</v>
      </c>
      <c r="I77" s="432">
        <f>IF(MAX(H77,I37*(1+Optimization!$E$15))- 0.25 &gt;= ROUNDDOWN(MAX(H77,I37*(1+Optimization!$E$15)),0),ROUNDUP(MAX(H77,I37*(1+Optimization!$E$15)),0),ROUNDDOWN(MAX(H77,I37*(1+Optimization!$E$15)),0))</f>
        <v>0</v>
      </c>
      <c r="J77" s="432">
        <f>IF(MAX(I77,J37*(1+Optimization!$E$15))- 0.25 &gt;= ROUNDDOWN(MAX(I77,J37*(1+Optimization!$E$15)),0),ROUNDUP(MAX(I77,J37*(1+Optimization!$E$15)),0),ROUNDDOWN(MAX(I77,J37*(1+Optimization!$E$15)),0))</f>
        <v>0</v>
      </c>
      <c r="K77" s="432">
        <f>IF(MAX(J77,K37*(1+Optimization!$E$15))- 0.25 &gt;= ROUNDDOWN(MAX(J77,K37*(1+Optimization!$E$15)),0),ROUNDUP(MAX(J77,K37*(1+Optimization!$E$15)),0),ROUNDDOWN(MAX(J77,K37*(1+Optimization!$E$15)),0))</f>
        <v>0</v>
      </c>
      <c r="L77" s="434">
        <f>IF(MAX(K77,L37*(1+Optimization!$E$15))- 0.25 &gt;= ROUNDDOWN(MAX(K77,L37*(1+Optimization!$E$15)),0),ROUNDUP(MAX(K77,L37*(1+Optimization!$E$15)),0),ROUNDDOWN(MAX(K77,L37*(1+Optimization!$E$15)),0))</f>
        <v>0</v>
      </c>
      <c r="M77" s="432">
        <f>IF(MAX(M37*(1+Optimization!$E$22),L77)- 0.25 &gt;= ROUNDDOWN(MAX(M37*(1+Optimization!$E$22),L77),0),ROUNDUP(MAX(M37*(1+Optimization!$E$22),L77),0),ROUNDDOWN(MAX(M37*(1+Optimization!$E$22),L77),0))</f>
        <v>0</v>
      </c>
      <c r="N77" s="432">
        <f>IF(MAX(N37*(1+Optimization!$E$22),M77)- 0.25 &gt;= ROUNDDOWN(MAX(N37*(1+Optimization!$E$22),M77),0),ROUNDUP(MAX(N37*(1+Optimization!$E$22),M77),0),ROUNDDOWN(MAX(N37*(1+Optimization!$E$22),M77),0))</f>
        <v>0</v>
      </c>
      <c r="O77" s="432">
        <f>IF(MAX(O37*(1+Optimization!$E$22),N77)- 0.25 &gt;= ROUNDDOWN(MAX(O37*(1+Optimization!$E$22),N77),0),ROUNDUP(MAX(O37*(1+Optimization!$E$22),N77),0),ROUNDDOWN(MAX(O37*(1+Optimization!$E$22),N77),0))</f>
        <v>0</v>
      </c>
      <c r="P77" s="432">
        <f>IF(MAX(P37*(1+Optimization!$E$22),O77)- 0.25 &gt;= ROUNDDOWN(MAX(P37*(1+Optimization!$E$22),O77),0),ROUNDUP(MAX(P37*(1+Optimization!$E$22),O77),0),ROUNDDOWN(MAX(P37*(1+Optimization!$E$22),O77),0))</f>
        <v>0</v>
      </c>
      <c r="Q77" s="432">
        <f>IF(MAX(Q37*(1+Optimization!$E$22),P77)- 0.25 &gt;= ROUNDDOWN(MAX(Q37*(1+Optimization!$E$22),P77),0),ROUNDUP(MAX(Q37*(1+Optimization!$E$22),P77),0),ROUNDDOWN(MAX(Q37*(1+Optimization!$E$22),P77),0))</f>
        <v>0</v>
      </c>
    </row>
    <row r="78" spans="1:17" x14ac:dyDescent="0.25">
      <c r="A78" s="80" t="s">
        <v>59</v>
      </c>
      <c r="B78" s="4" t="s">
        <v>115</v>
      </c>
      <c r="C78" s="432">
        <f>IF(MAX(C38*(1+Optimization!$E$8),B78) - 0.25 &gt;= ROUNDDOWN(MAX(C38*(1+Optimization!$E$8),B78),0),ROUNDUP(MAX(C38*(1+Optimization!$E$8),B78),0),ROUNDDOWN(MAX(C38*(1+Optimization!$E$8),B78),0))</f>
        <v>0</v>
      </c>
      <c r="D78" s="432">
        <f>IF(MAX(D38*(1+Optimization!$E$8),C78) - 0.25 &gt;= ROUNDDOWN(MAX(D38*(1+Optimization!$E$8),C78),0),ROUNDUP(MAX(D38*(1+Optimization!$E$8),C78),0),ROUNDDOWN(MAX(D38*(1+Optimization!$E$8),C78),0))</f>
        <v>0</v>
      </c>
      <c r="E78" s="432">
        <f>IF(MAX(E38*(1+Optimization!$E$8),D78) - 0.25 &gt;= ROUNDDOWN(MAX(E38*(1+Optimization!$E$8),D78),0),ROUNDUP(MAX(E38*(1+Optimization!$E$8),D78),0),ROUNDDOWN(MAX(E38*(1+Optimization!$E$8),D78),0))</f>
        <v>0</v>
      </c>
      <c r="F78" s="432">
        <f>IF(MAX(F38*(1+Optimization!$E$8),E78) - 0.25 &gt;= ROUNDDOWN(MAX(F38*(1+Optimization!$E$8),E78),0),ROUNDUP(MAX(F38*(1+Optimization!$E$8),E78),0),ROUNDDOWN(MAX(F38*(1+Optimization!$E$8),E78),0))</f>
        <v>0</v>
      </c>
      <c r="G78" s="434">
        <f>IF(MAX(G38*(1+Optimization!$E$8),F78) - 0.25 &gt;= ROUNDDOWN(MAX(G38*(1+Optimization!$E$8),F78),0),ROUNDUP(MAX(G38*(1+Optimization!$E$8),F78),0),ROUNDDOWN(MAX(G38*(1+Optimization!$E$8),F78),0))</f>
        <v>0</v>
      </c>
      <c r="H78" s="432">
        <f>IF(MAX(G78,H38*(1+Optimization!$E$15))- 0.25 &gt;= ROUNDDOWN(MAX(G78,H38*(1+Optimization!$E$15)),0),ROUNDUP(MAX(G78,H38*(1+Optimization!$E$15)),0),ROUNDDOWN(MAX(G78,H38*(1+Optimization!$E$15)),0))</f>
        <v>0</v>
      </c>
      <c r="I78" s="432">
        <f>IF(MAX(H78,I38*(1+Optimization!$E$15))- 0.25 &gt;= ROUNDDOWN(MAX(H78,I38*(1+Optimization!$E$15)),0),ROUNDUP(MAX(H78,I38*(1+Optimization!$E$15)),0),ROUNDDOWN(MAX(H78,I38*(1+Optimization!$E$15)),0))</f>
        <v>0</v>
      </c>
      <c r="J78" s="432">
        <f>IF(MAX(I78,J38*(1+Optimization!$E$15))- 0.25 &gt;= ROUNDDOWN(MAX(I78,J38*(1+Optimization!$E$15)),0),ROUNDUP(MAX(I78,J38*(1+Optimization!$E$15)),0),ROUNDDOWN(MAX(I78,J38*(1+Optimization!$E$15)),0))</f>
        <v>0</v>
      </c>
      <c r="K78" s="432">
        <f>IF(MAX(J78,K38*(1+Optimization!$E$15))- 0.25 &gt;= ROUNDDOWN(MAX(J78,K38*(1+Optimization!$E$15)),0),ROUNDUP(MAX(J78,K38*(1+Optimization!$E$15)),0),ROUNDDOWN(MAX(J78,K38*(1+Optimization!$E$15)),0))</f>
        <v>0</v>
      </c>
      <c r="L78" s="434">
        <f>IF(MAX(K78,L38*(1+Optimization!$E$15))- 0.25 &gt;= ROUNDDOWN(MAX(K78,L38*(1+Optimization!$E$15)),0),ROUNDUP(MAX(K78,L38*(1+Optimization!$E$15)),0),ROUNDDOWN(MAX(K78,L38*(1+Optimization!$E$15)),0))</f>
        <v>0</v>
      </c>
      <c r="M78" s="432">
        <f>IF(MAX(M38*(1+Optimization!$E$22),L78)- 0.25 &gt;= ROUNDDOWN(MAX(M38*(1+Optimization!$E$22),L78),0),ROUNDUP(MAX(M38*(1+Optimization!$E$22),L78),0),ROUNDDOWN(MAX(M38*(1+Optimization!$E$22),L78),0))</f>
        <v>0</v>
      </c>
      <c r="N78" s="432">
        <f>IF(MAX(N38*(1+Optimization!$E$22),M78)- 0.25 &gt;= ROUNDDOWN(MAX(N38*(1+Optimization!$E$22),M78),0),ROUNDUP(MAX(N38*(1+Optimization!$E$22),M78),0),ROUNDDOWN(MAX(N38*(1+Optimization!$E$22),M78),0))</f>
        <v>0</v>
      </c>
      <c r="O78" s="432">
        <f>IF(MAX(O38*(1+Optimization!$E$22),N78)- 0.25 &gt;= ROUNDDOWN(MAX(O38*(1+Optimization!$E$22),N78),0),ROUNDUP(MAX(O38*(1+Optimization!$E$22),N78),0),ROUNDDOWN(MAX(O38*(1+Optimization!$E$22),N78),0))</f>
        <v>0</v>
      </c>
      <c r="P78" s="432">
        <f>IF(MAX(P38*(1+Optimization!$E$22),O78)- 0.25 &gt;= ROUNDDOWN(MAX(P38*(1+Optimization!$E$22),O78),0),ROUNDUP(MAX(P38*(1+Optimization!$E$22),O78),0),ROUNDDOWN(MAX(P38*(1+Optimization!$E$22),O78),0))</f>
        <v>0</v>
      </c>
      <c r="Q78" s="432">
        <f>IF(MAX(Q38*(1+Optimization!$E$22),P78)- 0.25 &gt;= ROUNDDOWN(MAX(Q38*(1+Optimization!$E$22),P78),0),ROUNDUP(MAX(Q38*(1+Optimization!$E$22),P78),0),ROUNDDOWN(MAX(Q38*(1+Optimization!$E$22),P78),0))</f>
        <v>0</v>
      </c>
    </row>
    <row r="79" spans="1:17" x14ac:dyDescent="0.25">
      <c r="A79" s="80" t="s">
        <v>60</v>
      </c>
      <c r="B79" s="4" t="s">
        <v>73</v>
      </c>
      <c r="C79" s="432">
        <f>IF(MAX(C39*(1+Optimization!$E$8),B79) - 0.25 &gt;= ROUNDDOWN(MAX(C39*(1+Optimization!$E$8),B79),0),ROUNDUP(MAX(C39*(1+Optimization!$E$8),B79),0),ROUNDDOWN(MAX(C39*(1+Optimization!$E$8),B79),0))</f>
        <v>1</v>
      </c>
      <c r="D79" s="432">
        <f>IF(MAX(D39*(1+Optimization!$E$8),C79) - 0.25 &gt;= ROUNDDOWN(MAX(D39*(1+Optimization!$E$8),C79),0),ROUNDUP(MAX(D39*(1+Optimization!$E$8),C79),0),ROUNDDOWN(MAX(D39*(1+Optimization!$E$8),C79),0))</f>
        <v>1</v>
      </c>
      <c r="E79" s="432">
        <f>IF(MAX(E39*(1+Optimization!$E$8),D79) - 0.25 &gt;= ROUNDDOWN(MAX(E39*(1+Optimization!$E$8),D79),0),ROUNDUP(MAX(E39*(1+Optimization!$E$8),D79),0),ROUNDDOWN(MAX(E39*(1+Optimization!$E$8),D79),0))</f>
        <v>1</v>
      </c>
      <c r="F79" s="432">
        <f>IF(MAX(F39*(1+Optimization!$E$8),E79) - 0.25 &gt;= ROUNDDOWN(MAX(F39*(1+Optimization!$E$8),E79),0),ROUNDUP(MAX(F39*(1+Optimization!$E$8),E79),0),ROUNDDOWN(MAX(F39*(1+Optimization!$E$8),E79),0))</f>
        <v>2</v>
      </c>
      <c r="G79" s="434">
        <f>IF(MAX(G39*(1+Optimization!$E$8),F79) - 0.25 &gt;= ROUNDDOWN(MAX(G39*(1+Optimization!$E$8),F79),0),ROUNDUP(MAX(G39*(1+Optimization!$E$8),F79),0),ROUNDDOWN(MAX(G39*(1+Optimization!$E$8),F79),0))</f>
        <v>5</v>
      </c>
      <c r="H79" s="432">
        <f>IF(MAX(G79,H39*(1+Optimization!$E$15))- 0.25 &gt;= ROUNDDOWN(MAX(G79,H39*(1+Optimization!$E$15)),0),ROUNDUP(MAX(G79,H39*(1+Optimization!$E$15)),0),ROUNDDOWN(MAX(G79,H39*(1+Optimization!$E$15)),0))</f>
        <v>10</v>
      </c>
      <c r="I79" s="432">
        <f>IF(MAX(H79,I39*(1+Optimization!$E$15))- 0.25 &gt;= ROUNDDOWN(MAX(H79,I39*(1+Optimization!$E$15)),0),ROUNDUP(MAX(H79,I39*(1+Optimization!$E$15)),0),ROUNDDOWN(MAX(H79,I39*(1+Optimization!$E$15)),0))</f>
        <v>17</v>
      </c>
      <c r="J79" s="432">
        <f>IF(MAX(I79,J39*(1+Optimization!$E$15))- 0.25 &gt;= ROUNDDOWN(MAX(I79,J39*(1+Optimization!$E$15)),0),ROUNDUP(MAX(I79,J39*(1+Optimization!$E$15)),0),ROUNDDOWN(MAX(I79,J39*(1+Optimization!$E$15)),0))</f>
        <v>23</v>
      </c>
      <c r="K79" s="432">
        <f>IF(MAX(J79,K39*(1+Optimization!$E$15))- 0.25 &gt;= ROUNDDOWN(MAX(J79,K39*(1+Optimization!$E$15)),0),ROUNDUP(MAX(J79,K39*(1+Optimization!$E$15)),0),ROUNDDOWN(MAX(J79,K39*(1+Optimization!$E$15)),0))</f>
        <v>31</v>
      </c>
      <c r="L79" s="434">
        <f>IF(MAX(K79,L39*(1+Optimization!$E$15))- 0.25 &gt;= ROUNDDOWN(MAX(K79,L39*(1+Optimization!$E$15)),0),ROUNDUP(MAX(K79,L39*(1+Optimization!$E$15)),0),ROUNDDOWN(MAX(K79,L39*(1+Optimization!$E$15)),0))</f>
        <v>36</v>
      </c>
      <c r="M79" s="432">
        <f>IF(MAX(M39*(1+Optimization!$E$22),L79)- 0.25 &gt;= ROUNDDOWN(MAX(M39*(1+Optimization!$E$22),L79),0),ROUNDUP(MAX(M39*(1+Optimization!$E$22),L79),0),ROUNDDOWN(MAX(M39*(1+Optimization!$E$22),L79),0))</f>
        <v>36</v>
      </c>
      <c r="N79" s="432">
        <f>IF(MAX(N39*(1+Optimization!$E$22),M79)- 0.25 &gt;= ROUNDDOWN(MAX(N39*(1+Optimization!$E$22),M79),0),ROUNDUP(MAX(N39*(1+Optimization!$E$22),M79),0),ROUNDDOWN(MAX(N39*(1+Optimization!$E$22),M79),0))</f>
        <v>36</v>
      </c>
      <c r="O79" s="432">
        <f>IF(MAX(O39*(1+Optimization!$E$22),N79)- 0.25 &gt;= ROUNDDOWN(MAX(O39*(1+Optimization!$E$22),N79),0),ROUNDUP(MAX(O39*(1+Optimization!$E$22),N79),0),ROUNDDOWN(MAX(O39*(1+Optimization!$E$22),N79),0))</f>
        <v>37</v>
      </c>
      <c r="P79" s="432">
        <f>IF(MAX(P39*(1+Optimization!$E$22),O79)- 0.25 &gt;= ROUNDDOWN(MAX(P39*(1+Optimization!$E$22),O79),0),ROUNDUP(MAX(P39*(1+Optimization!$E$22),O79),0),ROUNDDOWN(MAX(P39*(1+Optimization!$E$22),O79),0))</f>
        <v>39</v>
      </c>
      <c r="Q79" s="432">
        <f>IF(MAX(Q39*(1+Optimization!$E$22),P79)- 0.25 &gt;= ROUNDDOWN(MAX(Q39*(1+Optimization!$E$22),P79),0),ROUNDUP(MAX(Q39*(1+Optimization!$E$22),P79),0),ROUNDDOWN(MAX(Q39*(1+Optimization!$E$22),P79),0))</f>
        <v>41</v>
      </c>
    </row>
    <row r="80" spans="1:17" x14ac:dyDescent="0.25">
      <c r="A80" s="80" t="s">
        <v>61</v>
      </c>
      <c r="B80" s="4" t="s">
        <v>115</v>
      </c>
      <c r="C80" s="432">
        <f>IF(MAX(C40*(1+Optimization!$E$8),B80) - 0.25 &gt;= ROUNDDOWN(MAX(C40*(1+Optimization!$E$8),B80),0),ROUNDUP(MAX(C40*(1+Optimization!$E$8),B80),0),ROUNDDOWN(MAX(C40*(1+Optimization!$E$8),B80),0))</f>
        <v>0</v>
      </c>
      <c r="D80" s="432">
        <f>IF(MAX(D40*(1+Optimization!$E$8),C80) - 0.25 &gt;= ROUNDDOWN(MAX(D40*(1+Optimization!$E$8),C80),0),ROUNDUP(MAX(D40*(1+Optimization!$E$8),C80),0),ROUNDDOWN(MAX(D40*(1+Optimization!$E$8),C80),0))</f>
        <v>0</v>
      </c>
      <c r="E80" s="432">
        <f>IF(MAX(E40*(1+Optimization!$E$8),D80) - 0.25 &gt;= ROUNDDOWN(MAX(E40*(1+Optimization!$E$8),D80),0),ROUNDUP(MAX(E40*(1+Optimization!$E$8),D80),0),ROUNDDOWN(MAX(E40*(1+Optimization!$E$8),D80),0))</f>
        <v>0</v>
      </c>
      <c r="F80" s="432">
        <f>IF(MAX(F40*(1+Optimization!$E$8),E80) - 0.25 &gt;= ROUNDDOWN(MAX(F40*(1+Optimization!$E$8),E80),0),ROUNDUP(MAX(F40*(1+Optimization!$E$8),E80),0),ROUNDDOWN(MAX(F40*(1+Optimization!$E$8),E80),0))</f>
        <v>0</v>
      </c>
      <c r="G80" s="434">
        <f>IF(MAX(G40*(1+Optimization!$E$8),F80) - 0.25 &gt;= ROUNDDOWN(MAX(G40*(1+Optimization!$E$8),F80),0),ROUNDUP(MAX(G40*(1+Optimization!$E$8),F80),0),ROUNDDOWN(MAX(G40*(1+Optimization!$E$8),F80),0))</f>
        <v>0</v>
      </c>
      <c r="H80" s="432">
        <f>IF(MAX(G80,H40*(1+Optimization!$E$15))- 0.25 &gt;= ROUNDDOWN(MAX(G80,H40*(1+Optimization!$E$15)),0),ROUNDUP(MAX(G80,H40*(1+Optimization!$E$15)),0),ROUNDDOWN(MAX(G80,H40*(1+Optimization!$E$15)),0))</f>
        <v>0</v>
      </c>
      <c r="I80" s="432">
        <f>IF(MAX(H80,I40*(1+Optimization!$E$15))- 0.25 &gt;= ROUNDDOWN(MAX(H80,I40*(1+Optimization!$E$15)),0),ROUNDUP(MAX(H80,I40*(1+Optimization!$E$15)),0),ROUNDDOWN(MAX(H80,I40*(1+Optimization!$E$15)),0))</f>
        <v>0</v>
      </c>
      <c r="J80" s="432">
        <f>IF(MAX(I80,J40*(1+Optimization!$E$15))- 0.25 &gt;= ROUNDDOWN(MAX(I80,J40*(1+Optimization!$E$15)),0),ROUNDUP(MAX(I80,J40*(1+Optimization!$E$15)),0),ROUNDDOWN(MAX(I80,J40*(1+Optimization!$E$15)),0))</f>
        <v>0</v>
      </c>
      <c r="K80" s="432">
        <f>IF(MAX(J80,K40*(1+Optimization!$E$15))- 0.25 &gt;= ROUNDDOWN(MAX(J80,K40*(1+Optimization!$E$15)),0),ROUNDUP(MAX(J80,K40*(1+Optimization!$E$15)),0),ROUNDDOWN(MAX(J80,K40*(1+Optimization!$E$15)),0))</f>
        <v>0</v>
      </c>
      <c r="L80" s="434">
        <f>IF(MAX(K80,L40*(1+Optimization!$E$15))- 0.25 &gt;= ROUNDDOWN(MAX(K80,L40*(1+Optimization!$E$15)),0),ROUNDUP(MAX(K80,L40*(1+Optimization!$E$15)),0),ROUNDDOWN(MAX(K80,L40*(1+Optimization!$E$15)),0))</f>
        <v>0</v>
      </c>
      <c r="M80" s="432">
        <f>IF(MAX(M40*(1+Optimization!$E$22),L80)- 0.25 &gt;= ROUNDDOWN(MAX(M40*(1+Optimization!$E$22),L80),0),ROUNDUP(MAX(M40*(1+Optimization!$E$22),L80),0),ROUNDDOWN(MAX(M40*(1+Optimization!$E$22),L80),0))</f>
        <v>0</v>
      </c>
      <c r="N80" s="432">
        <f>IF(MAX(N40*(1+Optimization!$E$22),M80)- 0.25 &gt;= ROUNDDOWN(MAX(N40*(1+Optimization!$E$22),M80),0),ROUNDUP(MAX(N40*(1+Optimization!$E$22),M80),0),ROUNDDOWN(MAX(N40*(1+Optimization!$E$22),M80),0))</f>
        <v>0</v>
      </c>
      <c r="O80" s="432">
        <f>IF(MAX(O40*(1+Optimization!$E$22),N80)- 0.25 &gt;= ROUNDDOWN(MAX(O40*(1+Optimization!$E$22),N80),0),ROUNDUP(MAX(O40*(1+Optimization!$E$22),N80),0),ROUNDDOWN(MAX(O40*(1+Optimization!$E$22),N80),0))</f>
        <v>0</v>
      </c>
      <c r="P80" s="432">
        <f>IF(MAX(P40*(1+Optimization!$E$22),O80)- 0.25 &gt;= ROUNDDOWN(MAX(P40*(1+Optimization!$E$22),O80),0),ROUNDUP(MAX(P40*(1+Optimization!$E$22),O80),0),ROUNDDOWN(MAX(P40*(1+Optimization!$E$22),O80),0))</f>
        <v>0</v>
      </c>
      <c r="Q80" s="432">
        <f>IF(MAX(Q40*(1+Optimization!$E$22),P80)- 0.25 &gt;= ROUNDDOWN(MAX(Q40*(1+Optimization!$E$22),P80),0),ROUNDUP(MAX(Q40*(1+Optimization!$E$22),P80),0),ROUNDDOWN(MAX(Q40*(1+Optimization!$E$22),P80),0))</f>
        <v>0</v>
      </c>
    </row>
    <row r="81" spans="1:17" x14ac:dyDescent="0.25">
      <c r="A81" s="82" t="s">
        <v>62</v>
      </c>
      <c r="B81" s="7" t="s">
        <v>117</v>
      </c>
      <c r="C81" s="432">
        <f>IF(MAX(C41*(1+Optimization!$E$8),B81) - 0.25 &gt;= ROUNDDOWN(MAX(C41*(1+Optimization!$E$8),B81),0),ROUNDUP(MAX(C41*(1+Optimization!$E$8),B81),0),ROUNDDOWN(MAX(C41*(1+Optimization!$E$8),B81),0))</f>
        <v>0</v>
      </c>
      <c r="D81" s="432">
        <f>IF(MAX(D41*(1+Optimization!$E$8),C81) - 0.25 &gt;= ROUNDDOWN(MAX(D41*(1+Optimization!$E$8),C81),0),ROUNDUP(MAX(D41*(1+Optimization!$E$8),C81),0),ROUNDDOWN(MAX(D41*(1+Optimization!$E$8),C81),0))</f>
        <v>0</v>
      </c>
      <c r="E81" s="432">
        <f>IF(MAX(E41*(1+Optimization!$E$8),D81) - 0.25 &gt;= ROUNDDOWN(MAX(E41*(1+Optimization!$E$8),D81),0),ROUNDUP(MAX(E41*(1+Optimization!$E$8),D81),0),ROUNDDOWN(MAX(E41*(1+Optimization!$E$8),D81),0))</f>
        <v>0</v>
      </c>
      <c r="F81" s="432">
        <f>IF(MAX(F41*(1+Optimization!$E$8),E81) - 0.25 &gt;= ROUNDDOWN(MAX(F41*(1+Optimization!$E$8),E81),0),ROUNDUP(MAX(F41*(1+Optimization!$E$8),E81),0),ROUNDDOWN(MAX(F41*(1+Optimization!$E$8),E81),0))</f>
        <v>0</v>
      </c>
      <c r="G81" s="434">
        <f>IF(MAX(G41*(1+Optimization!$E$8),F81) - 0.25 &gt;= ROUNDDOWN(MAX(G41*(1+Optimization!$E$8),F81),0),ROUNDUP(MAX(G41*(1+Optimization!$E$8),F81),0),ROUNDDOWN(MAX(G41*(1+Optimization!$E$8),F81),0))</f>
        <v>0</v>
      </c>
      <c r="H81" s="432">
        <f>IF(MAX(G81,H41*(1+Optimization!$E$15))- 0.25 &gt;= ROUNDDOWN(MAX(G81,H41*(1+Optimization!$E$15)),0),ROUNDUP(MAX(G81,H41*(1+Optimization!$E$15)),0),ROUNDDOWN(MAX(G81,H41*(1+Optimization!$E$15)),0))</f>
        <v>1</v>
      </c>
      <c r="I81" s="432">
        <f>IF(MAX(H81,I41*(1+Optimization!$E$15))- 0.25 &gt;= ROUNDDOWN(MAX(H81,I41*(1+Optimization!$E$15)),0),ROUNDUP(MAX(H81,I41*(1+Optimization!$E$15)),0),ROUNDDOWN(MAX(H81,I41*(1+Optimization!$E$15)),0))</f>
        <v>1</v>
      </c>
      <c r="J81" s="432">
        <f>IF(MAX(I81,J41*(1+Optimization!$E$15))- 0.25 &gt;= ROUNDDOWN(MAX(I81,J41*(1+Optimization!$E$15)),0),ROUNDUP(MAX(I81,J41*(1+Optimization!$E$15)),0),ROUNDDOWN(MAX(I81,J41*(1+Optimization!$E$15)),0))</f>
        <v>1</v>
      </c>
      <c r="K81" s="432">
        <f>IF(MAX(J81,K41*(1+Optimization!$E$15))- 0.25 &gt;= ROUNDDOWN(MAX(J81,K41*(1+Optimization!$E$15)),0),ROUNDUP(MAX(J81,K41*(1+Optimization!$E$15)),0),ROUNDDOWN(MAX(J81,K41*(1+Optimization!$E$15)),0))</f>
        <v>1</v>
      </c>
      <c r="L81" s="434">
        <f>IF(MAX(K81,L41*(1+Optimization!$E$15))- 0.25 &gt;= ROUNDDOWN(MAX(K81,L41*(1+Optimization!$E$15)),0),ROUNDUP(MAX(K81,L41*(1+Optimization!$E$15)),0),ROUNDDOWN(MAX(K81,L41*(1+Optimization!$E$15)),0))</f>
        <v>1</v>
      </c>
      <c r="M81" s="432">
        <f>IF(MAX(M41*(1+Optimization!$E$22),L81)- 0.25 &gt;= ROUNDDOWN(MAX(M41*(1+Optimization!$E$22),L81),0),ROUNDUP(MAX(M41*(1+Optimization!$E$22),L81),0),ROUNDDOWN(MAX(M41*(1+Optimization!$E$22),L81),0))</f>
        <v>1</v>
      </c>
      <c r="N81" s="432">
        <f>IF(MAX(N41*(1+Optimization!$E$22),M81)- 0.25 &gt;= ROUNDDOWN(MAX(N41*(1+Optimization!$E$22),M81),0),ROUNDUP(MAX(N41*(1+Optimization!$E$22),M81),0),ROUNDDOWN(MAX(N41*(1+Optimization!$E$22),M81),0))</f>
        <v>1</v>
      </c>
      <c r="O81" s="432">
        <f>IF(MAX(O41*(1+Optimization!$E$22),N81)- 0.25 &gt;= ROUNDDOWN(MAX(O41*(1+Optimization!$E$22),N81),0),ROUNDUP(MAX(O41*(1+Optimization!$E$22),N81),0),ROUNDDOWN(MAX(O41*(1+Optimization!$E$22),N81),0))</f>
        <v>1</v>
      </c>
      <c r="P81" s="432">
        <f>IF(MAX(P41*(1+Optimization!$E$22),O81)- 0.25 &gt;= ROUNDDOWN(MAX(P41*(1+Optimization!$E$22),O81),0),ROUNDUP(MAX(P41*(1+Optimization!$E$22),O81),0),ROUNDDOWN(MAX(P41*(1+Optimization!$E$22),O81),0))</f>
        <v>1</v>
      </c>
      <c r="Q81" s="432">
        <f>IF(MAX(Q41*(1+Optimization!$E$22),P81)- 0.25 &gt;= ROUNDDOWN(MAX(Q41*(1+Optimization!$E$22),P81),0),ROUNDUP(MAX(Q41*(1+Optimization!$E$22),P81),0),ROUNDDOWN(MAX(Q41*(1+Optimization!$E$22),P81),0))</f>
        <v>1</v>
      </c>
    </row>
    <row r="82" spans="1:17" x14ac:dyDescent="0.25">
      <c r="A82" s="188" t="s">
        <v>19</v>
      </c>
      <c r="B82" s="36"/>
      <c r="C82" s="190">
        <f>SUM(C46:C81)</f>
        <v>2</v>
      </c>
      <c r="D82" s="190">
        <f t="shared" ref="D82:Q82" si="1">SUM(D46:D81)</f>
        <v>2</v>
      </c>
      <c r="E82" s="190">
        <f t="shared" si="1"/>
        <v>3</v>
      </c>
      <c r="F82" s="190">
        <f t="shared" si="1"/>
        <v>8</v>
      </c>
      <c r="G82" s="191">
        <f t="shared" si="1"/>
        <v>23</v>
      </c>
      <c r="H82" s="190">
        <f t="shared" si="1"/>
        <v>49</v>
      </c>
      <c r="I82" s="190">
        <f t="shared" si="1"/>
        <v>87</v>
      </c>
      <c r="J82" s="190">
        <f t="shared" si="1"/>
        <v>122</v>
      </c>
      <c r="K82" s="190">
        <f t="shared" si="1"/>
        <v>156</v>
      </c>
      <c r="L82" s="191">
        <f t="shared" si="1"/>
        <v>183</v>
      </c>
      <c r="M82" s="190">
        <f>SUM(M46:M81)</f>
        <v>183</v>
      </c>
      <c r="N82" s="190">
        <f t="shared" si="1"/>
        <v>183</v>
      </c>
      <c r="O82" s="190">
        <f t="shared" si="1"/>
        <v>190</v>
      </c>
      <c r="P82" s="190">
        <f t="shared" si="1"/>
        <v>198</v>
      </c>
      <c r="Q82" s="191">
        <f t="shared" si="1"/>
        <v>207</v>
      </c>
    </row>
  </sheetData>
  <sheetProtection algorithmName="SHA-512" hashValue="Nm7YQHSzCIBPPif04M2CJiSEdIMr2p4OBEyCfYaaQ5AQ2vnstVY/tTOuuHs7oJy+L5IpHu85mj6uUw4X1tuKXw==" saltValue="yGggrMgO1j55nb+satQEyQ==" spinCount="100000" sheet="1" objects="1" scenarios="1"/>
  <hyperlinks>
    <hyperlink ref="C2" location="Intro!A1" display="Intro" xr:uid="{00000000-0004-0000-1800-000000000000}"/>
    <hyperlink ref="D2" location="Glossary!A1" display="Glossary" xr:uid="{00000000-0004-0000-1800-000001000000}"/>
    <hyperlink ref="E2" location="Inputs!A1" display="Inputs" xr:uid="{00000000-0004-0000-1800-000002000000}"/>
  </hyperlinks>
  <pageMargins left="0.7" right="0.7" top="0.75" bottom="0.75" header="0.3" footer="0.3"/>
  <pageSetup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theme="7"/>
  </sheetPr>
  <dimension ref="A1:XFD204"/>
  <sheetViews>
    <sheetView zoomScale="90" zoomScaleNormal="90" workbookViewId="0"/>
  </sheetViews>
  <sheetFormatPr defaultColWidth="12.42578125" defaultRowHeight="15" x14ac:dyDescent="0.25"/>
  <cols>
    <col min="1" max="1" width="14.7109375" style="4" customWidth="1"/>
    <col min="2" max="2" width="25.5703125" style="19" customWidth="1"/>
    <col min="3" max="3" width="28.28515625" style="4" customWidth="1"/>
    <col min="4" max="4" width="8.7109375" style="4" customWidth="1"/>
    <col min="5" max="14" width="8.7109375" style="4" bestFit="1" customWidth="1"/>
    <col min="15" max="15" width="10" style="4" customWidth="1"/>
    <col min="16" max="16" width="11" style="4" customWidth="1"/>
    <col min="17" max="17" width="10.28515625" style="4" customWidth="1"/>
    <col min="18" max="18" width="10.7109375" style="4" customWidth="1"/>
    <col min="19" max="19" width="8.7109375" style="4" bestFit="1" customWidth="1"/>
    <col min="20" max="16384" width="12.42578125" style="4"/>
  </cols>
  <sheetData>
    <row r="1" spans="1:16384" s="272" customFormat="1" ht="23.25" x14ac:dyDescent="0.35">
      <c r="A1" s="85" t="s">
        <v>697</v>
      </c>
      <c r="B1" s="547"/>
    </row>
    <row r="2" spans="1:16384" s="3" customFormat="1" x14ac:dyDescent="0.25">
      <c r="A2" s="539"/>
      <c r="B2" s="539" t="s">
        <v>683</v>
      </c>
      <c r="C2" s="520" t="s">
        <v>603</v>
      </c>
      <c r="D2" s="520" t="s">
        <v>604</v>
      </c>
      <c r="E2" s="521" t="s">
        <v>550</v>
      </c>
      <c r="F2" s="545"/>
      <c r="G2" s="545"/>
      <c r="H2" s="546"/>
      <c r="I2" s="539"/>
      <c r="J2" s="545"/>
      <c r="K2" s="545"/>
      <c r="L2" s="546"/>
      <c r="M2" s="539"/>
      <c r="N2" s="545"/>
      <c r="O2" s="545"/>
      <c r="P2" s="546"/>
      <c r="Q2" s="539"/>
      <c r="R2" s="545"/>
      <c r="S2" s="545"/>
      <c r="T2" s="546"/>
      <c r="U2" s="539"/>
      <c r="V2" s="545"/>
      <c r="W2" s="545"/>
      <c r="X2" s="546"/>
      <c r="Y2" s="539"/>
      <c r="Z2" s="545"/>
      <c r="AA2" s="545"/>
      <c r="AB2" s="546"/>
      <c r="AC2" s="539"/>
      <c r="AD2" s="545"/>
      <c r="AE2" s="545"/>
      <c r="AF2" s="546"/>
      <c r="AG2" s="539"/>
      <c r="AH2" s="545"/>
      <c r="AI2" s="545"/>
      <c r="AJ2" s="546"/>
      <c r="AK2" s="539"/>
      <c r="AL2" s="545"/>
      <c r="AM2" s="545"/>
      <c r="AN2" s="546"/>
      <c r="AO2" s="539"/>
      <c r="AP2" s="545"/>
      <c r="AQ2" s="545"/>
      <c r="AR2" s="546"/>
      <c r="AS2" s="539"/>
      <c r="AT2" s="545"/>
      <c r="AU2" s="545"/>
      <c r="AV2" s="546"/>
      <c r="AW2" s="539"/>
      <c r="AX2" s="545"/>
      <c r="AY2" s="545"/>
      <c r="AZ2" s="546"/>
      <c r="BA2" s="539"/>
      <c r="BB2" s="545"/>
      <c r="BC2" s="545"/>
      <c r="BD2" s="546"/>
      <c r="BE2" s="539"/>
      <c r="BF2" s="545"/>
      <c r="BG2" s="545"/>
      <c r="BH2" s="546"/>
      <c r="BI2" s="539"/>
      <c r="BJ2" s="545"/>
      <c r="BK2" s="545"/>
      <c r="BL2" s="546"/>
      <c r="BM2" s="539"/>
      <c r="BN2" s="545"/>
      <c r="BO2" s="545"/>
      <c r="BP2" s="546"/>
      <c r="BQ2" s="539"/>
      <c r="BR2" s="545"/>
      <c r="BS2" s="545"/>
      <c r="BT2" s="546"/>
      <c r="BU2" s="539"/>
      <c r="BV2" s="545"/>
      <c r="BW2" s="545"/>
      <c r="BX2" s="546"/>
      <c r="BY2" s="539"/>
      <c r="BZ2" s="545"/>
      <c r="CA2" s="545"/>
      <c r="CB2" s="546"/>
      <c r="CC2" s="539"/>
      <c r="CD2" s="545"/>
      <c r="CE2" s="545"/>
      <c r="CF2" s="546"/>
      <c r="CG2" s="539"/>
      <c r="CH2" s="545"/>
      <c r="CI2" s="545"/>
      <c r="CJ2" s="546"/>
      <c r="CK2" s="539"/>
      <c r="CL2" s="545"/>
      <c r="CM2" s="545"/>
      <c r="CN2" s="546"/>
      <c r="CO2" s="539"/>
      <c r="CP2" s="545"/>
      <c r="CQ2" s="545"/>
      <c r="CR2" s="546"/>
      <c r="CS2" s="539"/>
      <c r="CT2" s="545"/>
      <c r="CU2" s="545"/>
      <c r="CV2" s="546"/>
      <c r="CW2" s="539"/>
      <c r="CX2" s="545"/>
      <c r="CY2" s="545"/>
      <c r="CZ2" s="546"/>
      <c r="DA2" s="539"/>
      <c r="DB2" s="545"/>
      <c r="DC2" s="545"/>
      <c r="DD2" s="546"/>
      <c r="DE2" s="539"/>
      <c r="DF2" s="545"/>
      <c r="DG2" s="545"/>
      <c r="DH2" s="546"/>
      <c r="DI2" s="539"/>
      <c r="DJ2" s="545"/>
      <c r="DK2" s="545"/>
      <c r="DL2" s="546"/>
      <c r="DM2" s="539"/>
      <c r="DN2" s="545"/>
      <c r="DO2" s="545"/>
      <c r="DP2" s="546"/>
      <c r="DQ2" s="539"/>
      <c r="DR2" s="545"/>
      <c r="DS2" s="545"/>
      <c r="DT2" s="546"/>
      <c r="DU2" s="539"/>
      <c r="DV2" s="545"/>
      <c r="DW2" s="545"/>
      <c r="DX2" s="546"/>
      <c r="DY2" s="539"/>
      <c r="DZ2" s="545"/>
      <c r="EA2" s="545"/>
      <c r="EB2" s="546"/>
      <c r="EC2" s="539"/>
      <c r="ED2" s="545"/>
      <c r="EE2" s="545"/>
      <c r="EF2" s="546"/>
      <c r="EG2" s="539"/>
      <c r="EH2" s="545"/>
      <c r="EI2" s="545"/>
      <c r="EJ2" s="546"/>
      <c r="EK2" s="539"/>
      <c r="EL2" s="545"/>
      <c r="EM2" s="545"/>
      <c r="EN2" s="546"/>
      <c r="EO2" s="539"/>
      <c r="EP2" s="545"/>
      <c r="EQ2" s="545"/>
      <c r="ER2" s="546"/>
      <c r="ES2" s="539"/>
      <c r="ET2" s="545"/>
      <c r="EU2" s="545"/>
      <c r="EV2" s="546"/>
      <c r="EW2" s="539"/>
      <c r="EX2" s="545"/>
      <c r="EY2" s="545"/>
      <c r="EZ2" s="546"/>
      <c r="FA2" s="539"/>
      <c r="FB2" s="545"/>
      <c r="FC2" s="545"/>
      <c r="FD2" s="546"/>
      <c r="FE2" s="539"/>
      <c r="FF2" s="545"/>
      <c r="FG2" s="545"/>
      <c r="FH2" s="546"/>
      <c r="FI2" s="539"/>
      <c r="FJ2" s="545"/>
      <c r="FK2" s="545"/>
      <c r="FL2" s="546"/>
      <c r="FM2" s="539"/>
      <c r="FN2" s="545"/>
      <c r="FO2" s="545"/>
      <c r="FP2" s="546"/>
      <c r="FQ2" s="539"/>
      <c r="FR2" s="545"/>
      <c r="FS2" s="545"/>
      <c r="FT2" s="546"/>
      <c r="FU2" s="539"/>
      <c r="FV2" s="545"/>
      <c r="FW2" s="545"/>
      <c r="FX2" s="546"/>
      <c r="FY2" s="539"/>
      <c r="FZ2" s="545"/>
      <c r="GA2" s="545"/>
      <c r="GB2" s="546"/>
      <c r="GC2" s="539"/>
      <c r="GD2" s="545"/>
      <c r="GE2" s="545"/>
      <c r="GF2" s="546"/>
      <c r="GG2" s="539"/>
      <c r="GH2" s="545"/>
      <c r="GI2" s="545"/>
      <c r="GJ2" s="546"/>
      <c r="GK2" s="539"/>
      <c r="GL2" s="545"/>
      <c r="GM2" s="545"/>
      <c r="GN2" s="546"/>
      <c r="GO2" s="539"/>
      <c r="GP2" s="545"/>
      <c r="GQ2" s="545"/>
      <c r="GR2" s="546"/>
      <c r="GS2" s="539"/>
      <c r="GT2" s="545"/>
      <c r="GU2" s="545"/>
      <c r="GV2" s="546"/>
      <c r="GW2" s="539"/>
      <c r="GX2" s="545"/>
      <c r="GY2" s="545"/>
      <c r="GZ2" s="546"/>
      <c r="HA2" s="539"/>
      <c r="HB2" s="545"/>
      <c r="HC2" s="545"/>
      <c r="HD2" s="546"/>
      <c r="HE2" s="539"/>
      <c r="HF2" s="545"/>
      <c r="HG2" s="545"/>
      <c r="HH2" s="546"/>
      <c r="HI2" s="539"/>
      <c r="HJ2" s="545"/>
      <c r="HK2" s="545"/>
      <c r="HL2" s="546"/>
      <c r="HM2" s="539"/>
      <c r="HN2" s="545"/>
      <c r="HO2" s="545"/>
      <c r="HP2" s="546"/>
      <c r="HQ2" s="539"/>
      <c r="HR2" s="545"/>
      <c r="HS2" s="545"/>
      <c r="HT2" s="546"/>
      <c r="HU2" s="539"/>
      <c r="HV2" s="545"/>
      <c r="HW2" s="545"/>
      <c r="HX2" s="546"/>
      <c r="HY2" s="539"/>
      <c r="HZ2" s="545"/>
      <c r="IA2" s="545"/>
      <c r="IB2" s="546"/>
      <c r="IC2" s="539"/>
      <c r="ID2" s="545"/>
      <c r="IE2" s="545"/>
      <c r="IF2" s="546"/>
      <c r="IG2" s="539"/>
      <c r="IH2" s="545"/>
      <c r="II2" s="545"/>
      <c r="IJ2" s="546"/>
      <c r="IK2" s="539"/>
      <c r="IL2" s="545"/>
      <c r="IM2" s="545"/>
      <c r="IN2" s="546"/>
      <c r="IO2" s="539"/>
      <c r="IP2" s="545"/>
      <c r="IQ2" s="545"/>
      <c r="IR2" s="546"/>
      <c r="IS2" s="539"/>
      <c r="IT2" s="545"/>
      <c r="IU2" s="545"/>
      <c r="IV2" s="546"/>
      <c r="IW2" s="539"/>
      <c r="IX2" s="545"/>
      <c r="IY2" s="545"/>
      <c r="IZ2" s="546"/>
      <c r="JA2" s="539"/>
      <c r="JB2" s="545"/>
      <c r="JC2" s="545"/>
      <c r="JD2" s="546"/>
      <c r="JE2" s="539"/>
      <c r="JF2" s="545"/>
      <c r="JG2" s="545"/>
      <c r="JH2" s="546"/>
      <c r="JI2" s="539"/>
      <c r="JJ2" s="545"/>
      <c r="JK2" s="545"/>
      <c r="JL2" s="546"/>
      <c r="JM2" s="539"/>
      <c r="JN2" s="545"/>
      <c r="JO2" s="545"/>
      <c r="JP2" s="546"/>
      <c r="JQ2" s="539"/>
      <c r="JR2" s="545"/>
      <c r="JS2" s="545"/>
      <c r="JT2" s="546"/>
      <c r="JU2" s="539"/>
      <c r="JV2" s="545"/>
      <c r="JW2" s="545"/>
      <c r="JX2" s="546"/>
      <c r="JY2" s="539"/>
      <c r="JZ2" s="545"/>
      <c r="KA2" s="545"/>
      <c r="KB2" s="546"/>
      <c r="KC2" s="539"/>
      <c r="KD2" s="545"/>
      <c r="KE2" s="545"/>
      <c r="KF2" s="546"/>
      <c r="KG2" s="539"/>
      <c r="KH2" s="545"/>
      <c r="KI2" s="545"/>
      <c r="KJ2" s="546"/>
      <c r="KK2" s="539"/>
      <c r="KL2" s="545"/>
      <c r="KM2" s="545"/>
      <c r="KN2" s="546"/>
      <c r="KO2" s="539"/>
      <c r="KP2" s="545"/>
      <c r="KQ2" s="545"/>
      <c r="KR2" s="546"/>
      <c r="KS2" s="539"/>
      <c r="KT2" s="545"/>
      <c r="KU2" s="545"/>
      <c r="KV2" s="546"/>
      <c r="KW2" s="539"/>
      <c r="KX2" s="545"/>
      <c r="KY2" s="545"/>
      <c r="KZ2" s="546"/>
      <c r="LA2" s="539"/>
      <c r="LB2" s="545"/>
      <c r="LC2" s="545"/>
      <c r="LD2" s="546"/>
      <c r="LE2" s="539"/>
      <c r="LF2" s="545"/>
      <c r="LG2" s="545"/>
      <c r="LH2" s="546"/>
      <c r="LI2" s="539"/>
      <c r="LJ2" s="545"/>
      <c r="LK2" s="545"/>
      <c r="LL2" s="546"/>
      <c r="LM2" s="539"/>
      <c r="LN2" s="545"/>
      <c r="LO2" s="545"/>
      <c r="LP2" s="546"/>
      <c r="LQ2" s="539"/>
      <c r="LR2" s="545"/>
      <c r="LS2" s="545"/>
      <c r="LT2" s="546"/>
      <c r="LU2" s="539"/>
      <c r="LV2" s="545"/>
      <c r="LW2" s="545"/>
      <c r="LX2" s="546"/>
      <c r="LY2" s="539"/>
      <c r="LZ2" s="545"/>
      <c r="MA2" s="545"/>
      <c r="MB2" s="546"/>
      <c r="MC2" s="539"/>
      <c r="MD2" s="545"/>
      <c r="ME2" s="545"/>
      <c r="MF2" s="546"/>
      <c r="MG2" s="539"/>
      <c r="MH2" s="545"/>
      <c r="MI2" s="545"/>
      <c r="MJ2" s="546"/>
      <c r="MK2" s="539"/>
      <c r="ML2" s="545"/>
      <c r="MM2" s="545"/>
      <c r="MN2" s="546"/>
      <c r="MO2" s="539"/>
      <c r="MP2" s="545"/>
      <c r="MQ2" s="545"/>
      <c r="MR2" s="546"/>
      <c r="MS2" s="539"/>
      <c r="MT2" s="545"/>
      <c r="MU2" s="545"/>
      <c r="MV2" s="546"/>
      <c r="MW2" s="539"/>
      <c r="MX2" s="545"/>
      <c r="MY2" s="545"/>
      <c r="MZ2" s="546"/>
      <c r="NA2" s="539"/>
      <c r="NB2" s="545"/>
      <c r="NC2" s="545"/>
      <c r="ND2" s="546"/>
      <c r="NE2" s="539"/>
      <c r="NF2" s="545"/>
      <c r="NG2" s="545"/>
      <c r="NH2" s="546"/>
      <c r="NI2" s="539"/>
      <c r="NJ2" s="545"/>
      <c r="NK2" s="545"/>
      <c r="NL2" s="546"/>
      <c r="NM2" s="539"/>
      <c r="NN2" s="545"/>
      <c r="NO2" s="545"/>
      <c r="NP2" s="546"/>
      <c r="NQ2" s="539"/>
      <c r="NR2" s="545"/>
      <c r="NS2" s="545"/>
      <c r="NT2" s="546"/>
      <c r="NU2" s="539"/>
      <c r="NV2" s="545"/>
      <c r="NW2" s="545"/>
      <c r="NX2" s="546"/>
      <c r="NY2" s="539"/>
      <c r="NZ2" s="545"/>
      <c r="OA2" s="545"/>
      <c r="OB2" s="546"/>
      <c r="OC2" s="539"/>
      <c r="OD2" s="545"/>
      <c r="OE2" s="545"/>
      <c r="OF2" s="546"/>
      <c r="OG2" s="539"/>
      <c r="OH2" s="545"/>
      <c r="OI2" s="545"/>
      <c r="OJ2" s="546"/>
      <c r="OK2" s="539"/>
      <c r="OL2" s="545"/>
      <c r="OM2" s="545"/>
      <c r="ON2" s="546"/>
      <c r="OO2" s="539"/>
      <c r="OP2" s="545"/>
      <c r="OQ2" s="545"/>
      <c r="OR2" s="546"/>
      <c r="OS2" s="539"/>
      <c r="OT2" s="545"/>
      <c r="OU2" s="545"/>
      <c r="OV2" s="546"/>
      <c r="OW2" s="539"/>
      <c r="OX2" s="545"/>
      <c r="OY2" s="545"/>
      <c r="OZ2" s="546"/>
      <c r="PA2" s="539"/>
      <c r="PB2" s="545"/>
      <c r="PC2" s="545"/>
      <c r="PD2" s="546"/>
      <c r="PE2" s="539"/>
      <c r="PF2" s="545"/>
      <c r="PG2" s="545"/>
      <c r="PH2" s="546"/>
      <c r="PI2" s="539"/>
      <c r="PJ2" s="545"/>
      <c r="PK2" s="545"/>
      <c r="PL2" s="546"/>
      <c r="PM2" s="539"/>
      <c r="PN2" s="545"/>
      <c r="PO2" s="545"/>
      <c r="PP2" s="546"/>
      <c r="PQ2" s="539"/>
      <c r="PR2" s="545"/>
      <c r="PS2" s="545"/>
      <c r="PT2" s="546"/>
      <c r="PU2" s="539"/>
      <c r="PV2" s="545"/>
      <c r="PW2" s="545"/>
      <c r="PX2" s="546"/>
      <c r="PY2" s="539"/>
      <c r="PZ2" s="545"/>
      <c r="QA2" s="545"/>
      <c r="QB2" s="546"/>
      <c r="QC2" s="539"/>
      <c r="QD2" s="545"/>
      <c r="QE2" s="545"/>
      <c r="QF2" s="546"/>
      <c r="QG2" s="539"/>
      <c r="QH2" s="545"/>
      <c r="QI2" s="545"/>
      <c r="QJ2" s="546"/>
      <c r="QK2" s="539"/>
      <c r="QL2" s="545"/>
      <c r="QM2" s="545"/>
      <c r="QN2" s="546"/>
      <c r="QO2" s="539"/>
      <c r="QP2" s="545"/>
      <c r="QQ2" s="545"/>
      <c r="QR2" s="546"/>
      <c r="QS2" s="539"/>
      <c r="QT2" s="545"/>
      <c r="QU2" s="545"/>
      <c r="QV2" s="546"/>
      <c r="QW2" s="539"/>
      <c r="QX2" s="545"/>
      <c r="QY2" s="545"/>
      <c r="QZ2" s="546"/>
      <c r="RA2" s="539"/>
      <c r="RB2" s="545"/>
      <c r="RC2" s="545"/>
      <c r="RD2" s="546"/>
      <c r="RE2" s="539"/>
      <c r="RF2" s="545"/>
      <c r="RG2" s="545"/>
      <c r="RH2" s="546"/>
      <c r="RI2" s="539"/>
      <c r="RJ2" s="545"/>
      <c r="RK2" s="545"/>
      <c r="RL2" s="546"/>
      <c r="RM2" s="539"/>
      <c r="RN2" s="545"/>
      <c r="RO2" s="545"/>
      <c r="RP2" s="546"/>
      <c r="RQ2" s="539"/>
      <c r="RR2" s="545"/>
      <c r="RS2" s="545"/>
      <c r="RT2" s="546"/>
      <c r="RU2" s="539"/>
      <c r="RV2" s="545"/>
      <c r="RW2" s="545"/>
      <c r="RX2" s="546"/>
      <c r="RY2" s="539"/>
      <c r="RZ2" s="545"/>
      <c r="SA2" s="545"/>
      <c r="SB2" s="546"/>
      <c r="SC2" s="539"/>
      <c r="SD2" s="545"/>
      <c r="SE2" s="545"/>
      <c r="SF2" s="546"/>
      <c r="SG2" s="539"/>
      <c r="SH2" s="545"/>
      <c r="SI2" s="545"/>
      <c r="SJ2" s="546"/>
      <c r="SK2" s="539"/>
      <c r="SL2" s="545"/>
      <c r="SM2" s="545"/>
      <c r="SN2" s="546"/>
      <c r="SO2" s="539"/>
      <c r="SP2" s="545"/>
      <c r="SQ2" s="545"/>
      <c r="SR2" s="546"/>
      <c r="SS2" s="539"/>
      <c r="ST2" s="545"/>
      <c r="SU2" s="545"/>
      <c r="SV2" s="546"/>
      <c r="SW2" s="539"/>
      <c r="SX2" s="545"/>
      <c r="SY2" s="545"/>
      <c r="SZ2" s="546"/>
      <c r="TA2" s="539"/>
      <c r="TB2" s="545"/>
      <c r="TC2" s="545"/>
      <c r="TD2" s="546"/>
      <c r="TE2" s="539"/>
      <c r="TF2" s="545"/>
      <c r="TG2" s="545"/>
      <c r="TH2" s="546"/>
      <c r="TI2" s="539"/>
      <c r="TJ2" s="545"/>
      <c r="TK2" s="545"/>
      <c r="TL2" s="546"/>
      <c r="TM2" s="539"/>
      <c r="TN2" s="545"/>
      <c r="TO2" s="545"/>
      <c r="TP2" s="546"/>
      <c r="TQ2" s="539"/>
      <c r="TR2" s="545"/>
      <c r="TS2" s="545"/>
      <c r="TT2" s="546"/>
      <c r="TU2" s="539"/>
      <c r="TV2" s="545"/>
      <c r="TW2" s="545"/>
      <c r="TX2" s="546"/>
      <c r="TY2" s="539"/>
      <c r="TZ2" s="545"/>
      <c r="UA2" s="545"/>
      <c r="UB2" s="546"/>
      <c r="UC2" s="539"/>
      <c r="UD2" s="545"/>
      <c r="UE2" s="545"/>
      <c r="UF2" s="546"/>
      <c r="UG2" s="539"/>
      <c r="UH2" s="545"/>
      <c r="UI2" s="545"/>
      <c r="UJ2" s="546"/>
      <c r="UK2" s="539"/>
      <c r="UL2" s="545"/>
      <c r="UM2" s="545"/>
      <c r="UN2" s="546"/>
      <c r="UO2" s="539"/>
      <c r="UP2" s="545"/>
      <c r="UQ2" s="545"/>
      <c r="UR2" s="546"/>
      <c r="US2" s="539"/>
      <c r="UT2" s="545"/>
      <c r="UU2" s="545"/>
      <c r="UV2" s="546"/>
      <c r="UW2" s="539"/>
      <c r="UX2" s="545"/>
      <c r="UY2" s="545"/>
      <c r="UZ2" s="546"/>
      <c r="VA2" s="539"/>
      <c r="VB2" s="545"/>
      <c r="VC2" s="545"/>
      <c r="VD2" s="546"/>
      <c r="VE2" s="539"/>
      <c r="VF2" s="545"/>
      <c r="VG2" s="545"/>
      <c r="VH2" s="546"/>
      <c r="VI2" s="539"/>
      <c r="VJ2" s="545"/>
      <c r="VK2" s="545"/>
      <c r="VL2" s="546"/>
      <c r="VM2" s="539"/>
      <c r="VN2" s="545"/>
      <c r="VO2" s="545"/>
      <c r="VP2" s="546"/>
      <c r="VQ2" s="539"/>
      <c r="VR2" s="545"/>
      <c r="VS2" s="545"/>
      <c r="VT2" s="546"/>
      <c r="VU2" s="539"/>
      <c r="VV2" s="545"/>
      <c r="VW2" s="545"/>
      <c r="VX2" s="546"/>
      <c r="VY2" s="539"/>
      <c r="VZ2" s="545"/>
      <c r="WA2" s="545"/>
      <c r="WB2" s="546"/>
      <c r="WC2" s="539"/>
      <c r="WD2" s="545"/>
      <c r="WE2" s="545"/>
      <c r="WF2" s="546"/>
      <c r="WG2" s="539"/>
      <c r="WH2" s="545"/>
      <c r="WI2" s="545"/>
      <c r="WJ2" s="546"/>
      <c r="WK2" s="539"/>
      <c r="WL2" s="545"/>
      <c r="WM2" s="545"/>
      <c r="WN2" s="546"/>
      <c r="WO2" s="539"/>
      <c r="WP2" s="545"/>
      <c r="WQ2" s="545"/>
      <c r="WR2" s="546"/>
      <c r="WS2" s="539"/>
      <c r="WT2" s="545"/>
      <c r="WU2" s="545"/>
      <c r="WV2" s="546"/>
      <c r="WW2" s="539"/>
      <c r="WX2" s="545"/>
      <c r="WY2" s="545"/>
      <c r="WZ2" s="546"/>
      <c r="XA2" s="539"/>
      <c r="XB2" s="545"/>
      <c r="XC2" s="545"/>
      <c r="XD2" s="546"/>
      <c r="XE2" s="539"/>
      <c r="XF2" s="545"/>
      <c r="XG2" s="545"/>
      <c r="XH2" s="546"/>
      <c r="XI2" s="539"/>
      <c r="XJ2" s="545"/>
      <c r="XK2" s="545"/>
      <c r="XL2" s="546"/>
      <c r="XM2" s="539"/>
      <c r="XN2" s="545"/>
      <c r="XO2" s="545"/>
      <c r="XP2" s="546"/>
      <c r="XQ2" s="539"/>
      <c r="XR2" s="545"/>
      <c r="XS2" s="545"/>
      <c r="XT2" s="546"/>
      <c r="XU2" s="539"/>
      <c r="XV2" s="545"/>
      <c r="XW2" s="545"/>
      <c r="XX2" s="546"/>
      <c r="XY2" s="539"/>
      <c r="XZ2" s="545"/>
      <c r="YA2" s="545"/>
      <c r="YB2" s="546"/>
      <c r="YC2" s="539"/>
      <c r="YD2" s="545"/>
      <c r="YE2" s="545"/>
      <c r="YF2" s="546"/>
      <c r="YG2" s="539"/>
      <c r="YH2" s="545"/>
      <c r="YI2" s="545"/>
      <c r="YJ2" s="546"/>
      <c r="YK2" s="539"/>
      <c r="YL2" s="545"/>
      <c r="YM2" s="545"/>
      <c r="YN2" s="546"/>
      <c r="YO2" s="539"/>
      <c r="YP2" s="545"/>
      <c r="YQ2" s="545"/>
      <c r="YR2" s="546"/>
      <c r="YS2" s="539"/>
      <c r="YT2" s="545"/>
      <c r="YU2" s="545"/>
      <c r="YV2" s="546"/>
      <c r="YW2" s="539"/>
      <c r="YX2" s="545"/>
      <c r="YY2" s="545"/>
      <c r="YZ2" s="546"/>
      <c r="ZA2" s="539"/>
      <c r="ZB2" s="545"/>
      <c r="ZC2" s="545"/>
      <c r="ZD2" s="546"/>
      <c r="ZE2" s="539"/>
      <c r="ZF2" s="545"/>
      <c r="ZG2" s="545"/>
      <c r="ZH2" s="546"/>
      <c r="ZI2" s="539"/>
      <c r="ZJ2" s="545"/>
      <c r="ZK2" s="545"/>
      <c r="ZL2" s="546"/>
      <c r="ZM2" s="539"/>
      <c r="ZN2" s="545"/>
      <c r="ZO2" s="545"/>
      <c r="ZP2" s="546"/>
      <c r="ZQ2" s="539"/>
      <c r="ZR2" s="545"/>
      <c r="ZS2" s="545"/>
      <c r="ZT2" s="546"/>
      <c r="ZU2" s="539"/>
      <c r="ZV2" s="545"/>
      <c r="ZW2" s="545"/>
      <c r="ZX2" s="546"/>
      <c r="ZY2" s="539"/>
      <c r="ZZ2" s="545"/>
      <c r="AAA2" s="545"/>
      <c r="AAB2" s="546"/>
      <c r="AAC2" s="539"/>
      <c r="AAD2" s="545"/>
      <c r="AAE2" s="545"/>
      <c r="AAF2" s="546"/>
      <c r="AAG2" s="539"/>
      <c r="AAH2" s="545"/>
      <c r="AAI2" s="545"/>
      <c r="AAJ2" s="546"/>
      <c r="AAK2" s="539"/>
      <c r="AAL2" s="545"/>
      <c r="AAM2" s="545"/>
      <c r="AAN2" s="546"/>
      <c r="AAO2" s="539"/>
      <c r="AAP2" s="545"/>
      <c r="AAQ2" s="545"/>
      <c r="AAR2" s="546"/>
      <c r="AAS2" s="539"/>
      <c r="AAT2" s="545"/>
      <c r="AAU2" s="545"/>
      <c r="AAV2" s="546"/>
      <c r="AAW2" s="539"/>
      <c r="AAX2" s="545"/>
      <c r="AAY2" s="545"/>
      <c r="AAZ2" s="546"/>
      <c r="ABA2" s="539"/>
      <c r="ABB2" s="545"/>
      <c r="ABC2" s="545"/>
      <c r="ABD2" s="546"/>
      <c r="ABE2" s="539"/>
      <c r="ABF2" s="545"/>
      <c r="ABG2" s="545"/>
      <c r="ABH2" s="546"/>
      <c r="ABI2" s="539"/>
      <c r="ABJ2" s="545"/>
      <c r="ABK2" s="545"/>
      <c r="ABL2" s="546"/>
      <c r="ABM2" s="539"/>
      <c r="ABN2" s="545"/>
      <c r="ABO2" s="545"/>
      <c r="ABP2" s="546"/>
      <c r="ABQ2" s="539"/>
      <c r="ABR2" s="545"/>
      <c r="ABS2" s="545"/>
      <c r="ABT2" s="546"/>
      <c r="ABU2" s="539"/>
      <c r="ABV2" s="545"/>
      <c r="ABW2" s="545"/>
      <c r="ABX2" s="546"/>
      <c r="ABY2" s="539"/>
      <c r="ABZ2" s="545"/>
      <c r="ACA2" s="545"/>
      <c r="ACB2" s="546"/>
      <c r="ACC2" s="539"/>
      <c r="ACD2" s="545"/>
      <c r="ACE2" s="545"/>
      <c r="ACF2" s="546"/>
      <c r="ACG2" s="539"/>
      <c r="ACH2" s="545"/>
      <c r="ACI2" s="545"/>
      <c r="ACJ2" s="546"/>
      <c r="ACK2" s="539"/>
      <c r="ACL2" s="545"/>
      <c r="ACM2" s="545"/>
      <c r="ACN2" s="546"/>
      <c r="ACO2" s="539"/>
      <c r="ACP2" s="545"/>
      <c r="ACQ2" s="545"/>
      <c r="ACR2" s="546"/>
      <c r="ACS2" s="539"/>
      <c r="ACT2" s="545"/>
      <c r="ACU2" s="545"/>
      <c r="ACV2" s="546"/>
      <c r="ACW2" s="539"/>
      <c r="ACX2" s="545"/>
      <c r="ACY2" s="545"/>
      <c r="ACZ2" s="546"/>
      <c r="ADA2" s="539"/>
      <c r="ADB2" s="545"/>
      <c r="ADC2" s="545"/>
      <c r="ADD2" s="546"/>
      <c r="ADE2" s="539"/>
      <c r="ADF2" s="545"/>
      <c r="ADG2" s="545"/>
      <c r="ADH2" s="546"/>
      <c r="ADI2" s="539"/>
      <c r="ADJ2" s="545"/>
      <c r="ADK2" s="545"/>
      <c r="ADL2" s="546"/>
      <c r="ADM2" s="539"/>
      <c r="ADN2" s="545"/>
      <c r="ADO2" s="545"/>
      <c r="ADP2" s="546"/>
      <c r="ADQ2" s="539"/>
      <c r="ADR2" s="545"/>
      <c r="ADS2" s="545"/>
      <c r="ADT2" s="546"/>
      <c r="ADU2" s="539"/>
      <c r="ADV2" s="545"/>
      <c r="ADW2" s="545"/>
      <c r="ADX2" s="546"/>
      <c r="ADY2" s="539"/>
      <c r="ADZ2" s="545"/>
      <c r="AEA2" s="545"/>
      <c r="AEB2" s="546"/>
      <c r="AEC2" s="539"/>
      <c r="AED2" s="545"/>
      <c r="AEE2" s="545"/>
      <c r="AEF2" s="546"/>
      <c r="AEG2" s="539"/>
      <c r="AEH2" s="545"/>
      <c r="AEI2" s="545"/>
      <c r="AEJ2" s="546"/>
      <c r="AEK2" s="539"/>
      <c r="AEL2" s="545"/>
      <c r="AEM2" s="545"/>
      <c r="AEN2" s="546"/>
      <c r="AEO2" s="539"/>
      <c r="AEP2" s="545"/>
      <c r="AEQ2" s="545"/>
      <c r="AER2" s="546"/>
      <c r="AES2" s="539"/>
      <c r="AET2" s="545"/>
      <c r="AEU2" s="545"/>
      <c r="AEV2" s="546"/>
      <c r="AEW2" s="539"/>
      <c r="AEX2" s="545"/>
      <c r="AEY2" s="545"/>
      <c r="AEZ2" s="546"/>
      <c r="AFA2" s="539"/>
      <c r="AFB2" s="545"/>
      <c r="AFC2" s="545"/>
      <c r="AFD2" s="546"/>
      <c r="AFE2" s="539"/>
      <c r="AFF2" s="545"/>
      <c r="AFG2" s="545"/>
      <c r="AFH2" s="546"/>
      <c r="AFI2" s="539"/>
      <c r="AFJ2" s="545"/>
      <c r="AFK2" s="545"/>
      <c r="AFL2" s="546"/>
      <c r="AFM2" s="539"/>
      <c r="AFN2" s="545"/>
      <c r="AFO2" s="545"/>
      <c r="AFP2" s="546"/>
      <c r="AFQ2" s="539"/>
      <c r="AFR2" s="545"/>
      <c r="AFS2" s="545"/>
      <c r="AFT2" s="546"/>
      <c r="AFU2" s="539"/>
      <c r="AFV2" s="545"/>
      <c r="AFW2" s="545"/>
      <c r="AFX2" s="546"/>
      <c r="AFY2" s="539"/>
      <c r="AFZ2" s="545"/>
      <c r="AGA2" s="545"/>
      <c r="AGB2" s="546"/>
      <c r="AGC2" s="539"/>
      <c r="AGD2" s="545"/>
      <c r="AGE2" s="545"/>
      <c r="AGF2" s="546"/>
      <c r="AGG2" s="539"/>
      <c r="AGH2" s="545"/>
      <c r="AGI2" s="545"/>
      <c r="AGJ2" s="546"/>
      <c r="AGK2" s="539"/>
      <c r="AGL2" s="545"/>
      <c r="AGM2" s="545"/>
      <c r="AGN2" s="546"/>
      <c r="AGO2" s="539"/>
      <c r="AGP2" s="545"/>
      <c r="AGQ2" s="545"/>
      <c r="AGR2" s="546"/>
      <c r="AGS2" s="539"/>
      <c r="AGT2" s="545"/>
      <c r="AGU2" s="545"/>
      <c r="AGV2" s="546"/>
      <c r="AGW2" s="539"/>
      <c r="AGX2" s="545"/>
      <c r="AGY2" s="545"/>
      <c r="AGZ2" s="546"/>
      <c r="AHA2" s="539"/>
      <c r="AHB2" s="545"/>
      <c r="AHC2" s="545"/>
      <c r="AHD2" s="546"/>
      <c r="AHE2" s="539"/>
      <c r="AHF2" s="545"/>
      <c r="AHG2" s="545"/>
      <c r="AHH2" s="546"/>
      <c r="AHI2" s="539"/>
      <c r="AHJ2" s="545"/>
      <c r="AHK2" s="545"/>
      <c r="AHL2" s="546"/>
      <c r="AHM2" s="539"/>
      <c r="AHN2" s="545"/>
      <c r="AHO2" s="545"/>
      <c r="AHP2" s="546"/>
      <c r="AHQ2" s="539"/>
      <c r="AHR2" s="545"/>
      <c r="AHS2" s="545"/>
      <c r="AHT2" s="546"/>
      <c r="AHU2" s="539"/>
      <c r="AHV2" s="545"/>
      <c r="AHW2" s="545"/>
      <c r="AHX2" s="546"/>
      <c r="AHY2" s="539"/>
      <c r="AHZ2" s="545"/>
      <c r="AIA2" s="545"/>
      <c r="AIB2" s="546"/>
      <c r="AIC2" s="539"/>
      <c r="AID2" s="545"/>
      <c r="AIE2" s="545"/>
      <c r="AIF2" s="546"/>
      <c r="AIG2" s="539"/>
      <c r="AIH2" s="545"/>
      <c r="AII2" s="545"/>
      <c r="AIJ2" s="546"/>
      <c r="AIK2" s="539"/>
      <c r="AIL2" s="545"/>
      <c r="AIM2" s="545"/>
      <c r="AIN2" s="546"/>
      <c r="AIO2" s="539"/>
      <c r="AIP2" s="545"/>
      <c r="AIQ2" s="545"/>
      <c r="AIR2" s="546"/>
      <c r="AIS2" s="539"/>
      <c r="AIT2" s="545"/>
      <c r="AIU2" s="545"/>
      <c r="AIV2" s="546"/>
      <c r="AIW2" s="539"/>
      <c r="AIX2" s="545"/>
      <c r="AIY2" s="545"/>
      <c r="AIZ2" s="546"/>
      <c r="AJA2" s="539"/>
      <c r="AJB2" s="545"/>
      <c r="AJC2" s="545"/>
      <c r="AJD2" s="546"/>
      <c r="AJE2" s="539"/>
      <c r="AJF2" s="545"/>
      <c r="AJG2" s="545"/>
      <c r="AJH2" s="546"/>
      <c r="AJI2" s="539"/>
      <c r="AJJ2" s="545"/>
      <c r="AJK2" s="545"/>
      <c r="AJL2" s="546"/>
      <c r="AJM2" s="539"/>
      <c r="AJN2" s="545"/>
      <c r="AJO2" s="545"/>
      <c r="AJP2" s="546"/>
      <c r="AJQ2" s="539"/>
      <c r="AJR2" s="545"/>
      <c r="AJS2" s="545"/>
      <c r="AJT2" s="546"/>
      <c r="AJU2" s="539"/>
      <c r="AJV2" s="545"/>
      <c r="AJW2" s="545"/>
      <c r="AJX2" s="546"/>
      <c r="AJY2" s="539"/>
      <c r="AJZ2" s="545"/>
      <c r="AKA2" s="545"/>
      <c r="AKB2" s="546"/>
      <c r="AKC2" s="539"/>
      <c r="AKD2" s="545"/>
      <c r="AKE2" s="545"/>
      <c r="AKF2" s="546"/>
      <c r="AKG2" s="539"/>
      <c r="AKH2" s="545"/>
      <c r="AKI2" s="545"/>
      <c r="AKJ2" s="546"/>
      <c r="AKK2" s="539"/>
      <c r="AKL2" s="545"/>
      <c r="AKM2" s="545"/>
      <c r="AKN2" s="546"/>
      <c r="AKO2" s="539"/>
      <c r="AKP2" s="545"/>
      <c r="AKQ2" s="545"/>
      <c r="AKR2" s="546"/>
      <c r="AKS2" s="539"/>
      <c r="AKT2" s="545"/>
      <c r="AKU2" s="545"/>
      <c r="AKV2" s="546"/>
      <c r="AKW2" s="539"/>
      <c r="AKX2" s="545"/>
      <c r="AKY2" s="545"/>
      <c r="AKZ2" s="546"/>
      <c r="ALA2" s="539"/>
      <c r="ALB2" s="545"/>
      <c r="ALC2" s="545"/>
      <c r="ALD2" s="546"/>
      <c r="ALE2" s="539"/>
      <c r="ALF2" s="545"/>
      <c r="ALG2" s="545"/>
      <c r="ALH2" s="546"/>
      <c r="ALI2" s="539"/>
      <c r="ALJ2" s="545"/>
      <c r="ALK2" s="545"/>
      <c r="ALL2" s="546"/>
      <c r="ALM2" s="539"/>
      <c r="ALN2" s="545"/>
      <c r="ALO2" s="545"/>
      <c r="ALP2" s="546"/>
      <c r="ALQ2" s="539"/>
      <c r="ALR2" s="545"/>
      <c r="ALS2" s="545"/>
      <c r="ALT2" s="546"/>
      <c r="ALU2" s="539"/>
      <c r="ALV2" s="545"/>
      <c r="ALW2" s="545"/>
      <c r="ALX2" s="546"/>
      <c r="ALY2" s="539"/>
      <c r="ALZ2" s="545"/>
      <c r="AMA2" s="545"/>
      <c r="AMB2" s="546"/>
      <c r="AMC2" s="539"/>
      <c r="AMD2" s="545"/>
      <c r="AME2" s="545"/>
      <c r="AMF2" s="546"/>
      <c r="AMG2" s="539"/>
      <c r="AMH2" s="545"/>
      <c r="AMI2" s="545"/>
      <c r="AMJ2" s="546"/>
      <c r="AMK2" s="539"/>
      <c r="AML2" s="545"/>
      <c r="AMM2" s="545"/>
      <c r="AMN2" s="546"/>
      <c r="AMO2" s="539"/>
      <c r="AMP2" s="545"/>
      <c r="AMQ2" s="545"/>
      <c r="AMR2" s="546"/>
      <c r="AMS2" s="539"/>
      <c r="AMT2" s="545"/>
      <c r="AMU2" s="545"/>
      <c r="AMV2" s="546"/>
      <c r="AMW2" s="539"/>
      <c r="AMX2" s="545"/>
      <c r="AMY2" s="545"/>
      <c r="AMZ2" s="546"/>
      <c r="ANA2" s="539"/>
      <c r="ANB2" s="545"/>
      <c r="ANC2" s="545"/>
      <c r="AND2" s="546"/>
      <c r="ANE2" s="539"/>
      <c r="ANF2" s="545"/>
      <c r="ANG2" s="545"/>
      <c r="ANH2" s="546"/>
      <c r="ANI2" s="539"/>
      <c r="ANJ2" s="545"/>
      <c r="ANK2" s="545"/>
      <c r="ANL2" s="546"/>
      <c r="ANM2" s="539"/>
      <c r="ANN2" s="545"/>
      <c r="ANO2" s="545"/>
      <c r="ANP2" s="546"/>
      <c r="ANQ2" s="539"/>
      <c r="ANR2" s="545"/>
      <c r="ANS2" s="545"/>
      <c r="ANT2" s="546"/>
      <c r="ANU2" s="539"/>
      <c r="ANV2" s="545"/>
      <c r="ANW2" s="545"/>
      <c r="ANX2" s="546"/>
      <c r="ANY2" s="539"/>
      <c r="ANZ2" s="545"/>
      <c r="AOA2" s="545"/>
      <c r="AOB2" s="546"/>
      <c r="AOC2" s="539"/>
      <c r="AOD2" s="545"/>
      <c r="AOE2" s="545"/>
      <c r="AOF2" s="546"/>
      <c r="AOG2" s="539"/>
      <c r="AOH2" s="545"/>
      <c r="AOI2" s="545"/>
      <c r="AOJ2" s="546"/>
      <c r="AOK2" s="539"/>
      <c r="AOL2" s="545"/>
      <c r="AOM2" s="545"/>
      <c r="AON2" s="546"/>
      <c r="AOO2" s="539"/>
      <c r="AOP2" s="545"/>
      <c r="AOQ2" s="545"/>
      <c r="AOR2" s="546"/>
      <c r="AOS2" s="539"/>
      <c r="AOT2" s="545"/>
      <c r="AOU2" s="545"/>
      <c r="AOV2" s="546"/>
      <c r="AOW2" s="539"/>
      <c r="AOX2" s="545"/>
      <c r="AOY2" s="545"/>
      <c r="AOZ2" s="546"/>
      <c r="APA2" s="539"/>
      <c r="APB2" s="545"/>
      <c r="APC2" s="545"/>
      <c r="APD2" s="546"/>
      <c r="APE2" s="539"/>
      <c r="APF2" s="545"/>
      <c r="APG2" s="545"/>
      <c r="APH2" s="546"/>
      <c r="API2" s="539"/>
      <c r="APJ2" s="545"/>
      <c r="APK2" s="545"/>
      <c r="APL2" s="546"/>
      <c r="APM2" s="539"/>
      <c r="APN2" s="545"/>
      <c r="APO2" s="545"/>
      <c r="APP2" s="546"/>
      <c r="APQ2" s="539"/>
      <c r="APR2" s="545"/>
      <c r="APS2" s="545"/>
      <c r="APT2" s="546"/>
      <c r="APU2" s="539"/>
      <c r="APV2" s="545"/>
      <c r="APW2" s="545"/>
      <c r="APX2" s="546"/>
      <c r="APY2" s="539"/>
      <c r="APZ2" s="545"/>
      <c r="AQA2" s="545"/>
      <c r="AQB2" s="546"/>
      <c r="AQC2" s="539"/>
      <c r="AQD2" s="545"/>
      <c r="AQE2" s="545"/>
      <c r="AQF2" s="546"/>
      <c r="AQG2" s="539"/>
      <c r="AQH2" s="545"/>
      <c r="AQI2" s="545"/>
      <c r="AQJ2" s="546"/>
      <c r="AQK2" s="539"/>
      <c r="AQL2" s="545"/>
      <c r="AQM2" s="545"/>
      <c r="AQN2" s="546"/>
      <c r="AQO2" s="539"/>
      <c r="AQP2" s="545"/>
      <c r="AQQ2" s="545"/>
      <c r="AQR2" s="546"/>
      <c r="AQS2" s="539"/>
      <c r="AQT2" s="545"/>
      <c r="AQU2" s="545"/>
      <c r="AQV2" s="546"/>
      <c r="AQW2" s="539"/>
      <c r="AQX2" s="545"/>
      <c r="AQY2" s="545"/>
      <c r="AQZ2" s="546"/>
      <c r="ARA2" s="539"/>
      <c r="ARB2" s="545"/>
      <c r="ARC2" s="545"/>
      <c r="ARD2" s="546"/>
      <c r="ARE2" s="539"/>
      <c r="ARF2" s="545"/>
      <c r="ARG2" s="545"/>
      <c r="ARH2" s="546"/>
      <c r="ARI2" s="539"/>
      <c r="ARJ2" s="545"/>
      <c r="ARK2" s="545"/>
      <c r="ARL2" s="546"/>
      <c r="ARM2" s="539"/>
      <c r="ARN2" s="545"/>
      <c r="ARO2" s="545"/>
      <c r="ARP2" s="546"/>
      <c r="ARQ2" s="539"/>
      <c r="ARR2" s="545"/>
      <c r="ARS2" s="545"/>
      <c r="ART2" s="546"/>
      <c r="ARU2" s="539"/>
      <c r="ARV2" s="545"/>
      <c r="ARW2" s="545"/>
      <c r="ARX2" s="546"/>
      <c r="ARY2" s="539"/>
      <c r="ARZ2" s="545"/>
      <c r="ASA2" s="545"/>
      <c r="ASB2" s="546"/>
      <c r="ASC2" s="539"/>
      <c r="ASD2" s="545"/>
      <c r="ASE2" s="545"/>
      <c r="ASF2" s="546"/>
      <c r="ASG2" s="539"/>
      <c r="ASH2" s="545"/>
      <c r="ASI2" s="545"/>
      <c r="ASJ2" s="546"/>
      <c r="ASK2" s="539"/>
      <c r="ASL2" s="545"/>
      <c r="ASM2" s="545"/>
      <c r="ASN2" s="546"/>
      <c r="ASO2" s="539"/>
      <c r="ASP2" s="545"/>
      <c r="ASQ2" s="545"/>
      <c r="ASR2" s="546"/>
      <c r="ASS2" s="539"/>
      <c r="AST2" s="545"/>
      <c r="ASU2" s="545"/>
      <c r="ASV2" s="546"/>
      <c r="ASW2" s="539"/>
      <c r="ASX2" s="545"/>
      <c r="ASY2" s="545"/>
      <c r="ASZ2" s="546"/>
      <c r="ATA2" s="539"/>
      <c r="ATB2" s="545"/>
      <c r="ATC2" s="545"/>
      <c r="ATD2" s="546"/>
      <c r="ATE2" s="539"/>
      <c r="ATF2" s="545"/>
      <c r="ATG2" s="545"/>
      <c r="ATH2" s="546"/>
      <c r="ATI2" s="539"/>
      <c r="ATJ2" s="545"/>
      <c r="ATK2" s="545"/>
      <c r="ATL2" s="546"/>
      <c r="ATM2" s="539"/>
      <c r="ATN2" s="545"/>
      <c r="ATO2" s="545"/>
      <c r="ATP2" s="546"/>
      <c r="ATQ2" s="539"/>
      <c r="ATR2" s="545"/>
      <c r="ATS2" s="545"/>
      <c r="ATT2" s="546"/>
      <c r="ATU2" s="539"/>
      <c r="ATV2" s="545"/>
      <c r="ATW2" s="545"/>
      <c r="ATX2" s="546"/>
      <c r="ATY2" s="539"/>
      <c r="ATZ2" s="545"/>
      <c r="AUA2" s="545"/>
      <c r="AUB2" s="546"/>
      <c r="AUC2" s="539"/>
      <c r="AUD2" s="545"/>
      <c r="AUE2" s="545"/>
      <c r="AUF2" s="546"/>
      <c r="AUG2" s="539"/>
      <c r="AUH2" s="545"/>
      <c r="AUI2" s="545"/>
      <c r="AUJ2" s="546"/>
      <c r="AUK2" s="539"/>
      <c r="AUL2" s="545"/>
      <c r="AUM2" s="545"/>
      <c r="AUN2" s="546"/>
      <c r="AUO2" s="539"/>
      <c r="AUP2" s="545"/>
      <c r="AUQ2" s="545"/>
      <c r="AUR2" s="546"/>
      <c r="AUS2" s="539"/>
      <c r="AUT2" s="545"/>
      <c r="AUU2" s="545"/>
      <c r="AUV2" s="546"/>
      <c r="AUW2" s="539"/>
      <c r="AUX2" s="545"/>
      <c r="AUY2" s="545"/>
      <c r="AUZ2" s="546"/>
      <c r="AVA2" s="539"/>
      <c r="AVB2" s="545"/>
      <c r="AVC2" s="545"/>
      <c r="AVD2" s="546"/>
      <c r="AVE2" s="539"/>
      <c r="AVF2" s="545"/>
      <c r="AVG2" s="545"/>
      <c r="AVH2" s="546"/>
      <c r="AVI2" s="539"/>
      <c r="AVJ2" s="545"/>
      <c r="AVK2" s="545"/>
      <c r="AVL2" s="546"/>
      <c r="AVM2" s="539"/>
      <c r="AVN2" s="545"/>
      <c r="AVO2" s="545"/>
      <c r="AVP2" s="546"/>
      <c r="AVQ2" s="539"/>
      <c r="AVR2" s="545"/>
      <c r="AVS2" s="545"/>
      <c r="AVT2" s="546"/>
      <c r="AVU2" s="539"/>
      <c r="AVV2" s="545"/>
      <c r="AVW2" s="545"/>
      <c r="AVX2" s="546"/>
      <c r="AVY2" s="539"/>
      <c r="AVZ2" s="545"/>
      <c r="AWA2" s="545"/>
      <c r="AWB2" s="546"/>
      <c r="AWC2" s="539"/>
      <c r="AWD2" s="545"/>
      <c r="AWE2" s="545"/>
      <c r="AWF2" s="546"/>
      <c r="AWG2" s="539"/>
      <c r="AWH2" s="545"/>
      <c r="AWI2" s="545"/>
      <c r="AWJ2" s="546"/>
      <c r="AWK2" s="539"/>
      <c r="AWL2" s="545"/>
      <c r="AWM2" s="545"/>
      <c r="AWN2" s="546"/>
      <c r="AWO2" s="539"/>
      <c r="AWP2" s="545"/>
      <c r="AWQ2" s="545"/>
      <c r="AWR2" s="546"/>
      <c r="AWS2" s="539"/>
      <c r="AWT2" s="545"/>
      <c r="AWU2" s="545"/>
      <c r="AWV2" s="546"/>
      <c r="AWW2" s="539"/>
      <c r="AWX2" s="545"/>
      <c r="AWY2" s="545"/>
      <c r="AWZ2" s="546"/>
      <c r="AXA2" s="539"/>
      <c r="AXB2" s="545"/>
      <c r="AXC2" s="545"/>
      <c r="AXD2" s="546"/>
      <c r="AXE2" s="539"/>
      <c r="AXF2" s="545"/>
      <c r="AXG2" s="545"/>
      <c r="AXH2" s="546"/>
      <c r="AXI2" s="539"/>
      <c r="AXJ2" s="545"/>
      <c r="AXK2" s="545"/>
      <c r="AXL2" s="546"/>
      <c r="AXM2" s="539"/>
      <c r="AXN2" s="545"/>
      <c r="AXO2" s="545"/>
      <c r="AXP2" s="546"/>
      <c r="AXQ2" s="539"/>
      <c r="AXR2" s="545"/>
      <c r="AXS2" s="545"/>
      <c r="AXT2" s="546"/>
      <c r="AXU2" s="539"/>
      <c r="AXV2" s="545"/>
      <c r="AXW2" s="545"/>
      <c r="AXX2" s="546"/>
      <c r="AXY2" s="539"/>
      <c r="AXZ2" s="545"/>
      <c r="AYA2" s="545"/>
      <c r="AYB2" s="546"/>
      <c r="AYC2" s="539"/>
      <c r="AYD2" s="545"/>
      <c r="AYE2" s="545"/>
      <c r="AYF2" s="546"/>
      <c r="AYG2" s="539"/>
      <c r="AYH2" s="545"/>
      <c r="AYI2" s="545"/>
      <c r="AYJ2" s="546"/>
      <c r="AYK2" s="539"/>
      <c r="AYL2" s="545"/>
      <c r="AYM2" s="545"/>
      <c r="AYN2" s="546"/>
      <c r="AYO2" s="539"/>
      <c r="AYP2" s="545"/>
      <c r="AYQ2" s="545"/>
      <c r="AYR2" s="546"/>
      <c r="AYS2" s="539"/>
      <c r="AYT2" s="545"/>
      <c r="AYU2" s="545"/>
      <c r="AYV2" s="546"/>
      <c r="AYW2" s="539"/>
      <c r="AYX2" s="545"/>
      <c r="AYY2" s="545"/>
      <c r="AYZ2" s="546"/>
      <c r="AZA2" s="539"/>
      <c r="AZB2" s="545"/>
      <c r="AZC2" s="545"/>
      <c r="AZD2" s="546"/>
      <c r="AZE2" s="539"/>
      <c r="AZF2" s="545"/>
      <c r="AZG2" s="545"/>
      <c r="AZH2" s="546"/>
      <c r="AZI2" s="539"/>
      <c r="AZJ2" s="545"/>
      <c r="AZK2" s="545"/>
      <c r="AZL2" s="546"/>
      <c r="AZM2" s="539"/>
      <c r="AZN2" s="545"/>
      <c r="AZO2" s="545"/>
      <c r="AZP2" s="546"/>
      <c r="AZQ2" s="539"/>
      <c r="AZR2" s="545"/>
      <c r="AZS2" s="545"/>
      <c r="AZT2" s="546"/>
      <c r="AZU2" s="539"/>
      <c r="AZV2" s="545"/>
      <c r="AZW2" s="545"/>
      <c r="AZX2" s="546"/>
      <c r="AZY2" s="539"/>
      <c r="AZZ2" s="545"/>
      <c r="BAA2" s="545"/>
      <c r="BAB2" s="546"/>
      <c r="BAC2" s="539"/>
      <c r="BAD2" s="545"/>
      <c r="BAE2" s="545"/>
      <c r="BAF2" s="546"/>
      <c r="BAG2" s="539"/>
      <c r="BAH2" s="545"/>
      <c r="BAI2" s="545"/>
      <c r="BAJ2" s="546"/>
      <c r="BAK2" s="539"/>
      <c r="BAL2" s="545"/>
      <c r="BAM2" s="545"/>
      <c r="BAN2" s="546"/>
      <c r="BAO2" s="539"/>
      <c r="BAP2" s="545"/>
      <c r="BAQ2" s="545"/>
      <c r="BAR2" s="546"/>
      <c r="BAS2" s="539"/>
      <c r="BAT2" s="545"/>
      <c r="BAU2" s="545"/>
      <c r="BAV2" s="546"/>
      <c r="BAW2" s="539"/>
      <c r="BAX2" s="545"/>
      <c r="BAY2" s="545"/>
      <c r="BAZ2" s="546"/>
      <c r="BBA2" s="539"/>
      <c r="BBB2" s="545"/>
      <c r="BBC2" s="545"/>
      <c r="BBD2" s="546"/>
      <c r="BBE2" s="539"/>
      <c r="BBF2" s="545"/>
      <c r="BBG2" s="545"/>
      <c r="BBH2" s="546"/>
      <c r="BBI2" s="539"/>
      <c r="BBJ2" s="545"/>
      <c r="BBK2" s="545"/>
      <c r="BBL2" s="546"/>
      <c r="BBM2" s="539"/>
      <c r="BBN2" s="545"/>
      <c r="BBO2" s="545"/>
      <c r="BBP2" s="546"/>
      <c r="BBQ2" s="539"/>
      <c r="BBR2" s="545"/>
      <c r="BBS2" s="545"/>
      <c r="BBT2" s="546"/>
      <c r="BBU2" s="539"/>
      <c r="BBV2" s="545"/>
      <c r="BBW2" s="545"/>
      <c r="BBX2" s="546"/>
      <c r="BBY2" s="539"/>
      <c r="BBZ2" s="545"/>
      <c r="BCA2" s="545"/>
      <c r="BCB2" s="546"/>
      <c r="BCC2" s="539"/>
      <c r="BCD2" s="545"/>
      <c r="BCE2" s="545"/>
      <c r="BCF2" s="546"/>
      <c r="BCG2" s="539"/>
      <c r="BCH2" s="545"/>
      <c r="BCI2" s="545"/>
      <c r="BCJ2" s="546"/>
      <c r="BCK2" s="539"/>
      <c r="BCL2" s="545"/>
      <c r="BCM2" s="545"/>
      <c r="BCN2" s="546"/>
      <c r="BCO2" s="539"/>
      <c r="BCP2" s="545"/>
      <c r="BCQ2" s="545"/>
      <c r="BCR2" s="546"/>
      <c r="BCS2" s="539"/>
      <c r="BCT2" s="545"/>
      <c r="BCU2" s="545"/>
      <c r="BCV2" s="546"/>
      <c r="BCW2" s="539"/>
      <c r="BCX2" s="545"/>
      <c r="BCY2" s="545"/>
      <c r="BCZ2" s="546"/>
      <c r="BDA2" s="539"/>
      <c r="BDB2" s="545"/>
      <c r="BDC2" s="545"/>
      <c r="BDD2" s="546"/>
      <c r="BDE2" s="539"/>
      <c r="BDF2" s="545"/>
      <c r="BDG2" s="545"/>
      <c r="BDH2" s="546"/>
      <c r="BDI2" s="539"/>
      <c r="BDJ2" s="545"/>
      <c r="BDK2" s="545"/>
      <c r="BDL2" s="546"/>
      <c r="BDM2" s="539"/>
      <c r="BDN2" s="545"/>
      <c r="BDO2" s="545"/>
      <c r="BDP2" s="546"/>
      <c r="BDQ2" s="539"/>
      <c r="BDR2" s="545"/>
      <c r="BDS2" s="545"/>
      <c r="BDT2" s="546"/>
      <c r="BDU2" s="539"/>
      <c r="BDV2" s="545"/>
      <c r="BDW2" s="545"/>
      <c r="BDX2" s="546"/>
      <c r="BDY2" s="539"/>
      <c r="BDZ2" s="545"/>
      <c r="BEA2" s="545"/>
      <c r="BEB2" s="546"/>
      <c r="BEC2" s="539"/>
      <c r="BED2" s="545"/>
      <c r="BEE2" s="545"/>
      <c r="BEF2" s="546"/>
      <c r="BEG2" s="539"/>
      <c r="BEH2" s="545"/>
      <c r="BEI2" s="545"/>
      <c r="BEJ2" s="546"/>
      <c r="BEK2" s="539"/>
      <c r="BEL2" s="545"/>
      <c r="BEM2" s="545"/>
      <c r="BEN2" s="546"/>
      <c r="BEO2" s="539"/>
      <c r="BEP2" s="545"/>
      <c r="BEQ2" s="545"/>
      <c r="BER2" s="546"/>
      <c r="BES2" s="539"/>
      <c r="BET2" s="545"/>
      <c r="BEU2" s="545"/>
      <c r="BEV2" s="546"/>
      <c r="BEW2" s="539"/>
      <c r="BEX2" s="545"/>
      <c r="BEY2" s="545"/>
      <c r="BEZ2" s="546"/>
      <c r="BFA2" s="539"/>
      <c r="BFB2" s="545"/>
      <c r="BFC2" s="545"/>
      <c r="BFD2" s="546"/>
      <c r="BFE2" s="539"/>
      <c r="BFF2" s="545"/>
      <c r="BFG2" s="545"/>
      <c r="BFH2" s="546"/>
      <c r="BFI2" s="539"/>
      <c r="BFJ2" s="545"/>
      <c r="BFK2" s="545"/>
      <c r="BFL2" s="546"/>
      <c r="BFM2" s="539"/>
      <c r="BFN2" s="545"/>
      <c r="BFO2" s="545"/>
      <c r="BFP2" s="546"/>
      <c r="BFQ2" s="539"/>
      <c r="BFR2" s="545"/>
      <c r="BFS2" s="545"/>
      <c r="BFT2" s="546"/>
      <c r="BFU2" s="539"/>
      <c r="BFV2" s="545"/>
      <c r="BFW2" s="545"/>
      <c r="BFX2" s="546"/>
      <c r="BFY2" s="539"/>
      <c r="BFZ2" s="545"/>
      <c r="BGA2" s="545"/>
      <c r="BGB2" s="546"/>
      <c r="BGC2" s="539"/>
      <c r="BGD2" s="545"/>
      <c r="BGE2" s="545"/>
      <c r="BGF2" s="546"/>
      <c r="BGG2" s="539"/>
      <c r="BGH2" s="545"/>
      <c r="BGI2" s="545"/>
      <c r="BGJ2" s="546"/>
      <c r="BGK2" s="539"/>
      <c r="BGL2" s="545"/>
      <c r="BGM2" s="545"/>
      <c r="BGN2" s="546"/>
      <c r="BGO2" s="539"/>
      <c r="BGP2" s="545"/>
      <c r="BGQ2" s="545"/>
      <c r="BGR2" s="546"/>
      <c r="BGS2" s="539"/>
      <c r="BGT2" s="545"/>
      <c r="BGU2" s="545"/>
      <c r="BGV2" s="546"/>
      <c r="BGW2" s="539"/>
      <c r="BGX2" s="545"/>
      <c r="BGY2" s="545"/>
      <c r="BGZ2" s="546"/>
      <c r="BHA2" s="539"/>
      <c r="BHB2" s="545"/>
      <c r="BHC2" s="545"/>
      <c r="BHD2" s="546"/>
      <c r="BHE2" s="539"/>
      <c r="BHF2" s="545"/>
      <c r="BHG2" s="545"/>
      <c r="BHH2" s="546"/>
      <c r="BHI2" s="539"/>
      <c r="BHJ2" s="545"/>
      <c r="BHK2" s="545"/>
      <c r="BHL2" s="546"/>
      <c r="BHM2" s="539"/>
      <c r="BHN2" s="545"/>
      <c r="BHO2" s="545"/>
      <c r="BHP2" s="546"/>
      <c r="BHQ2" s="539"/>
      <c r="BHR2" s="545"/>
      <c r="BHS2" s="545"/>
      <c r="BHT2" s="546"/>
      <c r="BHU2" s="539"/>
      <c r="BHV2" s="545"/>
      <c r="BHW2" s="545"/>
      <c r="BHX2" s="546"/>
      <c r="BHY2" s="539"/>
      <c r="BHZ2" s="545"/>
      <c r="BIA2" s="545"/>
      <c r="BIB2" s="546"/>
      <c r="BIC2" s="539"/>
      <c r="BID2" s="545"/>
      <c r="BIE2" s="545"/>
      <c r="BIF2" s="546"/>
      <c r="BIG2" s="539"/>
      <c r="BIH2" s="545"/>
      <c r="BII2" s="545"/>
      <c r="BIJ2" s="546"/>
      <c r="BIK2" s="539"/>
      <c r="BIL2" s="545"/>
      <c r="BIM2" s="545"/>
      <c r="BIN2" s="546"/>
      <c r="BIO2" s="539"/>
      <c r="BIP2" s="545"/>
      <c r="BIQ2" s="545"/>
      <c r="BIR2" s="546"/>
      <c r="BIS2" s="539"/>
      <c r="BIT2" s="545"/>
      <c r="BIU2" s="545"/>
      <c r="BIV2" s="546"/>
      <c r="BIW2" s="539"/>
      <c r="BIX2" s="545"/>
      <c r="BIY2" s="545"/>
      <c r="BIZ2" s="546"/>
      <c r="BJA2" s="539"/>
      <c r="BJB2" s="545"/>
      <c r="BJC2" s="545"/>
      <c r="BJD2" s="546"/>
      <c r="BJE2" s="539"/>
      <c r="BJF2" s="545"/>
      <c r="BJG2" s="545"/>
      <c r="BJH2" s="546"/>
      <c r="BJI2" s="539"/>
      <c r="BJJ2" s="545"/>
      <c r="BJK2" s="545"/>
      <c r="BJL2" s="546"/>
      <c r="BJM2" s="539"/>
      <c r="BJN2" s="545"/>
      <c r="BJO2" s="545"/>
      <c r="BJP2" s="546"/>
      <c r="BJQ2" s="539"/>
      <c r="BJR2" s="545"/>
      <c r="BJS2" s="545"/>
      <c r="BJT2" s="546"/>
      <c r="BJU2" s="539"/>
      <c r="BJV2" s="545"/>
      <c r="BJW2" s="545"/>
      <c r="BJX2" s="546"/>
      <c r="BJY2" s="539"/>
      <c r="BJZ2" s="545"/>
      <c r="BKA2" s="545"/>
      <c r="BKB2" s="546"/>
      <c r="BKC2" s="539"/>
      <c r="BKD2" s="545"/>
      <c r="BKE2" s="545"/>
      <c r="BKF2" s="546"/>
      <c r="BKG2" s="539"/>
      <c r="BKH2" s="545"/>
      <c r="BKI2" s="545"/>
      <c r="BKJ2" s="546"/>
      <c r="BKK2" s="539"/>
      <c r="BKL2" s="545"/>
      <c r="BKM2" s="545"/>
      <c r="BKN2" s="546"/>
      <c r="BKO2" s="539"/>
      <c r="BKP2" s="545"/>
      <c r="BKQ2" s="545"/>
      <c r="BKR2" s="546"/>
      <c r="BKS2" s="539"/>
      <c r="BKT2" s="545"/>
      <c r="BKU2" s="545"/>
      <c r="BKV2" s="546"/>
      <c r="BKW2" s="539"/>
      <c r="BKX2" s="545"/>
      <c r="BKY2" s="545"/>
      <c r="BKZ2" s="546"/>
      <c r="BLA2" s="539"/>
      <c r="BLB2" s="545"/>
      <c r="BLC2" s="545"/>
      <c r="BLD2" s="546"/>
      <c r="BLE2" s="539"/>
      <c r="BLF2" s="545"/>
      <c r="BLG2" s="545"/>
      <c r="BLH2" s="546"/>
      <c r="BLI2" s="539"/>
      <c r="BLJ2" s="545"/>
      <c r="BLK2" s="545"/>
      <c r="BLL2" s="546"/>
      <c r="BLM2" s="539"/>
      <c r="BLN2" s="545"/>
      <c r="BLO2" s="545"/>
      <c r="BLP2" s="546"/>
      <c r="BLQ2" s="539"/>
      <c r="BLR2" s="545"/>
      <c r="BLS2" s="545"/>
      <c r="BLT2" s="546"/>
      <c r="BLU2" s="539"/>
      <c r="BLV2" s="545"/>
      <c r="BLW2" s="545"/>
      <c r="BLX2" s="546"/>
      <c r="BLY2" s="539"/>
      <c r="BLZ2" s="545"/>
      <c r="BMA2" s="545"/>
      <c r="BMB2" s="546"/>
      <c r="BMC2" s="539"/>
      <c r="BMD2" s="545"/>
      <c r="BME2" s="545"/>
      <c r="BMF2" s="546"/>
      <c r="BMG2" s="539"/>
      <c r="BMH2" s="545"/>
      <c r="BMI2" s="545"/>
      <c r="BMJ2" s="546"/>
      <c r="BMK2" s="539"/>
      <c r="BML2" s="545"/>
      <c r="BMM2" s="545"/>
      <c r="BMN2" s="546"/>
      <c r="BMO2" s="539"/>
      <c r="BMP2" s="545"/>
      <c r="BMQ2" s="545"/>
      <c r="BMR2" s="546"/>
      <c r="BMS2" s="539"/>
      <c r="BMT2" s="545"/>
      <c r="BMU2" s="545"/>
      <c r="BMV2" s="546"/>
      <c r="BMW2" s="539"/>
      <c r="BMX2" s="545"/>
      <c r="BMY2" s="545"/>
      <c r="BMZ2" s="546"/>
      <c r="BNA2" s="539"/>
      <c r="BNB2" s="545"/>
      <c r="BNC2" s="545"/>
      <c r="BND2" s="546"/>
      <c r="BNE2" s="539"/>
      <c r="BNF2" s="545"/>
      <c r="BNG2" s="545"/>
      <c r="BNH2" s="546"/>
      <c r="BNI2" s="539"/>
      <c r="BNJ2" s="545"/>
      <c r="BNK2" s="545"/>
      <c r="BNL2" s="546"/>
      <c r="BNM2" s="539"/>
      <c r="BNN2" s="545"/>
      <c r="BNO2" s="545"/>
      <c r="BNP2" s="546"/>
      <c r="BNQ2" s="539"/>
      <c r="BNR2" s="545"/>
      <c r="BNS2" s="545"/>
      <c r="BNT2" s="546"/>
      <c r="BNU2" s="539"/>
      <c r="BNV2" s="545"/>
      <c r="BNW2" s="545"/>
      <c r="BNX2" s="546"/>
      <c r="BNY2" s="539"/>
      <c r="BNZ2" s="545"/>
      <c r="BOA2" s="545"/>
      <c r="BOB2" s="546"/>
      <c r="BOC2" s="539"/>
      <c r="BOD2" s="545"/>
      <c r="BOE2" s="545"/>
      <c r="BOF2" s="546"/>
      <c r="BOG2" s="539"/>
      <c r="BOH2" s="545"/>
      <c r="BOI2" s="545"/>
      <c r="BOJ2" s="546"/>
      <c r="BOK2" s="539"/>
      <c r="BOL2" s="545"/>
      <c r="BOM2" s="545"/>
      <c r="BON2" s="546"/>
      <c r="BOO2" s="539"/>
      <c r="BOP2" s="545"/>
      <c r="BOQ2" s="545"/>
      <c r="BOR2" s="546"/>
      <c r="BOS2" s="539"/>
      <c r="BOT2" s="545"/>
      <c r="BOU2" s="545"/>
      <c r="BOV2" s="546"/>
      <c r="BOW2" s="539"/>
      <c r="BOX2" s="545"/>
      <c r="BOY2" s="545"/>
      <c r="BOZ2" s="546"/>
      <c r="BPA2" s="539"/>
      <c r="BPB2" s="545"/>
      <c r="BPC2" s="545"/>
      <c r="BPD2" s="546"/>
      <c r="BPE2" s="539"/>
      <c r="BPF2" s="545"/>
      <c r="BPG2" s="545"/>
      <c r="BPH2" s="546"/>
      <c r="BPI2" s="539"/>
      <c r="BPJ2" s="545"/>
      <c r="BPK2" s="545"/>
      <c r="BPL2" s="546"/>
      <c r="BPM2" s="539"/>
      <c r="BPN2" s="545"/>
      <c r="BPO2" s="545"/>
      <c r="BPP2" s="546"/>
      <c r="BPQ2" s="539"/>
      <c r="BPR2" s="545"/>
      <c r="BPS2" s="545"/>
      <c r="BPT2" s="546"/>
      <c r="BPU2" s="539"/>
      <c r="BPV2" s="545"/>
      <c r="BPW2" s="545"/>
      <c r="BPX2" s="546"/>
      <c r="BPY2" s="539"/>
      <c r="BPZ2" s="545"/>
      <c r="BQA2" s="545"/>
      <c r="BQB2" s="546"/>
      <c r="BQC2" s="539"/>
      <c r="BQD2" s="545"/>
      <c r="BQE2" s="545"/>
      <c r="BQF2" s="546"/>
      <c r="BQG2" s="539"/>
      <c r="BQH2" s="545"/>
      <c r="BQI2" s="545"/>
      <c r="BQJ2" s="546"/>
      <c r="BQK2" s="539"/>
      <c r="BQL2" s="545"/>
      <c r="BQM2" s="545"/>
      <c r="BQN2" s="546"/>
      <c r="BQO2" s="539"/>
      <c r="BQP2" s="545"/>
      <c r="BQQ2" s="545"/>
      <c r="BQR2" s="546"/>
      <c r="BQS2" s="539"/>
      <c r="BQT2" s="545"/>
      <c r="BQU2" s="545"/>
      <c r="BQV2" s="546"/>
      <c r="BQW2" s="539"/>
      <c r="BQX2" s="545"/>
      <c r="BQY2" s="545"/>
      <c r="BQZ2" s="546"/>
      <c r="BRA2" s="539"/>
      <c r="BRB2" s="545"/>
      <c r="BRC2" s="545"/>
      <c r="BRD2" s="546"/>
      <c r="BRE2" s="539"/>
      <c r="BRF2" s="545"/>
      <c r="BRG2" s="545"/>
      <c r="BRH2" s="546"/>
      <c r="BRI2" s="539"/>
      <c r="BRJ2" s="545"/>
      <c r="BRK2" s="545"/>
      <c r="BRL2" s="546"/>
      <c r="BRM2" s="539"/>
      <c r="BRN2" s="545"/>
      <c r="BRO2" s="545"/>
      <c r="BRP2" s="546"/>
      <c r="BRQ2" s="539"/>
      <c r="BRR2" s="545"/>
      <c r="BRS2" s="545"/>
      <c r="BRT2" s="546"/>
      <c r="BRU2" s="539"/>
      <c r="BRV2" s="545"/>
      <c r="BRW2" s="545"/>
      <c r="BRX2" s="546"/>
      <c r="BRY2" s="539"/>
      <c r="BRZ2" s="545"/>
      <c r="BSA2" s="545"/>
      <c r="BSB2" s="546"/>
      <c r="BSC2" s="539"/>
      <c r="BSD2" s="545"/>
      <c r="BSE2" s="545"/>
      <c r="BSF2" s="546"/>
      <c r="BSG2" s="539"/>
      <c r="BSH2" s="545"/>
      <c r="BSI2" s="545"/>
      <c r="BSJ2" s="546"/>
      <c r="BSK2" s="539"/>
      <c r="BSL2" s="545"/>
      <c r="BSM2" s="545"/>
      <c r="BSN2" s="546"/>
      <c r="BSO2" s="539"/>
      <c r="BSP2" s="545"/>
      <c r="BSQ2" s="545"/>
      <c r="BSR2" s="546"/>
      <c r="BSS2" s="539"/>
      <c r="BST2" s="545"/>
      <c r="BSU2" s="545"/>
      <c r="BSV2" s="546"/>
      <c r="BSW2" s="539"/>
      <c r="BSX2" s="545"/>
      <c r="BSY2" s="545"/>
      <c r="BSZ2" s="546"/>
      <c r="BTA2" s="539"/>
      <c r="BTB2" s="545"/>
      <c r="BTC2" s="545"/>
      <c r="BTD2" s="546"/>
      <c r="BTE2" s="539"/>
      <c r="BTF2" s="545"/>
      <c r="BTG2" s="545"/>
      <c r="BTH2" s="546"/>
      <c r="BTI2" s="539"/>
      <c r="BTJ2" s="545"/>
      <c r="BTK2" s="545"/>
      <c r="BTL2" s="546"/>
      <c r="BTM2" s="539"/>
      <c r="BTN2" s="545"/>
      <c r="BTO2" s="545"/>
      <c r="BTP2" s="546"/>
      <c r="BTQ2" s="539"/>
      <c r="BTR2" s="545"/>
      <c r="BTS2" s="545"/>
      <c r="BTT2" s="546"/>
      <c r="BTU2" s="539"/>
      <c r="BTV2" s="545"/>
      <c r="BTW2" s="545"/>
      <c r="BTX2" s="546"/>
      <c r="BTY2" s="539"/>
      <c r="BTZ2" s="545"/>
      <c r="BUA2" s="545"/>
      <c r="BUB2" s="546"/>
      <c r="BUC2" s="539"/>
      <c r="BUD2" s="545"/>
      <c r="BUE2" s="545"/>
      <c r="BUF2" s="546"/>
      <c r="BUG2" s="539"/>
      <c r="BUH2" s="545"/>
      <c r="BUI2" s="545"/>
      <c r="BUJ2" s="546"/>
      <c r="BUK2" s="539"/>
      <c r="BUL2" s="545"/>
      <c r="BUM2" s="545"/>
      <c r="BUN2" s="546"/>
      <c r="BUO2" s="539"/>
      <c r="BUP2" s="545"/>
      <c r="BUQ2" s="545"/>
      <c r="BUR2" s="546"/>
      <c r="BUS2" s="539"/>
      <c r="BUT2" s="545"/>
      <c r="BUU2" s="545"/>
      <c r="BUV2" s="546"/>
      <c r="BUW2" s="539"/>
      <c r="BUX2" s="545"/>
      <c r="BUY2" s="545"/>
      <c r="BUZ2" s="546"/>
      <c r="BVA2" s="539"/>
      <c r="BVB2" s="545"/>
      <c r="BVC2" s="545"/>
      <c r="BVD2" s="546"/>
      <c r="BVE2" s="539"/>
      <c r="BVF2" s="545"/>
      <c r="BVG2" s="545"/>
      <c r="BVH2" s="546"/>
      <c r="BVI2" s="539"/>
      <c r="BVJ2" s="545"/>
      <c r="BVK2" s="545"/>
      <c r="BVL2" s="546"/>
      <c r="BVM2" s="539"/>
      <c r="BVN2" s="545"/>
      <c r="BVO2" s="545"/>
      <c r="BVP2" s="546"/>
      <c r="BVQ2" s="539"/>
      <c r="BVR2" s="545"/>
      <c r="BVS2" s="545"/>
      <c r="BVT2" s="546"/>
      <c r="BVU2" s="539"/>
      <c r="BVV2" s="545"/>
      <c r="BVW2" s="545"/>
      <c r="BVX2" s="546"/>
      <c r="BVY2" s="539"/>
      <c r="BVZ2" s="545"/>
      <c r="BWA2" s="545"/>
      <c r="BWB2" s="546"/>
      <c r="BWC2" s="539"/>
      <c r="BWD2" s="545"/>
      <c r="BWE2" s="545"/>
      <c r="BWF2" s="546"/>
      <c r="BWG2" s="539"/>
      <c r="BWH2" s="545"/>
      <c r="BWI2" s="545"/>
      <c r="BWJ2" s="546"/>
      <c r="BWK2" s="539"/>
      <c r="BWL2" s="545"/>
      <c r="BWM2" s="545"/>
      <c r="BWN2" s="546"/>
      <c r="BWO2" s="539"/>
      <c r="BWP2" s="545"/>
      <c r="BWQ2" s="545"/>
      <c r="BWR2" s="546"/>
      <c r="BWS2" s="539"/>
      <c r="BWT2" s="545"/>
      <c r="BWU2" s="545"/>
      <c r="BWV2" s="546"/>
      <c r="BWW2" s="539"/>
      <c r="BWX2" s="545"/>
      <c r="BWY2" s="545"/>
      <c r="BWZ2" s="546"/>
      <c r="BXA2" s="539"/>
      <c r="BXB2" s="545"/>
      <c r="BXC2" s="545"/>
      <c r="BXD2" s="546"/>
      <c r="BXE2" s="539"/>
      <c r="BXF2" s="545"/>
      <c r="BXG2" s="545"/>
      <c r="BXH2" s="546"/>
      <c r="BXI2" s="539"/>
      <c r="BXJ2" s="545"/>
      <c r="BXK2" s="545"/>
      <c r="BXL2" s="546"/>
      <c r="BXM2" s="539"/>
      <c r="BXN2" s="545"/>
      <c r="BXO2" s="545"/>
      <c r="BXP2" s="546"/>
      <c r="BXQ2" s="539"/>
      <c r="BXR2" s="545"/>
      <c r="BXS2" s="545"/>
      <c r="BXT2" s="546"/>
      <c r="BXU2" s="539"/>
      <c r="BXV2" s="545"/>
      <c r="BXW2" s="545"/>
      <c r="BXX2" s="546"/>
      <c r="BXY2" s="539"/>
      <c r="BXZ2" s="545"/>
      <c r="BYA2" s="545"/>
      <c r="BYB2" s="546"/>
      <c r="BYC2" s="539"/>
      <c r="BYD2" s="545"/>
      <c r="BYE2" s="545"/>
      <c r="BYF2" s="546"/>
      <c r="BYG2" s="539"/>
      <c r="BYH2" s="545"/>
      <c r="BYI2" s="545"/>
      <c r="BYJ2" s="546"/>
      <c r="BYK2" s="539"/>
      <c r="BYL2" s="545"/>
      <c r="BYM2" s="545"/>
      <c r="BYN2" s="546"/>
      <c r="BYO2" s="539"/>
      <c r="BYP2" s="545"/>
      <c r="BYQ2" s="545"/>
      <c r="BYR2" s="546"/>
      <c r="BYS2" s="539"/>
      <c r="BYT2" s="545"/>
      <c r="BYU2" s="545"/>
      <c r="BYV2" s="546"/>
      <c r="BYW2" s="539"/>
      <c r="BYX2" s="545"/>
      <c r="BYY2" s="545"/>
      <c r="BYZ2" s="546"/>
      <c r="BZA2" s="539"/>
      <c r="BZB2" s="545"/>
      <c r="BZC2" s="545"/>
      <c r="BZD2" s="546"/>
      <c r="BZE2" s="539"/>
      <c r="BZF2" s="545"/>
      <c r="BZG2" s="545"/>
      <c r="BZH2" s="546"/>
      <c r="BZI2" s="539"/>
      <c r="BZJ2" s="545"/>
      <c r="BZK2" s="545"/>
      <c r="BZL2" s="546"/>
      <c r="BZM2" s="539"/>
      <c r="BZN2" s="545"/>
      <c r="BZO2" s="545"/>
      <c r="BZP2" s="546"/>
      <c r="BZQ2" s="539"/>
      <c r="BZR2" s="545"/>
      <c r="BZS2" s="545"/>
      <c r="BZT2" s="546"/>
      <c r="BZU2" s="539"/>
      <c r="BZV2" s="545"/>
      <c r="BZW2" s="545"/>
      <c r="BZX2" s="546"/>
      <c r="BZY2" s="539"/>
      <c r="BZZ2" s="545"/>
      <c r="CAA2" s="545"/>
      <c r="CAB2" s="546"/>
      <c r="CAC2" s="539"/>
      <c r="CAD2" s="545"/>
      <c r="CAE2" s="545"/>
      <c r="CAF2" s="546"/>
      <c r="CAG2" s="539"/>
      <c r="CAH2" s="545"/>
      <c r="CAI2" s="545"/>
      <c r="CAJ2" s="546"/>
      <c r="CAK2" s="539"/>
      <c r="CAL2" s="545"/>
      <c r="CAM2" s="545"/>
      <c r="CAN2" s="546"/>
      <c r="CAO2" s="539"/>
      <c r="CAP2" s="545"/>
      <c r="CAQ2" s="545"/>
      <c r="CAR2" s="546"/>
      <c r="CAS2" s="539"/>
      <c r="CAT2" s="545"/>
      <c r="CAU2" s="545"/>
      <c r="CAV2" s="546"/>
      <c r="CAW2" s="539"/>
      <c r="CAX2" s="545"/>
      <c r="CAY2" s="545"/>
      <c r="CAZ2" s="546"/>
      <c r="CBA2" s="539"/>
      <c r="CBB2" s="545"/>
      <c r="CBC2" s="545"/>
      <c r="CBD2" s="546"/>
      <c r="CBE2" s="539"/>
      <c r="CBF2" s="545"/>
      <c r="CBG2" s="545"/>
      <c r="CBH2" s="546"/>
      <c r="CBI2" s="539"/>
      <c r="CBJ2" s="545"/>
      <c r="CBK2" s="545"/>
      <c r="CBL2" s="546"/>
      <c r="CBM2" s="539"/>
      <c r="CBN2" s="545"/>
      <c r="CBO2" s="545"/>
      <c r="CBP2" s="546"/>
      <c r="CBQ2" s="539"/>
      <c r="CBR2" s="545"/>
      <c r="CBS2" s="545"/>
      <c r="CBT2" s="546"/>
      <c r="CBU2" s="539"/>
      <c r="CBV2" s="545"/>
      <c r="CBW2" s="545"/>
      <c r="CBX2" s="546"/>
      <c r="CBY2" s="539"/>
      <c r="CBZ2" s="545"/>
      <c r="CCA2" s="545"/>
      <c r="CCB2" s="546"/>
      <c r="CCC2" s="539"/>
      <c r="CCD2" s="545"/>
      <c r="CCE2" s="545"/>
      <c r="CCF2" s="546"/>
      <c r="CCG2" s="539"/>
      <c r="CCH2" s="545"/>
      <c r="CCI2" s="545"/>
      <c r="CCJ2" s="546"/>
      <c r="CCK2" s="539"/>
      <c r="CCL2" s="545"/>
      <c r="CCM2" s="545"/>
      <c r="CCN2" s="546"/>
      <c r="CCO2" s="539"/>
      <c r="CCP2" s="545"/>
      <c r="CCQ2" s="545"/>
      <c r="CCR2" s="546"/>
      <c r="CCS2" s="539"/>
      <c r="CCT2" s="545"/>
      <c r="CCU2" s="545"/>
      <c r="CCV2" s="546"/>
      <c r="CCW2" s="539"/>
      <c r="CCX2" s="545"/>
      <c r="CCY2" s="545"/>
      <c r="CCZ2" s="546"/>
      <c r="CDA2" s="539"/>
      <c r="CDB2" s="545"/>
      <c r="CDC2" s="545"/>
      <c r="CDD2" s="546"/>
      <c r="CDE2" s="539"/>
      <c r="CDF2" s="545"/>
      <c r="CDG2" s="545"/>
      <c r="CDH2" s="546"/>
      <c r="CDI2" s="539"/>
      <c r="CDJ2" s="545"/>
      <c r="CDK2" s="545"/>
      <c r="CDL2" s="546"/>
      <c r="CDM2" s="539"/>
      <c r="CDN2" s="545"/>
      <c r="CDO2" s="545"/>
      <c r="CDP2" s="546"/>
      <c r="CDQ2" s="539"/>
      <c r="CDR2" s="545"/>
      <c r="CDS2" s="545"/>
      <c r="CDT2" s="546"/>
      <c r="CDU2" s="539"/>
      <c r="CDV2" s="545"/>
      <c r="CDW2" s="545"/>
      <c r="CDX2" s="546"/>
      <c r="CDY2" s="539"/>
      <c r="CDZ2" s="545"/>
      <c r="CEA2" s="545"/>
      <c r="CEB2" s="546"/>
      <c r="CEC2" s="539"/>
      <c r="CED2" s="545"/>
      <c r="CEE2" s="545"/>
      <c r="CEF2" s="546"/>
      <c r="CEG2" s="539"/>
      <c r="CEH2" s="545"/>
      <c r="CEI2" s="545"/>
      <c r="CEJ2" s="546"/>
      <c r="CEK2" s="539"/>
      <c r="CEL2" s="545"/>
      <c r="CEM2" s="545"/>
      <c r="CEN2" s="546"/>
      <c r="CEO2" s="539"/>
      <c r="CEP2" s="545"/>
      <c r="CEQ2" s="545"/>
      <c r="CER2" s="546"/>
      <c r="CES2" s="539"/>
      <c r="CET2" s="545"/>
      <c r="CEU2" s="545"/>
      <c r="CEV2" s="546"/>
      <c r="CEW2" s="539"/>
      <c r="CEX2" s="545"/>
      <c r="CEY2" s="545"/>
      <c r="CEZ2" s="546"/>
      <c r="CFA2" s="539"/>
      <c r="CFB2" s="545"/>
      <c r="CFC2" s="545"/>
      <c r="CFD2" s="546"/>
      <c r="CFE2" s="539"/>
      <c r="CFF2" s="545"/>
      <c r="CFG2" s="545"/>
      <c r="CFH2" s="546"/>
      <c r="CFI2" s="539"/>
      <c r="CFJ2" s="545"/>
      <c r="CFK2" s="545"/>
      <c r="CFL2" s="546"/>
      <c r="CFM2" s="539"/>
      <c r="CFN2" s="545"/>
      <c r="CFO2" s="545"/>
      <c r="CFP2" s="546"/>
      <c r="CFQ2" s="539"/>
      <c r="CFR2" s="545"/>
      <c r="CFS2" s="545"/>
      <c r="CFT2" s="546"/>
      <c r="CFU2" s="539"/>
      <c r="CFV2" s="545"/>
      <c r="CFW2" s="545"/>
      <c r="CFX2" s="546"/>
      <c r="CFY2" s="539"/>
      <c r="CFZ2" s="545"/>
      <c r="CGA2" s="545"/>
      <c r="CGB2" s="546"/>
      <c r="CGC2" s="539"/>
      <c r="CGD2" s="545"/>
      <c r="CGE2" s="545"/>
      <c r="CGF2" s="546"/>
      <c r="CGG2" s="539"/>
      <c r="CGH2" s="545"/>
      <c r="CGI2" s="545"/>
      <c r="CGJ2" s="546"/>
      <c r="CGK2" s="539"/>
      <c r="CGL2" s="545"/>
      <c r="CGM2" s="545"/>
      <c r="CGN2" s="546"/>
      <c r="CGO2" s="539"/>
      <c r="CGP2" s="545"/>
      <c r="CGQ2" s="545"/>
      <c r="CGR2" s="546"/>
      <c r="CGS2" s="539"/>
      <c r="CGT2" s="545"/>
      <c r="CGU2" s="545"/>
      <c r="CGV2" s="546"/>
      <c r="CGW2" s="539"/>
      <c r="CGX2" s="545"/>
      <c r="CGY2" s="545"/>
      <c r="CGZ2" s="546"/>
      <c r="CHA2" s="539"/>
      <c r="CHB2" s="545"/>
      <c r="CHC2" s="545"/>
      <c r="CHD2" s="546"/>
      <c r="CHE2" s="539"/>
      <c r="CHF2" s="545"/>
      <c r="CHG2" s="545"/>
      <c r="CHH2" s="546"/>
      <c r="CHI2" s="539"/>
      <c r="CHJ2" s="545"/>
      <c r="CHK2" s="545"/>
      <c r="CHL2" s="546"/>
      <c r="CHM2" s="539"/>
      <c r="CHN2" s="545"/>
      <c r="CHO2" s="545"/>
      <c r="CHP2" s="546"/>
      <c r="CHQ2" s="539"/>
      <c r="CHR2" s="545"/>
      <c r="CHS2" s="545"/>
      <c r="CHT2" s="546"/>
      <c r="CHU2" s="539"/>
      <c r="CHV2" s="545"/>
      <c r="CHW2" s="545"/>
      <c r="CHX2" s="546"/>
      <c r="CHY2" s="539"/>
      <c r="CHZ2" s="545"/>
      <c r="CIA2" s="545"/>
      <c r="CIB2" s="546"/>
      <c r="CIC2" s="539"/>
      <c r="CID2" s="545"/>
      <c r="CIE2" s="545"/>
      <c r="CIF2" s="546"/>
      <c r="CIG2" s="539"/>
      <c r="CIH2" s="545"/>
      <c r="CII2" s="545"/>
      <c r="CIJ2" s="546"/>
      <c r="CIK2" s="539"/>
      <c r="CIL2" s="545"/>
      <c r="CIM2" s="545"/>
      <c r="CIN2" s="546"/>
      <c r="CIO2" s="539"/>
      <c r="CIP2" s="545"/>
      <c r="CIQ2" s="545"/>
      <c r="CIR2" s="546"/>
      <c r="CIS2" s="539"/>
      <c r="CIT2" s="545"/>
      <c r="CIU2" s="545"/>
      <c r="CIV2" s="546"/>
      <c r="CIW2" s="539"/>
      <c r="CIX2" s="545"/>
      <c r="CIY2" s="545"/>
      <c r="CIZ2" s="546"/>
      <c r="CJA2" s="539"/>
      <c r="CJB2" s="545"/>
      <c r="CJC2" s="545"/>
      <c r="CJD2" s="546"/>
      <c r="CJE2" s="539"/>
      <c r="CJF2" s="545"/>
      <c r="CJG2" s="545"/>
      <c r="CJH2" s="546"/>
      <c r="CJI2" s="539"/>
      <c r="CJJ2" s="545"/>
      <c r="CJK2" s="545"/>
      <c r="CJL2" s="546"/>
      <c r="CJM2" s="539"/>
      <c r="CJN2" s="545"/>
      <c r="CJO2" s="545"/>
      <c r="CJP2" s="546"/>
      <c r="CJQ2" s="539"/>
      <c r="CJR2" s="545"/>
      <c r="CJS2" s="545"/>
      <c r="CJT2" s="546"/>
      <c r="CJU2" s="539"/>
      <c r="CJV2" s="545"/>
      <c r="CJW2" s="545"/>
      <c r="CJX2" s="546"/>
      <c r="CJY2" s="539"/>
      <c r="CJZ2" s="545"/>
      <c r="CKA2" s="545"/>
      <c r="CKB2" s="546"/>
      <c r="CKC2" s="539"/>
      <c r="CKD2" s="545"/>
      <c r="CKE2" s="545"/>
      <c r="CKF2" s="546"/>
      <c r="CKG2" s="539"/>
      <c r="CKH2" s="545"/>
      <c r="CKI2" s="545"/>
      <c r="CKJ2" s="546"/>
      <c r="CKK2" s="539"/>
      <c r="CKL2" s="545"/>
      <c r="CKM2" s="545"/>
      <c r="CKN2" s="546"/>
      <c r="CKO2" s="539"/>
      <c r="CKP2" s="545"/>
      <c r="CKQ2" s="545"/>
      <c r="CKR2" s="546"/>
      <c r="CKS2" s="539"/>
      <c r="CKT2" s="545"/>
      <c r="CKU2" s="545"/>
      <c r="CKV2" s="546"/>
      <c r="CKW2" s="539"/>
      <c r="CKX2" s="545"/>
      <c r="CKY2" s="545"/>
      <c r="CKZ2" s="546"/>
      <c r="CLA2" s="539"/>
      <c r="CLB2" s="545"/>
      <c r="CLC2" s="545"/>
      <c r="CLD2" s="546"/>
      <c r="CLE2" s="539"/>
      <c r="CLF2" s="545"/>
      <c r="CLG2" s="545"/>
      <c r="CLH2" s="546"/>
      <c r="CLI2" s="539"/>
      <c r="CLJ2" s="545"/>
      <c r="CLK2" s="545"/>
      <c r="CLL2" s="546"/>
      <c r="CLM2" s="539"/>
      <c r="CLN2" s="545"/>
      <c r="CLO2" s="545"/>
      <c r="CLP2" s="546"/>
      <c r="CLQ2" s="539"/>
      <c r="CLR2" s="545"/>
      <c r="CLS2" s="545"/>
      <c r="CLT2" s="546"/>
      <c r="CLU2" s="539"/>
      <c r="CLV2" s="545"/>
      <c r="CLW2" s="545"/>
      <c r="CLX2" s="546"/>
      <c r="CLY2" s="539"/>
      <c r="CLZ2" s="545"/>
      <c r="CMA2" s="545"/>
      <c r="CMB2" s="546"/>
      <c r="CMC2" s="539"/>
      <c r="CMD2" s="545"/>
      <c r="CME2" s="545"/>
      <c r="CMF2" s="546"/>
      <c r="CMG2" s="539"/>
      <c r="CMH2" s="545"/>
      <c r="CMI2" s="545"/>
      <c r="CMJ2" s="546"/>
      <c r="CMK2" s="539"/>
      <c r="CML2" s="545"/>
      <c r="CMM2" s="545"/>
      <c r="CMN2" s="546"/>
      <c r="CMO2" s="539"/>
      <c r="CMP2" s="545"/>
      <c r="CMQ2" s="545"/>
      <c r="CMR2" s="546"/>
      <c r="CMS2" s="539"/>
      <c r="CMT2" s="545"/>
      <c r="CMU2" s="545"/>
      <c r="CMV2" s="546"/>
      <c r="CMW2" s="539"/>
      <c r="CMX2" s="545"/>
      <c r="CMY2" s="545"/>
      <c r="CMZ2" s="546"/>
      <c r="CNA2" s="539"/>
      <c r="CNB2" s="545"/>
      <c r="CNC2" s="545"/>
      <c r="CND2" s="546"/>
      <c r="CNE2" s="539"/>
      <c r="CNF2" s="545"/>
      <c r="CNG2" s="545"/>
      <c r="CNH2" s="546"/>
      <c r="CNI2" s="539"/>
      <c r="CNJ2" s="545"/>
      <c r="CNK2" s="545"/>
      <c r="CNL2" s="546"/>
      <c r="CNM2" s="539"/>
      <c r="CNN2" s="545"/>
      <c r="CNO2" s="545"/>
      <c r="CNP2" s="546"/>
      <c r="CNQ2" s="539"/>
      <c r="CNR2" s="545"/>
      <c r="CNS2" s="545"/>
      <c r="CNT2" s="546"/>
      <c r="CNU2" s="539"/>
      <c r="CNV2" s="545"/>
      <c r="CNW2" s="545"/>
      <c r="CNX2" s="546"/>
      <c r="CNY2" s="539"/>
      <c r="CNZ2" s="545"/>
      <c r="COA2" s="545"/>
      <c r="COB2" s="546"/>
      <c r="COC2" s="539"/>
      <c r="COD2" s="545"/>
      <c r="COE2" s="545"/>
      <c r="COF2" s="546"/>
      <c r="COG2" s="539"/>
      <c r="COH2" s="545"/>
      <c r="COI2" s="545"/>
      <c r="COJ2" s="546"/>
      <c r="COK2" s="539"/>
      <c r="COL2" s="545"/>
      <c r="COM2" s="545"/>
      <c r="CON2" s="546"/>
      <c r="COO2" s="539"/>
      <c r="COP2" s="545"/>
      <c r="COQ2" s="545"/>
      <c r="COR2" s="546"/>
      <c r="COS2" s="539"/>
      <c r="COT2" s="545"/>
      <c r="COU2" s="545"/>
      <c r="COV2" s="546"/>
      <c r="COW2" s="539"/>
      <c r="COX2" s="545"/>
      <c r="COY2" s="545"/>
      <c r="COZ2" s="546"/>
      <c r="CPA2" s="539"/>
      <c r="CPB2" s="545"/>
      <c r="CPC2" s="545"/>
      <c r="CPD2" s="546"/>
      <c r="CPE2" s="539"/>
      <c r="CPF2" s="545"/>
      <c r="CPG2" s="545"/>
      <c r="CPH2" s="546"/>
      <c r="CPI2" s="539"/>
      <c r="CPJ2" s="545"/>
      <c r="CPK2" s="545"/>
      <c r="CPL2" s="546"/>
      <c r="CPM2" s="539"/>
      <c r="CPN2" s="545"/>
      <c r="CPO2" s="545"/>
      <c r="CPP2" s="546"/>
      <c r="CPQ2" s="539"/>
      <c r="CPR2" s="545"/>
      <c r="CPS2" s="545"/>
      <c r="CPT2" s="546"/>
      <c r="CPU2" s="539"/>
      <c r="CPV2" s="545"/>
      <c r="CPW2" s="545"/>
      <c r="CPX2" s="546"/>
      <c r="CPY2" s="539"/>
      <c r="CPZ2" s="545"/>
      <c r="CQA2" s="545"/>
      <c r="CQB2" s="546"/>
      <c r="CQC2" s="539"/>
      <c r="CQD2" s="545"/>
      <c r="CQE2" s="545"/>
      <c r="CQF2" s="546"/>
      <c r="CQG2" s="539"/>
      <c r="CQH2" s="545"/>
      <c r="CQI2" s="545"/>
      <c r="CQJ2" s="546"/>
      <c r="CQK2" s="539"/>
      <c r="CQL2" s="545"/>
      <c r="CQM2" s="545"/>
      <c r="CQN2" s="546"/>
      <c r="CQO2" s="539"/>
      <c r="CQP2" s="545"/>
      <c r="CQQ2" s="545"/>
      <c r="CQR2" s="546"/>
      <c r="CQS2" s="539"/>
      <c r="CQT2" s="545"/>
      <c r="CQU2" s="545"/>
      <c r="CQV2" s="546"/>
      <c r="CQW2" s="539"/>
      <c r="CQX2" s="545"/>
      <c r="CQY2" s="545"/>
      <c r="CQZ2" s="546"/>
      <c r="CRA2" s="539"/>
      <c r="CRB2" s="545"/>
      <c r="CRC2" s="545"/>
      <c r="CRD2" s="546"/>
      <c r="CRE2" s="539"/>
      <c r="CRF2" s="545"/>
      <c r="CRG2" s="545"/>
      <c r="CRH2" s="546"/>
      <c r="CRI2" s="539"/>
      <c r="CRJ2" s="545"/>
      <c r="CRK2" s="545"/>
      <c r="CRL2" s="546"/>
      <c r="CRM2" s="539"/>
      <c r="CRN2" s="545"/>
      <c r="CRO2" s="545"/>
      <c r="CRP2" s="546"/>
      <c r="CRQ2" s="539"/>
      <c r="CRR2" s="545"/>
      <c r="CRS2" s="545"/>
      <c r="CRT2" s="546"/>
      <c r="CRU2" s="539"/>
      <c r="CRV2" s="545"/>
      <c r="CRW2" s="545"/>
      <c r="CRX2" s="546"/>
      <c r="CRY2" s="539"/>
      <c r="CRZ2" s="545"/>
      <c r="CSA2" s="545"/>
      <c r="CSB2" s="546"/>
      <c r="CSC2" s="539"/>
      <c r="CSD2" s="545"/>
      <c r="CSE2" s="545"/>
      <c r="CSF2" s="546"/>
      <c r="CSG2" s="539"/>
      <c r="CSH2" s="545"/>
      <c r="CSI2" s="545"/>
      <c r="CSJ2" s="546"/>
      <c r="CSK2" s="539"/>
      <c r="CSL2" s="545"/>
      <c r="CSM2" s="545"/>
      <c r="CSN2" s="546"/>
      <c r="CSO2" s="539"/>
      <c r="CSP2" s="545"/>
      <c r="CSQ2" s="545"/>
      <c r="CSR2" s="546"/>
      <c r="CSS2" s="539"/>
      <c r="CST2" s="545"/>
      <c r="CSU2" s="545"/>
      <c r="CSV2" s="546"/>
      <c r="CSW2" s="539"/>
      <c r="CSX2" s="545"/>
      <c r="CSY2" s="545"/>
      <c r="CSZ2" s="546"/>
      <c r="CTA2" s="539"/>
      <c r="CTB2" s="545"/>
      <c r="CTC2" s="545"/>
      <c r="CTD2" s="546"/>
      <c r="CTE2" s="539"/>
      <c r="CTF2" s="545"/>
      <c r="CTG2" s="545"/>
      <c r="CTH2" s="546"/>
      <c r="CTI2" s="539"/>
      <c r="CTJ2" s="545"/>
      <c r="CTK2" s="545"/>
      <c r="CTL2" s="546"/>
      <c r="CTM2" s="539"/>
      <c r="CTN2" s="545"/>
      <c r="CTO2" s="545"/>
      <c r="CTP2" s="546"/>
      <c r="CTQ2" s="539"/>
      <c r="CTR2" s="545"/>
      <c r="CTS2" s="545"/>
      <c r="CTT2" s="546"/>
      <c r="CTU2" s="539"/>
      <c r="CTV2" s="545"/>
      <c r="CTW2" s="545"/>
      <c r="CTX2" s="546"/>
      <c r="CTY2" s="539"/>
      <c r="CTZ2" s="545"/>
      <c r="CUA2" s="545"/>
      <c r="CUB2" s="546"/>
      <c r="CUC2" s="539"/>
      <c r="CUD2" s="545"/>
      <c r="CUE2" s="545"/>
      <c r="CUF2" s="546"/>
      <c r="CUG2" s="539"/>
      <c r="CUH2" s="545"/>
      <c r="CUI2" s="545"/>
      <c r="CUJ2" s="546"/>
      <c r="CUK2" s="539"/>
      <c r="CUL2" s="545"/>
      <c r="CUM2" s="545"/>
      <c r="CUN2" s="546"/>
      <c r="CUO2" s="539"/>
      <c r="CUP2" s="545"/>
      <c r="CUQ2" s="545"/>
      <c r="CUR2" s="546"/>
      <c r="CUS2" s="539"/>
      <c r="CUT2" s="545"/>
      <c r="CUU2" s="545"/>
      <c r="CUV2" s="546"/>
      <c r="CUW2" s="539"/>
      <c r="CUX2" s="545"/>
      <c r="CUY2" s="545"/>
      <c r="CUZ2" s="546"/>
      <c r="CVA2" s="539"/>
      <c r="CVB2" s="545"/>
      <c r="CVC2" s="545"/>
      <c r="CVD2" s="546"/>
      <c r="CVE2" s="539"/>
      <c r="CVF2" s="545"/>
      <c r="CVG2" s="545"/>
      <c r="CVH2" s="546"/>
      <c r="CVI2" s="539"/>
      <c r="CVJ2" s="545"/>
      <c r="CVK2" s="545"/>
      <c r="CVL2" s="546"/>
      <c r="CVM2" s="539"/>
      <c r="CVN2" s="545"/>
      <c r="CVO2" s="545"/>
      <c r="CVP2" s="546"/>
      <c r="CVQ2" s="539"/>
      <c r="CVR2" s="545"/>
      <c r="CVS2" s="545"/>
      <c r="CVT2" s="546"/>
      <c r="CVU2" s="539"/>
      <c r="CVV2" s="545"/>
      <c r="CVW2" s="545"/>
      <c r="CVX2" s="546"/>
      <c r="CVY2" s="539"/>
      <c r="CVZ2" s="545"/>
      <c r="CWA2" s="545"/>
      <c r="CWB2" s="546"/>
      <c r="CWC2" s="539"/>
      <c r="CWD2" s="545"/>
      <c r="CWE2" s="545"/>
      <c r="CWF2" s="546"/>
      <c r="CWG2" s="539"/>
      <c r="CWH2" s="545"/>
      <c r="CWI2" s="545"/>
      <c r="CWJ2" s="546"/>
      <c r="CWK2" s="539"/>
      <c r="CWL2" s="545"/>
      <c r="CWM2" s="545"/>
      <c r="CWN2" s="546"/>
      <c r="CWO2" s="539"/>
      <c r="CWP2" s="545"/>
      <c r="CWQ2" s="545"/>
      <c r="CWR2" s="546"/>
      <c r="CWS2" s="539"/>
      <c r="CWT2" s="545"/>
      <c r="CWU2" s="545"/>
      <c r="CWV2" s="546"/>
      <c r="CWW2" s="539"/>
      <c r="CWX2" s="545"/>
      <c r="CWY2" s="545"/>
      <c r="CWZ2" s="546"/>
      <c r="CXA2" s="539"/>
      <c r="CXB2" s="545"/>
      <c r="CXC2" s="545"/>
      <c r="CXD2" s="546"/>
      <c r="CXE2" s="539"/>
      <c r="CXF2" s="545"/>
      <c r="CXG2" s="545"/>
      <c r="CXH2" s="546"/>
      <c r="CXI2" s="539"/>
      <c r="CXJ2" s="545"/>
      <c r="CXK2" s="545"/>
      <c r="CXL2" s="546"/>
      <c r="CXM2" s="539"/>
      <c r="CXN2" s="545"/>
      <c r="CXO2" s="545"/>
      <c r="CXP2" s="546"/>
      <c r="CXQ2" s="539"/>
      <c r="CXR2" s="545"/>
      <c r="CXS2" s="545"/>
      <c r="CXT2" s="546"/>
      <c r="CXU2" s="539"/>
      <c r="CXV2" s="545"/>
      <c r="CXW2" s="545"/>
      <c r="CXX2" s="546"/>
      <c r="CXY2" s="539"/>
      <c r="CXZ2" s="545"/>
      <c r="CYA2" s="545"/>
      <c r="CYB2" s="546"/>
      <c r="CYC2" s="539"/>
      <c r="CYD2" s="545"/>
      <c r="CYE2" s="545"/>
      <c r="CYF2" s="546"/>
      <c r="CYG2" s="539"/>
      <c r="CYH2" s="545"/>
      <c r="CYI2" s="545"/>
      <c r="CYJ2" s="546"/>
      <c r="CYK2" s="539"/>
      <c r="CYL2" s="545"/>
      <c r="CYM2" s="545"/>
      <c r="CYN2" s="546"/>
      <c r="CYO2" s="539"/>
      <c r="CYP2" s="545"/>
      <c r="CYQ2" s="545"/>
      <c r="CYR2" s="546"/>
      <c r="CYS2" s="539"/>
      <c r="CYT2" s="545"/>
      <c r="CYU2" s="545"/>
      <c r="CYV2" s="546"/>
      <c r="CYW2" s="539"/>
      <c r="CYX2" s="545"/>
      <c r="CYY2" s="545"/>
      <c r="CYZ2" s="546"/>
      <c r="CZA2" s="539"/>
      <c r="CZB2" s="545"/>
      <c r="CZC2" s="545"/>
      <c r="CZD2" s="546"/>
      <c r="CZE2" s="539"/>
      <c r="CZF2" s="545"/>
      <c r="CZG2" s="545"/>
      <c r="CZH2" s="546"/>
      <c r="CZI2" s="539"/>
      <c r="CZJ2" s="545"/>
      <c r="CZK2" s="545"/>
      <c r="CZL2" s="546"/>
      <c r="CZM2" s="539"/>
      <c r="CZN2" s="545"/>
      <c r="CZO2" s="545"/>
      <c r="CZP2" s="546"/>
      <c r="CZQ2" s="539"/>
      <c r="CZR2" s="545"/>
      <c r="CZS2" s="545"/>
      <c r="CZT2" s="546"/>
      <c r="CZU2" s="539"/>
      <c r="CZV2" s="545"/>
      <c r="CZW2" s="545"/>
      <c r="CZX2" s="546"/>
      <c r="CZY2" s="539"/>
      <c r="CZZ2" s="545"/>
      <c r="DAA2" s="545"/>
      <c r="DAB2" s="546"/>
      <c r="DAC2" s="539"/>
      <c r="DAD2" s="545"/>
      <c r="DAE2" s="545"/>
      <c r="DAF2" s="546"/>
      <c r="DAG2" s="539"/>
      <c r="DAH2" s="545"/>
      <c r="DAI2" s="545"/>
      <c r="DAJ2" s="546"/>
      <c r="DAK2" s="539"/>
      <c r="DAL2" s="545"/>
      <c r="DAM2" s="545"/>
      <c r="DAN2" s="546"/>
      <c r="DAO2" s="539"/>
      <c r="DAP2" s="545"/>
      <c r="DAQ2" s="545"/>
      <c r="DAR2" s="546"/>
      <c r="DAS2" s="539"/>
      <c r="DAT2" s="545"/>
      <c r="DAU2" s="545"/>
      <c r="DAV2" s="546"/>
      <c r="DAW2" s="539"/>
      <c r="DAX2" s="545"/>
      <c r="DAY2" s="545"/>
      <c r="DAZ2" s="546"/>
      <c r="DBA2" s="539"/>
      <c r="DBB2" s="545"/>
      <c r="DBC2" s="545"/>
      <c r="DBD2" s="546"/>
      <c r="DBE2" s="539"/>
      <c r="DBF2" s="545"/>
      <c r="DBG2" s="545"/>
      <c r="DBH2" s="546"/>
      <c r="DBI2" s="539"/>
      <c r="DBJ2" s="545"/>
      <c r="DBK2" s="545"/>
      <c r="DBL2" s="546"/>
      <c r="DBM2" s="539"/>
      <c r="DBN2" s="545"/>
      <c r="DBO2" s="545"/>
      <c r="DBP2" s="546"/>
      <c r="DBQ2" s="539"/>
      <c r="DBR2" s="545"/>
      <c r="DBS2" s="545"/>
      <c r="DBT2" s="546"/>
      <c r="DBU2" s="539"/>
      <c r="DBV2" s="545"/>
      <c r="DBW2" s="545"/>
      <c r="DBX2" s="546"/>
      <c r="DBY2" s="539"/>
      <c r="DBZ2" s="545"/>
      <c r="DCA2" s="545"/>
      <c r="DCB2" s="546"/>
      <c r="DCC2" s="539"/>
      <c r="DCD2" s="545"/>
      <c r="DCE2" s="545"/>
      <c r="DCF2" s="546"/>
      <c r="DCG2" s="539"/>
      <c r="DCH2" s="545"/>
      <c r="DCI2" s="545"/>
      <c r="DCJ2" s="546"/>
      <c r="DCK2" s="539"/>
      <c r="DCL2" s="545"/>
      <c r="DCM2" s="545"/>
      <c r="DCN2" s="546"/>
      <c r="DCO2" s="539"/>
      <c r="DCP2" s="545"/>
      <c r="DCQ2" s="545"/>
      <c r="DCR2" s="546"/>
      <c r="DCS2" s="539"/>
      <c r="DCT2" s="545"/>
      <c r="DCU2" s="545"/>
      <c r="DCV2" s="546"/>
      <c r="DCW2" s="539"/>
      <c r="DCX2" s="545"/>
      <c r="DCY2" s="545"/>
      <c r="DCZ2" s="546"/>
      <c r="DDA2" s="539"/>
      <c r="DDB2" s="545"/>
      <c r="DDC2" s="545"/>
      <c r="DDD2" s="546"/>
      <c r="DDE2" s="539"/>
      <c r="DDF2" s="545"/>
      <c r="DDG2" s="545"/>
      <c r="DDH2" s="546"/>
      <c r="DDI2" s="539"/>
      <c r="DDJ2" s="545"/>
      <c r="DDK2" s="545"/>
      <c r="DDL2" s="546"/>
      <c r="DDM2" s="539"/>
      <c r="DDN2" s="545"/>
      <c r="DDO2" s="545"/>
      <c r="DDP2" s="546"/>
      <c r="DDQ2" s="539"/>
      <c r="DDR2" s="545"/>
      <c r="DDS2" s="545"/>
      <c r="DDT2" s="546"/>
      <c r="DDU2" s="539"/>
      <c r="DDV2" s="545"/>
      <c r="DDW2" s="545"/>
      <c r="DDX2" s="546"/>
      <c r="DDY2" s="539"/>
      <c r="DDZ2" s="545"/>
      <c r="DEA2" s="545"/>
      <c r="DEB2" s="546"/>
      <c r="DEC2" s="539"/>
      <c r="DED2" s="545"/>
      <c r="DEE2" s="545"/>
      <c r="DEF2" s="546"/>
      <c r="DEG2" s="539"/>
      <c r="DEH2" s="545"/>
      <c r="DEI2" s="545"/>
      <c r="DEJ2" s="546"/>
      <c r="DEK2" s="539"/>
      <c r="DEL2" s="545"/>
      <c r="DEM2" s="545"/>
      <c r="DEN2" s="546"/>
      <c r="DEO2" s="539"/>
      <c r="DEP2" s="545"/>
      <c r="DEQ2" s="545"/>
      <c r="DER2" s="546"/>
      <c r="DES2" s="539"/>
      <c r="DET2" s="545"/>
      <c r="DEU2" s="545"/>
      <c r="DEV2" s="546"/>
      <c r="DEW2" s="539"/>
      <c r="DEX2" s="545"/>
      <c r="DEY2" s="545"/>
      <c r="DEZ2" s="546"/>
      <c r="DFA2" s="539"/>
      <c r="DFB2" s="545"/>
      <c r="DFC2" s="545"/>
      <c r="DFD2" s="546"/>
      <c r="DFE2" s="539"/>
      <c r="DFF2" s="545"/>
      <c r="DFG2" s="545"/>
      <c r="DFH2" s="546"/>
      <c r="DFI2" s="539"/>
      <c r="DFJ2" s="545"/>
      <c r="DFK2" s="545"/>
      <c r="DFL2" s="546"/>
      <c r="DFM2" s="539"/>
      <c r="DFN2" s="545"/>
      <c r="DFO2" s="545"/>
      <c r="DFP2" s="546"/>
      <c r="DFQ2" s="539"/>
      <c r="DFR2" s="545"/>
      <c r="DFS2" s="545"/>
      <c r="DFT2" s="546"/>
      <c r="DFU2" s="539"/>
      <c r="DFV2" s="545"/>
      <c r="DFW2" s="545"/>
      <c r="DFX2" s="546"/>
      <c r="DFY2" s="539"/>
      <c r="DFZ2" s="545"/>
      <c r="DGA2" s="545"/>
      <c r="DGB2" s="546"/>
      <c r="DGC2" s="539"/>
      <c r="DGD2" s="545"/>
      <c r="DGE2" s="545"/>
      <c r="DGF2" s="546"/>
      <c r="DGG2" s="539"/>
      <c r="DGH2" s="545"/>
      <c r="DGI2" s="545"/>
      <c r="DGJ2" s="546"/>
      <c r="DGK2" s="539"/>
      <c r="DGL2" s="545"/>
      <c r="DGM2" s="545"/>
      <c r="DGN2" s="546"/>
      <c r="DGO2" s="539"/>
      <c r="DGP2" s="545"/>
      <c r="DGQ2" s="545"/>
      <c r="DGR2" s="546"/>
      <c r="DGS2" s="539"/>
      <c r="DGT2" s="545"/>
      <c r="DGU2" s="545"/>
      <c r="DGV2" s="546"/>
      <c r="DGW2" s="539"/>
      <c r="DGX2" s="545"/>
      <c r="DGY2" s="545"/>
      <c r="DGZ2" s="546"/>
      <c r="DHA2" s="539"/>
      <c r="DHB2" s="545"/>
      <c r="DHC2" s="545"/>
      <c r="DHD2" s="546"/>
      <c r="DHE2" s="539"/>
      <c r="DHF2" s="545"/>
      <c r="DHG2" s="545"/>
      <c r="DHH2" s="546"/>
      <c r="DHI2" s="539"/>
      <c r="DHJ2" s="545"/>
      <c r="DHK2" s="545"/>
      <c r="DHL2" s="546"/>
      <c r="DHM2" s="539"/>
      <c r="DHN2" s="545"/>
      <c r="DHO2" s="545"/>
      <c r="DHP2" s="546"/>
      <c r="DHQ2" s="539"/>
      <c r="DHR2" s="545"/>
      <c r="DHS2" s="545"/>
      <c r="DHT2" s="546"/>
      <c r="DHU2" s="539"/>
      <c r="DHV2" s="545"/>
      <c r="DHW2" s="545"/>
      <c r="DHX2" s="546"/>
      <c r="DHY2" s="539"/>
      <c r="DHZ2" s="545"/>
      <c r="DIA2" s="545"/>
      <c r="DIB2" s="546"/>
      <c r="DIC2" s="539"/>
      <c r="DID2" s="545"/>
      <c r="DIE2" s="545"/>
      <c r="DIF2" s="546"/>
      <c r="DIG2" s="539"/>
      <c r="DIH2" s="545"/>
      <c r="DII2" s="545"/>
      <c r="DIJ2" s="546"/>
      <c r="DIK2" s="539"/>
      <c r="DIL2" s="545"/>
      <c r="DIM2" s="545"/>
      <c r="DIN2" s="546"/>
      <c r="DIO2" s="539"/>
      <c r="DIP2" s="545"/>
      <c r="DIQ2" s="545"/>
      <c r="DIR2" s="546"/>
      <c r="DIS2" s="539"/>
      <c r="DIT2" s="545"/>
      <c r="DIU2" s="545"/>
      <c r="DIV2" s="546"/>
      <c r="DIW2" s="539"/>
      <c r="DIX2" s="545"/>
      <c r="DIY2" s="545"/>
      <c r="DIZ2" s="546"/>
      <c r="DJA2" s="539"/>
      <c r="DJB2" s="545"/>
      <c r="DJC2" s="545"/>
      <c r="DJD2" s="546"/>
      <c r="DJE2" s="539"/>
      <c r="DJF2" s="545"/>
      <c r="DJG2" s="545"/>
      <c r="DJH2" s="546"/>
      <c r="DJI2" s="539"/>
      <c r="DJJ2" s="545"/>
      <c r="DJK2" s="545"/>
      <c r="DJL2" s="546"/>
      <c r="DJM2" s="539"/>
      <c r="DJN2" s="545"/>
      <c r="DJO2" s="545"/>
      <c r="DJP2" s="546"/>
      <c r="DJQ2" s="539"/>
      <c r="DJR2" s="545"/>
      <c r="DJS2" s="545"/>
      <c r="DJT2" s="546"/>
      <c r="DJU2" s="539"/>
      <c r="DJV2" s="545"/>
      <c r="DJW2" s="545"/>
      <c r="DJX2" s="546"/>
      <c r="DJY2" s="539"/>
      <c r="DJZ2" s="545"/>
      <c r="DKA2" s="545"/>
      <c r="DKB2" s="546"/>
      <c r="DKC2" s="539"/>
      <c r="DKD2" s="545"/>
      <c r="DKE2" s="545"/>
      <c r="DKF2" s="546"/>
      <c r="DKG2" s="539"/>
      <c r="DKH2" s="545"/>
      <c r="DKI2" s="545"/>
      <c r="DKJ2" s="546"/>
      <c r="DKK2" s="539"/>
      <c r="DKL2" s="545"/>
      <c r="DKM2" s="545"/>
      <c r="DKN2" s="546"/>
      <c r="DKO2" s="539"/>
      <c r="DKP2" s="545"/>
      <c r="DKQ2" s="545"/>
      <c r="DKR2" s="546"/>
      <c r="DKS2" s="539"/>
      <c r="DKT2" s="545"/>
      <c r="DKU2" s="545"/>
      <c r="DKV2" s="546"/>
      <c r="DKW2" s="539"/>
      <c r="DKX2" s="545"/>
      <c r="DKY2" s="545"/>
      <c r="DKZ2" s="546"/>
      <c r="DLA2" s="539"/>
      <c r="DLB2" s="545"/>
      <c r="DLC2" s="545"/>
      <c r="DLD2" s="546"/>
      <c r="DLE2" s="539"/>
      <c r="DLF2" s="545"/>
      <c r="DLG2" s="545"/>
      <c r="DLH2" s="546"/>
      <c r="DLI2" s="539"/>
      <c r="DLJ2" s="545"/>
      <c r="DLK2" s="545"/>
      <c r="DLL2" s="546"/>
      <c r="DLM2" s="539"/>
      <c r="DLN2" s="545"/>
      <c r="DLO2" s="545"/>
      <c r="DLP2" s="546"/>
      <c r="DLQ2" s="539"/>
      <c r="DLR2" s="545"/>
      <c r="DLS2" s="545"/>
      <c r="DLT2" s="546"/>
      <c r="DLU2" s="539"/>
      <c r="DLV2" s="545"/>
      <c r="DLW2" s="545"/>
      <c r="DLX2" s="546"/>
      <c r="DLY2" s="539"/>
      <c r="DLZ2" s="545"/>
      <c r="DMA2" s="545"/>
      <c r="DMB2" s="546"/>
      <c r="DMC2" s="539"/>
      <c r="DMD2" s="545"/>
      <c r="DME2" s="545"/>
      <c r="DMF2" s="546"/>
      <c r="DMG2" s="539"/>
      <c r="DMH2" s="545"/>
      <c r="DMI2" s="545"/>
      <c r="DMJ2" s="546"/>
      <c r="DMK2" s="539"/>
      <c r="DML2" s="545"/>
      <c r="DMM2" s="545"/>
      <c r="DMN2" s="546"/>
      <c r="DMO2" s="539"/>
      <c r="DMP2" s="545"/>
      <c r="DMQ2" s="545"/>
      <c r="DMR2" s="546"/>
      <c r="DMS2" s="539"/>
      <c r="DMT2" s="545"/>
      <c r="DMU2" s="545"/>
      <c r="DMV2" s="546"/>
      <c r="DMW2" s="539"/>
      <c r="DMX2" s="545"/>
      <c r="DMY2" s="545"/>
      <c r="DMZ2" s="546"/>
      <c r="DNA2" s="539"/>
      <c r="DNB2" s="545"/>
      <c r="DNC2" s="545"/>
      <c r="DND2" s="546"/>
      <c r="DNE2" s="539"/>
      <c r="DNF2" s="545"/>
      <c r="DNG2" s="545"/>
      <c r="DNH2" s="546"/>
      <c r="DNI2" s="539"/>
      <c r="DNJ2" s="545"/>
      <c r="DNK2" s="545"/>
      <c r="DNL2" s="546"/>
      <c r="DNM2" s="539"/>
      <c r="DNN2" s="545"/>
      <c r="DNO2" s="545"/>
      <c r="DNP2" s="546"/>
      <c r="DNQ2" s="539"/>
      <c r="DNR2" s="545"/>
      <c r="DNS2" s="545"/>
      <c r="DNT2" s="546"/>
      <c r="DNU2" s="539"/>
      <c r="DNV2" s="545"/>
      <c r="DNW2" s="545"/>
      <c r="DNX2" s="546"/>
      <c r="DNY2" s="539"/>
      <c r="DNZ2" s="545"/>
      <c r="DOA2" s="545"/>
      <c r="DOB2" s="546"/>
      <c r="DOC2" s="539"/>
      <c r="DOD2" s="545"/>
      <c r="DOE2" s="545"/>
      <c r="DOF2" s="546"/>
      <c r="DOG2" s="539"/>
      <c r="DOH2" s="545"/>
      <c r="DOI2" s="545"/>
      <c r="DOJ2" s="546"/>
      <c r="DOK2" s="539"/>
      <c r="DOL2" s="545"/>
      <c r="DOM2" s="545"/>
      <c r="DON2" s="546"/>
      <c r="DOO2" s="539"/>
      <c r="DOP2" s="545"/>
      <c r="DOQ2" s="545"/>
      <c r="DOR2" s="546"/>
      <c r="DOS2" s="539"/>
      <c r="DOT2" s="545"/>
      <c r="DOU2" s="545"/>
      <c r="DOV2" s="546"/>
      <c r="DOW2" s="539"/>
      <c r="DOX2" s="545"/>
      <c r="DOY2" s="545"/>
      <c r="DOZ2" s="546"/>
      <c r="DPA2" s="539"/>
      <c r="DPB2" s="545"/>
      <c r="DPC2" s="545"/>
      <c r="DPD2" s="546"/>
      <c r="DPE2" s="539"/>
      <c r="DPF2" s="545"/>
      <c r="DPG2" s="545"/>
      <c r="DPH2" s="546"/>
      <c r="DPI2" s="539"/>
      <c r="DPJ2" s="545"/>
      <c r="DPK2" s="545"/>
      <c r="DPL2" s="546"/>
      <c r="DPM2" s="539"/>
      <c r="DPN2" s="545"/>
      <c r="DPO2" s="545"/>
      <c r="DPP2" s="546"/>
      <c r="DPQ2" s="539"/>
      <c r="DPR2" s="545"/>
      <c r="DPS2" s="545"/>
      <c r="DPT2" s="546"/>
      <c r="DPU2" s="539"/>
      <c r="DPV2" s="545"/>
      <c r="DPW2" s="545"/>
      <c r="DPX2" s="546"/>
      <c r="DPY2" s="539"/>
      <c r="DPZ2" s="545"/>
      <c r="DQA2" s="545"/>
      <c r="DQB2" s="546"/>
      <c r="DQC2" s="539"/>
      <c r="DQD2" s="545"/>
      <c r="DQE2" s="545"/>
      <c r="DQF2" s="546"/>
      <c r="DQG2" s="539"/>
      <c r="DQH2" s="545"/>
      <c r="DQI2" s="545"/>
      <c r="DQJ2" s="546"/>
      <c r="DQK2" s="539"/>
      <c r="DQL2" s="545"/>
      <c r="DQM2" s="545"/>
      <c r="DQN2" s="546"/>
      <c r="DQO2" s="539"/>
      <c r="DQP2" s="545"/>
      <c r="DQQ2" s="545"/>
      <c r="DQR2" s="546"/>
      <c r="DQS2" s="539"/>
      <c r="DQT2" s="545"/>
      <c r="DQU2" s="545"/>
      <c r="DQV2" s="546"/>
      <c r="DQW2" s="539"/>
      <c r="DQX2" s="545"/>
      <c r="DQY2" s="545"/>
      <c r="DQZ2" s="546"/>
      <c r="DRA2" s="539"/>
      <c r="DRB2" s="545"/>
      <c r="DRC2" s="545"/>
      <c r="DRD2" s="546"/>
      <c r="DRE2" s="539"/>
      <c r="DRF2" s="545"/>
      <c r="DRG2" s="545"/>
      <c r="DRH2" s="546"/>
      <c r="DRI2" s="539"/>
      <c r="DRJ2" s="545"/>
      <c r="DRK2" s="545"/>
      <c r="DRL2" s="546"/>
      <c r="DRM2" s="539"/>
      <c r="DRN2" s="545"/>
      <c r="DRO2" s="545"/>
      <c r="DRP2" s="546"/>
      <c r="DRQ2" s="539"/>
      <c r="DRR2" s="545"/>
      <c r="DRS2" s="545"/>
      <c r="DRT2" s="546"/>
      <c r="DRU2" s="539"/>
      <c r="DRV2" s="545"/>
      <c r="DRW2" s="545"/>
      <c r="DRX2" s="546"/>
      <c r="DRY2" s="539"/>
      <c r="DRZ2" s="545"/>
      <c r="DSA2" s="545"/>
      <c r="DSB2" s="546"/>
      <c r="DSC2" s="539"/>
      <c r="DSD2" s="545"/>
      <c r="DSE2" s="545"/>
      <c r="DSF2" s="546"/>
      <c r="DSG2" s="539"/>
      <c r="DSH2" s="545"/>
      <c r="DSI2" s="545"/>
      <c r="DSJ2" s="546"/>
      <c r="DSK2" s="539"/>
      <c r="DSL2" s="545"/>
      <c r="DSM2" s="545"/>
      <c r="DSN2" s="546"/>
      <c r="DSO2" s="539"/>
      <c r="DSP2" s="545"/>
      <c r="DSQ2" s="545"/>
      <c r="DSR2" s="546"/>
      <c r="DSS2" s="539"/>
      <c r="DST2" s="545"/>
      <c r="DSU2" s="545"/>
      <c r="DSV2" s="546"/>
      <c r="DSW2" s="539"/>
      <c r="DSX2" s="545"/>
      <c r="DSY2" s="545"/>
      <c r="DSZ2" s="546"/>
      <c r="DTA2" s="539"/>
      <c r="DTB2" s="545"/>
      <c r="DTC2" s="545"/>
      <c r="DTD2" s="546"/>
      <c r="DTE2" s="539"/>
      <c r="DTF2" s="545"/>
      <c r="DTG2" s="545"/>
      <c r="DTH2" s="546"/>
      <c r="DTI2" s="539"/>
      <c r="DTJ2" s="545"/>
      <c r="DTK2" s="545"/>
      <c r="DTL2" s="546"/>
      <c r="DTM2" s="539"/>
      <c r="DTN2" s="545"/>
      <c r="DTO2" s="545"/>
      <c r="DTP2" s="546"/>
      <c r="DTQ2" s="539"/>
      <c r="DTR2" s="545"/>
      <c r="DTS2" s="545"/>
      <c r="DTT2" s="546"/>
      <c r="DTU2" s="539"/>
      <c r="DTV2" s="545"/>
      <c r="DTW2" s="545"/>
      <c r="DTX2" s="546"/>
      <c r="DTY2" s="539"/>
      <c r="DTZ2" s="545"/>
      <c r="DUA2" s="545"/>
      <c r="DUB2" s="546"/>
      <c r="DUC2" s="539"/>
      <c r="DUD2" s="545"/>
      <c r="DUE2" s="545"/>
      <c r="DUF2" s="546"/>
      <c r="DUG2" s="539"/>
      <c r="DUH2" s="545"/>
      <c r="DUI2" s="545"/>
      <c r="DUJ2" s="546"/>
      <c r="DUK2" s="539"/>
      <c r="DUL2" s="545"/>
      <c r="DUM2" s="545"/>
      <c r="DUN2" s="546"/>
      <c r="DUO2" s="539"/>
      <c r="DUP2" s="545"/>
      <c r="DUQ2" s="545"/>
      <c r="DUR2" s="546"/>
      <c r="DUS2" s="539"/>
      <c r="DUT2" s="545"/>
      <c r="DUU2" s="545"/>
      <c r="DUV2" s="546"/>
      <c r="DUW2" s="539"/>
      <c r="DUX2" s="545"/>
      <c r="DUY2" s="545"/>
      <c r="DUZ2" s="546"/>
      <c r="DVA2" s="539"/>
      <c r="DVB2" s="545"/>
      <c r="DVC2" s="545"/>
      <c r="DVD2" s="546"/>
      <c r="DVE2" s="539"/>
      <c r="DVF2" s="545"/>
      <c r="DVG2" s="545"/>
      <c r="DVH2" s="546"/>
      <c r="DVI2" s="539"/>
      <c r="DVJ2" s="545"/>
      <c r="DVK2" s="545"/>
      <c r="DVL2" s="546"/>
      <c r="DVM2" s="539"/>
      <c r="DVN2" s="545"/>
      <c r="DVO2" s="545"/>
      <c r="DVP2" s="546"/>
      <c r="DVQ2" s="539"/>
      <c r="DVR2" s="545"/>
      <c r="DVS2" s="545"/>
      <c r="DVT2" s="546"/>
      <c r="DVU2" s="539"/>
      <c r="DVV2" s="545"/>
      <c r="DVW2" s="545"/>
      <c r="DVX2" s="546"/>
      <c r="DVY2" s="539"/>
      <c r="DVZ2" s="545"/>
      <c r="DWA2" s="545"/>
      <c r="DWB2" s="546"/>
      <c r="DWC2" s="539"/>
      <c r="DWD2" s="545"/>
      <c r="DWE2" s="545"/>
      <c r="DWF2" s="546"/>
      <c r="DWG2" s="539"/>
      <c r="DWH2" s="545"/>
      <c r="DWI2" s="545"/>
      <c r="DWJ2" s="546"/>
      <c r="DWK2" s="539"/>
      <c r="DWL2" s="545"/>
      <c r="DWM2" s="545"/>
      <c r="DWN2" s="546"/>
      <c r="DWO2" s="539"/>
      <c r="DWP2" s="545"/>
      <c r="DWQ2" s="545"/>
      <c r="DWR2" s="546"/>
      <c r="DWS2" s="539"/>
      <c r="DWT2" s="545"/>
      <c r="DWU2" s="545"/>
      <c r="DWV2" s="546"/>
      <c r="DWW2" s="539"/>
      <c r="DWX2" s="545"/>
      <c r="DWY2" s="545"/>
      <c r="DWZ2" s="546"/>
      <c r="DXA2" s="539"/>
      <c r="DXB2" s="545"/>
      <c r="DXC2" s="545"/>
      <c r="DXD2" s="546"/>
      <c r="DXE2" s="539"/>
      <c r="DXF2" s="545"/>
      <c r="DXG2" s="545"/>
      <c r="DXH2" s="546"/>
      <c r="DXI2" s="539"/>
      <c r="DXJ2" s="545"/>
      <c r="DXK2" s="545"/>
      <c r="DXL2" s="546"/>
      <c r="DXM2" s="539"/>
      <c r="DXN2" s="545"/>
      <c r="DXO2" s="545"/>
      <c r="DXP2" s="546"/>
      <c r="DXQ2" s="539"/>
      <c r="DXR2" s="545"/>
      <c r="DXS2" s="545"/>
      <c r="DXT2" s="546"/>
      <c r="DXU2" s="539"/>
      <c r="DXV2" s="545"/>
      <c r="DXW2" s="545"/>
      <c r="DXX2" s="546"/>
      <c r="DXY2" s="539"/>
      <c r="DXZ2" s="545"/>
      <c r="DYA2" s="545"/>
      <c r="DYB2" s="546"/>
      <c r="DYC2" s="539"/>
      <c r="DYD2" s="545"/>
      <c r="DYE2" s="545"/>
      <c r="DYF2" s="546"/>
      <c r="DYG2" s="539"/>
      <c r="DYH2" s="545"/>
      <c r="DYI2" s="545"/>
      <c r="DYJ2" s="546"/>
      <c r="DYK2" s="539"/>
      <c r="DYL2" s="545"/>
      <c r="DYM2" s="545"/>
      <c r="DYN2" s="546"/>
      <c r="DYO2" s="539"/>
      <c r="DYP2" s="545"/>
      <c r="DYQ2" s="545"/>
      <c r="DYR2" s="546"/>
      <c r="DYS2" s="539"/>
      <c r="DYT2" s="545"/>
      <c r="DYU2" s="545"/>
      <c r="DYV2" s="546"/>
      <c r="DYW2" s="539"/>
      <c r="DYX2" s="545"/>
      <c r="DYY2" s="545"/>
      <c r="DYZ2" s="546"/>
      <c r="DZA2" s="539"/>
      <c r="DZB2" s="545"/>
      <c r="DZC2" s="545"/>
      <c r="DZD2" s="546"/>
      <c r="DZE2" s="539"/>
      <c r="DZF2" s="545"/>
      <c r="DZG2" s="545"/>
      <c r="DZH2" s="546"/>
      <c r="DZI2" s="539"/>
      <c r="DZJ2" s="545"/>
      <c r="DZK2" s="545"/>
      <c r="DZL2" s="546"/>
      <c r="DZM2" s="539"/>
      <c r="DZN2" s="545"/>
      <c r="DZO2" s="545"/>
      <c r="DZP2" s="546"/>
      <c r="DZQ2" s="539"/>
      <c r="DZR2" s="545"/>
      <c r="DZS2" s="545"/>
      <c r="DZT2" s="546"/>
      <c r="DZU2" s="539"/>
      <c r="DZV2" s="545"/>
      <c r="DZW2" s="545"/>
      <c r="DZX2" s="546"/>
      <c r="DZY2" s="539"/>
      <c r="DZZ2" s="545"/>
      <c r="EAA2" s="545"/>
      <c r="EAB2" s="546"/>
      <c r="EAC2" s="539"/>
      <c r="EAD2" s="545"/>
      <c r="EAE2" s="545"/>
      <c r="EAF2" s="546"/>
      <c r="EAG2" s="539"/>
      <c r="EAH2" s="545"/>
      <c r="EAI2" s="545"/>
      <c r="EAJ2" s="546"/>
      <c r="EAK2" s="539"/>
      <c r="EAL2" s="545"/>
      <c r="EAM2" s="545"/>
      <c r="EAN2" s="546"/>
      <c r="EAO2" s="539"/>
      <c r="EAP2" s="545"/>
      <c r="EAQ2" s="545"/>
      <c r="EAR2" s="546"/>
      <c r="EAS2" s="539"/>
      <c r="EAT2" s="545"/>
      <c r="EAU2" s="545"/>
      <c r="EAV2" s="546"/>
      <c r="EAW2" s="539"/>
      <c r="EAX2" s="545"/>
      <c r="EAY2" s="545"/>
      <c r="EAZ2" s="546"/>
      <c r="EBA2" s="539"/>
      <c r="EBB2" s="545"/>
      <c r="EBC2" s="545"/>
      <c r="EBD2" s="546"/>
      <c r="EBE2" s="539"/>
      <c r="EBF2" s="545"/>
      <c r="EBG2" s="545"/>
      <c r="EBH2" s="546"/>
      <c r="EBI2" s="539"/>
      <c r="EBJ2" s="545"/>
      <c r="EBK2" s="545"/>
      <c r="EBL2" s="546"/>
      <c r="EBM2" s="539"/>
      <c r="EBN2" s="545"/>
      <c r="EBO2" s="545"/>
      <c r="EBP2" s="546"/>
      <c r="EBQ2" s="539"/>
      <c r="EBR2" s="545"/>
      <c r="EBS2" s="545"/>
      <c r="EBT2" s="546"/>
      <c r="EBU2" s="539"/>
      <c r="EBV2" s="545"/>
      <c r="EBW2" s="545"/>
      <c r="EBX2" s="546"/>
      <c r="EBY2" s="539"/>
      <c r="EBZ2" s="545"/>
      <c r="ECA2" s="545"/>
      <c r="ECB2" s="546"/>
      <c r="ECC2" s="539"/>
      <c r="ECD2" s="545"/>
      <c r="ECE2" s="545"/>
      <c r="ECF2" s="546"/>
      <c r="ECG2" s="539"/>
      <c r="ECH2" s="545"/>
      <c r="ECI2" s="545"/>
      <c r="ECJ2" s="546"/>
      <c r="ECK2" s="539"/>
      <c r="ECL2" s="545"/>
      <c r="ECM2" s="545"/>
      <c r="ECN2" s="546"/>
      <c r="ECO2" s="539"/>
      <c r="ECP2" s="545"/>
      <c r="ECQ2" s="545"/>
      <c r="ECR2" s="546"/>
      <c r="ECS2" s="539"/>
      <c r="ECT2" s="545"/>
      <c r="ECU2" s="545"/>
      <c r="ECV2" s="546"/>
      <c r="ECW2" s="539"/>
      <c r="ECX2" s="545"/>
      <c r="ECY2" s="545"/>
      <c r="ECZ2" s="546"/>
      <c r="EDA2" s="539"/>
      <c r="EDB2" s="545"/>
      <c r="EDC2" s="545"/>
      <c r="EDD2" s="546"/>
      <c r="EDE2" s="539"/>
      <c r="EDF2" s="545"/>
      <c r="EDG2" s="545"/>
      <c r="EDH2" s="546"/>
      <c r="EDI2" s="539"/>
      <c r="EDJ2" s="545"/>
      <c r="EDK2" s="545"/>
      <c r="EDL2" s="546"/>
      <c r="EDM2" s="539"/>
      <c r="EDN2" s="545"/>
      <c r="EDO2" s="545"/>
      <c r="EDP2" s="546"/>
      <c r="EDQ2" s="539"/>
      <c r="EDR2" s="545"/>
      <c r="EDS2" s="545"/>
      <c r="EDT2" s="546"/>
      <c r="EDU2" s="539"/>
      <c r="EDV2" s="545"/>
      <c r="EDW2" s="545"/>
      <c r="EDX2" s="546"/>
      <c r="EDY2" s="539"/>
      <c r="EDZ2" s="545"/>
      <c r="EEA2" s="545"/>
      <c r="EEB2" s="546"/>
      <c r="EEC2" s="539"/>
      <c r="EED2" s="545"/>
      <c r="EEE2" s="545"/>
      <c r="EEF2" s="546"/>
      <c r="EEG2" s="539"/>
      <c r="EEH2" s="545"/>
      <c r="EEI2" s="545"/>
      <c r="EEJ2" s="546"/>
      <c r="EEK2" s="539"/>
      <c r="EEL2" s="545"/>
      <c r="EEM2" s="545"/>
      <c r="EEN2" s="546"/>
      <c r="EEO2" s="539"/>
      <c r="EEP2" s="545"/>
      <c r="EEQ2" s="545"/>
      <c r="EER2" s="546"/>
      <c r="EES2" s="539"/>
      <c r="EET2" s="545"/>
      <c r="EEU2" s="545"/>
      <c r="EEV2" s="546"/>
      <c r="EEW2" s="539"/>
      <c r="EEX2" s="545"/>
      <c r="EEY2" s="545"/>
      <c r="EEZ2" s="546"/>
      <c r="EFA2" s="539"/>
      <c r="EFB2" s="545"/>
      <c r="EFC2" s="545"/>
      <c r="EFD2" s="546"/>
      <c r="EFE2" s="539"/>
      <c r="EFF2" s="545"/>
      <c r="EFG2" s="545"/>
      <c r="EFH2" s="546"/>
      <c r="EFI2" s="539"/>
      <c r="EFJ2" s="545"/>
      <c r="EFK2" s="545"/>
      <c r="EFL2" s="546"/>
      <c r="EFM2" s="539"/>
      <c r="EFN2" s="545"/>
      <c r="EFO2" s="545"/>
      <c r="EFP2" s="546"/>
      <c r="EFQ2" s="539"/>
      <c r="EFR2" s="545"/>
      <c r="EFS2" s="545"/>
      <c r="EFT2" s="546"/>
      <c r="EFU2" s="539"/>
      <c r="EFV2" s="545"/>
      <c r="EFW2" s="545"/>
      <c r="EFX2" s="546"/>
      <c r="EFY2" s="539"/>
      <c r="EFZ2" s="545"/>
      <c r="EGA2" s="545"/>
      <c r="EGB2" s="546"/>
      <c r="EGC2" s="539"/>
      <c r="EGD2" s="545"/>
      <c r="EGE2" s="545"/>
      <c r="EGF2" s="546"/>
      <c r="EGG2" s="539"/>
      <c r="EGH2" s="545"/>
      <c r="EGI2" s="545"/>
      <c r="EGJ2" s="546"/>
      <c r="EGK2" s="539"/>
      <c r="EGL2" s="545"/>
      <c r="EGM2" s="545"/>
      <c r="EGN2" s="546"/>
      <c r="EGO2" s="539"/>
      <c r="EGP2" s="545"/>
      <c r="EGQ2" s="545"/>
      <c r="EGR2" s="546"/>
      <c r="EGS2" s="539"/>
      <c r="EGT2" s="545"/>
      <c r="EGU2" s="545"/>
      <c r="EGV2" s="546"/>
      <c r="EGW2" s="539"/>
      <c r="EGX2" s="545"/>
      <c r="EGY2" s="545"/>
      <c r="EGZ2" s="546"/>
      <c r="EHA2" s="539"/>
      <c r="EHB2" s="545"/>
      <c r="EHC2" s="545"/>
      <c r="EHD2" s="546"/>
      <c r="EHE2" s="539"/>
      <c r="EHF2" s="545"/>
      <c r="EHG2" s="545"/>
      <c r="EHH2" s="546"/>
      <c r="EHI2" s="539"/>
      <c r="EHJ2" s="545"/>
      <c r="EHK2" s="545"/>
      <c r="EHL2" s="546"/>
      <c r="EHM2" s="539"/>
      <c r="EHN2" s="545"/>
      <c r="EHO2" s="545"/>
      <c r="EHP2" s="546"/>
      <c r="EHQ2" s="539"/>
      <c r="EHR2" s="545"/>
      <c r="EHS2" s="545"/>
      <c r="EHT2" s="546"/>
      <c r="EHU2" s="539"/>
      <c r="EHV2" s="545"/>
      <c r="EHW2" s="545"/>
      <c r="EHX2" s="546"/>
      <c r="EHY2" s="539"/>
      <c r="EHZ2" s="545"/>
      <c r="EIA2" s="545"/>
      <c r="EIB2" s="546"/>
      <c r="EIC2" s="539"/>
      <c r="EID2" s="545"/>
      <c r="EIE2" s="545"/>
      <c r="EIF2" s="546"/>
      <c r="EIG2" s="539"/>
      <c r="EIH2" s="545"/>
      <c r="EII2" s="545"/>
      <c r="EIJ2" s="546"/>
      <c r="EIK2" s="539"/>
      <c r="EIL2" s="545"/>
      <c r="EIM2" s="545"/>
      <c r="EIN2" s="546"/>
      <c r="EIO2" s="539"/>
      <c r="EIP2" s="545"/>
      <c r="EIQ2" s="545"/>
      <c r="EIR2" s="546"/>
      <c r="EIS2" s="539"/>
      <c r="EIT2" s="545"/>
      <c r="EIU2" s="545"/>
      <c r="EIV2" s="546"/>
      <c r="EIW2" s="539"/>
      <c r="EIX2" s="545"/>
      <c r="EIY2" s="545"/>
      <c r="EIZ2" s="546"/>
      <c r="EJA2" s="539"/>
      <c r="EJB2" s="545"/>
      <c r="EJC2" s="545"/>
      <c r="EJD2" s="546"/>
      <c r="EJE2" s="539"/>
      <c r="EJF2" s="545"/>
      <c r="EJG2" s="545"/>
      <c r="EJH2" s="546"/>
      <c r="EJI2" s="539"/>
      <c r="EJJ2" s="545"/>
      <c r="EJK2" s="545"/>
      <c r="EJL2" s="546"/>
      <c r="EJM2" s="539"/>
      <c r="EJN2" s="545"/>
      <c r="EJO2" s="545"/>
      <c r="EJP2" s="546"/>
      <c r="EJQ2" s="539"/>
      <c r="EJR2" s="545"/>
      <c r="EJS2" s="545"/>
      <c r="EJT2" s="546"/>
      <c r="EJU2" s="539"/>
      <c r="EJV2" s="545"/>
      <c r="EJW2" s="545"/>
      <c r="EJX2" s="546"/>
      <c r="EJY2" s="539"/>
      <c r="EJZ2" s="545"/>
      <c r="EKA2" s="545"/>
      <c r="EKB2" s="546"/>
      <c r="EKC2" s="539"/>
      <c r="EKD2" s="545"/>
      <c r="EKE2" s="545"/>
      <c r="EKF2" s="546"/>
      <c r="EKG2" s="539"/>
      <c r="EKH2" s="545"/>
      <c r="EKI2" s="545"/>
      <c r="EKJ2" s="546"/>
      <c r="EKK2" s="539"/>
      <c r="EKL2" s="545"/>
      <c r="EKM2" s="545"/>
      <c r="EKN2" s="546"/>
      <c r="EKO2" s="539"/>
      <c r="EKP2" s="545"/>
      <c r="EKQ2" s="545"/>
      <c r="EKR2" s="546"/>
      <c r="EKS2" s="539"/>
      <c r="EKT2" s="545"/>
      <c r="EKU2" s="545"/>
      <c r="EKV2" s="546"/>
      <c r="EKW2" s="539"/>
      <c r="EKX2" s="545"/>
      <c r="EKY2" s="545"/>
      <c r="EKZ2" s="546"/>
      <c r="ELA2" s="539"/>
      <c r="ELB2" s="545"/>
      <c r="ELC2" s="545"/>
      <c r="ELD2" s="546"/>
      <c r="ELE2" s="539"/>
      <c r="ELF2" s="545"/>
      <c r="ELG2" s="545"/>
      <c r="ELH2" s="546"/>
      <c r="ELI2" s="539"/>
      <c r="ELJ2" s="545"/>
      <c r="ELK2" s="545"/>
      <c r="ELL2" s="546"/>
      <c r="ELM2" s="539"/>
      <c r="ELN2" s="545"/>
      <c r="ELO2" s="545"/>
      <c r="ELP2" s="546"/>
      <c r="ELQ2" s="539"/>
      <c r="ELR2" s="545"/>
      <c r="ELS2" s="545"/>
      <c r="ELT2" s="546"/>
      <c r="ELU2" s="539"/>
      <c r="ELV2" s="545"/>
      <c r="ELW2" s="545"/>
      <c r="ELX2" s="546"/>
      <c r="ELY2" s="539"/>
      <c r="ELZ2" s="545"/>
      <c r="EMA2" s="545"/>
      <c r="EMB2" s="546"/>
      <c r="EMC2" s="539"/>
      <c r="EMD2" s="545"/>
      <c r="EME2" s="545"/>
      <c r="EMF2" s="546"/>
      <c r="EMG2" s="539"/>
      <c r="EMH2" s="545"/>
      <c r="EMI2" s="545"/>
      <c r="EMJ2" s="546"/>
      <c r="EMK2" s="539"/>
      <c r="EML2" s="545"/>
      <c r="EMM2" s="545"/>
      <c r="EMN2" s="546"/>
      <c r="EMO2" s="539"/>
      <c r="EMP2" s="545"/>
      <c r="EMQ2" s="545"/>
      <c r="EMR2" s="546"/>
      <c r="EMS2" s="539"/>
      <c r="EMT2" s="545"/>
      <c r="EMU2" s="545"/>
      <c r="EMV2" s="546"/>
      <c r="EMW2" s="539"/>
      <c r="EMX2" s="545"/>
      <c r="EMY2" s="545"/>
      <c r="EMZ2" s="546"/>
      <c r="ENA2" s="539"/>
      <c r="ENB2" s="545"/>
      <c r="ENC2" s="545"/>
      <c r="END2" s="546"/>
      <c r="ENE2" s="539"/>
      <c r="ENF2" s="545"/>
      <c r="ENG2" s="545"/>
      <c r="ENH2" s="546"/>
      <c r="ENI2" s="539"/>
      <c r="ENJ2" s="545"/>
      <c r="ENK2" s="545"/>
      <c r="ENL2" s="546"/>
      <c r="ENM2" s="539"/>
      <c r="ENN2" s="545"/>
      <c r="ENO2" s="545"/>
      <c r="ENP2" s="546"/>
      <c r="ENQ2" s="539"/>
      <c r="ENR2" s="545"/>
      <c r="ENS2" s="545"/>
      <c r="ENT2" s="546"/>
      <c r="ENU2" s="539"/>
      <c r="ENV2" s="545"/>
      <c r="ENW2" s="545"/>
      <c r="ENX2" s="546"/>
      <c r="ENY2" s="539"/>
      <c r="ENZ2" s="545"/>
      <c r="EOA2" s="545"/>
      <c r="EOB2" s="546"/>
      <c r="EOC2" s="539"/>
      <c r="EOD2" s="545"/>
      <c r="EOE2" s="545"/>
      <c r="EOF2" s="546"/>
      <c r="EOG2" s="539"/>
      <c r="EOH2" s="545"/>
      <c r="EOI2" s="545"/>
      <c r="EOJ2" s="546"/>
      <c r="EOK2" s="539"/>
      <c r="EOL2" s="545"/>
      <c r="EOM2" s="545"/>
      <c r="EON2" s="546"/>
      <c r="EOO2" s="539"/>
      <c r="EOP2" s="545"/>
      <c r="EOQ2" s="545"/>
      <c r="EOR2" s="546"/>
      <c r="EOS2" s="539"/>
      <c r="EOT2" s="545"/>
      <c r="EOU2" s="545"/>
      <c r="EOV2" s="546"/>
      <c r="EOW2" s="539"/>
      <c r="EOX2" s="545"/>
      <c r="EOY2" s="545"/>
      <c r="EOZ2" s="546"/>
      <c r="EPA2" s="539"/>
      <c r="EPB2" s="545"/>
      <c r="EPC2" s="545"/>
      <c r="EPD2" s="546"/>
      <c r="EPE2" s="539"/>
      <c r="EPF2" s="545"/>
      <c r="EPG2" s="545"/>
      <c r="EPH2" s="546"/>
      <c r="EPI2" s="539"/>
      <c r="EPJ2" s="545"/>
      <c r="EPK2" s="545"/>
      <c r="EPL2" s="546"/>
      <c r="EPM2" s="539"/>
      <c r="EPN2" s="545"/>
      <c r="EPO2" s="545"/>
      <c r="EPP2" s="546"/>
      <c r="EPQ2" s="539"/>
      <c r="EPR2" s="545"/>
      <c r="EPS2" s="545"/>
      <c r="EPT2" s="546"/>
      <c r="EPU2" s="539"/>
      <c r="EPV2" s="545"/>
      <c r="EPW2" s="545"/>
      <c r="EPX2" s="546"/>
      <c r="EPY2" s="539"/>
      <c r="EPZ2" s="545"/>
      <c r="EQA2" s="545"/>
      <c r="EQB2" s="546"/>
      <c r="EQC2" s="539"/>
      <c r="EQD2" s="545"/>
      <c r="EQE2" s="545"/>
      <c r="EQF2" s="546"/>
      <c r="EQG2" s="539"/>
      <c r="EQH2" s="545"/>
      <c r="EQI2" s="545"/>
      <c r="EQJ2" s="546"/>
      <c r="EQK2" s="539"/>
      <c r="EQL2" s="545"/>
      <c r="EQM2" s="545"/>
      <c r="EQN2" s="546"/>
      <c r="EQO2" s="539"/>
      <c r="EQP2" s="545"/>
      <c r="EQQ2" s="545"/>
      <c r="EQR2" s="546"/>
      <c r="EQS2" s="539"/>
      <c r="EQT2" s="545"/>
      <c r="EQU2" s="545"/>
      <c r="EQV2" s="546"/>
      <c r="EQW2" s="539"/>
      <c r="EQX2" s="545"/>
      <c r="EQY2" s="545"/>
      <c r="EQZ2" s="546"/>
      <c r="ERA2" s="539"/>
      <c r="ERB2" s="545"/>
      <c r="ERC2" s="545"/>
      <c r="ERD2" s="546"/>
      <c r="ERE2" s="539"/>
      <c r="ERF2" s="545"/>
      <c r="ERG2" s="545"/>
      <c r="ERH2" s="546"/>
      <c r="ERI2" s="539"/>
      <c r="ERJ2" s="545"/>
      <c r="ERK2" s="545"/>
      <c r="ERL2" s="546"/>
      <c r="ERM2" s="539"/>
      <c r="ERN2" s="545"/>
      <c r="ERO2" s="545"/>
      <c r="ERP2" s="546"/>
      <c r="ERQ2" s="539"/>
      <c r="ERR2" s="545"/>
      <c r="ERS2" s="545"/>
      <c r="ERT2" s="546"/>
      <c r="ERU2" s="539"/>
      <c r="ERV2" s="545"/>
      <c r="ERW2" s="545"/>
      <c r="ERX2" s="546"/>
      <c r="ERY2" s="539"/>
      <c r="ERZ2" s="545"/>
      <c r="ESA2" s="545"/>
      <c r="ESB2" s="546"/>
      <c r="ESC2" s="539"/>
      <c r="ESD2" s="545"/>
      <c r="ESE2" s="545"/>
      <c r="ESF2" s="546"/>
      <c r="ESG2" s="539"/>
      <c r="ESH2" s="545"/>
      <c r="ESI2" s="545"/>
      <c r="ESJ2" s="546"/>
      <c r="ESK2" s="539"/>
      <c r="ESL2" s="545"/>
      <c r="ESM2" s="545"/>
      <c r="ESN2" s="546"/>
      <c r="ESO2" s="539"/>
      <c r="ESP2" s="545"/>
      <c r="ESQ2" s="545"/>
      <c r="ESR2" s="546"/>
      <c r="ESS2" s="539"/>
      <c r="EST2" s="545"/>
      <c r="ESU2" s="545"/>
      <c r="ESV2" s="546"/>
      <c r="ESW2" s="539"/>
      <c r="ESX2" s="545"/>
      <c r="ESY2" s="545"/>
      <c r="ESZ2" s="546"/>
      <c r="ETA2" s="539"/>
      <c r="ETB2" s="545"/>
      <c r="ETC2" s="545"/>
      <c r="ETD2" s="546"/>
      <c r="ETE2" s="539"/>
      <c r="ETF2" s="545"/>
      <c r="ETG2" s="545"/>
      <c r="ETH2" s="546"/>
      <c r="ETI2" s="539"/>
      <c r="ETJ2" s="545"/>
      <c r="ETK2" s="545"/>
      <c r="ETL2" s="546"/>
      <c r="ETM2" s="539"/>
      <c r="ETN2" s="545"/>
      <c r="ETO2" s="545"/>
      <c r="ETP2" s="546"/>
      <c r="ETQ2" s="539"/>
      <c r="ETR2" s="545"/>
      <c r="ETS2" s="545"/>
      <c r="ETT2" s="546"/>
      <c r="ETU2" s="539"/>
      <c r="ETV2" s="545"/>
      <c r="ETW2" s="545"/>
      <c r="ETX2" s="546"/>
      <c r="ETY2" s="539"/>
      <c r="ETZ2" s="545"/>
      <c r="EUA2" s="545"/>
      <c r="EUB2" s="546"/>
      <c r="EUC2" s="539"/>
      <c r="EUD2" s="545"/>
      <c r="EUE2" s="545"/>
      <c r="EUF2" s="546"/>
      <c r="EUG2" s="539"/>
      <c r="EUH2" s="545"/>
      <c r="EUI2" s="545"/>
      <c r="EUJ2" s="546"/>
      <c r="EUK2" s="539"/>
      <c r="EUL2" s="545"/>
      <c r="EUM2" s="545"/>
      <c r="EUN2" s="546"/>
      <c r="EUO2" s="539"/>
      <c r="EUP2" s="545"/>
      <c r="EUQ2" s="545"/>
      <c r="EUR2" s="546"/>
      <c r="EUS2" s="539"/>
      <c r="EUT2" s="545"/>
      <c r="EUU2" s="545"/>
      <c r="EUV2" s="546"/>
      <c r="EUW2" s="539"/>
      <c r="EUX2" s="545"/>
      <c r="EUY2" s="545"/>
      <c r="EUZ2" s="546"/>
      <c r="EVA2" s="539"/>
      <c r="EVB2" s="545"/>
      <c r="EVC2" s="545"/>
      <c r="EVD2" s="546"/>
      <c r="EVE2" s="539"/>
      <c r="EVF2" s="545"/>
      <c r="EVG2" s="545"/>
      <c r="EVH2" s="546"/>
      <c r="EVI2" s="539"/>
      <c r="EVJ2" s="545"/>
      <c r="EVK2" s="545"/>
      <c r="EVL2" s="546"/>
      <c r="EVM2" s="539"/>
      <c r="EVN2" s="545"/>
      <c r="EVO2" s="545"/>
      <c r="EVP2" s="546"/>
      <c r="EVQ2" s="539"/>
      <c r="EVR2" s="545"/>
      <c r="EVS2" s="545"/>
      <c r="EVT2" s="546"/>
      <c r="EVU2" s="539"/>
      <c r="EVV2" s="545"/>
      <c r="EVW2" s="545"/>
      <c r="EVX2" s="546"/>
      <c r="EVY2" s="539"/>
      <c r="EVZ2" s="545"/>
      <c r="EWA2" s="545"/>
      <c r="EWB2" s="546"/>
      <c r="EWC2" s="539"/>
      <c r="EWD2" s="545"/>
      <c r="EWE2" s="545"/>
      <c r="EWF2" s="546"/>
      <c r="EWG2" s="539"/>
      <c r="EWH2" s="545"/>
      <c r="EWI2" s="545"/>
      <c r="EWJ2" s="546"/>
      <c r="EWK2" s="539"/>
      <c r="EWL2" s="545"/>
      <c r="EWM2" s="545"/>
      <c r="EWN2" s="546"/>
      <c r="EWO2" s="539"/>
      <c r="EWP2" s="545"/>
      <c r="EWQ2" s="545"/>
      <c r="EWR2" s="546"/>
      <c r="EWS2" s="539"/>
      <c r="EWT2" s="545"/>
      <c r="EWU2" s="545"/>
      <c r="EWV2" s="546"/>
      <c r="EWW2" s="539"/>
      <c r="EWX2" s="545"/>
      <c r="EWY2" s="545"/>
      <c r="EWZ2" s="546"/>
      <c r="EXA2" s="539"/>
      <c r="EXB2" s="545"/>
      <c r="EXC2" s="545"/>
      <c r="EXD2" s="546"/>
      <c r="EXE2" s="539"/>
      <c r="EXF2" s="545"/>
      <c r="EXG2" s="545"/>
      <c r="EXH2" s="546"/>
      <c r="EXI2" s="539"/>
      <c r="EXJ2" s="545"/>
      <c r="EXK2" s="545"/>
      <c r="EXL2" s="546"/>
      <c r="EXM2" s="539"/>
      <c r="EXN2" s="545"/>
      <c r="EXO2" s="545"/>
      <c r="EXP2" s="546"/>
      <c r="EXQ2" s="539"/>
      <c r="EXR2" s="545"/>
      <c r="EXS2" s="545"/>
      <c r="EXT2" s="546"/>
      <c r="EXU2" s="539"/>
      <c r="EXV2" s="545"/>
      <c r="EXW2" s="545"/>
      <c r="EXX2" s="546"/>
      <c r="EXY2" s="539"/>
      <c r="EXZ2" s="545"/>
      <c r="EYA2" s="545"/>
      <c r="EYB2" s="546"/>
      <c r="EYC2" s="539"/>
      <c r="EYD2" s="545"/>
      <c r="EYE2" s="545"/>
      <c r="EYF2" s="546"/>
      <c r="EYG2" s="539"/>
      <c r="EYH2" s="545"/>
      <c r="EYI2" s="545"/>
      <c r="EYJ2" s="546"/>
      <c r="EYK2" s="539"/>
      <c r="EYL2" s="545"/>
      <c r="EYM2" s="545"/>
      <c r="EYN2" s="546"/>
      <c r="EYO2" s="539"/>
      <c r="EYP2" s="545"/>
      <c r="EYQ2" s="545"/>
      <c r="EYR2" s="546"/>
      <c r="EYS2" s="539"/>
      <c r="EYT2" s="545"/>
      <c r="EYU2" s="545"/>
      <c r="EYV2" s="546"/>
      <c r="EYW2" s="539"/>
      <c r="EYX2" s="545"/>
      <c r="EYY2" s="545"/>
      <c r="EYZ2" s="546"/>
      <c r="EZA2" s="539"/>
      <c r="EZB2" s="545"/>
      <c r="EZC2" s="545"/>
      <c r="EZD2" s="546"/>
      <c r="EZE2" s="539"/>
      <c r="EZF2" s="545"/>
      <c r="EZG2" s="545"/>
      <c r="EZH2" s="546"/>
      <c r="EZI2" s="539"/>
      <c r="EZJ2" s="545"/>
      <c r="EZK2" s="545"/>
      <c r="EZL2" s="546"/>
      <c r="EZM2" s="539"/>
      <c r="EZN2" s="545"/>
      <c r="EZO2" s="545"/>
      <c r="EZP2" s="546"/>
      <c r="EZQ2" s="539"/>
      <c r="EZR2" s="545"/>
      <c r="EZS2" s="545"/>
      <c r="EZT2" s="546"/>
      <c r="EZU2" s="539"/>
      <c r="EZV2" s="545"/>
      <c r="EZW2" s="545"/>
      <c r="EZX2" s="546"/>
      <c r="EZY2" s="539"/>
      <c r="EZZ2" s="545"/>
      <c r="FAA2" s="545"/>
      <c r="FAB2" s="546"/>
      <c r="FAC2" s="539"/>
      <c r="FAD2" s="545"/>
      <c r="FAE2" s="545"/>
      <c r="FAF2" s="546"/>
      <c r="FAG2" s="539"/>
      <c r="FAH2" s="545"/>
      <c r="FAI2" s="545"/>
      <c r="FAJ2" s="546"/>
      <c r="FAK2" s="539"/>
      <c r="FAL2" s="545"/>
      <c r="FAM2" s="545"/>
      <c r="FAN2" s="546"/>
      <c r="FAO2" s="539"/>
      <c r="FAP2" s="545"/>
      <c r="FAQ2" s="545"/>
      <c r="FAR2" s="546"/>
      <c r="FAS2" s="539"/>
      <c r="FAT2" s="545"/>
      <c r="FAU2" s="545"/>
      <c r="FAV2" s="546"/>
      <c r="FAW2" s="539"/>
      <c r="FAX2" s="545"/>
      <c r="FAY2" s="545"/>
      <c r="FAZ2" s="546"/>
      <c r="FBA2" s="539"/>
      <c r="FBB2" s="545"/>
      <c r="FBC2" s="545"/>
      <c r="FBD2" s="546"/>
      <c r="FBE2" s="539"/>
      <c r="FBF2" s="545"/>
      <c r="FBG2" s="545"/>
      <c r="FBH2" s="546"/>
      <c r="FBI2" s="539"/>
      <c r="FBJ2" s="545"/>
      <c r="FBK2" s="545"/>
      <c r="FBL2" s="546"/>
      <c r="FBM2" s="539"/>
      <c r="FBN2" s="545"/>
      <c r="FBO2" s="545"/>
      <c r="FBP2" s="546"/>
      <c r="FBQ2" s="539"/>
      <c r="FBR2" s="545"/>
      <c r="FBS2" s="545"/>
      <c r="FBT2" s="546"/>
      <c r="FBU2" s="539"/>
      <c r="FBV2" s="545"/>
      <c r="FBW2" s="545"/>
      <c r="FBX2" s="546"/>
      <c r="FBY2" s="539"/>
      <c r="FBZ2" s="545"/>
      <c r="FCA2" s="545"/>
      <c r="FCB2" s="546"/>
      <c r="FCC2" s="539"/>
      <c r="FCD2" s="545"/>
      <c r="FCE2" s="545"/>
      <c r="FCF2" s="546"/>
      <c r="FCG2" s="539"/>
      <c r="FCH2" s="545"/>
      <c r="FCI2" s="545"/>
      <c r="FCJ2" s="546"/>
      <c r="FCK2" s="539"/>
      <c r="FCL2" s="545"/>
      <c r="FCM2" s="545"/>
      <c r="FCN2" s="546"/>
      <c r="FCO2" s="539"/>
      <c r="FCP2" s="545"/>
      <c r="FCQ2" s="545"/>
      <c r="FCR2" s="546"/>
      <c r="FCS2" s="539"/>
      <c r="FCT2" s="545"/>
      <c r="FCU2" s="545"/>
      <c r="FCV2" s="546"/>
      <c r="FCW2" s="539"/>
      <c r="FCX2" s="545"/>
      <c r="FCY2" s="545"/>
      <c r="FCZ2" s="546"/>
      <c r="FDA2" s="539"/>
      <c r="FDB2" s="545"/>
      <c r="FDC2" s="545"/>
      <c r="FDD2" s="546"/>
      <c r="FDE2" s="539"/>
      <c r="FDF2" s="545"/>
      <c r="FDG2" s="545"/>
      <c r="FDH2" s="546"/>
      <c r="FDI2" s="539"/>
      <c r="FDJ2" s="545"/>
      <c r="FDK2" s="545"/>
      <c r="FDL2" s="546"/>
      <c r="FDM2" s="539"/>
      <c r="FDN2" s="545"/>
      <c r="FDO2" s="545"/>
      <c r="FDP2" s="546"/>
      <c r="FDQ2" s="539"/>
      <c r="FDR2" s="545"/>
      <c r="FDS2" s="545"/>
      <c r="FDT2" s="546"/>
      <c r="FDU2" s="539"/>
      <c r="FDV2" s="545"/>
      <c r="FDW2" s="545"/>
      <c r="FDX2" s="546"/>
      <c r="FDY2" s="539"/>
      <c r="FDZ2" s="545"/>
      <c r="FEA2" s="545"/>
      <c r="FEB2" s="546"/>
      <c r="FEC2" s="539"/>
      <c r="FED2" s="545"/>
      <c r="FEE2" s="545"/>
      <c r="FEF2" s="546"/>
      <c r="FEG2" s="539"/>
      <c r="FEH2" s="545"/>
      <c r="FEI2" s="545"/>
      <c r="FEJ2" s="546"/>
      <c r="FEK2" s="539"/>
      <c r="FEL2" s="545"/>
      <c r="FEM2" s="545"/>
      <c r="FEN2" s="546"/>
      <c r="FEO2" s="539"/>
      <c r="FEP2" s="545"/>
      <c r="FEQ2" s="545"/>
      <c r="FER2" s="546"/>
      <c r="FES2" s="539"/>
      <c r="FET2" s="545"/>
      <c r="FEU2" s="545"/>
      <c r="FEV2" s="546"/>
      <c r="FEW2" s="539"/>
      <c r="FEX2" s="545"/>
      <c r="FEY2" s="545"/>
      <c r="FEZ2" s="546"/>
      <c r="FFA2" s="539"/>
      <c r="FFB2" s="545"/>
      <c r="FFC2" s="545"/>
      <c r="FFD2" s="546"/>
      <c r="FFE2" s="539"/>
      <c r="FFF2" s="545"/>
      <c r="FFG2" s="545"/>
      <c r="FFH2" s="546"/>
      <c r="FFI2" s="539"/>
      <c r="FFJ2" s="545"/>
      <c r="FFK2" s="545"/>
      <c r="FFL2" s="546"/>
      <c r="FFM2" s="539"/>
      <c r="FFN2" s="545"/>
      <c r="FFO2" s="545"/>
      <c r="FFP2" s="546"/>
      <c r="FFQ2" s="539"/>
      <c r="FFR2" s="545"/>
      <c r="FFS2" s="545"/>
      <c r="FFT2" s="546"/>
      <c r="FFU2" s="539"/>
      <c r="FFV2" s="545"/>
      <c r="FFW2" s="545"/>
      <c r="FFX2" s="546"/>
      <c r="FFY2" s="539"/>
      <c r="FFZ2" s="545"/>
      <c r="FGA2" s="545"/>
      <c r="FGB2" s="546"/>
      <c r="FGC2" s="539"/>
      <c r="FGD2" s="545"/>
      <c r="FGE2" s="545"/>
      <c r="FGF2" s="546"/>
      <c r="FGG2" s="539"/>
      <c r="FGH2" s="545"/>
      <c r="FGI2" s="545"/>
      <c r="FGJ2" s="546"/>
      <c r="FGK2" s="539"/>
      <c r="FGL2" s="545"/>
      <c r="FGM2" s="545"/>
      <c r="FGN2" s="546"/>
      <c r="FGO2" s="539"/>
      <c r="FGP2" s="545"/>
      <c r="FGQ2" s="545"/>
      <c r="FGR2" s="546"/>
      <c r="FGS2" s="539"/>
      <c r="FGT2" s="545"/>
      <c r="FGU2" s="545"/>
      <c r="FGV2" s="546"/>
      <c r="FGW2" s="539"/>
      <c r="FGX2" s="545"/>
      <c r="FGY2" s="545"/>
      <c r="FGZ2" s="546"/>
      <c r="FHA2" s="539"/>
      <c r="FHB2" s="545"/>
      <c r="FHC2" s="545"/>
      <c r="FHD2" s="546"/>
      <c r="FHE2" s="539"/>
      <c r="FHF2" s="545"/>
      <c r="FHG2" s="545"/>
      <c r="FHH2" s="546"/>
      <c r="FHI2" s="539"/>
      <c r="FHJ2" s="545"/>
      <c r="FHK2" s="545"/>
      <c r="FHL2" s="546"/>
      <c r="FHM2" s="539"/>
      <c r="FHN2" s="545"/>
      <c r="FHO2" s="545"/>
      <c r="FHP2" s="546"/>
      <c r="FHQ2" s="539"/>
      <c r="FHR2" s="545"/>
      <c r="FHS2" s="545"/>
      <c r="FHT2" s="546"/>
      <c r="FHU2" s="539"/>
      <c r="FHV2" s="545"/>
      <c r="FHW2" s="545"/>
      <c r="FHX2" s="546"/>
      <c r="FHY2" s="539"/>
      <c r="FHZ2" s="545"/>
      <c r="FIA2" s="545"/>
      <c r="FIB2" s="546"/>
      <c r="FIC2" s="539"/>
      <c r="FID2" s="545"/>
      <c r="FIE2" s="545"/>
      <c r="FIF2" s="546"/>
      <c r="FIG2" s="539"/>
      <c r="FIH2" s="545"/>
      <c r="FII2" s="545"/>
      <c r="FIJ2" s="546"/>
      <c r="FIK2" s="539"/>
      <c r="FIL2" s="545"/>
      <c r="FIM2" s="545"/>
      <c r="FIN2" s="546"/>
      <c r="FIO2" s="539"/>
      <c r="FIP2" s="545"/>
      <c r="FIQ2" s="545"/>
      <c r="FIR2" s="546"/>
      <c r="FIS2" s="539"/>
      <c r="FIT2" s="545"/>
      <c r="FIU2" s="545"/>
      <c r="FIV2" s="546"/>
      <c r="FIW2" s="539"/>
      <c r="FIX2" s="545"/>
      <c r="FIY2" s="545"/>
      <c r="FIZ2" s="546"/>
      <c r="FJA2" s="539"/>
      <c r="FJB2" s="545"/>
      <c r="FJC2" s="545"/>
      <c r="FJD2" s="546"/>
      <c r="FJE2" s="539"/>
      <c r="FJF2" s="545"/>
      <c r="FJG2" s="545"/>
      <c r="FJH2" s="546"/>
      <c r="FJI2" s="539"/>
      <c r="FJJ2" s="545"/>
      <c r="FJK2" s="545"/>
      <c r="FJL2" s="546"/>
      <c r="FJM2" s="539"/>
      <c r="FJN2" s="545"/>
      <c r="FJO2" s="545"/>
      <c r="FJP2" s="546"/>
      <c r="FJQ2" s="539"/>
      <c r="FJR2" s="545"/>
      <c r="FJS2" s="545"/>
      <c r="FJT2" s="546"/>
      <c r="FJU2" s="539"/>
      <c r="FJV2" s="545"/>
      <c r="FJW2" s="545"/>
      <c r="FJX2" s="546"/>
      <c r="FJY2" s="539"/>
      <c r="FJZ2" s="545"/>
      <c r="FKA2" s="545"/>
      <c r="FKB2" s="546"/>
      <c r="FKC2" s="539"/>
      <c r="FKD2" s="545"/>
      <c r="FKE2" s="545"/>
      <c r="FKF2" s="546"/>
      <c r="FKG2" s="539"/>
      <c r="FKH2" s="545"/>
      <c r="FKI2" s="545"/>
      <c r="FKJ2" s="546"/>
      <c r="FKK2" s="539"/>
      <c r="FKL2" s="545"/>
      <c r="FKM2" s="545"/>
      <c r="FKN2" s="546"/>
      <c r="FKO2" s="539"/>
      <c r="FKP2" s="545"/>
      <c r="FKQ2" s="545"/>
      <c r="FKR2" s="546"/>
      <c r="FKS2" s="539"/>
      <c r="FKT2" s="545"/>
      <c r="FKU2" s="545"/>
      <c r="FKV2" s="546"/>
      <c r="FKW2" s="539"/>
      <c r="FKX2" s="545"/>
      <c r="FKY2" s="545"/>
      <c r="FKZ2" s="546"/>
      <c r="FLA2" s="539"/>
      <c r="FLB2" s="545"/>
      <c r="FLC2" s="545"/>
      <c r="FLD2" s="546"/>
      <c r="FLE2" s="539"/>
      <c r="FLF2" s="545"/>
      <c r="FLG2" s="545"/>
      <c r="FLH2" s="546"/>
      <c r="FLI2" s="539"/>
      <c r="FLJ2" s="545"/>
      <c r="FLK2" s="545"/>
      <c r="FLL2" s="546"/>
      <c r="FLM2" s="539"/>
      <c r="FLN2" s="545"/>
      <c r="FLO2" s="545"/>
      <c r="FLP2" s="546"/>
      <c r="FLQ2" s="539"/>
      <c r="FLR2" s="545"/>
      <c r="FLS2" s="545"/>
      <c r="FLT2" s="546"/>
      <c r="FLU2" s="539"/>
      <c r="FLV2" s="545"/>
      <c r="FLW2" s="545"/>
      <c r="FLX2" s="546"/>
      <c r="FLY2" s="539"/>
      <c r="FLZ2" s="545"/>
      <c r="FMA2" s="545"/>
      <c r="FMB2" s="546"/>
      <c r="FMC2" s="539"/>
      <c r="FMD2" s="545"/>
      <c r="FME2" s="545"/>
      <c r="FMF2" s="546"/>
      <c r="FMG2" s="539"/>
      <c r="FMH2" s="545"/>
      <c r="FMI2" s="545"/>
      <c r="FMJ2" s="546"/>
      <c r="FMK2" s="539"/>
      <c r="FML2" s="545"/>
      <c r="FMM2" s="545"/>
      <c r="FMN2" s="546"/>
      <c r="FMO2" s="539"/>
      <c r="FMP2" s="545"/>
      <c r="FMQ2" s="545"/>
      <c r="FMR2" s="546"/>
      <c r="FMS2" s="539"/>
      <c r="FMT2" s="545"/>
      <c r="FMU2" s="545"/>
      <c r="FMV2" s="546"/>
      <c r="FMW2" s="539"/>
      <c r="FMX2" s="545"/>
      <c r="FMY2" s="545"/>
      <c r="FMZ2" s="546"/>
      <c r="FNA2" s="539"/>
      <c r="FNB2" s="545"/>
      <c r="FNC2" s="545"/>
      <c r="FND2" s="546"/>
      <c r="FNE2" s="539"/>
      <c r="FNF2" s="545"/>
      <c r="FNG2" s="545"/>
      <c r="FNH2" s="546"/>
      <c r="FNI2" s="539"/>
      <c r="FNJ2" s="545"/>
      <c r="FNK2" s="545"/>
      <c r="FNL2" s="546"/>
      <c r="FNM2" s="539"/>
      <c r="FNN2" s="545"/>
      <c r="FNO2" s="545"/>
      <c r="FNP2" s="546"/>
      <c r="FNQ2" s="539"/>
      <c r="FNR2" s="545"/>
      <c r="FNS2" s="545"/>
      <c r="FNT2" s="546"/>
      <c r="FNU2" s="539"/>
      <c r="FNV2" s="545"/>
      <c r="FNW2" s="545"/>
      <c r="FNX2" s="546"/>
      <c r="FNY2" s="539"/>
      <c r="FNZ2" s="545"/>
      <c r="FOA2" s="545"/>
      <c r="FOB2" s="546"/>
      <c r="FOC2" s="539"/>
      <c r="FOD2" s="545"/>
      <c r="FOE2" s="545"/>
      <c r="FOF2" s="546"/>
      <c r="FOG2" s="539"/>
      <c r="FOH2" s="545"/>
      <c r="FOI2" s="545"/>
      <c r="FOJ2" s="546"/>
      <c r="FOK2" s="539"/>
      <c r="FOL2" s="545"/>
      <c r="FOM2" s="545"/>
      <c r="FON2" s="546"/>
      <c r="FOO2" s="539"/>
      <c r="FOP2" s="545"/>
      <c r="FOQ2" s="545"/>
      <c r="FOR2" s="546"/>
      <c r="FOS2" s="539"/>
      <c r="FOT2" s="545"/>
      <c r="FOU2" s="545"/>
      <c r="FOV2" s="546"/>
      <c r="FOW2" s="539"/>
      <c r="FOX2" s="545"/>
      <c r="FOY2" s="545"/>
      <c r="FOZ2" s="546"/>
      <c r="FPA2" s="539"/>
      <c r="FPB2" s="545"/>
      <c r="FPC2" s="545"/>
      <c r="FPD2" s="546"/>
      <c r="FPE2" s="539"/>
      <c r="FPF2" s="545"/>
      <c r="FPG2" s="545"/>
      <c r="FPH2" s="546"/>
      <c r="FPI2" s="539"/>
      <c r="FPJ2" s="545"/>
      <c r="FPK2" s="545"/>
      <c r="FPL2" s="546"/>
      <c r="FPM2" s="539"/>
      <c r="FPN2" s="545"/>
      <c r="FPO2" s="545"/>
      <c r="FPP2" s="546"/>
      <c r="FPQ2" s="539"/>
      <c r="FPR2" s="545"/>
      <c r="FPS2" s="545"/>
      <c r="FPT2" s="546"/>
      <c r="FPU2" s="539"/>
      <c r="FPV2" s="545"/>
      <c r="FPW2" s="545"/>
      <c r="FPX2" s="546"/>
      <c r="FPY2" s="539"/>
      <c r="FPZ2" s="545"/>
      <c r="FQA2" s="545"/>
      <c r="FQB2" s="546"/>
      <c r="FQC2" s="539"/>
      <c r="FQD2" s="545"/>
      <c r="FQE2" s="545"/>
      <c r="FQF2" s="546"/>
      <c r="FQG2" s="539"/>
      <c r="FQH2" s="545"/>
      <c r="FQI2" s="545"/>
      <c r="FQJ2" s="546"/>
      <c r="FQK2" s="539"/>
      <c r="FQL2" s="545"/>
      <c r="FQM2" s="545"/>
      <c r="FQN2" s="546"/>
      <c r="FQO2" s="539"/>
      <c r="FQP2" s="545"/>
      <c r="FQQ2" s="545"/>
      <c r="FQR2" s="546"/>
      <c r="FQS2" s="539"/>
      <c r="FQT2" s="545"/>
      <c r="FQU2" s="545"/>
      <c r="FQV2" s="546"/>
      <c r="FQW2" s="539"/>
      <c r="FQX2" s="545"/>
      <c r="FQY2" s="545"/>
      <c r="FQZ2" s="546"/>
      <c r="FRA2" s="539"/>
      <c r="FRB2" s="545"/>
      <c r="FRC2" s="545"/>
      <c r="FRD2" s="546"/>
      <c r="FRE2" s="539"/>
      <c r="FRF2" s="545"/>
      <c r="FRG2" s="545"/>
      <c r="FRH2" s="546"/>
      <c r="FRI2" s="539"/>
      <c r="FRJ2" s="545"/>
      <c r="FRK2" s="545"/>
      <c r="FRL2" s="546"/>
      <c r="FRM2" s="539"/>
      <c r="FRN2" s="545"/>
      <c r="FRO2" s="545"/>
      <c r="FRP2" s="546"/>
      <c r="FRQ2" s="539"/>
      <c r="FRR2" s="545"/>
      <c r="FRS2" s="545"/>
      <c r="FRT2" s="546"/>
      <c r="FRU2" s="539"/>
      <c r="FRV2" s="545"/>
      <c r="FRW2" s="545"/>
      <c r="FRX2" s="546"/>
      <c r="FRY2" s="539"/>
      <c r="FRZ2" s="545"/>
      <c r="FSA2" s="545"/>
      <c r="FSB2" s="546"/>
      <c r="FSC2" s="539"/>
      <c r="FSD2" s="545"/>
      <c r="FSE2" s="545"/>
      <c r="FSF2" s="546"/>
      <c r="FSG2" s="539"/>
      <c r="FSH2" s="545"/>
      <c r="FSI2" s="545"/>
      <c r="FSJ2" s="546"/>
      <c r="FSK2" s="539"/>
      <c r="FSL2" s="545"/>
      <c r="FSM2" s="545"/>
      <c r="FSN2" s="546"/>
      <c r="FSO2" s="539"/>
      <c r="FSP2" s="545"/>
      <c r="FSQ2" s="545"/>
      <c r="FSR2" s="546"/>
      <c r="FSS2" s="539"/>
      <c r="FST2" s="545"/>
      <c r="FSU2" s="545"/>
      <c r="FSV2" s="546"/>
      <c r="FSW2" s="539"/>
      <c r="FSX2" s="545"/>
      <c r="FSY2" s="545"/>
      <c r="FSZ2" s="546"/>
      <c r="FTA2" s="539"/>
      <c r="FTB2" s="545"/>
      <c r="FTC2" s="545"/>
      <c r="FTD2" s="546"/>
      <c r="FTE2" s="539"/>
      <c r="FTF2" s="545"/>
      <c r="FTG2" s="545"/>
      <c r="FTH2" s="546"/>
      <c r="FTI2" s="539"/>
      <c r="FTJ2" s="545"/>
      <c r="FTK2" s="545"/>
      <c r="FTL2" s="546"/>
      <c r="FTM2" s="539"/>
      <c r="FTN2" s="545"/>
      <c r="FTO2" s="545"/>
      <c r="FTP2" s="546"/>
      <c r="FTQ2" s="539"/>
      <c r="FTR2" s="545"/>
      <c r="FTS2" s="545"/>
      <c r="FTT2" s="546"/>
      <c r="FTU2" s="539"/>
      <c r="FTV2" s="545"/>
      <c r="FTW2" s="545"/>
      <c r="FTX2" s="546"/>
      <c r="FTY2" s="539"/>
      <c r="FTZ2" s="545"/>
      <c r="FUA2" s="545"/>
      <c r="FUB2" s="546"/>
      <c r="FUC2" s="539"/>
      <c r="FUD2" s="545"/>
      <c r="FUE2" s="545"/>
      <c r="FUF2" s="546"/>
      <c r="FUG2" s="539"/>
      <c r="FUH2" s="545"/>
      <c r="FUI2" s="545"/>
      <c r="FUJ2" s="546"/>
      <c r="FUK2" s="539"/>
      <c r="FUL2" s="545"/>
      <c r="FUM2" s="545"/>
      <c r="FUN2" s="546"/>
      <c r="FUO2" s="539"/>
      <c r="FUP2" s="545"/>
      <c r="FUQ2" s="545"/>
      <c r="FUR2" s="546"/>
      <c r="FUS2" s="539"/>
      <c r="FUT2" s="545"/>
      <c r="FUU2" s="545"/>
      <c r="FUV2" s="546"/>
      <c r="FUW2" s="539"/>
      <c r="FUX2" s="545"/>
      <c r="FUY2" s="545"/>
      <c r="FUZ2" s="546"/>
      <c r="FVA2" s="539"/>
      <c r="FVB2" s="545"/>
      <c r="FVC2" s="545"/>
      <c r="FVD2" s="546"/>
      <c r="FVE2" s="539"/>
      <c r="FVF2" s="545"/>
      <c r="FVG2" s="545"/>
      <c r="FVH2" s="546"/>
      <c r="FVI2" s="539"/>
      <c r="FVJ2" s="545"/>
      <c r="FVK2" s="545"/>
      <c r="FVL2" s="546"/>
      <c r="FVM2" s="539"/>
      <c r="FVN2" s="545"/>
      <c r="FVO2" s="545"/>
      <c r="FVP2" s="546"/>
      <c r="FVQ2" s="539"/>
      <c r="FVR2" s="545"/>
      <c r="FVS2" s="545"/>
      <c r="FVT2" s="546"/>
      <c r="FVU2" s="539"/>
      <c r="FVV2" s="545"/>
      <c r="FVW2" s="545"/>
      <c r="FVX2" s="546"/>
      <c r="FVY2" s="539"/>
      <c r="FVZ2" s="545"/>
      <c r="FWA2" s="545"/>
      <c r="FWB2" s="546"/>
      <c r="FWC2" s="539"/>
      <c r="FWD2" s="545"/>
      <c r="FWE2" s="545"/>
      <c r="FWF2" s="546"/>
      <c r="FWG2" s="539"/>
      <c r="FWH2" s="545"/>
      <c r="FWI2" s="545"/>
      <c r="FWJ2" s="546"/>
      <c r="FWK2" s="539"/>
      <c r="FWL2" s="545"/>
      <c r="FWM2" s="545"/>
      <c r="FWN2" s="546"/>
      <c r="FWO2" s="539"/>
      <c r="FWP2" s="545"/>
      <c r="FWQ2" s="545"/>
      <c r="FWR2" s="546"/>
      <c r="FWS2" s="539"/>
      <c r="FWT2" s="545"/>
      <c r="FWU2" s="545"/>
      <c r="FWV2" s="546"/>
      <c r="FWW2" s="539"/>
      <c r="FWX2" s="545"/>
      <c r="FWY2" s="545"/>
      <c r="FWZ2" s="546"/>
      <c r="FXA2" s="539"/>
      <c r="FXB2" s="545"/>
      <c r="FXC2" s="545"/>
      <c r="FXD2" s="546"/>
      <c r="FXE2" s="539"/>
      <c r="FXF2" s="545"/>
      <c r="FXG2" s="545"/>
      <c r="FXH2" s="546"/>
      <c r="FXI2" s="539"/>
      <c r="FXJ2" s="545"/>
      <c r="FXK2" s="545"/>
      <c r="FXL2" s="546"/>
      <c r="FXM2" s="539"/>
      <c r="FXN2" s="545"/>
      <c r="FXO2" s="545"/>
      <c r="FXP2" s="546"/>
      <c r="FXQ2" s="539"/>
      <c r="FXR2" s="545"/>
      <c r="FXS2" s="545"/>
      <c r="FXT2" s="546"/>
      <c r="FXU2" s="539"/>
      <c r="FXV2" s="545"/>
      <c r="FXW2" s="545"/>
      <c r="FXX2" s="546"/>
      <c r="FXY2" s="539"/>
      <c r="FXZ2" s="545"/>
      <c r="FYA2" s="545"/>
      <c r="FYB2" s="546"/>
      <c r="FYC2" s="539"/>
      <c r="FYD2" s="545"/>
      <c r="FYE2" s="545"/>
      <c r="FYF2" s="546"/>
      <c r="FYG2" s="539"/>
      <c r="FYH2" s="545"/>
      <c r="FYI2" s="545"/>
      <c r="FYJ2" s="546"/>
      <c r="FYK2" s="539"/>
      <c r="FYL2" s="545"/>
      <c r="FYM2" s="545"/>
      <c r="FYN2" s="546"/>
      <c r="FYO2" s="539"/>
      <c r="FYP2" s="545"/>
      <c r="FYQ2" s="545"/>
      <c r="FYR2" s="546"/>
      <c r="FYS2" s="539"/>
      <c r="FYT2" s="545"/>
      <c r="FYU2" s="545"/>
      <c r="FYV2" s="546"/>
      <c r="FYW2" s="539"/>
      <c r="FYX2" s="545"/>
      <c r="FYY2" s="545"/>
      <c r="FYZ2" s="546"/>
      <c r="FZA2" s="539"/>
      <c r="FZB2" s="545"/>
      <c r="FZC2" s="545"/>
      <c r="FZD2" s="546"/>
      <c r="FZE2" s="539"/>
      <c r="FZF2" s="545"/>
      <c r="FZG2" s="545"/>
      <c r="FZH2" s="546"/>
      <c r="FZI2" s="539"/>
      <c r="FZJ2" s="545"/>
      <c r="FZK2" s="545"/>
      <c r="FZL2" s="546"/>
      <c r="FZM2" s="539"/>
      <c r="FZN2" s="545"/>
      <c r="FZO2" s="545"/>
      <c r="FZP2" s="546"/>
      <c r="FZQ2" s="539"/>
      <c r="FZR2" s="545"/>
      <c r="FZS2" s="545"/>
      <c r="FZT2" s="546"/>
      <c r="FZU2" s="539"/>
      <c r="FZV2" s="545"/>
      <c r="FZW2" s="545"/>
      <c r="FZX2" s="546"/>
      <c r="FZY2" s="539"/>
      <c r="FZZ2" s="545"/>
      <c r="GAA2" s="545"/>
      <c r="GAB2" s="546"/>
      <c r="GAC2" s="539"/>
      <c r="GAD2" s="545"/>
      <c r="GAE2" s="545"/>
      <c r="GAF2" s="546"/>
      <c r="GAG2" s="539"/>
      <c r="GAH2" s="545"/>
      <c r="GAI2" s="545"/>
      <c r="GAJ2" s="546"/>
      <c r="GAK2" s="539"/>
      <c r="GAL2" s="545"/>
      <c r="GAM2" s="545"/>
      <c r="GAN2" s="546"/>
      <c r="GAO2" s="539"/>
      <c r="GAP2" s="545"/>
      <c r="GAQ2" s="545"/>
      <c r="GAR2" s="546"/>
      <c r="GAS2" s="539"/>
      <c r="GAT2" s="545"/>
      <c r="GAU2" s="545"/>
      <c r="GAV2" s="546"/>
      <c r="GAW2" s="539"/>
      <c r="GAX2" s="545"/>
      <c r="GAY2" s="545"/>
      <c r="GAZ2" s="546"/>
      <c r="GBA2" s="539"/>
      <c r="GBB2" s="545"/>
      <c r="GBC2" s="545"/>
      <c r="GBD2" s="546"/>
      <c r="GBE2" s="539"/>
      <c r="GBF2" s="545"/>
      <c r="GBG2" s="545"/>
      <c r="GBH2" s="546"/>
      <c r="GBI2" s="539"/>
      <c r="GBJ2" s="545"/>
      <c r="GBK2" s="545"/>
      <c r="GBL2" s="546"/>
      <c r="GBM2" s="539"/>
      <c r="GBN2" s="545"/>
      <c r="GBO2" s="545"/>
      <c r="GBP2" s="546"/>
      <c r="GBQ2" s="539"/>
      <c r="GBR2" s="545"/>
      <c r="GBS2" s="545"/>
      <c r="GBT2" s="546"/>
      <c r="GBU2" s="539"/>
      <c r="GBV2" s="545"/>
      <c r="GBW2" s="545"/>
      <c r="GBX2" s="546"/>
      <c r="GBY2" s="539"/>
      <c r="GBZ2" s="545"/>
      <c r="GCA2" s="545"/>
      <c r="GCB2" s="546"/>
      <c r="GCC2" s="539"/>
      <c r="GCD2" s="545"/>
      <c r="GCE2" s="545"/>
      <c r="GCF2" s="546"/>
      <c r="GCG2" s="539"/>
      <c r="GCH2" s="545"/>
      <c r="GCI2" s="545"/>
      <c r="GCJ2" s="546"/>
      <c r="GCK2" s="539"/>
      <c r="GCL2" s="545"/>
      <c r="GCM2" s="545"/>
      <c r="GCN2" s="546"/>
      <c r="GCO2" s="539"/>
      <c r="GCP2" s="545"/>
      <c r="GCQ2" s="545"/>
      <c r="GCR2" s="546"/>
      <c r="GCS2" s="539"/>
      <c r="GCT2" s="545"/>
      <c r="GCU2" s="545"/>
      <c r="GCV2" s="546"/>
      <c r="GCW2" s="539"/>
      <c r="GCX2" s="545"/>
      <c r="GCY2" s="545"/>
      <c r="GCZ2" s="546"/>
      <c r="GDA2" s="539"/>
      <c r="GDB2" s="545"/>
      <c r="GDC2" s="545"/>
      <c r="GDD2" s="546"/>
      <c r="GDE2" s="539"/>
      <c r="GDF2" s="545"/>
      <c r="GDG2" s="545"/>
      <c r="GDH2" s="546"/>
      <c r="GDI2" s="539"/>
      <c r="GDJ2" s="545"/>
      <c r="GDK2" s="545"/>
      <c r="GDL2" s="546"/>
      <c r="GDM2" s="539"/>
      <c r="GDN2" s="545"/>
      <c r="GDO2" s="545"/>
      <c r="GDP2" s="546"/>
      <c r="GDQ2" s="539"/>
      <c r="GDR2" s="545"/>
      <c r="GDS2" s="545"/>
      <c r="GDT2" s="546"/>
      <c r="GDU2" s="539"/>
      <c r="GDV2" s="545"/>
      <c r="GDW2" s="545"/>
      <c r="GDX2" s="546"/>
      <c r="GDY2" s="539"/>
      <c r="GDZ2" s="545"/>
      <c r="GEA2" s="545"/>
      <c r="GEB2" s="546"/>
      <c r="GEC2" s="539"/>
      <c r="GED2" s="545"/>
      <c r="GEE2" s="545"/>
      <c r="GEF2" s="546"/>
      <c r="GEG2" s="539"/>
      <c r="GEH2" s="545"/>
      <c r="GEI2" s="545"/>
      <c r="GEJ2" s="546"/>
      <c r="GEK2" s="539"/>
      <c r="GEL2" s="545"/>
      <c r="GEM2" s="545"/>
      <c r="GEN2" s="546"/>
      <c r="GEO2" s="539"/>
      <c r="GEP2" s="545"/>
      <c r="GEQ2" s="545"/>
      <c r="GER2" s="546"/>
      <c r="GES2" s="539"/>
      <c r="GET2" s="545"/>
      <c r="GEU2" s="545"/>
      <c r="GEV2" s="546"/>
      <c r="GEW2" s="539"/>
      <c r="GEX2" s="545"/>
      <c r="GEY2" s="545"/>
      <c r="GEZ2" s="546"/>
      <c r="GFA2" s="539"/>
      <c r="GFB2" s="545"/>
      <c r="GFC2" s="545"/>
      <c r="GFD2" s="546"/>
      <c r="GFE2" s="539"/>
      <c r="GFF2" s="545"/>
      <c r="GFG2" s="545"/>
      <c r="GFH2" s="546"/>
      <c r="GFI2" s="539"/>
      <c r="GFJ2" s="545"/>
      <c r="GFK2" s="545"/>
      <c r="GFL2" s="546"/>
      <c r="GFM2" s="539"/>
      <c r="GFN2" s="545"/>
      <c r="GFO2" s="545"/>
      <c r="GFP2" s="546"/>
      <c r="GFQ2" s="539"/>
      <c r="GFR2" s="545"/>
      <c r="GFS2" s="545"/>
      <c r="GFT2" s="546"/>
      <c r="GFU2" s="539"/>
      <c r="GFV2" s="545"/>
      <c r="GFW2" s="545"/>
      <c r="GFX2" s="546"/>
      <c r="GFY2" s="539"/>
      <c r="GFZ2" s="545"/>
      <c r="GGA2" s="545"/>
      <c r="GGB2" s="546"/>
      <c r="GGC2" s="539"/>
      <c r="GGD2" s="545"/>
      <c r="GGE2" s="545"/>
      <c r="GGF2" s="546"/>
      <c r="GGG2" s="539"/>
      <c r="GGH2" s="545"/>
      <c r="GGI2" s="545"/>
      <c r="GGJ2" s="546"/>
      <c r="GGK2" s="539"/>
      <c r="GGL2" s="545"/>
      <c r="GGM2" s="545"/>
      <c r="GGN2" s="546"/>
      <c r="GGO2" s="539"/>
      <c r="GGP2" s="545"/>
      <c r="GGQ2" s="545"/>
      <c r="GGR2" s="546"/>
      <c r="GGS2" s="539"/>
      <c r="GGT2" s="545"/>
      <c r="GGU2" s="545"/>
      <c r="GGV2" s="546"/>
      <c r="GGW2" s="539"/>
      <c r="GGX2" s="545"/>
      <c r="GGY2" s="545"/>
      <c r="GGZ2" s="546"/>
      <c r="GHA2" s="539"/>
      <c r="GHB2" s="545"/>
      <c r="GHC2" s="545"/>
      <c r="GHD2" s="546"/>
      <c r="GHE2" s="539"/>
      <c r="GHF2" s="545"/>
      <c r="GHG2" s="545"/>
      <c r="GHH2" s="546"/>
      <c r="GHI2" s="539"/>
      <c r="GHJ2" s="545"/>
      <c r="GHK2" s="545"/>
      <c r="GHL2" s="546"/>
      <c r="GHM2" s="539"/>
      <c r="GHN2" s="545"/>
      <c r="GHO2" s="545"/>
      <c r="GHP2" s="546"/>
      <c r="GHQ2" s="539"/>
      <c r="GHR2" s="545"/>
      <c r="GHS2" s="545"/>
      <c r="GHT2" s="546"/>
      <c r="GHU2" s="539"/>
      <c r="GHV2" s="545"/>
      <c r="GHW2" s="545"/>
      <c r="GHX2" s="546"/>
      <c r="GHY2" s="539"/>
      <c r="GHZ2" s="545"/>
      <c r="GIA2" s="545"/>
      <c r="GIB2" s="546"/>
      <c r="GIC2" s="539"/>
      <c r="GID2" s="545"/>
      <c r="GIE2" s="545"/>
      <c r="GIF2" s="546"/>
      <c r="GIG2" s="539"/>
      <c r="GIH2" s="545"/>
      <c r="GII2" s="545"/>
      <c r="GIJ2" s="546"/>
      <c r="GIK2" s="539"/>
      <c r="GIL2" s="545"/>
      <c r="GIM2" s="545"/>
      <c r="GIN2" s="546"/>
      <c r="GIO2" s="539"/>
      <c r="GIP2" s="545"/>
      <c r="GIQ2" s="545"/>
      <c r="GIR2" s="546"/>
      <c r="GIS2" s="539"/>
      <c r="GIT2" s="545"/>
      <c r="GIU2" s="545"/>
      <c r="GIV2" s="546"/>
      <c r="GIW2" s="539"/>
      <c r="GIX2" s="545"/>
      <c r="GIY2" s="545"/>
      <c r="GIZ2" s="546"/>
      <c r="GJA2" s="539"/>
      <c r="GJB2" s="545"/>
      <c r="GJC2" s="545"/>
      <c r="GJD2" s="546"/>
      <c r="GJE2" s="539"/>
      <c r="GJF2" s="545"/>
      <c r="GJG2" s="545"/>
      <c r="GJH2" s="546"/>
      <c r="GJI2" s="539"/>
      <c r="GJJ2" s="545"/>
      <c r="GJK2" s="545"/>
      <c r="GJL2" s="546"/>
      <c r="GJM2" s="539"/>
      <c r="GJN2" s="545"/>
      <c r="GJO2" s="545"/>
      <c r="GJP2" s="546"/>
      <c r="GJQ2" s="539"/>
      <c r="GJR2" s="545"/>
      <c r="GJS2" s="545"/>
      <c r="GJT2" s="546"/>
      <c r="GJU2" s="539"/>
      <c r="GJV2" s="545"/>
      <c r="GJW2" s="545"/>
      <c r="GJX2" s="546"/>
      <c r="GJY2" s="539"/>
      <c r="GJZ2" s="545"/>
      <c r="GKA2" s="545"/>
      <c r="GKB2" s="546"/>
      <c r="GKC2" s="539"/>
      <c r="GKD2" s="545"/>
      <c r="GKE2" s="545"/>
      <c r="GKF2" s="546"/>
      <c r="GKG2" s="539"/>
      <c r="GKH2" s="545"/>
      <c r="GKI2" s="545"/>
      <c r="GKJ2" s="546"/>
      <c r="GKK2" s="539"/>
      <c r="GKL2" s="545"/>
      <c r="GKM2" s="545"/>
      <c r="GKN2" s="546"/>
      <c r="GKO2" s="539"/>
      <c r="GKP2" s="545"/>
      <c r="GKQ2" s="545"/>
      <c r="GKR2" s="546"/>
      <c r="GKS2" s="539"/>
      <c r="GKT2" s="545"/>
      <c r="GKU2" s="545"/>
      <c r="GKV2" s="546"/>
      <c r="GKW2" s="539"/>
      <c r="GKX2" s="545"/>
      <c r="GKY2" s="545"/>
      <c r="GKZ2" s="546"/>
      <c r="GLA2" s="539"/>
      <c r="GLB2" s="545"/>
      <c r="GLC2" s="545"/>
      <c r="GLD2" s="546"/>
      <c r="GLE2" s="539"/>
      <c r="GLF2" s="545"/>
      <c r="GLG2" s="545"/>
      <c r="GLH2" s="546"/>
      <c r="GLI2" s="539"/>
      <c r="GLJ2" s="545"/>
      <c r="GLK2" s="545"/>
      <c r="GLL2" s="546"/>
      <c r="GLM2" s="539"/>
      <c r="GLN2" s="545"/>
      <c r="GLO2" s="545"/>
      <c r="GLP2" s="546"/>
      <c r="GLQ2" s="539"/>
      <c r="GLR2" s="545"/>
      <c r="GLS2" s="545"/>
      <c r="GLT2" s="546"/>
      <c r="GLU2" s="539"/>
      <c r="GLV2" s="545"/>
      <c r="GLW2" s="545"/>
      <c r="GLX2" s="546"/>
      <c r="GLY2" s="539"/>
      <c r="GLZ2" s="545"/>
      <c r="GMA2" s="545"/>
      <c r="GMB2" s="546"/>
      <c r="GMC2" s="539"/>
      <c r="GMD2" s="545"/>
      <c r="GME2" s="545"/>
      <c r="GMF2" s="546"/>
      <c r="GMG2" s="539"/>
      <c r="GMH2" s="545"/>
      <c r="GMI2" s="545"/>
      <c r="GMJ2" s="546"/>
      <c r="GMK2" s="539"/>
      <c r="GML2" s="545"/>
      <c r="GMM2" s="545"/>
      <c r="GMN2" s="546"/>
      <c r="GMO2" s="539"/>
      <c r="GMP2" s="545"/>
      <c r="GMQ2" s="545"/>
      <c r="GMR2" s="546"/>
      <c r="GMS2" s="539"/>
      <c r="GMT2" s="545"/>
      <c r="GMU2" s="545"/>
      <c r="GMV2" s="546"/>
      <c r="GMW2" s="539"/>
      <c r="GMX2" s="545"/>
      <c r="GMY2" s="545"/>
      <c r="GMZ2" s="546"/>
      <c r="GNA2" s="539"/>
      <c r="GNB2" s="545"/>
      <c r="GNC2" s="545"/>
      <c r="GND2" s="546"/>
      <c r="GNE2" s="539"/>
      <c r="GNF2" s="545"/>
      <c r="GNG2" s="545"/>
      <c r="GNH2" s="546"/>
      <c r="GNI2" s="539"/>
      <c r="GNJ2" s="545"/>
      <c r="GNK2" s="545"/>
      <c r="GNL2" s="546"/>
      <c r="GNM2" s="539"/>
      <c r="GNN2" s="545"/>
      <c r="GNO2" s="545"/>
      <c r="GNP2" s="546"/>
      <c r="GNQ2" s="539"/>
      <c r="GNR2" s="545"/>
      <c r="GNS2" s="545"/>
      <c r="GNT2" s="546"/>
      <c r="GNU2" s="539"/>
      <c r="GNV2" s="545"/>
      <c r="GNW2" s="545"/>
      <c r="GNX2" s="546"/>
      <c r="GNY2" s="539"/>
      <c r="GNZ2" s="545"/>
      <c r="GOA2" s="545"/>
      <c r="GOB2" s="546"/>
      <c r="GOC2" s="539"/>
      <c r="GOD2" s="545"/>
      <c r="GOE2" s="545"/>
      <c r="GOF2" s="546"/>
      <c r="GOG2" s="539"/>
      <c r="GOH2" s="545"/>
      <c r="GOI2" s="545"/>
      <c r="GOJ2" s="546"/>
      <c r="GOK2" s="539"/>
      <c r="GOL2" s="545"/>
      <c r="GOM2" s="545"/>
      <c r="GON2" s="546"/>
      <c r="GOO2" s="539"/>
      <c r="GOP2" s="545"/>
      <c r="GOQ2" s="545"/>
      <c r="GOR2" s="546"/>
      <c r="GOS2" s="539"/>
      <c r="GOT2" s="545"/>
      <c r="GOU2" s="545"/>
      <c r="GOV2" s="546"/>
      <c r="GOW2" s="539"/>
      <c r="GOX2" s="545"/>
      <c r="GOY2" s="545"/>
      <c r="GOZ2" s="546"/>
      <c r="GPA2" s="539"/>
      <c r="GPB2" s="545"/>
      <c r="GPC2" s="545"/>
      <c r="GPD2" s="546"/>
      <c r="GPE2" s="539"/>
      <c r="GPF2" s="545"/>
      <c r="GPG2" s="545"/>
      <c r="GPH2" s="546"/>
      <c r="GPI2" s="539"/>
      <c r="GPJ2" s="545"/>
      <c r="GPK2" s="545"/>
      <c r="GPL2" s="546"/>
      <c r="GPM2" s="539"/>
      <c r="GPN2" s="545"/>
      <c r="GPO2" s="545"/>
      <c r="GPP2" s="546"/>
      <c r="GPQ2" s="539"/>
      <c r="GPR2" s="545"/>
      <c r="GPS2" s="545"/>
      <c r="GPT2" s="546"/>
      <c r="GPU2" s="539"/>
      <c r="GPV2" s="545"/>
      <c r="GPW2" s="545"/>
      <c r="GPX2" s="546"/>
      <c r="GPY2" s="539"/>
      <c r="GPZ2" s="545"/>
      <c r="GQA2" s="545"/>
      <c r="GQB2" s="546"/>
      <c r="GQC2" s="539"/>
      <c r="GQD2" s="545"/>
      <c r="GQE2" s="545"/>
      <c r="GQF2" s="546"/>
      <c r="GQG2" s="539"/>
      <c r="GQH2" s="545"/>
      <c r="GQI2" s="545"/>
      <c r="GQJ2" s="546"/>
      <c r="GQK2" s="539"/>
      <c r="GQL2" s="545"/>
      <c r="GQM2" s="545"/>
      <c r="GQN2" s="546"/>
      <c r="GQO2" s="539"/>
      <c r="GQP2" s="545"/>
      <c r="GQQ2" s="545"/>
      <c r="GQR2" s="546"/>
      <c r="GQS2" s="539"/>
      <c r="GQT2" s="545"/>
      <c r="GQU2" s="545"/>
      <c r="GQV2" s="546"/>
      <c r="GQW2" s="539"/>
      <c r="GQX2" s="545"/>
      <c r="GQY2" s="545"/>
      <c r="GQZ2" s="546"/>
      <c r="GRA2" s="539"/>
      <c r="GRB2" s="545"/>
      <c r="GRC2" s="545"/>
      <c r="GRD2" s="546"/>
      <c r="GRE2" s="539"/>
      <c r="GRF2" s="545"/>
      <c r="GRG2" s="545"/>
      <c r="GRH2" s="546"/>
      <c r="GRI2" s="539"/>
      <c r="GRJ2" s="545"/>
      <c r="GRK2" s="545"/>
      <c r="GRL2" s="546"/>
      <c r="GRM2" s="539"/>
      <c r="GRN2" s="545"/>
      <c r="GRO2" s="545"/>
      <c r="GRP2" s="546"/>
      <c r="GRQ2" s="539"/>
      <c r="GRR2" s="545"/>
      <c r="GRS2" s="545"/>
      <c r="GRT2" s="546"/>
      <c r="GRU2" s="539"/>
      <c r="GRV2" s="545"/>
      <c r="GRW2" s="545"/>
      <c r="GRX2" s="546"/>
      <c r="GRY2" s="539"/>
      <c r="GRZ2" s="545"/>
      <c r="GSA2" s="545"/>
      <c r="GSB2" s="546"/>
      <c r="GSC2" s="539"/>
      <c r="GSD2" s="545"/>
      <c r="GSE2" s="545"/>
      <c r="GSF2" s="546"/>
      <c r="GSG2" s="539"/>
      <c r="GSH2" s="545"/>
      <c r="GSI2" s="545"/>
      <c r="GSJ2" s="546"/>
      <c r="GSK2" s="539"/>
      <c r="GSL2" s="545"/>
      <c r="GSM2" s="545"/>
      <c r="GSN2" s="546"/>
      <c r="GSO2" s="539"/>
      <c r="GSP2" s="545"/>
      <c r="GSQ2" s="545"/>
      <c r="GSR2" s="546"/>
      <c r="GSS2" s="539"/>
      <c r="GST2" s="545"/>
      <c r="GSU2" s="545"/>
      <c r="GSV2" s="546"/>
      <c r="GSW2" s="539"/>
      <c r="GSX2" s="545"/>
      <c r="GSY2" s="545"/>
      <c r="GSZ2" s="546"/>
      <c r="GTA2" s="539"/>
      <c r="GTB2" s="545"/>
      <c r="GTC2" s="545"/>
      <c r="GTD2" s="546"/>
      <c r="GTE2" s="539"/>
      <c r="GTF2" s="545"/>
      <c r="GTG2" s="545"/>
      <c r="GTH2" s="546"/>
      <c r="GTI2" s="539"/>
      <c r="GTJ2" s="545"/>
      <c r="GTK2" s="545"/>
      <c r="GTL2" s="546"/>
      <c r="GTM2" s="539"/>
      <c r="GTN2" s="545"/>
      <c r="GTO2" s="545"/>
      <c r="GTP2" s="546"/>
      <c r="GTQ2" s="539"/>
      <c r="GTR2" s="545"/>
      <c r="GTS2" s="545"/>
      <c r="GTT2" s="546"/>
      <c r="GTU2" s="539"/>
      <c r="GTV2" s="545"/>
      <c r="GTW2" s="545"/>
      <c r="GTX2" s="546"/>
      <c r="GTY2" s="539"/>
      <c r="GTZ2" s="545"/>
      <c r="GUA2" s="545"/>
      <c r="GUB2" s="546"/>
      <c r="GUC2" s="539"/>
      <c r="GUD2" s="545"/>
      <c r="GUE2" s="545"/>
      <c r="GUF2" s="546"/>
      <c r="GUG2" s="539"/>
      <c r="GUH2" s="545"/>
      <c r="GUI2" s="545"/>
      <c r="GUJ2" s="546"/>
      <c r="GUK2" s="539"/>
      <c r="GUL2" s="545"/>
      <c r="GUM2" s="545"/>
      <c r="GUN2" s="546"/>
      <c r="GUO2" s="539"/>
      <c r="GUP2" s="545"/>
      <c r="GUQ2" s="545"/>
      <c r="GUR2" s="546"/>
      <c r="GUS2" s="539"/>
      <c r="GUT2" s="545"/>
      <c r="GUU2" s="545"/>
      <c r="GUV2" s="546"/>
      <c r="GUW2" s="539"/>
      <c r="GUX2" s="545"/>
      <c r="GUY2" s="545"/>
      <c r="GUZ2" s="546"/>
      <c r="GVA2" s="539"/>
      <c r="GVB2" s="545"/>
      <c r="GVC2" s="545"/>
      <c r="GVD2" s="546"/>
      <c r="GVE2" s="539"/>
      <c r="GVF2" s="545"/>
      <c r="GVG2" s="545"/>
      <c r="GVH2" s="546"/>
      <c r="GVI2" s="539"/>
      <c r="GVJ2" s="545"/>
      <c r="GVK2" s="545"/>
      <c r="GVL2" s="546"/>
      <c r="GVM2" s="539"/>
      <c r="GVN2" s="545"/>
      <c r="GVO2" s="545"/>
      <c r="GVP2" s="546"/>
      <c r="GVQ2" s="539"/>
      <c r="GVR2" s="545"/>
      <c r="GVS2" s="545"/>
      <c r="GVT2" s="546"/>
      <c r="GVU2" s="539"/>
      <c r="GVV2" s="545"/>
      <c r="GVW2" s="545"/>
      <c r="GVX2" s="546"/>
      <c r="GVY2" s="539"/>
      <c r="GVZ2" s="545"/>
      <c r="GWA2" s="545"/>
      <c r="GWB2" s="546"/>
      <c r="GWC2" s="539"/>
      <c r="GWD2" s="545"/>
      <c r="GWE2" s="545"/>
      <c r="GWF2" s="546"/>
      <c r="GWG2" s="539"/>
      <c r="GWH2" s="545"/>
      <c r="GWI2" s="545"/>
      <c r="GWJ2" s="546"/>
      <c r="GWK2" s="539"/>
      <c r="GWL2" s="545"/>
      <c r="GWM2" s="545"/>
      <c r="GWN2" s="546"/>
      <c r="GWO2" s="539"/>
      <c r="GWP2" s="545"/>
      <c r="GWQ2" s="545"/>
      <c r="GWR2" s="546"/>
      <c r="GWS2" s="539"/>
      <c r="GWT2" s="545"/>
      <c r="GWU2" s="545"/>
      <c r="GWV2" s="546"/>
      <c r="GWW2" s="539"/>
      <c r="GWX2" s="545"/>
      <c r="GWY2" s="545"/>
      <c r="GWZ2" s="546"/>
      <c r="GXA2" s="539"/>
      <c r="GXB2" s="545"/>
      <c r="GXC2" s="545"/>
      <c r="GXD2" s="546"/>
      <c r="GXE2" s="539"/>
      <c r="GXF2" s="545"/>
      <c r="GXG2" s="545"/>
      <c r="GXH2" s="546"/>
      <c r="GXI2" s="539"/>
      <c r="GXJ2" s="545"/>
      <c r="GXK2" s="545"/>
      <c r="GXL2" s="546"/>
      <c r="GXM2" s="539"/>
      <c r="GXN2" s="545"/>
      <c r="GXO2" s="545"/>
      <c r="GXP2" s="546"/>
      <c r="GXQ2" s="539"/>
      <c r="GXR2" s="545"/>
      <c r="GXS2" s="545"/>
      <c r="GXT2" s="546"/>
      <c r="GXU2" s="539"/>
      <c r="GXV2" s="545"/>
      <c r="GXW2" s="545"/>
      <c r="GXX2" s="546"/>
      <c r="GXY2" s="539"/>
      <c r="GXZ2" s="545"/>
      <c r="GYA2" s="545"/>
      <c r="GYB2" s="546"/>
      <c r="GYC2" s="539"/>
      <c r="GYD2" s="545"/>
      <c r="GYE2" s="545"/>
      <c r="GYF2" s="546"/>
      <c r="GYG2" s="539"/>
      <c r="GYH2" s="545"/>
      <c r="GYI2" s="545"/>
      <c r="GYJ2" s="546"/>
      <c r="GYK2" s="539"/>
      <c r="GYL2" s="545"/>
      <c r="GYM2" s="545"/>
      <c r="GYN2" s="546"/>
      <c r="GYO2" s="539"/>
      <c r="GYP2" s="545"/>
      <c r="GYQ2" s="545"/>
      <c r="GYR2" s="546"/>
      <c r="GYS2" s="539"/>
      <c r="GYT2" s="545"/>
      <c r="GYU2" s="545"/>
      <c r="GYV2" s="546"/>
      <c r="GYW2" s="539"/>
      <c r="GYX2" s="545"/>
      <c r="GYY2" s="545"/>
      <c r="GYZ2" s="546"/>
      <c r="GZA2" s="539"/>
      <c r="GZB2" s="545"/>
      <c r="GZC2" s="545"/>
      <c r="GZD2" s="546"/>
      <c r="GZE2" s="539"/>
      <c r="GZF2" s="545"/>
      <c r="GZG2" s="545"/>
      <c r="GZH2" s="546"/>
      <c r="GZI2" s="539"/>
      <c r="GZJ2" s="545"/>
      <c r="GZK2" s="545"/>
      <c r="GZL2" s="546"/>
      <c r="GZM2" s="539"/>
      <c r="GZN2" s="545"/>
      <c r="GZO2" s="545"/>
      <c r="GZP2" s="546"/>
      <c r="GZQ2" s="539"/>
      <c r="GZR2" s="545"/>
      <c r="GZS2" s="545"/>
      <c r="GZT2" s="546"/>
      <c r="GZU2" s="539"/>
      <c r="GZV2" s="545"/>
      <c r="GZW2" s="545"/>
      <c r="GZX2" s="546"/>
      <c r="GZY2" s="539"/>
      <c r="GZZ2" s="545"/>
      <c r="HAA2" s="545"/>
      <c r="HAB2" s="546"/>
      <c r="HAC2" s="539"/>
      <c r="HAD2" s="545"/>
      <c r="HAE2" s="545"/>
      <c r="HAF2" s="546"/>
      <c r="HAG2" s="539"/>
      <c r="HAH2" s="545"/>
      <c r="HAI2" s="545"/>
      <c r="HAJ2" s="546"/>
      <c r="HAK2" s="539"/>
      <c r="HAL2" s="545"/>
      <c r="HAM2" s="545"/>
      <c r="HAN2" s="546"/>
      <c r="HAO2" s="539"/>
      <c r="HAP2" s="545"/>
      <c r="HAQ2" s="545"/>
      <c r="HAR2" s="546"/>
      <c r="HAS2" s="539"/>
      <c r="HAT2" s="545"/>
      <c r="HAU2" s="545"/>
      <c r="HAV2" s="546"/>
      <c r="HAW2" s="539"/>
      <c r="HAX2" s="545"/>
      <c r="HAY2" s="545"/>
      <c r="HAZ2" s="546"/>
      <c r="HBA2" s="539"/>
      <c r="HBB2" s="545"/>
      <c r="HBC2" s="545"/>
      <c r="HBD2" s="546"/>
      <c r="HBE2" s="539"/>
      <c r="HBF2" s="545"/>
      <c r="HBG2" s="545"/>
      <c r="HBH2" s="546"/>
      <c r="HBI2" s="539"/>
      <c r="HBJ2" s="545"/>
      <c r="HBK2" s="545"/>
      <c r="HBL2" s="546"/>
      <c r="HBM2" s="539"/>
      <c r="HBN2" s="545"/>
      <c r="HBO2" s="545"/>
      <c r="HBP2" s="546"/>
      <c r="HBQ2" s="539"/>
      <c r="HBR2" s="545"/>
      <c r="HBS2" s="545"/>
      <c r="HBT2" s="546"/>
      <c r="HBU2" s="539"/>
      <c r="HBV2" s="545"/>
      <c r="HBW2" s="545"/>
      <c r="HBX2" s="546"/>
      <c r="HBY2" s="539"/>
      <c r="HBZ2" s="545"/>
      <c r="HCA2" s="545"/>
      <c r="HCB2" s="546"/>
      <c r="HCC2" s="539"/>
      <c r="HCD2" s="545"/>
      <c r="HCE2" s="545"/>
      <c r="HCF2" s="546"/>
      <c r="HCG2" s="539"/>
      <c r="HCH2" s="545"/>
      <c r="HCI2" s="545"/>
      <c r="HCJ2" s="546"/>
      <c r="HCK2" s="539"/>
      <c r="HCL2" s="545"/>
      <c r="HCM2" s="545"/>
      <c r="HCN2" s="546"/>
      <c r="HCO2" s="539"/>
      <c r="HCP2" s="545"/>
      <c r="HCQ2" s="545"/>
      <c r="HCR2" s="546"/>
      <c r="HCS2" s="539"/>
      <c r="HCT2" s="545"/>
      <c r="HCU2" s="545"/>
      <c r="HCV2" s="546"/>
      <c r="HCW2" s="539"/>
      <c r="HCX2" s="545"/>
      <c r="HCY2" s="545"/>
      <c r="HCZ2" s="546"/>
      <c r="HDA2" s="539"/>
      <c r="HDB2" s="545"/>
      <c r="HDC2" s="545"/>
      <c r="HDD2" s="546"/>
      <c r="HDE2" s="539"/>
      <c r="HDF2" s="545"/>
      <c r="HDG2" s="545"/>
      <c r="HDH2" s="546"/>
      <c r="HDI2" s="539"/>
      <c r="HDJ2" s="545"/>
      <c r="HDK2" s="545"/>
      <c r="HDL2" s="546"/>
      <c r="HDM2" s="539"/>
      <c r="HDN2" s="545"/>
      <c r="HDO2" s="545"/>
      <c r="HDP2" s="546"/>
      <c r="HDQ2" s="539"/>
      <c r="HDR2" s="545"/>
      <c r="HDS2" s="545"/>
      <c r="HDT2" s="546"/>
      <c r="HDU2" s="539"/>
      <c r="HDV2" s="545"/>
      <c r="HDW2" s="545"/>
      <c r="HDX2" s="546"/>
      <c r="HDY2" s="539"/>
      <c r="HDZ2" s="545"/>
      <c r="HEA2" s="545"/>
      <c r="HEB2" s="546"/>
      <c r="HEC2" s="539"/>
      <c r="HED2" s="545"/>
      <c r="HEE2" s="545"/>
      <c r="HEF2" s="546"/>
      <c r="HEG2" s="539"/>
      <c r="HEH2" s="545"/>
      <c r="HEI2" s="545"/>
      <c r="HEJ2" s="546"/>
      <c r="HEK2" s="539"/>
      <c r="HEL2" s="545"/>
      <c r="HEM2" s="545"/>
      <c r="HEN2" s="546"/>
      <c r="HEO2" s="539"/>
      <c r="HEP2" s="545"/>
      <c r="HEQ2" s="545"/>
      <c r="HER2" s="546"/>
      <c r="HES2" s="539"/>
      <c r="HET2" s="545"/>
      <c r="HEU2" s="545"/>
      <c r="HEV2" s="546"/>
      <c r="HEW2" s="539"/>
      <c r="HEX2" s="545"/>
      <c r="HEY2" s="545"/>
      <c r="HEZ2" s="546"/>
      <c r="HFA2" s="539"/>
      <c r="HFB2" s="545"/>
      <c r="HFC2" s="545"/>
      <c r="HFD2" s="546"/>
      <c r="HFE2" s="539"/>
      <c r="HFF2" s="545"/>
      <c r="HFG2" s="545"/>
      <c r="HFH2" s="546"/>
      <c r="HFI2" s="539"/>
      <c r="HFJ2" s="545"/>
      <c r="HFK2" s="545"/>
      <c r="HFL2" s="546"/>
      <c r="HFM2" s="539"/>
      <c r="HFN2" s="545"/>
      <c r="HFO2" s="545"/>
      <c r="HFP2" s="546"/>
      <c r="HFQ2" s="539"/>
      <c r="HFR2" s="545"/>
      <c r="HFS2" s="545"/>
      <c r="HFT2" s="546"/>
      <c r="HFU2" s="539"/>
      <c r="HFV2" s="545"/>
      <c r="HFW2" s="545"/>
      <c r="HFX2" s="546"/>
      <c r="HFY2" s="539"/>
      <c r="HFZ2" s="545"/>
      <c r="HGA2" s="545"/>
      <c r="HGB2" s="546"/>
      <c r="HGC2" s="539"/>
      <c r="HGD2" s="545"/>
      <c r="HGE2" s="545"/>
      <c r="HGF2" s="546"/>
      <c r="HGG2" s="539"/>
      <c r="HGH2" s="545"/>
      <c r="HGI2" s="545"/>
      <c r="HGJ2" s="546"/>
      <c r="HGK2" s="539"/>
      <c r="HGL2" s="545"/>
      <c r="HGM2" s="545"/>
      <c r="HGN2" s="546"/>
      <c r="HGO2" s="539"/>
      <c r="HGP2" s="545"/>
      <c r="HGQ2" s="545"/>
      <c r="HGR2" s="546"/>
      <c r="HGS2" s="539"/>
      <c r="HGT2" s="545"/>
      <c r="HGU2" s="545"/>
      <c r="HGV2" s="546"/>
      <c r="HGW2" s="539"/>
      <c r="HGX2" s="545"/>
      <c r="HGY2" s="545"/>
      <c r="HGZ2" s="546"/>
      <c r="HHA2" s="539"/>
      <c r="HHB2" s="545"/>
      <c r="HHC2" s="545"/>
      <c r="HHD2" s="546"/>
      <c r="HHE2" s="539"/>
      <c r="HHF2" s="545"/>
      <c r="HHG2" s="545"/>
      <c r="HHH2" s="546"/>
      <c r="HHI2" s="539"/>
      <c r="HHJ2" s="545"/>
      <c r="HHK2" s="545"/>
      <c r="HHL2" s="546"/>
      <c r="HHM2" s="539"/>
      <c r="HHN2" s="545"/>
      <c r="HHO2" s="545"/>
      <c r="HHP2" s="546"/>
      <c r="HHQ2" s="539"/>
      <c r="HHR2" s="545"/>
      <c r="HHS2" s="545"/>
      <c r="HHT2" s="546"/>
      <c r="HHU2" s="539"/>
      <c r="HHV2" s="545"/>
      <c r="HHW2" s="545"/>
      <c r="HHX2" s="546"/>
      <c r="HHY2" s="539"/>
      <c r="HHZ2" s="545"/>
      <c r="HIA2" s="545"/>
      <c r="HIB2" s="546"/>
      <c r="HIC2" s="539"/>
      <c r="HID2" s="545"/>
      <c r="HIE2" s="545"/>
      <c r="HIF2" s="546"/>
      <c r="HIG2" s="539"/>
      <c r="HIH2" s="545"/>
      <c r="HII2" s="545"/>
      <c r="HIJ2" s="546"/>
      <c r="HIK2" s="539"/>
      <c r="HIL2" s="545"/>
      <c r="HIM2" s="545"/>
      <c r="HIN2" s="546"/>
      <c r="HIO2" s="539"/>
      <c r="HIP2" s="545"/>
      <c r="HIQ2" s="545"/>
      <c r="HIR2" s="546"/>
      <c r="HIS2" s="539"/>
      <c r="HIT2" s="545"/>
      <c r="HIU2" s="545"/>
      <c r="HIV2" s="546"/>
      <c r="HIW2" s="539"/>
      <c r="HIX2" s="545"/>
      <c r="HIY2" s="545"/>
      <c r="HIZ2" s="546"/>
      <c r="HJA2" s="539"/>
      <c r="HJB2" s="545"/>
      <c r="HJC2" s="545"/>
      <c r="HJD2" s="546"/>
      <c r="HJE2" s="539"/>
      <c r="HJF2" s="545"/>
      <c r="HJG2" s="545"/>
      <c r="HJH2" s="546"/>
      <c r="HJI2" s="539"/>
      <c r="HJJ2" s="545"/>
      <c r="HJK2" s="545"/>
      <c r="HJL2" s="546"/>
      <c r="HJM2" s="539"/>
      <c r="HJN2" s="545"/>
      <c r="HJO2" s="545"/>
      <c r="HJP2" s="546"/>
      <c r="HJQ2" s="539"/>
      <c r="HJR2" s="545"/>
      <c r="HJS2" s="545"/>
      <c r="HJT2" s="546"/>
      <c r="HJU2" s="539"/>
      <c r="HJV2" s="545"/>
      <c r="HJW2" s="545"/>
      <c r="HJX2" s="546"/>
      <c r="HJY2" s="539"/>
      <c r="HJZ2" s="545"/>
      <c r="HKA2" s="545"/>
      <c r="HKB2" s="546"/>
      <c r="HKC2" s="539"/>
      <c r="HKD2" s="545"/>
      <c r="HKE2" s="545"/>
      <c r="HKF2" s="546"/>
      <c r="HKG2" s="539"/>
      <c r="HKH2" s="545"/>
      <c r="HKI2" s="545"/>
      <c r="HKJ2" s="546"/>
      <c r="HKK2" s="539"/>
      <c r="HKL2" s="545"/>
      <c r="HKM2" s="545"/>
      <c r="HKN2" s="546"/>
      <c r="HKO2" s="539"/>
      <c r="HKP2" s="545"/>
      <c r="HKQ2" s="545"/>
      <c r="HKR2" s="546"/>
      <c r="HKS2" s="539"/>
      <c r="HKT2" s="545"/>
      <c r="HKU2" s="545"/>
      <c r="HKV2" s="546"/>
      <c r="HKW2" s="539"/>
      <c r="HKX2" s="545"/>
      <c r="HKY2" s="545"/>
      <c r="HKZ2" s="546"/>
      <c r="HLA2" s="539"/>
      <c r="HLB2" s="545"/>
      <c r="HLC2" s="545"/>
      <c r="HLD2" s="546"/>
      <c r="HLE2" s="539"/>
      <c r="HLF2" s="545"/>
      <c r="HLG2" s="545"/>
      <c r="HLH2" s="546"/>
      <c r="HLI2" s="539"/>
      <c r="HLJ2" s="545"/>
      <c r="HLK2" s="545"/>
      <c r="HLL2" s="546"/>
      <c r="HLM2" s="539"/>
      <c r="HLN2" s="545"/>
      <c r="HLO2" s="545"/>
      <c r="HLP2" s="546"/>
      <c r="HLQ2" s="539"/>
      <c r="HLR2" s="545"/>
      <c r="HLS2" s="545"/>
      <c r="HLT2" s="546"/>
      <c r="HLU2" s="539"/>
      <c r="HLV2" s="545"/>
      <c r="HLW2" s="545"/>
      <c r="HLX2" s="546"/>
      <c r="HLY2" s="539"/>
      <c r="HLZ2" s="545"/>
      <c r="HMA2" s="545"/>
      <c r="HMB2" s="546"/>
      <c r="HMC2" s="539"/>
      <c r="HMD2" s="545"/>
      <c r="HME2" s="545"/>
      <c r="HMF2" s="546"/>
      <c r="HMG2" s="539"/>
      <c r="HMH2" s="545"/>
      <c r="HMI2" s="545"/>
      <c r="HMJ2" s="546"/>
      <c r="HMK2" s="539"/>
      <c r="HML2" s="545"/>
      <c r="HMM2" s="545"/>
      <c r="HMN2" s="546"/>
      <c r="HMO2" s="539"/>
      <c r="HMP2" s="545"/>
      <c r="HMQ2" s="545"/>
      <c r="HMR2" s="546"/>
      <c r="HMS2" s="539"/>
      <c r="HMT2" s="545"/>
      <c r="HMU2" s="545"/>
      <c r="HMV2" s="546"/>
      <c r="HMW2" s="539"/>
      <c r="HMX2" s="545"/>
      <c r="HMY2" s="545"/>
      <c r="HMZ2" s="546"/>
      <c r="HNA2" s="539"/>
      <c r="HNB2" s="545"/>
      <c r="HNC2" s="545"/>
      <c r="HND2" s="546"/>
      <c r="HNE2" s="539"/>
      <c r="HNF2" s="545"/>
      <c r="HNG2" s="545"/>
      <c r="HNH2" s="546"/>
      <c r="HNI2" s="539"/>
      <c r="HNJ2" s="545"/>
      <c r="HNK2" s="545"/>
      <c r="HNL2" s="546"/>
      <c r="HNM2" s="539"/>
      <c r="HNN2" s="545"/>
      <c r="HNO2" s="545"/>
      <c r="HNP2" s="546"/>
      <c r="HNQ2" s="539"/>
      <c r="HNR2" s="545"/>
      <c r="HNS2" s="545"/>
      <c r="HNT2" s="546"/>
      <c r="HNU2" s="539"/>
      <c r="HNV2" s="545"/>
      <c r="HNW2" s="545"/>
      <c r="HNX2" s="546"/>
      <c r="HNY2" s="539"/>
      <c r="HNZ2" s="545"/>
      <c r="HOA2" s="545"/>
      <c r="HOB2" s="546"/>
      <c r="HOC2" s="539"/>
      <c r="HOD2" s="545"/>
      <c r="HOE2" s="545"/>
      <c r="HOF2" s="546"/>
      <c r="HOG2" s="539"/>
      <c r="HOH2" s="545"/>
      <c r="HOI2" s="545"/>
      <c r="HOJ2" s="546"/>
      <c r="HOK2" s="539"/>
      <c r="HOL2" s="545"/>
      <c r="HOM2" s="545"/>
      <c r="HON2" s="546"/>
      <c r="HOO2" s="539"/>
      <c r="HOP2" s="545"/>
      <c r="HOQ2" s="545"/>
      <c r="HOR2" s="546"/>
      <c r="HOS2" s="539"/>
      <c r="HOT2" s="545"/>
      <c r="HOU2" s="545"/>
      <c r="HOV2" s="546"/>
      <c r="HOW2" s="539"/>
      <c r="HOX2" s="545"/>
      <c r="HOY2" s="545"/>
      <c r="HOZ2" s="546"/>
      <c r="HPA2" s="539"/>
      <c r="HPB2" s="545"/>
      <c r="HPC2" s="545"/>
      <c r="HPD2" s="546"/>
      <c r="HPE2" s="539"/>
      <c r="HPF2" s="545"/>
      <c r="HPG2" s="545"/>
      <c r="HPH2" s="546"/>
      <c r="HPI2" s="539"/>
      <c r="HPJ2" s="545"/>
      <c r="HPK2" s="545"/>
      <c r="HPL2" s="546"/>
      <c r="HPM2" s="539"/>
      <c r="HPN2" s="545"/>
      <c r="HPO2" s="545"/>
      <c r="HPP2" s="546"/>
      <c r="HPQ2" s="539"/>
      <c r="HPR2" s="545"/>
      <c r="HPS2" s="545"/>
      <c r="HPT2" s="546"/>
      <c r="HPU2" s="539"/>
      <c r="HPV2" s="545"/>
      <c r="HPW2" s="545"/>
      <c r="HPX2" s="546"/>
      <c r="HPY2" s="539"/>
      <c r="HPZ2" s="545"/>
      <c r="HQA2" s="545"/>
      <c r="HQB2" s="546"/>
      <c r="HQC2" s="539"/>
      <c r="HQD2" s="545"/>
      <c r="HQE2" s="545"/>
      <c r="HQF2" s="546"/>
      <c r="HQG2" s="539"/>
      <c r="HQH2" s="545"/>
      <c r="HQI2" s="545"/>
      <c r="HQJ2" s="546"/>
      <c r="HQK2" s="539"/>
      <c r="HQL2" s="545"/>
      <c r="HQM2" s="545"/>
      <c r="HQN2" s="546"/>
      <c r="HQO2" s="539"/>
      <c r="HQP2" s="545"/>
      <c r="HQQ2" s="545"/>
      <c r="HQR2" s="546"/>
      <c r="HQS2" s="539"/>
      <c r="HQT2" s="545"/>
      <c r="HQU2" s="545"/>
      <c r="HQV2" s="546"/>
      <c r="HQW2" s="539"/>
      <c r="HQX2" s="545"/>
      <c r="HQY2" s="545"/>
      <c r="HQZ2" s="546"/>
      <c r="HRA2" s="539"/>
      <c r="HRB2" s="545"/>
      <c r="HRC2" s="545"/>
      <c r="HRD2" s="546"/>
      <c r="HRE2" s="539"/>
      <c r="HRF2" s="545"/>
      <c r="HRG2" s="545"/>
      <c r="HRH2" s="546"/>
      <c r="HRI2" s="539"/>
      <c r="HRJ2" s="545"/>
      <c r="HRK2" s="545"/>
      <c r="HRL2" s="546"/>
      <c r="HRM2" s="539"/>
      <c r="HRN2" s="545"/>
      <c r="HRO2" s="545"/>
      <c r="HRP2" s="546"/>
      <c r="HRQ2" s="539"/>
      <c r="HRR2" s="545"/>
      <c r="HRS2" s="545"/>
      <c r="HRT2" s="546"/>
      <c r="HRU2" s="539"/>
      <c r="HRV2" s="545"/>
      <c r="HRW2" s="545"/>
      <c r="HRX2" s="546"/>
      <c r="HRY2" s="539"/>
      <c r="HRZ2" s="545"/>
      <c r="HSA2" s="545"/>
      <c r="HSB2" s="546"/>
      <c r="HSC2" s="539"/>
      <c r="HSD2" s="545"/>
      <c r="HSE2" s="545"/>
      <c r="HSF2" s="546"/>
      <c r="HSG2" s="539"/>
      <c r="HSH2" s="545"/>
      <c r="HSI2" s="545"/>
      <c r="HSJ2" s="546"/>
      <c r="HSK2" s="539"/>
      <c r="HSL2" s="545"/>
      <c r="HSM2" s="545"/>
      <c r="HSN2" s="546"/>
      <c r="HSO2" s="539"/>
      <c r="HSP2" s="545"/>
      <c r="HSQ2" s="545"/>
      <c r="HSR2" s="546"/>
      <c r="HSS2" s="539"/>
      <c r="HST2" s="545"/>
      <c r="HSU2" s="545"/>
      <c r="HSV2" s="546"/>
      <c r="HSW2" s="539"/>
      <c r="HSX2" s="545"/>
      <c r="HSY2" s="545"/>
      <c r="HSZ2" s="546"/>
      <c r="HTA2" s="539"/>
      <c r="HTB2" s="545"/>
      <c r="HTC2" s="545"/>
      <c r="HTD2" s="546"/>
      <c r="HTE2" s="539"/>
      <c r="HTF2" s="545"/>
      <c r="HTG2" s="545"/>
      <c r="HTH2" s="546"/>
      <c r="HTI2" s="539"/>
      <c r="HTJ2" s="545"/>
      <c r="HTK2" s="545"/>
      <c r="HTL2" s="546"/>
      <c r="HTM2" s="539"/>
      <c r="HTN2" s="545"/>
      <c r="HTO2" s="545"/>
      <c r="HTP2" s="546"/>
      <c r="HTQ2" s="539"/>
      <c r="HTR2" s="545"/>
      <c r="HTS2" s="545"/>
      <c r="HTT2" s="546"/>
      <c r="HTU2" s="539"/>
      <c r="HTV2" s="545"/>
      <c r="HTW2" s="545"/>
      <c r="HTX2" s="546"/>
      <c r="HTY2" s="539"/>
      <c r="HTZ2" s="545"/>
      <c r="HUA2" s="545"/>
      <c r="HUB2" s="546"/>
      <c r="HUC2" s="539"/>
      <c r="HUD2" s="545"/>
      <c r="HUE2" s="545"/>
      <c r="HUF2" s="546"/>
      <c r="HUG2" s="539"/>
      <c r="HUH2" s="545"/>
      <c r="HUI2" s="545"/>
      <c r="HUJ2" s="546"/>
      <c r="HUK2" s="539"/>
      <c r="HUL2" s="545"/>
      <c r="HUM2" s="545"/>
      <c r="HUN2" s="546"/>
      <c r="HUO2" s="539"/>
      <c r="HUP2" s="545"/>
      <c r="HUQ2" s="545"/>
      <c r="HUR2" s="546"/>
      <c r="HUS2" s="539"/>
      <c r="HUT2" s="545"/>
      <c r="HUU2" s="545"/>
      <c r="HUV2" s="546"/>
      <c r="HUW2" s="539"/>
      <c r="HUX2" s="545"/>
      <c r="HUY2" s="545"/>
      <c r="HUZ2" s="546"/>
      <c r="HVA2" s="539"/>
      <c r="HVB2" s="545"/>
      <c r="HVC2" s="545"/>
      <c r="HVD2" s="546"/>
      <c r="HVE2" s="539"/>
      <c r="HVF2" s="545"/>
      <c r="HVG2" s="545"/>
      <c r="HVH2" s="546"/>
      <c r="HVI2" s="539"/>
      <c r="HVJ2" s="545"/>
      <c r="HVK2" s="545"/>
      <c r="HVL2" s="546"/>
      <c r="HVM2" s="539"/>
      <c r="HVN2" s="545"/>
      <c r="HVO2" s="545"/>
      <c r="HVP2" s="546"/>
      <c r="HVQ2" s="539"/>
      <c r="HVR2" s="545"/>
      <c r="HVS2" s="545"/>
      <c r="HVT2" s="546"/>
      <c r="HVU2" s="539"/>
      <c r="HVV2" s="545"/>
      <c r="HVW2" s="545"/>
      <c r="HVX2" s="546"/>
      <c r="HVY2" s="539"/>
      <c r="HVZ2" s="545"/>
      <c r="HWA2" s="545"/>
      <c r="HWB2" s="546"/>
      <c r="HWC2" s="539"/>
      <c r="HWD2" s="545"/>
      <c r="HWE2" s="545"/>
      <c r="HWF2" s="546"/>
      <c r="HWG2" s="539"/>
      <c r="HWH2" s="545"/>
      <c r="HWI2" s="545"/>
      <c r="HWJ2" s="546"/>
      <c r="HWK2" s="539"/>
      <c r="HWL2" s="545"/>
      <c r="HWM2" s="545"/>
      <c r="HWN2" s="546"/>
      <c r="HWO2" s="539"/>
      <c r="HWP2" s="545"/>
      <c r="HWQ2" s="545"/>
      <c r="HWR2" s="546"/>
      <c r="HWS2" s="539"/>
      <c r="HWT2" s="545"/>
      <c r="HWU2" s="545"/>
      <c r="HWV2" s="546"/>
      <c r="HWW2" s="539"/>
      <c r="HWX2" s="545"/>
      <c r="HWY2" s="545"/>
      <c r="HWZ2" s="546"/>
      <c r="HXA2" s="539"/>
      <c r="HXB2" s="545"/>
      <c r="HXC2" s="545"/>
      <c r="HXD2" s="546"/>
      <c r="HXE2" s="539"/>
      <c r="HXF2" s="545"/>
      <c r="HXG2" s="545"/>
      <c r="HXH2" s="546"/>
      <c r="HXI2" s="539"/>
      <c r="HXJ2" s="545"/>
      <c r="HXK2" s="545"/>
      <c r="HXL2" s="546"/>
      <c r="HXM2" s="539"/>
      <c r="HXN2" s="545"/>
      <c r="HXO2" s="545"/>
      <c r="HXP2" s="546"/>
      <c r="HXQ2" s="539"/>
      <c r="HXR2" s="545"/>
      <c r="HXS2" s="545"/>
      <c r="HXT2" s="546"/>
      <c r="HXU2" s="539"/>
      <c r="HXV2" s="545"/>
      <c r="HXW2" s="545"/>
      <c r="HXX2" s="546"/>
      <c r="HXY2" s="539"/>
      <c r="HXZ2" s="545"/>
      <c r="HYA2" s="545"/>
      <c r="HYB2" s="546"/>
      <c r="HYC2" s="539"/>
      <c r="HYD2" s="545"/>
      <c r="HYE2" s="545"/>
      <c r="HYF2" s="546"/>
      <c r="HYG2" s="539"/>
      <c r="HYH2" s="545"/>
      <c r="HYI2" s="545"/>
      <c r="HYJ2" s="546"/>
      <c r="HYK2" s="539"/>
      <c r="HYL2" s="545"/>
      <c r="HYM2" s="545"/>
      <c r="HYN2" s="546"/>
      <c r="HYO2" s="539"/>
      <c r="HYP2" s="545"/>
      <c r="HYQ2" s="545"/>
      <c r="HYR2" s="546"/>
      <c r="HYS2" s="539"/>
      <c r="HYT2" s="545"/>
      <c r="HYU2" s="545"/>
      <c r="HYV2" s="546"/>
      <c r="HYW2" s="539"/>
      <c r="HYX2" s="545"/>
      <c r="HYY2" s="545"/>
      <c r="HYZ2" s="546"/>
      <c r="HZA2" s="539"/>
      <c r="HZB2" s="545"/>
      <c r="HZC2" s="545"/>
      <c r="HZD2" s="546"/>
      <c r="HZE2" s="539"/>
      <c r="HZF2" s="545"/>
      <c r="HZG2" s="545"/>
      <c r="HZH2" s="546"/>
      <c r="HZI2" s="539"/>
      <c r="HZJ2" s="545"/>
      <c r="HZK2" s="545"/>
      <c r="HZL2" s="546"/>
      <c r="HZM2" s="539"/>
      <c r="HZN2" s="545"/>
      <c r="HZO2" s="545"/>
      <c r="HZP2" s="546"/>
      <c r="HZQ2" s="539"/>
      <c r="HZR2" s="545"/>
      <c r="HZS2" s="545"/>
      <c r="HZT2" s="546"/>
      <c r="HZU2" s="539"/>
      <c r="HZV2" s="545"/>
      <c r="HZW2" s="545"/>
      <c r="HZX2" s="546"/>
      <c r="HZY2" s="539"/>
      <c r="HZZ2" s="545"/>
      <c r="IAA2" s="545"/>
      <c r="IAB2" s="546"/>
      <c r="IAC2" s="539"/>
      <c r="IAD2" s="545"/>
      <c r="IAE2" s="545"/>
      <c r="IAF2" s="546"/>
      <c r="IAG2" s="539"/>
      <c r="IAH2" s="545"/>
      <c r="IAI2" s="545"/>
      <c r="IAJ2" s="546"/>
      <c r="IAK2" s="539"/>
      <c r="IAL2" s="545"/>
      <c r="IAM2" s="545"/>
      <c r="IAN2" s="546"/>
      <c r="IAO2" s="539"/>
      <c r="IAP2" s="545"/>
      <c r="IAQ2" s="545"/>
      <c r="IAR2" s="546"/>
      <c r="IAS2" s="539"/>
      <c r="IAT2" s="545"/>
      <c r="IAU2" s="545"/>
      <c r="IAV2" s="546"/>
      <c r="IAW2" s="539"/>
      <c r="IAX2" s="545"/>
      <c r="IAY2" s="545"/>
      <c r="IAZ2" s="546"/>
      <c r="IBA2" s="539"/>
      <c r="IBB2" s="545"/>
      <c r="IBC2" s="545"/>
      <c r="IBD2" s="546"/>
      <c r="IBE2" s="539"/>
      <c r="IBF2" s="545"/>
      <c r="IBG2" s="545"/>
      <c r="IBH2" s="546"/>
      <c r="IBI2" s="539"/>
      <c r="IBJ2" s="545"/>
      <c r="IBK2" s="545"/>
      <c r="IBL2" s="546"/>
      <c r="IBM2" s="539"/>
      <c r="IBN2" s="545"/>
      <c r="IBO2" s="545"/>
      <c r="IBP2" s="546"/>
      <c r="IBQ2" s="539"/>
      <c r="IBR2" s="545"/>
      <c r="IBS2" s="545"/>
      <c r="IBT2" s="546"/>
      <c r="IBU2" s="539"/>
      <c r="IBV2" s="545"/>
      <c r="IBW2" s="545"/>
      <c r="IBX2" s="546"/>
      <c r="IBY2" s="539"/>
      <c r="IBZ2" s="545"/>
      <c r="ICA2" s="545"/>
      <c r="ICB2" s="546"/>
      <c r="ICC2" s="539"/>
      <c r="ICD2" s="545"/>
      <c r="ICE2" s="545"/>
      <c r="ICF2" s="546"/>
      <c r="ICG2" s="539"/>
      <c r="ICH2" s="545"/>
      <c r="ICI2" s="545"/>
      <c r="ICJ2" s="546"/>
      <c r="ICK2" s="539"/>
      <c r="ICL2" s="545"/>
      <c r="ICM2" s="545"/>
      <c r="ICN2" s="546"/>
      <c r="ICO2" s="539"/>
      <c r="ICP2" s="545"/>
      <c r="ICQ2" s="545"/>
      <c r="ICR2" s="546"/>
      <c r="ICS2" s="539"/>
      <c r="ICT2" s="545"/>
      <c r="ICU2" s="545"/>
      <c r="ICV2" s="546"/>
      <c r="ICW2" s="539"/>
      <c r="ICX2" s="545"/>
      <c r="ICY2" s="545"/>
      <c r="ICZ2" s="546"/>
      <c r="IDA2" s="539"/>
      <c r="IDB2" s="545"/>
      <c r="IDC2" s="545"/>
      <c r="IDD2" s="546"/>
      <c r="IDE2" s="539"/>
      <c r="IDF2" s="545"/>
      <c r="IDG2" s="545"/>
      <c r="IDH2" s="546"/>
      <c r="IDI2" s="539"/>
      <c r="IDJ2" s="545"/>
      <c r="IDK2" s="545"/>
      <c r="IDL2" s="546"/>
      <c r="IDM2" s="539"/>
      <c r="IDN2" s="545"/>
      <c r="IDO2" s="545"/>
      <c r="IDP2" s="546"/>
      <c r="IDQ2" s="539"/>
      <c r="IDR2" s="545"/>
      <c r="IDS2" s="545"/>
      <c r="IDT2" s="546"/>
      <c r="IDU2" s="539"/>
      <c r="IDV2" s="545"/>
      <c r="IDW2" s="545"/>
      <c r="IDX2" s="546"/>
      <c r="IDY2" s="539"/>
      <c r="IDZ2" s="545"/>
      <c r="IEA2" s="545"/>
      <c r="IEB2" s="546"/>
      <c r="IEC2" s="539"/>
      <c r="IED2" s="545"/>
      <c r="IEE2" s="545"/>
      <c r="IEF2" s="546"/>
      <c r="IEG2" s="539"/>
      <c r="IEH2" s="545"/>
      <c r="IEI2" s="545"/>
      <c r="IEJ2" s="546"/>
      <c r="IEK2" s="539"/>
      <c r="IEL2" s="545"/>
      <c r="IEM2" s="545"/>
      <c r="IEN2" s="546"/>
      <c r="IEO2" s="539"/>
      <c r="IEP2" s="545"/>
      <c r="IEQ2" s="545"/>
      <c r="IER2" s="546"/>
      <c r="IES2" s="539"/>
      <c r="IET2" s="545"/>
      <c r="IEU2" s="545"/>
      <c r="IEV2" s="546"/>
      <c r="IEW2" s="539"/>
      <c r="IEX2" s="545"/>
      <c r="IEY2" s="545"/>
      <c r="IEZ2" s="546"/>
      <c r="IFA2" s="539"/>
      <c r="IFB2" s="545"/>
      <c r="IFC2" s="545"/>
      <c r="IFD2" s="546"/>
      <c r="IFE2" s="539"/>
      <c r="IFF2" s="545"/>
      <c r="IFG2" s="545"/>
      <c r="IFH2" s="546"/>
      <c r="IFI2" s="539"/>
      <c r="IFJ2" s="545"/>
      <c r="IFK2" s="545"/>
      <c r="IFL2" s="546"/>
      <c r="IFM2" s="539"/>
      <c r="IFN2" s="545"/>
      <c r="IFO2" s="545"/>
      <c r="IFP2" s="546"/>
      <c r="IFQ2" s="539"/>
      <c r="IFR2" s="545"/>
      <c r="IFS2" s="545"/>
      <c r="IFT2" s="546"/>
      <c r="IFU2" s="539"/>
      <c r="IFV2" s="545"/>
      <c r="IFW2" s="545"/>
      <c r="IFX2" s="546"/>
      <c r="IFY2" s="539"/>
      <c r="IFZ2" s="545"/>
      <c r="IGA2" s="545"/>
      <c r="IGB2" s="546"/>
      <c r="IGC2" s="539"/>
      <c r="IGD2" s="545"/>
      <c r="IGE2" s="545"/>
      <c r="IGF2" s="546"/>
      <c r="IGG2" s="539"/>
      <c r="IGH2" s="545"/>
      <c r="IGI2" s="545"/>
      <c r="IGJ2" s="546"/>
      <c r="IGK2" s="539"/>
      <c r="IGL2" s="545"/>
      <c r="IGM2" s="545"/>
      <c r="IGN2" s="546"/>
      <c r="IGO2" s="539"/>
      <c r="IGP2" s="545"/>
      <c r="IGQ2" s="545"/>
      <c r="IGR2" s="546"/>
      <c r="IGS2" s="539"/>
      <c r="IGT2" s="545"/>
      <c r="IGU2" s="545"/>
      <c r="IGV2" s="546"/>
      <c r="IGW2" s="539"/>
      <c r="IGX2" s="545"/>
      <c r="IGY2" s="545"/>
      <c r="IGZ2" s="546"/>
      <c r="IHA2" s="539"/>
      <c r="IHB2" s="545"/>
      <c r="IHC2" s="545"/>
      <c r="IHD2" s="546"/>
      <c r="IHE2" s="539"/>
      <c r="IHF2" s="545"/>
      <c r="IHG2" s="545"/>
      <c r="IHH2" s="546"/>
      <c r="IHI2" s="539"/>
      <c r="IHJ2" s="545"/>
      <c r="IHK2" s="545"/>
      <c r="IHL2" s="546"/>
      <c r="IHM2" s="539"/>
      <c r="IHN2" s="545"/>
      <c r="IHO2" s="545"/>
      <c r="IHP2" s="546"/>
      <c r="IHQ2" s="539"/>
      <c r="IHR2" s="545"/>
      <c r="IHS2" s="545"/>
      <c r="IHT2" s="546"/>
      <c r="IHU2" s="539"/>
      <c r="IHV2" s="545"/>
      <c r="IHW2" s="545"/>
      <c r="IHX2" s="546"/>
      <c r="IHY2" s="539"/>
      <c r="IHZ2" s="545"/>
      <c r="IIA2" s="545"/>
      <c r="IIB2" s="546"/>
      <c r="IIC2" s="539"/>
      <c r="IID2" s="545"/>
      <c r="IIE2" s="545"/>
      <c r="IIF2" s="546"/>
      <c r="IIG2" s="539"/>
      <c r="IIH2" s="545"/>
      <c r="III2" s="545"/>
      <c r="IIJ2" s="546"/>
      <c r="IIK2" s="539"/>
      <c r="IIL2" s="545"/>
      <c r="IIM2" s="545"/>
      <c r="IIN2" s="546"/>
      <c r="IIO2" s="539"/>
      <c r="IIP2" s="545"/>
      <c r="IIQ2" s="545"/>
      <c r="IIR2" s="546"/>
      <c r="IIS2" s="539"/>
      <c r="IIT2" s="545"/>
      <c r="IIU2" s="545"/>
      <c r="IIV2" s="546"/>
      <c r="IIW2" s="539"/>
      <c r="IIX2" s="545"/>
      <c r="IIY2" s="545"/>
      <c r="IIZ2" s="546"/>
      <c r="IJA2" s="539"/>
      <c r="IJB2" s="545"/>
      <c r="IJC2" s="545"/>
      <c r="IJD2" s="546"/>
      <c r="IJE2" s="539"/>
      <c r="IJF2" s="545"/>
      <c r="IJG2" s="545"/>
      <c r="IJH2" s="546"/>
      <c r="IJI2" s="539"/>
      <c r="IJJ2" s="545"/>
      <c r="IJK2" s="545"/>
      <c r="IJL2" s="546"/>
      <c r="IJM2" s="539"/>
      <c r="IJN2" s="545"/>
      <c r="IJO2" s="545"/>
      <c r="IJP2" s="546"/>
      <c r="IJQ2" s="539"/>
      <c r="IJR2" s="545"/>
      <c r="IJS2" s="545"/>
      <c r="IJT2" s="546"/>
      <c r="IJU2" s="539"/>
      <c r="IJV2" s="545"/>
      <c r="IJW2" s="545"/>
      <c r="IJX2" s="546"/>
      <c r="IJY2" s="539"/>
      <c r="IJZ2" s="545"/>
      <c r="IKA2" s="545"/>
      <c r="IKB2" s="546"/>
      <c r="IKC2" s="539"/>
      <c r="IKD2" s="545"/>
      <c r="IKE2" s="545"/>
      <c r="IKF2" s="546"/>
      <c r="IKG2" s="539"/>
      <c r="IKH2" s="545"/>
      <c r="IKI2" s="545"/>
      <c r="IKJ2" s="546"/>
      <c r="IKK2" s="539"/>
      <c r="IKL2" s="545"/>
      <c r="IKM2" s="545"/>
      <c r="IKN2" s="546"/>
      <c r="IKO2" s="539"/>
      <c r="IKP2" s="545"/>
      <c r="IKQ2" s="545"/>
      <c r="IKR2" s="546"/>
      <c r="IKS2" s="539"/>
      <c r="IKT2" s="545"/>
      <c r="IKU2" s="545"/>
      <c r="IKV2" s="546"/>
      <c r="IKW2" s="539"/>
      <c r="IKX2" s="545"/>
      <c r="IKY2" s="545"/>
      <c r="IKZ2" s="546"/>
      <c r="ILA2" s="539"/>
      <c r="ILB2" s="545"/>
      <c r="ILC2" s="545"/>
      <c r="ILD2" s="546"/>
      <c r="ILE2" s="539"/>
      <c r="ILF2" s="545"/>
      <c r="ILG2" s="545"/>
      <c r="ILH2" s="546"/>
      <c r="ILI2" s="539"/>
      <c r="ILJ2" s="545"/>
      <c r="ILK2" s="545"/>
      <c r="ILL2" s="546"/>
      <c r="ILM2" s="539"/>
      <c r="ILN2" s="545"/>
      <c r="ILO2" s="545"/>
      <c r="ILP2" s="546"/>
      <c r="ILQ2" s="539"/>
      <c r="ILR2" s="545"/>
      <c r="ILS2" s="545"/>
      <c r="ILT2" s="546"/>
      <c r="ILU2" s="539"/>
      <c r="ILV2" s="545"/>
      <c r="ILW2" s="545"/>
      <c r="ILX2" s="546"/>
      <c r="ILY2" s="539"/>
      <c r="ILZ2" s="545"/>
      <c r="IMA2" s="545"/>
      <c r="IMB2" s="546"/>
      <c r="IMC2" s="539"/>
      <c r="IMD2" s="545"/>
      <c r="IME2" s="545"/>
      <c r="IMF2" s="546"/>
      <c r="IMG2" s="539"/>
      <c r="IMH2" s="545"/>
      <c r="IMI2" s="545"/>
      <c r="IMJ2" s="546"/>
      <c r="IMK2" s="539"/>
      <c r="IML2" s="545"/>
      <c r="IMM2" s="545"/>
      <c r="IMN2" s="546"/>
      <c r="IMO2" s="539"/>
      <c r="IMP2" s="545"/>
      <c r="IMQ2" s="545"/>
      <c r="IMR2" s="546"/>
      <c r="IMS2" s="539"/>
      <c r="IMT2" s="545"/>
      <c r="IMU2" s="545"/>
      <c r="IMV2" s="546"/>
      <c r="IMW2" s="539"/>
      <c r="IMX2" s="545"/>
      <c r="IMY2" s="545"/>
      <c r="IMZ2" s="546"/>
      <c r="INA2" s="539"/>
      <c r="INB2" s="545"/>
      <c r="INC2" s="545"/>
      <c r="IND2" s="546"/>
      <c r="INE2" s="539"/>
      <c r="INF2" s="545"/>
      <c r="ING2" s="545"/>
      <c r="INH2" s="546"/>
      <c r="INI2" s="539"/>
      <c r="INJ2" s="545"/>
      <c r="INK2" s="545"/>
      <c r="INL2" s="546"/>
      <c r="INM2" s="539"/>
      <c r="INN2" s="545"/>
      <c r="INO2" s="545"/>
      <c r="INP2" s="546"/>
      <c r="INQ2" s="539"/>
      <c r="INR2" s="545"/>
      <c r="INS2" s="545"/>
      <c r="INT2" s="546"/>
      <c r="INU2" s="539"/>
      <c r="INV2" s="545"/>
      <c r="INW2" s="545"/>
      <c r="INX2" s="546"/>
      <c r="INY2" s="539"/>
      <c r="INZ2" s="545"/>
      <c r="IOA2" s="545"/>
      <c r="IOB2" s="546"/>
      <c r="IOC2" s="539"/>
      <c r="IOD2" s="545"/>
      <c r="IOE2" s="545"/>
      <c r="IOF2" s="546"/>
      <c r="IOG2" s="539"/>
      <c r="IOH2" s="545"/>
      <c r="IOI2" s="545"/>
      <c r="IOJ2" s="546"/>
      <c r="IOK2" s="539"/>
      <c r="IOL2" s="545"/>
      <c r="IOM2" s="545"/>
      <c r="ION2" s="546"/>
      <c r="IOO2" s="539"/>
      <c r="IOP2" s="545"/>
      <c r="IOQ2" s="545"/>
      <c r="IOR2" s="546"/>
      <c r="IOS2" s="539"/>
      <c r="IOT2" s="545"/>
      <c r="IOU2" s="545"/>
      <c r="IOV2" s="546"/>
      <c r="IOW2" s="539"/>
      <c r="IOX2" s="545"/>
      <c r="IOY2" s="545"/>
      <c r="IOZ2" s="546"/>
      <c r="IPA2" s="539"/>
      <c r="IPB2" s="545"/>
      <c r="IPC2" s="545"/>
      <c r="IPD2" s="546"/>
      <c r="IPE2" s="539"/>
      <c r="IPF2" s="545"/>
      <c r="IPG2" s="545"/>
      <c r="IPH2" s="546"/>
      <c r="IPI2" s="539"/>
      <c r="IPJ2" s="545"/>
      <c r="IPK2" s="545"/>
      <c r="IPL2" s="546"/>
      <c r="IPM2" s="539"/>
      <c r="IPN2" s="545"/>
      <c r="IPO2" s="545"/>
      <c r="IPP2" s="546"/>
      <c r="IPQ2" s="539"/>
      <c r="IPR2" s="545"/>
      <c r="IPS2" s="545"/>
      <c r="IPT2" s="546"/>
      <c r="IPU2" s="539"/>
      <c r="IPV2" s="545"/>
      <c r="IPW2" s="545"/>
      <c r="IPX2" s="546"/>
      <c r="IPY2" s="539"/>
      <c r="IPZ2" s="545"/>
      <c r="IQA2" s="545"/>
      <c r="IQB2" s="546"/>
      <c r="IQC2" s="539"/>
      <c r="IQD2" s="545"/>
      <c r="IQE2" s="545"/>
      <c r="IQF2" s="546"/>
      <c r="IQG2" s="539"/>
      <c r="IQH2" s="545"/>
      <c r="IQI2" s="545"/>
      <c r="IQJ2" s="546"/>
      <c r="IQK2" s="539"/>
      <c r="IQL2" s="545"/>
      <c r="IQM2" s="545"/>
      <c r="IQN2" s="546"/>
      <c r="IQO2" s="539"/>
      <c r="IQP2" s="545"/>
      <c r="IQQ2" s="545"/>
      <c r="IQR2" s="546"/>
      <c r="IQS2" s="539"/>
      <c r="IQT2" s="545"/>
      <c r="IQU2" s="545"/>
      <c r="IQV2" s="546"/>
      <c r="IQW2" s="539"/>
      <c r="IQX2" s="545"/>
      <c r="IQY2" s="545"/>
      <c r="IQZ2" s="546"/>
      <c r="IRA2" s="539"/>
      <c r="IRB2" s="545"/>
      <c r="IRC2" s="545"/>
      <c r="IRD2" s="546"/>
      <c r="IRE2" s="539"/>
      <c r="IRF2" s="545"/>
      <c r="IRG2" s="545"/>
      <c r="IRH2" s="546"/>
      <c r="IRI2" s="539"/>
      <c r="IRJ2" s="545"/>
      <c r="IRK2" s="545"/>
      <c r="IRL2" s="546"/>
      <c r="IRM2" s="539"/>
      <c r="IRN2" s="545"/>
      <c r="IRO2" s="545"/>
      <c r="IRP2" s="546"/>
      <c r="IRQ2" s="539"/>
      <c r="IRR2" s="545"/>
      <c r="IRS2" s="545"/>
      <c r="IRT2" s="546"/>
      <c r="IRU2" s="539"/>
      <c r="IRV2" s="545"/>
      <c r="IRW2" s="545"/>
      <c r="IRX2" s="546"/>
      <c r="IRY2" s="539"/>
      <c r="IRZ2" s="545"/>
      <c r="ISA2" s="545"/>
      <c r="ISB2" s="546"/>
      <c r="ISC2" s="539"/>
      <c r="ISD2" s="545"/>
      <c r="ISE2" s="545"/>
      <c r="ISF2" s="546"/>
      <c r="ISG2" s="539"/>
      <c r="ISH2" s="545"/>
      <c r="ISI2" s="545"/>
      <c r="ISJ2" s="546"/>
      <c r="ISK2" s="539"/>
      <c r="ISL2" s="545"/>
      <c r="ISM2" s="545"/>
      <c r="ISN2" s="546"/>
      <c r="ISO2" s="539"/>
      <c r="ISP2" s="545"/>
      <c r="ISQ2" s="545"/>
      <c r="ISR2" s="546"/>
      <c r="ISS2" s="539"/>
      <c r="IST2" s="545"/>
      <c r="ISU2" s="545"/>
      <c r="ISV2" s="546"/>
      <c r="ISW2" s="539"/>
      <c r="ISX2" s="545"/>
      <c r="ISY2" s="545"/>
      <c r="ISZ2" s="546"/>
      <c r="ITA2" s="539"/>
      <c r="ITB2" s="545"/>
      <c r="ITC2" s="545"/>
      <c r="ITD2" s="546"/>
      <c r="ITE2" s="539"/>
      <c r="ITF2" s="545"/>
      <c r="ITG2" s="545"/>
      <c r="ITH2" s="546"/>
      <c r="ITI2" s="539"/>
      <c r="ITJ2" s="545"/>
      <c r="ITK2" s="545"/>
      <c r="ITL2" s="546"/>
      <c r="ITM2" s="539"/>
      <c r="ITN2" s="545"/>
      <c r="ITO2" s="545"/>
      <c r="ITP2" s="546"/>
      <c r="ITQ2" s="539"/>
      <c r="ITR2" s="545"/>
      <c r="ITS2" s="545"/>
      <c r="ITT2" s="546"/>
      <c r="ITU2" s="539"/>
      <c r="ITV2" s="545"/>
      <c r="ITW2" s="545"/>
      <c r="ITX2" s="546"/>
      <c r="ITY2" s="539"/>
      <c r="ITZ2" s="545"/>
      <c r="IUA2" s="545"/>
      <c r="IUB2" s="546"/>
      <c r="IUC2" s="539"/>
      <c r="IUD2" s="545"/>
      <c r="IUE2" s="545"/>
      <c r="IUF2" s="546"/>
      <c r="IUG2" s="539"/>
      <c r="IUH2" s="545"/>
      <c r="IUI2" s="545"/>
      <c r="IUJ2" s="546"/>
      <c r="IUK2" s="539"/>
      <c r="IUL2" s="545"/>
      <c r="IUM2" s="545"/>
      <c r="IUN2" s="546"/>
      <c r="IUO2" s="539"/>
      <c r="IUP2" s="545"/>
      <c r="IUQ2" s="545"/>
      <c r="IUR2" s="546"/>
      <c r="IUS2" s="539"/>
      <c r="IUT2" s="545"/>
      <c r="IUU2" s="545"/>
      <c r="IUV2" s="546"/>
      <c r="IUW2" s="539"/>
      <c r="IUX2" s="545"/>
      <c r="IUY2" s="545"/>
      <c r="IUZ2" s="546"/>
      <c r="IVA2" s="539"/>
      <c r="IVB2" s="545"/>
      <c r="IVC2" s="545"/>
      <c r="IVD2" s="546"/>
      <c r="IVE2" s="539"/>
      <c r="IVF2" s="545"/>
      <c r="IVG2" s="545"/>
      <c r="IVH2" s="546"/>
      <c r="IVI2" s="539"/>
      <c r="IVJ2" s="545"/>
      <c r="IVK2" s="545"/>
      <c r="IVL2" s="546"/>
      <c r="IVM2" s="539"/>
      <c r="IVN2" s="545"/>
      <c r="IVO2" s="545"/>
      <c r="IVP2" s="546"/>
      <c r="IVQ2" s="539"/>
      <c r="IVR2" s="545"/>
      <c r="IVS2" s="545"/>
      <c r="IVT2" s="546"/>
      <c r="IVU2" s="539"/>
      <c r="IVV2" s="545"/>
      <c r="IVW2" s="545"/>
      <c r="IVX2" s="546"/>
      <c r="IVY2" s="539"/>
      <c r="IVZ2" s="545"/>
      <c r="IWA2" s="545"/>
      <c r="IWB2" s="546"/>
      <c r="IWC2" s="539"/>
      <c r="IWD2" s="545"/>
      <c r="IWE2" s="545"/>
      <c r="IWF2" s="546"/>
      <c r="IWG2" s="539"/>
      <c r="IWH2" s="545"/>
      <c r="IWI2" s="545"/>
      <c r="IWJ2" s="546"/>
      <c r="IWK2" s="539"/>
      <c r="IWL2" s="545"/>
      <c r="IWM2" s="545"/>
      <c r="IWN2" s="546"/>
      <c r="IWO2" s="539"/>
      <c r="IWP2" s="545"/>
      <c r="IWQ2" s="545"/>
      <c r="IWR2" s="546"/>
      <c r="IWS2" s="539"/>
      <c r="IWT2" s="545"/>
      <c r="IWU2" s="545"/>
      <c r="IWV2" s="546"/>
      <c r="IWW2" s="539"/>
      <c r="IWX2" s="545"/>
      <c r="IWY2" s="545"/>
      <c r="IWZ2" s="546"/>
      <c r="IXA2" s="539"/>
      <c r="IXB2" s="545"/>
      <c r="IXC2" s="545"/>
      <c r="IXD2" s="546"/>
      <c r="IXE2" s="539"/>
      <c r="IXF2" s="545"/>
      <c r="IXG2" s="545"/>
      <c r="IXH2" s="546"/>
      <c r="IXI2" s="539"/>
      <c r="IXJ2" s="545"/>
      <c r="IXK2" s="545"/>
      <c r="IXL2" s="546"/>
      <c r="IXM2" s="539"/>
      <c r="IXN2" s="545"/>
      <c r="IXO2" s="545"/>
      <c r="IXP2" s="546"/>
      <c r="IXQ2" s="539"/>
      <c r="IXR2" s="545"/>
      <c r="IXS2" s="545"/>
      <c r="IXT2" s="546"/>
      <c r="IXU2" s="539"/>
      <c r="IXV2" s="545"/>
      <c r="IXW2" s="545"/>
      <c r="IXX2" s="546"/>
      <c r="IXY2" s="539"/>
      <c r="IXZ2" s="545"/>
      <c r="IYA2" s="545"/>
      <c r="IYB2" s="546"/>
      <c r="IYC2" s="539"/>
      <c r="IYD2" s="545"/>
      <c r="IYE2" s="545"/>
      <c r="IYF2" s="546"/>
      <c r="IYG2" s="539"/>
      <c r="IYH2" s="545"/>
      <c r="IYI2" s="545"/>
      <c r="IYJ2" s="546"/>
      <c r="IYK2" s="539"/>
      <c r="IYL2" s="545"/>
      <c r="IYM2" s="545"/>
      <c r="IYN2" s="546"/>
      <c r="IYO2" s="539"/>
      <c r="IYP2" s="545"/>
      <c r="IYQ2" s="545"/>
      <c r="IYR2" s="546"/>
      <c r="IYS2" s="539"/>
      <c r="IYT2" s="545"/>
      <c r="IYU2" s="545"/>
      <c r="IYV2" s="546"/>
      <c r="IYW2" s="539"/>
      <c r="IYX2" s="545"/>
      <c r="IYY2" s="545"/>
      <c r="IYZ2" s="546"/>
      <c r="IZA2" s="539"/>
      <c r="IZB2" s="545"/>
      <c r="IZC2" s="545"/>
      <c r="IZD2" s="546"/>
      <c r="IZE2" s="539"/>
      <c r="IZF2" s="545"/>
      <c r="IZG2" s="545"/>
      <c r="IZH2" s="546"/>
      <c r="IZI2" s="539"/>
      <c r="IZJ2" s="545"/>
      <c r="IZK2" s="545"/>
      <c r="IZL2" s="546"/>
      <c r="IZM2" s="539"/>
      <c r="IZN2" s="545"/>
      <c r="IZO2" s="545"/>
      <c r="IZP2" s="546"/>
      <c r="IZQ2" s="539"/>
      <c r="IZR2" s="545"/>
      <c r="IZS2" s="545"/>
      <c r="IZT2" s="546"/>
      <c r="IZU2" s="539"/>
      <c r="IZV2" s="545"/>
      <c r="IZW2" s="545"/>
      <c r="IZX2" s="546"/>
      <c r="IZY2" s="539"/>
      <c r="IZZ2" s="545"/>
      <c r="JAA2" s="545"/>
      <c r="JAB2" s="546"/>
      <c r="JAC2" s="539"/>
      <c r="JAD2" s="545"/>
      <c r="JAE2" s="545"/>
      <c r="JAF2" s="546"/>
      <c r="JAG2" s="539"/>
      <c r="JAH2" s="545"/>
      <c r="JAI2" s="545"/>
      <c r="JAJ2" s="546"/>
      <c r="JAK2" s="539"/>
      <c r="JAL2" s="545"/>
      <c r="JAM2" s="545"/>
      <c r="JAN2" s="546"/>
      <c r="JAO2" s="539"/>
      <c r="JAP2" s="545"/>
      <c r="JAQ2" s="545"/>
      <c r="JAR2" s="546"/>
      <c r="JAS2" s="539"/>
      <c r="JAT2" s="545"/>
      <c r="JAU2" s="545"/>
      <c r="JAV2" s="546"/>
      <c r="JAW2" s="539"/>
      <c r="JAX2" s="545"/>
      <c r="JAY2" s="545"/>
      <c r="JAZ2" s="546"/>
      <c r="JBA2" s="539"/>
      <c r="JBB2" s="545"/>
      <c r="JBC2" s="545"/>
      <c r="JBD2" s="546"/>
      <c r="JBE2" s="539"/>
      <c r="JBF2" s="545"/>
      <c r="JBG2" s="545"/>
      <c r="JBH2" s="546"/>
      <c r="JBI2" s="539"/>
      <c r="JBJ2" s="545"/>
      <c r="JBK2" s="545"/>
      <c r="JBL2" s="546"/>
      <c r="JBM2" s="539"/>
      <c r="JBN2" s="545"/>
      <c r="JBO2" s="545"/>
      <c r="JBP2" s="546"/>
      <c r="JBQ2" s="539"/>
      <c r="JBR2" s="545"/>
      <c r="JBS2" s="545"/>
      <c r="JBT2" s="546"/>
      <c r="JBU2" s="539"/>
      <c r="JBV2" s="545"/>
      <c r="JBW2" s="545"/>
      <c r="JBX2" s="546"/>
      <c r="JBY2" s="539"/>
      <c r="JBZ2" s="545"/>
      <c r="JCA2" s="545"/>
      <c r="JCB2" s="546"/>
      <c r="JCC2" s="539"/>
      <c r="JCD2" s="545"/>
      <c r="JCE2" s="545"/>
      <c r="JCF2" s="546"/>
      <c r="JCG2" s="539"/>
      <c r="JCH2" s="545"/>
      <c r="JCI2" s="545"/>
      <c r="JCJ2" s="546"/>
      <c r="JCK2" s="539"/>
      <c r="JCL2" s="545"/>
      <c r="JCM2" s="545"/>
      <c r="JCN2" s="546"/>
      <c r="JCO2" s="539"/>
      <c r="JCP2" s="545"/>
      <c r="JCQ2" s="545"/>
      <c r="JCR2" s="546"/>
      <c r="JCS2" s="539"/>
      <c r="JCT2" s="545"/>
      <c r="JCU2" s="545"/>
      <c r="JCV2" s="546"/>
      <c r="JCW2" s="539"/>
      <c r="JCX2" s="545"/>
      <c r="JCY2" s="545"/>
      <c r="JCZ2" s="546"/>
      <c r="JDA2" s="539"/>
      <c r="JDB2" s="545"/>
      <c r="JDC2" s="545"/>
      <c r="JDD2" s="546"/>
      <c r="JDE2" s="539"/>
      <c r="JDF2" s="545"/>
      <c r="JDG2" s="545"/>
      <c r="JDH2" s="546"/>
      <c r="JDI2" s="539"/>
      <c r="JDJ2" s="545"/>
      <c r="JDK2" s="545"/>
      <c r="JDL2" s="546"/>
      <c r="JDM2" s="539"/>
      <c r="JDN2" s="545"/>
      <c r="JDO2" s="545"/>
      <c r="JDP2" s="546"/>
      <c r="JDQ2" s="539"/>
      <c r="JDR2" s="545"/>
      <c r="JDS2" s="545"/>
      <c r="JDT2" s="546"/>
      <c r="JDU2" s="539"/>
      <c r="JDV2" s="545"/>
      <c r="JDW2" s="545"/>
      <c r="JDX2" s="546"/>
      <c r="JDY2" s="539"/>
      <c r="JDZ2" s="545"/>
      <c r="JEA2" s="545"/>
      <c r="JEB2" s="546"/>
      <c r="JEC2" s="539"/>
      <c r="JED2" s="545"/>
      <c r="JEE2" s="545"/>
      <c r="JEF2" s="546"/>
      <c r="JEG2" s="539"/>
      <c r="JEH2" s="545"/>
      <c r="JEI2" s="545"/>
      <c r="JEJ2" s="546"/>
      <c r="JEK2" s="539"/>
      <c r="JEL2" s="545"/>
      <c r="JEM2" s="545"/>
      <c r="JEN2" s="546"/>
      <c r="JEO2" s="539"/>
      <c r="JEP2" s="545"/>
      <c r="JEQ2" s="545"/>
      <c r="JER2" s="546"/>
      <c r="JES2" s="539"/>
      <c r="JET2" s="545"/>
      <c r="JEU2" s="545"/>
      <c r="JEV2" s="546"/>
      <c r="JEW2" s="539"/>
      <c r="JEX2" s="545"/>
      <c r="JEY2" s="545"/>
      <c r="JEZ2" s="546"/>
      <c r="JFA2" s="539"/>
      <c r="JFB2" s="545"/>
      <c r="JFC2" s="545"/>
      <c r="JFD2" s="546"/>
      <c r="JFE2" s="539"/>
      <c r="JFF2" s="545"/>
      <c r="JFG2" s="545"/>
      <c r="JFH2" s="546"/>
      <c r="JFI2" s="539"/>
      <c r="JFJ2" s="545"/>
      <c r="JFK2" s="545"/>
      <c r="JFL2" s="546"/>
      <c r="JFM2" s="539"/>
      <c r="JFN2" s="545"/>
      <c r="JFO2" s="545"/>
      <c r="JFP2" s="546"/>
      <c r="JFQ2" s="539"/>
      <c r="JFR2" s="545"/>
      <c r="JFS2" s="545"/>
      <c r="JFT2" s="546"/>
      <c r="JFU2" s="539"/>
      <c r="JFV2" s="545"/>
      <c r="JFW2" s="545"/>
      <c r="JFX2" s="546"/>
      <c r="JFY2" s="539"/>
      <c r="JFZ2" s="545"/>
      <c r="JGA2" s="545"/>
      <c r="JGB2" s="546"/>
      <c r="JGC2" s="539"/>
      <c r="JGD2" s="545"/>
      <c r="JGE2" s="545"/>
      <c r="JGF2" s="546"/>
      <c r="JGG2" s="539"/>
      <c r="JGH2" s="545"/>
      <c r="JGI2" s="545"/>
      <c r="JGJ2" s="546"/>
      <c r="JGK2" s="539"/>
      <c r="JGL2" s="545"/>
      <c r="JGM2" s="545"/>
      <c r="JGN2" s="546"/>
      <c r="JGO2" s="539"/>
      <c r="JGP2" s="545"/>
      <c r="JGQ2" s="545"/>
      <c r="JGR2" s="546"/>
      <c r="JGS2" s="539"/>
      <c r="JGT2" s="545"/>
      <c r="JGU2" s="545"/>
      <c r="JGV2" s="546"/>
      <c r="JGW2" s="539"/>
      <c r="JGX2" s="545"/>
      <c r="JGY2" s="545"/>
      <c r="JGZ2" s="546"/>
      <c r="JHA2" s="539"/>
      <c r="JHB2" s="545"/>
      <c r="JHC2" s="545"/>
      <c r="JHD2" s="546"/>
      <c r="JHE2" s="539"/>
      <c r="JHF2" s="545"/>
      <c r="JHG2" s="545"/>
      <c r="JHH2" s="546"/>
      <c r="JHI2" s="539"/>
      <c r="JHJ2" s="545"/>
      <c r="JHK2" s="545"/>
      <c r="JHL2" s="546"/>
      <c r="JHM2" s="539"/>
      <c r="JHN2" s="545"/>
      <c r="JHO2" s="545"/>
      <c r="JHP2" s="546"/>
      <c r="JHQ2" s="539"/>
      <c r="JHR2" s="545"/>
      <c r="JHS2" s="545"/>
      <c r="JHT2" s="546"/>
      <c r="JHU2" s="539"/>
      <c r="JHV2" s="545"/>
      <c r="JHW2" s="545"/>
      <c r="JHX2" s="546"/>
      <c r="JHY2" s="539"/>
      <c r="JHZ2" s="545"/>
      <c r="JIA2" s="545"/>
      <c r="JIB2" s="546"/>
      <c r="JIC2" s="539"/>
      <c r="JID2" s="545"/>
      <c r="JIE2" s="545"/>
      <c r="JIF2" s="546"/>
      <c r="JIG2" s="539"/>
      <c r="JIH2" s="545"/>
      <c r="JII2" s="545"/>
      <c r="JIJ2" s="546"/>
      <c r="JIK2" s="539"/>
      <c r="JIL2" s="545"/>
      <c r="JIM2" s="545"/>
      <c r="JIN2" s="546"/>
      <c r="JIO2" s="539"/>
      <c r="JIP2" s="545"/>
      <c r="JIQ2" s="545"/>
      <c r="JIR2" s="546"/>
      <c r="JIS2" s="539"/>
      <c r="JIT2" s="545"/>
      <c r="JIU2" s="545"/>
      <c r="JIV2" s="546"/>
      <c r="JIW2" s="539"/>
      <c r="JIX2" s="545"/>
      <c r="JIY2" s="545"/>
      <c r="JIZ2" s="546"/>
      <c r="JJA2" s="539"/>
      <c r="JJB2" s="545"/>
      <c r="JJC2" s="545"/>
      <c r="JJD2" s="546"/>
      <c r="JJE2" s="539"/>
      <c r="JJF2" s="545"/>
      <c r="JJG2" s="545"/>
      <c r="JJH2" s="546"/>
      <c r="JJI2" s="539"/>
      <c r="JJJ2" s="545"/>
      <c r="JJK2" s="545"/>
      <c r="JJL2" s="546"/>
      <c r="JJM2" s="539"/>
      <c r="JJN2" s="545"/>
      <c r="JJO2" s="545"/>
      <c r="JJP2" s="546"/>
      <c r="JJQ2" s="539"/>
      <c r="JJR2" s="545"/>
      <c r="JJS2" s="545"/>
      <c r="JJT2" s="546"/>
      <c r="JJU2" s="539"/>
      <c r="JJV2" s="545"/>
      <c r="JJW2" s="545"/>
      <c r="JJX2" s="546"/>
      <c r="JJY2" s="539"/>
      <c r="JJZ2" s="545"/>
      <c r="JKA2" s="545"/>
      <c r="JKB2" s="546"/>
      <c r="JKC2" s="539"/>
      <c r="JKD2" s="545"/>
      <c r="JKE2" s="545"/>
      <c r="JKF2" s="546"/>
      <c r="JKG2" s="539"/>
      <c r="JKH2" s="545"/>
      <c r="JKI2" s="545"/>
      <c r="JKJ2" s="546"/>
      <c r="JKK2" s="539"/>
      <c r="JKL2" s="545"/>
      <c r="JKM2" s="545"/>
      <c r="JKN2" s="546"/>
      <c r="JKO2" s="539"/>
      <c r="JKP2" s="545"/>
      <c r="JKQ2" s="545"/>
      <c r="JKR2" s="546"/>
      <c r="JKS2" s="539"/>
      <c r="JKT2" s="545"/>
      <c r="JKU2" s="545"/>
      <c r="JKV2" s="546"/>
      <c r="JKW2" s="539"/>
      <c r="JKX2" s="545"/>
      <c r="JKY2" s="545"/>
      <c r="JKZ2" s="546"/>
      <c r="JLA2" s="539"/>
      <c r="JLB2" s="545"/>
      <c r="JLC2" s="545"/>
      <c r="JLD2" s="546"/>
      <c r="JLE2" s="539"/>
      <c r="JLF2" s="545"/>
      <c r="JLG2" s="545"/>
      <c r="JLH2" s="546"/>
      <c r="JLI2" s="539"/>
      <c r="JLJ2" s="545"/>
      <c r="JLK2" s="545"/>
      <c r="JLL2" s="546"/>
      <c r="JLM2" s="539"/>
      <c r="JLN2" s="545"/>
      <c r="JLO2" s="545"/>
      <c r="JLP2" s="546"/>
      <c r="JLQ2" s="539"/>
      <c r="JLR2" s="545"/>
      <c r="JLS2" s="545"/>
      <c r="JLT2" s="546"/>
      <c r="JLU2" s="539"/>
      <c r="JLV2" s="545"/>
      <c r="JLW2" s="545"/>
      <c r="JLX2" s="546"/>
      <c r="JLY2" s="539"/>
      <c r="JLZ2" s="545"/>
      <c r="JMA2" s="545"/>
      <c r="JMB2" s="546"/>
      <c r="JMC2" s="539"/>
      <c r="JMD2" s="545"/>
      <c r="JME2" s="545"/>
      <c r="JMF2" s="546"/>
      <c r="JMG2" s="539"/>
      <c r="JMH2" s="545"/>
      <c r="JMI2" s="545"/>
      <c r="JMJ2" s="546"/>
      <c r="JMK2" s="539"/>
      <c r="JML2" s="545"/>
      <c r="JMM2" s="545"/>
      <c r="JMN2" s="546"/>
      <c r="JMO2" s="539"/>
      <c r="JMP2" s="545"/>
      <c r="JMQ2" s="545"/>
      <c r="JMR2" s="546"/>
      <c r="JMS2" s="539"/>
      <c r="JMT2" s="545"/>
      <c r="JMU2" s="545"/>
      <c r="JMV2" s="546"/>
      <c r="JMW2" s="539"/>
      <c r="JMX2" s="545"/>
      <c r="JMY2" s="545"/>
      <c r="JMZ2" s="546"/>
      <c r="JNA2" s="539"/>
      <c r="JNB2" s="545"/>
      <c r="JNC2" s="545"/>
      <c r="JND2" s="546"/>
      <c r="JNE2" s="539"/>
      <c r="JNF2" s="545"/>
      <c r="JNG2" s="545"/>
      <c r="JNH2" s="546"/>
      <c r="JNI2" s="539"/>
      <c r="JNJ2" s="545"/>
      <c r="JNK2" s="545"/>
      <c r="JNL2" s="546"/>
      <c r="JNM2" s="539"/>
      <c r="JNN2" s="545"/>
      <c r="JNO2" s="545"/>
      <c r="JNP2" s="546"/>
      <c r="JNQ2" s="539"/>
      <c r="JNR2" s="545"/>
      <c r="JNS2" s="545"/>
      <c r="JNT2" s="546"/>
      <c r="JNU2" s="539"/>
      <c r="JNV2" s="545"/>
      <c r="JNW2" s="545"/>
      <c r="JNX2" s="546"/>
      <c r="JNY2" s="539"/>
      <c r="JNZ2" s="545"/>
      <c r="JOA2" s="545"/>
      <c r="JOB2" s="546"/>
      <c r="JOC2" s="539"/>
      <c r="JOD2" s="545"/>
      <c r="JOE2" s="545"/>
      <c r="JOF2" s="546"/>
      <c r="JOG2" s="539"/>
      <c r="JOH2" s="545"/>
      <c r="JOI2" s="545"/>
      <c r="JOJ2" s="546"/>
      <c r="JOK2" s="539"/>
      <c r="JOL2" s="545"/>
      <c r="JOM2" s="545"/>
      <c r="JON2" s="546"/>
      <c r="JOO2" s="539"/>
      <c r="JOP2" s="545"/>
      <c r="JOQ2" s="545"/>
      <c r="JOR2" s="546"/>
      <c r="JOS2" s="539"/>
      <c r="JOT2" s="545"/>
      <c r="JOU2" s="545"/>
      <c r="JOV2" s="546"/>
      <c r="JOW2" s="539"/>
      <c r="JOX2" s="545"/>
      <c r="JOY2" s="545"/>
      <c r="JOZ2" s="546"/>
      <c r="JPA2" s="539"/>
      <c r="JPB2" s="545"/>
      <c r="JPC2" s="545"/>
      <c r="JPD2" s="546"/>
      <c r="JPE2" s="539"/>
      <c r="JPF2" s="545"/>
      <c r="JPG2" s="545"/>
      <c r="JPH2" s="546"/>
      <c r="JPI2" s="539"/>
      <c r="JPJ2" s="545"/>
      <c r="JPK2" s="545"/>
      <c r="JPL2" s="546"/>
      <c r="JPM2" s="539"/>
      <c r="JPN2" s="545"/>
      <c r="JPO2" s="545"/>
      <c r="JPP2" s="546"/>
      <c r="JPQ2" s="539"/>
      <c r="JPR2" s="545"/>
      <c r="JPS2" s="545"/>
      <c r="JPT2" s="546"/>
      <c r="JPU2" s="539"/>
      <c r="JPV2" s="545"/>
      <c r="JPW2" s="545"/>
      <c r="JPX2" s="546"/>
      <c r="JPY2" s="539"/>
      <c r="JPZ2" s="545"/>
      <c r="JQA2" s="545"/>
      <c r="JQB2" s="546"/>
      <c r="JQC2" s="539"/>
      <c r="JQD2" s="545"/>
      <c r="JQE2" s="545"/>
      <c r="JQF2" s="546"/>
      <c r="JQG2" s="539"/>
      <c r="JQH2" s="545"/>
      <c r="JQI2" s="545"/>
      <c r="JQJ2" s="546"/>
      <c r="JQK2" s="539"/>
      <c r="JQL2" s="545"/>
      <c r="JQM2" s="545"/>
      <c r="JQN2" s="546"/>
      <c r="JQO2" s="539"/>
      <c r="JQP2" s="545"/>
      <c r="JQQ2" s="545"/>
      <c r="JQR2" s="546"/>
      <c r="JQS2" s="539"/>
      <c r="JQT2" s="545"/>
      <c r="JQU2" s="545"/>
      <c r="JQV2" s="546"/>
      <c r="JQW2" s="539"/>
      <c r="JQX2" s="545"/>
      <c r="JQY2" s="545"/>
      <c r="JQZ2" s="546"/>
      <c r="JRA2" s="539"/>
      <c r="JRB2" s="545"/>
      <c r="JRC2" s="545"/>
      <c r="JRD2" s="546"/>
      <c r="JRE2" s="539"/>
      <c r="JRF2" s="545"/>
      <c r="JRG2" s="545"/>
      <c r="JRH2" s="546"/>
      <c r="JRI2" s="539"/>
      <c r="JRJ2" s="545"/>
      <c r="JRK2" s="545"/>
      <c r="JRL2" s="546"/>
      <c r="JRM2" s="539"/>
      <c r="JRN2" s="545"/>
      <c r="JRO2" s="545"/>
      <c r="JRP2" s="546"/>
      <c r="JRQ2" s="539"/>
      <c r="JRR2" s="545"/>
      <c r="JRS2" s="545"/>
      <c r="JRT2" s="546"/>
      <c r="JRU2" s="539"/>
      <c r="JRV2" s="545"/>
      <c r="JRW2" s="545"/>
      <c r="JRX2" s="546"/>
      <c r="JRY2" s="539"/>
      <c r="JRZ2" s="545"/>
      <c r="JSA2" s="545"/>
      <c r="JSB2" s="546"/>
      <c r="JSC2" s="539"/>
      <c r="JSD2" s="545"/>
      <c r="JSE2" s="545"/>
      <c r="JSF2" s="546"/>
      <c r="JSG2" s="539"/>
      <c r="JSH2" s="545"/>
      <c r="JSI2" s="545"/>
      <c r="JSJ2" s="546"/>
      <c r="JSK2" s="539"/>
      <c r="JSL2" s="545"/>
      <c r="JSM2" s="545"/>
      <c r="JSN2" s="546"/>
      <c r="JSO2" s="539"/>
      <c r="JSP2" s="545"/>
      <c r="JSQ2" s="545"/>
      <c r="JSR2" s="546"/>
      <c r="JSS2" s="539"/>
      <c r="JST2" s="545"/>
      <c r="JSU2" s="545"/>
      <c r="JSV2" s="546"/>
      <c r="JSW2" s="539"/>
      <c r="JSX2" s="545"/>
      <c r="JSY2" s="545"/>
      <c r="JSZ2" s="546"/>
      <c r="JTA2" s="539"/>
      <c r="JTB2" s="545"/>
      <c r="JTC2" s="545"/>
      <c r="JTD2" s="546"/>
      <c r="JTE2" s="539"/>
      <c r="JTF2" s="545"/>
      <c r="JTG2" s="545"/>
      <c r="JTH2" s="546"/>
      <c r="JTI2" s="539"/>
      <c r="JTJ2" s="545"/>
      <c r="JTK2" s="545"/>
      <c r="JTL2" s="546"/>
      <c r="JTM2" s="539"/>
      <c r="JTN2" s="545"/>
      <c r="JTO2" s="545"/>
      <c r="JTP2" s="546"/>
      <c r="JTQ2" s="539"/>
      <c r="JTR2" s="545"/>
      <c r="JTS2" s="545"/>
      <c r="JTT2" s="546"/>
      <c r="JTU2" s="539"/>
      <c r="JTV2" s="545"/>
      <c r="JTW2" s="545"/>
      <c r="JTX2" s="546"/>
      <c r="JTY2" s="539"/>
      <c r="JTZ2" s="545"/>
      <c r="JUA2" s="545"/>
      <c r="JUB2" s="546"/>
      <c r="JUC2" s="539"/>
      <c r="JUD2" s="545"/>
      <c r="JUE2" s="545"/>
      <c r="JUF2" s="546"/>
      <c r="JUG2" s="539"/>
      <c r="JUH2" s="545"/>
      <c r="JUI2" s="545"/>
      <c r="JUJ2" s="546"/>
      <c r="JUK2" s="539"/>
      <c r="JUL2" s="545"/>
      <c r="JUM2" s="545"/>
      <c r="JUN2" s="546"/>
      <c r="JUO2" s="539"/>
      <c r="JUP2" s="545"/>
      <c r="JUQ2" s="545"/>
      <c r="JUR2" s="546"/>
      <c r="JUS2" s="539"/>
      <c r="JUT2" s="545"/>
      <c r="JUU2" s="545"/>
      <c r="JUV2" s="546"/>
      <c r="JUW2" s="539"/>
      <c r="JUX2" s="545"/>
      <c r="JUY2" s="545"/>
      <c r="JUZ2" s="546"/>
      <c r="JVA2" s="539"/>
      <c r="JVB2" s="545"/>
      <c r="JVC2" s="545"/>
      <c r="JVD2" s="546"/>
      <c r="JVE2" s="539"/>
      <c r="JVF2" s="545"/>
      <c r="JVG2" s="545"/>
      <c r="JVH2" s="546"/>
      <c r="JVI2" s="539"/>
      <c r="JVJ2" s="545"/>
      <c r="JVK2" s="545"/>
      <c r="JVL2" s="546"/>
      <c r="JVM2" s="539"/>
      <c r="JVN2" s="545"/>
      <c r="JVO2" s="545"/>
      <c r="JVP2" s="546"/>
      <c r="JVQ2" s="539"/>
      <c r="JVR2" s="545"/>
      <c r="JVS2" s="545"/>
      <c r="JVT2" s="546"/>
      <c r="JVU2" s="539"/>
      <c r="JVV2" s="545"/>
      <c r="JVW2" s="545"/>
      <c r="JVX2" s="546"/>
      <c r="JVY2" s="539"/>
      <c r="JVZ2" s="545"/>
      <c r="JWA2" s="545"/>
      <c r="JWB2" s="546"/>
      <c r="JWC2" s="539"/>
      <c r="JWD2" s="545"/>
      <c r="JWE2" s="545"/>
      <c r="JWF2" s="546"/>
      <c r="JWG2" s="539"/>
      <c r="JWH2" s="545"/>
      <c r="JWI2" s="545"/>
      <c r="JWJ2" s="546"/>
      <c r="JWK2" s="539"/>
      <c r="JWL2" s="545"/>
      <c r="JWM2" s="545"/>
      <c r="JWN2" s="546"/>
      <c r="JWO2" s="539"/>
      <c r="JWP2" s="545"/>
      <c r="JWQ2" s="545"/>
      <c r="JWR2" s="546"/>
      <c r="JWS2" s="539"/>
      <c r="JWT2" s="545"/>
      <c r="JWU2" s="545"/>
      <c r="JWV2" s="546"/>
      <c r="JWW2" s="539"/>
      <c r="JWX2" s="545"/>
      <c r="JWY2" s="545"/>
      <c r="JWZ2" s="546"/>
      <c r="JXA2" s="539"/>
      <c r="JXB2" s="545"/>
      <c r="JXC2" s="545"/>
      <c r="JXD2" s="546"/>
      <c r="JXE2" s="539"/>
      <c r="JXF2" s="545"/>
      <c r="JXG2" s="545"/>
      <c r="JXH2" s="546"/>
      <c r="JXI2" s="539"/>
      <c r="JXJ2" s="545"/>
      <c r="JXK2" s="545"/>
      <c r="JXL2" s="546"/>
      <c r="JXM2" s="539"/>
      <c r="JXN2" s="545"/>
      <c r="JXO2" s="545"/>
      <c r="JXP2" s="546"/>
      <c r="JXQ2" s="539"/>
      <c r="JXR2" s="545"/>
      <c r="JXS2" s="545"/>
      <c r="JXT2" s="546"/>
      <c r="JXU2" s="539"/>
      <c r="JXV2" s="545"/>
      <c r="JXW2" s="545"/>
      <c r="JXX2" s="546"/>
      <c r="JXY2" s="539"/>
      <c r="JXZ2" s="545"/>
      <c r="JYA2" s="545"/>
      <c r="JYB2" s="546"/>
      <c r="JYC2" s="539"/>
      <c r="JYD2" s="545"/>
      <c r="JYE2" s="545"/>
      <c r="JYF2" s="546"/>
      <c r="JYG2" s="539"/>
      <c r="JYH2" s="545"/>
      <c r="JYI2" s="545"/>
      <c r="JYJ2" s="546"/>
      <c r="JYK2" s="539"/>
      <c r="JYL2" s="545"/>
      <c r="JYM2" s="545"/>
      <c r="JYN2" s="546"/>
      <c r="JYO2" s="539"/>
      <c r="JYP2" s="545"/>
      <c r="JYQ2" s="545"/>
      <c r="JYR2" s="546"/>
      <c r="JYS2" s="539"/>
      <c r="JYT2" s="545"/>
      <c r="JYU2" s="545"/>
      <c r="JYV2" s="546"/>
      <c r="JYW2" s="539"/>
      <c r="JYX2" s="545"/>
      <c r="JYY2" s="545"/>
      <c r="JYZ2" s="546"/>
      <c r="JZA2" s="539"/>
      <c r="JZB2" s="545"/>
      <c r="JZC2" s="545"/>
      <c r="JZD2" s="546"/>
      <c r="JZE2" s="539"/>
      <c r="JZF2" s="545"/>
      <c r="JZG2" s="545"/>
      <c r="JZH2" s="546"/>
      <c r="JZI2" s="539"/>
      <c r="JZJ2" s="545"/>
      <c r="JZK2" s="545"/>
      <c r="JZL2" s="546"/>
      <c r="JZM2" s="539"/>
      <c r="JZN2" s="545"/>
      <c r="JZO2" s="545"/>
      <c r="JZP2" s="546"/>
      <c r="JZQ2" s="539"/>
      <c r="JZR2" s="545"/>
      <c r="JZS2" s="545"/>
      <c r="JZT2" s="546"/>
      <c r="JZU2" s="539"/>
      <c r="JZV2" s="545"/>
      <c r="JZW2" s="545"/>
      <c r="JZX2" s="546"/>
      <c r="JZY2" s="539"/>
      <c r="JZZ2" s="545"/>
      <c r="KAA2" s="545"/>
      <c r="KAB2" s="546"/>
      <c r="KAC2" s="539"/>
      <c r="KAD2" s="545"/>
      <c r="KAE2" s="545"/>
      <c r="KAF2" s="546"/>
      <c r="KAG2" s="539"/>
      <c r="KAH2" s="545"/>
      <c r="KAI2" s="545"/>
      <c r="KAJ2" s="546"/>
      <c r="KAK2" s="539"/>
      <c r="KAL2" s="545"/>
      <c r="KAM2" s="545"/>
      <c r="KAN2" s="546"/>
      <c r="KAO2" s="539"/>
      <c r="KAP2" s="545"/>
      <c r="KAQ2" s="545"/>
      <c r="KAR2" s="546"/>
      <c r="KAS2" s="539"/>
      <c r="KAT2" s="545"/>
      <c r="KAU2" s="545"/>
      <c r="KAV2" s="546"/>
      <c r="KAW2" s="539"/>
      <c r="KAX2" s="545"/>
      <c r="KAY2" s="545"/>
      <c r="KAZ2" s="546"/>
      <c r="KBA2" s="539"/>
      <c r="KBB2" s="545"/>
      <c r="KBC2" s="545"/>
      <c r="KBD2" s="546"/>
      <c r="KBE2" s="539"/>
      <c r="KBF2" s="545"/>
      <c r="KBG2" s="545"/>
      <c r="KBH2" s="546"/>
      <c r="KBI2" s="539"/>
      <c r="KBJ2" s="545"/>
      <c r="KBK2" s="545"/>
      <c r="KBL2" s="546"/>
      <c r="KBM2" s="539"/>
      <c r="KBN2" s="545"/>
      <c r="KBO2" s="545"/>
      <c r="KBP2" s="546"/>
      <c r="KBQ2" s="539"/>
      <c r="KBR2" s="545"/>
      <c r="KBS2" s="545"/>
      <c r="KBT2" s="546"/>
      <c r="KBU2" s="539"/>
      <c r="KBV2" s="545"/>
      <c r="KBW2" s="545"/>
      <c r="KBX2" s="546"/>
      <c r="KBY2" s="539"/>
      <c r="KBZ2" s="545"/>
      <c r="KCA2" s="545"/>
      <c r="KCB2" s="546"/>
      <c r="KCC2" s="539"/>
      <c r="KCD2" s="545"/>
      <c r="KCE2" s="545"/>
      <c r="KCF2" s="546"/>
      <c r="KCG2" s="539"/>
      <c r="KCH2" s="545"/>
      <c r="KCI2" s="545"/>
      <c r="KCJ2" s="546"/>
      <c r="KCK2" s="539"/>
      <c r="KCL2" s="545"/>
      <c r="KCM2" s="545"/>
      <c r="KCN2" s="546"/>
      <c r="KCO2" s="539"/>
      <c r="KCP2" s="545"/>
      <c r="KCQ2" s="545"/>
      <c r="KCR2" s="546"/>
      <c r="KCS2" s="539"/>
      <c r="KCT2" s="545"/>
      <c r="KCU2" s="545"/>
      <c r="KCV2" s="546"/>
      <c r="KCW2" s="539"/>
      <c r="KCX2" s="545"/>
      <c r="KCY2" s="545"/>
      <c r="KCZ2" s="546"/>
      <c r="KDA2" s="539"/>
      <c r="KDB2" s="545"/>
      <c r="KDC2" s="545"/>
      <c r="KDD2" s="546"/>
      <c r="KDE2" s="539"/>
      <c r="KDF2" s="545"/>
      <c r="KDG2" s="545"/>
      <c r="KDH2" s="546"/>
      <c r="KDI2" s="539"/>
      <c r="KDJ2" s="545"/>
      <c r="KDK2" s="545"/>
      <c r="KDL2" s="546"/>
      <c r="KDM2" s="539"/>
      <c r="KDN2" s="545"/>
      <c r="KDO2" s="545"/>
      <c r="KDP2" s="546"/>
      <c r="KDQ2" s="539"/>
      <c r="KDR2" s="545"/>
      <c r="KDS2" s="545"/>
      <c r="KDT2" s="546"/>
      <c r="KDU2" s="539"/>
      <c r="KDV2" s="545"/>
      <c r="KDW2" s="545"/>
      <c r="KDX2" s="546"/>
      <c r="KDY2" s="539"/>
      <c r="KDZ2" s="545"/>
      <c r="KEA2" s="545"/>
      <c r="KEB2" s="546"/>
      <c r="KEC2" s="539"/>
      <c r="KED2" s="545"/>
      <c r="KEE2" s="545"/>
      <c r="KEF2" s="546"/>
      <c r="KEG2" s="539"/>
      <c r="KEH2" s="545"/>
      <c r="KEI2" s="545"/>
      <c r="KEJ2" s="546"/>
      <c r="KEK2" s="539"/>
      <c r="KEL2" s="545"/>
      <c r="KEM2" s="545"/>
      <c r="KEN2" s="546"/>
      <c r="KEO2" s="539"/>
      <c r="KEP2" s="545"/>
      <c r="KEQ2" s="545"/>
      <c r="KER2" s="546"/>
      <c r="KES2" s="539"/>
      <c r="KET2" s="545"/>
      <c r="KEU2" s="545"/>
      <c r="KEV2" s="546"/>
      <c r="KEW2" s="539"/>
      <c r="KEX2" s="545"/>
      <c r="KEY2" s="545"/>
      <c r="KEZ2" s="546"/>
      <c r="KFA2" s="539"/>
      <c r="KFB2" s="545"/>
      <c r="KFC2" s="545"/>
      <c r="KFD2" s="546"/>
      <c r="KFE2" s="539"/>
      <c r="KFF2" s="545"/>
      <c r="KFG2" s="545"/>
      <c r="KFH2" s="546"/>
      <c r="KFI2" s="539"/>
      <c r="KFJ2" s="545"/>
      <c r="KFK2" s="545"/>
      <c r="KFL2" s="546"/>
      <c r="KFM2" s="539"/>
      <c r="KFN2" s="545"/>
      <c r="KFO2" s="545"/>
      <c r="KFP2" s="546"/>
      <c r="KFQ2" s="539"/>
      <c r="KFR2" s="545"/>
      <c r="KFS2" s="545"/>
      <c r="KFT2" s="546"/>
      <c r="KFU2" s="539"/>
      <c r="KFV2" s="545"/>
      <c r="KFW2" s="545"/>
      <c r="KFX2" s="546"/>
      <c r="KFY2" s="539"/>
      <c r="KFZ2" s="545"/>
      <c r="KGA2" s="545"/>
      <c r="KGB2" s="546"/>
      <c r="KGC2" s="539"/>
      <c r="KGD2" s="545"/>
      <c r="KGE2" s="545"/>
      <c r="KGF2" s="546"/>
      <c r="KGG2" s="539"/>
      <c r="KGH2" s="545"/>
      <c r="KGI2" s="545"/>
      <c r="KGJ2" s="546"/>
      <c r="KGK2" s="539"/>
      <c r="KGL2" s="545"/>
      <c r="KGM2" s="545"/>
      <c r="KGN2" s="546"/>
      <c r="KGO2" s="539"/>
      <c r="KGP2" s="545"/>
      <c r="KGQ2" s="545"/>
      <c r="KGR2" s="546"/>
      <c r="KGS2" s="539"/>
      <c r="KGT2" s="545"/>
      <c r="KGU2" s="545"/>
      <c r="KGV2" s="546"/>
      <c r="KGW2" s="539"/>
      <c r="KGX2" s="545"/>
      <c r="KGY2" s="545"/>
      <c r="KGZ2" s="546"/>
      <c r="KHA2" s="539"/>
      <c r="KHB2" s="545"/>
      <c r="KHC2" s="545"/>
      <c r="KHD2" s="546"/>
      <c r="KHE2" s="539"/>
      <c r="KHF2" s="545"/>
      <c r="KHG2" s="545"/>
      <c r="KHH2" s="546"/>
      <c r="KHI2" s="539"/>
      <c r="KHJ2" s="545"/>
      <c r="KHK2" s="545"/>
      <c r="KHL2" s="546"/>
      <c r="KHM2" s="539"/>
      <c r="KHN2" s="545"/>
      <c r="KHO2" s="545"/>
      <c r="KHP2" s="546"/>
      <c r="KHQ2" s="539"/>
      <c r="KHR2" s="545"/>
      <c r="KHS2" s="545"/>
      <c r="KHT2" s="546"/>
      <c r="KHU2" s="539"/>
      <c r="KHV2" s="545"/>
      <c r="KHW2" s="545"/>
      <c r="KHX2" s="546"/>
      <c r="KHY2" s="539"/>
      <c r="KHZ2" s="545"/>
      <c r="KIA2" s="545"/>
      <c r="KIB2" s="546"/>
      <c r="KIC2" s="539"/>
      <c r="KID2" s="545"/>
      <c r="KIE2" s="545"/>
      <c r="KIF2" s="546"/>
      <c r="KIG2" s="539"/>
      <c r="KIH2" s="545"/>
      <c r="KII2" s="545"/>
      <c r="KIJ2" s="546"/>
      <c r="KIK2" s="539"/>
      <c r="KIL2" s="545"/>
      <c r="KIM2" s="545"/>
      <c r="KIN2" s="546"/>
      <c r="KIO2" s="539"/>
      <c r="KIP2" s="545"/>
      <c r="KIQ2" s="545"/>
      <c r="KIR2" s="546"/>
      <c r="KIS2" s="539"/>
      <c r="KIT2" s="545"/>
      <c r="KIU2" s="545"/>
      <c r="KIV2" s="546"/>
      <c r="KIW2" s="539"/>
      <c r="KIX2" s="545"/>
      <c r="KIY2" s="545"/>
      <c r="KIZ2" s="546"/>
      <c r="KJA2" s="539"/>
      <c r="KJB2" s="545"/>
      <c r="KJC2" s="545"/>
      <c r="KJD2" s="546"/>
      <c r="KJE2" s="539"/>
      <c r="KJF2" s="545"/>
      <c r="KJG2" s="545"/>
      <c r="KJH2" s="546"/>
      <c r="KJI2" s="539"/>
      <c r="KJJ2" s="545"/>
      <c r="KJK2" s="545"/>
      <c r="KJL2" s="546"/>
      <c r="KJM2" s="539"/>
      <c r="KJN2" s="545"/>
      <c r="KJO2" s="545"/>
      <c r="KJP2" s="546"/>
      <c r="KJQ2" s="539"/>
      <c r="KJR2" s="545"/>
      <c r="KJS2" s="545"/>
      <c r="KJT2" s="546"/>
      <c r="KJU2" s="539"/>
      <c r="KJV2" s="545"/>
      <c r="KJW2" s="545"/>
      <c r="KJX2" s="546"/>
      <c r="KJY2" s="539"/>
      <c r="KJZ2" s="545"/>
      <c r="KKA2" s="545"/>
      <c r="KKB2" s="546"/>
      <c r="KKC2" s="539"/>
      <c r="KKD2" s="545"/>
      <c r="KKE2" s="545"/>
      <c r="KKF2" s="546"/>
      <c r="KKG2" s="539"/>
      <c r="KKH2" s="545"/>
      <c r="KKI2" s="545"/>
      <c r="KKJ2" s="546"/>
      <c r="KKK2" s="539"/>
      <c r="KKL2" s="545"/>
      <c r="KKM2" s="545"/>
      <c r="KKN2" s="546"/>
      <c r="KKO2" s="539"/>
      <c r="KKP2" s="545"/>
      <c r="KKQ2" s="545"/>
      <c r="KKR2" s="546"/>
      <c r="KKS2" s="539"/>
      <c r="KKT2" s="545"/>
      <c r="KKU2" s="545"/>
      <c r="KKV2" s="546"/>
      <c r="KKW2" s="539"/>
      <c r="KKX2" s="545"/>
      <c r="KKY2" s="545"/>
      <c r="KKZ2" s="546"/>
      <c r="KLA2" s="539"/>
      <c r="KLB2" s="545"/>
      <c r="KLC2" s="545"/>
      <c r="KLD2" s="546"/>
      <c r="KLE2" s="539"/>
      <c r="KLF2" s="545"/>
      <c r="KLG2" s="545"/>
      <c r="KLH2" s="546"/>
      <c r="KLI2" s="539"/>
      <c r="KLJ2" s="545"/>
      <c r="KLK2" s="545"/>
      <c r="KLL2" s="546"/>
      <c r="KLM2" s="539"/>
      <c r="KLN2" s="545"/>
      <c r="KLO2" s="545"/>
      <c r="KLP2" s="546"/>
      <c r="KLQ2" s="539"/>
      <c r="KLR2" s="545"/>
      <c r="KLS2" s="545"/>
      <c r="KLT2" s="546"/>
      <c r="KLU2" s="539"/>
      <c r="KLV2" s="545"/>
      <c r="KLW2" s="545"/>
      <c r="KLX2" s="546"/>
      <c r="KLY2" s="539"/>
      <c r="KLZ2" s="545"/>
      <c r="KMA2" s="545"/>
      <c r="KMB2" s="546"/>
      <c r="KMC2" s="539"/>
      <c r="KMD2" s="545"/>
      <c r="KME2" s="545"/>
      <c r="KMF2" s="546"/>
      <c r="KMG2" s="539"/>
      <c r="KMH2" s="545"/>
      <c r="KMI2" s="545"/>
      <c r="KMJ2" s="546"/>
      <c r="KMK2" s="539"/>
      <c r="KML2" s="545"/>
      <c r="KMM2" s="545"/>
      <c r="KMN2" s="546"/>
      <c r="KMO2" s="539"/>
      <c r="KMP2" s="545"/>
      <c r="KMQ2" s="545"/>
      <c r="KMR2" s="546"/>
      <c r="KMS2" s="539"/>
      <c r="KMT2" s="545"/>
      <c r="KMU2" s="545"/>
      <c r="KMV2" s="546"/>
      <c r="KMW2" s="539"/>
      <c r="KMX2" s="545"/>
      <c r="KMY2" s="545"/>
      <c r="KMZ2" s="546"/>
      <c r="KNA2" s="539"/>
      <c r="KNB2" s="545"/>
      <c r="KNC2" s="545"/>
      <c r="KND2" s="546"/>
      <c r="KNE2" s="539"/>
      <c r="KNF2" s="545"/>
      <c r="KNG2" s="545"/>
      <c r="KNH2" s="546"/>
      <c r="KNI2" s="539"/>
      <c r="KNJ2" s="545"/>
      <c r="KNK2" s="545"/>
      <c r="KNL2" s="546"/>
      <c r="KNM2" s="539"/>
      <c r="KNN2" s="545"/>
      <c r="KNO2" s="545"/>
      <c r="KNP2" s="546"/>
      <c r="KNQ2" s="539"/>
      <c r="KNR2" s="545"/>
      <c r="KNS2" s="545"/>
      <c r="KNT2" s="546"/>
      <c r="KNU2" s="539"/>
      <c r="KNV2" s="545"/>
      <c r="KNW2" s="545"/>
      <c r="KNX2" s="546"/>
      <c r="KNY2" s="539"/>
      <c r="KNZ2" s="545"/>
      <c r="KOA2" s="545"/>
      <c r="KOB2" s="546"/>
      <c r="KOC2" s="539"/>
      <c r="KOD2" s="545"/>
      <c r="KOE2" s="545"/>
      <c r="KOF2" s="546"/>
      <c r="KOG2" s="539"/>
      <c r="KOH2" s="545"/>
      <c r="KOI2" s="545"/>
      <c r="KOJ2" s="546"/>
      <c r="KOK2" s="539"/>
      <c r="KOL2" s="545"/>
      <c r="KOM2" s="545"/>
      <c r="KON2" s="546"/>
      <c r="KOO2" s="539"/>
      <c r="KOP2" s="545"/>
      <c r="KOQ2" s="545"/>
      <c r="KOR2" s="546"/>
      <c r="KOS2" s="539"/>
      <c r="KOT2" s="545"/>
      <c r="KOU2" s="545"/>
      <c r="KOV2" s="546"/>
      <c r="KOW2" s="539"/>
      <c r="KOX2" s="545"/>
      <c r="KOY2" s="545"/>
      <c r="KOZ2" s="546"/>
      <c r="KPA2" s="539"/>
      <c r="KPB2" s="545"/>
      <c r="KPC2" s="545"/>
      <c r="KPD2" s="546"/>
      <c r="KPE2" s="539"/>
      <c r="KPF2" s="545"/>
      <c r="KPG2" s="545"/>
      <c r="KPH2" s="546"/>
      <c r="KPI2" s="539"/>
      <c r="KPJ2" s="545"/>
      <c r="KPK2" s="545"/>
      <c r="KPL2" s="546"/>
      <c r="KPM2" s="539"/>
      <c r="KPN2" s="545"/>
      <c r="KPO2" s="545"/>
      <c r="KPP2" s="546"/>
      <c r="KPQ2" s="539"/>
      <c r="KPR2" s="545"/>
      <c r="KPS2" s="545"/>
      <c r="KPT2" s="546"/>
      <c r="KPU2" s="539"/>
      <c r="KPV2" s="545"/>
      <c r="KPW2" s="545"/>
      <c r="KPX2" s="546"/>
      <c r="KPY2" s="539"/>
      <c r="KPZ2" s="545"/>
      <c r="KQA2" s="545"/>
      <c r="KQB2" s="546"/>
      <c r="KQC2" s="539"/>
      <c r="KQD2" s="545"/>
      <c r="KQE2" s="545"/>
      <c r="KQF2" s="546"/>
      <c r="KQG2" s="539"/>
      <c r="KQH2" s="545"/>
      <c r="KQI2" s="545"/>
      <c r="KQJ2" s="546"/>
      <c r="KQK2" s="539"/>
      <c r="KQL2" s="545"/>
      <c r="KQM2" s="545"/>
      <c r="KQN2" s="546"/>
      <c r="KQO2" s="539"/>
      <c r="KQP2" s="545"/>
      <c r="KQQ2" s="545"/>
      <c r="KQR2" s="546"/>
      <c r="KQS2" s="539"/>
      <c r="KQT2" s="545"/>
      <c r="KQU2" s="545"/>
      <c r="KQV2" s="546"/>
      <c r="KQW2" s="539"/>
      <c r="KQX2" s="545"/>
      <c r="KQY2" s="545"/>
      <c r="KQZ2" s="546"/>
      <c r="KRA2" s="539"/>
      <c r="KRB2" s="545"/>
      <c r="KRC2" s="545"/>
      <c r="KRD2" s="546"/>
      <c r="KRE2" s="539"/>
      <c r="KRF2" s="545"/>
      <c r="KRG2" s="545"/>
      <c r="KRH2" s="546"/>
      <c r="KRI2" s="539"/>
      <c r="KRJ2" s="545"/>
      <c r="KRK2" s="545"/>
      <c r="KRL2" s="546"/>
      <c r="KRM2" s="539"/>
      <c r="KRN2" s="545"/>
      <c r="KRO2" s="545"/>
      <c r="KRP2" s="546"/>
      <c r="KRQ2" s="539"/>
      <c r="KRR2" s="545"/>
      <c r="KRS2" s="545"/>
      <c r="KRT2" s="546"/>
      <c r="KRU2" s="539"/>
      <c r="KRV2" s="545"/>
      <c r="KRW2" s="545"/>
      <c r="KRX2" s="546"/>
      <c r="KRY2" s="539"/>
      <c r="KRZ2" s="545"/>
      <c r="KSA2" s="545"/>
      <c r="KSB2" s="546"/>
      <c r="KSC2" s="539"/>
      <c r="KSD2" s="545"/>
      <c r="KSE2" s="545"/>
      <c r="KSF2" s="546"/>
      <c r="KSG2" s="539"/>
      <c r="KSH2" s="545"/>
      <c r="KSI2" s="545"/>
      <c r="KSJ2" s="546"/>
      <c r="KSK2" s="539"/>
      <c r="KSL2" s="545"/>
      <c r="KSM2" s="545"/>
      <c r="KSN2" s="546"/>
      <c r="KSO2" s="539"/>
      <c r="KSP2" s="545"/>
      <c r="KSQ2" s="545"/>
      <c r="KSR2" s="546"/>
      <c r="KSS2" s="539"/>
      <c r="KST2" s="545"/>
      <c r="KSU2" s="545"/>
      <c r="KSV2" s="546"/>
      <c r="KSW2" s="539"/>
      <c r="KSX2" s="545"/>
      <c r="KSY2" s="545"/>
      <c r="KSZ2" s="546"/>
      <c r="KTA2" s="539"/>
      <c r="KTB2" s="545"/>
      <c r="KTC2" s="545"/>
      <c r="KTD2" s="546"/>
      <c r="KTE2" s="539"/>
      <c r="KTF2" s="545"/>
      <c r="KTG2" s="545"/>
      <c r="KTH2" s="546"/>
      <c r="KTI2" s="539"/>
      <c r="KTJ2" s="545"/>
      <c r="KTK2" s="545"/>
      <c r="KTL2" s="546"/>
      <c r="KTM2" s="539"/>
      <c r="KTN2" s="545"/>
      <c r="KTO2" s="545"/>
      <c r="KTP2" s="546"/>
      <c r="KTQ2" s="539"/>
      <c r="KTR2" s="545"/>
      <c r="KTS2" s="545"/>
      <c r="KTT2" s="546"/>
      <c r="KTU2" s="539"/>
      <c r="KTV2" s="545"/>
      <c r="KTW2" s="545"/>
      <c r="KTX2" s="546"/>
      <c r="KTY2" s="539"/>
      <c r="KTZ2" s="545"/>
      <c r="KUA2" s="545"/>
      <c r="KUB2" s="546"/>
      <c r="KUC2" s="539"/>
      <c r="KUD2" s="545"/>
      <c r="KUE2" s="545"/>
      <c r="KUF2" s="546"/>
      <c r="KUG2" s="539"/>
      <c r="KUH2" s="545"/>
      <c r="KUI2" s="545"/>
      <c r="KUJ2" s="546"/>
      <c r="KUK2" s="539"/>
      <c r="KUL2" s="545"/>
      <c r="KUM2" s="545"/>
      <c r="KUN2" s="546"/>
      <c r="KUO2" s="539"/>
      <c r="KUP2" s="545"/>
      <c r="KUQ2" s="545"/>
      <c r="KUR2" s="546"/>
      <c r="KUS2" s="539"/>
      <c r="KUT2" s="545"/>
      <c r="KUU2" s="545"/>
      <c r="KUV2" s="546"/>
      <c r="KUW2" s="539"/>
      <c r="KUX2" s="545"/>
      <c r="KUY2" s="545"/>
      <c r="KUZ2" s="546"/>
      <c r="KVA2" s="539"/>
      <c r="KVB2" s="545"/>
      <c r="KVC2" s="545"/>
      <c r="KVD2" s="546"/>
      <c r="KVE2" s="539"/>
      <c r="KVF2" s="545"/>
      <c r="KVG2" s="545"/>
      <c r="KVH2" s="546"/>
      <c r="KVI2" s="539"/>
      <c r="KVJ2" s="545"/>
      <c r="KVK2" s="545"/>
      <c r="KVL2" s="546"/>
      <c r="KVM2" s="539"/>
      <c r="KVN2" s="545"/>
      <c r="KVO2" s="545"/>
      <c r="KVP2" s="546"/>
      <c r="KVQ2" s="539"/>
      <c r="KVR2" s="545"/>
      <c r="KVS2" s="545"/>
      <c r="KVT2" s="546"/>
      <c r="KVU2" s="539"/>
      <c r="KVV2" s="545"/>
      <c r="KVW2" s="545"/>
      <c r="KVX2" s="546"/>
      <c r="KVY2" s="539"/>
      <c r="KVZ2" s="545"/>
      <c r="KWA2" s="545"/>
      <c r="KWB2" s="546"/>
      <c r="KWC2" s="539"/>
      <c r="KWD2" s="545"/>
      <c r="KWE2" s="545"/>
      <c r="KWF2" s="546"/>
      <c r="KWG2" s="539"/>
      <c r="KWH2" s="545"/>
      <c r="KWI2" s="545"/>
      <c r="KWJ2" s="546"/>
      <c r="KWK2" s="539"/>
      <c r="KWL2" s="545"/>
      <c r="KWM2" s="545"/>
      <c r="KWN2" s="546"/>
      <c r="KWO2" s="539"/>
      <c r="KWP2" s="545"/>
      <c r="KWQ2" s="545"/>
      <c r="KWR2" s="546"/>
      <c r="KWS2" s="539"/>
      <c r="KWT2" s="545"/>
      <c r="KWU2" s="545"/>
      <c r="KWV2" s="546"/>
      <c r="KWW2" s="539"/>
      <c r="KWX2" s="545"/>
      <c r="KWY2" s="545"/>
      <c r="KWZ2" s="546"/>
      <c r="KXA2" s="539"/>
      <c r="KXB2" s="545"/>
      <c r="KXC2" s="545"/>
      <c r="KXD2" s="546"/>
      <c r="KXE2" s="539"/>
      <c r="KXF2" s="545"/>
      <c r="KXG2" s="545"/>
      <c r="KXH2" s="546"/>
      <c r="KXI2" s="539"/>
      <c r="KXJ2" s="545"/>
      <c r="KXK2" s="545"/>
      <c r="KXL2" s="546"/>
      <c r="KXM2" s="539"/>
      <c r="KXN2" s="545"/>
      <c r="KXO2" s="545"/>
      <c r="KXP2" s="546"/>
      <c r="KXQ2" s="539"/>
      <c r="KXR2" s="545"/>
      <c r="KXS2" s="545"/>
      <c r="KXT2" s="546"/>
      <c r="KXU2" s="539"/>
      <c r="KXV2" s="545"/>
      <c r="KXW2" s="545"/>
      <c r="KXX2" s="546"/>
      <c r="KXY2" s="539"/>
      <c r="KXZ2" s="545"/>
      <c r="KYA2" s="545"/>
      <c r="KYB2" s="546"/>
      <c r="KYC2" s="539"/>
      <c r="KYD2" s="545"/>
      <c r="KYE2" s="545"/>
      <c r="KYF2" s="546"/>
      <c r="KYG2" s="539"/>
      <c r="KYH2" s="545"/>
      <c r="KYI2" s="545"/>
      <c r="KYJ2" s="546"/>
      <c r="KYK2" s="539"/>
      <c r="KYL2" s="545"/>
      <c r="KYM2" s="545"/>
      <c r="KYN2" s="546"/>
      <c r="KYO2" s="539"/>
      <c r="KYP2" s="545"/>
      <c r="KYQ2" s="545"/>
      <c r="KYR2" s="546"/>
      <c r="KYS2" s="539"/>
      <c r="KYT2" s="545"/>
      <c r="KYU2" s="545"/>
      <c r="KYV2" s="546"/>
      <c r="KYW2" s="539"/>
      <c r="KYX2" s="545"/>
      <c r="KYY2" s="545"/>
      <c r="KYZ2" s="546"/>
      <c r="KZA2" s="539"/>
      <c r="KZB2" s="545"/>
      <c r="KZC2" s="545"/>
      <c r="KZD2" s="546"/>
      <c r="KZE2" s="539"/>
      <c r="KZF2" s="545"/>
      <c r="KZG2" s="545"/>
      <c r="KZH2" s="546"/>
      <c r="KZI2" s="539"/>
      <c r="KZJ2" s="545"/>
      <c r="KZK2" s="545"/>
      <c r="KZL2" s="546"/>
      <c r="KZM2" s="539"/>
      <c r="KZN2" s="545"/>
      <c r="KZO2" s="545"/>
      <c r="KZP2" s="546"/>
      <c r="KZQ2" s="539"/>
      <c r="KZR2" s="545"/>
      <c r="KZS2" s="545"/>
      <c r="KZT2" s="546"/>
      <c r="KZU2" s="539"/>
      <c r="KZV2" s="545"/>
      <c r="KZW2" s="545"/>
      <c r="KZX2" s="546"/>
      <c r="KZY2" s="539"/>
      <c r="KZZ2" s="545"/>
      <c r="LAA2" s="545"/>
      <c r="LAB2" s="546"/>
      <c r="LAC2" s="539"/>
      <c r="LAD2" s="545"/>
      <c r="LAE2" s="545"/>
      <c r="LAF2" s="546"/>
      <c r="LAG2" s="539"/>
      <c r="LAH2" s="545"/>
      <c r="LAI2" s="545"/>
      <c r="LAJ2" s="546"/>
      <c r="LAK2" s="539"/>
      <c r="LAL2" s="545"/>
      <c r="LAM2" s="545"/>
      <c r="LAN2" s="546"/>
      <c r="LAO2" s="539"/>
      <c r="LAP2" s="545"/>
      <c r="LAQ2" s="545"/>
      <c r="LAR2" s="546"/>
      <c r="LAS2" s="539"/>
      <c r="LAT2" s="545"/>
      <c r="LAU2" s="545"/>
      <c r="LAV2" s="546"/>
      <c r="LAW2" s="539"/>
      <c r="LAX2" s="545"/>
      <c r="LAY2" s="545"/>
      <c r="LAZ2" s="546"/>
      <c r="LBA2" s="539"/>
      <c r="LBB2" s="545"/>
      <c r="LBC2" s="545"/>
      <c r="LBD2" s="546"/>
      <c r="LBE2" s="539"/>
      <c r="LBF2" s="545"/>
      <c r="LBG2" s="545"/>
      <c r="LBH2" s="546"/>
      <c r="LBI2" s="539"/>
      <c r="LBJ2" s="545"/>
      <c r="LBK2" s="545"/>
      <c r="LBL2" s="546"/>
      <c r="LBM2" s="539"/>
      <c r="LBN2" s="545"/>
      <c r="LBO2" s="545"/>
      <c r="LBP2" s="546"/>
      <c r="LBQ2" s="539"/>
      <c r="LBR2" s="545"/>
      <c r="LBS2" s="545"/>
      <c r="LBT2" s="546"/>
      <c r="LBU2" s="539"/>
      <c r="LBV2" s="545"/>
      <c r="LBW2" s="545"/>
      <c r="LBX2" s="546"/>
      <c r="LBY2" s="539"/>
      <c r="LBZ2" s="545"/>
      <c r="LCA2" s="545"/>
      <c r="LCB2" s="546"/>
      <c r="LCC2" s="539"/>
      <c r="LCD2" s="545"/>
      <c r="LCE2" s="545"/>
      <c r="LCF2" s="546"/>
      <c r="LCG2" s="539"/>
      <c r="LCH2" s="545"/>
      <c r="LCI2" s="545"/>
      <c r="LCJ2" s="546"/>
      <c r="LCK2" s="539"/>
      <c r="LCL2" s="545"/>
      <c r="LCM2" s="545"/>
      <c r="LCN2" s="546"/>
      <c r="LCO2" s="539"/>
      <c r="LCP2" s="545"/>
      <c r="LCQ2" s="545"/>
      <c r="LCR2" s="546"/>
      <c r="LCS2" s="539"/>
      <c r="LCT2" s="545"/>
      <c r="LCU2" s="545"/>
      <c r="LCV2" s="546"/>
      <c r="LCW2" s="539"/>
      <c r="LCX2" s="545"/>
      <c r="LCY2" s="545"/>
      <c r="LCZ2" s="546"/>
      <c r="LDA2" s="539"/>
      <c r="LDB2" s="545"/>
      <c r="LDC2" s="545"/>
      <c r="LDD2" s="546"/>
      <c r="LDE2" s="539"/>
      <c r="LDF2" s="545"/>
      <c r="LDG2" s="545"/>
      <c r="LDH2" s="546"/>
      <c r="LDI2" s="539"/>
      <c r="LDJ2" s="545"/>
      <c r="LDK2" s="545"/>
      <c r="LDL2" s="546"/>
      <c r="LDM2" s="539"/>
      <c r="LDN2" s="545"/>
      <c r="LDO2" s="545"/>
      <c r="LDP2" s="546"/>
      <c r="LDQ2" s="539"/>
      <c r="LDR2" s="545"/>
      <c r="LDS2" s="545"/>
      <c r="LDT2" s="546"/>
      <c r="LDU2" s="539"/>
      <c r="LDV2" s="545"/>
      <c r="LDW2" s="545"/>
      <c r="LDX2" s="546"/>
      <c r="LDY2" s="539"/>
      <c r="LDZ2" s="545"/>
      <c r="LEA2" s="545"/>
      <c r="LEB2" s="546"/>
      <c r="LEC2" s="539"/>
      <c r="LED2" s="545"/>
      <c r="LEE2" s="545"/>
      <c r="LEF2" s="546"/>
      <c r="LEG2" s="539"/>
      <c r="LEH2" s="545"/>
      <c r="LEI2" s="545"/>
      <c r="LEJ2" s="546"/>
      <c r="LEK2" s="539"/>
      <c r="LEL2" s="545"/>
      <c r="LEM2" s="545"/>
      <c r="LEN2" s="546"/>
      <c r="LEO2" s="539"/>
      <c r="LEP2" s="545"/>
      <c r="LEQ2" s="545"/>
      <c r="LER2" s="546"/>
      <c r="LES2" s="539"/>
      <c r="LET2" s="545"/>
      <c r="LEU2" s="545"/>
      <c r="LEV2" s="546"/>
      <c r="LEW2" s="539"/>
      <c r="LEX2" s="545"/>
      <c r="LEY2" s="545"/>
      <c r="LEZ2" s="546"/>
      <c r="LFA2" s="539"/>
      <c r="LFB2" s="545"/>
      <c r="LFC2" s="545"/>
      <c r="LFD2" s="546"/>
      <c r="LFE2" s="539"/>
      <c r="LFF2" s="545"/>
      <c r="LFG2" s="545"/>
      <c r="LFH2" s="546"/>
      <c r="LFI2" s="539"/>
      <c r="LFJ2" s="545"/>
      <c r="LFK2" s="545"/>
      <c r="LFL2" s="546"/>
      <c r="LFM2" s="539"/>
      <c r="LFN2" s="545"/>
      <c r="LFO2" s="545"/>
      <c r="LFP2" s="546"/>
      <c r="LFQ2" s="539"/>
      <c r="LFR2" s="545"/>
      <c r="LFS2" s="545"/>
      <c r="LFT2" s="546"/>
      <c r="LFU2" s="539"/>
      <c r="LFV2" s="545"/>
      <c r="LFW2" s="545"/>
      <c r="LFX2" s="546"/>
      <c r="LFY2" s="539"/>
      <c r="LFZ2" s="545"/>
      <c r="LGA2" s="545"/>
      <c r="LGB2" s="546"/>
      <c r="LGC2" s="539"/>
      <c r="LGD2" s="545"/>
      <c r="LGE2" s="545"/>
      <c r="LGF2" s="546"/>
      <c r="LGG2" s="539"/>
      <c r="LGH2" s="545"/>
      <c r="LGI2" s="545"/>
      <c r="LGJ2" s="546"/>
      <c r="LGK2" s="539"/>
      <c r="LGL2" s="545"/>
      <c r="LGM2" s="545"/>
      <c r="LGN2" s="546"/>
      <c r="LGO2" s="539"/>
      <c r="LGP2" s="545"/>
      <c r="LGQ2" s="545"/>
      <c r="LGR2" s="546"/>
      <c r="LGS2" s="539"/>
      <c r="LGT2" s="545"/>
      <c r="LGU2" s="545"/>
      <c r="LGV2" s="546"/>
      <c r="LGW2" s="539"/>
      <c r="LGX2" s="545"/>
      <c r="LGY2" s="545"/>
      <c r="LGZ2" s="546"/>
      <c r="LHA2" s="539"/>
      <c r="LHB2" s="545"/>
      <c r="LHC2" s="545"/>
      <c r="LHD2" s="546"/>
      <c r="LHE2" s="539"/>
      <c r="LHF2" s="545"/>
      <c r="LHG2" s="545"/>
      <c r="LHH2" s="546"/>
      <c r="LHI2" s="539"/>
      <c r="LHJ2" s="545"/>
      <c r="LHK2" s="545"/>
      <c r="LHL2" s="546"/>
      <c r="LHM2" s="539"/>
      <c r="LHN2" s="545"/>
      <c r="LHO2" s="545"/>
      <c r="LHP2" s="546"/>
      <c r="LHQ2" s="539"/>
      <c r="LHR2" s="545"/>
      <c r="LHS2" s="545"/>
      <c r="LHT2" s="546"/>
      <c r="LHU2" s="539"/>
      <c r="LHV2" s="545"/>
      <c r="LHW2" s="545"/>
      <c r="LHX2" s="546"/>
      <c r="LHY2" s="539"/>
      <c r="LHZ2" s="545"/>
      <c r="LIA2" s="545"/>
      <c r="LIB2" s="546"/>
      <c r="LIC2" s="539"/>
      <c r="LID2" s="545"/>
      <c r="LIE2" s="545"/>
      <c r="LIF2" s="546"/>
      <c r="LIG2" s="539"/>
      <c r="LIH2" s="545"/>
      <c r="LII2" s="545"/>
      <c r="LIJ2" s="546"/>
      <c r="LIK2" s="539"/>
      <c r="LIL2" s="545"/>
      <c r="LIM2" s="545"/>
      <c r="LIN2" s="546"/>
      <c r="LIO2" s="539"/>
      <c r="LIP2" s="545"/>
      <c r="LIQ2" s="545"/>
      <c r="LIR2" s="546"/>
      <c r="LIS2" s="539"/>
      <c r="LIT2" s="545"/>
      <c r="LIU2" s="545"/>
      <c r="LIV2" s="546"/>
      <c r="LIW2" s="539"/>
      <c r="LIX2" s="545"/>
      <c r="LIY2" s="545"/>
      <c r="LIZ2" s="546"/>
      <c r="LJA2" s="539"/>
      <c r="LJB2" s="545"/>
      <c r="LJC2" s="545"/>
      <c r="LJD2" s="546"/>
      <c r="LJE2" s="539"/>
      <c r="LJF2" s="545"/>
      <c r="LJG2" s="545"/>
      <c r="LJH2" s="546"/>
      <c r="LJI2" s="539"/>
      <c r="LJJ2" s="545"/>
      <c r="LJK2" s="545"/>
      <c r="LJL2" s="546"/>
      <c r="LJM2" s="539"/>
      <c r="LJN2" s="545"/>
      <c r="LJO2" s="545"/>
      <c r="LJP2" s="546"/>
      <c r="LJQ2" s="539"/>
      <c r="LJR2" s="545"/>
      <c r="LJS2" s="545"/>
      <c r="LJT2" s="546"/>
      <c r="LJU2" s="539"/>
      <c r="LJV2" s="545"/>
      <c r="LJW2" s="545"/>
      <c r="LJX2" s="546"/>
      <c r="LJY2" s="539"/>
      <c r="LJZ2" s="545"/>
      <c r="LKA2" s="545"/>
      <c r="LKB2" s="546"/>
      <c r="LKC2" s="539"/>
      <c r="LKD2" s="545"/>
      <c r="LKE2" s="545"/>
      <c r="LKF2" s="546"/>
      <c r="LKG2" s="539"/>
      <c r="LKH2" s="545"/>
      <c r="LKI2" s="545"/>
      <c r="LKJ2" s="546"/>
      <c r="LKK2" s="539"/>
      <c r="LKL2" s="545"/>
      <c r="LKM2" s="545"/>
      <c r="LKN2" s="546"/>
      <c r="LKO2" s="539"/>
      <c r="LKP2" s="545"/>
      <c r="LKQ2" s="545"/>
      <c r="LKR2" s="546"/>
      <c r="LKS2" s="539"/>
      <c r="LKT2" s="545"/>
      <c r="LKU2" s="545"/>
      <c r="LKV2" s="546"/>
      <c r="LKW2" s="539"/>
      <c r="LKX2" s="545"/>
      <c r="LKY2" s="545"/>
      <c r="LKZ2" s="546"/>
      <c r="LLA2" s="539"/>
      <c r="LLB2" s="545"/>
      <c r="LLC2" s="545"/>
      <c r="LLD2" s="546"/>
      <c r="LLE2" s="539"/>
      <c r="LLF2" s="545"/>
      <c r="LLG2" s="545"/>
      <c r="LLH2" s="546"/>
      <c r="LLI2" s="539"/>
      <c r="LLJ2" s="545"/>
      <c r="LLK2" s="545"/>
      <c r="LLL2" s="546"/>
      <c r="LLM2" s="539"/>
      <c r="LLN2" s="545"/>
      <c r="LLO2" s="545"/>
      <c r="LLP2" s="546"/>
      <c r="LLQ2" s="539"/>
      <c r="LLR2" s="545"/>
      <c r="LLS2" s="545"/>
      <c r="LLT2" s="546"/>
      <c r="LLU2" s="539"/>
      <c r="LLV2" s="545"/>
      <c r="LLW2" s="545"/>
      <c r="LLX2" s="546"/>
      <c r="LLY2" s="539"/>
      <c r="LLZ2" s="545"/>
      <c r="LMA2" s="545"/>
      <c r="LMB2" s="546"/>
      <c r="LMC2" s="539"/>
      <c r="LMD2" s="545"/>
      <c r="LME2" s="545"/>
      <c r="LMF2" s="546"/>
      <c r="LMG2" s="539"/>
      <c r="LMH2" s="545"/>
      <c r="LMI2" s="545"/>
      <c r="LMJ2" s="546"/>
      <c r="LMK2" s="539"/>
      <c r="LML2" s="545"/>
      <c r="LMM2" s="545"/>
      <c r="LMN2" s="546"/>
      <c r="LMO2" s="539"/>
      <c r="LMP2" s="545"/>
      <c r="LMQ2" s="545"/>
      <c r="LMR2" s="546"/>
      <c r="LMS2" s="539"/>
      <c r="LMT2" s="545"/>
      <c r="LMU2" s="545"/>
      <c r="LMV2" s="546"/>
      <c r="LMW2" s="539"/>
      <c r="LMX2" s="545"/>
      <c r="LMY2" s="545"/>
      <c r="LMZ2" s="546"/>
      <c r="LNA2" s="539"/>
      <c r="LNB2" s="545"/>
      <c r="LNC2" s="545"/>
      <c r="LND2" s="546"/>
      <c r="LNE2" s="539"/>
      <c r="LNF2" s="545"/>
      <c r="LNG2" s="545"/>
      <c r="LNH2" s="546"/>
      <c r="LNI2" s="539"/>
      <c r="LNJ2" s="545"/>
      <c r="LNK2" s="545"/>
      <c r="LNL2" s="546"/>
      <c r="LNM2" s="539"/>
      <c r="LNN2" s="545"/>
      <c r="LNO2" s="545"/>
      <c r="LNP2" s="546"/>
      <c r="LNQ2" s="539"/>
      <c r="LNR2" s="545"/>
      <c r="LNS2" s="545"/>
      <c r="LNT2" s="546"/>
      <c r="LNU2" s="539"/>
      <c r="LNV2" s="545"/>
      <c r="LNW2" s="545"/>
      <c r="LNX2" s="546"/>
      <c r="LNY2" s="539"/>
      <c r="LNZ2" s="545"/>
      <c r="LOA2" s="545"/>
      <c r="LOB2" s="546"/>
      <c r="LOC2" s="539"/>
      <c r="LOD2" s="545"/>
      <c r="LOE2" s="545"/>
      <c r="LOF2" s="546"/>
      <c r="LOG2" s="539"/>
      <c r="LOH2" s="545"/>
      <c r="LOI2" s="545"/>
      <c r="LOJ2" s="546"/>
      <c r="LOK2" s="539"/>
      <c r="LOL2" s="545"/>
      <c r="LOM2" s="545"/>
      <c r="LON2" s="546"/>
      <c r="LOO2" s="539"/>
      <c r="LOP2" s="545"/>
      <c r="LOQ2" s="545"/>
      <c r="LOR2" s="546"/>
      <c r="LOS2" s="539"/>
      <c r="LOT2" s="545"/>
      <c r="LOU2" s="545"/>
      <c r="LOV2" s="546"/>
      <c r="LOW2" s="539"/>
      <c r="LOX2" s="545"/>
      <c r="LOY2" s="545"/>
      <c r="LOZ2" s="546"/>
      <c r="LPA2" s="539"/>
      <c r="LPB2" s="545"/>
      <c r="LPC2" s="545"/>
      <c r="LPD2" s="546"/>
      <c r="LPE2" s="539"/>
      <c r="LPF2" s="545"/>
      <c r="LPG2" s="545"/>
      <c r="LPH2" s="546"/>
      <c r="LPI2" s="539"/>
      <c r="LPJ2" s="545"/>
      <c r="LPK2" s="545"/>
      <c r="LPL2" s="546"/>
      <c r="LPM2" s="539"/>
      <c r="LPN2" s="545"/>
      <c r="LPO2" s="545"/>
      <c r="LPP2" s="546"/>
      <c r="LPQ2" s="539"/>
      <c r="LPR2" s="545"/>
      <c r="LPS2" s="545"/>
      <c r="LPT2" s="546"/>
      <c r="LPU2" s="539"/>
      <c r="LPV2" s="545"/>
      <c r="LPW2" s="545"/>
      <c r="LPX2" s="546"/>
      <c r="LPY2" s="539"/>
      <c r="LPZ2" s="545"/>
      <c r="LQA2" s="545"/>
      <c r="LQB2" s="546"/>
      <c r="LQC2" s="539"/>
      <c r="LQD2" s="545"/>
      <c r="LQE2" s="545"/>
      <c r="LQF2" s="546"/>
      <c r="LQG2" s="539"/>
      <c r="LQH2" s="545"/>
      <c r="LQI2" s="545"/>
      <c r="LQJ2" s="546"/>
      <c r="LQK2" s="539"/>
      <c r="LQL2" s="545"/>
      <c r="LQM2" s="545"/>
      <c r="LQN2" s="546"/>
      <c r="LQO2" s="539"/>
      <c r="LQP2" s="545"/>
      <c r="LQQ2" s="545"/>
      <c r="LQR2" s="546"/>
      <c r="LQS2" s="539"/>
      <c r="LQT2" s="545"/>
      <c r="LQU2" s="545"/>
      <c r="LQV2" s="546"/>
      <c r="LQW2" s="539"/>
      <c r="LQX2" s="545"/>
      <c r="LQY2" s="545"/>
      <c r="LQZ2" s="546"/>
      <c r="LRA2" s="539"/>
      <c r="LRB2" s="545"/>
      <c r="LRC2" s="545"/>
      <c r="LRD2" s="546"/>
      <c r="LRE2" s="539"/>
      <c r="LRF2" s="545"/>
      <c r="LRG2" s="545"/>
      <c r="LRH2" s="546"/>
      <c r="LRI2" s="539"/>
      <c r="LRJ2" s="545"/>
      <c r="LRK2" s="545"/>
      <c r="LRL2" s="546"/>
      <c r="LRM2" s="539"/>
      <c r="LRN2" s="545"/>
      <c r="LRO2" s="545"/>
      <c r="LRP2" s="546"/>
      <c r="LRQ2" s="539"/>
      <c r="LRR2" s="545"/>
      <c r="LRS2" s="545"/>
      <c r="LRT2" s="546"/>
      <c r="LRU2" s="539"/>
      <c r="LRV2" s="545"/>
      <c r="LRW2" s="545"/>
      <c r="LRX2" s="546"/>
      <c r="LRY2" s="539"/>
      <c r="LRZ2" s="545"/>
      <c r="LSA2" s="545"/>
      <c r="LSB2" s="546"/>
      <c r="LSC2" s="539"/>
      <c r="LSD2" s="545"/>
      <c r="LSE2" s="545"/>
      <c r="LSF2" s="546"/>
      <c r="LSG2" s="539"/>
      <c r="LSH2" s="545"/>
      <c r="LSI2" s="545"/>
      <c r="LSJ2" s="546"/>
      <c r="LSK2" s="539"/>
      <c r="LSL2" s="545"/>
      <c r="LSM2" s="545"/>
      <c r="LSN2" s="546"/>
      <c r="LSO2" s="539"/>
      <c r="LSP2" s="545"/>
      <c r="LSQ2" s="545"/>
      <c r="LSR2" s="546"/>
      <c r="LSS2" s="539"/>
      <c r="LST2" s="545"/>
      <c r="LSU2" s="545"/>
      <c r="LSV2" s="546"/>
      <c r="LSW2" s="539"/>
      <c r="LSX2" s="545"/>
      <c r="LSY2" s="545"/>
      <c r="LSZ2" s="546"/>
      <c r="LTA2" s="539"/>
      <c r="LTB2" s="545"/>
      <c r="LTC2" s="545"/>
      <c r="LTD2" s="546"/>
      <c r="LTE2" s="539"/>
      <c r="LTF2" s="545"/>
      <c r="LTG2" s="545"/>
      <c r="LTH2" s="546"/>
      <c r="LTI2" s="539"/>
      <c r="LTJ2" s="545"/>
      <c r="LTK2" s="545"/>
      <c r="LTL2" s="546"/>
      <c r="LTM2" s="539"/>
      <c r="LTN2" s="545"/>
      <c r="LTO2" s="545"/>
      <c r="LTP2" s="546"/>
      <c r="LTQ2" s="539"/>
      <c r="LTR2" s="545"/>
      <c r="LTS2" s="545"/>
      <c r="LTT2" s="546"/>
      <c r="LTU2" s="539"/>
      <c r="LTV2" s="545"/>
      <c r="LTW2" s="545"/>
      <c r="LTX2" s="546"/>
      <c r="LTY2" s="539"/>
      <c r="LTZ2" s="545"/>
      <c r="LUA2" s="545"/>
      <c r="LUB2" s="546"/>
      <c r="LUC2" s="539"/>
      <c r="LUD2" s="545"/>
      <c r="LUE2" s="545"/>
      <c r="LUF2" s="546"/>
      <c r="LUG2" s="539"/>
      <c r="LUH2" s="545"/>
      <c r="LUI2" s="545"/>
      <c r="LUJ2" s="546"/>
      <c r="LUK2" s="539"/>
      <c r="LUL2" s="545"/>
      <c r="LUM2" s="545"/>
      <c r="LUN2" s="546"/>
      <c r="LUO2" s="539"/>
      <c r="LUP2" s="545"/>
      <c r="LUQ2" s="545"/>
      <c r="LUR2" s="546"/>
      <c r="LUS2" s="539"/>
      <c r="LUT2" s="545"/>
      <c r="LUU2" s="545"/>
      <c r="LUV2" s="546"/>
      <c r="LUW2" s="539"/>
      <c r="LUX2" s="545"/>
      <c r="LUY2" s="545"/>
      <c r="LUZ2" s="546"/>
      <c r="LVA2" s="539"/>
      <c r="LVB2" s="545"/>
      <c r="LVC2" s="545"/>
      <c r="LVD2" s="546"/>
      <c r="LVE2" s="539"/>
      <c r="LVF2" s="545"/>
      <c r="LVG2" s="545"/>
      <c r="LVH2" s="546"/>
      <c r="LVI2" s="539"/>
      <c r="LVJ2" s="545"/>
      <c r="LVK2" s="545"/>
      <c r="LVL2" s="546"/>
      <c r="LVM2" s="539"/>
      <c r="LVN2" s="545"/>
      <c r="LVO2" s="545"/>
      <c r="LVP2" s="546"/>
      <c r="LVQ2" s="539"/>
      <c r="LVR2" s="545"/>
      <c r="LVS2" s="545"/>
      <c r="LVT2" s="546"/>
      <c r="LVU2" s="539"/>
      <c r="LVV2" s="545"/>
      <c r="LVW2" s="545"/>
      <c r="LVX2" s="546"/>
      <c r="LVY2" s="539"/>
      <c r="LVZ2" s="545"/>
      <c r="LWA2" s="545"/>
      <c r="LWB2" s="546"/>
      <c r="LWC2" s="539"/>
      <c r="LWD2" s="545"/>
      <c r="LWE2" s="545"/>
      <c r="LWF2" s="546"/>
      <c r="LWG2" s="539"/>
      <c r="LWH2" s="545"/>
      <c r="LWI2" s="545"/>
      <c r="LWJ2" s="546"/>
      <c r="LWK2" s="539"/>
      <c r="LWL2" s="545"/>
      <c r="LWM2" s="545"/>
      <c r="LWN2" s="546"/>
      <c r="LWO2" s="539"/>
      <c r="LWP2" s="545"/>
      <c r="LWQ2" s="545"/>
      <c r="LWR2" s="546"/>
      <c r="LWS2" s="539"/>
      <c r="LWT2" s="545"/>
      <c r="LWU2" s="545"/>
      <c r="LWV2" s="546"/>
      <c r="LWW2" s="539"/>
      <c r="LWX2" s="545"/>
      <c r="LWY2" s="545"/>
      <c r="LWZ2" s="546"/>
      <c r="LXA2" s="539"/>
      <c r="LXB2" s="545"/>
      <c r="LXC2" s="545"/>
      <c r="LXD2" s="546"/>
      <c r="LXE2" s="539"/>
      <c r="LXF2" s="545"/>
      <c r="LXG2" s="545"/>
      <c r="LXH2" s="546"/>
      <c r="LXI2" s="539"/>
      <c r="LXJ2" s="545"/>
      <c r="LXK2" s="545"/>
      <c r="LXL2" s="546"/>
      <c r="LXM2" s="539"/>
      <c r="LXN2" s="545"/>
      <c r="LXO2" s="545"/>
      <c r="LXP2" s="546"/>
      <c r="LXQ2" s="539"/>
      <c r="LXR2" s="545"/>
      <c r="LXS2" s="545"/>
      <c r="LXT2" s="546"/>
      <c r="LXU2" s="539"/>
      <c r="LXV2" s="545"/>
      <c r="LXW2" s="545"/>
      <c r="LXX2" s="546"/>
      <c r="LXY2" s="539"/>
      <c r="LXZ2" s="545"/>
      <c r="LYA2" s="545"/>
      <c r="LYB2" s="546"/>
      <c r="LYC2" s="539"/>
      <c r="LYD2" s="545"/>
      <c r="LYE2" s="545"/>
      <c r="LYF2" s="546"/>
      <c r="LYG2" s="539"/>
      <c r="LYH2" s="545"/>
      <c r="LYI2" s="545"/>
      <c r="LYJ2" s="546"/>
      <c r="LYK2" s="539"/>
      <c r="LYL2" s="545"/>
      <c r="LYM2" s="545"/>
      <c r="LYN2" s="546"/>
      <c r="LYO2" s="539"/>
      <c r="LYP2" s="545"/>
      <c r="LYQ2" s="545"/>
      <c r="LYR2" s="546"/>
      <c r="LYS2" s="539"/>
      <c r="LYT2" s="545"/>
      <c r="LYU2" s="545"/>
      <c r="LYV2" s="546"/>
      <c r="LYW2" s="539"/>
      <c r="LYX2" s="545"/>
      <c r="LYY2" s="545"/>
      <c r="LYZ2" s="546"/>
      <c r="LZA2" s="539"/>
      <c r="LZB2" s="545"/>
      <c r="LZC2" s="545"/>
      <c r="LZD2" s="546"/>
      <c r="LZE2" s="539"/>
      <c r="LZF2" s="545"/>
      <c r="LZG2" s="545"/>
      <c r="LZH2" s="546"/>
      <c r="LZI2" s="539"/>
      <c r="LZJ2" s="545"/>
      <c r="LZK2" s="545"/>
      <c r="LZL2" s="546"/>
      <c r="LZM2" s="539"/>
      <c r="LZN2" s="545"/>
      <c r="LZO2" s="545"/>
      <c r="LZP2" s="546"/>
      <c r="LZQ2" s="539"/>
      <c r="LZR2" s="545"/>
      <c r="LZS2" s="545"/>
      <c r="LZT2" s="546"/>
      <c r="LZU2" s="539"/>
      <c r="LZV2" s="545"/>
      <c r="LZW2" s="545"/>
      <c r="LZX2" s="546"/>
      <c r="LZY2" s="539"/>
      <c r="LZZ2" s="545"/>
      <c r="MAA2" s="545"/>
      <c r="MAB2" s="546"/>
      <c r="MAC2" s="539"/>
      <c r="MAD2" s="545"/>
      <c r="MAE2" s="545"/>
      <c r="MAF2" s="546"/>
      <c r="MAG2" s="539"/>
      <c r="MAH2" s="545"/>
      <c r="MAI2" s="545"/>
      <c r="MAJ2" s="546"/>
      <c r="MAK2" s="539"/>
      <c r="MAL2" s="545"/>
      <c r="MAM2" s="545"/>
      <c r="MAN2" s="546"/>
      <c r="MAO2" s="539"/>
      <c r="MAP2" s="545"/>
      <c r="MAQ2" s="545"/>
      <c r="MAR2" s="546"/>
      <c r="MAS2" s="539"/>
      <c r="MAT2" s="545"/>
      <c r="MAU2" s="545"/>
      <c r="MAV2" s="546"/>
      <c r="MAW2" s="539"/>
      <c r="MAX2" s="545"/>
      <c r="MAY2" s="545"/>
      <c r="MAZ2" s="546"/>
      <c r="MBA2" s="539"/>
      <c r="MBB2" s="545"/>
      <c r="MBC2" s="545"/>
      <c r="MBD2" s="546"/>
      <c r="MBE2" s="539"/>
      <c r="MBF2" s="545"/>
      <c r="MBG2" s="545"/>
      <c r="MBH2" s="546"/>
      <c r="MBI2" s="539"/>
      <c r="MBJ2" s="545"/>
      <c r="MBK2" s="545"/>
      <c r="MBL2" s="546"/>
      <c r="MBM2" s="539"/>
      <c r="MBN2" s="545"/>
      <c r="MBO2" s="545"/>
      <c r="MBP2" s="546"/>
      <c r="MBQ2" s="539"/>
      <c r="MBR2" s="545"/>
      <c r="MBS2" s="545"/>
      <c r="MBT2" s="546"/>
      <c r="MBU2" s="539"/>
      <c r="MBV2" s="545"/>
      <c r="MBW2" s="545"/>
      <c r="MBX2" s="546"/>
      <c r="MBY2" s="539"/>
      <c r="MBZ2" s="545"/>
      <c r="MCA2" s="545"/>
      <c r="MCB2" s="546"/>
      <c r="MCC2" s="539"/>
      <c r="MCD2" s="545"/>
      <c r="MCE2" s="545"/>
      <c r="MCF2" s="546"/>
      <c r="MCG2" s="539"/>
      <c r="MCH2" s="545"/>
      <c r="MCI2" s="545"/>
      <c r="MCJ2" s="546"/>
      <c r="MCK2" s="539"/>
      <c r="MCL2" s="545"/>
      <c r="MCM2" s="545"/>
      <c r="MCN2" s="546"/>
      <c r="MCO2" s="539"/>
      <c r="MCP2" s="545"/>
      <c r="MCQ2" s="545"/>
      <c r="MCR2" s="546"/>
      <c r="MCS2" s="539"/>
      <c r="MCT2" s="545"/>
      <c r="MCU2" s="545"/>
      <c r="MCV2" s="546"/>
      <c r="MCW2" s="539"/>
      <c r="MCX2" s="545"/>
      <c r="MCY2" s="545"/>
      <c r="MCZ2" s="546"/>
      <c r="MDA2" s="539"/>
      <c r="MDB2" s="545"/>
      <c r="MDC2" s="545"/>
      <c r="MDD2" s="546"/>
      <c r="MDE2" s="539"/>
      <c r="MDF2" s="545"/>
      <c r="MDG2" s="545"/>
      <c r="MDH2" s="546"/>
      <c r="MDI2" s="539"/>
      <c r="MDJ2" s="545"/>
      <c r="MDK2" s="545"/>
      <c r="MDL2" s="546"/>
      <c r="MDM2" s="539"/>
      <c r="MDN2" s="545"/>
      <c r="MDO2" s="545"/>
      <c r="MDP2" s="546"/>
      <c r="MDQ2" s="539"/>
      <c r="MDR2" s="545"/>
      <c r="MDS2" s="545"/>
      <c r="MDT2" s="546"/>
      <c r="MDU2" s="539"/>
      <c r="MDV2" s="545"/>
      <c r="MDW2" s="545"/>
      <c r="MDX2" s="546"/>
      <c r="MDY2" s="539"/>
      <c r="MDZ2" s="545"/>
      <c r="MEA2" s="545"/>
      <c r="MEB2" s="546"/>
      <c r="MEC2" s="539"/>
      <c r="MED2" s="545"/>
      <c r="MEE2" s="545"/>
      <c r="MEF2" s="546"/>
      <c r="MEG2" s="539"/>
      <c r="MEH2" s="545"/>
      <c r="MEI2" s="545"/>
      <c r="MEJ2" s="546"/>
      <c r="MEK2" s="539"/>
      <c r="MEL2" s="545"/>
      <c r="MEM2" s="545"/>
      <c r="MEN2" s="546"/>
      <c r="MEO2" s="539"/>
      <c r="MEP2" s="545"/>
      <c r="MEQ2" s="545"/>
      <c r="MER2" s="546"/>
      <c r="MES2" s="539"/>
      <c r="MET2" s="545"/>
      <c r="MEU2" s="545"/>
      <c r="MEV2" s="546"/>
      <c r="MEW2" s="539"/>
      <c r="MEX2" s="545"/>
      <c r="MEY2" s="545"/>
      <c r="MEZ2" s="546"/>
      <c r="MFA2" s="539"/>
      <c r="MFB2" s="545"/>
      <c r="MFC2" s="545"/>
      <c r="MFD2" s="546"/>
      <c r="MFE2" s="539"/>
      <c r="MFF2" s="545"/>
      <c r="MFG2" s="545"/>
      <c r="MFH2" s="546"/>
      <c r="MFI2" s="539"/>
      <c r="MFJ2" s="545"/>
      <c r="MFK2" s="545"/>
      <c r="MFL2" s="546"/>
      <c r="MFM2" s="539"/>
      <c r="MFN2" s="545"/>
      <c r="MFO2" s="545"/>
      <c r="MFP2" s="546"/>
      <c r="MFQ2" s="539"/>
      <c r="MFR2" s="545"/>
      <c r="MFS2" s="545"/>
      <c r="MFT2" s="546"/>
      <c r="MFU2" s="539"/>
      <c r="MFV2" s="545"/>
      <c r="MFW2" s="545"/>
      <c r="MFX2" s="546"/>
      <c r="MFY2" s="539"/>
      <c r="MFZ2" s="545"/>
      <c r="MGA2" s="545"/>
      <c r="MGB2" s="546"/>
      <c r="MGC2" s="539"/>
      <c r="MGD2" s="545"/>
      <c r="MGE2" s="545"/>
      <c r="MGF2" s="546"/>
      <c r="MGG2" s="539"/>
      <c r="MGH2" s="545"/>
      <c r="MGI2" s="545"/>
      <c r="MGJ2" s="546"/>
      <c r="MGK2" s="539"/>
      <c r="MGL2" s="545"/>
      <c r="MGM2" s="545"/>
      <c r="MGN2" s="546"/>
      <c r="MGO2" s="539"/>
      <c r="MGP2" s="545"/>
      <c r="MGQ2" s="545"/>
      <c r="MGR2" s="546"/>
      <c r="MGS2" s="539"/>
      <c r="MGT2" s="545"/>
      <c r="MGU2" s="545"/>
      <c r="MGV2" s="546"/>
      <c r="MGW2" s="539"/>
      <c r="MGX2" s="545"/>
      <c r="MGY2" s="545"/>
      <c r="MGZ2" s="546"/>
      <c r="MHA2" s="539"/>
      <c r="MHB2" s="545"/>
      <c r="MHC2" s="545"/>
      <c r="MHD2" s="546"/>
      <c r="MHE2" s="539"/>
      <c r="MHF2" s="545"/>
      <c r="MHG2" s="545"/>
      <c r="MHH2" s="546"/>
      <c r="MHI2" s="539"/>
      <c r="MHJ2" s="545"/>
      <c r="MHK2" s="545"/>
      <c r="MHL2" s="546"/>
      <c r="MHM2" s="539"/>
      <c r="MHN2" s="545"/>
      <c r="MHO2" s="545"/>
      <c r="MHP2" s="546"/>
      <c r="MHQ2" s="539"/>
      <c r="MHR2" s="545"/>
      <c r="MHS2" s="545"/>
      <c r="MHT2" s="546"/>
      <c r="MHU2" s="539"/>
      <c r="MHV2" s="545"/>
      <c r="MHW2" s="545"/>
      <c r="MHX2" s="546"/>
      <c r="MHY2" s="539"/>
      <c r="MHZ2" s="545"/>
      <c r="MIA2" s="545"/>
      <c r="MIB2" s="546"/>
      <c r="MIC2" s="539"/>
      <c r="MID2" s="545"/>
      <c r="MIE2" s="545"/>
      <c r="MIF2" s="546"/>
      <c r="MIG2" s="539"/>
      <c r="MIH2" s="545"/>
      <c r="MII2" s="545"/>
      <c r="MIJ2" s="546"/>
      <c r="MIK2" s="539"/>
      <c r="MIL2" s="545"/>
      <c r="MIM2" s="545"/>
      <c r="MIN2" s="546"/>
      <c r="MIO2" s="539"/>
      <c r="MIP2" s="545"/>
      <c r="MIQ2" s="545"/>
      <c r="MIR2" s="546"/>
      <c r="MIS2" s="539"/>
      <c r="MIT2" s="545"/>
      <c r="MIU2" s="545"/>
      <c r="MIV2" s="546"/>
      <c r="MIW2" s="539"/>
      <c r="MIX2" s="545"/>
      <c r="MIY2" s="545"/>
      <c r="MIZ2" s="546"/>
      <c r="MJA2" s="539"/>
      <c r="MJB2" s="545"/>
      <c r="MJC2" s="545"/>
      <c r="MJD2" s="546"/>
      <c r="MJE2" s="539"/>
      <c r="MJF2" s="545"/>
      <c r="MJG2" s="545"/>
      <c r="MJH2" s="546"/>
      <c r="MJI2" s="539"/>
      <c r="MJJ2" s="545"/>
      <c r="MJK2" s="545"/>
      <c r="MJL2" s="546"/>
      <c r="MJM2" s="539"/>
      <c r="MJN2" s="545"/>
      <c r="MJO2" s="545"/>
      <c r="MJP2" s="546"/>
      <c r="MJQ2" s="539"/>
      <c r="MJR2" s="545"/>
      <c r="MJS2" s="545"/>
      <c r="MJT2" s="546"/>
      <c r="MJU2" s="539"/>
      <c r="MJV2" s="545"/>
      <c r="MJW2" s="545"/>
      <c r="MJX2" s="546"/>
      <c r="MJY2" s="539"/>
      <c r="MJZ2" s="545"/>
      <c r="MKA2" s="545"/>
      <c r="MKB2" s="546"/>
      <c r="MKC2" s="539"/>
      <c r="MKD2" s="545"/>
      <c r="MKE2" s="545"/>
      <c r="MKF2" s="546"/>
      <c r="MKG2" s="539"/>
      <c r="MKH2" s="545"/>
      <c r="MKI2" s="545"/>
      <c r="MKJ2" s="546"/>
      <c r="MKK2" s="539"/>
      <c r="MKL2" s="545"/>
      <c r="MKM2" s="545"/>
      <c r="MKN2" s="546"/>
      <c r="MKO2" s="539"/>
      <c r="MKP2" s="545"/>
      <c r="MKQ2" s="545"/>
      <c r="MKR2" s="546"/>
      <c r="MKS2" s="539"/>
      <c r="MKT2" s="545"/>
      <c r="MKU2" s="545"/>
      <c r="MKV2" s="546"/>
      <c r="MKW2" s="539"/>
      <c r="MKX2" s="545"/>
      <c r="MKY2" s="545"/>
      <c r="MKZ2" s="546"/>
      <c r="MLA2" s="539"/>
      <c r="MLB2" s="545"/>
      <c r="MLC2" s="545"/>
      <c r="MLD2" s="546"/>
      <c r="MLE2" s="539"/>
      <c r="MLF2" s="545"/>
      <c r="MLG2" s="545"/>
      <c r="MLH2" s="546"/>
      <c r="MLI2" s="539"/>
      <c r="MLJ2" s="545"/>
      <c r="MLK2" s="545"/>
      <c r="MLL2" s="546"/>
      <c r="MLM2" s="539"/>
      <c r="MLN2" s="545"/>
      <c r="MLO2" s="545"/>
      <c r="MLP2" s="546"/>
      <c r="MLQ2" s="539"/>
      <c r="MLR2" s="545"/>
      <c r="MLS2" s="545"/>
      <c r="MLT2" s="546"/>
      <c r="MLU2" s="539"/>
      <c r="MLV2" s="545"/>
      <c r="MLW2" s="545"/>
      <c r="MLX2" s="546"/>
      <c r="MLY2" s="539"/>
      <c r="MLZ2" s="545"/>
      <c r="MMA2" s="545"/>
      <c r="MMB2" s="546"/>
      <c r="MMC2" s="539"/>
      <c r="MMD2" s="545"/>
      <c r="MME2" s="545"/>
      <c r="MMF2" s="546"/>
      <c r="MMG2" s="539"/>
      <c r="MMH2" s="545"/>
      <c r="MMI2" s="545"/>
      <c r="MMJ2" s="546"/>
      <c r="MMK2" s="539"/>
      <c r="MML2" s="545"/>
      <c r="MMM2" s="545"/>
      <c r="MMN2" s="546"/>
      <c r="MMO2" s="539"/>
      <c r="MMP2" s="545"/>
      <c r="MMQ2" s="545"/>
      <c r="MMR2" s="546"/>
      <c r="MMS2" s="539"/>
      <c r="MMT2" s="545"/>
      <c r="MMU2" s="545"/>
      <c r="MMV2" s="546"/>
      <c r="MMW2" s="539"/>
      <c r="MMX2" s="545"/>
      <c r="MMY2" s="545"/>
      <c r="MMZ2" s="546"/>
      <c r="MNA2" s="539"/>
      <c r="MNB2" s="545"/>
      <c r="MNC2" s="545"/>
      <c r="MND2" s="546"/>
      <c r="MNE2" s="539"/>
      <c r="MNF2" s="545"/>
      <c r="MNG2" s="545"/>
      <c r="MNH2" s="546"/>
      <c r="MNI2" s="539"/>
      <c r="MNJ2" s="545"/>
      <c r="MNK2" s="545"/>
      <c r="MNL2" s="546"/>
      <c r="MNM2" s="539"/>
      <c r="MNN2" s="545"/>
      <c r="MNO2" s="545"/>
      <c r="MNP2" s="546"/>
      <c r="MNQ2" s="539"/>
      <c r="MNR2" s="545"/>
      <c r="MNS2" s="545"/>
      <c r="MNT2" s="546"/>
      <c r="MNU2" s="539"/>
      <c r="MNV2" s="545"/>
      <c r="MNW2" s="545"/>
      <c r="MNX2" s="546"/>
      <c r="MNY2" s="539"/>
      <c r="MNZ2" s="545"/>
      <c r="MOA2" s="545"/>
      <c r="MOB2" s="546"/>
      <c r="MOC2" s="539"/>
      <c r="MOD2" s="545"/>
      <c r="MOE2" s="545"/>
      <c r="MOF2" s="546"/>
      <c r="MOG2" s="539"/>
      <c r="MOH2" s="545"/>
      <c r="MOI2" s="545"/>
      <c r="MOJ2" s="546"/>
      <c r="MOK2" s="539"/>
      <c r="MOL2" s="545"/>
      <c r="MOM2" s="545"/>
      <c r="MON2" s="546"/>
      <c r="MOO2" s="539"/>
      <c r="MOP2" s="545"/>
      <c r="MOQ2" s="545"/>
      <c r="MOR2" s="546"/>
      <c r="MOS2" s="539"/>
      <c r="MOT2" s="545"/>
      <c r="MOU2" s="545"/>
      <c r="MOV2" s="546"/>
      <c r="MOW2" s="539"/>
      <c r="MOX2" s="545"/>
      <c r="MOY2" s="545"/>
      <c r="MOZ2" s="546"/>
      <c r="MPA2" s="539"/>
      <c r="MPB2" s="545"/>
      <c r="MPC2" s="545"/>
      <c r="MPD2" s="546"/>
      <c r="MPE2" s="539"/>
      <c r="MPF2" s="545"/>
      <c r="MPG2" s="545"/>
      <c r="MPH2" s="546"/>
      <c r="MPI2" s="539"/>
      <c r="MPJ2" s="545"/>
      <c r="MPK2" s="545"/>
      <c r="MPL2" s="546"/>
      <c r="MPM2" s="539"/>
      <c r="MPN2" s="545"/>
      <c r="MPO2" s="545"/>
      <c r="MPP2" s="546"/>
      <c r="MPQ2" s="539"/>
      <c r="MPR2" s="545"/>
      <c r="MPS2" s="545"/>
      <c r="MPT2" s="546"/>
      <c r="MPU2" s="539"/>
      <c r="MPV2" s="545"/>
      <c r="MPW2" s="545"/>
      <c r="MPX2" s="546"/>
      <c r="MPY2" s="539"/>
      <c r="MPZ2" s="545"/>
      <c r="MQA2" s="545"/>
      <c r="MQB2" s="546"/>
      <c r="MQC2" s="539"/>
      <c r="MQD2" s="545"/>
      <c r="MQE2" s="545"/>
      <c r="MQF2" s="546"/>
      <c r="MQG2" s="539"/>
      <c r="MQH2" s="545"/>
      <c r="MQI2" s="545"/>
      <c r="MQJ2" s="546"/>
      <c r="MQK2" s="539"/>
      <c r="MQL2" s="545"/>
      <c r="MQM2" s="545"/>
      <c r="MQN2" s="546"/>
      <c r="MQO2" s="539"/>
      <c r="MQP2" s="545"/>
      <c r="MQQ2" s="545"/>
      <c r="MQR2" s="546"/>
      <c r="MQS2" s="539"/>
      <c r="MQT2" s="545"/>
      <c r="MQU2" s="545"/>
      <c r="MQV2" s="546"/>
      <c r="MQW2" s="539"/>
      <c r="MQX2" s="545"/>
      <c r="MQY2" s="545"/>
      <c r="MQZ2" s="546"/>
      <c r="MRA2" s="539"/>
      <c r="MRB2" s="545"/>
      <c r="MRC2" s="545"/>
      <c r="MRD2" s="546"/>
      <c r="MRE2" s="539"/>
      <c r="MRF2" s="545"/>
      <c r="MRG2" s="545"/>
      <c r="MRH2" s="546"/>
      <c r="MRI2" s="539"/>
      <c r="MRJ2" s="545"/>
      <c r="MRK2" s="545"/>
      <c r="MRL2" s="546"/>
      <c r="MRM2" s="539"/>
      <c r="MRN2" s="545"/>
      <c r="MRO2" s="545"/>
      <c r="MRP2" s="546"/>
      <c r="MRQ2" s="539"/>
      <c r="MRR2" s="545"/>
      <c r="MRS2" s="545"/>
      <c r="MRT2" s="546"/>
      <c r="MRU2" s="539"/>
      <c r="MRV2" s="545"/>
      <c r="MRW2" s="545"/>
      <c r="MRX2" s="546"/>
      <c r="MRY2" s="539"/>
      <c r="MRZ2" s="545"/>
      <c r="MSA2" s="545"/>
      <c r="MSB2" s="546"/>
      <c r="MSC2" s="539"/>
      <c r="MSD2" s="545"/>
      <c r="MSE2" s="545"/>
      <c r="MSF2" s="546"/>
      <c r="MSG2" s="539"/>
      <c r="MSH2" s="545"/>
      <c r="MSI2" s="545"/>
      <c r="MSJ2" s="546"/>
      <c r="MSK2" s="539"/>
      <c r="MSL2" s="545"/>
      <c r="MSM2" s="545"/>
      <c r="MSN2" s="546"/>
      <c r="MSO2" s="539"/>
      <c r="MSP2" s="545"/>
      <c r="MSQ2" s="545"/>
      <c r="MSR2" s="546"/>
      <c r="MSS2" s="539"/>
      <c r="MST2" s="545"/>
      <c r="MSU2" s="545"/>
      <c r="MSV2" s="546"/>
      <c r="MSW2" s="539"/>
      <c r="MSX2" s="545"/>
      <c r="MSY2" s="545"/>
      <c r="MSZ2" s="546"/>
      <c r="MTA2" s="539"/>
      <c r="MTB2" s="545"/>
      <c r="MTC2" s="545"/>
      <c r="MTD2" s="546"/>
      <c r="MTE2" s="539"/>
      <c r="MTF2" s="545"/>
      <c r="MTG2" s="545"/>
      <c r="MTH2" s="546"/>
      <c r="MTI2" s="539"/>
      <c r="MTJ2" s="545"/>
      <c r="MTK2" s="545"/>
      <c r="MTL2" s="546"/>
      <c r="MTM2" s="539"/>
      <c r="MTN2" s="545"/>
      <c r="MTO2" s="545"/>
      <c r="MTP2" s="546"/>
      <c r="MTQ2" s="539"/>
      <c r="MTR2" s="545"/>
      <c r="MTS2" s="545"/>
      <c r="MTT2" s="546"/>
      <c r="MTU2" s="539"/>
      <c r="MTV2" s="545"/>
      <c r="MTW2" s="545"/>
      <c r="MTX2" s="546"/>
      <c r="MTY2" s="539"/>
      <c r="MTZ2" s="545"/>
      <c r="MUA2" s="545"/>
      <c r="MUB2" s="546"/>
      <c r="MUC2" s="539"/>
      <c r="MUD2" s="545"/>
      <c r="MUE2" s="545"/>
      <c r="MUF2" s="546"/>
      <c r="MUG2" s="539"/>
      <c r="MUH2" s="545"/>
      <c r="MUI2" s="545"/>
      <c r="MUJ2" s="546"/>
      <c r="MUK2" s="539"/>
      <c r="MUL2" s="545"/>
      <c r="MUM2" s="545"/>
      <c r="MUN2" s="546"/>
      <c r="MUO2" s="539"/>
      <c r="MUP2" s="545"/>
      <c r="MUQ2" s="545"/>
      <c r="MUR2" s="546"/>
      <c r="MUS2" s="539"/>
      <c r="MUT2" s="545"/>
      <c r="MUU2" s="545"/>
      <c r="MUV2" s="546"/>
      <c r="MUW2" s="539"/>
      <c r="MUX2" s="545"/>
      <c r="MUY2" s="545"/>
      <c r="MUZ2" s="546"/>
      <c r="MVA2" s="539"/>
      <c r="MVB2" s="545"/>
      <c r="MVC2" s="545"/>
      <c r="MVD2" s="546"/>
      <c r="MVE2" s="539"/>
      <c r="MVF2" s="545"/>
      <c r="MVG2" s="545"/>
      <c r="MVH2" s="546"/>
      <c r="MVI2" s="539"/>
      <c r="MVJ2" s="545"/>
      <c r="MVK2" s="545"/>
      <c r="MVL2" s="546"/>
      <c r="MVM2" s="539"/>
      <c r="MVN2" s="545"/>
      <c r="MVO2" s="545"/>
      <c r="MVP2" s="546"/>
      <c r="MVQ2" s="539"/>
      <c r="MVR2" s="545"/>
      <c r="MVS2" s="545"/>
      <c r="MVT2" s="546"/>
      <c r="MVU2" s="539"/>
      <c r="MVV2" s="545"/>
      <c r="MVW2" s="545"/>
      <c r="MVX2" s="546"/>
      <c r="MVY2" s="539"/>
      <c r="MVZ2" s="545"/>
      <c r="MWA2" s="545"/>
      <c r="MWB2" s="546"/>
      <c r="MWC2" s="539"/>
      <c r="MWD2" s="545"/>
      <c r="MWE2" s="545"/>
      <c r="MWF2" s="546"/>
      <c r="MWG2" s="539"/>
      <c r="MWH2" s="545"/>
      <c r="MWI2" s="545"/>
      <c r="MWJ2" s="546"/>
      <c r="MWK2" s="539"/>
      <c r="MWL2" s="545"/>
      <c r="MWM2" s="545"/>
      <c r="MWN2" s="546"/>
      <c r="MWO2" s="539"/>
      <c r="MWP2" s="545"/>
      <c r="MWQ2" s="545"/>
      <c r="MWR2" s="546"/>
      <c r="MWS2" s="539"/>
      <c r="MWT2" s="545"/>
      <c r="MWU2" s="545"/>
      <c r="MWV2" s="546"/>
      <c r="MWW2" s="539"/>
      <c r="MWX2" s="545"/>
      <c r="MWY2" s="545"/>
      <c r="MWZ2" s="546"/>
      <c r="MXA2" s="539"/>
      <c r="MXB2" s="545"/>
      <c r="MXC2" s="545"/>
      <c r="MXD2" s="546"/>
      <c r="MXE2" s="539"/>
      <c r="MXF2" s="545"/>
      <c r="MXG2" s="545"/>
      <c r="MXH2" s="546"/>
      <c r="MXI2" s="539"/>
      <c r="MXJ2" s="545"/>
      <c r="MXK2" s="545"/>
      <c r="MXL2" s="546"/>
      <c r="MXM2" s="539"/>
      <c r="MXN2" s="545"/>
      <c r="MXO2" s="545"/>
      <c r="MXP2" s="546"/>
      <c r="MXQ2" s="539"/>
      <c r="MXR2" s="545"/>
      <c r="MXS2" s="545"/>
      <c r="MXT2" s="546"/>
      <c r="MXU2" s="539"/>
      <c r="MXV2" s="545"/>
      <c r="MXW2" s="545"/>
      <c r="MXX2" s="546"/>
      <c r="MXY2" s="539"/>
      <c r="MXZ2" s="545"/>
      <c r="MYA2" s="545"/>
      <c r="MYB2" s="546"/>
      <c r="MYC2" s="539"/>
      <c r="MYD2" s="545"/>
      <c r="MYE2" s="545"/>
      <c r="MYF2" s="546"/>
      <c r="MYG2" s="539"/>
      <c r="MYH2" s="545"/>
      <c r="MYI2" s="545"/>
      <c r="MYJ2" s="546"/>
      <c r="MYK2" s="539"/>
      <c r="MYL2" s="545"/>
      <c r="MYM2" s="545"/>
      <c r="MYN2" s="546"/>
      <c r="MYO2" s="539"/>
      <c r="MYP2" s="545"/>
      <c r="MYQ2" s="545"/>
      <c r="MYR2" s="546"/>
      <c r="MYS2" s="539"/>
      <c r="MYT2" s="545"/>
      <c r="MYU2" s="545"/>
      <c r="MYV2" s="546"/>
      <c r="MYW2" s="539"/>
      <c r="MYX2" s="545"/>
      <c r="MYY2" s="545"/>
      <c r="MYZ2" s="546"/>
      <c r="MZA2" s="539"/>
      <c r="MZB2" s="545"/>
      <c r="MZC2" s="545"/>
      <c r="MZD2" s="546"/>
      <c r="MZE2" s="539"/>
      <c r="MZF2" s="545"/>
      <c r="MZG2" s="545"/>
      <c r="MZH2" s="546"/>
      <c r="MZI2" s="539"/>
      <c r="MZJ2" s="545"/>
      <c r="MZK2" s="545"/>
      <c r="MZL2" s="546"/>
      <c r="MZM2" s="539"/>
      <c r="MZN2" s="545"/>
      <c r="MZO2" s="545"/>
      <c r="MZP2" s="546"/>
      <c r="MZQ2" s="539"/>
      <c r="MZR2" s="545"/>
      <c r="MZS2" s="545"/>
      <c r="MZT2" s="546"/>
      <c r="MZU2" s="539"/>
      <c r="MZV2" s="545"/>
      <c r="MZW2" s="545"/>
      <c r="MZX2" s="546"/>
      <c r="MZY2" s="539"/>
      <c r="MZZ2" s="545"/>
      <c r="NAA2" s="545"/>
      <c r="NAB2" s="546"/>
      <c r="NAC2" s="539"/>
      <c r="NAD2" s="545"/>
      <c r="NAE2" s="545"/>
      <c r="NAF2" s="546"/>
      <c r="NAG2" s="539"/>
      <c r="NAH2" s="545"/>
      <c r="NAI2" s="545"/>
      <c r="NAJ2" s="546"/>
      <c r="NAK2" s="539"/>
      <c r="NAL2" s="545"/>
      <c r="NAM2" s="545"/>
      <c r="NAN2" s="546"/>
      <c r="NAO2" s="539"/>
      <c r="NAP2" s="545"/>
      <c r="NAQ2" s="545"/>
      <c r="NAR2" s="546"/>
      <c r="NAS2" s="539"/>
      <c r="NAT2" s="545"/>
      <c r="NAU2" s="545"/>
      <c r="NAV2" s="546"/>
      <c r="NAW2" s="539"/>
      <c r="NAX2" s="545"/>
      <c r="NAY2" s="545"/>
      <c r="NAZ2" s="546"/>
      <c r="NBA2" s="539"/>
      <c r="NBB2" s="545"/>
      <c r="NBC2" s="545"/>
      <c r="NBD2" s="546"/>
      <c r="NBE2" s="539"/>
      <c r="NBF2" s="545"/>
      <c r="NBG2" s="545"/>
      <c r="NBH2" s="546"/>
      <c r="NBI2" s="539"/>
      <c r="NBJ2" s="545"/>
      <c r="NBK2" s="545"/>
      <c r="NBL2" s="546"/>
      <c r="NBM2" s="539"/>
      <c r="NBN2" s="545"/>
      <c r="NBO2" s="545"/>
      <c r="NBP2" s="546"/>
      <c r="NBQ2" s="539"/>
      <c r="NBR2" s="545"/>
      <c r="NBS2" s="545"/>
      <c r="NBT2" s="546"/>
      <c r="NBU2" s="539"/>
      <c r="NBV2" s="545"/>
      <c r="NBW2" s="545"/>
      <c r="NBX2" s="546"/>
      <c r="NBY2" s="539"/>
      <c r="NBZ2" s="545"/>
      <c r="NCA2" s="545"/>
      <c r="NCB2" s="546"/>
      <c r="NCC2" s="539"/>
      <c r="NCD2" s="545"/>
      <c r="NCE2" s="545"/>
      <c r="NCF2" s="546"/>
      <c r="NCG2" s="539"/>
      <c r="NCH2" s="545"/>
      <c r="NCI2" s="545"/>
      <c r="NCJ2" s="546"/>
      <c r="NCK2" s="539"/>
      <c r="NCL2" s="545"/>
      <c r="NCM2" s="545"/>
      <c r="NCN2" s="546"/>
      <c r="NCO2" s="539"/>
      <c r="NCP2" s="545"/>
      <c r="NCQ2" s="545"/>
      <c r="NCR2" s="546"/>
      <c r="NCS2" s="539"/>
      <c r="NCT2" s="545"/>
      <c r="NCU2" s="545"/>
      <c r="NCV2" s="546"/>
      <c r="NCW2" s="539"/>
      <c r="NCX2" s="545"/>
      <c r="NCY2" s="545"/>
      <c r="NCZ2" s="546"/>
      <c r="NDA2" s="539"/>
      <c r="NDB2" s="545"/>
      <c r="NDC2" s="545"/>
      <c r="NDD2" s="546"/>
      <c r="NDE2" s="539"/>
      <c r="NDF2" s="545"/>
      <c r="NDG2" s="545"/>
      <c r="NDH2" s="546"/>
      <c r="NDI2" s="539"/>
      <c r="NDJ2" s="545"/>
      <c r="NDK2" s="545"/>
      <c r="NDL2" s="546"/>
      <c r="NDM2" s="539"/>
      <c r="NDN2" s="545"/>
      <c r="NDO2" s="545"/>
      <c r="NDP2" s="546"/>
      <c r="NDQ2" s="539"/>
      <c r="NDR2" s="545"/>
      <c r="NDS2" s="545"/>
      <c r="NDT2" s="546"/>
      <c r="NDU2" s="539"/>
      <c r="NDV2" s="545"/>
      <c r="NDW2" s="545"/>
      <c r="NDX2" s="546"/>
      <c r="NDY2" s="539"/>
      <c r="NDZ2" s="545"/>
      <c r="NEA2" s="545"/>
      <c r="NEB2" s="546"/>
      <c r="NEC2" s="539"/>
      <c r="NED2" s="545"/>
      <c r="NEE2" s="545"/>
      <c r="NEF2" s="546"/>
      <c r="NEG2" s="539"/>
      <c r="NEH2" s="545"/>
      <c r="NEI2" s="545"/>
      <c r="NEJ2" s="546"/>
      <c r="NEK2" s="539"/>
      <c r="NEL2" s="545"/>
      <c r="NEM2" s="545"/>
      <c r="NEN2" s="546"/>
      <c r="NEO2" s="539"/>
      <c r="NEP2" s="545"/>
      <c r="NEQ2" s="545"/>
      <c r="NER2" s="546"/>
      <c r="NES2" s="539"/>
      <c r="NET2" s="545"/>
      <c r="NEU2" s="545"/>
      <c r="NEV2" s="546"/>
      <c r="NEW2" s="539"/>
      <c r="NEX2" s="545"/>
      <c r="NEY2" s="545"/>
      <c r="NEZ2" s="546"/>
      <c r="NFA2" s="539"/>
      <c r="NFB2" s="545"/>
      <c r="NFC2" s="545"/>
      <c r="NFD2" s="546"/>
      <c r="NFE2" s="539"/>
      <c r="NFF2" s="545"/>
      <c r="NFG2" s="545"/>
      <c r="NFH2" s="546"/>
      <c r="NFI2" s="539"/>
      <c r="NFJ2" s="545"/>
      <c r="NFK2" s="545"/>
      <c r="NFL2" s="546"/>
      <c r="NFM2" s="539"/>
      <c r="NFN2" s="545"/>
      <c r="NFO2" s="545"/>
      <c r="NFP2" s="546"/>
      <c r="NFQ2" s="539"/>
      <c r="NFR2" s="545"/>
      <c r="NFS2" s="545"/>
      <c r="NFT2" s="546"/>
      <c r="NFU2" s="539"/>
      <c r="NFV2" s="545"/>
      <c r="NFW2" s="545"/>
      <c r="NFX2" s="546"/>
      <c r="NFY2" s="539"/>
      <c r="NFZ2" s="545"/>
      <c r="NGA2" s="545"/>
      <c r="NGB2" s="546"/>
      <c r="NGC2" s="539"/>
      <c r="NGD2" s="545"/>
      <c r="NGE2" s="545"/>
      <c r="NGF2" s="546"/>
      <c r="NGG2" s="539"/>
      <c r="NGH2" s="545"/>
      <c r="NGI2" s="545"/>
      <c r="NGJ2" s="546"/>
      <c r="NGK2" s="539"/>
      <c r="NGL2" s="545"/>
      <c r="NGM2" s="545"/>
      <c r="NGN2" s="546"/>
      <c r="NGO2" s="539"/>
      <c r="NGP2" s="545"/>
      <c r="NGQ2" s="545"/>
      <c r="NGR2" s="546"/>
      <c r="NGS2" s="539"/>
      <c r="NGT2" s="545"/>
      <c r="NGU2" s="545"/>
      <c r="NGV2" s="546"/>
      <c r="NGW2" s="539"/>
      <c r="NGX2" s="545"/>
      <c r="NGY2" s="545"/>
      <c r="NGZ2" s="546"/>
      <c r="NHA2" s="539"/>
      <c r="NHB2" s="545"/>
      <c r="NHC2" s="545"/>
      <c r="NHD2" s="546"/>
      <c r="NHE2" s="539"/>
      <c r="NHF2" s="545"/>
      <c r="NHG2" s="545"/>
      <c r="NHH2" s="546"/>
      <c r="NHI2" s="539"/>
      <c r="NHJ2" s="545"/>
      <c r="NHK2" s="545"/>
      <c r="NHL2" s="546"/>
      <c r="NHM2" s="539"/>
      <c r="NHN2" s="545"/>
      <c r="NHO2" s="545"/>
      <c r="NHP2" s="546"/>
      <c r="NHQ2" s="539"/>
      <c r="NHR2" s="545"/>
      <c r="NHS2" s="545"/>
      <c r="NHT2" s="546"/>
      <c r="NHU2" s="539"/>
      <c r="NHV2" s="545"/>
      <c r="NHW2" s="545"/>
      <c r="NHX2" s="546"/>
      <c r="NHY2" s="539"/>
      <c r="NHZ2" s="545"/>
      <c r="NIA2" s="545"/>
      <c r="NIB2" s="546"/>
      <c r="NIC2" s="539"/>
      <c r="NID2" s="545"/>
      <c r="NIE2" s="545"/>
      <c r="NIF2" s="546"/>
      <c r="NIG2" s="539"/>
      <c r="NIH2" s="545"/>
      <c r="NII2" s="545"/>
      <c r="NIJ2" s="546"/>
      <c r="NIK2" s="539"/>
      <c r="NIL2" s="545"/>
      <c r="NIM2" s="545"/>
      <c r="NIN2" s="546"/>
      <c r="NIO2" s="539"/>
      <c r="NIP2" s="545"/>
      <c r="NIQ2" s="545"/>
      <c r="NIR2" s="546"/>
      <c r="NIS2" s="539"/>
      <c r="NIT2" s="545"/>
      <c r="NIU2" s="545"/>
      <c r="NIV2" s="546"/>
      <c r="NIW2" s="539"/>
      <c r="NIX2" s="545"/>
      <c r="NIY2" s="545"/>
      <c r="NIZ2" s="546"/>
      <c r="NJA2" s="539"/>
      <c r="NJB2" s="545"/>
      <c r="NJC2" s="545"/>
      <c r="NJD2" s="546"/>
      <c r="NJE2" s="539"/>
      <c r="NJF2" s="545"/>
      <c r="NJG2" s="545"/>
      <c r="NJH2" s="546"/>
      <c r="NJI2" s="539"/>
      <c r="NJJ2" s="545"/>
      <c r="NJK2" s="545"/>
      <c r="NJL2" s="546"/>
      <c r="NJM2" s="539"/>
      <c r="NJN2" s="545"/>
      <c r="NJO2" s="545"/>
      <c r="NJP2" s="546"/>
      <c r="NJQ2" s="539"/>
      <c r="NJR2" s="545"/>
      <c r="NJS2" s="545"/>
      <c r="NJT2" s="546"/>
      <c r="NJU2" s="539"/>
      <c r="NJV2" s="545"/>
      <c r="NJW2" s="545"/>
      <c r="NJX2" s="546"/>
      <c r="NJY2" s="539"/>
      <c r="NJZ2" s="545"/>
      <c r="NKA2" s="545"/>
      <c r="NKB2" s="546"/>
      <c r="NKC2" s="539"/>
      <c r="NKD2" s="545"/>
      <c r="NKE2" s="545"/>
      <c r="NKF2" s="546"/>
      <c r="NKG2" s="539"/>
      <c r="NKH2" s="545"/>
      <c r="NKI2" s="545"/>
      <c r="NKJ2" s="546"/>
      <c r="NKK2" s="539"/>
      <c r="NKL2" s="545"/>
      <c r="NKM2" s="545"/>
      <c r="NKN2" s="546"/>
      <c r="NKO2" s="539"/>
      <c r="NKP2" s="545"/>
      <c r="NKQ2" s="545"/>
      <c r="NKR2" s="546"/>
      <c r="NKS2" s="539"/>
      <c r="NKT2" s="545"/>
      <c r="NKU2" s="545"/>
      <c r="NKV2" s="546"/>
      <c r="NKW2" s="539"/>
      <c r="NKX2" s="545"/>
      <c r="NKY2" s="545"/>
      <c r="NKZ2" s="546"/>
      <c r="NLA2" s="539"/>
      <c r="NLB2" s="545"/>
      <c r="NLC2" s="545"/>
      <c r="NLD2" s="546"/>
      <c r="NLE2" s="539"/>
      <c r="NLF2" s="545"/>
      <c r="NLG2" s="545"/>
      <c r="NLH2" s="546"/>
      <c r="NLI2" s="539"/>
      <c r="NLJ2" s="545"/>
      <c r="NLK2" s="545"/>
      <c r="NLL2" s="546"/>
      <c r="NLM2" s="539"/>
      <c r="NLN2" s="545"/>
      <c r="NLO2" s="545"/>
      <c r="NLP2" s="546"/>
      <c r="NLQ2" s="539"/>
      <c r="NLR2" s="545"/>
      <c r="NLS2" s="545"/>
      <c r="NLT2" s="546"/>
      <c r="NLU2" s="539"/>
      <c r="NLV2" s="545"/>
      <c r="NLW2" s="545"/>
      <c r="NLX2" s="546"/>
      <c r="NLY2" s="539"/>
      <c r="NLZ2" s="545"/>
      <c r="NMA2" s="545"/>
      <c r="NMB2" s="546"/>
      <c r="NMC2" s="539"/>
      <c r="NMD2" s="545"/>
      <c r="NME2" s="545"/>
      <c r="NMF2" s="546"/>
      <c r="NMG2" s="539"/>
      <c r="NMH2" s="545"/>
      <c r="NMI2" s="545"/>
      <c r="NMJ2" s="546"/>
      <c r="NMK2" s="539"/>
      <c r="NML2" s="545"/>
      <c r="NMM2" s="545"/>
      <c r="NMN2" s="546"/>
      <c r="NMO2" s="539"/>
      <c r="NMP2" s="545"/>
      <c r="NMQ2" s="545"/>
      <c r="NMR2" s="546"/>
      <c r="NMS2" s="539"/>
      <c r="NMT2" s="545"/>
      <c r="NMU2" s="545"/>
      <c r="NMV2" s="546"/>
      <c r="NMW2" s="539"/>
      <c r="NMX2" s="545"/>
      <c r="NMY2" s="545"/>
      <c r="NMZ2" s="546"/>
      <c r="NNA2" s="539"/>
      <c r="NNB2" s="545"/>
      <c r="NNC2" s="545"/>
      <c r="NND2" s="546"/>
      <c r="NNE2" s="539"/>
      <c r="NNF2" s="545"/>
      <c r="NNG2" s="545"/>
      <c r="NNH2" s="546"/>
      <c r="NNI2" s="539"/>
      <c r="NNJ2" s="545"/>
      <c r="NNK2" s="545"/>
      <c r="NNL2" s="546"/>
      <c r="NNM2" s="539"/>
      <c r="NNN2" s="545"/>
      <c r="NNO2" s="545"/>
      <c r="NNP2" s="546"/>
      <c r="NNQ2" s="539"/>
      <c r="NNR2" s="545"/>
      <c r="NNS2" s="545"/>
      <c r="NNT2" s="546"/>
      <c r="NNU2" s="539"/>
      <c r="NNV2" s="545"/>
      <c r="NNW2" s="545"/>
      <c r="NNX2" s="546"/>
      <c r="NNY2" s="539"/>
      <c r="NNZ2" s="545"/>
      <c r="NOA2" s="545"/>
      <c r="NOB2" s="546"/>
      <c r="NOC2" s="539"/>
      <c r="NOD2" s="545"/>
      <c r="NOE2" s="545"/>
      <c r="NOF2" s="546"/>
      <c r="NOG2" s="539"/>
      <c r="NOH2" s="545"/>
      <c r="NOI2" s="545"/>
      <c r="NOJ2" s="546"/>
      <c r="NOK2" s="539"/>
      <c r="NOL2" s="545"/>
      <c r="NOM2" s="545"/>
      <c r="NON2" s="546"/>
      <c r="NOO2" s="539"/>
      <c r="NOP2" s="545"/>
      <c r="NOQ2" s="545"/>
      <c r="NOR2" s="546"/>
      <c r="NOS2" s="539"/>
      <c r="NOT2" s="545"/>
      <c r="NOU2" s="545"/>
      <c r="NOV2" s="546"/>
      <c r="NOW2" s="539"/>
      <c r="NOX2" s="545"/>
      <c r="NOY2" s="545"/>
      <c r="NOZ2" s="546"/>
      <c r="NPA2" s="539"/>
      <c r="NPB2" s="545"/>
      <c r="NPC2" s="545"/>
      <c r="NPD2" s="546"/>
      <c r="NPE2" s="539"/>
      <c r="NPF2" s="545"/>
      <c r="NPG2" s="545"/>
      <c r="NPH2" s="546"/>
      <c r="NPI2" s="539"/>
      <c r="NPJ2" s="545"/>
      <c r="NPK2" s="545"/>
      <c r="NPL2" s="546"/>
      <c r="NPM2" s="539"/>
      <c r="NPN2" s="545"/>
      <c r="NPO2" s="545"/>
      <c r="NPP2" s="546"/>
      <c r="NPQ2" s="539"/>
      <c r="NPR2" s="545"/>
      <c r="NPS2" s="545"/>
      <c r="NPT2" s="546"/>
      <c r="NPU2" s="539"/>
      <c r="NPV2" s="545"/>
      <c r="NPW2" s="545"/>
      <c r="NPX2" s="546"/>
      <c r="NPY2" s="539"/>
      <c r="NPZ2" s="545"/>
      <c r="NQA2" s="545"/>
      <c r="NQB2" s="546"/>
      <c r="NQC2" s="539"/>
      <c r="NQD2" s="545"/>
      <c r="NQE2" s="545"/>
      <c r="NQF2" s="546"/>
      <c r="NQG2" s="539"/>
      <c r="NQH2" s="545"/>
      <c r="NQI2" s="545"/>
      <c r="NQJ2" s="546"/>
      <c r="NQK2" s="539"/>
      <c r="NQL2" s="545"/>
      <c r="NQM2" s="545"/>
      <c r="NQN2" s="546"/>
      <c r="NQO2" s="539"/>
      <c r="NQP2" s="545"/>
      <c r="NQQ2" s="545"/>
      <c r="NQR2" s="546"/>
      <c r="NQS2" s="539"/>
      <c r="NQT2" s="545"/>
      <c r="NQU2" s="545"/>
      <c r="NQV2" s="546"/>
      <c r="NQW2" s="539"/>
      <c r="NQX2" s="545"/>
      <c r="NQY2" s="545"/>
      <c r="NQZ2" s="546"/>
      <c r="NRA2" s="539"/>
      <c r="NRB2" s="545"/>
      <c r="NRC2" s="545"/>
      <c r="NRD2" s="546"/>
      <c r="NRE2" s="539"/>
      <c r="NRF2" s="545"/>
      <c r="NRG2" s="545"/>
      <c r="NRH2" s="546"/>
      <c r="NRI2" s="539"/>
      <c r="NRJ2" s="545"/>
      <c r="NRK2" s="545"/>
      <c r="NRL2" s="546"/>
      <c r="NRM2" s="539"/>
      <c r="NRN2" s="545"/>
      <c r="NRO2" s="545"/>
      <c r="NRP2" s="546"/>
      <c r="NRQ2" s="539"/>
      <c r="NRR2" s="545"/>
      <c r="NRS2" s="545"/>
      <c r="NRT2" s="546"/>
      <c r="NRU2" s="539"/>
      <c r="NRV2" s="545"/>
      <c r="NRW2" s="545"/>
      <c r="NRX2" s="546"/>
      <c r="NRY2" s="539"/>
      <c r="NRZ2" s="545"/>
      <c r="NSA2" s="545"/>
      <c r="NSB2" s="546"/>
      <c r="NSC2" s="539"/>
      <c r="NSD2" s="545"/>
      <c r="NSE2" s="545"/>
      <c r="NSF2" s="546"/>
      <c r="NSG2" s="539"/>
      <c r="NSH2" s="545"/>
      <c r="NSI2" s="545"/>
      <c r="NSJ2" s="546"/>
      <c r="NSK2" s="539"/>
      <c r="NSL2" s="545"/>
      <c r="NSM2" s="545"/>
      <c r="NSN2" s="546"/>
      <c r="NSO2" s="539"/>
      <c r="NSP2" s="545"/>
      <c r="NSQ2" s="545"/>
      <c r="NSR2" s="546"/>
      <c r="NSS2" s="539"/>
      <c r="NST2" s="545"/>
      <c r="NSU2" s="545"/>
      <c r="NSV2" s="546"/>
      <c r="NSW2" s="539"/>
      <c r="NSX2" s="545"/>
      <c r="NSY2" s="545"/>
      <c r="NSZ2" s="546"/>
      <c r="NTA2" s="539"/>
      <c r="NTB2" s="545"/>
      <c r="NTC2" s="545"/>
      <c r="NTD2" s="546"/>
      <c r="NTE2" s="539"/>
      <c r="NTF2" s="545"/>
      <c r="NTG2" s="545"/>
      <c r="NTH2" s="546"/>
      <c r="NTI2" s="539"/>
      <c r="NTJ2" s="545"/>
      <c r="NTK2" s="545"/>
      <c r="NTL2" s="546"/>
      <c r="NTM2" s="539"/>
      <c r="NTN2" s="545"/>
      <c r="NTO2" s="545"/>
      <c r="NTP2" s="546"/>
      <c r="NTQ2" s="539"/>
      <c r="NTR2" s="545"/>
      <c r="NTS2" s="545"/>
      <c r="NTT2" s="546"/>
      <c r="NTU2" s="539"/>
      <c r="NTV2" s="545"/>
      <c r="NTW2" s="545"/>
      <c r="NTX2" s="546"/>
      <c r="NTY2" s="539"/>
      <c r="NTZ2" s="545"/>
      <c r="NUA2" s="545"/>
      <c r="NUB2" s="546"/>
      <c r="NUC2" s="539"/>
      <c r="NUD2" s="545"/>
      <c r="NUE2" s="545"/>
      <c r="NUF2" s="546"/>
      <c r="NUG2" s="539"/>
      <c r="NUH2" s="545"/>
      <c r="NUI2" s="545"/>
      <c r="NUJ2" s="546"/>
      <c r="NUK2" s="539"/>
      <c r="NUL2" s="545"/>
      <c r="NUM2" s="545"/>
      <c r="NUN2" s="546"/>
      <c r="NUO2" s="539"/>
      <c r="NUP2" s="545"/>
      <c r="NUQ2" s="545"/>
      <c r="NUR2" s="546"/>
      <c r="NUS2" s="539"/>
      <c r="NUT2" s="545"/>
      <c r="NUU2" s="545"/>
      <c r="NUV2" s="546"/>
      <c r="NUW2" s="539"/>
      <c r="NUX2" s="545"/>
      <c r="NUY2" s="545"/>
      <c r="NUZ2" s="546"/>
      <c r="NVA2" s="539"/>
      <c r="NVB2" s="545"/>
      <c r="NVC2" s="545"/>
      <c r="NVD2" s="546"/>
      <c r="NVE2" s="539"/>
      <c r="NVF2" s="545"/>
      <c r="NVG2" s="545"/>
      <c r="NVH2" s="546"/>
      <c r="NVI2" s="539"/>
      <c r="NVJ2" s="545"/>
      <c r="NVK2" s="545"/>
      <c r="NVL2" s="546"/>
      <c r="NVM2" s="539"/>
      <c r="NVN2" s="545"/>
      <c r="NVO2" s="545"/>
      <c r="NVP2" s="546"/>
      <c r="NVQ2" s="539"/>
      <c r="NVR2" s="545"/>
      <c r="NVS2" s="545"/>
      <c r="NVT2" s="546"/>
      <c r="NVU2" s="539"/>
      <c r="NVV2" s="545"/>
      <c r="NVW2" s="545"/>
      <c r="NVX2" s="546"/>
      <c r="NVY2" s="539"/>
      <c r="NVZ2" s="545"/>
      <c r="NWA2" s="545"/>
      <c r="NWB2" s="546"/>
      <c r="NWC2" s="539"/>
      <c r="NWD2" s="545"/>
      <c r="NWE2" s="545"/>
      <c r="NWF2" s="546"/>
      <c r="NWG2" s="539"/>
      <c r="NWH2" s="545"/>
      <c r="NWI2" s="545"/>
      <c r="NWJ2" s="546"/>
      <c r="NWK2" s="539"/>
      <c r="NWL2" s="545"/>
      <c r="NWM2" s="545"/>
      <c r="NWN2" s="546"/>
      <c r="NWO2" s="539"/>
      <c r="NWP2" s="545"/>
      <c r="NWQ2" s="545"/>
      <c r="NWR2" s="546"/>
      <c r="NWS2" s="539"/>
      <c r="NWT2" s="545"/>
      <c r="NWU2" s="545"/>
      <c r="NWV2" s="546"/>
      <c r="NWW2" s="539"/>
      <c r="NWX2" s="545"/>
      <c r="NWY2" s="545"/>
      <c r="NWZ2" s="546"/>
      <c r="NXA2" s="539"/>
      <c r="NXB2" s="545"/>
      <c r="NXC2" s="545"/>
      <c r="NXD2" s="546"/>
      <c r="NXE2" s="539"/>
      <c r="NXF2" s="545"/>
      <c r="NXG2" s="545"/>
      <c r="NXH2" s="546"/>
      <c r="NXI2" s="539"/>
      <c r="NXJ2" s="545"/>
      <c r="NXK2" s="545"/>
      <c r="NXL2" s="546"/>
      <c r="NXM2" s="539"/>
      <c r="NXN2" s="545"/>
      <c r="NXO2" s="545"/>
      <c r="NXP2" s="546"/>
      <c r="NXQ2" s="539"/>
      <c r="NXR2" s="545"/>
      <c r="NXS2" s="545"/>
      <c r="NXT2" s="546"/>
      <c r="NXU2" s="539"/>
      <c r="NXV2" s="545"/>
      <c r="NXW2" s="545"/>
      <c r="NXX2" s="546"/>
      <c r="NXY2" s="539"/>
      <c r="NXZ2" s="545"/>
      <c r="NYA2" s="545"/>
      <c r="NYB2" s="546"/>
      <c r="NYC2" s="539"/>
      <c r="NYD2" s="545"/>
      <c r="NYE2" s="545"/>
      <c r="NYF2" s="546"/>
      <c r="NYG2" s="539"/>
      <c r="NYH2" s="545"/>
      <c r="NYI2" s="545"/>
      <c r="NYJ2" s="546"/>
      <c r="NYK2" s="539"/>
      <c r="NYL2" s="545"/>
      <c r="NYM2" s="545"/>
      <c r="NYN2" s="546"/>
      <c r="NYO2" s="539"/>
      <c r="NYP2" s="545"/>
      <c r="NYQ2" s="545"/>
      <c r="NYR2" s="546"/>
      <c r="NYS2" s="539"/>
      <c r="NYT2" s="545"/>
      <c r="NYU2" s="545"/>
      <c r="NYV2" s="546"/>
      <c r="NYW2" s="539"/>
      <c r="NYX2" s="545"/>
      <c r="NYY2" s="545"/>
      <c r="NYZ2" s="546"/>
      <c r="NZA2" s="539"/>
      <c r="NZB2" s="545"/>
      <c r="NZC2" s="545"/>
      <c r="NZD2" s="546"/>
      <c r="NZE2" s="539"/>
      <c r="NZF2" s="545"/>
      <c r="NZG2" s="545"/>
      <c r="NZH2" s="546"/>
      <c r="NZI2" s="539"/>
      <c r="NZJ2" s="545"/>
      <c r="NZK2" s="545"/>
      <c r="NZL2" s="546"/>
      <c r="NZM2" s="539"/>
      <c r="NZN2" s="545"/>
      <c r="NZO2" s="545"/>
      <c r="NZP2" s="546"/>
      <c r="NZQ2" s="539"/>
      <c r="NZR2" s="545"/>
      <c r="NZS2" s="545"/>
      <c r="NZT2" s="546"/>
      <c r="NZU2" s="539"/>
      <c r="NZV2" s="545"/>
      <c r="NZW2" s="545"/>
      <c r="NZX2" s="546"/>
      <c r="NZY2" s="539"/>
      <c r="NZZ2" s="545"/>
      <c r="OAA2" s="545"/>
      <c r="OAB2" s="546"/>
      <c r="OAC2" s="539"/>
      <c r="OAD2" s="545"/>
      <c r="OAE2" s="545"/>
      <c r="OAF2" s="546"/>
      <c r="OAG2" s="539"/>
      <c r="OAH2" s="545"/>
      <c r="OAI2" s="545"/>
      <c r="OAJ2" s="546"/>
      <c r="OAK2" s="539"/>
      <c r="OAL2" s="545"/>
      <c r="OAM2" s="545"/>
      <c r="OAN2" s="546"/>
      <c r="OAO2" s="539"/>
      <c r="OAP2" s="545"/>
      <c r="OAQ2" s="545"/>
      <c r="OAR2" s="546"/>
      <c r="OAS2" s="539"/>
      <c r="OAT2" s="545"/>
      <c r="OAU2" s="545"/>
      <c r="OAV2" s="546"/>
      <c r="OAW2" s="539"/>
      <c r="OAX2" s="545"/>
      <c r="OAY2" s="545"/>
      <c r="OAZ2" s="546"/>
      <c r="OBA2" s="539"/>
      <c r="OBB2" s="545"/>
      <c r="OBC2" s="545"/>
      <c r="OBD2" s="546"/>
      <c r="OBE2" s="539"/>
      <c r="OBF2" s="545"/>
      <c r="OBG2" s="545"/>
      <c r="OBH2" s="546"/>
      <c r="OBI2" s="539"/>
      <c r="OBJ2" s="545"/>
      <c r="OBK2" s="545"/>
      <c r="OBL2" s="546"/>
      <c r="OBM2" s="539"/>
      <c r="OBN2" s="545"/>
      <c r="OBO2" s="545"/>
      <c r="OBP2" s="546"/>
      <c r="OBQ2" s="539"/>
      <c r="OBR2" s="545"/>
      <c r="OBS2" s="545"/>
      <c r="OBT2" s="546"/>
      <c r="OBU2" s="539"/>
      <c r="OBV2" s="545"/>
      <c r="OBW2" s="545"/>
      <c r="OBX2" s="546"/>
      <c r="OBY2" s="539"/>
      <c r="OBZ2" s="545"/>
      <c r="OCA2" s="545"/>
      <c r="OCB2" s="546"/>
      <c r="OCC2" s="539"/>
      <c r="OCD2" s="545"/>
      <c r="OCE2" s="545"/>
      <c r="OCF2" s="546"/>
      <c r="OCG2" s="539"/>
      <c r="OCH2" s="545"/>
      <c r="OCI2" s="545"/>
      <c r="OCJ2" s="546"/>
      <c r="OCK2" s="539"/>
      <c r="OCL2" s="545"/>
      <c r="OCM2" s="545"/>
      <c r="OCN2" s="546"/>
      <c r="OCO2" s="539"/>
      <c r="OCP2" s="545"/>
      <c r="OCQ2" s="545"/>
      <c r="OCR2" s="546"/>
      <c r="OCS2" s="539"/>
      <c r="OCT2" s="545"/>
      <c r="OCU2" s="545"/>
      <c r="OCV2" s="546"/>
      <c r="OCW2" s="539"/>
      <c r="OCX2" s="545"/>
      <c r="OCY2" s="545"/>
      <c r="OCZ2" s="546"/>
      <c r="ODA2" s="539"/>
      <c r="ODB2" s="545"/>
      <c r="ODC2" s="545"/>
      <c r="ODD2" s="546"/>
      <c r="ODE2" s="539"/>
      <c r="ODF2" s="545"/>
      <c r="ODG2" s="545"/>
      <c r="ODH2" s="546"/>
      <c r="ODI2" s="539"/>
      <c r="ODJ2" s="545"/>
      <c r="ODK2" s="545"/>
      <c r="ODL2" s="546"/>
      <c r="ODM2" s="539"/>
      <c r="ODN2" s="545"/>
      <c r="ODO2" s="545"/>
      <c r="ODP2" s="546"/>
      <c r="ODQ2" s="539"/>
      <c r="ODR2" s="545"/>
      <c r="ODS2" s="545"/>
      <c r="ODT2" s="546"/>
      <c r="ODU2" s="539"/>
      <c r="ODV2" s="545"/>
      <c r="ODW2" s="545"/>
      <c r="ODX2" s="546"/>
      <c r="ODY2" s="539"/>
      <c r="ODZ2" s="545"/>
      <c r="OEA2" s="545"/>
      <c r="OEB2" s="546"/>
      <c r="OEC2" s="539"/>
      <c r="OED2" s="545"/>
      <c r="OEE2" s="545"/>
      <c r="OEF2" s="546"/>
      <c r="OEG2" s="539"/>
      <c r="OEH2" s="545"/>
      <c r="OEI2" s="545"/>
      <c r="OEJ2" s="546"/>
      <c r="OEK2" s="539"/>
      <c r="OEL2" s="545"/>
      <c r="OEM2" s="545"/>
      <c r="OEN2" s="546"/>
      <c r="OEO2" s="539"/>
      <c r="OEP2" s="545"/>
      <c r="OEQ2" s="545"/>
      <c r="OER2" s="546"/>
      <c r="OES2" s="539"/>
      <c r="OET2" s="545"/>
      <c r="OEU2" s="545"/>
      <c r="OEV2" s="546"/>
      <c r="OEW2" s="539"/>
      <c r="OEX2" s="545"/>
      <c r="OEY2" s="545"/>
      <c r="OEZ2" s="546"/>
      <c r="OFA2" s="539"/>
      <c r="OFB2" s="545"/>
      <c r="OFC2" s="545"/>
      <c r="OFD2" s="546"/>
      <c r="OFE2" s="539"/>
      <c r="OFF2" s="545"/>
      <c r="OFG2" s="545"/>
      <c r="OFH2" s="546"/>
      <c r="OFI2" s="539"/>
      <c r="OFJ2" s="545"/>
      <c r="OFK2" s="545"/>
      <c r="OFL2" s="546"/>
      <c r="OFM2" s="539"/>
      <c r="OFN2" s="545"/>
      <c r="OFO2" s="545"/>
      <c r="OFP2" s="546"/>
      <c r="OFQ2" s="539"/>
      <c r="OFR2" s="545"/>
      <c r="OFS2" s="545"/>
      <c r="OFT2" s="546"/>
      <c r="OFU2" s="539"/>
      <c r="OFV2" s="545"/>
      <c r="OFW2" s="545"/>
      <c r="OFX2" s="546"/>
      <c r="OFY2" s="539"/>
      <c r="OFZ2" s="545"/>
      <c r="OGA2" s="545"/>
      <c r="OGB2" s="546"/>
      <c r="OGC2" s="539"/>
      <c r="OGD2" s="545"/>
      <c r="OGE2" s="545"/>
      <c r="OGF2" s="546"/>
      <c r="OGG2" s="539"/>
      <c r="OGH2" s="545"/>
      <c r="OGI2" s="545"/>
      <c r="OGJ2" s="546"/>
      <c r="OGK2" s="539"/>
      <c r="OGL2" s="545"/>
      <c r="OGM2" s="545"/>
      <c r="OGN2" s="546"/>
      <c r="OGO2" s="539"/>
      <c r="OGP2" s="545"/>
      <c r="OGQ2" s="545"/>
      <c r="OGR2" s="546"/>
      <c r="OGS2" s="539"/>
      <c r="OGT2" s="545"/>
      <c r="OGU2" s="545"/>
      <c r="OGV2" s="546"/>
      <c r="OGW2" s="539"/>
      <c r="OGX2" s="545"/>
      <c r="OGY2" s="545"/>
      <c r="OGZ2" s="546"/>
      <c r="OHA2" s="539"/>
      <c r="OHB2" s="545"/>
      <c r="OHC2" s="545"/>
      <c r="OHD2" s="546"/>
      <c r="OHE2" s="539"/>
      <c r="OHF2" s="545"/>
      <c r="OHG2" s="545"/>
      <c r="OHH2" s="546"/>
      <c r="OHI2" s="539"/>
      <c r="OHJ2" s="545"/>
      <c r="OHK2" s="545"/>
      <c r="OHL2" s="546"/>
      <c r="OHM2" s="539"/>
      <c r="OHN2" s="545"/>
      <c r="OHO2" s="545"/>
      <c r="OHP2" s="546"/>
      <c r="OHQ2" s="539"/>
      <c r="OHR2" s="545"/>
      <c r="OHS2" s="545"/>
      <c r="OHT2" s="546"/>
      <c r="OHU2" s="539"/>
      <c r="OHV2" s="545"/>
      <c r="OHW2" s="545"/>
      <c r="OHX2" s="546"/>
      <c r="OHY2" s="539"/>
      <c r="OHZ2" s="545"/>
      <c r="OIA2" s="545"/>
      <c r="OIB2" s="546"/>
      <c r="OIC2" s="539"/>
      <c r="OID2" s="545"/>
      <c r="OIE2" s="545"/>
      <c r="OIF2" s="546"/>
      <c r="OIG2" s="539"/>
      <c r="OIH2" s="545"/>
      <c r="OII2" s="545"/>
      <c r="OIJ2" s="546"/>
      <c r="OIK2" s="539"/>
      <c r="OIL2" s="545"/>
      <c r="OIM2" s="545"/>
      <c r="OIN2" s="546"/>
      <c r="OIO2" s="539"/>
      <c r="OIP2" s="545"/>
      <c r="OIQ2" s="545"/>
      <c r="OIR2" s="546"/>
      <c r="OIS2" s="539"/>
      <c r="OIT2" s="545"/>
      <c r="OIU2" s="545"/>
      <c r="OIV2" s="546"/>
      <c r="OIW2" s="539"/>
      <c r="OIX2" s="545"/>
      <c r="OIY2" s="545"/>
      <c r="OIZ2" s="546"/>
      <c r="OJA2" s="539"/>
      <c r="OJB2" s="545"/>
      <c r="OJC2" s="545"/>
      <c r="OJD2" s="546"/>
      <c r="OJE2" s="539"/>
      <c r="OJF2" s="545"/>
      <c r="OJG2" s="545"/>
      <c r="OJH2" s="546"/>
      <c r="OJI2" s="539"/>
      <c r="OJJ2" s="545"/>
      <c r="OJK2" s="545"/>
      <c r="OJL2" s="546"/>
      <c r="OJM2" s="539"/>
      <c r="OJN2" s="545"/>
      <c r="OJO2" s="545"/>
      <c r="OJP2" s="546"/>
      <c r="OJQ2" s="539"/>
      <c r="OJR2" s="545"/>
      <c r="OJS2" s="545"/>
      <c r="OJT2" s="546"/>
      <c r="OJU2" s="539"/>
      <c r="OJV2" s="545"/>
      <c r="OJW2" s="545"/>
      <c r="OJX2" s="546"/>
      <c r="OJY2" s="539"/>
      <c r="OJZ2" s="545"/>
      <c r="OKA2" s="545"/>
      <c r="OKB2" s="546"/>
      <c r="OKC2" s="539"/>
      <c r="OKD2" s="545"/>
      <c r="OKE2" s="545"/>
      <c r="OKF2" s="546"/>
      <c r="OKG2" s="539"/>
      <c r="OKH2" s="545"/>
      <c r="OKI2" s="545"/>
      <c r="OKJ2" s="546"/>
      <c r="OKK2" s="539"/>
      <c r="OKL2" s="545"/>
      <c r="OKM2" s="545"/>
      <c r="OKN2" s="546"/>
      <c r="OKO2" s="539"/>
      <c r="OKP2" s="545"/>
      <c r="OKQ2" s="545"/>
      <c r="OKR2" s="546"/>
      <c r="OKS2" s="539"/>
      <c r="OKT2" s="545"/>
      <c r="OKU2" s="545"/>
      <c r="OKV2" s="546"/>
      <c r="OKW2" s="539"/>
      <c r="OKX2" s="545"/>
      <c r="OKY2" s="545"/>
      <c r="OKZ2" s="546"/>
      <c r="OLA2" s="539"/>
      <c r="OLB2" s="545"/>
      <c r="OLC2" s="545"/>
      <c r="OLD2" s="546"/>
      <c r="OLE2" s="539"/>
      <c r="OLF2" s="545"/>
      <c r="OLG2" s="545"/>
      <c r="OLH2" s="546"/>
      <c r="OLI2" s="539"/>
      <c r="OLJ2" s="545"/>
      <c r="OLK2" s="545"/>
      <c r="OLL2" s="546"/>
      <c r="OLM2" s="539"/>
      <c r="OLN2" s="545"/>
      <c r="OLO2" s="545"/>
      <c r="OLP2" s="546"/>
      <c r="OLQ2" s="539"/>
      <c r="OLR2" s="545"/>
      <c r="OLS2" s="545"/>
      <c r="OLT2" s="546"/>
      <c r="OLU2" s="539"/>
      <c r="OLV2" s="545"/>
      <c r="OLW2" s="545"/>
      <c r="OLX2" s="546"/>
      <c r="OLY2" s="539"/>
      <c r="OLZ2" s="545"/>
      <c r="OMA2" s="545"/>
      <c r="OMB2" s="546"/>
      <c r="OMC2" s="539"/>
      <c r="OMD2" s="545"/>
      <c r="OME2" s="545"/>
      <c r="OMF2" s="546"/>
      <c r="OMG2" s="539"/>
      <c r="OMH2" s="545"/>
      <c r="OMI2" s="545"/>
      <c r="OMJ2" s="546"/>
      <c r="OMK2" s="539"/>
      <c r="OML2" s="545"/>
      <c r="OMM2" s="545"/>
      <c r="OMN2" s="546"/>
      <c r="OMO2" s="539"/>
      <c r="OMP2" s="545"/>
      <c r="OMQ2" s="545"/>
      <c r="OMR2" s="546"/>
      <c r="OMS2" s="539"/>
      <c r="OMT2" s="545"/>
      <c r="OMU2" s="545"/>
      <c r="OMV2" s="546"/>
      <c r="OMW2" s="539"/>
      <c r="OMX2" s="545"/>
      <c r="OMY2" s="545"/>
      <c r="OMZ2" s="546"/>
      <c r="ONA2" s="539"/>
      <c r="ONB2" s="545"/>
      <c r="ONC2" s="545"/>
      <c r="OND2" s="546"/>
      <c r="ONE2" s="539"/>
      <c r="ONF2" s="545"/>
      <c r="ONG2" s="545"/>
      <c r="ONH2" s="546"/>
      <c r="ONI2" s="539"/>
      <c r="ONJ2" s="545"/>
      <c r="ONK2" s="545"/>
      <c r="ONL2" s="546"/>
      <c r="ONM2" s="539"/>
      <c r="ONN2" s="545"/>
      <c r="ONO2" s="545"/>
      <c r="ONP2" s="546"/>
      <c r="ONQ2" s="539"/>
      <c r="ONR2" s="545"/>
      <c r="ONS2" s="545"/>
      <c r="ONT2" s="546"/>
      <c r="ONU2" s="539"/>
      <c r="ONV2" s="545"/>
      <c r="ONW2" s="545"/>
      <c r="ONX2" s="546"/>
      <c r="ONY2" s="539"/>
      <c r="ONZ2" s="545"/>
      <c r="OOA2" s="545"/>
      <c r="OOB2" s="546"/>
      <c r="OOC2" s="539"/>
      <c r="OOD2" s="545"/>
      <c r="OOE2" s="545"/>
      <c r="OOF2" s="546"/>
      <c r="OOG2" s="539"/>
      <c r="OOH2" s="545"/>
      <c r="OOI2" s="545"/>
      <c r="OOJ2" s="546"/>
      <c r="OOK2" s="539"/>
      <c r="OOL2" s="545"/>
      <c r="OOM2" s="545"/>
      <c r="OON2" s="546"/>
      <c r="OOO2" s="539"/>
      <c r="OOP2" s="545"/>
      <c r="OOQ2" s="545"/>
      <c r="OOR2" s="546"/>
      <c r="OOS2" s="539"/>
      <c r="OOT2" s="545"/>
      <c r="OOU2" s="545"/>
      <c r="OOV2" s="546"/>
      <c r="OOW2" s="539"/>
      <c r="OOX2" s="545"/>
      <c r="OOY2" s="545"/>
      <c r="OOZ2" s="546"/>
      <c r="OPA2" s="539"/>
      <c r="OPB2" s="545"/>
      <c r="OPC2" s="545"/>
      <c r="OPD2" s="546"/>
      <c r="OPE2" s="539"/>
      <c r="OPF2" s="545"/>
      <c r="OPG2" s="545"/>
      <c r="OPH2" s="546"/>
      <c r="OPI2" s="539"/>
      <c r="OPJ2" s="545"/>
      <c r="OPK2" s="545"/>
      <c r="OPL2" s="546"/>
      <c r="OPM2" s="539"/>
      <c r="OPN2" s="545"/>
      <c r="OPO2" s="545"/>
      <c r="OPP2" s="546"/>
      <c r="OPQ2" s="539"/>
      <c r="OPR2" s="545"/>
      <c r="OPS2" s="545"/>
      <c r="OPT2" s="546"/>
      <c r="OPU2" s="539"/>
      <c r="OPV2" s="545"/>
      <c r="OPW2" s="545"/>
      <c r="OPX2" s="546"/>
      <c r="OPY2" s="539"/>
      <c r="OPZ2" s="545"/>
      <c r="OQA2" s="545"/>
      <c r="OQB2" s="546"/>
      <c r="OQC2" s="539"/>
      <c r="OQD2" s="545"/>
      <c r="OQE2" s="545"/>
      <c r="OQF2" s="546"/>
      <c r="OQG2" s="539"/>
      <c r="OQH2" s="545"/>
      <c r="OQI2" s="545"/>
      <c r="OQJ2" s="546"/>
      <c r="OQK2" s="539"/>
      <c r="OQL2" s="545"/>
      <c r="OQM2" s="545"/>
      <c r="OQN2" s="546"/>
      <c r="OQO2" s="539"/>
      <c r="OQP2" s="545"/>
      <c r="OQQ2" s="545"/>
      <c r="OQR2" s="546"/>
      <c r="OQS2" s="539"/>
      <c r="OQT2" s="545"/>
      <c r="OQU2" s="545"/>
      <c r="OQV2" s="546"/>
      <c r="OQW2" s="539"/>
      <c r="OQX2" s="545"/>
      <c r="OQY2" s="545"/>
      <c r="OQZ2" s="546"/>
      <c r="ORA2" s="539"/>
      <c r="ORB2" s="545"/>
      <c r="ORC2" s="545"/>
      <c r="ORD2" s="546"/>
      <c r="ORE2" s="539"/>
      <c r="ORF2" s="545"/>
      <c r="ORG2" s="545"/>
      <c r="ORH2" s="546"/>
      <c r="ORI2" s="539"/>
      <c r="ORJ2" s="545"/>
      <c r="ORK2" s="545"/>
      <c r="ORL2" s="546"/>
      <c r="ORM2" s="539"/>
      <c r="ORN2" s="545"/>
      <c r="ORO2" s="545"/>
      <c r="ORP2" s="546"/>
      <c r="ORQ2" s="539"/>
      <c r="ORR2" s="545"/>
      <c r="ORS2" s="545"/>
      <c r="ORT2" s="546"/>
      <c r="ORU2" s="539"/>
      <c r="ORV2" s="545"/>
      <c r="ORW2" s="545"/>
      <c r="ORX2" s="546"/>
      <c r="ORY2" s="539"/>
      <c r="ORZ2" s="545"/>
      <c r="OSA2" s="545"/>
      <c r="OSB2" s="546"/>
      <c r="OSC2" s="539"/>
      <c r="OSD2" s="545"/>
      <c r="OSE2" s="545"/>
      <c r="OSF2" s="546"/>
      <c r="OSG2" s="539"/>
      <c r="OSH2" s="545"/>
      <c r="OSI2" s="545"/>
      <c r="OSJ2" s="546"/>
      <c r="OSK2" s="539"/>
      <c r="OSL2" s="545"/>
      <c r="OSM2" s="545"/>
      <c r="OSN2" s="546"/>
      <c r="OSO2" s="539"/>
      <c r="OSP2" s="545"/>
      <c r="OSQ2" s="545"/>
      <c r="OSR2" s="546"/>
      <c r="OSS2" s="539"/>
      <c r="OST2" s="545"/>
      <c r="OSU2" s="545"/>
      <c r="OSV2" s="546"/>
      <c r="OSW2" s="539"/>
      <c r="OSX2" s="545"/>
      <c r="OSY2" s="545"/>
      <c r="OSZ2" s="546"/>
      <c r="OTA2" s="539"/>
      <c r="OTB2" s="545"/>
      <c r="OTC2" s="545"/>
      <c r="OTD2" s="546"/>
      <c r="OTE2" s="539"/>
      <c r="OTF2" s="545"/>
      <c r="OTG2" s="545"/>
      <c r="OTH2" s="546"/>
      <c r="OTI2" s="539"/>
      <c r="OTJ2" s="545"/>
      <c r="OTK2" s="545"/>
      <c r="OTL2" s="546"/>
      <c r="OTM2" s="539"/>
      <c r="OTN2" s="545"/>
      <c r="OTO2" s="545"/>
      <c r="OTP2" s="546"/>
      <c r="OTQ2" s="539"/>
      <c r="OTR2" s="545"/>
      <c r="OTS2" s="545"/>
      <c r="OTT2" s="546"/>
      <c r="OTU2" s="539"/>
      <c r="OTV2" s="545"/>
      <c r="OTW2" s="545"/>
      <c r="OTX2" s="546"/>
      <c r="OTY2" s="539"/>
      <c r="OTZ2" s="545"/>
      <c r="OUA2" s="545"/>
      <c r="OUB2" s="546"/>
      <c r="OUC2" s="539"/>
      <c r="OUD2" s="545"/>
      <c r="OUE2" s="545"/>
      <c r="OUF2" s="546"/>
      <c r="OUG2" s="539"/>
      <c r="OUH2" s="545"/>
      <c r="OUI2" s="545"/>
      <c r="OUJ2" s="546"/>
      <c r="OUK2" s="539"/>
      <c r="OUL2" s="545"/>
      <c r="OUM2" s="545"/>
      <c r="OUN2" s="546"/>
      <c r="OUO2" s="539"/>
      <c r="OUP2" s="545"/>
      <c r="OUQ2" s="545"/>
      <c r="OUR2" s="546"/>
      <c r="OUS2" s="539"/>
      <c r="OUT2" s="545"/>
      <c r="OUU2" s="545"/>
      <c r="OUV2" s="546"/>
      <c r="OUW2" s="539"/>
      <c r="OUX2" s="545"/>
      <c r="OUY2" s="545"/>
      <c r="OUZ2" s="546"/>
      <c r="OVA2" s="539"/>
      <c r="OVB2" s="545"/>
      <c r="OVC2" s="545"/>
      <c r="OVD2" s="546"/>
      <c r="OVE2" s="539"/>
      <c r="OVF2" s="545"/>
      <c r="OVG2" s="545"/>
      <c r="OVH2" s="546"/>
      <c r="OVI2" s="539"/>
      <c r="OVJ2" s="545"/>
      <c r="OVK2" s="545"/>
      <c r="OVL2" s="546"/>
      <c r="OVM2" s="539"/>
      <c r="OVN2" s="545"/>
      <c r="OVO2" s="545"/>
      <c r="OVP2" s="546"/>
      <c r="OVQ2" s="539"/>
      <c r="OVR2" s="545"/>
      <c r="OVS2" s="545"/>
      <c r="OVT2" s="546"/>
      <c r="OVU2" s="539"/>
      <c r="OVV2" s="545"/>
      <c r="OVW2" s="545"/>
      <c r="OVX2" s="546"/>
      <c r="OVY2" s="539"/>
      <c r="OVZ2" s="545"/>
      <c r="OWA2" s="545"/>
      <c r="OWB2" s="546"/>
      <c r="OWC2" s="539"/>
      <c r="OWD2" s="545"/>
      <c r="OWE2" s="545"/>
      <c r="OWF2" s="546"/>
      <c r="OWG2" s="539"/>
      <c r="OWH2" s="545"/>
      <c r="OWI2" s="545"/>
      <c r="OWJ2" s="546"/>
      <c r="OWK2" s="539"/>
      <c r="OWL2" s="545"/>
      <c r="OWM2" s="545"/>
      <c r="OWN2" s="546"/>
      <c r="OWO2" s="539"/>
      <c r="OWP2" s="545"/>
      <c r="OWQ2" s="545"/>
      <c r="OWR2" s="546"/>
      <c r="OWS2" s="539"/>
      <c r="OWT2" s="545"/>
      <c r="OWU2" s="545"/>
      <c r="OWV2" s="546"/>
      <c r="OWW2" s="539"/>
      <c r="OWX2" s="545"/>
      <c r="OWY2" s="545"/>
      <c r="OWZ2" s="546"/>
      <c r="OXA2" s="539"/>
      <c r="OXB2" s="545"/>
      <c r="OXC2" s="545"/>
      <c r="OXD2" s="546"/>
      <c r="OXE2" s="539"/>
      <c r="OXF2" s="545"/>
      <c r="OXG2" s="545"/>
      <c r="OXH2" s="546"/>
      <c r="OXI2" s="539"/>
      <c r="OXJ2" s="545"/>
      <c r="OXK2" s="545"/>
      <c r="OXL2" s="546"/>
      <c r="OXM2" s="539"/>
      <c r="OXN2" s="545"/>
      <c r="OXO2" s="545"/>
      <c r="OXP2" s="546"/>
      <c r="OXQ2" s="539"/>
      <c r="OXR2" s="545"/>
      <c r="OXS2" s="545"/>
      <c r="OXT2" s="546"/>
      <c r="OXU2" s="539"/>
      <c r="OXV2" s="545"/>
      <c r="OXW2" s="545"/>
      <c r="OXX2" s="546"/>
      <c r="OXY2" s="539"/>
      <c r="OXZ2" s="545"/>
      <c r="OYA2" s="545"/>
      <c r="OYB2" s="546"/>
      <c r="OYC2" s="539"/>
      <c r="OYD2" s="545"/>
      <c r="OYE2" s="545"/>
      <c r="OYF2" s="546"/>
      <c r="OYG2" s="539"/>
      <c r="OYH2" s="545"/>
      <c r="OYI2" s="545"/>
      <c r="OYJ2" s="546"/>
      <c r="OYK2" s="539"/>
      <c r="OYL2" s="545"/>
      <c r="OYM2" s="545"/>
      <c r="OYN2" s="546"/>
      <c r="OYO2" s="539"/>
      <c r="OYP2" s="545"/>
      <c r="OYQ2" s="545"/>
      <c r="OYR2" s="546"/>
      <c r="OYS2" s="539"/>
      <c r="OYT2" s="545"/>
      <c r="OYU2" s="545"/>
      <c r="OYV2" s="546"/>
      <c r="OYW2" s="539"/>
      <c r="OYX2" s="545"/>
      <c r="OYY2" s="545"/>
      <c r="OYZ2" s="546"/>
      <c r="OZA2" s="539"/>
      <c r="OZB2" s="545"/>
      <c r="OZC2" s="545"/>
      <c r="OZD2" s="546"/>
      <c r="OZE2" s="539"/>
      <c r="OZF2" s="545"/>
      <c r="OZG2" s="545"/>
      <c r="OZH2" s="546"/>
      <c r="OZI2" s="539"/>
      <c r="OZJ2" s="545"/>
      <c r="OZK2" s="545"/>
      <c r="OZL2" s="546"/>
      <c r="OZM2" s="539"/>
      <c r="OZN2" s="545"/>
      <c r="OZO2" s="545"/>
      <c r="OZP2" s="546"/>
      <c r="OZQ2" s="539"/>
      <c r="OZR2" s="545"/>
      <c r="OZS2" s="545"/>
      <c r="OZT2" s="546"/>
      <c r="OZU2" s="539"/>
      <c r="OZV2" s="545"/>
      <c r="OZW2" s="545"/>
      <c r="OZX2" s="546"/>
      <c r="OZY2" s="539"/>
      <c r="OZZ2" s="545"/>
      <c r="PAA2" s="545"/>
      <c r="PAB2" s="546"/>
      <c r="PAC2" s="539"/>
      <c r="PAD2" s="545"/>
      <c r="PAE2" s="545"/>
      <c r="PAF2" s="546"/>
      <c r="PAG2" s="539"/>
      <c r="PAH2" s="545"/>
      <c r="PAI2" s="545"/>
      <c r="PAJ2" s="546"/>
      <c r="PAK2" s="539"/>
      <c r="PAL2" s="545"/>
      <c r="PAM2" s="545"/>
      <c r="PAN2" s="546"/>
      <c r="PAO2" s="539"/>
      <c r="PAP2" s="545"/>
      <c r="PAQ2" s="545"/>
      <c r="PAR2" s="546"/>
      <c r="PAS2" s="539"/>
      <c r="PAT2" s="545"/>
      <c r="PAU2" s="545"/>
      <c r="PAV2" s="546"/>
      <c r="PAW2" s="539"/>
      <c r="PAX2" s="545"/>
      <c r="PAY2" s="545"/>
      <c r="PAZ2" s="546"/>
      <c r="PBA2" s="539"/>
      <c r="PBB2" s="545"/>
      <c r="PBC2" s="545"/>
      <c r="PBD2" s="546"/>
      <c r="PBE2" s="539"/>
      <c r="PBF2" s="545"/>
      <c r="PBG2" s="545"/>
      <c r="PBH2" s="546"/>
      <c r="PBI2" s="539"/>
      <c r="PBJ2" s="545"/>
      <c r="PBK2" s="545"/>
      <c r="PBL2" s="546"/>
      <c r="PBM2" s="539"/>
      <c r="PBN2" s="545"/>
      <c r="PBO2" s="545"/>
      <c r="PBP2" s="546"/>
      <c r="PBQ2" s="539"/>
      <c r="PBR2" s="545"/>
      <c r="PBS2" s="545"/>
      <c r="PBT2" s="546"/>
      <c r="PBU2" s="539"/>
      <c r="PBV2" s="545"/>
      <c r="PBW2" s="545"/>
      <c r="PBX2" s="546"/>
      <c r="PBY2" s="539"/>
      <c r="PBZ2" s="545"/>
      <c r="PCA2" s="545"/>
      <c r="PCB2" s="546"/>
      <c r="PCC2" s="539"/>
      <c r="PCD2" s="545"/>
      <c r="PCE2" s="545"/>
      <c r="PCF2" s="546"/>
      <c r="PCG2" s="539"/>
      <c r="PCH2" s="545"/>
      <c r="PCI2" s="545"/>
      <c r="PCJ2" s="546"/>
      <c r="PCK2" s="539"/>
      <c r="PCL2" s="545"/>
      <c r="PCM2" s="545"/>
      <c r="PCN2" s="546"/>
      <c r="PCO2" s="539"/>
      <c r="PCP2" s="545"/>
      <c r="PCQ2" s="545"/>
      <c r="PCR2" s="546"/>
      <c r="PCS2" s="539"/>
      <c r="PCT2" s="545"/>
      <c r="PCU2" s="545"/>
      <c r="PCV2" s="546"/>
      <c r="PCW2" s="539"/>
      <c r="PCX2" s="545"/>
      <c r="PCY2" s="545"/>
      <c r="PCZ2" s="546"/>
      <c r="PDA2" s="539"/>
      <c r="PDB2" s="545"/>
      <c r="PDC2" s="545"/>
      <c r="PDD2" s="546"/>
      <c r="PDE2" s="539"/>
      <c r="PDF2" s="545"/>
      <c r="PDG2" s="545"/>
      <c r="PDH2" s="546"/>
      <c r="PDI2" s="539"/>
      <c r="PDJ2" s="545"/>
      <c r="PDK2" s="545"/>
      <c r="PDL2" s="546"/>
      <c r="PDM2" s="539"/>
      <c r="PDN2" s="545"/>
      <c r="PDO2" s="545"/>
      <c r="PDP2" s="546"/>
      <c r="PDQ2" s="539"/>
      <c r="PDR2" s="545"/>
      <c r="PDS2" s="545"/>
      <c r="PDT2" s="546"/>
      <c r="PDU2" s="539"/>
      <c r="PDV2" s="545"/>
      <c r="PDW2" s="545"/>
      <c r="PDX2" s="546"/>
      <c r="PDY2" s="539"/>
      <c r="PDZ2" s="545"/>
      <c r="PEA2" s="545"/>
      <c r="PEB2" s="546"/>
      <c r="PEC2" s="539"/>
      <c r="PED2" s="545"/>
      <c r="PEE2" s="545"/>
      <c r="PEF2" s="546"/>
      <c r="PEG2" s="539"/>
      <c r="PEH2" s="545"/>
      <c r="PEI2" s="545"/>
      <c r="PEJ2" s="546"/>
      <c r="PEK2" s="539"/>
      <c r="PEL2" s="545"/>
      <c r="PEM2" s="545"/>
      <c r="PEN2" s="546"/>
      <c r="PEO2" s="539"/>
      <c r="PEP2" s="545"/>
      <c r="PEQ2" s="545"/>
      <c r="PER2" s="546"/>
      <c r="PES2" s="539"/>
      <c r="PET2" s="545"/>
      <c r="PEU2" s="545"/>
      <c r="PEV2" s="546"/>
      <c r="PEW2" s="539"/>
      <c r="PEX2" s="545"/>
      <c r="PEY2" s="545"/>
      <c r="PEZ2" s="546"/>
      <c r="PFA2" s="539"/>
      <c r="PFB2" s="545"/>
      <c r="PFC2" s="545"/>
      <c r="PFD2" s="546"/>
      <c r="PFE2" s="539"/>
      <c r="PFF2" s="545"/>
      <c r="PFG2" s="545"/>
      <c r="PFH2" s="546"/>
      <c r="PFI2" s="539"/>
      <c r="PFJ2" s="545"/>
      <c r="PFK2" s="545"/>
      <c r="PFL2" s="546"/>
      <c r="PFM2" s="539"/>
      <c r="PFN2" s="545"/>
      <c r="PFO2" s="545"/>
      <c r="PFP2" s="546"/>
      <c r="PFQ2" s="539"/>
      <c r="PFR2" s="545"/>
      <c r="PFS2" s="545"/>
      <c r="PFT2" s="546"/>
      <c r="PFU2" s="539"/>
      <c r="PFV2" s="545"/>
      <c r="PFW2" s="545"/>
      <c r="PFX2" s="546"/>
      <c r="PFY2" s="539"/>
      <c r="PFZ2" s="545"/>
      <c r="PGA2" s="545"/>
      <c r="PGB2" s="546"/>
      <c r="PGC2" s="539"/>
      <c r="PGD2" s="545"/>
      <c r="PGE2" s="545"/>
      <c r="PGF2" s="546"/>
      <c r="PGG2" s="539"/>
      <c r="PGH2" s="545"/>
      <c r="PGI2" s="545"/>
      <c r="PGJ2" s="546"/>
      <c r="PGK2" s="539"/>
      <c r="PGL2" s="545"/>
      <c r="PGM2" s="545"/>
      <c r="PGN2" s="546"/>
      <c r="PGO2" s="539"/>
      <c r="PGP2" s="545"/>
      <c r="PGQ2" s="545"/>
      <c r="PGR2" s="546"/>
      <c r="PGS2" s="539"/>
      <c r="PGT2" s="545"/>
      <c r="PGU2" s="545"/>
      <c r="PGV2" s="546"/>
      <c r="PGW2" s="539"/>
      <c r="PGX2" s="545"/>
      <c r="PGY2" s="545"/>
      <c r="PGZ2" s="546"/>
      <c r="PHA2" s="539"/>
      <c r="PHB2" s="545"/>
      <c r="PHC2" s="545"/>
      <c r="PHD2" s="546"/>
      <c r="PHE2" s="539"/>
      <c r="PHF2" s="545"/>
      <c r="PHG2" s="545"/>
      <c r="PHH2" s="546"/>
      <c r="PHI2" s="539"/>
      <c r="PHJ2" s="545"/>
      <c r="PHK2" s="545"/>
      <c r="PHL2" s="546"/>
      <c r="PHM2" s="539"/>
      <c r="PHN2" s="545"/>
      <c r="PHO2" s="545"/>
      <c r="PHP2" s="546"/>
      <c r="PHQ2" s="539"/>
      <c r="PHR2" s="545"/>
      <c r="PHS2" s="545"/>
      <c r="PHT2" s="546"/>
      <c r="PHU2" s="539"/>
      <c r="PHV2" s="545"/>
      <c r="PHW2" s="545"/>
      <c r="PHX2" s="546"/>
      <c r="PHY2" s="539"/>
      <c r="PHZ2" s="545"/>
      <c r="PIA2" s="545"/>
      <c r="PIB2" s="546"/>
      <c r="PIC2" s="539"/>
      <c r="PID2" s="545"/>
      <c r="PIE2" s="545"/>
      <c r="PIF2" s="546"/>
      <c r="PIG2" s="539"/>
      <c r="PIH2" s="545"/>
      <c r="PII2" s="545"/>
      <c r="PIJ2" s="546"/>
      <c r="PIK2" s="539"/>
      <c r="PIL2" s="545"/>
      <c r="PIM2" s="545"/>
      <c r="PIN2" s="546"/>
      <c r="PIO2" s="539"/>
      <c r="PIP2" s="545"/>
      <c r="PIQ2" s="545"/>
      <c r="PIR2" s="546"/>
      <c r="PIS2" s="539"/>
      <c r="PIT2" s="545"/>
      <c r="PIU2" s="545"/>
      <c r="PIV2" s="546"/>
      <c r="PIW2" s="539"/>
      <c r="PIX2" s="545"/>
      <c r="PIY2" s="545"/>
      <c r="PIZ2" s="546"/>
      <c r="PJA2" s="539"/>
      <c r="PJB2" s="545"/>
      <c r="PJC2" s="545"/>
      <c r="PJD2" s="546"/>
      <c r="PJE2" s="539"/>
      <c r="PJF2" s="545"/>
      <c r="PJG2" s="545"/>
      <c r="PJH2" s="546"/>
      <c r="PJI2" s="539"/>
      <c r="PJJ2" s="545"/>
      <c r="PJK2" s="545"/>
      <c r="PJL2" s="546"/>
      <c r="PJM2" s="539"/>
      <c r="PJN2" s="545"/>
      <c r="PJO2" s="545"/>
      <c r="PJP2" s="546"/>
      <c r="PJQ2" s="539"/>
      <c r="PJR2" s="545"/>
      <c r="PJS2" s="545"/>
      <c r="PJT2" s="546"/>
      <c r="PJU2" s="539"/>
      <c r="PJV2" s="545"/>
      <c r="PJW2" s="545"/>
      <c r="PJX2" s="546"/>
      <c r="PJY2" s="539"/>
      <c r="PJZ2" s="545"/>
      <c r="PKA2" s="545"/>
      <c r="PKB2" s="546"/>
      <c r="PKC2" s="539"/>
      <c r="PKD2" s="545"/>
      <c r="PKE2" s="545"/>
      <c r="PKF2" s="546"/>
      <c r="PKG2" s="539"/>
      <c r="PKH2" s="545"/>
      <c r="PKI2" s="545"/>
      <c r="PKJ2" s="546"/>
      <c r="PKK2" s="539"/>
      <c r="PKL2" s="545"/>
      <c r="PKM2" s="545"/>
      <c r="PKN2" s="546"/>
      <c r="PKO2" s="539"/>
      <c r="PKP2" s="545"/>
      <c r="PKQ2" s="545"/>
      <c r="PKR2" s="546"/>
      <c r="PKS2" s="539"/>
      <c r="PKT2" s="545"/>
      <c r="PKU2" s="545"/>
      <c r="PKV2" s="546"/>
      <c r="PKW2" s="539"/>
      <c r="PKX2" s="545"/>
      <c r="PKY2" s="545"/>
      <c r="PKZ2" s="546"/>
      <c r="PLA2" s="539"/>
      <c r="PLB2" s="545"/>
      <c r="PLC2" s="545"/>
      <c r="PLD2" s="546"/>
      <c r="PLE2" s="539"/>
      <c r="PLF2" s="545"/>
      <c r="PLG2" s="545"/>
      <c r="PLH2" s="546"/>
      <c r="PLI2" s="539"/>
      <c r="PLJ2" s="545"/>
      <c r="PLK2" s="545"/>
      <c r="PLL2" s="546"/>
      <c r="PLM2" s="539"/>
      <c r="PLN2" s="545"/>
      <c r="PLO2" s="545"/>
      <c r="PLP2" s="546"/>
      <c r="PLQ2" s="539"/>
      <c r="PLR2" s="545"/>
      <c r="PLS2" s="545"/>
      <c r="PLT2" s="546"/>
      <c r="PLU2" s="539"/>
      <c r="PLV2" s="545"/>
      <c r="PLW2" s="545"/>
      <c r="PLX2" s="546"/>
      <c r="PLY2" s="539"/>
      <c r="PLZ2" s="545"/>
      <c r="PMA2" s="545"/>
      <c r="PMB2" s="546"/>
      <c r="PMC2" s="539"/>
      <c r="PMD2" s="545"/>
      <c r="PME2" s="545"/>
      <c r="PMF2" s="546"/>
      <c r="PMG2" s="539"/>
      <c r="PMH2" s="545"/>
      <c r="PMI2" s="545"/>
      <c r="PMJ2" s="546"/>
      <c r="PMK2" s="539"/>
      <c r="PML2" s="545"/>
      <c r="PMM2" s="545"/>
      <c r="PMN2" s="546"/>
      <c r="PMO2" s="539"/>
      <c r="PMP2" s="545"/>
      <c r="PMQ2" s="545"/>
      <c r="PMR2" s="546"/>
      <c r="PMS2" s="539"/>
      <c r="PMT2" s="545"/>
      <c r="PMU2" s="545"/>
      <c r="PMV2" s="546"/>
      <c r="PMW2" s="539"/>
      <c r="PMX2" s="545"/>
      <c r="PMY2" s="545"/>
      <c r="PMZ2" s="546"/>
      <c r="PNA2" s="539"/>
      <c r="PNB2" s="545"/>
      <c r="PNC2" s="545"/>
      <c r="PND2" s="546"/>
      <c r="PNE2" s="539"/>
      <c r="PNF2" s="545"/>
      <c r="PNG2" s="545"/>
      <c r="PNH2" s="546"/>
      <c r="PNI2" s="539"/>
      <c r="PNJ2" s="545"/>
      <c r="PNK2" s="545"/>
      <c r="PNL2" s="546"/>
      <c r="PNM2" s="539"/>
      <c r="PNN2" s="545"/>
      <c r="PNO2" s="545"/>
      <c r="PNP2" s="546"/>
      <c r="PNQ2" s="539"/>
      <c r="PNR2" s="545"/>
      <c r="PNS2" s="545"/>
      <c r="PNT2" s="546"/>
      <c r="PNU2" s="539"/>
      <c r="PNV2" s="545"/>
      <c r="PNW2" s="545"/>
      <c r="PNX2" s="546"/>
      <c r="PNY2" s="539"/>
      <c r="PNZ2" s="545"/>
      <c r="POA2" s="545"/>
      <c r="POB2" s="546"/>
      <c r="POC2" s="539"/>
      <c r="POD2" s="545"/>
      <c r="POE2" s="545"/>
      <c r="POF2" s="546"/>
      <c r="POG2" s="539"/>
      <c r="POH2" s="545"/>
      <c r="POI2" s="545"/>
      <c r="POJ2" s="546"/>
      <c r="POK2" s="539"/>
      <c r="POL2" s="545"/>
      <c r="POM2" s="545"/>
      <c r="PON2" s="546"/>
      <c r="POO2" s="539"/>
      <c r="POP2" s="545"/>
      <c r="POQ2" s="545"/>
      <c r="POR2" s="546"/>
      <c r="POS2" s="539"/>
      <c r="POT2" s="545"/>
      <c r="POU2" s="545"/>
      <c r="POV2" s="546"/>
      <c r="POW2" s="539"/>
      <c r="POX2" s="545"/>
      <c r="POY2" s="545"/>
      <c r="POZ2" s="546"/>
      <c r="PPA2" s="539"/>
      <c r="PPB2" s="545"/>
      <c r="PPC2" s="545"/>
      <c r="PPD2" s="546"/>
      <c r="PPE2" s="539"/>
      <c r="PPF2" s="545"/>
      <c r="PPG2" s="545"/>
      <c r="PPH2" s="546"/>
      <c r="PPI2" s="539"/>
      <c r="PPJ2" s="545"/>
      <c r="PPK2" s="545"/>
      <c r="PPL2" s="546"/>
      <c r="PPM2" s="539"/>
      <c r="PPN2" s="545"/>
      <c r="PPO2" s="545"/>
      <c r="PPP2" s="546"/>
      <c r="PPQ2" s="539"/>
      <c r="PPR2" s="545"/>
      <c r="PPS2" s="545"/>
      <c r="PPT2" s="546"/>
      <c r="PPU2" s="539"/>
      <c r="PPV2" s="545"/>
      <c r="PPW2" s="545"/>
      <c r="PPX2" s="546"/>
      <c r="PPY2" s="539"/>
      <c r="PPZ2" s="545"/>
      <c r="PQA2" s="545"/>
      <c r="PQB2" s="546"/>
      <c r="PQC2" s="539"/>
      <c r="PQD2" s="545"/>
      <c r="PQE2" s="545"/>
      <c r="PQF2" s="546"/>
      <c r="PQG2" s="539"/>
      <c r="PQH2" s="545"/>
      <c r="PQI2" s="545"/>
      <c r="PQJ2" s="546"/>
      <c r="PQK2" s="539"/>
      <c r="PQL2" s="545"/>
      <c r="PQM2" s="545"/>
      <c r="PQN2" s="546"/>
      <c r="PQO2" s="539"/>
      <c r="PQP2" s="545"/>
      <c r="PQQ2" s="545"/>
      <c r="PQR2" s="546"/>
      <c r="PQS2" s="539"/>
      <c r="PQT2" s="545"/>
      <c r="PQU2" s="545"/>
      <c r="PQV2" s="546"/>
      <c r="PQW2" s="539"/>
      <c r="PQX2" s="545"/>
      <c r="PQY2" s="545"/>
      <c r="PQZ2" s="546"/>
      <c r="PRA2" s="539"/>
      <c r="PRB2" s="545"/>
      <c r="PRC2" s="545"/>
      <c r="PRD2" s="546"/>
      <c r="PRE2" s="539"/>
      <c r="PRF2" s="545"/>
      <c r="PRG2" s="545"/>
      <c r="PRH2" s="546"/>
      <c r="PRI2" s="539"/>
      <c r="PRJ2" s="545"/>
      <c r="PRK2" s="545"/>
      <c r="PRL2" s="546"/>
      <c r="PRM2" s="539"/>
      <c r="PRN2" s="545"/>
      <c r="PRO2" s="545"/>
      <c r="PRP2" s="546"/>
      <c r="PRQ2" s="539"/>
      <c r="PRR2" s="545"/>
      <c r="PRS2" s="545"/>
      <c r="PRT2" s="546"/>
      <c r="PRU2" s="539"/>
      <c r="PRV2" s="545"/>
      <c r="PRW2" s="545"/>
      <c r="PRX2" s="546"/>
      <c r="PRY2" s="539"/>
      <c r="PRZ2" s="545"/>
      <c r="PSA2" s="545"/>
      <c r="PSB2" s="546"/>
      <c r="PSC2" s="539"/>
      <c r="PSD2" s="545"/>
      <c r="PSE2" s="545"/>
      <c r="PSF2" s="546"/>
      <c r="PSG2" s="539"/>
      <c r="PSH2" s="545"/>
      <c r="PSI2" s="545"/>
      <c r="PSJ2" s="546"/>
      <c r="PSK2" s="539"/>
      <c r="PSL2" s="545"/>
      <c r="PSM2" s="545"/>
      <c r="PSN2" s="546"/>
      <c r="PSO2" s="539"/>
      <c r="PSP2" s="545"/>
      <c r="PSQ2" s="545"/>
      <c r="PSR2" s="546"/>
      <c r="PSS2" s="539"/>
      <c r="PST2" s="545"/>
      <c r="PSU2" s="545"/>
      <c r="PSV2" s="546"/>
      <c r="PSW2" s="539"/>
      <c r="PSX2" s="545"/>
      <c r="PSY2" s="545"/>
      <c r="PSZ2" s="546"/>
      <c r="PTA2" s="539"/>
      <c r="PTB2" s="545"/>
      <c r="PTC2" s="545"/>
      <c r="PTD2" s="546"/>
      <c r="PTE2" s="539"/>
      <c r="PTF2" s="545"/>
      <c r="PTG2" s="545"/>
      <c r="PTH2" s="546"/>
      <c r="PTI2" s="539"/>
      <c r="PTJ2" s="545"/>
      <c r="PTK2" s="545"/>
      <c r="PTL2" s="546"/>
      <c r="PTM2" s="539"/>
      <c r="PTN2" s="545"/>
      <c r="PTO2" s="545"/>
      <c r="PTP2" s="546"/>
      <c r="PTQ2" s="539"/>
      <c r="PTR2" s="545"/>
      <c r="PTS2" s="545"/>
      <c r="PTT2" s="546"/>
      <c r="PTU2" s="539"/>
      <c r="PTV2" s="545"/>
      <c r="PTW2" s="545"/>
      <c r="PTX2" s="546"/>
      <c r="PTY2" s="539"/>
      <c r="PTZ2" s="545"/>
      <c r="PUA2" s="545"/>
      <c r="PUB2" s="546"/>
      <c r="PUC2" s="539"/>
      <c r="PUD2" s="545"/>
      <c r="PUE2" s="545"/>
      <c r="PUF2" s="546"/>
      <c r="PUG2" s="539"/>
      <c r="PUH2" s="545"/>
      <c r="PUI2" s="545"/>
      <c r="PUJ2" s="546"/>
      <c r="PUK2" s="539"/>
      <c r="PUL2" s="545"/>
      <c r="PUM2" s="545"/>
      <c r="PUN2" s="546"/>
      <c r="PUO2" s="539"/>
      <c r="PUP2" s="545"/>
      <c r="PUQ2" s="545"/>
      <c r="PUR2" s="546"/>
      <c r="PUS2" s="539"/>
      <c r="PUT2" s="545"/>
      <c r="PUU2" s="545"/>
      <c r="PUV2" s="546"/>
      <c r="PUW2" s="539"/>
      <c r="PUX2" s="545"/>
      <c r="PUY2" s="545"/>
      <c r="PUZ2" s="546"/>
      <c r="PVA2" s="539"/>
      <c r="PVB2" s="545"/>
      <c r="PVC2" s="545"/>
      <c r="PVD2" s="546"/>
      <c r="PVE2" s="539"/>
      <c r="PVF2" s="545"/>
      <c r="PVG2" s="545"/>
      <c r="PVH2" s="546"/>
      <c r="PVI2" s="539"/>
      <c r="PVJ2" s="545"/>
      <c r="PVK2" s="545"/>
      <c r="PVL2" s="546"/>
      <c r="PVM2" s="539"/>
      <c r="PVN2" s="545"/>
      <c r="PVO2" s="545"/>
      <c r="PVP2" s="546"/>
      <c r="PVQ2" s="539"/>
      <c r="PVR2" s="545"/>
      <c r="PVS2" s="545"/>
      <c r="PVT2" s="546"/>
      <c r="PVU2" s="539"/>
      <c r="PVV2" s="545"/>
      <c r="PVW2" s="545"/>
      <c r="PVX2" s="546"/>
      <c r="PVY2" s="539"/>
      <c r="PVZ2" s="545"/>
      <c r="PWA2" s="545"/>
      <c r="PWB2" s="546"/>
      <c r="PWC2" s="539"/>
      <c r="PWD2" s="545"/>
      <c r="PWE2" s="545"/>
      <c r="PWF2" s="546"/>
      <c r="PWG2" s="539"/>
      <c r="PWH2" s="545"/>
      <c r="PWI2" s="545"/>
      <c r="PWJ2" s="546"/>
      <c r="PWK2" s="539"/>
      <c r="PWL2" s="545"/>
      <c r="PWM2" s="545"/>
      <c r="PWN2" s="546"/>
      <c r="PWO2" s="539"/>
      <c r="PWP2" s="545"/>
      <c r="PWQ2" s="545"/>
      <c r="PWR2" s="546"/>
      <c r="PWS2" s="539"/>
      <c r="PWT2" s="545"/>
      <c r="PWU2" s="545"/>
      <c r="PWV2" s="546"/>
      <c r="PWW2" s="539"/>
      <c r="PWX2" s="545"/>
      <c r="PWY2" s="545"/>
      <c r="PWZ2" s="546"/>
      <c r="PXA2" s="539"/>
      <c r="PXB2" s="545"/>
      <c r="PXC2" s="545"/>
      <c r="PXD2" s="546"/>
      <c r="PXE2" s="539"/>
      <c r="PXF2" s="545"/>
      <c r="PXG2" s="545"/>
      <c r="PXH2" s="546"/>
      <c r="PXI2" s="539"/>
      <c r="PXJ2" s="545"/>
      <c r="PXK2" s="545"/>
      <c r="PXL2" s="546"/>
      <c r="PXM2" s="539"/>
      <c r="PXN2" s="545"/>
      <c r="PXO2" s="545"/>
      <c r="PXP2" s="546"/>
      <c r="PXQ2" s="539"/>
      <c r="PXR2" s="545"/>
      <c r="PXS2" s="545"/>
      <c r="PXT2" s="546"/>
      <c r="PXU2" s="539"/>
      <c r="PXV2" s="545"/>
      <c r="PXW2" s="545"/>
      <c r="PXX2" s="546"/>
      <c r="PXY2" s="539"/>
      <c r="PXZ2" s="545"/>
      <c r="PYA2" s="545"/>
      <c r="PYB2" s="546"/>
      <c r="PYC2" s="539"/>
      <c r="PYD2" s="545"/>
      <c r="PYE2" s="545"/>
      <c r="PYF2" s="546"/>
      <c r="PYG2" s="539"/>
      <c r="PYH2" s="545"/>
      <c r="PYI2" s="545"/>
      <c r="PYJ2" s="546"/>
      <c r="PYK2" s="539"/>
      <c r="PYL2" s="545"/>
      <c r="PYM2" s="545"/>
      <c r="PYN2" s="546"/>
      <c r="PYO2" s="539"/>
      <c r="PYP2" s="545"/>
      <c r="PYQ2" s="545"/>
      <c r="PYR2" s="546"/>
      <c r="PYS2" s="539"/>
      <c r="PYT2" s="545"/>
      <c r="PYU2" s="545"/>
      <c r="PYV2" s="546"/>
      <c r="PYW2" s="539"/>
      <c r="PYX2" s="545"/>
      <c r="PYY2" s="545"/>
      <c r="PYZ2" s="546"/>
      <c r="PZA2" s="539"/>
      <c r="PZB2" s="545"/>
      <c r="PZC2" s="545"/>
      <c r="PZD2" s="546"/>
      <c r="PZE2" s="539"/>
      <c r="PZF2" s="545"/>
      <c r="PZG2" s="545"/>
      <c r="PZH2" s="546"/>
      <c r="PZI2" s="539"/>
      <c r="PZJ2" s="545"/>
      <c r="PZK2" s="545"/>
      <c r="PZL2" s="546"/>
      <c r="PZM2" s="539"/>
      <c r="PZN2" s="545"/>
      <c r="PZO2" s="545"/>
      <c r="PZP2" s="546"/>
      <c r="PZQ2" s="539"/>
      <c r="PZR2" s="545"/>
      <c r="PZS2" s="545"/>
      <c r="PZT2" s="546"/>
      <c r="PZU2" s="539"/>
      <c r="PZV2" s="545"/>
      <c r="PZW2" s="545"/>
      <c r="PZX2" s="546"/>
      <c r="PZY2" s="539"/>
      <c r="PZZ2" s="545"/>
      <c r="QAA2" s="545"/>
      <c r="QAB2" s="546"/>
      <c r="QAC2" s="539"/>
      <c r="QAD2" s="545"/>
      <c r="QAE2" s="545"/>
      <c r="QAF2" s="546"/>
      <c r="QAG2" s="539"/>
      <c r="QAH2" s="545"/>
      <c r="QAI2" s="545"/>
      <c r="QAJ2" s="546"/>
      <c r="QAK2" s="539"/>
      <c r="QAL2" s="545"/>
      <c r="QAM2" s="545"/>
      <c r="QAN2" s="546"/>
      <c r="QAO2" s="539"/>
      <c r="QAP2" s="545"/>
      <c r="QAQ2" s="545"/>
      <c r="QAR2" s="546"/>
      <c r="QAS2" s="539"/>
      <c r="QAT2" s="545"/>
      <c r="QAU2" s="545"/>
      <c r="QAV2" s="546"/>
      <c r="QAW2" s="539"/>
      <c r="QAX2" s="545"/>
      <c r="QAY2" s="545"/>
      <c r="QAZ2" s="546"/>
      <c r="QBA2" s="539"/>
      <c r="QBB2" s="545"/>
      <c r="QBC2" s="545"/>
      <c r="QBD2" s="546"/>
      <c r="QBE2" s="539"/>
      <c r="QBF2" s="545"/>
      <c r="QBG2" s="545"/>
      <c r="QBH2" s="546"/>
      <c r="QBI2" s="539"/>
      <c r="QBJ2" s="545"/>
      <c r="QBK2" s="545"/>
      <c r="QBL2" s="546"/>
      <c r="QBM2" s="539"/>
      <c r="QBN2" s="545"/>
      <c r="QBO2" s="545"/>
      <c r="QBP2" s="546"/>
      <c r="QBQ2" s="539"/>
      <c r="QBR2" s="545"/>
      <c r="QBS2" s="545"/>
      <c r="QBT2" s="546"/>
      <c r="QBU2" s="539"/>
      <c r="QBV2" s="545"/>
      <c r="QBW2" s="545"/>
      <c r="QBX2" s="546"/>
      <c r="QBY2" s="539"/>
      <c r="QBZ2" s="545"/>
      <c r="QCA2" s="545"/>
      <c r="QCB2" s="546"/>
      <c r="QCC2" s="539"/>
      <c r="QCD2" s="545"/>
      <c r="QCE2" s="545"/>
      <c r="QCF2" s="546"/>
      <c r="QCG2" s="539"/>
      <c r="QCH2" s="545"/>
      <c r="QCI2" s="545"/>
      <c r="QCJ2" s="546"/>
      <c r="QCK2" s="539"/>
      <c r="QCL2" s="545"/>
      <c r="QCM2" s="545"/>
      <c r="QCN2" s="546"/>
      <c r="QCO2" s="539"/>
      <c r="QCP2" s="545"/>
      <c r="QCQ2" s="545"/>
      <c r="QCR2" s="546"/>
      <c r="QCS2" s="539"/>
      <c r="QCT2" s="545"/>
      <c r="QCU2" s="545"/>
      <c r="QCV2" s="546"/>
      <c r="QCW2" s="539"/>
      <c r="QCX2" s="545"/>
      <c r="QCY2" s="545"/>
      <c r="QCZ2" s="546"/>
      <c r="QDA2" s="539"/>
      <c r="QDB2" s="545"/>
      <c r="QDC2" s="545"/>
      <c r="QDD2" s="546"/>
      <c r="QDE2" s="539"/>
      <c r="QDF2" s="545"/>
      <c r="QDG2" s="545"/>
      <c r="QDH2" s="546"/>
      <c r="QDI2" s="539"/>
      <c r="QDJ2" s="545"/>
      <c r="QDK2" s="545"/>
      <c r="QDL2" s="546"/>
      <c r="QDM2" s="539"/>
      <c r="QDN2" s="545"/>
      <c r="QDO2" s="545"/>
      <c r="QDP2" s="546"/>
      <c r="QDQ2" s="539"/>
      <c r="QDR2" s="545"/>
      <c r="QDS2" s="545"/>
      <c r="QDT2" s="546"/>
      <c r="QDU2" s="539"/>
      <c r="QDV2" s="545"/>
      <c r="QDW2" s="545"/>
      <c r="QDX2" s="546"/>
      <c r="QDY2" s="539"/>
      <c r="QDZ2" s="545"/>
      <c r="QEA2" s="545"/>
      <c r="QEB2" s="546"/>
      <c r="QEC2" s="539"/>
      <c r="QED2" s="545"/>
      <c r="QEE2" s="545"/>
      <c r="QEF2" s="546"/>
      <c r="QEG2" s="539"/>
      <c r="QEH2" s="545"/>
      <c r="QEI2" s="545"/>
      <c r="QEJ2" s="546"/>
      <c r="QEK2" s="539"/>
      <c r="QEL2" s="545"/>
      <c r="QEM2" s="545"/>
      <c r="QEN2" s="546"/>
      <c r="QEO2" s="539"/>
      <c r="QEP2" s="545"/>
      <c r="QEQ2" s="545"/>
      <c r="QER2" s="546"/>
      <c r="QES2" s="539"/>
      <c r="QET2" s="545"/>
      <c r="QEU2" s="545"/>
      <c r="QEV2" s="546"/>
      <c r="QEW2" s="539"/>
      <c r="QEX2" s="545"/>
      <c r="QEY2" s="545"/>
      <c r="QEZ2" s="546"/>
      <c r="QFA2" s="539"/>
      <c r="QFB2" s="545"/>
      <c r="QFC2" s="545"/>
      <c r="QFD2" s="546"/>
      <c r="QFE2" s="539"/>
      <c r="QFF2" s="545"/>
      <c r="QFG2" s="545"/>
      <c r="QFH2" s="546"/>
      <c r="QFI2" s="539"/>
      <c r="QFJ2" s="545"/>
      <c r="QFK2" s="545"/>
      <c r="QFL2" s="546"/>
      <c r="QFM2" s="539"/>
      <c r="QFN2" s="545"/>
      <c r="QFO2" s="545"/>
      <c r="QFP2" s="546"/>
      <c r="QFQ2" s="539"/>
      <c r="QFR2" s="545"/>
      <c r="QFS2" s="545"/>
      <c r="QFT2" s="546"/>
      <c r="QFU2" s="539"/>
      <c r="QFV2" s="545"/>
      <c r="QFW2" s="545"/>
      <c r="QFX2" s="546"/>
      <c r="QFY2" s="539"/>
      <c r="QFZ2" s="545"/>
      <c r="QGA2" s="545"/>
      <c r="QGB2" s="546"/>
      <c r="QGC2" s="539"/>
      <c r="QGD2" s="545"/>
      <c r="QGE2" s="545"/>
      <c r="QGF2" s="546"/>
      <c r="QGG2" s="539"/>
      <c r="QGH2" s="545"/>
      <c r="QGI2" s="545"/>
      <c r="QGJ2" s="546"/>
      <c r="QGK2" s="539"/>
      <c r="QGL2" s="545"/>
      <c r="QGM2" s="545"/>
      <c r="QGN2" s="546"/>
      <c r="QGO2" s="539"/>
      <c r="QGP2" s="545"/>
      <c r="QGQ2" s="545"/>
      <c r="QGR2" s="546"/>
      <c r="QGS2" s="539"/>
      <c r="QGT2" s="545"/>
      <c r="QGU2" s="545"/>
      <c r="QGV2" s="546"/>
      <c r="QGW2" s="539"/>
      <c r="QGX2" s="545"/>
      <c r="QGY2" s="545"/>
      <c r="QGZ2" s="546"/>
      <c r="QHA2" s="539"/>
      <c r="QHB2" s="545"/>
      <c r="QHC2" s="545"/>
      <c r="QHD2" s="546"/>
      <c r="QHE2" s="539"/>
      <c r="QHF2" s="545"/>
      <c r="QHG2" s="545"/>
      <c r="QHH2" s="546"/>
      <c r="QHI2" s="539"/>
      <c r="QHJ2" s="545"/>
      <c r="QHK2" s="545"/>
      <c r="QHL2" s="546"/>
      <c r="QHM2" s="539"/>
      <c r="QHN2" s="545"/>
      <c r="QHO2" s="545"/>
      <c r="QHP2" s="546"/>
      <c r="QHQ2" s="539"/>
      <c r="QHR2" s="545"/>
      <c r="QHS2" s="545"/>
      <c r="QHT2" s="546"/>
      <c r="QHU2" s="539"/>
      <c r="QHV2" s="545"/>
      <c r="QHW2" s="545"/>
      <c r="QHX2" s="546"/>
      <c r="QHY2" s="539"/>
      <c r="QHZ2" s="545"/>
      <c r="QIA2" s="545"/>
      <c r="QIB2" s="546"/>
      <c r="QIC2" s="539"/>
      <c r="QID2" s="545"/>
      <c r="QIE2" s="545"/>
      <c r="QIF2" s="546"/>
      <c r="QIG2" s="539"/>
      <c r="QIH2" s="545"/>
      <c r="QII2" s="545"/>
      <c r="QIJ2" s="546"/>
      <c r="QIK2" s="539"/>
      <c r="QIL2" s="545"/>
      <c r="QIM2" s="545"/>
      <c r="QIN2" s="546"/>
      <c r="QIO2" s="539"/>
      <c r="QIP2" s="545"/>
      <c r="QIQ2" s="545"/>
      <c r="QIR2" s="546"/>
      <c r="QIS2" s="539"/>
      <c r="QIT2" s="545"/>
      <c r="QIU2" s="545"/>
      <c r="QIV2" s="546"/>
      <c r="QIW2" s="539"/>
      <c r="QIX2" s="545"/>
      <c r="QIY2" s="545"/>
      <c r="QIZ2" s="546"/>
      <c r="QJA2" s="539"/>
      <c r="QJB2" s="545"/>
      <c r="QJC2" s="545"/>
      <c r="QJD2" s="546"/>
      <c r="QJE2" s="539"/>
      <c r="QJF2" s="545"/>
      <c r="QJG2" s="545"/>
      <c r="QJH2" s="546"/>
      <c r="QJI2" s="539"/>
      <c r="QJJ2" s="545"/>
      <c r="QJK2" s="545"/>
      <c r="QJL2" s="546"/>
      <c r="QJM2" s="539"/>
      <c r="QJN2" s="545"/>
      <c r="QJO2" s="545"/>
      <c r="QJP2" s="546"/>
      <c r="QJQ2" s="539"/>
      <c r="QJR2" s="545"/>
      <c r="QJS2" s="545"/>
      <c r="QJT2" s="546"/>
      <c r="QJU2" s="539"/>
      <c r="QJV2" s="545"/>
      <c r="QJW2" s="545"/>
      <c r="QJX2" s="546"/>
      <c r="QJY2" s="539"/>
      <c r="QJZ2" s="545"/>
      <c r="QKA2" s="545"/>
      <c r="QKB2" s="546"/>
      <c r="QKC2" s="539"/>
      <c r="QKD2" s="545"/>
      <c r="QKE2" s="545"/>
      <c r="QKF2" s="546"/>
      <c r="QKG2" s="539"/>
      <c r="QKH2" s="545"/>
      <c r="QKI2" s="545"/>
      <c r="QKJ2" s="546"/>
      <c r="QKK2" s="539"/>
      <c r="QKL2" s="545"/>
      <c r="QKM2" s="545"/>
      <c r="QKN2" s="546"/>
      <c r="QKO2" s="539"/>
      <c r="QKP2" s="545"/>
      <c r="QKQ2" s="545"/>
      <c r="QKR2" s="546"/>
      <c r="QKS2" s="539"/>
      <c r="QKT2" s="545"/>
      <c r="QKU2" s="545"/>
      <c r="QKV2" s="546"/>
      <c r="QKW2" s="539"/>
      <c r="QKX2" s="545"/>
      <c r="QKY2" s="545"/>
      <c r="QKZ2" s="546"/>
      <c r="QLA2" s="539"/>
      <c r="QLB2" s="545"/>
      <c r="QLC2" s="545"/>
      <c r="QLD2" s="546"/>
      <c r="QLE2" s="539"/>
      <c r="QLF2" s="545"/>
      <c r="QLG2" s="545"/>
      <c r="QLH2" s="546"/>
      <c r="QLI2" s="539"/>
      <c r="QLJ2" s="545"/>
      <c r="QLK2" s="545"/>
      <c r="QLL2" s="546"/>
      <c r="QLM2" s="539"/>
      <c r="QLN2" s="545"/>
      <c r="QLO2" s="545"/>
      <c r="QLP2" s="546"/>
      <c r="QLQ2" s="539"/>
      <c r="QLR2" s="545"/>
      <c r="QLS2" s="545"/>
      <c r="QLT2" s="546"/>
      <c r="QLU2" s="539"/>
      <c r="QLV2" s="545"/>
      <c r="QLW2" s="545"/>
      <c r="QLX2" s="546"/>
      <c r="QLY2" s="539"/>
      <c r="QLZ2" s="545"/>
      <c r="QMA2" s="545"/>
      <c r="QMB2" s="546"/>
      <c r="QMC2" s="539"/>
      <c r="QMD2" s="545"/>
      <c r="QME2" s="545"/>
      <c r="QMF2" s="546"/>
      <c r="QMG2" s="539"/>
      <c r="QMH2" s="545"/>
      <c r="QMI2" s="545"/>
      <c r="QMJ2" s="546"/>
      <c r="QMK2" s="539"/>
      <c r="QML2" s="545"/>
      <c r="QMM2" s="545"/>
      <c r="QMN2" s="546"/>
      <c r="QMO2" s="539"/>
      <c r="QMP2" s="545"/>
      <c r="QMQ2" s="545"/>
      <c r="QMR2" s="546"/>
      <c r="QMS2" s="539"/>
      <c r="QMT2" s="545"/>
      <c r="QMU2" s="545"/>
      <c r="QMV2" s="546"/>
      <c r="QMW2" s="539"/>
      <c r="QMX2" s="545"/>
      <c r="QMY2" s="545"/>
      <c r="QMZ2" s="546"/>
      <c r="QNA2" s="539"/>
      <c r="QNB2" s="545"/>
      <c r="QNC2" s="545"/>
      <c r="QND2" s="546"/>
      <c r="QNE2" s="539"/>
      <c r="QNF2" s="545"/>
      <c r="QNG2" s="545"/>
      <c r="QNH2" s="546"/>
      <c r="QNI2" s="539"/>
      <c r="QNJ2" s="545"/>
      <c r="QNK2" s="545"/>
      <c r="QNL2" s="546"/>
      <c r="QNM2" s="539"/>
      <c r="QNN2" s="545"/>
      <c r="QNO2" s="545"/>
      <c r="QNP2" s="546"/>
      <c r="QNQ2" s="539"/>
      <c r="QNR2" s="545"/>
      <c r="QNS2" s="545"/>
      <c r="QNT2" s="546"/>
      <c r="QNU2" s="539"/>
      <c r="QNV2" s="545"/>
      <c r="QNW2" s="545"/>
      <c r="QNX2" s="546"/>
      <c r="QNY2" s="539"/>
      <c r="QNZ2" s="545"/>
      <c r="QOA2" s="545"/>
      <c r="QOB2" s="546"/>
      <c r="QOC2" s="539"/>
      <c r="QOD2" s="545"/>
      <c r="QOE2" s="545"/>
      <c r="QOF2" s="546"/>
      <c r="QOG2" s="539"/>
      <c r="QOH2" s="545"/>
      <c r="QOI2" s="545"/>
      <c r="QOJ2" s="546"/>
      <c r="QOK2" s="539"/>
      <c r="QOL2" s="545"/>
      <c r="QOM2" s="545"/>
      <c r="QON2" s="546"/>
      <c r="QOO2" s="539"/>
      <c r="QOP2" s="545"/>
      <c r="QOQ2" s="545"/>
      <c r="QOR2" s="546"/>
      <c r="QOS2" s="539"/>
      <c r="QOT2" s="545"/>
      <c r="QOU2" s="545"/>
      <c r="QOV2" s="546"/>
      <c r="QOW2" s="539"/>
      <c r="QOX2" s="545"/>
      <c r="QOY2" s="545"/>
      <c r="QOZ2" s="546"/>
      <c r="QPA2" s="539"/>
      <c r="QPB2" s="545"/>
      <c r="QPC2" s="545"/>
      <c r="QPD2" s="546"/>
      <c r="QPE2" s="539"/>
      <c r="QPF2" s="545"/>
      <c r="QPG2" s="545"/>
      <c r="QPH2" s="546"/>
      <c r="QPI2" s="539"/>
      <c r="QPJ2" s="545"/>
      <c r="QPK2" s="545"/>
      <c r="QPL2" s="546"/>
      <c r="QPM2" s="539"/>
      <c r="QPN2" s="545"/>
      <c r="QPO2" s="545"/>
      <c r="QPP2" s="546"/>
      <c r="QPQ2" s="539"/>
      <c r="QPR2" s="545"/>
      <c r="QPS2" s="545"/>
      <c r="QPT2" s="546"/>
      <c r="QPU2" s="539"/>
      <c r="QPV2" s="545"/>
      <c r="QPW2" s="545"/>
      <c r="QPX2" s="546"/>
      <c r="QPY2" s="539"/>
      <c r="QPZ2" s="545"/>
      <c r="QQA2" s="545"/>
      <c r="QQB2" s="546"/>
      <c r="QQC2" s="539"/>
      <c r="QQD2" s="545"/>
      <c r="QQE2" s="545"/>
      <c r="QQF2" s="546"/>
      <c r="QQG2" s="539"/>
      <c r="QQH2" s="545"/>
      <c r="QQI2" s="545"/>
      <c r="QQJ2" s="546"/>
      <c r="QQK2" s="539"/>
      <c r="QQL2" s="545"/>
      <c r="QQM2" s="545"/>
      <c r="QQN2" s="546"/>
      <c r="QQO2" s="539"/>
      <c r="QQP2" s="545"/>
      <c r="QQQ2" s="545"/>
      <c r="QQR2" s="546"/>
      <c r="QQS2" s="539"/>
      <c r="QQT2" s="545"/>
      <c r="QQU2" s="545"/>
      <c r="QQV2" s="546"/>
      <c r="QQW2" s="539"/>
      <c r="QQX2" s="545"/>
      <c r="QQY2" s="545"/>
      <c r="QQZ2" s="546"/>
      <c r="QRA2" s="539"/>
      <c r="QRB2" s="545"/>
      <c r="QRC2" s="545"/>
      <c r="QRD2" s="546"/>
      <c r="QRE2" s="539"/>
      <c r="QRF2" s="545"/>
      <c r="QRG2" s="545"/>
      <c r="QRH2" s="546"/>
      <c r="QRI2" s="539"/>
      <c r="QRJ2" s="545"/>
      <c r="QRK2" s="545"/>
      <c r="QRL2" s="546"/>
      <c r="QRM2" s="539"/>
      <c r="QRN2" s="545"/>
      <c r="QRO2" s="545"/>
      <c r="QRP2" s="546"/>
      <c r="QRQ2" s="539"/>
      <c r="QRR2" s="545"/>
      <c r="QRS2" s="545"/>
      <c r="QRT2" s="546"/>
      <c r="QRU2" s="539"/>
      <c r="QRV2" s="545"/>
      <c r="QRW2" s="545"/>
      <c r="QRX2" s="546"/>
      <c r="QRY2" s="539"/>
      <c r="QRZ2" s="545"/>
      <c r="QSA2" s="545"/>
      <c r="QSB2" s="546"/>
      <c r="QSC2" s="539"/>
      <c r="QSD2" s="545"/>
      <c r="QSE2" s="545"/>
      <c r="QSF2" s="546"/>
      <c r="QSG2" s="539"/>
      <c r="QSH2" s="545"/>
      <c r="QSI2" s="545"/>
      <c r="QSJ2" s="546"/>
      <c r="QSK2" s="539"/>
      <c r="QSL2" s="545"/>
      <c r="QSM2" s="545"/>
      <c r="QSN2" s="546"/>
      <c r="QSO2" s="539"/>
      <c r="QSP2" s="545"/>
      <c r="QSQ2" s="545"/>
      <c r="QSR2" s="546"/>
      <c r="QSS2" s="539"/>
      <c r="QST2" s="545"/>
      <c r="QSU2" s="545"/>
      <c r="QSV2" s="546"/>
      <c r="QSW2" s="539"/>
      <c r="QSX2" s="545"/>
      <c r="QSY2" s="545"/>
      <c r="QSZ2" s="546"/>
      <c r="QTA2" s="539"/>
      <c r="QTB2" s="545"/>
      <c r="QTC2" s="545"/>
      <c r="QTD2" s="546"/>
      <c r="QTE2" s="539"/>
      <c r="QTF2" s="545"/>
      <c r="QTG2" s="545"/>
      <c r="QTH2" s="546"/>
      <c r="QTI2" s="539"/>
      <c r="QTJ2" s="545"/>
      <c r="QTK2" s="545"/>
      <c r="QTL2" s="546"/>
      <c r="QTM2" s="539"/>
      <c r="QTN2" s="545"/>
      <c r="QTO2" s="545"/>
      <c r="QTP2" s="546"/>
      <c r="QTQ2" s="539"/>
      <c r="QTR2" s="545"/>
      <c r="QTS2" s="545"/>
      <c r="QTT2" s="546"/>
      <c r="QTU2" s="539"/>
      <c r="QTV2" s="545"/>
      <c r="QTW2" s="545"/>
      <c r="QTX2" s="546"/>
      <c r="QTY2" s="539"/>
      <c r="QTZ2" s="545"/>
      <c r="QUA2" s="545"/>
      <c r="QUB2" s="546"/>
      <c r="QUC2" s="539"/>
      <c r="QUD2" s="545"/>
      <c r="QUE2" s="545"/>
      <c r="QUF2" s="546"/>
      <c r="QUG2" s="539"/>
      <c r="QUH2" s="545"/>
      <c r="QUI2" s="545"/>
      <c r="QUJ2" s="546"/>
      <c r="QUK2" s="539"/>
      <c r="QUL2" s="545"/>
      <c r="QUM2" s="545"/>
      <c r="QUN2" s="546"/>
      <c r="QUO2" s="539"/>
      <c r="QUP2" s="545"/>
      <c r="QUQ2" s="545"/>
      <c r="QUR2" s="546"/>
      <c r="QUS2" s="539"/>
      <c r="QUT2" s="545"/>
      <c r="QUU2" s="545"/>
      <c r="QUV2" s="546"/>
      <c r="QUW2" s="539"/>
      <c r="QUX2" s="545"/>
      <c r="QUY2" s="545"/>
      <c r="QUZ2" s="546"/>
      <c r="QVA2" s="539"/>
      <c r="QVB2" s="545"/>
      <c r="QVC2" s="545"/>
      <c r="QVD2" s="546"/>
      <c r="QVE2" s="539"/>
      <c r="QVF2" s="545"/>
      <c r="QVG2" s="545"/>
      <c r="QVH2" s="546"/>
      <c r="QVI2" s="539"/>
      <c r="QVJ2" s="545"/>
      <c r="QVK2" s="545"/>
      <c r="QVL2" s="546"/>
      <c r="QVM2" s="539"/>
      <c r="QVN2" s="545"/>
      <c r="QVO2" s="545"/>
      <c r="QVP2" s="546"/>
      <c r="QVQ2" s="539"/>
      <c r="QVR2" s="545"/>
      <c r="QVS2" s="545"/>
      <c r="QVT2" s="546"/>
      <c r="QVU2" s="539"/>
      <c r="QVV2" s="545"/>
      <c r="QVW2" s="545"/>
      <c r="QVX2" s="546"/>
      <c r="QVY2" s="539"/>
      <c r="QVZ2" s="545"/>
      <c r="QWA2" s="545"/>
      <c r="QWB2" s="546"/>
      <c r="QWC2" s="539"/>
      <c r="QWD2" s="545"/>
      <c r="QWE2" s="545"/>
      <c r="QWF2" s="546"/>
      <c r="QWG2" s="539"/>
      <c r="QWH2" s="545"/>
      <c r="QWI2" s="545"/>
      <c r="QWJ2" s="546"/>
      <c r="QWK2" s="539"/>
      <c r="QWL2" s="545"/>
      <c r="QWM2" s="545"/>
      <c r="QWN2" s="546"/>
      <c r="QWO2" s="539"/>
      <c r="QWP2" s="545"/>
      <c r="QWQ2" s="545"/>
      <c r="QWR2" s="546"/>
      <c r="QWS2" s="539"/>
      <c r="QWT2" s="545"/>
      <c r="QWU2" s="545"/>
      <c r="QWV2" s="546"/>
      <c r="QWW2" s="539"/>
      <c r="QWX2" s="545"/>
      <c r="QWY2" s="545"/>
      <c r="QWZ2" s="546"/>
      <c r="QXA2" s="539"/>
      <c r="QXB2" s="545"/>
      <c r="QXC2" s="545"/>
      <c r="QXD2" s="546"/>
      <c r="QXE2" s="539"/>
      <c r="QXF2" s="545"/>
      <c r="QXG2" s="545"/>
      <c r="QXH2" s="546"/>
      <c r="QXI2" s="539"/>
      <c r="QXJ2" s="545"/>
      <c r="QXK2" s="545"/>
      <c r="QXL2" s="546"/>
      <c r="QXM2" s="539"/>
      <c r="QXN2" s="545"/>
      <c r="QXO2" s="545"/>
      <c r="QXP2" s="546"/>
      <c r="QXQ2" s="539"/>
      <c r="QXR2" s="545"/>
      <c r="QXS2" s="545"/>
      <c r="QXT2" s="546"/>
      <c r="QXU2" s="539"/>
      <c r="QXV2" s="545"/>
      <c r="QXW2" s="545"/>
      <c r="QXX2" s="546"/>
      <c r="QXY2" s="539"/>
      <c r="QXZ2" s="545"/>
      <c r="QYA2" s="545"/>
      <c r="QYB2" s="546"/>
      <c r="QYC2" s="539"/>
      <c r="QYD2" s="545"/>
      <c r="QYE2" s="545"/>
      <c r="QYF2" s="546"/>
      <c r="QYG2" s="539"/>
      <c r="QYH2" s="545"/>
      <c r="QYI2" s="545"/>
      <c r="QYJ2" s="546"/>
      <c r="QYK2" s="539"/>
      <c r="QYL2" s="545"/>
      <c r="QYM2" s="545"/>
      <c r="QYN2" s="546"/>
      <c r="QYO2" s="539"/>
      <c r="QYP2" s="545"/>
      <c r="QYQ2" s="545"/>
      <c r="QYR2" s="546"/>
      <c r="QYS2" s="539"/>
      <c r="QYT2" s="545"/>
      <c r="QYU2" s="545"/>
      <c r="QYV2" s="546"/>
      <c r="QYW2" s="539"/>
      <c r="QYX2" s="545"/>
      <c r="QYY2" s="545"/>
      <c r="QYZ2" s="546"/>
      <c r="QZA2" s="539"/>
      <c r="QZB2" s="545"/>
      <c r="QZC2" s="545"/>
      <c r="QZD2" s="546"/>
      <c r="QZE2" s="539"/>
      <c r="QZF2" s="545"/>
      <c r="QZG2" s="545"/>
      <c r="QZH2" s="546"/>
      <c r="QZI2" s="539"/>
      <c r="QZJ2" s="545"/>
      <c r="QZK2" s="545"/>
      <c r="QZL2" s="546"/>
      <c r="QZM2" s="539"/>
      <c r="QZN2" s="545"/>
      <c r="QZO2" s="545"/>
      <c r="QZP2" s="546"/>
      <c r="QZQ2" s="539"/>
      <c r="QZR2" s="545"/>
      <c r="QZS2" s="545"/>
      <c r="QZT2" s="546"/>
      <c r="QZU2" s="539"/>
      <c r="QZV2" s="545"/>
      <c r="QZW2" s="545"/>
      <c r="QZX2" s="546"/>
      <c r="QZY2" s="539"/>
      <c r="QZZ2" s="545"/>
      <c r="RAA2" s="545"/>
      <c r="RAB2" s="546"/>
      <c r="RAC2" s="539"/>
      <c r="RAD2" s="545"/>
      <c r="RAE2" s="545"/>
      <c r="RAF2" s="546"/>
      <c r="RAG2" s="539"/>
      <c r="RAH2" s="545"/>
      <c r="RAI2" s="545"/>
      <c r="RAJ2" s="546"/>
      <c r="RAK2" s="539"/>
      <c r="RAL2" s="545"/>
      <c r="RAM2" s="545"/>
      <c r="RAN2" s="546"/>
      <c r="RAO2" s="539"/>
      <c r="RAP2" s="545"/>
      <c r="RAQ2" s="545"/>
      <c r="RAR2" s="546"/>
      <c r="RAS2" s="539"/>
      <c r="RAT2" s="545"/>
      <c r="RAU2" s="545"/>
      <c r="RAV2" s="546"/>
      <c r="RAW2" s="539"/>
      <c r="RAX2" s="545"/>
      <c r="RAY2" s="545"/>
      <c r="RAZ2" s="546"/>
      <c r="RBA2" s="539"/>
      <c r="RBB2" s="545"/>
      <c r="RBC2" s="545"/>
      <c r="RBD2" s="546"/>
      <c r="RBE2" s="539"/>
      <c r="RBF2" s="545"/>
      <c r="RBG2" s="545"/>
      <c r="RBH2" s="546"/>
      <c r="RBI2" s="539"/>
      <c r="RBJ2" s="545"/>
      <c r="RBK2" s="545"/>
      <c r="RBL2" s="546"/>
      <c r="RBM2" s="539"/>
      <c r="RBN2" s="545"/>
      <c r="RBO2" s="545"/>
      <c r="RBP2" s="546"/>
      <c r="RBQ2" s="539"/>
      <c r="RBR2" s="545"/>
      <c r="RBS2" s="545"/>
      <c r="RBT2" s="546"/>
      <c r="RBU2" s="539"/>
      <c r="RBV2" s="545"/>
      <c r="RBW2" s="545"/>
      <c r="RBX2" s="546"/>
      <c r="RBY2" s="539"/>
      <c r="RBZ2" s="545"/>
      <c r="RCA2" s="545"/>
      <c r="RCB2" s="546"/>
      <c r="RCC2" s="539"/>
      <c r="RCD2" s="545"/>
      <c r="RCE2" s="545"/>
      <c r="RCF2" s="546"/>
      <c r="RCG2" s="539"/>
      <c r="RCH2" s="545"/>
      <c r="RCI2" s="545"/>
      <c r="RCJ2" s="546"/>
      <c r="RCK2" s="539"/>
      <c r="RCL2" s="545"/>
      <c r="RCM2" s="545"/>
      <c r="RCN2" s="546"/>
      <c r="RCO2" s="539"/>
      <c r="RCP2" s="545"/>
      <c r="RCQ2" s="545"/>
      <c r="RCR2" s="546"/>
      <c r="RCS2" s="539"/>
      <c r="RCT2" s="545"/>
      <c r="RCU2" s="545"/>
      <c r="RCV2" s="546"/>
      <c r="RCW2" s="539"/>
      <c r="RCX2" s="545"/>
      <c r="RCY2" s="545"/>
      <c r="RCZ2" s="546"/>
      <c r="RDA2" s="539"/>
      <c r="RDB2" s="545"/>
      <c r="RDC2" s="545"/>
      <c r="RDD2" s="546"/>
      <c r="RDE2" s="539"/>
      <c r="RDF2" s="545"/>
      <c r="RDG2" s="545"/>
      <c r="RDH2" s="546"/>
      <c r="RDI2" s="539"/>
      <c r="RDJ2" s="545"/>
      <c r="RDK2" s="545"/>
      <c r="RDL2" s="546"/>
      <c r="RDM2" s="539"/>
      <c r="RDN2" s="545"/>
      <c r="RDO2" s="545"/>
      <c r="RDP2" s="546"/>
      <c r="RDQ2" s="539"/>
      <c r="RDR2" s="545"/>
      <c r="RDS2" s="545"/>
      <c r="RDT2" s="546"/>
      <c r="RDU2" s="539"/>
      <c r="RDV2" s="545"/>
      <c r="RDW2" s="545"/>
      <c r="RDX2" s="546"/>
      <c r="RDY2" s="539"/>
      <c r="RDZ2" s="545"/>
      <c r="REA2" s="545"/>
      <c r="REB2" s="546"/>
      <c r="REC2" s="539"/>
      <c r="RED2" s="545"/>
      <c r="REE2" s="545"/>
      <c r="REF2" s="546"/>
      <c r="REG2" s="539"/>
      <c r="REH2" s="545"/>
      <c r="REI2" s="545"/>
      <c r="REJ2" s="546"/>
      <c r="REK2" s="539"/>
      <c r="REL2" s="545"/>
      <c r="REM2" s="545"/>
      <c r="REN2" s="546"/>
      <c r="REO2" s="539"/>
      <c r="REP2" s="545"/>
      <c r="REQ2" s="545"/>
      <c r="RER2" s="546"/>
      <c r="RES2" s="539"/>
      <c r="RET2" s="545"/>
      <c r="REU2" s="545"/>
      <c r="REV2" s="546"/>
      <c r="REW2" s="539"/>
      <c r="REX2" s="545"/>
      <c r="REY2" s="545"/>
      <c r="REZ2" s="546"/>
      <c r="RFA2" s="539"/>
      <c r="RFB2" s="545"/>
      <c r="RFC2" s="545"/>
      <c r="RFD2" s="546"/>
      <c r="RFE2" s="539"/>
      <c r="RFF2" s="545"/>
      <c r="RFG2" s="545"/>
      <c r="RFH2" s="546"/>
      <c r="RFI2" s="539"/>
      <c r="RFJ2" s="545"/>
      <c r="RFK2" s="545"/>
      <c r="RFL2" s="546"/>
      <c r="RFM2" s="539"/>
      <c r="RFN2" s="545"/>
      <c r="RFO2" s="545"/>
      <c r="RFP2" s="546"/>
      <c r="RFQ2" s="539"/>
      <c r="RFR2" s="545"/>
      <c r="RFS2" s="545"/>
      <c r="RFT2" s="546"/>
      <c r="RFU2" s="539"/>
      <c r="RFV2" s="545"/>
      <c r="RFW2" s="545"/>
      <c r="RFX2" s="546"/>
      <c r="RFY2" s="539"/>
      <c r="RFZ2" s="545"/>
      <c r="RGA2" s="545"/>
      <c r="RGB2" s="546"/>
      <c r="RGC2" s="539"/>
      <c r="RGD2" s="545"/>
      <c r="RGE2" s="545"/>
      <c r="RGF2" s="546"/>
      <c r="RGG2" s="539"/>
      <c r="RGH2" s="545"/>
      <c r="RGI2" s="545"/>
      <c r="RGJ2" s="546"/>
      <c r="RGK2" s="539"/>
      <c r="RGL2" s="545"/>
      <c r="RGM2" s="545"/>
      <c r="RGN2" s="546"/>
      <c r="RGO2" s="539"/>
      <c r="RGP2" s="545"/>
      <c r="RGQ2" s="545"/>
      <c r="RGR2" s="546"/>
      <c r="RGS2" s="539"/>
      <c r="RGT2" s="545"/>
      <c r="RGU2" s="545"/>
      <c r="RGV2" s="546"/>
      <c r="RGW2" s="539"/>
      <c r="RGX2" s="545"/>
      <c r="RGY2" s="545"/>
      <c r="RGZ2" s="546"/>
      <c r="RHA2" s="539"/>
      <c r="RHB2" s="545"/>
      <c r="RHC2" s="545"/>
      <c r="RHD2" s="546"/>
      <c r="RHE2" s="539"/>
      <c r="RHF2" s="545"/>
      <c r="RHG2" s="545"/>
      <c r="RHH2" s="546"/>
      <c r="RHI2" s="539"/>
      <c r="RHJ2" s="545"/>
      <c r="RHK2" s="545"/>
      <c r="RHL2" s="546"/>
      <c r="RHM2" s="539"/>
      <c r="RHN2" s="545"/>
      <c r="RHO2" s="545"/>
      <c r="RHP2" s="546"/>
      <c r="RHQ2" s="539"/>
      <c r="RHR2" s="545"/>
      <c r="RHS2" s="545"/>
      <c r="RHT2" s="546"/>
      <c r="RHU2" s="539"/>
      <c r="RHV2" s="545"/>
      <c r="RHW2" s="545"/>
      <c r="RHX2" s="546"/>
      <c r="RHY2" s="539"/>
      <c r="RHZ2" s="545"/>
      <c r="RIA2" s="545"/>
      <c r="RIB2" s="546"/>
      <c r="RIC2" s="539"/>
      <c r="RID2" s="545"/>
      <c r="RIE2" s="545"/>
      <c r="RIF2" s="546"/>
      <c r="RIG2" s="539"/>
      <c r="RIH2" s="545"/>
      <c r="RII2" s="545"/>
      <c r="RIJ2" s="546"/>
      <c r="RIK2" s="539"/>
      <c r="RIL2" s="545"/>
      <c r="RIM2" s="545"/>
      <c r="RIN2" s="546"/>
      <c r="RIO2" s="539"/>
      <c r="RIP2" s="545"/>
      <c r="RIQ2" s="545"/>
      <c r="RIR2" s="546"/>
      <c r="RIS2" s="539"/>
      <c r="RIT2" s="545"/>
      <c r="RIU2" s="545"/>
      <c r="RIV2" s="546"/>
      <c r="RIW2" s="539"/>
      <c r="RIX2" s="545"/>
      <c r="RIY2" s="545"/>
      <c r="RIZ2" s="546"/>
      <c r="RJA2" s="539"/>
      <c r="RJB2" s="545"/>
      <c r="RJC2" s="545"/>
      <c r="RJD2" s="546"/>
      <c r="RJE2" s="539"/>
      <c r="RJF2" s="545"/>
      <c r="RJG2" s="545"/>
      <c r="RJH2" s="546"/>
      <c r="RJI2" s="539"/>
      <c r="RJJ2" s="545"/>
      <c r="RJK2" s="545"/>
      <c r="RJL2" s="546"/>
      <c r="RJM2" s="539"/>
      <c r="RJN2" s="545"/>
      <c r="RJO2" s="545"/>
      <c r="RJP2" s="546"/>
      <c r="RJQ2" s="539"/>
      <c r="RJR2" s="545"/>
      <c r="RJS2" s="545"/>
      <c r="RJT2" s="546"/>
      <c r="RJU2" s="539"/>
      <c r="RJV2" s="545"/>
      <c r="RJW2" s="545"/>
      <c r="RJX2" s="546"/>
      <c r="RJY2" s="539"/>
      <c r="RJZ2" s="545"/>
      <c r="RKA2" s="545"/>
      <c r="RKB2" s="546"/>
      <c r="RKC2" s="539"/>
      <c r="RKD2" s="545"/>
      <c r="RKE2" s="545"/>
      <c r="RKF2" s="546"/>
      <c r="RKG2" s="539"/>
      <c r="RKH2" s="545"/>
      <c r="RKI2" s="545"/>
      <c r="RKJ2" s="546"/>
      <c r="RKK2" s="539"/>
      <c r="RKL2" s="545"/>
      <c r="RKM2" s="545"/>
      <c r="RKN2" s="546"/>
      <c r="RKO2" s="539"/>
      <c r="RKP2" s="545"/>
      <c r="RKQ2" s="545"/>
      <c r="RKR2" s="546"/>
      <c r="RKS2" s="539"/>
      <c r="RKT2" s="545"/>
      <c r="RKU2" s="545"/>
      <c r="RKV2" s="546"/>
      <c r="RKW2" s="539"/>
      <c r="RKX2" s="545"/>
      <c r="RKY2" s="545"/>
      <c r="RKZ2" s="546"/>
      <c r="RLA2" s="539"/>
      <c r="RLB2" s="545"/>
      <c r="RLC2" s="545"/>
      <c r="RLD2" s="546"/>
      <c r="RLE2" s="539"/>
      <c r="RLF2" s="545"/>
      <c r="RLG2" s="545"/>
      <c r="RLH2" s="546"/>
      <c r="RLI2" s="539"/>
      <c r="RLJ2" s="545"/>
      <c r="RLK2" s="545"/>
      <c r="RLL2" s="546"/>
      <c r="RLM2" s="539"/>
      <c r="RLN2" s="545"/>
      <c r="RLO2" s="545"/>
      <c r="RLP2" s="546"/>
      <c r="RLQ2" s="539"/>
      <c r="RLR2" s="545"/>
      <c r="RLS2" s="545"/>
      <c r="RLT2" s="546"/>
      <c r="RLU2" s="539"/>
      <c r="RLV2" s="545"/>
      <c r="RLW2" s="545"/>
      <c r="RLX2" s="546"/>
      <c r="RLY2" s="539"/>
      <c r="RLZ2" s="545"/>
      <c r="RMA2" s="545"/>
      <c r="RMB2" s="546"/>
      <c r="RMC2" s="539"/>
      <c r="RMD2" s="545"/>
      <c r="RME2" s="545"/>
      <c r="RMF2" s="546"/>
      <c r="RMG2" s="539"/>
      <c r="RMH2" s="545"/>
      <c r="RMI2" s="545"/>
      <c r="RMJ2" s="546"/>
      <c r="RMK2" s="539"/>
      <c r="RML2" s="545"/>
      <c r="RMM2" s="545"/>
      <c r="RMN2" s="546"/>
      <c r="RMO2" s="539"/>
      <c r="RMP2" s="545"/>
      <c r="RMQ2" s="545"/>
      <c r="RMR2" s="546"/>
      <c r="RMS2" s="539"/>
      <c r="RMT2" s="545"/>
      <c r="RMU2" s="545"/>
      <c r="RMV2" s="546"/>
      <c r="RMW2" s="539"/>
      <c r="RMX2" s="545"/>
      <c r="RMY2" s="545"/>
      <c r="RMZ2" s="546"/>
      <c r="RNA2" s="539"/>
      <c r="RNB2" s="545"/>
      <c r="RNC2" s="545"/>
      <c r="RND2" s="546"/>
      <c r="RNE2" s="539"/>
      <c r="RNF2" s="545"/>
      <c r="RNG2" s="545"/>
      <c r="RNH2" s="546"/>
      <c r="RNI2" s="539"/>
      <c r="RNJ2" s="545"/>
      <c r="RNK2" s="545"/>
      <c r="RNL2" s="546"/>
      <c r="RNM2" s="539"/>
      <c r="RNN2" s="545"/>
      <c r="RNO2" s="545"/>
      <c r="RNP2" s="546"/>
      <c r="RNQ2" s="539"/>
      <c r="RNR2" s="545"/>
      <c r="RNS2" s="545"/>
      <c r="RNT2" s="546"/>
      <c r="RNU2" s="539"/>
      <c r="RNV2" s="545"/>
      <c r="RNW2" s="545"/>
      <c r="RNX2" s="546"/>
      <c r="RNY2" s="539"/>
      <c r="RNZ2" s="545"/>
      <c r="ROA2" s="545"/>
      <c r="ROB2" s="546"/>
      <c r="ROC2" s="539"/>
      <c r="ROD2" s="545"/>
      <c r="ROE2" s="545"/>
      <c r="ROF2" s="546"/>
      <c r="ROG2" s="539"/>
      <c r="ROH2" s="545"/>
      <c r="ROI2" s="545"/>
      <c r="ROJ2" s="546"/>
      <c r="ROK2" s="539"/>
      <c r="ROL2" s="545"/>
      <c r="ROM2" s="545"/>
      <c r="RON2" s="546"/>
      <c r="ROO2" s="539"/>
      <c r="ROP2" s="545"/>
      <c r="ROQ2" s="545"/>
      <c r="ROR2" s="546"/>
      <c r="ROS2" s="539"/>
      <c r="ROT2" s="545"/>
      <c r="ROU2" s="545"/>
      <c r="ROV2" s="546"/>
      <c r="ROW2" s="539"/>
      <c r="ROX2" s="545"/>
      <c r="ROY2" s="545"/>
      <c r="ROZ2" s="546"/>
      <c r="RPA2" s="539"/>
      <c r="RPB2" s="545"/>
      <c r="RPC2" s="545"/>
      <c r="RPD2" s="546"/>
      <c r="RPE2" s="539"/>
      <c r="RPF2" s="545"/>
      <c r="RPG2" s="545"/>
      <c r="RPH2" s="546"/>
      <c r="RPI2" s="539"/>
      <c r="RPJ2" s="545"/>
      <c r="RPK2" s="545"/>
      <c r="RPL2" s="546"/>
      <c r="RPM2" s="539"/>
      <c r="RPN2" s="545"/>
      <c r="RPO2" s="545"/>
      <c r="RPP2" s="546"/>
      <c r="RPQ2" s="539"/>
      <c r="RPR2" s="545"/>
      <c r="RPS2" s="545"/>
      <c r="RPT2" s="546"/>
      <c r="RPU2" s="539"/>
      <c r="RPV2" s="545"/>
      <c r="RPW2" s="545"/>
      <c r="RPX2" s="546"/>
      <c r="RPY2" s="539"/>
      <c r="RPZ2" s="545"/>
      <c r="RQA2" s="545"/>
      <c r="RQB2" s="546"/>
      <c r="RQC2" s="539"/>
      <c r="RQD2" s="545"/>
      <c r="RQE2" s="545"/>
      <c r="RQF2" s="546"/>
      <c r="RQG2" s="539"/>
      <c r="RQH2" s="545"/>
      <c r="RQI2" s="545"/>
      <c r="RQJ2" s="546"/>
      <c r="RQK2" s="539"/>
      <c r="RQL2" s="545"/>
      <c r="RQM2" s="545"/>
      <c r="RQN2" s="546"/>
      <c r="RQO2" s="539"/>
      <c r="RQP2" s="545"/>
      <c r="RQQ2" s="545"/>
      <c r="RQR2" s="546"/>
      <c r="RQS2" s="539"/>
      <c r="RQT2" s="545"/>
      <c r="RQU2" s="545"/>
      <c r="RQV2" s="546"/>
      <c r="RQW2" s="539"/>
      <c r="RQX2" s="545"/>
      <c r="RQY2" s="545"/>
      <c r="RQZ2" s="546"/>
      <c r="RRA2" s="539"/>
      <c r="RRB2" s="545"/>
      <c r="RRC2" s="545"/>
      <c r="RRD2" s="546"/>
      <c r="RRE2" s="539"/>
      <c r="RRF2" s="545"/>
      <c r="RRG2" s="545"/>
      <c r="RRH2" s="546"/>
      <c r="RRI2" s="539"/>
      <c r="RRJ2" s="545"/>
      <c r="RRK2" s="545"/>
      <c r="RRL2" s="546"/>
      <c r="RRM2" s="539"/>
      <c r="RRN2" s="545"/>
      <c r="RRO2" s="545"/>
      <c r="RRP2" s="546"/>
      <c r="RRQ2" s="539"/>
      <c r="RRR2" s="545"/>
      <c r="RRS2" s="545"/>
      <c r="RRT2" s="546"/>
      <c r="RRU2" s="539"/>
      <c r="RRV2" s="545"/>
      <c r="RRW2" s="545"/>
      <c r="RRX2" s="546"/>
      <c r="RRY2" s="539"/>
      <c r="RRZ2" s="545"/>
      <c r="RSA2" s="545"/>
      <c r="RSB2" s="546"/>
      <c r="RSC2" s="539"/>
      <c r="RSD2" s="545"/>
      <c r="RSE2" s="545"/>
      <c r="RSF2" s="546"/>
      <c r="RSG2" s="539"/>
      <c r="RSH2" s="545"/>
      <c r="RSI2" s="545"/>
      <c r="RSJ2" s="546"/>
      <c r="RSK2" s="539"/>
      <c r="RSL2" s="545"/>
      <c r="RSM2" s="545"/>
      <c r="RSN2" s="546"/>
      <c r="RSO2" s="539"/>
      <c r="RSP2" s="545"/>
      <c r="RSQ2" s="545"/>
      <c r="RSR2" s="546"/>
      <c r="RSS2" s="539"/>
      <c r="RST2" s="545"/>
      <c r="RSU2" s="545"/>
      <c r="RSV2" s="546"/>
      <c r="RSW2" s="539"/>
      <c r="RSX2" s="545"/>
      <c r="RSY2" s="545"/>
      <c r="RSZ2" s="546"/>
      <c r="RTA2" s="539"/>
      <c r="RTB2" s="545"/>
      <c r="RTC2" s="545"/>
      <c r="RTD2" s="546"/>
      <c r="RTE2" s="539"/>
      <c r="RTF2" s="545"/>
      <c r="RTG2" s="545"/>
      <c r="RTH2" s="546"/>
      <c r="RTI2" s="539"/>
      <c r="RTJ2" s="545"/>
      <c r="RTK2" s="545"/>
      <c r="RTL2" s="546"/>
      <c r="RTM2" s="539"/>
      <c r="RTN2" s="545"/>
      <c r="RTO2" s="545"/>
      <c r="RTP2" s="546"/>
      <c r="RTQ2" s="539"/>
      <c r="RTR2" s="545"/>
      <c r="RTS2" s="545"/>
      <c r="RTT2" s="546"/>
      <c r="RTU2" s="539"/>
      <c r="RTV2" s="545"/>
      <c r="RTW2" s="545"/>
      <c r="RTX2" s="546"/>
      <c r="RTY2" s="539"/>
      <c r="RTZ2" s="545"/>
      <c r="RUA2" s="545"/>
      <c r="RUB2" s="546"/>
      <c r="RUC2" s="539"/>
      <c r="RUD2" s="545"/>
      <c r="RUE2" s="545"/>
      <c r="RUF2" s="546"/>
      <c r="RUG2" s="539"/>
      <c r="RUH2" s="545"/>
      <c r="RUI2" s="545"/>
      <c r="RUJ2" s="546"/>
      <c r="RUK2" s="539"/>
      <c r="RUL2" s="545"/>
      <c r="RUM2" s="545"/>
      <c r="RUN2" s="546"/>
      <c r="RUO2" s="539"/>
      <c r="RUP2" s="545"/>
      <c r="RUQ2" s="545"/>
      <c r="RUR2" s="546"/>
      <c r="RUS2" s="539"/>
      <c r="RUT2" s="545"/>
      <c r="RUU2" s="545"/>
      <c r="RUV2" s="546"/>
      <c r="RUW2" s="539"/>
      <c r="RUX2" s="545"/>
      <c r="RUY2" s="545"/>
      <c r="RUZ2" s="546"/>
      <c r="RVA2" s="539"/>
      <c r="RVB2" s="545"/>
      <c r="RVC2" s="545"/>
      <c r="RVD2" s="546"/>
      <c r="RVE2" s="539"/>
      <c r="RVF2" s="545"/>
      <c r="RVG2" s="545"/>
      <c r="RVH2" s="546"/>
      <c r="RVI2" s="539"/>
      <c r="RVJ2" s="545"/>
      <c r="RVK2" s="545"/>
      <c r="RVL2" s="546"/>
      <c r="RVM2" s="539"/>
      <c r="RVN2" s="545"/>
      <c r="RVO2" s="545"/>
      <c r="RVP2" s="546"/>
      <c r="RVQ2" s="539"/>
      <c r="RVR2" s="545"/>
      <c r="RVS2" s="545"/>
      <c r="RVT2" s="546"/>
      <c r="RVU2" s="539"/>
      <c r="RVV2" s="545"/>
      <c r="RVW2" s="545"/>
      <c r="RVX2" s="546"/>
      <c r="RVY2" s="539"/>
      <c r="RVZ2" s="545"/>
      <c r="RWA2" s="545"/>
      <c r="RWB2" s="546"/>
      <c r="RWC2" s="539"/>
      <c r="RWD2" s="545"/>
      <c r="RWE2" s="545"/>
      <c r="RWF2" s="546"/>
      <c r="RWG2" s="539"/>
      <c r="RWH2" s="545"/>
      <c r="RWI2" s="545"/>
      <c r="RWJ2" s="546"/>
      <c r="RWK2" s="539"/>
      <c r="RWL2" s="545"/>
      <c r="RWM2" s="545"/>
      <c r="RWN2" s="546"/>
      <c r="RWO2" s="539"/>
      <c r="RWP2" s="545"/>
      <c r="RWQ2" s="545"/>
      <c r="RWR2" s="546"/>
      <c r="RWS2" s="539"/>
      <c r="RWT2" s="545"/>
      <c r="RWU2" s="545"/>
      <c r="RWV2" s="546"/>
      <c r="RWW2" s="539"/>
      <c r="RWX2" s="545"/>
      <c r="RWY2" s="545"/>
      <c r="RWZ2" s="546"/>
      <c r="RXA2" s="539"/>
      <c r="RXB2" s="545"/>
      <c r="RXC2" s="545"/>
      <c r="RXD2" s="546"/>
      <c r="RXE2" s="539"/>
      <c r="RXF2" s="545"/>
      <c r="RXG2" s="545"/>
      <c r="RXH2" s="546"/>
      <c r="RXI2" s="539"/>
      <c r="RXJ2" s="545"/>
      <c r="RXK2" s="545"/>
      <c r="RXL2" s="546"/>
      <c r="RXM2" s="539"/>
      <c r="RXN2" s="545"/>
      <c r="RXO2" s="545"/>
      <c r="RXP2" s="546"/>
      <c r="RXQ2" s="539"/>
      <c r="RXR2" s="545"/>
      <c r="RXS2" s="545"/>
      <c r="RXT2" s="546"/>
      <c r="RXU2" s="539"/>
      <c r="RXV2" s="545"/>
      <c r="RXW2" s="545"/>
      <c r="RXX2" s="546"/>
      <c r="RXY2" s="539"/>
      <c r="RXZ2" s="545"/>
      <c r="RYA2" s="545"/>
      <c r="RYB2" s="546"/>
      <c r="RYC2" s="539"/>
      <c r="RYD2" s="545"/>
      <c r="RYE2" s="545"/>
      <c r="RYF2" s="546"/>
      <c r="RYG2" s="539"/>
      <c r="RYH2" s="545"/>
      <c r="RYI2" s="545"/>
      <c r="RYJ2" s="546"/>
      <c r="RYK2" s="539"/>
      <c r="RYL2" s="545"/>
      <c r="RYM2" s="545"/>
      <c r="RYN2" s="546"/>
      <c r="RYO2" s="539"/>
      <c r="RYP2" s="545"/>
      <c r="RYQ2" s="545"/>
      <c r="RYR2" s="546"/>
      <c r="RYS2" s="539"/>
      <c r="RYT2" s="545"/>
      <c r="RYU2" s="545"/>
      <c r="RYV2" s="546"/>
      <c r="RYW2" s="539"/>
      <c r="RYX2" s="545"/>
      <c r="RYY2" s="545"/>
      <c r="RYZ2" s="546"/>
      <c r="RZA2" s="539"/>
      <c r="RZB2" s="545"/>
      <c r="RZC2" s="545"/>
      <c r="RZD2" s="546"/>
      <c r="RZE2" s="539"/>
      <c r="RZF2" s="545"/>
      <c r="RZG2" s="545"/>
      <c r="RZH2" s="546"/>
      <c r="RZI2" s="539"/>
      <c r="RZJ2" s="545"/>
      <c r="RZK2" s="545"/>
      <c r="RZL2" s="546"/>
      <c r="RZM2" s="539"/>
      <c r="RZN2" s="545"/>
      <c r="RZO2" s="545"/>
      <c r="RZP2" s="546"/>
      <c r="RZQ2" s="539"/>
      <c r="RZR2" s="545"/>
      <c r="RZS2" s="545"/>
      <c r="RZT2" s="546"/>
      <c r="RZU2" s="539"/>
      <c r="RZV2" s="545"/>
      <c r="RZW2" s="545"/>
      <c r="RZX2" s="546"/>
      <c r="RZY2" s="539"/>
      <c r="RZZ2" s="545"/>
      <c r="SAA2" s="545"/>
      <c r="SAB2" s="546"/>
      <c r="SAC2" s="539"/>
      <c r="SAD2" s="545"/>
      <c r="SAE2" s="545"/>
      <c r="SAF2" s="546"/>
      <c r="SAG2" s="539"/>
      <c r="SAH2" s="545"/>
      <c r="SAI2" s="545"/>
      <c r="SAJ2" s="546"/>
      <c r="SAK2" s="539"/>
      <c r="SAL2" s="545"/>
      <c r="SAM2" s="545"/>
      <c r="SAN2" s="546"/>
      <c r="SAO2" s="539"/>
      <c r="SAP2" s="545"/>
      <c r="SAQ2" s="545"/>
      <c r="SAR2" s="546"/>
      <c r="SAS2" s="539"/>
      <c r="SAT2" s="545"/>
      <c r="SAU2" s="545"/>
      <c r="SAV2" s="546"/>
      <c r="SAW2" s="539"/>
      <c r="SAX2" s="545"/>
      <c r="SAY2" s="545"/>
      <c r="SAZ2" s="546"/>
      <c r="SBA2" s="539"/>
      <c r="SBB2" s="545"/>
      <c r="SBC2" s="545"/>
      <c r="SBD2" s="546"/>
      <c r="SBE2" s="539"/>
      <c r="SBF2" s="545"/>
      <c r="SBG2" s="545"/>
      <c r="SBH2" s="546"/>
      <c r="SBI2" s="539"/>
      <c r="SBJ2" s="545"/>
      <c r="SBK2" s="545"/>
      <c r="SBL2" s="546"/>
      <c r="SBM2" s="539"/>
      <c r="SBN2" s="545"/>
      <c r="SBO2" s="545"/>
      <c r="SBP2" s="546"/>
      <c r="SBQ2" s="539"/>
      <c r="SBR2" s="545"/>
      <c r="SBS2" s="545"/>
      <c r="SBT2" s="546"/>
      <c r="SBU2" s="539"/>
      <c r="SBV2" s="545"/>
      <c r="SBW2" s="545"/>
      <c r="SBX2" s="546"/>
      <c r="SBY2" s="539"/>
      <c r="SBZ2" s="545"/>
      <c r="SCA2" s="545"/>
      <c r="SCB2" s="546"/>
      <c r="SCC2" s="539"/>
      <c r="SCD2" s="545"/>
      <c r="SCE2" s="545"/>
      <c r="SCF2" s="546"/>
      <c r="SCG2" s="539"/>
      <c r="SCH2" s="545"/>
      <c r="SCI2" s="545"/>
      <c r="SCJ2" s="546"/>
      <c r="SCK2" s="539"/>
      <c r="SCL2" s="545"/>
      <c r="SCM2" s="545"/>
      <c r="SCN2" s="546"/>
      <c r="SCO2" s="539"/>
      <c r="SCP2" s="545"/>
      <c r="SCQ2" s="545"/>
      <c r="SCR2" s="546"/>
      <c r="SCS2" s="539"/>
      <c r="SCT2" s="545"/>
      <c r="SCU2" s="545"/>
      <c r="SCV2" s="546"/>
      <c r="SCW2" s="539"/>
      <c r="SCX2" s="545"/>
      <c r="SCY2" s="545"/>
      <c r="SCZ2" s="546"/>
      <c r="SDA2" s="539"/>
      <c r="SDB2" s="545"/>
      <c r="SDC2" s="545"/>
      <c r="SDD2" s="546"/>
      <c r="SDE2" s="539"/>
      <c r="SDF2" s="545"/>
      <c r="SDG2" s="545"/>
      <c r="SDH2" s="546"/>
      <c r="SDI2" s="539"/>
      <c r="SDJ2" s="545"/>
      <c r="SDK2" s="545"/>
      <c r="SDL2" s="546"/>
      <c r="SDM2" s="539"/>
      <c r="SDN2" s="545"/>
      <c r="SDO2" s="545"/>
      <c r="SDP2" s="546"/>
      <c r="SDQ2" s="539"/>
      <c r="SDR2" s="545"/>
      <c r="SDS2" s="545"/>
      <c r="SDT2" s="546"/>
      <c r="SDU2" s="539"/>
      <c r="SDV2" s="545"/>
      <c r="SDW2" s="545"/>
      <c r="SDX2" s="546"/>
      <c r="SDY2" s="539"/>
      <c r="SDZ2" s="545"/>
      <c r="SEA2" s="545"/>
      <c r="SEB2" s="546"/>
      <c r="SEC2" s="539"/>
      <c r="SED2" s="545"/>
      <c r="SEE2" s="545"/>
      <c r="SEF2" s="546"/>
      <c r="SEG2" s="539"/>
      <c r="SEH2" s="545"/>
      <c r="SEI2" s="545"/>
      <c r="SEJ2" s="546"/>
      <c r="SEK2" s="539"/>
      <c r="SEL2" s="545"/>
      <c r="SEM2" s="545"/>
      <c r="SEN2" s="546"/>
      <c r="SEO2" s="539"/>
      <c r="SEP2" s="545"/>
      <c r="SEQ2" s="545"/>
      <c r="SER2" s="546"/>
      <c r="SES2" s="539"/>
      <c r="SET2" s="545"/>
      <c r="SEU2" s="545"/>
      <c r="SEV2" s="546"/>
      <c r="SEW2" s="539"/>
      <c r="SEX2" s="545"/>
      <c r="SEY2" s="545"/>
      <c r="SEZ2" s="546"/>
      <c r="SFA2" s="539"/>
      <c r="SFB2" s="545"/>
      <c r="SFC2" s="545"/>
      <c r="SFD2" s="546"/>
      <c r="SFE2" s="539"/>
      <c r="SFF2" s="545"/>
      <c r="SFG2" s="545"/>
      <c r="SFH2" s="546"/>
      <c r="SFI2" s="539"/>
      <c r="SFJ2" s="545"/>
      <c r="SFK2" s="545"/>
      <c r="SFL2" s="546"/>
      <c r="SFM2" s="539"/>
      <c r="SFN2" s="545"/>
      <c r="SFO2" s="545"/>
      <c r="SFP2" s="546"/>
      <c r="SFQ2" s="539"/>
      <c r="SFR2" s="545"/>
      <c r="SFS2" s="545"/>
      <c r="SFT2" s="546"/>
      <c r="SFU2" s="539"/>
      <c r="SFV2" s="545"/>
      <c r="SFW2" s="545"/>
      <c r="SFX2" s="546"/>
      <c r="SFY2" s="539"/>
      <c r="SFZ2" s="545"/>
      <c r="SGA2" s="545"/>
      <c r="SGB2" s="546"/>
      <c r="SGC2" s="539"/>
      <c r="SGD2" s="545"/>
      <c r="SGE2" s="545"/>
      <c r="SGF2" s="546"/>
      <c r="SGG2" s="539"/>
      <c r="SGH2" s="545"/>
      <c r="SGI2" s="545"/>
      <c r="SGJ2" s="546"/>
      <c r="SGK2" s="539"/>
      <c r="SGL2" s="545"/>
      <c r="SGM2" s="545"/>
      <c r="SGN2" s="546"/>
      <c r="SGO2" s="539"/>
      <c r="SGP2" s="545"/>
      <c r="SGQ2" s="545"/>
      <c r="SGR2" s="546"/>
      <c r="SGS2" s="539"/>
      <c r="SGT2" s="545"/>
      <c r="SGU2" s="545"/>
      <c r="SGV2" s="546"/>
      <c r="SGW2" s="539"/>
      <c r="SGX2" s="545"/>
      <c r="SGY2" s="545"/>
      <c r="SGZ2" s="546"/>
      <c r="SHA2" s="539"/>
      <c r="SHB2" s="545"/>
      <c r="SHC2" s="545"/>
      <c r="SHD2" s="546"/>
      <c r="SHE2" s="539"/>
      <c r="SHF2" s="545"/>
      <c r="SHG2" s="545"/>
      <c r="SHH2" s="546"/>
      <c r="SHI2" s="539"/>
      <c r="SHJ2" s="545"/>
      <c r="SHK2" s="545"/>
      <c r="SHL2" s="546"/>
      <c r="SHM2" s="539"/>
      <c r="SHN2" s="545"/>
      <c r="SHO2" s="545"/>
      <c r="SHP2" s="546"/>
      <c r="SHQ2" s="539"/>
      <c r="SHR2" s="545"/>
      <c r="SHS2" s="545"/>
      <c r="SHT2" s="546"/>
      <c r="SHU2" s="539"/>
      <c r="SHV2" s="545"/>
      <c r="SHW2" s="545"/>
      <c r="SHX2" s="546"/>
      <c r="SHY2" s="539"/>
      <c r="SHZ2" s="545"/>
      <c r="SIA2" s="545"/>
      <c r="SIB2" s="546"/>
      <c r="SIC2" s="539"/>
      <c r="SID2" s="545"/>
      <c r="SIE2" s="545"/>
      <c r="SIF2" s="546"/>
      <c r="SIG2" s="539"/>
      <c r="SIH2" s="545"/>
      <c r="SII2" s="545"/>
      <c r="SIJ2" s="546"/>
      <c r="SIK2" s="539"/>
      <c r="SIL2" s="545"/>
      <c r="SIM2" s="545"/>
      <c r="SIN2" s="546"/>
      <c r="SIO2" s="539"/>
      <c r="SIP2" s="545"/>
      <c r="SIQ2" s="545"/>
      <c r="SIR2" s="546"/>
      <c r="SIS2" s="539"/>
      <c r="SIT2" s="545"/>
      <c r="SIU2" s="545"/>
      <c r="SIV2" s="546"/>
      <c r="SIW2" s="539"/>
      <c r="SIX2" s="545"/>
      <c r="SIY2" s="545"/>
      <c r="SIZ2" s="546"/>
      <c r="SJA2" s="539"/>
      <c r="SJB2" s="545"/>
      <c r="SJC2" s="545"/>
      <c r="SJD2" s="546"/>
      <c r="SJE2" s="539"/>
      <c r="SJF2" s="545"/>
      <c r="SJG2" s="545"/>
      <c r="SJH2" s="546"/>
      <c r="SJI2" s="539"/>
      <c r="SJJ2" s="545"/>
      <c r="SJK2" s="545"/>
      <c r="SJL2" s="546"/>
      <c r="SJM2" s="539"/>
      <c r="SJN2" s="545"/>
      <c r="SJO2" s="545"/>
      <c r="SJP2" s="546"/>
      <c r="SJQ2" s="539"/>
      <c r="SJR2" s="545"/>
      <c r="SJS2" s="545"/>
      <c r="SJT2" s="546"/>
      <c r="SJU2" s="539"/>
      <c r="SJV2" s="545"/>
      <c r="SJW2" s="545"/>
      <c r="SJX2" s="546"/>
      <c r="SJY2" s="539"/>
      <c r="SJZ2" s="545"/>
      <c r="SKA2" s="545"/>
      <c r="SKB2" s="546"/>
      <c r="SKC2" s="539"/>
      <c r="SKD2" s="545"/>
      <c r="SKE2" s="545"/>
      <c r="SKF2" s="546"/>
      <c r="SKG2" s="539"/>
      <c r="SKH2" s="545"/>
      <c r="SKI2" s="545"/>
      <c r="SKJ2" s="546"/>
      <c r="SKK2" s="539"/>
      <c r="SKL2" s="545"/>
      <c r="SKM2" s="545"/>
      <c r="SKN2" s="546"/>
      <c r="SKO2" s="539"/>
      <c r="SKP2" s="545"/>
      <c r="SKQ2" s="545"/>
      <c r="SKR2" s="546"/>
      <c r="SKS2" s="539"/>
      <c r="SKT2" s="545"/>
      <c r="SKU2" s="545"/>
      <c r="SKV2" s="546"/>
      <c r="SKW2" s="539"/>
      <c r="SKX2" s="545"/>
      <c r="SKY2" s="545"/>
      <c r="SKZ2" s="546"/>
      <c r="SLA2" s="539"/>
      <c r="SLB2" s="545"/>
      <c r="SLC2" s="545"/>
      <c r="SLD2" s="546"/>
      <c r="SLE2" s="539"/>
      <c r="SLF2" s="545"/>
      <c r="SLG2" s="545"/>
      <c r="SLH2" s="546"/>
      <c r="SLI2" s="539"/>
      <c r="SLJ2" s="545"/>
      <c r="SLK2" s="545"/>
      <c r="SLL2" s="546"/>
      <c r="SLM2" s="539"/>
      <c r="SLN2" s="545"/>
      <c r="SLO2" s="545"/>
      <c r="SLP2" s="546"/>
      <c r="SLQ2" s="539"/>
      <c r="SLR2" s="545"/>
      <c r="SLS2" s="545"/>
      <c r="SLT2" s="546"/>
      <c r="SLU2" s="539"/>
      <c r="SLV2" s="545"/>
      <c r="SLW2" s="545"/>
      <c r="SLX2" s="546"/>
      <c r="SLY2" s="539"/>
      <c r="SLZ2" s="545"/>
      <c r="SMA2" s="545"/>
      <c r="SMB2" s="546"/>
      <c r="SMC2" s="539"/>
      <c r="SMD2" s="545"/>
      <c r="SME2" s="545"/>
      <c r="SMF2" s="546"/>
      <c r="SMG2" s="539"/>
      <c r="SMH2" s="545"/>
      <c r="SMI2" s="545"/>
      <c r="SMJ2" s="546"/>
      <c r="SMK2" s="539"/>
      <c r="SML2" s="545"/>
      <c r="SMM2" s="545"/>
      <c r="SMN2" s="546"/>
      <c r="SMO2" s="539"/>
      <c r="SMP2" s="545"/>
      <c r="SMQ2" s="545"/>
      <c r="SMR2" s="546"/>
      <c r="SMS2" s="539"/>
      <c r="SMT2" s="545"/>
      <c r="SMU2" s="545"/>
      <c r="SMV2" s="546"/>
      <c r="SMW2" s="539"/>
      <c r="SMX2" s="545"/>
      <c r="SMY2" s="545"/>
      <c r="SMZ2" s="546"/>
      <c r="SNA2" s="539"/>
      <c r="SNB2" s="545"/>
      <c r="SNC2" s="545"/>
      <c r="SND2" s="546"/>
      <c r="SNE2" s="539"/>
      <c r="SNF2" s="545"/>
      <c r="SNG2" s="545"/>
      <c r="SNH2" s="546"/>
      <c r="SNI2" s="539"/>
      <c r="SNJ2" s="545"/>
      <c r="SNK2" s="545"/>
      <c r="SNL2" s="546"/>
      <c r="SNM2" s="539"/>
      <c r="SNN2" s="545"/>
      <c r="SNO2" s="545"/>
      <c r="SNP2" s="546"/>
      <c r="SNQ2" s="539"/>
      <c r="SNR2" s="545"/>
      <c r="SNS2" s="545"/>
      <c r="SNT2" s="546"/>
      <c r="SNU2" s="539"/>
      <c r="SNV2" s="545"/>
      <c r="SNW2" s="545"/>
      <c r="SNX2" s="546"/>
      <c r="SNY2" s="539"/>
      <c r="SNZ2" s="545"/>
      <c r="SOA2" s="545"/>
      <c r="SOB2" s="546"/>
      <c r="SOC2" s="539"/>
      <c r="SOD2" s="545"/>
      <c r="SOE2" s="545"/>
      <c r="SOF2" s="546"/>
      <c r="SOG2" s="539"/>
      <c r="SOH2" s="545"/>
      <c r="SOI2" s="545"/>
      <c r="SOJ2" s="546"/>
      <c r="SOK2" s="539"/>
      <c r="SOL2" s="545"/>
      <c r="SOM2" s="545"/>
      <c r="SON2" s="546"/>
      <c r="SOO2" s="539"/>
      <c r="SOP2" s="545"/>
      <c r="SOQ2" s="545"/>
      <c r="SOR2" s="546"/>
      <c r="SOS2" s="539"/>
      <c r="SOT2" s="545"/>
      <c r="SOU2" s="545"/>
      <c r="SOV2" s="546"/>
      <c r="SOW2" s="539"/>
      <c r="SOX2" s="545"/>
      <c r="SOY2" s="545"/>
      <c r="SOZ2" s="546"/>
      <c r="SPA2" s="539"/>
      <c r="SPB2" s="545"/>
      <c r="SPC2" s="545"/>
      <c r="SPD2" s="546"/>
      <c r="SPE2" s="539"/>
      <c r="SPF2" s="545"/>
      <c r="SPG2" s="545"/>
      <c r="SPH2" s="546"/>
      <c r="SPI2" s="539"/>
      <c r="SPJ2" s="545"/>
      <c r="SPK2" s="545"/>
      <c r="SPL2" s="546"/>
      <c r="SPM2" s="539"/>
      <c r="SPN2" s="545"/>
      <c r="SPO2" s="545"/>
      <c r="SPP2" s="546"/>
      <c r="SPQ2" s="539"/>
      <c r="SPR2" s="545"/>
      <c r="SPS2" s="545"/>
      <c r="SPT2" s="546"/>
      <c r="SPU2" s="539"/>
      <c r="SPV2" s="545"/>
      <c r="SPW2" s="545"/>
      <c r="SPX2" s="546"/>
      <c r="SPY2" s="539"/>
      <c r="SPZ2" s="545"/>
      <c r="SQA2" s="545"/>
      <c r="SQB2" s="546"/>
      <c r="SQC2" s="539"/>
      <c r="SQD2" s="545"/>
      <c r="SQE2" s="545"/>
      <c r="SQF2" s="546"/>
      <c r="SQG2" s="539"/>
      <c r="SQH2" s="545"/>
      <c r="SQI2" s="545"/>
      <c r="SQJ2" s="546"/>
      <c r="SQK2" s="539"/>
      <c r="SQL2" s="545"/>
      <c r="SQM2" s="545"/>
      <c r="SQN2" s="546"/>
      <c r="SQO2" s="539"/>
      <c r="SQP2" s="545"/>
      <c r="SQQ2" s="545"/>
      <c r="SQR2" s="546"/>
      <c r="SQS2" s="539"/>
      <c r="SQT2" s="545"/>
      <c r="SQU2" s="545"/>
      <c r="SQV2" s="546"/>
      <c r="SQW2" s="539"/>
      <c r="SQX2" s="545"/>
      <c r="SQY2" s="545"/>
      <c r="SQZ2" s="546"/>
      <c r="SRA2" s="539"/>
      <c r="SRB2" s="545"/>
      <c r="SRC2" s="545"/>
      <c r="SRD2" s="546"/>
      <c r="SRE2" s="539"/>
      <c r="SRF2" s="545"/>
      <c r="SRG2" s="545"/>
      <c r="SRH2" s="546"/>
      <c r="SRI2" s="539"/>
      <c r="SRJ2" s="545"/>
      <c r="SRK2" s="545"/>
      <c r="SRL2" s="546"/>
      <c r="SRM2" s="539"/>
      <c r="SRN2" s="545"/>
      <c r="SRO2" s="545"/>
      <c r="SRP2" s="546"/>
      <c r="SRQ2" s="539"/>
      <c r="SRR2" s="545"/>
      <c r="SRS2" s="545"/>
      <c r="SRT2" s="546"/>
      <c r="SRU2" s="539"/>
      <c r="SRV2" s="545"/>
      <c r="SRW2" s="545"/>
      <c r="SRX2" s="546"/>
      <c r="SRY2" s="539"/>
      <c r="SRZ2" s="545"/>
      <c r="SSA2" s="545"/>
      <c r="SSB2" s="546"/>
      <c r="SSC2" s="539"/>
      <c r="SSD2" s="545"/>
      <c r="SSE2" s="545"/>
      <c r="SSF2" s="546"/>
      <c r="SSG2" s="539"/>
      <c r="SSH2" s="545"/>
      <c r="SSI2" s="545"/>
      <c r="SSJ2" s="546"/>
      <c r="SSK2" s="539"/>
      <c r="SSL2" s="545"/>
      <c r="SSM2" s="545"/>
      <c r="SSN2" s="546"/>
      <c r="SSO2" s="539"/>
      <c r="SSP2" s="545"/>
      <c r="SSQ2" s="545"/>
      <c r="SSR2" s="546"/>
      <c r="SSS2" s="539"/>
      <c r="SST2" s="545"/>
      <c r="SSU2" s="545"/>
      <c r="SSV2" s="546"/>
      <c r="SSW2" s="539"/>
      <c r="SSX2" s="545"/>
      <c r="SSY2" s="545"/>
      <c r="SSZ2" s="546"/>
      <c r="STA2" s="539"/>
      <c r="STB2" s="545"/>
      <c r="STC2" s="545"/>
      <c r="STD2" s="546"/>
      <c r="STE2" s="539"/>
      <c r="STF2" s="545"/>
      <c r="STG2" s="545"/>
      <c r="STH2" s="546"/>
      <c r="STI2" s="539"/>
      <c r="STJ2" s="545"/>
      <c r="STK2" s="545"/>
      <c r="STL2" s="546"/>
      <c r="STM2" s="539"/>
      <c r="STN2" s="545"/>
      <c r="STO2" s="545"/>
      <c r="STP2" s="546"/>
      <c r="STQ2" s="539"/>
      <c r="STR2" s="545"/>
      <c r="STS2" s="545"/>
      <c r="STT2" s="546"/>
      <c r="STU2" s="539"/>
      <c r="STV2" s="545"/>
      <c r="STW2" s="545"/>
      <c r="STX2" s="546"/>
      <c r="STY2" s="539"/>
      <c r="STZ2" s="545"/>
      <c r="SUA2" s="545"/>
      <c r="SUB2" s="546"/>
      <c r="SUC2" s="539"/>
      <c r="SUD2" s="545"/>
      <c r="SUE2" s="545"/>
      <c r="SUF2" s="546"/>
      <c r="SUG2" s="539"/>
      <c r="SUH2" s="545"/>
      <c r="SUI2" s="545"/>
      <c r="SUJ2" s="546"/>
      <c r="SUK2" s="539"/>
      <c r="SUL2" s="545"/>
      <c r="SUM2" s="545"/>
      <c r="SUN2" s="546"/>
      <c r="SUO2" s="539"/>
      <c r="SUP2" s="545"/>
      <c r="SUQ2" s="545"/>
      <c r="SUR2" s="546"/>
      <c r="SUS2" s="539"/>
      <c r="SUT2" s="545"/>
      <c r="SUU2" s="545"/>
      <c r="SUV2" s="546"/>
      <c r="SUW2" s="539"/>
      <c r="SUX2" s="545"/>
      <c r="SUY2" s="545"/>
      <c r="SUZ2" s="546"/>
      <c r="SVA2" s="539"/>
      <c r="SVB2" s="545"/>
      <c r="SVC2" s="545"/>
      <c r="SVD2" s="546"/>
      <c r="SVE2" s="539"/>
      <c r="SVF2" s="545"/>
      <c r="SVG2" s="545"/>
      <c r="SVH2" s="546"/>
      <c r="SVI2" s="539"/>
      <c r="SVJ2" s="545"/>
      <c r="SVK2" s="545"/>
      <c r="SVL2" s="546"/>
      <c r="SVM2" s="539"/>
      <c r="SVN2" s="545"/>
      <c r="SVO2" s="545"/>
      <c r="SVP2" s="546"/>
      <c r="SVQ2" s="539"/>
      <c r="SVR2" s="545"/>
      <c r="SVS2" s="545"/>
      <c r="SVT2" s="546"/>
      <c r="SVU2" s="539"/>
      <c r="SVV2" s="545"/>
      <c r="SVW2" s="545"/>
      <c r="SVX2" s="546"/>
      <c r="SVY2" s="539"/>
      <c r="SVZ2" s="545"/>
      <c r="SWA2" s="545"/>
      <c r="SWB2" s="546"/>
      <c r="SWC2" s="539"/>
      <c r="SWD2" s="545"/>
      <c r="SWE2" s="545"/>
      <c r="SWF2" s="546"/>
      <c r="SWG2" s="539"/>
      <c r="SWH2" s="545"/>
      <c r="SWI2" s="545"/>
      <c r="SWJ2" s="546"/>
      <c r="SWK2" s="539"/>
      <c r="SWL2" s="545"/>
      <c r="SWM2" s="545"/>
      <c r="SWN2" s="546"/>
      <c r="SWO2" s="539"/>
      <c r="SWP2" s="545"/>
      <c r="SWQ2" s="545"/>
      <c r="SWR2" s="546"/>
      <c r="SWS2" s="539"/>
      <c r="SWT2" s="545"/>
      <c r="SWU2" s="545"/>
      <c r="SWV2" s="546"/>
      <c r="SWW2" s="539"/>
      <c r="SWX2" s="545"/>
      <c r="SWY2" s="545"/>
      <c r="SWZ2" s="546"/>
      <c r="SXA2" s="539"/>
      <c r="SXB2" s="545"/>
      <c r="SXC2" s="545"/>
      <c r="SXD2" s="546"/>
      <c r="SXE2" s="539"/>
      <c r="SXF2" s="545"/>
      <c r="SXG2" s="545"/>
      <c r="SXH2" s="546"/>
      <c r="SXI2" s="539"/>
      <c r="SXJ2" s="545"/>
      <c r="SXK2" s="545"/>
      <c r="SXL2" s="546"/>
      <c r="SXM2" s="539"/>
      <c r="SXN2" s="545"/>
      <c r="SXO2" s="545"/>
      <c r="SXP2" s="546"/>
      <c r="SXQ2" s="539"/>
      <c r="SXR2" s="545"/>
      <c r="SXS2" s="545"/>
      <c r="SXT2" s="546"/>
      <c r="SXU2" s="539"/>
      <c r="SXV2" s="545"/>
      <c r="SXW2" s="545"/>
      <c r="SXX2" s="546"/>
      <c r="SXY2" s="539"/>
      <c r="SXZ2" s="545"/>
      <c r="SYA2" s="545"/>
      <c r="SYB2" s="546"/>
      <c r="SYC2" s="539"/>
      <c r="SYD2" s="545"/>
      <c r="SYE2" s="545"/>
      <c r="SYF2" s="546"/>
      <c r="SYG2" s="539"/>
      <c r="SYH2" s="545"/>
      <c r="SYI2" s="545"/>
      <c r="SYJ2" s="546"/>
      <c r="SYK2" s="539"/>
      <c r="SYL2" s="545"/>
      <c r="SYM2" s="545"/>
      <c r="SYN2" s="546"/>
      <c r="SYO2" s="539"/>
      <c r="SYP2" s="545"/>
      <c r="SYQ2" s="545"/>
      <c r="SYR2" s="546"/>
      <c r="SYS2" s="539"/>
      <c r="SYT2" s="545"/>
      <c r="SYU2" s="545"/>
      <c r="SYV2" s="546"/>
      <c r="SYW2" s="539"/>
      <c r="SYX2" s="545"/>
      <c r="SYY2" s="545"/>
      <c r="SYZ2" s="546"/>
      <c r="SZA2" s="539"/>
      <c r="SZB2" s="545"/>
      <c r="SZC2" s="545"/>
      <c r="SZD2" s="546"/>
      <c r="SZE2" s="539"/>
      <c r="SZF2" s="545"/>
      <c r="SZG2" s="545"/>
      <c r="SZH2" s="546"/>
      <c r="SZI2" s="539"/>
      <c r="SZJ2" s="545"/>
      <c r="SZK2" s="545"/>
      <c r="SZL2" s="546"/>
      <c r="SZM2" s="539"/>
      <c r="SZN2" s="545"/>
      <c r="SZO2" s="545"/>
      <c r="SZP2" s="546"/>
      <c r="SZQ2" s="539"/>
      <c r="SZR2" s="545"/>
      <c r="SZS2" s="545"/>
      <c r="SZT2" s="546"/>
      <c r="SZU2" s="539"/>
      <c r="SZV2" s="545"/>
      <c r="SZW2" s="545"/>
      <c r="SZX2" s="546"/>
      <c r="SZY2" s="539"/>
      <c r="SZZ2" s="545"/>
      <c r="TAA2" s="545"/>
      <c r="TAB2" s="546"/>
      <c r="TAC2" s="539"/>
      <c r="TAD2" s="545"/>
      <c r="TAE2" s="545"/>
      <c r="TAF2" s="546"/>
      <c r="TAG2" s="539"/>
      <c r="TAH2" s="545"/>
      <c r="TAI2" s="545"/>
      <c r="TAJ2" s="546"/>
      <c r="TAK2" s="539"/>
      <c r="TAL2" s="545"/>
      <c r="TAM2" s="545"/>
      <c r="TAN2" s="546"/>
      <c r="TAO2" s="539"/>
      <c r="TAP2" s="545"/>
      <c r="TAQ2" s="545"/>
      <c r="TAR2" s="546"/>
      <c r="TAS2" s="539"/>
      <c r="TAT2" s="545"/>
      <c r="TAU2" s="545"/>
      <c r="TAV2" s="546"/>
      <c r="TAW2" s="539"/>
      <c r="TAX2" s="545"/>
      <c r="TAY2" s="545"/>
      <c r="TAZ2" s="546"/>
      <c r="TBA2" s="539"/>
      <c r="TBB2" s="545"/>
      <c r="TBC2" s="545"/>
      <c r="TBD2" s="546"/>
      <c r="TBE2" s="539"/>
      <c r="TBF2" s="545"/>
      <c r="TBG2" s="545"/>
      <c r="TBH2" s="546"/>
      <c r="TBI2" s="539"/>
      <c r="TBJ2" s="545"/>
      <c r="TBK2" s="545"/>
      <c r="TBL2" s="546"/>
      <c r="TBM2" s="539"/>
      <c r="TBN2" s="545"/>
      <c r="TBO2" s="545"/>
      <c r="TBP2" s="546"/>
      <c r="TBQ2" s="539"/>
      <c r="TBR2" s="545"/>
      <c r="TBS2" s="545"/>
      <c r="TBT2" s="546"/>
      <c r="TBU2" s="539"/>
      <c r="TBV2" s="545"/>
      <c r="TBW2" s="545"/>
      <c r="TBX2" s="546"/>
      <c r="TBY2" s="539"/>
      <c r="TBZ2" s="545"/>
      <c r="TCA2" s="545"/>
      <c r="TCB2" s="546"/>
      <c r="TCC2" s="539"/>
      <c r="TCD2" s="545"/>
      <c r="TCE2" s="545"/>
      <c r="TCF2" s="546"/>
      <c r="TCG2" s="539"/>
      <c r="TCH2" s="545"/>
      <c r="TCI2" s="545"/>
      <c r="TCJ2" s="546"/>
      <c r="TCK2" s="539"/>
      <c r="TCL2" s="545"/>
      <c r="TCM2" s="545"/>
      <c r="TCN2" s="546"/>
      <c r="TCO2" s="539"/>
      <c r="TCP2" s="545"/>
      <c r="TCQ2" s="545"/>
      <c r="TCR2" s="546"/>
      <c r="TCS2" s="539"/>
      <c r="TCT2" s="545"/>
      <c r="TCU2" s="545"/>
      <c r="TCV2" s="546"/>
      <c r="TCW2" s="539"/>
      <c r="TCX2" s="545"/>
      <c r="TCY2" s="545"/>
      <c r="TCZ2" s="546"/>
      <c r="TDA2" s="539"/>
      <c r="TDB2" s="545"/>
      <c r="TDC2" s="545"/>
      <c r="TDD2" s="546"/>
      <c r="TDE2" s="539"/>
      <c r="TDF2" s="545"/>
      <c r="TDG2" s="545"/>
      <c r="TDH2" s="546"/>
      <c r="TDI2" s="539"/>
      <c r="TDJ2" s="545"/>
      <c r="TDK2" s="545"/>
      <c r="TDL2" s="546"/>
      <c r="TDM2" s="539"/>
      <c r="TDN2" s="545"/>
      <c r="TDO2" s="545"/>
      <c r="TDP2" s="546"/>
      <c r="TDQ2" s="539"/>
      <c r="TDR2" s="545"/>
      <c r="TDS2" s="545"/>
      <c r="TDT2" s="546"/>
      <c r="TDU2" s="539"/>
      <c r="TDV2" s="545"/>
      <c r="TDW2" s="545"/>
      <c r="TDX2" s="546"/>
      <c r="TDY2" s="539"/>
      <c r="TDZ2" s="545"/>
      <c r="TEA2" s="545"/>
      <c r="TEB2" s="546"/>
      <c r="TEC2" s="539"/>
      <c r="TED2" s="545"/>
      <c r="TEE2" s="545"/>
      <c r="TEF2" s="546"/>
      <c r="TEG2" s="539"/>
      <c r="TEH2" s="545"/>
      <c r="TEI2" s="545"/>
      <c r="TEJ2" s="546"/>
      <c r="TEK2" s="539"/>
      <c r="TEL2" s="545"/>
      <c r="TEM2" s="545"/>
      <c r="TEN2" s="546"/>
      <c r="TEO2" s="539"/>
      <c r="TEP2" s="545"/>
      <c r="TEQ2" s="545"/>
      <c r="TER2" s="546"/>
      <c r="TES2" s="539"/>
      <c r="TET2" s="545"/>
      <c r="TEU2" s="545"/>
      <c r="TEV2" s="546"/>
      <c r="TEW2" s="539"/>
      <c r="TEX2" s="545"/>
      <c r="TEY2" s="545"/>
      <c r="TEZ2" s="546"/>
      <c r="TFA2" s="539"/>
      <c r="TFB2" s="545"/>
      <c r="TFC2" s="545"/>
      <c r="TFD2" s="546"/>
      <c r="TFE2" s="539"/>
      <c r="TFF2" s="545"/>
      <c r="TFG2" s="545"/>
      <c r="TFH2" s="546"/>
      <c r="TFI2" s="539"/>
      <c r="TFJ2" s="545"/>
      <c r="TFK2" s="545"/>
      <c r="TFL2" s="546"/>
      <c r="TFM2" s="539"/>
      <c r="TFN2" s="545"/>
      <c r="TFO2" s="545"/>
      <c r="TFP2" s="546"/>
      <c r="TFQ2" s="539"/>
      <c r="TFR2" s="545"/>
      <c r="TFS2" s="545"/>
      <c r="TFT2" s="546"/>
      <c r="TFU2" s="539"/>
      <c r="TFV2" s="545"/>
      <c r="TFW2" s="545"/>
      <c r="TFX2" s="546"/>
      <c r="TFY2" s="539"/>
      <c r="TFZ2" s="545"/>
      <c r="TGA2" s="545"/>
      <c r="TGB2" s="546"/>
      <c r="TGC2" s="539"/>
      <c r="TGD2" s="545"/>
      <c r="TGE2" s="545"/>
      <c r="TGF2" s="546"/>
      <c r="TGG2" s="539"/>
      <c r="TGH2" s="545"/>
      <c r="TGI2" s="545"/>
      <c r="TGJ2" s="546"/>
      <c r="TGK2" s="539"/>
      <c r="TGL2" s="545"/>
      <c r="TGM2" s="545"/>
      <c r="TGN2" s="546"/>
      <c r="TGO2" s="539"/>
      <c r="TGP2" s="545"/>
      <c r="TGQ2" s="545"/>
      <c r="TGR2" s="546"/>
      <c r="TGS2" s="539"/>
      <c r="TGT2" s="545"/>
      <c r="TGU2" s="545"/>
      <c r="TGV2" s="546"/>
      <c r="TGW2" s="539"/>
      <c r="TGX2" s="545"/>
      <c r="TGY2" s="545"/>
      <c r="TGZ2" s="546"/>
      <c r="THA2" s="539"/>
      <c r="THB2" s="545"/>
      <c r="THC2" s="545"/>
      <c r="THD2" s="546"/>
      <c r="THE2" s="539"/>
      <c r="THF2" s="545"/>
      <c r="THG2" s="545"/>
      <c r="THH2" s="546"/>
      <c r="THI2" s="539"/>
      <c r="THJ2" s="545"/>
      <c r="THK2" s="545"/>
      <c r="THL2" s="546"/>
      <c r="THM2" s="539"/>
      <c r="THN2" s="545"/>
      <c r="THO2" s="545"/>
      <c r="THP2" s="546"/>
      <c r="THQ2" s="539"/>
      <c r="THR2" s="545"/>
      <c r="THS2" s="545"/>
      <c r="THT2" s="546"/>
      <c r="THU2" s="539"/>
      <c r="THV2" s="545"/>
      <c r="THW2" s="545"/>
      <c r="THX2" s="546"/>
      <c r="THY2" s="539"/>
      <c r="THZ2" s="545"/>
      <c r="TIA2" s="545"/>
      <c r="TIB2" s="546"/>
      <c r="TIC2" s="539"/>
      <c r="TID2" s="545"/>
      <c r="TIE2" s="545"/>
      <c r="TIF2" s="546"/>
      <c r="TIG2" s="539"/>
      <c r="TIH2" s="545"/>
      <c r="TII2" s="545"/>
      <c r="TIJ2" s="546"/>
      <c r="TIK2" s="539"/>
      <c r="TIL2" s="545"/>
      <c r="TIM2" s="545"/>
      <c r="TIN2" s="546"/>
      <c r="TIO2" s="539"/>
      <c r="TIP2" s="545"/>
      <c r="TIQ2" s="545"/>
      <c r="TIR2" s="546"/>
      <c r="TIS2" s="539"/>
      <c r="TIT2" s="545"/>
      <c r="TIU2" s="545"/>
      <c r="TIV2" s="546"/>
      <c r="TIW2" s="539"/>
      <c r="TIX2" s="545"/>
      <c r="TIY2" s="545"/>
      <c r="TIZ2" s="546"/>
      <c r="TJA2" s="539"/>
      <c r="TJB2" s="545"/>
      <c r="TJC2" s="545"/>
      <c r="TJD2" s="546"/>
      <c r="TJE2" s="539"/>
      <c r="TJF2" s="545"/>
      <c r="TJG2" s="545"/>
      <c r="TJH2" s="546"/>
      <c r="TJI2" s="539"/>
      <c r="TJJ2" s="545"/>
      <c r="TJK2" s="545"/>
      <c r="TJL2" s="546"/>
      <c r="TJM2" s="539"/>
      <c r="TJN2" s="545"/>
      <c r="TJO2" s="545"/>
      <c r="TJP2" s="546"/>
      <c r="TJQ2" s="539"/>
      <c r="TJR2" s="545"/>
      <c r="TJS2" s="545"/>
      <c r="TJT2" s="546"/>
      <c r="TJU2" s="539"/>
      <c r="TJV2" s="545"/>
      <c r="TJW2" s="545"/>
      <c r="TJX2" s="546"/>
      <c r="TJY2" s="539"/>
      <c r="TJZ2" s="545"/>
      <c r="TKA2" s="545"/>
      <c r="TKB2" s="546"/>
      <c r="TKC2" s="539"/>
      <c r="TKD2" s="545"/>
      <c r="TKE2" s="545"/>
      <c r="TKF2" s="546"/>
      <c r="TKG2" s="539"/>
      <c r="TKH2" s="545"/>
      <c r="TKI2" s="545"/>
      <c r="TKJ2" s="546"/>
      <c r="TKK2" s="539"/>
      <c r="TKL2" s="545"/>
      <c r="TKM2" s="545"/>
      <c r="TKN2" s="546"/>
      <c r="TKO2" s="539"/>
      <c r="TKP2" s="545"/>
      <c r="TKQ2" s="545"/>
      <c r="TKR2" s="546"/>
      <c r="TKS2" s="539"/>
      <c r="TKT2" s="545"/>
      <c r="TKU2" s="545"/>
      <c r="TKV2" s="546"/>
      <c r="TKW2" s="539"/>
      <c r="TKX2" s="545"/>
      <c r="TKY2" s="545"/>
      <c r="TKZ2" s="546"/>
      <c r="TLA2" s="539"/>
      <c r="TLB2" s="545"/>
      <c r="TLC2" s="545"/>
      <c r="TLD2" s="546"/>
      <c r="TLE2" s="539"/>
      <c r="TLF2" s="545"/>
      <c r="TLG2" s="545"/>
      <c r="TLH2" s="546"/>
      <c r="TLI2" s="539"/>
      <c r="TLJ2" s="545"/>
      <c r="TLK2" s="545"/>
      <c r="TLL2" s="546"/>
      <c r="TLM2" s="539"/>
      <c r="TLN2" s="545"/>
      <c r="TLO2" s="545"/>
      <c r="TLP2" s="546"/>
      <c r="TLQ2" s="539"/>
      <c r="TLR2" s="545"/>
      <c r="TLS2" s="545"/>
      <c r="TLT2" s="546"/>
      <c r="TLU2" s="539"/>
      <c r="TLV2" s="545"/>
      <c r="TLW2" s="545"/>
      <c r="TLX2" s="546"/>
      <c r="TLY2" s="539"/>
      <c r="TLZ2" s="545"/>
      <c r="TMA2" s="545"/>
      <c r="TMB2" s="546"/>
      <c r="TMC2" s="539"/>
      <c r="TMD2" s="545"/>
      <c r="TME2" s="545"/>
      <c r="TMF2" s="546"/>
      <c r="TMG2" s="539"/>
      <c r="TMH2" s="545"/>
      <c r="TMI2" s="545"/>
      <c r="TMJ2" s="546"/>
      <c r="TMK2" s="539"/>
      <c r="TML2" s="545"/>
      <c r="TMM2" s="545"/>
      <c r="TMN2" s="546"/>
      <c r="TMO2" s="539"/>
      <c r="TMP2" s="545"/>
      <c r="TMQ2" s="545"/>
      <c r="TMR2" s="546"/>
      <c r="TMS2" s="539"/>
      <c r="TMT2" s="545"/>
      <c r="TMU2" s="545"/>
      <c r="TMV2" s="546"/>
      <c r="TMW2" s="539"/>
      <c r="TMX2" s="545"/>
      <c r="TMY2" s="545"/>
      <c r="TMZ2" s="546"/>
      <c r="TNA2" s="539"/>
      <c r="TNB2" s="545"/>
      <c r="TNC2" s="545"/>
      <c r="TND2" s="546"/>
      <c r="TNE2" s="539"/>
      <c r="TNF2" s="545"/>
      <c r="TNG2" s="545"/>
      <c r="TNH2" s="546"/>
      <c r="TNI2" s="539"/>
      <c r="TNJ2" s="545"/>
      <c r="TNK2" s="545"/>
      <c r="TNL2" s="546"/>
      <c r="TNM2" s="539"/>
      <c r="TNN2" s="545"/>
      <c r="TNO2" s="545"/>
      <c r="TNP2" s="546"/>
      <c r="TNQ2" s="539"/>
      <c r="TNR2" s="545"/>
      <c r="TNS2" s="545"/>
      <c r="TNT2" s="546"/>
      <c r="TNU2" s="539"/>
      <c r="TNV2" s="545"/>
      <c r="TNW2" s="545"/>
      <c r="TNX2" s="546"/>
      <c r="TNY2" s="539"/>
      <c r="TNZ2" s="545"/>
      <c r="TOA2" s="545"/>
      <c r="TOB2" s="546"/>
      <c r="TOC2" s="539"/>
      <c r="TOD2" s="545"/>
      <c r="TOE2" s="545"/>
      <c r="TOF2" s="546"/>
      <c r="TOG2" s="539"/>
      <c r="TOH2" s="545"/>
      <c r="TOI2" s="545"/>
      <c r="TOJ2" s="546"/>
      <c r="TOK2" s="539"/>
      <c r="TOL2" s="545"/>
      <c r="TOM2" s="545"/>
      <c r="TON2" s="546"/>
      <c r="TOO2" s="539"/>
      <c r="TOP2" s="545"/>
      <c r="TOQ2" s="545"/>
      <c r="TOR2" s="546"/>
      <c r="TOS2" s="539"/>
      <c r="TOT2" s="545"/>
      <c r="TOU2" s="545"/>
      <c r="TOV2" s="546"/>
      <c r="TOW2" s="539"/>
      <c r="TOX2" s="545"/>
      <c r="TOY2" s="545"/>
      <c r="TOZ2" s="546"/>
      <c r="TPA2" s="539"/>
      <c r="TPB2" s="545"/>
      <c r="TPC2" s="545"/>
      <c r="TPD2" s="546"/>
      <c r="TPE2" s="539"/>
      <c r="TPF2" s="545"/>
      <c r="TPG2" s="545"/>
      <c r="TPH2" s="546"/>
      <c r="TPI2" s="539"/>
      <c r="TPJ2" s="545"/>
      <c r="TPK2" s="545"/>
      <c r="TPL2" s="546"/>
      <c r="TPM2" s="539"/>
      <c r="TPN2" s="545"/>
      <c r="TPO2" s="545"/>
      <c r="TPP2" s="546"/>
      <c r="TPQ2" s="539"/>
      <c r="TPR2" s="545"/>
      <c r="TPS2" s="545"/>
      <c r="TPT2" s="546"/>
      <c r="TPU2" s="539"/>
      <c r="TPV2" s="545"/>
      <c r="TPW2" s="545"/>
      <c r="TPX2" s="546"/>
      <c r="TPY2" s="539"/>
      <c r="TPZ2" s="545"/>
      <c r="TQA2" s="545"/>
      <c r="TQB2" s="546"/>
      <c r="TQC2" s="539"/>
      <c r="TQD2" s="545"/>
      <c r="TQE2" s="545"/>
      <c r="TQF2" s="546"/>
      <c r="TQG2" s="539"/>
      <c r="TQH2" s="545"/>
      <c r="TQI2" s="545"/>
      <c r="TQJ2" s="546"/>
      <c r="TQK2" s="539"/>
      <c r="TQL2" s="545"/>
      <c r="TQM2" s="545"/>
      <c r="TQN2" s="546"/>
      <c r="TQO2" s="539"/>
      <c r="TQP2" s="545"/>
      <c r="TQQ2" s="545"/>
      <c r="TQR2" s="546"/>
      <c r="TQS2" s="539"/>
      <c r="TQT2" s="545"/>
      <c r="TQU2" s="545"/>
      <c r="TQV2" s="546"/>
      <c r="TQW2" s="539"/>
      <c r="TQX2" s="545"/>
      <c r="TQY2" s="545"/>
      <c r="TQZ2" s="546"/>
      <c r="TRA2" s="539"/>
      <c r="TRB2" s="545"/>
      <c r="TRC2" s="545"/>
      <c r="TRD2" s="546"/>
      <c r="TRE2" s="539"/>
      <c r="TRF2" s="545"/>
      <c r="TRG2" s="545"/>
      <c r="TRH2" s="546"/>
      <c r="TRI2" s="539"/>
      <c r="TRJ2" s="545"/>
      <c r="TRK2" s="545"/>
      <c r="TRL2" s="546"/>
      <c r="TRM2" s="539"/>
      <c r="TRN2" s="545"/>
      <c r="TRO2" s="545"/>
      <c r="TRP2" s="546"/>
      <c r="TRQ2" s="539"/>
      <c r="TRR2" s="545"/>
      <c r="TRS2" s="545"/>
      <c r="TRT2" s="546"/>
      <c r="TRU2" s="539"/>
      <c r="TRV2" s="545"/>
      <c r="TRW2" s="545"/>
      <c r="TRX2" s="546"/>
      <c r="TRY2" s="539"/>
      <c r="TRZ2" s="545"/>
      <c r="TSA2" s="545"/>
      <c r="TSB2" s="546"/>
      <c r="TSC2" s="539"/>
      <c r="TSD2" s="545"/>
      <c r="TSE2" s="545"/>
      <c r="TSF2" s="546"/>
      <c r="TSG2" s="539"/>
      <c r="TSH2" s="545"/>
      <c r="TSI2" s="545"/>
      <c r="TSJ2" s="546"/>
      <c r="TSK2" s="539"/>
      <c r="TSL2" s="545"/>
      <c r="TSM2" s="545"/>
      <c r="TSN2" s="546"/>
      <c r="TSO2" s="539"/>
      <c r="TSP2" s="545"/>
      <c r="TSQ2" s="545"/>
      <c r="TSR2" s="546"/>
      <c r="TSS2" s="539"/>
      <c r="TST2" s="545"/>
      <c r="TSU2" s="545"/>
      <c r="TSV2" s="546"/>
      <c r="TSW2" s="539"/>
      <c r="TSX2" s="545"/>
      <c r="TSY2" s="545"/>
      <c r="TSZ2" s="546"/>
      <c r="TTA2" s="539"/>
      <c r="TTB2" s="545"/>
      <c r="TTC2" s="545"/>
      <c r="TTD2" s="546"/>
      <c r="TTE2" s="539"/>
      <c r="TTF2" s="545"/>
      <c r="TTG2" s="545"/>
      <c r="TTH2" s="546"/>
      <c r="TTI2" s="539"/>
      <c r="TTJ2" s="545"/>
      <c r="TTK2" s="545"/>
      <c r="TTL2" s="546"/>
      <c r="TTM2" s="539"/>
      <c r="TTN2" s="545"/>
      <c r="TTO2" s="545"/>
      <c r="TTP2" s="546"/>
      <c r="TTQ2" s="539"/>
      <c r="TTR2" s="545"/>
      <c r="TTS2" s="545"/>
      <c r="TTT2" s="546"/>
      <c r="TTU2" s="539"/>
      <c r="TTV2" s="545"/>
      <c r="TTW2" s="545"/>
      <c r="TTX2" s="546"/>
      <c r="TTY2" s="539"/>
      <c r="TTZ2" s="545"/>
      <c r="TUA2" s="545"/>
      <c r="TUB2" s="546"/>
      <c r="TUC2" s="539"/>
      <c r="TUD2" s="545"/>
      <c r="TUE2" s="545"/>
      <c r="TUF2" s="546"/>
      <c r="TUG2" s="539"/>
      <c r="TUH2" s="545"/>
      <c r="TUI2" s="545"/>
      <c r="TUJ2" s="546"/>
      <c r="TUK2" s="539"/>
      <c r="TUL2" s="545"/>
      <c r="TUM2" s="545"/>
      <c r="TUN2" s="546"/>
      <c r="TUO2" s="539"/>
      <c r="TUP2" s="545"/>
      <c r="TUQ2" s="545"/>
      <c r="TUR2" s="546"/>
      <c r="TUS2" s="539"/>
      <c r="TUT2" s="545"/>
      <c r="TUU2" s="545"/>
      <c r="TUV2" s="546"/>
      <c r="TUW2" s="539"/>
      <c r="TUX2" s="545"/>
      <c r="TUY2" s="545"/>
      <c r="TUZ2" s="546"/>
      <c r="TVA2" s="539"/>
      <c r="TVB2" s="545"/>
      <c r="TVC2" s="545"/>
      <c r="TVD2" s="546"/>
      <c r="TVE2" s="539"/>
      <c r="TVF2" s="545"/>
      <c r="TVG2" s="545"/>
      <c r="TVH2" s="546"/>
      <c r="TVI2" s="539"/>
      <c r="TVJ2" s="545"/>
      <c r="TVK2" s="545"/>
      <c r="TVL2" s="546"/>
      <c r="TVM2" s="539"/>
      <c r="TVN2" s="545"/>
      <c r="TVO2" s="545"/>
      <c r="TVP2" s="546"/>
      <c r="TVQ2" s="539"/>
      <c r="TVR2" s="545"/>
      <c r="TVS2" s="545"/>
      <c r="TVT2" s="546"/>
      <c r="TVU2" s="539"/>
      <c r="TVV2" s="545"/>
      <c r="TVW2" s="545"/>
      <c r="TVX2" s="546"/>
      <c r="TVY2" s="539"/>
      <c r="TVZ2" s="545"/>
      <c r="TWA2" s="545"/>
      <c r="TWB2" s="546"/>
      <c r="TWC2" s="539"/>
      <c r="TWD2" s="545"/>
      <c r="TWE2" s="545"/>
      <c r="TWF2" s="546"/>
      <c r="TWG2" s="539"/>
      <c r="TWH2" s="545"/>
      <c r="TWI2" s="545"/>
      <c r="TWJ2" s="546"/>
      <c r="TWK2" s="539"/>
      <c r="TWL2" s="545"/>
      <c r="TWM2" s="545"/>
      <c r="TWN2" s="546"/>
      <c r="TWO2" s="539"/>
      <c r="TWP2" s="545"/>
      <c r="TWQ2" s="545"/>
      <c r="TWR2" s="546"/>
      <c r="TWS2" s="539"/>
      <c r="TWT2" s="545"/>
      <c r="TWU2" s="545"/>
      <c r="TWV2" s="546"/>
      <c r="TWW2" s="539"/>
      <c r="TWX2" s="545"/>
      <c r="TWY2" s="545"/>
      <c r="TWZ2" s="546"/>
      <c r="TXA2" s="539"/>
      <c r="TXB2" s="545"/>
      <c r="TXC2" s="545"/>
      <c r="TXD2" s="546"/>
      <c r="TXE2" s="539"/>
      <c r="TXF2" s="545"/>
      <c r="TXG2" s="545"/>
      <c r="TXH2" s="546"/>
      <c r="TXI2" s="539"/>
      <c r="TXJ2" s="545"/>
      <c r="TXK2" s="545"/>
      <c r="TXL2" s="546"/>
      <c r="TXM2" s="539"/>
      <c r="TXN2" s="545"/>
      <c r="TXO2" s="545"/>
      <c r="TXP2" s="546"/>
      <c r="TXQ2" s="539"/>
      <c r="TXR2" s="545"/>
      <c r="TXS2" s="545"/>
      <c r="TXT2" s="546"/>
      <c r="TXU2" s="539"/>
      <c r="TXV2" s="545"/>
      <c r="TXW2" s="545"/>
      <c r="TXX2" s="546"/>
      <c r="TXY2" s="539"/>
      <c r="TXZ2" s="545"/>
      <c r="TYA2" s="545"/>
      <c r="TYB2" s="546"/>
      <c r="TYC2" s="539"/>
      <c r="TYD2" s="545"/>
      <c r="TYE2" s="545"/>
      <c r="TYF2" s="546"/>
      <c r="TYG2" s="539"/>
      <c r="TYH2" s="545"/>
      <c r="TYI2" s="545"/>
      <c r="TYJ2" s="546"/>
      <c r="TYK2" s="539"/>
      <c r="TYL2" s="545"/>
      <c r="TYM2" s="545"/>
      <c r="TYN2" s="546"/>
      <c r="TYO2" s="539"/>
      <c r="TYP2" s="545"/>
      <c r="TYQ2" s="545"/>
      <c r="TYR2" s="546"/>
      <c r="TYS2" s="539"/>
      <c r="TYT2" s="545"/>
      <c r="TYU2" s="545"/>
      <c r="TYV2" s="546"/>
      <c r="TYW2" s="539"/>
      <c r="TYX2" s="545"/>
      <c r="TYY2" s="545"/>
      <c r="TYZ2" s="546"/>
      <c r="TZA2" s="539"/>
      <c r="TZB2" s="545"/>
      <c r="TZC2" s="545"/>
      <c r="TZD2" s="546"/>
      <c r="TZE2" s="539"/>
      <c r="TZF2" s="545"/>
      <c r="TZG2" s="545"/>
      <c r="TZH2" s="546"/>
      <c r="TZI2" s="539"/>
      <c r="TZJ2" s="545"/>
      <c r="TZK2" s="545"/>
      <c r="TZL2" s="546"/>
      <c r="TZM2" s="539"/>
      <c r="TZN2" s="545"/>
      <c r="TZO2" s="545"/>
      <c r="TZP2" s="546"/>
      <c r="TZQ2" s="539"/>
      <c r="TZR2" s="545"/>
      <c r="TZS2" s="545"/>
      <c r="TZT2" s="546"/>
      <c r="TZU2" s="539"/>
      <c r="TZV2" s="545"/>
      <c r="TZW2" s="545"/>
      <c r="TZX2" s="546"/>
      <c r="TZY2" s="539"/>
      <c r="TZZ2" s="545"/>
      <c r="UAA2" s="545"/>
      <c r="UAB2" s="546"/>
      <c r="UAC2" s="539"/>
      <c r="UAD2" s="545"/>
      <c r="UAE2" s="545"/>
      <c r="UAF2" s="546"/>
      <c r="UAG2" s="539"/>
      <c r="UAH2" s="545"/>
      <c r="UAI2" s="545"/>
      <c r="UAJ2" s="546"/>
      <c r="UAK2" s="539"/>
      <c r="UAL2" s="545"/>
      <c r="UAM2" s="545"/>
      <c r="UAN2" s="546"/>
      <c r="UAO2" s="539"/>
      <c r="UAP2" s="545"/>
      <c r="UAQ2" s="545"/>
      <c r="UAR2" s="546"/>
      <c r="UAS2" s="539"/>
      <c r="UAT2" s="545"/>
      <c r="UAU2" s="545"/>
      <c r="UAV2" s="546"/>
      <c r="UAW2" s="539"/>
      <c r="UAX2" s="545"/>
      <c r="UAY2" s="545"/>
      <c r="UAZ2" s="546"/>
      <c r="UBA2" s="539"/>
      <c r="UBB2" s="545"/>
      <c r="UBC2" s="545"/>
      <c r="UBD2" s="546"/>
      <c r="UBE2" s="539"/>
      <c r="UBF2" s="545"/>
      <c r="UBG2" s="545"/>
      <c r="UBH2" s="546"/>
      <c r="UBI2" s="539"/>
      <c r="UBJ2" s="545"/>
      <c r="UBK2" s="545"/>
      <c r="UBL2" s="546"/>
      <c r="UBM2" s="539"/>
      <c r="UBN2" s="545"/>
      <c r="UBO2" s="545"/>
      <c r="UBP2" s="546"/>
      <c r="UBQ2" s="539"/>
      <c r="UBR2" s="545"/>
      <c r="UBS2" s="545"/>
      <c r="UBT2" s="546"/>
      <c r="UBU2" s="539"/>
      <c r="UBV2" s="545"/>
      <c r="UBW2" s="545"/>
      <c r="UBX2" s="546"/>
      <c r="UBY2" s="539"/>
      <c r="UBZ2" s="545"/>
      <c r="UCA2" s="545"/>
      <c r="UCB2" s="546"/>
      <c r="UCC2" s="539"/>
      <c r="UCD2" s="545"/>
      <c r="UCE2" s="545"/>
      <c r="UCF2" s="546"/>
      <c r="UCG2" s="539"/>
      <c r="UCH2" s="545"/>
      <c r="UCI2" s="545"/>
      <c r="UCJ2" s="546"/>
      <c r="UCK2" s="539"/>
      <c r="UCL2" s="545"/>
      <c r="UCM2" s="545"/>
      <c r="UCN2" s="546"/>
      <c r="UCO2" s="539"/>
      <c r="UCP2" s="545"/>
      <c r="UCQ2" s="545"/>
      <c r="UCR2" s="546"/>
      <c r="UCS2" s="539"/>
      <c r="UCT2" s="545"/>
      <c r="UCU2" s="545"/>
      <c r="UCV2" s="546"/>
      <c r="UCW2" s="539"/>
      <c r="UCX2" s="545"/>
      <c r="UCY2" s="545"/>
      <c r="UCZ2" s="546"/>
      <c r="UDA2" s="539"/>
      <c r="UDB2" s="545"/>
      <c r="UDC2" s="545"/>
      <c r="UDD2" s="546"/>
      <c r="UDE2" s="539"/>
      <c r="UDF2" s="545"/>
      <c r="UDG2" s="545"/>
      <c r="UDH2" s="546"/>
      <c r="UDI2" s="539"/>
      <c r="UDJ2" s="545"/>
      <c r="UDK2" s="545"/>
      <c r="UDL2" s="546"/>
      <c r="UDM2" s="539"/>
      <c r="UDN2" s="545"/>
      <c r="UDO2" s="545"/>
      <c r="UDP2" s="546"/>
      <c r="UDQ2" s="539"/>
      <c r="UDR2" s="545"/>
      <c r="UDS2" s="545"/>
      <c r="UDT2" s="546"/>
      <c r="UDU2" s="539"/>
      <c r="UDV2" s="545"/>
      <c r="UDW2" s="545"/>
      <c r="UDX2" s="546"/>
      <c r="UDY2" s="539"/>
      <c r="UDZ2" s="545"/>
      <c r="UEA2" s="545"/>
      <c r="UEB2" s="546"/>
      <c r="UEC2" s="539"/>
      <c r="UED2" s="545"/>
      <c r="UEE2" s="545"/>
      <c r="UEF2" s="546"/>
      <c r="UEG2" s="539"/>
      <c r="UEH2" s="545"/>
      <c r="UEI2" s="545"/>
      <c r="UEJ2" s="546"/>
      <c r="UEK2" s="539"/>
      <c r="UEL2" s="545"/>
      <c r="UEM2" s="545"/>
      <c r="UEN2" s="546"/>
      <c r="UEO2" s="539"/>
      <c r="UEP2" s="545"/>
      <c r="UEQ2" s="545"/>
      <c r="UER2" s="546"/>
      <c r="UES2" s="539"/>
      <c r="UET2" s="545"/>
      <c r="UEU2" s="545"/>
      <c r="UEV2" s="546"/>
      <c r="UEW2" s="539"/>
      <c r="UEX2" s="545"/>
      <c r="UEY2" s="545"/>
      <c r="UEZ2" s="546"/>
      <c r="UFA2" s="539"/>
      <c r="UFB2" s="545"/>
      <c r="UFC2" s="545"/>
      <c r="UFD2" s="546"/>
      <c r="UFE2" s="539"/>
      <c r="UFF2" s="545"/>
      <c r="UFG2" s="545"/>
      <c r="UFH2" s="546"/>
      <c r="UFI2" s="539"/>
      <c r="UFJ2" s="545"/>
      <c r="UFK2" s="545"/>
      <c r="UFL2" s="546"/>
      <c r="UFM2" s="539"/>
      <c r="UFN2" s="545"/>
      <c r="UFO2" s="545"/>
      <c r="UFP2" s="546"/>
      <c r="UFQ2" s="539"/>
      <c r="UFR2" s="545"/>
      <c r="UFS2" s="545"/>
      <c r="UFT2" s="546"/>
      <c r="UFU2" s="539"/>
      <c r="UFV2" s="545"/>
      <c r="UFW2" s="545"/>
      <c r="UFX2" s="546"/>
      <c r="UFY2" s="539"/>
      <c r="UFZ2" s="545"/>
      <c r="UGA2" s="545"/>
      <c r="UGB2" s="546"/>
      <c r="UGC2" s="539"/>
      <c r="UGD2" s="545"/>
      <c r="UGE2" s="545"/>
      <c r="UGF2" s="546"/>
      <c r="UGG2" s="539"/>
      <c r="UGH2" s="545"/>
      <c r="UGI2" s="545"/>
      <c r="UGJ2" s="546"/>
      <c r="UGK2" s="539"/>
      <c r="UGL2" s="545"/>
      <c r="UGM2" s="545"/>
      <c r="UGN2" s="546"/>
      <c r="UGO2" s="539"/>
      <c r="UGP2" s="545"/>
      <c r="UGQ2" s="545"/>
      <c r="UGR2" s="546"/>
      <c r="UGS2" s="539"/>
      <c r="UGT2" s="545"/>
      <c r="UGU2" s="545"/>
      <c r="UGV2" s="546"/>
      <c r="UGW2" s="539"/>
      <c r="UGX2" s="545"/>
      <c r="UGY2" s="545"/>
      <c r="UGZ2" s="546"/>
      <c r="UHA2" s="539"/>
      <c r="UHB2" s="545"/>
      <c r="UHC2" s="545"/>
      <c r="UHD2" s="546"/>
      <c r="UHE2" s="539"/>
      <c r="UHF2" s="545"/>
      <c r="UHG2" s="545"/>
      <c r="UHH2" s="546"/>
      <c r="UHI2" s="539"/>
      <c r="UHJ2" s="545"/>
      <c r="UHK2" s="545"/>
      <c r="UHL2" s="546"/>
      <c r="UHM2" s="539"/>
      <c r="UHN2" s="545"/>
      <c r="UHO2" s="545"/>
      <c r="UHP2" s="546"/>
      <c r="UHQ2" s="539"/>
      <c r="UHR2" s="545"/>
      <c r="UHS2" s="545"/>
      <c r="UHT2" s="546"/>
      <c r="UHU2" s="539"/>
      <c r="UHV2" s="545"/>
      <c r="UHW2" s="545"/>
      <c r="UHX2" s="546"/>
      <c r="UHY2" s="539"/>
      <c r="UHZ2" s="545"/>
      <c r="UIA2" s="545"/>
      <c r="UIB2" s="546"/>
      <c r="UIC2" s="539"/>
      <c r="UID2" s="545"/>
      <c r="UIE2" s="545"/>
      <c r="UIF2" s="546"/>
      <c r="UIG2" s="539"/>
      <c r="UIH2" s="545"/>
      <c r="UII2" s="545"/>
      <c r="UIJ2" s="546"/>
      <c r="UIK2" s="539"/>
      <c r="UIL2" s="545"/>
      <c r="UIM2" s="545"/>
      <c r="UIN2" s="546"/>
      <c r="UIO2" s="539"/>
      <c r="UIP2" s="545"/>
      <c r="UIQ2" s="545"/>
      <c r="UIR2" s="546"/>
      <c r="UIS2" s="539"/>
      <c r="UIT2" s="545"/>
      <c r="UIU2" s="545"/>
      <c r="UIV2" s="546"/>
      <c r="UIW2" s="539"/>
      <c r="UIX2" s="545"/>
      <c r="UIY2" s="545"/>
      <c r="UIZ2" s="546"/>
      <c r="UJA2" s="539"/>
      <c r="UJB2" s="545"/>
      <c r="UJC2" s="545"/>
      <c r="UJD2" s="546"/>
      <c r="UJE2" s="539"/>
      <c r="UJF2" s="545"/>
      <c r="UJG2" s="545"/>
      <c r="UJH2" s="546"/>
      <c r="UJI2" s="539"/>
      <c r="UJJ2" s="545"/>
      <c r="UJK2" s="545"/>
      <c r="UJL2" s="546"/>
      <c r="UJM2" s="539"/>
      <c r="UJN2" s="545"/>
      <c r="UJO2" s="545"/>
      <c r="UJP2" s="546"/>
      <c r="UJQ2" s="539"/>
      <c r="UJR2" s="545"/>
      <c r="UJS2" s="545"/>
      <c r="UJT2" s="546"/>
      <c r="UJU2" s="539"/>
      <c r="UJV2" s="545"/>
      <c r="UJW2" s="545"/>
      <c r="UJX2" s="546"/>
      <c r="UJY2" s="539"/>
      <c r="UJZ2" s="545"/>
      <c r="UKA2" s="545"/>
      <c r="UKB2" s="546"/>
      <c r="UKC2" s="539"/>
      <c r="UKD2" s="545"/>
      <c r="UKE2" s="545"/>
      <c r="UKF2" s="546"/>
      <c r="UKG2" s="539"/>
      <c r="UKH2" s="545"/>
      <c r="UKI2" s="545"/>
      <c r="UKJ2" s="546"/>
      <c r="UKK2" s="539"/>
      <c r="UKL2" s="545"/>
      <c r="UKM2" s="545"/>
      <c r="UKN2" s="546"/>
      <c r="UKO2" s="539"/>
      <c r="UKP2" s="545"/>
      <c r="UKQ2" s="545"/>
      <c r="UKR2" s="546"/>
      <c r="UKS2" s="539"/>
      <c r="UKT2" s="545"/>
      <c r="UKU2" s="545"/>
      <c r="UKV2" s="546"/>
      <c r="UKW2" s="539"/>
      <c r="UKX2" s="545"/>
      <c r="UKY2" s="545"/>
      <c r="UKZ2" s="546"/>
      <c r="ULA2" s="539"/>
      <c r="ULB2" s="545"/>
      <c r="ULC2" s="545"/>
      <c r="ULD2" s="546"/>
      <c r="ULE2" s="539"/>
      <c r="ULF2" s="545"/>
      <c r="ULG2" s="545"/>
      <c r="ULH2" s="546"/>
      <c r="ULI2" s="539"/>
      <c r="ULJ2" s="545"/>
      <c r="ULK2" s="545"/>
      <c r="ULL2" s="546"/>
      <c r="ULM2" s="539"/>
      <c r="ULN2" s="545"/>
      <c r="ULO2" s="545"/>
      <c r="ULP2" s="546"/>
      <c r="ULQ2" s="539"/>
      <c r="ULR2" s="545"/>
      <c r="ULS2" s="545"/>
      <c r="ULT2" s="546"/>
      <c r="ULU2" s="539"/>
      <c r="ULV2" s="545"/>
      <c r="ULW2" s="545"/>
      <c r="ULX2" s="546"/>
      <c r="ULY2" s="539"/>
      <c r="ULZ2" s="545"/>
      <c r="UMA2" s="545"/>
      <c r="UMB2" s="546"/>
      <c r="UMC2" s="539"/>
      <c r="UMD2" s="545"/>
      <c r="UME2" s="545"/>
      <c r="UMF2" s="546"/>
      <c r="UMG2" s="539"/>
      <c r="UMH2" s="545"/>
      <c r="UMI2" s="545"/>
      <c r="UMJ2" s="546"/>
      <c r="UMK2" s="539"/>
      <c r="UML2" s="545"/>
      <c r="UMM2" s="545"/>
      <c r="UMN2" s="546"/>
      <c r="UMO2" s="539"/>
      <c r="UMP2" s="545"/>
      <c r="UMQ2" s="545"/>
      <c r="UMR2" s="546"/>
      <c r="UMS2" s="539"/>
      <c r="UMT2" s="545"/>
      <c r="UMU2" s="545"/>
      <c r="UMV2" s="546"/>
      <c r="UMW2" s="539"/>
      <c r="UMX2" s="545"/>
      <c r="UMY2" s="545"/>
      <c r="UMZ2" s="546"/>
      <c r="UNA2" s="539"/>
      <c r="UNB2" s="545"/>
      <c r="UNC2" s="545"/>
      <c r="UND2" s="546"/>
      <c r="UNE2" s="539"/>
      <c r="UNF2" s="545"/>
      <c r="UNG2" s="545"/>
      <c r="UNH2" s="546"/>
      <c r="UNI2" s="539"/>
      <c r="UNJ2" s="545"/>
      <c r="UNK2" s="545"/>
      <c r="UNL2" s="546"/>
      <c r="UNM2" s="539"/>
      <c r="UNN2" s="545"/>
      <c r="UNO2" s="545"/>
      <c r="UNP2" s="546"/>
      <c r="UNQ2" s="539"/>
      <c r="UNR2" s="545"/>
      <c r="UNS2" s="545"/>
      <c r="UNT2" s="546"/>
      <c r="UNU2" s="539"/>
      <c r="UNV2" s="545"/>
      <c r="UNW2" s="545"/>
      <c r="UNX2" s="546"/>
      <c r="UNY2" s="539"/>
      <c r="UNZ2" s="545"/>
      <c r="UOA2" s="545"/>
      <c r="UOB2" s="546"/>
      <c r="UOC2" s="539"/>
      <c r="UOD2" s="545"/>
      <c r="UOE2" s="545"/>
      <c r="UOF2" s="546"/>
      <c r="UOG2" s="539"/>
      <c r="UOH2" s="545"/>
      <c r="UOI2" s="545"/>
      <c r="UOJ2" s="546"/>
      <c r="UOK2" s="539"/>
      <c r="UOL2" s="545"/>
      <c r="UOM2" s="545"/>
      <c r="UON2" s="546"/>
      <c r="UOO2" s="539"/>
      <c r="UOP2" s="545"/>
      <c r="UOQ2" s="545"/>
      <c r="UOR2" s="546"/>
      <c r="UOS2" s="539"/>
      <c r="UOT2" s="545"/>
      <c r="UOU2" s="545"/>
      <c r="UOV2" s="546"/>
      <c r="UOW2" s="539"/>
      <c r="UOX2" s="545"/>
      <c r="UOY2" s="545"/>
      <c r="UOZ2" s="546"/>
      <c r="UPA2" s="539"/>
      <c r="UPB2" s="545"/>
      <c r="UPC2" s="545"/>
      <c r="UPD2" s="546"/>
      <c r="UPE2" s="539"/>
      <c r="UPF2" s="545"/>
      <c r="UPG2" s="545"/>
      <c r="UPH2" s="546"/>
      <c r="UPI2" s="539"/>
      <c r="UPJ2" s="545"/>
      <c r="UPK2" s="545"/>
      <c r="UPL2" s="546"/>
      <c r="UPM2" s="539"/>
      <c r="UPN2" s="545"/>
      <c r="UPO2" s="545"/>
      <c r="UPP2" s="546"/>
      <c r="UPQ2" s="539"/>
      <c r="UPR2" s="545"/>
      <c r="UPS2" s="545"/>
      <c r="UPT2" s="546"/>
      <c r="UPU2" s="539"/>
      <c r="UPV2" s="545"/>
      <c r="UPW2" s="545"/>
      <c r="UPX2" s="546"/>
      <c r="UPY2" s="539"/>
      <c r="UPZ2" s="545"/>
      <c r="UQA2" s="545"/>
      <c r="UQB2" s="546"/>
      <c r="UQC2" s="539"/>
      <c r="UQD2" s="545"/>
      <c r="UQE2" s="545"/>
      <c r="UQF2" s="546"/>
      <c r="UQG2" s="539"/>
      <c r="UQH2" s="545"/>
      <c r="UQI2" s="545"/>
      <c r="UQJ2" s="546"/>
      <c r="UQK2" s="539"/>
      <c r="UQL2" s="545"/>
      <c r="UQM2" s="545"/>
      <c r="UQN2" s="546"/>
      <c r="UQO2" s="539"/>
      <c r="UQP2" s="545"/>
      <c r="UQQ2" s="545"/>
      <c r="UQR2" s="546"/>
      <c r="UQS2" s="539"/>
      <c r="UQT2" s="545"/>
      <c r="UQU2" s="545"/>
      <c r="UQV2" s="546"/>
      <c r="UQW2" s="539"/>
      <c r="UQX2" s="545"/>
      <c r="UQY2" s="545"/>
      <c r="UQZ2" s="546"/>
      <c r="URA2" s="539"/>
      <c r="URB2" s="545"/>
      <c r="URC2" s="545"/>
      <c r="URD2" s="546"/>
      <c r="URE2" s="539"/>
      <c r="URF2" s="545"/>
      <c r="URG2" s="545"/>
      <c r="URH2" s="546"/>
      <c r="URI2" s="539"/>
      <c r="URJ2" s="545"/>
      <c r="URK2" s="545"/>
      <c r="URL2" s="546"/>
      <c r="URM2" s="539"/>
      <c r="URN2" s="545"/>
      <c r="URO2" s="545"/>
      <c r="URP2" s="546"/>
      <c r="URQ2" s="539"/>
      <c r="URR2" s="545"/>
      <c r="URS2" s="545"/>
      <c r="URT2" s="546"/>
      <c r="URU2" s="539"/>
      <c r="URV2" s="545"/>
      <c r="URW2" s="545"/>
      <c r="URX2" s="546"/>
      <c r="URY2" s="539"/>
      <c r="URZ2" s="545"/>
      <c r="USA2" s="545"/>
      <c r="USB2" s="546"/>
      <c r="USC2" s="539"/>
      <c r="USD2" s="545"/>
      <c r="USE2" s="545"/>
      <c r="USF2" s="546"/>
      <c r="USG2" s="539"/>
      <c r="USH2" s="545"/>
      <c r="USI2" s="545"/>
      <c r="USJ2" s="546"/>
      <c r="USK2" s="539"/>
      <c r="USL2" s="545"/>
      <c r="USM2" s="545"/>
      <c r="USN2" s="546"/>
      <c r="USO2" s="539"/>
      <c r="USP2" s="545"/>
      <c r="USQ2" s="545"/>
      <c r="USR2" s="546"/>
      <c r="USS2" s="539"/>
      <c r="UST2" s="545"/>
      <c r="USU2" s="545"/>
      <c r="USV2" s="546"/>
      <c r="USW2" s="539"/>
      <c r="USX2" s="545"/>
      <c r="USY2" s="545"/>
      <c r="USZ2" s="546"/>
      <c r="UTA2" s="539"/>
      <c r="UTB2" s="545"/>
      <c r="UTC2" s="545"/>
      <c r="UTD2" s="546"/>
      <c r="UTE2" s="539"/>
      <c r="UTF2" s="545"/>
      <c r="UTG2" s="545"/>
      <c r="UTH2" s="546"/>
      <c r="UTI2" s="539"/>
      <c r="UTJ2" s="545"/>
      <c r="UTK2" s="545"/>
      <c r="UTL2" s="546"/>
      <c r="UTM2" s="539"/>
      <c r="UTN2" s="545"/>
      <c r="UTO2" s="545"/>
      <c r="UTP2" s="546"/>
      <c r="UTQ2" s="539"/>
      <c r="UTR2" s="545"/>
      <c r="UTS2" s="545"/>
      <c r="UTT2" s="546"/>
      <c r="UTU2" s="539"/>
      <c r="UTV2" s="545"/>
      <c r="UTW2" s="545"/>
      <c r="UTX2" s="546"/>
      <c r="UTY2" s="539"/>
      <c r="UTZ2" s="545"/>
      <c r="UUA2" s="545"/>
      <c r="UUB2" s="546"/>
      <c r="UUC2" s="539"/>
      <c r="UUD2" s="545"/>
      <c r="UUE2" s="545"/>
      <c r="UUF2" s="546"/>
      <c r="UUG2" s="539"/>
      <c r="UUH2" s="545"/>
      <c r="UUI2" s="545"/>
      <c r="UUJ2" s="546"/>
      <c r="UUK2" s="539"/>
      <c r="UUL2" s="545"/>
      <c r="UUM2" s="545"/>
      <c r="UUN2" s="546"/>
      <c r="UUO2" s="539"/>
      <c r="UUP2" s="545"/>
      <c r="UUQ2" s="545"/>
      <c r="UUR2" s="546"/>
      <c r="UUS2" s="539"/>
      <c r="UUT2" s="545"/>
      <c r="UUU2" s="545"/>
      <c r="UUV2" s="546"/>
      <c r="UUW2" s="539"/>
      <c r="UUX2" s="545"/>
      <c r="UUY2" s="545"/>
      <c r="UUZ2" s="546"/>
      <c r="UVA2" s="539"/>
      <c r="UVB2" s="545"/>
      <c r="UVC2" s="545"/>
      <c r="UVD2" s="546"/>
      <c r="UVE2" s="539"/>
      <c r="UVF2" s="545"/>
      <c r="UVG2" s="545"/>
      <c r="UVH2" s="546"/>
      <c r="UVI2" s="539"/>
      <c r="UVJ2" s="545"/>
      <c r="UVK2" s="545"/>
      <c r="UVL2" s="546"/>
      <c r="UVM2" s="539"/>
      <c r="UVN2" s="545"/>
      <c r="UVO2" s="545"/>
      <c r="UVP2" s="546"/>
      <c r="UVQ2" s="539"/>
      <c r="UVR2" s="545"/>
      <c r="UVS2" s="545"/>
      <c r="UVT2" s="546"/>
      <c r="UVU2" s="539"/>
      <c r="UVV2" s="545"/>
      <c r="UVW2" s="545"/>
      <c r="UVX2" s="546"/>
      <c r="UVY2" s="539"/>
      <c r="UVZ2" s="545"/>
      <c r="UWA2" s="545"/>
      <c r="UWB2" s="546"/>
      <c r="UWC2" s="539"/>
      <c r="UWD2" s="545"/>
      <c r="UWE2" s="545"/>
      <c r="UWF2" s="546"/>
      <c r="UWG2" s="539"/>
      <c r="UWH2" s="545"/>
      <c r="UWI2" s="545"/>
      <c r="UWJ2" s="546"/>
      <c r="UWK2" s="539"/>
      <c r="UWL2" s="545"/>
      <c r="UWM2" s="545"/>
      <c r="UWN2" s="546"/>
      <c r="UWO2" s="539"/>
      <c r="UWP2" s="545"/>
      <c r="UWQ2" s="545"/>
      <c r="UWR2" s="546"/>
      <c r="UWS2" s="539"/>
      <c r="UWT2" s="545"/>
      <c r="UWU2" s="545"/>
      <c r="UWV2" s="546"/>
      <c r="UWW2" s="539"/>
      <c r="UWX2" s="545"/>
      <c r="UWY2" s="545"/>
      <c r="UWZ2" s="546"/>
      <c r="UXA2" s="539"/>
      <c r="UXB2" s="545"/>
      <c r="UXC2" s="545"/>
      <c r="UXD2" s="546"/>
      <c r="UXE2" s="539"/>
      <c r="UXF2" s="545"/>
      <c r="UXG2" s="545"/>
      <c r="UXH2" s="546"/>
      <c r="UXI2" s="539"/>
      <c r="UXJ2" s="545"/>
      <c r="UXK2" s="545"/>
      <c r="UXL2" s="546"/>
      <c r="UXM2" s="539"/>
      <c r="UXN2" s="545"/>
      <c r="UXO2" s="545"/>
      <c r="UXP2" s="546"/>
      <c r="UXQ2" s="539"/>
      <c r="UXR2" s="545"/>
      <c r="UXS2" s="545"/>
      <c r="UXT2" s="546"/>
      <c r="UXU2" s="539"/>
      <c r="UXV2" s="545"/>
      <c r="UXW2" s="545"/>
      <c r="UXX2" s="546"/>
      <c r="UXY2" s="539"/>
      <c r="UXZ2" s="545"/>
      <c r="UYA2" s="545"/>
      <c r="UYB2" s="546"/>
      <c r="UYC2" s="539"/>
      <c r="UYD2" s="545"/>
      <c r="UYE2" s="545"/>
      <c r="UYF2" s="546"/>
      <c r="UYG2" s="539"/>
      <c r="UYH2" s="545"/>
      <c r="UYI2" s="545"/>
      <c r="UYJ2" s="546"/>
      <c r="UYK2" s="539"/>
      <c r="UYL2" s="545"/>
      <c r="UYM2" s="545"/>
      <c r="UYN2" s="546"/>
      <c r="UYO2" s="539"/>
      <c r="UYP2" s="545"/>
      <c r="UYQ2" s="545"/>
      <c r="UYR2" s="546"/>
      <c r="UYS2" s="539"/>
      <c r="UYT2" s="545"/>
      <c r="UYU2" s="545"/>
      <c r="UYV2" s="546"/>
      <c r="UYW2" s="539"/>
      <c r="UYX2" s="545"/>
      <c r="UYY2" s="545"/>
      <c r="UYZ2" s="546"/>
      <c r="UZA2" s="539"/>
      <c r="UZB2" s="545"/>
      <c r="UZC2" s="545"/>
      <c r="UZD2" s="546"/>
      <c r="UZE2" s="539"/>
      <c r="UZF2" s="545"/>
      <c r="UZG2" s="545"/>
      <c r="UZH2" s="546"/>
      <c r="UZI2" s="539"/>
      <c r="UZJ2" s="545"/>
      <c r="UZK2" s="545"/>
      <c r="UZL2" s="546"/>
      <c r="UZM2" s="539"/>
      <c r="UZN2" s="545"/>
      <c r="UZO2" s="545"/>
      <c r="UZP2" s="546"/>
      <c r="UZQ2" s="539"/>
      <c r="UZR2" s="545"/>
      <c r="UZS2" s="545"/>
      <c r="UZT2" s="546"/>
      <c r="UZU2" s="539"/>
      <c r="UZV2" s="545"/>
      <c r="UZW2" s="545"/>
      <c r="UZX2" s="546"/>
      <c r="UZY2" s="539"/>
      <c r="UZZ2" s="545"/>
      <c r="VAA2" s="545"/>
      <c r="VAB2" s="546"/>
      <c r="VAC2" s="539"/>
      <c r="VAD2" s="545"/>
      <c r="VAE2" s="545"/>
      <c r="VAF2" s="546"/>
      <c r="VAG2" s="539"/>
      <c r="VAH2" s="545"/>
      <c r="VAI2" s="545"/>
      <c r="VAJ2" s="546"/>
      <c r="VAK2" s="539"/>
      <c r="VAL2" s="545"/>
      <c r="VAM2" s="545"/>
      <c r="VAN2" s="546"/>
      <c r="VAO2" s="539"/>
      <c r="VAP2" s="545"/>
      <c r="VAQ2" s="545"/>
      <c r="VAR2" s="546"/>
      <c r="VAS2" s="539"/>
      <c r="VAT2" s="545"/>
      <c r="VAU2" s="545"/>
      <c r="VAV2" s="546"/>
      <c r="VAW2" s="539"/>
      <c r="VAX2" s="545"/>
      <c r="VAY2" s="545"/>
      <c r="VAZ2" s="546"/>
      <c r="VBA2" s="539"/>
      <c r="VBB2" s="545"/>
      <c r="VBC2" s="545"/>
      <c r="VBD2" s="546"/>
      <c r="VBE2" s="539"/>
      <c r="VBF2" s="545"/>
      <c r="VBG2" s="545"/>
      <c r="VBH2" s="546"/>
      <c r="VBI2" s="539"/>
      <c r="VBJ2" s="545"/>
      <c r="VBK2" s="545"/>
      <c r="VBL2" s="546"/>
      <c r="VBM2" s="539"/>
      <c r="VBN2" s="545"/>
      <c r="VBO2" s="545"/>
      <c r="VBP2" s="546"/>
      <c r="VBQ2" s="539"/>
      <c r="VBR2" s="545"/>
      <c r="VBS2" s="545"/>
      <c r="VBT2" s="546"/>
      <c r="VBU2" s="539"/>
      <c r="VBV2" s="545"/>
      <c r="VBW2" s="545"/>
      <c r="VBX2" s="546"/>
      <c r="VBY2" s="539"/>
      <c r="VBZ2" s="545"/>
      <c r="VCA2" s="545"/>
      <c r="VCB2" s="546"/>
      <c r="VCC2" s="539"/>
      <c r="VCD2" s="545"/>
      <c r="VCE2" s="545"/>
      <c r="VCF2" s="546"/>
      <c r="VCG2" s="539"/>
      <c r="VCH2" s="545"/>
      <c r="VCI2" s="545"/>
      <c r="VCJ2" s="546"/>
      <c r="VCK2" s="539"/>
      <c r="VCL2" s="545"/>
      <c r="VCM2" s="545"/>
      <c r="VCN2" s="546"/>
      <c r="VCO2" s="539"/>
      <c r="VCP2" s="545"/>
      <c r="VCQ2" s="545"/>
      <c r="VCR2" s="546"/>
      <c r="VCS2" s="539"/>
      <c r="VCT2" s="545"/>
      <c r="VCU2" s="545"/>
      <c r="VCV2" s="546"/>
      <c r="VCW2" s="539"/>
      <c r="VCX2" s="545"/>
      <c r="VCY2" s="545"/>
      <c r="VCZ2" s="546"/>
      <c r="VDA2" s="539"/>
      <c r="VDB2" s="545"/>
      <c r="VDC2" s="545"/>
      <c r="VDD2" s="546"/>
      <c r="VDE2" s="539"/>
      <c r="VDF2" s="545"/>
      <c r="VDG2" s="545"/>
      <c r="VDH2" s="546"/>
      <c r="VDI2" s="539"/>
      <c r="VDJ2" s="545"/>
      <c r="VDK2" s="545"/>
      <c r="VDL2" s="546"/>
      <c r="VDM2" s="539"/>
      <c r="VDN2" s="545"/>
      <c r="VDO2" s="545"/>
      <c r="VDP2" s="546"/>
      <c r="VDQ2" s="539"/>
      <c r="VDR2" s="545"/>
      <c r="VDS2" s="545"/>
      <c r="VDT2" s="546"/>
      <c r="VDU2" s="539"/>
      <c r="VDV2" s="545"/>
      <c r="VDW2" s="545"/>
      <c r="VDX2" s="546"/>
      <c r="VDY2" s="539"/>
      <c r="VDZ2" s="545"/>
      <c r="VEA2" s="545"/>
      <c r="VEB2" s="546"/>
      <c r="VEC2" s="539"/>
      <c r="VED2" s="545"/>
      <c r="VEE2" s="545"/>
      <c r="VEF2" s="546"/>
      <c r="VEG2" s="539"/>
      <c r="VEH2" s="545"/>
      <c r="VEI2" s="545"/>
      <c r="VEJ2" s="546"/>
      <c r="VEK2" s="539"/>
      <c r="VEL2" s="545"/>
      <c r="VEM2" s="545"/>
      <c r="VEN2" s="546"/>
      <c r="VEO2" s="539"/>
      <c r="VEP2" s="545"/>
      <c r="VEQ2" s="545"/>
      <c r="VER2" s="546"/>
      <c r="VES2" s="539"/>
      <c r="VET2" s="545"/>
      <c r="VEU2" s="545"/>
      <c r="VEV2" s="546"/>
      <c r="VEW2" s="539"/>
      <c r="VEX2" s="545"/>
      <c r="VEY2" s="545"/>
      <c r="VEZ2" s="546"/>
      <c r="VFA2" s="539"/>
      <c r="VFB2" s="545"/>
      <c r="VFC2" s="545"/>
      <c r="VFD2" s="546"/>
      <c r="VFE2" s="539"/>
      <c r="VFF2" s="545"/>
      <c r="VFG2" s="545"/>
      <c r="VFH2" s="546"/>
      <c r="VFI2" s="539"/>
      <c r="VFJ2" s="545"/>
      <c r="VFK2" s="545"/>
      <c r="VFL2" s="546"/>
      <c r="VFM2" s="539"/>
      <c r="VFN2" s="545"/>
      <c r="VFO2" s="545"/>
      <c r="VFP2" s="546"/>
      <c r="VFQ2" s="539"/>
      <c r="VFR2" s="545"/>
      <c r="VFS2" s="545"/>
      <c r="VFT2" s="546"/>
      <c r="VFU2" s="539"/>
      <c r="VFV2" s="545"/>
      <c r="VFW2" s="545"/>
      <c r="VFX2" s="546"/>
      <c r="VFY2" s="539"/>
      <c r="VFZ2" s="545"/>
      <c r="VGA2" s="545"/>
      <c r="VGB2" s="546"/>
      <c r="VGC2" s="539"/>
      <c r="VGD2" s="545"/>
      <c r="VGE2" s="545"/>
      <c r="VGF2" s="546"/>
      <c r="VGG2" s="539"/>
      <c r="VGH2" s="545"/>
      <c r="VGI2" s="545"/>
      <c r="VGJ2" s="546"/>
      <c r="VGK2" s="539"/>
      <c r="VGL2" s="545"/>
      <c r="VGM2" s="545"/>
      <c r="VGN2" s="546"/>
      <c r="VGO2" s="539"/>
      <c r="VGP2" s="545"/>
      <c r="VGQ2" s="545"/>
      <c r="VGR2" s="546"/>
      <c r="VGS2" s="539"/>
      <c r="VGT2" s="545"/>
      <c r="VGU2" s="545"/>
      <c r="VGV2" s="546"/>
      <c r="VGW2" s="539"/>
      <c r="VGX2" s="545"/>
      <c r="VGY2" s="545"/>
      <c r="VGZ2" s="546"/>
      <c r="VHA2" s="539"/>
      <c r="VHB2" s="545"/>
      <c r="VHC2" s="545"/>
      <c r="VHD2" s="546"/>
      <c r="VHE2" s="539"/>
      <c r="VHF2" s="545"/>
      <c r="VHG2" s="545"/>
      <c r="VHH2" s="546"/>
      <c r="VHI2" s="539"/>
      <c r="VHJ2" s="545"/>
      <c r="VHK2" s="545"/>
      <c r="VHL2" s="546"/>
      <c r="VHM2" s="539"/>
      <c r="VHN2" s="545"/>
      <c r="VHO2" s="545"/>
      <c r="VHP2" s="546"/>
      <c r="VHQ2" s="539"/>
      <c r="VHR2" s="545"/>
      <c r="VHS2" s="545"/>
      <c r="VHT2" s="546"/>
      <c r="VHU2" s="539"/>
      <c r="VHV2" s="545"/>
      <c r="VHW2" s="545"/>
      <c r="VHX2" s="546"/>
      <c r="VHY2" s="539"/>
      <c r="VHZ2" s="545"/>
      <c r="VIA2" s="545"/>
      <c r="VIB2" s="546"/>
      <c r="VIC2" s="539"/>
      <c r="VID2" s="545"/>
      <c r="VIE2" s="545"/>
      <c r="VIF2" s="546"/>
      <c r="VIG2" s="539"/>
      <c r="VIH2" s="545"/>
      <c r="VII2" s="545"/>
      <c r="VIJ2" s="546"/>
      <c r="VIK2" s="539"/>
      <c r="VIL2" s="545"/>
      <c r="VIM2" s="545"/>
      <c r="VIN2" s="546"/>
      <c r="VIO2" s="539"/>
      <c r="VIP2" s="545"/>
      <c r="VIQ2" s="545"/>
      <c r="VIR2" s="546"/>
      <c r="VIS2" s="539"/>
      <c r="VIT2" s="545"/>
      <c r="VIU2" s="545"/>
      <c r="VIV2" s="546"/>
      <c r="VIW2" s="539"/>
      <c r="VIX2" s="545"/>
      <c r="VIY2" s="545"/>
      <c r="VIZ2" s="546"/>
      <c r="VJA2" s="539"/>
      <c r="VJB2" s="545"/>
      <c r="VJC2" s="545"/>
      <c r="VJD2" s="546"/>
      <c r="VJE2" s="539"/>
      <c r="VJF2" s="545"/>
      <c r="VJG2" s="545"/>
      <c r="VJH2" s="546"/>
      <c r="VJI2" s="539"/>
      <c r="VJJ2" s="545"/>
      <c r="VJK2" s="545"/>
      <c r="VJL2" s="546"/>
      <c r="VJM2" s="539"/>
      <c r="VJN2" s="545"/>
      <c r="VJO2" s="545"/>
      <c r="VJP2" s="546"/>
      <c r="VJQ2" s="539"/>
      <c r="VJR2" s="545"/>
      <c r="VJS2" s="545"/>
      <c r="VJT2" s="546"/>
      <c r="VJU2" s="539"/>
      <c r="VJV2" s="545"/>
      <c r="VJW2" s="545"/>
      <c r="VJX2" s="546"/>
      <c r="VJY2" s="539"/>
      <c r="VJZ2" s="545"/>
      <c r="VKA2" s="545"/>
      <c r="VKB2" s="546"/>
      <c r="VKC2" s="539"/>
      <c r="VKD2" s="545"/>
      <c r="VKE2" s="545"/>
      <c r="VKF2" s="546"/>
      <c r="VKG2" s="539"/>
      <c r="VKH2" s="545"/>
      <c r="VKI2" s="545"/>
      <c r="VKJ2" s="546"/>
      <c r="VKK2" s="539"/>
      <c r="VKL2" s="545"/>
      <c r="VKM2" s="545"/>
      <c r="VKN2" s="546"/>
      <c r="VKO2" s="539"/>
      <c r="VKP2" s="545"/>
      <c r="VKQ2" s="545"/>
      <c r="VKR2" s="546"/>
      <c r="VKS2" s="539"/>
      <c r="VKT2" s="545"/>
      <c r="VKU2" s="545"/>
      <c r="VKV2" s="546"/>
      <c r="VKW2" s="539"/>
      <c r="VKX2" s="545"/>
      <c r="VKY2" s="545"/>
      <c r="VKZ2" s="546"/>
      <c r="VLA2" s="539"/>
      <c r="VLB2" s="545"/>
      <c r="VLC2" s="545"/>
      <c r="VLD2" s="546"/>
      <c r="VLE2" s="539"/>
      <c r="VLF2" s="545"/>
      <c r="VLG2" s="545"/>
      <c r="VLH2" s="546"/>
      <c r="VLI2" s="539"/>
      <c r="VLJ2" s="545"/>
      <c r="VLK2" s="545"/>
      <c r="VLL2" s="546"/>
      <c r="VLM2" s="539"/>
      <c r="VLN2" s="545"/>
      <c r="VLO2" s="545"/>
      <c r="VLP2" s="546"/>
      <c r="VLQ2" s="539"/>
      <c r="VLR2" s="545"/>
      <c r="VLS2" s="545"/>
      <c r="VLT2" s="546"/>
      <c r="VLU2" s="539"/>
      <c r="VLV2" s="545"/>
      <c r="VLW2" s="545"/>
      <c r="VLX2" s="546"/>
      <c r="VLY2" s="539"/>
      <c r="VLZ2" s="545"/>
      <c r="VMA2" s="545"/>
      <c r="VMB2" s="546"/>
      <c r="VMC2" s="539"/>
      <c r="VMD2" s="545"/>
      <c r="VME2" s="545"/>
      <c r="VMF2" s="546"/>
      <c r="VMG2" s="539"/>
      <c r="VMH2" s="545"/>
      <c r="VMI2" s="545"/>
      <c r="VMJ2" s="546"/>
      <c r="VMK2" s="539"/>
      <c r="VML2" s="545"/>
      <c r="VMM2" s="545"/>
      <c r="VMN2" s="546"/>
      <c r="VMO2" s="539"/>
      <c r="VMP2" s="545"/>
      <c r="VMQ2" s="545"/>
      <c r="VMR2" s="546"/>
      <c r="VMS2" s="539"/>
      <c r="VMT2" s="545"/>
      <c r="VMU2" s="545"/>
      <c r="VMV2" s="546"/>
      <c r="VMW2" s="539"/>
      <c r="VMX2" s="545"/>
      <c r="VMY2" s="545"/>
      <c r="VMZ2" s="546"/>
      <c r="VNA2" s="539"/>
      <c r="VNB2" s="545"/>
      <c r="VNC2" s="545"/>
      <c r="VND2" s="546"/>
      <c r="VNE2" s="539"/>
      <c r="VNF2" s="545"/>
      <c r="VNG2" s="545"/>
      <c r="VNH2" s="546"/>
      <c r="VNI2" s="539"/>
      <c r="VNJ2" s="545"/>
      <c r="VNK2" s="545"/>
      <c r="VNL2" s="546"/>
      <c r="VNM2" s="539"/>
      <c r="VNN2" s="545"/>
      <c r="VNO2" s="545"/>
      <c r="VNP2" s="546"/>
      <c r="VNQ2" s="539"/>
      <c r="VNR2" s="545"/>
      <c r="VNS2" s="545"/>
      <c r="VNT2" s="546"/>
      <c r="VNU2" s="539"/>
      <c r="VNV2" s="545"/>
      <c r="VNW2" s="545"/>
      <c r="VNX2" s="546"/>
      <c r="VNY2" s="539"/>
      <c r="VNZ2" s="545"/>
      <c r="VOA2" s="545"/>
      <c r="VOB2" s="546"/>
      <c r="VOC2" s="539"/>
      <c r="VOD2" s="545"/>
      <c r="VOE2" s="545"/>
      <c r="VOF2" s="546"/>
      <c r="VOG2" s="539"/>
      <c r="VOH2" s="545"/>
      <c r="VOI2" s="545"/>
      <c r="VOJ2" s="546"/>
      <c r="VOK2" s="539"/>
      <c r="VOL2" s="545"/>
      <c r="VOM2" s="545"/>
      <c r="VON2" s="546"/>
      <c r="VOO2" s="539"/>
      <c r="VOP2" s="545"/>
      <c r="VOQ2" s="545"/>
      <c r="VOR2" s="546"/>
      <c r="VOS2" s="539"/>
      <c r="VOT2" s="545"/>
      <c r="VOU2" s="545"/>
      <c r="VOV2" s="546"/>
      <c r="VOW2" s="539"/>
      <c r="VOX2" s="545"/>
      <c r="VOY2" s="545"/>
      <c r="VOZ2" s="546"/>
      <c r="VPA2" s="539"/>
      <c r="VPB2" s="545"/>
      <c r="VPC2" s="545"/>
      <c r="VPD2" s="546"/>
      <c r="VPE2" s="539"/>
      <c r="VPF2" s="545"/>
      <c r="VPG2" s="545"/>
      <c r="VPH2" s="546"/>
      <c r="VPI2" s="539"/>
      <c r="VPJ2" s="545"/>
      <c r="VPK2" s="545"/>
      <c r="VPL2" s="546"/>
      <c r="VPM2" s="539"/>
      <c r="VPN2" s="545"/>
      <c r="VPO2" s="545"/>
      <c r="VPP2" s="546"/>
      <c r="VPQ2" s="539"/>
      <c r="VPR2" s="545"/>
      <c r="VPS2" s="545"/>
      <c r="VPT2" s="546"/>
      <c r="VPU2" s="539"/>
      <c r="VPV2" s="545"/>
      <c r="VPW2" s="545"/>
      <c r="VPX2" s="546"/>
      <c r="VPY2" s="539"/>
      <c r="VPZ2" s="545"/>
      <c r="VQA2" s="545"/>
      <c r="VQB2" s="546"/>
      <c r="VQC2" s="539"/>
      <c r="VQD2" s="545"/>
      <c r="VQE2" s="545"/>
      <c r="VQF2" s="546"/>
      <c r="VQG2" s="539"/>
      <c r="VQH2" s="545"/>
      <c r="VQI2" s="545"/>
      <c r="VQJ2" s="546"/>
      <c r="VQK2" s="539"/>
      <c r="VQL2" s="545"/>
      <c r="VQM2" s="545"/>
      <c r="VQN2" s="546"/>
      <c r="VQO2" s="539"/>
      <c r="VQP2" s="545"/>
      <c r="VQQ2" s="545"/>
      <c r="VQR2" s="546"/>
      <c r="VQS2" s="539"/>
      <c r="VQT2" s="545"/>
      <c r="VQU2" s="545"/>
      <c r="VQV2" s="546"/>
      <c r="VQW2" s="539"/>
      <c r="VQX2" s="545"/>
      <c r="VQY2" s="545"/>
      <c r="VQZ2" s="546"/>
      <c r="VRA2" s="539"/>
      <c r="VRB2" s="545"/>
      <c r="VRC2" s="545"/>
      <c r="VRD2" s="546"/>
      <c r="VRE2" s="539"/>
      <c r="VRF2" s="545"/>
      <c r="VRG2" s="545"/>
      <c r="VRH2" s="546"/>
      <c r="VRI2" s="539"/>
      <c r="VRJ2" s="545"/>
      <c r="VRK2" s="545"/>
      <c r="VRL2" s="546"/>
      <c r="VRM2" s="539"/>
      <c r="VRN2" s="545"/>
      <c r="VRO2" s="545"/>
      <c r="VRP2" s="546"/>
      <c r="VRQ2" s="539"/>
      <c r="VRR2" s="545"/>
      <c r="VRS2" s="545"/>
      <c r="VRT2" s="546"/>
      <c r="VRU2" s="539"/>
      <c r="VRV2" s="545"/>
      <c r="VRW2" s="545"/>
      <c r="VRX2" s="546"/>
      <c r="VRY2" s="539"/>
      <c r="VRZ2" s="545"/>
      <c r="VSA2" s="545"/>
      <c r="VSB2" s="546"/>
      <c r="VSC2" s="539"/>
      <c r="VSD2" s="545"/>
      <c r="VSE2" s="545"/>
      <c r="VSF2" s="546"/>
      <c r="VSG2" s="539"/>
      <c r="VSH2" s="545"/>
      <c r="VSI2" s="545"/>
      <c r="VSJ2" s="546"/>
      <c r="VSK2" s="539"/>
      <c r="VSL2" s="545"/>
      <c r="VSM2" s="545"/>
      <c r="VSN2" s="546"/>
      <c r="VSO2" s="539"/>
      <c r="VSP2" s="545"/>
      <c r="VSQ2" s="545"/>
      <c r="VSR2" s="546"/>
      <c r="VSS2" s="539"/>
      <c r="VST2" s="545"/>
      <c r="VSU2" s="545"/>
      <c r="VSV2" s="546"/>
      <c r="VSW2" s="539"/>
      <c r="VSX2" s="545"/>
      <c r="VSY2" s="545"/>
      <c r="VSZ2" s="546"/>
      <c r="VTA2" s="539"/>
      <c r="VTB2" s="545"/>
      <c r="VTC2" s="545"/>
      <c r="VTD2" s="546"/>
      <c r="VTE2" s="539"/>
      <c r="VTF2" s="545"/>
      <c r="VTG2" s="545"/>
      <c r="VTH2" s="546"/>
      <c r="VTI2" s="539"/>
      <c r="VTJ2" s="545"/>
      <c r="VTK2" s="545"/>
      <c r="VTL2" s="546"/>
      <c r="VTM2" s="539"/>
      <c r="VTN2" s="545"/>
      <c r="VTO2" s="545"/>
      <c r="VTP2" s="546"/>
      <c r="VTQ2" s="539"/>
      <c r="VTR2" s="545"/>
      <c r="VTS2" s="545"/>
      <c r="VTT2" s="546"/>
      <c r="VTU2" s="539"/>
      <c r="VTV2" s="545"/>
      <c r="VTW2" s="545"/>
      <c r="VTX2" s="546"/>
      <c r="VTY2" s="539"/>
      <c r="VTZ2" s="545"/>
      <c r="VUA2" s="545"/>
      <c r="VUB2" s="546"/>
      <c r="VUC2" s="539"/>
      <c r="VUD2" s="545"/>
      <c r="VUE2" s="545"/>
      <c r="VUF2" s="546"/>
      <c r="VUG2" s="539"/>
      <c r="VUH2" s="545"/>
      <c r="VUI2" s="545"/>
      <c r="VUJ2" s="546"/>
      <c r="VUK2" s="539"/>
      <c r="VUL2" s="545"/>
      <c r="VUM2" s="545"/>
      <c r="VUN2" s="546"/>
      <c r="VUO2" s="539"/>
      <c r="VUP2" s="545"/>
      <c r="VUQ2" s="545"/>
      <c r="VUR2" s="546"/>
      <c r="VUS2" s="539"/>
      <c r="VUT2" s="545"/>
      <c r="VUU2" s="545"/>
      <c r="VUV2" s="546"/>
      <c r="VUW2" s="539"/>
      <c r="VUX2" s="545"/>
      <c r="VUY2" s="545"/>
      <c r="VUZ2" s="546"/>
      <c r="VVA2" s="539"/>
      <c r="VVB2" s="545"/>
      <c r="VVC2" s="545"/>
      <c r="VVD2" s="546"/>
      <c r="VVE2" s="539"/>
      <c r="VVF2" s="545"/>
      <c r="VVG2" s="545"/>
      <c r="VVH2" s="546"/>
      <c r="VVI2" s="539"/>
      <c r="VVJ2" s="545"/>
      <c r="VVK2" s="545"/>
      <c r="VVL2" s="546"/>
      <c r="VVM2" s="539"/>
      <c r="VVN2" s="545"/>
      <c r="VVO2" s="545"/>
      <c r="VVP2" s="546"/>
      <c r="VVQ2" s="539"/>
      <c r="VVR2" s="545"/>
      <c r="VVS2" s="545"/>
      <c r="VVT2" s="546"/>
      <c r="VVU2" s="539"/>
      <c r="VVV2" s="545"/>
      <c r="VVW2" s="545"/>
      <c r="VVX2" s="546"/>
      <c r="VVY2" s="539"/>
      <c r="VVZ2" s="545"/>
      <c r="VWA2" s="545"/>
      <c r="VWB2" s="546"/>
      <c r="VWC2" s="539"/>
      <c r="VWD2" s="545"/>
      <c r="VWE2" s="545"/>
      <c r="VWF2" s="546"/>
      <c r="VWG2" s="539"/>
      <c r="VWH2" s="545"/>
      <c r="VWI2" s="545"/>
      <c r="VWJ2" s="546"/>
      <c r="VWK2" s="539"/>
      <c r="VWL2" s="545"/>
      <c r="VWM2" s="545"/>
      <c r="VWN2" s="546"/>
      <c r="VWO2" s="539"/>
      <c r="VWP2" s="545"/>
      <c r="VWQ2" s="545"/>
      <c r="VWR2" s="546"/>
      <c r="VWS2" s="539"/>
      <c r="VWT2" s="545"/>
      <c r="VWU2" s="545"/>
      <c r="VWV2" s="546"/>
      <c r="VWW2" s="539"/>
      <c r="VWX2" s="545"/>
      <c r="VWY2" s="545"/>
      <c r="VWZ2" s="546"/>
      <c r="VXA2" s="539"/>
      <c r="VXB2" s="545"/>
      <c r="VXC2" s="545"/>
      <c r="VXD2" s="546"/>
      <c r="VXE2" s="539"/>
      <c r="VXF2" s="545"/>
      <c r="VXG2" s="545"/>
      <c r="VXH2" s="546"/>
      <c r="VXI2" s="539"/>
      <c r="VXJ2" s="545"/>
      <c r="VXK2" s="545"/>
      <c r="VXL2" s="546"/>
      <c r="VXM2" s="539"/>
      <c r="VXN2" s="545"/>
      <c r="VXO2" s="545"/>
      <c r="VXP2" s="546"/>
      <c r="VXQ2" s="539"/>
      <c r="VXR2" s="545"/>
      <c r="VXS2" s="545"/>
      <c r="VXT2" s="546"/>
      <c r="VXU2" s="539"/>
      <c r="VXV2" s="545"/>
      <c r="VXW2" s="545"/>
      <c r="VXX2" s="546"/>
      <c r="VXY2" s="539"/>
      <c r="VXZ2" s="545"/>
      <c r="VYA2" s="545"/>
      <c r="VYB2" s="546"/>
      <c r="VYC2" s="539"/>
      <c r="VYD2" s="545"/>
      <c r="VYE2" s="545"/>
      <c r="VYF2" s="546"/>
      <c r="VYG2" s="539"/>
      <c r="VYH2" s="545"/>
      <c r="VYI2" s="545"/>
      <c r="VYJ2" s="546"/>
      <c r="VYK2" s="539"/>
      <c r="VYL2" s="545"/>
      <c r="VYM2" s="545"/>
      <c r="VYN2" s="546"/>
      <c r="VYO2" s="539"/>
      <c r="VYP2" s="545"/>
      <c r="VYQ2" s="545"/>
      <c r="VYR2" s="546"/>
      <c r="VYS2" s="539"/>
      <c r="VYT2" s="545"/>
      <c r="VYU2" s="545"/>
      <c r="VYV2" s="546"/>
      <c r="VYW2" s="539"/>
      <c r="VYX2" s="545"/>
      <c r="VYY2" s="545"/>
      <c r="VYZ2" s="546"/>
      <c r="VZA2" s="539"/>
      <c r="VZB2" s="545"/>
      <c r="VZC2" s="545"/>
      <c r="VZD2" s="546"/>
      <c r="VZE2" s="539"/>
      <c r="VZF2" s="545"/>
      <c r="VZG2" s="545"/>
      <c r="VZH2" s="546"/>
      <c r="VZI2" s="539"/>
      <c r="VZJ2" s="545"/>
      <c r="VZK2" s="545"/>
      <c r="VZL2" s="546"/>
      <c r="VZM2" s="539"/>
      <c r="VZN2" s="545"/>
      <c r="VZO2" s="545"/>
      <c r="VZP2" s="546"/>
      <c r="VZQ2" s="539"/>
      <c r="VZR2" s="545"/>
      <c r="VZS2" s="545"/>
      <c r="VZT2" s="546"/>
      <c r="VZU2" s="539"/>
      <c r="VZV2" s="545"/>
      <c r="VZW2" s="545"/>
      <c r="VZX2" s="546"/>
      <c r="VZY2" s="539"/>
      <c r="VZZ2" s="545"/>
      <c r="WAA2" s="545"/>
      <c r="WAB2" s="546"/>
      <c r="WAC2" s="539"/>
      <c r="WAD2" s="545"/>
      <c r="WAE2" s="545"/>
      <c r="WAF2" s="546"/>
      <c r="WAG2" s="539"/>
      <c r="WAH2" s="545"/>
      <c r="WAI2" s="545"/>
      <c r="WAJ2" s="546"/>
      <c r="WAK2" s="539"/>
      <c r="WAL2" s="545"/>
      <c r="WAM2" s="545"/>
      <c r="WAN2" s="546"/>
      <c r="WAO2" s="539"/>
      <c r="WAP2" s="545"/>
      <c r="WAQ2" s="545"/>
      <c r="WAR2" s="546"/>
      <c r="WAS2" s="539"/>
      <c r="WAT2" s="545"/>
      <c r="WAU2" s="545"/>
      <c r="WAV2" s="546"/>
      <c r="WAW2" s="539"/>
      <c r="WAX2" s="545"/>
      <c r="WAY2" s="545"/>
      <c r="WAZ2" s="546"/>
      <c r="WBA2" s="539"/>
      <c r="WBB2" s="545"/>
      <c r="WBC2" s="545"/>
      <c r="WBD2" s="546"/>
      <c r="WBE2" s="539"/>
      <c r="WBF2" s="545"/>
      <c r="WBG2" s="545"/>
      <c r="WBH2" s="546"/>
      <c r="WBI2" s="539"/>
      <c r="WBJ2" s="545"/>
      <c r="WBK2" s="545"/>
      <c r="WBL2" s="546"/>
      <c r="WBM2" s="539"/>
      <c r="WBN2" s="545"/>
      <c r="WBO2" s="545"/>
      <c r="WBP2" s="546"/>
      <c r="WBQ2" s="539"/>
      <c r="WBR2" s="545"/>
      <c r="WBS2" s="545"/>
      <c r="WBT2" s="546"/>
      <c r="WBU2" s="539"/>
      <c r="WBV2" s="545"/>
      <c r="WBW2" s="545"/>
      <c r="WBX2" s="546"/>
      <c r="WBY2" s="539"/>
      <c r="WBZ2" s="545"/>
      <c r="WCA2" s="545"/>
      <c r="WCB2" s="546"/>
      <c r="WCC2" s="539"/>
      <c r="WCD2" s="545"/>
      <c r="WCE2" s="545"/>
      <c r="WCF2" s="546"/>
      <c r="WCG2" s="539"/>
      <c r="WCH2" s="545"/>
      <c r="WCI2" s="545"/>
      <c r="WCJ2" s="546"/>
      <c r="WCK2" s="539"/>
      <c r="WCL2" s="545"/>
      <c r="WCM2" s="545"/>
      <c r="WCN2" s="546"/>
      <c r="WCO2" s="539"/>
      <c r="WCP2" s="545"/>
      <c r="WCQ2" s="545"/>
      <c r="WCR2" s="546"/>
      <c r="WCS2" s="539"/>
      <c r="WCT2" s="545"/>
      <c r="WCU2" s="545"/>
      <c r="WCV2" s="546"/>
      <c r="WCW2" s="539"/>
      <c r="WCX2" s="545"/>
      <c r="WCY2" s="545"/>
      <c r="WCZ2" s="546"/>
      <c r="WDA2" s="539"/>
      <c r="WDB2" s="545"/>
      <c r="WDC2" s="545"/>
      <c r="WDD2" s="546"/>
      <c r="WDE2" s="539"/>
      <c r="WDF2" s="545"/>
      <c r="WDG2" s="545"/>
      <c r="WDH2" s="546"/>
      <c r="WDI2" s="539"/>
      <c r="WDJ2" s="545"/>
      <c r="WDK2" s="545"/>
      <c r="WDL2" s="546"/>
      <c r="WDM2" s="539"/>
      <c r="WDN2" s="545"/>
      <c r="WDO2" s="545"/>
      <c r="WDP2" s="546"/>
      <c r="WDQ2" s="539"/>
      <c r="WDR2" s="545"/>
      <c r="WDS2" s="545"/>
      <c r="WDT2" s="546"/>
      <c r="WDU2" s="539"/>
      <c r="WDV2" s="545"/>
      <c r="WDW2" s="545"/>
      <c r="WDX2" s="546"/>
      <c r="WDY2" s="539"/>
      <c r="WDZ2" s="545"/>
      <c r="WEA2" s="545"/>
      <c r="WEB2" s="546"/>
      <c r="WEC2" s="539"/>
      <c r="WED2" s="545"/>
      <c r="WEE2" s="545"/>
      <c r="WEF2" s="546"/>
      <c r="WEG2" s="539"/>
      <c r="WEH2" s="545"/>
      <c r="WEI2" s="545"/>
      <c r="WEJ2" s="546"/>
      <c r="WEK2" s="539"/>
      <c r="WEL2" s="545"/>
      <c r="WEM2" s="545"/>
      <c r="WEN2" s="546"/>
      <c r="WEO2" s="539"/>
      <c r="WEP2" s="545"/>
      <c r="WEQ2" s="545"/>
      <c r="WER2" s="546"/>
      <c r="WES2" s="539"/>
      <c r="WET2" s="545"/>
      <c r="WEU2" s="545"/>
      <c r="WEV2" s="546"/>
      <c r="WEW2" s="539"/>
      <c r="WEX2" s="545"/>
      <c r="WEY2" s="545"/>
      <c r="WEZ2" s="546"/>
      <c r="WFA2" s="539"/>
      <c r="WFB2" s="545"/>
      <c r="WFC2" s="545"/>
      <c r="WFD2" s="546"/>
      <c r="WFE2" s="539"/>
      <c r="WFF2" s="545"/>
      <c r="WFG2" s="545"/>
      <c r="WFH2" s="546"/>
      <c r="WFI2" s="539"/>
      <c r="WFJ2" s="545"/>
      <c r="WFK2" s="545"/>
      <c r="WFL2" s="546"/>
      <c r="WFM2" s="539"/>
      <c r="WFN2" s="545"/>
      <c r="WFO2" s="545"/>
      <c r="WFP2" s="546"/>
      <c r="WFQ2" s="539"/>
      <c r="WFR2" s="545"/>
      <c r="WFS2" s="545"/>
      <c r="WFT2" s="546"/>
      <c r="WFU2" s="539"/>
      <c r="WFV2" s="545"/>
      <c r="WFW2" s="545"/>
      <c r="WFX2" s="546"/>
      <c r="WFY2" s="539"/>
      <c r="WFZ2" s="545"/>
      <c r="WGA2" s="545"/>
      <c r="WGB2" s="546"/>
      <c r="WGC2" s="539"/>
      <c r="WGD2" s="545"/>
      <c r="WGE2" s="545"/>
      <c r="WGF2" s="546"/>
      <c r="WGG2" s="539"/>
      <c r="WGH2" s="545"/>
      <c r="WGI2" s="545"/>
      <c r="WGJ2" s="546"/>
      <c r="WGK2" s="539"/>
      <c r="WGL2" s="545"/>
      <c r="WGM2" s="545"/>
      <c r="WGN2" s="546"/>
      <c r="WGO2" s="539"/>
      <c r="WGP2" s="545"/>
      <c r="WGQ2" s="545"/>
      <c r="WGR2" s="546"/>
      <c r="WGS2" s="539"/>
      <c r="WGT2" s="545"/>
      <c r="WGU2" s="545"/>
      <c r="WGV2" s="546"/>
      <c r="WGW2" s="539"/>
      <c r="WGX2" s="545"/>
      <c r="WGY2" s="545"/>
      <c r="WGZ2" s="546"/>
      <c r="WHA2" s="539"/>
      <c r="WHB2" s="545"/>
      <c r="WHC2" s="545"/>
      <c r="WHD2" s="546"/>
      <c r="WHE2" s="539"/>
      <c r="WHF2" s="545"/>
      <c r="WHG2" s="545"/>
      <c r="WHH2" s="546"/>
      <c r="WHI2" s="539"/>
      <c r="WHJ2" s="545"/>
      <c r="WHK2" s="545"/>
      <c r="WHL2" s="546"/>
      <c r="WHM2" s="539"/>
      <c r="WHN2" s="545"/>
      <c r="WHO2" s="545"/>
      <c r="WHP2" s="546"/>
      <c r="WHQ2" s="539"/>
      <c r="WHR2" s="545"/>
      <c r="WHS2" s="545"/>
      <c r="WHT2" s="546"/>
      <c r="WHU2" s="539"/>
      <c r="WHV2" s="545"/>
      <c r="WHW2" s="545"/>
      <c r="WHX2" s="546"/>
      <c r="WHY2" s="539"/>
      <c r="WHZ2" s="545"/>
      <c r="WIA2" s="545"/>
      <c r="WIB2" s="546"/>
      <c r="WIC2" s="539"/>
      <c r="WID2" s="545"/>
      <c r="WIE2" s="545"/>
      <c r="WIF2" s="546"/>
      <c r="WIG2" s="539"/>
      <c r="WIH2" s="545"/>
      <c r="WII2" s="545"/>
      <c r="WIJ2" s="546"/>
      <c r="WIK2" s="539"/>
      <c r="WIL2" s="545"/>
      <c r="WIM2" s="545"/>
      <c r="WIN2" s="546"/>
      <c r="WIO2" s="539"/>
      <c r="WIP2" s="545"/>
      <c r="WIQ2" s="545"/>
      <c r="WIR2" s="546"/>
      <c r="WIS2" s="539"/>
      <c r="WIT2" s="545"/>
      <c r="WIU2" s="545"/>
      <c r="WIV2" s="546"/>
      <c r="WIW2" s="539"/>
      <c r="WIX2" s="545"/>
      <c r="WIY2" s="545"/>
      <c r="WIZ2" s="546"/>
      <c r="WJA2" s="539"/>
      <c r="WJB2" s="545"/>
      <c r="WJC2" s="545"/>
      <c r="WJD2" s="546"/>
      <c r="WJE2" s="539"/>
      <c r="WJF2" s="545"/>
      <c r="WJG2" s="545"/>
      <c r="WJH2" s="546"/>
      <c r="WJI2" s="539"/>
      <c r="WJJ2" s="545"/>
      <c r="WJK2" s="545"/>
      <c r="WJL2" s="546"/>
      <c r="WJM2" s="539"/>
      <c r="WJN2" s="545"/>
      <c r="WJO2" s="545"/>
      <c r="WJP2" s="546"/>
      <c r="WJQ2" s="539"/>
      <c r="WJR2" s="545"/>
      <c r="WJS2" s="545"/>
      <c r="WJT2" s="546"/>
      <c r="WJU2" s="539"/>
      <c r="WJV2" s="545"/>
      <c r="WJW2" s="545"/>
      <c r="WJX2" s="546"/>
      <c r="WJY2" s="539"/>
      <c r="WJZ2" s="545"/>
      <c r="WKA2" s="545"/>
      <c r="WKB2" s="546"/>
      <c r="WKC2" s="539"/>
      <c r="WKD2" s="545"/>
      <c r="WKE2" s="545"/>
      <c r="WKF2" s="546"/>
      <c r="WKG2" s="539"/>
      <c r="WKH2" s="545"/>
      <c r="WKI2" s="545"/>
      <c r="WKJ2" s="546"/>
      <c r="WKK2" s="539"/>
      <c r="WKL2" s="545"/>
      <c r="WKM2" s="545"/>
      <c r="WKN2" s="546"/>
      <c r="WKO2" s="539"/>
      <c r="WKP2" s="545"/>
      <c r="WKQ2" s="545"/>
      <c r="WKR2" s="546"/>
      <c r="WKS2" s="539"/>
      <c r="WKT2" s="545"/>
      <c r="WKU2" s="545"/>
      <c r="WKV2" s="546"/>
      <c r="WKW2" s="539"/>
      <c r="WKX2" s="545"/>
      <c r="WKY2" s="545"/>
      <c r="WKZ2" s="546"/>
      <c r="WLA2" s="539"/>
      <c r="WLB2" s="545"/>
      <c r="WLC2" s="545"/>
      <c r="WLD2" s="546"/>
      <c r="WLE2" s="539"/>
      <c r="WLF2" s="545"/>
      <c r="WLG2" s="545"/>
      <c r="WLH2" s="546"/>
      <c r="WLI2" s="539"/>
      <c r="WLJ2" s="545"/>
      <c r="WLK2" s="545"/>
      <c r="WLL2" s="546"/>
      <c r="WLM2" s="539"/>
      <c r="WLN2" s="545"/>
      <c r="WLO2" s="545"/>
      <c r="WLP2" s="546"/>
      <c r="WLQ2" s="539"/>
      <c r="WLR2" s="545"/>
      <c r="WLS2" s="545"/>
      <c r="WLT2" s="546"/>
      <c r="WLU2" s="539"/>
      <c r="WLV2" s="545"/>
      <c r="WLW2" s="545"/>
      <c r="WLX2" s="546"/>
      <c r="WLY2" s="539"/>
      <c r="WLZ2" s="545"/>
      <c r="WMA2" s="545"/>
      <c r="WMB2" s="546"/>
      <c r="WMC2" s="539"/>
      <c r="WMD2" s="545"/>
      <c r="WME2" s="545"/>
      <c r="WMF2" s="546"/>
      <c r="WMG2" s="539"/>
      <c r="WMH2" s="545"/>
      <c r="WMI2" s="545"/>
      <c r="WMJ2" s="546"/>
      <c r="WMK2" s="539"/>
      <c r="WML2" s="545"/>
      <c r="WMM2" s="545"/>
      <c r="WMN2" s="546"/>
      <c r="WMO2" s="539"/>
      <c r="WMP2" s="545"/>
      <c r="WMQ2" s="545"/>
      <c r="WMR2" s="546"/>
      <c r="WMS2" s="539"/>
      <c r="WMT2" s="545"/>
      <c r="WMU2" s="545"/>
      <c r="WMV2" s="546"/>
      <c r="WMW2" s="539"/>
      <c r="WMX2" s="545"/>
      <c r="WMY2" s="545"/>
      <c r="WMZ2" s="546"/>
      <c r="WNA2" s="539"/>
      <c r="WNB2" s="545"/>
      <c r="WNC2" s="545"/>
      <c r="WND2" s="546"/>
      <c r="WNE2" s="539"/>
      <c r="WNF2" s="545"/>
      <c r="WNG2" s="545"/>
      <c r="WNH2" s="546"/>
      <c r="WNI2" s="539"/>
      <c r="WNJ2" s="545"/>
      <c r="WNK2" s="545"/>
      <c r="WNL2" s="546"/>
      <c r="WNM2" s="539"/>
      <c r="WNN2" s="545"/>
      <c r="WNO2" s="545"/>
      <c r="WNP2" s="546"/>
      <c r="WNQ2" s="539"/>
      <c r="WNR2" s="545"/>
      <c r="WNS2" s="545"/>
      <c r="WNT2" s="546"/>
      <c r="WNU2" s="539"/>
      <c r="WNV2" s="545"/>
      <c r="WNW2" s="545"/>
      <c r="WNX2" s="546"/>
      <c r="WNY2" s="539"/>
      <c r="WNZ2" s="545"/>
      <c r="WOA2" s="545"/>
      <c r="WOB2" s="546"/>
      <c r="WOC2" s="539"/>
      <c r="WOD2" s="545"/>
      <c r="WOE2" s="545"/>
      <c r="WOF2" s="546"/>
      <c r="WOG2" s="539"/>
      <c r="WOH2" s="545"/>
      <c r="WOI2" s="545"/>
      <c r="WOJ2" s="546"/>
      <c r="WOK2" s="539"/>
      <c r="WOL2" s="545"/>
      <c r="WOM2" s="545"/>
      <c r="WON2" s="546"/>
      <c r="WOO2" s="539"/>
      <c r="WOP2" s="545"/>
      <c r="WOQ2" s="545"/>
      <c r="WOR2" s="546"/>
      <c r="WOS2" s="539"/>
      <c r="WOT2" s="545"/>
      <c r="WOU2" s="545"/>
      <c r="WOV2" s="546"/>
      <c r="WOW2" s="539"/>
      <c r="WOX2" s="545"/>
      <c r="WOY2" s="545"/>
      <c r="WOZ2" s="546"/>
      <c r="WPA2" s="539"/>
      <c r="WPB2" s="545"/>
      <c r="WPC2" s="545"/>
      <c r="WPD2" s="546"/>
      <c r="WPE2" s="539"/>
      <c r="WPF2" s="545"/>
      <c r="WPG2" s="545"/>
      <c r="WPH2" s="546"/>
      <c r="WPI2" s="539"/>
      <c r="WPJ2" s="545"/>
      <c r="WPK2" s="545"/>
      <c r="WPL2" s="546"/>
      <c r="WPM2" s="539"/>
      <c r="WPN2" s="545"/>
      <c r="WPO2" s="545"/>
      <c r="WPP2" s="546"/>
      <c r="WPQ2" s="539"/>
      <c r="WPR2" s="545"/>
      <c r="WPS2" s="545"/>
      <c r="WPT2" s="546"/>
      <c r="WPU2" s="539"/>
      <c r="WPV2" s="545"/>
      <c r="WPW2" s="545"/>
      <c r="WPX2" s="546"/>
      <c r="WPY2" s="539"/>
      <c r="WPZ2" s="545"/>
      <c r="WQA2" s="545"/>
      <c r="WQB2" s="546"/>
      <c r="WQC2" s="539"/>
      <c r="WQD2" s="545"/>
      <c r="WQE2" s="545"/>
      <c r="WQF2" s="546"/>
      <c r="WQG2" s="539"/>
      <c r="WQH2" s="545"/>
      <c r="WQI2" s="545"/>
      <c r="WQJ2" s="546"/>
      <c r="WQK2" s="539"/>
      <c r="WQL2" s="545"/>
      <c r="WQM2" s="545"/>
      <c r="WQN2" s="546"/>
      <c r="WQO2" s="539"/>
      <c r="WQP2" s="545"/>
      <c r="WQQ2" s="545"/>
      <c r="WQR2" s="546"/>
      <c r="WQS2" s="539"/>
      <c r="WQT2" s="545"/>
      <c r="WQU2" s="545"/>
      <c r="WQV2" s="546"/>
      <c r="WQW2" s="539"/>
      <c r="WQX2" s="545"/>
      <c r="WQY2" s="545"/>
      <c r="WQZ2" s="546"/>
      <c r="WRA2" s="539"/>
      <c r="WRB2" s="545"/>
      <c r="WRC2" s="545"/>
      <c r="WRD2" s="546"/>
      <c r="WRE2" s="539"/>
      <c r="WRF2" s="545"/>
      <c r="WRG2" s="545"/>
      <c r="WRH2" s="546"/>
      <c r="WRI2" s="539"/>
      <c r="WRJ2" s="545"/>
      <c r="WRK2" s="545"/>
      <c r="WRL2" s="546"/>
      <c r="WRM2" s="539"/>
      <c r="WRN2" s="545"/>
      <c r="WRO2" s="545"/>
      <c r="WRP2" s="546"/>
      <c r="WRQ2" s="539"/>
      <c r="WRR2" s="545"/>
      <c r="WRS2" s="545"/>
      <c r="WRT2" s="546"/>
      <c r="WRU2" s="539"/>
      <c r="WRV2" s="545"/>
      <c r="WRW2" s="545"/>
      <c r="WRX2" s="546"/>
      <c r="WRY2" s="539"/>
      <c r="WRZ2" s="545"/>
      <c r="WSA2" s="545"/>
      <c r="WSB2" s="546"/>
      <c r="WSC2" s="539"/>
      <c r="WSD2" s="545"/>
      <c r="WSE2" s="545"/>
      <c r="WSF2" s="546"/>
      <c r="WSG2" s="539"/>
      <c r="WSH2" s="545"/>
      <c r="WSI2" s="545"/>
      <c r="WSJ2" s="546"/>
      <c r="WSK2" s="539"/>
      <c r="WSL2" s="545"/>
      <c r="WSM2" s="545"/>
      <c r="WSN2" s="546"/>
      <c r="WSO2" s="539"/>
      <c r="WSP2" s="545"/>
      <c r="WSQ2" s="545"/>
      <c r="WSR2" s="546"/>
      <c r="WSS2" s="539"/>
      <c r="WST2" s="545"/>
      <c r="WSU2" s="545"/>
      <c r="WSV2" s="546"/>
      <c r="WSW2" s="539"/>
      <c r="WSX2" s="545"/>
      <c r="WSY2" s="545"/>
      <c r="WSZ2" s="546"/>
      <c r="WTA2" s="539"/>
      <c r="WTB2" s="545"/>
      <c r="WTC2" s="545"/>
      <c r="WTD2" s="546"/>
      <c r="WTE2" s="539"/>
      <c r="WTF2" s="545"/>
      <c r="WTG2" s="545"/>
      <c r="WTH2" s="546"/>
      <c r="WTI2" s="539"/>
      <c r="WTJ2" s="545"/>
      <c r="WTK2" s="545"/>
      <c r="WTL2" s="546"/>
      <c r="WTM2" s="539"/>
      <c r="WTN2" s="545"/>
      <c r="WTO2" s="545"/>
      <c r="WTP2" s="546"/>
      <c r="WTQ2" s="539"/>
      <c r="WTR2" s="545"/>
      <c r="WTS2" s="545"/>
      <c r="WTT2" s="546"/>
      <c r="WTU2" s="539"/>
      <c r="WTV2" s="545"/>
      <c r="WTW2" s="545"/>
      <c r="WTX2" s="546"/>
      <c r="WTY2" s="539"/>
      <c r="WTZ2" s="545"/>
      <c r="WUA2" s="545"/>
      <c r="WUB2" s="546"/>
      <c r="WUC2" s="539"/>
      <c r="WUD2" s="545"/>
      <c r="WUE2" s="545"/>
      <c r="WUF2" s="546"/>
      <c r="WUG2" s="539"/>
      <c r="WUH2" s="545"/>
      <c r="WUI2" s="545"/>
      <c r="WUJ2" s="546"/>
      <c r="WUK2" s="539"/>
      <c r="WUL2" s="545"/>
      <c r="WUM2" s="545"/>
      <c r="WUN2" s="546"/>
      <c r="WUO2" s="539"/>
      <c r="WUP2" s="545"/>
      <c r="WUQ2" s="545"/>
      <c r="WUR2" s="546"/>
      <c r="WUS2" s="539"/>
      <c r="WUT2" s="545"/>
      <c r="WUU2" s="545"/>
      <c r="WUV2" s="546"/>
      <c r="WUW2" s="539"/>
      <c r="WUX2" s="545"/>
      <c r="WUY2" s="545"/>
      <c r="WUZ2" s="546"/>
      <c r="WVA2" s="539"/>
      <c r="WVB2" s="545"/>
      <c r="WVC2" s="545"/>
      <c r="WVD2" s="546"/>
      <c r="WVE2" s="539"/>
      <c r="WVF2" s="545"/>
      <c r="WVG2" s="545"/>
      <c r="WVH2" s="546"/>
      <c r="WVI2" s="539"/>
      <c r="WVJ2" s="545"/>
      <c r="WVK2" s="545"/>
      <c r="WVL2" s="546"/>
      <c r="WVM2" s="539"/>
      <c r="WVN2" s="545"/>
      <c r="WVO2" s="545"/>
      <c r="WVP2" s="546"/>
      <c r="WVQ2" s="539"/>
      <c r="WVR2" s="545"/>
      <c r="WVS2" s="545"/>
      <c r="WVT2" s="546"/>
      <c r="WVU2" s="539"/>
      <c r="WVV2" s="545"/>
      <c r="WVW2" s="545"/>
      <c r="WVX2" s="546"/>
      <c r="WVY2" s="539"/>
      <c r="WVZ2" s="545"/>
      <c r="WWA2" s="545"/>
      <c r="WWB2" s="546"/>
      <c r="WWC2" s="539"/>
      <c r="WWD2" s="545"/>
      <c r="WWE2" s="545"/>
      <c r="WWF2" s="546"/>
      <c r="WWG2" s="539"/>
      <c r="WWH2" s="545"/>
      <c r="WWI2" s="545"/>
      <c r="WWJ2" s="546"/>
      <c r="WWK2" s="539"/>
      <c r="WWL2" s="545"/>
      <c r="WWM2" s="545"/>
      <c r="WWN2" s="546"/>
      <c r="WWO2" s="539"/>
      <c r="WWP2" s="545"/>
      <c r="WWQ2" s="545"/>
      <c r="WWR2" s="546"/>
      <c r="WWS2" s="539"/>
      <c r="WWT2" s="545"/>
      <c r="WWU2" s="545"/>
      <c r="WWV2" s="546"/>
      <c r="WWW2" s="539"/>
      <c r="WWX2" s="545"/>
      <c r="WWY2" s="545"/>
      <c r="WWZ2" s="546"/>
      <c r="WXA2" s="539"/>
      <c r="WXB2" s="545"/>
      <c r="WXC2" s="545"/>
      <c r="WXD2" s="546"/>
      <c r="WXE2" s="539"/>
      <c r="WXF2" s="545"/>
      <c r="WXG2" s="545"/>
      <c r="WXH2" s="546"/>
      <c r="WXI2" s="539"/>
      <c r="WXJ2" s="545"/>
      <c r="WXK2" s="545"/>
      <c r="WXL2" s="546"/>
      <c r="WXM2" s="539"/>
      <c r="WXN2" s="545"/>
      <c r="WXO2" s="545"/>
      <c r="WXP2" s="546"/>
      <c r="WXQ2" s="539"/>
      <c r="WXR2" s="545"/>
      <c r="WXS2" s="545"/>
      <c r="WXT2" s="546"/>
      <c r="WXU2" s="539"/>
      <c r="WXV2" s="545"/>
      <c r="WXW2" s="545"/>
      <c r="WXX2" s="546"/>
      <c r="WXY2" s="539"/>
      <c r="WXZ2" s="545"/>
      <c r="WYA2" s="545"/>
      <c r="WYB2" s="546"/>
      <c r="WYC2" s="539"/>
      <c r="WYD2" s="545"/>
      <c r="WYE2" s="545"/>
      <c r="WYF2" s="546"/>
      <c r="WYG2" s="539"/>
      <c r="WYH2" s="545"/>
      <c r="WYI2" s="545"/>
      <c r="WYJ2" s="546"/>
      <c r="WYK2" s="539"/>
      <c r="WYL2" s="545"/>
      <c r="WYM2" s="545"/>
      <c r="WYN2" s="546"/>
      <c r="WYO2" s="539"/>
      <c r="WYP2" s="545"/>
      <c r="WYQ2" s="545"/>
      <c r="WYR2" s="546"/>
      <c r="WYS2" s="539"/>
      <c r="WYT2" s="545"/>
      <c r="WYU2" s="545"/>
      <c r="WYV2" s="546"/>
      <c r="WYW2" s="539"/>
      <c r="WYX2" s="545"/>
      <c r="WYY2" s="545"/>
      <c r="WYZ2" s="546"/>
      <c r="WZA2" s="539"/>
      <c r="WZB2" s="545"/>
      <c r="WZC2" s="545"/>
      <c r="WZD2" s="546"/>
      <c r="WZE2" s="539"/>
      <c r="WZF2" s="545"/>
      <c r="WZG2" s="545"/>
      <c r="WZH2" s="546"/>
      <c r="WZI2" s="539"/>
      <c r="WZJ2" s="545"/>
      <c r="WZK2" s="545"/>
      <c r="WZL2" s="546"/>
      <c r="WZM2" s="539"/>
      <c r="WZN2" s="545"/>
      <c r="WZO2" s="545"/>
      <c r="WZP2" s="546"/>
      <c r="WZQ2" s="539"/>
      <c r="WZR2" s="545"/>
      <c r="WZS2" s="545"/>
      <c r="WZT2" s="546"/>
      <c r="WZU2" s="539"/>
      <c r="WZV2" s="545"/>
      <c r="WZW2" s="545"/>
      <c r="WZX2" s="546"/>
      <c r="WZY2" s="539"/>
      <c r="WZZ2" s="545"/>
      <c r="XAA2" s="545"/>
      <c r="XAB2" s="546"/>
      <c r="XAC2" s="539"/>
      <c r="XAD2" s="545"/>
      <c r="XAE2" s="545"/>
      <c r="XAF2" s="546"/>
      <c r="XAG2" s="539"/>
      <c r="XAH2" s="545"/>
      <c r="XAI2" s="545"/>
      <c r="XAJ2" s="546"/>
      <c r="XAK2" s="539"/>
      <c r="XAL2" s="545"/>
      <c r="XAM2" s="545"/>
      <c r="XAN2" s="546"/>
      <c r="XAO2" s="539"/>
      <c r="XAP2" s="545"/>
      <c r="XAQ2" s="545"/>
      <c r="XAR2" s="546"/>
      <c r="XAS2" s="539"/>
      <c r="XAT2" s="545"/>
      <c r="XAU2" s="545"/>
      <c r="XAV2" s="546"/>
      <c r="XAW2" s="539"/>
      <c r="XAX2" s="545"/>
      <c r="XAY2" s="545"/>
      <c r="XAZ2" s="546"/>
      <c r="XBA2" s="539"/>
      <c r="XBB2" s="545"/>
      <c r="XBC2" s="545"/>
      <c r="XBD2" s="546"/>
      <c r="XBE2" s="539"/>
      <c r="XBF2" s="545"/>
      <c r="XBG2" s="545"/>
      <c r="XBH2" s="546"/>
      <c r="XBI2" s="539"/>
      <c r="XBJ2" s="545"/>
      <c r="XBK2" s="545"/>
      <c r="XBL2" s="546"/>
      <c r="XBM2" s="539"/>
      <c r="XBN2" s="545"/>
      <c r="XBO2" s="545"/>
      <c r="XBP2" s="546"/>
      <c r="XBQ2" s="539"/>
      <c r="XBR2" s="545"/>
      <c r="XBS2" s="545"/>
      <c r="XBT2" s="546"/>
      <c r="XBU2" s="539"/>
      <c r="XBV2" s="545"/>
      <c r="XBW2" s="545"/>
      <c r="XBX2" s="546"/>
      <c r="XBY2" s="539"/>
      <c r="XBZ2" s="545"/>
      <c r="XCA2" s="545"/>
      <c r="XCB2" s="546"/>
      <c r="XCC2" s="539"/>
      <c r="XCD2" s="545"/>
      <c r="XCE2" s="545"/>
      <c r="XCF2" s="546"/>
      <c r="XCG2" s="539"/>
      <c r="XCH2" s="545"/>
      <c r="XCI2" s="545"/>
      <c r="XCJ2" s="546"/>
      <c r="XCK2" s="539"/>
      <c r="XCL2" s="545"/>
      <c r="XCM2" s="545"/>
      <c r="XCN2" s="546"/>
      <c r="XCO2" s="539"/>
      <c r="XCP2" s="545"/>
      <c r="XCQ2" s="545"/>
      <c r="XCR2" s="546"/>
      <c r="XCS2" s="539"/>
      <c r="XCT2" s="545"/>
      <c r="XCU2" s="545"/>
      <c r="XCV2" s="546"/>
      <c r="XCW2" s="539"/>
      <c r="XCX2" s="545"/>
      <c r="XCY2" s="545"/>
      <c r="XCZ2" s="546"/>
      <c r="XDA2" s="539"/>
      <c r="XDB2" s="545"/>
      <c r="XDC2" s="545"/>
      <c r="XDD2" s="546"/>
      <c r="XDE2" s="539"/>
      <c r="XDF2" s="545"/>
      <c r="XDG2" s="545"/>
      <c r="XDH2" s="546"/>
      <c r="XDI2" s="539"/>
      <c r="XDJ2" s="545"/>
      <c r="XDK2" s="545"/>
      <c r="XDL2" s="546"/>
      <c r="XDM2" s="539"/>
      <c r="XDN2" s="545"/>
      <c r="XDO2" s="545"/>
      <c r="XDP2" s="546"/>
      <c r="XDQ2" s="539"/>
      <c r="XDR2" s="545"/>
      <c r="XDS2" s="545"/>
      <c r="XDT2" s="546"/>
      <c r="XDU2" s="539"/>
      <c r="XDV2" s="545"/>
      <c r="XDW2" s="545"/>
      <c r="XDX2" s="546"/>
      <c r="XDY2" s="539"/>
      <c r="XDZ2" s="545"/>
      <c r="XEA2" s="545"/>
      <c r="XEB2" s="546"/>
      <c r="XEC2" s="539"/>
      <c r="XED2" s="545"/>
      <c r="XEE2" s="545"/>
      <c r="XEF2" s="546"/>
      <c r="XEG2" s="539"/>
      <c r="XEH2" s="545"/>
      <c r="XEI2" s="545"/>
      <c r="XEJ2" s="546"/>
      <c r="XEK2" s="539"/>
      <c r="XEL2" s="545"/>
      <c r="XEM2" s="545"/>
      <c r="XEN2" s="546"/>
      <c r="XEO2" s="539"/>
      <c r="XEP2" s="545"/>
      <c r="XEQ2" s="545"/>
      <c r="XER2" s="546"/>
      <c r="XES2" s="539"/>
      <c r="XET2" s="545"/>
      <c r="XEU2" s="545"/>
      <c r="XEV2" s="546"/>
      <c r="XEW2" s="539"/>
      <c r="XEX2" s="545"/>
      <c r="XEY2" s="545"/>
      <c r="XEZ2" s="546"/>
      <c r="XFA2" s="539"/>
      <c r="XFB2" s="545"/>
      <c r="XFC2" s="545"/>
      <c r="XFD2" s="546"/>
    </row>
    <row r="3" spans="1:16384" s="27" customFormat="1" x14ac:dyDescent="0.25">
      <c r="A3" s="544"/>
      <c r="B3" s="544"/>
      <c r="C3" s="533"/>
      <c r="D3" s="533"/>
      <c r="E3" s="534"/>
      <c r="F3" s="533"/>
      <c r="G3" s="533"/>
      <c r="H3" s="534"/>
      <c r="I3" s="544"/>
      <c r="J3" s="533"/>
      <c r="K3" s="533"/>
      <c r="L3" s="534"/>
      <c r="M3" s="544"/>
      <c r="N3" s="533"/>
      <c r="O3" s="533"/>
      <c r="P3" s="534"/>
      <c r="Q3" s="544"/>
      <c r="R3" s="533"/>
      <c r="S3" s="533"/>
      <c r="T3" s="534"/>
      <c r="U3" s="544"/>
      <c r="V3" s="533"/>
      <c r="W3" s="533"/>
      <c r="X3" s="534"/>
      <c r="Y3" s="544"/>
      <c r="Z3" s="533"/>
      <c r="AA3" s="533"/>
      <c r="AB3" s="534"/>
      <c r="AC3" s="544"/>
      <c r="AD3" s="533"/>
      <c r="AE3" s="533"/>
      <c r="AF3" s="534"/>
      <c r="AG3" s="544"/>
      <c r="AH3" s="533"/>
      <c r="AI3" s="533"/>
      <c r="AJ3" s="534"/>
      <c r="AK3" s="544"/>
      <c r="AL3" s="533"/>
      <c r="AM3" s="533"/>
      <c r="AN3" s="534"/>
      <c r="AO3" s="544"/>
      <c r="AP3" s="533"/>
      <c r="AQ3" s="533"/>
      <c r="AR3" s="534"/>
      <c r="AS3" s="544"/>
      <c r="AT3" s="533"/>
      <c r="AU3" s="533"/>
      <c r="AV3" s="534"/>
      <c r="AW3" s="544"/>
      <c r="AX3" s="533"/>
      <c r="AY3" s="533"/>
      <c r="AZ3" s="534"/>
      <c r="BA3" s="544"/>
      <c r="BB3" s="533"/>
      <c r="BC3" s="533"/>
      <c r="BD3" s="534"/>
      <c r="BE3" s="544"/>
      <c r="BF3" s="533"/>
      <c r="BG3" s="533"/>
      <c r="BH3" s="534"/>
      <c r="BI3" s="544"/>
      <c r="BJ3" s="533"/>
      <c r="BK3" s="533"/>
      <c r="BL3" s="534"/>
      <c r="BM3" s="544"/>
      <c r="BN3" s="533"/>
      <c r="BO3" s="533"/>
      <c r="BP3" s="534"/>
      <c r="BQ3" s="544"/>
      <c r="BR3" s="533"/>
      <c r="BS3" s="533"/>
      <c r="BT3" s="534"/>
      <c r="BU3" s="544"/>
      <c r="BV3" s="533"/>
      <c r="BW3" s="533"/>
      <c r="BX3" s="534"/>
      <c r="BY3" s="544"/>
      <c r="BZ3" s="533"/>
      <c r="CA3" s="533"/>
      <c r="CB3" s="534"/>
      <c r="CC3" s="544"/>
      <c r="CD3" s="533"/>
      <c r="CE3" s="533"/>
      <c r="CF3" s="534"/>
      <c r="CG3" s="544"/>
      <c r="CH3" s="533"/>
      <c r="CI3" s="533"/>
      <c r="CJ3" s="534"/>
      <c r="CK3" s="544"/>
      <c r="CL3" s="533"/>
      <c r="CM3" s="533"/>
      <c r="CN3" s="534"/>
      <c r="CO3" s="544"/>
      <c r="CP3" s="533"/>
      <c r="CQ3" s="533"/>
      <c r="CR3" s="534"/>
      <c r="CS3" s="544"/>
      <c r="CT3" s="533"/>
      <c r="CU3" s="533"/>
      <c r="CV3" s="534"/>
      <c r="CW3" s="544"/>
      <c r="CX3" s="533"/>
      <c r="CY3" s="533"/>
      <c r="CZ3" s="534"/>
      <c r="DA3" s="544"/>
      <c r="DB3" s="533"/>
      <c r="DC3" s="533"/>
      <c r="DD3" s="534"/>
      <c r="DE3" s="544"/>
      <c r="DF3" s="533"/>
      <c r="DG3" s="533"/>
      <c r="DH3" s="534"/>
      <c r="DI3" s="544"/>
      <c r="DJ3" s="533"/>
      <c r="DK3" s="533"/>
      <c r="DL3" s="534"/>
      <c r="DM3" s="544"/>
      <c r="DN3" s="533"/>
      <c r="DO3" s="533"/>
      <c r="DP3" s="534"/>
      <c r="DQ3" s="544"/>
      <c r="DR3" s="533"/>
      <c r="DS3" s="533"/>
      <c r="DT3" s="534"/>
      <c r="DU3" s="544"/>
      <c r="DV3" s="533"/>
      <c r="DW3" s="533"/>
      <c r="DX3" s="534"/>
      <c r="DY3" s="544"/>
      <c r="DZ3" s="533"/>
      <c r="EA3" s="533"/>
      <c r="EB3" s="534"/>
      <c r="EC3" s="544"/>
      <c r="ED3" s="533"/>
      <c r="EE3" s="533"/>
      <c r="EF3" s="534"/>
      <c r="EG3" s="544"/>
      <c r="EH3" s="533"/>
      <c r="EI3" s="533"/>
      <c r="EJ3" s="534"/>
      <c r="EK3" s="544"/>
      <c r="EL3" s="533"/>
      <c r="EM3" s="533"/>
      <c r="EN3" s="534"/>
      <c r="EO3" s="544"/>
      <c r="EP3" s="533"/>
      <c r="EQ3" s="533"/>
      <c r="ER3" s="534"/>
      <c r="ES3" s="544"/>
      <c r="ET3" s="533"/>
      <c r="EU3" s="533"/>
      <c r="EV3" s="534"/>
      <c r="EW3" s="544"/>
      <c r="EX3" s="533"/>
      <c r="EY3" s="533"/>
      <c r="EZ3" s="534"/>
      <c r="FA3" s="544"/>
      <c r="FB3" s="533"/>
      <c r="FC3" s="533"/>
      <c r="FD3" s="534"/>
      <c r="FE3" s="544"/>
      <c r="FF3" s="533"/>
      <c r="FG3" s="533"/>
      <c r="FH3" s="534"/>
      <c r="FI3" s="544"/>
      <c r="FJ3" s="533"/>
      <c r="FK3" s="533"/>
      <c r="FL3" s="534"/>
      <c r="FM3" s="544"/>
      <c r="FN3" s="533"/>
      <c r="FO3" s="533"/>
      <c r="FP3" s="534"/>
      <c r="FQ3" s="544"/>
      <c r="FR3" s="533"/>
      <c r="FS3" s="533"/>
      <c r="FT3" s="534"/>
      <c r="FU3" s="544"/>
      <c r="FV3" s="533"/>
      <c r="FW3" s="533"/>
      <c r="FX3" s="534"/>
      <c r="FY3" s="544"/>
      <c r="FZ3" s="533"/>
      <c r="GA3" s="533"/>
      <c r="GB3" s="534"/>
      <c r="GC3" s="544"/>
      <c r="GD3" s="533"/>
      <c r="GE3" s="533"/>
      <c r="GF3" s="534"/>
      <c r="GG3" s="544"/>
      <c r="GH3" s="533"/>
      <c r="GI3" s="533"/>
      <c r="GJ3" s="534"/>
      <c r="GK3" s="544"/>
      <c r="GL3" s="533"/>
      <c r="GM3" s="533"/>
      <c r="GN3" s="534"/>
      <c r="GO3" s="544"/>
      <c r="GP3" s="533"/>
      <c r="GQ3" s="533"/>
      <c r="GR3" s="534"/>
      <c r="GS3" s="544"/>
      <c r="GT3" s="533"/>
      <c r="GU3" s="533"/>
      <c r="GV3" s="534"/>
      <c r="GW3" s="544"/>
      <c r="GX3" s="533"/>
      <c r="GY3" s="533"/>
      <c r="GZ3" s="534"/>
      <c r="HA3" s="544"/>
      <c r="HB3" s="533"/>
      <c r="HC3" s="533"/>
      <c r="HD3" s="534"/>
      <c r="HE3" s="544"/>
      <c r="HF3" s="533"/>
      <c r="HG3" s="533"/>
      <c r="HH3" s="534"/>
      <c r="HI3" s="544"/>
      <c r="HJ3" s="533"/>
      <c r="HK3" s="533"/>
      <c r="HL3" s="534"/>
      <c r="HM3" s="544"/>
      <c r="HN3" s="533"/>
      <c r="HO3" s="533"/>
      <c r="HP3" s="534"/>
      <c r="HQ3" s="544"/>
      <c r="HR3" s="533"/>
      <c r="HS3" s="533"/>
      <c r="HT3" s="534"/>
      <c r="HU3" s="544"/>
      <c r="HV3" s="533"/>
      <c r="HW3" s="533"/>
      <c r="HX3" s="534"/>
      <c r="HY3" s="544"/>
      <c r="HZ3" s="533"/>
      <c r="IA3" s="533"/>
      <c r="IB3" s="534"/>
      <c r="IC3" s="544"/>
      <c r="ID3" s="533"/>
      <c r="IE3" s="533"/>
      <c r="IF3" s="534"/>
      <c r="IG3" s="544"/>
      <c r="IH3" s="533"/>
      <c r="II3" s="533"/>
      <c r="IJ3" s="534"/>
      <c r="IK3" s="544"/>
      <c r="IL3" s="533"/>
      <c r="IM3" s="533"/>
      <c r="IN3" s="534"/>
      <c r="IO3" s="544"/>
      <c r="IP3" s="533"/>
      <c r="IQ3" s="533"/>
      <c r="IR3" s="534"/>
      <c r="IS3" s="544"/>
      <c r="IT3" s="533"/>
      <c r="IU3" s="533"/>
      <c r="IV3" s="534"/>
      <c r="IW3" s="544"/>
      <c r="IX3" s="533"/>
      <c r="IY3" s="533"/>
      <c r="IZ3" s="534"/>
      <c r="JA3" s="544"/>
      <c r="JB3" s="533"/>
      <c r="JC3" s="533"/>
      <c r="JD3" s="534"/>
      <c r="JE3" s="544"/>
      <c r="JF3" s="533"/>
      <c r="JG3" s="533"/>
      <c r="JH3" s="534"/>
      <c r="JI3" s="544"/>
      <c r="JJ3" s="533"/>
      <c r="JK3" s="533"/>
      <c r="JL3" s="534"/>
      <c r="JM3" s="544"/>
      <c r="JN3" s="533"/>
      <c r="JO3" s="533"/>
      <c r="JP3" s="534"/>
      <c r="JQ3" s="544"/>
      <c r="JR3" s="533"/>
      <c r="JS3" s="533"/>
      <c r="JT3" s="534"/>
      <c r="JU3" s="544"/>
      <c r="JV3" s="533"/>
      <c r="JW3" s="533"/>
      <c r="JX3" s="534"/>
      <c r="JY3" s="544"/>
      <c r="JZ3" s="533"/>
      <c r="KA3" s="533"/>
      <c r="KB3" s="534"/>
      <c r="KC3" s="544"/>
      <c r="KD3" s="533"/>
      <c r="KE3" s="533"/>
      <c r="KF3" s="534"/>
      <c r="KG3" s="544"/>
      <c r="KH3" s="533"/>
      <c r="KI3" s="533"/>
      <c r="KJ3" s="534"/>
      <c r="KK3" s="544"/>
      <c r="KL3" s="533"/>
      <c r="KM3" s="533"/>
      <c r="KN3" s="534"/>
      <c r="KO3" s="544"/>
      <c r="KP3" s="533"/>
      <c r="KQ3" s="533"/>
      <c r="KR3" s="534"/>
      <c r="KS3" s="544"/>
      <c r="KT3" s="533"/>
      <c r="KU3" s="533"/>
      <c r="KV3" s="534"/>
      <c r="KW3" s="544"/>
      <c r="KX3" s="533"/>
      <c r="KY3" s="533"/>
      <c r="KZ3" s="534"/>
      <c r="LA3" s="544"/>
      <c r="LB3" s="533"/>
      <c r="LC3" s="533"/>
      <c r="LD3" s="534"/>
      <c r="LE3" s="544"/>
      <c r="LF3" s="533"/>
      <c r="LG3" s="533"/>
      <c r="LH3" s="534"/>
      <c r="LI3" s="544"/>
      <c r="LJ3" s="533"/>
      <c r="LK3" s="533"/>
      <c r="LL3" s="534"/>
      <c r="LM3" s="544"/>
      <c r="LN3" s="533"/>
      <c r="LO3" s="533"/>
      <c r="LP3" s="534"/>
      <c r="LQ3" s="544"/>
      <c r="LR3" s="533"/>
      <c r="LS3" s="533"/>
      <c r="LT3" s="534"/>
      <c r="LU3" s="544"/>
      <c r="LV3" s="533"/>
      <c r="LW3" s="533"/>
      <c r="LX3" s="534"/>
      <c r="LY3" s="544"/>
      <c r="LZ3" s="533"/>
      <c r="MA3" s="533"/>
      <c r="MB3" s="534"/>
      <c r="MC3" s="544"/>
      <c r="MD3" s="533"/>
      <c r="ME3" s="533"/>
      <c r="MF3" s="534"/>
      <c r="MG3" s="544"/>
      <c r="MH3" s="533"/>
      <c r="MI3" s="533"/>
      <c r="MJ3" s="534"/>
      <c r="MK3" s="544"/>
      <c r="ML3" s="533"/>
      <c r="MM3" s="533"/>
      <c r="MN3" s="534"/>
      <c r="MO3" s="544"/>
      <c r="MP3" s="533"/>
      <c r="MQ3" s="533"/>
      <c r="MR3" s="534"/>
      <c r="MS3" s="544"/>
      <c r="MT3" s="533"/>
      <c r="MU3" s="533"/>
      <c r="MV3" s="534"/>
      <c r="MW3" s="544"/>
      <c r="MX3" s="533"/>
      <c r="MY3" s="533"/>
      <c r="MZ3" s="534"/>
      <c r="NA3" s="544"/>
      <c r="NB3" s="533"/>
      <c r="NC3" s="533"/>
      <c r="ND3" s="534"/>
      <c r="NE3" s="544"/>
      <c r="NF3" s="533"/>
      <c r="NG3" s="533"/>
      <c r="NH3" s="534"/>
      <c r="NI3" s="544"/>
      <c r="NJ3" s="533"/>
      <c r="NK3" s="533"/>
      <c r="NL3" s="534"/>
      <c r="NM3" s="544"/>
      <c r="NN3" s="533"/>
      <c r="NO3" s="533"/>
      <c r="NP3" s="534"/>
      <c r="NQ3" s="544"/>
      <c r="NR3" s="533"/>
      <c r="NS3" s="533"/>
      <c r="NT3" s="534"/>
      <c r="NU3" s="544"/>
      <c r="NV3" s="533"/>
      <c r="NW3" s="533"/>
      <c r="NX3" s="534"/>
      <c r="NY3" s="544"/>
      <c r="NZ3" s="533"/>
      <c r="OA3" s="533"/>
      <c r="OB3" s="534"/>
      <c r="OC3" s="544"/>
      <c r="OD3" s="533"/>
      <c r="OE3" s="533"/>
      <c r="OF3" s="534"/>
      <c r="OG3" s="544"/>
      <c r="OH3" s="533"/>
      <c r="OI3" s="533"/>
      <c r="OJ3" s="534"/>
      <c r="OK3" s="544"/>
      <c r="OL3" s="533"/>
      <c r="OM3" s="533"/>
      <c r="ON3" s="534"/>
      <c r="OO3" s="544"/>
      <c r="OP3" s="533"/>
      <c r="OQ3" s="533"/>
      <c r="OR3" s="534"/>
      <c r="OS3" s="544"/>
      <c r="OT3" s="533"/>
      <c r="OU3" s="533"/>
      <c r="OV3" s="534"/>
      <c r="OW3" s="544"/>
      <c r="OX3" s="533"/>
      <c r="OY3" s="533"/>
      <c r="OZ3" s="534"/>
      <c r="PA3" s="544"/>
      <c r="PB3" s="533"/>
      <c r="PC3" s="533"/>
      <c r="PD3" s="534"/>
      <c r="PE3" s="544"/>
      <c r="PF3" s="533"/>
      <c r="PG3" s="533"/>
      <c r="PH3" s="534"/>
      <c r="PI3" s="544"/>
      <c r="PJ3" s="533"/>
      <c r="PK3" s="533"/>
      <c r="PL3" s="534"/>
      <c r="PM3" s="544"/>
      <c r="PN3" s="533"/>
      <c r="PO3" s="533"/>
      <c r="PP3" s="534"/>
      <c r="PQ3" s="544"/>
      <c r="PR3" s="533"/>
      <c r="PS3" s="533"/>
      <c r="PT3" s="534"/>
      <c r="PU3" s="544"/>
      <c r="PV3" s="533"/>
      <c r="PW3" s="533"/>
      <c r="PX3" s="534"/>
      <c r="PY3" s="544"/>
      <c r="PZ3" s="533"/>
      <c r="QA3" s="533"/>
      <c r="QB3" s="534"/>
      <c r="QC3" s="544"/>
      <c r="QD3" s="533"/>
      <c r="QE3" s="533"/>
      <c r="QF3" s="534"/>
      <c r="QG3" s="544"/>
      <c r="QH3" s="533"/>
      <c r="QI3" s="533"/>
      <c r="QJ3" s="534"/>
      <c r="QK3" s="544"/>
      <c r="QL3" s="533"/>
      <c r="QM3" s="533"/>
      <c r="QN3" s="534"/>
      <c r="QO3" s="544"/>
      <c r="QP3" s="533"/>
      <c r="QQ3" s="533"/>
      <c r="QR3" s="534"/>
      <c r="QS3" s="544"/>
      <c r="QT3" s="533"/>
      <c r="QU3" s="533"/>
      <c r="QV3" s="534"/>
      <c r="QW3" s="544"/>
      <c r="QX3" s="533"/>
      <c r="QY3" s="533"/>
      <c r="QZ3" s="534"/>
      <c r="RA3" s="544"/>
      <c r="RB3" s="533"/>
      <c r="RC3" s="533"/>
      <c r="RD3" s="534"/>
      <c r="RE3" s="544"/>
      <c r="RF3" s="533"/>
      <c r="RG3" s="533"/>
      <c r="RH3" s="534"/>
      <c r="RI3" s="544"/>
      <c r="RJ3" s="533"/>
      <c r="RK3" s="533"/>
      <c r="RL3" s="534"/>
      <c r="RM3" s="544"/>
      <c r="RN3" s="533"/>
      <c r="RO3" s="533"/>
      <c r="RP3" s="534"/>
      <c r="RQ3" s="544"/>
      <c r="RR3" s="533"/>
      <c r="RS3" s="533"/>
      <c r="RT3" s="534"/>
      <c r="RU3" s="544"/>
      <c r="RV3" s="533"/>
      <c r="RW3" s="533"/>
      <c r="RX3" s="534"/>
      <c r="RY3" s="544"/>
      <c r="RZ3" s="533"/>
      <c r="SA3" s="533"/>
      <c r="SB3" s="534"/>
      <c r="SC3" s="544"/>
      <c r="SD3" s="533"/>
      <c r="SE3" s="533"/>
      <c r="SF3" s="534"/>
      <c r="SG3" s="544"/>
      <c r="SH3" s="533"/>
      <c r="SI3" s="533"/>
      <c r="SJ3" s="534"/>
      <c r="SK3" s="544"/>
      <c r="SL3" s="533"/>
      <c r="SM3" s="533"/>
      <c r="SN3" s="534"/>
      <c r="SO3" s="544"/>
      <c r="SP3" s="533"/>
      <c r="SQ3" s="533"/>
      <c r="SR3" s="534"/>
      <c r="SS3" s="544"/>
      <c r="ST3" s="533"/>
      <c r="SU3" s="533"/>
      <c r="SV3" s="534"/>
      <c r="SW3" s="544"/>
      <c r="SX3" s="533"/>
      <c r="SY3" s="533"/>
      <c r="SZ3" s="534"/>
      <c r="TA3" s="544"/>
      <c r="TB3" s="533"/>
      <c r="TC3" s="533"/>
      <c r="TD3" s="534"/>
      <c r="TE3" s="544"/>
      <c r="TF3" s="533"/>
      <c r="TG3" s="533"/>
      <c r="TH3" s="534"/>
      <c r="TI3" s="544"/>
      <c r="TJ3" s="533"/>
      <c r="TK3" s="533"/>
      <c r="TL3" s="534"/>
      <c r="TM3" s="544"/>
      <c r="TN3" s="533"/>
      <c r="TO3" s="533"/>
      <c r="TP3" s="534"/>
      <c r="TQ3" s="544"/>
      <c r="TR3" s="533"/>
      <c r="TS3" s="533"/>
      <c r="TT3" s="534"/>
      <c r="TU3" s="544"/>
      <c r="TV3" s="533"/>
      <c r="TW3" s="533"/>
      <c r="TX3" s="534"/>
      <c r="TY3" s="544"/>
      <c r="TZ3" s="533"/>
      <c r="UA3" s="533"/>
      <c r="UB3" s="534"/>
      <c r="UC3" s="544"/>
      <c r="UD3" s="533"/>
      <c r="UE3" s="533"/>
      <c r="UF3" s="534"/>
      <c r="UG3" s="544"/>
      <c r="UH3" s="533"/>
      <c r="UI3" s="533"/>
      <c r="UJ3" s="534"/>
      <c r="UK3" s="544"/>
      <c r="UL3" s="533"/>
      <c r="UM3" s="533"/>
      <c r="UN3" s="534"/>
      <c r="UO3" s="544"/>
      <c r="UP3" s="533"/>
      <c r="UQ3" s="533"/>
      <c r="UR3" s="534"/>
      <c r="US3" s="544"/>
      <c r="UT3" s="533"/>
      <c r="UU3" s="533"/>
      <c r="UV3" s="534"/>
      <c r="UW3" s="544"/>
      <c r="UX3" s="533"/>
      <c r="UY3" s="533"/>
      <c r="UZ3" s="534"/>
      <c r="VA3" s="544"/>
      <c r="VB3" s="533"/>
      <c r="VC3" s="533"/>
      <c r="VD3" s="534"/>
      <c r="VE3" s="544"/>
      <c r="VF3" s="533"/>
      <c r="VG3" s="533"/>
      <c r="VH3" s="534"/>
      <c r="VI3" s="544"/>
      <c r="VJ3" s="533"/>
      <c r="VK3" s="533"/>
      <c r="VL3" s="534"/>
      <c r="VM3" s="544"/>
      <c r="VN3" s="533"/>
      <c r="VO3" s="533"/>
      <c r="VP3" s="534"/>
      <c r="VQ3" s="544"/>
      <c r="VR3" s="533"/>
      <c r="VS3" s="533"/>
      <c r="VT3" s="534"/>
      <c r="VU3" s="544"/>
      <c r="VV3" s="533"/>
      <c r="VW3" s="533"/>
      <c r="VX3" s="534"/>
      <c r="VY3" s="544"/>
      <c r="VZ3" s="533"/>
      <c r="WA3" s="533"/>
      <c r="WB3" s="534"/>
      <c r="WC3" s="544"/>
      <c r="WD3" s="533"/>
      <c r="WE3" s="533"/>
      <c r="WF3" s="534"/>
      <c r="WG3" s="544"/>
      <c r="WH3" s="533"/>
      <c r="WI3" s="533"/>
      <c r="WJ3" s="534"/>
      <c r="WK3" s="544"/>
      <c r="WL3" s="533"/>
      <c r="WM3" s="533"/>
      <c r="WN3" s="534"/>
      <c r="WO3" s="544"/>
      <c r="WP3" s="533"/>
      <c r="WQ3" s="533"/>
      <c r="WR3" s="534"/>
      <c r="WS3" s="544"/>
      <c r="WT3" s="533"/>
      <c r="WU3" s="533"/>
      <c r="WV3" s="534"/>
      <c r="WW3" s="544"/>
      <c r="WX3" s="533"/>
      <c r="WY3" s="533"/>
      <c r="WZ3" s="534"/>
      <c r="XA3" s="544"/>
      <c r="XB3" s="533"/>
      <c r="XC3" s="533"/>
      <c r="XD3" s="534"/>
      <c r="XE3" s="544"/>
      <c r="XF3" s="533"/>
      <c r="XG3" s="533"/>
      <c r="XH3" s="534"/>
      <c r="XI3" s="544"/>
      <c r="XJ3" s="533"/>
      <c r="XK3" s="533"/>
      <c r="XL3" s="534"/>
      <c r="XM3" s="544"/>
      <c r="XN3" s="533"/>
      <c r="XO3" s="533"/>
      <c r="XP3" s="534"/>
      <c r="XQ3" s="544"/>
      <c r="XR3" s="533"/>
      <c r="XS3" s="533"/>
      <c r="XT3" s="534"/>
      <c r="XU3" s="544"/>
      <c r="XV3" s="533"/>
      <c r="XW3" s="533"/>
      <c r="XX3" s="534"/>
      <c r="XY3" s="544"/>
      <c r="XZ3" s="533"/>
      <c r="YA3" s="533"/>
      <c r="YB3" s="534"/>
      <c r="YC3" s="544"/>
      <c r="YD3" s="533"/>
      <c r="YE3" s="533"/>
      <c r="YF3" s="534"/>
      <c r="YG3" s="544"/>
      <c r="YH3" s="533"/>
      <c r="YI3" s="533"/>
      <c r="YJ3" s="534"/>
      <c r="YK3" s="544"/>
      <c r="YL3" s="533"/>
      <c r="YM3" s="533"/>
      <c r="YN3" s="534"/>
      <c r="YO3" s="544"/>
      <c r="YP3" s="533"/>
      <c r="YQ3" s="533"/>
      <c r="YR3" s="534"/>
      <c r="YS3" s="544"/>
      <c r="YT3" s="533"/>
      <c r="YU3" s="533"/>
      <c r="YV3" s="534"/>
      <c r="YW3" s="544"/>
      <c r="YX3" s="533"/>
      <c r="YY3" s="533"/>
      <c r="YZ3" s="534"/>
      <c r="ZA3" s="544"/>
      <c r="ZB3" s="533"/>
      <c r="ZC3" s="533"/>
      <c r="ZD3" s="534"/>
      <c r="ZE3" s="544"/>
      <c r="ZF3" s="533"/>
      <c r="ZG3" s="533"/>
      <c r="ZH3" s="534"/>
      <c r="ZI3" s="544"/>
      <c r="ZJ3" s="533"/>
      <c r="ZK3" s="533"/>
      <c r="ZL3" s="534"/>
      <c r="ZM3" s="544"/>
      <c r="ZN3" s="533"/>
      <c r="ZO3" s="533"/>
      <c r="ZP3" s="534"/>
      <c r="ZQ3" s="544"/>
      <c r="ZR3" s="533"/>
      <c r="ZS3" s="533"/>
      <c r="ZT3" s="534"/>
      <c r="ZU3" s="544"/>
      <c r="ZV3" s="533"/>
      <c r="ZW3" s="533"/>
      <c r="ZX3" s="534"/>
      <c r="ZY3" s="544"/>
      <c r="ZZ3" s="533"/>
      <c r="AAA3" s="533"/>
      <c r="AAB3" s="534"/>
      <c r="AAC3" s="544"/>
      <c r="AAD3" s="533"/>
      <c r="AAE3" s="533"/>
      <c r="AAF3" s="534"/>
      <c r="AAG3" s="544"/>
      <c r="AAH3" s="533"/>
      <c r="AAI3" s="533"/>
      <c r="AAJ3" s="534"/>
      <c r="AAK3" s="544"/>
      <c r="AAL3" s="533"/>
      <c r="AAM3" s="533"/>
      <c r="AAN3" s="534"/>
      <c r="AAO3" s="544"/>
      <c r="AAP3" s="533"/>
      <c r="AAQ3" s="533"/>
      <c r="AAR3" s="534"/>
      <c r="AAS3" s="544"/>
      <c r="AAT3" s="533"/>
      <c r="AAU3" s="533"/>
      <c r="AAV3" s="534"/>
      <c r="AAW3" s="544"/>
      <c r="AAX3" s="533"/>
      <c r="AAY3" s="533"/>
      <c r="AAZ3" s="534"/>
      <c r="ABA3" s="544"/>
      <c r="ABB3" s="533"/>
      <c r="ABC3" s="533"/>
      <c r="ABD3" s="534"/>
      <c r="ABE3" s="544"/>
      <c r="ABF3" s="533"/>
      <c r="ABG3" s="533"/>
      <c r="ABH3" s="534"/>
      <c r="ABI3" s="544"/>
      <c r="ABJ3" s="533"/>
      <c r="ABK3" s="533"/>
      <c r="ABL3" s="534"/>
      <c r="ABM3" s="544"/>
      <c r="ABN3" s="533"/>
      <c r="ABO3" s="533"/>
      <c r="ABP3" s="534"/>
      <c r="ABQ3" s="544"/>
      <c r="ABR3" s="533"/>
      <c r="ABS3" s="533"/>
      <c r="ABT3" s="534"/>
      <c r="ABU3" s="544"/>
      <c r="ABV3" s="533"/>
      <c r="ABW3" s="533"/>
      <c r="ABX3" s="534"/>
      <c r="ABY3" s="544"/>
      <c r="ABZ3" s="533"/>
      <c r="ACA3" s="533"/>
      <c r="ACB3" s="534"/>
      <c r="ACC3" s="544"/>
      <c r="ACD3" s="533"/>
      <c r="ACE3" s="533"/>
      <c r="ACF3" s="534"/>
      <c r="ACG3" s="544"/>
      <c r="ACH3" s="533"/>
      <c r="ACI3" s="533"/>
      <c r="ACJ3" s="534"/>
      <c r="ACK3" s="544"/>
      <c r="ACL3" s="533"/>
      <c r="ACM3" s="533"/>
      <c r="ACN3" s="534"/>
      <c r="ACO3" s="544"/>
      <c r="ACP3" s="533"/>
      <c r="ACQ3" s="533"/>
      <c r="ACR3" s="534"/>
      <c r="ACS3" s="544"/>
      <c r="ACT3" s="533"/>
      <c r="ACU3" s="533"/>
      <c r="ACV3" s="534"/>
      <c r="ACW3" s="544"/>
      <c r="ACX3" s="533"/>
      <c r="ACY3" s="533"/>
      <c r="ACZ3" s="534"/>
      <c r="ADA3" s="544"/>
      <c r="ADB3" s="533"/>
      <c r="ADC3" s="533"/>
      <c r="ADD3" s="534"/>
      <c r="ADE3" s="544"/>
      <c r="ADF3" s="533"/>
      <c r="ADG3" s="533"/>
      <c r="ADH3" s="534"/>
      <c r="ADI3" s="544"/>
      <c r="ADJ3" s="533"/>
      <c r="ADK3" s="533"/>
      <c r="ADL3" s="534"/>
      <c r="ADM3" s="544"/>
      <c r="ADN3" s="533"/>
      <c r="ADO3" s="533"/>
      <c r="ADP3" s="534"/>
      <c r="ADQ3" s="544"/>
      <c r="ADR3" s="533"/>
      <c r="ADS3" s="533"/>
      <c r="ADT3" s="534"/>
      <c r="ADU3" s="544"/>
      <c r="ADV3" s="533"/>
      <c r="ADW3" s="533"/>
      <c r="ADX3" s="534"/>
      <c r="ADY3" s="544"/>
      <c r="ADZ3" s="533"/>
      <c r="AEA3" s="533"/>
      <c r="AEB3" s="534"/>
      <c r="AEC3" s="544"/>
      <c r="AED3" s="533"/>
      <c r="AEE3" s="533"/>
      <c r="AEF3" s="534"/>
      <c r="AEG3" s="544"/>
      <c r="AEH3" s="533"/>
      <c r="AEI3" s="533"/>
      <c r="AEJ3" s="534"/>
      <c r="AEK3" s="544"/>
      <c r="AEL3" s="533"/>
      <c r="AEM3" s="533"/>
      <c r="AEN3" s="534"/>
      <c r="AEO3" s="544"/>
      <c r="AEP3" s="533"/>
      <c r="AEQ3" s="533"/>
      <c r="AER3" s="534"/>
      <c r="AES3" s="544"/>
      <c r="AET3" s="533"/>
      <c r="AEU3" s="533"/>
      <c r="AEV3" s="534"/>
      <c r="AEW3" s="544"/>
      <c r="AEX3" s="533"/>
      <c r="AEY3" s="533"/>
      <c r="AEZ3" s="534"/>
      <c r="AFA3" s="544"/>
      <c r="AFB3" s="533"/>
      <c r="AFC3" s="533"/>
      <c r="AFD3" s="534"/>
      <c r="AFE3" s="544"/>
      <c r="AFF3" s="533"/>
      <c r="AFG3" s="533"/>
      <c r="AFH3" s="534"/>
      <c r="AFI3" s="544"/>
      <c r="AFJ3" s="533"/>
      <c r="AFK3" s="533"/>
      <c r="AFL3" s="534"/>
      <c r="AFM3" s="544"/>
      <c r="AFN3" s="533"/>
      <c r="AFO3" s="533"/>
      <c r="AFP3" s="534"/>
      <c r="AFQ3" s="544"/>
      <c r="AFR3" s="533"/>
      <c r="AFS3" s="533"/>
      <c r="AFT3" s="534"/>
      <c r="AFU3" s="544"/>
      <c r="AFV3" s="533"/>
      <c r="AFW3" s="533"/>
      <c r="AFX3" s="534"/>
      <c r="AFY3" s="544"/>
      <c r="AFZ3" s="533"/>
      <c r="AGA3" s="533"/>
      <c r="AGB3" s="534"/>
      <c r="AGC3" s="544"/>
      <c r="AGD3" s="533"/>
      <c r="AGE3" s="533"/>
      <c r="AGF3" s="534"/>
      <c r="AGG3" s="544"/>
      <c r="AGH3" s="533"/>
      <c r="AGI3" s="533"/>
      <c r="AGJ3" s="534"/>
      <c r="AGK3" s="544"/>
      <c r="AGL3" s="533"/>
      <c r="AGM3" s="533"/>
      <c r="AGN3" s="534"/>
      <c r="AGO3" s="544"/>
      <c r="AGP3" s="533"/>
      <c r="AGQ3" s="533"/>
      <c r="AGR3" s="534"/>
      <c r="AGS3" s="544"/>
      <c r="AGT3" s="533"/>
      <c r="AGU3" s="533"/>
      <c r="AGV3" s="534"/>
      <c r="AGW3" s="544"/>
      <c r="AGX3" s="533"/>
      <c r="AGY3" s="533"/>
      <c r="AGZ3" s="534"/>
      <c r="AHA3" s="544"/>
      <c r="AHB3" s="533"/>
      <c r="AHC3" s="533"/>
      <c r="AHD3" s="534"/>
      <c r="AHE3" s="544"/>
      <c r="AHF3" s="533"/>
      <c r="AHG3" s="533"/>
      <c r="AHH3" s="534"/>
      <c r="AHI3" s="544"/>
      <c r="AHJ3" s="533"/>
      <c r="AHK3" s="533"/>
      <c r="AHL3" s="534"/>
      <c r="AHM3" s="544"/>
      <c r="AHN3" s="533"/>
      <c r="AHO3" s="533"/>
      <c r="AHP3" s="534"/>
      <c r="AHQ3" s="544"/>
      <c r="AHR3" s="533"/>
      <c r="AHS3" s="533"/>
      <c r="AHT3" s="534"/>
      <c r="AHU3" s="544"/>
      <c r="AHV3" s="533"/>
      <c r="AHW3" s="533"/>
      <c r="AHX3" s="534"/>
      <c r="AHY3" s="544"/>
      <c r="AHZ3" s="533"/>
      <c r="AIA3" s="533"/>
      <c r="AIB3" s="534"/>
      <c r="AIC3" s="544"/>
      <c r="AID3" s="533"/>
      <c r="AIE3" s="533"/>
      <c r="AIF3" s="534"/>
      <c r="AIG3" s="544"/>
      <c r="AIH3" s="533"/>
      <c r="AII3" s="533"/>
      <c r="AIJ3" s="534"/>
      <c r="AIK3" s="544"/>
      <c r="AIL3" s="533"/>
      <c r="AIM3" s="533"/>
      <c r="AIN3" s="534"/>
      <c r="AIO3" s="544"/>
      <c r="AIP3" s="533"/>
      <c r="AIQ3" s="533"/>
      <c r="AIR3" s="534"/>
      <c r="AIS3" s="544"/>
      <c r="AIT3" s="533"/>
      <c r="AIU3" s="533"/>
      <c r="AIV3" s="534"/>
      <c r="AIW3" s="544"/>
      <c r="AIX3" s="533"/>
      <c r="AIY3" s="533"/>
      <c r="AIZ3" s="534"/>
      <c r="AJA3" s="544"/>
      <c r="AJB3" s="533"/>
      <c r="AJC3" s="533"/>
      <c r="AJD3" s="534"/>
      <c r="AJE3" s="544"/>
      <c r="AJF3" s="533"/>
      <c r="AJG3" s="533"/>
      <c r="AJH3" s="534"/>
      <c r="AJI3" s="544"/>
      <c r="AJJ3" s="533"/>
      <c r="AJK3" s="533"/>
      <c r="AJL3" s="534"/>
      <c r="AJM3" s="544"/>
      <c r="AJN3" s="533"/>
      <c r="AJO3" s="533"/>
      <c r="AJP3" s="534"/>
      <c r="AJQ3" s="544"/>
      <c r="AJR3" s="533"/>
      <c r="AJS3" s="533"/>
      <c r="AJT3" s="534"/>
      <c r="AJU3" s="544"/>
      <c r="AJV3" s="533"/>
      <c r="AJW3" s="533"/>
      <c r="AJX3" s="534"/>
      <c r="AJY3" s="544"/>
      <c r="AJZ3" s="533"/>
      <c r="AKA3" s="533"/>
      <c r="AKB3" s="534"/>
      <c r="AKC3" s="544"/>
      <c r="AKD3" s="533"/>
      <c r="AKE3" s="533"/>
      <c r="AKF3" s="534"/>
      <c r="AKG3" s="544"/>
      <c r="AKH3" s="533"/>
      <c r="AKI3" s="533"/>
      <c r="AKJ3" s="534"/>
      <c r="AKK3" s="544"/>
      <c r="AKL3" s="533"/>
      <c r="AKM3" s="533"/>
      <c r="AKN3" s="534"/>
      <c r="AKO3" s="544"/>
      <c r="AKP3" s="533"/>
      <c r="AKQ3" s="533"/>
      <c r="AKR3" s="534"/>
      <c r="AKS3" s="544"/>
      <c r="AKT3" s="533"/>
      <c r="AKU3" s="533"/>
      <c r="AKV3" s="534"/>
      <c r="AKW3" s="544"/>
      <c r="AKX3" s="533"/>
      <c r="AKY3" s="533"/>
      <c r="AKZ3" s="534"/>
      <c r="ALA3" s="544"/>
      <c r="ALB3" s="533"/>
      <c r="ALC3" s="533"/>
      <c r="ALD3" s="534"/>
      <c r="ALE3" s="544"/>
      <c r="ALF3" s="533"/>
      <c r="ALG3" s="533"/>
      <c r="ALH3" s="534"/>
      <c r="ALI3" s="544"/>
      <c r="ALJ3" s="533"/>
      <c r="ALK3" s="533"/>
      <c r="ALL3" s="534"/>
      <c r="ALM3" s="544"/>
      <c r="ALN3" s="533"/>
      <c r="ALO3" s="533"/>
      <c r="ALP3" s="534"/>
      <c r="ALQ3" s="544"/>
      <c r="ALR3" s="533"/>
      <c r="ALS3" s="533"/>
      <c r="ALT3" s="534"/>
      <c r="ALU3" s="544"/>
      <c r="ALV3" s="533"/>
      <c r="ALW3" s="533"/>
      <c r="ALX3" s="534"/>
      <c r="ALY3" s="544"/>
      <c r="ALZ3" s="533"/>
      <c r="AMA3" s="533"/>
      <c r="AMB3" s="534"/>
      <c r="AMC3" s="544"/>
      <c r="AMD3" s="533"/>
      <c r="AME3" s="533"/>
      <c r="AMF3" s="534"/>
      <c r="AMG3" s="544"/>
      <c r="AMH3" s="533"/>
      <c r="AMI3" s="533"/>
      <c r="AMJ3" s="534"/>
      <c r="AMK3" s="544"/>
      <c r="AML3" s="533"/>
      <c r="AMM3" s="533"/>
      <c r="AMN3" s="534"/>
      <c r="AMO3" s="544"/>
      <c r="AMP3" s="533"/>
      <c r="AMQ3" s="533"/>
      <c r="AMR3" s="534"/>
      <c r="AMS3" s="544"/>
      <c r="AMT3" s="533"/>
      <c r="AMU3" s="533"/>
      <c r="AMV3" s="534"/>
      <c r="AMW3" s="544"/>
      <c r="AMX3" s="533"/>
      <c r="AMY3" s="533"/>
      <c r="AMZ3" s="534"/>
      <c r="ANA3" s="544"/>
      <c r="ANB3" s="533"/>
      <c r="ANC3" s="533"/>
      <c r="AND3" s="534"/>
      <c r="ANE3" s="544"/>
      <c r="ANF3" s="533"/>
      <c r="ANG3" s="533"/>
      <c r="ANH3" s="534"/>
      <c r="ANI3" s="544"/>
      <c r="ANJ3" s="533"/>
      <c r="ANK3" s="533"/>
      <c r="ANL3" s="534"/>
      <c r="ANM3" s="544"/>
      <c r="ANN3" s="533"/>
      <c r="ANO3" s="533"/>
      <c r="ANP3" s="534"/>
      <c r="ANQ3" s="544"/>
      <c r="ANR3" s="533"/>
      <c r="ANS3" s="533"/>
      <c r="ANT3" s="534"/>
      <c r="ANU3" s="544"/>
      <c r="ANV3" s="533"/>
      <c r="ANW3" s="533"/>
      <c r="ANX3" s="534"/>
      <c r="ANY3" s="544"/>
      <c r="ANZ3" s="533"/>
      <c r="AOA3" s="533"/>
      <c r="AOB3" s="534"/>
      <c r="AOC3" s="544"/>
      <c r="AOD3" s="533"/>
      <c r="AOE3" s="533"/>
      <c r="AOF3" s="534"/>
      <c r="AOG3" s="544"/>
      <c r="AOH3" s="533"/>
      <c r="AOI3" s="533"/>
      <c r="AOJ3" s="534"/>
      <c r="AOK3" s="544"/>
      <c r="AOL3" s="533"/>
      <c r="AOM3" s="533"/>
      <c r="AON3" s="534"/>
      <c r="AOO3" s="544"/>
      <c r="AOP3" s="533"/>
      <c r="AOQ3" s="533"/>
      <c r="AOR3" s="534"/>
      <c r="AOS3" s="544"/>
      <c r="AOT3" s="533"/>
      <c r="AOU3" s="533"/>
      <c r="AOV3" s="534"/>
      <c r="AOW3" s="544"/>
      <c r="AOX3" s="533"/>
      <c r="AOY3" s="533"/>
      <c r="AOZ3" s="534"/>
      <c r="APA3" s="544"/>
      <c r="APB3" s="533"/>
      <c r="APC3" s="533"/>
      <c r="APD3" s="534"/>
      <c r="APE3" s="544"/>
      <c r="APF3" s="533"/>
      <c r="APG3" s="533"/>
      <c r="APH3" s="534"/>
      <c r="API3" s="544"/>
      <c r="APJ3" s="533"/>
      <c r="APK3" s="533"/>
      <c r="APL3" s="534"/>
      <c r="APM3" s="544"/>
      <c r="APN3" s="533"/>
      <c r="APO3" s="533"/>
      <c r="APP3" s="534"/>
      <c r="APQ3" s="544"/>
      <c r="APR3" s="533"/>
      <c r="APS3" s="533"/>
      <c r="APT3" s="534"/>
      <c r="APU3" s="544"/>
      <c r="APV3" s="533"/>
      <c r="APW3" s="533"/>
      <c r="APX3" s="534"/>
      <c r="APY3" s="544"/>
      <c r="APZ3" s="533"/>
      <c r="AQA3" s="533"/>
      <c r="AQB3" s="534"/>
      <c r="AQC3" s="544"/>
      <c r="AQD3" s="533"/>
      <c r="AQE3" s="533"/>
      <c r="AQF3" s="534"/>
      <c r="AQG3" s="544"/>
      <c r="AQH3" s="533"/>
      <c r="AQI3" s="533"/>
      <c r="AQJ3" s="534"/>
      <c r="AQK3" s="544"/>
      <c r="AQL3" s="533"/>
      <c r="AQM3" s="533"/>
      <c r="AQN3" s="534"/>
      <c r="AQO3" s="544"/>
      <c r="AQP3" s="533"/>
      <c r="AQQ3" s="533"/>
      <c r="AQR3" s="534"/>
      <c r="AQS3" s="544"/>
      <c r="AQT3" s="533"/>
      <c r="AQU3" s="533"/>
      <c r="AQV3" s="534"/>
      <c r="AQW3" s="544"/>
      <c r="AQX3" s="533"/>
      <c r="AQY3" s="533"/>
      <c r="AQZ3" s="534"/>
      <c r="ARA3" s="544"/>
      <c r="ARB3" s="533"/>
      <c r="ARC3" s="533"/>
      <c r="ARD3" s="534"/>
      <c r="ARE3" s="544"/>
      <c r="ARF3" s="533"/>
      <c r="ARG3" s="533"/>
      <c r="ARH3" s="534"/>
      <c r="ARI3" s="544"/>
      <c r="ARJ3" s="533"/>
      <c r="ARK3" s="533"/>
      <c r="ARL3" s="534"/>
      <c r="ARM3" s="544"/>
      <c r="ARN3" s="533"/>
      <c r="ARO3" s="533"/>
      <c r="ARP3" s="534"/>
      <c r="ARQ3" s="544"/>
      <c r="ARR3" s="533"/>
      <c r="ARS3" s="533"/>
      <c r="ART3" s="534"/>
      <c r="ARU3" s="544"/>
      <c r="ARV3" s="533"/>
      <c r="ARW3" s="533"/>
      <c r="ARX3" s="534"/>
      <c r="ARY3" s="544"/>
      <c r="ARZ3" s="533"/>
      <c r="ASA3" s="533"/>
      <c r="ASB3" s="534"/>
      <c r="ASC3" s="544"/>
      <c r="ASD3" s="533"/>
      <c r="ASE3" s="533"/>
      <c r="ASF3" s="534"/>
      <c r="ASG3" s="544"/>
      <c r="ASH3" s="533"/>
      <c r="ASI3" s="533"/>
      <c r="ASJ3" s="534"/>
      <c r="ASK3" s="544"/>
      <c r="ASL3" s="533"/>
      <c r="ASM3" s="533"/>
      <c r="ASN3" s="534"/>
      <c r="ASO3" s="544"/>
      <c r="ASP3" s="533"/>
      <c r="ASQ3" s="533"/>
      <c r="ASR3" s="534"/>
      <c r="ASS3" s="544"/>
      <c r="AST3" s="533"/>
      <c r="ASU3" s="533"/>
      <c r="ASV3" s="534"/>
      <c r="ASW3" s="544"/>
      <c r="ASX3" s="533"/>
      <c r="ASY3" s="533"/>
      <c r="ASZ3" s="534"/>
      <c r="ATA3" s="544"/>
      <c r="ATB3" s="533"/>
      <c r="ATC3" s="533"/>
      <c r="ATD3" s="534"/>
      <c r="ATE3" s="544"/>
      <c r="ATF3" s="533"/>
      <c r="ATG3" s="533"/>
      <c r="ATH3" s="534"/>
      <c r="ATI3" s="544"/>
      <c r="ATJ3" s="533"/>
      <c r="ATK3" s="533"/>
      <c r="ATL3" s="534"/>
      <c r="ATM3" s="544"/>
      <c r="ATN3" s="533"/>
      <c r="ATO3" s="533"/>
      <c r="ATP3" s="534"/>
      <c r="ATQ3" s="544"/>
      <c r="ATR3" s="533"/>
      <c r="ATS3" s="533"/>
      <c r="ATT3" s="534"/>
      <c r="ATU3" s="544"/>
      <c r="ATV3" s="533"/>
      <c r="ATW3" s="533"/>
      <c r="ATX3" s="534"/>
      <c r="ATY3" s="544"/>
      <c r="ATZ3" s="533"/>
      <c r="AUA3" s="533"/>
      <c r="AUB3" s="534"/>
      <c r="AUC3" s="544"/>
      <c r="AUD3" s="533"/>
      <c r="AUE3" s="533"/>
      <c r="AUF3" s="534"/>
      <c r="AUG3" s="544"/>
      <c r="AUH3" s="533"/>
      <c r="AUI3" s="533"/>
      <c r="AUJ3" s="534"/>
      <c r="AUK3" s="544"/>
      <c r="AUL3" s="533"/>
      <c r="AUM3" s="533"/>
      <c r="AUN3" s="534"/>
      <c r="AUO3" s="544"/>
      <c r="AUP3" s="533"/>
      <c r="AUQ3" s="533"/>
      <c r="AUR3" s="534"/>
      <c r="AUS3" s="544"/>
      <c r="AUT3" s="533"/>
      <c r="AUU3" s="533"/>
      <c r="AUV3" s="534"/>
      <c r="AUW3" s="544"/>
      <c r="AUX3" s="533"/>
      <c r="AUY3" s="533"/>
      <c r="AUZ3" s="534"/>
      <c r="AVA3" s="544"/>
      <c r="AVB3" s="533"/>
      <c r="AVC3" s="533"/>
      <c r="AVD3" s="534"/>
      <c r="AVE3" s="544"/>
      <c r="AVF3" s="533"/>
      <c r="AVG3" s="533"/>
      <c r="AVH3" s="534"/>
      <c r="AVI3" s="544"/>
      <c r="AVJ3" s="533"/>
      <c r="AVK3" s="533"/>
      <c r="AVL3" s="534"/>
      <c r="AVM3" s="544"/>
      <c r="AVN3" s="533"/>
      <c r="AVO3" s="533"/>
      <c r="AVP3" s="534"/>
      <c r="AVQ3" s="544"/>
      <c r="AVR3" s="533"/>
      <c r="AVS3" s="533"/>
      <c r="AVT3" s="534"/>
      <c r="AVU3" s="544"/>
      <c r="AVV3" s="533"/>
      <c r="AVW3" s="533"/>
      <c r="AVX3" s="534"/>
      <c r="AVY3" s="544"/>
      <c r="AVZ3" s="533"/>
      <c r="AWA3" s="533"/>
      <c r="AWB3" s="534"/>
      <c r="AWC3" s="544"/>
      <c r="AWD3" s="533"/>
      <c r="AWE3" s="533"/>
      <c r="AWF3" s="534"/>
      <c r="AWG3" s="544"/>
      <c r="AWH3" s="533"/>
      <c r="AWI3" s="533"/>
      <c r="AWJ3" s="534"/>
      <c r="AWK3" s="544"/>
      <c r="AWL3" s="533"/>
      <c r="AWM3" s="533"/>
      <c r="AWN3" s="534"/>
      <c r="AWO3" s="544"/>
      <c r="AWP3" s="533"/>
      <c r="AWQ3" s="533"/>
      <c r="AWR3" s="534"/>
      <c r="AWS3" s="544"/>
      <c r="AWT3" s="533"/>
      <c r="AWU3" s="533"/>
      <c r="AWV3" s="534"/>
      <c r="AWW3" s="544"/>
      <c r="AWX3" s="533"/>
      <c r="AWY3" s="533"/>
      <c r="AWZ3" s="534"/>
      <c r="AXA3" s="544"/>
      <c r="AXB3" s="533"/>
      <c r="AXC3" s="533"/>
      <c r="AXD3" s="534"/>
      <c r="AXE3" s="544"/>
      <c r="AXF3" s="533"/>
      <c r="AXG3" s="533"/>
      <c r="AXH3" s="534"/>
      <c r="AXI3" s="544"/>
      <c r="AXJ3" s="533"/>
      <c r="AXK3" s="533"/>
      <c r="AXL3" s="534"/>
      <c r="AXM3" s="544"/>
      <c r="AXN3" s="533"/>
      <c r="AXO3" s="533"/>
      <c r="AXP3" s="534"/>
      <c r="AXQ3" s="544"/>
      <c r="AXR3" s="533"/>
      <c r="AXS3" s="533"/>
      <c r="AXT3" s="534"/>
      <c r="AXU3" s="544"/>
      <c r="AXV3" s="533"/>
      <c r="AXW3" s="533"/>
      <c r="AXX3" s="534"/>
      <c r="AXY3" s="544"/>
      <c r="AXZ3" s="533"/>
      <c r="AYA3" s="533"/>
      <c r="AYB3" s="534"/>
      <c r="AYC3" s="544"/>
      <c r="AYD3" s="533"/>
      <c r="AYE3" s="533"/>
      <c r="AYF3" s="534"/>
      <c r="AYG3" s="544"/>
      <c r="AYH3" s="533"/>
      <c r="AYI3" s="533"/>
      <c r="AYJ3" s="534"/>
      <c r="AYK3" s="544"/>
      <c r="AYL3" s="533"/>
      <c r="AYM3" s="533"/>
      <c r="AYN3" s="534"/>
      <c r="AYO3" s="544"/>
      <c r="AYP3" s="533"/>
      <c r="AYQ3" s="533"/>
      <c r="AYR3" s="534"/>
      <c r="AYS3" s="544"/>
      <c r="AYT3" s="533"/>
      <c r="AYU3" s="533"/>
      <c r="AYV3" s="534"/>
      <c r="AYW3" s="544"/>
      <c r="AYX3" s="533"/>
      <c r="AYY3" s="533"/>
      <c r="AYZ3" s="534"/>
      <c r="AZA3" s="544"/>
      <c r="AZB3" s="533"/>
      <c r="AZC3" s="533"/>
      <c r="AZD3" s="534"/>
      <c r="AZE3" s="544"/>
      <c r="AZF3" s="533"/>
      <c r="AZG3" s="533"/>
      <c r="AZH3" s="534"/>
      <c r="AZI3" s="544"/>
      <c r="AZJ3" s="533"/>
      <c r="AZK3" s="533"/>
      <c r="AZL3" s="534"/>
      <c r="AZM3" s="544"/>
      <c r="AZN3" s="533"/>
      <c r="AZO3" s="533"/>
      <c r="AZP3" s="534"/>
      <c r="AZQ3" s="544"/>
      <c r="AZR3" s="533"/>
      <c r="AZS3" s="533"/>
      <c r="AZT3" s="534"/>
      <c r="AZU3" s="544"/>
      <c r="AZV3" s="533"/>
      <c r="AZW3" s="533"/>
      <c r="AZX3" s="534"/>
      <c r="AZY3" s="544"/>
      <c r="AZZ3" s="533"/>
      <c r="BAA3" s="533"/>
      <c r="BAB3" s="534"/>
      <c r="BAC3" s="544"/>
      <c r="BAD3" s="533"/>
      <c r="BAE3" s="533"/>
      <c r="BAF3" s="534"/>
      <c r="BAG3" s="544"/>
      <c r="BAH3" s="533"/>
      <c r="BAI3" s="533"/>
      <c r="BAJ3" s="534"/>
      <c r="BAK3" s="544"/>
      <c r="BAL3" s="533"/>
      <c r="BAM3" s="533"/>
      <c r="BAN3" s="534"/>
      <c r="BAO3" s="544"/>
      <c r="BAP3" s="533"/>
      <c r="BAQ3" s="533"/>
      <c r="BAR3" s="534"/>
      <c r="BAS3" s="544"/>
      <c r="BAT3" s="533"/>
      <c r="BAU3" s="533"/>
      <c r="BAV3" s="534"/>
      <c r="BAW3" s="544"/>
      <c r="BAX3" s="533"/>
      <c r="BAY3" s="533"/>
      <c r="BAZ3" s="534"/>
      <c r="BBA3" s="544"/>
      <c r="BBB3" s="533"/>
      <c r="BBC3" s="533"/>
      <c r="BBD3" s="534"/>
      <c r="BBE3" s="544"/>
      <c r="BBF3" s="533"/>
      <c r="BBG3" s="533"/>
      <c r="BBH3" s="534"/>
      <c r="BBI3" s="544"/>
      <c r="BBJ3" s="533"/>
      <c r="BBK3" s="533"/>
      <c r="BBL3" s="534"/>
      <c r="BBM3" s="544"/>
      <c r="BBN3" s="533"/>
      <c r="BBO3" s="533"/>
      <c r="BBP3" s="534"/>
      <c r="BBQ3" s="544"/>
      <c r="BBR3" s="533"/>
      <c r="BBS3" s="533"/>
      <c r="BBT3" s="534"/>
      <c r="BBU3" s="544"/>
      <c r="BBV3" s="533"/>
      <c r="BBW3" s="533"/>
      <c r="BBX3" s="534"/>
      <c r="BBY3" s="544"/>
      <c r="BBZ3" s="533"/>
      <c r="BCA3" s="533"/>
      <c r="BCB3" s="534"/>
      <c r="BCC3" s="544"/>
      <c r="BCD3" s="533"/>
      <c r="BCE3" s="533"/>
      <c r="BCF3" s="534"/>
      <c r="BCG3" s="544"/>
      <c r="BCH3" s="533"/>
      <c r="BCI3" s="533"/>
      <c r="BCJ3" s="534"/>
      <c r="BCK3" s="544"/>
      <c r="BCL3" s="533"/>
      <c r="BCM3" s="533"/>
      <c r="BCN3" s="534"/>
      <c r="BCO3" s="544"/>
      <c r="BCP3" s="533"/>
      <c r="BCQ3" s="533"/>
      <c r="BCR3" s="534"/>
      <c r="BCS3" s="544"/>
      <c r="BCT3" s="533"/>
      <c r="BCU3" s="533"/>
      <c r="BCV3" s="534"/>
      <c r="BCW3" s="544"/>
      <c r="BCX3" s="533"/>
      <c r="BCY3" s="533"/>
      <c r="BCZ3" s="534"/>
      <c r="BDA3" s="544"/>
      <c r="BDB3" s="533"/>
      <c r="BDC3" s="533"/>
      <c r="BDD3" s="534"/>
      <c r="BDE3" s="544"/>
      <c r="BDF3" s="533"/>
      <c r="BDG3" s="533"/>
      <c r="BDH3" s="534"/>
      <c r="BDI3" s="544"/>
      <c r="BDJ3" s="533"/>
      <c r="BDK3" s="533"/>
      <c r="BDL3" s="534"/>
      <c r="BDM3" s="544"/>
      <c r="BDN3" s="533"/>
      <c r="BDO3" s="533"/>
      <c r="BDP3" s="534"/>
      <c r="BDQ3" s="544"/>
      <c r="BDR3" s="533"/>
      <c r="BDS3" s="533"/>
      <c r="BDT3" s="534"/>
      <c r="BDU3" s="544"/>
      <c r="BDV3" s="533"/>
      <c r="BDW3" s="533"/>
      <c r="BDX3" s="534"/>
      <c r="BDY3" s="544"/>
      <c r="BDZ3" s="533"/>
      <c r="BEA3" s="533"/>
      <c r="BEB3" s="534"/>
      <c r="BEC3" s="544"/>
      <c r="BED3" s="533"/>
      <c r="BEE3" s="533"/>
      <c r="BEF3" s="534"/>
      <c r="BEG3" s="544"/>
      <c r="BEH3" s="533"/>
      <c r="BEI3" s="533"/>
      <c r="BEJ3" s="534"/>
      <c r="BEK3" s="544"/>
      <c r="BEL3" s="533"/>
      <c r="BEM3" s="533"/>
      <c r="BEN3" s="534"/>
      <c r="BEO3" s="544"/>
      <c r="BEP3" s="533"/>
      <c r="BEQ3" s="533"/>
      <c r="BER3" s="534"/>
      <c r="BES3" s="544"/>
      <c r="BET3" s="533"/>
      <c r="BEU3" s="533"/>
      <c r="BEV3" s="534"/>
      <c r="BEW3" s="544"/>
      <c r="BEX3" s="533"/>
      <c r="BEY3" s="533"/>
      <c r="BEZ3" s="534"/>
      <c r="BFA3" s="544"/>
      <c r="BFB3" s="533"/>
      <c r="BFC3" s="533"/>
      <c r="BFD3" s="534"/>
      <c r="BFE3" s="544"/>
      <c r="BFF3" s="533"/>
      <c r="BFG3" s="533"/>
      <c r="BFH3" s="534"/>
      <c r="BFI3" s="544"/>
      <c r="BFJ3" s="533"/>
      <c r="BFK3" s="533"/>
      <c r="BFL3" s="534"/>
      <c r="BFM3" s="544"/>
      <c r="BFN3" s="533"/>
      <c r="BFO3" s="533"/>
      <c r="BFP3" s="534"/>
      <c r="BFQ3" s="544"/>
      <c r="BFR3" s="533"/>
      <c r="BFS3" s="533"/>
      <c r="BFT3" s="534"/>
      <c r="BFU3" s="544"/>
      <c r="BFV3" s="533"/>
      <c r="BFW3" s="533"/>
      <c r="BFX3" s="534"/>
      <c r="BFY3" s="544"/>
      <c r="BFZ3" s="533"/>
      <c r="BGA3" s="533"/>
      <c r="BGB3" s="534"/>
      <c r="BGC3" s="544"/>
      <c r="BGD3" s="533"/>
      <c r="BGE3" s="533"/>
      <c r="BGF3" s="534"/>
      <c r="BGG3" s="544"/>
      <c r="BGH3" s="533"/>
      <c r="BGI3" s="533"/>
      <c r="BGJ3" s="534"/>
      <c r="BGK3" s="544"/>
      <c r="BGL3" s="533"/>
      <c r="BGM3" s="533"/>
      <c r="BGN3" s="534"/>
      <c r="BGO3" s="544"/>
      <c r="BGP3" s="533"/>
      <c r="BGQ3" s="533"/>
      <c r="BGR3" s="534"/>
      <c r="BGS3" s="544"/>
      <c r="BGT3" s="533"/>
      <c r="BGU3" s="533"/>
      <c r="BGV3" s="534"/>
      <c r="BGW3" s="544"/>
      <c r="BGX3" s="533"/>
      <c r="BGY3" s="533"/>
      <c r="BGZ3" s="534"/>
      <c r="BHA3" s="544"/>
      <c r="BHB3" s="533"/>
      <c r="BHC3" s="533"/>
      <c r="BHD3" s="534"/>
      <c r="BHE3" s="544"/>
      <c r="BHF3" s="533"/>
      <c r="BHG3" s="533"/>
      <c r="BHH3" s="534"/>
      <c r="BHI3" s="544"/>
      <c r="BHJ3" s="533"/>
      <c r="BHK3" s="533"/>
      <c r="BHL3" s="534"/>
      <c r="BHM3" s="544"/>
      <c r="BHN3" s="533"/>
      <c r="BHO3" s="533"/>
      <c r="BHP3" s="534"/>
      <c r="BHQ3" s="544"/>
      <c r="BHR3" s="533"/>
      <c r="BHS3" s="533"/>
      <c r="BHT3" s="534"/>
      <c r="BHU3" s="544"/>
      <c r="BHV3" s="533"/>
      <c r="BHW3" s="533"/>
      <c r="BHX3" s="534"/>
      <c r="BHY3" s="544"/>
      <c r="BHZ3" s="533"/>
      <c r="BIA3" s="533"/>
      <c r="BIB3" s="534"/>
      <c r="BIC3" s="544"/>
      <c r="BID3" s="533"/>
      <c r="BIE3" s="533"/>
      <c r="BIF3" s="534"/>
      <c r="BIG3" s="544"/>
      <c r="BIH3" s="533"/>
      <c r="BII3" s="533"/>
      <c r="BIJ3" s="534"/>
      <c r="BIK3" s="544"/>
      <c r="BIL3" s="533"/>
      <c r="BIM3" s="533"/>
      <c r="BIN3" s="534"/>
      <c r="BIO3" s="544"/>
      <c r="BIP3" s="533"/>
      <c r="BIQ3" s="533"/>
      <c r="BIR3" s="534"/>
      <c r="BIS3" s="544"/>
      <c r="BIT3" s="533"/>
      <c r="BIU3" s="533"/>
      <c r="BIV3" s="534"/>
      <c r="BIW3" s="544"/>
      <c r="BIX3" s="533"/>
      <c r="BIY3" s="533"/>
      <c r="BIZ3" s="534"/>
      <c r="BJA3" s="544"/>
      <c r="BJB3" s="533"/>
      <c r="BJC3" s="533"/>
      <c r="BJD3" s="534"/>
      <c r="BJE3" s="544"/>
      <c r="BJF3" s="533"/>
      <c r="BJG3" s="533"/>
      <c r="BJH3" s="534"/>
      <c r="BJI3" s="544"/>
      <c r="BJJ3" s="533"/>
      <c r="BJK3" s="533"/>
      <c r="BJL3" s="534"/>
      <c r="BJM3" s="544"/>
      <c r="BJN3" s="533"/>
      <c r="BJO3" s="533"/>
      <c r="BJP3" s="534"/>
      <c r="BJQ3" s="544"/>
      <c r="BJR3" s="533"/>
      <c r="BJS3" s="533"/>
      <c r="BJT3" s="534"/>
      <c r="BJU3" s="544"/>
      <c r="BJV3" s="533"/>
      <c r="BJW3" s="533"/>
      <c r="BJX3" s="534"/>
      <c r="BJY3" s="544"/>
      <c r="BJZ3" s="533"/>
      <c r="BKA3" s="533"/>
      <c r="BKB3" s="534"/>
      <c r="BKC3" s="544"/>
      <c r="BKD3" s="533"/>
      <c r="BKE3" s="533"/>
      <c r="BKF3" s="534"/>
      <c r="BKG3" s="544"/>
      <c r="BKH3" s="533"/>
      <c r="BKI3" s="533"/>
      <c r="BKJ3" s="534"/>
      <c r="BKK3" s="544"/>
      <c r="BKL3" s="533"/>
      <c r="BKM3" s="533"/>
      <c r="BKN3" s="534"/>
      <c r="BKO3" s="544"/>
      <c r="BKP3" s="533"/>
      <c r="BKQ3" s="533"/>
      <c r="BKR3" s="534"/>
      <c r="BKS3" s="544"/>
      <c r="BKT3" s="533"/>
      <c r="BKU3" s="533"/>
      <c r="BKV3" s="534"/>
      <c r="BKW3" s="544"/>
      <c r="BKX3" s="533"/>
      <c r="BKY3" s="533"/>
      <c r="BKZ3" s="534"/>
      <c r="BLA3" s="544"/>
      <c r="BLB3" s="533"/>
      <c r="BLC3" s="533"/>
      <c r="BLD3" s="534"/>
      <c r="BLE3" s="544"/>
      <c r="BLF3" s="533"/>
      <c r="BLG3" s="533"/>
      <c r="BLH3" s="534"/>
      <c r="BLI3" s="544"/>
      <c r="BLJ3" s="533"/>
      <c r="BLK3" s="533"/>
      <c r="BLL3" s="534"/>
      <c r="BLM3" s="544"/>
      <c r="BLN3" s="533"/>
      <c r="BLO3" s="533"/>
      <c r="BLP3" s="534"/>
      <c r="BLQ3" s="544"/>
      <c r="BLR3" s="533"/>
      <c r="BLS3" s="533"/>
      <c r="BLT3" s="534"/>
      <c r="BLU3" s="544"/>
      <c r="BLV3" s="533"/>
      <c r="BLW3" s="533"/>
      <c r="BLX3" s="534"/>
      <c r="BLY3" s="544"/>
      <c r="BLZ3" s="533"/>
      <c r="BMA3" s="533"/>
      <c r="BMB3" s="534"/>
      <c r="BMC3" s="544"/>
      <c r="BMD3" s="533"/>
      <c r="BME3" s="533"/>
      <c r="BMF3" s="534"/>
      <c r="BMG3" s="544"/>
      <c r="BMH3" s="533"/>
      <c r="BMI3" s="533"/>
      <c r="BMJ3" s="534"/>
      <c r="BMK3" s="544"/>
      <c r="BML3" s="533"/>
      <c r="BMM3" s="533"/>
      <c r="BMN3" s="534"/>
      <c r="BMO3" s="544"/>
      <c r="BMP3" s="533"/>
      <c r="BMQ3" s="533"/>
      <c r="BMR3" s="534"/>
      <c r="BMS3" s="544"/>
      <c r="BMT3" s="533"/>
      <c r="BMU3" s="533"/>
      <c r="BMV3" s="534"/>
      <c r="BMW3" s="544"/>
      <c r="BMX3" s="533"/>
      <c r="BMY3" s="533"/>
      <c r="BMZ3" s="534"/>
      <c r="BNA3" s="544"/>
      <c r="BNB3" s="533"/>
      <c r="BNC3" s="533"/>
      <c r="BND3" s="534"/>
      <c r="BNE3" s="544"/>
      <c r="BNF3" s="533"/>
      <c r="BNG3" s="533"/>
      <c r="BNH3" s="534"/>
      <c r="BNI3" s="544"/>
      <c r="BNJ3" s="533"/>
      <c r="BNK3" s="533"/>
      <c r="BNL3" s="534"/>
      <c r="BNM3" s="544"/>
      <c r="BNN3" s="533"/>
      <c r="BNO3" s="533"/>
      <c r="BNP3" s="534"/>
      <c r="BNQ3" s="544"/>
      <c r="BNR3" s="533"/>
      <c r="BNS3" s="533"/>
      <c r="BNT3" s="534"/>
      <c r="BNU3" s="544"/>
      <c r="BNV3" s="533"/>
      <c r="BNW3" s="533"/>
      <c r="BNX3" s="534"/>
      <c r="BNY3" s="544"/>
      <c r="BNZ3" s="533"/>
      <c r="BOA3" s="533"/>
      <c r="BOB3" s="534"/>
      <c r="BOC3" s="544"/>
      <c r="BOD3" s="533"/>
      <c r="BOE3" s="533"/>
      <c r="BOF3" s="534"/>
      <c r="BOG3" s="544"/>
      <c r="BOH3" s="533"/>
      <c r="BOI3" s="533"/>
      <c r="BOJ3" s="534"/>
      <c r="BOK3" s="544"/>
      <c r="BOL3" s="533"/>
      <c r="BOM3" s="533"/>
      <c r="BON3" s="534"/>
      <c r="BOO3" s="544"/>
      <c r="BOP3" s="533"/>
      <c r="BOQ3" s="533"/>
      <c r="BOR3" s="534"/>
      <c r="BOS3" s="544"/>
      <c r="BOT3" s="533"/>
      <c r="BOU3" s="533"/>
      <c r="BOV3" s="534"/>
      <c r="BOW3" s="544"/>
      <c r="BOX3" s="533"/>
      <c r="BOY3" s="533"/>
      <c r="BOZ3" s="534"/>
      <c r="BPA3" s="544"/>
      <c r="BPB3" s="533"/>
      <c r="BPC3" s="533"/>
      <c r="BPD3" s="534"/>
      <c r="BPE3" s="544"/>
      <c r="BPF3" s="533"/>
      <c r="BPG3" s="533"/>
      <c r="BPH3" s="534"/>
      <c r="BPI3" s="544"/>
      <c r="BPJ3" s="533"/>
      <c r="BPK3" s="533"/>
      <c r="BPL3" s="534"/>
      <c r="BPM3" s="544"/>
      <c r="BPN3" s="533"/>
      <c r="BPO3" s="533"/>
      <c r="BPP3" s="534"/>
      <c r="BPQ3" s="544"/>
      <c r="BPR3" s="533"/>
      <c r="BPS3" s="533"/>
      <c r="BPT3" s="534"/>
      <c r="BPU3" s="544"/>
      <c r="BPV3" s="533"/>
      <c r="BPW3" s="533"/>
      <c r="BPX3" s="534"/>
      <c r="BPY3" s="544"/>
      <c r="BPZ3" s="533"/>
      <c r="BQA3" s="533"/>
      <c r="BQB3" s="534"/>
      <c r="BQC3" s="544"/>
      <c r="BQD3" s="533"/>
      <c r="BQE3" s="533"/>
      <c r="BQF3" s="534"/>
      <c r="BQG3" s="544"/>
      <c r="BQH3" s="533"/>
      <c r="BQI3" s="533"/>
      <c r="BQJ3" s="534"/>
      <c r="BQK3" s="544"/>
      <c r="BQL3" s="533"/>
      <c r="BQM3" s="533"/>
      <c r="BQN3" s="534"/>
      <c r="BQO3" s="544"/>
      <c r="BQP3" s="533"/>
      <c r="BQQ3" s="533"/>
      <c r="BQR3" s="534"/>
      <c r="BQS3" s="544"/>
      <c r="BQT3" s="533"/>
      <c r="BQU3" s="533"/>
      <c r="BQV3" s="534"/>
      <c r="BQW3" s="544"/>
      <c r="BQX3" s="533"/>
      <c r="BQY3" s="533"/>
      <c r="BQZ3" s="534"/>
      <c r="BRA3" s="544"/>
      <c r="BRB3" s="533"/>
      <c r="BRC3" s="533"/>
      <c r="BRD3" s="534"/>
      <c r="BRE3" s="544"/>
      <c r="BRF3" s="533"/>
      <c r="BRG3" s="533"/>
      <c r="BRH3" s="534"/>
      <c r="BRI3" s="544"/>
      <c r="BRJ3" s="533"/>
      <c r="BRK3" s="533"/>
      <c r="BRL3" s="534"/>
      <c r="BRM3" s="544"/>
      <c r="BRN3" s="533"/>
      <c r="BRO3" s="533"/>
      <c r="BRP3" s="534"/>
      <c r="BRQ3" s="544"/>
      <c r="BRR3" s="533"/>
      <c r="BRS3" s="533"/>
      <c r="BRT3" s="534"/>
      <c r="BRU3" s="544"/>
      <c r="BRV3" s="533"/>
      <c r="BRW3" s="533"/>
      <c r="BRX3" s="534"/>
      <c r="BRY3" s="544"/>
      <c r="BRZ3" s="533"/>
      <c r="BSA3" s="533"/>
      <c r="BSB3" s="534"/>
      <c r="BSC3" s="544"/>
      <c r="BSD3" s="533"/>
      <c r="BSE3" s="533"/>
      <c r="BSF3" s="534"/>
      <c r="BSG3" s="544"/>
      <c r="BSH3" s="533"/>
      <c r="BSI3" s="533"/>
      <c r="BSJ3" s="534"/>
      <c r="BSK3" s="544"/>
      <c r="BSL3" s="533"/>
      <c r="BSM3" s="533"/>
      <c r="BSN3" s="534"/>
      <c r="BSO3" s="544"/>
      <c r="BSP3" s="533"/>
      <c r="BSQ3" s="533"/>
      <c r="BSR3" s="534"/>
      <c r="BSS3" s="544"/>
      <c r="BST3" s="533"/>
      <c r="BSU3" s="533"/>
      <c r="BSV3" s="534"/>
      <c r="BSW3" s="544"/>
      <c r="BSX3" s="533"/>
      <c r="BSY3" s="533"/>
      <c r="BSZ3" s="534"/>
      <c r="BTA3" s="544"/>
      <c r="BTB3" s="533"/>
      <c r="BTC3" s="533"/>
      <c r="BTD3" s="534"/>
      <c r="BTE3" s="544"/>
      <c r="BTF3" s="533"/>
      <c r="BTG3" s="533"/>
      <c r="BTH3" s="534"/>
      <c r="BTI3" s="544"/>
      <c r="BTJ3" s="533"/>
      <c r="BTK3" s="533"/>
      <c r="BTL3" s="534"/>
      <c r="BTM3" s="544"/>
      <c r="BTN3" s="533"/>
      <c r="BTO3" s="533"/>
      <c r="BTP3" s="534"/>
      <c r="BTQ3" s="544"/>
      <c r="BTR3" s="533"/>
      <c r="BTS3" s="533"/>
      <c r="BTT3" s="534"/>
      <c r="BTU3" s="544"/>
      <c r="BTV3" s="533"/>
      <c r="BTW3" s="533"/>
      <c r="BTX3" s="534"/>
      <c r="BTY3" s="544"/>
      <c r="BTZ3" s="533"/>
      <c r="BUA3" s="533"/>
      <c r="BUB3" s="534"/>
      <c r="BUC3" s="544"/>
      <c r="BUD3" s="533"/>
      <c r="BUE3" s="533"/>
      <c r="BUF3" s="534"/>
      <c r="BUG3" s="544"/>
      <c r="BUH3" s="533"/>
      <c r="BUI3" s="533"/>
      <c r="BUJ3" s="534"/>
      <c r="BUK3" s="544"/>
      <c r="BUL3" s="533"/>
      <c r="BUM3" s="533"/>
      <c r="BUN3" s="534"/>
      <c r="BUO3" s="544"/>
      <c r="BUP3" s="533"/>
      <c r="BUQ3" s="533"/>
      <c r="BUR3" s="534"/>
      <c r="BUS3" s="544"/>
      <c r="BUT3" s="533"/>
      <c r="BUU3" s="533"/>
      <c r="BUV3" s="534"/>
      <c r="BUW3" s="544"/>
      <c r="BUX3" s="533"/>
      <c r="BUY3" s="533"/>
      <c r="BUZ3" s="534"/>
      <c r="BVA3" s="544"/>
      <c r="BVB3" s="533"/>
      <c r="BVC3" s="533"/>
      <c r="BVD3" s="534"/>
      <c r="BVE3" s="544"/>
      <c r="BVF3" s="533"/>
      <c r="BVG3" s="533"/>
      <c r="BVH3" s="534"/>
      <c r="BVI3" s="544"/>
      <c r="BVJ3" s="533"/>
      <c r="BVK3" s="533"/>
      <c r="BVL3" s="534"/>
      <c r="BVM3" s="544"/>
      <c r="BVN3" s="533"/>
      <c r="BVO3" s="533"/>
      <c r="BVP3" s="534"/>
      <c r="BVQ3" s="544"/>
      <c r="BVR3" s="533"/>
      <c r="BVS3" s="533"/>
      <c r="BVT3" s="534"/>
      <c r="BVU3" s="544"/>
      <c r="BVV3" s="533"/>
      <c r="BVW3" s="533"/>
      <c r="BVX3" s="534"/>
      <c r="BVY3" s="544"/>
      <c r="BVZ3" s="533"/>
      <c r="BWA3" s="533"/>
      <c r="BWB3" s="534"/>
      <c r="BWC3" s="544"/>
      <c r="BWD3" s="533"/>
      <c r="BWE3" s="533"/>
      <c r="BWF3" s="534"/>
      <c r="BWG3" s="544"/>
      <c r="BWH3" s="533"/>
      <c r="BWI3" s="533"/>
      <c r="BWJ3" s="534"/>
      <c r="BWK3" s="544"/>
      <c r="BWL3" s="533"/>
      <c r="BWM3" s="533"/>
      <c r="BWN3" s="534"/>
      <c r="BWO3" s="544"/>
      <c r="BWP3" s="533"/>
      <c r="BWQ3" s="533"/>
      <c r="BWR3" s="534"/>
      <c r="BWS3" s="544"/>
      <c r="BWT3" s="533"/>
      <c r="BWU3" s="533"/>
      <c r="BWV3" s="534"/>
      <c r="BWW3" s="544"/>
      <c r="BWX3" s="533"/>
      <c r="BWY3" s="533"/>
      <c r="BWZ3" s="534"/>
      <c r="BXA3" s="544"/>
      <c r="BXB3" s="533"/>
      <c r="BXC3" s="533"/>
      <c r="BXD3" s="534"/>
      <c r="BXE3" s="544"/>
      <c r="BXF3" s="533"/>
      <c r="BXG3" s="533"/>
      <c r="BXH3" s="534"/>
      <c r="BXI3" s="544"/>
      <c r="BXJ3" s="533"/>
      <c r="BXK3" s="533"/>
      <c r="BXL3" s="534"/>
      <c r="BXM3" s="544"/>
      <c r="BXN3" s="533"/>
      <c r="BXO3" s="533"/>
      <c r="BXP3" s="534"/>
      <c r="BXQ3" s="544"/>
      <c r="BXR3" s="533"/>
      <c r="BXS3" s="533"/>
      <c r="BXT3" s="534"/>
      <c r="BXU3" s="544"/>
      <c r="BXV3" s="533"/>
      <c r="BXW3" s="533"/>
      <c r="BXX3" s="534"/>
      <c r="BXY3" s="544"/>
      <c r="BXZ3" s="533"/>
      <c r="BYA3" s="533"/>
      <c r="BYB3" s="534"/>
      <c r="BYC3" s="544"/>
      <c r="BYD3" s="533"/>
      <c r="BYE3" s="533"/>
      <c r="BYF3" s="534"/>
      <c r="BYG3" s="544"/>
      <c r="BYH3" s="533"/>
      <c r="BYI3" s="533"/>
      <c r="BYJ3" s="534"/>
      <c r="BYK3" s="544"/>
      <c r="BYL3" s="533"/>
      <c r="BYM3" s="533"/>
      <c r="BYN3" s="534"/>
      <c r="BYO3" s="544"/>
      <c r="BYP3" s="533"/>
      <c r="BYQ3" s="533"/>
      <c r="BYR3" s="534"/>
      <c r="BYS3" s="544"/>
      <c r="BYT3" s="533"/>
      <c r="BYU3" s="533"/>
      <c r="BYV3" s="534"/>
      <c r="BYW3" s="544"/>
      <c r="BYX3" s="533"/>
      <c r="BYY3" s="533"/>
      <c r="BYZ3" s="534"/>
      <c r="BZA3" s="544"/>
      <c r="BZB3" s="533"/>
      <c r="BZC3" s="533"/>
      <c r="BZD3" s="534"/>
      <c r="BZE3" s="544"/>
      <c r="BZF3" s="533"/>
      <c r="BZG3" s="533"/>
      <c r="BZH3" s="534"/>
      <c r="BZI3" s="544"/>
      <c r="BZJ3" s="533"/>
      <c r="BZK3" s="533"/>
      <c r="BZL3" s="534"/>
      <c r="BZM3" s="544"/>
      <c r="BZN3" s="533"/>
      <c r="BZO3" s="533"/>
      <c r="BZP3" s="534"/>
      <c r="BZQ3" s="544"/>
      <c r="BZR3" s="533"/>
      <c r="BZS3" s="533"/>
      <c r="BZT3" s="534"/>
      <c r="BZU3" s="544"/>
      <c r="BZV3" s="533"/>
      <c r="BZW3" s="533"/>
      <c r="BZX3" s="534"/>
      <c r="BZY3" s="544"/>
      <c r="BZZ3" s="533"/>
      <c r="CAA3" s="533"/>
      <c r="CAB3" s="534"/>
      <c r="CAC3" s="544"/>
      <c r="CAD3" s="533"/>
      <c r="CAE3" s="533"/>
      <c r="CAF3" s="534"/>
      <c r="CAG3" s="544"/>
      <c r="CAH3" s="533"/>
      <c r="CAI3" s="533"/>
      <c r="CAJ3" s="534"/>
      <c r="CAK3" s="544"/>
      <c r="CAL3" s="533"/>
      <c r="CAM3" s="533"/>
      <c r="CAN3" s="534"/>
      <c r="CAO3" s="544"/>
      <c r="CAP3" s="533"/>
      <c r="CAQ3" s="533"/>
      <c r="CAR3" s="534"/>
      <c r="CAS3" s="544"/>
      <c r="CAT3" s="533"/>
      <c r="CAU3" s="533"/>
      <c r="CAV3" s="534"/>
      <c r="CAW3" s="544"/>
      <c r="CAX3" s="533"/>
      <c r="CAY3" s="533"/>
      <c r="CAZ3" s="534"/>
      <c r="CBA3" s="544"/>
      <c r="CBB3" s="533"/>
      <c r="CBC3" s="533"/>
      <c r="CBD3" s="534"/>
      <c r="CBE3" s="544"/>
      <c r="CBF3" s="533"/>
      <c r="CBG3" s="533"/>
      <c r="CBH3" s="534"/>
      <c r="CBI3" s="544"/>
      <c r="CBJ3" s="533"/>
      <c r="CBK3" s="533"/>
      <c r="CBL3" s="534"/>
      <c r="CBM3" s="544"/>
      <c r="CBN3" s="533"/>
      <c r="CBO3" s="533"/>
      <c r="CBP3" s="534"/>
      <c r="CBQ3" s="544"/>
      <c r="CBR3" s="533"/>
      <c r="CBS3" s="533"/>
      <c r="CBT3" s="534"/>
      <c r="CBU3" s="544"/>
      <c r="CBV3" s="533"/>
      <c r="CBW3" s="533"/>
      <c r="CBX3" s="534"/>
      <c r="CBY3" s="544"/>
      <c r="CBZ3" s="533"/>
      <c r="CCA3" s="533"/>
      <c r="CCB3" s="534"/>
      <c r="CCC3" s="544"/>
      <c r="CCD3" s="533"/>
      <c r="CCE3" s="533"/>
      <c r="CCF3" s="534"/>
      <c r="CCG3" s="544"/>
      <c r="CCH3" s="533"/>
      <c r="CCI3" s="533"/>
      <c r="CCJ3" s="534"/>
      <c r="CCK3" s="544"/>
      <c r="CCL3" s="533"/>
      <c r="CCM3" s="533"/>
      <c r="CCN3" s="534"/>
      <c r="CCO3" s="544"/>
      <c r="CCP3" s="533"/>
      <c r="CCQ3" s="533"/>
      <c r="CCR3" s="534"/>
      <c r="CCS3" s="544"/>
      <c r="CCT3" s="533"/>
      <c r="CCU3" s="533"/>
      <c r="CCV3" s="534"/>
      <c r="CCW3" s="544"/>
      <c r="CCX3" s="533"/>
      <c r="CCY3" s="533"/>
      <c r="CCZ3" s="534"/>
      <c r="CDA3" s="544"/>
      <c r="CDB3" s="533"/>
      <c r="CDC3" s="533"/>
      <c r="CDD3" s="534"/>
      <c r="CDE3" s="544"/>
      <c r="CDF3" s="533"/>
      <c r="CDG3" s="533"/>
      <c r="CDH3" s="534"/>
      <c r="CDI3" s="544"/>
      <c r="CDJ3" s="533"/>
      <c r="CDK3" s="533"/>
      <c r="CDL3" s="534"/>
      <c r="CDM3" s="544"/>
      <c r="CDN3" s="533"/>
      <c r="CDO3" s="533"/>
      <c r="CDP3" s="534"/>
      <c r="CDQ3" s="544"/>
      <c r="CDR3" s="533"/>
      <c r="CDS3" s="533"/>
      <c r="CDT3" s="534"/>
      <c r="CDU3" s="544"/>
      <c r="CDV3" s="533"/>
      <c r="CDW3" s="533"/>
      <c r="CDX3" s="534"/>
      <c r="CDY3" s="544"/>
      <c r="CDZ3" s="533"/>
      <c r="CEA3" s="533"/>
      <c r="CEB3" s="534"/>
      <c r="CEC3" s="544"/>
      <c r="CED3" s="533"/>
      <c r="CEE3" s="533"/>
      <c r="CEF3" s="534"/>
      <c r="CEG3" s="544"/>
      <c r="CEH3" s="533"/>
      <c r="CEI3" s="533"/>
      <c r="CEJ3" s="534"/>
      <c r="CEK3" s="544"/>
      <c r="CEL3" s="533"/>
      <c r="CEM3" s="533"/>
      <c r="CEN3" s="534"/>
      <c r="CEO3" s="544"/>
      <c r="CEP3" s="533"/>
      <c r="CEQ3" s="533"/>
      <c r="CER3" s="534"/>
      <c r="CES3" s="544"/>
      <c r="CET3" s="533"/>
      <c r="CEU3" s="533"/>
      <c r="CEV3" s="534"/>
      <c r="CEW3" s="544"/>
      <c r="CEX3" s="533"/>
      <c r="CEY3" s="533"/>
      <c r="CEZ3" s="534"/>
      <c r="CFA3" s="544"/>
      <c r="CFB3" s="533"/>
      <c r="CFC3" s="533"/>
      <c r="CFD3" s="534"/>
      <c r="CFE3" s="544"/>
      <c r="CFF3" s="533"/>
      <c r="CFG3" s="533"/>
      <c r="CFH3" s="534"/>
      <c r="CFI3" s="544"/>
      <c r="CFJ3" s="533"/>
      <c r="CFK3" s="533"/>
      <c r="CFL3" s="534"/>
      <c r="CFM3" s="544"/>
      <c r="CFN3" s="533"/>
      <c r="CFO3" s="533"/>
      <c r="CFP3" s="534"/>
      <c r="CFQ3" s="544"/>
      <c r="CFR3" s="533"/>
      <c r="CFS3" s="533"/>
      <c r="CFT3" s="534"/>
      <c r="CFU3" s="544"/>
      <c r="CFV3" s="533"/>
      <c r="CFW3" s="533"/>
      <c r="CFX3" s="534"/>
      <c r="CFY3" s="544"/>
      <c r="CFZ3" s="533"/>
      <c r="CGA3" s="533"/>
      <c r="CGB3" s="534"/>
      <c r="CGC3" s="544"/>
      <c r="CGD3" s="533"/>
      <c r="CGE3" s="533"/>
      <c r="CGF3" s="534"/>
      <c r="CGG3" s="544"/>
      <c r="CGH3" s="533"/>
      <c r="CGI3" s="533"/>
      <c r="CGJ3" s="534"/>
      <c r="CGK3" s="544"/>
      <c r="CGL3" s="533"/>
      <c r="CGM3" s="533"/>
      <c r="CGN3" s="534"/>
      <c r="CGO3" s="544"/>
      <c r="CGP3" s="533"/>
      <c r="CGQ3" s="533"/>
      <c r="CGR3" s="534"/>
      <c r="CGS3" s="544"/>
      <c r="CGT3" s="533"/>
      <c r="CGU3" s="533"/>
      <c r="CGV3" s="534"/>
      <c r="CGW3" s="544"/>
      <c r="CGX3" s="533"/>
      <c r="CGY3" s="533"/>
      <c r="CGZ3" s="534"/>
      <c r="CHA3" s="544"/>
      <c r="CHB3" s="533"/>
      <c r="CHC3" s="533"/>
      <c r="CHD3" s="534"/>
      <c r="CHE3" s="544"/>
      <c r="CHF3" s="533"/>
      <c r="CHG3" s="533"/>
      <c r="CHH3" s="534"/>
      <c r="CHI3" s="544"/>
      <c r="CHJ3" s="533"/>
      <c r="CHK3" s="533"/>
      <c r="CHL3" s="534"/>
      <c r="CHM3" s="544"/>
      <c r="CHN3" s="533"/>
      <c r="CHO3" s="533"/>
      <c r="CHP3" s="534"/>
      <c r="CHQ3" s="544"/>
      <c r="CHR3" s="533"/>
      <c r="CHS3" s="533"/>
      <c r="CHT3" s="534"/>
      <c r="CHU3" s="544"/>
      <c r="CHV3" s="533"/>
      <c r="CHW3" s="533"/>
      <c r="CHX3" s="534"/>
      <c r="CHY3" s="544"/>
      <c r="CHZ3" s="533"/>
      <c r="CIA3" s="533"/>
      <c r="CIB3" s="534"/>
      <c r="CIC3" s="544"/>
      <c r="CID3" s="533"/>
      <c r="CIE3" s="533"/>
      <c r="CIF3" s="534"/>
      <c r="CIG3" s="544"/>
      <c r="CIH3" s="533"/>
      <c r="CII3" s="533"/>
      <c r="CIJ3" s="534"/>
      <c r="CIK3" s="544"/>
      <c r="CIL3" s="533"/>
      <c r="CIM3" s="533"/>
      <c r="CIN3" s="534"/>
      <c r="CIO3" s="544"/>
      <c r="CIP3" s="533"/>
      <c r="CIQ3" s="533"/>
      <c r="CIR3" s="534"/>
      <c r="CIS3" s="544"/>
      <c r="CIT3" s="533"/>
      <c r="CIU3" s="533"/>
      <c r="CIV3" s="534"/>
      <c r="CIW3" s="544"/>
      <c r="CIX3" s="533"/>
      <c r="CIY3" s="533"/>
      <c r="CIZ3" s="534"/>
      <c r="CJA3" s="544"/>
      <c r="CJB3" s="533"/>
      <c r="CJC3" s="533"/>
      <c r="CJD3" s="534"/>
      <c r="CJE3" s="544"/>
      <c r="CJF3" s="533"/>
      <c r="CJG3" s="533"/>
      <c r="CJH3" s="534"/>
      <c r="CJI3" s="544"/>
      <c r="CJJ3" s="533"/>
      <c r="CJK3" s="533"/>
      <c r="CJL3" s="534"/>
      <c r="CJM3" s="544"/>
      <c r="CJN3" s="533"/>
      <c r="CJO3" s="533"/>
      <c r="CJP3" s="534"/>
      <c r="CJQ3" s="544"/>
      <c r="CJR3" s="533"/>
      <c r="CJS3" s="533"/>
      <c r="CJT3" s="534"/>
      <c r="CJU3" s="544"/>
      <c r="CJV3" s="533"/>
      <c r="CJW3" s="533"/>
      <c r="CJX3" s="534"/>
      <c r="CJY3" s="544"/>
      <c r="CJZ3" s="533"/>
      <c r="CKA3" s="533"/>
      <c r="CKB3" s="534"/>
      <c r="CKC3" s="544"/>
      <c r="CKD3" s="533"/>
      <c r="CKE3" s="533"/>
      <c r="CKF3" s="534"/>
      <c r="CKG3" s="544"/>
      <c r="CKH3" s="533"/>
      <c r="CKI3" s="533"/>
      <c r="CKJ3" s="534"/>
      <c r="CKK3" s="544"/>
      <c r="CKL3" s="533"/>
      <c r="CKM3" s="533"/>
      <c r="CKN3" s="534"/>
      <c r="CKO3" s="544"/>
      <c r="CKP3" s="533"/>
      <c r="CKQ3" s="533"/>
      <c r="CKR3" s="534"/>
      <c r="CKS3" s="544"/>
      <c r="CKT3" s="533"/>
      <c r="CKU3" s="533"/>
      <c r="CKV3" s="534"/>
      <c r="CKW3" s="544"/>
      <c r="CKX3" s="533"/>
      <c r="CKY3" s="533"/>
      <c r="CKZ3" s="534"/>
      <c r="CLA3" s="544"/>
      <c r="CLB3" s="533"/>
      <c r="CLC3" s="533"/>
      <c r="CLD3" s="534"/>
      <c r="CLE3" s="544"/>
      <c r="CLF3" s="533"/>
      <c r="CLG3" s="533"/>
      <c r="CLH3" s="534"/>
      <c r="CLI3" s="544"/>
      <c r="CLJ3" s="533"/>
      <c r="CLK3" s="533"/>
      <c r="CLL3" s="534"/>
      <c r="CLM3" s="544"/>
      <c r="CLN3" s="533"/>
      <c r="CLO3" s="533"/>
      <c r="CLP3" s="534"/>
      <c r="CLQ3" s="544"/>
      <c r="CLR3" s="533"/>
      <c r="CLS3" s="533"/>
      <c r="CLT3" s="534"/>
      <c r="CLU3" s="544"/>
      <c r="CLV3" s="533"/>
      <c r="CLW3" s="533"/>
      <c r="CLX3" s="534"/>
      <c r="CLY3" s="544"/>
      <c r="CLZ3" s="533"/>
      <c r="CMA3" s="533"/>
      <c r="CMB3" s="534"/>
      <c r="CMC3" s="544"/>
      <c r="CMD3" s="533"/>
      <c r="CME3" s="533"/>
      <c r="CMF3" s="534"/>
      <c r="CMG3" s="544"/>
      <c r="CMH3" s="533"/>
      <c r="CMI3" s="533"/>
      <c r="CMJ3" s="534"/>
      <c r="CMK3" s="544"/>
      <c r="CML3" s="533"/>
      <c r="CMM3" s="533"/>
      <c r="CMN3" s="534"/>
      <c r="CMO3" s="544"/>
      <c r="CMP3" s="533"/>
      <c r="CMQ3" s="533"/>
      <c r="CMR3" s="534"/>
      <c r="CMS3" s="544"/>
      <c r="CMT3" s="533"/>
      <c r="CMU3" s="533"/>
      <c r="CMV3" s="534"/>
      <c r="CMW3" s="544"/>
      <c r="CMX3" s="533"/>
      <c r="CMY3" s="533"/>
      <c r="CMZ3" s="534"/>
      <c r="CNA3" s="544"/>
      <c r="CNB3" s="533"/>
      <c r="CNC3" s="533"/>
      <c r="CND3" s="534"/>
      <c r="CNE3" s="544"/>
      <c r="CNF3" s="533"/>
      <c r="CNG3" s="533"/>
      <c r="CNH3" s="534"/>
      <c r="CNI3" s="544"/>
      <c r="CNJ3" s="533"/>
      <c r="CNK3" s="533"/>
      <c r="CNL3" s="534"/>
      <c r="CNM3" s="544"/>
      <c r="CNN3" s="533"/>
      <c r="CNO3" s="533"/>
      <c r="CNP3" s="534"/>
      <c r="CNQ3" s="544"/>
      <c r="CNR3" s="533"/>
      <c r="CNS3" s="533"/>
      <c r="CNT3" s="534"/>
      <c r="CNU3" s="544"/>
      <c r="CNV3" s="533"/>
      <c r="CNW3" s="533"/>
      <c r="CNX3" s="534"/>
      <c r="CNY3" s="544"/>
      <c r="CNZ3" s="533"/>
      <c r="COA3" s="533"/>
      <c r="COB3" s="534"/>
      <c r="COC3" s="544"/>
      <c r="COD3" s="533"/>
      <c r="COE3" s="533"/>
      <c r="COF3" s="534"/>
      <c r="COG3" s="544"/>
      <c r="COH3" s="533"/>
      <c r="COI3" s="533"/>
      <c r="COJ3" s="534"/>
      <c r="COK3" s="544"/>
      <c r="COL3" s="533"/>
      <c r="COM3" s="533"/>
      <c r="CON3" s="534"/>
      <c r="COO3" s="544"/>
      <c r="COP3" s="533"/>
      <c r="COQ3" s="533"/>
      <c r="COR3" s="534"/>
      <c r="COS3" s="544"/>
      <c r="COT3" s="533"/>
      <c r="COU3" s="533"/>
      <c r="COV3" s="534"/>
      <c r="COW3" s="544"/>
      <c r="COX3" s="533"/>
      <c r="COY3" s="533"/>
      <c r="COZ3" s="534"/>
      <c r="CPA3" s="544"/>
      <c r="CPB3" s="533"/>
      <c r="CPC3" s="533"/>
      <c r="CPD3" s="534"/>
      <c r="CPE3" s="544"/>
      <c r="CPF3" s="533"/>
      <c r="CPG3" s="533"/>
      <c r="CPH3" s="534"/>
      <c r="CPI3" s="544"/>
      <c r="CPJ3" s="533"/>
      <c r="CPK3" s="533"/>
      <c r="CPL3" s="534"/>
      <c r="CPM3" s="544"/>
      <c r="CPN3" s="533"/>
      <c r="CPO3" s="533"/>
      <c r="CPP3" s="534"/>
      <c r="CPQ3" s="544"/>
      <c r="CPR3" s="533"/>
      <c r="CPS3" s="533"/>
      <c r="CPT3" s="534"/>
      <c r="CPU3" s="544"/>
      <c r="CPV3" s="533"/>
      <c r="CPW3" s="533"/>
      <c r="CPX3" s="534"/>
      <c r="CPY3" s="544"/>
      <c r="CPZ3" s="533"/>
      <c r="CQA3" s="533"/>
      <c r="CQB3" s="534"/>
      <c r="CQC3" s="544"/>
      <c r="CQD3" s="533"/>
      <c r="CQE3" s="533"/>
      <c r="CQF3" s="534"/>
      <c r="CQG3" s="544"/>
      <c r="CQH3" s="533"/>
      <c r="CQI3" s="533"/>
      <c r="CQJ3" s="534"/>
      <c r="CQK3" s="544"/>
      <c r="CQL3" s="533"/>
      <c r="CQM3" s="533"/>
      <c r="CQN3" s="534"/>
      <c r="CQO3" s="544"/>
      <c r="CQP3" s="533"/>
      <c r="CQQ3" s="533"/>
      <c r="CQR3" s="534"/>
      <c r="CQS3" s="544"/>
      <c r="CQT3" s="533"/>
      <c r="CQU3" s="533"/>
      <c r="CQV3" s="534"/>
      <c r="CQW3" s="544"/>
      <c r="CQX3" s="533"/>
      <c r="CQY3" s="533"/>
      <c r="CQZ3" s="534"/>
      <c r="CRA3" s="544"/>
      <c r="CRB3" s="533"/>
      <c r="CRC3" s="533"/>
      <c r="CRD3" s="534"/>
      <c r="CRE3" s="544"/>
      <c r="CRF3" s="533"/>
      <c r="CRG3" s="533"/>
      <c r="CRH3" s="534"/>
      <c r="CRI3" s="544"/>
      <c r="CRJ3" s="533"/>
      <c r="CRK3" s="533"/>
      <c r="CRL3" s="534"/>
      <c r="CRM3" s="544"/>
      <c r="CRN3" s="533"/>
      <c r="CRO3" s="533"/>
      <c r="CRP3" s="534"/>
      <c r="CRQ3" s="544"/>
      <c r="CRR3" s="533"/>
      <c r="CRS3" s="533"/>
      <c r="CRT3" s="534"/>
      <c r="CRU3" s="544"/>
      <c r="CRV3" s="533"/>
      <c r="CRW3" s="533"/>
      <c r="CRX3" s="534"/>
      <c r="CRY3" s="544"/>
      <c r="CRZ3" s="533"/>
      <c r="CSA3" s="533"/>
      <c r="CSB3" s="534"/>
      <c r="CSC3" s="544"/>
      <c r="CSD3" s="533"/>
      <c r="CSE3" s="533"/>
      <c r="CSF3" s="534"/>
      <c r="CSG3" s="544"/>
      <c r="CSH3" s="533"/>
      <c r="CSI3" s="533"/>
      <c r="CSJ3" s="534"/>
      <c r="CSK3" s="544"/>
      <c r="CSL3" s="533"/>
      <c r="CSM3" s="533"/>
      <c r="CSN3" s="534"/>
      <c r="CSO3" s="544"/>
      <c r="CSP3" s="533"/>
      <c r="CSQ3" s="533"/>
      <c r="CSR3" s="534"/>
      <c r="CSS3" s="544"/>
      <c r="CST3" s="533"/>
      <c r="CSU3" s="533"/>
      <c r="CSV3" s="534"/>
      <c r="CSW3" s="544"/>
      <c r="CSX3" s="533"/>
      <c r="CSY3" s="533"/>
      <c r="CSZ3" s="534"/>
      <c r="CTA3" s="544"/>
      <c r="CTB3" s="533"/>
      <c r="CTC3" s="533"/>
      <c r="CTD3" s="534"/>
      <c r="CTE3" s="544"/>
      <c r="CTF3" s="533"/>
      <c r="CTG3" s="533"/>
      <c r="CTH3" s="534"/>
      <c r="CTI3" s="544"/>
      <c r="CTJ3" s="533"/>
      <c r="CTK3" s="533"/>
      <c r="CTL3" s="534"/>
      <c r="CTM3" s="544"/>
      <c r="CTN3" s="533"/>
      <c r="CTO3" s="533"/>
      <c r="CTP3" s="534"/>
      <c r="CTQ3" s="544"/>
      <c r="CTR3" s="533"/>
      <c r="CTS3" s="533"/>
      <c r="CTT3" s="534"/>
      <c r="CTU3" s="544"/>
      <c r="CTV3" s="533"/>
      <c r="CTW3" s="533"/>
      <c r="CTX3" s="534"/>
      <c r="CTY3" s="544"/>
      <c r="CTZ3" s="533"/>
      <c r="CUA3" s="533"/>
      <c r="CUB3" s="534"/>
      <c r="CUC3" s="544"/>
      <c r="CUD3" s="533"/>
      <c r="CUE3" s="533"/>
      <c r="CUF3" s="534"/>
      <c r="CUG3" s="544"/>
      <c r="CUH3" s="533"/>
      <c r="CUI3" s="533"/>
      <c r="CUJ3" s="534"/>
      <c r="CUK3" s="544"/>
      <c r="CUL3" s="533"/>
      <c r="CUM3" s="533"/>
      <c r="CUN3" s="534"/>
      <c r="CUO3" s="544"/>
      <c r="CUP3" s="533"/>
      <c r="CUQ3" s="533"/>
      <c r="CUR3" s="534"/>
      <c r="CUS3" s="544"/>
      <c r="CUT3" s="533"/>
      <c r="CUU3" s="533"/>
      <c r="CUV3" s="534"/>
      <c r="CUW3" s="544"/>
      <c r="CUX3" s="533"/>
      <c r="CUY3" s="533"/>
      <c r="CUZ3" s="534"/>
      <c r="CVA3" s="544"/>
      <c r="CVB3" s="533"/>
      <c r="CVC3" s="533"/>
      <c r="CVD3" s="534"/>
      <c r="CVE3" s="544"/>
      <c r="CVF3" s="533"/>
      <c r="CVG3" s="533"/>
      <c r="CVH3" s="534"/>
      <c r="CVI3" s="544"/>
      <c r="CVJ3" s="533"/>
      <c r="CVK3" s="533"/>
      <c r="CVL3" s="534"/>
      <c r="CVM3" s="544"/>
      <c r="CVN3" s="533"/>
      <c r="CVO3" s="533"/>
      <c r="CVP3" s="534"/>
      <c r="CVQ3" s="544"/>
      <c r="CVR3" s="533"/>
      <c r="CVS3" s="533"/>
      <c r="CVT3" s="534"/>
      <c r="CVU3" s="544"/>
      <c r="CVV3" s="533"/>
      <c r="CVW3" s="533"/>
      <c r="CVX3" s="534"/>
      <c r="CVY3" s="544"/>
      <c r="CVZ3" s="533"/>
      <c r="CWA3" s="533"/>
      <c r="CWB3" s="534"/>
      <c r="CWC3" s="544"/>
      <c r="CWD3" s="533"/>
      <c r="CWE3" s="533"/>
      <c r="CWF3" s="534"/>
      <c r="CWG3" s="544"/>
      <c r="CWH3" s="533"/>
      <c r="CWI3" s="533"/>
      <c r="CWJ3" s="534"/>
      <c r="CWK3" s="544"/>
      <c r="CWL3" s="533"/>
      <c r="CWM3" s="533"/>
      <c r="CWN3" s="534"/>
      <c r="CWO3" s="544"/>
      <c r="CWP3" s="533"/>
      <c r="CWQ3" s="533"/>
      <c r="CWR3" s="534"/>
      <c r="CWS3" s="544"/>
      <c r="CWT3" s="533"/>
      <c r="CWU3" s="533"/>
      <c r="CWV3" s="534"/>
      <c r="CWW3" s="544"/>
      <c r="CWX3" s="533"/>
      <c r="CWY3" s="533"/>
      <c r="CWZ3" s="534"/>
      <c r="CXA3" s="544"/>
      <c r="CXB3" s="533"/>
      <c r="CXC3" s="533"/>
      <c r="CXD3" s="534"/>
      <c r="CXE3" s="544"/>
      <c r="CXF3" s="533"/>
      <c r="CXG3" s="533"/>
      <c r="CXH3" s="534"/>
      <c r="CXI3" s="544"/>
      <c r="CXJ3" s="533"/>
      <c r="CXK3" s="533"/>
      <c r="CXL3" s="534"/>
      <c r="CXM3" s="544"/>
      <c r="CXN3" s="533"/>
      <c r="CXO3" s="533"/>
      <c r="CXP3" s="534"/>
      <c r="CXQ3" s="544"/>
      <c r="CXR3" s="533"/>
      <c r="CXS3" s="533"/>
      <c r="CXT3" s="534"/>
      <c r="CXU3" s="544"/>
      <c r="CXV3" s="533"/>
      <c r="CXW3" s="533"/>
      <c r="CXX3" s="534"/>
      <c r="CXY3" s="544"/>
      <c r="CXZ3" s="533"/>
      <c r="CYA3" s="533"/>
      <c r="CYB3" s="534"/>
      <c r="CYC3" s="544"/>
      <c r="CYD3" s="533"/>
      <c r="CYE3" s="533"/>
      <c r="CYF3" s="534"/>
      <c r="CYG3" s="544"/>
      <c r="CYH3" s="533"/>
      <c r="CYI3" s="533"/>
      <c r="CYJ3" s="534"/>
      <c r="CYK3" s="544"/>
      <c r="CYL3" s="533"/>
      <c r="CYM3" s="533"/>
      <c r="CYN3" s="534"/>
      <c r="CYO3" s="544"/>
      <c r="CYP3" s="533"/>
      <c r="CYQ3" s="533"/>
      <c r="CYR3" s="534"/>
      <c r="CYS3" s="544"/>
      <c r="CYT3" s="533"/>
      <c r="CYU3" s="533"/>
      <c r="CYV3" s="534"/>
      <c r="CYW3" s="544"/>
      <c r="CYX3" s="533"/>
      <c r="CYY3" s="533"/>
      <c r="CYZ3" s="534"/>
      <c r="CZA3" s="544"/>
      <c r="CZB3" s="533"/>
      <c r="CZC3" s="533"/>
      <c r="CZD3" s="534"/>
      <c r="CZE3" s="544"/>
      <c r="CZF3" s="533"/>
      <c r="CZG3" s="533"/>
      <c r="CZH3" s="534"/>
      <c r="CZI3" s="544"/>
      <c r="CZJ3" s="533"/>
      <c r="CZK3" s="533"/>
      <c r="CZL3" s="534"/>
      <c r="CZM3" s="544"/>
      <c r="CZN3" s="533"/>
      <c r="CZO3" s="533"/>
      <c r="CZP3" s="534"/>
      <c r="CZQ3" s="544"/>
      <c r="CZR3" s="533"/>
      <c r="CZS3" s="533"/>
      <c r="CZT3" s="534"/>
      <c r="CZU3" s="544"/>
      <c r="CZV3" s="533"/>
      <c r="CZW3" s="533"/>
      <c r="CZX3" s="534"/>
      <c r="CZY3" s="544"/>
      <c r="CZZ3" s="533"/>
      <c r="DAA3" s="533"/>
      <c r="DAB3" s="534"/>
      <c r="DAC3" s="544"/>
      <c r="DAD3" s="533"/>
      <c r="DAE3" s="533"/>
      <c r="DAF3" s="534"/>
      <c r="DAG3" s="544"/>
      <c r="DAH3" s="533"/>
      <c r="DAI3" s="533"/>
      <c r="DAJ3" s="534"/>
      <c r="DAK3" s="544"/>
      <c r="DAL3" s="533"/>
      <c r="DAM3" s="533"/>
      <c r="DAN3" s="534"/>
      <c r="DAO3" s="544"/>
      <c r="DAP3" s="533"/>
      <c r="DAQ3" s="533"/>
      <c r="DAR3" s="534"/>
      <c r="DAS3" s="544"/>
      <c r="DAT3" s="533"/>
      <c r="DAU3" s="533"/>
      <c r="DAV3" s="534"/>
      <c r="DAW3" s="544"/>
      <c r="DAX3" s="533"/>
      <c r="DAY3" s="533"/>
      <c r="DAZ3" s="534"/>
      <c r="DBA3" s="544"/>
      <c r="DBB3" s="533"/>
      <c r="DBC3" s="533"/>
      <c r="DBD3" s="534"/>
      <c r="DBE3" s="544"/>
      <c r="DBF3" s="533"/>
      <c r="DBG3" s="533"/>
      <c r="DBH3" s="534"/>
      <c r="DBI3" s="544"/>
      <c r="DBJ3" s="533"/>
      <c r="DBK3" s="533"/>
      <c r="DBL3" s="534"/>
      <c r="DBM3" s="544"/>
      <c r="DBN3" s="533"/>
      <c r="DBO3" s="533"/>
      <c r="DBP3" s="534"/>
      <c r="DBQ3" s="544"/>
      <c r="DBR3" s="533"/>
      <c r="DBS3" s="533"/>
      <c r="DBT3" s="534"/>
      <c r="DBU3" s="544"/>
      <c r="DBV3" s="533"/>
      <c r="DBW3" s="533"/>
      <c r="DBX3" s="534"/>
      <c r="DBY3" s="544"/>
      <c r="DBZ3" s="533"/>
      <c r="DCA3" s="533"/>
      <c r="DCB3" s="534"/>
      <c r="DCC3" s="544"/>
      <c r="DCD3" s="533"/>
      <c r="DCE3" s="533"/>
      <c r="DCF3" s="534"/>
      <c r="DCG3" s="544"/>
      <c r="DCH3" s="533"/>
      <c r="DCI3" s="533"/>
      <c r="DCJ3" s="534"/>
      <c r="DCK3" s="544"/>
      <c r="DCL3" s="533"/>
      <c r="DCM3" s="533"/>
      <c r="DCN3" s="534"/>
      <c r="DCO3" s="544"/>
      <c r="DCP3" s="533"/>
      <c r="DCQ3" s="533"/>
      <c r="DCR3" s="534"/>
      <c r="DCS3" s="544"/>
      <c r="DCT3" s="533"/>
      <c r="DCU3" s="533"/>
      <c r="DCV3" s="534"/>
      <c r="DCW3" s="544"/>
      <c r="DCX3" s="533"/>
      <c r="DCY3" s="533"/>
      <c r="DCZ3" s="534"/>
      <c r="DDA3" s="544"/>
      <c r="DDB3" s="533"/>
      <c r="DDC3" s="533"/>
      <c r="DDD3" s="534"/>
      <c r="DDE3" s="544"/>
      <c r="DDF3" s="533"/>
      <c r="DDG3" s="533"/>
      <c r="DDH3" s="534"/>
      <c r="DDI3" s="544"/>
      <c r="DDJ3" s="533"/>
      <c r="DDK3" s="533"/>
      <c r="DDL3" s="534"/>
      <c r="DDM3" s="544"/>
      <c r="DDN3" s="533"/>
      <c r="DDO3" s="533"/>
      <c r="DDP3" s="534"/>
      <c r="DDQ3" s="544"/>
      <c r="DDR3" s="533"/>
      <c r="DDS3" s="533"/>
      <c r="DDT3" s="534"/>
      <c r="DDU3" s="544"/>
      <c r="DDV3" s="533"/>
      <c r="DDW3" s="533"/>
      <c r="DDX3" s="534"/>
      <c r="DDY3" s="544"/>
      <c r="DDZ3" s="533"/>
      <c r="DEA3" s="533"/>
      <c r="DEB3" s="534"/>
      <c r="DEC3" s="544"/>
      <c r="DED3" s="533"/>
      <c r="DEE3" s="533"/>
      <c r="DEF3" s="534"/>
      <c r="DEG3" s="544"/>
      <c r="DEH3" s="533"/>
      <c r="DEI3" s="533"/>
      <c r="DEJ3" s="534"/>
      <c r="DEK3" s="544"/>
      <c r="DEL3" s="533"/>
      <c r="DEM3" s="533"/>
      <c r="DEN3" s="534"/>
      <c r="DEO3" s="544"/>
      <c r="DEP3" s="533"/>
      <c r="DEQ3" s="533"/>
      <c r="DER3" s="534"/>
      <c r="DES3" s="544"/>
      <c r="DET3" s="533"/>
      <c r="DEU3" s="533"/>
      <c r="DEV3" s="534"/>
      <c r="DEW3" s="544"/>
      <c r="DEX3" s="533"/>
      <c r="DEY3" s="533"/>
      <c r="DEZ3" s="534"/>
      <c r="DFA3" s="544"/>
      <c r="DFB3" s="533"/>
      <c r="DFC3" s="533"/>
      <c r="DFD3" s="534"/>
      <c r="DFE3" s="544"/>
      <c r="DFF3" s="533"/>
      <c r="DFG3" s="533"/>
      <c r="DFH3" s="534"/>
      <c r="DFI3" s="544"/>
      <c r="DFJ3" s="533"/>
      <c r="DFK3" s="533"/>
      <c r="DFL3" s="534"/>
      <c r="DFM3" s="544"/>
      <c r="DFN3" s="533"/>
      <c r="DFO3" s="533"/>
      <c r="DFP3" s="534"/>
      <c r="DFQ3" s="544"/>
      <c r="DFR3" s="533"/>
      <c r="DFS3" s="533"/>
      <c r="DFT3" s="534"/>
      <c r="DFU3" s="544"/>
      <c r="DFV3" s="533"/>
      <c r="DFW3" s="533"/>
      <c r="DFX3" s="534"/>
      <c r="DFY3" s="544"/>
      <c r="DFZ3" s="533"/>
      <c r="DGA3" s="533"/>
      <c r="DGB3" s="534"/>
      <c r="DGC3" s="544"/>
      <c r="DGD3" s="533"/>
      <c r="DGE3" s="533"/>
      <c r="DGF3" s="534"/>
      <c r="DGG3" s="544"/>
      <c r="DGH3" s="533"/>
      <c r="DGI3" s="533"/>
      <c r="DGJ3" s="534"/>
      <c r="DGK3" s="544"/>
      <c r="DGL3" s="533"/>
      <c r="DGM3" s="533"/>
      <c r="DGN3" s="534"/>
      <c r="DGO3" s="544"/>
      <c r="DGP3" s="533"/>
      <c r="DGQ3" s="533"/>
      <c r="DGR3" s="534"/>
      <c r="DGS3" s="544"/>
      <c r="DGT3" s="533"/>
      <c r="DGU3" s="533"/>
      <c r="DGV3" s="534"/>
      <c r="DGW3" s="544"/>
      <c r="DGX3" s="533"/>
      <c r="DGY3" s="533"/>
      <c r="DGZ3" s="534"/>
      <c r="DHA3" s="544"/>
      <c r="DHB3" s="533"/>
      <c r="DHC3" s="533"/>
      <c r="DHD3" s="534"/>
      <c r="DHE3" s="544"/>
      <c r="DHF3" s="533"/>
      <c r="DHG3" s="533"/>
      <c r="DHH3" s="534"/>
      <c r="DHI3" s="544"/>
      <c r="DHJ3" s="533"/>
      <c r="DHK3" s="533"/>
      <c r="DHL3" s="534"/>
      <c r="DHM3" s="544"/>
      <c r="DHN3" s="533"/>
      <c r="DHO3" s="533"/>
      <c r="DHP3" s="534"/>
      <c r="DHQ3" s="544"/>
      <c r="DHR3" s="533"/>
      <c r="DHS3" s="533"/>
      <c r="DHT3" s="534"/>
      <c r="DHU3" s="544"/>
      <c r="DHV3" s="533"/>
      <c r="DHW3" s="533"/>
      <c r="DHX3" s="534"/>
      <c r="DHY3" s="544"/>
      <c r="DHZ3" s="533"/>
      <c r="DIA3" s="533"/>
      <c r="DIB3" s="534"/>
      <c r="DIC3" s="544"/>
      <c r="DID3" s="533"/>
      <c r="DIE3" s="533"/>
      <c r="DIF3" s="534"/>
      <c r="DIG3" s="544"/>
      <c r="DIH3" s="533"/>
      <c r="DII3" s="533"/>
      <c r="DIJ3" s="534"/>
      <c r="DIK3" s="544"/>
      <c r="DIL3" s="533"/>
      <c r="DIM3" s="533"/>
      <c r="DIN3" s="534"/>
      <c r="DIO3" s="544"/>
      <c r="DIP3" s="533"/>
      <c r="DIQ3" s="533"/>
      <c r="DIR3" s="534"/>
      <c r="DIS3" s="544"/>
      <c r="DIT3" s="533"/>
      <c r="DIU3" s="533"/>
      <c r="DIV3" s="534"/>
      <c r="DIW3" s="544"/>
      <c r="DIX3" s="533"/>
      <c r="DIY3" s="533"/>
      <c r="DIZ3" s="534"/>
      <c r="DJA3" s="544"/>
      <c r="DJB3" s="533"/>
      <c r="DJC3" s="533"/>
      <c r="DJD3" s="534"/>
      <c r="DJE3" s="544"/>
      <c r="DJF3" s="533"/>
      <c r="DJG3" s="533"/>
      <c r="DJH3" s="534"/>
      <c r="DJI3" s="544"/>
      <c r="DJJ3" s="533"/>
      <c r="DJK3" s="533"/>
      <c r="DJL3" s="534"/>
      <c r="DJM3" s="544"/>
      <c r="DJN3" s="533"/>
      <c r="DJO3" s="533"/>
      <c r="DJP3" s="534"/>
      <c r="DJQ3" s="544"/>
      <c r="DJR3" s="533"/>
      <c r="DJS3" s="533"/>
      <c r="DJT3" s="534"/>
      <c r="DJU3" s="544"/>
      <c r="DJV3" s="533"/>
      <c r="DJW3" s="533"/>
      <c r="DJX3" s="534"/>
      <c r="DJY3" s="544"/>
      <c r="DJZ3" s="533"/>
      <c r="DKA3" s="533"/>
      <c r="DKB3" s="534"/>
      <c r="DKC3" s="544"/>
      <c r="DKD3" s="533"/>
      <c r="DKE3" s="533"/>
      <c r="DKF3" s="534"/>
      <c r="DKG3" s="544"/>
      <c r="DKH3" s="533"/>
      <c r="DKI3" s="533"/>
      <c r="DKJ3" s="534"/>
      <c r="DKK3" s="544"/>
      <c r="DKL3" s="533"/>
      <c r="DKM3" s="533"/>
      <c r="DKN3" s="534"/>
      <c r="DKO3" s="544"/>
      <c r="DKP3" s="533"/>
      <c r="DKQ3" s="533"/>
      <c r="DKR3" s="534"/>
      <c r="DKS3" s="544"/>
      <c r="DKT3" s="533"/>
      <c r="DKU3" s="533"/>
      <c r="DKV3" s="534"/>
      <c r="DKW3" s="544"/>
      <c r="DKX3" s="533"/>
      <c r="DKY3" s="533"/>
      <c r="DKZ3" s="534"/>
      <c r="DLA3" s="544"/>
      <c r="DLB3" s="533"/>
      <c r="DLC3" s="533"/>
      <c r="DLD3" s="534"/>
      <c r="DLE3" s="544"/>
      <c r="DLF3" s="533"/>
      <c r="DLG3" s="533"/>
      <c r="DLH3" s="534"/>
      <c r="DLI3" s="544"/>
      <c r="DLJ3" s="533"/>
      <c r="DLK3" s="533"/>
      <c r="DLL3" s="534"/>
      <c r="DLM3" s="544"/>
      <c r="DLN3" s="533"/>
      <c r="DLO3" s="533"/>
      <c r="DLP3" s="534"/>
      <c r="DLQ3" s="544"/>
      <c r="DLR3" s="533"/>
      <c r="DLS3" s="533"/>
      <c r="DLT3" s="534"/>
      <c r="DLU3" s="544"/>
      <c r="DLV3" s="533"/>
      <c r="DLW3" s="533"/>
      <c r="DLX3" s="534"/>
      <c r="DLY3" s="544"/>
      <c r="DLZ3" s="533"/>
      <c r="DMA3" s="533"/>
      <c r="DMB3" s="534"/>
      <c r="DMC3" s="544"/>
      <c r="DMD3" s="533"/>
      <c r="DME3" s="533"/>
      <c r="DMF3" s="534"/>
      <c r="DMG3" s="544"/>
      <c r="DMH3" s="533"/>
      <c r="DMI3" s="533"/>
      <c r="DMJ3" s="534"/>
      <c r="DMK3" s="544"/>
      <c r="DML3" s="533"/>
      <c r="DMM3" s="533"/>
      <c r="DMN3" s="534"/>
      <c r="DMO3" s="544"/>
      <c r="DMP3" s="533"/>
      <c r="DMQ3" s="533"/>
      <c r="DMR3" s="534"/>
      <c r="DMS3" s="544"/>
      <c r="DMT3" s="533"/>
      <c r="DMU3" s="533"/>
      <c r="DMV3" s="534"/>
      <c r="DMW3" s="544"/>
      <c r="DMX3" s="533"/>
      <c r="DMY3" s="533"/>
      <c r="DMZ3" s="534"/>
      <c r="DNA3" s="544"/>
      <c r="DNB3" s="533"/>
      <c r="DNC3" s="533"/>
      <c r="DND3" s="534"/>
      <c r="DNE3" s="544"/>
      <c r="DNF3" s="533"/>
      <c r="DNG3" s="533"/>
      <c r="DNH3" s="534"/>
      <c r="DNI3" s="544"/>
      <c r="DNJ3" s="533"/>
      <c r="DNK3" s="533"/>
      <c r="DNL3" s="534"/>
      <c r="DNM3" s="544"/>
      <c r="DNN3" s="533"/>
      <c r="DNO3" s="533"/>
      <c r="DNP3" s="534"/>
      <c r="DNQ3" s="544"/>
      <c r="DNR3" s="533"/>
      <c r="DNS3" s="533"/>
      <c r="DNT3" s="534"/>
      <c r="DNU3" s="544"/>
      <c r="DNV3" s="533"/>
      <c r="DNW3" s="533"/>
      <c r="DNX3" s="534"/>
      <c r="DNY3" s="544"/>
      <c r="DNZ3" s="533"/>
      <c r="DOA3" s="533"/>
      <c r="DOB3" s="534"/>
      <c r="DOC3" s="544"/>
      <c r="DOD3" s="533"/>
      <c r="DOE3" s="533"/>
      <c r="DOF3" s="534"/>
      <c r="DOG3" s="544"/>
      <c r="DOH3" s="533"/>
      <c r="DOI3" s="533"/>
      <c r="DOJ3" s="534"/>
      <c r="DOK3" s="544"/>
      <c r="DOL3" s="533"/>
      <c r="DOM3" s="533"/>
      <c r="DON3" s="534"/>
      <c r="DOO3" s="544"/>
      <c r="DOP3" s="533"/>
      <c r="DOQ3" s="533"/>
      <c r="DOR3" s="534"/>
      <c r="DOS3" s="544"/>
      <c r="DOT3" s="533"/>
      <c r="DOU3" s="533"/>
      <c r="DOV3" s="534"/>
      <c r="DOW3" s="544"/>
      <c r="DOX3" s="533"/>
      <c r="DOY3" s="533"/>
      <c r="DOZ3" s="534"/>
      <c r="DPA3" s="544"/>
      <c r="DPB3" s="533"/>
      <c r="DPC3" s="533"/>
      <c r="DPD3" s="534"/>
      <c r="DPE3" s="544"/>
      <c r="DPF3" s="533"/>
      <c r="DPG3" s="533"/>
      <c r="DPH3" s="534"/>
      <c r="DPI3" s="544"/>
      <c r="DPJ3" s="533"/>
      <c r="DPK3" s="533"/>
      <c r="DPL3" s="534"/>
      <c r="DPM3" s="544"/>
      <c r="DPN3" s="533"/>
      <c r="DPO3" s="533"/>
      <c r="DPP3" s="534"/>
      <c r="DPQ3" s="544"/>
      <c r="DPR3" s="533"/>
      <c r="DPS3" s="533"/>
      <c r="DPT3" s="534"/>
      <c r="DPU3" s="544"/>
      <c r="DPV3" s="533"/>
      <c r="DPW3" s="533"/>
      <c r="DPX3" s="534"/>
      <c r="DPY3" s="544"/>
      <c r="DPZ3" s="533"/>
      <c r="DQA3" s="533"/>
      <c r="DQB3" s="534"/>
      <c r="DQC3" s="544"/>
      <c r="DQD3" s="533"/>
      <c r="DQE3" s="533"/>
      <c r="DQF3" s="534"/>
      <c r="DQG3" s="544"/>
      <c r="DQH3" s="533"/>
      <c r="DQI3" s="533"/>
      <c r="DQJ3" s="534"/>
      <c r="DQK3" s="544"/>
      <c r="DQL3" s="533"/>
      <c r="DQM3" s="533"/>
      <c r="DQN3" s="534"/>
      <c r="DQO3" s="544"/>
      <c r="DQP3" s="533"/>
      <c r="DQQ3" s="533"/>
      <c r="DQR3" s="534"/>
      <c r="DQS3" s="544"/>
      <c r="DQT3" s="533"/>
      <c r="DQU3" s="533"/>
      <c r="DQV3" s="534"/>
      <c r="DQW3" s="544"/>
      <c r="DQX3" s="533"/>
      <c r="DQY3" s="533"/>
      <c r="DQZ3" s="534"/>
      <c r="DRA3" s="544"/>
      <c r="DRB3" s="533"/>
      <c r="DRC3" s="533"/>
      <c r="DRD3" s="534"/>
      <c r="DRE3" s="544"/>
      <c r="DRF3" s="533"/>
      <c r="DRG3" s="533"/>
      <c r="DRH3" s="534"/>
      <c r="DRI3" s="544"/>
      <c r="DRJ3" s="533"/>
      <c r="DRK3" s="533"/>
      <c r="DRL3" s="534"/>
      <c r="DRM3" s="544"/>
      <c r="DRN3" s="533"/>
      <c r="DRO3" s="533"/>
      <c r="DRP3" s="534"/>
      <c r="DRQ3" s="544"/>
      <c r="DRR3" s="533"/>
      <c r="DRS3" s="533"/>
      <c r="DRT3" s="534"/>
      <c r="DRU3" s="544"/>
      <c r="DRV3" s="533"/>
      <c r="DRW3" s="533"/>
      <c r="DRX3" s="534"/>
      <c r="DRY3" s="544"/>
      <c r="DRZ3" s="533"/>
      <c r="DSA3" s="533"/>
      <c r="DSB3" s="534"/>
      <c r="DSC3" s="544"/>
      <c r="DSD3" s="533"/>
      <c r="DSE3" s="533"/>
      <c r="DSF3" s="534"/>
      <c r="DSG3" s="544"/>
      <c r="DSH3" s="533"/>
      <c r="DSI3" s="533"/>
      <c r="DSJ3" s="534"/>
      <c r="DSK3" s="544"/>
      <c r="DSL3" s="533"/>
      <c r="DSM3" s="533"/>
      <c r="DSN3" s="534"/>
      <c r="DSO3" s="544"/>
      <c r="DSP3" s="533"/>
      <c r="DSQ3" s="533"/>
      <c r="DSR3" s="534"/>
      <c r="DSS3" s="544"/>
      <c r="DST3" s="533"/>
      <c r="DSU3" s="533"/>
      <c r="DSV3" s="534"/>
      <c r="DSW3" s="544"/>
      <c r="DSX3" s="533"/>
      <c r="DSY3" s="533"/>
      <c r="DSZ3" s="534"/>
      <c r="DTA3" s="544"/>
      <c r="DTB3" s="533"/>
      <c r="DTC3" s="533"/>
      <c r="DTD3" s="534"/>
      <c r="DTE3" s="544"/>
      <c r="DTF3" s="533"/>
      <c r="DTG3" s="533"/>
      <c r="DTH3" s="534"/>
      <c r="DTI3" s="544"/>
      <c r="DTJ3" s="533"/>
      <c r="DTK3" s="533"/>
      <c r="DTL3" s="534"/>
      <c r="DTM3" s="544"/>
      <c r="DTN3" s="533"/>
      <c r="DTO3" s="533"/>
      <c r="DTP3" s="534"/>
      <c r="DTQ3" s="544"/>
      <c r="DTR3" s="533"/>
      <c r="DTS3" s="533"/>
      <c r="DTT3" s="534"/>
      <c r="DTU3" s="544"/>
      <c r="DTV3" s="533"/>
      <c r="DTW3" s="533"/>
      <c r="DTX3" s="534"/>
      <c r="DTY3" s="544"/>
      <c r="DTZ3" s="533"/>
      <c r="DUA3" s="533"/>
      <c r="DUB3" s="534"/>
      <c r="DUC3" s="544"/>
      <c r="DUD3" s="533"/>
      <c r="DUE3" s="533"/>
      <c r="DUF3" s="534"/>
      <c r="DUG3" s="544"/>
      <c r="DUH3" s="533"/>
      <c r="DUI3" s="533"/>
      <c r="DUJ3" s="534"/>
      <c r="DUK3" s="544"/>
      <c r="DUL3" s="533"/>
      <c r="DUM3" s="533"/>
      <c r="DUN3" s="534"/>
      <c r="DUO3" s="544"/>
      <c r="DUP3" s="533"/>
      <c r="DUQ3" s="533"/>
      <c r="DUR3" s="534"/>
      <c r="DUS3" s="544"/>
      <c r="DUT3" s="533"/>
      <c r="DUU3" s="533"/>
      <c r="DUV3" s="534"/>
      <c r="DUW3" s="544"/>
      <c r="DUX3" s="533"/>
      <c r="DUY3" s="533"/>
      <c r="DUZ3" s="534"/>
      <c r="DVA3" s="544"/>
      <c r="DVB3" s="533"/>
      <c r="DVC3" s="533"/>
      <c r="DVD3" s="534"/>
      <c r="DVE3" s="544"/>
      <c r="DVF3" s="533"/>
      <c r="DVG3" s="533"/>
      <c r="DVH3" s="534"/>
      <c r="DVI3" s="544"/>
      <c r="DVJ3" s="533"/>
      <c r="DVK3" s="533"/>
      <c r="DVL3" s="534"/>
      <c r="DVM3" s="544"/>
      <c r="DVN3" s="533"/>
      <c r="DVO3" s="533"/>
      <c r="DVP3" s="534"/>
      <c r="DVQ3" s="544"/>
      <c r="DVR3" s="533"/>
      <c r="DVS3" s="533"/>
      <c r="DVT3" s="534"/>
      <c r="DVU3" s="544"/>
      <c r="DVV3" s="533"/>
      <c r="DVW3" s="533"/>
      <c r="DVX3" s="534"/>
      <c r="DVY3" s="544"/>
      <c r="DVZ3" s="533"/>
      <c r="DWA3" s="533"/>
      <c r="DWB3" s="534"/>
      <c r="DWC3" s="544"/>
      <c r="DWD3" s="533"/>
      <c r="DWE3" s="533"/>
      <c r="DWF3" s="534"/>
      <c r="DWG3" s="544"/>
      <c r="DWH3" s="533"/>
      <c r="DWI3" s="533"/>
      <c r="DWJ3" s="534"/>
      <c r="DWK3" s="544"/>
      <c r="DWL3" s="533"/>
      <c r="DWM3" s="533"/>
      <c r="DWN3" s="534"/>
      <c r="DWO3" s="544"/>
      <c r="DWP3" s="533"/>
      <c r="DWQ3" s="533"/>
      <c r="DWR3" s="534"/>
      <c r="DWS3" s="544"/>
      <c r="DWT3" s="533"/>
      <c r="DWU3" s="533"/>
      <c r="DWV3" s="534"/>
      <c r="DWW3" s="544"/>
      <c r="DWX3" s="533"/>
      <c r="DWY3" s="533"/>
      <c r="DWZ3" s="534"/>
      <c r="DXA3" s="544"/>
      <c r="DXB3" s="533"/>
      <c r="DXC3" s="533"/>
      <c r="DXD3" s="534"/>
      <c r="DXE3" s="544"/>
      <c r="DXF3" s="533"/>
      <c r="DXG3" s="533"/>
      <c r="DXH3" s="534"/>
      <c r="DXI3" s="544"/>
      <c r="DXJ3" s="533"/>
      <c r="DXK3" s="533"/>
      <c r="DXL3" s="534"/>
      <c r="DXM3" s="544"/>
      <c r="DXN3" s="533"/>
      <c r="DXO3" s="533"/>
      <c r="DXP3" s="534"/>
      <c r="DXQ3" s="544"/>
      <c r="DXR3" s="533"/>
      <c r="DXS3" s="533"/>
      <c r="DXT3" s="534"/>
      <c r="DXU3" s="544"/>
      <c r="DXV3" s="533"/>
      <c r="DXW3" s="533"/>
      <c r="DXX3" s="534"/>
      <c r="DXY3" s="544"/>
      <c r="DXZ3" s="533"/>
      <c r="DYA3" s="533"/>
      <c r="DYB3" s="534"/>
      <c r="DYC3" s="544"/>
      <c r="DYD3" s="533"/>
      <c r="DYE3" s="533"/>
      <c r="DYF3" s="534"/>
      <c r="DYG3" s="544"/>
      <c r="DYH3" s="533"/>
      <c r="DYI3" s="533"/>
      <c r="DYJ3" s="534"/>
      <c r="DYK3" s="544"/>
      <c r="DYL3" s="533"/>
      <c r="DYM3" s="533"/>
      <c r="DYN3" s="534"/>
      <c r="DYO3" s="544"/>
      <c r="DYP3" s="533"/>
      <c r="DYQ3" s="533"/>
      <c r="DYR3" s="534"/>
      <c r="DYS3" s="544"/>
      <c r="DYT3" s="533"/>
      <c r="DYU3" s="533"/>
      <c r="DYV3" s="534"/>
      <c r="DYW3" s="544"/>
      <c r="DYX3" s="533"/>
      <c r="DYY3" s="533"/>
      <c r="DYZ3" s="534"/>
      <c r="DZA3" s="544"/>
      <c r="DZB3" s="533"/>
      <c r="DZC3" s="533"/>
      <c r="DZD3" s="534"/>
      <c r="DZE3" s="544"/>
      <c r="DZF3" s="533"/>
      <c r="DZG3" s="533"/>
      <c r="DZH3" s="534"/>
      <c r="DZI3" s="544"/>
      <c r="DZJ3" s="533"/>
      <c r="DZK3" s="533"/>
      <c r="DZL3" s="534"/>
      <c r="DZM3" s="544"/>
      <c r="DZN3" s="533"/>
      <c r="DZO3" s="533"/>
      <c r="DZP3" s="534"/>
      <c r="DZQ3" s="544"/>
      <c r="DZR3" s="533"/>
      <c r="DZS3" s="533"/>
      <c r="DZT3" s="534"/>
      <c r="DZU3" s="544"/>
      <c r="DZV3" s="533"/>
      <c r="DZW3" s="533"/>
      <c r="DZX3" s="534"/>
      <c r="DZY3" s="544"/>
      <c r="DZZ3" s="533"/>
      <c r="EAA3" s="533"/>
      <c r="EAB3" s="534"/>
      <c r="EAC3" s="544"/>
      <c r="EAD3" s="533"/>
      <c r="EAE3" s="533"/>
      <c r="EAF3" s="534"/>
      <c r="EAG3" s="544"/>
      <c r="EAH3" s="533"/>
      <c r="EAI3" s="533"/>
      <c r="EAJ3" s="534"/>
      <c r="EAK3" s="544"/>
      <c r="EAL3" s="533"/>
      <c r="EAM3" s="533"/>
      <c r="EAN3" s="534"/>
      <c r="EAO3" s="544"/>
      <c r="EAP3" s="533"/>
      <c r="EAQ3" s="533"/>
      <c r="EAR3" s="534"/>
      <c r="EAS3" s="544"/>
      <c r="EAT3" s="533"/>
      <c r="EAU3" s="533"/>
      <c r="EAV3" s="534"/>
      <c r="EAW3" s="544"/>
      <c r="EAX3" s="533"/>
      <c r="EAY3" s="533"/>
      <c r="EAZ3" s="534"/>
      <c r="EBA3" s="544"/>
      <c r="EBB3" s="533"/>
      <c r="EBC3" s="533"/>
      <c r="EBD3" s="534"/>
      <c r="EBE3" s="544"/>
      <c r="EBF3" s="533"/>
      <c r="EBG3" s="533"/>
      <c r="EBH3" s="534"/>
      <c r="EBI3" s="544"/>
      <c r="EBJ3" s="533"/>
      <c r="EBK3" s="533"/>
      <c r="EBL3" s="534"/>
      <c r="EBM3" s="544"/>
      <c r="EBN3" s="533"/>
      <c r="EBO3" s="533"/>
      <c r="EBP3" s="534"/>
      <c r="EBQ3" s="544"/>
      <c r="EBR3" s="533"/>
      <c r="EBS3" s="533"/>
      <c r="EBT3" s="534"/>
      <c r="EBU3" s="544"/>
      <c r="EBV3" s="533"/>
      <c r="EBW3" s="533"/>
      <c r="EBX3" s="534"/>
      <c r="EBY3" s="544"/>
      <c r="EBZ3" s="533"/>
      <c r="ECA3" s="533"/>
      <c r="ECB3" s="534"/>
      <c r="ECC3" s="544"/>
      <c r="ECD3" s="533"/>
      <c r="ECE3" s="533"/>
      <c r="ECF3" s="534"/>
      <c r="ECG3" s="544"/>
      <c r="ECH3" s="533"/>
      <c r="ECI3" s="533"/>
      <c r="ECJ3" s="534"/>
      <c r="ECK3" s="544"/>
      <c r="ECL3" s="533"/>
      <c r="ECM3" s="533"/>
      <c r="ECN3" s="534"/>
      <c r="ECO3" s="544"/>
      <c r="ECP3" s="533"/>
      <c r="ECQ3" s="533"/>
      <c r="ECR3" s="534"/>
      <c r="ECS3" s="544"/>
      <c r="ECT3" s="533"/>
      <c r="ECU3" s="533"/>
      <c r="ECV3" s="534"/>
      <c r="ECW3" s="544"/>
      <c r="ECX3" s="533"/>
      <c r="ECY3" s="533"/>
      <c r="ECZ3" s="534"/>
      <c r="EDA3" s="544"/>
      <c r="EDB3" s="533"/>
      <c r="EDC3" s="533"/>
      <c r="EDD3" s="534"/>
      <c r="EDE3" s="544"/>
      <c r="EDF3" s="533"/>
      <c r="EDG3" s="533"/>
      <c r="EDH3" s="534"/>
      <c r="EDI3" s="544"/>
      <c r="EDJ3" s="533"/>
      <c r="EDK3" s="533"/>
      <c r="EDL3" s="534"/>
      <c r="EDM3" s="544"/>
      <c r="EDN3" s="533"/>
      <c r="EDO3" s="533"/>
      <c r="EDP3" s="534"/>
      <c r="EDQ3" s="544"/>
      <c r="EDR3" s="533"/>
      <c r="EDS3" s="533"/>
      <c r="EDT3" s="534"/>
      <c r="EDU3" s="544"/>
      <c r="EDV3" s="533"/>
      <c r="EDW3" s="533"/>
      <c r="EDX3" s="534"/>
      <c r="EDY3" s="544"/>
      <c r="EDZ3" s="533"/>
      <c r="EEA3" s="533"/>
      <c r="EEB3" s="534"/>
      <c r="EEC3" s="544"/>
      <c r="EED3" s="533"/>
      <c r="EEE3" s="533"/>
      <c r="EEF3" s="534"/>
      <c r="EEG3" s="544"/>
      <c r="EEH3" s="533"/>
      <c r="EEI3" s="533"/>
      <c r="EEJ3" s="534"/>
      <c r="EEK3" s="544"/>
      <c r="EEL3" s="533"/>
      <c r="EEM3" s="533"/>
      <c r="EEN3" s="534"/>
      <c r="EEO3" s="544"/>
      <c r="EEP3" s="533"/>
      <c r="EEQ3" s="533"/>
      <c r="EER3" s="534"/>
      <c r="EES3" s="544"/>
      <c r="EET3" s="533"/>
      <c r="EEU3" s="533"/>
      <c r="EEV3" s="534"/>
      <c r="EEW3" s="544"/>
      <c r="EEX3" s="533"/>
      <c r="EEY3" s="533"/>
      <c r="EEZ3" s="534"/>
      <c r="EFA3" s="544"/>
      <c r="EFB3" s="533"/>
      <c r="EFC3" s="533"/>
      <c r="EFD3" s="534"/>
      <c r="EFE3" s="544"/>
      <c r="EFF3" s="533"/>
      <c r="EFG3" s="533"/>
      <c r="EFH3" s="534"/>
      <c r="EFI3" s="544"/>
      <c r="EFJ3" s="533"/>
      <c r="EFK3" s="533"/>
      <c r="EFL3" s="534"/>
      <c r="EFM3" s="544"/>
      <c r="EFN3" s="533"/>
      <c r="EFO3" s="533"/>
      <c r="EFP3" s="534"/>
      <c r="EFQ3" s="544"/>
      <c r="EFR3" s="533"/>
      <c r="EFS3" s="533"/>
      <c r="EFT3" s="534"/>
      <c r="EFU3" s="544"/>
      <c r="EFV3" s="533"/>
      <c r="EFW3" s="533"/>
      <c r="EFX3" s="534"/>
      <c r="EFY3" s="544"/>
      <c r="EFZ3" s="533"/>
      <c r="EGA3" s="533"/>
      <c r="EGB3" s="534"/>
      <c r="EGC3" s="544"/>
      <c r="EGD3" s="533"/>
      <c r="EGE3" s="533"/>
      <c r="EGF3" s="534"/>
      <c r="EGG3" s="544"/>
      <c r="EGH3" s="533"/>
      <c r="EGI3" s="533"/>
      <c r="EGJ3" s="534"/>
      <c r="EGK3" s="544"/>
      <c r="EGL3" s="533"/>
      <c r="EGM3" s="533"/>
      <c r="EGN3" s="534"/>
      <c r="EGO3" s="544"/>
      <c r="EGP3" s="533"/>
      <c r="EGQ3" s="533"/>
      <c r="EGR3" s="534"/>
      <c r="EGS3" s="544"/>
      <c r="EGT3" s="533"/>
      <c r="EGU3" s="533"/>
      <c r="EGV3" s="534"/>
      <c r="EGW3" s="544"/>
      <c r="EGX3" s="533"/>
      <c r="EGY3" s="533"/>
      <c r="EGZ3" s="534"/>
      <c r="EHA3" s="544"/>
      <c r="EHB3" s="533"/>
      <c r="EHC3" s="533"/>
      <c r="EHD3" s="534"/>
      <c r="EHE3" s="544"/>
      <c r="EHF3" s="533"/>
      <c r="EHG3" s="533"/>
      <c r="EHH3" s="534"/>
      <c r="EHI3" s="544"/>
      <c r="EHJ3" s="533"/>
      <c r="EHK3" s="533"/>
      <c r="EHL3" s="534"/>
      <c r="EHM3" s="544"/>
      <c r="EHN3" s="533"/>
      <c r="EHO3" s="533"/>
      <c r="EHP3" s="534"/>
      <c r="EHQ3" s="544"/>
      <c r="EHR3" s="533"/>
      <c r="EHS3" s="533"/>
      <c r="EHT3" s="534"/>
      <c r="EHU3" s="544"/>
      <c r="EHV3" s="533"/>
      <c r="EHW3" s="533"/>
      <c r="EHX3" s="534"/>
      <c r="EHY3" s="544"/>
      <c r="EHZ3" s="533"/>
      <c r="EIA3" s="533"/>
      <c r="EIB3" s="534"/>
      <c r="EIC3" s="544"/>
      <c r="EID3" s="533"/>
      <c r="EIE3" s="533"/>
      <c r="EIF3" s="534"/>
      <c r="EIG3" s="544"/>
      <c r="EIH3" s="533"/>
      <c r="EII3" s="533"/>
      <c r="EIJ3" s="534"/>
      <c r="EIK3" s="544"/>
      <c r="EIL3" s="533"/>
      <c r="EIM3" s="533"/>
      <c r="EIN3" s="534"/>
      <c r="EIO3" s="544"/>
      <c r="EIP3" s="533"/>
      <c r="EIQ3" s="533"/>
      <c r="EIR3" s="534"/>
      <c r="EIS3" s="544"/>
      <c r="EIT3" s="533"/>
      <c r="EIU3" s="533"/>
      <c r="EIV3" s="534"/>
      <c r="EIW3" s="544"/>
      <c r="EIX3" s="533"/>
      <c r="EIY3" s="533"/>
      <c r="EIZ3" s="534"/>
      <c r="EJA3" s="544"/>
      <c r="EJB3" s="533"/>
      <c r="EJC3" s="533"/>
      <c r="EJD3" s="534"/>
      <c r="EJE3" s="544"/>
      <c r="EJF3" s="533"/>
      <c r="EJG3" s="533"/>
      <c r="EJH3" s="534"/>
      <c r="EJI3" s="544"/>
      <c r="EJJ3" s="533"/>
      <c r="EJK3" s="533"/>
      <c r="EJL3" s="534"/>
      <c r="EJM3" s="544"/>
      <c r="EJN3" s="533"/>
      <c r="EJO3" s="533"/>
      <c r="EJP3" s="534"/>
      <c r="EJQ3" s="544"/>
      <c r="EJR3" s="533"/>
      <c r="EJS3" s="533"/>
      <c r="EJT3" s="534"/>
      <c r="EJU3" s="544"/>
      <c r="EJV3" s="533"/>
      <c r="EJW3" s="533"/>
      <c r="EJX3" s="534"/>
      <c r="EJY3" s="544"/>
      <c r="EJZ3" s="533"/>
      <c r="EKA3" s="533"/>
      <c r="EKB3" s="534"/>
      <c r="EKC3" s="544"/>
      <c r="EKD3" s="533"/>
      <c r="EKE3" s="533"/>
      <c r="EKF3" s="534"/>
      <c r="EKG3" s="544"/>
      <c r="EKH3" s="533"/>
      <c r="EKI3" s="533"/>
      <c r="EKJ3" s="534"/>
      <c r="EKK3" s="544"/>
      <c r="EKL3" s="533"/>
      <c r="EKM3" s="533"/>
      <c r="EKN3" s="534"/>
      <c r="EKO3" s="544"/>
      <c r="EKP3" s="533"/>
      <c r="EKQ3" s="533"/>
      <c r="EKR3" s="534"/>
      <c r="EKS3" s="544"/>
      <c r="EKT3" s="533"/>
      <c r="EKU3" s="533"/>
      <c r="EKV3" s="534"/>
      <c r="EKW3" s="544"/>
      <c r="EKX3" s="533"/>
      <c r="EKY3" s="533"/>
      <c r="EKZ3" s="534"/>
      <c r="ELA3" s="544"/>
      <c r="ELB3" s="533"/>
      <c r="ELC3" s="533"/>
      <c r="ELD3" s="534"/>
      <c r="ELE3" s="544"/>
      <c r="ELF3" s="533"/>
      <c r="ELG3" s="533"/>
      <c r="ELH3" s="534"/>
      <c r="ELI3" s="544"/>
      <c r="ELJ3" s="533"/>
      <c r="ELK3" s="533"/>
      <c r="ELL3" s="534"/>
      <c r="ELM3" s="544"/>
      <c r="ELN3" s="533"/>
      <c r="ELO3" s="533"/>
      <c r="ELP3" s="534"/>
      <c r="ELQ3" s="544"/>
      <c r="ELR3" s="533"/>
      <c r="ELS3" s="533"/>
      <c r="ELT3" s="534"/>
      <c r="ELU3" s="544"/>
      <c r="ELV3" s="533"/>
      <c r="ELW3" s="533"/>
      <c r="ELX3" s="534"/>
      <c r="ELY3" s="544"/>
      <c r="ELZ3" s="533"/>
      <c r="EMA3" s="533"/>
      <c r="EMB3" s="534"/>
      <c r="EMC3" s="544"/>
      <c r="EMD3" s="533"/>
      <c r="EME3" s="533"/>
      <c r="EMF3" s="534"/>
      <c r="EMG3" s="544"/>
      <c r="EMH3" s="533"/>
      <c r="EMI3" s="533"/>
      <c r="EMJ3" s="534"/>
      <c r="EMK3" s="544"/>
      <c r="EML3" s="533"/>
      <c r="EMM3" s="533"/>
      <c r="EMN3" s="534"/>
      <c r="EMO3" s="544"/>
      <c r="EMP3" s="533"/>
      <c r="EMQ3" s="533"/>
      <c r="EMR3" s="534"/>
      <c r="EMS3" s="544"/>
      <c r="EMT3" s="533"/>
      <c r="EMU3" s="533"/>
      <c r="EMV3" s="534"/>
      <c r="EMW3" s="544"/>
      <c r="EMX3" s="533"/>
      <c r="EMY3" s="533"/>
      <c r="EMZ3" s="534"/>
      <c r="ENA3" s="544"/>
      <c r="ENB3" s="533"/>
      <c r="ENC3" s="533"/>
      <c r="END3" s="534"/>
      <c r="ENE3" s="544"/>
      <c r="ENF3" s="533"/>
      <c r="ENG3" s="533"/>
      <c r="ENH3" s="534"/>
      <c r="ENI3" s="544"/>
      <c r="ENJ3" s="533"/>
      <c r="ENK3" s="533"/>
      <c r="ENL3" s="534"/>
      <c r="ENM3" s="544"/>
      <c r="ENN3" s="533"/>
      <c r="ENO3" s="533"/>
      <c r="ENP3" s="534"/>
      <c r="ENQ3" s="544"/>
      <c r="ENR3" s="533"/>
      <c r="ENS3" s="533"/>
      <c r="ENT3" s="534"/>
      <c r="ENU3" s="544"/>
      <c r="ENV3" s="533"/>
      <c r="ENW3" s="533"/>
      <c r="ENX3" s="534"/>
      <c r="ENY3" s="544"/>
      <c r="ENZ3" s="533"/>
      <c r="EOA3" s="533"/>
      <c r="EOB3" s="534"/>
      <c r="EOC3" s="544"/>
      <c r="EOD3" s="533"/>
      <c r="EOE3" s="533"/>
      <c r="EOF3" s="534"/>
      <c r="EOG3" s="544"/>
      <c r="EOH3" s="533"/>
      <c r="EOI3" s="533"/>
      <c r="EOJ3" s="534"/>
      <c r="EOK3" s="544"/>
      <c r="EOL3" s="533"/>
      <c r="EOM3" s="533"/>
      <c r="EON3" s="534"/>
      <c r="EOO3" s="544"/>
      <c r="EOP3" s="533"/>
      <c r="EOQ3" s="533"/>
      <c r="EOR3" s="534"/>
      <c r="EOS3" s="544"/>
      <c r="EOT3" s="533"/>
      <c r="EOU3" s="533"/>
      <c r="EOV3" s="534"/>
      <c r="EOW3" s="544"/>
      <c r="EOX3" s="533"/>
      <c r="EOY3" s="533"/>
      <c r="EOZ3" s="534"/>
      <c r="EPA3" s="544"/>
      <c r="EPB3" s="533"/>
      <c r="EPC3" s="533"/>
      <c r="EPD3" s="534"/>
      <c r="EPE3" s="544"/>
      <c r="EPF3" s="533"/>
      <c r="EPG3" s="533"/>
      <c r="EPH3" s="534"/>
      <c r="EPI3" s="544"/>
      <c r="EPJ3" s="533"/>
      <c r="EPK3" s="533"/>
      <c r="EPL3" s="534"/>
      <c r="EPM3" s="544"/>
      <c r="EPN3" s="533"/>
      <c r="EPO3" s="533"/>
      <c r="EPP3" s="534"/>
      <c r="EPQ3" s="544"/>
      <c r="EPR3" s="533"/>
      <c r="EPS3" s="533"/>
      <c r="EPT3" s="534"/>
      <c r="EPU3" s="544"/>
      <c r="EPV3" s="533"/>
      <c r="EPW3" s="533"/>
      <c r="EPX3" s="534"/>
      <c r="EPY3" s="544"/>
      <c r="EPZ3" s="533"/>
      <c r="EQA3" s="533"/>
      <c r="EQB3" s="534"/>
      <c r="EQC3" s="544"/>
      <c r="EQD3" s="533"/>
      <c r="EQE3" s="533"/>
      <c r="EQF3" s="534"/>
      <c r="EQG3" s="544"/>
      <c r="EQH3" s="533"/>
      <c r="EQI3" s="533"/>
      <c r="EQJ3" s="534"/>
      <c r="EQK3" s="544"/>
      <c r="EQL3" s="533"/>
      <c r="EQM3" s="533"/>
      <c r="EQN3" s="534"/>
      <c r="EQO3" s="544"/>
      <c r="EQP3" s="533"/>
      <c r="EQQ3" s="533"/>
      <c r="EQR3" s="534"/>
      <c r="EQS3" s="544"/>
      <c r="EQT3" s="533"/>
      <c r="EQU3" s="533"/>
      <c r="EQV3" s="534"/>
      <c r="EQW3" s="544"/>
      <c r="EQX3" s="533"/>
      <c r="EQY3" s="533"/>
      <c r="EQZ3" s="534"/>
      <c r="ERA3" s="544"/>
      <c r="ERB3" s="533"/>
      <c r="ERC3" s="533"/>
      <c r="ERD3" s="534"/>
      <c r="ERE3" s="544"/>
      <c r="ERF3" s="533"/>
      <c r="ERG3" s="533"/>
      <c r="ERH3" s="534"/>
      <c r="ERI3" s="544"/>
      <c r="ERJ3" s="533"/>
      <c r="ERK3" s="533"/>
      <c r="ERL3" s="534"/>
      <c r="ERM3" s="544"/>
      <c r="ERN3" s="533"/>
      <c r="ERO3" s="533"/>
      <c r="ERP3" s="534"/>
      <c r="ERQ3" s="544"/>
      <c r="ERR3" s="533"/>
      <c r="ERS3" s="533"/>
      <c r="ERT3" s="534"/>
      <c r="ERU3" s="544"/>
      <c r="ERV3" s="533"/>
      <c r="ERW3" s="533"/>
      <c r="ERX3" s="534"/>
      <c r="ERY3" s="544"/>
      <c r="ERZ3" s="533"/>
      <c r="ESA3" s="533"/>
      <c r="ESB3" s="534"/>
      <c r="ESC3" s="544"/>
      <c r="ESD3" s="533"/>
      <c r="ESE3" s="533"/>
      <c r="ESF3" s="534"/>
      <c r="ESG3" s="544"/>
      <c r="ESH3" s="533"/>
      <c r="ESI3" s="533"/>
      <c r="ESJ3" s="534"/>
      <c r="ESK3" s="544"/>
      <c r="ESL3" s="533"/>
      <c r="ESM3" s="533"/>
      <c r="ESN3" s="534"/>
      <c r="ESO3" s="544"/>
      <c r="ESP3" s="533"/>
      <c r="ESQ3" s="533"/>
      <c r="ESR3" s="534"/>
      <c r="ESS3" s="544"/>
      <c r="EST3" s="533"/>
      <c r="ESU3" s="533"/>
      <c r="ESV3" s="534"/>
      <c r="ESW3" s="544"/>
      <c r="ESX3" s="533"/>
      <c r="ESY3" s="533"/>
      <c r="ESZ3" s="534"/>
      <c r="ETA3" s="544"/>
      <c r="ETB3" s="533"/>
      <c r="ETC3" s="533"/>
      <c r="ETD3" s="534"/>
      <c r="ETE3" s="544"/>
      <c r="ETF3" s="533"/>
      <c r="ETG3" s="533"/>
      <c r="ETH3" s="534"/>
      <c r="ETI3" s="544"/>
      <c r="ETJ3" s="533"/>
      <c r="ETK3" s="533"/>
      <c r="ETL3" s="534"/>
      <c r="ETM3" s="544"/>
      <c r="ETN3" s="533"/>
      <c r="ETO3" s="533"/>
      <c r="ETP3" s="534"/>
      <c r="ETQ3" s="544"/>
      <c r="ETR3" s="533"/>
      <c r="ETS3" s="533"/>
      <c r="ETT3" s="534"/>
      <c r="ETU3" s="544"/>
      <c r="ETV3" s="533"/>
      <c r="ETW3" s="533"/>
      <c r="ETX3" s="534"/>
      <c r="ETY3" s="544"/>
      <c r="ETZ3" s="533"/>
      <c r="EUA3" s="533"/>
      <c r="EUB3" s="534"/>
      <c r="EUC3" s="544"/>
      <c r="EUD3" s="533"/>
      <c r="EUE3" s="533"/>
      <c r="EUF3" s="534"/>
      <c r="EUG3" s="544"/>
      <c r="EUH3" s="533"/>
      <c r="EUI3" s="533"/>
      <c r="EUJ3" s="534"/>
      <c r="EUK3" s="544"/>
      <c r="EUL3" s="533"/>
      <c r="EUM3" s="533"/>
      <c r="EUN3" s="534"/>
      <c r="EUO3" s="544"/>
      <c r="EUP3" s="533"/>
      <c r="EUQ3" s="533"/>
      <c r="EUR3" s="534"/>
      <c r="EUS3" s="544"/>
      <c r="EUT3" s="533"/>
      <c r="EUU3" s="533"/>
      <c r="EUV3" s="534"/>
      <c r="EUW3" s="544"/>
      <c r="EUX3" s="533"/>
      <c r="EUY3" s="533"/>
      <c r="EUZ3" s="534"/>
      <c r="EVA3" s="544"/>
      <c r="EVB3" s="533"/>
      <c r="EVC3" s="533"/>
      <c r="EVD3" s="534"/>
      <c r="EVE3" s="544"/>
      <c r="EVF3" s="533"/>
      <c r="EVG3" s="533"/>
      <c r="EVH3" s="534"/>
      <c r="EVI3" s="544"/>
      <c r="EVJ3" s="533"/>
      <c r="EVK3" s="533"/>
      <c r="EVL3" s="534"/>
      <c r="EVM3" s="544"/>
      <c r="EVN3" s="533"/>
      <c r="EVO3" s="533"/>
      <c r="EVP3" s="534"/>
      <c r="EVQ3" s="544"/>
      <c r="EVR3" s="533"/>
      <c r="EVS3" s="533"/>
      <c r="EVT3" s="534"/>
      <c r="EVU3" s="544"/>
      <c r="EVV3" s="533"/>
      <c r="EVW3" s="533"/>
      <c r="EVX3" s="534"/>
      <c r="EVY3" s="544"/>
      <c r="EVZ3" s="533"/>
      <c r="EWA3" s="533"/>
      <c r="EWB3" s="534"/>
      <c r="EWC3" s="544"/>
      <c r="EWD3" s="533"/>
      <c r="EWE3" s="533"/>
      <c r="EWF3" s="534"/>
      <c r="EWG3" s="544"/>
      <c r="EWH3" s="533"/>
      <c r="EWI3" s="533"/>
      <c r="EWJ3" s="534"/>
      <c r="EWK3" s="544"/>
      <c r="EWL3" s="533"/>
      <c r="EWM3" s="533"/>
      <c r="EWN3" s="534"/>
      <c r="EWO3" s="544"/>
      <c r="EWP3" s="533"/>
      <c r="EWQ3" s="533"/>
      <c r="EWR3" s="534"/>
      <c r="EWS3" s="544"/>
      <c r="EWT3" s="533"/>
      <c r="EWU3" s="533"/>
      <c r="EWV3" s="534"/>
      <c r="EWW3" s="544"/>
      <c r="EWX3" s="533"/>
      <c r="EWY3" s="533"/>
      <c r="EWZ3" s="534"/>
      <c r="EXA3" s="544"/>
      <c r="EXB3" s="533"/>
      <c r="EXC3" s="533"/>
      <c r="EXD3" s="534"/>
      <c r="EXE3" s="544"/>
      <c r="EXF3" s="533"/>
      <c r="EXG3" s="533"/>
      <c r="EXH3" s="534"/>
      <c r="EXI3" s="544"/>
      <c r="EXJ3" s="533"/>
      <c r="EXK3" s="533"/>
      <c r="EXL3" s="534"/>
      <c r="EXM3" s="544"/>
      <c r="EXN3" s="533"/>
      <c r="EXO3" s="533"/>
      <c r="EXP3" s="534"/>
      <c r="EXQ3" s="544"/>
      <c r="EXR3" s="533"/>
      <c r="EXS3" s="533"/>
      <c r="EXT3" s="534"/>
      <c r="EXU3" s="544"/>
      <c r="EXV3" s="533"/>
      <c r="EXW3" s="533"/>
      <c r="EXX3" s="534"/>
      <c r="EXY3" s="544"/>
      <c r="EXZ3" s="533"/>
      <c r="EYA3" s="533"/>
      <c r="EYB3" s="534"/>
      <c r="EYC3" s="544"/>
      <c r="EYD3" s="533"/>
      <c r="EYE3" s="533"/>
      <c r="EYF3" s="534"/>
      <c r="EYG3" s="544"/>
      <c r="EYH3" s="533"/>
      <c r="EYI3" s="533"/>
      <c r="EYJ3" s="534"/>
      <c r="EYK3" s="544"/>
      <c r="EYL3" s="533"/>
      <c r="EYM3" s="533"/>
      <c r="EYN3" s="534"/>
      <c r="EYO3" s="544"/>
      <c r="EYP3" s="533"/>
      <c r="EYQ3" s="533"/>
      <c r="EYR3" s="534"/>
      <c r="EYS3" s="544"/>
      <c r="EYT3" s="533"/>
      <c r="EYU3" s="533"/>
      <c r="EYV3" s="534"/>
      <c r="EYW3" s="544"/>
      <c r="EYX3" s="533"/>
      <c r="EYY3" s="533"/>
      <c r="EYZ3" s="534"/>
      <c r="EZA3" s="544"/>
      <c r="EZB3" s="533"/>
      <c r="EZC3" s="533"/>
      <c r="EZD3" s="534"/>
      <c r="EZE3" s="544"/>
      <c r="EZF3" s="533"/>
      <c r="EZG3" s="533"/>
      <c r="EZH3" s="534"/>
      <c r="EZI3" s="544"/>
      <c r="EZJ3" s="533"/>
      <c r="EZK3" s="533"/>
      <c r="EZL3" s="534"/>
      <c r="EZM3" s="544"/>
      <c r="EZN3" s="533"/>
      <c r="EZO3" s="533"/>
      <c r="EZP3" s="534"/>
      <c r="EZQ3" s="544"/>
      <c r="EZR3" s="533"/>
      <c r="EZS3" s="533"/>
      <c r="EZT3" s="534"/>
      <c r="EZU3" s="544"/>
      <c r="EZV3" s="533"/>
      <c r="EZW3" s="533"/>
      <c r="EZX3" s="534"/>
      <c r="EZY3" s="544"/>
      <c r="EZZ3" s="533"/>
      <c r="FAA3" s="533"/>
      <c r="FAB3" s="534"/>
      <c r="FAC3" s="544"/>
      <c r="FAD3" s="533"/>
      <c r="FAE3" s="533"/>
      <c r="FAF3" s="534"/>
      <c r="FAG3" s="544"/>
      <c r="FAH3" s="533"/>
      <c r="FAI3" s="533"/>
      <c r="FAJ3" s="534"/>
      <c r="FAK3" s="544"/>
      <c r="FAL3" s="533"/>
      <c r="FAM3" s="533"/>
      <c r="FAN3" s="534"/>
      <c r="FAO3" s="544"/>
      <c r="FAP3" s="533"/>
      <c r="FAQ3" s="533"/>
      <c r="FAR3" s="534"/>
      <c r="FAS3" s="544"/>
      <c r="FAT3" s="533"/>
      <c r="FAU3" s="533"/>
      <c r="FAV3" s="534"/>
      <c r="FAW3" s="544"/>
      <c r="FAX3" s="533"/>
      <c r="FAY3" s="533"/>
      <c r="FAZ3" s="534"/>
      <c r="FBA3" s="544"/>
      <c r="FBB3" s="533"/>
      <c r="FBC3" s="533"/>
      <c r="FBD3" s="534"/>
      <c r="FBE3" s="544"/>
      <c r="FBF3" s="533"/>
      <c r="FBG3" s="533"/>
      <c r="FBH3" s="534"/>
      <c r="FBI3" s="544"/>
      <c r="FBJ3" s="533"/>
      <c r="FBK3" s="533"/>
      <c r="FBL3" s="534"/>
      <c r="FBM3" s="544"/>
      <c r="FBN3" s="533"/>
      <c r="FBO3" s="533"/>
      <c r="FBP3" s="534"/>
      <c r="FBQ3" s="544"/>
      <c r="FBR3" s="533"/>
      <c r="FBS3" s="533"/>
      <c r="FBT3" s="534"/>
      <c r="FBU3" s="544"/>
      <c r="FBV3" s="533"/>
      <c r="FBW3" s="533"/>
      <c r="FBX3" s="534"/>
      <c r="FBY3" s="544"/>
      <c r="FBZ3" s="533"/>
      <c r="FCA3" s="533"/>
      <c r="FCB3" s="534"/>
      <c r="FCC3" s="544"/>
      <c r="FCD3" s="533"/>
      <c r="FCE3" s="533"/>
      <c r="FCF3" s="534"/>
      <c r="FCG3" s="544"/>
      <c r="FCH3" s="533"/>
      <c r="FCI3" s="533"/>
      <c r="FCJ3" s="534"/>
      <c r="FCK3" s="544"/>
      <c r="FCL3" s="533"/>
      <c r="FCM3" s="533"/>
      <c r="FCN3" s="534"/>
      <c r="FCO3" s="544"/>
      <c r="FCP3" s="533"/>
      <c r="FCQ3" s="533"/>
      <c r="FCR3" s="534"/>
      <c r="FCS3" s="544"/>
      <c r="FCT3" s="533"/>
      <c r="FCU3" s="533"/>
      <c r="FCV3" s="534"/>
      <c r="FCW3" s="544"/>
      <c r="FCX3" s="533"/>
      <c r="FCY3" s="533"/>
      <c r="FCZ3" s="534"/>
      <c r="FDA3" s="544"/>
      <c r="FDB3" s="533"/>
      <c r="FDC3" s="533"/>
      <c r="FDD3" s="534"/>
      <c r="FDE3" s="544"/>
      <c r="FDF3" s="533"/>
      <c r="FDG3" s="533"/>
      <c r="FDH3" s="534"/>
      <c r="FDI3" s="544"/>
      <c r="FDJ3" s="533"/>
      <c r="FDK3" s="533"/>
      <c r="FDL3" s="534"/>
      <c r="FDM3" s="544"/>
      <c r="FDN3" s="533"/>
      <c r="FDO3" s="533"/>
      <c r="FDP3" s="534"/>
      <c r="FDQ3" s="544"/>
      <c r="FDR3" s="533"/>
      <c r="FDS3" s="533"/>
      <c r="FDT3" s="534"/>
      <c r="FDU3" s="544"/>
      <c r="FDV3" s="533"/>
      <c r="FDW3" s="533"/>
      <c r="FDX3" s="534"/>
      <c r="FDY3" s="544"/>
      <c r="FDZ3" s="533"/>
      <c r="FEA3" s="533"/>
      <c r="FEB3" s="534"/>
      <c r="FEC3" s="544"/>
      <c r="FED3" s="533"/>
      <c r="FEE3" s="533"/>
      <c r="FEF3" s="534"/>
      <c r="FEG3" s="544"/>
      <c r="FEH3" s="533"/>
      <c r="FEI3" s="533"/>
      <c r="FEJ3" s="534"/>
      <c r="FEK3" s="544"/>
      <c r="FEL3" s="533"/>
      <c r="FEM3" s="533"/>
      <c r="FEN3" s="534"/>
      <c r="FEO3" s="544"/>
      <c r="FEP3" s="533"/>
      <c r="FEQ3" s="533"/>
      <c r="FER3" s="534"/>
      <c r="FES3" s="544"/>
      <c r="FET3" s="533"/>
      <c r="FEU3" s="533"/>
      <c r="FEV3" s="534"/>
      <c r="FEW3" s="544"/>
      <c r="FEX3" s="533"/>
      <c r="FEY3" s="533"/>
      <c r="FEZ3" s="534"/>
      <c r="FFA3" s="544"/>
      <c r="FFB3" s="533"/>
      <c r="FFC3" s="533"/>
      <c r="FFD3" s="534"/>
      <c r="FFE3" s="544"/>
      <c r="FFF3" s="533"/>
      <c r="FFG3" s="533"/>
      <c r="FFH3" s="534"/>
      <c r="FFI3" s="544"/>
      <c r="FFJ3" s="533"/>
      <c r="FFK3" s="533"/>
      <c r="FFL3" s="534"/>
      <c r="FFM3" s="544"/>
      <c r="FFN3" s="533"/>
      <c r="FFO3" s="533"/>
      <c r="FFP3" s="534"/>
      <c r="FFQ3" s="544"/>
      <c r="FFR3" s="533"/>
      <c r="FFS3" s="533"/>
      <c r="FFT3" s="534"/>
      <c r="FFU3" s="544"/>
      <c r="FFV3" s="533"/>
      <c r="FFW3" s="533"/>
      <c r="FFX3" s="534"/>
      <c r="FFY3" s="544"/>
      <c r="FFZ3" s="533"/>
      <c r="FGA3" s="533"/>
      <c r="FGB3" s="534"/>
      <c r="FGC3" s="544"/>
      <c r="FGD3" s="533"/>
      <c r="FGE3" s="533"/>
      <c r="FGF3" s="534"/>
      <c r="FGG3" s="544"/>
      <c r="FGH3" s="533"/>
      <c r="FGI3" s="533"/>
      <c r="FGJ3" s="534"/>
      <c r="FGK3" s="544"/>
      <c r="FGL3" s="533"/>
      <c r="FGM3" s="533"/>
      <c r="FGN3" s="534"/>
      <c r="FGO3" s="544"/>
      <c r="FGP3" s="533"/>
      <c r="FGQ3" s="533"/>
      <c r="FGR3" s="534"/>
      <c r="FGS3" s="544"/>
      <c r="FGT3" s="533"/>
      <c r="FGU3" s="533"/>
      <c r="FGV3" s="534"/>
      <c r="FGW3" s="544"/>
      <c r="FGX3" s="533"/>
      <c r="FGY3" s="533"/>
      <c r="FGZ3" s="534"/>
      <c r="FHA3" s="544"/>
      <c r="FHB3" s="533"/>
      <c r="FHC3" s="533"/>
      <c r="FHD3" s="534"/>
      <c r="FHE3" s="544"/>
      <c r="FHF3" s="533"/>
      <c r="FHG3" s="533"/>
      <c r="FHH3" s="534"/>
      <c r="FHI3" s="544"/>
      <c r="FHJ3" s="533"/>
      <c r="FHK3" s="533"/>
      <c r="FHL3" s="534"/>
      <c r="FHM3" s="544"/>
      <c r="FHN3" s="533"/>
      <c r="FHO3" s="533"/>
      <c r="FHP3" s="534"/>
      <c r="FHQ3" s="544"/>
      <c r="FHR3" s="533"/>
      <c r="FHS3" s="533"/>
      <c r="FHT3" s="534"/>
      <c r="FHU3" s="544"/>
      <c r="FHV3" s="533"/>
      <c r="FHW3" s="533"/>
      <c r="FHX3" s="534"/>
      <c r="FHY3" s="544"/>
      <c r="FHZ3" s="533"/>
      <c r="FIA3" s="533"/>
      <c r="FIB3" s="534"/>
      <c r="FIC3" s="544"/>
      <c r="FID3" s="533"/>
      <c r="FIE3" s="533"/>
      <c r="FIF3" s="534"/>
      <c r="FIG3" s="544"/>
      <c r="FIH3" s="533"/>
      <c r="FII3" s="533"/>
      <c r="FIJ3" s="534"/>
      <c r="FIK3" s="544"/>
      <c r="FIL3" s="533"/>
      <c r="FIM3" s="533"/>
      <c r="FIN3" s="534"/>
      <c r="FIO3" s="544"/>
      <c r="FIP3" s="533"/>
      <c r="FIQ3" s="533"/>
      <c r="FIR3" s="534"/>
      <c r="FIS3" s="544"/>
      <c r="FIT3" s="533"/>
      <c r="FIU3" s="533"/>
      <c r="FIV3" s="534"/>
      <c r="FIW3" s="544"/>
      <c r="FIX3" s="533"/>
      <c r="FIY3" s="533"/>
      <c r="FIZ3" s="534"/>
      <c r="FJA3" s="544"/>
      <c r="FJB3" s="533"/>
      <c r="FJC3" s="533"/>
      <c r="FJD3" s="534"/>
      <c r="FJE3" s="544"/>
      <c r="FJF3" s="533"/>
      <c r="FJG3" s="533"/>
      <c r="FJH3" s="534"/>
      <c r="FJI3" s="544"/>
      <c r="FJJ3" s="533"/>
      <c r="FJK3" s="533"/>
      <c r="FJL3" s="534"/>
      <c r="FJM3" s="544"/>
      <c r="FJN3" s="533"/>
      <c r="FJO3" s="533"/>
      <c r="FJP3" s="534"/>
      <c r="FJQ3" s="544"/>
      <c r="FJR3" s="533"/>
      <c r="FJS3" s="533"/>
      <c r="FJT3" s="534"/>
      <c r="FJU3" s="544"/>
      <c r="FJV3" s="533"/>
      <c r="FJW3" s="533"/>
      <c r="FJX3" s="534"/>
      <c r="FJY3" s="544"/>
      <c r="FJZ3" s="533"/>
      <c r="FKA3" s="533"/>
      <c r="FKB3" s="534"/>
      <c r="FKC3" s="544"/>
      <c r="FKD3" s="533"/>
      <c r="FKE3" s="533"/>
      <c r="FKF3" s="534"/>
      <c r="FKG3" s="544"/>
      <c r="FKH3" s="533"/>
      <c r="FKI3" s="533"/>
      <c r="FKJ3" s="534"/>
      <c r="FKK3" s="544"/>
      <c r="FKL3" s="533"/>
      <c r="FKM3" s="533"/>
      <c r="FKN3" s="534"/>
      <c r="FKO3" s="544"/>
      <c r="FKP3" s="533"/>
      <c r="FKQ3" s="533"/>
      <c r="FKR3" s="534"/>
      <c r="FKS3" s="544"/>
      <c r="FKT3" s="533"/>
      <c r="FKU3" s="533"/>
      <c r="FKV3" s="534"/>
      <c r="FKW3" s="544"/>
      <c r="FKX3" s="533"/>
      <c r="FKY3" s="533"/>
      <c r="FKZ3" s="534"/>
      <c r="FLA3" s="544"/>
      <c r="FLB3" s="533"/>
      <c r="FLC3" s="533"/>
      <c r="FLD3" s="534"/>
      <c r="FLE3" s="544"/>
      <c r="FLF3" s="533"/>
      <c r="FLG3" s="533"/>
      <c r="FLH3" s="534"/>
      <c r="FLI3" s="544"/>
      <c r="FLJ3" s="533"/>
      <c r="FLK3" s="533"/>
      <c r="FLL3" s="534"/>
      <c r="FLM3" s="544"/>
      <c r="FLN3" s="533"/>
      <c r="FLO3" s="533"/>
      <c r="FLP3" s="534"/>
      <c r="FLQ3" s="544"/>
      <c r="FLR3" s="533"/>
      <c r="FLS3" s="533"/>
      <c r="FLT3" s="534"/>
      <c r="FLU3" s="544"/>
      <c r="FLV3" s="533"/>
      <c r="FLW3" s="533"/>
      <c r="FLX3" s="534"/>
      <c r="FLY3" s="544"/>
      <c r="FLZ3" s="533"/>
      <c r="FMA3" s="533"/>
      <c r="FMB3" s="534"/>
      <c r="FMC3" s="544"/>
      <c r="FMD3" s="533"/>
      <c r="FME3" s="533"/>
      <c r="FMF3" s="534"/>
      <c r="FMG3" s="544"/>
      <c r="FMH3" s="533"/>
      <c r="FMI3" s="533"/>
      <c r="FMJ3" s="534"/>
      <c r="FMK3" s="544"/>
      <c r="FML3" s="533"/>
      <c r="FMM3" s="533"/>
      <c r="FMN3" s="534"/>
      <c r="FMO3" s="544"/>
      <c r="FMP3" s="533"/>
      <c r="FMQ3" s="533"/>
      <c r="FMR3" s="534"/>
      <c r="FMS3" s="544"/>
      <c r="FMT3" s="533"/>
      <c r="FMU3" s="533"/>
      <c r="FMV3" s="534"/>
      <c r="FMW3" s="544"/>
      <c r="FMX3" s="533"/>
      <c r="FMY3" s="533"/>
      <c r="FMZ3" s="534"/>
      <c r="FNA3" s="544"/>
      <c r="FNB3" s="533"/>
      <c r="FNC3" s="533"/>
      <c r="FND3" s="534"/>
      <c r="FNE3" s="544"/>
      <c r="FNF3" s="533"/>
      <c r="FNG3" s="533"/>
      <c r="FNH3" s="534"/>
      <c r="FNI3" s="544"/>
      <c r="FNJ3" s="533"/>
      <c r="FNK3" s="533"/>
      <c r="FNL3" s="534"/>
      <c r="FNM3" s="544"/>
      <c r="FNN3" s="533"/>
      <c r="FNO3" s="533"/>
      <c r="FNP3" s="534"/>
      <c r="FNQ3" s="544"/>
      <c r="FNR3" s="533"/>
      <c r="FNS3" s="533"/>
      <c r="FNT3" s="534"/>
      <c r="FNU3" s="544"/>
      <c r="FNV3" s="533"/>
      <c r="FNW3" s="533"/>
      <c r="FNX3" s="534"/>
      <c r="FNY3" s="544"/>
      <c r="FNZ3" s="533"/>
      <c r="FOA3" s="533"/>
      <c r="FOB3" s="534"/>
      <c r="FOC3" s="544"/>
      <c r="FOD3" s="533"/>
      <c r="FOE3" s="533"/>
      <c r="FOF3" s="534"/>
      <c r="FOG3" s="544"/>
      <c r="FOH3" s="533"/>
      <c r="FOI3" s="533"/>
      <c r="FOJ3" s="534"/>
      <c r="FOK3" s="544"/>
      <c r="FOL3" s="533"/>
      <c r="FOM3" s="533"/>
      <c r="FON3" s="534"/>
      <c r="FOO3" s="544"/>
      <c r="FOP3" s="533"/>
      <c r="FOQ3" s="533"/>
      <c r="FOR3" s="534"/>
      <c r="FOS3" s="544"/>
      <c r="FOT3" s="533"/>
      <c r="FOU3" s="533"/>
      <c r="FOV3" s="534"/>
      <c r="FOW3" s="544"/>
      <c r="FOX3" s="533"/>
      <c r="FOY3" s="533"/>
      <c r="FOZ3" s="534"/>
      <c r="FPA3" s="544"/>
      <c r="FPB3" s="533"/>
      <c r="FPC3" s="533"/>
      <c r="FPD3" s="534"/>
      <c r="FPE3" s="544"/>
      <c r="FPF3" s="533"/>
      <c r="FPG3" s="533"/>
      <c r="FPH3" s="534"/>
      <c r="FPI3" s="544"/>
      <c r="FPJ3" s="533"/>
      <c r="FPK3" s="533"/>
      <c r="FPL3" s="534"/>
      <c r="FPM3" s="544"/>
      <c r="FPN3" s="533"/>
      <c r="FPO3" s="533"/>
      <c r="FPP3" s="534"/>
      <c r="FPQ3" s="544"/>
      <c r="FPR3" s="533"/>
      <c r="FPS3" s="533"/>
      <c r="FPT3" s="534"/>
      <c r="FPU3" s="544"/>
      <c r="FPV3" s="533"/>
      <c r="FPW3" s="533"/>
      <c r="FPX3" s="534"/>
      <c r="FPY3" s="544"/>
      <c r="FPZ3" s="533"/>
      <c r="FQA3" s="533"/>
      <c r="FQB3" s="534"/>
      <c r="FQC3" s="544"/>
      <c r="FQD3" s="533"/>
      <c r="FQE3" s="533"/>
      <c r="FQF3" s="534"/>
      <c r="FQG3" s="544"/>
      <c r="FQH3" s="533"/>
      <c r="FQI3" s="533"/>
      <c r="FQJ3" s="534"/>
      <c r="FQK3" s="544"/>
      <c r="FQL3" s="533"/>
      <c r="FQM3" s="533"/>
      <c r="FQN3" s="534"/>
      <c r="FQO3" s="544"/>
      <c r="FQP3" s="533"/>
      <c r="FQQ3" s="533"/>
      <c r="FQR3" s="534"/>
      <c r="FQS3" s="544"/>
      <c r="FQT3" s="533"/>
      <c r="FQU3" s="533"/>
      <c r="FQV3" s="534"/>
      <c r="FQW3" s="544"/>
      <c r="FQX3" s="533"/>
      <c r="FQY3" s="533"/>
      <c r="FQZ3" s="534"/>
      <c r="FRA3" s="544"/>
      <c r="FRB3" s="533"/>
      <c r="FRC3" s="533"/>
      <c r="FRD3" s="534"/>
      <c r="FRE3" s="544"/>
      <c r="FRF3" s="533"/>
      <c r="FRG3" s="533"/>
      <c r="FRH3" s="534"/>
      <c r="FRI3" s="544"/>
      <c r="FRJ3" s="533"/>
      <c r="FRK3" s="533"/>
      <c r="FRL3" s="534"/>
      <c r="FRM3" s="544"/>
      <c r="FRN3" s="533"/>
      <c r="FRO3" s="533"/>
      <c r="FRP3" s="534"/>
      <c r="FRQ3" s="544"/>
      <c r="FRR3" s="533"/>
      <c r="FRS3" s="533"/>
      <c r="FRT3" s="534"/>
      <c r="FRU3" s="544"/>
      <c r="FRV3" s="533"/>
      <c r="FRW3" s="533"/>
      <c r="FRX3" s="534"/>
      <c r="FRY3" s="544"/>
      <c r="FRZ3" s="533"/>
      <c r="FSA3" s="533"/>
      <c r="FSB3" s="534"/>
      <c r="FSC3" s="544"/>
      <c r="FSD3" s="533"/>
      <c r="FSE3" s="533"/>
      <c r="FSF3" s="534"/>
      <c r="FSG3" s="544"/>
      <c r="FSH3" s="533"/>
      <c r="FSI3" s="533"/>
      <c r="FSJ3" s="534"/>
      <c r="FSK3" s="544"/>
      <c r="FSL3" s="533"/>
      <c r="FSM3" s="533"/>
      <c r="FSN3" s="534"/>
      <c r="FSO3" s="544"/>
      <c r="FSP3" s="533"/>
      <c r="FSQ3" s="533"/>
      <c r="FSR3" s="534"/>
      <c r="FSS3" s="544"/>
      <c r="FST3" s="533"/>
      <c r="FSU3" s="533"/>
      <c r="FSV3" s="534"/>
      <c r="FSW3" s="544"/>
      <c r="FSX3" s="533"/>
      <c r="FSY3" s="533"/>
      <c r="FSZ3" s="534"/>
      <c r="FTA3" s="544"/>
      <c r="FTB3" s="533"/>
      <c r="FTC3" s="533"/>
      <c r="FTD3" s="534"/>
      <c r="FTE3" s="544"/>
      <c r="FTF3" s="533"/>
      <c r="FTG3" s="533"/>
      <c r="FTH3" s="534"/>
      <c r="FTI3" s="544"/>
      <c r="FTJ3" s="533"/>
      <c r="FTK3" s="533"/>
      <c r="FTL3" s="534"/>
      <c r="FTM3" s="544"/>
      <c r="FTN3" s="533"/>
      <c r="FTO3" s="533"/>
      <c r="FTP3" s="534"/>
      <c r="FTQ3" s="544"/>
      <c r="FTR3" s="533"/>
      <c r="FTS3" s="533"/>
      <c r="FTT3" s="534"/>
      <c r="FTU3" s="544"/>
      <c r="FTV3" s="533"/>
      <c r="FTW3" s="533"/>
      <c r="FTX3" s="534"/>
      <c r="FTY3" s="544"/>
      <c r="FTZ3" s="533"/>
      <c r="FUA3" s="533"/>
      <c r="FUB3" s="534"/>
      <c r="FUC3" s="544"/>
      <c r="FUD3" s="533"/>
      <c r="FUE3" s="533"/>
      <c r="FUF3" s="534"/>
      <c r="FUG3" s="544"/>
      <c r="FUH3" s="533"/>
      <c r="FUI3" s="533"/>
      <c r="FUJ3" s="534"/>
      <c r="FUK3" s="544"/>
      <c r="FUL3" s="533"/>
      <c r="FUM3" s="533"/>
      <c r="FUN3" s="534"/>
      <c r="FUO3" s="544"/>
      <c r="FUP3" s="533"/>
      <c r="FUQ3" s="533"/>
      <c r="FUR3" s="534"/>
      <c r="FUS3" s="544"/>
      <c r="FUT3" s="533"/>
      <c r="FUU3" s="533"/>
      <c r="FUV3" s="534"/>
      <c r="FUW3" s="544"/>
      <c r="FUX3" s="533"/>
      <c r="FUY3" s="533"/>
      <c r="FUZ3" s="534"/>
      <c r="FVA3" s="544"/>
      <c r="FVB3" s="533"/>
      <c r="FVC3" s="533"/>
      <c r="FVD3" s="534"/>
      <c r="FVE3" s="544"/>
      <c r="FVF3" s="533"/>
      <c r="FVG3" s="533"/>
      <c r="FVH3" s="534"/>
      <c r="FVI3" s="544"/>
      <c r="FVJ3" s="533"/>
      <c r="FVK3" s="533"/>
      <c r="FVL3" s="534"/>
      <c r="FVM3" s="544"/>
      <c r="FVN3" s="533"/>
      <c r="FVO3" s="533"/>
      <c r="FVP3" s="534"/>
      <c r="FVQ3" s="544"/>
      <c r="FVR3" s="533"/>
      <c r="FVS3" s="533"/>
      <c r="FVT3" s="534"/>
      <c r="FVU3" s="544"/>
      <c r="FVV3" s="533"/>
      <c r="FVW3" s="533"/>
      <c r="FVX3" s="534"/>
      <c r="FVY3" s="544"/>
      <c r="FVZ3" s="533"/>
      <c r="FWA3" s="533"/>
      <c r="FWB3" s="534"/>
      <c r="FWC3" s="544"/>
      <c r="FWD3" s="533"/>
      <c r="FWE3" s="533"/>
      <c r="FWF3" s="534"/>
      <c r="FWG3" s="544"/>
      <c r="FWH3" s="533"/>
      <c r="FWI3" s="533"/>
      <c r="FWJ3" s="534"/>
      <c r="FWK3" s="544"/>
      <c r="FWL3" s="533"/>
      <c r="FWM3" s="533"/>
      <c r="FWN3" s="534"/>
      <c r="FWO3" s="544"/>
      <c r="FWP3" s="533"/>
      <c r="FWQ3" s="533"/>
      <c r="FWR3" s="534"/>
      <c r="FWS3" s="544"/>
      <c r="FWT3" s="533"/>
      <c r="FWU3" s="533"/>
      <c r="FWV3" s="534"/>
      <c r="FWW3" s="544"/>
      <c r="FWX3" s="533"/>
      <c r="FWY3" s="533"/>
      <c r="FWZ3" s="534"/>
      <c r="FXA3" s="544"/>
      <c r="FXB3" s="533"/>
      <c r="FXC3" s="533"/>
      <c r="FXD3" s="534"/>
      <c r="FXE3" s="544"/>
      <c r="FXF3" s="533"/>
      <c r="FXG3" s="533"/>
      <c r="FXH3" s="534"/>
      <c r="FXI3" s="544"/>
      <c r="FXJ3" s="533"/>
      <c r="FXK3" s="533"/>
      <c r="FXL3" s="534"/>
      <c r="FXM3" s="544"/>
      <c r="FXN3" s="533"/>
      <c r="FXO3" s="533"/>
      <c r="FXP3" s="534"/>
      <c r="FXQ3" s="544"/>
      <c r="FXR3" s="533"/>
      <c r="FXS3" s="533"/>
      <c r="FXT3" s="534"/>
      <c r="FXU3" s="544"/>
      <c r="FXV3" s="533"/>
      <c r="FXW3" s="533"/>
      <c r="FXX3" s="534"/>
      <c r="FXY3" s="544"/>
      <c r="FXZ3" s="533"/>
      <c r="FYA3" s="533"/>
      <c r="FYB3" s="534"/>
      <c r="FYC3" s="544"/>
      <c r="FYD3" s="533"/>
      <c r="FYE3" s="533"/>
      <c r="FYF3" s="534"/>
      <c r="FYG3" s="544"/>
      <c r="FYH3" s="533"/>
      <c r="FYI3" s="533"/>
      <c r="FYJ3" s="534"/>
      <c r="FYK3" s="544"/>
      <c r="FYL3" s="533"/>
      <c r="FYM3" s="533"/>
      <c r="FYN3" s="534"/>
      <c r="FYO3" s="544"/>
      <c r="FYP3" s="533"/>
      <c r="FYQ3" s="533"/>
      <c r="FYR3" s="534"/>
      <c r="FYS3" s="544"/>
      <c r="FYT3" s="533"/>
      <c r="FYU3" s="533"/>
      <c r="FYV3" s="534"/>
      <c r="FYW3" s="544"/>
      <c r="FYX3" s="533"/>
      <c r="FYY3" s="533"/>
      <c r="FYZ3" s="534"/>
      <c r="FZA3" s="544"/>
      <c r="FZB3" s="533"/>
      <c r="FZC3" s="533"/>
      <c r="FZD3" s="534"/>
      <c r="FZE3" s="544"/>
      <c r="FZF3" s="533"/>
      <c r="FZG3" s="533"/>
      <c r="FZH3" s="534"/>
      <c r="FZI3" s="544"/>
      <c r="FZJ3" s="533"/>
      <c r="FZK3" s="533"/>
      <c r="FZL3" s="534"/>
      <c r="FZM3" s="544"/>
      <c r="FZN3" s="533"/>
      <c r="FZO3" s="533"/>
      <c r="FZP3" s="534"/>
      <c r="FZQ3" s="544"/>
      <c r="FZR3" s="533"/>
      <c r="FZS3" s="533"/>
      <c r="FZT3" s="534"/>
      <c r="FZU3" s="544"/>
      <c r="FZV3" s="533"/>
      <c r="FZW3" s="533"/>
      <c r="FZX3" s="534"/>
      <c r="FZY3" s="544"/>
      <c r="FZZ3" s="533"/>
      <c r="GAA3" s="533"/>
      <c r="GAB3" s="534"/>
      <c r="GAC3" s="544"/>
      <c r="GAD3" s="533"/>
      <c r="GAE3" s="533"/>
      <c r="GAF3" s="534"/>
      <c r="GAG3" s="544"/>
      <c r="GAH3" s="533"/>
      <c r="GAI3" s="533"/>
      <c r="GAJ3" s="534"/>
      <c r="GAK3" s="544"/>
      <c r="GAL3" s="533"/>
      <c r="GAM3" s="533"/>
      <c r="GAN3" s="534"/>
      <c r="GAO3" s="544"/>
      <c r="GAP3" s="533"/>
      <c r="GAQ3" s="533"/>
      <c r="GAR3" s="534"/>
      <c r="GAS3" s="544"/>
      <c r="GAT3" s="533"/>
      <c r="GAU3" s="533"/>
      <c r="GAV3" s="534"/>
      <c r="GAW3" s="544"/>
      <c r="GAX3" s="533"/>
      <c r="GAY3" s="533"/>
      <c r="GAZ3" s="534"/>
      <c r="GBA3" s="544"/>
      <c r="GBB3" s="533"/>
      <c r="GBC3" s="533"/>
      <c r="GBD3" s="534"/>
      <c r="GBE3" s="544"/>
      <c r="GBF3" s="533"/>
      <c r="GBG3" s="533"/>
      <c r="GBH3" s="534"/>
      <c r="GBI3" s="544"/>
      <c r="GBJ3" s="533"/>
      <c r="GBK3" s="533"/>
      <c r="GBL3" s="534"/>
      <c r="GBM3" s="544"/>
      <c r="GBN3" s="533"/>
      <c r="GBO3" s="533"/>
      <c r="GBP3" s="534"/>
      <c r="GBQ3" s="544"/>
      <c r="GBR3" s="533"/>
      <c r="GBS3" s="533"/>
      <c r="GBT3" s="534"/>
      <c r="GBU3" s="544"/>
      <c r="GBV3" s="533"/>
      <c r="GBW3" s="533"/>
      <c r="GBX3" s="534"/>
      <c r="GBY3" s="544"/>
      <c r="GBZ3" s="533"/>
      <c r="GCA3" s="533"/>
      <c r="GCB3" s="534"/>
      <c r="GCC3" s="544"/>
      <c r="GCD3" s="533"/>
      <c r="GCE3" s="533"/>
      <c r="GCF3" s="534"/>
      <c r="GCG3" s="544"/>
      <c r="GCH3" s="533"/>
      <c r="GCI3" s="533"/>
      <c r="GCJ3" s="534"/>
      <c r="GCK3" s="544"/>
      <c r="GCL3" s="533"/>
      <c r="GCM3" s="533"/>
      <c r="GCN3" s="534"/>
      <c r="GCO3" s="544"/>
      <c r="GCP3" s="533"/>
      <c r="GCQ3" s="533"/>
      <c r="GCR3" s="534"/>
      <c r="GCS3" s="544"/>
      <c r="GCT3" s="533"/>
      <c r="GCU3" s="533"/>
      <c r="GCV3" s="534"/>
      <c r="GCW3" s="544"/>
      <c r="GCX3" s="533"/>
      <c r="GCY3" s="533"/>
      <c r="GCZ3" s="534"/>
      <c r="GDA3" s="544"/>
      <c r="GDB3" s="533"/>
      <c r="GDC3" s="533"/>
      <c r="GDD3" s="534"/>
      <c r="GDE3" s="544"/>
      <c r="GDF3" s="533"/>
      <c r="GDG3" s="533"/>
      <c r="GDH3" s="534"/>
      <c r="GDI3" s="544"/>
      <c r="GDJ3" s="533"/>
      <c r="GDK3" s="533"/>
      <c r="GDL3" s="534"/>
      <c r="GDM3" s="544"/>
      <c r="GDN3" s="533"/>
      <c r="GDO3" s="533"/>
      <c r="GDP3" s="534"/>
      <c r="GDQ3" s="544"/>
      <c r="GDR3" s="533"/>
      <c r="GDS3" s="533"/>
      <c r="GDT3" s="534"/>
      <c r="GDU3" s="544"/>
      <c r="GDV3" s="533"/>
      <c r="GDW3" s="533"/>
      <c r="GDX3" s="534"/>
      <c r="GDY3" s="544"/>
      <c r="GDZ3" s="533"/>
      <c r="GEA3" s="533"/>
      <c r="GEB3" s="534"/>
      <c r="GEC3" s="544"/>
      <c r="GED3" s="533"/>
      <c r="GEE3" s="533"/>
      <c r="GEF3" s="534"/>
      <c r="GEG3" s="544"/>
      <c r="GEH3" s="533"/>
      <c r="GEI3" s="533"/>
      <c r="GEJ3" s="534"/>
      <c r="GEK3" s="544"/>
      <c r="GEL3" s="533"/>
      <c r="GEM3" s="533"/>
      <c r="GEN3" s="534"/>
      <c r="GEO3" s="544"/>
      <c r="GEP3" s="533"/>
      <c r="GEQ3" s="533"/>
      <c r="GER3" s="534"/>
      <c r="GES3" s="544"/>
      <c r="GET3" s="533"/>
      <c r="GEU3" s="533"/>
      <c r="GEV3" s="534"/>
      <c r="GEW3" s="544"/>
      <c r="GEX3" s="533"/>
      <c r="GEY3" s="533"/>
      <c r="GEZ3" s="534"/>
      <c r="GFA3" s="544"/>
      <c r="GFB3" s="533"/>
      <c r="GFC3" s="533"/>
      <c r="GFD3" s="534"/>
      <c r="GFE3" s="544"/>
      <c r="GFF3" s="533"/>
      <c r="GFG3" s="533"/>
      <c r="GFH3" s="534"/>
      <c r="GFI3" s="544"/>
      <c r="GFJ3" s="533"/>
      <c r="GFK3" s="533"/>
      <c r="GFL3" s="534"/>
      <c r="GFM3" s="544"/>
      <c r="GFN3" s="533"/>
      <c r="GFO3" s="533"/>
      <c r="GFP3" s="534"/>
      <c r="GFQ3" s="544"/>
      <c r="GFR3" s="533"/>
      <c r="GFS3" s="533"/>
      <c r="GFT3" s="534"/>
      <c r="GFU3" s="544"/>
      <c r="GFV3" s="533"/>
      <c r="GFW3" s="533"/>
      <c r="GFX3" s="534"/>
      <c r="GFY3" s="544"/>
      <c r="GFZ3" s="533"/>
      <c r="GGA3" s="533"/>
      <c r="GGB3" s="534"/>
      <c r="GGC3" s="544"/>
      <c r="GGD3" s="533"/>
      <c r="GGE3" s="533"/>
      <c r="GGF3" s="534"/>
      <c r="GGG3" s="544"/>
      <c r="GGH3" s="533"/>
      <c r="GGI3" s="533"/>
      <c r="GGJ3" s="534"/>
      <c r="GGK3" s="544"/>
      <c r="GGL3" s="533"/>
      <c r="GGM3" s="533"/>
      <c r="GGN3" s="534"/>
      <c r="GGO3" s="544"/>
      <c r="GGP3" s="533"/>
      <c r="GGQ3" s="533"/>
      <c r="GGR3" s="534"/>
      <c r="GGS3" s="544"/>
      <c r="GGT3" s="533"/>
      <c r="GGU3" s="533"/>
      <c r="GGV3" s="534"/>
      <c r="GGW3" s="544"/>
      <c r="GGX3" s="533"/>
      <c r="GGY3" s="533"/>
      <c r="GGZ3" s="534"/>
      <c r="GHA3" s="544"/>
      <c r="GHB3" s="533"/>
      <c r="GHC3" s="533"/>
      <c r="GHD3" s="534"/>
      <c r="GHE3" s="544"/>
      <c r="GHF3" s="533"/>
      <c r="GHG3" s="533"/>
      <c r="GHH3" s="534"/>
      <c r="GHI3" s="544"/>
      <c r="GHJ3" s="533"/>
      <c r="GHK3" s="533"/>
      <c r="GHL3" s="534"/>
      <c r="GHM3" s="544"/>
      <c r="GHN3" s="533"/>
      <c r="GHO3" s="533"/>
      <c r="GHP3" s="534"/>
      <c r="GHQ3" s="544"/>
      <c r="GHR3" s="533"/>
      <c r="GHS3" s="533"/>
      <c r="GHT3" s="534"/>
      <c r="GHU3" s="544"/>
      <c r="GHV3" s="533"/>
      <c r="GHW3" s="533"/>
      <c r="GHX3" s="534"/>
      <c r="GHY3" s="544"/>
      <c r="GHZ3" s="533"/>
      <c r="GIA3" s="533"/>
      <c r="GIB3" s="534"/>
      <c r="GIC3" s="544"/>
      <c r="GID3" s="533"/>
      <c r="GIE3" s="533"/>
      <c r="GIF3" s="534"/>
      <c r="GIG3" s="544"/>
      <c r="GIH3" s="533"/>
      <c r="GII3" s="533"/>
      <c r="GIJ3" s="534"/>
      <c r="GIK3" s="544"/>
      <c r="GIL3" s="533"/>
      <c r="GIM3" s="533"/>
      <c r="GIN3" s="534"/>
      <c r="GIO3" s="544"/>
      <c r="GIP3" s="533"/>
      <c r="GIQ3" s="533"/>
      <c r="GIR3" s="534"/>
      <c r="GIS3" s="544"/>
      <c r="GIT3" s="533"/>
      <c r="GIU3" s="533"/>
      <c r="GIV3" s="534"/>
      <c r="GIW3" s="544"/>
      <c r="GIX3" s="533"/>
      <c r="GIY3" s="533"/>
      <c r="GIZ3" s="534"/>
      <c r="GJA3" s="544"/>
      <c r="GJB3" s="533"/>
      <c r="GJC3" s="533"/>
      <c r="GJD3" s="534"/>
      <c r="GJE3" s="544"/>
      <c r="GJF3" s="533"/>
      <c r="GJG3" s="533"/>
      <c r="GJH3" s="534"/>
      <c r="GJI3" s="544"/>
      <c r="GJJ3" s="533"/>
      <c r="GJK3" s="533"/>
      <c r="GJL3" s="534"/>
      <c r="GJM3" s="544"/>
      <c r="GJN3" s="533"/>
      <c r="GJO3" s="533"/>
      <c r="GJP3" s="534"/>
      <c r="GJQ3" s="544"/>
      <c r="GJR3" s="533"/>
      <c r="GJS3" s="533"/>
      <c r="GJT3" s="534"/>
      <c r="GJU3" s="544"/>
      <c r="GJV3" s="533"/>
      <c r="GJW3" s="533"/>
      <c r="GJX3" s="534"/>
      <c r="GJY3" s="544"/>
      <c r="GJZ3" s="533"/>
      <c r="GKA3" s="533"/>
      <c r="GKB3" s="534"/>
      <c r="GKC3" s="544"/>
      <c r="GKD3" s="533"/>
      <c r="GKE3" s="533"/>
      <c r="GKF3" s="534"/>
      <c r="GKG3" s="544"/>
      <c r="GKH3" s="533"/>
      <c r="GKI3" s="533"/>
      <c r="GKJ3" s="534"/>
      <c r="GKK3" s="544"/>
      <c r="GKL3" s="533"/>
      <c r="GKM3" s="533"/>
      <c r="GKN3" s="534"/>
      <c r="GKO3" s="544"/>
      <c r="GKP3" s="533"/>
      <c r="GKQ3" s="533"/>
      <c r="GKR3" s="534"/>
      <c r="GKS3" s="544"/>
      <c r="GKT3" s="533"/>
      <c r="GKU3" s="533"/>
      <c r="GKV3" s="534"/>
      <c r="GKW3" s="544"/>
      <c r="GKX3" s="533"/>
      <c r="GKY3" s="533"/>
      <c r="GKZ3" s="534"/>
      <c r="GLA3" s="544"/>
      <c r="GLB3" s="533"/>
      <c r="GLC3" s="533"/>
      <c r="GLD3" s="534"/>
      <c r="GLE3" s="544"/>
      <c r="GLF3" s="533"/>
      <c r="GLG3" s="533"/>
      <c r="GLH3" s="534"/>
      <c r="GLI3" s="544"/>
      <c r="GLJ3" s="533"/>
      <c r="GLK3" s="533"/>
      <c r="GLL3" s="534"/>
      <c r="GLM3" s="544"/>
      <c r="GLN3" s="533"/>
      <c r="GLO3" s="533"/>
      <c r="GLP3" s="534"/>
      <c r="GLQ3" s="544"/>
      <c r="GLR3" s="533"/>
      <c r="GLS3" s="533"/>
      <c r="GLT3" s="534"/>
      <c r="GLU3" s="544"/>
      <c r="GLV3" s="533"/>
      <c r="GLW3" s="533"/>
      <c r="GLX3" s="534"/>
      <c r="GLY3" s="544"/>
      <c r="GLZ3" s="533"/>
      <c r="GMA3" s="533"/>
      <c r="GMB3" s="534"/>
      <c r="GMC3" s="544"/>
      <c r="GMD3" s="533"/>
      <c r="GME3" s="533"/>
      <c r="GMF3" s="534"/>
      <c r="GMG3" s="544"/>
      <c r="GMH3" s="533"/>
      <c r="GMI3" s="533"/>
      <c r="GMJ3" s="534"/>
      <c r="GMK3" s="544"/>
      <c r="GML3" s="533"/>
      <c r="GMM3" s="533"/>
      <c r="GMN3" s="534"/>
      <c r="GMO3" s="544"/>
      <c r="GMP3" s="533"/>
      <c r="GMQ3" s="533"/>
      <c r="GMR3" s="534"/>
      <c r="GMS3" s="544"/>
      <c r="GMT3" s="533"/>
      <c r="GMU3" s="533"/>
      <c r="GMV3" s="534"/>
      <c r="GMW3" s="544"/>
      <c r="GMX3" s="533"/>
      <c r="GMY3" s="533"/>
      <c r="GMZ3" s="534"/>
      <c r="GNA3" s="544"/>
      <c r="GNB3" s="533"/>
      <c r="GNC3" s="533"/>
      <c r="GND3" s="534"/>
      <c r="GNE3" s="544"/>
      <c r="GNF3" s="533"/>
      <c r="GNG3" s="533"/>
      <c r="GNH3" s="534"/>
      <c r="GNI3" s="544"/>
      <c r="GNJ3" s="533"/>
      <c r="GNK3" s="533"/>
      <c r="GNL3" s="534"/>
      <c r="GNM3" s="544"/>
      <c r="GNN3" s="533"/>
      <c r="GNO3" s="533"/>
      <c r="GNP3" s="534"/>
      <c r="GNQ3" s="544"/>
      <c r="GNR3" s="533"/>
      <c r="GNS3" s="533"/>
      <c r="GNT3" s="534"/>
      <c r="GNU3" s="544"/>
      <c r="GNV3" s="533"/>
      <c r="GNW3" s="533"/>
      <c r="GNX3" s="534"/>
      <c r="GNY3" s="544"/>
      <c r="GNZ3" s="533"/>
      <c r="GOA3" s="533"/>
      <c r="GOB3" s="534"/>
      <c r="GOC3" s="544"/>
      <c r="GOD3" s="533"/>
      <c r="GOE3" s="533"/>
      <c r="GOF3" s="534"/>
      <c r="GOG3" s="544"/>
      <c r="GOH3" s="533"/>
      <c r="GOI3" s="533"/>
      <c r="GOJ3" s="534"/>
      <c r="GOK3" s="544"/>
      <c r="GOL3" s="533"/>
      <c r="GOM3" s="533"/>
      <c r="GON3" s="534"/>
      <c r="GOO3" s="544"/>
      <c r="GOP3" s="533"/>
      <c r="GOQ3" s="533"/>
      <c r="GOR3" s="534"/>
      <c r="GOS3" s="544"/>
      <c r="GOT3" s="533"/>
      <c r="GOU3" s="533"/>
      <c r="GOV3" s="534"/>
      <c r="GOW3" s="544"/>
      <c r="GOX3" s="533"/>
      <c r="GOY3" s="533"/>
      <c r="GOZ3" s="534"/>
      <c r="GPA3" s="544"/>
      <c r="GPB3" s="533"/>
      <c r="GPC3" s="533"/>
      <c r="GPD3" s="534"/>
      <c r="GPE3" s="544"/>
      <c r="GPF3" s="533"/>
      <c r="GPG3" s="533"/>
      <c r="GPH3" s="534"/>
      <c r="GPI3" s="544"/>
      <c r="GPJ3" s="533"/>
      <c r="GPK3" s="533"/>
      <c r="GPL3" s="534"/>
      <c r="GPM3" s="544"/>
      <c r="GPN3" s="533"/>
      <c r="GPO3" s="533"/>
      <c r="GPP3" s="534"/>
      <c r="GPQ3" s="544"/>
      <c r="GPR3" s="533"/>
      <c r="GPS3" s="533"/>
      <c r="GPT3" s="534"/>
      <c r="GPU3" s="544"/>
      <c r="GPV3" s="533"/>
      <c r="GPW3" s="533"/>
      <c r="GPX3" s="534"/>
      <c r="GPY3" s="544"/>
      <c r="GPZ3" s="533"/>
      <c r="GQA3" s="533"/>
      <c r="GQB3" s="534"/>
      <c r="GQC3" s="544"/>
      <c r="GQD3" s="533"/>
      <c r="GQE3" s="533"/>
      <c r="GQF3" s="534"/>
      <c r="GQG3" s="544"/>
      <c r="GQH3" s="533"/>
      <c r="GQI3" s="533"/>
      <c r="GQJ3" s="534"/>
      <c r="GQK3" s="544"/>
      <c r="GQL3" s="533"/>
      <c r="GQM3" s="533"/>
      <c r="GQN3" s="534"/>
      <c r="GQO3" s="544"/>
      <c r="GQP3" s="533"/>
      <c r="GQQ3" s="533"/>
      <c r="GQR3" s="534"/>
      <c r="GQS3" s="544"/>
      <c r="GQT3" s="533"/>
      <c r="GQU3" s="533"/>
      <c r="GQV3" s="534"/>
      <c r="GQW3" s="544"/>
      <c r="GQX3" s="533"/>
      <c r="GQY3" s="533"/>
      <c r="GQZ3" s="534"/>
      <c r="GRA3" s="544"/>
      <c r="GRB3" s="533"/>
      <c r="GRC3" s="533"/>
      <c r="GRD3" s="534"/>
      <c r="GRE3" s="544"/>
      <c r="GRF3" s="533"/>
      <c r="GRG3" s="533"/>
      <c r="GRH3" s="534"/>
      <c r="GRI3" s="544"/>
      <c r="GRJ3" s="533"/>
      <c r="GRK3" s="533"/>
      <c r="GRL3" s="534"/>
      <c r="GRM3" s="544"/>
      <c r="GRN3" s="533"/>
      <c r="GRO3" s="533"/>
      <c r="GRP3" s="534"/>
      <c r="GRQ3" s="544"/>
      <c r="GRR3" s="533"/>
      <c r="GRS3" s="533"/>
      <c r="GRT3" s="534"/>
      <c r="GRU3" s="544"/>
      <c r="GRV3" s="533"/>
      <c r="GRW3" s="533"/>
      <c r="GRX3" s="534"/>
      <c r="GRY3" s="544"/>
      <c r="GRZ3" s="533"/>
      <c r="GSA3" s="533"/>
      <c r="GSB3" s="534"/>
      <c r="GSC3" s="544"/>
      <c r="GSD3" s="533"/>
      <c r="GSE3" s="533"/>
      <c r="GSF3" s="534"/>
      <c r="GSG3" s="544"/>
      <c r="GSH3" s="533"/>
      <c r="GSI3" s="533"/>
      <c r="GSJ3" s="534"/>
      <c r="GSK3" s="544"/>
      <c r="GSL3" s="533"/>
      <c r="GSM3" s="533"/>
      <c r="GSN3" s="534"/>
      <c r="GSO3" s="544"/>
      <c r="GSP3" s="533"/>
      <c r="GSQ3" s="533"/>
      <c r="GSR3" s="534"/>
      <c r="GSS3" s="544"/>
      <c r="GST3" s="533"/>
      <c r="GSU3" s="533"/>
      <c r="GSV3" s="534"/>
      <c r="GSW3" s="544"/>
      <c r="GSX3" s="533"/>
      <c r="GSY3" s="533"/>
      <c r="GSZ3" s="534"/>
      <c r="GTA3" s="544"/>
      <c r="GTB3" s="533"/>
      <c r="GTC3" s="533"/>
      <c r="GTD3" s="534"/>
      <c r="GTE3" s="544"/>
      <c r="GTF3" s="533"/>
      <c r="GTG3" s="533"/>
      <c r="GTH3" s="534"/>
      <c r="GTI3" s="544"/>
      <c r="GTJ3" s="533"/>
      <c r="GTK3" s="533"/>
      <c r="GTL3" s="534"/>
      <c r="GTM3" s="544"/>
      <c r="GTN3" s="533"/>
      <c r="GTO3" s="533"/>
      <c r="GTP3" s="534"/>
      <c r="GTQ3" s="544"/>
      <c r="GTR3" s="533"/>
      <c r="GTS3" s="533"/>
      <c r="GTT3" s="534"/>
      <c r="GTU3" s="544"/>
      <c r="GTV3" s="533"/>
      <c r="GTW3" s="533"/>
      <c r="GTX3" s="534"/>
      <c r="GTY3" s="544"/>
      <c r="GTZ3" s="533"/>
      <c r="GUA3" s="533"/>
      <c r="GUB3" s="534"/>
      <c r="GUC3" s="544"/>
      <c r="GUD3" s="533"/>
      <c r="GUE3" s="533"/>
      <c r="GUF3" s="534"/>
      <c r="GUG3" s="544"/>
      <c r="GUH3" s="533"/>
      <c r="GUI3" s="533"/>
      <c r="GUJ3" s="534"/>
      <c r="GUK3" s="544"/>
      <c r="GUL3" s="533"/>
      <c r="GUM3" s="533"/>
      <c r="GUN3" s="534"/>
      <c r="GUO3" s="544"/>
      <c r="GUP3" s="533"/>
      <c r="GUQ3" s="533"/>
      <c r="GUR3" s="534"/>
      <c r="GUS3" s="544"/>
      <c r="GUT3" s="533"/>
      <c r="GUU3" s="533"/>
      <c r="GUV3" s="534"/>
      <c r="GUW3" s="544"/>
      <c r="GUX3" s="533"/>
      <c r="GUY3" s="533"/>
      <c r="GUZ3" s="534"/>
      <c r="GVA3" s="544"/>
      <c r="GVB3" s="533"/>
      <c r="GVC3" s="533"/>
      <c r="GVD3" s="534"/>
      <c r="GVE3" s="544"/>
      <c r="GVF3" s="533"/>
      <c r="GVG3" s="533"/>
      <c r="GVH3" s="534"/>
      <c r="GVI3" s="544"/>
      <c r="GVJ3" s="533"/>
      <c r="GVK3" s="533"/>
      <c r="GVL3" s="534"/>
      <c r="GVM3" s="544"/>
      <c r="GVN3" s="533"/>
      <c r="GVO3" s="533"/>
      <c r="GVP3" s="534"/>
      <c r="GVQ3" s="544"/>
      <c r="GVR3" s="533"/>
      <c r="GVS3" s="533"/>
      <c r="GVT3" s="534"/>
      <c r="GVU3" s="544"/>
      <c r="GVV3" s="533"/>
      <c r="GVW3" s="533"/>
      <c r="GVX3" s="534"/>
      <c r="GVY3" s="544"/>
      <c r="GVZ3" s="533"/>
      <c r="GWA3" s="533"/>
      <c r="GWB3" s="534"/>
      <c r="GWC3" s="544"/>
      <c r="GWD3" s="533"/>
      <c r="GWE3" s="533"/>
      <c r="GWF3" s="534"/>
      <c r="GWG3" s="544"/>
      <c r="GWH3" s="533"/>
      <c r="GWI3" s="533"/>
      <c r="GWJ3" s="534"/>
      <c r="GWK3" s="544"/>
      <c r="GWL3" s="533"/>
      <c r="GWM3" s="533"/>
      <c r="GWN3" s="534"/>
      <c r="GWO3" s="544"/>
      <c r="GWP3" s="533"/>
      <c r="GWQ3" s="533"/>
      <c r="GWR3" s="534"/>
      <c r="GWS3" s="544"/>
      <c r="GWT3" s="533"/>
      <c r="GWU3" s="533"/>
      <c r="GWV3" s="534"/>
      <c r="GWW3" s="544"/>
      <c r="GWX3" s="533"/>
      <c r="GWY3" s="533"/>
      <c r="GWZ3" s="534"/>
      <c r="GXA3" s="544"/>
      <c r="GXB3" s="533"/>
      <c r="GXC3" s="533"/>
      <c r="GXD3" s="534"/>
      <c r="GXE3" s="544"/>
      <c r="GXF3" s="533"/>
      <c r="GXG3" s="533"/>
      <c r="GXH3" s="534"/>
      <c r="GXI3" s="544"/>
      <c r="GXJ3" s="533"/>
      <c r="GXK3" s="533"/>
      <c r="GXL3" s="534"/>
      <c r="GXM3" s="544"/>
      <c r="GXN3" s="533"/>
      <c r="GXO3" s="533"/>
      <c r="GXP3" s="534"/>
      <c r="GXQ3" s="544"/>
      <c r="GXR3" s="533"/>
      <c r="GXS3" s="533"/>
      <c r="GXT3" s="534"/>
      <c r="GXU3" s="544"/>
      <c r="GXV3" s="533"/>
      <c r="GXW3" s="533"/>
      <c r="GXX3" s="534"/>
      <c r="GXY3" s="544"/>
      <c r="GXZ3" s="533"/>
      <c r="GYA3" s="533"/>
      <c r="GYB3" s="534"/>
      <c r="GYC3" s="544"/>
      <c r="GYD3" s="533"/>
      <c r="GYE3" s="533"/>
      <c r="GYF3" s="534"/>
      <c r="GYG3" s="544"/>
      <c r="GYH3" s="533"/>
      <c r="GYI3" s="533"/>
      <c r="GYJ3" s="534"/>
      <c r="GYK3" s="544"/>
      <c r="GYL3" s="533"/>
      <c r="GYM3" s="533"/>
      <c r="GYN3" s="534"/>
      <c r="GYO3" s="544"/>
      <c r="GYP3" s="533"/>
      <c r="GYQ3" s="533"/>
      <c r="GYR3" s="534"/>
      <c r="GYS3" s="544"/>
      <c r="GYT3" s="533"/>
      <c r="GYU3" s="533"/>
      <c r="GYV3" s="534"/>
      <c r="GYW3" s="544"/>
      <c r="GYX3" s="533"/>
      <c r="GYY3" s="533"/>
      <c r="GYZ3" s="534"/>
      <c r="GZA3" s="544"/>
      <c r="GZB3" s="533"/>
      <c r="GZC3" s="533"/>
      <c r="GZD3" s="534"/>
      <c r="GZE3" s="544"/>
      <c r="GZF3" s="533"/>
      <c r="GZG3" s="533"/>
      <c r="GZH3" s="534"/>
      <c r="GZI3" s="544"/>
      <c r="GZJ3" s="533"/>
      <c r="GZK3" s="533"/>
      <c r="GZL3" s="534"/>
      <c r="GZM3" s="544"/>
      <c r="GZN3" s="533"/>
      <c r="GZO3" s="533"/>
      <c r="GZP3" s="534"/>
      <c r="GZQ3" s="544"/>
      <c r="GZR3" s="533"/>
      <c r="GZS3" s="533"/>
      <c r="GZT3" s="534"/>
      <c r="GZU3" s="544"/>
      <c r="GZV3" s="533"/>
      <c r="GZW3" s="533"/>
      <c r="GZX3" s="534"/>
      <c r="GZY3" s="544"/>
      <c r="GZZ3" s="533"/>
      <c r="HAA3" s="533"/>
      <c r="HAB3" s="534"/>
      <c r="HAC3" s="544"/>
      <c r="HAD3" s="533"/>
      <c r="HAE3" s="533"/>
      <c r="HAF3" s="534"/>
      <c r="HAG3" s="544"/>
      <c r="HAH3" s="533"/>
      <c r="HAI3" s="533"/>
      <c r="HAJ3" s="534"/>
      <c r="HAK3" s="544"/>
      <c r="HAL3" s="533"/>
      <c r="HAM3" s="533"/>
      <c r="HAN3" s="534"/>
      <c r="HAO3" s="544"/>
      <c r="HAP3" s="533"/>
      <c r="HAQ3" s="533"/>
      <c r="HAR3" s="534"/>
      <c r="HAS3" s="544"/>
      <c r="HAT3" s="533"/>
      <c r="HAU3" s="533"/>
      <c r="HAV3" s="534"/>
      <c r="HAW3" s="544"/>
      <c r="HAX3" s="533"/>
      <c r="HAY3" s="533"/>
      <c r="HAZ3" s="534"/>
      <c r="HBA3" s="544"/>
      <c r="HBB3" s="533"/>
      <c r="HBC3" s="533"/>
      <c r="HBD3" s="534"/>
      <c r="HBE3" s="544"/>
      <c r="HBF3" s="533"/>
      <c r="HBG3" s="533"/>
      <c r="HBH3" s="534"/>
      <c r="HBI3" s="544"/>
      <c r="HBJ3" s="533"/>
      <c r="HBK3" s="533"/>
      <c r="HBL3" s="534"/>
      <c r="HBM3" s="544"/>
      <c r="HBN3" s="533"/>
      <c r="HBO3" s="533"/>
      <c r="HBP3" s="534"/>
      <c r="HBQ3" s="544"/>
      <c r="HBR3" s="533"/>
      <c r="HBS3" s="533"/>
      <c r="HBT3" s="534"/>
      <c r="HBU3" s="544"/>
      <c r="HBV3" s="533"/>
      <c r="HBW3" s="533"/>
      <c r="HBX3" s="534"/>
      <c r="HBY3" s="544"/>
      <c r="HBZ3" s="533"/>
      <c r="HCA3" s="533"/>
      <c r="HCB3" s="534"/>
      <c r="HCC3" s="544"/>
      <c r="HCD3" s="533"/>
      <c r="HCE3" s="533"/>
      <c r="HCF3" s="534"/>
      <c r="HCG3" s="544"/>
      <c r="HCH3" s="533"/>
      <c r="HCI3" s="533"/>
      <c r="HCJ3" s="534"/>
      <c r="HCK3" s="544"/>
      <c r="HCL3" s="533"/>
      <c r="HCM3" s="533"/>
      <c r="HCN3" s="534"/>
      <c r="HCO3" s="544"/>
      <c r="HCP3" s="533"/>
      <c r="HCQ3" s="533"/>
      <c r="HCR3" s="534"/>
      <c r="HCS3" s="544"/>
      <c r="HCT3" s="533"/>
      <c r="HCU3" s="533"/>
      <c r="HCV3" s="534"/>
      <c r="HCW3" s="544"/>
      <c r="HCX3" s="533"/>
      <c r="HCY3" s="533"/>
      <c r="HCZ3" s="534"/>
      <c r="HDA3" s="544"/>
      <c r="HDB3" s="533"/>
      <c r="HDC3" s="533"/>
      <c r="HDD3" s="534"/>
      <c r="HDE3" s="544"/>
      <c r="HDF3" s="533"/>
      <c r="HDG3" s="533"/>
      <c r="HDH3" s="534"/>
      <c r="HDI3" s="544"/>
      <c r="HDJ3" s="533"/>
      <c r="HDK3" s="533"/>
      <c r="HDL3" s="534"/>
      <c r="HDM3" s="544"/>
      <c r="HDN3" s="533"/>
      <c r="HDO3" s="533"/>
      <c r="HDP3" s="534"/>
      <c r="HDQ3" s="544"/>
      <c r="HDR3" s="533"/>
      <c r="HDS3" s="533"/>
      <c r="HDT3" s="534"/>
      <c r="HDU3" s="544"/>
      <c r="HDV3" s="533"/>
      <c r="HDW3" s="533"/>
      <c r="HDX3" s="534"/>
      <c r="HDY3" s="544"/>
      <c r="HDZ3" s="533"/>
      <c r="HEA3" s="533"/>
      <c r="HEB3" s="534"/>
      <c r="HEC3" s="544"/>
      <c r="HED3" s="533"/>
      <c r="HEE3" s="533"/>
      <c r="HEF3" s="534"/>
      <c r="HEG3" s="544"/>
      <c r="HEH3" s="533"/>
      <c r="HEI3" s="533"/>
      <c r="HEJ3" s="534"/>
      <c r="HEK3" s="544"/>
      <c r="HEL3" s="533"/>
      <c r="HEM3" s="533"/>
      <c r="HEN3" s="534"/>
      <c r="HEO3" s="544"/>
      <c r="HEP3" s="533"/>
      <c r="HEQ3" s="533"/>
      <c r="HER3" s="534"/>
      <c r="HES3" s="544"/>
      <c r="HET3" s="533"/>
      <c r="HEU3" s="533"/>
      <c r="HEV3" s="534"/>
      <c r="HEW3" s="544"/>
      <c r="HEX3" s="533"/>
      <c r="HEY3" s="533"/>
      <c r="HEZ3" s="534"/>
      <c r="HFA3" s="544"/>
      <c r="HFB3" s="533"/>
      <c r="HFC3" s="533"/>
      <c r="HFD3" s="534"/>
      <c r="HFE3" s="544"/>
      <c r="HFF3" s="533"/>
      <c r="HFG3" s="533"/>
      <c r="HFH3" s="534"/>
      <c r="HFI3" s="544"/>
      <c r="HFJ3" s="533"/>
      <c r="HFK3" s="533"/>
      <c r="HFL3" s="534"/>
      <c r="HFM3" s="544"/>
      <c r="HFN3" s="533"/>
      <c r="HFO3" s="533"/>
      <c r="HFP3" s="534"/>
      <c r="HFQ3" s="544"/>
      <c r="HFR3" s="533"/>
      <c r="HFS3" s="533"/>
      <c r="HFT3" s="534"/>
      <c r="HFU3" s="544"/>
      <c r="HFV3" s="533"/>
      <c r="HFW3" s="533"/>
      <c r="HFX3" s="534"/>
      <c r="HFY3" s="544"/>
      <c r="HFZ3" s="533"/>
      <c r="HGA3" s="533"/>
      <c r="HGB3" s="534"/>
      <c r="HGC3" s="544"/>
      <c r="HGD3" s="533"/>
      <c r="HGE3" s="533"/>
      <c r="HGF3" s="534"/>
      <c r="HGG3" s="544"/>
      <c r="HGH3" s="533"/>
      <c r="HGI3" s="533"/>
      <c r="HGJ3" s="534"/>
      <c r="HGK3" s="544"/>
      <c r="HGL3" s="533"/>
      <c r="HGM3" s="533"/>
      <c r="HGN3" s="534"/>
      <c r="HGO3" s="544"/>
      <c r="HGP3" s="533"/>
      <c r="HGQ3" s="533"/>
      <c r="HGR3" s="534"/>
      <c r="HGS3" s="544"/>
      <c r="HGT3" s="533"/>
      <c r="HGU3" s="533"/>
      <c r="HGV3" s="534"/>
      <c r="HGW3" s="544"/>
      <c r="HGX3" s="533"/>
      <c r="HGY3" s="533"/>
      <c r="HGZ3" s="534"/>
      <c r="HHA3" s="544"/>
      <c r="HHB3" s="533"/>
      <c r="HHC3" s="533"/>
      <c r="HHD3" s="534"/>
      <c r="HHE3" s="544"/>
      <c r="HHF3" s="533"/>
      <c r="HHG3" s="533"/>
      <c r="HHH3" s="534"/>
      <c r="HHI3" s="544"/>
      <c r="HHJ3" s="533"/>
      <c r="HHK3" s="533"/>
      <c r="HHL3" s="534"/>
      <c r="HHM3" s="544"/>
      <c r="HHN3" s="533"/>
      <c r="HHO3" s="533"/>
      <c r="HHP3" s="534"/>
      <c r="HHQ3" s="544"/>
      <c r="HHR3" s="533"/>
      <c r="HHS3" s="533"/>
      <c r="HHT3" s="534"/>
      <c r="HHU3" s="544"/>
      <c r="HHV3" s="533"/>
      <c r="HHW3" s="533"/>
      <c r="HHX3" s="534"/>
      <c r="HHY3" s="544"/>
      <c r="HHZ3" s="533"/>
      <c r="HIA3" s="533"/>
      <c r="HIB3" s="534"/>
      <c r="HIC3" s="544"/>
      <c r="HID3" s="533"/>
      <c r="HIE3" s="533"/>
      <c r="HIF3" s="534"/>
      <c r="HIG3" s="544"/>
      <c r="HIH3" s="533"/>
      <c r="HII3" s="533"/>
      <c r="HIJ3" s="534"/>
      <c r="HIK3" s="544"/>
      <c r="HIL3" s="533"/>
      <c r="HIM3" s="533"/>
      <c r="HIN3" s="534"/>
      <c r="HIO3" s="544"/>
      <c r="HIP3" s="533"/>
      <c r="HIQ3" s="533"/>
      <c r="HIR3" s="534"/>
      <c r="HIS3" s="544"/>
      <c r="HIT3" s="533"/>
      <c r="HIU3" s="533"/>
      <c r="HIV3" s="534"/>
      <c r="HIW3" s="544"/>
      <c r="HIX3" s="533"/>
      <c r="HIY3" s="533"/>
      <c r="HIZ3" s="534"/>
      <c r="HJA3" s="544"/>
      <c r="HJB3" s="533"/>
      <c r="HJC3" s="533"/>
      <c r="HJD3" s="534"/>
      <c r="HJE3" s="544"/>
      <c r="HJF3" s="533"/>
      <c r="HJG3" s="533"/>
      <c r="HJH3" s="534"/>
      <c r="HJI3" s="544"/>
      <c r="HJJ3" s="533"/>
      <c r="HJK3" s="533"/>
      <c r="HJL3" s="534"/>
      <c r="HJM3" s="544"/>
      <c r="HJN3" s="533"/>
      <c r="HJO3" s="533"/>
      <c r="HJP3" s="534"/>
      <c r="HJQ3" s="544"/>
      <c r="HJR3" s="533"/>
      <c r="HJS3" s="533"/>
      <c r="HJT3" s="534"/>
      <c r="HJU3" s="544"/>
      <c r="HJV3" s="533"/>
      <c r="HJW3" s="533"/>
      <c r="HJX3" s="534"/>
      <c r="HJY3" s="544"/>
      <c r="HJZ3" s="533"/>
      <c r="HKA3" s="533"/>
      <c r="HKB3" s="534"/>
      <c r="HKC3" s="544"/>
      <c r="HKD3" s="533"/>
      <c r="HKE3" s="533"/>
      <c r="HKF3" s="534"/>
      <c r="HKG3" s="544"/>
      <c r="HKH3" s="533"/>
      <c r="HKI3" s="533"/>
      <c r="HKJ3" s="534"/>
      <c r="HKK3" s="544"/>
      <c r="HKL3" s="533"/>
      <c r="HKM3" s="533"/>
      <c r="HKN3" s="534"/>
      <c r="HKO3" s="544"/>
      <c r="HKP3" s="533"/>
      <c r="HKQ3" s="533"/>
      <c r="HKR3" s="534"/>
      <c r="HKS3" s="544"/>
      <c r="HKT3" s="533"/>
      <c r="HKU3" s="533"/>
      <c r="HKV3" s="534"/>
      <c r="HKW3" s="544"/>
      <c r="HKX3" s="533"/>
      <c r="HKY3" s="533"/>
      <c r="HKZ3" s="534"/>
      <c r="HLA3" s="544"/>
      <c r="HLB3" s="533"/>
      <c r="HLC3" s="533"/>
      <c r="HLD3" s="534"/>
      <c r="HLE3" s="544"/>
      <c r="HLF3" s="533"/>
      <c r="HLG3" s="533"/>
      <c r="HLH3" s="534"/>
      <c r="HLI3" s="544"/>
      <c r="HLJ3" s="533"/>
      <c r="HLK3" s="533"/>
      <c r="HLL3" s="534"/>
      <c r="HLM3" s="544"/>
      <c r="HLN3" s="533"/>
      <c r="HLO3" s="533"/>
      <c r="HLP3" s="534"/>
      <c r="HLQ3" s="544"/>
      <c r="HLR3" s="533"/>
      <c r="HLS3" s="533"/>
      <c r="HLT3" s="534"/>
      <c r="HLU3" s="544"/>
      <c r="HLV3" s="533"/>
      <c r="HLW3" s="533"/>
      <c r="HLX3" s="534"/>
      <c r="HLY3" s="544"/>
      <c r="HLZ3" s="533"/>
      <c r="HMA3" s="533"/>
      <c r="HMB3" s="534"/>
      <c r="HMC3" s="544"/>
      <c r="HMD3" s="533"/>
      <c r="HME3" s="533"/>
      <c r="HMF3" s="534"/>
      <c r="HMG3" s="544"/>
      <c r="HMH3" s="533"/>
      <c r="HMI3" s="533"/>
      <c r="HMJ3" s="534"/>
      <c r="HMK3" s="544"/>
      <c r="HML3" s="533"/>
      <c r="HMM3" s="533"/>
      <c r="HMN3" s="534"/>
      <c r="HMO3" s="544"/>
      <c r="HMP3" s="533"/>
      <c r="HMQ3" s="533"/>
      <c r="HMR3" s="534"/>
      <c r="HMS3" s="544"/>
      <c r="HMT3" s="533"/>
      <c r="HMU3" s="533"/>
      <c r="HMV3" s="534"/>
      <c r="HMW3" s="544"/>
      <c r="HMX3" s="533"/>
      <c r="HMY3" s="533"/>
      <c r="HMZ3" s="534"/>
      <c r="HNA3" s="544"/>
      <c r="HNB3" s="533"/>
      <c r="HNC3" s="533"/>
      <c r="HND3" s="534"/>
      <c r="HNE3" s="544"/>
      <c r="HNF3" s="533"/>
      <c r="HNG3" s="533"/>
      <c r="HNH3" s="534"/>
      <c r="HNI3" s="544"/>
      <c r="HNJ3" s="533"/>
      <c r="HNK3" s="533"/>
      <c r="HNL3" s="534"/>
      <c r="HNM3" s="544"/>
      <c r="HNN3" s="533"/>
      <c r="HNO3" s="533"/>
      <c r="HNP3" s="534"/>
      <c r="HNQ3" s="544"/>
      <c r="HNR3" s="533"/>
      <c r="HNS3" s="533"/>
      <c r="HNT3" s="534"/>
      <c r="HNU3" s="544"/>
      <c r="HNV3" s="533"/>
      <c r="HNW3" s="533"/>
      <c r="HNX3" s="534"/>
      <c r="HNY3" s="544"/>
      <c r="HNZ3" s="533"/>
      <c r="HOA3" s="533"/>
      <c r="HOB3" s="534"/>
      <c r="HOC3" s="544"/>
      <c r="HOD3" s="533"/>
      <c r="HOE3" s="533"/>
      <c r="HOF3" s="534"/>
      <c r="HOG3" s="544"/>
      <c r="HOH3" s="533"/>
      <c r="HOI3" s="533"/>
      <c r="HOJ3" s="534"/>
      <c r="HOK3" s="544"/>
      <c r="HOL3" s="533"/>
      <c r="HOM3" s="533"/>
      <c r="HON3" s="534"/>
      <c r="HOO3" s="544"/>
      <c r="HOP3" s="533"/>
      <c r="HOQ3" s="533"/>
      <c r="HOR3" s="534"/>
      <c r="HOS3" s="544"/>
      <c r="HOT3" s="533"/>
      <c r="HOU3" s="533"/>
      <c r="HOV3" s="534"/>
      <c r="HOW3" s="544"/>
      <c r="HOX3" s="533"/>
      <c r="HOY3" s="533"/>
      <c r="HOZ3" s="534"/>
      <c r="HPA3" s="544"/>
      <c r="HPB3" s="533"/>
      <c r="HPC3" s="533"/>
      <c r="HPD3" s="534"/>
      <c r="HPE3" s="544"/>
      <c r="HPF3" s="533"/>
      <c r="HPG3" s="533"/>
      <c r="HPH3" s="534"/>
      <c r="HPI3" s="544"/>
      <c r="HPJ3" s="533"/>
      <c r="HPK3" s="533"/>
      <c r="HPL3" s="534"/>
      <c r="HPM3" s="544"/>
      <c r="HPN3" s="533"/>
      <c r="HPO3" s="533"/>
      <c r="HPP3" s="534"/>
      <c r="HPQ3" s="544"/>
      <c r="HPR3" s="533"/>
      <c r="HPS3" s="533"/>
      <c r="HPT3" s="534"/>
      <c r="HPU3" s="544"/>
      <c r="HPV3" s="533"/>
      <c r="HPW3" s="533"/>
      <c r="HPX3" s="534"/>
      <c r="HPY3" s="544"/>
      <c r="HPZ3" s="533"/>
      <c r="HQA3" s="533"/>
      <c r="HQB3" s="534"/>
      <c r="HQC3" s="544"/>
      <c r="HQD3" s="533"/>
      <c r="HQE3" s="533"/>
      <c r="HQF3" s="534"/>
      <c r="HQG3" s="544"/>
      <c r="HQH3" s="533"/>
      <c r="HQI3" s="533"/>
      <c r="HQJ3" s="534"/>
      <c r="HQK3" s="544"/>
      <c r="HQL3" s="533"/>
      <c r="HQM3" s="533"/>
      <c r="HQN3" s="534"/>
      <c r="HQO3" s="544"/>
      <c r="HQP3" s="533"/>
      <c r="HQQ3" s="533"/>
      <c r="HQR3" s="534"/>
      <c r="HQS3" s="544"/>
      <c r="HQT3" s="533"/>
      <c r="HQU3" s="533"/>
      <c r="HQV3" s="534"/>
      <c r="HQW3" s="544"/>
      <c r="HQX3" s="533"/>
      <c r="HQY3" s="533"/>
      <c r="HQZ3" s="534"/>
      <c r="HRA3" s="544"/>
      <c r="HRB3" s="533"/>
      <c r="HRC3" s="533"/>
      <c r="HRD3" s="534"/>
      <c r="HRE3" s="544"/>
      <c r="HRF3" s="533"/>
      <c r="HRG3" s="533"/>
      <c r="HRH3" s="534"/>
      <c r="HRI3" s="544"/>
      <c r="HRJ3" s="533"/>
      <c r="HRK3" s="533"/>
      <c r="HRL3" s="534"/>
      <c r="HRM3" s="544"/>
      <c r="HRN3" s="533"/>
      <c r="HRO3" s="533"/>
      <c r="HRP3" s="534"/>
      <c r="HRQ3" s="544"/>
      <c r="HRR3" s="533"/>
      <c r="HRS3" s="533"/>
      <c r="HRT3" s="534"/>
      <c r="HRU3" s="544"/>
      <c r="HRV3" s="533"/>
      <c r="HRW3" s="533"/>
      <c r="HRX3" s="534"/>
      <c r="HRY3" s="544"/>
      <c r="HRZ3" s="533"/>
      <c r="HSA3" s="533"/>
      <c r="HSB3" s="534"/>
      <c r="HSC3" s="544"/>
      <c r="HSD3" s="533"/>
      <c r="HSE3" s="533"/>
      <c r="HSF3" s="534"/>
      <c r="HSG3" s="544"/>
      <c r="HSH3" s="533"/>
      <c r="HSI3" s="533"/>
      <c r="HSJ3" s="534"/>
      <c r="HSK3" s="544"/>
      <c r="HSL3" s="533"/>
      <c r="HSM3" s="533"/>
      <c r="HSN3" s="534"/>
      <c r="HSO3" s="544"/>
      <c r="HSP3" s="533"/>
      <c r="HSQ3" s="533"/>
      <c r="HSR3" s="534"/>
      <c r="HSS3" s="544"/>
      <c r="HST3" s="533"/>
      <c r="HSU3" s="533"/>
      <c r="HSV3" s="534"/>
      <c r="HSW3" s="544"/>
      <c r="HSX3" s="533"/>
      <c r="HSY3" s="533"/>
      <c r="HSZ3" s="534"/>
      <c r="HTA3" s="544"/>
      <c r="HTB3" s="533"/>
      <c r="HTC3" s="533"/>
      <c r="HTD3" s="534"/>
      <c r="HTE3" s="544"/>
      <c r="HTF3" s="533"/>
      <c r="HTG3" s="533"/>
      <c r="HTH3" s="534"/>
      <c r="HTI3" s="544"/>
      <c r="HTJ3" s="533"/>
      <c r="HTK3" s="533"/>
      <c r="HTL3" s="534"/>
      <c r="HTM3" s="544"/>
      <c r="HTN3" s="533"/>
      <c r="HTO3" s="533"/>
      <c r="HTP3" s="534"/>
      <c r="HTQ3" s="544"/>
      <c r="HTR3" s="533"/>
      <c r="HTS3" s="533"/>
      <c r="HTT3" s="534"/>
      <c r="HTU3" s="544"/>
      <c r="HTV3" s="533"/>
      <c r="HTW3" s="533"/>
      <c r="HTX3" s="534"/>
      <c r="HTY3" s="544"/>
      <c r="HTZ3" s="533"/>
      <c r="HUA3" s="533"/>
      <c r="HUB3" s="534"/>
      <c r="HUC3" s="544"/>
      <c r="HUD3" s="533"/>
      <c r="HUE3" s="533"/>
      <c r="HUF3" s="534"/>
      <c r="HUG3" s="544"/>
      <c r="HUH3" s="533"/>
      <c r="HUI3" s="533"/>
      <c r="HUJ3" s="534"/>
      <c r="HUK3" s="544"/>
      <c r="HUL3" s="533"/>
      <c r="HUM3" s="533"/>
      <c r="HUN3" s="534"/>
      <c r="HUO3" s="544"/>
      <c r="HUP3" s="533"/>
      <c r="HUQ3" s="533"/>
      <c r="HUR3" s="534"/>
      <c r="HUS3" s="544"/>
      <c r="HUT3" s="533"/>
      <c r="HUU3" s="533"/>
      <c r="HUV3" s="534"/>
      <c r="HUW3" s="544"/>
      <c r="HUX3" s="533"/>
      <c r="HUY3" s="533"/>
      <c r="HUZ3" s="534"/>
      <c r="HVA3" s="544"/>
      <c r="HVB3" s="533"/>
      <c r="HVC3" s="533"/>
      <c r="HVD3" s="534"/>
      <c r="HVE3" s="544"/>
      <c r="HVF3" s="533"/>
      <c r="HVG3" s="533"/>
      <c r="HVH3" s="534"/>
      <c r="HVI3" s="544"/>
      <c r="HVJ3" s="533"/>
      <c r="HVK3" s="533"/>
      <c r="HVL3" s="534"/>
      <c r="HVM3" s="544"/>
      <c r="HVN3" s="533"/>
      <c r="HVO3" s="533"/>
      <c r="HVP3" s="534"/>
      <c r="HVQ3" s="544"/>
      <c r="HVR3" s="533"/>
      <c r="HVS3" s="533"/>
      <c r="HVT3" s="534"/>
      <c r="HVU3" s="544"/>
      <c r="HVV3" s="533"/>
      <c r="HVW3" s="533"/>
      <c r="HVX3" s="534"/>
      <c r="HVY3" s="544"/>
      <c r="HVZ3" s="533"/>
      <c r="HWA3" s="533"/>
      <c r="HWB3" s="534"/>
      <c r="HWC3" s="544"/>
      <c r="HWD3" s="533"/>
      <c r="HWE3" s="533"/>
      <c r="HWF3" s="534"/>
      <c r="HWG3" s="544"/>
      <c r="HWH3" s="533"/>
      <c r="HWI3" s="533"/>
      <c r="HWJ3" s="534"/>
      <c r="HWK3" s="544"/>
      <c r="HWL3" s="533"/>
      <c r="HWM3" s="533"/>
      <c r="HWN3" s="534"/>
      <c r="HWO3" s="544"/>
      <c r="HWP3" s="533"/>
      <c r="HWQ3" s="533"/>
      <c r="HWR3" s="534"/>
      <c r="HWS3" s="544"/>
      <c r="HWT3" s="533"/>
      <c r="HWU3" s="533"/>
      <c r="HWV3" s="534"/>
      <c r="HWW3" s="544"/>
      <c r="HWX3" s="533"/>
      <c r="HWY3" s="533"/>
      <c r="HWZ3" s="534"/>
      <c r="HXA3" s="544"/>
      <c r="HXB3" s="533"/>
      <c r="HXC3" s="533"/>
      <c r="HXD3" s="534"/>
      <c r="HXE3" s="544"/>
      <c r="HXF3" s="533"/>
      <c r="HXG3" s="533"/>
      <c r="HXH3" s="534"/>
      <c r="HXI3" s="544"/>
      <c r="HXJ3" s="533"/>
      <c r="HXK3" s="533"/>
      <c r="HXL3" s="534"/>
      <c r="HXM3" s="544"/>
      <c r="HXN3" s="533"/>
      <c r="HXO3" s="533"/>
      <c r="HXP3" s="534"/>
      <c r="HXQ3" s="544"/>
      <c r="HXR3" s="533"/>
      <c r="HXS3" s="533"/>
      <c r="HXT3" s="534"/>
      <c r="HXU3" s="544"/>
      <c r="HXV3" s="533"/>
      <c r="HXW3" s="533"/>
      <c r="HXX3" s="534"/>
      <c r="HXY3" s="544"/>
      <c r="HXZ3" s="533"/>
      <c r="HYA3" s="533"/>
      <c r="HYB3" s="534"/>
      <c r="HYC3" s="544"/>
      <c r="HYD3" s="533"/>
      <c r="HYE3" s="533"/>
      <c r="HYF3" s="534"/>
      <c r="HYG3" s="544"/>
      <c r="HYH3" s="533"/>
      <c r="HYI3" s="533"/>
      <c r="HYJ3" s="534"/>
      <c r="HYK3" s="544"/>
      <c r="HYL3" s="533"/>
      <c r="HYM3" s="533"/>
      <c r="HYN3" s="534"/>
      <c r="HYO3" s="544"/>
      <c r="HYP3" s="533"/>
      <c r="HYQ3" s="533"/>
      <c r="HYR3" s="534"/>
      <c r="HYS3" s="544"/>
      <c r="HYT3" s="533"/>
      <c r="HYU3" s="533"/>
      <c r="HYV3" s="534"/>
      <c r="HYW3" s="544"/>
      <c r="HYX3" s="533"/>
      <c r="HYY3" s="533"/>
      <c r="HYZ3" s="534"/>
      <c r="HZA3" s="544"/>
      <c r="HZB3" s="533"/>
      <c r="HZC3" s="533"/>
      <c r="HZD3" s="534"/>
      <c r="HZE3" s="544"/>
      <c r="HZF3" s="533"/>
      <c r="HZG3" s="533"/>
      <c r="HZH3" s="534"/>
      <c r="HZI3" s="544"/>
      <c r="HZJ3" s="533"/>
      <c r="HZK3" s="533"/>
      <c r="HZL3" s="534"/>
      <c r="HZM3" s="544"/>
      <c r="HZN3" s="533"/>
      <c r="HZO3" s="533"/>
      <c r="HZP3" s="534"/>
      <c r="HZQ3" s="544"/>
      <c r="HZR3" s="533"/>
      <c r="HZS3" s="533"/>
      <c r="HZT3" s="534"/>
      <c r="HZU3" s="544"/>
      <c r="HZV3" s="533"/>
      <c r="HZW3" s="533"/>
      <c r="HZX3" s="534"/>
      <c r="HZY3" s="544"/>
      <c r="HZZ3" s="533"/>
      <c r="IAA3" s="533"/>
      <c r="IAB3" s="534"/>
      <c r="IAC3" s="544"/>
      <c r="IAD3" s="533"/>
      <c r="IAE3" s="533"/>
      <c r="IAF3" s="534"/>
      <c r="IAG3" s="544"/>
      <c r="IAH3" s="533"/>
      <c r="IAI3" s="533"/>
      <c r="IAJ3" s="534"/>
      <c r="IAK3" s="544"/>
      <c r="IAL3" s="533"/>
      <c r="IAM3" s="533"/>
      <c r="IAN3" s="534"/>
      <c r="IAO3" s="544"/>
      <c r="IAP3" s="533"/>
      <c r="IAQ3" s="533"/>
      <c r="IAR3" s="534"/>
      <c r="IAS3" s="544"/>
      <c r="IAT3" s="533"/>
      <c r="IAU3" s="533"/>
      <c r="IAV3" s="534"/>
      <c r="IAW3" s="544"/>
      <c r="IAX3" s="533"/>
      <c r="IAY3" s="533"/>
      <c r="IAZ3" s="534"/>
      <c r="IBA3" s="544"/>
      <c r="IBB3" s="533"/>
      <c r="IBC3" s="533"/>
      <c r="IBD3" s="534"/>
      <c r="IBE3" s="544"/>
      <c r="IBF3" s="533"/>
      <c r="IBG3" s="533"/>
      <c r="IBH3" s="534"/>
      <c r="IBI3" s="544"/>
      <c r="IBJ3" s="533"/>
      <c r="IBK3" s="533"/>
      <c r="IBL3" s="534"/>
      <c r="IBM3" s="544"/>
      <c r="IBN3" s="533"/>
      <c r="IBO3" s="533"/>
      <c r="IBP3" s="534"/>
      <c r="IBQ3" s="544"/>
      <c r="IBR3" s="533"/>
      <c r="IBS3" s="533"/>
      <c r="IBT3" s="534"/>
      <c r="IBU3" s="544"/>
      <c r="IBV3" s="533"/>
      <c r="IBW3" s="533"/>
      <c r="IBX3" s="534"/>
      <c r="IBY3" s="544"/>
      <c r="IBZ3" s="533"/>
      <c r="ICA3" s="533"/>
      <c r="ICB3" s="534"/>
      <c r="ICC3" s="544"/>
      <c r="ICD3" s="533"/>
      <c r="ICE3" s="533"/>
      <c r="ICF3" s="534"/>
      <c r="ICG3" s="544"/>
      <c r="ICH3" s="533"/>
      <c r="ICI3" s="533"/>
      <c r="ICJ3" s="534"/>
      <c r="ICK3" s="544"/>
      <c r="ICL3" s="533"/>
      <c r="ICM3" s="533"/>
      <c r="ICN3" s="534"/>
      <c r="ICO3" s="544"/>
      <c r="ICP3" s="533"/>
      <c r="ICQ3" s="533"/>
      <c r="ICR3" s="534"/>
      <c r="ICS3" s="544"/>
      <c r="ICT3" s="533"/>
      <c r="ICU3" s="533"/>
      <c r="ICV3" s="534"/>
      <c r="ICW3" s="544"/>
      <c r="ICX3" s="533"/>
      <c r="ICY3" s="533"/>
      <c r="ICZ3" s="534"/>
      <c r="IDA3" s="544"/>
      <c r="IDB3" s="533"/>
      <c r="IDC3" s="533"/>
      <c r="IDD3" s="534"/>
      <c r="IDE3" s="544"/>
      <c r="IDF3" s="533"/>
      <c r="IDG3" s="533"/>
      <c r="IDH3" s="534"/>
      <c r="IDI3" s="544"/>
      <c r="IDJ3" s="533"/>
      <c r="IDK3" s="533"/>
      <c r="IDL3" s="534"/>
      <c r="IDM3" s="544"/>
      <c r="IDN3" s="533"/>
      <c r="IDO3" s="533"/>
      <c r="IDP3" s="534"/>
      <c r="IDQ3" s="544"/>
      <c r="IDR3" s="533"/>
      <c r="IDS3" s="533"/>
      <c r="IDT3" s="534"/>
      <c r="IDU3" s="544"/>
      <c r="IDV3" s="533"/>
      <c r="IDW3" s="533"/>
      <c r="IDX3" s="534"/>
      <c r="IDY3" s="544"/>
      <c r="IDZ3" s="533"/>
      <c r="IEA3" s="533"/>
      <c r="IEB3" s="534"/>
      <c r="IEC3" s="544"/>
      <c r="IED3" s="533"/>
      <c r="IEE3" s="533"/>
      <c r="IEF3" s="534"/>
      <c r="IEG3" s="544"/>
      <c r="IEH3" s="533"/>
      <c r="IEI3" s="533"/>
      <c r="IEJ3" s="534"/>
      <c r="IEK3" s="544"/>
      <c r="IEL3" s="533"/>
      <c r="IEM3" s="533"/>
      <c r="IEN3" s="534"/>
      <c r="IEO3" s="544"/>
      <c r="IEP3" s="533"/>
      <c r="IEQ3" s="533"/>
      <c r="IER3" s="534"/>
      <c r="IES3" s="544"/>
      <c r="IET3" s="533"/>
      <c r="IEU3" s="533"/>
      <c r="IEV3" s="534"/>
      <c r="IEW3" s="544"/>
      <c r="IEX3" s="533"/>
      <c r="IEY3" s="533"/>
      <c r="IEZ3" s="534"/>
      <c r="IFA3" s="544"/>
      <c r="IFB3" s="533"/>
      <c r="IFC3" s="533"/>
      <c r="IFD3" s="534"/>
      <c r="IFE3" s="544"/>
      <c r="IFF3" s="533"/>
      <c r="IFG3" s="533"/>
      <c r="IFH3" s="534"/>
      <c r="IFI3" s="544"/>
      <c r="IFJ3" s="533"/>
      <c r="IFK3" s="533"/>
      <c r="IFL3" s="534"/>
      <c r="IFM3" s="544"/>
      <c r="IFN3" s="533"/>
      <c r="IFO3" s="533"/>
      <c r="IFP3" s="534"/>
      <c r="IFQ3" s="544"/>
      <c r="IFR3" s="533"/>
      <c r="IFS3" s="533"/>
      <c r="IFT3" s="534"/>
      <c r="IFU3" s="544"/>
      <c r="IFV3" s="533"/>
      <c r="IFW3" s="533"/>
      <c r="IFX3" s="534"/>
      <c r="IFY3" s="544"/>
      <c r="IFZ3" s="533"/>
      <c r="IGA3" s="533"/>
      <c r="IGB3" s="534"/>
      <c r="IGC3" s="544"/>
      <c r="IGD3" s="533"/>
      <c r="IGE3" s="533"/>
      <c r="IGF3" s="534"/>
      <c r="IGG3" s="544"/>
      <c r="IGH3" s="533"/>
      <c r="IGI3" s="533"/>
      <c r="IGJ3" s="534"/>
      <c r="IGK3" s="544"/>
      <c r="IGL3" s="533"/>
      <c r="IGM3" s="533"/>
      <c r="IGN3" s="534"/>
      <c r="IGO3" s="544"/>
      <c r="IGP3" s="533"/>
      <c r="IGQ3" s="533"/>
      <c r="IGR3" s="534"/>
      <c r="IGS3" s="544"/>
      <c r="IGT3" s="533"/>
      <c r="IGU3" s="533"/>
      <c r="IGV3" s="534"/>
      <c r="IGW3" s="544"/>
      <c r="IGX3" s="533"/>
      <c r="IGY3" s="533"/>
      <c r="IGZ3" s="534"/>
      <c r="IHA3" s="544"/>
      <c r="IHB3" s="533"/>
      <c r="IHC3" s="533"/>
      <c r="IHD3" s="534"/>
      <c r="IHE3" s="544"/>
      <c r="IHF3" s="533"/>
      <c r="IHG3" s="533"/>
      <c r="IHH3" s="534"/>
      <c r="IHI3" s="544"/>
      <c r="IHJ3" s="533"/>
      <c r="IHK3" s="533"/>
      <c r="IHL3" s="534"/>
      <c r="IHM3" s="544"/>
      <c r="IHN3" s="533"/>
      <c r="IHO3" s="533"/>
      <c r="IHP3" s="534"/>
      <c r="IHQ3" s="544"/>
      <c r="IHR3" s="533"/>
      <c r="IHS3" s="533"/>
      <c r="IHT3" s="534"/>
      <c r="IHU3" s="544"/>
      <c r="IHV3" s="533"/>
      <c r="IHW3" s="533"/>
      <c r="IHX3" s="534"/>
      <c r="IHY3" s="544"/>
      <c r="IHZ3" s="533"/>
      <c r="IIA3" s="533"/>
      <c r="IIB3" s="534"/>
      <c r="IIC3" s="544"/>
      <c r="IID3" s="533"/>
      <c r="IIE3" s="533"/>
      <c r="IIF3" s="534"/>
      <c r="IIG3" s="544"/>
      <c r="IIH3" s="533"/>
      <c r="III3" s="533"/>
      <c r="IIJ3" s="534"/>
      <c r="IIK3" s="544"/>
      <c r="IIL3" s="533"/>
      <c r="IIM3" s="533"/>
      <c r="IIN3" s="534"/>
      <c r="IIO3" s="544"/>
      <c r="IIP3" s="533"/>
      <c r="IIQ3" s="533"/>
      <c r="IIR3" s="534"/>
      <c r="IIS3" s="544"/>
      <c r="IIT3" s="533"/>
      <c r="IIU3" s="533"/>
      <c r="IIV3" s="534"/>
      <c r="IIW3" s="544"/>
      <c r="IIX3" s="533"/>
      <c r="IIY3" s="533"/>
      <c r="IIZ3" s="534"/>
      <c r="IJA3" s="544"/>
      <c r="IJB3" s="533"/>
      <c r="IJC3" s="533"/>
      <c r="IJD3" s="534"/>
      <c r="IJE3" s="544"/>
      <c r="IJF3" s="533"/>
      <c r="IJG3" s="533"/>
      <c r="IJH3" s="534"/>
      <c r="IJI3" s="544"/>
      <c r="IJJ3" s="533"/>
      <c r="IJK3" s="533"/>
      <c r="IJL3" s="534"/>
      <c r="IJM3" s="544"/>
      <c r="IJN3" s="533"/>
      <c r="IJO3" s="533"/>
      <c r="IJP3" s="534"/>
      <c r="IJQ3" s="544"/>
      <c r="IJR3" s="533"/>
      <c r="IJS3" s="533"/>
      <c r="IJT3" s="534"/>
      <c r="IJU3" s="544"/>
      <c r="IJV3" s="533"/>
      <c r="IJW3" s="533"/>
      <c r="IJX3" s="534"/>
      <c r="IJY3" s="544"/>
      <c r="IJZ3" s="533"/>
      <c r="IKA3" s="533"/>
      <c r="IKB3" s="534"/>
      <c r="IKC3" s="544"/>
      <c r="IKD3" s="533"/>
      <c r="IKE3" s="533"/>
      <c r="IKF3" s="534"/>
      <c r="IKG3" s="544"/>
      <c r="IKH3" s="533"/>
      <c r="IKI3" s="533"/>
      <c r="IKJ3" s="534"/>
      <c r="IKK3" s="544"/>
      <c r="IKL3" s="533"/>
      <c r="IKM3" s="533"/>
      <c r="IKN3" s="534"/>
      <c r="IKO3" s="544"/>
      <c r="IKP3" s="533"/>
      <c r="IKQ3" s="533"/>
      <c r="IKR3" s="534"/>
      <c r="IKS3" s="544"/>
      <c r="IKT3" s="533"/>
      <c r="IKU3" s="533"/>
      <c r="IKV3" s="534"/>
      <c r="IKW3" s="544"/>
      <c r="IKX3" s="533"/>
      <c r="IKY3" s="533"/>
      <c r="IKZ3" s="534"/>
      <c r="ILA3" s="544"/>
      <c r="ILB3" s="533"/>
      <c r="ILC3" s="533"/>
      <c r="ILD3" s="534"/>
      <c r="ILE3" s="544"/>
      <c r="ILF3" s="533"/>
      <c r="ILG3" s="533"/>
      <c r="ILH3" s="534"/>
      <c r="ILI3" s="544"/>
      <c r="ILJ3" s="533"/>
      <c r="ILK3" s="533"/>
      <c r="ILL3" s="534"/>
      <c r="ILM3" s="544"/>
      <c r="ILN3" s="533"/>
      <c r="ILO3" s="533"/>
      <c r="ILP3" s="534"/>
      <c r="ILQ3" s="544"/>
      <c r="ILR3" s="533"/>
      <c r="ILS3" s="533"/>
      <c r="ILT3" s="534"/>
      <c r="ILU3" s="544"/>
      <c r="ILV3" s="533"/>
      <c r="ILW3" s="533"/>
      <c r="ILX3" s="534"/>
      <c r="ILY3" s="544"/>
      <c r="ILZ3" s="533"/>
      <c r="IMA3" s="533"/>
      <c r="IMB3" s="534"/>
      <c r="IMC3" s="544"/>
      <c r="IMD3" s="533"/>
      <c r="IME3" s="533"/>
      <c r="IMF3" s="534"/>
      <c r="IMG3" s="544"/>
      <c r="IMH3" s="533"/>
      <c r="IMI3" s="533"/>
      <c r="IMJ3" s="534"/>
      <c r="IMK3" s="544"/>
      <c r="IML3" s="533"/>
      <c r="IMM3" s="533"/>
      <c r="IMN3" s="534"/>
      <c r="IMO3" s="544"/>
      <c r="IMP3" s="533"/>
      <c r="IMQ3" s="533"/>
      <c r="IMR3" s="534"/>
      <c r="IMS3" s="544"/>
      <c r="IMT3" s="533"/>
      <c r="IMU3" s="533"/>
      <c r="IMV3" s="534"/>
      <c r="IMW3" s="544"/>
      <c r="IMX3" s="533"/>
      <c r="IMY3" s="533"/>
      <c r="IMZ3" s="534"/>
      <c r="INA3" s="544"/>
      <c r="INB3" s="533"/>
      <c r="INC3" s="533"/>
      <c r="IND3" s="534"/>
      <c r="INE3" s="544"/>
      <c r="INF3" s="533"/>
      <c r="ING3" s="533"/>
      <c r="INH3" s="534"/>
      <c r="INI3" s="544"/>
      <c r="INJ3" s="533"/>
      <c r="INK3" s="533"/>
      <c r="INL3" s="534"/>
      <c r="INM3" s="544"/>
      <c r="INN3" s="533"/>
      <c r="INO3" s="533"/>
      <c r="INP3" s="534"/>
      <c r="INQ3" s="544"/>
      <c r="INR3" s="533"/>
      <c r="INS3" s="533"/>
      <c r="INT3" s="534"/>
      <c r="INU3" s="544"/>
      <c r="INV3" s="533"/>
      <c r="INW3" s="533"/>
      <c r="INX3" s="534"/>
      <c r="INY3" s="544"/>
      <c r="INZ3" s="533"/>
      <c r="IOA3" s="533"/>
      <c r="IOB3" s="534"/>
      <c r="IOC3" s="544"/>
      <c r="IOD3" s="533"/>
      <c r="IOE3" s="533"/>
      <c r="IOF3" s="534"/>
      <c r="IOG3" s="544"/>
      <c r="IOH3" s="533"/>
      <c r="IOI3" s="533"/>
      <c r="IOJ3" s="534"/>
      <c r="IOK3" s="544"/>
      <c r="IOL3" s="533"/>
      <c r="IOM3" s="533"/>
      <c r="ION3" s="534"/>
      <c r="IOO3" s="544"/>
      <c r="IOP3" s="533"/>
      <c r="IOQ3" s="533"/>
      <c r="IOR3" s="534"/>
      <c r="IOS3" s="544"/>
      <c r="IOT3" s="533"/>
      <c r="IOU3" s="533"/>
      <c r="IOV3" s="534"/>
      <c r="IOW3" s="544"/>
      <c r="IOX3" s="533"/>
      <c r="IOY3" s="533"/>
      <c r="IOZ3" s="534"/>
      <c r="IPA3" s="544"/>
      <c r="IPB3" s="533"/>
      <c r="IPC3" s="533"/>
      <c r="IPD3" s="534"/>
      <c r="IPE3" s="544"/>
      <c r="IPF3" s="533"/>
      <c r="IPG3" s="533"/>
      <c r="IPH3" s="534"/>
      <c r="IPI3" s="544"/>
      <c r="IPJ3" s="533"/>
      <c r="IPK3" s="533"/>
      <c r="IPL3" s="534"/>
      <c r="IPM3" s="544"/>
      <c r="IPN3" s="533"/>
      <c r="IPO3" s="533"/>
      <c r="IPP3" s="534"/>
      <c r="IPQ3" s="544"/>
      <c r="IPR3" s="533"/>
      <c r="IPS3" s="533"/>
      <c r="IPT3" s="534"/>
      <c r="IPU3" s="544"/>
      <c r="IPV3" s="533"/>
      <c r="IPW3" s="533"/>
      <c r="IPX3" s="534"/>
      <c r="IPY3" s="544"/>
      <c r="IPZ3" s="533"/>
      <c r="IQA3" s="533"/>
      <c r="IQB3" s="534"/>
      <c r="IQC3" s="544"/>
      <c r="IQD3" s="533"/>
      <c r="IQE3" s="533"/>
      <c r="IQF3" s="534"/>
      <c r="IQG3" s="544"/>
      <c r="IQH3" s="533"/>
      <c r="IQI3" s="533"/>
      <c r="IQJ3" s="534"/>
      <c r="IQK3" s="544"/>
      <c r="IQL3" s="533"/>
      <c r="IQM3" s="533"/>
      <c r="IQN3" s="534"/>
      <c r="IQO3" s="544"/>
      <c r="IQP3" s="533"/>
      <c r="IQQ3" s="533"/>
      <c r="IQR3" s="534"/>
      <c r="IQS3" s="544"/>
      <c r="IQT3" s="533"/>
      <c r="IQU3" s="533"/>
      <c r="IQV3" s="534"/>
      <c r="IQW3" s="544"/>
      <c r="IQX3" s="533"/>
      <c r="IQY3" s="533"/>
      <c r="IQZ3" s="534"/>
      <c r="IRA3" s="544"/>
      <c r="IRB3" s="533"/>
      <c r="IRC3" s="533"/>
      <c r="IRD3" s="534"/>
      <c r="IRE3" s="544"/>
      <c r="IRF3" s="533"/>
      <c r="IRG3" s="533"/>
      <c r="IRH3" s="534"/>
      <c r="IRI3" s="544"/>
      <c r="IRJ3" s="533"/>
      <c r="IRK3" s="533"/>
      <c r="IRL3" s="534"/>
      <c r="IRM3" s="544"/>
      <c r="IRN3" s="533"/>
      <c r="IRO3" s="533"/>
      <c r="IRP3" s="534"/>
      <c r="IRQ3" s="544"/>
      <c r="IRR3" s="533"/>
      <c r="IRS3" s="533"/>
      <c r="IRT3" s="534"/>
      <c r="IRU3" s="544"/>
      <c r="IRV3" s="533"/>
      <c r="IRW3" s="533"/>
      <c r="IRX3" s="534"/>
      <c r="IRY3" s="544"/>
      <c r="IRZ3" s="533"/>
      <c r="ISA3" s="533"/>
      <c r="ISB3" s="534"/>
      <c r="ISC3" s="544"/>
      <c r="ISD3" s="533"/>
      <c r="ISE3" s="533"/>
      <c r="ISF3" s="534"/>
      <c r="ISG3" s="544"/>
      <c r="ISH3" s="533"/>
      <c r="ISI3" s="533"/>
      <c r="ISJ3" s="534"/>
      <c r="ISK3" s="544"/>
      <c r="ISL3" s="533"/>
      <c r="ISM3" s="533"/>
      <c r="ISN3" s="534"/>
      <c r="ISO3" s="544"/>
      <c r="ISP3" s="533"/>
      <c r="ISQ3" s="533"/>
      <c r="ISR3" s="534"/>
      <c r="ISS3" s="544"/>
      <c r="IST3" s="533"/>
      <c r="ISU3" s="533"/>
      <c r="ISV3" s="534"/>
      <c r="ISW3" s="544"/>
      <c r="ISX3" s="533"/>
      <c r="ISY3" s="533"/>
      <c r="ISZ3" s="534"/>
      <c r="ITA3" s="544"/>
      <c r="ITB3" s="533"/>
      <c r="ITC3" s="533"/>
      <c r="ITD3" s="534"/>
      <c r="ITE3" s="544"/>
      <c r="ITF3" s="533"/>
      <c r="ITG3" s="533"/>
      <c r="ITH3" s="534"/>
      <c r="ITI3" s="544"/>
      <c r="ITJ3" s="533"/>
      <c r="ITK3" s="533"/>
      <c r="ITL3" s="534"/>
      <c r="ITM3" s="544"/>
      <c r="ITN3" s="533"/>
      <c r="ITO3" s="533"/>
      <c r="ITP3" s="534"/>
      <c r="ITQ3" s="544"/>
      <c r="ITR3" s="533"/>
      <c r="ITS3" s="533"/>
      <c r="ITT3" s="534"/>
      <c r="ITU3" s="544"/>
      <c r="ITV3" s="533"/>
      <c r="ITW3" s="533"/>
      <c r="ITX3" s="534"/>
      <c r="ITY3" s="544"/>
      <c r="ITZ3" s="533"/>
      <c r="IUA3" s="533"/>
      <c r="IUB3" s="534"/>
      <c r="IUC3" s="544"/>
      <c r="IUD3" s="533"/>
      <c r="IUE3" s="533"/>
      <c r="IUF3" s="534"/>
      <c r="IUG3" s="544"/>
      <c r="IUH3" s="533"/>
      <c r="IUI3" s="533"/>
      <c r="IUJ3" s="534"/>
      <c r="IUK3" s="544"/>
      <c r="IUL3" s="533"/>
      <c r="IUM3" s="533"/>
      <c r="IUN3" s="534"/>
      <c r="IUO3" s="544"/>
      <c r="IUP3" s="533"/>
      <c r="IUQ3" s="533"/>
      <c r="IUR3" s="534"/>
      <c r="IUS3" s="544"/>
      <c r="IUT3" s="533"/>
      <c r="IUU3" s="533"/>
      <c r="IUV3" s="534"/>
      <c r="IUW3" s="544"/>
      <c r="IUX3" s="533"/>
      <c r="IUY3" s="533"/>
      <c r="IUZ3" s="534"/>
      <c r="IVA3" s="544"/>
      <c r="IVB3" s="533"/>
      <c r="IVC3" s="533"/>
      <c r="IVD3" s="534"/>
      <c r="IVE3" s="544"/>
      <c r="IVF3" s="533"/>
      <c r="IVG3" s="533"/>
      <c r="IVH3" s="534"/>
      <c r="IVI3" s="544"/>
      <c r="IVJ3" s="533"/>
      <c r="IVK3" s="533"/>
      <c r="IVL3" s="534"/>
      <c r="IVM3" s="544"/>
      <c r="IVN3" s="533"/>
      <c r="IVO3" s="533"/>
      <c r="IVP3" s="534"/>
      <c r="IVQ3" s="544"/>
      <c r="IVR3" s="533"/>
      <c r="IVS3" s="533"/>
      <c r="IVT3" s="534"/>
      <c r="IVU3" s="544"/>
      <c r="IVV3" s="533"/>
      <c r="IVW3" s="533"/>
      <c r="IVX3" s="534"/>
      <c r="IVY3" s="544"/>
      <c r="IVZ3" s="533"/>
      <c r="IWA3" s="533"/>
      <c r="IWB3" s="534"/>
      <c r="IWC3" s="544"/>
      <c r="IWD3" s="533"/>
      <c r="IWE3" s="533"/>
      <c r="IWF3" s="534"/>
      <c r="IWG3" s="544"/>
      <c r="IWH3" s="533"/>
      <c r="IWI3" s="533"/>
      <c r="IWJ3" s="534"/>
      <c r="IWK3" s="544"/>
      <c r="IWL3" s="533"/>
      <c r="IWM3" s="533"/>
      <c r="IWN3" s="534"/>
      <c r="IWO3" s="544"/>
      <c r="IWP3" s="533"/>
      <c r="IWQ3" s="533"/>
      <c r="IWR3" s="534"/>
      <c r="IWS3" s="544"/>
      <c r="IWT3" s="533"/>
      <c r="IWU3" s="533"/>
      <c r="IWV3" s="534"/>
      <c r="IWW3" s="544"/>
      <c r="IWX3" s="533"/>
      <c r="IWY3" s="533"/>
      <c r="IWZ3" s="534"/>
      <c r="IXA3" s="544"/>
      <c r="IXB3" s="533"/>
      <c r="IXC3" s="533"/>
      <c r="IXD3" s="534"/>
      <c r="IXE3" s="544"/>
      <c r="IXF3" s="533"/>
      <c r="IXG3" s="533"/>
      <c r="IXH3" s="534"/>
      <c r="IXI3" s="544"/>
      <c r="IXJ3" s="533"/>
      <c r="IXK3" s="533"/>
      <c r="IXL3" s="534"/>
      <c r="IXM3" s="544"/>
      <c r="IXN3" s="533"/>
      <c r="IXO3" s="533"/>
      <c r="IXP3" s="534"/>
      <c r="IXQ3" s="544"/>
      <c r="IXR3" s="533"/>
      <c r="IXS3" s="533"/>
      <c r="IXT3" s="534"/>
      <c r="IXU3" s="544"/>
      <c r="IXV3" s="533"/>
      <c r="IXW3" s="533"/>
      <c r="IXX3" s="534"/>
      <c r="IXY3" s="544"/>
      <c r="IXZ3" s="533"/>
      <c r="IYA3" s="533"/>
      <c r="IYB3" s="534"/>
      <c r="IYC3" s="544"/>
      <c r="IYD3" s="533"/>
      <c r="IYE3" s="533"/>
      <c r="IYF3" s="534"/>
      <c r="IYG3" s="544"/>
      <c r="IYH3" s="533"/>
      <c r="IYI3" s="533"/>
      <c r="IYJ3" s="534"/>
      <c r="IYK3" s="544"/>
      <c r="IYL3" s="533"/>
      <c r="IYM3" s="533"/>
      <c r="IYN3" s="534"/>
      <c r="IYO3" s="544"/>
      <c r="IYP3" s="533"/>
      <c r="IYQ3" s="533"/>
      <c r="IYR3" s="534"/>
      <c r="IYS3" s="544"/>
      <c r="IYT3" s="533"/>
      <c r="IYU3" s="533"/>
      <c r="IYV3" s="534"/>
      <c r="IYW3" s="544"/>
      <c r="IYX3" s="533"/>
      <c r="IYY3" s="533"/>
      <c r="IYZ3" s="534"/>
      <c r="IZA3" s="544"/>
      <c r="IZB3" s="533"/>
      <c r="IZC3" s="533"/>
      <c r="IZD3" s="534"/>
      <c r="IZE3" s="544"/>
      <c r="IZF3" s="533"/>
      <c r="IZG3" s="533"/>
      <c r="IZH3" s="534"/>
      <c r="IZI3" s="544"/>
      <c r="IZJ3" s="533"/>
      <c r="IZK3" s="533"/>
      <c r="IZL3" s="534"/>
      <c r="IZM3" s="544"/>
      <c r="IZN3" s="533"/>
      <c r="IZO3" s="533"/>
      <c r="IZP3" s="534"/>
      <c r="IZQ3" s="544"/>
      <c r="IZR3" s="533"/>
      <c r="IZS3" s="533"/>
      <c r="IZT3" s="534"/>
      <c r="IZU3" s="544"/>
      <c r="IZV3" s="533"/>
      <c r="IZW3" s="533"/>
      <c r="IZX3" s="534"/>
      <c r="IZY3" s="544"/>
      <c r="IZZ3" s="533"/>
      <c r="JAA3" s="533"/>
      <c r="JAB3" s="534"/>
      <c r="JAC3" s="544"/>
      <c r="JAD3" s="533"/>
      <c r="JAE3" s="533"/>
      <c r="JAF3" s="534"/>
      <c r="JAG3" s="544"/>
      <c r="JAH3" s="533"/>
      <c r="JAI3" s="533"/>
      <c r="JAJ3" s="534"/>
      <c r="JAK3" s="544"/>
      <c r="JAL3" s="533"/>
      <c r="JAM3" s="533"/>
      <c r="JAN3" s="534"/>
      <c r="JAO3" s="544"/>
      <c r="JAP3" s="533"/>
      <c r="JAQ3" s="533"/>
      <c r="JAR3" s="534"/>
      <c r="JAS3" s="544"/>
      <c r="JAT3" s="533"/>
      <c r="JAU3" s="533"/>
      <c r="JAV3" s="534"/>
      <c r="JAW3" s="544"/>
      <c r="JAX3" s="533"/>
      <c r="JAY3" s="533"/>
      <c r="JAZ3" s="534"/>
      <c r="JBA3" s="544"/>
      <c r="JBB3" s="533"/>
      <c r="JBC3" s="533"/>
      <c r="JBD3" s="534"/>
      <c r="JBE3" s="544"/>
      <c r="JBF3" s="533"/>
      <c r="JBG3" s="533"/>
      <c r="JBH3" s="534"/>
      <c r="JBI3" s="544"/>
      <c r="JBJ3" s="533"/>
      <c r="JBK3" s="533"/>
      <c r="JBL3" s="534"/>
      <c r="JBM3" s="544"/>
      <c r="JBN3" s="533"/>
      <c r="JBO3" s="533"/>
      <c r="JBP3" s="534"/>
      <c r="JBQ3" s="544"/>
      <c r="JBR3" s="533"/>
      <c r="JBS3" s="533"/>
      <c r="JBT3" s="534"/>
      <c r="JBU3" s="544"/>
      <c r="JBV3" s="533"/>
      <c r="JBW3" s="533"/>
      <c r="JBX3" s="534"/>
      <c r="JBY3" s="544"/>
      <c r="JBZ3" s="533"/>
      <c r="JCA3" s="533"/>
      <c r="JCB3" s="534"/>
      <c r="JCC3" s="544"/>
      <c r="JCD3" s="533"/>
      <c r="JCE3" s="533"/>
      <c r="JCF3" s="534"/>
      <c r="JCG3" s="544"/>
      <c r="JCH3" s="533"/>
      <c r="JCI3" s="533"/>
      <c r="JCJ3" s="534"/>
      <c r="JCK3" s="544"/>
      <c r="JCL3" s="533"/>
      <c r="JCM3" s="533"/>
      <c r="JCN3" s="534"/>
      <c r="JCO3" s="544"/>
      <c r="JCP3" s="533"/>
      <c r="JCQ3" s="533"/>
      <c r="JCR3" s="534"/>
      <c r="JCS3" s="544"/>
      <c r="JCT3" s="533"/>
      <c r="JCU3" s="533"/>
      <c r="JCV3" s="534"/>
      <c r="JCW3" s="544"/>
      <c r="JCX3" s="533"/>
      <c r="JCY3" s="533"/>
      <c r="JCZ3" s="534"/>
      <c r="JDA3" s="544"/>
      <c r="JDB3" s="533"/>
      <c r="JDC3" s="533"/>
      <c r="JDD3" s="534"/>
      <c r="JDE3" s="544"/>
      <c r="JDF3" s="533"/>
      <c r="JDG3" s="533"/>
      <c r="JDH3" s="534"/>
      <c r="JDI3" s="544"/>
      <c r="JDJ3" s="533"/>
      <c r="JDK3" s="533"/>
      <c r="JDL3" s="534"/>
      <c r="JDM3" s="544"/>
      <c r="JDN3" s="533"/>
      <c r="JDO3" s="533"/>
      <c r="JDP3" s="534"/>
      <c r="JDQ3" s="544"/>
      <c r="JDR3" s="533"/>
      <c r="JDS3" s="533"/>
      <c r="JDT3" s="534"/>
      <c r="JDU3" s="544"/>
      <c r="JDV3" s="533"/>
      <c r="JDW3" s="533"/>
      <c r="JDX3" s="534"/>
      <c r="JDY3" s="544"/>
      <c r="JDZ3" s="533"/>
      <c r="JEA3" s="533"/>
      <c r="JEB3" s="534"/>
      <c r="JEC3" s="544"/>
      <c r="JED3" s="533"/>
      <c r="JEE3" s="533"/>
      <c r="JEF3" s="534"/>
      <c r="JEG3" s="544"/>
      <c r="JEH3" s="533"/>
      <c r="JEI3" s="533"/>
      <c r="JEJ3" s="534"/>
      <c r="JEK3" s="544"/>
      <c r="JEL3" s="533"/>
      <c r="JEM3" s="533"/>
      <c r="JEN3" s="534"/>
      <c r="JEO3" s="544"/>
      <c r="JEP3" s="533"/>
      <c r="JEQ3" s="533"/>
      <c r="JER3" s="534"/>
      <c r="JES3" s="544"/>
      <c r="JET3" s="533"/>
      <c r="JEU3" s="533"/>
      <c r="JEV3" s="534"/>
      <c r="JEW3" s="544"/>
      <c r="JEX3" s="533"/>
      <c r="JEY3" s="533"/>
      <c r="JEZ3" s="534"/>
      <c r="JFA3" s="544"/>
      <c r="JFB3" s="533"/>
      <c r="JFC3" s="533"/>
      <c r="JFD3" s="534"/>
      <c r="JFE3" s="544"/>
      <c r="JFF3" s="533"/>
      <c r="JFG3" s="533"/>
      <c r="JFH3" s="534"/>
      <c r="JFI3" s="544"/>
      <c r="JFJ3" s="533"/>
      <c r="JFK3" s="533"/>
      <c r="JFL3" s="534"/>
      <c r="JFM3" s="544"/>
      <c r="JFN3" s="533"/>
      <c r="JFO3" s="533"/>
      <c r="JFP3" s="534"/>
      <c r="JFQ3" s="544"/>
      <c r="JFR3" s="533"/>
      <c r="JFS3" s="533"/>
      <c r="JFT3" s="534"/>
      <c r="JFU3" s="544"/>
      <c r="JFV3" s="533"/>
      <c r="JFW3" s="533"/>
      <c r="JFX3" s="534"/>
      <c r="JFY3" s="544"/>
      <c r="JFZ3" s="533"/>
      <c r="JGA3" s="533"/>
      <c r="JGB3" s="534"/>
      <c r="JGC3" s="544"/>
      <c r="JGD3" s="533"/>
      <c r="JGE3" s="533"/>
      <c r="JGF3" s="534"/>
      <c r="JGG3" s="544"/>
      <c r="JGH3" s="533"/>
      <c r="JGI3" s="533"/>
      <c r="JGJ3" s="534"/>
      <c r="JGK3" s="544"/>
      <c r="JGL3" s="533"/>
      <c r="JGM3" s="533"/>
      <c r="JGN3" s="534"/>
      <c r="JGO3" s="544"/>
      <c r="JGP3" s="533"/>
      <c r="JGQ3" s="533"/>
      <c r="JGR3" s="534"/>
      <c r="JGS3" s="544"/>
      <c r="JGT3" s="533"/>
      <c r="JGU3" s="533"/>
      <c r="JGV3" s="534"/>
      <c r="JGW3" s="544"/>
      <c r="JGX3" s="533"/>
      <c r="JGY3" s="533"/>
      <c r="JGZ3" s="534"/>
      <c r="JHA3" s="544"/>
      <c r="JHB3" s="533"/>
      <c r="JHC3" s="533"/>
      <c r="JHD3" s="534"/>
      <c r="JHE3" s="544"/>
      <c r="JHF3" s="533"/>
      <c r="JHG3" s="533"/>
      <c r="JHH3" s="534"/>
      <c r="JHI3" s="544"/>
      <c r="JHJ3" s="533"/>
      <c r="JHK3" s="533"/>
      <c r="JHL3" s="534"/>
      <c r="JHM3" s="544"/>
      <c r="JHN3" s="533"/>
      <c r="JHO3" s="533"/>
      <c r="JHP3" s="534"/>
      <c r="JHQ3" s="544"/>
      <c r="JHR3" s="533"/>
      <c r="JHS3" s="533"/>
      <c r="JHT3" s="534"/>
      <c r="JHU3" s="544"/>
      <c r="JHV3" s="533"/>
      <c r="JHW3" s="533"/>
      <c r="JHX3" s="534"/>
      <c r="JHY3" s="544"/>
      <c r="JHZ3" s="533"/>
      <c r="JIA3" s="533"/>
      <c r="JIB3" s="534"/>
      <c r="JIC3" s="544"/>
      <c r="JID3" s="533"/>
      <c r="JIE3" s="533"/>
      <c r="JIF3" s="534"/>
      <c r="JIG3" s="544"/>
      <c r="JIH3" s="533"/>
      <c r="JII3" s="533"/>
      <c r="JIJ3" s="534"/>
      <c r="JIK3" s="544"/>
      <c r="JIL3" s="533"/>
      <c r="JIM3" s="533"/>
      <c r="JIN3" s="534"/>
      <c r="JIO3" s="544"/>
      <c r="JIP3" s="533"/>
      <c r="JIQ3" s="533"/>
      <c r="JIR3" s="534"/>
      <c r="JIS3" s="544"/>
      <c r="JIT3" s="533"/>
      <c r="JIU3" s="533"/>
      <c r="JIV3" s="534"/>
      <c r="JIW3" s="544"/>
      <c r="JIX3" s="533"/>
      <c r="JIY3" s="533"/>
      <c r="JIZ3" s="534"/>
      <c r="JJA3" s="544"/>
      <c r="JJB3" s="533"/>
      <c r="JJC3" s="533"/>
      <c r="JJD3" s="534"/>
      <c r="JJE3" s="544"/>
      <c r="JJF3" s="533"/>
      <c r="JJG3" s="533"/>
      <c r="JJH3" s="534"/>
      <c r="JJI3" s="544"/>
      <c r="JJJ3" s="533"/>
      <c r="JJK3" s="533"/>
      <c r="JJL3" s="534"/>
      <c r="JJM3" s="544"/>
      <c r="JJN3" s="533"/>
      <c r="JJO3" s="533"/>
      <c r="JJP3" s="534"/>
      <c r="JJQ3" s="544"/>
      <c r="JJR3" s="533"/>
      <c r="JJS3" s="533"/>
      <c r="JJT3" s="534"/>
      <c r="JJU3" s="544"/>
      <c r="JJV3" s="533"/>
      <c r="JJW3" s="533"/>
      <c r="JJX3" s="534"/>
      <c r="JJY3" s="544"/>
      <c r="JJZ3" s="533"/>
      <c r="JKA3" s="533"/>
      <c r="JKB3" s="534"/>
      <c r="JKC3" s="544"/>
      <c r="JKD3" s="533"/>
      <c r="JKE3" s="533"/>
      <c r="JKF3" s="534"/>
      <c r="JKG3" s="544"/>
      <c r="JKH3" s="533"/>
      <c r="JKI3" s="533"/>
      <c r="JKJ3" s="534"/>
      <c r="JKK3" s="544"/>
      <c r="JKL3" s="533"/>
      <c r="JKM3" s="533"/>
      <c r="JKN3" s="534"/>
      <c r="JKO3" s="544"/>
      <c r="JKP3" s="533"/>
      <c r="JKQ3" s="533"/>
      <c r="JKR3" s="534"/>
      <c r="JKS3" s="544"/>
      <c r="JKT3" s="533"/>
      <c r="JKU3" s="533"/>
      <c r="JKV3" s="534"/>
      <c r="JKW3" s="544"/>
      <c r="JKX3" s="533"/>
      <c r="JKY3" s="533"/>
      <c r="JKZ3" s="534"/>
      <c r="JLA3" s="544"/>
      <c r="JLB3" s="533"/>
      <c r="JLC3" s="533"/>
      <c r="JLD3" s="534"/>
      <c r="JLE3" s="544"/>
      <c r="JLF3" s="533"/>
      <c r="JLG3" s="533"/>
      <c r="JLH3" s="534"/>
      <c r="JLI3" s="544"/>
      <c r="JLJ3" s="533"/>
      <c r="JLK3" s="533"/>
      <c r="JLL3" s="534"/>
      <c r="JLM3" s="544"/>
      <c r="JLN3" s="533"/>
      <c r="JLO3" s="533"/>
      <c r="JLP3" s="534"/>
      <c r="JLQ3" s="544"/>
      <c r="JLR3" s="533"/>
      <c r="JLS3" s="533"/>
      <c r="JLT3" s="534"/>
      <c r="JLU3" s="544"/>
      <c r="JLV3" s="533"/>
      <c r="JLW3" s="533"/>
      <c r="JLX3" s="534"/>
      <c r="JLY3" s="544"/>
      <c r="JLZ3" s="533"/>
      <c r="JMA3" s="533"/>
      <c r="JMB3" s="534"/>
      <c r="JMC3" s="544"/>
      <c r="JMD3" s="533"/>
      <c r="JME3" s="533"/>
      <c r="JMF3" s="534"/>
      <c r="JMG3" s="544"/>
      <c r="JMH3" s="533"/>
      <c r="JMI3" s="533"/>
      <c r="JMJ3" s="534"/>
      <c r="JMK3" s="544"/>
      <c r="JML3" s="533"/>
      <c r="JMM3" s="533"/>
      <c r="JMN3" s="534"/>
      <c r="JMO3" s="544"/>
      <c r="JMP3" s="533"/>
      <c r="JMQ3" s="533"/>
      <c r="JMR3" s="534"/>
      <c r="JMS3" s="544"/>
      <c r="JMT3" s="533"/>
      <c r="JMU3" s="533"/>
      <c r="JMV3" s="534"/>
      <c r="JMW3" s="544"/>
      <c r="JMX3" s="533"/>
      <c r="JMY3" s="533"/>
      <c r="JMZ3" s="534"/>
      <c r="JNA3" s="544"/>
      <c r="JNB3" s="533"/>
      <c r="JNC3" s="533"/>
      <c r="JND3" s="534"/>
      <c r="JNE3" s="544"/>
      <c r="JNF3" s="533"/>
      <c r="JNG3" s="533"/>
      <c r="JNH3" s="534"/>
      <c r="JNI3" s="544"/>
      <c r="JNJ3" s="533"/>
      <c r="JNK3" s="533"/>
      <c r="JNL3" s="534"/>
      <c r="JNM3" s="544"/>
      <c r="JNN3" s="533"/>
      <c r="JNO3" s="533"/>
      <c r="JNP3" s="534"/>
      <c r="JNQ3" s="544"/>
      <c r="JNR3" s="533"/>
      <c r="JNS3" s="533"/>
      <c r="JNT3" s="534"/>
      <c r="JNU3" s="544"/>
      <c r="JNV3" s="533"/>
      <c r="JNW3" s="533"/>
      <c r="JNX3" s="534"/>
      <c r="JNY3" s="544"/>
      <c r="JNZ3" s="533"/>
      <c r="JOA3" s="533"/>
      <c r="JOB3" s="534"/>
      <c r="JOC3" s="544"/>
      <c r="JOD3" s="533"/>
      <c r="JOE3" s="533"/>
      <c r="JOF3" s="534"/>
      <c r="JOG3" s="544"/>
      <c r="JOH3" s="533"/>
      <c r="JOI3" s="533"/>
      <c r="JOJ3" s="534"/>
      <c r="JOK3" s="544"/>
      <c r="JOL3" s="533"/>
      <c r="JOM3" s="533"/>
      <c r="JON3" s="534"/>
      <c r="JOO3" s="544"/>
      <c r="JOP3" s="533"/>
      <c r="JOQ3" s="533"/>
      <c r="JOR3" s="534"/>
      <c r="JOS3" s="544"/>
      <c r="JOT3" s="533"/>
      <c r="JOU3" s="533"/>
      <c r="JOV3" s="534"/>
      <c r="JOW3" s="544"/>
      <c r="JOX3" s="533"/>
      <c r="JOY3" s="533"/>
      <c r="JOZ3" s="534"/>
      <c r="JPA3" s="544"/>
      <c r="JPB3" s="533"/>
      <c r="JPC3" s="533"/>
      <c r="JPD3" s="534"/>
      <c r="JPE3" s="544"/>
      <c r="JPF3" s="533"/>
      <c r="JPG3" s="533"/>
      <c r="JPH3" s="534"/>
      <c r="JPI3" s="544"/>
      <c r="JPJ3" s="533"/>
      <c r="JPK3" s="533"/>
      <c r="JPL3" s="534"/>
      <c r="JPM3" s="544"/>
      <c r="JPN3" s="533"/>
      <c r="JPO3" s="533"/>
      <c r="JPP3" s="534"/>
      <c r="JPQ3" s="544"/>
      <c r="JPR3" s="533"/>
      <c r="JPS3" s="533"/>
      <c r="JPT3" s="534"/>
      <c r="JPU3" s="544"/>
      <c r="JPV3" s="533"/>
      <c r="JPW3" s="533"/>
      <c r="JPX3" s="534"/>
      <c r="JPY3" s="544"/>
      <c r="JPZ3" s="533"/>
      <c r="JQA3" s="533"/>
      <c r="JQB3" s="534"/>
      <c r="JQC3" s="544"/>
      <c r="JQD3" s="533"/>
      <c r="JQE3" s="533"/>
      <c r="JQF3" s="534"/>
      <c r="JQG3" s="544"/>
      <c r="JQH3" s="533"/>
      <c r="JQI3" s="533"/>
      <c r="JQJ3" s="534"/>
      <c r="JQK3" s="544"/>
      <c r="JQL3" s="533"/>
      <c r="JQM3" s="533"/>
      <c r="JQN3" s="534"/>
      <c r="JQO3" s="544"/>
      <c r="JQP3" s="533"/>
      <c r="JQQ3" s="533"/>
      <c r="JQR3" s="534"/>
      <c r="JQS3" s="544"/>
      <c r="JQT3" s="533"/>
      <c r="JQU3" s="533"/>
      <c r="JQV3" s="534"/>
      <c r="JQW3" s="544"/>
      <c r="JQX3" s="533"/>
      <c r="JQY3" s="533"/>
      <c r="JQZ3" s="534"/>
      <c r="JRA3" s="544"/>
      <c r="JRB3" s="533"/>
      <c r="JRC3" s="533"/>
      <c r="JRD3" s="534"/>
      <c r="JRE3" s="544"/>
      <c r="JRF3" s="533"/>
      <c r="JRG3" s="533"/>
      <c r="JRH3" s="534"/>
      <c r="JRI3" s="544"/>
      <c r="JRJ3" s="533"/>
      <c r="JRK3" s="533"/>
      <c r="JRL3" s="534"/>
      <c r="JRM3" s="544"/>
      <c r="JRN3" s="533"/>
      <c r="JRO3" s="533"/>
      <c r="JRP3" s="534"/>
      <c r="JRQ3" s="544"/>
      <c r="JRR3" s="533"/>
      <c r="JRS3" s="533"/>
      <c r="JRT3" s="534"/>
      <c r="JRU3" s="544"/>
      <c r="JRV3" s="533"/>
      <c r="JRW3" s="533"/>
      <c r="JRX3" s="534"/>
      <c r="JRY3" s="544"/>
      <c r="JRZ3" s="533"/>
      <c r="JSA3" s="533"/>
      <c r="JSB3" s="534"/>
      <c r="JSC3" s="544"/>
      <c r="JSD3" s="533"/>
      <c r="JSE3" s="533"/>
      <c r="JSF3" s="534"/>
      <c r="JSG3" s="544"/>
      <c r="JSH3" s="533"/>
      <c r="JSI3" s="533"/>
      <c r="JSJ3" s="534"/>
      <c r="JSK3" s="544"/>
      <c r="JSL3" s="533"/>
      <c r="JSM3" s="533"/>
      <c r="JSN3" s="534"/>
      <c r="JSO3" s="544"/>
      <c r="JSP3" s="533"/>
      <c r="JSQ3" s="533"/>
      <c r="JSR3" s="534"/>
      <c r="JSS3" s="544"/>
      <c r="JST3" s="533"/>
      <c r="JSU3" s="533"/>
      <c r="JSV3" s="534"/>
      <c r="JSW3" s="544"/>
      <c r="JSX3" s="533"/>
      <c r="JSY3" s="533"/>
      <c r="JSZ3" s="534"/>
      <c r="JTA3" s="544"/>
      <c r="JTB3" s="533"/>
      <c r="JTC3" s="533"/>
      <c r="JTD3" s="534"/>
      <c r="JTE3" s="544"/>
      <c r="JTF3" s="533"/>
      <c r="JTG3" s="533"/>
      <c r="JTH3" s="534"/>
      <c r="JTI3" s="544"/>
      <c r="JTJ3" s="533"/>
      <c r="JTK3" s="533"/>
      <c r="JTL3" s="534"/>
      <c r="JTM3" s="544"/>
      <c r="JTN3" s="533"/>
      <c r="JTO3" s="533"/>
      <c r="JTP3" s="534"/>
      <c r="JTQ3" s="544"/>
      <c r="JTR3" s="533"/>
      <c r="JTS3" s="533"/>
      <c r="JTT3" s="534"/>
      <c r="JTU3" s="544"/>
      <c r="JTV3" s="533"/>
      <c r="JTW3" s="533"/>
      <c r="JTX3" s="534"/>
      <c r="JTY3" s="544"/>
      <c r="JTZ3" s="533"/>
      <c r="JUA3" s="533"/>
      <c r="JUB3" s="534"/>
      <c r="JUC3" s="544"/>
      <c r="JUD3" s="533"/>
      <c r="JUE3" s="533"/>
      <c r="JUF3" s="534"/>
      <c r="JUG3" s="544"/>
      <c r="JUH3" s="533"/>
      <c r="JUI3" s="533"/>
      <c r="JUJ3" s="534"/>
      <c r="JUK3" s="544"/>
      <c r="JUL3" s="533"/>
      <c r="JUM3" s="533"/>
      <c r="JUN3" s="534"/>
      <c r="JUO3" s="544"/>
      <c r="JUP3" s="533"/>
      <c r="JUQ3" s="533"/>
      <c r="JUR3" s="534"/>
      <c r="JUS3" s="544"/>
      <c r="JUT3" s="533"/>
      <c r="JUU3" s="533"/>
      <c r="JUV3" s="534"/>
      <c r="JUW3" s="544"/>
      <c r="JUX3" s="533"/>
      <c r="JUY3" s="533"/>
      <c r="JUZ3" s="534"/>
      <c r="JVA3" s="544"/>
      <c r="JVB3" s="533"/>
      <c r="JVC3" s="533"/>
      <c r="JVD3" s="534"/>
      <c r="JVE3" s="544"/>
      <c r="JVF3" s="533"/>
      <c r="JVG3" s="533"/>
      <c r="JVH3" s="534"/>
      <c r="JVI3" s="544"/>
      <c r="JVJ3" s="533"/>
      <c r="JVK3" s="533"/>
      <c r="JVL3" s="534"/>
      <c r="JVM3" s="544"/>
      <c r="JVN3" s="533"/>
      <c r="JVO3" s="533"/>
      <c r="JVP3" s="534"/>
      <c r="JVQ3" s="544"/>
      <c r="JVR3" s="533"/>
      <c r="JVS3" s="533"/>
      <c r="JVT3" s="534"/>
      <c r="JVU3" s="544"/>
      <c r="JVV3" s="533"/>
      <c r="JVW3" s="533"/>
      <c r="JVX3" s="534"/>
      <c r="JVY3" s="544"/>
      <c r="JVZ3" s="533"/>
      <c r="JWA3" s="533"/>
      <c r="JWB3" s="534"/>
      <c r="JWC3" s="544"/>
      <c r="JWD3" s="533"/>
      <c r="JWE3" s="533"/>
      <c r="JWF3" s="534"/>
      <c r="JWG3" s="544"/>
      <c r="JWH3" s="533"/>
      <c r="JWI3" s="533"/>
      <c r="JWJ3" s="534"/>
      <c r="JWK3" s="544"/>
      <c r="JWL3" s="533"/>
      <c r="JWM3" s="533"/>
      <c r="JWN3" s="534"/>
      <c r="JWO3" s="544"/>
      <c r="JWP3" s="533"/>
      <c r="JWQ3" s="533"/>
      <c r="JWR3" s="534"/>
      <c r="JWS3" s="544"/>
      <c r="JWT3" s="533"/>
      <c r="JWU3" s="533"/>
      <c r="JWV3" s="534"/>
      <c r="JWW3" s="544"/>
      <c r="JWX3" s="533"/>
      <c r="JWY3" s="533"/>
      <c r="JWZ3" s="534"/>
      <c r="JXA3" s="544"/>
      <c r="JXB3" s="533"/>
      <c r="JXC3" s="533"/>
      <c r="JXD3" s="534"/>
      <c r="JXE3" s="544"/>
      <c r="JXF3" s="533"/>
      <c r="JXG3" s="533"/>
      <c r="JXH3" s="534"/>
      <c r="JXI3" s="544"/>
      <c r="JXJ3" s="533"/>
      <c r="JXK3" s="533"/>
      <c r="JXL3" s="534"/>
      <c r="JXM3" s="544"/>
      <c r="JXN3" s="533"/>
      <c r="JXO3" s="533"/>
      <c r="JXP3" s="534"/>
      <c r="JXQ3" s="544"/>
      <c r="JXR3" s="533"/>
      <c r="JXS3" s="533"/>
      <c r="JXT3" s="534"/>
      <c r="JXU3" s="544"/>
      <c r="JXV3" s="533"/>
      <c r="JXW3" s="533"/>
      <c r="JXX3" s="534"/>
      <c r="JXY3" s="544"/>
      <c r="JXZ3" s="533"/>
      <c r="JYA3" s="533"/>
      <c r="JYB3" s="534"/>
      <c r="JYC3" s="544"/>
      <c r="JYD3" s="533"/>
      <c r="JYE3" s="533"/>
      <c r="JYF3" s="534"/>
      <c r="JYG3" s="544"/>
      <c r="JYH3" s="533"/>
      <c r="JYI3" s="533"/>
      <c r="JYJ3" s="534"/>
      <c r="JYK3" s="544"/>
      <c r="JYL3" s="533"/>
      <c r="JYM3" s="533"/>
      <c r="JYN3" s="534"/>
      <c r="JYO3" s="544"/>
      <c r="JYP3" s="533"/>
      <c r="JYQ3" s="533"/>
      <c r="JYR3" s="534"/>
      <c r="JYS3" s="544"/>
      <c r="JYT3" s="533"/>
      <c r="JYU3" s="533"/>
      <c r="JYV3" s="534"/>
      <c r="JYW3" s="544"/>
      <c r="JYX3" s="533"/>
      <c r="JYY3" s="533"/>
      <c r="JYZ3" s="534"/>
      <c r="JZA3" s="544"/>
      <c r="JZB3" s="533"/>
      <c r="JZC3" s="533"/>
      <c r="JZD3" s="534"/>
      <c r="JZE3" s="544"/>
      <c r="JZF3" s="533"/>
      <c r="JZG3" s="533"/>
      <c r="JZH3" s="534"/>
      <c r="JZI3" s="544"/>
      <c r="JZJ3" s="533"/>
      <c r="JZK3" s="533"/>
      <c r="JZL3" s="534"/>
      <c r="JZM3" s="544"/>
      <c r="JZN3" s="533"/>
      <c r="JZO3" s="533"/>
      <c r="JZP3" s="534"/>
      <c r="JZQ3" s="544"/>
      <c r="JZR3" s="533"/>
      <c r="JZS3" s="533"/>
      <c r="JZT3" s="534"/>
      <c r="JZU3" s="544"/>
      <c r="JZV3" s="533"/>
      <c r="JZW3" s="533"/>
      <c r="JZX3" s="534"/>
      <c r="JZY3" s="544"/>
      <c r="JZZ3" s="533"/>
      <c r="KAA3" s="533"/>
      <c r="KAB3" s="534"/>
      <c r="KAC3" s="544"/>
      <c r="KAD3" s="533"/>
      <c r="KAE3" s="533"/>
      <c r="KAF3" s="534"/>
      <c r="KAG3" s="544"/>
      <c r="KAH3" s="533"/>
      <c r="KAI3" s="533"/>
      <c r="KAJ3" s="534"/>
      <c r="KAK3" s="544"/>
      <c r="KAL3" s="533"/>
      <c r="KAM3" s="533"/>
      <c r="KAN3" s="534"/>
      <c r="KAO3" s="544"/>
      <c r="KAP3" s="533"/>
      <c r="KAQ3" s="533"/>
      <c r="KAR3" s="534"/>
      <c r="KAS3" s="544"/>
      <c r="KAT3" s="533"/>
      <c r="KAU3" s="533"/>
      <c r="KAV3" s="534"/>
      <c r="KAW3" s="544"/>
      <c r="KAX3" s="533"/>
      <c r="KAY3" s="533"/>
      <c r="KAZ3" s="534"/>
      <c r="KBA3" s="544"/>
      <c r="KBB3" s="533"/>
      <c r="KBC3" s="533"/>
      <c r="KBD3" s="534"/>
      <c r="KBE3" s="544"/>
      <c r="KBF3" s="533"/>
      <c r="KBG3" s="533"/>
      <c r="KBH3" s="534"/>
      <c r="KBI3" s="544"/>
      <c r="KBJ3" s="533"/>
      <c r="KBK3" s="533"/>
      <c r="KBL3" s="534"/>
      <c r="KBM3" s="544"/>
      <c r="KBN3" s="533"/>
      <c r="KBO3" s="533"/>
      <c r="KBP3" s="534"/>
      <c r="KBQ3" s="544"/>
      <c r="KBR3" s="533"/>
      <c r="KBS3" s="533"/>
      <c r="KBT3" s="534"/>
      <c r="KBU3" s="544"/>
      <c r="KBV3" s="533"/>
      <c r="KBW3" s="533"/>
      <c r="KBX3" s="534"/>
      <c r="KBY3" s="544"/>
      <c r="KBZ3" s="533"/>
      <c r="KCA3" s="533"/>
      <c r="KCB3" s="534"/>
      <c r="KCC3" s="544"/>
      <c r="KCD3" s="533"/>
      <c r="KCE3" s="533"/>
      <c r="KCF3" s="534"/>
      <c r="KCG3" s="544"/>
      <c r="KCH3" s="533"/>
      <c r="KCI3" s="533"/>
      <c r="KCJ3" s="534"/>
      <c r="KCK3" s="544"/>
      <c r="KCL3" s="533"/>
      <c r="KCM3" s="533"/>
      <c r="KCN3" s="534"/>
      <c r="KCO3" s="544"/>
      <c r="KCP3" s="533"/>
      <c r="KCQ3" s="533"/>
      <c r="KCR3" s="534"/>
      <c r="KCS3" s="544"/>
      <c r="KCT3" s="533"/>
      <c r="KCU3" s="533"/>
      <c r="KCV3" s="534"/>
      <c r="KCW3" s="544"/>
      <c r="KCX3" s="533"/>
      <c r="KCY3" s="533"/>
      <c r="KCZ3" s="534"/>
      <c r="KDA3" s="544"/>
      <c r="KDB3" s="533"/>
      <c r="KDC3" s="533"/>
      <c r="KDD3" s="534"/>
      <c r="KDE3" s="544"/>
      <c r="KDF3" s="533"/>
      <c r="KDG3" s="533"/>
      <c r="KDH3" s="534"/>
      <c r="KDI3" s="544"/>
      <c r="KDJ3" s="533"/>
      <c r="KDK3" s="533"/>
      <c r="KDL3" s="534"/>
      <c r="KDM3" s="544"/>
      <c r="KDN3" s="533"/>
      <c r="KDO3" s="533"/>
      <c r="KDP3" s="534"/>
      <c r="KDQ3" s="544"/>
      <c r="KDR3" s="533"/>
      <c r="KDS3" s="533"/>
      <c r="KDT3" s="534"/>
      <c r="KDU3" s="544"/>
      <c r="KDV3" s="533"/>
      <c r="KDW3" s="533"/>
      <c r="KDX3" s="534"/>
      <c r="KDY3" s="544"/>
      <c r="KDZ3" s="533"/>
      <c r="KEA3" s="533"/>
      <c r="KEB3" s="534"/>
      <c r="KEC3" s="544"/>
      <c r="KED3" s="533"/>
      <c r="KEE3" s="533"/>
      <c r="KEF3" s="534"/>
      <c r="KEG3" s="544"/>
      <c r="KEH3" s="533"/>
      <c r="KEI3" s="533"/>
      <c r="KEJ3" s="534"/>
      <c r="KEK3" s="544"/>
      <c r="KEL3" s="533"/>
      <c r="KEM3" s="533"/>
      <c r="KEN3" s="534"/>
      <c r="KEO3" s="544"/>
      <c r="KEP3" s="533"/>
      <c r="KEQ3" s="533"/>
      <c r="KER3" s="534"/>
      <c r="KES3" s="544"/>
      <c r="KET3" s="533"/>
      <c r="KEU3" s="533"/>
      <c r="KEV3" s="534"/>
      <c r="KEW3" s="544"/>
      <c r="KEX3" s="533"/>
      <c r="KEY3" s="533"/>
      <c r="KEZ3" s="534"/>
      <c r="KFA3" s="544"/>
      <c r="KFB3" s="533"/>
      <c r="KFC3" s="533"/>
      <c r="KFD3" s="534"/>
      <c r="KFE3" s="544"/>
      <c r="KFF3" s="533"/>
      <c r="KFG3" s="533"/>
      <c r="KFH3" s="534"/>
      <c r="KFI3" s="544"/>
      <c r="KFJ3" s="533"/>
      <c r="KFK3" s="533"/>
      <c r="KFL3" s="534"/>
      <c r="KFM3" s="544"/>
      <c r="KFN3" s="533"/>
      <c r="KFO3" s="533"/>
      <c r="KFP3" s="534"/>
      <c r="KFQ3" s="544"/>
      <c r="KFR3" s="533"/>
      <c r="KFS3" s="533"/>
      <c r="KFT3" s="534"/>
      <c r="KFU3" s="544"/>
      <c r="KFV3" s="533"/>
      <c r="KFW3" s="533"/>
      <c r="KFX3" s="534"/>
      <c r="KFY3" s="544"/>
      <c r="KFZ3" s="533"/>
      <c r="KGA3" s="533"/>
      <c r="KGB3" s="534"/>
      <c r="KGC3" s="544"/>
      <c r="KGD3" s="533"/>
      <c r="KGE3" s="533"/>
      <c r="KGF3" s="534"/>
      <c r="KGG3" s="544"/>
      <c r="KGH3" s="533"/>
      <c r="KGI3" s="533"/>
      <c r="KGJ3" s="534"/>
      <c r="KGK3" s="544"/>
      <c r="KGL3" s="533"/>
      <c r="KGM3" s="533"/>
      <c r="KGN3" s="534"/>
      <c r="KGO3" s="544"/>
      <c r="KGP3" s="533"/>
      <c r="KGQ3" s="533"/>
      <c r="KGR3" s="534"/>
      <c r="KGS3" s="544"/>
      <c r="KGT3" s="533"/>
      <c r="KGU3" s="533"/>
      <c r="KGV3" s="534"/>
      <c r="KGW3" s="544"/>
      <c r="KGX3" s="533"/>
      <c r="KGY3" s="533"/>
      <c r="KGZ3" s="534"/>
      <c r="KHA3" s="544"/>
      <c r="KHB3" s="533"/>
      <c r="KHC3" s="533"/>
      <c r="KHD3" s="534"/>
      <c r="KHE3" s="544"/>
      <c r="KHF3" s="533"/>
      <c r="KHG3" s="533"/>
      <c r="KHH3" s="534"/>
      <c r="KHI3" s="544"/>
      <c r="KHJ3" s="533"/>
      <c r="KHK3" s="533"/>
      <c r="KHL3" s="534"/>
      <c r="KHM3" s="544"/>
      <c r="KHN3" s="533"/>
      <c r="KHO3" s="533"/>
      <c r="KHP3" s="534"/>
      <c r="KHQ3" s="544"/>
      <c r="KHR3" s="533"/>
      <c r="KHS3" s="533"/>
      <c r="KHT3" s="534"/>
      <c r="KHU3" s="544"/>
      <c r="KHV3" s="533"/>
      <c r="KHW3" s="533"/>
      <c r="KHX3" s="534"/>
      <c r="KHY3" s="544"/>
      <c r="KHZ3" s="533"/>
      <c r="KIA3" s="533"/>
      <c r="KIB3" s="534"/>
      <c r="KIC3" s="544"/>
      <c r="KID3" s="533"/>
      <c r="KIE3" s="533"/>
      <c r="KIF3" s="534"/>
      <c r="KIG3" s="544"/>
      <c r="KIH3" s="533"/>
      <c r="KII3" s="533"/>
      <c r="KIJ3" s="534"/>
      <c r="KIK3" s="544"/>
      <c r="KIL3" s="533"/>
      <c r="KIM3" s="533"/>
      <c r="KIN3" s="534"/>
      <c r="KIO3" s="544"/>
      <c r="KIP3" s="533"/>
      <c r="KIQ3" s="533"/>
      <c r="KIR3" s="534"/>
      <c r="KIS3" s="544"/>
      <c r="KIT3" s="533"/>
      <c r="KIU3" s="533"/>
      <c r="KIV3" s="534"/>
      <c r="KIW3" s="544"/>
      <c r="KIX3" s="533"/>
      <c r="KIY3" s="533"/>
      <c r="KIZ3" s="534"/>
      <c r="KJA3" s="544"/>
      <c r="KJB3" s="533"/>
      <c r="KJC3" s="533"/>
      <c r="KJD3" s="534"/>
      <c r="KJE3" s="544"/>
      <c r="KJF3" s="533"/>
      <c r="KJG3" s="533"/>
      <c r="KJH3" s="534"/>
      <c r="KJI3" s="544"/>
      <c r="KJJ3" s="533"/>
      <c r="KJK3" s="533"/>
      <c r="KJL3" s="534"/>
      <c r="KJM3" s="544"/>
      <c r="KJN3" s="533"/>
      <c r="KJO3" s="533"/>
      <c r="KJP3" s="534"/>
      <c r="KJQ3" s="544"/>
      <c r="KJR3" s="533"/>
      <c r="KJS3" s="533"/>
      <c r="KJT3" s="534"/>
      <c r="KJU3" s="544"/>
      <c r="KJV3" s="533"/>
      <c r="KJW3" s="533"/>
      <c r="KJX3" s="534"/>
      <c r="KJY3" s="544"/>
      <c r="KJZ3" s="533"/>
      <c r="KKA3" s="533"/>
      <c r="KKB3" s="534"/>
      <c r="KKC3" s="544"/>
      <c r="KKD3" s="533"/>
      <c r="KKE3" s="533"/>
      <c r="KKF3" s="534"/>
      <c r="KKG3" s="544"/>
      <c r="KKH3" s="533"/>
      <c r="KKI3" s="533"/>
      <c r="KKJ3" s="534"/>
      <c r="KKK3" s="544"/>
      <c r="KKL3" s="533"/>
      <c r="KKM3" s="533"/>
      <c r="KKN3" s="534"/>
      <c r="KKO3" s="544"/>
      <c r="KKP3" s="533"/>
      <c r="KKQ3" s="533"/>
      <c r="KKR3" s="534"/>
      <c r="KKS3" s="544"/>
      <c r="KKT3" s="533"/>
      <c r="KKU3" s="533"/>
      <c r="KKV3" s="534"/>
      <c r="KKW3" s="544"/>
      <c r="KKX3" s="533"/>
      <c r="KKY3" s="533"/>
      <c r="KKZ3" s="534"/>
      <c r="KLA3" s="544"/>
      <c r="KLB3" s="533"/>
      <c r="KLC3" s="533"/>
      <c r="KLD3" s="534"/>
      <c r="KLE3" s="544"/>
      <c r="KLF3" s="533"/>
      <c r="KLG3" s="533"/>
      <c r="KLH3" s="534"/>
      <c r="KLI3" s="544"/>
      <c r="KLJ3" s="533"/>
      <c r="KLK3" s="533"/>
      <c r="KLL3" s="534"/>
      <c r="KLM3" s="544"/>
      <c r="KLN3" s="533"/>
      <c r="KLO3" s="533"/>
      <c r="KLP3" s="534"/>
      <c r="KLQ3" s="544"/>
      <c r="KLR3" s="533"/>
      <c r="KLS3" s="533"/>
      <c r="KLT3" s="534"/>
      <c r="KLU3" s="544"/>
      <c r="KLV3" s="533"/>
      <c r="KLW3" s="533"/>
      <c r="KLX3" s="534"/>
      <c r="KLY3" s="544"/>
      <c r="KLZ3" s="533"/>
      <c r="KMA3" s="533"/>
      <c r="KMB3" s="534"/>
      <c r="KMC3" s="544"/>
      <c r="KMD3" s="533"/>
      <c r="KME3" s="533"/>
      <c r="KMF3" s="534"/>
      <c r="KMG3" s="544"/>
      <c r="KMH3" s="533"/>
      <c r="KMI3" s="533"/>
      <c r="KMJ3" s="534"/>
      <c r="KMK3" s="544"/>
      <c r="KML3" s="533"/>
      <c r="KMM3" s="533"/>
      <c r="KMN3" s="534"/>
      <c r="KMO3" s="544"/>
      <c r="KMP3" s="533"/>
      <c r="KMQ3" s="533"/>
      <c r="KMR3" s="534"/>
      <c r="KMS3" s="544"/>
      <c r="KMT3" s="533"/>
      <c r="KMU3" s="533"/>
      <c r="KMV3" s="534"/>
      <c r="KMW3" s="544"/>
      <c r="KMX3" s="533"/>
      <c r="KMY3" s="533"/>
      <c r="KMZ3" s="534"/>
      <c r="KNA3" s="544"/>
      <c r="KNB3" s="533"/>
      <c r="KNC3" s="533"/>
      <c r="KND3" s="534"/>
      <c r="KNE3" s="544"/>
      <c r="KNF3" s="533"/>
      <c r="KNG3" s="533"/>
      <c r="KNH3" s="534"/>
      <c r="KNI3" s="544"/>
      <c r="KNJ3" s="533"/>
      <c r="KNK3" s="533"/>
      <c r="KNL3" s="534"/>
      <c r="KNM3" s="544"/>
      <c r="KNN3" s="533"/>
      <c r="KNO3" s="533"/>
      <c r="KNP3" s="534"/>
      <c r="KNQ3" s="544"/>
      <c r="KNR3" s="533"/>
      <c r="KNS3" s="533"/>
      <c r="KNT3" s="534"/>
      <c r="KNU3" s="544"/>
      <c r="KNV3" s="533"/>
      <c r="KNW3" s="533"/>
      <c r="KNX3" s="534"/>
      <c r="KNY3" s="544"/>
      <c r="KNZ3" s="533"/>
      <c r="KOA3" s="533"/>
      <c r="KOB3" s="534"/>
      <c r="KOC3" s="544"/>
      <c r="KOD3" s="533"/>
      <c r="KOE3" s="533"/>
      <c r="KOF3" s="534"/>
      <c r="KOG3" s="544"/>
      <c r="KOH3" s="533"/>
      <c r="KOI3" s="533"/>
      <c r="KOJ3" s="534"/>
      <c r="KOK3" s="544"/>
      <c r="KOL3" s="533"/>
      <c r="KOM3" s="533"/>
      <c r="KON3" s="534"/>
      <c r="KOO3" s="544"/>
      <c r="KOP3" s="533"/>
      <c r="KOQ3" s="533"/>
      <c r="KOR3" s="534"/>
      <c r="KOS3" s="544"/>
      <c r="KOT3" s="533"/>
      <c r="KOU3" s="533"/>
      <c r="KOV3" s="534"/>
      <c r="KOW3" s="544"/>
      <c r="KOX3" s="533"/>
      <c r="KOY3" s="533"/>
      <c r="KOZ3" s="534"/>
      <c r="KPA3" s="544"/>
      <c r="KPB3" s="533"/>
      <c r="KPC3" s="533"/>
      <c r="KPD3" s="534"/>
      <c r="KPE3" s="544"/>
      <c r="KPF3" s="533"/>
      <c r="KPG3" s="533"/>
      <c r="KPH3" s="534"/>
      <c r="KPI3" s="544"/>
      <c r="KPJ3" s="533"/>
      <c r="KPK3" s="533"/>
      <c r="KPL3" s="534"/>
      <c r="KPM3" s="544"/>
      <c r="KPN3" s="533"/>
      <c r="KPO3" s="533"/>
      <c r="KPP3" s="534"/>
      <c r="KPQ3" s="544"/>
      <c r="KPR3" s="533"/>
      <c r="KPS3" s="533"/>
      <c r="KPT3" s="534"/>
      <c r="KPU3" s="544"/>
      <c r="KPV3" s="533"/>
      <c r="KPW3" s="533"/>
      <c r="KPX3" s="534"/>
      <c r="KPY3" s="544"/>
      <c r="KPZ3" s="533"/>
      <c r="KQA3" s="533"/>
      <c r="KQB3" s="534"/>
      <c r="KQC3" s="544"/>
      <c r="KQD3" s="533"/>
      <c r="KQE3" s="533"/>
      <c r="KQF3" s="534"/>
      <c r="KQG3" s="544"/>
      <c r="KQH3" s="533"/>
      <c r="KQI3" s="533"/>
      <c r="KQJ3" s="534"/>
      <c r="KQK3" s="544"/>
      <c r="KQL3" s="533"/>
      <c r="KQM3" s="533"/>
      <c r="KQN3" s="534"/>
      <c r="KQO3" s="544"/>
      <c r="KQP3" s="533"/>
      <c r="KQQ3" s="533"/>
      <c r="KQR3" s="534"/>
      <c r="KQS3" s="544"/>
      <c r="KQT3" s="533"/>
      <c r="KQU3" s="533"/>
      <c r="KQV3" s="534"/>
      <c r="KQW3" s="544"/>
      <c r="KQX3" s="533"/>
      <c r="KQY3" s="533"/>
      <c r="KQZ3" s="534"/>
      <c r="KRA3" s="544"/>
      <c r="KRB3" s="533"/>
      <c r="KRC3" s="533"/>
      <c r="KRD3" s="534"/>
      <c r="KRE3" s="544"/>
      <c r="KRF3" s="533"/>
      <c r="KRG3" s="533"/>
      <c r="KRH3" s="534"/>
      <c r="KRI3" s="544"/>
      <c r="KRJ3" s="533"/>
      <c r="KRK3" s="533"/>
      <c r="KRL3" s="534"/>
      <c r="KRM3" s="544"/>
      <c r="KRN3" s="533"/>
      <c r="KRO3" s="533"/>
      <c r="KRP3" s="534"/>
      <c r="KRQ3" s="544"/>
      <c r="KRR3" s="533"/>
      <c r="KRS3" s="533"/>
      <c r="KRT3" s="534"/>
      <c r="KRU3" s="544"/>
      <c r="KRV3" s="533"/>
      <c r="KRW3" s="533"/>
      <c r="KRX3" s="534"/>
      <c r="KRY3" s="544"/>
      <c r="KRZ3" s="533"/>
      <c r="KSA3" s="533"/>
      <c r="KSB3" s="534"/>
      <c r="KSC3" s="544"/>
      <c r="KSD3" s="533"/>
      <c r="KSE3" s="533"/>
      <c r="KSF3" s="534"/>
      <c r="KSG3" s="544"/>
      <c r="KSH3" s="533"/>
      <c r="KSI3" s="533"/>
      <c r="KSJ3" s="534"/>
      <c r="KSK3" s="544"/>
      <c r="KSL3" s="533"/>
      <c r="KSM3" s="533"/>
      <c r="KSN3" s="534"/>
      <c r="KSO3" s="544"/>
      <c r="KSP3" s="533"/>
      <c r="KSQ3" s="533"/>
      <c r="KSR3" s="534"/>
      <c r="KSS3" s="544"/>
      <c r="KST3" s="533"/>
      <c r="KSU3" s="533"/>
      <c r="KSV3" s="534"/>
      <c r="KSW3" s="544"/>
      <c r="KSX3" s="533"/>
      <c r="KSY3" s="533"/>
      <c r="KSZ3" s="534"/>
      <c r="KTA3" s="544"/>
      <c r="KTB3" s="533"/>
      <c r="KTC3" s="533"/>
      <c r="KTD3" s="534"/>
      <c r="KTE3" s="544"/>
      <c r="KTF3" s="533"/>
      <c r="KTG3" s="533"/>
      <c r="KTH3" s="534"/>
      <c r="KTI3" s="544"/>
      <c r="KTJ3" s="533"/>
      <c r="KTK3" s="533"/>
      <c r="KTL3" s="534"/>
      <c r="KTM3" s="544"/>
      <c r="KTN3" s="533"/>
      <c r="KTO3" s="533"/>
      <c r="KTP3" s="534"/>
      <c r="KTQ3" s="544"/>
      <c r="KTR3" s="533"/>
      <c r="KTS3" s="533"/>
      <c r="KTT3" s="534"/>
      <c r="KTU3" s="544"/>
      <c r="KTV3" s="533"/>
      <c r="KTW3" s="533"/>
      <c r="KTX3" s="534"/>
      <c r="KTY3" s="544"/>
      <c r="KTZ3" s="533"/>
      <c r="KUA3" s="533"/>
      <c r="KUB3" s="534"/>
      <c r="KUC3" s="544"/>
      <c r="KUD3" s="533"/>
      <c r="KUE3" s="533"/>
      <c r="KUF3" s="534"/>
      <c r="KUG3" s="544"/>
      <c r="KUH3" s="533"/>
      <c r="KUI3" s="533"/>
      <c r="KUJ3" s="534"/>
      <c r="KUK3" s="544"/>
      <c r="KUL3" s="533"/>
      <c r="KUM3" s="533"/>
      <c r="KUN3" s="534"/>
      <c r="KUO3" s="544"/>
      <c r="KUP3" s="533"/>
      <c r="KUQ3" s="533"/>
      <c r="KUR3" s="534"/>
      <c r="KUS3" s="544"/>
      <c r="KUT3" s="533"/>
      <c r="KUU3" s="533"/>
      <c r="KUV3" s="534"/>
      <c r="KUW3" s="544"/>
      <c r="KUX3" s="533"/>
      <c r="KUY3" s="533"/>
      <c r="KUZ3" s="534"/>
      <c r="KVA3" s="544"/>
      <c r="KVB3" s="533"/>
      <c r="KVC3" s="533"/>
      <c r="KVD3" s="534"/>
      <c r="KVE3" s="544"/>
      <c r="KVF3" s="533"/>
      <c r="KVG3" s="533"/>
      <c r="KVH3" s="534"/>
      <c r="KVI3" s="544"/>
      <c r="KVJ3" s="533"/>
      <c r="KVK3" s="533"/>
      <c r="KVL3" s="534"/>
      <c r="KVM3" s="544"/>
      <c r="KVN3" s="533"/>
      <c r="KVO3" s="533"/>
      <c r="KVP3" s="534"/>
      <c r="KVQ3" s="544"/>
      <c r="KVR3" s="533"/>
      <c r="KVS3" s="533"/>
      <c r="KVT3" s="534"/>
      <c r="KVU3" s="544"/>
      <c r="KVV3" s="533"/>
      <c r="KVW3" s="533"/>
      <c r="KVX3" s="534"/>
      <c r="KVY3" s="544"/>
      <c r="KVZ3" s="533"/>
      <c r="KWA3" s="533"/>
      <c r="KWB3" s="534"/>
      <c r="KWC3" s="544"/>
      <c r="KWD3" s="533"/>
      <c r="KWE3" s="533"/>
      <c r="KWF3" s="534"/>
      <c r="KWG3" s="544"/>
      <c r="KWH3" s="533"/>
      <c r="KWI3" s="533"/>
      <c r="KWJ3" s="534"/>
      <c r="KWK3" s="544"/>
      <c r="KWL3" s="533"/>
      <c r="KWM3" s="533"/>
      <c r="KWN3" s="534"/>
      <c r="KWO3" s="544"/>
      <c r="KWP3" s="533"/>
      <c r="KWQ3" s="533"/>
      <c r="KWR3" s="534"/>
      <c r="KWS3" s="544"/>
      <c r="KWT3" s="533"/>
      <c r="KWU3" s="533"/>
      <c r="KWV3" s="534"/>
      <c r="KWW3" s="544"/>
      <c r="KWX3" s="533"/>
      <c r="KWY3" s="533"/>
      <c r="KWZ3" s="534"/>
      <c r="KXA3" s="544"/>
      <c r="KXB3" s="533"/>
      <c r="KXC3" s="533"/>
      <c r="KXD3" s="534"/>
      <c r="KXE3" s="544"/>
      <c r="KXF3" s="533"/>
      <c r="KXG3" s="533"/>
      <c r="KXH3" s="534"/>
      <c r="KXI3" s="544"/>
      <c r="KXJ3" s="533"/>
      <c r="KXK3" s="533"/>
      <c r="KXL3" s="534"/>
      <c r="KXM3" s="544"/>
      <c r="KXN3" s="533"/>
      <c r="KXO3" s="533"/>
      <c r="KXP3" s="534"/>
      <c r="KXQ3" s="544"/>
      <c r="KXR3" s="533"/>
      <c r="KXS3" s="533"/>
      <c r="KXT3" s="534"/>
      <c r="KXU3" s="544"/>
      <c r="KXV3" s="533"/>
      <c r="KXW3" s="533"/>
      <c r="KXX3" s="534"/>
      <c r="KXY3" s="544"/>
      <c r="KXZ3" s="533"/>
      <c r="KYA3" s="533"/>
      <c r="KYB3" s="534"/>
      <c r="KYC3" s="544"/>
      <c r="KYD3" s="533"/>
      <c r="KYE3" s="533"/>
      <c r="KYF3" s="534"/>
      <c r="KYG3" s="544"/>
      <c r="KYH3" s="533"/>
      <c r="KYI3" s="533"/>
      <c r="KYJ3" s="534"/>
      <c r="KYK3" s="544"/>
      <c r="KYL3" s="533"/>
      <c r="KYM3" s="533"/>
      <c r="KYN3" s="534"/>
      <c r="KYO3" s="544"/>
      <c r="KYP3" s="533"/>
      <c r="KYQ3" s="533"/>
      <c r="KYR3" s="534"/>
      <c r="KYS3" s="544"/>
      <c r="KYT3" s="533"/>
      <c r="KYU3" s="533"/>
      <c r="KYV3" s="534"/>
      <c r="KYW3" s="544"/>
      <c r="KYX3" s="533"/>
      <c r="KYY3" s="533"/>
      <c r="KYZ3" s="534"/>
      <c r="KZA3" s="544"/>
      <c r="KZB3" s="533"/>
      <c r="KZC3" s="533"/>
      <c r="KZD3" s="534"/>
      <c r="KZE3" s="544"/>
      <c r="KZF3" s="533"/>
      <c r="KZG3" s="533"/>
      <c r="KZH3" s="534"/>
      <c r="KZI3" s="544"/>
      <c r="KZJ3" s="533"/>
      <c r="KZK3" s="533"/>
      <c r="KZL3" s="534"/>
      <c r="KZM3" s="544"/>
      <c r="KZN3" s="533"/>
      <c r="KZO3" s="533"/>
      <c r="KZP3" s="534"/>
      <c r="KZQ3" s="544"/>
      <c r="KZR3" s="533"/>
      <c r="KZS3" s="533"/>
      <c r="KZT3" s="534"/>
      <c r="KZU3" s="544"/>
      <c r="KZV3" s="533"/>
      <c r="KZW3" s="533"/>
      <c r="KZX3" s="534"/>
      <c r="KZY3" s="544"/>
      <c r="KZZ3" s="533"/>
      <c r="LAA3" s="533"/>
      <c r="LAB3" s="534"/>
      <c r="LAC3" s="544"/>
      <c r="LAD3" s="533"/>
      <c r="LAE3" s="533"/>
      <c r="LAF3" s="534"/>
      <c r="LAG3" s="544"/>
      <c r="LAH3" s="533"/>
      <c r="LAI3" s="533"/>
      <c r="LAJ3" s="534"/>
      <c r="LAK3" s="544"/>
      <c r="LAL3" s="533"/>
      <c r="LAM3" s="533"/>
      <c r="LAN3" s="534"/>
      <c r="LAO3" s="544"/>
      <c r="LAP3" s="533"/>
      <c r="LAQ3" s="533"/>
      <c r="LAR3" s="534"/>
      <c r="LAS3" s="544"/>
      <c r="LAT3" s="533"/>
      <c r="LAU3" s="533"/>
      <c r="LAV3" s="534"/>
      <c r="LAW3" s="544"/>
      <c r="LAX3" s="533"/>
      <c r="LAY3" s="533"/>
      <c r="LAZ3" s="534"/>
      <c r="LBA3" s="544"/>
      <c r="LBB3" s="533"/>
      <c r="LBC3" s="533"/>
      <c r="LBD3" s="534"/>
      <c r="LBE3" s="544"/>
      <c r="LBF3" s="533"/>
      <c r="LBG3" s="533"/>
      <c r="LBH3" s="534"/>
      <c r="LBI3" s="544"/>
      <c r="LBJ3" s="533"/>
      <c r="LBK3" s="533"/>
      <c r="LBL3" s="534"/>
      <c r="LBM3" s="544"/>
      <c r="LBN3" s="533"/>
      <c r="LBO3" s="533"/>
      <c r="LBP3" s="534"/>
      <c r="LBQ3" s="544"/>
      <c r="LBR3" s="533"/>
      <c r="LBS3" s="533"/>
      <c r="LBT3" s="534"/>
      <c r="LBU3" s="544"/>
      <c r="LBV3" s="533"/>
      <c r="LBW3" s="533"/>
      <c r="LBX3" s="534"/>
      <c r="LBY3" s="544"/>
      <c r="LBZ3" s="533"/>
      <c r="LCA3" s="533"/>
      <c r="LCB3" s="534"/>
      <c r="LCC3" s="544"/>
      <c r="LCD3" s="533"/>
      <c r="LCE3" s="533"/>
      <c r="LCF3" s="534"/>
      <c r="LCG3" s="544"/>
      <c r="LCH3" s="533"/>
      <c r="LCI3" s="533"/>
      <c r="LCJ3" s="534"/>
      <c r="LCK3" s="544"/>
      <c r="LCL3" s="533"/>
      <c r="LCM3" s="533"/>
      <c r="LCN3" s="534"/>
      <c r="LCO3" s="544"/>
      <c r="LCP3" s="533"/>
      <c r="LCQ3" s="533"/>
      <c r="LCR3" s="534"/>
      <c r="LCS3" s="544"/>
      <c r="LCT3" s="533"/>
      <c r="LCU3" s="533"/>
      <c r="LCV3" s="534"/>
      <c r="LCW3" s="544"/>
      <c r="LCX3" s="533"/>
      <c r="LCY3" s="533"/>
      <c r="LCZ3" s="534"/>
      <c r="LDA3" s="544"/>
      <c r="LDB3" s="533"/>
      <c r="LDC3" s="533"/>
      <c r="LDD3" s="534"/>
      <c r="LDE3" s="544"/>
      <c r="LDF3" s="533"/>
      <c r="LDG3" s="533"/>
      <c r="LDH3" s="534"/>
      <c r="LDI3" s="544"/>
      <c r="LDJ3" s="533"/>
      <c r="LDK3" s="533"/>
      <c r="LDL3" s="534"/>
      <c r="LDM3" s="544"/>
      <c r="LDN3" s="533"/>
      <c r="LDO3" s="533"/>
      <c r="LDP3" s="534"/>
      <c r="LDQ3" s="544"/>
      <c r="LDR3" s="533"/>
      <c r="LDS3" s="533"/>
      <c r="LDT3" s="534"/>
      <c r="LDU3" s="544"/>
      <c r="LDV3" s="533"/>
      <c r="LDW3" s="533"/>
      <c r="LDX3" s="534"/>
      <c r="LDY3" s="544"/>
      <c r="LDZ3" s="533"/>
      <c r="LEA3" s="533"/>
      <c r="LEB3" s="534"/>
      <c r="LEC3" s="544"/>
      <c r="LED3" s="533"/>
      <c r="LEE3" s="533"/>
      <c r="LEF3" s="534"/>
      <c r="LEG3" s="544"/>
      <c r="LEH3" s="533"/>
      <c r="LEI3" s="533"/>
      <c r="LEJ3" s="534"/>
      <c r="LEK3" s="544"/>
      <c r="LEL3" s="533"/>
      <c r="LEM3" s="533"/>
      <c r="LEN3" s="534"/>
      <c r="LEO3" s="544"/>
      <c r="LEP3" s="533"/>
      <c r="LEQ3" s="533"/>
      <c r="LER3" s="534"/>
      <c r="LES3" s="544"/>
      <c r="LET3" s="533"/>
      <c r="LEU3" s="533"/>
      <c r="LEV3" s="534"/>
      <c r="LEW3" s="544"/>
      <c r="LEX3" s="533"/>
      <c r="LEY3" s="533"/>
      <c r="LEZ3" s="534"/>
      <c r="LFA3" s="544"/>
      <c r="LFB3" s="533"/>
      <c r="LFC3" s="533"/>
      <c r="LFD3" s="534"/>
      <c r="LFE3" s="544"/>
      <c r="LFF3" s="533"/>
      <c r="LFG3" s="533"/>
      <c r="LFH3" s="534"/>
      <c r="LFI3" s="544"/>
      <c r="LFJ3" s="533"/>
      <c r="LFK3" s="533"/>
      <c r="LFL3" s="534"/>
      <c r="LFM3" s="544"/>
      <c r="LFN3" s="533"/>
      <c r="LFO3" s="533"/>
      <c r="LFP3" s="534"/>
      <c r="LFQ3" s="544"/>
      <c r="LFR3" s="533"/>
      <c r="LFS3" s="533"/>
      <c r="LFT3" s="534"/>
      <c r="LFU3" s="544"/>
      <c r="LFV3" s="533"/>
      <c r="LFW3" s="533"/>
      <c r="LFX3" s="534"/>
      <c r="LFY3" s="544"/>
      <c r="LFZ3" s="533"/>
      <c r="LGA3" s="533"/>
      <c r="LGB3" s="534"/>
      <c r="LGC3" s="544"/>
      <c r="LGD3" s="533"/>
      <c r="LGE3" s="533"/>
      <c r="LGF3" s="534"/>
      <c r="LGG3" s="544"/>
      <c r="LGH3" s="533"/>
      <c r="LGI3" s="533"/>
      <c r="LGJ3" s="534"/>
      <c r="LGK3" s="544"/>
      <c r="LGL3" s="533"/>
      <c r="LGM3" s="533"/>
      <c r="LGN3" s="534"/>
      <c r="LGO3" s="544"/>
      <c r="LGP3" s="533"/>
      <c r="LGQ3" s="533"/>
      <c r="LGR3" s="534"/>
      <c r="LGS3" s="544"/>
      <c r="LGT3" s="533"/>
      <c r="LGU3" s="533"/>
      <c r="LGV3" s="534"/>
      <c r="LGW3" s="544"/>
      <c r="LGX3" s="533"/>
      <c r="LGY3" s="533"/>
      <c r="LGZ3" s="534"/>
      <c r="LHA3" s="544"/>
      <c r="LHB3" s="533"/>
      <c r="LHC3" s="533"/>
      <c r="LHD3" s="534"/>
      <c r="LHE3" s="544"/>
      <c r="LHF3" s="533"/>
      <c r="LHG3" s="533"/>
      <c r="LHH3" s="534"/>
      <c r="LHI3" s="544"/>
      <c r="LHJ3" s="533"/>
      <c r="LHK3" s="533"/>
      <c r="LHL3" s="534"/>
      <c r="LHM3" s="544"/>
      <c r="LHN3" s="533"/>
      <c r="LHO3" s="533"/>
      <c r="LHP3" s="534"/>
      <c r="LHQ3" s="544"/>
      <c r="LHR3" s="533"/>
      <c r="LHS3" s="533"/>
      <c r="LHT3" s="534"/>
      <c r="LHU3" s="544"/>
      <c r="LHV3" s="533"/>
      <c r="LHW3" s="533"/>
      <c r="LHX3" s="534"/>
      <c r="LHY3" s="544"/>
      <c r="LHZ3" s="533"/>
      <c r="LIA3" s="533"/>
      <c r="LIB3" s="534"/>
      <c r="LIC3" s="544"/>
      <c r="LID3" s="533"/>
      <c r="LIE3" s="533"/>
      <c r="LIF3" s="534"/>
      <c r="LIG3" s="544"/>
      <c r="LIH3" s="533"/>
      <c r="LII3" s="533"/>
      <c r="LIJ3" s="534"/>
      <c r="LIK3" s="544"/>
      <c r="LIL3" s="533"/>
      <c r="LIM3" s="533"/>
      <c r="LIN3" s="534"/>
      <c r="LIO3" s="544"/>
      <c r="LIP3" s="533"/>
      <c r="LIQ3" s="533"/>
      <c r="LIR3" s="534"/>
      <c r="LIS3" s="544"/>
      <c r="LIT3" s="533"/>
      <c r="LIU3" s="533"/>
      <c r="LIV3" s="534"/>
      <c r="LIW3" s="544"/>
      <c r="LIX3" s="533"/>
      <c r="LIY3" s="533"/>
      <c r="LIZ3" s="534"/>
      <c r="LJA3" s="544"/>
      <c r="LJB3" s="533"/>
      <c r="LJC3" s="533"/>
      <c r="LJD3" s="534"/>
      <c r="LJE3" s="544"/>
      <c r="LJF3" s="533"/>
      <c r="LJG3" s="533"/>
      <c r="LJH3" s="534"/>
      <c r="LJI3" s="544"/>
      <c r="LJJ3" s="533"/>
      <c r="LJK3" s="533"/>
      <c r="LJL3" s="534"/>
      <c r="LJM3" s="544"/>
      <c r="LJN3" s="533"/>
      <c r="LJO3" s="533"/>
      <c r="LJP3" s="534"/>
      <c r="LJQ3" s="544"/>
      <c r="LJR3" s="533"/>
      <c r="LJS3" s="533"/>
      <c r="LJT3" s="534"/>
      <c r="LJU3" s="544"/>
      <c r="LJV3" s="533"/>
      <c r="LJW3" s="533"/>
      <c r="LJX3" s="534"/>
      <c r="LJY3" s="544"/>
      <c r="LJZ3" s="533"/>
      <c r="LKA3" s="533"/>
      <c r="LKB3" s="534"/>
      <c r="LKC3" s="544"/>
      <c r="LKD3" s="533"/>
      <c r="LKE3" s="533"/>
      <c r="LKF3" s="534"/>
      <c r="LKG3" s="544"/>
      <c r="LKH3" s="533"/>
      <c r="LKI3" s="533"/>
      <c r="LKJ3" s="534"/>
      <c r="LKK3" s="544"/>
      <c r="LKL3" s="533"/>
      <c r="LKM3" s="533"/>
      <c r="LKN3" s="534"/>
      <c r="LKO3" s="544"/>
      <c r="LKP3" s="533"/>
      <c r="LKQ3" s="533"/>
      <c r="LKR3" s="534"/>
      <c r="LKS3" s="544"/>
      <c r="LKT3" s="533"/>
      <c r="LKU3" s="533"/>
      <c r="LKV3" s="534"/>
      <c r="LKW3" s="544"/>
      <c r="LKX3" s="533"/>
      <c r="LKY3" s="533"/>
      <c r="LKZ3" s="534"/>
      <c r="LLA3" s="544"/>
      <c r="LLB3" s="533"/>
      <c r="LLC3" s="533"/>
      <c r="LLD3" s="534"/>
      <c r="LLE3" s="544"/>
      <c r="LLF3" s="533"/>
      <c r="LLG3" s="533"/>
      <c r="LLH3" s="534"/>
      <c r="LLI3" s="544"/>
      <c r="LLJ3" s="533"/>
      <c r="LLK3" s="533"/>
      <c r="LLL3" s="534"/>
      <c r="LLM3" s="544"/>
      <c r="LLN3" s="533"/>
      <c r="LLO3" s="533"/>
      <c r="LLP3" s="534"/>
      <c r="LLQ3" s="544"/>
      <c r="LLR3" s="533"/>
      <c r="LLS3" s="533"/>
      <c r="LLT3" s="534"/>
      <c r="LLU3" s="544"/>
      <c r="LLV3" s="533"/>
      <c r="LLW3" s="533"/>
      <c r="LLX3" s="534"/>
      <c r="LLY3" s="544"/>
      <c r="LLZ3" s="533"/>
      <c r="LMA3" s="533"/>
      <c r="LMB3" s="534"/>
      <c r="LMC3" s="544"/>
      <c r="LMD3" s="533"/>
      <c r="LME3" s="533"/>
      <c r="LMF3" s="534"/>
      <c r="LMG3" s="544"/>
      <c r="LMH3" s="533"/>
      <c r="LMI3" s="533"/>
      <c r="LMJ3" s="534"/>
      <c r="LMK3" s="544"/>
      <c r="LML3" s="533"/>
      <c r="LMM3" s="533"/>
      <c r="LMN3" s="534"/>
      <c r="LMO3" s="544"/>
      <c r="LMP3" s="533"/>
      <c r="LMQ3" s="533"/>
      <c r="LMR3" s="534"/>
      <c r="LMS3" s="544"/>
      <c r="LMT3" s="533"/>
      <c r="LMU3" s="533"/>
      <c r="LMV3" s="534"/>
      <c r="LMW3" s="544"/>
      <c r="LMX3" s="533"/>
      <c r="LMY3" s="533"/>
      <c r="LMZ3" s="534"/>
      <c r="LNA3" s="544"/>
      <c r="LNB3" s="533"/>
      <c r="LNC3" s="533"/>
      <c r="LND3" s="534"/>
      <c r="LNE3" s="544"/>
      <c r="LNF3" s="533"/>
      <c r="LNG3" s="533"/>
      <c r="LNH3" s="534"/>
      <c r="LNI3" s="544"/>
      <c r="LNJ3" s="533"/>
      <c r="LNK3" s="533"/>
      <c r="LNL3" s="534"/>
      <c r="LNM3" s="544"/>
      <c r="LNN3" s="533"/>
      <c r="LNO3" s="533"/>
      <c r="LNP3" s="534"/>
      <c r="LNQ3" s="544"/>
      <c r="LNR3" s="533"/>
      <c r="LNS3" s="533"/>
      <c r="LNT3" s="534"/>
      <c r="LNU3" s="544"/>
      <c r="LNV3" s="533"/>
      <c r="LNW3" s="533"/>
      <c r="LNX3" s="534"/>
      <c r="LNY3" s="544"/>
      <c r="LNZ3" s="533"/>
      <c r="LOA3" s="533"/>
      <c r="LOB3" s="534"/>
      <c r="LOC3" s="544"/>
      <c r="LOD3" s="533"/>
      <c r="LOE3" s="533"/>
      <c r="LOF3" s="534"/>
      <c r="LOG3" s="544"/>
      <c r="LOH3" s="533"/>
      <c r="LOI3" s="533"/>
      <c r="LOJ3" s="534"/>
      <c r="LOK3" s="544"/>
      <c r="LOL3" s="533"/>
      <c r="LOM3" s="533"/>
      <c r="LON3" s="534"/>
      <c r="LOO3" s="544"/>
      <c r="LOP3" s="533"/>
      <c r="LOQ3" s="533"/>
      <c r="LOR3" s="534"/>
      <c r="LOS3" s="544"/>
      <c r="LOT3" s="533"/>
      <c r="LOU3" s="533"/>
      <c r="LOV3" s="534"/>
      <c r="LOW3" s="544"/>
      <c r="LOX3" s="533"/>
      <c r="LOY3" s="533"/>
      <c r="LOZ3" s="534"/>
      <c r="LPA3" s="544"/>
      <c r="LPB3" s="533"/>
      <c r="LPC3" s="533"/>
      <c r="LPD3" s="534"/>
      <c r="LPE3" s="544"/>
      <c r="LPF3" s="533"/>
      <c r="LPG3" s="533"/>
      <c r="LPH3" s="534"/>
      <c r="LPI3" s="544"/>
      <c r="LPJ3" s="533"/>
      <c r="LPK3" s="533"/>
      <c r="LPL3" s="534"/>
      <c r="LPM3" s="544"/>
      <c r="LPN3" s="533"/>
      <c r="LPO3" s="533"/>
      <c r="LPP3" s="534"/>
      <c r="LPQ3" s="544"/>
      <c r="LPR3" s="533"/>
      <c r="LPS3" s="533"/>
      <c r="LPT3" s="534"/>
      <c r="LPU3" s="544"/>
      <c r="LPV3" s="533"/>
      <c r="LPW3" s="533"/>
      <c r="LPX3" s="534"/>
      <c r="LPY3" s="544"/>
      <c r="LPZ3" s="533"/>
      <c r="LQA3" s="533"/>
      <c r="LQB3" s="534"/>
      <c r="LQC3" s="544"/>
      <c r="LQD3" s="533"/>
      <c r="LQE3" s="533"/>
      <c r="LQF3" s="534"/>
      <c r="LQG3" s="544"/>
      <c r="LQH3" s="533"/>
      <c r="LQI3" s="533"/>
      <c r="LQJ3" s="534"/>
      <c r="LQK3" s="544"/>
      <c r="LQL3" s="533"/>
      <c r="LQM3" s="533"/>
      <c r="LQN3" s="534"/>
      <c r="LQO3" s="544"/>
      <c r="LQP3" s="533"/>
      <c r="LQQ3" s="533"/>
      <c r="LQR3" s="534"/>
      <c r="LQS3" s="544"/>
      <c r="LQT3" s="533"/>
      <c r="LQU3" s="533"/>
      <c r="LQV3" s="534"/>
      <c r="LQW3" s="544"/>
      <c r="LQX3" s="533"/>
      <c r="LQY3" s="533"/>
      <c r="LQZ3" s="534"/>
      <c r="LRA3" s="544"/>
      <c r="LRB3" s="533"/>
      <c r="LRC3" s="533"/>
      <c r="LRD3" s="534"/>
      <c r="LRE3" s="544"/>
      <c r="LRF3" s="533"/>
      <c r="LRG3" s="533"/>
      <c r="LRH3" s="534"/>
      <c r="LRI3" s="544"/>
      <c r="LRJ3" s="533"/>
      <c r="LRK3" s="533"/>
      <c r="LRL3" s="534"/>
      <c r="LRM3" s="544"/>
      <c r="LRN3" s="533"/>
      <c r="LRO3" s="533"/>
      <c r="LRP3" s="534"/>
      <c r="LRQ3" s="544"/>
      <c r="LRR3" s="533"/>
      <c r="LRS3" s="533"/>
      <c r="LRT3" s="534"/>
      <c r="LRU3" s="544"/>
      <c r="LRV3" s="533"/>
      <c r="LRW3" s="533"/>
      <c r="LRX3" s="534"/>
      <c r="LRY3" s="544"/>
      <c r="LRZ3" s="533"/>
      <c r="LSA3" s="533"/>
      <c r="LSB3" s="534"/>
      <c r="LSC3" s="544"/>
      <c r="LSD3" s="533"/>
      <c r="LSE3" s="533"/>
      <c r="LSF3" s="534"/>
      <c r="LSG3" s="544"/>
      <c r="LSH3" s="533"/>
      <c r="LSI3" s="533"/>
      <c r="LSJ3" s="534"/>
      <c r="LSK3" s="544"/>
      <c r="LSL3" s="533"/>
      <c r="LSM3" s="533"/>
      <c r="LSN3" s="534"/>
      <c r="LSO3" s="544"/>
      <c r="LSP3" s="533"/>
      <c r="LSQ3" s="533"/>
      <c r="LSR3" s="534"/>
      <c r="LSS3" s="544"/>
      <c r="LST3" s="533"/>
      <c r="LSU3" s="533"/>
      <c r="LSV3" s="534"/>
      <c r="LSW3" s="544"/>
      <c r="LSX3" s="533"/>
      <c r="LSY3" s="533"/>
      <c r="LSZ3" s="534"/>
      <c r="LTA3" s="544"/>
      <c r="LTB3" s="533"/>
      <c r="LTC3" s="533"/>
      <c r="LTD3" s="534"/>
      <c r="LTE3" s="544"/>
      <c r="LTF3" s="533"/>
      <c r="LTG3" s="533"/>
      <c r="LTH3" s="534"/>
      <c r="LTI3" s="544"/>
      <c r="LTJ3" s="533"/>
      <c r="LTK3" s="533"/>
      <c r="LTL3" s="534"/>
      <c r="LTM3" s="544"/>
      <c r="LTN3" s="533"/>
      <c r="LTO3" s="533"/>
      <c r="LTP3" s="534"/>
      <c r="LTQ3" s="544"/>
      <c r="LTR3" s="533"/>
      <c r="LTS3" s="533"/>
      <c r="LTT3" s="534"/>
      <c r="LTU3" s="544"/>
      <c r="LTV3" s="533"/>
      <c r="LTW3" s="533"/>
      <c r="LTX3" s="534"/>
      <c r="LTY3" s="544"/>
      <c r="LTZ3" s="533"/>
      <c r="LUA3" s="533"/>
      <c r="LUB3" s="534"/>
      <c r="LUC3" s="544"/>
      <c r="LUD3" s="533"/>
      <c r="LUE3" s="533"/>
      <c r="LUF3" s="534"/>
      <c r="LUG3" s="544"/>
      <c r="LUH3" s="533"/>
      <c r="LUI3" s="533"/>
      <c r="LUJ3" s="534"/>
      <c r="LUK3" s="544"/>
      <c r="LUL3" s="533"/>
      <c r="LUM3" s="533"/>
      <c r="LUN3" s="534"/>
      <c r="LUO3" s="544"/>
      <c r="LUP3" s="533"/>
      <c r="LUQ3" s="533"/>
      <c r="LUR3" s="534"/>
      <c r="LUS3" s="544"/>
      <c r="LUT3" s="533"/>
      <c r="LUU3" s="533"/>
      <c r="LUV3" s="534"/>
      <c r="LUW3" s="544"/>
      <c r="LUX3" s="533"/>
      <c r="LUY3" s="533"/>
      <c r="LUZ3" s="534"/>
      <c r="LVA3" s="544"/>
      <c r="LVB3" s="533"/>
      <c r="LVC3" s="533"/>
      <c r="LVD3" s="534"/>
      <c r="LVE3" s="544"/>
      <c r="LVF3" s="533"/>
      <c r="LVG3" s="533"/>
      <c r="LVH3" s="534"/>
      <c r="LVI3" s="544"/>
      <c r="LVJ3" s="533"/>
      <c r="LVK3" s="533"/>
      <c r="LVL3" s="534"/>
      <c r="LVM3" s="544"/>
      <c r="LVN3" s="533"/>
      <c r="LVO3" s="533"/>
      <c r="LVP3" s="534"/>
      <c r="LVQ3" s="544"/>
      <c r="LVR3" s="533"/>
      <c r="LVS3" s="533"/>
      <c r="LVT3" s="534"/>
      <c r="LVU3" s="544"/>
      <c r="LVV3" s="533"/>
      <c r="LVW3" s="533"/>
      <c r="LVX3" s="534"/>
      <c r="LVY3" s="544"/>
      <c r="LVZ3" s="533"/>
      <c r="LWA3" s="533"/>
      <c r="LWB3" s="534"/>
      <c r="LWC3" s="544"/>
      <c r="LWD3" s="533"/>
      <c r="LWE3" s="533"/>
      <c r="LWF3" s="534"/>
      <c r="LWG3" s="544"/>
      <c r="LWH3" s="533"/>
      <c r="LWI3" s="533"/>
      <c r="LWJ3" s="534"/>
      <c r="LWK3" s="544"/>
      <c r="LWL3" s="533"/>
      <c r="LWM3" s="533"/>
      <c r="LWN3" s="534"/>
      <c r="LWO3" s="544"/>
      <c r="LWP3" s="533"/>
      <c r="LWQ3" s="533"/>
      <c r="LWR3" s="534"/>
      <c r="LWS3" s="544"/>
      <c r="LWT3" s="533"/>
      <c r="LWU3" s="533"/>
      <c r="LWV3" s="534"/>
      <c r="LWW3" s="544"/>
      <c r="LWX3" s="533"/>
      <c r="LWY3" s="533"/>
      <c r="LWZ3" s="534"/>
      <c r="LXA3" s="544"/>
      <c r="LXB3" s="533"/>
      <c r="LXC3" s="533"/>
      <c r="LXD3" s="534"/>
      <c r="LXE3" s="544"/>
      <c r="LXF3" s="533"/>
      <c r="LXG3" s="533"/>
      <c r="LXH3" s="534"/>
      <c r="LXI3" s="544"/>
      <c r="LXJ3" s="533"/>
      <c r="LXK3" s="533"/>
      <c r="LXL3" s="534"/>
      <c r="LXM3" s="544"/>
      <c r="LXN3" s="533"/>
      <c r="LXO3" s="533"/>
      <c r="LXP3" s="534"/>
      <c r="LXQ3" s="544"/>
      <c r="LXR3" s="533"/>
      <c r="LXS3" s="533"/>
      <c r="LXT3" s="534"/>
      <c r="LXU3" s="544"/>
      <c r="LXV3" s="533"/>
      <c r="LXW3" s="533"/>
      <c r="LXX3" s="534"/>
      <c r="LXY3" s="544"/>
      <c r="LXZ3" s="533"/>
      <c r="LYA3" s="533"/>
      <c r="LYB3" s="534"/>
      <c r="LYC3" s="544"/>
      <c r="LYD3" s="533"/>
      <c r="LYE3" s="533"/>
      <c r="LYF3" s="534"/>
      <c r="LYG3" s="544"/>
      <c r="LYH3" s="533"/>
      <c r="LYI3" s="533"/>
      <c r="LYJ3" s="534"/>
      <c r="LYK3" s="544"/>
      <c r="LYL3" s="533"/>
      <c r="LYM3" s="533"/>
      <c r="LYN3" s="534"/>
      <c r="LYO3" s="544"/>
      <c r="LYP3" s="533"/>
      <c r="LYQ3" s="533"/>
      <c r="LYR3" s="534"/>
      <c r="LYS3" s="544"/>
      <c r="LYT3" s="533"/>
      <c r="LYU3" s="533"/>
      <c r="LYV3" s="534"/>
      <c r="LYW3" s="544"/>
      <c r="LYX3" s="533"/>
      <c r="LYY3" s="533"/>
      <c r="LYZ3" s="534"/>
      <c r="LZA3" s="544"/>
      <c r="LZB3" s="533"/>
      <c r="LZC3" s="533"/>
      <c r="LZD3" s="534"/>
      <c r="LZE3" s="544"/>
      <c r="LZF3" s="533"/>
      <c r="LZG3" s="533"/>
      <c r="LZH3" s="534"/>
      <c r="LZI3" s="544"/>
      <c r="LZJ3" s="533"/>
      <c r="LZK3" s="533"/>
      <c r="LZL3" s="534"/>
      <c r="LZM3" s="544"/>
      <c r="LZN3" s="533"/>
      <c r="LZO3" s="533"/>
      <c r="LZP3" s="534"/>
      <c r="LZQ3" s="544"/>
      <c r="LZR3" s="533"/>
      <c r="LZS3" s="533"/>
      <c r="LZT3" s="534"/>
      <c r="LZU3" s="544"/>
      <c r="LZV3" s="533"/>
      <c r="LZW3" s="533"/>
      <c r="LZX3" s="534"/>
      <c r="LZY3" s="544"/>
      <c r="LZZ3" s="533"/>
      <c r="MAA3" s="533"/>
      <c r="MAB3" s="534"/>
      <c r="MAC3" s="544"/>
      <c r="MAD3" s="533"/>
      <c r="MAE3" s="533"/>
      <c r="MAF3" s="534"/>
      <c r="MAG3" s="544"/>
      <c r="MAH3" s="533"/>
      <c r="MAI3" s="533"/>
      <c r="MAJ3" s="534"/>
      <c r="MAK3" s="544"/>
      <c r="MAL3" s="533"/>
      <c r="MAM3" s="533"/>
      <c r="MAN3" s="534"/>
      <c r="MAO3" s="544"/>
      <c r="MAP3" s="533"/>
      <c r="MAQ3" s="533"/>
      <c r="MAR3" s="534"/>
      <c r="MAS3" s="544"/>
      <c r="MAT3" s="533"/>
      <c r="MAU3" s="533"/>
      <c r="MAV3" s="534"/>
      <c r="MAW3" s="544"/>
      <c r="MAX3" s="533"/>
      <c r="MAY3" s="533"/>
      <c r="MAZ3" s="534"/>
      <c r="MBA3" s="544"/>
      <c r="MBB3" s="533"/>
      <c r="MBC3" s="533"/>
      <c r="MBD3" s="534"/>
      <c r="MBE3" s="544"/>
      <c r="MBF3" s="533"/>
      <c r="MBG3" s="533"/>
      <c r="MBH3" s="534"/>
      <c r="MBI3" s="544"/>
      <c r="MBJ3" s="533"/>
      <c r="MBK3" s="533"/>
      <c r="MBL3" s="534"/>
      <c r="MBM3" s="544"/>
      <c r="MBN3" s="533"/>
      <c r="MBO3" s="533"/>
      <c r="MBP3" s="534"/>
      <c r="MBQ3" s="544"/>
      <c r="MBR3" s="533"/>
      <c r="MBS3" s="533"/>
      <c r="MBT3" s="534"/>
      <c r="MBU3" s="544"/>
      <c r="MBV3" s="533"/>
      <c r="MBW3" s="533"/>
      <c r="MBX3" s="534"/>
      <c r="MBY3" s="544"/>
      <c r="MBZ3" s="533"/>
      <c r="MCA3" s="533"/>
      <c r="MCB3" s="534"/>
      <c r="MCC3" s="544"/>
      <c r="MCD3" s="533"/>
      <c r="MCE3" s="533"/>
      <c r="MCF3" s="534"/>
      <c r="MCG3" s="544"/>
      <c r="MCH3" s="533"/>
      <c r="MCI3" s="533"/>
      <c r="MCJ3" s="534"/>
      <c r="MCK3" s="544"/>
      <c r="MCL3" s="533"/>
      <c r="MCM3" s="533"/>
      <c r="MCN3" s="534"/>
      <c r="MCO3" s="544"/>
      <c r="MCP3" s="533"/>
      <c r="MCQ3" s="533"/>
      <c r="MCR3" s="534"/>
      <c r="MCS3" s="544"/>
      <c r="MCT3" s="533"/>
      <c r="MCU3" s="533"/>
      <c r="MCV3" s="534"/>
      <c r="MCW3" s="544"/>
      <c r="MCX3" s="533"/>
      <c r="MCY3" s="533"/>
      <c r="MCZ3" s="534"/>
      <c r="MDA3" s="544"/>
      <c r="MDB3" s="533"/>
      <c r="MDC3" s="533"/>
      <c r="MDD3" s="534"/>
      <c r="MDE3" s="544"/>
      <c r="MDF3" s="533"/>
      <c r="MDG3" s="533"/>
      <c r="MDH3" s="534"/>
      <c r="MDI3" s="544"/>
      <c r="MDJ3" s="533"/>
      <c r="MDK3" s="533"/>
      <c r="MDL3" s="534"/>
      <c r="MDM3" s="544"/>
      <c r="MDN3" s="533"/>
      <c r="MDO3" s="533"/>
      <c r="MDP3" s="534"/>
      <c r="MDQ3" s="544"/>
      <c r="MDR3" s="533"/>
      <c r="MDS3" s="533"/>
      <c r="MDT3" s="534"/>
      <c r="MDU3" s="544"/>
      <c r="MDV3" s="533"/>
      <c r="MDW3" s="533"/>
      <c r="MDX3" s="534"/>
      <c r="MDY3" s="544"/>
      <c r="MDZ3" s="533"/>
      <c r="MEA3" s="533"/>
      <c r="MEB3" s="534"/>
      <c r="MEC3" s="544"/>
      <c r="MED3" s="533"/>
      <c r="MEE3" s="533"/>
      <c r="MEF3" s="534"/>
      <c r="MEG3" s="544"/>
      <c r="MEH3" s="533"/>
      <c r="MEI3" s="533"/>
      <c r="MEJ3" s="534"/>
      <c r="MEK3" s="544"/>
      <c r="MEL3" s="533"/>
      <c r="MEM3" s="533"/>
      <c r="MEN3" s="534"/>
      <c r="MEO3" s="544"/>
      <c r="MEP3" s="533"/>
      <c r="MEQ3" s="533"/>
      <c r="MER3" s="534"/>
      <c r="MES3" s="544"/>
      <c r="MET3" s="533"/>
      <c r="MEU3" s="533"/>
      <c r="MEV3" s="534"/>
      <c r="MEW3" s="544"/>
      <c r="MEX3" s="533"/>
      <c r="MEY3" s="533"/>
      <c r="MEZ3" s="534"/>
      <c r="MFA3" s="544"/>
      <c r="MFB3" s="533"/>
      <c r="MFC3" s="533"/>
      <c r="MFD3" s="534"/>
      <c r="MFE3" s="544"/>
      <c r="MFF3" s="533"/>
      <c r="MFG3" s="533"/>
      <c r="MFH3" s="534"/>
      <c r="MFI3" s="544"/>
      <c r="MFJ3" s="533"/>
      <c r="MFK3" s="533"/>
      <c r="MFL3" s="534"/>
      <c r="MFM3" s="544"/>
      <c r="MFN3" s="533"/>
      <c r="MFO3" s="533"/>
      <c r="MFP3" s="534"/>
      <c r="MFQ3" s="544"/>
      <c r="MFR3" s="533"/>
      <c r="MFS3" s="533"/>
      <c r="MFT3" s="534"/>
      <c r="MFU3" s="544"/>
      <c r="MFV3" s="533"/>
      <c r="MFW3" s="533"/>
      <c r="MFX3" s="534"/>
      <c r="MFY3" s="544"/>
      <c r="MFZ3" s="533"/>
      <c r="MGA3" s="533"/>
      <c r="MGB3" s="534"/>
      <c r="MGC3" s="544"/>
      <c r="MGD3" s="533"/>
      <c r="MGE3" s="533"/>
      <c r="MGF3" s="534"/>
      <c r="MGG3" s="544"/>
      <c r="MGH3" s="533"/>
      <c r="MGI3" s="533"/>
      <c r="MGJ3" s="534"/>
      <c r="MGK3" s="544"/>
      <c r="MGL3" s="533"/>
      <c r="MGM3" s="533"/>
      <c r="MGN3" s="534"/>
      <c r="MGO3" s="544"/>
      <c r="MGP3" s="533"/>
      <c r="MGQ3" s="533"/>
      <c r="MGR3" s="534"/>
      <c r="MGS3" s="544"/>
      <c r="MGT3" s="533"/>
      <c r="MGU3" s="533"/>
      <c r="MGV3" s="534"/>
      <c r="MGW3" s="544"/>
      <c r="MGX3" s="533"/>
      <c r="MGY3" s="533"/>
      <c r="MGZ3" s="534"/>
      <c r="MHA3" s="544"/>
      <c r="MHB3" s="533"/>
      <c r="MHC3" s="533"/>
      <c r="MHD3" s="534"/>
      <c r="MHE3" s="544"/>
      <c r="MHF3" s="533"/>
      <c r="MHG3" s="533"/>
      <c r="MHH3" s="534"/>
      <c r="MHI3" s="544"/>
      <c r="MHJ3" s="533"/>
      <c r="MHK3" s="533"/>
      <c r="MHL3" s="534"/>
      <c r="MHM3" s="544"/>
      <c r="MHN3" s="533"/>
      <c r="MHO3" s="533"/>
      <c r="MHP3" s="534"/>
      <c r="MHQ3" s="544"/>
      <c r="MHR3" s="533"/>
      <c r="MHS3" s="533"/>
      <c r="MHT3" s="534"/>
      <c r="MHU3" s="544"/>
      <c r="MHV3" s="533"/>
      <c r="MHW3" s="533"/>
      <c r="MHX3" s="534"/>
      <c r="MHY3" s="544"/>
      <c r="MHZ3" s="533"/>
      <c r="MIA3" s="533"/>
      <c r="MIB3" s="534"/>
      <c r="MIC3" s="544"/>
      <c r="MID3" s="533"/>
      <c r="MIE3" s="533"/>
      <c r="MIF3" s="534"/>
      <c r="MIG3" s="544"/>
      <c r="MIH3" s="533"/>
      <c r="MII3" s="533"/>
      <c r="MIJ3" s="534"/>
      <c r="MIK3" s="544"/>
      <c r="MIL3" s="533"/>
      <c r="MIM3" s="533"/>
      <c r="MIN3" s="534"/>
      <c r="MIO3" s="544"/>
      <c r="MIP3" s="533"/>
      <c r="MIQ3" s="533"/>
      <c r="MIR3" s="534"/>
      <c r="MIS3" s="544"/>
      <c r="MIT3" s="533"/>
      <c r="MIU3" s="533"/>
      <c r="MIV3" s="534"/>
      <c r="MIW3" s="544"/>
      <c r="MIX3" s="533"/>
      <c r="MIY3" s="533"/>
      <c r="MIZ3" s="534"/>
      <c r="MJA3" s="544"/>
      <c r="MJB3" s="533"/>
      <c r="MJC3" s="533"/>
      <c r="MJD3" s="534"/>
      <c r="MJE3" s="544"/>
      <c r="MJF3" s="533"/>
      <c r="MJG3" s="533"/>
      <c r="MJH3" s="534"/>
      <c r="MJI3" s="544"/>
      <c r="MJJ3" s="533"/>
      <c r="MJK3" s="533"/>
      <c r="MJL3" s="534"/>
      <c r="MJM3" s="544"/>
      <c r="MJN3" s="533"/>
      <c r="MJO3" s="533"/>
      <c r="MJP3" s="534"/>
      <c r="MJQ3" s="544"/>
      <c r="MJR3" s="533"/>
      <c r="MJS3" s="533"/>
      <c r="MJT3" s="534"/>
      <c r="MJU3" s="544"/>
      <c r="MJV3" s="533"/>
      <c r="MJW3" s="533"/>
      <c r="MJX3" s="534"/>
      <c r="MJY3" s="544"/>
      <c r="MJZ3" s="533"/>
      <c r="MKA3" s="533"/>
      <c r="MKB3" s="534"/>
      <c r="MKC3" s="544"/>
      <c r="MKD3" s="533"/>
      <c r="MKE3" s="533"/>
      <c r="MKF3" s="534"/>
      <c r="MKG3" s="544"/>
      <c r="MKH3" s="533"/>
      <c r="MKI3" s="533"/>
      <c r="MKJ3" s="534"/>
      <c r="MKK3" s="544"/>
      <c r="MKL3" s="533"/>
      <c r="MKM3" s="533"/>
      <c r="MKN3" s="534"/>
      <c r="MKO3" s="544"/>
      <c r="MKP3" s="533"/>
      <c r="MKQ3" s="533"/>
      <c r="MKR3" s="534"/>
      <c r="MKS3" s="544"/>
      <c r="MKT3" s="533"/>
      <c r="MKU3" s="533"/>
      <c r="MKV3" s="534"/>
      <c r="MKW3" s="544"/>
      <c r="MKX3" s="533"/>
      <c r="MKY3" s="533"/>
      <c r="MKZ3" s="534"/>
      <c r="MLA3" s="544"/>
      <c r="MLB3" s="533"/>
      <c r="MLC3" s="533"/>
      <c r="MLD3" s="534"/>
      <c r="MLE3" s="544"/>
      <c r="MLF3" s="533"/>
      <c r="MLG3" s="533"/>
      <c r="MLH3" s="534"/>
      <c r="MLI3" s="544"/>
      <c r="MLJ3" s="533"/>
      <c r="MLK3" s="533"/>
      <c r="MLL3" s="534"/>
      <c r="MLM3" s="544"/>
      <c r="MLN3" s="533"/>
      <c r="MLO3" s="533"/>
      <c r="MLP3" s="534"/>
      <c r="MLQ3" s="544"/>
      <c r="MLR3" s="533"/>
      <c r="MLS3" s="533"/>
      <c r="MLT3" s="534"/>
      <c r="MLU3" s="544"/>
      <c r="MLV3" s="533"/>
      <c r="MLW3" s="533"/>
      <c r="MLX3" s="534"/>
      <c r="MLY3" s="544"/>
      <c r="MLZ3" s="533"/>
      <c r="MMA3" s="533"/>
      <c r="MMB3" s="534"/>
      <c r="MMC3" s="544"/>
      <c r="MMD3" s="533"/>
      <c r="MME3" s="533"/>
      <c r="MMF3" s="534"/>
      <c r="MMG3" s="544"/>
      <c r="MMH3" s="533"/>
      <c r="MMI3" s="533"/>
      <c r="MMJ3" s="534"/>
      <c r="MMK3" s="544"/>
      <c r="MML3" s="533"/>
      <c r="MMM3" s="533"/>
      <c r="MMN3" s="534"/>
      <c r="MMO3" s="544"/>
      <c r="MMP3" s="533"/>
      <c r="MMQ3" s="533"/>
      <c r="MMR3" s="534"/>
      <c r="MMS3" s="544"/>
      <c r="MMT3" s="533"/>
      <c r="MMU3" s="533"/>
      <c r="MMV3" s="534"/>
      <c r="MMW3" s="544"/>
      <c r="MMX3" s="533"/>
      <c r="MMY3" s="533"/>
      <c r="MMZ3" s="534"/>
      <c r="MNA3" s="544"/>
      <c r="MNB3" s="533"/>
      <c r="MNC3" s="533"/>
      <c r="MND3" s="534"/>
      <c r="MNE3" s="544"/>
      <c r="MNF3" s="533"/>
      <c r="MNG3" s="533"/>
      <c r="MNH3" s="534"/>
      <c r="MNI3" s="544"/>
      <c r="MNJ3" s="533"/>
      <c r="MNK3" s="533"/>
      <c r="MNL3" s="534"/>
      <c r="MNM3" s="544"/>
      <c r="MNN3" s="533"/>
      <c r="MNO3" s="533"/>
      <c r="MNP3" s="534"/>
      <c r="MNQ3" s="544"/>
      <c r="MNR3" s="533"/>
      <c r="MNS3" s="533"/>
      <c r="MNT3" s="534"/>
      <c r="MNU3" s="544"/>
      <c r="MNV3" s="533"/>
      <c r="MNW3" s="533"/>
      <c r="MNX3" s="534"/>
      <c r="MNY3" s="544"/>
      <c r="MNZ3" s="533"/>
      <c r="MOA3" s="533"/>
      <c r="MOB3" s="534"/>
      <c r="MOC3" s="544"/>
      <c r="MOD3" s="533"/>
      <c r="MOE3" s="533"/>
      <c r="MOF3" s="534"/>
      <c r="MOG3" s="544"/>
      <c r="MOH3" s="533"/>
      <c r="MOI3" s="533"/>
      <c r="MOJ3" s="534"/>
      <c r="MOK3" s="544"/>
      <c r="MOL3" s="533"/>
      <c r="MOM3" s="533"/>
      <c r="MON3" s="534"/>
      <c r="MOO3" s="544"/>
      <c r="MOP3" s="533"/>
      <c r="MOQ3" s="533"/>
      <c r="MOR3" s="534"/>
      <c r="MOS3" s="544"/>
      <c r="MOT3" s="533"/>
      <c r="MOU3" s="533"/>
      <c r="MOV3" s="534"/>
      <c r="MOW3" s="544"/>
      <c r="MOX3" s="533"/>
      <c r="MOY3" s="533"/>
      <c r="MOZ3" s="534"/>
      <c r="MPA3" s="544"/>
      <c r="MPB3" s="533"/>
      <c r="MPC3" s="533"/>
      <c r="MPD3" s="534"/>
      <c r="MPE3" s="544"/>
      <c r="MPF3" s="533"/>
      <c r="MPG3" s="533"/>
      <c r="MPH3" s="534"/>
      <c r="MPI3" s="544"/>
      <c r="MPJ3" s="533"/>
      <c r="MPK3" s="533"/>
      <c r="MPL3" s="534"/>
      <c r="MPM3" s="544"/>
      <c r="MPN3" s="533"/>
      <c r="MPO3" s="533"/>
      <c r="MPP3" s="534"/>
      <c r="MPQ3" s="544"/>
      <c r="MPR3" s="533"/>
      <c r="MPS3" s="533"/>
      <c r="MPT3" s="534"/>
      <c r="MPU3" s="544"/>
      <c r="MPV3" s="533"/>
      <c r="MPW3" s="533"/>
      <c r="MPX3" s="534"/>
      <c r="MPY3" s="544"/>
      <c r="MPZ3" s="533"/>
      <c r="MQA3" s="533"/>
      <c r="MQB3" s="534"/>
      <c r="MQC3" s="544"/>
      <c r="MQD3" s="533"/>
      <c r="MQE3" s="533"/>
      <c r="MQF3" s="534"/>
      <c r="MQG3" s="544"/>
      <c r="MQH3" s="533"/>
      <c r="MQI3" s="533"/>
      <c r="MQJ3" s="534"/>
      <c r="MQK3" s="544"/>
      <c r="MQL3" s="533"/>
      <c r="MQM3" s="533"/>
      <c r="MQN3" s="534"/>
      <c r="MQO3" s="544"/>
      <c r="MQP3" s="533"/>
      <c r="MQQ3" s="533"/>
      <c r="MQR3" s="534"/>
      <c r="MQS3" s="544"/>
      <c r="MQT3" s="533"/>
      <c r="MQU3" s="533"/>
      <c r="MQV3" s="534"/>
      <c r="MQW3" s="544"/>
      <c r="MQX3" s="533"/>
      <c r="MQY3" s="533"/>
      <c r="MQZ3" s="534"/>
      <c r="MRA3" s="544"/>
      <c r="MRB3" s="533"/>
      <c r="MRC3" s="533"/>
      <c r="MRD3" s="534"/>
      <c r="MRE3" s="544"/>
      <c r="MRF3" s="533"/>
      <c r="MRG3" s="533"/>
      <c r="MRH3" s="534"/>
      <c r="MRI3" s="544"/>
      <c r="MRJ3" s="533"/>
      <c r="MRK3" s="533"/>
      <c r="MRL3" s="534"/>
      <c r="MRM3" s="544"/>
      <c r="MRN3" s="533"/>
      <c r="MRO3" s="533"/>
      <c r="MRP3" s="534"/>
      <c r="MRQ3" s="544"/>
      <c r="MRR3" s="533"/>
      <c r="MRS3" s="533"/>
      <c r="MRT3" s="534"/>
      <c r="MRU3" s="544"/>
      <c r="MRV3" s="533"/>
      <c r="MRW3" s="533"/>
      <c r="MRX3" s="534"/>
      <c r="MRY3" s="544"/>
      <c r="MRZ3" s="533"/>
      <c r="MSA3" s="533"/>
      <c r="MSB3" s="534"/>
      <c r="MSC3" s="544"/>
      <c r="MSD3" s="533"/>
      <c r="MSE3" s="533"/>
      <c r="MSF3" s="534"/>
      <c r="MSG3" s="544"/>
      <c r="MSH3" s="533"/>
      <c r="MSI3" s="533"/>
      <c r="MSJ3" s="534"/>
      <c r="MSK3" s="544"/>
      <c r="MSL3" s="533"/>
      <c r="MSM3" s="533"/>
      <c r="MSN3" s="534"/>
      <c r="MSO3" s="544"/>
      <c r="MSP3" s="533"/>
      <c r="MSQ3" s="533"/>
      <c r="MSR3" s="534"/>
      <c r="MSS3" s="544"/>
      <c r="MST3" s="533"/>
      <c r="MSU3" s="533"/>
      <c r="MSV3" s="534"/>
      <c r="MSW3" s="544"/>
      <c r="MSX3" s="533"/>
      <c r="MSY3" s="533"/>
      <c r="MSZ3" s="534"/>
      <c r="MTA3" s="544"/>
      <c r="MTB3" s="533"/>
      <c r="MTC3" s="533"/>
      <c r="MTD3" s="534"/>
      <c r="MTE3" s="544"/>
      <c r="MTF3" s="533"/>
      <c r="MTG3" s="533"/>
      <c r="MTH3" s="534"/>
      <c r="MTI3" s="544"/>
      <c r="MTJ3" s="533"/>
      <c r="MTK3" s="533"/>
      <c r="MTL3" s="534"/>
      <c r="MTM3" s="544"/>
      <c r="MTN3" s="533"/>
      <c r="MTO3" s="533"/>
      <c r="MTP3" s="534"/>
      <c r="MTQ3" s="544"/>
      <c r="MTR3" s="533"/>
      <c r="MTS3" s="533"/>
      <c r="MTT3" s="534"/>
      <c r="MTU3" s="544"/>
      <c r="MTV3" s="533"/>
      <c r="MTW3" s="533"/>
      <c r="MTX3" s="534"/>
      <c r="MTY3" s="544"/>
      <c r="MTZ3" s="533"/>
      <c r="MUA3" s="533"/>
      <c r="MUB3" s="534"/>
      <c r="MUC3" s="544"/>
      <c r="MUD3" s="533"/>
      <c r="MUE3" s="533"/>
      <c r="MUF3" s="534"/>
      <c r="MUG3" s="544"/>
      <c r="MUH3" s="533"/>
      <c r="MUI3" s="533"/>
      <c r="MUJ3" s="534"/>
      <c r="MUK3" s="544"/>
      <c r="MUL3" s="533"/>
      <c r="MUM3" s="533"/>
      <c r="MUN3" s="534"/>
      <c r="MUO3" s="544"/>
      <c r="MUP3" s="533"/>
      <c r="MUQ3" s="533"/>
      <c r="MUR3" s="534"/>
      <c r="MUS3" s="544"/>
      <c r="MUT3" s="533"/>
      <c r="MUU3" s="533"/>
      <c r="MUV3" s="534"/>
      <c r="MUW3" s="544"/>
      <c r="MUX3" s="533"/>
      <c r="MUY3" s="533"/>
      <c r="MUZ3" s="534"/>
      <c r="MVA3" s="544"/>
      <c r="MVB3" s="533"/>
      <c r="MVC3" s="533"/>
      <c r="MVD3" s="534"/>
      <c r="MVE3" s="544"/>
      <c r="MVF3" s="533"/>
      <c r="MVG3" s="533"/>
      <c r="MVH3" s="534"/>
      <c r="MVI3" s="544"/>
      <c r="MVJ3" s="533"/>
      <c r="MVK3" s="533"/>
      <c r="MVL3" s="534"/>
      <c r="MVM3" s="544"/>
      <c r="MVN3" s="533"/>
      <c r="MVO3" s="533"/>
      <c r="MVP3" s="534"/>
      <c r="MVQ3" s="544"/>
      <c r="MVR3" s="533"/>
      <c r="MVS3" s="533"/>
      <c r="MVT3" s="534"/>
      <c r="MVU3" s="544"/>
      <c r="MVV3" s="533"/>
      <c r="MVW3" s="533"/>
      <c r="MVX3" s="534"/>
      <c r="MVY3" s="544"/>
      <c r="MVZ3" s="533"/>
      <c r="MWA3" s="533"/>
      <c r="MWB3" s="534"/>
      <c r="MWC3" s="544"/>
      <c r="MWD3" s="533"/>
      <c r="MWE3" s="533"/>
      <c r="MWF3" s="534"/>
      <c r="MWG3" s="544"/>
      <c r="MWH3" s="533"/>
      <c r="MWI3" s="533"/>
      <c r="MWJ3" s="534"/>
      <c r="MWK3" s="544"/>
      <c r="MWL3" s="533"/>
      <c r="MWM3" s="533"/>
      <c r="MWN3" s="534"/>
      <c r="MWO3" s="544"/>
      <c r="MWP3" s="533"/>
      <c r="MWQ3" s="533"/>
      <c r="MWR3" s="534"/>
      <c r="MWS3" s="544"/>
      <c r="MWT3" s="533"/>
      <c r="MWU3" s="533"/>
      <c r="MWV3" s="534"/>
      <c r="MWW3" s="544"/>
      <c r="MWX3" s="533"/>
      <c r="MWY3" s="533"/>
      <c r="MWZ3" s="534"/>
      <c r="MXA3" s="544"/>
      <c r="MXB3" s="533"/>
      <c r="MXC3" s="533"/>
      <c r="MXD3" s="534"/>
      <c r="MXE3" s="544"/>
      <c r="MXF3" s="533"/>
      <c r="MXG3" s="533"/>
      <c r="MXH3" s="534"/>
      <c r="MXI3" s="544"/>
      <c r="MXJ3" s="533"/>
      <c r="MXK3" s="533"/>
      <c r="MXL3" s="534"/>
      <c r="MXM3" s="544"/>
      <c r="MXN3" s="533"/>
      <c r="MXO3" s="533"/>
      <c r="MXP3" s="534"/>
      <c r="MXQ3" s="544"/>
      <c r="MXR3" s="533"/>
      <c r="MXS3" s="533"/>
      <c r="MXT3" s="534"/>
      <c r="MXU3" s="544"/>
      <c r="MXV3" s="533"/>
      <c r="MXW3" s="533"/>
      <c r="MXX3" s="534"/>
      <c r="MXY3" s="544"/>
      <c r="MXZ3" s="533"/>
      <c r="MYA3" s="533"/>
      <c r="MYB3" s="534"/>
      <c r="MYC3" s="544"/>
      <c r="MYD3" s="533"/>
      <c r="MYE3" s="533"/>
      <c r="MYF3" s="534"/>
      <c r="MYG3" s="544"/>
      <c r="MYH3" s="533"/>
      <c r="MYI3" s="533"/>
      <c r="MYJ3" s="534"/>
      <c r="MYK3" s="544"/>
      <c r="MYL3" s="533"/>
      <c r="MYM3" s="533"/>
      <c r="MYN3" s="534"/>
      <c r="MYO3" s="544"/>
      <c r="MYP3" s="533"/>
      <c r="MYQ3" s="533"/>
      <c r="MYR3" s="534"/>
      <c r="MYS3" s="544"/>
      <c r="MYT3" s="533"/>
      <c r="MYU3" s="533"/>
      <c r="MYV3" s="534"/>
      <c r="MYW3" s="544"/>
      <c r="MYX3" s="533"/>
      <c r="MYY3" s="533"/>
      <c r="MYZ3" s="534"/>
      <c r="MZA3" s="544"/>
      <c r="MZB3" s="533"/>
      <c r="MZC3" s="533"/>
      <c r="MZD3" s="534"/>
      <c r="MZE3" s="544"/>
      <c r="MZF3" s="533"/>
      <c r="MZG3" s="533"/>
      <c r="MZH3" s="534"/>
      <c r="MZI3" s="544"/>
      <c r="MZJ3" s="533"/>
      <c r="MZK3" s="533"/>
      <c r="MZL3" s="534"/>
      <c r="MZM3" s="544"/>
      <c r="MZN3" s="533"/>
      <c r="MZO3" s="533"/>
      <c r="MZP3" s="534"/>
      <c r="MZQ3" s="544"/>
      <c r="MZR3" s="533"/>
      <c r="MZS3" s="533"/>
      <c r="MZT3" s="534"/>
      <c r="MZU3" s="544"/>
      <c r="MZV3" s="533"/>
      <c r="MZW3" s="533"/>
      <c r="MZX3" s="534"/>
      <c r="MZY3" s="544"/>
      <c r="MZZ3" s="533"/>
      <c r="NAA3" s="533"/>
      <c r="NAB3" s="534"/>
      <c r="NAC3" s="544"/>
      <c r="NAD3" s="533"/>
      <c r="NAE3" s="533"/>
      <c r="NAF3" s="534"/>
      <c r="NAG3" s="544"/>
      <c r="NAH3" s="533"/>
      <c r="NAI3" s="533"/>
      <c r="NAJ3" s="534"/>
      <c r="NAK3" s="544"/>
      <c r="NAL3" s="533"/>
      <c r="NAM3" s="533"/>
      <c r="NAN3" s="534"/>
      <c r="NAO3" s="544"/>
      <c r="NAP3" s="533"/>
      <c r="NAQ3" s="533"/>
      <c r="NAR3" s="534"/>
      <c r="NAS3" s="544"/>
      <c r="NAT3" s="533"/>
      <c r="NAU3" s="533"/>
      <c r="NAV3" s="534"/>
      <c r="NAW3" s="544"/>
      <c r="NAX3" s="533"/>
      <c r="NAY3" s="533"/>
      <c r="NAZ3" s="534"/>
      <c r="NBA3" s="544"/>
      <c r="NBB3" s="533"/>
      <c r="NBC3" s="533"/>
      <c r="NBD3" s="534"/>
      <c r="NBE3" s="544"/>
      <c r="NBF3" s="533"/>
      <c r="NBG3" s="533"/>
      <c r="NBH3" s="534"/>
      <c r="NBI3" s="544"/>
      <c r="NBJ3" s="533"/>
      <c r="NBK3" s="533"/>
      <c r="NBL3" s="534"/>
      <c r="NBM3" s="544"/>
      <c r="NBN3" s="533"/>
      <c r="NBO3" s="533"/>
      <c r="NBP3" s="534"/>
      <c r="NBQ3" s="544"/>
      <c r="NBR3" s="533"/>
      <c r="NBS3" s="533"/>
      <c r="NBT3" s="534"/>
      <c r="NBU3" s="544"/>
      <c r="NBV3" s="533"/>
      <c r="NBW3" s="533"/>
      <c r="NBX3" s="534"/>
      <c r="NBY3" s="544"/>
      <c r="NBZ3" s="533"/>
      <c r="NCA3" s="533"/>
      <c r="NCB3" s="534"/>
      <c r="NCC3" s="544"/>
      <c r="NCD3" s="533"/>
      <c r="NCE3" s="533"/>
      <c r="NCF3" s="534"/>
      <c r="NCG3" s="544"/>
      <c r="NCH3" s="533"/>
      <c r="NCI3" s="533"/>
      <c r="NCJ3" s="534"/>
      <c r="NCK3" s="544"/>
      <c r="NCL3" s="533"/>
      <c r="NCM3" s="533"/>
      <c r="NCN3" s="534"/>
      <c r="NCO3" s="544"/>
      <c r="NCP3" s="533"/>
      <c r="NCQ3" s="533"/>
      <c r="NCR3" s="534"/>
      <c r="NCS3" s="544"/>
      <c r="NCT3" s="533"/>
      <c r="NCU3" s="533"/>
      <c r="NCV3" s="534"/>
      <c r="NCW3" s="544"/>
      <c r="NCX3" s="533"/>
      <c r="NCY3" s="533"/>
      <c r="NCZ3" s="534"/>
      <c r="NDA3" s="544"/>
      <c r="NDB3" s="533"/>
      <c r="NDC3" s="533"/>
      <c r="NDD3" s="534"/>
      <c r="NDE3" s="544"/>
      <c r="NDF3" s="533"/>
      <c r="NDG3" s="533"/>
      <c r="NDH3" s="534"/>
      <c r="NDI3" s="544"/>
      <c r="NDJ3" s="533"/>
      <c r="NDK3" s="533"/>
      <c r="NDL3" s="534"/>
      <c r="NDM3" s="544"/>
      <c r="NDN3" s="533"/>
      <c r="NDO3" s="533"/>
      <c r="NDP3" s="534"/>
      <c r="NDQ3" s="544"/>
      <c r="NDR3" s="533"/>
      <c r="NDS3" s="533"/>
      <c r="NDT3" s="534"/>
      <c r="NDU3" s="544"/>
      <c r="NDV3" s="533"/>
      <c r="NDW3" s="533"/>
      <c r="NDX3" s="534"/>
      <c r="NDY3" s="544"/>
      <c r="NDZ3" s="533"/>
      <c r="NEA3" s="533"/>
      <c r="NEB3" s="534"/>
      <c r="NEC3" s="544"/>
      <c r="NED3" s="533"/>
      <c r="NEE3" s="533"/>
      <c r="NEF3" s="534"/>
      <c r="NEG3" s="544"/>
      <c r="NEH3" s="533"/>
      <c r="NEI3" s="533"/>
      <c r="NEJ3" s="534"/>
      <c r="NEK3" s="544"/>
      <c r="NEL3" s="533"/>
      <c r="NEM3" s="533"/>
      <c r="NEN3" s="534"/>
      <c r="NEO3" s="544"/>
      <c r="NEP3" s="533"/>
      <c r="NEQ3" s="533"/>
      <c r="NER3" s="534"/>
      <c r="NES3" s="544"/>
      <c r="NET3" s="533"/>
      <c r="NEU3" s="533"/>
      <c r="NEV3" s="534"/>
      <c r="NEW3" s="544"/>
      <c r="NEX3" s="533"/>
      <c r="NEY3" s="533"/>
      <c r="NEZ3" s="534"/>
      <c r="NFA3" s="544"/>
      <c r="NFB3" s="533"/>
      <c r="NFC3" s="533"/>
      <c r="NFD3" s="534"/>
      <c r="NFE3" s="544"/>
      <c r="NFF3" s="533"/>
      <c r="NFG3" s="533"/>
      <c r="NFH3" s="534"/>
      <c r="NFI3" s="544"/>
      <c r="NFJ3" s="533"/>
      <c r="NFK3" s="533"/>
      <c r="NFL3" s="534"/>
      <c r="NFM3" s="544"/>
      <c r="NFN3" s="533"/>
      <c r="NFO3" s="533"/>
      <c r="NFP3" s="534"/>
      <c r="NFQ3" s="544"/>
      <c r="NFR3" s="533"/>
      <c r="NFS3" s="533"/>
      <c r="NFT3" s="534"/>
      <c r="NFU3" s="544"/>
      <c r="NFV3" s="533"/>
      <c r="NFW3" s="533"/>
      <c r="NFX3" s="534"/>
      <c r="NFY3" s="544"/>
      <c r="NFZ3" s="533"/>
      <c r="NGA3" s="533"/>
      <c r="NGB3" s="534"/>
      <c r="NGC3" s="544"/>
      <c r="NGD3" s="533"/>
      <c r="NGE3" s="533"/>
      <c r="NGF3" s="534"/>
      <c r="NGG3" s="544"/>
      <c r="NGH3" s="533"/>
      <c r="NGI3" s="533"/>
      <c r="NGJ3" s="534"/>
      <c r="NGK3" s="544"/>
      <c r="NGL3" s="533"/>
      <c r="NGM3" s="533"/>
      <c r="NGN3" s="534"/>
      <c r="NGO3" s="544"/>
      <c r="NGP3" s="533"/>
      <c r="NGQ3" s="533"/>
      <c r="NGR3" s="534"/>
      <c r="NGS3" s="544"/>
      <c r="NGT3" s="533"/>
      <c r="NGU3" s="533"/>
      <c r="NGV3" s="534"/>
      <c r="NGW3" s="544"/>
      <c r="NGX3" s="533"/>
      <c r="NGY3" s="533"/>
      <c r="NGZ3" s="534"/>
      <c r="NHA3" s="544"/>
      <c r="NHB3" s="533"/>
      <c r="NHC3" s="533"/>
      <c r="NHD3" s="534"/>
      <c r="NHE3" s="544"/>
      <c r="NHF3" s="533"/>
      <c r="NHG3" s="533"/>
      <c r="NHH3" s="534"/>
      <c r="NHI3" s="544"/>
      <c r="NHJ3" s="533"/>
      <c r="NHK3" s="533"/>
      <c r="NHL3" s="534"/>
      <c r="NHM3" s="544"/>
      <c r="NHN3" s="533"/>
      <c r="NHO3" s="533"/>
      <c r="NHP3" s="534"/>
      <c r="NHQ3" s="544"/>
      <c r="NHR3" s="533"/>
      <c r="NHS3" s="533"/>
      <c r="NHT3" s="534"/>
      <c r="NHU3" s="544"/>
      <c r="NHV3" s="533"/>
      <c r="NHW3" s="533"/>
      <c r="NHX3" s="534"/>
      <c r="NHY3" s="544"/>
      <c r="NHZ3" s="533"/>
      <c r="NIA3" s="533"/>
      <c r="NIB3" s="534"/>
      <c r="NIC3" s="544"/>
      <c r="NID3" s="533"/>
      <c r="NIE3" s="533"/>
      <c r="NIF3" s="534"/>
      <c r="NIG3" s="544"/>
      <c r="NIH3" s="533"/>
      <c r="NII3" s="533"/>
      <c r="NIJ3" s="534"/>
      <c r="NIK3" s="544"/>
      <c r="NIL3" s="533"/>
      <c r="NIM3" s="533"/>
      <c r="NIN3" s="534"/>
      <c r="NIO3" s="544"/>
      <c r="NIP3" s="533"/>
      <c r="NIQ3" s="533"/>
      <c r="NIR3" s="534"/>
      <c r="NIS3" s="544"/>
      <c r="NIT3" s="533"/>
      <c r="NIU3" s="533"/>
      <c r="NIV3" s="534"/>
      <c r="NIW3" s="544"/>
      <c r="NIX3" s="533"/>
      <c r="NIY3" s="533"/>
      <c r="NIZ3" s="534"/>
      <c r="NJA3" s="544"/>
      <c r="NJB3" s="533"/>
      <c r="NJC3" s="533"/>
      <c r="NJD3" s="534"/>
      <c r="NJE3" s="544"/>
      <c r="NJF3" s="533"/>
      <c r="NJG3" s="533"/>
      <c r="NJH3" s="534"/>
      <c r="NJI3" s="544"/>
      <c r="NJJ3" s="533"/>
      <c r="NJK3" s="533"/>
      <c r="NJL3" s="534"/>
      <c r="NJM3" s="544"/>
      <c r="NJN3" s="533"/>
      <c r="NJO3" s="533"/>
      <c r="NJP3" s="534"/>
      <c r="NJQ3" s="544"/>
      <c r="NJR3" s="533"/>
      <c r="NJS3" s="533"/>
      <c r="NJT3" s="534"/>
      <c r="NJU3" s="544"/>
      <c r="NJV3" s="533"/>
      <c r="NJW3" s="533"/>
      <c r="NJX3" s="534"/>
      <c r="NJY3" s="544"/>
      <c r="NJZ3" s="533"/>
      <c r="NKA3" s="533"/>
      <c r="NKB3" s="534"/>
      <c r="NKC3" s="544"/>
      <c r="NKD3" s="533"/>
      <c r="NKE3" s="533"/>
      <c r="NKF3" s="534"/>
      <c r="NKG3" s="544"/>
      <c r="NKH3" s="533"/>
      <c r="NKI3" s="533"/>
      <c r="NKJ3" s="534"/>
      <c r="NKK3" s="544"/>
      <c r="NKL3" s="533"/>
      <c r="NKM3" s="533"/>
      <c r="NKN3" s="534"/>
      <c r="NKO3" s="544"/>
      <c r="NKP3" s="533"/>
      <c r="NKQ3" s="533"/>
      <c r="NKR3" s="534"/>
      <c r="NKS3" s="544"/>
      <c r="NKT3" s="533"/>
      <c r="NKU3" s="533"/>
      <c r="NKV3" s="534"/>
      <c r="NKW3" s="544"/>
      <c r="NKX3" s="533"/>
      <c r="NKY3" s="533"/>
      <c r="NKZ3" s="534"/>
      <c r="NLA3" s="544"/>
      <c r="NLB3" s="533"/>
      <c r="NLC3" s="533"/>
      <c r="NLD3" s="534"/>
      <c r="NLE3" s="544"/>
      <c r="NLF3" s="533"/>
      <c r="NLG3" s="533"/>
      <c r="NLH3" s="534"/>
      <c r="NLI3" s="544"/>
      <c r="NLJ3" s="533"/>
      <c r="NLK3" s="533"/>
      <c r="NLL3" s="534"/>
      <c r="NLM3" s="544"/>
      <c r="NLN3" s="533"/>
      <c r="NLO3" s="533"/>
      <c r="NLP3" s="534"/>
      <c r="NLQ3" s="544"/>
      <c r="NLR3" s="533"/>
      <c r="NLS3" s="533"/>
      <c r="NLT3" s="534"/>
      <c r="NLU3" s="544"/>
      <c r="NLV3" s="533"/>
      <c r="NLW3" s="533"/>
      <c r="NLX3" s="534"/>
      <c r="NLY3" s="544"/>
      <c r="NLZ3" s="533"/>
      <c r="NMA3" s="533"/>
      <c r="NMB3" s="534"/>
      <c r="NMC3" s="544"/>
      <c r="NMD3" s="533"/>
      <c r="NME3" s="533"/>
      <c r="NMF3" s="534"/>
      <c r="NMG3" s="544"/>
      <c r="NMH3" s="533"/>
      <c r="NMI3" s="533"/>
      <c r="NMJ3" s="534"/>
      <c r="NMK3" s="544"/>
      <c r="NML3" s="533"/>
      <c r="NMM3" s="533"/>
      <c r="NMN3" s="534"/>
      <c r="NMO3" s="544"/>
      <c r="NMP3" s="533"/>
      <c r="NMQ3" s="533"/>
      <c r="NMR3" s="534"/>
      <c r="NMS3" s="544"/>
      <c r="NMT3" s="533"/>
      <c r="NMU3" s="533"/>
      <c r="NMV3" s="534"/>
      <c r="NMW3" s="544"/>
      <c r="NMX3" s="533"/>
      <c r="NMY3" s="533"/>
      <c r="NMZ3" s="534"/>
      <c r="NNA3" s="544"/>
      <c r="NNB3" s="533"/>
      <c r="NNC3" s="533"/>
      <c r="NND3" s="534"/>
      <c r="NNE3" s="544"/>
      <c r="NNF3" s="533"/>
      <c r="NNG3" s="533"/>
      <c r="NNH3" s="534"/>
      <c r="NNI3" s="544"/>
      <c r="NNJ3" s="533"/>
      <c r="NNK3" s="533"/>
      <c r="NNL3" s="534"/>
      <c r="NNM3" s="544"/>
      <c r="NNN3" s="533"/>
      <c r="NNO3" s="533"/>
      <c r="NNP3" s="534"/>
      <c r="NNQ3" s="544"/>
      <c r="NNR3" s="533"/>
      <c r="NNS3" s="533"/>
      <c r="NNT3" s="534"/>
      <c r="NNU3" s="544"/>
      <c r="NNV3" s="533"/>
      <c r="NNW3" s="533"/>
      <c r="NNX3" s="534"/>
      <c r="NNY3" s="544"/>
      <c r="NNZ3" s="533"/>
      <c r="NOA3" s="533"/>
      <c r="NOB3" s="534"/>
      <c r="NOC3" s="544"/>
      <c r="NOD3" s="533"/>
      <c r="NOE3" s="533"/>
      <c r="NOF3" s="534"/>
      <c r="NOG3" s="544"/>
      <c r="NOH3" s="533"/>
      <c r="NOI3" s="533"/>
      <c r="NOJ3" s="534"/>
      <c r="NOK3" s="544"/>
      <c r="NOL3" s="533"/>
      <c r="NOM3" s="533"/>
      <c r="NON3" s="534"/>
      <c r="NOO3" s="544"/>
      <c r="NOP3" s="533"/>
      <c r="NOQ3" s="533"/>
      <c r="NOR3" s="534"/>
      <c r="NOS3" s="544"/>
      <c r="NOT3" s="533"/>
      <c r="NOU3" s="533"/>
      <c r="NOV3" s="534"/>
      <c r="NOW3" s="544"/>
      <c r="NOX3" s="533"/>
      <c r="NOY3" s="533"/>
      <c r="NOZ3" s="534"/>
      <c r="NPA3" s="544"/>
      <c r="NPB3" s="533"/>
      <c r="NPC3" s="533"/>
      <c r="NPD3" s="534"/>
      <c r="NPE3" s="544"/>
      <c r="NPF3" s="533"/>
      <c r="NPG3" s="533"/>
      <c r="NPH3" s="534"/>
      <c r="NPI3" s="544"/>
      <c r="NPJ3" s="533"/>
      <c r="NPK3" s="533"/>
      <c r="NPL3" s="534"/>
      <c r="NPM3" s="544"/>
      <c r="NPN3" s="533"/>
      <c r="NPO3" s="533"/>
      <c r="NPP3" s="534"/>
      <c r="NPQ3" s="544"/>
      <c r="NPR3" s="533"/>
      <c r="NPS3" s="533"/>
      <c r="NPT3" s="534"/>
      <c r="NPU3" s="544"/>
      <c r="NPV3" s="533"/>
      <c r="NPW3" s="533"/>
      <c r="NPX3" s="534"/>
      <c r="NPY3" s="544"/>
      <c r="NPZ3" s="533"/>
      <c r="NQA3" s="533"/>
      <c r="NQB3" s="534"/>
      <c r="NQC3" s="544"/>
      <c r="NQD3" s="533"/>
      <c r="NQE3" s="533"/>
      <c r="NQF3" s="534"/>
      <c r="NQG3" s="544"/>
      <c r="NQH3" s="533"/>
      <c r="NQI3" s="533"/>
      <c r="NQJ3" s="534"/>
      <c r="NQK3" s="544"/>
      <c r="NQL3" s="533"/>
      <c r="NQM3" s="533"/>
      <c r="NQN3" s="534"/>
      <c r="NQO3" s="544"/>
      <c r="NQP3" s="533"/>
      <c r="NQQ3" s="533"/>
      <c r="NQR3" s="534"/>
      <c r="NQS3" s="544"/>
      <c r="NQT3" s="533"/>
      <c r="NQU3" s="533"/>
      <c r="NQV3" s="534"/>
      <c r="NQW3" s="544"/>
      <c r="NQX3" s="533"/>
      <c r="NQY3" s="533"/>
      <c r="NQZ3" s="534"/>
      <c r="NRA3" s="544"/>
      <c r="NRB3" s="533"/>
      <c r="NRC3" s="533"/>
      <c r="NRD3" s="534"/>
      <c r="NRE3" s="544"/>
      <c r="NRF3" s="533"/>
      <c r="NRG3" s="533"/>
      <c r="NRH3" s="534"/>
      <c r="NRI3" s="544"/>
      <c r="NRJ3" s="533"/>
      <c r="NRK3" s="533"/>
      <c r="NRL3" s="534"/>
      <c r="NRM3" s="544"/>
      <c r="NRN3" s="533"/>
      <c r="NRO3" s="533"/>
      <c r="NRP3" s="534"/>
      <c r="NRQ3" s="544"/>
      <c r="NRR3" s="533"/>
      <c r="NRS3" s="533"/>
      <c r="NRT3" s="534"/>
      <c r="NRU3" s="544"/>
      <c r="NRV3" s="533"/>
      <c r="NRW3" s="533"/>
      <c r="NRX3" s="534"/>
      <c r="NRY3" s="544"/>
      <c r="NRZ3" s="533"/>
      <c r="NSA3" s="533"/>
      <c r="NSB3" s="534"/>
      <c r="NSC3" s="544"/>
      <c r="NSD3" s="533"/>
      <c r="NSE3" s="533"/>
      <c r="NSF3" s="534"/>
      <c r="NSG3" s="544"/>
      <c r="NSH3" s="533"/>
      <c r="NSI3" s="533"/>
      <c r="NSJ3" s="534"/>
      <c r="NSK3" s="544"/>
      <c r="NSL3" s="533"/>
      <c r="NSM3" s="533"/>
      <c r="NSN3" s="534"/>
      <c r="NSO3" s="544"/>
      <c r="NSP3" s="533"/>
      <c r="NSQ3" s="533"/>
      <c r="NSR3" s="534"/>
      <c r="NSS3" s="544"/>
      <c r="NST3" s="533"/>
      <c r="NSU3" s="533"/>
      <c r="NSV3" s="534"/>
      <c r="NSW3" s="544"/>
      <c r="NSX3" s="533"/>
      <c r="NSY3" s="533"/>
      <c r="NSZ3" s="534"/>
      <c r="NTA3" s="544"/>
      <c r="NTB3" s="533"/>
      <c r="NTC3" s="533"/>
      <c r="NTD3" s="534"/>
      <c r="NTE3" s="544"/>
      <c r="NTF3" s="533"/>
      <c r="NTG3" s="533"/>
      <c r="NTH3" s="534"/>
      <c r="NTI3" s="544"/>
      <c r="NTJ3" s="533"/>
      <c r="NTK3" s="533"/>
      <c r="NTL3" s="534"/>
      <c r="NTM3" s="544"/>
      <c r="NTN3" s="533"/>
      <c r="NTO3" s="533"/>
      <c r="NTP3" s="534"/>
      <c r="NTQ3" s="544"/>
      <c r="NTR3" s="533"/>
      <c r="NTS3" s="533"/>
      <c r="NTT3" s="534"/>
      <c r="NTU3" s="544"/>
      <c r="NTV3" s="533"/>
      <c r="NTW3" s="533"/>
      <c r="NTX3" s="534"/>
      <c r="NTY3" s="544"/>
      <c r="NTZ3" s="533"/>
      <c r="NUA3" s="533"/>
      <c r="NUB3" s="534"/>
      <c r="NUC3" s="544"/>
      <c r="NUD3" s="533"/>
      <c r="NUE3" s="533"/>
      <c r="NUF3" s="534"/>
      <c r="NUG3" s="544"/>
      <c r="NUH3" s="533"/>
      <c r="NUI3" s="533"/>
      <c r="NUJ3" s="534"/>
      <c r="NUK3" s="544"/>
      <c r="NUL3" s="533"/>
      <c r="NUM3" s="533"/>
      <c r="NUN3" s="534"/>
      <c r="NUO3" s="544"/>
      <c r="NUP3" s="533"/>
      <c r="NUQ3" s="533"/>
      <c r="NUR3" s="534"/>
      <c r="NUS3" s="544"/>
      <c r="NUT3" s="533"/>
      <c r="NUU3" s="533"/>
      <c r="NUV3" s="534"/>
      <c r="NUW3" s="544"/>
      <c r="NUX3" s="533"/>
      <c r="NUY3" s="533"/>
      <c r="NUZ3" s="534"/>
      <c r="NVA3" s="544"/>
      <c r="NVB3" s="533"/>
      <c r="NVC3" s="533"/>
      <c r="NVD3" s="534"/>
      <c r="NVE3" s="544"/>
      <c r="NVF3" s="533"/>
      <c r="NVG3" s="533"/>
      <c r="NVH3" s="534"/>
      <c r="NVI3" s="544"/>
      <c r="NVJ3" s="533"/>
      <c r="NVK3" s="533"/>
      <c r="NVL3" s="534"/>
      <c r="NVM3" s="544"/>
      <c r="NVN3" s="533"/>
      <c r="NVO3" s="533"/>
      <c r="NVP3" s="534"/>
      <c r="NVQ3" s="544"/>
      <c r="NVR3" s="533"/>
      <c r="NVS3" s="533"/>
      <c r="NVT3" s="534"/>
      <c r="NVU3" s="544"/>
      <c r="NVV3" s="533"/>
      <c r="NVW3" s="533"/>
      <c r="NVX3" s="534"/>
      <c r="NVY3" s="544"/>
      <c r="NVZ3" s="533"/>
      <c r="NWA3" s="533"/>
      <c r="NWB3" s="534"/>
      <c r="NWC3" s="544"/>
      <c r="NWD3" s="533"/>
      <c r="NWE3" s="533"/>
      <c r="NWF3" s="534"/>
      <c r="NWG3" s="544"/>
      <c r="NWH3" s="533"/>
      <c r="NWI3" s="533"/>
      <c r="NWJ3" s="534"/>
      <c r="NWK3" s="544"/>
      <c r="NWL3" s="533"/>
      <c r="NWM3" s="533"/>
      <c r="NWN3" s="534"/>
      <c r="NWO3" s="544"/>
      <c r="NWP3" s="533"/>
      <c r="NWQ3" s="533"/>
      <c r="NWR3" s="534"/>
      <c r="NWS3" s="544"/>
      <c r="NWT3" s="533"/>
      <c r="NWU3" s="533"/>
      <c r="NWV3" s="534"/>
      <c r="NWW3" s="544"/>
      <c r="NWX3" s="533"/>
      <c r="NWY3" s="533"/>
      <c r="NWZ3" s="534"/>
      <c r="NXA3" s="544"/>
      <c r="NXB3" s="533"/>
      <c r="NXC3" s="533"/>
      <c r="NXD3" s="534"/>
      <c r="NXE3" s="544"/>
      <c r="NXF3" s="533"/>
      <c r="NXG3" s="533"/>
      <c r="NXH3" s="534"/>
      <c r="NXI3" s="544"/>
      <c r="NXJ3" s="533"/>
      <c r="NXK3" s="533"/>
      <c r="NXL3" s="534"/>
      <c r="NXM3" s="544"/>
      <c r="NXN3" s="533"/>
      <c r="NXO3" s="533"/>
      <c r="NXP3" s="534"/>
      <c r="NXQ3" s="544"/>
      <c r="NXR3" s="533"/>
      <c r="NXS3" s="533"/>
      <c r="NXT3" s="534"/>
      <c r="NXU3" s="544"/>
      <c r="NXV3" s="533"/>
      <c r="NXW3" s="533"/>
      <c r="NXX3" s="534"/>
      <c r="NXY3" s="544"/>
      <c r="NXZ3" s="533"/>
      <c r="NYA3" s="533"/>
      <c r="NYB3" s="534"/>
      <c r="NYC3" s="544"/>
      <c r="NYD3" s="533"/>
      <c r="NYE3" s="533"/>
      <c r="NYF3" s="534"/>
      <c r="NYG3" s="544"/>
      <c r="NYH3" s="533"/>
      <c r="NYI3" s="533"/>
      <c r="NYJ3" s="534"/>
      <c r="NYK3" s="544"/>
      <c r="NYL3" s="533"/>
      <c r="NYM3" s="533"/>
      <c r="NYN3" s="534"/>
      <c r="NYO3" s="544"/>
      <c r="NYP3" s="533"/>
      <c r="NYQ3" s="533"/>
      <c r="NYR3" s="534"/>
      <c r="NYS3" s="544"/>
      <c r="NYT3" s="533"/>
      <c r="NYU3" s="533"/>
      <c r="NYV3" s="534"/>
      <c r="NYW3" s="544"/>
      <c r="NYX3" s="533"/>
      <c r="NYY3" s="533"/>
      <c r="NYZ3" s="534"/>
      <c r="NZA3" s="544"/>
      <c r="NZB3" s="533"/>
      <c r="NZC3" s="533"/>
      <c r="NZD3" s="534"/>
      <c r="NZE3" s="544"/>
      <c r="NZF3" s="533"/>
      <c r="NZG3" s="533"/>
      <c r="NZH3" s="534"/>
      <c r="NZI3" s="544"/>
      <c r="NZJ3" s="533"/>
      <c r="NZK3" s="533"/>
      <c r="NZL3" s="534"/>
      <c r="NZM3" s="544"/>
      <c r="NZN3" s="533"/>
      <c r="NZO3" s="533"/>
      <c r="NZP3" s="534"/>
      <c r="NZQ3" s="544"/>
      <c r="NZR3" s="533"/>
      <c r="NZS3" s="533"/>
      <c r="NZT3" s="534"/>
      <c r="NZU3" s="544"/>
      <c r="NZV3" s="533"/>
      <c r="NZW3" s="533"/>
      <c r="NZX3" s="534"/>
      <c r="NZY3" s="544"/>
      <c r="NZZ3" s="533"/>
      <c r="OAA3" s="533"/>
      <c r="OAB3" s="534"/>
      <c r="OAC3" s="544"/>
      <c r="OAD3" s="533"/>
      <c r="OAE3" s="533"/>
      <c r="OAF3" s="534"/>
      <c r="OAG3" s="544"/>
      <c r="OAH3" s="533"/>
      <c r="OAI3" s="533"/>
      <c r="OAJ3" s="534"/>
      <c r="OAK3" s="544"/>
      <c r="OAL3" s="533"/>
      <c r="OAM3" s="533"/>
      <c r="OAN3" s="534"/>
      <c r="OAO3" s="544"/>
      <c r="OAP3" s="533"/>
      <c r="OAQ3" s="533"/>
      <c r="OAR3" s="534"/>
      <c r="OAS3" s="544"/>
      <c r="OAT3" s="533"/>
      <c r="OAU3" s="533"/>
      <c r="OAV3" s="534"/>
      <c r="OAW3" s="544"/>
      <c r="OAX3" s="533"/>
      <c r="OAY3" s="533"/>
      <c r="OAZ3" s="534"/>
      <c r="OBA3" s="544"/>
      <c r="OBB3" s="533"/>
      <c r="OBC3" s="533"/>
      <c r="OBD3" s="534"/>
      <c r="OBE3" s="544"/>
      <c r="OBF3" s="533"/>
      <c r="OBG3" s="533"/>
      <c r="OBH3" s="534"/>
      <c r="OBI3" s="544"/>
      <c r="OBJ3" s="533"/>
      <c r="OBK3" s="533"/>
      <c r="OBL3" s="534"/>
      <c r="OBM3" s="544"/>
      <c r="OBN3" s="533"/>
      <c r="OBO3" s="533"/>
      <c r="OBP3" s="534"/>
      <c r="OBQ3" s="544"/>
      <c r="OBR3" s="533"/>
      <c r="OBS3" s="533"/>
      <c r="OBT3" s="534"/>
      <c r="OBU3" s="544"/>
      <c r="OBV3" s="533"/>
      <c r="OBW3" s="533"/>
      <c r="OBX3" s="534"/>
      <c r="OBY3" s="544"/>
      <c r="OBZ3" s="533"/>
      <c r="OCA3" s="533"/>
      <c r="OCB3" s="534"/>
      <c r="OCC3" s="544"/>
      <c r="OCD3" s="533"/>
      <c r="OCE3" s="533"/>
      <c r="OCF3" s="534"/>
      <c r="OCG3" s="544"/>
      <c r="OCH3" s="533"/>
      <c r="OCI3" s="533"/>
      <c r="OCJ3" s="534"/>
      <c r="OCK3" s="544"/>
      <c r="OCL3" s="533"/>
      <c r="OCM3" s="533"/>
      <c r="OCN3" s="534"/>
      <c r="OCO3" s="544"/>
      <c r="OCP3" s="533"/>
      <c r="OCQ3" s="533"/>
      <c r="OCR3" s="534"/>
      <c r="OCS3" s="544"/>
      <c r="OCT3" s="533"/>
      <c r="OCU3" s="533"/>
      <c r="OCV3" s="534"/>
      <c r="OCW3" s="544"/>
      <c r="OCX3" s="533"/>
      <c r="OCY3" s="533"/>
      <c r="OCZ3" s="534"/>
      <c r="ODA3" s="544"/>
      <c r="ODB3" s="533"/>
      <c r="ODC3" s="533"/>
      <c r="ODD3" s="534"/>
      <c r="ODE3" s="544"/>
      <c r="ODF3" s="533"/>
      <c r="ODG3" s="533"/>
      <c r="ODH3" s="534"/>
      <c r="ODI3" s="544"/>
      <c r="ODJ3" s="533"/>
      <c r="ODK3" s="533"/>
      <c r="ODL3" s="534"/>
      <c r="ODM3" s="544"/>
      <c r="ODN3" s="533"/>
      <c r="ODO3" s="533"/>
      <c r="ODP3" s="534"/>
      <c r="ODQ3" s="544"/>
      <c r="ODR3" s="533"/>
      <c r="ODS3" s="533"/>
      <c r="ODT3" s="534"/>
      <c r="ODU3" s="544"/>
      <c r="ODV3" s="533"/>
      <c r="ODW3" s="533"/>
      <c r="ODX3" s="534"/>
      <c r="ODY3" s="544"/>
      <c r="ODZ3" s="533"/>
      <c r="OEA3" s="533"/>
      <c r="OEB3" s="534"/>
      <c r="OEC3" s="544"/>
      <c r="OED3" s="533"/>
      <c r="OEE3" s="533"/>
      <c r="OEF3" s="534"/>
      <c r="OEG3" s="544"/>
      <c r="OEH3" s="533"/>
      <c r="OEI3" s="533"/>
      <c r="OEJ3" s="534"/>
      <c r="OEK3" s="544"/>
      <c r="OEL3" s="533"/>
      <c r="OEM3" s="533"/>
      <c r="OEN3" s="534"/>
      <c r="OEO3" s="544"/>
      <c r="OEP3" s="533"/>
      <c r="OEQ3" s="533"/>
      <c r="OER3" s="534"/>
      <c r="OES3" s="544"/>
      <c r="OET3" s="533"/>
      <c r="OEU3" s="533"/>
      <c r="OEV3" s="534"/>
      <c r="OEW3" s="544"/>
      <c r="OEX3" s="533"/>
      <c r="OEY3" s="533"/>
      <c r="OEZ3" s="534"/>
      <c r="OFA3" s="544"/>
      <c r="OFB3" s="533"/>
      <c r="OFC3" s="533"/>
      <c r="OFD3" s="534"/>
      <c r="OFE3" s="544"/>
      <c r="OFF3" s="533"/>
      <c r="OFG3" s="533"/>
      <c r="OFH3" s="534"/>
      <c r="OFI3" s="544"/>
      <c r="OFJ3" s="533"/>
      <c r="OFK3" s="533"/>
      <c r="OFL3" s="534"/>
      <c r="OFM3" s="544"/>
      <c r="OFN3" s="533"/>
      <c r="OFO3" s="533"/>
      <c r="OFP3" s="534"/>
      <c r="OFQ3" s="544"/>
      <c r="OFR3" s="533"/>
      <c r="OFS3" s="533"/>
      <c r="OFT3" s="534"/>
      <c r="OFU3" s="544"/>
      <c r="OFV3" s="533"/>
      <c r="OFW3" s="533"/>
      <c r="OFX3" s="534"/>
      <c r="OFY3" s="544"/>
      <c r="OFZ3" s="533"/>
      <c r="OGA3" s="533"/>
      <c r="OGB3" s="534"/>
      <c r="OGC3" s="544"/>
      <c r="OGD3" s="533"/>
      <c r="OGE3" s="533"/>
      <c r="OGF3" s="534"/>
      <c r="OGG3" s="544"/>
      <c r="OGH3" s="533"/>
      <c r="OGI3" s="533"/>
      <c r="OGJ3" s="534"/>
      <c r="OGK3" s="544"/>
      <c r="OGL3" s="533"/>
      <c r="OGM3" s="533"/>
      <c r="OGN3" s="534"/>
      <c r="OGO3" s="544"/>
      <c r="OGP3" s="533"/>
      <c r="OGQ3" s="533"/>
      <c r="OGR3" s="534"/>
      <c r="OGS3" s="544"/>
      <c r="OGT3" s="533"/>
      <c r="OGU3" s="533"/>
      <c r="OGV3" s="534"/>
      <c r="OGW3" s="544"/>
      <c r="OGX3" s="533"/>
      <c r="OGY3" s="533"/>
      <c r="OGZ3" s="534"/>
      <c r="OHA3" s="544"/>
      <c r="OHB3" s="533"/>
      <c r="OHC3" s="533"/>
      <c r="OHD3" s="534"/>
      <c r="OHE3" s="544"/>
      <c r="OHF3" s="533"/>
      <c r="OHG3" s="533"/>
      <c r="OHH3" s="534"/>
      <c r="OHI3" s="544"/>
      <c r="OHJ3" s="533"/>
      <c r="OHK3" s="533"/>
      <c r="OHL3" s="534"/>
      <c r="OHM3" s="544"/>
      <c r="OHN3" s="533"/>
      <c r="OHO3" s="533"/>
      <c r="OHP3" s="534"/>
      <c r="OHQ3" s="544"/>
      <c r="OHR3" s="533"/>
      <c r="OHS3" s="533"/>
      <c r="OHT3" s="534"/>
      <c r="OHU3" s="544"/>
      <c r="OHV3" s="533"/>
      <c r="OHW3" s="533"/>
      <c r="OHX3" s="534"/>
      <c r="OHY3" s="544"/>
      <c r="OHZ3" s="533"/>
      <c r="OIA3" s="533"/>
      <c r="OIB3" s="534"/>
      <c r="OIC3" s="544"/>
      <c r="OID3" s="533"/>
      <c r="OIE3" s="533"/>
      <c r="OIF3" s="534"/>
      <c r="OIG3" s="544"/>
      <c r="OIH3" s="533"/>
      <c r="OII3" s="533"/>
      <c r="OIJ3" s="534"/>
      <c r="OIK3" s="544"/>
      <c r="OIL3" s="533"/>
      <c r="OIM3" s="533"/>
      <c r="OIN3" s="534"/>
      <c r="OIO3" s="544"/>
      <c r="OIP3" s="533"/>
      <c r="OIQ3" s="533"/>
      <c r="OIR3" s="534"/>
      <c r="OIS3" s="544"/>
      <c r="OIT3" s="533"/>
      <c r="OIU3" s="533"/>
      <c r="OIV3" s="534"/>
      <c r="OIW3" s="544"/>
      <c r="OIX3" s="533"/>
      <c r="OIY3" s="533"/>
      <c r="OIZ3" s="534"/>
      <c r="OJA3" s="544"/>
      <c r="OJB3" s="533"/>
      <c r="OJC3" s="533"/>
      <c r="OJD3" s="534"/>
      <c r="OJE3" s="544"/>
      <c r="OJF3" s="533"/>
      <c r="OJG3" s="533"/>
      <c r="OJH3" s="534"/>
      <c r="OJI3" s="544"/>
      <c r="OJJ3" s="533"/>
      <c r="OJK3" s="533"/>
      <c r="OJL3" s="534"/>
      <c r="OJM3" s="544"/>
      <c r="OJN3" s="533"/>
      <c r="OJO3" s="533"/>
      <c r="OJP3" s="534"/>
      <c r="OJQ3" s="544"/>
      <c r="OJR3" s="533"/>
      <c r="OJS3" s="533"/>
      <c r="OJT3" s="534"/>
      <c r="OJU3" s="544"/>
      <c r="OJV3" s="533"/>
      <c r="OJW3" s="533"/>
      <c r="OJX3" s="534"/>
      <c r="OJY3" s="544"/>
      <c r="OJZ3" s="533"/>
      <c r="OKA3" s="533"/>
      <c r="OKB3" s="534"/>
      <c r="OKC3" s="544"/>
      <c r="OKD3" s="533"/>
      <c r="OKE3" s="533"/>
      <c r="OKF3" s="534"/>
      <c r="OKG3" s="544"/>
      <c r="OKH3" s="533"/>
      <c r="OKI3" s="533"/>
      <c r="OKJ3" s="534"/>
      <c r="OKK3" s="544"/>
      <c r="OKL3" s="533"/>
      <c r="OKM3" s="533"/>
      <c r="OKN3" s="534"/>
      <c r="OKO3" s="544"/>
      <c r="OKP3" s="533"/>
      <c r="OKQ3" s="533"/>
      <c r="OKR3" s="534"/>
      <c r="OKS3" s="544"/>
      <c r="OKT3" s="533"/>
      <c r="OKU3" s="533"/>
      <c r="OKV3" s="534"/>
      <c r="OKW3" s="544"/>
      <c r="OKX3" s="533"/>
      <c r="OKY3" s="533"/>
      <c r="OKZ3" s="534"/>
      <c r="OLA3" s="544"/>
      <c r="OLB3" s="533"/>
      <c r="OLC3" s="533"/>
      <c r="OLD3" s="534"/>
      <c r="OLE3" s="544"/>
      <c r="OLF3" s="533"/>
      <c r="OLG3" s="533"/>
      <c r="OLH3" s="534"/>
      <c r="OLI3" s="544"/>
      <c r="OLJ3" s="533"/>
      <c r="OLK3" s="533"/>
      <c r="OLL3" s="534"/>
      <c r="OLM3" s="544"/>
      <c r="OLN3" s="533"/>
      <c r="OLO3" s="533"/>
      <c r="OLP3" s="534"/>
      <c r="OLQ3" s="544"/>
      <c r="OLR3" s="533"/>
      <c r="OLS3" s="533"/>
      <c r="OLT3" s="534"/>
      <c r="OLU3" s="544"/>
      <c r="OLV3" s="533"/>
      <c r="OLW3" s="533"/>
      <c r="OLX3" s="534"/>
      <c r="OLY3" s="544"/>
      <c r="OLZ3" s="533"/>
      <c r="OMA3" s="533"/>
      <c r="OMB3" s="534"/>
      <c r="OMC3" s="544"/>
      <c r="OMD3" s="533"/>
      <c r="OME3" s="533"/>
      <c r="OMF3" s="534"/>
      <c r="OMG3" s="544"/>
      <c r="OMH3" s="533"/>
      <c r="OMI3" s="533"/>
      <c r="OMJ3" s="534"/>
      <c r="OMK3" s="544"/>
      <c r="OML3" s="533"/>
      <c r="OMM3" s="533"/>
      <c r="OMN3" s="534"/>
      <c r="OMO3" s="544"/>
      <c r="OMP3" s="533"/>
      <c r="OMQ3" s="533"/>
      <c r="OMR3" s="534"/>
      <c r="OMS3" s="544"/>
      <c r="OMT3" s="533"/>
      <c r="OMU3" s="533"/>
      <c r="OMV3" s="534"/>
      <c r="OMW3" s="544"/>
      <c r="OMX3" s="533"/>
      <c r="OMY3" s="533"/>
      <c r="OMZ3" s="534"/>
      <c r="ONA3" s="544"/>
      <c r="ONB3" s="533"/>
      <c r="ONC3" s="533"/>
      <c r="OND3" s="534"/>
      <c r="ONE3" s="544"/>
      <c r="ONF3" s="533"/>
      <c r="ONG3" s="533"/>
      <c r="ONH3" s="534"/>
      <c r="ONI3" s="544"/>
      <c r="ONJ3" s="533"/>
      <c r="ONK3" s="533"/>
      <c r="ONL3" s="534"/>
      <c r="ONM3" s="544"/>
      <c r="ONN3" s="533"/>
      <c r="ONO3" s="533"/>
      <c r="ONP3" s="534"/>
      <c r="ONQ3" s="544"/>
      <c r="ONR3" s="533"/>
      <c r="ONS3" s="533"/>
      <c r="ONT3" s="534"/>
      <c r="ONU3" s="544"/>
      <c r="ONV3" s="533"/>
      <c r="ONW3" s="533"/>
      <c r="ONX3" s="534"/>
      <c r="ONY3" s="544"/>
      <c r="ONZ3" s="533"/>
      <c r="OOA3" s="533"/>
      <c r="OOB3" s="534"/>
      <c r="OOC3" s="544"/>
      <c r="OOD3" s="533"/>
      <c r="OOE3" s="533"/>
      <c r="OOF3" s="534"/>
      <c r="OOG3" s="544"/>
      <c r="OOH3" s="533"/>
      <c r="OOI3" s="533"/>
      <c r="OOJ3" s="534"/>
      <c r="OOK3" s="544"/>
      <c r="OOL3" s="533"/>
      <c r="OOM3" s="533"/>
      <c r="OON3" s="534"/>
      <c r="OOO3" s="544"/>
      <c r="OOP3" s="533"/>
      <c r="OOQ3" s="533"/>
      <c r="OOR3" s="534"/>
      <c r="OOS3" s="544"/>
      <c r="OOT3" s="533"/>
      <c r="OOU3" s="533"/>
      <c r="OOV3" s="534"/>
      <c r="OOW3" s="544"/>
      <c r="OOX3" s="533"/>
      <c r="OOY3" s="533"/>
      <c r="OOZ3" s="534"/>
      <c r="OPA3" s="544"/>
      <c r="OPB3" s="533"/>
      <c r="OPC3" s="533"/>
      <c r="OPD3" s="534"/>
      <c r="OPE3" s="544"/>
      <c r="OPF3" s="533"/>
      <c r="OPG3" s="533"/>
      <c r="OPH3" s="534"/>
      <c r="OPI3" s="544"/>
      <c r="OPJ3" s="533"/>
      <c r="OPK3" s="533"/>
      <c r="OPL3" s="534"/>
      <c r="OPM3" s="544"/>
      <c r="OPN3" s="533"/>
      <c r="OPO3" s="533"/>
      <c r="OPP3" s="534"/>
      <c r="OPQ3" s="544"/>
      <c r="OPR3" s="533"/>
      <c r="OPS3" s="533"/>
      <c r="OPT3" s="534"/>
      <c r="OPU3" s="544"/>
      <c r="OPV3" s="533"/>
      <c r="OPW3" s="533"/>
      <c r="OPX3" s="534"/>
      <c r="OPY3" s="544"/>
      <c r="OPZ3" s="533"/>
      <c r="OQA3" s="533"/>
      <c r="OQB3" s="534"/>
      <c r="OQC3" s="544"/>
      <c r="OQD3" s="533"/>
      <c r="OQE3" s="533"/>
      <c r="OQF3" s="534"/>
      <c r="OQG3" s="544"/>
      <c r="OQH3" s="533"/>
      <c r="OQI3" s="533"/>
      <c r="OQJ3" s="534"/>
      <c r="OQK3" s="544"/>
      <c r="OQL3" s="533"/>
      <c r="OQM3" s="533"/>
      <c r="OQN3" s="534"/>
      <c r="OQO3" s="544"/>
      <c r="OQP3" s="533"/>
      <c r="OQQ3" s="533"/>
      <c r="OQR3" s="534"/>
      <c r="OQS3" s="544"/>
      <c r="OQT3" s="533"/>
      <c r="OQU3" s="533"/>
      <c r="OQV3" s="534"/>
      <c r="OQW3" s="544"/>
      <c r="OQX3" s="533"/>
      <c r="OQY3" s="533"/>
      <c r="OQZ3" s="534"/>
      <c r="ORA3" s="544"/>
      <c r="ORB3" s="533"/>
      <c r="ORC3" s="533"/>
      <c r="ORD3" s="534"/>
      <c r="ORE3" s="544"/>
      <c r="ORF3" s="533"/>
      <c r="ORG3" s="533"/>
      <c r="ORH3" s="534"/>
      <c r="ORI3" s="544"/>
      <c r="ORJ3" s="533"/>
      <c r="ORK3" s="533"/>
      <c r="ORL3" s="534"/>
      <c r="ORM3" s="544"/>
      <c r="ORN3" s="533"/>
      <c r="ORO3" s="533"/>
      <c r="ORP3" s="534"/>
      <c r="ORQ3" s="544"/>
      <c r="ORR3" s="533"/>
      <c r="ORS3" s="533"/>
      <c r="ORT3" s="534"/>
      <c r="ORU3" s="544"/>
      <c r="ORV3" s="533"/>
      <c r="ORW3" s="533"/>
      <c r="ORX3" s="534"/>
      <c r="ORY3" s="544"/>
      <c r="ORZ3" s="533"/>
      <c r="OSA3" s="533"/>
      <c r="OSB3" s="534"/>
      <c r="OSC3" s="544"/>
      <c r="OSD3" s="533"/>
      <c r="OSE3" s="533"/>
      <c r="OSF3" s="534"/>
      <c r="OSG3" s="544"/>
      <c r="OSH3" s="533"/>
      <c r="OSI3" s="533"/>
      <c r="OSJ3" s="534"/>
      <c r="OSK3" s="544"/>
      <c r="OSL3" s="533"/>
      <c r="OSM3" s="533"/>
      <c r="OSN3" s="534"/>
      <c r="OSO3" s="544"/>
      <c r="OSP3" s="533"/>
      <c r="OSQ3" s="533"/>
      <c r="OSR3" s="534"/>
      <c r="OSS3" s="544"/>
      <c r="OST3" s="533"/>
      <c r="OSU3" s="533"/>
      <c r="OSV3" s="534"/>
      <c r="OSW3" s="544"/>
      <c r="OSX3" s="533"/>
      <c r="OSY3" s="533"/>
      <c r="OSZ3" s="534"/>
      <c r="OTA3" s="544"/>
      <c r="OTB3" s="533"/>
      <c r="OTC3" s="533"/>
      <c r="OTD3" s="534"/>
      <c r="OTE3" s="544"/>
      <c r="OTF3" s="533"/>
      <c r="OTG3" s="533"/>
      <c r="OTH3" s="534"/>
      <c r="OTI3" s="544"/>
      <c r="OTJ3" s="533"/>
      <c r="OTK3" s="533"/>
      <c r="OTL3" s="534"/>
      <c r="OTM3" s="544"/>
      <c r="OTN3" s="533"/>
      <c r="OTO3" s="533"/>
      <c r="OTP3" s="534"/>
      <c r="OTQ3" s="544"/>
      <c r="OTR3" s="533"/>
      <c r="OTS3" s="533"/>
      <c r="OTT3" s="534"/>
      <c r="OTU3" s="544"/>
      <c r="OTV3" s="533"/>
      <c r="OTW3" s="533"/>
      <c r="OTX3" s="534"/>
      <c r="OTY3" s="544"/>
      <c r="OTZ3" s="533"/>
      <c r="OUA3" s="533"/>
      <c r="OUB3" s="534"/>
      <c r="OUC3" s="544"/>
      <c r="OUD3" s="533"/>
      <c r="OUE3" s="533"/>
      <c r="OUF3" s="534"/>
      <c r="OUG3" s="544"/>
      <c r="OUH3" s="533"/>
      <c r="OUI3" s="533"/>
      <c r="OUJ3" s="534"/>
      <c r="OUK3" s="544"/>
      <c r="OUL3" s="533"/>
      <c r="OUM3" s="533"/>
      <c r="OUN3" s="534"/>
      <c r="OUO3" s="544"/>
      <c r="OUP3" s="533"/>
      <c r="OUQ3" s="533"/>
      <c r="OUR3" s="534"/>
      <c r="OUS3" s="544"/>
      <c r="OUT3" s="533"/>
      <c r="OUU3" s="533"/>
      <c r="OUV3" s="534"/>
      <c r="OUW3" s="544"/>
      <c r="OUX3" s="533"/>
      <c r="OUY3" s="533"/>
      <c r="OUZ3" s="534"/>
      <c r="OVA3" s="544"/>
      <c r="OVB3" s="533"/>
      <c r="OVC3" s="533"/>
      <c r="OVD3" s="534"/>
      <c r="OVE3" s="544"/>
      <c r="OVF3" s="533"/>
      <c r="OVG3" s="533"/>
      <c r="OVH3" s="534"/>
      <c r="OVI3" s="544"/>
      <c r="OVJ3" s="533"/>
      <c r="OVK3" s="533"/>
      <c r="OVL3" s="534"/>
      <c r="OVM3" s="544"/>
      <c r="OVN3" s="533"/>
      <c r="OVO3" s="533"/>
      <c r="OVP3" s="534"/>
      <c r="OVQ3" s="544"/>
      <c r="OVR3" s="533"/>
      <c r="OVS3" s="533"/>
      <c r="OVT3" s="534"/>
      <c r="OVU3" s="544"/>
      <c r="OVV3" s="533"/>
      <c r="OVW3" s="533"/>
      <c r="OVX3" s="534"/>
      <c r="OVY3" s="544"/>
      <c r="OVZ3" s="533"/>
      <c r="OWA3" s="533"/>
      <c r="OWB3" s="534"/>
      <c r="OWC3" s="544"/>
      <c r="OWD3" s="533"/>
      <c r="OWE3" s="533"/>
      <c r="OWF3" s="534"/>
      <c r="OWG3" s="544"/>
      <c r="OWH3" s="533"/>
      <c r="OWI3" s="533"/>
      <c r="OWJ3" s="534"/>
      <c r="OWK3" s="544"/>
      <c r="OWL3" s="533"/>
      <c r="OWM3" s="533"/>
      <c r="OWN3" s="534"/>
      <c r="OWO3" s="544"/>
      <c r="OWP3" s="533"/>
      <c r="OWQ3" s="533"/>
      <c r="OWR3" s="534"/>
      <c r="OWS3" s="544"/>
      <c r="OWT3" s="533"/>
      <c r="OWU3" s="533"/>
      <c r="OWV3" s="534"/>
      <c r="OWW3" s="544"/>
      <c r="OWX3" s="533"/>
      <c r="OWY3" s="533"/>
      <c r="OWZ3" s="534"/>
      <c r="OXA3" s="544"/>
      <c r="OXB3" s="533"/>
      <c r="OXC3" s="533"/>
      <c r="OXD3" s="534"/>
      <c r="OXE3" s="544"/>
      <c r="OXF3" s="533"/>
      <c r="OXG3" s="533"/>
      <c r="OXH3" s="534"/>
      <c r="OXI3" s="544"/>
      <c r="OXJ3" s="533"/>
      <c r="OXK3" s="533"/>
      <c r="OXL3" s="534"/>
      <c r="OXM3" s="544"/>
      <c r="OXN3" s="533"/>
      <c r="OXO3" s="533"/>
      <c r="OXP3" s="534"/>
      <c r="OXQ3" s="544"/>
      <c r="OXR3" s="533"/>
      <c r="OXS3" s="533"/>
      <c r="OXT3" s="534"/>
      <c r="OXU3" s="544"/>
      <c r="OXV3" s="533"/>
      <c r="OXW3" s="533"/>
      <c r="OXX3" s="534"/>
      <c r="OXY3" s="544"/>
      <c r="OXZ3" s="533"/>
      <c r="OYA3" s="533"/>
      <c r="OYB3" s="534"/>
      <c r="OYC3" s="544"/>
      <c r="OYD3" s="533"/>
      <c r="OYE3" s="533"/>
      <c r="OYF3" s="534"/>
      <c r="OYG3" s="544"/>
      <c r="OYH3" s="533"/>
      <c r="OYI3" s="533"/>
      <c r="OYJ3" s="534"/>
      <c r="OYK3" s="544"/>
      <c r="OYL3" s="533"/>
      <c r="OYM3" s="533"/>
      <c r="OYN3" s="534"/>
      <c r="OYO3" s="544"/>
      <c r="OYP3" s="533"/>
      <c r="OYQ3" s="533"/>
      <c r="OYR3" s="534"/>
      <c r="OYS3" s="544"/>
      <c r="OYT3" s="533"/>
      <c r="OYU3" s="533"/>
      <c r="OYV3" s="534"/>
      <c r="OYW3" s="544"/>
      <c r="OYX3" s="533"/>
      <c r="OYY3" s="533"/>
      <c r="OYZ3" s="534"/>
      <c r="OZA3" s="544"/>
      <c r="OZB3" s="533"/>
      <c r="OZC3" s="533"/>
      <c r="OZD3" s="534"/>
      <c r="OZE3" s="544"/>
      <c r="OZF3" s="533"/>
      <c r="OZG3" s="533"/>
      <c r="OZH3" s="534"/>
      <c r="OZI3" s="544"/>
      <c r="OZJ3" s="533"/>
      <c r="OZK3" s="533"/>
      <c r="OZL3" s="534"/>
      <c r="OZM3" s="544"/>
      <c r="OZN3" s="533"/>
      <c r="OZO3" s="533"/>
      <c r="OZP3" s="534"/>
      <c r="OZQ3" s="544"/>
      <c r="OZR3" s="533"/>
      <c r="OZS3" s="533"/>
      <c r="OZT3" s="534"/>
      <c r="OZU3" s="544"/>
      <c r="OZV3" s="533"/>
      <c r="OZW3" s="533"/>
      <c r="OZX3" s="534"/>
      <c r="OZY3" s="544"/>
      <c r="OZZ3" s="533"/>
      <c r="PAA3" s="533"/>
      <c r="PAB3" s="534"/>
      <c r="PAC3" s="544"/>
      <c r="PAD3" s="533"/>
      <c r="PAE3" s="533"/>
      <c r="PAF3" s="534"/>
      <c r="PAG3" s="544"/>
      <c r="PAH3" s="533"/>
      <c r="PAI3" s="533"/>
      <c r="PAJ3" s="534"/>
      <c r="PAK3" s="544"/>
      <c r="PAL3" s="533"/>
      <c r="PAM3" s="533"/>
      <c r="PAN3" s="534"/>
      <c r="PAO3" s="544"/>
      <c r="PAP3" s="533"/>
      <c r="PAQ3" s="533"/>
      <c r="PAR3" s="534"/>
      <c r="PAS3" s="544"/>
      <c r="PAT3" s="533"/>
      <c r="PAU3" s="533"/>
      <c r="PAV3" s="534"/>
      <c r="PAW3" s="544"/>
      <c r="PAX3" s="533"/>
      <c r="PAY3" s="533"/>
      <c r="PAZ3" s="534"/>
      <c r="PBA3" s="544"/>
      <c r="PBB3" s="533"/>
      <c r="PBC3" s="533"/>
      <c r="PBD3" s="534"/>
      <c r="PBE3" s="544"/>
      <c r="PBF3" s="533"/>
      <c r="PBG3" s="533"/>
      <c r="PBH3" s="534"/>
      <c r="PBI3" s="544"/>
      <c r="PBJ3" s="533"/>
      <c r="PBK3" s="533"/>
      <c r="PBL3" s="534"/>
      <c r="PBM3" s="544"/>
      <c r="PBN3" s="533"/>
      <c r="PBO3" s="533"/>
      <c r="PBP3" s="534"/>
      <c r="PBQ3" s="544"/>
      <c r="PBR3" s="533"/>
      <c r="PBS3" s="533"/>
      <c r="PBT3" s="534"/>
      <c r="PBU3" s="544"/>
      <c r="PBV3" s="533"/>
      <c r="PBW3" s="533"/>
      <c r="PBX3" s="534"/>
      <c r="PBY3" s="544"/>
      <c r="PBZ3" s="533"/>
      <c r="PCA3" s="533"/>
      <c r="PCB3" s="534"/>
      <c r="PCC3" s="544"/>
      <c r="PCD3" s="533"/>
      <c r="PCE3" s="533"/>
      <c r="PCF3" s="534"/>
      <c r="PCG3" s="544"/>
      <c r="PCH3" s="533"/>
      <c r="PCI3" s="533"/>
      <c r="PCJ3" s="534"/>
      <c r="PCK3" s="544"/>
      <c r="PCL3" s="533"/>
      <c r="PCM3" s="533"/>
      <c r="PCN3" s="534"/>
      <c r="PCO3" s="544"/>
      <c r="PCP3" s="533"/>
      <c r="PCQ3" s="533"/>
      <c r="PCR3" s="534"/>
      <c r="PCS3" s="544"/>
      <c r="PCT3" s="533"/>
      <c r="PCU3" s="533"/>
      <c r="PCV3" s="534"/>
      <c r="PCW3" s="544"/>
      <c r="PCX3" s="533"/>
      <c r="PCY3" s="533"/>
      <c r="PCZ3" s="534"/>
      <c r="PDA3" s="544"/>
      <c r="PDB3" s="533"/>
      <c r="PDC3" s="533"/>
      <c r="PDD3" s="534"/>
      <c r="PDE3" s="544"/>
      <c r="PDF3" s="533"/>
      <c r="PDG3" s="533"/>
      <c r="PDH3" s="534"/>
      <c r="PDI3" s="544"/>
      <c r="PDJ3" s="533"/>
      <c r="PDK3" s="533"/>
      <c r="PDL3" s="534"/>
      <c r="PDM3" s="544"/>
      <c r="PDN3" s="533"/>
      <c r="PDO3" s="533"/>
      <c r="PDP3" s="534"/>
      <c r="PDQ3" s="544"/>
      <c r="PDR3" s="533"/>
      <c r="PDS3" s="533"/>
      <c r="PDT3" s="534"/>
      <c r="PDU3" s="544"/>
      <c r="PDV3" s="533"/>
      <c r="PDW3" s="533"/>
      <c r="PDX3" s="534"/>
      <c r="PDY3" s="544"/>
      <c r="PDZ3" s="533"/>
      <c r="PEA3" s="533"/>
      <c r="PEB3" s="534"/>
      <c r="PEC3" s="544"/>
      <c r="PED3" s="533"/>
      <c r="PEE3" s="533"/>
      <c r="PEF3" s="534"/>
      <c r="PEG3" s="544"/>
      <c r="PEH3" s="533"/>
      <c r="PEI3" s="533"/>
      <c r="PEJ3" s="534"/>
      <c r="PEK3" s="544"/>
      <c r="PEL3" s="533"/>
      <c r="PEM3" s="533"/>
      <c r="PEN3" s="534"/>
      <c r="PEO3" s="544"/>
      <c r="PEP3" s="533"/>
      <c r="PEQ3" s="533"/>
      <c r="PER3" s="534"/>
      <c r="PES3" s="544"/>
      <c r="PET3" s="533"/>
      <c r="PEU3" s="533"/>
      <c r="PEV3" s="534"/>
      <c r="PEW3" s="544"/>
      <c r="PEX3" s="533"/>
      <c r="PEY3" s="533"/>
      <c r="PEZ3" s="534"/>
      <c r="PFA3" s="544"/>
      <c r="PFB3" s="533"/>
      <c r="PFC3" s="533"/>
      <c r="PFD3" s="534"/>
      <c r="PFE3" s="544"/>
      <c r="PFF3" s="533"/>
      <c r="PFG3" s="533"/>
      <c r="PFH3" s="534"/>
      <c r="PFI3" s="544"/>
      <c r="PFJ3" s="533"/>
      <c r="PFK3" s="533"/>
      <c r="PFL3" s="534"/>
      <c r="PFM3" s="544"/>
      <c r="PFN3" s="533"/>
      <c r="PFO3" s="533"/>
      <c r="PFP3" s="534"/>
      <c r="PFQ3" s="544"/>
      <c r="PFR3" s="533"/>
      <c r="PFS3" s="533"/>
      <c r="PFT3" s="534"/>
      <c r="PFU3" s="544"/>
      <c r="PFV3" s="533"/>
      <c r="PFW3" s="533"/>
      <c r="PFX3" s="534"/>
      <c r="PFY3" s="544"/>
      <c r="PFZ3" s="533"/>
      <c r="PGA3" s="533"/>
      <c r="PGB3" s="534"/>
      <c r="PGC3" s="544"/>
      <c r="PGD3" s="533"/>
      <c r="PGE3" s="533"/>
      <c r="PGF3" s="534"/>
      <c r="PGG3" s="544"/>
      <c r="PGH3" s="533"/>
      <c r="PGI3" s="533"/>
      <c r="PGJ3" s="534"/>
      <c r="PGK3" s="544"/>
      <c r="PGL3" s="533"/>
      <c r="PGM3" s="533"/>
      <c r="PGN3" s="534"/>
      <c r="PGO3" s="544"/>
      <c r="PGP3" s="533"/>
      <c r="PGQ3" s="533"/>
      <c r="PGR3" s="534"/>
      <c r="PGS3" s="544"/>
      <c r="PGT3" s="533"/>
      <c r="PGU3" s="533"/>
      <c r="PGV3" s="534"/>
      <c r="PGW3" s="544"/>
      <c r="PGX3" s="533"/>
      <c r="PGY3" s="533"/>
      <c r="PGZ3" s="534"/>
      <c r="PHA3" s="544"/>
      <c r="PHB3" s="533"/>
      <c r="PHC3" s="533"/>
      <c r="PHD3" s="534"/>
      <c r="PHE3" s="544"/>
      <c r="PHF3" s="533"/>
      <c r="PHG3" s="533"/>
      <c r="PHH3" s="534"/>
      <c r="PHI3" s="544"/>
      <c r="PHJ3" s="533"/>
      <c r="PHK3" s="533"/>
      <c r="PHL3" s="534"/>
      <c r="PHM3" s="544"/>
      <c r="PHN3" s="533"/>
      <c r="PHO3" s="533"/>
      <c r="PHP3" s="534"/>
      <c r="PHQ3" s="544"/>
      <c r="PHR3" s="533"/>
      <c r="PHS3" s="533"/>
      <c r="PHT3" s="534"/>
      <c r="PHU3" s="544"/>
      <c r="PHV3" s="533"/>
      <c r="PHW3" s="533"/>
      <c r="PHX3" s="534"/>
      <c r="PHY3" s="544"/>
      <c r="PHZ3" s="533"/>
      <c r="PIA3" s="533"/>
      <c r="PIB3" s="534"/>
      <c r="PIC3" s="544"/>
      <c r="PID3" s="533"/>
      <c r="PIE3" s="533"/>
      <c r="PIF3" s="534"/>
      <c r="PIG3" s="544"/>
      <c r="PIH3" s="533"/>
      <c r="PII3" s="533"/>
      <c r="PIJ3" s="534"/>
      <c r="PIK3" s="544"/>
      <c r="PIL3" s="533"/>
      <c r="PIM3" s="533"/>
      <c r="PIN3" s="534"/>
      <c r="PIO3" s="544"/>
      <c r="PIP3" s="533"/>
      <c r="PIQ3" s="533"/>
      <c r="PIR3" s="534"/>
      <c r="PIS3" s="544"/>
      <c r="PIT3" s="533"/>
      <c r="PIU3" s="533"/>
      <c r="PIV3" s="534"/>
      <c r="PIW3" s="544"/>
      <c r="PIX3" s="533"/>
      <c r="PIY3" s="533"/>
      <c r="PIZ3" s="534"/>
      <c r="PJA3" s="544"/>
      <c r="PJB3" s="533"/>
      <c r="PJC3" s="533"/>
      <c r="PJD3" s="534"/>
      <c r="PJE3" s="544"/>
      <c r="PJF3" s="533"/>
      <c r="PJG3" s="533"/>
      <c r="PJH3" s="534"/>
      <c r="PJI3" s="544"/>
      <c r="PJJ3" s="533"/>
      <c r="PJK3" s="533"/>
      <c r="PJL3" s="534"/>
      <c r="PJM3" s="544"/>
      <c r="PJN3" s="533"/>
      <c r="PJO3" s="533"/>
      <c r="PJP3" s="534"/>
      <c r="PJQ3" s="544"/>
      <c r="PJR3" s="533"/>
      <c r="PJS3" s="533"/>
      <c r="PJT3" s="534"/>
      <c r="PJU3" s="544"/>
      <c r="PJV3" s="533"/>
      <c r="PJW3" s="533"/>
      <c r="PJX3" s="534"/>
      <c r="PJY3" s="544"/>
      <c r="PJZ3" s="533"/>
      <c r="PKA3" s="533"/>
      <c r="PKB3" s="534"/>
      <c r="PKC3" s="544"/>
      <c r="PKD3" s="533"/>
      <c r="PKE3" s="533"/>
      <c r="PKF3" s="534"/>
      <c r="PKG3" s="544"/>
      <c r="PKH3" s="533"/>
      <c r="PKI3" s="533"/>
      <c r="PKJ3" s="534"/>
      <c r="PKK3" s="544"/>
      <c r="PKL3" s="533"/>
      <c r="PKM3" s="533"/>
      <c r="PKN3" s="534"/>
      <c r="PKO3" s="544"/>
      <c r="PKP3" s="533"/>
      <c r="PKQ3" s="533"/>
      <c r="PKR3" s="534"/>
      <c r="PKS3" s="544"/>
      <c r="PKT3" s="533"/>
      <c r="PKU3" s="533"/>
      <c r="PKV3" s="534"/>
      <c r="PKW3" s="544"/>
      <c r="PKX3" s="533"/>
      <c r="PKY3" s="533"/>
      <c r="PKZ3" s="534"/>
      <c r="PLA3" s="544"/>
      <c r="PLB3" s="533"/>
      <c r="PLC3" s="533"/>
      <c r="PLD3" s="534"/>
      <c r="PLE3" s="544"/>
      <c r="PLF3" s="533"/>
      <c r="PLG3" s="533"/>
      <c r="PLH3" s="534"/>
      <c r="PLI3" s="544"/>
      <c r="PLJ3" s="533"/>
      <c r="PLK3" s="533"/>
      <c r="PLL3" s="534"/>
      <c r="PLM3" s="544"/>
      <c r="PLN3" s="533"/>
      <c r="PLO3" s="533"/>
      <c r="PLP3" s="534"/>
      <c r="PLQ3" s="544"/>
      <c r="PLR3" s="533"/>
      <c r="PLS3" s="533"/>
      <c r="PLT3" s="534"/>
      <c r="PLU3" s="544"/>
      <c r="PLV3" s="533"/>
      <c r="PLW3" s="533"/>
      <c r="PLX3" s="534"/>
      <c r="PLY3" s="544"/>
      <c r="PLZ3" s="533"/>
      <c r="PMA3" s="533"/>
      <c r="PMB3" s="534"/>
      <c r="PMC3" s="544"/>
      <c r="PMD3" s="533"/>
      <c r="PME3" s="533"/>
      <c r="PMF3" s="534"/>
      <c r="PMG3" s="544"/>
      <c r="PMH3" s="533"/>
      <c r="PMI3" s="533"/>
      <c r="PMJ3" s="534"/>
      <c r="PMK3" s="544"/>
      <c r="PML3" s="533"/>
      <c r="PMM3" s="533"/>
      <c r="PMN3" s="534"/>
      <c r="PMO3" s="544"/>
      <c r="PMP3" s="533"/>
      <c r="PMQ3" s="533"/>
      <c r="PMR3" s="534"/>
      <c r="PMS3" s="544"/>
      <c r="PMT3" s="533"/>
      <c r="PMU3" s="533"/>
      <c r="PMV3" s="534"/>
      <c r="PMW3" s="544"/>
      <c r="PMX3" s="533"/>
      <c r="PMY3" s="533"/>
      <c r="PMZ3" s="534"/>
      <c r="PNA3" s="544"/>
      <c r="PNB3" s="533"/>
      <c r="PNC3" s="533"/>
      <c r="PND3" s="534"/>
      <c r="PNE3" s="544"/>
      <c r="PNF3" s="533"/>
      <c r="PNG3" s="533"/>
      <c r="PNH3" s="534"/>
      <c r="PNI3" s="544"/>
      <c r="PNJ3" s="533"/>
      <c r="PNK3" s="533"/>
      <c r="PNL3" s="534"/>
      <c r="PNM3" s="544"/>
      <c r="PNN3" s="533"/>
      <c r="PNO3" s="533"/>
      <c r="PNP3" s="534"/>
      <c r="PNQ3" s="544"/>
      <c r="PNR3" s="533"/>
      <c r="PNS3" s="533"/>
      <c r="PNT3" s="534"/>
      <c r="PNU3" s="544"/>
      <c r="PNV3" s="533"/>
      <c r="PNW3" s="533"/>
      <c r="PNX3" s="534"/>
      <c r="PNY3" s="544"/>
      <c r="PNZ3" s="533"/>
      <c r="POA3" s="533"/>
      <c r="POB3" s="534"/>
      <c r="POC3" s="544"/>
      <c r="POD3" s="533"/>
      <c r="POE3" s="533"/>
      <c r="POF3" s="534"/>
      <c r="POG3" s="544"/>
      <c r="POH3" s="533"/>
      <c r="POI3" s="533"/>
      <c r="POJ3" s="534"/>
      <c r="POK3" s="544"/>
      <c r="POL3" s="533"/>
      <c r="POM3" s="533"/>
      <c r="PON3" s="534"/>
      <c r="POO3" s="544"/>
      <c r="POP3" s="533"/>
      <c r="POQ3" s="533"/>
      <c r="POR3" s="534"/>
      <c r="POS3" s="544"/>
      <c r="POT3" s="533"/>
      <c r="POU3" s="533"/>
      <c r="POV3" s="534"/>
      <c r="POW3" s="544"/>
      <c r="POX3" s="533"/>
      <c r="POY3" s="533"/>
      <c r="POZ3" s="534"/>
      <c r="PPA3" s="544"/>
      <c r="PPB3" s="533"/>
      <c r="PPC3" s="533"/>
      <c r="PPD3" s="534"/>
      <c r="PPE3" s="544"/>
      <c r="PPF3" s="533"/>
      <c r="PPG3" s="533"/>
      <c r="PPH3" s="534"/>
      <c r="PPI3" s="544"/>
      <c r="PPJ3" s="533"/>
      <c r="PPK3" s="533"/>
      <c r="PPL3" s="534"/>
      <c r="PPM3" s="544"/>
      <c r="PPN3" s="533"/>
      <c r="PPO3" s="533"/>
      <c r="PPP3" s="534"/>
      <c r="PPQ3" s="544"/>
      <c r="PPR3" s="533"/>
      <c r="PPS3" s="533"/>
      <c r="PPT3" s="534"/>
      <c r="PPU3" s="544"/>
      <c r="PPV3" s="533"/>
      <c r="PPW3" s="533"/>
      <c r="PPX3" s="534"/>
      <c r="PPY3" s="544"/>
      <c r="PPZ3" s="533"/>
      <c r="PQA3" s="533"/>
      <c r="PQB3" s="534"/>
      <c r="PQC3" s="544"/>
      <c r="PQD3" s="533"/>
      <c r="PQE3" s="533"/>
      <c r="PQF3" s="534"/>
      <c r="PQG3" s="544"/>
      <c r="PQH3" s="533"/>
      <c r="PQI3" s="533"/>
      <c r="PQJ3" s="534"/>
      <c r="PQK3" s="544"/>
      <c r="PQL3" s="533"/>
      <c r="PQM3" s="533"/>
      <c r="PQN3" s="534"/>
      <c r="PQO3" s="544"/>
      <c r="PQP3" s="533"/>
      <c r="PQQ3" s="533"/>
      <c r="PQR3" s="534"/>
      <c r="PQS3" s="544"/>
      <c r="PQT3" s="533"/>
      <c r="PQU3" s="533"/>
      <c r="PQV3" s="534"/>
      <c r="PQW3" s="544"/>
      <c r="PQX3" s="533"/>
      <c r="PQY3" s="533"/>
      <c r="PQZ3" s="534"/>
      <c r="PRA3" s="544"/>
      <c r="PRB3" s="533"/>
      <c r="PRC3" s="533"/>
      <c r="PRD3" s="534"/>
      <c r="PRE3" s="544"/>
      <c r="PRF3" s="533"/>
      <c r="PRG3" s="533"/>
      <c r="PRH3" s="534"/>
      <c r="PRI3" s="544"/>
      <c r="PRJ3" s="533"/>
      <c r="PRK3" s="533"/>
      <c r="PRL3" s="534"/>
      <c r="PRM3" s="544"/>
      <c r="PRN3" s="533"/>
      <c r="PRO3" s="533"/>
      <c r="PRP3" s="534"/>
      <c r="PRQ3" s="544"/>
      <c r="PRR3" s="533"/>
      <c r="PRS3" s="533"/>
      <c r="PRT3" s="534"/>
      <c r="PRU3" s="544"/>
      <c r="PRV3" s="533"/>
      <c r="PRW3" s="533"/>
      <c r="PRX3" s="534"/>
      <c r="PRY3" s="544"/>
      <c r="PRZ3" s="533"/>
      <c r="PSA3" s="533"/>
      <c r="PSB3" s="534"/>
      <c r="PSC3" s="544"/>
      <c r="PSD3" s="533"/>
      <c r="PSE3" s="533"/>
      <c r="PSF3" s="534"/>
      <c r="PSG3" s="544"/>
      <c r="PSH3" s="533"/>
      <c r="PSI3" s="533"/>
      <c r="PSJ3" s="534"/>
      <c r="PSK3" s="544"/>
      <c r="PSL3" s="533"/>
      <c r="PSM3" s="533"/>
      <c r="PSN3" s="534"/>
      <c r="PSO3" s="544"/>
      <c r="PSP3" s="533"/>
      <c r="PSQ3" s="533"/>
      <c r="PSR3" s="534"/>
      <c r="PSS3" s="544"/>
      <c r="PST3" s="533"/>
      <c r="PSU3" s="533"/>
      <c r="PSV3" s="534"/>
      <c r="PSW3" s="544"/>
      <c r="PSX3" s="533"/>
      <c r="PSY3" s="533"/>
      <c r="PSZ3" s="534"/>
      <c r="PTA3" s="544"/>
      <c r="PTB3" s="533"/>
      <c r="PTC3" s="533"/>
      <c r="PTD3" s="534"/>
      <c r="PTE3" s="544"/>
      <c r="PTF3" s="533"/>
      <c r="PTG3" s="533"/>
      <c r="PTH3" s="534"/>
      <c r="PTI3" s="544"/>
      <c r="PTJ3" s="533"/>
      <c r="PTK3" s="533"/>
      <c r="PTL3" s="534"/>
      <c r="PTM3" s="544"/>
      <c r="PTN3" s="533"/>
      <c r="PTO3" s="533"/>
      <c r="PTP3" s="534"/>
      <c r="PTQ3" s="544"/>
      <c r="PTR3" s="533"/>
      <c r="PTS3" s="533"/>
      <c r="PTT3" s="534"/>
      <c r="PTU3" s="544"/>
      <c r="PTV3" s="533"/>
      <c r="PTW3" s="533"/>
      <c r="PTX3" s="534"/>
      <c r="PTY3" s="544"/>
      <c r="PTZ3" s="533"/>
      <c r="PUA3" s="533"/>
      <c r="PUB3" s="534"/>
      <c r="PUC3" s="544"/>
      <c r="PUD3" s="533"/>
      <c r="PUE3" s="533"/>
      <c r="PUF3" s="534"/>
      <c r="PUG3" s="544"/>
      <c r="PUH3" s="533"/>
      <c r="PUI3" s="533"/>
      <c r="PUJ3" s="534"/>
      <c r="PUK3" s="544"/>
      <c r="PUL3" s="533"/>
      <c r="PUM3" s="533"/>
      <c r="PUN3" s="534"/>
      <c r="PUO3" s="544"/>
      <c r="PUP3" s="533"/>
      <c r="PUQ3" s="533"/>
      <c r="PUR3" s="534"/>
      <c r="PUS3" s="544"/>
      <c r="PUT3" s="533"/>
      <c r="PUU3" s="533"/>
      <c r="PUV3" s="534"/>
      <c r="PUW3" s="544"/>
      <c r="PUX3" s="533"/>
      <c r="PUY3" s="533"/>
      <c r="PUZ3" s="534"/>
      <c r="PVA3" s="544"/>
      <c r="PVB3" s="533"/>
      <c r="PVC3" s="533"/>
      <c r="PVD3" s="534"/>
      <c r="PVE3" s="544"/>
      <c r="PVF3" s="533"/>
      <c r="PVG3" s="533"/>
      <c r="PVH3" s="534"/>
      <c r="PVI3" s="544"/>
      <c r="PVJ3" s="533"/>
      <c r="PVK3" s="533"/>
      <c r="PVL3" s="534"/>
      <c r="PVM3" s="544"/>
      <c r="PVN3" s="533"/>
      <c r="PVO3" s="533"/>
      <c r="PVP3" s="534"/>
      <c r="PVQ3" s="544"/>
      <c r="PVR3" s="533"/>
      <c r="PVS3" s="533"/>
      <c r="PVT3" s="534"/>
      <c r="PVU3" s="544"/>
      <c r="PVV3" s="533"/>
      <c r="PVW3" s="533"/>
      <c r="PVX3" s="534"/>
      <c r="PVY3" s="544"/>
      <c r="PVZ3" s="533"/>
      <c r="PWA3" s="533"/>
      <c r="PWB3" s="534"/>
      <c r="PWC3" s="544"/>
      <c r="PWD3" s="533"/>
      <c r="PWE3" s="533"/>
      <c r="PWF3" s="534"/>
      <c r="PWG3" s="544"/>
      <c r="PWH3" s="533"/>
      <c r="PWI3" s="533"/>
      <c r="PWJ3" s="534"/>
      <c r="PWK3" s="544"/>
      <c r="PWL3" s="533"/>
      <c r="PWM3" s="533"/>
      <c r="PWN3" s="534"/>
      <c r="PWO3" s="544"/>
      <c r="PWP3" s="533"/>
      <c r="PWQ3" s="533"/>
      <c r="PWR3" s="534"/>
      <c r="PWS3" s="544"/>
      <c r="PWT3" s="533"/>
      <c r="PWU3" s="533"/>
      <c r="PWV3" s="534"/>
      <c r="PWW3" s="544"/>
      <c r="PWX3" s="533"/>
      <c r="PWY3" s="533"/>
      <c r="PWZ3" s="534"/>
      <c r="PXA3" s="544"/>
      <c r="PXB3" s="533"/>
      <c r="PXC3" s="533"/>
      <c r="PXD3" s="534"/>
      <c r="PXE3" s="544"/>
      <c r="PXF3" s="533"/>
      <c r="PXG3" s="533"/>
      <c r="PXH3" s="534"/>
      <c r="PXI3" s="544"/>
      <c r="PXJ3" s="533"/>
      <c r="PXK3" s="533"/>
      <c r="PXL3" s="534"/>
      <c r="PXM3" s="544"/>
      <c r="PXN3" s="533"/>
      <c r="PXO3" s="533"/>
      <c r="PXP3" s="534"/>
      <c r="PXQ3" s="544"/>
      <c r="PXR3" s="533"/>
      <c r="PXS3" s="533"/>
      <c r="PXT3" s="534"/>
      <c r="PXU3" s="544"/>
      <c r="PXV3" s="533"/>
      <c r="PXW3" s="533"/>
      <c r="PXX3" s="534"/>
      <c r="PXY3" s="544"/>
      <c r="PXZ3" s="533"/>
      <c r="PYA3" s="533"/>
      <c r="PYB3" s="534"/>
      <c r="PYC3" s="544"/>
      <c r="PYD3" s="533"/>
      <c r="PYE3" s="533"/>
      <c r="PYF3" s="534"/>
      <c r="PYG3" s="544"/>
      <c r="PYH3" s="533"/>
      <c r="PYI3" s="533"/>
      <c r="PYJ3" s="534"/>
      <c r="PYK3" s="544"/>
      <c r="PYL3" s="533"/>
      <c r="PYM3" s="533"/>
      <c r="PYN3" s="534"/>
      <c r="PYO3" s="544"/>
      <c r="PYP3" s="533"/>
      <c r="PYQ3" s="533"/>
      <c r="PYR3" s="534"/>
      <c r="PYS3" s="544"/>
      <c r="PYT3" s="533"/>
      <c r="PYU3" s="533"/>
      <c r="PYV3" s="534"/>
      <c r="PYW3" s="544"/>
      <c r="PYX3" s="533"/>
      <c r="PYY3" s="533"/>
      <c r="PYZ3" s="534"/>
      <c r="PZA3" s="544"/>
      <c r="PZB3" s="533"/>
      <c r="PZC3" s="533"/>
      <c r="PZD3" s="534"/>
      <c r="PZE3" s="544"/>
      <c r="PZF3" s="533"/>
      <c r="PZG3" s="533"/>
      <c r="PZH3" s="534"/>
      <c r="PZI3" s="544"/>
      <c r="PZJ3" s="533"/>
      <c r="PZK3" s="533"/>
      <c r="PZL3" s="534"/>
      <c r="PZM3" s="544"/>
      <c r="PZN3" s="533"/>
      <c r="PZO3" s="533"/>
      <c r="PZP3" s="534"/>
      <c r="PZQ3" s="544"/>
      <c r="PZR3" s="533"/>
      <c r="PZS3" s="533"/>
      <c r="PZT3" s="534"/>
      <c r="PZU3" s="544"/>
      <c r="PZV3" s="533"/>
      <c r="PZW3" s="533"/>
      <c r="PZX3" s="534"/>
      <c r="PZY3" s="544"/>
      <c r="PZZ3" s="533"/>
      <c r="QAA3" s="533"/>
      <c r="QAB3" s="534"/>
      <c r="QAC3" s="544"/>
      <c r="QAD3" s="533"/>
      <c r="QAE3" s="533"/>
      <c r="QAF3" s="534"/>
      <c r="QAG3" s="544"/>
      <c r="QAH3" s="533"/>
      <c r="QAI3" s="533"/>
      <c r="QAJ3" s="534"/>
      <c r="QAK3" s="544"/>
      <c r="QAL3" s="533"/>
      <c r="QAM3" s="533"/>
      <c r="QAN3" s="534"/>
      <c r="QAO3" s="544"/>
      <c r="QAP3" s="533"/>
      <c r="QAQ3" s="533"/>
      <c r="QAR3" s="534"/>
      <c r="QAS3" s="544"/>
      <c r="QAT3" s="533"/>
      <c r="QAU3" s="533"/>
      <c r="QAV3" s="534"/>
      <c r="QAW3" s="544"/>
      <c r="QAX3" s="533"/>
      <c r="QAY3" s="533"/>
      <c r="QAZ3" s="534"/>
      <c r="QBA3" s="544"/>
      <c r="QBB3" s="533"/>
      <c r="QBC3" s="533"/>
      <c r="QBD3" s="534"/>
      <c r="QBE3" s="544"/>
      <c r="QBF3" s="533"/>
      <c r="QBG3" s="533"/>
      <c r="QBH3" s="534"/>
      <c r="QBI3" s="544"/>
      <c r="QBJ3" s="533"/>
      <c r="QBK3" s="533"/>
      <c r="QBL3" s="534"/>
      <c r="QBM3" s="544"/>
      <c r="QBN3" s="533"/>
      <c r="QBO3" s="533"/>
      <c r="QBP3" s="534"/>
      <c r="QBQ3" s="544"/>
      <c r="QBR3" s="533"/>
      <c r="QBS3" s="533"/>
      <c r="QBT3" s="534"/>
      <c r="QBU3" s="544"/>
      <c r="QBV3" s="533"/>
      <c r="QBW3" s="533"/>
      <c r="QBX3" s="534"/>
      <c r="QBY3" s="544"/>
      <c r="QBZ3" s="533"/>
      <c r="QCA3" s="533"/>
      <c r="QCB3" s="534"/>
      <c r="QCC3" s="544"/>
      <c r="QCD3" s="533"/>
      <c r="QCE3" s="533"/>
      <c r="QCF3" s="534"/>
      <c r="QCG3" s="544"/>
      <c r="QCH3" s="533"/>
      <c r="QCI3" s="533"/>
      <c r="QCJ3" s="534"/>
      <c r="QCK3" s="544"/>
      <c r="QCL3" s="533"/>
      <c r="QCM3" s="533"/>
      <c r="QCN3" s="534"/>
      <c r="QCO3" s="544"/>
      <c r="QCP3" s="533"/>
      <c r="QCQ3" s="533"/>
      <c r="QCR3" s="534"/>
      <c r="QCS3" s="544"/>
      <c r="QCT3" s="533"/>
      <c r="QCU3" s="533"/>
      <c r="QCV3" s="534"/>
      <c r="QCW3" s="544"/>
      <c r="QCX3" s="533"/>
      <c r="QCY3" s="533"/>
      <c r="QCZ3" s="534"/>
      <c r="QDA3" s="544"/>
      <c r="QDB3" s="533"/>
      <c r="QDC3" s="533"/>
      <c r="QDD3" s="534"/>
      <c r="QDE3" s="544"/>
      <c r="QDF3" s="533"/>
      <c r="QDG3" s="533"/>
      <c r="QDH3" s="534"/>
      <c r="QDI3" s="544"/>
      <c r="QDJ3" s="533"/>
      <c r="QDK3" s="533"/>
      <c r="QDL3" s="534"/>
      <c r="QDM3" s="544"/>
      <c r="QDN3" s="533"/>
      <c r="QDO3" s="533"/>
      <c r="QDP3" s="534"/>
      <c r="QDQ3" s="544"/>
      <c r="QDR3" s="533"/>
      <c r="QDS3" s="533"/>
      <c r="QDT3" s="534"/>
      <c r="QDU3" s="544"/>
      <c r="QDV3" s="533"/>
      <c r="QDW3" s="533"/>
      <c r="QDX3" s="534"/>
      <c r="QDY3" s="544"/>
      <c r="QDZ3" s="533"/>
      <c r="QEA3" s="533"/>
      <c r="QEB3" s="534"/>
      <c r="QEC3" s="544"/>
      <c r="QED3" s="533"/>
      <c r="QEE3" s="533"/>
      <c r="QEF3" s="534"/>
      <c r="QEG3" s="544"/>
      <c r="QEH3" s="533"/>
      <c r="QEI3" s="533"/>
      <c r="QEJ3" s="534"/>
      <c r="QEK3" s="544"/>
      <c r="QEL3" s="533"/>
      <c r="QEM3" s="533"/>
      <c r="QEN3" s="534"/>
      <c r="QEO3" s="544"/>
      <c r="QEP3" s="533"/>
      <c r="QEQ3" s="533"/>
      <c r="QER3" s="534"/>
      <c r="QES3" s="544"/>
      <c r="QET3" s="533"/>
      <c r="QEU3" s="533"/>
      <c r="QEV3" s="534"/>
      <c r="QEW3" s="544"/>
      <c r="QEX3" s="533"/>
      <c r="QEY3" s="533"/>
      <c r="QEZ3" s="534"/>
      <c r="QFA3" s="544"/>
      <c r="QFB3" s="533"/>
      <c r="QFC3" s="533"/>
      <c r="QFD3" s="534"/>
      <c r="QFE3" s="544"/>
      <c r="QFF3" s="533"/>
      <c r="QFG3" s="533"/>
      <c r="QFH3" s="534"/>
      <c r="QFI3" s="544"/>
      <c r="QFJ3" s="533"/>
      <c r="QFK3" s="533"/>
      <c r="QFL3" s="534"/>
      <c r="QFM3" s="544"/>
      <c r="QFN3" s="533"/>
      <c r="QFO3" s="533"/>
      <c r="QFP3" s="534"/>
      <c r="QFQ3" s="544"/>
      <c r="QFR3" s="533"/>
      <c r="QFS3" s="533"/>
      <c r="QFT3" s="534"/>
      <c r="QFU3" s="544"/>
      <c r="QFV3" s="533"/>
      <c r="QFW3" s="533"/>
      <c r="QFX3" s="534"/>
      <c r="QFY3" s="544"/>
      <c r="QFZ3" s="533"/>
      <c r="QGA3" s="533"/>
      <c r="QGB3" s="534"/>
      <c r="QGC3" s="544"/>
      <c r="QGD3" s="533"/>
      <c r="QGE3" s="533"/>
      <c r="QGF3" s="534"/>
      <c r="QGG3" s="544"/>
      <c r="QGH3" s="533"/>
      <c r="QGI3" s="533"/>
      <c r="QGJ3" s="534"/>
      <c r="QGK3" s="544"/>
      <c r="QGL3" s="533"/>
      <c r="QGM3" s="533"/>
      <c r="QGN3" s="534"/>
      <c r="QGO3" s="544"/>
      <c r="QGP3" s="533"/>
      <c r="QGQ3" s="533"/>
      <c r="QGR3" s="534"/>
      <c r="QGS3" s="544"/>
      <c r="QGT3" s="533"/>
      <c r="QGU3" s="533"/>
      <c r="QGV3" s="534"/>
      <c r="QGW3" s="544"/>
      <c r="QGX3" s="533"/>
      <c r="QGY3" s="533"/>
      <c r="QGZ3" s="534"/>
      <c r="QHA3" s="544"/>
      <c r="QHB3" s="533"/>
      <c r="QHC3" s="533"/>
      <c r="QHD3" s="534"/>
      <c r="QHE3" s="544"/>
      <c r="QHF3" s="533"/>
      <c r="QHG3" s="533"/>
      <c r="QHH3" s="534"/>
      <c r="QHI3" s="544"/>
      <c r="QHJ3" s="533"/>
      <c r="QHK3" s="533"/>
      <c r="QHL3" s="534"/>
      <c r="QHM3" s="544"/>
      <c r="QHN3" s="533"/>
      <c r="QHO3" s="533"/>
      <c r="QHP3" s="534"/>
      <c r="QHQ3" s="544"/>
      <c r="QHR3" s="533"/>
      <c r="QHS3" s="533"/>
      <c r="QHT3" s="534"/>
      <c r="QHU3" s="544"/>
      <c r="QHV3" s="533"/>
      <c r="QHW3" s="533"/>
      <c r="QHX3" s="534"/>
      <c r="QHY3" s="544"/>
      <c r="QHZ3" s="533"/>
      <c r="QIA3" s="533"/>
      <c r="QIB3" s="534"/>
      <c r="QIC3" s="544"/>
      <c r="QID3" s="533"/>
      <c r="QIE3" s="533"/>
      <c r="QIF3" s="534"/>
      <c r="QIG3" s="544"/>
      <c r="QIH3" s="533"/>
      <c r="QII3" s="533"/>
      <c r="QIJ3" s="534"/>
      <c r="QIK3" s="544"/>
      <c r="QIL3" s="533"/>
      <c r="QIM3" s="533"/>
      <c r="QIN3" s="534"/>
      <c r="QIO3" s="544"/>
      <c r="QIP3" s="533"/>
      <c r="QIQ3" s="533"/>
      <c r="QIR3" s="534"/>
      <c r="QIS3" s="544"/>
      <c r="QIT3" s="533"/>
      <c r="QIU3" s="533"/>
      <c r="QIV3" s="534"/>
      <c r="QIW3" s="544"/>
      <c r="QIX3" s="533"/>
      <c r="QIY3" s="533"/>
      <c r="QIZ3" s="534"/>
      <c r="QJA3" s="544"/>
      <c r="QJB3" s="533"/>
      <c r="QJC3" s="533"/>
      <c r="QJD3" s="534"/>
      <c r="QJE3" s="544"/>
      <c r="QJF3" s="533"/>
      <c r="QJG3" s="533"/>
      <c r="QJH3" s="534"/>
      <c r="QJI3" s="544"/>
      <c r="QJJ3" s="533"/>
      <c r="QJK3" s="533"/>
      <c r="QJL3" s="534"/>
      <c r="QJM3" s="544"/>
      <c r="QJN3" s="533"/>
      <c r="QJO3" s="533"/>
      <c r="QJP3" s="534"/>
      <c r="QJQ3" s="544"/>
      <c r="QJR3" s="533"/>
      <c r="QJS3" s="533"/>
      <c r="QJT3" s="534"/>
      <c r="QJU3" s="544"/>
      <c r="QJV3" s="533"/>
      <c r="QJW3" s="533"/>
      <c r="QJX3" s="534"/>
      <c r="QJY3" s="544"/>
      <c r="QJZ3" s="533"/>
      <c r="QKA3" s="533"/>
      <c r="QKB3" s="534"/>
      <c r="QKC3" s="544"/>
      <c r="QKD3" s="533"/>
      <c r="QKE3" s="533"/>
      <c r="QKF3" s="534"/>
      <c r="QKG3" s="544"/>
      <c r="QKH3" s="533"/>
      <c r="QKI3" s="533"/>
      <c r="QKJ3" s="534"/>
      <c r="QKK3" s="544"/>
      <c r="QKL3" s="533"/>
      <c r="QKM3" s="533"/>
      <c r="QKN3" s="534"/>
      <c r="QKO3" s="544"/>
      <c r="QKP3" s="533"/>
      <c r="QKQ3" s="533"/>
      <c r="QKR3" s="534"/>
      <c r="QKS3" s="544"/>
      <c r="QKT3" s="533"/>
      <c r="QKU3" s="533"/>
      <c r="QKV3" s="534"/>
      <c r="QKW3" s="544"/>
      <c r="QKX3" s="533"/>
      <c r="QKY3" s="533"/>
      <c r="QKZ3" s="534"/>
      <c r="QLA3" s="544"/>
      <c r="QLB3" s="533"/>
      <c r="QLC3" s="533"/>
      <c r="QLD3" s="534"/>
      <c r="QLE3" s="544"/>
      <c r="QLF3" s="533"/>
      <c r="QLG3" s="533"/>
      <c r="QLH3" s="534"/>
      <c r="QLI3" s="544"/>
      <c r="QLJ3" s="533"/>
      <c r="QLK3" s="533"/>
      <c r="QLL3" s="534"/>
      <c r="QLM3" s="544"/>
      <c r="QLN3" s="533"/>
      <c r="QLO3" s="533"/>
      <c r="QLP3" s="534"/>
      <c r="QLQ3" s="544"/>
      <c r="QLR3" s="533"/>
      <c r="QLS3" s="533"/>
      <c r="QLT3" s="534"/>
      <c r="QLU3" s="544"/>
      <c r="QLV3" s="533"/>
      <c r="QLW3" s="533"/>
      <c r="QLX3" s="534"/>
      <c r="QLY3" s="544"/>
      <c r="QLZ3" s="533"/>
      <c r="QMA3" s="533"/>
      <c r="QMB3" s="534"/>
      <c r="QMC3" s="544"/>
      <c r="QMD3" s="533"/>
      <c r="QME3" s="533"/>
      <c r="QMF3" s="534"/>
      <c r="QMG3" s="544"/>
      <c r="QMH3" s="533"/>
      <c r="QMI3" s="533"/>
      <c r="QMJ3" s="534"/>
      <c r="QMK3" s="544"/>
      <c r="QML3" s="533"/>
      <c r="QMM3" s="533"/>
      <c r="QMN3" s="534"/>
      <c r="QMO3" s="544"/>
      <c r="QMP3" s="533"/>
      <c r="QMQ3" s="533"/>
      <c r="QMR3" s="534"/>
      <c r="QMS3" s="544"/>
      <c r="QMT3" s="533"/>
      <c r="QMU3" s="533"/>
      <c r="QMV3" s="534"/>
      <c r="QMW3" s="544"/>
      <c r="QMX3" s="533"/>
      <c r="QMY3" s="533"/>
      <c r="QMZ3" s="534"/>
      <c r="QNA3" s="544"/>
      <c r="QNB3" s="533"/>
      <c r="QNC3" s="533"/>
      <c r="QND3" s="534"/>
      <c r="QNE3" s="544"/>
      <c r="QNF3" s="533"/>
      <c r="QNG3" s="533"/>
      <c r="QNH3" s="534"/>
      <c r="QNI3" s="544"/>
      <c r="QNJ3" s="533"/>
      <c r="QNK3" s="533"/>
      <c r="QNL3" s="534"/>
      <c r="QNM3" s="544"/>
      <c r="QNN3" s="533"/>
      <c r="QNO3" s="533"/>
      <c r="QNP3" s="534"/>
      <c r="QNQ3" s="544"/>
      <c r="QNR3" s="533"/>
      <c r="QNS3" s="533"/>
      <c r="QNT3" s="534"/>
      <c r="QNU3" s="544"/>
      <c r="QNV3" s="533"/>
      <c r="QNW3" s="533"/>
      <c r="QNX3" s="534"/>
      <c r="QNY3" s="544"/>
      <c r="QNZ3" s="533"/>
      <c r="QOA3" s="533"/>
      <c r="QOB3" s="534"/>
      <c r="QOC3" s="544"/>
      <c r="QOD3" s="533"/>
      <c r="QOE3" s="533"/>
      <c r="QOF3" s="534"/>
      <c r="QOG3" s="544"/>
      <c r="QOH3" s="533"/>
      <c r="QOI3" s="533"/>
      <c r="QOJ3" s="534"/>
      <c r="QOK3" s="544"/>
      <c r="QOL3" s="533"/>
      <c r="QOM3" s="533"/>
      <c r="QON3" s="534"/>
      <c r="QOO3" s="544"/>
      <c r="QOP3" s="533"/>
      <c r="QOQ3" s="533"/>
      <c r="QOR3" s="534"/>
      <c r="QOS3" s="544"/>
      <c r="QOT3" s="533"/>
      <c r="QOU3" s="533"/>
      <c r="QOV3" s="534"/>
      <c r="QOW3" s="544"/>
      <c r="QOX3" s="533"/>
      <c r="QOY3" s="533"/>
      <c r="QOZ3" s="534"/>
      <c r="QPA3" s="544"/>
      <c r="QPB3" s="533"/>
      <c r="QPC3" s="533"/>
      <c r="QPD3" s="534"/>
      <c r="QPE3" s="544"/>
      <c r="QPF3" s="533"/>
      <c r="QPG3" s="533"/>
      <c r="QPH3" s="534"/>
      <c r="QPI3" s="544"/>
      <c r="QPJ3" s="533"/>
      <c r="QPK3" s="533"/>
      <c r="QPL3" s="534"/>
      <c r="QPM3" s="544"/>
      <c r="QPN3" s="533"/>
      <c r="QPO3" s="533"/>
      <c r="QPP3" s="534"/>
      <c r="QPQ3" s="544"/>
      <c r="QPR3" s="533"/>
      <c r="QPS3" s="533"/>
      <c r="QPT3" s="534"/>
      <c r="QPU3" s="544"/>
      <c r="QPV3" s="533"/>
      <c r="QPW3" s="533"/>
      <c r="QPX3" s="534"/>
      <c r="QPY3" s="544"/>
      <c r="QPZ3" s="533"/>
      <c r="QQA3" s="533"/>
      <c r="QQB3" s="534"/>
      <c r="QQC3" s="544"/>
      <c r="QQD3" s="533"/>
      <c r="QQE3" s="533"/>
      <c r="QQF3" s="534"/>
      <c r="QQG3" s="544"/>
      <c r="QQH3" s="533"/>
      <c r="QQI3" s="533"/>
      <c r="QQJ3" s="534"/>
      <c r="QQK3" s="544"/>
      <c r="QQL3" s="533"/>
      <c r="QQM3" s="533"/>
      <c r="QQN3" s="534"/>
      <c r="QQO3" s="544"/>
      <c r="QQP3" s="533"/>
      <c r="QQQ3" s="533"/>
      <c r="QQR3" s="534"/>
      <c r="QQS3" s="544"/>
      <c r="QQT3" s="533"/>
      <c r="QQU3" s="533"/>
      <c r="QQV3" s="534"/>
      <c r="QQW3" s="544"/>
      <c r="QQX3" s="533"/>
      <c r="QQY3" s="533"/>
      <c r="QQZ3" s="534"/>
      <c r="QRA3" s="544"/>
      <c r="QRB3" s="533"/>
      <c r="QRC3" s="533"/>
      <c r="QRD3" s="534"/>
      <c r="QRE3" s="544"/>
      <c r="QRF3" s="533"/>
      <c r="QRG3" s="533"/>
      <c r="QRH3" s="534"/>
      <c r="QRI3" s="544"/>
      <c r="QRJ3" s="533"/>
      <c r="QRK3" s="533"/>
      <c r="QRL3" s="534"/>
      <c r="QRM3" s="544"/>
      <c r="QRN3" s="533"/>
      <c r="QRO3" s="533"/>
      <c r="QRP3" s="534"/>
      <c r="QRQ3" s="544"/>
      <c r="QRR3" s="533"/>
      <c r="QRS3" s="533"/>
      <c r="QRT3" s="534"/>
      <c r="QRU3" s="544"/>
      <c r="QRV3" s="533"/>
      <c r="QRW3" s="533"/>
      <c r="QRX3" s="534"/>
      <c r="QRY3" s="544"/>
      <c r="QRZ3" s="533"/>
      <c r="QSA3" s="533"/>
      <c r="QSB3" s="534"/>
      <c r="QSC3" s="544"/>
      <c r="QSD3" s="533"/>
      <c r="QSE3" s="533"/>
      <c r="QSF3" s="534"/>
      <c r="QSG3" s="544"/>
      <c r="QSH3" s="533"/>
      <c r="QSI3" s="533"/>
      <c r="QSJ3" s="534"/>
      <c r="QSK3" s="544"/>
      <c r="QSL3" s="533"/>
      <c r="QSM3" s="533"/>
      <c r="QSN3" s="534"/>
      <c r="QSO3" s="544"/>
      <c r="QSP3" s="533"/>
      <c r="QSQ3" s="533"/>
      <c r="QSR3" s="534"/>
      <c r="QSS3" s="544"/>
      <c r="QST3" s="533"/>
      <c r="QSU3" s="533"/>
      <c r="QSV3" s="534"/>
      <c r="QSW3" s="544"/>
      <c r="QSX3" s="533"/>
      <c r="QSY3" s="533"/>
      <c r="QSZ3" s="534"/>
      <c r="QTA3" s="544"/>
      <c r="QTB3" s="533"/>
      <c r="QTC3" s="533"/>
      <c r="QTD3" s="534"/>
      <c r="QTE3" s="544"/>
      <c r="QTF3" s="533"/>
      <c r="QTG3" s="533"/>
      <c r="QTH3" s="534"/>
      <c r="QTI3" s="544"/>
      <c r="QTJ3" s="533"/>
      <c r="QTK3" s="533"/>
      <c r="QTL3" s="534"/>
      <c r="QTM3" s="544"/>
      <c r="QTN3" s="533"/>
      <c r="QTO3" s="533"/>
      <c r="QTP3" s="534"/>
      <c r="QTQ3" s="544"/>
      <c r="QTR3" s="533"/>
      <c r="QTS3" s="533"/>
      <c r="QTT3" s="534"/>
      <c r="QTU3" s="544"/>
      <c r="QTV3" s="533"/>
      <c r="QTW3" s="533"/>
      <c r="QTX3" s="534"/>
      <c r="QTY3" s="544"/>
      <c r="QTZ3" s="533"/>
      <c r="QUA3" s="533"/>
      <c r="QUB3" s="534"/>
      <c r="QUC3" s="544"/>
      <c r="QUD3" s="533"/>
      <c r="QUE3" s="533"/>
      <c r="QUF3" s="534"/>
      <c r="QUG3" s="544"/>
      <c r="QUH3" s="533"/>
      <c r="QUI3" s="533"/>
      <c r="QUJ3" s="534"/>
      <c r="QUK3" s="544"/>
      <c r="QUL3" s="533"/>
      <c r="QUM3" s="533"/>
      <c r="QUN3" s="534"/>
      <c r="QUO3" s="544"/>
      <c r="QUP3" s="533"/>
      <c r="QUQ3" s="533"/>
      <c r="QUR3" s="534"/>
      <c r="QUS3" s="544"/>
      <c r="QUT3" s="533"/>
      <c r="QUU3" s="533"/>
      <c r="QUV3" s="534"/>
      <c r="QUW3" s="544"/>
      <c r="QUX3" s="533"/>
      <c r="QUY3" s="533"/>
      <c r="QUZ3" s="534"/>
      <c r="QVA3" s="544"/>
      <c r="QVB3" s="533"/>
      <c r="QVC3" s="533"/>
      <c r="QVD3" s="534"/>
      <c r="QVE3" s="544"/>
      <c r="QVF3" s="533"/>
      <c r="QVG3" s="533"/>
      <c r="QVH3" s="534"/>
      <c r="QVI3" s="544"/>
      <c r="QVJ3" s="533"/>
      <c r="QVK3" s="533"/>
      <c r="QVL3" s="534"/>
      <c r="QVM3" s="544"/>
      <c r="QVN3" s="533"/>
      <c r="QVO3" s="533"/>
      <c r="QVP3" s="534"/>
      <c r="QVQ3" s="544"/>
      <c r="QVR3" s="533"/>
      <c r="QVS3" s="533"/>
      <c r="QVT3" s="534"/>
      <c r="QVU3" s="544"/>
      <c r="QVV3" s="533"/>
      <c r="QVW3" s="533"/>
      <c r="QVX3" s="534"/>
      <c r="QVY3" s="544"/>
      <c r="QVZ3" s="533"/>
      <c r="QWA3" s="533"/>
      <c r="QWB3" s="534"/>
      <c r="QWC3" s="544"/>
      <c r="QWD3" s="533"/>
      <c r="QWE3" s="533"/>
      <c r="QWF3" s="534"/>
      <c r="QWG3" s="544"/>
      <c r="QWH3" s="533"/>
      <c r="QWI3" s="533"/>
      <c r="QWJ3" s="534"/>
      <c r="QWK3" s="544"/>
      <c r="QWL3" s="533"/>
      <c r="QWM3" s="533"/>
      <c r="QWN3" s="534"/>
      <c r="QWO3" s="544"/>
      <c r="QWP3" s="533"/>
      <c r="QWQ3" s="533"/>
      <c r="QWR3" s="534"/>
      <c r="QWS3" s="544"/>
      <c r="QWT3" s="533"/>
      <c r="QWU3" s="533"/>
      <c r="QWV3" s="534"/>
      <c r="QWW3" s="544"/>
      <c r="QWX3" s="533"/>
      <c r="QWY3" s="533"/>
      <c r="QWZ3" s="534"/>
      <c r="QXA3" s="544"/>
      <c r="QXB3" s="533"/>
      <c r="QXC3" s="533"/>
      <c r="QXD3" s="534"/>
      <c r="QXE3" s="544"/>
      <c r="QXF3" s="533"/>
      <c r="QXG3" s="533"/>
      <c r="QXH3" s="534"/>
      <c r="QXI3" s="544"/>
      <c r="QXJ3" s="533"/>
      <c r="QXK3" s="533"/>
      <c r="QXL3" s="534"/>
      <c r="QXM3" s="544"/>
      <c r="QXN3" s="533"/>
      <c r="QXO3" s="533"/>
      <c r="QXP3" s="534"/>
      <c r="QXQ3" s="544"/>
      <c r="QXR3" s="533"/>
      <c r="QXS3" s="533"/>
      <c r="QXT3" s="534"/>
      <c r="QXU3" s="544"/>
      <c r="QXV3" s="533"/>
      <c r="QXW3" s="533"/>
      <c r="QXX3" s="534"/>
      <c r="QXY3" s="544"/>
      <c r="QXZ3" s="533"/>
      <c r="QYA3" s="533"/>
      <c r="QYB3" s="534"/>
      <c r="QYC3" s="544"/>
      <c r="QYD3" s="533"/>
      <c r="QYE3" s="533"/>
      <c r="QYF3" s="534"/>
      <c r="QYG3" s="544"/>
      <c r="QYH3" s="533"/>
      <c r="QYI3" s="533"/>
      <c r="QYJ3" s="534"/>
      <c r="QYK3" s="544"/>
      <c r="QYL3" s="533"/>
      <c r="QYM3" s="533"/>
      <c r="QYN3" s="534"/>
      <c r="QYO3" s="544"/>
      <c r="QYP3" s="533"/>
      <c r="QYQ3" s="533"/>
      <c r="QYR3" s="534"/>
      <c r="QYS3" s="544"/>
      <c r="QYT3" s="533"/>
      <c r="QYU3" s="533"/>
      <c r="QYV3" s="534"/>
      <c r="QYW3" s="544"/>
      <c r="QYX3" s="533"/>
      <c r="QYY3" s="533"/>
      <c r="QYZ3" s="534"/>
      <c r="QZA3" s="544"/>
      <c r="QZB3" s="533"/>
      <c r="QZC3" s="533"/>
      <c r="QZD3" s="534"/>
      <c r="QZE3" s="544"/>
      <c r="QZF3" s="533"/>
      <c r="QZG3" s="533"/>
      <c r="QZH3" s="534"/>
      <c r="QZI3" s="544"/>
      <c r="QZJ3" s="533"/>
      <c r="QZK3" s="533"/>
      <c r="QZL3" s="534"/>
      <c r="QZM3" s="544"/>
      <c r="QZN3" s="533"/>
      <c r="QZO3" s="533"/>
      <c r="QZP3" s="534"/>
      <c r="QZQ3" s="544"/>
      <c r="QZR3" s="533"/>
      <c r="QZS3" s="533"/>
      <c r="QZT3" s="534"/>
      <c r="QZU3" s="544"/>
      <c r="QZV3" s="533"/>
      <c r="QZW3" s="533"/>
      <c r="QZX3" s="534"/>
      <c r="QZY3" s="544"/>
      <c r="QZZ3" s="533"/>
      <c r="RAA3" s="533"/>
      <c r="RAB3" s="534"/>
      <c r="RAC3" s="544"/>
      <c r="RAD3" s="533"/>
      <c r="RAE3" s="533"/>
      <c r="RAF3" s="534"/>
      <c r="RAG3" s="544"/>
      <c r="RAH3" s="533"/>
      <c r="RAI3" s="533"/>
      <c r="RAJ3" s="534"/>
      <c r="RAK3" s="544"/>
      <c r="RAL3" s="533"/>
      <c r="RAM3" s="533"/>
      <c r="RAN3" s="534"/>
      <c r="RAO3" s="544"/>
      <c r="RAP3" s="533"/>
      <c r="RAQ3" s="533"/>
      <c r="RAR3" s="534"/>
      <c r="RAS3" s="544"/>
      <c r="RAT3" s="533"/>
      <c r="RAU3" s="533"/>
      <c r="RAV3" s="534"/>
      <c r="RAW3" s="544"/>
      <c r="RAX3" s="533"/>
      <c r="RAY3" s="533"/>
      <c r="RAZ3" s="534"/>
      <c r="RBA3" s="544"/>
      <c r="RBB3" s="533"/>
      <c r="RBC3" s="533"/>
      <c r="RBD3" s="534"/>
      <c r="RBE3" s="544"/>
      <c r="RBF3" s="533"/>
      <c r="RBG3" s="533"/>
      <c r="RBH3" s="534"/>
      <c r="RBI3" s="544"/>
      <c r="RBJ3" s="533"/>
      <c r="RBK3" s="533"/>
      <c r="RBL3" s="534"/>
      <c r="RBM3" s="544"/>
      <c r="RBN3" s="533"/>
      <c r="RBO3" s="533"/>
      <c r="RBP3" s="534"/>
      <c r="RBQ3" s="544"/>
      <c r="RBR3" s="533"/>
      <c r="RBS3" s="533"/>
      <c r="RBT3" s="534"/>
      <c r="RBU3" s="544"/>
      <c r="RBV3" s="533"/>
      <c r="RBW3" s="533"/>
      <c r="RBX3" s="534"/>
      <c r="RBY3" s="544"/>
      <c r="RBZ3" s="533"/>
      <c r="RCA3" s="533"/>
      <c r="RCB3" s="534"/>
      <c r="RCC3" s="544"/>
      <c r="RCD3" s="533"/>
      <c r="RCE3" s="533"/>
      <c r="RCF3" s="534"/>
      <c r="RCG3" s="544"/>
      <c r="RCH3" s="533"/>
      <c r="RCI3" s="533"/>
      <c r="RCJ3" s="534"/>
      <c r="RCK3" s="544"/>
      <c r="RCL3" s="533"/>
      <c r="RCM3" s="533"/>
      <c r="RCN3" s="534"/>
      <c r="RCO3" s="544"/>
      <c r="RCP3" s="533"/>
      <c r="RCQ3" s="533"/>
      <c r="RCR3" s="534"/>
      <c r="RCS3" s="544"/>
      <c r="RCT3" s="533"/>
      <c r="RCU3" s="533"/>
      <c r="RCV3" s="534"/>
      <c r="RCW3" s="544"/>
      <c r="RCX3" s="533"/>
      <c r="RCY3" s="533"/>
      <c r="RCZ3" s="534"/>
      <c r="RDA3" s="544"/>
      <c r="RDB3" s="533"/>
      <c r="RDC3" s="533"/>
      <c r="RDD3" s="534"/>
      <c r="RDE3" s="544"/>
      <c r="RDF3" s="533"/>
      <c r="RDG3" s="533"/>
      <c r="RDH3" s="534"/>
      <c r="RDI3" s="544"/>
      <c r="RDJ3" s="533"/>
      <c r="RDK3" s="533"/>
      <c r="RDL3" s="534"/>
      <c r="RDM3" s="544"/>
      <c r="RDN3" s="533"/>
      <c r="RDO3" s="533"/>
      <c r="RDP3" s="534"/>
      <c r="RDQ3" s="544"/>
      <c r="RDR3" s="533"/>
      <c r="RDS3" s="533"/>
      <c r="RDT3" s="534"/>
      <c r="RDU3" s="544"/>
      <c r="RDV3" s="533"/>
      <c r="RDW3" s="533"/>
      <c r="RDX3" s="534"/>
      <c r="RDY3" s="544"/>
      <c r="RDZ3" s="533"/>
      <c r="REA3" s="533"/>
      <c r="REB3" s="534"/>
      <c r="REC3" s="544"/>
      <c r="RED3" s="533"/>
      <c r="REE3" s="533"/>
      <c r="REF3" s="534"/>
      <c r="REG3" s="544"/>
      <c r="REH3" s="533"/>
      <c r="REI3" s="533"/>
      <c r="REJ3" s="534"/>
      <c r="REK3" s="544"/>
      <c r="REL3" s="533"/>
      <c r="REM3" s="533"/>
      <c r="REN3" s="534"/>
      <c r="REO3" s="544"/>
      <c r="REP3" s="533"/>
      <c r="REQ3" s="533"/>
      <c r="RER3" s="534"/>
      <c r="RES3" s="544"/>
      <c r="RET3" s="533"/>
      <c r="REU3" s="533"/>
      <c r="REV3" s="534"/>
      <c r="REW3" s="544"/>
      <c r="REX3" s="533"/>
      <c r="REY3" s="533"/>
      <c r="REZ3" s="534"/>
      <c r="RFA3" s="544"/>
      <c r="RFB3" s="533"/>
      <c r="RFC3" s="533"/>
      <c r="RFD3" s="534"/>
      <c r="RFE3" s="544"/>
      <c r="RFF3" s="533"/>
      <c r="RFG3" s="533"/>
      <c r="RFH3" s="534"/>
      <c r="RFI3" s="544"/>
      <c r="RFJ3" s="533"/>
      <c r="RFK3" s="533"/>
      <c r="RFL3" s="534"/>
      <c r="RFM3" s="544"/>
      <c r="RFN3" s="533"/>
      <c r="RFO3" s="533"/>
      <c r="RFP3" s="534"/>
      <c r="RFQ3" s="544"/>
      <c r="RFR3" s="533"/>
      <c r="RFS3" s="533"/>
      <c r="RFT3" s="534"/>
      <c r="RFU3" s="544"/>
      <c r="RFV3" s="533"/>
      <c r="RFW3" s="533"/>
      <c r="RFX3" s="534"/>
      <c r="RFY3" s="544"/>
      <c r="RFZ3" s="533"/>
      <c r="RGA3" s="533"/>
      <c r="RGB3" s="534"/>
      <c r="RGC3" s="544"/>
      <c r="RGD3" s="533"/>
      <c r="RGE3" s="533"/>
      <c r="RGF3" s="534"/>
      <c r="RGG3" s="544"/>
      <c r="RGH3" s="533"/>
      <c r="RGI3" s="533"/>
      <c r="RGJ3" s="534"/>
      <c r="RGK3" s="544"/>
      <c r="RGL3" s="533"/>
      <c r="RGM3" s="533"/>
      <c r="RGN3" s="534"/>
      <c r="RGO3" s="544"/>
      <c r="RGP3" s="533"/>
      <c r="RGQ3" s="533"/>
      <c r="RGR3" s="534"/>
      <c r="RGS3" s="544"/>
      <c r="RGT3" s="533"/>
      <c r="RGU3" s="533"/>
      <c r="RGV3" s="534"/>
      <c r="RGW3" s="544"/>
      <c r="RGX3" s="533"/>
      <c r="RGY3" s="533"/>
      <c r="RGZ3" s="534"/>
      <c r="RHA3" s="544"/>
      <c r="RHB3" s="533"/>
      <c r="RHC3" s="533"/>
      <c r="RHD3" s="534"/>
      <c r="RHE3" s="544"/>
      <c r="RHF3" s="533"/>
      <c r="RHG3" s="533"/>
      <c r="RHH3" s="534"/>
      <c r="RHI3" s="544"/>
      <c r="RHJ3" s="533"/>
      <c r="RHK3" s="533"/>
      <c r="RHL3" s="534"/>
      <c r="RHM3" s="544"/>
      <c r="RHN3" s="533"/>
      <c r="RHO3" s="533"/>
      <c r="RHP3" s="534"/>
      <c r="RHQ3" s="544"/>
      <c r="RHR3" s="533"/>
      <c r="RHS3" s="533"/>
      <c r="RHT3" s="534"/>
      <c r="RHU3" s="544"/>
      <c r="RHV3" s="533"/>
      <c r="RHW3" s="533"/>
      <c r="RHX3" s="534"/>
      <c r="RHY3" s="544"/>
      <c r="RHZ3" s="533"/>
      <c r="RIA3" s="533"/>
      <c r="RIB3" s="534"/>
      <c r="RIC3" s="544"/>
      <c r="RID3" s="533"/>
      <c r="RIE3" s="533"/>
      <c r="RIF3" s="534"/>
      <c r="RIG3" s="544"/>
      <c r="RIH3" s="533"/>
      <c r="RII3" s="533"/>
      <c r="RIJ3" s="534"/>
      <c r="RIK3" s="544"/>
      <c r="RIL3" s="533"/>
      <c r="RIM3" s="533"/>
      <c r="RIN3" s="534"/>
      <c r="RIO3" s="544"/>
      <c r="RIP3" s="533"/>
      <c r="RIQ3" s="533"/>
      <c r="RIR3" s="534"/>
      <c r="RIS3" s="544"/>
      <c r="RIT3" s="533"/>
      <c r="RIU3" s="533"/>
      <c r="RIV3" s="534"/>
      <c r="RIW3" s="544"/>
      <c r="RIX3" s="533"/>
      <c r="RIY3" s="533"/>
      <c r="RIZ3" s="534"/>
      <c r="RJA3" s="544"/>
      <c r="RJB3" s="533"/>
      <c r="RJC3" s="533"/>
      <c r="RJD3" s="534"/>
      <c r="RJE3" s="544"/>
      <c r="RJF3" s="533"/>
      <c r="RJG3" s="533"/>
      <c r="RJH3" s="534"/>
      <c r="RJI3" s="544"/>
      <c r="RJJ3" s="533"/>
      <c r="RJK3" s="533"/>
      <c r="RJL3" s="534"/>
      <c r="RJM3" s="544"/>
      <c r="RJN3" s="533"/>
      <c r="RJO3" s="533"/>
      <c r="RJP3" s="534"/>
      <c r="RJQ3" s="544"/>
      <c r="RJR3" s="533"/>
      <c r="RJS3" s="533"/>
      <c r="RJT3" s="534"/>
      <c r="RJU3" s="544"/>
      <c r="RJV3" s="533"/>
      <c r="RJW3" s="533"/>
      <c r="RJX3" s="534"/>
      <c r="RJY3" s="544"/>
      <c r="RJZ3" s="533"/>
      <c r="RKA3" s="533"/>
      <c r="RKB3" s="534"/>
      <c r="RKC3" s="544"/>
      <c r="RKD3" s="533"/>
      <c r="RKE3" s="533"/>
      <c r="RKF3" s="534"/>
      <c r="RKG3" s="544"/>
      <c r="RKH3" s="533"/>
      <c r="RKI3" s="533"/>
      <c r="RKJ3" s="534"/>
      <c r="RKK3" s="544"/>
      <c r="RKL3" s="533"/>
      <c r="RKM3" s="533"/>
      <c r="RKN3" s="534"/>
      <c r="RKO3" s="544"/>
      <c r="RKP3" s="533"/>
      <c r="RKQ3" s="533"/>
      <c r="RKR3" s="534"/>
      <c r="RKS3" s="544"/>
      <c r="RKT3" s="533"/>
      <c r="RKU3" s="533"/>
      <c r="RKV3" s="534"/>
      <c r="RKW3" s="544"/>
      <c r="RKX3" s="533"/>
      <c r="RKY3" s="533"/>
      <c r="RKZ3" s="534"/>
      <c r="RLA3" s="544"/>
      <c r="RLB3" s="533"/>
      <c r="RLC3" s="533"/>
      <c r="RLD3" s="534"/>
      <c r="RLE3" s="544"/>
      <c r="RLF3" s="533"/>
      <c r="RLG3" s="533"/>
      <c r="RLH3" s="534"/>
      <c r="RLI3" s="544"/>
      <c r="RLJ3" s="533"/>
      <c r="RLK3" s="533"/>
      <c r="RLL3" s="534"/>
      <c r="RLM3" s="544"/>
      <c r="RLN3" s="533"/>
      <c r="RLO3" s="533"/>
      <c r="RLP3" s="534"/>
      <c r="RLQ3" s="544"/>
      <c r="RLR3" s="533"/>
      <c r="RLS3" s="533"/>
      <c r="RLT3" s="534"/>
      <c r="RLU3" s="544"/>
      <c r="RLV3" s="533"/>
      <c r="RLW3" s="533"/>
      <c r="RLX3" s="534"/>
      <c r="RLY3" s="544"/>
      <c r="RLZ3" s="533"/>
      <c r="RMA3" s="533"/>
      <c r="RMB3" s="534"/>
      <c r="RMC3" s="544"/>
      <c r="RMD3" s="533"/>
      <c r="RME3" s="533"/>
      <c r="RMF3" s="534"/>
      <c r="RMG3" s="544"/>
      <c r="RMH3" s="533"/>
      <c r="RMI3" s="533"/>
      <c r="RMJ3" s="534"/>
      <c r="RMK3" s="544"/>
      <c r="RML3" s="533"/>
      <c r="RMM3" s="533"/>
      <c r="RMN3" s="534"/>
      <c r="RMO3" s="544"/>
      <c r="RMP3" s="533"/>
      <c r="RMQ3" s="533"/>
      <c r="RMR3" s="534"/>
      <c r="RMS3" s="544"/>
      <c r="RMT3" s="533"/>
      <c r="RMU3" s="533"/>
      <c r="RMV3" s="534"/>
      <c r="RMW3" s="544"/>
      <c r="RMX3" s="533"/>
      <c r="RMY3" s="533"/>
      <c r="RMZ3" s="534"/>
      <c r="RNA3" s="544"/>
      <c r="RNB3" s="533"/>
      <c r="RNC3" s="533"/>
      <c r="RND3" s="534"/>
      <c r="RNE3" s="544"/>
      <c r="RNF3" s="533"/>
      <c r="RNG3" s="533"/>
      <c r="RNH3" s="534"/>
      <c r="RNI3" s="544"/>
      <c r="RNJ3" s="533"/>
      <c r="RNK3" s="533"/>
      <c r="RNL3" s="534"/>
      <c r="RNM3" s="544"/>
      <c r="RNN3" s="533"/>
      <c r="RNO3" s="533"/>
      <c r="RNP3" s="534"/>
      <c r="RNQ3" s="544"/>
      <c r="RNR3" s="533"/>
      <c r="RNS3" s="533"/>
      <c r="RNT3" s="534"/>
      <c r="RNU3" s="544"/>
      <c r="RNV3" s="533"/>
      <c r="RNW3" s="533"/>
      <c r="RNX3" s="534"/>
      <c r="RNY3" s="544"/>
      <c r="RNZ3" s="533"/>
      <c r="ROA3" s="533"/>
      <c r="ROB3" s="534"/>
      <c r="ROC3" s="544"/>
      <c r="ROD3" s="533"/>
      <c r="ROE3" s="533"/>
      <c r="ROF3" s="534"/>
      <c r="ROG3" s="544"/>
      <c r="ROH3" s="533"/>
      <c r="ROI3" s="533"/>
      <c r="ROJ3" s="534"/>
      <c r="ROK3" s="544"/>
      <c r="ROL3" s="533"/>
      <c r="ROM3" s="533"/>
      <c r="RON3" s="534"/>
      <c r="ROO3" s="544"/>
      <c r="ROP3" s="533"/>
      <c r="ROQ3" s="533"/>
      <c r="ROR3" s="534"/>
      <c r="ROS3" s="544"/>
      <c r="ROT3" s="533"/>
      <c r="ROU3" s="533"/>
      <c r="ROV3" s="534"/>
      <c r="ROW3" s="544"/>
      <c r="ROX3" s="533"/>
      <c r="ROY3" s="533"/>
      <c r="ROZ3" s="534"/>
      <c r="RPA3" s="544"/>
      <c r="RPB3" s="533"/>
      <c r="RPC3" s="533"/>
      <c r="RPD3" s="534"/>
      <c r="RPE3" s="544"/>
      <c r="RPF3" s="533"/>
      <c r="RPG3" s="533"/>
      <c r="RPH3" s="534"/>
      <c r="RPI3" s="544"/>
      <c r="RPJ3" s="533"/>
      <c r="RPK3" s="533"/>
      <c r="RPL3" s="534"/>
      <c r="RPM3" s="544"/>
      <c r="RPN3" s="533"/>
      <c r="RPO3" s="533"/>
      <c r="RPP3" s="534"/>
      <c r="RPQ3" s="544"/>
      <c r="RPR3" s="533"/>
      <c r="RPS3" s="533"/>
      <c r="RPT3" s="534"/>
      <c r="RPU3" s="544"/>
      <c r="RPV3" s="533"/>
      <c r="RPW3" s="533"/>
      <c r="RPX3" s="534"/>
      <c r="RPY3" s="544"/>
      <c r="RPZ3" s="533"/>
      <c r="RQA3" s="533"/>
      <c r="RQB3" s="534"/>
      <c r="RQC3" s="544"/>
      <c r="RQD3" s="533"/>
      <c r="RQE3" s="533"/>
      <c r="RQF3" s="534"/>
      <c r="RQG3" s="544"/>
      <c r="RQH3" s="533"/>
      <c r="RQI3" s="533"/>
      <c r="RQJ3" s="534"/>
      <c r="RQK3" s="544"/>
      <c r="RQL3" s="533"/>
      <c r="RQM3" s="533"/>
      <c r="RQN3" s="534"/>
      <c r="RQO3" s="544"/>
      <c r="RQP3" s="533"/>
      <c r="RQQ3" s="533"/>
      <c r="RQR3" s="534"/>
      <c r="RQS3" s="544"/>
      <c r="RQT3" s="533"/>
      <c r="RQU3" s="533"/>
      <c r="RQV3" s="534"/>
      <c r="RQW3" s="544"/>
      <c r="RQX3" s="533"/>
      <c r="RQY3" s="533"/>
      <c r="RQZ3" s="534"/>
      <c r="RRA3" s="544"/>
      <c r="RRB3" s="533"/>
      <c r="RRC3" s="533"/>
      <c r="RRD3" s="534"/>
      <c r="RRE3" s="544"/>
      <c r="RRF3" s="533"/>
      <c r="RRG3" s="533"/>
      <c r="RRH3" s="534"/>
      <c r="RRI3" s="544"/>
      <c r="RRJ3" s="533"/>
      <c r="RRK3" s="533"/>
      <c r="RRL3" s="534"/>
      <c r="RRM3" s="544"/>
      <c r="RRN3" s="533"/>
      <c r="RRO3" s="533"/>
      <c r="RRP3" s="534"/>
      <c r="RRQ3" s="544"/>
      <c r="RRR3" s="533"/>
      <c r="RRS3" s="533"/>
      <c r="RRT3" s="534"/>
      <c r="RRU3" s="544"/>
      <c r="RRV3" s="533"/>
      <c r="RRW3" s="533"/>
      <c r="RRX3" s="534"/>
      <c r="RRY3" s="544"/>
      <c r="RRZ3" s="533"/>
      <c r="RSA3" s="533"/>
      <c r="RSB3" s="534"/>
      <c r="RSC3" s="544"/>
      <c r="RSD3" s="533"/>
      <c r="RSE3" s="533"/>
      <c r="RSF3" s="534"/>
      <c r="RSG3" s="544"/>
      <c r="RSH3" s="533"/>
      <c r="RSI3" s="533"/>
      <c r="RSJ3" s="534"/>
      <c r="RSK3" s="544"/>
      <c r="RSL3" s="533"/>
      <c r="RSM3" s="533"/>
      <c r="RSN3" s="534"/>
      <c r="RSO3" s="544"/>
      <c r="RSP3" s="533"/>
      <c r="RSQ3" s="533"/>
      <c r="RSR3" s="534"/>
      <c r="RSS3" s="544"/>
      <c r="RST3" s="533"/>
      <c r="RSU3" s="533"/>
      <c r="RSV3" s="534"/>
      <c r="RSW3" s="544"/>
      <c r="RSX3" s="533"/>
      <c r="RSY3" s="533"/>
      <c r="RSZ3" s="534"/>
      <c r="RTA3" s="544"/>
      <c r="RTB3" s="533"/>
      <c r="RTC3" s="533"/>
      <c r="RTD3" s="534"/>
      <c r="RTE3" s="544"/>
      <c r="RTF3" s="533"/>
      <c r="RTG3" s="533"/>
      <c r="RTH3" s="534"/>
      <c r="RTI3" s="544"/>
      <c r="RTJ3" s="533"/>
      <c r="RTK3" s="533"/>
      <c r="RTL3" s="534"/>
      <c r="RTM3" s="544"/>
      <c r="RTN3" s="533"/>
      <c r="RTO3" s="533"/>
      <c r="RTP3" s="534"/>
      <c r="RTQ3" s="544"/>
      <c r="RTR3" s="533"/>
      <c r="RTS3" s="533"/>
      <c r="RTT3" s="534"/>
      <c r="RTU3" s="544"/>
      <c r="RTV3" s="533"/>
      <c r="RTW3" s="533"/>
      <c r="RTX3" s="534"/>
      <c r="RTY3" s="544"/>
      <c r="RTZ3" s="533"/>
      <c r="RUA3" s="533"/>
      <c r="RUB3" s="534"/>
      <c r="RUC3" s="544"/>
      <c r="RUD3" s="533"/>
      <c r="RUE3" s="533"/>
      <c r="RUF3" s="534"/>
      <c r="RUG3" s="544"/>
      <c r="RUH3" s="533"/>
      <c r="RUI3" s="533"/>
      <c r="RUJ3" s="534"/>
      <c r="RUK3" s="544"/>
      <c r="RUL3" s="533"/>
      <c r="RUM3" s="533"/>
      <c r="RUN3" s="534"/>
      <c r="RUO3" s="544"/>
      <c r="RUP3" s="533"/>
      <c r="RUQ3" s="533"/>
      <c r="RUR3" s="534"/>
      <c r="RUS3" s="544"/>
      <c r="RUT3" s="533"/>
      <c r="RUU3" s="533"/>
      <c r="RUV3" s="534"/>
      <c r="RUW3" s="544"/>
      <c r="RUX3" s="533"/>
      <c r="RUY3" s="533"/>
      <c r="RUZ3" s="534"/>
      <c r="RVA3" s="544"/>
      <c r="RVB3" s="533"/>
      <c r="RVC3" s="533"/>
      <c r="RVD3" s="534"/>
      <c r="RVE3" s="544"/>
      <c r="RVF3" s="533"/>
      <c r="RVG3" s="533"/>
      <c r="RVH3" s="534"/>
      <c r="RVI3" s="544"/>
      <c r="RVJ3" s="533"/>
      <c r="RVK3" s="533"/>
      <c r="RVL3" s="534"/>
      <c r="RVM3" s="544"/>
      <c r="RVN3" s="533"/>
      <c r="RVO3" s="533"/>
      <c r="RVP3" s="534"/>
      <c r="RVQ3" s="544"/>
      <c r="RVR3" s="533"/>
      <c r="RVS3" s="533"/>
      <c r="RVT3" s="534"/>
      <c r="RVU3" s="544"/>
      <c r="RVV3" s="533"/>
      <c r="RVW3" s="533"/>
      <c r="RVX3" s="534"/>
      <c r="RVY3" s="544"/>
      <c r="RVZ3" s="533"/>
      <c r="RWA3" s="533"/>
      <c r="RWB3" s="534"/>
      <c r="RWC3" s="544"/>
      <c r="RWD3" s="533"/>
      <c r="RWE3" s="533"/>
      <c r="RWF3" s="534"/>
      <c r="RWG3" s="544"/>
      <c r="RWH3" s="533"/>
      <c r="RWI3" s="533"/>
      <c r="RWJ3" s="534"/>
      <c r="RWK3" s="544"/>
      <c r="RWL3" s="533"/>
      <c r="RWM3" s="533"/>
      <c r="RWN3" s="534"/>
      <c r="RWO3" s="544"/>
      <c r="RWP3" s="533"/>
      <c r="RWQ3" s="533"/>
      <c r="RWR3" s="534"/>
      <c r="RWS3" s="544"/>
      <c r="RWT3" s="533"/>
      <c r="RWU3" s="533"/>
      <c r="RWV3" s="534"/>
      <c r="RWW3" s="544"/>
      <c r="RWX3" s="533"/>
      <c r="RWY3" s="533"/>
      <c r="RWZ3" s="534"/>
      <c r="RXA3" s="544"/>
      <c r="RXB3" s="533"/>
      <c r="RXC3" s="533"/>
      <c r="RXD3" s="534"/>
      <c r="RXE3" s="544"/>
      <c r="RXF3" s="533"/>
      <c r="RXG3" s="533"/>
      <c r="RXH3" s="534"/>
      <c r="RXI3" s="544"/>
      <c r="RXJ3" s="533"/>
      <c r="RXK3" s="533"/>
      <c r="RXL3" s="534"/>
      <c r="RXM3" s="544"/>
      <c r="RXN3" s="533"/>
      <c r="RXO3" s="533"/>
      <c r="RXP3" s="534"/>
      <c r="RXQ3" s="544"/>
      <c r="RXR3" s="533"/>
      <c r="RXS3" s="533"/>
      <c r="RXT3" s="534"/>
      <c r="RXU3" s="544"/>
      <c r="RXV3" s="533"/>
      <c r="RXW3" s="533"/>
      <c r="RXX3" s="534"/>
      <c r="RXY3" s="544"/>
      <c r="RXZ3" s="533"/>
      <c r="RYA3" s="533"/>
      <c r="RYB3" s="534"/>
      <c r="RYC3" s="544"/>
      <c r="RYD3" s="533"/>
      <c r="RYE3" s="533"/>
      <c r="RYF3" s="534"/>
      <c r="RYG3" s="544"/>
      <c r="RYH3" s="533"/>
      <c r="RYI3" s="533"/>
      <c r="RYJ3" s="534"/>
      <c r="RYK3" s="544"/>
      <c r="RYL3" s="533"/>
      <c r="RYM3" s="533"/>
      <c r="RYN3" s="534"/>
      <c r="RYO3" s="544"/>
      <c r="RYP3" s="533"/>
      <c r="RYQ3" s="533"/>
      <c r="RYR3" s="534"/>
      <c r="RYS3" s="544"/>
      <c r="RYT3" s="533"/>
      <c r="RYU3" s="533"/>
      <c r="RYV3" s="534"/>
      <c r="RYW3" s="544"/>
      <c r="RYX3" s="533"/>
      <c r="RYY3" s="533"/>
      <c r="RYZ3" s="534"/>
      <c r="RZA3" s="544"/>
      <c r="RZB3" s="533"/>
      <c r="RZC3" s="533"/>
      <c r="RZD3" s="534"/>
      <c r="RZE3" s="544"/>
      <c r="RZF3" s="533"/>
      <c r="RZG3" s="533"/>
      <c r="RZH3" s="534"/>
      <c r="RZI3" s="544"/>
      <c r="RZJ3" s="533"/>
      <c r="RZK3" s="533"/>
      <c r="RZL3" s="534"/>
      <c r="RZM3" s="544"/>
      <c r="RZN3" s="533"/>
      <c r="RZO3" s="533"/>
      <c r="RZP3" s="534"/>
      <c r="RZQ3" s="544"/>
      <c r="RZR3" s="533"/>
      <c r="RZS3" s="533"/>
      <c r="RZT3" s="534"/>
      <c r="RZU3" s="544"/>
      <c r="RZV3" s="533"/>
      <c r="RZW3" s="533"/>
      <c r="RZX3" s="534"/>
      <c r="RZY3" s="544"/>
      <c r="RZZ3" s="533"/>
      <c r="SAA3" s="533"/>
      <c r="SAB3" s="534"/>
      <c r="SAC3" s="544"/>
      <c r="SAD3" s="533"/>
      <c r="SAE3" s="533"/>
      <c r="SAF3" s="534"/>
      <c r="SAG3" s="544"/>
      <c r="SAH3" s="533"/>
      <c r="SAI3" s="533"/>
      <c r="SAJ3" s="534"/>
      <c r="SAK3" s="544"/>
      <c r="SAL3" s="533"/>
      <c r="SAM3" s="533"/>
      <c r="SAN3" s="534"/>
      <c r="SAO3" s="544"/>
      <c r="SAP3" s="533"/>
      <c r="SAQ3" s="533"/>
      <c r="SAR3" s="534"/>
      <c r="SAS3" s="544"/>
      <c r="SAT3" s="533"/>
      <c r="SAU3" s="533"/>
      <c r="SAV3" s="534"/>
      <c r="SAW3" s="544"/>
      <c r="SAX3" s="533"/>
      <c r="SAY3" s="533"/>
      <c r="SAZ3" s="534"/>
      <c r="SBA3" s="544"/>
      <c r="SBB3" s="533"/>
      <c r="SBC3" s="533"/>
      <c r="SBD3" s="534"/>
      <c r="SBE3" s="544"/>
      <c r="SBF3" s="533"/>
      <c r="SBG3" s="533"/>
      <c r="SBH3" s="534"/>
      <c r="SBI3" s="544"/>
      <c r="SBJ3" s="533"/>
      <c r="SBK3" s="533"/>
      <c r="SBL3" s="534"/>
      <c r="SBM3" s="544"/>
      <c r="SBN3" s="533"/>
      <c r="SBO3" s="533"/>
      <c r="SBP3" s="534"/>
      <c r="SBQ3" s="544"/>
      <c r="SBR3" s="533"/>
      <c r="SBS3" s="533"/>
      <c r="SBT3" s="534"/>
      <c r="SBU3" s="544"/>
      <c r="SBV3" s="533"/>
      <c r="SBW3" s="533"/>
      <c r="SBX3" s="534"/>
      <c r="SBY3" s="544"/>
      <c r="SBZ3" s="533"/>
      <c r="SCA3" s="533"/>
      <c r="SCB3" s="534"/>
      <c r="SCC3" s="544"/>
      <c r="SCD3" s="533"/>
      <c r="SCE3" s="533"/>
      <c r="SCF3" s="534"/>
      <c r="SCG3" s="544"/>
      <c r="SCH3" s="533"/>
      <c r="SCI3" s="533"/>
      <c r="SCJ3" s="534"/>
      <c r="SCK3" s="544"/>
      <c r="SCL3" s="533"/>
      <c r="SCM3" s="533"/>
      <c r="SCN3" s="534"/>
      <c r="SCO3" s="544"/>
      <c r="SCP3" s="533"/>
      <c r="SCQ3" s="533"/>
      <c r="SCR3" s="534"/>
      <c r="SCS3" s="544"/>
      <c r="SCT3" s="533"/>
      <c r="SCU3" s="533"/>
      <c r="SCV3" s="534"/>
      <c r="SCW3" s="544"/>
      <c r="SCX3" s="533"/>
      <c r="SCY3" s="533"/>
      <c r="SCZ3" s="534"/>
      <c r="SDA3" s="544"/>
      <c r="SDB3" s="533"/>
      <c r="SDC3" s="533"/>
      <c r="SDD3" s="534"/>
      <c r="SDE3" s="544"/>
      <c r="SDF3" s="533"/>
      <c r="SDG3" s="533"/>
      <c r="SDH3" s="534"/>
      <c r="SDI3" s="544"/>
      <c r="SDJ3" s="533"/>
      <c r="SDK3" s="533"/>
      <c r="SDL3" s="534"/>
      <c r="SDM3" s="544"/>
      <c r="SDN3" s="533"/>
      <c r="SDO3" s="533"/>
      <c r="SDP3" s="534"/>
      <c r="SDQ3" s="544"/>
      <c r="SDR3" s="533"/>
      <c r="SDS3" s="533"/>
      <c r="SDT3" s="534"/>
      <c r="SDU3" s="544"/>
      <c r="SDV3" s="533"/>
      <c r="SDW3" s="533"/>
      <c r="SDX3" s="534"/>
      <c r="SDY3" s="544"/>
      <c r="SDZ3" s="533"/>
      <c r="SEA3" s="533"/>
      <c r="SEB3" s="534"/>
      <c r="SEC3" s="544"/>
      <c r="SED3" s="533"/>
      <c r="SEE3" s="533"/>
      <c r="SEF3" s="534"/>
      <c r="SEG3" s="544"/>
      <c r="SEH3" s="533"/>
      <c r="SEI3" s="533"/>
      <c r="SEJ3" s="534"/>
      <c r="SEK3" s="544"/>
      <c r="SEL3" s="533"/>
      <c r="SEM3" s="533"/>
      <c r="SEN3" s="534"/>
      <c r="SEO3" s="544"/>
      <c r="SEP3" s="533"/>
      <c r="SEQ3" s="533"/>
      <c r="SER3" s="534"/>
      <c r="SES3" s="544"/>
      <c r="SET3" s="533"/>
      <c r="SEU3" s="533"/>
      <c r="SEV3" s="534"/>
      <c r="SEW3" s="544"/>
      <c r="SEX3" s="533"/>
      <c r="SEY3" s="533"/>
      <c r="SEZ3" s="534"/>
      <c r="SFA3" s="544"/>
      <c r="SFB3" s="533"/>
      <c r="SFC3" s="533"/>
      <c r="SFD3" s="534"/>
      <c r="SFE3" s="544"/>
      <c r="SFF3" s="533"/>
      <c r="SFG3" s="533"/>
      <c r="SFH3" s="534"/>
      <c r="SFI3" s="544"/>
      <c r="SFJ3" s="533"/>
      <c r="SFK3" s="533"/>
      <c r="SFL3" s="534"/>
      <c r="SFM3" s="544"/>
      <c r="SFN3" s="533"/>
      <c r="SFO3" s="533"/>
      <c r="SFP3" s="534"/>
      <c r="SFQ3" s="544"/>
      <c r="SFR3" s="533"/>
      <c r="SFS3" s="533"/>
      <c r="SFT3" s="534"/>
      <c r="SFU3" s="544"/>
      <c r="SFV3" s="533"/>
      <c r="SFW3" s="533"/>
      <c r="SFX3" s="534"/>
      <c r="SFY3" s="544"/>
      <c r="SFZ3" s="533"/>
      <c r="SGA3" s="533"/>
      <c r="SGB3" s="534"/>
      <c r="SGC3" s="544"/>
      <c r="SGD3" s="533"/>
      <c r="SGE3" s="533"/>
      <c r="SGF3" s="534"/>
      <c r="SGG3" s="544"/>
      <c r="SGH3" s="533"/>
      <c r="SGI3" s="533"/>
      <c r="SGJ3" s="534"/>
      <c r="SGK3" s="544"/>
      <c r="SGL3" s="533"/>
      <c r="SGM3" s="533"/>
      <c r="SGN3" s="534"/>
      <c r="SGO3" s="544"/>
      <c r="SGP3" s="533"/>
      <c r="SGQ3" s="533"/>
      <c r="SGR3" s="534"/>
      <c r="SGS3" s="544"/>
      <c r="SGT3" s="533"/>
      <c r="SGU3" s="533"/>
      <c r="SGV3" s="534"/>
      <c r="SGW3" s="544"/>
      <c r="SGX3" s="533"/>
      <c r="SGY3" s="533"/>
      <c r="SGZ3" s="534"/>
      <c r="SHA3" s="544"/>
      <c r="SHB3" s="533"/>
      <c r="SHC3" s="533"/>
      <c r="SHD3" s="534"/>
      <c r="SHE3" s="544"/>
      <c r="SHF3" s="533"/>
      <c r="SHG3" s="533"/>
      <c r="SHH3" s="534"/>
      <c r="SHI3" s="544"/>
      <c r="SHJ3" s="533"/>
      <c r="SHK3" s="533"/>
      <c r="SHL3" s="534"/>
      <c r="SHM3" s="544"/>
      <c r="SHN3" s="533"/>
      <c r="SHO3" s="533"/>
      <c r="SHP3" s="534"/>
      <c r="SHQ3" s="544"/>
      <c r="SHR3" s="533"/>
      <c r="SHS3" s="533"/>
      <c r="SHT3" s="534"/>
      <c r="SHU3" s="544"/>
      <c r="SHV3" s="533"/>
      <c r="SHW3" s="533"/>
      <c r="SHX3" s="534"/>
      <c r="SHY3" s="544"/>
      <c r="SHZ3" s="533"/>
      <c r="SIA3" s="533"/>
      <c r="SIB3" s="534"/>
      <c r="SIC3" s="544"/>
      <c r="SID3" s="533"/>
      <c r="SIE3" s="533"/>
      <c r="SIF3" s="534"/>
      <c r="SIG3" s="544"/>
      <c r="SIH3" s="533"/>
      <c r="SII3" s="533"/>
      <c r="SIJ3" s="534"/>
      <c r="SIK3" s="544"/>
      <c r="SIL3" s="533"/>
      <c r="SIM3" s="533"/>
      <c r="SIN3" s="534"/>
      <c r="SIO3" s="544"/>
      <c r="SIP3" s="533"/>
      <c r="SIQ3" s="533"/>
      <c r="SIR3" s="534"/>
      <c r="SIS3" s="544"/>
      <c r="SIT3" s="533"/>
      <c r="SIU3" s="533"/>
      <c r="SIV3" s="534"/>
      <c r="SIW3" s="544"/>
      <c r="SIX3" s="533"/>
      <c r="SIY3" s="533"/>
      <c r="SIZ3" s="534"/>
      <c r="SJA3" s="544"/>
      <c r="SJB3" s="533"/>
      <c r="SJC3" s="533"/>
      <c r="SJD3" s="534"/>
      <c r="SJE3" s="544"/>
      <c r="SJF3" s="533"/>
      <c r="SJG3" s="533"/>
      <c r="SJH3" s="534"/>
      <c r="SJI3" s="544"/>
      <c r="SJJ3" s="533"/>
      <c r="SJK3" s="533"/>
      <c r="SJL3" s="534"/>
      <c r="SJM3" s="544"/>
      <c r="SJN3" s="533"/>
      <c r="SJO3" s="533"/>
      <c r="SJP3" s="534"/>
      <c r="SJQ3" s="544"/>
      <c r="SJR3" s="533"/>
      <c r="SJS3" s="533"/>
      <c r="SJT3" s="534"/>
      <c r="SJU3" s="544"/>
      <c r="SJV3" s="533"/>
      <c r="SJW3" s="533"/>
      <c r="SJX3" s="534"/>
      <c r="SJY3" s="544"/>
      <c r="SJZ3" s="533"/>
      <c r="SKA3" s="533"/>
      <c r="SKB3" s="534"/>
      <c r="SKC3" s="544"/>
      <c r="SKD3" s="533"/>
      <c r="SKE3" s="533"/>
      <c r="SKF3" s="534"/>
      <c r="SKG3" s="544"/>
      <c r="SKH3" s="533"/>
      <c r="SKI3" s="533"/>
      <c r="SKJ3" s="534"/>
      <c r="SKK3" s="544"/>
      <c r="SKL3" s="533"/>
      <c r="SKM3" s="533"/>
      <c r="SKN3" s="534"/>
      <c r="SKO3" s="544"/>
      <c r="SKP3" s="533"/>
      <c r="SKQ3" s="533"/>
      <c r="SKR3" s="534"/>
      <c r="SKS3" s="544"/>
      <c r="SKT3" s="533"/>
      <c r="SKU3" s="533"/>
      <c r="SKV3" s="534"/>
      <c r="SKW3" s="544"/>
      <c r="SKX3" s="533"/>
      <c r="SKY3" s="533"/>
      <c r="SKZ3" s="534"/>
      <c r="SLA3" s="544"/>
      <c r="SLB3" s="533"/>
      <c r="SLC3" s="533"/>
      <c r="SLD3" s="534"/>
      <c r="SLE3" s="544"/>
      <c r="SLF3" s="533"/>
      <c r="SLG3" s="533"/>
      <c r="SLH3" s="534"/>
      <c r="SLI3" s="544"/>
      <c r="SLJ3" s="533"/>
      <c r="SLK3" s="533"/>
      <c r="SLL3" s="534"/>
      <c r="SLM3" s="544"/>
      <c r="SLN3" s="533"/>
      <c r="SLO3" s="533"/>
      <c r="SLP3" s="534"/>
      <c r="SLQ3" s="544"/>
      <c r="SLR3" s="533"/>
      <c r="SLS3" s="533"/>
      <c r="SLT3" s="534"/>
      <c r="SLU3" s="544"/>
      <c r="SLV3" s="533"/>
      <c r="SLW3" s="533"/>
      <c r="SLX3" s="534"/>
      <c r="SLY3" s="544"/>
      <c r="SLZ3" s="533"/>
      <c r="SMA3" s="533"/>
      <c r="SMB3" s="534"/>
      <c r="SMC3" s="544"/>
      <c r="SMD3" s="533"/>
      <c r="SME3" s="533"/>
      <c r="SMF3" s="534"/>
      <c r="SMG3" s="544"/>
      <c r="SMH3" s="533"/>
      <c r="SMI3" s="533"/>
      <c r="SMJ3" s="534"/>
      <c r="SMK3" s="544"/>
      <c r="SML3" s="533"/>
      <c r="SMM3" s="533"/>
      <c r="SMN3" s="534"/>
      <c r="SMO3" s="544"/>
      <c r="SMP3" s="533"/>
      <c r="SMQ3" s="533"/>
      <c r="SMR3" s="534"/>
      <c r="SMS3" s="544"/>
      <c r="SMT3" s="533"/>
      <c r="SMU3" s="533"/>
      <c r="SMV3" s="534"/>
      <c r="SMW3" s="544"/>
      <c r="SMX3" s="533"/>
      <c r="SMY3" s="533"/>
      <c r="SMZ3" s="534"/>
      <c r="SNA3" s="544"/>
      <c r="SNB3" s="533"/>
      <c r="SNC3" s="533"/>
      <c r="SND3" s="534"/>
      <c r="SNE3" s="544"/>
      <c r="SNF3" s="533"/>
      <c r="SNG3" s="533"/>
      <c r="SNH3" s="534"/>
      <c r="SNI3" s="544"/>
      <c r="SNJ3" s="533"/>
      <c r="SNK3" s="533"/>
      <c r="SNL3" s="534"/>
      <c r="SNM3" s="544"/>
      <c r="SNN3" s="533"/>
      <c r="SNO3" s="533"/>
      <c r="SNP3" s="534"/>
      <c r="SNQ3" s="544"/>
      <c r="SNR3" s="533"/>
      <c r="SNS3" s="533"/>
      <c r="SNT3" s="534"/>
      <c r="SNU3" s="544"/>
      <c r="SNV3" s="533"/>
      <c r="SNW3" s="533"/>
      <c r="SNX3" s="534"/>
      <c r="SNY3" s="544"/>
      <c r="SNZ3" s="533"/>
      <c r="SOA3" s="533"/>
      <c r="SOB3" s="534"/>
      <c r="SOC3" s="544"/>
      <c r="SOD3" s="533"/>
      <c r="SOE3" s="533"/>
      <c r="SOF3" s="534"/>
      <c r="SOG3" s="544"/>
      <c r="SOH3" s="533"/>
      <c r="SOI3" s="533"/>
      <c r="SOJ3" s="534"/>
      <c r="SOK3" s="544"/>
      <c r="SOL3" s="533"/>
      <c r="SOM3" s="533"/>
      <c r="SON3" s="534"/>
      <c r="SOO3" s="544"/>
      <c r="SOP3" s="533"/>
      <c r="SOQ3" s="533"/>
      <c r="SOR3" s="534"/>
      <c r="SOS3" s="544"/>
      <c r="SOT3" s="533"/>
      <c r="SOU3" s="533"/>
      <c r="SOV3" s="534"/>
      <c r="SOW3" s="544"/>
      <c r="SOX3" s="533"/>
      <c r="SOY3" s="533"/>
      <c r="SOZ3" s="534"/>
      <c r="SPA3" s="544"/>
      <c r="SPB3" s="533"/>
      <c r="SPC3" s="533"/>
      <c r="SPD3" s="534"/>
      <c r="SPE3" s="544"/>
      <c r="SPF3" s="533"/>
      <c r="SPG3" s="533"/>
      <c r="SPH3" s="534"/>
      <c r="SPI3" s="544"/>
      <c r="SPJ3" s="533"/>
      <c r="SPK3" s="533"/>
      <c r="SPL3" s="534"/>
      <c r="SPM3" s="544"/>
      <c r="SPN3" s="533"/>
      <c r="SPO3" s="533"/>
      <c r="SPP3" s="534"/>
      <c r="SPQ3" s="544"/>
      <c r="SPR3" s="533"/>
      <c r="SPS3" s="533"/>
      <c r="SPT3" s="534"/>
      <c r="SPU3" s="544"/>
      <c r="SPV3" s="533"/>
      <c r="SPW3" s="533"/>
      <c r="SPX3" s="534"/>
      <c r="SPY3" s="544"/>
      <c r="SPZ3" s="533"/>
      <c r="SQA3" s="533"/>
      <c r="SQB3" s="534"/>
      <c r="SQC3" s="544"/>
      <c r="SQD3" s="533"/>
      <c r="SQE3" s="533"/>
      <c r="SQF3" s="534"/>
      <c r="SQG3" s="544"/>
      <c r="SQH3" s="533"/>
      <c r="SQI3" s="533"/>
      <c r="SQJ3" s="534"/>
      <c r="SQK3" s="544"/>
      <c r="SQL3" s="533"/>
      <c r="SQM3" s="533"/>
      <c r="SQN3" s="534"/>
      <c r="SQO3" s="544"/>
      <c r="SQP3" s="533"/>
      <c r="SQQ3" s="533"/>
      <c r="SQR3" s="534"/>
      <c r="SQS3" s="544"/>
      <c r="SQT3" s="533"/>
      <c r="SQU3" s="533"/>
      <c r="SQV3" s="534"/>
      <c r="SQW3" s="544"/>
      <c r="SQX3" s="533"/>
      <c r="SQY3" s="533"/>
      <c r="SQZ3" s="534"/>
      <c r="SRA3" s="544"/>
      <c r="SRB3" s="533"/>
      <c r="SRC3" s="533"/>
      <c r="SRD3" s="534"/>
      <c r="SRE3" s="544"/>
      <c r="SRF3" s="533"/>
      <c r="SRG3" s="533"/>
      <c r="SRH3" s="534"/>
      <c r="SRI3" s="544"/>
      <c r="SRJ3" s="533"/>
      <c r="SRK3" s="533"/>
      <c r="SRL3" s="534"/>
      <c r="SRM3" s="544"/>
      <c r="SRN3" s="533"/>
      <c r="SRO3" s="533"/>
      <c r="SRP3" s="534"/>
      <c r="SRQ3" s="544"/>
      <c r="SRR3" s="533"/>
      <c r="SRS3" s="533"/>
      <c r="SRT3" s="534"/>
      <c r="SRU3" s="544"/>
      <c r="SRV3" s="533"/>
      <c r="SRW3" s="533"/>
      <c r="SRX3" s="534"/>
      <c r="SRY3" s="544"/>
      <c r="SRZ3" s="533"/>
      <c r="SSA3" s="533"/>
      <c r="SSB3" s="534"/>
      <c r="SSC3" s="544"/>
      <c r="SSD3" s="533"/>
      <c r="SSE3" s="533"/>
      <c r="SSF3" s="534"/>
      <c r="SSG3" s="544"/>
      <c r="SSH3" s="533"/>
      <c r="SSI3" s="533"/>
      <c r="SSJ3" s="534"/>
      <c r="SSK3" s="544"/>
      <c r="SSL3" s="533"/>
      <c r="SSM3" s="533"/>
      <c r="SSN3" s="534"/>
      <c r="SSO3" s="544"/>
      <c r="SSP3" s="533"/>
      <c r="SSQ3" s="533"/>
      <c r="SSR3" s="534"/>
      <c r="SSS3" s="544"/>
      <c r="SST3" s="533"/>
      <c r="SSU3" s="533"/>
      <c r="SSV3" s="534"/>
      <c r="SSW3" s="544"/>
      <c r="SSX3" s="533"/>
      <c r="SSY3" s="533"/>
      <c r="SSZ3" s="534"/>
      <c r="STA3" s="544"/>
      <c r="STB3" s="533"/>
      <c r="STC3" s="533"/>
      <c r="STD3" s="534"/>
      <c r="STE3" s="544"/>
      <c r="STF3" s="533"/>
      <c r="STG3" s="533"/>
      <c r="STH3" s="534"/>
      <c r="STI3" s="544"/>
      <c r="STJ3" s="533"/>
      <c r="STK3" s="533"/>
      <c r="STL3" s="534"/>
      <c r="STM3" s="544"/>
      <c r="STN3" s="533"/>
      <c r="STO3" s="533"/>
      <c r="STP3" s="534"/>
      <c r="STQ3" s="544"/>
      <c r="STR3" s="533"/>
      <c r="STS3" s="533"/>
      <c r="STT3" s="534"/>
      <c r="STU3" s="544"/>
      <c r="STV3" s="533"/>
      <c r="STW3" s="533"/>
      <c r="STX3" s="534"/>
      <c r="STY3" s="544"/>
      <c r="STZ3" s="533"/>
      <c r="SUA3" s="533"/>
      <c r="SUB3" s="534"/>
      <c r="SUC3" s="544"/>
      <c r="SUD3" s="533"/>
      <c r="SUE3" s="533"/>
      <c r="SUF3" s="534"/>
      <c r="SUG3" s="544"/>
      <c r="SUH3" s="533"/>
      <c r="SUI3" s="533"/>
      <c r="SUJ3" s="534"/>
      <c r="SUK3" s="544"/>
      <c r="SUL3" s="533"/>
      <c r="SUM3" s="533"/>
      <c r="SUN3" s="534"/>
      <c r="SUO3" s="544"/>
      <c r="SUP3" s="533"/>
      <c r="SUQ3" s="533"/>
      <c r="SUR3" s="534"/>
      <c r="SUS3" s="544"/>
      <c r="SUT3" s="533"/>
      <c r="SUU3" s="533"/>
      <c r="SUV3" s="534"/>
      <c r="SUW3" s="544"/>
      <c r="SUX3" s="533"/>
      <c r="SUY3" s="533"/>
      <c r="SUZ3" s="534"/>
      <c r="SVA3" s="544"/>
      <c r="SVB3" s="533"/>
      <c r="SVC3" s="533"/>
      <c r="SVD3" s="534"/>
      <c r="SVE3" s="544"/>
      <c r="SVF3" s="533"/>
      <c r="SVG3" s="533"/>
      <c r="SVH3" s="534"/>
      <c r="SVI3" s="544"/>
      <c r="SVJ3" s="533"/>
      <c r="SVK3" s="533"/>
      <c r="SVL3" s="534"/>
      <c r="SVM3" s="544"/>
      <c r="SVN3" s="533"/>
      <c r="SVO3" s="533"/>
      <c r="SVP3" s="534"/>
      <c r="SVQ3" s="544"/>
      <c r="SVR3" s="533"/>
      <c r="SVS3" s="533"/>
      <c r="SVT3" s="534"/>
      <c r="SVU3" s="544"/>
      <c r="SVV3" s="533"/>
      <c r="SVW3" s="533"/>
      <c r="SVX3" s="534"/>
      <c r="SVY3" s="544"/>
      <c r="SVZ3" s="533"/>
      <c r="SWA3" s="533"/>
      <c r="SWB3" s="534"/>
      <c r="SWC3" s="544"/>
      <c r="SWD3" s="533"/>
      <c r="SWE3" s="533"/>
      <c r="SWF3" s="534"/>
      <c r="SWG3" s="544"/>
      <c r="SWH3" s="533"/>
      <c r="SWI3" s="533"/>
      <c r="SWJ3" s="534"/>
      <c r="SWK3" s="544"/>
      <c r="SWL3" s="533"/>
      <c r="SWM3" s="533"/>
      <c r="SWN3" s="534"/>
      <c r="SWO3" s="544"/>
      <c r="SWP3" s="533"/>
      <c r="SWQ3" s="533"/>
      <c r="SWR3" s="534"/>
      <c r="SWS3" s="544"/>
      <c r="SWT3" s="533"/>
      <c r="SWU3" s="533"/>
      <c r="SWV3" s="534"/>
      <c r="SWW3" s="544"/>
      <c r="SWX3" s="533"/>
      <c r="SWY3" s="533"/>
      <c r="SWZ3" s="534"/>
      <c r="SXA3" s="544"/>
      <c r="SXB3" s="533"/>
      <c r="SXC3" s="533"/>
      <c r="SXD3" s="534"/>
      <c r="SXE3" s="544"/>
      <c r="SXF3" s="533"/>
      <c r="SXG3" s="533"/>
      <c r="SXH3" s="534"/>
      <c r="SXI3" s="544"/>
      <c r="SXJ3" s="533"/>
      <c r="SXK3" s="533"/>
      <c r="SXL3" s="534"/>
      <c r="SXM3" s="544"/>
      <c r="SXN3" s="533"/>
      <c r="SXO3" s="533"/>
      <c r="SXP3" s="534"/>
      <c r="SXQ3" s="544"/>
      <c r="SXR3" s="533"/>
      <c r="SXS3" s="533"/>
      <c r="SXT3" s="534"/>
      <c r="SXU3" s="544"/>
      <c r="SXV3" s="533"/>
      <c r="SXW3" s="533"/>
      <c r="SXX3" s="534"/>
      <c r="SXY3" s="544"/>
      <c r="SXZ3" s="533"/>
      <c r="SYA3" s="533"/>
      <c r="SYB3" s="534"/>
      <c r="SYC3" s="544"/>
      <c r="SYD3" s="533"/>
      <c r="SYE3" s="533"/>
      <c r="SYF3" s="534"/>
      <c r="SYG3" s="544"/>
      <c r="SYH3" s="533"/>
      <c r="SYI3" s="533"/>
      <c r="SYJ3" s="534"/>
      <c r="SYK3" s="544"/>
      <c r="SYL3" s="533"/>
      <c r="SYM3" s="533"/>
      <c r="SYN3" s="534"/>
      <c r="SYO3" s="544"/>
      <c r="SYP3" s="533"/>
      <c r="SYQ3" s="533"/>
      <c r="SYR3" s="534"/>
      <c r="SYS3" s="544"/>
      <c r="SYT3" s="533"/>
      <c r="SYU3" s="533"/>
      <c r="SYV3" s="534"/>
      <c r="SYW3" s="544"/>
      <c r="SYX3" s="533"/>
      <c r="SYY3" s="533"/>
      <c r="SYZ3" s="534"/>
      <c r="SZA3" s="544"/>
      <c r="SZB3" s="533"/>
      <c r="SZC3" s="533"/>
      <c r="SZD3" s="534"/>
      <c r="SZE3" s="544"/>
      <c r="SZF3" s="533"/>
      <c r="SZG3" s="533"/>
      <c r="SZH3" s="534"/>
      <c r="SZI3" s="544"/>
      <c r="SZJ3" s="533"/>
      <c r="SZK3" s="533"/>
      <c r="SZL3" s="534"/>
      <c r="SZM3" s="544"/>
      <c r="SZN3" s="533"/>
      <c r="SZO3" s="533"/>
      <c r="SZP3" s="534"/>
      <c r="SZQ3" s="544"/>
      <c r="SZR3" s="533"/>
      <c r="SZS3" s="533"/>
      <c r="SZT3" s="534"/>
      <c r="SZU3" s="544"/>
      <c r="SZV3" s="533"/>
      <c r="SZW3" s="533"/>
      <c r="SZX3" s="534"/>
      <c r="SZY3" s="544"/>
      <c r="SZZ3" s="533"/>
      <c r="TAA3" s="533"/>
      <c r="TAB3" s="534"/>
      <c r="TAC3" s="544"/>
      <c r="TAD3" s="533"/>
      <c r="TAE3" s="533"/>
      <c r="TAF3" s="534"/>
      <c r="TAG3" s="544"/>
      <c r="TAH3" s="533"/>
      <c r="TAI3" s="533"/>
      <c r="TAJ3" s="534"/>
      <c r="TAK3" s="544"/>
      <c r="TAL3" s="533"/>
      <c r="TAM3" s="533"/>
      <c r="TAN3" s="534"/>
      <c r="TAO3" s="544"/>
      <c r="TAP3" s="533"/>
      <c r="TAQ3" s="533"/>
      <c r="TAR3" s="534"/>
      <c r="TAS3" s="544"/>
      <c r="TAT3" s="533"/>
      <c r="TAU3" s="533"/>
      <c r="TAV3" s="534"/>
      <c r="TAW3" s="544"/>
      <c r="TAX3" s="533"/>
      <c r="TAY3" s="533"/>
      <c r="TAZ3" s="534"/>
      <c r="TBA3" s="544"/>
      <c r="TBB3" s="533"/>
      <c r="TBC3" s="533"/>
      <c r="TBD3" s="534"/>
      <c r="TBE3" s="544"/>
      <c r="TBF3" s="533"/>
      <c r="TBG3" s="533"/>
      <c r="TBH3" s="534"/>
      <c r="TBI3" s="544"/>
      <c r="TBJ3" s="533"/>
      <c r="TBK3" s="533"/>
      <c r="TBL3" s="534"/>
      <c r="TBM3" s="544"/>
      <c r="TBN3" s="533"/>
      <c r="TBO3" s="533"/>
      <c r="TBP3" s="534"/>
      <c r="TBQ3" s="544"/>
      <c r="TBR3" s="533"/>
      <c r="TBS3" s="533"/>
      <c r="TBT3" s="534"/>
      <c r="TBU3" s="544"/>
      <c r="TBV3" s="533"/>
      <c r="TBW3" s="533"/>
      <c r="TBX3" s="534"/>
      <c r="TBY3" s="544"/>
      <c r="TBZ3" s="533"/>
      <c r="TCA3" s="533"/>
      <c r="TCB3" s="534"/>
      <c r="TCC3" s="544"/>
      <c r="TCD3" s="533"/>
      <c r="TCE3" s="533"/>
      <c r="TCF3" s="534"/>
      <c r="TCG3" s="544"/>
      <c r="TCH3" s="533"/>
      <c r="TCI3" s="533"/>
      <c r="TCJ3" s="534"/>
      <c r="TCK3" s="544"/>
      <c r="TCL3" s="533"/>
      <c r="TCM3" s="533"/>
      <c r="TCN3" s="534"/>
      <c r="TCO3" s="544"/>
      <c r="TCP3" s="533"/>
      <c r="TCQ3" s="533"/>
      <c r="TCR3" s="534"/>
      <c r="TCS3" s="544"/>
      <c r="TCT3" s="533"/>
      <c r="TCU3" s="533"/>
      <c r="TCV3" s="534"/>
      <c r="TCW3" s="544"/>
      <c r="TCX3" s="533"/>
      <c r="TCY3" s="533"/>
      <c r="TCZ3" s="534"/>
      <c r="TDA3" s="544"/>
      <c r="TDB3" s="533"/>
      <c r="TDC3" s="533"/>
      <c r="TDD3" s="534"/>
      <c r="TDE3" s="544"/>
      <c r="TDF3" s="533"/>
      <c r="TDG3" s="533"/>
      <c r="TDH3" s="534"/>
      <c r="TDI3" s="544"/>
      <c r="TDJ3" s="533"/>
      <c r="TDK3" s="533"/>
      <c r="TDL3" s="534"/>
      <c r="TDM3" s="544"/>
      <c r="TDN3" s="533"/>
      <c r="TDO3" s="533"/>
      <c r="TDP3" s="534"/>
      <c r="TDQ3" s="544"/>
      <c r="TDR3" s="533"/>
      <c r="TDS3" s="533"/>
      <c r="TDT3" s="534"/>
      <c r="TDU3" s="544"/>
      <c r="TDV3" s="533"/>
      <c r="TDW3" s="533"/>
      <c r="TDX3" s="534"/>
      <c r="TDY3" s="544"/>
      <c r="TDZ3" s="533"/>
      <c r="TEA3" s="533"/>
      <c r="TEB3" s="534"/>
      <c r="TEC3" s="544"/>
      <c r="TED3" s="533"/>
      <c r="TEE3" s="533"/>
      <c r="TEF3" s="534"/>
      <c r="TEG3" s="544"/>
      <c r="TEH3" s="533"/>
      <c r="TEI3" s="533"/>
      <c r="TEJ3" s="534"/>
      <c r="TEK3" s="544"/>
      <c r="TEL3" s="533"/>
      <c r="TEM3" s="533"/>
      <c r="TEN3" s="534"/>
      <c r="TEO3" s="544"/>
      <c r="TEP3" s="533"/>
      <c r="TEQ3" s="533"/>
      <c r="TER3" s="534"/>
      <c r="TES3" s="544"/>
      <c r="TET3" s="533"/>
      <c r="TEU3" s="533"/>
      <c r="TEV3" s="534"/>
      <c r="TEW3" s="544"/>
      <c r="TEX3" s="533"/>
      <c r="TEY3" s="533"/>
      <c r="TEZ3" s="534"/>
      <c r="TFA3" s="544"/>
      <c r="TFB3" s="533"/>
      <c r="TFC3" s="533"/>
      <c r="TFD3" s="534"/>
      <c r="TFE3" s="544"/>
      <c r="TFF3" s="533"/>
      <c r="TFG3" s="533"/>
      <c r="TFH3" s="534"/>
      <c r="TFI3" s="544"/>
      <c r="TFJ3" s="533"/>
      <c r="TFK3" s="533"/>
      <c r="TFL3" s="534"/>
      <c r="TFM3" s="544"/>
      <c r="TFN3" s="533"/>
      <c r="TFO3" s="533"/>
      <c r="TFP3" s="534"/>
      <c r="TFQ3" s="544"/>
      <c r="TFR3" s="533"/>
      <c r="TFS3" s="533"/>
      <c r="TFT3" s="534"/>
      <c r="TFU3" s="544"/>
      <c r="TFV3" s="533"/>
      <c r="TFW3" s="533"/>
      <c r="TFX3" s="534"/>
      <c r="TFY3" s="544"/>
      <c r="TFZ3" s="533"/>
      <c r="TGA3" s="533"/>
      <c r="TGB3" s="534"/>
      <c r="TGC3" s="544"/>
      <c r="TGD3" s="533"/>
      <c r="TGE3" s="533"/>
      <c r="TGF3" s="534"/>
      <c r="TGG3" s="544"/>
      <c r="TGH3" s="533"/>
      <c r="TGI3" s="533"/>
      <c r="TGJ3" s="534"/>
      <c r="TGK3" s="544"/>
      <c r="TGL3" s="533"/>
      <c r="TGM3" s="533"/>
      <c r="TGN3" s="534"/>
      <c r="TGO3" s="544"/>
      <c r="TGP3" s="533"/>
      <c r="TGQ3" s="533"/>
      <c r="TGR3" s="534"/>
      <c r="TGS3" s="544"/>
      <c r="TGT3" s="533"/>
      <c r="TGU3" s="533"/>
      <c r="TGV3" s="534"/>
      <c r="TGW3" s="544"/>
      <c r="TGX3" s="533"/>
      <c r="TGY3" s="533"/>
      <c r="TGZ3" s="534"/>
      <c r="THA3" s="544"/>
      <c r="THB3" s="533"/>
      <c r="THC3" s="533"/>
      <c r="THD3" s="534"/>
      <c r="THE3" s="544"/>
      <c r="THF3" s="533"/>
      <c r="THG3" s="533"/>
      <c r="THH3" s="534"/>
      <c r="THI3" s="544"/>
      <c r="THJ3" s="533"/>
      <c r="THK3" s="533"/>
      <c r="THL3" s="534"/>
      <c r="THM3" s="544"/>
      <c r="THN3" s="533"/>
      <c r="THO3" s="533"/>
      <c r="THP3" s="534"/>
      <c r="THQ3" s="544"/>
      <c r="THR3" s="533"/>
      <c r="THS3" s="533"/>
      <c r="THT3" s="534"/>
      <c r="THU3" s="544"/>
      <c r="THV3" s="533"/>
      <c r="THW3" s="533"/>
      <c r="THX3" s="534"/>
      <c r="THY3" s="544"/>
      <c r="THZ3" s="533"/>
      <c r="TIA3" s="533"/>
      <c r="TIB3" s="534"/>
      <c r="TIC3" s="544"/>
      <c r="TID3" s="533"/>
      <c r="TIE3" s="533"/>
      <c r="TIF3" s="534"/>
      <c r="TIG3" s="544"/>
      <c r="TIH3" s="533"/>
      <c r="TII3" s="533"/>
      <c r="TIJ3" s="534"/>
      <c r="TIK3" s="544"/>
      <c r="TIL3" s="533"/>
      <c r="TIM3" s="533"/>
      <c r="TIN3" s="534"/>
      <c r="TIO3" s="544"/>
      <c r="TIP3" s="533"/>
      <c r="TIQ3" s="533"/>
      <c r="TIR3" s="534"/>
      <c r="TIS3" s="544"/>
      <c r="TIT3" s="533"/>
      <c r="TIU3" s="533"/>
      <c r="TIV3" s="534"/>
      <c r="TIW3" s="544"/>
      <c r="TIX3" s="533"/>
      <c r="TIY3" s="533"/>
      <c r="TIZ3" s="534"/>
      <c r="TJA3" s="544"/>
      <c r="TJB3" s="533"/>
      <c r="TJC3" s="533"/>
      <c r="TJD3" s="534"/>
      <c r="TJE3" s="544"/>
      <c r="TJF3" s="533"/>
      <c r="TJG3" s="533"/>
      <c r="TJH3" s="534"/>
      <c r="TJI3" s="544"/>
      <c r="TJJ3" s="533"/>
      <c r="TJK3" s="533"/>
      <c r="TJL3" s="534"/>
      <c r="TJM3" s="544"/>
      <c r="TJN3" s="533"/>
      <c r="TJO3" s="533"/>
      <c r="TJP3" s="534"/>
      <c r="TJQ3" s="544"/>
      <c r="TJR3" s="533"/>
      <c r="TJS3" s="533"/>
      <c r="TJT3" s="534"/>
      <c r="TJU3" s="544"/>
      <c r="TJV3" s="533"/>
      <c r="TJW3" s="533"/>
      <c r="TJX3" s="534"/>
      <c r="TJY3" s="544"/>
      <c r="TJZ3" s="533"/>
      <c r="TKA3" s="533"/>
      <c r="TKB3" s="534"/>
      <c r="TKC3" s="544"/>
      <c r="TKD3" s="533"/>
      <c r="TKE3" s="533"/>
      <c r="TKF3" s="534"/>
      <c r="TKG3" s="544"/>
      <c r="TKH3" s="533"/>
      <c r="TKI3" s="533"/>
      <c r="TKJ3" s="534"/>
      <c r="TKK3" s="544"/>
      <c r="TKL3" s="533"/>
      <c r="TKM3" s="533"/>
      <c r="TKN3" s="534"/>
      <c r="TKO3" s="544"/>
      <c r="TKP3" s="533"/>
      <c r="TKQ3" s="533"/>
      <c r="TKR3" s="534"/>
      <c r="TKS3" s="544"/>
      <c r="TKT3" s="533"/>
      <c r="TKU3" s="533"/>
      <c r="TKV3" s="534"/>
      <c r="TKW3" s="544"/>
      <c r="TKX3" s="533"/>
      <c r="TKY3" s="533"/>
      <c r="TKZ3" s="534"/>
      <c r="TLA3" s="544"/>
      <c r="TLB3" s="533"/>
      <c r="TLC3" s="533"/>
      <c r="TLD3" s="534"/>
      <c r="TLE3" s="544"/>
      <c r="TLF3" s="533"/>
      <c r="TLG3" s="533"/>
      <c r="TLH3" s="534"/>
      <c r="TLI3" s="544"/>
      <c r="TLJ3" s="533"/>
      <c r="TLK3" s="533"/>
      <c r="TLL3" s="534"/>
      <c r="TLM3" s="544"/>
      <c r="TLN3" s="533"/>
      <c r="TLO3" s="533"/>
      <c r="TLP3" s="534"/>
      <c r="TLQ3" s="544"/>
      <c r="TLR3" s="533"/>
      <c r="TLS3" s="533"/>
      <c r="TLT3" s="534"/>
      <c r="TLU3" s="544"/>
      <c r="TLV3" s="533"/>
      <c r="TLW3" s="533"/>
      <c r="TLX3" s="534"/>
      <c r="TLY3" s="544"/>
      <c r="TLZ3" s="533"/>
      <c r="TMA3" s="533"/>
      <c r="TMB3" s="534"/>
      <c r="TMC3" s="544"/>
      <c r="TMD3" s="533"/>
      <c r="TME3" s="533"/>
      <c r="TMF3" s="534"/>
      <c r="TMG3" s="544"/>
      <c r="TMH3" s="533"/>
      <c r="TMI3" s="533"/>
      <c r="TMJ3" s="534"/>
      <c r="TMK3" s="544"/>
      <c r="TML3" s="533"/>
      <c r="TMM3" s="533"/>
      <c r="TMN3" s="534"/>
      <c r="TMO3" s="544"/>
      <c r="TMP3" s="533"/>
      <c r="TMQ3" s="533"/>
      <c r="TMR3" s="534"/>
      <c r="TMS3" s="544"/>
      <c r="TMT3" s="533"/>
      <c r="TMU3" s="533"/>
      <c r="TMV3" s="534"/>
      <c r="TMW3" s="544"/>
      <c r="TMX3" s="533"/>
      <c r="TMY3" s="533"/>
      <c r="TMZ3" s="534"/>
      <c r="TNA3" s="544"/>
      <c r="TNB3" s="533"/>
      <c r="TNC3" s="533"/>
      <c r="TND3" s="534"/>
      <c r="TNE3" s="544"/>
      <c r="TNF3" s="533"/>
      <c r="TNG3" s="533"/>
      <c r="TNH3" s="534"/>
      <c r="TNI3" s="544"/>
      <c r="TNJ3" s="533"/>
      <c r="TNK3" s="533"/>
      <c r="TNL3" s="534"/>
      <c r="TNM3" s="544"/>
      <c r="TNN3" s="533"/>
      <c r="TNO3" s="533"/>
      <c r="TNP3" s="534"/>
      <c r="TNQ3" s="544"/>
      <c r="TNR3" s="533"/>
      <c r="TNS3" s="533"/>
      <c r="TNT3" s="534"/>
      <c r="TNU3" s="544"/>
      <c r="TNV3" s="533"/>
      <c r="TNW3" s="533"/>
      <c r="TNX3" s="534"/>
      <c r="TNY3" s="544"/>
      <c r="TNZ3" s="533"/>
      <c r="TOA3" s="533"/>
      <c r="TOB3" s="534"/>
      <c r="TOC3" s="544"/>
      <c r="TOD3" s="533"/>
      <c r="TOE3" s="533"/>
      <c r="TOF3" s="534"/>
      <c r="TOG3" s="544"/>
      <c r="TOH3" s="533"/>
      <c r="TOI3" s="533"/>
      <c r="TOJ3" s="534"/>
      <c r="TOK3" s="544"/>
      <c r="TOL3" s="533"/>
      <c r="TOM3" s="533"/>
      <c r="TON3" s="534"/>
      <c r="TOO3" s="544"/>
      <c r="TOP3" s="533"/>
      <c r="TOQ3" s="533"/>
      <c r="TOR3" s="534"/>
      <c r="TOS3" s="544"/>
      <c r="TOT3" s="533"/>
      <c r="TOU3" s="533"/>
      <c r="TOV3" s="534"/>
      <c r="TOW3" s="544"/>
      <c r="TOX3" s="533"/>
      <c r="TOY3" s="533"/>
      <c r="TOZ3" s="534"/>
      <c r="TPA3" s="544"/>
      <c r="TPB3" s="533"/>
      <c r="TPC3" s="533"/>
      <c r="TPD3" s="534"/>
      <c r="TPE3" s="544"/>
      <c r="TPF3" s="533"/>
      <c r="TPG3" s="533"/>
      <c r="TPH3" s="534"/>
      <c r="TPI3" s="544"/>
      <c r="TPJ3" s="533"/>
      <c r="TPK3" s="533"/>
      <c r="TPL3" s="534"/>
      <c r="TPM3" s="544"/>
      <c r="TPN3" s="533"/>
      <c r="TPO3" s="533"/>
      <c r="TPP3" s="534"/>
      <c r="TPQ3" s="544"/>
      <c r="TPR3" s="533"/>
      <c r="TPS3" s="533"/>
      <c r="TPT3" s="534"/>
      <c r="TPU3" s="544"/>
      <c r="TPV3" s="533"/>
      <c r="TPW3" s="533"/>
      <c r="TPX3" s="534"/>
      <c r="TPY3" s="544"/>
      <c r="TPZ3" s="533"/>
      <c r="TQA3" s="533"/>
      <c r="TQB3" s="534"/>
      <c r="TQC3" s="544"/>
      <c r="TQD3" s="533"/>
      <c r="TQE3" s="533"/>
      <c r="TQF3" s="534"/>
      <c r="TQG3" s="544"/>
      <c r="TQH3" s="533"/>
      <c r="TQI3" s="533"/>
      <c r="TQJ3" s="534"/>
      <c r="TQK3" s="544"/>
      <c r="TQL3" s="533"/>
      <c r="TQM3" s="533"/>
      <c r="TQN3" s="534"/>
      <c r="TQO3" s="544"/>
      <c r="TQP3" s="533"/>
      <c r="TQQ3" s="533"/>
      <c r="TQR3" s="534"/>
      <c r="TQS3" s="544"/>
      <c r="TQT3" s="533"/>
      <c r="TQU3" s="533"/>
      <c r="TQV3" s="534"/>
      <c r="TQW3" s="544"/>
      <c r="TQX3" s="533"/>
      <c r="TQY3" s="533"/>
      <c r="TQZ3" s="534"/>
      <c r="TRA3" s="544"/>
      <c r="TRB3" s="533"/>
      <c r="TRC3" s="533"/>
      <c r="TRD3" s="534"/>
      <c r="TRE3" s="544"/>
      <c r="TRF3" s="533"/>
      <c r="TRG3" s="533"/>
      <c r="TRH3" s="534"/>
      <c r="TRI3" s="544"/>
      <c r="TRJ3" s="533"/>
      <c r="TRK3" s="533"/>
      <c r="TRL3" s="534"/>
      <c r="TRM3" s="544"/>
      <c r="TRN3" s="533"/>
      <c r="TRO3" s="533"/>
      <c r="TRP3" s="534"/>
      <c r="TRQ3" s="544"/>
      <c r="TRR3" s="533"/>
      <c r="TRS3" s="533"/>
      <c r="TRT3" s="534"/>
      <c r="TRU3" s="544"/>
      <c r="TRV3" s="533"/>
      <c r="TRW3" s="533"/>
      <c r="TRX3" s="534"/>
      <c r="TRY3" s="544"/>
      <c r="TRZ3" s="533"/>
      <c r="TSA3" s="533"/>
      <c r="TSB3" s="534"/>
      <c r="TSC3" s="544"/>
      <c r="TSD3" s="533"/>
      <c r="TSE3" s="533"/>
      <c r="TSF3" s="534"/>
      <c r="TSG3" s="544"/>
      <c r="TSH3" s="533"/>
      <c r="TSI3" s="533"/>
      <c r="TSJ3" s="534"/>
      <c r="TSK3" s="544"/>
      <c r="TSL3" s="533"/>
      <c r="TSM3" s="533"/>
      <c r="TSN3" s="534"/>
      <c r="TSO3" s="544"/>
      <c r="TSP3" s="533"/>
      <c r="TSQ3" s="533"/>
      <c r="TSR3" s="534"/>
      <c r="TSS3" s="544"/>
      <c r="TST3" s="533"/>
      <c r="TSU3" s="533"/>
      <c r="TSV3" s="534"/>
      <c r="TSW3" s="544"/>
      <c r="TSX3" s="533"/>
      <c r="TSY3" s="533"/>
      <c r="TSZ3" s="534"/>
      <c r="TTA3" s="544"/>
      <c r="TTB3" s="533"/>
      <c r="TTC3" s="533"/>
      <c r="TTD3" s="534"/>
      <c r="TTE3" s="544"/>
      <c r="TTF3" s="533"/>
      <c r="TTG3" s="533"/>
      <c r="TTH3" s="534"/>
      <c r="TTI3" s="544"/>
      <c r="TTJ3" s="533"/>
      <c r="TTK3" s="533"/>
      <c r="TTL3" s="534"/>
      <c r="TTM3" s="544"/>
      <c r="TTN3" s="533"/>
      <c r="TTO3" s="533"/>
      <c r="TTP3" s="534"/>
      <c r="TTQ3" s="544"/>
      <c r="TTR3" s="533"/>
      <c r="TTS3" s="533"/>
      <c r="TTT3" s="534"/>
      <c r="TTU3" s="544"/>
      <c r="TTV3" s="533"/>
      <c r="TTW3" s="533"/>
      <c r="TTX3" s="534"/>
      <c r="TTY3" s="544"/>
      <c r="TTZ3" s="533"/>
      <c r="TUA3" s="533"/>
      <c r="TUB3" s="534"/>
      <c r="TUC3" s="544"/>
      <c r="TUD3" s="533"/>
      <c r="TUE3" s="533"/>
      <c r="TUF3" s="534"/>
      <c r="TUG3" s="544"/>
      <c r="TUH3" s="533"/>
      <c r="TUI3" s="533"/>
      <c r="TUJ3" s="534"/>
      <c r="TUK3" s="544"/>
      <c r="TUL3" s="533"/>
      <c r="TUM3" s="533"/>
      <c r="TUN3" s="534"/>
      <c r="TUO3" s="544"/>
      <c r="TUP3" s="533"/>
      <c r="TUQ3" s="533"/>
      <c r="TUR3" s="534"/>
      <c r="TUS3" s="544"/>
      <c r="TUT3" s="533"/>
      <c r="TUU3" s="533"/>
      <c r="TUV3" s="534"/>
      <c r="TUW3" s="544"/>
      <c r="TUX3" s="533"/>
      <c r="TUY3" s="533"/>
      <c r="TUZ3" s="534"/>
      <c r="TVA3" s="544"/>
      <c r="TVB3" s="533"/>
      <c r="TVC3" s="533"/>
      <c r="TVD3" s="534"/>
      <c r="TVE3" s="544"/>
      <c r="TVF3" s="533"/>
      <c r="TVG3" s="533"/>
      <c r="TVH3" s="534"/>
      <c r="TVI3" s="544"/>
      <c r="TVJ3" s="533"/>
      <c r="TVK3" s="533"/>
      <c r="TVL3" s="534"/>
      <c r="TVM3" s="544"/>
      <c r="TVN3" s="533"/>
      <c r="TVO3" s="533"/>
      <c r="TVP3" s="534"/>
      <c r="TVQ3" s="544"/>
      <c r="TVR3" s="533"/>
      <c r="TVS3" s="533"/>
      <c r="TVT3" s="534"/>
      <c r="TVU3" s="544"/>
      <c r="TVV3" s="533"/>
      <c r="TVW3" s="533"/>
      <c r="TVX3" s="534"/>
      <c r="TVY3" s="544"/>
      <c r="TVZ3" s="533"/>
      <c r="TWA3" s="533"/>
      <c r="TWB3" s="534"/>
      <c r="TWC3" s="544"/>
      <c r="TWD3" s="533"/>
      <c r="TWE3" s="533"/>
      <c r="TWF3" s="534"/>
      <c r="TWG3" s="544"/>
      <c r="TWH3" s="533"/>
      <c r="TWI3" s="533"/>
      <c r="TWJ3" s="534"/>
      <c r="TWK3" s="544"/>
      <c r="TWL3" s="533"/>
      <c r="TWM3" s="533"/>
      <c r="TWN3" s="534"/>
      <c r="TWO3" s="544"/>
      <c r="TWP3" s="533"/>
      <c r="TWQ3" s="533"/>
      <c r="TWR3" s="534"/>
      <c r="TWS3" s="544"/>
      <c r="TWT3" s="533"/>
      <c r="TWU3" s="533"/>
      <c r="TWV3" s="534"/>
      <c r="TWW3" s="544"/>
      <c r="TWX3" s="533"/>
      <c r="TWY3" s="533"/>
      <c r="TWZ3" s="534"/>
      <c r="TXA3" s="544"/>
      <c r="TXB3" s="533"/>
      <c r="TXC3" s="533"/>
      <c r="TXD3" s="534"/>
      <c r="TXE3" s="544"/>
      <c r="TXF3" s="533"/>
      <c r="TXG3" s="533"/>
      <c r="TXH3" s="534"/>
      <c r="TXI3" s="544"/>
      <c r="TXJ3" s="533"/>
      <c r="TXK3" s="533"/>
      <c r="TXL3" s="534"/>
      <c r="TXM3" s="544"/>
      <c r="TXN3" s="533"/>
      <c r="TXO3" s="533"/>
      <c r="TXP3" s="534"/>
      <c r="TXQ3" s="544"/>
      <c r="TXR3" s="533"/>
      <c r="TXS3" s="533"/>
      <c r="TXT3" s="534"/>
      <c r="TXU3" s="544"/>
      <c r="TXV3" s="533"/>
      <c r="TXW3" s="533"/>
      <c r="TXX3" s="534"/>
      <c r="TXY3" s="544"/>
      <c r="TXZ3" s="533"/>
      <c r="TYA3" s="533"/>
      <c r="TYB3" s="534"/>
      <c r="TYC3" s="544"/>
      <c r="TYD3" s="533"/>
      <c r="TYE3" s="533"/>
      <c r="TYF3" s="534"/>
      <c r="TYG3" s="544"/>
      <c r="TYH3" s="533"/>
      <c r="TYI3" s="533"/>
      <c r="TYJ3" s="534"/>
      <c r="TYK3" s="544"/>
      <c r="TYL3" s="533"/>
      <c r="TYM3" s="533"/>
      <c r="TYN3" s="534"/>
      <c r="TYO3" s="544"/>
      <c r="TYP3" s="533"/>
      <c r="TYQ3" s="533"/>
      <c r="TYR3" s="534"/>
      <c r="TYS3" s="544"/>
      <c r="TYT3" s="533"/>
      <c r="TYU3" s="533"/>
      <c r="TYV3" s="534"/>
      <c r="TYW3" s="544"/>
      <c r="TYX3" s="533"/>
      <c r="TYY3" s="533"/>
      <c r="TYZ3" s="534"/>
      <c r="TZA3" s="544"/>
      <c r="TZB3" s="533"/>
      <c r="TZC3" s="533"/>
      <c r="TZD3" s="534"/>
      <c r="TZE3" s="544"/>
      <c r="TZF3" s="533"/>
      <c r="TZG3" s="533"/>
      <c r="TZH3" s="534"/>
      <c r="TZI3" s="544"/>
      <c r="TZJ3" s="533"/>
      <c r="TZK3" s="533"/>
      <c r="TZL3" s="534"/>
      <c r="TZM3" s="544"/>
      <c r="TZN3" s="533"/>
      <c r="TZO3" s="533"/>
      <c r="TZP3" s="534"/>
      <c r="TZQ3" s="544"/>
      <c r="TZR3" s="533"/>
      <c r="TZS3" s="533"/>
      <c r="TZT3" s="534"/>
      <c r="TZU3" s="544"/>
      <c r="TZV3" s="533"/>
      <c r="TZW3" s="533"/>
      <c r="TZX3" s="534"/>
      <c r="TZY3" s="544"/>
      <c r="TZZ3" s="533"/>
      <c r="UAA3" s="533"/>
      <c r="UAB3" s="534"/>
      <c r="UAC3" s="544"/>
      <c r="UAD3" s="533"/>
      <c r="UAE3" s="533"/>
      <c r="UAF3" s="534"/>
      <c r="UAG3" s="544"/>
      <c r="UAH3" s="533"/>
      <c r="UAI3" s="533"/>
      <c r="UAJ3" s="534"/>
      <c r="UAK3" s="544"/>
      <c r="UAL3" s="533"/>
      <c r="UAM3" s="533"/>
      <c r="UAN3" s="534"/>
      <c r="UAO3" s="544"/>
      <c r="UAP3" s="533"/>
      <c r="UAQ3" s="533"/>
      <c r="UAR3" s="534"/>
      <c r="UAS3" s="544"/>
      <c r="UAT3" s="533"/>
      <c r="UAU3" s="533"/>
      <c r="UAV3" s="534"/>
      <c r="UAW3" s="544"/>
      <c r="UAX3" s="533"/>
      <c r="UAY3" s="533"/>
      <c r="UAZ3" s="534"/>
      <c r="UBA3" s="544"/>
      <c r="UBB3" s="533"/>
      <c r="UBC3" s="533"/>
      <c r="UBD3" s="534"/>
      <c r="UBE3" s="544"/>
      <c r="UBF3" s="533"/>
      <c r="UBG3" s="533"/>
      <c r="UBH3" s="534"/>
      <c r="UBI3" s="544"/>
      <c r="UBJ3" s="533"/>
      <c r="UBK3" s="533"/>
      <c r="UBL3" s="534"/>
      <c r="UBM3" s="544"/>
      <c r="UBN3" s="533"/>
      <c r="UBO3" s="533"/>
      <c r="UBP3" s="534"/>
      <c r="UBQ3" s="544"/>
      <c r="UBR3" s="533"/>
      <c r="UBS3" s="533"/>
      <c r="UBT3" s="534"/>
      <c r="UBU3" s="544"/>
      <c r="UBV3" s="533"/>
      <c r="UBW3" s="533"/>
      <c r="UBX3" s="534"/>
      <c r="UBY3" s="544"/>
      <c r="UBZ3" s="533"/>
      <c r="UCA3" s="533"/>
      <c r="UCB3" s="534"/>
      <c r="UCC3" s="544"/>
      <c r="UCD3" s="533"/>
      <c r="UCE3" s="533"/>
      <c r="UCF3" s="534"/>
      <c r="UCG3" s="544"/>
      <c r="UCH3" s="533"/>
      <c r="UCI3" s="533"/>
      <c r="UCJ3" s="534"/>
      <c r="UCK3" s="544"/>
      <c r="UCL3" s="533"/>
      <c r="UCM3" s="533"/>
      <c r="UCN3" s="534"/>
      <c r="UCO3" s="544"/>
      <c r="UCP3" s="533"/>
      <c r="UCQ3" s="533"/>
      <c r="UCR3" s="534"/>
      <c r="UCS3" s="544"/>
      <c r="UCT3" s="533"/>
      <c r="UCU3" s="533"/>
      <c r="UCV3" s="534"/>
      <c r="UCW3" s="544"/>
      <c r="UCX3" s="533"/>
      <c r="UCY3" s="533"/>
      <c r="UCZ3" s="534"/>
      <c r="UDA3" s="544"/>
      <c r="UDB3" s="533"/>
      <c r="UDC3" s="533"/>
      <c r="UDD3" s="534"/>
      <c r="UDE3" s="544"/>
      <c r="UDF3" s="533"/>
      <c r="UDG3" s="533"/>
      <c r="UDH3" s="534"/>
      <c r="UDI3" s="544"/>
      <c r="UDJ3" s="533"/>
      <c r="UDK3" s="533"/>
      <c r="UDL3" s="534"/>
      <c r="UDM3" s="544"/>
      <c r="UDN3" s="533"/>
      <c r="UDO3" s="533"/>
      <c r="UDP3" s="534"/>
      <c r="UDQ3" s="544"/>
      <c r="UDR3" s="533"/>
      <c r="UDS3" s="533"/>
      <c r="UDT3" s="534"/>
      <c r="UDU3" s="544"/>
      <c r="UDV3" s="533"/>
      <c r="UDW3" s="533"/>
      <c r="UDX3" s="534"/>
      <c r="UDY3" s="544"/>
      <c r="UDZ3" s="533"/>
      <c r="UEA3" s="533"/>
      <c r="UEB3" s="534"/>
      <c r="UEC3" s="544"/>
      <c r="UED3" s="533"/>
      <c r="UEE3" s="533"/>
      <c r="UEF3" s="534"/>
      <c r="UEG3" s="544"/>
      <c r="UEH3" s="533"/>
      <c r="UEI3" s="533"/>
      <c r="UEJ3" s="534"/>
      <c r="UEK3" s="544"/>
      <c r="UEL3" s="533"/>
      <c r="UEM3" s="533"/>
      <c r="UEN3" s="534"/>
      <c r="UEO3" s="544"/>
      <c r="UEP3" s="533"/>
      <c r="UEQ3" s="533"/>
      <c r="UER3" s="534"/>
      <c r="UES3" s="544"/>
      <c r="UET3" s="533"/>
      <c r="UEU3" s="533"/>
      <c r="UEV3" s="534"/>
      <c r="UEW3" s="544"/>
      <c r="UEX3" s="533"/>
      <c r="UEY3" s="533"/>
      <c r="UEZ3" s="534"/>
      <c r="UFA3" s="544"/>
      <c r="UFB3" s="533"/>
      <c r="UFC3" s="533"/>
      <c r="UFD3" s="534"/>
      <c r="UFE3" s="544"/>
      <c r="UFF3" s="533"/>
      <c r="UFG3" s="533"/>
      <c r="UFH3" s="534"/>
      <c r="UFI3" s="544"/>
      <c r="UFJ3" s="533"/>
      <c r="UFK3" s="533"/>
      <c r="UFL3" s="534"/>
      <c r="UFM3" s="544"/>
      <c r="UFN3" s="533"/>
      <c r="UFO3" s="533"/>
      <c r="UFP3" s="534"/>
      <c r="UFQ3" s="544"/>
      <c r="UFR3" s="533"/>
      <c r="UFS3" s="533"/>
      <c r="UFT3" s="534"/>
      <c r="UFU3" s="544"/>
      <c r="UFV3" s="533"/>
      <c r="UFW3" s="533"/>
      <c r="UFX3" s="534"/>
      <c r="UFY3" s="544"/>
      <c r="UFZ3" s="533"/>
      <c r="UGA3" s="533"/>
      <c r="UGB3" s="534"/>
      <c r="UGC3" s="544"/>
      <c r="UGD3" s="533"/>
      <c r="UGE3" s="533"/>
      <c r="UGF3" s="534"/>
      <c r="UGG3" s="544"/>
      <c r="UGH3" s="533"/>
      <c r="UGI3" s="533"/>
      <c r="UGJ3" s="534"/>
      <c r="UGK3" s="544"/>
      <c r="UGL3" s="533"/>
      <c r="UGM3" s="533"/>
      <c r="UGN3" s="534"/>
      <c r="UGO3" s="544"/>
      <c r="UGP3" s="533"/>
      <c r="UGQ3" s="533"/>
      <c r="UGR3" s="534"/>
      <c r="UGS3" s="544"/>
      <c r="UGT3" s="533"/>
      <c r="UGU3" s="533"/>
      <c r="UGV3" s="534"/>
      <c r="UGW3" s="544"/>
      <c r="UGX3" s="533"/>
      <c r="UGY3" s="533"/>
      <c r="UGZ3" s="534"/>
      <c r="UHA3" s="544"/>
      <c r="UHB3" s="533"/>
      <c r="UHC3" s="533"/>
      <c r="UHD3" s="534"/>
      <c r="UHE3" s="544"/>
      <c r="UHF3" s="533"/>
      <c r="UHG3" s="533"/>
      <c r="UHH3" s="534"/>
      <c r="UHI3" s="544"/>
      <c r="UHJ3" s="533"/>
      <c r="UHK3" s="533"/>
      <c r="UHL3" s="534"/>
      <c r="UHM3" s="544"/>
      <c r="UHN3" s="533"/>
      <c r="UHO3" s="533"/>
      <c r="UHP3" s="534"/>
      <c r="UHQ3" s="544"/>
      <c r="UHR3" s="533"/>
      <c r="UHS3" s="533"/>
      <c r="UHT3" s="534"/>
      <c r="UHU3" s="544"/>
      <c r="UHV3" s="533"/>
      <c r="UHW3" s="533"/>
      <c r="UHX3" s="534"/>
      <c r="UHY3" s="544"/>
      <c r="UHZ3" s="533"/>
      <c r="UIA3" s="533"/>
      <c r="UIB3" s="534"/>
      <c r="UIC3" s="544"/>
      <c r="UID3" s="533"/>
      <c r="UIE3" s="533"/>
      <c r="UIF3" s="534"/>
      <c r="UIG3" s="544"/>
      <c r="UIH3" s="533"/>
      <c r="UII3" s="533"/>
      <c r="UIJ3" s="534"/>
      <c r="UIK3" s="544"/>
      <c r="UIL3" s="533"/>
      <c r="UIM3" s="533"/>
      <c r="UIN3" s="534"/>
      <c r="UIO3" s="544"/>
      <c r="UIP3" s="533"/>
      <c r="UIQ3" s="533"/>
      <c r="UIR3" s="534"/>
      <c r="UIS3" s="544"/>
      <c r="UIT3" s="533"/>
      <c r="UIU3" s="533"/>
      <c r="UIV3" s="534"/>
      <c r="UIW3" s="544"/>
      <c r="UIX3" s="533"/>
      <c r="UIY3" s="533"/>
      <c r="UIZ3" s="534"/>
      <c r="UJA3" s="544"/>
      <c r="UJB3" s="533"/>
      <c r="UJC3" s="533"/>
      <c r="UJD3" s="534"/>
      <c r="UJE3" s="544"/>
      <c r="UJF3" s="533"/>
      <c r="UJG3" s="533"/>
      <c r="UJH3" s="534"/>
      <c r="UJI3" s="544"/>
      <c r="UJJ3" s="533"/>
      <c r="UJK3" s="533"/>
      <c r="UJL3" s="534"/>
      <c r="UJM3" s="544"/>
      <c r="UJN3" s="533"/>
      <c r="UJO3" s="533"/>
      <c r="UJP3" s="534"/>
      <c r="UJQ3" s="544"/>
      <c r="UJR3" s="533"/>
      <c r="UJS3" s="533"/>
      <c r="UJT3" s="534"/>
      <c r="UJU3" s="544"/>
      <c r="UJV3" s="533"/>
      <c r="UJW3" s="533"/>
      <c r="UJX3" s="534"/>
      <c r="UJY3" s="544"/>
      <c r="UJZ3" s="533"/>
      <c r="UKA3" s="533"/>
      <c r="UKB3" s="534"/>
      <c r="UKC3" s="544"/>
      <c r="UKD3" s="533"/>
      <c r="UKE3" s="533"/>
      <c r="UKF3" s="534"/>
      <c r="UKG3" s="544"/>
      <c r="UKH3" s="533"/>
      <c r="UKI3" s="533"/>
      <c r="UKJ3" s="534"/>
      <c r="UKK3" s="544"/>
      <c r="UKL3" s="533"/>
      <c r="UKM3" s="533"/>
      <c r="UKN3" s="534"/>
      <c r="UKO3" s="544"/>
      <c r="UKP3" s="533"/>
      <c r="UKQ3" s="533"/>
      <c r="UKR3" s="534"/>
      <c r="UKS3" s="544"/>
      <c r="UKT3" s="533"/>
      <c r="UKU3" s="533"/>
      <c r="UKV3" s="534"/>
      <c r="UKW3" s="544"/>
      <c r="UKX3" s="533"/>
      <c r="UKY3" s="533"/>
      <c r="UKZ3" s="534"/>
      <c r="ULA3" s="544"/>
      <c r="ULB3" s="533"/>
      <c r="ULC3" s="533"/>
      <c r="ULD3" s="534"/>
      <c r="ULE3" s="544"/>
      <c r="ULF3" s="533"/>
      <c r="ULG3" s="533"/>
      <c r="ULH3" s="534"/>
      <c r="ULI3" s="544"/>
      <c r="ULJ3" s="533"/>
      <c r="ULK3" s="533"/>
      <c r="ULL3" s="534"/>
      <c r="ULM3" s="544"/>
      <c r="ULN3" s="533"/>
      <c r="ULO3" s="533"/>
      <c r="ULP3" s="534"/>
      <c r="ULQ3" s="544"/>
      <c r="ULR3" s="533"/>
      <c r="ULS3" s="533"/>
      <c r="ULT3" s="534"/>
      <c r="ULU3" s="544"/>
      <c r="ULV3" s="533"/>
      <c r="ULW3" s="533"/>
      <c r="ULX3" s="534"/>
      <c r="ULY3" s="544"/>
      <c r="ULZ3" s="533"/>
      <c r="UMA3" s="533"/>
      <c r="UMB3" s="534"/>
      <c r="UMC3" s="544"/>
      <c r="UMD3" s="533"/>
      <c r="UME3" s="533"/>
      <c r="UMF3" s="534"/>
      <c r="UMG3" s="544"/>
      <c r="UMH3" s="533"/>
      <c r="UMI3" s="533"/>
      <c r="UMJ3" s="534"/>
      <c r="UMK3" s="544"/>
      <c r="UML3" s="533"/>
      <c r="UMM3" s="533"/>
      <c r="UMN3" s="534"/>
      <c r="UMO3" s="544"/>
      <c r="UMP3" s="533"/>
      <c r="UMQ3" s="533"/>
      <c r="UMR3" s="534"/>
      <c r="UMS3" s="544"/>
      <c r="UMT3" s="533"/>
      <c r="UMU3" s="533"/>
      <c r="UMV3" s="534"/>
      <c r="UMW3" s="544"/>
      <c r="UMX3" s="533"/>
      <c r="UMY3" s="533"/>
      <c r="UMZ3" s="534"/>
      <c r="UNA3" s="544"/>
      <c r="UNB3" s="533"/>
      <c r="UNC3" s="533"/>
      <c r="UND3" s="534"/>
      <c r="UNE3" s="544"/>
      <c r="UNF3" s="533"/>
      <c r="UNG3" s="533"/>
      <c r="UNH3" s="534"/>
      <c r="UNI3" s="544"/>
      <c r="UNJ3" s="533"/>
      <c r="UNK3" s="533"/>
      <c r="UNL3" s="534"/>
      <c r="UNM3" s="544"/>
      <c r="UNN3" s="533"/>
      <c r="UNO3" s="533"/>
      <c r="UNP3" s="534"/>
      <c r="UNQ3" s="544"/>
      <c r="UNR3" s="533"/>
      <c r="UNS3" s="533"/>
      <c r="UNT3" s="534"/>
      <c r="UNU3" s="544"/>
      <c r="UNV3" s="533"/>
      <c r="UNW3" s="533"/>
      <c r="UNX3" s="534"/>
      <c r="UNY3" s="544"/>
      <c r="UNZ3" s="533"/>
      <c r="UOA3" s="533"/>
      <c r="UOB3" s="534"/>
      <c r="UOC3" s="544"/>
      <c r="UOD3" s="533"/>
      <c r="UOE3" s="533"/>
      <c r="UOF3" s="534"/>
      <c r="UOG3" s="544"/>
      <c r="UOH3" s="533"/>
      <c r="UOI3" s="533"/>
      <c r="UOJ3" s="534"/>
      <c r="UOK3" s="544"/>
      <c r="UOL3" s="533"/>
      <c r="UOM3" s="533"/>
      <c r="UON3" s="534"/>
      <c r="UOO3" s="544"/>
      <c r="UOP3" s="533"/>
      <c r="UOQ3" s="533"/>
      <c r="UOR3" s="534"/>
      <c r="UOS3" s="544"/>
      <c r="UOT3" s="533"/>
      <c r="UOU3" s="533"/>
      <c r="UOV3" s="534"/>
      <c r="UOW3" s="544"/>
      <c r="UOX3" s="533"/>
      <c r="UOY3" s="533"/>
      <c r="UOZ3" s="534"/>
      <c r="UPA3" s="544"/>
      <c r="UPB3" s="533"/>
      <c r="UPC3" s="533"/>
      <c r="UPD3" s="534"/>
      <c r="UPE3" s="544"/>
      <c r="UPF3" s="533"/>
      <c r="UPG3" s="533"/>
      <c r="UPH3" s="534"/>
      <c r="UPI3" s="544"/>
      <c r="UPJ3" s="533"/>
      <c r="UPK3" s="533"/>
      <c r="UPL3" s="534"/>
      <c r="UPM3" s="544"/>
      <c r="UPN3" s="533"/>
      <c r="UPO3" s="533"/>
      <c r="UPP3" s="534"/>
      <c r="UPQ3" s="544"/>
      <c r="UPR3" s="533"/>
      <c r="UPS3" s="533"/>
      <c r="UPT3" s="534"/>
      <c r="UPU3" s="544"/>
      <c r="UPV3" s="533"/>
      <c r="UPW3" s="533"/>
      <c r="UPX3" s="534"/>
      <c r="UPY3" s="544"/>
      <c r="UPZ3" s="533"/>
      <c r="UQA3" s="533"/>
      <c r="UQB3" s="534"/>
      <c r="UQC3" s="544"/>
      <c r="UQD3" s="533"/>
      <c r="UQE3" s="533"/>
      <c r="UQF3" s="534"/>
      <c r="UQG3" s="544"/>
      <c r="UQH3" s="533"/>
      <c r="UQI3" s="533"/>
      <c r="UQJ3" s="534"/>
      <c r="UQK3" s="544"/>
      <c r="UQL3" s="533"/>
      <c r="UQM3" s="533"/>
      <c r="UQN3" s="534"/>
      <c r="UQO3" s="544"/>
      <c r="UQP3" s="533"/>
      <c r="UQQ3" s="533"/>
      <c r="UQR3" s="534"/>
      <c r="UQS3" s="544"/>
      <c r="UQT3" s="533"/>
      <c r="UQU3" s="533"/>
      <c r="UQV3" s="534"/>
      <c r="UQW3" s="544"/>
      <c r="UQX3" s="533"/>
      <c r="UQY3" s="533"/>
      <c r="UQZ3" s="534"/>
      <c r="URA3" s="544"/>
      <c r="URB3" s="533"/>
      <c r="URC3" s="533"/>
      <c r="URD3" s="534"/>
      <c r="URE3" s="544"/>
      <c r="URF3" s="533"/>
      <c r="URG3" s="533"/>
      <c r="URH3" s="534"/>
      <c r="URI3" s="544"/>
      <c r="URJ3" s="533"/>
      <c r="URK3" s="533"/>
      <c r="URL3" s="534"/>
      <c r="URM3" s="544"/>
      <c r="URN3" s="533"/>
      <c r="URO3" s="533"/>
      <c r="URP3" s="534"/>
      <c r="URQ3" s="544"/>
      <c r="URR3" s="533"/>
      <c r="URS3" s="533"/>
      <c r="URT3" s="534"/>
      <c r="URU3" s="544"/>
      <c r="URV3" s="533"/>
      <c r="URW3" s="533"/>
      <c r="URX3" s="534"/>
      <c r="URY3" s="544"/>
      <c r="URZ3" s="533"/>
      <c r="USA3" s="533"/>
      <c r="USB3" s="534"/>
      <c r="USC3" s="544"/>
      <c r="USD3" s="533"/>
      <c r="USE3" s="533"/>
      <c r="USF3" s="534"/>
      <c r="USG3" s="544"/>
      <c r="USH3" s="533"/>
      <c r="USI3" s="533"/>
      <c r="USJ3" s="534"/>
      <c r="USK3" s="544"/>
      <c r="USL3" s="533"/>
      <c r="USM3" s="533"/>
      <c r="USN3" s="534"/>
      <c r="USO3" s="544"/>
      <c r="USP3" s="533"/>
      <c r="USQ3" s="533"/>
      <c r="USR3" s="534"/>
      <c r="USS3" s="544"/>
      <c r="UST3" s="533"/>
      <c r="USU3" s="533"/>
      <c r="USV3" s="534"/>
      <c r="USW3" s="544"/>
      <c r="USX3" s="533"/>
      <c r="USY3" s="533"/>
      <c r="USZ3" s="534"/>
      <c r="UTA3" s="544"/>
      <c r="UTB3" s="533"/>
      <c r="UTC3" s="533"/>
      <c r="UTD3" s="534"/>
      <c r="UTE3" s="544"/>
      <c r="UTF3" s="533"/>
      <c r="UTG3" s="533"/>
      <c r="UTH3" s="534"/>
      <c r="UTI3" s="544"/>
      <c r="UTJ3" s="533"/>
      <c r="UTK3" s="533"/>
      <c r="UTL3" s="534"/>
      <c r="UTM3" s="544"/>
      <c r="UTN3" s="533"/>
      <c r="UTO3" s="533"/>
      <c r="UTP3" s="534"/>
      <c r="UTQ3" s="544"/>
      <c r="UTR3" s="533"/>
      <c r="UTS3" s="533"/>
      <c r="UTT3" s="534"/>
      <c r="UTU3" s="544"/>
      <c r="UTV3" s="533"/>
      <c r="UTW3" s="533"/>
      <c r="UTX3" s="534"/>
      <c r="UTY3" s="544"/>
      <c r="UTZ3" s="533"/>
      <c r="UUA3" s="533"/>
      <c r="UUB3" s="534"/>
      <c r="UUC3" s="544"/>
      <c r="UUD3" s="533"/>
      <c r="UUE3" s="533"/>
      <c r="UUF3" s="534"/>
      <c r="UUG3" s="544"/>
      <c r="UUH3" s="533"/>
      <c r="UUI3" s="533"/>
      <c r="UUJ3" s="534"/>
      <c r="UUK3" s="544"/>
      <c r="UUL3" s="533"/>
      <c r="UUM3" s="533"/>
      <c r="UUN3" s="534"/>
      <c r="UUO3" s="544"/>
      <c r="UUP3" s="533"/>
      <c r="UUQ3" s="533"/>
      <c r="UUR3" s="534"/>
      <c r="UUS3" s="544"/>
      <c r="UUT3" s="533"/>
      <c r="UUU3" s="533"/>
      <c r="UUV3" s="534"/>
      <c r="UUW3" s="544"/>
      <c r="UUX3" s="533"/>
      <c r="UUY3" s="533"/>
      <c r="UUZ3" s="534"/>
      <c r="UVA3" s="544"/>
      <c r="UVB3" s="533"/>
      <c r="UVC3" s="533"/>
      <c r="UVD3" s="534"/>
      <c r="UVE3" s="544"/>
      <c r="UVF3" s="533"/>
      <c r="UVG3" s="533"/>
      <c r="UVH3" s="534"/>
      <c r="UVI3" s="544"/>
      <c r="UVJ3" s="533"/>
      <c r="UVK3" s="533"/>
      <c r="UVL3" s="534"/>
      <c r="UVM3" s="544"/>
      <c r="UVN3" s="533"/>
      <c r="UVO3" s="533"/>
      <c r="UVP3" s="534"/>
      <c r="UVQ3" s="544"/>
      <c r="UVR3" s="533"/>
      <c r="UVS3" s="533"/>
      <c r="UVT3" s="534"/>
      <c r="UVU3" s="544"/>
      <c r="UVV3" s="533"/>
      <c r="UVW3" s="533"/>
      <c r="UVX3" s="534"/>
      <c r="UVY3" s="544"/>
      <c r="UVZ3" s="533"/>
      <c r="UWA3" s="533"/>
      <c r="UWB3" s="534"/>
      <c r="UWC3" s="544"/>
      <c r="UWD3" s="533"/>
      <c r="UWE3" s="533"/>
      <c r="UWF3" s="534"/>
      <c r="UWG3" s="544"/>
      <c r="UWH3" s="533"/>
      <c r="UWI3" s="533"/>
      <c r="UWJ3" s="534"/>
      <c r="UWK3" s="544"/>
      <c r="UWL3" s="533"/>
      <c r="UWM3" s="533"/>
      <c r="UWN3" s="534"/>
      <c r="UWO3" s="544"/>
      <c r="UWP3" s="533"/>
      <c r="UWQ3" s="533"/>
      <c r="UWR3" s="534"/>
      <c r="UWS3" s="544"/>
      <c r="UWT3" s="533"/>
      <c r="UWU3" s="533"/>
      <c r="UWV3" s="534"/>
      <c r="UWW3" s="544"/>
      <c r="UWX3" s="533"/>
      <c r="UWY3" s="533"/>
      <c r="UWZ3" s="534"/>
      <c r="UXA3" s="544"/>
      <c r="UXB3" s="533"/>
      <c r="UXC3" s="533"/>
      <c r="UXD3" s="534"/>
      <c r="UXE3" s="544"/>
      <c r="UXF3" s="533"/>
      <c r="UXG3" s="533"/>
      <c r="UXH3" s="534"/>
      <c r="UXI3" s="544"/>
      <c r="UXJ3" s="533"/>
      <c r="UXK3" s="533"/>
      <c r="UXL3" s="534"/>
      <c r="UXM3" s="544"/>
      <c r="UXN3" s="533"/>
      <c r="UXO3" s="533"/>
      <c r="UXP3" s="534"/>
      <c r="UXQ3" s="544"/>
      <c r="UXR3" s="533"/>
      <c r="UXS3" s="533"/>
      <c r="UXT3" s="534"/>
      <c r="UXU3" s="544"/>
      <c r="UXV3" s="533"/>
      <c r="UXW3" s="533"/>
      <c r="UXX3" s="534"/>
      <c r="UXY3" s="544"/>
      <c r="UXZ3" s="533"/>
      <c r="UYA3" s="533"/>
      <c r="UYB3" s="534"/>
      <c r="UYC3" s="544"/>
      <c r="UYD3" s="533"/>
      <c r="UYE3" s="533"/>
      <c r="UYF3" s="534"/>
      <c r="UYG3" s="544"/>
      <c r="UYH3" s="533"/>
      <c r="UYI3" s="533"/>
      <c r="UYJ3" s="534"/>
      <c r="UYK3" s="544"/>
      <c r="UYL3" s="533"/>
      <c r="UYM3" s="533"/>
      <c r="UYN3" s="534"/>
      <c r="UYO3" s="544"/>
      <c r="UYP3" s="533"/>
      <c r="UYQ3" s="533"/>
      <c r="UYR3" s="534"/>
      <c r="UYS3" s="544"/>
      <c r="UYT3" s="533"/>
      <c r="UYU3" s="533"/>
      <c r="UYV3" s="534"/>
      <c r="UYW3" s="544"/>
      <c r="UYX3" s="533"/>
      <c r="UYY3" s="533"/>
      <c r="UYZ3" s="534"/>
      <c r="UZA3" s="544"/>
      <c r="UZB3" s="533"/>
      <c r="UZC3" s="533"/>
      <c r="UZD3" s="534"/>
      <c r="UZE3" s="544"/>
      <c r="UZF3" s="533"/>
      <c r="UZG3" s="533"/>
      <c r="UZH3" s="534"/>
      <c r="UZI3" s="544"/>
      <c r="UZJ3" s="533"/>
      <c r="UZK3" s="533"/>
      <c r="UZL3" s="534"/>
      <c r="UZM3" s="544"/>
      <c r="UZN3" s="533"/>
      <c r="UZO3" s="533"/>
      <c r="UZP3" s="534"/>
      <c r="UZQ3" s="544"/>
      <c r="UZR3" s="533"/>
      <c r="UZS3" s="533"/>
      <c r="UZT3" s="534"/>
      <c r="UZU3" s="544"/>
      <c r="UZV3" s="533"/>
      <c r="UZW3" s="533"/>
      <c r="UZX3" s="534"/>
      <c r="UZY3" s="544"/>
      <c r="UZZ3" s="533"/>
      <c r="VAA3" s="533"/>
      <c r="VAB3" s="534"/>
      <c r="VAC3" s="544"/>
      <c r="VAD3" s="533"/>
      <c r="VAE3" s="533"/>
      <c r="VAF3" s="534"/>
      <c r="VAG3" s="544"/>
      <c r="VAH3" s="533"/>
      <c r="VAI3" s="533"/>
      <c r="VAJ3" s="534"/>
      <c r="VAK3" s="544"/>
      <c r="VAL3" s="533"/>
      <c r="VAM3" s="533"/>
      <c r="VAN3" s="534"/>
      <c r="VAO3" s="544"/>
      <c r="VAP3" s="533"/>
      <c r="VAQ3" s="533"/>
      <c r="VAR3" s="534"/>
      <c r="VAS3" s="544"/>
      <c r="VAT3" s="533"/>
      <c r="VAU3" s="533"/>
      <c r="VAV3" s="534"/>
      <c r="VAW3" s="544"/>
      <c r="VAX3" s="533"/>
      <c r="VAY3" s="533"/>
      <c r="VAZ3" s="534"/>
      <c r="VBA3" s="544"/>
      <c r="VBB3" s="533"/>
      <c r="VBC3" s="533"/>
      <c r="VBD3" s="534"/>
      <c r="VBE3" s="544"/>
      <c r="VBF3" s="533"/>
      <c r="VBG3" s="533"/>
      <c r="VBH3" s="534"/>
      <c r="VBI3" s="544"/>
      <c r="VBJ3" s="533"/>
      <c r="VBK3" s="533"/>
      <c r="VBL3" s="534"/>
      <c r="VBM3" s="544"/>
      <c r="VBN3" s="533"/>
      <c r="VBO3" s="533"/>
      <c r="VBP3" s="534"/>
      <c r="VBQ3" s="544"/>
      <c r="VBR3" s="533"/>
      <c r="VBS3" s="533"/>
      <c r="VBT3" s="534"/>
      <c r="VBU3" s="544"/>
      <c r="VBV3" s="533"/>
      <c r="VBW3" s="533"/>
      <c r="VBX3" s="534"/>
      <c r="VBY3" s="544"/>
      <c r="VBZ3" s="533"/>
      <c r="VCA3" s="533"/>
      <c r="VCB3" s="534"/>
      <c r="VCC3" s="544"/>
      <c r="VCD3" s="533"/>
      <c r="VCE3" s="533"/>
      <c r="VCF3" s="534"/>
      <c r="VCG3" s="544"/>
      <c r="VCH3" s="533"/>
      <c r="VCI3" s="533"/>
      <c r="VCJ3" s="534"/>
      <c r="VCK3" s="544"/>
      <c r="VCL3" s="533"/>
      <c r="VCM3" s="533"/>
      <c r="VCN3" s="534"/>
      <c r="VCO3" s="544"/>
      <c r="VCP3" s="533"/>
      <c r="VCQ3" s="533"/>
      <c r="VCR3" s="534"/>
      <c r="VCS3" s="544"/>
      <c r="VCT3" s="533"/>
      <c r="VCU3" s="533"/>
      <c r="VCV3" s="534"/>
      <c r="VCW3" s="544"/>
      <c r="VCX3" s="533"/>
      <c r="VCY3" s="533"/>
      <c r="VCZ3" s="534"/>
      <c r="VDA3" s="544"/>
      <c r="VDB3" s="533"/>
      <c r="VDC3" s="533"/>
      <c r="VDD3" s="534"/>
      <c r="VDE3" s="544"/>
      <c r="VDF3" s="533"/>
      <c r="VDG3" s="533"/>
      <c r="VDH3" s="534"/>
      <c r="VDI3" s="544"/>
      <c r="VDJ3" s="533"/>
      <c r="VDK3" s="533"/>
      <c r="VDL3" s="534"/>
      <c r="VDM3" s="544"/>
      <c r="VDN3" s="533"/>
      <c r="VDO3" s="533"/>
      <c r="VDP3" s="534"/>
      <c r="VDQ3" s="544"/>
      <c r="VDR3" s="533"/>
      <c r="VDS3" s="533"/>
      <c r="VDT3" s="534"/>
      <c r="VDU3" s="544"/>
      <c r="VDV3" s="533"/>
      <c r="VDW3" s="533"/>
      <c r="VDX3" s="534"/>
      <c r="VDY3" s="544"/>
      <c r="VDZ3" s="533"/>
      <c r="VEA3" s="533"/>
      <c r="VEB3" s="534"/>
      <c r="VEC3" s="544"/>
      <c r="VED3" s="533"/>
      <c r="VEE3" s="533"/>
      <c r="VEF3" s="534"/>
      <c r="VEG3" s="544"/>
      <c r="VEH3" s="533"/>
      <c r="VEI3" s="533"/>
      <c r="VEJ3" s="534"/>
      <c r="VEK3" s="544"/>
      <c r="VEL3" s="533"/>
      <c r="VEM3" s="533"/>
      <c r="VEN3" s="534"/>
      <c r="VEO3" s="544"/>
      <c r="VEP3" s="533"/>
      <c r="VEQ3" s="533"/>
      <c r="VER3" s="534"/>
      <c r="VES3" s="544"/>
      <c r="VET3" s="533"/>
      <c r="VEU3" s="533"/>
      <c r="VEV3" s="534"/>
      <c r="VEW3" s="544"/>
      <c r="VEX3" s="533"/>
      <c r="VEY3" s="533"/>
      <c r="VEZ3" s="534"/>
      <c r="VFA3" s="544"/>
      <c r="VFB3" s="533"/>
      <c r="VFC3" s="533"/>
      <c r="VFD3" s="534"/>
      <c r="VFE3" s="544"/>
      <c r="VFF3" s="533"/>
      <c r="VFG3" s="533"/>
      <c r="VFH3" s="534"/>
      <c r="VFI3" s="544"/>
      <c r="VFJ3" s="533"/>
      <c r="VFK3" s="533"/>
      <c r="VFL3" s="534"/>
      <c r="VFM3" s="544"/>
      <c r="VFN3" s="533"/>
      <c r="VFO3" s="533"/>
      <c r="VFP3" s="534"/>
      <c r="VFQ3" s="544"/>
      <c r="VFR3" s="533"/>
      <c r="VFS3" s="533"/>
      <c r="VFT3" s="534"/>
      <c r="VFU3" s="544"/>
      <c r="VFV3" s="533"/>
      <c r="VFW3" s="533"/>
      <c r="VFX3" s="534"/>
      <c r="VFY3" s="544"/>
      <c r="VFZ3" s="533"/>
      <c r="VGA3" s="533"/>
      <c r="VGB3" s="534"/>
      <c r="VGC3" s="544"/>
      <c r="VGD3" s="533"/>
      <c r="VGE3" s="533"/>
      <c r="VGF3" s="534"/>
      <c r="VGG3" s="544"/>
      <c r="VGH3" s="533"/>
      <c r="VGI3" s="533"/>
      <c r="VGJ3" s="534"/>
      <c r="VGK3" s="544"/>
      <c r="VGL3" s="533"/>
      <c r="VGM3" s="533"/>
      <c r="VGN3" s="534"/>
      <c r="VGO3" s="544"/>
      <c r="VGP3" s="533"/>
      <c r="VGQ3" s="533"/>
      <c r="VGR3" s="534"/>
      <c r="VGS3" s="544"/>
      <c r="VGT3" s="533"/>
      <c r="VGU3" s="533"/>
      <c r="VGV3" s="534"/>
      <c r="VGW3" s="544"/>
      <c r="VGX3" s="533"/>
      <c r="VGY3" s="533"/>
      <c r="VGZ3" s="534"/>
      <c r="VHA3" s="544"/>
      <c r="VHB3" s="533"/>
      <c r="VHC3" s="533"/>
      <c r="VHD3" s="534"/>
      <c r="VHE3" s="544"/>
      <c r="VHF3" s="533"/>
      <c r="VHG3" s="533"/>
      <c r="VHH3" s="534"/>
      <c r="VHI3" s="544"/>
      <c r="VHJ3" s="533"/>
      <c r="VHK3" s="533"/>
      <c r="VHL3" s="534"/>
      <c r="VHM3" s="544"/>
      <c r="VHN3" s="533"/>
      <c r="VHO3" s="533"/>
      <c r="VHP3" s="534"/>
      <c r="VHQ3" s="544"/>
      <c r="VHR3" s="533"/>
      <c r="VHS3" s="533"/>
      <c r="VHT3" s="534"/>
      <c r="VHU3" s="544"/>
      <c r="VHV3" s="533"/>
      <c r="VHW3" s="533"/>
      <c r="VHX3" s="534"/>
      <c r="VHY3" s="544"/>
      <c r="VHZ3" s="533"/>
      <c r="VIA3" s="533"/>
      <c r="VIB3" s="534"/>
      <c r="VIC3" s="544"/>
      <c r="VID3" s="533"/>
      <c r="VIE3" s="533"/>
      <c r="VIF3" s="534"/>
      <c r="VIG3" s="544"/>
      <c r="VIH3" s="533"/>
      <c r="VII3" s="533"/>
      <c r="VIJ3" s="534"/>
      <c r="VIK3" s="544"/>
      <c r="VIL3" s="533"/>
      <c r="VIM3" s="533"/>
      <c r="VIN3" s="534"/>
      <c r="VIO3" s="544"/>
      <c r="VIP3" s="533"/>
      <c r="VIQ3" s="533"/>
      <c r="VIR3" s="534"/>
      <c r="VIS3" s="544"/>
      <c r="VIT3" s="533"/>
      <c r="VIU3" s="533"/>
      <c r="VIV3" s="534"/>
      <c r="VIW3" s="544"/>
      <c r="VIX3" s="533"/>
      <c r="VIY3" s="533"/>
      <c r="VIZ3" s="534"/>
      <c r="VJA3" s="544"/>
      <c r="VJB3" s="533"/>
      <c r="VJC3" s="533"/>
      <c r="VJD3" s="534"/>
      <c r="VJE3" s="544"/>
      <c r="VJF3" s="533"/>
      <c r="VJG3" s="533"/>
      <c r="VJH3" s="534"/>
      <c r="VJI3" s="544"/>
      <c r="VJJ3" s="533"/>
      <c r="VJK3" s="533"/>
      <c r="VJL3" s="534"/>
      <c r="VJM3" s="544"/>
      <c r="VJN3" s="533"/>
      <c r="VJO3" s="533"/>
      <c r="VJP3" s="534"/>
      <c r="VJQ3" s="544"/>
      <c r="VJR3" s="533"/>
      <c r="VJS3" s="533"/>
      <c r="VJT3" s="534"/>
      <c r="VJU3" s="544"/>
      <c r="VJV3" s="533"/>
      <c r="VJW3" s="533"/>
      <c r="VJX3" s="534"/>
      <c r="VJY3" s="544"/>
      <c r="VJZ3" s="533"/>
      <c r="VKA3" s="533"/>
      <c r="VKB3" s="534"/>
      <c r="VKC3" s="544"/>
      <c r="VKD3" s="533"/>
      <c r="VKE3" s="533"/>
      <c r="VKF3" s="534"/>
      <c r="VKG3" s="544"/>
      <c r="VKH3" s="533"/>
      <c r="VKI3" s="533"/>
      <c r="VKJ3" s="534"/>
      <c r="VKK3" s="544"/>
      <c r="VKL3" s="533"/>
      <c r="VKM3" s="533"/>
      <c r="VKN3" s="534"/>
      <c r="VKO3" s="544"/>
      <c r="VKP3" s="533"/>
      <c r="VKQ3" s="533"/>
      <c r="VKR3" s="534"/>
      <c r="VKS3" s="544"/>
      <c r="VKT3" s="533"/>
      <c r="VKU3" s="533"/>
      <c r="VKV3" s="534"/>
      <c r="VKW3" s="544"/>
      <c r="VKX3" s="533"/>
      <c r="VKY3" s="533"/>
      <c r="VKZ3" s="534"/>
      <c r="VLA3" s="544"/>
      <c r="VLB3" s="533"/>
      <c r="VLC3" s="533"/>
      <c r="VLD3" s="534"/>
      <c r="VLE3" s="544"/>
      <c r="VLF3" s="533"/>
      <c r="VLG3" s="533"/>
      <c r="VLH3" s="534"/>
      <c r="VLI3" s="544"/>
      <c r="VLJ3" s="533"/>
      <c r="VLK3" s="533"/>
      <c r="VLL3" s="534"/>
      <c r="VLM3" s="544"/>
      <c r="VLN3" s="533"/>
      <c r="VLO3" s="533"/>
      <c r="VLP3" s="534"/>
      <c r="VLQ3" s="544"/>
      <c r="VLR3" s="533"/>
      <c r="VLS3" s="533"/>
      <c r="VLT3" s="534"/>
      <c r="VLU3" s="544"/>
      <c r="VLV3" s="533"/>
      <c r="VLW3" s="533"/>
      <c r="VLX3" s="534"/>
      <c r="VLY3" s="544"/>
      <c r="VLZ3" s="533"/>
      <c r="VMA3" s="533"/>
      <c r="VMB3" s="534"/>
      <c r="VMC3" s="544"/>
      <c r="VMD3" s="533"/>
      <c r="VME3" s="533"/>
      <c r="VMF3" s="534"/>
      <c r="VMG3" s="544"/>
      <c r="VMH3" s="533"/>
      <c r="VMI3" s="533"/>
      <c r="VMJ3" s="534"/>
      <c r="VMK3" s="544"/>
      <c r="VML3" s="533"/>
      <c r="VMM3" s="533"/>
      <c r="VMN3" s="534"/>
      <c r="VMO3" s="544"/>
      <c r="VMP3" s="533"/>
      <c r="VMQ3" s="533"/>
      <c r="VMR3" s="534"/>
      <c r="VMS3" s="544"/>
      <c r="VMT3" s="533"/>
      <c r="VMU3" s="533"/>
      <c r="VMV3" s="534"/>
      <c r="VMW3" s="544"/>
      <c r="VMX3" s="533"/>
      <c r="VMY3" s="533"/>
      <c r="VMZ3" s="534"/>
      <c r="VNA3" s="544"/>
      <c r="VNB3" s="533"/>
      <c r="VNC3" s="533"/>
      <c r="VND3" s="534"/>
      <c r="VNE3" s="544"/>
      <c r="VNF3" s="533"/>
      <c r="VNG3" s="533"/>
      <c r="VNH3" s="534"/>
      <c r="VNI3" s="544"/>
      <c r="VNJ3" s="533"/>
      <c r="VNK3" s="533"/>
      <c r="VNL3" s="534"/>
      <c r="VNM3" s="544"/>
      <c r="VNN3" s="533"/>
      <c r="VNO3" s="533"/>
      <c r="VNP3" s="534"/>
      <c r="VNQ3" s="544"/>
      <c r="VNR3" s="533"/>
      <c r="VNS3" s="533"/>
      <c r="VNT3" s="534"/>
      <c r="VNU3" s="544"/>
      <c r="VNV3" s="533"/>
      <c r="VNW3" s="533"/>
      <c r="VNX3" s="534"/>
      <c r="VNY3" s="544"/>
      <c r="VNZ3" s="533"/>
      <c r="VOA3" s="533"/>
      <c r="VOB3" s="534"/>
      <c r="VOC3" s="544"/>
      <c r="VOD3" s="533"/>
      <c r="VOE3" s="533"/>
      <c r="VOF3" s="534"/>
      <c r="VOG3" s="544"/>
      <c r="VOH3" s="533"/>
      <c r="VOI3" s="533"/>
      <c r="VOJ3" s="534"/>
      <c r="VOK3" s="544"/>
      <c r="VOL3" s="533"/>
      <c r="VOM3" s="533"/>
      <c r="VON3" s="534"/>
      <c r="VOO3" s="544"/>
      <c r="VOP3" s="533"/>
      <c r="VOQ3" s="533"/>
      <c r="VOR3" s="534"/>
      <c r="VOS3" s="544"/>
      <c r="VOT3" s="533"/>
      <c r="VOU3" s="533"/>
      <c r="VOV3" s="534"/>
      <c r="VOW3" s="544"/>
      <c r="VOX3" s="533"/>
      <c r="VOY3" s="533"/>
      <c r="VOZ3" s="534"/>
      <c r="VPA3" s="544"/>
      <c r="VPB3" s="533"/>
      <c r="VPC3" s="533"/>
      <c r="VPD3" s="534"/>
      <c r="VPE3" s="544"/>
      <c r="VPF3" s="533"/>
      <c r="VPG3" s="533"/>
      <c r="VPH3" s="534"/>
      <c r="VPI3" s="544"/>
      <c r="VPJ3" s="533"/>
      <c r="VPK3" s="533"/>
      <c r="VPL3" s="534"/>
      <c r="VPM3" s="544"/>
      <c r="VPN3" s="533"/>
      <c r="VPO3" s="533"/>
      <c r="VPP3" s="534"/>
      <c r="VPQ3" s="544"/>
      <c r="VPR3" s="533"/>
      <c r="VPS3" s="533"/>
      <c r="VPT3" s="534"/>
      <c r="VPU3" s="544"/>
      <c r="VPV3" s="533"/>
      <c r="VPW3" s="533"/>
      <c r="VPX3" s="534"/>
      <c r="VPY3" s="544"/>
      <c r="VPZ3" s="533"/>
      <c r="VQA3" s="533"/>
      <c r="VQB3" s="534"/>
      <c r="VQC3" s="544"/>
      <c r="VQD3" s="533"/>
      <c r="VQE3" s="533"/>
      <c r="VQF3" s="534"/>
      <c r="VQG3" s="544"/>
      <c r="VQH3" s="533"/>
      <c r="VQI3" s="533"/>
      <c r="VQJ3" s="534"/>
      <c r="VQK3" s="544"/>
      <c r="VQL3" s="533"/>
      <c r="VQM3" s="533"/>
      <c r="VQN3" s="534"/>
      <c r="VQO3" s="544"/>
      <c r="VQP3" s="533"/>
      <c r="VQQ3" s="533"/>
      <c r="VQR3" s="534"/>
      <c r="VQS3" s="544"/>
      <c r="VQT3" s="533"/>
      <c r="VQU3" s="533"/>
      <c r="VQV3" s="534"/>
      <c r="VQW3" s="544"/>
      <c r="VQX3" s="533"/>
      <c r="VQY3" s="533"/>
      <c r="VQZ3" s="534"/>
      <c r="VRA3" s="544"/>
      <c r="VRB3" s="533"/>
      <c r="VRC3" s="533"/>
      <c r="VRD3" s="534"/>
      <c r="VRE3" s="544"/>
      <c r="VRF3" s="533"/>
      <c r="VRG3" s="533"/>
      <c r="VRH3" s="534"/>
      <c r="VRI3" s="544"/>
      <c r="VRJ3" s="533"/>
      <c r="VRK3" s="533"/>
      <c r="VRL3" s="534"/>
      <c r="VRM3" s="544"/>
      <c r="VRN3" s="533"/>
      <c r="VRO3" s="533"/>
      <c r="VRP3" s="534"/>
      <c r="VRQ3" s="544"/>
      <c r="VRR3" s="533"/>
      <c r="VRS3" s="533"/>
      <c r="VRT3" s="534"/>
      <c r="VRU3" s="544"/>
      <c r="VRV3" s="533"/>
      <c r="VRW3" s="533"/>
      <c r="VRX3" s="534"/>
      <c r="VRY3" s="544"/>
      <c r="VRZ3" s="533"/>
      <c r="VSA3" s="533"/>
      <c r="VSB3" s="534"/>
      <c r="VSC3" s="544"/>
      <c r="VSD3" s="533"/>
      <c r="VSE3" s="533"/>
      <c r="VSF3" s="534"/>
      <c r="VSG3" s="544"/>
      <c r="VSH3" s="533"/>
      <c r="VSI3" s="533"/>
      <c r="VSJ3" s="534"/>
      <c r="VSK3" s="544"/>
      <c r="VSL3" s="533"/>
      <c r="VSM3" s="533"/>
      <c r="VSN3" s="534"/>
      <c r="VSO3" s="544"/>
      <c r="VSP3" s="533"/>
      <c r="VSQ3" s="533"/>
      <c r="VSR3" s="534"/>
      <c r="VSS3" s="544"/>
      <c r="VST3" s="533"/>
      <c r="VSU3" s="533"/>
      <c r="VSV3" s="534"/>
      <c r="VSW3" s="544"/>
      <c r="VSX3" s="533"/>
      <c r="VSY3" s="533"/>
      <c r="VSZ3" s="534"/>
      <c r="VTA3" s="544"/>
      <c r="VTB3" s="533"/>
      <c r="VTC3" s="533"/>
      <c r="VTD3" s="534"/>
      <c r="VTE3" s="544"/>
      <c r="VTF3" s="533"/>
      <c r="VTG3" s="533"/>
      <c r="VTH3" s="534"/>
      <c r="VTI3" s="544"/>
      <c r="VTJ3" s="533"/>
      <c r="VTK3" s="533"/>
      <c r="VTL3" s="534"/>
      <c r="VTM3" s="544"/>
      <c r="VTN3" s="533"/>
      <c r="VTO3" s="533"/>
      <c r="VTP3" s="534"/>
      <c r="VTQ3" s="544"/>
      <c r="VTR3" s="533"/>
      <c r="VTS3" s="533"/>
      <c r="VTT3" s="534"/>
      <c r="VTU3" s="544"/>
      <c r="VTV3" s="533"/>
      <c r="VTW3" s="533"/>
      <c r="VTX3" s="534"/>
      <c r="VTY3" s="544"/>
      <c r="VTZ3" s="533"/>
      <c r="VUA3" s="533"/>
      <c r="VUB3" s="534"/>
      <c r="VUC3" s="544"/>
      <c r="VUD3" s="533"/>
      <c r="VUE3" s="533"/>
      <c r="VUF3" s="534"/>
      <c r="VUG3" s="544"/>
      <c r="VUH3" s="533"/>
      <c r="VUI3" s="533"/>
      <c r="VUJ3" s="534"/>
      <c r="VUK3" s="544"/>
      <c r="VUL3" s="533"/>
      <c r="VUM3" s="533"/>
      <c r="VUN3" s="534"/>
      <c r="VUO3" s="544"/>
      <c r="VUP3" s="533"/>
      <c r="VUQ3" s="533"/>
      <c r="VUR3" s="534"/>
      <c r="VUS3" s="544"/>
      <c r="VUT3" s="533"/>
      <c r="VUU3" s="533"/>
      <c r="VUV3" s="534"/>
      <c r="VUW3" s="544"/>
      <c r="VUX3" s="533"/>
      <c r="VUY3" s="533"/>
      <c r="VUZ3" s="534"/>
      <c r="VVA3" s="544"/>
      <c r="VVB3" s="533"/>
      <c r="VVC3" s="533"/>
      <c r="VVD3" s="534"/>
      <c r="VVE3" s="544"/>
      <c r="VVF3" s="533"/>
      <c r="VVG3" s="533"/>
      <c r="VVH3" s="534"/>
      <c r="VVI3" s="544"/>
      <c r="VVJ3" s="533"/>
      <c r="VVK3" s="533"/>
      <c r="VVL3" s="534"/>
      <c r="VVM3" s="544"/>
      <c r="VVN3" s="533"/>
      <c r="VVO3" s="533"/>
      <c r="VVP3" s="534"/>
      <c r="VVQ3" s="544"/>
      <c r="VVR3" s="533"/>
      <c r="VVS3" s="533"/>
      <c r="VVT3" s="534"/>
      <c r="VVU3" s="544"/>
      <c r="VVV3" s="533"/>
      <c r="VVW3" s="533"/>
      <c r="VVX3" s="534"/>
      <c r="VVY3" s="544"/>
      <c r="VVZ3" s="533"/>
      <c r="VWA3" s="533"/>
      <c r="VWB3" s="534"/>
      <c r="VWC3" s="544"/>
      <c r="VWD3" s="533"/>
      <c r="VWE3" s="533"/>
      <c r="VWF3" s="534"/>
      <c r="VWG3" s="544"/>
      <c r="VWH3" s="533"/>
      <c r="VWI3" s="533"/>
      <c r="VWJ3" s="534"/>
      <c r="VWK3" s="544"/>
      <c r="VWL3" s="533"/>
      <c r="VWM3" s="533"/>
      <c r="VWN3" s="534"/>
      <c r="VWO3" s="544"/>
      <c r="VWP3" s="533"/>
      <c r="VWQ3" s="533"/>
      <c r="VWR3" s="534"/>
      <c r="VWS3" s="544"/>
      <c r="VWT3" s="533"/>
      <c r="VWU3" s="533"/>
      <c r="VWV3" s="534"/>
      <c r="VWW3" s="544"/>
      <c r="VWX3" s="533"/>
      <c r="VWY3" s="533"/>
      <c r="VWZ3" s="534"/>
      <c r="VXA3" s="544"/>
      <c r="VXB3" s="533"/>
      <c r="VXC3" s="533"/>
      <c r="VXD3" s="534"/>
      <c r="VXE3" s="544"/>
      <c r="VXF3" s="533"/>
      <c r="VXG3" s="533"/>
      <c r="VXH3" s="534"/>
      <c r="VXI3" s="544"/>
      <c r="VXJ3" s="533"/>
      <c r="VXK3" s="533"/>
      <c r="VXL3" s="534"/>
      <c r="VXM3" s="544"/>
      <c r="VXN3" s="533"/>
      <c r="VXO3" s="533"/>
      <c r="VXP3" s="534"/>
      <c r="VXQ3" s="544"/>
      <c r="VXR3" s="533"/>
      <c r="VXS3" s="533"/>
      <c r="VXT3" s="534"/>
      <c r="VXU3" s="544"/>
      <c r="VXV3" s="533"/>
      <c r="VXW3" s="533"/>
      <c r="VXX3" s="534"/>
      <c r="VXY3" s="544"/>
      <c r="VXZ3" s="533"/>
      <c r="VYA3" s="533"/>
      <c r="VYB3" s="534"/>
      <c r="VYC3" s="544"/>
      <c r="VYD3" s="533"/>
      <c r="VYE3" s="533"/>
      <c r="VYF3" s="534"/>
      <c r="VYG3" s="544"/>
      <c r="VYH3" s="533"/>
      <c r="VYI3" s="533"/>
      <c r="VYJ3" s="534"/>
      <c r="VYK3" s="544"/>
      <c r="VYL3" s="533"/>
      <c r="VYM3" s="533"/>
      <c r="VYN3" s="534"/>
      <c r="VYO3" s="544"/>
      <c r="VYP3" s="533"/>
      <c r="VYQ3" s="533"/>
      <c r="VYR3" s="534"/>
      <c r="VYS3" s="544"/>
      <c r="VYT3" s="533"/>
      <c r="VYU3" s="533"/>
      <c r="VYV3" s="534"/>
      <c r="VYW3" s="544"/>
      <c r="VYX3" s="533"/>
      <c r="VYY3" s="533"/>
      <c r="VYZ3" s="534"/>
      <c r="VZA3" s="544"/>
      <c r="VZB3" s="533"/>
      <c r="VZC3" s="533"/>
      <c r="VZD3" s="534"/>
      <c r="VZE3" s="544"/>
      <c r="VZF3" s="533"/>
      <c r="VZG3" s="533"/>
      <c r="VZH3" s="534"/>
      <c r="VZI3" s="544"/>
      <c r="VZJ3" s="533"/>
      <c r="VZK3" s="533"/>
      <c r="VZL3" s="534"/>
      <c r="VZM3" s="544"/>
      <c r="VZN3" s="533"/>
      <c r="VZO3" s="533"/>
      <c r="VZP3" s="534"/>
      <c r="VZQ3" s="544"/>
      <c r="VZR3" s="533"/>
      <c r="VZS3" s="533"/>
      <c r="VZT3" s="534"/>
      <c r="VZU3" s="544"/>
      <c r="VZV3" s="533"/>
      <c r="VZW3" s="533"/>
      <c r="VZX3" s="534"/>
      <c r="VZY3" s="544"/>
      <c r="VZZ3" s="533"/>
      <c r="WAA3" s="533"/>
      <c r="WAB3" s="534"/>
      <c r="WAC3" s="544"/>
      <c r="WAD3" s="533"/>
      <c r="WAE3" s="533"/>
      <c r="WAF3" s="534"/>
      <c r="WAG3" s="544"/>
      <c r="WAH3" s="533"/>
      <c r="WAI3" s="533"/>
      <c r="WAJ3" s="534"/>
      <c r="WAK3" s="544"/>
      <c r="WAL3" s="533"/>
      <c r="WAM3" s="533"/>
      <c r="WAN3" s="534"/>
      <c r="WAO3" s="544"/>
      <c r="WAP3" s="533"/>
      <c r="WAQ3" s="533"/>
      <c r="WAR3" s="534"/>
      <c r="WAS3" s="544"/>
      <c r="WAT3" s="533"/>
      <c r="WAU3" s="533"/>
      <c r="WAV3" s="534"/>
      <c r="WAW3" s="544"/>
      <c r="WAX3" s="533"/>
      <c r="WAY3" s="533"/>
      <c r="WAZ3" s="534"/>
      <c r="WBA3" s="544"/>
      <c r="WBB3" s="533"/>
      <c r="WBC3" s="533"/>
      <c r="WBD3" s="534"/>
      <c r="WBE3" s="544"/>
      <c r="WBF3" s="533"/>
      <c r="WBG3" s="533"/>
      <c r="WBH3" s="534"/>
      <c r="WBI3" s="544"/>
      <c r="WBJ3" s="533"/>
      <c r="WBK3" s="533"/>
      <c r="WBL3" s="534"/>
      <c r="WBM3" s="544"/>
      <c r="WBN3" s="533"/>
      <c r="WBO3" s="533"/>
      <c r="WBP3" s="534"/>
      <c r="WBQ3" s="544"/>
      <c r="WBR3" s="533"/>
      <c r="WBS3" s="533"/>
      <c r="WBT3" s="534"/>
      <c r="WBU3" s="544"/>
      <c r="WBV3" s="533"/>
      <c r="WBW3" s="533"/>
      <c r="WBX3" s="534"/>
      <c r="WBY3" s="544"/>
      <c r="WBZ3" s="533"/>
      <c r="WCA3" s="533"/>
      <c r="WCB3" s="534"/>
      <c r="WCC3" s="544"/>
      <c r="WCD3" s="533"/>
      <c r="WCE3" s="533"/>
      <c r="WCF3" s="534"/>
      <c r="WCG3" s="544"/>
      <c r="WCH3" s="533"/>
      <c r="WCI3" s="533"/>
      <c r="WCJ3" s="534"/>
      <c r="WCK3" s="544"/>
      <c r="WCL3" s="533"/>
      <c r="WCM3" s="533"/>
      <c r="WCN3" s="534"/>
      <c r="WCO3" s="544"/>
      <c r="WCP3" s="533"/>
      <c r="WCQ3" s="533"/>
      <c r="WCR3" s="534"/>
      <c r="WCS3" s="544"/>
      <c r="WCT3" s="533"/>
      <c r="WCU3" s="533"/>
      <c r="WCV3" s="534"/>
      <c r="WCW3" s="544"/>
      <c r="WCX3" s="533"/>
      <c r="WCY3" s="533"/>
      <c r="WCZ3" s="534"/>
      <c r="WDA3" s="544"/>
      <c r="WDB3" s="533"/>
      <c r="WDC3" s="533"/>
      <c r="WDD3" s="534"/>
      <c r="WDE3" s="544"/>
      <c r="WDF3" s="533"/>
      <c r="WDG3" s="533"/>
      <c r="WDH3" s="534"/>
      <c r="WDI3" s="544"/>
      <c r="WDJ3" s="533"/>
      <c r="WDK3" s="533"/>
      <c r="WDL3" s="534"/>
      <c r="WDM3" s="544"/>
      <c r="WDN3" s="533"/>
      <c r="WDO3" s="533"/>
      <c r="WDP3" s="534"/>
      <c r="WDQ3" s="544"/>
      <c r="WDR3" s="533"/>
      <c r="WDS3" s="533"/>
      <c r="WDT3" s="534"/>
      <c r="WDU3" s="544"/>
      <c r="WDV3" s="533"/>
      <c r="WDW3" s="533"/>
      <c r="WDX3" s="534"/>
      <c r="WDY3" s="544"/>
      <c r="WDZ3" s="533"/>
      <c r="WEA3" s="533"/>
      <c r="WEB3" s="534"/>
      <c r="WEC3" s="544"/>
      <c r="WED3" s="533"/>
      <c r="WEE3" s="533"/>
      <c r="WEF3" s="534"/>
      <c r="WEG3" s="544"/>
      <c r="WEH3" s="533"/>
      <c r="WEI3" s="533"/>
      <c r="WEJ3" s="534"/>
      <c r="WEK3" s="544"/>
      <c r="WEL3" s="533"/>
      <c r="WEM3" s="533"/>
      <c r="WEN3" s="534"/>
      <c r="WEO3" s="544"/>
      <c r="WEP3" s="533"/>
      <c r="WEQ3" s="533"/>
      <c r="WER3" s="534"/>
      <c r="WES3" s="544"/>
      <c r="WET3" s="533"/>
      <c r="WEU3" s="533"/>
      <c r="WEV3" s="534"/>
      <c r="WEW3" s="544"/>
      <c r="WEX3" s="533"/>
      <c r="WEY3" s="533"/>
      <c r="WEZ3" s="534"/>
      <c r="WFA3" s="544"/>
      <c r="WFB3" s="533"/>
      <c r="WFC3" s="533"/>
      <c r="WFD3" s="534"/>
      <c r="WFE3" s="544"/>
      <c r="WFF3" s="533"/>
      <c r="WFG3" s="533"/>
      <c r="WFH3" s="534"/>
      <c r="WFI3" s="544"/>
      <c r="WFJ3" s="533"/>
      <c r="WFK3" s="533"/>
      <c r="WFL3" s="534"/>
      <c r="WFM3" s="544"/>
      <c r="WFN3" s="533"/>
      <c r="WFO3" s="533"/>
      <c r="WFP3" s="534"/>
      <c r="WFQ3" s="544"/>
      <c r="WFR3" s="533"/>
      <c r="WFS3" s="533"/>
      <c r="WFT3" s="534"/>
      <c r="WFU3" s="544"/>
      <c r="WFV3" s="533"/>
      <c r="WFW3" s="533"/>
      <c r="WFX3" s="534"/>
      <c r="WFY3" s="544"/>
      <c r="WFZ3" s="533"/>
      <c r="WGA3" s="533"/>
      <c r="WGB3" s="534"/>
      <c r="WGC3" s="544"/>
      <c r="WGD3" s="533"/>
      <c r="WGE3" s="533"/>
      <c r="WGF3" s="534"/>
      <c r="WGG3" s="544"/>
      <c r="WGH3" s="533"/>
      <c r="WGI3" s="533"/>
      <c r="WGJ3" s="534"/>
      <c r="WGK3" s="544"/>
      <c r="WGL3" s="533"/>
      <c r="WGM3" s="533"/>
      <c r="WGN3" s="534"/>
      <c r="WGO3" s="544"/>
      <c r="WGP3" s="533"/>
      <c r="WGQ3" s="533"/>
      <c r="WGR3" s="534"/>
      <c r="WGS3" s="544"/>
      <c r="WGT3" s="533"/>
      <c r="WGU3" s="533"/>
      <c r="WGV3" s="534"/>
      <c r="WGW3" s="544"/>
      <c r="WGX3" s="533"/>
      <c r="WGY3" s="533"/>
      <c r="WGZ3" s="534"/>
      <c r="WHA3" s="544"/>
      <c r="WHB3" s="533"/>
      <c r="WHC3" s="533"/>
      <c r="WHD3" s="534"/>
      <c r="WHE3" s="544"/>
      <c r="WHF3" s="533"/>
      <c r="WHG3" s="533"/>
      <c r="WHH3" s="534"/>
      <c r="WHI3" s="544"/>
      <c r="WHJ3" s="533"/>
      <c r="WHK3" s="533"/>
      <c r="WHL3" s="534"/>
      <c r="WHM3" s="544"/>
      <c r="WHN3" s="533"/>
      <c r="WHO3" s="533"/>
      <c r="WHP3" s="534"/>
      <c r="WHQ3" s="544"/>
      <c r="WHR3" s="533"/>
      <c r="WHS3" s="533"/>
      <c r="WHT3" s="534"/>
      <c r="WHU3" s="544"/>
      <c r="WHV3" s="533"/>
      <c r="WHW3" s="533"/>
      <c r="WHX3" s="534"/>
      <c r="WHY3" s="544"/>
      <c r="WHZ3" s="533"/>
      <c r="WIA3" s="533"/>
      <c r="WIB3" s="534"/>
      <c r="WIC3" s="544"/>
      <c r="WID3" s="533"/>
      <c r="WIE3" s="533"/>
      <c r="WIF3" s="534"/>
      <c r="WIG3" s="544"/>
      <c r="WIH3" s="533"/>
      <c r="WII3" s="533"/>
      <c r="WIJ3" s="534"/>
      <c r="WIK3" s="544"/>
      <c r="WIL3" s="533"/>
      <c r="WIM3" s="533"/>
      <c r="WIN3" s="534"/>
      <c r="WIO3" s="544"/>
      <c r="WIP3" s="533"/>
      <c r="WIQ3" s="533"/>
      <c r="WIR3" s="534"/>
      <c r="WIS3" s="544"/>
      <c r="WIT3" s="533"/>
      <c r="WIU3" s="533"/>
      <c r="WIV3" s="534"/>
      <c r="WIW3" s="544"/>
      <c r="WIX3" s="533"/>
      <c r="WIY3" s="533"/>
      <c r="WIZ3" s="534"/>
      <c r="WJA3" s="544"/>
      <c r="WJB3" s="533"/>
      <c r="WJC3" s="533"/>
      <c r="WJD3" s="534"/>
      <c r="WJE3" s="544"/>
      <c r="WJF3" s="533"/>
      <c r="WJG3" s="533"/>
      <c r="WJH3" s="534"/>
      <c r="WJI3" s="544"/>
      <c r="WJJ3" s="533"/>
      <c r="WJK3" s="533"/>
      <c r="WJL3" s="534"/>
      <c r="WJM3" s="544"/>
      <c r="WJN3" s="533"/>
      <c r="WJO3" s="533"/>
      <c r="WJP3" s="534"/>
      <c r="WJQ3" s="544"/>
      <c r="WJR3" s="533"/>
      <c r="WJS3" s="533"/>
      <c r="WJT3" s="534"/>
      <c r="WJU3" s="544"/>
      <c r="WJV3" s="533"/>
      <c r="WJW3" s="533"/>
      <c r="WJX3" s="534"/>
      <c r="WJY3" s="544"/>
      <c r="WJZ3" s="533"/>
      <c r="WKA3" s="533"/>
      <c r="WKB3" s="534"/>
      <c r="WKC3" s="544"/>
      <c r="WKD3" s="533"/>
      <c r="WKE3" s="533"/>
      <c r="WKF3" s="534"/>
      <c r="WKG3" s="544"/>
      <c r="WKH3" s="533"/>
      <c r="WKI3" s="533"/>
      <c r="WKJ3" s="534"/>
      <c r="WKK3" s="544"/>
      <c r="WKL3" s="533"/>
      <c r="WKM3" s="533"/>
      <c r="WKN3" s="534"/>
      <c r="WKO3" s="544"/>
      <c r="WKP3" s="533"/>
      <c r="WKQ3" s="533"/>
      <c r="WKR3" s="534"/>
      <c r="WKS3" s="544"/>
      <c r="WKT3" s="533"/>
      <c r="WKU3" s="533"/>
      <c r="WKV3" s="534"/>
      <c r="WKW3" s="544"/>
      <c r="WKX3" s="533"/>
      <c r="WKY3" s="533"/>
      <c r="WKZ3" s="534"/>
      <c r="WLA3" s="544"/>
      <c r="WLB3" s="533"/>
      <c r="WLC3" s="533"/>
      <c r="WLD3" s="534"/>
      <c r="WLE3" s="544"/>
      <c r="WLF3" s="533"/>
      <c r="WLG3" s="533"/>
      <c r="WLH3" s="534"/>
      <c r="WLI3" s="544"/>
      <c r="WLJ3" s="533"/>
      <c r="WLK3" s="533"/>
      <c r="WLL3" s="534"/>
      <c r="WLM3" s="544"/>
      <c r="WLN3" s="533"/>
      <c r="WLO3" s="533"/>
      <c r="WLP3" s="534"/>
      <c r="WLQ3" s="544"/>
      <c r="WLR3" s="533"/>
      <c r="WLS3" s="533"/>
      <c r="WLT3" s="534"/>
      <c r="WLU3" s="544"/>
      <c r="WLV3" s="533"/>
      <c r="WLW3" s="533"/>
      <c r="WLX3" s="534"/>
      <c r="WLY3" s="544"/>
      <c r="WLZ3" s="533"/>
      <c r="WMA3" s="533"/>
      <c r="WMB3" s="534"/>
      <c r="WMC3" s="544"/>
      <c r="WMD3" s="533"/>
      <c r="WME3" s="533"/>
      <c r="WMF3" s="534"/>
      <c r="WMG3" s="544"/>
      <c r="WMH3" s="533"/>
      <c r="WMI3" s="533"/>
      <c r="WMJ3" s="534"/>
      <c r="WMK3" s="544"/>
      <c r="WML3" s="533"/>
      <c r="WMM3" s="533"/>
      <c r="WMN3" s="534"/>
      <c r="WMO3" s="544"/>
      <c r="WMP3" s="533"/>
      <c r="WMQ3" s="533"/>
      <c r="WMR3" s="534"/>
      <c r="WMS3" s="544"/>
      <c r="WMT3" s="533"/>
      <c r="WMU3" s="533"/>
      <c r="WMV3" s="534"/>
      <c r="WMW3" s="544"/>
      <c r="WMX3" s="533"/>
      <c r="WMY3" s="533"/>
      <c r="WMZ3" s="534"/>
      <c r="WNA3" s="544"/>
      <c r="WNB3" s="533"/>
      <c r="WNC3" s="533"/>
      <c r="WND3" s="534"/>
      <c r="WNE3" s="544"/>
      <c r="WNF3" s="533"/>
      <c r="WNG3" s="533"/>
      <c r="WNH3" s="534"/>
      <c r="WNI3" s="544"/>
      <c r="WNJ3" s="533"/>
      <c r="WNK3" s="533"/>
      <c r="WNL3" s="534"/>
      <c r="WNM3" s="544"/>
      <c r="WNN3" s="533"/>
      <c r="WNO3" s="533"/>
      <c r="WNP3" s="534"/>
      <c r="WNQ3" s="544"/>
      <c r="WNR3" s="533"/>
      <c r="WNS3" s="533"/>
      <c r="WNT3" s="534"/>
      <c r="WNU3" s="544"/>
      <c r="WNV3" s="533"/>
      <c r="WNW3" s="533"/>
      <c r="WNX3" s="534"/>
      <c r="WNY3" s="544"/>
      <c r="WNZ3" s="533"/>
      <c r="WOA3" s="533"/>
      <c r="WOB3" s="534"/>
      <c r="WOC3" s="544"/>
      <c r="WOD3" s="533"/>
      <c r="WOE3" s="533"/>
      <c r="WOF3" s="534"/>
      <c r="WOG3" s="544"/>
      <c r="WOH3" s="533"/>
      <c r="WOI3" s="533"/>
      <c r="WOJ3" s="534"/>
      <c r="WOK3" s="544"/>
      <c r="WOL3" s="533"/>
      <c r="WOM3" s="533"/>
      <c r="WON3" s="534"/>
      <c r="WOO3" s="544"/>
      <c r="WOP3" s="533"/>
      <c r="WOQ3" s="533"/>
      <c r="WOR3" s="534"/>
      <c r="WOS3" s="544"/>
      <c r="WOT3" s="533"/>
      <c r="WOU3" s="533"/>
      <c r="WOV3" s="534"/>
      <c r="WOW3" s="544"/>
      <c r="WOX3" s="533"/>
      <c r="WOY3" s="533"/>
      <c r="WOZ3" s="534"/>
      <c r="WPA3" s="544"/>
      <c r="WPB3" s="533"/>
      <c r="WPC3" s="533"/>
      <c r="WPD3" s="534"/>
      <c r="WPE3" s="544"/>
      <c r="WPF3" s="533"/>
      <c r="WPG3" s="533"/>
      <c r="WPH3" s="534"/>
      <c r="WPI3" s="544"/>
      <c r="WPJ3" s="533"/>
      <c r="WPK3" s="533"/>
      <c r="WPL3" s="534"/>
      <c r="WPM3" s="544"/>
      <c r="WPN3" s="533"/>
      <c r="WPO3" s="533"/>
      <c r="WPP3" s="534"/>
      <c r="WPQ3" s="544"/>
      <c r="WPR3" s="533"/>
      <c r="WPS3" s="533"/>
      <c r="WPT3" s="534"/>
      <c r="WPU3" s="544"/>
      <c r="WPV3" s="533"/>
      <c r="WPW3" s="533"/>
      <c r="WPX3" s="534"/>
      <c r="WPY3" s="544"/>
      <c r="WPZ3" s="533"/>
      <c r="WQA3" s="533"/>
      <c r="WQB3" s="534"/>
      <c r="WQC3" s="544"/>
      <c r="WQD3" s="533"/>
      <c r="WQE3" s="533"/>
      <c r="WQF3" s="534"/>
      <c r="WQG3" s="544"/>
      <c r="WQH3" s="533"/>
      <c r="WQI3" s="533"/>
      <c r="WQJ3" s="534"/>
      <c r="WQK3" s="544"/>
      <c r="WQL3" s="533"/>
      <c r="WQM3" s="533"/>
      <c r="WQN3" s="534"/>
      <c r="WQO3" s="544"/>
      <c r="WQP3" s="533"/>
      <c r="WQQ3" s="533"/>
      <c r="WQR3" s="534"/>
      <c r="WQS3" s="544"/>
      <c r="WQT3" s="533"/>
      <c r="WQU3" s="533"/>
      <c r="WQV3" s="534"/>
      <c r="WQW3" s="544"/>
      <c r="WQX3" s="533"/>
      <c r="WQY3" s="533"/>
      <c r="WQZ3" s="534"/>
      <c r="WRA3" s="544"/>
      <c r="WRB3" s="533"/>
      <c r="WRC3" s="533"/>
      <c r="WRD3" s="534"/>
      <c r="WRE3" s="544"/>
      <c r="WRF3" s="533"/>
      <c r="WRG3" s="533"/>
      <c r="WRH3" s="534"/>
      <c r="WRI3" s="544"/>
      <c r="WRJ3" s="533"/>
      <c r="WRK3" s="533"/>
      <c r="WRL3" s="534"/>
      <c r="WRM3" s="544"/>
      <c r="WRN3" s="533"/>
      <c r="WRO3" s="533"/>
      <c r="WRP3" s="534"/>
      <c r="WRQ3" s="544"/>
      <c r="WRR3" s="533"/>
      <c r="WRS3" s="533"/>
      <c r="WRT3" s="534"/>
      <c r="WRU3" s="544"/>
      <c r="WRV3" s="533"/>
      <c r="WRW3" s="533"/>
      <c r="WRX3" s="534"/>
      <c r="WRY3" s="544"/>
      <c r="WRZ3" s="533"/>
      <c r="WSA3" s="533"/>
      <c r="WSB3" s="534"/>
      <c r="WSC3" s="544"/>
      <c r="WSD3" s="533"/>
      <c r="WSE3" s="533"/>
      <c r="WSF3" s="534"/>
      <c r="WSG3" s="544"/>
      <c r="WSH3" s="533"/>
      <c r="WSI3" s="533"/>
      <c r="WSJ3" s="534"/>
      <c r="WSK3" s="544"/>
      <c r="WSL3" s="533"/>
      <c r="WSM3" s="533"/>
      <c r="WSN3" s="534"/>
      <c r="WSO3" s="544"/>
      <c r="WSP3" s="533"/>
      <c r="WSQ3" s="533"/>
      <c r="WSR3" s="534"/>
      <c r="WSS3" s="544"/>
      <c r="WST3" s="533"/>
      <c r="WSU3" s="533"/>
      <c r="WSV3" s="534"/>
      <c r="WSW3" s="544"/>
      <c r="WSX3" s="533"/>
      <c r="WSY3" s="533"/>
      <c r="WSZ3" s="534"/>
      <c r="WTA3" s="544"/>
      <c r="WTB3" s="533"/>
      <c r="WTC3" s="533"/>
      <c r="WTD3" s="534"/>
      <c r="WTE3" s="544"/>
      <c r="WTF3" s="533"/>
      <c r="WTG3" s="533"/>
      <c r="WTH3" s="534"/>
      <c r="WTI3" s="544"/>
      <c r="WTJ3" s="533"/>
      <c r="WTK3" s="533"/>
      <c r="WTL3" s="534"/>
      <c r="WTM3" s="544"/>
      <c r="WTN3" s="533"/>
      <c r="WTO3" s="533"/>
      <c r="WTP3" s="534"/>
      <c r="WTQ3" s="544"/>
      <c r="WTR3" s="533"/>
      <c r="WTS3" s="533"/>
      <c r="WTT3" s="534"/>
      <c r="WTU3" s="544"/>
      <c r="WTV3" s="533"/>
      <c r="WTW3" s="533"/>
      <c r="WTX3" s="534"/>
      <c r="WTY3" s="544"/>
      <c r="WTZ3" s="533"/>
      <c r="WUA3" s="533"/>
      <c r="WUB3" s="534"/>
      <c r="WUC3" s="544"/>
      <c r="WUD3" s="533"/>
      <c r="WUE3" s="533"/>
      <c r="WUF3" s="534"/>
      <c r="WUG3" s="544"/>
      <c r="WUH3" s="533"/>
      <c r="WUI3" s="533"/>
      <c r="WUJ3" s="534"/>
      <c r="WUK3" s="544"/>
      <c r="WUL3" s="533"/>
      <c r="WUM3" s="533"/>
      <c r="WUN3" s="534"/>
      <c r="WUO3" s="544"/>
      <c r="WUP3" s="533"/>
      <c r="WUQ3" s="533"/>
      <c r="WUR3" s="534"/>
      <c r="WUS3" s="544"/>
      <c r="WUT3" s="533"/>
      <c r="WUU3" s="533"/>
      <c r="WUV3" s="534"/>
      <c r="WUW3" s="544"/>
      <c r="WUX3" s="533"/>
      <c r="WUY3" s="533"/>
      <c r="WUZ3" s="534"/>
      <c r="WVA3" s="544"/>
      <c r="WVB3" s="533"/>
      <c r="WVC3" s="533"/>
      <c r="WVD3" s="534"/>
      <c r="WVE3" s="544"/>
      <c r="WVF3" s="533"/>
      <c r="WVG3" s="533"/>
      <c r="WVH3" s="534"/>
      <c r="WVI3" s="544"/>
      <c r="WVJ3" s="533"/>
      <c r="WVK3" s="533"/>
      <c r="WVL3" s="534"/>
      <c r="WVM3" s="544"/>
      <c r="WVN3" s="533"/>
      <c r="WVO3" s="533"/>
      <c r="WVP3" s="534"/>
      <c r="WVQ3" s="544"/>
      <c r="WVR3" s="533"/>
      <c r="WVS3" s="533"/>
      <c r="WVT3" s="534"/>
      <c r="WVU3" s="544"/>
      <c r="WVV3" s="533"/>
      <c r="WVW3" s="533"/>
      <c r="WVX3" s="534"/>
      <c r="WVY3" s="544"/>
      <c r="WVZ3" s="533"/>
      <c r="WWA3" s="533"/>
      <c r="WWB3" s="534"/>
      <c r="WWC3" s="544"/>
      <c r="WWD3" s="533"/>
      <c r="WWE3" s="533"/>
      <c r="WWF3" s="534"/>
      <c r="WWG3" s="544"/>
      <c r="WWH3" s="533"/>
      <c r="WWI3" s="533"/>
      <c r="WWJ3" s="534"/>
      <c r="WWK3" s="544"/>
      <c r="WWL3" s="533"/>
      <c r="WWM3" s="533"/>
      <c r="WWN3" s="534"/>
      <c r="WWO3" s="544"/>
      <c r="WWP3" s="533"/>
      <c r="WWQ3" s="533"/>
      <c r="WWR3" s="534"/>
      <c r="WWS3" s="544"/>
      <c r="WWT3" s="533"/>
      <c r="WWU3" s="533"/>
      <c r="WWV3" s="534"/>
      <c r="WWW3" s="544"/>
      <c r="WWX3" s="533"/>
      <c r="WWY3" s="533"/>
      <c r="WWZ3" s="534"/>
      <c r="WXA3" s="544"/>
      <c r="WXB3" s="533"/>
      <c r="WXC3" s="533"/>
      <c r="WXD3" s="534"/>
      <c r="WXE3" s="544"/>
      <c r="WXF3" s="533"/>
      <c r="WXG3" s="533"/>
      <c r="WXH3" s="534"/>
      <c r="WXI3" s="544"/>
      <c r="WXJ3" s="533"/>
      <c r="WXK3" s="533"/>
      <c r="WXL3" s="534"/>
      <c r="WXM3" s="544"/>
      <c r="WXN3" s="533"/>
      <c r="WXO3" s="533"/>
      <c r="WXP3" s="534"/>
      <c r="WXQ3" s="544"/>
      <c r="WXR3" s="533"/>
      <c r="WXS3" s="533"/>
      <c r="WXT3" s="534"/>
      <c r="WXU3" s="544"/>
      <c r="WXV3" s="533"/>
      <c r="WXW3" s="533"/>
      <c r="WXX3" s="534"/>
      <c r="WXY3" s="544"/>
      <c r="WXZ3" s="533"/>
      <c r="WYA3" s="533"/>
      <c r="WYB3" s="534"/>
      <c r="WYC3" s="544"/>
      <c r="WYD3" s="533"/>
      <c r="WYE3" s="533"/>
      <c r="WYF3" s="534"/>
      <c r="WYG3" s="544"/>
      <c r="WYH3" s="533"/>
      <c r="WYI3" s="533"/>
      <c r="WYJ3" s="534"/>
      <c r="WYK3" s="544"/>
      <c r="WYL3" s="533"/>
      <c r="WYM3" s="533"/>
      <c r="WYN3" s="534"/>
      <c r="WYO3" s="544"/>
      <c r="WYP3" s="533"/>
      <c r="WYQ3" s="533"/>
      <c r="WYR3" s="534"/>
      <c r="WYS3" s="544"/>
      <c r="WYT3" s="533"/>
      <c r="WYU3" s="533"/>
      <c r="WYV3" s="534"/>
      <c r="WYW3" s="544"/>
      <c r="WYX3" s="533"/>
      <c r="WYY3" s="533"/>
      <c r="WYZ3" s="534"/>
      <c r="WZA3" s="544"/>
      <c r="WZB3" s="533"/>
      <c r="WZC3" s="533"/>
      <c r="WZD3" s="534"/>
      <c r="WZE3" s="544"/>
      <c r="WZF3" s="533"/>
      <c r="WZG3" s="533"/>
      <c r="WZH3" s="534"/>
      <c r="WZI3" s="544"/>
      <c r="WZJ3" s="533"/>
      <c r="WZK3" s="533"/>
      <c r="WZL3" s="534"/>
      <c r="WZM3" s="544"/>
      <c r="WZN3" s="533"/>
      <c r="WZO3" s="533"/>
      <c r="WZP3" s="534"/>
      <c r="WZQ3" s="544"/>
      <c r="WZR3" s="533"/>
      <c r="WZS3" s="533"/>
      <c r="WZT3" s="534"/>
      <c r="WZU3" s="544"/>
      <c r="WZV3" s="533"/>
      <c r="WZW3" s="533"/>
      <c r="WZX3" s="534"/>
      <c r="WZY3" s="544"/>
      <c r="WZZ3" s="533"/>
      <c r="XAA3" s="533"/>
      <c r="XAB3" s="534"/>
      <c r="XAC3" s="544"/>
      <c r="XAD3" s="533"/>
      <c r="XAE3" s="533"/>
      <c r="XAF3" s="534"/>
      <c r="XAG3" s="544"/>
      <c r="XAH3" s="533"/>
      <c r="XAI3" s="533"/>
      <c r="XAJ3" s="534"/>
      <c r="XAK3" s="544"/>
      <c r="XAL3" s="533"/>
      <c r="XAM3" s="533"/>
      <c r="XAN3" s="534"/>
      <c r="XAO3" s="544"/>
      <c r="XAP3" s="533"/>
      <c r="XAQ3" s="533"/>
      <c r="XAR3" s="534"/>
      <c r="XAS3" s="544"/>
      <c r="XAT3" s="533"/>
      <c r="XAU3" s="533"/>
      <c r="XAV3" s="534"/>
      <c r="XAW3" s="544"/>
      <c r="XAX3" s="533"/>
      <c r="XAY3" s="533"/>
      <c r="XAZ3" s="534"/>
      <c r="XBA3" s="544"/>
      <c r="XBB3" s="533"/>
      <c r="XBC3" s="533"/>
      <c r="XBD3" s="534"/>
      <c r="XBE3" s="544"/>
      <c r="XBF3" s="533"/>
      <c r="XBG3" s="533"/>
      <c r="XBH3" s="534"/>
      <c r="XBI3" s="544"/>
      <c r="XBJ3" s="533"/>
      <c r="XBK3" s="533"/>
      <c r="XBL3" s="534"/>
      <c r="XBM3" s="544"/>
      <c r="XBN3" s="533"/>
      <c r="XBO3" s="533"/>
      <c r="XBP3" s="534"/>
      <c r="XBQ3" s="544"/>
      <c r="XBR3" s="533"/>
      <c r="XBS3" s="533"/>
      <c r="XBT3" s="534"/>
      <c r="XBU3" s="544"/>
      <c r="XBV3" s="533"/>
      <c r="XBW3" s="533"/>
      <c r="XBX3" s="534"/>
      <c r="XBY3" s="544"/>
      <c r="XBZ3" s="533"/>
      <c r="XCA3" s="533"/>
      <c r="XCB3" s="534"/>
      <c r="XCC3" s="544"/>
      <c r="XCD3" s="533"/>
      <c r="XCE3" s="533"/>
      <c r="XCF3" s="534"/>
      <c r="XCG3" s="544"/>
      <c r="XCH3" s="533"/>
      <c r="XCI3" s="533"/>
      <c r="XCJ3" s="534"/>
      <c r="XCK3" s="544"/>
      <c r="XCL3" s="533"/>
      <c r="XCM3" s="533"/>
      <c r="XCN3" s="534"/>
      <c r="XCO3" s="544"/>
      <c r="XCP3" s="533"/>
      <c r="XCQ3" s="533"/>
      <c r="XCR3" s="534"/>
      <c r="XCS3" s="544"/>
      <c r="XCT3" s="533"/>
      <c r="XCU3" s="533"/>
      <c r="XCV3" s="534"/>
      <c r="XCW3" s="544"/>
      <c r="XCX3" s="533"/>
      <c r="XCY3" s="533"/>
      <c r="XCZ3" s="534"/>
      <c r="XDA3" s="544"/>
      <c r="XDB3" s="533"/>
      <c r="XDC3" s="533"/>
      <c r="XDD3" s="534"/>
      <c r="XDE3" s="544"/>
      <c r="XDF3" s="533"/>
      <c r="XDG3" s="533"/>
      <c r="XDH3" s="534"/>
      <c r="XDI3" s="544"/>
      <c r="XDJ3" s="533"/>
      <c r="XDK3" s="533"/>
      <c r="XDL3" s="534"/>
      <c r="XDM3" s="544"/>
      <c r="XDN3" s="533"/>
      <c r="XDO3" s="533"/>
      <c r="XDP3" s="534"/>
      <c r="XDQ3" s="544"/>
      <c r="XDR3" s="533"/>
      <c r="XDS3" s="533"/>
      <c r="XDT3" s="534"/>
      <c r="XDU3" s="544"/>
      <c r="XDV3" s="533"/>
      <c r="XDW3" s="533"/>
      <c r="XDX3" s="534"/>
      <c r="XDY3" s="544"/>
      <c r="XDZ3" s="533"/>
      <c r="XEA3" s="533"/>
      <c r="XEB3" s="534"/>
      <c r="XEC3" s="544"/>
      <c r="XED3" s="533"/>
      <c r="XEE3" s="533"/>
      <c r="XEF3" s="534"/>
      <c r="XEG3" s="544"/>
      <c r="XEH3" s="533"/>
      <c r="XEI3" s="533"/>
      <c r="XEJ3" s="534"/>
      <c r="XEK3" s="544"/>
      <c r="XEL3" s="533"/>
      <c r="XEM3" s="533"/>
      <c r="XEN3" s="534"/>
      <c r="XEO3" s="544"/>
      <c r="XEP3" s="533"/>
      <c r="XEQ3" s="533"/>
      <c r="XER3" s="534"/>
      <c r="XES3" s="544"/>
      <c r="XET3" s="533"/>
      <c r="XEU3" s="533"/>
      <c r="XEV3" s="534"/>
      <c r="XEW3" s="544"/>
      <c r="XEX3" s="533"/>
      <c r="XEY3" s="533"/>
      <c r="XEZ3" s="534"/>
      <c r="XFA3" s="544"/>
      <c r="XFB3" s="533"/>
      <c r="XFC3" s="533"/>
      <c r="XFD3" s="534"/>
    </row>
    <row r="4" spans="1:16384" ht="18.75" x14ac:dyDescent="0.3">
      <c r="A4" s="759" t="s">
        <v>131</v>
      </c>
      <c r="B4" s="759"/>
      <c r="C4" s="759"/>
      <c r="D4" s="21"/>
      <c r="E4" s="756" t="s">
        <v>557</v>
      </c>
      <c r="F4" s="756"/>
    </row>
    <row r="5" spans="1:16384" s="141" customFormat="1" ht="15.75" x14ac:dyDescent="0.25">
      <c r="A5" s="139" t="s">
        <v>20</v>
      </c>
      <c r="B5" s="139" t="s">
        <v>255</v>
      </c>
      <c r="C5" s="139" t="s">
        <v>226</v>
      </c>
      <c r="D5" s="140"/>
      <c r="E5" s="139" t="s">
        <v>20</v>
      </c>
      <c r="F5" s="139" t="s">
        <v>1</v>
      </c>
      <c r="H5" s="142"/>
    </row>
    <row r="6" spans="1:16384" x14ac:dyDescent="0.25">
      <c r="A6" s="119">
        <v>2019</v>
      </c>
      <c r="B6" s="112">
        <v>1225343.8138793099</v>
      </c>
      <c r="C6" s="117" t="s">
        <v>115</v>
      </c>
      <c r="E6" s="138">
        <v>2019</v>
      </c>
      <c r="F6" s="114" t="s">
        <v>115</v>
      </c>
      <c r="G6" s="15"/>
      <c r="H6" s="15"/>
    </row>
    <row r="7" spans="1:16384" x14ac:dyDescent="0.25">
      <c r="A7" s="119">
        <v>2020</v>
      </c>
      <c r="B7" s="112">
        <v>1391296.8740586</v>
      </c>
      <c r="C7" s="117">
        <f>B7-B6</f>
        <v>165953.06017929013</v>
      </c>
      <c r="E7" s="119">
        <v>2020</v>
      </c>
      <c r="F7" s="115">
        <f t="shared" ref="F7:F22" si="0">(B7-B6)/B6</f>
        <v>0.1354338743947302</v>
      </c>
      <c r="G7" s="15"/>
      <c r="H7" s="15"/>
      <c r="J7" s="14"/>
    </row>
    <row r="8" spans="1:16384" x14ac:dyDescent="0.25">
      <c r="A8" s="119">
        <v>2021</v>
      </c>
      <c r="B8" s="112">
        <v>1558787.40585721</v>
      </c>
      <c r="C8" s="117">
        <f>B8-B7</f>
        <v>167490.53179861</v>
      </c>
      <c r="E8" s="119">
        <v>2021</v>
      </c>
      <c r="F8" s="115">
        <f t="shared" si="0"/>
        <v>0.12038446640796195</v>
      </c>
      <c r="G8" s="15"/>
      <c r="H8" s="15"/>
    </row>
    <row r="9" spans="1:16384" x14ac:dyDescent="0.25">
      <c r="A9" s="119">
        <v>2022</v>
      </c>
      <c r="B9" s="112">
        <v>1726415.69722039</v>
      </c>
      <c r="C9" s="117">
        <f t="shared" ref="C9:C22" si="1">B9-B8</f>
        <v>167628.29136317992</v>
      </c>
      <c r="E9" s="119">
        <v>2022</v>
      </c>
      <c r="F9" s="115">
        <f t="shared" si="0"/>
        <v>0.10753762234241146</v>
      </c>
      <c r="G9" s="16"/>
      <c r="H9" s="16"/>
    </row>
    <row r="10" spans="1:16384" x14ac:dyDescent="0.25">
      <c r="A10" s="119">
        <v>2023</v>
      </c>
      <c r="B10" s="112">
        <v>1893952.148873806</v>
      </c>
      <c r="C10" s="117">
        <f>B10-B9</f>
        <v>167536.45165341604</v>
      </c>
      <c r="E10" s="119">
        <v>2023</v>
      </c>
      <c r="F10" s="115">
        <f t="shared" si="0"/>
        <v>9.7042938107639753E-2</v>
      </c>
      <c r="G10" s="16"/>
      <c r="H10" s="16"/>
    </row>
    <row r="11" spans="1:16384" x14ac:dyDescent="0.25">
      <c r="A11" s="119">
        <v>2024</v>
      </c>
      <c r="B11" s="112">
        <v>2061549.82700038</v>
      </c>
      <c r="C11" s="117">
        <f t="shared" si="1"/>
        <v>167597.67812657403</v>
      </c>
      <c r="E11" s="119">
        <v>2024</v>
      </c>
      <c r="F11" s="115">
        <f t="shared" si="0"/>
        <v>8.8490978099014822E-2</v>
      </c>
      <c r="G11" s="16"/>
      <c r="H11" s="16"/>
    </row>
    <row r="12" spans="1:16384" x14ac:dyDescent="0.25">
      <c r="A12" s="119">
        <v>2025</v>
      </c>
      <c r="B12" s="112">
        <v>2229106.6874782443</v>
      </c>
      <c r="C12" s="117">
        <f t="shared" si="1"/>
        <v>167556.86047786428</v>
      </c>
      <c r="E12" s="119">
        <v>2025</v>
      </c>
      <c r="F12" s="115">
        <f t="shared" si="0"/>
        <v>8.1277133486346423E-2</v>
      </c>
      <c r="G12" s="16"/>
      <c r="H12" s="16"/>
    </row>
    <row r="13" spans="1:16384" x14ac:dyDescent="0.25">
      <c r="A13" s="119">
        <v>2026</v>
      </c>
      <c r="B13" s="112">
        <v>2396690.7597219348</v>
      </c>
      <c r="C13" s="117">
        <f t="shared" si="1"/>
        <v>167584.07224369049</v>
      </c>
      <c r="E13" s="119">
        <v>2026</v>
      </c>
      <c r="F13" s="115">
        <f t="shared" si="0"/>
        <v>7.5179924399794387E-2</v>
      </c>
      <c r="G13" s="16"/>
      <c r="H13" s="16"/>
    </row>
    <row r="14" spans="1:16384" x14ac:dyDescent="0.25">
      <c r="A14" s="119">
        <v>2027</v>
      </c>
      <c r="B14" s="112">
        <v>2564256.6907883286</v>
      </c>
      <c r="C14" s="117">
        <f t="shared" si="1"/>
        <v>167565.93106639385</v>
      </c>
      <c r="E14" s="119">
        <v>2027</v>
      </c>
      <c r="F14" s="115">
        <f t="shared" si="0"/>
        <v>6.9915540996133743E-2</v>
      </c>
      <c r="G14" s="16"/>
      <c r="H14" s="16"/>
    </row>
    <row r="15" spans="1:16384" x14ac:dyDescent="0.25">
      <c r="A15" s="119">
        <v>2028</v>
      </c>
      <c r="B15" s="112">
        <v>2731834.7159729004</v>
      </c>
      <c r="C15" s="117">
        <f>B15-B14</f>
        <v>167578.02518457174</v>
      </c>
      <c r="E15" s="119">
        <v>2028</v>
      </c>
      <c r="F15" s="115">
        <f t="shared" si="0"/>
        <v>6.5351501581947039E-2</v>
      </c>
      <c r="G15" s="16"/>
      <c r="H15" s="16"/>
    </row>
    <row r="16" spans="1:16384" x14ac:dyDescent="0.25">
      <c r="A16" s="119">
        <v>2029</v>
      </c>
      <c r="B16" s="112">
        <v>2899404.6784119606</v>
      </c>
      <c r="C16" s="117">
        <f t="shared" si="1"/>
        <v>167569.96243906021</v>
      </c>
      <c r="E16" s="119">
        <v>2029</v>
      </c>
      <c r="F16" s="115">
        <f t="shared" si="0"/>
        <v>6.1339714829483298E-2</v>
      </c>
      <c r="G16" s="16"/>
      <c r="H16" s="16"/>
    </row>
    <row r="17" spans="1:19" x14ac:dyDescent="0.25">
      <c r="A17" s="119">
        <v>2030</v>
      </c>
      <c r="B17" s="112">
        <v>3066980.0160146952</v>
      </c>
      <c r="C17" s="117">
        <f t="shared" si="1"/>
        <v>167575.33760273457</v>
      </c>
      <c r="E17" s="119">
        <v>2030</v>
      </c>
      <c r="F17" s="115">
        <f t="shared" si="0"/>
        <v>5.7796463822538093E-2</v>
      </c>
      <c r="G17" s="16"/>
      <c r="H17" s="16"/>
    </row>
    <row r="18" spans="1:19" x14ac:dyDescent="0.25">
      <c r="A18" s="119">
        <v>2031</v>
      </c>
      <c r="B18" s="112">
        <v>3234551.7701749802</v>
      </c>
      <c r="C18" s="117">
        <f t="shared" si="1"/>
        <v>167571.754160285</v>
      </c>
      <c r="E18" s="119">
        <v>2031</v>
      </c>
      <c r="F18" s="115">
        <f t="shared" si="0"/>
        <v>5.4637380512844558E-2</v>
      </c>
      <c r="G18" s="16"/>
      <c r="H18" s="16"/>
    </row>
    <row r="19" spans="1:19" x14ac:dyDescent="0.25">
      <c r="A19" s="119">
        <v>2032</v>
      </c>
      <c r="B19" s="112">
        <v>3402125.9132968783</v>
      </c>
      <c r="C19" s="117">
        <f t="shared" si="1"/>
        <v>167574.14312189817</v>
      </c>
      <c r="E19" s="119">
        <v>2032</v>
      </c>
      <c r="F19" s="115">
        <f t="shared" si="0"/>
        <v>5.1807531623719504E-2</v>
      </c>
      <c r="G19" s="16"/>
      <c r="H19" s="16"/>
    </row>
    <row r="20" spans="1:19" x14ac:dyDescent="0.25">
      <c r="A20" s="119">
        <v>2033</v>
      </c>
      <c r="B20" s="112">
        <v>3569698.4637776613</v>
      </c>
      <c r="C20" s="117">
        <f t="shared" si="1"/>
        <v>167572.55048078299</v>
      </c>
      <c r="E20" s="119">
        <v>2033</v>
      </c>
      <c r="F20" s="115">
        <f t="shared" si="0"/>
        <v>4.9255246499208614E-2</v>
      </c>
      <c r="G20" s="16"/>
      <c r="H20" s="16"/>
    </row>
    <row r="21" spans="1:19" x14ac:dyDescent="0.25">
      <c r="A21" s="119">
        <v>2034</v>
      </c>
      <c r="B21" s="112">
        <v>3737272.0760191679</v>
      </c>
      <c r="C21" s="117">
        <f t="shared" si="1"/>
        <v>167573.61224150658</v>
      </c>
      <c r="E21" s="119">
        <v>2034</v>
      </c>
      <c r="F21" s="115">
        <f t="shared" si="0"/>
        <v>4.6943352202407175E-2</v>
      </c>
      <c r="G21" s="16"/>
      <c r="H21" s="16"/>
    </row>
    <row r="22" spans="1:19" x14ac:dyDescent="0.25">
      <c r="A22" s="120">
        <v>2035</v>
      </c>
      <c r="B22" s="113">
        <v>3904844.9804201126</v>
      </c>
      <c r="C22" s="118">
        <f t="shared" si="1"/>
        <v>167572.90440094471</v>
      </c>
      <c r="E22" s="120">
        <v>2035</v>
      </c>
      <c r="F22" s="116">
        <f t="shared" si="0"/>
        <v>4.4838294079846186E-2</v>
      </c>
      <c r="G22" s="16"/>
      <c r="H22" s="16"/>
    </row>
    <row r="24" spans="1:19" x14ac:dyDescent="0.25">
      <c r="E24" s="8"/>
    </row>
    <row r="25" spans="1:19" ht="15.75" x14ac:dyDescent="0.25">
      <c r="B25" s="137" t="s">
        <v>20</v>
      </c>
      <c r="C25" s="144">
        <v>2019</v>
      </c>
      <c r="D25" s="144">
        <v>2020</v>
      </c>
      <c r="E25" s="144">
        <v>2021</v>
      </c>
      <c r="F25" s="144">
        <v>2022</v>
      </c>
      <c r="G25" s="144">
        <v>2023</v>
      </c>
      <c r="H25" s="144">
        <v>2024</v>
      </c>
      <c r="I25" s="144">
        <v>2025</v>
      </c>
      <c r="J25" s="144">
        <v>2026</v>
      </c>
      <c r="K25" s="144">
        <v>2027</v>
      </c>
      <c r="L25" s="144">
        <v>2028</v>
      </c>
      <c r="M25" s="144">
        <v>2029</v>
      </c>
      <c r="N25" s="144">
        <v>2030</v>
      </c>
      <c r="O25" s="144">
        <v>2031</v>
      </c>
      <c r="P25" s="144">
        <v>2032</v>
      </c>
      <c r="Q25" s="144">
        <v>2033</v>
      </c>
      <c r="R25" s="144">
        <v>2034</v>
      </c>
      <c r="S25" s="144">
        <v>2035</v>
      </c>
    </row>
    <row r="26" spans="1:19" ht="15.75" x14ac:dyDescent="0.25">
      <c r="B26" s="137" t="s">
        <v>251</v>
      </c>
      <c r="C26" s="82" t="s">
        <v>115</v>
      </c>
      <c r="D26" s="121">
        <f>F7</f>
        <v>0.1354338743947302</v>
      </c>
      <c r="E26" s="121">
        <f>F8</f>
        <v>0.12038446640796195</v>
      </c>
      <c r="F26" s="121">
        <f>F9</f>
        <v>0.10753762234241146</v>
      </c>
      <c r="G26" s="121">
        <f>F10</f>
        <v>9.7042938107639753E-2</v>
      </c>
      <c r="H26" s="121">
        <f>F11</f>
        <v>8.8490978099014822E-2</v>
      </c>
      <c r="I26" s="121">
        <f>F12</f>
        <v>8.1277133486346423E-2</v>
      </c>
      <c r="J26" s="121">
        <f>F13</f>
        <v>7.5179924399794387E-2</v>
      </c>
      <c r="K26" s="121">
        <f>F14</f>
        <v>6.9915540996133743E-2</v>
      </c>
      <c r="L26" s="121">
        <f>F15</f>
        <v>6.5351501581947039E-2</v>
      </c>
      <c r="M26" s="122">
        <f>F16</f>
        <v>6.1339714829483298E-2</v>
      </c>
      <c r="N26" s="121">
        <f>F17</f>
        <v>5.7796463822538093E-2</v>
      </c>
      <c r="O26" s="121">
        <f>F18</f>
        <v>5.4637380512844558E-2</v>
      </c>
      <c r="P26" s="121">
        <f>F19</f>
        <v>5.1807531623719504E-2</v>
      </c>
      <c r="Q26" s="121">
        <f>F20</f>
        <v>4.9255246499208614E-2</v>
      </c>
      <c r="R26" s="121">
        <f>F21</f>
        <v>4.6943352202407175E-2</v>
      </c>
      <c r="S26" s="123">
        <f>F22</f>
        <v>4.4838294079846186E-2</v>
      </c>
    </row>
    <row r="29" spans="1:19" ht="18.75" x14ac:dyDescent="0.3">
      <c r="A29" s="759" t="s">
        <v>132</v>
      </c>
      <c r="B29" s="759"/>
      <c r="C29" s="20"/>
      <c r="D29" s="8"/>
      <c r="R29" s="18"/>
    </row>
    <row r="30" spans="1:19" ht="15.75" x14ac:dyDescent="0.25">
      <c r="A30" s="133" t="s">
        <v>156</v>
      </c>
      <c r="B30" s="133" t="s">
        <v>106</v>
      </c>
      <c r="C30" s="136" t="s">
        <v>252</v>
      </c>
      <c r="D30" s="134"/>
      <c r="E30" s="134"/>
      <c r="F30" s="134"/>
      <c r="G30" s="134"/>
      <c r="H30" s="134"/>
      <c r="I30" s="134"/>
      <c r="J30" s="134"/>
      <c r="K30" s="134"/>
      <c r="L30" s="134"/>
      <c r="M30" s="134"/>
      <c r="N30" s="134"/>
      <c r="O30" s="134"/>
      <c r="P30" s="134"/>
      <c r="Q30" s="134"/>
      <c r="R30" s="134"/>
      <c r="S30" s="135"/>
    </row>
    <row r="31" spans="1:19" x14ac:dyDescent="0.25">
      <c r="A31" s="80"/>
      <c r="B31"/>
      <c r="C31" s="106">
        <v>2019</v>
      </c>
      <c r="D31" s="106">
        <v>2020</v>
      </c>
      <c r="E31" s="106">
        <v>2021</v>
      </c>
      <c r="F31" s="106">
        <v>2022</v>
      </c>
      <c r="G31" s="106">
        <v>2023</v>
      </c>
      <c r="H31" s="106">
        <v>2024</v>
      </c>
      <c r="I31" s="106">
        <v>2025</v>
      </c>
      <c r="J31" s="106">
        <v>2026</v>
      </c>
      <c r="K31" s="106">
        <v>2027</v>
      </c>
      <c r="L31" s="106">
        <v>2028</v>
      </c>
      <c r="M31" s="106">
        <v>2029</v>
      </c>
      <c r="N31" s="106">
        <v>2030</v>
      </c>
      <c r="O31" s="106">
        <v>2031</v>
      </c>
      <c r="P31" s="106">
        <v>2032</v>
      </c>
      <c r="Q31" s="106">
        <v>2033</v>
      </c>
      <c r="R31" s="106">
        <v>2034</v>
      </c>
      <c r="S31" s="106">
        <v>2035</v>
      </c>
    </row>
    <row r="32" spans="1:19" x14ac:dyDescent="0.25">
      <c r="A32" s="80" t="s">
        <v>28</v>
      </c>
      <c r="B32" s="112" t="s">
        <v>115</v>
      </c>
      <c r="C32" s="110">
        <f>'TNC VMT Calc'!I10</f>
        <v>201.74553183456987</v>
      </c>
      <c r="D32" s="10">
        <f t="shared" ref="D32:S32" si="2">C32*(100%+D$26)</f>
        <v>229.06871085275108</v>
      </c>
      <c r="E32" s="10">
        <f t="shared" si="2"/>
        <v>256.64502537951921</v>
      </c>
      <c r="F32" s="10">
        <f t="shared" si="2"/>
        <v>284.24402119484051</v>
      </c>
      <c r="G32" s="10">
        <f t="shared" si="2"/>
        <v>311.82789615111801</v>
      </c>
      <c r="H32" s="10">
        <f t="shared" si="2"/>
        <v>339.42185168008848</v>
      </c>
      <c r="I32" s="10">
        <f t="shared" si="2"/>
        <v>367.0090868272739</v>
      </c>
      <c r="J32" s="10">
        <f t="shared" si="2"/>
        <v>394.60080222898591</v>
      </c>
      <c r="K32" s="10">
        <f t="shared" si="2"/>
        <v>422.1895307943339</v>
      </c>
      <c r="L32" s="10">
        <f t="shared" si="2"/>
        <v>449.78025058392132</v>
      </c>
      <c r="M32" s="10">
        <f t="shared" si="2"/>
        <v>477.36964289067254</v>
      </c>
      <c r="N32" s="10">
        <f t="shared" si="2"/>
        <v>504.95992018598122</v>
      </c>
      <c r="O32" s="10">
        <f t="shared" si="2"/>
        <v>532.54960748891835</v>
      </c>
      <c r="P32" s="10">
        <f t="shared" si="2"/>
        <v>560.13968812009989</v>
      </c>
      <c r="Q32" s="10">
        <f t="shared" si="2"/>
        <v>587.72950653244527</v>
      </c>
      <c r="R32" s="10">
        <f t="shared" si="2"/>
        <v>615.31949975734483</v>
      </c>
      <c r="S32" s="12">
        <f t="shared" si="2"/>
        <v>642.90937644052849</v>
      </c>
    </row>
    <row r="33" spans="1:19" x14ac:dyDescent="0.25">
      <c r="A33" s="80" t="s">
        <v>29</v>
      </c>
      <c r="B33" s="112" t="s">
        <v>116</v>
      </c>
      <c r="C33" s="110">
        <f>'TNC VMT Calc'!I11</f>
        <v>2941.6732632781577</v>
      </c>
      <c r="D33" s="10">
        <f t="shared" ref="D33:S33" si="3">C33*(100%+D$26)</f>
        <v>3340.075470527308</v>
      </c>
      <c r="E33" s="10">
        <f t="shared" si="3"/>
        <v>3742.1686738090602</v>
      </c>
      <c r="F33" s="10">
        <f t="shared" si="3"/>
        <v>4144.5925953947417</v>
      </c>
      <c r="G33" s="10">
        <f t="shared" si="3"/>
        <v>4546.7960381110152</v>
      </c>
      <c r="H33" s="10">
        <f t="shared" si="3"/>
        <v>4949.1464667401842</v>
      </c>
      <c r="I33" s="10">
        <f t="shared" si="3"/>
        <v>5351.3989047609066</v>
      </c>
      <c r="J33" s="10">
        <f t="shared" si="3"/>
        <v>5753.7166698539741</v>
      </c>
      <c r="K33" s="10">
        <f t="shared" si="3"/>
        <v>6155.9908835652886</v>
      </c>
      <c r="L33" s="10">
        <f t="shared" si="3"/>
        <v>6558.2941315310572</v>
      </c>
      <c r="M33" s="10">
        <f t="shared" si="3"/>
        <v>6960.5780233270452</v>
      </c>
      <c r="N33" s="10">
        <f t="shared" si="3"/>
        <v>7362.8748192362209</v>
      </c>
      <c r="O33" s="10">
        <f t="shared" si="3"/>
        <v>7765.1630124032727</v>
      </c>
      <c r="P33" s="10">
        <f t="shared" si="3"/>
        <v>8167.4569407316912</v>
      </c>
      <c r="Q33" s="10">
        <f t="shared" si="3"/>
        <v>8569.747045619104</v>
      </c>
      <c r="R33" s="10">
        <f t="shared" si="3"/>
        <v>8972.039699467141</v>
      </c>
      <c r="S33" s="12">
        <f t="shared" si="3"/>
        <v>9374.3306540079029</v>
      </c>
    </row>
    <row r="34" spans="1:19" x14ac:dyDescent="0.25">
      <c r="A34" s="80" t="s">
        <v>71</v>
      </c>
      <c r="B34" s="112" t="s">
        <v>117</v>
      </c>
      <c r="C34" s="110">
        <f>'TNC VMT Calc'!I12</f>
        <v>18554.322627045298</v>
      </c>
      <c r="D34" s="10">
        <f t="shared" ref="D34:S34" si="4">C34*(100%+D$26)</f>
        <v>21067.206427195852</v>
      </c>
      <c r="E34" s="10">
        <f t="shared" si="4"/>
        <v>23603.370831640208</v>
      </c>
      <c r="F34" s="10">
        <f t="shared" si="4"/>
        <v>26141.62121014102</v>
      </c>
      <c r="G34" s="10">
        <f t="shared" si="4"/>
        <v>28678.480939270095</v>
      </c>
      <c r="H34" s="10">
        <f t="shared" si="4"/>
        <v>31216.267767980062</v>
      </c>
      <c r="I34" s="10">
        <f t="shared" si="4"/>
        <v>33753.436530303712</v>
      </c>
      <c r="J34" s="10">
        <f t="shared" si="4"/>
        <v>36291.017336885205</v>
      </c>
      <c r="K34" s="10">
        <f t="shared" si="4"/>
        <v>38828.323447293609</v>
      </c>
      <c r="L34" s="10">
        <f t="shared" si="4"/>
        <v>41365.812688483769</v>
      </c>
      <c r="M34" s="10">
        <f t="shared" si="4"/>
        <v>43903.17984248518</v>
      </c>
      <c r="N34" s="10">
        <f t="shared" si="4"/>
        <v>46440.628387945762</v>
      </c>
      <c r="O34" s="10">
        <f t="shared" si="4"/>
        <v>48978.022672433566</v>
      </c>
      <c r="P34" s="10">
        <f t="shared" si="4"/>
        <v>51515.453130902912</v>
      </c>
      <c r="Q34" s="10">
        <f t="shared" si="4"/>
        <v>54052.859473383964</v>
      </c>
      <c r="R34" s="10">
        <f t="shared" si="4"/>
        <v>56590.281893190251</v>
      </c>
      <c r="S34" s="12">
        <f t="shared" si="4"/>
        <v>59127.69359477851</v>
      </c>
    </row>
    <row r="35" spans="1:19" x14ac:dyDescent="0.25">
      <c r="A35" s="80" t="s">
        <v>118</v>
      </c>
      <c r="B35" s="112" t="s">
        <v>115</v>
      </c>
      <c r="C35" s="110">
        <f>'TNC VMT Calc'!I13</f>
        <v>742.46797622014378</v>
      </c>
      <c r="D35" s="10">
        <f t="shared" ref="D35:S35" si="5">C35*(100%+D$26)</f>
        <v>843.02329085365238</v>
      </c>
      <c r="E35" s="10">
        <f t="shared" si="5"/>
        <v>944.51019989255337</v>
      </c>
      <c r="F35" s="10">
        <f t="shared" si="5"/>
        <v>1046.0805810671543</v>
      </c>
      <c r="G35" s="10">
        <f t="shared" si="5"/>
        <v>1147.5953141512578</v>
      </c>
      <c r="H35" s="10">
        <f t="shared" si="5"/>
        <v>1249.1471459623488</v>
      </c>
      <c r="I35" s="10">
        <f t="shared" si="5"/>
        <v>1350.6742452888193</v>
      </c>
      <c r="J35" s="10">
        <f t="shared" si="5"/>
        <v>1452.2178329383821</v>
      </c>
      <c r="K35" s="10">
        <f t="shared" si="5"/>
        <v>1553.7504283725023</v>
      </c>
      <c r="L35" s="10">
        <f t="shared" si="5"/>
        <v>1655.2903519502388</v>
      </c>
      <c r="M35" s="10">
        <f t="shared" si="5"/>
        <v>1756.8253900988614</v>
      </c>
      <c r="N35" s="10">
        <f t="shared" si="5"/>
        <v>1858.3636852002267</v>
      </c>
      <c r="O35" s="10">
        <f t="shared" si="5"/>
        <v>1959.8998089997635</v>
      </c>
      <c r="P35" s="10">
        <f t="shared" si="5"/>
        <v>2061.4373803338403</v>
      </c>
      <c r="Q35" s="10">
        <f t="shared" si="5"/>
        <v>2162.9739866448667</v>
      </c>
      <c r="R35" s="10">
        <f t="shared" si="5"/>
        <v>2264.5112363045814</v>
      </c>
      <c r="S35" s="12">
        <f t="shared" si="5"/>
        <v>2366.0480570651225</v>
      </c>
    </row>
    <row r="36" spans="1:19" x14ac:dyDescent="0.25">
      <c r="A36" s="80" t="s">
        <v>31</v>
      </c>
      <c r="B36" s="112" t="s">
        <v>115</v>
      </c>
      <c r="C36" s="110">
        <f>'TNC VMT Calc'!I14</f>
        <v>1216.9443330874333</v>
      </c>
      <c r="D36" s="10">
        <f t="shared" ref="D36:S36" si="6">C36*(100%+D$26)</f>
        <v>1381.7598190401757</v>
      </c>
      <c r="E36" s="10">
        <f t="shared" si="6"/>
        <v>1548.1022375592891</v>
      </c>
      <c r="F36" s="10">
        <f t="shared" si="6"/>
        <v>1714.5814713293819</v>
      </c>
      <c r="G36" s="10">
        <f t="shared" si="6"/>
        <v>1880.9694949321049</v>
      </c>
      <c r="H36" s="10">
        <f t="shared" si="6"/>
        <v>2047.4183253130568</v>
      </c>
      <c r="I36" s="10">
        <f t="shared" si="6"/>
        <v>2213.8266178419181</v>
      </c>
      <c r="J36" s="10">
        <f t="shared" si="6"/>
        <v>2380.2619356055261</v>
      </c>
      <c r="K36" s="10">
        <f t="shared" si="6"/>
        <v>2546.6792365458909</v>
      </c>
      <c r="L36" s="10">
        <f t="shared" si="6"/>
        <v>2713.1085487017313</v>
      </c>
      <c r="M36" s="10">
        <f t="shared" si="6"/>
        <v>2879.5298533805285</v>
      </c>
      <c r="N36" s="10">
        <f t="shared" si="6"/>
        <v>3045.9564963773546</v>
      </c>
      <c r="O36" s="10">
        <f t="shared" si="6"/>
        <v>3212.3795804954952</v>
      </c>
      <c r="P36" s="10">
        <f t="shared" si="6"/>
        <v>3378.8050371994063</v>
      </c>
      <c r="Q36" s="10">
        <f t="shared" si="6"/>
        <v>3545.2289121794311</v>
      </c>
      <c r="R36" s="10">
        <f t="shared" si="6"/>
        <v>3711.6538416420271</v>
      </c>
      <c r="S36" s="12">
        <f t="shared" si="6"/>
        <v>3878.0780681161632</v>
      </c>
    </row>
    <row r="37" spans="1:19" x14ac:dyDescent="0.25">
      <c r="A37" s="80" t="s">
        <v>32</v>
      </c>
      <c r="B37" s="112" t="s">
        <v>115</v>
      </c>
      <c r="C37" s="110">
        <f>'TNC VMT Calc'!I15</f>
        <v>1136.8720616198368</v>
      </c>
      <c r="D37" s="10">
        <f t="shared" ref="D37:S37" si="7">C37*(100%+D$26)</f>
        <v>1290.8430496161359</v>
      </c>
      <c r="E37" s="10">
        <f t="shared" si="7"/>
        <v>1446.2405013606005</v>
      </c>
      <c r="F37" s="10">
        <f t="shared" si="7"/>
        <v>1601.7657662122165</v>
      </c>
      <c r="G37" s="10">
        <f t="shared" si="7"/>
        <v>1757.2058223256845</v>
      </c>
      <c r="H37" s="10">
        <f t="shared" si="7"/>
        <v>1912.702684264568</v>
      </c>
      <c r="I37" s="10">
        <f t="shared" si="7"/>
        <v>2068.1616756532326</v>
      </c>
      <c r="J37" s="10">
        <f t="shared" si="7"/>
        <v>2223.6459140753946</v>
      </c>
      <c r="K37" s="10">
        <f t="shared" si="7"/>
        <v>2379.1133211418182</v>
      </c>
      <c r="L37" s="10">
        <f t="shared" si="7"/>
        <v>2534.591949112049</v>
      </c>
      <c r="M37" s="10">
        <f t="shared" si="7"/>
        <v>2690.063096479686</v>
      </c>
      <c r="N37" s="10">
        <f t="shared" si="7"/>
        <v>2845.5392309157191</v>
      </c>
      <c r="O37" s="10">
        <f t="shared" si="7"/>
        <v>3001.0120406394885</v>
      </c>
      <c r="P37" s="10">
        <f t="shared" si="7"/>
        <v>3156.4870668380818</v>
      </c>
      <c r="Q37" s="10">
        <f t="shared" si="7"/>
        <v>3311.9606153867558</v>
      </c>
      <c r="R37" s="10">
        <f t="shared" si="7"/>
        <v>3467.4351490353574</v>
      </c>
      <c r="S37" s="12">
        <f t="shared" si="7"/>
        <v>3622.9090259506002</v>
      </c>
    </row>
    <row r="38" spans="1:19" x14ac:dyDescent="0.25">
      <c r="A38" s="80" t="s">
        <v>33</v>
      </c>
      <c r="B38" s="112" t="s">
        <v>115</v>
      </c>
      <c r="C38" s="110">
        <f>'TNC VMT Calc'!I16</f>
        <v>298.55056818426789</v>
      </c>
      <c r="D38" s="10">
        <f t="shared" ref="D38:S38" si="8">C38*(100%+D$26)</f>
        <v>338.98442833621141</v>
      </c>
      <c r="E38" s="10">
        <f t="shared" si="8"/>
        <v>379.79288786207422</v>
      </c>
      <c r="F38" s="10">
        <f t="shared" si="8"/>
        <v>420.63491200531973</v>
      </c>
      <c r="G38" s="10">
        <f t="shared" si="8"/>
        <v>461.45455973696443</v>
      </c>
      <c r="H38" s="10">
        <f t="shared" si="8"/>
        <v>502.28912507633868</v>
      </c>
      <c r="I38" s="10">
        <f t="shared" si="8"/>
        <v>543.11374534390848</v>
      </c>
      <c r="J38" s="10">
        <f t="shared" si="8"/>
        <v>583.94499565935268</v>
      </c>
      <c r="K38" s="10">
        <f t="shared" si="8"/>
        <v>624.77182594286137</v>
      </c>
      <c r="L38" s="10">
        <f t="shared" si="8"/>
        <v>665.60160291432226</v>
      </c>
      <c r="M38" s="10">
        <f t="shared" si="8"/>
        <v>706.42941542713368</v>
      </c>
      <c r="N38" s="10">
        <f t="shared" si="8"/>
        <v>747.25853757904474</v>
      </c>
      <c r="O38" s="10">
        <f t="shared" si="8"/>
        <v>788.08678663822286</v>
      </c>
      <c r="P38" s="10">
        <f t="shared" si="8"/>
        <v>828.91561775921798</v>
      </c>
      <c r="Q38" s="10">
        <f t="shared" si="8"/>
        <v>869.74406083899203</v>
      </c>
      <c r="R38" s="10">
        <f t="shared" si="8"/>
        <v>910.57276261290872</v>
      </c>
      <c r="S38" s="12">
        <f t="shared" si="8"/>
        <v>951.40129192404424</v>
      </c>
    </row>
    <row r="39" spans="1:19" x14ac:dyDescent="0.25">
      <c r="A39" s="80" t="s">
        <v>34</v>
      </c>
      <c r="B39" s="112" t="s">
        <v>115</v>
      </c>
      <c r="C39" s="110">
        <f>'TNC VMT Calc'!I17</f>
        <v>315.21274054075849</v>
      </c>
      <c r="D39" s="10">
        <f t="shared" ref="D39:S39" si="9">C39*(100%+D$26)</f>
        <v>357.90322325077432</v>
      </c>
      <c r="E39" s="10">
        <f t="shared" si="9"/>
        <v>400.98921180750841</v>
      </c>
      <c r="F39" s="10">
        <f t="shared" si="9"/>
        <v>444.11063823024546</v>
      </c>
      <c r="G39" s="10">
        <f t="shared" si="9"/>
        <v>487.20843940896748</v>
      </c>
      <c r="H39" s="10">
        <f t="shared" si="9"/>
        <v>530.32199075036158</v>
      </c>
      <c r="I39" s="10">
        <f t="shared" si="9"/>
        <v>573.42504198332369</v>
      </c>
      <c r="J39" s="10">
        <f t="shared" si="9"/>
        <v>616.53509328857888</v>
      </c>
      <c r="K39" s="10">
        <f t="shared" si="9"/>
        <v>659.64047787895174</v>
      </c>
      <c r="L39" s="10">
        <f t="shared" si="9"/>
        <v>702.74897361257433</v>
      </c>
      <c r="M39" s="10">
        <f t="shared" si="9"/>
        <v>745.85539525068168</v>
      </c>
      <c r="N39" s="10">
        <f t="shared" si="9"/>
        <v>788.96319961913252</v>
      </c>
      <c r="O39" s="10">
        <f t="shared" si="9"/>
        <v>832.07008216735449</v>
      </c>
      <c r="P39" s="10">
        <f t="shared" si="9"/>
        <v>875.17757926239051</v>
      </c>
      <c r="Q39" s="10">
        <f t="shared" si="9"/>
        <v>918.28466665954022</v>
      </c>
      <c r="R39" s="10">
        <f t="shared" si="9"/>
        <v>961.39202718860906</v>
      </c>
      <c r="S39" s="12">
        <f t="shared" si="9"/>
        <v>1004.4992056297114</v>
      </c>
    </row>
    <row r="40" spans="1:19" x14ac:dyDescent="0.25">
      <c r="A40" s="80" t="s">
        <v>35</v>
      </c>
      <c r="B40" s="112" t="s">
        <v>119</v>
      </c>
      <c r="C40" s="110">
        <f>'TNC VMT Calc'!I18</f>
        <v>3945.1340932438725</v>
      </c>
      <c r="D40" s="10">
        <f t="shared" ref="D40:S40" si="10">C40*(100%+D$26)</f>
        <v>4479.4388884986311</v>
      </c>
      <c r="E40" s="10">
        <f t="shared" si="10"/>
        <v>5018.6937488976127</v>
      </c>
      <c r="F40" s="10">
        <f t="shared" si="10"/>
        <v>5558.3921419187845</v>
      </c>
      <c r="G40" s="10">
        <f t="shared" si="10"/>
        <v>6097.7948465250001</v>
      </c>
      <c r="H40" s="10">
        <f t="shared" si="10"/>
        <v>6637.3946767411298</v>
      </c>
      <c r="I40" s="10">
        <f t="shared" si="10"/>
        <v>7176.8630898841839</v>
      </c>
      <c r="J40" s="10">
        <f t="shared" si="10"/>
        <v>7716.4191144093511</v>
      </c>
      <c r="K40" s="10">
        <f t="shared" si="10"/>
        <v>8255.9167313461894</v>
      </c>
      <c r="L40" s="10">
        <f t="shared" si="10"/>
        <v>8795.4532866751833</v>
      </c>
      <c r="M40" s="10">
        <f t="shared" si="10"/>
        <v>9334.9638830758795</v>
      </c>
      <c r="N40" s="10">
        <f t="shared" si="10"/>
        <v>9874.4917854287742</v>
      </c>
      <c r="O40" s="10">
        <f t="shared" si="10"/>
        <v>10414.008150480204</v>
      </c>
      <c r="P40" s="10">
        <f t="shared" si="10"/>
        <v>10953.532207065879</v>
      </c>
      <c r="Q40" s="10">
        <f t="shared" si="10"/>
        <v>11493.051135961929</v>
      </c>
      <c r="R40" s="10">
        <f t="shared" si="10"/>
        <v>12032.573483317665</v>
      </c>
      <c r="S40" s="12">
        <f t="shared" si="10"/>
        <v>12572.093551700022</v>
      </c>
    </row>
    <row r="41" spans="1:19" x14ac:dyDescent="0.25">
      <c r="A41" s="80" t="s">
        <v>36</v>
      </c>
      <c r="B41" s="112" t="s">
        <v>120</v>
      </c>
      <c r="C41" s="110">
        <f>'TNC VMT Calc'!I19</f>
        <v>1646.9073183342132</v>
      </c>
      <c r="D41" s="10">
        <f t="shared" ref="D41:S41" si="11">C41*(100%+D$26)</f>
        <v>1869.9543572252512</v>
      </c>
      <c r="E41" s="10">
        <f t="shared" si="11"/>
        <v>2095.0678147270564</v>
      </c>
      <c r="F41" s="10">
        <f t="shared" si="11"/>
        <v>2320.3664261689155</v>
      </c>
      <c r="G41" s="10">
        <f t="shared" si="11"/>
        <v>2545.5416016506706</v>
      </c>
      <c r="H41" s="10">
        <f t="shared" si="11"/>
        <v>2770.7990677724711</v>
      </c>
      <c r="I41" s="10">
        <f t="shared" si="11"/>
        <v>2996.0016734676587</v>
      </c>
      <c r="J41" s="10">
        <f t="shared" si="11"/>
        <v>3221.2408527806147</v>
      </c>
      <c r="K41" s="10">
        <f t="shared" si="11"/>
        <v>3446.455649681619</v>
      </c>
      <c r="L41" s="10">
        <f t="shared" si="11"/>
        <v>3671.6867015238977</v>
      </c>
      <c r="M41" s="10">
        <f t="shared" si="11"/>
        <v>3896.9069167385792</v>
      </c>
      <c r="N41" s="10">
        <f t="shared" si="11"/>
        <v>4122.1343563716591</v>
      </c>
      <c r="O41" s="10">
        <f t="shared" si="11"/>
        <v>4347.3569797258069</v>
      </c>
      <c r="P41" s="10">
        <f t="shared" si="11"/>
        <v>4572.5828139325495</v>
      </c>
      <c r="Q41" s="10">
        <f t="shared" si="11"/>
        <v>4797.8065075708419</v>
      </c>
      <c r="R41" s="10">
        <f t="shared" si="11"/>
        <v>5023.031628254741</v>
      </c>
      <c r="S41" s="12">
        <f t="shared" si="11"/>
        <v>5248.2557975747959</v>
      </c>
    </row>
    <row r="42" spans="1:19" x14ac:dyDescent="0.25">
      <c r="A42" s="80" t="s">
        <v>37</v>
      </c>
      <c r="B42" s="112" t="s">
        <v>115</v>
      </c>
      <c r="C42" s="110">
        <f>'TNC VMT Calc'!I20</f>
        <v>22.606486479549911</v>
      </c>
      <c r="D42" s="10">
        <f t="shared" ref="D42:S42" si="12">C42*(100%+D$26)</f>
        <v>25.668170529927444</v>
      </c>
      <c r="E42" s="10">
        <f t="shared" si="12"/>
        <v>28.758219542841331</v>
      </c>
      <c r="F42" s="10">
        <f t="shared" si="12"/>
        <v>31.850810095279556</v>
      </c>
      <c r="G42" s="10">
        <f t="shared" si="12"/>
        <v>34.941706288033956</v>
      </c>
      <c r="H42" s="10">
        <f t="shared" si="12"/>
        <v>38.033732053910576</v>
      </c>
      <c r="I42" s="10">
        <f t="shared" si="12"/>
        <v>41.125004771040203</v>
      </c>
      <c r="J42" s="10">
        <f t="shared" si="12"/>
        <v>44.21677952066819</v>
      </c>
      <c r="K42" s="10">
        <f t="shared" si="12"/>
        <v>47.308219581962476</v>
      </c>
      <c r="L42" s="10">
        <f t="shared" si="12"/>
        <v>50.399882768812191</v>
      </c>
      <c r="M42" s="10">
        <f t="shared" si="12"/>
        <v>53.491397205290511</v>
      </c>
      <c r="N42" s="10">
        <f t="shared" si="12"/>
        <v>56.583010808683099</v>
      </c>
      <c r="O42" s="10">
        <f t="shared" si="12"/>
        <v>59.674558300799518</v>
      </c>
      <c r="P42" s="10">
        <f t="shared" si="12"/>
        <v>62.766149867099678</v>
      </c>
      <c r="Q42" s="10">
        <f t="shared" si="12"/>
        <v>65.857712050609948</v>
      </c>
      <c r="R42" s="10">
        <f t="shared" si="12"/>
        <v>68.949293822646453</v>
      </c>
      <c r="S42" s="12">
        <f t="shared" si="12"/>
        <v>72.04086253566399</v>
      </c>
    </row>
    <row r="43" spans="1:19" x14ac:dyDescent="0.25">
      <c r="A43" s="80" t="s">
        <v>38</v>
      </c>
      <c r="B43" s="112" t="s">
        <v>115</v>
      </c>
      <c r="C43" s="110">
        <f>'TNC VMT Calc'!I21</f>
        <v>86.567903761633019</v>
      </c>
      <c r="D43" s="10">
        <f t="shared" ref="D43:S43" si="13">C43*(100%+D$26)</f>
        <v>98.292130366301123</v>
      </c>
      <c r="E43" s="10">
        <f t="shared" si="13"/>
        <v>110.12497603255011</v>
      </c>
      <c r="F43" s="10">
        <f t="shared" si="13"/>
        <v>121.96755411560558</v>
      </c>
      <c r="G43" s="10">
        <f t="shared" si="13"/>
        <v>133.80364392078647</v>
      </c>
      <c r="H43" s="10">
        <f t="shared" si="13"/>
        <v>145.64405924454917</v>
      </c>
      <c r="I43" s="10">
        <f t="shared" si="13"/>
        <v>157.48159088926175</v>
      </c>
      <c r="J43" s="10">
        <f t="shared" si="13"/>
        <v>169.32104498667579</v>
      </c>
      <c r="K43" s="10">
        <f t="shared" si="13"/>
        <v>181.15921744894993</v>
      </c>
      <c r="L43" s="10">
        <f t="shared" si="13"/>
        <v>192.99824433464926</v>
      </c>
      <c r="M43" s="10">
        <f t="shared" si="13"/>
        <v>204.83670160472755</v>
      </c>
      <c r="N43" s="10">
        <f t="shared" si="13"/>
        <v>216.67553861855322</v>
      </c>
      <c r="O43" s="10">
        <f t="shared" si="13"/>
        <v>228.51412246988068</v>
      </c>
      <c r="P43" s="10">
        <f t="shared" si="13"/>
        <v>240.35287509620551</v>
      </c>
      <c r="Q43" s="10">
        <f t="shared" si="13"/>
        <v>252.19151520586263</v>
      </c>
      <c r="R43" s="10">
        <f t="shared" si="13"/>
        <v>264.03023032663015</v>
      </c>
      <c r="S43" s="12">
        <f t="shared" si="13"/>
        <v>275.86889543998512</v>
      </c>
    </row>
    <row r="44" spans="1:19" x14ac:dyDescent="0.25">
      <c r="A44" s="80" t="s">
        <v>39</v>
      </c>
      <c r="B44" s="112" t="s">
        <v>115</v>
      </c>
      <c r="C44" s="110">
        <f>'TNC VMT Calc'!I22</f>
        <v>86.545733259034606</v>
      </c>
      <c r="D44" s="10">
        <f t="shared" ref="D44:S44" si="14">C44*(100%+D$26)</f>
        <v>98.266957226638539</v>
      </c>
      <c r="E44" s="10">
        <f t="shared" si="14"/>
        <v>110.09677243790144</v>
      </c>
      <c r="F44" s="10">
        <f t="shared" si="14"/>
        <v>121.93631757344689</v>
      </c>
      <c r="G44" s="10">
        <f t="shared" si="14"/>
        <v>133.76937609280037</v>
      </c>
      <c r="H44" s="10">
        <f t="shared" si="14"/>
        <v>145.60675902294724</v>
      </c>
      <c r="I44" s="10">
        <f t="shared" si="14"/>
        <v>157.44125901256962</v>
      </c>
      <c r="J44" s="10">
        <f t="shared" si="14"/>
        <v>169.27768096254306</v>
      </c>
      <c r="K44" s="10">
        <f t="shared" si="14"/>
        <v>181.11282160561021</v>
      </c>
      <c r="L44" s="10">
        <f t="shared" si="14"/>
        <v>192.94881645328013</v>
      </c>
      <c r="M44" s="10">
        <f t="shared" si="14"/>
        <v>204.78424183121064</v>
      </c>
      <c r="N44" s="10">
        <f t="shared" si="14"/>
        <v>216.62004685563409</v>
      </c>
      <c r="O44" s="10">
        <f t="shared" si="14"/>
        <v>228.45559878239558</v>
      </c>
      <c r="P44" s="10">
        <f t="shared" si="14"/>
        <v>240.29131944093029</v>
      </c>
      <c r="Q44" s="10">
        <f t="shared" si="14"/>
        <v>252.12692761161341</v>
      </c>
      <c r="R44" s="10">
        <f t="shared" si="14"/>
        <v>263.96261077419621</v>
      </c>
      <c r="S44" s="12">
        <f t="shared" si="14"/>
        <v>275.7982439421736</v>
      </c>
    </row>
    <row r="45" spans="1:19" x14ac:dyDescent="0.25">
      <c r="A45" s="80" t="s">
        <v>40</v>
      </c>
      <c r="B45" s="112" t="s">
        <v>40</v>
      </c>
      <c r="C45" s="110">
        <f>'TNC VMT Calc'!I23</f>
        <v>430.74249705933215</v>
      </c>
      <c r="D45" s="10">
        <f t="shared" ref="D45:S45" si="15">C45*(100%+D$26)</f>
        <v>489.07962230253821</v>
      </c>
      <c r="E45" s="10">
        <f t="shared" si="15"/>
        <v>547.95721166443684</v>
      </c>
      <c r="F45" s="10">
        <f t="shared" si="15"/>
        <v>606.88322735220777</v>
      </c>
      <c r="G45" s="10">
        <f t="shared" si="15"/>
        <v>665.77695882271269</v>
      </c>
      <c r="H45" s="10">
        <f t="shared" si="15"/>
        <v>724.6922131047221</v>
      </c>
      <c r="I45" s="10">
        <f t="shared" si="15"/>
        <v>783.59311884575038</v>
      </c>
      <c r="J45" s="10">
        <f t="shared" si="15"/>
        <v>842.50359028077298</v>
      </c>
      <c r="K45" s="10">
        <f t="shared" si="15"/>
        <v>901.40768458643834</v>
      </c>
      <c r="L45" s="10">
        <f t="shared" si="15"/>
        <v>960.31603031166821</v>
      </c>
      <c r="M45" s="10">
        <f t="shared" si="15"/>
        <v>1019.2215417571673</v>
      </c>
      <c r="N45" s="10">
        <f t="shared" si="15"/>
        <v>1078.128942722487</v>
      </c>
      <c r="O45" s="10">
        <f t="shared" si="15"/>
        <v>1137.0350840079263</v>
      </c>
      <c r="P45" s="10">
        <f t="shared" si="15"/>
        <v>1195.9420650799455</v>
      </c>
      <c r="Q45" s="10">
        <f t="shared" si="15"/>
        <v>1254.8484862942307</v>
      </c>
      <c r="R45" s="10">
        <f t="shared" si="15"/>
        <v>1313.7552807469983</v>
      </c>
      <c r="S45" s="12">
        <f t="shared" si="15"/>
        <v>1372.6618263740831</v>
      </c>
    </row>
    <row r="46" spans="1:19" x14ac:dyDescent="0.25">
      <c r="A46" s="80" t="s">
        <v>41</v>
      </c>
      <c r="B46" s="112" t="s">
        <v>72</v>
      </c>
      <c r="C46" s="110">
        <f>'TNC VMT Calc'!I24</f>
        <v>5115.8733942395838</v>
      </c>
      <c r="D46" s="10">
        <f t="shared" ref="D46:S46" si="16">C46*(100%+D$26)</f>
        <v>5808.7359489343698</v>
      </c>
      <c r="E46" s="10">
        <f t="shared" si="16"/>
        <v>6508.0175266515798</v>
      </c>
      <c r="F46" s="10">
        <f t="shared" si="16"/>
        <v>7207.8742576304312</v>
      </c>
      <c r="G46" s="10">
        <f t="shared" si="16"/>
        <v>7907.34755310131</v>
      </c>
      <c r="H46" s="10">
        <f t="shared" si="16"/>
        <v>8607.0764722440963</v>
      </c>
      <c r="I46" s="10">
        <f t="shared" si="16"/>
        <v>9306.6349756058717</v>
      </c>
      <c r="J46" s="10">
        <f t="shared" si="16"/>
        <v>10006.307089488404</v>
      </c>
      <c r="K46" s="10">
        <f t="shared" si="16"/>
        <v>10705.903463023435</v>
      </c>
      <c r="L46" s="10">
        <f t="shared" si="16"/>
        <v>11405.550330123382</v>
      </c>
      <c r="M46" s="10">
        <f t="shared" si="16"/>
        <v>12105.163534846468</v>
      </c>
      <c r="N46" s="10">
        <f t="shared" si="16"/>
        <v>12804.799181154129</v>
      </c>
      <c r="O46" s="10">
        <f t="shared" si="16"/>
        <v>13504.419866405407</v>
      </c>
      <c r="P46" s="10">
        <f t="shared" si="16"/>
        <v>14204.050525694191</v>
      </c>
      <c r="Q46" s="10">
        <f t="shared" si="16"/>
        <v>14903.674535624472</v>
      </c>
      <c r="R46" s="10">
        <f t="shared" si="16"/>
        <v>15603.302978460339</v>
      </c>
      <c r="S46" s="12">
        <f t="shared" si="16"/>
        <v>16302.928466025483</v>
      </c>
    </row>
    <row r="47" spans="1:19" x14ac:dyDescent="0.25">
      <c r="A47" s="80" t="s">
        <v>42</v>
      </c>
      <c r="B47" s="112" t="s">
        <v>115</v>
      </c>
      <c r="C47" s="110">
        <f>'TNC VMT Calc'!I25</f>
        <v>326.13948415875552</v>
      </c>
      <c r="D47" s="10">
        <f t="shared" ref="D47:S47" si="17">C47*(100%+D$26)</f>
        <v>370.30981809147454</v>
      </c>
      <c r="E47" s="10">
        <f t="shared" si="17"/>
        <v>414.88936794804613</v>
      </c>
      <c r="F47" s="10">
        <f t="shared" si="17"/>
        <v>459.50558411232487</v>
      </c>
      <c r="G47" s="10">
        <f t="shared" si="17"/>
        <v>504.097356071452</v>
      </c>
      <c r="H47" s="10">
        <f t="shared" si="17"/>
        <v>548.70542416734213</v>
      </c>
      <c r="I47" s="10">
        <f t="shared" si="17"/>
        <v>593.30262817207358</v>
      </c>
      <c r="J47" s="10">
        <f t="shared" si="17"/>
        <v>637.90707490424938</v>
      </c>
      <c r="K47" s="10">
        <f t="shared" si="17"/>
        <v>682.50669315144125</v>
      </c>
      <c r="L47" s="10">
        <f t="shared" si="17"/>
        <v>727.10953038861715</v>
      </c>
      <c r="M47" s="10">
        <f t="shared" si="17"/>
        <v>771.71022163245436</v>
      </c>
      <c r="N47" s="10">
        <f t="shared" si="17"/>
        <v>816.31234353851733</v>
      </c>
      <c r="O47" s="10">
        <f t="shared" si="17"/>
        <v>860.91351166976324</v>
      </c>
      <c r="P47" s="10">
        <f t="shared" si="17"/>
        <v>905.5153156508818</v>
      </c>
      <c r="Q47" s="10">
        <f t="shared" si="17"/>
        <v>950.11669573207473</v>
      </c>
      <c r="R47" s="10">
        <f t="shared" si="17"/>
        <v>994.71835841321285</v>
      </c>
      <c r="S47" s="12">
        <f t="shared" si="17"/>
        <v>1039.3198326943664</v>
      </c>
    </row>
    <row r="48" spans="1:19" x14ac:dyDescent="0.25">
      <c r="A48" s="80" t="s">
        <v>43</v>
      </c>
      <c r="B48" s="112" t="s">
        <v>121</v>
      </c>
      <c r="C48" s="110">
        <f>'TNC VMT Calc'!I26</f>
        <v>1707.3586136368497</v>
      </c>
      <c r="D48" s="10">
        <f t="shared" ref="D48:S48" si="18">C48*(100%+D$26)</f>
        <v>1938.5928056629036</v>
      </c>
      <c r="E48" s="10">
        <f t="shared" si="18"/>
        <v>2171.9692661549461</v>
      </c>
      <c r="F48" s="10">
        <f t="shared" si="18"/>
        <v>2405.5376768380411</v>
      </c>
      <c r="G48" s="10">
        <f t="shared" si="18"/>
        <v>2638.9781207270303</v>
      </c>
      <c r="H48" s="10">
        <f t="shared" si="18"/>
        <v>2872.5038758120654</v>
      </c>
      <c r="I48" s="10">
        <f t="shared" si="18"/>
        <v>3105.9727567664904</v>
      </c>
      <c r="J48" s="10">
        <f t="shared" si="18"/>
        <v>3339.4795538080161</v>
      </c>
      <c r="K48" s="10">
        <f t="shared" si="18"/>
        <v>3572.961073458031</v>
      </c>
      <c r="L48" s="10">
        <f t="shared" si="18"/>
        <v>3806.4594447023587</v>
      </c>
      <c r="M48" s="10">
        <f t="shared" si="18"/>
        <v>4039.9465815503945</v>
      </c>
      <c r="N48" s="10">
        <f t="shared" si="18"/>
        <v>4273.4412079959584</v>
      </c>
      <c r="O48" s="10">
        <f t="shared" si="18"/>
        <v>4506.9308413765038</v>
      </c>
      <c r="P48" s="10">
        <f t="shared" si="18"/>
        <v>4740.4238034670334</v>
      </c>
      <c r="Q48" s="10">
        <f t="shared" si="18"/>
        <v>4973.9145464175181</v>
      </c>
      <c r="R48" s="10">
        <f t="shared" si="18"/>
        <v>5207.4067687946717</v>
      </c>
      <c r="S48" s="12">
        <f t="shared" si="18"/>
        <v>5440.8980048872691</v>
      </c>
    </row>
    <row r="49" spans="1:19" x14ac:dyDescent="0.25">
      <c r="A49" s="80" t="s">
        <v>44</v>
      </c>
      <c r="B49" s="112" t="s">
        <v>122</v>
      </c>
      <c r="C49" s="110">
        <f>'TNC VMT Calc'!I27</f>
        <v>904.2104743845274</v>
      </c>
      <c r="D49" s="10">
        <f t="shared" ref="D49:S49" si="19">C49*(100%+D$26)</f>
        <v>1026.6712021987209</v>
      </c>
      <c r="E49" s="10">
        <f t="shared" si="19"/>
        <v>1150.2664670518348</v>
      </c>
      <c r="F49" s="10">
        <f t="shared" si="19"/>
        <v>1273.9633879787948</v>
      </c>
      <c r="G49" s="10">
        <f t="shared" si="19"/>
        <v>1397.5925381898198</v>
      </c>
      <c r="H49" s="10">
        <f t="shared" si="19"/>
        <v>1521.2668688781218</v>
      </c>
      <c r="I49" s="10">
        <f t="shared" si="19"/>
        <v>1644.9110792482852</v>
      </c>
      <c r="J49" s="10">
        <f t="shared" si="19"/>
        <v>1768.5753698305555</v>
      </c>
      <c r="K49" s="10">
        <f t="shared" si="19"/>
        <v>1892.2262736046962</v>
      </c>
      <c r="L49" s="10">
        <f t="shared" si="19"/>
        <v>2015.8861019175752</v>
      </c>
      <c r="M49" s="10">
        <f t="shared" si="19"/>
        <v>2139.5399805379179</v>
      </c>
      <c r="N49" s="10">
        <f t="shared" si="19"/>
        <v>2263.1978256199518</v>
      </c>
      <c r="O49" s="10">
        <f t="shared" si="19"/>
        <v>2386.8530263941916</v>
      </c>
      <c r="P49" s="10">
        <f t="shared" si="19"/>
        <v>2510.5099900402793</v>
      </c>
      <c r="Q49" s="10">
        <f t="shared" si="19"/>
        <v>2634.1657784384392</v>
      </c>
      <c r="R49" s="10">
        <f t="shared" si="19"/>
        <v>2757.8223503352028</v>
      </c>
      <c r="S49" s="12">
        <f t="shared" si="19"/>
        <v>2881.4783998995053</v>
      </c>
    </row>
    <row r="50" spans="1:19" x14ac:dyDescent="0.25">
      <c r="A50" s="80" t="s">
        <v>45</v>
      </c>
      <c r="B50" s="112" t="s">
        <v>115</v>
      </c>
      <c r="C50" s="110">
        <f>'TNC VMT Calc'!I28</f>
        <v>93.655773278836293</v>
      </c>
      <c r="D50" s="10">
        <f t="shared" ref="D50:S50" si="20">C50*(100%+D$26)</f>
        <v>106.33993751342355</v>
      </c>
      <c r="E50" s="10">
        <f t="shared" si="20"/>
        <v>119.14161414883306</v>
      </c>
      <c r="F50" s="10">
        <f t="shared" si="20"/>
        <v>131.95382005643557</v>
      </c>
      <c r="G50" s="10">
        <f t="shared" si="20"/>
        <v>144.75900644923888</v>
      </c>
      <c r="H50" s="10">
        <f t="shared" si="20"/>
        <v>157.56887251857364</v>
      </c>
      <c r="I50" s="10">
        <f t="shared" si="20"/>
        <v>170.37561880355887</v>
      </c>
      <c r="J50" s="10">
        <f t="shared" si="20"/>
        <v>183.18444494477862</v>
      </c>
      <c r="K50" s="10">
        <f t="shared" si="20"/>
        <v>195.99188451516932</v>
      </c>
      <c r="L50" s="10">
        <f t="shared" si="20"/>
        <v>208.80024846611119</v>
      </c>
      <c r="M50" s="10">
        <f t="shared" si="20"/>
        <v>221.60799616334768</v>
      </c>
      <c r="N50" s="10">
        <f t="shared" si="20"/>
        <v>234.41615469638776</v>
      </c>
      <c r="O50" s="10">
        <f t="shared" si="20"/>
        <v>247.22403933889214</v>
      </c>
      <c r="P50" s="10">
        <f t="shared" si="20"/>
        <v>260.03210657508544</v>
      </c>
      <c r="Q50" s="10">
        <f t="shared" si="20"/>
        <v>272.84005208214978</v>
      </c>
      <c r="R50" s="10">
        <f t="shared" si="20"/>
        <v>285.64807874196526</v>
      </c>
      <c r="S50" s="12">
        <f t="shared" si="20"/>
        <v>298.45605129994055</v>
      </c>
    </row>
    <row r="51" spans="1:19" x14ac:dyDescent="0.25">
      <c r="A51" s="80" t="s">
        <v>46</v>
      </c>
      <c r="B51" s="112" t="s">
        <v>123</v>
      </c>
      <c r="C51" s="110">
        <f>'TNC VMT Calc'!I29</f>
        <v>9058.2580370587748</v>
      </c>
      <c r="D51" s="10">
        <f t="shared" ref="D51:S51" si="21">C51*(100%+D$26)</f>
        <v>10285.053018284849</v>
      </c>
      <c r="E51" s="10">
        <f t="shared" si="21"/>
        <v>11523.213637868668</v>
      </c>
      <c r="F51" s="10">
        <f t="shared" si="21"/>
        <v>12762.392634228714</v>
      </c>
      <c r="G51" s="10">
        <f t="shared" si="21"/>
        <v>14000.892712737566</v>
      </c>
      <c r="H51" s="10">
        <f t="shared" si="21"/>
        <v>15239.845403147083</v>
      </c>
      <c r="I51" s="10">
        <f t="shared" si="21"/>
        <v>16478.496352289952</v>
      </c>
      <c r="J51" s="10">
        <f t="shared" si="21"/>
        <v>17717.348462277398</v>
      </c>
      <c r="K51" s="10">
        <f t="shared" si="21"/>
        <v>18956.066465034542</v>
      </c>
      <c r="L51" s="10">
        <f t="shared" si="21"/>
        <v>20194.873872611741</v>
      </c>
      <c r="M51" s="10">
        <f t="shared" si="21"/>
        <v>21433.621676975126</v>
      </c>
      <c r="N51" s="10">
        <f t="shared" si="21"/>
        <v>22672.409216814387</v>
      </c>
      <c r="O51" s="10">
        <f t="shared" si="21"/>
        <v>23911.170266336401</v>
      </c>
      <c r="P51" s="10">
        <f t="shared" si="21"/>
        <v>25149.948976069765</v>
      </c>
      <c r="Q51" s="10">
        <f t="shared" si="21"/>
        <v>26388.7159123286</v>
      </c>
      <c r="R51" s="10">
        <f t="shared" si="21"/>
        <v>27627.490697570309</v>
      </c>
      <c r="S51" s="12">
        <f t="shared" si="21"/>
        <v>28866.260250156181</v>
      </c>
    </row>
    <row r="52" spans="1:19" x14ac:dyDescent="0.25">
      <c r="A52" s="80" t="s">
        <v>47</v>
      </c>
      <c r="B52" s="112" t="s">
        <v>124</v>
      </c>
      <c r="C52" s="110">
        <f>'TNC VMT Calc'!I30</f>
        <v>938.45859939278478</v>
      </c>
      <c r="D52" s="10">
        <f t="shared" ref="D52:S52" si="22">C52*(100%+D$26)</f>
        <v>1065.5576834676017</v>
      </c>
      <c r="E52" s="10">
        <f t="shared" si="22"/>
        <v>1193.8342766187529</v>
      </c>
      <c r="F52" s="10">
        <f t="shared" si="22"/>
        <v>1322.2163761972063</v>
      </c>
      <c r="G52" s="10">
        <f t="shared" si="22"/>
        <v>1450.5281381574193</v>
      </c>
      <c r="H52" s="10">
        <f t="shared" si="22"/>
        <v>1578.8867918631124</v>
      </c>
      <c r="I52" s="10">
        <f t="shared" si="22"/>
        <v>1707.2141844051998</v>
      </c>
      <c r="J52" s="10">
        <f t="shared" si="22"/>
        <v>1835.5624177230393</v>
      </c>
      <c r="K52" s="10">
        <f t="shared" si="22"/>
        <v>1963.896757190317</v>
      </c>
      <c r="L52" s="10">
        <f t="shared" si="22"/>
        <v>2092.2403592246205</v>
      </c>
      <c r="M52" s="10">
        <f t="shared" si="22"/>
        <v>2220.577786214194</v>
      </c>
      <c r="N52" s="10">
        <f t="shared" si="22"/>
        <v>2348.9193299002545</v>
      </c>
      <c r="O52" s="10">
        <f t="shared" si="22"/>
        <v>2477.2581291219908</v>
      </c>
      <c r="P52" s="10">
        <f t="shared" si="22"/>
        <v>2605.5987579865946</v>
      </c>
      <c r="Q52" s="10">
        <f t="shared" si="22"/>
        <v>2733.9381670892562</v>
      </c>
      <c r="R52" s="10">
        <f t="shared" si="22"/>
        <v>2862.278389366531</v>
      </c>
      <c r="S52" s="12">
        <f t="shared" si="22"/>
        <v>2990.618069527336</v>
      </c>
    </row>
    <row r="53" spans="1:19" x14ac:dyDescent="0.25">
      <c r="A53" s="80" t="s">
        <v>48</v>
      </c>
      <c r="B53" s="112" t="s">
        <v>116</v>
      </c>
      <c r="C53" s="110">
        <f>'TNC VMT Calc'!I31</f>
        <v>2513.1865519115199</v>
      </c>
      <c r="D53" s="10">
        <f t="shared" ref="D53:S53" si="23">C53*(100%+D$26)</f>
        <v>2853.55714371363</v>
      </c>
      <c r="E53" s="10">
        <f t="shared" si="23"/>
        <v>3197.081097824223</v>
      </c>
      <c r="F53" s="10">
        <f t="shared" si="23"/>
        <v>3540.8875975201063</v>
      </c>
      <c r="G53" s="10">
        <f t="shared" si="23"/>
        <v>3884.5057334923586</v>
      </c>
      <c r="H53" s="10">
        <f t="shared" si="23"/>
        <v>4228.2494452803285</v>
      </c>
      <c r="I53" s="10">
        <f t="shared" si="23"/>
        <v>4571.9094398579482</v>
      </c>
      <c r="J53" s="10">
        <f t="shared" si="23"/>
        <v>4915.6252459091747</v>
      </c>
      <c r="K53" s="10">
        <f t="shared" si="23"/>
        <v>5259.3038443111682</v>
      </c>
      <c r="L53" s="10">
        <f t="shared" si="23"/>
        <v>5603.0072478126094</v>
      </c>
      <c r="M53" s="10">
        <f t="shared" si="23"/>
        <v>5946.6941145809624</v>
      </c>
      <c r="N53" s="10">
        <f t="shared" si="23"/>
        <v>6290.3920058380409</v>
      </c>
      <c r="O53" s="10">
        <f t="shared" si="23"/>
        <v>6634.0825474359699</v>
      </c>
      <c r="P53" s="10">
        <f t="shared" si="23"/>
        <v>6977.7779888066243</v>
      </c>
      <c r="Q53" s="10">
        <f t="shared" si="23"/>
        <v>7321.4701636620466</v>
      </c>
      <c r="R53" s="10">
        <f t="shared" si="23"/>
        <v>7665.1645161942497</v>
      </c>
      <c r="S53" s="12">
        <f t="shared" si="23"/>
        <v>8008.8574169417698</v>
      </c>
    </row>
    <row r="54" spans="1:19" x14ac:dyDescent="0.25">
      <c r="A54" s="80" t="s">
        <v>49</v>
      </c>
      <c r="B54" s="112" t="s">
        <v>115</v>
      </c>
      <c r="C54" s="110">
        <f>'TNC VMT Calc'!I32</f>
        <v>373.09335211986934</v>
      </c>
      <c r="D54" s="10">
        <f t="shared" ref="D54:S54" si="24">C54*(100%+D$26)</f>
        <v>423.62283030838063</v>
      </c>
      <c r="E54" s="10">
        <f t="shared" si="24"/>
        <v>474.62043869328562</v>
      </c>
      <c r="F54" s="10">
        <f t="shared" si="24"/>
        <v>525.65999218547381</v>
      </c>
      <c r="G54" s="10">
        <f t="shared" si="24"/>
        <v>576.67158227279106</v>
      </c>
      <c r="H54" s="10">
        <f t="shared" si="24"/>
        <v>627.70181463001688</v>
      </c>
      <c r="I54" s="10">
        <f t="shared" si="24"/>
        <v>678.71961880732272</v>
      </c>
      <c r="J54" s="10">
        <f t="shared" si="24"/>
        <v>729.74570843791446</v>
      </c>
      <c r="K54" s="10">
        <f t="shared" si="24"/>
        <v>780.7662744329582</v>
      </c>
      <c r="L54" s="10">
        <f t="shared" si="24"/>
        <v>831.7905228516945</v>
      </c>
      <c r="M54" s="10">
        <f t="shared" si="24"/>
        <v>882.81231632128413</v>
      </c>
      <c r="N54" s="10">
        <f t="shared" si="24"/>
        <v>933.83574642363828</v>
      </c>
      <c r="O54" s="10">
        <f t="shared" si="24"/>
        <v>984.85808543748283</v>
      </c>
      <c r="P54" s="10">
        <f t="shared" si="24"/>
        <v>1035.881151843661</v>
      </c>
      <c r="Q54" s="10">
        <f t="shared" si="24"/>
        <v>1086.9037333216047</v>
      </c>
      <c r="R54" s="10">
        <f t="shared" si="24"/>
        <v>1137.926638085032</v>
      </c>
      <c r="S54" s="12">
        <f t="shared" si="24"/>
        <v>1188.9493273247792</v>
      </c>
    </row>
    <row r="55" spans="1:19" x14ac:dyDescent="0.25">
      <c r="A55" s="80" t="s">
        <v>50</v>
      </c>
      <c r="B55" s="112" t="s">
        <v>125</v>
      </c>
      <c r="C55" s="110">
        <f>'TNC VMT Calc'!I33</f>
        <v>18806.141740838419</v>
      </c>
      <c r="D55" s="10">
        <f t="shared" ref="D55:S55" si="25">C55*(100%+D$26)</f>
        <v>21353.130379216625</v>
      </c>
      <c r="E55" s="10">
        <f t="shared" si="25"/>
        <v>23923.715586058261</v>
      </c>
      <c r="F55" s="10">
        <f t="shared" si="25"/>
        <v>26496.415077779056</v>
      </c>
      <c r="G55" s="10">
        <f t="shared" si="25"/>
        <v>29067.705046246298</v>
      </c>
      <c r="H55" s="10">
        <f t="shared" si="25"/>
        <v>31639.934696882301</v>
      </c>
      <c r="I55" s="10">
        <f t="shared" si="25"/>
        <v>34211.537892740089</v>
      </c>
      <c r="J55" s="10">
        <f t="shared" si="25"/>
        <v>36783.558725116993</v>
      </c>
      <c r="K55" s="10">
        <f t="shared" si="25"/>
        <v>39355.301133146604</v>
      </c>
      <c r="L55" s="10">
        <f t="shared" si="25"/>
        <v>41927.229157407433</v>
      </c>
      <c r="M55" s="10">
        <f t="shared" si="25"/>
        <v>44499.033437513201</v>
      </c>
      <c r="N55" s="10">
        <f t="shared" si="25"/>
        <v>47070.920213722347</v>
      </c>
      <c r="O55" s="10">
        <f t="shared" si="25"/>
        <v>49642.751992529244</v>
      </c>
      <c r="P55" s="10">
        <f t="shared" si="25"/>
        <v>52214.620436270663</v>
      </c>
      <c r="Q55" s="10">
        <f t="shared" si="25"/>
        <v>54786.464436721792</v>
      </c>
      <c r="R55" s="10">
        <f t="shared" si="25"/>
        <v>57358.324732699482</v>
      </c>
      <c r="S55" s="12">
        <f t="shared" si="25"/>
        <v>59930.174164991578</v>
      </c>
    </row>
    <row r="56" spans="1:19" x14ac:dyDescent="0.25">
      <c r="A56" s="80" t="s">
        <v>51</v>
      </c>
      <c r="B56" s="112" t="s">
        <v>115</v>
      </c>
      <c r="C56" s="110">
        <f>'TNC VMT Calc'!I34</f>
        <v>142.93309724975757</v>
      </c>
      <c r="D56" s="10">
        <f t="shared" ref="D56:S56" si="26">C56*(100%+D$26)</f>
        <v>162.291080389531</v>
      </c>
      <c r="E56" s="10">
        <f t="shared" si="26"/>
        <v>181.82840550499634</v>
      </c>
      <c r="F56" s="10">
        <f t="shared" si="26"/>
        <v>201.38179990731547</v>
      </c>
      <c r="G56" s="10">
        <f t="shared" si="26"/>
        <v>220.92448145172617</v>
      </c>
      <c r="H56" s="10">
        <f t="shared" si="26"/>
        <v>240.47430490140707</v>
      </c>
      <c r="I56" s="10">
        <f t="shared" si="26"/>
        <v>260.01936708091512</v>
      </c>
      <c r="J56" s="10">
        <f t="shared" si="26"/>
        <v>279.56760344054072</v>
      </c>
      <c r="K56" s="10">
        <f t="shared" si="26"/>
        <v>299.11372368007875</v>
      </c>
      <c r="L56" s="10">
        <f t="shared" si="26"/>
        <v>318.66125466633946</v>
      </c>
      <c r="M56" s="10">
        <f t="shared" si="26"/>
        <v>338.20784515477806</v>
      </c>
      <c r="N56" s="10">
        <f t="shared" si="26"/>
        <v>357.75506264176477</v>
      </c>
      <c r="O56" s="10">
        <f t="shared" si="26"/>
        <v>377.30186212971944</v>
      </c>
      <c r="P56" s="10">
        <f t="shared" si="26"/>
        <v>396.84894028369308</v>
      </c>
      <c r="Q56" s="10">
        <f t="shared" si="26"/>
        <v>416.3958326603161</v>
      </c>
      <c r="R56" s="10">
        <f t="shared" si="26"/>
        <v>435.94284888850393</v>
      </c>
      <c r="S56" s="12">
        <f t="shared" si="26"/>
        <v>455.48978254897264</v>
      </c>
    </row>
    <row r="57" spans="1:19" x14ac:dyDescent="0.25">
      <c r="A57" s="80" t="s">
        <v>52</v>
      </c>
      <c r="B57" s="112" t="s">
        <v>117</v>
      </c>
      <c r="C57" s="110">
        <f>'TNC VMT Calc'!I35</f>
        <v>235732.57995616202</v>
      </c>
      <c r="D57" s="10">
        <f t="shared" ref="D57:S57" si="27">C57*(100%+D$26)</f>
        <v>267658.75658069056</v>
      </c>
      <c r="E57" s="10">
        <f t="shared" si="27"/>
        <v>299880.71317107556</v>
      </c>
      <c r="F57" s="10">
        <f t="shared" si="27"/>
        <v>332129.17205183971</v>
      </c>
      <c r="G57" s="10">
        <f t="shared" si="27"/>
        <v>364359.96273900795</v>
      </c>
      <c r="H57" s="10">
        <f t="shared" si="27"/>
        <v>396602.53222190338</v>
      </c>
      <c r="I57" s="10">
        <f t="shared" si="27"/>
        <v>428837.24917432608</v>
      </c>
      <c r="J57" s="10">
        <f t="shared" si="27"/>
        <v>461077.20114706771</v>
      </c>
      <c r="K57" s="10">
        <f t="shared" si="27"/>
        <v>493313.66310624819</v>
      </c>
      <c r="L57" s="10">
        <f t="shared" si="27"/>
        <v>525552.4517411323</v>
      </c>
      <c r="M57" s="10">
        <f t="shared" si="27"/>
        <v>557789.68925886904</v>
      </c>
      <c r="N57" s="10">
        <f t="shared" si="27"/>
        <v>590027.96085470403</v>
      </c>
      <c r="O57" s="10">
        <f t="shared" si="27"/>
        <v>622265.54306514026</v>
      </c>
      <c r="P57" s="10">
        <f t="shared" si="27"/>
        <v>654503.58486583841</v>
      </c>
      <c r="Q57" s="10">
        <f t="shared" si="27"/>
        <v>686741.320273021</v>
      </c>
      <c r="R57" s="10">
        <f t="shared" si="27"/>
        <v>718979.25994254358</v>
      </c>
      <c r="S57" s="12">
        <f t="shared" si="27"/>
        <v>751217.06343715754</v>
      </c>
    </row>
    <row r="58" spans="1:19" x14ac:dyDescent="0.25">
      <c r="A58" s="80" t="s">
        <v>53</v>
      </c>
      <c r="B58" s="112" t="s">
        <v>125</v>
      </c>
      <c r="C58" s="110">
        <f>'TNC VMT Calc'!I36</f>
        <v>2394.4046273245085</v>
      </c>
      <c r="D58" s="10">
        <f t="shared" ref="D58:S58" si="28">C58*(100%+D$26)</f>
        <v>2718.6881228717371</v>
      </c>
      <c r="E58" s="10">
        <f t="shared" si="28"/>
        <v>3045.9759418733147</v>
      </c>
      <c r="F58" s="10">
        <f t="shared" si="28"/>
        <v>3373.5329523745581</v>
      </c>
      <c r="G58" s="10">
        <f t="shared" si="28"/>
        <v>3700.9105018759251</v>
      </c>
      <c r="H58" s="10">
        <f t="shared" si="28"/>
        <v>4028.4076920438415</v>
      </c>
      <c r="I58" s="10">
        <f t="shared" si="28"/>
        <v>4355.8251217675133</v>
      </c>
      <c r="J58" s="10">
        <f t="shared" si="28"/>
        <v>4683.2957251207199</v>
      </c>
      <c r="K58" s="10">
        <f t="shared" si="28"/>
        <v>5010.7308793874163</v>
      </c>
      <c r="L58" s="10">
        <f t="shared" si="28"/>
        <v>5338.1896663784137</v>
      </c>
      <c r="M58" s="10">
        <f t="shared" si="28"/>
        <v>5665.6326982197597</v>
      </c>
      <c r="N58" s="10">
        <f t="shared" si="28"/>
        <v>5993.0862334942067</v>
      </c>
      <c r="O58" s="10">
        <f t="shared" si="28"/>
        <v>6320.5327664799206</v>
      </c>
      <c r="P58" s="10">
        <f t="shared" si="28"/>
        <v>6647.9839676580841</v>
      </c>
      <c r="Q58" s="10">
        <f t="shared" si="28"/>
        <v>6975.4320567078703</v>
      </c>
      <c r="R58" s="10">
        <f t="shared" si="28"/>
        <v>7302.8822205098695</v>
      </c>
      <c r="S58" s="12">
        <f t="shared" si="28"/>
        <v>7630.3310011435715</v>
      </c>
    </row>
    <row r="59" spans="1:19" x14ac:dyDescent="0.25">
      <c r="A59" s="80" t="s">
        <v>54</v>
      </c>
      <c r="B59" s="112" t="s">
        <v>115</v>
      </c>
      <c r="C59" s="110">
        <f>'TNC VMT Calc'!I37</f>
        <v>19.87429354880134</v>
      </c>
      <c r="D59" s="10">
        <f t="shared" ref="D59:S59" si="29">C59*(100%+D$26)</f>
        <v>22.565946124973699</v>
      </c>
      <c r="E59" s="10">
        <f t="shared" si="29"/>
        <v>25.282535508219471</v>
      </c>
      <c r="F59" s="10">
        <f t="shared" si="29"/>
        <v>28.001359263560982</v>
      </c>
      <c r="G59" s="10">
        <f t="shared" si="29"/>
        <v>30.718693437504513</v>
      </c>
      <c r="H59" s="10">
        <f t="shared" si="29"/>
        <v>33.437020665713078</v>
      </c>
      <c r="I59" s="10">
        <f t="shared" si="29"/>
        <v>36.154685857745967</v>
      </c>
      <c r="J59" s="10">
        <f t="shared" si="29"/>
        <v>38.872792407229625</v>
      </c>
      <c r="K59" s="10">
        <f t="shared" si="29"/>
        <v>41.590604718411491</v>
      </c>
      <c r="L59" s="10">
        <f t="shared" si="29"/>
        <v>44.308613188460896</v>
      </c>
      <c r="M59" s="10">
        <f t="shared" si="29"/>
        <v>47.026490885930968</v>
      </c>
      <c r="N59" s="10">
        <f t="shared" si="29"/>
        <v>49.744455765120598</v>
      </c>
      <c r="O59" s="10">
        <f t="shared" si="29"/>
        <v>52.462362523163861</v>
      </c>
      <c r="P59" s="10">
        <f t="shared" si="29"/>
        <v>55.180308028637704</v>
      </c>
      <c r="Q59" s="10">
        <f t="shared" si="29"/>
        <v>57.898227702490516</v>
      </c>
      <c r="R59" s="10">
        <f t="shared" si="29"/>
        <v>60.616164597423698</v>
      </c>
      <c r="S59" s="12">
        <f t="shared" si="29"/>
        <v>63.33409001163534</v>
      </c>
    </row>
    <row r="60" spans="1:19" x14ac:dyDescent="0.25">
      <c r="A60" s="80" t="s">
        <v>55</v>
      </c>
      <c r="B60" s="112" t="s">
        <v>55</v>
      </c>
      <c r="C60" s="110">
        <f>'TNC VMT Calc'!I38</f>
        <v>407.46340895171011</v>
      </c>
      <c r="D60" s="10">
        <f t="shared" ref="D60:S60" si="30">C60*(100%+D$26)</f>
        <v>462.64775710012464</v>
      </c>
      <c r="E60" s="10">
        <f t="shared" si="30"/>
        <v>518.34336047346346</v>
      </c>
      <c r="F60" s="10">
        <f t="shared" si="30"/>
        <v>574.08477301575522</v>
      </c>
      <c r="G60" s="10">
        <f t="shared" si="30"/>
        <v>629.79564611206149</v>
      </c>
      <c r="H60" s="10">
        <f t="shared" si="30"/>
        <v>685.52687883901888</v>
      </c>
      <c r="I60" s="10">
        <f t="shared" si="30"/>
        <v>741.24453847889629</v>
      </c>
      <c r="J60" s="10">
        <f t="shared" si="30"/>
        <v>796.97124684350024</v>
      </c>
      <c r="K60" s="10">
        <f t="shared" si="30"/>
        <v>852.69192272492683</v>
      </c>
      <c r="L60" s="10">
        <f t="shared" si="30"/>
        <v>908.41662026179836</v>
      </c>
      <c r="M60" s="10">
        <f t="shared" si="30"/>
        <v>964.13863669501995</v>
      </c>
      <c r="N60" s="10">
        <f t="shared" si="30"/>
        <v>1019.8624405306749</v>
      </c>
      <c r="O60" s="10">
        <f t="shared" si="30"/>
        <v>1075.5850527647078</v>
      </c>
      <c r="P60" s="10">
        <f t="shared" si="30"/>
        <v>1131.3084593998153</v>
      </c>
      <c r="Q60" s="10">
        <f t="shared" si="30"/>
        <v>1187.0313364341932</v>
      </c>
      <c r="R60" s="10">
        <f t="shared" si="30"/>
        <v>1242.7545665357177</v>
      </c>
      <c r="S60" s="12">
        <f t="shared" si="30"/>
        <v>1298.4775612591179</v>
      </c>
    </row>
    <row r="61" spans="1:19" x14ac:dyDescent="0.25">
      <c r="A61" s="80" t="s">
        <v>56</v>
      </c>
      <c r="B61" s="112" t="s">
        <v>126</v>
      </c>
      <c r="C61" s="110">
        <f>'TNC VMT Calc'!I39</f>
        <v>1191.4368553625493</v>
      </c>
      <c r="D61" s="10">
        <f t="shared" ref="D61:S61" si="31">C61*(100%+D$26)</f>
        <v>1352.7977647809732</v>
      </c>
      <c r="E61" s="10">
        <f t="shared" si="31"/>
        <v>1515.6536018520142</v>
      </c>
      <c r="F61" s="10">
        <f t="shared" si="31"/>
        <v>1678.6433864898916</v>
      </c>
      <c r="G61" s="10">
        <f t="shared" si="31"/>
        <v>1841.5438727498288</v>
      </c>
      <c r="H61" s="10">
        <f t="shared" si="31"/>
        <v>2004.5038912617088</v>
      </c>
      <c r="I61" s="10">
        <f t="shared" si="31"/>
        <v>2167.4242216056878</v>
      </c>
      <c r="J61" s="10">
        <f t="shared" si="31"/>
        <v>2330.3710107282864</v>
      </c>
      <c r="K61" s="10">
        <f t="shared" si="31"/>
        <v>2493.3001606650619</v>
      </c>
      <c r="L61" s="10">
        <f t="shared" si="31"/>
        <v>2656.2410700590335</v>
      </c>
      <c r="M61" s="10">
        <f t="shared" si="31"/>
        <v>2819.174139814816</v>
      </c>
      <c r="N61" s="10">
        <f t="shared" si="31"/>
        <v>2982.1124359960581</v>
      </c>
      <c r="O61" s="10">
        <f t="shared" si="31"/>
        <v>3145.0472478936608</v>
      </c>
      <c r="P61" s="10">
        <f t="shared" si="31"/>
        <v>3307.9843826470033</v>
      </c>
      <c r="Q61" s="10">
        <f t="shared" si="31"/>
        <v>3470.919968829814</v>
      </c>
      <c r="R61" s="10">
        <f t="shared" si="31"/>
        <v>3633.8565873929601</v>
      </c>
      <c r="S61" s="12">
        <f t="shared" si="31"/>
        <v>3796.7925177024717</v>
      </c>
    </row>
    <row r="62" spans="1:19" x14ac:dyDescent="0.25">
      <c r="A62" s="80" t="s">
        <v>57</v>
      </c>
      <c r="B62" s="112" t="s">
        <v>115</v>
      </c>
      <c r="C62" s="110">
        <f>'TNC VMT Calc'!I40</f>
        <v>362.55184549216312</v>
      </c>
      <c r="D62" s="10">
        <f t="shared" ref="D62:S62" si="32">C62*(100%+D$26)</f>
        <v>411.65364659612641</v>
      </c>
      <c r="E62" s="10">
        <f t="shared" si="32"/>
        <v>461.2103511864928</v>
      </c>
      <c r="F62" s="10">
        <f t="shared" si="32"/>
        <v>510.80781575279678</v>
      </c>
      <c r="G62" s="10">
        <f t="shared" si="32"/>
        <v>560.37810700179409</v>
      </c>
      <c r="H62" s="10">
        <f t="shared" si="32"/>
        <v>609.96651379565731</v>
      </c>
      <c r="I62" s="10">
        <f t="shared" si="32"/>
        <v>659.5428435596283</v>
      </c>
      <c r="J62" s="10">
        <f t="shared" si="32"/>
        <v>709.1272246768666</v>
      </c>
      <c r="K62" s="10">
        <f t="shared" si="32"/>
        <v>758.70623822523669</v>
      </c>
      <c r="L62" s="10">
        <f t="shared" si="32"/>
        <v>808.28883015284634</v>
      </c>
      <c r="M62" s="10">
        <f t="shared" si="32"/>
        <v>857.86903649427848</v>
      </c>
      <c r="N62" s="10">
        <f t="shared" si="32"/>
        <v>907.45083322649566</v>
      </c>
      <c r="O62" s="10">
        <f t="shared" si="32"/>
        <v>957.03156969818963</v>
      </c>
      <c r="P62" s="10">
        <f t="shared" si="32"/>
        <v>1006.6130130102264</v>
      </c>
      <c r="Q62" s="10">
        <f t="shared" si="32"/>
        <v>1056.1939850953563</v>
      </c>
      <c r="R62" s="10">
        <f t="shared" si="32"/>
        <v>1105.7752713317516</v>
      </c>
      <c r="S62" s="12">
        <f t="shared" si="32"/>
        <v>1155.3563481339463</v>
      </c>
    </row>
    <row r="63" spans="1:19" x14ac:dyDescent="0.25">
      <c r="A63" s="80" t="s">
        <v>58</v>
      </c>
      <c r="B63" s="112" t="s">
        <v>115</v>
      </c>
      <c r="C63" s="110">
        <f>'TNC VMT Calc'!I41</f>
        <v>85.021286569059598</v>
      </c>
      <c r="D63" s="10">
        <f t="shared" ref="D63:S63" si="33">C63*(100%+D$26)</f>
        <v>96.536048815131991</v>
      </c>
      <c r="E63" s="10">
        <f t="shared" si="33"/>
        <v>108.15748954087461</v>
      </c>
      <c r="F63" s="10">
        <f t="shared" si="33"/>
        <v>119.78848880462449</v>
      </c>
      <c r="G63" s="10">
        <f t="shared" si="33"/>
        <v>131.41311570969935</v>
      </c>
      <c r="H63" s="10">
        <f t="shared" si="33"/>
        <v>143.04199085388967</v>
      </c>
      <c r="I63" s="10">
        <f t="shared" si="33"/>
        <v>154.66803383867401</v>
      </c>
      <c r="J63" s="10">
        <f t="shared" si="33"/>
        <v>166.29596492973036</v>
      </c>
      <c r="K63" s="10">
        <f t="shared" si="33"/>
        <v>177.92263728326657</v>
      </c>
      <c r="L63" s="10">
        <f t="shared" si="33"/>
        <v>189.55014879514815</v>
      </c>
      <c r="M63" s="10">
        <f t="shared" si="33"/>
        <v>201.17710086812863</v>
      </c>
      <c r="N63" s="10">
        <f t="shared" si="33"/>
        <v>212.80442590037654</v>
      </c>
      <c r="O63" s="10">
        <f t="shared" si="33"/>
        <v>224.43150229311286</v>
      </c>
      <c r="P63" s="10">
        <f t="shared" si="33"/>
        <v>236.05874444552217</v>
      </c>
      <c r="Q63" s="10">
        <f t="shared" si="33"/>
        <v>247.68587609148005</v>
      </c>
      <c r="R63" s="10">
        <f t="shared" si="33"/>
        <v>259.31308140840417</v>
      </c>
      <c r="S63" s="12">
        <f t="shared" si="33"/>
        <v>270.94023761134531</v>
      </c>
    </row>
    <row r="64" spans="1:19" x14ac:dyDescent="0.25">
      <c r="A64" s="80" t="s">
        <v>59</v>
      </c>
      <c r="B64" s="112" t="s">
        <v>115</v>
      </c>
      <c r="C64" s="110">
        <f>'TNC VMT Calc'!I42</f>
        <v>351.937012077963</v>
      </c>
      <c r="D64" s="10">
        <f t="shared" ref="D64:S64" si="34">C64*(100%+D$26)</f>
        <v>399.60120516658651</v>
      </c>
      <c r="E64" s="10">
        <f t="shared" si="34"/>
        <v>447.70698302654449</v>
      </c>
      <c r="F64" s="10">
        <f t="shared" si="34"/>
        <v>495.8523274873134</v>
      </c>
      <c r="G64" s="10">
        <f t="shared" si="34"/>
        <v>543.97129421419379</v>
      </c>
      <c r="H64" s="10">
        <f t="shared" si="34"/>
        <v>592.10784609699476</v>
      </c>
      <c r="I64" s="10">
        <f t="shared" si="34"/>
        <v>640.23267454253335</v>
      </c>
      <c r="J64" s="10">
        <f t="shared" si="34"/>
        <v>688.36531861291917</v>
      </c>
      <c r="K64" s="10">
        <f t="shared" si="34"/>
        <v>736.4927522667175</v>
      </c>
      <c r="L64" s="10">
        <f t="shared" si="34"/>
        <v>784.62365953156836</v>
      </c>
      <c r="M64" s="10">
        <f t="shared" si="34"/>
        <v>832.7522510557003</v>
      </c>
      <c r="N64" s="10">
        <f t="shared" si="34"/>
        <v>880.8823864069783</v>
      </c>
      <c r="O64" s="10">
        <f t="shared" si="34"/>
        <v>929.011492540159</v>
      </c>
      <c r="P64" s="10">
        <f t="shared" si="34"/>
        <v>977.14128481873206</v>
      </c>
      <c r="Q64" s="10">
        <f t="shared" si="34"/>
        <v>1025.2706196670322</v>
      </c>
      <c r="R64" s="10">
        <f t="shared" si="34"/>
        <v>1073.400259468842</v>
      </c>
      <c r="S64" s="12">
        <f t="shared" si="34"/>
        <v>1121.5296959682892</v>
      </c>
    </row>
    <row r="65" spans="1:51" x14ac:dyDescent="0.25">
      <c r="A65" s="80" t="s">
        <v>60</v>
      </c>
      <c r="B65" s="112" t="s">
        <v>73</v>
      </c>
      <c r="C65" s="110">
        <f>'TNC VMT Calc'!I43</f>
        <v>79916.845198090115</v>
      </c>
      <c r="D65" s="10">
        <f t="shared" ref="D65:S65" si="35">C65*(100%+D$26)</f>
        <v>90740.293172671358</v>
      </c>
      <c r="E65" s="10">
        <f t="shared" si="35"/>
        <v>101664.01494796542</v>
      </c>
      <c r="F65" s="10">
        <f t="shared" si="35"/>
        <v>112596.72139325298</v>
      </c>
      <c r="G65" s="10">
        <f t="shared" si="35"/>
        <v>123523.43805854158</v>
      </c>
      <c r="H65" s="10">
        <f t="shared" si="35"/>
        <v>134454.147910495</v>
      </c>
      <c r="I65" s="10">
        <f t="shared" si="35"/>
        <v>145382.19563800926</v>
      </c>
      <c r="J65" s="10">
        <f t="shared" si="35"/>
        <v>156312.01811515092</v>
      </c>
      <c r="K65" s="10">
        <f t="shared" si="35"/>
        <v>167240.65742586917</v>
      </c>
      <c r="L65" s="10">
        <f t="shared" si="35"/>
        <v>178170.08551420172</v>
      </c>
      <c r="M65" s="10">
        <f t="shared" si="35"/>
        <v>189098.98775078749</v>
      </c>
      <c r="N65" s="10">
        <f t="shared" si="35"/>
        <v>200028.24055520445</v>
      </c>
      <c r="O65" s="10">
        <f t="shared" si="35"/>
        <v>210957.25964773397</v>
      </c>
      <c r="P65" s="10">
        <f t="shared" si="35"/>
        <v>221886.43454818713</v>
      </c>
      <c r="Q65" s="10">
        <f t="shared" si="35"/>
        <v>232815.50557668862</v>
      </c>
      <c r="R65" s="10">
        <f t="shared" si="35"/>
        <v>243744.6458531566</v>
      </c>
      <c r="S65" s="12">
        <f t="shared" si="35"/>
        <v>254673.73996430839</v>
      </c>
    </row>
    <row r="66" spans="1:51" x14ac:dyDescent="0.25">
      <c r="A66" s="80" t="s">
        <v>61</v>
      </c>
      <c r="B66" s="112" t="s">
        <v>115</v>
      </c>
      <c r="C66" s="110">
        <f>'TNC VMT Calc'!I44</f>
        <v>17.117992218868281</v>
      </c>
      <c r="D66" s="10">
        <f t="shared" ref="D66:S66" si="36">C66*(100%+D$26)</f>
        <v>19.436348226928459</v>
      </c>
      <c r="E66" s="10">
        <f t="shared" si="36"/>
        <v>21.776182637146576</v>
      </c>
      <c r="F66" s="10">
        <f t="shared" si="36"/>
        <v>24.117941541639421</v>
      </c>
      <c r="G66" s="10">
        <f t="shared" si="36"/>
        <v>26.458417449948406</v>
      </c>
      <c r="H66" s="10">
        <f t="shared" si="36"/>
        <v>28.799748689046382</v>
      </c>
      <c r="I66" s="10">
        <f t="shared" si="36"/>
        <v>31.140509707619238</v>
      </c>
      <c r="J66" s="10">
        <f t="shared" si="36"/>
        <v>33.481650873209112</v>
      </c>
      <c r="K66" s="10">
        <f t="shared" si="36"/>
        <v>35.822538607453204</v>
      </c>
      <c r="L66" s="10">
        <f t="shared" si="36"/>
        <v>38.163595295927543</v>
      </c>
      <c r="M66" s="10">
        <f t="shared" si="36"/>
        <v>40.504539348247548</v>
      </c>
      <c r="N66" s="10">
        <f t="shared" si="36"/>
        <v>42.845558491337108</v>
      </c>
      <c r="O66" s="10">
        <f t="shared" si="36"/>
        <v>45.186527573913637</v>
      </c>
      <c r="P66" s="10">
        <f t="shared" si="36"/>
        <v>47.527530030165238</v>
      </c>
      <c r="Q66" s="10">
        <f t="shared" si="36"/>
        <v>49.868510237299567</v>
      </c>
      <c r="R66" s="10">
        <f t="shared" si="36"/>
        <v>52.209505277178472</v>
      </c>
      <c r="S66" s="12">
        <f t="shared" si="36"/>
        <v>54.550490428559883</v>
      </c>
    </row>
    <row r="67" spans="1:51" x14ac:dyDescent="0.25">
      <c r="A67" s="82" t="s">
        <v>62</v>
      </c>
      <c r="B67" s="113" t="s">
        <v>117</v>
      </c>
      <c r="C67" s="111">
        <f>'TNC VMT Calc'!I45</f>
        <v>2211.1493814779578</v>
      </c>
      <c r="D67" s="11">
        <f t="shared" ref="D67:S67" si="37">C67*(100%+D$26)</f>
        <v>2510.6139090770293</v>
      </c>
      <c r="E67" s="11">
        <f t="shared" si="37"/>
        <v>2812.8528248776747</v>
      </c>
      <c r="F67" s="11">
        <f t="shared" si="37"/>
        <v>3115.340329664155</v>
      </c>
      <c r="G67" s="11">
        <f t="shared" si="37"/>
        <v>3417.6621084599874</v>
      </c>
      <c r="H67" s="11">
        <f t="shared" si="37"/>
        <v>3720.0943712495532</v>
      </c>
      <c r="I67" s="11">
        <f t="shared" si="37"/>
        <v>4022.4529780434091</v>
      </c>
      <c r="J67" s="11">
        <f t="shared" si="37"/>
        <v>4324.8606888344402</v>
      </c>
      <c r="K67" s="11">
        <f t="shared" si="37"/>
        <v>4627.2356636272125</v>
      </c>
      <c r="L67" s="11">
        <f t="shared" si="37"/>
        <v>4929.6324624187882</v>
      </c>
      <c r="M67" s="11">
        <f t="shared" si="37"/>
        <v>5232.0147118777195</v>
      </c>
      <c r="N67" s="11">
        <f t="shared" si="37"/>
        <v>5534.4066608917474</v>
      </c>
      <c r="O67" s="11">
        <f t="shared" si="37"/>
        <v>5836.7921435357111</v>
      </c>
      <c r="P67" s="11">
        <f t="shared" si="37"/>
        <v>6139.1819370930143</v>
      </c>
      <c r="Q67" s="11">
        <f t="shared" si="37"/>
        <v>6441.5688567080197</v>
      </c>
      <c r="R67" s="11">
        <f t="shared" si="37"/>
        <v>6743.9576922845217</v>
      </c>
      <c r="S67" s="13">
        <f t="shared" si="37"/>
        <v>7046.3452505532159</v>
      </c>
      <c r="U67" s="18"/>
      <c r="V67" s="18"/>
      <c r="W67" s="18"/>
      <c r="X67" s="18"/>
      <c r="Y67" s="18"/>
      <c r="Z67" s="18"/>
      <c r="AA67" s="18"/>
      <c r="AB67" s="18"/>
      <c r="AC67" s="18"/>
      <c r="AD67" s="18"/>
      <c r="AE67" s="18"/>
      <c r="AF67" s="18"/>
      <c r="AG67" s="18"/>
      <c r="AH67" s="18"/>
      <c r="AI67" s="18"/>
      <c r="AJ67" s="18"/>
      <c r="AK67" s="18"/>
      <c r="AL67" s="18"/>
      <c r="AM67" s="18"/>
    </row>
    <row r="68" spans="1:51" x14ac:dyDescent="0.25">
      <c r="D68" s="18"/>
    </row>
    <row r="69" spans="1:51" ht="18.75" x14ac:dyDescent="0.3">
      <c r="B69" s="4"/>
      <c r="C69" s="308" t="s">
        <v>254</v>
      </c>
    </row>
    <row r="70" spans="1:51" ht="15.75" x14ac:dyDescent="0.25">
      <c r="B70" s="4"/>
      <c r="C70" s="137" t="s">
        <v>20</v>
      </c>
      <c r="D70" s="143">
        <v>2020</v>
      </c>
      <c r="E70" s="143">
        <v>2021</v>
      </c>
      <c r="F70" s="143">
        <v>2022</v>
      </c>
      <c r="G70" s="143">
        <v>2023</v>
      </c>
      <c r="H70" s="143">
        <v>2024</v>
      </c>
      <c r="I70" s="143">
        <v>2025</v>
      </c>
      <c r="J70" s="143">
        <v>2026</v>
      </c>
      <c r="K70" s="143">
        <v>2027</v>
      </c>
      <c r="L70" s="143">
        <v>2028</v>
      </c>
      <c r="M70" s="143">
        <v>2029</v>
      </c>
      <c r="N70" s="143">
        <v>2030</v>
      </c>
      <c r="O70" s="143">
        <v>2031</v>
      </c>
      <c r="P70" s="143">
        <v>2032</v>
      </c>
      <c r="Q70" s="143">
        <v>2033</v>
      </c>
      <c r="R70" s="143">
        <v>2034</v>
      </c>
      <c r="S70" s="143">
        <v>2035</v>
      </c>
    </row>
    <row r="71" spans="1:51" ht="15.75" x14ac:dyDescent="0.25">
      <c r="B71" s="4"/>
      <c r="C71" s="137" t="s">
        <v>165</v>
      </c>
      <c r="D71" s="125">
        <v>0</v>
      </c>
      <c r="E71" s="74">
        <v>0.01</v>
      </c>
      <c r="F71" s="74">
        <v>1.4999999999999999E-2</v>
      </c>
      <c r="G71" s="74">
        <v>0.02</v>
      </c>
      <c r="H71" s="74">
        <v>0.04</v>
      </c>
      <c r="I71" s="74">
        <v>0.13</v>
      </c>
      <c r="J71" s="74">
        <v>0.3</v>
      </c>
      <c r="K71" s="74">
        <v>0.5</v>
      </c>
      <c r="L71" s="74">
        <v>0.65</v>
      </c>
      <c r="M71" s="74">
        <v>0.8</v>
      </c>
      <c r="N71" s="74">
        <v>0.9</v>
      </c>
      <c r="O71" s="74">
        <v>1</v>
      </c>
      <c r="P71" s="74">
        <v>1</v>
      </c>
      <c r="Q71" s="74">
        <v>1</v>
      </c>
      <c r="R71" s="74">
        <v>1</v>
      </c>
      <c r="S71" s="126">
        <v>1</v>
      </c>
    </row>
    <row r="72" spans="1:51" ht="15.75" x14ac:dyDescent="0.25">
      <c r="B72" s="4"/>
      <c r="C72" s="137" t="s">
        <v>222</v>
      </c>
      <c r="D72" s="127">
        <v>0</v>
      </c>
      <c r="E72" s="128">
        <v>0</v>
      </c>
      <c r="F72" s="128">
        <v>0</v>
      </c>
      <c r="G72" s="128">
        <v>0</v>
      </c>
      <c r="H72" s="128">
        <v>0.03</v>
      </c>
      <c r="I72" s="128">
        <v>0.05</v>
      </c>
      <c r="J72" s="128">
        <v>0.1</v>
      </c>
      <c r="K72" s="128">
        <v>0.2</v>
      </c>
      <c r="L72" s="128">
        <v>0.35</v>
      </c>
      <c r="M72" s="128">
        <v>0.5</v>
      </c>
      <c r="N72" s="128">
        <v>0.7</v>
      </c>
      <c r="O72" s="128">
        <v>0.85</v>
      </c>
      <c r="P72" s="128">
        <v>1</v>
      </c>
      <c r="Q72" s="128">
        <v>1</v>
      </c>
      <c r="R72" s="128">
        <v>1</v>
      </c>
      <c r="S72" s="129">
        <v>1</v>
      </c>
      <c r="W72" s="23"/>
    </row>
    <row r="73" spans="1:51" x14ac:dyDescent="0.25">
      <c r="B73" s="146" t="s">
        <v>257</v>
      </c>
      <c r="C73" s="147" t="str">
        <f>Inputs!$E$20</f>
        <v>CARB Clean Miles Standard</v>
      </c>
      <c r="D73" s="130">
        <f t="shared" ref="D73:S73" si="38">INDEX(D$71:D$72,MATCH($C$73,$C$71:$C$72,0))</f>
        <v>0</v>
      </c>
      <c r="E73" s="131">
        <f t="shared" si="38"/>
        <v>0.01</v>
      </c>
      <c r="F73" s="131">
        <f t="shared" si="38"/>
        <v>1.4999999999999999E-2</v>
      </c>
      <c r="G73" s="131">
        <f t="shared" si="38"/>
        <v>0.02</v>
      </c>
      <c r="H73" s="131">
        <f t="shared" si="38"/>
        <v>0.04</v>
      </c>
      <c r="I73" s="131">
        <f t="shared" si="38"/>
        <v>0.13</v>
      </c>
      <c r="J73" s="131">
        <f t="shared" si="38"/>
        <v>0.3</v>
      </c>
      <c r="K73" s="131">
        <f t="shared" si="38"/>
        <v>0.5</v>
      </c>
      <c r="L73" s="131">
        <f t="shared" si="38"/>
        <v>0.65</v>
      </c>
      <c r="M73" s="131">
        <f t="shared" si="38"/>
        <v>0.8</v>
      </c>
      <c r="N73" s="131">
        <f t="shared" si="38"/>
        <v>0.9</v>
      </c>
      <c r="O73" s="131">
        <f t="shared" si="38"/>
        <v>1</v>
      </c>
      <c r="P73" s="131">
        <f t="shared" si="38"/>
        <v>1</v>
      </c>
      <c r="Q73" s="131">
        <f t="shared" si="38"/>
        <v>1</v>
      </c>
      <c r="R73" s="131">
        <f t="shared" si="38"/>
        <v>1</v>
      </c>
      <c r="S73" s="132">
        <f t="shared" si="38"/>
        <v>1</v>
      </c>
      <c r="W73" s="23"/>
    </row>
    <row r="74" spans="1:51" ht="15.75" x14ac:dyDescent="0.25">
      <c r="B74" s="4"/>
      <c r="C74" s="55"/>
      <c r="W74" s="56"/>
    </row>
    <row r="75" spans="1:51" ht="18.75" x14ac:dyDescent="0.3">
      <c r="B75" s="759" t="s">
        <v>134</v>
      </c>
      <c r="C75" s="759"/>
      <c r="S75" s="18"/>
      <c r="W75" s="23"/>
    </row>
    <row r="76" spans="1:51" ht="15.75" x14ac:dyDescent="0.25">
      <c r="B76" s="133" t="s">
        <v>156</v>
      </c>
      <c r="C76" s="139" t="s">
        <v>106</v>
      </c>
      <c r="D76" s="760" t="s">
        <v>253</v>
      </c>
      <c r="E76" s="757"/>
      <c r="F76" s="757"/>
      <c r="G76" s="134"/>
      <c r="H76" s="134"/>
      <c r="I76" s="134"/>
      <c r="J76" s="134"/>
      <c r="K76" s="134"/>
      <c r="L76" s="134"/>
      <c r="M76" s="134"/>
      <c r="N76" s="134"/>
      <c r="O76" s="134"/>
      <c r="P76" s="134"/>
      <c r="Q76" s="134"/>
      <c r="R76" s="134"/>
      <c r="S76" s="135"/>
      <c r="W76" s="23"/>
      <c r="AJ76" s="758"/>
      <c r="AK76" s="758"/>
      <c r="AL76" s="758"/>
      <c r="AM76" s="758"/>
      <c r="AN76" s="758"/>
      <c r="AO76" s="758"/>
      <c r="AP76" s="758"/>
      <c r="AQ76" s="758"/>
      <c r="AR76" s="758"/>
      <c r="AS76" s="758"/>
      <c r="AT76" s="758"/>
      <c r="AU76" s="758"/>
      <c r="AV76" s="758"/>
      <c r="AW76" s="758"/>
      <c r="AX76" s="758"/>
      <c r="AY76" s="758"/>
    </row>
    <row r="77" spans="1:51" x14ac:dyDescent="0.25">
      <c r="B77" s="80"/>
      <c r="C77" s="87"/>
      <c r="D77" s="124">
        <v>2020</v>
      </c>
      <c r="E77" s="109">
        <v>2021</v>
      </c>
      <c r="F77" s="109">
        <v>2022</v>
      </c>
      <c r="G77" s="109">
        <v>2023</v>
      </c>
      <c r="H77" s="109">
        <v>2024</v>
      </c>
      <c r="I77" s="109">
        <v>2025</v>
      </c>
      <c r="J77" s="109">
        <v>2026</v>
      </c>
      <c r="K77" s="109">
        <v>2027</v>
      </c>
      <c r="L77" s="109">
        <v>2028</v>
      </c>
      <c r="M77" s="109">
        <v>2029</v>
      </c>
      <c r="N77" s="109">
        <v>2030</v>
      </c>
      <c r="O77" s="109">
        <v>2031</v>
      </c>
      <c r="P77" s="109">
        <v>2032</v>
      </c>
      <c r="Q77" s="109">
        <v>2033</v>
      </c>
      <c r="R77" s="109">
        <v>2034</v>
      </c>
      <c r="S77" s="109">
        <v>2035</v>
      </c>
      <c r="W77" s="23"/>
    </row>
    <row r="78" spans="1:51" x14ac:dyDescent="0.25">
      <c r="B78" s="80" t="s">
        <v>28</v>
      </c>
      <c r="C78" s="117" t="s">
        <v>115</v>
      </c>
      <c r="D78" s="10">
        <f t="shared" ref="D78:S78" si="39">D32*D$73</f>
        <v>0</v>
      </c>
      <c r="E78" s="10">
        <f t="shared" si="39"/>
        <v>2.5664502537951921</v>
      </c>
      <c r="F78" s="10">
        <f t="shared" si="39"/>
        <v>4.2636603179226071</v>
      </c>
      <c r="G78" s="10">
        <f t="shared" si="39"/>
        <v>6.2365579230223602</v>
      </c>
      <c r="H78" s="10">
        <f t="shared" si="39"/>
        <v>13.576874067203539</v>
      </c>
      <c r="I78" s="10">
        <f t="shared" si="39"/>
        <v>47.711181287545607</v>
      </c>
      <c r="J78" s="10">
        <f t="shared" si="39"/>
        <v>118.38024066869576</v>
      </c>
      <c r="K78" s="10">
        <f t="shared" si="39"/>
        <v>211.09476539716695</v>
      </c>
      <c r="L78" s="10">
        <f t="shared" si="39"/>
        <v>292.35716287954887</v>
      </c>
      <c r="M78" s="10">
        <f t="shared" si="39"/>
        <v>381.89571431253808</v>
      </c>
      <c r="N78" s="10">
        <f t="shared" si="39"/>
        <v>454.46392816738313</v>
      </c>
      <c r="O78" s="10">
        <f t="shared" si="39"/>
        <v>532.54960748891835</v>
      </c>
      <c r="P78" s="10">
        <f t="shared" si="39"/>
        <v>560.13968812009989</v>
      </c>
      <c r="Q78" s="10">
        <f t="shared" si="39"/>
        <v>587.72950653244527</v>
      </c>
      <c r="R78" s="10">
        <f t="shared" si="39"/>
        <v>615.31949975734483</v>
      </c>
      <c r="S78" s="12">
        <f t="shared" si="39"/>
        <v>642.90937644052849</v>
      </c>
      <c r="W78" s="23"/>
    </row>
    <row r="79" spans="1:51" x14ac:dyDescent="0.25">
      <c r="B79" s="80" t="s">
        <v>29</v>
      </c>
      <c r="C79" s="117" t="s">
        <v>116</v>
      </c>
      <c r="D79" s="10">
        <f t="shared" ref="D79:S79" si="40">D33*D$73</f>
        <v>0</v>
      </c>
      <c r="E79" s="10">
        <f t="shared" si="40"/>
        <v>37.421686738090607</v>
      </c>
      <c r="F79" s="10">
        <f t="shared" si="40"/>
        <v>62.168888930921121</v>
      </c>
      <c r="G79" s="10">
        <f t="shared" si="40"/>
        <v>90.935920762220306</v>
      </c>
      <c r="H79" s="10">
        <f t="shared" si="40"/>
        <v>197.96585866960737</v>
      </c>
      <c r="I79" s="10">
        <f t="shared" si="40"/>
        <v>695.68185761891789</v>
      </c>
      <c r="J79" s="10">
        <f t="shared" si="40"/>
        <v>1726.1150009561923</v>
      </c>
      <c r="K79" s="10">
        <f t="shared" si="40"/>
        <v>3077.9954417826443</v>
      </c>
      <c r="L79" s="10">
        <f t="shared" si="40"/>
        <v>4262.8911854951875</v>
      </c>
      <c r="M79" s="10">
        <f t="shared" si="40"/>
        <v>5568.4624186616365</v>
      </c>
      <c r="N79" s="10">
        <f t="shared" si="40"/>
        <v>6626.5873373125987</v>
      </c>
      <c r="O79" s="10">
        <f t="shared" si="40"/>
        <v>7765.1630124032727</v>
      </c>
      <c r="P79" s="10">
        <f t="shared" si="40"/>
        <v>8167.4569407316912</v>
      </c>
      <c r="Q79" s="10">
        <f t="shared" si="40"/>
        <v>8569.747045619104</v>
      </c>
      <c r="R79" s="10">
        <f t="shared" si="40"/>
        <v>8972.039699467141</v>
      </c>
      <c r="S79" s="12">
        <f t="shared" si="40"/>
        <v>9374.3306540079029</v>
      </c>
      <c r="W79" s="23"/>
    </row>
    <row r="80" spans="1:51" x14ac:dyDescent="0.25">
      <c r="B80" s="80" t="s">
        <v>71</v>
      </c>
      <c r="C80" s="117" t="s">
        <v>117</v>
      </c>
      <c r="D80" s="10">
        <f t="shared" ref="D80:S80" si="41">D34*D$73</f>
        <v>0</v>
      </c>
      <c r="E80" s="10">
        <f t="shared" si="41"/>
        <v>236.03370831640208</v>
      </c>
      <c r="F80" s="10">
        <f t="shared" si="41"/>
        <v>392.12431815211528</v>
      </c>
      <c r="G80" s="10">
        <f t="shared" si="41"/>
        <v>573.56961878540187</v>
      </c>
      <c r="H80" s="10">
        <f t="shared" si="41"/>
        <v>1248.6507107192026</v>
      </c>
      <c r="I80" s="10">
        <f t="shared" si="41"/>
        <v>4387.9467489394829</v>
      </c>
      <c r="J80" s="10">
        <f t="shared" si="41"/>
        <v>10887.305201065561</v>
      </c>
      <c r="K80" s="10">
        <f t="shared" si="41"/>
        <v>19414.161723646805</v>
      </c>
      <c r="L80" s="10">
        <f t="shared" si="41"/>
        <v>26887.778247514452</v>
      </c>
      <c r="M80" s="10">
        <f t="shared" si="41"/>
        <v>35122.543873988143</v>
      </c>
      <c r="N80" s="10">
        <f t="shared" si="41"/>
        <v>41796.565549151186</v>
      </c>
      <c r="O80" s="10">
        <f t="shared" si="41"/>
        <v>48978.022672433566</v>
      </c>
      <c r="P80" s="10">
        <f t="shared" si="41"/>
        <v>51515.453130902912</v>
      </c>
      <c r="Q80" s="10">
        <f t="shared" si="41"/>
        <v>54052.859473383964</v>
      </c>
      <c r="R80" s="10">
        <f t="shared" si="41"/>
        <v>56590.281893190251</v>
      </c>
      <c r="S80" s="12">
        <f t="shared" si="41"/>
        <v>59127.69359477851</v>
      </c>
      <c r="W80" s="23"/>
    </row>
    <row r="81" spans="2:23" x14ac:dyDescent="0.25">
      <c r="B81" s="80" t="s">
        <v>118</v>
      </c>
      <c r="C81" s="117" t="s">
        <v>115</v>
      </c>
      <c r="D81" s="10">
        <f t="shared" ref="D81:S81" si="42">D35*D$73</f>
        <v>0</v>
      </c>
      <c r="E81" s="10">
        <f t="shared" si="42"/>
        <v>9.4451019989255336</v>
      </c>
      <c r="F81" s="10">
        <f t="shared" si="42"/>
        <v>15.691208716007313</v>
      </c>
      <c r="G81" s="10">
        <f t="shared" si="42"/>
        <v>22.951906283025156</v>
      </c>
      <c r="H81" s="10">
        <f t="shared" si="42"/>
        <v>49.965885838493953</v>
      </c>
      <c r="I81" s="10">
        <f t="shared" si="42"/>
        <v>175.58765188754651</v>
      </c>
      <c r="J81" s="10">
        <f t="shared" si="42"/>
        <v>435.6653498815146</v>
      </c>
      <c r="K81" s="10">
        <f t="shared" si="42"/>
        <v>776.87521418625113</v>
      </c>
      <c r="L81" s="10">
        <f t="shared" si="42"/>
        <v>1075.9387287676552</v>
      </c>
      <c r="M81" s="10">
        <f t="shared" si="42"/>
        <v>1405.4603120790891</v>
      </c>
      <c r="N81" s="10">
        <f t="shared" si="42"/>
        <v>1672.527316680204</v>
      </c>
      <c r="O81" s="10">
        <f t="shared" si="42"/>
        <v>1959.8998089997635</v>
      </c>
      <c r="P81" s="10">
        <f t="shared" si="42"/>
        <v>2061.4373803338403</v>
      </c>
      <c r="Q81" s="10">
        <f t="shared" si="42"/>
        <v>2162.9739866448667</v>
      </c>
      <c r="R81" s="10">
        <f t="shared" si="42"/>
        <v>2264.5112363045814</v>
      </c>
      <c r="S81" s="12">
        <f t="shared" si="42"/>
        <v>2366.0480570651225</v>
      </c>
      <c r="W81" s="23"/>
    </row>
    <row r="82" spans="2:23" x14ac:dyDescent="0.25">
      <c r="B82" s="80" t="s">
        <v>31</v>
      </c>
      <c r="C82" s="117" t="s">
        <v>115</v>
      </c>
      <c r="D82" s="10">
        <f t="shared" ref="D82:S82" si="43">D36*D$73</f>
        <v>0</v>
      </c>
      <c r="E82" s="10">
        <f t="shared" si="43"/>
        <v>15.481022375592891</v>
      </c>
      <c r="F82" s="10">
        <f t="shared" si="43"/>
        <v>25.718722069940728</v>
      </c>
      <c r="G82" s="10">
        <f t="shared" si="43"/>
        <v>37.619389898642098</v>
      </c>
      <c r="H82" s="10">
        <f t="shared" si="43"/>
        <v>81.896733012522276</v>
      </c>
      <c r="I82" s="10">
        <f t="shared" si="43"/>
        <v>287.79746031944933</v>
      </c>
      <c r="J82" s="10">
        <f t="shared" si="43"/>
        <v>714.07858068165785</v>
      </c>
      <c r="K82" s="10">
        <f t="shared" si="43"/>
        <v>1273.3396182729455</v>
      </c>
      <c r="L82" s="10">
        <f t="shared" si="43"/>
        <v>1763.5205566561253</v>
      </c>
      <c r="M82" s="10">
        <f t="shared" si="43"/>
        <v>2303.6238827044231</v>
      </c>
      <c r="N82" s="10">
        <f t="shared" si="43"/>
        <v>2741.3608467396193</v>
      </c>
      <c r="O82" s="10">
        <f t="shared" si="43"/>
        <v>3212.3795804954952</v>
      </c>
      <c r="P82" s="10">
        <f t="shared" si="43"/>
        <v>3378.8050371994063</v>
      </c>
      <c r="Q82" s="10">
        <f t="shared" si="43"/>
        <v>3545.2289121794311</v>
      </c>
      <c r="R82" s="10">
        <f t="shared" si="43"/>
        <v>3711.6538416420271</v>
      </c>
      <c r="S82" s="12">
        <f t="shared" si="43"/>
        <v>3878.0780681161632</v>
      </c>
      <c r="W82" s="23"/>
    </row>
    <row r="83" spans="2:23" x14ac:dyDescent="0.25">
      <c r="B83" s="80" t="s">
        <v>32</v>
      </c>
      <c r="C83" s="117" t="s">
        <v>115</v>
      </c>
      <c r="D83" s="10">
        <f t="shared" ref="D83:S83" si="44">D37*D$73</f>
        <v>0</v>
      </c>
      <c r="E83" s="10">
        <f t="shared" si="44"/>
        <v>14.462405013606006</v>
      </c>
      <c r="F83" s="10">
        <f t="shared" si="44"/>
        <v>24.026486493183246</v>
      </c>
      <c r="G83" s="10">
        <f t="shared" si="44"/>
        <v>35.144116446513692</v>
      </c>
      <c r="H83" s="10">
        <f t="shared" si="44"/>
        <v>76.508107370582721</v>
      </c>
      <c r="I83" s="10">
        <f t="shared" si="44"/>
        <v>268.86101783492023</v>
      </c>
      <c r="J83" s="10">
        <f t="shared" si="44"/>
        <v>667.09377422261832</v>
      </c>
      <c r="K83" s="10">
        <f t="shared" si="44"/>
        <v>1189.5566605709091</v>
      </c>
      <c r="L83" s="10">
        <f t="shared" si="44"/>
        <v>1647.4847669228318</v>
      </c>
      <c r="M83" s="10">
        <f t="shared" si="44"/>
        <v>2152.0504771837491</v>
      </c>
      <c r="N83" s="10">
        <f t="shared" si="44"/>
        <v>2560.9853078241472</v>
      </c>
      <c r="O83" s="10">
        <f t="shared" si="44"/>
        <v>3001.0120406394885</v>
      </c>
      <c r="P83" s="10">
        <f t="shared" si="44"/>
        <v>3156.4870668380818</v>
      </c>
      <c r="Q83" s="10">
        <f t="shared" si="44"/>
        <v>3311.9606153867558</v>
      </c>
      <c r="R83" s="10">
        <f t="shared" si="44"/>
        <v>3467.4351490353574</v>
      </c>
      <c r="S83" s="12">
        <f t="shared" si="44"/>
        <v>3622.9090259506002</v>
      </c>
      <c r="W83" s="23"/>
    </row>
    <row r="84" spans="2:23" x14ac:dyDescent="0.25">
      <c r="B84" s="80" t="s">
        <v>33</v>
      </c>
      <c r="C84" s="117" t="s">
        <v>115</v>
      </c>
      <c r="D84" s="10">
        <f t="shared" ref="D84:S84" si="45">D38*D$73</f>
        <v>0</v>
      </c>
      <c r="E84" s="10">
        <f t="shared" si="45"/>
        <v>3.7979288786207421</v>
      </c>
      <c r="F84" s="10">
        <f t="shared" si="45"/>
        <v>6.3095236800797956</v>
      </c>
      <c r="G84" s="10">
        <f t="shared" si="45"/>
        <v>9.2290911947392882</v>
      </c>
      <c r="H84" s="10">
        <f t="shared" si="45"/>
        <v>20.091565003053546</v>
      </c>
      <c r="I84" s="10">
        <f t="shared" si="45"/>
        <v>70.604786894708099</v>
      </c>
      <c r="J84" s="10">
        <f t="shared" si="45"/>
        <v>175.18349869780579</v>
      </c>
      <c r="K84" s="10">
        <f t="shared" si="45"/>
        <v>312.38591297143068</v>
      </c>
      <c r="L84" s="10">
        <f t="shared" si="45"/>
        <v>432.64104189430947</v>
      </c>
      <c r="M84" s="10">
        <f t="shared" si="45"/>
        <v>565.14353234170699</v>
      </c>
      <c r="N84" s="10">
        <f t="shared" si="45"/>
        <v>672.53268382114027</v>
      </c>
      <c r="O84" s="10">
        <f t="shared" si="45"/>
        <v>788.08678663822286</v>
      </c>
      <c r="P84" s="10">
        <f t="shared" si="45"/>
        <v>828.91561775921798</v>
      </c>
      <c r="Q84" s="10">
        <f t="shared" si="45"/>
        <v>869.74406083899203</v>
      </c>
      <c r="R84" s="10">
        <f t="shared" si="45"/>
        <v>910.57276261290872</v>
      </c>
      <c r="S84" s="12">
        <f t="shared" si="45"/>
        <v>951.40129192404424</v>
      </c>
      <c r="W84" s="23"/>
    </row>
    <row r="85" spans="2:23" x14ac:dyDescent="0.25">
      <c r="B85" s="80" t="s">
        <v>34</v>
      </c>
      <c r="C85" s="117" t="s">
        <v>115</v>
      </c>
      <c r="D85" s="10">
        <f t="shared" ref="D85:S85" si="46">D39*D$73</f>
        <v>0</v>
      </c>
      <c r="E85" s="10">
        <f t="shared" si="46"/>
        <v>4.0098921180750846</v>
      </c>
      <c r="F85" s="10">
        <f t="shared" si="46"/>
        <v>6.6616595734536812</v>
      </c>
      <c r="G85" s="10">
        <f t="shared" si="46"/>
        <v>9.7441687881793495</v>
      </c>
      <c r="H85" s="10">
        <f t="shared" si="46"/>
        <v>21.212879630014463</v>
      </c>
      <c r="I85" s="10">
        <f t="shared" si="46"/>
        <v>74.545255457832084</v>
      </c>
      <c r="J85" s="10">
        <f t="shared" si="46"/>
        <v>184.96052798657365</v>
      </c>
      <c r="K85" s="10">
        <f t="shared" si="46"/>
        <v>329.82023893947587</v>
      </c>
      <c r="L85" s="10">
        <f t="shared" si="46"/>
        <v>456.78683284817333</v>
      </c>
      <c r="M85" s="10">
        <f t="shared" si="46"/>
        <v>596.68431620054537</v>
      </c>
      <c r="N85" s="10">
        <f t="shared" si="46"/>
        <v>710.06687965721926</v>
      </c>
      <c r="O85" s="10">
        <f t="shared" si="46"/>
        <v>832.07008216735449</v>
      </c>
      <c r="P85" s="10">
        <f t="shared" si="46"/>
        <v>875.17757926239051</v>
      </c>
      <c r="Q85" s="10">
        <f t="shared" si="46"/>
        <v>918.28466665954022</v>
      </c>
      <c r="R85" s="10">
        <f t="shared" si="46"/>
        <v>961.39202718860906</v>
      </c>
      <c r="S85" s="12">
        <f t="shared" si="46"/>
        <v>1004.4992056297114</v>
      </c>
      <c r="W85" s="23"/>
    </row>
    <row r="86" spans="2:23" x14ac:dyDescent="0.25">
      <c r="B86" s="80" t="s">
        <v>35</v>
      </c>
      <c r="C86" s="117" t="s">
        <v>119</v>
      </c>
      <c r="D86" s="10">
        <f t="shared" ref="D86:S86" si="47">D40*D$73</f>
        <v>0</v>
      </c>
      <c r="E86" s="10">
        <f t="shared" si="47"/>
        <v>50.186937488976127</v>
      </c>
      <c r="F86" s="10">
        <f t="shared" si="47"/>
        <v>83.375882128781768</v>
      </c>
      <c r="G86" s="10">
        <f t="shared" si="47"/>
        <v>121.9558969305</v>
      </c>
      <c r="H86" s="10">
        <f t="shared" si="47"/>
        <v>265.49578706964519</v>
      </c>
      <c r="I86" s="10">
        <f t="shared" si="47"/>
        <v>932.99220168494389</v>
      </c>
      <c r="J86" s="10">
        <f t="shared" si="47"/>
        <v>2314.9257343228051</v>
      </c>
      <c r="K86" s="10">
        <f t="shared" si="47"/>
        <v>4127.9583656730947</v>
      </c>
      <c r="L86" s="10">
        <f t="shared" si="47"/>
        <v>5717.0446363388692</v>
      </c>
      <c r="M86" s="10">
        <f t="shared" si="47"/>
        <v>7467.9711064607036</v>
      </c>
      <c r="N86" s="10">
        <f t="shared" si="47"/>
        <v>8887.0426068858978</v>
      </c>
      <c r="O86" s="10">
        <f t="shared" si="47"/>
        <v>10414.008150480204</v>
      </c>
      <c r="P86" s="10">
        <f t="shared" si="47"/>
        <v>10953.532207065879</v>
      </c>
      <c r="Q86" s="10">
        <f t="shared" si="47"/>
        <v>11493.051135961929</v>
      </c>
      <c r="R86" s="10">
        <f t="shared" si="47"/>
        <v>12032.573483317665</v>
      </c>
      <c r="S86" s="12">
        <f t="shared" si="47"/>
        <v>12572.093551700022</v>
      </c>
      <c r="W86" s="23"/>
    </row>
    <row r="87" spans="2:23" x14ac:dyDescent="0.25">
      <c r="B87" s="80" t="s">
        <v>36</v>
      </c>
      <c r="C87" s="117" t="s">
        <v>120</v>
      </c>
      <c r="D87" s="10">
        <f t="shared" ref="D87:S87" si="48">D41*D$73</f>
        <v>0</v>
      </c>
      <c r="E87" s="10">
        <f t="shared" si="48"/>
        <v>20.950678147270565</v>
      </c>
      <c r="F87" s="10">
        <f t="shared" si="48"/>
        <v>34.805496392533733</v>
      </c>
      <c r="G87" s="10">
        <f t="shared" si="48"/>
        <v>50.910832033013413</v>
      </c>
      <c r="H87" s="10">
        <f t="shared" si="48"/>
        <v>110.83196271089885</v>
      </c>
      <c r="I87" s="10">
        <f t="shared" si="48"/>
        <v>389.48021755079566</v>
      </c>
      <c r="J87" s="10">
        <f t="shared" si="48"/>
        <v>966.37225583418433</v>
      </c>
      <c r="K87" s="10">
        <f t="shared" si="48"/>
        <v>1723.2278248408095</v>
      </c>
      <c r="L87" s="10">
        <f t="shared" si="48"/>
        <v>2386.5963559905335</v>
      </c>
      <c r="M87" s="10">
        <f t="shared" si="48"/>
        <v>3117.5255333908635</v>
      </c>
      <c r="N87" s="10">
        <f t="shared" si="48"/>
        <v>3709.9209207344934</v>
      </c>
      <c r="O87" s="10">
        <f t="shared" si="48"/>
        <v>4347.3569797258069</v>
      </c>
      <c r="P87" s="10">
        <f t="shared" si="48"/>
        <v>4572.5828139325495</v>
      </c>
      <c r="Q87" s="10">
        <f t="shared" si="48"/>
        <v>4797.8065075708419</v>
      </c>
      <c r="R87" s="10">
        <f t="shared" si="48"/>
        <v>5023.031628254741</v>
      </c>
      <c r="S87" s="12">
        <f t="shared" si="48"/>
        <v>5248.2557975747959</v>
      </c>
      <c r="W87" s="23"/>
    </row>
    <row r="88" spans="2:23" x14ac:dyDescent="0.25">
      <c r="B88" s="80" t="s">
        <v>37</v>
      </c>
      <c r="C88" s="117" t="s">
        <v>115</v>
      </c>
      <c r="D88" s="10">
        <f t="shared" ref="D88:S88" si="49">D42*D$73</f>
        <v>0</v>
      </c>
      <c r="E88" s="10">
        <f t="shared" si="49"/>
        <v>0.28758219542841335</v>
      </c>
      <c r="F88" s="10">
        <f t="shared" si="49"/>
        <v>0.47776215142919332</v>
      </c>
      <c r="G88" s="10">
        <f t="shared" si="49"/>
        <v>0.69883412576067916</v>
      </c>
      <c r="H88" s="10">
        <f t="shared" si="49"/>
        <v>1.5213492821564232</v>
      </c>
      <c r="I88" s="10">
        <f t="shared" si="49"/>
        <v>5.3462506202352262</v>
      </c>
      <c r="J88" s="10">
        <f t="shared" si="49"/>
        <v>13.265033856200457</v>
      </c>
      <c r="K88" s="10">
        <f t="shared" si="49"/>
        <v>23.654109790981238</v>
      </c>
      <c r="L88" s="10">
        <f t="shared" si="49"/>
        <v>32.759923799727922</v>
      </c>
      <c r="M88" s="10">
        <f t="shared" si="49"/>
        <v>42.793117764232413</v>
      </c>
      <c r="N88" s="10">
        <f t="shared" si="49"/>
        <v>50.924709727814793</v>
      </c>
      <c r="O88" s="10">
        <f t="shared" si="49"/>
        <v>59.674558300799518</v>
      </c>
      <c r="P88" s="10">
        <f t="shared" si="49"/>
        <v>62.766149867099678</v>
      </c>
      <c r="Q88" s="10">
        <f t="shared" si="49"/>
        <v>65.857712050609948</v>
      </c>
      <c r="R88" s="10">
        <f t="shared" si="49"/>
        <v>68.949293822646453</v>
      </c>
      <c r="S88" s="12">
        <f t="shared" si="49"/>
        <v>72.04086253566399</v>
      </c>
      <c r="W88" s="23"/>
    </row>
    <row r="89" spans="2:23" x14ac:dyDescent="0.25">
      <c r="B89" s="80" t="s">
        <v>38</v>
      </c>
      <c r="C89" s="117" t="s">
        <v>115</v>
      </c>
      <c r="D89" s="10">
        <f t="shared" ref="D89:S89" si="50">D43*D$73</f>
        <v>0</v>
      </c>
      <c r="E89" s="10">
        <f t="shared" si="50"/>
        <v>1.1012497603255011</v>
      </c>
      <c r="F89" s="10">
        <f t="shared" si="50"/>
        <v>1.8295133117340836</v>
      </c>
      <c r="G89" s="10">
        <f t="shared" si="50"/>
        <v>2.6760728784157295</v>
      </c>
      <c r="H89" s="10">
        <f t="shared" si="50"/>
        <v>5.8257623697819669</v>
      </c>
      <c r="I89" s="10">
        <f t="shared" si="50"/>
        <v>20.472606815604028</v>
      </c>
      <c r="J89" s="10">
        <f t="shared" si="50"/>
        <v>50.796313496002732</v>
      </c>
      <c r="K89" s="10">
        <f t="shared" si="50"/>
        <v>90.579608724474966</v>
      </c>
      <c r="L89" s="10">
        <f t="shared" si="50"/>
        <v>125.44885881752202</v>
      </c>
      <c r="M89" s="10">
        <f t="shared" si="50"/>
        <v>163.86936128378204</v>
      </c>
      <c r="N89" s="10">
        <f t="shared" si="50"/>
        <v>195.00798475669791</v>
      </c>
      <c r="O89" s="10">
        <f t="shared" si="50"/>
        <v>228.51412246988068</v>
      </c>
      <c r="P89" s="10">
        <f t="shared" si="50"/>
        <v>240.35287509620551</v>
      </c>
      <c r="Q89" s="10">
        <f t="shared" si="50"/>
        <v>252.19151520586263</v>
      </c>
      <c r="R89" s="10">
        <f t="shared" si="50"/>
        <v>264.03023032663015</v>
      </c>
      <c r="S89" s="12">
        <f t="shared" si="50"/>
        <v>275.86889543998512</v>
      </c>
    </row>
    <row r="90" spans="2:23" x14ac:dyDescent="0.25">
      <c r="B90" s="80" t="s">
        <v>39</v>
      </c>
      <c r="C90" s="117" t="s">
        <v>115</v>
      </c>
      <c r="D90" s="10">
        <f t="shared" ref="D90:S90" si="51">D44*D$73</f>
        <v>0</v>
      </c>
      <c r="E90" s="10">
        <f t="shared" si="51"/>
        <v>1.1009677243790144</v>
      </c>
      <c r="F90" s="10">
        <f t="shared" si="51"/>
        <v>1.8290447636017033</v>
      </c>
      <c r="G90" s="10">
        <f t="shared" si="51"/>
        <v>2.6753875218560075</v>
      </c>
      <c r="H90" s="10">
        <f t="shared" si="51"/>
        <v>5.8242703609178896</v>
      </c>
      <c r="I90" s="10">
        <f t="shared" si="51"/>
        <v>20.46736367163405</v>
      </c>
      <c r="J90" s="10">
        <f t="shared" si="51"/>
        <v>50.783304288762913</v>
      </c>
      <c r="K90" s="10">
        <f t="shared" si="51"/>
        <v>90.556410802805104</v>
      </c>
      <c r="L90" s="10">
        <f t="shared" si="51"/>
        <v>125.41673069463209</v>
      </c>
      <c r="M90" s="10">
        <f t="shared" si="51"/>
        <v>163.82739346496851</v>
      </c>
      <c r="N90" s="10">
        <f t="shared" si="51"/>
        <v>194.95804217007068</v>
      </c>
      <c r="O90" s="10">
        <f t="shared" si="51"/>
        <v>228.45559878239558</v>
      </c>
      <c r="P90" s="10">
        <f t="shared" si="51"/>
        <v>240.29131944093029</v>
      </c>
      <c r="Q90" s="10">
        <f t="shared" si="51"/>
        <v>252.12692761161341</v>
      </c>
      <c r="R90" s="10">
        <f t="shared" si="51"/>
        <v>263.96261077419621</v>
      </c>
      <c r="S90" s="12">
        <f t="shared" si="51"/>
        <v>275.7982439421736</v>
      </c>
    </row>
    <row r="91" spans="2:23" x14ac:dyDescent="0.25">
      <c r="B91" s="80" t="s">
        <v>40</v>
      </c>
      <c r="C91" s="117" t="s">
        <v>40</v>
      </c>
      <c r="D91" s="10">
        <f t="shared" ref="D91:S91" si="52">D45*D$73</f>
        <v>0</v>
      </c>
      <c r="E91" s="10">
        <f t="shared" si="52"/>
        <v>5.4795721166443689</v>
      </c>
      <c r="F91" s="10">
        <f t="shared" si="52"/>
        <v>9.1032484102831166</v>
      </c>
      <c r="G91" s="10">
        <f t="shared" si="52"/>
        <v>13.315539176454253</v>
      </c>
      <c r="H91" s="10">
        <f t="shared" si="52"/>
        <v>28.987688524188883</v>
      </c>
      <c r="I91" s="10">
        <f t="shared" si="52"/>
        <v>101.86710544994756</v>
      </c>
      <c r="J91" s="10">
        <f t="shared" si="52"/>
        <v>252.75107708423189</v>
      </c>
      <c r="K91" s="10">
        <f t="shared" si="52"/>
        <v>450.70384229321917</v>
      </c>
      <c r="L91" s="10">
        <f t="shared" si="52"/>
        <v>624.20541970258432</v>
      </c>
      <c r="M91" s="10">
        <f t="shared" si="52"/>
        <v>815.37723340573393</v>
      </c>
      <c r="N91" s="10">
        <f t="shared" si="52"/>
        <v>970.31604845023833</v>
      </c>
      <c r="O91" s="10">
        <f t="shared" si="52"/>
        <v>1137.0350840079263</v>
      </c>
      <c r="P91" s="10">
        <f t="shared" si="52"/>
        <v>1195.9420650799455</v>
      </c>
      <c r="Q91" s="10">
        <f t="shared" si="52"/>
        <v>1254.8484862942307</v>
      </c>
      <c r="R91" s="10">
        <f t="shared" si="52"/>
        <v>1313.7552807469983</v>
      </c>
      <c r="S91" s="12">
        <f t="shared" si="52"/>
        <v>1372.6618263740831</v>
      </c>
    </row>
    <row r="92" spans="2:23" x14ac:dyDescent="0.25">
      <c r="B92" s="80" t="s">
        <v>41</v>
      </c>
      <c r="C92" s="117" t="s">
        <v>72</v>
      </c>
      <c r="D92" s="10">
        <f t="shared" ref="D92:S92" si="53">D46*D$73</f>
        <v>0</v>
      </c>
      <c r="E92" s="10">
        <f t="shared" si="53"/>
        <v>65.080175266515795</v>
      </c>
      <c r="F92" s="10">
        <f t="shared" si="53"/>
        <v>108.11811386445646</v>
      </c>
      <c r="G92" s="10">
        <f t="shared" si="53"/>
        <v>158.1469510620262</v>
      </c>
      <c r="H92" s="10">
        <f t="shared" si="53"/>
        <v>344.28305888976388</v>
      </c>
      <c r="I92" s="10">
        <f t="shared" si="53"/>
        <v>1209.8625468287635</v>
      </c>
      <c r="J92" s="10">
        <f t="shared" si="53"/>
        <v>3001.892126846521</v>
      </c>
      <c r="K92" s="10">
        <f t="shared" si="53"/>
        <v>5352.9517315117173</v>
      </c>
      <c r="L92" s="10">
        <f t="shared" si="53"/>
        <v>7413.6077145801983</v>
      </c>
      <c r="M92" s="10">
        <f t="shared" si="53"/>
        <v>9684.1308278771739</v>
      </c>
      <c r="N92" s="10">
        <f t="shared" si="53"/>
        <v>11524.319263038717</v>
      </c>
      <c r="O92" s="10">
        <f t="shared" si="53"/>
        <v>13504.419866405407</v>
      </c>
      <c r="P92" s="10">
        <f t="shared" si="53"/>
        <v>14204.050525694191</v>
      </c>
      <c r="Q92" s="10">
        <f t="shared" si="53"/>
        <v>14903.674535624472</v>
      </c>
      <c r="R92" s="10">
        <f t="shared" si="53"/>
        <v>15603.302978460339</v>
      </c>
      <c r="S92" s="12">
        <f t="shared" si="53"/>
        <v>16302.928466025483</v>
      </c>
    </row>
    <row r="93" spans="2:23" x14ac:dyDescent="0.25">
      <c r="B93" s="80" t="s">
        <v>42</v>
      </c>
      <c r="C93" s="117" t="s">
        <v>115</v>
      </c>
      <c r="D93" s="10">
        <f t="shared" ref="D93:S93" si="54">D47*D$73</f>
        <v>0</v>
      </c>
      <c r="E93" s="10">
        <f t="shared" si="54"/>
        <v>4.1488936794804614</v>
      </c>
      <c r="F93" s="10">
        <f t="shared" si="54"/>
        <v>6.8925837616848726</v>
      </c>
      <c r="G93" s="10">
        <f t="shared" si="54"/>
        <v>10.081947121429041</v>
      </c>
      <c r="H93" s="10">
        <f t="shared" si="54"/>
        <v>21.948216966693685</v>
      </c>
      <c r="I93" s="10">
        <f t="shared" si="54"/>
        <v>77.129341662369569</v>
      </c>
      <c r="J93" s="10">
        <f t="shared" si="54"/>
        <v>191.37212247127482</v>
      </c>
      <c r="K93" s="10">
        <f t="shared" si="54"/>
        <v>341.25334657572063</v>
      </c>
      <c r="L93" s="10">
        <f t="shared" si="54"/>
        <v>472.62119475260118</v>
      </c>
      <c r="M93" s="10">
        <f t="shared" si="54"/>
        <v>617.36817730596351</v>
      </c>
      <c r="N93" s="10">
        <f t="shared" si="54"/>
        <v>734.68110918466562</v>
      </c>
      <c r="O93" s="10">
        <f t="shared" si="54"/>
        <v>860.91351166976324</v>
      </c>
      <c r="P93" s="10">
        <f t="shared" si="54"/>
        <v>905.5153156508818</v>
      </c>
      <c r="Q93" s="10">
        <f t="shared" si="54"/>
        <v>950.11669573207473</v>
      </c>
      <c r="R93" s="10">
        <f t="shared" si="54"/>
        <v>994.71835841321285</v>
      </c>
      <c r="S93" s="12">
        <f t="shared" si="54"/>
        <v>1039.3198326943664</v>
      </c>
    </row>
    <row r="94" spans="2:23" x14ac:dyDescent="0.25">
      <c r="B94" s="80" t="s">
        <v>43</v>
      </c>
      <c r="C94" s="117" t="s">
        <v>121</v>
      </c>
      <c r="D94" s="10">
        <f t="shared" ref="D94:S94" si="55">D48*D$73</f>
        <v>0</v>
      </c>
      <c r="E94" s="10">
        <f t="shared" si="55"/>
        <v>21.719692661549463</v>
      </c>
      <c r="F94" s="10">
        <f t="shared" si="55"/>
        <v>36.083065152570612</v>
      </c>
      <c r="G94" s="10">
        <f t="shared" si="55"/>
        <v>52.779562414540607</v>
      </c>
      <c r="H94" s="10">
        <f t="shared" si="55"/>
        <v>114.90015503248262</v>
      </c>
      <c r="I94" s="10">
        <f t="shared" si="55"/>
        <v>403.77645837964377</v>
      </c>
      <c r="J94" s="10">
        <f t="shared" si="55"/>
        <v>1001.8438661424047</v>
      </c>
      <c r="K94" s="10">
        <f t="shared" si="55"/>
        <v>1786.4805367290155</v>
      </c>
      <c r="L94" s="10">
        <f t="shared" si="55"/>
        <v>2474.1986390565335</v>
      </c>
      <c r="M94" s="10">
        <f t="shared" si="55"/>
        <v>3231.9572652403158</v>
      </c>
      <c r="N94" s="10">
        <f t="shared" si="55"/>
        <v>3846.0970871963627</v>
      </c>
      <c r="O94" s="10">
        <f t="shared" si="55"/>
        <v>4506.9308413765038</v>
      </c>
      <c r="P94" s="10">
        <f t="shared" si="55"/>
        <v>4740.4238034670334</v>
      </c>
      <c r="Q94" s="10">
        <f t="shared" si="55"/>
        <v>4973.9145464175181</v>
      </c>
      <c r="R94" s="10">
        <f t="shared" si="55"/>
        <v>5207.4067687946717</v>
      </c>
      <c r="S94" s="12">
        <f t="shared" si="55"/>
        <v>5440.8980048872691</v>
      </c>
    </row>
    <row r="95" spans="2:23" x14ac:dyDescent="0.25">
      <c r="B95" s="80" t="s">
        <v>44</v>
      </c>
      <c r="C95" s="117" t="s">
        <v>122</v>
      </c>
      <c r="D95" s="10">
        <f t="shared" ref="D95:S95" si="56">D49*D$73</f>
        <v>0</v>
      </c>
      <c r="E95" s="10">
        <f t="shared" si="56"/>
        <v>11.502664670518348</v>
      </c>
      <c r="F95" s="10">
        <f t="shared" si="56"/>
        <v>19.109450819681921</v>
      </c>
      <c r="G95" s="10">
        <f t="shared" si="56"/>
        <v>27.951850763796397</v>
      </c>
      <c r="H95" s="10">
        <f t="shared" si="56"/>
        <v>60.850674755124878</v>
      </c>
      <c r="I95" s="10">
        <f t="shared" si="56"/>
        <v>213.83844030227709</v>
      </c>
      <c r="J95" s="10">
        <f t="shared" si="56"/>
        <v>530.57261094916657</v>
      </c>
      <c r="K95" s="10">
        <f t="shared" si="56"/>
        <v>946.11313680234809</v>
      </c>
      <c r="L95" s="10">
        <f t="shared" si="56"/>
        <v>1310.3259662464238</v>
      </c>
      <c r="M95" s="10">
        <f t="shared" si="56"/>
        <v>1711.6319844303343</v>
      </c>
      <c r="N95" s="10">
        <f t="shared" si="56"/>
        <v>2036.8780430579566</v>
      </c>
      <c r="O95" s="10">
        <f t="shared" si="56"/>
        <v>2386.8530263941916</v>
      </c>
      <c r="P95" s="10">
        <f t="shared" si="56"/>
        <v>2510.5099900402793</v>
      </c>
      <c r="Q95" s="10">
        <f t="shared" si="56"/>
        <v>2634.1657784384392</v>
      </c>
      <c r="R95" s="10">
        <f t="shared" si="56"/>
        <v>2757.8223503352028</v>
      </c>
      <c r="S95" s="12">
        <f t="shared" si="56"/>
        <v>2881.4783998995053</v>
      </c>
    </row>
    <row r="96" spans="2:23" x14ac:dyDescent="0.25">
      <c r="B96" s="80" t="s">
        <v>45</v>
      </c>
      <c r="C96" s="117" t="s">
        <v>115</v>
      </c>
      <c r="D96" s="10">
        <f t="shared" ref="D96:S96" si="57">D50*D$73</f>
        <v>0</v>
      </c>
      <c r="E96" s="10">
        <f t="shared" si="57"/>
        <v>1.1914161414883306</v>
      </c>
      <c r="F96" s="10">
        <f t="shared" si="57"/>
        <v>1.9793073008465336</v>
      </c>
      <c r="G96" s="10">
        <f t="shared" si="57"/>
        <v>2.8951801289847778</v>
      </c>
      <c r="H96" s="10">
        <f t="shared" si="57"/>
        <v>6.3027549007429462</v>
      </c>
      <c r="I96" s="10">
        <f t="shared" si="57"/>
        <v>22.148830444462654</v>
      </c>
      <c r="J96" s="10">
        <f t="shared" si="57"/>
        <v>54.955333483433584</v>
      </c>
      <c r="K96" s="10">
        <f t="shared" si="57"/>
        <v>97.995942257584659</v>
      </c>
      <c r="L96" s="10">
        <f t="shared" si="57"/>
        <v>135.72016150297227</v>
      </c>
      <c r="M96" s="10">
        <f t="shared" si="57"/>
        <v>177.28639693067817</v>
      </c>
      <c r="N96" s="10">
        <f t="shared" si="57"/>
        <v>210.97453922674899</v>
      </c>
      <c r="O96" s="10">
        <f t="shared" si="57"/>
        <v>247.22403933889214</v>
      </c>
      <c r="P96" s="10">
        <f t="shared" si="57"/>
        <v>260.03210657508544</v>
      </c>
      <c r="Q96" s="10">
        <f t="shared" si="57"/>
        <v>272.84005208214978</v>
      </c>
      <c r="R96" s="10">
        <f t="shared" si="57"/>
        <v>285.64807874196526</v>
      </c>
      <c r="S96" s="12">
        <f t="shared" si="57"/>
        <v>298.45605129994055</v>
      </c>
    </row>
    <row r="97" spans="2:19" x14ac:dyDescent="0.25">
      <c r="B97" s="80" t="s">
        <v>46</v>
      </c>
      <c r="C97" s="117" t="s">
        <v>123</v>
      </c>
      <c r="D97" s="10">
        <f t="shared" ref="D97:S97" si="58">D51*D$73</f>
        <v>0</v>
      </c>
      <c r="E97" s="10">
        <f t="shared" si="58"/>
        <v>115.23213637868669</v>
      </c>
      <c r="F97" s="10">
        <f t="shared" si="58"/>
        <v>191.43588951343071</v>
      </c>
      <c r="G97" s="10">
        <f t="shared" si="58"/>
        <v>280.01785425475134</v>
      </c>
      <c r="H97" s="10">
        <f t="shared" si="58"/>
        <v>609.59381612588334</v>
      </c>
      <c r="I97" s="10">
        <f t="shared" si="58"/>
        <v>2142.2045257976938</v>
      </c>
      <c r="J97" s="10">
        <f t="shared" si="58"/>
        <v>5315.2045386832187</v>
      </c>
      <c r="K97" s="10">
        <f t="shared" si="58"/>
        <v>9478.0332325172712</v>
      </c>
      <c r="L97" s="10">
        <f t="shared" si="58"/>
        <v>13126.668017197631</v>
      </c>
      <c r="M97" s="10">
        <f t="shared" si="58"/>
        <v>17146.897341580101</v>
      </c>
      <c r="N97" s="10">
        <f t="shared" si="58"/>
        <v>20405.168295132949</v>
      </c>
      <c r="O97" s="10">
        <f t="shared" si="58"/>
        <v>23911.170266336401</v>
      </c>
      <c r="P97" s="10">
        <f t="shared" si="58"/>
        <v>25149.948976069765</v>
      </c>
      <c r="Q97" s="10">
        <f t="shared" si="58"/>
        <v>26388.7159123286</v>
      </c>
      <c r="R97" s="10">
        <f t="shared" si="58"/>
        <v>27627.490697570309</v>
      </c>
      <c r="S97" s="12">
        <f t="shared" si="58"/>
        <v>28866.260250156181</v>
      </c>
    </row>
    <row r="98" spans="2:19" x14ac:dyDescent="0.25">
      <c r="B98" s="80" t="s">
        <v>47</v>
      </c>
      <c r="C98" s="117" t="s">
        <v>124</v>
      </c>
      <c r="D98" s="10">
        <f t="shared" ref="D98:S98" si="59">D52*D$73</f>
        <v>0</v>
      </c>
      <c r="E98" s="10">
        <f t="shared" si="59"/>
        <v>11.93834276618753</v>
      </c>
      <c r="F98" s="10">
        <f t="shared" si="59"/>
        <v>19.833245642958094</v>
      </c>
      <c r="G98" s="10">
        <f t="shared" si="59"/>
        <v>29.010562763148386</v>
      </c>
      <c r="H98" s="10">
        <f t="shared" si="59"/>
        <v>63.155471674524499</v>
      </c>
      <c r="I98" s="10">
        <f t="shared" si="59"/>
        <v>221.93784397267598</v>
      </c>
      <c r="J98" s="10">
        <f t="shared" si="59"/>
        <v>550.66872531691172</v>
      </c>
      <c r="K98" s="10">
        <f t="shared" si="59"/>
        <v>981.94837859515849</v>
      </c>
      <c r="L98" s="10">
        <f t="shared" si="59"/>
        <v>1359.9562334960035</v>
      </c>
      <c r="M98" s="10">
        <f t="shared" si="59"/>
        <v>1776.4622289713552</v>
      </c>
      <c r="N98" s="10">
        <f t="shared" si="59"/>
        <v>2114.0273969102291</v>
      </c>
      <c r="O98" s="10">
        <f t="shared" si="59"/>
        <v>2477.2581291219908</v>
      </c>
      <c r="P98" s="10">
        <f t="shared" si="59"/>
        <v>2605.5987579865946</v>
      </c>
      <c r="Q98" s="10">
        <f t="shared" si="59"/>
        <v>2733.9381670892562</v>
      </c>
      <c r="R98" s="10">
        <f t="shared" si="59"/>
        <v>2862.278389366531</v>
      </c>
      <c r="S98" s="12">
        <f t="shared" si="59"/>
        <v>2990.618069527336</v>
      </c>
    </row>
    <row r="99" spans="2:19" x14ac:dyDescent="0.25">
      <c r="B99" s="80" t="s">
        <v>48</v>
      </c>
      <c r="C99" s="117" t="s">
        <v>116</v>
      </c>
      <c r="D99" s="10">
        <f t="shared" ref="D99:S99" si="60">D53*D$73</f>
        <v>0</v>
      </c>
      <c r="E99" s="10">
        <f t="shared" si="60"/>
        <v>31.970810978242231</v>
      </c>
      <c r="F99" s="10">
        <f t="shared" si="60"/>
        <v>53.113313962801591</v>
      </c>
      <c r="G99" s="10">
        <f t="shared" si="60"/>
        <v>77.690114669847176</v>
      </c>
      <c r="H99" s="10">
        <f t="shared" si="60"/>
        <v>169.12997781121314</v>
      </c>
      <c r="I99" s="10">
        <f t="shared" si="60"/>
        <v>594.34822718153328</v>
      </c>
      <c r="J99" s="10">
        <f t="shared" si="60"/>
        <v>1474.6875737727523</v>
      </c>
      <c r="K99" s="10">
        <f t="shared" si="60"/>
        <v>2629.6519221555841</v>
      </c>
      <c r="L99" s="10">
        <f t="shared" si="60"/>
        <v>3641.9547110781964</v>
      </c>
      <c r="M99" s="10">
        <f t="shared" si="60"/>
        <v>4757.3552916647704</v>
      </c>
      <c r="N99" s="10">
        <f t="shared" si="60"/>
        <v>5661.352805254237</v>
      </c>
      <c r="O99" s="10">
        <f t="shared" si="60"/>
        <v>6634.0825474359699</v>
      </c>
      <c r="P99" s="10">
        <f t="shared" si="60"/>
        <v>6977.7779888066243</v>
      </c>
      <c r="Q99" s="10">
        <f t="shared" si="60"/>
        <v>7321.4701636620466</v>
      </c>
      <c r="R99" s="10">
        <f t="shared" si="60"/>
        <v>7665.1645161942497</v>
      </c>
      <c r="S99" s="12">
        <f t="shared" si="60"/>
        <v>8008.8574169417698</v>
      </c>
    </row>
    <row r="100" spans="2:19" x14ac:dyDescent="0.25">
      <c r="B100" s="80" t="s">
        <v>49</v>
      </c>
      <c r="C100" s="117" t="s">
        <v>115</v>
      </c>
      <c r="D100" s="10">
        <f t="shared" ref="D100:S100" si="61">D54*D$73</f>
        <v>0</v>
      </c>
      <c r="E100" s="10">
        <f t="shared" si="61"/>
        <v>4.7462043869328561</v>
      </c>
      <c r="F100" s="10">
        <f t="shared" si="61"/>
        <v>7.8848998827821069</v>
      </c>
      <c r="G100" s="10">
        <f t="shared" si="61"/>
        <v>11.533431645455821</v>
      </c>
      <c r="H100" s="10">
        <f t="shared" si="61"/>
        <v>25.108072585200677</v>
      </c>
      <c r="I100" s="10">
        <f t="shared" si="61"/>
        <v>88.233550444951959</v>
      </c>
      <c r="J100" s="10">
        <f t="shared" si="61"/>
        <v>218.92371253137432</v>
      </c>
      <c r="K100" s="10">
        <f t="shared" si="61"/>
        <v>390.3831372164791</v>
      </c>
      <c r="L100" s="10">
        <f t="shared" si="61"/>
        <v>540.66383985360142</v>
      </c>
      <c r="M100" s="10">
        <f t="shared" si="61"/>
        <v>706.24985305702739</v>
      </c>
      <c r="N100" s="10">
        <f t="shared" si="61"/>
        <v>840.4521717812745</v>
      </c>
      <c r="O100" s="10">
        <f t="shared" si="61"/>
        <v>984.85808543748283</v>
      </c>
      <c r="P100" s="10">
        <f t="shared" si="61"/>
        <v>1035.881151843661</v>
      </c>
      <c r="Q100" s="10">
        <f t="shared" si="61"/>
        <v>1086.9037333216047</v>
      </c>
      <c r="R100" s="10">
        <f t="shared" si="61"/>
        <v>1137.926638085032</v>
      </c>
      <c r="S100" s="12">
        <f t="shared" si="61"/>
        <v>1188.9493273247792</v>
      </c>
    </row>
    <row r="101" spans="2:19" x14ac:dyDescent="0.25">
      <c r="B101" s="80" t="s">
        <v>50</v>
      </c>
      <c r="C101" s="117" t="s">
        <v>125</v>
      </c>
      <c r="D101" s="10">
        <f t="shared" ref="D101:S101" si="62">D55*D$73</f>
        <v>0</v>
      </c>
      <c r="E101" s="10">
        <f t="shared" si="62"/>
        <v>239.23715586058262</v>
      </c>
      <c r="F101" s="10">
        <f t="shared" si="62"/>
        <v>397.44622616668585</v>
      </c>
      <c r="G101" s="10">
        <f t="shared" si="62"/>
        <v>581.354100924926</v>
      </c>
      <c r="H101" s="10">
        <f t="shared" si="62"/>
        <v>1265.597387875292</v>
      </c>
      <c r="I101" s="10">
        <f t="shared" si="62"/>
        <v>4447.4999260562117</v>
      </c>
      <c r="J101" s="10">
        <f t="shared" si="62"/>
        <v>11035.067617535098</v>
      </c>
      <c r="K101" s="10">
        <f t="shared" si="62"/>
        <v>19677.650566573302</v>
      </c>
      <c r="L101" s="10">
        <f t="shared" si="62"/>
        <v>27252.698952314833</v>
      </c>
      <c r="M101" s="10">
        <f t="shared" si="62"/>
        <v>35599.226750010559</v>
      </c>
      <c r="N101" s="10">
        <f t="shared" si="62"/>
        <v>42363.828192350113</v>
      </c>
      <c r="O101" s="10">
        <f t="shared" si="62"/>
        <v>49642.751992529244</v>
      </c>
      <c r="P101" s="10">
        <f t="shared" si="62"/>
        <v>52214.620436270663</v>
      </c>
      <c r="Q101" s="10">
        <f t="shared" si="62"/>
        <v>54786.464436721792</v>
      </c>
      <c r="R101" s="10">
        <f t="shared" si="62"/>
        <v>57358.324732699482</v>
      </c>
      <c r="S101" s="12">
        <f t="shared" si="62"/>
        <v>59930.174164991578</v>
      </c>
    </row>
    <row r="102" spans="2:19" x14ac:dyDescent="0.25">
      <c r="B102" s="80" t="s">
        <v>51</v>
      </c>
      <c r="C102" s="117" t="s">
        <v>115</v>
      </c>
      <c r="D102" s="10">
        <f t="shared" ref="D102:S102" si="63">D56*D$73</f>
        <v>0</v>
      </c>
      <c r="E102" s="10">
        <f t="shared" si="63"/>
        <v>1.8182840550499635</v>
      </c>
      <c r="F102" s="10">
        <f t="shared" si="63"/>
        <v>3.020726998609732</v>
      </c>
      <c r="G102" s="10">
        <f t="shared" si="63"/>
        <v>4.4184896290345232</v>
      </c>
      <c r="H102" s="10">
        <f t="shared" si="63"/>
        <v>9.6189721960562835</v>
      </c>
      <c r="I102" s="10">
        <f t="shared" si="63"/>
        <v>33.802517720518964</v>
      </c>
      <c r="J102" s="10">
        <f t="shared" si="63"/>
        <v>83.870281032162211</v>
      </c>
      <c r="K102" s="10">
        <f t="shared" si="63"/>
        <v>149.55686184003937</v>
      </c>
      <c r="L102" s="10">
        <f t="shared" si="63"/>
        <v>207.12981553312065</v>
      </c>
      <c r="M102" s="10">
        <f t="shared" si="63"/>
        <v>270.56627612382243</v>
      </c>
      <c r="N102" s="10">
        <f t="shared" si="63"/>
        <v>321.97955637758832</v>
      </c>
      <c r="O102" s="10">
        <f t="shared" si="63"/>
        <v>377.30186212971944</v>
      </c>
      <c r="P102" s="10">
        <f t="shared" si="63"/>
        <v>396.84894028369308</v>
      </c>
      <c r="Q102" s="10">
        <f t="shared" si="63"/>
        <v>416.3958326603161</v>
      </c>
      <c r="R102" s="10">
        <f t="shared" si="63"/>
        <v>435.94284888850393</v>
      </c>
      <c r="S102" s="12">
        <f t="shared" si="63"/>
        <v>455.48978254897264</v>
      </c>
    </row>
    <row r="103" spans="2:19" x14ac:dyDescent="0.25">
      <c r="B103" s="80" t="s">
        <v>52</v>
      </c>
      <c r="C103" s="117" t="s">
        <v>117</v>
      </c>
      <c r="D103" s="10">
        <f t="shared" ref="D103:S103" si="64">D57*D$73</f>
        <v>0</v>
      </c>
      <c r="E103" s="10">
        <f t="shared" si="64"/>
        <v>2998.8071317107556</v>
      </c>
      <c r="F103" s="10">
        <f t="shared" si="64"/>
        <v>4981.937580777595</v>
      </c>
      <c r="G103" s="10">
        <f t="shared" si="64"/>
        <v>7287.1992547801592</v>
      </c>
      <c r="H103" s="10">
        <f t="shared" si="64"/>
        <v>15864.101288876136</v>
      </c>
      <c r="I103" s="10">
        <f t="shared" si="64"/>
        <v>55748.842392662395</v>
      </c>
      <c r="J103" s="10">
        <f t="shared" si="64"/>
        <v>138323.16034412032</v>
      </c>
      <c r="K103" s="10">
        <f t="shared" si="64"/>
        <v>246656.8315531241</v>
      </c>
      <c r="L103" s="10">
        <f t="shared" si="64"/>
        <v>341609.093631736</v>
      </c>
      <c r="M103" s="10">
        <f t="shared" si="64"/>
        <v>446231.75140709523</v>
      </c>
      <c r="N103" s="10">
        <f t="shared" si="64"/>
        <v>531025.16476923367</v>
      </c>
      <c r="O103" s="10">
        <f t="shared" si="64"/>
        <v>622265.54306514026</v>
      </c>
      <c r="P103" s="10">
        <f t="shared" si="64"/>
        <v>654503.58486583841</v>
      </c>
      <c r="Q103" s="10">
        <f t="shared" si="64"/>
        <v>686741.320273021</v>
      </c>
      <c r="R103" s="10">
        <f t="shared" si="64"/>
        <v>718979.25994254358</v>
      </c>
      <c r="S103" s="12">
        <f t="shared" si="64"/>
        <v>751217.06343715754</v>
      </c>
    </row>
    <row r="104" spans="2:19" x14ac:dyDescent="0.25">
      <c r="B104" s="80" t="s">
        <v>53</v>
      </c>
      <c r="C104" s="117" t="s">
        <v>125</v>
      </c>
      <c r="D104" s="10">
        <f t="shared" ref="D104:S104" si="65">D58*D$73</f>
        <v>0</v>
      </c>
      <c r="E104" s="10">
        <f t="shared" si="65"/>
        <v>30.459759418733146</v>
      </c>
      <c r="F104" s="10">
        <f t="shared" si="65"/>
        <v>50.602994285618372</v>
      </c>
      <c r="G104" s="10">
        <f t="shared" si="65"/>
        <v>74.0182100375185</v>
      </c>
      <c r="H104" s="10">
        <f t="shared" si="65"/>
        <v>161.13630768175366</v>
      </c>
      <c r="I104" s="10">
        <f t="shared" si="65"/>
        <v>566.25726582977677</v>
      </c>
      <c r="J104" s="10">
        <f t="shared" si="65"/>
        <v>1404.988717536216</v>
      </c>
      <c r="K104" s="10">
        <f t="shared" si="65"/>
        <v>2505.3654396937081</v>
      </c>
      <c r="L104" s="10">
        <f t="shared" si="65"/>
        <v>3469.8232831459691</v>
      </c>
      <c r="M104" s="10">
        <f t="shared" si="65"/>
        <v>4532.5061585758076</v>
      </c>
      <c r="N104" s="10">
        <f t="shared" si="65"/>
        <v>5393.7776101447862</v>
      </c>
      <c r="O104" s="10">
        <f t="shared" si="65"/>
        <v>6320.5327664799206</v>
      </c>
      <c r="P104" s="10">
        <f t="shared" si="65"/>
        <v>6647.9839676580841</v>
      </c>
      <c r="Q104" s="10">
        <f t="shared" si="65"/>
        <v>6975.4320567078703</v>
      </c>
      <c r="R104" s="10">
        <f t="shared" si="65"/>
        <v>7302.8822205098695</v>
      </c>
      <c r="S104" s="12">
        <f t="shared" si="65"/>
        <v>7630.3310011435715</v>
      </c>
    </row>
    <row r="105" spans="2:19" x14ac:dyDescent="0.25">
      <c r="B105" s="80" t="s">
        <v>54</v>
      </c>
      <c r="C105" s="117" t="s">
        <v>115</v>
      </c>
      <c r="D105" s="10">
        <f t="shared" ref="D105:S105" si="66">D59*D$73</f>
        <v>0</v>
      </c>
      <c r="E105" s="10">
        <f t="shared" si="66"/>
        <v>0.25282535508219472</v>
      </c>
      <c r="F105" s="10">
        <f t="shared" si="66"/>
        <v>0.4200203889534147</v>
      </c>
      <c r="G105" s="10">
        <f t="shared" si="66"/>
        <v>0.61437386875009026</v>
      </c>
      <c r="H105" s="10">
        <f t="shared" si="66"/>
        <v>1.3374808266285232</v>
      </c>
      <c r="I105" s="10">
        <f t="shared" si="66"/>
        <v>4.7001091615069761</v>
      </c>
      <c r="J105" s="10">
        <f t="shared" si="66"/>
        <v>11.661837722168887</v>
      </c>
      <c r="K105" s="10">
        <f t="shared" si="66"/>
        <v>20.795302359205746</v>
      </c>
      <c r="L105" s="10">
        <f t="shared" si="66"/>
        <v>28.800598572499585</v>
      </c>
      <c r="M105" s="10">
        <f t="shared" si="66"/>
        <v>37.621192708744779</v>
      </c>
      <c r="N105" s="10">
        <f t="shared" si="66"/>
        <v>44.770010188608538</v>
      </c>
      <c r="O105" s="10">
        <f t="shared" si="66"/>
        <v>52.462362523163861</v>
      </c>
      <c r="P105" s="10">
        <f t="shared" si="66"/>
        <v>55.180308028637704</v>
      </c>
      <c r="Q105" s="10">
        <f t="shared" si="66"/>
        <v>57.898227702490516</v>
      </c>
      <c r="R105" s="10">
        <f t="shared" si="66"/>
        <v>60.616164597423698</v>
      </c>
      <c r="S105" s="12">
        <f t="shared" si="66"/>
        <v>63.33409001163534</v>
      </c>
    </row>
    <row r="106" spans="2:19" x14ac:dyDescent="0.25">
      <c r="B106" s="80" t="s">
        <v>55</v>
      </c>
      <c r="C106" s="117" t="s">
        <v>55</v>
      </c>
      <c r="D106" s="10">
        <f t="shared" ref="D106:S106" si="67">D60*D$73</f>
        <v>0</v>
      </c>
      <c r="E106" s="10">
        <f t="shared" si="67"/>
        <v>5.1834336047346348</v>
      </c>
      <c r="F106" s="10">
        <f t="shared" si="67"/>
        <v>8.6112715952363281</v>
      </c>
      <c r="G106" s="10">
        <f t="shared" si="67"/>
        <v>12.595912922241229</v>
      </c>
      <c r="H106" s="10">
        <f t="shared" si="67"/>
        <v>27.421075153560757</v>
      </c>
      <c r="I106" s="10">
        <f t="shared" si="67"/>
        <v>96.361790002256527</v>
      </c>
      <c r="J106" s="10">
        <f t="shared" si="67"/>
        <v>239.09137405305006</v>
      </c>
      <c r="K106" s="10">
        <f t="shared" si="67"/>
        <v>426.34596136246341</v>
      </c>
      <c r="L106" s="10">
        <f t="shared" si="67"/>
        <v>590.47080317016901</v>
      </c>
      <c r="M106" s="10">
        <f t="shared" si="67"/>
        <v>771.31090935601605</v>
      </c>
      <c r="N106" s="10">
        <f t="shared" si="67"/>
        <v>917.87619647760744</v>
      </c>
      <c r="O106" s="10">
        <f t="shared" si="67"/>
        <v>1075.5850527647078</v>
      </c>
      <c r="P106" s="10">
        <f t="shared" si="67"/>
        <v>1131.3084593998153</v>
      </c>
      <c r="Q106" s="10">
        <f t="shared" si="67"/>
        <v>1187.0313364341932</v>
      </c>
      <c r="R106" s="10">
        <f t="shared" si="67"/>
        <v>1242.7545665357177</v>
      </c>
      <c r="S106" s="12">
        <f t="shared" si="67"/>
        <v>1298.4775612591179</v>
      </c>
    </row>
    <row r="107" spans="2:19" x14ac:dyDescent="0.25">
      <c r="B107" s="80" t="s">
        <v>56</v>
      </c>
      <c r="C107" s="117" t="s">
        <v>126</v>
      </c>
      <c r="D107" s="10">
        <f t="shared" ref="D107:S107" si="68">D61*D$73</f>
        <v>0</v>
      </c>
      <c r="E107" s="10">
        <f t="shared" si="68"/>
        <v>15.156536018520143</v>
      </c>
      <c r="F107" s="10">
        <f t="shared" si="68"/>
        <v>25.179650797348373</v>
      </c>
      <c r="G107" s="10">
        <f t="shared" si="68"/>
        <v>36.830877454996575</v>
      </c>
      <c r="H107" s="10">
        <f t="shared" si="68"/>
        <v>80.18015565046835</v>
      </c>
      <c r="I107" s="10">
        <f t="shared" si="68"/>
        <v>281.76514880873941</v>
      </c>
      <c r="J107" s="10">
        <f t="shared" si="68"/>
        <v>699.11130321848589</v>
      </c>
      <c r="K107" s="10">
        <f t="shared" si="68"/>
        <v>1246.6500803325309</v>
      </c>
      <c r="L107" s="10">
        <f t="shared" si="68"/>
        <v>1726.5566955383717</v>
      </c>
      <c r="M107" s="10">
        <f t="shared" si="68"/>
        <v>2255.3393118518529</v>
      </c>
      <c r="N107" s="10">
        <f t="shared" si="68"/>
        <v>2683.9011923964522</v>
      </c>
      <c r="O107" s="10">
        <f t="shared" si="68"/>
        <v>3145.0472478936608</v>
      </c>
      <c r="P107" s="10">
        <f t="shared" si="68"/>
        <v>3307.9843826470033</v>
      </c>
      <c r="Q107" s="10">
        <f t="shared" si="68"/>
        <v>3470.919968829814</v>
      </c>
      <c r="R107" s="10">
        <f t="shared" si="68"/>
        <v>3633.8565873929601</v>
      </c>
      <c r="S107" s="12">
        <f t="shared" si="68"/>
        <v>3796.7925177024717</v>
      </c>
    </row>
    <row r="108" spans="2:19" x14ac:dyDescent="0.25">
      <c r="B108" s="80" t="s">
        <v>57</v>
      </c>
      <c r="C108" s="117" t="s">
        <v>115</v>
      </c>
      <c r="D108" s="10">
        <f t="shared" ref="D108:S108" si="69">D62*D$73</f>
        <v>0</v>
      </c>
      <c r="E108" s="10">
        <f t="shared" si="69"/>
        <v>4.6121035118649285</v>
      </c>
      <c r="F108" s="10">
        <f t="shared" si="69"/>
        <v>7.6621172362919516</v>
      </c>
      <c r="G108" s="10">
        <f t="shared" si="69"/>
        <v>11.207562140035883</v>
      </c>
      <c r="H108" s="10">
        <f t="shared" si="69"/>
        <v>24.398660551826293</v>
      </c>
      <c r="I108" s="10">
        <f t="shared" si="69"/>
        <v>85.740569662751682</v>
      </c>
      <c r="J108" s="10">
        <f t="shared" si="69"/>
        <v>212.73816740305998</v>
      </c>
      <c r="K108" s="10">
        <f t="shared" si="69"/>
        <v>379.35311911261834</v>
      </c>
      <c r="L108" s="10">
        <f t="shared" si="69"/>
        <v>525.3877395993502</v>
      </c>
      <c r="M108" s="10">
        <f t="shared" si="69"/>
        <v>686.29522919542285</v>
      </c>
      <c r="N108" s="10">
        <f t="shared" si="69"/>
        <v>816.70574990384614</v>
      </c>
      <c r="O108" s="10">
        <f t="shared" si="69"/>
        <v>957.03156969818963</v>
      </c>
      <c r="P108" s="10">
        <f t="shared" si="69"/>
        <v>1006.6130130102264</v>
      </c>
      <c r="Q108" s="10">
        <f t="shared" si="69"/>
        <v>1056.1939850953563</v>
      </c>
      <c r="R108" s="10">
        <f t="shared" si="69"/>
        <v>1105.7752713317516</v>
      </c>
      <c r="S108" s="12">
        <f t="shared" si="69"/>
        <v>1155.3563481339463</v>
      </c>
    </row>
    <row r="109" spans="2:19" x14ac:dyDescent="0.25">
      <c r="B109" s="80" t="s">
        <v>58</v>
      </c>
      <c r="C109" s="117" t="s">
        <v>115</v>
      </c>
      <c r="D109" s="10">
        <f t="shared" ref="D109:S109" si="70">D63*D$73</f>
        <v>0</v>
      </c>
      <c r="E109" s="10">
        <f t="shared" si="70"/>
        <v>1.0815748954087461</v>
      </c>
      <c r="F109" s="10">
        <f t="shared" si="70"/>
        <v>1.7968273320693673</v>
      </c>
      <c r="G109" s="10">
        <f t="shared" si="70"/>
        <v>2.6282623141939871</v>
      </c>
      <c r="H109" s="10">
        <f t="shared" si="70"/>
        <v>5.7216796341555867</v>
      </c>
      <c r="I109" s="10">
        <f t="shared" si="70"/>
        <v>20.106844399027622</v>
      </c>
      <c r="J109" s="10">
        <f t="shared" si="70"/>
        <v>49.888789478919108</v>
      </c>
      <c r="K109" s="10">
        <f t="shared" si="70"/>
        <v>88.961318641633284</v>
      </c>
      <c r="L109" s="10">
        <f t="shared" si="70"/>
        <v>123.2075967168463</v>
      </c>
      <c r="M109" s="10">
        <f t="shared" si="70"/>
        <v>160.94168069450291</v>
      </c>
      <c r="N109" s="10">
        <f t="shared" si="70"/>
        <v>191.52398331033891</v>
      </c>
      <c r="O109" s="10">
        <f t="shared" si="70"/>
        <v>224.43150229311286</v>
      </c>
      <c r="P109" s="10">
        <f t="shared" si="70"/>
        <v>236.05874444552217</v>
      </c>
      <c r="Q109" s="10">
        <f t="shared" si="70"/>
        <v>247.68587609148005</v>
      </c>
      <c r="R109" s="10">
        <f t="shared" si="70"/>
        <v>259.31308140840417</v>
      </c>
      <c r="S109" s="12">
        <f t="shared" si="70"/>
        <v>270.94023761134531</v>
      </c>
    </row>
    <row r="110" spans="2:19" x14ac:dyDescent="0.25">
      <c r="B110" s="80" t="s">
        <v>59</v>
      </c>
      <c r="C110" s="117" t="s">
        <v>115</v>
      </c>
      <c r="D110" s="10">
        <f t="shared" ref="D110:S110" si="71">D64*D$73</f>
        <v>0</v>
      </c>
      <c r="E110" s="10">
        <f t="shared" si="71"/>
        <v>4.477069830265445</v>
      </c>
      <c r="F110" s="10">
        <f t="shared" si="71"/>
        <v>7.4377849123097004</v>
      </c>
      <c r="G110" s="10">
        <f t="shared" si="71"/>
        <v>10.879425884283876</v>
      </c>
      <c r="H110" s="10">
        <f t="shared" si="71"/>
        <v>23.684313843879792</v>
      </c>
      <c r="I110" s="10">
        <f t="shared" si="71"/>
        <v>83.230247690529339</v>
      </c>
      <c r="J110" s="10">
        <f t="shared" si="71"/>
        <v>206.50959558387575</v>
      </c>
      <c r="K110" s="10">
        <f t="shared" si="71"/>
        <v>368.24637613335875</v>
      </c>
      <c r="L110" s="10">
        <f t="shared" si="71"/>
        <v>510.00537869551948</v>
      </c>
      <c r="M110" s="10">
        <f t="shared" si="71"/>
        <v>666.20180084456024</v>
      </c>
      <c r="N110" s="10">
        <f t="shared" si="71"/>
        <v>792.7941477662805</v>
      </c>
      <c r="O110" s="10">
        <f t="shared" si="71"/>
        <v>929.011492540159</v>
      </c>
      <c r="P110" s="10">
        <f t="shared" si="71"/>
        <v>977.14128481873206</v>
      </c>
      <c r="Q110" s="10">
        <f t="shared" si="71"/>
        <v>1025.2706196670322</v>
      </c>
      <c r="R110" s="10">
        <f t="shared" si="71"/>
        <v>1073.400259468842</v>
      </c>
      <c r="S110" s="12">
        <f t="shared" si="71"/>
        <v>1121.5296959682892</v>
      </c>
    </row>
    <row r="111" spans="2:19" x14ac:dyDescent="0.25">
      <c r="B111" s="80" t="s">
        <v>60</v>
      </c>
      <c r="C111" s="117" t="s">
        <v>73</v>
      </c>
      <c r="D111" s="10">
        <f t="shared" ref="D111:S111" si="72">D65*D$73</f>
        <v>0</v>
      </c>
      <c r="E111" s="10">
        <f t="shared" si="72"/>
        <v>1016.6401494796543</v>
      </c>
      <c r="F111" s="10">
        <f t="shared" si="72"/>
        <v>1688.9508208987947</v>
      </c>
      <c r="G111" s="10">
        <f t="shared" si="72"/>
        <v>2470.4687611708318</v>
      </c>
      <c r="H111" s="10">
        <f t="shared" si="72"/>
        <v>5378.1659164197999</v>
      </c>
      <c r="I111" s="10">
        <f t="shared" si="72"/>
        <v>18899.685432941205</v>
      </c>
      <c r="J111" s="10">
        <f t="shared" si="72"/>
        <v>46893.605434545272</v>
      </c>
      <c r="K111" s="10">
        <f t="shared" si="72"/>
        <v>83620.328712934584</v>
      </c>
      <c r="L111" s="10">
        <f t="shared" si="72"/>
        <v>115810.55558423113</v>
      </c>
      <c r="M111" s="10">
        <f t="shared" si="72"/>
        <v>151279.19020062999</v>
      </c>
      <c r="N111" s="10">
        <f t="shared" si="72"/>
        <v>180025.41649968401</v>
      </c>
      <c r="O111" s="10">
        <f t="shared" si="72"/>
        <v>210957.25964773397</v>
      </c>
      <c r="P111" s="10">
        <f t="shared" si="72"/>
        <v>221886.43454818713</v>
      </c>
      <c r="Q111" s="10">
        <f t="shared" si="72"/>
        <v>232815.50557668862</v>
      </c>
      <c r="R111" s="10">
        <f t="shared" si="72"/>
        <v>243744.6458531566</v>
      </c>
      <c r="S111" s="12">
        <f t="shared" si="72"/>
        <v>254673.73996430839</v>
      </c>
    </row>
    <row r="112" spans="2:19" x14ac:dyDescent="0.25">
      <c r="B112" s="80" t="s">
        <v>61</v>
      </c>
      <c r="C112" s="117" t="s">
        <v>115</v>
      </c>
      <c r="D112" s="10">
        <f t="shared" ref="D112:S112" si="73">D66*D$73</f>
        <v>0</v>
      </c>
      <c r="E112" s="10">
        <f t="shared" si="73"/>
        <v>0.21776182637146577</v>
      </c>
      <c r="F112" s="10">
        <f t="shared" si="73"/>
        <v>0.36176912312459131</v>
      </c>
      <c r="G112" s="10">
        <f t="shared" si="73"/>
        <v>0.52916834899896814</v>
      </c>
      <c r="H112" s="10">
        <f t="shared" si="73"/>
        <v>1.1519899475618554</v>
      </c>
      <c r="I112" s="10">
        <f t="shared" si="73"/>
        <v>4.0482662619905012</v>
      </c>
      <c r="J112" s="10">
        <f t="shared" si="73"/>
        <v>10.044495261962734</v>
      </c>
      <c r="K112" s="10">
        <f t="shared" si="73"/>
        <v>17.911269303726602</v>
      </c>
      <c r="L112" s="10">
        <f t="shared" si="73"/>
        <v>24.806336942352903</v>
      </c>
      <c r="M112" s="10">
        <f t="shared" si="73"/>
        <v>32.403631478598037</v>
      </c>
      <c r="N112" s="10">
        <f t="shared" si="73"/>
        <v>38.561002642203398</v>
      </c>
      <c r="O112" s="10">
        <f t="shared" si="73"/>
        <v>45.186527573913637</v>
      </c>
      <c r="P112" s="10">
        <f t="shared" si="73"/>
        <v>47.527530030165238</v>
      </c>
      <c r="Q112" s="10">
        <f t="shared" si="73"/>
        <v>49.868510237299567</v>
      </c>
      <c r="R112" s="10">
        <f t="shared" si="73"/>
        <v>52.209505277178472</v>
      </c>
      <c r="S112" s="12">
        <f t="shared" si="73"/>
        <v>54.550490428559883</v>
      </c>
    </row>
    <row r="113" spans="2:19" x14ac:dyDescent="0.25">
      <c r="B113" s="82" t="s">
        <v>62</v>
      </c>
      <c r="C113" s="118" t="s">
        <v>117</v>
      </c>
      <c r="D113" s="11">
        <f t="shared" ref="D113:S113" si="74">D67*D$73</f>
        <v>0</v>
      </c>
      <c r="E113" s="11">
        <f t="shared" si="74"/>
        <v>28.128528248776746</v>
      </c>
      <c r="F113" s="11">
        <f t="shared" si="74"/>
        <v>46.730104944962321</v>
      </c>
      <c r="G113" s="11">
        <f t="shared" si="74"/>
        <v>68.353242169199746</v>
      </c>
      <c r="H113" s="11">
        <f t="shared" si="74"/>
        <v>148.80377484998212</v>
      </c>
      <c r="I113" s="11">
        <f t="shared" si="74"/>
        <v>522.91888714564323</v>
      </c>
      <c r="J113" s="11">
        <f t="shared" si="74"/>
        <v>1297.4582066503319</v>
      </c>
      <c r="K113" s="11">
        <f t="shared" si="74"/>
        <v>2313.6178318136062</v>
      </c>
      <c r="L113" s="11">
        <f t="shared" si="74"/>
        <v>3204.2611005722124</v>
      </c>
      <c r="M113" s="11">
        <f t="shared" si="74"/>
        <v>4185.6117695021758</v>
      </c>
      <c r="N113" s="11">
        <f t="shared" si="74"/>
        <v>4980.9659948025728</v>
      </c>
      <c r="O113" s="11">
        <f t="shared" si="74"/>
        <v>5836.7921435357111</v>
      </c>
      <c r="P113" s="11">
        <f t="shared" si="74"/>
        <v>6139.1819370930143</v>
      </c>
      <c r="Q113" s="11">
        <f t="shared" si="74"/>
        <v>6441.5688567080197</v>
      </c>
      <c r="R113" s="11">
        <f t="shared" si="74"/>
        <v>6743.9576922845217</v>
      </c>
      <c r="S113" s="13">
        <f t="shared" si="74"/>
        <v>7046.3452505532159</v>
      </c>
    </row>
    <row r="114" spans="2:19" x14ac:dyDescent="0.25">
      <c r="B114" s="4"/>
      <c r="C114" s="19"/>
      <c r="N114" s="18"/>
      <c r="O114" s="18"/>
      <c r="P114" s="18"/>
      <c r="Q114" s="18"/>
      <c r="R114" s="18"/>
      <c r="S114" s="18"/>
    </row>
    <row r="115" spans="2:19" ht="18.75" x14ac:dyDescent="0.3">
      <c r="B115" s="759" t="s">
        <v>256</v>
      </c>
      <c r="C115" s="759"/>
      <c r="S115" s="18"/>
    </row>
    <row r="116" spans="2:19" ht="15.75" x14ac:dyDescent="0.25">
      <c r="B116" s="133" t="s">
        <v>156</v>
      </c>
      <c r="C116" s="139" t="s">
        <v>106</v>
      </c>
      <c r="D116" s="757" t="s">
        <v>133</v>
      </c>
      <c r="E116" s="757"/>
      <c r="F116" s="757"/>
      <c r="G116" s="134"/>
      <c r="H116" s="134"/>
      <c r="I116" s="134"/>
      <c r="J116" s="134"/>
      <c r="K116" s="134"/>
      <c r="L116" s="134"/>
      <c r="M116" s="134"/>
      <c r="N116" s="134"/>
      <c r="O116" s="134"/>
      <c r="P116" s="134"/>
      <c r="Q116" s="134"/>
      <c r="R116" s="134"/>
      <c r="S116" s="145"/>
    </row>
    <row r="117" spans="2:19" x14ac:dyDescent="0.25">
      <c r="B117" s="86"/>
      <c r="C117" s="87"/>
      <c r="D117" s="124">
        <v>2020</v>
      </c>
      <c r="E117" s="109">
        <v>2021</v>
      </c>
      <c r="F117" s="109">
        <v>2022</v>
      </c>
      <c r="G117" s="109">
        <v>2023</v>
      </c>
      <c r="H117" s="109">
        <v>2024</v>
      </c>
      <c r="I117" s="109">
        <v>2025</v>
      </c>
      <c r="J117" s="109">
        <v>2026</v>
      </c>
      <c r="K117" s="109">
        <v>2027</v>
      </c>
      <c r="L117" s="109">
        <v>2028</v>
      </c>
      <c r="M117" s="109">
        <v>2029</v>
      </c>
      <c r="N117" s="109">
        <v>2030</v>
      </c>
      <c r="O117" s="109">
        <v>2031</v>
      </c>
      <c r="P117" s="109">
        <v>2032</v>
      </c>
      <c r="Q117" s="109">
        <v>2033</v>
      </c>
      <c r="R117" s="109">
        <v>2034</v>
      </c>
      <c r="S117" s="109">
        <v>2035</v>
      </c>
    </row>
    <row r="118" spans="2:19" x14ac:dyDescent="0.25">
      <c r="B118" s="80" t="s">
        <v>28</v>
      </c>
      <c r="C118" s="117" t="s">
        <v>115</v>
      </c>
      <c r="D118" s="10">
        <f>D78 / 'TNC VMT Calc'!$E$6</f>
        <v>0</v>
      </c>
      <c r="E118" s="10">
        <f>E78 / 'TNC VMT Calc'!$E$6</f>
        <v>2.9088181500568876E-2</v>
      </c>
      <c r="F118" s="10">
        <f>F78 / 'TNC VMT Calc'!$E$6</f>
        <v>4.8324383066106848E-2</v>
      </c>
      <c r="G118" s="10">
        <f>G78 / 'TNC VMT Calc'!$E$6</f>
        <v>7.0685230908107896E-2</v>
      </c>
      <c r="H118" s="10">
        <f>H78 / 'TNC VMT Calc'!$E$6</f>
        <v>0.15388047225664217</v>
      </c>
      <c r="I118" s="10">
        <f>I78 / 'TNC VMT Calc'!$E$6</f>
        <v>0.54075916680885872</v>
      </c>
      <c r="J118" s="10">
        <f>J78 / 'TNC VMT Calc'!$E$6</f>
        <v>1.3417232309724103</v>
      </c>
      <c r="K118" s="10">
        <f>K78 / 'TNC VMT Calc'!$E$6</f>
        <v>2.3925508942215452</v>
      </c>
      <c r="L118" s="10">
        <f>L78 / 'TNC VMT Calc'!$E$6</f>
        <v>3.3135799941011999</v>
      </c>
      <c r="M118" s="10">
        <f>M78 / 'TNC VMT Calc'!$E$6</f>
        <v>4.3284111335434439</v>
      </c>
      <c r="N118" s="10">
        <f>N78 / 'TNC VMT Calc'!$E$6</f>
        <v>5.1509002399114037</v>
      </c>
      <c r="O118" s="10">
        <f>O78 / 'TNC VMT Calc'!$E$6</f>
        <v>6.0359243736701611</v>
      </c>
      <c r="P118" s="10">
        <f>P78 / 'TNC VMT Calc'!$E$6</f>
        <v>6.3486307165374578</v>
      </c>
      <c r="Q118" s="10">
        <f>Q78 / 'TNC VMT Calc'!$E$6</f>
        <v>6.6613340874129578</v>
      </c>
      <c r="R118" s="10">
        <f>R78 / 'TNC VMT Calc'!$E$6</f>
        <v>6.974039439616285</v>
      </c>
      <c r="S118" s="12">
        <f>S78 / 'TNC VMT Calc'!$E$6</f>
        <v>7.2867434709342449</v>
      </c>
    </row>
    <row r="119" spans="2:19" x14ac:dyDescent="0.25">
      <c r="B119" s="80" t="s">
        <v>29</v>
      </c>
      <c r="C119" s="117" t="s">
        <v>116</v>
      </c>
      <c r="D119" s="10">
        <f>D79 / 'TNC VMT Calc'!$E$6</f>
        <v>0</v>
      </c>
      <c r="E119" s="10">
        <f>E79 / 'TNC VMT Calc'!$E$6</f>
        <v>0.4241378979722385</v>
      </c>
      <c r="F119" s="10">
        <f>F79 / 'TNC VMT Calc'!$E$6</f>
        <v>0.70462301859822185</v>
      </c>
      <c r="G119" s="10">
        <f>G79 / 'TNC VMT Calc'!$E$6</f>
        <v>1.0306689421083566</v>
      </c>
      <c r="H119" s="10">
        <f>H79 / 'TNC VMT Calc'!$E$6</f>
        <v>2.2437476897836039</v>
      </c>
      <c r="I119" s="10">
        <f>I79 / 'TNC VMT Calc'!$E$6</f>
        <v>7.8848674783964396</v>
      </c>
      <c r="J119" s="10">
        <f>J79 / 'TNC VMT Calc'!$E$6</f>
        <v>19.56381050613388</v>
      </c>
      <c r="K119" s="10">
        <f>K79 / 'TNC VMT Calc'!$E$6</f>
        <v>34.886041502693459</v>
      </c>
      <c r="L119" s="10">
        <f>L79 / 'TNC VMT Calc'!$E$6</f>
        <v>48.315665708887991</v>
      </c>
      <c r="M119" s="10">
        <f>M79 / 'TNC VMT Calc'!$E$6</f>
        <v>63.113027526483464</v>
      </c>
      <c r="N119" s="10">
        <f>N79 / 'TNC VMT Calc'!$E$6</f>
        <v>75.105829505979813</v>
      </c>
      <c r="O119" s="10">
        <f>O79 / 'TNC VMT Calc'!$E$6</f>
        <v>88.010461434923187</v>
      </c>
      <c r="P119" s="10">
        <f>P79 / 'TNC VMT Calc'!$E$6</f>
        <v>92.570066198931102</v>
      </c>
      <c r="Q119" s="10">
        <f>Q79 / 'TNC VMT Calc'!$E$6</f>
        <v>97.129627628007526</v>
      </c>
      <c r="R119" s="10">
        <f>R79 / 'TNC VMT Calc'!$E$6</f>
        <v>101.68921794703775</v>
      </c>
      <c r="S119" s="12">
        <f>S79 / 'TNC VMT Calc'!$E$6</f>
        <v>106.2487890060966</v>
      </c>
    </row>
    <row r="120" spans="2:19" x14ac:dyDescent="0.25">
      <c r="B120" s="80" t="s">
        <v>71</v>
      </c>
      <c r="C120" s="117" t="s">
        <v>117</v>
      </c>
      <c r="D120" s="10">
        <f>D80 / 'TNC VMT Calc'!$E$6</f>
        <v>0</v>
      </c>
      <c r="E120" s="10">
        <f>E80 / 'TNC VMT Calc'!$E$6</f>
        <v>2.6752092068049653</v>
      </c>
      <c r="F120" s="10">
        <f>F80 / 'TNC VMT Calc'!$E$6</f>
        <v>4.444342266259949</v>
      </c>
      <c r="G120" s="10">
        <f>G80 / 'TNC VMT Calc'!$E$6</f>
        <v>6.5008457303117062</v>
      </c>
      <c r="H120" s="10">
        <f>H80 / 'TNC VMT Calc'!$E$6</f>
        <v>14.15222385491559</v>
      </c>
      <c r="I120" s="10">
        <f>I80 / 'TNC VMT Calc'!$E$6</f>
        <v>49.733047137475715</v>
      </c>
      <c r="J120" s="10">
        <f>J80 / 'TNC VMT Calc'!$E$6</f>
        <v>123.39686275717511</v>
      </c>
      <c r="K120" s="10">
        <f>K80 / 'TNC VMT Calc'!$E$6</f>
        <v>220.04036862344785</v>
      </c>
      <c r="L120" s="10">
        <f>L80 / 'TNC VMT Calc'!$E$6</f>
        <v>304.74643825812592</v>
      </c>
      <c r="M120" s="10">
        <f>M80 / 'TNC VMT Calc'!$E$6</f>
        <v>398.07938200145236</v>
      </c>
      <c r="N120" s="10">
        <f>N80 / 'TNC VMT Calc'!$E$6</f>
        <v>473.72283292702235</v>
      </c>
      <c r="O120" s="10">
        <f>O80 / 'TNC VMT Calc'!$E$6</f>
        <v>555.11756400808758</v>
      </c>
      <c r="P120" s="10">
        <f>P80 / 'TNC VMT Calc'!$E$6</f>
        <v>583.87683476031862</v>
      </c>
      <c r="Q120" s="10">
        <f>Q80 / 'TNC VMT Calc'!$E$6</f>
        <v>612.6358321816158</v>
      </c>
      <c r="R120" s="10">
        <f>R80 / 'TNC VMT Calc'!$E$6</f>
        <v>641.39501182353217</v>
      </c>
      <c r="S120" s="12">
        <f>S80 / 'TNC VMT Calc'!$E$6</f>
        <v>670.15406998502215</v>
      </c>
    </row>
    <row r="121" spans="2:19" x14ac:dyDescent="0.25">
      <c r="B121" s="80" t="s">
        <v>118</v>
      </c>
      <c r="C121" s="117" t="s">
        <v>115</v>
      </c>
      <c r="D121" s="10">
        <f>D81 / 'TNC VMT Calc'!$E$6</f>
        <v>0</v>
      </c>
      <c r="E121" s="10">
        <f>E81 / 'TNC VMT Calc'!$E$6</f>
        <v>0.1070509123758986</v>
      </c>
      <c r="F121" s="10">
        <f>F81 / 'TNC VMT Calc'!$E$6</f>
        <v>0.17784436944358284</v>
      </c>
      <c r="G121" s="10">
        <f>G81 / 'TNC VMT Calc'!$E$6</f>
        <v>0.26013721277371821</v>
      </c>
      <c r="H121" s="10">
        <f>H81 / 'TNC VMT Calc'!$E$6</f>
        <v>0.56631401834403206</v>
      </c>
      <c r="I121" s="10">
        <f>I81 / 'TNC VMT Calc'!$E$6</f>
        <v>1.99011279482655</v>
      </c>
      <c r="J121" s="10">
        <f>J81 / 'TNC VMT Calc'!$E$6</f>
        <v>4.9378369022046309</v>
      </c>
      <c r="K121" s="10">
        <f>K81 / 'TNC VMT Calc'!$E$6</f>
        <v>8.8051140676215702</v>
      </c>
      <c r="L121" s="10">
        <f>L81 / 'TNC VMT Calc'!$E$6</f>
        <v>12.194703941603255</v>
      </c>
      <c r="M121" s="10">
        <f>M81 / 'TNC VMT Calc'!$E$6</f>
        <v>15.929505973921446</v>
      </c>
      <c r="N121" s="10">
        <f>N81 / 'TNC VMT Calc'!$E$6</f>
        <v>18.956446975860864</v>
      </c>
      <c r="O121" s="10">
        <f>O81 / 'TNC VMT Calc'!$E$6</f>
        <v>22.213530647169481</v>
      </c>
      <c r="P121" s="10">
        <f>P81 / 'TNC VMT Calc'!$E$6</f>
        <v>23.364358838647174</v>
      </c>
      <c r="Q121" s="10">
        <f>Q81 / 'TNC VMT Calc'!$E$6</f>
        <v>24.515176092540706</v>
      </c>
      <c r="R121" s="10">
        <f>R81 / 'TNC VMT Calc'!$E$6</f>
        <v>25.666000638156877</v>
      </c>
      <c r="S121" s="12">
        <f>S81 / 'TNC VMT Calc'!$E$6</f>
        <v>26.816820322624078</v>
      </c>
    </row>
    <row r="122" spans="2:19" x14ac:dyDescent="0.25">
      <c r="B122" s="80" t="s">
        <v>31</v>
      </c>
      <c r="C122" s="117" t="s">
        <v>115</v>
      </c>
      <c r="D122" s="10">
        <f>D82 / 'TNC VMT Calc'!$E$6</f>
        <v>0</v>
      </c>
      <c r="E122" s="10">
        <f>E82 / 'TNC VMT Calc'!$E$6</f>
        <v>0.17546211465026512</v>
      </c>
      <c r="F122" s="10">
        <f>F82 / 'TNC VMT Calc'!$E$6</f>
        <v>0.29149633990638929</v>
      </c>
      <c r="G122" s="10">
        <f>G82 / 'TNC VMT Calc'!$E$6</f>
        <v>0.42637866823803805</v>
      </c>
      <c r="H122" s="10">
        <f>H82 / 'TNC VMT Calc'!$E$6</f>
        <v>0.92821866726195479</v>
      </c>
      <c r="I122" s="10">
        <f>I82 / 'TNC VMT Calc'!$E$6</f>
        <v>3.2619002643029504</v>
      </c>
      <c r="J122" s="10">
        <f>J82 / 'TNC VMT Calc'!$E$6</f>
        <v>8.0933761836298057</v>
      </c>
      <c r="K122" s="10">
        <f>K82 / 'TNC VMT Calc'!$E$6</f>
        <v>14.432048263322514</v>
      </c>
      <c r="L122" s="10">
        <f>L82 / 'TNC VMT Calc'!$E$6</f>
        <v>19.987765574703904</v>
      </c>
      <c r="M122" s="10">
        <f>M82 / 'TNC VMT Calc'!$E$6</f>
        <v>26.109303895550525</v>
      </c>
      <c r="N122" s="10">
        <f>N82 / 'TNC VMT Calc'!$E$6</f>
        <v>31.070620500279034</v>
      </c>
      <c r="O122" s="10">
        <f>O82 / 'TNC VMT Calc'!$E$6</f>
        <v>36.40915312813663</v>
      </c>
      <c r="P122" s="10">
        <f>P82 / 'TNC VMT Calc'!$E$6</f>
        <v>38.295421480215417</v>
      </c>
      <c r="Q122" s="10">
        <f>Q82 / 'TNC VMT Calc'!$E$6</f>
        <v>40.181671905014518</v>
      </c>
      <c r="R122" s="10">
        <f>R82 / 'TNC VMT Calc'!$E$6</f>
        <v>42.067934281333187</v>
      </c>
      <c r="S122" s="12">
        <f>S82 / 'TNC VMT Calc'!$E$6</f>
        <v>43.954188689971247</v>
      </c>
    </row>
    <row r="123" spans="2:19" x14ac:dyDescent="0.25">
      <c r="B123" s="80" t="s">
        <v>32</v>
      </c>
      <c r="C123" s="117" t="s">
        <v>115</v>
      </c>
      <c r="D123" s="10">
        <f>D83 / 'TNC VMT Calc'!$E$6</f>
        <v>0</v>
      </c>
      <c r="E123" s="10">
        <f>E83 / 'TNC VMT Calc'!$E$6</f>
        <v>0.16391709184637884</v>
      </c>
      <c r="F123" s="10">
        <f>F83 / 'TNC VMT Calc'!$E$6</f>
        <v>0.2723165192472316</v>
      </c>
      <c r="G123" s="10">
        <f>G83 / 'TNC VMT Calc'!$E$6</f>
        <v>0.39832388582697142</v>
      </c>
      <c r="H123" s="10">
        <f>H83 / 'TNC VMT Calc'!$E$6</f>
        <v>0.86714391216800091</v>
      </c>
      <c r="I123" s="10">
        <f>I83 / 'TNC VMT Calc'!$E$6</f>
        <v>3.0472743719247446</v>
      </c>
      <c r="J123" s="10">
        <f>J83 / 'TNC VMT Calc'!$E$6</f>
        <v>7.5608497588418713</v>
      </c>
      <c r="K123" s="10">
        <f>K83 / 'TNC VMT Calc'!$E$6</f>
        <v>13.482451100202981</v>
      </c>
      <c r="L123" s="10">
        <f>L83 / 'TNC VMT Calc'!$E$6</f>
        <v>18.672614381988346</v>
      </c>
      <c r="M123" s="10">
        <f>M83 / 'TNC VMT Calc'!$E$6</f>
        <v>24.391368890215901</v>
      </c>
      <c r="N123" s="10">
        <f>N83 / 'TNC VMT Calc'!$E$6</f>
        <v>29.026241729844124</v>
      </c>
      <c r="O123" s="10">
        <f>O83 / 'TNC VMT Calc'!$E$6</f>
        <v>34.013510604550476</v>
      </c>
      <c r="P123" s="10">
        <f>P83 / 'TNC VMT Calc'!$E$6</f>
        <v>35.775666630829441</v>
      </c>
      <c r="Q123" s="10">
        <f>Q83 / 'TNC VMT Calc'!$E$6</f>
        <v>37.537805909404462</v>
      </c>
      <c r="R123" s="10">
        <f>R83 / 'TNC VMT Calc'!$E$6</f>
        <v>39.299956353115235</v>
      </c>
      <c r="S123" s="12">
        <f>S83 / 'TNC VMT Calc'!$E$6</f>
        <v>41.062099353401337</v>
      </c>
    </row>
    <row r="124" spans="2:19" x14ac:dyDescent="0.25">
      <c r="B124" s="80" t="s">
        <v>33</v>
      </c>
      <c r="C124" s="117" t="s">
        <v>115</v>
      </c>
      <c r="D124" s="10">
        <f>D84 / 'TNC VMT Calc'!$E$6</f>
        <v>0</v>
      </c>
      <c r="E124" s="10">
        <f>E84 / 'TNC VMT Calc'!$E$6</f>
        <v>4.3045776704303998E-2</v>
      </c>
      <c r="F124" s="10">
        <f>F84 / 'TNC VMT Calc'!$E$6</f>
        <v>7.1512225774450808E-2</v>
      </c>
      <c r="G124" s="10">
        <f>G84 / 'TNC VMT Calc'!$E$6</f>
        <v>0.10460264303229387</v>
      </c>
      <c r="H124" s="10">
        <f>H84 / 'TNC VMT Calc'!$E$6</f>
        <v>0.2277180664519273</v>
      </c>
      <c r="I124" s="10">
        <f>I84 / 'TNC VMT Calc'!$E$6</f>
        <v>0.8002355989426283</v>
      </c>
      <c r="J124" s="10">
        <f>J84 / 'TNC VMT Calc'!$E$6</f>
        <v>1.9855321171688289</v>
      </c>
      <c r="K124" s="10">
        <f>K84 / 'TNC VMT Calc'!$E$6</f>
        <v>3.5405861155098117</v>
      </c>
      <c r="L124" s="10">
        <f>L84 / 'TNC VMT Calc'!$E$6</f>
        <v>4.9035593550301426</v>
      </c>
      <c r="M124" s="10">
        <f>M84 / 'TNC VMT Calc'!$E$6</f>
        <v>6.4053443538672443</v>
      </c>
      <c r="N124" s="10">
        <f>N84 / 'TNC VMT Calc'!$E$6</f>
        <v>7.6224944329722346</v>
      </c>
      <c r="O124" s="10">
        <f>O84 / 'TNC VMT Calc'!$E$6</f>
        <v>8.9321861797373092</v>
      </c>
      <c r="P124" s="10">
        <f>P84 / 'TNC VMT Calc'!$E$6</f>
        <v>9.3949406977130003</v>
      </c>
      <c r="Q124" s="10">
        <f>Q84 / 'TNC VMT Calc'!$E$6</f>
        <v>9.8576908176243005</v>
      </c>
      <c r="R124" s="10">
        <f>R84 / 'TNC VMT Calc'!$E$6</f>
        <v>10.320443869578472</v>
      </c>
      <c r="S124" s="12">
        <f>S84 / 'TNC VMT Calc'!$E$6</f>
        <v>10.783194966837177</v>
      </c>
    </row>
    <row r="125" spans="2:19" x14ac:dyDescent="0.25">
      <c r="B125" s="80" t="s">
        <v>34</v>
      </c>
      <c r="C125" s="117" t="s">
        <v>115</v>
      </c>
      <c r="D125" s="10">
        <f>D85 / 'TNC VMT Calc'!$E$6</f>
        <v>0</v>
      </c>
      <c r="E125" s="10">
        <f>E85 / 'TNC VMT Calc'!$E$6</f>
        <v>4.544817089510466E-2</v>
      </c>
      <c r="F125" s="10">
        <f>F85 / 'TNC VMT Calc'!$E$6</f>
        <v>7.5503338699463685E-2</v>
      </c>
      <c r="G125" s="10">
        <f>G85 / 'TNC VMT Calc'!$E$6</f>
        <v>0.11044053936506119</v>
      </c>
      <c r="H125" s="10">
        <f>H85 / 'TNC VMT Calc'!$E$6</f>
        <v>0.2404270614305164</v>
      </c>
      <c r="I125" s="10">
        <f>I85 / 'TNC VMT Calc'!$E$6</f>
        <v>0.84489692233743718</v>
      </c>
      <c r="J125" s="10">
        <f>J85 / 'TNC VMT Calc'!$E$6</f>
        <v>2.096345097887041</v>
      </c>
      <c r="K125" s="10">
        <f>K85 / 'TNC VMT Calc'!$E$6</f>
        <v>3.7381869992006784</v>
      </c>
      <c r="L125" s="10">
        <f>L85 / 'TNC VMT Calc'!$E$6</f>
        <v>5.1772280726303217</v>
      </c>
      <c r="M125" s="10">
        <f>M85 / 'TNC VMT Calc'!$E$6</f>
        <v>6.7628280199540445</v>
      </c>
      <c r="N125" s="10">
        <f>N85 / 'TNC VMT Calc'!$E$6</f>
        <v>8.0479075105657856</v>
      </c>
      <c r="O125" s="10">
        <f>O85 / 'TNC VMT Calc'!$E$6</f>
        <v>9.4306934395030542</v>
      </c>
      <c r="P125" s="10">
        <f>P85 / 'TNC VMT Calc'!$E$6</f>
        <v>9.9192743881037124</v>
      </c>
      <c r="Q125" s="10">
        <f>Q85 / 'TNC VMT Calc'!$E$6</f>
        <v>10.407850693183047</v>
      </c>
      <c r="R125" s="10">
        <f>R85 / 'TNC VMT Calc'!$E$6</f>
        <v>10.896430093943206</v>
      </c>
      <c r="S125" s="12">
        <f>S85 / 'TNC VMT Calc'!$E$6</f>
        <v>11.385007430915916</v>
      </c>
    </row>
    <row r="126" spans="2:19" x14ac:dyDescent="0.25">
      <c r="B126" s="80" t="s">
        <v>35</v>
      </c>
      <c r="C126" s="117" t="s">
        <v>119</v>
      </c>
      <c r="D126" s="10">
        <f>D86 / 'TNC VMT Calc'!$E$6</f>
        <v>0</v>
      </c>
      <c r="E126" s="10">
        <f>E86 / 'TNC VMT Calc'!$E$6</f>
        <v>0.56881942070697189</v>
      </c>
      <c r="F126" s="10">
        <f>F86 / 'TNC VMT Calc'!$E$6</f>
        <v>0.94498336312798104</v>
      </c>
      <c r="G126" s="10">
        <f>G86 / 'TNC VMT Calc'!$E$6</f>
        <v>1.3822497668650118</v>
      </c>
      <c r="H126" s="10">
        <f>H86 / 'TNC VMT Calc'!$E$6</f>
        <v>3.0091328014240641</v>
      </c>
      <c r="I126" s="10">
        <f>I86 / 'TNC VMT Calc'!$E$6</f>
        <v>10.574546091861542</v>
      </c>
      <c r="J126" s="10">
        <f>J86 / 'TNC VMT Calc'!$E$6</f>
        <v>26.237399232945766</v>
      </c>
      <c r="K126" s="10">
        <f>K86 / 'TNC VMT Calc'!$E$6</f>
        <v>46.786335324414537</v>
      </c>
      <c r="L126" s="10">
        <f>L86 / 'TNC VMT Calc'!$E$6</f>
        <v>64.797060368795982</v>
      </c>
      <c r="M126" s="10">
        <f>M86 / 'TNC VMT Calc'!$E$6</f>
        <v>84.642084398285206</v>
      </c>
      <c r="N126" s="10">
        <f>N86 / 'TNC VMT Calc'!$E$6</f>
        <v>100.72585976295929</v>
      </c>
      <c r="O126" s="10">
        <f>O86 / 'TNC VMT Calc'!$E$6</f>
        <v>118.03250765590165</v>
      </c>
      <c r="P126" s="10">
        <f>P86 / 'TNC VMT Calc'!$E$6</f>
        <v>124.14748052891169</v>
      </c>
      <c r="Q126" s="10">
        <f>Q86 / 'TNC VMT Calc'!$E$6</f>
        <v>130.26239528461892</v>
      </c>
      <c r="R126" s="10">
        <f>R86 / 'TNC VMT Calc'!$E$6</f>
        <v>136.37734878519396</v>
      </c>
      <c r="S126" s="12">
        <f>S86 / 'TNC VMT Calc'!$E$6</f>
        <v>142.49227645585427</v>
      </c>
    </row>
    <row r="127" spans="2:19" x14ac:dyDescent="0.25">
      <c r="B127" s="80" t="s">
        <v>36</v>
      </c>
      <c r="C127" s="117" t="s">
        <v>120</v>
      </c>
      <c r="D127" s="10">
        <f>D87 / 'TNC VMT Calc'!$E$6</f>
        <v>0</v>
      </c>
      <c r="E127" s="10">
        <f>E87 / 'TNC VMT Calc'!$E$6</f>
        <v>0.23745526631837882</v>
      </c>
      <c r="F127" s="10">
        <f>F87 / 'TNC VMT Calc'!$E$6</f>
        <v>0.39448596160641203</v>
      </c>
      <c r="G127" s="10">
        <f>G87 / 'TNC VMT Calc'!$E$6</f>
        <v>0.57702405115055433</v>
      </c>
      <c r="H127" s="10">
        <f>H87 / 'TNC VMT Calc'!$E$6</f>
        <v>1.2561709476470457</v>
      </c>
      <c r="I127" s="10">
        <f>I87 / 'TNC VMT Calc'!$E$6</f>
        <v>4.4143739946820313</v>
      </c>
      <c r="J127" s="10">
        <f>J87 / 'TNC VMT Calc'!$E$6</f>
        <v>10.952876072018409</v>
      </c>
      <c r="K127" s="10">
        <f>K87 / 'TNC VMT Calc'!$E$6</f>
        <v>19.531087213428645</v>
      </c>
      <c r="L127" s="10">
        <f>L87 / 'TNC VMT Calc'!$E$6</f>
        <v>27.049715017460425</v>
      </c>
      <c r="M127" s="10">
        <f>M87 / 'TNC VMT Calc'!$E$6</f>
        <v>35.334076089661835</v>
      </c>
      <c r="N127" s="10">
        <f>N87 / 'TNC VMT Calc'!$E$6</f>
        <v>42.04829333259088</v>
      </c>
      <c r="O127" s="10">
        <f>O87 / 'TNC VMT Calc'!$E$6</f>
        <v>49.273002150354834</v>
      </c>
      <c r="P127" s="10">
        <f>P87 / 'TNC VMT Calc'!$E$6</f>
        <v>51.82571476745494</v>
      </c>
      <c r="Q127" s="10">
        <f>Q87 / 'TNC VMT Calc'!$E$6</f>
        <v>54.378403123323608</v>
      </c>
      <c r="R127" s="10">
        <f>R87 / 'TNC VMT Calc'!$E$6</f>
        <v>56.93110765334626</v>
      </c>
      <c r="S127" s="12">
        <f>S87 / 'TNC VMT Calc'!$E$6</f>
        <v>59.483801400598388</v>
      </c>
    </row>
    <row r="128" spans="2:19" x14ac:dyDescent="0.25">
      <c r="B128" s="80" t="s">
        <v>37</v>
      </c>
      <c r="C128" s="117" t="s">
        <v>115</v>
      </c>
      <c r="D128" s="10">
        <f>D88 / 'TNC VMT Calc'!$E$6</f>
        <v>0</v>
      </c>
      <c r="E128" s="10">
        <f>E88 / 'TNC VMT Calc'!$E$6</f>
        <v>3.2594604491489668E-3</v>
      </c>
      <c r="F128" s="10">
        <f>F88 / 'TNC VMT Calc'!$E$6</f>
        <v>5.414962613954361E-3</v>
      </c>
      <c r="G128" s="10">
        <f>G88 / 'TNC VMT Calc'!$E$6</f>
        <v>7.9205953276740241E-3</v>
      </c>
      <c r="H128" s="10">
        <f>H88 / 'TNC VMT Calc'!$E$6</f>
        <v>1.7242993110692769E-2</v>
      </c>
      <c r="I128" s="10">
        <f>I88 / 'TNC VMT Calc'!$E$6</f>
        <v>6.0594476031227772E-2</v>
      </c>
      <c r="J128" s="10">
        <f>J88 / 'TNC VMT Calc'!$E$6</f>
        <v>0.1503460711345399</v>
      </c>
      <c r="K128" s="10">
        <f>K88 / 'TNC VMT Calc'!$E$6</f>
        <v>0.26809599672425749</v>
      </c>
      <c r="L128" s="10">
        <f>L88 / 'TNC VMT Calc'!$E$6</f>
        <v>0.37130141448178533</v>
      </c>
      <c r="M128" s="10">
        <f>M88 / 'TNC VMT Calc'!$E$6</f>
        <v>0.48501776906077765</v>
      </c>
      <c r="N128" s="10">
        <f>N88 / 'TNC VMT Calc'!$E$6</f>
        <v>0.57718134112903541</v>
      </c>
      <c r="O128" s="10">
        <f>O88 / 'TNC VMT Calc'!$E$6</f>
        <v>0.67635224187690712</v>
      </c>
      <c r="P128" s="10">
        <f>P88 / 'TNC VMT Calc'!$E$6</f>
        <v>0.71139238203671851</v>
      </c>
      <c r="Q128" s="10">
        <f>Q88 / 'TNC VMT Calc'!$E$6</f>
        <v>0.74643218917159637</v>
      </c>
      <c r="R128" s="10">
        <f>R88 / 'TNC VMT Calc'!$E$6</f>
        <v>0.78147221832309244</v>
      </c>
      <c r="S128" s="12">
        <f>S88 / 'TNC VMT Calc'!$E$6</f>
        <v>0.81651209946349301</v>
      </c>
    </row>
    <row r="129" spans="2:19" x14ac:dyDescent="0.25">
      <c r="B129" s="80" t="s">
        <v>38</v>
      </c>
      <c r="C129" s="117" t="s">
        <v>115</v>
      </c>
      <c r="D129" s="10">
        <f>D89 / 'TNC VMT Calc'!$E$6</f>
        <v>0</v>
      </c>
      <c r="E129" s="10">
        <f>E89 / 'TNC VMT Calc'!$E$6</f>
        <v>1.2481579511793054E-2</v>
      </c>
      <c r="F129" s="10">
        <f>F89 / 'TNC VMT Calc'!$E$6</f>
        <v>2.0735728343353549E-2</v>
      </c>
      <c r="G129" s="10">
        <f>G89 / 'TNC VMT Calc'!$E$6</f>
        <v>3.0330645794125914E-2</v>
      </c>
      <c r="H129" s="10">
        <f>H89 / 'TNC VMT Calc'!$E$6</f>
        <v>6.6029268613645775E-2</v>
      </c>
      <c r="I129" s="10">
        <f>I89 / 'TNC VMT Calc'!$E$6</f>
        <v>0.2320367994514794</v>
      </c>
      <c r="J129" s="10">
        <f>J89 / 'TNC VMT Calc'!$E$6</f>
        <v>0.57572609652048878</v>
      </c>
      <c r="K129" s="10">
        <f>K89 / 'TNC VMT Calc'!$E$6</f>
        <v>1.0266304967071853</v>
      </c>
      <c r="L129" s="10">
        <f>L89 / 'TNC VMT Calc'!$E$6</f>
        <v>1.4218390436078661</v>
      </c>
      <c r="M129" s="10">
        <f>M89 / 'TNC VMT Calc'!$E$6</f>
        <v>1.8572975324014738</v>
      </c>
      <c r="N129" s="10">
        <f>N89 / 'TNC VMT Calc'!$E$6</f>
        <v>2.2102231072956804</v>
      </c>
      <c r="O129" s="10">
        <f>O89 / 'TNC VMT Calc'!$E$6</f>
        <v>2.5899821202525293</v>
      </c>
      <c r="P129" s="10">
        <f>P89 / 'TNC VMT Calc'!$E$6</f>
        <v>2.7241627008523803</v>
      </c>
      <c r="Q129" s="10">
        <f>Q89 / 'TNC VMT Calc'!$E$6</f>
        <v>2.8583420061868141</v>
      </c>
      <c r="R129" s="10">
        <f>R89 / 'TNC VMT Calc'!$E$6</f>
        <v>2.9925221616981768</v>
      </c>
      <c r="S129" s="12">
        <f>S89 / 'TNC VMT Calc'!$E$6</f>
        <v>3.1267017504248567</v>
      </c>
    </row>
    <row r="130" spans="2:19" x14ac:dyDescent="0.25">
      <c r="B130" s="80" t="s">
        <v>39</v>
      </c>
      <c r="C130" s="117" t="s">
        <v>115</v>
      </c>
      <c r="D130" s="10">
        <f>D90 / 'TNC VMT Calc'!$E$6</f>
        <v>0</v>
      </c>
      <c r="E130" s="10">
        <f>E90 / 'TNC VMT Calc'!$E$6</f>
        <v>1.2478382912603584E-2</v>
      </c>
      <c r="F130" s="10">
        <f>F90 / 'TNC VMT Calc'!$E$6</f>
        <v>2.0730417812554722E-2</v>
      </c>
      <c r="G130" s="10">
        <f>G90 / 'TNC VMT Calc'!$E$6</f>
        <v>3.0322877953711972E-2</v>
      </c>
      <c r="H130" s="10">
        <f>H90 / 'TNC VMT Calc'!$E$6</f>
        <v>6.6012358165225993E-2</v>
      </c>
      <c r="I130" s="10">
        <f>I90 / 'TNC VMT Calc'!$E$6</f>
        <v>0.23197737358760115</v>
      </c>
      <c r="J130" s="10">
        <f>J90 / 'TNC VMT Calc'!$E$6</f>
        <v>0.57557864999164587</v>
      </c>
      <c r="K130" s="10">
        <f>K90 / 'TNC VMT Calc'!$E$6</f>
        <v>1.0263675711527269</v>
      </c>
      <c r="L130" s="10">
        <f>L90 / 'TNC VMT Calc'!$E$6</f>
        <v>1.4214749030333456</v>
      </c>
      <c r="M130" s="10">
        <f>M90 / 'TNC VMT Calc'!$E$6</f>
        <v>1.8568218685817579</v>
      </c>
      <c r="N130" s="10">
        <f>N90 / 'TNC VMT Calc'!$E$6</f>
        <v>2.2096570573509089</v>
      </c>
      <c r="O130" s="10">
        <f>O90 / 'TNC VMT Calc'!$E$6</f>
        <v>2.5893188119958697</v>
      </c>
      <c r="P130" s="10">
        <f>P90 / 'TNC VMT Calc'!$E$6</f>
        <v>2.723465028232237</v>
      </c>
      <c r="Q130" s="10">
        <f>Q90 / 'TNC VMT Calc'!$E$6</f>
        <v>2.8576099695297903</v>
      </c>
      <c r="R130" s="10">
        <f>R90 / 'TNC VMT Calc'!$E$6</f>
        <v>2.9917557607865373</v>
      </c>
      <c r="S130" s="12">
        <f>S90 / 'TNC VMT Calc'!$E$6</f>
        <v>3.1259009854037583</v>
      </c>
    </row>
    <row r="131" spans="2:19" x14ac:dyDescent="0.25">
      <c r="B131" s="80" t="s">
        <v>40</v>
      </c>
      <c r="C131" s="117" t="s">
        <v>40</v>
      </c>
      <c r="D131" s="10">
        <f>D91 / 'TNC VMT Calc'!$E$6</f>
        <v>0</v>
      </c>
      <c r="E131" s="10">
        <f>E91 / 'TNC VMT Calc'!$E$6</f>
        <v>6.2105543654588785E-2</v>
      </c>
      <c r="F131" s="10">
        <f>F91 / 'TNC VMT Calc'!$E$6</f>
        <v>0.10317633923022913</v>
      </c>
      <c r="G131" s="10">
        <f>G91 / 'TNC VMT Calc'!$E$6</f>
        <v>0.15091849910976146</v>
      </c>
      <c r="H131" s="10">
        <f>H91 / 'TNC VMT Calc'!$E$6</f>
        <v>0.32854684941843909</v>
      </c>
      <c r="I131" s="10">
        <f>I91 / 'TNC VMT Calc'!$E$6</f>
        <v>1.1545631355542056</v>
      </c>
      <c r="J131" s="10">
        <f>J91 / 'TNC VMT Calc'!$E$6</f>
        <v>2.8646840879999078</v>
      </c>
      <c r="K131" s="10">
        <f>K91 / 'TNC VMT Calc'!$E$6</f>
        <v>5.1082833763257298</v>
      </c>
      <c r="L131" s="10">
        <f>L91 / 'TNC VMT Calc'!$E$6</f>
        <v>7.0747525751171292</v>
      </c>
      <c r="M131" s="10">
        <f>M91 / 'TNC VMT Calc'!$E$6</f>
        <v>9.2414964683864209</v>
      </c>
      <c r="N131" s="10">
        <f>N91 / 'TNC VMT Calc'!$E$6</f>
        <v>10.997575070273584</v>
      </c>
      <c r="O131" s="10">
        <f>O91 / 'TNC VMT Calc'!$E$6</f>
        <v>12.887170849007438</v>
      </c>
      <c r="P131" s="10">
        <f>P91 / 'TNC VMT Calc'!$E$6</f>
        <v>13.554823360307667</v>
      </c>
      <c r="Q131" s="10">
        <f>Q91 / 'TNC VMT Calc'!$E$6</f>
        <v>14.222469526172851</v>
      </c>
      <c r="R131" s="10">
        <f>R91 / 'TNC VMT Calc'!$E$6</f>
        <v>14.890119922327987</v>
      </c>
      <c r="S131" s="12">
        <f>S91 / 'TNC VMT Calc'!$E$6</f>
        <v>15.557767498289506</v>
      </c>
    </row>
    <row r="132" spans="2:19" x14ac:dyDescent="0.25">
      <c r="B132" s="80" t="s">
        <v>41</v>
      </c>
      <c r="C132" s="117" t="s">
        <v>72</v>
      </c>
      <c r="D132" s="10">
        <f>D92 / 'TNC VMT Calc'!$E$6</f>
        <v>0</v>
      </c>
      <c r="E132" s="10">
        <f>E92 / 'TNC VMT Calc'!$E$6</f>
        <v>0.73761957686179069</v>
      </c>
      <c r="F132" s="10">
        <f>F92 / 'TNC VMT Calc'!$E$6</f>
        <v>1.2254121485260847</v>
      </c>
      <c r="G132" s="10">
        <f>G92 / 'TNC VMT Calc'!$E$6</f>
        <v>1.7924396584158018</v>
      </c>
      <c r="H132" s="10">
        <f>H92 / 'TNC VMT Calc'!$E$6</f>
        <v>3.9021087939449606</v>
      </c>
      <c r="I132" s="10">
        <f>I92 / 'TNC VMT Calc'!$E$6</f>
        <v>13.712598286623182</v>
      </c>
      <c r="J132" s="10">
        <f>J92 / 'TNC VMT Calc'!$E$6</f>
        <v>34.023485513391371</v>
      </c>
      <c r="K132" s="10">
        <f>K92 / 'TNC VMT Calc'!$E$6</f>
        <v>60.670426516057091</v>
      </c>
      <c r="L132" s="10">
        <f>L92 / 'TNC VMT Calc'!$E$6</f>
        <v>84.025928987648172</v>
      </c>
      <c r="M132" s="10">
        <f>M92 / 'TNC VMT Calc'!$E$6</f>
        <v>109.7600683200405</v>
      </c>
      <c r="N132" s="10">
        <f>N92 / 'TNC VMT Calc'!$E$6</f>
        <v>130.61678865509143</v>
      </c>
      <c r="O132" s="10">
        <f>O92 / 'TNC VMT Calc'!$E$6</f>
        <v>153.05927537578381</v>
      </c>
      <c r="P132" s="10">
        <f>P92 / 'TNC VMT Calc'!$E$6</f>
        <v>160.98889862511834</v>
      </c>
      <c r="Q132" s="10">
        <f>Q92 / 'TNC VMT Calc'!$E$6</f>
        <v>168.91844651053464</v>
      </c>
      <c r="R132" s="10">
        <f>R92 / 'TNC VMT Calc'!$E$6</f>
        <v>176.84804463856216</v>
      </c>
      <c r="S132" s="12">
        <f>S92 / 'TNC VMT Calc'!$E$6</f>
        <v>184.77760927151175</v>
      </c>
    </row>
    <row r="133" spans="2:19" x14ac:dyDescent="0.25">
      <c r="B133" s="80" t="s">
        <v>42</v>
      </c>
      <c r="C133" s="117" t="s">
        <v>115</v>
      </c>
      <c r="D133" s="10">
        <f>D93 / 'TNC VMT Calc'!$E$6</f>
        <v>0</v>
      </c>
      <c r="E133" s="10">
        <f>E93 / 'TNC VMT Calc'!$E$6</f>
        <v>4.7023616451098961E-2</v>
      </c>
      <c r="F133" s="10">
        <f>F93 / 'TNC VMT Calc'!$E$6</f>
        <v>7.8120636537287458E-2</v>
      </c>
      <c r="G133" s="10">
        <f>G93 / 'TNC VMT Calc'!$E$6</f>
        <v>0.11426892351160649</v>
      </c>
      <c r="H133" s="10">
        <f>H93 / 'TNC VMT Calc'!$E$6</f>
        <v>0.2487613846389401</v>
      </c>
      <c r="I133" s="10">
        <f>I93 / 'TNC VMT Calc'!$E$6</f>
        <v>0.87418498993958482</v>
      </c>
      <c r="J133" s="10">
        <f>J93 / 'TNC VMT Calc'!$E$6</f>
        <v>2.1690141955261795</v>
      </c>
      <c r="K133" s="10">
        <f>K93 / 'TNC VMT Calc'!$E$6</f>
        <v>3.8677699940578103</v>
      </c>
      <c r="L133" s="10">
        <f>L93 / 'TNC VMT Calc'!$E$6</f>
        <v>5.3566949422260137</v>
      </c>
      <c r="M133" s="10">
        <f>M93 / 'TNC VMT Calc'!$E$6</f>
        <v>6.9972591783516203</v>
      </c>
      <c r="N133" s="10">
        <f>N93 / 'TNC VMT Calc'!$E$6</f>
        <v>8.3268855172239107</v>
      </c>
      <c r="O133" s="10">
        <f>O93 / 'TNC VMT Calc'!$E$6</f>
        <v>9.757605255239298</v>
      </c>
      <c r="P133" s="10">
        <f>P93 / 'TNC VMT Calc'!$E$6</f>
        <v>10.263122698071877</v>
      </c>
      <c r="Q133" s="10">
        <f>Q93 / 'TNC VMT Calc'!$E$6</f>
        <v>10.768635336417031</v>
      </c>
      <c r="R133" s="10">
        <f>R93 / 'TNC VMT Calc'!$E$6</f>
        <v>11.274151177753744</v>
      </c>
      <c r="S133" s="12">
        <f>S93 / 'TNC VMT Calc'!$E$6</f>
        <v>11.779664883762511</v>
      </c>
    </row>
    <row r="134" spans="2:19" x14ac:dyDescent="0.25">
      <c r="B134" s="80" t="s">
        <v>43</v>
      </c>
      <c r="C134" s="117" t="s">
        <v>121</v>
      </c>
      <c r="D134" s="10">
        <f>D94 / 'TNC VMT Calc'!$E$6</f>
        <v>0</v>
      </c>
      <c r="E134" s="10">
        <f>E94 / 'TNC VMT Calc'!$E$6</f>
        <v>0.24617128710812039</v>
      </c>
      <c r="F134" s="10">
        <f>F94 / 'TNC VMT Calc'!$E$6</f>
        <v>0.40896594301904804</v>
      </c>
      <c r="G134" s="10">
        <f>G94 / 'TNC VMT Calc'!$E$6</f>
        <v>0.59820426628743739</v>
      </c>
      <c r="H134" s="10">
        <f>H94 / 'TNC VMT Calc'!$E$6</f>
        <v>1.3022798938284326</v>
      </c>
      <c r="I134" s="10">
        <f>I94 / 'TNC VMT Calc'!$E$6</f>
        <v>4.576407779436062</v>
      </c>
      <c r="J134" s="10">
        <f>J94 / 'TNC VMT Calc'!$E$6</f>
        <v>11.354911777653912</v>
      </c>
      <c r="K134" s="10">
        <f>K94 / 'TNC VMT Calc'!$E$6</f>
        <v>20.247994295919931</v>
      </c>
      <c r="L134" s="10">
        <f>L94 / 'TNC VMT Calc'!$E$6</f>
        <v>28.042600465335298</v>
      </c>
      <c r="M134" s="10">
        <f>M94 / 'TNC VMT Calc'!$E$6</f>
        <v>36.631046868869042</v>
      </c>
      <c r="N134" s="10">
        <f>N94 / 'TNC VMT Calc'!$E$6</f>
        <v>43.591715824508249</v>
      </c>
      <c r="O134" s="10">
        <f>O94 / 'TNC VMT Calc'!$E$6</f>
        <v>51.081614432466324</v>
      </c>
      <c r="P134" s="10">
        <f>P94 / 'TNC VMT Calc'!$E$6</f>
        <v>53.728026787566961</v>
      </c>
      <c r="Q134" s="10">
        <f>Q94 / 'TNC VMT Calc'!$E$6</f>
        <v>56.374413990904657</v>
      </c>
      <c r="R134" s="10">
        <f>R94 / 'TNC VMT Calc'!$E$6</f>
        <v>59.020817962084003</v>
      </c>
      <c r="S134" s="12">
        <f>S94 / 'TNC VMT Calc'!$E$6</f>
        <v>61.667210754700996</v>
      </c>
    </row>
    <row r="135" spans="2:19" x14ac:dyDescent="0.25">
      <c r="B135" s="80" t="s">
        <v>44</v>
      </c>
      <c r="C135" s="117" t="s">
        <v>122</v>
      </c>
      <c r="D135" s="10">
        <f>D95 / 'TNC VMT Calc'!$E$6</f>
        <v>0</v>
      </c>
      <c r="E135" s="10">
        <f>E95 / 'TNC VMT Calc'!$E$6</f>
        <v>0.1303713552138541</v>
      </c>
      <c r="F135" s="10">
        <f>F95 / 'TNC VMT Calc'!$E$6</f>
        <v>0.21658677116266487</v>
      </c>
      <c r="G135" s="10">
        <f>G95 / 'TNC VMT Calc'!$E$6</f>
        <v>0.3168066503887158</v>
      </c>
      <c r="H135" s="10">
        <f>H95 / 'TNC VMT Calc'!$E$6</f>
        <v>0.68968236149977191</v>
      </c>
      <c r="I135" s="10">
        <f>I95 / 'TNC VMT Calc'!$E$6</f>
        <v>2.4236477422903442</v>
      </c>
      <c r="J135" s="10">
        <f>J95 / 'TNC VMT Calc'!$E$6</f>
        <v>6.0135170684479942</v>
      </c>
      <c r="K135" s="10">
        <f>K95 / 'TNC VMT Calc'!$E$6</f>
        <v>10.723258945963369</v>
      </c>
      <c r="L135" s="10">
        <f>L95 / 'TNC VMT Calc'!$E$6</f>
        <v>14.851252025914357</v>
      </c>
      <c r="M135" s="10">
        <f>M95 / 'TNC VMT Calc'!$E$6</f>
        <v>19.399659803131975</v>
      </c>
      <c r="N135" s="10">
        <f>N95 / 'TNC VMT Calc'!$E$6</f>
        <v>23.086002981502396</v>
      </c>
      <c r="O135" s="10">
        <f>O95 / 'TNC VMT Calc'!$E$6</f>
        <v>27.052624123248233</v>
      </c>
      <c r="P135" s="10">
        <f>P95 / 'TNC VMT Calc'!$E$6</f>
        <v>28.454153803018013</v>
      </c>
      <c r="Q135" s="10">
        <f>Q95 / 'TNC VMT Calc'!$E$6</f>
        <v>29.855670162512062</v>
      </c>
      <c r="R135" s="10">
        <f>R95 / 'TNC VMT Calc'!$E$6</f>
        <v>31.257195402189762</v>
      </c>
      <c r="S135" s="12">
        <f>S95 / 'TNC VMT Calc'!$E$6</f>
        <v>32.658714721744367</v>
      </c>
    </row>
    <row r="136" spans="2:19" x14ac:dyDescent="0.25">
      <c r="B136" s="80" t="s">
        <v>45</v>
      </c>
      <c r="C136" s="117" t="s">
        <v>115</v>
      </c>
      <c r="D136" s="10">
        <f>D96 / 'TNC VMT Calc'!$E$6</f>
        <v>0</v>
      </c>
      <c r="E136" s="10">
        <f>E96 / 'TNC VMT Calc'!$E$6</f>
        <v>1.3503526481789988E-2</v>
      </c>
      <c r="F136" s="10">
        <f>F96 / 'TNC VMT Calc'!$E$6</f>
        <v>2.2433495419319206E-2</v>
      </c>
      <c r="G136" s="10">
        <f>G96 / 'TNC VMT Calc'!$E$6</f>
        <v>3.2814010302445629E-2</v>
      </c>
      <c r="H136" s="10">
        <f>H96 / 'TNC VMT Calc'!$E$6</f>
        <v>7.1435508338920387E-2</v>
      </c>
      <c r="I136" s="10">
        <f>I96 / 'TNC VMT Calc'!$E$6</f>
        <v>0.25103514047900549</v>
      </c>
      <c r="J136" s="10">
        <f>J96 / 'TNC VMT Calc'!$E$6</f>
        <v>0.62286448468132816</v>
      </c>
      <c r="K136" s="10">
        <f>K96 / 'TNC VMT Calc'!$E$6</f>
        <v>1.1106873201585024</v>
      </c>
      <c r="L136" s="10">
        <f>L96 / 'TNC VMT Calc'!$E$6</f>
        <v>1.5382541256145559</v>
      </c>
      <c r="M136" s="10">
        <f>M96 / 'TNC VMT Calc'!$E$6</f>
        <v>2.0093663938646511</v>
      </c>
      <c r="N136" s="10">
        <f>N96 / 'TNC VMT Calc'!$E$6</f>
        <v>2.3911882491981071</v>
      </c>
      <c r="O136" s="10">
        <f>O96 / 'TNC VMT Calc'!$E$6</f>
        <v>2.8020405682748741</v>
      </c>
      <c r="P136" s="10">
        <f>P96 / 'TNC VMT Calc'!$E$6</f>
        <v>2.947207373626719</v>
      </c>
      <c r="Q136" s="10">
        <f>Q96 / 'TNC VMT Calc'!$E$6</f>
        <v>3.0923727992989885</v>
      </c>
      <c r="R136" s="10">
        <f>R96 / 'TNC VMT Calc'!$E$6</f>
        <v>3.2375391447576249</v>
      </c>
      <c r="S136" s="12">
        <f>S96 / 'TNC VMT Calc'!$E$6</f>
        <v>3.3827048770252808</v>
      </c>
    </row>
    <row r="137" spans="2:19" x14ac:dyDescent="0.25">
      <c r="B137" s="80" t="s">
        <v>46</v>
      </c>
      <c r="C137" s="117" t="s">
        <v>123</v>
      </c>
      <c r="D137" s="10">
        <f>D97 / 'TNC VMT Calc'!$E$6</f>
        <v>0</v>
      </c>
      <c r="E137" s="10">
        <f>E97 / 'TNC VMT Calc'!$E$6</f>
        <v>1.3060425748462732</v>
      </c>
      <c r="F137" s="10">
        <f>F97 / 'TNC VMT Calc'!$E$6</f>
        <v>2.1697369320348034</v>
      </c>
      <c r="G137" s="10">
        <f>G97 / 'TNC VMT Calc'!$E$6</f>
        <v>3.1737261051201555</v>
      </c>
      <c r="H137" s="10">
        <f>H97 / 'TNC VMT Calc'!$E$6</f>
        <v>6.9091444647612299</v>
      </c>
      <c r="I137" s="10">
        <f>I97 / 'TNC VMT Calc'!$E$6</f>
        <v>24.279774745525259</v>
      </c>
      <c r="J137" s="10">
        <f>J97 / 'TNC VMT Calc'!$E$6</f>
        <v>60.242599327702806</v>
      </c>
      <c r="K137" s="10">
        <f>K97 / 'TNC VMT Calc'!$E$6</f>
        <v>107.42415541785414</v>
      </c>
      <c r="L137" s="10">
        <f>L97 / 'TNC VMT Calc'!$E$6</f>
        <v>148.77783086475836</v>
      </c>
      <c r="M137" s="10">
        <f>M97 / 'TNC VMT Calc'!$E$6</f>
        <v>194.34316379440213</v>
      </c>
      <c r="N137" s="10">
        <f>N97 / 'TNC VMT Calc'!$E$6</f>
        <v>231.27245035852826</v>
      </c>
      <c r="O137" s="10">
        <f>O97 / 'TNC VMT Calc'!$E$6</f>
        <v>271.00952358989457</v>
      </c>
      <c r="P137" s="10">
        <f>P97 / 'TNC VMT Calc'!$E$6</f>
        <v>285.04985805360718</v>
      </c>
      <c r="Q137" s="10">
        <f>Q97 / 'TNC VMT Calc'!$E$6</f>
        <v>299.09005907660207</v>
      </c>
      <c r="R137" s="10">
        <f>R97 / 'TNC VMT Calc'!$E$6</f>
        <v>313.13034906007374</v>
      </c>
      <c r="S137" s="12">
        <f>S97 / 'TNC VMT Calc'!$E$6</f>
        <v>327.17057973655426</v>
      </c>
    </row>
    <row r="138" spans="2:19" x14ac:dyDescent="0.25">
      <c r="B138" s="80" t="s">
        <v>47</v>
      </c>
      <c r="C138" s="117" t="s">
        <v>124</v>
      </c>
      <c r="D138" s="10">
        <f>D98 / 'TNC VMT Calc'!$E$6</f>
        <v>0</v>
      </c>
      <c r="E138" s="10">
        <f>E98 / 'TNC VMT Calc'!$E$6</f>
        <v>0.13530933657698663</v>
      </c>
      <c r="F138" s="10">
        <f>F98 / 'TNC VMT Calc'!$E$6</f>
        <v>0.22479027136980723</v>
      </c>
      <c r="G138" s="10">
        <f>G98 / 'TNC VMT Calc'!$E$6</f>
        <v>0.32880610634872925</v>
      </c>
      <c r="H138" s="10">
        <f>H98 / 'TNC VMT Calc'!$E$6</f>
        <v>0.71580496060891419</v>
      </c>
      <c r="I138" s="10">
        <f>I98 / 'TNC VMT Calc'!$E$6</f>
        <v>2.5154464918131696</v>
      </c>
      <c r="J138" s="10">
        <f>J98 / 'TNC VMT Calc'!$E$6</f>
        <v>6.2412866974601799</v>
      </c>
      <c r="K138" s="10">
        <f>K98 / 'TNC VMT Calc'!$E$6</f>
        <v>11.129416055708472</v>
      </c>
      <c r="L138" s="10">
        <f>L98 / 'TNC VMT Calc'!$E$6</f>
        <v>15.413762138683026</v>
      </c>
      <c r="M138" s="10">
        <f>M98 / 'TNC VMT Calc'!$E$6</f>
        <v>20.134446661808401</v>
      </c>
      <c r="N138" s="10">
        <f>N98 / 'TNC VMT Calc'!$E$6</f>
        <v>23.960414789869986</v>
      </c>
      <c r="O138" s="10">
        <f>O98 / 'TNC VMT Calc'!$E$6</f>
        <v>28.077276766655228</v>
      </c>
      <c r="P138" s="10">
        <f>P98 / 'TNC VMT Calc'!$E$6</f>
        <v>29.531891170651644</v>
      </c>
      <c r="Q138" s="10">
        <f>Q98 / 'TNC VMT Calc'!$E$6</f>
        <v>30.986491749849893</v>
      </c>
      <c r="R138" s="10">
        <f>R98 / 'TNC VMT Calc'!$E$6</f>
        <v>32.441101545580082</v>
      </c>
      <c r="S138" s="12">
        <f>S98 / 'TNC VMT Calc'!$E$6</f>
        <v>33.895705196954957</v>
      </c>
    </row>
    <row r="139" spans="2:19" x14ac:dyDescent="0.25">
      <c r="B139" s="80" t="s">
        <v>48</v>
      </c>
      <c r="C139" s="117" t="s">
        <v>116</v>
      </c>
      <c r="D139" s="10">
        <f>D99 / 'TNC VMT Calc'!$E$6</f>
        <v>0</v>
      </c>
      <c r="E139" s="10">
        <f>E99 / 'TNC VMT Calc'!$E$6</f>
        <v>0.3623575992093645</v>
      </c>
      <c r="F139" s="10">
        <f>F99 / 'TNC VMT Calc'!$E$6</f>
        <v>0.60198701079906591</v>
      </c>
      <c r="G139" s="10">
        <f>G99 / 'TNC VMT Calc'!$E$6</f>
        <v>0.88054079870619029</v>
      </c>
      <c r="H139" s="10">
        <f>H99 / 'TNC VMT Calc'!$E$6</f>
        <v>1.9169214304795776</v>
      </c>
      <c r="I139" s="10">
        <f>I99 / 'TNC VMT Calc'!$E$6</f>
        <v>6.73635075576939</v>
      </c>
      <c r="J139" s="10">
        <f>J99 / 'TNC VMT Calc'!$E$6</f>
        <v>16.71412868381222</v>
      </c>
      <c r="K139" s="10">
        <f>K99 / 'TNC VMT Calc'!$E$6</f>
        <v>29.804510055033255</v>
      </c>
      <c r="L139" s="10">
        <f>L99 / 'TNC VMT Calc'!$E$6</f>
        <v>41.277963403357091</v>
      </c>
      <c r="M139" s="10">
        <f>M99 / 'TNC VMT Calc'!$E$6</f>
        <v>53.919928501244136</v>
      </c>
      <c r="N139" s="10">
        <f>N99 / 'TNC VMT Calc'!$E$6</f>
        <v>64.165848410452639</v>
      </c>
      <c r="O139" s="10">
        <f>O99 / 'TNC VMT Calc'!$E$6</f>
        <v>75.190780317760058</v>
      </c>
      <c r="P139" s="10">
        <f>P99 / 'TNC VMT Calc'!$E$6</f>
        <v>79.086229046884554</v>
      </c>
      <c r="Q139" s="10">
        <f>Q99 / 'TNC VMT Calc'!$E$6</f>
        <v>82.981640753281724</v>
      </c>
      <c r="R139" s="10">
        <f>R99 / 'TNC VMT Calc'!$E$6</f>
        <v>86.877077141496656</v>
      </c>
      <c r="S139" s="12">
        <f>S99 / 'TNC VMT Calc'!$E$6</f>
        <v>90.772497075164566</v>
      </c>
    </row>
    <row r="140" spans="2:19" x14ac:dyDescent="0.25">
      <c r="B140" s="80" t="s">
        <v>49</v>
      </c>
      <c r="C140" s="117" t="s">
        <v>115</v>
      </c>
      <c r="D140" s="10">
        <f>D100 / 'TNC VMT Calc'!$E$6</f>
        <v>0</v>
      </c>
      <c r="E140" s="10">
        <f>E100 / 'TNC VMT Calc'!$E$6</f>
        <v>5.3793543997878904E-2</v>
      </c>
      <c r="F140" s="10">
        <f>F100 / 'TNC VMT Calc'!$E$6</f>
        <v>8.9367560725174044E-2</v>
      </c>
      <c r="G140" s="10">
        <f>G100 / 'TNC VMT Calc'!$E$6</f>
        <v>0.13072006851927712</v>
      </c>
      <c r="H140" s="10">
        <f>H100 / 'TNC VMT Calc'!$E$6</f>
        <v>0.28457523047943645</v>
      </c>
      <c r="I140" s="10">
        <f>I100 / 'TNC VMT Calc'!$E$6</f>
        <v>1.0000402407905695</v>
      </c>
      <c r="J140" s="10">
        <f>J100 / 'TNC VMT Calc'!$E$6</f>
        <v>2.4812842857460535</v>
      </c>
      <c r="K140" s="10">
        <f>K100 / 'TNC VMT Calc'!$E$6</f>
        <v>4.424607698248658</v>
      </c>
      <c r="L140" s="10">
        <f>L100 / 'TNC VMT Calc'!$E$6</f>
        <v>6.1278911918123242</v>
      </c>
      <c r="M140" s="10">
        <f>M100 / 'TNC VMT Calc'!$E$6</f>
        <v>8.0046452800297789</v>
      </c>
      <c r="N140" s="10">
        <f>N100 / 'TNC VMT Calc'!$E$6</f>
        <v>9.5256961552904276</v>
      </c>
      <c r="O140" s="10">
        <f>O100 / 'TNC VMT Calc'!$E$6</f>
        <v>11.162394711974191</v>
      </c>
      <c r="P140" s="10">
        <f>P100 / 'TNC VMT Calc'!$E$6</f>
        <v>11.740690829011232</v>
      </c>
      <c r="Q140" s="10">
        <f>Q100 / 'TNC VMT Calc'!$E$6</f>
        <v>12.318981449865179</v>
      </c>
      <c r="R140" s="10">
        <f>R100 / 'TNC VMT Calc'!$E$6</f>
        <v>12.897275734841118</v>
      </c>
      <c r="S140" s="12">
        <f>S100 / 'TNC VMT Calc'!$E$6</f>
        <v>13.475567577068787</v>
      </c>
    </row>
    <row r="141" spans="2:19" x14ac:dyDescent="0.25">
      <c r="B141" s="80" t="s">
        <v>50</v>
      </c>
      <c r="C141" s="117" t="s">
        <v>125</v>
      </c>
      <c r="D141" s="10">
        <f>D101 / 'TNC VMT Calc'!$E$6</f>
        <v>0</v>
      </c>
      <c r="E141" s="10">
        <f>E101 / 'TNC VMT Calc'!$E$6</f>
        <v>2.7115171241140499</v>
      </c>
      <c r="F141" s="10">
        <f>F101 / 'TNC VMT Calc'!$E$6</f>
        <v>4.5046608428730117</v>
      </c>
      <c r="G141" s="10">
        <f>G101 / 'TNC VMT Calc'!$E$6</f>
        <v>6.5890751549917939</v>
      </c>
      <c r="H141" s="10">
        <f>H101 / 'TNC VMT Calc'!$E$6</f>
        <v>14.34429772044987</v>
      </c>
      <c r="I141" s="10">
        <f>I101 / 'TNC VMT Calc'!$E$6</f>
        <v>50.408023643389001</v>
      </c>
      <c r="J141" s="10">
        <f>J101 / 'TNC VMT Calc'!$E$6</f>
        <v>125.07160396163547</v>
      </c>
      <c r="K141" s="10">
        <f>K101 / 'TNC VMT Calc'!$E$6</f>
        <v>223.02675469311234</v>
      </c>
      <c r="L141" s="10">
        <f>L101 / 'TNC VMT Calc'!$E$6</f>
        <v>308.88245440683249</v>
      </c>
      <c r="M141" s="10">
        <f>M101 / 'TNC VMT Calc'!$E$6</f>
        <v>403.48211209351194</v>
      </c>
      <c r="N141" s="10">
        <f>N101 / 'TNC VMT Calc'!$E$6</f>
        <v>480.15219531168663</v>
      </c>
      <c r="O141" s="10">
        <f>O101 / 'TNC VMT Calc'!$E$6</f>
        <v>562.65161501223213</v>
      </c>
      <c r="P141" s="10">
        <f>P101 / 'TNC VMT Calc'!$E$6</f>
        <v>591.80120635011519</v>
      </c>
      <c r="Q141" s="10">
        <f>Q101 / 'TNC VMT Calc'!$E$6</f>
        <v>620.95052064741913</v>
      </c>
      <c r="R141" s="10">
        <f>R101 / 'TNC VMT Calc'!$E$6</f>
        <v>650.10001963843911</v>
      </c>
      <c r="S141" s="12">
        <f>S101 / 'TNC VMT Calc'!$E$6</f>
        <v>679.24939550030126</v>
      </c>
    </row>
    <row r="142" spans="2:19" x14ac:dyDescent="0.25">
      <c r="B142" s="80" t="s">
        <v>51</v>
      </c>
      <c r="C142" s="117" t="s">
        <v>115</v>
      </c>
      <c r="D142" s="10">
        <f>D102 / 'TNC VMT Calc'!$E$6</f>
        <v>0</v>
      </c>
      <c r="E142" s="10">
        <f>E102 / 'TNC VMT Calc'!$E$6</f>
        <v>2.0608455797914128E-2</v>
      </c>
      <c r="F142" s="10">
        <f>F102 / 'TNC VMT Calc'!$E$6</f>
        <v>3.4236960201855737E-2</v>
      </c>
      <c r="G142" s="10">
        <f>G102 / 'TNC VMT Calc'!$E$6</f>
        <v>5.0079220548957533E-2</v>
      </c>
      <c r="H142" s="10">
        <f>H102 / 'TNC VMT Calc'!$E$6</f>
        <v>0.10902155951554214</v>
      </c>
      <c r="I142" s="10">
        <f>I102 / 'TNC VMT Calc'!$E$6</f>
        <v>0.38311818792382368</v>
      </c>
      <c r="J142" s="10">
        <f>J102 / 'TNC VMT Calc'!$E$6</f>
        <v>0.95058688691105298</v>
      </c>
      <c r="K142" s="10">
        <f>K102 / 'TNC VMT Calc'!$E$6</f>
        <v>1.6950794722887834</v>
      </c>
      <c r="L142" s="10">
        <f>L102 / 'TNC VMT Calc'!$E$6</f>
        <v>2.3476120994346665</v>
      </c>
      <c r="M142" s="10">
        <f>M102 / 'TNC VMT Calc'!$E$6</f>
        <v>3.0666017921775182</v>
      </c>
      <c r="N142" s="10">
        <f>N102 / 'TNC VMT Calc'!$E$6</f>
        <v>3.6493205981818919</v>
      </c>
      <c r="O142" s="10">
        <f>O102 / 'TNC VMT Calc'!$E$6</f>
        <v>4.2763443514645747</v>
      </c>
      <c r="P142" s="10">
        <f>P102 / 'TNC VMT Calc'!$E$6</f>
        <v>4.4978911966869894</v>
      </c>
      <c r="Q142" s="10">
        <f>Q102 / 'TNC VMT Calc'!$E$6</f>
        <v>4.7194359363064278</v>
      </c>
      <c r="R142" s="10">
        <f>R102 / 'TNC VMT Calc'!$E$6</f>
        <v>4.9409820796611577</v>
      </c>
      <c r="S142" s="12">
        <f>S102 / 'TNC VMT Calc'!$E$6</f>
        <v>5.1625272871922547</v>
      </c>
    </row>
    <row r="143" spans="2:19" x14ac:dyDescent="0.25">
      <c r="B143" s="80" t="s">
        <v>52</v>
      </c>
      <c r="C143" s="117" t="s">
        <v>117</v>
      </c>
      <c r="D143" s="10">
        <f>D103 / 'TNC VMT Calc'!$E$6</f>
        <v>0</v>
      </c>
      <c r="E143" s="10">
        <f>E103 / 'TNC VMT Calc'!$E$6</f>
        <v>33.988520137263464</v>
      </c>
      <c r="F143" s="10">
        <f>F103 / 'TNC VMT Calc'!$E$6</f>
        <v>56.465347169642918</v>
      </c>
      <c r="G143" s="10">
        <f>G103 / 'TNC VMT Calc'!$E$6</f>
        <v>82.593213813670616</v>
      </c>
      <c r="H143" s="10">
        <f>H103 / 'TNC VMT Calc'!$E$6</f>
        <v>179.8039361767668</v>
      </c>
      <c r="I143" s="10">
        <f>I103 / 'TNC VMT Calc'!$E$6</f>
        <v>631.85812527102337</v>
      </c>
      <c r="J143" s="10">
        <f>J103 / 'TNC VMT Calc'!$E$6</f>
        <v>1567.7565492929878</v>
      </c>
      <c r="K143" s="10">
        <f>K103 / 'TNC VMT Calc'!$E$6</f>
        <v>2795.6118276450652</v>
      </c>
      <c r="L143" s="10">
        <f>L103 / 'TNC VMT Calc'!$E$6</f>
        <v>3871.8020359484981</v>
      </c>
      <c r="M143" s="10">
        <f>M103 / 'TNC VMT Calc'!$E$6</f>
        <v>5057.5966384120502</v>
      </c>
      <c r="N143" s="10">
        <f>N103 / 'TNC VMT Calc'!$E$6</f>
        <v>6018.6463194971511</v>
      </c>
      <c r="O143" s="10">
        <f>O103 / 'TNC VMT Calc'!$E$6</f>
        <v>7052.7659873641642</v>
      </c>
      <c r="P143" s="10">
        <f>P103 / 'TNC VMT Calc'!$E$6</f>
        <v>7418.1523842892257</v>
      </c>
      <c r="Q143" s="10">
        <f>Q103 / 'TNC VMT Calc'!$E$6</f>
        <v>7783.5353085460838</v>
      </c>
      <c r="R143" s="10">
        <f>R103 / 'TNC VMT Calc'!$E$6</f>
        <v>8148.9205479150351</v>
      </c>
      <c r="S143" s="12">
        <f>S103 / 'TNC VMT Calc'!$E$6</f>
        <v>8514.3042438757511</v>
      </c>
    </row>
    <row r="144" spans="2:19" x14ac:dyDescent="0.25">
      <c r="B144" s="80" t="s">
        <v>53</v>
      </c>
      <c r="C144" s="117" t="s">
        <v>125</v>
      </c>
      <c r="D144" s="10">
        <f>D104 / 'TNC VMT Calc'!$E$6</f>
        <v>0</v>
      </c>
      <c r="E144" s="10">
        <f>E104 / 'TNC VMT Calc'!$E$6</f>
        <v>0.34523132062487982</v>
      </c>
      <c r="F144" s="10">
        <f>F104 / 'TNC VMT Calc'!$E$6</f>
        <v>0.57353501400451512</v>
      </c>
      <c r="G144" s="10">
        <f>G104 / 'TNC VMT Calc'!$E$6</f>
        <v>0.83892338249482601</v>
      </c>
      <c r="H144" s="10">
        <f>H104 / 'TNC VMT Calc'!$E$6</f>
        <v>1.8263210663238543</v>
      </c>
      <c r="I144" s="10">
        <f>I104 / 'TNC VMT Calc'!$E$6</f>
        <v>6.4179674241162497</v>
      </c>
      <c r="J144" s="10">
        <f>J104 / 'TNC VMT Calc'!$E$6</f>
        <v>15.92416091506535</v>
      </c>
      <c r="K144" s="10">
        <f>K104 / 'TNC VMT Calc'!$E$6</f>
        <v>28.395845400586058</v>
      </c>
      <c r="L144" s="10">
        <f>L104 / 'TNC VMT Calc'!$E$6</f>
        <v>39.32702349706414</v>
      </c>
      <c r="M144" s="10">
        <f>M104 / 'TNC VMT Calc'!$E$6</f>
        <v>51.371485419650995</v>
      </c>
      <c r="N144" s="10">
        <f>N104 / 'TNC VMT Calc'!$E$6</f>
        <v>61.13314757049514</v>
      </c>
      <c r="O144" s="10">
        <f>O104 / 'TNC VMT Calc'!$E$6</f>
        <v>71.637002906946847</v>
      </c>
      <c r="P144" s="10">
        <f>P104 / 'TNC VMT Calc'!$E$6</f>
        <v>75.348339200476985</v>
      </c>
      <c r="Q144" s="10">
        <f>Q104 / 'TNC VMT Calc'!$E$6</f>
        <v>79.059640221102455</v>
      </c>
      <c r="R144" s="10">
        <f>R104 / 'TNC VMT Calc'!$E$6</f>
        <v>82.770964756997273</v>
      </c>
      <c r="S144" s="12">
        <f>S104 / 'TNC VMT Calc'!$E$6</f>
        <v>86.482273616044097</v>
      </c>
    </row>
    <row r="145" spans="2:19" x14ac:dyDescent="0.25">
      <c r="B145" s="80" t="s">
        <v>54</v>
      </c>
      <c r="C145" s="117" t="s">
        <v>115</v>
      </c>
      <c r="D145" s="10">
        <f>D105 / 'TNC VMT Calc'!$E$6</f>
        <v>0</v>
      </c>
      <c r="E145" s="10">
        <f>E105 / 'TNC VMT Calc'!$E$6</f>
        <v>2.8655259558222229E-3</v>
      </c>
      <c r="F145" s="10">
        <f>F105 / 'TNC VMT Calc'!$E$6</f>
        <v>4.7605167058077146E-3</v>
      </c>
      <c r="G145" s="10">
        <f>G105 / 'TNC VMT Calc'!$E$6</f>
        <v>6.9633216451330639E-3</v>
      </c>
      <c r="H145" s="10">
        <f>H105 / 'TNC VMT Calc'!$E$6</f>
        <v>1.5159025576657862E-2</v>
      </c>
      <c r="I145" s="10">
        <f>I105 / 'TNC VMT Calc'!$E$6</f>
        <v>5.3271100096418181E-2</v>
      </c>
      <c r="J145" s="10">
        <f>J105 / 'TNC VMT Calc'!$E$6</f>
        <v>0.13217542471006333</v>
      </c>
      <c r="K145" s="10">
        <f>K105 / 'TNC VMT Calc'!$E$6</f>
        <v>0.23569423505843529</v>
      </c>
      <c r="L145" s="10">
        <f>L105 / 'TNC VMT Calc'!$E$6</f>
        <v>0.32642636940382619</v>
      </c>
      <c r="M145" s="10">
        <f>M105 / 'TNC VMT Calc'!$E$6</f>
        <v>0.42639910131185288</v>
      </c>
      <c r="N145" s="10">
        <f>N105 / 'TNC VMT Calc'!$E$6</f>
        <v>0.50742389423788437</v>
      </c>
      <c r="O145" s="10">
        <f>O105 / 'TNC VMT Calc'!$E$6</f>
        <v>0.59460911847629894</v>
      </c>
      <c r="P145" s="10">
        <f>P105 / 'TNC VMT Calc'!$E$6</f>
        <v>0.62541434918551175</v>
      </c>
      <c r="Q145" s="10">
        <f>Q105 / 'TNC VMT Calc'!$E$6</f>
        <v>0.6562192871187863</v>
      </c>
      <c r="R145" s="10">
        <f>R105 / 'TNC VMT Calc'!$E$6</f>
        <v>0.68702442023601606</v>
      </c>
      <c r="S145" s="12">
        <f>S105 / 'TNC VMT Calc'!$E$6</f>
        <v>0.71782942323059429</v>
      </c>
    </row>
    <row r="146" spans="2:19" x14ac:dyDescent="0.25">
      <c r="B146" s="80" t="s">
        <v>55</v>
      </c>
      <c r="C146" s="117" t="s">
        <v>55</v>
      </c>
      <c r="D146" s="10">
        <f>D106 / 'TNC VMT Calc'!$E$6</f>
        <v>0</v>
      </c>
      <c r="E146" s="10">
        <f>E106 / 'TNC VMT Calc'!$E$6</f>
        <v>5.8749105800007195E-2</v>
      </c>
      <c r="F146" s="10">
        <f>F106 / 'TNC VMT Calc'!$E$6</f>
        <v>9.7600267428724102E-2</v>
      </c>
      <c r="G146" s="10">
        <f>G106 / 'TNC VMT Calc'!$E$6</f>
        <v>0.14276224552013181</v>
      </c>
      <c r="H146" s="10">
        <f>H106 / 'TNC VMT Calc'!$E$6</f>
        <v>0.31079083252363998</v>
      </c>
      <c r="I146" s="10">
        <f>I106 / 'TNC VMT Calc'!$E$6</f>
        <v>1.0921658166412391</v>
      </c>
      <c r="J146" s="10">
        <f>J106 / 'TNC VMT Calc'!$E$6</f>
        <v>2.7098648311577702</v>
      </c>
      <c r="K146" s="10">
        <f>K106 / 'TNC VMT Calc'!$E$6</f>
        <v>4.832210828090937</v>
      </c>
      <c r="L146" s="10">
        <f>L106 / 'TNC VMT Calc'!$E$6</f>
        <v>6.6924039801673922</v>
      </c>
      <c r="M146" s="10">
        <f>M106 / 'TNC VMT Calc'!$E$6</f>
        <v>8.7420481622579178</v>
      </c>
      <c r="N146" s="10">
        <f>N106 / 'TNC VMT Calc'!$E$6</f>
        <v>10.403221086678084</v>
      </c>
      <c r="O146" s="10">
        <f>O106 / 'TNC VMT Calc'!$E$6</f>
        <v>12.190695373055739</v>
      </c>
      <c r="P146" s="10">
        <f>P106 / 'TNC VMT Calc'!$E$6</f>
        <v>12.822265209110453</v>
      </c>
      <c r="Q146" s="10">
        <f>Q106 / 'TNC VMT Calc'!$E$6</f>
        <v>13.453829042663417</v>
      </c>
      <c r="R146" s="10">
        <f>R106 / 'TNC VMT Calc'!$E$6</f>
        <v>14.08539687788414</v>
      </c>
      <c r="S146" s="12">
        <f>S106 / 'TNC VMT Calc'!$E$6</f>
        <v>14.716962045326055</v>
      </c>
    </row>
    <row r="147" spans="2:19" x14ac:dyDescent="0.25">
      <c r="B147" s="80" t="s">
        <v>56</v>
      </c>
      <c r="C147" s="117" t="s">
        <v>126</v>
      </c>
      <c r="D147" s="10">
        <f>D107 / 'TNC VMT Calc'!$E$6</f>
        <v>0</v>
      </c>
      <c r="E147" s="10">
        <f>E107 / 'TNC VMT Calc'!$E$6</f>
        <v>0.17178438193947798</v>
      </c>
      <c r="F147" s="10">
        <f>F107 / 'TNC VMT Calc'!$E$6</f>
        <v>0.28538649889321516</v>
      </c>
      <c r="G147" s="10">
        <f>G107 / 'TNC VMT Calc'!$E$6</f>
        <v>0.41744165765608721</v>
      </c>
      <c r="H147" s="10">
        <f>H107 / 'TNC VMT Calc'!$E$6</f>
        <v>0.90876295648269689</v>
      </c>
      <c r="I147" s="10">
        <f>I107 / 'TNC VMT Calc'!$E$6</f>
        <v>3.1935299649636111</v>
      </c>
      <c r="J147" s="10">
        <f>J107 / 'TNC VMT Calc'!$E$6</f>
        <v>7.9237368606878142</v>
      </c>
      <c r="K147" s="10">
        <f>K107 / 'TNC VMT Calc'!$E$6</f>
        <v>14.129548683356351</v>
      </c>
      <c r="L147" s="10">
        <f>L107 / 'TNC VMT Calc'!$E$6</f>
        <v>19.568816678435585</v>
      </c>
      <c r="M147" s="10">
        <f>M107 / 'TNC VMT Calc'!$E$6</f>
        <v>25.562045923743089</v>
      </c>
      <c r="N147" s="10">
        <f>N107 / 'TNC VMT Calc'!$E$6</f>
        <v>30.419372009480359</v>
      </c>
      <c r="O147" s="10">
        <f>O107 / 'TNC VMT Calc'!$E$6</f>
        <v>35.646007569915682</v>
      </c>
      <c r="P147" s="10">
        <f>P107 / 'TNC VMT Calc'!$E$6</f>
        <v>37.492739234353429</v>
      </c>
      <c r="Q147" s="10">
        <f>Q107 / 'TNC VMT Calc'!$E$6</f>
        <v>39.339453347272062</v>
      </c>
      <c r="R147" s="10">
        <f>R107 / 'TNC VMT Calc'!$E$6</f>
        <v>41.186179161203221</v>
      </c>
      <c r="S147" s="12">
        <f>S107 / 'TNC VMT Calc'!$E$6</f>
        <v>43.032897174458476</v>
      </c>
    </row>
    <row r="148" spans="2:19" x14ac:dyDescent="0.25">
      <c r="B148" s="80" t="s">
        <v>57</v>
      </c>
      <c r="C148" s="117" t="s">
        <v>115</v>
      </c>
      <c r="D148" s="10">
        <f>D108 / 'TNC VMT Calc'!$E$6</f>
        <v>0</v>
      </c>
      <c r="E148" s="10">
        <f>E108 / 'TNC VMT Calc'!$E$6</f>
        <v>5.2273642886375704E-2</v>
      </c>
      <c r="F148" s="10">
        <f>F108 / 'TNC VMT Calc'!$E$6</f>
        <v>8.6842539230329266E-2</v>
      </c>
      <c r="G148" s="10">
        <f>G108 / 'TNC VMT Calc'!$E$6</f>
        <v>0.12702665918662454</v>
      </c>
      <c r="H148" s="10">
        <f>H108 / 'TNC VMT Calc'!$E$6</f>
        <v>0.27653474500539832</v>
      </c>
      <c r="I148" s="10">
        <f>I108 / 'TNC VMT Calc'!$E$6</f>
        <v>0.97178476326364815</v>
      </c>
      <c r="J148" s="10">
        <f>J108 / 'TNC VMT Calc'!$E$6</f>
        <v>2.4111772345354185</v>
      </c>
      <c r="K148" s="10">
        <f>K108 / 'TNC VMT Calc'!$E$6</f>
        <v>4.2995933255425403</v>
      </c>
      <c r="L148" s="10">
        <f>L108 / 'TNC VMT Calc'!$E$6</f>
        <v>5.9547516672260024</v>
      </c>
      <c r="M148" s="10">
        <f>M108 / 'TNC VMT Calc'!$E$6</f>
        <v>7.7784793063065036</v>
      </c>
      <c r="N148" s="10">
        <f>N108 / 'TNC VMT Calc'!$E$6</f>
        <v>9.2565538921437849</v>
      </c>
      <c r="O148" s="10">
        <f>O108 / 'TNC VMT Calc'!$E$6</f>
        <v>10.847008610429441</v>
      </c>
      <c r="P148" s="10">
        <f>P108 / 'TNC VMT Calc'!$E$6</f>
        <v>11.40896535203702</v>
      </c>
      <c r="Q148" s="10">
        <f>Q108 / 'TNC VMT Calc'!$E$6</f>
        <v>11.970916752752537</v>
      </c>
      <c r="R148" s="10">
        <f>R108 / 'TNC VMT Calc'!$E$6</f>
        <v>12.532871714062695</v>
      </c>
      <c r="S148" s="12">
        <f>S108 / 'TNC VMT Calc'!$E$6</f>
        <v>13.094824301642824</v>
      </c>
    </row>
    <row r="149" spans="2:19" x14ac:dyDescent="0.25">
      <c r="B149" s="80" t="s">
        <v>58</v>
      </c>
      <c r="C149" s="117" t="s">
        <v>115</v>
      </c>
      <c r="D149" s="10">
        <f>D109 / 'TNC VMT Calc'!$E$6</f>
        <v>0</v>
      </c>
      <c r="E149" s="10">
        <f>E109 / 'TNC VMT Calc'!$E$6</f>
        <v>1.2258584329692237E-2</v>
      </c>
      <c r="F149" s="10">
        <f>F109 / 'TNC VMT Calc'!$E$6</f>
        <v>2.0365265012686921E-2</v>
      </c>
      <c r="G149" s="10">
        <f>G109 / 'TNC VMT Calc'!$E$6</f>
        <v>2.9788760219811708E-2</v>
      </c>
      <c r="H149" s="10">
        <f>H109 / 'TNC VMT Calc'!$E$6</f>
        <v>6.4849593496039748E-2</v>
      </c>
      <c r="I149" s="10">
        <f>I109 / 'TNC VMT Calc'!$E$6</f>
        <v>0.22789124333024618</v>
      </c>
      <c r="J149" s="10">
        <f>J109 / 'TNC VMT Calc'!$E$6</f>
        <v>0.56544020717351362</v>
      </c>
      <c r="K149" s="10">
        <f>K109 / 'TNC VMT Calc'!$E$6</f>
        <v>1.0082887752650265</v>
      </c>
      <c r="L149" s="10">
        <f>L109 / 'TNC VMT Calc'!$E$6</f>
        <v>1.3964365489838637</v>
      </c>
      <c r="M149" s="10">
        <f>M109 / 'TNC VMT Calc'!$E$6</f>
        <v>1.8241151614473863</v>
      </c>
      <c r="N149" s="10">
        <f>N109 / 'TNC VMT Calc'!$E$6</f>
        <v>2.1707353883071394</v>
      </c>
      <c r="O149" s="10">
        <f>O109 / 'TNC VMT Calc'!$E$6</f>
        <v>2.5437096485675261</v>
      </c>
      <c r="P149" s="10">
        <f>P109 / 'TNC VMT Calc'!$E$6</f>
        <v>2.6754929666272487</v>
      </c>
      <c r="Q149" s="10">
        <f>Q109 / 'TNC VMT Calc'!$E$6</f>
        <v>2.8072750322053728</v>
      </c>
      <c r="R149" s="10">
        <f>R109 / 'TNC VMT Calc'!$E$6</f>
        <v>2.9390579327712136</v>
      </c>
      <c r="S149" s="12">
        <f>S109 / 'TNC VMT Calc'!$E$6</f>
        <v>3.0708402766785139</v>
      </c>
    </row>
    <row r="150" spans="2:19" x14ac:dyDescent="0.25">
      <c r="B150" s="80" t="s">
        <v>59</v>
      </c>
      <c r="C150" s="117" t="s">
        <v>115</v>
      </c>
      <c r="D150" s="10">
        <f>D110 / 'TNC VMT Calc'!$E$6</f>
        <v>0</v>
      </c>
      <c r="E150" s="10">
        <f>E110 / 'TNC VMT Calc'!$E$6</f>
        <v>5.0743169333168366E-2</v>
      </c>
      <c r="F150" s="10">
        <f>F110 / 'TNC VMT Calc'!$E$6</f>
        <v>8.4299953670063474E-2</v>
      </c>
      <c r="G150" s="10">
        <f>G110 / 'TNC VMT Calc'!$E$6</f>
        <v>0.12330755847539245</v>
      </c>
      <c r="H150" s="10">
        <f>H110 / 'TNC VMT Calc'!$E$6</f>
        <v>0.26843832986376281</v>
      </c>
      <c r="I150" s="10">
        <f>I110 / 'TNC VMT Calc'!$E$6</f>
        <v>0.94333274045709326</v>
      </c>
      <c r="J150" s="10">
        <f>J110 / 'TNC VMT Calc'!$E$6</f>
        <v>2.3405825182350193</v>
      </c>
      <c r="K150" s="10">
        <f>K110 / 'TNC VMT Calc'!$E$6</f>
        <v>4.1737093520725237</v>
      </c>
      <c r="L150" s="10">
        <f>L110 / 'TNC VMT Calc'!$E$6</f>
        <v>5.7804077830162015</v>
      </c>
      <c r="M150" s="10">
        <f>M110 / 'TNC VMT Calc'!$E$6</f>
        <v>7.550740120645588</v>
      </c>
      <c r="N150" s="10">
        <f>N110 / 'TNC VMT Calc'!$E$6</f>
        <v>8.9855394737196015</v>
      </c>
      <c r="O150" s="10">
        <f>O110 / 'TNC VMT Calc'!$E$6</f>
        <v>10.529428681176006</v>
      </c>
      <c r="P150" s="10">
        <f>P110 / 'TNC VMT Calc'!$E$6</f>
        <v>11.074932390555729</v>
      </c>
      <c r="Q150" s="10">
        <f>Q110 / 'TNC VMT Calc'!$E$6</f>
        <v>11.620430915414623</v>
      </c>
      <c r="R150" s="10">
        <f>R110 / 'TNC VMT Calc'!$E$6</f>
        <v>12.165932896620673</v>
      </c>
      <c r="S150" s="12">
        <f>S110 / 'TNC VMT Calc'!$E$6</f>
        <v>12.711432573595026</v>
      </c>
    </row>
    <row r="151" spans="2:19" x14ac:dyDescent="0.25">
      <c r="B151" s="80" t="s">
        <v>60</v>
      </c>
      <c r="C151" s="117" t="s">
        <v>73</v>
      </c>
      <c r="D151" s="10">
        <f>D111 / 'TNC VMT Calc'!$E$6</f>
        <v>0</v>
      </c>
      <c r="E151" s="10">
        <f>E111 / 'TNC VMT Calc'!$E$6</f>
        <v>11.5226130508858</v>
      </c>
      <c r="F151" s="10">
        <f>F111 / 'TNC VMT Calc'!$E$6</f>
        <v>19.142591192324545</v>
      </c>
      <c r="G151" s="10">
        <f>G111 / 'TNC VMT Calc'!$E$6</f>
        <v>28.000325979494864</v>
      </c>
      <c r="H151" s="10">
        <f>H111 / 'TNC VMT Calc'!$E$6</f>
        <v>60.95620442502323</v>
      </c>
      <c r="I151" s="10">
        <f>I111 / 'TNC VMT Calc'!$E$6</f>
        <v>214.20928746391482</v>
      </c>
      <c r="J151" s="10">
        <f>J111 / 'TNC VMT Calc'!$E$6</f>
        <v>531.49275115658247</v>
      </c>
      <c r="K151" s="10">
        <f>K111 / 'TNC VMT Calc'!$E$6</f>
        <v>947.75392398203087</v>
      </c>
      <c r="L151" s="10">
        <f>L111 / 'TNC VMT Calc'!$E$6</f>
        <v>1312.5983858577708</v>
      </c>
      <c r="M151" s="10">
        <f>M111 / 'TNC VMT Calc'!$E$6</f>
        <v>1714.600364962371</v>
      </c>
      <c r="N151" s="10">
        <f>N111 / 'TNC VMT Calc'!$E$6</f>
        <v>2040.410478291783</v>
      </c>
      <c r="O151" s="10">
        <f>O111 / 'TNC VMT Calc'!$E$6</f>
        <v>2390.9924022184514</v>
      </c>
      <c r="P151" s="10">
        <f>P111 / 'TNC VMT Calc'!$E$6</f>
        <v>2514.8638167084564</v>
      </c>
      <c r="Q151" s="10">
        <f>Q111 / 'TNC VMT Calc'!$E$6</f>
        <v>2638.7340539123725</v>
      </c>
      <c r="R151" s="10">
        <f>R111 / 'TNC VMT Calc'!$E$6</f>
        <v>2762.6050759736663</v>
      </c>
      <c r="S151" s="12">
        <f>S111 / 'TNC VMT Calc'!$E$6</f>
        <v>2886.4755747966497</v>
      </c>
    </row>
    <row r="152" spans="2:19" x14ac:dyDescent="0.25">
      <c r="B152" s="80" t="s">
        <v>61</v>
      </c>
      <c r="C152" s="117" t="s">
        <v>115</v>
      </c>
      <c r="D152" s="10">
        <f>D112 / 'TNC VMT Calc'!$E$6</f>
        <v>0</v>
      </c>
      <c r="E152" s="10">
        <f>E112 / 'TNC VMT Calc'!$E$6</f>
        <v>2.4681154524704269E-3</v>
      </c>
      <c r="F152" s="10">
        <f>F112 / 'TNC VMT Calc'!$E$6</f>
        <v>4.1002960798434919E-3</v>
      </c>
      <c r="G152" s="10">
        <f>G112 / 'TNC VMT Calc'!$E$6</f>
        <v>5.9976011447236558E-3</v>
      </c>
      <c r="H152" s="10">
        <f>H112 / 'TNC VMT Calc'!$E$6</f>
        <v>1.3056669472536045E-2</v>
      </c>
      <c r="I152" s="10">
        <f>I112 / 'TNC VMT Calc'!$E$6</f>
        <v>4.5883103955463009E-2</v>
      </c>
      <c r="J152" s="10">
        <f>J112 / 'TNC VMT Calc'!$E$6</f>
        <v>0.11384444363552911</v>
      </c>
      <c r="K152" s="10">
        <f>K112 / 'TNC VMT Calc'!$E$6</f>
        <v>0.20300656583618498</v>
      </c>
      <c r="L152" s="10">
        <f>L112 / 'TNC VMT Calc'!$E$6</f>
        <v>0.28115535466794628</v>
      </c>
      <c r="M152" s="10">
        <f>M112 / 'TNC VMT Calc'!$E$6</f>
        <v>0.36726319254899736</v>
      </c>
      <c r="N152" s="10">
        <f>N112 / 'TNC VMT Calc'!$E$6</f>
        <v>0.43705091966681853</v>
      </c>
      <c r="O152" s="10">
        <f>O112 / 'TNC VMT Calc'!$E$6</f>
        <v>0.51214470785349242</v>
      </c>
      <c r="P152" s="10">
        <f>P112 / 'TNC VMT Calc'!$E$6</f>
        <v>0.5386776610015328</v>
      </c>
      <c r="Q152" s="10">
        <f>Q112 / 'TNC VMT Calc'!$E$6</f>
        <v>0.56521036197778041</v>
      </c>
      <c r="R152" s="10">
        <f>R112 / 'TNC VMT Calc'!$E$6</f>
        <v>0.59174323106855342</v>
      </c>
      <c r="S152" s="12">
        <f>S112 / 'TNC VMT Calc'!$E$6</f>
        <v>0.61827598808296358</v>
      </c>
    </row>
    <row r="153" spans="2:19" x14ac:dyDescent="0.25">
      <c r="B153" s="82" t="s">
        <v>62</v>
      </c>
      <c r="C153" s="118" t="s">
        <v>117</v>
      </c>
      <c r="D153" s="11">
        <f>D113 / 'TNC VMT Calc'!$E$6</f>
        <v>0</v>
      </c>
      <c r="E153" s="11">
        <f>E113 / 'TNC VMT Calc'!$E$6</f>
        <v>0.31880911536639178</v>
      </c>
      <c r="F153" s="11">
        <f>F113 / 'TNC VMT Calc'!$E$6</f>
        <v>0.52963963442097151</v>
      </c>
      <c r="G153" s="11">
        <f>G113 / 'TNC VMT Calc'!$E$6</f>
        <v>0.77471656091125174</v>
      </c>
      <c r="H153" s="11">
        <f>H113 / 'TNC VMT Calc'!$E$6</f>
        <v>1.6865439742715869</v>
      </c>
      <c r="I153" s="11">
        <f>I113 / 'TNC VMT Calc'!$E$6</f>
        <v>5.9267696604969196</v>
      </c>
      <c r="J153" s="11">
        <f>J113 / 'TNC VMT Calc'!$E$6</f>
        <v>14.705408666557087</v>
      </c>
      <c r="K153" s="11">
        <f>K113 / 'TNC VMT Calc'!$E$6</f>
        <v>26.222575448414442</v>
      </c>
      <c r="L153" s="11">
        <f>L113 / 'TNC VMT Calc'!$E$6</f>
        <v>36.317138168108492</v>
      </c>
      <c r="M153" s="11">
        <f>M113 / 'TNC VMT Calc'!$E$6</f>
        <v>47.439779774477792</v>
      </c>
      <c r="N153" s="11">
        <f>N113 / 'TNC VMT Calc'!$E$6</f>
        <v>56.454335201207897</v>
      </c>
      <c r="O153" s="11">
        <f>O113 / 'TNC VMT Calc'!$E$6</f>
        <v>66.154280216884402</v>
      </c>
      <c r="P153" s="11">
        <f>P113 / 'TNC VMT Calc'!$E$6</f>
        <v>69.581570181265036</v>
      </c>
      <c r="Q153" s="11">
        <f>Q113 / 'TNC VMT Calc'!$E$6</f>
        <v>73.008827572345226</v>
      </c>
      <c r="R153" s="11">
        <f>R113 / 'TNC VMT Calc'!$E$6</f>
        <v>76.436106678958652</v>
      </c>
      <c r="S153" s="13">
        <f>S113 / 'TNC VMT Calc'!$E$6</f>
        <v>79.863371308548295</v>
      </c>
    </row>
    <row r="154" spans="2:19" x14ac:dyDescent="0.25">
      <c r="B154" s="4"/>
      <c r="C154" s="19"/>
      <c r="N154" s="18"/>
      <c r="O154" s="18"/>
      <c r="P154" s="18"/>
      <c r="Q154" s="18"/>
      <c r="R154" s="18"/>
      <c r="S154" s="18"/>
    </row>
    <row r="155" spans="2:19" x14ac:dyDescent="0.25">
      <c r="B155" s="4"/>
    </row>
    <row r="156" spans="2:19" x14ac:dyDescent="0.25">
      <c r="B156" s="4"/>
    </row>
    <row r="157" spans="2:19" x14ac:dyDescent="0.25">
      <c r="B157" s="4"/>
    </row>
    <row r="158" spans="2:19" x14ac:dyDescent="0.25">
      <c r="B158" s="4"/>
    </row>
    <row r="159" spans="2:19" x14ac:dyDescent="0.25">
      <c r="B159" s="4"/>
    </row>
    <row r="160" spans="2:19" x14ac:dyDescent="0.25">
      <c r="B160" s="4"/>
    </row>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pans="3:3" s="4" customFormat="1" x14ac:dyDescent="0.25">
      <c r="C177" s="14"/>
    </row>
    <row r="178" spans="3:3" s="4" customFormat="1" x14ac:dyDescent="0.25"/>
    <row r="179" spans="3:3" s="4" customFormat="1" x14ac:dyDescent="0.25">
      <c r="C179" s="15"/>
    </row>
    <row r="180" spans="3:3" s="4" customFormat="1" x14ac:dyDescent="0.25"/>
    <row r="181" spans="3:3" s="4" customFormat="1" x14ac:dyDescent="0.25"/>
    <row r="182" spans="3:3" s="4" customFormat="1" x14ac:dyDescent="0.25">
      <c r="C182" s="17"/>
    </row>
    <row r="183" spans="3:3" s="4" customFormat="1" x14ac:dyDescent="0.25"/>
    <row r="184" spans="3:3" s="4" customFormat="1" x14ac:dyDescent="0.25"/>
    <row r="185" spans="3:3" s="4" customFormat="1" x14ac:dyDescent="0.25"/>
    <row r="186" spans="3:3" s="4" customFormat="1" x14ac:dyDescent="0.25"/>
    <row r="187" spans="3:3" s="4" customFormat="1" x14ac:dyDescent="0.25"/>
    <row r="188" spans="3:3" s="4" customFormat="1" x14ac:dyDescent="0.25"/>
    <row r="189" spans="3:3" s="4" customFormat="1" x14ac:dyDescent="0.25"/>
    <row r="190" spans="3:3" s="4" customFormat="1" x14ac:dyDescent="0.25"/>
    <row r="191" spans="3:3" s="4" customFormat="1" x14ac:dyDescent="0.25"/>
    <row r="192" spans="3:3"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row r="203" s="4" customFormat="1" x14ac:dyDescent="0.25"/>
    <row r="204" s="4" customFormat="1" x14ac:dyDescent="0.25"/>
  </sheetData>
  <sheetProtection algorithmName="SHA-512" hashValue="PDgZasu+slNtgF+W+pNAMsTlxRZ7Nkk/uzHYNQgd0ZGY2ZNsRAJQq+t72OCVRGH3tYBm6S7z9ZSXN1wq/HTInA==" saltValue="r6h1ix6P8TEV0sPAZpWupw==" spinCount="100000" sheet="1" objects="1" scenarios="1"/>
  <mergeCells count="8">
    <mergeCell ref="E4:F4"/>
    <mergeCell ref="D116:F116"/>
    <mergeCell ref="AJ76:AY76"/>
    <mergeCell ref="A29:B29"/>
    <mergeCell ref="B115:C115"/>
    <mergeCell ref="B75:C75"/>
    <mergeCell ref="D76:F76"/>
    <mergeCell ref="A4:C4"/>
  </mergeCells>
  <hyperlinks>
    <hyperlink ref="C2" location="Intro!A1" display="Intro" xr:uid="{00000000-0004-0000-1900-000000000000}"/>
    <hyperlink ref="D2" location="Glossary!A1" display="Glossary" xr:uid="{00000000-0004-0000-1900-000001000000}"/>
    <hyperlink ref="E2" location="Inputs!A1" display="Inputs" xr:uid="{00000000-0004-0000-1900-000002000000}"/>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theme="7"/>
  </sheetPr>
  <dimension ref="A1:XFD45"/>
  <sheetViews>
    <sheetView zoomScale="80" zoomScaleNormal="80" workbookViewId="0">
      <selection activeCell="D23" sqref="D23"/>
    </sheetView>
  </sheetViews>
  <sheetFormatPr defaultColWidth="8.7109375" defaultRowHeight="15" x14ac:dyDescent="0.25"/>
  <cols>
    <col min="1" max="1" width="12.28515625" style="4" bestFit="1" customWidth="1"/>
    <col min="2" max="2" width="24.42578125" style="4" bestFit="1" customWidth="1"/>
    <col min="3" max="3" width="17.5703125" style="4" bestFit="1" customWidth="1"/>
    <col min="4" max="4" width="19.28515625" style="4" bestFit="1" customWidth="1"/>
    <col min="5" max="5" width="18.7109375" style="4" bestFit="1" customWidth="1"/>
    <col min="6" max="6" width="24.28515625" style="4" bestFit="1" customWidth="1"/>
    <col min="7" max="7" width="11.5703125" style="4" bestFit="1" customWidth="1"/>
    <col min="8" max="8" width="23.28515625" style="4" bestFit="1" customWidth="1"/>
    <col min="9" max="9" width="21.28515625" style="4" bestFit="1" customWidth="1"/>
    <col min="10" max="10" width="24.42578125" style="4" bestFit="1" customWidth="1"/>
    <col min="11" max="16384" width="8.7109375" style="4"/>
  </cols>
  <sheetData>
    <row r="1" spans="1:16384" s="560" customFormat="1" ht="23.25" x14ac:dyDescent="0.35">
      <c r="A1" s="85" t="s">
        <v>698</v>
      </c>
    </row>
    <row r="2" spans="1:16384" s="3" customFormat="1" x14ac:dyDescent="0.25">
      <c r="A2" s="539"/>
      <c r="B2" s="539" t="s">
        <v>683</v>
      </c>
      <c r="C2" s="520" t="s">
        <v>603</v>
      </c>
      <c r="D2" s="520" t="s">
        <v>604</v>
      </c>
      <c r="E2" s="521" t="s">
        <v>550</v>
      </c>
      <c r="F2" s="545"/>
      <c r="G2" s="545"/>
      <c r="H2" s="546"/>
      <c r="I2" s="539"/>
      <c r="J2" s="545"/>
      <c r="K2" s="545"/>
      <c r="L2" s="546"/>
      <c r="M2" s="539"/>
      <c r="N2" s="545"/>
      <c r="O2" s="545"/>
      <c r="P2" s="546"/>
      <c r="Q2" s="539"/>
      <c r="R2" s="545"/>
      <c r="S2" s="545"/>
      <c r="T2" s="546"/>
      <c r="U2" s="539"/>
      <c r="V2" s="545"/>
      <c r="W2" s="545"/>
      <c r="X2" s="546"/>
      <c r="Y2" s="539"/>
      <c r="Z2" s="545"/>
      <c r="AA2" s="545"/>
      <c r="AB2" s="546"/>
      <c r="AC2" s="539"/>
      <c r="AD2" s="545"/>
      <c r="AE2" s="545"/>
      <c r="AF2" s="546"/>
      <c r="AG2" s="539"/>
      <c r="AH2" s="545"/>
      <c r="AI2" s="545"/>
      <c r="AJ2" s="546"/>
      <c r="AK2" s="539"/>
      <c r="AL2" s="545"/>
      <c r="AM2" s="545"/>
      <c r="AN2" s="546"/>
      <c r="AO2" s="539"/>
      <c r="AP2" s="545"/>
      <c r="AQ2" s="545"/>
      <c r="AR2" s="546"/>
      <c r="AS2" s="539"/>
      <c r="AT2" s="545"/>
      <c r="AU2" s="545"/>
      <c r="AV2" s="546"/>
      <c r="AW2" s="539"/>
      <c r="AX2" s="545"/>
      <c r="AY2" s="545"/>
      <c r="AZ2" s="546"/>
      <c r="BA2" s="539"/>
      <c r="BB2" s="545"/>
      <c r="BC2" s="545"/>
      <c r="BD2" s="546"/>
      <c r="BE2" s="539"/>
      <c r="BF2" s="545"/>
      <c r="BG2" s="545"/>
      <c r="BH2" s="546"/>
      <c r="BI2" s="539"/>
      <c r="BJ2" s="545"/>
      <c r="BK2" s="545"/>
      <c r="BL2" s="546"/>
      <c r="BM2" s="539"/>
      <c r="BN2" s="545"/>
      <c r="BO2" s="545"/>
      <c r="BP2" s="546"/>
      <c r="BQ2" s="539"/>
      <c r="BR2" s="545"/>
      <c r="BS2" s="545"/>
      <c r="BT2" s="546"/>
      <c r="BU2" s="539"/>
      <c r="BV2" s="545"/>
      <c r="BW2" s="545"/>
      <c r="BX2" s="546"/>
      <c r="BY2" s="539"/>
      <c r="BZ2" s="545"/>
      <c r="CA2" s="545"/>
      <c r="CB2" s="546"/>
      <c r="CC2" s="539"/>
      <c r="CD2" s="545"/>
      <c r="CE2" s="545"/>
      <c r="CF2" s="546"/>
      <c r="CG2" s="539"/>
      <c r="CH2" s="545"/>
      <c r="CI2" s="545"/>
      <c r="CJ2" s="546"/>
      <c r="CK2" s="539"/>
      <c r="CL2" s="545"/>
      <c r="CM2" s="545"/>
      <c r="CN2" s="546"/>
      <c r="CO2" s="539"/>
      <c r="CP2" s="545"/>
      <c r="CQ2" s="545"/>
      <c r="CR2" s="546"/>
      <c r="CS2" s="539"/>
      <c r="CT2" s="545"/>
      <c r="CU2" s="545"/>
      <c r="CV2" s="546"/>
      <c r="CW2" s="539"/>
      <c r="CX2" s="545"/>
      <c r="CY2" s="545"/>
      <c r="CZ2" s="546"/>
      <c r="DA2" s="539"/>
      <c r="DB2" s="545"/>
      <c r="DC2" s="545"/>
      <c r="DD2" s="546"/>
      <c r="DE2" s="539"/>
      <c r="DF2" s="545"/>
      <c r="DG2" s="545"/>
      <c r="DH2" s="546"/>
      <c r="DI2" s="539"/>
      <c r="DJ2" s="545"/>
      <c r="DK2" s="545"/>
      <c r="DL2" s="546"/>
      <c r="DM2" s="539"/>
      <c r="DN2" s="545"/>
      <c r="DO2" s="545"/>
      <c r="DP2" s="546"/>
      <c r="DQ2" s="539"/>
      <c r="DR2" s="545"/>
      <c r="DS2" s="545"/>
      <c r="DT2" s="546"/>
      <c r="DU2" s="539"/>
      <c r="DV2" s="545"/>
      <c r="DW2" s="545"/>
      <c r="DX2" s="546"/>
      <c r="DY2" s="539"/>
      <c r="DZ2" s="545"/>
      <c r="EA2" s="545"/>
      <c r="EB2" s="546"/>
      <c r="EC2" s="539"/>
      <c r="ED2" s="545"/>
      <c r="EE2" s="545"/>
      <c r="EF2" s="546"/>
      <c r="EG2" s="539"/>
      <c r="EH2" s="545"/>
      <c r="EI2" s="545"/>
      <c r="EJ2" s="546"/>
      <c r="EK2" s="539"/>
      <c r="EL2" s="545"/>
      <c r="EM2" s="545"/>
      <c r="EN2" s="546"/>
      <c r="EO2" s="539"/>
      <c r="EP2" s="545"/>
      <c r="EQ2" s="545"/>
      <c r="ER2" s="546"/>
      <c r="ES2" s="539"/>
      <c r="ET2" s="545"/>
      <c r="EU2" s="545"/>
      <c r="EV2" s="546"/>
      <c r="EW2" s="539"/>
      <c r="EX2" s="545"/>
      <c r="EY2" s="545"/>
      <c r="EZ2" s="546"/>
      <c r="FA2" s="539"/>
      <c r="FB2" s="545"/>
      <c r="FC2" s="545"/>
      <c r="FD2" s="546"/>
      <c r="FE2" s="539"/>
      <c r="FF2" s="545"/>
      <c r="FG2" s="545"/>
      <c r="FH2" s="546"/>
      <c r="FI2" s="539"/>
      <c r="FJ2" s="545"/>
      <c r="FK2" s="545"/>
      <c r="FL2" s="546"/>
      <c r="FM2" s="539"/>
      <c r="FN2" s="545"/>
      <c r="FO2" s="545"/>
      <c r="FP2" s="546"/>
      <c r="FQ2" s="539"/>
      <c r="FR2" s="545"/>
      <c r="FS2" s="545"/>
      <c r="FT2" s="546"/>
      <c r="FU2" s="539"/>
      <c r="FV2" s="545"/>
      <c r="FW2" s="545"/>
      <c r="FX2" s="546"/>
      <c r="FY2" s="539"/>
      <c r="FZ2" s="545"/>
      <c r="GA2" s="545"/>
      <c r="GB2" s="546"/>
      <c r="GC2" s="539"/>
      <c r="GD2" s="545"/>
      <c r="GE2" s="545"/>
      <c r="GF2" s="546"/>
      <c r="GG2" s="539"/>
      <c r="GH2" s="545"/>
      <c r="GI2" s="545"/>
      <c r="GJ2" s="546"/>
      <c r="GK2" s="539"/>
      <c r="GL2" s="545"/>
      <c r="GM2" s="545"/>
      <c r="GN2" s="546"/>
      <c r="GO2" s="539"/>
      <c r="GP2" s="545"/>
      <c r="GQ2" s="545"/>
      <c r="GR2" s="546"/>
      <c r="GS2" s="539"/>
      <c r="GT2" s="545"/>
      <c r="GU2" s="545"/>
      <c r="GV2" s="546"/>
      <c r="GW2" s="539"/>
      <c r="GX2" s="545"/>
      <c r="GY2" s="545"/>
      <c r="GZ2" s="546"/>
      <c r="HA2" s="539"/>
      <c r="HB2" s="545"/>
      <c r="HC2" s="545"/>
      <c r="HD2" s="546"/>
      <c r="HE2" s="539"/>
      <c r="HF2" s="545"/>
      <c r="HG2" s="545"/>
      <c r="HH2" s="546"/>
      <c r="HI2" s="539"/>
      <c r="HJ2" s="545"/>
      <c r="HK2" s="545"/>
      <c r="HL2" s="546"/>
      <c r="HM2" s="539"/>
      <c r="HN2" s="545"/>
      <c r="HO2" s="545"/>
      <c r="HP2" s="546"/>
      <c r="HQ2" s="539"/>
      <c r="HR2" s="545"/>
      <c r="HS2" s="545"/>
      <c r="HT2" s="546"/>
      <c r="HU2" s="539"/>
      <c r="HV2" s="545"/>
      <c r="HW2" s="545"/>
      <c r="HX2" s="546"/>
      <c r="HY2" s="539"/>
      <c r="HZ2" s="545"/>
      <c r="IA2" s="545"/>
      <c r="IB2" s="546"/>
      <c r="IC2" s="539"/>
      <c r="ID2" s="545"/>
      <c r="IE2" s="545"/>
      <c r="IF2" s="546"/>
      <c r="IG2" s="539"/>
      <c r="IH2" s="545"/>
      <c r="II2" s="545"/>
      <c r="IJ2" s="546"/>
      <c r="IK2" s="539"/>
      <c r="IL2" s="545"/>
      <c r="IM2" s="545"/>
      <c r="IN2" s="546"/>
      <c r="IO2" s="539"/>
      <c r="IP2" s="545"/>
      <c r="IQ2" s="545"/>
      <c r="IR2" s="546"/>
      <c r="IS2" s="539"/>
      <c r="IT2" s="545"/>
      <c r="IU2" s="545"/>
      <c r="IV2" s="546"/>
      <c r="IW2" s="539"/>
      <c r="IX2" s="545"/>
      <c r="IY2" s="545"/>
      <c r="IZ2" s="546"/>
      <c r="JA2" s="539"/>
      <c r="JB2" s="545"/>
      <c r="JC2" s="545"/>
      <c r="JD2" s="546"/>
      <c r="JE2" s="539"/>
      <c r="JF2" s="545"/>
      <c r="JG2" s="545"/>
      <c r="JH2" s="546"/>
      <c r="JI2" s="539"/>
      <c r="JJ2" s="545"/>
      <c r="JK2" s="545"/>
      <c r="JL2" s="546"/>
      <c r="JM2" s="539"/>
      <c r="JN2" s="545"/>
      <c r="JO2" s="545"/>
      <c r="JP2" s="546"/>
      <c r="JQ2" s="539"/>
      <c r="JR2" s="545"/>
      <c r="JS2" s="545"/>
      <c r="JT2" s="546"/>
      <c r="JU2" s="539"/>
      <c r="JV2" s="545"/>
      <c r="JW2" s="545"/>
      <c r="JX2" s="546"/>
      <c r="JY2" s="539"/>
      <c r="JZ2" s="545"/>
      <c r="KA2" s="545"/>
      <c r="KB2" s="546"/>
      <c r="KC2" s="539"/>
      <c r="KD2" s="545"/>
      <c r="KE2" s="545"/>
      <c r="KF2" s="546"/>
      <c r="KG2" s="539"/>
      <c r="KH2" s="545"/>
      <c r="KI2" s="545"/>
      <c r="KJ2" s="546"/>
      <c r="KK2" s="539"/>
      <c r="KL2" s="545"/>
      <c r="KM2" s="545"/>
      <c r="KN2" s="546"/>
      <c r="KO2" s="539"/>
      <c r="KP2" s="545"/>
      <c r="KQ2" s="545"/>
      <c r="KR2" s="546"/>
      <c r="KS2" s="539"/>
      <c r="KT2" s="545"/>
      <c r="KU2" s="545"/>
      <c r="KV2" s="546"/>
      <c r="KW2" s="539"/>
      <c r="KX2" s="545"/>
      <c r="KY2" s="545"/>
      <c r="KZ2" s="546"/>
      <c r="LA2" s="539"/>
      <c r="LB2" s="545"/>
      <c r="LC2" s="545"/>
      <c r="LD2" s="546"/>
      <c r="LE2" s="539"/>
      <c r="LF2" s="545"/>
      <c r="LG2" s="545"/>
      <c r="LH2" s="546"/>
      <c r="LI2" s="539"/>
      <c r="LJ2" s="545"/>
      <c r="LK2" s="545"/>
      <c r="LL2" s="546"/>
      <c r="LM2" s="539"/>
      <c r="LN2" s="545"/>
      <c r="LO2" s="545"/>
      <c r="LP2" s="546"/>
      <c r="LQ2" s="539"/>
      <c r="LR2" s="545"/>
      <c r="LS2" s="545"/>
      <c r="LT2" s="546"/>
      <c r="LU2" s="539"/>
      <c r="LV2" s="545"/>
      <c r="LW2" s="545"/>
      <c r="LX2" s="546"/>
      <c r="LY2" s="539"/>
      <c r="LZ2" s="545"/>
      <c r="MA2" s="545"/>
      <c r="MB2" s="546"/>
      <c r="MC2" s="539"/>
      <c r="MD2" s="545"/>
      <c r="ME2" s="545"/>
      <c r="MF2" s="546"/>
      <c r="MG2" s="539"/>
      <c r="MH2" s="545"/>
      <c r="MI2" s="545"/>
      <c r="MJ2" s="546"/>
      <c r="MK2" s="539"/>
      <c r="ML2" s="545"/>
      <c r="MM2" s="545"/>
      <c r="MN2" s="546"/>
      <c r="MO2" s="539"/>
      <c r="MP2" s="545"/>
      <c r="MQ2" s="545"/>
      <c r="MR2" s="546"/>
      <c r="MS2" s="539"/>
      <c r="MT2" s="545"/>
      <c r="MU2" s="545"/>
      <c r="MV2" s="546"/>
      <c r="MW2" s="539"/>
      <c r="MX2" s="545"/>
      <c r="MY2" s="545"/>
      <c r="MZ2" s="546"/>
      <c r="NA2" s="539"/>
      <c r="NB2" s="545"/>
      <c r="NC2" s="545"/>
      <c r="ND2" s="546"/>
      <c r="NE2" s="539"/>
      <c r="NF2" s="545"/>
      <c r="NG2" s="545"/>
      <c r="NH2" s="546"/>
      <c r="NI2" s="539"/>
      <c r="NJ2" s="545"/>
      <c r="NK2" s="545"/>
      <c r="NL2" s="546"/>
      <c r="NM2" s="539"/>
      <c r="NN2" s="545"/>
      <c r="NO2" s="545"/>
      <c r="NP2" s="546"/>
      <c r="NQ2" s="539"/>
      <c r="NR2" s="545"/>
      <c r="NS2" s="545"/>
      <c r="NT2" s="546"/>
      <c r="NU2" s="539"/>
      <c r="NV2" s="545"/>
      <c r="NW2" s="545"/>
      <c r="NX2" s="546"/>
      <c r="NY2" s="539"/>
      <c r="NZ2" s="545"/>
      <c r="OA2" s="545"/>
      <c r="OB2" s="546"/>
      <c r="OC2" s="539"/>
      <c r="OD2" s="545"/>
      <c r="OE2" s="545"/>
      <c r="OF2" s="546"/>
      <c r="OG2" s="539"/>
      <c r="OH2" s="545"/>
      <c r="OI2" s="545"/>
      <c r="OJ2" s="546"/>
      <c r="OK2" s="539"/>
      <c r="OL2" s="545"/>
      <c r="OM2" s="545"/>
      <c r="ON2" s="546"/>
      <c r="OO2" s="539"/>
      <c r="OP2" s="545"/>
      <c r="OQ2" s="545"/>
      <c r="OR2" s="546"/>
      <c r="OS2" s="539"/>
      <c r="OT2" s="545"/>
      <c r="OU2" s="545"/>
      <c r="OV2" s="546"/>
      <c r="OW2" s="539"/>
      <c r="OX2" s="545"/>
      <c r="OY2" s="545"/>
      <c r="OZ2" s="546"/>
      <c r="PA2" s="539"/>
      <c r="PB2" s="545"/>
      <c r="PC2" s="545"/>
      <c r="PD2" s="546"/>
      <c r="PE2" s="539"/>
      <c r="PF2" s="545"/>
      <c r="PG2" s="545"/>
      <c r="PH2" s="546"/>
      <c r="PI2" s="539"/>
      <c r="PJ2" s="545"/>
      <c r="PK2" s="545"/>
      <c r="PL2" s="546"/>
      <c r="PM2" s="539"/>
      <c r="PN2" s="545"/>
      <c r="PO2" s="545"/>
      <c r="PP2" s="546"/>
      <c r="PQ2" s="539"/>
      <c r="PR2" s="545"/>
      <c r="PS2" s="545"/>
      <c r="PT2" s="546"/>
      <c r="PU2" s="539"/>
      <c r="PV2" s="545"/>
      <c r="PW2" s="545"/>
      <c r="PX2" s="546"/>
      <c r="PY2" s="539"/>
      <c r="PZ2" s="545"/>
      <c r="QA2" s="545"/>
      <c r="QB2" s="546"/>
      <c r="QC2" s="539"/>
      <c r="QD2" s="545"/>
      <c r="QE2" s="545"/>
      <c r="QF2" s="546"/>
      <c r="QG2" s="539"/>
      <c r="QH2" s="545"/>
      <c r="QI2" s="545"/>
      <c r="QJ2" s="546"/>
      <c r="QK2" s="539"/>
      <c r="QL2" s="545"/>
      <c r="QM2" s="545"/>
      <c r="QN2" s="546"/>
      <c r="QO2" s="539"/>
      <c r="QP2" s="545"/>
      <c r="QQ2" s="545"/>
      <c r="QR2" s="546"/>
      <c r="QS2" s="539"/>
      <c r="QT2" s="545"/>
      <c r="QU2" s="545"/>
      <c r="QV2" s="546"/>
      <c r="QW2" s="539"/>
      <c r="QX2" s="545"/>
      <c r="QY2" s="545"/>
      <c r="QZ2" s="546"/>
      <c r="RA2" s="539"/>
      <c r="RB2" s="545"/>
      <c r="RC2" s="545"/>
      <c r="RD2" s="546"/>
      <c r="RE2" s="539"/>
      <c r="RF2" s="545"/>
      <c r="RG2" s="545"/>
      <c r="RH2" s="546"/>
      <c r="RI2" s="539"/>
      <c r="RJ2" s="545"/>
      <c r="RK2" s="545"/>
      <c r="RL2" s="546"/>
      <c r="RM2" s="539"/>
      <c r="RN2" s="545"/>
      <c r="RO2" s="545"/>
      <c r="RP2" s="546"/>
      <c r="RQ2" s="539"/>
      <c r="RR2" s="545"/>
      <c r="RS2" s="545"/>
      <c r="RT2" s="546"/>
      <c r="RU2" s="539"/>
      <c r="RV2" s="545"/>
      <c r="RW2" s="545"/>
      <c r="RX2" s="546"/>
      <c r="RY2" s="539"/>
      <c r="RZ2" s="545"/>
      <c r="SA2" s="545"/>
      <c r="SB2" s="546"/>
      <c r="SC2" s="539"/>
      <c r="SD2" s="545"/>
      <c r="SE2" s="545"/>
      <c r="SF2" s="546"/>
      <c r="SG2" s="539"/>
      <c r="SH2" s="545"/>
      <c r="SI2" s="545"/>
      <c r="SJ2" s="546"/>
      <c r="SK2" s="539"/>
      <c r="SL2" s="545"/>
      <c r="SM2" s="545"/>
      <c r="SN2" s="546"/>
      <c r="SO2" s="539"/>
      <c r="SP2" s="545"/>
      <c r="SQ2" s="545"/>
      <c r="SR2" s="546"/>
      <c r="SS2" s="539"/>
      <c r="ST2" s="545"/>
      <c r="SU2" s="545"/>
      <c r="SV2" s="546"/>
      <c r="SW2" s="539"/>
      <c r="SX2" s="545"/>
      <c r="SY2" s="545"/>
      <c r="SZ2" s="546"/>
      <c r="TA2" s="539"/>
      <c r="TB2" s="545"/>
      <c r="TC2" s="545"/>
      <c r="TD2" s="546"/>
      <c r="TE2" s="539"/>
      <c r="TF2" s="545"/>
      <c r="TG2" s="545"/>
      <c r="TH2" s="546"/>
      <c r="TI2" s="539"/>
      <c r="TJ2" s="545"/>
      <c r="TK2" s="545"/>
      <c r="TL2" s="546"/>
      <c r="TM2" s="539"/>
      <c r="TN2" s="545"/>
      <c r="TO2" s="545"/>
      <c r="TP2" s="546"/>
      <c r="TQ2" s="539"/>
      <c r="TR2" s="545"/>
      <c r="TS2" s="545"/>
      <c r="TT2" s="546"/>
      <c r="TU2" s="539"/>
      <c r="TV2" s="545"/>
      <c r="TW2" s="545"/>
      <c r="TX2" s="546"/>
      <c r="TY2" s="539"/>
      <c r="TZ2" s="545"/>
      <c r="UA2" s="545"/>
      <c r="UB2" s="546"/>
      <c r="UC2" s="539"/>
      <c r="UD2" s="545"/>
      <c r="UE2" s="545"/>
      <c r="UF2" s="546"/>
      <c r="UG2" s="539"/>
      <c r="UH2" s="545"/>
      <c r="UI2" s="545"/>
      <c r="UJ2" s="546"/>
      <c r="UK2" s="539"/>
      <c r="UL2" s="545"/>
      <c r="UM2" s="545"/>
      <c r="UN2" s="546"/>
      <c r="UO2" s="539"/>
      <c r="UP2" s="545"/>
      <c r="UQ2" s="545"/>
      <c r="UR2" s="546"/>
      <c r="US2" s="539"/>
      <c r="UT2" s="545"/>
      <c r="UU2" s="545"/>
      <c r="UV2" s="546"/>
      <c r="UW2" s="539"/>
      <c r="UX2" s="545"/>
      <c r="UY2" s="545"/>
      <c r="UZ2" s="546"/>
      <c r="VA2" s="539"/>
      <c r="VB2" s="545"/>
      <c r="VC2" s="545"/>
      <c r="VD2" s="546"/>
      <c r="VE2" s="539"/>
      <c r="VF2" s="545"/>
      <c r="VG2" s="545"/>
      <c r="VH2" s="546"/>
      <c r="VI2" s="539"/>
      <c r="VJ2" s="545"/>
      <c r="VK2" s="545"/>
      <c r="VL2" s="546"/>
      <c r="VM2" s="539"/>
      <c r="VN2" s="545"/>
      <c r="VO2" s="545"/>
      <c r="VP2" s="546"/>
      <c r="VQ2" s="539"/>
      <c r="VR2" s="545"/>
      <c r="VS2" s="545"/>
      <c r="VT2" s="546"/>
      <c r="VU2" s="539"/>
      <c r="VV2" s="545"/>
      <c r="VW2" s="545"/>
      <c r="VX2" s="546"/>
      <c r="VY2" s="539"/>
      <c r="VZ2" s="545"/>
      <c r="WA2" s="545"/>
      <c r="WB2" s="546"/>
      <c r="WC2" s="539"/>
      <c r="WD2" s="545"/>
      <c r="WE2" s="545"/>
      <c r="WF2" s="546"/>
      <c r="WG2" s="539"/>
      <c r="WH2" s="545"/>
      <c r="WI2" s="545"/>
      <c r="WJ2" s="546"/>
      <c r="WK2" s="539"/>
      <c r="WL2" s="545"/>
      <c r="WM2" s="545"/>
      <c r="WN2" s="546"/>
      <c r="WO2" s="539"/>
      <c r="WP2" s="545"/>
      <c r="WQ2" s="545"/>
      <c r="WR2" s="546"/>
      <c r="WS2" s="539"/>
      <c r="WT2" s="545"/>
      <c r="WU2" s="545"/>
      <c r="WV2" s="546"/>
      <c r="WW2" s="539"/>
      <c r="WX2" s="545"/>
      <c r="WY2" s="545"/>
      <c r="WZ2" s="546"/>
      <c r="XA2" s="539"/>
      <c r="XB2" s="545"/>
      <c r="XC2" s="545"/>
      <c r="XD2" s="546"/>
      <c r="XE2" s="539"/>
      <c r="XF2" s="545"/>
      <c r="XG2" s="545"/>
      <c r="XH2" s="546"/>
      <c r="XI2" s="539"/>
      <c r="XJ2" s="545"/>
      <c r="XK2" s="545"/>
      <c r="XL2" s="546"/>
      <c r="XM2" s="539"/>
      <c r="XN2" s="545"/>
      <c r="XO2" s="545"/>
      <c r="XP2" s="546"/>
      <c r="XQ2" s="539"/>
      <c r="XR2" s="545"/>
      <c r="XS2" s="545"/>
      <c r="XT2" s="546"/>
      <c r="XU2" s="539"/>
      <c r="XV2" s="545"/>
      <c r="XW2" s="545"/>
      <c r="XX2" s="546"/>
      <c r="XY2" s="539"/>
      <c r="XZ2" s="545"/>
      <c r="YA2" s="545"/>
      <c r="YB2" s="546"/>
      <c r="YC2" s="539"/>
      <c r="YD2" s="545"/>
      <c r="YE2" s="545"/>
      <c r="YF2" s="546"/>
      <c r="YG2" s="539"/>
      <c r="YH2" s="545"/>
      <c r="YI2" s="545"/>
      <c r="YJ2" s="546"/>
      <c r="YK2" s="539"/>
      <c r="YL2" s="545"/>
      <c r="YM2" s="545"/>
      <c r="YN2" s="546"/>
      <c r="YO2" s="539"/>
      <c r="YP2" s="545"/>
      <c r="YQ2" s="545"/>
      <c r="YR2" s="546"/>
      <c r="YS2" s="539"/>
      <c r="YT2" s="545"/>
      <c r="YU2" s="545"/>
      <c r="YV2" s="546"/>
      <c r="YW2" s="539"/>
      <c r="YX2" s="545"/>
      <c r="YY2" s="545"/>
      <c r="YZ2" s="546"/>
      <c r="ZA2" s="539"/>
      <c r="ZB2" s="545"/>
      <c r="ZC2" s="545"/>
      <c r="ZD2" s="546"/>
      <c r="ZE2" s="539"/>
      <c r="ZF2" s="545"/>
      <c r="ZG2" s="545"/>
      <c r="ZH2" s="546"/>
      <c r="ZI2" s="539"/>
      <c r="ZJ2" s="545"/>
      <c r="ZK2" s="545"/>
      <c r="ZL2" s="546"/>
      <c r="ZM2" s="539"/>
      <c r="ZN2" s="545"/>
      <c r="ZO2" s="545"/>
      <c r="ZP2" s="546"/>
      <c r="ZQ2" s="539"/>
      <c r="ZR2" s="545"/>
      <c r="ZS2" s="545"/>
      <c r="ZT2" s="546"/>
      <c r="ZU2" s="539"/>
      <c r="ZV2" s="545"/>
      <c r="ZW2" s="545"/>
      <c r="ZX2" s="546"/>
      <c r="ZY2" s="539"/>
      <c r="ZZ2" s="545"/>
      <c r="AAA2" s="545"/>
      <c r="AAB2" s="546"/>
      <c r="AAC2" s="539"/>
      <c r="AAD2" s="545"/>
      <c r="AAE2" s="545"/>
      <c r="AAF2" s="546"/>
      <c r="AAG2" s="539"/>
      <c r="AAH2" s="545"/>
      <c r="AAI2" s="545"/>
      <c r="AAJ2" s="546"/>
      <c r="AAK2" s="539"/>
      <c r="AAL2" s="545"/>
      <c r="AAM2" s="545"/>
      <c r="AAN2" s="546"/>
      <c r="AAO2" s="539"/>
      <c r="AAP2" s="545"/>
      <c r="AAQ2" s="545"/>
      <c r="AAR2" s="546"/>
      <c r="AAS2" s="539"/>
      <c r="AAT2" s="545"/>
      <c r="AAU2" s="545"/>
      <c r="AAV2" s="546"/>
      <c r="AAW2" s="539"/>
      <c r="AAX2" s="545"/>
      <c r="AAY2" s="545"/>
      <c r="AAZ2" s="546"/>
      <c r="ABA2" s="539"/>
      <c r="ABB2" s="545"/>
      <c r="ABC2" s="545"/>
      <c r="ABD2" s="546"/>
      <c r="ABE2" s="539"/>
      <c r="ABF2" s="545"/>
      <c r="ABG2" s="545"/>
      <c r="ABH2" s="546"/>
      <c r="ABI2" s="539"/>
      <c r="ABJ2" s="545"/>
      <c r="ABK2" s="545"/>
      <c r="ABL2" s="546"/>
      <c r="ABM2" s="539"/>
      <c r="ABN2" s="545"/>
      <c r="ABO2" s="545"/>
      <c r="ABP2" s="546"/>
      <c r="ABQ2" s="539"/>
      <c r="ABR2" s="545"/>
      <c r="ABS2" s="545"/>
      <c r="ABT2" s="546"/>
      <c r="ABU2" s="539"/>
      <c r="ABV2" s="545"/>
      <c r="ABW2" s="545"/>
      <c r="ABX2" s="546"/>
      <c r="ABY2" s="539"/>
      <c r="ABZ2" s="545"/>
      <c r="ACA2" s="545"/>
      <c r="ACB2" s="546"/>
      <c r="ACC2" s="539"/>
      <c r="ACD2" s="545"/>
      <c r="ACE2" s="545"/>
      <c r="ACF2" s="546"/>
      <c r="ACG2" s="539"/>
      <c r="ACH2" s="545"/>
      <c r="ACI2" s="545"/>
      <c r="ACJ2" s="546"/>
      <c r="ACK2" s="539"/>
      <c r="ACL2" s="545"/>
      <c r="ACM2" s="545"/>
      <c r="ACN2" s="546"/>
      <c r="ACO2" s="539"/>
      <c r="ACP2" s="545"/>
      <c r="ACQ2" s="545"/>
      <c r="ACR2" s="546"/>
      <c r="ACS2" s="539"/>
      <c r="ACT2" s="545"/>
      <c r="ACU2" s="545"/>
      <c r="ACV2" s="546"/>
      <c r="ACW2" s="539"/>
      <c r="ACX2" s="545"/>
      <c r="ACY2" s="545"/>
      <c r="ACZ2" s="546"/>
      <c r="ADA2" s="539"/>
      <c r="ADB2" s="545"/>
      <c r="ADC2" s="545"/>
      <c r="ADD2" s="546"/>
      <c r="ADE2" s="539"/>
      <c r="ADF2" s="545"/>
      <c r="ADG2" s="545"/>
      <c r="ADH2" s="546"/>
      <c r="ADI2" s="539"/>
      <c r="ADJ2" s="545"/>
      <c r="ADK2" s="545"/>
      <c r="ADL2" s="546"/>
      <c r="ADM2" s="539"/>
      <c r="ADN2" s="545"/>
      <c r="ADO2" s="545"/>
      <c r="ADP2" s="546"/>
      <c r="ADQ2" s="539"/>
      <c r="ADR2" s="545"/>
      <c r="ADS2" s="545"/>
      <c r="ADT2" s="546"/>
      <c r="ADU2" s="539"/>
      <c r="ADV2" s="545"/>
      <c r="ADW2" s="545"/>
      <c r="ADX2" s="546"/>
      <c r="ADY2" s="539"/>
      <c r="ADZ2" s="545"/>
      <c r="AEA2" s="545"/>
      <c r="AEB2" s="546"/>
      <c r="AEC2" s="539"/>
      <c r="AED2" s="545"/>
      <c r="AEE2" s="545"/>
      <c r="AEF2" s="546"/>
      <c r="AEG2" s="539"/>
      <c r="AEH2" s="545"/>
      <c r="AEI2" s="545"/>
      <c r="AEJ2" s="546"/>
      <c r="AEK2" s="539"/>
      <c r="AEL2" s="545"/>
      <c r="AEM2" s="545"/>
      <c r="AEN2" s="546"/>
      <c r="AEO2" s="539"/>
      <c r="AEP2" s="545"/>
      <c r="AEQ2" s="545"/>
      <c r="AER2" s="546"/>
      <c r="AES2" s="539"/>
      <c r="AET2" s="545"/>
      <c r="AEU2" s="545"/>
      <c r="AEV2" s="546"/>
      <c r="AEW2" s="539"/>
      <c r="AEX2" s="545"/>
      <c r="AEY2" s="545"/>
      <c r="AEZ2" s="546"/>
      <c r="AFA2" s="539"/>
      <c r="AFB2" s="545"/>
      <c r="AFC2" s="545"/>
      <c r="AFD2" s="546"/>
      <c r="AFE2" s="539"/>
      <c r="AFF2" s="545"/>
      <c r="AFG2" s="545"/>
      <c r="AFH2" s="546"/>
      <c r="AFI2" s="539"/>
      <c r="AFJ2" s="545"/>
      <c r="AFK2" s="545"/>
      <c r="AFL2" s="546"/>
      <c r="AFM2" s="539"/>
      <c r="AFN2" s="545"/>
      <c r="AFO2" s="545"/>
      <c r="AFP2" s="546"/>
      <c r="AFQ2" s="539"/>
      <c r="AFR2" s="545"/>
      <c r="AFS2" s="545"/>
      <c r="AFT2" s="546"/>
      <c r="AFU2" s="539"/>
      <c r="AFV2" s="545"/>
      <c r="AFW2" s="545"/>
      <c r="AFX2" s="546"/>
      <c r="AFY2" s="539"/>
      <c r="AFZ2" s="545"/>
      <c r="AGA2" s="545"/>
      <c r="AGB2" s="546"/>
      <c r="AGC2" s="539"/>
      <c r="AGD2" s="545"/>
      <c r="AGE2" s="545"/>
      <c r="AGF2" s="546"/>
      <c r="AGG2" s="539"/>
      <c r="AGH2" s="545"/>
      <c r="AGI2" s="545"/>
      <c r="AGJ2" s="546"/>
      <c r="AGK2" s="539"/>
      <c r="AGL2" s="545"/>
      <c r="AGM2" s="545"/>
      <c r="AGN2" s="546"/>
      <c r="AGO2" s="539"/>
      <c r="AGP2" s="545"/>
      <c r="AGQ2" s="545"/>
      <c r="AGR2" s="546"/>
      <c r="AGS2" s="539"/>
      <c r="AGT2" s="545"/>
      <c r="AGU2" s="545"/>
      <c r="AGV2" s="546"/>
      <c r="AGW2" s="539"/>
      <c r="AGX2" s="545"/>
      <c r="AGY2" s="545"/>
      <c r="AGZ2" s="546"/>
      <c r="AHA2" s="539"/>
      <c r="AHB2" s="545"/>
      <c r="AHC2" s="545"/>
      <c r="AHD2" s="546"/>
      <c r="AHE2" s="539"/>
      <c r="AHF2" s="545"/>
      <c r="AHG2" s="545"/>
      <c r="AHH2" s="546"/>
      <c r="AHI2" s="539"/>
      <c r="AHJ2" s="545"/>
      <c r="AHK2" s="545"/>
      <c r="AHL2" s="546"/>
      <c r="AHM2" s="539"/>
      <c r="AHN2" s="545"/>
      <c r="AHO2" s="545"/>
      <c r="AHP2" s="546"/>
      <c r="AHQ2" s="539"/>
      <c r="AHR2" s="545"/>
      <c r="AHS2" s="545"/>
      <c r="AHT2" s="546"/>
      <c r="AHU2" s="539"/>
      <c r="AHV2" s="545"/>
      <c r="AHW2" s="545"/>
      <c r="AHX2" s="546"/>
      <c r="AHY2" s="539"/>
      <c r="AHZ2" s="545"/>
      <c r="AIA2" s="545"/>
      <c r="AIB2" s="546"/>
      <c r="AIC2" s="539"/>
      <c r="AID2" s="545"/>
      <c r="AIE2" s="545"/>
      <c r="AIF2" s="546"/>
      <c r="AIG2" s="539"/>
      <c r="AIH2" s="545"/>
      <c r="AII2" s="545"/>
      <c r="AIJ2" s="546"/>
      <c r="AIK2" s="539"/>
      <c r="AIL2" s="545"/>
      <c r="AIM2" s="545"/>
      <c r="AIN2" s="546"/>
      <c r="AIO2" s="539"/>
      <c r="AIP2" s="545"/>
      <c r="AIQ2" s="545"/>
      <c r="AIR2" s="546"/>
      <c r="AIS2" s="539"/>
      <c r="AIT2" s="545"/>
      <c r="AIU2" s="545"/>
      <c r="AIV2" s="546"/>
      <c r="AIW2" s="539"/>
      <c r="AIX2" s="545"/>
      <c r="AIY2" s="545"/>
      <c r="AIZ2" s="546"/>
      <c r="AJA2" s="539"/>
      <c r="AJB2" s="545"/>
      <c r="AJC2" s="545"/>
      <c r="AJD2" s="546"/>
      <c r="AJE2" s="539"/>
      <c r="AJF2" s="545"/>
      <c r="AJG2" s="545"/>
      <c r="AJH2" s="546"/>
      <c r="AJI2" s="539"/>
      <c r="AJJ2" s="545"/>
      <c r="AJK2" s="545"/>
      <c r="AJL2" s="546"/>
      <c r="AJM2" s="539"/>
      <c r="AJN2" s="545"/>
      <c r="AJO2" s="545"/>
      <c r="AJP2" s="546"/>
      <c r="AJQ2" s="539"/>
      <c r="AJR2" s="545"/>
      <c r="AJS2" s="545"/>
      <c r="AJT2" s="546"/>
      <c r="AJU2" s="539"/>
      <c r="AJV2" s="545"/>
      <c r="AJW2" s="545"/>
      <c r="AJX2" s="546"/>
      <c r="AJY2" s="539"/>
      <c r="AJZ2" s="545"/>
      <c r="AKA2" s="545"/>
      <c r="AKB2" s="546"/>
      <c r="AKC2" s="539"/>
      <c r="AKD2" s="545"/>
      <c r="AKE2" s="545"/>
      <c r="AKF2" s="546"/>
      <c r="AKG2" s="539"/>
      <c r="AKH2" s="545"/>
      <c r="AKI2" s="545"/>
      <c r="AKJ2" s="546"/>
      <c r="AKK2" s="539"/>
      <c r="AKL2" s="545"/>
      <c r="AKM2" s="545"/>
      <c r="AKN2" s="546"/>
      <c r="AKO2" s="539"/>
      <c r="AKP2" s="545"/>
      <c r="AKQ2" s="545"/>
      <c r="AKR2" s="546"/>
      <c r="AKS2" s="539"/>
      <c r="AKT2" s="545"/>
      <c r="AKU2" s="545"/>
      <c r="AKV2" s="546"/>
      <c r="AKW2" s="539"/>
      <c r="AKX2" s="545"/>
      <c r="AKY2" s="545"/>
      <c r="AKZ2" s="546"/>
      <c r="ALA2" s="539"/>
      <c r="ALB2" s="545"/>
      <c r="ALC2" s="545"/>
      <c r="ALD2" s="546"/>
      <c r="ALE2" s="539"/>
      <c r="ALF2" s="545"/>
      <c r="ALG2" s="545"/>
      <c r="ALH2" s="546"/>
      <c r="ALI2" s="539"/>
      <c r="ALJ2" s="545"/>
      <c r="ALK2" s="545"/>
      <c r="ALL2" s="546"/>
      <c r="ALM2" s="539"/>
      <c r="ALN2" s="545"/>
      <c r="ALO2" s="545"/>
      <c r="ALP2" s="546"/>
      <c r="ALQ2" s="539"/>
      <c r="ALR2" s="545"/>
      <c r="ALS2" s="545"/>
      <c r="ALT2" s="546"/>
      <c r="ALU2" s="539"/>
      <c r="ALV2" s="545"/>
      <c r="ALW2" s="545"/>
      <c r="ALX2" s="546"/>
      <c r="ALY2" s="539"/>
      <c r="ALZ2" s="545"/>
      <c r="AMA2" s="545"/>
      <c r="AMB2" s="546"/>
      <c r="AMC2" s="539"/>
      <c r="AMD2" s="545"/>
      <c r="AME2" s="545"/>
      <c r="AMF2" s="546"/>
      <c r="AMG2" s="539"/>
      <c r="AMH2" s="545"/>
      <c r="AMI2" s="545"/>
      <c r="AMJ2" s="546"/>
      <c r="AMK2" s="539"/>
      <c r="AML2" s="545"/>
      <c r="AMM2" s="545"/>
      <c r="AMN2" s="546"/>
      <c r="AMO2" s="539"/>
      <c r="AMP2" s="545"/>
      <c r="AMQ2" s="545"/>
      <c r="AMR2" s="546"/>
      <c r="AMS2" s="539"/>
      <c r="AMT2" s="545"/>
      <c r="AMU2" s="545"/>
      <c r="AMV2" s="546"/>
      <c r="AMW2" s="539"/>
      <c r="AMX2" s="545"/>
      <c r="AMY2" s="545"/>
      <c r="AMZ2" s="546"/>
      <c r="ANA2" s="539"/>
      <c r="ANB2" s="545"/>
      <c r="ANC2" s="545"/>
      <c r="AND2" s="546"/>
      <c r="ANE2" s="539"/>
      <c r="ANF2" s="545"/>
      <c r="ANG2" s="545"/>
      <c r="ANH2" s="546"/>
      <c r="ANI2" s="539"/>
      <c r="ANJ2" s="545"/>
      <c r="ANK2" s="545"/>
      <c r="ANL2" s="546"/>
      <c r="ANM2" s="539"/>
      <c r="ANN2" s="545"/>
      <c r="ANO2" s="545"/>
      <c r="ANP2" s="546"/>
      <c r="ANQ2" s="539"/>
      <c r="ANR2" s="545"/>
      <c r="ANS2" s="545"/>
      <c r="ANT2" s="546"/>
      <c r="ANU2" s="539"/>
      <c r="ANV2" s="545"/>
      <c r="ANW2" s="545"/>
      <c r="ANX2" s="546"/>
      <c r="ANY2" s="539"/>
      <c r="ANZ2" s="545"/>
      <c r="AOA2" s="545"/>
      <c r="AOB2" s="546"/>
      <c r="AOC2" s="539"/>
      <c r="AOD2" s="545"/>
      <c r="AOE2" s="545"/>
      <c r="AOF2" s="546"/>
      <c r="AOG2" s="539"/>
      <c r="AOH2" s="545"/>
      <c r="AOI2" s="545"/>
      <c r="AOJ2" s="546"/>
      <c r="AOK2" s="539"/>
      <c r="AOL2" s="545"/>
      <c r="AOM2" s="545"/>
      <c r="AON2" s="546"/>
      <c r="AOO2" s="539"/>
      <c r="AOP2" s="545"/>
      <c r="AOQ2" s="545"/>
      <c r="AOR2" s="546"/>
      <c r="AOS2" s="539"/>
      <c r="AOT2" s="545"/>
      <c r="AOU2" s="545"/>
      <c r="AOV2" s="546"/>
      <c r="AOW2" s="539"/>
      <c r="AOX2" s="545"/>
      <c r="AOY2" s="545"/>
      <c r="AOZ2" s="546"/>
      <c r="APA2" s="539"/>
      <c r="APB2" s="545"/>
      <c r="APC2" s="545"/>
      <c r="APD2" s="546"/>
      <c r="APE2" s="539"/>
      <c r="APF2" s="545"/>
      <c r="APG2" s="545"/>
      <c r="APH2" s="546"/>
      <c r="API2" s="539"/>
      <c r="APJ2" s="545"/>
      <c r="APK2" s="545"/>
      <c r="APL2" s="546"/>
      <c r="APM2" s="539"/>
      <c r="APN2" s="545"/>
      <c r="APO2" s="545"/>
      <c r="APP2" s="546"/>
      <c r="APQ2" s="539"/>
      <c r="APR2" s="545"/>
      <c r="APS2" s="545"/>
      <c r="APT2" s="546"/>
      <c r="APU2" s="539"/>
      <c r="APV2" s="545"/>
      <c r="APW2" s="545"/>
      <c r="APX2" s="546"/>
      <c r="APY2" s="539"/>
      <c r="APZ2" s="545"/>
      <c r="AQA2" s="545"/>
      <c r="AQB2" s="546"/>
      <c r="AQC2" s="539"/>
      <c r="AQD2" s="545"/>
      <c r="AQE2" s="545"/>
      <c r="AQF2" s="546"/>
      <c r="AQG2" s="539"/>
      <c r="AQH2" s="545"/>
      <c r="AQI2" s="545"/>
      <c r="AQJ2" s="546"/>
      <c r="AQK2" s="539"/>
      <c r="AQL2" s="545"/>
      <c r="AQM2" s="545"/>
      <c r="AQN2" s="546"/>
      <c r="AQO2" s="539"/>
      <c r="AQP2" s="545"/>
      <c r="AQQ2" s="545"/>
      <c r="AQR2" s="546"/>
      <c r="AQS2" s="539"/>
      <c r="AQT2" s="545"/>
      <c r="AQU2" s="545"/>
      <c r="AQV2" s="546"/>
      <c r="AQW2" s="539"/>
      <c r="AQX2" s="545"/>
      <c r="AQY2" s="545"/>
      <c r="AQZ2" s="546"/>
      <c r="ARA2" s="539"/>
      <c r="ARB2" s="545"/>
      <c r="ARC2" s="545"/>
      <c r="ARD2" s="546"/>
      <c r="ARE2" s="539"/>
      <c r="ARF2" s="545"/>
      <c r="ARG2" s="545"/>
      <c r="ARH2" s="546"/>
      <c r="ARI2" s="539"/>
      <c r="ARJ2" s="545"/>
      <c r="ARK2" s="545"/>
      <c r="ARL2" s="546"/>
      <c r="ARM2" s="539"/>
      <c r="ARN2" s="545"/>
      <c r="ARO2" s="545"/>
      <c r="ARP2" s="546"/>
      <c r="ARQ2" s="539"/>
      <c r="ARR2" s="545"/>
      <c r="ARS2" s="545"/>
      <c r="ART2" s="546"/>
      <c r="ARU2" s="539"/>
      <c r="ARV2" s="545"/>
      <c r="ARW2" s="545"/>
      <c r="ARX2" s="546"/>
      <c r="ARY2" s="539"/>
      <c r="ARZ2" s="545"/>
      <c r="ASA2" s="545"/>
      <c r="ASB2" s="546"/>
      <c r="ASC2" s="539"/>
      <c r="ASD2" s="545"/>
      <c r="ASE2" s="545"/>
      <c r="ASF2" s="546"/>
      <c r="ASG2" s="539"/>
      <c r="ASH2" s="545"/>
      <c r="ASI2" s="545"/>
      <c r="ASJ2" s="546"/>
      <c r="ASK2" s="539"/>
      <c r="ASL2" s="545"/>
      <c r="ASM2" s="545"/>
      <c r="ASN2" s="546"/>
      <c r="ASO2" s="539"/>
      <c r="ASP2" s="545"/>
      <c r="ASQ2" s="545"/>
      <c r="ASR2" s="546"/>
      <c r="ASS2" s="539"/>
      <c r="AST2" s="545"/>
      <c r="ASU2" s="545"/>
      <c r="ASV2" s="546"/>
      <c r="ASW2" s="539"/>
      <c r="ASX2" s="545"/>
      <c r="ASY2" s="545"/>
      <c r="ASZ2" s="546"/>
      <c r="ATA2" s="539"/>
      <c r="ATB2" s="545"/>
      <c r="ATC2" s="545"/>
      <c r="ATD2" s="546"/>
      <c r="ATE2" s="539"/>
      <c r="ATF2" s="545"/>
      <c r="ATG2" s="545"/>
      <c r="ATH2" s="546"/>
      <c r="ATI2" s="539"/>
      <c r="ATJ2" s="545"/>
      <c r="ATK2" s="545"/>
      <c r="ATL2" s="546"/>
      <c r="ATM2" s="539"/>
      <c r="ATN2" s="545"/>
      <c r="ATO2" s="545"/>
      <c r="ATP2" s="546"/>
      <c r="ATQ2" s="539"/>
      <c r="ATR2" s="545"/>
      <c r="ATS2" s="545"/>
      <c r="ATT2" s="546"/>
      <c r="ATU2" s="539"/>
      <c r="ATV2" s="545"/>
      <c r="ATW2" s="545"/>
      <c r="ATX2" s="546"/>
      <c r="ATY2" s="539"/>
      <c r="ATZ2" s="545"/>
      <c r="AUA2" s="545"/>
      <c r="AUB2" s="546"/>
      <c r="AUC2" s="539"/>
      <c r="AUD2" s="545"/>
      <c r="AUE2" s="545"/>
      <c r="AUF2" s="546"/>
      <c r="AUG2" s="539"/>
      <c r="AUH2" s="545"/>
      <c r="AUI2" s="545"/>
      <c r="AUJ2" s="546"/>
      <c r="AUK2" s="539"/>
      <c r="AUL2" s="545"/>
      <c r="AUM2" s="545"/>
      <c r="AUN2" s="546"/>
      <c r="AUO2" s="539"/>
      <c r="AUP2" s="545"/>
      <c r="AUQ2" s="545"/>
      <c r="AUR2" s="546"/>
      <c r="AUS2" s="539"/>
      <c r="AUT2" s="545"/>
      <c r="AUU2" s="545"/>
      <c r="AUV2" s="546"/>
      <c r="AUW2" s="539"/>
      <c r="AUX2" s="545"/>
      <c r="AUY2" s="545"/>
      <c r="AUZ2" s="546"/>
      <c r="AVA2" s="539"/>
      <c r="AVB2" s="545"/>
      <c r="AVC2" s="545"/>
      <c r="AVD2" s="546"/>
      <c r="AVE2" s="539"/>
      <c r="AVF2" s="545"/>
      <c r="AVG2" s="545"/>
      <c r="AVH2" s="546"/>
      <c r="AVI2" s="539"/>
      <c r="AVJ2" s="545"/>
      <c r="AVK2" s="545"/>
      <c r="AVL2" s="546"/>
      <c r="AVM2" s="539"/>
      <c r="AVN2" s="545"/>
      <c r="AVO2" s="545"/>
      <c r="AVP2" s="546"/>
      <c r="AVQ2" s="539"/>
      <c r="AVR2" s="545"/>
      <c r="AVS2" s="545"/>
      <c r="AVT2" s="546"/>
      <c r="AVU2" s="539"/>
      <c r="AVV2" s="545"/>
      <c r="AVW2" s="545"/>
      <c r="AVX2" s="546"/>
      <c r="AVY2" s="539"/>
      <c r="AVZ2" s="545"/>
      <c r="AWA2" s="545"/>
      <c r="AWB2" s="546"/>
      <c r="AWC2" s="539"/>
      <c r="AWD2" s="545"/>
      <c r="AWE2" s="545"/>
      <c r="AWF2" s="546"/>
      <c r="AWG2" s="539"/>
      <c r="AWH2" s="545"/>
      <c r="AWI2" s="545"/>
      <c r="AWJ2" s="546"/>
      <c r="AWK2" s="539"/>
      <c r="AWL2" s="545"/>
      <c r="AWM2" s="545"/>
      <c r="AWN2" s="546"/>
      <c r="AWO2" s="539"/>
      <c r="AWP2" s="545"/>
      <c r="AWQ2" s="545"/>
      <c r="AWR2" s="546"/>
      <c r="AWS2" s="539"/>
      <c r="AWT2" s="545"/>
      <c r="AWU2" s="545"/>
      <c r="AWV2" s="546"/>
      <c r="AWW2" s="539"/>
      <c r="AWX2" s="545"/>
      <c r="AWY2" s="545"/>
      <c r="AWZ2" s="546"/>
      <c r="AXA2" s="539"/>
      <c r="AXB2" s="545"/>
      <c r="AXC2" s="545"/>
      <c r="AXD2" s="546"/>
      <c r="AXE2" s="539"/>
      <c r="AXF2" s="545"/>
      <c r="AXG2" s="545"/>
      <c r="AXH2" s="546"/>
      <c r="AXI2" s="539"/>
      <c r="AXJ2" s="545"/>
      <c r="AXK2" s="545"/>
      <c r="AXL2" s="546"/>
      <c r="AXM2" s="539"/>
      <c r="AXN2" s="545"/>
      <c r="AXO2" s="545"/>
      <c r="AXP2" s="546"/>
      <c r="AXQ2" s="539"/>
      <c r="AXR2" s="545"/>
      <c r="AXS2" s="545"/>
      <c r="AXT2" s="546"/>
      <c r="AXU2" s="539"/>
      <c r="AXV2" s="545"/>
      <c r="AXW2" s="545"/>
      <c r="AXX2" s="546"/>
      <c r="AXY2" s="539"/>
      <c r="AXZ2" s="545"/>
      <c r="AYA2" s="545"/>
      <c r="AYB2" s="546"/>
      <c r="AYC2" s="539"/>
      <c r="AYD2" s="545"/>
      <c r="AYE2" s="545"/>
      <c r="AYF2" s="546"/>
      <c r="AYG2" s="539"/>
      <c r="AYH2" s="545"/>
      <c r="AYI2" s="545"/>
      <c r="AYJ2" s="546"/>
      <c r="AYK2" s="539"/>
      <c r="AYL2" s="545"/>
      <c r="AYM2" s="545"/>
      <c r="AYN2" s="546"/>
      <c r="AYO2" s="539"/>
      <c r="AYP2" s="545"/>
      <c r="AYQ2" s="545"/>
      <c r="AYR2" s="546"/>
      <c r="AYS2" s="539"/>
      <c r="AYT2" s="545"/>
      <c r="AYU2" s="545"/>
      <c r="AYV2" s="546"/>
      <c r="AYW2" s="539"/>
      <c r="AYX2" s="545"/>
      <c r="AYY2" s="545"/>
      <c r="AYZ2" s="546"/>
      <c r="AZA2" s="539"/>
      <c r="AZB2" s="545"/>
      <c r="AZC2" s="545"/>
      <c r="AZD2" s="546"/>
      <c r="AZE2" s="539"/>
      <c r="AZF2" s="545"/>
      <c r="AZG2" s="545"/>
      <c r="AZH2" s="546"/>
      <c r="AZI2" s="539"/>
      <c r="AZJ2" s="545"/>
      <c r="AZK2" s="545"/>
      <c r="AZL2" s="546"/>
      <c r="AZM2" s="539"/>
      <c r="AZN2" s="545"/>
      <c r="AZO2" s="545"/>
      <c r="AZP2" s="546"/>
      <c r="AZQ2" s="539"/>
      <c r="AZR2" s="545"/>
      <c r="AZS2" s="545"/>
      <c r="AZT2" s="546"/>
      <c r="AZU2" s="539"/>
      <c r="AZV2" s="545"/>
      <c r="AZW2" s="545"/>
      <c r="AZX2" s="546"/>
      <c r="AZY2" s="539"/>
      <c r="AZZ2" s="545"/>
      <c r="BAA2" s="545"/>
      <c r="BAB2" s="546"/>
      <c r="BAC2" s="539"/>
      <c r="BAD2" s="545"/>
      <c r="BAE2" s="545"/>
      <c r="BAF2" s="546"/>
      <c r="BAG2" s="539"/>
      <c r="BAH2" s="545"/>
      <c r="BAI2" s="545"/>
      <c r="BAJ2" s="546"/>
      <c r="BAK2" s="539"/>
      <c r="BAL2" s="545"/>
      <c r="BAM2" s="545"/>
      <c r="BAN2" s="546"/>
      <c r="BAO2" s="539"/>
      <c r="BAP2" s="545"/>
      <c r="BAQ2" s="545"/>
      <c r="BAR2" s="546"/>
      <c r="BAS2" s="539"/>
      <c r="BAT2" s="545"/>
      <c r="BAU2" s="545"/>
      <c r="BAV2" s="546"/>
      <c r="BAW2" s="539"/>
      <c r="BAX2" s="545"/>
      <c r="BAY2" s="545"/>
      <c r="BAZ2" s="546"/>
      <c r="BBA2" s="539"/>
      <c r="BBB2" s="545"/>
      <c r="BBC2" s="545"/>
      <c r="BBD2" s="546"/>
      <c r="BBE2" s="539"/>
      <c r="BBF2" s="545"/>
      <c r="BBG2" s="545"/>
      <c r="BBH2" s="546"/>
      <c r="BBI2" s="539"/>
      <c r="BBJ2" s="545"/>
      <c r="BBK2" s="545"/>
      <c r="BBL2" s="546"/>
      <c r="BBM2" s="539"/>
      <c r="BBN2" s="545"/>
      <c r="BBO2" s="545"/>
      <c r="BBP2" s="546"/>
      <c r="BBQ2" s="539"/>
      <c r="BBR2" s="545"/>
      <c r="BBS2" s="545"/>
      <c r="BBT2" s="546"/>
      <c r="BBU2" s="539"/>
      <c r="BBV2" s="545"/>
      <c r="BBW2" s="545"/>
      <c r="BBX2" s="546"/>
      <c r="BBY2" s="539"/>
      <c r="BBZ2" s="545"/>
      <c r="BCA2" s="545"/>
      <c r="BCB2" s="546"/>
      <c r="BCC2" s="539"/>
      <c r="BCD2" s="545"/>
      <c r="BCE2" s="545"/>
      <c r="BCF2" s="546"/>
      <c r="BCG2" s="539"/>
      <c r="BCH2" s="545"/>
      <c r="BCI2" s="545"/>
      <c r="BCJ2" s="546"/>
      <c r="BCK2" s="539"/>
      <c r="BCL2" s="545"/>
      <c r="BCM2" s="545"/>
      <c r="BCN2" s="546"/>
      <c r="BCO2" s="539"/>
      <c r="BCP2" s="545"/>
      <c r="BCQ2" s="545"/>
      <c r="BCR2" s="546"/>
      <c r="BCS2" s="539"/>
      <c r="BCT2" s="545"/>
      <c r="BCU2" s="545"/>
      <c r="BCV2" s="546"/>
      <c r="BCW2" s="539"/>
      <c r="BCX2" s="545"/>
      <c r="BCY2" s="545"/>
      <c r="BCZ2" s="546"/>
      <c r="BDA2" s="539"/>
      <c r="BDB2" s="545"/>
      <c r="BDC2" s="545"/>
      <c r="BDD2" s="546"/>
      <c r="BDE2" s="539"/>
      <c r="BDF2" s="545"/>
      <c r="BDG2" s="545"/>
      <c r="BDH2" s="546"/>
      <c r="BDI2" s="539"/>
      <c r="BDJ2" s="545"/>
      <c r="BDK2" s="545"/>
      <c r="BDL2" s="546"/>
      <c r="BDM2" s="539"/>
      <c r="BDN2" s="545"/>
      <c r="BDO2" s="545"/>
      <c r="BDP2" s="546"/>
      <c r="BDQ2" s="539"/>
      <c r="BDR2" s="545"/>
      <c r="BDS2" s="545"/>
      <c r="BDT2" s="546"/>
      <c r="BDU2" s="539"/>
      <c r="BDV2" s="545"/>
      <c r="BDW2" s="545"/>
      <c r="BDX2" s="546"/>
      <c r="BDY2" s="539"/>
      <c r="BDZ2" s="545"/>
      <c r="BEA2" s="545"/>
      <c r="BEB2" s="546"/>
      <c r="BEC2" s="539"/>
      <c r="BED2" s="545"/>
      <c r="BEE2" s="545"/>
      <c r="BEF2" s="546"/>
      <c r="BEG2" s="539"/>
      <c r="BEH2" s="545"/>
      <c r="BEI2" s="545"/>
      <c r="BEJ2" s="546"/>
      <c r="BEK2" s="539"/>
      <c r="BEL2" s="545"/>
      <c r="BEM2" s="545"/>
      <c r="BEN2" s="546"/>
      <c r="BEO2" s="539"/>
      <c r="BEP2" s="545"/>
      <c r="BEQ2" s="545"/>
      <c r="BER2" s="546"/>
      <c r="BES2" s="539"/>
      <c r="BET2" s="545"/>
      <c r="BEU2" s="545"/>
      <c r="BEV2" s="546"/>
      <c r="BEW2" s="539"/>
      <c r="BEX2" s="545"/>
      <c r="BEY2" s="545"/>
      <c r="BEZ2" s="546"/>
      <c r="BFA2" s="539"/>
      <c r="BFB2" s="545"/>
      <c r="BFC2" s="545"/>
      <c r="BFD2" s="546"/>
      <c r="BFE2" s="539"/>
      <c r="BFF2" s="545"/>
      <c r="BFG2" s="545"/>
      <c r="BFH2" s="546"/>
      <c r="BFI2" s="539"/>
      <c r="BFJ2" s="545"/>
      <c r="BFK2" s="545"/>
      <c r="BFL2" s="546"/>
      <c r="BFM2" s="539"/>
      <c r="BFN2" s="545"/>
      <c r="BFO2" s="545"/>
      <c r="BFP2" s="546"/>
      <c r="BFQ2" s="539"/>
      <c r="BFR2" s="545"/>
      <c r="BFS2" s="545"/>
      <c r="BFT2" s="546"/>
      <c r="BFU2" s="539"/>
      <c r="BFV2" s="545"/>
      <c r="BFW2" s="545"/>
      <c r="BFX2" s="546"/>
      <c r="BFY2" s="539"/>
      <c r="BFZ2" s="545"/>
      <c r="BGA2" s="545"/>
      <c r="BGB2" s="546"/>
      <c r="BGC2" s="539"/>
      <c r="BGD2" s="545"/>
      <c r="BGE2" s="545"/>
      <c r="BGF2" s="546"/>
      <c r="BGG2" s="539"/>
      <c r="BGH2" s="545"/>
      <c r="BGI2" s="545"/>
      <c r="BGJ2" s="546"/>
      <c r="BGK2" s="539"/>
      <c r="BGL2" s="545"/>
      <c r="BGM2" s="545"/>
      <c r="BGN2" s="546"/>
      <c r="BGO2" s="539"/>
      <c r="BGP2" s="545"/>
      <c r="BGQ2" s="545"/>
      <c r="BGR2" s="546"/>
      <c r="BGS2" s="539"/>
      <c r="BGT2" s="545"/>
      <c r="BGU2" s="545"/>
      <c r="BGV2" s="546"/>
      <c r="BGW2" s="539"/>
      <c r="BGX2" s="545"/>
      <c r="BGY2" s="545"/>
      <c r="BGZ2" s="546"/>
      <c r="BHA2" s="539"/>
      <c r="BHB2" s="545"/>
      <c r="BHC2" s="545"/>
      <c r="BHD2" s="546"/>
      <c r="BHE2" s="539"/>
      <c r="BHF2" s="545"/>
      <c r="BHG2" s="545"/>
      <c r="BHH2" s="546"/>
      <c r="BHI2" s="539"/>
      <c r="BHJ2" s="545"/>
      <c r="BHK2" s="545"/>
      <c r="BHL2" s="546"/>
      <c r="BHM2" s="539"/>
      <c r="BHN2" s="545"/>
      <c r="BHO2" s="545"/>
      <c r="BHP2" s="546"/>
      <c r="BHQ2" s="539"/>
      <c r="BHR2" s="545"/>
      <c r="BHS2" s="545"/>
      <c r="BHT2" s="546"/>
      <c r="BHU2" s="539"/>
      <c r="BHV2" s="545"/>
      <c r="BHW2" s="545"/>
      <c r="BHX2" s="546"/>
      <c r="BHY2" s="539"/>
      <c r="BHZ2" s="545"/>
      <c r="BIA2" s="545"/>
      <c r="BIB2" s="546"/>
      <c r="BIC2" s="539"/>
      <c r="BID2" s="545"/>
      <c r="BIE2" s="545"/>
      <c r="BIF2" s="546"/>
      <c r="BIG2" s="539"/>
      <c r="BIH2" s="545"/>
      <c r="BII2" s="545"/>
      <c r="BIJ2" s="546"/>
      <c r="BIK2" s="539"/>
      <c r="BIL2" s="545"/>
      <c r="BIM2" s="545"/>
      <c r="BIN2" s="546"/>
      <c r="BIO2" s="539"/>
      <c r="BIP2" s="545"/>
      <c r="BIQ2" s="545"/>
      <c r="BIR2" s="546"/>
      <c r="BIS2" s="539"/>
      <c r="BIT2" s="545"/>
      <c r="BIU2" s="545"/>
      <c r="BIV2" s="546"/>
      <c r="BIW2" s="539"/>
      <c r="BIX2" s="545"/>
      <c r="BIY2" s="545"/>
      <c r="BIZ2" s="546"/>
      <c r="BJA2" s="539"/>
      <c r="BJB2" s="545"/>
      <c r="BJC2" s="545"/>
      <c r="BJD2" s="546"/>
      <c r="BJE2" s="539"/>
      <c r="BJF2" s="545"/>
      <c r="BJG2" s="545"/>
      <c r="BJH2" s="546"/>
      <c r="BJI2" s="539"/>
      <c r="BJJ2" s="545"/>
      <c r="BJK2" s="545"/>
      <c r="BJL2" s="546"/>
      <c r="BJM2" s="539"/>
      <c r="BJN2" s="545"/>
      <c r="BJO2" s="545"/>
      <c r="BJP2" s="546"/>
      <c r="BJQ2" s="539"/>
      <c r="BJR2" s="545"/>
      <c r="BJS2" s="545"/>
      <c r="BJT2" s="546"/>
      <c r="BJU2" s="539"/>
      <c r="BJV2" s="545"/>
      <c r="BJW2" s="545"/>
      <c r="BJX2" s="546"/>
      <c r="BJY2" s="539"/>
      <c r="BJZ2" s="545"/>
      <c r="BKA2" s="545"/>
      <c r="BKB2" s="546"/>
      <c r="BKC2" s="539"/>
      <c r="BKD2" s="545"/>
      <c r="BKE2" s="545"/>
      <c r="BKF2" s="546"/>
      <c r="BKG2" s="539"/>
      <c r="BKH2" s="545"/>
      <c r="BKI2" s="545"/>
      <c r="BKJ2" s="546"/>
      <c r="BKK2" s="539"/>
      <c r="BKL2" s="545"/>
      <c r="BKM2" s="545"/>
      <c r="BKN2" s="546"/>
      <c r="BKO2" s="539"/>
      <c r="BKP2" s="545"/>
      <c r="BKQ2" s="545"/>
      <c r="BKR2" s="546"/>
      <c r="BKS2" s="539"/>
      <c r="BKT2" s="545"/>
      <c r="BKU2" s="545"/>
      <c r="BKV2" s="546"/>
      <c r="BKW2" s="539"/>
      <c r="BKX2" s="545"/>
      <c r="BKY2" s="545"/>
      <c r="BKZ2" s="546"/>
      <c r="BLA2" s="539"/>
      <c r="BLB2" s="545"/>
      <c r="BLC2" s="545"/>
      <c r="BLD2" s="546"/>
      <c r="BLE2" s="539"/>
      <c r="BLF2" s="545"/>
      <c r="BLG2" s="545"/>
      <c r="BLH2" s="546"/>
      <c r="BLI2" s="539"/>
      <c r="BLJ2" s="545"/>
      <c r="BLK2" s="545"/>
      <c r="BLL2" s="546"/>
      <c r="BLM2" s="539"/>
      <c r="BLN2" s="545"/>
      <c r="BLO2" s="545"/>
      <c r="BLP2" s="546"/>
      <c r="BLQ2" s="539"/>
      <c r="BLR2" s="545"/>
      <c r="BLS2" s="545"/>
      <c r="BLT2" s="546"/>
      <c r="BLU2" s="539"/>
      <c r="BLV2" s="545"/>
      <c r="BLW2" s="545"/>
      <c r="BLX2" s="546"/>
      <c r="BLY2" s="539"/>
      <c r="BLZ2" s="545"/>
      <c r="BMA2" s="545"/>
      <c r="BMB2" s="546"/>
      <c r="BMC2" s="539"/>
      <c r="BMD2" s="545"/>
      <c r="BME2" s="545"/>
      <c r="BMF2" s="546"/>
      <c r="BMG2" s="539"/>
      <c r="BMH2" s="545"/>
      <c r="BMI2" s="545"/>
      <c r="BMJ2" s="546"/>
      <c r="BMK2" s="539"/>
      <c r="BML2" s="545"/>
      <c r="BMM2" s="545"/>
      <c r="BMN2" s="546"/>
      <c r="BMO2" s="539"/>
      <c r="BMP2" s="545"/>
      <c r="BMQ2" s="545"/>
      <c r="BMR2" s="546"/>
      <c r="BMS2" s="539"/>
      <c r="BMT2" s="545"/>
      <c r="BMU2" s="545"/>
      <c r="BMV2" s="546"/>
      <c r="BMW2" s="539"/>
      <c r="BMX2" s="545"/>
      <c r="BMY2" s="545"/>
      <c r="BMZ2" s="546"/>
      <c r="BNA2" s="539"/>
      <c r="BNB2" s="545"/>
      <c r="BNC2" s="545"/>
      <c r="BND2" s="546"/>
      <c r="BNE2" s="539"/>
      <c r="BNF2" s="545"/>
      <c r="BNG2" s="545"/>
      <c r="BNH2" s="546"/>
      <c r="BNI2" s="539"/>
      <c r="BNJ2" s="545"/>
      <c r="BNK2" s="545"/>
      <c r="BNL2" s="546"/>
      <c r="BNM2" s="539"/>
      <c r="BNN2" s="545"/>
      <c r="BNO2" s="545"/>
      <c r="BNP2" s="546"/>
      <c r="BNQ2" s="539"/>
      <c r="BNR2" s="545"/>
      <c r="BNS2" s="545"/>
      <c r="BNT2" s="546"/>
      <c r="BNU2" s="539"/>
      <c r="BNV2" s="545"/>
      <c r="BNW2" s="545"/>
      <c r="BNX2" s="546"/>
      <c r="BNY2" s="539"/>
      <c r="BNZ2" s="545"/>
      <c r="BOA2" s="545"/>
      <c r="BOB2" s="546"/>
      <c r="BOC2" s="539"/>
      <c r="BOD2" s="545"/>
      <c r="BOE2" s="545"/>
      <c r="BOF2" s="546"/>
      <c r="BOG2" s="539"/>
      <c r="BOH2" s="545"/>
      <c r="BOI2" s="545"/>
      <c r="BOJ2" s="546"/>
      <c r="BOK2" s="539"/>
      <c r="BOL2" s="545"/>
      <c r="BOM2" s="545"/>
      <c r="BON2" s="546"/>
      <c r="BOO2" s="539"/>
      <c r="BOP2" s="545"/>
      <c r="BOQ2" s="545"/>
      <c r="BOR2" s="546"/>
      <c r="BOS2" s="539"/>
      <c r="BOT2" s="545"/>
      <c r="BOU2" s="545"/>
      <c r="BOV2" s="546"/>
      <c r="BOW2" s="539"/>
      <c r="BOX2" s="545"/>
      <c r="BOY2" s="545"/>
      <c r="BOZ2" s="546"/>
      <c r="BPA2" s="539"/>
      <c r="BPB2" s="545"/>
      <c r="BPC2" s="545"/>
      <c r="BPD2" s="546"/>
      <c r="BPE2" s="539"/>
      <c r="BPF2" s="545"/>
      <c r="BPG2" s="545"/>
      <c r="BPH2" s="546"/>
      <c r="BPI2" s="539"/>
      <c r="BPJ2" s="545"/>
      <c r="BPK2" s="545"/>
      <c r="BPL2" s="546"/>
      <c r="BPM2" s="539"/>
      <c r="BPN2" s="545"/>
      <c r="BPO2" s="545"/>
      <c r="BPP2" s="546"/>
      <c r="BPQ2" s="539"/>
      <c r="BPR2" s="545"/>
      <c r="BPS2" s="545"/>
      <c r="BPT2" s="546"/>
      <c r="BPU2" s="539"/>
      <c r="BPV2" s="545"/>
      <c r="BPW2" s="545"/>
      <c r="BPX2" s="546"/>
      <c r="BPY2" s="539"/>
      <c r="BPZ2" s="545"/>
      <c r="BQA2" s="545"/>
      <c r="BQB2" s="546"/>
      <c r="BQC2" s="539"/>
      <c r="BQD2" s="545"/>
      <c r="BQE2" s="545"/>
      <c r="BQF2" s="546"/>
      <c r="BQG2" s="539"/>
      <c r="BQH2" s="545"/>
      <c r="BQI2" s="545"/>
      <c r="BQJ2" s="546"/>
      <c r="BQK2" s="539"/>
      <c r="BQL2" s="545"/>
      <c r="BQM2" s="545"/>
      <c r="BQN2" s="546"/>
      <c r="BQO2" s="539"/>
      <c r="BQP2" s="545"/>
      <c r="BQQ2" s="545"/>
      <c r="BQR2" s="546"/>
      <c r="BQS2" s="539"/>
      <c r="BQT2" s="545"/>
      <c r="BQU2" s="545"/>
      <c r="BQV2" s="546"/>
      <c r="BQW2" s="539"/>
      <c r="BQX2" s="545"/>
      <c r="BQY2" s="545"/>
      <c r="BQZ2" s="546"/>
      <c r="BRA2" s="539"/>
      <c r="BRB2" s="545"/>
      <c r="BRC2" s="545"/>
      <c r="BRD2" s="546"/>
      <c r="BRE2" s="539"/>
      <c r="BRF2" s="545"/>
      <c r="BRG2" s="545"/>
      <c r="BRH2" s="546"/>
      <c r="BRI2" s="539"/>
      <c r="BRJ2" s="545"/>
      <c r="BRK2" s="545"/>
      <c r="BRL2" s="546"/>
      <c r="BRM2" s="539"/>
      <c r="BRN2" s="545"/>
      <c r="BRO2" s="545"/>
      <c r="BRP2" s="546"/>
      <c r="BRQ2" s="539"/>
      <c r="BRR2" s="545"/>
      <c r="BRS2" s="545"/>
      <c r="BRT2" s="546"/>
      <c r="BRU2" s="539"/>
      <c r="BRV2" s="545"/>
      <c r="BRW2" s="545"/>
      <c r="BRX2" s="546"/>
      <c r="BRY2" s="539"/>
      <c r="BRZ2" s="545"/>
      <c r="BSA2" s="545"/>
      <c r="BSB2" s="546"/>
      <c r="BSC2" s="539"/>
      <c r="BSD2" s="545"/>
      <c r="BSE2" s="545"/>
      <c r="BSF2" s="546"/>
      <c r="BSG2" s="539"/>
      <c r="BSH2" s="545"/>
      <c r="BSI2" s="545"/>
      <c r="BSJ2" s="546"/>
      <c r="BSK2" s="539"/>
      <c r="BSL2" s="545"/>
      <c r="BSM2" s="545"/>
      <c r="BSN2" s="546"/>
      <c r="BSO2" s="539"/>
      <c r="BSP2" s="545"/>
      <c r="BSQ2" s="545"/>
      <c r="BSR2" s="546"/>
      <c r="BSS2" s="539"/>
      <c r="BST2" s="545"/>
      <c r="BSU2" s="545"/>
      <c r="BSV2" s="546"/>
      <c r="BSW2" s="539"/>
      <c r="BSX2" s="545"/>
      <c r="BSY2" s="545"/>
      <c r="BSZ2" s="546"/>
      <c r="BTA2" s="539"/>
      <c r="BTB2" s="545"/>
      <c r="BTC2" s="545"/>
      <c r="BTD2" s="546"/>
      <c r="BTE2" s="539"/>
      <c r="BTF2" s="545"/>
      <c r="BTG2" s="545"/>
      <c r="BTH2" s="546"/>
      <c r="BTI2" s="539"/>
      <c r="BTJ2" s="545"/>
      <c r="BTK2" s="545"/>
      <c r="BTL2" s="546"/>
      <c r="BTM2" s="539"/>
      <c r="BTN2" s="545"/>
      <c r="BTO2" s="545"/>
      <c r="BTP2" s="546"/>
      <c r="BTQ2" s="539"/>
      <c r="BTR2" s="545"/>
      <c r="BTS2" s="545"/>
      <c r="BTT2" s="546"/>
      <c r="BTU2" s="539"/>
      <c r="BTV2" s="545"/>
      <c r="BTW2" s="545"/>
      <c r="BTX2" s="546"/>
      <c r="BTY2" s="539"/>
      <c r="BTZ2" s="545"/>
      <c r="BUA2" s="545"/>
      <c r="BUB2" s="546"/>
      <c r="BUC2" s="539"/>
      <c r="BUD2" s="545"/>
      <c r="BUE2" s="545"/>
      <c r="BUF2" s="546"/>
      <c r="BUG2" s="539"/>
      <c r="BUH2" s="545"/>
      <c r="BUI2" s="545"/>
      <c r="BUJ2" s="546"/>
      <c r="BUK2" s="539"/>
      <c r="BUL2" s="545"/>
      <c r="BUM2" s="545"/>
      <c r="BUN2" s="546"/>
      <c r="BUO2" s="539"/>
      <c r="BUP2" s="545"/>
      <c r="BUQ2" s="545"/>
      <c r="BUR2" s="546"/>
      <c r="BUS2" s="539"/>
      <c r="BUT2" s="545"/>
      <c r="BUU2" s="545"/>
      <c r="BUV2" s="546"/>
      <c r="BUW2" s="539"/>
      <c r="BUX2" s="545"/>
      <c r="BUY2" s="545"/>
      <c r="BUZ2" s="546"/>
      <c r="BVA2" s="539"/>
      <c r="BVB2" s="545"/>
      <c r="BVC2" s="545"/>
      <c r="BVD2" s="546"/>
      <c r="BVE2" s="539"/>
      <c r="BVF2" s="545"/>
      <c r="BVG2" s="545"/>
      <c r="BVH2" s="546"/>
      <c r="BVI2" s="539"/>
      <c r="BVJ2" s="545"/>
      <c r="BVK2" s="545"/>
      <c r="BVL2" s="546"/>
      <c r="BVM2" s="539"/>
      <c r="BVN2" s="545"/>
      <c r="BVO2" s="545"/>
      <c r="BVP2" s="546"/>
      <c r="BVQ2" s="539"/>
      <c r="BVR2" s="545"/>
      <c r="BVS2" s="545"/>
      <c r="BVT2" s="546"/>
      <c r="BVU2" s="539"/>
      <c r="BVV2" s="545"/>
      <c r="BVW2" s="545"/>
      <c r="BVX2" s="546"/>
      <c r="BVY2" s="539"/>
      <c r="BVZ2" s="545"/>
      <c r="BWA2" s="545"/>
      <c r="BWB2" s="546"/>
      <c r="BWC2" s="539"/>
      <c r="BWD2" s="545"/>
      <c r="BWE2" s="545"/>
      <c r="BWF2" s="546"/>
      <c r="BWG2" s="539"/>
      <c r="BWH2" s="545"/>
      <c r="BWI2" s="545"/>
      <c r="BWJ2" s="546"/>
      <c r="BWK2" s="539"/>
      <c r="BWL2" s="545"/>
      <c r="BWM2" s="545"/>
      <c r="BWN2" s="546"/>
      <c r="BWO2" s="539"/>
      <c r="BWP2" s="545"/>
      <c r="BWQ2" s="545"/>
      <c r="BWR2" s="546"/>
      <c r="BWS2" s="539"/>
      <c r="BWT2" s="545"/>
      <c r="BWU2" s="545"/>
      <c r="BWV2" s="546"/>
      <c r="BWW2" s="539"/>
      <c r="BWX2" s="545"/>
      <c r="BWY2" s="545"/>
      <c r="BWZ2" s="546"/>
      <c r="BXA2" s="539"/>
      <c r="BXB2" s="545"/>
      <c r="BXC2" s="545"/>
      <c r="BXD2" s="546"/>
      <c r="BXE2" s="539"/>
      <c r="BXF2" s="545"/>
      <c r="BXG2" s="545"/>
      <c r="BXH2" s="546"/>
      <c r="BXI2" s="539"/>
      <c r="BXJ2" s="545"/>
      <c r="BXK2" s="545"/>
      <c r="BXL2" s="546"/>
      <c r="BXM2" s="539"/>
      <c r="BXN2" s="545"/>
      <c r="BXO2" s="545"/>
      <c r="BXP2" s="546"/>
      <c r="BXQ2" s="539"/>
      <c r="BXR2" s="545"/>
      <c r="BXS2" s="545"/>
      <c r="BXT2" s="546"/>
      <c r="BXU2" s="539"/>
      <c r="BXV2" s="545"/>
      <c r="BXW2" s="545"/>
      <c r="BXX2" s="546"/>
      <c r="BXY2" s="539"/>
      <c r="BXZ2" s="545"/>
      <c r="BYA2" s="545"/>
      <c r="BYB2" s="546"/>
      <c r="BYC2" s="539"/>
      <c r="BYD2" s="545"/>
      <c r="BYE2" s="545"/>
      <c r="BYF2" s="546"/>
      <c r="BYG2" s="539"/>
      <c r="BYH2" s="545"/>
      <c r="BYI2" s="545"/>
      <c r="BYJ2" s="546"/>
      <c r="BYK2" s="539"/>
      <c r="BYL2" s="545"/>
      <c r="BYM2" s="545"/>
      <c r="BYN2" s="546"/>
      <c r="BYO2" s="539"/>
      <c r="BYP2" s="545"/>
      <c r="BYQ2" s="545"/>
      <c r="BYR2" s="546"/>
      <c r="BYS2" s="539"/>
      <c r="BYT2" s="545"/>
      <c r="BYU2" s="545"/>
      <c r="BYV2" s="546"/>
      <c r="BYW2" s="539"/>
      <c r="BYX2" s="545"/>
      <c r="BYY2" s="545"/>
      <c r="BYZ2" s="546"/>
      <c r="BZA2" s="539"/>
      <c r="BZB2" s="545"/>
      <c r="BZC2" s="545"/>
      <c r="BZD2" s="546"/>
      <c r="BZE2" s="539"/>
      <c r="BZF2" s="545"/>
      <c r="BZG2" s="545"/>
      <c r="BZH2" s="546"/>
      <c r="BZI2" s="539"/>
      <c r="BZJ2" s="545"/>
      <c r="BZK2" s="545"/>
      <c r="BZL2" s="546"/>
      <c r="BZM2" s="539"/>
      <c r="BZN2" s="545"/>
      <c r="BZO2" s="545"/>
      <c r="BZP2" s="546"/>
      <c r="BZQ2" s="539"/>
      <c r="BZR2" s="545"/>
      <c r="BZS2" s="545"/>
      <c r="BZT2" s="546"/>
      <c r="BZU2" s="539"/>
      <c r="BZV2" s="545"/>
      <c r="BZW2" s="545"/>
      <c r="BZX2" s="546"/>
      <c r="BZY2" s="539"/>
      <c r="BZZ2" s="545"/>
      <c r="CAA2" s="545"/>
      <c r="CAB2" s="546"/>
      <c r="CAC2" s="539"/>
      <c r="CAD2" s="545"/>
      <c r="CAE2" s="545"/>
      <c r="CAF2" s="546"/>
      <c r="CAG2" s="539"/>
      <c r="CAH2" s="545"/>
      <c r="CAI2" s="545"/>
      <c r="CAJ2" s="546"/>
      <c r="CAK2" s="539"/>
      <c r="CAL2" s="545"/>
      <c r="CAM2" s="545"/>
      <c r="CAN2" s="546"/>
      <c r="CAO2" s="539"/>
      <c r="CAP2" s="545"/>
      <c r="CAQ2" s="545"/>
      <c r="CAR2" s="546"/>
      <c r="CAS2" s="539"/>
      <c r="CAT2" s="545"/>
      <c r="CAU2" s="545"/>
      <c r="CAV2" s="546"/>
      <c r="CAW2" s="539"/>
      <c r="CAX2" s="545"/>
      <c r="CAY2" s="545"/>
      <c r="CAZ2" s="546"/>
      <c r="CBA2" s="539"/>
      <c r="CBB2" s="545"/>
      <c r="CBC2" s="545"/>
      <c r="CBD2" s="546"/>
      <c r="CBE2" s="539"/>
      <c r="CBF2" s="545"/>
      <c r="CBG2" s="545"/>
      <c r="CBH2" s="546"/>
      <c r="CBI2" s="539"/>
      <c r="CBJ2" s="545"/>
      <c r="CBK2" s="545"/>
      <c r="CBL2" s="546"/>
      <c r="CBM2" s="539"/>
      <c r="CBN2" s="545"/>
      <c r="CBO2" s="545"/>
      <c r="CBP2" s="546"/>
      <c r="CBQ2" s="539"/>
      <c r="CBR2" s="545"/>
      <c r="CBS2" s="545"/>
      <c r="CBT2" s="546"/>
      <c r="CBU2" s="539"/>
      <c r="CBV2" s="545"/>
      <c r="CBW2" s="545"/>
      <c r="CBX2" s="546"/>
      <c r="CBY2" s="539"/>
      <c r="CBZ2" s="545"/>
      <c r="CCA2" s="545"/>
      <c r="CCB2" s="546"/>
      <c r="CCC2" s="539"/>
      <c r="CCD2" s="545"/>
      <c r="CCE2" s="545"/>
      <c r="CCF2" s="546"/>
      <c r="CCG2" s="539"/>
      <c r="CCH2" s="545"/>
      <c r="CCI2" s="545"/>
      <c r="CCJ2" s="546"/>
      <c r="CCK2" s="539"/>
      <c r="CCL2" s="545"/>
      <c r="CCM2" s="545"/>
      <c r="CCN2" s="546"/>
      <c r="CCO2" s="539"/>
      <c r="CCP2" s="545"/>
      <c r="CCQ2" s="545"/>
      <c r="CCR2" s="546"/>
      <c r="CCS2" s="539"/>
      <c r="CCT2" s="545"/>
      <c r="CCU2" s="545"/>
      <c r="CCV2" s="546"/>
      <c r="CCW2" s="539"/>
      <c r="CCX2" s="545"/>
      <c r="CCY2" s="545"/>
      <c r="CCZ2" s="546"/>
      <c r="CDA2" s="539"/>
      <c r="CDB2" s="545"/>
      <c r="CDC2" s="545"/>
      <c r="CDD2" s="546"/>
      <c r="CDE2" s="539"/>
      <c r="CDF2" s="545"/>
      <c r="CDG2" s="545"/>
      <c r="CDH2" s="546"/>
      <c r="CDI2" s="539"/>
      <c r="CDJ2" s="545"/>
      <c r="CDK2" s="545"/>
      <c r="CDL2" s="546"/>
      <c r="CDM2" s="539"/>
      <c r="CDN2" s="545"/>
      <c r="CDO2" s="545"/>
      <c r="CDP2" s="546"/>
      <c r="CDQ2" s="539"/>
      <c r="CDR2" s="545"/>
      <c r="CDS2" s="545"/>
      <c r="CDT2" s="546"/>
      <c r="CDU2" s="539"/>
      <c r="CDV2" s="545"/>
      <c r="CDW2" s="545"/>
      <c r="CDX2" s="546"/>
      <c r="CDY2" s="539"/>
      <c r="CDZ2" s="545"/>
      <c r="CEA2" s="545"/>
      <c r="CEB2" s="546"/>
      <c r="CEC2" s="539"/>
      <c r="CED2" s="545"/>
      <c r="CEE2" s="545"/>
      <c r="CEF2" s="546"/>
      <c r="CEG2" s="539"/>
      <c r="CEH2" s="545"/>
      <c r="CEI2" s="545"/>
      <c r="CEJ2" s="546"/>
      <c r="CEK2" s="539"/>
      <c r="CEL2" s="545"/>
      <c r="CEM2" s="545"/>
      <c r="CEN2" s="546"/>
      <c r="CEO2" s="539"/>
      <c r="CEP2" s="545"/>
      <c r="CEQ2" s="545"/>
      <c r="CER2" s="546"/>
      <c r="CES2" s="539"/>
      <c r="CET2" s="545"/>
      <c r="CEU2" s="545"/>
      <c r="CEV2" s="546"/>
      <c r="CEW2" s="539"/>
      <c r="CEX2" s="545"/>
      <c r="CEY2" s="545"/>
      <c r="CEZ2" s="546"/>
      <c r="CFA2" s="539"/>
      <c r="CFB2" s="545"/>
      <c r="CFC2" s="545"/>
      <c r="CFD2" s="546"/>
      <c r="CFE2" s="539"/>
      <c r="CFF2" s="545"/>
      <c r="CFG2" s="545"/>
      <c r="CFH2" s="546"/>
      <c r="CFI2" s="539"/>
      <c r="CFJ2" s="545"/>
      <c r="CFK2" s="545"/>
      <c r="CFL2" s="546"/>
      <c r="CFM2" s="539"/>
      <c r="CFN2" s="545"/>
      <c r="CFO2" s="545"/>
      <c r="CFP2" s="546"/>
      <c r="CFQ2" s="539"/>
      <c r="CFR2" s="545"/>
      <c r="CFS2" s="545"/>
      <c r="CFT2" s="546"/>
      <c r="CFU2" s="539"/>
      <c r="CFV2" s="545"/>
      <c r="CFW2" s="545"/>
      <c r="CFX2" s="546"/>
      <c r="CFY2" s="539"/>
      <c r="CFZ2" s="545"/>
      <c r="CGA2" s="545"/>
      <c r="CGB2" s="546"/>
      <c r="CGC2" s="539"/>
      <c r="CGD2" s="545"/>
      <c r="CGE2" s="545"/>
      <c r="CGF2" s="546"/>
      <c r="CGG2" s="539"/>
      <c r="CGH2" s="545"/>
      <c r="CGI2" s="545"/>
      <c r="CGJ2" s="546"/>
      <c r="CGK2" s="539"/>
      <c r="CGL2" s="545"/>
      <c r="CGM2" s="545"/>
      <c r="CGN2" s="546"/>
      <c r="CGO2" s="539"/>
      <c r="CGP2" s="545"/>
      <c r="CGQ2" s="545"/>
      <c r="CGR2" s="546"/>
      <c r="CGS2" s="539"/>
      <c r="CGT2" s="545"/>
      <c r="CGU2" s="545"/>
      <c r="CGV2" s="546"/>
      <c r="CGW2" s="539"/>
      <c r="CGX2" s="545"/>
      <c r="CGY2" s="545"/>
      <c r="CGZ2" s="546"/>
      <c r="CHA2" s="539"/>
      <c r="CHB2" s="545"/>
      <c r="CHC2" s="545"/>
      <c r="CHD2" s="546"/>
      <c r="CHE2" s="539"/>
      <c r="CHF2" s="545"/>
      <c r="CHG2" s="545"/>
      <c r="CHH2" s="546"/>
      <c r="CHI2" s="539"/>
      <c r="CHJ2" s="545"/>
      <c r="CHK2" s="545"/>
      <c r="CHL2" s="546"/>
      <c r="CHM2" s="539"/>
      <c r="CHN2" s="545"/>
      <c r="CHO2" s="545"/>
      <c r="CHP2" s="546"/>
      <c r="CHQ2" s="539"/>
      <c r="CHR2" s="545"/>
      <c r="CHS2" s="545"/>
      <c r="CHT2" s="546"/>
      <c r="CHU2" s="539"/>
      <c r="CHV2" s="545"/>
      <c r="CHW2" s="545"/>
      <c r="CHX2" s="546"/>
      <c r="CHY2" s="539"/>
      <c r="CHZ2" s="545"/>
      <c r="CIA2" s="545"/>
      <c r="CIB2" s="546"/>
      <c r="CIC2" s="539"/>
      <c r="CID2" s="545"/>
      <c r="CIE2" s="545"/>
      <c r="CIF2" s="546"/>
      <c r="CIG2" s="539"/>
      <c r="CIH2" s="545"/>
      <c r="CII2" s="545"/>
      <c r="CIJ2" s="546"/>
      <c r="CIK2" s="539"/>
      <c r="CIL2" s="545"/>
      <c r="CIM2" s="545"/>
      <c r="CIN2" s="546"/>
      <c r="CIO2" s="539"/>
      <c r="CIP2" s="545"/>
      <c r="CIQ2" s="545"/>
      <c r="CIR2" s="546"/>
      <c r="CIS2" s="539"/>
      <c r="CIT2" s="545"/>
      <c r="CIU2" s="545"/>
      <c r="CIV2" s="546"/>
      <c r="CIW2" s="539"/>
      <c r="CIX2" s="545"/>
      <c r="CIY2" s="545"/>
      <c r="CIZ2" s="546"/>
      <c r="CJA2" s="539"/>
      <c r="CJB2" s="545"/>
      <c r="CJC2" s="545"/>
      <c r="CJD2" s="546"/>
      <c r="CJE2" s="539"/>
      <c r="CJF2" s="545"/>
      <c r="CJG2" s="545"/>
      <c r="CJH2" s="546"/>
      <c r="CJI2" s="539"/>
      <c r="CJJ2" s="545"/>
      <c r="CJK2" s="545"/>
      <c r="CJL2" s="546"/>
      <c r="CJM2" s="539"/>
      <c r="CJN2" s="545"/>
      <c r="CJO2" s="545"/>
      <c r="CJP2" s="546"/>
      <c r="CJQ2" s="539"/>
      <c r="CJR2" s="545"/>
      <c r="CJS2" s="545"/>
      <c r="CJT2" s="546"/>
      <c r="CJU2" s="539"/>
      <c r="CJV2" s="545"/>
      <c r="CJW2" s="545"/>
      <c r="CJX2" s="546"/>
      <c r="CJY2" s="539"/>
      <c r="CJZ2" s="545"/>
      <c r="CKA2" s="545"/>
      <c r="CKB2" s="546"/>
      <c r="CKC2" s="539"/>
      <c r="CKD2" s="545"/>
      <c r="CKE2" s="545"/>
      <c r="CKF2" s="546"/>
      <c r="CKG2" s="539"/>
      <c r="CKH2" s="545"/>
      <c r="CKI2" s="545"/>
      <c r="CKJ2" s="546"/>
      <c r="CKK2" s="539"/>
      <c r="CKL2" s="545"/>
      <c r="CKM2" s="545"/>
      <c r="CKN2" s="546"/>
      <c r="CKO2" s="539"/>
      <c r="CKP2" s="545"/>
      <c r="CKQ2" s="545"/>
      <c r="CKR2" s="546"/>
      <c r="CKS2" s="539"/>
      <c r="CKT2" s="545"/>
      <c r="CKU2" s="545"/>
      <c r="CKV2" s="546"/>
      <c r="CKW2" s="539"/>
      <c r="CKX2" s="545"/>
      <c r="CKY2" s="545"/>
      <c r="CKZ2" s="546"/>
      <c r="CLA2" s="539"/>
      <c r="CLB2" s="545"/>
      <c r="CLC2" s="545"/>
      <c r="CLD2" s="546"/>
      <c r="CLE2" s="539"/>
      <c r="CLF2" s="545"/>
      <c r="CLG2" s="545"/>
      <c r="CLH2" s="546"/>
      <c r="CLI2" s="539"/>
      <c r="CLJ2" s="545"/>
      <c r="CLK2" s="545"/>
      <c r="CLL2" s="546"/>
      <c r="CLM2" s="539"/>
      <c r="CLN2" s="545"/>
      <c r="CLO2" s="545"/>
      <c r="CLP2" s="546"/>
      <c r="CLQ2" s="539"/>
      <c r="CLR2" s="545"/>
      <c r="CLS2" s="545"/>
      <c r="CLT2" s="546"/>
      <c r="CLU2" s="539"/>
      <c r="CLV2" s="545"/>
      <c r="CLW2" s="545"/>
      <c r="CLX2" s="546"/>
      <c r="CLY2" s="539"/>
      <c r="CLZ2" s="545"/>
      <c r="CMA2" s="545"/>
      <c r="CMB2" s="546"/>
      <c r="CMC2" s="539"/>
      <c r="CMD2" s="545"/>
      <c r="CME2" s="545"/>
      <c r="CMF2" s="546"/>
      <c r="CMG2" s="539"/>
      <c r="CMH2" s="545"/>
      <c r="CMI2" s="545"/>
      <c r="CMJ2" s="546"/>
      <c r="CMK2" s="539"/>
      <c r="CML2" s="545"/>
      <c r="CMM2" s="545"/>
      <c r="CMN2" s="546"/>
      <c r="CMO2" s="539"/>
      <c r="CMP2" s="545"/>
      <c r="CMQ2" s="545"/>
      <c r="CMR2" s="546"/>
      <c r="CMS2" s="539"/>
      <c r="CMT2" s="545"/>
      <c r="CMU2" s="545"/>
      <c r="CMV2" s="546"/>
      <c r="CMW2" s="539"/>
      <c r="CMX2" s="545"/>
      <c r="CMY2" s="545"/>
      <c r="CMZ2" s="546"/>
      <c r="CNA2" s="539"/>
      <c r="CNB2" s="545"/>
      <c r="CNC2" s="545"/>
      <c r="CND2" s="546"/>
      <c r="CNE2" s="539"/>
      <c r="CNF2" s="545"/>
      <c r="CNG2" s="545"/>
      <c r="CNH2" s="546"/>
      <c r="CNI2" s="539"/>
      <c r="CNJ2" s="545"/>
      <c r="CNK2" s="545"/>
      <c r="CNL2" s="546"/>
      <c r="CNM2" s="539"/>
      <c r="CNN2" s="545"/>
      <c r="CNO2" s="545"/>
      <c r="CNP2" s="546"/>
      <c r="CNQ2" s="539"/>
      <c r="CNR2" s="545"/>
      <c r="CNS2" s="545"/>
      <c r="CNT2" s="546"/>
      <c r="CNU2" s="539"/>
      <c r="CNV2" s="545"/>
      <c r="CNW2" s="545"/>
      <c r="CNX2" s="546"/>
      <c r="CNY2" s="539"/>
      <c r="CNZ2" s="545"/>
      <c r="COA2" s="545"/>
      <c r="COB2" s="546"/>
      <c r="COC2" s="539"/>
      <c r="COD2" s="545"/>
      <c r="COE2" s="545"/>
      <c r="COF2" s="546"/>
      <c r="COG2" s="539"/>
      <c r="COH2" s="545"/>
      <c r="COI2" s="545"/>
      <c r="COJ2" s="546"/>
      <c r="COK2" s="539"/>
      <c r="COL2" s="545"/>
      <c r="COM2" s="545"/>
      <c r="CON2" s="546"/>
      <c r="COO2" s="539"/>
      <c r="COP2" s="545"/>
      <c r="COQ2" s="545"/>
      <c r="COR2" s="546"/>
      <c r="COS2" s="539"/>
      <c r="COT2" s="545"/>
      <c r="COU2" s="545"/>
      <c r="COV2" s="546"/>
      <c r="COW2" s="539"/>
      <c r="COX2" s="545"/>
      <c r="COY2" s="545"/>
      <c r="COZ2" s="546"/>
      <c r="CPA2" s="539"/>
      <c r="CPB2" s="545"/>
      <c r="CPC2" s="545"/>
      <c r="CPD2" s="546"/>
      <c r="CPE2" s="539"/>
      <c r="CPF2" s="545"/>
      <c r="CPG2" s="545"/>
      <c r="CPH2" s="546"/>
      <c r="CPI2" s="539"/>
      <c r="CPJ2" s="545"/>
      <c r="CPK2" s="545"/>
      <c r="CPL2" s="546"/>
      <c r="CPM2" s="539"/>
      <c r="CPN2" s="545"/>
      <c r="CPO2" s="545"/>
      <c r="CPP2" s="546"/>
      <c r="CPQ2" s="539"/>
      <c r="CPR2" s="545"/>
      <c r="CPS2" s="545"/>
      <c r="CPT2" s="546"/>
      <c r="CPU2" s="539"/>
      <c r="CPV2" s="545"/>
      <c r="CPW2" s="545"/>
      <c r="CPX2" s="546"/>
      <c r="CPY2" s="539"/>
      <c r="CPZ2" s="545"/>
      <c r="CQA2" s="545"/>
      <c r="CQB2" s="546"/>
      <c r="CQC2" s="539"/>
      <c r="CQD2" s="545"/>
      <c r="CQE2" s="545"/>
      <c r="CQF2" s="546"/>
      <c r="CQG2" s="539"/>
      <c r="CQH2" s="545"/>
      <c r="CQI2" s="545"/>
      <c r="CQJ2" s="546"/>
      <c r="CQK2" s="539"/>
      <c r="CQL2" s="545"/>
      <c r="CQM2" s="545"/>
      <c r="CQN2" s="546"/>
      <c r="CQO2" s="539"/>
      <c r="CQP2" s="545"/>
      <c r="CQQ2" s="545"/>
      <c r="CQR2" s="546"/>
      <c r="CQS2" s="539"/>
      <c r="CQT2" s="545"/>
      <c r="CQU2" s="545"/>
      <c r="CQV2" s="546"/>
      <c r="CQW2" s="539"/>
      <c r="CQX2" s="545"/>
      <c r="CQY2" s="545"/>
      <c r="CQZ2" s="546"/>
      <c r="CRA2" s="539"/>
      <c r="CRB2" s="545"/>
      <c r="CRC2" s="545"/>
      <c r="CRD2" s="546"/>
      <c r="CRE2" s="539"/>
      <c r="CRF2" s="545"/>
      <c r="CRG2" s="545"/>
      <c r="CRH2" s="546"/>
      <c r="CRI2" s="539"/>
      <c r="CRJ2" s="545"/>
      <c r="CRK2" s="545"/>
      <c r="CRL2" s="546"/>
      <c r="CRM2" s="539"/>
      <c r="CRN2" s="545"/>
      <c r="CRO2" s="545"/>
      <c r="CRP2" s="546"/>
      <c r="CRQ2" s="539"/>
      <c r="CRR2" s="545"/>
      <c r="CRS2" s="545"/>
      <c r="CRT2" s="546"/>
      <c r="CRU2" s="539"/>
      <c r="CRV2" s="545"/>
      <c r="CRW2" s="545"/>
      <c r="CRX2" s="546"/>
      <c r="CRY2" s="539"/>
      <c r="CRZ2" s="545"/>
      <c r="CSA2" s="545"/>
      <c r="CSB2" s="546"/>
      <c r="CSC2" s="539"/>
      <c r="CSD2" s="545"/>
      <c r="CSE2" s="545"/>
      <c r="CSF2" s="546"/>
      <c r="CSG2" s="539"/>
      <c r="CSH2" s="545"/>
      <c r="CSI2" s="545"/>
      <c r="CSJ2" s="546"/>
      <c r="CSK2" s="539"/>
      <c r="CSL2" s="545"/>
      <c r="CSM2" s="545"/>
      <c r="CSN2" s="546"/>
      <c r="CSO2" s="539"/>
      <c r="CSP2" s="545"/>
      <c r="CSQ2" s="545"/>
      <c r="CSR2" s="546"/>
      <c r="CSS2" s="539"/>
      <c r="CST2" s="545"/>
      <c r="CSU2" s="545"/>
      <c r="CSV2" s="546"/>
      <c r="CSW2" s="539"/>
      <c r="CSX2" s="545"/>
      <c r="CSY2" s="545"/>
      <c r="CSZ2" s="546"/>
      <c r="CTA2" s="539"/>
      <c r="CTB2" s="545"/>
      <c r="CTC2" s="545"/>
      <c r="CTD2" s="546"/>
      <c r="CTE2" s="539"/>
      <c r="CTF2" s="545"/>
      <c r="CTG2" s="545"/>
      <c r="CTH2" s="546"/>
      <c r="CTI2" s="539"/>
      <c r="CTJ2" s="545"/>
      <c r="CTK2" s="545"/>
      <c r="CTL2" s="546"/>
      <c r="CTM2" s="539"/>
      <c r="CTN2" s="545"/>
      <c r="CTO2" s="545"/>
      <c r="CTP2" s="546"/>
      <c r="CTQ2" s="539"/>
      <c r="CTR2" s="545"/>
      <c r="CTS2" s="545"/>
      <c r="CTT2" s="546"/>
      <c r="CTU2" s="539"/>
      <c r="CTV2" s="545"/>
      <c r="CTW2" s="545"/>
      <c r="CTX2" s="546"/>
      <c r="CTY2" s="539"/>
      <c r="CTZ2" s="545"/>
      <c r="CUA2" s="545"/>
      <c r="CUB2" s="546"/>
      <c r="CUC2" s="539"/>
      <c r="CUD2" s="545"/>
      <c r="CUE2" s="545"/>
      <c r="CUF2" s="546"/>
      <c r="CUG2" s="539"/>
      <c r="CUH2" s="545"/>
      <c r="CUI2" s="545"/>
      <c r="CUJ2" s="546"/>
      <c r="CUK2" s="539"/>
      <c r="CUL2" s="545"/>
      <c r="CUM2" s="545"/>
      <c r="CUN2" s="546"/>
      <c r="CUO2" s="539"/>
      <c r="CUP2" s="545"/>
      <c r="CUQ2" s="545"/>
      <c r="CUR2" s="546"/>
      <c r="CUS2" s="539"/>
      <c r="CUT2" s="545"/>
      <c r="CUU2" s="545"/>
      <c r="CUV2" s="546"/>
      <c r="CUW2" s="539"/>
      <c r="CUX2" s="545"/>
      <c r="CUY2" s="545"/>
      <c r="CUZ2" s="546"/>
      <c r="CVA2" s="539"/>
      <c r="CVB2" s="545"/>
      <c r="CVC2" s="545"/>
      <c r="CVD2" s="546"/>
      <c r="CVE2" s="539"/>
      <c r="CVF2" s="545"/>
      <c r="CVG2" s="545"/>
      <c r="CVH2" s="546"/>
      <c r="CVI2" s="539"/>
      <c r="CVJ2" s="545"/>
      <c r="CVK2" s="545"/>
      <c r="CVL2" s="546"/>
      <c r="CVM2" s="539"/>
      <c r="CVN2" s="545"/>
      <c r="CVO2" s="545"/>
      <c r="CVP2" s="546"/>
      <c r="CVQ2" s="539"/>
      <c r="CVR2" s="545"/>
      <c r="CVS2" s="545"/>
      <c r="CVT2" s="546"/>
      <c r="CVU2" s="539"/>
      <c r="CVV2" s="545"/>
      <c r="CVW2" s="545"/>
      <c r="CVX2" s="546"/>
      <c r="CVY2" s="539"/>
      <c r="CVZ2" s="545"/>
      <c r="CWA2" s="545"/>
      <c r="CWB2" s="546"/>
      <c r="CWC2" s="539"/>
      <c r="CWD2" s="545"/>
      <c r="CWE2" s="545"/>
      <c r="CWF2" s="546"/>
      <c r="CWG2" s="539"/>
      <c r="CWH2" s="545"/>
      <c r="CWI2" s="545"/>
      <c r="CWJ2" s="546"/>
      <c r="CWK2" s="539"/>
      <c r="CWL2" s="545"/>
      <c r="CWM2" s="545"/>
      <c r="CWN2" s="546"/>
      <c r="CWO2" s="539"/>
      <c r="CWP2" s="545"/>
      <c r="CWQ2" s="545"/>
      <c r="CWR2" s="546"/>
      <c r="CWS2" s="539"/>
      <c r="CWT2" s="545"/>
      <c r="CWU2" s="545"/>
      <c r="CWV2" s="546"/>
      <c r="CWW2" s="539"/>
      <c r="CWX2" s="545"/>
      <c r="CWY2" s="545"/>
      <c r="CWZ2" s="546"/>
      <c r="CXA2" s="539"/>
      <c r="CXB2" s="545"/>
      <c r="CXC2" s="545"/>
      <c r="CXD2" s="546"/>
      <c r="CXE2" s="539"/>
      <c r="CXF2" s="545"/>
      <c r="CXG2" s="545"/>
      <c r="CXH2" s="546"/>
      <c r="CXI2" s="539"/>
      <c r="CXJ2" s="545"/>
      <c r="CXK2" s="545"/>
      <c r="CXL2" s="546"/>
      <c r="CXM2" s="539"/>
      <c r="CXN2" s="545"/>
      <c r="CXO2" s="545"/>
      <c r="CXP2" s="546"/>
      <c r="CXQ2" s="539"/>
      <c r="CXR2" s="545"/>
      <c r="CXS2" s="545"/>
      <c r="CXT2" s="546"/>
      <c r="CXU2" s="539"/>
      <c r="CXV2" s="545"/>
      <c r="CXW2" s="545"/>
      <c r="CXX2" s="546"/>
      <c r="CXY2" s="539"/>
      <c r="CXZ2" s="545"/>
      <c r="CYA2" s="545"/>
      <c r="CYB2" s="546"/>
      <c r="CYC2" s="539"/>
      <c r="CYD2" s="545"/>
      <c r="CYE2" s="545"/>
      <c r="CYF2" s="546"/>
      <c r="CYG2" s="539"/>
      <c r="CYH2" s="545"/>
      <c r="CYI2" s="545"/>
      <c r="CYJ2" s="546"/>
      <c r="CYK2" s="539"/>
      <c r="CYL2" s="545"/>
      <c r="CYM2" s="545"/>
      <c r="CYN2" s="546"/>
      <c r="CYO2" s="539"/>
      <c r="CYP2" s="545"/>
      <c r="CYQ2" s="545"/>
      <c r="CYR2" s="546"/>
      <c r="CYS2" s="539"/>
      <c r="CYT2" s="545"/>
      <c r="CYU2" s="545"/>
      <c r="CYV2" s="546"/>
      <c r="CYW2" s="539"/>
      <c r="CYX2" s="545"/>
      <c r="CYY2" s="545"/>
      <c r="CYZ2" s="546"/>
      <c r="CZA2" s="539"/>
      <c r="CZB2" s="545"/>
      <c r="CZC2" s="545"/>
      <c r="CZD2" s="546"/>
      <c r="CZE2" s="539"/>
      <c r="CZF2" s="545"/>
      <c r="CZG2" s="545"/>
      <c r="CZH2" s="546"/>
      <c r="CZI2" s="539"/>
      <c r="CZJ2" s="545"/>
      <c r="CZK2" s="545"/>
      <c r="CZL2" s="546"/>
      <c r="CZM2" s="539"/>
      <c r="CZN2" s="545"/>
      <c r="CZO2" s="545"/>
      <c r="CZP2" s="546"/>
      <c r="CZQ2" s="539"/>
      <c r="CZR2" s="545"/>
      <c r="CZS2" s="545"/>
      <c r="CZT2" s="546"/>
      <c r="CZU2" s="539"/>
      <c r="CZV2" s="545"/>
      <c r="CZW2" s="545"/>
      <c r="CZX2" s="546"/>
      <c r="CZY2" s="539"/>
      <c r="CZZ2" s="545"/>
      <c r="DAA2" s="545"/>
      <c r="DAB2" s="546"/>
      <c r="DAC2" s="539"/>
      <c r="DAD2" s="545"/>
      <c r="DAE2" s="545"/>
      <c r="DAF2" s="546"/>
      <c r="DAG2" s="539"/>
      <c r="DAH2" s="545"/>
      <c r="DAI2" s="545"/>
      <c r="DAJ2" s="546"/>
      <c r="DAK2" s="539"/>
      <c r="DAL2" s="545"/>
      <c r="DAM2" s="545"/>
      <c r="DAN2" s="546"/>
      <c r="DAO2" s="539"/>
      <c r="DAP2" s="545"/>
      <c r="DAQ2" s="545"/>
      <c r="DAR2" s="546"/>
      <c r="DAS2" s="539"/>
      <c r="DAT2" s="545"/>
      <c r="DAU2" s="545"/>
      <c r="DAV2" s="546"/>
      <c r="DAW2" s="539"/>
      <c r="DAX2" s="545"/>
      <c r="DAY2" s="545"/>
      <c r="DAZ2" s="546"/>
      <c r="DBA2" s="539"/>
      <c r="DBB2" s="545"/>
      <c r="DBC2" s="545"/>
      <c r="DBD2" s="546"/>
      <c r="DBE2" s="539"/>
      <c r="DBF2" s="545"/>
      <c r="DBG2" s="545"/>
      <c r="DBH2" s="546"/>
      <c r="DBI2" s="539"/>
      <c r="DBJ2" s="545"/>
      <c r="DBK2" s="545"/>
      <c r="DBL2" s="546"/>
      <c r="DBM2" s="539"/>
      <c r="DBN2" s="545"/>
      <c r="DBO2" s="545"/>
      <c r="DBP2" s="546"/>
      <c r="DBQ2" s="539"/>
      <c r="DBR2" s="545"/>
      <c r="DBS2" s="545"/>
      <c r="DBT2" s="546"/>
      <c r="DBU2" s="539"/>
      <c r="DBV2" s="545"/>
      <c r="DBW2" s="545"/>
      <c r="DBX2" s="546"/>
      <c r="DBY2" s="539"/>
      <c r="DBZ2" s="545"/>
      <c r="DCA2" s="545"/>
      <c r="DCB2" s="546"/>
      <c r="DCC2" s="539"/>
      <c r="DCD2" s="545"/>
      <c r="DCE2" s="545"/>
      <c r="DCF2" s="546"/>
      <c r="DCG2" s="539"/>
      <c r="DCH2" s="545"/>
      <c r="DCI2" s="545"/>
      <c r="DCJ2" s="546"/>
      <c r="DCK2" s="539"/>
      <c r="DCL2" s="545"/>
      <c r="DCM2" s="545"/>
      <c r="DCN2" s="546"/>
      <c r="DCO2" s="539"/>
      <c r="DCP2" s="545"/>
      <c r="DCQ2" s="545"/>
      <c r="DCR2" s="546"/>
      <c r="DCS2" s="539"/>
      <c r="DCT2" s="545"/>
      <c r="DCU2" s="545"/>
      <c r="DCV2" s="546"/>
      <c r="DCW2" s="539"/>
      <c r="DCX2" s="545"/>
      <c r="DCY2" s="545"/>
      <c r="DCZ2" s="546"/>
      <c r="DDA2" s="539"/>
      <c r="DDB2" s="545"/>
      <c r="DDC2" s="545"/>
      <c r="DDD2" s="546"/>
      <c r="DDE2" s="539"/>
      <c r="DDF2" s="545"/>
      <c r="DDG2" s="545"/>
      <c r="DDH2" s="546"/>
      <c r="DDI2" s="539"/>
      <c r="DDJ2" s="545"/>
      <c r="DDK2" s="545"/>
      <c r="DDL2" s="546"/>
      <c r="DDM2" s="539"/>
      <c r="DDN2" s="545"/>
      <c r="DDO2" s="545"/>
      <c r="DDP2" s="546"/>
      <c r="DDQ2" s="539"/>
      <c r="DDR2" s="545"/>
      <c r="DDS2" s="545"/>
      <c r="DDT2" s="546"/>
      <c r="DDU2" s="539"/>
      <c r="DDV2" s="545"/>
      <c r="DDW2" s="545"/>
      <c r="DDX2" s="546"/>
      <c r="DDY2" s="539"/>
      <c r="DDZ2" s="545"/>
      <c r="DEA2" s="545"/>
      <c r="DEB2" s="546"/>
      <c r="DEC2" s="539"/>
      <c r="DED2" s="545"/>
      <c r="DEE2" s="545"/>
      <c r="DEF2" s="546"/>
      <c r="DEG2" s="539"/>
      <c r="DEH2" s="545"/>
      <c r="DEI2" s="545"/>
      <c r="DEJ2" s="546"/>
      <c r="DEK2" s="539"/>
      <c r="DEL2" s="545"/>
      <c r="DEM2" s="545"/>
      <c r="DEN2" s="546"/>
      <c r="DEO2" s="539"/>
      <c r="DEP2" s="545"/>
      <c r="DEQ2" s="545"/>
      <c r="DER2" s="546"/>
      <c r="DES2" s="539"/>
      <c r="DET2" s="545"/>
      <c r="DEU2" s="545"/>
      <c r="DEV2" s="546"/>
      <c r="DEW2" s="539"/>
      <c r="DEX2" s="545"/>
      <c r="DEY2" s="545"/>
      <c r="DEZ2" s="546"/>
      <c r="DFA2" s="539"/>
      <c r="DFB2" s="545"/>
      <c r="DFC2" s="545"/>
      <c r="DFD2" s="546"/>
      <c r="DFE2" s="539"/>
      <c r="DFF2" s="545"/>
      <c r="DFG2" s="545"/>
      <c r="DFH2" s="546"/>
      <c r="DFI2" s="539"/>
      <c r="DFJ2" s="545"/>
      <c r="DFK2" s="545"/>
      <c r="DFL2" s="546"/>
      <c r="DFM2" s="539"/>
      <c r="DFN2" s="545"/>
      <c r="DFO2" s="545"/>
      <c r="DFP2" s="546"/>
      <c r="DFQ2" s="539"/>
      <c r="DFR2" s="545"/>
      <c r="DFS2" s="545"/>
      <c r="DFT2" s="546"/>
      <c r="DFU2" s="539"/>
      <c r="DFV2" s="545"/>
      <c r="DFW2" s="545"/>
      <c r="DFX2" s="546"/>
      <c r="DFY2" s="539"/>
      <c r="DFZ2" s="545"/>
      <c r="DGA2" s="545"/>
      <c r="DGB2" s="546"/>
      <c r="DGC2" s="539"/>
      <c r="DGD2" s="545"/>
      <c r="DGE2" s="545"/>
      <c r="DGF2" s="546"/>
      <c r="DGG2" s="539"/>
      <c r="DGH2" s="545"/>
      <c r="DGI2" s="545"/>
      <c r="DGJ2" s="546"/>
      <c r="DGK2" s="539"/>
      <c r="DGL2" s="545"/>
      <c r="DGM2" s="545"/>
      <c r="DGN2" s="546"/>
      <c r="DGO2" s="539"/>
      <c r="DGP2" s="545"/>
      <c r="DGQ2" s="545"/>
      <c r="DGR2" s="546"/>
      <c r="DGS2" s="539"/>
      <c r="DGT2" s="545"/>
      <c r="DGU2" s="545"/>
      <c r="DGV2" s="546"/>
      <c r="DGW2" s="539"/>
      <c r="DGX2" s="545"/>
      <c r="DGY2" s="545"/>
      <c r="DGZ2" s="546"/>
      <c r="DHA2" s="539"/>
      <c r="DHB2" s="545"/>
      <c r="DHC2" s="545"/>
      <c r="DHD2" s="546"/>
      <c r="DHE2" s="539"/>
      <c r="DHF2" s="545"/>
      <c r="DHG2" s="545"/>
      <c r="DHH2" s="546"/>
      <c r="DHI2" s="539"/>
      <c r="DHJ2" s="545"/>
      <c r="DHK2" s="545"/>
      <c r="DHL2" s="546"/>
      <c r="DHM2" s="539"/>
      <c r="DHN2" s="545"/>
      <c r="DHO2" s="545"/>
      <c r="DHP2" s="546"/>
      <c r="DHQ2" s="539"/>
      <c r="DHR2" s="545"/>
      <c r="DHS2" s="545"/>
      <c r="DHT2" s="546"/>
      <c r="DHU2" s="539"/>
      <c r="DHV2" s="545"/>
      <c r="DHW2" s="545"/>
      <c r="DHX2" s="546"/>
      <c r="DHY2" s="539"/>
      <c r="DHZ2" s="545"/>
      <c r="DIA2" s="545"/>
      <c r="DIB2" s="546"/>
      <c r="DIC2" s="539"/>
      <c r="DID2" s="545"/>
      <c r="DIE2" s="545"/>
      <c r="DIF2" s="546"/>
      <c r="DIG2" s="539"/>
      <c r="DIH2" s="545"/>
      <c r="DII2" s="545"/>
      <c r="DIJ2" s="546"/>
      <c r="DIK2" s="539"/>
      <c r="DIL2" s="545"/>
      <c r="DIM2" s="545"/>
      <c r="DIN2" s="546"/>
      <c r="DIO2" s="539"/>
      <c r="DIP2" s="545"/>
      <c r="DIQ2" s="545"/>
      <c r="DIR2" s="546"/>
      <c r="DIS2" s="539"/>
      <c r="DIT2" s="545"/>
      <c r="DIU2" s="545"/>
      <c r="DIV2" s="546"/>
      <c r="DIW2" s="539"/>
      <c r="DIX2" s="545"/>
      <c r="DIY2" s="545"/>
      <c r="DIZ2" s="546"/>
      <c r="DJA2" s="539"/>
      <c r="DJB2" s="545"/>
      <c r="DJC2" s="545"/>
      <c r="DJD2" s="546"/>
      <c r="DJE2" s="539"/>
      <c r="DJF2" s="545"/>
      <c r="DJG2" s="545"/>
      <c r="DJH2" s="546"/>
      <c r="DJI2" s="539"/>
      <c r="DJJ2" s="545"/>
      <c r="DJK2" s="545"/>
      <c r="DJL2" s="546"/>
      <c r="DJM2" s="539"/>
      <c r="DJN2" s="545"/>
      <c r="DJO2" s="545"/>
      <c r="DJP2" s="546"/>
      <c r="DJQ2" s="539"/>
      <c r="DJR2" s="545"/>
      <c r="DJS2" s="545"/>
      <c r="DJT2" s="546"/>
      <c r="DJU2" s="539"/>
      <c r="DJV2" s="545"/>
      <c r="DJW2" s="545"/>
      <c r="DJX2" s="546"/>
      <c r="DJY2" s="539"/>
      <c r="DJZ2" s="545"/>
      <c r="DKA2" s="545"/>
      <c r="DKB2" s="546"/>
      <c r="DKC2" s="539"/>
      <c r="DKD2" s="545"/>
      <c r="DKE2" s="545"/>
      <c r="DKF2" s="546"/>
      <c r="DKG2" s="539"/>
      <c r="DKH2" s="545"/>
      <c r="DKI2" s="545"/>
      <c r="DKJ2" s="546"/>
      <c r="DKK2" s="539"/>
      <c r="DKL2" s="545"/>
      <c r="DKM2" s="545"/>
      <c r="DKN2" s="546"/>
      <c r="DKO2" s="539"/>
      <c r="DKP2" s="545"/>
      <c r="DKQ2" s="545"/>
      <c r="DKR2" s="546"/>
      <c r="DKS2" s="539"/>
      <c r="DKT2" s="545"/>
      <c r="DKU2" s="545"/>
      <c r="DKV2" s="546"/>
      <c r="DKW2" s="539"/>
      <c r="DKX2" s="545"/>
      <c r="DKY2" s="545"/>
      <c r="DKZ2" s="546"/>
      <c r="DLA2" s="539"/>
      <c r="DLB2" s="545"/>
      <c r="DLC2" s="545"/>
      <c r="DLD2" s="546"/>
      <c r="DLE2" s="539"/>
      <c r="DLF2" s="545"/>
      <c r="DLG2" s="545"/>
      <c r="DLH2" s="546"/>
      <c r="DLI2" s="539"/>
      <c r="DLJ2" s="545"/>
      <c r="DLK2" s="545"/>
      <c r="DLL2" s="546"/>
      <c r="DLM2" s="539"/>
      <c r="DLN2" s="545"/>
      <c r="DLO2" s="545"/>
      <c r="DLP2" s="546"/>
      <c r="DLQ2" s="539"/>
      <c r="DLR2" s="545"/>
      <c r="DLS2" s="545"/>
      <c r="DLT2" s="546"/>
      <c r="DLU2" s="539"/>
      <c r="DLV2" s="545"/>
      <c r="DLW2" s="545"/>
      <c r="DLX2" s="546"/>
      <c r="DLY2" s="539"/>
      <c r="DLZ2" s="545"/>
      <c r="DMA2" s="545"/>
      <c r="DMB2" s="546"/>
      <c r="DMC2" s="539"/>
      <c r="DMD2" s="545"/>
      <c r="DME2" s="545"/>
      <c r="DMF2" s="546"/>
      <c r="DMG2" s="539"/>
      <c r="DMH2" s="545"/>
      <c r="DMI2" s="545"/>
      <c r="DMJ2" s="546"/>
      <c r="DMK2" s="539"/>
      <c r="DML2" s="545"/>
      <c r="DMM2" s="545"/>
      <c r="DMN2" s="546"/>
      <c r="DMO2" s="539"/>
      <c r="DMP2" s="545"/>
      <c r="DMQ2" s="545"/>
      <c r="DMR2" s="546"/>
      <c r="DMS2" s="539"/>
      <c r="DMT2" s="545"/>
      <c r="DMU2" s="545"/>
      <c r="DMV2" s="546"/>
      <c r="DMW2" s="539"/>
      <c r="DMX2" s="545"/>
      <c r="DMY2" s="545"/>
      <c r="DMZ2" s="546"/>
      <c r="DNA2" s="539"/>
      <c r="DNB2" s="545"/>
      <c r="DNC2" s="545"/>
      <c r="DND2" s="546"/>
      <c r="DNE2" s="539"/>
      <c r="DNF2" s="545"/>
      <c r="DNG2" s="545"/>
      <c r="DNH2" s="546"/>
      <c r="DNI2" s="539"/>
      <c r="DNJ2" s="545"/>
      <c r="DNK2" s="545"/>
      <c r="DNL2" s="546"/>
      <c r="DNM2" s="539"/>
      <c r="DNN2" s="545"/>
      <c r="DNO2" s="545"/>
      <c r="DNP2" s="546"/>
      <c r="DNQ2" s="539"/>
      <c r="DNR2" s="545"/>
      <c r="DNS2" s="545"/>
      <c r="DNT2" s="546"/>
      <c r="DNU2" s="539"/>
      <c r="DNV2" s="545"/>
      <c r="DNW2" s="545"/>
      <c r="DNX2" s="546"/>
      <c r="DNY2" s="539"/>
      <c r="DNZ2" s="545"/>
      <c r="DOA2" s="545"/>
      <c r="DOB2" s="546"/>
      <c r="DOC2" s="539"/>
      <c r="DOD2" s="545"/>
      <c r="DOE2" s="545"/>
      <c r="DOF2" s="546"/>
      <c r="DOG2" s="539"/>
      <c r="DOH2" s="545"/>
      <c r="DOI2" s="545"/>
      <c r="DOJ2" s="546"/>
      <c r="DOK2" s="539"/>
      <c r="DOL2" s="545"/>
      <c r="DOM2" s="545"/>
      <c r="DON2" s="546"/>
      <c r="DOO2" s="539"/>
      <c r="DOP2" s="545"/>
      <c r="DOQ2" s="545"/>
      <c r="DOR2" s="546"/>
      <c r="DOS2" s="539"/>
      <c r="DOT2" s="545"/>
      <c r="DOU2" s="545"/>
      <c r="DOV2" s="546"/>
      <c r="DOW2" s="539"/>
      <c r="DOX2" s="545"/>
      <c r="DOY2" s="545"/>
      <c r="DOZ2" s="546"/>
      <c r="DPA2" s="539"/>
      <c r="DPB2" s="545"/>
      <c r="DPC2" s="545"/>
      <c r="DPD2" s="546"/>
      <c r="DPE2" s="539"/>
      <c r="DPF2" s="545"/>
      <c r="DPG2" s="545"/>
      <c r="DPH2" s="546"/>
      <c r="DPI2" s="539"/>
      <c r="DPJ2" s="545"/>
      <c r="DPK2" s="545"/>
      <c r="DPL2" s="546"/>
      <c r="DPM2" s="539"/>
      <c r="DPN2" s="545"/>
      <c r="DPO2" s="545"/>
      <c r="DPP2" s="546"/>
      <c r="DPQ2" s="539"/>
      <c r="DPR2" s="545"/>
      <c r="DPS2" s="545"/>
      <c r="DPT2" s="546"/>
      <c r="DPU2" s="539"/>
      <c r="DPV2" s="545"/>
      <c r="DPW2" s="545"/>
      <c r="DPX2" s="546"/>
      <c r="DPY2" s="539"/>
      <c r="DPZ2" s="545"/>
      <c r="DQA2" s="545"/>
      <c r="DQB2" s="546"/>
      <c r="DQC2" s="539"/>
      <c r="DQD2" s="545"/>
      <c r="DQE2" s="545"/>
      <c r="DQF2" s="546"/>
      <c r="DQG2" s="539"/>
      <c r="DQH2" s="545"/>
      <c r="DQI2" s="545"/>
      <c r="DQJ2" s="546"/>
      <c r="DQK2" s="539"/>
      <c r="DQL2" s="545"/>
      <c r="DQM2" s="545"/>
      <c r="DQN2" s="546"/>
      <c r="DQO2" s="539"/>
      <c r="DQP2" s="545"/>
      <c r="DQQ2" s="545"/>
      <c r="DQR2" s="546"/>
      <c r="DQS2" s="539"/>
      <c r="DQT2" s="545"/>
      <c r="DQU2" s="545"/>
      <c r="DQV2" s="546"/>
      <c r="DQW2" s="539"/>
      <c r="DQX2" s="545"/>
      <c r="DQY2" s="545"/>
      <c r="DQZ2" s="546"/>
      <c r="DRA2" s="539"/>
      <c r="DRB2" s="545"/>
      <c r="DRC2" s="545"/>
      <c r="DRD2" s="546"/>
      <c r="DRE2" s="539"/>
      <c r="DRF2" s="545"/>
      <c r="DRG2" s="545"/>
      <c r="DRH2" s="546"/>
      <c r="DRI2" s="539"/>
      <c r="DRJ2" s="545"/>
      <c r="DRK2" s="545"/>
      <c r="DRL2" s="546"/>
      <c r="DRM2" s="539"/>
      <c r="DRN2" s="545"/>
      <c r="DRO2" s="545"/>
      <c r="DRP2" s="546"/>
      <c r="DRQ2" s="539"/>
      <c r="DRR2" s="545"/>
      <c r="DRS2" s="545"/>
      <c r="DRT2" s="546"/>
      <c r="DRU2" s="539"/>
      <c r="DRV2" s="545"/>
      <c r="DRW2" s="545"/>
      <c r="DRX2" s="546"/>
      <c r="DRY2" s="539"/>
      <c r="DRZ2" s="545"/>
      <c r="DSA2" s="545"/>
      <c r="DSB2" s="546"/>
      <c r="DSC2" s="539"/>
      <c r="DSD2" s="545"/>
      <c r="DSE2" s="545"/>
      <c r="DSF2" s="546"/>
      <c r="DSG2" s="539"/>
      <c r="DSH2" s="545"/>
      <c r="DSI2" s="545"/>
      <c r="DSJ2" s="546"/>
      <c r="DSK2" s="539"/>
      <c r="DSL2" s="545"/>
      <c r="DSM2" s="545"/>
      <c r="DSN2" s="546"/>
      <c r="DSO2" s="539"/>
      <c r="DSP2" s="545"/>
      <c r="DSQ2" s="545"/>
      <c r="DSR2" s="546"/>
      <c r="DSS2" s="539"/>
      <c r="DST2" s="545"/>
      <c r="DSU2" s="545"/>
      <c r="DSV2" s="546"/>
      <c r="DSW2" s="539"/>
      <c r="DSX2" s="545"/>
      <c r="DSY2" s="545"/>
      <c r="DSZ2" s="546"/>
      <c r="DTA2" s="539"/>
      <c r="DTB2" s="545"/>
      <c r="DTC2" s="545"/>
      <c r="DTD2" s="546"/>
      <c r="DTE2" s="539"/>
      <c r="DTF2" s="545"/>
      <c r="DTG2" s="545"/>
      <c r="DTH2" s="546"/>
      <c r="DTI2" s="539"/>
      <c r="DTJ2" s="545"/>
      <c r="DTK2" s="545"/>
      <c r="DTL2" s="546"/>
      <c r="DTM2" s="539"/>
      <c r="DTN2" s="545"/>
      <c r="DTO2" s="545"/>
      <c r="DTP2" s="546"/>
      <c r="DTQ2" s="539"/>
      <c r="DTR2" s="545"/>
      <c r="DTS2" s="545"/>
      <c r="DTT2" s="546"/>
      <c r="DTU2" s="539"/>
      <c r="DTV2" s="545"/>
      <c r="DTW2" s="545"/>
      <c r="DTX2" s="546"/>
      <c r="DTY2" s="539"/>
      <c r="DTZ2" s="545"/>
      <c r="DUA2" s="545"/>
      <c r="DUB2" s="546"/>
      <c r="DUC2" s="539"/>
      <c r="DUD2" s="545"/>
      <c r="DUE2" s="545"/>
      <c r="DUF2" s="546"/>
      <c r="DUG2" s="539"/>
      <c r="DUH2" s="545"/>
      <c r="DUI2" s="545"/>
      <c r="DUJ2" s="546"/>
      <c r="DUK2" s="539"/>
      <c r="DUL2" s="545"/>
      <c r="DUM2" s="545"/>
      <c r="DUN2" s="546"/>
      <c r="DUO2" s="539"/>
      <c r="DUP2" s="545"/>
      <c r="DUQ2" s="545"/>
      <c r="DUR2" s="546"/>
      <c r="DUS2" s="539"/>
      <c r="DUT2" s="545"/>
      <c r="DUU2" s="545"/>
      <c r="DUV2" s="546"/>
      <c r="DUW2" s="539"/>
      <c r="DUX2" s="545"/>
      <c r="DUY2" s="545"/>
      <c r="DUZ2" s="546"/>
      <c r="DVA2" s="539"/>
      <c r="DVB2" s="545"/>
      <c r="DVC2" s="545"/>
      <c r="DVD2" s="546"/>
      <c r="DVE2" s="539"/>
      <c r="DVF2" s="545"/>
      <c r="DVG2" s="545"/>
      <c r="DVH2" s="546"/>
      <c r="DVI2" s="539"/>
      <c r="DVJ2" s="545"/>
      <c r="DVK2" s="545"/>
      <c r="DVL2" s="546"/>
      <c r="DVM2" s="539"/>
      <c r="DVN2" s="545"/>
      <c r="DVO2" s="545"/>
      <c r="DVP2" s="546"/>
      <c r="DVQ2" s="539"/>
      <c r="DVR2" s="545"/>
      <c r="DVS2" s="545"/>
      <c r="DVT2" s="546"/>
      <c r="DVU2" s="539"/>
      <c r="DVV2" s="545"/>
      <c r="DVW2" s="545"/>
      <c r="DVX2" s="546"/>
      <c r="DVY2" s="539"/>
      <c r="DVZ2" s="545"/>
      <c r="DWA2" s="545"/>
      <c r="DWB2" s="546"/>
      <c r="DWC2" s="539"/>
      <c r="DWD2" s="545"/>
      <c r="DWE2" s="545"/>
      <c r="DWF2" s="546"/>
      <c r="DWG2" s="539"/>
      <c r="DWH2" s="545"/>
      <c r="DWI2" s="545"/>
      <c r="DWJ2" s="546"/>
      <c r="DWK2" s="539"/>
      <c r="DWL2" s="545"/>
      <c r="DWM2" s="545"/>
      <c r="DWN2" s="546"/>
      <c r="DWO2" s="539"/>
      <c r="DWP2" s="545"/>
      <c r="DWQ2" s="545"/>
      <c r="DWR2" s="546"/>
      <c r="DWS2" s="539"/>
      <c r="DWT2" s="545"/>
      <c r="DWU2" s="545"/>
      <c r="DWV2" s="546"/>
      <c r="DWW2" s="539"/>
      <c r="DWX2" s="545"/>
      <c r="DWY2" s="545"/>
      <c r="DWZ2" s="546"/>
      <c r="DXA2" s="539"/>
      <c r="DXB2" s="545"/>
      <c r="DXC2" s="545"/>
      <c r="DXD2" s="546"/>
      <c r="DXE2" s="539"/>
      <c r="DXF2" s="545"/>
      <c r="DXG2" s="545"/>
      <c r="DXH2" s="546"/>
      <c r="DXI2" s="539"/>
      <c r="DXJ2" s="545"/>
      <c r="DXK2" s="545"/>
      <c r="DXL2" s="546"/>
      <c r="DXM2" s="539"/>
      <c r="DXN2" s="545"/>
      <c r="DXO2" s="545"/>
      <c r="DXP2" s="546"/>
      <c r="DXQ2" s="539"/>
      <c r="DXR2" s="545"/>
      <c r="DXS2" s="545"/>
      <c r="DXT2" s="546"/>
      <c r="DXU2" s="539"/>
      <c r="DXV2" s="545"/>
      <c r="DXW2" s="545"/>
      <c r="DXX2" s="546"/>
      <c r="DXY2" s="539"/>
      <c r="DXZ2" s="545"/>
      <c r="DYA2" s="545"/>
      <c r="DYB2" s="546"/>
      <c r="DYC2" s="539"/>
      <c r="DYD2" s="545"/>
      <c r="DYE2" s="545"/>
      <c r="DYF2" s="546"/>
      <c r="DYG2" s="539"/>
      <c r="DYH2" s="545"/>
      <c r="DYI2" s="545"/>
      <c r="DYJ2" s="546"/>
      <c r="DYK2" s="539"/>
      <c r="DYL2" s="545"/>
      <c r="DYM2" s="545"/>
      <c r="DYN2" s="546"/>
      <c r="DYO2" s="539"/>
      <c r="DYP2" s="545"/>
      <c r="DYQ2" s="545"/>
      <c r="DYR2" s="546"/>
      <c r="DYS2" s="539"/>
      <c r="DYT2" s="545"/>
      <c r="DYU2" s="545"/>
      <c r="DYV2" s="546"/>
      <c r="DYW2" s="539"/>
      <c r="DYX2" s="545"/>
      <c r="DYY2" s="545"/>
      <c r="DYZ2" s="546"/>
      <c r="DZA2" s="539"/>
      <c r="DZB2" s="545"/>
      <c r="DZC2" s="545"/>
      <c r="DZD2" s="546"/>
      <c r="DZE2" s="539"/>
      <c r="DZF2" s="545"/>
      <c r="DZG2" s="545"/>
      <c r="DZH2" s="546"/>
      <c r="DZI2" s="539"/>
      <c r="DZJ2" s="545"/>
      <c r="DZK2" s="545"/>
      <c r="DZL2" s="546"/>
      <c r="DZM2" s="539"/>
      <c r="DZN2" s="545"/>
      <c r="DZO2" s="545"/>
      <c r="DZP2" s="546"/>
      <c r="DZQ2" s="539"/>
      <c r="DZR2" s="545"/>
      <c r="DZS2" s="545"/>
      <c r="DZT2" s="546"/>
      <c r="DZU2" s="539"/>
      <c r="DZV2" s="545"/>
      <c r="DZW2" s="545"/>
      <c r="DZX2" s="546"/>
      <c r="DZY2" s="539"/>
      <c r="DZZ2" s="545"/>
      <c r="EAA2" s="545"/>
      <c r="EAB2" s="546"/>
      <c r="EAC2" s="539"/>
      <c r="EAD2" s="545"/>
      <c r="EAE2" s="545"/>
      <c r="EAF2" s="546"/>
      <c r="EAG2" s="539"/>
      <c r="EAH2" s="545"/>
      <c r="EAI2" s="545"/>
      <c r="EAJ2" s="546"/>
      <c r="EAK2" s="539"/>
      <c r="EAL2" s="545"/>
      <c r="EAM2" s="545"/>
      <c r="EAN2" s="546"/>
      <c r="EAO2" s="539"/>
      <c r="EAP2" s="545"/>
      <c r="EAQ2" s="545"/>
      <c r="EAR2" s="546"/>
      <c r="EAS2" s="539"/>
      <c r="EAT2" s="545"/>
      <c r="EAU2" s="545"/>
      <c r="EAV2" s="546"/>
      <c r="EAW2" s="539"/>
      <c r="EAX2" s="545"/>
      <c r="EAY2" s="545"/>
      <c r="EAZ2" s="546"/>
      <c r="EBA2" s="539"/>
      <c r="EBB2" s="545"/>
      <c r="EBC2" s="545"/>
      <c r="EBD2" s="546"/>
      <c r="EBE2" s="539"/>
      <c r="EBF2" s="545"/>
      <c r="EBG2" s="545"/>
      <c r="EBH2" s="546"/>
      <c r="EBI2" s="539"/>
      <c r="EBJ2" s="545"/>
      <c r="EBK2" s="545"/>
      <c r="EBL2" s="546"/>
      <c r="EBM2" s="539"/>
      <c r="EBN2" s="545"/>
      <c r="EBO2" s="545"/>
      <c r="EBP2" s="546"/>
      <c r="EBQ2" s="539"/>
      <c r="EBR2" s="545"/>
      <c r="EBS2" s="545"/>
      <c r="EBT2" s="546"/>
      <c r="EBU2" s="539"/>
      <c r="EBV2" s="545"/>
      <c r="EBW2" s="545"/>
      <c r="EBX2" s="546"/>
      <c r="EBY2" s="539"/>
      <c r="EBZ2" s="545"/>
      <c r="ECA2" s="545"/>
      <c r="ECB2" s="546"/>
      <c r="ECC2" s="539"/>
      <c r="ECD2" s="545"/>
      <c r="ECE2" s="545"/>
      <c r="ECF2" s="546"/>
      <c r="ECG2" s="539"/>
      <c r="ECH2" s="545"/>
      <c r="ECI2" s="545"/>
      <c r="ECJ2" s="546"/>
      <c r="ECK2" s="539"/>
      <c r="ECL2" s="545"/>
      <c r="ECM2" s="545"/>
      <c r="ECN2" s="546"/>
      <c r="ECO2" s="539"/>
      <c r="ECP2" s="545"/>
      <c r="ECQ2" s="545"/>
      <c r="ECR2" s="546"/>
      <c r="ECS2" s="539"/>
      <c r="ECT2" s="545"/>
      <c r="ECU2" s="545"/>
      <c r="ECV2" s="546"/>
      <c r="ECW2" s="539"/>
      <c r="ECX2" s="545"/>
      <c r="ECY2" s="545"/>
      <c r="ECZ2" s="546"/>
      <c r="EDA2" s="539"/>
      <c r="EDB2" s="545"/>
      <c r="EDC2" s="545"/>
      <c r="EDD2" s="546"/>
      <c r="EDE2" s="539"/>
      <c r="EDF2" s="545"/>
      <c r="EDG2" s="545"/>
      <c r="EDH2" s="546"/>
      <c r="EDI2" s="539"/>
      <c r="EDJ2" s="545"/>
      <c r="EDK2" s="545"/>
      <c r="EDL2" s="546"/>
      <c r="EDM2" s="539"/>
      <c r="EDN2" s="545"/>
      <c r="EDO2" s="545"/>
      <c r="EDP2" s="546"/>
      <c r="EDQ2" s="539"/>
      <c r="EDR2" s="545"/>
      <c r="EDS2" s="545"/>
      <c r="EDT2" s="546"/>
      <c r="EDU2" s="539"/>
      <c r="EDV2" s="545"/>
      <c r="EDW2" s="545"/>
      <c r="EDX2" s="546"/>
      <c r="EDY2" s="539"/>
      <c r="EDZ2" s="545"/>
      <c r="EEA2" s="545"/>
      <c r="EEB2" s="546"/>
      <c r="EEC2" s="539"/>
      <c r="EED2" s="545"/>
      <c r="EEE2" s="545"/>
      <c r="EEF2" s="546"/>
      <c r="EEG2" s="539"/>
      <c r="EEH2" s="545"/>
      <c r="EEI2" s="545"/>
      <c r="EEJ2" s="546"/>
      <c r="EEK2" s="539"/>
      <c r="EEL2" s="545"/>
      <c r="EEM2" s="545"/>
      <c r="EEN2" s="546"/>
      <c r="EEO2" s="539"/>
      <c r="EEP2" s="545"/>
      <c r="EEQ2" s="545"/>
      <c r="EER2" s="546"/>
      <c r="EES2" s="539"/>
      <c r="EET2" s="545"/>
      <c r="EEU2" s="545"/>
      <c r="EEV2" s="546"/>
      <c r="EEW2" s="539"/>
      <c r="EEX2" s="545"/>
      <c r="EEY2" s="545"/>
      <c r="EEZ2" s="546"/>
      <c r="EFA2" s="539"/>
      <c r="EFB2" s="545"/>
      <c r="EFC2" s="545"/>
      <c r="EFD2" s="546"/>
      <c r="EFE2" s="539"/>
      <c r="EFF2" s="545"/>
      <c r="EFG2" s="545"/>
      <c r="EFH2" s="546"/>
      <c r="EFI2" s="539"/>
      <c r="EFJ2" s="545"/>
      <c r="EFK2" s="545"/>
      <c r="EFL2" s="546"/>
      <c r="EFM2" s="539"/>
      <c r="EFN2" s="545"/>
      <c r="EFO2" s="545"/>
      <c r="EFP2" s="546"/>
      <c r="EFQ2" s="539"/>
      <c r="EFR2" s="545"/>
      <c r="EFS2" s="545"/>
      <c r="EFT2" s="546"/>
      <c r="EFU2" s="539"/>
      <c r="EFV2" s="545"/>
      <c r="EFW2" s="545"/>
      <c r="EFX2" s="546"/>
      <c r="EFY2" s="539"/>
      <c r="EFZ2" s="545"/>
      <c r="EGA2" s="545"/>
      <c r="EGB2" s="546"/>
      <c r="EGC2" s="539"/>
      <c r="EGD2" s="545"/>
      <c r="EGE2" s="545"/>
      <c r="EGF2" s="546"/>
      <c r="EGG2" s="539"/>
      <c r="EGH2" s="545"/>
      <c r="EGI2" s="545"/>
      <c r="EGJ2" s="546"/>
      <c r="EGK2" s="539"/>
      <c r="EGL2" s="545"/>
      <c r="EGM2" s="545"/>
      <c r="EGN2" s="546"/>
      <c r="EGO2" s="539"/>
      <c r="EGP2" s="545"/>
      <c r="EGQ2" s="545"/>
      <c r="EGR2" s="546"/>
      <c r="EGS2" s="539"/>
      <c r="EGT2" s="545"/>
      <c r="EGU2" s="545"/>
      <c r="EGV2" s="546"/>
      <c r="EGW2" s="539"/>
      <c r="EGX2" s="545"/>
      <c r="EGY2" s="545"/>
      <c r="EGZ2" s="546"/>
      <c r="EHA2" s="539"/>
      <c r="EHB2" s="545"/>
      <c r="EHC2" s="545"/>
      <c r="EHD2" s="546"/>
      <c r="EHE2" s="539"/>
      <c r="EHF2" s="545"/>
      <c r="EHG2" s="545"/>
      <c r="EHH2" s="546"/>
      <c r="EHI2" s="539"/>
      <c r="EHJ2" s="545"/>
      <c r="EHK2" s="545"/>
      <c r="EHL2" s="546"/>
      <c r="EHM2" s="539"/>
      <c r="EHN2" s="545"/>
      <c r="EHO2" s="545"/>
      <c r="EHP2" s="546"/>
      <c r="EHQ2" s="539"/>
      <c r="EHR2" s="545"/>
      <c r="EHS2" s="545"/>
      <c r="EHT2" s="546"/>
      <c r="EHU2" s="539"/>
      <c r="EHV2" s="545"/>
      <c r="EHW2" s="545"/>
      <c r="EHX2" s="546"/>
      <c r="EHY2" s="539"/>
      <c r="EHZ2" s="545"/>
      <c r="EIA2" s="545"/>
      <c r="EIB2" s="546"/>
      <c r="EIC2" s="539"/>
      <c r="EID2" s="545"/>
      <c r="EIE2" s="545"/>
      <c r="EIF2" s="546"/>
      <c r="EIG2" s="539"/>
      <c r="EIH2" s="545"/>
      <c r="EII2" s="545"/>
      <c r="EIJ2" s="546"/>
      <c r="EIK2" s="539"/>
      <c r="EIL2" s="545"/>
      <c r="EIM2" s="545"/>
      <c r="EIN2" s="546"/>
      <c r="EIO2" s="539"/>
      <c r="EIP2" s="545"/>
      <c r="EIQ2" s="545"/>
      <c r="EIR2" s="546"/>
      <c r="EIS2" s="539"/>
      <c r="EIT2" s="545"/>
      <c r="EIU2" s="545"/>
      <c r="EIV2" s="546"/>
      <c r="EIW2" s="539"/>
      <c r="EIX2" s="545"/>
      <c r="EIY2" s="545"/>
      <c r="EIZ2" s="546"/>
      <c r="EJA2" s="539"/>
      <c r="EJB2" s="545"/>
      <c r="EJC2" s="545"/>
      <c r="EJD2" s="546"/>
      <c r="EJE2" s="539"/>
      <c r="EJF2" s="545"/>
      <c r="EJG2" s="545"/>
      <c r="EJH2" s="546"/>
      <c r="EJI2" s="539"/>
      <c r="EJJ2" s="545"/>
      <c r="EJK2" s="545"/>
      <c r="EJL2" s="546"/>
      <c r="EJM2" s="539"/>
      <c r="EJN2" s="545"/>
      <c r="EJO2" s="545"/>
      <c r="EJP2" s="546"/>
      <c r="EJQ2" s="539"/>
      <c r="EJR2" s="545"/>
      <c r="EJS2" s="545"/>
      <c r="EJT2" s="546"/>
      <c r="EJU2" s="539"/>
      <c r="EJV2" s="545"/>
      <c r="EJW2" s="545"/>
      <c r="EJX2" s="546"/>
      <c r="EJY2" s="539"/>
      <c r="EJZ2" s="545"/>
      <c r="EKA2" s="545"/>
      <c r="EKB2" s="546"/>
      <c r="EKC2" s="539"/>
      <c r="EKD2" s="545"/>
      <c r="EKE2" s="545"/>
      <c r="EKF2" s="546"/>
      <c r="EKG2" s="539"/>
      <c r="EKH2" s="545"/>
      <c r="EKI2" s="545"/>
      <c r="EKJ2" s="546"/>
      <c r="EKK2" s="539"/>
      <c r="EKL2" s="545"/>
      <c r="EKM2" s="545"/>
      <c r="EKN2" s="546"/>
      <c r="EKO2" s="539"/>
      <c r="EKP2" s="545"/>
      <c r="EKQ2" s="545"/>
      <c r="EKR2" s="546"/>
      <c r="EKS2" s="539"/>
      <c r="EKT2" s="545"/>
      <c r="EKU2" s="545"/>
      <c r="EKV2" s="546"/>
      <c r="EKW2" s="539"/>
      <c r="EKX2" s="545"/>
      <c r="EKY2" s="545"/>
      <c r="EKZ2" s="546"/>
      <c r="ELA2" s="539"/>
      <c r="ELB2" s="545"/>
      <c r="ELC2" s="545"/>
      <c r="ELD2" s="546"/>
      <c r="ELE2" s="539"/>
      <c r="ELF2" s="545"/>
      <c r="ELG2" s="545"/>
      <c r="ELH2" s="546"/>
      <c r="ELI2" s="539"/>
      <c r="ELJ2" s="545"/>
      <c r="ELK2" s="545"/>
      <c r="ELL2" s="546"/>
      <c r="ELM2" s="539"/>
      <c r="ELN2" s="545"/>
      <c r="ELO2" s="545"/>
      <c r="ELP2" s="546"/>
      <c r="ELQ2" s="539"/>
      <c r="ELR2" s="545"/>
      <c r="ELS2" s="545"/>
      <c r="ELT2" s="546"/>
      <c r="ELU2" s="539"/>
      <c r="ELV2" s="545"/>
      <c r="ELW2" s="545"/>
      <c r="ELX2" s="546"/>
      <c r="ELY2" s="539"/>
      <c r="ELZ2" s="545"/>
      <c r="EMA2" s="545"/>
      <c r="EMB2" s="546"/>
      <c r="EMC2" s="539"/>
      <c r="EMD2" s="545"/>
      <c r="EME2" s="545"/>
      <c r="EMF2" s="546"/>
      <c r="EMG2" s="539"/>
      <c r="EMH2" s="545"/>
      <c r="EMI2" s="545"/>
      <c r="EMJ2" s="546"/>
      <c r="EMK2" s="539"/>
      <c r="EML2" s="545"/>
      <c r="EMM2" s="545"/>
      <c r="EMN2" s="546"/>
      <c r="EMO2" s="539"/>
      <c r="EMP2" s="545"/>
      <c r="EMQ2" s="545"/>
      <c r="EMR2" s="546"/>
      <c r="EMS2" s="539"/>
      <c r="EMT2" s="545"/>
      <c r="EMU2" s="545"/>
      <c r="EMV2" s="546"/>
      <c r="EMW2" s="539"/>
      <c r="EMX2" s="545"/>
      <c r="EMY2" s="545"/>
      <c r="EMZ2" s="546"/>
      <c r="ENA2" s="539"/>
      <c r="ENB2" s="545"/>
      <c r="ENC2" s="545"/>
      <c r="END2" s="546"/>
      <c r="ENE2" s="539"/>
      <c r="ENF2" s="545"/>
      <c r="ENG2" s="545"/>
      <c r="ENH2" s="546"/>
      <c r="ENI2" s="539"/>
      <c r="ENJ2" s="545"/>
      <c r="ENK2" s="545"/>
      <c r="ENL2" s="546"/>
      <c r="ENM2" s="539"/>
      <c r="ENN2" s="545"/>
      <c r="ENO2" s="545"/>
      <c r="ENP2" s="546"/>
      <c r="ENQ2" s="539"/>
      <c r="ENR2" s="545"/>
      <c r="ENS2" s="545"/>
      <c r="ENT2" s="546"/>
      <c r="ENU2" s="539"/>
      <c r="ENV2" s="545"/>
      <c r="ENW2" s="545"/>
      <c r="ENX2" s="546"/>
      <c r="ENY2" s="539"/>
      <c r="ENZ2" s="545"/>
      <c r="EOA2" s="545"/>
      <c r="EOB2" s="546"/>
      <c r="EOC2" s="539"/>
      <c r="EOD2" s="545"/>
      <c r="EOE2" s="545"/>
      <c r="EOF2" s="546"/>
      <c r="EOG2" s="539"/>
      <c r="EOH2" s="545"/>
      <c r="EOI2" s="545"/>
      <c r="EOJ2" s="546"/>
      <c r="EOK2" s="539"/>
      <c r="EOL2" s="545"/>
      <c r="EOM2" s="545"/>
      <c r="EON2" s="546"/>
      <c r="EOO2" s="539"/>
      <c r="EOP2" s="545"/>
      <c r="EOQ2" s="545"/>
      <c r="EOR2" s="546"/>
      <c r="EOS2" s="539"/>
      <c r="EOT2" s="545"/>
      <c r="EOU2" s="545"/>
      <c r="EOV2" s="546"/>
      <c r="EOW2" s="539"/>
      <c r="EOX2" s="545"/>
      <c r="EOY2" s="545"/>
      <c r="EOZ2" s="546"/>
      <c r="EPA2" s="539"/>
      <c r="EPB2" s="545"/>
      <c r="EPC2" s="545"/>
      <c r="EPD2" s="546"/>
      <c r="EPE2" s="539"/>
      <c r="EPF2" s="545"/>
      <c r="EPG2" s="545"/>
      <c r="EPH2" s="546"/>
      <c r="EPI2" s="539"/>
      <c r="EPJ2" s="545"/>
      <c r="EPK2" s="545"/>
      <c r="EPL2" s="546"/>
      <c r="EPM2" s="539"/>
      <c r="EPN2" s="545"/>
      <c r="EPO2" s="545"/>
      <c r="EPP2" s="546"/>
      <c r="EPQ2" s="539"/>
      <c r="EPR2" s="545"/>
      <c r="EPS2" s="545"/>
      <c r="EPT2" s="546"/>
      <c r="EPU2" s="539"/>
      <c r="EPV2" s="545"/>
      <c r="EPW2" s="545"/>
      <c r="EPX2" s="546"/>
      <c r="EPY2" s="539"/>
      <c r="EPZ2" s="545"/>
      <c r="EQA2" s="545"/>
      <c r="EQB2" s="546"/>
      <c r="EQC2" s="539"/>
      <c r="EQD2" s="545"/>
      <c r="EQE2" s="545"/>
      <c r="EQF2" s="546"/>
      <c r="EQG2" s="539"/>
      <c r="EQH2" s="545"/>
      <c r="EQI2" s="545"/>
      <c r="EQJ2" s="546"/>
      <c r="EQK2" s="539"/>
      <c r="EQL2" s="545"/>
      <c r="EQM2" s="545"/>
      <c r="EQN2" s="546"/>
      <c r="EQO2" s="539"/>
      <c r="EQP2" s="545"/>
      <c r="EQQ2" s="545"/>
      <c r="EQR2" s="546"/>
      <c r="EQS2" s="539"/>
      <c r="EQT2" s="545"/>
      <c r="EQU2" s="545"/>
      <c r="EQV2" s="546"/>
      <c r="EQW2" s="539"/>
      <c r="EQX2" s="545"/>
      <c r="EQY2" s="545"/>
      <c r="EQZ2" s="546"/>
      <c r="ERA2" s="539"/>
      <c r="ERB2" s="545"/>
      <c r="ERC2" s="545"/>
      <c r="ERD2" s="546"/>
      <c r="ERE2" s="539"/>
      <c r="ERF2" s="545"/>
      <c r="ERG2" s="545"/>
      <c r="ERH2" s="546"/>
      <c r="ERI2" s="539"/>
      <c r="ERJ2" s="545"/>
      <c r="ERK2" s="545"/>
      <c r="ERL2" s="546"/>
      <c r="ERM2" s="539"/>
      <c r="ERN2" s="545"/>
      <c r="ERO2" s="545"/>
      <c r="ERP2" s="546"/>
      <c r="ERQ2" s="539"/>
      <c r="ERR2" s="545"/>
      <c r="ERS2" s="545"/>
      <c r="ERT2" s="546"/>
      <c r="ERU2" s="539"/>
      <c r="ERV2" s="545"/>
      <c r="ERW2" s="545"/>
      <c r="ERX2" s="546"/>
      <c r="ERY2" s="539"/>
      <c r="ERZ2" s="545"/>
      <c r="ESA2" s="545"/>
      <c r="ESB2" s="546"/>
      <c r="ESC2" s="539"/>
      <c r="ESD2" s="545"/>
      <c r="ESE2" s="545"/>
      <c r="ESF2" s="546"/>
      <c r="ESG2" s="539"/>
      <c r="ESH2" s="545"/>
      <c r="ESI2" s="545"/>
      <c r="ESJ2" s="546"/>
      <c r="ESK2" s="539"/>
      <c r="ESL2" s="545"/>
      <c r="ESM2" s="545"/>
      <c r="ESN2" s="546"/>
      <c r="ESO2" s="539"/>
      <c r="ESP2" s="545"/>
      <c r="ESQ2" s="545"/>
      <c r="ESR2" s="546"/>
      <c r="ESS2" s="539"/>
      <c r="EST2" s="545"/>
      <c r="ESU2" s="545"/>
      <c r="ESV2" s="546"/>
      <c r="ESW2" s="539"/>
      <c r="ESX2" s="545"/>
      <c r="ESY2" s="545"/>
      <c r="ESZ2" s="546"/>
      <c r="ETA2" s="539"/>
      <c r="ETB2" s="545"/>
      <c r="ETC2" s="545"/>
      <c r="ETD2" s="546"/>
      <c r="ETE2" s="539"/>
      <c r="ETF2" s="545"/>
      <c r="ETG2" s="545"/>
      <c r="ETH2" s="546"/>
      <c r="ETI2" s="539"/>
      <c r="ETJ2" s="545"/>
      <c r="ETK2" s="545"/>
      <c r="ETL2" s="546"/>
      <c r="ETM2" s="539"/>
      <c r="ETN2" s="545"/>
      <c r="ETO2" s="545"/>
      <c r="ETP2" s="546"/>
      <c r="ETQ2" s="539"/>
      <c r="ETR2" s="545"/>
      <c r="ETS2" s="545"/>
      <c r="ETT2" s="546"/>
      <c r="ETU2" s="539"/>
      <c r="ETV2" s="545"/>
      <c r="ETW2" s="545"/>
      <c r="ETX2" s="546"/>
      <c r="ETY2" s="539"/>
      <c r="ETZ2" s="545"/>
      <c r="EUA2" s="545"/>
      <c r="EUB2" s="546"/>
      <c r="EUC2" s="539"/>
      <c r="EUD2" s="545"/>
      <c r="EUE2" s="545"/>
      <c r="EUF2" s="546"/>
      <c r="EUG2" s="539"/>
      <c r="EUH2" s="545"/>
      <c r="EUI2" s="545"/>
      <c r="EUJ2" s="546"/>
      <c r="EUK2" s="539"/>
      <c r="EUL2" s="545"/>
      <c r="EUM2" s="545"/>
      <c r="EUN2" s="546"/>
      <c r="EUO2" s="539"/>
      <c r="EUP2" s="545"/>
      <c r="EUQ2" s="545"/>
      <c r="EUR2" s="546"/>
      <c r="EUS2" s="539"/>
      <c r="EUT2" s="545"/>
      <c r="EUU2" s="545"/>
      <c r="EUV2" s="546"/>
      <c r="EUW2" s="539"/>
      <c r="EUX2" s="545"/>
      <c r="EUY2" s="545"/>
      <c r="EUZ2" s="546"/>
      <c r="EVA2" s="539"/>
      <c r="EVB2" s="545"/>
      <c r="EVC2" s="545"/>
      <c r="EVD2" s="546"/>
      <c r="EVE2" s="539"/>
      <c r="EVF2" s="545"/>
      <c r="EVG2" s="545"/>
      <c r="EVH2" s="546"/>
      <c r="EVI2" s="539"/>
      <c r="EVJ2" s="545"/>
      <c r="EVK2" s="545"/>
      <c r="EVL2" s="546"/>
      <c r="EVM2" s="539"/>
      <c r="EVN2" s="545"/>
      <c r="EVO2" s="545"/>
      <c r="EVP2" s="546"/>
      <c r="EVQ2" s="539"/>
      <c r="EVR2" s="545"/>
      <c r="EVS2" s="545"/>
      <c r="EVT2" s="546"/>
      <c r="EVU2" s="539"/>
      <c r="EVV2" s="545"/>
      <c r="EVW2" s="545"/>
      <c r="EVX2" s="546"/>
      <c r="EVY2" s="539"/>
      <c r="EVZ2" s="545"/>
      <c r="EWA2" s="545"/>
      <c r="EWB2" s="546"/>
      <c r="EWC2" s="539"/>
      <c r="EWD2" s="545"/>
      <c r="EWE2" s="545"/>
      <c r="EWF2" s="546"/>
      <c r="EWG2" s="539"/>
      <c r="EWH2" s="545"/>
      <c r="EWI2" s="545"/>
      <c r="EWJ2" s="546"/>
      <c r="EWK2" s="539"/>
      <c r="EWL2" s="545"/>
      <c r="EWM2" s="545"/>
      <c r="EWN2" s="546"/>
      <c r="EWO2" s="539"/>
      <c r="EWP2" s="545"/>
      <c r="EWQ2" s="545"/>
      <c r="EWR2" s="546"/>
      <c r="EWS2" s="539"/>
      <c r="EWT2" s="545"/>
      <c r="EWU2" s="545"/>
      <c r="EWV2" s="546"/>
      <c r="EWW2" s="539"/>
      <c r="EWX2" s="545"/>
      <c r="EWY2" s="545"/>
      <c r="EWZ2" s="546"/>
      <c r="EXA2" s="539"/>
      <c r="EXB2" s="545"/>
      <c r="EXC2" s="545"/>
      <c r="EXD2" s="546"/>
      <c r="EXE2" s="539"/>
      <c r="EXF2" s="545"/>
      <c r="EXG2" s="545"/>
      <c r="EXH2" s="546"/>
      <c r="EXI2" s="539"/>
      <c r="EXJ2" s="545"/>
      <c r="EXK2" s="545"/>
      <c r="EXL2" s="546"/>
      <c r="EXM2" s="539"/>
      <c r="EXN2" s="545"/>
      <c r="EXO2" s="545"/>
      <c r="EXP2" s="546"/>
      <c r="EXQ2" s="539"/>
      <c r="EXR2" s="545"/>
      <c r="EXS2" s="545"/>
      <c r="EXT2" s="546"/>
      <c r="EXU2" s="539"/>
      <c r="EXV2" s="545"/>
      <c r="EXW2" s="545"/>
      <c r="EXX2" s="546"/>
      <c r="EXY2" s="539"/>
      <c r="EXZ2" s="545"/>
      <c r="EYA2" s="545"/>
      <c r="EYB2" s="546"/>
      <c r="EYC2" s="539"/>
      <c r="EYD2" s="545"/>
      <c r="EYE2" s="545"/>
      <c r="EYF2" s="546"/>
      <c r="EYG2" s="539"/>
      <c r="EYH2" s="545"/>
      <c r="EYI2" s="545"/>
      <c r="EYJ2" s="546"/>
      <c r="EYK2" s="539"/>
      <c r="EYL2" s="545"/>
      <c r="EYM2" s="545"/>
      <c r="EYN2" s="546"/>
      <c r="EYO2" s="539"/>
      <c r="EYP2" s="545"/>
      <c r="EYQ2" s="545"/>
      <c r="EYR2" s="546"/>
      <c r="EYS2" s="539"/>
      <c r="EYT2" s="545"/>
      <c r="EYU2" s="545"/>
      <c r="EYV2" s="546"/>
      <c r="EYW2" s="539"/>
      <c r="EYX2" s="545"/>
      <c r="EYY2" s="545"/>
      <c r="EYZ2" s="546"/>
      <c r="EZA2" s="539"/>
      <c r="EZB2" s="545"/>
      <c r="EZC2" s="545"/>
      <c r="EZD2" s="546"/>
      <c r="EZE2" s="539"/>
      <c r="EZF2" s="545"/>
      <c r="EZG2" s="545"/>
      <c r="EZH2" s="546"/>
      <c r="EZI2" s="539"/>
      <c r="EZJ2" s="545"/>
      <c r="EZK2" s="545"/>
      <c r="EZL2" s="546"/>
      <c r="EZM2" s="539"/>
      <c r="EZN2" s="545"/>
      <c r="EZO2" s="545"/>
      <c r="EZP2" s="546"/>
      <c r="EZQ2" s="539"/>
      <c r="EZR2" s="545"/>
      <c r="EZS2" s="545"/>
      <c r="EZT2" s="546"/>
      <c r="EZU2" s="539"/>
      <c r="EZV2" s="545"/>
      <c r="EZW2" s="545"/>
      <c r="EZX2" s="546"/>
      <c r="EZY2" s="539"/>
      <c r="EZZ2" s="545"/>
      <c r="FAA2" s="545"/>
      <c r="FAB2" s="546"/>
      <c r="FAC2" s="539"/>
      <c r="FAD2" s="545"/>
      <c r="FAE2" s="545"/>
      <c r="FAF2" s="546"/>
      <c r="FAG2" s="539"/>
      <c r="FAH2" s="545"/>
      <c r="FAI2" s="545"/>
      <c r="FAJ2" s="546"/>
      <c r="FAK2" s="539"/>
      <c r="FAL2" s="545"/>
      <c r="FAM2" s="545"/>
      <c r="FAN2" s="546"/>
      <c r="FAO2" s="539"/>
      <c r="FAP2" s="545"/>
      <c r="FAQ2" s="545"/>
      <c r="FAR2" s="546"/>
      <c r="FAS2" s="539"/>
      <c r="FAT2" s="545"/>
      <c r="FAU2" s="545"/>
      <c r="FAV2" s="546"/>
      <c r="FAW2" s="539"/>
      <c r="FAX2" s="545"/>
      <c r="FAY2" s="545"/>
      <c r="FAZ2" s="546"/>
      <c r="FBA2" s="539"/>
      <c r="FBB2" s="545"/>
      <c r="FBC2" s="545"/>
      <c r="FBD2" s="546"/>
      <c r="FBE2" s="539"/>
      <c r="FBF2" s="545"/>
      <c r="FBG2" s="545"/>
      <c r="FBH2" s="546"/>
      <c r="FBI2" s="539"/>
      <c r="FBJ2" s="545"/>
      <c r="FBK2" s="545"/>
      <c r="FBL2" s="546"/>
      <c r="FBM2" s="539"/>
      <c r="FBN2" s="545"/>
      <c r="FBO2" s="545"/>
      <c r="FBP2" s="546"/>
      <c r="FBQ2" s="539"/>
      <c r="FBR2" s="545"/>
      <c r="FBS2" s="545"/>
      <c r="FBT2" s="546"/>
      <c r="FBU2" s="539"/>
      <c r="FBV2" s="545"/>
      <c r="FBW2" s="545"/>
      <c r="FBX2" s="546"/>
      <c r="FBY2" s="539"/>
      <c r="FBZ2" s="545"/>
      <c r="FCA2" s="545"/>
      <c r="FCB2" s="546"/>
      <c r="FCC2" s="539"/>
      <c r="FCD2" s="545"/>
      <c r="FCE2" s="545"/>
      <c r="FCF2" s="546"/>
      <c r="FCG2" s="539"/>
      <c r="FCH2" s="545"/>
      <c r="FCI2" s="545"/>
      <c r="FCJ2" s="546"/>
      <c r="FCK2" s="539"/>
      <c r="FCL2" s="545"/>
      <c r="FCM2" s="545"/>
      <c r="FCN2" s="546"/>
      <c r="FCO2" s="539"/>
      <c r="FCP2" s="545"/>
      <c r="FCQ2" s="545"/>
      <c r="FCR2" s="546"/>
      <c r="FCS2" s="539"/>
      <c r="FCT2" s="545"/>
      <c r="FCU2" s="545"/>
      <c r="FCV2" s="546"/>
      <c r="FCW2" s="539"/>
      <c r="FCX2" s="545"/>
      <c r="FCY2" s="545"/>
      <c r="FCZ2" s="546"/>
      <c r="FDA2" s="539"/>
      <c r="FDB2" s="545"/>
      <c r="FDC2" s="545"/>
      <c r="FDD2" s="546"/>
      <c r="FDE2" s="539"/>
      <c r="FDF2" s="545"/>
      <c r="FDG2" s="545"/>
      <c r="FDH2" s="546"/>
      <c r="FDI2" s="539"/>
      <c r="FDJ2" s="545"/>
      <c r="FDK2" s="545"/>
      <c r="FDL2" s="546"/>
      <c r="FDM2" s="539"/>
      <c r="FDN2" s="545"/>
      <c r="FDO2" s="545"/>
      <c r="FDP2" s="546"/>
      <c r="FDQ2" s="539"/>
      <c r="FDR2" s="545"/>
      <c r="FDS2" s="545"/>
      <c r="FDT2" s="546"/>
      <c r="FDU2" s="539"/>
      <c r="FDV2" s="545"/>
      <c r="FDW2" s="545"/>
      <c r="FDX2" s="546"/>
      <c r="FDY2" s="539"/>
      <c r="FDZ2" s="545"/>
      <c r="FEA2" s="545"/>
      <c r="FEB2" s="546"/>
      <c r="FEC2" s="539"/>
      <c r="FED2" s="545"/>
      <c r="FEE2" s="545"/>
      <c r="FEF2" s="546"/>
      <c r="FEG2" s="539"/>
      <c r="FEH2" s="545"/>
      <c r="FEI2" s="545"/>
      <c r="FEJ2" s="546"/>
      <c r="FEK2" s="539"/>
      <c r="FEL2" s="545"/>
      <c r="FEM2" s="545"/>
      <c r="FEN2" s="546"/>
      <c r="FEO2" s="539"/>
      <c r="FEP2" s="545"/>
      <c r="FEQ2" s="545"/>
      <c r="FER2" s="546"/>
      <c r="FES2" s="539"/>
      <c r="FET2" s="545"/>
      <c r="FEU2" s="545"/>
      <c r="FEV2" s="546"/>
      <c r="FEW2" s="539"/>
      <c r="FEX2" s="545"/>
      <c r="FEY2" s="545"/>
      <c r="FEZ2" s="546"/>
      <c r="FFA2" s="539"/>
      <c r="FFB2" s="545"/>
      <c r="FFC2" s="545"/>
      <c r="FFD2" s="546"/>
      <c r="FFE2" s="539"/>
      <c r="FFF2" s="545"/>
      <c r="FFG2" s="545"/>
      <c r="FFH2" s="546"/>
      <c r="FFI2" s="539"/>
      <c r="FFJ2" s="545"/>
      <c r="FFK2" s="545"/>
      <c r="FFL2" s="546"/>
      <c r="FFM2" s="539"/>
      <c r="FFN2" s="545"/>
      <c r="FFO2" s="545"/>
      <c r="FFP2" s="546"/>
      <c r="FFQ2" s="539"/>
      <c r="FFR2" s="545"/>
      <c r="FFS2" s="545"/>
      <c r="FFT2" s="546"/>
      <c r="FFU2" s="539"/>
      <c r="FFV2" s="545"/>
      <c r="FFW2" s="545"/>
      <c r="FFX2" s="546"/>
      <c r="FFY2" s="539"/>
      <c r="FFZ2" s="545"/>
      <c r="FGA2" s="545"/>
      <c r="FGB2" s="546"/>
      <c r="FGC2" s="539"/>
      <c r="FGD2" s="545"/>
      <c r="FGE2" s="545"/>
      <c r="FGF2" s="546"/>
      <c r="FGG2" s="539"/>
      <c r="FGH2" s="545"/>
      <c r="FGI2" s="545"/>
      <c r="FGJ2" s="546"/>
      <c r="FGK2" s="539"/>
      <c r="FGL2" s="545"/>
      <c r="FGM2" s="545"/>
      <c r="FGN2" s="546"/>
      <c r="FGO2" s="539"/>
      <c r="FGP2" s="545"/>
      <c r="FGQ2" s="545"/>
      <c r="FGR2" s="546"/>
      <c r="FGS2" s="539"/>
      <c r="FGT2" s="545"/>
      <c r="FGU2" s="545"/>
      <c r="FGV2" s="546"/>
      <c r="FGW2" s="539"/>
      <c r="FGX2" s="545"/>
      <c r="FGY2" s="545"/>
      <c r="FGZ2" s="546"/>
      <c r="FHA2" s="539"/>
      <c r="FHB2" s="545"/>
      <c r="FHC2" s="545"/>
      <c r="FHD2" s="546"/>
      <c r="FHE2" s="539"/>
      <c r="FHF2" s="545"/>
      <c r="FHG2" s="545"/>
      <c r="FHH2" s="546"/>
      <c r="FHI2" s="539"/>
      <c r="FHJ2" s="545"/>
      <c r="FHK2" s="545"/>
      <c r="FHL2" s="546"/>
      <c r="FHM2" s="539"/>
      <c r="FHN2" s="545"/>
      <c r="FHO2" s="545"/>
      <c r="FHP2" s="546"/>
      <c r="FHQ2" s="539"/>
      <c r="FHR2" s="545"/>
      <c r="FHS2" s="545"/>
      <c r="FHT2" s="546"/>
      <c r="FHU2" s="539"/>
      <c r="FHV2" s="545"/>
      <c r="FHW2" s="545"/>
      <c r="FHX2" s="546"/>
      <c r="FHY2" s="539"/>
      <c r="FHZ2" s="545"/>
      <c r="FIA2" s="545"/>
      <c r="FIB2" s="546"/>
      <c r="FIC2" s="539"/>
      <c r="FID2" s="545"/>
      <c r="FIE2" s="545"/>
      <c r="FIF2" s="546"/>
      <c r="FIG2" s="539"/>
      <c r="FIH2" s="545"/>
      <c r="FII2" s="545"/>
      <c r="FIJ2" s="546"/>
      <c r="FIK2" s="539"/>
      <c r="FIL2" s="545"/>
      <c r="FIM2" s="545"/>
      <c r="FIN2" s="546"/>
      <c r="FIO2" s="539"/>
      <c r="FIP2" s="545"/>
      <c r="FIQ2" s="545"/>
      <c r="FIR2" s="546"/>
      <c r="FIS2" s="539"/>
      <c r="FIT2" s="545"/>
      <c r="FIU2" s="545"/>
      <c r="FIV2" s="546"/>
      <c r="FIW2" s="539"/>
      <c r="FIX2" s="545"/>
      <c r="FIY2" s="545"/>
      <c r="FIZ2" s="546"/>
      <c r="FJA2" s="539"/>
      <c r="FJB2" s="545"/>
      <c r="FJC2" s="545"/>
      <c r="FJD2" s="546"/>
      <c r="FJE2" s="539"/>
      <c r="FJF2" s="545"/>
      <c r="FJG2" s="545"/>
      <c r="FJH2" s="546"/>
      <c r="FJI2" s="539"/>
      <c r="FJJ2" s="545"/>
      <c r="FJK2" s="545"/>
      <c r="FJL2" s="546"/>
      <c r="FJM2" s="539"/>
      <c r="FJN2" s="545"/>
      <c r="FJO2" s="545"/>
      <c r="FJP2" s="546"/>
      <c r="FJQ2" s="539"/>
      <c r="FJR2" s="545"/>
      <c r="FJS2" s="545"/>
      <c r="FJT2" s="546"/>
      <c r="FJU2" s="539"/>
      <c r="FJV2" s="545"/>
      <c r="FJW2" s="545"/>
      <c r="FJX2" s="546"/>
      <c r="FJY2" s="539"/>
      <c r="FJZ2" s="545"/>
      <c r="FKA2" s="545"/>
      <c r="FKB2" s="546"/>
      <c r="FKC2" s="539"/>
      <c r="FKD2" s="545"/>
      <c r="FKE2" s="545"/>
      <c r="FKF2" s="546"/>
      <c r="FKG2" s="539"/>
      <c r="FKH2" s="545"/>
      <c r="FKI2" s="545"/>
      <c r="FKJ2" s="546"/>
      <c r="FKK2" s="539"/>
      <c r="FKL2" s="545"/>
      <c r="FKM2" s="545"/>
      <c r="FKN2" s="546"/>
      <c r="FKO2" s="539"/>
      <c r="FKP2" s="545"/>
      <c r="FKQ2" s="545"/>
      <c r="FKR2" s="546"/>
      <c r="FKS2" s="539"/>
      <c r="FKT2" s="545"/>
      <c r="FKU2" s="545"/>
      <c r="FKV2" s="546"/>
      <c r="FKW2" s="539"/>
      <c r="FKX2" s="545"/>
      <c r="FKY2" s="545"/>
      <c r="FKZ2" s="546"/>
      <c r="FLA2" s="539"/>
      <c r="FLB2" s="545"/>
      <c r="FLC2" s="545"/>
      <c r="FLD2" s="546"/>
      <c r="FLE2" s="539"/>
      <c r="FLF2" s="545"/>
      <c r="FLG2" s="545"/>
      <c r="FLH2" s="546"/>
      <c r="FLI2" s="539"/>
      <c r="FLJ2" s="545"/>
      <c r="FLK2" s="545"/>
      <c r="FLL2" s="546"/>
      <c r="FLM2" s="539"/>
      <c r="FLN2" s="545"/>
      <c r="FLO2" s="545"/>
      <c r="FLP2" s="546"/>
      <c r="FLQ2" s="539"/>
      <c r="FLR2" s="545"/>
      <c r="FLS2" s="545"/>
      <c r="FLT2" s="546"/>
      <c r="FLU2" s="539"/>
      <c r="FLV2" s="545"/>
      <c r="FLW2" s="545"/>
      <c r="FLX2" s="546"/>
      <c r="FLY2" s="539"/>
      <c r="FLZ2" s="545"/>
      <c r="FMA2" s="545"/>
      <c r="FMB2" s="546"/>
      <c r="FMC2" s="539"/>
      <c r="FMD2" s="545"/>
      <c r="FME2" s="545"/>
      <c r="FMF2" s="546"/>
      <c r="FMG2" s="539"/>
      <c r="FMH2" s="545"/>
      <c r="FMI2" s="545"/>
      <c r="FMJ2" s="546"/>
      <c r="FMK2" s="539"/>
      <c r="FML2" s="545"/>
      <c r="FMM2" s="545"/>
      <c r="FMN2" s="546"/>
      <c r="FMO2" s="539"/>
      <c r="FMP2" s="545"/>
      <c r="FMQ2" s="545"/>
      <c r="FMR2" s="546"/>
      <c r="FMS2" s="539"/>
      <c r="FMT2" s="545"/>
      <c r="FMU2" s="545"/>
      <c r="FMV2" s="546"/>
      <c r="FMW2" s="539"/>
      <c r="FMX2" s="545"/>
      <c r="FMY2" s="545"/>
      <c r="FMZ2" s="546"/>
      <c r="FNA2" s="539"/>
      <c r="FNB2" s="545"/>
      <c r="FNC2" s="545"/>
      <c r="FND2" s="546"/>
      <c r="FNE2" s="539"/>
      <c r="FNF2" s="545"/>
      <c r="FNG2" s="545"/>
      <c r="FNH2" s="546"/>
      <c r="FNI2" s="539"/>
      <c r="FNJ2" s="545"/>
      <c r="FNK2" s="545"/>
      <c r="FNL2" s="546"/>
      <c r="FNM2" s="539"/>
      <c r="FNN2" s="545"/>
      <c r="FNO2" s="545"/>
      <c r="FNP2" s="546"/>
      <c r="FNQ2" s="539"/>
      <c r="FNR2" s="545"/>
      <c r="FNS2" s="545"/>
      <c r="FNT2" s="546"/>
      <c r="FNU2" s="539"/>
      <c r="FNV2" s="545"/>
      <c r="FNW2" s="545"/>
      <c r="FNX2" s="546"/>
      <c r="FNY2" s="539"/>
      <c r="FNZ2" s="545"/>
      <c r="FOA2" s="545"/>
      <c r="FOB2" s="546"/>
      <c r="FOC2" s="539"/>
      <c r="FOD2" s="545"/>
      <c r="FOE2" s="545"/>
      <c r="FOF2" s="546"/>
      <c r="FOG2" s="539"/>
      <c r="FOH2" s="545"/>
      <c r="FOI2" s="545"/>
      <c r="FOJ2" s="546"/>
      <c r="FOK2" s="539"/>
      <c r="FOL2" s="545"/>
      <c r="FOM2" s="545"/>
      <c r="FON2" s="546"/>
      <c r="FOO2" s="539"/>
      <c r="FOP2" s="545"/>
      <c r="FOQ2" s="545"/>
      <c r="FOR2" s="546"/>
      <c r="FOS2" s="539"/>
      <c r="FOT2" s="545"/>
      <c r="FOU2" s="545"/>
      <c r="FOV2" s="546"/>
      <c r="FOW2" s="539"/>
      <c r="FOX2" s="545"/>
      <c r="FOY2" s="545"/>
      <c r="FOZ2" s="546"/>
      <c r="FPA2" s="539"/>
      <c r="FPB2" s="545"/>
      <c r="FPC2" s="545"/>
      <c r="FPD2" s="546"/>
      <c r="FPE2" s="539"/>
      <c r="FPF2" s="545"/>
      <c r="FPG2" s="545"/>
      <c r="FPH2" s="546"/>
      <c r="FPI2" s="539"/>
      <c r="FPJ2" s="545"/>
      <c r="FPK2" s="545"/>
      <c r="FPL2" s="546"/>
      <c r="FPM2" s="539"/>
      <c r="FPN2" s="545"/>
      <c r="FPO2" s="545"/>
      <c r="FPP2" s="546"/>
      <c r="FPQ2" s="539"/>
      <c r="FPR2" s="545"/>
      <c r="FPS2" s="545"/>
      <c r="FPT2" s="546"/>
      <c r="FPU2" s="539"/>
      <c r="FPV2" s="545"/>
      <c r="FPW2" s="545"/>
      <c r="FPX2" s="546"/>
      <c r="FPY2" s="539"/>
      <c r="FPZ2" s="545"/>
      <c r="FQA2" s="545"/>
      <c r="FQB2" s="546"/>
      <c r="FQC2" s="539"/>
      <c r="FQD2" s="545"/>
      <c r="FQE2" s="545"/>
      <c r="FQF2" s="546"/>
      <c r="FQG2" s="539"/>
      <c r="FQH2" s="545"/>
      <c r="FQI2" s="545"/>
      <c r="FQJ2" s="546"/>
      <c r="FQK2" s="539"/>
      <c r="FQL2" s="545"/>
      <c r="FQM2" s="545"/>
      <c r="FQN2" s="546"/>
      <c r="FQO2" s="539"/>
      <c r="FQP2" s="545"/>
      <c r="FQQ2" s="545"/>
      <c r="FQR2" s="546"/>
      <c r="FQS2" s="539"/>
      <c r="FQT2" s="545"/>
      <c r="FQU2" s="545"/>
      <c r="FQV2" s="546"/>
      <c r="FQW2" s="539"/>
      <c r="FQX2" s="545"/>
      <c r="FQY2" s="545"/>
      <c r="FQZ2" s="546"/>
      <c r="FRA2" s="539"/>
      <c r="FRB2" s="545"/>
      <c r="FRC2" s="545"/>
      <c r="FRD2" s="546"/>
      <c r="FRE2" s="539"/>
      <c r="FRF2" s="545"/>
      <c r="FRG2" s="545"/>
      <c r="FRH2" s="546"/>
      <c r="FRI2" s="539"/>
      <c r="FRJ2" s="545"/>
      <c r="FRK2" s="545"/>
      <c r="FRL2" s="546"/>
      <c r="FRM2" s="539"/>
      <c r="FRN2" s="545"/>
      <c r="FRO2" s="545"/>
      <c r="FRP2" s="546"/>
      <c r="FRQ2" s="539"/>
      <c r="FRR2" s="545"/>
      <c r="FRS2" s="545"/>
      <c r="FRT2" s="546"/>
      <c r="FRU2" s="539"/>
      <c r="FRV2" s="545"/>
      <c r="FRW2" s="545"/>
      <c r="FRX2" s="546"/>
      <c r="FRY2" s="539"/>
      <c r="FRZ2" s="545"/>
      <c r="FSA2" s="545"/>
      <c r="FSB2" s="546"/>
      <c r="FSC2" s="539"/>
      <c r="FSD2" s="545"/>
      <c r="FSE2" s="545"/>
      <c r="FSF2" s="546"/>
      <c r="FSG2" s="539"/>
      <c r="FSH2" s="545"/>
      <c r="FSI2" s="545"/>
      <c r="FSJ2" s="546"/>
      <c r="FSK2" s="539"/>
      <c r="FSL2" s="545"/>
      <c r="FSM2" s="545"/>
      <c r="FSN2" s="546"/>
      <c r="FSO2" s="539"/>
      <c r="FSP2" s="545"/>
      <c r="FSQ2" s="545"/>
      <c r="FSR2" s="546"/>
      <c r="FSS2" s="539"/>
      <c r="FST2" s="545"/>
      <c r="FSU2" s="545"/>
      <c r="FSV2" s="546"/>
      <c r="FSW2" s="539"/>
      <c r="FSX2" s="545"/>
      <c r="FSY2" s="545"/>
      <c r="FSZ2" s="546"/>
      <c r="FTA2" s="539"/>
      <c r="FTB2" s="545"/>
      <c r="FTC2" s="545"/>
      <c r="FTD2" s="546"/>
      <c r="FTE2" s="539"/>
      <c r="FTF2" s="545"/>
      <c r="FTG2" s="545"/>
      <c r="FTH2" s="546"/>
      <c r="FTI2" s="539"/>
      <c r="FTJ2" s="545"/>
      <c r="FTK2" s="545"/>
      <c r="FTL2" s="546"/>
      <c r="FTM2" s="539"/>
      <c r="FTN2" s="545"/>
      <c r="FTO2" s="545"/>
      <c r="FTP2" s="546"/>
      <c r="FTQ2" s="539"/>
      <c r="FTR2" s="545"/>
      <c r="FTS2" s="545"/>
      <c r="FTT2" s="546"/>
      <c r="FTU2" s="539"/>
      <c r="FTV2" s="545"/>
      <c r="FTW2" s="545"/>
      <c r="FTX2" s="546"/>
      <c r="FTY2" s="539"/>
      <c r="FTZ2" s="545"/>
      <c r="FUA2" s="545"/>
      <c r="FUB2" s="546"/>
      <c r="FUC2" s="539"/>
      <c r="FUD2" s="545"/>
      <c r="FUE2" s="545"/>
      <c r="FUF2" s="546"/>
      <c r="FUG2" s="539"/>
      <c r="FUH2" s="545"/>
      <c r="FUI2" s="545"/>
      <c r="FUJ2" s="546"/>
      <c r="FUK2" s="539"/>
      <c r="FUL2" s="545"/>
      <c r="FUM2" s="545"/>
      <c r="FUN2" s="546"/>
      <c r="FUO2" s="539"/>
      <c r="FUP2" s="545"/>
      <c r="FUQ2" s="545"/>
      <c r="FUR2" s="546"/>
      <c r="FUS2" s="539"/>
      <c r="FUT2" s="545"/>
      <c r="FUU2" s="545"/>
      <c r="FUV2" s="546"/>
      <c r="FUW2" s="539"/>
      <c r="FUX2" s="545"/>
      <c r="FUY2" s="545"/>
      <c r="FUZ2" s="546"/>
      <c r="FVA2" s="539"/>
      <c r="FVB2" s="545"/>
      <c r="FVC2" s="545"/>
      <c r="FVD2" s="546"/>
      <c r="FVE2" s="539"/>
      <c r="FVF2" s="545"/>
      <c r="FVG2" s="545"/>
      <c r="FVH2" s="546"/>
      <c r="FVI2" s="539"/>
      <c r="FVJ2" s="545"/>
      <c r="FVK2" s="545"/>
      <c r="FVL2" s="546"/>
      <c r="FVM2" s="539"/>
      <c r="FVN2" s="545"/>
      <c r="FVO2" s="545"/>
      <c r="FVP2" s="546"/>
      <c r="FVQ2" s="539"/>
      <c r="FVR2" s="545"/>
      <c r="FVS2" s="545"/>
      <c r="FVT2" s="546"/>
      <c r="FVU2" s="539"/>
      <c r="FVV2" s="545"/>
      <c r="FVW2" s="545"/>
      <c r="FVX2" s="546"/>
      <c r="FVY2" s="539"/>
      <c r="FVZ2" s="545"/>
      <c r="FWA2" s="545"/>
      <c r="FWB2" s="546"/>
      <c r="FWC2" s="539"/>
      <c r="FWD2" s="545"/>
      <c r="FWE2" s="545"/>
      <c r="FWF2" s="546"/>
      <c r="FWG2" s="539"/>
      <c r="FWH2" s="545"/>
      <c r="FWI2" s="545"/>
      <c r="FWJ2" s="546"/>
      <c r="FWK2" s="539"/>
      <c r="FWL2" s="545"/>
      <c r="FWM2" s="545"/>
      <c r="FWN2" s="546"/>
      <c r="FWO2" s="539"/>
      <c r="FWP2" s="545"/>
      <c r="FWQ2" s="545"/>
      <c r="FWR2" s="546"/>
      <c r="FWS2" s="539"/>
      <c r="FWT2" s="545"/>
      <c r="FWU2" s="545"/>
      <c r="FWV2" s="546"/>
      <c r="FWW2" s="539"/>
      <c r="FWX2" s="545"/>
      <c r="FWY2" s="545"/>
      <c r="FWZ2" s="546"/>
      <c r="FXA2" s="539"/>
      <c r="FXB2" s="545"/>
      <c r="FXC2" s="545"/>
      <c r="FXD2" s="546"/>
      <c r="FXE2" s="539"/>
      <c r="FXF2" s="545"/>
      <c r="FXG2" s="545"/>
      <c r="FXH2" s="546"/>
      <c r="FXI2" s="539"/>
      <c r="FXJ2" s="545"/>
      <c r="FXK2" s="545"/>
      <c r="FXL2" s="546"/>
      <c r="FXM2" s="539"/>
      <c r="FXN2" s="545"/>
      <c r="FXO2" s="545"/>
      <c r="FXP2" s="546"/>
      <c r="FXQ2" s="539"/>
      <c r="FXR2" s="545"/>
      <c r="FXS2" s="545"/>
      <c r="FXT2" s="546"/>
      <c r="FXU2" s="539"/>
      <c r="FXV2" s="545"/>
      <c r="FXW2" s="545"/>
      <c r="FXX2" s="546"/>
      <c r="FXY2" s="539"/>
      <c r="FXZ2" s="545"/>
      <c r="FYA2" s="545"/>
      <c r="FYB2" s="546"/>
      <c r="FYC2" s="539"/>
      <c r="FYD2" s="545"/>
      <c r="FYE2" s="545"/>
      <c r="FYF2" s="546"/>
      <c r="FYG2" s="539"/>
      <c r="FYH2" s="545"/>
      <c r="FYI2" s="545"/>
      <c r="FYJ2" s="546"/>
      <c r="FYK2" s="539"/>
      <c r="FYL2" s="545"/>
      <c r="FYM2" s="545"/>
      <c r="FYN2" s="546"/>
      <c r="FYO2" s="539"/>
      <c r="FYP2" s="545"/>
      <c r="FYQ2" s="545"/>
      <c r="FYR2" s="546"/>
      <c r="FYS2" s="539"/>
      <c r="FYT2" s="545"/>
      <c r="FYU2" s="545"/>
      <c r="FYV2" s="546"/>
      <c r="FYW2" s="539"/>
      <c r="FYX2" s="545"/>
      <c r="FYY2" s="545"/>
      <c r="FYZ2" s="546"/>
      <c r="FZA2" s="539"/>
      <c r="FZB2" s="545"/>
      <c r="FZC2" s="545"/>
      <c r="FZD2" s="546"/>
      <c r="FZE2" s="539"/>
      <c r="FZF2" s="545"/>
      <c r="FZG2" s="545"/>
      <c r="FZH2" s="546"/>
      <c r="FZI2" s="539"/>
      <c r="FZJ2" s="545"/>
      <c r="FZK2" s="545"/>
      <c r="FZL2" s="546"/>
      <c r="FZM2" s="539"/>
      <c r="FZN2" s="545"/>
      <c r="FZO2" s="545"/>
      <c r="FZP2" s="546"/>
      <c r="FZQ2" s="539"/>
      <c r="FZR2" s="545"/>
      <c r="FZS2" s="545"/>
      <c r="FZT2" s="546"/>
      <c r="FZU2" s="539"/>
      <c r="FZV2" s="545"/>
      <c r="FZW2" s="545"/>
      <c r="FZX2" s="546"/>
      <c r="FZY2" s="539"/>
      <c r="FZZ2" s="545"/>
      <c r="GAA2" s="545"/>
      <c r="GAB2" s="546"/>
      <c r="GAC2" s="539"/>
      <c r="GAD2" s="545"/>
      <c r="GAE2" s="545"/>
      <c r="GAF2" s="546"/>
      <c r="GAG2" s="539"/>
      <c r="GAH2" s="545"/>
      <c r="GAI2" s="545"/>
      <c r="GAJ2" s="546"/>
      <c r="GAK2" s="539"/>
      <c r="GAL2" s="545"/>
      <c r="GAM2" s="545"/>
      <c r="GAN2" s="546"/>
      <c r="GAO2" s="539"/>
      <c r="GAP2" s="545"/>
      <c r="GAQ2" s="545"/>
      <c r="GAR2" s="546"/>
      <c r="GAS2" s="539"/>
      <c r="GAT2" s="545"/>
      <c r="GAU2" s="545"/>
      <c r="GAV2" s="546"/>
      <c r="GAW2" s="539"/>
      <c r="GAX2" s="545"/>
      <c r="GAY2" s="545"/>
      <c r="GAZ2" s="546"/>
      <c r="GBA2" s="539"/>
      <c r="GBB2" s="545"/>
      <c r="GBC2" s="545"/>
      <c r="GBD2" s="546"/>
      <c r="GBE2" s="539"/>
      <c r="GBF2" s="545"/>
      <c r="GBG2" s="545"/>
      <c r="GBH2" s="546"/>
      <c r="GBI2" s="539"/>
      <c r="GBJ2" s="545"/>
      <c r="GBK2" s="545"/>
      <c r="GBL2" s="546"/>
      <c r="GBM2" s="539"/>
      <c r="GBN2" s="545"/>
      <c r="GBO2" s="545"/>
      <c r="GBP2" s="546"/>
      <c r="GBQ2" s="539"/>
      <c r="GBR2" s="545"/>
      <c r="GBS2" s="545"/>
      <c r="GBT2" s="546"/>
      <c r="GBU2" s="539"/>
      <c r="GBV2" s="545"/>
      <c r="GBW2" s="545"/>
      <c r="GBX2" s="546"/>
      <c r="GBY2" s="539"/>
      <c r="GBZ2" s="545"/>
      <c r="GCA2" s="545"/>
      <c r="GCB2" s="546"/>
      <c r="GCC2" s="539"/>
      <c r="GCD2" s="545"/>
      <c r="GCE2" s="545"/>
      <c r="GCF2" s="546"/>
      <c r="GCG2" s="539"/>
      <c r="GCH2" s="545"/>
      <c r="GCI2" s="545"/>
      <c r="GCJ2" s="546"/>
      <c r="GCK2" s="539"/>
      <c r="GCL2" s="545"/>
      <c r="GCM2" s="545"/>
      <c r="GCN2" s="546"/>
      <c r="GCO2" s="539"/>
      <c r="GCP2" s="545"/>
      <c r="GCQ2" s="545"/>
      <c r="GCR2" s="546"/>
      <c r="GCS2" s="539"/>
      <c r="GCT2" s="545"/>
      <c r="GCU2" s="545"/>
      <c r="GCV2" s="546"/>
      <c r="GCW2" s="539"/>
      <c r="GCX2" s="545"/>
      <c r="GCY2" s="545"/>
      <c r="GCZ2" s="546"/>
      <c r="GDA2" s="539"/>
      <c r="GDB2" s="545"/>
      <c r="GDC2" s="545"/>
      <c r="GDD2" s="546"/>
      <c r="GDE2" s="539"/>
      <c r="GDF2" s="545"/>
      <c r="GDG2" s="545"/>
      <c r="GDH2" s="546"/>
      <c r="GDI2" s="539"/>
      <c r="GDJ2" s="545"/>
      <c r="GDK2" s="545"/>
      <c r="GDL2" s="546"/>
      <c r="GDM2" s="539"/>
      <c r="GDN2" s="545"/>
      <c r="GDO2" s="545"/>
      <c r="GDP2" s="546"/>
      <c r="GDQ2" s="539"/>
      <c r="GDR2" s="545"/>
      <c r="GDS2" s="545"/>
      <c r="GDT2" s="546"/>
      <c r="GDU2" s="539"/>
      <c r="GDV2" s="545"/>
      <c r="GDW2" s="545"/>
      <c r="GDX2" s="546"/>
      <c r="GDY2" s="539"/>
      <c r="GDZ2" s="545"/>
      <c r="GEA2" s="545"/>
      <c r="GEB2" s="546"/>
      <c r="GEC2" s="539"/>
      <c r="GED2" s="545"/>
      <c r="GEE2" s="545"/>
      <c r="GEF2" s="546"/>
      <c r="GEG2" s="539"/>
      <c r="GEH2" s="545"/>
      <c r="GEI2" s="545"/>
      <c r="GEJ2" s="546"/>
      <c r="GEK2" s="539"/>
      <c r="GEL2" s="545"/>
      <c r="GEM2" s="545"/>
      <c r="GEN2" s="546"/>
      <c r="GEO2" s="539"/>
      <c r="GEP2" s="545"/>
      <c r="GEQ2" s="545"/>
      <c r="GER2" s="546"/>
      <c r="GES2" s="539"/>
      <c r="GET2" s="545"/>
      <c r="GEU2" s="545"/>
      <c r="GEV2" s="546"/>
      <c r="GEW2" s="539"/>
      <c r="GEX2" s="545"/>
      <c r="GEY2" s="545"/>
      <c r="GEZ2" s="546"/>
      <c r="GFA2" s="539"/>
      <c r="GFB2" s="545"/>
      <c r="GFC2" s="545"/>
      <c r="GFD2" s="546"/>
      <c r="GFE2" s="539"/>
      <c r="GFF2" s="545"/>
      <c r="GFG2" s="545"/>
      <c r="GFH2" s="546"/>
      <c r="GFI2" s="539"/>
      <c r="GFJ2" s="545"/>
      <c r="GFK2" s="545"/>
      <c r="GFL2" s="546"/>
      <c r="GFM2" s="539"/>
      <c r="GFN2" s="545"/>
      <c r="GFO2" s="545"/>
      <c r="GFP2" s="546"/>
      <c r="GFQ2" s="539"/>
      <c r="GFR2" s="545"/>
      <c r="GFS2" s="545"/>
      <c r="GFT2" s="546"/>
      <c r="GFU2" s="539"/>
      <c r="GFV2" s="545"/>
      <c r="GFW2" s="545"/>
      <c r="GFX2" s="546"/>
      <c r="GFY2" s="539"/>
      <c r="GFZ2" s="545"/>
      <c r="GGA2" s="545"/>
      <c r="GGB2" s="546"/>
      <c r="GGC2" s="539"/>
      <c r="GGD2" s="545"/>
      <c r="GGE2" s="545"/>
      <c r="GGF2" s="546"/>
      <c r="GGG2" s="539"/>
      <c r="GGH2" s="545"/>
      <c r="GGI2" s="545"/>
      <c r="GGJ2" s="546"/>
      <c r="GGK2" s="539"/>
      <c r="GGL2" s="545"/>
      <c r="GGM2" s="545"/>
      <c r="GGN2" s="546"/>
      <c r="GGO2" s="539"/>
      <c r="GGP2" s="545"/>
      <c r="GGQ2" s="545"/>
      <c r="GGR2" s="546"/>
      <c r="GGS2" s="539"/>
      <c r="GGT2" s="545"/>
      <c r="GGU2" s="545"/>
      <c r="GGV2" s="546"/>
      <c r="GGW2" s="539"/>
      <c r="GGX2" s="545"/>
      <c r="GGY2" s="545"/>
      <c r="GGZ2" s="546"/>
      <c r="GHA2" s="539"/>
      <c r="GHB2" s="545"/>
      <c r="GHC2" s="545"/>
      <c r="GHD2" s="546"/>
      <c r="GHE2" s="539"/>
      <c r="GHF2" s="545"/>
      <c r="GHG2" s="545"/>
      <c r="GHH2" s="546"/>
      <c r="GHI2" s="539"/>
      <c r="GHJ2" s="545"/>
      <c r="GHK2" s="545"/>
      <c r="GHL2" s="546"/>
      <c r="GHM2" s="539"/>
      <c r="GHN2" s="545"/>
      <c r="GHO2" s="545"/>
      <c r="GHP2" s="546"/>
      <c r="GHQ2" s="539"/>
      <c r="GHR2" s="545"/>
      <c r="GHS2" s="545"/>
      <c r="GHT2" s="546"/>
      <c r="GHU2" s="539"/>
      <c r="GHV2" s="545"/>
      <c r="GHW2" s="545"/>
      <c r="GHX2" s="546"/>
      <c r="GHY2" s="539"/>
      <c r="GHZ2" s="545"/>
      <c r="GIA2" s="545"/>
      <c r="GIB2" s="546"/>
      <c r="GIC2" s="539"/>
      <c r="GID2" s="545"/>
      <c r="GIE2" s="545"/>
      <c r="GIF2" s="546"/>
      <c r="GIG2" s="539"/>
      <c r="GIH2" s="545"/>
      <c r="GII2" s="545"/>
      <c r="GIJ2" s="546"/>
      <c r="GIK2" s="539"/>
      <c r="GIL2" s="545"/>
      <c r="GIM2" s="545"/>
      <c r="GIN2" s="546"/>
      <c r="GIO2" s="539"/>
      <c r="GIP2" s="545"/>
      <c r="GIQ2" s="545"/>
      <c r="GIR2" s="546"/>
      <c r="GIS2" s="539"/>
      <c r="GIT2" s="545"/>
      <c r="GIU2" s="545"/>
      <c r="GIV2" s="546"/>
      <c r="GIW2" s="539"/>
      <c r="GIX2" s="545"/>
      <c r="GIY2" s="545"/>
      <c r="GIZ2" s="546"/>
      <c r="GJA2" s="539"/>
      <c r="GJB2" s="545"/>
      <c r="GJC2" s="545"/>
      <c r="GJD2" s="546"/>
      <c r="GJE2" s="539"/>
      <c r="GJF2" s="545"/>
      <c r="GJG2" s="545"/>
      <c r="GJH2" s="546"/>
      <c r="GJI2" s="539"/>
      <c r="GJJ2" s="545"/>
      <c r="GJK2" s="545"/>
      <c r="GJL2" s="546"/>
      <c r="GJM2" s="539"/>
      <c r="GJN2" s="545"/>
      <c r="GJO2" s="545"/>
      <c r="GJP2" s="546"/>
      <c r="GJQ2" s="539"/>
      <c r="GJR2" s="545"/>
      <c r="GJS2" s="545"/>
      <c r="GJT2" s="546"/>
      <c r="GJU2" s="539"/>
      <c r="GJV2" s="545"/>
      <c r="GJW2" s="545"/>
      <c r="GJX2" s="546"/>
      <c r="GJY2" s="539"/>
      <c r="GJZ2" s="545"/>
      <c r="GKA2" s="545"/>
      <c r="GKB2" s="546"/>
      <c r="GKC2" s="539"/>
      <c r="GKD2" s="545"/>
      <c r="GKE2" s="545"/>
      <c r="GKF2" s="546"/>
      <c r="GKG2" s="539"/>
      <c r="GKH2" s="545"/>
      <c r="GKI2" s="545"/>
      <c r="GKJ2" s="546"/>
      <c r="GKK2" s="539"/>
      <c r="GKL2" s="545"/>
      <c r="GKM2" s="545"/>
      <c r="GKN2" s="546"/>
      <c r="GKO2" s="539"/>
      <c r="GKP2" s="545"/>
      <c r="GKQ2" s="545"/>
      <c r="GKR2" s="546"/>
      <c r="GKS2" s="539"/>
      <c r="GKT2" s="545"/>
      <c r="GKU2" s="545"/>
      <c r="GKV2" s="546"/>
      <c r="GKW2" s="539"/>
      <c r="GKX2" s="545"/>
      <c r="GKY2" s="545"/>
      <c r="GKZ2" s="546"/>
      <c r="GLA2" s="539"/>
      <c r="GLB2" s="545"/>
      <c r="GLC2" s="545"/>
      <c r="GLD2" s="546"/>
      <c r="GLE2" s="539"/>
      <c r="GLF2" s="545"/>
      <c r="GLG2" s="545"/>
      <c r="GLH2" s="546"/>
      <c r="GLI2" s="539"/>
      <c r="GLJ2" s="545"/>
      <c r="GLK2" s="545"/>
      <c r="GLL2" s="546"/>
      <c r="GLM2" s="539"/>
      <c r="GLN2" s="545"/>
      <c r="GLO2" s="545"/>
      <c r="GLP2" s="546"/>
      <c r="GLQ2" s="539"/>
      <c r="GLR2" s="545"/>
      <c r="GLS2" s="545"/>
      <c r="GLT2" s="546"/>
      <c r="GLU2" s="539"/>
      <c r="GLV2" s="545"/>
      <c r="GLW2" s="545"/>
      <c r="GLX2" s="546"/>
      <c r="GLY2" s="539"/>
      <c r="GLZ2" s="545"/>
      <c r="GMA2" s="545"/>
      <c r="GMB2" s="546"/>
      <c r="GMC2" s="539"/>
      <c r="GMD2" s="545"/>
      <c r="GME2" s="545"/>
      <c r="GMF2" s="546"/>
      <c r="GMG2" s="539"/>
      <c r="GMH2" s="545"/>
      <c r="GMI2" s="545"/>
      <c r="GMJ2" s="546"/>
      <c r="GMK2" s="539"/>
      <c r="GML2" s="545"/>
      <c r="GMM2" s="545"/>
      <c r="GMN2" s="546"/>
      <c r="GMO2" s="539"/>
      <c r="GMP2" s="545"/>
      <c r="GMQ2" s="545"/>
      <c r="GMR2" s="546"/>
      <c r="GMS2" s="539"/>
      <c r="GMT2" s="545"/>
      <c r="GMU2" s="545"/>
      <c r="GMV2" s="546"/>
      <c r="GMW2" s="539"/>
      <c r="GMX2" s="545"/>
      <c r="GMY2" s="545"/>
      <c r="GMZ2" s="546"/>
      <c r="GNA2" s="539"/>
      <c r="GNB2" s="545"/>
      <c r="GNC2" s="545"/>
      <c r="GND2" s="546"/>
      <c r="GNE2" s="539"/>
      <c r="GNF2" s="545"/>
      <c r="GNG2" s="545"/>
      <c r="GNH2" s="546"/>
      <c r="GNI2" s="539"/>
      <c r="GNJ2" s="545"/>
      <c r="GNK2" s="545"/>
      <c r="GNL2" s="546"/>
      <c r="GNM2" s="539"/>
      <c r="GNN2" s="545"/>
      <c r="GNO2" s="545"/>
      <c r="GNP2" s="546"/>
      <c r="GNQ2" s="539"/>
      <c r="GNR2" s="545"/>
      <c r="GNS2" s="545"/>
      <c r="GNT2" s="546"/>
      <c r="GNU2" s="539"/>
      <c r="GNV2" s="545"/>
      <c r="GNW2" s="545"/>
      <c r="GNX2" s="546"/>
      <c r="GNY2" s="539"/>
      <c r="GNZ2" s="545"/>
      <c r="GOA2" s="545"/>
      <c r="GOB2" s="546"/>
      <c r="GOC2" s="539"/>
      <c r="GOD2" s="545"/>
      <c r="GOE2" s="545"/>
      <c r="GOF2" s="546"/>
      <c r="GOG2" s="539"/>
      <c r="GOH2" s="545"/>
      <c r="GOI2" s="545"/>
      <c r="GOJ2" s="546"/>
      <c r="GOK2" s="539"/>
      <c r="GOL2" s="545"/>
      <c r="GOM2" s="545"/>
      <c r="GON2" s="546"/>
      <c r="GOO2" s="539"/>
      <c r="GOP2" s="545"/>
      <c r="GOQ2" s="545"/>
      <c r="GOR2" s="546"/>
      <c r="GOS2" s="539"/>
      <c r="GOT2" s="545"/>
      <c r="GOU2" s="545"/>
      <c r="GOV2" s="546"/>
      <c r="GOW2" s="539"/>
      <c r="GOX2" s="545"/>
      <c r="GOY2" s="545"/>
      <c r="GOZ2" s="546"/>
      <c r="GPA2" s="539"/>
      <c r="GPB2" s="545"/>
      <c r="GPC2" s="545"/>
      <c r="GPD2" s="546"/>
      <c r="GPE2" s="539"/>
      <c r="GPF2" s="545"/>
      <c r="GPG2" s="545"/>
      <c r="GPH2" s="546"/>
      <c r="GPI2" s="539"/>
      <c r="GPJ2" s="545"/>
      <c r="GPK2" s="545"/>
      <c r="GPL2" s="546"/>
      <c r="GPM2" s="539"/>
      <c r="GPN2" s="545"/>
      <c r="GPO2" s="545"/>
      <c r="GPP2" s="546"/>
      <c r="GPQ2" s="539"/>
      <c r="GPR2" s="545"/>
      <c r="GPS2" s="545"/>
      <c r="GPT2" s="546"/>
      <c r="GPU2" s="539"/>
      <c r="GPV2" s="545"/>
      <c r="GPW2" s="545"/>
      <c r="GPX2" s="546"/>
      <c r="GPY2" s="539"/>
      <c r="GPZ2" s="545"/>
      <c r="GQA2" s="545"/>
      <c r="GQB2" s="546"/>
      <c r="GQC2" s="539"/>
      <c r="GQD2" s="545"/>
      <c r="GQE2" s="545"/>
      <c r="GQF2" s="546"/>
      <c r="GQG2" s="539"/>
      <c r="GQH2" s="545"/>
      <c r="GQI2" s="545"/>
      <c r="GQJ2" s="546"/>
      <c r="GQK2" s="539"/>
      <c r="GQL2" s="545"/>
      <c r="GQM2" s="545"/>
      <c r="GQN2" s="546"/>
      <c r="GQO2" s="539"/>
      <c r="GQP2" s="545"/>
      <c r="GQQ2" s="545"/>
      <c r="GQR2" s="546"/>
      <c r="GQS2" s="539"/>
      <c r="GQT2" s="545"/>
      <c r="GQU2" s="545"/>
      <c r="GQV2" s="546"/>
      <c r="GQW2" s="539"/>
      <c r="GQX2" s="545"/>
      <c r="GQY2" s="545"/>
      <c r="GQZ2" s="546"/>
      <c r="GRA2" s="539"/>
      <c r="GRB2" s="545"/>
      <c r="GRC2" s="545"/>
      <c r="GRD2" s="546"/>
      <c r="GRE2" s="539"/>
      <c r="GRF2" s="545"/>
      <c r="GRG2" s="545"/>
      <c r="GRH2" s="546"/>
      <c r="GRI2" s="539"/>
      <c r="GRJ2" s="545"/>
      <c r="GRK2" s="545"/>
      <c r="GRL2" s="546"/>
      <c r="GRM2" s="539"/>
      <c r="GRN2" s="545"/>
      <c r="GRO2" s="545"/>
      <c r="GRP2" s="546"/>
      <c r="GRQ2" s="539"/>
      <c r="GRR2" s="545"/>
      <c r="GRS2" s="545"/>
      <c r="GRT2" s="546"/>
      <c r="GRU2" s="539"/>
      <c r="GRV2" s="545"/>
      <c r="GRW2" s="545"/>
      <c r="GRX2" s="546"/>
      <c r="GRY2" s="539"/>
      <c r="GRZ2" s="545"/>
      <c r="GSA2" s="545"/>
      <c r="GSB2" s="546"/>
      <c r="GSC2" s="539"/>
      <c r="GSD2" s="545"/>
      <c r="GSE2" s="545"/>
      <c r="GSF2" s="546"/>
      <c r="GSG2" s="539"/>
      <c r="GSH2" s="545"/>
      <c r="GSI2" s="545"/>
      <c r="GSJ2" s="546"/>
      <c r="GSK2" s="539"/>
      <c r="GSL2" s="545"/>
      <c r="GSM2" s="545"/>
      <c r="GSN2" s="546"/>
      <c r="GSO2" s="539"/>
      <c r="GSP2" s="545"/>
      <c r="GSQ2" s="545"/>
      <c r="GSR2" s="546"/>
      <c r="GSS2" s="539"/>
      <c r="GST2" s="545"/>
      <c r="GSU2" s="545"/>
      <c r="GSV2" s="546"/>
      <c r="GSW2" s="539"/>
      <c r="GSX2" s="545"/>
      <c r="GSY2" s="545"/>
      <c r="GSZ2" s="546"/>
      <c r="GTA2" s="539"/>
      <c r="GTB2" s="545"/>
      <c r="GTC2" s="545"/>
      <c r="GTD2" s="546"/>
      <c r="GTE2" s="539"/>
      <c r="GTF2" s="545"/>
      <c r="GTG2" s="545"/>
      <c r="GTH2" s="546"/>
      <c r="GTI2" s="539"/>
      <c r="GTJ2" s="545"/>
      <c r="GTK2" s="545"/>
      <c r="GTL2" s="546"/>
      <c r="GTM2" s="539"/>
      <c r="GTN2" s="545"/>
      <c r="GTO2" s="545"/>
      <c r="GTP2" s="546"/>
      <c r="GTQ2" s="539"/>
      <c r="GTR2" s="545"/>
      <c r="GTS2" s="545"/>
      <c r="GTT2" s="546"/>
      <c r="GTU2" s="539"/>
      <c r="GTV2" s="545"/>
      <c r="GTW2" s="545"/>
      <c r="GTX2" s="546"/>
      <c r="GTY2" s="539"/>
      <c r="GTZ2" s="545"/>
      <c r="GUA2" s="545"/>
      <c r="GUB2" s="546"/>
      <c r="GUC2" s="539"/>
      <c r="GUD2" s="545"/>
      <c r="GUE2" s="545"/>
      <c r="GUF2" s="546"/>
      <c r="GUG2" s="539"/>
      <c r="GUH2" s="545"/>
      <c r="GUI2" s="545"/>
      <c r="GUJ2" s="546"/>
      <c r="GUK2" s="539"/>
      <c r="GUL2" s="545"/>
      <c r="GUM2" s="545"/>
      <c r="GUN2" s="546"/>
      <c r="GUO2" s="539"/>
      <c r="GUP2" s="545"/>
      <c r="GUQ2" s="545"/>
      <c r="GUR2" s="546"/>
      <c r="GUS2" s="539"/>
      <c r="GUT2" s="545"/>
      <c r="GUU2" s="545"/>
      <c r="GUV2" s="546"/>
      <c r="GUW2" s="539"/>
      <c r="GUX2" s="545"/>
      <c r="GUY2" s="545"/>
      <c r="GUZ2" s="546"/>
      <c r="GVA2" s="539"/>
      <c r="GVB2" s="545"/>
      <c r="GVC2" s="545"/>
      <c r="GVD2" s="546"/>
      <c r="GVE2" s="539"/>
      <c r="GVF2" s="545"/>
      <c r="GVG2" s="545"/>
      <c r="GVH2" s="546"/>
      <c r="GVI2" s="539"/>
      <c r="GVJ2" s="545"/>
      <c r="GVK2" s="545"/>
      <c r="GVL2" s="546"/>
      <c r="GVM2" s="539"/>
      <c r="GVN2" s="545"/>
      <c r="GVO2" s="545"/>
      <c r="GVP2" s="546"/>
      <c r="GVQ2" s="539"/>
      <c r="GVR2" s="545"/>
      <c r="GVS2" s="545"/>
      <c r="GVT2" s="546"/>
      <c r="GVU2" s="539"/>
      <c r="GVV2" s="545"/>
      <c r="GVW2" s="545"/>
      <c r="GVX2" s="546"/>
      <c r="GVY2" s="539"/>
      <c r="GVZ2" s="545"/>
      <c r="GWA2" s="545"/>
      <c r="GWB2" s="546"/>
      <c r="GWC2" s="539"/>
      <c r="GWD2" s="545"/>
      <c r="GWE2" s="545"/>
      <c r="GWF2" s="546"/>
      <c r="GWG2" s="539"/>
      <c r="GWH2" s="545"/>
      <c r="GWI2" s="545"/>
      <c r="GWJ2" s="546"/>
      <c r="GWK2" s="539"/>
      <c r="GWL2" s="545"/>
      <c r="GWM2" s="545"/>
      <c r="GWN2" s="546"/>
      <c r="GWO2" s="539"/>
      <c r="GWP2" s="545"/>
      <c r="GWQ2" s="545"/>
      <c r="GWR2" s="546"/>
      <c r="GWS2" s="539"/>
      <c r="GWT2" s="545"/>
      <c r="GWU2" s="545"/>
      <c r="GWV2" s="546"/>
      <c r="GWW2" s="539"/>
      <c r="GWX2" s="545"/>
      <c r="GWY2" s="545"/>
      <c r="GWZ2" s="546"/>
      <c r="GXA2" s="539"/>
      <c r="GXB2" s="545"/>
      <c r="GXC2" s="545"/>
      <c r="GXD2" s="546"/>
      <c r="GXE2" s="539"/>
      <c r="GXF2" s="545"/>
      <c r="GXG2" s="545"/>
      <c r="GXH2" s="546"/>
      <c r="GXI2" s="539"/>
      <c r="GXJ2" s="545"/>
      <c r="GXK2" s="545"/>
      <c r="GXL2" s="546"/>
      <c r="GXM2" s="539"/>
      <c r="GXN2" s="545"/>
      <c r="GXO2" s="545"/>
      <c r="GXP2" s="546"/>
      <c r="GXQ2" s="539"/>
      <c r="GXR2" s="545"/>
      <c r="GXS2" s="545"/>
      <c r="GXT2" s="546"/>
      <c r="GXU2" s="539"/>
      <c r="GXV2" s="545"/>
      <c r="GXW2" s="545"/>
      <c r="GXX2" s="546"/>
      <c r="GXY2" s="539"/>
      <c r="GXZ2" s="545"/>
      <c r="GYA2" s="545"/>
      <c r="GYB2" s="546"/>
      <c r="GYC2" s="539"/>
      <c r="GYD2" s="545"/>
      <c r="GYE2" s="545"/>
      <c r="GYF2" s="546"/>
      <c r="GYG2" s="539"/>
      <c r="GYH2" s="545"/>
      <c r="GYI2" s="545"/>
      <c r="GYJ2" s="546"/>
      <c r="GYK2" s="539"/>
      <c r="GYL2" s="545"/>
      <c r="GYM2" s="545"/>
      <c r="GYN2" s="546"/>
      <c r="GYO2" s="539"/>
      <c r="GYP2" s="545"/>
      <c r="GYQ2" s="545"/>
      <c r="GYR2" s="546"/>
      <c r="GYS2" s="539"/>
      <c r="GYT2" s="545"/>
      <c r="GYU2" s="545"/>
      <c r="GYV2" s="546"/>
      <c r="GYW2" s="539"/>
      <c r="GYX2" s="545"/>
      <c r="GYY2" s="545"/>
      <c r="GYZ2" s="546"/>
      <c r="GZA2" s="539"/>
      <c r="GZB2" s="545"/>
      <c r="GZC2" s="545"/>
      <c r="GZD2" s="546"/>
      <c r="GZE2" s="539"/>
      <c r="GZF2" s="545"/>
      <c r="GZG2" s="545"/>
      <c r="GZH2" s="546"/>
      <c r="GZI2" s="539"/>
      <c r="GZJ2" s="545"/>
      <c r="GZK2" s="545"/>
      <c r="GZL2" s="546"/>
      <c r="GZM2" s="539"/>
      <c r="GZN2" s="545"/>
      <c r="GZO2" s="545"/>
      <c r="GZP2" s="546"/>
      <c r="GZQ2" s="539"/>
      <c r="GZR2" s="545"/>
      <c r="GZS2" s="545"/>
      <c r="GZT2" s="546"/>
      <c r="GZU2" s="539"/>
      <c r="GZV2" s="545"/>
      <c r="GZW2" s="545"/>
      <c r="GZX2" s="546"/>
      <c r="GZY2" s="539"/>
      <c r="GZZ2" s="545"/>
      <c r="HAA2" s="545"/>
      <c r="HAB2" s="546"/>
      <c r="HAC2" s="539"/>
      <c r="HAD2" s="545"/>
      <c r="HAE2" s="545"/>
      <c r="HAF2" s="546"/>
      <c r="HAG2" s="539"/>
      <c r="HAH2" s="545"/>
      <c r="HAI2" s="545"/>
      <c r="HAJ2" s="546"/>
      <c r="HAK2" s="539"/>
      <c r="HAL2" s="545"/>
      <c r="HAM2" s="545"/>
      <c r="HAN2" s="546"/>
      <c r="HAO2" s="539"/>
      <c r="HAP2" s="545"/>
      <c r="HAQ2" s="545"/>
      <c r="HAR2" s="546"/>
      <c r="HAS2" s="539"/>
      <c r="HAT2" s="545"/>
      <c r="HAU2" s="545"/>
      <c r="HAV2" s="546"/>
      <c r="HAW2" s="539"/>
      <c r="HAX2" s="545"/>
      <c r="HAY2" s="545"/>
      <c r="HAZ2" s="546"/>
      <c r="HBA2" s="539"/>
      <c r="HBB2" s="545"/>
      <c r="HBC2" s="545"/>
      <c r="HBD2" s="546"/>
      <c r="HBE2" s="539"/>
      <c r="HBF2" s="545"/>
      <c r="HBG2" s="545"/>
      <c r="HBH2" s="546"/>
      <c r="HBI2" s="539"/>
      <c r="HBJ2" s="545"/>
      <c r="HBK2" s="545"/>
      <c r="HBL2" s="546"/>
      <c r="HBM2" s="539"/>
      <c r="HBN2" s="545"/>
      <c r="HBO2" s="545"/>
      <c r="HBP2" s="546"/>
      <c r="HBQ2" s="539"/>
      <c r="HBR2" s="545"/>
      <c r="HBS2" s="545"/>
      <c r="HBT2" s="546"/>
      <c r="HBU2" s="539"/>
      <c r="HBV2" s="545"/>
      <c r="HBW2" s="545"/>
      <c r="HBX2" s="546"/>
      <c r="HBY2" s="539"/>
      <c r="HBZ2" s="545"/>
      <c r="HCA2" s="545"/>
      <c r="HCB2" s="546"/>
      <c r="HCC2" s="539"/>
      <c r="HCD2" s="545"/>
      <c r="HCE2" s="545"/>
      <c r="HCF2" s="546"/>
      <c r="HCG2" s="539"/>
      <c r="HCH2" s="545"/>
      <c r="HCI2" s="545"/>
      <c r="HCJ2" s="546"/>
      <c r="HCK2" s="539"/>
      <c r="HCL2" s="545"/>
      <c r="HCM2" s="545"/>
      <c r="HCN2" s="546"/>
      <c r="HCO2" s="539"/>
      <c r="HCP2" s="545"/>
      <c r="HCQ2" s="545"/>
      <c r="HCR2" s="546"/>
      <c r="HCS2" s="539"/>
      <c r="HCT2" s="545"/>
      <c r="HCU2" s="545"/>
      <c r="HCV2" s="546"/>
      <c r="HCW2" s="539"/>
      <c r="HCX2" s="545"/>
      <c r="HCY2" s="545"/>
      <c r="HCZ2" s="546"/>
      <c r="HDA2" s="539"/>
      <c r="HDB2" s="545"/>
      <c r="HDC2" s="545"/>
      <c r="HDD2" s="546"/>
      <c r="HDE2" s="539"/>
      <c r="HDF2" s="545"/>
      <c r="HDG2" s="545"/>
      <c r="HDH2" s="546"/>
      <c r="HDI2" s="539"/>
      <c r="HDJ2" s="545"/>
      <c r="HDK2" s="545"/>
      <c r="HDL2" s="546"/>
      <c r="HDM2" s="539"/>
      <c r="HDN2" s="545"/>
      <c r="HDO2" s="545"/>
      <c r="HDP2" s="546"/>
      <c r="HDQ2" s="539"/>
      <c r="HDR2" s="545"/>
      <c r="HDS2" s="545"/>
      <c r="HDT2" s="546"/>
      <c r="HDU2" s="539"/>
      <c r="HDV2" s="545"/>
      <c r="HDW2" s="545"/>
      <c r="HDX2" s="546"/>
      <c r="HDY2" s="539"/>
      <c r="HDZ2" s="545"/>
      <c r="HEA2" s="545"/>
      <c r="HEB2" s="546"/>
      <c r="HEC2" s="539"/>
      <c r="HED2" s="545"/>
      <c r="HEE2" s="545"/>
      <c r="HEF2" s="546"/>
      <c r="HEG2" s="539"/>
      <c r="HEH2" s="545"/>
      <c r="HEI2" s="545"/>
      <c r="HEJ2" s="546"/>
      <c r="HEK2" s="539"/>
      <c r="HEL2" s="545"/>
      <c r="HEM2" s="545"/>
      <c r="HEN2" s="546"/>
      <c r="HEO2" s="539"/>
      <c r="HEP2" s="545"/>
      <c r="HEQ2" s="545"/>
      <c r="HER2" s="546"/>
      <c r="HES2" s="539"/>
      <c r="HET2" s="545"/>
      <c r="HEU2" s="545"/>
      <c r="HEV2" s="546"/>
      <c r="HEW2" s="539"/>
      <c r="HEX2" s="545"/>
      <c r="HEY2" s="545"/>
      <c r="HEZ2" s="546"/>
      <c r="HFA2" s="539"/>
      <c r="HFB2" s="545"/>
      <c r="HFC2" s="545"/>
      <c r="HFD2" s="546"/>
      <c r="HFE2" s="539"/>
      <c r="HFF2" s="545"/>
      <c r="HFG2" s="545"/>
      <c r="HFH2" s="546"/>
      <c r="HFI2" s="539"/>
      <c r="HFJ2" s="545"/>
      <c r="HFK2" s="545"/>
      <c r="HFL2" s="546"/>
      <c r="HFM2" s="539"/>
      <c r="HFN2" s="545"/>
      <c r="HFO2" s="545"/>
      <c r="HFP2" s="546"/>
      <c r="HFQ2" s="539"/>
      <c r="HFR2" s="545"/>
      <c r="HFS2" s="545"/>
      <c r="HFT2" s="546"/>
      <c r="HFU2" s="539"/>
      <c r="HFV2" s="545"/>
      <c r="HFW2" s="545"/>
      <c r="HFX2" s="546"/>
      <c r="HFY2" s="539"/>
      <c r="HFZ2" s="545"/>
      <c r="HGA2" s="545"/>
      <c r="HGB2" s="546"/>
      <c r="HGC2" s="539"/>
      <c r="HGD2" s="545"/>
      <c r="HGE2" s="545"/>
      <c r="HGF2" s="546"/>
      <c r="HGG2" s="539"/>
      <c r="HGH2" s="545"/>
      <c r="HGI2" s="545"/>
      <c r="HGJ2" s="546"/>
      <c r="HGK2" s="539"/>
      <c r="HGL2" s="545"/>
      <c r="HGM2" s="545"/>
      <c r="HGN2" s="546"/>
      <c r="HGO2" s="539"/>
      <c r="HGP2" s="545"/>
      <c r="HGQ2" s="545"/>
      <c r="HGR2" s="546"/>
      <c r="HGS2" s="539"/>
      <c r="HGT2" s="545"/>
      <c r="HGU2" s="545"/>
      <c r="HGV2" s="546"/>
      <c r="HGW2" s="539"/>
      <c r="HGX2" s="545"/>
      <c r="HGY2" s="545"/>
      <c r="HGZ2" s="546"/>
      <c r="HHA2" s="539"/>
      <c r="HHB2" s="545"/>
      <c r="HHC2" s="545"/>
      <c r="HHD2" s="546"/>
      <c r="HHE2" s="539"/>
      <c r="HHF2" s="545"/>
      <c r="HHG2" s="545"/>
      <c r="HHH2" s="546"/>
      <c r="HHI2" s="539"/>
      <c r="HHJ2" s="545"/>
      <c r="HHK2" s="545"/>
      <c r="HHL2" s="546"/>
      <c r="HHM2" s="539"/>
      <c r="HHN2" s="545"/>
      <c r="HHO2" s="545"/>
      <c r="HHP2" s="546"/>
      <c r="HHQ2" s="539"/>
      <c r="HHR2" s="545"/>
      <c r="HHS2" s="545"/>
      <c r="HHT2" s="546"/>
      <c r="HHU2" s="539"/>
      <c r="HHV2" s="545"/>
      <c r="HHW2" s="545"/>
      <c r="HHX2" s="546"/>
      <c r="HHY2" s="539"/>
      <c r="HHZ2" s="545"/>
      <c r="HIA2" s="545"/>
      <c r="HIB2" s="546"/>
      <c r="HIC2" s="539"/>
      <c r="HID2" s="545"/>
      <c r="HIE2" s="545"/>
      <c r="HIF2" s="546"/>
      <c r="HIG2" s="539"/>
      <c r="HIH2" s="545"/>
      <c r="HII2" s="545"/>
      <c r="HIJ2" s="546"/>
      <c r="HIK2" s="539"/>
      <c r="HIL2" s="545"/>
      <c r="HIM2" s="545"/>
      <c r="HIN2" s="546"/>
      <c r="HIO2" s="539"/>
      <c r="HIP2" s="545"/>
      <c r="HIQ2" s="545"/>
      <c r="HIR2" s="546"/>
      <c r="HIS2" s="539"/>
      <c r="HIT2" s="545"/>
      <c r="HIU2" s="545"/>
      <c r="HIV2" s="546"/>
      <c r="HIW2" s="539"/>
      <c r="HIX2" s="545"/>
      <c r="HIY2" s="545"/>
      <c r="HIZ2" s="546"/>
      <c r="HJA2" s="539"/>
      <c r="HJB2" s="545"/>
      <c r="HJC2" s="545"/>
      <c r="HJD2" s="546"/>
      <c r="HJE2" s="539"/>
      <c r="HJF2" s="545"/>
      <c r="HJG2" s="545"/>
      <c r="HJH2" s="546"/>
      <c r="HJI2" s="539"/>
      <c r="HJJ2" s="545"/>
      <c r="HJK2" s="545"/>
      <c r="HJL2" s="546"/>
      <c r="HJM2" s="539"/>
      <c r="HJN2" s="545"/>
      <c r="HJO2" s="545"/>
      <c r="HJP2" s="546"/>
      <c r="HJQ2" s="539"/>
      <c r="HJR2" s="545"/>
      <c r="HJS2" s="545"/>
      <c r="HJT2" s="546"/>
      <c r="HJU2" s="539"/>
      <c r="HJV2" s="545"/>
      <c r="HJW2" s="545"/>
      <c r="HJX2" s="546"/>
      <c r="HJY2" s="539"/>
      <c r="HJZ2" s="545"/>
      <c r="HKA2" s="545"/>
      <c r="HKB2" s="546"/>
      <c r="HKC2" s="539"/>
      <c r="HKD2" s="545"/>
      <c r="HKE2" s="545"/>
      <c r="HKF2" s="546"/>
      <c r="HKG2" s="539"/>
      <c r="HKH2" s="545"/>
      <c r="HKI2" s="545"/>
      <c r="HKJ2" s="546"/>
      <c r="HKK2" s="539"/>
      <c r="HKL2" s="545"/>
      <c r="HKM2" s="545"/>
      <c r="HKN2" s="546"/>
      <c r="HKO2" s="539"/>
      <c r="HKP2" s="545"/>
      <c r="HKQ2" s="545"/>
      <c r="HKR2" s="546"/>
      <c r="HKS2" s="539"/>
      <c r="HKT2" s="545"/>
      <c r="HKU2" s="545"/>
      <c r="HKV2" s="546"/>
      <c r="HKW2" s="539"/>
      <c r="HKX2" s="545"/>
      <c r="HKY2" s="545"/>
      <c r="HKZ2" s="546"/>
      <c r="HLA2" s="539"/>
      <c r="HLB2" s="545"/>
      <c r="HLC2" s="545"/>
      <c r="HLD2" s="546"/>
      <c r="HLE2" s="539"/>
      <c r="HLF2" s="545"/>
      <c r="HLG2" s="545"/>
      <c r="HLH2" s="546"/>
      <c r="HLI2" s="539"/>
      <c r="HLJ2" s="545"/>
      <c r="HLK2" s="545"/>
      <c r="HLL2" s="546"/>
      <c r="HLM2" s="539"/>
      <c r="HLN2" s="545"/>
      <c r="HLO2" s="545"/>
      <c r="HLP2" s="546"/>
      <c r="HLQ2" s="539"/>
      <c r="HLR2" s="545"/>
      <c r="HLS2" s="545"/>
      <c r="HLT2" s="546"/>
      <c r="HLU2" s="539"/>
      <c r="HLV2" s="545"/>
      <c r="HLW2" s="545"/>
      <c r="HLX2" s="546"/>
      <c r="HLY2" s="539"/>
      <c r="HLZ2" s="545"/>
      <c r="HMA2" s="545"/>
      <c r="HMB2" s="546"/>
      <c r="HMC2" s="539"/>
      <c r="HMD2" s="545"/>
      <c r="HME2" s="545"/>
      <c r="HMF2" s="546"/>
      <c r="HMG2" s="539"/>
      <c r="HMH2" s="545"/>
      <c r="HMI2" s="545"/>
      <c r="HMJ2" s="546"/>
      <c r="HMK2" s="539"/>
      <c r="HML2" s="545"/>
      <c r="HMM2" s="545"/>
      <c r="HMN2" s="546"/>
      <c r="HMO2" s="539"/>
      <c r="HMP2" s="545"/>
      <c r="HMQ2" s="545"/>
      <c r="HMR2" s="546"/>
      <c r="HMS2" s="539"/>
      <c r="HMT2" s="545"/>
      <c r="HMU2" s="545"/>
      <c r="HMV2" s="546"/>
      <c r="HMW2" s="539"/>
      <c r="HMX2" s="545"/>
      <c r="HMY2" s="545"/>
      <c r="HMZ2" s="546"/>
      <c r="HNA2" s="539"/>
      <c r="HNB2" s="545"/>
      <c r="HNC2" s="545"/>
      <c r="HND2" s="546"/>
      <c r="HNE2" s="539"/>
      <c r="HNF2" s="545"/>
      <c r="HNG2" s="545"/>
      <c r="HNH2" s="546"/>
      <c r="HNI2" s="539"/>
      <c r="HNJ2" s="545"/>
      <c r="HNK2" s="545"/>
      <c r="HNL2" s="546"/>
      <c r="HNM2" s="539"/>
      <c r="HNN2" s="545"/>
      <c r="HNO2" s="545"/>
      <c r="HNP2" s="546"/>
      <c r="HNQ2" s="539"/>
      <c r="HNR2" s="545"/>
      <c r="HNS2" s="545"/>
      <c r="HNT2" s="546"/>
      <c r="HNU2" s="539"/>
      <c r="HNV2" s="545"/>
      <c r="HNW2" s="545"/>
      <c r="HNX2" s="546"/>
      <c r="HNY2" s="539"/>
      <c r="HNZ2" s="545"/>
      <c r="HOA2" s="545"/>
      <c r="HOB2" s="546"/>
      <c r="HOC2" s="539"/>
      <c r="HOD2" s="545"/>
      <c r="HOE2" s="545"/>
      <c r="HOF2" s="546"/>
      <c r="HOG2" s="539"/>
      <c r="HOH2" s="545"/>
      <c r="HOI2" s="545"/>
      <c r="HOJ2" s="546"/>
      <c r="HOK2" s="539"/>
      <c r="HOL2" s="545"/>
      <c r="HOM2" s="545"/>
      <c r="HON2" s="546"/>
      <c r="HOO2" s="539"/>
      <c r="HOP2" s="545"/>
      <c r="HOQ2" s="545"/>
      <c r="HOR2" s="546"/>
      <c r="HOS2" s="539"/>
      <c r="HOT2" s="545"/>
      <c r="HOU2" s="545"/>
      <c r="HOV2" s="546"/>
      <c r="HOW2" s="539"/>
      <c r="HOX2" s="545"/>
      <c r="HOY2" s="545"/>
      <c r="HOZ2" s="546"/>
      <c r="HPA2" s="539"/>
      <c r="HPB2" s="545"/>
      <c r="HPC2" s="545"/>
      <c r="HPD2" s="546"/>
      <c r="HPE2" s="539"/>
      <c r="HPF2" s="545"/>
      <c r="HPG2" s="545"/>
      <c r="HPH2" s="546"/>
      <c r="HPI2" s="539"/>
      <c r="HPJ2" s="545"/>
      <c r="HPK2" s="545"/>
      <c r="HPL2" s="546"/>
      <c r="HPM2" s="539"/>
      <c r="HPN2" s="545"/>
      <c r="HPO2" s="545"/>
      <c r="HPP2" s="546"/>
      <c r="HPQ2" s="539"/>
      <c r="HPR2" s="545"/>
      <c r="HPS2" s="545"/>
      <c r="HPT2" s="546"/>
      <c r="HPU2" s="539"/>
      <c r="HPV2" s="545"/>
      <c r="HPW2" s="545"/>
      <c r="HPX2" s="546"/>
      <c r="HPY2" s="539"/>
      <c r="HPZ2" s="545"/>
      <c r="HQA2" s="545"/>
      <c r="HQB2" s="546"/>
      <c r="HQC2" s="539"/>
      <c r="HQD2" s="545"/>
      <c r="HQE2" s="545"/>
      <c r="HQF2" s="546"/>
      <c r="HQG2" s="539"/>
      <c r="HQH2" s="545"/>
      <c r="HQI2" s="545"/>
      <c r="HQJ2" s="546"/>
      <c r="HQK2" s="539"/>
      <c r="HQL2" s="545"/>
      <c r="HQM2" s="545"/>
      <c r="HQN2" s="546"/>
      <c r="HQO2" s="539"/>
      <c r="HQP2" s="545"/>
      <c r="HQQ2" s="545"/>
      <c r="HQR2" s="546"/>
      <c r="HQS2" s="539"/>
      <c r="HQT2" s="545"/>
      <c r="HQU2" s="545"/>
      <c r="HQV2" s="546"/>
      <c r="HQW2" s="539"/>
      <c r="HQX2" s="545"/>
      <c r="HQY2" s="545"/>
      <c r="HQZ2" s="546"/>
      <c r="HRA2" s="539"/>
      <c r="HRB2" s="545"/>
      <c r="HRC2" s="545"/>
      <c r="HRD2" s="546"/>
      <c r="HRE2" s="539"/>
      <c r="HRF2" s="545"/>
      <c r="HRG2" s="545"/>
      <c r="HRH2" s="546"/>
      <c r="HRI2" s="539"/>
      <c r="HRJ2" s="545"/>
      <c r="HRK2" s="545"/>
      <c r="HRL2" s="546"/>
      <c r="HRM2" s="539"/>
      <c r="HRN2" s="545"/>
      <c r="HRO2" s="545"/>
      <c r="HRP2" s="546"/>
      <c r="HRQ2" s="539"/>
      <c r="HRR2" s="545"/>
      <c r="HRS2" s="545"/>
      <c r="HRT2" s="546"/>
      <c r="HRU2" s="539"/>
      <c r="HRV2" s="545"/>
      <c r="HRW2" s="545"/>
      <c r="HRX2" s="546"/>
      <c r="HRY2" s="539"/>
      <c r="HRZ2" s="545"/>
      <c r="HSA2" s="545"/>
      <c r="HSB2" s="546"/>
      <c r="HSC2" s="539"/>
      <c r="HSD2" s="545"/>
      <c r="HSE2" s="545"/>
      <c r="HSF2" s="546"/>
      <c r="HSG2" s="539"/>
      <c r="HSH2" s="545"/>
      <c r="HSI2" s="545"/>
      <c r="HSJ2" s="546"/>
      <c r="HSK2" s="539"/>
      <c r="HSL2" s="545"/>
      <c r="HSM2" s="545"/>
      <c r="HSN2" s="546"/>
      <c r="HSO2" s="539"/>
      <c r="HSP2" s="545"/>
      <c r="HSQ2" s="545"/>
      <c r="HSR2" s="546"/>
      <c r="HSS2" s="539"/>
      <c r="HST2" s="545"/>
      <c r="HSU2" s="545"/>
      <c r="HSV2" s="546"/>
      <c r="HSW2" s="539"/>
      <c r="HSX2" s="545"/>
      <c r="HSY2" s="545"/>
      <c r="HSZ2" s="546"/>
      <c r="HTA2" s="539"/>
      <c r="HTB2" s="545"/>
      <c r="HTC2" s="545"/>
      <c r="HTD2" s="546"/>
      <c r="HTE2" s="539"/>
      <c r="HTF2" s="545"/>
      <c r="HTG2" s="545"/>
      <c r="HTH2" s="546"/>
      <c r="HTI2" s="539"/>
      <c r="HTJ2" s="545"/>
      <c r="HTK2" s="545"/>
      <c r="HTL2" s="546"/>
      <c r="HTM2" s="539"/>
      <c r="HTN2" s="545"/>
      <c r="HTO2" s="545"/>
      <c r="HTP2" s="546"/>
      <c r="HTQ2" s="539"/>
      <c r="HTR2" s="545"/>
      <c r="HTS2" s="545"/>
      <c r="HTT2" s="546"/>
      <c r="HTU2" s="539"/>
      <c r="HTV2" s="545"/>
      <c r="HTW2" s="545"/>
      <c r="HTX2" s="546"/>
      <c r="HTY2" s="539"/>
      <c r="HTZ2" s="545"/>
      <c r="HUA2" s="545"/>
      <c r="HUB2" s="546"/>
      <c r="HUC2" s="539"/>
      <c r="HUD2" s="545"/>
      <c r="HUE2" s="545"/>
      <c r="HUF2" s="546"/>
      <c r="HUG2" s="539"/>
      <c r="HUH2" s="545"/>
      <c r="HUI2" s="545"/>
      <c r="HUJ2" s="546"/>
      <c r="HUK2" s="539"/>
      <c r="HUL2" s="545"/>
      <c r="HUM2" s="545"/>
      <c r="HUN2" s="546"/>
      <c r="HUO2" s="539"/>
      <c r="HUP2" s="545"/>
      <c r="HUQ2" s="545"/>
      <c r="HUR2" s="546"/>
      <c r="HUS2" s="539"/>
      <c r="HUT2" s="545"/>
      <c r="HUU2" s="545"/>
      <c r="HUV2" s="546"/>
      <c r="HUW2" s="539"/>
      <c r="HUX2" s="545"/>
      <c r="HUY2" s="545"/>
      <c r="HUZ2" s="546"/>
      <c r="HVA2" s="539"/>
      <c r="HVB2" s="545"/>
      <c r="HVC2" s="545"/>
      <c r="HVD2" s="546"/>
      <c r="HVE2" s="539"/>
      <c r="HVF2" s="545"/>
      <c r="HVG2" s="545"/>
      <c r="HVH2" s="546"/>
      <c r="HVI2" s="539"/>
      <c r="HVJ2" s="545"/>
      <c r="HVK2" s="545"/>
      <c r="HVL2" s="546"/>
      <c r="HVM2" s="539"/>
      <c r="HVN2" s="545"/>
      <c r="HVO2" s="545"/>
      <c r="HVP2" s="546"/>
      <c r="HVQ2" s="539"/>
      <c r="HVR2" s="545"/>
      <c r="HVS2" s="545"/>
      <c r="HVT2" s="546"/>
      <c r="HVU2" s="539"/>
      <c r="HVV2" s="545"/>
      <c r="HVW2" s="545"/>
      <c r="HVX2" s="546"/>
      <c r="HVY2" s="539"/>
      <c r="HVZ2" s="545"/>
      <c r="HWA2" s="545"/>
      <c r="HWB2" s="546"/>
      <c r="HWC2" s="539"/>
      <c r="HWD2" s="545"/>
      <c r="HWE2" s="545"/>
      <c r="HWF2" s="546"/>
      <c r="HWG2" s="539"/>
      <c r="HWH2" s="545"/>
      <c r="HWI2" s="545"/>
      <c r="HWJ2" s="546"/>
      <c r="HWK2" s="539"/>
      <c r="HWL2" s="545"/>
      <c r="HWM2" s="545"/>
      <c r="HWN2" s="546"/>
      <c r="HWO2" s="539"/>
      <c r="HWP2" s="545"/>
      <c r="HWQ2" s="545"/>
      <c r="HWR2" s="546"/>
      <c r="HWS2" s="539"/>
      <c r="HWT2" s="545"/>
      <c r="HWU2" s="545"/>
      <c r="HWV2" s="546"/>
      <c r="HWW2" s="539"/>
      <c r="HWX2" s="545"/>
      <c r="HWY2" s="545"/>
      <c r="HWZ2" s="546"/>
      <c r="HXA2" s="539"/>
      <c r="HXB2" s="545"/>
      <c r="HXC2" s="545"/>
      <c r="HXD2" s="546"/>
      <c r="HXE2" s="539"/>
      <c r="HXF2" s="545"/>
      <c r="HXG2" s="545"/>
      <c r="HXH2" s="546"/>
      <c r="HXI2" s="539"/>
      <c r="HXJ2" s="545"/>
      <c r="HXK2" s="545"/>
      <c r="HXL2" s="546"/>
      <c r="HXM2" s="539"/>
      <c r="HXN2" s="545"/>
      <c r="HXO2" s="545"/>
      <c r="HXP2" s="546"/>
      <c r="HXQ2" s="539"/>
      <c r="HXR2" s="545"/>
      <c r="HXS2" s="545"/>
      <c r="HXT2" s="546"/>
      <c r="HXU2" s="539"/>
      <c r="HXV2" s="545"/>
      <c r="HXW2" s="545"/>
      <c r="HXX2" s="546"/>
      <c r="HXY2" s="539"/>
      <c r="HXZ2" s="545"/>
      <c r="HYA2" s="545"/>
      <c r="HYB2" s="546"/>
      <c r="HYC2" s="539"/>
      <c r="HYD2" s="545"/>
      <c r="HYE2" s="545"/>
      <c r="HYF2" s="546"/>
      <c r="HYG2" s="539"/>
      <c r="HYH2" s="545"/>
      <c r="HYI2" s="545"/>
      <c r="HYJ2" s="546"/>
      <c r="HYK2" s="539"/>
      <c r="HYL2" s="545"/>
      <c r="HYM2" s="545"/>
      <c r="HYN2" s="546"/>
      <c r="HYO2" s="539"/>
      <c r="HYP2" s="545"/>
      <c r="HYQ2" s="545"/>
      <c r="HYR2" s="546"/>
      <c r="HYS2" s="539"/>
      <c r="HYT2" s="545"/>
      <c r="HYU2" s="545"/>
      <c r="HYV2" s="546"/>
      <c r="HYW2" s="539"/>
      <c r="HYX2" s="545"/>
      <c r="HYY2" s="545"/>
      <c r="HYZ2" s="546"/>
      <c r="HZA2" s="539"/>
      <c r="HZB2" s="545"/>
      <c r="HZC2" s="545"/>
      <c r="HZD2" s="546"/>
      <c r="HZE2" s="539"/>
      <c r="HZF2" s="545"/>
      <c r="HZG2" s="545"/>
      <c r="HZH2" s="546"/>
      <c r="HZI2" s="539"/>
      <c r="HZJ2" s="545"/>
      <c r="HZK2" s="545"/>
      <c r="HZL2" s="546"/>
      <c r="HZM2" s="539"/>
      <c r="HZN2" s="545"/>
      <c r="HZO2" s="545"/>
      <c r="HZP2" s="546"/>
      <c r="HZQ2" s="539"/>
      <c r="HZR2" s="545"/>
      <c r="HZS2" s="545"/>
      <c r="HZT2" s="546"/>
      <c r="HZU2" s="539"/>
      <c r="HZV2" s="545"/>
      <c r="HZW2" s="545"/>
      <c r="HZX2" s="546"/>
      <c r="HZY2" s="539"/>
      <c r="HZZ2" s="545"/>
      <c r="IAA2" s="545"/>
      <c r="IAB2" s="546"/>
      <c r="IAC2" s="539"/>
      <c r="IAD2" s="545"/>
      <c r="IAE2" s="545"/>
      <c r="IAF2" s="546"/>
      <c r="IAG2" s="539"/>
      <c r="IAH2" s="545"/>
      <c r="IAI2" s="545"/>
      <c r="IAJ2" s="546"/>
      <c r="IAK2" s="539"/>
      <c r="IAL2" s="545"/>
      <c r="IAM2" s="545"/>
      <c r="IAN2" s="546"/>
      <c r="IAO2" s="539"/>
      <c r="IAP2" s="545"/>
      <c r="IAQ2" s="545"/>
      <c r="IAR2" s="546"/>
      <c r="IAS2" s="539"/>
      <c r="IAT2" s="545"/>
      <c r="IAU2" s="545"/>
      <c r="IAV2" s="546"/>
      <c r="IAW2" s="539"/>
      <c r="IAX2" s="545"/>
      <c r="IAY2" s="545"/>
      <c r="IAZ2" s="546"/>
      <c r="IBA2" s="539"/>
      <c r="IBB2" s="545"/>
      <c r="IBC2" s="545"/>
      <c r="IBD2" s="546"/>
      <c r="IBE2" s="539"/>
      <c r="IBF2" s="545"/>
      <c r="IBG2" s="545"/>
      <c r="IBH2" s="546"/>
      <c r="IBI2" s="539"/>
      <c r="IBJ2" s="545"/>
      <c r="IBK2" s="545"/>
      <c r="IBL2" s="546"/>
      <c r="IBM2" s="539"/>
      <c r="IBN2" s="545"/>
      <c r="IBO2" s="545"/>
      <c r="IBP2" s="546"/>
      <c r="IBQ2" s="539"/>
      <c r="IBR2" s="545"/>
      <c r="IBS2" s="545"/>
      <c r="IBT2" s="546"/>
      <c r="IBU2" s="539"/>
      <c r="IBV2" s="545"/>
      <c r="IBW2" s="545"/>
      <c r="IBX2" s="546"/>
      <c r="IBY2" s="539"/>
      <c r="IBZ2" s="545"/>
      <c r="ICA2" s="545"/>
      <c r="ICB2" s="546"/>
      <c r="ICC2" s="539"/>
      <c r="ICD2" s="545"/>
      <c r="ICE2" s="545"/>
      <c r="ICF2" s="546"/>
      <c r="ICG2" s="539"/>
      <c r="ICH2" s="545"/>
      <c r="ICI2" s="545"/>
      <c r="ICJ2" s="546"/>
      <c r="ICK2" s="539"/>
      <c r="ICL2" s="545"/>
      <c r="ICM2" s="545"/>
      <c r="ICN2" s="546"/>
      <c r="ICO2" s="539"/>
      <c r="ICP2" s="545"/>
      <c r="ICQ2" s="545"/>
      <c r="ICR2" s="546"/>
      <c r="ICS2" s="539"/>
      <c r="ICT2" s="545"/>
      <c r="ICU2" s="545"/>
      <c r="ICV2" s="546"/>
      <c r="ICW2" s="539"/>
      <c r="ICX2" s="545"/>
      <c r="ICY2" s="545"/>
      <c r="ICZ2" s="546"/>
      <c r="IDA2" s="539"/>
      <c r="IDB2" s="545"/>
      <c r="IDC2" s="545"/>
      <c r="IDD2" s="546"/>
      <c r="IDE2" s="539"/>
      <c r="IDF2" s="545"/>
      <c r="IDG2" s="545"/>
      <c r="IDH2" s="546"/>
      <c r="IDI2" s="539"/>
      <c r="IDJ2" s="545"/>
      <c r="IDK2" s="545"/>
      <c r="IDL2" s="546"/>
      <c r="IDM2" s="539"/>
      <c r="IDN2" s="545"/>
      <c r="IDO2" s="545"/>
      <c r="IDP2" s="546"/>
      <c r="IDQ2" s="539"/>
      <c r="IDR2" s="545"/>
      <c r="IDS2" s="545"/>
      <c r="IDT2" s="546"/>
      <c r="IDU2" s="539"/>
      <c r="IDV2" s="545"/>
      <c r="IDW2" s="545"/>
      <c r="IDX2" s="546"/>
      <c r="IDY2" s="539"/>
      <c r="IDZ2" s="545"/>
      <c r="IEA2" s="545"/>
      <c r="IEB2" s="546"/>
      <c r="IEC2" s="539"/>
      <c r="IED2" s="545"/>
      <c r="IEE2" s="545"/>
      <c r="IEF2" s="546"/>
      <c r="IEG2" s="539"/>
      <c r="IEH2" s="545"/>
      <c r="IEI2" s="545"/>
      <c r="IEJ2" s="546"/>
      <c r="IEK2" s="539"/>
      <c r="IEL2" s="545"/>
      <c r="IEM2" s="545"/>
      <c r="IEN2" s="546"/>
      <c r="IEO2" s="539"/>
      <c r="IEP2" s="545"/>
      <c r="IEQ2" s="545"/>
      <c r="IER2" s="546"/>
      <c r="IES2" s="539"/>
      <c r="IET2" s="545"/>
      <c r="IEU2" s="545"/>
      <c r="IEV2" s="546"/>
      <c r="IEW2" s="539"/>
      <c r="IEX2" s="545"/>
      <c r="IEY2" s="545"/>
      <c r="IEZ2" s="546"/>
      <c r="IFA2" s="539"/>
      <c r="IFB2" s="545"/>
      <c r="IFC2" s="545"/>
      <c r="IFD2" s="546"/>
      <c r="IFE2" s="539"/>
      <c r="IFF2" s="545"/>
      <c r="IFG2" s="545"/>
      <c r="IFH2" s="546"/>
      <c r="IFI2" s="539"/>
      <c r="IFJ2" s="545"/>
      <c r="IFK2" s="545"/>
      <c r="IFL2" s="546"/>
      <c r="IFM2" s="539"/>
      <c r="IFN2" s="545"/>
      <c r="IFO2" s="545"/>
      <c r="IFP2" s="546"/>
      <c r="IFQ2" s="539"/>
      <c r="IFR2" s="545"/>
      <c r="IFS2" s="545"/>
      <c r="IFT2" s="546"/>
      <c r="IFU2" s="539"/>
      <c r="IFV2" s="545"/>
      <c r="IFW2" s="545"/>
      <c r="IFX2" s="546"/>
      <c r="IFY2" s="539"/>
      <c r="IFZ2" s="545"/>
      <c r="IGA2" s="545"/>
      <c r="IGB2" s="546"/>
      <c r="IGC2" s="539"/>
      <c r="IGD2" s="545"/>
      <c r="IGE2" s="545"/>
      <c r="IGF2" s="546"/>
      <c r="IGG2" s="539"/>
      <c r="IGH2" s="545"/>
      <c r="IGI2" s="545"/>
      <c r="IGJ2" s="546"/>
      <c r="IGK2" s="539"/>
      <c r="IGL2" s="545"/>
      <c r="IGM2" s="545"/>
      <c r="IGN2" s="546"/>
      <c r="IGO2" s="539"/>
      <c r="IGP2" s="545"/>
      <c r="IGQ2" s="545"/>
      <c r="IGR2" s="546"/>
      <c r="IGS2" s="539"/>
      <c r="IGT2" s="545"/>
      <c r="IGU2" s="545"/>
      <c r="IGV2" s="546"/>
      <c r="IGW2" s="539"/>
      <c r="IGX2" s="545"/>
      <c r="IGY2" s="545"/>
      <c r="IGZ2" s="546"/>
      <c r="IHA2" s="539"/>
      <c r="IHB2" s="545"/>
      <c r="IHC2" s="545"/>
      <c r="IHD2" s="546"/>
      <c r="IHE2" s="539"/>
      <c r="IHF2" s="545"/>
      <c r="IHG2" s="545"/>
      <c r="IHH2" s="546"/>
      <c r="IHI2" s="539"/>
      <c r="IHJ2" s="545"/>
      <c r="IHK2" s="545"/>
      <c r="IHL2" s="546"/>
      <c r="IHM2" s="539"/>
      <c r="IHN2" s="545"/>
      <c r="IHO2" s="545"/>
      <c r="IHP2" s="546"/>
      <c r="IHQ2" s="539"/>
      <c r="IHR2" s="545"/>
      <c r="IHS2" s="545"/>
      <c r="IHT2" s="546"/>
      <c r="IHU2" s="539"/>
      <c r="IHV2" s="545"/>
      <c r="IHW2" s="545"/>
      <c r="IHX2" s="546"/>
      <c r="IHY2" s="539"/>
      <c r="IHZ2" s="545"/>
      <c r="IIA2" s="545"/>
      <c r="IIB2" s="546"/>
      <c r="IIC2" s="539"/>
      <c r="IID2" s="545"/>
      <c r="IIE2" s="545"/>
      <c r="IIF2" s="546"/>
      <c r="IIG2" s="539"/>
      <c r="IIH2" s="545"/>
      <c r="III2" s="545"/>
      <c r="IIJ2" s="546"/>
      <c r="IIK2" s="539"/>
      <c r="IIL2" s="545"/>
      <c r="IIM2" s="545"/>
      <c r="IIN2" s="546"/>
      <c r="IIO2" s="539"/>
      <c r="IIP2" s="545"/>
      <c r="IIQ2" s="545"/>
      <c r="IIR2" s="546"/>
      <c r="IIS2" s="539"/>
      <c r="IIT2" s="545"/>
      <c r="IIU2" s="545"/>
      <c r="IIV2" s="546"/>
      <c r="IIW2" s="539"/>
      <c r="IIX2" s="545"/>
      <c r="IIY2" s="545"/>
      <c r="IIZ2" s="546"/>
      <c r="IJA2" s="539"/>
      <c r="IJB2" s="545"/>
      <c r="IJC2" s="545"/>
      <c r="IJD2" s="546"/>
      <c r="IJE2" s="539"/>
      <c r="IJF2" s="545"/>
      <c r="IJG2" s="545"/>
      <c r="IJH2" s="546"/>
      <c r="IJI2" s="539"/>
      <c r="IJJ2" s="545"/>
      <c r="IJK2" s="545"/>
      <c r="IJL2" s="546"/>
      <c r="IJM2" s="539"/>
      <c r="IJN2" s="545"/>
      <c r="IJO2" s="545"/>
      <c r="IJP2" s="546"/>
      <c r="IJQ2" s="539"/>
      <c r="IJR2" s="545"/>
      <c r="IJS2" s="545"/>
      <c r="IJT2" s="546"/>
      <c r="IJU2" s="539"/>
      <c r="IJV2" s="545"/>
      <c r="IJW2" s="545"/>
      <c r="IJX2" s="546"/>
      <c r="IJY2" s="539"/>
      <c r="IJZ2" s="545"/>
      <c r="IKA2" s="545"/>
      <c r="IKB2" s="546"/>
      <c r="IKC2" s="539"/>
      <c r="IKD2" s="545"/>
      <c r="IKE2" s="545"/>
      <c r="IKF2" s="546"/>
      <c r="IKG2" s="539"/>
      <c r="IKH2" s="545"/>
      <c r="IKI2" s="545"/>
      <c r="IKJ2" s="546"/>
      <c r="IKK2" s="539"/>
      <c r="IKL2" s="545"/>
      <c r="IKM2" s="545"/>
      <c r="IKN2" s="546"/>
      <c r="IKO2" s="539"/>
      <c r="IKP2" s="545"/>
      <c r="IKQ2" s="545"/>
      <c r="IKR2" s="546"/>
      <c r="IKS2" s="539"/>
      <c r="IKT2" s="545"/>
      <c r="IKU2" s="545"/>
      <c r="IKV2" s="546"/>
      <c r="IKW2" s="539"/>
      <c r="IKX2" s="545"/>
      <c r="IKY2" s="545"/>
      <c r="IKZ2" s="546"/>
      <c r="ILA2" s="539"/>
      <c r="ILB2" s="545"/>
      <c r="ILC2" s="545"/>
      <c r="ILD2" s="546"/>
      <c r="ILE2" s="539"/>
      <c r="ILF2" s="545"/>
      <c r="ILG2" s="545"/>
      <c r="ILH2" s="546"/>
      <c r="ILI2" s="539"/>
      <c r="ILJ2" s="545"/>
      <c r="ILK2" s="545"/>
      <c r="ILL2" s="546"/>
      <c r="ILM2" s="539"/>
      <c r="ILN2" s="545"/>
      <c r="ILO2" s="545"/>
      <c r="ILP2" s="546"/>
      <c r="ILQ2" s="539"/>
      <c r="ILR2" s="545"/>
      <c r="ILS2" s="545"/>
      <c r="ILT2" s="546"/>
      <c r="ILU2" s="539"/>
      <c r="ILV2" s="545"/>
      <c r="ILW2" s="545"/>
      <c r="ILX2" s="546"/>
      <c r="ILY2" s="539"/>
      <c r="ILZ2" s="545"/>
      <c r="IMA2" s="545"/>
      <c r="IMB2" s="546"/>
      <c r="IMC2" s="539"/>
      <c r="IMD2" s="545"/>
      <c r="IME2" s="545"/>
      <c r="IMF2" s="546"/>
      <c r="IMG2" s="539"/>
      <c r="IMH2" s="545"/>
      <c r="IMI2" s="545"/>
      <c r="IMJ2" s="546"/>
      <c r="IMK2" s="539"/>
      <c r="IML2" s="545"/>
      <c r="IMM2" s="545"/>
      <c r="IMN2" s="546"/>
      <c r="IMO2" s="539"/>
      <c r="IMP2" s="545"/>
      <c r="IMQ2" s="545"/>
      <c r="IMR2" s="546"/>
      <c r="IMS2" s="539"/>
      <c r="IMT2" s="545"/>
      <c r="IMU2" s="545"/>
      <c r="IMV2" s="546"/>
      <c r="IMW2" s="539"/>
      <c r="IMX2" s="545"/>
      <c r="IMY2" s="545"/>
      <c r="IMZ2" s="546"/>
      <c r="INA2" s="539"/>
      <c r="INB2" s="545"/>
      <c r="INC2" s="545"/>
      <c r="IND2" s="546"/>
      <c r="INE2" s="539"/>
      <c r="INF2" s="545"/>
      <c r="ING2" s="545"/>
      <c r="INH2" s="546"/>
      <c r="INI2" s="539"/>
      <c r="INJ2" s="545"/>
      <c r="INK2" s="545"/>
      <c r="INL2" s="546"/>
      <c r="INM2" s="539"/>
      <c r="INN2" s="545"/>
      <c r="INO2" s="545"/>
      <c r="INP2" s="546"/>
      <c r="INQ2" s="539"/>
      <c r="INR2" s="545"/>
      <c r="INS2" s="545"/>
      <c r="INT2" s="546"/>
      <c r="INU2" s="539"/>
      <c r="INV2" s="545"/>
      <c r="INW2" s="545"/>
      <c r="INX2" s="546"/>
      <c r="INY2" s="539"/>
      <c r="INZ2" s="545"/>
      <c r="IOA2" s="545"/>
      <c r="IOB2" s="546"/>
      <c r="IOC2" s="539"/>
      <c r="IOD2" s="545"/>
      <c r="IOE2" s="545"/>
      <c r="IOF2" s="546"/>
      <c r="IOG2" s="539"/>
      <c r="IOH2" s="545"/>
      <c r="IOI2" s="545"/>
      <c r="IOJ2" s="546"/>
      <c r="IOK2" s="539"/>
      <c r="IOL2" s="545"/>
      <c r="IOM2" s="545"/>
      <c r="ION2" s="546"/>
      <c r="IOO2" s="539"/>
      <c r="IOP2" s="545"/>
      <c r="IOQ2" s="545"/>
      <c r="IOR2" s="546"/>
      <c r="IOS2" s="539"/>
      <c r="IOT2" s="545"/>
      <c r="IOU2" s="545"/>
      <c r="IOV2" s="546"/>
      <c r="IOW2" s="539"/>
      <c r="IOX2" s="545"/>
      <c r="IOY2" s="545"/>
      <c r="IOZ2" s="546"/>
      <c r="IPA2" s="539"/>
      <c r="IPB2" s="545"/>
      <c r="IPC2" s="545"/>
      <c r="IPD2" s="546"/>
      <c r="IPE2" s="539"/>
      <c r="IPF2" s="545"/>
      <c r="IPG2" s="545"/>
      <c r="IPH2" s="546"/>
      <c r="IPI2" s="539"/>
      <c r="IPJ2" s="545"/>
      <c r="IPK2" s="545"/>
      <c r="IPL2" s="546"/>
      <c r="IPM2" s="539"/>
      <c r="IPN2" s="545"/>
      <c r="IPO2" s="545"/>
      <c r="IPP2" s="546"/>
      <c r="IPQ2" s="539"/>
      <c r="IPR2" s="545"/>
      <c r="IPS2" s="545"/>
      <c r="IPT2" s="546"/>
      <c r="IPU2" s="539"/>
      <c r="IPV2" s="545"/>
      <c r="IPW2" s="545"/>
      <c r="IPX2" s="546"/>
      <c r="IPY2" s="539"/>
      <c r="IPZ2" s="545"/>
      <c r="IQA2" s="545"/>
      <c r="IQB2" s="546"/>
      <c r="IQC2" s="539"/>
      <c r="IQD2" s="545"/>
      <c r="IQE2" s="545"/>
      <c r="IQF2" s="546"/>
      <c r="IQG2" s="539"/>
      <c r="IQH2" s="545"/>
      <c r="IQI2" s="545"/>
      <c r="IQJ2" s="546"/>
      <c r="IQK2" s="539"/>
      <c r="IQL2" s="545"/>
      <c r="IQM2" s="545"/>
      <c r="IQN2" s="546"/>
      <c r="IQO2" s="539"/>
      <c r="IQP2" s="545"/>
      <c r="IQQ2" s="545"/>
      <c r="IQR2" s="546"/>
      <c r="IQS2" s="539"/>
      <c r="IQT2" s="545"/>
      <c r="IQU2" s="545"/>
      <c r="IQV2" s="546"/>
      <c r="IQW2" s="539"/>
      <c r="IQX2" s="545"/>
      <c r="IQY2" s="545"/>
      <c r="IQZ2" s="546"/>
      <c r="IRA2" s="539"/>
      <c r="IRB2" s="545"/>
      <c r="IRC2" s="545"/>
      <c r="IRD2" s="546"/>
      <c r="IRE2" s="539"/>
      <c r="IRF2" s="545"/>
      <c r="IRG2" s="545"/>
      <c r="IRH2" s="546"/>
      <c r="IRI2" s="539"/>
      <c r="IRJ2" s="545"/>
      <c r="IRK2" s="545"/>
      <c r="IRL2" s="546"/>
      <c r="IRM2" s="539"/>
      <c r="IRN2" s="545"/>
      <c r="IRO2" s="545"/>
      <c r="IRP2" s="546"/>
      <c r="IRQ2" s="539"/>
      <c r="IRR2" s="545"/>
      <c r="IRS2" s="545"/>
      <c r="IRT2" s="546"/>
      <c r="IRU2" s="539"/>
      <c r="IRV2" s="545"/>
      <c r="IRW2" s="545"/>
      <c r="IRX2" s="546"/>
      <c r="IRY2" s="539"/>
      <c r="IRZ2" s="545"/>
      <c r="ISA2" s="545"/>
      <c r="ISB2" s="546"/>
      <c r="ISC2" s="539"/>
      <c r="ISD2" s="545"/>
      <c r="ISE2" s="545"/>
      <c r="ISF2" s="546"/>
      <c r="ISG2" s="539"/>
      <c r="ISH2" s="545"/>
      <c r="ISI2" s="545"/>
      <c r="ISJ2" s="546"/>
      <c r="ISK2" s="539"/>
      <c r="ISL2" s="545"/>
      <c r="ISM2" s="545"/>
      <c r="ISN2" s="546"/>
      <c r="ISO2" s="539"/>
      <c r="ISP2" s="545"/>
      <c r="ISQ2" s="545"/>
      <c r="ISR2" s="546"/>
      <c r="ISS2" s="539"/>
      <c r="IST2" s="545"/>
      <c r="ISU2" s="545"/>
      <c r="ISV2" s="546"/>
      <c r="ISW2" s="539"/>
      <c r="ISX2" s="545"/>
      <c r="ISY2" s="545"/>
      <c r="ISZ2" s="546"/>
      <c r="ITA2" s="539"/>
      <c r="ITB2" s="545"/>
      <c r="ITC2" s="545"/>
      <c r="ITD2" s="546"/>
      <c r="ITE2" s="539"/>
      <c r="ITF2" s="545"/>
      <c r="ITG2" s="545"/>
      <c r="ITH2" s="546"/>
      <c r="ITI2" s="539"/>
      <c r="ITJ2" s="545"/>
      <c r="ITK2" s="545"/>
      <c r="ITL2" s="546"/>
      <c r="ITM2" s="539"/>
      <c r="ITN2" s="545"/>
      <c r="ITO2" s="545"/>
      <c r="ITP2" s="546"/>
      <c r="ITQ2" s="539"/>
      <c r="ITR2" s="545"/>
      <c r="ITS2" s="545"/>
      <c r="ITT2" s="546"/>
      <c r="ITU2" s="539"/>
      <c r="ITV2" s="545"/>
      <c r="ITW2" s="545"/>
      <c r="ITX2" s="546"/>
      <c r="ITY2" s="539"/>
      <c r="ITZ2" s="545"/>
      <c r="IUA2" s="545"/>
      <c r="IUB2" s="546"/>
      <c r="IUC2" s="539"/>
      <c r="IUD2" s="545"/>
      <c r="IUE2" s="545"/>
      <c r="IUF2" s="546"/>
      <c r="IUG2" s="539"/>
      <c r="IUH2" s="545"/>
      <c r="IUI2" s="545"/>
      <c r="IUJ2" s="546"/>
      <c r="IUK2" s="539"/>
      <c r="IUL2" s="545"/>
      <c r="IUM2" s="545"/>
      <c r="IUN2" s="546"/>
      <c r="IUO2" s="539"/>
      <c r="IUP2" s="545"/>
      <c r="IUQ2" s="545"/>
      <c r="IUR2" s="546"/>
      <c r="IUS2" s="539"/>
      <c r="IUT2" s="545"/>
      <c r="IUU2" s="545"/>
      <c r="IUV2" s="546"/>
      <c r="IUW2" s="539"/>
      <c r="IUX2" s="545"/>
      <c r="IUY2" s="545"/>
      <c r="IUZ2" s="546"/>
      <c r="IVA2" s="539"/>
      <c r="IVB2" s="545"/>
      <c r="IVC2" s="545"/>
      <c r="IVD2" s="546"/>
      <c r="IVE2" s="539"/>
      <c r="IVF2" s="545"/>
      <c r="IVG2" s="545"/>
      <c r="IVH2" s="546"/>
      <c r="IVI2" s="539"/>
      <c r="IVJ2" s="545"/>
      <c r="IVK2" s="545"/>
      <c r="IVL2" s="546"/>
      <c r="IVM2" s="539"/>
      <c r="IVN2" s="545"/>
      <c r="IVO2" s="545"/>
      <c r="IVP2" s="546"/>
      <c r="IVQ2" s="539"/>
      <c r="IVR2" s="545"/>
      <c r="IVS2" s="545"/>
      <c r="IVT2" s="546"/>
      <c r="IVU2" s="539"/>
      <c r="IVV2" s="545"/>
      <c r="IVW2" s="545"/>
      <c r="IVX2" s="546"/>
      <c r="IVY2" s="539"/>
      <c r="IVZ2" s="545"/>
      <c r="IWA2" s="545"/>
      <c r="IWB2" s="546"/>
      <c r="IWC2" s="539"/>
      <c r="IWD2" s="545"/>
      <c r="IWE2" s="545"/>
      <c r="IWF2" s="546"/>
      <c r="IWG2" s="539"/>
      <c r="IWH2" s="545"/>
      <c r="IWI2" s="545"/>
      <c r="IWJ2" s="546"/>
      <c r="IWK2" s="539"/>
      <c r="IWL2" s="545"/>
      <c r="IWM2" s="545"/>
      <c r="IWN2" s="546"/>
      <c r="IWO2" s="539"/>
      <c r="IWP2" s="545"/>
      <c r="IWQ2" s="545"/>
      <c r="IWR2" s="546"/>
      <c r="IWS2" s="539"/>
      <c r="IWT2" s="545"/>
      <c r="IWU2" s="545"/>
      <c r="IWV2" s="546"/>
      <c r="IWW2" s="539"/>
      <c r="IWX2" s="545"/>
      <c r="IWY2" s="545"/>
      <c r="IWZ2" s="546"/>
      <c r="IXA2" s="539"/>
      <c r="IXB2" s="545"/>
      <c r="IXC2" s="545"/>
      <c r="IXD2" s="546"/>
      <c r="IXE2" s="539"/>
      <c r="IXF2" s="545"/>
      <c r="IXG2" s="545"/>
      <c r="IXH2" s="546"/>
      <c r="IXI2" s="539"/>
      <c r="IXJ2" s="545"/>
      <c r="IXK2" s="545"/>
      <c r="IXL2" s="546"/>
      <c r="IXM2" s="539"/>
      <c r="IXN2" s="545"/>
      <c r="IXO2" s="545"/>
      <c r="IXP2" s="546"/>
      <c r="IXQ2" s="539"/>
      <c r="IXR2" s="545"/>
      <c r="IXS2" s="545"/>
      <c r="IXT2" s="546"/>
      <c r="IXU2" s="539"/>
      <c r="IXV2" s="545"/>
      <c r="IXW2" s="545"/>
      <c r="IXX2" s="546"/>
      <c r="IXY2" s="539"/>
      <c r="IXZ2" s="545"/>
      <c r="IYA2" s="545"/>
      <c r="IYB2" s="546"/>
      <c r="IYC2" s="539"/>
      <c r="IYD2" s="545"/>
      <c r="IYE2" s="545"/>
      <c r="IYF2" s="546"/>
      <c r="IYG2" s="539"/>
      <c r="IYH2" s="545"/>
      <c r="IYI2" s="545"/>
      <c r="IYJ2" s="546"/>
      <c r="IYK2" s="539"/>
      <c r="IYL2" s="545"/>
      <c r="IYM2" s="545"/>
      <c r="IYN2" s="546"/>
      <c r="IYO2" s="539"/>
      <c r="IYP2" s="545"/>
      <c r="IYQ2" s="545"/>
      <c r="IYR2" s="546"/>
      <c r="IYS2" s="539"/>
      <c r="IYT2" s="545"/>
      <c r="IYU2" s="545"/>
      <c r="IYV2" s="546"/>
      <c r="IYW2" s="539"/>
      <c r="IYX2" s="545"/>
      <c r="IYY2" s="545"/>
      <c r="IYZ2" s="546"/>
      <c r="IZA2" s="539"/>
      <c r="IZB2" s="545"/>
      <c r="IZC2" s="545"/>
      <c r="IZD2" s="546"/>
      <c r="IZE2" s="539"/>
      <c r="IZF2" s="545"/>
      <c r="IZG2" s="545"/>
      <c r="IZH2" s="546"/>
      <c r="IZI2" s="539"/>
      <c r="IZJ2" s="545"/>
      <c r="IZK2" s="545"/>
      <c r="IZL2" s="546"/>
      <c r="IZM2" s="539"/>
      <c r="IZN2" s="545"/>
      <c r="IZO2" s="545"/>
      <c r="IZP2" s="546"/>
      <c r="IZQ2" s="539"/>
      <c r="IZR2" s="545"/>
      <c r="IZS2" s="545"/>
      <c r="IZT2" s="546"/>
      <c r="IZU2" s="539"/>
      <c r="IZV2" s="545"/>
      <c r="IZW2" s="545"/>
      <c r="IZX2" s="546"/>
      <c r="IZY2" s="539"/>
      <c r="IZZ2" s="545"/>
      <c r="JAA2" s="545"/>
      <c r="JAB2" s="546"/>
      <c r="JAC2" s="539"/>
      <c r="JAD2" s="545"/>
      <c r="JAE2" s="545"/>
      <c r="JAF2" s="546"/>
      <c r="JAG2" s="539"/>
      <c r="JAH2" s="545"/>
      <c r="JAI2" s="545"/>
      <c r="JAJ2" s="546"/>
      <c r="JAK2" s="539"/>
      <c r="JAL2" s="545"/>
      <c r="JAM2" s="545"/>
      <c r="JAN2" s="546"/>
      <c r="JAO2" s="539"/>
      <c r="JAP2" s="545"/>
      <c r="JAQ2" s="545"/>
      <c r="JAR2" s="546"/>
      <c r="JAS2" s="539"/>
      <c r="JAT2" s="545"/>
      <c r="JAU2" s="545"/>
      <c r="JAV2" s="546"/>
      <c r="JAW2" s="539"/>
      <c r="JAX2" s="545"/>
      <c r="JAY2" s="545"/>
      <c r="JAZ2" s="546"/>
      <c r="JBA2" s="539"/>
      <c r="JBB2" s="545"/>
      <c r="JBC2" s="545"/>
      <c r="JBD2" s="546"/>
      <c r="JBE2" s="539"/>
      <c r="JBF2" s="545"/>
      <c r="JBG2" s="545"/>
      <c r="JBH2" s="546"/>
      <c r="JBI2" s="539"/>
      <c r="JBJ2" s="545"/>
      <c r="JBK2" s="545"/>
      <c r="JBL2" s="546"/>
      <c r="JBM2" s="539"/>
      <c r="JBN2" s="545"/>
      <c r="JBO2" s="545"/>
      <c r="JBP2" s="546"/>
      <c r="JBQ2" s="539"/>
      <c r="JBR2" s="545"/>
      <c r="JBS2" s="545"/>
      <c r="JBT2" s="546"/>
      <c r="JBU2" s="539"/>
      <c r="JBV2" s="545"/>
      <c r="JBW2" s="545"/>
      <c r="JBX2" s="546"/>
      <c r="JBY2" s="539"/>
      <c r="JBZ2" s="545"/>
      <c r="JCA2" s="545"/>
      <c r="JCB2" s="546"/>
      <c r="JCC2" s="539"/>
      <c r="JCD2" s="545"/>
      <c r="JCE2" s="545"/>
      <c r="JCF2" s="546"/>
      <c r="JCG2" s="539"/>
      <c r="JCH2" s="545"/>
      <c r="JCI2" s="545"/>
      <c r="JCJ2" s="546"/>
      <c r="JCK2" s="539"/>
      <c r="JCL2" s="545"/>
      <c r="JCM2" s="545"/>
      <c r="JCN2" s="546"/>
      <c r="JCO2" s="539"/>
      <c r="JCP2" s="545"/>
      <c r="JCQ2" s="545"/>
      <c r="JCR2" s="546"/>
      <c r="JCS2" s="539"/>
      <c r="JCT2" s="545"/>
      <c r="JCU2" s="545"/>
      <c r="JCV2" s="546"/>
      <c r="JCW2" s="539"/>
      <c r="JCX2" s="545"/>
      <c r="JCY2" s="545"/>
      <c r="JCZ2" s="546"/>
      <c r="JDA2" s="539"/>
      <c r="JDB2" s="545"/>
      <c r="JDC2" s="545"/>
      <c r="JDD2" s="546"/>
      <c r="JDE2" s="539"/>
      <c r="JDF2" s="545"/>
      <c r="JDG2" s="545"/>
      <c r="JDH2" s="546"/>
      <c r="JDI2" s="539"/>
      <c r="JDJ2" s="545"/>
      <c r="JDK2" s="545"/>
      <c r="JDL2" s="546"/>
      <c r="JDM2" s="539"/>
      <c r="JDN2" s="545"/>
      <c r="JDO2" s="545"/>
      <c r="JDP2" s="546"/>
      <c r="JDQ2" s="539"/>
      <c r="JDR2" s="545"/>
      <c r="JDS2" s="545"/>
      <c r="JDT2" s="546"/>
      <c r="JDU2" s="539"/>
      <c r="JDV2" s="545"/>
      <c r="JDW2" s="545"/>
      <c r="JDX2" s="546"/>
      <c r="JDY2" s="539"/>
      <c r="JDZ2" s="545"/>
      <c r="JEA2" s="545"/>
      <c r="JEB2" s="546"/>
      <c r="JEC2" s="539"/>
      <c r="JED2" s="545"/>
      <c r="JEE2" s="545"/>
      <c r="JEF2" s="546"/>
      <c r="JEG2" s="539"/>
      <c r="JEH2" s="545"/>
      <c r="JEI2" s="545"/>
      <c r="JEJ2" s="546"/>
      <c r="JEK2" s="539"/>
      <c r="JEL2" s="545"/>
      <c r="JEM2" s="545"/>
      <c r="JEN2" s="546"/>
      <c r="JEO2" s="539"/>
      <c r="JEP2" s="545"/>
      <c r="JEQ2" s="545"/>
      <c r="JER2" s="546"/>
      <c r="JES2" s="539"/>
      <c r="JET2" s="545"/>
      <c r="JEU2" s="545"/>
      <c r="JEV2" s="546"/>
      <c r="JEW2" s="539"/>
      <c r="JEX2" s="545"/>
      <c r="JEY2" s="545"/>
      <c r="JEZ2" s="546"/>
      <c r="JFA2" s="539"/>
      <c r="JFB2" s="545"/>
      <c r="JFC2" s="545"/>
      <c r="JFD2" s="546"/>
      <c r="JFE2" s="539"/>
      <c r="JFF2" s="545"/>
      <c r="JFG2" s="545"/>
      <c r="JFH2" s="546"/>
      <c r="JFI2" s="539"/>
      <c r="JFJ2" s="545"/>
      <c r="JFK2" s="545"/>
      <c r="JFL2" s="546"/>
      <c r="JFM2" s="539"/>
      <c r="JFN2" s="545"/>
      <c r="JFO2" s="545"/>
      <c r="JFP2" s="546"/>
      <c r="JFQ2" s="539"/>
      <c r="JFR2" s="545"/>
      <c r="JFS2" s="545"/>
      <c r="JFT2" s="546"/>
      <c r="JFU2" s="539"/>
      <c r="JFV2" s="545"/>
      <c r="JFW2" s="545"/>
      <c r="JFX2" s="546"/>
      <c r="JFY2" s="539"/>
      <c r="JFZ2" s="545"/>
      <c r="JGA2" s="545"/>
      <c r="JGB2" s="546"/>
      <c r="JGC2" s="539"/>
      <c r="JGD2" s="545"/>
      <c r="JGE2" s="545"/>
      <c r="JGF2" s="546"/>
      <c r="JGG2" s="539"/>
      <c r="JGH2" s="545"/>
      <c r="JGI2" s="545"/>
      <c r="JGJ2" s="546"/>
      <c r="JGK2" s="539"/>
      <c r="JGL2" s="545"/>
      <c r="JGM2" s="545"/>
      <c r="JGN2" s="546"/>
      <c r="JGO2" s="539"/>
      <c r="JGP2" s="545"/>
      <c r="JGQ2" s="545"/>
      <c r="JGR2" s="546"/>
      <c r="JGS2" s="539"/>
      <c r="JGT2" s="545"/>
      <c r="JGU2" s="545"/>
      <c r="JGV2" s="546"/>
      <c r="JGW2" s="539"/>
      <c r="JGX2" s="545"/>
      <c r="JGY2" s="545"/>
      <c r="JGZ2" s="546"/>
      <c r="JHA2" s="539"/>
      <c r="JHB2" s="545"/>
      <c r="JHC2" s="545"/>
      <c r="JHD2" s="546"/>
      <c r="JHE2" s="539"/>
      <c r="JHF2" s="545"/>
      <c r="JHG2" s="545"/>
      <c r="JHH2" s="546"/>
      <c r="JHI2" s="539"/>
      <c r="JHJ2" s="545"/>
      <c r="JHK2" s="545"/>
      <c r="JHL2" s="546"/>
      <c r="JHM2" s="539"/>
      <c r="JHN2" s="545"/>
      <c r="JHO2" s="545"/>
      <c r="JHP2" s="546"/>
      <c r="JHQ2" s="539"/>
      <c r="JHR2" s="545"/>
      <c r="JHS2" s="545"/>
      <c r="JHT2" s="546"/>
      <c r="JHU2" s="539"/>
      <c r="JHV2" s="545"/>
      <c r="JHW2" s="545"/>
      <c r="JHX2" s="546"/>
      <c r="JHY2" s="539"/>
      <c r="JHZ2" s="545"/>
      <c r="JIA2" s="545"/>
      <c r="JIB2" s="546"/>
      <c r="JIC2" s="539"/>
      <c r="JID2" s="545"/>
      <c r="JIE2" s="545"/>
      <c r="JIF2" s="546"/>
      <c r="JIG2" s="539"/>
      <c r="JIH2" s="545"/>
      <c r="JII2" s="545"/>
      <c r="JIJ2" s="546"/>
      <c r="JIK2" s="539"/>
      <c r="JIL2" s="545"/>
      <c r="JIM2" s="545"/>
      <c r="JIN2" s="546"/>
      <c r="JIO2" s="539"/>
      <c r="JIP2" s="545"/>
      <c r="JIQ2" s="545"/>
      <c r="JIR2" s="546"/>
      <c r="JIS2" s="539"/>
      <c r="JIT2" s="545"/>
      <c r="JIU2" s="545"/>
      <c r="JIV2" s="546"/>
      <c r="JIW2" s="539"/>
      <c r="JIX2" s="545"/>
      <c r="JIY2" s="545"/>
      <c r="JIZ2" s="546"/>
      <c r="JJA2" s="539"/>
      <c r="JJB2" s="545"/>
      <c r="JJC2" s="545"/>
      <c r="JJD2" s="546"/>
      <c r="JJE2" s="539"/>
      <c r="JJF2" s="545"/>
      <c r="JJG2" s="545"/>
      <c r="JJH2" s="546"/>
      <c r="JJI2" s="539"/>
      <c r="JJJ2" s="545"/>
      <c r="JJK2" s="545"/>
      <c r="JJL2" s="546"/>
      <c r="JJM2" s="539"/>
      <c r="JJN2" s="545"/>
      <c r="JJO2" s="545"/>
      <c r="JJP2" s="546"/>
      <c r="JJQ2" s="539"/>
      <c r="JJR2" s="545"/>
      <c r="JJS2" s="545"/>
      <c r="JJT2" s="546"/>
      <c r="JJU2" s="539"/>
      <c r="JJV2" s="545"/>
      <c r="JJW2" s="545"/>
      <c r="JJX2" s="546"/>
      <c r="JJY2" s="539"/>
      <c r="JJZ2" s="545"/>
      <c r="JKA2" s="545"/>
      <c r="JKB2" s="546"/>
      <c r="JKC2" s="539"/>
      <c r="JKD2" s="545"/>
      <c r="JKE2" s="545"/>
      <c r="JKF2" s="546"/>
      <c r="JKG2" s="539"/>
      <c r="JKH2" s="545"/>
      <c r="JKI2" s="545"/>
      <c r="JKJ2" s="546"/>
      <c r="JKK2" s="539"/>
      <c r="JKL2" s="545"/>
      <c r="JKM2" s="545"/>
      <c r="JKN2" s="546"/>
      <c r="JKO2" s="539"/>
      <c r="JKP2" s="545"/>
      <c r="JKQ2" s="545"/>
      <c r="JKR2" s="546"/>
      <c r="JKS2" s="539"/>
      <c r="JKT2" s="545"/>
      <c r="JKU2" s="545"/>
      <c r="JKV2" s="546"/>
      <c r="JKW2" s="539"/>
      <c r="JKX2" s="545"/>
      <c r="JKY2" s="545"/>
      <c r="JKZ2" s="546"/>
      <c r="JLA2" s="539"/>
      <c r="JLB2" s="545"/>
      <c r="JLC2" s="545"/>
      <c r="JLD2" s="546"/>
      <c r="JLE2" s="539"/>
      <c r="JLF2" s="545"/>
      <c r="JLG2" s="545"/>
      <c r="JLH2" s="546"/>
      <c r="JLI2" s="539"/>
      <c r="JLJ2" s="545"/>
      <c r="JLK2" s="545"/>
      <c r="JLL2" s="546"/>
      <c r="JLM2" s="539"/>
      <c r="JLN2" s="545"/>
      <c r="JLO2" s="545"/>
      <c r="JLP2" s="546"/>
      <c r="JLQ2" s="539"/>
      <c r="JLR2" s="545"/>
      <c r="JLS2" s="545"/>
      <c r="JLT2" s="546"/>
      <c r="JLU2" s="539"/>
      <c r="JLV2" s="545"/>
      <c r="JLW2" s="545"/>
      <c r="JLX2" s="546"/>
      <c r="JLY2" s="539"/>
      <c r="JLZ2" s="545"/>
      <c r="JMA2" s="545"/>
      <c r="JMB2" s="546"/>
      <c r="JMC2" s="539"/>
      <c r="JMD2" s="545"/>
      <c r="JME2" s="545"/>
      <c r="JMF2" s="546"/>
      <c r="JMG2" s="539"/>
      <c r="JMH2" s="545"/>
      <c r="JMI2" s="545"/>
      <c r="JMJ2" s="546"/>
      <c r="JMK2" s="539"/>
      <c r="JML2" s="545"/>
      <c r="JMM2" s="545"/>
      <c r="JMN2" s="546"/>
      <c r="JMO2" s="539"/>
      <c r="JMP2" s="545"/>
      <c r="JMQ2" s="545"/>
      <c r="JMR2" s="546"/>
      <c r="JMS2" s="539"/>
      <c r="JMT2" s="545"/>
      <c r="JMU2" s="545"/>
      <c r="JMV2" s="546"/>
      <c r="JMW2" s="539"/>
      <c r="JMX2" s="545"/>
      <c r="JMY2" s="545"/>
      <c r="JMZ2" s="546"/>
      <c r="JNA2" s="539"/>
      <c r="JNB2" s="545"/>
      <c r="JNC2" s="545"/>
      <c r="JND2" s="546"/>
      <c r="JNE2" s="539"/>
      <c r="JNF2" s="545"/>
      <c r="JNG2" s="545"/>
      <c r="JNH2" s="546"/>
      <c r="JNI2" s="539"/>
      <c r="JNJ2" s="545"/>
      <c r="JNK2" s="545"/>
      <c r="JNL2" s="546"/>
      <c r="JNM2" s="539"/>
      <c r="JNN2" s="545"/>
      <c r="JNO2" s="545"/>
      <c r="JNP2" s="546"/>
      <c r="JNQ2" s="539"/>
      <c r="JNR2" s="545"/>
      <c r="JNS2" s="545"/>
      <c r="JNT2" s="546"/>
      <c r="JNU2" s="539"/>
      <c r="JNV2" s="545"/>
      <c r="JNW2" s="545"/>
      <c r="JNX2" s="546"/>
      <c r="JNY2" s="539"/>
      <c r="JNZ2" s="545"/>
      <c r="JOA2" s="545"/>
      <c r="JOB2" s="546"/>
      <c r="JOC2" s="539"/>
      <c r="JOD2" s="545"/>
      <c r="JOE2" s="545"/>
      <c r="JOF2" s="546"/>
      <c r="JOG2" s="539"/>
      <c r="JOH2" s="545"/>
      <c r="JOI2" s="545"/>
      <c r="JOJ2" s="546"/>
      <c r="JOK2" s="539"/>
      <c r="JOL2" s="545"/>
      <c r="JOM2" s="545"/>
      <c r="JON2" s="546"/>
      <c r="JOO2" s="539"/>
      <c r="JOP2" s="545"/>
      <c r="JOQ2" s="545"/>
      <c r="JOR2" s="546"/>
      <c r="JOS2" s="539"/>
      <c r="JOT2" s="545"/>
      <c r="JOU2" s="545"/>
      <c r="JOV2" s="546"/>
      <c r="JOW2" s="539"/>
      <c r="JOX2" s="545"/>
      <c r="JOY2" s="545"/>
      <c r="JOZ2" s="546"/>
      <c r="JPA2" s="539"/>
      <c r="JPB2" s="545"/>
      <c r="JPC2" s="545"/>
      <c r="JPD2" s="546"/>
      <c r="JPE2" s="539"/>
      <c r="JPF2" s="545"/>
      <c r="JPG2" s="545"/>
      <c r="JPH2" s="546"/>
      <c r="JPI2" s="539"/>
      <c r="JPJ2" s="545"/>
      <c r="JPK2" s="545"/>
      <c r="JPL2" s="546"/>
      <c r="JPM2" s="539"/>
      <c r="JPN2" s="545"/>
      <c r="JPO2" s="545"/>
      <c r="JPP2" s="546"/>
      <c r="JPQ2" s="539"/>
      <c r="JPR2" s="545"/>
      <c r="JPS2" s="545"/>
      <c r="JPT2" s="546"/>
      <c r="JPU2" s="539"/>
      <c r="JPV2" s="545"/>
      <c r="JPW2" s="545"/>
      <c r="JPX2" s="546"/>
      <c r="JPY2" s="539"/>
      <c r="JPZ2" s="545"/>
      <c r="JQA2" s="545"/>
      <c r="JQB2" s="546"/>
      <c r="JQC2" s="539"/>
      <c r="JQD2" s="545"/>
      <c r="JQE2" s="545"/>
      <c r="JQF2" s="546"/>
      <c r="JQG2" s="539"/>
      <c r="JQH2" s="545"/>
      <c r="JQI2" s="545"/>
      <c r="JQJ2" s="546"/>
      <c r="JQK2" s="539"/>
      <c r="JQL2" s="545"/>
      <c r="JQM2" s="545"/>
      <c r="JQN2" s="546"/>
      <c r="JQO2" s="539"/>
      <c r="JQP2" s="545"/>
      <c r="JQQ2" s="545"/>
      <c r="JQR2" s="546"/>
      <c r="JQS2" s="539"/>
      <c r="JQT2" s="545"/>
      <c r="JQU2" s="545"/>
      <c r="JQV2" s="546"/>
      <c r="JQW2" s="539"/>
      <c r="JQX2" s="545"/>
      <c r="JQY2" s="545"/>
      <c r="JQZ2" s="546"/>
      <c r="JRA2" s="539"/>
      <c r="JRB2" s="545"/>
      <c r="JRC2" s="545"/>
      <c r="JRD2" s="546"/>
      <c r="JRE2" s="539"/>
      <c r="JRF2" s="545"/>
      <c r="JRG2" s="545"/>
      <c r="JRH2" s="546"/>
      <c r="JRI2" s="539"/>
      <c r="JRJ2" s="545"/>
      <c r="JRK2" s="545"/>
      <c r="JRL2" s="546"/>
      <c r="JRM2" s="539"/>
      <c r="JRN2" s="545"/>
      <c r="JRO2" s="545"/>
      <c r="JRP2" s="546"/>
      <c r="JRQ2" s="539"/>
      <c r="JRR2" s="545"/>
      <c r="JRS2" s="545"/>
      <c r="JRT2" s="546"/>
      <c r="JRU2" s="539"/>
      <c r="JRV2" s="545"/>
      <c r="JRW2" s="545"/>
      <c r="JRX2" s="546"/>
      <c r="JRY2" s="539"/>
      <c r="JRZ2" s="545"/>
      <c r="JSA2" s="545"/>
      <c r="JSB2" s="546"/>
      <c r="JSC2" s="539"/>
      <c r="JSD2" s="545"/>
      <c r="JSE2" s="545"/>
      <c r="JSF2" s="546"/>
      <c r="JSG2" s="539"/>
      <c r="JSH2" s="545"/>
      <c r="JSI2" s="545"/>
      <c r="JSJ2" s="546"/>
      <c r="JSK2" s="539"/>
      <c r="JSL2" s="545"/>
      <c r="JSM2" s="545"/>
      <c r="JSN2" s="546"/>
      <c r="JSO2" s="539"/>
      <c r="JSP2" s="545"/>
      <c r="JSQ2" s="545"/>
      <c r="JSR2" s="546"/>
      <c r="JSS2" s="539"/>
      <c r="JST2" s="545"/>
      <c r="JSU2" s="545"/>
      <c r="JSV2" s="546"/>
      <c r="JSW2" s="539"/>
      <c r="JSX2" s="545"/>
      <c r="JSY2" s="545"/>
      <c r="JSZ2" s="546"/>
      <c r="JTA2" s="539"/>
      <c r="JTB2" s="545"/>
      <c r="JTC2" s="545"/>
      <c r="JTD2" s="546"/>
      <c r="JTE2" s="539"/>
      <c r="JTF2" s="545"/>
      <c r="JTG2" s="545"/>
      <c r="JTH2" s="546"/>
      <c r="JTI2" s="539"/>
      <c r="JTJ2" s="545"/>
      <c r="JTK2" s="545"/>
      <c r="JTL2" s="546"/>
      <c r="JTM2" s="539"/>
      <c r="JTN2" s="545"/>
      <c r="JTO2" s="545"/>
      <c r="JTP2" s="546"/>
      <c r="JTQ2" s="539"/>
      <c r="JTR2" s="545"/>
      <c r="JTS2" s="545"/>
      <c r="JTT2" s="546"/>
      <c r="JTU2" s="539"/>
      <c r="JTV2" s="545"/>
      <c r="JTW2" s="545"/>
      <c r="JTX2" s="546"/>
      <c r="JTY2" s="539"/>
      <c r="JTZ2" s="545"/>
      <c r="JUA2" s="545"/>
      <c r="JUB2" s="546"/>
      <c r="JUC2" s="539"/>
      <c r="JUD2" s="545"/>
      <c r="JUE2" s="545"/>
      <c r="JUF2" s="546"/>
      <c r="JUG2" s="539"/>
      <c r="JUH2" s="545"/>
      <c r="JUI2" s="545"/>
      <c r="JUJ2" s="546"/>
      <c r="JUK2" s="539"/>
      <c r="JUL2" s="545"/>
      <c r="JUM2" s="545"/>
      <c r="JUN2" s="546"/>
      <c r="JUO2" s="539"/>
      <c r="JUP2" s="545"/>
      <c r="JUQ2" s="545"/>
      <c r="JUR2" s="546"/>
      <c r="JUS2" s="539"/>
      <c r="JUT2" s="545"/>
      <c r="JUU2" s="545"/>
      <c r="JUV2" s="546"/>
      <c r="JUW2" s="539"/>
      <c r="JUX2" s="545"/>
      <c r="JUY2" s="545"/>
      <c r="JUZ2" s="546"/>
      <c r="JVA2" s="539"/>
      <c r="JVB2" s="545"/>
      <c r="JVC2" s="545"/>
      <c r="JVD2" s="546"/>
      <c r="JVE2" s="539"/>
      <c r="JVF2" s="545"/>
      <c r="JVG2" s="545"/>
      <c r="JVH2" s="546"/>
      <c r="JVI2" s="539"/>
      <c r="JVJ2" s="545"/>
      <c r="JVK2" s="545"/>
      <c r="JVL2" s="546"/>
      <c r="JVM2" s="539"/>
      <c r="JVN2" s="545"/>
      <c r="JVO2" s="545"/>
      <c r="JVP2" s="546"/>
      <c r="JVQ2" s="539"/>
      <c r="JVR2" s="545"/>
      <c r="JVS2" s="545"/>
      <c r="JVT2" s="546"/>
      <c r="JVU2" s="539"/>
      <c r="JVV2" s="545"/>
      <c r="JVW2" s="545"/>
      <c r="JVX2" s="546"/>
      <c r="JVY2" s="539"/>
      <c r="JVZ2" s="545"/>
      <c r="JWA2" s="545"/>
      <c r="JWB2" s="546"/>
      <c r="JWC2" s="539"/>
      <c r="JWD2" s="545"/>
      <c r="JWE2" s="545"/>
      <c r="JWF2" s="546"/>
      <c r="JWG2" s="539"/>
      <c r="JWH2" s="545"/>
      <c r="JWI2" s="545"/>
      <c r="JWJ2" s="546"/>
      <c r="JWK2" s="539"/>
      <c r="JWL2" s="545"/>
      <c r="JWM2" s="545"/>
      <c r="JWN2" s="546"/>
      <c r="JWO2" s="539"/>
      <c r="JWP2" s="545"/>
      <c r="JWQ2" s="545"/>
      <c r="JWR2" s="546"/>
      <c r="JWS2" s="539"/>
      <c r="JWT2" s="545"/>
      <c r="JWU2" s="545"/>
      <c r="JWV2" s="546"/>
      <c r="JWW2" s="539"/>
      <c r="JWX2" s="545"/>
      <c r="JWY2" s="545"/>
      <c r="JWZ2" s="546"/>
      <c r="JXA2" s="539"/>
      <c r="JXB2" s="545"/>
      <c r="JXC2" s="545"/>
      <c r="JXD2" s="546"/>
      <c r="JXE2" s="539"/>
      <c r="JXF2" s="545"/>
      <c r="JXG2" s="545"/>
      <c r="JXH2" s="546"/>
      <c r="JXI2" s="539"/>
      <c r="JXJ2" s="545"/>
      <c r="JXK2" s="545"/>
      <c r="JXL2" s="546"/>
      <c r="JXM2" s="539"/>
      <c r="JXN2" s="545"/>
      <c r="JXO2" s="545"/>
      <c r="JXP2" s="546"/>
      <c r="JXQ2" s="539"/>
      <c r="JXR2" s="545"/>
      <c r="JXS2" s="545"/>
      <c r="JXT2" s="546"/>
      <c r="JXU2" s="539"/>
      <c r="JXV2" s="545"/>
      <c r="JXW2" s="545"/>
      <c r="JXX2" s="546"/>
      <c r="JXY2" s="539"/>
      <c r="JXZ2" s="545"/>
      <c r="JYA2" s="545"/>
      <c r="JYB2" s="546"/>
      <c r="JYC2" s="539"/>
      <c r="JYD2" s="545"/>
      <c r="JYE2" s="545"/>
      <c r="JYF2" s="546"/>
      <c r="JYG2" s="539"/>
      <c r="JYH2" s="545"/>
      <c r="JYI2" s="545"/>
      <c r="JYJ2" s="546"/>
      <c r="JYK2" s="539"/>
      <c r="JYL2" s="545"/>
      <c r="JYM2" s="545"/>
      <c r="JYN2" s="546"/>
      <c r="JYO2" s="539"/>
      <c r="JYP2" s="545"/>
      <c r="JYQ2" s="545"/>
      <c r="JYR2" s="546"/>
      <c r="JYS2" s="539"/>
      <c r="JYT2" s="545"/>
      <c r="JYU2" s="545"/>
      <c r="JYV2" s="546"/>
      <c r="JYW2" s="539"/>
      <c r="JYX2" s="545"/>
      <c r="JYY2" s="545"/>
      <c r="JYZ2" s="546"/>
      <c r="JZA2" s="539"/>
      <c r="JZB2" s="545"/>
      <c r="JZC2" s="545"/>
      <c r="JZD2" s="546"/>
      <c r="JZE2" s="539"/>
      <c r="JZF2" s="545"/>
      <c r="JZG2" s="545"/>
      <c r="JZH2" s="546"/>
      <c r="JZI2" s="539"/>
      <c r="JZJ2" s="545"/>
      <c r="JZK2" s="545"/>
      <c r="JZL2" s="546"/>
      <c r="JZM2" s="539"/>
      <c r="JZN2" s="545"/>
      <c r="JZO2" s="545"/>
      <c r="JZP2" s="546"/>
      <c r="JZQ2" s="539"/>
      <c r="JZR2" s="545"/>
      <c r="JZS2" s="545"/>
      <c r="JZT2" s="546"/>
      <c r="JZU2" s="539"/>
      <c r="JZV2" s="545"/>
      <c r="JZW2" s="545"/>
      <c r="JZX2" s="546"/>
      <c r="JZY2" s="539"/>
      <c r="JZZ2" s="545"/>
      <c r="KAA2" s="545"/>
      <c r="KAB2" s="546"/>
      <c r="KAC2" s="539"/>
      <c r="KAD2" s="545"/>
      <c r="KAE2" s="545"/>
      <c r="KAF2" s="546"/>
      <c r="KAG2" s="539"/>
      <c r="KAH2" s="545"/>
      <c r="KAI2" s="545"/>
      <c r="KAJ2" s="546"/>
      <c r="KAK2" s="539"/>
      <c r="KAL2" s="545"/>
      <c r="KAM2" s="545"/>
      <c r="KAN2" s="546"/>
      <c r="KAO2" s="539"/>
      <c r="KAP2" s="545"/>
      <c r="KAQ2" s="545"/>
      <c r="KAR2" s="546"/>
      <c r="KAS2" s="539"/>
      <c r="KAT2" s="545"/>
      <c r="KAU2" s="545"/>
      <c r="KAV2" s="546"/>
      <c r="KAW2" s="539"/>
      <c r="KAX2" s="545"/>
      <c r="KAY2" s="545"/>
      <c r="KAZ2" s="546"/>
      <c r="KBA2" s="539"/>
      <c r="KBB2" s="545"/>
      <c r="KBC2" s="545"/>
      <c r="KBD2" s="546"/>
      <c r="KBE2" s="539"/>
      <c r="KBF2" s="545"/>
      <c r="KBG2" s="545"/>
      <c r="KBH2" s="546"/>
      <c r="KBI2" s="539"/>
      <c r="KBJ2" s="545"/>
      <c r="KBK2" s="545"/>
      <c r="KBL2" s="546"/>
      <c r="KBM2" s="539"/>
      <c r="KBN2" s="545"/>
      <c r="KBO2" s="545"/>
      <c r="KBP2" s="546"/>
      <c r="KBQ2" s="539"/>
      <c r="KBR2" s="545"/>
      <c r="KBS2" s="545"/>
      <c r="KBT2" s="546"/>
      <c r="KBU2" s="539"/>
      <c r="KBV2" s="545"/>
      <c r="KBW2" s="545"/>
      <c r="KBX2" s="546"/>
      <c r="KBY2" s="539"/>
      <c r="KBZ2" s="545"/>
      <c r="KCA2" s="545"/>
      <c r="KCB2" s="546"/>
      <c r="KCC2" s="539"/>
      <c r="KCD2" s="545"/>
      <c r="KCE2" s="545"/>
      <c r="KCF2" s="546"/>
      <c r="KCG2" s="539"/>
      <c r="KCH2" s="545"/>
      <c r="KCI2" s="545"/>
      <c r="KCJ2" s="546"/>
      <c r="KCK2" s="539"/>
      <c r="KCL2" s="545"/>
      <c r="KCM2" s="545"/>
      <c r="KCN2" s="546"/>
      <c r="KCO2" s="539"/>
      <c r="KCP2" s="545"/>
      <c r="KCQ2" s="545"/>
      <c r="KCR2" s="546"/>
      <c r="KCS2" s="539"/>
      <c r="KCT2" s="545"/>
      <c r="KCU2" s="545"/>
      <c r="KCV2" s="546"/>
      <c r="KCW2" s="539"/>
      <c r="KCX2" s="545"/>
      <c r="KCY2" s="545"/>
      <c r="KCZ2" s="546"/>
      <c r="KDA2" s="539"/>
      <c r="KDB2" s="545"/>
      <c r="KDC2" s="545"/>
      <c r="KDD2" s="546"/>
      <c r="KDE2" s="539"/>
      <c r="KDF2" s="545"/>
      <c r="KDG2" s="545"/>
      <c r="KDH2" s="546"/>
      <c r="KDI2" s="539"/>
      <c r="KDJ2" s="545"/>
      <c r="KDK2" s="545"/>
      <c r="KDL2" s="546"/>
      <c r="KDM2" s="539"/>
      <c r="KDN2" s="545"/>
      <c r="KDO2" s="545"/>
      <c r="KDP2" s="546"/>
      <c r="KDQ2" s="539"/>
      <c r="KDR2" s="545"/>
      <c r="KDS2" s="545"/>
      <c r="KDT2" s="546"/>
      <c r="KDU2" s="539"/>
      <c r="KDV2" s="545"/>
      <c r="KDW2" s="545"/>
      <c r="KDX2" s="546"/>
      <c r="KDY2" s="539"/>
      <c r="KDZ2" s="545"/>
      <c r="KEA2" s="545"/>
      <c r="KEB2" s="546"/>
      <c r="KEC2" s="539"/>
      <c r="KED2" s="545"/>
      <c r="KEE2" s="545"/>
      <c r="KEF2" s="546"/>
      <c r="KEG2" s="539"/>
      <c r="KEH2" s="545"/>
      <c r="KEI2" s="545"/>
      <c r="KEJ2" s="546"/>
      <c r="KEK2" s="539"/>
      <c r="KEL2" s="545"/>
      <c r="KEM2" s="545"/>
      <c r="KEN2" s="546"/>
      <c r="KEO2" s="539"/>
      <c r="KEP2" s="545"/>
      <c r="KEQ2" s="545"/>
      <c r="KER2" s="546"/>
      <c r="KES2" s="539"/>
      <c r="KET2" s="545"/>
      <c r="KEU2" s="545"/>
      <c r="KEV2" s="546"/>
      <c r="KEW2" s="539"/>
      <c r="KEX2" s="545"/>
      <c r="KEY2" s="545"/>
      <c r="KEZ2" s="546"/>
      <c r="KFA2" s="539"/>
      <c r="KFB2" s="545"/>
      <c r="KFC2" s="545"/>
      <c r="KFD2" s="546"/>
      <c r="KFE2" s="539"/>
      <c r="KFF2" s="545"/>
      <c r="KFG2" s="545"/>
      <c r="KFH2" s="546"/>
      <c r="KFI2" s="539"/>
      <c r="KFJ2" s="545"/>
      <c r="KFK2" s="545"/>
      <c r="KFL2" s="546"/>
      <c r="KFM2" s="539"/>
      <c r="KFN2" s="545"/>
      <c r="KFO2" s="545"/>
      <c r="KFP2" s="546"/>
      <c r="KFQ2" s="539"/>
      <c r="KFR2" s="545"/>
      <c r="KFS2" s="545"/>
      <c r="KFT2" s="546"/>
      <c r="KFU2" s="539"/>
      <c r="KFV2" s="545"/>
      <c r="KFW2" s="545"/>
      <c r="KFX2" s="546"/>
      <c r="KFY2" s="539"/>
      <c r="KFZ2" s="545"/>
      <c r="KGA2" s="545"/>
      <c r="KGB2" s="546"/>
      <c r="KGC2" s="539"/>
      <c r="KGD2" s="545"/>
      <c r="KGE2" s="545"/>
      <c r="KGF2" s="546"/>
      <c r="KGG2" s="539"/>
      <c r="KGH2" s="545"/>
      <c r="KGI2" s="545"/>
      <c r="KGJ2" s="546"/>
      <c r="KGK2" s="539"/>
      <c r="KGL2" s="545"/>
      <c r="KGM2" s="545"/>
      <c r="KGN2" s="546"/>
      <c r="KGO2" s="539"/>
      <c r="KGP2" s="545"/>
      <c r="KGQ2" s="545"/>
      <c r="KGR2" s="546"/>
      <c r="KGS2" s="539"/>
      <c r="KGT2" s="545"/>
      <c r="KGU2" s="545"/>
      <c r="KGV2" s="546"/>
      <c r="KGW2" s="539"/>
      <c r="KGX2" s="545"/>
      <c r="KGY2" s="545"/>
      <c r="KGZ2" s="546"/>
      <c r="KHA2" s="539"/>
      <c r="KHB2" s="545"/>
      <c r="KHC2" s="545"/>
      <c r="KHD2" s="546"/>
      <c r="KHE2" s="539"/>
      <c r="KHF2" s="545"/>
      <c r="KHG2" s="545"/>
      <c r="KHH2" s="546"/>
      <c r="KHI2" s="539"/>
      <c r="KHJ2" s="545"/>
      <c r="KHK2" s="545"/>
      <c r="KHL2" s="546"/>
      <c r="KHM2" s="539"/>
      <c r="KHN2" s="545"/>
      <c r="KHO2" s="545"/>
      <c r="KHP2" s="546"/>
      <c r="KHQ2" s="539"/>
      <c r="KHR2" s="545"/>
      <c r="KHS2" s="545"/>
      <c r="KHT2" s="546"/>
      <c r="KHU2" s="539"/>
      <c r="KHV2" s="545"/>
      <c r="KHW2" s="545"/>
      <c r="KHX2" s="546"/>
      <c r="KHY2" s="539"/>
      <c r="KHZ2" s="545"/>
      <c r="KIA2" s="545"/>
      <c r="KIB2" s="546"/>
      <c r="KIC2" s="539"/>
      <c r="KID2" s="545"/>
      <c r="KIE2" s="545"/>
      <c r="KIF2" s="546"/>
      <c r="KIG2" s="539"/>
      <c r="KIH2" s="545"/>
      <c r="KII2" s="545"/>
      <c r="KIJ2" s="546"/>
      <c r="KIK2" s="539"/>
      <c r="KIL2" s="545"/>
      <c r="KIM2" s="545"/>
      <c r="KIN2" s="546"/>
      <c r="KIO2" s="539"/>
      <c r="KIP2" s="545"/>
      <c r="KIQ2" s="545"/>
      <c r="KIR2" s="546"/>
      <c r="KIS2" s="539"/>
      <c r="KIT2" s="545"/>
      <c r="KIU2" s="545"/>
      <c r="KIV2" s="546"/>
      <c r="KIW2" s="539"/>
      <c r="KIX2" s="545"/>
      <c r="KIY2" s="545"/>
      <c r="KIZ2" s="546"/>
      <c r="KJA2" s="539"/>
      <c r="KJB2" s="545"/>
      <c r="KJC2" s="545"/>
      <c r="KJD2" s="546"/>
      <c r="KJE2" s="539"/>
      <c r="KJF2" s="545"/>
      <c r="KJG2" s="545"/>
      <c r="KJH2" s="546"/>
      <c r="KJI2" s="539"/>
      <c r="KJJ2" s="545"/>
      <c r="KJK2" s="545"/>
      <c r="KJL2" s="546"/>
      <c r="KJM2" s="539"/>
      <c r="KJN2" s="545"/>
      <c r="KJO2" s="545"/>
      <c r="KJP2" s="546"/>
      <c r="KJQ2" s="539"/>
      <c r="KJR2" s="545"/>
      <c r="KJS2" s="545"/>
      <c r="KJT2" s="546"/>
      <c r="KJU2" s="539"/>
      <c r="KJV2" s="545"/>
      <c r="KJW2" s="545"/>
      <c r="KJX2" s="546"/>
      <c r="KJY2" s="539"/>
      <c r="KJZ2" s="545"/>
      <c r="KKA2" s="545"/>
      <c r="KKB2" s="546"/>
      <c r="KKC2" s="539"/>
      <c r="KKD2" s="545"/>
      <c r="KKE2" s="545"/>
      <c r="KKF2" s="546"/>
      <c r="KKG2" s="539"/>
      <c r="KKH2" s="545"/>
      <c r="KKI2" s="545"/>
      <c r="KKJ2" s="546"/>
      <c r="KKK2" s="539"/>
      <c r="KKL2" s="545"/>
      <c r="KKM2" s="545"/>
      <c r="KKN2" s="546"/>
      <c r="KKO2" s="539"/>
      <c r="KKP2" s="545"/>
      <c r="KKQ2" s="545"/>
      <c r="KKR2" s="546"/>
      <c r="KKS2" s="539"/>
      <c r="KKT2" s="545"/>
      <c r="KKU2" s="545"/>
      <c r="KKV2" s="546"/>
      <c r="KKW2" s="539"/>
      <c r="KKX2" s="545"/>
      <c r="KKY2" s="545"/>
      <c r="KKZ2" s="546"/>
      <c r="KLA2" s="539"/>
      <c r="KLB2" s="545"/>
      <c r="KLC2" s="545"/>
      <c r="KLD2" s="546"/>
      <c r="KLE2" s="539"/>
      <c r="KLF2" s="545"/>
      <c r="KLG2" s="545"/>
      <c r="KLH2" s="546"/>
      <c r="KLI2" s="539"/>
      <c r="KLJ2" s="545"/>
      <c r="KLK2" s="545"/>
      <c r="KLL2" s="546"/>
      <c r="KLM2" s="539"/>
      <c r="KLN2" s="545"/>
      <c r="KLO2" s="545"/>
      <c r="KLP2" s="546"/>
      <c r="KLQ2" s="539"/>
      <c r="KLR2" s="545"/>
      <c r="KLS2" s="545"/>
      <c r="KLT2" s="546"/>
      <c r="KLU2" s="539"/>
      <c r="KLV2" s="545"/>
      <c r="KLW2" s="545"/>
      <c r="KLX2" s="546"/>
      <c r="KLY2" s="539"/>
      <c r="KLZ2" s="545"/>
      <c r="KMA2" s="545"/>
      <c r="KMB2" s="546"/>
      <c r="KMC2" s="539"/>
      <c r="KMD2" s="545"/>
      <c r="KME2" s="545"/>
      <c r="KMF2" s="546"/>
      <c r="KMG2" s="539"/>
      <c r="KMH2" s="545"/>
      <c r="KMI2" s="545"/>
      <c r="KMJ2" s="546"/>
      <c r="KMK2" s="539"/>
      <c r="KML2" s="545"/>
      <c r="KMM2" s="545"/>
      <c r="KMN2" s="546"/>
      <c r="KMO2" s="539"/>
      <c r="KMP2" s="545"/>
      <c r="KMQ2" s="545"/>
      <c r="KMR2" s="546"/>
      <c r="KMS2" s="539"/>
      <c r="KMT2" s="545"/>
      <c r="KMU2" s="545"/>
      <c r="KMV2" s="546"/>
      <c r="KMW2" s="539"/>
      <c r="KMX2" s="545"/>
      <c r="KMY2" s="545"/>
      <c r="KMZ2" s="546"/>
      <c r="KNA2" s="539"/>
      <c r="KNB2" s="545"/>
      <c r="KNC2" s="545"/>
      <c r="KND2" s="546"/>
      <c r="KNE2" s="539"/>
      <c r="KNF2" s="545"/>
      <c r="KNG2" s="545"/>
      <c r="KNH2" s="546"/>
      <c r="KNI2" s="539"/>
      <c r="KNJ2" s="545"/>
      <c r="KNK2" s="545"/>
      <c r="KNL2" s="546"/>
      <c r="KNM2" s="539"/>
      <c r="KNN2" s="545"/>
      <c r="KNO2" s="545"/>
      <c r="KNP2" s="546"/>
      <c r="KNQ2" s="539"/>
      <c r="KNR2" s="545"/>
      <c r="KNS2" s="545"/>
      <c r="KNT2" s="546"/>
      <c r="KNU2" s="539"/>
      <c r="KNV2" s="545"/>
      <c r="KNW2" s="545"/>
      <c r="KNX2" s="546"/>
      <c r="KNY2" s="539"/>
      <c r="KNZ2" s="545"/>
      <c r="KOA2" s="545"/>
      <c r="KOB2" s="546"/>
      <c r="KOC2" s="539"/>
      <c r="KOD2" s="545"/>
      <c r="KOE2" s="545"/>
      <c r="KOF2" s="546"/>
      <c r="KOG2" s="539"/>
      <c r="KOH2" s="545"/>
      <c r="KOI2" s="545"/>
      <c r="KOJ2" s="546"/>
      <c r="KOK2" s="539"/>
      <c r="KOL2" s="545"/>
      <c r="KOM2" s="545"/>
      <c r="KON2" s="546"/>
      <c r="KOO2" s="539"/>
      <c r="KOP2" s="545"/>
      <c r="KOQ2" s="545"/>
      <c r="KOR2" s="546"/>
      <c r="KOS2" s="539"/>
      <c r="KOT2" s="545"/>
      <c r="KOU2" s="545"/>
      <c r="KOV2" s="546"/>
      <c r="KOW2" s="539"/>
      <c r="KOX2" s="545"/>
      <c r="KOY2" s="545"/>
      <c r="KOZ2" s="546"/>
      <c r="KPA2" s="539"/>
      <c r="KPB2" s="545"/>
      <c r="KPC2" s="545"/>
      <c r="KPD2" s="546"/>
      <c r="KPE2" s="539"/>
      <c r="KPF2" s="545"/>
      <c r="KPG2" s="545"/>
      <c r="KPH2" s="546"/>
      <c r="KPI2" s="539"/>
      <c r="KPJ2" s="545"/>
      <c r="KPK2" s="545"/>
      <c r="KPL2" s="546"/>
      <c r="KPM2" s="539"/>
      <c r="KPN2" s="545"/>
      <c r="KPO2" s="545"/>
      <c r="KPP2" s="546"/>
      <c r="KPQ2" s="539"/>
      <c r="KPR2" s="545"/>
      <c r="KPS2" s="545"/>
      <c r="KPT2" s="546"/>
      <c r="KPU2" s="539"/>
      <c r="KPV2" s="545"/>
      <c r="KPW2" s="545"/>
      <c r="KPX2" s="546"/>
      <c r="KPY2" s="539"/>
      <c r="KPZ2" s="545"/>
      <c r="KQA2" s="545"/>
      <c r="KQB2" s="546"/>
      <c r="KQC2" s="539"/>
      <c r="KQD2" s="545"/>
      <c r="KQE2" s="545"/>
      <c r="KQF2" s="546"/>
      <c r="KQG2" s="539"/>
      <c r="KQH2" s="545"/>
      <c r="KQI2" s="545"/>
      <c r="KQJ2" s="546"/>
      <c r="KQK2" s="539"/>
      <c r="KQL2" s="545"/>
      <c r="KQM2" s="545"/>
      <c r="KQN2" s="546"/>
      <c r="KQO2" s="539"/>
      <c r="KQP2" s="545"/>
      <c r="KQQ2" s="545"/>
      <c r="KQR2" s="546"/>
      <c r="KQS2" s="539"/>
      <c r="KQT2" s="545"/>
      <c r="KQU2" s="545"/>
      <c r="KQV2" s="546"/>
      <c r="KQW2" s="539"/>
      <c r="KQX2" s="545"/>
      <c r="KQY2" s="545"/>
      <c r="KQZ2" s="546"/>
      <c r="KRA2" s="539"/>
      <c r="KRB2" s="545"/>
      <c r="KRC2" s="545"/>
      <c r="KRD2" s="546"/>
      <c r="KRE2" s="539"/>
      <c r="KRF2" s="545"/>
      <c r="KRG2" s="545"/>
      <c r="KRH2" s="546"/>
      <c r="KRI2" s="539"/>
      <c r="KRJ2" s="545"/>
      <c r="KRK2" s="545"/>
      <c r="KRL2" s="546"/>
      <c r="KRM2" s="539"/>
      <c r="KRN2" s="545"/>
      <c r="KRO2" s="545"/>
      <c r="KRP2" s="546"/>
      <c r="KRQ2" s="539"/>
      <c r="KRR2" s="545"/>
      <c r="KRS2" s="545"/>
      <c r="KRT2" s="546"/>
      <c r="KRU2" s="539"/>
      <c r="KRV2" s="545"/>
      <c r="KRW2" s="545"/>
      <c r="KRX2" s="546"/>
      <c r="KRY2" s="539"/>
      <c r="KRZ2" s="545"/>
      <c r="KSA2" s="545"/>
      <c r="KSB2" s="546"/>
      <c r="KSC2" s="539"/>
      <c r="KSD2" s="545"/>
      <c r="KSE2" s="545"/>
      <c r="KSF2" s="546"/>
      <c r="KSG2" s="539"/>
      <c r="KSH2" s="545"/>
      <c r="KSI2" s="545"/>
      <c r="KSJ2" s="546"/>
      <c r="KSK2" s="539"/>
      <c r="KSL2" s="545"/>
      <c r="KSM2" s="545"/>
      <c r="KSN2" s="546"/>
      <c r="KSO2" s="539"/>
      <c r="KSP2" s="545"/>
      <c r="KSQ2" s="545"/>
      <c r="KSR2" s="546"/>
      <c r="KSS2" s="539"/>
      <c r="KST2" s="545"/>
      <c r="KSU2" s="545"/>
      <c r="KSV2" s="546"/>
      <c r="KSW2" s="539"/>
      <c r="KSX2" s="545"/>
      <c r="KSY2" s="545"/>
      <c r="KSZ2" s="546"/>
      <c r="KTA2" s="539"/>
      <c r="KTB2" s="545"/>
      <c r="KTC2" s="545"/>
      <c r="KTD2" s="546"/>
      <c r="KTE2" s="539"/>
      <c r="KTF2" s="545"/>
      <c r="KTG2" s="545"/>
      <c r="KTH2" s="546"/>
      <c r="KTI2" s="539"/>
      <c r="KTJ2" s="545"/>
      <c r="KTK2" s="545"/>
      <c r="KTL2" s="546"/>
      <c r="KTM2" s="539"/>
      <c r="KTN2" s="545"/>
      <c r="KTO2" s="545"/>
      <c r="KTP2" s="546"/>
      <c r="KTQ2" s="539"/>
      <c r="KTR2" s="545"/>
      <c r="KTS2" s="545"/>
      <c r="KTT2" s="546"/>
      <c r="KTU2" s="539"/>
      <c r="KTV2" s="545"/>
      <c r="KTW2" s="545"/>
      <c r="KTX2" s="546"/>
      <c r="KTY2" s="539"/>
      <c r="KTZ2" s="545"/>
      <c r="KUA2" s="545"/>
      <c r="KUB2" s="546"/>
      <c r="KUC2" s="539"/>
      <c r="KUD2" s="545"/>
      <c r="KUE2" s="545"/>
      <c r="KUF2" s="546"/>
      <c r="KUG2" s="539"/>
      <c r="KUH2" s="545"/>
      <c r="KUI2" s="545"/>
      <c r="KUJ2" s="546"/>
      <c r="KUK2" s="539"/>
      <c r="KUL2" s="545"/>
      <c r="KUM2" s="545"/>
      <c r="KUN2" s="546"/>
      <c r="KUO2" s="539"/>
      <c r="KUP2" s="545"/>
      <c r="KUQ2" s="545"/>
      <c r="KUR2" s="546"/>
      <c r="KUS2" s="539"/>
      <c r="KUT2" s="545"/>
      <c r="KUU2" s="545"/>
      <c r="KUV2" s="546"/>
      <c r="KUW2" s="539"/>
      <c r="KUX2" s="545"/>
      <c r="KUY2" s="545"/>
      <c r="KUZ2" s="546"/>
      <c r="KVA2" s="539"/>
      <c r="KVB2" s="545"/>
      <c r="KVC2" s="545"/>
      <c r="KVD2" s="546"/>
      <c r="KVE2" s="539"/>
      <c r="KVF2" s="545"/>
      <c r="KVG2" s="545"/>
      <c r="KVH2" s="546"/>
      <c r="KVI2" s="539"/>
      <c r="KVJ2" s="545"/>
      <c r="KVK2" s="545"/>
      <c r="KVL2" s="546"/>
      <c r="KVM2" s="539"/>
      <c r="KVN2" s="545"/>
      <c r="KVO2" s="545"/>
      <c r="KVP2" s="546"/>
      <c r="KVQ2" s="539"/>
      <c r="KVR2" s="545"/>
      <c r="KVS2" s="545"/>
      <c r="KVT2" s="546"/>
      <c r="KVU2" s="539"/>
      <c r="KVV2" s="545"/>
      <c r="KVW2" s="545"/>
      <c r="KVX2" s="546"/>
      <c r="KVY2" s="539"/>
      <c r="KVZ2" s="545"/>
      <c r="KWA2" s="545"/>
      <c r="KWB2" s="546"/>
      <c r="KWC2" s="539"/>
      <c r="KWD2" s="545"/>
      <c r="KWE2" s="545"/>
      <c r="KWF2" s="546"/>
      <c r="KWG2" s="539"/>
      <c r="KWH2" s="545"/>
      <c r="KWI2" s="545"/>
      <c r="KWJ2" s="546"/>
      <c r="KWK2" s="539"/>
      <c r="KWL2" s="545"/>
      <c r="KWM2" s="545"/>
      <c r="KWN2" s="546"/>
      <c r="KWO2" s="539"/>
      <c r="KWP2" s="545"/>
      <c r="KWQ2" s="545"/>
      <c r="KWR2" s="546"/>
      <c r="KWS2" s="539"/>
      <c r="KWT2" s="545"/>
      <c r="KWU2" s="545"/>
      <c r="KWV2" s="546"/>
      <c r="KWW2" s="539"/>
      <c r="KWX2" s="545"/>
      <c r="KWY2" s="545"/>
      <c r="KWZ2" s="546"/>
      <c r="KXA2" s="539"/>
      <c r="KXB2" s="545"/>
      <c r="KXC2" s="545"/>
      <c r="KXD2" s="546"/>
      <c r="KXE2" s="539"/>
      <c r="KXF2" s="545"/>
      <c r="KXG2" s="545"/>
      <c r="KXH2" s="546"/>
      <c r="KXI2" s="539"/>
      <c r="KXJ2" s="545"/>
      <c r="KXK2" s="545"/>
      <c r="KXL2" s="546"/>
      <c r="KXM2" s="539"/>
      <c r="KXN2" s="545"/>
      <c r="KXO2" s="545"/>
      <c r="KXP2" s="546"/>
      <c r="KXQ2" s="539"/>
      <c r="KXR2" s="545"/>
      <c r="KXS2" s="545"/>
      <c r="KXT2" s="546"/>
      <c r="KXU2" s="539"/>
      <c r="KXV2" s="545"/>
      <c r="KXW2" s="545"/>
      <c r="KXX2" s="546"/>
      <c r="KXY2" s="539"/>
      <c r="KXZ2" s="545"/>
      <c r="KYA2" s="545"/>
      <c r="KYB2" s="546"/>
      <c r="KYC2" s="539"/>
      <c r="KYD2" s="545"/>
      <c r="KYE2" s="545"/>
      <c r="KYF2" s="546"/>
      <c r="KYG2" s="539"/>
      <c r="KYH2" s="545"/>
      <c r="KYI2" s="545"/>
      <c r="KYJ2" s="546"/>
      <c r="KYK2" s="539"/>
      <c r="KYL2" s="545"/>
      <c r="KYM2" s="545"/>
      <c r="KYN2" s="546"/>
      <c r="KYO2" s="539"/>
      <c r="KYP2" s="545"/>
      <c r="KYQ2" s="545"/>
      <c r="KYR2" s="546"/>
      <c r="KYS2" s="539"/>
      <c r="KYT2" s="545"/>
      <c r="KYU2" s="545"/>
      <c r="KYV2" s="546"/>
      <c r="KYW2" s="539"/>
      <c r="KYX2" s="545"/>
      <c r="KYY2" s="545"/>
      <c r="KYZ2" s="546"/>
      <c r="KZA2" s="539"/>
      <c r="KZB2" s="545"/>
      <c r="KZC2" s="545"/>
      <c r="KZD2" s="546"/>
      <c r="KZE2" s="539"/>
      <c r="KZF2" s="545"/>
      <c r="KZG2" s="545"/>
      <c r="KZH2" s="546"/>
      <c r="KZI2" s="539"/>
      <c r="KZJ2" s="545"/>
      <c r="KZK2" s="545"/>
      <c r="KZL2" s="546"/>
      <c r="KZM2" s="539"/>
      <c r="KZN2" s="545"/>
      <c r="KZO2" s="545"/>
      <c r="KZP2" s="546"/>
      <c r="KZQ2" s="539"/>
      <c r="KZR2" s="545"/>
      <c r="KZS2" s="545"/>
      <c r="KZT2" s="546"/>
      <c r="KZU2" s="539"/>
      <c r="KZV2" s="545"/>
      <c r="KZW2" s="545"/>
      <c r="KZX2" s="546"/>
      <c r="KZY2" s="539"/>
      <c r="KZZ2" s="545"/>
      <c r="LAA2" s="545"/>
      <c r="LAB2" s="546"/>
      <c r="LAC2" s="539"/>
      <c r="LAD2" s="545"/>
      <c r="LAE2" s="545"/>
      <c r="LAF2" s="546"/>
      <c r="LAG2" s="539"/>
      <c r="LAH2" s="545"/>
      <c r="LAI2" s="545"/>
      <c r="LAJ2" s="546"/>
      <c r="LAK2" s="539"/>
      <c r="LAL2" s="545"/>
      <c r="LAM2" s="545"/>
      <c r="LAN2" s="546"/>
      <c r="LAO2" s="539"/>
      <c r="LAP2" s="545"/>
      <c r="LAQ2" s="545"/>
      <c r="LAR2" s="546"/>
      <c r="LAS2" s="539"/>
      <c r="LAT2" s="545"/>
      <c r="LAU2" s="545"/>
      <c r="LAV2" s="546"/>
      <c r="LAW2" s="539"/>
      <c r="LAX2" s="545"/>
      <c r="LAY2" s="545"/>
      <c r="LAZ2" s="546"/>
      <c r="LBA2" s="539"/>
      <c r="LBB2" s="545"/>
      <c r="LBC2" s="545"/>
      <c r="LBD2" s="546"/>
      <c r="LBE2" s="539"/>
      <c r="LBF2" s="545"/>
      <c r="LBG2" s="545"/>
      <c r="LBH2" s="546"/>
      <c r="LBI2" s="539"/>
      <c r="LBJ2" s="545"/>
      <c r="LBK2" s="545"/>
      <c r="LBL2" s="546"/>
      <c r="LBM2" s="539"/>
      <c r="LBN2" s="545"/>
      <c r="LBO2" s="545"/>
      <c r="LBP2" s="546"/>
      <c r="LBQ2" s="539"/>
      <c r="LBR2" s="545"/>
      <c r="LBS2" s="545"/>
      <c r="LBT2" s="546"/>
      <c r="LBU2" s="539"/>
      <c r="LBV2" s="545"/>
      <c r="LBW2" s="545"/>
      <c r="LBX2" s="546"/>
      <c r="LBY2" s="539"/>
      <c r="LBZ2" s="545"/>
      <c r="LCA2" s="545"/>
      <c r="LCB2" s="546"/>
      <c r="LCC2" s="539"/>
      <c r="LCD2" s="545"/>
      <c r="LCE2" s="545"/>
      <c r="LCF2" s="546"/>
      <c r="LCG2" s="539"/>
      <c r="LCH2" s="545"/>
      <c r="LCI2" s="545"/>
      <c r="LCJ2" s="546"/>
      <c r="LCK2" s="539"/>
      <c r="LCL2" s="545"/>
      <c r="LCM2" s="545"/>
      <c r="LCN2" s="546"/>
      <c r="LCO2" s="539"/>
      <c r="LCP2" s="545"/>
      <c r="LCQ2" s="545"/>
      <c r="LCR2" s="546"/>
      <c r="LCS2" s="539"/>
      <c r="LCT2" s="545"/>
      <c r="LCU2" s="545"/>
      <c r="LCV2" s="546"/>
      <c r="LCW2" s="539"/>
      <c r="LCX2" s="545"/>
      <c r="LCY2" s="545"/>
      <c r="LCZ2" s="546"/>
      <c r="LDA2" s="539"/>
      <c r="LDB2" s="545"/>
      <c r="LDC2" s="545"/>
      <c r="LDD2" s="546"/>
      <c r="LDE2" s="539"/>
      <c r="LDF2" s="545"/>
      <c r="LDG2" s="545"/>
      <c r="LDH2" s="546"/>
      <c r="LDI2" s="539"/>
      <c r="LDJ2" s="545"/>
      <c r="LDK2" s="545"/>
      <c r="LDL2" s="546"/>
      <c r="LDM2" s="539"/>
      <c r="LDN2" s="545"/>
      <c r="LDO2" s="545"/>
      <c r="LDP2" s="546"/>
      <c r="LDQ2" s="539"/>
      <c r="LDR2" s="545"/>
      <c r="LDS2" s="545"/>
      <c r="LDT2" s="546"/>
      <c r="LDU2" s="539"/>
      <c r="LDV2" s="545"/>
      <c r="LDW2" s="545"/>
      <c r="LDX2" s="546"/>
      <c r="LDY2" s="539"/>
      <c r="LDZ2" s="545"/>
      <c r="LEA2" s="545"/>
      <c r="LEB2" s="546"/>
      <c r="LEC2" s="539"/>
      <c r="LED2" s="545"/>
      <c r="LEE2" s="545"/>
      <c r="LEF2" s="546"/>
      <c r="LEG2" s="539"/>
      <c r="LEH2" s="545"/>
      <c r="LEI2" s="545"/>
      <c r="LEJ2" s="546"/>
      <c r="LEK2" s="539"/>
      <c r="LEL2" s="545"/>
      <c r="LEM2" s="545"/>
      <c r="LEN2" s="546"/>
      <c r="LEO2" s="539"/>
      <c r="LEP2" s="545"/>
      <c r="LEQ2" s="545"/>
      <c r="LER2" s="546"/>
      <c r="LES2" s="539"/>
      <c r="LET2" s="545"/>
      <c r="LEU2" s="545"/>
      <c r="LEV2" s="546"/>
      <c r="LEW2" s="539"/>
      <c r="LEX2" s="545"/>
      <c r="LEY2" s="545"/>
      <c r="LEZ2" s="546"/>
      <c r="LFA2" s="539"/>
      <c r="LFB2" s="545"/>
      <c r="LFC2" s="545"/>
      <c r="LFD2" s="546"/>
      <c r="LFE2" s="539"/>
      <c r="LFF2" s="545"/>
      <c r="LFG2" s="545"/>
      <c r="LFH2" s="546"/>
      <c r="LFI2" s="539"/>
      <c r="LFJ2" s="545"/>
      <c r="LFK2" s="545"/>
      <c r="LFL2" s="546"/>
      <c r="LFM2" s="539"/>
      <c r="LFN2" s="545"/>
      <c r="LFO2" s="545"/>
      <c r="LFP2" s="546"/>
      <c r="LFQ2" s="539"/>
      <c r="LFR2" s="545"/>
      <c r="LFS2" s="545"/>
      <c r="LFT2" s="546"/>
      <c r="LFU2" s="539"/>
      <c r="LFV2" s="545"/>
      <c r="LFW2" s="545"/>
      <c r="LFX2" s="546"/>
      <c r="LFY2" s="539"/>
      <c r="LFZ2" s="545"/>
      <c r="LGA2" s="545"/>
      <c r="LGB2" s="546"/>
      <c r="LGC2" s="539"/>
      <c r="LGD2" s="545"/>
      <c r="LGE2" s="545"/>
      <c r="LGF2" s="546"/>
      <c r="LGG2" s="539"/>
      <c r="LGH2" s="545"/>
      <c r="LGI2" s="545"/>
      <c r="LGJ2" s="546"/>
      <c r="LGK2" s="539"/>
      <c r="LGL2" s="545"/>
      <c r="LGM2" s="545"/>
      <c r="LGN2" s="546"/>
      <c r="LGO2" s="539"/>
      <c r="LGP2" s="545"/>
      <c r="LGQ2" s="545"/>
      <c r="LGR2" s="546"/>
      <c r="LGS2" s="539"/>
      <c r="LGT2" s="545"/>
      <c r="LGU2" s="545"/>
      <c r="LGV2" s="546"/>
      <c r="LGW2" s="539"/>
      <c r="LGX2" s="545"/>
      <c r="LGY2" s="545"/>
      <c r="LGZ2" s="546"/>
      <c r="LHA2" s="539"/>
      <c r="LHB2" s="545"/>
      <c r="LHC2" s="545"/>
      <c r="LHD2" s="546"/>
      <c r="LHE2" s="539"/>
      <c r="LHF2" s="545"/>
      <c r="LHG2" s="545"/>
      <c r="LHH2" s="546"/>
      <c r="LHI2" s="539"/>
      <c r="LHJ2" s="545"/>
      <c r="LHK2" s="545"/>
      <c r="LHL2" s="546"/>
      <c r="LHM2" s="539"/>
      <c r="LHN2" s="545"/>
      <c r="LHO2" s="545"/>
      <c r="LHP2" s="546"/>
      <c r="LHQ2" s="539"/>
      <c r="LHR2" s="545"/>
      <c r="LHS2" s="545"/>
      <c r="LHT2" s="546"/>
      <c r="LHU2" s="539"/>
      <c r="LHV2" s="545"/>
      <c r="LHW2" s="545"/>
      <c r="LHX2" s="546"/>
      <c r="LHY2" s="539"/>
      <c r="LHZ2" s="545"/>
      <c r="LIA2" s="545"/>
      <c r="LIB2" s="546"/>
      <c r="LIC2" s="539"/>
      <c r="LID2" s="545"/>
      <c r="LIE2" s="545"/>
      <c r="LIF2" s="546"/>
      <c r="LIG2" s="539"/>
      <c r="LIH2" s="545"/>
      <c r="LII2" s="545"/>
      <c r="LIJ2" s="546"/>
      <c r="LIK2" s="539"/>
      <c r="LIL2" s="545"/>
      <c r="LIM2" s="545"/>
      <c r="LIN2" s="546"/>
      <c r="LIO2" s="539"/>
      <c r="LIP2" s="545"/>
      <c r="LIQ2" s="545"/>
      <c r="LIR2" s="546"/>
      <c r="LIS2" s="539"/>
      <c r="LIT2" s="545"/>
      <c r="LIU2" s="545"/>
      <c r="LIV2" s="546"/>
      <c r="LIW2" s="539"/>
      <c r="LIX2" s="545"/>
      <c r="LIY2" s="545"/>
      <c r="LIZ2" s="546"/>
      <c r="LJA2" s="539"/>
      <c r="LJB2" s="545"/>
      <c r="LJC2" s="545"/>
      <c r="LJD2" s="546"/>
      <c r="LJE2" s="539"/>
      <c r="LJF2" s="545"/>
      <c r="LJG2" s="545"/>
      <c r="LJH2" s="546"/>
      <c r="LJI2" s="539"/>
      <c r="LJJ2" s="545"/>
      <c r="LJK2" s="545"/>
      <c r="LJL2" s="546"/>
      <c r="LJM2" s="539"/>
      <c r="LJN2" s="545"/>
      <c r="LJO2" s="545"/>
      <c r="LJP2" s="546"/>
      <c r="LJQ2" s="539"/>
      <c r="LJR2" s="545"/>
      <c r="LJS2" s="545"/>
      <c r="LJT2" s="546"/>
      <c r="LJU2" s="539"/>
      <c r="LJV2" s="545"/>
      <c r="LJW2" s="545"/>
      <c r="LJX2" s="546"/>
      <c r="LJY2" s="539"/>
      <c r="LJZ2" s="545"/>
      <c r="LKA2" s="545"/>
      <c r="LKB2" s="546"/>
      <c r="LKC2" s="539"/>
      <c r="LKD2" s="545"/>
      <c r="LKE2" s="545"/>
      <c r="LKF2" s="546"/>
      <c r="LKG2" s="539"/>
      <c r="LKH2" s="545"/>
      <c r="LKI2" s="545"/>
      <c r="LKJ2" s="546"/>
      <c r="LKK2" s="539"/>
      <c r="LKL2" s="545"/>
      <c r="LKM2" s="545"/>
      <c r="LKN2" s="546"/>
      <c r="LKO2" s="539"/>
      <c r="LKP2" s="545"/>
      <c r="LKQ2" s="545"/>
      <c r="LKR2" s="546"/>
      <c r="LKS2" s="539"/>
      <c r="LKT2" s="545"/>
      <c r="LKU2" s="545"/>
      <c r="LKV2" s="546"/>
      <c r="LKW2" s="539"/>
      <c r="LKX2" s="545"/>
      <c r="LKY2" s="545"/>
      <c r="LKZ2" s="546"/>
      <c r="LLA2" s="539"/>
      <c r="LLB2" s="545"/>
      <c r="LLC2" s="545"/>
      <c r="LLD2" s="546"/>
      <c r="LLE2" s="539"/>
      <c r="LLF2" s="545"/>
      <c r="LLG2" s="545"/>
      <c r="LLH2" s="546"/>
      <c r="LLI2" s="539"/>
      <c r="LLJ2" s="545"/>
      <c r="LLK2" s="545"/>
      <c r="LLL2" s="546"/>
      <c r="LLM2" s="539"/>
      <c r="LLN2" s="545"/>
      <c r="LLO2" s="545"/>
      <c r="LLP2" s="546"/>
      <c r="LLQ2" s="539"/>
      <c r="LLR2" s="545"/>
      <c r="LLS2" s="545"/>
      <c r="LLT2" s="546"/>
      <c r="LLU2" s="539"/>
      <c r="LLV2" s="545"/>
      <c r="LLW2" s="545"/>
      <c r="LLX2" s="546"/>
      <c r="LLY2" s="539"/>
      <c r="LLZ2" s="545"/>
      <c r="LMA2" s="545"/>
      <c r="LMB2" s="546"/>
      <c r="LMC2" s="539"/>
      <c r="LMD2" s="545"/>
      <c r="LME2" s="545"/>
      <c r="LMF2" s="546"/>
      <c r="LMG2" s="539"/>
      <c r="LMH2" s="545"/>
      <c r="LMI2" s="545"/>
      <c r="LMJ2" s="546"/>
      <c r="LMK2" s="539"/>
      <c r="LML2" s="545"/>
      <c r="LMM2" s="545"/>
      <c r="LMN2" s="546"/>
      <c r="LMO2" s="539"/>
      <c r="LMP2" s="545"/>
      <c r="LMQ2" s="545"/>
      <c r="LMR2" s="546"/>
      <c r="LMS2" s="539"/>
      <c r="LMT2" s="545"/>
      <c r="LMU2" s="545"/>
      <c r="LMV2" s="546"/>
      <c r="LMW2" s="539"/>
      <c r="LMX2" s="545"/>
      <c r="LMY2" s="545"/>
      <c r="LMZ2" s="546"/>
      <c r="LNA2" s="539"/>
      <c r="LNB2" s="545"/>
      <c r="LNC2" s="545"/>
      <c r="LND2" s="546"/>
      <c r="LNE2" s="539"/>
      <c r="LNF2" s="545"/>
      <c r="LNG2" s="545"/>
      <c r="LNH2" s="546"/>
      <c r="LNI2" s="539"/>
      <c r="LNJ2" s="545"/>
      <c r="LNK2" s="545"/>
      <c r="LNL2" s="546"/>
      <c r="LNM2" s="539"/>
      <c r="LNN2" s="545"/>
      <c r="LNO2" s="545"/>
      <c r="LNP2" s="546"/>
      <c r="LNQ2" s="539"/>
      <c r="LNR2" s="545"/>
      <c r="LNS2" s="545"/>
      <c r="LNT2" s="546"/>
      <c r="LNU2" s="539"/>
      <c r="LNV2" s="545"/>
      <c r="LNW2" s="545"/>
      <c r="LNX2" s="546"/>
      <c r="LNY2" s="539"/>
      <c r="LNZ2" s="545"/>
      <c r="LOA2" s="545"/>
      <c r="LOB2" s="546"/>
      <c r="LOC2" s="539"/>
      <c r="LOD2" s="545"/>
      <c r="LOE2" s="545"/>
      <c r="LOF2" s="546"/>
      <c r="LOG2" s="539"/>
      <c r="LOH2" s="545"/>
      <c r="LOI2" s="545"/>
      <c r="LOJ2" s="546"/>
      <c r="LOK2" s="539"/>
      <c r="LOL2" s="545"/>
      <c r="LOM2" s="545"/>
      <c r="LON2" s="546"/>
      <c r="LOO2" s="539"/>
      <c r="LOP2" s="545"/>
      <c r="LOQ2" s="545"/>
      <c r="LOR2" s="546"/>
      <c r="LOS2" s="539"/>
      <c r="LOT2" s="545"/>
      <c r="LOU2" s="545"/>
      <c r="LOV2" s="546"/>
      <c r="LOW2" s="539"/>
      <c r="LOX2" s="545"/>
      <c r="LOY2" s="545"/>
      <c r="LOZ2" s="546"/>
      <c r="LPA2" s="539"/>
      <c r="LPB2" s="545"/>
      <c r="LPC2" s="545"/>
      <c r="LPD2" s="546"/>
      <c r="LPE2" s="539"/>
      <c r="LPF2" s="545"/>
      <c r="LPG2" s="545"/>
      <c r="LPH2" s="546"/>
      <c r="LPI2" s="539"/>
      <c r="LPJ2" s="545"/>
      <c r="LPK2" s="545"/>
      <c r="LPL2" s="546"/>
      <c r="LPM2" s="539"/>
      <c r="LPN2" s="545"/>
      <c r="LPO2" s="545"/>
      <c r="LPP2" s="546"/>
      <c r="LPQ2" s="539"/>
      <c r="LPR2" s="545"/>
      <c r="LPS2" s="545"/>
      <c r="LPT2" s="546"/>
      <c r="LPU2" s="539"/>
      <c r="LPV2" s="545"/>
      <c r="LPW2" s="545"/>
      <c r="LPX2" s="546"/>
      <c r="LPY2" s="539"/>
      <c r="LPZ2" s="545"/>
      <c r="LQA2" s="545"/>
      <c r="LQB2" s="546"/>
      <c r="LQC2" s="539"/>
      <c r="LQD2" s="545"/>
      <c r="LQE2" s="545"/>
      <c r="LQF2" s="546"/>
      <c r="LQG2" s="539"/>
      <c r="LQH2" s="545"/>
      <c r="LQI2" s="545"/>
      <c r="LQJ2" s="546"/>
      <c r="LQK2" s="539"/>
      <c r="LQL2" s="545"/>
      <c r="LQM2" s="545"/>
      <c r="LQN2" s="546"/>
      <c r="LQO2" s="539"/>
      <c r="LQP2" s="545"/>
      <c r="LQQ2" s="545"/>
      <c r="LQR2" s="546"/>
      <c r="LQS2" s="539"/>
      <c r="LQT2" s="545"/>
      <c r="LQU2" s="545"/>
      <c r="LQV2" s="546"/>
      <c r="LQW2" s="539"/>
      <c r="LQX2" s="545"/>
      <c r="LQY2" s="545"/>
      <c r="LQZ2" s="546"/>
      <c r="LRA2" s="539"/>
      <c r="LRB2" s="545"/>
      <c r="LRC2" s="545"/>
      <c r="LRD2" s="546"/>
      <c r="LRE2" s="539"/>
      <c r="LRF2" s="545"/>
      <c r="LRG2" s="545"/>
      <c r="LRH2" s="546"/>
      <c r="LRI2" s="539"/>
      <c r="LRJ2" s="545"/>
      <c r="LRK2" s="545"/>
      <c r="LRL2" s="546"/>
      <c r="LRM2" s="539"/>
      <c r="LRN2" s="545"/>
      <c r="LRO2" s="545"/>
      <c r="LRP2" s="546"/>
      <c r="LRQ2" s="539"/>
      <c r="LRR2" s="545"/>
      <c r="LRS2" s="545"/>
      <c r="LRT2" s="546"/>
      <c r="LRU2" s="539"/>
      <c r="LRV2" s="545"/>
      <c r="LRW2" s="545"/>
      <c r="LRX2" s="546"/>
      <c r="LRY2" s="539"/>
      <c r="LRZ2" s="545"/>
      <c r="LSA2" s="545"/>
      <c r="LSB2" s="546"/>
      <c r="LSC2" s="539"/>
      <c r="LSD2" s="545"/>
      <c r="LSE2" s="545"/>
      <c r="LSF2" s="546"/>
      <c r="LSG2" s="539"/>
      <c r="LSH2" s="545"/>
      <c r="LSI2" s="545"/>
      <c r="LSJ2" s="546"/>
      <c r="LSK2" s="539"/>
      <c r="LSL2" s="545"/>
      <c r="LSM2" s="545"/>
      <c r="LSN2" s="546"/>
      <c r="LSO2" s="539"/>
      <c r="LSP2" s="545"/>
      <c r="LSQ2" s="545"/>
      <c r="LSR2" s="546"/>
      <c r="LSS2" s="539"/>
      <c r="LST2" s="545"/>
      <c r="LSU2" s="545"/>
      <c r="LSV2" s="546"/>
      <c r="LSW2" s="539"/>
      <c r="LSX2" s="545"/>
      <c r="LSY2" s="545"/>
      <c r="LSZ2" s="546"/>
      <c r="LTA2" s="539"/>
      <c r="LTB2" s="545"/>
      <c r="LTC2" s="545"/>
      <c r="LTD2" s="546"/>
      <c r="LTE2" s="539"/>
      <c r="LTF2" s="545"/>
      <c r="LTG2" s="545"/>
      <c r="LTH2" s="546"/>
      <c r="LTI2" s="539"/>
      <c r="LTJ2" s="545"/>
      <c r="LTK2" s="545"/>
      <c r="LTL2" s="546"/>
      <c r="LTM2" s="539"/>
      <c r="LTN2" s="545"/>
      <c r="LTO2" s="545"/>
      <c r="LTP2" s="546"/>
      <c r="LTQ2" s="539"/>
      <c r="LTR2" s="545"/>
      <c r="LTS2" s="545"/>
      <c r="LTT2" s="546"/>
      <c r="LTU2" s="539"/>
      <c r="LTV2" s="545"/>
      <c r="LTW2" s="545"/>
      <c r="LTX2" s="546"/>
      <c r="LTY2" s="539"/>
      <c r="LTZ2" s="545"/>
      <c r="LUA2" s="545"/>
      <c r="LUB2" s="546"/>
      <c r="LUC2" s="539"/>
      <c r="LUD2" s="545"/>
      <c r="LUE2" s="545"/>
      <c r="LUF2" s="546"/>
      <c r="LUG2" s="539"/>
      <c r="LUH2" s="545"/>
      <c r="LUI2" s="545"/>
      <c r="LUJ2" s="546"/>
      <c r="LUK2" s="539"/>
      <c r="LUL2" s="545"/>
      <c r="LUM2" s="545"/>
      <c r="LUN2" s="546"/>
      <c r="LUO2" s="539"/>
      <c r="LUP2" s="545"/>
      <c r="LUQ2" s="545"/>
      <c r="LUR2" s="546"/>
      <c r="LUS2" s="539"/>
      <c r="LUT2" s="545"/>
      <c r="LUU2" s="545"/>
      <c r="LUV2" s="546"/>
      <c r="LUW2" s="539"/>
      <c r="LUX2" s="545"/>
      <c r="LUY2" s="545"/>
      <c r="LUZ2" s="546"/>
      <c r="LVA2" s="539"/>
      <c r="LVB2" s="545"/>
      <c r="LVC2" s="545"/>
      <c r="LVD2" s="546"/>
      <c r="LVE2" s="539"/>
      <c r="LVF2" s="545"/>
      <c r="LVG2" s="545"/>
      <c r="LVH2" s="546"/>
      <c r="LVI2" s="539"/>
      <c r="LVJ2" s="545"/>
      <c r="LVK2" s="545"/>
      <c r="LVL2" s="546"/>
      <c r="LVM2" s="539"/>
      <c r="LVN2" s="545"/>
      <c r="LVO2" s="545"/>
      <c r="LVP2" s="546"/>
      <c r="LVQ2" s="539"/>
      <c r="LVR2" s="545"/>
      <c r="LVS2" s="545"/>
      <c r="LVT2" s="546"/>
      <c r="LVU2" s="539"/>
      <c r="LVV2" s="545"/>
      <c r="LVW2" s="545"/>
      <c r="LVX2" s="546"/>
      <c r="LVY2" s="539"/>
      <c r="LVZ2" s="545"/>
      <c r="LWA2" s="545"/>
      <c r="LWB2" s="546"/>
      <c r="LWC2" s="539"/>
      <c r="LWD2" s="545"/>
      <c r="LWE2" s="545"/>
      <c r="LWF2" s="546"/>
      <c r="LWG2" s="539"/>
      <c r="LWH2" s="545"/>
      <c r="LWI2" s="545"/>
      <c r="LWJ2" s="546"/>
      <c r="LWK2" s="539"/>
      <c r="LWL2" s="545"/>
      <c r="LWM2" s="545"/>
      <c r="LWN2" s="546"/>
      <c r="LWO2" s="539"/>
      <c r="LWP2" s="545"/>
      <c r="LWQ2" s="545"/>
      <c r="LWR2" s="546"/>
      <c r="LWS2" s="539"/>
      <c r="LWT2" s="545"/>
      <c r="LWU2" s="545"/>
      <c r="LWV2" s="546"/>
      <c r="LWW2" s="539"/>
      <c r="LWX2" s="545"/>
      <c r="LWY2" s="545"/>
      <c r="LWZ2" s="546"/>
      <c r="LXA2" s="539"/>
      <c r="LXB2" s="545"/>
      <c r="LXC2" s="545"/>
      <c r="LXD2" s="546"/>
      <c r="LXE2" s="539"/>
      <c r="LXF2" s="545"/>
      <c r="LXG2" s="545"/>
      <c r="LXH2" s="546"/>
      <c r="LXI2" s="539"/>
      <c r="LXJ2" s="545"/>
      <c r="LXK2" s="545"/>
      <c r="LXL2" s="546"/>
      <c r="LXM2" s="539"/>
      <c r="LXN2" s="545"/>
      <c r="LXO2" s="545"/>
      <c r="LXP2" s="546"/>
      <c r="LXQ2" s="539"/>
      <c r="LXR2" s="545"/>
      <c r="LXS2" s="545"/>
      <c r="LXT2" s="546"/>
      <c r="LXU2" s="539"/>
      <c r="LXV2" s="545"/>
      <c r="LXW2" s="545"/>
      <c r="LXX2" s="546"/>
      <c r="LXY2" s="539"/>
      <c r="LXZ2" s="545"/>
      <c r="LYA2" s="545"/>
      <c r="LYB2" s="546"/>
      <c r="LYC2" s="539"/>
      <c r="LYD2" s="545"/>
      <c r="LYE2" s="545"/>
      <c r="LYF2" s="546"/>
      <c r="LYG2" s="539"/>
      <c r="LYH2" s="545"/>
      <c r="LYI2" s="545"/>
      <c r="LYJ2" s="546"/>
      <c r="LYK2" s="539"/>
      <c r="LYL2" s="545"/>
      <c r="LYM2" s="545"/>
      <c r="LYN2" s="546"/>
      <c r="LYO2" s="539"/>
      <c r="LYP2" s="545"/>
      <c r="LYQ2" s="545"/>
      <c r="LYR2" s="546"/>
      <c r="LYS2" s="539"/>
      <c r="LYT2" s="545"/>
      <c r="LYU2" s="545"/>
      <c r="LYV2" s="546"/>
      <c r="LYW2" s="539"/>
      <c r="LYX2" s="545"/>
      <c r="LYY2" s="545"/>
      <c r="LYZ2" s="546"/>
      <c r="LZA2" s="539"/>
      <c r="LZB2" s="545"/>
      <c r="LZC2" s="545"/>
      <c r="LZD2" s="546"/>
      <c r="LZE2" s="539"/>
      <c r="LZF2" s="545"/>
      <c r="LZG2" s="545"/>
      <c r="LZH2" s="546"/>
      <c r="LZI2" s="539"/>
      <c r="LZJ2" s="545"/>
      <c r="LZK2" s="545"/>
      <c r="LZL2" s="546"/>
      <c r="LZM2" s="539"/>
      <c r="LZN2" s="545"/>
      <c r="LZO2" s="545"/>
      <c r="LZP2" s="546"/>
      <c r="LZQ2" s="539"/>
      <c r="LZR2" s="545"/>
      <c r="LZS2" s="545"/>
      <c r="LZT2" s="546"/>
      <c r="LZU2" s="539"/>
      <c r="LZV2" s="545"/>
      <c r="LZW2" s="545"/>
      <c r="LZX2" s="546"/>
      <c r="LZY2" s="539"/>
      <c r="LZZ2" s="545"/>
      <c r="MAA2" s="545"/>
      <c r="MAB2" s="546"/>
      <c r="MAC2" s="539"/>
      <c r="MAD2" s="545"/>
      <c r="MAE2" s="545"/>
      <c r="MAF2" s="546"/>
      <c r="MAG2" s="539"/>
      <c r="MAH2" s="545"/>
      <c r="MAI2" s="545"/>
      <c r="MAJ2" s="546"/>
      <c r="MAK2" s="539"/>
      <c r="MAL2" s="545"/>
      <c r="MAM2" s="545"/>
      <c r="MAN2" s="546"/>
      <c r="MAO2" s="539"/>
      <c r="MAP2" s="545"/>
      <c r="MAQ2" s="545"/>
      <c r="MAR2" s="546"/>
      <c r="MAS2" s="539"/>
      <c r="MAT2" s="545"/>
      <c r="MAU2" s="545"/>
      <c r="MAV2" s="546"/>
      <c r="MAW2" s="539"/>
      <c r="MAX2" s="545"/>
      <c r="MAY2" s="545"/>
      <c r="MAZ2" s="546"/>
      <c r="MBA2" s="539"/>
      <c r="MBB2" s="545"/>
      <c r="MBC2" s="545"/>
      <c r="MBD2" s="546"/>
      <c r="MBE2" s="539"/>
      <c r="MBF2" s="545"/>
      <c r="MBG2" s="545"/>
      <c r="MBH2" s="546"/>
      <c r="MBI2" s="539"/>
      <c r="MBJ2" s="545"/>
      <c r="MBK2" s="545"/>
      <c r="MBL2" s="546"/>
      <c r="MBM2" s="539"/>
      <c r="MBN2" s="545"/>
      <c r="MBO2" s="545"/>
      <c r="MBP2" s="546"/>
      <c r="MBQ2" s="539"/>
      <c r="MBR2" s="545"/>
      <c r="MBS2" s="545"/>
      <c r="MBT2" s="546"/>
      <c r="MBU2" s="539"/>
      <c r="MBV2" s="545"/>
      <c r="MBW2" s="545"/>
      <c r="MBX2" s="546"/>
      <c r="MBY2" s="539"/>
      <c r="MBZ2" s="545"/>
      <c r="MCA2" s="545"/>
      <c r="MCB2" s="546"/>
      <c r="MCC2" s="539"/>
      <c r="MCD2" s="545"/>
      <c r="MCE2" s="545"/>
      <c r="MCF2" s="546"/>
      <c r="MCG2" s="539"/>
      <c r="MCH2" s="545"/>
      <c r="MCI2" s="545"/>
      <c r="MCJ2" s="546"/>
      <c r="MCK2" s="539"/>
      <c r="MCL2" s="545"/>
      <c r="MCM2" s="545"/>
      <c r="MCN2" s="546"/>
      <c r="MCO2" s="539"/>
      <c r="MCP2" s="545"/>
      <c r="MCQ2" s="545"/>
      <c r="MCR2" s="546"/>
      <c r="MCS2" s="539"/>
      <c r="MCT2" s="545"/>
      <c r="MCU2" s="545"/>
      <c r="MCV2" s="546"/>
      <c r="MCW2" s="539"/>
      <c r="MCX2" s="545"/>
      <c r="MCY2" s="545"/>
      <c r="MCZ2" s="546"/>
      <c r="MDA2" s="539"/>
      <c r="MDB2" s="545"/>
      <c r="MDC2" s="545"/>
      <c r="MDD2" s="546"/>
      <c r="MDE2" s="539"/>
      <c r="MDF2" s="545"/>
      <c r="MDG2" s="545"/>
      <c r="MDH2" s="546"/>
      <c r="MDI2" s="539"/>
      <c r="MDJ2" s="545"/>
      <c r="MDK2" s="545"/>
      <c r="MDL2" s="546"/>
      <c r="MDM2" s="539"/>
      <c r="MDN2" s="545"/>
      <c r="MDO2" s="545"/>
      <c r="MDP2" s="546"/>
      <c r="MDQ2" s="539"/>
      <c r="MDR2" s="545"/>
      <c r="MDS2" s="545"/>
      <c r="MDT2" s="546"/>
      <c r="MDU2" s="539"/>
      <c r="MDV2" s="545"/>
      <c r="MDW2" s="545"/>
      <c r="MDX2" s="546"/>
      <c r="MDY2" s="539"/>
      <c r="MDZ2" s="545"/>
      <c r="MEA2" s="545"/>
      <c r="MEB2" s="546"/>
      <c r="MEC2" s="539"/>
      <c r="MED2" s="545"/>
      <c r="MEE2" s="545"/>
      <c r="MEF2" s="546"/>
      <c r="MEG2" s="539"/>
      <c r="MEH2" s="545"/>
      <c r="MEI2" s="545"/>
      <c r="MEJ2" s="546"/>
      <c r="MEK2" s="539"/>
      <c r="MEL2" s="545"/>
      <c r="MEM2" s="545"/>
      <c r="MEN2" s="546"/>
      <c r="MEO2" s="539"/>
      <c r="MEP2" s="545"/>
      <c r="MEQ2" s="545"/>
      <c r="MER2" s="546"/>
      <c r="MES2" s="539"/>
      <c r="MET2" s="545"/>
      <c r="MEU2" s="545"/>
      <c r="MEV2" s="546"/>
      <c r="MEW2" s="539"/>
      <c r="MEX2" s="545"/>
      <c r="MEY2" s="545"/>
      <c r="MEZ2" s="546"/>
      <c r="MFA2" s="539"/>
      <c r="MFB2" s="545"/>
      <c r="MFC2" s="545"/>
      <c r="MFD2" s="546"/>
      <c r="MFE2" s="539"/>
      <c r="MFF2" s="545"/>
      <c r="MFG2" s="545"/>
      <c r="MFH2" s="546"/>
      <c r="MFI2" s="539"/>
      <c r="MFJ2" s="545"/>
      <c r="MFK2" s="545"/>
      <c r="MFL2" s="546"/>
      <c r="MFM2" s="539"/>
      <c r="MFN2" s="545"/>
      <c r="MFO2" s="545"/>
      <c r="MFP2" s="546"/>
      <c r="MFQ2" s="539"/>
      <c r="MFR2" s="545"/>
      <c r="MFS2" s="545"/>
      <c r="MFT2" s="546"/>
      <c r="MFU2" s="539"/>
      <c r="MFV2" s="545"/>
      <c r="MFW2" s="545"/>
      <c r="MFX2" s="546"/>
      <c r="MFY2" s="539"/>
      <c r="MFZ2" s="545"/>
      <c r="MGA2" s="545"/>
      <c r="MGB2" s="546"/>
      <c r="MGC2" s="539"/>
      <c r="MGD2" s="545"/>
      <c r="MGE2" s="545"/>
      <c r="MGF2" s="546"/>
      <c r="MGG2" s="539"/>
      <c r="MGH2" s="545"/>
      <c r="MGI2" s="545"/>
      <c r="MGJ2" s="546"/>
      <c r="MGK2" s="539"/>
      <c r="MGL2" s="545"/>
      <c r="MGM2" s="545"/>
      <c r="MGN2" s="546"/>
      <c r="MGO2" s="539"/>
      <c r="MGP2" s="545"/>
      <c r="MGQ2" s="545"/>
      <c r="MGR2" s="546"/>
      <c r="MGS2" s="539"/>
      <c r="MGT2" s="545"/>
      <c r="MGU2" s="545"/>
      <c r="MGV2" s="546"/>
      <c r="MGW2" s="539"/>
      <c r="MGX2" s="545"/>
      <c r="MGY2" s="545"/>
      <c r="MGZ2" s="546"/>
      <c r="MHA2" s="539"/>
      <c r="MHB2" s="545"/>
      <c r="MHC2" s="545"/>
      <c r="MHD2" s="546"/>
      <c r="MHE2" s="539"/>
      <c r="MHF2" s="545"/>
      <c r="MHG2" s="545"/>
      <c r="MHH2" s="546"/>
      <c r="MHI2" s="539"/>
      <c r="MHJ2" s="545"/>
      <c r="MHK2" s="545"/>
      <c r="MHL2" s="546"/>
      <c r="MHM2" s="539"/>
      <c r="MHN2" s="545"/>
      <c r="MHO2" s="545"/>
      <c r="MHP2" s="546"/>
      <c r="MHQ2" s="539"/>
      <c r="MHR2" s="545"/>
      <c r="MHS2" s="545"/>
      <c r="MHT2" s="546"/>
      <c r="MHU2" s="539"/>
      <c r="MHV2" s="545"/>
      <c r="MHW2" s="545"/>
      <c r="MHX2" s="546"/>
      <c r="MHY2" s="539"/>
      <c r="MHZ2" s="545"/>
      <c r="MIA2" s="545"/>
      <c r="MIB2" s="546"/>
      <c r="MIC2" s="539"/>
      <c r="MID2" s="545"/>
      <c r="MIE2" s="545"/>
      <c r="MIF2" s="546"/>
      <c r="MIG2" s="539"/>
      <c r="MIH2" s="545"/>
      <c r="MII2" s="545"/>
      <c r="MIJ2" s="546"/>
      <c r="MIK2" s="539"/>
      <c r="MIL2" s="545"/>
      <c r="MIM2" s="545"/>
      <c r="MIN2" s="546"/>
      <c r="MIO2" s="539"/>
      <c r="MIP2" s="545"/>
      <c r="MIQ2" s="545"/>
      <c r="MIR2" s="546"/>
      <c r="MIS2" s="539"/>
      <c r="MIT2" s="545"/>
      <c r="MIU2" s="545"/>
      <c r="MIV2" s="546"/>
      <c r="MIW2" s="539"/>
      <c r="MIX2" s="545"/>
      <c r="MIY2" s="545"/>
      <c r="MIZ2" s="546"/>
      <c r="MJA2" s="539"/>
      <c r="MJB2" s="545"/>
      <c r="MJC2" s="545"/>
      <c r="MJD2" s="546"/>
      <c r="MJE2" s="539"/>
      <c r="MJF2" s="545"/>
      <c r="MJG2" s="545"/>
      <c r="MJH2" s="546"/>
      <c r="MJI2" s="539"/>
      <c r="MJJ2" s="545"/>
      <c r="MJK2" s="545"/>
      <c r="MJL2" s="546"/>
      <c r="MJM2" s="539"/>
      <c r="MJN2" s="545"/>
      <c r="MJO2" s="545"/>
      <c r="MJP2" s="546"/>
      <c r="MJQ2" s="539"/>
      <c r="MJR2" s="545"/>
      <c r="MJS2" s="545"/>
      <c r="MJT2" s="546"/>
      <c r="MJU2" s="539"/>
      <c r="MJV2" s="545"/>
      <c r="MJW2" s="545"/>
      <c r="MJX2" s="546"/>
      <c r="MJY2" s="539"/>
      <c r="MJZ2" s="545"/>
      <c r="MKA2" s="545"/>
      <c r="MKB2" s="546"/>
      <c r="MKC2" s="539"/>
      <c r="MKD2" s="545"/>
      <c r="MKE2" s="545"/>
      <c r="MKF2" s="546"/>
      <c r="MKG2" s="539"/>
      <c r="MKH2" s="545"/>
      <c r="MKI2" s="545"/>
      <c r="MKJ2" s="546"/>
      <c r="MKK2" s="539"/>
      <c r="MKL2" s="545"/>
      <c r="MKM2" s="545"/>
      <c r="MKN2" s="546"/>
      <c r="MKO2" s="539"/>
      <c r="MKP2" s="545"/>
      <c r="MKQ2" s="545"/>
      <c r="MKR2" s="546"/>
      <c r="MKS2" s="539"/>
      <c r="MKT2" s="545"/>
      <c r="MKU2" s="545"/>
      <c r="MKV2" s="546"/>
      <c r="MKW2" s="539"/>
      <c r="MKX2" s="545"/>
      <c r="MKY2" s="545"/>
      <c r="MKZ2" s="546"/>
      <c r="MLA2" s="539"/>
      <c r="MLB2" s="545"/>
      <c r="MLC2" s="545"/>
      <c r="MLD2" s="546"/>
      <c r="MLE2" s="539"/>
      <c r="MLF2" s="545"/>
      <c r="MLG2" s="545"/>
      <c r="MLH2" s="546"/>
      <c r="MLI2" s="539"/>
      <c r="MLJ2" s="545"/>
      <c r="MLK2" s="545"/>
      <c r="MLL2" s="546"/>
      <c r="MLM2" s="539"/>
      <c r="MLN2" s="545"/>
      <c r="MLO2" s="545"/>
      <c r="MLP2" s="546"/>
      <c r="MLQ2" s="539"/>
      <c r="MLR2" s="545"/>
      <c r="MLS2" s="545"/>
      <c r="MLT2" s="546"/>
      <c r="MLU2" s="539"/>
      <c r="MLV2" s="545"/>
      <c r="MLW2" s="545"/>
      <c r="MLX2" s="546"/>
      <c r="MLY2" s="539"/>
      <c r="MLZ2" s="545"/>
      <c r="MMA2" s="545"/>
      <c r="MMB2" s="546"/>
      <c r="MMC2" s="539"/>
      <c r="MMD2" s="545"/>
      <c r="MME2" s="545"/>
      <c r="MMF2" s="546"/>
      <c r="MMG2" s="539"/>
      <c r="MMH2" s="545"/>
      <c r="MMI2" s="545"/>
      <c r="MMJ2" s="546"/>
      <c r="MMK2" s="539"/>
      <c r="MML2" s="545"/>
      <c r="MMM2" s="545"/>
      <c r="MMN2" s="546"/>
      <c r="MMO2" s="539"/>
      <c r="MMP2" s="545"/>
      <c r="MMQ2" s="545"/>
      <c r="MMR2" s="546"/>
      <c r="MMS2" s="539"/>
      <c r="MMT2" s="545"/>
      <c r="MMU2" s="545"/>
      <c r="MMV2" s="546"/>
      <c r="MMW2" s="539"/>
      <c r="MMX2" s="545"/>
      <c r="MMY2" s="545"/>
      <c r="MMZ2" s="546"/>
      <c r="MNA2" s="539"/>
      <c r="MNB2" s="545"/>
      <c r="MNC2" s="545"/>
      <c r="MND2" s="546"/>
      <c r="MNE2" s="539"/>
      <c r="MNF2" s="545"/>
      <c r="MNG2" s="545"/>
      <c r="MNH2" s="546"/>
      <c r="MNI2" s="539"/>
      <c r="MNJ2" s="545"/>
      <c r="MNK2" s="545"/>
      <c r="MNL2" s="546"/>
      <c r="MNM2" s="539"/>
      <c r="MNN2" s="545"/>
      <c r="MNO2" s="545"/>
      <c r="MNP2" s="546"/>
      <c r="MNQ2" s="539"/>
      <c r="MNR2" s="545"/>
      <c r="MNS2" s="545"/>
      <c r="MNT2" s="546"/>
      <c r="MNU2" s="539"/>
      <c r="MNV2" s="545"/>
      <c r="MNW2" s="545"/>
      <c r="MNX2" s="546"/>
      <c r="MNY2" s="539"/>
      <c r="MNZ2" s="545"/>
      <c r="MOA2" s="545"/>
      <c r="MOB2" s="546"/>
      <c r="MOC2" s="539"/>
      <c r="MOD2" s="545"/>
      <c r="MOE2" s="545"/>
      <c r="MOF2" s="546"/>
      <c r="MOG2" s="539"/>
      <c r="MOH2" s="545"/>
      <c r="MOI2" s="545"/>
      <c r="MOJ2" s="546"/>
      <c r="MOK2" s="539"/>
      <c r="MOL2" s="545"/>
      <c r="MOM2" s="545"/>
      <c r="MON2" s="546"/>
      <c r="MOO2" s="539"/>
      <c r="MOP2" s="545"/>
      <c r="MOQ2" s="545"/>
      <c r="MOR2" s="546"/>
      <c r="MOS2" s="539"/>
      <c r="MOT2" s="545"/>
      <c r="MOU2" s="545"/>
      <c r="MOV2" s="546"/>
      <c r="MOW2" s="539"/>
      <c r="MOX2" s="545"/>
      <c r="MOY2" s="545"/>
      <c r="MOZ2" s="546"/>
      <c r="MPA2" s="539"/>
      <c r="MPB2" s="545"/>
      <c r="MPC2" s="545"/>
      <c r="MPD2" s="546"/>
      <c r="MPE2" s="539"/>
      <c r="MPF2" s="545"/>
      <c r="MPG2" s="545"/>
      <c r="MPH2" s="546"/>
      <c r="MPI2" s="539"/>
      <c r="MPJ2" s="545"/>
      <c r="MPK2" s="545"/>
      <c r="MPL2" s="546"/>
      <c r="MPM2" s="539"/>
      <c r="MPN2" s="545"/>
      <c r="MPO2" s="545"/>
      <c r="MPP2" s="546"/>
      <c r="MPQ2" s="539"/>
      <c r="MPR2" s="545"/>
      <c r="MPS2" s="545"/>
      <c r="MPT2" s="546"/>
      <c r="MPU2" s="539"/>
      <c r="MPV2" s="545"/>
      <c r="MPW2" s="545"/>
      <c r="MPX2" s="546"/>
      <c r="MPY2" s="539"/>
      <c r="MPZ2" s="545"/>
      <c r="MQA2" s="545"/>
      <c r="MQB2" s="546"/>
      <c r="MQC2" s="539"/>
      <c r="MQD2" s="545"/>
      <c r="MQE2" s="545"/>
      <c r="MQF2" s="546"/>
      <c r="MQG2" s="539"/>
      <c r="MQH2" s="545"/>
      <c r="MQI2" s="545"/>
      <c r="MQJ2" s="546"/>
      <c r="MQK2" s="539"/>
      <c r="MQL2" s="545"/>
      <c r="MQM2" s="545"/>
      <c r="MQN2" s="546"/>
      <c r="MQO2" s="539"/>
      <c r="MQP2" s="545"/>
      <c r="MQQ2" s="545"/>
      <c r="MQR2" s="546"/>
      <c r="MQS2" s="539"/>
      <c r="MQT2" s="545"/>
      <c r="MQU2" s="545"/>
      <c r="MQV2" s="546"/>
      <c r="MQW2" s="539"/>
      <c r="MQX2" s="545"/>
      <c r="MQY2" s="545"/>
      <c r="MQZ2" s="546"/>
      <c r="MRA2" s="539"/>
      <c r="MRB2" s="545"/>
      <c r="MRC2" s="545"/>
      <c r="MRD2" s="546"/>
      <c r="MRE2" s="539"/>
      <c r="MRF2" s="545"/>
      <c r="MRG2" s="545"/>
      <c r="MRH2" s="546"/>
      <c r="MRI2" s="539"/>
      <c r="MRJ2" s="545"/>
      <c r="MRK2" s="545"/>
      <c r="MRL2" s="546"/>
      <c r="MRM2" s="539"/>
      <c r="MRN2" s="545"/>
      <c r="MRO2" s="545"/>
      <c r="MRP2" s="546"/>
      <c r="MRQ2" s="539"/>
      <c r="MRR2" s="545"/>
      <c r="MRS2" s="545"/>
      <c r="MRT2" s="546"/>
      <c r="MRU2" s="539"/>
      <c r="MRV2" s="545"/>
      <c r="MRW2" s="545"/>
      <c r="MRX2" s="546"/>
      <c r="MRY2" s="539"/>
      <c r="MRZ2" s="545"/>
      <c r="MSA2" s="545"/>
      <c r="MSB2" s="546"/>
      <c r="MSC2" s="539"/>
      <c r="MSD2" s="545"/>
      <c r="MSE2" s="545"/>
      <c r="MSF2" s="546"/>
      <c r="MSG2" s="539"/>
      <c r="MSH2" s="545"/>
      <c r="MSI2" s="545"/>
      <c r="MSJ2" s="546"/>
      <c r="MSK2" s="539"/>
      <c r="MSL2" s="545"/>
      <c r="MSM2" s="545"/>
      <c r="MSN2" s="546"/>
      <c r="MSO2" s="539"/>
      <c r="MSP2" s="545"/>
      <c r="MSQ2" s="545"/>
      <c r="MSR2" s="546"/>
      <c r="MSS2" s="539"/>
      <c r="MST2" s="545"/>
      <c r="MSU2" s="545"/>
      <c r="MSV2" s="546"/>
      <c r="MSW2" s="539"/>
      <c r="MSX2" s="545"/>
      <c r="MSY2" s="545"/>
      <c r="MSZ2" s="546"/>
      <c r="MTA2" s="539"/>
      <c r="MTB2" s="545"/>
      <c r="MTC2" s="545"/>
      <c r="MTD2" s="546"/>
      <c r="MTE2" s="539"/>
      <c r="MTF2" s="545"/>
      <c r="MTG2" s="545"/>
      <c r="MTH2" s="546"/>
      <c r="MTI2" s="539"/>
      <c r="MTJ2" s="545"/>
      <c r="MTK2" s="545"/>
      <c r="MTL2" s="546"/>
      <c r="MTM2" s="539"/>
      <c r="MTN2" s="545"/>
      <c r="MTO2" s="545"/>
      <c r="MTP2" s="546"/>
      <c r="MTQ2" s="539"/>
      <c r="MTR2" s="545"/>
      <c r="MTS2" s="545"/>
      <c r="MTT2" s="546"/>
      <c r="MTU2" s="539"/>
      <c r="MTV2" s="545"/>
      <c r="MTW2" s="545"/>
      <c r="MTX2" s="546"/>
      <c r="MTY2" s="539"/>
      <c r="MTZ2" s="545"/>
      <c r="MUA2" s="545"/>
      <c r="MUB2" s="546"/>
      <c r="MUC2" s="539"/>
      <c r="MUD2" s="545"/>
      <c r="MUE2" s="545"/>
      <c r="MUF2" s="546"/>
      <c r="MUG2" s="539"/>
      <c r="MUH2" s="545"/>
      <c r="MUI2" s="545"/>
      <c r="MUJ2" s="546"/>
      <c r="MUK2" s="539"/>
      <c r="MUL2" s="545"/>
      <c r="MUM2" s="545"/>
      <c r="MUN2" s="546"/>
      <c r="MUO2" s="539"/>
      <c r="MUP2" s="545"/>
      <c r="MUQ2" s="545"/>
      <c r="MUR2" s="546"/>
      <c r="MUS2" s="539"/>
      <c r="MUT2" s="545"/>
      <c r="MUU2" s="545"/>
      <c r="MUV2" s="546"/>
      <c r="MUW2" s="539"/>
      <c r="MUX2" s="545"/>
      <c r="MUY2" s="545"/>
      <c r="MUZ2" s="546"/>
      <c r="MVA2" s="539"/>
      <c r="MVB2" s="545"/>
      <c r="MVC2" s="545"/>
      <c r="MVD2" s="546"/>
      <c r="MVE2" s="539"/>
      <c r="MVF2" s="545"/>
      <c r="MVG2" s="545"/>
      <c r="MVH2" s="546"/>
      <c r="MVI2" s="539"/>
      <c r="MVJ2" s="545"/>
      <c r="MVK2" s="545"/>
      <c r="MVL2" s="546"/>
      <c r="MVM2" s="539"/>
      <c r="MVN2" s="545"/>
      <c r="MVO2" s="545"/>
      <c r="MVP2" s="546"/>
      <c r="MVQ2" s="539"/>
      <c r="MVR2" s="545"/>
      <c r="MVS2" s="545"/>
      <c r="MVT2" s="546"/>
      <c r="MVU2" s="539"/>
      <c r="MVV2" s="545"/>
      <c r="MVW2" s="545"/>
      <c r="MVX2" s="546"/>
      <c r="MVY2" s="539"/>
      <c r="MVZ2" s="545"/>
      <c r="MWA2" s="545"/>
      <c r="MWB2" s="546"/>
      <c r="MWC2" s="539"/>
      <c r="MWD2" s="545"/>
      <c r="MWE2" s="545"/>
      <c r="MWF2" s="546"/>
      <c r="MWG2" s="539"/>
      <c r="MWH2" s="545"/>
      <c r="MWI2" s="545"/>
      <c r="MWJ2" s="546"/>
      <c r="MWK2" s="539"/>
      <c r="MWL2" s="545"/>
      <c r="MWM2" s="545"/>
      <c r="MWN2" s="546"/>
      <c r="MWO2" s="539"/>
      <c r="MWP2" s="545"/>
      <c r="MWQ2" s="545"/>
      <c r="MWR2" s="546"/>
      <c r="MWS2" s="539"/>
      <c r="MWT2" s="545"/>
      <c r="MWU2" s="545"/>
      <c r="MWV2" s="546"/>
      <c r="MWW2" s="539"/>
      <c r="MWX2" s="545"/>
      <c r="MWY2" s="545"/>
      <c r="MWZ2" s="546"/>
      <c r="MXA2" s="539"/>
      <c r="MXB2" s="545"/>
      <c r="MXC2" s="545"/>
      <c r="MXD2" s="546"/>
      <c r="MXE2" s="539"/>
      <c r="MXF2" s="545"/>
      <c r="MXG2" s="545"/>
      <c r="MXH2" s="546"/>
      <c r="MXI2" s="539"/>
      <c r="MXJ2" s="545"/>
      <c r="MXK2" s="545"/>
      <c r="MXL2" s="546"/>
      <c r="MXM2" s="539"/>
      <c r="MXN2" s="545"/>
      <c r="MXO2" s="545"/>
      <c r="MXP2" s="546"/>
      <c r="MXQ2" s="539"/>
      <c r="MXR2" s="545"/>
      <c r="MXS2" s="545"/>
      <c r="MXT2" s="546"/>
      <c r="MXU2" s="539"/>
      <c r="MXV2" s="545"/>
      <c r="MXW2" s="545"/>
      <c r="MXX2" s="546"/>
      <c r="MXY2" s="539"/>
      <c r="MXZ2" s="545"/>
      <c r="MYA2" s="545"/>
      <c r="MYB2" s="546"/>
      <c r="MYC2" s="539"/>
      <c r="MYD2" s="545"/>
      <c r="MYE2" s="545"/>
      <c r="MYF2" s="546"/>
      <c r="MYG2" s="539"/>
      <c r="MYH2" s="545"/>
      <c r="MYI2" s="545"/>
      <c r="MYJ2" s="546"/>
      <c r="MYK2" s="539"/>
      <c r="MYL2" s="545"/>
      <c r="MYM2" s="545"/>
      <c r="MYN2" s="546"/>
      <c r="MYO2" s="539"/>
      <c r="MYP2" s="545"/>
      <c r="MYQ2" s="545"/>
      <c r="MYR2" s="546"/>
      <c r="MYS2" s="539"/>
      <c r="MYT2" s="545"/>
      <c r="MYU2" s="545"/>
      <c r="MYV2" s="546"/>
      <c r="MYW2" s="539"/>
      <c r="MYX2" s="545"/>
      <c r="MYY2" s="545"/>
      <c r="MYZ2" s="546"/>
      <c r="MZA2" s="539"/>
      <c r="MZB2" s="545"/>
      <c r="MZC2" s="545"/>
      <c r="MZD2" s="546"/>
      <c r="MZE2" s="539"/>
      <c r="MZF2" s="545"/>
      <c r="MZG2" s="545"/>
      <c r="MZH2" s="546"/>
      <c r="MZI2" s="539"/>
      <c r="MZJ2" s="545"/>
      <c r="MZK2" s="545"/>
      <c r="MZL2" s="546"/>
      <c r="MZM2" s="539"/>
      <c r="MZN2" s="545"/>
      <c r="MZO2" s="545"/>
      <c r="MZP2" s="546"/>
      <c r="MZQ2" s="539"/>
      <c r="MZR2" s="545"/>
      <c r="MZS2" s="545"/>
      <c r="MZT2" s="546"/>
      <c r="MZU2" s="539"/>
      <c r="MZV2" s="545"/>
      <c r="MZW2" s="545"/>
      <c r="MZX2" s="546"/>
      <c r="MZY2" s="539"/>
      <c r="MZZ2" s="545"/>
      <c r="NAA2" s="545"/>
      <c r="NAB2" s="546"/>
      <c r="NAC2" s="539"/>
      <c r="NAD2" s="545"/>
      <c r="NAE2" s="545"/>
      <c r="NAF2" s="546"/>
      <c r="NAG2" s="539"/>
      <c r="NAH2" s="545"/>
      <c r="NAI2" s="545"/>
      <c r="NAJ2" s="546"/>
      <c r="NAK2" s="539"/>
      <c r="NAL2" s="545"/>
      <c r="NAM2" s="545"/>
      <c r="NAN2" s="546"/>
      <c r="NAO2" s="539"/>
      <c r="NAP2" s="545"/>
      <c r="NAQ2" s="545"/>
      <c r="NAR2" s="546"/>
      <c r="NAS2" s="539"/>
      <c r="NAT2" s="545"/>
      <c r="NAU2" s="545"/>
      <c r="NAV2" s="546"/>
      <c r="NAW2" s="539"/>
      <c r="NAX2" s="545"/>
      <c r="NAY2" s="545"/>
      <c r="NAZ2" s="546"/>
      <c r="NBA2" s="539"/>
      <c r="NBB2" s="545"/>
      <c r="NBC2" s="545"/>
      <c r="NBD2" s="546"/>
      <c r="NBE2" s="539"/>
      <c r="NBF2" s="545"/>
      <c r="NBG2" s="545"/>
      <c r="NBH2" s="546"/>
      <c r="NBI2" s="539"/>
      <c r="NBJ2" s="545"/>
      <c r="NBK2" s="545"/>
      <c r="NBL2" s="546"/>
      <c r="NBM2" s="539"/>
      <c r="NBN2" s="545"/>
      <c r="NBO2" s="545"/>
      <c r="NBP2" s="546"/>
      <c r="NBQ2" s="539"/>
      <c r="NBR2" s="545"/>
      <c r="NBS2" s="545"/>
      <c r="NBT2" s="546"/>
      <c r="NBU2" s="539"/>
      <c r="NBV2" s="545"/>
      <c r="NBW2" s="545"/>
      <c r="NBX2" s="546"/>
      <c r="NBY2" s="539"/>
      <c r="NBZ2" s="545"/>
      <c r="NCA2" s="545"/>
      <c r="NCB2" s="546"/>
      <c r="NCC2" s="539"/>
      <c r="NCD2" s="545"/>
      <c r="NCE2" s="545"/>
      <c r="NCF2" s="546"/>
      <c r="NCG2" s="539"/>
      <c r="NCH2" s="545"/>
      <c r="NCI2" s="545"/>
      <c r="NCJ2" s="546"/>
      <c r="NCK2" s="539"/>
      <c r="NCL2" s="545"/>
      <c r="NCM2" s="545"/>
      <c r="NCN2" s="546"/>
      <c r="NCO2" s="539"/>
      <c r="NCP2" s="545"/>
      <c r="NCQ2" s="545"/>
      <c r="NCR2" s="546"/>
      <c r="NCS2" s="539"/>
      <c r="NCT2" s="545"/>
      <c r="NCU2" s="545"/>
      <c r="NCV2" s="546"/>
      <c r="NCW2" s="539"/>
      <c r="NCX2" s="545"/>
      <c r="NCY2" s="545"/>
      <c r="NCZ2" s="546"/>
      <c r="NDA2" s="539"/>
      <c r="NDB2" s="545"/>
      <c r="NDC2" s="545"/>
      <c r="NDD2" s="546"/>
      <c r="NDE2" s="539"/>
      <c r="NDF2" s="545"/>
      <c r="NDG2" s="545"/>
      <c r="NDH2" s="546"/>
      <c r="NDI2" s="539"/>
      <c r="NDJ2" s="545"/>
      <c r="NDK2" s="545"/>
      <c r="NDL2" s="546"/>
      <c r="NDM2" s="539"/>
      <c r="NDN2" s="545"/>
      <c r="NDO2" s="545"/>
      <c r="NDP2" s="546"/>
      <c r="NDQ2" s="539"/>
      <c r="NDR2" s="545"/>
      <c r="NDS2" s="545"/>
      <c r="NDT2" s="546"/>
      <c r="NDU2" s="539"/>
      <c r="NDV2" s="545"/>
      <c r="NDW2" s="545"/>
      <c r="NDX2" s="546"/>
      <c r="NDY2" s="539"/>
      <c r="NDZ2" s="545"/>
      <c r="NEA2" s="545"/>
      <c r="NEB2" s="546"/>
      <c r="NEC2" s="539"/>
      <c r="NED2" s="545"/>
      <c r="NEE2" s="545"/>
      <c r="NEF2" s="546"/>
      <c r="NEG2" s="539"/>
      <c r="NEH2" s="545"/>
      <c r="NEI2" s="545"/>
      <c r="NEJ2" s="546"/>
      <c r="NEK2" s="539"/>
      <c r="NEL2" s="545"/>
      <c r="NEM2" s="545"/>
      <c r="NEN2" s="546"/>
      <c r="NEO2" s="539"/>
      <c r="NEP2" s="545"/>
      <c r="NEQ2" s="545"/>
      <c r="NER2" s="546"/>
      <c r="NES2" s="539"/>
      <c r="NET2" s="545"/>
      <c r="NEU2" s="545"/>
      <c r="NEV2" s="546"/>
      <c r="NEW2" s="539"/>
      <c r="NEX2" s="545"/>
      <c r="NEY2" s="545"/>
      <c r="NEZ2" s="546"/>
      <c r="NFA2" s="539"/>
      <c r="NFB2" s="545"/>
      <c r="NFC2" s="545"/>
      <c r="NFD2" s="546"/>
      <c r="NFE2" s="539"/>
      <c r="NFF2" s="545"/>
      <c r="NFG2" s="545"/>
      <c r="NFH2" s="546"/>
      <c r="NFI2" s="539"/>
      <c r="NFJ2" s="545"/>
      <c r="NFK2" s="545"/>
      <c r="NFL2" s="546"/>
      <c r="NFM2" s="539"/>
      <c r="NFN2" s="545"/>
      <c r="NFO2" s="545"/>
      <c r="NFP2" s="546"/>
      <c r="NFQ2" s="539"/>
      <c r="NFR2" s="545"/>
      <c r="NFS2" s="545"/>
      <c r="NFT2" s="546"/>
      <c r="NFU2" s="539"/>
      <c r="NFV2" s="545"/>
      <c r="NFW2" s="545"/>
      <c r="NFX2" s="546"/>
      <c r="NFY2" s="539"/>
      <c r="NFZ2" s="545"/>
      <c r="NGA2" s="545"/>
      <c r="NGB2" s="546"/>
      <c r="NGC2" s="539"/>
      <c r="NGD2" s="545"/>
      <c r="NGE2" s="545"/>
      <c r="NGF2" s="546"/>
      <c r="NGG2" s="539"/>
      <c r="NGH2" s="545"/>
      <c r="NGI2" s="545"/>
      <c r="NGJ2" s="546"/>
      <c r="NGK2" s="539"/>
      <c r="NGL2" s="545"/>
      <c r="NGM2" s="545"/>
      <c r="NGN2" s="546"/>
      <c r="NGO2" s="539"/>
      <c r="NGP2" s="545"/>
      <c r="NGQ2" s="545"/>
      <c r="NGR2" s="546"/>
      <c r="NGS2" s="539"/>
      <c r="NGT2" s="545"/>
      <c r="NGU2" s="545"/>
      <c r="NGV2" s="546"/>
      <c r="NGW2" s="539"/>
      <c r="NGX2" s="545"/>
      <c r="NGY2" s="545"/>
      <c r="NGZ2" s="546"/>
      <c r="NHA2" s="539"/>
      <c r="NHB2" s="545"/>
      <c r="NHC2" s="545"/>
      <c r="NHD2" s="546"/>
      <c r="NHE2" s="539"/>
      <c r="NHF2" s="545"/>
      <c r="NHG2" s="545"/>
      <c r="NHH2" s="546"/>
      <c r="NHI2" s="539"/>
      <c r="NHJ2" s="545"/>
      <c r="NHK2" s="545"/>
      <c r="NHL2" s="546"/>
      <c r="NHM2" s="539"/>
      <c r="NHN2" s="545"/>
      <c r="NHO2" s="545"/>
      <c r="NHP2" s="546"/>
      <c r="NHQ2" s="539"/>
      <c r="NHR2" s="545"/>
      <c r="NHS2" s="545"/>
      <c r="NHT2" s="546"/>
      <c r="NHU2" s="539"/>
      <c r="NHV2" s="545"/>
      <c r="NHW2" s="545"/>
      <c r="NHX2" s="546"/>
      <c r="NHY2" s="539"/>
      <c r="NHZ2" s="545"/>
      <c r="NIA2" s="545"/>
      <c r="NIB2" s="546"/>
      <c r="NIC2" s="539"/>
      <c r="NID2" s="545"/>
      <c r="NIE2" s="545"/>
      <c r="NIF2" s="546"/>
      <c r="NIG2" s="539"/>
      <c r="NIH2" s="545"/>
      <c r="NII2" s="545"/>
      <c r="NIJ2" s="546"/>
      <c r="NIK2" s="539"/>
      <c r="NIL2" s="545"/>
      <c r="NIM2" s="545"/>
      <c r="NIN2" s="546"/>
      <c r="NIO2" s="539"/>
      <c r="NIP2" s="545"/>
      <c r="NIQ2" s="545"/>
      <c r="NIR2" s="546"/>
      <c r="NIS2" s="539"/>
      <c r="NIT2" s="545"/>
      <c r="NIU2" s="545"/>
      <c r="NIV2" s="546"/>
      <c r="NIW2" s="539"/>
      <c r="NIX2" s="545"/>
      <c r="NIY2" s="545"/>
      <c r="NIZ2" s="546"/>
      <c r="NJA2" s="539"/>
      <c r="NJB2" s="545"/>
      <c r="NJC2" s="545"/>
      <c r="NJD2" s="546"/>
      <c r="NJE2" s="539"/>
      <c r="NJF2" s="545"/>
      <c r="NJG2" s="545"/>
      <c r="NJH2" s="546"/>
      <c r="NJI2" s="539"/>
      <c r="NJJ2" s="545"/>
      <c r="NJK2" s="545"/>
      <c r="NJL2" s="546"/>
      <c r="NJM2" s="539"/>
      <c r="NJN2" s="545"/>
      <c r="NJO2" s="545"/>
      <c r="NJP2" s="546"/>
      <c r="NJQ2" s="539"/>
      <c r="NJR2" s="545"/>
      <c r="NJS2" s="545"/>
      <c r="NJT2" s="546"/>
      <c r="NJU2" s="539"/>
      <c r="NJV2" s="545"/>
      <c r="NJW2" s="545"/>
      <c r="NJX2" s="546"/>
      <c r="NJY2" s="539"/>
      <c r="NJZ2" s="545"/>
      <c r="NKA2" s="545"/>
      <c r="NKB2" s="546"/>
      <c r="NKC2" s="539"/>
      <c r="NKD2" s="545"/>
      <c r="NKE2" s="545"/>
      <c r="NKF2" s="546"/>
      <c r="NKG2" s="539"/>
      <c r="NKH2" s="545"/>
      <c r="NKI2" s="545"/>
      <c r="NKJ2" s="546"/>
      <c r="NKK2" s="539"/>
      <c r="NKL2" s="545"/>
      <c r="NKM2" s="545"/>
      <c r="NKN2" s="546"/>
      <c r="NKO2" s="539"/>
      <c r="NKP2" s="545"/>
      <c r="NKQ2" s="545"/>
      <c r="NKR2" s="546"/>
      <c r="NKS2" s="539"/>
      <c r="NKT2" s="545"/>
      <c r="NKU2" s="545"/>
      <c r="NKV2" s="546"/>
      <c r="NKW2" s="539"/>
      <c r="NKX2" s="545"/>
      <c r="NKY2" s="545"/>
      <c r="NKZ2" s="546"/>
      <c r="NLA2" s="539"/>
      <c r="NLB2" s="545"/>
      <c r="NLC2" s="545"/>
      <c r="NLD2" s="546"/>
      <c r="NLE2" s="539"/>
      <c r="NLF2" s="545"/>
      <c r="NLG2" s="545"/>
      <c r="NLH2" s="546"/>
      <c r="NLI2" s="539"/>
      <c r="NLJ2" s="545"/>
      <c r="NLK2" s="545"/>
      <c r="NLL2" s="546"/>
      <c r="NLM2" s="539"/>
      <c r="NLN2" s="545"/>
      <c r="NLO2" s="545"/>
      <c r="NLP2" s="546"/>
      <c r="NLQ2" s="539"/>
      <c r="NLR2" s="545"/>
      <c r="NLS2" s="545"/>
      <c r="NLT2" s="546"/>
      <c r="NLU2" s="539"/>
      <c r="NLV2" s="545"/>
      <c r="NLW2" s="545"/>
      <c r="NLX2" s="546"/>
      <c r="NLY2" s="539"/>
      <c r="NLZ2" s="545"/>
      <c r="NMA2" s="545"/>
      <c r="NMB2" s="546"/>
      <c r="NMC2" s="539"/>
      <c r="NMD2" s="545"/>
      <c r="NME2" s="545"/>
      <c r="NMF2" s="546"/>
      <c r="NMG2" s="539"/>
      <c r="NMH2" s="545"/>
      <c r="NMI2" s="545"/>
      <c r="NMJ2" s="546"/>
      <c r="NMK2" s="539"/>
      <c r="NML2" s="545"/>
      <c r="NMM2" s="545"/>
      <c r="NMN2" s="546"/>
      <c r="NMO2" s="539"/>
      <c r="NMP2" s="545"/>
      <c r="NMQ2" s="545"/>
      <c r="NMR2" s="546"/>
      <c r="NMS2" s="539"/>
      <c r="NMT2" s="545"/>
      <c r="NMU2" s="545"/>
      <c r="NMV2" s="546"/>
      <c r="NMW2" s="539"/>
      <c r="NMX2" s="545"/>
      <c r="NMY2" s="545"/>
      <c r="NMZ2" s="546"/>
      <c r="NNA2" s="539"/>
      <c r="NNB2" s="545"/>
      <c r="NNC2" s="545"/>
      <c r="NND2" s="546"/>
      <c r="NNE2" s="539"/>
      <c r="NNF2" s="545"/>
      <c r="NNG2" s="545"/>
      <c r="NNH2" s="546"/>
      <c r="NNI2" s="539"/>
      <c r="NNJ2" s="545"/>
      <c r="NNK2" s="545"/>
      <c r="NNL2" s="546"/>
      <c r="NNM2" s="539"/>
      <c r="NNN2" s="545"/>
      <c r="NNO2" s="545"/>
      <c r="NNP2" s="546"/>
      <c r="NNQ2" s="539"/>
      <c r="NNR2" s="545"/>
      <c r="NNS2" s="545"/>
      <c r="NNT2" s="546"/>
      <c r="NNU2" s="539"/>
      <c r="NNV2" s="545"/>
      <c r="NNW2" s="545"/>
      <c r="NNX2" s="546"/>
      <c r="NNY2" s="539"/>
      <c r="NNZ2" s="545"/>
      <c r="NOA2" s="545"/>
      <c r="NOB2" s="546"/>
      <c r="NOC2" s="539"/>
      <c r="NOD2" s="545"/>
      <c r="NOE2" s="545"/>
      <c r="NOF2" s="546"/>
      <c r="NOG2" s="539"/>
      <c r="NOH2" s="545"/>
      <c r="NOI2" s="545"/>
      <c r="NOJ2" s="546"/>
      <c r="NOK2" s="539"/>
      <c r="NOL2" s="545"/>
      <c r="NOM2" s="545"/>
      <c r="NON2" s="546"/>
      <c r="NOO2" s="539"/>
      <c r="NOP2" s="545"/>
      <c r="NOQ2" s="545"/>
      <c r="NOR2" s="546"/>
      <c r="NOS2" s="539"/>
      <c r="NOT2" s="545"/>
      <c r="NOU2" s="545"/>
      <c r="NOV2" s="546"/>
      <c r="NOW2" s="539"/>
      <c r="NOX2" s="545"/>
      <c r="NOY2" s="545"/>
      <c r="NOZ2" s="546"/>
      <c r="NPA2" s="539"/>
      <c r="NPB2" s="545"/>
      <c r="NPC2" s="545"/>
      <c r="NPD2" s="546"/>
      <c r="NPE2" s="539"/>
      <c r="NPF2" s="545"/>
      <c r="NPG2" s="545"/>
      <c r="NPH2" s="546"/>
      <c r="NPI2" s="539"/>
      <c r="NPJ2" s="545"/>
      <c r="NPK2" s="545"/>
      <c r="NPL2" s="546"/>
      <c r="NPM2" s="539"/>
      <c r="NPN2" s="545"/>
      <c r="NPO2" s="545"/>
      <c r="NPP2" s="546"/>
      <c r="NPQ2" s="539"/>
      <c r="NPR2" s="545"/>
      <c r="NPS2" s="545"/>
      <c r="NPT2" s="546"/>
      <c r="NPU2" s="539"/>
      <c r="NPV2" s="545"/>
      <c r="NPW2" s="545"/>
      <c r="NPX2" s="546"/>
      <c r="NPY2" s="539"/>
      <c r="NPZ2" s="545"/>
      <c r="NQA2" s="545"/>
      <c r="NQB2" s="546"/>
      <c r="NQC2" s="539"/>
      <c r="NQD2" s="545"/>
      <c r="NQE2" s="545"/>
      <c r="NQF2" s="546"/>
      <c r="NQG2" s="539"/>
      <c r="NQH2" s="545"/>
      <c r="NQI2" s="545"/>
      <c r="NQJ2" s="546"/>
      <c r="NQK2" s="539"/>
      <c r="NQL2" s="545"/>
      <c r="NQM2" s="545"/>
      <c r="NQN2" s="546"/>
      <c r="NQO2" s="539"/>
      <c r="NQP2" s="545"/>
      <c r="NQQ2" s="545"/>
      <c r="NQR2" s="546"/>
      <c r="NQS2" s="539"/>
      <c r="NQT2" s="545"/>
      <c r="NQU2" s="545"/>
      <c r="NQV2" s="546"/>
      <c r="NQW2" s="539"/>
      <c r="NQX2" s="545"/>
      <c r="NQY2" s="545"/>
      <c r="NQZ2" s="546"/>
      <c r="NRA2" s="539"/>
      <c r="NRB2" s="545"/>
      <c r="NRC2" s="545"/>
      <c r="NRD2" s="546"/>
      <c r="NRE2" s="539"/>
      <c r="NRF2" s="545"/>
      <c r="NRG2" s="545"/>
      <c r="NRH2" s="546"/>
      <c r="NRI2" s="539"/>
      <c r="NRJ2" s="545"/>
      <c r="NRK2" s="545"/>
      <c r="NRL2" s="546"/>
      <c r="NRM2" s="539"/>
      <c r="NRN2" s="545"/>
      <c r="NRO2" s="545"/>
      <c r="NRP2" s="546"/>
      <c r="NRQ2" s="539"/>
      <c r="NRR2" s="545"/>
      <c r="NRS2" s="545"/>
      <c r="NRT2" s="546"/>
      <c r="NRU2" s="539"/>
      <c r="NRV2" s="545"/>
      <c r="NRW2" s="545"/>
      <c r="NRX2" s="546"/>
      <c r="NRY2" s="539"/>
      <c r="NRZ2" s="545"/>
      <c r="NSA2" s="545"/>
      <c r="NSB2" s="546"/>
      <c r="NSC2" s="539"/>
      <c r="NSD2" s="545"/>
      <c r="NSE2" s="545"/>
      <c r="NSF2" s="546"/>
      <c r="NSG2" s="539"/>
      <c r="NSH2" s="545"/>
      <c r="NSI2" s="545"/>
      <c r="NSJ2" s="546"/>
      <c r="NSK2" s="539"/>
      <c r="NSL2" s="545"/>
      <c r="NSM2" s="545"/>
      <c r="NSN2" s="546"/>
      <c r="NSO2" s="539"/>
      <c r="NSP2" s="545"/>
      <c r="NSQ2" s="545"/>
      <c r="NSR2" s="546"/>
      <c r="NSS2" s="539"/>
      <c r="NST2" s="545"/>
      <c r="NSU2" s="545"/>
      <c r="NSV2" s="546"/>
      <c r="NSW2" s="539"/>
      <c r="NSX2" s="545"/>
      <c r="NSY2" s="545"/>
      <c r="NSZ2" s="546"/>
      <c r="NTA2" s="539"/>
      <c r="NTB2" s="545"/>
      <c r="NTC2" s="545"/>
      <c r="NTD2" s="546"/>
      <c r="NTE2" s="539"/>
      <c r="NTF2" s="545"/>
      <c r="NTG2" s="545"/>
      <c r="NTH2" s="546"/>
      <c r="NTI2" s="539"/>
      <c r="NTJ2" s="545"/>
      <c r="NTK2" s="545"/>
      <c r="NTL2" s="546"/>
      <c r="NTM2" s="539"/>
      <c r="NTN2" s="545"/>
      <c r="NTO2" s="545"/>
      <c r="NTP2" s="546"/>
      <c r="NTQ2" s="539"/>
      <c r="NTR2" s="545"/>
      <c r="NTS2" s="545"/>
      <c r="NTT2" s="546"/>
      <c r="NTU2" s="539"/>
      <c r="NTV2" s="545"/>
      <c r="NTW2" s="545"/>
      <c r="NTX2" s="546"/>
      <c r="NTY2" s="539"/>
      <c r="NTZ2" s="545"/>
      <c r="NUA2" s="545"/>
      <c r="NUB2" s="546"/>
      <c r="NUC2" s="539"/>
      <c r="NUD2" s="545"/>
      <c r="NUE2" s="545"/>
      <c r="NUF2" s="546"/>
      <c r="NUG2" s="539"/>
      <c r="NUH2" s="545"/>
      <c r="NUI2" s="545"/>
      <c r="NUJ2" s="546"/>
      <c r="NUK2" s="539"/>
      <c r="NUL2" s="545"/>
      <c r="NUM2" s="545"/>
      <c r="NUN2" s="546"/>
      <c r="NUO2" s="539"/>
      <c r="NUP2" s="545"/>
      <c r="NUQ2" s="545"/>
      <c r="NUR2" s="546"/>
      <c r="NUS2" s="539"/>
      <c r="NUT2" s="545"/>
      <c r="NUU2" s="545"/>
      <c r="NUV2" s="546"/>
      <c r="NUW2" s="539"/>
      <c r="NUX2" s="545"/>
      <c r="NUY2" s="545"/>
      <c r="NUZ2" s="546"/>
      <c r="NVA2" s="539"/>
      <c r="NVB2" s="545"/>
      <c r="NVC2" s="545"/>
      <c r="NVD2" s="546"/>
      <c r="NVE2" s="539"/>
      <c r="NVF2" s="545"/>
      <c r="NVG2" s="545"/>
      <c r="NVH2" s="546"/>
      <c r="NVI2" s="539"/>
      <c r="NVJ2" s="545"/>
      <c r="NVK2" s="545"/>
      <c r="NVL2" s="546"/>
      <c r="NVM2" s="539"/>
      <c r="NVN2" s="545"/>
      <c r="NVO2" s="545"/>
      <c r="NVP2" s="546"/>
      <c r="NVQ2" s="539"/>
      <c r="NVR2" s="545"/>
      <c r="NVS2" s="545"/>
      <c r="NVT2" s="546"/>
      <c r="NVU2" s="539"/>
      <c r="NVV2" s="545"/>
      <c r="NVW2" s="545"/>
      <c r="NVX2" s="546"/>
      <c r="NVY2" s="539"/>
      <c r="NVZ2" s="545"/>
      <c r="NWA2" s="545"/>
      <c r="NWB2" s="546"/>
      <c r="NWC2" s="539"/>
      <c r="NWD2" s="545"/>
      <c r="NWE2" s="545"/>
      <c r="NWF2" s="546"/>
      <c r="NWG2" s="539"/>
      <c r="NWH2" s="545"/>
      <c r="NWI2" s="545"/>
      <c r="NWJ2" s="546"/>
      <c r="NWK2" s="539"/>
      <c r="NWL2" s="545"/>
      <c r="NWM2" s="545"/>
      <c r="NWN2" s="546"/>
      <c r="NWO2" s="539"/>
      <c r="NWP2" s="545"/>
      <c r="NWQ2" s="545"/>
      <c r="NWR2" s="546"/>
      <c r="NWS2" s="539"/>
      <c r="NWT2" s="545"/>
      <c r="NWU2" s="545"/>
      <c r="NWV2" s="546"/>
      <c r="NWW2" s="539"/>
      <c r="NWX2" s="545"/>
      <c r="NWY2" s="545"/>
      <c r="NWZ2" s="546"/>
      <c r="NXA2" s="539"/>
      <c r="NXB2" s="545"/>
      <c r="NXC2" s="545"/>
      <c r="NXD2" s="546"/>
      <c r="NXE2" s="539"/>
      <c r="NXF2" s="545"/>
      <c r="NXG2" s="545"/>
      <c r="NXH2" s="546"/>
      <c r="NXI2" s="539"/>
      <c r="NXJ2" s="545"/>
      <c r="NXK2" s="545"/>
      <c r="NXL2" s="546"/>
      <c r="NXM2" s="539"/>
      <c r="NXN2" s="545"/>
      <c r="NXO2" s="545"/>
      <c r="NXP2" s="546"/>
      <c r="NXQ2" s="539"/>
      <c r="NXR2" s="545"/>
      <c r="NXS2" s="545"/>
      <c r="NXT2" s="546"/>
      <c r="NXU2" s="539"/>
      <c r="NXV2" s="545"/>
      <c r="NXW2" s="545"/>
      <c r="NXX2" s="546"/>
      <c r="NXY2" s="539"/>
      <c r="NXZ2" s="545"/>
      <c r="NYA2" s="545"/>
      <c r="NYB2" s="546"/>
      <c r="NYC2" s="539"/>
      <c r="NYD2" s="545"/>
      <c r="NYE2" s="545"/>
      <c r="NYF2" s="546"/>
      <c r="NYG2" s="539"/>
      <c r="NYH2" s="545"/>
      <c r="NYI2" s="545"/>
      <c r="NYJ2" s="546"/>
      <c r="NYK2" s="539"/>
      <c r="NYL2" s="545"/>
      <c r="NYM2" s="545"/>
      <c r="NYN2" s="546"/>
      <c r="NYO2" s="539"/>
      <c r="NYP2" s="545"/>
      <c r="NYQ2" s="545"/>
      <c r="NYR2" s="546"/>
      <c r="NYS2" s="539"/>
      <c r="NYT2" s="545"/>
      <c r="NYU2" s="545"/>
      <c r="NYV2" s="546"/>
      <c r="NYW2" s="539"/>
      <c r="NYX2" s="545"/>
      <c r="NYY2" s="545"/>
      <c r="NYZ2" s="546"/>
      <c r="NZA2" s="539"/>
      <c r="NZB2" s="545"/>
      <c r="NZC2" s="545"/>
      <c r="NZD2" s="546"/>
      <c r="NZE2" s="539"/>
      <c r="NZF2" s="545"/>
      <c r="NZG2" s="545"/>
      <c r="NZH2" s="546"/>
      <c r="NZI2" s="539"/>
      <c r="NZJ2" s="545"/>
      <c r="NZK2" s="545"/>
      <c r="NZL2" s="546"/>
      <c r="NZM2" s="539"/>
      <c r="NZN2" s="545"/>
      <c r="NZO2" s="545"/>
      <c r="NZP2" s="546"/>
      <c r="NZQ2" s="539"/>
      <c r="NZR2" s="545"/>
      <c r="NZS2" s="545"/>
      <c r="NZT2" s="546"/>
      <c r="NZU2" s="539"/>
      <c r="NZV2" s="545"/>
      <c r="NZW2" s="545"/>
      <c r="NZX2" s="546"/>
      <c r="NZY2" s="539"/>
      <c r="NZZ2" s="545"/>
      <c r="OAA2" s="545"/>
      <c r="OAB2" s="546"/>
      <c r="OAC2" s="539"/>
      <c r="OAD2" s="545"/>
      <c r="OAE2" s="545"/>
      <c r="OAF2" s="546"/>
      <c r="OAG2" s="539"/>
      <c r="OAH2" s="545"/>
      <c r="OAI2" s="545"/>
      <c r="OAJ2" s="546"/>
      <c r="OAK2" s="539"/>
      <c r="OAL2" s="545"/>
      <c r="OAM2" s="545"/>
      <c r="OAN2" s="546"/>
      <c r="OAO2" s="539"/>
      <c r="OAP2" s="545"/>
      <c r="OAQ2" s="545"/>
      <c r="OAR2" s="546"/>
      <c r="OAS2" s="539"/>
      <c r="OAT2" s="545"/>
      <c r="OAU2" s="545"/>
      <c r="OAV2" s="546"/>
      <c r="OAW2" s="539"/>
      <c r="OAX2" s="545"/>
      <c r="OAY2" s="545"/>
      <c r="OAZ2" s="546"/>
      <c r="OBA2" s="539"/>
      <c r="OBB2" s="545"/>
      <c r="OBC2" s="545"/>
      <c r="OBD2" s="546"/>
      <c r="OBE2" s="539"/>
      <c r="OBF2" s="545"/>
      <c r="OBG2" s="545"/>
      <c r="OBH2" s="546"/>
      <c r="OBI2" s="539"/>
      <c r="OBJ2" s="545"/>
      <c r="OBK2" s="545"/>
      <c r="OBL2" s="546"/>
      <c r="OBM2" s="539"/>
      <c r="OBN2" s="545"/>
      <c r="OBO2" s="545"/>
      <c r="OBP2" s="546"/>
      <c r="OBQ2" s="539"/>
      <c r="OBR2" s="545"/>
      <c r="OBS2" s="545"/>
      <c r="OBT2" s="546"/>
      <c r="OBU2" s="539"/>
      <c r="OBV2" s="545"/>
      <c r="OBW2" s="545"/>
      <c r="OBX2" s="546"/>
      <c r="OBY2" s="539"/>
      <c r="OBZ2" s="545"/>
      <c r="OCA2" s="545"/>
      <c r="OCB2" s="546"/>
      <c r="OCC2" s="539"/>
      <c r="OCD2" s="545"/>
      <c r="OCE2" s="545"/>
      <c r="OCF2" s="546"/>
      <c r="OCG2" s="539"/>
      <c r="OCH2" s="545"/>
      <c r="OCI2" s="545"/>
      <c r="OCJ2" s="546"/>
      <c r="OCK2" s="539"/>
      <c r="OCL2" s="545"/>
      <c r="OCM2" s="545"/>
      <c r="OCN2" s="546"/>
      <c r="OCO2" s="539"/>
      <c r="OCP2" s="545"/>
      <c r="OCQ2" s="545"/>
      <c r="OCR2" s="546"/>
      <c r="OCS2" s="539"/>
      <c r="OCT2" s="545"/>
      <c r="OCU2" s="545"/>
      <c r="OCV2" s="546"/>
      <c r="OCW2" s="539"/>
      <c r="OCX2" s="545"/>
      <c r="OCY2" s="545"/>
      <c r="OCZ2" s="546"/>
      <c r="ODA2" s="539"/>
      <c r="ODB2" s="545"/>
      <c r="ODC2" s="545"/>
      <c r="ODD2" s="546"/>
      <c r="ODE2" s="539"/>
      <c r="ODF2" s="545"/>
      <c r="ODG2" s="545"/>
      <c r="ODH2" s="546"/>
      <c r="ODI2" s="539"/>
      <c r="ODJ2" s="545"/>
      <c r="ODK2" s="545"/>
      <c r="ODL2" s="546"/>
      <c r="ODM2" s="539"/>
      <c r="ODN2" s="545"/>
      <c r="ODO2" s="545"/>
      <c r="ODP2" s="546"/>
      <c r="ODQ2" s="539"/>
      <c r="ODR2" s="545"/>
      <c r="ODS2" s="545"/>
      <c r="ODT2" s="546"/>
      <c r="ODU2" s="539"/>
      <c r="ODV2" s="545"/>
      <c r="ODW2" s="545"/>
      <c r="ODX2" s="546"/>
      <c r="ODY2" s="539"/>
      <c r="ODZ2" s="545"/>
      <c r="OEA2" s="545"/>
      <c r="OEB2" s="546"/>
      <c r="OEC2" s="539"/>
      <c r="OED2" s="545"/>
      <c r="OEE2" s="545"/>
      <c r="OEF2" s="546"/>
      <c r="OEG2" s="539"/>
      <c r="OEH2" s="545"/>
      <c r="OEI2" s="545"/>
      <c r="OEJ2" s="546"/>
      <c r="OEK2" s="539"/>
      <c r="OEL2" s="545"/>
      <c r="OEM2" s="545"/>
      <c r="OEN2" s="546"/>
      <c r="OEO2" s="539"/>
      <c r="OEP2" s="545"/>
      <c r="OEQ2" s="545"/>
      <c r="OER2" s="546"/>
      <c r="OES2" s="539"/>
      <c r="OET2" s="545"/>
      <c r="OEU2" s="545"/>
      <c r="OEV2" s="546"/>
      <c r="OEW2" s="539"/>
      <c r="OEX2" s="545"/>
      <c r="OEY2" s="545"/>
      <c r="OEZ2" s="546"/>
      <c r="OFA2" s="539"/>
      <c r="OFB2" s="545"/>
      <c r="OFC2" s="545"/>
      <c r="OFD2" s="546"/>
      <c r="OFE2" s="539"/>
      <c r="OFF2" s="545"/>
      <c r="OFG2" s="545"/>
      <c r="OFH2" s="546"/>
      <c r="OFI2" s="539"/>
      <c r="OFJ2" s="545"/>
      <c r="OFK2" s="545"/>
      <c r="OFL2" s="546"/>
      <c r="OFM2" s="539"/>
      <c r="OFN2" s="545"/>
      <c r="OFO2" s="545"/>
      <c r="OFP2" s="546"/>
      <c r="OFQ2" s="539"/>
      <c r="OFR2" s="545"/>
      <c r="OFS2" s="545"/>
      <c r="OFT2" s="546"/>
      <c r="OFU2" s="539"/>
      <c r="OFV2" s="545"/>
      <c r="OFW2" s="545"/>
      <c r="OFX2" s="546"/>
      <c r="OFY2" s="539"/>
      <c r="OFZ2" s="545"/>
      <c r="OGA2" s="545"/>
      <c r="OGB2" s="546"/>
      <c r="OGC2" s="539"/>
      <c r="OGD2" s="545"/>
      <c r="OGE2" s="545"/>
      <c r="OGF2" s="546"/>
      <c r="OGG2" s="539"/>
      <c r="OGH2" s="545"/>
      <c r="OGI2" s="545"/>
      <c r="OGJ2" s="546"/>
      <c r="OGK2" s="539"/>
      <c r="OGL2" s="545"/>
      <c r="OGM2" s="545"/>
      <c r="OGN2" s="546"/>
      <c r="OGO2" s="539"/>
      <c r="OGP2" s="545"/>
      <c r="OGQ2" s="545"/>
      <c r="OGR2" s="546"/>
      <c r="OGS2" s="539"/>
      <c r="OGT2" s="545"/>
      <c r="OGU2" s="545"/>
      <c r="OGV2" s="546"/>
      <c r="OGW2" s="539"/>
      <c r="OGX2" s="545"/>
      <c r="OGY2" s="545"/>
      <c r="OGZ2" s="546"/>
      <c r="OHA2" s="539"/>
      <c r="OHB2" s="545"/>
      <c r="OHC2" s="545"/>
      <c r="OHD2" s="546"/>
      <c r="OHE2" s="539"/>
      <c r="OHF2" s="545"/>
      <c r="OHG2" s="545"/>
      <c r="OHH2" s="546"/>
      <c r="OHI2" s="539"/>
      <c r="OHJ2" s="545"/>
      <c r="OHK2" s="545"/>
      <c r="OHL2" s="546"/>
      <c r="OHM2" s="539"/>
      <c r="OHN2" s="545"/>
      <c r="OHO2" s="545"/>
      <c r="OHP2" s="546"/>
      <c r="OHQ2" s="539"/>
      <c r="OHR2" s="545"/>
      <c r="OHS2" s="545"/>
      <c r="OHT2" s="546"/>
      <c r="OHU2" s="539"/>
      <c r="OHV2" s="545"/>
      <c r="OHW2" s="545"/>
      <c r="OHX2" s="546"/>
      <c r="OHY2" s="539"/>
      <c r="OHZ2" s="545"/>
      <c r="OIA2" s="545"/>
      <c r="OIB2" s="546"/>
      <c r="OIC2" s="539"/>
      <c r="OID2" s="545"/>
      <c r="OIE2" s="545"/>
      <c r="OIF2" s="546"/>
      <c r="OIG2" s="539"/>
      <c r="OIH2" s="545"/>
      <c r="OII2" s="545"/>
      <c r="OIJ2" s="546"/>
      <c r="OIK2" s="539"/>
      <c r="OIL2" s="545"/>
      <c r="OIM2" s="545"/>
      <c r="OIN2" s="546"/>
      <c r="OIO2" s="539"/>
      <c r="OIP2" s="545"/>
      <c r="OIQ2" s="545"/>
      <c r="OIR2" s="546"/>
      <c r="OIS2" s="539"/>
      <c r="OIT2" s="545"/>
      <c r="OIU2" s="545"/>
      <c r="OIV2" s="546"/>
      <c r="OIW2" s="539"/>
      <c r="OIX2" s="545"/>
      <c r="OIY2" s="545"/>
      <c r="OIZ2" s="546"/>
      <c r="OJA2" s="539"/>
      <c r="OJB2" s="545"/>
      <c r="OJC2" s="545"/>
      <c r="OJD2" s="546"/>
      <c r="OJE2" s="539"/>
      <c r="OJF2" s="545"/>
      <c r="OJG2" s="545"/>
      <c r="OJH2" s="546"/>
      <c r="OJI2" s="539"/>
      <c r="OJJ2" s="545"/>
      <c r="OJK2" s="545"/>
      <c r="OJL2" s="546"/>
      <c r="OJM2" s="539"/>
      <c r="OJN2" s="545"/>
      <c r="OJO2" s="545"/>
      <c r="OJP2" s="546"/>
      <c r="OJQ2" s="539"/>
      <c r="OJR2" s="545"/>
      <c r="OJS2" s="545"/>
      <c r="OJT2" s="546"/>
      <c r="OJU2" s="539"/>
      <c r="OJV2" s="545"/>
      <c r="OJW2" s="545"/>
      <c r="OJX2" s="546"/>
      <c r="OJY2" s="539"/>
      <c r="OJZ2" s="545"/>
      <c r="OKA2" s="545"/>
      <c r="OKB2" s="546"/>
      <c r="OKC2" s="539"/>
      <c r="OKD2" s="545"/>
      <c r="OKE2" s="545"/>
      <c r="OKF2" s="546"/>
      <c r="OKG2" s="539"/>
      <c r="OKH2" s="545"/>
      <c r="OKI2" s="545"/>
      <c r="OKJ2" s="546"/>
      <c r="OKK2" s="539"/>
      <c r="OKL2" s="545"/>
      <c r="OKM2" s="545"/>
      <c r="OKN2" s="546"/>
      <c r="OKO2" s="539"/>
      <c r="OKP2" s="545"/>
      <c r="OKQ2" s="545"/>
      <c r="OKR2" s="546"/>
      <c r="OKS2" s="539"/>
      <c r="OKT2" s="545"/>
      <c r="OKU2" s="545"/>
      <c r="OKV2" s="546"/>
      <c r="OKW2" s="539"/>
      <c r="OKX2" s="545"/>
      <c r="OKY2" s="545"/>
      <c r="OKZ2" s="546"/>
      <c r="OLA2" s="539"/>
      <c r="OLB2" s="545"/>
      <c r="OLC2" s="545"/>
      <c r="OLD2" s="546"/>
      <c r="OLE2" s="539"/>
      <c r="OLF2" s="545"/>
      <c r="OLG2" s="545"/>
      <c r="OLH2" s="546"/>
      <c r="OLI2" s="539"/>
      <c r="OLJ2" s="545"/>
      <c r="OLK2" s="545"/>
      <c r="OLL2" s="546"/>
      <c r="OLM2" s="539"/>
      <c r="OLN2" s="545"/>
      <c r="OLO2" s="545"/>
      <c r="OLP2" s="546"/>
      <c r="OLQ2" s="539"/>
      <c r="OLR2" s="545"/>
      <c r="OLS2" s="545"/>
      <c r="OLT2" s="546"/>
      <c r="OLU2" s="539"/>
      <c r="OLV2" s="545"/>
      <c r="OLW2" s="545"/>
      <c r="OLX2" s="546"/>
      <c r="OLY2" s="539"/>
      <c r="OLZ2" s="545"/>
      <c r="OMA2" s="545"/>
      <c r="OMB2" s="546"/>
      <c r="OMC2" s="539"/>
      <c r="OMD2" s="545"/>
      <c r="OME2" s="545"/>
      <c r="OMF2" s="546"/>
      <c r="OMG2" s="539"/>
      <c r="OMH2" s="545"/>
      <c r="OMI2" s="545"/>
      <c r="OMJ2" s="546"/>
      <c r="OMK2" s="539"/>
      <c r="OML2" s="545"/>
      <c r="OMM2" s="545"/>
      <c r="OMN2" s="546"/>
      <c r="OMO2" s="539"/>
      <c r="OMP2" s="545"/>
      <c r="OMQ2" s="545"/>
      <c r="OMR2" s="546"/>
      <c r="OMS2" s="539"/>
      <c r="OMT2" s="545"/>
      <c r="OMU2" s="545"/>
      <c r="OMV2" s="546"/>
      <c r="OMW2" s="539"/>
      <c r="OMX2" s="545"/>
      <c r="OMY2" s="545"/>
      <c r="OMZ2" s="546"/>
      <c r="ONA2" s="539"/>
      <c r="ONB2" s="545"/>
      <c r="ONC2" s="545"/>
      <c r="OND2" s="546"/>
      <c r="ONE2" s="539"/>
      <c r="ONF2" s="545"/>
      <c r="ONG2" s="545"/>
      <c r="ONH2" s="546"/>
      <c r="ONI2" s="539"/>
      <c r="ONJ2" s="545"/>
      <c r="ONK2" s="545"/>
      <c r="ONL2" s="546"/>
      <c r="ONM2" s="539"/>
      <c r="ONN2" s="545"/>
      <c r="ONO2" s="545"/>
      <c r="ONP2" s="546"/>
      <c r="ONQ2" s="539"/>
      <c r="ONR2" s="545"/>
      <c r="ONS2" s="545"/>
      <c r="ONT2" s="546"/>
      <c r="ONU2" s="539"/>
      <c r="ONV2" s="545"/>
      <c r="ONW2" s="545"/>
      <c r="ONX2" s="546"/>
      <c r="ONY2" s="539"/>
      <c r="ONZ2" s="545"/>
      <c r="OOA2" s="545"/>
      <c r="OOB2" s="546"/>
      <c r="OOC2" s="539"/>
      <c r="OOD2" s="545"/>
      <c r="OOE2" s="545"/>
      <c r="OOF2" s="546"/>
      <c r="OOG2" s="539"/>
      <c r="OOH2" s="545"/>
      <c r="OOI2" s="545"/>
      <c r="OOJ2" s="546"/>
      <c r="OOK2" s="539"/>
      <c r="OOL2" s="545"/>
      <c r="OOM2" s="545"/>
      <c r="OON2" s="546"/>
      <c r="OOO2" s="539"/>
      <c r="OOP2" s="545"/>
      <c r="OOQ2" s="545"/>
      <c r="OOR2" s="546"/>
      <c r="OOS2" s="539"/>
      <c r="OOT2" s="545"/>
      <c r="OOU2" s="545"/>
      <c r="OOV2" s="546"/>
      <c r="OOW2" s="539"/>
      <c r="OOX2" s="545"/>
      <c r="OOY2" s="545"/>
      <c r="OOZ2" s="546"/>
      <c r="OPA2" s="539"/>
      <c r="OPB2" s="545"/>
      <c r="OPC2" s="545"/>
      <c r="OPD2" s="546"/>
      <c r="OPE2" s="539"/>
      <c r="OPF2" s="545"/>
      <c r="OPG2" s="545"/>
      <c r="OPH2" s="546"/>
      <c r="OPI2" s="539"/>
      <c r="OPJ2" s="545"/>
      <c r="OPK2" s="545"/>
      <c r="OPL2" s="546"/>
      <c r="OPM2" s="539"/>
      <c r="OPN2" s="545"/>
      <c r="OPO2" s="545"/>
      <c r="OPP2" s="546"/>
      <c r="OPQ2" s="539"/>
      <c r="OPR2" s="545"/>
      <c r="OPS2" s="545"/>
      <c r="OPT2" s="546"/>
      <c r="OPU2" s="539"/>
      <c r="OPV2" s="545"/>
      <c r="OPW2" s="545"/>
      <c r="OPX2" s="546"/>
      <c r="OPY2" s="539"/>
      <c r="OPZ2" s="545"/>
      <c r="OQA2" s="545"/>
      <c r="OQB2" s="546"/>
      <c r="OQC2" s="539"/>
      <c r="OQD2" s="545"/>
      <c r="OQE2" s="545"/>
      <c r="OQF2" s="546"/>
      <c r="OQG2" s="539"/>
      <c r="OQH2" s="545"/>
      <c r="OQI2" s="545"/>
      <c r="OQJ2" s="546"/>
      <c r="OQK2" s="539"/>
      <c r="OQL2" s="545"/>
      <c r="OQM2" s="545"/>
      <c r="OQN2" s="546"/>
      <c r="OQO2" s="539"/>
      <c r="OQP2" s="545"/>
      <c r="OQQ2" s="545"/>
      <c r="OQR2" s="546"/>
      <c r="OQS2" s="539"/>
      <c r="OQT2" s="545"/>
      <c r="OQU2" s="545"/>
      <c r="OQV2" s="546"/>
      <c r="OQW2" s="539"/>
      <c r="OQX2" s="545"/>
      <c r="OQY2" s="545"/>
      <c r="OQZ2" s="546"/>
      <c r="ORA2" s="539"/>
      <c r="ORB2" s="545"/>
      <c r="ORC2" s="545"/>
      <c r="ORD2" s="546"/>
      <c r="ORE2" s="539"/>
      <c r="ORF2" s="545"/>
      <c r="ORG2" s="545"/>
      <c r="ORH2" s="546"/>
      <c r="ORI2" s="539"/>
      <c r="ORJ2" s="545"/>
      <c r="ORK2" s="545"/>
      <c r="ORL2" s="546"/>
      <c r="ORM2" s="539"/>
      <c r="ORN2" s="545"/>
      <c r="ORO2" s="545"/>
      <c r="ORP2" s="546"/>
      <c r="ORQ2" s="539"/>
      <c r="ORR2" s="545"/>
      <c r="ORS2" s="545"/>
      <c r="ORT2" s="546"/>
      <c r="ORU2" s="539"/>
      <c r="ORV2" s="545"/>
      <c r="ORW2" s="545"/>
      <c r="ORX2" s="546"/>
      <c r="ORY2" s="539"/>
      <c r="ORZ2" s="545"/>
      <c r="OSA2" s="545"/>
      <c r="OSB2" s="546"/>
      <c r="OSC2" s="539"/>
      <c r="OSD2" s="545"/>
      <c r="OSE2" s="545"/>
      <c r="OSF2" s="546"/>
      <c r="OSG2" s="539"/>
      <c r="OSH2" s="545"/>
      <c r="OSI2" s="545"/>
      <c r="OSJ2" s="546"/>
      <c r="OSK2" s="539"/>
      <c r="OSL2" s="545"/>
      <c r="OSM2" s="545"/>
      <c r="OSN2" s="546"/>
      <c r="OSO2" s="539"/>
      <c r="OSP2" s="545"/>
      <c r="OSQ2" s="545"/>
      <c r="OSR2" s="546"/>
      <c r="OSS2" s="539"/>
      <c r="OST2" s="545"/>
      <c r="OSU2" s="545"/>
      <c r="OSV2" s="546"/>
      <c r="OSW2" s="539"/>
      <c r="OSX2" s="545"/>
      <c r="OSY2" s="545"/>
      <c r="OSZ2" s="546"/>
      <c r="OTA2" s="539"/>
      <c r="OTB2" s="545"/>
      <c r="OTC2" s="545"/>
      <c r="OTD2" s="546"/>
      <c r="OTE2" s="539"/>
      <c r="OTF2" s="545"/>
      <c r="OTG2" s="545"/>
      <c r="OTH2" s="546"/>
      <c r="OTI2" s="539"/>
      <c r="OTJ2" s="545"/>
      <c r="OTK2" s="545"/>
      <c r="OTL2" s="546"/>
      <c r="OTM2" s="539"/>
      <c r="OTN2" s="545"/>
      <c r="OTO2" s="545"/>
      <c r="OTP2" s="546"/>
      <c r="OTQ2" s="539"/>
      <c r="OTR2" s="545"/>
      <c r="OTS2" s="545"/>
      <c r="OTT2" s="546"/>
      <c r="OTU2" s="539"/>
      <c r="OTV2" s="545"/>
      <c r="OTW2" s="545"/>
      <c r="OTX2" s="546"/>
      <c r="OTY2" s="539"/>
      <c r="OTZ2" s="545"/>
      <c r="OUA2" s="545"/>
      <c r="OUB2" s="546"/>
      <c r="OUC2" s="539"/>
      <c r="OUD2" s="545"/>
      <c r="OUE2" s="545"/>
      <c r="OUF2" s="546"/>
      <c r="OUG2" s="539"/>
      <c r="OUH2" s="545"/>
      <c r="OUI2" s="545"/>
      <c r="OUJ2" s="546"/>
      <c r="OUK2" s="539"/>
      <c r="OUL2" s="545"/>
      <c r="OUM2" s="545"/>
      <c r="OUN2" s="546"/>
      <c r="OUO2" s="539"/>
      <c r="OUP2" s="545"/>
      <c r="OUQ2" s="545"/>
      <c r="OUR2" s="546"/>
      <c r="OUS2" s="539"/>
      <c r="OUT2" s="545"/>
      <c r="OUU2" s="545"/>
      <c r="OUV2" s="546"/>
      <c r="OUW2" s="539"/>
      <c r="OUX2" s="545"/>
      <c r="OUY2" s="545"/>
      <c r="OUZ2" s="546"/>
      <c r="OVA2" s="539"/>
      <c r="OVB2" s="545"/>
      <c r="OVC2" s="545"/>
      <c r="OVD2" s="546"/>
      <c r="OVE2" s="539"/>
      <c r="OVF2" s="545"/>
      <c r="OVG2" s="545"/>
      <c r="OVH2" s="546"/>
      <c r="OVI2" s="539"/>
      <c r="OVJ2" s="545"/>
      <c r="OVK2" s="545"/>
      <c r="OVL2" s="546"/>
      <c r="OVM2" s="539"/>
      <c r="OVN2" s="545"/>
      <c r="OVO2" s="545"/>
      <c r="OVP2" s="546"/>
      <c r="OVQ2" s="539"/>
      <c r="OVR2" s="545"/>
      <c r="OVS2" s="545"/>
      <c r="OVT2" s="546"/>
      <c r="OVU2" s="539"/>
      <c r="OVV2" s="545"/>
      <c r="OVW2" s="545"/>
      <c r="OVX2" s="546"/>
      <c r="OVY2" s="539"/>
      <c r="OVZ2" s="545"/>
      <c r="OWA2" s="545"/>
      <c r="OWB2" s="546"/>
      <c r="OWC2" s="539"/>
      <c r="OWD2" s="545"/>
      <c r="OWE2" s="545"/>
      <c r="OWF2" s="546"/>
      <c r="OWG2" s="539"/>
      <c r="OWH2" s="545"/>
      <c r="OWI2" s="545"/>
      <c r="OWJ2" s="546"/>
      <c r="OWK2" s="539"/>
      <c r="OWL2" s="545"/>
      <c r="OWM2" s="545"/>
      <c r="OWN2" s="546"/>
      <c r="OWO2" s="539"/>
      <c r="OWP2" s="545"/>
      <c r="OWQ2" s="545"/>
      <c r="OWR2" s="546"/>
      <c r="OWS2" s="539"/>
      <c r="OWT2" s="545"/>
      <c r="OWU2" s="545"/>
      <c r="OWV2" s="546"/>
      <c r="OWW2" s="539"/>
      <c r="OWX2" s="545"/>
      <c r="OWY2" s="545"/>
      <c r="OWZ2" s="546"/>
      <c r="OXA2" s="539"/>
      <c r="OXB2" s="545"/>
      <c r="OXC2" s="545"/>
      <c r="OXD2" s="546"/>
      <c r="OXE2" s="539"/>
      <c r="OXF2" s="545"/>
      <c r="OXG2" s="545"/>
      <c r="OXH2" s="546"/>
      <c r="OXI2" s="539"/>
      <c r="OXJ2" s="545"/>
      <c r="OXK2" s="545"/>
      <c r="OXL2" s="546"/>
      <c r="OXM2" s="539"/>
      <c r="OXN2" s="545"/>
      <c r="OXO2" s="545"/>
      <c r="OXP2" s="546"/>
      <c r="OXQ2" s="539"/>
      <c r="OXR2" s="545"/>
      <c r="OXS2" s="545"/>
      <c r="OXT2" s="546"/>
      <c r="OXU2" s="539"/>
      <c r="OXV2" s="545"/>
      <c r="OXW2" s="545"/>
      <c r="OXX2" s="546"/>
      <c r="OXY2" s="539"/>
      <c r="OXZ2" s="545"/>
      <c r="OYA2" s="545"/>
      <c r="OYB2" s="546"/>
      <c r="OYC2" s="539"/>
      <c r="OYD2" s="545"/>
      <c r="OYE2" s="545"/>
      <c r="OYF2" s="546"/>
      <c r="OYG2" s="539"/>
      <c r="OYH2" s="545"/>
      <c r="OYI2" s="545"/>
      <c r="OYJ2" s="546"/>
      <c r="OYK2" s="539"/>
      <c r="OYL2" s="545"/>
      <c r="OYM2" s="545"/>
      <c r="OYN2" s="546"/>
      <c r="OYO2" s="539"/>
      <c r="OYP2" s="545"/>
      <c r="OYQ2" s="545"/>
      <c r="OYR2" s="546"/>
      <c r="OYS2" s="539"/>
      <c r="OYT2" s="545"/>
      <c r="OYU2" s="545"/>
      <c r="OYV2" s="546"/>
      <c r="OYW2" s="539"/>
      <c r="OYX2" s="545"/>
      <c r="OYY2" s="545"/>
      <c r="OYZ2" s="546"/>
      <c r="OZA2" s="539"/>
      <c r="OZB2" s="545"/>
      <c r="OZC2" s="545"/>
      <c r="OZD2" s="546"/>
      <c r="OZE2" s="539"/>
      <c r="OZF2" s="545"/>
      <c r="OZG2" s="545"/>
      <c r="OZH2" s="546"/>
      <c r="OZI2" s="539"/>
      <c r="OZJ2" s="545"/>
      <c r="OZK2" s="545"/>
      <c r="OZL2" s="546"/>
      <c r="OZM2" s="539"/>
      <c r="OZN2" s="545"/>
      <c r="OZO2" s="545"/>
      <c r="OZP2" s="546"/>
      <c r="OZQ2" s="539"/>
      <c r="OZR2" s="545"/>
      <c r="OZS2" s="545"/>
      <c r="OZT2" s="546"/>
      <c r="OZU2" s="539"/>
      <c r="OZV2" s="545"/>
      <c r="OZW2" s="545"/>
      <c r="OZX2" s="546"/>
      <c r="OZY2" s="539"/>
      <c r="OZZ2" s="545"/>
      <c r="PAA2" s="545"/>
      <c r="PAB2" s="546"/>
      <c r="PAC2" s="539"/>
      <c r="PAD2" s="545"/>
      <c r="PAE2" s="545"/>
      <c r="PAF2" s="546"/>
      <c r="PAG2" s="539"/>
      <c r="PAH2" s="545"/>
      <c r="PAI2" s="545"/>
      <c r="PAJ2" s="546"/>
      <c r="PAK2" s="539"/>
      <c r="PAL2" s="545"/>
      <c r="PAM2" s="545"/>
      <c r="PAN2" s="546"/>
      <c r="PAO2" s="539"/>
      <c r="PAP2" s="545"/>
      <c r="PAQ2" s="545"/>
      <c r="PAR2" s="546"/>
      <c r="PAS2" s="539"/>
      <c r="PAT2" s="545"/>
      <c r="PAU2" s="545"/>
      <c r="PAV2" s="546"/>
      <c r="PAW2" s="539"/>
      <c r="PAX2" s="545"/>
      <c r="PAY2" s="545"/>
      <c r="PAZ2" s="546"/>
      <c r="PBA2" s="539"/>
      <c r="PBB2" s="545"/>
      <c r="PBC2" s="545"/>
      <c r="PBD2" s="546"/>
      <c r="PBE2" s="539"/>
      <c r="PBF2" s="545"/>
      <c r="PBG2" s="545"/>
      <c r="PBH2" s="546"/>
      <c r="PBI2" s="539"/>
      <c r="PBJ2" s="545"/>
      <c r="PBK2" s="545"/>
      <c r="PBL2" s="546"/>
      <c r="PBM2" s="539"/>
      <c r="PBN2" s="545"/>
      <c r="PBO2" s="545"/>
      <c r="PBP2" s="546"/>
      <c r="PBQ2" s="539"/>
      <c r="PBR2" s="545"/>
      <c r="PBS2" s="545"/>
      <c r="PBT2" s="546"/>
      <c r="PBU2" s="539"/>
      <c r="PBV2" s="545"/>
      <c r="PBW2" s="545"/>
      <c r="PBX2" s="546"/>
      <c r="PBY2" s="539"/>
      <c r="PBZ2" s="545"/>
      <c r="PCA2" s="545"/>
      <c r="PCB2" s="546"/>
      <c r="PCC2" s="539"/>
      <c r="PCD2" s="545"/>
      <c r="PCE2" s="545"/>
      <c r="PCF2" s="546"/>
      <c r="PCG2" s="539"/>
      <c r="PCH2" s="545"/>
      <c r="PCI2" s="545"/>
      <c r="PCJ2" s="546"/>
      <c r="PCK2" s="539"/>
      <c r="PCL2" s="545"/>
      <c r="PCM2" s="545"/>
      <c r="PCN2" s="546"/>
      <c r="PCO2" s="539"/>
      <c r="PCP2" s="545"/>
      <c r="PCQ2" s="545"/>
      <c r="PCR2" s="546"/>
      <c r="PCS2" s="539"/>
      <c r="PCT2" s="545"/>
      <c r="PCU2" s="545"/>
      <c r="PCV2" s="546"/>
      <c r="PCW2" s="539"/>
      <c r="PCX2" s="545"/>
      <c r="PCY2" s="545"/>
      <c r="PCZ2" s="546"/>
      <c r="PDA2" s="539"/>
      <c r="PDB2" s="545"/>
      <c r="PDC2" s="545"/>
      <c r="PDD2" s="546"/>
      <c r="PDE2" s="539"/>
      <c r="PDF2" s="545"/>
      <c r="PDG2" s="545"/>
      <c r="PDH2" s="546"/>
      <c r="PDI2" s="539"/>
      <c r="PDJ2" s="545"/>
      <c r="PDK2" s="545"/>
      <c r="PDL2" s="546"/>
      <c r="PDM2" s="539"/>
      <c r="PDN2" s="545"/>
      <c r="PDO2" s="545"/>
      <c r="PDP2" s="546"/>
      <c r="PDQ2" s="539"/>
      <c r="PDR2" s="545"/>
      <c r="PDS2" s="545"/>
      <c r="PDT2" s="546"/>
      <c r="PDU2" s="539"/>
      <c r="PDV2" s="545"/>
      <c r="PDW2" s="545"/>
      <c r="PDX2" s="546"/>
      <c r="PDY2" s="539"/>
      <c r="PDZ2" s="545"/>
      <c r="PEA2" s="545"/>
      <c r="PEB2" s="546"/>
      <c r="PEC2" s="539"/>
      <c r="PED2" s="545"/>
      <c r="PEE2" s="545"/>
      <c r="PEF2" s="546"/>
      <c r="PEG2" s="539"/>
      <c r="PEH2" s="545"/>
      <c r="PEI2" s="545"/>
      <c r="PEJ2" s="546"/>
      <c r="PEK2" s="539"/>
      <c r="PEL2" s="545"/>
      <c r="PEM2" s="545"/>
      <c r="PEN2" s="546"/>
      <c r="PEO2" s="539"/>
      <c r="PEP2" s="545"/>
      <c r="PEQ2" s="545"/>
      <c r="PER2" s="546"/>
      <c r="PES2" s="539"/>
      <c r="PET2" s="545"/>
      <c r="PEU2" s="545"/>
      <c r="PEV2" s="546"/>
      <c r="PEW2" s="539"/>
      <c r="PEX2" s="545"/>
      <c r="PEY2" s="545"/>
      <c r="PEZ2" s="546"/>
      <c r="PFA2" s="539"/>
      <c r="PFB2" s="545"/>
      <c r="PFC2" s="545"/>
      <c r="PFD2" s="546"/>
      <c r="PFE2" s="539"/>
      <c r="PFF2" s="545"/>
      <c r="PFG2" s="545"/>
      <c r="PFH2" s="546"/>
      <c r="PFI2" s="539"/>
      <c r="PFJ2" s="545"/>
      <c r="PFK2" s="545"/>
      <c r="PFL2" s="546"/>
      <c r="PFM2" s="539"/>
      <c r="PFN2" s="545"/>
      <c r="PFO2" s="545"/>
      <c r="PFP2" s="546"/>
      <c r="PFQ2" s="539"/>
      <c r="PFR2" s="545"/>
      <c r="PFS2" s="545"/>
      <c r="PFT2" s="546"/>
      <c r="PFU2" s="539"/>
      <c r="PFV2" s="545"/>
      <c r="PFW2" s="545"/>
      <c r="PFX2" s="546"/>
      <c r="PFY2" s="539"/>
      <c r="PFZ2" s="545"/>
      <c r="PGA2" s="545"/>
      <c r="PGB2" s="546"/>
      <c r="PGC2" s="539"/>
      <c r="PGD2" s="545"/>
      <c r="PGE2" s="545"/>
      <c r="PGF2" s="546"/>
      <c r="PGG2" s="539"/>
      <c r="PGH2" s="545"/>
      <c r="PGI2" s="545"/>
      <c r="PGJ2" s="546"/>
      <c r="PGK2" s="539"/>
      <c r="PGL2" s="545"/>
      <c r="PGM2" s="545"/>
      <c r="PGN2" s="546"/>
      <c r="PGO2" s="539"/>
      <c r="PGP2" s="545"/>
      <c r="PGQ2" s="545"/>
      <c r="PGR2" s="546"/>
      <c r="PGS2" s="539"/>
      <c r="PGT2" s="545"/>
      <c r="PGU2" s="545"/>
      <c r="PGV2" s="546"/>
      <c r="PGW2" s="539"/>
      <c r="PGX2" s="545"/>
      <c r="PGY2" s="545"/>
      <c r="PGZ2" s="546"/>
      <c r="PHA2" s="539"/>
      <c r="PHB2" s="545"/>
      <c r="PHC2" s="545"/>
      <c r="PHD2" s="546"/>
      <c r="PHE2" s="539"/>
      <c r="PHF2" s="545"/>
      <c r="PHG2" s="545"/>
      <c r="PHH2" s="546"/>
      <c r="PHI2" s="539"/>
      <c r="PHJ2" s="545"/>
      <c r="PHK2" s="545"/>
      <c r="PHL2" s="546"/>
      <c r="PHM2" s="539"/>
      <c r="PHN2" s="545"/>
      <c r="PHO2" s="545"/>
      <c r="PHP2" s="546"/>
      <c r="PHQ2" s="539"/>
      <c r="PHR2" s="545"/>
      <c r="PHS2" s="545"/>
      <c r="PHT2" s="546"/>
      <c r="PHU2" s="539"/>
      <c r="PHV2" s="545"/>
      <c r="PHW2" s="545"/>
      <c r="PHX2" s="546"/>
      <c r="PHY2" s="539"/>
      <c r="PHZ2" s="545"/>
      <c r="PIA2" s="545"/>
      <c r="PIB2" s="546"/>
      <c r="PIC2" s="539"/>
      <c r="PID2" s="545"/>
      <c r="PIE2" s="545"/>
      <c r="PIF2" s="546"/>
      <c r="PIG2" s="539"/>
      <c r="PIH2" s="545"/>
      <c r="PII2" s="545"/>
      <c r="PIJ2" s="546"/>
      <c r="PIK2" s="539"/>
      <c r="PIL2" s="545"/>
      <c r="PIM2" s="545"/>
      <c r="PIN2" s="546"/>
      <c r="PIO2" s="539"/>
      <c r="PIP2" s="545"/>
      <c r="PIQ2" s="545"/>
      <c r="PIR2" s="546"/>
      <c r="PIS2" s="539"/>
      <c r="PIT2" s="545"/>
      <c r="PIU2" s="545"/>
      <c r="PIV2" s="546"/>
      <c r="PIW2" s="539"/>
      <c r="PIX2" s="545"/>
      <c r="PIY2" s="545"/>
      <c r="PIZ2" s="546"/>
      <c r="PJA2" s="539"/>
      <c r="PJB2" s="545"/>
      <c r="PJC2" s="545"/>
      <c r="PJD2" s="546"/>
      <c r="PJE2" s="539"/>
      <c r="PJF2" s="545"/>
      <c r="PJG2" s="545"/>
      <c r="PJH2" s="546"/>
      <c r="PJI2" s="539"/>
      <c r="PJJ2" s="545"/>
      <c r="PJK2" s="545"/>
      <c r="PJL2" s="546"/>
      <c r="PJM2" s="539"/>
      <c r="PJN2" s="545"/>
      <c r="PJO2" s="545"/>
      <c r="PJP2" s="546"/>
      <c r="PJQ2" s="539"/>
      <c r="PJR2" s="545"/>
      <c r="PJS2" s="545"/>
      <c r="PJT2" s="546"/>
      <c r="PJU2" s="539"/>
      <c r="PJV2" s="545"/>
      <c r="PJW2" s="545"/>
      <c r="PJX2" s="546"/>
      <c r="PJY2" s="539"/>
      <c r="PJZ2" s="545"/>
      <c r="PKA2" s="545"/>
      <c r="PKB2" s="546"/>
      <c r="PKC2" s="539"/>
      <c r="PKD2" s="545"/>
      <c r="PKE2" s="545"/>
      <c r="PKF2" s="546"/>
      <c r="PKG2" s="539"/>
      <c r="PKH2" s="545"/>
      <c r="PKI2" s="545"/>
      <c r="PKJ2" s="546"/>
      <c r="PKK2" s="539"/>
      <c r="PKL2" s="545"/>
      <c r="PKM2" s="545"/>
      <c r="PKN2" s="546"/>
      <c r="PKO2" s="539"/>
      <c r="PKP2" s="545"/>
      <c r="PKQ2" s="545"/>
      <c r="PKR2" s="546"/>
      <c r="PKS2" s="539"/>
      <c r="PKT2" s="545"/>
      <c r="PKU2" s="545"/>
      <c r="PKV2" s="546"/>
      <c r="PKW2" s="539"/>
      <c r="PKX2" s="545"/>
      <c r="PKY2" s="545"/>
      <c r="PKZ2" s="546"/>
      <c r="PLA2" s="539"/>
      <c r="PLB2" s="545"/>
      <c r="PLC2" s="545"/>
      <c r="PLD2" s="546"/>
      <c r="PLE2" s="539"/>
      <c r="PLF2" s="545"/>
      <c r="PLG2" s="545"/>
      <c r="PLH2" s="546"/>
      <c r="PLI2" s="539"/>
      <c r="PLJ2" s="545"/>
      <c r="PLK2" s="545"/>
      <c r="PLL2" s="546"/>
      <c r="PLM2" s="539"/>
      <c r="PLN2" s="545"/>
      <c r="PLO2" s="545"/>
      <c r="PLP2" s="546"/>
      <c r="PLQ2" s="539"/>
      <c r="PLR2" s="545"/>
      <c r="PLS2" s="545"/>
      <c r="PLT2" s="546"/>
      <c r="PLU2" s="539"/>
      <c r="PLV2" s="545"/>
      <c r="PLW2" s="545"/>
      <c r="PLX2" s="546"/>
      <c r="PLY2" s="539"/>
      <c r="PLZ2" s="545"/>
      <c r="PMA2" s="545"/>
      <c r="PMB2" s="546"/>
      <c r="PMC2" s="539"/>
      <c r="PMD2" s="545"/>
      <c r="PME2" s="545"/>
      <c r="PMF2" s="546"/>
      <c r="PMG2" s="539"/>
      <c r="PMH2" s="545"/>
      <c r="PMI2" s="545"/>
      <c r="PMJ2" s="546"/>
      <c r="PMK2" s="539"/>
      <c r="PML2" s="545"/>
      <c r="PMM2" s="545"/>
      <c r="PMN2" s="546"/>
      <c r="PMO2" s="539"/>
      <c r="PMP2" s="545"/>
      <c r="PMQ2" s="545"/>
      <c r="PMR2" s="546"/>
      <c r="PMS2" s="539"/>
      <c r="PMT2" s="545"/>
      <c r="PMU2" s="545"/>
      <c r="PMV2" s="546"/>
      <c r="PMW2" s="539"/>
      <c r="PMX2" s="545"/>
      <c r="PMY2" s="545"/>
      <c r="PMZ2" s="546"/>
      <c r="PNA2" s="539"/>
      <c r="PNB2" s="545"/>
      <c r="PNC2" s="545"/>
      <c r="PND2" s="546"/>
      <c r="PNE2" s="539"/>
      <c r="PNF2" s="545"/>
      <c r="PNG2" s="545"/>
      <c r="PNH2" s="546"/>
      <c r="PNI2" s="539"/>
      <c r="PNJ2" s="545"/>
      <c r="PNK2" s="545"/>
      <c r="PNL2" s="546"/>
      <c r="PNM2" s="539"/>
      <c r="PNN2" s="545"/>
      <c r="PNO2" s="545"/>
      <c r="PNP2" s="546"/>
      <c r="PNQ2" s="539"/>
      <c r="PNR2" s="545"/>
      <c r="PNS2" s="545"/>
      <c r="PNT2" s="546"/>
      <c r="PNU2" s="539"/>
      <c r="PNV2" s="545"/>
      <c r="PNW2" s="545"/>
      <c r="PNX2" s="546"/>
      <c r="PNY2" s="539"/>
      <c r="PNZ2" s="545"/>
      <c r="POA2" s="545"/>
      <c r="POB2" s="546"/>
      <c r="POC2" s="539"/>
      <c r="POD2" s="545"/>
      <c r="POE2" s="545"/>
      <c r="POF2" s="546"/>
      <c r="POG2" s="539"/>
      <c r="POH2" s="545"/>
      <c r="POI2" s="545"/>
      <c r="POJ2" s="546"/>
      <c r="POK2" s="539"/>
      <c r="POL2" s="545"/>
      <c r="POM2" s="545"/>
      <c r="PON2" s="546"/>
      <c r="POO2" s="539"/>
      <c r="POP2" s="545"/>
      <c r="POQ2" s="545"/>
      <c r="POR2" s="546"/>
      <c r="POS2" s="539"/>
      <c r="POT2" s="545"/>
      <c r="POU2" s="545"/>
      <c r="POV2" s="546"/>
      <c r="POW2" s="539"/>
      <c r="POX2" s="545"/>
      <c r="POY2" s="545"/>
      <c r="POZ2" s="546"/>
      <c r="PPA2" s="539"/>
      <c r="PPB2" s="545"/>
      <c r="PPC2" s="545"/>
      <c r="PPD2" s="546"/>
      <c r="PPE2" s="539"/>
      <c r="PPF2" s="545"/>
      <c r="PPG2" s="545"/>
      <c r="PPH2" s="546"/>
      <c r="PPI2" s="539"/>
      <c r="PPJ2" s="545"/>
      <c r="PPK2" s="545"/>
      <c r="PPL2" s="546"/>
      <c r="PPM2" s="539"/>
      <c r="PPN2" s="545"/>
      <c r="PPO2" s="545"/>
      <c r="PPP2" s="546"/>
      <c r="PPQ2" s="539"/>
      <c r="PPR2" s="545"/>
      <c r="PPS2" s="545"/>
      <c r="PPT2" s="546"/>
      <c r="PPU2" s="539"/>
      <c r="PPV2" s="545"/>
      <c r="PPW2" s="545"/>
      <c r="PPX2" s="546"/>
      <c r="PPY2" s="539"/>
      <c r="PPZ2" s="545"/>
      <c r="PQA2" s="545"/>
      <c r="PQB2" s="546"/>
      <c r="PQC2" s="539"/>
      <c r="PQD2" s="545"/>
      <c r="PQE2" s="545"/>
      <c r="PQF2" s="546"/>
      <c r="PQG2" s="539"/>
      <c r="PQH2" s="545"/>
      <c r="PQI2" s="545"/>
      <c r="PQJ2" s="546"/>
      <c r="PQK2" s="539"/>
      <c r="PQL2" s="545"/>
      <c r="PQM2" s="545"/>
      <c r="PQN2" s="546"/>
      <c r="PQO2" s="539"/>
      <c r="PQP2" s="545"/>
      <c r="PQQ2" s="545"/>
      <c r="PQR2" s="546"/>
      <c r="PQS2" s="539"/>
      <c r="PQT2" s="545"/>
      <c r="PQU2" s="545"/>
      <c r="PQV2" s="546"/>
      <c r="PQW2" s="539"/>
      <c r="PQX2" s="545"/>
      <c r="PQY2" s="545"/>
      <c r="PQZ2" s="546"/>
      <c r="PRA2" s="539"/>
      <c r="PRB2" s="545"/>
      <c r="PRC2" s="545"/>
      <c r="PRD2" s="546"/>
      <c r="PRE2" s="539"/>
      <c r="PRF2" s="545"/>
      <c r="PRG2" s="545"/>
      <c r="PRH2" s="546"/>
      <c r="PRI2" s="539"/>
      <c r="PRJ2" s="545"/>
      <c r="PRK2" s="545"/>
      <c r="PRL2" s="546"/>
      <c r="PRM2" s="539"/>
      <c r="PRN2" s="545"/>
      <c r="PRO2" s="545"/>
      <c r="PRP2" s="546"/>
      <c r="PRQ2" s="539"/>
      <c r="PRR2" s="545"/>
      <c r="PRS2" s="545"/>
      <c r="PRT2" s="546"/>
      <c r="PRU2" s="539"/>
      <c r="PRV2" s="545"/>
      <c r="PRW2" s="545"/>
      <c r="PRX2" s="546"/>
      <c r="PRY2" s="539"/>
      <c r="PRZ2" s="545"/>
      <c r="PSA2" s="545"/>
      <c r="PSB2" s="546"/>
      <c r="PSC2" s="539"/>
      <c r="PSD2" s="545"/>
      <c r="PSE2" s="545"/>
      <c r="PSF2" s="546"/>
      <c r="PSG2" s="539"/>
      <c r="PSH2" s="545"/>
      <c r="PSI2" s="545"/>
      <c r="PSJ2" s="546"/>
      <c r="PSK2" s="539"/>
      <c r="PSL2" s="545"/>
      <c r="PSM2" s="545"/>
      <c r="PSN2" s="546"/>
      <c r="PSO2" s="539"/>
      <c r="PSP2" s="545"/>
      <c r="PSQ2" s="545"/>
      <c r="PSR2" s="546"/>
      <c r="PSS2" s="539"/>
      <c r="PST2" s="545"/>
      <c r="PSU2" s="545"/>
      <c r="PSV2" s="546"/>
      <c r="PSW2" s="539"/>
      <c r="PSX2" s="545"/>
      <c r="PSY2" s="545"/>
      <c r="PSZ2" s="546"/>
      <c r="PTA2" s="539"/>
      <c r="PTB2" s="545"/>
      <c r="PTC2" s="545"/>
      <c r="PTD2" s="546"/>
      <c r="PTE2" s="539"/>
      <c r="PTF2" s="545"/>
      <c r="PTG2" s="545"/>
      <c r="PTH2" s="546"/>
      <c r="PTI2" s="539"/>
      <c r="PTJ2" s="545"/>
      <c r="PTK2" s="545"/>
      <c r="PTL2" s="546"/>
      <c r="PTM2" s="539"/>
      <c r="PTN2" s="545"/>
      <c r="PTO2" s="545"/>
      <c r="PTP2" s="546"/>
      <c r="PTQ2" s="539"/>
      <c r="PTR2" s="545"/>
      <c r="PTS2" s="545"/>
      <c r="PTT2" s="546"/>
      <c r="PTU2" s="539"/>
      <c r="PTV2" s="545"/>
      <c r="PTW2" s="545"/>
      <c r="PTX2" s="546"/>
      <c r="PTY2" s="539"/>
      <c r="PTZ2" s="545"/>
      <c r="PUA2" s="545"/>
      <c r="PUB2" s="546"/>
      <c r="PUC2" s="539"/>
      <c r="PUD2" s="545"/>
      <c r="PUE2" s="545"/>
      <c r="PUF2" s="546"/>
      <c r="PUG2" s="539"/>
      <c r="PUH2" s="545"/>
      <c r="PUI2" s="545"/>
      <c r="PUJ2" s="546"/>
      <c r="PUK2" s="539"/>
      <c r="PUL2" s="545"/>
      <c r="PUM2" s="545"/>
      <c r="PUN2" s="546"/>
      <c r="PUO2" s="539"/>
      <c r="PUP2" s="545"/>
      <c r="PUQ2" s="545"/>
      <c r="PUR2" s="546"/>
      <c r="PUS2" s="539"/>
      <c r="PUT2" s="545"/>
      <c r="PUU2" s="545"/>
      <c r="PUV2" s="546"/>
      <c r="PUW2" s="539"/>
      <c r="PUX2" s="545"/>
      <c r="PUY2" s="545"/>
      <c r="PUZ2" s="546"/>
      <c r="PVA2" s="539"/>
      <c r="PVB2" s="545"/>
      <c r="PVC2" s="545"/>
      <c r="PVD2" s="546"/>
      <c r="PVE2" s="539"/>
      <c r="PVF2" s="545"/>
      <c r="PVG2" s="545"/>
      <c r="PVH2" s="546"/>
      <c r="PVI2" s="539"/>
      <c r="PVJ2" s="545"/>
      <c r="PVK2" s="545"/>
      <c r="PVL2" s="546"/>
      <c r="PVM2" s="539"/>
      <c r="PVN2" s="545"/>
      <c r="PVO2" s="545"/>
      <c r="PVP2" s="546"/>
      <c r="PVQ2" s="539"/>
      <c r="PVR2" s="545"/>
      <c r="PVS2" s="545"/>
      <c r="PVT2" s="546"/>
      <c r="PVU2" s="539"/>
      <c r="PVV2" s="545"/>
      <c r="PVW2" s="545"/>
      <c r="PVX2" s="546"/>
      <c r="PVY2" s="539"/>
      <c r="PVZ2" s="545"/>
      <c r="PWA2" s="545"/>
      <c r="PWB2" s="546"/>
      <c r="PWC2" s="539"/>
      <c r="PWD2" s="545"/>
      <c r="PWE2" s="545"/>
      <c r="PWF2" s="546"/>
      <c r="PWG2" s="539"/>
      <c r="PWH2" s="545"/>
      <c r="PWI2" s="545"/>
      <c r="PWJ2" s="546"/>
      <c r="PWK2" s="539"/>
      <c r="PWL2" s="545"/>
      <c r="PWM2" s="545"/>
      <c r="PWN2" s="546"/>
      <c r="PWO2" s="539"/>
      <c r="PWP2" s="545"/>
      <c r="PWQ2" s="545"/>
      <c r="PWR2" s="546"/>
      <c r="PWS2" s="539"/>
      <c r="PWT2" s="545"/>
      <c r="PWU2" s="545"/>
      <c r="PWV2" s="546"/>
      <c r="PWW2" s="539"/>
      <c r="PWX2" s="545"/>
      <c r="PWY2" s="545"/>
      <c r="PWZ2" s="546"/>
      <c r="PXA2" s="539"/>
      <c r="PXB2" s="545"/>
      <c r="PXC2" s="545"/>
      <c r="PXD2" s="546"/>
      <c r="PXE2" s="539"/>
      <c r="PXF2" s="545"/>
      <c r="PXG2" s="545"/>
      <c r="PXH2" s="546"/>
      <c r="PXI2" s="539"/>
      <c r="PXJ2" s="545"/>
      <c r="PXK2" s="545"/>
      <c r="PXL2" s="546"/>
      <c r="PXM2" s="539"/>
      <c r="PXN2" s="545"/>
      <c r="PXO2" s="545"/>
      <c r="PXP2" s="546"/>
      <c r="PXQ2" s="539"/>
      <c r="PXR2" s="545"/>
      <c r="PXS2" s="545"/>
      <c r="PXT2" s="546"/>
      <c r="PXU2" s="539"/>
      <c r="PXV2" s="545"/>
      <c r="PXW2" s="545"/>
      <c r="PXX2" s="546"/>
      <c r="PXY2" s="539"/>
      <c r="PXZ2" s="545"/>
      <c r="PYA2" s="545"/>
      <c r="PYB2" s="546"/>
      <c r="PYC2" s="539"/>
      <c r="PYD2" s="545"/>
      <c r="PYE2" s="545"/>
      <c r="PYF2" s="546"/>
      <c r="PYG2" s="539"/>
      <c r="PYH2" s="545"/>
      <c r="PYI2" s="545"/>
      <c r="PYJ2" s="546"/>
      <c r="PYK2" s="539"/>
      <c r="PYL2" s="545"/>
      <c r="PYM2" s="545"/>
      <c r="PYN2" s="546"/>
      <c r="PYO2" s="539"/>
      <c r="PYP2" s="545"/>
      <c r="PYQ2" s="545"/>
      <c r="PYR2" s="546"/>
      <c r="PYS2" s="539"/>
      <c r="PYT2" s="545"/>
      <c r="PYU2" s="545"/>
      <c r="PYV2" s="546"/>
      <c r="PYW2" s="539"/>
      <c r="PYX2" s="545"/>
      <c r="PYY2" s="545"/>
      <c r="PYZ2" s="546"/>
      <c r="PZA2" s="539"/>
      <c r="PZB2" s="545"/>
      <c r="PZC2" s="545"/>
      <c r="PZD2" s="546"/>
      <c r="PZE2" s="539"/>
      <c r="PZF2" s="545"/>
      <c r="PZG2" s="545"/>
      <c r="PZH2" s="546"/>
      <c r="PZI2" s="539"/>
      <c r="PZJ2" s="545"/>
      <c r="PZK2" s="545"/>
      <c r="PZL2" s="546"/>
      <c r="PZM2" s="539"/>
      <c r="PZN2" s="545"/>
      <c r="PZO2" s="545"/>
      <c r="PZP2" s="546"/>
      <c r="PZQ2" s="539"/>
      <c r="PZR2" s="545"/>
      <c r="PZS2" s="545"/>
      <c r="PZT2" s="546"/>
      <c r="PZU2" s="539"/>
      <c r="PZV2" s="545"/>
      <c r="PZW2" s="545"/>
      <c r="PZX2" s="546"/>
      <c r="PZY2" s="539"/>
      <c r="PZZ2" s="545"/>
      <c r="QAA2" s="545"/>
      <c r="QAB2" s="546"/>
      <c r="QAC2" s="539"/>
      <c r="QAD2" s="545"/>
      <c r="QAE2" s="545"/>
      <c r="QAF2" s="546"/>
      <c r="QAG2" s="539"/>
      <c r="QAH2" s="545"/>
      <c r="QAI2" s="545"/>
      <c r="QAJ2" s="546"/>
      <c r="QAK2" s="539"/>
      <c r="QAL2" s="545"/>
      <c r="QAM2" s="545"/>
      <c r="QAN2" s="546"/>
      <c r="QAO2" s="539"/>
      <c r="QAP2" s="545"/>
      <c r="QAQ2" s="545"/>
      <c r="QAR2" s="546"/>
      <c r="QAS2" s="539"/>
      <c r="QAT2" s="545"/>
      <c r="QAU2" s="545"/>
      <c r="QAV2" s="546"/>
      <c r="QAW2" s="539"/>
      <c r="QAX2" s="545"/>
      <c r="QAY2" s="545"/>
      <c r="QAZ2" s="546"/>
      <c r="QBA2" s="539"/>
      <c r="QBB2" s="545"/>
      <c r="QBC2" s="545"/>
      <c r="QBD2" s="546"/>
      <c r="QBE2" s="539"/>
      <c r="QBF2" s="545"/>
      <c r="QBG2" s="545"/>
      <c r="QBH2" s="546"/>
      <c r="QBI2" s="539"/>
      <c r="QBJ2" s="545"/>
      <c r="QBK2" s="545"/>
      <c r="QBL2" s="546"/>
      <c r="QBM2" s="539"/>
      <c r="QBN2" s="545"/>
      <c r="QBO2" s="545"/>
      <c r="QBP2" s="546"/>
      <c r="QBQ2" s="539"/>
      <c r="QBR2" s="545"/>
      <c r="QBS2" s="545"/>
      <c r="QBT2" s="546"/>
      <c r="QBU2" s="539"/>
      <c r="QBV2" s="545"/>
      <c r="QBW2" s="545"/>
      <c r="QBX2" s="546"/>
      <c r="QBY2" s="539"/>
      <c r="QBZ2" s="545"/>
      <c r="QCA2" s="545"/>
      <c r="QCB2" s="546"/>
      <c r="QCC2" s="539"/>
      <c r="QCD2" s="545"/>
      <c r="QCE2" s="545"/>
      <c r="QCF2" s="546"/>
      <c r="QCG2" s="539"/>
      <c r="QCH2" s="545"/>
      <c r="QCI2" s="545"/>
      <c r="QCJ2" s="546"/>
      <c r="QCK2" s="539"/>
      <c r="QCL2" s="545"/>
      <c r="QCM2" s="545"/>
      <c r="QCN2" s="546"/>
      <c r="QCO2" s="539"/>
      <c r="QCP2" s="545"/>
      <c r="QCQ2" s="545"/>
      <c r="QCR2" s="546"/>
      <c r="QCS2" s="539"/>
      <c r="QCT2" s="545"/>
      <c r="QCU2" s="545"/>
      <c r="QCV2" s="546"/>
      <c r="QCW2" s="539"/>
      <c r="QCX2" s="545"/>
      <c r="QCY2" s="545"/>
      <c r="QCZ2" s="546"/>
      <c r="QDA2" s="539"/>
      <c r="QDB2" s="545"/>
      <c r="QDC2" s="545"/>
      <c r="QDD2" s="546"/>
      <c r="QDE2" s="539"/>
      <c r="QDF2" s="545"/>
      <c r="QDG2" s="545"/>
      <c r="QDH2" s="546"/>
      <c r="QDI2" s="539"/>
      <c r="QDJ2" s="545"/>
      <c r="QDK2" s="545"/>
      <c r="QDL2" s="546"/>
      <c r="QDM2" s="539"/>
      <c r="QDN2" s="545"/>
      <c r="QDO2" s="545"/>
      <c r="QDP2" s="546"/>
      <c r="QDQ2" s="539"/>
      <c r="QDR2" s="545"/>
      <c r="QDS2" s="545"/>
      <c r="QDT2" s="546"/>
      <c r="QDU2" s="539"/>
      <c r="QDV2" s="545"/>
      <c r="QDW2" s="545"/>
      <c r="QDX2" s="546"/>
      <c r="QDY2" s="539"/>
      <c r="QDZ2" s="545"/>
      <c r="QEA2" s="545"/>
      <c r="QEB2" s="546"/>
      <c r="QEC2" s="539"/>
      <c r="QED2" s="545"/>
      <c r="QEE2" s="545"/>
      <c r="QEF2" s="546"/>
      <c r="QEG2" s="539"/>
      <c r="QEH2" s="545"/>
      <c r="QEI2" s="545"/>
      <c r="QEJ2" s="546"/>
      <c r="QEK2" s="539"/>
      <c r="QEL2" s="545"/>
      <c r="QEM2" s="545"/>
      <c r="QEN2" s="546"/>
      <c r="QEO2" s="539"/>
      <c r="QEP2" s="545"/>
      <c r="QEQ2" s="545"/>
      <c r="QER2" s="546"/>
      <c r="QES2" s="539"/>
      <c r="QET2" s="545"/>
      <c r="QEU2" s="545"/>
      <c r="QEV2" s="546"/>
      <c r="QEW2" s="539"/>
      <c r="QEX2" s="545"/>
      <c r="QEY2" s="545"/>
      <c r="QEZ2" s="546"/>
      <c r="QFA2" s="539"/>
      <c r="QFB2" s="545"/>
      <c r="QFC2" s="545"/>
      <c r="QFD2" s="546"/>
      <c r="QFE2" s="539"/>
      <c r="QFF2" s="545"/>
      <c r="QFG2" s="545"/>
      <c r="QFH2" s="546"/>
      <c r="QFI2" s="539"/>
      <c r="QFJ2" s="545"/>
      <c r="QFK2" s="545"/>
      <c r="QFL2" s="546"/>
      <c r="QFM2" s="539"/>
      <c r="QFN2" s="545"/>
      <c r="QFO2" s="545"/>
      <c r="QFP2" s="546"/>
      <c r="QFQ2" s="539"/>
      <c r="QFR2" s="545"/>
      <c r="QFS2" s="545"/>
      <c r="QFT2" s="546"/>
      <c r="QFU2" s="539"/>
      <c r="QFV2" s="545"/>
      <c r="QFW2" s="545"/>
      <c r="QFX2" s="546"/>
      <c r="QFY2" s="539"/>
      <c r="QFZ2" s="545"/>
      <c r="QGA2" s="545"/>
      <c r="QGB2" s="546"/>
      <c r="QGC2" s="539"/>
      <c r="QGD2" s="545"/>
      <c r="QGE2" s="545"/>
      <c r="QGF2" s="546"/>
      <c r="QGG2" s="539"/>
      <c r="QGH2" s="545"/>
      <c r="QGI2" s="545"/>
      <c r="QGJ2" s="546"/>
      <c r="QGK2" s="539"/>
      <c r="QGL2" s="545"/>
      <c r="QGM2" s="545"/>
      <c r="QGN2" s="546"/>
      <c r="QGO2" s="539"/>
      <c r="QGP2" s="545"/>
      <c r="QGQ2" s="545"/>
      <c r="QGR2" s="546"/>
      <c r="QGS2" s="539"/>
      <c r="QGT2" s="545"/>
      <c r="QGU2" s="545"/>
      <c r="QGV2" s="546"/>
      <c r="QGW2" s="539"/>
      <c r="QGX2" s="545"/>
      <c r="QGY2" s="545"/>
      <c r="QGZ2" s="546"/>
      <c r="QHA2" s="539"/>
      <c r="QHB2" s="545"/>
      <c r="QHC2" s="545"/>
      <c r="QHD2" s="546"/>
      <c r="QHE2" s="539"/>
      <c r="QHF2" s="545"/>
      <c r="QHG2" s="545"/>
      <c r="QHH2" s="546"/>
      <c r="QHI2" s="539"/>
      <c r="QHJ2" s="545"/>
      <c r="QHK2" s="545"/>
      <c r="QHL2" s="546"/>
      <c r="QHM2" s="539"/>
      <c r="QHN2" s="545"/>
      <c r="QHO2" s="545"/>
      <c r="QHP2" s="546"/>
      <c r="QHQ2" s="539"/>
      <c r="QHR2" s="545"/>
      <c r="QHS2" s="545"/>
      <c r="QHT2" s="546"/>
      <c r="QHU2" s="539"/>
      <c r="QHV2" s="545"/>
      <c r="QHW2" s="545"/>
      <c r="QHX2" s="546"/>
      <c r="QHY2" s="539"/>
      <c r="QHZ2" s="545"/>
      <c r="QIA2" s="545"/>
      <c r="QIB2" s="546"/>
      <c r="QIC2" s="539"/>
      <c r="QID2" s="545"/>
      <c r="QIE2" s="545"/>
      <c r="QIF2" s="546"/>
      <c r="QIG2" s="539"/>
      <c r="QIH2" s="545"/>
      <c r="QII2" s="545"/>
      <c r="QIJ2" s="546"/>
      <c r="QIK2" s="539"/>
      <c r="QIL2" s="545"/>
      <c r="QIM2" s="545"/>
      <c r="QIN2" s="546"/>
      <c r="QIO2" s="539"/>
      <c r="QIP2" s="545"/>
      <c r="QIQ2" s="545"/>
      <c r="QIR2" s="546"/>
      <c r="QIS2" s="539"/>
      <c r="QIT2" s="545"/>
      <c r="QIU2" s="545"/>
      <c r="QIV2" s="546"/>
      <c r="QIW2" s="539"/>
      <c r="QIX2" s="545"/>
      <c r="QIY2" s="545"/>
      <c r="QIZ2" s="546"/>
      <c r="QJA2" s="539"/>
      <c r="QJB2" s="545"/>
      <c r="QJC2" s="545"/>
      <c r="QJD2" s="546"/>
      <c r="QJE2" s="539"/>
      <c r="QJF2" s="545"/>
      <c r="QJG2" s="545"/>
      <c r="QJH2" s="546"/>
      <c r="QJI2" s="539"/>
      <c r="QJJ2" s="545"/>
      <c r="QJK2" s="545"/>
      <c r="QJL2" s="546"/>
      <c r="QJM2" s="539"/>
      <c r="QJN2" s="545"/>
      <c r="QJO2" s="545"/>
      <c r="QJP2" s="546"/>
      <c r="QJQ2" s="539"/>
      <c r="QJR2" s="545"/>
      <c r="QJS2" s="545"/>
      <c r="QJT2" s="546"/>
      <c r="QJU2" s="539"/>
      <c r="QJV2" s="545"/>
      <c r="QJW2" s="545"/>
      <c r="QJX2" s="546"/>
      <c r="QJY2" s="539"/>
      <c r="QJZ2" s="545"/>
      <c r="QKA2" s="545"/>
      <c r="QKB2" s="546"/>
      <c r="QKC2" s="539"/>
      <c r="QKD2" s="545"/>
      <c r="QKE2" s="545"/>
      <c r="QKF2" s="546"/>
      <c r="QKG2" s="539"/>
      <c r="QKH2" s="545"/>
      <c r="QKI2" s="545"/>
      <c r="QKJ2" s="546"/>
      <c r="QKK2" s="539"/>
      <c r="QKL2" s="545"/>
      <c r="QKM2" s="545"/>
      <c r="QKN2" s="546"/>
      <c r="QKO2" s="539"/>
      <c r="QKP2" s="545"/>
      <c r="QKQ2" s="545"/>
      <c r="QKR2" s="546"/>
      <c r="QKS2" s="539"/>
      <c r="QKT2" s="545"/>
      <c r="QKU2" s="545"/>
      <c r="QKV2" s="546"/>
      <c r="QKW2" s="539"/>
      <c r="QKX2" s="545"/>
      <c r="QKY2" s="545"/>
      <c r="QKZ2" s="546"/>
      <c r="QLA2" s="539"/>
      <c r="QLB2" s="545"/>
      <c r="QLC2" s="545"/>
      <c r="QLD2" s="546"/>
      <c r="QLE2" s="539"/>
      <c r="QLF2" s="545"/>
      <c r="QLG2" s="545"/>
      <c r="QLH2" s="546"/>
      <c r="QLI2" s="539"/>
      <c r="QLJ2" s="545"/>
      <c r="QLK2" s="545"/>
      <c r="QLL2" s="546"/>
      <c r="QLM2" s="539"/>
      <c r="QLN2" s="545"/>
      <c r="QLO2" s="545"/>
      <c r="QLP2" s="546"/>
      <c r="QLQ2" s="539"/>
      <c r="QLR2" s="545"/>
      <c r="QLS2" s="545"/>
      <c r="QLT2" s="546"/>
      <c r="QLU2" s="539"/>
      <c r="QLV2" s="545"/>
      <c r="QLW2" s="545"/>
      <c r="QLX2" s="546"/>
      <c r="QLY2" s="539"/>
      <c r="QLZ2" s="545"/>
      <c r="QMA2" s="545"/>
      <c r="QMB2" s="546"/>
      <c r="QMC2" s="539"/>
      <c r="QMD2" s="545"/>
      <c r="QME2" s="545"/>
      <c r="QMF2" s="546"/>
      <c r="QMG2" s="539"/>
      <c r="QMH2" s="545"/>
      <c r="QMI2" s="545"/>
      <c r="QMJ2" s="546"/>
      <c r="QMK2" s="539"/>
      <c r="QML2" s="545"/>
      <c r="QMM2" s="545"/>
      <c r="QMN2" s="546"/>
      <c r="QMO2" s="539"/>
      <c r="QMP2" s="545"/>
      <c r="QMQ2" s="545"/>
      <c r="QMR2" s="546"/>
      <c r="QMS2" s="539"/>
      <c r="QMT2" s="545"/>
      <c r="QMU2" s="545"/>
      <c r="QMV2" s="546"/>
      <c r="QMW2" s="539"/>
      <c r="QMX2" s="545"/>
      <c r="QMY2" s="545"/>
      <c r="QMZ2" s="546"/>
      <c r="QNA2" s="539"/>
      <c r="QNB2" s="545"/>
      <c r="QNC2" s="545"/>
      <c r="QND2" s="546"/>
      <c r="QNE2" s="539"/>
      <c r="QNF2" s="545"/>
      <c r="QNG2" s="545"/>
      <c r="QNH2" s="546"/>
      <c r="QNI2" s="539"/>
      <c r="QNJ2" s="545"/>
      <c r="QNK2" s="545"/>
      <c r="QNL2" s="546"/>
      <c r="QNM2" s="539"/>
      <c r="QNN2" s="545"/>
      <c r="QNO2" s="545"/>
      <c r="QNP2" s="546"/>
      <c r="QNQ2" s="539"/>
      <c r="QNR2" s="545"/>
      <c r="QNS2" s="545"/>
      <c r="QNT2" s="546"/>
      <c r="QNU2" s="539"/>
      <c r="QNV2" s="545"/>
      <c r="QNW2" s="545"/>
      <c r="QNX2" s="546"/>
      <c r="QNY2" s="539"/>
      <c r="QNZ2" s="545"/>
      <c r="QOA2" s="545"/>
      <c r="QOB2" s="546"/>
      <c r="QOC2" s="539"/>
      <c r="QOD2" s="545"/>
      <c r="QOE2" s="545"/>
      <c r="QOF2" s="546"/>
      <c r="QOG2" s="539"/>
      <c r="QOH2" s="545"/>
      <c r="QOI2" s="545"/>
      <c r="QOJ2" s="546"/>
      <c r="QOK2" s="539"/>
      <c r="QOL2" s="545"/>
      <c r="QOM2" s="545"/>
      <c r="QON2" s="546"/>
      <c r="QOO2" s="539"/>
      <c r="QOP2" s="545"/>
      <c r="QOQ2" s="545"/>
      <c r="QOR2" s="546"/>
      <c r="QOS2" s="539"/>
      <c r="QOT2" s="545"/>
      <c r="QOU2" s="545"/>
      <c r="QOV2" s="546"/>
      <c r="QOW2" s="539"/>
      <c r="QOX2" s="545"/>
      <c r="QOY2" s="545"/>
      <c r="QOZ2" s="546"/>
      <c r="QPA2" s="539"/>
      <c r="QPB2" s="545"/>
      <c r="QPC2" s="545"/>
      <c r="QPD2" s="546"/>
      <c r="QPE2" s="539"/>
      <c r="QPF2" s="545"/>
      <c r="QPG2" s="545"/>
      <c r="QPH2" s="546"/>
      <c r="QPI2" s="539"/>
      <c r="QPJ2" s="545"/>
      <c r="QPK2" s="545"/>
      <c r="QPL2" s="546"/>
      <c r="QPM2" s="539"/>
      <c r="QPN2" s="545"/>
      <c r="QPO2" s="545"/>
      <c r="QPP2" s="546"/>
      <c r="QPQ2" s="539"/>
      <c r="QPR2" s="545"/>
      <c r="QPS2" s="545"/>
      <c r="QPT2" s="546"/>
      <c r="QPU2" s="539"/>
      <c r="QPV2" s="545"/>
      <c r="QPW2" s="545"/>
      <c r="QPX2" s="546"/>
      <c r="QPY2" s="539"/>
      <c r="QPZ2" s="545"/>
      <c r="QQA2" s="545"/>
      <c r="QQB2" s="546"/>
      <c r="QQC2" s="539"/>
      <c r="QQD2" s="545"/>
      <c r="QQE2" s="545"/>
      <c r="QQF2" s="546"/>
      <c r="QQG2" s="539"/>
      <c r="QQH2" s="545"/>
      <c r="QQI2" s="545"/>
      <c r="QQJ2" s="546"/>
      <c r="QQK2" s="539"/>
      <c r="QQL2" s="545"/>
      <c r="QQM2" s="545"/>
      <c r="QQN2" s="546"/>
      <c r="QQO2" s="539"/>
      <c r="QQP2" s="545"/>
      <c r="QQQ2" s="545"/>
      <c r="QQR2" s="546"/>
      <c r="QQS2" s="539"/>
      <c r="QQT2" s="545"/>
      <c r="QQU2" s="545"/>
      <c r="QQV2" s="546"/>
      <c r="QQW2" s="539"/>
      <c r="QQX2" s="545"/>
      <c r="QQY2" s="545"/>
      <c r="QQZ2" s="546"/>
      <c r="QRA2" s="539"/>
      <c r="QRB2" s="545"/>
      <c r="QRC2" s="545"/>
      <c r="QRD2" s="546"/>
      <c r="QRE2" s="539"/>
      <c r="QRF2" s="545"/>
      <c r="QRG2" s="545"/>
      <c r="QRH2" s="546"/>
      <c r="QRI2" s="539"/>
      <c r="QRJ2" s="545"/>
      <c r="QRK2" s="545"/>
      <c r="QRL2" s="546"/>
      <c r="QRM2" s="539"/>
      <c r="QRN2" s="545"/>
      <c r="QRO2" s="545"/>
      <c r="QRP2" s="546"/>
      <c r="QRQ2" s="539"/>
      <c r="QRR2" s="545"/>
      <c r="QRS2" s="545"/>
      <c r="QRT2" s="546"/>
      <c r="QRU2" s="539"/>
      <c r="QRV2" s="545"/>
      <c r="QRW2" s="545"/>
      <c r="QRX2" s="546"/>
      <c r="QRY2" s="539"/>
      <c r="QRZ2" s="545"/>
      <c r="QSA2" s="545"/>
      <c r="QSB2" s="546"/>
      <c r="QSC2" s="539"/>
      <c r="QSD2" s="545"/>
      <c r="QSE2" s="545"/>
      <c r="QSF2" s="546"/>
      <c r="QSG2" s="539"/>
      <c r="QSH2" s="545"/>
      <c r="QSI2" s="545"/>
      <c r="QSJ2" s="546"/>
      <c r="QSK2" s="539"/>
      <c r="QSL2" s="545"/>
      <c r="QSM2" s="545"/>
      <c r="QSN2" s="546"/>
      <c r="QSO2" s="539"/>
      <c r="QSP2" s="545"/>
      <c r="QSQ2" s="545"/>
      <c r="QSR2" s="546"/>
      <c r="QSS2" s="539"/>
      <c r="QST2" s="545"/>
      <c r="QSU2" s="545"/>
      <c r="QSV2" s="546"/>
      <c r="QSW2" s="539"/>
      <c r="QSX2" s="545"/>
      <c r="QSY2" s="545"/>
      <c r="QSZ2" s="546"/>
      <c r="QTA2" s="539"/>
      <c r="QTB2" s="545"/>
      <c r="QTC2" s="545"/>
      <c r="QTD2" s="546"/>
      <c r="QTE2" s="539"/>
      <c r="QTF2" s="545"/>
      <c r="QTG2" s="545"/>
      <c r="QTH2" s="546"/>
      <c r="QTI2" s="539"/>
      <c r="QTJ2" s="545"/>
      <c r="QTK2" s="545"/>
      <c r="QTL2" s="546"/>
      <c r="QTM2" s="539"/>
      <c r="QTN2" s="545"/>
      <c r="QTO2" s="545"/>
      <c r="QTP2" s="546"/>
      <c r="QTQ2" s="539"/>
      <c r="QTR2" s="545"/>
      <c r="QTS2" s="545"/>
      <c r="QTT2" s="546"/>
      <c r="QTU2" s="539"/>
      <c r="QTV2" s="545"/>
      <c r="QTW2" s="545"/>
      <c r="QTX2" s="546"/>
      <c r="QTY2" s="539"/>
      <c r="QTZ2" s="545"/>
      <c r="QUA2" s="545"/>
      <c r="QUB2" s="546"/>
      <c r="QUC2" s="539"/>
      <c r="QUD2" s="545"/>
      <c r="QUE2" s="545"/>
      <c r="QUF2" s="546"/>
      <c r="QUG2" s="539"/>
      <c r="QUH2" s="545"/>
      <c r="QUI2" s="545"/>
      <c r="QUJ2" s="546"/>
      <c r="QUK2" s="539"/>
      <c r="QUL2" s="545"/>
      <c r="QUM2" s="545"/>
      <c r="QUN2" s="546"/>
      <c r="QUO2" s="539"/>
      <c r="QUP2" s="545"/>
      <c r="QUQ2" s="545"/>
      <c r="QUR2" s="546"/>
      <c r="QUS2" s="539"/>
      <c r="QUT2" s="545"/>
      <c r="QUU2" s="545"/>
      <c r="QUV2" s="546"/>
      <c r="QUW2" s="539"/>
      <c r="QUX2" s="545"/>
      <c r="QUY2" s="545"/>
      <c r="QUZ2" s="546"/>
      <c r="QVA2" s="539"/>
      <c r="QVB2" s="545"/>
      <c r="QVC2" s="545"/>
      <c r="QVD2" s="546"/>
      <c r="QVE2" s="539"/>
      <c r="QVF2" s="545"/>
      <c r="QVG2" s="545"/>
      <c r="QVH2" s="546"/>
      <c r="QVI2" s="539"/>
      <c r="QVJ2" s="545"/>
      <c r="QVK2" s="545"/>
      <c r="QVL2" s="546"/>
      <c r="QVM2" s="539"/>
      <c r="QVN2" s="545"/>
      <c r="QVO2" s="545"/>
      <c r="QVP2" s="546"/>
      <c r="QVQ2" s="539"/>
      <c r="QVR2" s="545"/>
      <c r="QVS2" s="545"/>
      <c r="QVT2" s="546"/>
      <c r="QVU2" s="539"/>
      <c r="QVV2" s="545"/>
      <c r="QVW2" s="545"/>
      <c r="QVX2" s="546"/>
      <c r="QVY2" s="539"/>
      <c r="QVZ2" s="545"/>
      <c r="QWA2" s="545"/>
      <c r="QWB2" s="546"/>
      <c r="QWC2" s="539"/>
      <c r="QWD2" s="545"/>
      <c r="QWE2" s="545"/>
      <c r="QWF2" s="546"/>
      <c r="QWG2" s="539"/>
      <c r="QWH2" s="545"/>
      <c r="QWI2" s="545"/>
      <c r="QWJ2" s="546"/>
      <c r="QWK2" s="539"/>
      <c r="QWL2" s="545"/>
      <c r="QWM2" s="545"/>
      <c r="QWN2" s="546"/>
      <c r="QWO2" s="539"/>
      <c r="QWP2" s="545"/>
      <c r="QWQ2" s="545"/>
      <c r="QWR2" s="546"/>
      <c r="QWS2" s="539"/>
      <c r="QWT2" s="545"/>
      <c r="QWU2" s="545"/>
      <c r="QWV2" s="546"/>
      <c r="QWW2" s="539"/>
      <c r="QWX2" s="545"/>
      <c r="QWY2" s="545"/>
      <c r="QWZ2" s="546"/>
      <c r="QXA2" s="539"/>
      <c r="QXB2" s="545"/>
      <c r="QXC2" s="545"/>
      <c r="QXD2" s="546"/>
      <c r="QXE2" s="539"/>
      <c r="QXF2" s="545"/>
      <c r="QXG2" s="545"/>
      <c r="QXH2" s="546"/>
      <c r="QXI2" s="539"/>
      <c r="QXJ2" s="545"/>
      <c r="QXK2" s="545"/>
      <c r="QXL2" s="546"/>
      <c r="QXM2" s="539"/>
      <c r="QXN2" s="545"/>
      <c r="QXO2" s="545"/>
      <c r="QXP2" s="546"/>
      <c r="QXQ2" s="539"/>
      <c r="QXR2" s="545"/>
      <c r="QXS2" s="545"/>
      <c r="QXT2" s="546"/>
      <c r="QXU2" s="539"/>
      <c r="QXV2" s="545"/>
      <c r="QXW2" s="545"/>
      <c r="QXX2" s="546"/>
      <c r="QXY2" s="539"/>
      <c r="QXZ2" s="545"/>
      <c r="QYA2" s="545"/>
      <c r="QYB2" s="546"/>
      <c r="QYC2" s="539"/>
      <c r="QYD2" s="545"/>
      <c r="QYE2" s="545"/>
      <c r="QYF2" s="546"/>
      <c r="QYG2" s="539"/>
      <c r="QYH2" s="545"/>
      <c r="QYI2" s="545"/>
      <c r="QYJ2" s="546"/>
      <c r="QYK2" s="539"/>
      <c r="QYL2" s="545"/>
      <c r="QYM2" s="545"/>
      <c r="QYN2" s="546"/>
      <c r="QYO2" s="539"/>
      <c r="QYP2" s="545"/>
      <c r="QYQ2" s="545"/>
      <c r="QYR2" s="546"/>
      <c r="QYS2" s="539"/>
      <c r="QYT2" s="545"/>
      <c r="QYU2" s="545"/>
      <c r="QYV2" s="546"/>
      <c r="QYW2" s="539"/>
      <c r="QYX2" s="545"/>
      <c r="QYY2" s="545"/>
      <c r="QYZ2" s="546"/>
      <c r="QZA2" s="539"/>
      <c r="QZB2" s="545"/>
      <c r="QZC2" s="545"/>
      <c r="QZD2" s="546"/>
      <c r="QZE2" s="539"/>
      <c r="QZF2" s="545"/>
      <c r="QZG2" s="545"/>
      <c r="QZH2" s="546"/>
      <c r="QZI2" s="539"/>
      <c r="QZJ2" s="545"/>
      <c r="QZK2" s="545"/>
      <c r="QZL2" s="546"/>
      <c r="QZM2" s="539"/>
      <c r="QZN2" s="545"/>
      <c r="QZO2" s="545"/>
      <c r="QZP2" s="546"/>
      <c r="QZQ2" s="539"/>
      <c r="QZR2" s="545"/>
      <c r="QZS2" s="545"/>
      <c r="QZT2" s="546"/>
      <c r="QZU2" s="539"/>
      <c r="QZV2" s="545"/>
      <c r="QZW2" s="545"/>
      <c r="QZX2" s="546"/>
      <c r="QZY2" s="539"/>
      <c r="QZZ2" s="545"/>
      <c r="RAA2" s="545"/>
      <c r="RAB2" s="546"/>
      <c r="RAC2" s="539"/>
      <c r="RAD2" s="545"/>
      <c r="RAE2" s="545"/>
      <c r="RAF2" s="546"/>
      <c r="RAG2" s="539"/>
      <c r="RAH2" s="545"/>
      <c r="RAI2" s="545"/>
      <c r="RAJ2" s="546"/>
      <c r="RAK2" s="539"/>
      <c r="RAL2" s="545"/>
      <c r="RAM2" s="545"/>
      <c r="RAN2" s="546"/>
      <c r="RAO2" s="539"/>
      <c r="RAP2" s="545"/>
      <c r="RAQ2" s="545"/>
      <c r="RAR2" s="546"/>
      <c r="RAS2" s="539"/>
      <c r="RAT2" s="545"/>
      <c r="RAU2" s="545"/>
      <c r="RAV2" s="546"/>
      <c r="RAW2" s="539"/>
      <c r="RAX2" s="545"/>
      <c r="RAY2" s="545"/>
      <c r="RAZ2" s="546"/>
      <c r="RBA2" s="539"/>
      <c r="RBB2" s="545"/>
      <c r="RBC2" s="545"/>
      <c r="RBD2" s="546"/>
      <c r="RBE2" s="539"/>
      <c r="RBF2" s="545"/>
      <c r="RBG2" s="545"/>
      <c r="RBH2" s="546"/>
      <c r="RBI2" s="539"/>
      <c r="RBJ2" s="545"/>
      <c r="RBK2" s="545"/>
      <c r="RBL2" s="546"/>
      <c r="RBM2" s="539"/>
      <c r="RBN2" s="545"/>
      <c r="RBO2" s="545"/>
      <c r="RBP2" s="546"/>
      <c r="RBQ2" s="539"/>
      <c r="RBR2" s="545"/>
      <c r="RBS2" s="545"/>
      <c r="RBT2" s="546"/>
      <c r="RBU2" s="539"/>
      <c r="RBV2" s="545"/>
      <c r="RBW2" s="545"/>
      <c r="RBX2" s="546"/>
      <c r="RBY2" s="539"/>
      <c r="RBZ2" s="545"/>
      <c r="RCA2" s="545"/>
      <c r="RCB2" s="546"/>
      <c r="RCC2" s="539"/>
      <c r="RCD2" s="545"/>
      <c r="RCE2" s="545"/>
      <c r="RCF2" s="546"/>
      <c r="RCG2" s="539"/>
      <c r="RCH2" s="545"/>
      <c r="RCI2" s="545"/>
      <c r="RCJ2" s="546"/>
      <c r="RCK2" s="539"/>
      <c r="RCL2" s="545"/>
      <c r="RCM2" s="545"/>
      <c r="RCN2" s="546"/>
      <c r="RCO2" s="539"/>
      <c r="RCP2" s="545"/>
      <c r="RCQ2" s="545"/>
      <c r="RCR2" s="546"/>
      <c r="RCS2" s="539"/>
      <c r="RCT2" s="545"/>
      <c r="RCU2" s="545"/>
      <c r="RCV2" s="546"/>
      <c r="RCW2" s="539"/>
      <c r="RCX2" s="545"/>
      <c r="RCY2" s="545"/>
      <c r="RCZ2" s="546"/>
      <c r="RDA2" s="539"/>
      <c r="RDB2" s="545"/>
      <c r="RDC2" s="545"/>
      <c r="RDD2" s="546"/>
      <c r="RDE2" s="539"/>
      <c r="RDF2" s="545"/>
      <c r="RDG2" s="545"/>
      <c r="RDH2" s="546"/>
      <c r="RDI2" s="539"/>
      <c r="RDJ2" s="545"/>
      <c r="RDK2" s="545"/>
      <c r="RDL2" s="546"/>
      <c r="RDM2" s="539"/>
      <c r="RDN2" s="545"/>
      <c r="RDO2" s="545"/>
      <c r="RDP2" s="546"/>
      <c r="RDQ2" s="539"/>
      <c r="RDR2" s="545"/>
      <c r="RDS2" s="545"/>
      <c r="RDT2" s="546"/>
      <c r="RDU2" s="539"/>
      <c r="RDV2" s="545"/>
      <c r="RDW2" s="545"/>
      <c r="RDX2" s="546"/>
      <c r="RDY2" s="539"/>
      <c r="RDZ2" s="545"/>
      <c r="REA2" s="545"/>
      <c r="REB2" s="546"/>
      <c r="REC2" s="539"/>
      <c r="RED2" s="545"/>
      <c r="REE2" s="545"/>
      <c r="REF2" s="546"/>
      <c r="REG2" s="539"/>
      <c r="REH2" s="545"/>
      <c r="REI2" s="545"/>
      <c r="REJ2" s="546"/>
      <c r="REK2" s="539"/>
      <c r="REL2" s="545"/>
      <c r="REM2" s="545"/>
      <c r="REN2" s="546"/>
      <c r="REO2" s="539"/>
      <c r="REP2" s="545"/>
      <c r="REQ2" s="545"/>
      <c r="RER2" s="546"/>
      <c r="RES2" s="539"/>
      <c r="RET2" s="545"/>
      <c r="REU2" s="545"/>
      <c r="REV2" s="546"/>
      <c r="REW2" s="539"/>
      <c r="REX2" s="545"/>
      <c r="REY2" s="545"/>
      <c r="REZ2" s="546"/>
      <c r="RFA2" s="539"/>
      <c r="RFB2" s="545"/>
      <c r="RFC2" s="545"/>
      <c r="RFD2" s="546"/>
      <c r="RFE2" s="539"/>
      <c r="RFF2" s="545"/>
      <c r="RFG2" s="545"/>
      <c r="RFH2" s="546"/>
      <c r="RFI2" s="539"/>
      <c r="RFJ2" s="545"/>
      <c r="RFK2" s="545"/>
      <c r="RFL2" s="546"/>
      <c r="RFM2" s="539"/>
      <c r="RFN2" s="545"/>
      <c r="RFO2" s="545"/>
      <c r="RFP2" s="546"/>
      <c r="RFQ2" s="539"/>
      <c r="RFR2" s="545"/>
      <c r="RFS2" s="545"/>
      <c r="RFT2" s="546"/>
      <c r="RFU2" s="539"/>
      <c r="RFV2" s="545"/>
      <c r="RFW2" s="545"/>
      <c r="RFX2" s="546"/>
      <c r="RFY2" s="539"/>
      <c r="RFZ2" s="545"/>
      <c r="RGA2" s="545"/>
      <c r="RGB2" s="546"/>
      <c r="RGC2" s="539"/>
      <c r="RGD2" s="545"/>
      <c r="RGE2" s="545"/>
      <c r="RGF2" s="546"/>
      <c r="RGG2" s="539"/>
      <c r="RGH2" s="545"/>
      <c r="RGI2" s="545"/>
      <c r="RGJ2" s="546"/>
      <c r="RGK2" s="539"/>
      <c r="RGL2" s="545"/>
      <c r="RGM2" s="545"/>
      <c r="RGN2" s="546"/>
      <c r="RGO2" s="539"/>
      <c r="RGP2" s="545"/>
      <c r="RGQ2" s="545"/>
      <c r="RGR2" s="546"/>
      <c r="RGS2" s="539"/>
      <c r="RGT2" s="545"/>
      <c r="RGU2" s="545"/>
      <c r="RGV2" s="546"/>
      <c r="RGW2" s="539"/>
      <c r="RGX2" s="545"/>
      <c r="RGY2" s="545"/>
      <c r="RGZ2" s="546"/>
      <c r="RHA2" s="539"/>
      <c r="RHB2" s="545"/>
      <c r="RHC2" s="545"/>
      <c r="RHD2" s="546"/>
      <c r="RHE2" s="539"/>
      <c r="RHF2" s="545"/>
      <c r="RHG2" s="545"/>
      <c r="RHH2" s="546"/>
      <c r="RHI2" s="539"/>
      <c r="RHJ2" s="545"/>
      <c r="RHK2" s="545"/>
      <c r="RHL2" s="546"/>
      <c r="RHM2" s="539"/>
      <c r="RHN2" s="545"/>
      <c r="RHO2" s="545"/>
      <c r="RHP2" s="546"/>
      <c r="RHQ2" s="539"/>
      <c r="RHR2" s="545"/>
      <c r="RHS2" s="545"/>
      <c r="RHT2" s="546"/>
      <c r="RHU2" s="539"/>
      <c r="RHV2" s="545"/>
      <c r="RHW2" s="545"/>
      <c r="RHX2" s="546"/>
      <c r="RHY2" s="539"/>
      <c r="RHZ2" s="545"/>
      <c r="RIA2" s="545"/>
      <c r="RIB2" s="546"/>
      <c r="RIC2" s="539"/>
      <c r="RID2" s="545"/>
      <c r="RIE2" s="545"/>
      <c r="RIF2" s="546"/>
      <c r="RIG2" s="539"/>
      <c r="RIH2" s="545"/>
      <c r="RII2" s="545"/>
      <c r="RIJ2" s="546"/>
      <c r="RIK2" s="539"/>
      <c r="RIL2" s="545"/>
      <c r="RIM2" s="545"/>
      <c r="RIN2" s="546"/>
      <c r="RIO2" s="539"/>
      <c r="RIP2" s="545"/>
      <c r="RIQ2" s="545"/>
      <c r="RIR2" s="546"/>
      <c r="RIS2" s="539"/>
      <c r="RIT2" s="545"/>
      <c r="RIU2" s="545"/>
      <c r="RIV2" s="546"/>
      <c r="RIW2" s="539"/>
      <c r="RIX2" s="545"/>
      <c r="RIY2" s="545"/>
      <c r="RIZ2" s="546"/>
      <c r="RJA2" s="539"/>
      <c r="RJB2" s="545"/>
      <c r="RJC2" s="545"/>
      <c r="RJD2" s="546"/>
      <c r="RJE2" s="539"/>
      <c r="RJF2" s="545"/>
      <c r="RJG2" s="545"/>
      <c r="RJH2" s="546"/>
      <c r="RJI2" s="539"/>
      <c r="RJJ2" s="545"/>
      <c r="RJK2" s="545"/>
      <c r="RJL2" s="546"/>
      <c r="RJM2" s="539"/>
      <c r="RJN2" s="545"/>
      <c r="RJO2" s="545"/>
      <c r="RJP2" s="546"/>
      <c r="RJQ2" s="539"/>
      <c r="RJR2" s="545"/>
      <c r="RJS2" s="545"/>
      <c r="RJT2" s="546"/>
      <c r="RJU2" s="539"/>
      <c r="RJV2" s="545"/>
      <c r="RJW2" s="545"/>
      <c r="RJX2" s="546"/>
      <c r="RJY2" s="539"/>
      <c r="RJZ2" s="545"/>
      <c r="RKA2" s="545"/>
      <c r="RKB2" s="546"/>
      <c r="RKC2" s="539"/>
      <c r="RKD2" s="545"/>
      <c r="RKE2" s="545"/>
      <c r="RKF2" s="546"/>
      <c r="RKG2" s="539"/>
      <c r="RKH2" s="545"/>
      <c r="RKI2" s="545"/>
      <c r="RKJ2" s="546"/>
      <c r="RKK2" s="539"/>
      <c r="RKL2" s="545"/>
      <c r="RKM2" s="545"/>
      <c r="RKN2" s="546"/>
      <c r="RKO2" s="539"/>
      <c r="RKP2" s="545"/>
      <c r="RKQ2" s="545"/>
      <c r="RKR2" s="546"/>
      <c r="RKS2" s="539"/>
      <c r="RKT2" s="545"/>
      <c r="RKU2" s="545"/>
      <c r="RKV2" s="546"/>
      <c r="RKW2" s="539"/>
      <c r="RKX2" s="545"/>
      <c r="RKY2" s="545"/>
      <c r="RKZ2" s="546"/>
      <c r="RLA2" s="539"/>
      <c r="RLB2" s="545"/>
      <c r="RLC2" s="545"/>
      <c r="RLD2" s="546"/>
      <c r="RLE2" s="539"/>
      <c r="RLF2" s="545"/>
      <c r="RLG2" s="545"/>
      <c r="RLH2" s="546"/>
      <c r="RLI2" s="539"/>
      <c r="RLJ2" s="545"/>
      <c r="RLK2" s="545"/>
      <c r="RLL2" s="546"/>
      <c r="RLM2" s="539"/>
      <c r="RLN2" s="545"/>
      <c r="RLO2" s="545"/>
      <c r="RLP2" s="546"/>
      <c r="RLQ2" s="539"/>
      <c r="RLR2" s="545"/>
      <c r="RLS2" s="545"/>
      <c r="RLT2" s="546"/>
      <c r="RLU2" s="539"/>
      <c r="RLV2" s="545"/>
      <c r="RLW2" s="545"/>
      <c r="RLX2" s="546"/>
      <c r="RLY2" s="539"/>
      <c r="RLZ2" s="545"/>
      <c r="RMA2" s="545"/>
      <c r="RMB2" s="546"/>
      <c r="RMC2" s="539"/>
      <c r="RMD2" s="545"/>
      <c r="RME2" s="545"/>
      <c r="RMF2" s="546"/>
      <c r="RMG2" s="539"/>
      <c r="RMH2" s="545"/>
      <c r="RMI2" s="545"/>
      <c r="RMJ2" s="546"/>
      <c r="RMK2" s="539"/>
      <c r="RML2" s="545"/>
      <c r="RMM2" s="545"/>
      <c r="RMN2" s="546"/>
      <c r="RMO2" s="539"/>
      <c r="RMP2" s="545"/>
      <c r="RMQ2" s="545"/>
      <c r="RMR2" s="546"/>
      <c r="RMS2" s="539"/>
      <c r="RMT2" s="545"/>
      <c r="RMU2" s="545"/>
      <c r="RMV2" s="546"/>
      <c r="RMW2" s="539"/>
      <c r="RMX2" s="545"/>
      <c r="RMY2" s="545"/>
      <c r="RMZ2" s="546"/>
      <c r="RNA2" s="539"/>
      <c r="RNB2" s="545"/>
      <c r="RNC2" s="545"/>
      <c r="RND2" s="546"/>
      <c r="RNE2" s="539"/>
      <c r="RNF2" s="545"/>
      <c r="RNG2" s="545"/>
      <c r="RNH2" s="546"/>
      <c r="RNI2" s="539"/>
      <c r="RNJ2" s="545"/>
      <c r="RNK2" s="545"/>
      <c r="RNL2" s="546"/>
      <c r="RNM2" s="539"/>
      <c r="RNN2" s="545"/>
      <c r="RNO2" s="545"/>
      <c r="RNP2" s="546"/>
      <c r="RNQ2" s="539"/>
      <c r="RNR2" s="545"/>
      <c r="RNS2" s="545"/>
      <c r="RNT2" s="546"/>
      <c r="RNU2" s="539"/>
      <c r="RNV2" s="545"/>
      <c r="RNW2" s="545"/>
      <c r="RNX2" s="546"/>
      <c r="RNY2" s="539"/>
      <c r="RNZ2" s="545"/>
      <c r="ROA2" s="545"/>
      <c r="ROB2" s="546"/>
      <c r="ROC2" s="539"/>
      <c r="ROD2" s="545"/>
      <c r="ROE2" s="545"/>
      <c r="ROF2" s="546"/>
      <c r="ROG2" s="539"/>
      <c r="ROH2" s="545"/>
      <c r="ROI2" s="545"/>
      <c r="ROJ2" s="546"/>
      <c r="ROK2" s="539"/>
      <c r="ROL2" s="545"/>
      <c r="ROM2" s="545"/>
      <c r="RON2" s="546"/>
      <c r="ROO2" s="539"/>
      <c r="ROP2" s="545"/>
      <c r="ROQ2" s="545"/>
      <c r="ROR2" s="546"/>
      <c r="ROS2" s="539"/>
      <c r="ROT2" s="545"/>
      <c r="ROU2" s="545"/>
      <c r="ROV2" s="546"/>
      <c r="ROW2" s="539"/>
      <c r="ROX2" s="545"/>
      <c r="ROY2" s="545"/>
      <c r="ROZ2" s="546"/>
      <c r="RPA2" s="539"/>
      <c r="RPB2" s="545"/>
      <c r="RPC2" s="545"/>
      <c r="RPD2" s="546"/>
      <c r="RPE2" s="539"/>
      <c r="RPF2" s="545"/>
      <c r="RPG2" s="545"/>
      <c r="RPH2" s="546"/>
      <c r="RPI2" s="539"/>
      <c r="RPJ2" s="545"/>
      <c r="RPK2" s="545"/>
      <c r="RPL2" s="546"/>
      <c r="RPM2" s="539"/>
      <c r="RPN2" s="545"/>
      <c r="RPO2" s="545"/>
      <c r="RPP2" s="546"/>
      <c r="RPQ2" s="539"/>
      <c r="RPR2" s="545"/>
      <c r="RPS2" s="545"/>
      <c r="RPT2" s="546"/>
      <c r="RPU2" s="539"/>
      <c r="RPV2" s="545"/>
      <c r="RPW2" s="545"/>
      <c r="RPX2" s="546"/>
      <c r="RPY2" s="539"/>
      <c r="RPZ2" s="545"/>
      <c r="RQA2" s="545"/>
      <c r="RQB2" s="546"/>
      <c r="RQC2" s="539"/>
      <c r="RQD2" s="545"/>
      <c r="RQE2" s="545"/>
      <c r="RQF2" s="546"/>
      <c r="RQG2" s="539"/>
      <c r="RQH2" s="545"/>
      <c r="RQI2" s="545"/>
      <c r="RQJ2" s="546"/>
      <c r="RQK2" s="539"/>
      <c r="RQL2" s="545"/>
      <c r="RQM2" s="545"/>
      <c r="RQN2" s="546"/>
      <c r="RQO2" s="539"/>
      <c r="RQP2" s="545"/>
      <c r="RQQ2" s="545"/>
      <c r="RQR2" s="546"/>
      <c r="RQS2" s="539"/>
      <c r="RQT2" s="545"/>
      <c r="RQU2" s="545"/>
      <c r="RQV2" s="546"/>
      <c r="RQW2" s="539"/>
      <c r="RQX2" s="545"/>
      <c r="RQY2" s="545"/>
      <c r="RQZ2" s="546"/>
      <c r="RRA2" s="539"/>
      <c r="RRB2" s="545"/>
      <c r="RRC2" s="545"/>
      <c r="RRD2" s="546"/>
      <c r="RRE2" s="539"/>
      <c r="RRF2" s="545"/>
      <c r="RRG2" s="545"/>
      <c r="RRH2" s="546"/>
      <c r="RRI2" s="539"/>
      <c r="RRJ2" s="545"/>
      <c r="RRK2" s="545"/>
      <c r="RRL2" s="546"/>
      <c r="RRM2" s="539"/>
      <c r="RRN2" s="545"/>
      <c r="RRO2" s="545"/>
      <c r="RRP2" s="546"/>
      <c r="RRQ2" s="539"/>
      <c r="RRR2" s="545"/>
      <c r="RRS2" s="545"/>
      <c r="RRT2" s="546"/>
      <c r="RRU2" s="539"/>
      <c r="RRV2" s="545"/>
      <c r="RRW2" s="545"/>
      <c r="RRX2" s="546"/>
      <c r="RRY2" s="539"/>
      <c r="RRZ2" s="545"/>
      <c r="RSA2" s="545"/>
      <c r="RSB2" s="546"/>
      <c r="RSC2" s="539"/>
      <c r="RSD2" s="545"/>
      <c r="RSE2" s="545"/>
      <c r="RSF2" s="546"/>
      <c r="RSG2" s="539"/>
      <c r="RSH2" s="545"/>
      <c r="RSI2" s="545"/>
      <c r="RSJ2" s="546"/>
      <c r="RSK2" s="539"/>
      <c r="RSL2" s="545"/>
      <c r="RSM2" s="545"/>
      <c r="RSN2" s="546"/>
      <c r="RSO2" s="539"/>
      <c r="RSP2" s="545"/>
      <c r="RSQ2" s="545"/>
      <c r="RSR2" s="546"/>
      <c r="RSS2" s="539"/>
      <c r="RST2" s="545"/>
      <c r="RSU2" s="545"/>
      <c r="RSV2" s="546"/>
      <c r="RSW2" s="539"/>
      <c r="RSX2" s="545"/>
      <c r="RSY2" s="545"/>
      <c r="RSZ2" s="546"/>
      <c r="RTA2" s="539"/>
      <c r="RTB2" s="545"/>
      <c r="RTC2" s="545"/>
      <c r="RTD2" s="546"/>
      <c r="RTE2" s="539"/>
      <c r="RTF2" s="545"/>
      <c r="RTG2" s="545"/>
      <c r="RTH2" s="546"/>
      <c r="RTI2" s="539"/>
      <c r="RTJ2" s="545"/>
      <c r="RTK2" s="545"/>
      <c r="RTL2" s="546"/>
      <c r="RTM2" s="539"/>
      <c r="RTN2" s="545"/>
      <c r="RTO2" s="545"/>
      <c r="RTP2" s="546"/>
      <c r="RTQ2" s="539"/>
      <c r="RTR2" s="545"/>
      <c r="RTS2" s="545"/>
      <c r="RTT2" s="546"/>
      <c r="RTU2" s="539"/>
      <c r="RTV2" s="545"/>
      <c r="RTW2" s="545"/>
      <c r="RTX2" s="546"/>
      <c r="RTY2" s="539"/>
      <c r="RTZ2" s="545"/>
      <c r="RUA2" s="545"/>
      <c r="RUB2" s="546"/>
      <c r="RUC2" s="539"/>
      <c r="RUD2" s="545"/>
      <c r="RUE2" s="545"/>
      <c r="RUF2" s="546"/>
      <c r="RUG2" s="539"/>
      <c r="RUH2" s="545"/>
      <c r="RUI2" s="545"/>
      <c r="RUJ2" s="546"/>
      <c r="RUK2" s="539"/>
      <c r="RUL2" s="545"/>
      <c r="RUM2" s="545"/>
      <c r="RUN2" s="546"/>
      <c r="RUO2" s="539"/>
      <c r="RUP2" s="545"/>
      <c r="RUQ2" s="545"/>
      <c r="RUR2" s="546"/>
      <c r="RUS2" s="539"/>
      <c r="RUT2" s="545"/>
      <c r="RUU2" s="545"/>
      <c r="RUV2" s="546"/>
      <c r="RUW2" s="539"/>
      <c r="RUX2" s="545"/>
      <c r="RUY2" s="545"/>
      <c r="RUZ2" s="546"/>
      <c r="RVA2" s="539"/>
      <c r="RVB2" s="545"/>
      <c r="RVC2" s="545"/>
      <c r="RVD2" s="546"/>
      <c r="RVE2" s="539"/>
      <c r="RVF2" s="545"/>
      <c r="RVG2" s="545"/>
      <c r="RVH2" s="546"/>
      <c r="RVI2" s="539"/>
      <c r="RVJ2" s="545"/>
      <c r="RVK2" s="545"/>
      <c r="RVL2" s="546"/>
      <c r="RVM2" s="539"/>
      <c r="RVN2" s="545"/>
      <c r="RVO2" s="545"/>
      <c r="RVP2" s="546"/>
      <c r="RVQ2" s="539"/>
      <c r="RVR2" s="545"/>
      <c r="RVS2" s="545"/>
      <c r="RVT2" s="546"/>
      <c r="RVU2" s="539"/>
      <c r="RVV2" s="545"/>
      <c r="RVW2" s="545"/>
      <c r="RVX2" s="546"/>
      <c r="RVY2" s="539"/>
      <c r="RVZ2" s="545"/>
      <c r="RWA2" s="545"/>
      <c r="RWB2" s="546"/>
      <c r="RWC2" s="539"/>
      <c r="RWD2" s="545"/>
      <c r="RWE2" s="545"/>
      <c r="RWF2" s="546"/>
      <c r="RWG2" s="539"/>
      <c r="RWH2" s="545"/>
      <c r="RWI2" s="545"/>
      <c r="RWJ2" s="546"/>
      <c r="RWK2" s="539"/>
      <c r="RWL2" s="545"/>
      <c r="RWM2" s="545"/>
      <c r="RWN2" s="546"/>
      <c r="RWO2" s="539"/>
      <c r="RWP2" s="545"/>
      <c r="RWQ2" s="545"/>
      <c r="RWR2" s="546"/>
      <c r="RWS2" s="539"/>
      <c r="RWT2" s="545"/>
      <c r="RWU2" s="545"/>
      <c r="RWV2" s="546"/>
      <c r="RWW2" s="539"/>
      <c r="RWX2" s="545"/>
      <c r="RWY2" s="545"/>
      <c r="RWZ2" s="546"/>
      <c r="RXA2" s="539"/>
      <c r="RXB2" s="545"/>
      <c r="RXC2" s="545"/>
      <c r="RXD2" s="546"/>
      <c r="RXE2" s="539"/>
      <c r="RXF2" s="545"/>
      <c r="RXG2" s="545"/>
      <c r="RXH2" s="546"/>
      <c r="RXI2" s="539"/>
      <c r="RXJ2" s="545"/>
      <c r="RXK2" s="545"/>
      <c r="RXL2" s="546"/>
      <c r="RXM2" s="539"/>
      <c r="RXN2" s="545"/>
      <c r="RXO2" s="545"/>
      <c r="RXP2" s="546"/>
      <c r="RXQ2" s="539"/>
      <c r="RXR2" s="545"/>
      <c r="RXS2" s="545"/>
      <c r="RXT2" s="546"/>
      <c r="RXU2" s="539"/>
      <c r="RXV2" s="545"/>
      <c r="RXW2" s="545"/>
      <c r="RXX2" s="546"/>
      <c r="RXY2" s="539"/>
      <c r="RXZ2" s="545"/>
      <c r="RYA2" s="545"/>
      <c r="RYB2" s="546"/>
      <c r="RYC2" s="539"/>
      <c r="RYD2" s="545"/>
      <c r="RYE2" s="545"/>
      <c r="RYF2" s="546"/>
      <c r="RYG2" s="539"/>
      <c r="RYH2" s="545"/>
      <c r="RYI2" s="545"/>
      <c r="RYJ2" s="546"/>
      <c r="RYK2" s="539"/>
      <c r="RYL2" s="545"/>
      <c r="RYM2" s="545"/>
      <c r="RYN2" s="546"/>
      <c r="RYO2" s="539"/>
      <c r="RYP2" s="545"/>
      <c r="RYQ2" s="545"/>
      <c r="RYR2" s="546"/>
      <c r="RYS2" s="539"/>
      <c r="RYT2" s="545"/>
      <c r="RYU2" s="545"/>
      <c r="RYV2" s="546"/>
      <c r="RYW2" s="539"/>
      <c r="RYX2" s="545"/>
      <c r="RYY2" s="545"/>
      <c r="RYZ2" s="546"/>
      <c r="RZA2" s="539"/>
      <c r="RZB2" s="545"/>
      <c r="RZC2" s="545"/>
      <c r="RZD2" s="546"/>
      <c r="RZE2" s="539"/>
      <c r="RZF2" s="545"/>
      <c r="RZG2" s="545"/>
      <c r="RZH2" s="546"/>
      <c r="RZI2" s="539"/>
      <c r="RZJ2" s="545"/>
      <c r="RZK2" s="545"/>
      <c r="RZL2" s="546"/>
      <c r="RZM2" s="539"/>
      <c r="RZN2" s="545"/>
      <c r="RZO2" s="545"/>
      <c r="RZP2" s="546"/>
      <c r="RZQ2" s="539"/>
      <c r="RZR2" s="545"/>
      <c r="RZS2" s="545"/>
      <c r="RZT2" s="546"/>
      <c r="RZU2" s="539"/>
      <c r="RZV2" s="545"/>
      <c r="RZW2" s="545"/>
      <c r="RZX2" s="546"/>
      <c r="RZY2" s="539"/>
      <c r="RZZ2" s="545"/>
      <c r="SAA2" s="545"/>
      <c r="SAB2" s="546"/>
      <c r="SAC2" s="539"/>
      <c r="SAD2" s="545"/>
      <c r="SAE2" s="545"/>
      <c r="SAF2" s="546"/>
      <c r="SAG2" s="539"/>
      <c r="SAH2" s="545"/>
      <c r="SAI2" s="545"/>
      <c r="SAJ2" s="546"/>
      <c r="SAK2" s="539"/>
      <c r="SAL2" s="545"/>
      <c r="SAM2" s="545"/>
      <c r="SAN2" s="546"/>
      <c r="SAO2" s="539"/>
      <c r="SAP2" s="545"/>
      <c r="SAQ2" s="545"/>
      <c r="SAR2" s="546"/>
      <c r="SAS2" s="539"/>
      <c r="SAT2" s="545"/>
      <c r="SAU2" s="545"/>
      <c r="SAV2" s="546"/>
      <c r="SAW2" s="539"/>
      <c r="SAX2" s="545"/>
      <c r="SAY2" s="545"/>
      <c r="SAZ2" s="546"/>
      <c r="SBA2" s="539"/>
      <c r="SBB2" s="545"/>
      <c r="SBC2" s="545"/>
      <c r="SBD2" s="546"/>
      <c r="SBE2" s="539"/>
      <c r="SBF2" s="545"/>
      <c r="SBG2" s="545"/>
      <c r="SBH2" s="546"/>
      <c r="SBI2" s="539"/>
      <c r="SBJ2" s="545"/>
      <c r="SBK2" s="545"/>
      <c r="SBL2" s="546"/>
      <c r="SBM2" s="539"/>
      <c r="SBN2" s="545"/>
      <c r="SBO2" s="545"/>
      <c r="SBP2" s="546"/>
      <c r="SBQ2" s="539"/>
      <c r="SBR2" s="545"/>
      <c r="SBS2" s="545"/>
      <c r="SBT2" s="546"/>
      <c r="SBU2" s="539"/>
      <c r="SBV2" s="545"/>
      <c r="SBW2" s="545"/>
      <c r="SBX2" s="546"/>
      <c r="SBY2" s="539"/>
      <c r="SBZ2" s="545"/>
      <c r="SCA2" s="545"/>
      <c r="SCB2" s="546"/>
      <c r="SCC2" s="539"/>
      <c r="SCD2" s="545"/>
      <c r="SCE2" s="545"/>
      <c r="SCF2" s="546"/>
      <c r="SCG2" s="539"/>
      <c r="SCH2" s="545"/>
      <c r="SCI2" s="545"/>
      <c r="SCJ2" s="546"/>
      <c r="SCK2" s="539"/>
      <c r="SCL2" s="545"/>
      <c r="SCM2" s="545"/>
      <c r="SCN2" s="546"/>
      <c r="SCO2" s="539"/>
      <c r="SCP2" s="545"/>
      <c r="SCQ2" s="545"/>
      <c r="SCR2" s="546"/>
      <c r="SCS2" s="539"/>
      <c r="SCT2" s="545"/>
      <c r="SCU2" s="545"/>
      <c r="SCV2" s="546"/>
      <c r="SCW2" s="539"/>
      <c r="SCX2" s="545"/>
      <c r="SCY2" s="545"/>
      <c r="SCZ2" s="546"/>
      <c r="SDA2" s="539"/>
      <c r="SDB2" s="545"/>
      <c r="SDC2" s="545"/>
      <c r="SDD2" s="546"/>
      <c r="SDE2" s="539"/>
      <c r="SDF2" s="545"/>
      <c r="SDG2" s="545"/>
      <c r="SDH2" s="546"/>
      <c r="SDI2" s="539"/>
      <c r="SDJ2" s="545"/>
      <c r="SDK2" s="545"/>
      <c r="SDL2" s="546"/>
      <c r="SDM2" s="539"/>
      <c r="SDN2" s="545"/>
      <c r="SDO2" s="545"/>
      <c r="SDP2" s="546"/>
      <c r="SDQ2" s="539"/>
      <c r="SDR2" s="545"/>
      <c r="SDS2" s="545"/>
      <c r="SDT2" s="546"/>
      <c r="SDU2" s="539"/>
      <c r="SDV2" s="545"/>
      <c r="SDW2" s="545"/>
      <c r="SDX2" s="546"/>
      <c r="SDY2" s="539"/>
      <c r="SDZ2" s="545"/>
      <c r="SEA2" s="545"/>
      <c r="SEB2" s="546"/>
      <c r="SEC2" s="539"/>
      <c r="SED2" s="545"/>
      <c r="SEE2" s="545"/>
      <c r="SEF2" s="546"/>
      <c r="SEG2" s="539"/>
      <c r="SEH2" s="545"/>
      <c r="SEI2" s="545"/>
      <c r="SEJ2" s="546"/>
      <c r="SEK2" s="539"/>
      <c r="SEL2" s="545"/>
      <c r="SEM2" s="545"/>
      <c r="SEN2" s="546"/>
      <c r="SEO2" s="539"/>
      <c r="SEP2" s="545"/>
      <c r="SEQ2" s="545"/>
      <c r="SER2" s="546"/>
      <c r="SES2" s="539"/>
      <c r="SET2" s="545"/>
      <c r="SEU2" s="545"/>
      <c r="SEV2" s="546"/>
      <c r="SEW2" s="539"/>
      <c r="SEX2" s="545"/>
      <c r="SEY2" s="545"/>
      <c r="SEZ2" s="546"/>
      <c r="SFA2" s="539"/>
      <c r="SFB2" s="545"/>
      <c r="SFC2" s="545"/>
      <c r="SFD2" s="546"/>
      <c r="SFE2" s="539"/>
      <c r="SFF2" s="545"/>
      <c r="SFG2" s="545"/>
      <c r="SFH2" s="546"/>
      <c r="SFI2" s="539"/>
      <c r="SFJ2" s="545"/>
      <c r="SFK2" s="545"/>
      <c r="SFL2" s="546"/>
      <c r="SFM2" s="539"/>
      <c r="SFN2" s="545"/>
      <c r="SFO2" s="545"/>
      <c r="SFP2" s="546"/>
      <c r="SFQ2" s="539"/>
      <c r="SFR2" s="545"/>
      <c r="SFS2" s="545"/>
      <c r="SFT2" s="546"/>
      <c r="SFU2" s="539"/>
      <c r="SFV2" s="545"/>
      <c r="SFW2" s="545"/>
      <c r="SFX2" s="546"/>
      <c r="SFY2" s="539"/>
      <c r="SFZ2" s="545"/>
      <c r="SGA2" s="545"/>
      <c r="SGB2" s="546"/>
      <c r="SGC2" s="539"/>
      <c r="SGD2" s="545"/>
      <c r="SGE2" s="545"/>
      <c r="SGF2" s="546"/>
      <c r="SGG2" s="539"/>
      <c r="SGH2" s="545"/>
      <c r="SGI2" s="545"/>
      <c r="SGJ2" s="546"/>
      <c r="SGK2" s="539"/>
      <c r="SGL2" s="545"/>
      <c r="SGM2" s="545"/>
      <c r="SGN2" s="546"/>
      <c r="SGO2" s="539"/>
      <c r="SGP2" s="545"/>
      <c r="SGQ2" s="545"/>
      <c r="SGR2" s="546"/>
      <c r="SGS2" s="539"/>
      <c r="SGT2" s="545"/>
      <c r="SGU2" s="545"/>
      <c r="SGV2" s="546"/>
      <c r="SGW2" s="539"/>
      <c r="SGX2" s="545"/>
      <c r="SGY2" s="545"/>
      <c r="SGZ2" s="546"/>
      <c r="SHA2" s="539"/>
      <c r="SHB2" s="545"/>
      <c r="SHC2" s="545"/>
      <c r="SHD2" s="546"/>
      <c r="SHE2" s="539"/>
      <c r="SHF2" s="545"/>
      <c r="SHG2" s="545"/>
      <c r="SHH2" s="546"/>
      <c r="SHI2" s="539"/>
      <c r="SHJ2" s="545"/>
      <c r="SHK2" s="545"/>
      <c r="SHL2" s="546"/>
      <c r="SHM2" s="539"/>
      <c r="SHN2" s="545"/>
      <c r="SHO2" s="545"/>
      <c r="SHP2" s="546"/>
      <c r="SHQ2" s="539"/>
      <c r="SHR2" s="545"/>
      <c r="SHS2" s="545"/>
      <c r="SHT2" s="546"/>
      <c r="SHU2" s="539"/>
      <c r="SHV2" s="545"/>
      <c r="SHW2" s="545"/>
      <c r="SHX2" s="546"/>
      <c r="SHY2" s="539"/>
      <c r="SHZ2" s="545"/>
      <c r="SIA2" s="545"/>
      <c r="SIB2" s="546"/>
      <c r="SIC2" s="539"/>
      <c r="SID2" s="545"/>
      <c r="SIE2" s="545"/>
      <c r="SIF2" s="546"/>
      <c r="SIG2" s="539"/>
      <c r="SIH2" s="545"/>
      <c r="SII2" s="545"/>
      <c r="SIJ2" s="546"/>
      <c r="SIK2" s="539"/>
      <c r="SIL2" s="545"/>
      <c r="SIM2" s="545"/>
      <c r="SIN2" s="546"/>
      <c r="SIO2" s="539"/>
      <c r="SIP2" s="545"/>
      <c r="SIQ2" s="545"/>
      <c r="SIR2" s="546"/>
      <c r="SIS2" s="539"/>
      <c r="SIT2" s="545"/>
      <c r="SIU2" s="545"/>
      <c r="SIV2" s="546"/>
      <c r="SIW2" s="539"/>
      <c r="SIX2" s="545"/>
      <c r="SIY2" s="545"/>
      <c r="SIZ2" s="546"/>
      <c r="SJA2" s="539"/>
      <c r="SJB2" s="545"/>
      <c r="SJC2" s="545"/>
      <c r="SJD2" s="546"/>
      <c r="SJE2" s="539"/>
      <c r="SJF2" s="545"/>
      <c r="SJG2" s="545"/>
      <c r="SJH2" s="546"/>
      <c r="SJI2" s="539"/>
      <c r="SJJ2" s="545"/>
      <c r="SJK2" s="545"/>
      <c r="SJL2" s="546"/>
      <c r="SJM2" s="539"/>
      <c r="SJN2" s="545"/>
      <c r="SJO2" s="545"/>
      <c r="SJP2" s="546"/>
      <c r="SJQ2" s="539"/>
      <c r="SJR2" s="545"/>
      <c r="SJS2" s="545"/>
      <c r="SJT2" s="546"/>
      <c r="SJU2" s="539"/>
      <c r="SJV2" s="545"/>
      <c r="SJW2" s="545"/>
      <c r="SJX2" s="546"/>
      <c r="SJY2" s="539"/>
      <c r="SJZ2" s="545"/>
      <c r="SKA2" s="545"/>
      <c r="SKB2" s="546"/>
      <c r="SKC2" s="539"/>
      <c r="SKD2" s="545"/>
      <c r="SKE2" s="545"/>
      <c r="SKF2" s="546"/>
      <c r="SKG2" s="539"/>
      <c r="SKH2" s="545"/>
      <c r="SKI2" s="545"/>
      <c r="SKJ2" s="546"/>
      <c r="SKK2" s="539"/>
      <c r="SKL2" s="545"/>
      <c r="SKM2" s="545"/>
      <c r="SKN2" s="546"/>
      <c r="SKO2" s="539"/>
      <c r="SKP2" s="545"/>
      <c r="SKQ2" s="545"/>
      <c r="SKR2" s="546"/>
      <c r="SKS2" s="539"/>
      <c r="SKT2" s="545"/>
      <c r="SKU2" s="545"/>
      <c r="SKV2" s="546"/>
      <c r="SKW2" s="539"/>
      <c r="SKX2" s="545"/>
      <c r="SKY2" s="545"/>
      <c r="SKZ2" s="546"/>
      <c r="SLA2" s="539"/>
      <c r="SLB2" s="545"/>
      <c r="SLC2" s="545"/>
      <c r="SLD2" s="546"/>
      <c r="SLE2" s="539"/>
      <c r="SLF2" s="545"/>
      <c r="SLG2" s="545"/>
      <c r="SLH2" s="546"/>
      <c r="SLI2" s="539"/>
      <c r="SLJ2" s="545"/>
      <c r="SLK2" s="545"/>
      <c r="SLL2" s="546"/>
      <c r="SLM2" s="539"/>
      <c r="SLN2" s="545"/>
      <c r="SLO2" s="545"/>
      <c r="SLP2" s="546"/>
      <c r="SLQ2" s="539"/>
      <c r="SLR2" s="545"/>
      <c r="SLS2" s="545"/>
      <c r="SLT2" s="546"/>
      <c r="SLU2" s="539"/>
      <c r="SLV2" s="545"/>
      <c r="SLW2" s="545"/>
      <c r="SLX2" s="546"/>
      <c r="SLY2" s="539"/>
      <c r="SLZ2" s="545"/>
      <c r="SMA2" s="545"/>
      <c r="SMB2" s="546"/>
      <c r="SMC2" s="539"/>
      <c r="SMD2" s="545"/>
      <c r="SME2" s="545"/>
      <c r="SMF2" s="546"/>
      <c r="SMG2" s="539"/>
      <c r="SMH2" s="545"/>
      <c r="SMI2" s="545"/>
      <c r="SMJ2" s="546"/>
      <c r="SMK2" s="539"/>
      <c r="SML2" s="545"/>
      <c r="SMM2" s="545"/>
      <c r="SMN2" s="546"/>
      <c r="SMO2" s="539"/>
      <c r="SMP2" s="545"/>
      <c r="SMQ2" s="545"/>
      <c r="SMR2" s="546"/>
      <c r="SMS2" s="539"/>
      <c r="SMT2" s="545"/>
      <c r="SMU2" s="545"/>
      <c r="SMV2" s="546"/>
      <c r="SMW2" s="539"/>
      <c r="SMX2" s="545"/>
      <c r="SMY2" s="545"/>
      <c r="SMZ2" s="546"/>
      <c r="SNA2" s="539"/>
      <c r="SNB2" s="545"/>
      <c r="SNC2" s="545"/>
      <c r="SND2" s="546"/>
      <c r="SNE2" s="539"/>
      <c r="SNF2" s="545"/>
      <c r="SNG2" s="545"/>
      <c r="SNH2" s="546"/>
      <c r="SNI2" s="539"/>
      <c r="SNJ2" s="545"/>
      <c r="SNK2" s="545"/>
      <c r="SNL2" s="546"/>
      <c r="SNM2" s="539"/>
      <c r="SNN2" s="545"/>
      <c r="SNO2" s="545"/>
      <c r="SNP2" s="546"/>
      <c r="SNQ2" s="539"/>
      <c r="SNR2" s="545"/>
      <c r="SNS2" s="545"/>
      <c r="SNT2" s="546"/>
      <c r="SNU2" s="539"/>
      <c r="SNV2" s="545"/>
      <c r="SNW2" s="545"/>
      <c r="SNX2" s="546"/>
      <c r="SNY2" s="539"/>
      <c r="SNZ2" s="545"/>
      <c r="SOA2" s="545"/>
      <c r="SOB2" s="546"/>
      <c r="SOC2" s="539"/>
      <c r="SOD2" s="545"/>
      <c r="SOE2" s="545"/>
      <c r="SOF2" s="546"/>
      <c r="SOG2" s="539"/>
      <c r="SOH2" s="545"/>
      <c r="SOI2" s="545"/>
      <c r="SOJ2" s="546"/>
      <c r="SOK2" s="539"/>
      <c r="SOL2" s="545"/>
      <c r="SOM2" s="545"/>
      <c r="SON2" s="546"/>
      <c r="SOO2" s="539"/>
      <c r="SOP2" s="545"/>
      <c r="SOQ2" s="545"/>
      <c r="SOR2" s="546"/>
      <c r="SOS2" s="539"/>
      <c r="SOT2" s="545"/>
      <c r="SOU2" s="545"/>
      <c r="SOV2" s="546"/>
      <c r="SOW2" s="539"/>
      <c r="SOX2" s="545"/>
      <c r="SOY2" s="545"/>
      <c r="SOZ2" s="546"/>
      <c r="SPA2" s="539"/>
      <c r="SPB2" s="545"/>
      <c r="SPC2" s="545"/>
      <c r="SPD2" s="546"/>
      <c r="SPE2" s="539"/>
      <c r="SPF2" s="545"/>
      <c r="SPG2" s="545"/>
      <c r="SPH2" s="546"/>
      <c r="SPI2" s="539"/>
      <c r="SPJ2" s="545"/>
      <c r="SPK2" s="545"/>
      <c r="SPL2" s="546"/>
      <c r="SPM2" s="539"/>
      <c r="SPN2" s="545"/>
      <c r="SPO2" s="545"/>
      <c r="SPP2" s="546"/>
      <c r="SPQ2" s="539"/>
      <c r="SPR2" s="545"/>
      <c r="SPS2" s="545"/>
      <c r="SPT2" s="546"/>
      <c r="SPU2" s="539"/>
      <c r="SPV2" s="545"/>
      <c r="SPW2" s="545"/>
      <c r="SPX2" s="546"/>
      <c r="SPY2" s="539"/>
      <c r="SPZ2" s="545"/>
      <c r="SQA2" s="545"/>
      <c r="SQB2" s="546"/>
      <c r="SQC2" s="539"/>
      <c r="SQD2" s="545"/>
      <c r="SQE2" s="545"/>
      <c r="SQF2" s="546"/>
      <c r="SQG2" s="539"/>
      <c r="SQH2" s="545"/>
      <c r="SQI2" s="545"/>
      <c r="SQJ2" s="546"/>
      <c r="SQK2" s="539"/>
      <c r="SQL2" s="545"/>
      <c r="SQM2" s="545"/>
      <c r="SQN2" s="546"/>
      <c r="SQO2" s="539"/>
      <c r="SQP2" s="545"/>
      <c r="SQQ2" s="545"/>
      <c r="SQR2" s="546"/>
      <c r="SQS2" s="539"/>
      <c r="SQT2" s="545"/>
      <c r="SQU2" s="545"/>
      <c r="SQV2" s="546"/>
      <c r="SQW2" s="539"/>
      <c r="SQX2" s="545"/>
      <c r="SQY2" s="545"/>
      <c r="SQZ2" s="546"/>
      <c r="SRA2" s="539"/>
      <c r="SRB2" s="545"/>
      <c r="SRC2" s="545"/>
      <c r="SRD2" s="546"/>
      <c r="SRE2" s="539"/>
      <c r="SRF2" s="545"/>
      <c r="SRG2" s="545"/>
      <c r="SRH2" s="546"/>
      <c r="SRI2" s="539"/>
      <c r="SRJ2" s="545"/>
      <c r="SRK2" s="545"/>
      <c r="SRL2" s="546"/>
      <c r="SRM2" s="539"/>
      <c r="SRN2" s="545"/>
      <c r="SRO2" s="545"/>
      <c r="SRP2" s="546"/>
      <c r="SRQ2" s="539"/>
      <c r="SRR2" s="545"/>
      <c r="SRS2" s="545"/>
      <c r="SRT2" s="546"/>
      <c r="SRU2" s="539"/>
      <c r="SRV2" s="545"/>
      <c r="SRW2" s="545"/>
      <c r="SRX2" s="546"/>
      <c r="SRY2" s="539"/>
      <c r="SRZ2" s="545"/>
      <c r="SSA2" s="545"/>
      <c r="SSB2" s="546"/>
      <c r="SSC2" s="539"/>
      <c r="SSD2" s="545"/>
      <c r="SSE2" s="545"/>
      <c r="SSF2" s="546"/>
      <c r="SSG2" s="539"/>
      <c r="SSH2" s="545"/>
      <c r="SSI2" s="545"/>
      <c r="SSJ2" s="546"/>
      <c r="SSK2" s="539"/>
      <c r="SSL2" s="545"/>
      <c r="SSM2" s="545"/>
      <c r="SSN2" s="546"/>
      <c r="SSO2" s="539"/>
      <c r="SSP2" s="545"/>
      <c r="SSQ2" s="545"/>
      <c r="SSR2" s="546"/>
      <c r="SSS2" s="539"/>
      <c r="SST2" s="545"/>
      <c r="SSU2" s="545"/>
      <c r="SSV2" s="546"/>
      <c r="SSW2" s="539"/>
      <c r="SSX2" s="545"/>
      <c r="SSY2" s="545"/>
      <c r="SSZ2" s="546"/>
      <c r="STA2" s="539"/>
      <c r="STB2" s="545"/>
      <c r="STC2" s="545"/>
      <c r="STD2" s="546"/>
      <c r="STE2" s="539"/>
      <c r="STF2" s="545"/>
      <c r="STG2" s="545"/>
      <c r="STH2" s="546"/>
      <c r="STI2" s="539"/>
      <c r="STJ2" s="545"/>
      <c r="STK2" s="545"/>
      <c r="STL2" s="546"/>
      <c r="STM2" s="539"/>
      <c r="STN2" s="545"/>
      <c r="STO2" s="545"/>
      <c r="STP2" s="546"/>
      <c r="STQ2" s="539"/>
      <c r="STR2" s="545"/>
      <c r="STS2" s="545"/>
      <c r="STT2" s="546"/>
      <c r="STU2" s="539"/>
      <c r="STV2" s="545"/>
      <c r="STW2" s="545"/>
      <c r="STX2" s="546"/>
      <c r="STY2" s="539"/>
      <c r="STZ2" s="545"/>
      <c r="SUA2" s="545"/>
      <c r="SUB2" s="546"/>
      <c r="SUC2" s="539"/>
      <c r="SUD2" s="545"/>
      <c r="SUE2" s="545"/>
      <c r="SUF2" s="546"/>
      <c r="SUG2" s="539"/>
      <c r="SUH2" s="545"/>
      <c r="SUI2" s="545"/>
      <c r="SUJ2" s="546"/>
      <c r="SUK2" s="539"/>
      <c r="SUL2" s="545"/>
      <c r="SUM2" s="545"/>
      <c r="SUN2" s="546"/>
      <c r="SUO2" s="539"/>
      <c r="SUP2" s="545"/>
      <c r="SUQ2" s="545"/>
      <c r="SUR2" s="546"/>
      <c r="SUS2" s="539"/>
      <c r="SUT2" s="545"/>
      <c r="SUU2" s="545"/>
      <c r="SUV2" s="546"/>
      <c r="SUW2" s="539"/>
      <c r="SUX2" s="545"/>
      <c r="SUY2" s="545"/>
      <c r="SUZ2" s="546"/>
      <c r="SVA2" s="539"/>
      <c r="SVB2" s="545"/>
      <c r="SVC2" s="545"/>
      <c r="SVD2" s="546"/>
      <c r="SVE2" s="539"/>
      <c r="SVF2" s="545"/>
      <c r="SVG2" s="545"/>
      <c r="SVH2" s="546"/>
      <c r="SVI2" s="539"/>
      <c r="SVJ2" s="545"/>
      <c r="SVK2" s="545"/>
      <c r="SVL2" s="546"/>
      <c r="SVM2" s="539"/>
      <c r="SVN2" s="545"/>
      <c r="SVO2" s="545"/>
      <c r="SVP2" s="546"/>
      <c r="SVQ2" s="539"/>
      <c r="SVR2" s="545"/>
      <c r="SVS2" s="545"/>
      <c r="SVT2" s="546"/>
      <c r="SVU2" s="539"/>
      <c r="SVV2" s="545"/>
      <c r="SVW2" s="545"/>
      <c r="SVX2" s="546"/>
      <c r="SVY2" s="539"/>
      <c r="SVZ2" s="545"/>
      <c r="SWA2" s="545"/>
      <c r="SWB2" s="546"/>
      <c r="SWC2" s="539"/>
      <c r="SWD2" s="545"/>
      <c r="SWE2" s="545"/>
      <c r="SWF2" s="546"/>
      <c r="SWG2" s="539"/>
      <c r="SWH2" s="545"/>
      <c r="SWI2" s="545"/>
      <c r="SWJ2" s="546"/>
      <c r="SWK2" s="539"/>
      <c r="SWL2" s="545"/>
      <c r="SWM2" s="545"/>
      <c r="SWN2" s="546"/>
      <c r="SWO2" s="539"/>
      <c r="SWP2" s="545"/>
      <c r="SWQ2" s="545"/>
      <c r="SWR2" s="546"/>
      <c r="SWS2" s="539"/>
      <c r="SWT2" s="545"/>
      <c r="SWU2" s="545"/>
      <c r="SWV2" s="546"/>
      <c r="SWW2" s="539"/>
      <c r="SWX2" s="545"/>
      <c r="SWY2" s="545"/>
      <c r="SWZ2" s="546"/>
      <c r="SXA2" s="539"/>
      <c r="SXB2" s="545"/>
      <c r="SXC2" s="545"/>
      <c r="SXD2" s="546"/>
      <c r="SXE2" s="539"/>
      <c r="SXF2" s="545"/>
      <c r="SXG2" s="545"/>
      <c r="SXH2" s="546"/>
      <c r="SXI2" s="539"/>
      <c r="SXJ2" s="545"/>
      <c r="SXK2" s="545"/>
      <c r="SXL2" s="546"/>
      <c r="SXM2" s="539"/>
      <c r="SXN2" s="545"/>
      <c r="SXO2" s="545"/>
      <c r="SXP2" s="546"/>
      <c r="SXQ2" s="539"/>
      <c r="SXR2" s="545"/>
      <c r="SXS2" s="545"/>
      <c r="SXT2" s="546"/>
      <c r="SXU2" s="539"/>
      <c r="SXV2" s="545"/>
      <c r="SXW2" s="545"/>
      <c r="SXX2" s="546"/>
      <c r="SXY2" s="539"/>
      <c r="SXZ2" s="545"/>
      <c r="SYA2" s="545"/>
      <c r="SYB2" s="546"/>
      <c r="SYC2" s="539"/>
      <c r="SYD2" s="545"/>
      <c r="SYE2" s="545"/>
      <c r="SYF2" s="546"/>
      <c r="SYG2" s="539"/>
      <c r="SYH2" s="545"/>
      <c r="SYI2" s="545"/>
      <c r="SYJ2" s="546"/>
      <c r="SYK2" s="539"/>
      <c r="SYL2" s="545"/>
      <c r="SYM2" s="545"/>
      <c r="SYN2" s="546"/>
      <c r="SYO2" s="539"/>
      <c r="SYP2" s="545"/>
      <c r="SYQ2" s="545"/>
      <c r="SYR2" s="546"/>
      <c r="SYS2" s="539"/>
      <c r="SYT2" s="545"/>
      <c r="SYU2" s="545"/>
      <c r="SYV2" s="546"/>
      <c r="SYW2" s="539"/>
      <c r="SYX2" s="545"/>
      <c r="SYY2" s="545"/>
      <c r="SYZ2" s="546"/>
      <c r="SZA2" s="539"/>
      <c r="SZB2" s="545"/>
      <c r="SZC2" s="545"/>
      <c r="SZD2" s="546"/>
      <c r="SZE2" s="539"/>
      <c r="SZF2" s="545"/>
      <c r="SZG2" s="545"/>
      <c r="SZH2" s="546"/>
      <c r="SZI2" s="539"/>
      <c r="SZJ2" s="545"/>
      <c r="SZK2" s="545"/>
      <c r="SZL2" s="546"/>
      <c r="SZM2" s="539"/>
      <c r="SZN2" s="545"/>
      <c r="SZO2" s="545"/>
      <c r="SZP2" s="546"/>
      <c r="SZQ2" s="539"/>
      <c r="SZR2" s="545"/>
      <c r="SZS2" s="545"/>
      <c r="SZT2" s="546"/>
      <c r="SZU2" s="539"/>
      <c r="SZV2" s="545"/>
      <c r="SZW2" s="545"/>
      <c r="SZX2" s="546"/>
      <c r="SZY2" s="539"/>
      <c r="SZZ2" s="545"/>
      <c r="TAA2" s="545"/>
      <c r="TAB2" s="546"/>
      <c r="TAC2" s="539"/>
      <c r="TAD2" s="545"/>
      <c r="TAE2" s="545"/>
      <c r="TAF2" s="546"/>
      <c r="TAG2" s="539"/>
      <c r="TAH2" s="545"/>
      <c r="TAI2" s="545"/>
      <c r="TAJ2" s="546"/>
      <c r="TAK2" s="539"/>
      <c r="TAL2" s="545"/>
      <c r="TAM2" s="545"/>
      <c r="TAN2" s="546"/>
      <c r="TAO2" s="539"/>
      <c r="TAP2" s="545"/>
      <c r="TAQ2" s="545"/>
      <c r="TAR2" s="546"/>
      <c r="TAS2" s="539"/>
      <c r="TAT2" s="545"/>
      <c r="TAU2" s="545"/>
      <c r="TAV2" s="546"/>
      <c r="TAW2" s="539"/>
      <c r="TAX2" s="545"/>
      <c r="TAY2" s="545"/>
      <c r="TAZ2" s="546"/>
      <c r="TBA2" s="539"/>
      <c r="TBB2" s="545"/>
      <c r="TBC2" s="545"/>
      <c r="TBD2" s="546"/>
      <c r="TBE2" s="539"/>
      <c r="TBF2" s="545"/>
      <c r="TBG2" s="545"/>
      <c r="TBH2" s="546"/>
      <c r="TBI2" s="539"/>
      <c r="TBJ2" s="545"/>
      <c r="TBK2" s="545"/>
      <c r="TBL2" s="546"/>
      <c r="TBM2" s="539"/>
      <c r="TBN2" s="545"/>
      <c r="TBO2" s="545"/>
      <c r="TBP2" s="546"/>
      <c r="TBQ2" s="539"/>
      <c r="TBR2" s="545"/>
      <c r="TBS2" s="545"/>
      <c r="TBT2" s="546"/>
      <c r="TBU2" s="539"/>
      <c r="TBV2" s="545"/>
      <c r="TBW2" s="545"/>
      <c r="TBX2" s="546"/>
      <c r="TBY2" s="539"/>
      <c r="TBZ2" s="545"/>
      <c r="TCA2" s="545"/>
      <c r="TCB2" s="546"/>
      <c r="TCC2" s="539"/>
      <c r="TCD2" s="545"/>
      <c r="TCE2" s="545"/>
      <c r="TCF2" s="546"/>
      <c r="TCG2" s="539"/>
      <c r="TCH2" s="545"/>
      <c r="TCI2" s="545"/>
      <c r="TCJ2" s="546"/>
      <c r="TCK2" s="539"/>
      <c r="TCL2" s="545"/>
      <c r="TCM2" s="545"/>
      <c r="TCN2" s="546"/>
      <c r="TCO2" s="539"/>
      <c r="TCP2" s="545"/>
      <c r="TCQ2" s="545"/>
      <c r="TCR2" s="546"/>
      <c r="TCS2" s="539"/>
      <c r="TCT2" s="545"/>
      <c r="TCU2" s="545"/>
      <c r="TCV2" s="546"/>
      <c r="TCW2" s="539"/>
      <c r="TCX2" s="545"/>
      <c r="TCY2" s="545"/>
      <c r="TCZ2" s="546"/>
      <c r="TDA2" s="539"/>
      <c r="TDB2" s="545"/>
      <c r="TDC2" s="545"/>
      <c r="TDD2" s="546"/>
      <c r="TDE2" s="539"/>
      <c r="TDF2" s="545"/>
      <c r="TDG2" s="545"/>
      <c r="TDH2" s="546"/>
      <c r="TDI2" s="539"/>
      <c r="TDJ2" s="545"/>
      <c r="TDK2" s="545"/>
      <c r="TDL2" s="546"/>
      <c r="TDM2" s="539"/>
      <c r="TDN2" s="545"/>
      <c r="TDO2" s="545"/>
      <c r="TDP2" s="546"/>
      <c r="TDQ2" s="539"/>
      <c r="TDR2" s="545"/>
      <c r="TDS2" s="545"/>
      <c r="TDT2" s="546"/>
      <c r="TDU2" s="539"/>
      <c r="TDV2" s="545"/>
      <c r="TDW2" s="545"/>
      <c r="TDX2" s="546"/>
      <c r="TDY2" s="539"/>
      <c r="TDZ2" s="545"/>
      <c r="TEA2" s="545"/>
      <c r="TEB2" s="546"/>
      <c r="TEC2" s="539"/>
      <c r="TED2" s="545"/>
      <c r="TEE2" s="545"/>
      <c r="TEF2" s="546"/>
      <c r="TEG2" s="539"/>
      <c r="TEH2" s="545"/>
      <c r="TEI2" s="545"/>
      <c r="TEJ2" s="546"/>
      <c r="TEK2" s="539"/>
      <c r="TEL2" s="545"/>
      <c r="TEM2" s="545"/>
      <c r="TEN2" s="546"/>
      <c r="TEO2" s="539"/>
      <c r="TEP2" s="545"/>
      <c r="TEQ2" s="545"/>
      <c r="TER2" s="546"/>
      <c r="TES2" s="539"/>
      <c r="TET2" s="545"/>
      <c r="TEU2" s="545"/>
      <c r="TEV2" s="546"/>
      <c r="TEW2" s="539"/>
      <c r="TEX2" s="545"/>
      <c r="TEY2" s="545"/>
      <c r="TEZ2" s="546"/>
      <c r="TFA2" s="539"/>
      <c r="TFB2" s="545"/>
      <c r="TFC2" s="545"/>
      <c r="TFD2" s="546"/>
      <c r="TFE2" s="539"/>
      <c r="TFF2" s="545"/>
      <c r="TFG2" s="545"/>
      <c r="TFH2" s="546"/>
      <c r="TFI2" s="539"/>
      <c r="TFJ2" s="545"/>
      <c r="TFK2" s="545"/>
      <c r="TFL2" s="546"/>
      <c r="TFM2" s="539"/>
      <c r="TFN2" s="545"/>
      <c r="TFO2" s="545"/>
      <c r="TFP2" s="546"/>
      <c r="TFQ2" s="539"/>
      <c r="TFR2" s="545"/>
      <c r="TFS2" s="545"/>
      <c r="TFT2" s="546"/>
      <c r="TFU2" s="539"/>
      <c r="TFV2" s="545"/>
      <c r="TFW2" s="545"/>
      <c r="TFX2" s="546"/>
      <c r="TFY2" s="539"/>
      <c r="TFZ2" s="545"/>
      <c r="TGA2" s="545"/>
      <c r="TGB2" s="546"/>
      <c r="TGC2" s="539"/>
      <c r="TGD2" s="545"/>
      <c r="TGE2" s="545"/>
      <c r="TGF2" s="546"/>
      <c r="TGG2" s="539"/>
      <c r="TGH2" s="545"/>
      <c r="TGI2" s="545"/>
      <c r="TGJ2" s="546"/>
      <c r="TGK2" s="539"/>
      <c r="TGL2" s="545"/>
      <c r="TGM2" s="545"/>
      <c r="TGN2" s="546"/>
      <c r="TGO2" s="539"/>
      <c r="TGP2" s="545"/>
      <c r="TGQ2" s="545"/>
      <c r="TGR2" s="546"/>
      <c r="TGS2" s="539"/>
      <c r="TGT2" s="545"/>
      <c r="TGU2" s="545"/>
      <c r="TGV2" s="546"/>
      <c r="TGW2" s="539"/>
      <c r="TGX2" s="545"/>
      <c r="TGY2" s="545"/>
      <c r="TGZ2" s="546"/>
      <c r="THA2" s="539"/>
      <c r="THB2" s="545"/>
      <c r="THC2" s="545"/>
      <c r="THD2" s="546"/>
      <c r="THE2" s="539"/>
      <c r="THF2" s="545"/>
      <c r="THG2" s="545"/>
      <c r="THH2" s="546"/>
      <c r="THI2" s="539"/>
      <c r="THJ2" s="545"/>
      <c r="THK2" s="545"/>
      <c r="THL2" s="546"/>
      <c r="THM2" s="539"/>
      <c r="THN2" s="545"/>
      <c r="THO2" s="545"/>
      <c r="THP2" s="546"/>
      <c r="THQ2" s="539"/>
      <c r="THR2" s="545"/>
      <c r="THS2" s="545"/>
      <c r="THT2" s="546"/>
      <c r="THU2" s="539"/>
      <c r="THV2" s="545"/>
      <c r="THW2" s="545"/>
      <c r="THX2" s="546"/>
      <c r="THY2" s="539"/>
      <c r="THZ2" s="545"/>
      <c r="TIA2" s="545"/>
      <c r="TIB2" s="546"/>
      <c r="TIC2" s="539"/>
      <c r="TID2" s="545"/>
      <c r="TIE2" s="545"/>
      <c r="TIF2" s="546"/>
      <c r="TIG2" s="539"/>
      <c r="TIH2" s="545"/>
      <c r="TII2" s="545"/>
      <c r="TIJ2" s="546"/>
      <c r="TIK2" s="539"/>
      <c r="TIL2" s="545"/>
      <c r="TIM2" s="545"/>
      <c r="TIN2" s="546"/>
      <c r="TIO2" s="539"/>
      <c r="TIP2" s="545"/>
      <c r="TIQ2" s="545"/>
      <c r="TIR2" s="546"/>
      <c r="TIS2" s="539"/>
      <c r="TIT2" s="545"/>
      <c r="TIU2" s="545"/>
      <c r="TIV2" s="546"/>
      <c r="TIW2" s="539"/>
      <c r="TIX2" s="545"/>
      <c r="TIY2" s="545"/>
      <c r="TIZ2" s="546"/>
      <c r="TJA2" s="539"/>
      <c r="TJB2" s="545"/>
      <c r="TJC2" s="545"/>
      <c r="TJD2" s="546"/>
      <c r="TJE2" s="539"/>
      <c r="TJF2" s="545"/>
      <c r="TJG2" s="545"/>
      <c r="TJH2" s="546"/>
      <c r="TJI2" s="539"/>
      <c r="TJJ2" s="545"/>
      <c r="TJK2" s="545"/>
      <c r="TJL2" s="546"/>
      <c r="TJM2" s="539"/>
      <c r="TJN2" s="545"/>
      <c r="TJO2" s="545"/>
      <c r="TJP2" s="546"/>
      <c r="TJQ2" s="539"/>
      <c r="TJR2" s="545"/>
      <c r="TJS2" s="545"/>
      <c r="TJT2" s="546"/>
      <c r="TJU2" s="539"/>
      <c r="TJV2" s="545"/>
      <c r="TJW2" s="545"/>
      <c r="TJX2" s="546"/>
      <c r="TJY2" s="539"/>
      <c r="TJZ2" s="545"/>
      <c r="TKA2" s="545"/>
      <c r="TKB2" s="546"/>
      <c r="TKC2" s="539"/>
      <c r="TKD2" s="545"/>
      <c r="TKE2" s="545"/>
      <c r="TKF2" s="546"/>
      <c r="TKG2" s="539"/>
      <c r="TKH2" s="545"/>
      <c r="TKI2" s="545"/>
      <c r="TKJ2" s="546"/>
      <c r="TKK2" s="539"/>
      <c r="TKL2" s="545"/>
      <c r="TKM2" s="545"/>
      <c r="TKN2" s="546"/>
      <c r="TKO2" s="539"/>
      <c r="TKP2" s="545"/>
      <c r="TKQ2" s="545"/>
      <c r="TKR2" s="546"/>
      <c r="TKS2" s="539"/>
      <c r="TKT2" s="545"/>
      <c r="TKU2" s="545"/>
      <c r="TKV2" s="546"/>
      <c r="TKW2" s="539"/>
      <c r="TKX2" s="545"/>
      <c r="TKY2" s="545"/>
      <c r="TKZ2" s="546"/>
      <c r="TLA2" s="539"/>
      <c r="TLB2" s="545"/>
      <c r="TLC2" s="545"/>
      <c r="TLD2" s="546"/>
      <c r="TLE2" s="539"/>
      <c r="TLF2" s="545"/>
      <c r="TLG2" s="545"/>
      <c r="TLH2" s="546"/>
      <c r="TLI2" s="539"/>
      <c r="TLJ2" s="545"/>
      <c r="TLK2" s="545"/>
      <c r="TLL2" s="546"/>
      <c r="TLM2" s="539"/>
      <c r="TLN2" s="545"/>
      <c r="TLO2" s="545"/>
      <c r="TLP2" s="546"/>
      <c r="TLQ2" s="539"/>
      <c r="TLR2" s="545"/>
      <c r="TLS2" s="545"/>
      <c r="TLT2" s="546"/>
      <c r="TLU2" s="539"/>
      <c r="TLV2" s="545"/>
      <c r="TLW2" s="545"/>
      <c r="TLX2" s="546"/>
      <c r="TLY2" s="539"/>
      <c r="TLZ2" s="545"/>
      <c r="TMA2" s="545"/>
      <c r="TMB2" s="546"/>
      <c r="TMC2" s="539"/>
      <c r="TMD2" s="545"/>
      <c r="TME2" s="545"/>
      <c r="TMF2" s="546"/>
      <c r="TMG2" s="539"/>
      <c r="TMH2" s="545"/>
      <c r="TMI2" s="545"/>
      <c r="TMJ2" s="546"/>
      <c r="TMK2" s="539"/>
      <c r="TML2" s="545"/>
      <c r="TMM2" s="545"/>
      <c r="TMN2" s="546"/>
      <c r="TMO2" s="539"/>
      <c r="TMP2" s="545"/>
      <c r="TMQ2" s="545"/>
      <c r="TMR2" s="546"/>
      <c r="TMS2" s="539"/>
      <c r="TMT2" s="545"/>
      <c r="TMU2" s="545"/>
      <c r="TMV2" s="546"/>
      <c r="TMW2" s="539"/>
      <c r="TMX2" s="545"/>
      <c r="TMY2" s="545"/>
      <c r="TMZ2" s="546"/>
      <c r="TNA2" s="539"/>
      <c r="TNB2" s="545"/>
      <c r="TNC2" s="545"/>
      <c r="TND2" s="546"/>
      <c r="TNE2" s="539"/>
      <c r="TNF2" s="545"/>
      <c r="TNG2" s="545"/>
      <c r="TNH2" s="546"/>
      <c r="TNI2" s="539"/>
      <c r="TNJ2" s="545"/>
      <c r="TNK2" s="545"/>
      <c r="TNL2" s="546"/>
      <c r="TNM2" s="539"/>
      <c r="TNN2" s="545"/>
      <c r="TNO2" s="545"/>
      <c r="TNP2" s="546"/>
      <c r="TNQ2" s="539"/>
      <c r="TNR2" s="545"/>
      <c r="TNS2" s="545"/>
      <c r="TNT2" s="546"/>
      <c r="TNU2" s="539"/>
      <c r="TNV2" s="545"/>
      <c r="TNW2" s="545"/>
      <c r="TNX2" s="546"/>
      <c r="TNY2" s="539"/>
      <c r="TNZ2" s="545"/>
      <c r="TOA2" s="545"/>
      <c r="TOB2" s="546"/>
      <c r="TOC2" s="539"/>
      <c r="TOD2" s="545"/>
      <c r="TOE2" s="545"/>
      <c r="TOF2" s="546"/>
      <c r="TOG2" s="539"/>
      <c r="TOH2" s="545"/>
      <c r="TOI2" s="545"/>
      <c r="TOJ2" s="546"/>
      <c r="TOK2" s="539"/>
      <c r="TOL2" s="545"/>
      <c r="TOM2" s="545"/>
      <c r="TON2" s="546"/>
      <c r="TOO2" s="539"/>
      <c r="TOP2" s="545"/>
      <c r="TOQ2" s="545"/>
      <c r="TOR2" s="546"/>
      <c r="TOS2" s="539"/>
      <c r="TOT2" s="545"/>
      <c r="TOU2" s="545"/>
      <c r="TOV2" s="546"/>
      <c r="TOW2" s="539"/>
      <c r="TOX2" s="545"/>
      <c r="TOY2" s="545"/>
      <c r="TOZ2" s="546"/>
      <c r="TPA2" s="539"/>
      <c r="TPB2" s="545"/>
      <c r="TPC2" s="545"/>
      <c r="TPD2" s="546"/>
      <c r="TPE2" s="539"/>
      <c r="TPF2" s="545"/>
      <c r="TPG2" s="545"/>
      <c r="TPH2" s="546"/>
      <c r="TPI2" s="539"/>
      <c r="TPJ2" s="545"/>
      <c r="TPK2" s="545"/>
      <c r="TPL2" s="546"/>
      <c r="TPM2" s="539"/>
      <c r="TPN2" s="545"/>
      <c r="TPO2" s="545"/>
      <c r="TPP2" s="546"/>
      <c r="TPQ2" s="539"/>
      <c r="TPR2" s="545"/>
      <c r="TPS2" s="545"/>
      <c r="TPT2" s="546"/>
      <c r="TPU2" s="539"/>
      <c r="TPV2" s="545"/>
      <c r="TPW2" s="545"/>
      <c r="TPX2" s="546"/>
      <c r="TPY2" s="539"/>
      <c r="TPZ2" s="545"/>
      <c r="TQA2" s="545"/>
      <c r="TQB2" s="546"/>
      <c r="TQC2" s="539"/>
      <c r="TQD2" s="545"/>
      <c r="TQE2" s="545"/>
      <c r="TQF2" s="546"/>
      <c r="TQG2" s="539"/>
      <c r="TQH2" s="545"/>
      <c r="TQI2" s="545"/>
      <c r="TQJ2" s="546"/>
      <c r="TQK2" s="539"/>
      <c r="TQL2" s="545"/>
      <c r="TQM2" s="545"/>
      <c r="TQN2" s="546"/>
      <c r="TQO2" s="539"/>
      <c r="TQP2" s="545"/>
      <c r="TQQ2" s="545"/>
      <c r="TQR2" s="546"/>
      <c r="TQS2" s="539"/>
      <c r="TQT2" s="545"/>
      <c r="TQU2" s="545"/>
      <c r="TQV2" s="546"/>
      <c r="TQW2" s="539"/>
      <c r="TQX2" s="545"/>
      <c r="TQY2" s="545"/>
      <c r="TQZ2" s="546"/>
      <c r="TRA2" s="539"/>
      <c r="TRB2" s="545"/>
      <c r="TRC2" s="545"/>
      <c r="TRD2" s="546"/>
      <c r="TRE2" s="539"/>
      <c r="TRF2" s="545"/>
      <c r="TRG2" s="545"/>
      <c r="TRH2" s="546"/>
      <c r="TRI2" s="539"/>
      <c r="TRJ2" s="545"/>
      <c r="TRK2" s="545"/>
      <c r="TRL2" s="546"/>
      <c r="TRM2" s="539"/>
      <c r="TRN2" s="545"/>
      <c r="TRO2" s="545"/>
      <c r="TRP2" s="546"/>
      <c r="TRQ2" s="539"/>
      <c r="TRR2" s="545"/>
      <c r="TRS2" s="545"/>
      <c r="TRT2" s="546"/>
      <c r="TRU2" s="539"/>
      <c r="TRV2" s="545"/>
      <c r="TRW2" s="545"/>
      <c r="TRX2" s="546"/>
      <c r="TRY2" s="539"/>
      <c r="TRZ2" s="545"/>
      <c r="TSA2" s="545"/>
      <c r="TSB2" s="546"/>
      <c r="TSC2" s="539"/>
      <c r="TSD2" s="545"/>
      <c r="TSE2" s="545"/>
      <c r="TSF2" s="546"/>
      <c r="TSG2" s="539"/>
      <c r="TSH2" s="545"/>
      <c r="TSI2" s="545"/>
      <c r="TSJ2" s="546"/>
      <c r="TSK2" s="539"/>
      <c r="TSL2" s="545"/>
      <c r="TSM2" s="545"/>
      <c r="TSN2" s="546"/>
      <c r="TSO2" s="539"/>
      <c r="TSP2" s="545"/>
      <c r="TSQ2" s="545"/>
      <c r="TSR2" s="546"/>
      <c r="TSS2" s="539"/>
      <c r="TST2" s="545"/>
      <c r="TSU2" s="545"/>
      <c r="TSV2" s="546"/>
      <c r="TSW2" s="539"/>
      <c r="TSX2" s="545"/>
      <c r="TSY2" s="545"/>
      <c r="TSZ2" s="546"/>
      <c r="TTA2" s="539"/>
      <c r="TTB2" s="545"/>
      <c r="TTC2" s="545"/>
      <c r="TTD2" s="546"/>
      <c r="TTE2" s="539"/>
      <c r="TTF2" s="545"/>
      <c r="TTG2" s="545"/>
      <c r="TTH2" s="546"/>
      <c r="TTI2" s="539"/>
      <c r="TTJ2" s="545"/>
      <c r="TTK2" s="545"/>
      <c r="TTL2" s="546"/>
      <c r="TTM2" s="539"/>
      <c r="TTN2" s="545"/>
      <c r="TTO2" s="545"/>
      <c r="TTP2" s="546"/>
      <c r="TTQ2" s="539"/>
      <c r="TTR2" s="545"/>
      <c r="TTS2" s="545"/>
      <c r="TTT2" s="546"/>
      <c r="TTU2" s="539"/>
      <c r="TTV2" s="545"/>
      <c r="TTW2" s="545"/>
      <c r="TTX2" s="546"/>
      <c r="TTY2" s="539"/>
      <c r="TTZ2" s="545"/>
      <c r="TUA2" s="545"/>
      <c r="TUB2" s="546"/>
      <c r="TUC2" s="539"/>
      <c r="TUD2" s="545"/>
      <c r="TUE2" s="545"/>
      <c r="TUF2" s="546"/>
      <c r="TUG2" s="539"/>
      <c r="TUH2" s="545"/>
      <c r="TUI2" s="545"/>
      <c r="TUJ2" s="546"/>
      <c r="TUK2" s="539"/>
      <c r="TUL2" s="545"/>
      <c r="TUM2" s="545"/>
      <c r="TUN2" s="546"/>
      <c r="TUO2" s="539"/>
      <c r="TUP2" s="545"/>
      <c r="TUQ2" s="545"/>
      <c r="TUR2" s="546"/>
      <c r="TUS2" s="539"/>
      <c r="TUT2" s="545"/>
      <c r="TUU2" s="545"/>
      <c r="TUV2" s="546"/>
      <c r="TUW2" s="539"/>
      <c r="TUX2" s="545"/>
      <c r="TUY2" s="545"/>
      <c r="TUZ2" s="546"/>
      <c r="TVA2" s="539"/>
      <c r="TVB2" s="545"/>
      <c r="TVC2" s="545"/>
      <c r="TVD2" s="546"/>
      <c r="TVE2" s="539"/>
      <c r="TVF2" s="545"/>
      <c r="TVG2" s="545"/>
      <c r="TVH2" s="546"/>
      <c r="TVI2" s="539"/>
      <c r="TVJ2" s="545"/>
      <c r="TVK2" s="545"/>
      <c r="TVL2" s="546"/>
      <c r="TVM2" s="539"/>
      <c r="TVN2" s="545"/>
      <c r="TVO2" s="545"/>
      <c r="TVP2" s="546"/>
      <c r="TVQ2" s="539"/>
      <c r="TVR2" s="545"/>
      <c r="TVS2" s="545"/>
      <c r="TVT2" s="546"/>
      <c r="TVU2" s="539"/>
      <c r="TVV2" s="545"/>
      <c r="TVW2" s="545"/>
      <c r="TVX2" s="546"/>
      <c r="TVY2" s="539"/>
      <c r="TVZ2" s="545"/>
      <c r="TWA2" s="545"/>
      <c r="TWB2" s="546"/>
      <c r="TWC2" s="539"/>
      <c r="TWD2" s="545"/>
      <c r="TWE2" s="545"/>
      <c r="TWF2" s="546"/>
      <c r="TWG2" s="539"/>
      <c r="TWH2" s="545"/>
      <c r="TWI2" s="545"/>
      <c r="TWJ2" s="546"/>
      <c r="TWK2" s="539"/>
      <c r="TWL2" s="545"/>
      <c r="TWM2" s="545"/>
      <c r="TWN2" s="546"/>
      <c r="TWO2" s="539"/>
      <c r="TWP2" s="545"/>
      <c r="TWQ2" s="545"/>
      <c r="TWR2" s="546"/>
      <c r="TWS2" s="539"/>
      <c r="TWT2" s="545"/>
      <c r="TWU2" s="545"/>
      <c r="TWV2" s="546"/>
      <c r="TWW2" s="539"/>
      <c r="TWX2" s="545"/>
      <c r="TWY2" s="545"/>
      <c r="TWZ2" s="546"/>
      <c r="TXA2" s="539"/>
      <c r="TXB2" s="545"/>
      <c r="TXC2" s="545"/>
      <c r="TXD2" s="546"/>
      <c r="TXE2" s="539"/>
      <c r="TXF2" s="545"/>
      <c r="TXG2" s="545"/>
      <c r="TXH2" s="546"/>
      <c r="TXI2" s="539"/>
      <c r="TXJ2" s="545"/>
      <c r="TXK2" s="545"/>
      <c r="TXL2" s="546"/>
      <c r="TXM2" s="539"/>
      <c r="TXN2" s="545"/>
      <c r="TXO2" s="545"/>
      <c r="TXP2" s="546"/>
      <c r="TXQ2" s="539"/>
      <c r="TXR2" s="545"/>
      <c r="TXS2" s="545"/>
      <c r="TXT2" s="546"/>
      <c r="TXU2" s="539"/>
      <c r="TXV2" s="545"/>
      <c r="TXW2" s="545"/>
      <c r="TXX2" s="546"/>
      <c r="TXY2" s="539"/>
      <c r="TXZ2" s="545"/>
      <c r="TYA2" s="545"/>
      <c r="TYB2" s="546"/>
      <c r="TYC2" s="539"/>
      <c r="TYD2" s="545"/>
      <c r="TYE2" s="545"/>
      <c r="TYF2" s="546"/>
      <c r="TYG2" s="539"/>
      <c r="TYH2" s="545"/>
      <c r="TYI2" s="545"/>
      <c r="TYJ2" s="546"/>
      <c r="TYK2" s="539"/>
      <c r="TYL2" s="545"/>
      <c r="TYM2" s="545"/>
      <c r="TYN2" s="546"/>
      <c r="TYO2" s="539"/>
      <c r="TYP2" s="545"/>
      <c r="TYQ2" s="545"/>
      <c r="TYR2" s="546"/>
      <c r="TYS2" s="539"/>
      <c r="TYT2" s="545"/>
      <c r="TYU2" s="545"/>
      <c r="TYV2" s="546"/>
      <c r="TYW2" s="539"/>
      <c r="TYX2" s="545"/>
      <c r="TYY2" s="545"/>
      <c r="TYZ2" s="546"/>
      <c r="TZA2" s="539"/>
      <c r="TZB2" s="545"/>
      <c r="TZC2" s="545"/>
      <c r="TZD2" s="546"/>
      <c r="TZE2" s="539"/>
      <c r="TZF2" s="545"/>
      <c r="TZG2" s="545"/>
      <c r="TZH2" s="546"/>
      <c r="TZI2" s="539"/>
      <c r="TZJ2" s="545"/>
      <c r="TZK2" s="545"/>
      <c r="TZL2" s="546"/>
      <c r="TZM2" s="539"/>
      <c r="TZN2" s="545"/>
      <c r="TZO2" s="545"/>
      <c r="TZP2" s="546"/>
      <c r="TZQ2" s="539"/>
      <c r="TZR2" s="545"/>
      <c r="TZS2" s="545"/>
      <c r="TZT2" s="546"/>
      <c r="TZU2" s="539"/>
      <c r="TZV2" s="545"/>
      <c r="TZW2" s="545"/>
      <c r="TZX2" s="546"/>
      <c r="TZY2" s="539"/>
      <c r="TZZ2" s="545"/>
      <c r="UAA2" s="545"/>
      <c r="UAB2" s="546"/>
      <c r="UAC2" s="539"/>
      <c r="UAD2" s="545"/>
      <c r="UAE2" s="545"/>
      <c r="UAF2" s="546"/>
      <c r="UAG2" s="539"/>
      <c r="UAH2" s="545"/>
      <c r="UAI2" s="545"/>
      <c r="UAJ2" s="546"/>
      <c r="UAK2" s="539"/>
      <c r="UAL2" s="545"/>
      <c r="UAM2" s="545"/>
      <c r="UAN2" s="546"/>
      <c r="UAO2" s="539"/>
      <c r="UAP2" s="545"/>
      <c r="UAQ2" s="545"/>
      <c r="UAR2" s="546"/>
      <c r="UAS2" s="539"/>
      <c r="UAT2" s="545"/>
      <c r="UAU2" s="545"/>
      <c r="UAV2" s="546"/>
      <c r="UAW2" s="539"/>
      <c r="UAX2" s="545"/>
      <c r="UAY2" s="545"/>
      <c r="UAZ2" s="546"/>
      <c r="UBA2" s="539"/>
      <c r="UBB2" s="545"/>
      <c r="UBC2" s="545"/>
      <c r="UBD2" s="546"/>
      <c r="UBE2" s="539"/>
      <c r="UBF2" s="545"/>
      <c r="UBG2" s="545"/>
      <c r="UBH2" s="546"/>
      <c r="UBI2" s="539"/>
      <c r="UBJ2" s="545"/>
      <c r="UBK2" s="545"/>
      <c r="UBL2" s="546"/>
      <c r="UBM2" s="539"/>
      <c r="UBN2" s="545"/>
      <c r="UBO2" s="545"/>
      <c r="UBP2" s="546"/>
      <c r="UBQ2" s="539"/>
      <c r="UBR2" s="545"/>
      <c r="UBS2" s="545"/>
      <c r="UBT2" s="546"/>
      <c r="UBU2" s="539"/>
      <c r="UBV2" s="545"/>
      <c r="UBW2" s="545"/>
      <c r="UBX2" s="546"/>
      <c r="UBY2" s="539"/>
      <c r="UBZ2" s="545"/>
      <c r="UCA2" s="545"/>
      <c r="UCB2" s="546"/>
      <c r="UCC2" s="539"/>
      <c r="UCD2" s="545"/>
      <c r="UCE2" s="545"/>
      <c r="UCF2" s="546"/>
      <c r="UCG2" s="539"/>
      <c r="UCH2" s="545"/>
      <c r="UCI2" s="545"/>
      <c r="UCJ2" s="546"/>
      <c r="UCK2" s="539"/>
      <c r="UCL2" s="545"/>
      <c r="UCM2" s="545"/>
      <c r="UCN2" s="546"/>
      <c r="UCO2" s="539"/>
      <c r="UCP2" s="545"/>
      <c r="UCQ2" s="545"/>
      <c r="UCR2" s="546"/>
      <c r="UCS2" s="539"/>
      <c r="UCT2" s="545"/>
      <c r="UCU2" s="545"/>
      <c r="UCV2" s="546"/>
      <c r="UCW2" s="539"/>
      <c r="UCX2" s="545"/>
      <c r="UCY2" s="545"/>
      <c r="UCZ2" s="546"/>
      <c r="UDA2" s="539"/>
      <c r="UDB2" s="545"/>
      <c r="UDC2" s="545"/>
      <c r="UDD2" s="546"/>
      <c r="UDE2" s="539"/>
      <c r="UDF2" s="545"/>
      <c r="UDG2" s="545"/>
      <c r="UDH2" s="546"/>
      <c r="UDI2" s="539"/>
      <c r="UDJ2" s="545"/>
      <c r="UDK2" s="545"/>
      <c r="UDL2" s="546"/>
      <c r="UDM2" s="539"/>
      <c r="UDN2" s="545"/>
      <c r="UDO2" s="545"/>
      <c r="UDP2" s="546"/>
      <c r="UDQ2" s="539"/>
      <c r="UDR2" s="545"/>
      <c r="UDS2" s="545"/>
      <c r="UDT2" s="546"/>
      <c r="UDU2" s="539"/>
      <c r="UDV2" s="545"/>
      <c r="UDW2" s="545"/>
      <c r="UDX2" s="546"/>
      <c r="UDY2" s="539"/>
      <c r="UDZ2" s="545"/>
      <c r="UEA2" s="545"/>
      <c r="UEB2" s="546"/>
      <c r="UEC2" s="539"/>
      <c r="UED2" s="545"/>
      <c r="UEE2" s="545"/>
      <c r="UEF2" s="546"/>
      <c r="UEG2" s="539"/>
      <c r="UEH2" s="545"/>
      <c r="UEI2" s="545"/>
      <c r="UEJ2" s="546"/>
      <c r="UEK2" s="539"/>
      <c r="UEL2" s="545"/>
      <c r="UEM2" s="545"/>
      <c r="UEN2" s="546"/>
      <c r="UEO2" s="539"/>
      <c r="UEP2" s="545"/>
      <c r="UEQ2" s="545"/>
      <c r="UER2" s="546"/>
      <c r="UES2" s="539"/>
      <c r="UET2" s="545"/>
      <c r="UEU2" s="545"/>
      <c r="UEV2" s="546"/>
      <c r="UEW2" s="539"/>
      <c r="UEX2" s="545"/>
      <c r="UEY2" s="545"/>
      <c r="UEZ2" s="546"/>
      <c r="UFA2" s="539"/>
      <c r="UFB2" s="545"/>
      <c r="UFC2" s="545"/>
      <c r="UFD2" s="546"/>
      <c r="UFE2" s="539"/>
      <c r="UFF2" s="545"/>
      <c r="UFG2" s="545"/>
      <c r="UFH2" s="546"/>
      <c r="UFI2" s="539"/>
      <c r="UFJ2" s="545"/>
      <c r="UFK2" s="545"/>
      <c r="UFL2" s="546"/>
      <c r="UFM2" s="539"/>
      <c r="UFN2" s="545"/>
      <c r="UFO2" s="545"/>
      <c r="UFP2" s="546"/>
      <c r="UFQ2" s="539"/>
      <c r="UFR2" s="545"/>
      <c r="UFS2" s="545"/>
      <c r="UFT2" s="546"/>
      <c r="UFU2" s="539"/>
      <c r="UFV2" s="545"/>
      <c r="UFW2" s="545"/>
      <c r="UFX2" s="546"/>
      <c r="UFY2" s="539"/>
      <c r="UFZ2" s="545"/>
      <c r="UGA2" s="545"/>
      <c r="UGB2" s="546"/>
      <c r="UGC2" s="539"/>
      <c r="UGD2" s="545"/>
      <c r="UGE2" s="545"/>
      <c r="UGF2" s="546"/>
      <c r="UGG2" s="539"/>
      <c r="UGH2" s="545"/>
      <c r="UGI2" s="545"/>
      <c r="UGJ2" s="546"/>
      <c r="UGK2" s="539"/>
      <c r="UGL2" s="545"/>
      <c r="UGM2" s="545"/>
      <c r="UGN2" s="546"/>
      <c r="UGO2" s="539"/>
      <c r="UGP2" s="545"/>
      <c r="UGQ2" s="545"/>
      <c r="UGR2" s="546"/>
      <c r="UGS2" s="539"/>
      <c r="UGT2" s="545"/>
      <c r="UGU2" s="545"/>
      <c r="UGV2" s="546"/>
      <c r="UGW2" s="539"/>
      <c r="UGX2" s="545"/>
      <c r="UGY2" s="545"/>
      <c r="UGZ2" s="546"/>
      <c r="UHA2" s="539"/>
      <c r="UHB2" s="545"/>
      <c r="UHC2" s="545"/>
      <c r="UHD2" s="546"/>
      <c r="UHE2" s="539"/>
      <c r="UHF2" s="545"/>
      <c r="UHG2" s="545"/>
      <c r="UHH2" s="546"/>
      <c r="UHI2" s="539"/>
      <c r="UHJ2" s="545"/>
      <c r="UHK2" s="545"/>
      <c r="UHL2" s="546"/>
      <c r="UHM2" s="539"/>
      <c r="UHN2" s="545"/>
      <c r="UHO2" s="545"/>
      <c r="UHP2" s="546"/>
      <c r="UHQ2" s="539"/>
      <c r="UHR2" s="545"/>
      <c r="UHS2" s="545"/>
      <c r="UHT2" s="546"/>
      <c r="UHU2" s="539"/>
      <c r="UHV2" s="545"/>
      <c r="UHW2" s="545"/>
      <c r="UHX2" s="546"/>
      <c r="UHY2" s="539"/>
      <c r="UHZ2" s="545"/>
      <c r="UIA2" s="545"/>
      <c r="UIB2" s="546"/>
      <c r="UIC2" s="539"/>
      <c r="UID2" s="545"/>
      <c r="UIE2" s="545"/>
      <c r="UIF2" s="546"/>
      <c r="UIG2" s="539"/>
      <c r="UIH2" s="545"/>
      <c r="UII2" s="545"/>
      <c r="UIJ2" s="546"/>
      <c r="UIK2" s="539"/>
      <c r="UIL2" s="545"/>
      <c r="UIM2" s="545"/>
      <c r="UIN2" s="546"/>
      <c r="UIO2" s="539"/>
      <c r="UIP2" s="545"/>
      <c r="UIQ2" s="545"/>
      <c r="UIR2" s="546"/>
      <c r="UIS2" s="539"/>
      <c r="UIT2" s="545"/>
      <c r="UIU2" s="545"/>
      <c r="UIV2" s="546"/>
      <c r="UIW2" s="539"/>
      <c r="UIX2" s="545"/>
      <c r="UIY2" s="545"/>
      <c r="UIZ2" s="546"/>
      <c r="UJA2" s="539"/>
      <c r="UJB2" s="545"/>
      <c r="UJC2" s="545"/>
      <c r="UJD2" s="546"/>
      <c r="UJE2" s="539"/>
      <c r="UJF2" s="545"/>
      <c r="UJG2" s="545"/>
      <c r="UJH2" s="546"/>
      <c r="UJI2" s="539"/>
      <c r="UJJ2" s="545"/>
      <c r="UJK2" s="545"/>
      <c r="UJL2" s="546"/>
      <c r="UJM2" s="539"/>
      <c r="UJN2" s="545"/>
      <c r="UJO2" s="545"/>
      <c r="UJP2" s="546"/>
      <c r="UJQ2" s="539"/>
      <c r="UJR2" s="545"/>
      <c r="UJS2" s="545"/>
      <c r="UJT2" s="546"/>
      <c r="UJU2" s="539"/>
      <c r="UJV2" s="545"/>
      <c r="UJW2" s="545"/>
      <c r="UJX2" s="546"/>
      <c r="UJY2" s="539"/>
      <c r="UJZ2" s="545"/>
      <c r="UKA2" s="545"/>
      <c r="UKB2" s="546"/>
      <c r="UKC2" s="539"/>
      <c r="UKD2" s="545"/>
      <c r="UKE2" s="545"/>
      <c r="UKF2" s="546"/>
      <c r="UKG2" s="539"/>
      <c r="UKH2" s="545"/>
      <c r="UKI2" s="545"/>
      <c r="UKJ2" s="546"/>
      <c r="UKK2" s="539"/>
      <c r="UKL2" s="545"/>
      <c r="UKM2" s="545"/>
      <c r="UKN2" s="546"/>
      <c r="UKO2" s="539"/>
      <c r="UKP2" s="545"/>
      <c r="UKQ2" s="545"/>
      <c r="UKR2" s="546"/>
      <c r="UKS2" s="539"/>
      <c r="UKT2" s="545"/>
      <c r="UKU2" s="545"/>
      <c r="UKV2" s="546"/>
      <c r="UKW2" s="539"/>
      <c r="UKX2" s="545"/>
      <c r="UKY2" s="545"/>
      <c r="UKZ2" s="546"/>
      <c r="ULA2" s="539"/>
      <c r="ULB2" s="545"/>
      <c r="ULC2" s="545"/>
      <c r="ULD2" s="546"/>
      <c r="ULE2" s="539"/>
      <c r="ULF2" s="545"/>
      <c r="ULG2" s="545"/>
      <c r="ULH2" s="546"/>
      <c r="ULI2" s="539"/>
      <c r="ULJ2" s="545"/>
      <c r="ULK2" s="545"/>
      <c r="ULL2" s="546"/>
      <c r="ULM2" s="539"/>
      <c r="ULN2" s="545"/>
      <c r="ULO2" s="545"/>
      <c r="ULP2" s="546"/>
      <c r="ULQ2" s="539"/>
      <c r="ULR2" s="545"/>
      <c r="ULS2" s="545"/>
      <c r="ULT2" s="546"/>
      <c r="ULU2" s="539"/>
      <c r="ULV2" s="545"/>
      <c r="ULW2" s="545"/>
      <c r="ULX2" s="546"/>
      <c r="ULY2" s="539"/>
      <c r="ULZ2" s="545"/>
      <c r="UMA2" s="545"/>
      <c r="UMB2" s="546"/>
      <c r="UMC2" s="539"/>
      <c r="UMD2" s="545"/>
      <c r="UME2" s="545"/>
      <c r="UMF2" s="546"/>
      <c r="UMG2" s="539"/>
      <c r="UMH2" s="545"/>
      <c r="UMI2" s="545"/>
      <c r="UMJ2" s="546"/>
      <c r="UMK2" s="539"/>
      <c r="UML2" s="545"/>
      <c r="UMM2" s="545"/>
      <c r="UMN2" s="546"/>
      <c r="UMO2" s="539"/>
      <c r="UMP2" s="545"/>
      <c r="UMQ2" s="545"/>
      <c r="UMR2" s="546"/>
      <c r="UMS2" s="539"/>
      <c r="UMT2" s="545"/>
      <c r="UMU2" s="545"/>
      <c r="UMV2" s="546"/>
      <c r="UMW2" s="539"/>
      <c r="UMX2" s="545"/>
      <c r="UMY2" s="545"/>
      <c r="UMZ2" s="546"/>
      <c r="UNA2" s="539"/>
      <c r="UNB2" s="545"/>
      <c r="UNC2" s="545"/>
      <c r="UND2" s="546"/>
      <c r="UNE2" s="539"/>
      <c r="UNF2" s="545"/>
      <c r="UNG2" s="545"/>
      <c r="UNH2" s="546"/>
      <c r="UNI2" s="539"/>
      <c r="UNJ2" s="545"/>
      <c r="UNK2" s="545"/>
      <c r="UNL2" s="546"/>
      <c r="UNM2" s="539"/>
      <c r="UNN2" s="545"/>
      <c r="UNO2" s="545"/>
      <c r="UNP2" s="546"/>
      <c r="UNQ2" s="539"/>
      <c r="UNR2" s="545"/>
      <c r="UNS2" s="545"/>
      <c r="UNT2" s="546"/>
      <c r="UNU2" s="539"/>
      <c r="UNV2" s="545"/>
      <c r="UNW2" s="545"/>
      <c r="UNX2" s="546"/>
      <c r="UNY2" s="539"/>
      <c r="UNZ2" s="545"/>
      <c r="UOA2" s="545"/>
      <c r="UOB2" s="546"/>
      <c r="UOC2" s="539"/>
      <c r="UOD2" s="545"/>
      <c r="UOE2" s="545"/>
      <c r="UOF2" s="546"/>
      <c r="UOG2" s="539"/>
      <c r="UOH2" s="545"/>
      <c r="UOI2" s="545"/>
      <c r="UOJ2" s="546"/>
      <c r="UOK2" s="539"/>
      <c r="UOL2" s="545"/>
      <c r="UOM2" s="545"/>
      <c r="UON2" s="546"/>
      <c r="UOO2" s="539"/>
      <c r="UOP2" s="545"/>
      <c r="UOQ2" s="545"/>
      <c r="UOR2" s="546"/>
      <c r="UOS2" s="539"/>
      <c r="UOT2" s="545"/>
      <c r="UOU2" s="545"/>
      <c r="UOV2" s="546"/>
      <c r="UOW2" s="539"/>
      <c r="UOX2" s="545"/>
      <c r="UOY2" s="545"/>
      <c r="UOZ2" s="546"/>
      <c r="UPA2" s="539"/>
      <c r="UPB2" s="545"/>
      <c r="UPC2" s="545"/>
      <c r="UPD2" s="546"/>
      <c r="UPE2" s="539"/>
      <c r="UPF2" s="545"/>
      <c r="UPG2" s="545"/>
      <c r="UPH2" s="546"/>
      <c r="UPI2" s="539"/>
      <c r="UPJ2" s="545"/>
      <c r="UPK2" s="545"/>
      <c r="UPL2" s="546"/>
      <c r="UPM2" s="539"/>
      <c r="UPN2" s="545"/>
      <c r="UPO2" s="545"/>
      <c r="UPP2" s="546"/>
      <c r="UPQ2" s="539"/>
      <c r="UPR2" s="545"/>
      <c r="UPS2" s="545"/>
      <c r="UPT2" s="546"/>
      <c r="UPU2" s="539"/>
      <c r="UPV2" s="545"/>
      <c r="UPW2" s="545"/>
      <c r="UPX2" s="546"/>
      <c r="UPY2" s="539"/>
      <c r="UPZ2" s="545"/>
      <c r="UQA2" s="545"/>
      <c r="UQB2" s="546"/>
      <c r="UQC2" s="539"/>
      <c r="UQD2" s="545"/>
      <c r="UQE2" s="545"/>
      <c r="UQF2" s="546"/>
      <c r="UQG2" s="539"/>
      <c r="UQH2" s="545"/>
      <c r="UQI2" s="545"/>
      <c r="UQJ2" s="546"/>
      <c r="UQK2" s="539"/>
      <c r="UQL2" s="545"/>
      <c r="UQM2" s="545"/>
      <c r="UQN2" s="546"/>
      <c r="UQO2" s="539"/>
      <c r="UQP2" s="545"/>
      <c r="UQQ2" s="545"/>
      <c r="UQR2" s="546"/>
      <c r="UQS2" s="539"/>
      <c r="UQT2" s="545"/>
      <c r="UQU2" s="545"/>
      <c r="UQV2" s="546"/>
      <c r="UQW2" s="539"/>
      <c r="UQX2" s="545"/>
      <c r="UQY2" s="545"/>
      <c r="UQZ2" s="546"/>
      <c r="URA2" s="539"/>
      <c r="URB2" s="545"/>
      <c r="URC2" s="545"/>
      <c r="URD2" s="546"/>
      <c r="URE2" s="539"/>
      <c r="URF2" s="545"/>
      <c r="URG2" s="545"/>
      <c r="URH2" s="546"/>
      <c r="URI2" s="539"/>
      <c r="URJ2" s="545"/>
      <c r="URK2" s="545"/>
      <c r="URL2" s="546"/>
      <c r="URM2" s="539"/>
      <c r="URN2" s="545"/>
      <c r="URO2" s="545"/>
      <c r="URP2" s="546"/>
      <c r="URQ2" s="539"/>
      <c r="URR2" s="545"/>
      <c r="URS2" s="545"/>
      <c r="URT2" s="546"/>
      <c r="URU2" s="539"/>
      <c r="URV2" s="545"/>
      <c r="URW2" s="545"/>
      <c r="URX2" s="546"/>
      <c r="URY2" s="539"/>
      <c r="URZ2" s="545"/>
      <c r="USA2" s="545"/>
      <c r="USB2" s="546"/>
      <c r="USC2" s="539"/>
      <c r="USD2" s="545"/>
      <c r="USE2" s="545"/>
      <c r="USF2" s="546"/>
      <c r="USG2" s="539"/>
      <c r="USH2" s="545"/>
      <c r="USI2" s="545"/>
      <c r="USJ2" s="546"/>
      <c r="USK2" s="539"/>
      <c r="USL2" s="545"/>
      <c r="USM2" s="545"/>
      <c r="USN2" s="546"/>
      <c r="USO2" s="539"/>
      <c r="USP2" s="545"/>
      <c r="USQ2" s="545"/>
      <c r="USR2" s="546"/>
      <c r="USS2" s="539"/>
      <c r="UST2" s="545"/>
      <c r="USU2" s="545"/>
      <c r="USV2" s="546"/>
      <c r="USW2" s="539"/>
      <c r="USX2" s="545"/>
      <c r="USY2" s="545"/>
      <c r="USZ2" s="546"/>
      <c r="UTA2" s="539"/>
      <c r="UTB2" s="545"/>
      <c r="UTC2" s="545"/>
      <c r="UTD2" s="546"/>
      <c r="UTE2" s="539"/>
      <c r="UTF2" s="545"/>
      <c r="UTG2" s="545"/>
      <c r="UTH2" s="546"/>
      <c r="UTI2" s="539"/>
      <c r="UTJ2" s="545"/>
      <c r="UTK2" s="545"/>
      <c r="UTL2" s="546"/>
      <c r="UTM2" s="539"/>
      <c r="UTN2" s="545"/>
      <c r="UTO2" s="545"/>
      <c r="UTP2" s="546"/>
      <c r="UTQ2" s="539"/>
      <c r="UTR2" s="545"/>
      <c r="UTS2" s="545"/>
      <c r="UTT2" s="546"/>
      <c r="UTU2" s="539"/>
      <c r="UTV2" s="545"/>
      <c r="UTW2" s="545"/>
      <c r="UTX2" s="546"/>
      <c r="UTY2" s="539"/>
      <c r="UTZ2" s="545"/>
      <c r="UUA2" s="545"/>
      <c r="UUB2" s="546"/>
      <c r="UUC2" s="539"/>
      <c r="UUD2" s="545"/>
      <c r="UUE2" s="545"/>
      <c r="UUF2" s="546"/>
      <c r="UUG2" s="539"/>
      <c r="UUH2" s="545"/>
      <c r="UUI2" s="545"/>
      <c r="UUJ2" s="546"/>
      <c r="UUK2" s="539"/>
      <c r="UUL2" s="545"/>
      <c r="UUM2" s="545"/>
      <c r="UUN2" s="546"/>
      <c r="UUO2" s="539"/>
      <c r="UUP2" s="545"/>
      <c r="UUQ2" s="545"/>
      <c r="UUR2" s="546"/>
      <c r="UUS2" s="539"/>
      <c r="UUT2" s="545"/>
      <c r="UUU2" s="545"/>
      <c r="UUV2" s="546"/>
      <c r="UUW2" s="539"/>
      <c r="UUX2" s="545"/>
      <c r="UUY2" s="545"/>
      <c r="UUZ2" s="546"/>
      <c r="UVA2" s="539"/>
      <c r="UVB2" s="545"/>
      <c r="UVC2" s="545"/>
      <c r="UVD2" s="546"/>
      <c r="UVE2" s="539"/>
      <c r="UVF2" s="545"/>
      <c r="UVG2" s="545"/>
      <c r="UVH2" s="546"/>
      <c r="UVI2" s="539"/>
      <c r="UVJ2" s="545"/>
      <c r="UVK2" s="545"/>
      <c r="UVL2" s="546"/>
      <c r="UVM2" s="539"/>
      <c r="UVN2" s="545"/>
      <c r="UVO2" s="545"/>
      <c r="UVP2" s="546"/>
      <c r="UVQ2" s="539"/>
      <c r="UVR2" s="545"/>
      <c r="UVS2" s="545"/>
      <c r="UVT2" s="546"/>
      <c r="UVU2" s="539"/>
      <c r="UVV2" s="545"/>
      <c r="UVW2" s="545"/>
      <c r="UVX2" s="546"/>
      <c r="UVY2" s="539"/>
      <c r="UVZ2" s="545"/>
      <c r="UWA2" s="545"/>
      <c r="UWB2" s="546"/>
      <c r="UWC2" s="539"/>
      <c r="UWD2" s="545"/>
      <c r="UWE2" s="545"/>
      <c r="UWF2" s="546"/>
      <c r="UWG2" s="539"/>
      <c r="UWH2" s="545"/>
      <c r="UWI2" s="545"/>
      <c r="UWJ2" s="546"/>
      <c r="UWK2" s="539"/>
      <c r="UWL2" s="545"/>
      <c r="UWM2" s="545"/>
      <c r="UWN2" s="546"/>
      <c r="UWO2" s="539"/>
      <c r="UWP2" s="545"/>
      <c r="UWQ2" s="545"/>
      <c r="UWR2" s="546"/>
      <c r="UWS2" s="539"/>
      <c r="UWT2" s="545"/>
      <c r="UWU2" s="545"/>
      <c r="UWV2" s="546"/>
      <c r="UWW2" s="539"/>
      <c r="UWX2" s="545"/>
      <c r="UWY2" s="545"/>
      <c r="UWZ2" s="546"/>
      <c r="UXA2" s="539"/>
      <c r="UXB2" s="545"/>
      <c r="UXC2" s="545"/>
      <c r="UXD2" s="546"/>
      <c r="UXE2" s="539"/>
      <c r="UXF2" s="545"/>
      <c r="UXG2" s="545"/>
      <c r="UXH2" s="546"/>
      <c r="UXI2" s="539"/>
      <c r="UXJ2" s="545"/>
      <c r="UXK2" s="545"/>
      <c r="UXL2" s="546"/>
      <c r="UXM2" s="539"/>
      <c r="UXN2" s="545"/>
      <c r="UXO2" s="545"/>
      <c r="UXP2" s="546"/>
      <c r="UXQ2" s="539"/>
      <c r="UXR2" s="545"/>
      <c r="UXS2" s="545"/>
      <c r="UXT2" s="546"/>
      <c r="UXU2" s="539"/>
      <c r="UXV2" s="545"/>
      <c r="UXW2" s="545"/>
      <c r="UXX2" s="546"/>
      <c r="UXY2" s="539"/>
      <c r="UXZ2" s="545"/>
      <c r="UYA2" s="545"/>
      <c r="UYB2" s="546"/>
      <c r="UYC2" s="539"/>
      <c r="UYD2" s="545"/>
      <c r="UYE2" s="545"/>
      <c r="UYF2" s="546"/>
      <c r="UYG2" s="539"/>
      <c r="UYH2" s="545"/>
      <c r="UYI2" s="545"/>
      <c r="UYJ2" s="546"/>
      <c r="UYK2" s="539"/>
      <c r="UYL2" s="545"/>
      <c r="UYM2" s="545"/>
      <c r="UYN2" s="546"/>
      <c r="UYO2" s="539"/>
      <c r="UYP2" s="545"/>
      <c r="UYQ2" s="545"/>
      <c r="UYR2" s="546"/>
      <c r="UYS2" s="539"/>
      <c r="UYT2" s="545"/>
      <c r="UYU2" s="545"/>
      <c r="UYV2" s="546"/>
      <c r="UYW2" s="539"/>
      <c r="UYX2" s="545"/>
      <c r="UYY2" s="545"/>
      <c r="UYZ2" s="546"/>
      <c r="UZA2" s="539"/>
      <c r="UZB2" s="545"/>
      <c r="UZC2" s="545"/>
      <c r="UZD2" s="546"/>
      <c r="UZE2" s="539"/>
      <c r="UZF2" s="545"/>
      <c r="UZG2" s="545"/>
      <c r="UZH2" s="546"/>
      <c r="UZI2" s="539"/>
      <c r="UZJ2" s="545"/>
      <c r="UZK2" s="545"/>
      <c r="UZL2" s="546"/>
      <c r="UZM2" s="539"/>
      <c r="UZN2" s="545"/>
      <c r="UZO2" s="545"/>
      <c r="UZP2" s="546"/>
      <c r="UZQ2" s="539"/>
      <c r="UZR2" s="545"/>
      <c r="UZS2" s="545"/>
      <c r="UZT2" s="546"/>
      <c r="UZU2" s="539"/>
      <c r="UZV2" s="545"/>
      <c r="UZW2" s="545"/>
      <c r="UZX2" s="546"/>
      <c r="UZY2" s="539"/>
      <c r="UZZ2" s="545"/>
      <c r="VAA2" s="545"/>
      <c r="VAB2" s="546"/>
      <c r="VAC2" s="539"/>
      <c r="VAD2" s="545"/>
      <c r="VAE2" s="545"/>
      <c r="VAF2" s="546"/>
      <c r="VAG2" s="539"/>
      <c r="VAH2" s="545"/>
      <c r="VAI2" s="545"/>
      <c r="VAJ2" s="546"/>
      <c r="VAK2" s="539"/>
      <c r="VAL2" s="545"/>
      <c r="VAM2" s="545"/>
      <c r="VAN2" s="546"/>
      <c r="VAO2" s="539"/>
      <c r="VAP2" s="545"/>
      <c r="VAQ2" s="545"/>
      <c r="VAR2" s="546"/>
      <c r="VAS2" s="539"/>
      <c r="VAT2" s="545"/>
      <c r="VAU2" s="545"/>
      <c r="VAV2" s="546"/>
      <c r="VAW2" s="539"/>
      <c r="VAX2" s="545"/>
      <c r="VAY2" s="545"/>
      <c r="VAZ2" s="546"/>
      <c r="VBA2" s="539"/>
      <c r="VBB2" s="545"/>
      <c r="VBC2" s="545"/>
      <c r="VBD2" s="546"/>
      <c r="VBE2" s="539"/>
      <c r="VBF2" s="545"/>
      <c r="VBG2" s="545"/>
      <c r="VBH2" s="546"/>
      <c r="VBI2" s="539"/>
      <c r="VBJ2" s="545"/>
      <c r="VBK2" s="545"/>
      <c r="VBL2" s="546"/>
      <c r="VBM2" s="539"/>
      <c r="VBN2" s="545"/>
      <c r="VBO2" s="545"/>
      <c r="VBP2" s="546"/>
      <c r="VBQ2" s="539"/>
      <c r="VBR2" s="545"/>
      <c r="VBS2" s="545"/>
      <c r="VBT2" s="546"/>
      <c r="VBU2" s="539"/>
      <c r="VBV2" s="545"/>
      <c r="VBW2" s="545"/>
      <c r="VBX2" s="546"/>
      <c r="VBY2" s="539"/>
      <c r="VBZ2" s="545"/>
      <c r="VCA2" s="545"/>
      <c r="VCB2" s="546"/>
      <c r="VCC2" s="539"/>
      <c r="VCD2" s="545"/>
      <c r="VCE2" s="545"/>
      <c r="VCF2" s="546"/>
      <c r="VCG2" s="539"/>
      <c r="VCH2" s="545"/>
      <c r="VCI2" s="545"/>
      <c r="VCJ2" s="546"/>
      <c r="VCK2" s="539"/>
      <c r="VCL2" s="545"/>
      <c r="VCM2" s="545"/>
      <c r="VCN2" s="546"/>
      <c r="VCO2" s="539"/>
      <c r="VCP2" s="545"/>
      <c r="VCQ2" s="545"/>
      <c r="VCR2" s="546"/>
      <c r="VCS2" s="539"/>
      <c r="VCT2" s="545"/>
      <c r="VCU2" s="545"/>
      <c r="VCV2" s="546"/>
      <c r="VCW2" s="539"/>
      <c r="VCX2" s="545"/>
      <c r="VCY2" s="545"/>
      <c r="VCZ2" s="546"/>
      <c r="VDA2" s="539"/>
      <c r="VDB2" s="545"/>
      <c r="VDC2" s="545"/>
      <c r="VDD2" s="546"/>
      <c r="VDE2" s="539"/>
      <c r="VDF2" s="545"/>
      <c r="VDG2" s="545"/>
      <c r="VDH2" s="546"/>
      <c r="VDI2" s="539"/>
      <c r="VDJ2" s="545"/>
      <c r="VDK2" s="545"/>
      <c r="VDL2" s="546"/>
      <c r="VDM2" s="539"/>
      <c r="VDN2" s="545"/>
      <c r="VDO2" s="545"/>
      <c r="VDP2" s="546"/>
      <c r="VDQ2" s="539"/>
      <c r="VDR2" s="545"/>
      <c r="VDS2" s="545"/>
      <c r="VDT2" s="546"/>
      <c r="VDU2" s="539"/>
      <c r="VDV2" s="545"/>
      <c r="VDW2" s="545"/>
      <c r="VDX2" s="546"/>
      <c r="VDY2" s="539"/>
      <c r="VDZ2" s="545"/>
      <c r="VEA2" s="545"/>
      <c r="VEB2" s="546"/>
      <c r="VEC2" s="539"/>
      <c r="VED2" s="545"/>
      <c r="VEE2" s="545"/>
      <c r="VEF2" s="546"/>
      <c r="VEG2" s="539"/>
      <c r="VEH2" s="545"/>
      <c r="VEI2" s="545"/>
      <c r="VEJ2" s="546"/>
      <c r="VEK2" s="539"/>
      <c r="VEL2" s="545"/>
      <c r="VEM2" s="545"/>
      <c r="VEN2" s="546"/>
      <c r="VEO2" s="539"/>
      <c r="VEP2" s="545"/>
      <c r="VEQ2" s="545"/>
      <c r="VER2" s="546"/>
      <c r="VES2" s="539"/>
      <c r="VET2" s="545"/>
      <c r="VEU2" s="545"/>
      <c r="VEV2" s="546"/>
      <c r="VEW2" s="539"/>
      <c r="VEX2" s="545"/>
      <c r="VEY2" s="545"/>
      <c r="VEZ2" s="546"/>
      <c r="VFA2" s="539"/>
      <c r="VFB2" s="545"/>
      <c r="VFC2" s="545"/>
      <c r="VFD2" s="546"/>
      <c r="VFE2" s="539"/>
      <c r="VFF2" s="545"/>
      <c r="VFG2" s="545"/>
      <c r="VFH2" s="546"/>
      <c r="VFI2" s="539"/>
      <c r="VFJ2" s="545"/>
      <c r="VFK2" s="545"/>
      <c r="VFL2" s="546"/>
      <c r="VFM2" s="539"/>
      <c r="VFN2" s="545"/>
      <c r="VFO2" s="545"/>
      <c r="VFP2" s="546"/>
      <c r="VFQ2" s="539"/>
      <c r="VFR2" s="545"/>
      <c r="VFS2" s="545"/>
      <c r="VFT2" s="546"/>
      <c r="VFU2" s="539"/>
      <c r="VFV2" s="545"/>
      <c r="VFW2" s="545"/>
      <c r="VFX2" s="546"/>
      <c r="VFY2" s="539"/>
      <c r="VFZ2" s="545"/>
      <c r="VGA2" s="545"/>
      <c r="VGB2" s="546"/>
      <c r="VGC2" s="539"/>
      <c r="VGD2" s="545"/>
      <c r="VGE2" s="545"/>
      <c r="VGF2" s="546"/>
      <c r="VGG2" s="539"/>
      <c r="VGH2" s="545"/>
      <c r="VGI2" s="545"/>
      <c r="VGJ2" s="546"/>
      <c r="VGK2" s="539"/>
      <c r="VGL2" s="545"/>
      <c r="VGM2" s="545"/>
      <c r="VGN2" s="546"/>
      <c r="VGO2" s="539"/>
      <c r="VGP2" s="545"/>
      <c r="VGQ2" s="545"/>
      <c r="VGR2" s="546"/>
      <c r="VGS2" s="539"/>
      <c r="VGT2" s="545"/>
      <c r="VGU2" s="545"/>
      <c r="VGV2" s="546"/>
      <c r="VGW2" s="539"/>
      <c r="VGX2" s="545"/>
      <c r="VGY2" s="545"/>
      <c r="VGZ2" s="546"/>
      <c r="VHA2" s="539"/>
      <c r="VHB2" s="545"/>
      <c r="VHC2" s="545"/>
      <c r="VHD2" s="546"/>
      <c r="VHE2" s="539"/>
      <c r="VHF2" s="545"/>
      <c r="VHG2" s="545"/>
      <c r="VHH2" s="546"/>
      <c r="VHI2" s="539"/>
      <c r="VHJ2" s="545"/>
      <c r="VHK2" s="545"/>
      <c r="VHL2" s="546"/>
      <c r="VHM2" s="539"/>
      <c r="VHN2" s="545"/>
      <c r="VHO2" s="545"/>
      <c r="VHP2" s="546"/>
      <c r="VHQ2" s="539"/>
      <c r="VHR2" s="545"/>
      <c r="VHS2" s="545"/>
      <c r="VHT2" s="546"/>
      <c r="VHU2" s="539"/>
      <c r="VHV2" s="545"/>
      <c r="VHW2" s="545"/>
      <c r="VHX2" s="546"/>
      <c r="VHY2" s="539"/>
      <c r="VHZ2" s="545"/>
      <c r="VIA2" s="545"/>
      <c r="VIB2" s="546"/>
      <c r="VIC2" s="539"/>
      <c r="VID2" s="545"/>
      <c r="VIE2" s="545"/>
      <c r="VIF2" s="546"/>
      <c r="VIG2" s="539"/>
      <c r="VIH2" s="545"/>
      <c r="VII2" s="545"/>
      <c r="VIJ2" s="546"/>
      <c r="VIK2" s="539"/>
      <c r="VIL2" s="545"/>
      <c r="VIM2" s="545"/>
      <c r="VIN2" s="546"/>
      <c r="VIO2" s="539"/>
      <c r="VIP2" s="545"/>
      <c r="VIQ2" s="545"/>
      <c r="VIR2" s="546"/>
      <c r="VIS2" s="539"/>
      <c r="VIT2" s="545"/>
      <c r="VIU2" s="545"/>
      <c r="VIV2" s="546"/>
      <c r="VIW2" s="539"/>
      <c r="VIX2" s="545"/>
      <c r="VIY2" s="545"/>
      <c r="VIZ2" s="546"/>
      <c r="VJA2" s="539"/>
      <c r="VJB2" s="545"/>
      <c r="VJC2" s="545"/>
      <c r="VJD2" s="546"/>
      <c r="VJE2" s="539"/>
      <c r="VJF2" s="545"/>
      <c r="VJG2" s="545"/>
      <c r="VJH2" s="546"/>
      <c r="VJI2" s="539"/>
      <c r="VJJ2" s="545"/>
      <c r="VJK2" s="545"/>
      <c r="VJL2" s="546"/>
      <c r="VJM2" s="539"/>
      <c r="VJN2" s="545"/>
      <c r="VJO2" s="545"/>
      <c r="VJP2" s="546"/>
      <c r="VJQ2" s="539"/>
      <c r="VJR2" s="545"/>
      <c r="VJS2" s="545"/>
      <c r="VJT2" s="546"/>
      <c r="VJU2" s="539"/>
      <c r="VJV2" s="545"/>
      <c r="VJW2" s="545"/>
      <c r="VJX2" s="546"/>
      <c r="VJY2" s="539"/>
      <c r="VJZ2" s="545"/>
      <c r="VKA2" s="545"/>
      <c r="VKB2" s="546"/>
      <c r="VKC2" s="539"/>
      <c r="VKD2" s="545"/>
      <c r="VKE2" s="545"/>
      <c r="VKF2" s="546"/>
      <c r="VKG2" s="539"/>
      <c r="VKH2" s="545"/>
      <c r="VKI2" s="545"/>
      <c r="VKJ2" s="546"/>
      <c r="VKK2" s="539"/>
      <c r="VKL2" s="545"/>
      <c r="VKM2" s="545"/>
      <c r="VKN2" s="546"/>
      <c r="VKO2" s="539"/>
      <c r="VKP2" s="545"/>
      <c r="VKQ2" s="545"/>
      <c r="VKR2" s="546"/>
      <c r="VKS2" s="539"/>
      <c r="VKT2" s="545"/>
      <c r="VKU2" s="545"/>
      <c r="VKV2" s="546"/>
      <c r="VKW2" s="539"/>
      <c r="VKX2" s="545"/>
      <c r="VKY2" s="545"/>
      <c r="VKZ2" s="546"/>
      <c r="VLA2" s="539"/>
      <c r="VLB2" s="545"/>
      <c r="VLC2" s="545"/>
      <c r="VLD2" s="546"/>
      <c r="VLE2" s="539"/>
      <c r="VLF2" s="545"/>
      <c r="VLG2" s="545"/>
      <c r="VLH2" s="546"/>
      <c r="VLI2" s="539"/>
      <c r="VLJ2" s="545"/>
      <c r="VLK2" s="545"/>
      <c r="VLL2" s="546"/>
      <c r="VLM2" s="539"/>
      <c r="VLN2" s="545"/>
      <c r="VLO2" s="545"/>
      <c r="VLP2" s="546"/>
      <c r="VLQ2" s="539"/>
      <c r="VLR2" s="545"/>
      <c r="VLS2" s="545"/>
      <c r="VLT2" s="546"/>
      <c r="VLU2" s="539"/>
      <c r="VLV2" s="545"/>
      <c r="VLW2" s="545"/>
      <c r="VLX2" s="546"/>
      <c r="VLY2" s="539"/>
      <c r="VLZ2" s="545"/>
      <c r="VMA2" s="545"/>
      <c r="VMB2" s="546"/>
      <c r="VMC2" s="539"/>
      <c r="VMD2" s="545"/>
      <c r="VME2" s="545"/>
      <c r="VMF2" s="546"/>
      <c r="VMG2" s="539"/>
      <c r="VMH2" s="545"/>
      <c r="VMI2" s="545"/>
      <c r="VMJ2" s="546"/>
      <c r="VMK2" s="539"/>
      <c r="VML2" s="545"/>
      <c r="VMM2" s="545"/>
      <c r="VMN2" s="546"/>
      <c r="VMO2" s="539"/>
      <c r="VMP2" s="545"/>
      <c r="VMQ2" s="545"/>
      <c r="VMR2" s="546"/>
      <c r="VMS2" s="539"/>
      <c r="VMT2" s="545"/>
      <c r="VMU2" s="545"/>
      <c r="VMV2" s="546"/>
      <c r="VMW2" s="539"/>
      <c r="VMX2" s="545"/>
      <c r="VMY2" s="545"/>
      <c r="VMZ2" s="546"/>
      <c r="VNA2" s="539"/>
      <c r="VNB2" s="545"/>
      <c r="VNC2" s="545"/>
      <c r="VND2" s="546"/>
      <c r="VNE2" s="539"/>
      <c r="VNF2" s="545"/>
      <c r="VNG2" s="545"/>
      <c r="VNH2" s="546"/>
      <c r="VNI2" s="539"/>
      <c r="VNJ2" s="545"/>
      <c r="VNK2" s="545"/>
      <c r="VNL2" s="546"/>
      <c r="VNM2" s="539"/>
      <c r="VNN2" s="545"/>
      <c r="VNO2" s="545"/>
      <c r="VNP2" s="546"/>
      <c r="VNQ2" s="539"/>
      <c r="VNR2" s="545"/>
      <c r="VNS2" s="545"/>
      <c r="VNT2" s="546"/>
      <c r="VNU2" s="539"/>
      <c r="VNV2" s="545"/>
      <c r="VNW2" s="545"/>
      <c r="VNX2" s="546"/>
      <c r="VNY2" s="539"/>
      <c r="VNZ2" s="545"/>
      <c r="VOA2" s="545"/>
      <c r="VOB2" s="546"/>
      <c r="VOC2" s="539"/>
      <c r="VOD2" s="545"/>
      <c r="VOE2" s="545"/>
      <c r="VOF2" s="546"/>
      <c r="VOG2" s="539"/>
      <c r="VOH2" s="545"/>
      <c r="VOI2" s="545"/>
      <c r="VOJ2" s="546"/>
      <c r="VOK2" s="539"/>
      <c r="VOL2" s="545"/>
      <c r="VOM2" s="545"/>
      <c r="VON2" s="546"/>
      <c r="VOO2" s="539"/>
      <c r="VOP2" s="545"/>
      <c r="VOQ2" s="545"/>
      <c r="VOR2" s="546"/>
      <c r="VOS2" s="539"/>
      <c r="VOT2" s="545"/>
      <c r="VOU2" s="545"/>
      <c r="VOV2" s="546"/>
      <c r="VOW2" s="539"/>
      <c r="VOX2" s="545"/>
      <c r="VOY2" s="545"/>
      <c r="VOZ2" s="546"/>
      <c r="VPA2" s="539"/>
      <c r="VPB2" s="545"/>
      <c r="VPC2" s="545"/>
      <c r="VPD2" s="546"/>
      <c r="VPE2" s="539"/>
      <c r="VPF2" s="545"/>
      <c r="VPG2" s="545"/>
      <c r="VPH2" s="546"/>
      <c r="VPI2" s="539"/>
      <c r="VPJ2" s="545"/>
      <c r="VPK2" s="545"/>
      <c r="VPL2" s="546"/>
      <c r="VPM2" s="539"/>
      <c r="VPN2" s="545"/>
      <c r="VPO2" s="545"/>
      <c r="VPP2" s="546"/>
      <c r="VPQ2" s="539"/>
      <c r="VPR2" s="545"/>
      <c r="VPS2" s="545"/>
      <c r="VPT2" s="546"/>
      <c r="VPU2" s="539"/>
      <c r="VPV2" s="545"/>
      <c r="VPW2" s="545"/>
      <c r="VPX2" s="546"/>
      <c r="VPY2" s="539"/>
      <c r="VPZ2" s="545"/>
      <c r="VQA2" s="545"/>
      <c r="VQB2" s="546"/>
      <c r="VQC2" s="539"/>
      <c r="VQD2" s="545"/>
      <c r="VQE2" s="545"/>
      <c r="VQF2" s="546"/>
      <c r="VQG2" s="539"/>
      <c r="VQH2" s="545"/>
      <c r="VQI2" s="545"/>
      <c r="VQJ2" s="546"/>
      <c r="VQK2" s="539"/>
      <c r="VQL2" s="545"/>
      <c r="VQM2" s="545"/>
      <c r="VQN2" s="546"/>
      <c r="VQO2" s="539"/>
      <c r="VQP2" s="545"/>
      <c r="VQQ2" s="545"/>
      <c r="VQR2" s="546"/>
      <c r="VQS2" s="539"/>
      <c r="VQT2" s="545"/>
      <c r="VQU2" s="545"/>
      <c r="VQV2" s="546"/>
      <c r="VQW2" s="539"/>
      <c r="VQX2" s="545"/>
      <c r="VQY2" s="545"/>
      <c r="VQZ2" s="546"/>
      <c r="VRA2" s="539"/>
      <c r="VRB2" s="545"/>
      <c r="VRC2" s="545"/>
      <c r="VRD2" s="546"/>
      <c r="VRE2" s="539"/>
      <c r="VRF2" s="545"/>
      <c r="VRG2" s="545"/>
      <c r="VRH2" s="546"/>
      <c r="VRI2" s="539"/>
      <c r="VRJ2" s="545"/>
      <c r="VRK2" s="545"/>
      <c r="VRL2" s="546"/>
      <c r="VRM2" s="539"/>
      <c r="VRN2" s="545"/>
      <c r="VRO2" s="545"/>
      <c r="VRP2" s="546"/>
      <c r="VRQ2" s="539"/>
      <c r="VRR2" s="545"/>
      <c r="VRS2" s="545"/>
      <c r="VRT2" s="546"/>
      <c r="VRU2" s="539"/>
      <c r="VRV2" s="545"/>
      <c r="VRW2" s="545"/>
      <c r="VRX2" s="546"/>
      <c r="VRY2" s="539"/>
      <c r="VRZ2" s="545"/>
      <c r="VSA2" s="545"/>
      <c r="VSB2" s="546"/>
      <c r="VSC2" s="539"/>
      <c r="VSD2" s="545"/>
      <c r="VSE2" s="545"/>
      <c r="VSF2" s="546"/>
      <c r="VSG2" s="539"/>
      <c r="VSH2" s="545"/>
      <c r="VSI2" s="545"/>
      <c r="VSJ2" s="546"/>
      <c r="VSK2" s="539"/>
      <c r="VSL2" s="545"/>
      <c r="VSM2" s="545"/>
      <c r="VSN2" s="546"/>
      <c r="VSO2" s="539"/>
      <c r="VSP2" s="545"/>
      <c r="VSQ2" s="545"/>
      <c r="VSR2" s="546"/>
      <c r="VSS2" s="539"/>
      <c r="VST2" s="545"/>
      <c r="VSU2" s="545"/>
      <c r="VSV2" s="546"/>
      <c r="VSW2" s="539"/>
      <c r="VSX2" s="545"/>
      <c r="VSY2" s="545"/>
      <c r="VSZ2" s="546"/>
      <c r="VTA2" s="539"/>
      <c r="VTB2" s="545"/>
      <c r="VTC2" s="545"/>
      <c r="VTD2" s="546"/>
      <c r="VTE2" s="539"/>
      <c r="VTF2" s="545"/>
      <c r="VTG2" s="545"/>
      <c r="VTH2" s="546"/>
      <c r="VTI2" s="539"/>
      <c r="VTJ2" s="545"/>
      <c r="VTK2" s="545"/>
      <c r="VTL2" s="546"/>
      <c r="VTM2" s="539"/>
      <c r="VTN2" s="545"/>
      <c r="VTO2" s="545"/>
      <c r="VTP2" s="546"/>
      <c r="VTQ2" s="539"/>
      <c r="VTR2" s="545"/>
      <c r="VTS2" s="545"/>
      <c r="VTT2" s="546"/>
      <c r="VTU2" s="539"/>
      <c r="VTV2" s="545"/>
      <c r="VTW2" s="545"/>
      <c r="VTX2" s="546"/>
      <c r="VTY2" s="539"/>
      <c r="VTZ2" s="545"/>
      <c r="VUA2" s="545"/>
      <c r="VUB2" s="546"/>
      <c r="VUC2" s="539"/>
      <c r="VUD2" s="545"/>
      <c r="VUE2" s="545"/>
      <c r="VUF2" s="546"/>
      <c r="VUG2" s="539"/>
      <c r="VUH2" s="545"/>
      <c r="VUI2" s="545"/>
      <c r="VUJ2" s="546"/>
      <c r="VUK2" s="539"/>
      <c r="VUL2" s="545"/>
      <c r="VUM2" s="545"/>
      <c r="VUN2" s="546"/>
      <c r="VUO2" s="539"/>
      <c r="VUP2" s="545"/>
      <c r="VUQ2" s="545"/>
      <c r="VUR2" s="546"/>
      <c r="VUS2" s="539"/>
      <c r="VUT2" s="545"/>
      <c r="VUU2" s="545"/>
      <c r="VUV2" s="546"/>
      <c r="VUW2" s="539"/>
      <c r="VUX2" s="545"/>
      <c r="VUY2" s="545"/>
      <c r="VUZ2" s="546"/>
      <c r="VVA2" s="539"/>
      <c r="VVB2" s="545"/>
      <c r="VVC2" s="545"/>
      <c r="VVD2" s="546"/>
      <c r="VVE2" s="539"/>
      <c r="VVF2" s="545"/>
      <c r="VVG2" s="545"/>
      <c r="VVH2" s="546"/>
      <c r="VVI2" s="539"/>
      <c r="VVJ2" s="545"/>
      <c r="VVK2" s="545"/>
      <c r="VVL2" s="546"/>
      <c r="VVM2" s="539"/>
      <c r="VVN2" s="545"/>
      <c r="VVO2" s="545"/>
      <c r="VVP2" s="546"/>
      <c r="VVQ2" s="539"/>
      <c r="VVR2" s="545"/>
      <c r="VVS2" s="545"/>
      <c r="VVT2" s="546"/>
      <c r="VVU2" s="539"/>
      <c r="VVV2" s="545"/>
      <c r="VVW2" s="545"/>
      <c r="VVX2" s="546"/>
      <c r="VVY2" s="539"/>
      <c r="VVZ2" s="545"/>
      <c r="VWA2" s="545"/>
      <c r="VWB2" s="546"/>
      <c r="VWC2" s="539"/>
      <c r="VWD2" s="545"/>
      <c r="VWE2" s="545"/>
      <c r="VWF2" s="546"/>
      <c r="VWG2" s="539"/>
      <c r="VWH2" s="545"/>
      <c r="VWI2" s="545"/>
      <c r="VWJ2" s="546"/>
      <c r="VWK2" s="539"/>
      <c r="VWL2" s="545"/>
      <c r="VWM2" s="545"/>
      <c r="VWN2" s="546"/>
      <c r="VWO2" s="539"/>
      <c r="VWP2" s="545"/>
      <c r="VWQ2" s="545"/>
      <c r="VWR2" s="546"/>
      <c r="VWS2" s="539"/>
      <c r="VWT2" s="545"/>
      <c r="VWU2" s="545"/>
      <c r="VWV2" s="546"/>
      <c r="VWW2" s="539"/>
      <c r="VWX2" s="545"/>
      <c r="VWY2" s="545"/>
      <c r="VWZ2" s="546"/>
      <c r="VXA2" s="539"/>
      <c r="VXB2" s="545"/>
      <c r="VXC2" s="545"/>
      <c r="VXD2" s="546"/>
      <c r="VXE2" s="539"/>
      <c r="VXF2" s="545"/>
      <c r="VXG2" s="545"/>
      <c r="VXH2" s="546"/>
      <c r="VXI2" s="539"/>
      <c r="VXJ2" s="545"/>
      <c r="VXK2" s="545"/>
      <c r="VXL2" s="546"/>
      <c r="VXM2" s="539"/>
      <c r="VXN2" s="545"/>
      <c r="VXO2" s="545"/>
      <c r="VXP2" s="546"/>
      <c r="VXQ2" s="539"/>
      <c r="VXR2" s="545"/>
      <c r="VXS2" s="545"/>
      <c r="VXT2" s="546"/>
      <c r="VXU2" s="539"/>
      <c r="VXV2" s="545"/>
      <c r="VXW2" s="545"/>
      <c r="VXX2" s="546"/>
      <c r="VXY2" s="539"/>
      <c r="VXZ2" s="545"/>
      <c r="VYA2" s="545"/>
      <c r="VYB2" s="546"/>
      <c r="VYC2" s="539"/>
      <c r="VYD2" s="545"/>
      <c r="VYE2" s="545"/>
      <c r="VYF2" s="546"/>
      <c r="VYG2" s="539"/>
      <c r="VYH2" s="545"/>
      <c r="VYI2" s="545"/>
      <c r="VYJ2" s="546"/>
      <c r="VYK2" s="539"/>
      <c r="VYL2" s="545"/>
      <c r="VYM2" s="545"/>
      <c r="VYN2" s="546"/>
      <c r="VYO2" s="539"/>
      <c r="VYP2" s="545"/>
      <c r="VYQ2" s="545"/>
      <c r="VYR2" s="546"/>
      <c r="VYS2" s="539"/>
      <c r="VYT2" s="545"/>
      <c r="VYU2" s="545"/>
      <c r="VYV2" s="546"/>
      <c r="VYW2" s="539"/>
      <c r="VYX2" s="545"/>
      <c r="VYY2" s="545"/>
      <c r="VYZ2" s="546"/>
      <c r="VZA2" s="539"/>
      <c r="VZB2" s="545"/>
      <c r="VZC2" s="545"/>
      <c r="VZD2" s="546"/>
      <c r="VZE2" s="539"/>
      <c r="VZF2" s="545"/>
      <c r="VZG2" s="545"/>
      <c r="VZH2" s="546"/>
      <c r="VZI2" s="539"/>
      <c r="VZJ2" s="545"/>
      <c r="VZK2" s="545"/>
      <c r="VZL2" s="546"/>
      <c r="VZM2" s="539"/>
      <c r="VZN2" s="545"/>
      <c r="VZO2" s="545"/>
      <c r="VZP2" s="546"/>
      <c r="VZQ2" s="539"/>
      <c r="VZR2" s="545"/>
      <c r="VZS2" s="545"/>
      <c r="VZT2" s="546"/>
      <c r="VZU2" s="539"/>
      <c r="VZV2" s="545"/>
      <c r="VZW2" s="545"/>
      <c r="VZX2" s="546"/>
      <c r="VZY2" s="539"/>
      <c r="VZZ2" s="545"/>
      <c r="WAA2" s="545"/>
      <c r="WAB2" s="546"/>
      <c r="WAC2" s="539"/>
      <c r="WAD2" s="545"/>
      <c r="WAE2" s="545"/>
      <c r="WAF2" s="546"/>
      <c r="WAG2" s="539"/>
      <c r="WAH2" s="545"/>
      <c r="WAI2" s="545"/>
      <c r="WAJ2" s="546"/>
      <c r="WAK2" s="539"/>
      <c r="WAL2" s="545"/>
      <c r="WAM2" s="545"/>
      <c r="WAN2" s="546"/>
      <c r="WAO2" s="539"/>
      <c r="WAP2" s="545"/>
      <c r="WAQ2" s="545"/>
      <c r="WAR2" s="546"/>
      <c r="WAS2" s="539"/>
      <c r="WAT2" s="545"/>
      <c r="WAU2" s="545"/>
      <c r="WAV2" s="546"/>
      <c r="WAW2" s="539"/>
      <c r="WAX2" s="545"/>
      <c r="WAY2" s="545"/>
      <c r="WAZ2" s="546"/>
      <c r="WBA2" s="539"/>
      <c r="WBB2" s="545"/>
      <c r="WBC2" s="545"/>
      <c r="WBD2" s="546"/>
      <c r="WBE2" s="539"/>
      <c r="WBF2" s="545"/>
      <c r="WBG2" s="545"/>
      <c r="WBH2" s="546"/>
      <c r="WBI2" s="539"/>
      <c r="WBJ2" s="545"/>
      <c r="WBK2" s="545"/>
      <c r="WBL2" s="546"/>
      <c r="WBM2" s="539"/>
      <c r="WBN2" s="545"/>
      <c r="WBO2" s="545"/>
      <c r="WBP2" s="546"/>
      <c r="WBQ2" s="539"/>
      <c r="WBR2" s="545"/>
      <c r="WBS2" s="545"/>
      <c r="WBT2" s="546"/>
      <c r="WBU2" s="539"/>
      <c r="WBV2" s="545"/>
      <c r="WBW2" s="545"/>
      <c r="WBX2" s="546"/>
      <c r="WBY2" s="539"/>
      <c r="WBZ2" s="545"/>
      <c r="WCA2" s="545"/>
      <c r="WCB2" s="546"/>
      <c r="WCC2" s="539"/>
      <c r="WCD2" s="545"/>
      <c r="WCE2" s="545"/>
      <c r="WCF2" s="546"/>
      <c r="WCG2" s="539"/>
      <c r="WCH2" s="545"/>
      <c r="WCI2" s="545"/>
      <c r="WCJ2" s="546"/>
      <c r="WCK2" s="539"/>
      <c r="WCL2" s="545"/>
      <c r="WCM2" s="545"/>
      <c r="WCN2" s="546"/>
      <c r="WCO2" s="539"/>
      <c r="WCP2" s="545"/>
      <c r="WCQ2" s="545"/>
      <c r="WCR2" s="546"/>
      <c r="WCS2" s="539"/>
      <c r="WCT2" s="545"/>
      <c r="WCU2" s="545"/>
      <c r="WCV2" s="546"/>
      <c r="WCW2" s="539"/>
      <c r="WCX2" s="545"/>
      <c r="WCY2" s="545"/>
      <c r="WCZ2" s="546"/>
      <c r="WDA2" s="539"/>
      <c r="WDB2" s="545"/>
      <c r="WDC2" s="545"/>
      <c r="WDD2" s="546"/>
      <c r="WDE2" s="539"/>
      <c r="WDF2" s="545"/>
      <c r="WDG2" s="545"/>
      <c r="WDH2" s="546"/>
      <c r="WDI2" s="539"/>
      <c r="WDJ2" s="545"/>
      <c r="WDK2" s="545"/>
      <c r="WDL2" s="546"/>
      <c r="WDM2" s="539"/>
      <c r="WDN2" s="545"/>
      <c r="WDO2" s="545"/>
      <c r="WDP2" s="546"/>
      <c r="WDQ2" s="539"/>
      <c r="WDR2" s="545"/>
      <c r="WDS2" s="545"/>
      <c r="WDT2" s="546"/>
      <c r="WDU2" s="539"/>
      <c r="WDV2" s="545"/>
      <c r="WDW2" s="545"/>
      <c r="WDX2" s="546"/>
      <c r="WDY2" s="539"/>
      <c r="WDZ2" s="545"/>
      <c r="WEA2" s="545"/>
      <c r="WEB2" s="546"/>
      <c r="WEC2" s="539"/>
      <c r="WED2" s="545"/>
      <c r="WEE2" s="545"/>
      <c r="WEF2" s="546"/>
      <c r="WEG2" s="539"/>
      <c r="WEH2" s="545"/>
      <c r="WEI2" s="545"/>
      <c r="WEJ2" s="546"/>
      <c r="WEK2" s="539"/>
      <c r="WEL2" s="545"/>
      <c r="WEM2" s="545"/>
      <c r="WEN2" s="546"/>
      <c r="WEO2" s="539"/>
      <c r="WEP2" s="545"/>
      <c r="WEQ2" s="545"/>
      <c r="WER2" s="546"/>
      <c r="WES2" s="539"/>
      <c r="WET2" s="545"/>
      <c r="WEU2" s="545"/>
      <c r="WEV2" s="546"/>
      <c r="WEW2" s="539"/>
      <c r="WEX2" s="545"/>
      <c r="WEY2" s="545"/>
      <c r="WEZ2" s="546"/>
      <c r="WFA2" s="539"/>
      <c r="WFB2" s="545"/>
      <c r="WFC2" s="545"/>
      <c r="WFD2" s="546"/>
      <c r="WFE2" s="539"/>
      <c r="WFF2" s="545"/>
      <c r="WFG2" s="545"/>
      <c r="WFH2" s="546"/>
      <c r="WFI2" s="539"/>
      <c r="WFJ2" s="545"/>
      <c r="WFK2" s="545"/>
      <c r="WFL2" s="546"/>
      <c r="WFM2" s="539"/>
      <c r="WFN2" s="545"/>
      <c r="WFO2" s="545"/>
      <c r="WFP2" s="546"/>
      <c r="WFQ2" s="539"/>
      <c r="WFR2" s="545"/>
      <c r="WFS2" s="545"/>
      <c r="WFT2" s="546"/>
      <c r="WFU2" s="539"/>
      <c r="WFV2" s="545"/>
      <c r="WFW2" s="545"/>
      <c r="WFX2" s="546"/>
      <c r="WFY2" s="539"/>
      <c r="WFZ2" s="545"/>
      <c r="WGA2" s="545"/>
      <c r="WGB2" s="546"/>
      <c r="WGC2" s="539"/>
      <c r="WGD2" s="545"/>
      <c r="WGE2" s="545"/>
      <c r="WGF2" s="546"/>
      <c r="WGG2" s="539"/>
      <c r="WGH2" s="545"/>
      <c r="WGI2" s="545"/>
      <c r="WGJ2" s="546"/>
      <c r="WGK2" s="539"/>
      <c r="WGL2" s="545"/>
      <c r="WGM2" s="545"/>
      <c r="WGN2" s="546"/>
      <c r="WGO2" s="539"/>
      <c r="WGP2" s="545"/>
      <c r="WGQ2" s="545"/>
      <c r="WGR2" s="546"/>
      <c r="WGS2" s="539"/>
      <c r="WGT2" s="545"/>
      <c r="WGU2" s="545"/>
      <c r="WGV2" s="546"/>
      <c r="WGW2" s="539"/>
      <c r="WGX2" s="545"/>
      <c r="WGY2" s="545"/>
      <c r="WGZ2" s="546"/>
      <c r="WHA2" s="539"/>
      <c r="WHB2" s="545"/>
      <c r="WHC2" s="545"/>
      <c r="WHD2" s="546"/>
      <c r="WHE2" s="539"/>
      <c r="WHF2" s="545"/>
      <c r="WHG2" s="545"/>
      <c r="WHH2" s="546"/>
      <c r="WHI2" s="539"/>
      <c r="WHJ2" s="545"/>
      <c r="WHK2" s="545"/>
      <c r="WHL2" s="546"/>
      <c r="WHM2" s="539"/>
      <c r="WHN2" s="545"/>
      <c r="WHO2" s="545"/>
      <c r="WHP2" s="546"/>
      <c r="WHQ2" s="539"/>
      <c r="WHR2" s="545"/>
      <c r="WHS2" s="545"/>
      <c r="WHT2" s="546"/>
      <c r="WHU2" s="539"/>
      <c r="WHV2" s="545"/>
      <c r="WHW2" s="545"/>
      <c r="WHX2" s="546"/>
      <c r="WHY2" s="539"/>
      <c r="WHZ2" s="545"/>
      <c r="WIA2" s="545"/>
      <c r="WIB2" s="546"/>
      <c r="WIC2" s="539"/>
      <c r="WID2" s="545"/>
      <c r="WIE2" s="545"/>
      <c r="WIF2" s="546"/>
      <c r="WIG2" s="539"/>
      <c r="WIH2" s="545"/>
      <c r="WII2" s="545"/>
      <c r="WIJ2" s="546"/>
      <c r="WIK2" s="539"/>
      <c r="WIL2" s="545"/>
      <c r="WIM2" s="545"/>
      <c r="WIN2" s="546"/>
      <c r="WIO2" s="539"/>
      <c r="WIP2" s="545"/>
      <c r="WIQ2" s="545"/>
      <c r="WIR2" s="546"/>
      <c r="WIS2" s="539"/>
      <c r="WIT2" s="545"/>
      <c r="WIU2" s="545"/>
      <c r="WIV2" s="546"/>
      <c r="WIW2" s="539"/>
      <c r="WIX2" s="545"/>
      <c r="WIY2" s="545"/>
      <c r="WIZ2" s="546"/>
      <c r="WJA2" s="539"/>
      <c r="WJB2" s="545"/>
      <c r="WJC2" s="545"/>
      <c r="WJD2" s="546"/>
      <c r="WJE2" s="539"/>
      <c r="WJF2" s="545"/>
      <c r="WJG2" s="545"/>
      <c r="WJH2" s="546"/>
      <c r="WJI2" s="539"/>
      <c r="WJJ2" s="545"/>
      <c r="WJK2" s="545"/>
      <c r="WJL2" s="546"/>
      <c r="WJM2" s="539"/>
      <c r="WJN2" s="545"/>
      <c r="WJO2" s="545"/>
      <c r="WJP2" s="546"/>
      <c r="WJQ2" s="539"/>
      <c r="WJR2" s="545"/>
      <c r="WJS2" s="545"/>
      <c r="WJT2" s="546"/>
      <c r="WJU2" s="539"/>
      <c r="WJV2" s="545"/>
      <c r="WJW2" s="545"/>
      <c r="WJX2" s="546"/>
      <c r="WJY2" s="539"/>
      <c r="WJZ2" s="545"/>
      <c r="WKA2" s="545"/>
      <c r="WKB2" s="546"/>
      <c r="WKC2" s="539"/>
      <c r="WKD2" s="545"/>
      <c r="WKE2" s="545"/>
      <c r="WKF2" s="546"/>
      <c r="WKG2" s="539"/>
      <c r="WKH2" s="545"/>
      <c r="WKI2" s="545"/>
      <c r="WKJ2" s="546"/>
      <c r="WKK2" s="539"/>
      <c r="WKL2" s="545"/>
      <c r="WKM2" s="545"/>
      <c r="WKN2" s="546"/>
      <c r="WKO2" s="539"/>
      <c r="WKP2" s="545"/>
      <c r="WKQ2" s="545"/>
      <c r="WKR2" s="546"/>
      <c r="WKS2" s="539"/>
      <c r="WKT2" s="545"/>
      <c r="WKU2" s="545"/>
      <c r="WKV2" s="546"/>
      <c r="WKW2" s="539"/>
      <c r="WKX2" s="545"/>
      <c r="WKY2" s="545"/>
      <c r="WKZ2" s="546"/>
      <c r="WLA2" s="539"/>
      <c r="WLB2" s="545"/>
      <c r="WLC2" s="545"/>
      <c r="WLD2" s="546"/>
      <c r="WLE2" s="539"/>
      <c r="WLF2" s="545"/>
      <c r="WLG2" s="545"/>
      <c r="WLH2" s="546"/>
      <c r="WLI2" s="539"/>
      <c r="WLJ2" s="545"/>
      <c r="WLK2" s="545"/>
      <c r="WLL2" s="546"/>
      <c r="WLM2" s="539"/>
      <c r="WLN2" s="545"/>
      <c r="WLO2" s="545"/>
      <c r="WLP2" s="546"/>
      <c r="WLQ2" s="539"/>
      <c r="WLR2" s="545"/>
      <c r="WLS2" s="545"/>
      <c r="WLT2" s="546"/>
      <c r="WLU2" s="539"/>
      <c r="WLV2" s="545"/>
      <c r="WLW2" s="545"/>
      <c r="WLX2" s="546"/>
      <c r="WLY2" s="539"/>
      <c r="WLZ2" s="545"/>
      <c r="WMA2" s="545"/>
      <c r="WMB2" s="546"/>
      <c r="WMC2" s="539"/>
      <c r="WMD2" s="545"/>
      <c r="WME2" s="545"/>
      <c r="WMF2" s="546"/>
      <c r="WMG2" s="539"/>
      <c r="WMH2" s="545"/>
      <c r="WMI2" s="545"/>
      <c r="WMJ2" s="546"/>
      <c r="WMK2" s="539"/>
      <c r="WML2" s="545"/>
      <c r="WMM2" s="545"/>
      <c r="WMN2" s="546"/>
      <c r="WMO2" s="539"/>
      <c r="WMP2" s="545"/>
      <c r="WMQ2" s="545"/>
      <c r="WMR2" s="546"/>
      <c r="WMS2" s="539"/>
      <c r="WMT2" s="545"/>
      <c r="WMU2" s="545"/>
      <c r="WMV2" s="546"/>
      <c r="WMW2" s="539"/>
      <c r="WMX2" s="545"/>
      <c r="WMY2" s="545"/>
      <c r="WMZ2" s="546"/>
      <c r="WNA2" s="539"/>
      <c r="WNB2" s="545"/>
      <c r="WNC2" s="545"/>
      <c r="WND2" s="546"/>
      <c r="WNE2" s="539"/>
      <c r="WNF2" s="545"/>
      <c r="WNG2" s="545"/>
      <c r="WNH2" s="546"/>
      <c r="WNI2" s="539"/>
      <c r="WNJ2" s="545"/>
      <c r="WNK2" s="545"/>
      <c r="WNL2" s="546"/>
      <c r="WNM2" s="539"/>
      <c r="WNN2" s="545"/>
      <c r="WNO2" s="545"/>
      <c r="WNP2" s="546"/>
      <c r="WNQ2" s="539"/>
      <c r="WNR2" s="545"/>
      <c r="WNS2" s="545"/>
      <c r="WNT2" s="546"/>
      <c r="WNU2" s="539"/>
      <c r="WNV2" s="545"/>
      <c r="WNW2" s="545"/>
      <c r="WNX2" s="546"/>
      <c r="WNY2" s="539"/>
      <c r="WNZ2" s="545"/>
      <c r="WOA2" s="545"/>
      <c r="WOB2" s="546"/>
      <c r="WOC2" s="539"/>
      <c r="WOD2" s="545"/>
      <c r="WOE2" s="545"/>
      <c r="WOF2" s="546"/>
      <c r="WOG2" s="539"/>
      <c r="WOH2" s="545"/>
      <c r="WOI2" s="545"/>
      <c r="WOJ2" s="546"/>
      <c r="WOK2" s="539"/>
      <c r="WOL2" s="545"/>
      <c r="WOM2" s="545"/>
      <c r="WON2" s="546"/>
      <c r="WOO2" s="539"/>
      <c r="WOP2" s="545"/>
      <c r="WOQ2" s="545"/>
      <c r="WOR2" s="546"/>
      <c r="WOS2" s="539"/>
      <c r="WOT2" s="545"/>
      <c r="WOU2" s="545"/>
      <c r="WOV2" s="546"/>
      <c r="WOW2" s="539"/>
      <c r="WOX2" s="545"/>
      <c r="WOY2" s="545"/>
      <c r="WOZ2" s="546"/>
      <c r="WPA2" s="539"/>
      <c r="WPB2" s="545"/>
      <c r="WPC2" s="545"/>
      <c r="WPD2" s="546"/>
      <c r="WPE2" s="539"/>
      <c r="WPF2" s="545"/>
      <c r="WPG2" s="545"/>
      <c r="WPH2" s="546"/>
      <c r="WPI2" s="539"/>
      <c r="WPJ2" s="545"/>
      <c r="WPK2" s="545"/>
      <c r="WPL2" s="546"/>
      <c r="WPM2" s="539"/>
      <c r="WPN2" s="545"/>
      <c r="WPO2" s="545"/>
      <c r="WPP2" s="546"/>
      <c r="WPQ2" s="539"/>
      <c r="WPR2" s="545"/>
      <c r="WPS2" s="545"/>
      <c r="WPT2" s="546"/>
      <c r="WPU2" s="539"/>
      <c r="WPV2" s="545"/>
      <c r="WPW2" s="545"/>
      <c r="WPX2" s="546"/>
      <c r="WPY2" s="539"/>
      <c r="WPZ2" s="545"/>
      <c r="WQA2" s="545"/>
      <c r="WQB2" s="546"/>
      <c r="WQC2" s="539"/>
      <c r="WQD2" s="545"/>
      <c r="WQE2" s="545"/>
      <c r="WQF2" s="546"/>
      <c r="WQG2" s="539"/>
      <c r="WQH2" s="545"/>
      <c r="WQI2" s="545"/>
      <c r="WQJ2" s="546"/>
      <c r="WQK2" s="539"/>
      <c r="WQL2" s="545"/>
      <c r="WQM2" s="545"/>
      <c r="WQN2" s="546"/>
      <c r="WQO2" s="539"/>
      <c r="WQP2" s="545"/>
      <c r="WQQ2" s="545"/>
      <c r="WQR2" s="546"/>
      <c r="WQS2" s="539"/>
      <c r="WQT2" s="545"/>
      <c r="WQU2" s="545"/>
      <c r="WQV2" s="546"/>
      <c r="WQW2" s="539"/>
      <c r="WQX2" s="545"/>
      <c r="WQY2" s="545"/>
      <c r="WQZ2" s="546"/>
      <c r="WRA2" s="539"/>
      <c r="WRB2" s="545"/>
      <c r="WRC2" s="545"/>
      <c r="WRD2" s="546"/>
      <c r="WRE2" s="539"/>
      <c r="WRF2" s="545"/>
      <c r="WRG2" s="545"/>
      <c r="WRH2" s="546"/>
      <c r="WRI2" s="539"/>
      <c r="WRJ2" s="545"/>
      <c r="WRK2" s="545"/>
      <c r="WRL2" s="546"/>
      <c r="WRM2" s="539"/>
      <c r="WRN2" s="545"/>
      <c r="WRO2" s="545"/>
      <c r="WRP2" s="546"/>
      <c r="WRQ2" s="539"/>
      <c r="WRR2" s="545"/>
      <c r="WRS2" s="545"/>
      <c r="WRT2" s="546"/>
      <c r="WRU2" s="539"/>
      <c r="WRV2" s="545"/>
      <c r="WRW2" s="545"/>
      <c r="WRX2" s="546"/>
      <c r="WRY2" s="539"/>
      <c r="WRZ2" s="545"/>
      <c r="WSA2" s="545"/>
      <c r="WSB2" s="546"/>
      <c r="WSC2" s="539"/>
      <c r="WSD2" s="545"/>
      <c r="WSE2" s="545"/>
      <c r="WSF2" s="546"/>
      <c r="WSG2" s="539"/>
      <c r="WSH2" s="545"/>
      <c r="WSI2" s="545"/>
      <c r="WSJ2" s="546"/>
      <c r="WSK2" s="539"/>
      <c r="WSL2" s="545"/>
      <c r="WSM2" s="545"/>
      <c r="WSN2" s="546"/>
      <c r="WSO2" s="539"/>
      <c r="WSP2" s="545"/>
      <c r="WSQ2" s="545"/>
      <c r="WSR2" s="546"/>
      <c r="WSS2" s="539"/>
      <c r="WST2" s="545"/>
      <c r="WSU2" s="545"/>
      <c r="WSV2" s="546"/>
      <c r="WSW2" s="539"/>
      <c r="WSX2" s="545"/>
      <c r="WSY2" s="545"/>
      <c r="WSZ2" s="546"/>
      <c r="WTA2" s="539"/>
      <c r="WTB2" s="545"/>
      <c r="WTC2" s="545"/>
      <c r="WTD2" s="546"/>
      <c r="WTE2" s="539"/>
      <c r="WTF2" s="545"/>
      <c r="WTG2" s="545"/>
      <c r="WTH2" s="546"/>
      <c r="WTI2" s="539"/>
      <c r="WTJ2" s="545"/>
      <c r="WTK2" s="545"/>
      <c r="WTL2" s="546"/>
      <c r="WTM2" s="539"/>
      <c r="WTN2" s="545"/>
      <c r="WTO2" s="545"/>
      <c r="WTP2" s="546"/>
      <c r="WTQ2" s="539"/>
      <c r="WTR2" s="545"/>
      <c r="WTS2" s="545"/>
      <c r="WTT2" s="546"/>
      <c r="WTU2" s="539"/>
      <c r="WTV2" s="545"/>
      <c r="WTW2" s="545"/>
      <c r="WTX2" s="546"/>
      <c r="WTY2" s="539"/>
      <c r="WTZ2" s="545"/>
      <c r="WUA2" s="545"/>
      <c r="WUB2" s="546"/>
      <c r="WUC2" s="539"/>
      <c r="WUD2" s="545"/>
      <c r="WUE2" s="545"/>
      <c r="WUF2" s="546"/>
      <c r="WUG2" s="539"/>
      <c r="WUH2" s="545"/>
      <c r="WUI2" s="545"/>
      <c r="WUJ2" s="546"/>
      <c r="WUK2" s="539"/>
      <c r="WUL2" s="545"/>
      <c r="WUM2" s="545"/>
      <c r="WUN2" s="546"/>
      <c r="WUO2" s="539"/>
      <c r="WUP2" s="545"/>
      <c r="WUQ2" s="545"/>
      <c r="WUR2" s="546"/>
      <c r="WUS2" s="539"/>
      <c r="WUT2" s="545"/>
      <c r="WUU2" s="545"/>
      <c r="WUV2" s="546"/>
      <c r="WUW2" s="539"/>
      <c r="WUX2" s="545"/>
      <c r="WUY2" s="545"/>
      <c r="WUZ2" s="546"/>
      <c r="WVA2" s="539"/>
      <c r="WVB2" s="545"/>
      <c r="WVC2" s="545"/>
      <c r="WVD2" s="546"/>
      <c r="WVE2" s="539"/>
      <c r="WVF2" s="545"/>
      <c r="WVG2" s="545"/>
      <c r="WVH2" s="546"/>
      <c r="WVI2" s="539"/>
      <c r="WVJ2" s="545"/>
      <c r="WVK2" s="545"/>
      <c r="WVL2" s="546"/>
      <c r="WVM2" s="539"/>
      <c r="WVN2" s="545"/>
      <c r="WVO2" s="545"/>
      <c r="WVP2" s="546"/>
      <c r="WVQ2" s="539"/>
      <c r="WVR2" s="545"/>
      <c r="WVS2" s="545"/>
      <c r="WVT2" s="546"/>
      <c r="WVU2" s="539"/>
      <c r="WVV2" s="545"/>
      <c r="WVW2" s="545"/>
      <c r="WVX2" s="546"/>
      <c r="WVY2" s="539"/>
      <c r="WVZ2" s="545"/>
      <c r="WWA2" s="545"/>
      <c r="WWB2" s="546"/>
      <c r="WWC2" s="539"/>
      <c r="WWD2" s="545"/>
      <c r="WWE2" s="545"/>
      <c r="WWF2" s="546"/>
      <c r="WWG2" s="539"/>
      <c r="WWH2" s="545"/>
      <c r="WWI2" s="545"/>
      <c r="WWJ2" s="546"/>
      <c r="WWK2" s="539"/>
      <c r="WWL2" s="545"/>
      <c r="WWM2" s="545"/>
      <c r="WWN2" s="546"/>
      <c r="WWO2" s="539"/>
      <c r="WWP2" s="545"/>
      <c r="WWQ2" s="545"/>
      <c r="WWR2" s="546"/>
      <c r="WWS2" s="539"/>
      <c r="WWT2" s="545"/>
      <c r="WWU2" s="545"/>
      <c r="WWV2" s="546"/>
      <c r="WWW2" s="539"/>
      <c r="WWX2" s="545"/>
      <c r="WWY2" s="545"/>
      <c r="WWZ2" s="546"/>
      <c r="WXA2" s="539"/>
      <c r="WXB2" s="545"/>
      <c r="WXC2" s="545"/>
      <c r="WXD2" s="546"/>
      <c r="WXE2" s="539"/>
      <c r="WXF2" s="545"/>
      <c r="WXG2" s="545"/>
      <c r="WXH2" s="546"/>
      <c r="WXI2" s="539"/>
      <c r="WXJ2" s="545"/>
      <c r="WXK2" s="545"/>
      <c r="WXL2" s="546"/>
      <c r="WXM2" s="539"/>
      <c r="WXN2" s="545"/>
      <c r="WXO2" s="545"/>
      <c r="WXP2" s="546"/>
      <c r="WXQ2" s="539"/>
      <c r="WXR2" s="545"/>
      <c r="WXS2" s="545"/>
      <c r="WXT2" s="546"/>
      <c r="WXU2" s="539"/>
      <c r="WXV2" s="545"/>
      <c r="WXW2" s="545"/>
      <c r="WXX2" s="546"/>
      <c r="WXY2" s="539"/>
      <c r="WXZ2" s="545"/>
      <c r="WYA2" s="545"/>
      <c r="WYB2" s="546"/>
      <c r="WYC2" s="539"/>
      <c r="WYD2" s="545"/>
      <c r="WYE2" s="545"/>
      <c r="WYF2" s="546"/>
      <c r="WYG2" s="539"/>
      <c r="WYH2" s="545"/>
      <c r="WYI2" s="545"/>
      <c r="WYJ2" s="546"/>
      <c r="WYK2" s="539"/>
      <c r="WYL2" s="545"/>
      <c r="WYM2" s="545"/>
      <c r="WYN2" s="546"/>
      <c r="WYO2" s="539"/>
      <c r="WYP2" s="545"/>
      <c r="WYQ2" s="545"/>
      <c r="WYR2" s="546"/>
      <c r="WYS2" s="539"/>
      <c r="WYT2" s="545"/>
      <c r="WYU2" s="545"/>
      <c r="WYV2" s="546"/>
      <c r="WYW2" s="539"/>
      <c r="WYX2" s="545"/>
      <c r="WYY2" s="545"/>
      <c r="WYZ2" s="546"/>
      <c r="WZA2" s="539"/>
      <c r="WZB2" s="545"/>
      <c r="WZC2" s="545"/>
      <c r="WZD2" s="546"/>
      <c r="WZE2" s="539"/>
      <c r="WZF2" s="545"/>
      <c r="WZG2" s="545"/>
      <c r="WZH2" s="546"/>
      <c r="WZI2" s="539"/>
      <c r="WZJ2" s="545"/>
      <c r="WZK2" s="545"/>
      <c r="WZL2" s="546"/>
      <c r="WZM2" s="539"/>
      <c r="WZN2" s="545"/>
      <c r="WZO2" s="545"/>
      <c r="WZP2" s="546"/>
      <c r="WZQ2" s="539"/>
      <c r="WZR2" s="545"/>
      <c r="WZS2" s="545"/>
      <c r="WZT2" s="546"/>
      <c r="WZU2" s="539"/>
      <c r="WZV2" s="545"/>
      <c r="WZW2" s="545"/>
      <c r="WZX2" s="546"/>
      <c r="WZY2" s="539"/>
      <c r="WZZ2" s="545"/>
      <c r="XAA2" s="545"/>
      <c r="XAB2" s="546"/>
      <c r="XAC2" s="539"/>
      <c r="XAD2" s="545"/>
      <c r="XAE2" s="545"/>
      <c r="XAF2" s="546"/>
      <c r="XAG2" s="539"/>
      <c r="XAH2" s="545"/>
      <c r="XAI2" s="545"/>
      <c r="XAJ2" s="546"/>
      <c r="XAK2" s="539"/>
      <c r="XAL2" s="545"/>
      <c r="XAM2" s="545"/>
      <c r="XAN2" s="546"/>
      <c r="XAO2" s="539"/>
      <c r="XAP2" s="545"/>
      <c r="XAQ2" s="545"/>
      <c r="XAR2" s="546"/>
      <c r="XAS2" s="539"/>
      <c r="XAT2" s="545"/>
      <c r="XAU2" s="545"/>
      <c r="XAV2" s="546"/>
      <c r="XAW2" s="539"/>
      <c r="XAX2" s="545"/>
      <c r="XAY2" s="545"/>
      <c r="XAZ2" s="546"/>
      <c r="XBA2" s="539"/>
      <c r="XBB2" s="545"/>
      <c r="XBC2" s="545"/>
      <c r="XBD2" s="546"/>
      <c r="XBE2" s="539"/>
      <c r="XBF2" s="545"/>
      <c r="XBG2" s="545"/>
      <c r="XBH2" s="546"/>
      <c r="XBI2" s="539"/>
      <c r="XBJ2" s="545"/>
      <c r="XBK2" s="545"/>
      <c r="XBL2" s="546"/>
      <c r="XBM2" s="539"/>
      <c r="XBN2" s="545"/>
      <c r="XBO2" s="545"/>
      <c r="XBP2" s="546"/>
      <c r="XBQ2" s="539"/>
      <c r="XBR2" s="545"/>
      <c r="XBS2" s="545"/>
      <c r="XBT2" s="546"/>
      <c r="XBU2" s="539"/>
      <c r="XBV2" s="545"/>
      <c r="XBW2" s="545"/>
      <c r="XBX2" s="546"/>
      <c r="XBY2" s="539"/>
      <c r="XBZ2" s="545"/>
      <c r="XCA2" s="545"/>
      <c r="XCB2" s="546"/>
      <c r="XCC2" s="539"/>
      <c r="XCD2" s="545"/>
      <c r="XCE2" s="545"/>
      <c r="XCF2" s="546"/>
      <c r="XCG2" s="539"/>
      <c r="XCH2" s="545"/>
      <c r="XCI2" s="545"/>
      <c r="XCJ2" s="546"/>
      <c r="XCK2" s="539"/>
      <c r="XCL2" s="545"/>
      <c r="XCM2" s="545"/>
      <c r="XCN2" s="546"/>
      <c r="XCO2" s="539"/>
      <c r="XCP2" s="545"/>
      <c r="XCQ2" s="545"/>
      <c r="XCR2" s="546"/>
      <c r="XCS2" s="539"/>
      <c r="XCT2" s="545"/>
      <c r="XCU2" s="545"/>
      <c r="XCV2" s="546"/>
      <c r="XCW2" s="539"/>
      <c r="XCX2" s="545"/>
      <c r="XCY2" s="545"/>
      <c r="XCZ2" s="546"/>
      <c r="XDA2" s="539"/>
      <c r="XDB2" s="545"/>
      <c r="XDC2" s="545"/>
      <c r="XDD2" s="546"/>
      <c r="XDE2" s="539"/>
      <c r="XDF2" s="545"/>
      <c r="XDG2" s="545"/>
      <c r="XDH2" s="546"/>
      <c r="XDI2" s="539"/>
      <c r="XDJ2" s="545"/>
      <c r="XDK2" s="545"/>
      <c r="XDL2" s="546"/>
      <c r="XDM2" s="539"/>
      <c r="XDN2" s="545"/>
      <c r="XDO2" s="545"/>
      <c r="XDP2" s="546"/>
      <c r="XDQ2" s="539"/>
      <c r="XDR2" s="545"/>
      <c r="XDS2" s="545"/>
      <c r="XDT2" s="546"/>
      <c r="XDU2" s="539"/>
      <c r="XDV2" s="545"/>
      <c r="XDW2" s="545"/>
      <c r="XDX2" s="546"/>
      <c r="XDY2" s="539"/>
      <c r="XDZ2" s="545"/>
      <c r="XEA2" s="545"/>
      <c r="XEB2" s="546"/>
      <c r="XEC2" s="539"/>
      <c r="XED2" s="545"/>
      <c r="XEE2" s="545"/>
      <c r="XEF2" s="546"/>
      <c r="XEG2" s="539"/>
      <c r="XEH2" s="545"/>
      <c r="XEI2" s="545"/>
      <c r="XEJ2" s="546"/>
      <c r="XEK2" s="539"/>
      <c r="XEL2" s="545"/>
      <c r="XEM2" s="545"/>
      <c r="XEN2" s="546"/>
      <c r="XEO2" s="539"/>
      <c r="XEP2" s="545"/>
      <c r="XEQ2" s="545"/>
      <c r="XER2" s="546"/>
      <c r="XES2" s="539"/>
      <c r="XET2" s="545"/>
      <c r="XEU2" s="545"/>
      <c r="XEV2" s="546"/>
      <c r="XEW2" s="539"/>
      <c r="XEX2" s="545"/>
      <c r="XEY2" s="545"/>
      <c r="XEZ2" s="546"/>
      <c r="XFA2" s="539"/>
      <c r="XFB2" s="545"/>
      <c r="XFC2" s="545"/>
      <c r="XFD2" s="546"/>
    </row>
    <row r="3" spans="1:16384" x14ac:dyDescent="0.25">
      <c r="E3" s="8"/>
      <c r="G3" s="8"/>
      <c r="M3" s="8"/>
    </row>
    <row r="4" spans="1:16384" ht="15.75" x14ac:dyDescent="0.25">
      <c r="C4" s="761" t="s">
        <v>560</v>
      </c>
      <c r="D4" s="761"/>
      <c r="E4" s="761"/>
      <c r="M4" s="8"/>
    </row>
    <row r="5" spans="1:16384" ht="15.75" x14ac:dyDescent="0.25">
      <c r="C5" s="166" t="s">
        <v>127</v>
      </c>
      <c r="D5" s="166" t="s">
        <v>128</v>
      </c>
      <c r="E5" s="166" t="s">
        <v>129</v>
      </c>
      <c r="M5" s="8"/>
    </row>
    <row r="6" spans="1:16384" x14ac:dyDescent="0.25">
      <c r="B6" s="4" t="s">
        <v>558</v>
      </c>
      <c r="C6" s="379">
        <v>187.4</v>
      </c>
      <c r="D6" s="379">
        <v>81.900000000000006</v>
      </c>
      <c r="E6" s="91">
        <f>SUMPRODUCT(C6:D6,C7:D7)</f>
        <v>88.23</v>
      </c>
      <c r="M6" s="8"/>
    </row>
    <row r="7" spans="1:16384" s="4" customFormat="1" x14ac:dyDescent="0.25">
      <c r="B7" s="4" t="s">
        <v>559</v>
      </c>
      <c r="C7" s="415">
        <v>0.06</v>
      </c>
      <c r="D7" s="415">
        <v>0.94</v>
      </c>
      <c r="M7" s="8"/>
    </row>
    <row r="8" spans="1:16384" x14ac:dyDescent="0.25">
      <c r="E8" s="8"/>
      <c r="G8" s="8"/>
      <c r="M8" s="8"/>
    </row>
    <row r="9" spans="1:16384" ht="15.75" x14ac:dyDescent="0.25">
      <c r="A9" s="137" t="s">
        <v>105</v>
      </c>
      <c r="B9" s="137" t="s">
        <v>106</v>
      </c>
      <c r="C9" s="137" t="s">
        <v>107</v>
      </c>
      <c r="D9" s="137" t="s">
        <v>108</v>
      </c>
      <c r="E9" s="137" t="s">
        <v>109</v>
      </c>
      <c r="F9" s="137" t="s">
        <v>110</v>
      </c>
      <c r="G9" s="137" t="s">
        <v>111</v>
      </c>
      <c r="H9" s="137" t="s">
        <v>112</v>
      </c>
      <c r="I9" s="137" t="s">
        <v>113</v>
      </c>
      <c r="J9" s="137" t="s">
        <v>114</v>
      </c>
    </row>
    <row r="10" spans="1:16384" x14ac:dyDescent="0.25">
      <c r="A10" s="86" t="s">
        <v>28</v>
      </c>
      <c r="B10" s="32" t="s">
        <v>115</v>
      </c>
      <c r="C10" s="155">
        <v>16019</v>
      </c>
      <c r="D10" s="155">
        <v>3068</v>
      </c>
      <c r="E10" s="33">
        <f t="shared" ref="E10:E45" si="0">C10/D10</f>
        <v>5.2213168187744463</v>
      </c>
      <c r="F10" s="156">
        <v>139549988.48613399</v>
      </c>
      <c r="G10" s="157">
        <v>5.2767556571267475E-4</v>
      </c>
      <c r="H10" s="160">
        <f t="shared" ref="H10:H45" si="1">F10*G10</f>
        <v>73637.119119618001</v>
      </c>
      <c r="I10" s="160">
        <f t="shared" ref="I10:I45" si="2">H10/365</f>
        <v>201.74553183456987</v>
      </c>
      <c r="J10" s="163">
        <f>I10/'TNC VMT Calc'!$E$6</f>
        <v>2.286586555985151</v>
      </c>
    </row>
    <row r="11" spans="1:16384" x14ac:dyDescent="0.25">
      <c r="A11" s="80" t="s">
        <v>29</v>
      </c>
      <c r="B11" s="4" t="s">
        <v>116</v>
      </c>
      <c r="C11" s="112">
        <v>91107</v>
      </c>
      <c r="D11" s="112">
        <v>676</v>
      </c>
      <c r="E11" s="91">
        <f t="shared" si="0"/>
        <v>134.77366863905326</v>
      </c>
      <c r="F11" s="18">
        <v>793681303.51496184</v>
      </c>
      <c r="G11" s="81">
        <v>1.3528235279594019E-3</v>
      </c>
      <c r="H11" s="161">
        <f t="shared" si="1"/>
        <v>1073710.7410965275</v>
      </c>
      <c r="I11" s="161">
        <f t="shared" si="2"/>
        <v>2941.6732632781577</v>
      </c>
      <c r="J11" s="164">
        <f>I11/'TNC VMT Calc'!$E$6</f>
        <v>33.340964108332287</v>
      </c>
    </row>
    <row r="12" spans="1:16384" x14ac:dyDescent="0.25">
      <c r="A12" s="80" t="s">
        <v>71</v>
      </c>
      <c r="B12" s="4" t="s">
        <v>117</v>
      </c>
      <c r="C12" s="112">
        <v>410463</v>
      </c>
      <c r="D12" s="112">
        <v>1868</v>
      </c>
      <c r="E12" s="91">
        <f t="shared" si="0"/>
        <v>219.73394004282656</v>
      </c>
      <c r="F12" s="18">
        <v>3575760467.1941981</v>
      </c>
      <c r="G12" s="81">
        <v>1.8939545366654818E-3</v>
      </c>
      <c r="H12" s="161">
        <f t="shared" si="1"/>
        <v>6772327.7588715339</v>
      </c>
      <c r="I12" s="161">
        <f t="shared" si="2"/>
        <v>18554.322627045298</v>
      </c>
      <c r="J12" s="164">
        <f>I12/'TNC VMT Calc'!$E$6</f>
        <v>210.29494080296155</v>
      </c>
    </row>
    <row r="13" spans="1:16384" x14ac:dyDescent="0.25">
      <c r="A13" s="80" t="s">
        <v>118</v>
      </c>
      <c r="B13" s="4" t="s">
        <v>115</v>
      </c>
      <c r="C13" s="112">
        <v>39102</v>
      </c>
      <c r="D13" s="112">
        <v>827</v>
      </c>
      <c r="E13" s="91">
        <f t="shared" si="0"/>
        <v>47.281741233373637</v>
      </c>
      <c r="F13" s="18">
        <v>340638220.22503251</v>
      </c>
      <c r="G13" s="81">
        <v>7.9556783481702048E-4</v>
      </c>
      <c r="H13" s="161">
        <f t="shared" si="1"/>
        <v>271000.81132035248</v>
      </c>
      <c r="I13" s="161">
        <f t="shared" si="2"/>
        <v>742.46797622014378</v>
      </c>
      <c r="J13" s="164">
        <f>I13/'TNC VMT Calc'!$E$6</f>
        <v>8.4151419723466372</v>
      </c>
    </row>
    <row r="14" spans="1:16384" x14ac:dyDescent="0.25">
      <c r="A14" s="80" t="s">
        <v>31</v>
      </c>
      <c r="B14" s="4" t="s">
        <v>115</v>
      </c>
      <c r="C14" s="112">
        <v>51375</v>
      </c>
      <c r="D14" s="112">
        <v>657</v>
      </c>
      <c r="E14" s="91">
        <f t="shared" si="0"/>
        <v>78.196347031963469</v>
      </c>
      <c r="F14" s="18">
        <v>447554819.80617476</v>
      </c>
      <c r="G14" s="81">
        <v>9.9246988730738919E-4</v>
      </c>
      <c r="H14" s="161">
        <f t="shared" si="1"/>
        <v>444184.68157691311</v>
      </c>
      <c r="I14" s="161">
        <f t="shared" si="2"/>
        <v>1216.9443330874333</v>
      </c>
      <c r="J14" s="164">
        <f>I14/'TNC VMT Calc'!$E$6</f>
        <v>13.792863346791718</v>
      </c>
    </row>
    <row r="15" spans="1:16384" x14ac:dyDescent="0.25">
      <c r="A15" s="80" t="s">
        <v>32</v>
      </c>
      <c r="B15" s="4" t="s">
        <v>115</v>
      </c>
      <c r="C15" s="112">
        <v>63686</v>
      </c>
      <c r="D15" s="112">
        <v>1600</v>
      </c>
      <c r="E15" s="91">
        <f t="shared" si="0"/>
        <v>39.803750000000001</v>
      </c>
      <c r="F15" s="18">
        <v>554802457.50221014</v>
      </c>
      <c r="G15" s="81">
        <v>7.4793883278641998E-4</v>
      </c>
      <c r="H15" s="161">
        <f t="shared" si="1"/>
        <v>414958.30249124044</v>
      </c>
      <c r="I15" s="161">
        <f t="shared" si="2"/>
        <v>1136.8720616198368</v>
      </c>
      <c r="J15" s="164">
        <f>I15/'TNC VMT Calc'!$E$6</f>
        <v>12.885323151080549</v>
      </c>
    </row>
    <row r="16" spans="1:16384" x14ac:dyDescent="0.25">
      <c r="A16" s="80" t="s">
        <v>33</v>
      </c>
      <c r="B16" s="4" t="s">
        <v>115</v>
      </c>
      <c r="C16" s="112">
        <v>23011</v>
      </c>
      <c r="D16" s="112">
        <v>2980</v>
      </c>
      <c r="E16" s="91">
        <f t="shared" si="0"/>
        <v>7.721812080536913</v>
      </c>
      <c r="F16" s="18">
        <v>200461001.62646982</v>
      </c>
      <c r="G16" s="81">
        <v>5.4360178041168059E-4</v>
      </c>
      <c r="H16" s="161">
        <f t="shared" si="1"/>
        <v>108970.95738725779</v>
      </c>
      <c r="I16" s="161">
        <f t="shared" si="2"/>
        <v>298.55056818426789</v>
      </c>
      <c r="J16" s="164">
        <f>I16/'TNC VMT Calc'!$E$6</f>
        <v>3.3837761326563287</v>
      </c>
    </row>
    <row r="17" spans="1:10" x14ac:dyDescent="0.25">
      <c r="A17" s="80" t="s">
        <v>34</v>
      </c>
      <c r="B17" s="4" t="s">
        <v>115</v>
      </c>
      <c r="C17" s="112">
        <v>22650</v>
      </c>
      <c r="D17" s="112">
        <v>1627</v>
      </c>
      <c r="E17" s="91">
        <f t="shared" si="0"/>
        <v>13.921327596803934</v>
      </c>
      <c r="F17" s="18">
        <v>197316139.5349851</v>
      </c>
      <c r="G17" s="81">
        <v>5.8308788408551577E-4</v>
      </c>
      <c r="H17" s="161">
        <f t="shared" si="1"/>
        <v>115052.65029737685</v>
      </c>
      <c r="I17" s="161">
        <f t="shared" si="2"/>
        <v>315.21274054075849</v>
      </c>
      <c r="J17" s="164">
        <f>I17/'TNC VMT Calc'!$E$6</f>
        <v>3.5726254169869485</v>
      </c>
    </row>
    <row r="18" spans="1:10" x14ac:dyDescent="0.25">
      <c r="A18" s="80" t="s">
        <v>35</v>
      </c>
      <c r="B18" s="4" t="s">
        <v>119</v>
      </c>
      <c r="C18" s="112">
        <v>186251</v>
      </c>
      <c r="D18" s="112">
        <v>3018</v>
      </c>
      <c r="E18" s="91">
        <f t="shared" si="0"/>
        <v>61.713386348575213</v>
      </c>
      <c r="F18" s="18">
        <v>1622531050.9726493</v>
      </c>
      <c r="G18" s="81">
        <v>8.874862167789026E-4</v>
      </c>
      <c r="H18" s="161">
        <f>F18*G18</f>
        <v>1439973.9440340134</v>
      </c>
      <c r="I18" s="161">
        <f t="shared" si="2"/>
        <v>3945.1340932438725</v>
      </c>
      <c r="J18" s="164">
        <f>I18/'TNC VMT Calc'!$E$6</f>
        <v>44.714202575585091</v>
      </c>
    </row>
    <row r="19" spans="1:10" x14ac:dyDescent="0.25">
      <c r="A19" s="80" t="s">
        <v>36</v>
      </c>
      <c r="B19" s="4" t="s">
        <v>120</v>
      </c>
      <c r="C19" s="112">
        <v>109114</v>
      </c>
      <c r="D19" s="112">
        <v>5037</v>
      </c>
      <c r="E19" s="91">
        <f t="shared" si="0"/>
        <v>21.662497518364106</v>
      </c>
      <c r="F19" s="18">
        <v>950549812.3276099</v>
      </c>
      <c r="G19" s="81">
        <v>6.3239313016118888E-4</v>
      </c>
      <c r="H19" s="161">
        <f t="shared" si="1"/>
        <v>601121.17119198781</v>
      </c>
      <c r="I19" s="161">
        <f t="shared" si="2"/>
        <v>1646.9073183342132</v>
      </c>
      <c r="J19" s="164">
        <f>I19/'TNC VMT Calc'!$E$6</f>
        <v>18.666069571962066</v>
      </c>
    </row>
    <row r="20" spans="1:10" x14ac:dyDescent="0.25">
      <c r="A20" s="80" t="s">
        <v>37</v>
      </c>
      <c r="B20" s="4" t="s">
        <v>115</v>
      </c>
      <c r="C20" s="112">
        <v>1878</v>
      </c>
      <c r="D20" s="112">
        <v>1204</v>
      </c>
      <c r="E20" s="91">
        <f t="shared" si="0"/>
        <v>1.5598006644518272</v>
      </c>
      <c r="F20" s="18">
        <v>16360252.099192141</v>
      </c>
      <c r="G20" s="81">
        <v>5.0435454875681076E-4</v>
      </c>
      <c r="H20" s="161">
        <f t="shared" si="1"/>
        <v>8251.3675650357181</v>
      </c>
      <c r="I20" s="161">
        <f t="shared" si="2"/>
        <v>22.606486479549911</v>
      </c>
      <c r="J20" s="164">
        <f>I20/'TNC VMT Calc'!$E$6</f>
        <v>0.25622222010143841</v>
      </c>
    </row>
    <row r="21" spans="1:10" x14ac:dyDescent="0.25">
      <c r="A21" s="80" t="s">
        <v>38</v>
      </c>
      <c r="B21" s="4" t="s">
        <v>115</v>
      </c>
      <c r="C21" s="112">
        <v>7189</v>
      </c>
      <c r="D21" s="112">
        <v>4529</v>
      </c>
      <c r="E21" s="91">
        <f t="shared" si="0"/>
        <v>1.5873261205564142</v>
      </c>
      <c r="F21" s="18">
        <v>62627184.420176938</v>
      </c>
      <c r="G21" s="81">
        <v>5.0452986455537009E-4</v>
      </c>
      <c r="H21" s="161">
        <f t="shared" si="1"/>
        <v>31597.284872996053</v>
      </c>
      <c r="I21" s="161">
        <f t="shared" si="2"/>
        <v>86.567903761633019</v>
      </c>
      <c r="J21" s="164">
        <f>I21/'TNC VMT Calc'!$E$6</f>
        <v>0.98116177900524781</v>
      </c>
    </row>
    <row r="22" spans="1:10" x14ac:dyDescent="0.25">
      <c r="A22" s="80" t="s">
        <v>39</v>
      </c>
      <c r="B22" s="4" t="s">
        <v>115</v>
      </c>
      <c r="C22" s="112">
        <v>7267</v>
      </c>
      <c r="D22" s="112">
        <v>10135</v>
      </c>
      <c r="E22" s="91">
        <f t="shared" si="0"/>
        <v>0.71702022693635914</v>
      </c>
      <c r="F22" s="18">
        <v>63306683.70864179</v>
      </c>
      <c r="G22" s="81">
        <v>4.9898669127783574E-4</v>
      </c>
      <c r="H22" s="161">
        <f t="shared" si="1"/>
        <v>31589.192639547633</v>
      </c>
      <c r="I22" s="161">
        <f t="shared" si="2"/>
        <v>86.545733259034606</v>
      </c>
      <c r="J22" s="164">
        <f>I22/'TNC VMT Calc'!$E$6</f>
        <v>0.98091049823228604</v>
      </c>
    </row>
    <row r="23" spans="1:10" x14ac:dyDescent="0.25">
      <c r="A23" s="80" t="s">
        <v>40</v>
      </c>
      <c r="B23" s="4" t="s">
        <v>40</v>
      </c>
      <c r="C23" s="112">
        <v>23209</v>
      </c>
      <c r="D23" s="112">
        <v>522</v>
      </c>
      <c r="E23" s="91">
        <f t="shared" si="0"/>
        <v>44.461685823754792</v>
      </c>
      <c r="F23" s="18">
        <v>202185884.43564984</v>
      </c>
      <c r="G23" s="81">
        <v>7.7760626992086248E-4</v>
      </c>
      <c r="H23" s="161">
        <f t="shared" si="1"/>
        <v>157221.01142665625</v>
      </c>
      <c r="I23" s="161">
        <f t="shared" si="2"/>
        <v>430.74249705933215</v>
      </c>
      <c r="J23" s="164">
        <f>I23/'TNC VMT Calc'!$E$6</f>
        <v>4.8820412224791125</v>
      </c>
    </row>
    <row r="24" spans="1:10" x14ac:dyDescent="0.25">
      <c r="A24" s="80" t="s">
        <v>41</v>
      </c>
      <c r="B24" s="4" t="s">
        <v>72</v>
      </c>
      <c r="C24" s="112">
        <v>216574</v>
      </c>
      <c r="D24" s="112">
        <v>2785</v>
      </c>
      <c r="E24" s="91">
        <f t="shared" si="0"/>
        <v>77.764452423698387</v>
      </c>
      <c r="F24" s="18">
        <v>1886690755.1280291</v>
      </c>
      <c r="G24" s="81">
        <v>9.8971905375702923E-4</v>
      </c>
      <c r="H24" s="161">
        <f t="shared" si="1"/>
        <v>1867293.788897448</v>
      </c>
      <c r="I24" s="161">
        <f t="shared" si="2"/>
        <v>5115.8733942395838</v>
      </c>
      <c r="J24" s="164">
        <f>I24/'TNC VMT Calc'!$E$6</f>
        <v>57.983377470696858</v>
      </c>
    </row>
    <row r="25" spans="1:10" x14ac:dyDescent="0.25">
      <c r="A25" s="80" t="s">
        <v>42</v>
      </c>
      <c r="B25" s="4" t="s">
        <v>115</v>
      </c>
      <c r="C25" s="112">
        <v>23607</v>
      </c>
      <c r="D25" s="112">
        <v>1781</v>
      </c>
      <c r="E25" s="91">
        <f t="shared" si="0"/>
        <v>13.254912970241437</v>
      </c>
      <c r="F25" s="18">
        <v>205653073.11268842</v>
      </c>
      <c r="G25" s="81">
        <v>5.7884333998119652E-4</v>
      </c>
      <c r="H25" s="161">
        <f t="shared" si="1"/>
        <v>119040.91171794577</v>
      </c>
      <c r="I25" s="161">
        <f t="shared" si="2"/>
        <v>326.13948415875552</v>
      </c>
      <c r="J25" s="164">
        <f>I25/'TNC VMT Calc'!$E$6</f>
        <v>3.69646927528908</v>
      </c>
    </row>
    <row r="26" spans="1:10" x14ac:dyDescent="0.25">
      <c r="A26" s="80" t="s">
        <v>43</v>
      </c>
      <c r="B26" s="4" t="s">
        <v>121</v>
      </c>
      <c r="C26" s="112">
        <v>86251</v>
      </c>
      <c r="D26" s="112">
        <v>1640</v>
      </c>
      <c r="E26" s="91">
        <f t="shared" si="0"/>
        <v>52.592073170731709</v>
      </c>
      <c r="F26" s="18">
        <v>751378117.04335535</v>
      </c>
      <c r="G26" s="81">
        <v>8.2939052900510746E-4</v>
      </c>
      <c r="H26" s="161">
        <f t="shared" si="1"/>
        <v>623185.89397745009</v>
      </c>
      <c r="I26" s="161">
        <f t="shared" si="2"/>
        <v>1707.3586136368497</v>
      </c>
      <c r="J26" s="164">
        <f>I26/'TNC VMT Calc'!$E$6</f>
        <v>19.35122536140598</v>
      </c>
    </row>
    <row r="27" spans="1:10" x14ac:dyDescent="0.25">
      <c r="A27" s="80" t="s">
        <v>44</v>
      </c>
      <c r="B27" s="4" t="s">
        <v>122</v>
      </c>
      <c r="C27" s="112">
        <v>66921</v>
      </c>
      <c r="D27" s="112">
        <v>5945</v>
      </c>
      <c r="E27" s="91">
        <f t="shared" si="0"/>
        <v>11.256686291000841</v>
      </c>
      <c r="F27" s="18">
        <v>582984254.91482282</v>
      </c>
      <c r="G27" s="81">
        <v>5.6611618644584615E-4</v>
      </c>
      <c r="H27" s="161">
        <f t="shared" si="1"/>
        <v>330036.82315035252</v>
      </c>
      <c r="I27" s="161">
        <f t="shared" si="2"/>
        <v>904.2104743845274</v>
      </c>
      <c r="J27" s="164">
        <f>I27/'TNC VMT Calc'!$E$6</f>
        <v>10.248333609707892</v>
      </c>
    </row>
    <row r="28" spans="1:10" x14ac:dyDescent="0.25">
      <c r="A28" s="80" t="s">
        <v>45</v>
      </c>
      <c r="B28" s="4" t="s">
        <v>115</v>
      </c>
      <c r="C28" s="112">
        <v>7837</v>
      </c>
      <c r="D28" s="112">
        <v>7940</v>
      </c>
      <c r="E28" s="91">
        <f t="shared" si="0"/>
        <v>0.98702770780856419</v>
      </c>
      <c r="F28" s="18">
        <v>68272255.432038769</v>
      </c>
      <c r="G28" s="81">
        <v>5.0070642943389899E-4</v>
      </c>
      <c r="H28" s="161">
        <f t="shared" si="1"/>
        <v>34184.357246775246</v>
      </c>
      <c r="I28" s="161">
        <f t="shared" si="2"/>
        <v>93.655773278836293</v>
      </c>
      <c r="J28" s="164">
        <f>I28/'TNC VMT Calc'!$E$6</f>
        <v>1.0614957869073591</v>
      </c>
    </row>
    <row r="29" spans="1:10" x14ac:dyDescent="0.25">
      <c r="A29" s="80" t="s">
        <v>46</v>
      </c>
      <c r="B29" s="4" t="s">
        <v>123</v>
      </c>
      <c r="C29" s="60">
        <v>373340</v>
      </c>
      <c r="D29" s="112">
        <v>4554</v>
      </c>
      <c r="E29" s="91">
        <f t="shared" si="0"/>
        <v>81.980676328502412</v>
      </c>
      <c r="F29" s="18">
        <v>3252362363.5316262</v>
      </c>
      <c r="G29" s="81">
        <v>1.0165731286892327E-3</v>
      </c>
      <c r="H29" s="161">
        <f t="shared" si="1"/>
        <v>3306264.1835264526</v>
      </c>
      <c r="I29" s="161">
        <f t="shared" si="2"/>
        <v>9058.2580370587748</v>
      </c>
      <c r="J29" s="164">
        <f>I29/'TNC VMT Calc'!$E$6</f>
        <v>102.66641773839709</v>
      </c>
    </row>
    <row r="30" spans="1:10" x14ac:dyDescent="0.25">
      <c r="A30" s="80" t="s">
        <v>47</v>
      </c>
      <c r="B30" s="4" t="s">
        <v>124</v>
      </c>
      <c r="C30" s="112">
        <v>48547</v>
      </c>
      <c r="D30" s="112">
        <v>980</v>
      </c>
      <c r="E30" s="91">
        <f t="shared" si="0"/>
        <v>49.537755102040819</v>
      </c>
      <c r="F30" s="18">
        <v>422918614.83465433</v>
      </c>
      <c r="G30" s="81">
        <v>8.0993689273357232E-4</v>
      </c>
      <c r="H30" s="161">
        <f t="shared" si="1"/>
        <v>342537.38877836644</v>
      </c>
      <c r="I30" s="161">
        <f t="shared" si="2"/>
        <v>938.45859939278478</v>
      </c>
      <c r="J30" s="164">
        <f>I30/'TNC VMT Calc'!$E$6</f>
        <v>10.636502316590557</v>
      </c>
    </row>
    <row r="31" spans="1:10" x14ac:dyDescent="0.25">
      <c r="A31" s="80" t="s">
        <v>48</v>
      </c>
      <c r="B31" s="4" t="s">
        <v>116</v>
      </c>
      <c r="C31" s="112">
        <v>125048</v>
      </c>
      <c r="D31" s="112">
        <v>2291</v>
      </c>
      <c r="E31" s="91">
        <f t="shared" si="0"/>
        <v>54.582278481012658</v>
      </c>
      <c r="F31" s="18">
        <v>1089359320.8199034</v>
      </c>
      <c r="G31" s="81">
        <v>8.4206659264391423E-4</v>
      </c>
      <c r="H31" s="161">
        <f t="shared" si="1"/>
        <v>917313.0914477047</v>
      </c>
      <c r="I31" s="161">
        <f t="shared" si="2"/>
        <v>2513.1865519115199</v>
      </c>
      <c r="J31" s="164">
        <f>I31/'TNC VMT Calc'!$E$6</f>
        <v>28.484489991063356</v>
      </c>
    </row>
    <row r="32" spans="1:10" x14ac:dyDescent="0.25">
      <c r="A32" s="80" t="s">
        <v>49</v>
      </c>
      <c r="B32" s="4" t="s">
        <v>115</v>
      </c>
      <c r="C32" s="112">
        <v>30412</v>
      </c>
      <c r="D32" s="112">
        <v>9888</v>
      </c>
      <c r="E32" s="91">
        <f t="shared" si="0"/>
        <v>3.0756472491909386</v>
      </c>
      <c r="F32" s="18">
        <v>264935030.26657689</v>
      </c>
      <c r="G32" s="81">
        <v>5.1400931536584385E-4</v>
      </c>
      <c r="H32" s="161">
        <f t="shared" si="1"/>
        <v>136179.0735237523</v>
      </c>
      <c r="I32" s="161">
        <f t="shared" si="2"/>
        <v>373.09335211986934</v>
      </c>
      <c r="J32" s="164">
        <f>I32/'TNC VMT Calc'!$E$6</f>
        <v>4.2286450427277495</v>
      </c>
    </row>
    <row r="33" spans="1:10" x14ac:dyDescent="0.25">
      <c r="A33" s="80" t="s">
        <v>50</v>
      </c>
      <c r="B33" s="4" t="s">
        <v>125</v>
      </c>
      <c r="C33" s="112">
        <v>339641</v>
      </c>
      <c r="D33" s="112">
        <v>1185</v>
      </c>
      <c r="E33" s="91">
        <f t="shared" si="0"/>
        <v>286.61687763713081</v>
      </c>
      <c r="F33" s="18">
        <v>2958792536.3267932</v>
      </c>
      <c r="G33" s="81">
        <v>2.3199469550939412E-3</v>
      </c>
      <c r="H33" s="161">
        <f t="shared" si="1"/>
        <v>6864241.7354060235</v>
      </c>
      <c r="I33" s="161">
        <f t="shared" si="2"/>
        <v>18806.141740838419</v>
      </c>
      <c r="J33" s="164">
        <f>I33/'TNC VMT Calc'!$E$6</f>
        <v>213.14906200655579</v>
      </c>
    </row>
    <row r="34" spans="1:10" x14ac:dyDescent="0.25">
      <c r="A34" s="80" t="s">
        <v>51</v>
      </c>
      <c r="B34" s="4" t="s">
        <v>115</v>
      </c>
      <c r="C34" s="112">
        <v>11303</v>
      </c>
      <c r="D34" s="112">
        <v>2033</v>
      </c>
      <c r="E34" s="91">
        <f t="shared" si="0"/>
        <v>5.5597638957206099</v>
      </c>
      <c r="F34" s="18">
        <v>98466416.122028098</v>
      </c>
      <c r="G34" s="81">
        <v>5.2983121099388049E-4</v>
      </c>
      <c r="H34" s="161">
        <f t="shared" si="1"/>
        <v>52170.580496161507</v>
      </c>
      <c r="I34" s="161">
        <f t="shared" si="2"/>
        <v>142.93309724975757</v>
      </c>
      <c r="J34" s="164">
        <f>I34/'TNC VMT Calc'!$E$6</f>
        <v>1.6200056358354025</v>
      </c>
    </row>
    <row r="35" spans="1:10" x14ac:dyDescent="0.25">
      <c r="A35" s="80" t="s">
        <v>52</v>
      </c>
      <c r="B35" s="4" t="s">
        <v>117</v>
      </c>
      <c r="C35" s="112">
        <v>804606</v>
      </c>
      <c r="D35" s="112">
        <v>435</v>
      </c>
      <c r="E35" s="91">
        <f t="shared" si="0"/>
        <v>1849.6689655172413</v>
      </c>
      <c r="F35" s="18">
        <v>7009348775.5711346</v>
      </c>
      <c r="G35" s="81">
        <v>1.2275375992684604E-2</v>
      </c>
      <c r="H35" s="161">
        <f t="shared" si="1"/>
        <v>86042391.683999136</v>
      </c>
      <c r="I35" s="161">
        <f t="shared" si="2"/>
        <v>235732.57995616202</v>
      </c>
      <c r="J35" s="164">
        <f>I35/'TNC VMT Calc'!$E$6</f>
        <v>2671.7962139426727</v>
      </c>
    </row>
    <row r="36" spans="1:10" x14ac:dyDescent="0.25">
      <c r="A36" s="80" t="s">
        <v>53</v>
      </c>
      <c r="B36" s="4" t="s">
        <v>125</v>
      </c>
      <c r="C36" s="112">
        <v>83037</v>
      </c>
      <c r="D36" s="112">
        <v>741</v>
      </c>
      <c r="E36" s="91">
        <f t="shared" si="0"/>
        <v>112.06072874493927</v>
      </c>
      <c r="F36" s="18">
        <v>723379261.74686778</v>
      </c>
      <c r="G36" s="81">
        <v>1.2081597236599654E-3</v>
      </c>
      <c r="H36" s="161">
        <f t="shared" si="1"/>
        <v>873957.68897344556</v>
      </c>
      <c r="I36" s="161">
        <f t="shared" si="2"/>
        <v>2394.4046273245085</v>
      </c>
      <c r="J36" s="164">
        <f>I36/'TNC VMT Calc'!$E$6</f>
        <v>27.138214069188582</v>
      </c>
    </row>
    <row r="37" spans="1:10" x14ac:dyDescent="0.25">
      <c r="A37" s="80" t="s">
        <v>54</v>
      </c>
      <c r="B37" s="4" t="s">
        <v>115</v>
      </c>
      <c r="C37" s="112">
        <v>1642</v>
      </c>
      <c r="D37" s="112">
        <v>823</v>
      </c>
      <c r="E37" s="91">
        <f t="shared" si="0"/>
        <v>1.9951397326852978</v>
      </c>
      <c r="F37" s="18">
        <v>14304331.175119007</v>
      </c>
      <c r="G37" s="81">
        <v>5.0712732084463483E-4</v>
      </c>
      <c r="H37" s="161">
        <f t="shared" si="1"/>
        <v>7254.1171453124889</v>
      </c>
      <c r="I37" s="161">
        <f t="shared" si="2"/>
        <v>19.87429354880134</v>
      </c>
      <c r="J37" s="164">
        <f>I37/'TNC VMT Calc'!$E$6</f>
        <v>0.22525550888361487</v>
      </c>
    </row>
    <row r="38" spans="1:10" x14ac:dyDescent="0.25">
      <c r="A38" s="80" t="s">
        <v>55</v>
      </c>
      <c r="B38" s="4" t="s">
        <v>55</v>
      </c>
      <c r="C38" s="112">
        <v>26389</v>
      </c>
      <c r="D38" s="112">
        <v>1102</v>
      </c>
      <c r="E38" s="91">
        <f t="shared" si="0"/>
        <v>23.946460980036299</v>
      </c>
      <c r="F38" s="18">
        <v>229888547.73460138</v>
      </c>
      <c r="G38" s="81">
        <v>6.4694020529927057E-4</v>
      </c>
      <c r="H38" s="161">
        <f t="shared" si="1"/>
        <v>148724.14426737418</v>
      </c>
      <c r="I38" s="161">
        <f t="shared" si="2"/>
        <v>407.46340895171011</v>
      </c>
      <c r="J38" s="164">
        <f>I38/'TNC VMT Calc'!$E$6</f>
        <v>4.6181957265296392</v>
      </c>
    </row>
    <row r="39" spans="1:10" x14ac:dyDescent="0.25">
      <c r="A39" s="80" t="s">
        <v>56</v>
      </c>
      <c r="B39" s="4" t="s">
        <v>126</v>
      </c>
      <c r="C39" s="112">
        <v>77129</v>
      </c>
      <c r="D39" s="112">
        <v>3215</v>
      </c>
      <c r="E39" s="91">
        <f t="shared" si="0"/>
        <v>23.990357698289269</v>
      </c>
      <c r="F39" s="18">
        <v>671911546.41032505</v>
      </c>
      <c r="G39" s="81">
        <v>6.472197933353567E-4</v>
      </c>
      <c r="H39" s="161">
        <f t="shared" si="1"/>
        <v>434874.4522073305</v>
      </c>
      <c r="I39" s="161">
        <f t="shared" si="2"/>
        <v>1191.4368553625493</v>
      </c>
      <c r="J39" s="164">
        <f>I39/'TNC VMT Calc'!$E$6</f>
        <v>13.503761253117412</v>
      </c>
    </row>
    <row r="40" spans="1:10" x14ac:dyDescent="0.25">
      <c r="A40" s="80" t="s">
        <v>57</v>
      </c>
      <c r="B40" s="4" t="s">
        <v>115</v>
      </c>
      <c r="C40" s="112">
        <v>26337</v>
      </c>
      <c r="D40" s="112">
        <v>2037</v>
      </c>
      <c r="E40" s="91">
        <f t="shared" si="0"/>
        <v>12.929307805596466</v>
      </c>
      <c r="F40" s="18">
        <v>229435548.20895815</v>
      </c>
      <c r="G40" s="81">
        <v>5.7676948771739098E-4</v>
      </c>
      <c r="H40" s="161">
        <f t="shared" si="1"/>
        <v>132331.42360463954</v>
      </c>
      <c r="I40" s="161">
        <f t="shared" si="2"/>
        <v>362.55184549216312</v>
      </c>
      <c r="J40" s="164">
        <f>I40/'TNC VMT Calc'!$E$6</f>
        <v>4.1091674656257862</v>
      </c>
    </row>
    <row r="41" spans="1:10" x14ac:dyDescent="0.25">
      <c r="A41" s="80" t="s">
        <v>58</v>
      </c>
      <c r="B41" s="4" t="s">
        <v>115</v>
      </c>
      <c r="C41" s="112">
        <v>7004</v>
      </c>
      <c r="D41" s="112">
        <v>3145</v>
      </c>
      <c r="E41" s="91">
        <f t="shared" si="0"/>
        <v>2.2270270270270269</v>
      </c>
      <c r="F41" s="18">
        <v>61015551.492407747</v>
      </c>
      <c r="G41" s="81">
        <v>5.0860426298971015E-4</v>
      </c>
      <c r="H41" s="161">
        <f t="shared" si="1"/>
        <v>31032.769597706752</v>
      </c>
      <c r="I41" s="161">
        <f t="shared" si="2"/>
        <v>85.021286569059598</v>
      </c>
      <c r="J41" s="164">
        <f>I41/'TNC VMT Calc'!$E$6</f>
        <v>0.96363239905995235</v>
      </c>
    </row>
    <row r="42" spans="1:10" x14ac:dyDescent="0.25">
      <c r="A42" s="80" t="s">
        <v>59</v>
      </c>
      <c r="B42" s="4" t="s">
        <v>115</v>
      </c>
      <c r="C42" s="112">
        <v>26130</v>
      </c>
      <c r="D42" s="112">
        <v>2381</v>
      </c>
      <c r="E42" s="91">
        <f t="shared" si="0"/>
        <v>10.974380512389752</v>
      </c>
      <c r="F42" s="18">
        <v>227632261.63572448</v>
      </c>
      <c r="G42" s="81">
        <v>5.6431811767535737E-4</v>
      </c>
      <c r="H42" s="161">
        <f t="shared" si="1"/>
        <v>128457.00940845651</v>
      </c>
      <c r="I42" s="161">
        <f t="shared" si="2"/>
        <v>351.937012077963</v>
      </c>
      <c r="J42" s="164">
        <f>I42/'TNC VMT Calc'!$E$6</f>
        <v>3.9888588017450184</v>
      </c>
    </row>
    <row r="43" spans="1:10" x14ac:dyDescent="0.25">
      <c r="A43" s="80" t="s">
        <v>60</v>
      </c>
      <c r="B43" s="4" t="s">
        <v>73</v>
      </c>
      <c r="C43" s="112">
        <v>589481</v>
      </c>
      <c r="D43" s="112">
        <v>724</v>
      </c>
      <c r="E43" s="91">
        <f t="shared" si="0"/>
        <v>814.20027624309387</v>
      </c>
      <c r="F43" s="18">
        <v>5135281026.4557409</v>
      </c>
      <c r="G43" s="81">
        <v>5.6802438555996898E-3</v>
      </c>
      <c r="H43" s="161">
        <f t="shared" si="1"/>
        <v>29169648.49730289</v>
      </c>
      <c r="I43" s="161">
        <f t="shared" si="2"/>
        <v>79916.845198090115</v>
      </c>
      <c r="J43" s="164">
        <f>I43/'TNC VMT Calc'!$E$6</f>
        <v>905.77859229389219</v>
      </c>
    </row>
    <row r="44" spans="1:10" x14ac:dyDescent="0.25">
      <c r="A44" s="80" t="s">
        <v>61</v>
      </c>
      <c r="B44" s="4" t="s">
        <v>115</v>
      </c>
      <c r="C44" s="112">
        <v>1415</v>
      </c>
      <c r="D44" s="112">
        <v>724</v>
      </c>
      <c r="E44" s="91">
        <f t="shared" si="0"/>
        <v>1.9544198895027625</v>
      </c>
      <c r="F44" s="18">
        <v>12326814.015099511</v>
      </c>
      <c r="G44" s="81">
        <v>5.0686796703783028E-4</v>
      </c>
      <c r="H44" s="161">
        <f t="shared" si="1"/>
        <v>6248.067159886923</v>
      </c>
      <c r="I44" s="161">
        <f t="shared" si="2"/>
        <v>17.117992218868281</v>
      </c>
      <c r="J44" s="164">
        <f>I44/'TNC VMT Calc'!$E$6</f>
        <v>0.19401555274700533</v>
      </c>
    </row>
    <row r="45" spans="1:10" x14ac:dyDescent="0.25">
      <c r="A45" s="82" t="s">
        <v>62</v>
      </c>
      <c r="B45" s="7" t="s">
        <v>117</v>
      </c>
      <c r="C45" s="113">
        <v>104831</v>
      </c>
      <c r="D45" s="113">
        <v>1715</v>
      </c>
      <c r="E45" s="95">
        <f t="shared" si="0"/>
        <v>61.125947521865889</v>
      </c>
      <c r="F45" s="158">
        <v>913238332.16741812</v>
      </c>
      <c r="G45" s="159">
        <v>8.8374468724282569E-4</v>
      </c>
      <c r="H45" s="162">
        <f t="shared" si="1"/>
        <v>807069.52423945465</v>
      </c>
      <c r="I45" s="162">
        <f t="shared" si="2"/>
        <v>2211.1493814779578</v>
      </c>
      <c r="J45" s="165">
        <f>I45/'TNC VMT Calc'!$E$6</f>
        <v>25.061196661883233</v>
      </c>
    </row>
  </sheetData>
  <sheetProtection algorithmName="SHA-512" hashValue="XTacDoWhl12WBlDFS3My5SQbXFVgYZnmtpqJirh+TNbUgO4YMW88z2/qJ3KDED5yE0YtLG+Dg40weBbn75erIQ==" saltValue="qeWrqnnFkBSKokbSzJvy/w==" spinCount="100000" sheet="1" objects="1" scenarios="1"/>
  <mergeCells count="1">
    <mergeCell ref="C4:E4"/>
  </mergeCells>
  <hyperlinks>
    <hyperlink ref="C2" location="Intro!A1" display="Intro" xr:uid="{00000000-0004-0000-1A00-000000000000}"/>
    <hyperlink ref="D2" location="Glossary!A1" display="Glossary" xr:uid="{00000000-0004-0000-1A00-000001000000}"/>
    <hyperlink ref="E2" location="Inputs!A1" display="Inputs" xr:uid="{00000000-0004-0000-1A00-000002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tabColor theme="8"/>
  </sheetPr>
  <dimension ref="B2"/>
  <sheetViews>
    <sheetView showGridLines="0" workbookViewId="0">
      <selection activeCell="S18" sqref="S18"/>
    </sheetView>
  </sheetViews>
  <sheetFormatPr defaultRowHeight="15" x14ac:dyDescent="0.25"/>
  <sheetData>
    <row r="2" spans="2:2" x14ac:dyDescent="0.25">
      <c r="B2" s="22" t="s">
        <v>551</v>
      </c>
    </row>
  </sheetData>
  <sheetProtection algorithmName="SHA-512" hashValue="wcFaZcqZVICEQnu+jaBRPADETh7bQ+qNWlrpZ2twtu9L3cHI1q/91dzlqaDMAZX7IV10fC31FDIY6hZyUhXP2g==" saltValue="mYpBiUSqIdJDWDYyaX3KVg==" spinCount="100000" sheet="1" objects="1" scenarios="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6">
    <tabColor theme="8"/>
  </sheetPr>
  <dimension ref="A1:S889"/>
  <sheetViews>
    <sheetView workbookViewId="0">
      <selection activeCell="N15" sqref="N15"/>
    </sheetView>
  </sheetViews>
  <sheetFormatPr defaultColWidth="8.85546875" defaultRowHeight="15" x14ac:dyDescent="0.25"/>
  <cols>
    <col min="1" max="2" width="8.85546875" style="4"/>
    <col min="3" max="3" width="14.28515625" style="4" customWidth="1"/>
    <col min="4" max="4" width="10.42578125" style="4" customWidth="1"/>
    <col min="5" max="5" width="16.7109375" style="4" customWidth="1"/>
    <col min="6" max="7" width="8.85546875" style="4"/>
    <col min="8" max="8" width="12" style="4" customWidth="1"/>
    <col min="9" max="10" width="8.85546875" style="4"/>
    <col min="11" max="11" width="10.7109375" style="4" customWidth="1"/>
    <col min="12" max="12" width="14.7109375" style="4" customWidth="1"/>
    <col min="13" max="14" width="11.5703125" style="4" customWidth="1"/>
    <col min="15" max="15" width="20" style="4" customWidth="1"/>
    <col min="16" max="16" width="8.85546875" style="4"/>
    <col min="17" max="17" width="7.140625" style="4" customWidth="1"/>
    <col min="18" max="18" width="12.7109375" style="4" customWidth="1"/>
    <col min="19" max="19" width="14.5703125" style="4" customWidth="1"/>
    <col min="20" max="16384" width="8.85546875" style="4"/>
  </cols>
  <sheetData>
    <row r="1" spans="1:19" s="560" customFormat="1" ht="23.25" x14ac:dyDescent="0.35">
      <c r="A1" s="85" t="s">
        <v>699</v>
      </c>
    </row>
    <row r="3" spans="1:19" x14ac:dyDescent="0.25">
      <c r="B3" s="762" t="s">
        <v>218</v>
      </c>
      <c r="C3" s="763"/>
      <c r="D3" s="763"/>
      <c r="E3" s="764"/>
      <c r="H3" s="762" t="s">
        <v>219</v>
      </c>
      <c r="I3" s="764"/>
      <c r="K3" s="762" t="s">
        <v>220</v>
      </c>
      <c r="L3" s="764"/>
      <c r="M3"/>
      <c r="R3" s="765" t="s">
        <v>599</v>
      </c>
      <c r="S3" s="765"/>
    </row>
    <row r="4" spans="1:19" x14ac:dyDescent="0.25">
      <c r="A4" s="548" t="s">
        <v>22</v>
      </c>
      <c r="B4" s="41" t="s">
        <v>156</v>
      </c>
      <c r="C4" s="42" t="s">
        <v>63</v>
      </c>
      <c r="D4" s="42" t="s">
        <v>196</v>
      </c>
      <c r="E4" s="43" t="s">
        <v>197</v>
      </c>
      <c r="H4" s="41" t="s">
        <v>156</v>
      </c>
      <c r="I4" s="43" t="s">
        <v>22</v>
      </c>
      <c r="K4" s="41" t="s">
        <v>205</v>
      </c>
      <c r="L4" s="43" t="s">
        <v>63</v>
      </c>
      <c r="M4" s="549" t="s">
        <v>228</v>
      </c>
      <c r="R4" s="41" t="s">
        <v>280</v>
      </c>
      <c r="S4" s="43" t="s">
        <v>63</v>
      </c>
    </row>
    <row r="5" spans="1:19" x14ac:dyDescent="0.25">
      <c r="A5" s="138">
        <f t="shared" ref="A5:A68" si="0">VLOOKUP(B5,$H$5:$I$40,2,TRUE)</f>
        <v>41001</v>
      </c>
      <c r="B5" s="45" t="s">
        <v>28</v>
      </c>
      <c r="C5" s="30">
        <v>41001950100</v>
      </c>
      <c r="D5" s="30">
        <v>1197</v>
      </c>
      <c r="E5" s="46">
        <v>2801</v>
      </c>
      <c r="H5" s="45" t="s">
        <v>28</v>
      </c>
      <c r="I5" s="46">
        <v>41001</v>
      </c>
      <c r="K5" s="45">
        <v>0</v>
      </c>
      <c r="L5" s="46">
        <v>41001950100</v>
      </c>
      <c r="M5" s="550">
        <v>347</v>
      </c>
      <c r="R5" s="45" t="s">
        <v>448</v>
      </c>
      <c r="S5" s="46">
        <v>41003010200</v>
      </c>
    </row>
    <row r="6" spans="1:19" x14ac:dyDescent="0.25">
      <c r="A6" s="138">
        <f t="shared" si="0"/>
        <v>41001</v>
      </c>
      <c r="B6" s="45" t="s">
        <v>28</v>
      </c>
      <c r="C6" s="30">
        <v>41001950200</v>
      </c>
      <c r="D6" s="30">
        <v>1332</v>
      </c>
      <c r="E6" s="46">
        <v>2609</v>
      </c>
      <c r="H6" s="45" t="s">
        <v>29</v>
      </c>
      <c r="I6" s="46">
        <v>41003</v>
      </c>
      <c r="K6" s="45">
        <v>0</v>
      </c>
      <c r="L6" s="46">
        <v>41001950200</v>
      </c>
      <c r="M6" s="550">
        <v>1660</v>
      </c>
      <c r="R6" s="45" t="s">
        <v>281</v>
      </c>
      <c r="S6" s="46">
        <v>41059950300</v>
      </c>
    </row>
    <row r="7" spans="1:19" x14ac:dyDescent="0.25">
      <c r="A7" s="138">
        <f t="shared" si="0"/>
        <v>41001</v>
      </c>
      <c r="B7" s="45" t="s">
        <v>28</v>
      </c>
      <c r="C7" s="30">
        <v>41001950300</v>
      </c>
      <c r="D7" s="30">
        <v>1124</v>
      </c>
      <c r="E7" s="46">
        <v>2020</v>
      </c>
      <c r="H7" s="45" t="s">
        <v>71</v>
      </c>
      <c r="I7" s="46">
        <v>41005</v>
      </c>
      <c r="K7" s="45">
        <v>0</v>
      </c>
      <c r="L7" s="46">
        <v>41001950300</v>
      </c>
      <c r="M7" s="550">
        <v>449</v>
      </c>
      <c r="R7" s="45" t="s">
        <v>282</v>
      </c>
      <c r="S7" s="46">
        <v>41045970700</v>
      </c>
    </row>
    <row r="8" spans="1:19" x14ac:dyDescent="0.25">
      <c r="A8" s="138">
        <f t="shared" si="0"/>
        <v>41001</v>
      </c>
      <c r="B8" s="45" t="s">
        <v>28</v>
      </c>
      <c r="C8" s="30">
        <v>41001950400</v>
      </c>
      <c r="D8" s="30">
        <v>1293</v>
      </c>
      <c r="E8" s="46">
        <v>2409</v>
      </c>
      <c r="H8" s="45" t="s">
        <v>30</v>
      </c>
      <c r="I8" s="46">
        <v>41007</v>
      </c>
      <c r="K8" s="45">
        <v>1</v>
      </c>
      <c r="L8" s="46">
        <v>41001950400</v>
      </c>
      <c r="M8" s="550">
        <v>1055</v>
      </c>
      <c r="R8" s="45" t="s">
        <v>283</v>
      </c>
      <c r="S8" s="46">
        <v>41003010100</v>
      </c>
    </row>
    <row r="9" spans="1:19" x14ac:dyDescent="0.25">
      <c r="A9" s="138">
        <f t="shared" si="0"/>
        <v>41001</v>
      </c>
      <c r="B9" s="45" t="s">
        <v>28</v>
      </c>
      <c r="C9" s="30">
        <v>41001950500</v>
      </c>
      <c r="D9" s="30">
        <v>996</v>
      </c>
      <c r="E9" s="46">
        <v>2045</v>
      </c>
      <c r="H9" s="45" t="s">
        <v>31</v>
      </c>
      <c r="I9" s="46">
        <v>41009</v>
      </c>
      <c r="K9" s="45">
        <v>0</v>
      </c>
      <c r="L9" s="46">
        <v>41001950500</v>
      </c>
      <c r="M9" s="550">
        <v>1547</v>
      </c>
      <c r="O9" s="44" t="s">
        <v>206</v>
      </c>
      <c r="P9" s="50">
        <f ca="1">SUMIF($K$5:$K$838,1,$E$5:$E$833)</f>
        <v>1926951</v>
      </c>
      <c r="R9" s="45" t="s">
        <v>283</v>
      </c>
      <c r="S9" s="46">
        <v>41043020100</v>
      </c>
    </row>
    <row r="10" spans="1:19" x14ac:dyDescent="0.25">
      <c r="A10" s="138">
        <f t="shared" si="0"/>
        <v>41001</v>
      </c>
      <c r="B10" s="45" t="s">
        <v>28</v>
      </c>
      <c r="C10" s="30">
        <v>41001950600</v>
      </c>
      <c r="D10" s="30">
        <v>979</v>
      </c>
      <c r="E10" s="46">
        <v>2295</v>
      </c>
      <c r="H10" s="45" t="s">
        <v>32</v>
      </c>
      <c r="I10" s="46">
        <v>41011</v>
      </c>
      <c r="K10" s="45">
        <v>0</v>
      </c>
      <c r="L10" s="46">
        <v>41001950600</v>
      </c>
      <c r="M10" s="550">
        <v>563</v>
      </c>
      <c r="O10" s="40" t="s">
        <v>207</v>
      </c>
      <c r="P10" s="51">
        <f ca="1">SUMIF($K$5:$K$838,0,$E$5:$E$833)</f>
        <v>1102901</v>
      </c>
      <c r="R10" s="45" t="s">
        <v>283</v>
      </c>
      <c r="S10" s="46">
        <v>41043020200</v>
      </c>
    </row>
    <row r="11" spans="1:19" x14ac:dyDescent="0.25">
      <c r="A11" s="138">
        <f t="shared" si="0"/>
        <v>41003</v>
      </c>
      <c r="B11" s="45" t="s">
        <v>29</v>
      </c>
      <c r="C11" s="30">
        <v>41003000100</v>
      </c>
      <c r="D11" s="30">
        <v>3072</v>
      </c>
      <c r="E11" s="46">
        <v>5939</v>
      </c>
      <c r="H11" s="45" t="s">
        <v>33</v>
      </c>
      <c r="I11" s="46">
        <v>41013</v>
      </c>
      <c r="K11" s="45">
        <v>1</v>
      </c>
      <c r="L11" s="46">
        <v>41003000100</v>
      </c>
      <c r="M11" s="550">
        <v>1640</v>
      </c>
      <c r="O11" s="40" t="s">
        <v>208</v>
      </c>
      <c r="P11" s="52">
        <f ca="1">P9/P10</f>
        <v>1.7471658834292469</v>
      </c>
      <c r="R11" s="45" t="s">
        <v>283</v>
      </c>
      <c r="S11" s="46">
        <v>41043020300</v>
      </c>
    </row>
    <row r="12" spans="1:19" x14ac:dyDescent="0.25">
      <c r="A12" s="138">
        <f t="shared" si="0"/>
        <v>41003</v>
      </c>
      <c r="B12" s="45" t="s">
        <v>29</v>
      </c>
      <c r="C12" s="30">
        <v>41003000202</v>
      </c>
      <c r="D12" s="30">
        <v>2287</v>
      </c>
      <c r="E12" s="46">
        <v>4255</v>
      </c>
      <c r="H12" s="45" t="s">
        <v>34</v>
      </c>
      <c r="I12" s="46">
        <v>41015</v>
      </c>
      <c r="K12" s="45">
        <v>1</v>
      </c>
      <c r="L12" s="46">
        <v>41003000202</v>
      </c>
      <c r="M12" s="550">
        <v>2073</v>
      </c>
      <c r="R12" s="45" t="s">
        <v>283</v>
      </c>
      <c r="S12" s="46">
        <v>41043020600</v>
      </c>
    </row>
    <row r="13" spans="1:19" x14ac:dyDescent="0.25">
      <c r="A13" s="138">
        <f t="shared" si="0"/>
        <v>41003</v>
      </c>
      <c r="B13" s="45" t="s">
        <v>29</v>
      </c>
      <c r="C13" s="30">
        <v>41003000400</v>
      </c>
      <c r="D13" s="30">
        <v>3438</v>
      </c>
      <c r="E13" s="46">
        <v>6074</v>
      </c>
      <c r="H13" s="45" t="s">
        <v>35</v>
      </c>
      <c r="I13" s="46">
        <v>41017</v>
      </c>
      <c r="K13" s="45">
        <v>1</v>
      </c>
      <c r="L13" s="46">
        <v>41003000400</v>
      </c>
      <c r="M13" s="550">
        <v>1934</v>
      </c>
      <c r="R13" s="45" t="s">
        <v>283</v>
      </c>
      <c r="S13" s="46">
        <v>41043020500</v>
      </c>
    </row>
    <row r="14" spans="1:19" x14ac:dyDescent="0.25">
      <c r="A14" s="138">
        <f t="shared" si="0"/>
        <v>41003</v>
      </c>
      <c r="B14" s="45" t="s">
        <v>29</v>
      </c>
      <c r="C14" s="30">
        <v>41003000500</v>
      </c>
      <c r="D14" s="30">
        <v>1386</v>
      </c>
      <c r="E14" s="46">
        <v>2844</v>
      </c>
      <c r="H14" s="45" t="s">
        <v>36</v>
      </c>
      <c r="I14" s="46">
        <v>41019</v>
      </c>
      <c r="K14" s="45">
        <v>0</v>
      </c>
      <c r="L14" s="46">
        <v>41003000500</v>
      </c>
      <c r="M14" s="550">
        <v>3738</v>
      </c>
      <c r="R14" s="45" t="s">
        <v>283</v>
      </c>
      <c r="S14" s="46">
        <v>41043020400</v>
      </c>
    </row>
    <row r="15" spans="1:19" x14ac:dyDescent="0.25">
      <c r="A15" s="138">
        <f t="shared" si="0"/>
        <v>41003</v>
      </c>
      <c r="B15" s="45" t="s">
        <v>29</v>
      </c>
      <c r="C15" s="30">
        <v>41003000600</v>
      </c>
      <c r="D15" s="30">
        <v>2175</v>
      </c>
      <c r="E15" s="46">
        <v>3297</v>
      </c>
      <c r="H15" s="45" t="s">
        <v>37</v>
      </c>
      <c r="I15" s="46">
        <v>41021</v>
      </c>
      <c r="K15" s="45">
        <v>0</v>
      </c>
      <c r="L15" s="46">
        <v>41003000600</v>
      </c>
      <c r="M15" s="550">
        <v>4174</v>
      </c>
      <c r="R15" s="45" t="s">
        <v>283</v>
      </c>
      <c r="S15" s="46">
        <v>41043020700</v>
      </c>
    </row>
    <row r="16" spans="1:19" x14ac:dyDescent="0.25">
      <c r="A16" s="138">
        <f t="shared" si="0"/>
        <v>41003</v>
      </c>
      <c r="B16" s="45" t="s">
        <v>29</v>
      </c>
      <c r="C16" s="30">
        <v>41003000900</v>
      </c>
      <c r="D16" s="30">
        <v>2477</v>
      </c>
      <c r="E16" s="46">
        <v>4110</v>
      </c>
      <c r="H16" s="45" t="s">
        <v>38</v>
      </c>
      <c r="I16" s="46">
        <v>41023</v>
      </c>
      <c r="K16" s="45">
        <v>1</v>
      </c>
      <c r="L16" s="46">
        <v>41003000900</v>
      </c>
      <c r="M16" s="550">
        <v>219</v>
      </c>
      <c r="R16" s="45" t="s">
        <v>283</v>
      </c>
      <c r="S16" s="46">
        <v>41043020802</v>
      </c>
    </row>
    <row r="17" spans="1:19" x14ac:dyDescent="0.25">
      <c r="A17" s="138">
        <f t="shared" si="0"/>
        <v>41003</v>
      </c>
      <c r="B17" s="45" t="s">
        <v>29</v>
      </c>
      <c r="C17" s="30">
        <v>41003001001</v>
      </c>
      <c r="D17" s="30">
        <v>1832</v>
      </c>
      <c r="E17" s="46">
        <v>2847</v>
      </c>
      <c r="H17" s="45" t="s">
        <v>39</v>
      </c>
      <c r="I17" s="46">
        <v>41025</v>
      </c>
      <c r="K17" s="45">
        <v>1</v>
      </c>
      <c r="L17" s="46">
        <v>41003001001</v>
      </c>
      <c r="M17" s="550">
        <v>2483</v>
      </c>
      <c r="R17" s="45" t="s">
        <v>283</v>
      </c>
      <c r="S17" s="46">
        <v>41043020801</v>
      </c>
    </row>
    <row r="18" spans="1:19" x14ac:dyDescent="0.25">
      <c r="A18" s="138">
        <f t="shared" si="0"/>
        <v>41003</v>
      </c>
      <c r="B18" s="45" t="s">
        <v>29</v>
      </c>
      <c r="C18" s="30">
        <v>41003001002</v>
      </c>
      <c r="D18" s="30">
        <v>1332</v>
      </c>
      <c r="E18" s="46">
        <v>2566</v>
      </c>
      <c r="H18" s="45" t="s">
        <v>40</v>
      </c>
      <c r="I18" s="46">
        <v>41027</v>
      </c>
      <c r="K18" s="45">
        <v>1</v>
      </c>
      <c r="L18" s="46">
        <v>41003001002</v>
      </c>
      <c r="M18" s="550">
        <v>662</v>
      </c>
      <c r="R18" s="45" t="s">
        <v>284</v>
      </c>
      <c r="S18" s="46">
        <v>41071031000</v>
      </c>
    </row>
    <row r="19" spans="1:19" x14ac:dyDescent="0.25">
      <c r="A19" s="138">
        <f t="shared" si="0"/>
        <v>41003</v>
      </c>
      <c r="B19" s="45" t="s">
        <v>29</v>
      </c>
      <c r="C19" s="30">
        <v>41003001101</v>
      </c>
      <c r="D19" s="30">
        <v>1401</v>
      </c>
      <c r="E19" s="46">
        <v>2308</v>
      </c>
      <c r="H19" s="45" t="s">
        <v>41</v>
      </c>
      <c r="I19" s="46">
        <v>41029</v>
      </c>
      <c r="K19" s="45">
        <v>1</v>
      </c>
      <c r="L19" s="46">
        <v>41003001101</v>
      </c>
      <c r="M19" s="550">
        <v>1120</v>
      </c>
      <c r="R19" s="45" t="s">
        <v>285</v>
      </c>
      <c r="S19" s="46">
        <v>41065970800</v>
      </c>
    </row>
    <row r="20" spans="1:19" x14ac:dyDescent="0.25">
      <c r="A20" s="138">
        <f t="shared" si="0"/>
        <v>41003</v>
      </c>
      <c r="B20" s="45" t="s">
        <v>29</v>
      </c>
      <c r="C20" s="30">
        <v>41003001102</v>
      </c>
      <c r="D20" s="30">
        <v>1816</v>
      </c>
      <c r="E20" s="46">
        <v>2924</v>
      </c>
      <c r="H20" s="45" t="s">
        <v>42</v>
      </c>
      <c r="I20" s="46">
        <v>41031</v>
      </c>
      <c r="K20" s="45">
        <v>1</v>
      </c>
      <c r="L20" s="46">
        <v>41003001102</v>
      </c>
      <c r="M20" s="550">
        <v>2014</v>
      </c>
      <c r="R20" s="45" t="s">
        <v>286</v>
      </c>
      <c r="S20" s="46">
        <v>41021960100</v>
      </c>
    </row>
    <row r="21" spans="1:19" x14ac:dyDescent="0.25">
      <c r="A21" s="138">
        <f t="shared" si="0"/>
        <v>41003</v>
      </c>
      <c r="B21" s="45" t="s">
        <v>29</v>
      </c>
      <c r="C21" s="30">
        <v>41003010100</v>
      </c>
      <c r="D21" s="30">
        <v>3526</v>
      </c>
      <c r="E21" s="46">
        <v>8415</v>
      </c>
      <c r="H21" s="45" t="s">
        <v>43</v>
      </c>
      <c r="I21" s="46">
        <v>41033</v>
      </c>
      <c r="K21" s="45">
        <v>0</v>
      </c>
      <c r="L21" s="46">
        <v>41003010100</v>
      </c>
      <c r="M21" s="550">
        <v>1565</v>
      </c>
      <c r="R21" s="45" t="s">
        <v>287</v>
      </c>
      <c r="S21" s="46">
        <v>41029002500</v>
      </c>
    </row>
    <row r="22" spans="1:19" x14ac:dyDescent="0.25">
      <c r="A22" s="138">
        <f t="shared" si="0"/>
        <v>41003</v>
      </c>
      <c r="B22" s="45" t="s">
        <v>29</v>
      </c>
      <c r="C22" s="30">
        <v>41003010200</v>
      </c>
      <c r="D22" s="30">
        <v>1602</v>
      </c>
      <c r="E22" s="46">
        <v>3809</v>
      </c>
      <c r="H22" s="45" t="s">
        <v>44</v>
      </c>
      <c r="I22" s="46">
        <v>41035</v>
      </c>
      <c r="K22" s="45">
        <v>0</v>
      </c>
      <c r="L22" s="46">
        <v>41003010200</v>
      </c>
      <c r="M22" s="550">
        <v>691</v>
      </c>
      <c r="R22" s="45" t="s">
        <v>287</v>
      </c>
      <c r="S22" s="46">
        <v>41029002100</v>
      </c>
    </row>
    <row r="23" spans="1:19" x14ac:dyDescent="0.25">
      <c r="A23" s="138">
        <f t="shared" si="0"/>
        <v>41003</v>
      </c>
      <c r="B23" s="45" t="s">
        <v>29</v>
      </c>
      <c r="C23" s="30">
        <v>41003010300</v>
      </c>
      <c r="D23" s="30">
        <v>1340</v>
      </c>
      <c r="E23" s="46">
        <v>3207</v>
      </c>
      <c r="H23" s="45" t="s">
        <v>45</v>
      </c>
      <c r="I23" s="46">
        <v>41037</v>
      </c>
      <c r="K23" s="45">
        <v>0</v>
      </c>
      <c r="L23" s="46">
        <v>41003010300</v>
      </c>
      <c r="M23" s="550">
        <v>735</v>
      </c>
      <c r="R23" s="45" t="s">
        <v>287</v>
      </c>
      <c r="S23" s="46">
        <v>41029002200</v>
      </c>
    </row>
    <row r="24" spans="1:19" x14ac:dyDescent="0.25">
      <c r="A24" s="138">
        <f t="shared" si="0"/>
        <v>41003</v>
      </c>
      <c r="B24" s="45" t="s">
        <v>29</v>
      </c>
      <c r="C24" s="30">
        <v>41003010400</v>
      </c>
      <c r="D24" s="30">
        <v>1557</v>
      </c>
      <c r="E24" s="46">
        <v>3735</v>
      </c>
      <c r="H24" s="45" t="s">
        <v>46</v>
      </c>
      <c r="I24" s="46">
        <v>41039</v>
      </c>
      <c r="K24" s="45">
        <v>0</v>
      </c>
      <c r="L24" s="46">
        <v>41003010400</v>
      </c>
      <c r="M24" s="550">
        <v>985</v>
      </c>
      <c r="R24" s="45" t="s">
        <v>287</v>
      </c>
      <c r="S24" s="46">
        <v>41029002400</v>
      </c>
    </row>
    <row r="25" spans="1:19" x14ac:dyDescent="0.25">
      <c r="A25" s="138">
        <f t="shared" si="0"/>
        <v>41003</v>
      </c>
      <c r="B25" s="45" t="s">
        <v>29</v>
      </c>
      <c r="C25" s="30">
        <v>41003010600</v>
      </c>
      <c r="D25" s="30">
        <v>1789</v>
      </c>
      <c r="E25" s="46">
        <v>2401</v>
      </c>
      <c r="H25" s="45" t="s">
        <v>47</v>
      </c>
      <c r="I25" s="46">
        <v>41041</v>
      </c>
      <c r="K25" s="45">
        <v>1</v>
      </c>
      <c r="L25" s="46">
        <v>41003010600</v>
      </c>
      <c r="M25" s="550">
        <v>4827</v>
      </c>
      <c r="R25" s="45" t="s">
        <v>287</v>
      </c>
      <c r="S25" s="46">
        <v>41029001800</v>
      </c>
    </row>
    <row r="26" spans="1:19" x14ac:dyDescent="0.25">
      <c r="A26" s="138">
        <f t="shared" si="0"/>
        <v>41003</v>
      </c>
      <c r="B26" s="45" t="s">
        <v>29</v>
      </c>
      <c r="C26" s="30">
        <v>41003010702</v>
      </c>
      <c r="D26" s="30">
        <v>1101</v>
      </c>
      <c r="E26" s="46">
        <v>1670</v>
      </c>
      <c r="H26" s="45" t="s">
        <v>48</v>
      </c>
      <c r="I26" s="46">
        <v>41043</v>
      </c>
      <c r="K26" s="45">
        <v>1</v>
      </c>
      <c r="L26" s="46">
        <v>41003010702</v>
      </c>
      <c r="M26" s="550">
        <v>7875</v>
      </c>
      <c r="R26" s="45" t="s">
        <v>287</v>
      </c>
      <c r="S26" s="46">
        <v>41029002000</v>
      </c>
    </row>
    <row r="27" spans="1:19" x14ac:dyDescent="0.25">
      <c r="A27" s="138">
        <f t="shared" si="0"/>
        <v>41003</v>
      </c>
      <c r="B27" s="45" t="s">
        <v>29</v>
      </c>
      <c r="C27" s="30">
        <v>41003010800</v>
      </c>
      <c r="D27" s="30">
        <v>1391</v>
      </c>
      <c r="E27" s="46">
        <v>2786</v>
      </c>
      <c r="H27" s="45" t="s">
        <v>49</v>
      </c>
      <c r="I27" s="46">
        <v>41045</v>
      </c>
      <c r="K27" s="45">
        <v>1</v>
      </c>
      <c r="L27" s="46">
        <v>41003010800</v>
      </c>
      <c r="M27" s="550">
        <v>1635</v>
      </c>
      <c r="R27" s="45" t="s">
        <v>287</v>
      </c>
      <c r="S27" s="46">
        <v>41029002300</v>
      </c>
    </row>
    <row r="28" spans="1:19" x14ac:dyDescent="0.25">
      <c r="A28" s="138">
        <f t="shared" si="0"/>
        <v>41003</v>
      </c>
      <c r="B28" s="45" t="s">
        <v>29</v>
      </c>
      <c r="C28" s="30">
        <v>41003010900</v>
      </c>
      <c r="D28" s="30">
        <v>2196</v>
      </c>
      <c r="E28" s="46">
        <v>4799</v>
      </c>
      <c r="H28" s="45" t="s">
        <v>50</v>
      </c>
      <c r="I28" s="46">
        <v>41047</v>
      </c>
      <c r="K28" s="45">
        <v>0</v>
      </c>
      <c r="L28" s="46">
        <v>41003010900</v>
      </c>
      <c r="M28" s="550">
        <v>677</v>
      </c>
      <c r="R28" s="45" t="s">
        <v>287</v>
      </c>
      <c r="S28" s="46">
        <v>41029001900</v>
      </c>
    </row>
    <row r="29" spans="1:19" x14ac:dyDescent="0.25">
      <c r="A29" s="138">
        <f t="shared" si="0"/>
        <v>41005</v>
      </c>
      <c r="B29" s="45" t="s">
        <v>71</v>
      </c>
      <c r="C29" s="30">
        <v>41005020100</v>
      </c>
      <c r="D29" s="30">
        <v>1696</v>
      </c>
      <c r="E29" s="46">
        <v>3309</v>
      </c>
      <c r="H29" s="45" t="s">
        <v>51</v>
      </c>
      <c r="I29" s="46">
        <v>41049</v>
      </c>
      <c r="K29" s="45">
        <v>1</v>
      </c>
      <c r="L29" s="46">
        <v>41005020100</v>
      </c>
      <c r="M29" s="550">
        <v>1922</v>
      </c>
      <c r="R29" s="45" t="s">
        <v>288</v>
      </c>
      <c r="S29" s="46">
        <v>41007950100</v>
      </c>
    </row>
    <row r="30" spans="1:19" x14ac:dyDescent="0.25">
      <c r="A30" s="138">
        <f t="shared" si="0"/>
        <v>41005</v>
      </c>
      <c r="B30" s="45" t="s">
        <v>71</v>
      </c>
      <c r="C30" s="30">
        <v>41005020200</v>
      </c>
      <c r="D30" s="30">
        <v>2914</v>
      </c>
      <c r="E30" s="46">
        <v>5541</v>
      </c>
      <c r="H30" s="45" t="s">
        <v>52</v>
      </c>
      <c r="I30" s="46">
        <v>41051</v>
      </c>
      <c r="K30" s="45">
        <v>1</v>
      </c>
      <c r="L30" s="46">
        <v>41005020200</v>
      </c>
      <c r="M30" s="550">
        <v>3685</v>
      </c>
      <c r="R30" s="45" t="s">
        <v>288</v>
      </c>
      <c r="S30" s="46">
        <v>41007950200</v>
      </c>
    </row>
    <row r="31" spans="1:19" x14ac:dyDescent="0.25">
      <c r="A31" s="138">
        <f t="shared" si="0"/>
        <v>41005</v>
      </c>
      <c r="B31" s="45" t="s">
        <v>71</v>
      </c>
      <c r="C31" s="30">
        <v>41005020302</v>
      </c>
      <c r="D31" s="30">
        <v>1713</v>
      </c>
      <c r="E31" s="46">
        <v>3282</v>
      </c>
      <c r="H31" s="45" t="s">
        <v>53</v>
      </c>
      <c r="I31" s="46">
        <v>41053</v>
      </c>
      <c r="K31" s="45">
        <v>1</v>
      </c>
      <c r="L31" s="46">
        <v>41005020302</v>
      </c>
      <c r="M31" s="550">
        <v>9611</v>
      </c>
      <c r="R31" s="45" t="s">
        <v>288</v>
      </c>
      <c r="S31" s="46">
        <v>41007950300</v>
      </c>
    </row>
    <row r="32" spans="1:19" x14ac:dyDescent="0.25">
      <c r="A32" s="138">
        <f t="shared" si="0"/>
        <v>41005</v>
      </c>
      <c r="B32" s="45" t="s">
        <v>71</v>
      </c>
      <c r="C32" s="30">
        <v>41005020303</v>
      </c>
      <c r="D32" s="30">
        <v>2750</v>
      </c>
      <c r="E32" s="46">
        <v>4404</v>
      </c>
      <c r="H32" s="45" t="s">
        <v>54</v>
      </c>
      <c r="I32" s="46">
        <v>41055</v>
      </c>
      <c r="K32" s="45">
        <v>1</v>
      </c>
      <c r="L32" s="46">
        <v>41005020303</v>
      </c>
      <c r="M32" s="550">
        <v>2054</v>
      </c>
      <c r="R32" s="45" t="s">
        <v>288</v>
      </c>
      <c r="S32" s="46">
        <v>41007950400</v>
      </c>
    </row>
    <row r="33" spans="1:19" x14ac:dyDescent="0.25">
      <c r="A33" s="138">
        <f t="shared" si="0"/>
        <v>41005</v>
      </c>
      <c r="B33" s="45" t="s">
        <v>71</v>
      </c>
      <c r="C33" s="30">
        <v>41005020304</v>
      </c>
      <c r="D33" s="30">
        <v>2223</v>
      </c>
      <c r="E33" s="46">
        <v>4185</v>
      </c>
      <c r="H33" s="45" t="s">
        <v>55</v>
      </c>
      <c r="I33" s="46">
        <v>41057</v>
      </c>
      <c r="K33" s="45">
        <v>1</v>
      </c>
      <c r="L33" s="46">
        <v>41005020304</v>
      </c>
      <c r="M33" s="550">
        <v>2503</v>
      </c>
      <c r="R33" s="45" t="s">
        <v>288</v>
      </c>
      <c r="S33" s="46">
        <v>41007990000</v>
      </c>
    </row>
    <row r="34" spans="1:19" x14ac:dyDescent="0.25">
      <c r="A34" s="138">
        <f t="shared" si="0"/>
        <v>41005</v>
      </c>
      <c r="B34" s="45" t="s">
        <v>71</v>
      </c>
      <c r="C34" s="30">
        <v>41005020401</v>
      </c>
      <c r="D34" s="30">
        <v>2219</v>
      </c>
      <c r="E34" s="46">
        <v>4922</v>
      </c>
      <c r="H34" s="45" t="s">
        <v>56</v>
      </c>
      <c r="I34" s="46">
        <v>41059</v>
      </c>
      <c r="K34" s="45">
        <v>1</v>
      </c>
      <c r="L34" s="46">
        <v>41005020401</v>
      </c>
      <c r="M34" s="550">
        <v>2653</v>
      </c>
      <c r="R34" s="45" t="s">
        <v>289</v>
      </c>
      <c r="S34" s="46">
        <v>41059950300</v>
      </c>
    </row>
    <row r="35" spans="1:19" x14ac:dyDescent="0.25">
      <c r="A35" s="138">
        <f t="shared" si="0"/>
        <v>41005</v>
      </c>
      <c r="B35" s="45" t="s">
        <v>71</v>
      </c>
      <c r="C35" s="30">
        <v>41005020403</v>
      </c>
      <c r="D35" s="30">
        <v>1327</v>
      </c>
      <c r="E35" s="46">
        <v>3035</v>
      </c>
      <c r="H35" s="45" t="s">
        <v>57</v>
      </c>
      <c r="I35" s="46">
        <v>41061</v>
      </c>
      <c r="K35" s="45">
        <v>1</v>
      </c>
      <c r="L35" s="46">
        <v>41005020403</v>
      </c>
      <c r="M35" s="550">
        <v>266</v>
      </c>
      <c r="R35" s="45" t="s">
        <v>290</v>
      </c>
      <c r="S35" s="46">
        <v>41047010801</v>
      </c>
    </row>
    <row r="36" spans="1:19" x14ac:dyDescent="0.25">
      <c r="A36" s="138">
        <f t="shared" si="0"/>
        <v>41005</v>
      </c>
      <c r="B36" s="45" t="s">
        <v>71</v>
      </c>
      <c r="C36" s="30">
        <v>41005020404</v>
      </c>
      <c r="D36" s="30">
        <v>1439</v>
      </c>
      <c r="E36" s="46">
        <v>2807</v>
      </c>
      <c r="H36" s="45" t="s">
        <v>58</v>
      </c>
      <c r="I36" s="46">
        <v>41063</v>
      </c>
      <c r="K36" s="45">
        <v>1</v>
      </c>
      <c r="L36" s="46">
        <v>41005020404</v>
      </c>
      <c r="M36" s="550">
        <v>824</v>
      </c>
      <c r="R36" s="45" t="s">
        <v>290</v>
      </c>
      <c r="S36" s="46">
        <v>41047010702</v>
      </c>
    </row>
    <row r="37" spans="1:19" x14ac:dyDescent="0.25">
      <c r="A37" s="138">
        <f t="shared" si="0"/>
        <v>41005</v>
      </c>
      <c r="B37" s="45" t="s">
        <v>71</v>
      </c>
      <c r="C37" s="30">
        <v>41005020501</v>
      </c>
      <c r="D37" s="30">
        <v>2757</v>
      </c>
      <c r="E37" s="46">
        <v>5544</v>
      </c>
      <c r="H37" s="45" t="s">
        <v>59</v>
      </c>
      <c r="I37" s="46">
        <v>41065</v>
      </c>
      <c r="K37" s="45">
        <v>1</v>
      </c>
      <c r="L37" s="46">
        <v>41005020501</v>
      </c>
      <c r="M37" s="550">
        <v>1605</v>
      </c>
      <c r="R37" s="45" t="s">
        <v>291</v>
      </c>
      <c r="S37" s="46">
        <v>41047010202</v>
      </c>
    </row>
    <row r="38" spans="1:19" x14ac:dyDescent="0.25">
      <c r="A38" s="138">
        <f t="shared" si="0"/>
        <v>41005</v>
      </c>
      <c r="B38" s="45" t="s">
        <v>71</v>
      </c>
      <c r="C38" s="30">
        <v>41005020503</v>
      </c>
      <c r="D38" s="30">
        <v>940</v>
      </c>
      <c r="E38" s="46">
        <v>1845</v>
      </c>
      <c r="H38" s="45" t="s">
        <v>60</v>
      </c>
      <c r="I38" s="46">
        <v>41067</v>
      </c>
      <c r="K38" s="45">
        <v>1</v>
      </c>
      <c r="L38" s="46">
        <v>41005020503</v>
      </c>
      <c r="M38" s="550">
        <v>305</v>
      </c>
      <c r="R38" s="45" t="s">
        <v>449</v>
      </c>
      <c r="S38" s="46">
        <v>41001950200</v>
      </c>
    </row>
    <row r="39" spans="1:19" x14ac:dyDescent="0.25">
      <c r="A39" s="138">
        <f t="shared" si="0"/>
        <v>41005</v>
      </c>
      <c r="B39" s="45" t="s">
        <v>71</v>
      </c>
      <c r="C39" s="30">
        <v>41005020504</v>
      </c>
      <c r="D39" s="30">
        <v>2438</v>
      </c>
      <c r="E39" s="46">
        <v>5218</v>
      </c>
      <c r="H39" s="45" t="s">
        <v>61</v>
      </c>
      <c r="I39" s="46">
        <v>41069</v>
      </c>
      <c r="K39" s="45">
        <v>1</v>
      </c>
      <c r="L39" s="46">
        <v>41005020504</v>
      </c>
      <c r="M39" s="550">
        <v>762</v>
      </c>
      <c r="R39" s="45" t="s">
        <v>449</v>
      </c>
      <c r="S39" s="46">
        <v>41001950300</v>
      </c>
    </row>
    <row r="40" spans="1:19" x14ac:dyDescent="0.25">
      <c r="A40" s="138">
        <f t="shared" si="0"/>
        <v>41005</v>
      </c>
      <c r="B40" s="45" t="s">
        <v>71</v>
      </c>
      <c r="C40" s="30">
        <v>41005020505</v>
      </c>
      <c r="D40" s="30">
        <v>1129</v>
      </c>
      <c r="E40" s="46">
        <v>1858</v>
      </c>
      <c r="H40" s="47" t="s">
        <v>62</v>
      </c>
      <c r="I40" s="49">
        <v>41071</v>
      </c>
      <c r="K40" s="45">
        <v>1</v>
      </c>
      <c r="L40" s="46">
        <v>41005020505</v>
      </c>
      <c r="M40" s="550">
        <v>1233</v>
      </c>
      <c r="R40" s="45" t="s">
        <v>449</v>
      </c>
      <c r="S40" s="46">
        <v>41001950400</v>
      </c>
    </row>
    <row r="41" spans="1:19" x14ac:dyDescent="0.25">
      <c r="A41" s="138">
        <f t="shared" si="0"/>
        <v>41005</v>
      </c>
      <c r="B41" s="45" t="s">
        <v>71</v>
      </c>
      <c r="C41" s="30">
        <v>41005020600</v>
      </c>
      <c r="D41" s="30">
        <v>3054</v>
      </c>
      <c r="E41" s="46">
        <v>6335</v>
      </c>
      <c r="K41" s="45">
        <v>1</v>
      </c>
      <c r="L41" s="46">
        <v>41005020600</v>
      </c>
      <c r="M41" s="550">
        <v>1371</v>
      </c>
      <c r="R41" s="45" t="s">
        <v>449</v>
      </c>
      <c r="S41" s="46">
        <v>41001950500</v>
      </c>
    </row>
    <row r="42" spans="1:19" x14ac:dyDescent="0.25">
      <c r="A42" s="138">
        <f t="shared" si="0"/>
        <v>41005</v>
      </c>
      <c r="B42" s="45" t="s">
        <v>71</v>
      </c>
      <c r="C42" s="30">
        <v>41005020700</v>
      </c>
      <c r="D42" s="30">
        <v>1445</v>
      </c>
      <c r="E42" s="46">
        <v>3169</v>
      </c>
      <c r="K42" s="45">
        <v>1</v>
      </c>
      <c r="L42" s="46">
        <v>41005020700</v>
      </c>
      <c r="M42" s="550">
        <v>1201</v>
      </c>
      <c r="R42" s="45" t="s">
        <v>292</v>
      </c>
      <c r="S42" s="46">
        <v>41011001000</v>
      </c>
    </row>
    <row r="43" spans="1:19" x14ac:dyDescent="0.25">
      <c r="A43" s="138">
        <f t="shared" si="0"/>
        <v>41005</v>
      </c>
      <c r="B43" s="45" t="s">
        <v>71</v>
      </c>
      <c r="C43" s="30">
        <v>41005020800</v>
      </c>
      <c r="D43" s="30">
        <v>2057</v>
      </c>
      <c r="E43" s="46">
        <v>2943</v>
      </c>
      <c r="K43" s="45">
        <v>1</v>
      </c>
      <c r="L43" s="46">
        <v>41005020800</v>
      </c>
      <c r="M43" s="550">
        <v>5185</v>
      </c>
      <c r="R43" s="45" t="s">
        <v>293</v>
      </c>
      <c r="S43" s="46">
        <v>41067033500</v>
      </c>
    </row>
    <row r="44" spans="1:19" x14ac:dyDescent="0.25">
      <c r="A44" s="138">
        <f t="shared" si="0"/>
        <v>41005</v>
      </c>
      <c r="B44" s="45" t="s">
        <v>71</v>
      </c>
      <c r="C44" s="30">
        <v>41005020900</v>
      </c>
      <c r="D44" s="30">
        <v>1715</v>
      </c>
      <c r="E44" s="46">
        <v>3178</v>
      </c>
      <c r="K44" s="45">
        <v>1</v>
      </c>
      <c r="L44" s="46">
        <v>41005020900</v>
      </c>
      <c r="M44" s="550">
        <v>1256</v>
      </c>
      <c r="R44" s="45" t="s">
        <v>294</v>
      </c>
      <c r="S44" s="46">
        <v>41005022800</v>
      </c>
    </row>
    <row r="45" spans="1:19" x14ac:dyDescent="0.25">
      <c r="A45" s="138">
        <f t="shared" si="0"/>
        <v>41005</v>
      </c>
      <c r="B45" s="45" t="s">
        <v>71</v>
      </c>
      <c r="C45" s="30">
        <v>41005021000</v>
      </c>
      <c r="D45" s="30">
        <v>2023</v>
      </c>
      <c r="E45" s="46">
        <v>3720</v>
      </c>
      <c r="K45" s="45">
        <v>1</v>
      </c>
      <c r="L45" s="46">
        <v>41005021000</v>
      </c>
      <c r="M45" s="550">
        <v>2667</v>
      </c>
      <c r="R45" s="45" t="s">
        <v>450</v>
      </c>
      <c r="S45" s="46">
        <v>41057960300</v>
      </c>
    </row>
    <row r="46" spans="1:19" x14ac:dyDescent="0.25">
      <c r="A46" s="138">
        <f t="shared" si="0"/>
        <v>41005</v>
      </c>
      <c r="B46" s="45" t="s">
        <v>71</v>
      </c>
      <c r="C46" s="30">
        <v>41005021100</v>
      </c>
      <c r="D46" s="30">
        <v>2241</v>
      </c>
      <c r="E46" s="46">
        <v>4195</v>
      </c>
      <c r="K46" s="45">
        <v>1</v>
      </c>
      <c r="L46" s="46">
        <v>41005021100</v>
      </c>
      <c r="M46" s="550">
        <v>776</v>
      </c>
      <c r="R46" s="45" t="s">
        <v>73</v>
      </c>
      <c r="S46" s="46">
        <v>41067031812</v>
      </c>
    </row>
    <row r="47" spans="1:19" x14ac:dyDescent="0.25">
      <c r="A47" s="138">
        <f t="shared" si="0"/>
        <v>41005</v>
      </c>
      <c r="B47" s="45" t="s">
        <v>71</v>
      </c>
      <c r="C47" s="30">
        <v>41005021200</v>
      </c>
      <c r="D47" s="30">
        <v>1944</v>
      </c>
      <c r="E47" s="46">
        <v>2744</v>
      </c>
      <c r="K47" s="45">
        <v>1</v>
      </c>
      <c r="L47" s="46">
        <v>41005021200</v>
      </c>
      <c r="M47" s="550">
        <v>1091</v>
      </c>
      <c r="R47" s="45" t="s">
        <v>73</v>
      </c>
      <c r="S47" s="46">
        <v>41067030101</v>
      </c>
    </row>
    <row r="48" spans="1:19" x14ac:dyDescent="0.25">
      <c r="A48" s="138">
        <f t="shared" si="0"/>
        <v>41005</v>
      </c>
      <c r="B48" s="45" t="s">
        <v>71</v>
      </c>
      <c r="C48" s="30">
        <v>41005021300</v>
      </c>
      <c r="D48" s="30">
        <v>2405</v>
      </c>
      <c r="E48" s="46">
        <v>5164</v>
      </c>
      <c r="K48" s="45">
        <v>1</v>
      </c>
      <c r="L48" s="46">
        <v>41005021300</v>
      </c>
      <c r="M48" s="550">
        <v>906</v>
      </c>
      <c r="R48" s="45" t="s">
        <v>73</v>
      </c>
      <c r="S48" s="46">
        <v>41067030102</v>
      </c>
    </row>
    <row r="49" spans="1:19" x14ac:dyDescent="0.25">
      <c r="A49" s="138">
        <f t="shared" si="0"/>
        <v>41005</v>
      </c>
      <c r="B49" s="45" t="s">
        <v>71</v>
      </c>
      <c r="C49" s="30">
        <v>41005021400</v>
      </c>
      <c r="D49" s="30">
        <v>2055</v>
      </c>
      <c r="E49" s="46">
        <v>3675</v>
      </c>
      <c r="K49" s="45">
        <v>1</v>
      </c>
      <c r="L49" s="46">
        <v>41005021400</v>
      </c>
      <c r="M49" s="550">
        <v>1333</v>
      </c>
      <c r="R49" s="45" t="s">
        <v>73</v>
      </c>
      <c r="S49" s="46">
        <v>41067031805</v>
      </c>
    </row>
    <row r="50" spans="1:19" x14ac:dyDescent="0.25">
      <c r="A50" s="138">
        <f t="shared" si="0"/>
        <v>41005</v>
      </c>
      <c r="B50" s="45" t="s">
        <v>71</v>
      </c>
      <c r="C50" s="30">
        <v>41005021500</v>
      </c>
      <c r="D50" s="30">
        <v>2098</v>
      </c>
      <c r="E50" s="46">
        <v>3823</v>
      </c>
      <c r="K50" s="45">
        <v>1</v>
      </c>
      <c r="L50" s="46">
        <v>41005021500</v>
      </c>
      <c r="M50" s="550">
        <v>10538</v>
      </c>
      <c r="R50" s="45" t="s">
        <v>73</v>
      </c>
      <c r="S50" s="46">
        <v>41067031814</v>
      </c>
    </row>
    <row r="51" spans="1:19" x14ac:dyDescent="0.25">
      <c r="A51" s="138">
        <f t="shared" si="0"/>
        <v>41005</v>
      </c>
      <c r="B51" s="45" t="s">
        <v>71</v>
      </c>
      <c r="C51" s="30">
        <v>41005021601</v>
      </c>
      <c r="D51" s="30">
        <v>2485</v>
      </c>
      <c r="E51" s="46">
        <v>4374</v>
      </c>
      <c r="K51" s="45">
        <v>1</v>
      </c>
      <c r="L51" s="46">
        <v>41005021601</v>
      </c>
      <c r="M51" s="550">
        <v>2510</v>
      </c>
      <c r="R51" s="45" t="s">
        <v>73</v>
      </c>
      <c r="S51" s="46">
        <v>41067031815</v>
      </c>
    </row>
    <row r="52" spans="1:19" x14ac:dyDescent="0.25">
      <c r="A52" s="138">
        <f t="shared" si="0"/>
        <v>41005</v>
      </c>
      <c r="B52" s="45" t="s">
        <v>71</v>
      </c>
      <c r="C52" s="30">
        <v>41005021602</v>
      </c>
      <c r="D52" s="30">
        <v>2120</v>
      </c>
      <c r="E52" s="46">
        <v>3809</v>
      </c>
      <c r="K52" s="45">
        <v>1</v>
      </c>
      <c r="L52" s="46">
        <v>41005021602</v>
      </c>
      <c r="M52" s="550">
        <v>1775</v>
      </c>
      <c r="R52" s="45" t="s">
        <v>73</v>
      </c>
      <c r="S52" s="46">
        <v>41067031611</v>
      </c>
    </row>
    <row r="53" spans="1:19" x14ac:dyDescent="0.25">
      <c r="A53" s="138">
        <f t="shared" si="0"/>
        <v>41005</v>
      </c>
      <c r="B53" s="45" t="s">
        <v>71</v>
      </c>
      <c r="C53" s="30">
        <v>41005021700</v>
      </c>
      <c r="D53" s="30">
        <v>2910</v>
      </c>
      <c r="E53" s="46">
        <v>4821</v>
      </c>
      <c r="K53" s="45">
        <v>1</v>
      </c>
      <c r="L53" s="46">
        <v>41005021700</v>
      </c>
      <c r="M53" s="550">
        <v>2179</v>
      </c>
      <c r="R53" s="45" t="s">
        <v>73</v>
      </c>
      <c r="S53" s="46">
        <v>41067031705</v>
      </c>
    </row>
    <row r="54" spans="1:19" x14ac:dyDescent="0.25">
      <c r="A54" s="138">
        <f t="shared" si="0"/>
        <v>41005</v>
      </c>
      <c r="B54" s="45" t="s">
        <v>71</v>
      </c>
      <c r="C54" s="30">
        <v>41005021801</v>
      </c>
      <c r="D54" s="30">
        <v>2237</v>
      </c>
      <c r="E54" s="46">
        <v>5019</v>
      </c>
      <c r="K54" s="45">
        <v>1</v>
      </c>
      <c r="L54" s="46">
        <v>41005021801</v>
      </c>
      <c r="M54" s="550">
        <v>693</v>
      </c>
      <c r="R54" s="45" t="s">
        <v>73</v>
      </c>
      <c r="S54" s="46">
        <v>41067031610</v>
      </c>
    </row>
    <row r="55" spans="1:19" x14ac:dyDescent="0.25">
      <c r="A55" s="138">
        <f t="shared" si="0"/>
        <v>41005</v>
      </c>
      <c r="B55" s="45" t="s">
        <v>71</v>
      </c>
      <c r="C55" s="30">
        <v>41005021802</v>
      </c>
      <c r="D55" s="30">
        <v>1993</v>
      </c>
      <c r="E55" s="46">
        <v>2855</v>
      </c>
      <c r="K55" s="45">
        <v>1</v>
      </c>
      <c r="L55" s="46">
        <v>41005021802</v>
      </c>
      <c r="M55" s="550">
        <v>1078</v>
      </c>
      <c r="R55" s="45" t="s">
        <v>73</v>
      </c>
      <c r="S55" s="46">
        <v>41067031511</v>
      </c>
    </row>
    <row r="56" spans="1:19" x14ac:dyDescent="0.25">
      <c r="A56" s="138">
        <f t="shared" si="0"/>
        <v>41005</v>
      </c>
      <c r="B56" s="45" t="s">
        <v>71</v>
      </c>
      <c r="C56" s="30">
        <v>41005021900</v>
      </c>
      <c r="D56" s="30">
        <v>1452</v>
      </c>
      <c r="E56" s="46">
        <v>2389</v>
      </c>
      <c r="K56" s="45">
        <v>1</v>
      </c>
      <c r="L56" s="46">
        <v>41005021900</v>
      </c>
      <c r="M56" s="550">
        <v>816</v>
      </c>
      <c r="R56" s="45" t="s">
        <v>73</v>
      </c>
      <c r="S56" s="46">
        <v>41067031403</v>
      </c>
    </row>
    <row r="57" spans="1:19" x14ac:dyDescent="0.25">
      <c r="A57" s="138">
        <f t="shared" si="0"/>
        <v>41005</v>
      </c>
      <c r="B57" s="45" t="s">
        <v>71</v>
      </c>
      <c r="C57" s="30">
        <v>41005022000</v>
      </c>
      <c r="D57" s="30">
        <v>2517</v>
      </c>
      <c r="E57" s="46">
        <v>4909</v>
      </c>
      <c r="K57" s="45">
        <v>1</v>
      </c>
      <c r="L57" s="46">
        <v>41005022000</v>
      </c>
      <c r="M57" s="550">
        <v>2262</v>
      </c>
      <c r="R57" s="45" t="s">
        <v>73</v>
      </c>
      <c r="S57" s="46">
        <v>41067031612</v>
      </c>
    </row>
    <row r="58" spans="1:19" x14ac:dyDescent="0.25">
      <c r="A58" s="138">
        <f t="shared" si="0"/>
        <v>41005</v>
      </c>
      <c r="B58" s="45" t="s">
        <v>71</v>
      </c>
      <c r="C58" s="30">
        <v>41005022101</v>
      </c>
      <c r="D58" s="30">
        <v>2713</v>
      </c>
      <c r="E58" s="46">
        <v>5579</v>
      </c>
      <c r="K58" s="45">
        <v>1</v>
      </c>
      <c r="L58" s="46">
        <v>41005022101</v>
      </c>
      <c r="M58" s="550">
        <v>451</v>
      </c>
      <c r="R58" s="45" t="s">
        <v>73</v>
      </c>
      <c r="S58" s="46">
        <v>41067030300</v>
      </c>
    </row>
    <row r="59" spans="1:19" x14ac:dyDescent="0.25">
      <c r="A59" s="138">
        <f t="shared" si="0"/>
        <v>41005</v>
      </c>
      <c r="B59" s="45" t="s">
        <v>71</v>
      </c>
      <c r="C59" s="30">
        <v>41005022103</v>
      </c>
      <c r="D59" s="30">
        <v>2903</v>
      </c>
      <c r="E59" s="46">
        <v>5816</v>
      </c>
      <c r="K59" s="45">
        <v>1</v>
      </c>
      <c r="L59" s="46">
        <v>41005022103</v>
      </c>
      <c r="M59" s="550">
        <v>765</v>
      </c>
      <c r="R59" s="45" t="s">
        <v>73</v>
      </c>
      <c r="S59" s="46">
        <v>41067030401</v>
      </c>
    </row>
    <row r="60" spans="1:19" x14ac:dyDescent="0.25">
      <c r="A60" s="138">
        <f t="shared" si="0"/>
        <v>41005</v>
      </c>
      <c r="B60" s="45" t="s">
        <v>71</v>
      </c>
      <c r="C60" s="30">
        <v>41005022105</v>
      </c>
      <c r="D60" s="30">
        <v>2238</v>
      </c>
      <c r="E60" s="46">
        <v>4730</v>
      </c>
      <c r="K60" s="45">
        <v>1</v>
      </c>
      <c r="L60" s="46">
        <v>41005022105</v>
      </c>
      <c r="M60" s="550">
        <v>2769</v>
      </c>
      <c r="R60" s="45" t="s">
        <v>73</v>
      </c>
      <c r="S60" s="46">
        <v>41067030402</v>
      </c>
    </row>
    <row r="61" spans="1:19" x14ac:dyDescent="0.25">
      <c r="A61" s="138">
        <f t="shared" si="0"/>
        <v>41005</v>
      </c>
      <c r="B61" s="45" t="s">
        <v>71</v>
      </c>
      <c r="C61" s="30">
        <v>41005022107</v>
      </c>
      <c r="D61" s="30">
        <v>1877</v>
      </c>
      <c r="E61" s="46">
        <v>2544</v>
      </c>
      <c r="K61" s="45">
        <v>1</v>
      </c>
      <c r="L61" s="46">
        <v>41005022107</v>
      </c>
      <c r="M61" s="550">
        <v>13220</v>
      </c>
      <c r="R61" s="45" t="s">
        <v>73</v>
      </c>
      <c r="S61" s="46">
        <v>41067030501</v>
      </c>
    </row>
    <row r="62" spans="1:19" x14ac:dyDescent="0.25">
      <c r="A62" s="138">
        <f t="shared" si="0"/>
        <v>41005</v>
      </c>
      <c r="B62" s="45" t="s">
        <v>71</v>
      </c>
      <c r="C62" s="30">
        <v>41005022108</v>
      </c>
      <c r="D62" s="30">
        <v>1382</v>
      </c>
      <c r="E62" s="46">
        <v>2299</v>
      </c>
      <c r="K62" s="45">
        <v>1</v>
      </c>
      <c r="L62" s="46">
        <v>41005022108</v>
      </c>
      <c r="M62" s="550">
        <v>12519</v>
      </c>
      <c r="R62" s="45" t="s">
        <v>73</v>
      </c>
      <c r="S62" s="46">
        <v>41067031512</v>
      </c>
    </row>
    <row r="63" spans="1:19" x14ac:dyDescent="0.25">
      <c r="A63" s="138">
        <f t="shared" si="0"/>
        <v>41005</v>
      </c>
      <c r="B63" s="45" t="s">
        <v>71</v>
      </c>
      <c r="C63" s="30">
        <v>41005022201</v>
      </c>
      <c r="D63" s="30">
        <v>2814</v>
      </c>
      <c r="E63" s="46">
        <v>3356</v>
      </c>
      <c r="K63" s="45">
        <v>1</v>
      </c>
      <c r="L63" s="46">
        <v>41005022201</v>
      </c>
      <c r="M63" s="550">
        <v>5734</v>
      </c>
      <c r="R63" s="45" t="s">
        <v>73</v>
      </c>
      <c r="S63" s="46">
        <v>41067031300</v>
      </c>
    </row>
    <row r="64" spans="1:19" x14ac:dyDescent="0.25">
      <c r="A64" s="138">
        <f t="shared" si="0"/>
        <v>41005</v>
      </c>
      <c r="B64" s="45" t="s">
        <v>71</v>
      </c>
      <c r="C64" s="30">
        <v>41005022205</v>
      </c>
      <c r="D64" s="30">
        <v>1454</v>
      </c>
      <c r="E64" s="46">
        <v>3036</v>
      </c>
      <c r="K64" s="45">
        <v>1</v>
      </c>
      <c r="L64" s="46">
        <v>41005022205</v>
      </c>
      <c r="M64" s="550">
        <v>1974</v>
      </c>
      <c r="R64" s="45" t="s">
        <v>73</v>
      </c>
      <c r="S64" s="46">
        <v>41067031404</v>
      </c>
    </row>
    <row r="65" spans="1:19" x14ac:dyDescent="0.25">
      <c r="A65" s="138">
        <f t="shared" si="0"/>
        <v>41005</v>
      </c>
      <c r="B65" s="45" t="s">
        <v>71</v>
      </c>
      <c r="C65" s="30">
        <v>41005022206</v>
      </c>
      <c r="D65" s="30">
        <v>2524</v>
      </c>
      <c r="E65" s="46">
        <v>5497</v>
      </c>
      <c r="K65" s="45">
        <v>1</v>
      </c>
      <c r="L65" s="46">
        <v>41005022206</v>
      </c>
      <c r="M65" s="550">
        <v>890</v>
      </c>
      <c r="R65" s="45" t="s">
        <v>73</v>
      </c>
      <c r="S65" s="46">
        <v>41067031402</v>
      </c>
    </row>
    <row r="66" spans="1:19" x14ac:dyDescent="0.25">
      <c r="A66" s="138">
        <f t="shared" si="0"/>
        <v>41005</v>
      </c>
      <c r="B66" s="45" t="s">
        <v>71</v>
      </c>
      <c r="C66" s="30">
        <v>41005022207</v>
      </c>
      <c r="D66" s="30">
        <v>1979</v>
      </c>
      <c r="E66" s="46">
        <v>4731</v>
      </c>
      <c r="K66" s="45">
        <v>1</v>
      </c>
      <c r="L66" s="46">
        <v>41005022207</v>
      </c>
      <c r="M66" s="550">
        <v>566</v>
      </c>
      <c r="R66" s="45" t="s">
        <v>73</v>
      </c>
      <c r="S66" s="46">
        <v>41067031806</v>
      </c>
    </row>
    <row r="67" spans="1:19" x14ac:dyDescent="0.25">
      <c r="A67" s="138">
        <f t="shared" si="0"/>
        <v>41005</v>
      </c>
      <c r="B67" s="45" t="s">
        <v>71</v>
      </c>
      <c r="C67" s="30">
        <v>41005022208</v>
      </c>
      <c r="D67" s="30">
        <v>2462</v>
      </c>
      <c r="E67" s="46">
        <v>5728</v>
      </c>
      <c r="K67" s="45">
        <v>1</v>
      </c>
      <c r="L67" s="46">
        <v>41005022208</v>
      </c>
      <c r="M67" s="550">
        <v>1547</v>
      </c>
      <c r="R67" s="45" t="s">
        <v>73</v>
      </c>
      <c r="S67" s="46">
        <v>41067031807</v>
      </c>
    </row>
    <row r="68" spans="1:19" x14ac:dyDescent="0.25">
      <c r="A68" s="138">
        <f t="shared" si="0"/>
        <v>41005</v>
      </c>
      <c r="B68" s="45" t="s">
        <v>71</v>
      </c>
      <c r="C68" s="30">
        <v>41005022301</v>
      </c>
      <c r="D68" s="30">
        <v>1577</v>
      </c>
      <c r="E68" s="46">
        <v>3682</v>
      </c>
      <c r="K68" s="45">
        <v>1</v>
      </c>
      <c r="L68" s="46">
        <v>41005022301</v>
      </c>
      <c r="M68" s="550">
        <v>2057</v>
      </c>
      <c r="R68" s="45" t="s">
        <v>73</v>
      </c>
      <c r="S68" s="46">
        <v>41067031613</v>
      </c>
    </row>
    <row r="69" spans="1:19" x14ac:dyDescent="0.25">
      <c r="A69" s="138">
        <f t="shared" ref="A69:A132" si="1">VLOOKUP(B69,$H$5:$I$40,2,TRUE)</f>
        <v>41005</v>
      </c>
      <c r="B69" s="45" t="s">
        <v>71</v>
      </c>
      <c r="C69" s="30">
        <v>41005022302</v>
      </c>
      <c r="D69" s="30">
        <v>2130</v>
      </c>
      <c r="E69" s="46">
        <v>4779</v>
      </c>
      <c r="K69" s="45">
        <v>1</v>
      </c>
      <c r="L69" s="46">
        <v>41005022302</v>
      </c>
      <c r="M69" s="550">
        <v>566</v>
      </c>
      <c r="R69" s="45" t="s">
        <v>73</v>
      </c>
      <c r="S69" s="46">
        <v>41067031706</v>
      </c>
    </row>
    <row r="70" spans="1:19" x14ac:dyDescent="0.25">
      <c r="A70" s="138">
        <f t="shared" si="1"/>
        <v>41005</v>
      </c>
      <c r="B70" s="45" t="s">
        <v>71</v>
      </c>
      <c r="C70" s="30">
        <v>41005022400</v>
      </c>
      <c r="D70" s="30">
        <v>1687</v>
      </c>
      <c r="E70" s="46">
        <v>2747</v>
      </c>
      <c r="K70" s="45">
        <v>1</v>
      </c>
      <c r="L70" s="46">
        <v>41005022400</v>
      </c>
      <c r="M70" s="550">
        <v>3568</v>
      </c>
      <c r="R70" s="45" t="s">
        <v>73</v>
      </c>
      <c r="S70" s="46">
        <v>41067031804</v>
      </c>
    </row>
    <row r="71" spans="1:19" x14ac:dyDescent="0.25">
      <c r="A71" s="138">
        <f t="shared" si="1"/>
        <v>41005</v>
      </c>
      <c r="B71" s="45" t="s">
        <v>71</v>
      </c>
      <c r="C71" s="30">
        <v>41005022500</v>
      </c>
      <c r="D71" s="30">
        <v>3022</v>
      </c>
      <c r="E71" s="46">
        <v>5710</v>
      </c>
      <c r="K71" s="45">
        <v>1</v>
      </c>
      <c r="L71" s="46">
        <v>41005022500</v>
      </c>
      <c r="M71" s="550">
        <v>1889</v>
      </c>
      <c r="R71" s="45" t="s">
        <v>73</v>
      </c>
      <c r="S71" s="46">
        <v>41067030200</v>
      </c>
    </row>
    <row r="72" spans="1:19" x14ac:dyDescent="0.25">
      <c r="A72" s="138">
        <f t="shared" si="1"/>
        <v>41005</v>
      </c>
      <c r="B72" s="45" t="s">
        <v>71</v>
      </c>
      <c r="C72" s="30">
        <v>41005022602</v>
      </c>
      <c r="D72" s="30">
        <v>1670</v>
      </c>
      <c r="E72" s="46">
        <v>3966</v>
      </c>
      <c r="K72" s="45">
        <v>1</v>
      </c>
      <c r="L72" s="46">
        <v>41005022602</v>
      </c>
      <c r="M72" s="550">
        <v>313</v>
      </c>
      <c r="R72" s="45" t="s">
        <v>73</v>
      </c>
      <c r="S72" s="46">
        <v>41067031003</v>
      </c>
    </row>
    <row r="73" spans="1:19" x14ac:dyDescent="0.25">
      <c r="A73" s="138">
        <f t="shared" si="1"/>
        <v>41005</v>
      </c>
      <c r="B73" s="45" t="s">
        <v>71</v>
      </c>
      <c r="C73" s="30">
        <v>41005022603</v>
      </c>
      <c r="D73" s="30">
        <v>1512</v>
      </c>
      <c r="E73" s="46">
        <v>2817</v>
      </c>
      <c r="K73" s="45">
        <v>1</v>
      </c>
      <c r="L73" s="46">
        <v>41005022603</v>
      </c>
      <c r="M73" s="550">
        <v>3311</v>
      </c>
      <c r="R73" s="45" t="s">
        <v>73</v>
      </c>
      <c r="S73" s="46">
        <v>41067031004</v>
      </c>
    </row>
    <row r="74" spans="1:19" x14ac:dyDescent="0.25">
      <c r="A74" s="138">
        <f t="shared" si="1"/>
        <v>41005</v>
      </c>
      <c r="B74" s="45" t="s">
        <v>71</v>
      </c>
      <c r="C74" s="30">
        <v>41005022605</v>
      </c>
      <c r="D74" s="30">
        <v>2651</v>
      </c>
      <c r="E74" s="46">
        <v>5458</v>
      </c>
      <c r="K74" s="45">
        <v>1</v>
      </c>
      <c r="L74" s="46">
        <v>41005022605</v>
      </c>
      <c r="M74" s="550">
        <v>4887</v>
      </c>
      <c r="R74" s="45" t="s">
        <v>73</v>
      </c>
      <c r="S74" s="46">
        <v>41067031005</v>
      </c>
    </row>
    <row r="75" spans="1:19" x14ac:dyDescent="0.25">
      <c r="A75" s="138">
        <f t="shared" si="1"/>
        <v>41005</v>
      </c>
      <c r="B75" s="45" t="s">
        <v>71</v>
      </c>
      <c r="C75" s="30">
        <v>41005022606</v>
      </c>
      <c r="D75" s="30">
        <v>1872</v>
      </c>
      <c r="E75" s="46">
        <v>4082</v>
      </c>
      <c r="K75" s="45">
        <v>1</v>
      </c>
      <c r="L75" s="46">
        <v>41005022606</v>
      </c>
      <c r="M75" s="550">
        <v>198</v>
      </c>
      <c r="R75" s="45" t="s">
        <v>73</v>
      </c>
      <c r="S75" s="46">
        <v>41067031006</v>
      </c>
    </row>
    <row r="76" spans="1:19" x14ac:dyDescent="0.25">
      <c r="A76" s="138">
        <f t="shared" si="1"/>
        <v>41005</v>
      </c>
      <c r="B76" s="45" t="s">
        <v>71</v>
      </c>
      <c r="C76" s="30">
        <v>41005022702</v>
      </c>
      <c r="D76" s="30">
        <v>2557</v>
      </c>
      <c r="E76" s="46">
        <v>6175</v>
      </c>
      <c r="K76" s="45">
        <v>0</v>
      </c>
      <c r="L76" s="46">
        <v>41005022702</v>
      </c>
      <c r="M76" s="550">
        <v>3243</v>
      </c>
      <c r="R76" s="45" t="s">
        <v>73</v>
      </c>
      <c r="S76" s="46">
        <v>41067031100</v>
      </c>
    </row>
    <row r="77" spans="1:19" x14ac:dyDescent="0.25">
      <c r="A77" s="138">
        <f t="shared" si="1"/>
        <v>41005</v>
      </c>
      <c r="B77" s="45" t="s">
        <v>71</v>
      </c>
      <c r="C77" s="30">
        <v>41005022707</v>
      </c>
      <c r="D77" s="30">
        <v>2710</v>
      </c>
      <c r="E77" s="46">
        <v>5305</v>
      </c>
      <c r="K77" s="45">
        <v>1</v>
      </c>
      <c r="L77" s="46">
        <v>41005022707</v>
      </c>
      <c r="M77" s="550">
        <v>6776</v>
      </c>
      <c r="R77" s="45" t="s">
        <v>73</v>
      </c>
      <c r="S77" s="46">
        <v>41067031200</v>
      </c>
    </row>
    <row r="78" spans="1:19" x14ac:dyDescent="0.25">
      <c r="A78" s="138">
        <f t="shared" si="1"/>
        <v>41005</v>
      </c>
      <c r="B78" s="45" t="s">
        <v>71</v>
      </c>
      <c r="C78" s="30">
        <v>41005022708</v>
      </c>
      <c r="D78" s="30">
        <v>1557</v>
      </c>
      <c r="E78" s="46">
        <v>3476</v>
      </c>
      <c r="K78" s="45">
        <v>0</v>
      </c>
      <c r="L78" s="46">
        <v>41005022708</v>
      </c>
      <c r="M78" s="550">
        <v>1390</v>
      </c>
      <c r="R78" s="45" t="s">
        <v>73</v>
      </c>
      <c r="S78" s="46">
        <v>41067031507</v>
      </c>
    </row>
    <row r="79" spans="1:19" x14ac:dyDescent="0.25">
      <c r="A79" s="138">
        <f t="shared" si="1"/>
        <v>41005</v>
      </c>
      <c r="B79" s="45" t="s">
        <v>71</v>
      </c>
      <c r="C79" s="30">
        <v>41005022710</v>
      </c>
      <c r="D79" s="30">
        <v>1202</v>
      </c>
      <c r="E79" s="46">
        <v>2058</v>
      </c>
      <c r="K79" s="45">
        <v>1</v>
      </c>
      <c r="L79" s="46">
        <v>41005022710</v>
      </c>
      <c r="M79" s="550">
        <v>875</v>
      </c>
      <c r="R79" s="45" t="s">
        <v>73</v>
      </c>
      <c r="S79" s="46">
        <v>41067031508</v>
      </c>
    </row>
    <row r="80" spans="1:19" x14ac:dyDescent="0.25">
      <c r="A80" s="138">
        <f t="shared" si="1"/>
        <v>41005</v>
      </c>
      <c r="B80" s="45" t="s">
        <v>71</v>
      </c>
      <c r="C80" s="30">
        <v>41005022800</v>
      </c>
      <c r="D80" s="30">
        <v>1989</v>
      </c>
      <c r="E80" s="46">
        <v>3515</v>
      </c>
      <c r="K80" s="45">
        <v>0</v>
      </c>
      <c r="L80" s="46">
        <v>41005022800</v>
      </c>
      <c r="M80" s="550">
        <v>1449</v>
      </c>
      <c r="R80" s="45" t="s">
        <v>73</v>
      </c>
      <c r="S80" s="46">
        <v>41067031506</v>
      </c>
    </row>
    <row r="81" spans="1:19" x14ac:dyDescent="0.25">
      <c r="A81" s="138">
        <f t="shared" si="1"/>
        <v>41005</v>
      </c>
      <c r="B81" s="45" t="s">
        <v>71</v>
      </c>
      <c r="C81" s="30">
        <v>41005022901</v>
      </c>
      <c r="D81" s="30">
        <v>1382</v>
      </c>
      <c r="E81" s="46">
        <v>3175</v>
      </c>
      <c r="K81" s="45">
        <v>0</v>
      </c>
      <c r="L81" s="46">
        <v>41005022901</v>
      </c>
      <c r="M81" s="550">
        <v>2139</v>
      </c>
      <c r="R81" s="45" t="s">
        <v>73</v>
      </c>
      <c r="S81" s="46">
        <v>41067031813</v>
      </c>
    </row>
    <row r="82" spans="1:19" x14ac:dyDescent="0.25">
      <c r="A82" s="138">
        <f t="shared" si="1"/>
        <v>41005</v>
      </c>
      <c r="B82" s="45" t="s">
        <v>71</v>
      </c>
      <c r="C82" s="30">
        <v>41005022904</v>
      </c>
      <c r="D82" s="30">
        <v>1373</v>
      </c>
      <c r="E82" s="46">
        <v>2518</v>
      </c>
      <c r="K82" s="45">
        <v>1</v>
      </c>
      <c r="L82" s="46">
        <v>41005022904</v>
      </c>
      <c r="M82" s="550">
        <v>2168</v>
      </c>
      <c r="R82" s="45" t="s">
        <v>119</v>
      </c>
      <c r="S82" s="46">
        <v>41017001200</v>
      </c>
    </row>
    <row r="83" spans="1:19" x14ac:dyDescent="0.25">
      <c r="A83" s="138">
        <f t="shared" si="1"/>
        <v>41005</v>
      </c>
      <c r="B83" s="45" t="s">
        <v>71</v>
      </c>
      <c r="C83" s="30">
        <v>41005022905</v>
      </c>
      <c r="D83" s="30">
        <v>1636</v>
      </c>
      <c r="E83" s="46">
        <v>3457</v>
      </c>
      <c r="K83" s="45">
        <v>1</v>
      </c>
      <c r="L83" s="46">
        <v>41005022905</v>
      </c>
      <c r="M83" s="550">
        <v>411</v>
      </c>
      <c r="R83" s="45" t="s">
        <v>119</v>
      </c>
      <c r="S83" s="46">
        <v>41017001300</v>
      </c>
    </row>
    <row r="84" spans="1:19" x14ac:dyDescent="0.25">
      <c r="A84" s="138">
        <f t="shared" si="1"/>
        <v>41005</v>
      </c>
      <c r="B84" s="45" t="s">
        <v>71</v>
      </c>
      <c r="C84" s="30">
        <v>41005022906</v>
      </c>
      <c r="D84" s="30">
        <v>1251</v>
      </c>
      <c r="E84" s="46">
        <v>2210</v>
      </c>
      <c r="K84" s="45">
        <v>1</v>
      </c>
      <c r="L84" s="46">
        <v>41005022906</v>
      </c>
      <c r="M84" s="550">
        <v>1178</v>
      </c>
      <c r="R84" s="45" t="s">
        <v>119</v>
      </c>
      <c r="S84" s="46">
        <v>41017001400</v>
      </c>
    </row>
    <row r="85" spans="1:19" x14ac:dyDescent="0.25">
      <c r="A85" s="138">
        <f t="shared" si="1"/>
        <v>41005</v>
      </c>
      <c r="B85" s="45" t="s">
        <v>71</v>
      </c>
      <c r="C85" s="30">
        <v>41005022907</v>
      </c>
      <c r="D85" s="30">
        <v>1400</v>
      </c>
      <c r="E85" s="46">
        <v>2681</v>
      </c>
      <c r="K85" s="45">
        <v>1</v>
      </c>
      <c r="L85" s="46">
        <v>41005022907</v>
      </c>
      <c r="M85" s="550">
        <v>1736</v>
      </c>
      <c r="R85" s="45" t="s">
        <v>119</v>
      </c>
      <c r="S85" s="46">
        <v>41017001500</v>
      </c>
    </row>
    <row r="86" spans="1:19" x14ac:dyDescent="0.25">
      <c r="A86" s="138">
        <f t="shared" si="1"/>
        <v>41005</v>
      </c>
      <c r="B86" s="45" t="s">
        <v>71</v>
      </c>
      <c r="C86" s="30">
        <v>41005023001</v>
      </c>
      <c r="D86" s="30">
        <v>1294</v>
      </c>
      <c r="E86" s="46">
        <v>3155</v>
      </c>
      <c r="K86" s="45">
        <v>0</v>
      </c>
      <c r="L86" s="46">
        <v>41005023001</v>
      </c>
      <c r="M86" s="550">
        <v>549</v>
      </c>
      <c r="R86" s="45" t="s">
        <v>119</v>
      </c>
      <c r="S86" s="46">
        <v>41017001700</v>
      </c>
    </row>
    <row r="87" spans="1:19" x14ac:dyDescent="0.25">
      <c r="A87" s="138">
        <f t="shared" si="1"/>
        <v>41005</v>
      </c>
      <c r="B87" s="45" t="s">
        <v>71</v>
      </c>
      <c r="C87" s="30">
        <v>41005023002</v>
      </c>
      <c r="D87" s="30">
        <v>1505</v>
      </c>
      <c r="E87" s="46">
        <v>3881</v>
      </c>
      <c r="K87" s="45">
        <v>0</v>
      </c>
      <c r="L87" s="46">
        <v>41005023002</v>
      </c>
      <c r="M87" s="550">
        <v>561</v>
      </c>
      <c r="R87" s="45" t="s">
        <v>119</v>
      </c>
      <c r="S87" s="46">
        <v>41017002000</v>
      </c>
    </row>
    <row r="88" spans="1:19" x14ac:dyDescent="0.25">
      <c r="A88" s="138">
        <f t="shared" si="1"/>
        <v>41005</v>
      </c>
      <c r="B88" s="45" t="s">
        <v>71</v>
      </c>
      <c r="C88" s="30">
        <v>41005023100</v>
      </c>
      <c r="D88" s="30">
        <v>2371</v>
      </c>
      <c r="E88" s="46">
        <v>6475</v>
      </c>
      <c r="K88" s="45">
        <v>0</v>
      </c>
      <c r="L88" s="46">
        <v>41005023100</v>
      </c>
      <c r="M88" s="550">
        <v>851</v>
      </c>
      <c r="R88" s="45" t="s">
        <v>119</v>
      </c>
      <c r="S88" s="46">
        <v>41017002100</v>
      </c>
    </row>
    <row r="89" spans="1:19" x14ac:dyDescent="0.25">
      <c r="A89" s="138">
        <f t="shared" si="1"/>
        <v>41005</v>
      </c>
      <c r="B89" s="45" t="s">
        <v>71</v>
      </c>
      <c r="C89" s="30">
        <v>41005023201</v>
      </c>
      <c r="D89" s="30">
        <v>1486</v>
      </c>
      <c r="E89" s="46">
        <v>3841</v>
      </c>
      <c r="K89" s="45">
        <v>0</v>
      </c>
      <c r="L89" s="46">
        <v>41005023201</v>
      </c>
      <c r="M89" s="550">
        <v>1094</v>
      </c>
      <c r="R89" s="45" t="s">
        <v>119</v>
      </c>
      <c r="S89" s="46">
        <v>41017001600</v>
      </c>
    </row>
    <row r="90" spans="1:19" x14ac:dyDescent="0.25">
      <c r="A90" s="138">
        <f t="shared" si="1"/>
        <v>41005</v>
      </c>
      <c r="B90" s="45" t="s">
        <v>71</v>
      </c>
      <c r="C90" s="30">
        <v>41005023202</v>
      </c>
      <c r="D90" s="30">
        <v>2701</v>
      </c>
      <c r="E90" s="46">
        <v>6976</v>
      </c>
      <c r="K90" s="45">
        <v>1</v>
      </c>
      <c r="L90" s="46">
        <v>41005023202</v>
      </c>
      <c r="M90" s="550">
        <v>726</v>
      </c>
      <c r="R90" s="45" t="s">
        <v>119</v>
      </c>
      <c r="S90" s="46">
        <v>41017001100</v>
      </c>
    </row>
    <row r="91" spans="1:19" x14ac:dyDescent="0.25">
      <c r="A91" s="138">
        <f t="shared" si="1"/>
        <v>41005</v>
      </c>
      <c r="B91" s="45" t="s">
        <v>71</v>
      </c>
      <c r="C91" s="30">
        <v>41005023300</v>
      </c>
      <c r="D91" s="30">
        <v>1857</v>
      </c>
      <c r="E91" s="46">
        <v>5068</v>
      </c>
      <c r="K91" s="45">
        <v>0</v>
      </c>
      <c r="L91" s="46">
        <v>41005023300</v>
      </c>
      <c r="M91" s="550">
        <v>1734</v>
      </c>
      <c r="R91" s="45" t="s">
        <v>119</v>
      </c>
      <c r="S91" s="46">
        <v>41017001800</v>
      </c>
    </row>
    <row r="92" spans="1:19" x14ac:dyDescent="0.25">
      <c r="A92" s="138">
        <f t="shared" si="1"/>
        <v>41005</v>
      </c>
      <c r="B92" s="45" t="s">
        <v>71</v>
      </c>
      <c r="C92" s="30">
        <v>41005023401</v>
      </c>
      <c r="D92" s="30">
        <v>1763</v>
      </c>
      <c r="E92" s="46">
        <v>4818</v>
      </c>
      <c r="K92" s="45">
        <v>0</v>
      </c>
      <c r="L92" s="46">
        <v>41005023401</v>
      </c>
      <c r="M92" s="550">
        <v>1994</v>
      </c>
      <c r="R92" s="45" t="s">
        <v>119</v>
      </c>
      <c r="S92" s="46">
        <v>41017000100</v>
      </c>
    </row>
    <row r="93" spans="1:19" x14ac:dyDescent="0.25">
      <c r="A93" s="138">
        <f t="shared" si="1"/>
        <v>41005</v>
      </c>
      <c r="B93" s="45" t="s">
        <v>71</v>
      </c>
      <c r="C93" s="30">
        <v>41005023403</v>
      </c>
      <c r="D93" s="30">
        <v>1994</v>
      </c>
      <c r="E93" s="46">
        <v>4269</v>
      </c>
      <c r="K93" s="45">
        <v>1</v>
      </c>
      <c r="L93" s="46">
        <v>41005023403</v>
      </c>
      <c r="M93" s="550">
        <v>192</v>
      </c>
      <c r="R93" s="45" t="s">
        <v>119</v>
      </c>
      <c r="S93" s="46">
        <v>41017001902</v>
      </c>
    </row>
    <row r="94" spans="1:19" x14ac:dyDescent="0.25">
      <c r="A94" s="138">
        <f t="shared" si="1"/>
        <v>41005</v>
      </c>
      <c r="B94" s="45" t="s">
        <v>71</v>
      </c>
      <c r="C94" s="30">
        <v>41005023404</v>
      </c>
      <c r="D94" s="30">
        <v>2496</v>
      </c>
      <c r="E94" s="46">
        <v>4935</v>
      </c>
      <c r="K94" s="45">
        <v>1</v>
      </c>
      <c r="L94" s="46">
        <v>41005023404</v>
      </c>
      <c r="M94" s="550">
        <v>3074</v>
      </c>
      <c r="R94" s="45" t="s">
        <v>119</v>
      </c>
      <c r="S94" s="46">
        <v>41017000401</v>
      </c>
    </row>
    <row r="95" spans="1:19" x14ac:dyDescent="0.25">
      <c r="A95" s="138">
        <f t="shared" si="1"/>
        <v>41005</v>
      </c>
      <c r="B95" s="45" t="s">
        <v>71</v>
      </c>
      <c r="C95" s="30">
        <v>41005023500</v>
      </c>
      <c r="D95" s="30">
        <v>2018</v>
      </c>
      <c r="E95" s="46">
        <v>5603</v>
      </c>
      <c r="K95" s="45">
        <v>0</v>
      </c>
      <c r="L95" s="46">
        <v>41005023500</v>
      </c>
      <c r="M95" s="550">
        <v>1163</v>
      </c>
      <c r="R95" s="45" t="s">
        <v>295</v>
      </c>
      <c r="S95" s="46">
        <v>41049970100</v>
      </c>
    </row>
    <row r="96" spans="1:19" x14ac:dyDescent="0.25">
      <c r="A96" s="138">
        <f t="shared" si="1"/>
        <v>41005</v>
      </c>
      <c r="B96" s="45" t="s">
        <v>71</v>
      </c>
      <c r="C96" s="30">
        <v>41005023600</v>
      </c>
      <c r="D96" s="30">
        <v>1364</v>
      </c>
      <c r="E96" s="46">
        <v>3519</v>
      </c>
      <c r="K96" s="45">
        <v>0</v>
      </c>
      <c r="L96" s="46">
        <v>41005023600</v>
      </c>
      <c r="M96" s="550">
        <v>324</v>
      </c>
      <c r="R96" s="45" t="s">
        <v>296</v>
      </c>
      <c r="S96" s="46">
        <v>41035970500</v>
      </c>
    </row>
    <row r="97" spans="1:19" x14ac:dyDescent="0.25">
      <c r="A97" s="138">
        <f t="shared" si="1"/>
        <v>41005</v>
      </c>
      <c r="B97" s="45" t="s">
        <v>71</v>
      </c>
      <c r="C97" s="30">
        <v>41005023700</v>
      </c>
      <c r="D97" s="30">
        <v>1764</v>
      </c>
      <c r="E97" s="46">
        <v>4689</v>
      </c>
      <c r="K97" s="45">
        <v>0</v>
      </c>
      <c r="L97" s="46">
        <v>41005023700</v>
      </c>
      <c r="M97" s="550">
        <v>722</v>
      </c>
      <c r="R97" s="45" t="s">
        <v>296</v>
      </c>
      <c r="S97" s="46">
        <v>41035970400</v>
      </c>
    </row>
    <row r="98" spans="1:19" x14ac:dyDescent="0.25">
      <c r="A98" s="138">
        <f t="shared" si="1"/>
        <v>41005</v>
      </c>
      <c r="B98" s="45" t="s">
        <v>71</v>
      </c>
      <c r="C98" s="30">
        <v>41005023800</v>
      </c>
      <c r="D98" s="30">
        <v>2342</v>
      </c>
      <c r="E98" s="46">
        <v>6227</v>
      </c>
      <c r="K98" s="45">
        <v>0</v>
      </c>
      <c r="L98" s="46">
        <v>41005023800</v>
      </c>
      <c r="M98" s="550">
        <v>2614</v>
      </c>
      <c r="R98" s="45" t="s">
        <v>297</v>
      </c>
      <c r="S98" s="46">
        <v>41015950302</v>
      </c>
    </row>
    <row r="99" spans="1:19" x14ac:dyDescent="0.25">
      <c r="A99" s="138">
        <f t="shared" si="1"/>
        <v>41005</v>
      </c>
      <c r="B99" s="45" t="s">
        <v>71</v>
      </c>
      <c r="C99" s="30">
        <v>41005023901</v>
      </c>
      <c r="D99" s="30">
        <v>1890</v>
      </c>
      <c r="E99" s="46">
        <v>4081</v>
      </c>
      <c r="K99" s="45">
        <v>1</v>
      </c>
      <c r="L99" s="46">
        <v>41005023901</v>
      </c>
      <c r="M99" s="550">
        <v>1170</v>
      </c>
      <c r="R99" s="45" t="s">
        <v>297</v>
      </c>
      <c r="S99" s="46">
        <v>41015950301</v>
      </c>
    </row>
    <row r="100" spans="1:19" x14ac:dyDescent="0.25">
      <c r="A100" s="138">
        <f t="shared" si="1"/>
        <v>41005</v>
      </c>
      <c r="B100" s="45" t="s">
        <v>71</v>
      </c>
      <c r="C100" s="30">
        <v>41005023902</v>
      </c>
      <c r="D100" s="30">
        <v>1917</v>
      </c>
      <c r="E100" s="46">
        <v>3994</v>
      </c>
      <c r="K100" s="45">
        <v>0</v>
      </c>
      <c r="L100" s="46">
        <v>41005023902</v>
      </c>
      <c r="M100" s="550">
        <v>2166</v>
      </c>
      <c r="R100" s="45" t="s">
        <v>297</v>
      </c>
      <c r="S100" s="46">
        <v>41015950400</v>
      </c>
    </row>
    <row r="101" spans="1:19" x14ac:dyDescent="0.25">
      <c r="A101" s="138">
        <f t="shared" si="1"/>
        <v>41005</v>
      </c>
      <c r="B101" s="45" t="s">
        <v>71</v>
      </c>
      <c r="C101" s="30">
        <v>41005024000</v>
      </c>
      <c r="D101" s="30">
        <v>966</v>
      </c>
      <c r="E101" s="46">
        <v>2610</v>
      </c>
      <c r="K101" s="45">
        <v>0</v>
      </c>
      <c r="L101" s="46">
        <v>41005024000</v>
      </c>
      <c r="M101" s="550">
        <v>195</v>
      </c>
      <c r="R101" s="45" t="s">
        <v>298</v>
      </c>
      <c r="S101" s="46">
        <v>41043030500</v>
      </c>
    </row>
    <row r="102" spans="1:19" x14ac:dyDescent="0.25">
      <c r="A102" s="138">
        <f t="shared" si="1"/>
        <v>41005</v>
      </c>
      <c r="B102" s="45" t="s">
        <v>71</v>
      </c>
      <c r="C102" s="30">
        <v>41005024100</v>
      </c>
      <c r="D102" s="30">
        <v>1783</v>
      </c>
      <c r="E102" s="46">
        <v>4616</v>
      </c>
      <c r="K102" s="45">
        <v>0</v>
      </c>
      <c r="L102" s="46">
        <v>41005024100</v>
      </c>
      <c r="M102" s="550">
        <v>588</v>
      </c>
      <c r="R102" s="45" t="s">
        <v>299</v>
      </c>
      <c r="S102" s="46">
        <v>41025960100</v>
      </c>
    </row>
    <row r="103" spans="1:19" x14ac:dyDescent="0.25">
      <c r="A103" s="138">
        <f t="shared" si="1"/>
        <v>41005</v>
      </c>
      <c r="B103" s="45" t="s">
        <v>71</v>
      </c>
      <c r="C103" s="30">
        <v>41005024200</v>
      </c>
      <c r="D103" s="30">
        <v>2496</v>
      </c>
      <c r="E103" s="46">
        <v>5954</v>
      </c>
      <c r="K103" s="45">
        <v>0</v>
      </c>
      <c r="L103" s="46">
        <v>41005024200</v>
      </c>
      <c r="M103" s="550">
        <v>1439</v>
      </c>
      <c r="R103" s="45" t="s">
        <v>451</v>
      </c>
      <c r="S103" s="46">
        <v>41029002600</v>
      </c>
    </row>
    <row r="104" spans="1:19" x14ac:dyDescent="0.25">
      <c r="A104" s="138">
        <f t="shared" si="1"/>
        <v>41005</v>
      </c>
      <c r="B104" s="45" t="s">
        <v>71</v>
      </c>
      <c r="C104" s="30">
        <v>41005024302</v>
      </c>
      <c r="D104" s="30">
        <v>1980</v>
      </c>
      <c r="E104" s="46">
        <v>4806</v>
      </c>
      <c r="K104" s="45">
        <v>0</v>
      </c>
      <c r="L104" s="46">
        <v>41005024302</v>
      </c>
      <c r="M104" s="550">
        <v>525</v>
      </c>
      <c r="R104" s="45" t="s">
        <v>300</v>
      </c>
      <c r="S104" s="46">
        <v>41005022907</v>
      </c>
    </row>
    <row r="105" spans="1:19" x14ac:dyDescent="0.25">
      <c r="A105" s="138">
        <f t="shared" si="1"/>
        <v>41005</v>
      </c>
      <c r="B105" s="45" t="s">
        <v>71</v>
      </c>
      <c r="C105" s="30">
        <v>41005024303</v>
      </c>
      <c r="D105" s="30">
        <v>1238</v>
      </c>
      <c r="E105" s="46">
        <v>2511</v>
      </c>
      <c r="K105" s="45">
        <v>1</v>
      </c>
      <c r="L105" s="46">
        <v>41005024303</v>
      </c>
      <c r="M105" s="550">
        <v>627</v>
      </c>
      <c r="R105" s="45" t="s">
        <v>300</v>
      </c>
      <c r="S105" s="46">
        <v>41005022904</v>
      </c>
    </row>
    <row r="106" spans="1:19" x14ac:dyDescent="0.25">
      <c r="A106" s="138">
        <f t="shared" si="1"/>
        <v>41005</v>
      </c>
      <c r="B106" s="45" t="s">
        <v>71</v>
      </c>
      <c r="C106" s="30">
        <v>41005024304</v>
      </c>
      <c r="D106" s="30">
        <v>1034</v>
      </c>
      <c r="E106" s="46">
        <v>2335</v>
      </c>
      <c r="K106" s="45">
        <v>0</v>
      </c>
      <c r="L106" s="46">
        <v>41005024304</v>
      </c>
      <c r="M106" s="550">
        <v>1071</v>
      </c>
      <c r="R106" s="45" t="s">
        <v>300</v>
      </c>
      <c r="S106" s="46">
        <v>41005022905</v>
      </c>
    </row>
    <row r="107" spans="1:19" x14ac:dyDescent="0.25">
      <c r="A107" s="138">
        <f t="shared" si="1"/>
        <v>41005</v>
      </c>
      <c r="B107" s="45" t="s">
        <v>71</v>
      </c>
      <c r="C107" s="30">
        <v>41005024400</v>
      </c>
      <c r="D107" s="30">
        <v>3318</v>
      </c>
      <c r="E107" s="46">
        <v>5714</v>
      </c>
      <c r="K107" s="45">
        <v>1</v>
      </c>
      <c r="L107" s="46">
        <v>41005024400</v>
      </c>
      <c r="M107" s="550">
        <v>6215</v>
      </c>
      <c r="R107" s="45" t="s">
        <v>300</v>
      </c>
      <c r="S107" s="46">
        <v>41005022901</v>
      </c>
    </row>
    <row r="108" spans="1:19" x14ac:dyDescent="0.25">
      <c r="A108" s="138">
        <f t="shared" si="1"/>
        <v>41005</v>
      </c>
      <c r="B108" s="45" t="s">
        <v>71</v>
      </c>
      <c r="C108" s="30">
        <v>41005980000</v>
      </c>
      <c r="D108" s="30">
        <v>11</v>
      </c>
      <c r="E108" s="46">
        <v>11</v>
      </c>
      <c r="K108" s="45">
        <v>0</v>
      </c>
      <c r="L108" s="46">
        <v>41005980000</v>
      </c>
      <c r="M108" s="550">
        <v>16</v>
      </c>
      <c r="R108" s="45" t="s">
        <v>300</v>
      </c>
      <c r="S108" s="46">
        <v>41005022906</v>
      </c>
    </row>
    <row r="109" spans="1:19" x14ac:dyDescent="0.25">
      <c r="A109" s="138">
        <f t="shared" si="1"/>
        <v>41007</v>
      </c>
      <c r="B109" s="45" t="s">
        <v>30</v>
      </c>
      <c r="C109" s="30">
        <v>41007950100</v>
      </c>
      <c r="D109" s="30">
        <v>1494</v>
      </c>
      <c r="E109" s="46">
        <v>2445</v>
      </c>
      <c r="K109" s="45">
        <v>1</v>
      </c>
      <c r="L109" s="46">
        <v>41007950100</v>
      </c>
      <c r="M109" s="550">
        <v>1084</v>
      </c>
      <c r="R109" s="45" t="s">
        <v>452</v>
      </c>
      <c r="S109" s="46">
        <v>41007951100</v>
      </c>
    </row>
    <row r="110" spans="1:19" x14ac:dyDescent="0.25">
      <c r="A110" s="138">
        <f t="shared" si="1"/>
        <v>41007</v>
      </c>
      <c r="B110" s="45" t="s">
        <v>30</v>
      </c>
      <c r="C110" s="30">
        <v>41007950200</v>
      </c>
      <c r="D110" s="30">
        <v>1752</v>
      </c>
      <c r="E110" s="46">
        <v>2396</v>
      </c>
      <c r="K110" s="45">
        <v>1</v>
      </c>
      <c r="L110" s="46">
        <v>41007950200</v>
      </c>
      <c r="M110" s="550">
        <v>2617</v>
      </c>
      <c r="R110" s="45" t="s">
        <v>453</v>
      </c>
      <c r="S110" s="46">
        <v>41023960200</v>
      </c>
    </row>
    <row r="111" spans="1:19" x14ac:dyDescent="0.25">
      <c r="A111" s="138">
        <f t="shared" si="1"/>
        <v>41007</v>
      </c>
      <c r="B111" s="45" t="s">
        <v>30</v>
      </c>
      <c r="C111" s="30">
        <v>41007950300</v>
      </c>
      <c r="D111" s="30">
        <v>1256</v>
      </c>
      <c r="E111" s="46">
        <v>1870</v>
      </c>
      <c r="K111" s="45">
        <v>1</v>
      </c>
      <c r="L111" s="46">
        <v>41007950300</v>
      </c>
      <c r="M111" s="550">
        <v>2155</v>
      </c>
      <c r="R111" s="45" t="s">
        <v>301</v>
      </c>
      <c r="S111" s="46">
        <v>41019200000</v>
      </c>
    </row>
    <row r="112" spans="1:19" x14ac:dyDescent="0.25">
      <c r="A112" s="138">
        <f t="shared" si="1"/>
        <v>41007</v>
      </c>
      <c r="B112" s="45" t="s">
        <v>30</v>
      </c>
      <c r="C112" s="30">
        <v>41007950400</v>
      </c>
      <c r="D112" s="30">
        <v>1416</v>
      </c>
      <c r="E112" s="46">
        <v>3264</v>
      </c>
      <c r="K112" s="45">
        <v>0</v>
      </c>
      <c r="L112" s="46">
        <v>41007950400</v>
      </c>
      <c r="M112" s="550">
        <v>209</v>
      </c>
      <c r="R112" s="45" t="s">
        <v>302</v>
      </c>
      <c r="S112" s="46">
        <v>41071030400</v>
      </c>
    </row>
    <row r="113" spans="1:19" x14ac:dyDescent="0.25">
      <c r="A113" s="138">
        <f t="shared" si="1"/>
        <v>41007</v>
      </c>
      <c r="B113" s="45" t="s">
        <v>30</v>
      </c>
      <c r="C113" s="30">
        <v>41007950500</v>
      </c>
      <c r="D113" s="30">
        <v>1772</v>
      </c>
      <c r="E113" s="46">
        <v>3385</v>
      </c>
      <c r="K113" s="45">
        <v>0</v>
      </c>
      <c r="L113" s="46">
        <v>41007950500</v>
      </c>
      <c r="M113" s="550">
        <v>2373</v>
      </c>
      <c r="R113" s="45" t="s">
        <v>454</v>
      </c>
      <c r="S113" s="46">
        <v>41027950100</v>
      </c>
    </row>
    <row r="114" spans="1:19" x14ac:dyDescent="0.25">
      <c r="A114" s="138">
        <f t="shared" si="1"/>
        <v>41007</v>
      </c>
      <c r="B114" s="45" t="s">
        <v>30</v>
      </c>
      <c r="C114" s="30">
        <v>41007950600</v>
      </c>
      <c r="D114" s="30">
        <v>1092</v>
      </c>
      <c r="E114" s="46">
        <v>2450</v>
      </c>
      <c r="K114" s="45">
        <v>0</v>
      </c>
      <c r="L114" s="46">
        <v>41007950600</v>
      </c>
      <c r="M114" s="550">
        <v>1026</v>
      </c>
      <c r="R114" s="45" t="s">
        <v>576</v>
      </c>
      <c r="S114" s="46">
        <v>41033361600</v>
      </c>
    </row>
    <row r="115" spans="1:19" x14ac:dyDescent="0.25">
      <c r="A115" s="138">
        <f t="shared" si="1"/>
        <v>41007</v>
      </c>
      <c r="B115" s="45" t="s">
        <v>30</v>
      </c>
      <c r="C115" s="30">
        <v>41007950700</v>
      </c>
      <c r="D115" s="30">
        <v>890</v>
      </c>
      <c r="E115" s="46">
        <v>1666</v>
      </c>
      <c r="K115" s="45">
        <v>0</v>
      </c>
      <c r="L115" s="46">
        <v>41007950700</v>
      </c>
      <c r="M115" s="550">
        <v>512</v>
      </c>
      <c r="R115" s="45" t="s">
        <v>455</v>
      </c>
      <c r="S115" s="46">
        <v>41029001100</v>
      </c>
    </row>
    <row r="116" spans="1:19" x14ac:dyDescent="0.25">
      <c r="A116" s="138">
        <f t="shared" si="1"/>
        <v>41007</v>
      </c>
      <c r="B116" s="45" t="s">
        <v>30</v>
      </c>
      <c r="C116" s="30">
        <v>41007950900</v>
      </c>
      <c r="D116" s="30">
        <v>2062</v>
      </c>
      <c r="E116" s="46">
        <v>3116</v>
      </c>
      <c r="K116" s="45">
        <v>1</v>
      </c>
      <c r="L116" s="46">
        <v>41007950900</v>
      </c>
      <c r="M116" s="550">
        <v>3040</v>
      </c>
      <c r="R116" s="45" t="s">
        <v>455</v>
      </c>
      <c r="S116" s="46">
        <v>41029000900</v>
      </c>
    </row>
    <row r="117" spans="1:19" x14ac:dyDescent="0.25">
      <c r="A117" s="138">
        <f t="shared" si="1"/>
        <v>41007</v>
      </c>
      <c r="B117" s="45" t="s">
        <v>30</v>
      </c>
      <c r="C117" s="30">
        <v>41007951100</v>
      </c>
      <c r="D117" s="30">
        <v>1817</v>
      </c>
      <c r="E117" s="46">
        <v>3036</v>
      </c>
      <c r="K117" s="45">
        <v>0</v>
      </c>
      <c r="L117" s="46">
        <v>41007951100</v>
      </c>
      <c r="M117" s="550">
        <v>2152</v>
      </c>
      <c r="R117" s="45" t="s">
        <v>455</v>
      </c>
      <c r="S117" s="46">
        <v>41029001002</v>
      </c>
    </row>
    <row r="118" spans="1:19" x14ac:dyDescent="0.25">
      <c r="A118" s="138">
        <f t="shared" si="1"/>
        <v>41007</v>
      </c>
      <c r="B118" s="45" t="s">
        <v>30</v>
      </c>
      <c r="C118" s="30">
        <v>41007951200</v>
      </c>
      <c r="D118" s="30">
        <v>1244</v>
      </c>
      <c r="E118" s="46">
        <v>2749</v>
      </c>
      <c r="K118" s="45">
        <v>0</v>
      </c>
      <c r="L118" s="46">
        <v>41007951200</v>
      </c>
      <c r="M118" s="550">
        <v>1532</v>
      </c>
      <c r="R118" s="45" t="s">
        <v>455</v>
      </c>
      <c r="S118" s="46">
        <v>41029001001</v>
      </c>
    </row>
    <row r="119" spans="1:19" x14ac:dyDescent="0.25">
      <c r="A119" s="138">
        <f t="shared" si="1"/>
        <v>41007</v>
      </c>
      <c r="B119" s="45" t="s">
        <v>30</v>
      </c>
      <c r="C119" s="30">
        <v>41007951300</v>
      </c>
      <c r="D119" s="30">
        <v>1005</v>
      </c>
      <c r="E119" s="46">
        <v>2131</v>
      </c>
      <c r="K119" s="45">
        <v>0</v>
      </c>
      <c r="L119" s="46">
        <v>41007951300</v>
      </c>
      <c r="M119" s="550">
        <v>316</v>
      </c>
      <c r="R119" s="45" t="s">
        <v>303</v>
      </c>
      <c r="S119" s="46">
        <v>41035970200</v>
      </c>
    </row>
    <row r="120" spans="1:19" x14ac:dyDescent="0.25">
      <c r="A120" s="138">
        <f t="shared" si="1"/>
        <v>41009</v>
      </c>
      <c r="B120" s="45" t="s">
        <v>31</v>
      </c>
      <c r="C120" s="30">
        <v>41009970200</v>
      </c>
      <c r="D120" s="30">
        <v>2611</v>
      </c>
      <c r="E120" s="46">
        <v>5264</v>
      </c>
      <c r="K120" s="45">
        <v>0</v>
      </c>
      <c r="L120" s="46">
        <v>41007990000</v>
      </c>
      <c r="M120" s="550">
        <v>0</v>
      </c>
      <c r="R120" s="45" t="s">
        <v>304</v>
      </c>
      <c r="S120" s="46">
        <v>41009970200</v>
      </c>
    </row>
    <row r="121" spans="1:19" x14ac:dyDescent="0.25">
      <c r="A121" s="138">
        <f t="shared" si="1"/>
        <v>41009</v>
      </c>
      <c r="B121" s="45" t="s">
        <v>31</v>
      </c>
      <c r="C121" s="30">
        <v>41009970300</v>
      </c>
      <c r="D121" s="30">
        <v>1727</v>
      </c>
      <c r="E121" s="46">
        <v>4016</v>
      </c>
      <c r="K121" s="45">
        <v>0</v>
      </c>
      <c r="L121" s="46">
        <v>41009970200</v>
      </c>
      <c r="M121" s="550">
        <v>1131</v>
      </c>
      <c r="R121" s="45" t="s">
        <v>305</v>
      </c>
      <c r="S121" s="46">
        <v>41039000300</v>
      </c>
    </row>
    <row r="122" spans="1:19" x14ac:dyDescent="0.25">
      <c r="A122" s="138">
        <f t="shared" si="1"/>
        <v>41009</v>
      </c>
      <c r="B122" s="45" t="s">
        <v>31</v>
      </c>
      <c r="C122" s="30">
        <v>41009970400</v>
      </c>
      <c r="D122" s="30">
        <v>930</v>
      </c>
      <c r="E122" s="46">
        <v>2561</v>
      </c>
      <c r="K122" s="45">
        <v>0</v>
      </c>
      <c r="L122" s="46">
        <v>41009970300</v>
      </c>
      <c r="M122" s="550">
        <v>1229</v>
      </c>
      <c r="R122" s="45" t="s">
        <v>456</v>
      </c>
      <c r="S122" s="46">
        <v>41009970500</v>
      </c>
    </row>
    <row r="123" spans="1:19" x14ac:dyDescent="0.25">
      <c r="A123" s="138">
        <f t="shared" si="1"/>
        <v>41009</v>
      </c>
      <c r="B123" s="45" t="s">
        <v>31</v>
      </c>
      <c r="C123" s="30">
        <v>41009970500</v>
      </c>
      <c r="D123" s="30">
        <v>2578</v>
      </c>
      <c r="E123" s="46">
        <v>6332</v>
      </c>
      <c r="K123" s="45">
        <v>0</v>
      </c>
      <c r="L123" s="46">
        <v>41009970400</v>
      </c>
      <c r="M123" s="550">
        <v>156</v>
      </c>
      <c r="R123" s="45" t="s">
        <v>306</v>
      </c>
      <c r="S123" s="46">
        <v>41021960100</v>
      </c>
    </row>
    <row r="124" spans="1:19" x14ac:dyDescent="0.25">
      <c r="A124" s="138">
        <f t="shared" si="1"/>
        <v>41009</v>
      </c>
      <c r="B124" s="45" t="s">
        <v>31</v>
      </c>
      <c r="C124" s="30">
        <v>41009970600</v>
      </c>
      <c r="D124" s="30">
        <v>2083</v>
      </c>
      <c r="E124" s="46">
        <v>5387</v>
      </c>
      <c r="K124" s="45">
        <v>0</v>
      </c>
      <c r="L124" s="46">
        <v>41009970500</v>
      </c>
      <c r="M124" s="550">
        <v>644</v>
      </c>
      <c r="R124" s="45" t="s">
        <v>457</v>
      </c>
      <c r="S124" s="46">
        <v>41011000502</v>
      </c>
    </row>
    <row r="125" spans="1:19" x14ac:dyDescent="0.25">
      <c r="A125" s="138">
        <f t="shared" si="1"/>
        <v>41009</v>
      </c>
      <c r="B125" s="45" t="s">
        <v>31</v>
      </c>
      <c r="C125" s="30">
        <v>41009970700</v>
      </c>
      <c r="D125" s="30">
        <v>1635</v>
      </c>
      <c r="E125" s="46">
        <v>3212</v>
      </c>
      <c r="K125" s="45">
        <v>0</v>
      </c>
      <c r="L125" s="46">
        <v>41009970600</v>
      </c>
      <c r="M125" s="550">
        <v>1522</v>
      </c>
      <c r="R125" s="45" t="s">
        <v>457</v>
      </c>
      <c r="S125" s="46">
        <v>41011000600</v>
      </c>
    </row>
    <row r="126" spans="1:19" x14ac:dyDescent="0.25">
      <c r="A126" s="138">
        <f t="shared" si="1"/>
        <v>41009</v>
      </c>
      <c r="B126" s="45" t="s">
        <v>31</v>
      </c>
      <c r="C126" s="30">
        <v>41009970800</v>
      </c>
      <c r="D126" s="30">
        <v>2864</v>
      </c>
      <c r="E126" s="46">
        <v>5154</v>
      </c>
      <c r="K126" s="45">
        <v>1</v>
      </c>
      <c r="L126" s="46">
        <v>41009970700</v>
      </c>
      <c r="M126" s="550">
        <v>934</v>
      </c>
      <c r="R126" s="45" t="s">
        <v>457</v>
      </c>
      <c r="S126" s="46">
        <v>41011000700</v>
      </c>
    </row>
    <row r="127" spans="1:19" x14ac:dyDescent="0.25">
      <c r="A127" s="138">
        <f t="shared" si="1"/>
        <v>41009</v>
      </c>
      <c r="B127" s="45" t="s">
        <v>31</v>
      </c>
      <c r="C127" s="30">
        <v>41009970900</v>
      </c>
      <c r="D127" s="30">
        <v>2003</v>
      </c>
      <c r="E127" s="46">
        <v>4006</v>
      </c>
      <c r="K127" s="45">
        <v>1</v>
      </c>
      <c r="L127" s="46">
        <v>41009970800</v>
      </c>
      <c r="M127" s="550">
        <v>2214</v>
      </c>
      <c r="R127" s="45" t="s">
        <v>457</v>
      </c>
      <c r="S127" s="46">
        <v>41011000200</v>
      </c>
    </row>
    <row r="128" spans="1:19" x14ac:dyDescent="0.25">
      <c r="A128" s="138">
        <f t="shared" si="1"/>
        <v>41009</v>
      </c>
      <c r="B128" s="45" t="s">
        <v>31</v>
      </c>
      <c r="C128" s="30">
        <v>41009971000</v>
      </c>
      <c r="D128" s="30">
        <v>1907</v>
      </c>
      <c r="E128" s="46">
        <v>4011</v>
      </c>
      <c r="K128" s="45">
        <v>0</v>
      </c>
      <c r="L128" s="46">
        <v>41009970900</v>
      </c>
      <c r="M128" s="550">
        <v>1395</v>
      </c>
      <c r="R128" s="45" t="s">
        <v>457</v>
      </c>
      <c r="S128" s="46">
        <v>41011000800</v>
      </c>
    </row>
    <row r="129" spans="1:19" x14ac:dyDescent="0.25">
      <c r="A129" s="138">
        <f t="shared" si="1"/>
        <v>41009</v>
      </c>
      <c r="B129" s="45" t="s">
        <v>31</v>
      </c>
      <c r="C129" s="30">
        <v>41009971100</v>
      </c>
      <c r="D129" s="30">
        <v>1333</v>
      </c>
      <c r="E129" s="46">
        <v>3147</v>
      </c>
      <c r="K129" s="45">
        <v>0</v>
      </c>
      <c r="L129" s="46">
        <v>41009971000</v>
      </c>
      <c r="M129" s="550">
        <v>1387</v>
      </c>
      <c r="R129" s="45" t="s">
        <v>457</v>
      </c>
      <c r="S129" s="46">
        <v>41011000504</v>
      </c>
    </row>
    <row r="130" spans="1:19" x14ac:dyDescent="0.25">
      <c r="A130" s="138">
        <f t="shared" si="1"/>
        <v>41011</v>
      </c>
      <c r="B130" s="45" t="s">
        <v>32</v>
      </c>
      <c r="C130" s="30">
        <v>41011000100</v>
      </c>
      <c r="D130" s="30">
        <v>2489</v>
      </c>
      <c r="E130" s="46">
        <v>4973</v>
      </c>
      <c r="K130" s="45">
        <v>0</v>
      </c>
      <c r="L130" s="46">
        <v>41009971100</v>
      </c>
      <c r="M130" s="550">
        <v>645</v>
      </c>
      <c r="R130" s="45" t="s">
        <v>457</v>
      </c>
      <c r="S130" s="46">
        <v>41011000503</v>
      </c>
    </row>
    <row r="131" spans="1:19" x14ac:dyDescent="0.25">
      <c r="A131" s="138">
        <f t="shared" si="1"/>
        <v>41011</v>
      </c>
      <c r="B131" s="45" t="s">
        <v>32</v>
      </c>
      <c r="C131" s="30">
        <v>41011000200</v>
      </c>
      <c r="D131" s="30">
        <v>1093</v>
      </c>
      <c r="E131" s="46">
        <v>2585</v>
      </c>
      <c r="K131" s="45">
        <v>0</v>
      </c>
      <c r="L131" s="46">
        <v>41011000100</v>
      </c>
      <c r="M131" s="550">
        <v>712</v>
      </c>
      <c r="R131" s="45" t="s">
        <v>307</v>
      </c>
      <c r="S131" s="46">
        <v>41011000900</v>
      </c>
    </row>
    <row r="132" spans="1:19" x14ac:dyDescent="0.25">
      <c r="A132" s="138">
        <f t="shared" si="1"/>
        <v>41011</v>
      </c>
      <c r="B132" s="45" t="s">
        <v>32</v>
      </c>
      <c r="C132" s="30">
        <v>41011000300</v>
      </c>
      <c r="D132" s="30">
        <v>1354</v>
      </c>
      <c r="E132" s="46">
        <v>2713</v>
      </c>
      <c r="K132" s="45">
        <v>0</v>
      </c>
      <c r="L132" s="46">
        <v>41011000200</v>
      </c>
      <c r="M132" s="550">
        <v>229</v>
      </c>
      <c r="R132" s="45" t="s">
        <v>308</v>
      </c>
      <c r="S132" s="46">
        <v>41067032901</v>
      </c>
    </row>
    <row r="133" spans="1:19" x14ac:dyDescent="0.25">
      <c r="A133" s="138">
        <f t="shared" ref="A133:A196" si="2">VLOOKUP(B133,$H$5:$I$40,2,TRUE)</f>
        <v>41011</v>
      </c>
      <c r="B133" s="45" t="s">
        <v>32</v>
      </c>
      <c r="C133" s="30">
        <v>41011000400</v>
      </c>
      <c r="D133" s="30">
        <v>2535</v>
      </c>
      <c r="E133" s="46">
        <v>4527</v>
      </c>
      <c r="K133" s="45">
        <v>1</v>
      </c>
      <c r="L133" s="46">
        <v>41011000300</v>
      </c>
      <c r="M133" s="550">
        <v>2251</v>
      </c>
      <c r="R133" s="45" t="s">
        <v>308</v>
      </c>
      <c r="S133" s="46">
        <v>41067032902</v>
      </c>
    </row>
    <row r="134" spans="1:19" x14ac:dyDescent="0.25">
      <c r="A134" s="138">
        <f t="shared" si="2"/>
        <v>41011</v>
      </c>
      <c r="B134" s="45" t="s">
        <v>32</v>
      </c>
      <c r="C134" s="30">
        <v>41011000502</v>
      </c>
      <c r="D134" s="30">
        <v>1248</v>
      </c>
      <c r="E134" s="46">
        <v>2476</v>
      </c>
      <c r="K134" s="45">
        <v>1</v>
      </c>
      <c r="L134" s="46">
        <v>41011000400</v>
      </c>
      <c r="M134" s="550">
        <v>2063</v>
      </c>
      <c r="R134" s="45" t="s">
        <v>116</v>
      </c>
      <c r="S134" s="46">
        <v>41003000600</v>
      </c>
    </row>
    <row r="135" spans="1:19" x14ac:dyDescent="0.25">
      <c r="A135" s="138">
        <f t="shared" si="2"/>
        <v>41011</v>
      </c>
      <c r="B135" s="45" t="s">
        <v>32</v>
      </c>
      <c r="C135" s="30">
        <v>41011000503</v>
      </c>
      <c r="D135" s="30">
        <v>1062</v>
      </c>
      <c r="E135" s="46">
        <v>2150</v>
      </c>
      <c r="K135" s="45">
        <v>0</v>
      </c>
      <c r="L135" s="46">
        <v>41011000502</v>
      </c>
      <c r="M135" s="550">
        <v>371</v>
      </c>
      <c r="R135" s="45" t="s">
        <v>116</v>
      </c>
      <c r="S135" s="46">
        <v>41003000500</v>
      </c>
    </row>
    <row r="136" spans="1:19" x14ac:dyDescent="0.25">
      <c r="A136" s="138">
        <f t="shared" si="2"/>
        <v>41011</v>
      </c>
      <c r="B136" s="45" t="s">
        <v>32</v>
      </c>
      <c r="C136" s="30">
        <v>41011000504</v>
      </c>
      <c r="D136" s="30">
        <v>2637</v>
      </c>
      <c r="E136" s="46">
        <v>3399</v>
      </c>
      <c r="K136" s="45">
        <v>1</v>
      </c>
      <c r="L136" s="46">
        <v>41011000503</v>
      </c>
      <c r="M136" s="550">
        <v>1309</v>
      </c>
      <c r="R136" s="45" t="s">
        <v>116</v>
      </c>
      <c r="S136" s="46">
        <v>41003000100</v>
      </c>
    </row>
    <row r="137" spans="1:19" x14ac:dyDescent="0.25">
      <c r="A137" s="138">
        <f t="shared" si="2"/>
        <v>41011</v>
      </c>
      <c r="B137" s="45" t="s">
        <v>32</v>
      </c>
      <c r="C137" s="30">
        <v>41011000600</v>
      </c>
      <c r="D137" s="30">
        <v>1134</v>
      </c>
      <c r="E137" s="46">
        <v>2015</v>
      </c>
      <c r="K137" s="45">
        <v>1</v>
      </c>
      <c r="L137" s="46">
        <v>41011000504</v>
      </c>
      <c r="M137" s="550">
        <v>1985</v>
      </c>
      <c r="R137" s="45" t="s">
        <v>116</v>
      </c>
      <c r="S137" s="46">
        <v>41003010400</v>
      </c>
    </row>
    <row r="138" spans="1:19" x14ac:dyDescent="0.25">
      <c r="A138" s="138">
        <f t="shared" si="2"/>
        <v>41011</v>
      </c>
      <c r="B138" s="45" t="s">
        <v>32</v>
      </c>
      <c r="C138" s="30">
        <v>41011000700</v>
      </c>
      <c r="D138" s="30">
        <v>3200</v>
      </c>
      <c r="E138" s="46">
        <v>5392</v>
      </c>
      <c r="K138" s="45">
        <v>1</v>
      </c>
      <c r="L138" s="46">
        <v>41011000600</v>
      </c>
      <c r="M138" s="550">
        <v>2675</v>
      </c>
      <c r="R138" s="45" t="s">
        <v>116</v>
      </c>
      <c r="S138" s="46">
        <v>41003000900</v>
      </c>
    </row>
    <row r="139" spans="1:19" x14ac:dyDescent="0.25">
      <c r="A139" s="138">
        <f t="shared" si="2"/>
        <v>41011</v>
      </c>
      <c r="B139" s="45" t="s">
        <v>32</v>
      </c>
      <c r="C139" s="30">
        <v>41011000800</v>
      </c>
      <c r="D139" s="30">
        <v>1291</v>
      </c>
      <c r="E139" s="46">
        <v>2761</v>
      </c>
      <c r="K139" s="45">
        <v>1</v>
      </c>
      <c r="L139" s="46">
        <v>41011000700</v>
      </c>
      <c r="M139" s="550">
        <v>4504</v>
      </c>
      <c r="R139" s="45" t="s">
        <v>116</v>
      </c>
      <c r="S139" s="46">
        <v>41003000400</v>
      </c>
    </row>
    <row r="140" spans="1:19" x14ac:dyDescent="0.25">
      <c r="A140" s="138">
        <f t="shared" si="2"/>
        <v>41011</v>
      </c>
      <c r="B140" s="45" t="s">
        <v>32</v>
      </c>
      <c r="C140" s="30">
        <v>41011000900</v>
      </c>
      <c r="D140" s="30">
        <v>3131</v>
      </c>
      <c r="E140" s="46">
        <v>5917</v>
      </c>
      <c r="K140" s="45">
        <v>0</v>
      </c>
      <c r="L140" s="46">
        <v>41011000800</v>
      </c>
      <c r="M140" s="550">
        <v>682</v>
      </c>
      <c r="R140" s="45" t="s">
        <v>116</v>
      </c>
      <c r="S140" s="46">
        <v>41003001001</v>
      </c>
    </row>
    <row r="141" spans="1:19" x14ac:dyDescent="0.25">
      <c r="A141" s="138">
        <f t="shared" si="2"/>
        <v>41011</v>
      </c>
      <c r="B141" s="45" t="s">
        <v>32</v>
      </c>
      <c r="C141" s="30">
        <v>41011001000</v>
      </c>
      <c r="D141" s="30">
        <v>3315</v>
      </c>
      <c r="E141" s="46">
        <v>6069</v>
      </c>
      <c r="K141" s="45">
        <v>0</v>
      </c>
      <c r="L141" s="46">
        <v>41011000900</v>
      </c>
      <c r="M141" s="550">
        <v>2247</v>
      </c>
      <c r="R141" s="45" t="s">
        <v>116</v>
      </c>
      <c r="S141" s="46">
        <v>41003001002</v>
      </c>
    </row>
    <row r="142" spans="1:19" x14ac:dyDescent="0.25">
      <c r="A142" s="138">
        <f t="shared" si="2"/>
        <v>41011</v>
      </c>
      <c r="B142" s="45" t="s">
        <v>32</v>
      </c>
      <c r="C142" s="30">
        <v>41011001100</v>
      </c>
      <c r="D142" s="30">
        <v>2536</v>
      </c>
      <c r="E142" s="46">
        <v>5014</v>
      </c>
      <c r="K142" s="45">
        <v>0</v>
      </c>
      <c r="L142" s="46">
        <v>41011001000</v>
      </c>
      <c r="M142" s="550">
        <v>2688</v>
      </c>
      <c r="R142" s="45" t="s">
        <v>116</v>
      </c>
      <c r="S142" s="46">
        <v>41003001101</v>
      </c>
    </row>
    <row r="143" spans="1:19" x14ac:dyDescent="0.25">
      <c r="A143" s="138">
        <f t="shared" si="2"/>
        <v>41013</v>
      </c>
      <c r="B143" s="45" t="s">
        <v>33</v>
      </c>
      <c r="C143" s="30">
        <v>41013950100</v>
      </c>
      <c r="D143" s="30">
        <v>3296</v>
      </c>
      <c r="E143" s="46">
        <v>6899</v>
      </c>
      <c r="K143" s="45">
        <v>0</v>
      </c>
      <c r="L143" s="46">
        <v>41011001100</v>
      </c>
      <c r="M143" s="550">
        <v>1035</v>
      </c>
      <c r="R143" s="45" t="s">
        <v>116</v>
      </c>
      <c r="S143" s="46">
        <v>41003001102</v>
      </c>
    </row>
    <row r="144" spans="1:19" x14ac:dyDescent="0.25">
      <c r="A144" s="138">
        <f t="shared" si="2"/>
        <v>41013</v>
      </c>
      <c r="B144" s="45" t="s">
        <v>33</v>
      </c>
      <c r="C144" s="30">
        <v>41013950200</v>
      </c>
      <c r="D144" s="30">
        <v>1842</v>
      </c>
      <c r="E144" s="46">
        <v>4396</v>
      </c>
      <c r="K144" s="45">
        <v>0</v>
      </c>
      <c r="L144" s="46">
        <v>41011990101</v>
      </c>
      <c r="M144" s="550">
        <v>0</v>
      </c>
      <c r="R144" s="45" t="s">
        <v>116</v>
      </c>
      <c r="S144" s="46">
        <v>41003000202</v>
      </c>
    </row>
    <row r="145" spans="1:19" x14ac:dyDescent="0.25">
      <c r="A145" s="138">
        <f t="shared" si="2"/>
        <v>41013</v>
      </c>
      <c r="B145" s="45" t="s">
        <v>33</v>
      </c>
      <c r="C145" s="30">
        <v>41013950300</v>
      </c>
      <c r="D145" s="30">
        <v>2634</v>
      </c>
      <c r="E145" s="46">
        <v>5790</v>
      </c>
      <c r="K145" s="45">
        <v>0</v>
      </c>
      <c r="L145" s="46">
        <v>41013950100</v>
      </c>
      <c r="M145" s="550">
        <v>1528</v>
      </c>
      <c r="R145" s="45" t="s">
        <v>116</v>
      </c>
      <c r="S145" s="46">
        <v>41003010702</v>
      </c>
    </row>
    <row r="146" spans="1:19" x14ac:dyDescent="0.25">
      <c r="A146" s="138">
        <f t="shared" si="2"/>
        <v>41013</v>
      </c>
      <c r="B146" s="45" t="s">
        <v>33</v>
      </c>
      <c r="C146" s="30">
        <v>41013950400</v>
      </c>
      <c r="D146" s="30">
        <v>1816</v>
      </c>
      <c r="E146" s="46">
        <v>4003</v>
      </c>
      <c r="K146" s="45">
        <v>0</v>
      </c>
      <c r="L146" s="46">
        <v>41013950200</v>
      </c>
      <c r="M146" s="550">
        <v>1262</v>
      </c>
      <c r="R146" s="45" t="s">
        <v>116</v>
      </c>
      <c r="S146" s="46">
        <v>41003010600</v>
      </c>
    </row>
    <row r="147" spans="1:19" x14ac:dyDescent="0.25">
      <c r="A147" s="138">
        <f t="shared" si="2"/>
        <v>41015</v>
      </c>
      <c r="B147" s="45" t="s">
        <v>34</v>
      </c>
      <c r="C147" s="30">
        <v>41015950100</v>
      </c>
      <c r="D147" s="30">
        <v>1404</v>
      </c>
      <c r="E147" s="46">
        <v>2519</v>
      </c>
      <c r="K147" s="45">
        <v>0</v>
      </c>
      <c r="L147" s="46">
        <v>41013950300</v>
      </c>
      <c r="M147" s="550">
        <v>3158</v>
      </c>
      <c r="R147" s="45" t="s">
        <v>116</v>
      </c>
      <c r="S147" s="46">
        <v>41003010900</v>
      </c>
    </row>
    <row r="148" spans="1:19" x14ac:dyDescent="0.25">
      <c r="A148" s="138">
        <f t="shared" si="2"/>
        <v>41015</v>
      </c>
      <c r="B148" s="45" t="s">
        <v>34</v>
      </c>
      <c r="C148" s="30">
        <v>41015950200</v>
      </c>
      <c r="D148" s="30">
        <v>2575</v>
      </c>
      <c r="E148" s="46">
        <v>4485</v>
      </c>
      <c r="K148" s="45">
        <v>0</v>
      </c>
      <c r="L148" s="46">
        <v>41013950400</v>
      </c>
      <c r="M148" s="550">
        <v>146</v>
      </c>
      <c r="R148" s="45" t="s">
        <v>458</v>
      </c>
      <c r="S148" s="46">
        <v>41039001202</v>
      </c>
    </row>
    <row r="149" spans="1:19" x14ac:dyDescent="0.25">
      <c r="A149" s="138">
        <f t="shared" si="2"/>
        <v>41015</v>
      </c>
      <c r="B149" s="45" t="s">
        <v>34</v>
      </c>
      <c r="C149" s="30">
        <v>41015950301</v>
      </c>
      <c r="D149" s="30">
        <v>2016</v>
      </c>
      <c r="E149" s="46">
        <v>4713</v>
      </c>
      <c r="K149" s="45">
        <v>0</v>
      </c>
      <c r="L149" s="46">
        <v>41015950100</v>
      </c>
      <c r="M149" s="550">
        <v>494</v>
      </c>
      <c r="R149" s="45" t="s">
        <v>458</v>
      </c>
      <c r="S149" s="46">
        <v>41039001201</v>
      </c>
    </row>
    <row r="150" spans="1:19" x14ac:dyDescent="0.25">
      <c r="A150" s="138">
        <f t="shared" si="2"/>
        <v>41015</v>
      </c>
      <c r="B150" s="45" t="s">
        <v>34</v>
      </c>
      <c r="C150" s="30">
        <v>41015950302</v>
      </c>
      <c r="D150" s="30">
        <v>1994</v>
      </c>
      <c r="E150" s="46">
        <v>3504</v>
      </c>
      <c r="K150" s="45">
        <v>0</v>
      </c>
      <c r="L150" s="46">
        <v>41015950200</v>
      </c>
      <c r="M150" s="550">
        <v>1465</v>
      </c>
      <c r="R150" s="45" t="s">
        <v>458</v>
      </c>
      <c r="S150" s="46">
        <v>41039001301</v>
      </c>
    </row>
    <row r="151" spans="1:19" x14ac:dyDescent="0.25">
      <c r="A151" s="138">
        <f t="shared" si="2"/>
        <v>41015</v>
      </c>
      <c r="B151" s="45" t="s">
        <v>34</v>
      </c>
      <c r="C151" s="30">
        <v>41015950400</v>
      </c>
      <c r="D151" s="30">
        <v>2557</v>
      </c>
      <c r="E151" s="46">
        <v>4396</v>
      </c>
      <c r="K151" s="45">
        <v>0</v>
      </c>
      <c r="L151" s="46">
        <v>41015950301</v>
      </c>
      <c r="M151" s="550">
        <v>508</v>
      </c>
      <c r="R151" s="45" t="s">
        <v>458</v>
      </c>
      <c r="S151" s="46">
        <v>41039001302</v>
      </c>
    </row>
    <row r="152" spans="1:19" x14ac:dyDescent="0.25">
      <c r="A152" s="138">
        <f t="shared" si="2"/>
        <v>41017</v>
      </c>
      <c r="B152" s="45" t="s">
        <v>35</v>
      </c>
      <c r="C152" s="30">
        <v>41017000100</v>
      </c>
      <c r="D152" s="30">
        <v>813</v>
      </c>
      <c r="E152" s="46">
        <v>2239</v>
      </c>
      <c r="K152" s="45">
        <v>1</v>
      </c>
      <c r="L152" s="46">
        <v>41015950302</v>
      </c>
      <c r="M152" s="550">
        <v>2578</v>
      </c>
      <c r="R152" s="45" t="s">
        <v>309</v>
      </c>
      <c r="S152" s="46">
        <v>41061970300</v>
      </c>
    </row>
    <row r="153" spans="1:19" x14ac:dyDescent="0.25">
      <c r="A153" s="138">
        <f t="shared" si="2"/>
        <v>41017</v>
      </c>
      <c r="B153" s="45" t="s">
        <v>35</v>
      </c>
      <c r="C153" s="30">
        <v>41017000200</v>
      </c>
      <c r="D153" s="30">
        <v>2265</v>
      </c>
      <c r="E153" s="46">
        <v>4625</v>
      </c>
      <c r="K153" s="45">
        <v>0</v>
      </c>
      <c r="L153" s="46">
        <v>41015950400</v>
      </c>
      <c r="M153" s="550">
        <v>1210</v>
      </c>
      <c r="R153" s="45" t="s">
        <v>310</v>
      </c>
      <c r="S153" s="46">
        <v>41039001101</v>
      </c>
    </row>
    <row r="154" spans="1:19" x14ac:dyDescent="0.25">
      <c r="A154" s="138">
        <f t="shared" si="2"/>
        <v>41017</v>
      </c>
      <c r="B154" s="45" t="s">
        <v>35</v>
      </c>
      <c r="C154" s="30">
        <v>41017000300</v>
      </c>
      <c r="D154" s="30">
        <v>3594</v>
      </c>
      <c r="E154" s="46">
        <v>8662</v>
      </c>
      <c r="K154" s="45">
        <v>0</v>
      </c>
      <c r="L154" s="46">
        <v>41015990101</v>
      </c>
      <c r="M154" s="550">
        <v>0</v>
      </c>
      <c r="R154" s="45" t="s">
        <v>310</v>
      </c>
      <c r="S154" s="46">
        <v>41039001102</v>
      </c>
    </row>
    <row r="155" spans="1:19" x14ac:dyDescent="0.25">
      <c r="A155" s="138">
        <f t="shared" si="2"/>
        <v>41017</v>
      </c>
      <c r="B155" s="45" t="s">
        <v>35</v>
      </c>
      <c r="C155" s="30">
        <v>41017000401</v>
      </c>
      <c r="D155" s="30">
        <v>2132</v>
      </c>
      <c r="E155" s="46">
        <v>4929</v>
      </c>
      <c r="K155" s="45">
        <v>0</v>
      </c>
      <c r="L155" s="46">
        <v>41017000100</v>
      </c>
      <c r="M155" s="550">
        <v>239</v>
      </c>
      <c r="R155" s="45" t="s">
        <v>311</v>
      </c>
      <c r="S155" s="46">
        <v>41031960302</v>
      </c>
    </row>
    <row r="156" spans="1:19" x14ac:dyDescent="0.25">
      <c r="A156" s="138">
        <f t="shared" si="2"/>
        <v>41017</v>
      </c>
      <c r="B156" s="45" t="s">
        <v>35</v>
      </c>
      <c r="C156" s="30">
        <v>41017000402</v>
      </c>
      <c r="D156" s="30">
        <v>1106</v>
      </c>
      <c r="E156" s="46">
        <v>2281</v>
      </c>
      <c r="K156" s="45">
        <v>0</v>
      </c>
      <c r="L156" s="46">
        <v>41017000200</v>
      </c>
      <c r="M156" s="550">
        <v>1381</v>
      </c>
      <c r="R156" s="45" t="s">
        <v>312</v>
      </c>
      <c r="S156" s="46">
        <v>41053020204</v>
      </c>
    </row>
    <row r="157" spans="1:19" x14ac:dyDescent="0.25">
      <c r="A157" s="138">
        <f t="shared" si="2"/>
        <v>41017</v>
      </c>
      <c r="B157" s="45" t="s">
        <v>35</v>
      </c>
      <c r="C157" s="30">
        <v>41017000500</v>
      </c>
      <c r="D157" s="30">
        <v>2943</v>
      </c>
      <c r="E157" s="46">
        <v>6158</v>
      </c>
      <c r="K157" s="45">
        <v>0</v>
      </c>
      <c r="L157" s="46">
        <v>41017000300</v>
      </c>
      <c r="M157" s="550">
        <v>728</v>
      </c>
      <c r="R157" s="45" t="s">
        <v>312</v>
      </c>
      <c r="S157" s="46">
        <v>41053020203</v>
      </c>
    </row>
    <row r="158" spans="1:19" x14ac:dyDescent="0.25">
      <c r="A158" s="138">
        <f t="shared" si="2"/>
        <v>41017</v>
      </c>
      <c r="B158" s="45" t="s">
        <v>35</v>
      </c>
      <c r="C158" s="30">
        <v>41017000600</v>
      </c>
      <c r="D158" s="30">
        <v>3521</v>
      </c>
      <c r="E158" s="46">
        <v>8368</v>
      </c>
      <c r="K158" s="45">
        <v>0</v>
      </c>
      <c r="L158" s="46">
        <v>41017000401</v>
      </c>
      <c r="M158" s="550">
        <v>503</v>
      </c>
      <c r="R158" s="45" t="s">
        <v>312</v>
      </c>
      <c r="S158" s="46">
        <v>41053020202</v>
      </c>
    </row>
    <row r="159" spans="1:19" x14ac:dyDescent="0.25">
      <c r="A159" s="138">
        <f t="shared" si="2"/>
        <v>41017</v>
      </c>
      <c r="B159" s="45" t="s">
        <v>35</v>
      </c>
      <c r="C159" s="30">
        <v>41017000700</v>
      </c>
      <c r="D159" s="30">
        <v>3102</v>
      </c>
      <c r="E159" s="46">
        <v>7350</v>
      </c>
      <c r="K159" s="45">
        <v>0</v>
      </c>
      <c r="L159" s="46">
        <v>41017000402</v>
      </c>
      <c r="M159" s="550">
        <v>1488</v>
      </c>
      <c r="R159" s="45" t="s">
        <v>312</v>
      </c>
      <c r="S159" s="46">
        <v>41053020500</v>
      </c>
    </row>
    <row r="160" spans="1:19" x14ac:dyDescent="0.25">
      <c r="A160" s="138">
        <f t="shared" si="2"/>
        <v>41017</v>
      </c>
      <c r="B160" s="45" t="s">
        <v>35</v>
      </c>
      <c r="C160" s="30">
        <v>41017000800</v>
      </c>
      <c r="D160" s="30">
        <v>2828</v>
      </c>
      <c r="E160" s="46">
        <v>5277</v>
      </c>
      <c r="K160" s="45">
        <v>0</v>
      </c>
      <c r="L160" s="46">
        <v>41017000500</v>
      </c>
      <c r="M160" s="550">
        <v>2808</v>
      </c>
      <c r="R160" s="45" t="s">
        <v>313</v>
      </c>
      <c r="S160" s="46">
        <v>41071030900</v>
      </c>
    </row>
    <row r="161" spans="1:19" x14ac:dyDescent="0.25">
      <c r="A161" s="138">
        <f t="shared" si="2"/>
        <v>41017</v>
      </c>
      <c r="B161" s="45" t="s">
        <v>35</v>
      </c>
      <c r="C161" s="30">
        <v>41017000900</v>
      </c>
      <c r="D161" s="30">
        <v>2992</v>
      </c>
      <c r="E161" s="46">
        <v>5040</v>
      </c>
      <c r="K161" s="45">
        <v>0</v>
      </c>
      <c r="L161" s="46">
        <v>41017000600</v>
      </c>
      <c r="M161" s="550">
        <v>1737</v>
      </c>
      <c r="R161" s="45" t="s">
        <v>314</v>
      </c>
      <c r="S161" s="46">
        <v>41023960200</v>
      </c>
    </row>
    <row r="162" spans="1:19" x14ac:dyDescent="0.25">
      <c r="A162" s="138">
        <f t="shared" si="2"/>
        <v>41017</v>
      </c>
      <c r="B162" s="45" t="s">
        <v>35</v>
      </c>
      <c r="C162" s="30">
        <v>41017001001</v>
      </c>
      <c r="D162" s="30">
        <v>5404</v>
      </c>
      <c r="E162" s="46">
        <v>12318</v>
      </c>
      <c r="K162" s="45">
        <v>0</v>
      </c>
      <c r="L162" s="46">
        <v>41017000700</v>
      </c>
      <c r="M162" s="550">
        <v>2452</v>
      </c>
      <c r="R162" s="45" t="s">
        <v>459</v>
      </c>
      <c r="S162" s="46">
        <v>41041950602</v>
      </c>
    </row>
    <row r="163" spans="1:19" x14ac:dyDescent="0.25">
      <c r="A163" s="138">
        <f t="shared" si="2"/>
        <v>41017</v>
      </c>
      <c r="B163" s="45" t="s">
        <v>35</v>
      </c>
      <c r="C163" s="30">
        <v>41017001002</v>
      </c>
      <c r="D163" s="30">
        <v>959</v>
      </c>
      <c r="E163" s="46">
        <v>2482</v>
      </c>
      <c r="K163" s="45">
        <v>1</v>
      </c>
      <c r="L163" s="46">
        <v>41017000800</v>
      </c>
      <c r="M163" s="550">
        <v>3221</v>
      </c>
      <c r="R163" s="45" t="s">
        <v>315</v>
      </c>
      <c r="S163" s="46">
        <v>41047010600</v>
      </c>
    </row>
    <row r="164" spans="1:19" x14ac:dyDescent="0.25">
      <c r="A164" s="138">
        <f t="shared" si="2"/>
        <v>41017</v>
      </c>
      <c r="B164" s="45" t="s">
        <v>35</v>
      </c>
      <c r="C164" s="30">
        <v>41017001100</v>
      </c>
      <c r="D164" s="30">
        <v>4686</v>
      </c>
      <c r="E164" s="46">
        <v>10164</v>
      </c>
      <c r="K164" s="45">
        <v>1</v>
      </c>
      <c r="L164" s="46">
        <v>41017000900</v>
      </c>
      <c r="M164" s="550">
        <v>7519</v>
      </c>
      <c r="R164" s="45" t="s">
        <v>316</v>
      </c>
      <c r="S164" s="46">
        <v>41047010201</v>
      </c>
    </row>
    <row r="165" spans="1:19" x14ac:dyDescent="0.25">
      <c r="A165" s="138">
        <f t="shared" si="2"/>
        <v>41017</v>
      </c>
      <c r="B165" s="45" t="s">
        <v>35</v>
      </c>
      <c r="C165" s="30">
        <v>41017001200</v>
      </c>
      <c r="D165" s="30">
        <v>2970</v>
      </c>
      <c r="E165" s="46">
        <v>7616</v>
      </c>
      <c r="K165" s="45">
        <v>0</v>
      </c>
      <c r="L165" s="46">
        <v>41017001001</v>
      </c>
      <c r="M165" s="550">
        <v>1492</v>
      </c>
      <c r="R165" s="45" t="s">
        <v>317</v>
      </c>
      <c r="S165" s="46">
        <v>41019030000</v>
      </c>
    </row>
    <row r="166" spans="1:19" x14ac:dyDescent="0.25">
      <c r="A166" s="138">
        <f t="shared" si="2"/>
        <v>41017</v>
      </c>
      <c r="B166" s="45" t="s">
        <v>35</v>
      </c>
      <c r="C166" s="30">
        <v>41017001300</v>
      </c>
      <c r="D166" s="30">
        <v>5682</v>
      </c>
      <c r="E166" s="46">
        <v>11091</v>
      </c>
      <c r="K166" s="45">
        <v>0</v>
      </c>
      <c r="L166" s="46">
        <v>41017001002</v>
      </c>
      <c r="M166" s="550">
        <v>459</v>
      </c>
      <c r="R166" s="45" t="s">
        <v>318</v>
      </c>
      <c r="S166" s="46">
        <v>41065970800</v>
      </c>
    </row>
    <row r="167" spans="1:19" x14ac:dyDescent="0.25">
      <c r="A167" s="138">
        <f t="shared" si="2"/>
        <v>41017</v>
      </c>
      <c r="B167" s="45" t="s">
        <v>35</v>
      </c>
      <c r="C167" s="30">
        <v>41017001400</v>
      </c>
      <c r="D167" s="30">
        <v>2811</v>
      </c>
      <c r="E167" s="46">
        <v>5181</v>
      </c>
      <c r="K167" s="45">
        <v>1</v>
      </c>
      <c r="L167" s="46">
        <v>41017001100</v>
      </c>
      <c r="M167" s="550">
        <v>9319</v>
      </c>
      <c r="R167" s="45" t="s">
        <v>319</v>
      </c>
      <c r="S167" s="46">
        <v>41071030301</v>
      </c>
    </row>
    <row r="168" spans="1:19" x14ac:dyDescent="0.25">
      <c r="A168" s="138">
        <f t="shared" si="2"/>
        <v>41017</v>
      </c>
      <c r="B168" s="45" t="s">
        <v>35</v>
      </c>
      <c r="C168" s="30">
        <v>41017001500</v>
      </c>
      <c r="D168" s="30">
        <v>2902</v>
      </c>
      <c r="E168" s="46">
        <v>5226</v>
      </c>
      <c r="K168" s="45">
        <v>0</v>
      </c>
      <c r="L168" s="46">
        <v>41017001200</v>
      </c>
      <c r="M168" s="550">
        <v>2242</v>
      </c>
      <c r="R168" s="45" t="s">
        <v>460</v>
      </c>
      <c r="S168" s="46">
        <v>41039000702</v>
      </c>
    </row>
    <row r="169" spans="1:19" x14ac:dyDescent="0.25">
      <c r="A169" s="138">
        <f t="shared" si="2"/>
        <v>41017</v>
      </c>
      <c r="B169" s="45" t="s">
        <v>35</v>
      </c>
      <c r="C169" s="30">
        <v>41017001600</v>
      </c>
      <c r="D169" s="30">
        <v>2824</v>
      </c>
      <c r="E169" s="46">
        <v>4449</v>
      </c>
      <c r="K169" s="45">
        <v>1</v>
      </c>
      <c r="L169" s="46">
        <v>41017001300</v>
      </c>
      <c r="M169" s="550">
        <v>3700</v>
      </c>
      <c r="R169" s="45" t="s">
        <v>320</v>
      </c>
      <c r="S169" s="46">
        <v>41067032005</v>
      </c>
    </row>
    <row r="170" spans="1:19" x14ac:dyDescent="0.25">
      <c r="A170" s="138">
        <f t="shared" si="2"/>
        <v>41017</v>
      </c>
      <c r="B170" s="45" t="s">
        <v>35</v>
      </c>
      <c r="C170" s="30">
        <v>41017001700</v>
      </c>
      <c r="D170" s="30">
        <v>3583</v>
      </c>
      <c r="E170" s="46">
        <v>6738</v>
      </c>
      <c r="K170" s="45">
        <v>1</v>
      </c>
      <c r="L170" s="46">
        <v>41017001400</v>
      </c>
      <c r="M170" s="550">
        <v>7335</v>
      </c>
      <c r="R170" s="45" t="s">
        <v>461</v>
      </c>
      <c r="S170" s="46">
        <v>41029001400</v>
      </c>
    </row>
    <row r="171" spans="1:19" x14ac:dyDescent="0.25">
      <c r="A171" s="138">
        <f t="shared" si="2"/>
        <v>41017</v>
      </c>
      <c r="B171" s="45" t="s">
        <v>35</v>
      </c>
      <c r="C171" s="30">
        <v>41017001800</v>
      </c>
      <c r="D171" s="30">
        <v>4092</v>
      </c>
      <c r="E171" s="46">
        <v>6772</v>
      </c>
      <c r="K171" s="45">
        <v>1</v>
      </c>
      <c r="L171" s="46">
        <v>41017001500</v>
      </c>
      <c r="M171" s="550">
        <v>9070</v>
      </c>
      <c r="R171" s="45" t="s">
        <v>321</v>
      </c>
      <c r="S171" s="46">
        <v>41059951300</v>
      </c>
    </row>
    <row r="172" spans="1:19" x14ac:dyDescent="0.25">
      <c r="A172" s="138">
        <f t="shared" si="2"/>
        <v>41017</v>
      </c>
      <c r="B172" s="45" t="s">
        <v>35</v>
      </c>
      <c r="C172" s="30">
        <v>41017001901</v>
      </c>
      <c r="D172" s="30">
        <v>697</v>
      </c>
      <c r="E172" s="46">
        <v>1893</v>
      </c>
      <c r="K172" s="45">
        <v>1</v>
      </c>
      <c r="L172" s="46">
        <v>41017001600</v>
      </c>
      <c r="M172" s="550">
        <v>9944</v>
      </c>
      <c r="R172" s="45" t="s">
        <v>322</v>
      </c>
      <c r="S172" s="46">
        <v>41061970100</v>
      </c>
    </row>
    <row r="173" spans="1:19" x14ac:dyDescent="0.25">
      <c r="A173" s="138">
        <f t="shared" si="2"/>
        <v>41017</v>
      </c>
      <c r="B173" s="45" t="s">
        <v>35</v>
      </c>
      <c r="C173" s="30">
        <v>41017001902</v>
      </c>
      <c r="D173" s="30">
        <v>4067</v>
      </c>
      <c r="E173" s="46">
        <v>8705</v>
      </c>
      <c r="K173" s="45">
        <v>1</v>
      </c>
      <c r="L173" s="46">
        <v>41017001700</v>
      </c>
      <c r="M173" s="550">
        <v>5838</v>
      </c>
      <c r="R173" s="45" t="s">
        <v>323</v>
      </c>
      <c r="S173" s="46">
        <v>41019030000</v>
      </c>
    </row>
    <row r="174" spans="1:19" x14ac:dyDescent="0.25">
      <c r="A174" s="138">
        <f t="shared" si="2"/>
        <v>41017</v>
      </c>
      <c r="B174" s="45" t="s">
        <v>35</v>
      </c>
      <c r="C174" s="30">
        <v>41017002000</v>
      </c>
      <c r="D174" s="30">
        <v>3634</v>
      </c>
      <c r="E174" s="46">
        <v>7267</v>
      </c>
      <c r="K174" s="45">
        <v>1</v>
      </c>
      <c r="L174" s="46">
        <v>41017001800</v>
      </c>
      <c r="M174" s="550">
        <v>4486</v>
      </c>
      <c r="R174" s="45" t="s">
        <v>324</v>
      </c>
      <c r="S174" s="46">
        <v>41063960300</v>
      </c>
    </row>
    <row r="175" spans="1:19" x14ac:dyDescent="0.25">
      <c r="A175" s="138">
        <f t="shared" si="2"/>
        <v>41017</v>
      </c>
      <c r="B175" s="45" t="s">
        <v>35</v>
      </c>
      <c r="C175" s="30">
        <v>41017002100</v>
      </c>
      <c r="D175" s="30">
        <v>4790</v>
      </c>
      <c r="E175" s="46">
        <v>9206</v>
      </c>
      <c r="K175" s="45">
        <v>0</v>
      </c>
      <c r="L175" s="46">
        <v>41017001901</v>
      </c>
      <c r="M175" s="550">
        <v>195</v>
      </c>
      <c r="R175" s="45" t="s">
        <v>325</v>
      </c>
      <c r="S175" s="46">
        <v>41005023500</v>
      </c>
    </row>
    <row r="176" spans="1:19" x14ac:dyDescent="0.25">
      <c r="A176" s="138">
        <f t="shared" si="2"/>
        <v>41019</v>
      </c>
      <c r="B176" s="45" t="s">
        <v>36</v>
      </c>
      <c r="C176" s="30">
        <v>41019010000</v>
      </c>
      <c r="D176" s="30">
        <v>1120</v>
      </c>
      <c r="E176" s="46">
        <v>2068</v>
      </c>
      <c r="K176" s="45">
        <v>1</v>
      </c>
      <c r="L176" s="46">
        <v>41017001902</v>
      </c>
      <c r="M176" s="550">
        <v>1944</v>
      </c>
      <c r="R176" s="45" t="s">
        <v>325</v>
      </c>
      <c r="S176" s="46">
        <v>41005023600</v>
      </c>
    </row>
    <row r="177" spans="1:19" x14ac:dyDescent="0.25">
      <c r="A177" s="138">
        <f t="shared" si="2"/>
        <v>41019</v>
      </c>
      <c r="B177" s="45" t="s">
        <v>36</v>
      </c>
      <c r="C177" s="30">
        <v>41019020000</v>
      </c>
      <c r="D177" s="30">
        <v>1457</v>
      </c>
      <c r="E177" s="46">
        <v>2597</v>
      </c>
      <c r="K177" s="45">
        <v>1</v>
      </c>
      <c r="L177" s="46">
        <v>41017002000</v>
      </c>
      <c r="M177" s="550">
        <v>2286</v>
      </c>
      <c r="R177" s="45" t="s">
        <v>325</v>
      </c>
      <c r="S177" s="46">
        <v>41005024200</v>
      </c>
    </row>
    <row r="178" spans="1:19" x14ac:dyDescent="0.25">
      <c r="A178" s="138">
        <f t="shared" si="2"/>
        <v>41019</v>
      </c>
      <c r="B178" s="45" t="s">
        <v>36</v>
      </c>
      <c r="C178" s="30">
        <v>41019030000</v>
      </c>
      <c r="D178" s="30">
        <v>1540</v>
      </c>
      <c r="E178" s="46">
        <v>3352</v>
      </c>
      <c r="K178" s="45">
        <v>1</v>
      </c>
      <c r="L178" s="46">
        <v>41017002100</v>
      </c>
      <c r="M178" s="550">
        <v>2512</v>
      </c>
      <c r="R178" s="45" t="s">
        <v>123</v>
      </c>
      <c r="S178" s="46">
        <v>41039004800</v>
      </c>
    </row>
    <row r="179" spans="1:19" x14ac:dyDescent="0.25">
      <c r="A179" s="138">
        <f t="shared" si="2"/>
        <v>41019</v>
      </c>
      <c r="B179" s="45" t="s">
        <v>36</v>
      </c>
      <c r="C179" s="30">
        <v>41019040000</v>
      </c>
      <c r="D179" s="30">
        <v>1176</v>
      </c>
      <c r="E179" s="46">
        <v>2546</v>
      </c>
      <c r="K179" s="45">
        <v>0</v>
      </c>
      <c r="L179" s="46">
        <v>41019010000</v>
      </c>
      <c r="M179" s="550">
        <v>620</v>
      </c>
      <c r="R179" s="45" t="s">
        <v>123</v>
      </c>
      <c r="S179" s="46">
        <v>41039003600</v>
      </c>
    </row>
    <row r="180" spans="1:19" x14ac:dyDescent="0.25">
      <c r="A180" s="138">
        <f t="shared" si="2"/>
        <v>41019</v>
      </c>
      <c r="B180" s="45" t="s">
        <v>36</v>
      </c>
      <c r="C180" s="30">
        <v>41019050001</v>
      </c>
      <c r="D180" s="30">
        <v>1922</v>
      </c>
      <c r="E180" s="46">
        <v>4464</v>
      </c>
      <c r="K180" s="45">
        <v>0</v>
      </c>
      <c r="L180" s="46">
        <v>41019020000</v>
      </c>
      <c r="M180" s="550">
        <v>787</v>
      </c>
      <c r="R180" s="45" t="s">
        <v>123</v>
      </c>
      <c r="S180" s="46">
        <v>41039001002</v>
      </c>
    </row>
    <row r="181" spans="1:19" x14ac:dyDescent="0.25">
      <c r="A181" s="138">
        <f t="shared" si="2"/>
        <v>41019</v>
      </c>
      <c r="B181" s="45" t="s">
        <v>36</v>
      </c>
      <c r="C181" s="30">
        <v>41019050002</v>
      </c>
      <c r="D181" s="30">
        <v>3007</v>
      </c>
      <c r="E181" s="46">
        <v>5619</v>
      </c>
      <c r="K181" s="45">
        <v>0</v>
      </c>
      <c r="L181" s="46">
        <v>41019030000</v>
      </c>
      <c r="M181" s="550">
        <v>718</v>
      </c>
      <c r="R181" s="45" t="s">
        <v>123</v>
      </c>
      <c r="S181" s="46">
        <v>41039004401</v>
      </c>
    </row>
    <row r="182" spans="1:19" x14ac:dyDescent="0.25">
      <c r="A182" s="138">
        <f t="shared" si="2"/>
        <v>41019</v>
      </c>
      <c r="B182" s="45" t="s">
        <v>36</v>
      </c>
      <c r="C182" s="30">
        <v>41019060000</v>
      </c>
      <c r="D182" s="30">
        <v>1524</v>
      </c>
      <c r="E182" s="46">
        <v>3705</v>
      </c>
      <c r="K182" s="45">
        <v>0</v>
      </c>
      <c r="L182" s="46">
        <v>41019040000</v>
      </c>
      <c r="M182" s="550">
        <v>352</v>
      </c>
      <c r="R182" s="45" t="s">
        <v>123</v>
      </c>
      <c r="S182" s="46">
        <v>41039001001</v>
      </c>
    </row>
    <row r="183" spans="1:19" x14ac:dyDescent="0.25">
      <c r="A183" s="138">
        <f t="shared" si="2"/>
        <v>41019</v>
      </c>
      <c r="B183" s="45" t="s">
        <v>36</v>
      </c>
      <c r="C183" s="30">
        <v>41019070000</v>
      </c>
      <c r="D183" s="30">
        <v>2056</v>
      </c>
      <c r="E183" s="46">
        <v>5252</v>
      </c>
      <c r="K183" s="45">
        <v>0</v>
      </c>
      <c r="L183" s="46">
        <v>41019050001</v>
      </c>
      <c r="M183" s="550">
        <v>619</v>
      </c>
      <c r="R183" s="45" t="s">
        <v>123</v>
      </c>
      <c r="S183" s="46">
        <v>41039004300</v>
      </c>
    </row>
    <row r="184" spans="1:19" x14ac:dyDescent="0.25">
      <c r="A184" s="138">
        <f t="shared" si="2"/>
        <v>41019</v>
      </c>
      <c r="B184" s="45" t="s">
        <v>36</v>
      </c>
      <c r="C184" s="30">
        <v>41019080000</v>
      </c>
      <c r="D184" s="30">
        <v>3367</v>
      </c>
      <c r="E184" s="46">
        <v>6557</v>
      </c>
      <c r="K184" s="45">
        <v>1</v>
      </c>
      <c r="L184" s="46">
        <v>41019050002</v>
      </c>
      <c r="M184" s="550">
        <v>1701</v>
      </c>
      <c r="R184" s="45" t="s">
        <v>123</v>
      </c>
      <c r="S184" s="46">
        <v>41039004200</v>
      </c>
    </row>
    <row r="185" spans="1:19" x14ac:dyDescent="0.25">
      <c r="A185" s="138">
        <f t="shared" si="2"/>
        <v>41019</v>
      </c>
      <c r="B185" s="45" t="s">
        <v>36</v>
      </c>
      <c r="C185" s="30">
        <v>41019090000</v>
      </c>
      <c r="D185" s="30">
        <v>2759</v>
      </c>
      <c r="E185" s="46">
        <v>5229</v>
      </c>
      <c r="K185" s="45">
        <v>0</v>
      </c>
      <c r="L185" s="46">
        <v>41019060000</v>
      </c>
      <c r="M185" s="550">
        <v>444</v>
      </c>
      <c r="R185" s="45" t="s">
        <v>123</v>
      </c>
      <c r="S185" s="46">
        <v>41039003102</v>
      </c>
    </row>
    <row r="186" spans="1:19" x14ac:dyDescent="0.25">
      <c r="A186" s="138">
        <f t="shared" si="2"/>
        <v>41019</v>
      </c>
      <c r="B186" s="45" t="s">
        <v>36</v>
      </c>
      <c r="C186" s="30">
        <v>41019100000</v>
      </c>
      <c r="D186" s="30">
        <v>1299</v>
      </c>
      <c r="E186" s="46">
        <v>2620</v>
      </c>
      <c r="K186" s="45">
        <v>0</v>
      </c>
      <c r="L186" s="46">
        <v>41019070000</v>
      </c>
      <c r="M186" s="550">
        <v>457</v>
      </c>
      <c r="R186" s="45" t="s">
        <v>123</v>
      </c>
      <c r="S186" s="46">
        <v>41039005300</v>
      </c>
    </row>
    <row r="187" spans="1:19" x14ac:dyDescent="0.25">
      <c r="A187" s="138">
        <f t="shared" si="2"/>
        <v>41019</v>
      </c>
      <c r="B187" s="45" t="s">
        <v>36</v>
      </c>
      <c r="C187" s="30">
        <v>41019110000</v>
      </c>
      <c r="D187" s="30">
        <v>1127</v>
      </c>
      <c r="E187" s="46">
        <v>2846</v>
      </c>
      <c r="K187" s="45">
        <v>1</v>
      </c>
      <c r="L187" s="46">
        <v>41019080000</v>
      </c>
      <c r="M187" s="550">
        <v>7615</v>
      </c>
      <c r="R187" s="45" t="s">
        <v>123</v>
      </c>
      <c r="S187" s="46">
        <v>41039002800</v>
      </c>
    </row>
    <row r="188" spans="1:19" x14ac:dyDescent="0.25">
      <c r="A188" s="138">
        <f t="shared" si="2"/>
        <v>41019</v>
      </c>
      <c r="B188" s="45" t="s">
        <v>36</v>
      </c>
      <c r="C188" s="30">
        <v>41019120000</v>
      </c>
      <c r="D188" s="30">
        <v>3436</v>
      </c>
      <c r="E188" s="46">
        <v>5554</v>
      </c>
      <c r="K188" s="45">
        <v>0</v>
      </c>
      <c r="L188" s="46">
        <v>41019090000</v>
      </c>
      <c r="M188" s="550">
        <v>2126</v>
      </c>
      <c r="R188" s="45" t="s">
        <v>123</v>
      </c>
      <c r="S188" s="46">
        <v>41039003800</v>
      </c>
    </row>
    <row r="189" spans="1:19" x14ac:dyDescent="0.25">
      <c r="A189" s="138">
        <f t="shared" si="2"/>
        <v>41019</v>
      </c>
      <c r="B189" s="45" t="s">
        <v>36</v>
      </c>
      <c r="C189" s="30">
        <v>41019130000</v>
      </c>
      <c r="D189" s="30">
        <v>2301</v>
      </c>
      <c r="E189" s="46">
        <v>3816</v>
      </c>
      <c r="K189" s="45">
        <v>0</v>
      </c>
      <c r="L189" s="46">
        <v>41019100000</v>
      </c>
      <c r="M189" s="550">
        <v>771</v>
      </c>
      <c r="R189" s="45" t="s">
        <v>123</v>
      </c>
      <c r="S189" s="46">
        <v>41039004000</v>
      </c>
    </row>
    <row r="190" spans="1:19" x14ac:dyDescent="0.25">
      <c r="A190" s="138">
        <f t="shared" si="2"/>
        <v>41019</v>
      </c>
      <c r="B190" s="45" t="s">
        <v>36</v>
      </c>
      <c r="C190" s="30">
        <v>41019140000</v>
      </c>
      <c r="D190" s="30">
        <v>2576</v>
      </c>
      <c r="E190" s="46">
        <v>4531</v>
      </c>
      <c r="K190" s="45">
        <v>0</v>
      </c>
      <c r="L190" s="46">
        <v>41019110000</v>
      </c>
      <c r="M190" s="550">
        <v>828</v>
      </c>
      <c r="R190" s="45" t="s">
        <v>123</v>
      </c>
      <c r="S190" s="46">
        <v>41039002401</v>
      </c>
    </row>
    <row r="191" spans="1:19" x14ac:dyDescent="0.25">
      <c r="A191" s="138">
        <f t="shared" si="2"/>
        <v>41019</v>
      </c>
      <c r="B191" s="45" t="s">
        <v>36</v>
      </c>
      <c r="C191" s="30">
        <v>41019150000</v>
      </c>
      <c r="D191" s="30">
        <v>2797</v>
      </c>
      <c r="E191" s="46">
        <v>6165</v>
      </c>
      <c r="K191" s="45">
        <v>0</v>
      </c>
      <c r="L191" s="46">
        <v>41019120000</v>
      </c>
      <c r="M191" s="550">
        <v>5610</v>
      </c>
      <c r="R191" s="45" t="s">
        <v>123</v>
      </c>
      <c r="S191" s="46">
        <v>41039002600</v>
      </c>
    </row>
    <row r="192" spans="1:19" x14ac:dyDescent="0.25">
      <c r="A192" s="138">
        <f t="shared" si="2"/>
        <v>41019</v>
      </c>
      <c r="B192" s="45" t="s">
        <v>36</v>
      </c>
      <c r="C192" s="30">
        <v>41019160000</v>
      </c>
      <c r="D192" s="30">
        <v>3188</v>
      </c>
      <c r="E192" s="46">
        <v>6699</v>
      </c>
      <c r="K192" s="45">
        <v>1</v>
      </c>
      <c r="L192" s="46">
        <v>41019130000</v>
      </c>
      <c r="M192" s="550">
        <v>3656</v>
      </c>
      <c r="R192" s="45" t="s">
        <v>123</v>
      </c>
      <c r="S192" s="46">
        <v>41039002903</v>
      </c>
    </row>
    <row r="193" spans="1:19" x14ac:dyDescent="0.25">
      <c r="A193" s="138">
        <f t="shared" si="2"/>
        <v>41019</v>
      </c>
      <c r="B193" s="45" t="s">
        <v>36</v>
      </c>
      <c r="C193" s="30">
        <v>41019170000</v>
      </c>
      <c r="D193" s="30">
        <v>1342</v>
      </c>
      <c r="E193" s="46">
        <v>3655</v>
      </c>
      <c r="K193" s="45">
        <v>1</v>
      </c>
      <c r="L193" s="46">
        <v>41019140000</v>
      </c>
      <c r="M193" s="550">
        <v>2107</v>
      </c>
      <c r="R193" s="45" t="s">
        <v>123</v>
      </c>
      <c r="S193" s="46">
        <v>41039002301</v>
      </c>
    </row>
    <row r="194" spans="1:19" x14ac:dyDescent="0.25">
      <c r="A194" s="138">
        <f t="shared" si="2"/>
        <v>41019</v>
      </c>
      <c r="B194" s="45" t="s">
        <v>36</v>
      </c>
      <c r="C194" s="30">
        <v>41019180000</v>
      </c>
      <c r="D194" s="30">
        <v>1655</v>
      </c>
      <c r="E194" s="46">
        <v>4064</v>
      </c>
      <c r="K194" s="45">
        <v>1</v>
      </c>
      <c r="L194" s="46">
        <v>41019150000</v>
      </c>
      <c r="M194" s="550">
        <v>1278</v>
      </c>
      <c r="R194" s="45" t="s">
        <v>123</v>
      </c>
      <c r="S194" s="46">
        <v>41039004501</v>
      </c>
    </row>
    <row r="195" spans="1:19" x14ac:dyDescent="0.25">
      <c r="A195" s="138">
        <f t="shared" si="2"/>
        <v>41019</v>
      </c>
      <c r="B195" s="45" t="s">
        <v>36</v>
      </c>
      <c r="C195" s="30">
        <v>41019190000</v>
      </c>
      <c r="D195" s="30">
        <v>1904</v>
      </c>
      <c r="E195" s="46">
        <v>3872</v>
      </c>
      <c r="K195" s="45">
        <v>0</v>
      </c>
      <c r="L195" s="46">
        <v>41019160000</v>
      </c>
      <c r="M195" s="550">
        <v>2547</v>
      </c>
      <c r="R195" s="45" t="s">
        <v>123</v>
      </c>
      <c r="S195" s="46">
        <v>41039002403</v>
      </c>
    </row>
    <row r="196" spans="1:19" x14ac:dyDescent="0.25">
      <c r="A196" s="138">
        <f t="shared" si="2"/>
        <v>41019</v>
      </c>
      <c r="B196" s="45" t="s">
        <v>36</v>
      </c>
      <c r="C196" s="30">
        <v>41019200000</v>
      </c>
      <c r="D196" s="30">
        <v>2033</v>
      </c>
      <c r="E196" s="46">
        <v>3724</v>
      </c>
      <c r="K196" s="45">
        <v>0</v>
      </c>
      <c r="L196" s="46">
        <v>41019170000</v>
      </c>
      <c r="M196" s="550">
        <v>253</v>
      </c>
      <c r="R196" s="45" t="s">
        <v>123</v>
      </c>
      <c r="S196" s="46">
        <v>41039002700</v>
      </c>
    </row>
    <row r="197" spans="1:19" x14ac:dyDescent="0.25">
      <c r="A197" s="138">
        <f t="shared" ref="A197:A260" si="3">VLOOKUP(B197,$H$5:$I$40,2,TRUE)</f>
        <v>41019</v>
      </c>
      <c r="B197" s="45" t="s">
        <v>36</v>
      </c>
      <c r="C197" s="30">
        <v>41019210000</v>
      </c>
      <c r="D197" s="30">
        <v>1870</v>
      </c>
      <c r="E197" s="46">
        <v>3851</v>
      </c>
      <c r="K197" s="45">
        <v>0</v>
      </c>
      <c r="L197" s="46">
        <v>41019180000</v>
      </c>
      <c r="M197" s="550">
        <v>492</v>
      </c>
      <c r="R197" s="45" t="s">
        <v>123</v>
      </c>
      <c r="S197" s="46">
        <v>41039005400</v>
      </c>
    </row>
    <row r="198" spans="1:19" x14ac:dyDescent="0.25">
      <c r="A198" s="138">
        <f t="shared" si="3"/>
        <v>41021</v>
      </c>
      <c r="B198" s="45" t="s">
        <v>37</v>
      </c>
      <c r="C198" s="30">
        <v>41021960100</v>
      </c>
      <c r="D198" s="30">
        <v>842</v>
      </c>
      <c r="E198" s="46">
        <v>1754</v>
      </c>
      <c r="K198" s="45">
        <v>0</v>
      </c>
      <c r="L198" s="46">
        <v>41019190000</v>
      </c>
      <c r="M198" s="550">
        <v>785</v>
      </c>
      <c r="R198" s="45" t="s">
        <v>123</v>
      </c>
      <c r="S198" s="46">
        <v>41039002501</v>
      </c>
    </row>
    <row r="199" spans="1:19" x14ac:dyDescent="0.25">
      <c r="A199" s="138">
        <f t="shared" si="3"/>
        <v>41023</v>
      </c>
      <c r="B199" s="45" t="s">
        <v>38</v>
      </c>
      <c r="C199" s="30">
        <v>41023960100</v>
      </c>
      <c r="D199" s="30">
        <v>909</v>
      </c>
      <c r="E199" s="46">
        <v>2077</v>
      </c>
      <c r="K199" s="45">
        <v>0</v>
      </c>
      <c r="L199" s="46">
        <v>41019200000</v>
      </c>
      <c r="M199" s="550">
        <v>2498</v>
      </c>
      <c r="R199" s="45" t="s">
        <v>123</v>
      </c>
      <c r="S199" s="46">
        <v>41039003900</v>
      </c>
    </row>
    <row r="200" spans="1:19" x14ac:dyDescent="0.25">
      <c r="A200" s="138">
        <f t="shared" si="3"/>
        <v>41023</v>
      </c>
      <c r="B200" s="45" t="s">
        <v>38</v>
      </c>
      <c r="C200" s="30">
        <v>41023960200</v>
      </c>
      <c r="D200" s="30">
        <v>2472</v>
      </c>
      <c r="E200" s="46">
        <v>4919</v>
      </c>
      <c r="K200" s="45">
        <v>0</v>
      </c>
      <c r="L200" s="46">
        <v>41019210000</v>
      </c>
      <c r="M200" s="550">
        <v>899</v>
      </c>
      <c r="R200" s="45" t="s">
        <v>123</v>
      </c>
      <c r="S200" s="46">
        <v>41039004403</v>
      </c>
    </row>
    <row r="201" spans="1:19" x14ac:dyDescent="0.25">
      <c r="A201" s="138">
        <f t="shared" si="3"/>
        <v>41025</v>
      </c>
      <c r="B201" s="45" t="s">
        <v>39</v>
      </c>
      <c r="C201" s="30">
        <v>41025960100</v>
      </c>
      <c r="D201" s="30">
        <v>2464</v>
      </c>
      <c r="E201" s="46">
        <v>5188</v>
      </c>
      <c r="K201" s="45">
        <v>0</v>
      </c>
      <c r="L201" s="46">
        <v>41019990000</v>
      </c>
      <c r="M201" s="550">
        <v>0</v>
      </c>
      <c r="R201" s="45" t="s">
        <v>123</v>
      </c>
      <c r="S201" s="46">
        <v>41039004100</v>
      </c>
    </row>
    <row r="202" spans="1:19" x14ac:dyDescent="0.25">
      <c r="A202" s="138">
        <f t="shared" si="3"/>
        <v>41025</v>
      </c>
      <c r="B202" s="45" t="s">
        <v>39</v>
      </c>
      <c r="C202" s="30">
        <v>41025960200</v>
      </c>
      <c r="D202" s="30">
        <v>780</v>
      </c>
      <c r="E202" s="46">
        <v>1870</v>
      </c>
      <c r="K202" s="45">
        <v>0</v>
      </c>
      <c r="L202" s="46">
        <v>41021960100</v>
      </c>
      <c r="M202" s="550">
        <v>839</v>
      </c>
      <c r="R202" s="45" t="s">
        <v>123</v>
      </c>
      <c r="S202" s="46">
        <v>41039002202</v>
      </c>
    </row>
    <row r="203" spans="1:19" x14ac:dyDescent="0.25">
      <c r="A203" s="138">
        <f t="shared" si="3"/>
        <v>41027</v>
      </c>
      <c r="B203" s="45" t="s">
        <v>40</v>
      </c>
      <c r="C203" s="30">
        <v>41027950100</v>
      </c>
      <c r="D203" s="30">
        <v>1429</v>
      </c>
      <c r="E203" s="46">
        <v>3426</v>
      </c>
      <c r="K203" s="45">
        <v>0</v>
      </c>
      <c r="L203" s="46">
        <v>41023960100</v>
      </c>
      <c r="M203" s="550">
        <v>297</v>
      </c>
      <c r="R203" s="45" t="s">
        <v>123</v>
      </c>
      <c r="S203" s="46">
        <v>41039003101</v>
      </c>
    </row>
    <row r="204" spans="1:19" x14ac:dyDescent="0.25">
      <c r="A204" s="138">
        <f t="shared" si="3"/>
        <v>41027</v>
      </c>
      <c r="B204" s="45" t="s">
        <v>40</v>
      </c>
      <c r="C204" s="30">
        <v>41027950200</v>
      </c>
      <c r="D204" s="30">
        <v>2830</v>
      </c>
      <c r="E204" s="46">
        <v>6163</v>
      </c>
      <c r="K204" s="45">
        <v>0</v>
      </c>
      <c r="L204" s="46">
        <v>41023960200</v>
      </c>
      <c r="M204" s="550">
        <v>1997</v>
      </c>
      <c r="R204" s="45" t="s">
        <v>123</v>
      </c>
      <c r="S204" s="46">
        <v>41039005100</v>
      </c>
    </row>
    <row r="205" spans="1:19" x14ac:dyDescent="0.25">
      <c r="A205" s="138">
        <f t="shared" si="3"/>
        <v>41027</v>
      </c>
      <c r="B205" s="45" t="s">
        <v>40</v>
      </c>
      <c r="C205" s="30">
        <v>41027950300</v>
      </c>
      <c r="D205" s="30">
        <v>2605</v>
      </c>
      <c r="E205" s="46">
        <v>4720</v>
      </c>
      <c r="K205" s="45">
        <v>0</v>
      </c>
      <c r="L205" s="46">
        <v>41025960100</v>
      </c>
      <c r="M205" s="550">
        <v>1973</v>
      </c>
      <c r="R205" s="45" t="s">
        <v>123</v>
      </c>
      <c r="S205" s="46">
        <v>41039005200</v>
      </c>
    </row>
    <row r="206" spans="1:19" x14ac:dyDescent="0.25">
      <c r="A206" s="138">
        <f t="shared" si="3"/>
        <v>41027</v>
      </c>
      <c r="B206" s="45" t="s">
        <v>40</v>
      </c>
      <c r="C206" s="30">
        <v>41027950400</v>
      </c>
      <c r="D206" s="30">
        <v>1736</v>
      </c>
      <c r="E206" s="46">
        <v>4560</v>
      </c>
      <c r="K206" s="45">
        <v>0</v>
      </c>
      <c r="L206" s="46">
        <v>41025960200</v>
      </c>
      <c r="M206" s="550">
        <v>473</v>
      </c>
      <c r="R206" s="45" t="s">
        <v>123</v>
      </c>
      <c r="S206" s="46">
        <v>41039004700</v>
      </c>
    </row>
    <row r="207" spans="1:19" x14ac:dyDescent="0.25">
      <c r="A207" s="138">
        <f t="shared" si="3"/>
        <v>41029</v>
      </c>
      <c r="B207" s="45" t="s">
        <v>41</v>
      </c>
      <c r="C207" s="30">
        <v>41029000100</v>
      </c>
      <c r="D207" s="30">
        <v>839</v>
      </c>
      <c r="E207" s="46">
        <v>846</v>
      </c>
      <c r="K207" s="45">
        <v>0</v>
      </c>
      <c r="L207" s="46">
        <v>41027950100</v>
      </c>
      <c r="M207" s="550">
        <v>1992</v>
      </c>
      <c r="R207" s="45" t="s">
        <v>123</v>
      </c>
      <c r="S207" s="46">
        <v>41039004900</v>
      </c>
    </row>
    <row r="208" spans="1:19" x14ac:dyDescent="0.25">
      <c r="A208" s="138">
        <f t="shared" si="3"/>
        <v>41029</v>
      </c>
      <c r="B208" s="45" t="s">
        <v>41</v>
      </c>
      <c r="C208" s="30">
        <v>41029000201</v>
      </c>
      <c r="D208" s="30">
        <v>1498</v>
      </c>
      <c r="E208" s="46">
        <v>2242</v>
      </c>
      <c r="K208" s="45">
        <v>0</v>
      </c>
      <c r="L208" s="46">
        <v>41027950200</v>
      </c>
      <c r="M208" s="550">
        <v>2270</v>
      </c>
      <c r="R208" s="45" t="s">
        <v>123</v>
      </c>
      <c r="S208" s="46">
        <v>41039004600</v>
      </c>
    </row>
    <row r="209" spans="1:19" x14ac:dyDescent="0.25">
      <c r="A209" s="138">
        <f t="shared" si="3"/>
        <v>41029</v>
      </c>
      <c r="B209" s="45" t="s">
        <v>41</v>
      </c>
      <c r="C209" s="30">
        <v>41029000202</v>
      </c>
      <c r="D209" s="30">
        <v>1433</v>
      </c>
      <c r="E209" s="46">
        <v>2633</v>
      </c>
      <c r="K209" s="45">
        <v>1</v>
      </c>
      <c r="L209" s="46">
        <v>41027950300</v>
      </c>
      <c r="M209" s="550">
        <v>6283</v>
      </c>
      <c r="R209" s="45" t="s">
        <v>123</v>
      </c>
      <c r="S209" s="46">
        <v>41039005000</v>
      </c>
    </row>
    <row r="210" spans="1:19" x14ac:dyDescent="0.25">
      <c r="A210" s="138">
        <f t="shared" si="3"/>
        <v>41029</v>
      </c>
      <c r="B210" s="45" t="s">
        <v>41</v>
      </c>
      <c r="C210" s="30">
        <v>41029000203</v>
      </c>
      <c r="D210" s="30">
        <v>1609</v>
      </c>
      <c r="E210" s="46">
        <v>2988</v>
      </c>
      <c r="K210" s="45">
        <v>0</v>
      </c>
      <c r="L210" s="46">
        <v>41027950400</v>
      </c>
      <c r="M210" s="550">
        <v>3081</v>
      </c>
      <c r="R210" s="45" t="s">
        <v>123</v>
      </c>
      <c r="S210" s="46">
        <v>41039002404</v>
      </c>
    </row>
    <row r="211" spans="1:19" x14ac:dyDescent="0.25">
      <c r="A211" s="138">
        <f t="shared" si="3"/>
        <v>41029</v>
      </c>
      <c r="B211" s="45" t="s">
        <v>41</v>
      </c>
      <c r="C211" s="30">
        <v>41029000300</v>
      </c>
      <c r="D211" s="30">
        <v>2533</v>
      </c>
      <c r="E211" s="46">
        <v>4246</v>
      </c>
      <c r="K211" s="45">
        <v>1</v>
      </c>
      <c r="L211" s="46">
        <v>41029000100</v>
      </c>
      <c r="M211" s="550">
        <v>7999</v>
      </c>
      <c r="R211" s="45" t="s">
        <v>123</v>
      </c>
      <c r="S211" s="46">
        <v>41039002902</v>
      </c>
    </row>
    <row r="212" spans="1:19" x14ac:dyDescent="0.25">
      <c r="A212" s="138">
        <f t="shared" si="3"/>
        <v>41029</v>
      </c>
      <c r="B212" s="45" t="s">
        <v>41</v>
      </c>
      <c r="C212" s="30">
        <v>41029000403</v>
      </c>
      <c r="D212" s="30">
        <v>1603</v>
      </c>
      <c r="E212" s="46">
        <v>3164</v>
      </c>
      <c r="K212" s="45">
        <v>1</v>
      </c>
      <c r="L212" s="46">
        <v>41029000201</v>
      </c>
      <c r="M212" s="550">
        <v>1673</v>
      </c>
      <c r="R212" s="45" t="s">
        <v>123</v>
      </c>
      <c r="S212" s="46">
        <v>41039002201</v>
      </c>
    </row>
    <row r="213" spans="1:19" x14ac:dyDescent="0.25">
      <c r="A213" s="138">
        <f t="shared" si="3"/>
        <v>41029</v>
      </c>
      <c r="B213" s="45" t="s">
        <v>41</v>
      </c>
      <c r="C213" s="30">
        <v>41029000404</v>
      </c>
      <c r="D213" s="30">
        <v>1760</v>
      </c>
      <c r="E213" s="46">
        <v>3817</v>
      </c>
      <c r="K213" s="45">
        <v>1</v>
      </c>
      <c r="L213" s="46">
        <v>41029000202</v>
      </c>
      <c r="M213" s="550">
        <v>660</v>
      </c>
      <c r="R213" s="45" t="s">
        <v>123</v>
      </c>
      <c r="S213" s="46">
        <v>41039003000</v>
      </c>
    </row>
    <row r="214" spans="1:19" x14ac:dyDescent="0.25">
      <c r="A214" s="138">
        <f t="shared" si="3"/>
        <v>41029</v>
      </c>
      <c r="B214" s="45" t="s">
        <v>41</v>
      </c>
      <c r="C214" s="30">
        <v>41029000405</v>
      </c>
      <c r="D214" s="30">
        <v>1796</v>
      </c>
      <c r="E214" s="46">
        <v>2964</v>
      </c>
      <c r="K214" s="45">
        <v>1</v>
      </c>
      <c r="L214" s="46">
        <v>41029000203</v>
      </c>
      <c r="M214" s="550">
        <v>639</v>
      </c>
      <c r="R214" s="45" t="s">
        <v>123</v>
      </c>
      <c r="S214" s="46">
        <v>41039003700</v>
      </c>
    </row>
    <row r="215" spans="1:19" x14ac:dyDescent="0.25">
      <c r="A215" s="138">
        <f t="shared" si="3"/>
        <v>41029</v>
      </c>
      <c r="B215" s="45" t="s">
        <v>41</v>
      </c>
      <c r="C215" s="30">
        <v>41029000406</v>
      </c>
      <c r="D215" s="30">
        <v>2073</v>
      </c>
      <c r="E215" s="46">
        <v>3409</v>
      </c>
      <c r="K215" s="45">
        <v>1</v>
      </c>
      <c r="L215" s="46">
        <v>41029000300</v>
      </c>
      <c r="M215" s="550">
        <v>2500</v>
      </c>
      <c r="R215" s="45" t="s">
        <v>123</v>
      </c>
      <c r="S215" s="46">
        <v>41039002302</v>
      </c>
    </row>
    <row r="216" spans="1:19" x14ac:dyDescent="0.25">
      <c r="A216" s="138">
        <f t="shared" si="3"/>
        <v>41029</v>
      </c>
      <c r="B216" s="45" t="s">
        <v>41</v>
      </c>
      <c r="C216" s="30">
        <v>41029000501</v>
      </c>
      <c r="D216" s="30">
        <v>1374</v>
      </c>
      <c r="E216" s="46">
        <v>2231</v>
      </c>
      <c r="K216" s="45">
        <v>1</v>
      </c>
      <c r="L216" s="46">
        <v>41029000403</v>
      </c>
      <c r="M216" s="550">
        <v>406</v>
      </c>
      <c r="R216" s="45" t="s">
        <v>123</v>
      </c>
      <c r="S216" s="46">
        <v>41039002504</v>
      </c>
    </row>
    <row r="217" spans="1:19" x14ac:dyDescent="0.25">
      <c r="A217" s="138">
        <f t="shared" si="3"/>
        <v>41029</v>
      </c>
      <c r="B217" s="45" t="s">
        <v>41</v>
      </c>
      <c r="C217" s="30">
        <v>41029000502</v>
      </c>
      <c r="D217" s="30">
        <v>2454</v>
      </c>
      <c r="E217" s="46">
        <v>3369</v>
      </c>
      <c r="K217" s="45">
        <v>1</v>
      </c>
      <c r="L217" s="46">
        <v>41029000404</v>
      </c>
      <c r="M217" s="550">
        <v>177</v>
      </c>
      <c r="R217" s="45" t="s">
        <v>123</v>
      </c>
      <c r="S217" s="46">
        <v>41039004405</v>
      </c>
    </row>
    <row r="218" spans="1:19" x14ac:dyDescent="0.25">
      <c r="A218" s="138">
        <f t="shared" si="3"/>
        <v>41029</v>
      </c>
      <c r="B218" s="45" t="s">
        <v>41</v>
      </c>
      <c r="C218" s="30">
        <v>41029000601</v>
      </c>
      <c r="D218" s="30">
        <v>2801</v>
      </c>
      <c r="E218" s="46">
        <v>5680</v>
      </c>
      <c r="K218" s="45">
        <v>1</v>
      </c>
      <c r="L218" s="46">
        <v>41029000405</v>
      </c>
      <c r="M218" s="550">
        <v>1393</v>
      </c>
      <c r="R218" s="45" t="s">
        <v>123</v>
      </c>
      <c r="S218" s="46">
        <v>41039002904</v>
      </c>
    </row>
    <row r="219" spans="1:19" x14ac:dyDescent="0.25">
      <c r="A219" s="138">
        <f t="shared" si="3"/>
        <v>41029</v>
      </c>
      <c r="B219" s="45" t="s">
        <v>41</v>
      </c>
      <c r="C219" s="30">
        <v>41029000602</v>
      </c>
      <c r="D219" s="30">
        <v>2820</v>
      </c>
      <c r="E219" s="46">
        <v>4182</v>
      </c>
      <c r="K219" s="45">
        <v>1</v>
      </c>
      <c r="L219" s="46">
        <v>41029000406</v>
      </c>
      <c r="M219" s="550">
        <v>3638</v>
      </c>
      <c r="R219" s="45" t="s">
        <v>123</v>
      </c>
      <c r="S219" s="46">
        <v>41039004502</v>
      </c>
    </row>
    <row r="220" spans="1:19" x14ac:dyDescent="0.25">
      <c r="A220" s="138">
        <f t="shared" si="3"/>
        <v>41029</v>
      </c>
      <c r="B220" s="45" t="s">
        <v>41</v>
      </c>
      <c r="C220" s="30">
        <v>41029000700</v>
      </c>
      <c r="D220" s="30">
        <v>3626</v>
      </c>
      <c r="E220" s="46">
        <v>7343</v>
      </c>
      <c r="K220" s="45">
        <v>1</v>
      </c>
      <c r="L220" s="46">
        <v>41029000501</v>
      </c>
      <c r="M220" s="550">
        <v>1293</v>
      </c>
      <c r="R220" s="45" t="s">
        <v>123</v>
      </c>
      <c r="S220" s="46">
        <v>41039002503</v>
      </c>
    </row>
    <row r="221" spans="1:19" x14ac:dyDescent="0.25">
      <c r="A221" s="138">
        <f t="shared" si="3"/>
        <v>41029</v>
      </c>
      <c r="B221" s="45" t="s">
        <v>41</v>
      </c>
      <c r="C221" s="30">
        <v>41029000800</v>
      </c>
      <c r="D221" s="30">
        <v>2490</v>
      </c>
      <c r="E221" s="46">
        <v>4830</v>
      </c>
      <c r="K221" s="45">
        <v>1</v>
      </c>
      <c r="L221" s="46">
        <v>41029000502</v>
      </c>
      <c r="M221" s="550">
        <v>4969</v>
      </c>
      <c r="R221" s="45" t="s">
        <v>123</v>
      </c>
      <c r="S221" s="46">
        <v>41039004404</v>
      </c>
    </row>
    <row r="222" spans="1:19" x14ac:dyDescent="0.25">
      <c r="A222" s="138">
        <f t="shared" si="3"/>
        <v>41029</v>
      </c>
      <c r="B222" s="45" t="s">
        <v>41</v>
      </c>
      <c r="C222" s="30">
        <v>41029000900</v>
      </c>
      <c r="D222" s="30">
        <v>3523</v>
      </c>
      <c r="E222" s="46">
        <v>7439</v>
      </c>
      <c r="K222" s="45">
        <v>1</v>
      </c>
      <c r="L222" s="46">
        <v>41029000601</v>
      </c>
      <c r="M222" s="550">
        <v>5324</v>
      </c>
      <c r="R222" s="45" t="s">
        <v>326</v>
      </c>
      <c r="S222" s="46">
        <v>41051010200</v>
      </c>
    </row>
    <row r="223" spans="1:19" x14ac:dyDescent="0.25">
      <c r="A223" s="138">
        <f t="shared" si="3"/>
        <v>41029</v>
      </c>
      <c r="B223" s="45" t="s">
        <v>41</v>
      </c>
      <c r="C223" s="30">
        <v>41029001001</v>
      </c>
      <c r="D223" s="30">
        <v>2748</v>
      </c>
      <c r="E223" s="46">
        <v>5099</v>
      </c>
      <c r="K223" s="45">
        <v>1</v>
      </c>
      <c r="L223" s="46">
        <v>41029000602</v>
      </c>
      <c r="M223" s="550">
        <v>3703</v>
      </c>
      <c r="R223" s="45" t="s">
        <v>326</v>
      </c>
      <c r="S223" s="46">
        <v>41051010304</v>
      </c>
    </row>
    <row r="224" spans="1:19" x14ac:dyDescent="0.25">
      <c r="A224" s="138">
        <f t="shared" si="3"/>
        <v>41029</v>
      </c>
      <c r="B224" s="45" t="s">
        <v>41</v>
      </c>
      <c r="C224" s="30">
        <v>41029001002</v>
      </c>
      <c r="D224" s="30">
        <v>1734</v>
      </c>
      <c r="E224" s="46">
        <v>3280</v>
      </c>
      <c r="K224" s="45">
        <v>1</v>
      </c>
      <c r="L224" s="46">
        <v>41029000700</v>
      </c>
      <c r="M224" s="550">
        <v>3167</v>
      </c>
      <c r="R224" s="45" t="s">
        <v>326</v>
      </c>
      <c r="S224" s="46">
        <v>41051010100</v>
      </c>
    </row>
    <row r="225" spans="1:19" x14ac:dyDescent="0.25">
      <c r="A225" s="138">
        <f t="shared" si="3"/>
        <v>41029</v>
      </c>
      <c r="B225" s="45" t="s">
        <v>41</v>
      </c>
      <c r="C225" s="30">
        <v>41029001100</v>
      </c>
      <c r="D225" s="30">
        <v>2085</v>
      </c>
      <c r="E225" s="46">
        <v>4977</v>
      </c>
      <c r="K225" s="45">
        <v>1</v>
      </c>
      <c r="L225" s="46">
        <v>41029000800</v>
      </c>
      <c r="M225" s="550">
        <v>2506</v>
      </c>
      <c r="R225" s="45" t="s">
        <v>462</v>
      </c>
      <c r="S225" s="46">
        <v>41053020400</v>
      </c>
    </row>
    <row r="226" spans="1:19" x14ac:dyDescent="0.25">
      <c r="A226" s="138">
        <f t="shared" si="3"/>
        <v>41029</v>
      </c>
      <c r="B226" s="45" t="s">
        <v>41</v>
      </c>
      <c r="C226" s="30">
        <v>41029001200</v>
      </c>
      <c r="D226" s="30">
        <v>1534</v>
      </c>
      <c r="E226" s="46">
        <v>2889</v>
      </c>
      <c r="K226" s="45">
        <v>1</v>
      </c>
      <c r="L226" s="46">
        <v>41029000900</v>
      </c>
      <c r="M226" s="550">
        <v>3245</v>
      </c>
      <c r="R226" s="45" t="s">
        <v>327</v>
      </c>
      <c r="S226" s="46">
        <v>41039000706</v>
      </c>
    </row>
    <row r="227" spans="1:19" x14ac:dyDescent="0.25">
      <c r="A227" s="138">
        <f t="shared" si="3"/>
        <v>41029</v>
      </c>
      <c r="B227" s="45" t="s">
        <v>41</v>
      </c>
      <c r="C227" s="30">
        <v>41029001301</v>
      </c>
      <c r="D227" s="30">
        <v>1620</v>
      </c>
      <c r="E227" s="46">
        <v>3859</v>
      </c>
      <c r="K227" s="45">
        <v>1</v>
      </c>
      <c r="L227" s="46">
        <v>41029001001</v>
      </c>
      <c r="M227" s="550">
        <v>1645</v>
      </c>
      <c r="R227" s="45" t="s">
        <v>327</v>
      </c>
      <c r="S227" s="46">
        <v>41039000708</v>
      </c>
    </row>
    <row r="228" spans="1:19" x14ac:dyDescent="0.25">
      <c r="A228" s="138">
        <f t="shared" si="3"/>
        <v>41029</v>
      </c>
      <c r="B228" s="45" t="s">
        <v>41</v>
      </c>
      <c r="C228" s="30">
        <v>41029001302</v>
      </c>
      <c r="D228" s="30">
        <v>3608</v>
      </c>
      <c r="E228" s="46">
        <v>7727</v>
      </c>
      <c r="K228" s="45">
        <v>1</v>
      </c>
      <c r="L228" s="46">
        <v>41029001002</v>
      </c>
      <c r="M228" s="550">
        <v>1820</v>
      </c>
      <c r="R228" s="45" t="s">
        <v>327</v>
      </c>
      <c r="S228" s="46">
        <v>41039000707</v>
      </c>
    </row>
    <row r="229" spans="1:19" x14ac:dyDescent="0.25">
      <c r="A229" s="138">
        <f t="shared" si="3"/>
        <v>41029</v>
      </c>
      <c r="B229" s="45" t="s">
        <v>41</v>
      </c>
      <c r="C229" s="30">
        <v>41029001400</v>
      </c>
      <c r="D229" s="30">
        <v>4434</v>
      </c>
      <c r="E229" s="46">
        <v>10241</v>
      </c>
      <c r="K229" s="45">
        <v>0</v>
      </c>
      <c r="L229" s="46">
        <v>41029001100</v>
      </c>
      <c r="M229" s="550">
        <v>2365</v>
      </c>
      <c r="R229" s="45" t="s">
        <v>327</v>
      </c>
      <c r="S229" s="46">
        <v>41039000705</v>
      </c>
    </row>
    <row r="230" spans="1:19" x14ac:dyDescent="0.25">
      <c r="A230" s="138">
        <f t="shared" si="3"/>
        <v>41029</v>
      </c>
      <c r="B230" s="45" t="s">
        <v>41</v>
      </c>
      <c r="C230" s="30">
        <v>41029001500</v>
      </c>
      <c r="D230" s="30">
        <v>2268</v>
      </c>
      <c r="E230" s="46">
        <v>4417</v>
      </c>
      <c r="K230" s="45">
        <v>1</v>
      </c>
      <c r="L230" s="46">
        <v>41029001200</v>
      </c>
      <c r="M230" s="550">
        <v>8258</v>
      </c>
      <c r="R230" s="45" t="s">
        <v>463</v>
      </c>
      <c r="S230" s="46">
        <v>41067033302</v>
      </c>
    </row>
    <row r="231" spans="1:19" x14ac:dyDescent="0.25">
      <c r="A231" s="138">
        <f t="shared" si="3"/>
        <v>41029</v>
      </c>
      <c r="B231" s="45" t="s">
        <v>41</v>
      </c>
      <c r="C231" s="30">
        <v>41029001601</v>
      </c>
      <c r="D231" s="30">
        <v>2111</v>
      </c>
      <c r="E231" s="46">
        <v>3297</v>
      </c>
      <c r="K231" s="45">
        <v>0</v>
      </c>
      <c r="L231" s="46">
        <v>41029001301</v>
      </c>
      <c r="M231" s="550">
        <v>8822</v>
      </c>
      <c r="R231" s="45" t="s">
        <v>463</v>
      </c>
      <c r="S231" s="46">
        <v>41067033301</v>
      </c>
    </row>
    <row r="232" spans="1:19" x14ac:dyDescent="0.25">
      <c r="A232" s="138">
        <f t="shared" si="3"/>
        <v>41029</v>
      </c>
      <c r="B232" s="45" t="s">
        <v>41</v>
      </c>
      <c r="C232" s="30">
        <v>41029001602</v>
      </c>
      <c r="D232" s="30">
        <v>2805</v>
      </c>
      <c r="E232" s="46">
        <v>4955</v>
      </c>
      <c r="K232" s="45">
        <v>0</v>
      </c>
      <c r="L232" s="46">
        <v>41029001302</v>
      </c>
      <c r="M232" s="550">
        <v>502</v>
      </c>
      <c r="R232" s="45" t="s">
        <v>463</v>
      </c>
      <c r="S232" s="46">
        <v>41067033101</v>
      </c>
    </row>
    <row r="233" spans="1:19" x14ac:dyDescent="0.25">
      <c r="A233" s="138">
        <f t="shared" si="3"/>
        <v>41029</v>
      </c>
      <c r="B233" s="45" t="s">
        <v>41</v>
      </c>
      <c r="C233" s="30">
        <v>41029001700</v>
      </c>
      <c r="D233" s="30">
        <v>3565</v>
      </c>
      <c r="E233" s="46">
        <v>5889</v>
      </c>
      <c r="K233" s="45">
        <v>0</v>
      </c>
      <c r="L233" s="46">
        <v>41029001400</v>
      </c>
      <c r="M233" s="550">
        <v>1794</v>
      </c>
      <c r="R233" s="45" t="s">
        <v>463</v>
      </c>
      <c r="S233" s="46">
        <v>41067033102</v>
      </c>
    </row>
    <row r="234" spans="1:19" x14ac:dyDescent="0.25">
      <c r="A234" s="138">
        <f t="shared" si="3"/>
        <v>41029</v>
      </c>
      <c r="B234" s="45" t="s">
        <v>41</v>
      </c>
      <c r="C234" s="30">
        <v>41029001800</v>
      </c>
      <c r="D234" s="30">
        <v>3998</v>
      </c>
      <c r="E234" s="46">
        <v>6657</v>
      </c>
      <c r="K234" s="45">
        <v>0</v>
      </c>
      <c r="L234" s="46">
        <v>41029001500</v>
      </c>
      <c r="M234" s="550">
        <v>1322</v>
      </c>
      <c r="R234" s="45" t="s">
        <v>463</v>
      </c>
      <c r="S234" s="46">
        <v>41067033200</v>
      </c>
    </row>
    <row r="235" spans="1:19" x14ac:dyDescent="0.25">
      <c r="A235" s="138">
        <f t="shared" si="3"/>
        <v>41029</v>
      </c>
      <c r="B235" s="45" t="s">
        <v>41</v>
      </c>
      <c r="C235" s="30">
        <v>41029001900</v>
      </c>
      <c r="D235" s="30">
        <v>1000</v>
      </c>
      <c r="E235" s="46">
        <v>1658</v>
      </c>
      <c r="K235" s="45">
        <v>1</v>
      </c>
      <c r="L235" s="46">
        <v>41029001601</v>
      </c>
      <c r="M235" s="550">
        <v>2630</v>
      </c>
      <c r="R235" s="45" t="s">
        <v>463</v>
      </c>
      <c r="S235" s="46">
        <v>41067032902</v>
      </c>
    </row>
    <row r="236" spans="1:19" x14ac:dyDescent="0.25">
      <c r="A236" s="138">
        <f t="shared" si="3"/>
        <v>41029</v>
      </c>
      <c r="B236" s="45" t="s">
        <v>41</v>
      </c>
      <c r="C236" s="30">
        <v>41029002000</v>
      </c>
      <c r="D236" s="30">
        <v>1139</v>
      </c>
      <c r="E236" s="46">
        <v>1591</v>
      </c>
      <c r="K236" s="45">
        <v>1</v>
      </c>
      <c r="L236" s="46">
        <v>41029001602</v>
      </c>
      <c r="M236" s="550">
        <v>1119</v>
      </c>
      <c r="R236" s="45" t="s">
        <v>328</v>
      </c>
      <c r="S236" s="46">
        <v>41069960100</v>
      </c>
    </row>
    <row r="237" spans="1:19" x14ac:dyDescent="0.25">
      <c r="A237" s="138">
        <f t="shared" si="3"/>
        <v>41029</v>
      </c>
      <c r="B237" s="45" t="s">
        <v>41</v>
      </c>
      <c r="C237" s="30">
        <v>41029002100</v>
      </c>
      <c r="D237" s="30">
        <v>1731</v>
      </c>
      <c r="E237" s="46">
        <v>2793</v>
      </c>
      <c r="K237" s="45">
        <v>1</v>
      </c>
      <c r="L237" s="46">
        <v>41029001700</v>
      </c>
      <c r="M237" s="550">
        <v>1876</v>
      </c>
      <c r="R237" s="45" t="s">
        <v>329</v>
      </c>
      <c r="S237" s="46">
        <v>41057960200</v>
      </c>
    </row>
    <row r="238" spans="1:19" x14ac:dyDescent="0.25">
      <c r="A238" s="138">
        <f t="shared" si="3"/>
        <v>41029</v>
      </c>
      <c r="B238" s="45" t="s">
        <v>41</v>
      </c>
      <c r="C238" s="30">
        <v>41029002200</v>
      </c>
      <c r="D238" s="30">
        <v>2337</v>
      </c>
      <c r="E238" s="46">
        <v>4507</v>
      </c>
      <c r="K238" s="45">
        <v>1</v>
      </c>
      <c r="L238" s="46">
        <v>41029001800</v>
      </c>
      <c r="M238" s="550">
        <v>3448</v>
      </c>
      <c r="R238" s="45" t="s">
        <v>330</v>
      </c>
      <c r="S238" s="46">
        <v>41071030400</v>
      </c>
    </row>
    <row r="239" spans="1:19" x14ac:dyDescent="0.25">
      <c r="A239" s="138">
        <f t="shared" si="3"/>
        <v>41029</v>
      </c>
      <c r="B239" s="45" t="s">
        <v>41</v>
      </c>
      <c r="C239" s="30">
        <v>41029002300</v>
      </c>
      <c r="D239" s="30">
        <v>650</v>
      </c>
      <c r="E239" s="46">
        <v>1592</v>
      </c>
      <c r="K239" s="45">
        <v>1</v>
      </c>
      <c r="L239" s="46">
        <v>41029001900</v>
      </c>
      <c r="M239" s="550">
        <v>1884</v>
      </c>
      <c r="R239" s="45" t="s">
        <v>330</v>
      </c>
      <c r="S239" s="46">
        <v>41067033000</v>
      </c>
    </row>
    <row r="240" spans="1:19" x14ac:dyDescent="0.25">
      <c r="A240" s="138">
        <f t="shared" si="3"/>
        <v>41029</v>
      </c>
      <c r="B240" s="45" t="s">
        <v>41</v>
      </c>
      <c r="C240" s="30">
        <v>41029002400</v>
      </c>
      <c r="D240" s="30">
        <v>729</v>
      </c>
      <c r="E240" s="46">
        <v>1667</v>
      </c>
      <c r="K240" s="45">
        <v>1</v>
      </c>
      <c r="L240" s="46">
        <v>41029002000</v>
      </c>
      <c r="M240" s="550">
        <v>3298</v>
      </c>
      <c r="R240" s="45" t="s">
        <v>331</v>
      </c>
      <c r="S240" s="46">
        <v>41047010600</v>
      </c>
    </row>
    <row r="241" spans="1:19" x14ac:dyDescent="0.25">
      <c r="A241" s="138">
        <f t="shared" si="3"/>
        <v>41029</v>
      </c>
      <c r="B241" s="45" t="s">
        <v>41</v>
      </c>
      <c r="C241" s="30">
        <v>41029002500</v>
      </c>
      <c r="D241" s="30">
        <v>989</v>
      </c>
      <c r="E241" s="46">
        <v>2247</v>
      </c>
      <c r="K241" s="45">
        <v>1</v>
      </c>
      <c r="L241" s="46">
        <v>41029002100</v>
      </c>
      <c r="M241" s="550">
        <v>942</v>
      </c>
      <c r="R241" s="45" t="s">
        <v>332</v>
      </c>
      <c r="S241" s="46">
        <v>41007950700</v>
      </c>
    </row>
    <row r="242" spans="1:19" x14ac:dyDescent="0.25">
      <c r="A242" s="138">
        <f t="shared" si="3"/>
        <v>41029</v>
      </c>
      <c r="B242" s="45" t="s">
        <v>41</v>
      </c>
      <c r="C242" s="30">
        <v>41029002600</v>
      </c>
      <c r="D242" s="30">
        <v>1107</v>
      </c>
      <c r="E242" s="46">
        <v>2498</v>
      </c>
      <c r="K242" s="45">
        <v>1</v>
      </c>
      <c r="L242" s="46">
        <v>41029002200</v>
      </c>
      <c r="M242" s="550">
        <v>273</v>
      </c>
      <c r="R242" s="45" t="s">
        <v>333</v>
      </c>
      <c r="S242" s="46">
        <v>41047010303</v>
      </c>
    </row>
    <row r="243" spans="1:19" x14ac:dyDescent="0.25">
      <c r="A243" s="138">
        <f t="shared" si="3"/>
        <v>41029</v>
      </c>
      <c r="B243" s="45" t="s">
        <v>41</v>
      </c>
      <c r="C243" s="30">
        <v>41029002700</v>
      </c>
      <c r="D243" s="30">
        <v>3174</v>
      </c>
      <c r="E243" s="46">
        <v>7204</v>
      </c>
      <c r="K243" s="45">
        <v>0</v>
      </c>
      <c r="L243" s="46">
        <v>41029002300</v>
      </c>
      <c r="M243" s="550">
        <v>178</v>
      </c>
      <c r="R243" s="45" t="s">
        <v>334</v>
      </c>
      <c r="S243" s="46">
        <v>41005021801</v>
      </c>
    </row>
    <row r="244" spans="1:19" x14ac:dyDescent="0.25">
      <c r="A244" s="138">
        <f t="shared" si="3"/>
        <v>41029</v>
      </c>
      <c r="B244" s="45" t="s">
        <v>41</v>
      </c>
      <c r="C244" s="30">
        <v>41029002800</v>
      </c>
      <c r="D244" s="30">
        <v>1878</v>
      </c>
      <c r="E244" s="46">
        <v>4501</v>
      </c>
      <c r="K244" s="45">
        <v>0</v>
      </c>
      <c r="L244" s="46">
        <v>41029002400</v>
      </c>
      <c r="M244" s="550">
        <v>1051</v>
      </c>
      <c r="R244" s="45" t="s">
        <v>334</v>
      </c>
      <c r="S244" s="46">
        <v>41005022101</v>
      </c>
    </row>
    <row r="245" spans="1:19" x14ac:dyDescent="0.25">
      <c r="A245" s="138">
        <f t="shared" si="3"/>
        <v>41029</v>
      </c>
      <c r="B245" s="45" t="s">
        <v>41</v>
      </c>
      <c r="C245" s="30">
        <v>41029002900</v>
      </c>
      <c r="D245" s="30">
        <v>3227</v>
      </c>
      <c r="E245" s="46">
        <v>6524</v>
      </c>
      <c r="K245" s="45">
        <v>0</v>
      </c>
      <c r="L245" s="46">
        <v>41029002500</v>
      </c>
      <c r="M245" s="550">
        <v>390</v>
      </c>
      <c r="R245" s="45" t="s">
        <v>334</v>
      </c>
      <c r="S245" s="46">
        <v>41005021700</v>
      </c>
    </row>
    <row r="246" spans="1:19" x14ac:dyDescent="0.25">
      <c r="A246" s="138">
        <f t="shared" si="3"/>
        <v>41029</v>
      </c>
      <c r="B246" s="45" t="s">
        <v>41</v>
      </c>
      <c r="C246" s="30">
        <v>41029003001</v>
      </c>
      <c r="D246" s="30">
        <v>1654</v>
      </c>
      <c r="E246" s="46">
        <v>3568</v>
      </c>
      <c r="K246" s="45">
        <v>0</v>
      </c>
      <c r="L246" s="46">
        <v>41029002600</v>
      </c>
      <c r="M246" s="550">
        <v>390</v>
      </c>
      <c r="R246" s="45" t="s">
        <v>334</v>
      </c>
      <c r="S246" s="46">
        <v>41005021900</v>
      </c>
    </row>
    <row r="247" spans="1:19" x14ac:dyDescent="0.25">
      <c r="A247" s="138">
        <f t="shared" si="3"/>
        <v>41029</v>
      </c>
      <c r="B247" s="45" t="s">
        <v>41</v>
      </c>
      <c r="C247" s="30">
        <v>41029003002</v>
      </c>
      <c r="D247" s="30">
        <v>1884</v>
      </c>
      <c r="E247" s="46">
        <v>4341</v>
      </c>
      <c r="K247" s="45">
        <v>0</v>
      </c>
      <c r="L247" s="46">
        <v>41029002700</v>
      </c>
      <c r="M247" s="550">
        <v>537</v>
      </c>
      <c r="R247" s="45" t="s">
        <v>334</v>
      </c>
      <c r="S247" s="46">
        <v>41005022000</v>
      </c>
    </row>
    <row r="248" spans="1:19" x14ac:dyDescent="0.25">
      <c r="A248" s="138">
        <f t="shared" si="3"/>
        <v>41031</v>
      </c>
      <c r="B248" s="45" t="s">
        <v>42</v>
      </c>
      <c r="C248" s="30">
        <v>41031940000</v>
      </c>
      <c r="D248" s="30">
        <v>836</v>
      </c>
      <c r="E248" s="46">
        <v>1905</v>
      </c>
      <c r="K248" s="45">
        <v>0</v>
      </c>
      <c r="L248" s="46">
        <v>41029002800</v>
      </c>
      <c r="M248" s="550">
        <v>679</v>
      </c>
      <c r="R248" s="45" t="s">
        <v>334</v>
      </c>
      <c r="S248" s="46">
        <v>41005022108</v>
      </c>
    </row>
    <row r="249" spans="1:19" x14ac:dyDescent="0.25">
      <c r="A249" s="138">
        <f t="shared" si="3"/>
        <v>41031</v>
      </c>
      <c r="B249" s="45" t="s">
        <v>42</v>
      </c>
      <c r="C249" s="30">
        <v>41031960100</v>
      </c>
      <c r="D249" s="30">
        <v>610</v>
      </c>
      <c r="E249" s="46">
        <v>1385</v>
      </c>
      <c r="K249" s="45">
        <v>0</v>
      </c>
      <c r="L249" s="46">
        <v>41029002900</v>
      </c>
      <c r="M249" s="550">
        <v>1146</v>
      </c>
      <c r="R249" s="45" t="s">
        <v>335</v>
      </c>
      <c r="S249" s="46">
        <v>41019210000</v>
      </c>
    </row>
    <row r="250" spans="1:19" x14ac:dyDescent="0.25">
      <c r="A250" s="138">
        <f t="shared" si="3"/>
        <v>41031</v>
      </c>
      <c r="B250" s="45" t="s">
        <v>42</v>
      </c>
      <c r="C250" s="30">
        <v>41031960201</v>
      </c>
      <c r="D250" s="30">
        <v>1317</v>
      </c>
      <c r="E250" s="46">
        <v>2474</v>
      </c>
      <c r="K250" s="45">
        <v>0</v>
      </c>
      <c r="L250" s="46">
        <v>41029003001</v>
      </c>
      <c r="M250" s="550">
        <v>375</v>
      </c>
      <c r="R250" s="45" t="s">
        <v>464</v>
      </c>
      <c r="S250" s="46">
        <v>41015950200</v>
      </c>
    </row>
    <row r="251" spans="1:19" x14ac:dyDescent="0.25">
      <c r="A251" s="138">
        <f t="shared" si="3"/>
        <v>41031</v>
      </c>
      <c r="B251" s="45" t="s">
        <v>42</v>
      </c>
      <c r="C251" s="30">
        <v>41031960202</v>
      </c>
      <c r="D251" s="30">
        <v>2086</v>
      </c>
      <c r="E251" s="46">
        <v>4149</v>
      </c>
      <c r="K251" s="45">
        <v>0</v>
      </c>
      <c r="L251" s="46">
        <v>41029003002</v>
      </c>
      <c r="M251" s="550">
        <v>606</v>
      </c>
      <c r="R251" s="45" t="s">
        <v>465</v>
      </c>
      <c r="S251" s="46">
        <v>41029002800</v>
      </c>
    </row>
    <row r="252" spans="1:19" x14ac:dyDescent="0.25">
      <c r="A252" s="138">
        <f t="shared" si="3"/>
        <v>41031</v>
      </c>
      <c r="B252" s="45" t="s">
        <v>42</v>
      </c>
      <c r="C252" s="30">
        <v>41031960301</v>
      </c>
      <c r="D252" s="30">
        <v>1641</v>
      </c>
      <c r="E252" s="46">
        <v>3790</v>
      </c>
      <c r="K252" s="45">
        <v>0</v>
      </c>
      <c r="L252" s="46">
        <v>41031940000</v>
      </c>
      <c r="M252" s="550">
        <v>1191</v>
      </c>
      <c r="R252" s="45" t="s">
        <v>336</v>
      </c>
      <c r="S252" s="46">
        <v>41023960100</v>
      </c>
    </row>
    <row r="253" spans="1:19" x14ac:dyDescent="0.25">
      <c r="A253" s="138">
        <f t="shared" si="3"/>
        <v>41031</v>
      </c>
      <c r="B253" s="45" t="s">
        <v>42</v>
      </c>
      <c r="C253" s="30">
        <v>41031960302</v>
      </c>
      <c r="D253" s="30">
        <v>1604</v>
      </c>
      <c r="E253" s="46">
        <v>3987</v>
      </c>
      <c r="K253" s="45">
        <v>0</v>
      </c>
      <c r="L253" s="46">
        <v>41031960100</v>
      </c>
      <c r="M253" s="550">
        <v>1638</v>
      </c>
      <c r="R253" s="45" t="s">
        <v>121</v>
      </c>
      <c r="S253" s="46">
        <v>41033360400</v>
      </c>
    </row>
    <row r="254" spans="1:19" x14ac:dyDescent="0.25">
      <c r="A254" s="138">
        <f t="shared" si="3"/>
        <v>41033</v>
      </c>
      <c r="B254" s="45" t="s">
        <v>43</v>
      </c>
      <c r="C254" s="30">
        <v>41033360100</v>
      </c>
      <c r="D254" s="30">
        <v>844</v>
      </c>
      <c r="E254" s="46">
        <v>1858</v>
      </c>
      <c r="K254" s="45">
        <v>1</v>
      </c>
      <c r="L254" s="46">
        <v>41031960201</v>
      </c>
      <c r="M254" s="550">
        <v>810</v>
      </c>
      <c r="R254" s="45" t="s">
        <v>121</v>
      </c>
      <c r="S254" s="46">
        <v>41033361200</v>
      </c>
    </row>
    <row r="255" spans="1:19" x14ac:dyDescent="0.25">
      <c r="A255" s="138">
        <f t="shared" si="3"/>
        <v>41033</v>
      </c>
      <c r="B255" s="45" t="s">
        <v>43</v>
      </c>
      <c r="C255" s="30">
        <v>41033360300</v>
      </c>
      <c r="D255" s="30">
        <v>2458</v>
      </c>
      <c r="E255" s="46">
        <v>5879</v>
      </c>
      <c r="K255" s="45">
        <v>0</v>
      </c>
      <c r="L255" s="46">
        <v>41031960202</v>
      </c>
      <c r="M255" s="550">
        <v>1966</v>
      </c>
      <c r="R255" s="45" t="s">
        <v>121</v>
      </c>
      <c r="S255" s="46">
        <v>41033361300</v>
      </c>
    </row>
    <row r="256" spans="1:19" x14ac:dyDescent="0.25">
      <c r="A256" s="138">
        <f t="shared" si="3"/>
        <v>41033</v>
      </c>
      <c r="B256" s="45" t="s">
        <v>43</v>
      </c>
      <c r="C256" s="30">
        <v>41033360400</v>
      </c>
      <c r="D256" s="30">
        <v>1805</v>
      </c>
      <c r="E256" s="46">
        <v>4496</v>
      </c>
      <c r="K256" s="45">
        <v>0</v>
      </c>
      <c r="L256" s="46">
        <v>41031960301</v>
      </c>
      <c r="M256" s="550">
        <v>168</v>
      </c>
      <c r="R256" s="45" t="s">
        <v>121</v>
      </c>
      <c r="S256" s="46">
        <v>41033360702</v>
      </c>
    </row>
    <row r="257" spans="1:19" x14ac:dyDescent="0.25">
      <c r="A257" s="138">
        <f t="shared" si="3"/>
        <v>41033</v>
      </c>
      <c r="B257" s="45" t="s">
        <v>43</v>
      </c>
      <c r="C257" s="30">
        <v>41033360500</v>
      </c>
      <c r="D257" s="30">
        <v>2510</v>
      </c>
      <c r="E257" s="46">
        <v>4320</v>
      </c>
      <c r="K257" s="45">
        <v>0</v>
      </c>
      <c r="L257" s="46">
        <v>41031960302</v>
      </c>
      <c r="M257" s="550">
        <v>780</v>
      </c>
      <c r="R257" s="45" t="s">
        <v>121</v>
      </c>
      <c r="S257" s="46">
        <v>41033360701</v>
      </c>
    </row>
    <row r="258" spans="1:19" x14ac:dyDescent="0.25">
      <c r="A258" s="138">
        <f t="shared" si="3"/>
        <v>41033</v>
      </c>
      <c r="B258" s="45" t="s">
        <v>43</v>
      </c>
      <c r="C258" s="30">
        <v>41033360600</v>
      </c>
      <c r="D258" s="30">
        <v>2643</v>
      </c>
      <c r="E258" s="46">
        <v>4681</v>
      </c>
      <c r="K258" s="45">
        <v>0</v>
      </c>
      <c r="L258" s="46">
        <v>41033360100</v>
      </c>
      <c r="M258" s="550">
        <v>108</v>
      </c>
      <c r="R258" s="45" t="s">
        <v>121</v>
      </c>
      <c r="S258" s="46">
        <v>41033361100</v>
      </c>
    </row>
    <row r="259" spans="1:19" x14ac:dyDescent="0.25">
      <c r="A259" s="138">
        <f t="shared" si="3"/>
        <v>41033</v>
      </c>
      <c r="B259" s="45" t="s">
        <v>43</v>
      </c>
      <c r="C259" s="30">
        <v>41033360701</v>
      </c>
      <c r="D259" s="30">
        <v>1855</v>
      </c>
      <c r="E259" s="46">
        <v>3348</v>
      </c>
      <c r="K259" s="45">
        <v>0</v>
      </c>
      <c r="L259" s="46">
        <v>41033360300</v>
      </c>
      <c r="M259" s="550">
        <v>967</v>
      </c>
      <c r="R259" s="45" t="s">
        <v>121</v>
      </c>
      <c r="S259" s="46">
        <v>41033361000</v>
      </c>
    </row>
    <row r="260" spans="1:19" x14ac:dyDescent="0.25">
      <c r="A260" s="138">
        <f t="shared" si="3"/>
        <v>41033</v>
      </c>
      <c r="B260" s="45" t="s">
        <v>43</v>
      </c>
      <c r="C260" s="30">
        <v>41033360702</v>
      </c>
      <c r="D260" s="30">
        <v>2749</v>
      </c>
      <c r="E260" s="46">
        <v>4648</v>
      </c>
      <c r="K260" s="45">
        <v>0</v>
      </c>
      <c r="L260" s="46">
        <v>41033360400</v>
      </c>
      <c r="M260" s="550">
        <v>469</v>
      </c>
      <c r="R260" s="45" t="s">
        <v>121</v>
      </c>
      <c r="S260" s="46">
        <v>41033360800</v>
      </c>
    </row>
    <row r="261" spans="1:19" x14ac:dyDescent="0.25">
      <c r="A261" s="138">
        <f t="shared" ref="A261:A324" si="4">VLOOKUP(B261,$H$5:$I$40,2,TRUE)</f>
        <v>41033</v>
      </c>
      <c r="B261" s="45" t="s">
        <v>43</v>
      </c>
      <c r="C261" s="30">
        <v>41033360800</v>
      </c>
      <c r="D261" s="30">
        <v>2249</v>
      </c>
      <c r="E261" s="46">
        <v>5561</v>
      </c>
      <c r="K261" s="45">
        <v>1</v>
      </c>
      <c r="L261" s="46">
        <v>41033360500</v>
      </c>
      <c r="M261" s="550">
        <v>6463</v>
      </c>
      <c r="R261" s="45" t="s">
        <v>121</v>
      </c>
      <c r="S261" s="46">
        <v>41033360600</v>
      </c>
    </row>
    <row r="262" spans="1:19" x14ac:dyDescent="0.25">
      <c r="A262" s="138">
        <f t="shared" si="4"/>
        <v>41033</v>
      </c>
      <c r="B262" s="45" t="s">
        <v>43</v>
      </c>
      <c r="C262" s="30">
        <v>41033360900</v>
      </c>
      <c r="D262" s="30">
        <v>1098</v>
      </c>
      <c r="E262" s="46">
        <v>2531</v>
      </c>
      <c r="K262" s="45">
        <v>1</v>
      </c>
      <c r="L262" s="46">
        <v>41033360600</v>
      </c>
      <c r="M262" s="550">
        <v>4657</v>
      </c>
      <c r="R262" s="45" t="s">
        <v>121</v>
      </c>
      <c r="S262" s="46">
        <v>41033360500</v>
      </c>
    </row>
    <row r="263" spans="1:19" x14ac:dyDescent="0.25">
      <c r="A263" s="138">
        <f t="shared" si="4"/>
        <v>41033</v>
      </c>
      <c r="B263" s="45" t="s">
        <v>43</v>
      </c>
      <c r="C263" s="30">
        <v>41033361000</v>
      </c>
      <c r="D263" s="30">
        <v>1992</v>
      </c>
      <c r="E263" s="46">
        <v>4700</v>
      </c>
      <c r="K263" s="45">
        <v>1</v>
      </c>
      <c r="L263" s="46">
        <v>41033360701</v>
      </c>
      <c r="M263" s="550">
        <v>3473</v>
      </c>
      <c r="R263" s="45" t="s">
        <v>466</v>
      </c>
      <c r="S263" s="46">
        <v>41055950100</v>
      </c>
    </row>
    <row r="264" spans="1:19" x14ac:dyDescent="0.25">
      <c r="A264" s="138">
        <f t="shared" si="4"/>
        <v>41033</v>
      </c>
      <c r="B264" s="45" t="s">
        <v>43</v>
      </c>
      <c r="C264" s="30">
        <v>41033361100</v>
      </c>
      <c r="D264" s="30">
        <v>4147</v>
      </c>
      <c r="E264" s="46">
        <v>7837</v>
      </c>
      <c r="K264" s="45">
        <v>1</v>
      </c>
      <c r="L264" s="46">
        <v>41033360702</v>
      </c>
      <c r="M264" s="550">
        <v>1595</v>
      </c>
      <c r="R264" s="45" t="s">
        <v>337</v>
      </c>
      <c r="S264" s="46">
        <v>41023960100</v>
      </c>
    </row>
    <row r="265" spans="1:19" x14ac:dyDescent="0.25">
      <c r="A265" s="138">
        <f t="shared" si="4"/>
        <v>41033</v>
      </c>
      <c r="B265" s="45" t="s">
        <v>43</v>
      </c>
      <c r="C265" s="30">
        <v>41033361200</v>
      </c>
      <c r="D265" s="30">
        <v>3174</v>
      </c>
      <c r="E265" s="46">
        <v>5630</v>
      </c>
      <c r="K265" s="45">
        <v>0</v>
      </c>
      <c r="L265" s="46">
        <v>41033360800</v>
      </c>
      <c r="M265" s="550">
        <v>595</v>
      </c>
      <c r="R265" s="45" t="s">
        <v>337</v>
      </c>
      <c r="S265" s="46">
        <v>41001950100</v>
      </c>
    </row>
    <row r="266" spans="1:19" x14ac:dyDescent="0.25">
      <c r="A266" s="138">
        <f t="shared" si="4"/>
        <v>41033</v>
      </c>
      <c r="B266" s="45" t="s">
        <v>43</v>
      </c>
      <c r="C266" s="30">
        <v>41033361300</v>
      </c>
      <c r="D266" s="30">
        <v>3087</v>
      </c>
      <c r="E266" s="46">
        <v>7106</v>
      </c>
      <c r="K266" s="45">
        <v>0</v>
      </c>
      <c r="L266" s="46">
        <v>41033360900</v>
      </c>
      <c r="M266" s="550">
        <v>171</v>
      </c>
      <c r="R266" s="45" t="s">
        <v>338</v>
      </c>
      <c r="S266" s="46">
        <v>41051009605</v>
      </c>
    </row>
    <row r="267" spans="1:19" x14ac:dyDescent="0.25">
      <c r="A267" s="138">
        <f t="shared" si="4"/>
        <v>41033</v>
      </c>
      <c r="B267" s="45" t="s">
        <v>43</v>
      </c>
      <c r="C267" s="30">
        <v>41033361400</v>
      </c>
      <c r="D267" s="30">
        <v>1188</v>
      </c>
      <c r="E267" s="46">
        <v>2677</v>
      </c>
      <c r="K267" s="45">
        <v>0</v>
      </c>
      <c r="L267" s="46">
        <v>41033361000</v>
      </c>
      <c r="M267" s="550">
        <v>542</v>
      </c>
      <c r="R267" s="45" t="s">
        <v>338</v>
      </c>
      <c r="S267" s="46">
        <v>41051009604</v>
      </c>
    </row>
    <row r="268" spans="1:19" x14ac:dyDescent="0.25">
      <c r="A268" s="138">
        <f t="shared" si="4"/>
        <v>41033</v>
      </c>
      <c r="B268" s="45" t="s">
        <v>43</v>
      </c>
      <c r="C268" s="30">
        <v>41033361500</v>
      </c>
      <c r="D268" s="30">
        <v>1072</v>
      </c>
      <c r="E268" s="46">
        <v>2798</v>
      </c>
      <c r="K268" s="45">
        <v>1</v>
      </c>
      <c r="L268" s="46">
        <v>41033361100</v>
      </c>
      <c r="M268" s="550">
        <v>1373</v>
      </c>
      <c r="R268" s="45" t="s">
        <v>338</v>
      </c>
      <c r="S268" s="46">
        <v>41051009603</v>
      </c>
    </row>
    <row r="269" spans="1:19" x14ac:dyDescent="0.25">
      <c r="A269" s="138">
        <f t="shared" si="4"/>
        <v>41033</v>
      </c>
      <c r="B269" s="45" t="s">
        <v>43</v>
      </c>
      <c r="C269" s="30">
        <v>41033361600</v>
      </c>
      <c r="D269" s="30">
        <v>3496</v>
      </c>
      <c r="E269" s="46">
        <v>6524</v>
      </c>
      <c r="K269" s="45">
        <v>1</v>
      </c>
      <c r="L269" s="46">
        <v>41033361200</v>
      </c>
      <c r="M269" s="550">
        <v>3656</v>
      </c>
      <c r="R269" s="45" t="s">
        <v>338</v>
      </c>
      <c r="S269" s="46">
        <v>41051009803</v>
      </c>
    </row>
    <row r="270" spans="1:19" x14ac:dyDescent="0.25">
      <c r="A270" s="138">
        <f t="shared" si="4"/>
        <v>41035</v>
      </c>
      <c r="B270" s="45" t="s">
        <v>44</v>
      </c>
      <c r="C270" s="30">
        <v>41035970100</v>
      </c>
      <c r="D270" s="30">
        <v>1344</v>
      </c>
      <c r="E270" s="46">
        <v>3132</v>
      </c>
      <c r="K270" s="45">
        <v>0</v>
      </c>
      <c r="L270" s="46">
        <v>41033361300</v>
      </c>
      <c r="M270" s="550">
        <v>1060</v>
      </c>
      <c r="R270" s="45" t="s">
        <v>338</v>
      </c>
      <c r="S270" s="46">
        <v>41051009903</v>
      </c>
    </row>
    <row r="271" spans="1:19" x14ac:dyDescent="0.25">
      <c r="A271" s="138">
        <f t="shared" si="4"/>
        <v>41035</v>
      </c>
      <c r="B271" s="45" t="s">
        <v>44</v>
      </c>
      <c r="C271" s="30">
        <v>41035970200</v>
      </c>
      <c r="D271" s="30">
        <v>2276</v>
      </c>
      <c r="E271" s="46">
        <v>4748</v>
      </c>
      <c r="K271" s="45">
        <v>0</v>
      </c>
      <c r="L271" s="46">
        <v>41033361400</v>
      </c>
      <c r="M271" s="550">
        <v>832</v>
      </c>
      <c r="R271" s="45" t="s">
        <v>338</v>
      </c>
      <c r="S271" s="46">
        <v>41051010200</v>
      </c>
    </row>
    <row r="272" spans="1:19" x14ac:dyDescent="0.25">
      <c r="A272" s="138">
        <f t="shared" si="4"/>
        <v>41035</v>
      </c>
      <c r="B272" s="45" t="s">
        <v>44</v>
      </c>
      <c r="C272" s="30">
        <v>41035970300</v>
      </c>
      <c r="D272" s="30">
        <v>1216</v>
      </c>
      <c r="E272" s="46">
        <v>3189</v>
      </c>
      <c r="K272" s="45">
        <v>0</v>
      </c>
      <c r="L272" s="46">
        <v>41033361500</v>
      </c>
      <c r="M272" s="550">
        <v>174</v>
      </c>
      <c r="R272" s="45" t="s">
        <v>338</v>
      </c>
      <c r="S272" s="46">
        <v>41051010402</v>
      </c>
    </row>
    <row r="273" spans="1:19" x14ac:dyDescent="0.25">
      <c r="A273" s="138">
        <f t="shared" si="4"/>
        <v>41035</v>
      </c>
      <c r="B273" s="45" t="s">
        <v>44</v>
      </c>
      <c r="C273" s="30">
        <v>41035970400</v>
      </c>
      <c r="D273" s="30">
        <v>554</v>
      </c>
      <c r="E273" s="46">
        <v>1351</v>
      </c>
      <c r="K273" s="45">
        <v>0</v>
      </c>
      <c r="L273" s="46">
        <v>41033361600</v>
      </c>
      <c r="M273" s="550">
        <v>1324</v>
      </c>
      <c r="R273" s="45" t="s">
        <v>338</v>
      </c>
      <c r="S273" s="46">
        <v>41051010407</v>
      </c>
    </row>
    <row r="274" spans="1:19" x14ac:dyDescent="0.25">
      <c r="A274" s="138">
        <f t="shared" si="4"/>
        <v>41035</v>
      </c>
      <c r="B274" s="45" t="s">
        <v>44</v>
      </c>
      <c r="C274" s="30">
        <v>41035970500</v>
      </c>
      <c r="D274" s="30">
        <v>673</v>
      </c>
      <c r="E274" s="46">
        <v>1531</v>
      </c>
      <c r="K274" s="45">
        <v>0</v>
      </c>
      <c r="L274" s="46">
        <v>41035970100</v>
      </c>
      <c r="M274" s="550">
        <v>475</v>
      </c>
      <c r="R274" s="45" t="s">
        <v>338</v>
      </c>
      <c r="S274" s="46">
        <v>41051010408</v>
      </c>
    </row>
    <row r="275" spans="1:19" x14ac:dyDescent="0.25">
      <c r="A275" s="138">
        <f t="shared" si="4"/>
        <v>41035</v>
      </c>
      <c r="B275" s="45" t="s">
        <v>44</v>
      </c>
      <c r="C275" s="30">
        <v>41035970600</v>
      </c>
      <c r="D275" s="30">
        <v>593</v>
      </c>
      <c r="E275" s="46">
        <v>1529</v>
      </c>
      <c r="K275" s="45">
        <v>0</v>
      </c>
      <c r="L275" s="46">
        <v>41035970200</v>
      </c>
      <c r="M275" s="550">
        <v>664</v>
      </c>
      <c r="R275" s="45" t="s">
        <v>338</v>
      </c>
      <c r="S275" s="46">
        <v>41051010002</v>
      </c>
    </row>
    <row r="276" spans="1:19" x14ac:dyDescent="0.25">
      <c r="A276" s="138">
        <f t="shared" si="4"/>
        <v>41035</v>
      </c>
      <c r="B276" s="45" t="s">
        <v>44</v>
      </c>
      <c r="C276" s="30">
        <v>41035970700</v>
      </c>
      <c r="D276" s="30">
        <v>871</v>
      </c>
      <c r="E276" s="46">
        <v>1886</v>
      </c>
      <c r="K276" s="45">
        <v>0</v>
      </c>
      <c r="L276" s="46">
        <v>41035970300</v>
      </c>
      <c r="M276" s="550">
        <v>277</v>
      </c>
      <c r="R276" s="45" t="s">
        <v>338</v>
      </c>
      <c r="S276" s="46">
        <v>41051010100</v>
      </c>
    </row>
    <row r="277" spans="1:19" x14ac:dyDescent="0.25">
      <c r="A277" s="138">
        <f t="shared" si="4"/>
        <v>41035</v>
      </c>
      <c r="B277" s="45" t="s">
        <v>44</v>
      </c>
      <c r="C277" s="30">
        <v>41035970800</v>
      </c>
      <c r="D277" s="30">
        <v>943</v>
      </c>
      <c r="E277" s="46">
        <v>2080</v>
      </c>
      <c r="K277" s="45">
        <v>0</v>
      </c>
      <c r="L277" s="46">
        <v>41035970400</v>
      </c>
      <c r="M277" s="550">
        <v>254</v>
      </c>
      <c r="R277" s="45" t="s">
        <v>338</v>
      </c>
      <c r="S277" s="46">
        <v>41051009606</v>
      </c>
    </row>
    <row r="278" spans="1:19" x14ac:dyDescent="0.25">
      <c r="A278" s="138">
        <f t="shared" si="4"/>
        <v>41035</v>
      </c>
      <c r="B278" s="45" t="s">
        <v>44</v>
      </c>
      <c r="C278" s="30">
        <v>41035970900</v>
      </c>
      <c r="D278" s="30">
        <v>2009</v>
      </c>
      <c r="E278" s="46">
        <v>4242</v>
      </c>
      <c r="K278" s="45">
        <v>0</v>
      </c>
      <c r="L278" s="46">
        <v>41035970500</v>
      </c>
      <c r="M278" s="550">
        <v>152</v>
      </c>
      <c r="R278" s="45" t="s">
        <v>338</v>
      </c>
      <c r="S278" s="46">
        <v>41051009702</v>
      </c>
    </row>
    <row r="279" spans="1:19" x14ac:dyDescent="0.25">
      <c r="A279" s="138">
        <f t="shared" si="4"/>
        <v>41035</v>
      </c>
      <c r="B279" s="45" t="s">
        <v>44</v>
      </c>
      <c r="C279" s="30">
        <v>41035971000</v>
      </c>
      <c r="D279" s="30">
        <v>967</v>
      </c>
      <c r="E279" s="46">
        <v>2183</v>
      </c>
      <c r="K279" s="45">
        <v>0</v>
      </c>
      <c r="L279" s="46">
        <v>41035970600</v>
      </c>
      <c r="M279" s="550">
        <v>547</v>
      </c>
      <c r="R279" s="45" t="s">
        <v>338</v>
      </c>
      <c r="S279" s="46">
        <v>41051009801</v>
      </c>
    </row>
    <row r="280" spans="1:19" x14ac:dyDescent="0.25">
      <c r="A280" s="138">
        <f t="shared" si="4"/>
        <v>41035</v>
      </c>
      <c r="B280" s="45" t="s">
        <v>44</v>
      </c>
      <c r="C280" s="30">
        <v>41035971100</v>
      </c>
      <c r="D280" s="30">
        <v>2140</v>
      </c>
      <c r="E280" s="46">
        <v>4564</v>
      </c>
      <c r="K280" s="45">
        <v>0</v>
      </c>
      <c r="L280" s="46">
        <v>41035970700</v>
      </c>
      <c r="M280" s="550">
        <v>430</v>
      </c>
      <c r="R280" s="45" t="s">
        <v>338</v>
      </c>
      <c r="S280" s="46">
        <v>41051010001</v>
      </c>
    </row>
    <row r="281" spans="1:19" x14ac:dyDescent="0.25">
      <c r="A281" s="138">
        <f t="shared" si="4"/>
        <v>41035</v>
      </c>
      <c r="B281" s="45" t="s">
        <v>44</v>
      </c>
      <c r="C281" s="30">
        <v>41035971200</v>
      </c>
      <c r="D281" s="30">
        <v>990</v>
      </c>
      <c r="E281" s="46">
        <v>1750</v>
      </c>
      <c r="K281" s="45">
        <v>0</v>
      </c>
      <c r="L281" s="46">
        <v>41035970800</v>
      </c>
      <c r="M281" s="550">
        <v>526</v>
      </c>
      <c r="R281" s="45" t="s">
        <v>338</v>
      </c>
      <c r="S281" s="46">
        <v>41051010303</v>
      </c>
    </row>
    <row r="282" spans="1:19" x14ac:dyDescent="0.25">
      <c r="A282" s="138">
        <f t="shared" si="4"/>
        <v>41035</v>
      </c>
      <c r="B282" s="45" t="s">
        <v>44</v>
      </c>
      <c r="C282" s="30">
        <v>41035971300</v>
      </c>
      <c r="D282" s="30">
        <v>2191</v>
      </c>
      <c r="E282" s="46">
        <v>4139</v>
      </c>
      <c r="K282" s="45">
        <v>0</v>
      </c>
      <c r="L282" s="46">
        <v>41035970900</v>
      </c>
      <c r="M282" s="550">
        <v>1944</v>
      </c>
      <c r="R282" s="45" t="s">
        <v>338</v>
      </c>
      <c r="S282" s="46">
        <v>41051010405</v>
      </c>
    </row>
    <row r="283" spans="1:19" x14ac:dyDescent="0.25">
      <c r="A283" s="138">
        <f t="shared" si="4"/>
        <v>41035</v>
      </c>
      <c r="B283" s="45" t="s">
        <v>44</v>
      </c>
      <c r="C283" s="30">
        <v>41035971400</v>
      </c>
      <c r="D283" s="30">
        <v>2041</v>
      </c>
      <c r="E283" s="46">
        <v>4329</v>
      </c>
      <c r="K283" s="45">
        <v>0</v>
      </c>
      <c r="L283" s="46">
        <v>41035971000</v>
      </c>
      <c r="M283" s="550">
        <v>260</v>
      </c>
      <c r="R283" s="45" t="s">
        <v>338</v>
      </c>
      <c r="S283" s="46">
        <v>41051010409</v>
      </c>
    </row>
    <row r="284" spans="1:19" x14ac:dyDescent="0.25">
      <c r="A284" s="138">
        <f t="shared" si="4"/>
        <v>41035</v>
      </c>
      <c r="B284" s="45" t="s">
        <v>44</v>
      </c>
      <c r="C284" s="30">
        <v>41035971500</v>
      </c>
      <c r="D284" s="30">
        <v>1808</v>
      </c>
      <c r="E284" s="46">
        <v>3204</v>
      </c>
      <c r="K284" s="45">
        <v>0</v>
      </c>
      <c r="L284" s="46">
        <v>41035971100</v>
      </c>
      <c r="M284" s="550">
        <v>870</v>
      </c>
      <c r="R284" s="45" t="s">
        <v>338</v>
      </c>
      <c r="S284" s="46">
        <v>41051009905</v>
      </c>
    </row>
    <row r="285" spans="1:19" x14ac:dyDescent="0.25">
      <c r="A285" s="138">
        <f t="shared" si="4"/>
        <v>41035</v>
      </c>
      <c r="B285" s="45" t="s">
        <v>44</v>
      </c>
      <c r="C285" s="30">
        <v>41035971600</v>
      </c>
      <c r="D285" s="30">
        <v>1526</v>
      </c>
      <c r="E285" s="46">
        <v>2092</v>
      </c>
      <c r="K285" s="45">
        <v>1</v>
      </c>
      <c r="L285" s="46">
        <v>41035971200</v>
      </c>
      <c r="M285" s="550">
        <v>903</v>
      </c>
      <c r="R285" s="45" t="s">
        <v>338</v>
      </c>
      <c r="S285" s="46">
        <v>41051009907</v>
      </c>
    </row>
    <row r="286" spans="1:19" x14ac:dyDescent="0.25">
      <c r="A286" s="138">
        <f t="shared" si="4"/>
        <v>41035</v>
      </c>
      <c r="B286" s="45" t="s">
        <v>44</v>
      </c>
      <c r="C286" s="30">
        <v>41035971700</v>
      </c>
      <c r="D286" s="30">
        <v>1402</v>
      </c>
      <c r="E286" s="46">
        <v>2366</v>
      </c>
      <c r="K286" s="45">
        <v>1</v>
      </c>
      <c r="L286" s="46">
        <v>41035971300</v>
      </c>
      <c r="M286" s="550">
        <v>1019</v>
      </c>
      <c r="R286" s="45" t="s">
        <v>338</v>
      </c>
      <c r="S286" s="46">
        <v>41051010411</v>
      </c>
    </row>
    <row r="287" spans="1:19" x14ac:dyDescent="0.25">
      <c r="A287" s="138">
        <f t="shared" si="4"/>
        <v>41035</v>
      </c>
      <c r="B287" s="45" t="s">
        <v>44</v>
      </c>
      <c r="C287" s="30">
        <v>41035971800</v>
      </c>
      <c r="D287" s="30">
        <v>1059</v>
      </c>
      <c r="E287" s="46">
        <v>1468</v>
      </c>
      <c r="K287" s="45">
        <v>1</v>
      </c>
      <c r="L287" s="46">
        <v>41035971400</v>
      </c>
      <c r="M287" s="550">
        <v>412</v>
      </c>
      <c r="R287" s="45" t="s">
        <v>338</v>
      </c>
      <c r="S287" s="46">
        <v>41051010410</v>
      </c>
    </row>
    <row r="288" spans="1:19" x14ac:dyDescent="0.25">
      <c r="A288" s="138">
        <f t="shared" si="4"/>
        <v>41035</v>
      </c>
      <c r="B288" s="45" t="s">
        <v>44</v>
      </c>
      <c r="C288" s="30">
        <v>41035971900</v>
      </c>
      <c r="D288" s="30">
        <v>1480</v>
      </c>
      <c r="E288" s="46">
        <v>2282</v>
      </c>
      <c r="K288" s="45">
        <v>1</v>
      </c>
      <c r="L288" s="46">
        <v>41035971500</v>
      </c>
      <c r="M288" s="550">
        <v>3297</v>
      </c>
      <c r="R288" s="45" t="s">
        <v>338</v>
      </c>
      <c r="S288" s="46">
        <v>41051009904</v>
      </c>
    </row>
    <row r="289" spans="1:19" x14ac:dyDescent="0.25">
      <c r="A289" s="138">
        <f t="shared" si="4"/>
        <v>41035</v>
      </c>
      <c r="B289" s="45" t="s">
        <v>44</v>
      </c>
      <c r="C289" s="30">
        <v>41035972000</v>
      </c>
      <c r="D289" s="30">
        <v>1803</v>
      </c>
      <c r="E289" s="46">
        <v>3105</v>
      </c>
      <c r="K289" s="45">
        <v>1</v>
      </c>
      <c r="L289" s="46">
        <v>41035971600</v>
      </c>
      <c r="M289" s="550">
        <v>2439</v>
      </c>
      <c r="R289" s="45" t="s">
        <v>338</v>
      </c>
      <c r="S289" s="46">
        <v>41051009906</v>
      </c>
    </row>
    <row r="290" spans="1:19" x14ac:dyDescent="0.25">
      <c r="A290" s="138">
        <f t="shared" si="4"/>
        <v>41037</v>
      </c>
      <c r="B290" s="45" t="s">
        <v>45</v>
      </c>
      <c r="C290" s="30">
        <v>41037960100</v>
      </c>
      <c r="D290" s="30">
        <v>1395</v>
      </c>
      <c r="E290" s="46">
        <v>3091</v>
      </c>
      <c r="K290" s="45">
        <v>1</v>
      </c>
      <c r="L290" s="46">
        <v>41035971700</v>
      </c>
      <c r="M290" s="550">
        <v>484</v>
      </c>
      <c r="R290" s="45" t="s">
        <v>338</v>
      </c>
      <c r="S290" s="46">
        <v>41005023300</v>
      </c>
    </row>
    <row r="291" spans="1:19" x14ac:dyDescent="0.25">
      <c r="A291" s="138">
        <f t="shared" si="4"/>
        <v>41037</v>
      </c>
      <c r="B291" s="45" t="s">
        <v>45</v>
      </c>
      <c r="C291" s="30">
        <v>41037960200</v>
      </c>
      <c r="D291" s="30">
        <v>2120</v>
      </c>
      <c r="E291" s="46">
        <v>4083</v>
      </c>
      <c r="K291" s="45">
        <v>1</v>
      </c>
      <c r="L291" s="46">
        <v>41035971800</v>
      </c>
      <c r="M291" s="550">
        <v>1906</v>
      </c>
      <c r="R291" s="45" t="s">
        <v>339</v>
      </c>
      <c r="S291" s="46">
        <v>41001950100</v>
      </c>
    </row>
    <row r="292" spans="1:19" x14ac:dyDescent="0.25">
      <c r="A292" s="138">
        <f t="shared" si="4"/>
        <v>41039</v>
      </c>
      <c r="B292" s="45" t="s">
        <v>46</v>
      </c>
      <c r="C292" s="30">
        <v>41039000100</v>
      </c>
      <c r="D292" s="30">
        <v>2316</v>
      </c>
      <c r="E292" s="46">
        <v>4995</v>
      </c>
      <c r="K292" s="45">
        <v>1</v>
      </c>
      <c r="L292" s="46">
        <v>41035971900</v>
      </c>
      <c r="M292" s="550">
        <v>951</v>
      </c>
      <c r="R292" s="45" t="s">
        <v>340</v>
      </c>
      <c r="S292" s="46">
        <v>41001950600</v>
      </c>
    </row>
    <row r="293" spans="1:19" x14ac:dyDescent="0.25">
      <c r="A293" s="138">
        <f t="shared" si="4"/>
        <v>41039</v>
      </c>
      <c r="B293" s="45" t="s">
        <v>46</v>
      </c>
      <c r="C293" s="30">
        <v>41039000200</v>
      </c>
      <c r="D293" s="30">
        <v>2028</v>
      </c>
      <c r="E293" s="46">
        <v>5486</v>
      </c>
      <c r="K293" s="45">
        <v>1</v>
      </c>
      <c r="L293" s="46">
        <v>41035972000</v>
      </c>
      <c r="M293" s="550">
        <v>4680</v>
      </c>
      <c r="R293" s="45" t="s">
        <v>341</v>
      </c>
      <c r="S293" s="46">
        <v>41043030600</v>
      </c>
    </row>
    <row r="294" spans="1:19" x14ac:dyDescent="0.25">
      <c r="A294" s="138">
        <f t="shared" si="4"/>
        <v>41039</v>
      </c>
      <c r="B294" s="45" t="s">
        <v>46</v>
      </c>
      <c r="C294" s="30">
        <v>41039000300</v>
      </c>
      <c r="D294" s="30">
        <v>933</v>
      </c>
      <c r="E294" s="46">
        <v>2061</v>
      </c>
      <c r="K294" s="45">
        <v>0</v>
      </c>
      <c r="L294" s="46">
        <v>41037960100</v>
      </c>
      <c r="M294" s="550">
        <v>633</v>
      </c>
      <c r="R294" s="45" t="s">
        <v>467</v>
      </c>
      <c r="S294" s="46">
        <v>41005022103</v>
      </c>
    </row>
    <row r="295" spans="1:19" x14ac:dyDescent="0.25">
      <c r="A295" s="138">
        <f t="shared" si="4"/>
        <v>41039</v>
      </c>
      <c r="B295" s="45" t="s">
        <v>46</v>
      </c>
      <c r="C295" s="30">
        <v>41039000402</v>
      </c>
      <c r="D295" s="30">
        <v>1370</v>
      </c>
      <c r="E295" s="46">
        <v>3223</v>
      </c>
      <c r="K295" s="45">
        <v>0</v>
      </c>
      <c r="L295" s="46">
        <v>41037960200</v>
      </c>
      <c r="M295" s="550">
        <v>1753</v>
      </c>
      <c r="R295" s="45" t="s">
        <v>467</v>
      </c>
      <c r="S295" s="46">
        <v>41005023201</v>
      </c>
    </row>
    <row r="296" spans="1:19" x14ac:dyDescent="0.25">
      <c r="A296" s="138">
        <f t="shared" si="4"/>
        <v>41039</v>
      </c>
      <c r="B296" s="45" t="s">
        <v>46</v>
      </c>
      <c r="C296" s="30">
        <v>41039000403</v>
      </c>
      <c r="D296" s="30">
        <v>2085</v>
      </c>
      <c r="E296" s="46">
        <v>4049</v>
      </c>
      <c r="K296" s="45">
        <v>0</v>
      </c>
      <c r="L296" s="46">
        <v>41039000100</v>
      </c>
      <c r="M296" s="550">
        <v>570</v>
      </c>
      <c r="R296" s="45" t="s">
        <v>467</v>
      </c>
      <c r="S296" s="46">
        <v>41005023202</v>
      </c>
    </row>
    <row r="297" spans="1:19" x14ac:dyDescent="0.25">
      <c r="A297" s="138">
        <f t="shared" si="4"/>
        <v>41039</v>
      </c>
      <c r="B297" s="45" t="s">
        <v>46</v>
      </c>
      <c r="C297" s="30">
        <v>41039000404</v>
      </c>
      <c r="D297" s="30">
        <v>1434</v>
      </c>
      <c r="E297" s="46">
        <v>2921</v>
      </c>
      <c r="K297" s="45">
        <v>0</v>
      </c>
      <c r="L297" s="46">
        <v>41039000200</v>
      </c>
      <c r="M297" s="550">
        <v>418</v>
      </c>
      <c r="R297" s="45" t="s">
        <v>467</v>
      </c>
      <c r="S297" s="46">
        <v>41005022107</v>
      </c>
    </row>
    <row r="298" spans="1:19" x14ac:dyDescent="0.25">
      <c r="A298" s="138">
        <f t="shared" si="4"/>
        <v>41039</v>
      </c>
      <c r="B298" s="45" t="s">
        <v>46</v>
      </c>
      <c r="C298" s="30">
        <v>41039000500</v>
      </c>
      <c r="D298" s="30">
        <v>920</v>
      </c>
      <c r="E298" s="46">
        <v>1881</v>
      </c>
      <c r="K298" s="45">
        <v>0</v>
      </c>
      <c r="L298" s="46">
        <v>41039000300</v>
      </c>
      <c r="M298" s="550">
        <v>2260</v>
      </c>
      <c r="R298" s="45" t="s">
        <v>467</v>
      </c>
      <c r="S298" s="46">
        <v>41005022105</v>
      </c>
    </row>
    <row r="299" spans="1:19" x14ac:dyDescent="0.25">
      <c r="A299" s="138">
        <f t="shared" si="4"/>
        <v>41039</v>
      </c>
      <c r="B299" s="45" t="s">
        <v>46</v>
      </c>
      <c r="C299" s="30">
        <v>41039000702</v>
      </c>
      <c r="D299" s="30">
        <v>1149</v>
      </c>
      <c r="E299" s="46">
        <v>2280</v>
      </c>
      <c r="K299" s="45">
        <v>0</v>
      </c>
      <c r="L299" s="46">
        <v>41039000402</v>
      </c>
      <c r="M299" s="550">
        <v>651</v>
      </c>
      <c r="R299" s="45" t="s">
        <v>467</v>
      </c>
      <c r="S299" s="46">
        <v>41005022108</v>
      </c>
    </row>
    <row r="300" spans="1:19" x14ac:dyDescent="0.25">
      <c r="A300" s="138">
        <f t="shared" si="4"/>
        <v>41039</v>
      </c>
      <c r="B300" s="45" t="s">
        <v>46</v>
      </c>
      <c r="C300" s="30">
        <v>41039000705</v>
      </c>
      <c r="D300" s="30">
        <v>1885</v>
      </c>
      <c r="E300" s="46">
        <v>2662</v>
      </c>
      <c r="K300" s="45">
        <v>0</v>
      </c>
      <c r="L300" s="46">
        <v>41039000403</v>
      </c>
      <c r="M300" s="550">
        <v>1471</v>
      </c>
      <c r="R300" s="45" t="s">
        <v>467</v>
      </c>
      <c r="S300" s="46">
        <v>41005022206</v>
      </c>
    </row>
    <row r="301" spans="1:19" x14ac:dyDescent="0.25">
      <c r="A301" s="138">
        <f t="shared" si="4"/>
        <v>41039</v>
      </c>
      <c r="B301" s="45" t="s">
        <v>46</v>
      </c>
      <c r="C301" s="30">
        <v>41039000706</v>
      </c>
      <c r="D301" s="30">
        <v>1212</v>
      </c>
      <c r="E301" s="46">
        <v>2317</v>
      </c>
      <c r="K301" s="45">
        <v>0</v>
      </c>
      <c r="L301" s="46">
        <v>41039000404</v>
      </c>
      <c r="M301" s="550">
        <v>1777</v>
      </c>
      <c r="R301" s="45" t="s">
        <v>467</v>
      </c>
      <c r="S301" s="46">
        <v>41005022205</v>
      </c>
    </row>
    <row r="302" spans="1:19" x14ac:dyDescent="0.25">
      <c r="A302" s="138">
        <f t="shared" si="4"/>
        <v>41039</v>
      </c>
      <c r="B302" s="45" t="s">
        <v>46</v>
      </c>
      <c r="C302" s="30">
        <v>41039000707</v>
      </c>
      <c r="D302" s="30">
        <v>2006</v>
      </c>
      <c r="E302" s="46">
        <v>3397</v>
      </c>
      <c r="K302" s="45">
        <v>0</v>
      </c>
      <c r="L302" s="46">
        <v>41039000500</v>
      </c>
      <c r="M302" s="550">
        <v>279</v>
      </c>
      <c r="R302" s="45" t="s">
        <v>467</v>
      </c>
      <c r="S302" s="46">
        <v>41005022208</v>
      </c>
    </row>
    <row r="303" spans="1:19" x14ac:dyDescent="0.25">
      <c r="A303" s="138">
        <f t="shared" si="4"/>
        <v>41039</v>
      </c>
      <c r="B303" s="45" t="s">
        <v>46</v>
      </c>
      <c r="C303" s="30">
        <v>41039000708</v>
      </c>
      <c r="D303" s="30">
        <v>1081</v>
      </c>
      <c r="E303" s="46">
        <v>2184</v>
      </c>
      <c r="K303" s="45">
        <v>0</v>
      </c>
      <c r="L303" s="46">
        <v>41039000702</v>
      </c>
      <c r="M303" s="550">
        <v>340</v>
      </c>
      <c r="R303" s="45" t="s">
        <v>467</v>
      </c>
      <c r="S303" s="46">
        <v>41005022207</v>
      </c>
    </row>
    <row r="304" spans="1:19" x14ac:dyDescent="0.25">
      <c r="A304" s="138">
        <f t="shared" si="4"/>
        <v>41039</v>
      </c>
      <c r="B304" s="45" t="s">
        <v>46</v>
      </c>
      <c r="C304" s="30">
        <v>41039000800</v>
      </c>
      <c r="D304" s="30">
        <v>621</v>
      </c>
      <c r="E304" s="46">
        <v>1532</v>
      </c>
      <c r="K304" s="45">
        <v>1</v>
      </c>
      <c r="L304" s="46">
        <v>41039000705</v>
      </c>
      <c r="M304" s="550">
        <v>1603</v>
      </c>
      <c r="R304" s="45" t="s">
        <v>342</v>
      </c>
      <c r="S304" s="46">
        <v>41043030600</v>
      </c>
    </row>
    <row r="305" spans="1:19" x14ac:dyDescent="0.25">
      <c r="A305" s="138">
        <f t="shared" si="4"/>
        <v>41039</v>
      </c>
      <c r="B305" s="45" t="s">
        <v>46</v>
      </c>
      <c r="C305" s="30">
        <v>41039000902</v>
      </c>
      <c r="D305" s="30">
        <v>1830</v>
      </c>
      <c r="E305" s="46">
        <v>4578</v>
      </c>
      <c r="K305" s="45">
        <v>0</v>
      </c>
      <c r="L305" s="46">
        <v>41039000706</v>
      </c>
      <c r="M305" s="550">
        <v>378</v>
      </c>
      <c r="R305" s="45" t="s">
        <v>343</v>
      </c>
      <c r="S305" s="46">
        <v>41059950400</v>
      </c>
    </row>
    <row r="306" spans="1:19" x14ac:dyDescent="0.25">
      <c r="A306" s="138">
        <f t="shared" si="4"/>
        <v>41039</v>
      </c>
      <c r="B306" s="45" t="s">
        <v>46</v>
      </c>
      <c r="C306" s="30">
        <v>41039000903</v>
      </c>
      <c r="D306" s="30">
        <v>2052</v>
      </c>
      <c r="E306" s="46">
        <v>5062</v>
      </c>
      <c r="K306" s="45">
        <v>1</v>
      </c>
      <c r="L306" s="46">
        <v>41039000707</v>
      </c>
      <c r="M306" s="550">
        <v>1681</v>
      </c>
      <c r="R306" s="45" t="s">
        <v>344</v>
      </c>
      <c r="S306" s="46">
        <v>41049970200</v>
      </c>
    </row>
    <row r="307" spans="1:19" x14ac:dyDescent="0.25">
      <c r="A307" s="138">
        <f t="shared" si="4"/>
        <v>41039</v>
      </c>
      <c r="B307" s="45" t="s">
        <v>46</v>
      </c>
      <c r="C307" s="30">
        <v>41039000904</v>
      </c>
      <c r="D307" s="30">
        <v>1278</v>
      </c>
      <c r="E307" s="46">
        <v>2488</v>
      </c>
      <c r="K307" s="45">
        <v>0</v>
      </c>
      <c r="L307" s="46">
        <v>41039000708</v>
      </c>
      <c r="M307" s="550">
        <v>269</v>
      </c>
      <c r="R307" s="45" t="s">
        <v>345</v>
      </c>
      <c r="S307" s="46">
        <v>41059951100</v>
      </c>
    </row>
    <row r="308" spans="1:19" x14ac:dyDescent="0.25">
      <c r="A308" s="138">
        <f t="shared" si="4"/>
        <v>41039</v>
      </c>
      <c r="B308" s="45" t="s">
        <v>46</v>
      </c>
      <c r="C308" s="30">
        <v>41039001001</v>
      </c>
      <c r="D308" s="30">
        <v>1055</v>
      </c>
      <c r="E308" s="46">
        <v>2667</v>
      </c>
      <c r="K308" s="45">
        <v>0</v>
      </c>
      <c r="L308" s="46">
        <v>41039000800</v>
      </c>
      <c r="M308" s="550">
        <v>294</v>
      </c>
      <c r="R308" s="45" t="s">
        <v>345</v>
      </c>
      <c r="S308" s="46">
        <v>41059951000</v>
      </c>
    </row>
    <row r="309" spans="1:19" x14ac:dyDescent="0.25">
      <c r="A309" s="138">
        <f t="shared" si="4"/>
        <v>41039</v>
      </c>
      <c r="B309" s="45" t="s">
        <v>46</v>
      </c>
      <c r="C309" s="30">
        <v>41039001002</v>
      </c>
      <c r="D309" s="30">
        <v>1666</v>
      </c>
      <c r="E309" s="46">
        <v>3518</v>
      </c>
      <c r="K309" s="45">
        <v>0</v>
      </c>
      <c r="L309" s="46">
        <v>41039000902</v>
      </c>
      <c r="M309" s="550">
        <v>765</v>
      </c>
      <c r="R309" s="45" t="s">
        <v>345</v>
      </c>
      <c r="S309" s="46">
        <v>41059951200</v>
      </c>
    </row>
    <row r="310" spans="1:19" x14ac:dyDescent="0.25">
      <c r="A310" s="138">
        <f t="shared" si="4"/>
        <v>41039</v>
      </c>
      <c r="B310" s="45" t="s">
        <v>46</v>
      </c>
      <c r="C310" s="30">
        <v>41039001101</v>
      </c>
      <c r="D310" s="30">
        <v>2292</v>
      </c>
      <c r="E310" s="46">
        <v>5144</v>
      </c>
      <c r="K310" s="45">
        <v>0</v>
      </c>
      <c r="L310" s="46">
        <v>41039000903</v>
      </c>
      <c r="M310" s="550">
        <v>511</v>
      </c>
      <c r="R310" s="45" t="s">
        <v>346</v>
      </c>
      <c r="S310" s="46">
        <v>41067031616</v>
      </c>
    </row>
    <row r="311" spans="1:19" x14ac:dyDescent="0.25">
      <c r="A311" s="138">
        <f t="shared" si="4"/>
        <v>41039</v>
      </c>
      <c r="B311" s="45" t="s">
        <v>46</v>
      </c>
      <c r="C311" s="30">
        <v>41039001102</v>
      </c>
      <c r="D311" s="30">
        <v>1480</v>
      </c>
      <c r="E311" s="46">
        <v>3298</v>
      </c>
      <c r="K311" s="45">
        <v>0</v>
      </c>
      <c r="L311" s="46">
        <v>41039000904</v>
      </c>
      <c r="M311" s="550">
        <v>858</v>
      </c>
      <c r="R311" s="45" t="s">
        <v>346</v>
      </c>
      <c r="S311" s="46">
        <v>41067031609</v>
      </c>
    </row>
    <row r="312" spans="1:19" x14ac:dyDescent="0.25">
      <c r="A312" s="138">
        <f t="shared" si="4"/>
        <v>41039</v>
      </c>
      <c r="B312" s="45" t="s">
        <v>46</v>
      </c>
      <c r="C312" s="30">
        <v>41039001201</v>
      </c>
      <c r="D312" s="30">
        <v>1489</v>
      </c>
      <c r="E312" s="46">
        <v>3023</v>
      </c>
      <c r="K312" s="45">
        <v>0</v>
      </c>
      <c r="L312" s="46">
        <v>41039001001</v>
      </c>
      <c r="M312" s="550">
        <v>1296</v>
      </c>
      <c r="R312" s="45" t="s">
        <v>346</v>
      </c>
      <c r="S312" s="46">
        <v>41067032700</v>
      </c>
    </row>
    <row r="313" spans="1:19" x14ac:dyDescent="0.25">
      <c r="A313" s="138">
        <f t="shared" si="4"/>
        <v>41039</v>
      </c>
      <c r="B313" s="45" t="s">
        <v>46</v>
      </c>
      <c r="C313" s="30">
        <v>41039001202</v>
      </c>
      <c r="D313" s="30">
        <v>1730</v>
      </c>
      <c r="E313" s="46">
        <v>3062</v>
      </c>
      <c r="K313" s="45">
        <v>0</v>
      </c>
      <c r="L313" s="46">
        <v>41039001002</v>
      </c>
      <c r="M313" s="550">
        <v>1903</v>
      </c>
      <c r="R313" s="45" t="s">
        <v>346</v>
      </c>
      <c r="S313" s="46">
        <v>41067031509</v>
      </c>
    </row>
    <row r="314" spans="1:19" x14ac:dyDescent="0.25">
      <c r="A314" s="138">
        <f t="shared" si="4"/>
        <v>41039</v>
      </c>
      <c r="B314" s="45" t="s">
        <v>46</v>
      </c>
      <c r="C314" s="30">
        <v>41039001301</v>
      </c>
      <c r="D314" s="30">
        <v>1415</v>
      </c>
      <c r="E314" s="46">
        <v>2917</v>
      </c>
      <c r="K314" s="45">
        <v>0</v>
      </c>
      <c r="L314" s="46">
        <v>41039001101</v>
      </c>
      <c r="M314" s="550">
        <v>1077</v>
      </c>
      <c r="R314" s="45" t="s">
        <v>346</v>
      </c>
      <c r="S314" s="46">
        <v>41067031615</v>
      </c>
    </row>
    <row r="315" spans="1:19" x14ac:dyDescent="0.25">
      <c r="A315" s="138">
        <f t="shared" si="4"/>
        <v>41039</v>
      </c>
      <c r="B315" s="45" t="s">
        <v>46</v>
      </c>
      <c r="C315" s="30">
        <v>41039001302</v>
      </c>
      <c r="D315" s="30">
        <v>2010</v>
      </c>
      <c r="E315" s="46">
        <v>3681</v>
      </c>
      <c r="K315" s="45">
        <v>0</v>
      </c>
      <c r="L315" s="46">
        <v>41039001102</v>
      </c>
      <c r="M315" s="550">
        <v>662</v>
      </c>
      <c r="R315" s="45" t="s">
        <v>346</v>
      </c>
      <c r="S315" s="46">
        <v>41067032408</v>
      </c>
    </row>
    <row r="316" spans="1:19" x14ac:dyDescent="0.25">
      <c r="A316" s="138">
        <f t="shared" si="4"/>
        <v>41039</v>
      </c>
      <c r="B316" s="45" t="s">
        <v>46</v>
      </c>
      <c r="C316" s="30">
        <v>41039001400</v>
      </c>
      <c r="D316" s="30">
        <v>970</v>
      </c>
      <c r="E316" s="46">
        <v>2452</v>
      </c>
      <c r="K316" s="45">
        <v>0</v>
      </c>
      <c r="L316" s="46">
        <v>41039001201</v>
      </c>
      <c r="M316" s="550">
        <v>993</v>
      </c>
      <c r="R316" s="45" t="s">
        <v>346</v>
      </c>
      <c r="S316" s="46">
        <v>41067032608</v>
      </c>
    </row>
    <row r="317" spans="1:19" x14ac:dyDescent="0.25">
      <c r="A317" s="138">
        <f t="shared" si="4"/>
        <v>41039</v>
      </c>
      <c r="B317" s="45" t="s">
        <v>46</v>
      </c>
      <c r="C317" s="30">
        <v>41039001500</v>
      </c>
      <c r="D317" s="30">
        <v>1928</v>
      </c>
      <c r="E317" s="46">
        <v>3473</v>
      </c>
      <c r="K317" s="45">
        <v>0</v>
      </c>
      <c r="L317" s="46">
        <v>41039001202</v>
      </c>
      <c r="M317" s="550">
        <v>735</v>
      </c>
      <c r="R317" s="45" t="s">
        <v>346</v>
      </c>
      <c r="S317" s="46">
        <v>41067032610</v>
      </c>
    </row>
    <row r="318" spans="1:19" x14ac:dyDescent="0.25">
      <c r="A318" s="138">
        <f t="shared" si="4"/>
        <v>41039</v>
      </c>
      <c r="B318" s="45" t="s">
        <v>46</v>
      </c>
      <c r="C318" s="30">
        <v>41039001600</v>
      </c>
      <c r="D318" s="30">
        <v>1956</v>
      </c>
      <c r="E318" s="46">
        <v>4717</v>
      </c>
      <c r="K318" s="45">
        <v>0</v>
      </c>
      <c r="L318" s="46">
        <v>41039001301</v>
      </c>
      <c r="M318" s="550">
        <v>1280</v>
      </c>
      <c r="R318" s="45" t="s">
        <v>346</v>
      </c>
      <c r="S318" s="46">
        <v>41067032410</v>
      </c>
    </row>
    <row r="319" spans="1:19" x14ac:dyDescent="0.25">
      <c r="A319" s="138">
        <f t="shared" si="4"/>
        <v>41039</v>
      </c>
      <c r="B319" s="45" t="s">
        <v>46</v>
      </c>
      <c r="C319" s="30">
        <v>41039001700</v>
      </c>
      <c r="D319" s="30">
        <v>2126</v>
      </c>
      <c r="E319" s="46">
        <v>4958</v>
      </c>
      <c r="K319" s="45">
        <v>0</v>
      </c>
      <c r="L319" s="46">
        <v>41039001302</v>
      </c>
      <c r="M319" s="550">
        <v>1136</v>
      </c>
      <c r="R319" s="45" t="s">
        <v>346</v>
      </c>
      <c r="S319" s="46">
        <v>41067032502</v>
      </c>
    </row>
    <row r="320" spans="1:19" x14ac:dyDescent="0.25">
      <c r="A320" s="138">
        <f t="shared" si="4"/>
        <v>41039</v>
      </c>
      <c r="B320" s="45" t="s">
        <v>46</v>
      </c>
      <c r="C320" s="30">
        <v>41039001801</v>
      </c>
      <c r="D320" s="30">
        <v>2008</v>
      </c>
      <c r="E320" s="46">
        <v>4543</v>
      </c>
      <c r="K320" s="45">
        <v>0</v>
      </c>
      <c r="L320" s="46">
        <v>41039001400</v>
      </c>
      <c r="M320" s="550">
        <v>182</v>
      </c>
      <c r="R320" s="45" t="s">
        <v>346</v>
      </c>
      <c r="S320" s="46">
        <v>41067032501</v>
      </c>
    </row>
    <row r="321" spans="1:19" x14ac:dyDescent="0.25">
      <c r="A321" s="138">
        <f t="shared" si="4"/>
        <v>41039</v>
      </c>
      <c r="B321" s="45" t="s">
        <v>46</v>
      </c>
      <c r="C321" s="30">
        <v>41039001803</v>
      </c>
      <c r="D321" s="30">
        <v>1614</v>
      </c>
      <c r="E321" s="46">
        <v>3129</v>
      </c>
      <c r="K321" s="45">
        <v>0</v>
      </c>
      <c r="L321" s="46">
        <v>41039001500</v>
      </c>
      <c r="M321" s="550">
        <v>674</v>
      </c>
      <c r="R321" s="45" t="s">
        <v>346</v>
      </c>
      <c r="S321" s="46">
        <v>41067032409</v>
      </c>
    </row>
    <row r="322" spans="1:19" x14ac:dyDescent="0.25">
      <c r="A322" s="138">
        <f t="shared" si="4"/>
        <v>41039</v>
      </c>
      <c r="B322" s="45" t="s">
        <v>46</v>
      </c>
      <c r="C322" s="30">
        <v>41039001804</v>
      </c>
      <c r="D322" s="30">
        <v>1356</v>
      </c>
      <c r="E322" s="46">
        <v>3107</v>
      </c>
      <c r="K322" s="45">
        <v>0</v>
      </c>
      <c r="L322" s="46">
        <v>41039001600</v>
      </c>
      <c r="M322" s="550">
        <v>983</v>
      </c>
      <c r="R322" s="45" t="s">
        <v>346</v>
      </c>
      <c r="S322" s="46">
        <v>41067032606</v>
      </c>
    </row>
    <row r="323" spans="1:19" x14ac:dyDescent="0.25">
      <c r="A323" s="138">
        <f t="shared" si="4"/>
        <v>41039</v>
      </c>
      <c r="B323" s="45" t="s">
        <v>46</v>
      </c>
      <c r="C323" s="30">
        <v>41039001902</v>
      </c>
      <c r="D323" s="30">
        <v>2266</v>
      </c>
      <c r="E323" s="46">
        <v>3877</v>
      </c>
      <c r="K323" s="45">
        <v>0</v>
      </c>
      <c r="L323" s="46">
        <v>41039001700</v>
      </c>
      <c r="M323" s="550">
        <v>1586</v>
      </c>
      <c r="R323" s="45" t="s">
        <v>346</v>
      </c>
      <c r="S323" s="46">
        <v>41067031614</v>
      </c>
    </row>
    <row r="324" spans="1:19" x14ac:dyDescent="0.25">
      <c r="A324" s="138">
        <f t="shared" si="4"/>
        <v>41039</v>
      </c>
      <c r="B324" s="45" t="s">
        <v>46</v>
      </c>
      <c r="C324" s="30">
        <v>41039001903</v>
      </c>
      <c r="D324" s="30">
        <v>1075</v>
      </c>
      <c r="E324" s="46">
        <v>2345</v>
      </c>
      <c r="K324" s="45">
        <v>1</v>
      </c>
      <c r="L324" s="46">
        <v>41039001801</v>
      </c>
      <c r="M324" s="550">
        <v>595</v>
      </c>
      <c r="R324" s="45" t="s">
        <v>346</v>
      </c>
      <c r="S324" s="46">
        <v>41067032407</v>
      </c>
    </row>
    <row r="325" spans="1:19" x14ac:dyDescent="0.25">
      <c r="A325" s="138">
        <f t="shared" ref="A325:A388" si="5">VLOOKUP(B325,$H$5:$I$40,2,TRUE)</f>
        <v>41039</v>
      </c>
      <c r="B325" s="45" t="s">
        <v>46</v>
      </c>
      <c r="C325" s="30">
        <v>41039001904</v>
      </c>
      <c r="D325" s="30">
        <v>2376</v>
      </c>
      <c r="E325" s="46">
        <v>4078</v>
      </c>
      <c r="K325" s="45">
        <v>1</v>
      </c>
      <c r="L325" s="46">
        <v>41039001803</v>
      </c>
      <c r="M325" s="550">
        <v>805</v>
      </c>
      <c r="R325" s="45" t="s">
        <v>346</v>
      </c>
      <c r="S325" s="46">
        <v>41067031617</v>
      </c>
    </row>
    <row r="326" spans="1:19" x14ac:dyDescent="0.25">
      <c r="A326" s="138">
        <f t="shared" si="5"/>
        <v>41039</v>
      </c>
      <c r="B326" s="45" t="s">
        <v>46</v>
      </c>
      <c r="C326" s="30">
        <v>41039002001</v>
      </c>
      <c r="D326" s="30">
        <v>1421</v>
      </c>
      <c r="E326" s="46">
        <v>2734</v>
      </c>
      <c r="K326" s="45">
        <v>1</v>
      </c>
      <c r="L326" s="46">
        <v>41039001804</v>
      </c>
      <c r="M326" s="550">
        <v>193</v>
      </c>
      <c r="R326" s="45" t="s">
        <v>346</v>
      </c>
      <c r="S326" s="46">
        <v>41067032800</v>
      </c>
    </row>
    <row r="327" spans="1:19" x14ac:dyDescent="0.25">
      <c r="A327" s="138">
        <f t="shared" si="5"/>
        <v>41039</v>
      </c>
      <c r="B327" s="45" t="s">
        <v>46</v>
      </c>
      <c r="C327" s="30">
        <v>41039002002</v>
      </c>
      <c r="D327" s="30">
        <v>2026</v>
      </c>
      <c r="E327" s="46">
        <v>3812</v>
      </c>
      <c r="K327" s="45">
        <v>1</v>
      </c>
      <c r="L327" s="46">
        <v>41039001902</v>
      </c>
      <c r="M327" s="550">
        <v>2842</v>
      </c>
      <c r="R327" s="45" t="s">
        <v>346</v>
      </c>
      <c r="S327" s="46">
        <v>41067032607</v>
      </c>
    </row>
    <row r="328" spans="1:19" x14ac:dyDescent="0.25">
      <c r="A328" s="138">
        <f t="shared" si="5"/>
        <v>41039</v>
      </c>
      <c r="B328" s="45" t="s">
        <v>46</v>
      </c>
      <c r="C328" s="30">
        <v>41039002101</v>
      </c>
      <c r="D328" s="30">
        <v>1122</v>
      </c>
      <c r="E328" s="46">
        <v>1910</v>
      </c>
      <c r="K328" s="45">
        <v>1</v>
      </c>
      <c r="L328" s="46">
        <v>41039001903</v>
      </c>
      <c r="M328" s="550">
        <v>1100</v>
      </c>
      <c r="R328" s="45" t="s">
        <v>346</v>
      </c>
      <c r="S328" s="46">
        <v>41067032609</v>
      </c>
    </row>
    <row r="329" spans="1:19" x14ac:dyDescent="0.25">
      <c r="A329" s="138">
        <f t="shared" si="5"/>
        <v>41039</v>
      </c>
      <c r="B329" s="45" t="s">
        <v>46</v>
      </c>
      <c r="C329" s="30">
        <v>41039002102</v>
      </c>
      <c r="D329" s="30">
        <v>3002</v>
      </c>
      <c r="E329" s="46">
        <v>4142</v>
      </c>
      <c r="K329" s="45">
        <v>1</v>
      </c>
      <c r="L329" s="46">
        <v>41039001904</v>
      </c>
      <c r="M329" s="550">
        <v>682</v>
      </c>
      <c r="R329" s="45" t="s">
        <v>346</v>
      </c>
      <c r="S329" s="46">
        <v>41067031504</v>
      </c>
    </row>
    <row r="330" spans="1:19" x14ac:dyDescent="0.25">
      <c r="A330" s="138">
        <f t="shared" si="5"/>
        <v>41039</v>
      </c>
      <c r="B330" s="45" t="s">
        <v>46</v>
      </c>
      <c r="C330" s="30">
        <v>41039002201</v>
      </c>
      <c r="D330" s="30">
        <v>1636</v>
      </c>
      <c r="E330" s="46">
        <v>2726</v>
      </c>
      <c r="K330" s="45">
        <v>1</v>
      </c>
      <c r="L330" s="46">
        <v>41039002001</v>
      </c>
      <c r="M330" s="550">
        <v>1532</v>
      </c>
      <c r="R330" s="45" t="s">
        <v>346</v>
      </c>
      <c r="S330" s="46">
        <v>41067031610</v>
      </c>
    </row>
    <row r="331" spans="1:19" x14ac:dyDescent="0.25">
      <c r="A331" s="138">
        <f t="shared" si="5"/>
        <v>41039</v>
      </c>
      <c r="B331" s="45" t="s">
        <v>46</v>
      </c>
      <c r="C331" s="30">
        <v>41039002202</v>
      </c>
      <c r="D331" s="30">
        <v>3233</v>
      </c>
      <c r="E331" s="46">
        <v>5350</v>
      </c>
      <c r="K331" s="45">
        <v>1</v>
      </c>
      <c r="L331" s="46">
        <v>41039002002</v>
      </c>
      <c r="M331" s="550">
        <v>723</v>
      </c>
      <c r="R331" s="45" t="s">
        <v>346</v>
      </c>
      <c r="S331" s="46">
        <v>41067032406</v>
      </c>
    </row>
    <row r="332" spans="1:19" x14ac:dyDescent="0.25">
      <c r="A332" s="138">
        <f t="shared" si="5"/>
        <v>41039</v>
      </c>
      <c r="B332" s="45" t="s">
        <v>46</v>
      </c>
      <c r="C332" s="30">
        <v>41039002301</v>
      </c>
      <c r="D332" s="30">
        <v>1687</v>
      </c>
      <c r="E332" s="46">
        <v>3504</v>
      </c>
      <c r="K332" s="45">
        <v>1</v>
      </c>
      <c r="L332" s="46">
        <v>41039002101</v>
      </c>
      <c r="M332" s="550">
        <v>4013</v>
      </c>
      <c r="R332" s="45" t="s">
        <v>346</v>
      </c>
      <c r="S332" s="46">
        <v>41067032300</v>
      </c>
    </row>
    <row r="333" spans="1:19" x14ac:dyDescent="0.25">
      <c r="A333" s="138">
        <f t="shared" si="5"/>
        <v>41039</v>
      </c>
      <c r="B333" s="45" t="s">
        <v>46</v>
      </c>
      <c r="C333" s="30">
        <v>41039002302</v>
      </c>
      <c r="D333" s="30">
        <v>1657</v>
      </c>
      <c r="E333" s="46">
        <v>3422</v>
      </c>
      <c r="K333" s="45">
        <v>1</v>
      </c>
      <c r="L333" s="46">
        <v>41039002102</v>
      </c>
      <c r="M333" s="550">
        <v>5945</v>
      </c>
      <c r="R333" s="45" t="s">
        <v>346</v>
      </c>
      <c r="S333" s="46">
        <v>41067032603</v>
      </c>
    </row>
    <row r="334" spans="1:19" x14ac:dyDescent="0.25">
      <c r="A334" s="138">
        <f t="shared" si="5"/>
        <v>41039</v>
      </c>
      <c r="B334" s="45" t="s">
        <v>46</v>
      </c>
      <c r="C334" s="30">
        <v>41039002401</v>
      </c>
      <c r="D334" s="30">
        <v>1604</v>
      </c>
      <c r="E334" s="46">
        <v>3611</v>
      </c>
      <c r="K334" s="45">
        <v>1</v>
      </c>
      <c r="L334" s="46">
        <v>41039002201</v>
      </c>
      <c r="M334" s="550">
        <v>1940</v>
      </c>
      <c r="R334" s="45" t="s">
        <v>346</v>
      </c>
      <c r="S334" s="46">
        <v>41067032404</v>
      </c>
    </row>
    <row r="335" spans="1:19" x14ac:dyDescent="0.25">
      <c r="A335" s="138">
        <f t="shared" si="5"/>
        <v>41039</v>
      </c>
      <c r="B335" s="45" t="s">
        <v>46</v>
      </c>
      <c r="C335" s="30">
        <v>41039002403</v>
      </c>
      <c r="D335" s="30">
        <v>1690</v>
      </c>
      <c r="E335" s="46">
        <v>3431</v>
      </c>
      <c r="K335" s="45">
        <v>1</v>
      </c>
      <c r="L335" s="46">
        <v>41039002202</v>
      </c>
      <c r="M335" s="550">
        <v>3977</v>
      </c>
      <c r="R335" s="45" t="s">
        <v>346</v>
      </c>
      <c r="S335" s="46">
        <v>41067032503</v>
      </c>
    </row>
    <row r="336" spans="1:19" x14ac:dyDescent="0.25">
      <c r="A336" s="138">
        <f t="shared" si="5"/>
        <v>41039</v>
      </c>
      <c r="B336" s="45" t="s">
        <v>46</v>
      </c>
      <c r="C336" s="30">
        <v>41039002404</v>
      </c>
      <c r="D336" s="30">
        <v>1647</v>
      </c>
      <c r="E336" s="46">
        <v>3299</v>
      </c>
      <c r="K336" s="45">
        <v>1</v>
      </c>
      <c r="L336" s="46">
        <v>41039002301</v>
      </c>
      <c r="M336" s="550">
        <v>1422</v>
      </c>
      <c r="R336" s="45" t="s">
        <v>346</v>
      </c>
      <c r="S336" s="46">
        <v>41067032604</v>
      </c>
    </row>
    <row r="337" spans="1:19" x14ac:dyDescent="0.25">
      <c r="A337" s="138">
        <f t="shared" si="5"/>
        <v>41039</v>
      </c>
      <c r="B337" s="45" t="s">
        <v>46</v>
      </c>
      <c r="C337" s="30">
        <v>41039002501</v>
      </c>
      <c r="D337" s="30">
        <v>1811</v>
      </c>
      <c r="E337" s="46">
        <v>3599</v>
      </c>
      <c r="K337" s="45">
        <v>1</v>
      </c>
      <c r="L337" s="46">
        <v>41039002302</v>
      </c>
      <c r="M337" s="550">
        <v>327</v>
      </c>
      <c r="R337" s="45" t="s">
        <v>346</v>
      </c>
      <c r="S337" s="46">
        <v>41067031606</v>
      </c>
    </row>
    <row r="338" spans="1:19" x14ac:dyDescent="0.25">
      <c r="A338" s="138">
        <f t="shared" si="5"/>
        <v>41039</v>
      </c>
      <c r="B338" s="45" t="s">
        <v>46</v>
      </c>
      <c r="C338" s="30">
        <v>41039002503</v>
      </c>
      <c r="D338" s="30">
        <v>3219</v>
      </c>
      <c r="E338" s="46">
        <v>6140</v>
      </c>
      <c r="K338" s="45">
        <v>1</v>
      </c>
      <c r="L338" s="46">
        <v>41039002401</v>
      </c>
      <c r="M338" s="550">
        <v>1102</v>
      </c>
      <c r="R338" s="45" t="s">
        <v>346</v>
      </c>
      <c r="S338" s="46">
        <v>41067031703</v>
      </c>
    </row>
    <row r="339" spans="1:19" x14ac:dyDescent="0.25">
      <c r="A339" s="138">
        <f t="shared" si="5"/>
        <v>41039</v>
      </c>
      <c r="B339" s="45" t="s">
        <v>46</v>
      </c>
      <c r="C339" s="30">
        <v>41039002504</v>
      </c>
      <c r="D339" s="30">
        <v>1137</v>
      </c>
      <c r="E339" s="46">
        <v>2110</v>
      </c>
      <c r="K339" s="45">
        <v>1</v>
      </c>
      <c r="L339" s="46">
        <v>41039002403</v>
      </c>
      <c r="M339" s="550">
        <v>2440</v>
      </c>
      <c r="R339" s="45" t="s">
        <v>346</v>
      </c>
      <c r="S339" s="46">
        <v>41067031704</v>
      </c>
    </row>
    <row r="340" spans="1:19" x14ac:dyDescent="0.25">
      <c r="A340" s="138">
        <f t="shared" si="5"/>
        <v>41039</v>
      </c>
      <c r="B340" s="45" t="s">
        <v>46</v>
      </c>
      <c r="C340" s="30">
        <v>41039002600</v>
      </c>
      <c r="D340" s="30">
        <v>2452</v>
      </c>
      <c r="E340" s="46">
        <v>4471</v>
      </c>
      <c r="K340" s="45">
        <v>1</v>
      </c>
      <c r="L340" s="46">
        <v>41039002404</v>
      </c>
      <c r="M340" s="550">
        <v>571</v>
      </c>
      <c r="R340" s="45" t="s">
        <v>347</v>
      </c>
      <c r="S340" s="46">
        <v>41025960100</v>
      </c>
    </row>
    <row r="341" spans="1:19" x14ac:dyDescent="0.25">
      <c r="A341" s="138">
        <f t="shared" si="5"/>
        <v>41039</v>
      </c>
      <c r="B341" s="45" t="s">
        <v>46</v>
      </c>
      <c r="C341" s="30">
        <v>41039002700</v>
      </c>
      <c r="D341" s="30">
        <v>1579</v>
      </c>
      <c r="E341" s="46">
        <v>2936</v>
      </c>
      <c r="K341" s="45">
        <v>1</v>
      </c>
      <c r="L341" s="46">
        <v>41039002501</v>
      </c>
      <c r="M341" s="550">
        <v>1274</v>
      </c>
      <c r="R341" s="45" t="s">
        <v>40</v>
      </c>
      <c r="S341" s="46">
        <v>41027950200</v>
      </c>
    </row>
    <row r="342" spans="1:19" x14ac:dyDescent="0.25">
      <c r="A342" s="138">
        <f t="shared" si="5"/>
        <v>41039</v>
      </c>
      <c r="B342" s="45" t="s">
        <v>46</v>
      </c>
      <c r="C342" s="30">
        <v>41039002800</v>
      </c>
      <c r="D342" s="30">
        <v>2020</v>
      </c>
      <c r="E342" s="46">
        <v>3442</v>
      </c>
      <c r="K342" s="45">
        <v>1</v>
      </c>
      <c r="L342" s="46">
        <v>41039002503</v>
      </c>
      <c r="M342" s="550">
        <v>825</v>
      </c>
      <c r="R342" s="45" t="s">
        <v>40</v>
      </c>
      <c r="S342" s="46">
        <v>41027950300</v>
      </c>
    </row>
    <row r="343" spans="1:19" x14ac:dyDescent="0.25">
      <c r="A343" s="138">
        <f t="shared" si="5"/>
        <v>41039</v>
      </c>
      <c r="B343" s="45" t="s">
        <v>46</v>
      </c>
      <c r="C343" s="30">
        <v>41039002902</v>
      </c>
      <c r="D343" s="30">
        <v>1738</v>
      </c>
      <c r="E343" s="46">
        <v>2649</v>
      </c>
      <c r="K343" s="45">
        <v>1</v>
      </c>
      <c r="L343" s="46">
        <v>41039002504</v>
      </c>
      <c r="M343" s="550">
        <v>2100</v>
      </c>
      <c r="R343" s="45" t="s">
        <v>40</v>
      </c>
      <c r="S343" s="46">
        <v>41027950400</v>
      </c>
    </row>
    <row r="344" spans="1:19" x14ac:dyDescent="0.25">
      <c r="A344" s="138">
        <f t="shared" si="5"/>
        <v>41039</v>
      </c>
      <c r="B344" s="45" t="s">
        <v>46</v>
      </c>
      <c r="C344" s="30">
        <v>41039002903</v>
      </c>
      <c r="D344" s="30">
        <v>1221</v>
      </c>
      <c r="E344" s="46">
        <v>2287</v>
      </c>
      <c r="K344" s="45">
        <v>1</v>
      </c>
      <c r="L344" s="46">
        <v>41039002600</v>
      </c>
      <c r="M344" s="550">
        <v>1897</v>
      </c>
      <c r="R344" s="45" t="s">
        <v>348</v>
      </c>
      <c r="S344" s="46">
        <v>41047010202</v>
      </c>
    </row>
    <row r="345" spans="1:19" x14ac:dyDescent="0.25">
      <c r="A345" s="138">
        <f t="shared" si="5"/>
        <v>41039</v>
      </c>
      <c r="B345" s="45" t="s">
        <v>46</v>
      </c>
      <c r="C345" s="30">
        <v>41039002904</v>
      </c>
      <c r="D345" s="30">
        <v>2185</v>
      </c>
      <c r="E345" s="46">
        <v>2633</v>
      </c>
      <c r="K345" s="45">
        <v>1</v>
      </c>
      <c r="L345" s="46">
        <v>41039002700</v>
      </c>
      <c r="M345" s="550">
        <v>717</v>
      </c>
      <c r="R345" s="45" t="s">
        <v>349</v>
      </c>
      <c r="S345" s="46">
        <v>41001950300</v>
      </c>
    </row>
    <row r="346" spans="1:19" x14ac:dyDescent="0.25">
      <c r="A346" s="138">
        <f t="shared" si="5"/>
        <v>41039</v>
      </c>
      <c r="B346" s="45" t="s">
        <v>46</v>
      </c>
      <c r="C346" s="30">
        <v>41039003000</v>
      </c>
      <c r="D346" s="30">
        <v>2094</v>
      </c>
      <c r="E346" s="46">
        <v>3765</v>
      </c>
      <c r="K346" s="45">
        <v>1</v>
      </c>
      <c r="L346" s="46">
        <v>41039002800</v>
      </c>
      <c r="M346" s="550">
        <v>1505</v>
      </c>
      <c r="R346" s="45" t="s">
        <v>350</v>
      </c>
      <c r="S346" s="46">
        <v>41043030200</v>
      </c>
    </row>
    <row r="347" spans="1:19" x14ac:dyDescent="0.25">
      <c r="A347" s="138">
        <f t="shared" si="5"/>
        <v>41039</v>
      </c>
      <c r="B347" s="45" t="s">
        <v>46</v>
      </c>
      <c r="C347" s="30">
        <v>41039003101</v>
      </c>
      <c r="D347" s="30">
        <v>2408</v>
      </c>
      <c r="E347" s="46">
        <v>4403</v>
      </c>
      <c r="K347" s="45">
        <v>1</v>
      </c>
      <c r="L347" s="46">
        <v>41039002902</v>
      </c>
      <c r="M347" s="550">
        <v>1509</v>
      </c>
      <c r="R347" s="45" t="s">
        <v>350</v>
      </c>
      <c r="S347" s="46">
        <v>41047010600</v>
      </c>
    </row>
    <row r="348" spans="1:19" x14ac:dyDescent="0.25">
      <c r="A348" s="138">
        <f t="shared" si="5"/>
        <v>41039</v>
      </c>
      <c r="B348" s="45" t="s">
        <v>46</v>
      </c>
      <c r="C348" s="30">
        <v>41039003102</v>
      </c>
      <c r="D348" s="30">
        <v>3565</v>
      </c>
      <c r="E348" s="46">
        <v>5136</v>
      </c>
      <c r="K348" s="45">
        <v>1</v>
      </c>
      <c r="L348" s="46">
        <v>41039002903</v>
      </c>
      <c r="M348" s="550">
        <v>263</v>
      </c>
      <c r="R348" s="45" t="s">
        <v>351</v>
      </c>
      <c r="S348" s="46">
        <v>41061970300</v>
      </c>
    </row>
    <row r="349" spans="1:19" x14ac:dyDescent="0.25">
      <c r="A349" s="138">
        <f t="shared" si="5"/>
        <v>41039</v>
      </c>
      <c r="B349" s="45" t="s">
        <v>46</v>
      </c>
      <c r="C349" s="30">
        <v>41039003201</v>
      </c>
      <c r="D349" s="30">
        <v>1275</v>
      </c>
      <c r="E349" s="46">
        <v>1971</v>
      </c>
      <c r="K349" s="45">
        <v>1</v>
      </c>
      <c r="L349" s="46">
        <v>41039002904</v>
      </c>
      <c r="M349" s="550">
        <v>4946</v>
      </c>
      <c r="R349" s="45" t="s">
        <v>352</v>
      </c>
      <c r="S349" s="46">
        <v>41053020302</v>
      </c>
    </row>
    <row r="350" spans="1:19" x14ac:dyDescent="0.25">
      <c r="A350" s="138">
        <f t="shared" si="5"/>
        <v>41039</v>
      </c>
      <c r="B350" s="45" t="s">
        <v>46</v>
      </c>
      <c r="C350" s="30">
        <v>41039003202</v>
      </c>
      <c r="D350" s="30">
        <v>1823</v>
      </c>
      <c r="E350" s="46">
        <v>2947</v>
      </c>
      <c r="K350" s="45">
        <v>1</v>
      </c>
      <c r="L350" s="46">
        <v>41039003000</v>
      </c>
      <c r="M350" s="550">
        <v>6022</v>
      </c>
      <c r="R350" s="45" t="s">
        <v>352</v>
      </c>
      <c r="S350" s="46">
        <v>41053020303</v>
      </c>
    </row>
    <row r="351" spans="1:19" x14ac:dyDescent="0.25">
      <c r="A351" s="138">
        <f t="shared" si="5"/>
        <v>41039</v>
      </c>
      <c r="B351" s="45" t="s">
        <v>46</v>
      </c>
      <c r="C351" s="30">
        <v>41039003301</v>
      </c>
      <c r="D351" s="30">
        <v>1296</v>
      </c>
      <c r="E351" s="46">
        <v>2124</v>
      </c>
      <c r="K351" s="45">
        <v>1</v>
      </c>
      <c r="L351" s="46">
        <v>41039003101</v>
      </c>
      <c r="M351" s="550">
        <v>1087</v>
      </c>
      <c r="R351" s="45" t="s">
        <v>353</v>
      </c>
      <c r="S351" s="46">
        <v>41049970200</v>
      </c>
    </row>
    <row r="352" spans="1:19" x14ac:dyDescent="0.25">
      <c r="A352" s="138">
        <f t="shared" si="5"/>
        <v>41039</v>
      </c>
      <c r="B352" s="45" t="s">
        <v>46</v>
      </c>
      <c r="C352" s="30">
        <v>41039003302</v>
      </c>
      <c r="D352" s="30">
        <v>1574</v>
      </c>
      <c r="E352" s="46">
        <v>2240</v>
      </c>
      <c r="K352" s="45">
        <v>1</v>
      </c>
      <c r="L352" s="46">
        <v>41039003102</v>
      </c>
      <c r="M352" s="550">
        <v>3101</v>
      </c>
      <c r="R352" s="45" t="s">
        <v>354</v>
      </c>
      <c r="S352" s="46">
        <v>41049970100</v>
      </c>
    </row>
    <row r="353" spans="1:19" x14ac:dyDescent="0.25">
      <c r="A353" s="138">
        <f t="shared" si="5"/>
        <v>41039</v>
      </c>
      <c r="B353" s="45" t="s">
        <v>46</v>
      </c>
      <c r="C353" s="30">
        <v>41039003400</v>
      </c>
      <c r="D353" s="30">
        <v>2012</v>
      </c>
      <c r="E353" s="46">
        <v>3354</v>
      </c>
      <c r="K353" s="45">
        <v>1</v>
      </c>
      <c r="L353" s="46">
        <v>41039003201</v>
      </c>
      <c r="M353" s="550">
        <v>389</v>
      </c>
      <c r="R353" s="45" t="s">
        <v>468</v>
      </c>
      <c r="S353" s="46">
        <v>41061970400</v>
      </c>
    </row>
    <row r="354" spans="1:19" x14ac:dyDescent="0.25">
      <c r="A354" s="138">
        <f t="shared" si="5"/>
        <v>41039</v>
      </c>
      <c r="B354" s="45" t="s">
        <v>46</v>
      </c>
      <c r="C354" s="30">
        <v>41039003500</v>
      </c>
      <c r="D354" s="30">
        <v>1640</v>
      </c>
      <c r="E354" s="46">
        <v>3590</v>
      </c>
      <c r="K354" s="45">
        <v>1</v>
      </c>
      <c r="L354" s="46">
        <v>41039003202</v>
      </c>
      <c r="M354" s="550">
        <v>584</v>
      </c>
      <c r="R354" s="45" t="s">
        <v>468</v>
      </c>
      <c r="S354" s="46">
        <v>41061970800</v>
      </c>
    </row>
    <row r="355" spans="1:19" x14ac:dyDescent="0.25">
      <c r="A355" s="138">
        <f t="shared" si="5"/>
        <v>41039</v>
      </c>
      <c r="B355" s="45" t="s">
        <v>46</v>
      </c>
      <c r="C355" s="30">
        <v>41039003600</v>
      </c>
      <c r="D355" s="30">
        <v>1623</v>
      </c>
      <c r="E355" s="46">
        <v>2977</v>
      </c>
      <c r="K355" s="45">
        <v>1</v>
      </c>
      <c r="L355" s="46">
        <v>41039003301</v>
      </c>
      <c r="M355" s="550">
        <v>519</v>
      </c>
      <c r="R355" s="45" t="s">
        <v>355</v>
      </c>
      <c r="S355" s="46">
        <v>41029001500</v>
      </c>
    </row>
    <row r="356" spans="1:19" x14ac:dyDescent="0.25">
      <c r="A356" s="138">
        <f t="shared" si="5"/>
        <v>41039</v>
      </c>
      <c r="B356" s="45" t="s">
        <v>46</v>
      </c>
      <c r="C356" s="30">
        <v>41039003700</v>
      </c>
      <c r="D356" s="30">
        <v>759</v>
      </c>
      <c r="E356" s="46">
        <v>998</v>
      </c>
      <c r="K356" s="45">
        <v>1</v>
      </c>
      <c r="L356" s="46">
        <v>41039003302</v>
      </c>
      <c r="M356" s="550">
        <v>2165</v>
      </c>
      <c r="R356" s="45" t="s">
        <v>42</v>
      </c>
      <c r="S356" s="46">
        <v>41047010802</v>
      </c>
    </row>
    <row r="357" spans="1:19" x14ac:dyDescent="0.25">
      <c r="A357" s="138">
        <f t="shared" si="5"/>
        <v>41039</v>
      </c>
      <c r="B357" s="45" t="s">
        <v>46</v>
      </c>
      <c r="C357" s="30">
        <v>41039003800</v>
      </c>
      <c r="D357" s="30">
        <v>3624</v>
      </c>
      <c r="E357" s="46">
        <v>4423</v>
      </c>
      <c r="K357" s="45">
        <v>1</v>
      </c>
      <c r="L357" s="46">
        <v>41039003400</v>
      </c>
      <c r="M357" s="550">
        <v>4090</v>
      </c>
      <c r="R357" s="45" t="s">
        <v>469</v>
      </c>
      <c r="S357" s="46">
        <v>41023960200</v>
      </c>
    </row>
    <row r="358" spans="1:19" x14ac:dyDescent="0.25">
      <c r="A358" s="138">
        <f t="shared" si="5"/>
        <v>41039</v>
      </c>
      <c r="B358" s="45" t="s">
        <v>46</v>
      </c>
      <c r="C358" s="30">
        <v>41039003900</v>
      </c>
      <c r="D358" s="30">
        <v>1983</v>
      </c>
      <c r="E358" s="46">
        <v>1876</v>
      </c>
      <c r="K358" s="45">
        <v>1</v>
      </c>
      <c r="L358" s="46">
        <v>41039003500</v>
      </c>
      <c r="M358" s="550">
        <v>1132</v>
      </c>
      <c r="R358" s="45" t="s">
        <v>470</v>
      </c>
      <c r="S358" s="46">
        <v>41005022101</v>
      </c>
    </row>
    <row r="359" spans="1:19" x14ac:dyDescent="0.25">
      <c r="A359" s="138">
        <f t="shared" si="5"/>
        <v>41039</v>
      </c>
      <c r="B359" s="45" t="s">
        <v>46</v>
      </c>
      <c r="C359" s="30">
        <v>41039004000</v>
      </c>
      <c r="D359" s="30">
        <v>1356</v>
      </c>
      <c r="E359" s="46">
        <v>1413</v>
      </c>
      <c r="K359" s="45">
        <v>1</v>
      </c>
      <c r="L359" s="46">
        <v>41039003600</v>
      </c>
      <c r="M359" s="550">
        <v>5032</v>
      </c>
      <c r="R359" s="45" t="s">
        <v>471</v>
      </c>
      <c r="S359" s="46">
        <v>41045970900</v>
      </c>
    </row>
    <row r="360" spans="1:19" x14ac:dyDescent="0.25">
      <c r="A360" s="138">
        <f t="shared" si="5"/>
        <v>41039</v>
      </c>
      <c r="B360" s="45" t="s">
        <v>46</v>
      </c>
      <c r="C360" s="30">
        <v>41039004100</v>
      </c>
      <c r="D360" s="30">
        <v>1754</v>
      </c>
      <c r="E360" s="46">
        <v>3309</v>
      </c>
      <c r="K360" s="45">
        <v>1</v>
      </c>
      <c r="L360" s="46">
        <v>41039003700</v>
      </c>
      <c r="M360" s="550">
        <v>1982</v>
      </c>
      <c r="R360" s="45" t="s">
        <v>356</v>
      </c>
      <c r="S360" s="46">
        <v>41063960100</v>
      </c>
    </row>
    <row r="361" spans="1:19" x14ac:dyDescent="0.25">
      <c r="A361" s="138">
        <f t="shared" si="5"/>
        <v>41039</v>
      </c>
      <c r="B361" s="45" t="s">
        <v>46</v>
      </c>
      <c r="C361" s="30">
        <v>41039004200</v>
      </c>
      <c r="D361" s="30">
        <v>1547</v>
      </c>
      <c r="E361" s="46">
        <v>1717</v>
      </c>
      <c r="K361" s="45">
        <v>1</v>
      </c>
      <c r="L361" s="46">
        <v>41039003800</v>
      </c>
      <c r="M361" s="550">
        <v>10689</v>
      </c>
      <c r="R361" s="45" t="s">
        <v>472</v>
      </c>
      <c r="S361" s="46">
        <v>41039000404</v>
      </c>
    </row>
    <row r="362" spans="1:19" x14ac:dyDescent="0.25">
      <c r="A362" s="138">
        <f t="shared" si="5"/>
        <v>41039</v>
      </c>
      <c r="B362" s="45" t="s">
        <v>46</v>
      </c>
      <c r="C362" s="30">
        <v>41039004300</v>
      </c>
      <c r="D362" s="30">
        <v>2826</v>
      </c>
      <c r="E362" s="46">
        <v>4949</v>
      </c>
      <c r="K362" s="45">
        <v>1</v>
      </c>
      <c r="L362" s="46">
        <v>41039003900</v>
      </c>
      <c r="M362" s="550">
        <v>12166</v>
      </c>
      <c r="R362" s="45" t="s">
        <v>472</v>
      </c>
      <c r="S362" s="46">
        <v>41039000403</v>
      </c>
    </row>
    <row r="363" spans="1:19" x14ac:dyDescent="0.25">
      <c r="A363" s="138">
        <f t="shared" si="5"/>
        <v>41039</v>
      </c>
      <c r="B363" s="45" t="s">
        <v>46</v>
      </c>
      <c r="C363" s="30">
        <v>41039004401</v>
      </c>
      <c r="D363" s="30">
        <v>2489</v>
      </c>
      <c r="E363" s="46">
        <v>3598</v>
      </c>
      <c r="K363" s="45">
        <v>1</v>
      </c>
      <c r="L363" s="46">
        <v>41039004000</v>
      </c>
      <c r="M363" s="550">
        <v>2777</v>
      </c>
      <c r="R363" s="45" t="s">
        <v>472</v>
      </c>
      <c r="S363" s="46">
        <v>41039000402</v>
      </c>
    </row>
    <row r="364" spans="1:19" x14ac:dyDescent="0.25">
      <c r="A364" s="138">
        <f t="shared" si="5"/>
        <v>41039</v>
      </c>
      <c r="B364" s="45" t="s">
        <v>46</v>
      </c>
      <c r="C364" s="30">
        <v>41039004403</v>
      </c>
      <c r="D364" s="30">
        <v>2327</v>
      </c>
      <c r="E364" s="46">
        <v>2984</v>
      </c>
      <c r="K364" s="45">
        <v>1</v>
      </c>
      <c r="L364" s="46">
        <v>41039004100</v>
      </c>
      <c r="M364" s="550">
        <v>631</v>
      </c>
      <c r="R364" s="45" t="s">
        <v>357</v>
      </c>
      <c r="S364" s="46">
        <v>41047001501</v>
      </c>
    </row>
    <row r="365" spans="1:19" x14ac:dyDescent="0.25">
      <c r="A365" s="138">
        <f t="shared" si="5"/>
        <v>41039</v>
      </c>
      <c r="B365" s="45" t="s">
        <v>46</v>
      </c>
      <c r="C365" s="30">
        <v>41039004404</v>
      </c>
      <c r="D365" s="30">
        <v>1377</v>
      </c>
      <c r="E365" s="46">
        <v>2652</v>
      </c>
      <c r="K365" s="45">
        <v>1</v>
      </c>
      <c r="L365" s="46">
        <v>41039004200</v>
      </c>
      <c r="M365" s="550">
        <v>4016</v>
      </c>
      <c r="R365" s="45" t="s">
        <v>357</v>
      </c>
      <c r="S365" s="46">
        <v>41047001503</v>
      </c>
    </row>
    <row r="366" spans="1:19" x14ac:dyDescent="0.25">
      <c r="A366" s="138">
        <f t="shared" si="5"/>
        <v>41039</v>
      </c>
      <c r="B366" s="45" t="s">
        <v>46</v>
      </c>
      <c r="C366" s="30">
        <v>41039004405</v>
      </c>
      <c r="D366" s="30">
        <v>1760</v>
      </c>
      <c r="E366" s="46">
        <v>3651</v>
      </c>
      <c r="K366" s="45">
        <v>1</v>
      </c>
      <c r="L366" s="46">
        <v>41039004300</v>
      </c>
      <c r="M366" s="550">
        <v>10260</v>
      </c>
      <c r="R366" s="45" t="s">
        <v>357</v>
      </c>
      <c r="S366" s="46">
        <v>41047001502</v>
      </c>
    </row>
    <row r="367" spans="1:19" x14ac:dyDescent="0.25">
      <c r="A367" s="138">
        <f t="shared" si="5"/>
        <v>41039</v>
      </c>
      <c r="B367" s="45" t="s">
        <v>46</v>
      </c>
      <c r="C367" s="30">
        <v>41039004501</v>
      </c>
      <c r="D367" s="30">
        <v>1460</v>
      </c>
      <c r="E367" s="46">
        <v>1970</v>
      </c>
      <c r="K367" s="45">
        <v>1</v>
      </c>
      <c r="L367" s="46">
        <v>41039004401</v>
      </c>
      <c r="M367" s="550">
        <v>1648</v>
      </c>
      <c r="R367" s="45" t="s">
        <v>357</v>
      </c>
      <c r="S367" s="46">
        <v>41047001401</v>
      </c>
    </row>
    <row r="368" spans="1:19" x14ac:dyDescent="0.25">
      <c r="A368" s="138">
        <f t="shared" si="5"/>
        <v>41039</v>
      </c>
      <c r="B368" s="45" t="s">
        <v>46</v>
      </c>
      <c r="C368" s="30">
        <v>41039004502</v>
      </c>
      <c r="D368" s="30">
        <v>1739</v>
      </c>
      <c r="E368" s="46">
        <v>2130</v>
      </c>
      <c r="K368" s="45">
        <v>1</v>
      </c>
      <c r="L368" s="46">
        <v>41039004403</v>
      </c>
      <c r="M368" s="550">
        <v>2689</v>
      </c>
      <c r="R368" s="45" t="s">
        <v>357</v>
      </c>
      <c r="S368" s="46">
        <v>41047002501</v>
      </c>
    </row>
    <row r="369" spans="1:19" x14ac:dyDescent="0.25">
      <c r="A369" s="138">
        <f t="shared" si="5"/>
        <v>41039</v>
      </c>
      <c r="B369" s="45" t="s">
        <v>46</v>
      </c>
      <c r="C369" s="30">
        <v>41039004600</v>
      </c>
      <c r="D369" s="30">
        <v>1262</v>
      </c>
      <c r="E369" s="46">
        <v>2047</v>
      </c>
      <c r="K369" s="45">
        <v>1</v>
      </c>
      <c r="L369" s="46">
        <v>41039004404</v>
      </c>
      <c r="M369" s="550">
        <v>283</v>
      </c>
      <c r="R369" s="45" t="s">
        <v>357</v>
      </c>
      <c r="S369" s="46">
        <v>41047001402</v>
      </c>
    </row>
    <row r="370" spans="1:19" x14ac:dyDescent="0.25">
      <c r="A370" s="138">
        <f t="shared" si="5"/>
        <v>41039</v>
      </c>
      <c r="B370" s="45" t="s">
        <v>46</v>
      </c>
      <c r="C370" s="30">
        <v>41039004700</v>
      </c>
      <c r="D370" s="30">
        <v>1683</v>
      </c>
      <c r="E370" s="46">
        <v>2682</v>
      </c>
      <c r="K370" s="45">
        <v>1</v>
      </c>
      <c r="L370" s="46">
        <v>41039004405</v>
      </c>
      <c r="M370" s="550">
        <v>565</v>
      </c>
      <c r="R370" s="45" t="s">
        <v>473</v>
      </c>
      <c r="S370" s="46">
        <v>41067031907</v>
      </c>
    </row>
    <row r="371" spans="1:19" x14ac:dyDescent="0.25">
      <c r="A371" s="138">
        <f t="shared" si="5"/>
        <v>41039</v>
      </c>
      <c r="B371" s="45" t="s">
        <v>46</v>
      </c>
      <c r="C371" s="30">
        <v>41039004800</v>
      </c>
      <c r="D371" s="30">
        <v>2023</v>
      </c>
      <c r="E371" s="46">
        <v>2656</v>
      </c>
      <c r="K371" s="45">
        <v>1</v>
      </c>
      <c r="L371" s="46">
        <v>41039004501</v>
      </c>
      <c r="M371" s="550">
        <v>6393</v>
      </c>
      <c r="R371" s="45" t="s">
        <v>122</v>
      </c>
      <c r="S371" s="46">
        <v>41035970800</v>
      </c>
    </row>
    <row r="372" spans="1:19" x14ac:dyDescent="0.25">
      <c r="A372" s="138">
        <f t="shared" si="5"/>
        <v>41039</v>
      </c>
      <c r="B372" s="45" t="s">
        <v>46</v>
      </c>
      <c r="C372" s="30">
        <v>41039004900</v>
      </c>
      <c r="D372" s="30">
        <v>1763</v>
      </c>
      <c r="E372" s="46">
        <v>3201</v>
      </c>
      <c r="K372" s="45">
        <v>1</v>
      </c>
      <c r="L372" s="46">
        <v>41039004502</v>
      </c>
      <c r="M372" s="550">
        <v>751</v>
      </c>
      <c r="R372" s="45" t="s">
        <v>122</v>
      </c>
      <c r="S372" s="46">
        <v>41035970900</v>
      </c>
    </row>
    <row r="373" spans="1:19" x14ac:dyDescent="0.25">
      <c r="A373" s="138">
        <f t="shared" si="5"/>
        <v>41039</v>
      </c>
      <c r="B373" s="45" t="s">
        <v>46</v>
      </c>
      <c r="C373" s="30">
        <v>41039005000</v>
      </c>
      <c r="D373" s="30">
        <v>2266</v>
      </c>
      <c r="E373" s="46">
        <v>4041</v>
      </c>
      <c r="K373" s="45">
        <v>1</v>
      </c>
      <c r="L373" s="46">
        <v>41039004600</v>
      </c>
      <c r="M373" s="550">
        <v>512</v>
      </c>
      <c r="R373" s="45" t="s">
        <v>122</v>
      </c>
      <c r="S373" s="46">
        <v>41035971100</v>
      </c>
    </row>
    <row r="374" spans="1:19" x14ac:dyDescent="0.25">
      <c r="A374" s="138">
        <f t="shared" si="5"/>
        <v>41039</v>
      </c>
      <c r="B374" s="45" t="s">
        <v>46</v>
      </c>
      <c r="C374" s="30">
        <v>41039005100</v>
      </c>
      <c r="D374" s="30">
        <v>1505</v>
      </c>
      <c r="E374" s="46">
        <v>2254</v>
      </c>
      <c r="K374" s="45">
        <v>1</v>
      </c>
      <c r="L374" s="46">
        <v>41039004700</v>
      </c>
      <c r="M374" s="550">
        <v>2098</v>
      </c>
      <c r="R374" s="45" t="s">
        <v>122</v>
      </c>
      <c r="S374" s="46">
        <v>41035971200</v>
      </c>
    </row>
    <row r="375" spans="1:19" x14ac:dyDescent="0.25">
      <c r="A375" s="138">
        <f t="shared" si="5"/>
        <v>41039</v>
      </c>
      <c r="B375" s="45" t="s">
        <v>46</v>
      </c>
      <c r="C375" s="30">
        <v>41039005200</v>
      </c>
      <c r="D375" s="30">
        <v>1065</v>
      </c>
      <c r="E375" s="46">
        <v>1917</v>
      </c>
      <c r="K375" s="45">
        <v>1</v>
      </c>
      <c r="L375" s="46">
        <v>41039004800</v>
      </c>
      <c r="M375" s="550">
        <v>1176</v>
      </c>
      <c r="R375" s="45" t="s">
        <v>122</v>
      </c>
      <c r="S375" s="46">
        <v>41035971400</v>
      </c>
    </row>
    <row r="376" spans="1:19" x14ac:dyDescent="0.25">
      <c r="A376" s="138">
        <f t="shared" si="5"/>
        <v>41039</v>
      </c>
      <c r="B376" s="45" t="s">
        <v>46</v>
      </c>
      <c r="C376" s="30">
        <v>41039005300</v>
      </c>
      <c r="D376" s="30">
        <v>1034</v>
      </c>
      <c r="E376" s="46">
        <v>2101</v>
      </c>
      <c r="K376" s="45">
        <v>1</v>
      </c>
      <c r="L376" s="46">
        <v>41039004900</v>
      </c>
      <c r="M376" s="550">
        <v>336</v>
      </c>
      <c r="R376" s="45" t="s">
        <v>122</v>
      </c>
      <c r="S376" s="46">
        <v>41035971500</v>
      </c>
    </row>
    <row r="377" spans="1:19" x14ac:dyDescent="0.25">
      <c r="A377" s="138">
        <f t="shared" si="5"/>
        <v>41039</v>
      </c>
      <c r="B377" s="45" t="s">
        <v>46</v>
      </c>
      <c r="C377" s="30">
        <v>41039005400</v>
      </c>
      <c r="D377" s="30">
        <v>2301</v>
      </c>
      <c r="E377" s="46">
        <v>4043</v>
      </c>
      <c r="K377" s="45">
        <v>1</v>
      </c>
      <c r="L377" s="46">
        <v>41039005000</v>
      </c>
      <c r="M377" s="550">
        <v>467</v>
      </c>
      <c r="R377" s="45" t="s">
        <v>122</v>
      </c>
      <c r="S377" s="46">
        <v>41035971600</v>
      </c>
    </row>
    <row r="378" spans="1:19" x14ac:dyDescent="0.25">
      <c r="A378" s="138">
        <f t="shared" si="5"/>
        <v>41041</v>
      </c>
      <c r="B378" s="45" t="s">
        <v>47</v>
      </c>
      <c r="C378" s="30">
        <v>41041950100</v>
      </c>
      <c r="D378" s="30">
        <v>1340</v>
      </c>
      <c r="E378" s="46">
        <v>2360</v>
      </c>
      <c r="K378" s="45">
        <v>1</v>
      </c>
      <c r="L378" s="46">
        <v>41039005100</v>
      </c>
      <c r="M378" s="550">
        <v>562</v>
      </c>
      <c r="R378" s="45" t="s">
        <v>122</v>
      </c>
      <c r="S378" s="46">
        <v>41035971700</v>
      </c>
    </row>
    <row r="379" spans="1:19" x14ac:dyDescent="0.25">
      <c r="A379" s="138">
        <f t="shared" si="5"/>
        <v>41041</v>
      </c>
      <c r="B379" s="45" t="s">
        <v>47</v>
      </c>
      <c r="C379" s="30">
        <v>41041950303</v>
      </c>
      <c r="D379" s="30">
        <v>742</v>
      </c>
      <c r="E379" s="46">
        <v>1272</v>
      </c>
      <c r="K379" s="45">
        <v>1</v>
      </c>
      <c r="L379" s="46">
        <v>41039005200</v>
      </c>
      <c r="M379" s="550">
        <v>219</v>
      </c>
      <c r="R379" s="45" t="s">
        <v>122</v>
      </c>
      <c r="S379" s="46">
        <v>41035971800</v>
      </c>
    </row>
    <row r="380" spans="1:19" x14ac:dyDescent="0.25">
      <c r="A380" s="138">
        <f t="shared" si="5"/>
        <v>41041</v>
      </c>
      <c r="B380" s="45" t="s">
        <v>47</v>
      </c>
      <c r="C380" s="30">
        <v>41041950304</v>
      </c>
      <c r="D380" s="30">
        <v>1537</v>
      </c>
      <c r="E380" s="46">
        <v>2397</v>
      </c>
      <c r="K380" s="45">
        <v>1</v>
      </c>
      <c r="L380" s="46">
        <v>41039005300</v>
      </c>
      <c r="M380" s="550">
        <v>231</v>
      </c>
      <c r="R380" s="45" t="s">
        <v>122</v>
      </c>
      <c r="S380" s="46">
        <v>41035972000</v>
      </c>
    </row>
    <row r="381" spans="1:19" x14ac:dyDescent="0.25">
      <c r="A381" s="138">
        <f t="shared" si="5"/>
        <v>41041</v>
      </c>
      <c r="B381" s="45" t="s">
        <v>47</v>
      </c>
      <c r="C381" s="30">
        <v>41041950400</v>
      </c>
      <c r="D381" s="30">
        <v>1796</v>
      </c>
      <c r="E381" s="46">
        <v>2395</v>
      </c>
      <c r="K381" s="45">
        <v>1</v>
      </c>
      <c r="L381" s="46">
        <v>41039005400</v>
      </c>
      <c r="M381" s="550">
        <v>570</v>
      </c>
      <c r="R381" s="45" t="s">
        <v>122</v>
      </c>
      <c r="S381" s="46">
        <v>41035971900</v>
      </c>
    </row>
    <row r="382" spans="1:19" x14ac:dyDescent="0.25">
      <c r="A382" s="138">
        <f t="shared" si="5"/>
        <v>41041</v>
      </c>
      <c r="B382" s="45" t="s">
        <v>47</v>
      </c>
      <c r="C382" s="30">
        <v>41041950601</v>
      </c>
      <c r="D382" s="30">
        <v>1233</v>
      </c>
      <c r="E382" s="46">
        <v>2197</v>
      </c>
      <c r="K382" s="45">
        <v>0</v>
      </c>
      <c r="L382" s="46">
        <v>41039990000</v>
      </c>
      <c r="M382" s="550">
        <v>0</v>
      </c>
      <c r="R382" s="45" t="s">
        <v>358</v>
      </c>
      <c r="S382" s="46">
        <v>41071030301</v>
      </c>
    </row>
    <row r="383" spans="1:19" x14ac:dyDescent="0.25">
      <c r="A383" s="138">
        <f t="shared" si="5"/>
        <v>41041</v>
      </c>
      <c r="B383" s="45" t="s">
        <v>47</v>
      </c>
      <c r="C383" s="30">
        <v>41041950602</v>
      </c>
      <c r="D383" s="30">
        <v>1268</v>
      </c>
      <c r="E383" s="46">
        <v>1987</v>
      </c>
      <c r="K383" s="45">
        <v>0</v>
      </c>
      <c r="L383" s="46">
        <v>41041950100</v>
      </c>
      <c r="M383" s="550">
        <v>285</v>
      </c>
      <c r="R383" s="45" t="s">
        <v>474</v>
      </c>
      <c r="S383" s="46">
        <v>41061970600</v>
      </c>
    </row>
    <row r="384" spans="1:19" x14ac:dyDescent="0.25">
      <c r="A384" s="138">
        <f t="shared" si="5"/>
        <v>41041</v>
      </c>
      <c r="B384" s="45" t="s">
        <v>47</v>
      </c>
      <c r="C384" s="30">
        <v>41041950800</v>
      </c>
      <c r="D384" s="30">
        <v>1602</v>
      </c>
      <c r="E384" s="46">
        <v>2520</v>
      </c>
      <c r="K384" s="45">
        <v>0</v>
      </c>
      <c r="L384" s="46">
        <v>41041950303</v>
      </c>
      <c r="M384" s="550">
        <v>1141</v>
      </c>
      <c r="R384" s="45" t="s">
        <v>474</v>
      </c>
      <c r="S384" s="46">
        <v>41061970400</v>
      </c>
    </row>
    <row r="385" spans="1:19" x14ac:dyDescent="0.25">
      <c r="A385" s="138">
        <f t="shared" si="5"/>
        <v>41041</v>
      </c>
      <c r="B385" s="45" t="s">
        <v>47</v>
      </c>
      <c r="C385" s="30">
        <v>41041950900</v>
      </c>
      <c r="D385" s="30">
        <v>1481</v>
      </c>
      <c r="E385" s="46">
        <v>2655</v>
      </c>
      <c r="K385" s="45">
        <v>1</v>
      </c>
      <c r="L385" s="46">
        <v>41041950304</v>
      </c>
      <c r="M385" s="550">
        <v>1441</v>
      </c>
      <c r="R385" s="45" t="s">
        <v>474</v>
      </c>
      <c r="S385" s="46">
        <v>41061970700</v>
      </c>
    </row>
    <row r="386" spans="1:19" x14ac:dyDescent="0.25">
      <c r="A386" s="138">
        <f t="shared" si="5"/>
        <v>41041</v>
      </c>
      <c r="B386" s="45" t="s">
        <v>47</v>
      </c>
      <c r="C386" s="30">
        <v>41041951000</v>
      </c>
      <c r="D386" s="30">
        <v>909</v>
      </c>
      <c r="E386" s="46">
        <v>1273</v>
      </c>
      <c r="K386" s="45">
        <v>1</v>
      </c>
      <c r="L386" s="46">
        <v>41041950400</v>
      </c>
      <c r="M386" s="550">
        <v>2564</v>
      </c>
      <c r="R386" s="45" t="s">
        <v>474</v>
      </c>
      <c r="S386" s="46">
        <v>41061970500</v>
      </c>
    </row>
    <row r="387" spans="1:19" x14ac:dyDescent="0.25">
      <c r="A387" s="138">
        <f t="shared" si="5"/>
        <v>41041</v>
      </c>
      <c r="B387" s="45" t="s">
        <v>47</v>
      </c>
      <c r="C387" s="30">
        <v>41041951100</v>
      </c>
      <c r="D387" s="30">
        <v>819</v>
      </c>
      <c r="E387" s="46">
        <v>1300</v>
      </c>
      <c r="K387" s="45">
        <v>0</v>
      </c>
      <c r="L387" s="46">
        <v>41041950601</v>
      </c>
      <c r="M387" s="550">
        <v>475</v>
      </c>
      <c r="R387" s="45" t="s">
        <v>474</v>
      </c>
      <c r="S387" s="46">
        <v>41061970800</v>
      </c>
    </row>
    <row r="388" spans="1:19" x14ac:dyDescent="0.25">
      <c r="A388" s="138">
        <f t="shared" si="5"/>
        <v>41041</v>
      </c>
      <c r="B388" s="45" t="s">
        <v>47</v>
      </c>
      <c r="C388" s="30">
        <v>41041951200</v>
      </c>
      <c r="D388" s="30">
        <v>973</v>
      </c>
      <c r="E388" s="46">
        <v>1849</v>
      </c>
      <c r="K388" s="45">
        <v>0</v>
      </c>
      <c r="L388" s="46">
        <v>41041950602</v>
      </c>
      <c r="M388" s="550">
        <v>547</v>
      </c>
      <c r="R388" s="45" t="s">
        <v>475</v>
      </c>
      <c r="S388" s="46">
        <v>41051006404</v>
      </c>
    </row>
    <row r="389" spans="1:19" x14ac:dyDescent="0.25">
      <c r="A389" s="138">
        <f t="shared" ref="A389:A452" si="6">VLOOKUP(B389,$H$5:$I$40,2,TRUE)</f>
        <v>41041</v>
      </c>
      <c r="B389" s="45" t="s">
        <v>47</v>
      </c>
      <c r="C389" s="30">
        <v>41041951300</v>
      </c>
      <c r="D389" s="30">
        <v>1043</v>
      </c>
      <c r="E389" s="46">
        <v>2288</v>
      </c>
      <c r="K389" s="45">
        <v>0</v>
      </c>
      <c r="L389" s="46">
        <v>41041950800</v>
      </c>
      <c r="M389" s="550">
        <v>537</v>
      </c>
      <c r="R389" s="45" t="s">
        <v>475</v>
      </c>
      <c r="S389" s="46">
        <v>41005020304</v>
      </c>
    </row>
    <row r="390" spans="1:19" x14ac:dyDescent="0.25">
      <c r="A390" s="138">
        <f t="shared" si="6"/>
        <v>41041</v>
      </c>
      <c r="B390" s="45" t="s">
        <v>47</v>
      </c>
      <c r="C390" s="30">
        <v>41041951400</v>
      </c>
      <c r="D390" s="30">
        <v>1219</v>
      </c>
      <c r="E390" s="46">
        <v>2526</v>
      </c>
      <c r="K390" s="45">
        <v>1</v>
      </c>
      <c r="L390" s="46">
        <v>41041950900</v>
      </c>
      <c r="M390" s="550">
        <v>2184</v>
      </c>
      <c r="R390" s="45" t="s">
        <v>475</v>
      </c>
      <c r="S390" s="46">
        <v>41005020303</v>
      </c>
    </row>
    <row r="391" spans="1:19" x14ac:dyDescent="0.25">
      <c r="A391" s="138">
        <f t="shared" si="6"/>
        <v>41041</v>
      </c>
      <c r="B391" s="45" t="s">
        <v>47</v>
      </c>
      <c r="C391" s="30">
        <v>41041951500</v>
      </c>
      <c r="D391" s="30">
        <v>1383</v>
      </c>
      <c r="E391" s="46">
        <v>2708</v>
      </c>
      <c r="K391" s="45">
        <v>1</v>
      </c>
      <c r="L391" s="46">
        <v>41041951000</v>
      </c>
      <c r="M391" s="550">
        <v>1897</v>
      </c>
      <c r="R391" s="45" t="s">
        <v>475</v>
      </c>
      <c r="S391" s="46">
        <v>41005020503</v>
      </c>
    </row>
    <row r="392" spans="1:19" x14ac:dyDescent="0.25">
      <c r="A392" s="138">
        <f t="shared" si="6"/>
        <v>41041</v>
      </c>
      <c r="B392" s="45" t="s">
        <v>47</v>
      </c>
      <c r="C392" s="30">
        <v>41041951600</v>
      </c>
      <c r="D392" s="30">
        <v>1610</v>
      </c>
      <c r="E392" s="46">
        <v>2645</v>
      </c>
      <c r="K392" s="45">
        <v>1</v>
      </c>
      <c r="L392" s="46">
        <v>41041951100</v>
      </c>
      <c r="M392" s="550">
        <v>2180</v>
      </c>
      <c r="R392" s="45" t="s">
        <v>475</v>
      </c>
      <c r="S392" s="46">
        <v>41005020100</v>
      </c>
    </row>
    <row r="393" spans="1:19" x14ac:dyDescent="0.25">
      <c r="A393" s="138">
        <f t="shared" si="6"/>
        <v>41041</v>
      </c>
      <c r="B393" s="45" t="s">
        <v>47</v>
      </c>
      <c r="C393" s="30">
        <v>41041951700</v>
      </c>
      <c r="D393" s="30">
        <v>872</v>
      </c>
      <c r="E393" s="46">
        <v>1578</v>
      </c>
      <c r="K393" s="45">
        <v>0</v>
      </c>
      <c r="L393" s="46">
        <v>41041951200</v>
      </c>
      <c r="M393" s="550">
        <v>779</v>
      </c>
      <c r="R393" s="45" t="s">
        <v>475</v>
      </c>
      <c r="S393" s="46">
        <v>41005020200</v>
      </c>
    </row>
    <row r="394" spans="1:19" x14ac:dyDescent="0.25">
      <c r="A394" s="138">
        <f t="shared" si="6"/>
        <v>41041</v>
      </c>
      <c r="B394" s="45" t="s">
        <v>47</v>
      </c>
      <c r="C394" s="30">
        <v>41041951800</v>
      </c>
      <c r="D394" s="30">
        <v>1471</v>
      </c>
      <c r="E394" s="46">
        <v>3052</v>
      </c>
      <c r="K394" s="45">
        <v>0</v>
      </c>
      <c r="L394" s="46">
        <v>41041951300</v>
      </c>
      <c r="M394" s="550">
        <v>751</v>
      </c>
      <c r="R394" s="45" t="s">
        <v>475</v>
      </c>
      <c r="S394" s="46">
        <v>41005020302</v>
      </c>
    </row>
    <row r="395" spans="1:19" x14ac:dyDescent="0.25">
      <c r="A395" s="138">
        <f t="shared" si="6"/>
        <v>41041</v>
      </c>
      <c r="B395" s="45" t="s">
        <v>47</v>
      </c>
      <c r="C395" s="30">
        <v>41041990100</v>
      </c>
      <c r="D395" s="30">
        <v>0</v>
      </c>
      <c r="E395" s="46">
        <v>0</v>
      </c>
      <c r="K395" s="45">
        <v>0</v>
      </c>
      <c r="L395" s="46">
        <v>41041951400</v>
      </c>
      <c r="M395" s="550">
        <v>629</v>
      </c>
      <c r="R395" s="45" t="s">
        <v>475</v>
      </c>
      <c r="S395" s="46">
        <v>41005020401</v>
      </c>
    </row>
    <row r="396" spans="1:19" x14ac:dyDescent="0.25">
      <c r="A396" s="138">
        <f t="shared" si="6"/>
        <v>41043</v>
      </c>
      <c r="B396" s="45" t="s">
        <v>48</v>
      </c>
      <c r="C396" s="30">
        <v>41043020100</v>
      </c>
      <c r="D396" s="30">
        <v>4038</v>
      </c>
      <c r="E396" s="46">
        <v>9198</v>
      </c>
      <c r="K396" s="45">
        <v>0</v>
      </c>
      <c r="L396" s="46">
        <v>41041951500</v>
      </c>
      <c r="M396" s="550">
        <v>157</v>
      </c>
      <c r="R396" s="45" t="s">
        <v>475</v>
      </c>
      <c r="S396" s="46">
        <v>41005020404</v>
      </c>
    </row>
    <row r="397" spans="1:19" x14ac:dyDescent="0.25">
      <c r="A397" s="138">
        <f t="shared" si="6"/>
        <v>41043</v>
      </c>
      <c r="B397" s="45" t="s">
        <v>48</v>
      </c>
      <c r="C397" s="30">
        <v>41043020200</v>
      </c>
      <c r="D397" s="30">
        <v>864</v>
      </c>
      <c r="E397" s="46">
        <v>1692</v>
      </c>
      <c r="K397" s="45">
        <v>0</v>
      </c>
      <c r="L397" s="46">
        <v>41041951600</v>
      </c>
      <c r="M397" s="550">
        <v>534</v>
      </c>
      <c r="R397" s="45" t="s">
        <v>475</v>
      </c>
      <c r="S397" s="46">
        <v>41005021300</v>
      </c>
    </row>
    <row r="398" spans="1:19" x14ac:dyDescent="0.25">
      <c r="A398" s="138">
        <f t="shared" si="6"/>
        <v>41043</v>
      </c>
      <c r="B398" s="45" t="s">
        <v>48</v>
      </c>
      <c r="C398" s="30">
        <v>41043020300</v>
      </c>
      <c r="D398" s="30">
        <v>2901</v>
      </c>
      <c r="E398" s="46">
        <v>5723</v>
      </c>
      <c r="K398" s="45">
        <v>0</v>
      </c>
      <c r="L398" s="46">
        <v>41041951700</v>
      </c>
      <c r="M398" s="550">
        <v>721</v>
      </c>
      <c r="R398" s="45" t="s">
        <v>475</v>
      </c>
      <c r="S398" s="46">
        <v>41005020505</v>
      </c>
    </row>
    <row r="399" spans="1:19" x14ac:dyDescent="0.25">
      <c r="A399" s="138">
        <f t="shared" si="6"/>
        <v>41043</v>
      </c>
      <c r="B399" s="45" t="s">
        <v>48</v>
      </c>
      <c r="C399" s="30">
        <v>41043020400</v>
      </c>
      <c r="D399" s="30">
        <v>1794</v>
      </c>
      <c r="E399" s="46">
        <v>2924</v>
      </c>
      <c r="K399" s="45">
        <v>0</v>
      </c>
      <c r="L399" s="46">
        <v>41041951800</v>
      </c>
      <c r="M399" s="550">
        <v>522</v>
      </c>
      <c r="R399" s="45" t="s">
        <v>475</v>
      </c>
      <c r="S399" s="46">
        <v>41005020403</v>
      </c>
    </row>
    <row r="400" spans="1:19" x14ac:dyDescent="0.25">
      <c r="A400" s="138">
        <f t="shared" si="6"/>
        <v>41043</v>
      </c>
      <c r="B400" s="45" t="s">
        <v>48</v>
      </c>
      <c r="C400" s="30">
        <v>41043020500</v>
      </c>
      <c r="D400" s="30">
        <v>1713</v>
      </c>
      <c r="E400" s="46">
        <v>2747</v>
      </c>
      <c r="K400" s="45">
        <v>0</v>
      </c>
      <c r="L400" s="46">
        <v>41041990100</v>
      </c>
      <c r="M400" s="550">
        <v>0</v>
      </c>
      <c r="R400" s="45" t="s">
        <v>359</v>
      </c>
      <c r="S400" s="46">
        <v>41011000100</v>
      </c>
    </row>
    <row r="401" spans="1:19" x14ac:dyDescent="0.25">
      <c r="A401" s="138">
        <f t="shared" si="6"/>
        <v>41043</v>
      </c>
      <c r="B401" s="45" t="s">
        <v>48</v>
      </c>
      <c r="C401" s="30">
        <v>41043020600</v>
      </c>
      <c r="D401" s="30">
        <v>3408</v>
      </c>
      <c r="E401" s="46">
        <v>6329</v>
      </c>
      <c r="K401" s="45">
        <v>0</v>
      </c>
      <c r="L401" s="46">
        <v>41043020100</v>
      </c>
      <c r="M401" s="550">
        <v>6460</v>
      </c>
      <c r="R401" s="45" t="s">
        <v>360</v>
      </c>
      <c r="S401" s="46">
        <v>41037960200</v>
      </c>
    </row>
    <row r="402" spans="1:19" x14ac:dyDescent="0.25">
      <c r="A402" s="138">
        <f t="shared" si="6"/>
        <v>41043</v>
      </c>
      <c r="B402" s="45" t="s">
        <v>48</v>
      </c>
      <c r="C402" s="30">
        <v>41043020700</v>
      </c>
      <c r="D402" s="30">
        <v>2157</v>
      </c>
      <c r="E402" s="46">
        <v>4229</v>
      </c>
      <c r="K402" s="45">
        <v>0</v>
      </c>
      <c r="L402" s="46">
        <v>41043020200</v>
      </c>
      <c r="M402" s="550">
        <v>2549</v>
      </c>
      <c r="R402" s="45" t="s">
        <v>476</v>
      </c>
      <c r="S402" s="46">
        <v>41017000200</v>
      </c>
    </row>
    <row r="403" spans="1:19" x14ac:dyDescent="0.25">
      <c r="A403" s="138">
        <f t="shared" si="6"/>
        <v>41043</v>
      </c>
      <c r="B403" s="45" t="s">
        <v>48</v>
      </c>
      <c r="C403" s="30">
        <v>41043020801</v>
      </c>
      <c r="D403" s="30">
        <v>1070</v>
      </c>
      <c r="E403" s="46">
        <v>1730</v>
      </c>
      <c r="K403" s="45">
        <v>1</v>
      </c>
      <c r="L403" s="46">
        <v>41043020300</v>
      </c>
      <c r="M403" s="550">
        <v>2808</v>
      </c>
      <c r="R403" s="45" t="s">
        <v>476</v>
      </c>
      <c r="S403" s="46">
        <v>41017000300</v>
      </c>
    </row>
    <row r="404" spans="1:19" x14ac:dyDescent="0.25">
      <c r="A404" s="138">
        <f t="shared" si="6"/>
        <v>41043</v>
      </c>
      <c r="B404" s="45" t="s">
        <v>48</v>
      </c>
      <c r="C404" s="30">
        <v>41043020802</v>
      </c>
      <c r="D404" s="30">
        <v>2418</v>
      </c>
      <c r="E404" s="46">
        <v>3995</v>
      </c>
      <c r="K404" s="45">
        <v>1</v>
      </c>
      <c r="L404" s="46">
        <v>41043020400</v>
      </c>
      <c r="M404" s="550">
        <v>4164</v>
      </c>
      <c r="R404" s="45" t="s">
        <v>361</v>
      </c>
      <c r="S404" s="46">
        <v>41043030902</v>
      </c>
    </row>
    <row r="405" spans="1:19" x14ac:dyDescent="0.25">
      <c r="A405" s="138">
        <f t="shared" si="6"/>
        <v>41043</v>
      </c>
      <c r="B405" s="45" t="s">
        <v>48</v>
      </c>
      <c r="C405" s="30">
        <v>41043030100</v>
      </c>
      <c r="D405" s="30">
        <v>2188</v>
      </c>
      <c r="E405" s="46">
        <v>5646</v>
      </c>
      <c r="K405" s="45">
        <v>1</v>
      </c>
      <c r="L405" s="46">
        <v>41043020500</v>
      </c>
      <c r="M405" s="550">
        <v>4291</v>
      </c>
      <c r="R405" s="45" t="s">
        <v>361</v>
      </c>
      <c r="S405" s="46">
        <v>41043030903</v>
      </c>
    </row>
    <row r="406" spans="1:19" x14ac:dyDescent="0.25">
      <c r="A406" s="138">
        <f t="shared" si="6"/>
        <v>41043</v>
      </c>
      <c r="B406" s="45" t="s">
        <v>48</v>
      </c>
      <c r="C406" s="30">
        <v>41043030200</v>
      </c>
      <c r="D406" s="30">
        <v>2417</v>
      </c>
      <c r="E406" s="46">
        <v>5899</v>
      </c>
      <c r="K406" s="45">
        <v>1</v>
      </c>
      <c r="L406" s="46">
        <v>41043020600</v>
      </c>
      <c r="M406" s="550">
        <v>1319</v>
      </c>
      <c r="R406" s="45" t="s">
        <v>361</v>
      </c>
      <c r="S406" s="46">
        <v>41043030800</v>
      </c>
    </row>
    <row r="407" spans="1:19" x14ac:dyDescent="0.25">
      <c r="A407" s="138">
        <f t="shared" si="6"/>
        <v>41043</v>
      </c>
      <c r="B407" s="45" t="s">
        <v>48</v>
      </c>
      <c r="C407" s="30">
        <v>41043030300</v>
      </c>
      <c r="D407" s="30">
        <v>901</v>
      </c>
      <c r="E407" s="46">
        <v>2395</v>
      </c>
      <c r="K407" s="45">
        <v>1</v>
      </c>
      <c r="L407" s="46">
        <v>41043020700</v>
      </c>
      <c r="M407" s="550">
        <v>905</v>
      </c>
      <c r="R407" s="45" t="s">
        <v>361</v>
      </c>
      <c r="S407" s="46">
        <v>41043030904</v>
      </c>
    </row>
    <row r="408" spans="1:19" x14ac:dyDescent="0.25">
      <c r="A408" s="138">
        <f t="shared" si="6"/>
        <v>41043</v>
      </c>
      <c r="B408" s="45" t="s">
        <v>48</v>
      </c>
      <c r="C408" s="30">
        <v>41043030401</v>
      </c>
      <c r="D408" s="30">
        <v>2653</v>
      </c>
      <c r="E408" s="46">
        <v>6052</v>
      </c>
      <c r="K408" s="45">
        <v>1</v>
      </c>
      <c r="L408" s="46">
        <v>41043020801</v>
      </c>
      <c r="M408" s="550">
        <v>1204</v>
      </c>
      <c r="R408" s="45" t="s">
        <v>362</v>
      </c>
      <c r="S408" s="46">
        <v>41049970200</v>
      </c>
    </row>
    <row r="409" spans="1:19" x14ac:dyDescent="0.25">
      <c r="A409" s="138">
        <f t="shared" si="6"/>
        <v>41043</v>
      </c>
      <c r="B409" s="45" t="s">
        <v>48</v>
      </c>
      <c r="C409" s="30">
        <v>41043030402</v>
      </c>
      <c r="D409" s="30">
        <v>2893</v>
      </c>
      <c r="E409" s="46">
        <v>5874</v>
      </c>
      <c r="K409" s="45">
        <v>1</v>
      </c>
      <c r="L409" s="46">
        <v>41043020802</v>
      </c>
      <c r="M409" s="550">
        <v>2623</v>
      </c>
      <c r="R409" s="45" t="s">
        <v>477</v>
      </c>
      <c r="S409" s="46">
        <v>41041950100</v>
      </c>
    </row>
    <row r="410" spans="1:19" x14ac:dyDescent="0.25">
      <c r="A410" s="138">
        <f t="shared" si="6"/>
        <v>41043</v>
      </c>
      <c r="B410" s="45" t="s">
        <v>48</v>
      </c>
      <c r="C410" s="30">
        <v>41043030500</v>
      </c>
      <c r="D410" s="30">
        <v>1719</v>
      </c>
      <c r="E410" s="46">
        <v>4186</v>
      </c>
      <c r="K410" s="45">
        <v>0</v>
      </c>
      <c r="L410" s="46">
        <v>41043030100</v>
      </c>
      <c r="M410" s="550">
        <v>1258</v>
      </c>
      <c r="R410" s="45" t="s">
        <v>477</v>
      </c>
      <c r="S410" s="46">
        <v>41041950400</v>
      </c>
    </row>
    <row r="411" spans="1:19" x14ac:dyDescent="0.25">
      <c r="A411" s="138">
        <f t="shared" si="6"/>
        <v>41043</v>
      </c>
      <c r="B411" s="45" t="s">
        <v>48</v>
      </c>
      <c r="C411" s="30">
        <v>41043030600</v>
      </c>
      <c r="D411" s="30">
        <v>2655</v>
      </c>
      <c r="E411" s="46">
        <v>5644</v>
      </c>
      <c r="K411" s="45">
        <v>0</v>
      </c>
      <c r="L411" s="46">
        <v>41043030200</v>
      </c>
      <c r="M411" s="550">
        <v>1530</v>
      </c>
      <c r="R411" s="45" t="s">
        <v>477</v>
      </c>
      <c r="S411" s="46">
        <v>41041950304</v>
      </c>
    </row>
    <row r="412" spans="1:19" x14ac:dyDescent="0.25">
      <c r="A412" s="138">
        <f t="shared" si="6"/>
        <v>41043</v>
      </c>
      <c r="B412" s="45" t="s">
        <v>48</v>
      </c>
      <c r="C412" s="30">
        <v>41043030700</v>
      </c>
      <c r="D412" s="30">
        <v>1686</v>
      </c>
      <c r="E412" s="46">
        <v>3624</v>
      </c>
      <c r="K412" s="45">
        <v>0</v>
      </c>
      <c r="L412" s="46">
        <v>41043030300</v>
      </c>
      <c r="M412" s="550">
        <v>233</v>
      </c>
      <c r="R412" s="45" t="s">
        <v>477</v>
      </c>
      <c r="S412" s="46">
        <v>41041950303</v>
      </c>
    </row>
    <row r="413" spans="1:19" x14ac:dyDescent="0.25">
      <c r="A413" s="138">
        <f t="shared" si="6"/>
        <v>41043</v>
      </c>
      <c r="B413" s="45" t="s">
        <v>48</v>
      </c>
      <c r="C413" s="30">
        <v>41043030800</v>
      </c>
      <c r="D413" s="30">
        <v>3283</v>
      </c>
      <c r="E413" s="46">
        <v>6073</v>
      </c>
      <c r="K413" s="45">
        <v>0</v>
      </c>
      <c r="L413" s="46">
        <v>41043030401</v>
      </c>
      <c r="M413" s="550">
        <v>1426</v>
      </c>
      <c r="R413" s="45" t="s">
        <v>477</v>
      </c>
      <c r="S413" s="46">
        <v>41041950601</v>
      </c>
    </row>
    <row r="414" spans="1:19" x14ac:dyDescent="0.25">
      <c r="A414" s="138">
        <f t="shared" si="6"/>
        <v>41043</v>
      </c>
      <c r="B414" s="45" t="s">
        <v>48</v>
      </c>
      <c r="C414" s="30">
        <v>41043030902</v>
      </c>
      <c r="D414" s="30">
        <v>2815</v>
      </c>
      <c r="E414" s="46">
        <v>6301</v>
      </c>
      <c r="K414" s="45">
        <v>0</v>
      </c>
      <c r="L414" s="46">
        <v>41043030402</v>
      </c>
      <c r="M414" s="550">
        <v>1094</v>
      </c>
      <c r="R414" s="45" t="s">
        <v>363</v>
      </c>
      <c r="S414" s="46">
        <v>41021960100</v>
      </c>
    </row>
    <row r="415" spans="1:19" x14ac:dyDescent="0.25">
      <c r="A415" s="138">
        <f t="shared" si="6"/>
        <v>41043</v>
      </c>
      <c r="B415" s="45" t="s">
        <v>48</v>
      </c>
      <c r="C415" s="30">
        <v>41043030903</v>
      </c>
      <c r="D415" s="30">
        <v>2514</v>
      </c>
      <c r="E415" s="46">
        <v>4614</v>
      </c>
      <c r="K415" s="45">
        <v>0</v>
      </c>
      <c r="L415" s="46">
        <v>41043030500</v>
      </c>
      <c r="M415" s="550">
        <v>745</v>
      </c>
      <c r="R415" s="45" t="s">
        <v>478</v>
      </c>
      <c r="S415" s="46">
        <v>41023960100</v>
      </c>
    </row>
    <row r="416" spans="1:19" x14ac:dyDescent="0.25">
      <c r="A416" s="138">
        <f t="shared" si="6"/>
        <v>41043</v>
      </c>
      <c r="B416" s="45" t="s">
        <v>48</v>
      </c>
      <c r="C416" s="30">
        <v>41043030904</v>
      </c>
      <c r="D416" s="30">
        <v>1675</v>
      </c>
      <c r="E416" s="46">
        <v>3371</v>
      </c>
      <c r="K416" s="45">
        <v>0</v>
      </c>
      <c r="L416" s="46">
        <v>41043030600</v>
      </c>
      <c r="M416" s="550">
        <v>3530</v>
      </c>
      <c r="R416" s="45" t="s">
        <v>364</v>
      </c>
      <c r="S416" s="46">
        <v>41063960200</v>
      </c>
    </row>
    <row r="417" spans="1:19" x14ac:dyDescent="0.25">
      <c r="A417" s="138">
        <f t="shared" si="6"/>
        <v>41045</v>
      </c>
      <c r="B417" s="45" t="s">
        <v>49</v>
      </c>
      <c r="C417" s="30">
        <v>41045940000</v>
      </c>
      <c r="D417" s="30">
        <v>0</v>
      </c>
      <c r="E417" s="46">
        <v>0</v>
      </c>
      <c r="K417" s="45">
        <v>0</v>
      </c>
      <c r="L417" s="46">
        <v>41043030700</v>
      </c>
      <c r="M417" s="550">
        <v>2663</v>
      </c>
      <c r="R417" s="45" t="s">
        <v>365</v>
      </c>
      <c r="S417" s="46">
        <v>41039001600</v>
      </c>
    </row>
    <row r="418" spans="1:19" x14ac:dyDescent="0.25">
      <c r="A418" s="138">
        <f t="shared" si="6"/>
        <v>41045</v>
      </c>
      <c r="B418" s="45" t="s">
        <v>49</v>
      </c>
      <c r="C418" s="30">
        <v>41045970200</v>
      </c>
      <c r="D418" s="30">
        <v>1747</v>
      </c>
      <c r="E418" s="46">
        <v>3603</v>
      </c>
      <c r="K418" s="45">
        <v>0</v>
      </c>
      <c r="L418" s="46">
        <v>41043030800</v>
      </c>
      <c r="M418" s="550">
        <v>4748</v>
      </c>
      <c r="R418" s="45" t="s">
        <v>366</v>
      </c>
      <c r="S418" s="46">
        <v>41043030200</v>
      </c>
    </row>
    <row r="419" spans="1:19" x14ac:dyDescent="0.25">
      <c r="A419" s="138">
        <f t="shared" si="6"/>
        <v>41045</v>
      </c>
      <c r="B419" s="45" t="s">
        <v>49</v>
      </c>
      <c r="C419" s="30">
        <v>41045970300</v>
      </c>
      <c r="D419" s="30">
        <v>1785</v>
      </c>
      <c r="E419" s="46">
        <v>2888</v>
      </c>
      <c r="K419" s="45">
        <v>0</v>
      </c>
      <c r="L419" s="46">
        <v>41043030902</v>
      </c>
      <c r="M419" s="550">
        <v>1212</v>
      </c>
      <c r="R419" s="45" t="s">
        <v>367</v>
      </c>
      <c r="S419" s="46">
        <v>41071030702</v>
      </c>
    </row>
    <row r="420" spans="1:19" x14ac:dyDescent="0.25">
      <c r="A420" s="138">
        <f t="shared" si="6"/>
        <v>41045</v>
      </c>
      <c r="B420" s="45" t="s">
        <v>49</v>
      </c>
      <c r="C420" s="30">
        <v>41045970400</v>
      </c>
      <c r="D420" s="30">
        <v>1708</v>
      </c>
      <c r="E420" s="46">
        <v>2504</v>
      </c>
      <c r="K420" s="45">
        <v>1</v>
      </c>
      <c r="L420" s="46">
        <v>41043030903</v>
      </c>
      <c r="M420" s="550">
        <v>1614</v>
      </c>
      <c r="R420" s="45" t="s">
        <v>367</v>
      </c>
      <c r="S420" s="46">
        <v>41071030801</v>
      </c>
    </row>
    <row r="421" spans="1:19" x14ac:dyDescent="0.25">
      <c r="A421" s="138">
        <f t="shared" si="6"/>
        <v>41045</v>
      </c>
      <c r="B421" s="45" t="s">
        <v>49</v>
      </c>
      <c r="C421" s="30">
        <v>41045970500</v>
      </c>
      <c r="D421" s="30">
        <v>1704</v>
      </c>
      <c r="E421" s="46">
        <v>3612</v>
      </c>
      <c r="K421" s="45">
        <v>1</v>
      </c>
      <c r="L421" s="46">
        <v>41043030904</v>
      </c>
      <c r="M421" s="550">
        <v>741</v>
      </c>
      <c r="R421" s="45" t="s">
        <v>367</v>
      </c>
      <c r="S421" s="46">
        <v>41071030802</v>
      </c>
    </row>
    <row r="422" spans="1:19" x14ac:dyDescent="0.25">
      <c r="A422" s="138">
        <f t="shared" si="6"/>
        <v>41045</v>
      </c>
      <c r="B422" s="45" t="s">
        <v>49</v>
      </c>
      <c r="C422" s="30">
        <v>41045970600</v>
      </c>
      <c r="D422" s="30">
        <v>1511</v>
      </c>
      <c r="E422" s="46">
        <v>3277</v>
      </c>
      <c r="K422" s="45">
        <v>0</v>
      </c>
      <c r="L422" s="46">
        <v>41045940000</v>
      </c>
      <c r="M422" s="550">
        <v>0</v>
      </c>
      <c r="R422" s="45" t="s">
        <v>367</v>
      </c>
      <c r="S422" s="46">
        <v>41071030701</v>
      </c>
    </row>
    <row r="423" spans="1:19" x14ac:dyDescent="0.25">
      <c r="A423" s="138">
        <f t="shared" si="6"/>
        <v>41045</v>
      </c>
      <c r="B423" s="45" t="s">
        <v>49</v>
      </c>
      <c r="C423" s="30">
        <v>41045970700</v>
      </c>
      <c r="D423" s="30">
        <v>628</v>
      </c>
      <c r="E423" s="46">
        <v>1500</v>
      </c>
      <c r="K423" s="45">
        <v>0</v>
      </c>
      <c r="L423" s="46">
        <v>41045970200</v>
      </c>
      <c r="M423" s="550">
        <v>1241</v>
      </c>
      <c r="R423" s="45" t="s">
        <v>367</v>
      </c>
      <c r="S423" s="46">
        <v>41071030602</v>
      </c>
    </row>
    <row r="424" spans="1:19" x14ac:dyDescent="0.25">
      <c r="A424" s="138">
        <f t="shared" si="6"/>
        <v>41045</v>
      </c>
      <c r="B424" s="45" t="s">
        <v>49</v>
      </c>
      <c r="C424" s="30">
        <v>41045970900</v>
      </c>
      <c r="D424" s="30">
        <v>979</v>
      </c>
      <c r="E424" s="46">
        <v>2440</v>
      </c>
      <c r="K424" s="45">
        <v>1</v>
      </c>
      <c r="L424" s="46">
        <v>41045970300</v>
      </c>
      <c r="M424" s="550">
        <v>2601</v>
      </c>
      <c r="R424" s="45" t="s">
        <v>367</v>
      </c>
      <c r="S424" s="46">
        <v>41071030601</v>
      </c>
    </row>
    <row r="425" spans="1:19" x14ac:dyDescent="0.25">
      <c r="A425" s="138">
        <f t="shared" si="6"/>
        <v>41047</v>
      </c>
      <c r="B425" s="45" t="s">
        <v>50</v>
      </c>
      <c r="C425" s="30">
        <v>41047000200</v>
      </c>
      <c r="D425" s="30">
        <v>1313</v>
      </c>
      <c r="E425" s="46">
        <v>1684</v>
      </c>
      <c r="K425" s="45">
        <v>1</v>
      </c>
      <c r="L425" s="46">
        <v>41045970400</v>
      </c>
      <c r="M425" s="550">
        <v>5142</v>
      </c>
      <c r="R425" s="45" t="s">
        <v>368</v>
      </c>
      <c r="S425" s="46">
        <v>41031960100</v>
      </c>
    </row>
    <row r="426" spans="1:19" x14ac:dyDescent="0.25">
      <c r="A426" s="138">
        <f t="shared" si="6"/>
        <v>41047</v>
      </c>
      <c r="B426" s="45" t="s">
        <v>50</v>
      </c>
      <c r="C426" s="30">
        <v>41047000300</v>
      </c>
      <c r="D426" s="30">
        <v>1886</v>
      </c>
      <c r="E426" s="46">
        <v>3068</v>
      </c>
      <c r="K426" s="45">
        <v>0</v>
      </c>
      <c r="L426" s="46">
        <v>41045970500</v>
      </c>
      <c r="M426" s="550">
        <v>1275</v>
      </c>
      <c r="R426" s="45" t="s">
        <v>368</v>
      </c>
      <c r="S426" s="46">
        <v>41031960202</v>
      </c>
    </row>
    <row r="427" spans="1:19" x14ac:dyDescent="0.25">
      <c r="A427" s="138">
        <f t="shared" si="6"/>
        <v>41047</v>
      </c>
      <c r="B427" s="45" t="s">
        <v>50</v>
      </c>
      <c r="C427" s="30">
        <v>41047000400</v>
      </c>
      <c r="D427" s="30">
        <v>1808</v>
      </c>
      <c r="E427" s="46">
        <v>2705</v>
      </c>
      <c r="K427" s="45">
        <v>0</v>
      </c>
      <c r="L427" s="46">
        <v>41045970600</v>
      </c>
      <c r="M427" s="550">
        <v>1482</v>
      </c>
      <c r="R427" s="45" t="s">
        <v>368</v>
      </c>
      <c r="S427" s="46">
        <v>41031960201</v>
      </c>
    </row>
    <row r="428" spans="1:19" x14ac:dyDescent="0.25">
      <c r="A428" s="138">
        <f t="shared" si="6"/>
        <v>41047</v>
      </c>
      <c r="B428" s="45" t="s">
        <v>50</v>
      </c>
      <c r="C428" s="30">
        <v>41047000501</v>
      </c>
      <c r="D428" s="30">
        <v>1089</v>
      </c>
      <c r="E428" s="46">
        <v>2362</v>
      </c>
      <c r="K428" s="45">
        <v>0</v>
      </c>
      <c r="L428" s="46">
        <v>41045970700</v>
      </c>
      <c r="M428" s="550">
        <v>305</v>
      </c>
      <c r="R428" s="45" t="s">
        <v>369</v>
      </c>
      <c r="S428" s="46">
        <v>41035970600</v>
      </c>
    </row>
    <row r="429" spans="1:19" x14ac:dyDescent="0.25">
      <c r="A429" s="138">
        <f t="shared" si="6"/>
        <v>41047</v>
      </c>
      <c r="B429" s="45" t="s">
        <v>50</v>
      </c>
      <c r="C429" s="30">
        <v>41047000502</v>
      </c>
      <c r="D429" s="30">
        <v>1801</v>
      </c>
      <c r="E429" s="46">
        <v>3316</v>
      </c>
      <c r="K429" s="45">
        <v>0</v>
      </c>
      <c r="L429" s="46">
        <v>41045970900</v>
      </c>
      <c r="M429" s="550">
        <v>1587</v>
      </c>
      <c r="R429" s="45" t="s">
        <v>370</v>
      </c>
      <c r="S429" s="46">
        <v>41057960100</v>
      </c>
    </row>
    <row r="430" spans="1:19" x14ac:dyDescent="0.25">
      <c r="A430" s="138">
        <f t="shared" si="6"/>
        <v>41047</v>
      </c>
      <c r="B430" s="45" t="s">
        <v>50</v>
      </c>
      <c r="C430" s="30">
        <v>41047000600</v>
      </c>
      <c r="D430" s="30">
        <v>2018</v>
      </c>
      <c r="E430" s="46">
        <v>3316</v>
      </c>
      <c r="K430" s="45">
        <v>1</v>
      </c>
      <c r="L430" s="46">
        <v>41047000200</v>
      </c>
      <c r="M430" s="550">
        <v>31821</v>
      </c>
      <c r="R430" s="45" t="s">
        <v>371</v>
      </c>
      <c r="S430" s="46">
        <v>41065970800</v>
      </c>
    </row>
    <row r="431" spans="1:19" x14ac:dyDescent="0.25">
      <c r="A431" s="138">
        <f t="shared" si="6"/>
        <v>41047</v>
      </c>
      <c r="B431" s="45" t="s">
        <v>50</v>
      </c>
      <c r="C431" s="30">
        <v>41047000701</v>
      </c>
      <c r="D431" s="30">
        <v>1975</v>
      </c>
      <c r="E431" s="46">
        <v>3189</v>
      </c>
      <c r="K431" s="45">
        <v>1</v>
      </c>
      <c r="L431" s="46">
        <v>41047000300</v>
      </c>
      <c r="M431" s="550">
        <v>2616</v>
      </c>
      <c r="R431" s="45" t="s">
        <v>479</v>
      </c>
      <c r="S431" s="46">
        <v>41051007800</v>
      </c>
    </row>
    <row r="432" spans="1:19" x14ac:dyDescent="0.25">
      <c r="A432" s="138">
        <f t="shared" si="6"/>
        <v>41047</v>
      </c>
      <c r="B432" s="45" t="s">
        <v>50</v>
      </c>
      <c r="C432" s="30">
        <v>41047000900</v>
      </c>
      <c r="D432" s="30">
        <v>2243</v>
      </c>
      <c r="E432" s="46">
        <v>3513</v>
      </c>
      <c r="K432" s="45">
        <v>1</v>
      </c>
      <c r="L432" s="46">
        <v>41047000400</v>
      </c>
      <c r="M432" s="550">
        <v>7276</v>
      </c>
      <c r="R432" s="45" t="s">
        <v>72</v>
      </c>
      <c r="S432" s="46">
        <v>41029000602</v>
      </c>
    </row>
    <row r="433" spans="1:19" x14ac:dyDescent="0.25">
      <c r="A433" s="138">
        <f t="shared" si="6"/>
        <v>41047</v>
      </c>
      <c r="B433" s="45" t="s">
        <v>50</v>
      </c>
      <c r="C433" s="30">
        <v>41047001000</v>
      </c>
      <c r="D433" s="30">
        <v>1614</v>
      </c>
      <c r="E433" s="46">
        <v>2569</v>
      </c>
      <c r="K433" s="45">
        <v>1</v>
      </c>
      <c r="L433" s="46">
        <v>41047000501</v>
      </c>
      <c r="M433" s="550">
        <v>844</v>
      </c>
      <c r="R433" s="45" t="s">
        <v>72</v>
      </c>
      <c r="S433" s="46">
        <v>41029000700</v>
      </c>
    </row>
    <row r="434" spans="1:19" x14ac:dyDescent="0.25">
      <c r="A434" s="138">
        <f t="shared" si="6"/>
        <v>41047</v>
      </c>
      <c r="B434" s="45" t="s">
        <v>50</v>
      </c>
      <c r="C434" s="30">
        <v>41047001100</v>
      </c>
      <c r="D434" s="30">
        <v>1999</v>
      </c>
      <c r="E434" s="46">
        <v>3210</v>
      </c>
      <c r="K434" s="45">
        <v>1</v>
      </c>
      <c r="L434" s="46">
        <v>41047000502</v>
      </c>
      <c r="M434" s="550">
        <v>2167</v>
      </c>
      <c r="R434" s="45" t="s">
        <v>72</v>
      </c>
      <c r="S434" s="46">
        <v>41029000800</v>
      </c>
    </row>
    <row r="435" spans="1:19" x14ac:dyDescent="0.25">
      <c r="A435" s="138">
        <f t="shared" si="6"/>
        <v>41047</v>
      </c>
      <c r="B435" s="45" t="s">
        <v>50</v>
      </c>
      <c r="C435" s="30">
        <v>41047001200</v>
      </c>
      <c r="D435" s="30">
        <v>1650</v>
      </c>
      <c r="E435" s="46">
        <v>2751</v>
      </c>
      <c r="K435" s="45">
        <v>1</v>
      </c>
      <c r="L435" s="46">
        <v>41047000600</v>
      </c>
      <c r="M435" s="550">
        <v>1881</v>
      </c>
      <c r="R435" s="45" t="s">
        <v>72</v>
      </c>
      <c r="S435" s="46">
        <v>41029001200</v>
      </c>
    </row>
    <row r="436" spans="1:19" x14ac:dyDescent="0.25">
      <c r="A436" s="138">
        <f t="shared" si="6"/>
        <v>41047</v>
      </c>
      <c r="B436" s="45" t="s">
        <v>50</v>
      </c>
      <c r="C436" s="30">
        <v>41047001300</v>
      </c>
      <c r="D436" s="30">
        <v>1889</v>
      </c>
      <c r="E436" s="46">
        <v>3230</v>
      </c>
      <c r="K436" s="45">
        <v>1</v>
      </c>
      <c r="L436" s="46">
        <v>41047000701</v>
      </c>
      <c r="M436" s="550">
        <v>6306</v>
      </c>
      <c r="R436" s="45" t="s">
        <v>72</v>
      </c>
      <c r="S436" s="46">
        <v>41029001302</v>
      </c>
    </row>
    <row r="437" spans="1:19" x14ac:dyDescent="0.25">
      <c r="A437" s="138">
        <f t="shared" si="6"/>
        <v>41047</v>
      </c>
      <c r="B437" s="45" t="s">
        <v>50</v>
      </c>
      <c r="C437" s="30">
        <v>41047001401</v>
      </c>
      <c r="D437" s="30">
        <v>2358</v>
      </c>
      <c r="E437" s="46">
        <v>4415</v>
      </c>
      <c r="K437" s="45">
        <v>1</v>
      </c>
      <c r="L437" s="46">
        <v>41047000900</v>
      </c>
      <c r="M437" s="550">
        <v>4280</v>
      </c>
      <c r="R437" s="45" t="s">
        <v>72</v>
      </c>
      <c r="S437" s="46">
        <v>41029001301</v>
      </c>
    </row>
    <row r="438" spans="1:19" x14ac:dyDescent="0.25">
      <c r="A438" s="138">
        <f t="shared" si="6"/>
        <v>41047</v>
      </c>
      <c r="B438" s="45" t="s">
        <v>50</v>
      </c>
      <c r="C438" s="30">
        <v>41047001402</v>
      </c>
      <c r="D438" s="30">
        <v>2308</v>
      </c>
      <c r="E438" s="46">
        <v>4574</v>
      </c>
      <c r="K438" s="45">
        <v>1</v>
      </c>
      <c r="L438" s="46">
        <v>41047001000</v>
      </c>
      <c r="M438" s="550">
        <v>19923</v>
      </c>
      <c r="R438" s="45" t="s">
        <v>72</v>
      </c>
      <c r="S438" s="46">
        <v>41029000300</v>
      </c>
    </row>
    <row r="439" spans="1:19" x14ac:dyDescent="0.25">
      <c r="A439" s="138">
        <f t="shared" si="6"/>
        <v>41047</v>
      </c>
      <c r="B439" s="45" t="s">
        <v>50</v>
      </c>
      <c r="C439" s="30">
        <v>41047001501</v>
      </c>
      <c r="D439" s="30">
        <v>1740</v>
      </c>
      <c r="E439" s="46">
        <v>3378</v>
      </c>
      <c r="K439" s="45">
        <v>1</v>
      </c>
      <c r="L439" s="46">
        <v>41047001100</v>
      </c>
      <c r="M439" s="550">
        <v>1751</v>
      </c>
      <c r="R439" s="45" t="s">
        <v>72</v>
      </c>
      <c r="S439" s="46">
        <v>41029000601</v>
      </c>
    </row>
    <row r="440" spans="1:19" x14ac:dyDescent="0.25">
      <c r="A440" s="138">
        <f t="shared" si="6"/>
        <v>41047</v>
      </c>
      <c r="B440" s="45" t="s">
        <v>50</v>
      </c>
      <c r="C440" s="30">
        <v>41047001502</v>
      </c>
      <c r="D440" s="30">
        <v>1928</v>
      </c>
      <c r="E440" s="46">
        <v>3616</v>
      </c>
      <c r="K440" s="45">
        <v>1</v>
      </c>
      <c r="L440" s="46">
        <v>41047001200</v>
      </c>
      <c r="M440" s="550">
        <v>2185</v>
      </c>
      <c r="R440" s="45" t="s">
        <v>72</v>
      </c>
      <c r="S440" s="46">
        <v>41029002500</v>
      </c>
    </row>
    <row r="441" spans="1:19" x14ac:dyDescent="0.25">
      <c r="A441" s="138">
        <f t="shared" si="6"/>
        <v>41047</v>
      </c>
      <c r="B441" s="45" t="s">
        <v>50</v>
      </c>
      <c r="C441" s="30">
        <v>41047001503</v>
      </c>
      <c r="D441" s="30">
        <v>1775</v>
      </c>
      <c r="E441" s="46">
        <v>2894</v>
      </c>
      <c r="K441" s="45">
        <v>1</v>
      </c>
      <c r="L441" s="46">
        <v>41047001300</v>
      </c>
      <c r="M441" s="550">
        <v>1652</v>
      </c>
      <c r="R441" s="45" t="s">
        <v>72</v>
      </c>
      <c r="S441" s="46">
        <v>41029000900</v>
      </c>
    </row>
    <row r="442" spans="1:19" x14ac:dyDescent="0.25">
      <c r="A442" s="138">
        <f t="shared" si="6"/>
        <v>41047</v>
      </c>
      <c r="B442" s="45" t="s">
        <v>50</v>
      </c>
      <c r="C442" s="30">
        <v>41047001601</v>
      </c>
      <c r="D442" s="30">
        <v>2750</v>
      </c>
      <c r="E442" s="46">
        <v>5334</v>
      </c>
      <c r="K442" s="45">
        <v>1</v>
      </c>
      <c r="L442" s="46">
        <v>41047001401</v>
      </c>
      <c r="M442" s="550">
        <v>1442</v>
      </c>
      <c r="R442" s="45" t="s">
        <v>72</v>
      </c>
      <c r="S442" s="46">
        <v>41029000203</v>
      </c>
    </row>
    <row r="443" spans="1:19" x14ac:dyDescent="0.25">
      <c r="A443" s="138">
        <f t="shared" si="6"/>
        <v>41047</v>
      </c>
      <c r="B443" s="45" t="s">
        <v>50</v>
      </c>
      <c r="C443" s="30">
        <v>41047001602</v>
      </c>
      <c r="D443" s="30">
        <v>3656</v>
      </c>
      <c r="E443" s="46">
        <v>5699</v>
      </c>
      <c r="K443" s="45">
        <v>1</v>
      </c>
      <c r="L443" s="46">
        <v>41047001402</v>
      </c>
      <c r="M443" s="550">
        <v>1129</v>
      </c>
      <c r="R443" s="45" t="s">
        <v>72</v>
      </c>
      <c r="S443" s="46">
        <v>41029000100</v>
      </c>
    </row>
    <row r="444" spans="1:19" x14ac:dyDescent="0.25">
      <c r="A444" s="138">
        <f t="shared" si="6"/>
        <v>41047</v>
      </c>
      <c r="B444" s="45" t="s">
        <v>50</v>
      </c>
      <c r="C444" s="30">
        <v>41047001603</v>
      </c>
      <c r="D444" s="30">
        <v>2332</v>
      </c>
      <c r="E444" s="46">
        <v>4979</v>
      </c>
      <c r="K444" s="45">
        <v>1</v>
      </c>
      <c r="L444" s="46">
        <v>41047001501</v>
      </c>
      <c r="M444" s="550">
        <v>1946</v>
      </c>
      <c r="R444" s="45" t="s">
        <v>72</v>
      </c>
      <c r="S444" s="46">
        <v>41029000202</v>
      </c>
    </row>
    <row r="445" spans="1:19" x14ac:dyDescent="0.25">
      <c r="A445" s="138">
        <f t="shared" si="6"/>
        <v>41047</v>
      </c>
      <c r="B445" s="45" t="s">
        <v>50</v>
      </c>
      <c r="C445" s="30">
        <v>41047001604</v>
      </c>
      <c r="D445" s="30">
        <v>2942</v>
      </c>
      <c r="E445" s="46">
        <v>5087</v>
      </c>
      <c r="K445" s="45">
        <v>1</v>
      </c>
      <c r="L445" s="46">
        <v>41047001502</v>
      </c>
      <c r="M445" s="550">
        <v>902</v>
      </c>
      <c r="R445" s="45" t="s">
        <v>72</v>
      </c>
      <c r="S445" s="46">
        <v>41029000201</v>
      </c>
    </row>
    <row r="446" spans="1:19" x14ac:dyDescent="0.25">
      <c r="A446" s="138">
        <f t="shared" si="6"/>
        <v>41047</v>
      </c>
      <c r="B446" s="45" t="s">
        <v>50</v>
      </c>
      <c r="C446" s="30">
        <v>41047001701</v>
      </c>
      <c r="D446" s="30">
        <v>2472</v>
      </c>
      <c r="E446" s="46">
        <v>3640</v>
      </c>
      <c r="K446" s="45">
        <v>1</v>
      </c>
      <c r="L446" s="46">
        <v>41047001503</v>
      </c>
      <c r="M446" s="550">
        <v>1221</v>
      </c>
      <c r="R446" s="45" t="s">
        <v>72</v>
      </c>
      <c r="S446" s="46">
        <v>41029000406</v>
      </c>
    </row>
    <row r="447" spans="1:19" x14ac:dyDescent="0.25">
      <c r="A447" s="138">
        <f t="shared" si="6"/>
        <v>41047</v>
      </c>
      <c r="B447" s="45" t="s">
        <v>50</v>
      </c>
      <c r="C447" s="30">
        <v>41047001702</v>
      </c>
      <c r="D447" s="30">
        <v>1756</v>
      </c>
      <c r="E447" s="46">
        <v>3540</v>
      </c>
      <c r="K447" s="45">
        <v>1</v>
      </c>
      <c r="L447" s="46">
        <v>41047001601</v>
      </c>
      <c r="M447" s="550">
        <v>1648</v>
      </c>
      <c r="R447" s="45" t="s">
        <v>72</v>
      </c>
      <c r="S447" s="46">
        <v>41029000502</v>
      </c>
    </row>
    <row r="448" spans="1:19" x14ac:dyDescent="0.25">
      <c r="A448" s="138">
        <f t="shared" si="6"/>
        <v>41047</v>
      </c>
      <c r="B448" s="45" t="s">
        <v>50</v>
      </c>
      <c r="C448" s="30">
        <v>41047001703</v>
      </c>
      <c r="D448" s="30">
        <v>1456</v>
      </c>
      <c r="E448" s="46">
        <v>3666</v>
      </c>
      <c r="K448" s="45">
        <v>1</v>
      </c>
      <c r="L448" s="46">
        <v>41047001602</v>
      </c>
      <c r="M448" s="550">
        <v>1661</v>
      </c>
      <c r="R448" s="45" t="s">
        <v>72</v>
      </c>
      <c r="S448" s="46">
        <v>41029000404</v>
      </c>
    </row>
    <row r="449" spans="1:19" x14ac:dyDescent="0.25">
      <c r="A449" s="138">
        <f t="shared" si="6"/>
        <v>41047</v>
      </c>
      <c r="B449" s="45" t="s">
        <v>50</v>
      </c>
      <c r="C449" s="30">
        <v>41047001801</v>
      </c>
      <c r="D449" s="30">
        <v>2450</v>
      </c>
      <c r="E449" s="46">
        <v>4357</v>
      </c>
      <c r="K449" s="45">
        <v>1</v>
      </c>
      <c r="L449" s="46">
        <v>41047001603</v>
      </c>
      <c r="M449" s="550">
        <v>933</v>
      </c>
      <c r="R449" s="45" t="s">
        <v>72</v>
      </c>
      <c r="S449" s="46">
        <v>41029001601</v>
      </c>
    </row>
    <row r="450" spans="1:19" x14ac:dyDescent="0.25">
      <c r="A450" s="138">
        <f t="shared" si="6"/>
        <v>41047</v>
      </c>
      <c r="B450" s="45" t="s">
        <v>50</v>
      </c>
      <c r="C450" s="30">
        <v>41047001802</v>
      </c>
      <c r="D450" s="30">
        <v>2640</v>
      </c>
      <c r="E450" s="46">
        <v>5987</v>
      </c>
      <c r="K450" s="45">
        <v>1</v>
      </c>
      <c r="L450" s="46">
        <v>41047001604</v>
      </c>
      <c r="M450" s="550">
        <v>4413</v>
      </c>
      <c r="R450" s="45" t="s">
        <v>72</v>
      </c>
      <c r="S450" s="46">
        <v>41029000501</v>
      </c>
    </row>
    <row r="451" spans="1:19" x14ac:dyDescent="0.25">
      <c r="A451" s="138">
        <f t="shared" si="6"/>
        <v>41047</v>
      </c>
      <c r="B451" s="45" t="s">
        <v>50</v>
      </c>
      <c r="C451" s="30">
        <v>41047001803</v>
      </c>
      <c r="D451" s="30">
        <v>1107</v>
      </c>
      <c r="E451" s="46">
        <v>1761</v>
      </c>
      <c r="K451" s="45">
        <v>1</v>
      </c>
      <c r="L451" s="46">
        <v>41047001701</v>
      </c>
      <c r="M451" s="550">
        <v>4157</v>
      </c>
      <c r="R451" s="45" t="s">
        <v>72</v>
      </c>
      <c r="S451" s="46">
        <v>41029000403</v>
      </c>
    </row>
    <row r="452" spans="1:19" x14ac:dyDescent="0.25">
      <c r="A452" s="138">
        <f t="shared" si="6"/>
        <v>41047</v>
      </c>
      <c r="B452" s="45" t="s">
        <v>50</v>
      </c>
      <c r="C452" s="30">
        <v>41047002000</v>
      </c>
      <c r="D452" s="30">
        <v>4186</v>
      </c>
      <c r="E452" s="46">
        <v>7020</v>
      </c>
      <c r="K452" s="45">
        <v>1</v>
      </c>
      <c r="L452" s="46">
        <v>41047001702</v>
      </c>
      <c r="M452" s="550">
        <v>1034</v>
      </c>
      <c r="R452" s="45" t="s">
        <v>72</v>
      </c>
      <c r="S452" s="46">
        <v>41029000405</v>
      </c>
    </row>
    <row r="453" spans="1:19" x14ac:dyDescent="0.25">
      <c r="A453" s="138">
        <f t="shared" ref="A453:A516" si="7">VLOOKUP(B453,$H$5:$I$40,2,TRUE)</f>
        <v>41047</v>
      </c>
      <c r="B453" s="45" t="s">
        <v>50</v>
      </c>
      <c r="C453" s="30">
        <v>41047002101</v>
      </c>
      <c r="D453" s="30">
        <v>1036</v>
      </c>
      <c r="E453" s="46">
        <v>1649</v>
      </c>
      <c r="K453" s="45">
        <v>1</v>
      </c>
      <c r="L453" s="46">
        <v>41047001703</v>
      </c>
      <c r="M453" s="550">
        <v>506</v>
      </c>
      <c r="R453" s="45" t="s">
        <v>372</v>
      </c>
      <c r="S453" s="46">
        <v>41035970700</v>
      </c>
    </row>
    <row r="454" spans="1:19" x14ac:dyDescent="0.25">
      <c r="A454" s="138">
        <f t="shared" si="7"/>
        <v>41047</v>
      </c>
      <c r="B454" s="45" t="s">
        <v>50</v>
      </c>
      <c r="C454" s="30">
        <v>41047002102</v>
      </c>
      <c r="D454" s="30">
        <v>2403</v>
      </c>
      <c r="E454" s="46">
        <v>4194</v>
      </c>
      <c r="K454" s="45">
        <v>1</v>
      </c>
      <c r="L454" s="46">
        <v>41047001801</v>
      </c>
      <c r="M454" s="550">
        <v>3059</v>
      </c>
      <c r="R454" s="45" t="s">
        <v>373</v>
      </c>
      <c r="S454" s="46">
        <v>41031960302</v>
      </c>
    </row>
    <row r="455" spans="1:19" x14ac:dyDescent="0.25">
      <c r="A455" s="138">
        <f t="shared" si="7"/>
        <v>41047</v>
      </c>
      <c r="B455" s="45" t="s">
        <v>50</v>
      </c>
      <c r="C455" s="30">
        <v>41047002201</v>
      </c>
      <c r="D455" s="30">
        <v>841</v>
      </c>
      <c r="E455" s="46">
        <v>1676</v>
      </c>
      <c r="K455" s="45">
        <v>1</v>
      </c>
      <c r="L455" s="46">
        <v>41047001802</v>
      </c>
      <c r="M455" s="550">
        <v>1095</v>
      </c>
      <c r="R455" s="45" t="s">
        <v>480</v>
      </c>
      <c r="S455" s="46">
        <v>41043030200</v>
      </c>
    </row>
    <row r="456" spans="1:19" x14ac:dyDescent="0.25">
      <c r="A456" s="138">
        <f t="shared" si="7"/>
        <v>41047</v>
      </c>
      <c r="B456" s="45" t="s">
        <v>50</v>
      </c>
      <c r="C456" s="30">
        <v>41047002202</v>
      </c>
      <c r="D456" s="30">
        <v>2633</v>
      </c>
      <c r="E456" s="46">
        <v>4732</v>
      </c>
      <c r="K456" s="45">
        <v>1</v>
      </c>
      <c r="L456" s="46">
        <v>41047001803</v>
      </c>
      <c r="M456" s="550">
        <v>3536</v>
      </c>
      <c r="R456" s="45" t="s">
        <v>480</v>
      </c>
      <c r="S456" s="46">
        <v>41047010600</v>
      </c>
    </row>
    <row r="457" spans="1:19" x14ac:dyDescent="0.25">
      <c r="A457" s="138">
        <f t="shared" si="7"/>
        <v>41047</v>
      </c>
      <c r="B457" s="45" t="s">
        <v>50</v>
      </c>
      <c r="C457" s="30">
        <v>41047002301</v>
      </c>
      <c r="D457" s="30">
        <v>1312</v>
      </c>
      <c r="E457" s="46">
        <v>2846</v>
      </c>
      <c r="K457" s="45">
        <v>1</v>
      </c>
      <c r="L457" s="46">
        <v>41047002000</v>
      </c>
      <c r="M457" s="550">
        <v>2328</v>
      </c>
      <c r="R457" s="45" t="s">
        <v>374</v>
      </c>
      <c r="S457" s="46">
        <v>41043020100</v>
      </c>
    </row>
    <row r="458" spans="1:19" x14ac:dyDescent="0.25">
      <c r="A458" s="138">
        <f t="shared" si="7"/>
        <v>41047</v>
      </c>
      <c r="B458" s="45" t="s">
        <v>50</v>
      </c>
      <c r="C458" s="30">
        <v>41047002303</v>
      </c>
      <c r="D458" s="30">
        <v>2809</v>
      </c>
      <c r="E458" s="46">
        <v>5323</v>
      </c>
      <c r="K458" s="45">
        <v>1</v>
      </c>
      <c r="L458" s="46">
        <v>41047002101</v>
      </c>
      <c r="M458" s="550">
        <v>963</v>
      </c>
      <c r="R458" s="45" t="s">
        <v>375</v>
      </c>
      <c r="S458" s="46">
        <v>41059950200</v>
      </c>
    </row>
    <row r="459" spans="1:19" x14ac:dyDescent="0.25">
      <c r="A459" s="138">
        <f t="shared" si="7"/>
        <v>41047</v>
      </c>
      <c r="B459" s="45" t="s">
        <v>50</v>
      </c>
      <c r="C459" s="30">
        <v>41047002304</v>
      </c>
      <c r="D459" s="30">
        <v>2621</v>
      </c>
      <c r="E459" s="46">
        <v>4732</v>
      </c>
      <c r="K459" s="45">
        <v>1</v>
      </c>
      <c r="L459" s="46">
        <v>41047002102</v>
      </c>
      <c r="M459" s="550">
        <v>1516</v>
      </c>
      <c r="R459" s="45" t="s">
        <v>376</v>
      </c>
      <c r="S459" s="46">
        <v>41005020800</v>
      </c>
    </row>
    <row r="460" spans="1:19" x14ac:dyDescent="0.25">
      <c r="A460" s="138">
        <f t="shared" si="7"/>
        <v>41047</v>
      </c>
      <c r="B460" s="45" t="s">
        <v>50</v>
      </c>
      <c r="C460" s="30">
        <v>41047002400</v>
      </c>
      <c r="D460" s="30">
        <v>1504</v>
      </c>
      <c r="E460" s="46">
        <v>3246</v>
      </c>
      <c r="K460" s="45">
        <v>1</v>
      </c>
      <c r="L460" s="46">
        <v>41047002201</v>
      </c>
      <c r="M460" s="550">
        <v>230</v>
      </c>
      <c r="R460" s="45" t="s">
        <v>376</v>
      </c>
      <c r="S460" s="46">
        <v>41005020900</v>
      </c>
    </row>
    <row r="461" spans="1:19" x14ac:dyDescent="0.25">
      <c r="A461" s="138">
        <f t="shared" si="7"/>
        <v>41047</v>
      </c>
      <c r="B461" s="45" t="s">
        <v>50</v>
      </c>
      <c r="C461" s="30">
        <v>41047002501</v>
      </c>
      <c r="D461" s="30">
        <v>3636</v>
      </c>
      <c r="E461" s="46">
        <v>6889</v>
      </c>
      <c r="K461" s="45">
        <v>1</v>
      </c>
      <c r="L461" s="46">
        <v>41047002202</v>
      </c>
      <c r="M461" s="550">
        <v>885</v>
      </c>
      <c r="R461" s="45" t="s">
        <v>376</v>
      </c>
      <c r="S461" s="46">
        <v>41005021000</v>
      </c>
    </row>
    <row r="462" spans="1:19" x14ac:dyDescent="0.25">
      <c r="A462" s="138">
        <f t="shared" si="7"/>
        <v>41047</v>
      </c>
      <c r="B462" s="45" t="s">
        <v>50</v>
      </c>
      <c r="C462" s="30">
        <v>41047002502</v>
      </c>
      <c r="D462" s="30">
        <v>1999</v>
      </c>
      <c r="E462" s="46">
        <v>4270</v>
      </c>
      <c r="K462" s="45">
        <v>1</v>
      </c>
      <c r="L462" s="46">
        <v>41047002301</v>
      </c>
      <c r="M462" s="550">
        <v>491</v>
      </c>
      <c r="R462" s="45" t="s">
        <v>376</v>
      </c>
      <c r="S462" s="46">
        <v>41005021100</v>
      </c>
    </row>
    <row r="463" spans="1:19" x14ac:dyDescent="0.25">
      <c r="A463" s="138">
        <f t="shared" si="7"/>
        <v>41047</v>
      </c>
      <c r="B463" s="45" t="s">
        <v>50</v>
      </c>
      <c r="C463" s="30">
        <v>41047002600</v>
      </c>
      <c r="D463" s="30">
        <v>682</v>
      </c>
      <c r="E463" s="46">
        <v>1745</v>
      </c>
      <c r="K463" s="45">
        <v>1</v>
      </c>
      <c r="L463" s="46">
        <v>41047002303</v>
      </c>
      <c r="M463" s="550">
        <v>836</v>
      </c>
      <c r="R463" s="45" t="s">
        <v>376</v>
      </c>
      <c r="S463" s="46">
        <v>41005021200</v>
      </c>
    </row>
    <row r="464" spans="1:19" x14ac:dyDescent="0.25">
      <c r="A464" s="138">
        <f t="shared" si="7"/>
        <v>41047</v>
      </c>
      <c r="B464" s="45" t="s">
        <v>50</v>
      </c>
      <c r="C464" s="30">
        <v>41047002700</v>
      </c>
      <c r="D464" s="30">
        <v>3245</v>
      </c>
      <c r="E464" s="46">
        <v>8120</v>
      </c>
      <c r="K464" s="45">
        <v>1</v>
      </c>
      <c r="L464" s="46">
        <v>41047002304</v>
      </c>
      <c r="M464" s="550">
        <v>472</v>
      </c>
      <c r="R464" s="45" t="s">
        <v>376</v>
      </c>
      <c r="S464" s="46">
        <v>41005021500</v>
      </c>
    </row>
    <row r="465" spans="1:19" x14ac:dyDescent="0.25">
      <c r="A465" s="138">
        <f t="shared" si="7"/>
        <v>41047</v>
      </c>
      <c r="B465" s="45" t="s">
        <v>50</v>
      </c>
      <c r="C465" s="30">
        <v>41047002800</v>
      </c>
      <c r="D465" s="30">
        <v>1546</v>
      </c>
      <c r="E465" s="46">
        <v>3730</v>
      </c>
      <c r="K465" s="45">
        <v>0</v>
      </c>
      <c r="L465" s="46">
        <v>41047002400</v>
      </c>
      <c r="M465" s="550">
        <v>904</v>
      </c>
      <c r="R465" s="45" t="s">
        <v>376</v>
      </c>
      <c r="S465" s="46">
        <v>41005021602</v>
      </c>
    </row>
    <row r="466" spans="1:19" x14ac:dyDescent="0.25">
      <c r="A466" s="138">
        <f t="shared" si="7"/>
        <v>41047</v>
      </c>
      <c r="B466" s="45" t="s">
        <v>50</v>
      </c>
      <c r="C466" s="30">
        <v>41047010100</v>
      </c>
      <c r="D466" s="30">
        <v>481</v>
      </c>
      <c r="E466" s="46">
        <v>1255</v>
      </c>
      <c r="K466" s="45">
        <v>1</v>
      </c>
      <c r="L466" s="46">
        <v>41047002501</v>
      </c>
      <c r="M466" s="550">
        <v>556</v>
      </c>
      <c r="R466" s="45" t="s">
        <v>376</v>
      </c>
      <c r="S466" s="46">
        <v>41005021400</v>
      </c>
    </row>
    <row r="467" spans="1:19" x14ac:dyDescent="0.25">
      <c r="A467" s="138">
        <f t="shared" si="7"/>
        <v>41047</v>
      </c>
      <c r="B467" s="45" t="s">
        <v>50</v>
      </c>
      <c r="C467" s="30">
        <v>41047010201</v>
      </c>
      <c r="D467" s="30">
        <v>1086</v>
      </c>
      <c r="E467" s="46">
        <v>2541</v>
      </c>
      <c r="K467" s="45">
        <v>0</v>
      </c>
      <c r="L467" s="46">
        <v>41047002502</v>
      </c>
      <c r="M467" s="550">
        <v>4061</v>
      </c>
      <c r="R467" s="45" t="s">
        <v>377</v>
      </c>
      <c r="S467" s="46">
        <v>41069960100</v>
      </c>
    </row>
    <row r="468" spans="1:19" x14ac:dyDescent="0.25">
      <c r="A468" s="138">
        <f t="shared" si="7"/>
        <v>41047</v>
      </c>
      <c r="B468" s="45" t="s">
        <v>50</v>
      </c>
      <c r="C468" s="30">
        <v>41047010202</v>
      </c>
      <c r="D468" s="30">
        <v>2658</v>
      </c>
      <c r="E468" s="46">
        <v>6004</v>
      </c>
      <c r="K468" s="45">
        <v>0</v>
      </c>
      <c r="L468" s="46">
        <v>41047002600</v>
      </c>
      <c r="M468" s="550">
        <v>1102</v>
      </c>
      <c r="R468" s="45" t="s">
        <v>378</v>
      </c>
      <c r="S468" s="46">
        <v>41005023902</v>
      </c>
    </row>
    <row r="469" spans="1:19" x14ac:dyDescent="0.25">
      <c r="A469" s="138">
        <f t="shared" si="7"/>
        <v>41047</v>
      </c>
      <c r="B469" s="45" t="s">
        <v>50</v>
      </c>
      <c r="C469" s="30">
        <v>41047010303</v>
      </c>
      <c r="D469" s="30">
        <v>1229</v>
      </c>
      <c r="E469" s="46">
        <v>3109</v>
      </c>
      <c r="K469" s="45">
        <v>0</v>
      </c>
      <c r="L469" s="46">
        <v>41047002700</v>
      </c>
      <c r="M469" s="550">
        <v>2287</v>
      </c>
      <c r="R469" s="45" t="s">
        <v>378</v>
      </c>
      <c r="S469" s="46">
        <v>41005023901</v>
      </c>
    </row>
    <row r="470" spans="1:19" x14ac:dyDescent="0.25">
      <c r="A470" s="138">
        <f t="shared" si="7"/>
        <v>41047</v>
      </c>
      <c r="B470" s="45" t="s">
        <v>50</v>
      </c>
      <c r="C470" s="30">
        <v>41047010304</v>
      </c>
      <c r="D470" s="30">
        <v>1715</v>
      </c>
      <c r="E470" s="46">
        <v>3675</v>
      </c>
      <c r="K470" s="45">
        <v>0</v>
      </c>
      <c r="L470" s="46">
        <v>41047002800</v>
      </c>
      <c r="M470" s="550">
        <v>539</v>
      </c>
      <c r="R470" s="45" t="s">
        <v>378</v>
      </c>
      <c r="S470" s="46">
        <v>41005023800</v>
      </c>
    </row>
    <row r="471" spans="1:19" x14ac:dyDescent="0.25">
      <c r="A471" s="138">
        <f t="shared" si="7"/>
        <v>41047</v>
      </c>
      <c r="B471" s="45" t="s">
        <v>50</v>
      </c>
      <c r="C471" s="30">
        <v>41047010305</v>
      </c>
      <c r="D471" s="30">
        <v>1244</v>
      </c>
      <c r="E471" s="46">
        <v>2693</v>
      </c>
      <c r="K471" s="45">
        <v>0</v>
      </c>
      <c r="L471" s="46">
        <v>41047010100</v>
      </c>
      <c r="M471" s="550">
        <v>1119</v>
      </c>
      <c r="R471" s="45" t="s">
        <v>379</v>
      </c>
      <c r="S471" s="46">
        <v>41053020304</v>
      </c>
    </row>
    <row r="472" spans="1:19" x14ac:dyDescent="0.25">
      <c r="A472" s="138">
        <f t="shared" si="7"/>
        <v>41047</v>
      </c>
      <c r="B472" s="45" t="s">
        <v>50</v>
      </c>
      <c r="C472" s="30">
        <v>41047010306</v>
      </c>
      <c r="D472" s="30">
        <v>2930</v>
      </c>
      <c r="E472" s="46">
        <v>5432</v>
      </c>
      <c r="K472" s="45">
        <v>0</v>
      </c>
      <c r="L472" s="46">
        <v>41047010201</v>
      </c>
      <c r="M472" s="550">
        <v>1427</v>
      </c>
      <c r="R472" s="45" t="s">
        <v>379</v>
      </c>
      <c r="S472" s="46">
        <v>41053020303</v>
      </c>
    </row>
    <row r="473" spans="1:19" x14ac:dyDescent="0.25">
      <c r="A473" s="138">
        <f t="shared" si="7"/>
        <v>41047</v>
      </c>
      <c r="B473" s="45" t="s">
        <v>50</v>
      </c>
      <c r="C473" s="30">
        <v>41047010307</v>
      </c>
      <c r="D473" s="30">
        <v>2545</v>
      </c>
      <c r="E473" s="46">
        <v>4476</v>
      </c>
      <c r="K473" s="45">
        <v>0</v>
      </c>
      <c r="L473" s="46">
        <v>41047010202</v>
      </c>
      <c r="M473" s="550">
        <v>4833</v>
      </c>
      <c r="R473" s="45" t="s">
        <v>380</v>
      </c>
      <c r="S473" s="46">
        <v>41003010400</v>
      </c>
    </row>
    <row r="474" spans="1:19" x14ac:dyDescent="0.25">
      <c r="A474" s="138">
        <f t="shared" si="7"/>
        <v>41047</v>
      </c>
      <c r="B474" s="45" t="s">
        <v>50</v>
      </c>
      <c r="C474" s="30">
        <v>41047010400</v>
      </c>
      <c r="D474" s="30">
        <v>1783</v>
      </c>
      <c r="E474" s="46">
        <v>3387</v>
      </c>
      <c r="K474" s="45">
        <v>0</v>
      </c>
      <c r="L474" s="46">
        <v>41047010303</v>
      </c>
      <c r="M474" s="550">
        <v>3103</v>
      </c>
      <c r="R474" s="45" t="s">
        <v>381</v>
      </c>
      <c r="S474" s="46">
        <v>41023960100</v>
      </c>
    </row>
    <row r="475" spans="1:19" x14ac:dyDescent="0.25">
      <c r="A475" s="138">
        <f t="shared" si="7"/>
        <v>41047</v>
      </c>
      <c r="B475" s="45" t="s">
        <v>50</v>
      </c>
      <c r="C475" s="30">
        <v>41047010501</v>
      </c>
      <c r="D475" s="30">
        <v>2120</v>
      </c>
      <c r="E475" s="46">
        <v>5099</v>
      </c>
      <c r="K475" s="45">
        <v>1</v>
      </c>
      <c r="L475" s="46">
        <v>41047010304</v>
      </c>
      <c r="M475" s="550">
        <v>772</v>
      </c>
      <c r="R475" s="45" t="s">
        <v>382</v>
      </c>
      <c r="S475" s="46">
        <v>41055950100</v>
      </c>
    </row>
    <row r="476" spans="1:19" x14ac:dyDescent="0.25">
      <c r="A476" s="138">
        <f t="shared" si="7"/>
        <v>41047</v>
      </c>
      <c r="B476" s="45" t="s">
        <v>50</v>
      </c>
      <c r="C476" s="30">
        <v>41047010502</v>
      </c>
      <c r="D476" s="30">
        <v>2413</v>
      </c>
      <c r="E476" s="46">
        <v>4470</v>
      </c>
      <c r="K476" s="45">
        <v>1</v>
      </c>
      <c r="L476" s="46">
        <v>41047010305</v>
      </c>
      <c r="M476" s="550">
        <v>3415</v>
      </c>
      <c r="R476" s="45" t="s">
        <v>383</v>
      </c>
      <c r="S476" s="46">
        <v>41065970600</v>
      </c>
    </row>
    <row r="477" spans="1:19" x14ac:dyDescent="0.25">
      <c r="A477" s="138">
        <f t="shared" si="7"/>
        <v>41047</v>
      </c>
      <c r="B477" s="45" t="s">
        <v>50</v>
      </c>
      <c r="C477" s="30">
        <v>41047010503</v>
      </c>
      <c r="D477" s="30">
        <v>1419</v>
      </c>
      <c r="E477" s="46">
        <v>3066</v>
      </c>
      <c r="K477" s="45">
        <v>1</v>
      </c>
      <c r="L477" s="46">
        <v>41047010306</v>
      </c>
      <c r="M477" s="550">
        <v>1987</v>
      </c>
      <c r="R477" s="45" t="s">
        <v>577</v>
      </c>
      <c r="S477" s="46">
        <v>41047010400</v>
      </c>
    </row>
    <row r="478" spans="1:19" x14ac:dyDescent="0.25">
      <c r="A478" s="138">
        <f t="shared" si="7"/>
        <v>41047</v>
      </c>
      <c r="B478" s="45" t="s">
        <v>50</v>
      </c>
      <c r="C478" s="30">
        <v>41047010600</v>
      </c>
      <c r="D478" s="30">
        <v>1027</v>
      </c>
      <c r="E478" s="46">
        <v>2199</v>
      </c>
      <c r="K478" s="45">
        <v>1</v>
      </c>
      <c r="L478" s="46">
        <v>41047010307</v>
      </c>
      <c r="M478" s="550">
        <v>4141</v>
      </c>
      <c r="R478" s="45" t="s">
        <v>578</v>
      </c>
      <c r="S478" s="46">
        <v>41023960200</v>
      </c>
    </row>
    <row r="479" spans="1:19" x14ac:dyDescent="0.25">
      <c r="A479" s="138">
        <f t="shared" si="7"/>
        <v>41047</v>
      </c>
      <c r="B479" s="45" t="s">
        <v>50</v>
      </c>
      <c r="C479" s="30">
        <v>41047010701</v>
      </c>
      <c r="D479" s="30">
        <v>2990</v>
      </c>
      <c r="E479" s="46">
        <v>5727</v>
      </c>
      <c r="K479" s="45">
        <v>0</v>
      </c>
      <c r="L479" s="46">
        <v>41047010400</v>
      </c>
      <c r="M479" s="550">
        <v>2363</v>
      </c>
      <c r="R479" s="45" t="s">
        <v>481</v>
      </c>
      <c r="S479" s="46">
        <v>41019180000</v>
      </c>
    </row>
    <row r="480" spans="1:19" x14ac:dyDescent="0.25">
      <c r="A480" s="138">
        <f t="shared" si="7"/>
        <v>41047</v>
      </c>
      <c r="B480" s="45" t="s">
        <v>50</v>
      </c>
      <c r="C480" s="30">
        <v>41047010702</v>
      </c>
      <c r="D480" s="30">
        <v>2445</v>
      </c>
      <c r="E480" s="46">
        <v>5496</v>
      </c>
      <c r="K480" s="45">
        <v>0</v>
      </c>
      <c r="L480" s="46">
        <v>41047010501</v>
      </c>
      <c r="M480" s="550">
        <v>732</v>
      </c>
      <c r="R480" s="45" t="s">
        <v>481</v>
      </c>
      <c r="S480" s="46">
        <v>41019190000</v>
      </c>
    </row>
    <row r="481" spans="1:19" x14ac:dyDescent="0.25">
      <c r="A481" s="138">
        <f t="shared" si="7"/>
        <v>41047</v>
      </c>
      <c r="B481" s="45" t="s">
        <v>50</v>
      </c>
      <c r="C481" s="30">
        <v>41047010801</v>
      </c>
      <c r="D481" s="30">
        <v>2171</v>
      </c>
      <c r="E481" s="46">
        <v>5358</v>
      </c>
      <c r="K481" s="45">
        <v>1</v>
      </c>
      <c r="L481" s="46">
        <v>41047010502</v>
      </c>
      <c r="M481" s="550">
        <v>955</v>
      </c>
      <c r="R481" s="45" t="s">
        <v>482</v>
      </c>
      <c r="S481" s="46">
        <v>41011001100</v>
      </c>
    </row>
    <row r="482" spans="1:19" x14ac:dyDescent="0.25">
      <c r="A482" s="138">
        <f t="shared" si="7"/>
        <v>41047</v>
      </c>
      <c r="B482" s="45" t="s">
        <v>50</v>
      </c>
      <c r="C482" s="30">
        <v>41047010802</v>
      </c>
      <c r="D482" s="30">
        <v>2374</v>
      </c>
      <c r="E482" s="46">
        <v>5253</v>
      </c>
      <c r="K482" s="45">
        <v>0</v>
      </c>
      <c r="L482" s="46">
        <v>41047010503</v>
      </c>
      <c r="M482" s="550">
        <v>3435</v>
      </c>
      <c r="R482" s="45" t="s">
        <v>384</v>
      </c>
      <c r="S482" s="46">
        <v>41057960100</v>
      </c>
    </row>
    <row r="483" spans="1:19" x14ac:dyDescent="0.25">
      <c r="A483" s="138">
        <f t="shared" si="7"/>
        <v>41049</v>
      </c>
      <c r="B483" s="45" t="s">
        <v>51</v>
      </c>
      <c r="C483" s="30">
        <v>41049970100</v>
      </c>
      <c r="D483" s="30">
        <v>2880</v>
      </c>
      <c r="E483" s="46">
        <v>6732</v>
      </c>
      <c r="K483" s="45">
        <v>0</v>
      </c>
      <c r="L483" s="46">
        <v>41047010600</v>
      </c>
      <c r="M483" s="550">
        <v>480</v>
      </c>
      <c r="R483" s="45" t="s">
        <v>385</v>
      </c>
      <c r="S483" s="46">
        <v>41071030202</v>
      </c>
    </row>
    <row r="484" spans="1:19" x14ac:dyDescent="0.25">
      <c r="A484" s="138">
        <f t="shared" si="7"/>
        <v>41049</v>
      </c>
      <c r="B484" s="45" t="s">
        <v>51</v>
      </c>
      <c r="C484" s="30">
        <v>41049970200</v>
      </c>
      <c r="D484" s="30">
        <v>1228</v>
      </c>
      <c r="E484" s="46">
        <v>2869</v>
      </c>
      <c r="K484" s="45">
        <v>1</v>
      </c>
      <c r="L484" s="46">
        <v>41047010701</v>
      </c>
      <c r="M484" s="550">
        <v>3475</v>
      </c>
      <c r="R484" s="45" t="s">
        <v>385</v>
      </c>
      <c r="S484" s="46">
        <v>41071030201</v>
      </c>
    </row>
    <row r="485" spans="1:19" x14ac:dyDescent="0.25">
      <c r="A485" s="138">
        <f t="shared" si="7"/>
        <v>41051</v>
      </c>
      <c r="B485" s="45" t="s">
        <v>52</v>
      </c>
      <c r="C485" s="30">
        <v>41051000100</v>
      </c>
      <c r="D485" s="30">
        <v>2938</v>
      </c>
      <c r="E485" s="46">
        <v>4610</v>
      </c>
      <c r="K485" s="45">
        <v>0</v>
      </c>
      <c r="L485" s="46">
        <v>41047010702</v>
      </c>
      <c r="M485" s="550">
        <v>1369</v>
      </c>
      <c r="R485" s="45" t="s">
        <v>385</v>
      </c>
      <c r="S485" s="46">
        <v>41071030302</v>
      </c>
    </row>
    <row r="486" spans="1:19" x14ac:dyDescent="0.25">
      <c r="A486" s="138">
        <f t="shared" si="7"/>
        <v>41051</v>
      </c>
      <c r="B486" s="45" t="s">
        <v>52</v>
      </c>
      <c r="C486" s="30">
        <v>41051000200</v>
      </c>
      <c r="D486" s="30">
        <v>3146</v>
      </c>
      <c r="E486" s="46">
        <v>4303</v>
      </c>
      <c r="K486" s="45">
        <v>0</v>
      </c>
      <c r="L486" s="46">
        <v>41047010801</v>
      </c>
      <c r="M486" s="550">
        <v>1180</v>
      </c>
      <c r="R486" s="45" t="s">
        <v>385</v>
      </c>
      <c r="S486" s="46">
        <v>41071030102</v>
      </c>
    </row>
    <row r="487" spans="1:19" x14ac:dyDescent="0.25">
      <c r="A487" s="138">
        <f t="shared" si="7"/>
        <v>41051</v>
      </c>
      <c r="B487" s="45" t="s">
        <v>52</v>
      </c>
      <c r="C487" s="30">
        <v>41051000301</v>
      </c>
      <c r="D487" s="30">
        <v>2077</v>
      </c>
      <c r="E487" s="46">
        <v>3153</v>
      </c>
      <c r="K487" s="45">
        <v>0</v>
      </c>
      <c r="L487" s="46">
        <v>41047010802</v>
      </c>
      <c r="M487" s="550">
        <v>970</v>
      </c>
      <c r="R487" s="45" t="s">
        <v>385</v>
      </c>
      <c r="S487" s="46">
        <v>41071030101</v>
      </c>
    </row>
    <row r="488" spans="1:19" x14ac:dyDescent="0.25">
      <c r="A488" s="138">
        <f t="shared" si="7"/>
        <v>41051</v>
      </c>
      <c r="B488" s="45" t="s">
        <v>52</v>
      </c>
      <c r="C488" s="30">
        <v>41051000302</v>
      </c>
      <c r="D488" s="30">
        <v>2696</v>
      </c>
      <c r="E488" s="46">
        <v>5201</v>
      </c>
      <c r="K488" s="45">
        <v>0</v>
      </c>
      <c r="L488" s="46">
        <v>41049970100</v>
      </c>
      <c r="M488" s="550">
        <v>4228</v>
      </c>
      <c r="R488" s="45" t="s">
        <v>124</v>
      </c>
      <c r="S488" s="46">
        <v>41041950800</v>
      </c>
    </row>
    <row r="489" spans="1:19" x14ac:dyDescent="0.25">
      <c r="A489" s="138">
        <f t="shared" si="7"/>
        <v>41051</v>
      </c>
      <c r="B489" s="45" t="s">
        <v>52</v>
      </c>
      <c r="C489" s="30">
        <v>41051000401</v>
      </c>
      <c r="D489" s="30">
        <v>1512</v>
      </c>
      <c r="E489" s="46">
        <v>2448</v>
      </c>
      <c r="K489" s="45">
        <v>0</v>
      </c>
      <c r="L489" s="46">
        <v>41049970200</v>
      </c>
      <c r="M489" s="550">
        <v>1226</v>
      </c>
      <c r="R489" s="45" t="s">
        <v>124</v>
      </c>
      <c r="S489" s="46">
        <v>41041950900</v>
      </c>
    </row>
    <row r="490" spans="1:19" x14ac:dyDescent="0.25">
      <c r="A490" s="138">
        <f t="shared" si="7"/>
        <v>41051</v>
      </c>
      <c r="B490" s="45" t="s">
        <v>52</v>
      </c>
      <c r="C490" s="30">
        <v>41051000402</v>
      </c>
      <c r="D490" s="30">
        <v>1531</v>
      </c>
      <c r="E490" s="46">
        <v>2498</v>
      </c>
      <c r="K490" s="45">
        <v>1</v>
      </c>
      <c r="L490" s="46">
        <v>41051000100</v>
      </c>
      <c r="M490" s="550">
        <v>3564</v>
      </c>
      <c r="R490" s="45" t="s">
        <v>124</v>
      </c>
      <c r="S490" s="46">
        <v>41041951000</v>
      </c>
    </row>
    <row r="491" spans="1:19" x14ac:dyDescent="0.25">
      <c r="A491" s="138">
        <f t="shared" si="7"/>
        <v>41051</v>
      </c>
      <c r="B491" s="45" t="s">
        <v>52</v>
      </c>
      <c r="C491" s="30">
        <v>41051000501</v>
      </c>
      <c r="D491" s="30">
        <v>1695</v>
      </c>
      <c r="E491" s="46">
        <v>2687</v>
      </c>
      <c r="K491" s="45">
        <v>1</v>
      </c>
      <c r="L491" s="46">
        <v>41051000200</v>
      </c>
      <c r="M491" s="550">
        <v>1495</v>
      </c>
      <c r="R491" s="45" t="s">
        <v>124</v>
      </c>
      <c r="S491" s="46">
        <v>41041951100</v>
      </c>
    </row>
    <row r="492" spans="1:19" x14ac:dyDescent="0.25">
      <c r="A492" s="138">
        <f t="shared" si="7"/>
        <v>41051</v>
      </c>
      <c r="B492" s="45" t="s">
        <v>52</v>
      </c>
      <c r="C492" s="30">
        <v>41051000502</v>
      </c>
      <c r="D492" s="30">
        <v>1895</v>
      </c>
      <c r="E492" s="46">
        <v>3242</v>
      </c>
      <c r="K492" s="45">
        <v>1</v>
      </c>
      <c r="L492" s="46">
        <v>41051000301</v>
      </c>
      <c r="M492" s="550">
        <v>3770</v>
      </c>
      <c r="R492" s="45" t="s">
        <v>124</v>
      </c>
      <c r="S492" s="46">
        <v>41041951200</v>
      </c>
    </row>
    <row r="493" spans="1:19" x14ac:dyDescent="0.25">
      <c r="A493" s="138">
        <f t="shared" si="7"/>
        <v>41051</v>
      </c>
      <c r="B493" s="45" t="s">
        <v>52</v>
      </c>
      <c r="C493" s="30">
        <v>41051000601</v>
      </c>
      <c r="D493" s="30">
        <v>1996</v>
      </c>
      <c r="E493" s="46">
        <v>3543</v>
      </c>
      <c r="K493" s="45">
        <v>1</v>
      </c>
      <c r="L493" s="46">
        <v>41051000302</v>
      </c>
      <c r="M493" s="550">
        <v>931</v>
      </c>
      <c r="R493" s="45" t="s">
        <v>124</v>
      </c>
      <c r="S493" s="46">
        <v>41041990100</v>
      </c>
    </row>
    <row r="494" spans="1:19" x14ac:dyDescent="0.25">
      <c r="A494" s="138">
        <f t="shared" si="7"/>
        <v>41051</v>
      </c>
      <c r="B494" s="45" t="s">
        <v>52</v>
      </c>
      <c r="C494" s="30">
        <v>41051000602</v>
      </c>
      <c r="D494" s="30">
        <v>2104</v>
      </c>
      <c r="E494" s="46">
        <v>4014</v>
      </c>
      <c r="K494" s="45">
        <v>1</v>
      </c>
      <c r="L494" s="46">
        <v>41051000401</v>
      </c>
      <c r="M494" s="550">
        <v>1107</v>
      </c>
      <c r="R494" s="45" t="s">
        <v>483</v>
      </c>
      <c r="S494" s="46">
        <v>41011000400</v>
      </c>
    </row>
    <row r="495" spans="1:19" x14ac:dyDescent="0.25">
      <c r="A495" s="138">
        <f t="shared" si="7"/>
        <v>41051</v>
      </c>
      <c r="B495" s="45" t="s">
        <v>52</v>
      </c>
      <c r="C495" s="30">
        <v>41051000701</v>
      </c>
      <c r="D495" s="30">
        <v>2006</v>
      </c>
      <c r="E495" s="46">
        <v>2987</v>
      </c>
      <c r="K495" s="45">
        <v>1</v>
      </c>
      <c r="L495" s="46">
        <v>41051000402</v>
      </c>
      <c r="M495" s="550">
        <v>381</v>
      </c>
      <c r="R495" s="45" t="s">
        <v>483</v>
      </c>
      <c r="S495" s="46">
        <v>41011000300</v>
      </c>
    </row>
    <row r="496" spans="1:19" x14ac:dyDescent="0.25">
      <c r="A496" s="138">
        <f t="shared" si="7"/>
        <v>41051</v>
      </c>
      <c r="B496" s="45" t="s">
        <v>52</v>
      </c>
      <c r="C496" s="30">
        <v>41051000702</v>
      </c>
      <c r="D496" s="30">
        <v>2084</v>
      </c>
      <c r="E496" s="46">
        <v>3392</v>
      </c>
      <c r="K496" s="45">
        <v>1</v>
      </c>
      <c r="L496" s="46">
        <v>41051000501</v>
      </c>
      <c r="M496" s="550">
        <v>391</v>
      </c>
      <c r="R496" s="45" t="s">
        <v>484</v>
      </c>
      <c r="S496" s="46">
        <v>41067032700</v>
      </c>
    </row>
    <row r="497" spans="1:19" x14ac:dyDescent="0.25">
      <c r="A497" s="138">
        <f t="shared" si="7"/>
        <v>41051</v>
      </c>
      <c r="B497" s="45" t="s">
        <v>52</v>
      </c>
      <c r="C497" s="30">
        <v>41051000801</v>
      </c>
      <c r="D497" s="30">
        <v>2203</v>
      </c>
      <c r="E497" s="46">
        <v>3530</v>
      </c>
      <c r="K497" s="45">
        <v>1</v>
      </c>
      <c r="L497" s="46">
        <v>41051000502</v>
      </c>
      <c r="M497" s="550">
        <v>1145</v>
      </c>
      <c r="R497" s="45" t="s">
        <v>484</v>
      </c>
      <c r="S497" s="46">
        <v>41067032800</v>
      </c>
    </row>
    <row r="498" spans="1:19" x14ac:dyDescent="0.25">
      <c r="A498" s="138">
        <f t="shared" si="7"/>
        <v>41051</v>
      </c>
      <c r="B498" s="45" t="s">
        <v>52</v>
      </c>
      <c r="C498" s="30">
        <v>41051000802</v>
      </c>
      <c r="D498" s="30">
        <v>2087</v>
      </c>
      <c r="E498" s="46">
        <v>2968</v>
      </c>
      <c r="K498" s="45">
        <v>1</v>
      </c>
      <c r="L498" s="46">
        <v>41051000601</v>
      </c>
      <c r="M498" s="550">
        <v>963</v>
      </c>
      <c r="R498" s="45" t="s">
        <v>485</v>
      </c>
      <c r="S498" s="46">
        <v>41061970200</v>
      </c>
    </row>
    <row r="499" spans="1:19" x14ac:dyDescent="0.25">
      <c r="A499" s="138">
        <f t="shared" si="7"/>
        <v>41051</v>
      </c>
      <c r="B499" s="45" t="s">
        <v>52</v>
      </c>
      <c r="C499" s="30">
        <v>41051000901</v>
      </c>
      <c r="D499" s="30">
        <v>2049</v>
      </c>
      <c r="E499" s="46">
        <v>3213</v>
      </c>
      <c r="K499" s="45">
        <v>1</v>
      </c>
      <c r="L499" s="46">
        <v>41051000602</v>
      </c>
      <c r="M499" s="550">
        <v>954</v>
      </c>
      <c r="R499" s="45" t="s">
        <v>386</v>
      </c>
      <c r="S499" s="46">
        <v>41045970500</v>
      </c>
    </row>
    <row r="500" spans="1:19" x14ac:dyDescent="0.25">
      <c r="A500" s="138">
        <f t="shared" si="7"/>
        <v>41051</v>
      </c>
      <c r="B500" s="45" t="s">
        <v>52</v>
      </c>
      <c r="C500" s="30">
        <v>41051000902</v>
      </c>
      <c r="D500" s="30">
        <v>2003</v>
      </c>
      <c r="E500" s="46">
        <v>2678</v>
      </c>
      <c r="K500" s="45">
        <v>1</v>
      </c>
      <c r="L500" s="46">
        <v>41051000701</v>
      </c>
      <c r="M500" s="550">
        <v>822</v>
      </c>
      <c r="R500" s="45" t="s">
        <v>387</v>
      </c>
      <c r="S500" s="46">
        <v>41019050001</v>
      </c>
    </row>
    <row r="501" spans="1:19" x14ac:dyDescent="0.25">
      <c r="A501" s="138">
        <f t="shared" si="7"/>
        <v>41051</v>
      </c>
      <c r="B501" s="45" t="s">
        <v>52</v>
      </c>
      <c r="C501" s="30">
        <v>41051001000</v>
      </c>
      <c r="D501" s="30">
        <v>2544</v>
      </c>
      <c r="E501" s="46">
        <v>3678</v>
      </c>
      <c r="K501" s="45">
        <v>1</v>
      </c>
      <c r="L501" s="46">
        <v>41051000702</v>
      </c>
      <c r="M501" s="550">
        <v>700</v>
      </c>
      <c r="R501" s="45" t="s">
        <v>388</v>
      </c>
      <c r="S501" s="46">
        <v>41039001500</v>
      </c>
    </row>
    <row r="502" spans="1:19" x14ac:dyDescent="0.25">
      <c r="A502" s="138">
        <f t="shared" si="7"/>
        <v>41051</v>
      </c>
      <c r="B502" s="45" t="s">
        <v>52</v>
      </c>
      <c r="C502" s="30">
        <v>41051001101</v>
      </c>
      <c r="D502" s="30">
        <v>1628</v>
      </c>
      <c r="E502" s="46">
        <v>1347</v>
      </c>
      <c r="K502" s="45">
        <v>1</v>
      </c>
      <c r="L502" s="46">
        <v>41051000801</v>
      </c>
      <c r="M502" s="550">
        <v>1241</v>
      </c>
      <c r="R502" s="45" t="s">
        <v>389</v>
      </c>
      <c r="S502" s="46">
        <v>41045970300</v>
      </c>
    </row>
    <row r="503" spans="1:19" x14ac:dyDescent="0.25">
      <c r="A503" s="138">
        <f t="shared" si="7"/>
        <v>41051</v>
      </c>
      <c r="B503" s="45" t="s">
        <v>52</v>
      </c>
      <c r="C503" s="30">
        <v>41051001102</v>
      </c>
      <c r="D503" s="30">
        <v>676</v>
      </c>
      <c r="E503" s="46">
        <v>918</v>
      </c>
      <c r="K503" s="45">
        <v>1</v>
      </c>
      <c r="L503" s="46">
        <v>41051000802</v>
      </c>
      <c r="M503" s="550">
        <v>1085</v>
      </c>
      <c r="R503" s="45" t="s">
        <v>389</v>
      </c>
      <c r="S503" s="46">
        <v>41045970400</v>
      </c>
    </row>
    <row r="504" spans="1:19" x14ac:dyDescent="0.25">
      <c r="A504" s="138">
        <f t="shared" si="7"/>
        <v>41051</v>
      </c>
      <c r="B504" s="45" t="s">
        <v>52</v>
      </c>
      <c r="C504" s="30">
        <v>41051001201</v>
      </c>
      <c r="D504" s="30">
        <v>2752</v>
      </c>
      <c r="E504" s="46">
        <v>3401</v>
      </c>
      <c r="K504" s="45">
        <v>1</v>
      </c>
      <c r="L504" s="46">
        <v>41051000901</v>
      </c>
      <c r="M504" s="550">
        <v>1675</v>
      </c>
      <c r="R504" s="45" t="s">
        <v>389</v>
      </c>
      <c r="S504" s="46">
        <v>41045970200</v>
      </c>
    </row>
    <row r="505" spans="1:19" x14ac:dyDescent="0.25">
      <c r="A505" s="138">
        <f t="shared" si="7"/>
        <v>41051</v>
      </c>
      <c r="B505" s="45" t="s">
        <v>52</v>
      </c>
      <c r="C505" s="30">
        <v>41051001202</v>
      </c>
      <c r="D505" s="30">
        <v>1529</v>
      </c>
      <c r="E505" s="46">
        <v>2345</v>
      </c>
      <c r="K505" s="45">
        <v>1</v>
      </c>
      <c r="L505" s="46">
        <v>41051000902</v>
      </c>
      <c r="M505" s="550">
        <v>1608</v>
      </c>
      <c r="R505" s="45" t="s">
        <v>486</v>
      </c>
      <c r="S505" s="46">
        <v>41005023001</v>
      </c>
    </row>
    <row r="506" spans="1:19" x14ac:dyDescent="0.25">
      <c r="A506" s="138">
        <f t="shared" si="7"/>
        <v>41051</v>
      </c>
      <c r="B506" s="45" t="s">
        <v>52</v>
      </c>
      <c r="C506" s="30">
        <v>41051001301</v>
      </c>
      <c r="D506" s="30">
        <v>1938</v>
      </c>
      <c r="E506" s="46">
        <v>2642</v>
      </c>
      <c r="K506" s="45">
        <v>1</v>
      </c>
      <c r="L506" s="46">
        <v>41051001000</v>
      </c>
      <c r="M506" s="550">
        <v>7364</v>
      </c>
      <c r="R506" s="45" t="s">
        <v>486</v>
      </c>
      <c r="S506" s="46">
        <v>41005022602</v>
      </c>
    </row>
    <row r="507" spans="1:19" x14ac:dyDescent="0.25">
      <c r="A507" s="138">
        <f t="shared" si="7"/>
        <v>41051</v>
      </c>
      <c r="B507" s="45" t="s">
        <v>52</v>
      </c>
      <c r="C507" s="30">
        <v>41051001302</v>
      </c>
      <c r="D507" s="30">
        <v>1481</v>
      </c>
      <c r="E507" s="46">
        <v>2220</v>
      </c>
      <c r="K507" s="45">
        <v>1</v>
      </c>
      <c r="L507" s="46">
        <v>41051001101</v>
      </c>
      <c r="M507" s="550">
        <v>12203</v>
      </c>
      <c r="R507" s="45" t="s">
        <v>486</v>
      </c>
      <c r="S507" s="46">
        <v>41005022400</v>
      </c>
    </row>
    <row r="508" spans="1:19" x14ac:dyDescent="0.25">
      <c r="A508" s="138">
        <f t="shared" si="7"/>
        <v>41051</v>
      </c>
      <c r="B508" s="45" t="s">
        <v>52</v>
      </c>
      <c r="C508" s="30">
        <v>41051001400</v>
      </c>
      <c r="D508" s="30">
        <v>2573</v>
      </c>
      <c r="E508" s="46">
        <v>3356</v>
      </c>
      <c r="K508" s="45">
        <v>1</v>
      </c>
      <c r="L508" s="46">
        <v>41051001102</v>
      </c>
      <c r="M508" s="550">
        <v>4288</v>
      </c>
      <c r="R508" s="45" t="s">
        <v>486</v>
      </c>
      <c r="S508" s="46">
        <v>41005022500</v>
      </c>
    </row>
    <row r="509" spans="1:19" x14ac:dyDescent="0.25">
      <c r="A509" s="138">
        <f t="shared" si="7"/>
        <v>41051</v>
      </c>
      <c r="B509" s="45" t="s">
        <v>52</v>
      </c>
      <c r="C509" s="30">
        <v>41051001500</v>
      </c>
      <c r="D509" s="30">
        <v>1424</v>
      </c>
      <c r="E509" s="46">
        <v>2357</v>
      </c>
      <c r="K509" s="45">
        <v>1</v>
      </c>
      <c r="L509" s="46">
        <v>41051001201</v>
      </c>
      <c r="M509" s="550">
        <v>1617</v>
      </c>
      <c r="R509" s="45" t="s">
        <v>486</v>
      </c>
      <c r="S509" s="46">
        <v>41005022301</v>
      </c>
    </row>
    <row r="510" spans="1:19" x14ac:dyDescent="0.25">
      <c r="A510" s="138">
        <f t="shared" si="7"/>
        <v>41051</v>
      </c>
      <c r="B510" s="45" t="s">
        <v>52</v>
      </c>
      <c r="C510" s="30">
        <v>41051001601</v>
      </c>
      <c r="D510" s="30">
        <v>2645</v>
      </c>
      <c r="E510" s="46">
        <v>4213</v>
      </c>
      <c r="K510" s="45">
        <v>1</v>
      </c>
      <c r="L510" s="46">
        <v>41051001202</v>
      </c>
      <c r="M510" s="550">
        <v>957</v>
      </c>
      <c r="R510" s="45" t="s">
        <v>486</v>
      </c>
      <c r="S510" s="46">
        <v>41005022302</v>
      </c>
    </row>
    <row r="511" spans="1:19" x14ac:dyDescent="0.25">
      <c r="A511" s="138">
        <f t="shared" si="7"/>
        <v>41051</v>
      </c>
      <c r="B511" s="45" t="s">
        <v>52</v>
      </c>
      <c r="C511" s="30">
        <v>41051001602</v>
      </c>
      <c r="D511" s="30">
        <v>1763</v>
      </c>
      <c r="E511" s="46">
        <v>2786</v>
      </c>
      <c r="K511" s="45">
        <v>1</v>
      </c>
      <c r="L511" s="46">
        <v>41051001301</v>
      </c>
      <c r="M511" s="550">
        <v>1872</v>
      </c>
      <c r="R511" s="45" t="s">
        <v>486</v>
      </c>
      <c r="S511" s="46">
        <v>41005022606</v>
      </c>
    </row>
    <row r="512" spans="1:19" x14ac:dyDescent="0.25">
      <c r="A512" s="138">
        <f t="shared" si="7"/>
        <v>41051</v>
      </c>
      <c r="B512" s="45" t="s">
        <v>52</v>
      </c>
      <c r="C512" s="30">
        <v>41051001701</v>
      </c>
      <c r="D512" s="30">
        <v>2932</v>
      </c>
      <c r="E512" s="46">
        <v>4460</v>
      </c>
      <c r="K512" s="45">
        <v>1</v>
      </c>
      <c r="L512" s="46">
        <v>41051001302</v>
      </c>
      <c r="M512" s="550">
        <v>1270</v>
      </c>
      <c r="R512" s="45" t="s">
        <v>486</v>
      </c>
      <c r="S512" s="46">
        <v>41005022605</v>
      </c>
    </row>
    <row r="513" spans="1:19" x14ac:dyDescent="0.25">
      <c r="A513" s="138">
        <f t="shared" si="7"/>
        <v>41051</v>
      </c>
      <c r="B513" s="45" t="s">
        <v>52</v>
      </c>
      <c r="C513" s="30">
        <v>41051001702</v>
      </c>
      <c r="D513" s="30">
        <v>1591</v>
      </c>
      <c r="E513" s="46">
        <v>2558</v>
      </c>
      <c r="K513" s="45">
        <v>1</v>
      </c>
      <c r="L513" s="46">
        <v>41051001400</v>
      </c>
      <c r="M513" s="550">
        <v>2008</v>
      </c>
      <c r="R513" s="45" t="s">
        <v>486</v>
      </c>
      <c r="S513" s="46">
        <v>41005022603</v>
      </c>
    </row>
    <row r="514" spans="1:19" x14ac:dyDescent="0.25">
      <c r="A514" s="138">
        <f t="shared" si="7"/>
        <v>41051</v>
      </c>
      <c r="B514" s="45" t="s">
        <v>52</v>
      </c>
      <c r="C514" s="30">
        <v>41051001801</v>
      </c>
      <c r="D514" s="30">
        <v>2093</v>
      </c>
      <c r="E514" s="46">
        <v>2609</v>
      </c>
      <c r="K514" s="45">
        <v>1</v>
      </c>
      <c r="L514" s="46">
        <v>41051001500</v>
      </c>
      <c r="M514" s="550">
        <v>423</v>
      </c>
      <c r="R514" s="45" t="s">
        <v>390</v>
      </c>
      <c r="S514" s="46">
        <v>41037960100</v>
      </c>
    </row>
    <row r="515" spans="1:19" x14ac:dyDescent="0.25">
      <c r="A515" s="138">
        <f t="shared" si="7"/>
        <v>41051</v>
      </c>
      <c r="B515" s="45" t="s">
        <v>52</v>
      </c>
      <c r="C515" s="30">
        <v>41051001802</v>
      </c>
      <c r="D515" s="30">
        <v>1704</v>
      </c>
      <c r="E515" s="46">
        <v>2645</v>
      </c>
      <c r="K515" s="45">
        <v>1</v>
      </c>
      <c r="L515" s="46">
        <v>41051001601</v>
      </c>
      <c r="M515" s="550">
        <v>1501</v>
      </c>
      <c r="R515" s="45" t="s">
        <v>391</v>
      </c>
      <c r="S515" s="46">
        <v>41059950500</v>
      </c>
    </row>
    <row r="516" spans="1:19" x14ac:dyDescent="0.25">
      <c r="A516" s="138">
        <f t="shared" si="7"/>
        <v>41051</v>
      </c>
      <c r="B516" s="45" t="s">
        <v>52</v>
      </c>
      <c r="C516" s="30">
        <v>41051001900</v>
      </c>
      <c r="D516" s="30">
        <v>1945</v>
      </c>
      <c r="E516" s="46">
        <v>3617</v>
      </c>
      <c r="K516" s="45">
        <v>1</v>
      </c>
      <c r="L516" s="46">
        <v>41051001602</v>
      </c>
      <c r="M516" s="550">
        <v>960</v>
      </c>
      <c r="R516" s="45" t="s">
        <v>391</v>
      </c>
      <c r="S516" s="46">
        <v>41059950700</v>
      </c>
    </row>
    <row r="517" spans="1:19" x14ac:dyDescent="0.25">
      <c r="A517" s="138">
        <f t="shared" ref="A517:A580" si="8">VLOOKUP(B517,$H$5:$I$40,2,TRUE)</f>
        <v>41051</v>
      </c>
      <c r="B517" s="45" t="s">
        <v>52</v>
      </c>
      <c r="C517" s="30">
        <v>41051002000</v>
      </c>
      <c r="D517" s="30">
        <v>3606</v>
      </c>
      <c r="E517" s="46">
        <v>4020</v>
      </c>
      <c r="K517" s="45">
        <v>1</v>
      </c>
      <c r="L517" s="46">
        <v>41051001701</v>
      </c>
      <c r="M517" s="550">
        <v>2044</v>
      </c>
      <c r="R517" s="45" t="s">
        <v>391</v>
      </c>
      <c r="S517" s="46">
        <v>41059950400</v>
      </c>
    </row>
    <row r="518" spans="1:19" x14ac:dyDescent="0.25">
      <c r="A518" s="138">
        <f t="shared" si="8"/>
        <v>41051</v>
      </c>
      <c r="B518" s="45" t="s">
        <v>52</v>
      </c>
      <c r="C518" s="30">
        <v>41051002100</v>
      </c>
      <c r="D518" s="30">
        <v>1719</v>
      </c>
      <c r="E518" s="46">
        <v>1565</v>
      </c>
      <c r="K518" s="45">
        <v>1</v>
      </c>
      <c r="L518" s="46">
        <v>41051001702</v>
      </c>
      <c r="M518" s="550">
        <v>780</v>
      </c>
      <c r="R518" s="45" t="s">
        <v>391</v>
      </c>
      <c r="S518" s="46">
        <v>41059950600</v>
      </c>
    </row>
    <row r="519" spans="1:19" x14ac:dyDescent="0.25">
      <c r="A519" s="138">
        <f t="shared" si="8"/>
        <v>41051</v>
      </c>
      <c r="B519" s="45" t="s">
        <v>52</v>
      </c>
      <c r="C519" s="30">
        <v>41051002203</v>
      </c>
      <c r="D519" s="30">
        <v>1975</v>
      </c>
      <c r="E519" s="46">
        <v>2443</v>
      </c>
      <c r="K519" s="45">
        <v>1</v>
      </c>
      <c r="L519" s="46">
        <v>41051001801</v>
      </c>
      <c r="M519" s="550">
        <v>6635</v>
      </c>
      <c r="R519" s="45" t="s">
        <v>392</v>
      </c>
      <c r="S519" s="46">
        <v>41003010800</v>
      </c>
    </row>
    <row r="520" spans="1:19" x14ac:dyDescent="0.25">
      <c r="A520" s="138">
        <f t="shared" si="8"/>
        <v>41051</v>
      </c>
      <c r="B520" s="45" t="s">
        <v>52</v>
      </c>
      <c r="C520" s="30">
        <v>41051002303</v>
      </c>
      <c r="D520" s="30">
        <v>1672</v>
      </c>
      <c r="E520" s="46">
        <v>1317</v>
      </c>
      <c r="K520" s="45">
        <v>1</v>
      </c>
      <c r="L520" s="46">
        <v>41051001802</v>
      </c>
      <c r="M520" s="550">
        <v>794</v>
      </c>
      <c r="R520" s="45" t="s">
        <v>392</v>
      </c>
      <c r="S520" s="46">
        <v>41003010900</v>
      </c>
    </row>
    <row r="521" spans="1:19" x14ac:dyDescent="0.25">
      <c r="A521" s="138">
        <f t="shared" si="8"/>
        <v>41051</v>
      </c>
      <c r="B521" s="45" t="s">
        <v>52</v>
      </c>
      <c r="C521" s="30">
        <v>41051002401</v>
      </c>
      <c r="D521" s="30">
        <v>1115</v>
      </c>
      <c r="E521" s="46">
        <v>1897</v>
      </c>
      <c r="K521" s="45">
        <v>1</v>
      </c>
      <c r="L521" s="46">
        <v>41051001900</v>
      </c>
      <c r="M521" s="550">
        <v>853</v>
      </c>
      <c r="R521" s="45" t="s">
        <v>393</v>
      </c>
      <c r="S521" s="46">
        <v>41029002400</v>
      </c>
    </row>
    <row r="522" spans="1:19" x14ac:dyDescent="0.25">
      <c r="A522" s="138">
        <f t="shared" si="8"/>
        <v>41051</v>
      </c>
      <c r="B522" s="45" t="s">
        <v>52</v>
      </c>
      <c r="C522" s="30">
        <v>41051002402</v>
      </c>
      <c r="D522" s="30">
        <v>1969</v>
      </c>
      <c r="E522" s="46">
        <v>2140</v>
      </c>
      <c r="K522" s="45">
        <v>1</v>
      </c>
      <c r="L522" s="46">
        <v>41051002000</v>
      </c>
      <c r="M522" s="550">
        <v>5059</v>
      </c>
      <c r="R522" s="45" t="s">
        <v>393</v>
      </c>
      <c r="S522" s="46">
        <v>41029001602</v>
      </c>
    </row>
    <row r="523" spans="1:19" x14ac:dyDescent="0.25">
      <c r="A523" s="138">
        <f t="shared" si="8"/>
        <v>41051</v>
      </c>
      <c r="B523" s="45" t="s">
        <v>52</v>
      </c>
      <c r="C523" s="30">
        <v>41051002501</v>
      </c>
      <c r="D523" s="30">
        <v>1685</v>
      </c>
      <c r="E523" s="46">
        <v>3332</v>
      </c>
      <c r="K523" s="45">
        <v>1</v>
      </c>
      <c r="L523" s="46">
        <v>41051002100</v>
      </c>
      <c r="M523" s="550">
        <v>10586</v>
      </c>
      <c r="R523" s="45" t="s">
        <v>393</v>
      </c>
      <c r="S523" s="46">
        <v>41029001601</v>
      </c>
    </row>
    <row r="524" spans="1:19" x14ac:dyDescent="0.25">
      <c r="A524" s="138">
        <f t="shared" si="8"/>
        <v>41051</v>
      </c>
      <c r="B524" s="45" t="s">
        <v>52</v>
      </c>
      <c r="C524" s="30">
        <v>41051002502</v>
      </c>
      <c r="D524" s="30">
        <v>2253</v>
      </c>
      <c r="E524" s="46">
        <v>2999</v>
      </c>
      <c r="K524" s="45">
        <v>1</v>
      </c>
      <c r="L524" s="46">
        <v>41051002203</v>
      </c>
      <c r="M524" s="550">
        <v>7592</v>
      </c>
      <c r="R524" s="45" t="s">
        <v>487</v>
      </c>
      <c r="S524" s="46">
        <v>41059951400</v>
      </c>
    </row>
    <row r="525" spans="1:19" x14ac:dyDescent="0.25">
      <c r="A525" s="138">
        <f t="shared" si="8"/>
        <v>41051</v>
      </c>
      <c r="B525" s="45" t="s">
        <v>52</v>
      </c>
      <c r="C525" s="30">
        <v>41051002600</v>
      </c>
      <c r="D525" s="30">
        <v>1044</v>
      </c>
      <c r="E525" s="46">
        <v>1843</v>
      </c>
      <c r="K525" s="45">
        <v>1</v>
      </c>
      <c r="L525" s="46">
        <v>41051002303</v>
      </c>
      <c r="M525" s="550">
        <v>20726</v>
      </c>
      <c r="R525" s="45" t="s">
        <v>117</v>
      </c>
      <c r="S525" s="46">
        <v>41051001202</v>
      </c>
    </row>
    <row r="526" spans="1:19" x14ac:dyDescent="0.25">
      <c r="A526" s="138">
        <f t="shared" si="8"/>
        <v>41051</v>
      </c>
      <c r="B526" s="45" t="s">
        <v>52</v>
      </c>
      <c r="C526" s="30">
        <v>41051002701</v>
      </c>
      <c r="D526" s="30">
        <v>1217</v>
      </c>
      <c r="E526" s="46">
        <v>2271</v>
      </c>
      <c r="K526" s="45">
        <v>1</v>
      </c>
      <c r="L526" s="46">
        <v>41051002401</v>
      </c>
      <c r="M526" s="550">
        <v>455</v>
      </c>
      <c r="R526" s="45" t="s">
        <v>117</v>
      </c>
      <c r="S526" s="46">
        <v>41051001301</v>
      </c>
    </row>
    <row r="527" spans="1:19" x14ac:dyDescent="0.25">
      <c r="A527" s="138">
        <f t="shared" si="8"/>
        <v>41051</v>
      </c>
      <c r="B527" s="45" t="s">
        <v>52</v>
      </c>
      <c r="C527" s="30">
        <v>41051002702</v>
      </c>
      <c r="D527" s="30">
        <v>1788</v>
      </c>
      <c r="E527" s="46">
        <v>1910</v>
      </c>
      <c r="K527" s="45">
        <v>1</v>
      </c>
      <c r="L527" s="46">
        <v>41051002402</v>
      </c>
      <c r="M527" s="550">
        <v>5102</v>
      </c>
      <c r="R527" s="45" t="s">
        <v>117</v>
      </c>
      <c r="S527" s="46">
        <v>41051001302</v>
      </c>
    </row>
    <row r="528" spans="1:19" x14ac:dyDescent="0.25">
      <c r="A528" s="138">
        <f t="shared" si="8"/>
        <v>41051</v>
      </c>
      <c r="B528" s="45" t="s">
        <v>52</v>
      </c>
      <c r="C528" s="30">
        <v>41051002801</v>
      </c>
      <c r="D528" s="30">
        <v>1249</v>
      </c>
      <c r="E528" s="46">
        <v>2166</v>
      </c>
      <c r="K528" s="45">
        <v>1</v>
      </c>
      <c r="L528" s="46">
        <v>41051002501</v>
      </c>
      <c r="M528" s="550">
        <v>502</v>
      </c>
      <c r="R528" s="45" t="s">
        <v>117</v>
      </c>
      <c r="S528" s="46">
        <v>41051001400</v>
      </c>
    </row>
    <row r="529" spans="1:19" x14ac:dyDescent="0.25">
      <c r="A529" s="138">
        <f t="shared" si="8"/>
        <v>41051</v>
      </c>
      <c r="B529" s="45" t="s">
        <v>52</v>
      </c>
      <c r="C529" s="30">
        <v>41051002802</v>
      </c>
      <c r="D529" s="30">
        <v>1379</v>
      </c>
      <c r="E529" s="46">
        <v>2441</v>
      </c>
      <c r="K529" s="45">
        <v>1</v>
      </c>
      <c r="L529" s="46">
        <v>41051002502</v>
      </c>
      <c r="M529" s="550">
        <v>2045</v>
      </c>
      <c r="R529" s="45" t="s">
        <v>117</v>
      </c>
      <c r="S529" s="46">
        <v>41051001500</v>
      </c>
    </row>
    <row r="530" spans="1:19" x14ac:dyDescent="0.25">
      <c r="A530" s="138">
        <f t="shared" si="8"/>
        <v>41051</v>
      </c>
      <c r="B530" s="45" t="s">
        <v>52</v>
      </c>
      <c r="C530" s="30">
        <v>41051002901</v>
      </c>
      <c r="D530" s="30">
        <v>1928</v>
      </c>
      <c r="E530" s="46">
        <v>3242</v>
      </c>
      <c r="K530" s="45">
        <v>1</v>
      </c>
      <c r="L530" s="46">
        <v>41051002600</v>
      </c>
      <c r="M530" s="550">
        <v>1119</v>
      </c>
      <c r="R530" s="45" t="s">
        <v>117</v>
      </c>
      <c r="S530" s="46">
        <v>41051001601</v>
      </c>
    </row>
    <row r="531" spans="1:19" x14ac:dyDescent="0.25">
      <c r="A531" s="138">
        <f t="shared" si="8"/>
        <v>41051</v>
      </c>
      <c r="B531" s="45" t="s">
        <v>52</v>
      </c>
      <c r="C531" s="30">
        <v>41051002902</v>
      </c>
      <c r="D531" s="30">
        <v>2520</v>
      </c>
      <c r="E531" s="46">
        <v>4023</v>
      </c>
      <c r="K531" s="45">
        <v>1</v>
      </c>
      <c r="L531" s="46">
        <v>41051002701</v>
      </c>
      <c r="M531" s="550">
        <v>436</v>
      </c>
      <c r="R531" s="45" t="s">
        <v>117</v>
      </c>
      <c r="S531" s="46">
        <v>41051001602</v>
      </c>
    </row>
    <row r="532" spans="1:19" x14ac:dyDescent="0.25">
      <c r="A532" s="138">
        <f t="shared" si="8"/>
        <v>41051</v>
      </c>
      <c r="B532" s="45" t="s">
        <v>52</v>
      </c>
      <c r="C532" s="30">
        <v>41051002903</v>
      </c>
      <c r="D532" s="30">
        <v>2062</v>
      </c>
      <c r="E532" s="46">
        <v>3560</v>
      </c>
      <c r="K532" s="45">
        <v>1</v>
      </c>
      <c r="L532" s="46">
        <v>41051002702</v>
      </c>
      <c r="M532" s="550">
        <v>11760</v>
      </c>
      <c r="R532" s="45" t="s">
        <v>117</v>
      </c>
      <c r="S532" s="46">
        <v>41051001701</v>
      </c>
    </row>
    <row r="533" spans="1:19" x14ac:dyDescent="0.25">
      <c r="A533" s="138">
        <f t="shared" si="8"/>
        <v>41051</v>
      </c>
      <c r="B533" s="45" t="s">
        <v>52</v>
      </c>
      <c r="C533" s="30">
        <v>41051003000</v>
      </c>
      <c r="D533" s="30">
        <v>1962</v>
      </c>
      <c r="E533" s="46">
        <v>3582</v>
      </c>
      <c r="K533" s="45">
        <v>1</v>
      </c>
      <c r="L533" s="46">
        <v>41051002801</v>
      </c>
      <c r="M533" s="550">
        <v>769</v>
      </c>
      <c r="R533" s="45" t="s">
        <v>117</v>
      </c>
      <c r="S533" s="46">
        <v>41051001702</v>
      </c>
    </row>
    <row r="534" spans="1:19" x14ac:dyDescent="0.25">
      <c r="A534" s="138">
        <f t="shared" si="8"/>
        <v>41051</v>
      </c>
      <c r="B534" s="45" t="s">
        <v>52</v>
      </c>
      <c r="C534" s="30">
        <v>41051003100</v>
      </c>
      <c r="D534" s="30">
        <v>1942</v>
      </c>
      <c r="E534" s="46">
        <v>3479</v>
      </c>
      <c r="K534" s="45">
        <v>1</v>
      </c>
      <c r="L534" s="46">
        <v>41051002802</v>
      </c>
      <c r="M534" s="550">
        <v>919</v>
      </c>
      <c r="R534" s="45" t="s">
        <v>117</v>
      </c>
      <c r="S534" s="46">
        <v>41051001801</v>
      </c>
    </row>
    <row r="535" spans="1:19" x14ac:dyDescent="0.25">
      <c r="A535" s="138">
        <f t="shared" si="8"/>
        <v>41051</v>
      </c>
      <c r="B535" s="45" t="s">
        <v>52</v>
      </c>
      <c r="C535" s="30">
        <v>41051003200</v>
      </c>
      <c r="D535" s="30">
        <v>1814</v>
      </c>
      <c r="E535" s="46">
        <v>2977</v>
      </c>
      <c r="K535" s="45">
        <v>1</v>
      </c>
      <c r="L535" s="46">
        <v>41051002901</v>
      </c>
      <c r="M535" s="550">
        <v>785</v>
      </c>
      <c r="R535" s="45" t="s">
        <v>117</v>
      </c>
      <c r="S535" s="46">
        <v>41051001802</v>
      </c>
    </row>
    <row r="536" spans="1:19" x14ac:dyDescent="0.25">
      <c r="A536" s="138">
        <f t="shared" si="8"/>
        <v>41051</v>
      </c>
      <c r="B536" s="45" t="s">
        <v>52</v>
      </c>
      <c r="C536" s="30">
        <v>41051003301</v>
      </c>
      <c r="D536" s="30">
        <v>1379</v>
      </c>
      <c r="E536" s="46">
        <v>1806</v>
      </c>
      <c r="K536" s="45">
        <v>1</v>
      </c>
      <c r="L536" s="46">
        <v>41051002902</v>
      </c>
      <c r="M536" s="550">
        <v>1400</v>
      </c>
      <c r="R536" s="45" t="s">
        <v>117</v>
      </c>
      <c r="S536" s="46">
        <v>41051001900</v>
      </c>
    </row>
    <row r="537" spans="1:19" x14ac:dyDescent="0.25">
      <c r="A537" s="138">
        <f t="shared" si="8"/>
        <v>41051</v>
      </c>
      <c r="B537" s="45" t="s">
        <v>52</v>
      </c>
      <c r="C537" s="30">
        <v>41051003302</v>
      </c>
      <c r="D537" s="30">
        <v>1421</v>
      </c>
      <c r="E537" s="46">
        <v>1935</v>
      </c>
      <c r="K537" s="45">
        <v>1</v>
      </c>
      <c r="L537" s="46">
        <v>41051002903</v>
      </c>
      <c r="M537" s="550">
        <v>1094</v>
      </c>
      <c r="R537" s="45" t="s">
        <v>117</v>
      </c>
      <c r="S537" s="46">
        <v>41051002000</v>
      </c>
    </row>
    <row r="538" spans="1:19" x14ac:dyDescent="0.25">
      <c r="A538" s="138">
        <f t="shared" si="8"/>
        <v>41051</v>
      </c>
      <c r="B538" s="45" t="s">
        <v>52</v>
      </c>
      <c r="C538" s="30">
        <v>41051003401</v>
      </c>
      <c r="D538" s="30">
        <v>1622</v>
      </c>
      <c r="E538" s="46">
        <v>2443</v>
      </c>
      <c r="K538" s="45">
        <v>1</v>
      </c>
      <c r="L538" s="46">
        <v>41051003000</v>
      </c>
      <c r="M538" s="550">
        <v>1084</v>
      </c>
      <c r="R538" s="45" t="s">
        <v>117</v>
      </c>
      <c r="S538" s="46">
        <v>41051002100</v>
      </c>
    </row>
    <row r="539" spans="1:19" x14ac:dyDescent="0.25">
      <c r="A539" s="138">
        <f t="shared" si="8"/>
        <v>41051</v>
      </c>
      <c r="B539" s="45" t="s">
        <v>52</v>
      </c>
      <c r="C539" s="30">
        <v>41051003402</v>
      </c>
      <c r="D539" s="30">
        <v>1918</v>
      </c>
      <c r="E539" s="46">
        <v>2848</v>
      </c>
      <c r="K539" s="45">
        <v>1</v>
      </c>
      <c r="L539" s="46">
        <v>41051003100</v>
      </c>
      <c r="M539" s="550">
        <v>829</v>
      </c>
      <c r="R539" s="45" t="s">
        <v>117</v>
      </c>
      <c r="S539" s="46">
        <v>41051002401</v>
      </c>
    </row>
    <row r="540" spans="1:19" x14ac:dyDescent="0.25">
      <c r="A540" s="138">
        <f t="shared" si="8"/>
        <v>41051</v>
      </c>
      <c r="B540" s="45" t="s">
        <v>52</v>
      </c>
      <c r="C540" s="30">
        <v>41051003501</v>
      </c>
      <c r="D540" s="30">
        <v>1566</v>
      </c>
      <c r="E540" s="46">
        <v>2445</v>
      </c>
      <c r="K540" s="45">
        <v>1</v>
      </c>
      <c r="L540" s="46">
        <v>41051003200</v>
      </c>
      <c r="M540" s="550">
        <v>1345</v>
      </c>
      <c r="R540" s="45" t="s">
        <v>117</v>
      </c>
      <c r="S540" s="46">
        <v>41051002402</v>
      </c>
    </row>
    <row r="541" spans="1:19" x14ac:dyDescent="0.25">
      <c r="A541" s="138">
        <f t="shared" si="8"/>
        <v>41051</v>
      </c>
      <c r="B541" s="45" t="s">
        <v>52</v>
      </c>
      <c r="C541" s="30">
        <v>41051003502</v>
      </c>
      <c r="D541" s="30">
        <v>1128</v>
      </c>
      <c r="E541" s="46">
        <v>1925</v>
      </c>
      <c r="K541" s="45">
        <v>1</v>
      </c>
      <c r="L541" s="46">
        <v>41051003301</v>
      </c>
      <c r="M541" s="550">
        <v>1709</v>
      </c>
      <c r="R541" s="45" t="s">
        <v>117</v>
      </c>
      <c r="S541" s="46">
        <v>41051002501</v>
      </c>
    </row>
    <row r="542" spans="1:19" x14ac:dyDescent="0.25">
      <c r="A542" s="138">
        <f t="shared" si="8"/>
        <v>41051</v>
      </c>
      <c r="B542" s="45" t="s">
        <v>52</v>
      </c>
      <c r="C542" s="30">
        <v>41051003601</v>
      </c>
      <c r="D542" s="30">
        <v>2052</v>
      </c>
      <c r="E542" s="46">
        <v>3299</v>
      </c>
      <c r="K542" s="45">
        <v>1</v>
      </c>
      <c r="L542" s="46">
        <v>41051003302</v>
      </c>
      <c r="M542" s="550">
        <v>982</v>
      </c>
      <c r="R542" s="45" t="s">
        <v>117</v>
      </c>
      <c r="S542" s="46">
        <v>41051002502</v>
      </c>
    </row>
    <row r="543" spans="1:19" x14ac:dyDescent="0.25">
      <c r="A543" s="138">
        <f t="shared" si="8"/>
        <v>41051</v>
      </c>
      <c r="B543" s="45" t="s">
        <v>52</v>
      </c>
      <c r="C543" s="30">
        <v>41051003602</v>
      </c>
      <c r="D543" s="30">
        <v>2478</v>
      </c>
      <c r="E543" s="46">
        <v>4418</v>
      </c>
      <c r="K543" s="45">
        <v>1</v>
      </c>
      <c r="L543" s="46">
        <v>41051003401</v>
      </c>
      <c r="M543" s="550">
        <v>1838</v>
      </c>
      <c r="R543" s="45" t="s">
        <v>117</v>
      </c>
      <c r="S543" s="46">
        <v>41051002600</v>
      </c>
    </row>
    <row r="544" spans="1:19" x14ac:dyDescent="0.25">
      <c r="A544" s="138">
        <f t="shared" si="8"/>
        <v>41051</v>
      </c>
      <c r="B544" s="45" t="s">
        <v>52</v>
      </c>
      <c r="C544" s="30">
        <v>41051003603</v>
      </c>
      <c r="D544" s="30">
        <v>675</v>
      </c>
      <c r="E544" s="46">
        <v>1109</v>
      </c>
      <c r="K544" s="45">
        <v>1</v>
      </c>
      <c r="L544" s="46">
        <v>41051003402</v>
      </c>
      <c r="M544" s="550">
        <v>2016</v>
      </c>
      <c r="R544" s="45" t="s">
        <v>117</v>
      </c>
      <c r="S544" s="46">
        <v>41051002701</v>
      </c>
    </row>
    <row r="545" spans="1:19" x14ac:dyDescent="0.25">
      <c r="A545" s="138">
        <f t="shared" si="8"/>
        <v>41051</v>
      </c>
      <c r="B545" s="45" t="s">
        <v>52</v>
      </c>
      <c r="C545" s="30">
        <v>41051003701</v>
      </c>
      <c r="D545" s="30">
        <v>1956</v>
      </c>
      <c r="E545" s="46">
        <v>2715</v>
      </c>
      <c r="K545" s="45">
        <v>1</v>
      </c>
      <c r="L545" s="46">
        <v>41051003501</v>
      </c>
      <c r="M545" s="550">
        <v>2987</v>
      </c>
      <c r="R545" s="45" t="s">
        <v>117</v>
      </c>
      <c r="S545" s="46">
        <v>41051002702</v>
      </c>
    </row>
    <row r="546" spans="1:19" x14ac:dyDescent="0.25">
      <c r="A546" s="138">
        <f t="shared" si="8"/>
        <v>41051</v>
      </c>
      <c r="B546" s="45" t="s">
        <v>52</v>
      </c>
      <c r="C546" s="30">
        <v>41051003702</v>
      </c>
      <c r="D546" s="30">
        <v>1027</v>
      </c>
      <c r="E546" s="46">
        <v>1625</v>
      </c>
      <c r="K546" s="45">
        <v>1</v>
      </c>
      <c r="L546" s="46">
        <v>41051003502</v>
      </c>
      <c r="M546" s="550">
        <v>1980</v>
      </c>
      <c r="R546" s="45" t="s">
        <v>117</v>
      </c>
      <c r="S546" s="46">
        <v>41051002801</v>
      </c>
    </row>
    <row r="547" spans="1:19" x14ac:dyDescent="0.25">
      <c r="A547" s="138">
        <f t="shared" si="8"/>
        <v>41051</v>
      </c>
      <c r="B547" s="45" t="s">
        <v>52</v>
      </c>
      <c r="C547" s="30">
        <v>41051003801</v>
      </c>
      <c r="D547" s="30">
        <v>1401</v>
      </c>
      <c r="E547" s="46">
        <v>1965</v>
      </c>
      <c r="K547" s="45">
        <v>1</v>
      </c>
      <c r="L547" s="46">
        <v>41051003601</v>
      </c>
      <c r="M547" s="550">
        <v>1602</v>
      </c>
      <c r="R547" s="45" t="s">
        <v>117</v>
      </c>
      <c r="S547" s="46">
        <v>41051002802</v>
      </c>
    </row>
    <row r="548" spans="1:19" x14ac:dyDescent="0.25">
      <c r="A548" s="138">
        <f t="shared" si="8"/>
        <v>41051</v>
      </c>
      <c r="B548" s="45" t="s">
        <v>52</v>
      </c>
      <c r="C548" s="30">
        <v>41051003802</v>
      </c>
      <c r="D548" s="30">
        <v>1384</v>
      </c>
      <c r="E548" s="46">
        <v>2066</v>
      </c>
      <c r="K548" s="45">
        <v>1</v>
      </c>
      <c r="L548" s="46">
        <v>41051003602</v>
      </c>
      <c r="M548" s="550">
        <v>1596</v>
      </c>
      <c r="R548" s="45" t="s">
        <v>117</v>
      </c>
      <c r="S548" s="46">
        <v>41051002901</v>
      </c>
    </row>
    <row r="549" spans="1:19" x14ac:dyDescent="0.25">
      <c r="A549" s="138">
        <f t="shared" si="8"/>
        <v>41051</v>
      </c>
      <c r="B549" s="45" t="s">
        <v>52</v>
      </c>
      <c r="C549" s="30">
        <v>41051003803</v>
      </c>
      <c r="D549" s="30">
        <v>1880</v>
      </c>
      <c r="E549" s="46">
        <v>2999</v>
      </c>
      <c r="K549" s="45">
        <v>1</v>
      </c>
      <c r="L549" s="46">
        <v>41051003603</v>
      </c>
      <c r="M549" s="550">
        <v>432</v>
      </c>
      <c r="R549" s="45" t="s">
        <v>117</v>
      </c>
      <c r="S549" s="46">
        <v>41051002902</v>
      </c>
    </row>
    <row r="550" spans="1:19" x14ac:dyDescent="0.25">
      <c r="A550" s="138">
        <f t="shared" si="8"/>
        <v>41051</v>
      </c>
      <c r="B550" s="45" t="s">
        <v>52</v>
      </c>
      <c r="C550" s="30">
        <v>41051003901</v>
      </c>
      <c r="D550" s="30">
        <v>2848</v>
      </c>
      <c r="E550" s="46">
        <v>5098</v>
      </c>
      <c r="K550" s="45">
        <v>1</v>
      </c>
      <c r="L550" s="46">
        <v>41051003701</v>
      </c>
      <c r="M550" s="550">
        <v>1171</v>
      </c>
      <c r="R550" s="45" t="s">
        <v>117</v>
      </c>
      <c r="S550" s="46">
        <v>41051003000</v>
      </c>
    </row>
    <row r="551" spans="1:19" x14ac:dyDescent="0.25">
      <c r="A551" s="138">
        <f t="shared" si="8"/>
        <v>41051</v>
      </c>
      <c r="B551" s="45" t="s">
        <v>52</v>
      </c>
      <c r="C551" s="30">
        <v>41051003902</v>
      </c>
      <c r="D551" s="30">
        <v>1356</v>
      </c>
      <c r="E551" s="46">
        <v>2528</v>
      </c>
      <c r="K551" s="45">
        <v>1</v>
      </c>
      <c r="L551" s="46">
        <v>41051003702</v>
      </c>
      <c r="M551" s="550">
        <v>1047</v>
      </c>
      <c r="R551" s="45" t="s">
        <v>117</v>
      </c>
      <c r="S551" s="46">
        <v>41051003100</v>
      </c>
    </row>
    <row r="552" spans="1:19" x14ac:dyDescent="0.25">
      <c r="A552" s="138">
        <f t="shared" si="8"/>
        <v>41051</v>
      </c>
      <c r="B552" s="45" t="s">
        <v>52</v>
      </c>
      <c r="C552" s="30">
        <v>41051004001</v>
      </c>
      <c r="D552" s="30">
        <v>2753</v>
      </c>
      <c r="E552" s="46">
        <v>4278</v>
      </c>
      <c r="K552" s="45">
        <v>1</v>
      </c>
      <c r="L552" s="46">
        <v>41051003801</v>
      </c>
      <c r="M552" s="550">
        <v>1136</v>
      </c>
      <c r="R552" s="45" t="s">
        <v>117</v>
      </c>
      <c r="S552" s="46">
        <v>41051003200</v>
      </c>
    </row>
    <row r="553" spans="1:19" x14ac:dyDescent="0.25">
      <c r="A553" s="138">
        <f t="shared" si="8"/>
        <v>41051</v>
      </c>
      <c r="B553" s="45" t="s">
        <v>52</v>
      </c>
      <c r="C553" s="30">
        <v>41051004002</v>
      </c>
      <c r="D553" s="30">
        <v>1722</v>
      </c>
      <c r="E553" s="46">
        <v>3051</v>
      </c>
      <c r="K553" s="45">
        <v>1</v>
      </c>
      <c r="L553" s="46">
        <v>41051003802</v>
      </c>
      <c r="M553" s="550">
        <v>903</v>
      </c>
      <c r="R553" s="45" t="s">
        <v>117</v>
      </c>
      <c r="S553" s="46">
        <v>41051003301</v>
      </c>
    </row>
    <row r="554" spans="1:19" x14ac:dyDescent="0.25">
      <c r="A554" s="138">
        <f t="shared" si="8"/>
        <v>41051</v>
      </c>
      <c r="B554" s="45" t="s">
        <v>52</v>
      </c>
      <c r="C554" s="30">
        <v>41051004101</v>
      </c>
      <c r="D554" s="30">
        <v>2899</v>
      </c>
      <c r="E554" s="46">
        <v>4791</v>
      </c>
      <c r="K554" s="45">
        <v>1</v>
      </c>
      <c r="L554" s="46">
        <v>41051003803</v>
      </c>
      <c r="M554" s="550">
        <v>758</v>
      </c>
      <c r="R554" s="45" t="s">
        <v>117</v>
      </c>
      <c r="S554" s="46">
        <v>41051003302</v>
      </c>
    </row>
    <row r="555" spans="1:19" x14ac:dyDescent="0.25">
      <c r="A555" s="138">
        <f t="shared" si="8"/>
        <v>41051</v>
      </c>
      <c r="B555" s="45" t="s">
        <v>52</v>
      </c>
      <c r="C555" s="30">
        <v>41051004102</v>
      </c>
      <c r="D555" s="30">
        <v>2066</v>
      </c>
      <c r="E555" s="46">
        <v>3652</v>
      </c>
      <c r="K555" s="45">
        <v>1</v>
      </c>
      <c r="L555" s="46">
        <v>41051003901</v>
      </c>
      <c r="M555" s="550">
        <v>580</v>
      </c>
      <c r="R555" s="45" t="s">
        <v>117</v>
      </c>
      <c r="S555" s="46">
        <v>41051003401</v>
      </c>
    </row>
    <row r="556" spans="1:19" x14ac:dyDescent="0.25">
      <c r="A556" s="138">
        <f t="shared" si="8"/>
        <v>41051</v>
      </c>
      <c r="B556" s="45" t="s">
        <v>52</v>
      </c>
      <c r="C556" s="30">
        <v>41051004200</v>
      </c>
      <c r="D556" s="30">
        <v>1916</v>
      </c>
      <c r="E556" s="46">
        <v>2672</v>
      </c>
      <c r="K556" s="45">
        <v>1</v>
      </c>
      <c r="L556" s="46">
        <v>41051003902</v>
      </c>
      <c r="M556" s="550">
        <v>558</v>
      </c>
      <c r="R556" s="45" t="s">
        <v>117</v>
      </c>
      <c r="S556" s="46">
        <v>41051003402</v>
      </c>
    </row>
    <row r="557" spans="1:19" x14ac:dyDescent="0.25">
      <c r="A557" s="138">
        <f t="shared" si="8"/>
        <v>41051</v>
      </c>
      <c r="B557" s="45" t="s">
        <v>52</v>
      </c>
      <c r="C557" s="30">
        <v>41051004300</v>
      </c>
      <c r="D557" s="30">
        <v>443</v>
      </c>
      <c r="E557" s="46">
        <v>852</v>
      </c>
      <c r="K557" s="45">
        <v>1</v>
      </c>
      <c r="L557" s="46">
        <v>41051004001</v>
      </c>
      <c r="M557" s="550">
        <v>630</v>
      </c>
      <c r="R557" s="45" t="s">
        <v>117</v>
      </c>
      <c r="S557" s="46">
        <v>41051003501</v>
      </c>
    </row>
    <row r="558" spans="1:19" x14ac:dyDescent="0.25">
      <c r="A558" s="138">
        <f t="shared" si="8"/>
        <v>41051</v>
      </c>
      <c r="B558" s="45" t="s">
        <v>52</v>
      </c>
      <c r="C558" s="30">
        <v>41051004500</v>
      </c>
      <c r="D558" s="30">
        <v>1429</v>
      </c>
      <c r="E558" s="46">
        <v>1943</v>
      </c>
      <c r="K558" s="45">
        <v>1</v>
      </c>
      <c r="L558" s="46">
        <v>41051004002</v>
      </c>
      <c r="M558" s="550">
        <v>1917</v>
      </c>
      <c r="R558" s="45" t="s">
        <v>117</v>
      </c>
      <c r="S558" s="46">
        <v>41051003502</v>
      </c>
    </row>
    <row r="559" spans="1:19" x14ac:dyDescent="0.25">
      <c r="A559" s="138">
        <f t="shared" si="8"/>
        <v>41051</v>
      </c>
      <c r="B559" s="45" t="s">
        <v>52</v>
      </c>
      <c r="C559" s="30">
        <v>41051004601</v>
      </c>
      <c r="D559" s="30">
        <v>1531</v>
      </c>
      <c r="E559" s="46">
        <v>2713</v>
      </c>
      <c r="K559" s="45">
        <v>1</v>
      </c>
      <c r="L559" s="46">
        <v>41051004101</v>
      </c>
      <c r="M559" s="550">
        <v>2416</v>
      </c>
      <c r="R559" s="45" t="s">
        <v>117</v>
      </c>
      <c r="S559" s="46">
        <v>41051003601</v>
      </c>
    </row>
    <row r="560" spans="1:19" x14ac:dyDescent="0.25">
      <c r="A560" s="138">
        <f t="shared" si="8"/>
        <v>41051</v>
      </c>
      <c r="B560" s="45" t="s">
        <v>52</v>
      </c>
      <c r="C560" s="30">
        <v>41051004602</v>
      </c>
      <c r="D560" s="30">
        <v>891</v>
      </c>
      <c r="E560" s="46">
        <v>1671</v>
      </c>
      <c r="K560" s="45">
        <v>1</v>
      </c>
      <c r="L560" s="46">
        <v>41051004102</v>
      </c>
      <c r="M560" s="550">
        <v>989</v>
      </c>
      <c r="R560" s="45" t="s">
        <v>117</v>
      </c>
      <c r="S560" s="46">
        <v>41051003602</v>
      </c>
    </row>
    <row r="561" spans="1:19" x14ac:dyDescent="0.25">
      <c r="A561" s="138">
        <f t="shared" si="8"/>
        <v>41051</v>
      </c>
      <c r="B561" s="45" t="s">
        <v>52</v>
      </c>
      <c r="C561" s="30">
        <v>41051004700</v>
      </c>
      <c r="D561" s="30">
        <v>2585</v>
      </c>
      <c r="E561" s="46">
        <v>3221</v>
      </c>
      <c r="K561" s="45">
        <v>1</v>
      </c>
      <c r="L561" s="46">
        <v>41051004200</v>
      </c>
      <c r="M561" s="550">
        <v>1736</v>
      </c>
      <c r="R561" s="45" t="s">
        <v>117</v>
      </c>
      <c r="S561" s="46">
        <v>41051003603</v>
      </c>
    </row>
    <row r="562" spans="1:19" x14ac:dyDescent="0.25">
      <c r="A562" s="138">
        <f t="shared" si="8"/>
        <v>41051</v>
      </c>
      <c r="B562" s="45" t="s">
        <v>52</v>
      </c>
      <c r="C562" s="30">
        <v>41051004800</v>
      </c>
      <c r="D562" s="30">
        <v>2054</v>
      </c>
      <c r="E562" s="46">
        <v>1381</v>
      </c>
      <c r="K562" s="45">
        <v>1</v>
      </c>
      <c r="L562" s="46">
        <v>41051004300</v>
      </c>
      <c r="M562" s="550">
        <v>11042</v>
      </c>
      <c r="R562" s="45" t="s">
        <v>117</v>
      </c>
      <c r="S562" s="46">
        <v>41051003701</v>
      </c>
    </row>
    <row r="563" spans="1:19" x14ac:dyDescent="0.25">
      <c r="A563" s="138">
        <f t="shared" si="8"/>
        <v>41051</v>
      </c>
      <c r="B563" s="45" t="s">
        <v>52</v>
      </c>
      <c r="C563" s="30">
        <v>41051004900</v>
      </c>
      <c r="D563" s="30">
        <v>3259</v>
      </c>
      <c r="E563" s="46">
        <v>2558</v>
      </c>
      <c r="K563" s="45">
        <v>1</v>
      </c>
      <c r="L563" s="46">
        <v>41051004500</v>
      </c>
      <c r="M563" s="550">
        <v>8197</v>
      </c>
      <c r="R563" s="45" t="s">
        <v>117</v>
      </c>
      <c r="S563" s="46">
        <v>41051003702</v>
      </c>
    </row>
    <row r="564" spans="1:19" x14ac:dyDescent="0.25">
      <c r="A564" s="138">
        <f t="shared" si="8"/>
        <v>41051</v>
      </c>
      <c r="B564" s="45" t="s">
        <v>52</v>
      </c>
      <c r="C564" s="30">
        <v>41051005000</v>
      </c>
      <c r="D564" s="30">
        <v>2508</v>
      </c>
      <c r="E564" s="46">
        <v>2114</v>
      </c>
      <c r="K564" s="45">
        <v>1</v>
      </c>
      <c r="L564" s="46">
        <v>41051004601</v>
      </c>
      <c r="M564" s="550">
        <v>1432</v>
      </c>
      <c r="R564" s="45" t="s">
        <v>117</v>
      </c>
      <c r="S564" s="46">
        <v>41051003801</v>
      </c>
    </row>
    <row r="565" spans="1:19" x14ac:dyDescent="0.25">
      <c r="A565" s="138">
        <f t="shared" si="8"/>
        <v>41051</v>
      </c>
      <c r="B565" s="45" t="s">
        <v>52</v>
      </c>
      <c r="C565" s="30">
        <v>41051005100</v>
      </c>
      <c r="D565" s="30">
        <v>6174</v>
      </c>
      <c r="E565" s="46">
        <v>3947</v>
      </c>
      <c r="K565" s="45">
        <v>1</v>
      </c>
      <c r="L565" s="46">
        <v>41051004602</v>
      </c>
      <c r="M565" s="550">
        <v>961</v>
      </c>
      <c r="R565" s="45" t="s">
        <v>117</v>
      </c>
      <c r="S565" s="46">
        <v>41051003802</v>
      </c>
    </row>
    <row r="566" spans="1:19" x14ac:dyDescent="0.25">
      <c r="A566" s="138">
        <f t="shared" si="8"/>
        <v>41051</v>
      </c>
      <c r="B566" s="45" t="s">
        <v>52</v>
      </c>
      <c r="C566" s="30">
        <v>41051005200</v>
      </c>
      <c r="D566" s="30">
        <v>3079</v>
      </c>
      <c r="E566" s="46">
        <v>2076</v>
      </c>
      <c r="K566" s="45">
        <v>1</v>
      </c>
      <c r="L566" s="46">
        <v>41051004700</v>
      </c>
      <c r="M566" s="550">
        <v>2297</v>
      </c>
      <c r="R566" s="45" t="s">
        <v>117</v>
      </c>
      <c r="S566" s="46">
        <v>41051003803</v>
      </c>
    </row>
    <row r="567" spans="1:19" x14ac:dyDescent="0.25">
      <c r="A567" s="138">
        <f t="shared" si="8"/>
        <v>41051</v>
      </c>
      <c r="B567" s="45" t="s">
        <v>52</v>
      </c>
      <c r="C567" s="30">
        <v>41051005500</v>
      </c>
      <c r="D567" s="30">
        <v>1632</v>
      </c>
      <c r="E567" s="46">
        <v>1182</v>
      </c>
      <c r="K567" s="45">
        <v>1</v>
      </c>
      <c r="L567" s="46">
        <v>41051004800</v>
      </c>
      <c r="M567" s="550">
        <v>4082</v>
      </c>
      <c r="R567" s="45" t="s">
        <v>117</v>
      </c>
      <c r="S567" s="46">
        <v>41051003901</v>
      </c>
    </row>
    <row r="568" spans="1:19" x14ac:dyDescent="0.25">
      <c r="A568" s="138">
        <f t="shared" si="8"/>
        <v>41051</v>
      </c>
      <c r="B568" s="45" t="s">
        <v>52</v>
      </c>
      <c r="C568" s="30">
        <v>41051005600</v>
      </c>
      <c r="D568" s="30">
        <v>2814</v>
      </c>
      <c r="E568" s="46">
        <v>1562</v>
      </c>
      <c r="K568" s="45">
        <v>1</v>
      </c>
      <c r="L568" s="46">
        <v>41051004900</v>
      </c>
      <c r="M568" s="550">
        <v>4877</v>
      </c>
      <c r="R568" s="45" t="s">
        <v>117</v>
      </c>
      <c r="S568" s="46">
        <v>41051003902</v>
      </c>
    </row>
    <row r="569" spans="1:19" x14ac:dyDescent="0.25">
      <c r="A569" s="138">
        <f t="shared" si="8"/>
        <v>41051</v>
      </c>
      <c r="B569" s="45" t="s">
        <v>52</v>
      </c>
      <c r="C569" s="30">
        <v>41051005700</v>
      </c>
      <c r="D569" s="30">
        <v>2452</v>
      </c>
      <c r="E569" s="46">
        <v>2536</v>
      </c>
      <c r="K569" s="45">
        <v>1</v>
      </c>
      <c r="L569" s="46">
        <v>41051005000</v>
      </c>
      <c r="M569" s="550">
        <v>10094</v>
      </c>
      <c r="R569" s="45" t="s">
        <v>117</v>
      </c>
      <c r="S569" s="46">
        <v>41051004001</v>
      </c>
    </row>
    <row r="570" spans="1:19" x14ac:dyDescent="0.25">
      <c r="A570" s="138">
        <f t="shared" si="8"/>
        <v>41051</v>
      </c>
      <c r="B570" s="45" t="s">
        <v>52</v>
      </c>
      <c r="C570" s="30">
        <v>41051005800</v>
      </c>
      <c r="D570" s="30">
        <v>2373</v>
      </c>
      <c r="E570" s="46">
        <v>3586</v>
      </c>
      <c r="K570" s="45">
        <v>1</v>
      </c>
      <c r="L570" s="46">
        <v>41051005100</v>
      </c>
      <c r="M570" s="550">
        <v>13981</v>
      </c>
      <c r="R570" s="45" t="s">
        <v>117</v>
      </c>
      <c r="S570" s="46">
        <v>41051004002</v>
      </c>
    </row>
    <row r="571" spans="1:19" x14ac:dyDescent="0.25">
      <c r="A571" s="138">
        <f t="shared" si="8"/>
        <v>41051</v>
      </c>
      <c r="B571" s="45" t="s">
        <v>52</v>
      </c>
      <c r="C571" s="30">
        <v>41051005900</v>
      </c>
      <c r="D571" s="30">
        <v>5230</v>
      </c>
      <c r="E571" s="46">
        <v>6272</v>
      </c>
      <c r="K571" s="45">
        <v>1</v>
      </c>
      <c r="L571" s="46">
        <v>41051005200</v>
      </c>
      <c r="M571" s="550">
        <v>6459</v>
      </c>
      <c r="R571" s="45" t="s">
        <v>117</v>
      </c>
      <c r="S571" s="46">
        <v>41051004101</v>
      </c>
    </row>
    <row r="572" spans="1:19" x14ac:dyDescent="0.25">
      <c r="A572" s="138">
        <f t="shared" si="8"/>
        <v>41051</v>
      </c>
      <c r="B572" s="45" t="s">
        <v>52</v>
      </c>
      <c r="C572" s="30">
        <v>41051006001</v>
      </c>
      <c r="D572" s="30">
        <v>725</v>
      </c>
      <c r="E572" s="46">
        <v>1157</v>
      </c>
      <c r="K572" s="45">
        <v>1</v>
      </c>
      <c r="L572" s="46">
        <v>41051005500</v>
      </c>
      <c r="M572" s="550">
        <v>433</v>
      </c>
      <c r="R572" s="45" t="s">
        <v>117</v>
      </c>
      <c r="S572" s="46">
        <v>41051004102</v>
      </c>
    </row>
    <row r="573" spans="1:19" x14ac:dyDescent="0.25">
      <c r="A573" s="138">
        <f t="shared" si="8"/>
        <v>41051</v>
      </c>
      <c r="B573" s="45" t="s">
        <v>52</v>
      </c>
      <c r="C573" s="30">
        <v>41051006002</v>
      </c>
      <c r="D573" s="30">
        <v>954</v>
      </c>
      <c r="E573" s="46">
        <v>1680</v>
      </c>
      <c r="K573" s="45">
        <v>1</v>
      </c>
      <c r="L573" s="46">
        <v>41051005600</v>
      </c>
      <c r="M573" s="550">
        <v>5331</v>
      </c>
      <c r="R573" s="45" t="s">
        <v>117</v>
      </c>
      <c r="S573" s="46">
        <v>41051004200</v>
      </c>
    </row>
    <row r="574" spans="1:19" x14ac:dyDescent="0.25">
      <c r="A574" s="138">
        <f t="shared" si="8"/>
        <v>41051</v>
      </c>
      <c r="B574" s="45" t="s">
        <v>52</v>
      </c>
      <c r="C574" s="30">
        <v>41051006100</v>
      </c>
      <c r="D574" s="30">
        <v>1042</v>
      </c>
      <c r="E574" s="46">
        <v>1972</v>
      </c>
      <c r="K574" s="45">
        <v>1</v>
      </c>
      <c r="L574" s="46">
        <v>41051005700</v>
      </c>
      <c r="M574" s="550">
        <v>19041</v>
      </c>
      <c r="R574" s="45" t="s">
        <v>117</v>
      </c>
      <c r="S574" s="46">
        <v>41051980000</v>
      </c>
    </row>
    <row r="575" spans="1:19" x14ac:dyDescent="0.25">
      <c r="A575" s="138">
        <f t="shared" si="8"/>
        <v>41051</v>
      </c>
      <c r="B575" s="45" t="s">
        <v>52</v>
      </c>
      <c r="C575" s="30">
        <v>41051006200</v>
      </c>
      <c r="D575" s="30">
        <v>1273</v>
      </c>
      <c r="E575" s="46">
        <v>2544</v>
      </c>
      <c r="K575" s="45">
        <v>1</v>
      </c>
      <c r="L575" s="46">
        <v>41051005800</v>
      </c>
      <c r="M575" s="550">
        <v>23465</v>
      </c>
      <c r="R575" s="45" t="s">
        <v>117</v>
      </c>
      <c r="S575" s="46">
        <v>41051004500</v>
      </c>
    </row>
    <row r="576" spans="1:19" x14ac:dyDescent="0.25">
      <c r="A576" s="138">
        <f t="shared" si="8"/>
        <v>41051</v>
      </c>
      <c r="B576" s="45" t="s">
        <v>52</v>
      </c>
      <c r="C576" s="30">
        <v>41051006300</v>
      </c>
      <c r="D576" s="30">
        <v>1710</v>
      </c>
      <c r="E576" s="46">
        <v>3874</v>
      </c>
      <c r="K576" s="45">
        <v>1</v>
      </c>
      <c r="L576" s="46">
        <v>41051005900</v>
      </c>
      <c r="M576" s="550">
        <v>10391</v>
      </c>
      <c r="R576" s="45" t="s">
        <v>117</v>
      </c>
      <c r="S576" s="46">
        <v>41051004601</v>
      </c>
    </row>
    <row r="577" spans="1:19" x14ac:dyDescent="0.25">
      <c r="A577" s="138">
        <f t="shared" si="8"/>
        <v>41051</v>
      </c>
      <c r="B577" s="45" t="s">
        <v>52</v>
      </c>
      <c r="C577" s="30">
        <v>41051006402</v>
      </c>
      <c r="D577" s="30">
        <v>2135</v>
      </c>
      <c r="E577" s="46">
        <v>4323</v>
      </c>
      <c r="K577" s="45">
        <v>1</v>
      </c>
      <c r="L577" s="46">
        <v>41051006001</v>
      </c>
      <c r="M577" s="550">
        <v>297</v>
      </c>
      <c r="R577" s="45" t="s">
        <v>117</v>
      </c>
      <c r="S577" s="46">
        <v>41051004602</v>
      </c>
    </row>
    <row r="578" spans="1:19" x14ac:dyDescent="0.25">
      <c r="A578" s="138">
        <f t="shared" si="8"/>
        <v>41051</v>
      </c>
      <c r="B578" s="45" t="s">
        <v>52</v>
      </c>
      <c r="C578" s="30">
        <v>41051006403</v>
      </c>
      <c r="D578" s="30">
        <v>1774</v>
      </c>
      <c r="E578" s="46">
        <v>2930</v>
      </c>
      <c r="K578" s="45">
        <v>1</v>
      </c>
      <c r="L578" s="46">
        <v>41051006002</v>
      </c>
      <c r="M578" s="550">
        <v>655</v>
      </c>
      <c r="R578" s="45" t="s">
        <v>117</v>
      </c>
      <c r="S578" s="46">
        <v>41051004700</v>
      </c>
    </row>
    <row r="579" spans="1:19" x14ac:dyDescent="0.25">
      <c r="A579" s="138">
        <f t="shared" si="8"/>
        <v>41051</v>
      </c>
      <c r="B579" s="45" t="s">
        <v>52</v>
      </c>
      <c r="C579" s="30">
        <v>41051006404</v>
      </c>
      <c r="D579" s="30">
        <v>1796</v>
      </c>
      <c r="E579" s="46">
        <v>2997</v>
      </c>
      <c r="K579" s="45">
        <v>1</v>
      </c>
      <c r="L579" s="46">
        <v>41051006100</v>
      </c>
      <c r="M579" s="550">
        <v>648</v>
      </c>
      <c r="R579" s="45" t="s">
        <v>117</v>
      </c>
      <c r="S579" s="46">
        <v>41051004800</v>
      </c>
    </row>
    <row r="580" spans="1:19" x14ac:dyDescent="0.25">
      <c r="A580" s="138">
        <f t="shared" si="8"/>
        <v>41051</v>
      </c>
      <c r="B580" s="45" t="s">
        <v>52</v>
      </c>
      <c r="C580" s="30">
        <v>41051006501</v>
      </c>
      <c r="D580" s="30">
        <v>2437</v>
      </c>
      <c r="E580" s="46">
        <v>5005</v>
      </c>
      <c r="K580" s="45">
        <v>1</v>
      </c>
      <c r="L580" s="46">
        <v>41051006200</v>
      </c>
      <c r="M580" s="550">
        <v>338</v>
      </c>
      <c r="R580" s="45" t="s">
        <v>117</v>
      </c>
      <c r="S580" s="46">
        <v>41051004900</v>
      </c>
    </row>
    <row r="581" spans="1:19" x14ac:dyDescent="0.25">
      <c r="A581" s="138">
        <f t="shared" ref="A581:A644" si="9">VLOOKUP(B581,$H$5:$I$40,2,TRUE)</f>
        <v>41051</v>
      </c>
      <c r="B581" s="45" t="s">
        <v>52</v>
      </c>
      <c r="C581" s="30">
        <v>41051006502</v>
      </c>
      <c r="D581" s="30">
        <v>2099</v>
      </c>
      <c r="E581" s="46">
        <v>3205</v>
      </c>
      <c r="K581" s="45">
        <v>1</v>
      </c>
      <c r="L581" s="46">
        <v>41051006300</v>
      </c>
      <c r="M581" s="550">
        <v>1052</v>
      </c>
      <c r="R581" s="45" t="s">
        <v>117</v>
      </c>
      <c r="S581" s="46">
        <v>41051005000</v>
      </c>
    </row>
    <row r="582" spans="1:19" x14ac:dyDescent="0.25">
      <c r="A582" s="138">
        <f t="shared" si="9"/>
        <v>41051</v>
      </c>
      <c r="B582" s="45" t="s">
        <v>52</v>
      </c>
      <c r="C582" s="30">
        <v>41051006601</v>
      </c>
      <c r="D582" s="30">
        <v>1095</v>
      </c>
      <c r="E582" s="46">
        <v>1978</v>
      </c>
      <c r="K582" s="45">
        <v>1</v>
      </c>
      <c r="L582" s="46">
        <v>41051006402</v>
      </c>
      <c r="M582" s="550">
        <v>478</v>
      </c>
      <c r="R582" s="45" t="s">
        <v>117</v>
      </c>
      <c r="S582" s="46">
        <v>41051005100</v>
      </c>
    </row>
    <row r="583" spans="1:19" x14ac:dyDescent="0.25">
      <c r="A583" s="138">
        <f t="shared" si="9"/>
        <v>41051</v>
      </c>
      <c r="B583" s="45" t="s">
        <v>52</v>
      </c>
      <c r="C583" s="30">
        <v>41051006602</v>
      </c>
      <c r="D583" s="30">
        <v>2515</v>
      </c>
      <c r="E583" s="46">
        <v>3655</v>
      </c>
      <c r="K583" s="45">
        <v>1</v>
      </c>
      <c r="L583" s="46">
        <v>41051006403</v>
      </c>
      <c r="M583" s="550">
        <v>860</v>
      </c>
      <c r="R583" s="45" t="s">
        <v>117</v>
      </c>
      <c r="S583" s="46">
        <v>41051005200</v>
      </c>
    </row>
    <row r="584" spans="1:19" x14ac:dyDescent="0.25">
      <c r="A584" s="138">
        <f t="shared" si="9"/>
        <v>41051</v>
      </c>
      <c r="B584" s="45" t="s">
        <v>52</v>
      </c>
      <c r="C584" s="30">
        <v>41051006701</v>
      </c>
      <c r="D584" s="30">
        <v>1317</v>
      </c>
      <c r="E584" s="46">
        <v>2197</v>
      </c>
      <c r="K584" s="45">
        <v>1</v>
      </c>
      <c r="L584" s="46">
        <v>41051006404</v>
      </c>
      <c r="M584" s="550">
        <v>2194</v>
      </c>
      <c r="R584" s="45" t="s">
        <v>117</v>
      </c>
      <c r="S584" s="46">
        <v>41051005500</v>
      </c>
    </row>
    <row r="585" spans="1:19" x14ac:dyDescent="0.25">
      <c r="A585" s="138">
        <f t="shared" si="9"/>
        <v>41051</v>
      </c>
      <c r="B585" s="45" t="s">
        <v>52</v>
      </c>
      <c r="C585" s="30">
        <v>41051006702</v>
      </c>
      <c r="D585" s="30">
        <v>1417</v>
      </c>
      <c r="E585" s="46">
        <v>2397</v>
      </c>
      <c r="K585" s="45">
        <v>1</v>
      </c>
      <c r="L585" s="46">
        <v>41051006501</v>
      </c>
      <c r="M585" s="550">
        <v>366</v>
      </c>
      <c r="R585" s="45" t="s">
        <v>117</v>
      </c>
      <c r="S585" s="46">
        <v>41051005600</v>
      </c>
    </row>
    <row r="586" spans="1:19" x14ac:dyDescent="0.25">
      <c r="A586" s="138">
        <f t="shared" si="9"/>
        <v>41051</v>
      </c>
      <c r="B586" s="45" t="s">
        <v>52</v>
      </c>
      <c r="C586" s="30">
        <v>41051006801</v>
      </c>
      <c r="D586" s="30">
        <v>1085</v>
      </c>
      <c r="E586" s="46">
        <v>1589</v>
      </c>
      <c r="K586" s="45">
        <v>1</v>
      </c>
      <c r="L586" s="46">
        <v>41051006502</v>
      </c>
      <c r="M586" s="550">
        <v>2553</v>
      </c>
      <c r="R586" s="45" t="s">
        <v>117</v>
      </c>
      <c r="S586" s="46">
        <v>41051005700</v>
      </c>
    </row>
    <row r="587" spans="1:19" x14ac:dyDescent="0.25">
      <c r="A587" s="138">
        <f t="shared" si="9"/>
        <v>41051</v>
      </c>
      <c r="B587" s="45" t="s">
        <v>52</v>
      </c>
      <c r="C587" s="30">
        <v>41051006802</v>
      </c>
      <c r="D587" s="30">
        <v>1448</v>
      </c>
      <c r="E587" s="46">
        <v>2766</v>
      </c>
      <c r="K587" s="45">
        <v>1</v>
      </c>
      <c r="L587" s="46">
        <v>41051006601</v>
      </c>
      <c r="M587" s="550">
        <v>549</v>
      </c>
      <c r="R587" s="45" t="s">
        <v>117</v>
      </c>
      <c r="S587" s="46">
        <v>41051005800</v>
      </c>
    </row>
    <row r="588" spans="1:19" x14ac:dyDescent="0.25">
      <c r="A588" s="138">
        <f t="shared" si="9"/>
        <v>41051</v>
      </c>
      <c r="B588" s="45" t="s">
        <v>52</v>
      </c>
      <c r="C588" s="30">
        <v>41051006900</v>
      </c>
      <c r="D588" s="30">
        <v>1134</v>
      </c>
      <c r="E588" s="46">
        <v>2494</v>
      </c>
      <c r="K588" s="45">
        <v>1</v>
      </c>
      <c r="L588" s="46">
        <v>41051006602</v>
      </c>
      <c r="M588" s="550">
        <v>2100</v>
      </c>
      <c r="R588" s="45" t="s">
        <v>117</v>
      </c>
      <c r="S588" s="46">
        <v>41051005900</v>
      </c>
    </row>
    <row r="589" spans="1:19" x14ac:dyDescent="0.25">
      <c r="A589" s="138">
        <f t="shared" si="9"/>
        <v>41051</v>
      </c>
      <c r="B589" s="45" t="s">
        <v>52</v>
      </c>
      <c r="C589" s="30">
        <v>41051007000</v>
      </c>
      <c r="D589" s="30">
        <v>3178</v>
      </c>
      <c r="E589" s="46">
        <v>7019</v>
      </c>
      <c r="K589" s="45">
        <v>1</v>
      </c>
      <c r="L589" s="46">
        <v>41051006701</v>
      </c>
      <c r="M589" s="550">
        <v>881</v>
      </c>
      <c r="R589" s="45" t="s">
        <v>117</v>
      </c>
      <c r="S589" s="46">
        <v>41051006001</v>
      </c>
    </row>
    <row r="590" spans="1:19" x14ac:dyDescent="0.25">
      <c r="A590" s="138">
        <f t="shared" si="9"/>
        <v>41051</v>
      </c>
      <c r="B590" s="45" t="s">
        <v>52</v>
      </c>
      <c r="C590" s="30">
        <v>41051007100</v>
      </c>
      <c r="D590" s="30">
        <v>1070</v>
      </c>
      <c r="E590" s="46">
        <v>2666</v>
      </c>
      <c r="K590" s="45">
        <v>1</v>
      </c>
      <c r="L590" s="46">
        <v>41051006702</v>
      </c>
      <c r="M590" s="550">
        <v>709</v>
      </c>
      <c r="R590" s="45" t="s">
        <v>117</v>
      </c>
      <c r="S590" s="46">
        <v>41051006002</v>
      </c>
    </row>
    <row r="591" spans="1:19" x14ac:dyDescent="0.25">
      <c r="A591" s="138">
        <f t="shared" si="9"/>
        <v>41051</v>
      </c>
      <c r="B591" s="45" t="s">
        <v>52</v>
      </c>
      <c r="C591" s="30">
        <v>41051007201</v>
      </c>
      <c r="D591" s="30">
        <v>1215</v>
      </c>
      <c r="E591" s="46">
        <v>1905</v>
      </c>
      <c r="K591" s="45">
        <v>1</v>
      </c>
      <c r="L591" s="46">
        <v>41051006801</v>
      </c>
      <c r="M591" s="550">
        <v>421</v>
      </c>
      <c r="R591" s="45" t="s">
        <v>117</v>
      </c>
      <c r="S591" s="46">
        <v>41051006100</v>
      </c>
    </row>
    <row r="592" spans="1:19" x14ac:dyDescent="0.25">
      <c r="A592" s="138">
        <f t="shared" si="9"/>
        <v>41051</v>
      </c>
      <c r="B592" s="45" t="s">
        <v>52</v>
      </c>
      <c r="C592" s="30">
        <v>41051007202</v>
      </c>
      <c r="D592" s="30">
        <v>1267</v>
      </c>
      <c r="E592" s="46">
        <v>2382</v>
      </c>
      <c r="K592" s="45">
        <v>1</v>
      </c>
      <c r="L592" s="46">
        <v>41051006802</v>
      </c>
      <c r="M592" s="550">
        <v>243</v>
      </c>
      <c r="R592" s="45" t="s">
        <v>117</v>
      </c>
      <c r="S592" s="46">
        <v>41051006200</v>
      </c>
    </row>
    <row r="593" spans="1:19" x14ac:dyDescent="0.25">
      <c r="A593" s="138">
        <f t="shared" si="9"/>
        <v>41051</v>
      </c>
      <c r="B593" s="45" t="s">
        <v>52</v>
      </c>
      <c r="C593" s="30">
        <v>41051007300</v>
      </c>
      <c r="D593" s="30">
        <v>186</v>
      </c>
      <c r="E593" s="46">
        <v>305</v>
      </c>
      <c r="K593" s="45">
        <v>1</v>
      </c>
      <c r="L593" s="46">
        <v>41051006900</v>
      </c>
      <c r="M593" s="550">
        <v>1246</v>
      </c>
      <c r="R593" s="45" t="s">
        <v>117</v>
      </c>
      <c r="S593" s="46">
        <v>41051006501</v>
      </c>
    </row>
    <row r="594" spans="1:19" x14ac:dyDescent="0.25">
      <c r="A594" s="138">
        <f t="shared" si="9"/>
        <v>41051</v>
      </c>
      <c r="B594" s="45" t="s">
        <v>52</v>
      </c>
      <c r="C594" s="30">
        <v>41051007400</v>
      </c>
      <c r="D594" s="30">
        <v>1397</v>
      </c>
      <c r="E594" s="46">
        <v>2177</v>
      </c>
      <c r="K594" s="45">
        <v>1</v>
      </c>
      <c r="L594" s="46">
        <v>41051007000</v>
      </c>
      <c r="M594" s="550">
        <v>597</v>
      </c>
      <c r="R594" s="45" t="s">
        <v>117</v>
      </c>
      <c r="S594" s="46">
        <v>41051006502</v>
      </c>
    </row>
    <row r="595" spans="1:19" x14ac:dyDescent="0.25">
      <c r="A595" s="138">
        <f t="shared" si="9"/>
        <v>41051</v>
      </c>
      <c r="B595" s="45" t="s">
        <v>52</v>
      </c>
      <c r="C595" s="30">
        <v>41051007500</v>
      </c>
      <c r="D595" s="30">
        <v>1799</v>
      </c>
      <c r="E595" s="46">
        <v>3083</v>
      </c>
      <c r="K595" s="45">
        <v>0</v>
      </c>
      <c r="L595" s="46">
        <v>41051007100</v>
      </c>
      <c r="M595" s="550">
        <v>648</v>
      </c>
      <c r="R595" s="45" t="s">
        <v>117</v>
      </c>
      <c r="S595" s="46">
        <v>41051006601</v>
      </c>
    </row>
    <row r="596" spans="1:19" x14ac:dyDescent="0.25">
      <c r="A596" s="138">
        <f t="shared" si="9"/>
        <v>41051</v>
      </c>
      <c r="B596" s="45" t="s">
        <v>52</v>
      </c>
      <c r="C596" s="30">
        <v>41051007600</v>
      </c>
      <c r="D596" s="30">
        <v>1344</v>
      </c>
      <c r="E596" s="46">
        <v>2066</v>
      </c>
      <c r="K596" s="45">
        <v>1</v>
      </c>
      <c r="L596" s="46">
        <v>41051007201</v>
      </c>
      <c r="M596" s="550">
        <v>2689</v>
      </c>
      <c r="R596" s="45" t="s">
        <v>117</v>
      </c>
      <c r="S596" s="46">
        <v>41051006602</v>
      </c>
    </row>
    <row r="597" spans="1:19" x14ac:dyDescent="0.25">
      <c r="A597" s="138">
        <f t="shared" si="9"/>
        <v>41051</v>
      </c>
      <c r="B597" s="45" t="s">
        <v>52</v>
      </c>
      <c r="C597" s="30">
        <v>41051007700</v>
      </c>
      <c r="D597" s="30">
        <v>815</v>
      </c>
      <c r="E597" s="46">
        <v>1370</v>
      </c>
      <c r="K597" s="45">
        <v>1</v>
      </c>
      <c r="L597" s="46">
        <v>41051007202</v>
      </c>
      <c r="M597" s="550">
        <v>16899</v>
      </c>
      <c r="R597" s="45" t="s">
        <v>117</v>
      </c>
      <c r="S597" s="46">
        <v>41051006701</v>
      </c>
    </row>
    <row r="598" spans="1:19" x14ac:dyDescent="0.25">
      <c r="A598" s="138">
        <f t="shared" si="9"/>
        <v>41051</v>
      </c>
      <c r="B598" s="45" t="s">
        <v>52</v>
      </c>
      <c r="C598" s="30">
        <v>41051007800</v>
      </c>
      <c r="D598" s="30">
        <v>805</v>
      </c>
      <c r="E598" s="46">
        <v>1478</v>
      </c>
      <c r="K598" s="45">
        <v>1</v>
      </c>
      <c r="L598" s="46">
        <v>41051007300</v>
      </c>
      <c r="M598" s="550">
        <v>37149</v>
      </c>
      <c r="R598" s="45" t="s">
        <v>117</v>
      </c>
      <c r="S598" s="46">
        <v>41051006702</v>
      </c>
    </row>
    <row r="599" spans="1:19" x14ac:dyDescent="0.25">
      <c r="A599" s="138">
        <f t="shared" si="9"/>
        <v>41051</v>
      </c>
      <c r="B599" s="45" t="s">
        <v>52</v>
      </c>
      <c r="C599" s="30">
        <v>41051007900</v>
      </c>
      <c r="D599" s="30">
        <v>1736</v>
      </c>
      <c r="E599" s="46">
        <v>2991</v>
      </c>
      <c r="K599" s="45">
        <v>1</v>
      </c>
      <c r="L599" s="46">
        <v>41051007400</v>
      </c>
      <c r="M599" s="550">
        <v>454</v>
      </c>
      <c r="R599" s="45" t="s">
        <v>117</v>
      </c>
      <c r="S599" s="46">
        <v>41051007202</v>
      </c>
    </row>
    <row r="600" spans="1:19" x14ac:dyDescent="0.25">
      <c r="A600" s="138">
        <f t="shared" si="9"/>
        <v>41051</v>
      </c>
      <c r="B600" s="45" t="s">
        <v>52</v>
      </c>
      <c r="C600" s="30">
        <v>41051008001</v>
      </c>
      <c r="D600" s="30">
        <v>1347</v>
      </c>
      <c r="E600" s="46">
        <v>2154</v>
      </c>
      <c r="K600" s="45">
        <v>1</v>
      </c>
      <c r="L600" s="46">
        <v>41051007500</v>
      </c>
      <c r="M600" s="550">
        <v>1121</v>
      </c>
      <c r="R600" s="45" t="s">
        <v>117</v>
      </c>
      <c r="S600" s="46">
        <v>41051007300</v>
      </c>
    </row>
    <row r="601" spans="1:19" x14ac:dyDescent="0.25">
      <c r="A601" s="138">
        <f t="shared" si="9"/>
        <v>41051</v>
      </c>
      <c r="B601" s="45" t="s">
        <v>52</v>
      </c>
      <c r="C601" s="30">
        <v>41051008002</v>
      </c>
      <c r="D601" s="30">
        <v>1081</v>
      </c>
      <c r="E601" s="46">
        <v>2034</v>
      </c>
      <c r="K601" s="45">
        <v>1</v>
      </c>
      <c r="L601" s="46">
        <v>41051007600</v>
      </c>
      <c r="M601" s="550">
        <v>628</v>
      </c>
      <c r="R601" s="45" t="s">
        <v>117</v>
      </c>
      <c r="S601" s="46">
        <v>41051009502</v>
      </c>
    </row>
    <row r="602" spans="1:19" x14ac:dyDescent="0.25">
      <c r="A602" s="138">
        <f t="shared" si="9"/>
        <v>41051</v>
      </c>
      <c r="B602" s="45" t="s">
        <v>52</v>
      </c>
      <c r="C602" s="30">
        <v>41051008100</v>
      </c>
      <c r="D602" s="30">
        <v>3050</v>
      </c>
      <c r="E602" s="46">
        <v>4167</v>
      </c>
      <c r="K602" s="45">
        <v>1</v>
      </c>
      <c r="L602" s="46">
        <v>41051007700</v>
      </c>
      <c r="M602" s="550">
        <v>774</v>
      </c>
      <c r="R602" s="45" t="s">
        <v>117</v>
      </c>
      <c r="S602" s="46">
        <v>41051004300</v>
      </c>
    </row>
    <row r="603" spans="1:19" x14ac:dyDescent="0.25">
      <c r="A603" s="138">
        <f t="shared" si="9"/>
        <v>41051</v>
      </c>
      <c r="B603" s="45" t="s">
        <v>52</v>
      </c>
      <c r="C603" s="30">
        <v>41051008201</v>
      </c>
      <c r="D603" s="30">
        <v>1287</v>
      </c>
      <c r="E603" s="46">
        <v>1769</v>
      </c>
      <c r="K603" s="45">
        <v>1</v>
      </c>
      <c r="L603" s="46">
        <v>41051007800</v>
      </c>
      <c r="M603" s="550">
        <v>412</v>
      </c>
      <c r="R603" s="45" t="s">
        <v>117</v>
      </c>
      <c r="S603" s="46">
        <v>41051006300</v>
      </c>
    </row>
    <row r="604" spans="1:19" x14ac:dyDescent="0.25">
      <c r="A604" s="138">
        <f t="shared" si="9"/>
        <v>41051</v>
      </c>
      <c r="B604" s="45" t="s">
        <v>52</v>
      </c>
      <c r="C604" s="30">
        <v>41051008202</v>
      </c>
      <c r="D604" s="30">
        <v>3254</v>
      </c>
      <c r="E604" s="46">
        <v>4589</v>
      </c>
      <c r="K604" s="45">
        <v>1</v>
      </c>
      <c r="L604" s="46">
        <v>41051007900</v>
      </c>
      <c r="M604" s="550">
        <v>1190</v>
      </c>
      <c r="R604" s="45" t="s">
        <v>117</v>
      </c>
      <c r="S604" s="46">
        <v>41051006402</v>
      </c>
    </row>
    <row r="605" spans="1:19" x14ac:dyDescent="0.25">
      <c r="A605" s="138">
        <f t="shared" si="9"/>
        <v>41051</v>
      </c>
      <c r="B605" s="45" t="s">
        <v>52</v>
      </c>
      <c r="C605" s="30">
        <v>41051008301</v>
      </c>
      <c r="D605" s="30">
        <v>1680</v>
      </c>
      <c r="E605" s="46">
        <v>2015</v>
      </c>
      <c r="K605" s="45">
        <v>1</v>
      </c>
      <c r="L605" s="46">
        <v>41051008001</v>
      </c>
      <c r="M605" s="550">
        <v>864</v>
      </c>
      <c r="R605" s="45" t="s">
        <v>117</v>
      </c>
      <c r="S605" s="46">
        <v>41051006801</v>
      </c>
    </row>
    <row r="606" spans="1:19" x14ac:dyDescent="0.25">
      <c r="A606" s="138">
        <f t="shared" si="9"/>
        <v>41051</v>
      </c>
      <c r="B606" s="45" t="s">
        <v>52</v>
      </c>
      <c r="C606" s="30">
        <v>41051008302</v>
      </c>
      <c r="D606" s="30">
        <v>1579</v>
      </c>
      <c r="E606" s="46">
        <v>2562</v>
      </c>
      <c r="K606" s="45">
        <v>1</v>
      </c>
      <c r="L606" s="46">
        <v>41051008002</v>
      </c>
      <c r="M606" s="550">
        <v>455</v>
      </c>
      <c r="R606" s="45" t="s">
        <v>117</v>
      </c>
      <c r="S606" s="46">
        <v>41051007400</v>
      </c>
    </row>
    <row r="607" spans="1:19" x14ac:dyDescent="0.25">
      <c r="A607" s="138">
        <f t="shared" si="9"/>
        <v>41051</v>
      </c>
      <c r="B607" s="45" t="s">
        <v>52</v>
      </c>
      <c r="C607" s="30">
        <v>41051008400</v>
      </c>
      <c r="D607" s="30">
        <v>1672</v>
      </c>
      <c r="E607" s="46">
        <v>2582</v>
      </c>
      <c r="K607" s="45">
        <v>1</v>
      </c>
      <c r="L607" s="46">
        <v>41051008100</v>
      </c>
      <c r="M607" s="550">
        <v>5261</v>
      </c>
      <c r="R607" s="45" t="s">
        <v>117</v>
      </c>
      <c r="S607" s="46">
        <v>41051007500</v>
      </c>
    </row>
    <row r="608" spans="1:19" x14ac:dyDescent="0.25">
      <c r="A608" s="138">
        <f t="shared" si="9"/>
        <v>41051</v>
      </c>
      <c r="B608" s="45" t="s">
        <v>52</v>
      </c>
      <c r="C608" s="30">
        <v>41051008500</v>
      </c>
      <c r="D608" s="30">
        <v>1563</v>
      </c>
      <c r="E608" s="46">
        <v>3203</v>
      </c>
      <c r="K608" s="45">
        <v>1</v>
      </c>
      <c r="L608" s="46">
        <v>41051008201</v>
      </c>
      <c r="M608" s="550">
        <v>5551</v>
      </c>
      <c r="R608" s="45" t="s">
        <v>117</v>
      </c>
      <c r="S608" s="46">
        <v>41051007600</v>
      </c>
    </row>
    <row r="609" spans="1:19" x14ac:dyDescent="0.25">
      <c r="A609" s="138">
        <f t="shared" si="9"/>
        <v>41051</v>
      </c>
      <c r="B609" s="45" t="s">
        <v>52</v>
      </c>
      <c r="C609" s="30">
        <v>41051008600</v>
      </c>
      <c r="D609" s="30">
        <v>1520</v>
      </c>
      <c r="E609" s="46">
        <v>2691</v>
      </c>
      <c r="K609" s="45">
        <v>1</v>
      </c>
      <c r="L609" s="46">
        <v>41051008202</v>
      </c>
      <c r="M609" s="550">
        <v>3186</v>
      </c>
      <c r="R609" s="45" t="s">
        <v>117</v>
      </c>
      <c r="S609" s="46">
        <v>41051007700</v>
      </c>
    </row>
    <row r="610" spans="1:19" x14ac:dyDescent="0.25">
      <c r="A610" s="138">
        <f t="shared" si="9"/>
        <v>41051</v>
      </c>
      <c r="B610" s="45" t="s">
        <v>52</v>
      </c>
      <c r="C610" s="30">
        <v>41051008700</v>
      </c>
      <c r="D610" s="30">
        <v>1812</v>
      </c>
      <c r="E610" s="46">
        <v>3415</v>
      </c>
      <c r="K610" s="45">
        <v>1</v>
      </c>
      <c r="L610" s="46">
        <v>41051008301</v>
      </c>
      <c r="M610" s="550">
        <v>3273</v>
      </c>
      <c r="R610" s="45" t="s">
        <v>117</v>
      </c>
      <c r="S610" s="46">
        <v>41051007900</v>
      </c>
    </row>
    <row r="611" spans="1:19" x14ac:dyDescent="0.25">
      <c r="A611" s="138">
        <f t="shared" si="9"/>
        <v>41051</v>
      </c>
      <c r="B611" s="45" t="s">
        <v>52</v>
      </c>
      <c r="C611" s="30">
        <v>41051008800</v>
      </c>
      <c r="D611" s="30">
        <v>1629</v>
      </c>
      <c r="E611" s="46">
        <v>3133</v>
      </c>
      <c r="K611" s="45">
        <v>1</v>
      </c>
      <c r="L611" s="46">
        <v>41051008302</v>
      </c>
      <c r="M611" s="550">
        <v>1930</v>
      </c>
      <c r="R611" s="45" t="s">
        <v>117</v>
      </c>
      <c r="S611" s="46">
        <v>41051008001</v>
      </c>
    </row>
    <row r="612" spans="1:19" x14ac:dyDescent="0.25">
      <c r="A612" s="138">
        <f t="shared" si="9"/>
        <v>41051</v>
      </c>
      <c r="B612" s="45" t="s">
        <v>52</v>
      </c>
      <c r="C612" s="30">
        <v>41051008901</v>
      </c>
      <c r="D612" s="30">
        <v>3262</v>
      </c>
      <c r="E612" s="46">
        <v>7014</v>
      </c>
      <c r="K612" s="45">
        <v>1</v>
      </c>
      <c r="L612" s="46">
        <v>41051008400</v>
      </c>
      <c r="M612" s="550">
        <v>620</v>
      </c>
      <c r="R612" s="45" t="s">
        <v>117</v>
      </c>
      <c r="S612" s="46">
        <v>41051008002</v>
      </c>
    </row>
    <row r="613" spans="1:19" x14ac:dyDescent="0.25">
      <c r="A613" s="138">
        <f t="shared" si="9"/>
        <v>41051</v>
      </c>
      <c r="B613" s="45" t="s">
        <v>52</v>
      </c>
      <c r="C613" s="30">
        <v>41051008902</v>
      </c>
      <c r="D613" s="30">
        <v>1506</v>
      </c>
      <c r="E613" s="46">
        <v>2572</v>
      </c>
      <c r="K613" s="45">
        <v>1</v>
      </c>
      <c r="L613" s="46">
        <v>41051008500</v>
      </c>
      <c r="M613" s="550">
        <v>995</v>
      </c>
      <c r="R613" s="45" t="s">
        <v>117</v>
      </c>
      <c r="S613" s="46">
        <v>41051008100</v>
      </c>
    </row>
    <row r="614" spans="1:19" x14ac:dyDescent="0.25">
      <c r="A614" s="138">
        <f t="shared" si="9"/>
        <v>41051</v>
      </c>
      <c r="B614" s="45" t="s">
        <v>52</v>
      </c>
      <c r="C614" s="30">
        <v>41051009000</v>
      </c>
      <c r="D614" s="30">
        <v>3418</v>
      </c>
      <c r="E614" s="46">
        <v>5995</v>
      </c>
      <c r="K614" s="45">
        <v>1</v>
      </c>
      <c r="L614" s="46">
        <v>41051008600</v>
      </c>
      <c r="M614" s="550">
        <v>422</v>
      </c>
      <c r="R614" s="45" t="s">
        <v>117</v>
      </c>
      <c r="S614" s="46">
        <v>41051008201</v>
      </c>
    </row>
    <row r="615" spans="1:19" x14ac:dyDescent="0.25">
      <c r="A615" s="138">
        <f t="shared" si="9"/>
        <v>41051</v>
      </c>
      <c r="B615" s="45" t="s">
        <v>52</v>
      </c>
      <c r="C615" s="30">
        <v>41051009101</v>
      </c>
      <c r="D615" s="30">
        <v>2057</v>
      </c>
      <c r="E615" s="46">
        <v>3151</v>
      </c>
      <c r="K615" s="45">
        <v>1</v>
      </c>
      <c r="L615" s="46">
        <v>41051008700</v>
      </c>
      <c r="M615" s="550">
        <v>446</v>
      </c>
      <c r="R615" s="45" t="s">
        <v>117</v>
      </c>
      <c r="S615" s="46">
        <v>41051008202</v>
      </c>
    </row>
    <row r="616" spans="1:19" x14ac:dyDescent="0.25">
      <c r="A616" s="138">
        <f t="shared" si="9"/>
        <v>41051</v>
      </c>
      <c r="B616" s="45" t="s">
        <v>52</v>
      </c>
      <c r="C616" s="30">
        <v>41051009102</v>
      </c>
      <c r="D616" s="30">
        <v>2207</v>
      </c>
      <c r="E616" s="46">
        <v>4087</v>
      </c>
      <c r="K616" s="45">
        <v>1</v>
      </c>
      <c r="L616" s="46">
        <v>41051008800</v>
      </c>
      <c r="M616" s="550">
        <v>340</v>
      </c>
      <c r="R616" s="45" t="s">
        <v>117</v>
      </c>
      <c r="S616" s="46">
        <v>41051006802</v>
      </c>
    </row>
    <row r="617" spans="1:19" x14ac:dyDescent="0.25">
      <c r="A617" s="138">
        <f t="shared" si="9"/>
        <v>41051</v>
      </c>
      <c r="B617" s="45" t="s">
        <v>52</v>
      </c>
      <c r="C617" s="30">
        <v>41051009201</v>
      </c>
      <c r="D617" s="30">
        <v>2942</v>
      </c>
      <c r="E617" s="46">
        <v>4726</v>
      </c>
      <c r="K617" s="45">
        <v>1</v>
      </c>
      <c r="L617" s="46">
        <v>41051008901</v>
      </c>
      <c r="M617" s="550">
        <v>828</v>
      </c>
      <c r="R617" s="45" t="s">
        <v>117</v>
      </c>
      <c r="S617" s="46">
        <v>41051006900</v>
      </c>
    </row>
    <row r="618" spans="1:19" x14ac:dyDescent="0.25">
      <c r="A618" s="138">
        <f t="shared" si="9"/>
        <v>41051</v>
      </c>
      <c r="B618" s="45" t="s">
        <v>52</v>
      </c>
      <c r="C618" s="30">
        <v>41051009202</v>
      </c>
      <c r="D618" s="30">
        <v>1749</v>
      </c>
      <c r="E618" s="46">
        <v>3123</v>
      </c>
      <c r="K618" s="45">
        <v>1</v>
      </c>
      <c r="L618" s="46">
        <v>41051008902</v>
      </c>
      <c r="M618" s="550">
        <v>695</v>
      </c>
      <c r="R618" s="45" t="s">
        <v>117</v>
      </c>
      <c r="S618" s="46">
        <v>41051007000</v>
      </c>
    </row>
    <row r="619" spans="1:19" x14ac:dyDescent="0.25">
      <c r="A619" s="138">
        <f t="shared" si="9"/>
        <v>41051</v>
      </c>
      <c r="B619" s="45" t="s">
        <v>52</v>
      </c>
      <c r="C619" s="30">
        <v>41051009301</v>
      </c>
      <c r="D619" s="30">
        <v>2332</v>
      </c>
      <c r="E619" s="46">
        <v>3532</v>
      </c>
      <c r="K619" s="45">
        <v>1</v>
      </c>
      <c r="L619" s="46">
        <v>41051009000</v>
      </c>
      <c r="M619" s="550">
        <v>1314</v>
      </c>
      <c r="R619" s="45" t="s">
        <v>117</v>
      </c>
      <c r="S619" s="46">
        <v>41051007201</v>
      </c>
    </row>
    <row r="620" spans="1:19" x14ac:dyDescent="0.25">
      <c r="A620" s="138">
        <f t="shared" si="9"/>
        <v>41051</v>
      </c>
      <c r="B620" s="45" t="s">
        <v>52</v>
      </c>
      <c r="C620" s="30">
        <v>41051009302</v>
      </c>
      <c r="D620" s="30">
        <v>1707</v>
      </c>
      <c r="E620" s="46">
        <v>2689</v>
      </c>
      <c r="K620" s="45">
        <v>1</v>
      </c>
      <c r="L620" s="46">
        <v>41051009101</v>
      </c>
      <c r="M620" s="550">
        <v>800</v>
      </c>
      <c r="R620" s="45" t="s">
        <v>117</v>
      </c>
      <c r="S620" s="46">
        <v>41051008600</v>
      </c>
    </row>
    <row r="621" spans="1:19" x14ac:dyDescent="0.25">
      <c r="A621" s="138">
        <f t="shared" si="9"/>
        <v>41051</v>
      </c>
      <c r="B621" s="45" t="s">
        <v>52</v>
      </c>
      <c r="C621" s="30">
        <v>41051009400</v>
      </c>
      <c r="D621" s="30">
        <v>2729</v>
      </c>
      <c r="E621" s="46">
        <v>4851</v>
      </c>
      <c r="K621" s="45">
        <v>1</v>
      </c>
      <c r="L621" s="46">
        <v>41051009102</v>
      </c>
      <c r="M621" s="550">
        <v>472</v>
      </c>
      <c r="R621" s="45" t="s">
        <v>117</v>
      </c>
      <c r="S621" s="46">
        <v>41051008902</v>
      </c>
    </row>
    <row r="622" spans="1:19" x14ac:dyDescent="0.25">
      <c r="A622" s="138">
        <f t="shared" si="9"/>
        <v>41051</v>
      </c>
      <c r="B622" s="45" t="s">
        <v>52</v>
      </c>
      <c r="C622" s="30">
        <v>41051009501</v>
      </c>
      <c r="D622" s="30">
        <v>1862</v>
      </c>
      <c r="E622" s="46">
        <v>3072</v>
      </c>
      <c r="K622" s="45">
        <v>1</v>
      </c>
      <c r="L622" s="46">
        <v>41051009201</v>
      </c>
      <c r="M622" s="550">
        <v>1908</v>
      </c>
      <c r="R622" s="45" t="s">
        <v>117</v>
      </c>
      <c r="S622" s="46">
        <v>41051008901</v>
      </c>
    </row>
    <row r="623" spans="1:19" x14ac:dyDescent="0.25">
      <c r="A623" s="138">
        <f t="shared" si="9"/>
        <v>41051</v>
      </c>
      <c r="B623" s="45" t="s">
        <v>52</v>
      </c>
      <c r="C623" s="30">
        <v>41051009502</v>
      </c>
      <c r="D623" s="30">
        <v>1564</v>
      </c>
      <c r="E623" s="46">
        <v>2664</v>
      </c>
      <c r="K623" s="45">
        <v>1</v>
      </c>
      <c r="L623" s="46">
        <v>41051009202</v>
      </c>
      <c r="M623" s="550">
        <v>428</v>
      </c>
      <c r="R623" s="45" t="s">
        <v>117</v>
      </c>
      <c r="S623" s="46">
        <v>41051009201</v>
      </c>
    </row>
    <row r="624" spans="1:19" x14ac:dyDescent="0.25">
      <c r="A624" s="138">
        <f t="shared" si="9"/>
        <v>41051</v>
      </c>
      <c r="B624" s="45" t="s">
        <v>52</v>
      </c>
      <c r="C624" s="30">
        <v>41051009603</v>
      </c>
      <c r="D624" s="30">
        <v>1327</v>
      </c>
      <c r="E624" s="46">
        <v>2432</v>
      </c>
      <c r="K624" s="45">
        <v>1</v>
      </c>
      <c r="L624" s="46">
        <v>41051009301</v>
      </c>
      <c r="M624" s="550">
        <v>490</v>
      </c>
      <c r="R624" s="45" t="s">
        <v>117</v>
      </c>
      <c r="S624" s="46">
        <v>41051008301</v>
      </c>
    </row>
    <row r="625" spans="1:19" x14ac:dyDescent="0.25">
      <c r="A625" s="138">
        <f t="shared" si="9"/>
        <v>41051</v>
      </c>
      <c r="B625" s="45" t="s">
        <v>52</v>
      </c>
      <c r="C625" s="30">
        <v>41051009604</v>
      </c>
      <c r="D625" s="30">
        <v>1849</v>
      </c>
      <c r="E625" s="46">
        <v>2915</v>
      </c>
      <c r="K625" s="45">
        <v>1</v>
      </c>
      <c r="L625" s="46">
        <v>41051009302</v>
      </c>
      <c r="M625" s="550">
        <v>822</v>
      </c>
      <c r="R625" s="45" t="s">
        <v>117</v>
      </c>
      <c r="S625" s="46">
        <v>41051008302</v>
      </c>
    </row>
    <row r="626" spans="1:19" x14ac:dyDescent="0.25">
      <c r="A626" s="138">
        <f t="shared" si="9"/>
        <v>41051</v>
      </c>
      <c r="B626" s="45" t="s">
        <v>52</v>
      </c>
      <c r="C626" s="30">
        <v>41051009605</v>
      </c>
      <c r="D626" s="30">
        <v>2281</v>
      </c>
      <c r="E626" s="46">
        <v>3596</v>
      </c>
      <c r="K626" s="45">
        <v>1</v>
      </c>
      <c r="L626" s="46">
        <v>41051009400</v>
      </c>
      <c r="M626" s="550">
        <v>1370</v>
      </c>
      <c r="R626" s="45" t="s">
        <v>117</v>
      </c>
      <c r="S626" s="46">
        <v>41051008400</v>
      </c>
    </row>
    <row r="627" spans="1:19" x14ac:dyDescent="0.25">
      <c r="A627" s="138">
        <f t="shared" si="9"/>
        <v>41051</v>
      </c>
      <c r="B627" s="45" t="s">
        <v>52</v>
      </c>
      <c r="C627" s="30">
        <v>41051009606</v>
      </c>
      <c r="D627" s="30">
        <v>1948</v>
      </c>
      <c r="E627" s="46">
        <v>2766</v>
      </c>
      <c r="K627" s="45">
        <v>1</v>
      </c>
      <c r="L627" s="46">
        <v>41051009501</v>
      </c>
      <c r="M627" s="550">
        <v>184</v>
      </c>
      <c r="R627" s="45" t="s">
        <v>117</v>
      </c>
      <c r="S627" s="46">
        <v>41051008500</v>
      </c>
    </row>
    <row r="628" spans="1:19" x14ac:dyDescent="0.25">
      <c r="A628" s="138">
        <f t="shared" si="9"/>
        <v>41051</v>
      </c>
      <c r="B628" s="45" t="s">
        <v>52</v>
      </c>
      <c r="C628" s="30">
        <v>41051009701</v>
      </c>
      <c r="D628" s="30">
        <v>2046</v>
      </c>
      <c r="E628" s="46">
        <v>3605</v>
      </c>
      <c r="K628" s="45">
        <v>1</v>
      </c>
      <c r="L628" s="46">
        <v>41051009502</v>
      </c>
      <c r="M628" s="550">
        <v>990</v>
      </c>
      <c r="R628" s="45" t="s">
        <v>117</v>
      </c>
      <c r="S628" s="46">
        <v>41051008700</v>
      </c>
    </row>
    <row r="629" spans="1:19" x14ac:dyDescent="0.25">
      <c r="A629" s="138">
        <f t="shared" si="9"/>
        <v>41051</v>
      </c>
      <c r="B629" s="45" t="s">
        <v>52</v>
      </c>
      <c r="C629" s="30">
        <v>41051009702</v>
      </c>
      <c r="D629" s="30">
        <v>2696</v>
      </c>
      <c r="E629" s="46">
        <v>4967</v>
      </c>
      <c r="K629" s="45">
        <v>1</v>
      </c>
      <c r="L629" s="46">
        <v>41051009603</v>
      </c>
      <c r="M629" s="550">
        <v>1610</v>
      </c>
      <c r="R629" s="45" t="s">
        <v>117</v>
      </c>
      <c r="S629" s="46">
        <v>41051009000</v>
      </c>
    </row>
    <row r="630" spans="1:19" x14ac:dyDescent="0.25">
      <c r="A630" s="138">
        <f t="shared" si="9"/>
        <v>41051</v>
      </c>
      <c r="B630" s="45" t="s">
        <v>52</v>
      </c>
      <c r="C630" s="30">
        <v>41051009801</v>
      </c>
      <c r="D630" s="30">
        <v>1542</v>
      </c>
      <c r="E630" s="46">
        <v>2074</v>
      </c>
      <c r="K630" s="45">
        <v>1</v>
      </c>
      <c r="L630" s="46">
        <v>41051009604</v>
      </c>
      <c r="M630" s="550">
        <v>1868</v>
      </c>
      <c r="R630" s="45" t="s">
        <v>117</v>
      </c>
      <c r="S630" s="46">
        <v>41051009102</v>
      </c>
    </row>
    <row r="631" spans="1:19" x14ac:dyDescent="0.25">
      <c r="A631" s="138">
        <f t="shared" si="9"/>
        <v>41051</v>
      </c>
      <c r="B631" s="45" t="s">
        <v>52</v>
      </c>
      <c r="C631" s="30">
        <v>41051009803</v>
      </c>
      <c r="D631" s="30">
        <v>2699</v>
      </c>
      <c r="E631" s="46">
        <v>4244</v>
      </c>
      <c r="K631" s="45">
        <v>1</v>
      </c>
      <c r="L631" s="46">
        <v>41051009605</v>
      </c>
      <c r="M631" s="550">
        <v>3329</v>
      </c>
      <c r="R631" s="45" t="s">
        <v>117</v>
      </c>
      <c r="S631" s="46">
        <v>41051009202</v>
      </c>
    </row>
    <row r="632" spans="1:19" x14ac:dyDescent="0.25">
      <c r="A632" s="138">
        <f t="shared" si="9"/>
        <v>41051</v>
      </c>
      <c r="B632" s="45" t="s">
        <v>52</v>
      </c>
      <c r="C632" s="30">
        <v>41051009804</v>
      </c>
      <c r="D632" s="30">
        <v>1108</v>
      </c>
      <c r="E632" s="46">
        <v>1971</v>
      </c>
      <c r="K632" s="45">
        <v>1</v>
      </c>
      <c r="L632" s="46">
        <v>41051009606</v>
      </c>
      <c r="M632" s="550">
        <v>522</v>
      </c>
      <c r="R632" s="45" t="s">
        <v>117</v>
      </c>
      <c r="S632" s="46">
        <v>41051009302</v>
      </c>
    </row>
    <row r="633" spans="1:19" x14ac:dyDescent="0.25">
      <c r="A633" s="138">
        <f t="shared" si="9"/>
        <v>41051</v>
      </c>
      <c r="B633" s="45" t="s">
        <v>52</v>
      </c>
      <c r="C633" s="30">
        <v>41051009903</v>
      </c>
      <c r="D633" s="30">
        <v>2213</v>
      </c>
      <c r="E633" s="46">
        <v>5282</v>
      </c>
      <c r="K633" s="45">
        <v>1</v>
      </c>
      <c r="L633" s="46">
        <v>41051009701</v>
      </c>
      <c r="M633" s="550">
        <v>545</v>
      </c>
      <c r="R633" s="45" t="s">
        <v>117</v>
      </c>
      <c r="S633" s="46">
        <v>41051010200</v>
      </c>
    </row>
    <row r="634" spans="1:19" x14ac:dyDescent="0.25">
      <c r="A634" s="138">
        <f t="shared" si="9"/>
        <v>41051</v>
      </c>
      <c r="B634" s="45" t="s">
        <v>52</v>
      </c>
      <c r="C634" s="30">
        <v>41051009904</v>
      </c>
      <c r="D634" s="30">
        <v>1422</v>
      </c>
      <c r="E634" s="46">
        <v>2587</v>
      </c>
      <c r="K634" s="45">
        <v>1</v>
      </c>
      <c r="L634" s="46">
        <v>41051009702</v>
      </c>
      <c r="M634" s="550">
        <v>858</v>
      </c>
      <c r="R634" s="45" t="s">
        <v>117</v>
      </c>
      <c r="S634" s="46">
        <v>41051009400</v>
      </c>
    </row>
    <row r="635" spans="1:19" x14ac:dyDescent="0.25">
      <c r="A635" s="138">
        <f t="shared" si="9"/>
        <v>41051</v>
      </c>
      <c r="B635" s="45" t="s">
        <v>52</v>
      </c>
      <c r="C635" s="30">
        <v>41051009905</v>
      </c>
      <c r="D635" s="30">
        <v>1195</v>
      </c>
      <c r="E635" s="46">
        <v>2585</v>
      </c>
      <c r="K635" s="45">
        <v>1</v>
      </c>
      <c r="L635" s="46">
        <v>41051009801</v>
      </c>
      <c r="M635" s="550">
        <v>2129</v>
      </c>
      <c r="R635" s="45" t="s">
        <v>117</v>
      </c>
      <c r="S635" s="46">
        <v>41051009501</v>
      </c>
    </row>
    <row r="636" spans="1:19" x14ac:dyDescent="0.25">
      <c r="A636" s="138">
        <f t="shared" si="9"/>
        <v>41051</v>
      </c>
      <c r="B636" s="45" t="s">
        <v>52</v>
      </c>
      <c r="C636" s="30">
        <v>41051009906</v>
      </c>
      <c r="D636" s="30">
        <v>1340</v>
      </c>
      <c r="E636" s="46">
        <v>3151</v>
      </c>
      <c r="K636" s="45">
        <v>1</v>
      </c>
      <c r="L636" s="46">
        <v>41051009803</v>
      </c>
      <c r="M636" s="550">
        <v>1933</v>
      </c>
      <c r="R636" s="45" t="s">
        <v>117</v>
      </c>
      <c r="S636" s="46">
        <v>41051009701</v>
      </c>
    </row>
    <row r="637" spans="1:19" x14ac:dyDescent="0.25">
      <c r="A637" s="138">
        <f t="shared" si="9"/>
        <v>41051</v>
      </c>
      <c r="B637" s="45" t="s">
        <v>52</v>
      </c>
      <c r="C637" s="30">
        <v>41051009907</v>
      </c>
      <c r="D637" s="30">
        <v>1995</v>
      </c>
      <c r="E637" s="46">
        <v>4113</v>
      </c>
      <c r="K637" s="45">
        <v>1</v>
      </c>
      <c r="L637" s="46">
        <v>41051009804</v>
      </c>
      <c r="M637" s="550">
        <v>404</v>
      </c>
      <c r="R637" s="45" t="s">
        <v>117</v>
      </c>
      <c r="S637" s="46">
        <v>41051007100</v>
      </c>
    </row>
    <row r="638" spans="1:19" x14ac:dyDescent="0.25">
      <c r="A638" s="138">
        <f t="shared" si="9"/>
        <v>41051</v>
      </c>
      <c r="B638" s="45" t="s">
        <v>52</v>
      </c>
      <c r="C638" s="30">
        <v>41051010001</v>
      </c>
      <c r="D638" s="30">
        <v>2462</v>
      </c>
      <c r="E638" s="46">
        <v>3238</v>
      </c>
      <c r="K638" s="45">
        <v>1</v>
      </c>
      <c r="L638" s="46">
        <v>41051009903</v>
      </c>
      <c r="M638" s="550">
        <v>455</v>
      </c>
      <c r="R638" s="45" t="s">
        <v>117</v>
      </c>
      <c r="S638" s="46">
        <v>41051009301</v>
      </c>
    </row>
    <row r="639" spans="1:19" x14ac:dyDescent="0.25">
      <c r="A639" s="138">
        <f t="shared" si="9"/>
        <v>41051</v>
      </c>
      <c r="B639" s="45" t="s">
        <v>52</v>
      </c>
      <c r="C639" s="30">
        <v>41051010002</v>
      </c>
      <c r="D639" s="30">
        <v>1999</v>
      </c>
      <c r="E639" s="46">
        <v>3626</v>
      </c>
      <c r="K639" s="45">
        <v>1</v>
      </c>
      <c r="L639" s="46">
        <v>41051009904</v>
      </c>
      <c r="M639" s="550">
        <v>162</v>
      </c>
      <c r="R639" s="45" t="s">
        <v>117</v>
      </c>
      <c r="S639" s="46">
        <v>41051009101</v>
      </c>
    </row>
    <row r="640" spans="1:19" x14ac:dyDescent="0.25">
      <c r="A640" s="138">
        <f t="shared" si="9"/>
        <v>41051</v>
      </c>
      <c r="B640" s="45" t="s">
        <v>52</v>
      </c>
      <c r="C640" s="30">
        <v>41051010100</v>
      </c>
      <c r="D640" s="30">
        <v>3684</v>
      </c>
      <c r="E640" s="46">
        <v>6209</v>
      </c>
      <c r="K640" s="45">
        <v>1</v>
      </c>
      <c r="L640" s="46">
        <v>41051009905</v>
      </c>
      <c r="M640" s="550">
        <v>71</v>
      </c>
      <c r="R640" s="45" t="s">
        <v>117</v>
      </c>
      <c r="S640" s="46">
        <v>41051009804</v>
      </c>
    </row>
    <row r="641" spans="1:19" x14ac:dyDescent="0.25">
      <c r="A641" s="138">
        <f t="shared" si="9"/>
        <v>41051</v>
      </c>
      <c r="B641" s="45" t="s">
        <v>52</v>
      </c>
      <c r="C641" s="30">
        <v>41051010200</v>
      </c>
      <c r="D641" s="30">
        <v>2448</v>
      </c>
      <c r="E641" s="46">
        <v>4469</v>
      </c>
      <c r="K641" s="45">
        <v>1</v>
      </c>
      <c r="L641" s="46">
        <v>41051009906</v>
      </c>
      <c r="M641" s="550">
        <v>206</v>
      </c>
      <c r="R641" s="45" t="s">
        <v>117</v>
      </c>
      <c r="S641" s="46">
        <v>41051009702</v>
      </c>
    </row>
    <row r="642" spans="1:19" x14ac:dyDescent="0.25">
      <c r="A642" s="138">
        <f t="shared" si="9"/>
        <v>41051</v>
      </c>
      <c r="B642" s="45" t="s">
        <v>52</v>
      </c>
      <c r="C642" s="30">
        <v>41051010303</v>
      </c>
      <c r="D642" s="30">
        <v>1905</v>
      </c>
      <c r="E642" s="46">
        <v>3872</v>
      </c>
      <c r="K642" s="45">
        <v>1</v>
      </c>
      <c r="L642" s="46">
        <v>41051009907</v>
      </c>
      <c r="M642" s="550">
        <v>1184</v>
      </c>
      <c r="R642" s="45" t="s">
        <v>117</v>
      </c>
      <c r="S642" s="46">
        <v>41051006404</v>
      </c>
    </row>
    <row r="643" spans="1:19" x14ac:dyDescent="0.25">
      <c r="A643" s="138">
        <f t="shared" si="9"/>
        <v>41051</v>
      </c>
      <c r="B643" s="45" t="s">
        <v>52</v>
      </c>
      <c r="C643" s="30">
        <v>41051010304</v>
      </c>
      <c r="D643" s="30">
        <v>1280</v>
      </c>
      <c r="E643" s="46">
        <v>2225</v>
      </c>
      <c r="K643" s="45">
        <v>1</v>
      </c>
      <c r="L643" s="46">
        <v>41051010001</v>
      </c>
      <c r="M643" s="550">
        <v>6657</v>
      </c>
      <c r="R643" s="45" t="s">
        <v>117</v>
      </c>
      <c r="S643" s="46">
        <v>41051006403</v>
      </c>
    </row>
    <row r="644" spans="1:19" x14ac:dyDescent="0.25">
      <c r="A644" s="138">
        <f t="shared" si="9"/>
        <v>41051</v>
      </c>
      <c r="B644" s="45" t="s">
        <v>52</v>
      </c>
      <c r="C644" s="30">
        <v>41051010305</v>
      </c>
      <c r="D644" s="30">
        <v>1468</v>
      </c>
      <c r="E644" s="46">
        <v>2995</v>
      </c>
      <c r="K644" s="45">
        <v>1</v>
      </c>
      <c r="L644" s="46">
        <v>41051010002</v>
      </c>
      <c r="M644" s="550">
        <v>706</v>
      </c>
      <c r="R644" s="45" t="s">
        <v>117</v>
      </c>
      <c r="S644" s="46">
        <v>41051002903</v>
      </c>
    </row>
    <row r="645" spans="1:19" x14ac:dyDescent="0.25">
      <c r="A645" s="138">
        <f t="shared" ref="A645:A708" si="10">VLOOKUP(B645,$H$5:$I$40,2,TRUE)</f>
        <v>41051</v>
      </c>
      <c r="B645" s="45" t="s">
        <v>52</v>
      </c>
      <c r="C645" s="30">
        <v>41051010306</v>
      </c>
      <c r="D645" s="30">
        <v>1656</v>
      </c>
      <c r="E645" s="46">
        <v>3539</v>
      </c>
      <c r="K645" s="45">
        <v>1</v>
      </c>
      <c r="L645" s="46">
        <v>41051010100</v>
      </c>
      <c r="M645" s="550">
        <v>3154</v>
      </c>
      <c r="R645" s="45" t="s">
        <v>117</v>
      </c>
      <c r="S645" s="46">
        <v>41051007800</v>
      </c>
    </row>
    <row r="646" spans="1:19" x14ac:dyDescent="0.25">
      <c r="A646" s="138">
        <f t="shared" si="10"/>
        <v>41051</v>
      </c>
      <c r="B646" s="45" t="s">
        <v>52</v>
      </c>
      <c r="C646" s="30">
        <v>41051010402</v>
      </c>
      <c r="D646" s="30">
        <v>2204</v>
      </c>
      <c r="E646" s="46">
        <v>5678</v>
      </c>
      <c r="K646" s="45">
        <v>1</v>
      </c>
      <c r="L646" s="46">
        <v>41051010200</v>
      </c>
      <c r="M646" s="550">
        <v>20296</v>
      </c>
      <c r="R646" s="45" t="s">
        <v>117</v>
      </c>
      <c r="S646" s="46">
        <v>41051008800</v>
      </c>
    </row>
    <row r="647" spans="1:19" x14ac:dyDescent="0.25">
      <c r="A647" s="138">
        <f t="shared" si="10"/>
        <v>41051</v>
      </c>
      <c r="B647" s="45" t="s">
        <v>52</v>
      </c>
      <c r="C647" s="30">
        <v>41051010405</v>
      </c>
      <c r="D647" s="30">
        <v>2379</v>
      </c>
      <c r="E647" s="46">
        <v>3961</v>
      </c>
      <c r="K647" s="45">
        <v>1</v>
      </c>
      <c r="L647" s="46">
        <v>41051010303</v>
      </c>
      <c r="M647" s="550">
        <v>3516</v>
      </c>
      <c r="R647" s="45" t="s">
        <v>117</v>
      </c>
      <c r="S647" s="46">
        <v>41051000100</v>
      </c>
    </row>
    <row r="648" spans="1:19" x14ac:dyDescent="0.25">
      <c r="A648" s="138">
        <f t="shared" si="10"/>
        <v>41051</v>
      </c>
      <c r="B648" s="45" t="s">
        <v>52</v>
      </c>
      <c r="C648" s="30">
        <v>41051010407</v>
      </c>
      <c r="D648" s="30">
        <v>1902</v>
      </c>
      <c r="E648" s="46">
        <v>3829</v>
      </c>
      <c r="K648" s="45">
        <v>1</v>
      </c>
      <c r="L648" s="46">
        <v>41051010304</v>
      </c>
      <c r="M648" s="550">
        <v>1768</v>
      </c>
      <c r="R648" s="45" t="s">
        <v>117</v>
      </c>
      <c r="S648" s="46">
        <v>41051000200</v>
      </c>
    </row>
    <row r="649" spans="1:19" x14ac:dyDescent="0.25">
      <c r="A649" s="138">
        <f t="shared" si="10"/>
        <v>41051</v>
      </c>
      <c r="B649" s="45" t="s">
        <v>52</v>
      </c>
      <c r="C649" s="30">
        <v>41051010408</v>
      </c>
      <c r="D649" s="30">
        <v>1994</v>
      </c>
      <c r="E649" s="46">
        <v>3294</v>
      </c>
      <c r="K649" s="45">
        <v>1</v>
      </c>
      <c r="L649" s="46">
        <v>41051010305</v>
      </c>
      <c r="M649" s="550">
        <v>854</v>
      </c>
      <c r="R649" s="45" t="s">
        <v>117</v>
      </c>
      <c r="S649" s="46">
        <v>41051000301</v>
      </c>
    </row>
    <row r="650" spans="1:19" x14ac:dyDescent="0.25">
      <c r="A650" s="138">
        <f t="shared" si="10"/>
        <v>41051</v>
      </c>
      <c r="B650" s="45" t="s">
        <v>52</v>
      </c>
      <c r="C650" s="30">
        <v>41051010409</v>
      </c>
      <c r="D650" s="30">
        <v>2907</v>
      </c>
      <c r="E650" s="46">
        <v>6179</v>
      </c>
      <c r="K650" s="45">
        <v>1</v>
      </c>
      <c r="L650" s="46">
        <v>41051010306</v>
      </c>
      <c r="M650" s="550">
        <v>410</v>
      </c>
      <c r="R650" s="45" t="s">
        <v>117</v>
      </c>
      <c r="S650" s="46">
        <v>41051010600</v>
      </c>
    </row>
    <row r="651" spans="1:19" x14ac:dyDescent="0.25">
      <c r="A651" s="138">
        <f t="shared" si="10"/>
        <v>41051</v>
      </c>
      <c r="B651" s="45" t="s">
        <v>52</v>
      </c>
      <c r="C651" s="30">
        <v>41051010410</v>
      </c>
      <c r="D651" s="30">
        <v>1750</v>
      </c>
      <c r="E651" s="46">
        <v>2638</v>
      </c>
      <c r="K651" s="45">
        <v>1</v>
      </c>
      <c r="L651" s="46">
        <v>41051010402</v>
      </c>
      <c r="M651" s="550">
        <v>1743</v>
      </c>
      <c r="R651" s="45" t="s">
        <v>117</v>
      </c>
      <c r="S651" s="46">
        <v>41051002303</v>
      </c>
    </row>
    <row r="652" spans="1:19" x14ac:dyDescent="0.25">
      <c r="A652" s="138">
        <f t="shared" si="10"/>
        <v>41051</v>
      </c>
      <c r="B652" s="45" t="s">
        <v>52</v>
      </c>
      <c r="C652" s="30">
        <v>41051010411</v>
      </c>
      <c r="D652" s="30">
        <v>1291</v>
      </c>
      <c r="E652" s="46">
        <v>2171</v>
      </c>
      <c r="K652" s="45">
        <v>1</v>
      </c>
      <c r="L652" s="46">
        <v>41051010405</v>
      </c>
      <c r="M652" s="550">
        <v>1593</v>
      </c>
      <c r="R652" s="45" t="s">
        <v>117</v>
      </c>
      <c r="S652" s="46">
        <v>41051002203</v>
      </c>
    </row>
    <row r="653" spans="1:19" x14ac:dyDescent="0.25">
      <c r="A653" s="138">
        <f t="shared" si="10"/>
        <v>41051</v>
      </c>
      <c r="B653" s="45" t="s">
        <v>52</v>
      </c>
      <c r="C653" s="30">
        <v>41051010500</v>
      </c>
      <c r="D653" s="30">
        <v>1466</v>
      </c>
      <c r="E653" s="46">
        <v>3959</v>
      </c>
      <c r="K653" s="45">
        <v>1</v>
      </c>
      <c r="L653" s="46">
        <v>41051010407</v>
      </c>
      <c r="M653" s="550">
        <v>752</v>
      </c>
      <c r="R653" s="45" t="s">
        <v>117</v>
      </c>
      <c r="S653" s="46">
        <v>41051000302</v>
      </c>
    </row>
    <row r="654" spans="1:19" x14ac:dyDescent="0.25">
      <c r="A654" s="138">
        <f t="shared" si="10"/>
        <v>41051</v>
      </c>
      <c r="B654" s="45" t="s">
        <v>52</v>
      </c>
      <c r="C654" s="30">
        <v>41051010600</v>
      </c>
      <c r="D654" s="30">
        <v>2156</v>
      </c>
      <c r="E654" s="46">
        <v>700</v>
      </c>
      <c r="K654" s="45">
        <v>1</v>
      </c>
      <c r="L654" s="46">
        <v>41051010408</v>
      </c>
      <c r="M654" s="550">
        <v>1474</v>
      </c>
      <c r="R654" s="45" t="s">
        <v>117</v>
      </c>
      <c r="S654" s="46">
        <v>41051000401</v>
      </c>
    </row>
    <row r="655" spans="1:19" x14ac:dyDescent="0.25">
      <c r="A655" s="138">
        <f t="shared" si="10"/>
        <v>41051</v>
      </c>
      <c r="B655" s="45" t="s">
        <v>52</v>
      </c>
      <c r="C655" s="30">
        <v>41051980000</v>
      </c>
      <c r="D655" s="30">
        <v>0</v>
      </c>
      <c r="E655" s="46">
        <v>0</v>
      </c>
      <c r="K655" s="45">
        <v>1</v>
      </c>
      <c r="L655" s="46">
        <v>41051010409</v>
      </c>
      <c r="M655" s="550">
        <v>517</v>
      </c>
      <c r="R655" s="45" t="s">
        <v>117</v>
      </c>
      <c r="S655" s="46">
        <v>41051000402</v>
      </c>
    </row>
    <row r="656" spans="1:19" x14ac:dyDescent="0.25">
      <c r="A656" s="138">
        <f t="shared" si="10"/>
        <v>41053</v>
      </c>
      <c r="B656" s="45" t="s">
        <v>53</v>
      </c>
      <c r="C656" s="30">
        <v>41053005100</v>
      </c>
      <c r="D656" s="30">
        <v>894</v>
      </c>
      <c r="E656" s="46">
        <v>1515</v>
      </c>
      <c r="K656" s="45">
        <v>1</v>
      </c>
      <c r="L656" s="46">
        <v>41051010410</v>
      </c>
      <c r="M656" s="550">
        <v>1979</v>
      </c>
      <c r="R656" s="45" t="s">
        <v>117</v>
      </c>
      <c r="S656" s="46">
        <v>41051000501</v>
      </c>
    </row>
    <row r="657" spans="1:19" x14ac:dyDescent="0.25">
      <c r="A657" s="138">
        <f t="shared" si="10"/>
        <v>41053</v>
      </c>
      <c r="B657" s="45" t="s">
        <v>53</v>
      </c>
      <c r="C657" s="30">
        <v>41053005201</v>
      </c>
      <c r="D657" s="30">
        <v>3611</v>
      </c>
      <c r="E657" s="46">
        <v>7064</v>
      </c>
      <c r="K657" s="45">
        <v>1</v>
      </c>
      <c r="L657" s="46">
        <v>41051010411</v>
      </c>
      <c r="M657" s="550">
        <v>1305</v>
      </c>
      <c r="R657" s="45" t="s">
        <v>117</v>
      </c>
      <c r="S657" s="46">
        <v>41051000502</v>
      </c>
    </row>
    <row r="658" spans="1:19" x14ac:dyDescent="0.25">
      <c r="A658" s="138">
        <f t="shared" si="10"/>
        <v>41053</v>
      </c>
      <c r="B658" s="45" t="s">
        <v>53</v>
      </c>
      <c r="C658" s="30">
        <v>41053005202</v>
      </c>
      <c r="D658" s="30">
        <v>4102</v>
      </c>
      <c r="E658" s="46">
        <v>7147</v>
      </c>
      <c r="K658" s="45">
        <v>0</v>
      </c>
      <c r="L658" s="46">
        <v>41051010500</v>
      </c>
      <c r="M658" s="550">
        <v>770</v>
      </c>
      <c r="R658" s="45" t="s">
        <v>117</v>
      </c>
      <c r="S658" s="46">
        <v>41051000601</v>
      </c>
    </row>
    <row r="659" spans="1:19" x14ac:dyDescent="0.25">
      <c r="A659" s="138">
        <f t="shared" si="10"/>
        <v>41053</v>
      </c>
      <c r="B659" s="45" t="s">
        <v>53</v>
      </c>
      <c r="C659" s="30">
        <v>41053005300</v>
      </c>
      <c r="D659" s="30">
        <v>3803</v>
      </c>
      <c r="E659" s="46">
        <v>8677</v>
      </c>
      <c r="K659" s="45">
        <v>1</v>
      </c>
      <c r="L659" s="46">
        <v>41051010600</v>
      </c>
      <c r="M659" s="550">
        <v>54325</v>
      </c>
      <c r="R659" s="45" t="s">
        <v>117</v>
      </c>
      <c r="S659" s="46">
        <v>41051000602</v>
      </c>
    </row>
    <row r="660" spans="1:19" x14ac:dyDescent="0.25">
      <c r="A660" s="138">
        <f t="shared" si="10"/>
        <v>41053</v>
      </c>
      <c r="B660" s="45" t="s">
        <v>53</v>
      </c>
      <c r="C660" s="30">
        <v>41053020202</v>
      </c>
      <c r="D660" s="30">
        <v>2822</v>
      </c>
      <c r="E660" s="46">
        <v>5326</v>
      </c>
      <c r="K660" s="45">
        <v>1</v>
      </c>
      <c r="L660" s="46">
        <v>41051980000</v>
      </c>
      <c r="M660" s="550">
        <v>12660</v>
      </c>
      <c r="R660" s="45" t="s">
        <v>117</v>
      </c>
      <c r="S660" s="46">
        <v>41051000701</v>
      </c>
    </row>
    <row r="661" spans="1:19" x14ac:dyDescent="0.25">
      <c r="A661" s="138">
        <f t="shared" si="10"/>
        <v>41053</v>
      </c>
      <c r="B661" s="45" t="s">
        <v>53</v>
      </c>
      <c r="C661" s="30">
        <v>41053020203</v>
      </c>
      <c r="D661" s="30">
        <v>1076</v>
      </c>
      <c r="E661" s="46">
        <v>1834</v>
      </c>
      <c r="K661" s="45">
        <v>1</v>
      </c>
      <c r="L661" s="46">
        <v>41053005100</v>
      </c>
      <c r="M661" s="550">
        <v>1260</v>
      </c>
      <c r="R661" s="45" t="s">
        <v>117</v>
      </c>
      <c r="S661" s="46">
        <v>41051000702</v>
      </c>
    </row>
    <row r="662" spans="1:19" x14ac:dyDescent="0.25">
      <c r="A662" s="138">
        <f t="shared" si="10"/>
        <v>41053</v>
      </c>
      <c r="B662" s="45" t="s">
        <v>53</v>
      </c>
      <c r="C662" s="30">
        <v>41053020204</v>
      </c>
      <c r="D662" s="30">
        <v>1805</v>
      </c>
      <c r="E662" s="46">
        <v>4267</v>
      </c>
      <c r="K662" s="45">
        <v>1</v>
      </c>
      <c r="L662" s="46">
        <v>41053005201</v>
      </c>
      <c r="M662" s="550">
        <v>1502</v>
      </c>
      <c r="R662" s="45" t="s">
        <v>117</v>
      </c>
      <c r="S662" s="46">
        <v>41051000801</v>
      </c>
    </row>
    <row r="663" spans="1:19" x14ac:dyDescent="0.25">
      <c r="A663" s="138">
        <f t="shared" si="10"/>
        <v>41053</v>
      </c>
      <c r="B663" s="45" t="s">
        <v>53</v>
      </c>
      <c r="C663" s="30">
        <v>41053020302</v>
      </c>
      <c r="D663" s="30">
        <v>3294</v>
      </c>
      <c r="E663" s="46">
        <v>7283</v>
      </c>
      <c r="K663" s="45">
        <v>1</v>
      </c>
      <c r="L663" s="46">
        <v>41053005202</v>
      </c>
      <c r="M663" s="550">
        <v>1581</v>
      </c>
      <c r="R663" s="45" t="s">
        <v>117</v>
      </c>
      <c r="S663" s="46">
        <v>41051000802</v>
      </c>
    </row>
    <row r="664" spans="1:19" x14ac:dyDescent="0.25">
      <c r="A664" s="138">
        <f t="shared" si="10"/>
        <v>41053</v>
      </c>
      <c r="B664" s="45" t="s">
        <v>53</v>
      </c>
      <c r="C664" s="30">
        <v>41053020303</v>
      </c>
      <c r="D664" s="30">
        <v>1433</v>
      </c>
      <c r="E664" s="46">
        <v>2859</v>
      </c>
      <c r="K664" s="45">
        <v>0</v>
      </c>
      <c r="L664" s="46">
        <v>41053005300</v>
      </c>
      <c r="M664" s="550">
        <v>1605</v>
      </c>
      <c r="R664" s="45" t="s">
        <v>117</v>
      </c>
      <c r="S664" s="46">
        <v>41051000901</v>
      </c>
    </row>
    <row r="665" spans="1:19" x14ac:dyDescent="0.25">
      <c r="A665" s="138">
        <f t="shared" si="10"/>
        <v>41053</v>
      </c>
      <c r="B665" s="45" t="s">
        <v>53</v>
      </c>
      <c r="C665" s="30">
        <v>41053020304</v>
      </c>
      <c r="D665" s="30">
        <v>2566</v>
      </c>
      <c r="E665" s="46">
        <v>4785</v>
      </c>
      <c r="K665" s="45">
        <v>0</v>
      </c>
      <c r="L665" s="46">
        <v>41053020202</v>
      </c>
      <c r="M665" s="550">
        <v>1740</v>
      </c>
      <c r="R665" s="45" t="s">
        <v>117</v>
      </c>
      <c r="S665" s="46">
        <v>41051000902</v>
      </c>
    </row>
    <row r="666" spans="1:19" x14ac:dyDescent="0.25">
      <c r="A666" s="138">
        <f t="shared" si="10"/>
        <v>41053</v>
      </c>
      <c r="B666" s="45" t="s">
        <v>53</v>
      </c>
      <c r="C666" s="30">
        <v>41053020400</v>
      </c>
      <c r="D666" s="30">
        <v>2412</v>
      </c>
      <c r="E666" s="46">
        <v>5463</v>
      </c>
      <c r="K666" s="45">
        <v>1</v>
      </c>
      <c r="L666" s="46">
        <v>41053020203</v>
      </c>
      <c r="M666" s="550">
        <v>1733</v>
      </c>
      <c r="R666" s="45" t="s">
        <v>117</v>
      </c>
      <c r="S666" s="46">
        <v>41051001000</v>
      </c>
    </row>
    <row r="667" spans="1:19" x14ac:dyDescent="0.25">
      <c r="A667" s="138">
        <f t="shared" si="10"/>
        <v>41053</v>
      </c>
      <c r="B667" s="45" t="s">
        <v>53</v>
      </c>
      <c r="C667" s="30">
        <v>41053020500</v>
      </c>
      <c r="D667" s="30">
        <v>2487</v>
      </c>
      <c r="E667" s="46">
        <v>5700</v>
      </c>
      <c r="K667" s="45">
        <v>0</v>
      </c>
      <c r="L667" s="46">
        <v>41053020204</v>
      </c>
      <c r="M667" s="550">
        <v>905</v>
      </c>
      <c r="R667" s="45" t="s">
        <v>117</v>
      </c>
      <c r="S667" s="46">
        <v>41051001101</v>
      </c>
    </row>
    <row r="668" spans="1:19" x14ac:dyDescent="0.25">
      <c r="A668" s="138">
        <f t="shared" si="10"/>
        <v>41055</v>
      </c>
      <c r="B668" s="45" t="s">
        <v>54</v>
      </c>
      <c r="C668" s="30">
        <v>41055950100</v>
      </c>
      <c r="D668" s="30">
        <v>748</v>
      </c>
      <c r="E668" s="46">
        <v>1647</v>
      </c>
      <c r="K668" s="45">
        <v>0</v>
      </c>
      <c r="L668" s="46">
        <v>41053020302</v>
      </c>
      <c r="M668" s="550">
        <v>2953</v>
      </c>
      <c r="R668" s="45" t="s">
        <v>117</v>
      </c>
      <c r="S668" s="46">
        <v>41051001102</v>
      </c>
    </row>
    <row r="669" spans="1:19" x14ac:dyDescent="0.25">
      <c r="A669" s="138">
        <f t="shared" si="10"/>
        <v>41057</v>
      </c>
      <c r="B669" s="45" t="s">
        <v>55</v>
      </c>
      <c r="C669" s="30">
        <v>41057960100</v>
      </c>
      <c r="D669" s="30">
        <v>1604</v>
      </c>
      <c r="E669" s="46">
        <v>2956</v>
      </c>
      <c r="K669" s="45">
        <v>0</v>
      </c>
      <c r="L669" s="46">
        <v>41053020303</v>
      </c>
      <c r="M669" s="550">
        <v>467</v>
      </c>
      <c r="R669" s="45" t="s">
        <v>117</v>
      </c>
      <c r="S669" s="46">
        <v>41051001201</v>
      </c>
    </row>
    <row r="670" spans="1:19" x14ac:dyDescent="0.25">
      <c r="A670" s="138">
        <f t="shared" si="10"/>
        <v>41057</v>
      </c>
      <c r="B670" s="45" t="s">
        <v>55</v>
      </c>
      <c r="C670" s="30">
        <v>41057960200</v>
      </c>
      <c r="D670" s="30">
        <v>998</v>
      </c>
      <c r="E670" s="46">
        <v>1733</v>
      </c>
      <c r="K670" s="45">
        <v>1</v>
      </c>
      <c r="L670" s="46">
        <v>41053020304</v>
      </c>
      <c r="M670" s="550">
        <v>1730</v>
      </c>
      <c r="R670" s="45" t="s">
        <v>117</v>
      </c>
      <c r="S670" s="46">
        <v>41005021601</v>
      </c>
    </row>
    <row r="671" spans="1:19" x14ac:dyDescent="0.25">
      <c r="A671" s="138">
        <f t="shared" si="10"/>
        <v>41057</v>
      </c>
      <c r="B671" s="45" t="s">
        <v>55</v>
      </c>
      <c r="C671" s="30">
        <v>41057960300</v>
      </c>
      <c r="D671" s="30">
        <v>1159</v>
      </c>
      <c r="E671" s="46">
        <v>2400</v>
      </c>
      <c r="K671" s="45">
        <v>0</v>
      </c>
      <c r="L671" s="46">
        <v>41053020400</v>
      </c>
      <c r="M671" s="550">
        <v>1951</v>
      </c>
      <c r="R671" s="45" t="s">
        <v>117</v>
      </c>
      <c r="S671" s="46">
        <v>41067030502</v>
      </c>
    </row>
    <row r="672" spans="1:19" x14ac:dyDescent="0.25">
      <c r="A672" s="138">
        <f t="shared" si="10"/>
        <v>41057</v>
      </c>
      <c r="B672" s="45" t="s">
        <v>55</v>
      </c>
      <c r="C672" s="30">
        <v>41057960400</v>
      </c>
      <c r="D672" s="30">
        <v>3093</v>
      </c>
      <c r="E672" s="46">
        <v>5850</v>
      </c>
      <c r="K672" s="45">
        <v>0</v>
      </c>
      <c r="L672" s="46">
        <v>41053020500</v>
      </c>
      <c r="M672" s="550">
        <v>2138</v>
      </c>
      <c r="R672" s="45" t="s">
        <v>488</v>
      </c>
      <c r="S672" s="46">
        <v>41015950100</v>
      </c>
    </row>
    <row r="673" spans="1:19" x14ac:dyDescent="0.25">
      <c r="A673" s="138">
        <f t="shared" si="10"/>
        <v>41057</v>
      </c>
      <c r="B673" s="45" t="s">
        <v>55</v>
      </c>
      <c r="C673" s="30">
        <v>41057960500</v>
      </c>
      <c r="D673" s="30">
        <v>835</v>
      </c>
      <c r="E673" s="46">
        <v>1270</v>
      </c>
      <c r="K673" s="45">
        <v>0</v>
      </c>
      <c r="L673" s="46">
        <v>41055950100</v>
      </c>
      <c r="M673" s="550">
        <v>738</v>
      </c>
      <c r="R673" s="45" t="s">
        <v>394</v>
      </c>
      <c r="S673" s="46">
        <v>41011001100</v>
      </c>
    </row>
    <row r="674" spans="1:19" x14ac:dyDescent="0.25">
      <c r="A674" s="138">
        <f t="shared" si="10"/>
        <v>41057</v>
      </c>
      <c r="B674" s="45" t="s">
        <v>55</v>
      </c>
      <c r="C674" s="30">
        <v>41057960600</v>
      </c>
      <c r="D674" s="30">
        <v>1078</v>
      </c>
      <c r="E674" s="46">
        <v>2227</v>
      </c>
      <c r="K674" s="45">
        <v>0</v>
      </c>
      <c r="L674" s="46">
        <v>41057960100</v>
      </c>
      <c r="M674" s="550">
        <v>851</v>
      </c>
      <c r="R674" s="45" t="s">
        <v>489</v>
      </c>
      <c r="S674" s="46">
        <v>41023960100</v>
      </c>
    </row>
    <row r="675" spans="1:19" x14ac:dyDescent="0.25">
      <c r="A675" s="138">
        <f t="shared" si="10"/>
        <v>41057</v>
      </c>
      <c r="B675" s="45" t="s">
        <v>55</v>
      </c>
      <c r="C675" s="30">
        <v>41057960700</v>
      </c>
      <c r="D675" s="30">
        <v>961</v>
      </c>
      <c r="E675" s="46">
        <v>1966</v>
      </c>
      <c r="K675" s="45">
        <v>0</v>
      </c>
      <c r="L675" s="46">
        <v>41057960200</v>
      </c>
      <c r="M675" s="550">
        <v>818</v>
      </c>
      <c r="R675" s="45" t="s">
        <v>395</v>
      </c>
      <c r="S675" s="46">
        <v>41009970300</v>
      </c>
    </row>
    <row r="676" spans="1:19" x14ac:dyDescent="0.25">
      <c r="A676" s="138">
        <f t="shared" si="10"/>
        <v>41057</v>
      </c>
      <c r="B676" s="45" t="s">
        <v>55</v>
      </c>
      <c r="C676" s="30">
        <v>41057960800</v>
      </c>
      <c r="D676" s="30">
        <v>1056</v>
      </c>
      <c r="E676" s="46">
        <v>2079</v>
      </c>
      <c r="K676" s="45">
        <v>0</v>
      </c>
      <c r="L676" s="46">
        <v>41057960300</v>
      </c>
      <c r="M676" s="550">
        <v>584</v>
      </c>
      <c r="R676" s="45" t="s">
        <v>396</v>
      </c>
      <c r="S676" s="46">
        <v>41013950400</v>
      </c>
    </row>
    <row r="677" spans="1:19" x14ac:dyDescent="0.25">
      <c r="A677" s="138" t="e">
        <f t="shared" si="10"/>
        <v>#N/A</v>
      </c>
      <c r="B677" s="45" t="e">
        <v>#N/A</v>
      </c>
      <c r="C677" s="30">
        <v>41057990100</v>
      </c>
      <c r="D677" s="30">
        <v>0</v>
      </c>
      <c r="E677" s="46">
        <v>0</v>
      </c>
      <c r="K677" s="45">
        <v>0</v>
      </c>
      <c r="L677" s="46">
        <v>41057960400</v>
      </c>
      <c r="M677" s="550">
        <v>3731</v>
      </c>
      <c r="R677" s="45" t="s">
        <v>396</v>
      </c>
      <c r="S677" s="46">
        <v>41013950100</v>
      </c>
    </row>
    <row r="678" spans="1:19" x14ac:dyDescent="0.25">
      <c r="A678" s="138">
        <f t="shared" si="10"/>
        <v>41059</v>
      </c>
      <c r="B678" s="45" t="s">
        <v>56</v>
      </c>
      <c r="C678" s="30">
        <v>41059940000</v>
      </c>
      <c r="D678" s="30">
        <v>1033</v>
      </c>
      <c r="E678" s="46">
        <v>2413</v>
      </c>
      <c r="K678" s="45">
        <v>0</v>
      </c>
      <c r="L678" s="46">
        <v>41057960500</v>
      </c>
      <c r="M678" s="550">
        <v>2116</v>
      </c>
      <c r="R678" s="45" t="s">
        <v>396</v>
      </c>
      <c r="S678" s="46">
        <v>41013950200</v>
      </c>
    </row>
    <row r="679" spans="1:19" x14ac:dyDescent="0.25">
      <c r="A679" s="138">
        <f t="shared" si="10"/>
        <v>41059</v>
      </c>
      <c r="B679" s="45" t="s">
        <v>56</v>
      </c>
      <c r="C679" s="30">
        <v>41059950100</v>
      </c>
      <c r="D679" s="30">
        <v>1685</v>
      </c>
      <c r="E679" s="46">
        <v>3994</v>
      </c>
      <c r="K679" s="45">
        <v>0</v>
      </c>
      <c r="L679" s="46">
        <v>41057960600</v>
      </c>
      <c r="M679" s="550">
        <v>259</v>
      </c>
      <c r="R679" s="45" t="s">
        <v>396</v>
      </c>
      <c r="S679" s="46">
        <v>41013950300</v>
      </c>
    </row>
    <row r="680" spans="1:19" x14ac:dyDescent="0.25">
      <c r="A680" s="138">
        <f t="shared" si="10"/>
        <v>41059</v>
      </c>
      <c r="B680" s="45" t="s">
        <v>56</v>
      </c>
      <c r="C680" s="30">
        <v>41059950200</v>
      </c>
      <c r="D680" s="30">
        <v>2663</v>
      </c>
      <c r="E680" s="46">
        <v>5279</v>
      </c>
      <c r="K680" s="45">
        <v>0</v>
      </c>
      <c r="L680" s="46">
        <v>41057960700</v>
      </c>
      <c r="M680" s="550">
        <v>721</v>
      </c>
      <c r="R680" s="45" t="s">
        <v>397</v>
      </c>
      <c r="S680" s="46">
        <v>41009970300</v>
      </c>
    </row>
    <row r="681" spans="1:19" x14ac:dyDescent="0.25">
      <c r="A681" s="138">
        <f t="shared" si="10"/>
        <v>41059</v>
      </c>
      <c r="B681" s="45" t="s">
        <v>56</v>
      </c>
      <c r="C681" s="30">
        <v>41059950300</v>
      </c>
      <c r="D681" s="30">
        <v>1169</v>
      </c>
      <c r="E681" s="46">
        <v>2738</v>
      </c>
      <c r="K681" s="45">
        <v>0</v>
      </c>
      <c r="L681" s="46">
        <v>41057960800</v>
      </c>
      <c r="M681" s="550">
        <v>650</v>
      </c>
      <c r="R681" s="45" t="s">
        <v>398</v>
      </c>
      <c r="S681" s="46">
        <v>41017000700</v>
      </c>
    </row>
    <row r="682" spans="1:19" x14ac:dyDescent="0.25">
      <c r="A682" s="138">
        <f t="shared" si="10"/>
        <v>41059</v>
      </c>
      <c r="B682" s="45" t="s">
        <v>56</v>
      </c>
      <c r="C682" s="30">
        <v>41059950400</v>
      </c>
      <c r="D682" s="30">
        <v>1622</v>
      </c>
      <c r="E682" s="46">
        <v>3292</v>
      </c>
      <c r="K682" s="45">
        <v>0</v>
      </c>
      <c r="L682" s="46">
        <v>41057990100</v>
      </c>
      <c r="M682" s="550">
        <v>0</v>
      </c>
      <c r="R682" s="45" t="s">
        <v>398</v>
      </c>
      <c r="S682" s="46">
        <v>41017000800</v>
      </c>
    </row>
    <row r="683" spans="1:19" x14ac:dyDescent="0.25">
      <c r="A683" s="138">
        <f t="shared" si="10"/>
        <v>41059</v>
      </c>
      <c r="B683" s="45" t="s">
        <v>56</v>
      </c>
      <c r="C683" s="30">
        <v>41059950500</v>
      </c>
      <c r="D683" s="30">
        <v>1810</v>
      </c>
      <c r="E683" s="46">
        <v>3610</v>
      </c>
      <c r="K683" s="45">
        <v>0</v>
      </c>
      <c r="L683" s="46">
        <v>41059940000</v>
      </c>
      <c r="M683" s="550">
        <v>2154</v>
      </c>
      <c r="R683" s="45" t="s">
        <v>398</v>
      </c>
      <c r="S683" s="46">
        <v>41017000900</v>
      </c>
    </row>
    <row r="684" spans="1:19" x14ac:dyDescent="0.25">
      <c r="A684" s="138">
        <f t="shared" si="10"/>
        <v>41059</v>
      </c>
      <c r="B684" s="45" t="s">
        <v>56</v>
      </c>
      <c r="C684" s="30">
        <v>41059950600</v>
      </c>
      <c r="D684" s="30">
        <v>2204</v>
      </c>
      <c r="E684" s="46">
        <v>3827</v>
      </c>
      <c r="K684" s="45">
        <v>0</v>
      </c>
      <c r="L684" s="46">
        <v>41059950100</v>
      </c>
      <c r="M684" s="550">
        <v>1275</v>
      </c>
      <c r="R684" s="45" t="s">
        <v>398</v>
      </c>
      <c r="S684" s="46">
        <v>41017001001</v>
      </c>
    </row>
    <row r="685" spans="1:19" x14ac:dyDescent="0.25">
      <c r="A685" s="138">
        <f t="shared" si="10"/>
        <v>41059</v>
      </c>
      <c r="B685" s="45" t="s">
        <v>56</v>
      </c>
      <c r="C685" s="30">
        <v>41059950700</v>
      </c>
      <c r="D685" s="30">
        <v>1020</v>
      </c>
      <c r="E685" s="46">
        <v>1814</v>
      </c>
      <c r="K685" s="45">
        <v>1</v>
      </c>
      <c r="L685" s="46">
        <v>41059950200</v>
      </c>
      <c r="M685" s="550">
        <v>1871</v>
      </c>
      <c r="R685" s="45" t="s">
        <v>399</v>
      </c>
      <c r="S685" s="46">
        <v>41019020000</v>
      </c>
    </row>
    <row r="686" spans="1:19" x14ac:dyDescent="0.25">
      <c r="A686" s="138">
        <f t="shared" si="10"/>
        <v>41059</v>
      </c>
      <c r="B686" s="45" t="s">
        <v>56</v>
      </c>
      <c r="C686" s="30">
        <v>41059950800</v>
      </c>
      <c r="D686" s="30">
        <v>2030</v>
      </c>
      <c r="E686" s="46">
        <v>4626</v>
      </c>
      <c r="K686" s="45">
        <v>0</v>
      </c>
      <c r="L686" s="46">
        <v>41059950300</v>
      </c>
      <c r="M686" s="550">
        <v>455</v>
      </c>
      <c r="R686" s="45" t="s">
        <v>399</v>
      </c>
      <c r="S686" s="46">
        <v>41019010000</v>
      </c>
    </row>
    <row r="687" spans="1:19" x14ac:dyDescent="0.25">
      <c r="A687" s="138">
        <f t="shared" si="10"/>
        <v>41059</v>
      </c>
      <c r="B687" s="45" t="s">
        <v>56</v>
      </c>
      <c r="C687" s="30">
        <v>41059950900</v>
      </c>
      <c r="D687" s="30">
        <v>1738</v>
      </c>
      <c r="E687" s="46">
        <v>3954</v>
      </c>
      <c r="K687" s="45">
        <v>0</v>
      </c>
      <c r="L687" s="46">
        <v>41059950400</v>
      </c>
      <c r="M687" s="550">
        <v>2385</v>
      </c>
      <c r="R687" s="45" t="s">
        <v>400</v>
      </c>
      <c r="S687" s="46">
        <v>41001950600</v>
      </c>
    </row>
    <row r="688" spans="1:19" x14ac:dyDescent="0.25">
      <c r="A688" s="138">
        <f t="shared" si="10"/>
        <v>41059</v>
      </c>
      <c r="B688" s="45" t="s">
        <v>56</v>
      </c>
      <c r="C688" s="30">
        <v>41059951000</v>
      </c>
      <c r="D688" s="30">
        <v>2293</v>
      </c>
      <c r="E688" s="46">
        <v>4263</v>
      </c>
      <c r="K688" s="45">
        <v>0</v>
      </c>
      <c r="L688" s="46">
        <v>41059950500</v>
      </c>
      <c r="M688" s="550">
        <v>1146</v>
      </c>
      <c r="R688" s="45" t="s">
        <v>401</v>
      </c>
      <c r="S688" s="46">
        <v>41019200000</v>
      </c>
    </row>
    <row r="689" spans="1:19" x14ac:dyDescent="0.25">
      <c r="A689" s="138">
        <f t="shared" si="10"/>
        <v>41059</v>
      </c>
      <c r="B689" s="45" t="s">
        <v>56</v>
      </c>
      <c r="C689" s="30">
        <v>41059951100</v>
      </c>
      <c r="D689" s="30">
        <v>2021</v>
      </c>
      <c r="E689" s="46">
        <v>3887</v>
      </c>
      <c r="K689" s="45">
        <v>0</v>
      </c>
      <c r="L689" s="46">
        <v>41059950600</v>
      </c>
      <c r="M689" s="550">
        <v>4886</v>
      </c>
      <c r="R689" s="45" t="s">
        <v>402</v>
      </c>
      <c r="S689" s="46">
        <v>41067032005</v>
      </c>
    </row>
    <row r="690" spans="1:19" x14ac:dyDescent="0.25">
      <c r="A690" s="138">
        <f t="shared" si="10"/>
        <v>41059</v>
      </c>
      <c r="B690" s="45" t="s">
        <v>56</v>
      </c>
      <c r="C690" s="30">
        <v>41059951200</v>
      </c>
      <c r="D690" s="30">
        <v>3224</v>
      </c>
      <c r="E690" s="46">
        <v>6663</v>
      </c>
      <c r="K690" s="45">
        <v>1</v>
      </c>
      <c r="L690" s="46">
        <v>41059950700</v>
      </c>
      <c r="M690" s="550">
        <v>635</v>
      </c>
      <c r="R690" s="45" t="s">
        <v>402</v>
      </c>
      <c r="S690" s="46">
        <v>41005020401</v>
      </c>
    </row>
    <row r="691" spans="1:19" x14ac:dyDescent="0.25">
      <c r="A691" s="138">
        <f t="shared" si="10"/>
        <v>41059</v>
      </c>
      <c r="B691" s="45" t="s">
        <v>56</v>
      </c>
      <c r="C691" s="30">
        <v>41059951300</v>
      </c>
      <c r="D691" s="30">
        <v>1488</v>
      </c>
      <c r="E691" s="46">
        <v>3539</v>
      </c>
      <c r="K691" s="45">
        <v>0</v>
      </c>
      <c r="L691" s="46">
        <v>41059950800</v>
      </c>
      <c r="M691" s="550">
        <v>1634</v>
      </c>
      <c r="R691" s="45" t="s">
        <v>402</v>
      </c>
      <c r="S691" s="46">
        <v>41005022702</v>
      </c>
    </row>
    <row r="692" spans="1:19" x14ac:dyDescent="0.25">
      <c r="A692" s="138">
        <f t="shared" si="10"/>
        <v>41059</v>
      </c>
      <c r="B692" s="45" t="s">
        <v>56</v>
      </c>
      <c r="C692" s="30">
        <v>41059951400</v>
      </c>
      <c r="D692" s="30">
        <v>908</v>
      </c>
      <c r="E692" s="46">
        <v>1959</v>
      </c>
      <c r="K692" s="45">
        <v>0</v>
      </c>
      <c r="L692" s="46">
        <v>41059950900</v>
      </c>
      <c r="M692" s="550">
        <v>2449</v>
      </c>
      <c r="R692" s="45" t="s">
        <v>490</v>
      </c>
      <c r="S692" s="46">
        <v>41057960200</v>
      </c>
    </row>
    <row r="693" spans="1:19" x14ac:dyDescent="0.25">
      <c r="A693" s="138">
        <f t="shared" si="10"/>
        <v>41061</v>
      </c>
      <c r="B693" s="45" t="s">
        <v>57</v>
      </c>
      <c r="C693" s="30">
        <v>41061970100</v>
      </c>
      <c r="D693" s="30">
        <v>1362</v>
      </c>
      <c r="E693" s="46">
        <v>3130</v>
      </c>
      <c r="K693" s="45">
        <v>0</v>
      </c>
      <c r="L693" s="46">
        <v>41059951000</v>
      </c>
      <c r="M693" s="550">
        <v>3582</v>
      </c>
      <c r="R693" s="45" t="s">
        <v>490</v>
      </c>
      <c r="S693" s="46">
        <v>41057960100</v>
      </c>
    </row>
    <row r="694" spans="1:19" x14ac:dyDescent="0.25">
      <c r="A694" s="138">
        <f t="shared" si="10"/>
        <v>41061</v>
      </c>
      <c r="B694" s="45" t="s">
        <v>57</v>
      </c>
      <c r="C694" s="30">
        <v>41061970200</v>
      </c>
      <c r="D694" s="30">
        <v>1351</v>
      </c>
      <c r="E694" s="46">
        <v>3282</v>
      </c>
      <c r="K694" s="45">
        <v>0</v>
      </c>
      <c r="L694" s="46">
        <v>41059951100</v>
      </c>
      <c r="M694" s="550">
        <v>2686</v>
      </c>
      <c r="R694" s="45" t="s">
        <v>491</v>
      </c>
      <c r="S694" s="46">
        <v>41029002900</v>
      </c>
    </row>
    <row r="695" spans="1:19" x14ac:dyDescent="0.25">
      <c r="A695" s="138">
        <f t="shared" si="10"/>
        <v>41061</v>
      </c>
      <c r="B695" s="45" t="s">
        <v>57</v>
      </c>
      <c r="C695" s="30">
        <v>41061970300</v>
      </c>
      <c r="D695" s="30">
        <v>935</v>
      </c>
      <c r="E695" s="46">
        <v>2359</v>
      </c>
      <c r="K695" s="45">
        <v>1</v>
      </c>
      <c r="L695" s="46">
        <v>41059951200</v>
      </c>
      <c r="M695" s="550">
        <v>3390</v>
      </c>
      <c r="R695" s="45" t="s">
        <v>491</v>
      </c>
      <c r="S695" s="46">
        <v>41029003002</v>
      </c>
    </row>
    <row r="696" spans="1:19" x14ac:dyDescent="0.25">
      <c r="A696" s="138">
        <f t="shared" si="10"/>
        <v>41061</v>
      </c>
      <c r="B696" s="45" t="s">
        <v>57</v>
      </c>
      <c r="C696" s="30">
        <v>41061970400</v>
      </c>
      <c r="D696" s="30">
        <v>1226</v>
      </c>
      <c r="E696" s="46">
        <v>2645</v>
      </c>
      <c r="K696" s="45">
        <v>0</v>
      </c>
      <c r="L696" s="46">
        <v>41059951300</v>
      </c>
      <c r="M696" s="550">
        <v>1813</v>
      </c>
      <c r="R696" s="45" t="s">
        <v>403</v>
      </c>
      <c r="S696" s="46">
        <v>41019110000</v>
      </c>
    </row>
    <row r="697" spans="1:19" x14ac:dyDescent="0.25">
      <c r="A697" s="138">
        <f t="shared" si="10"/>
        <v>41061</v>
      </c>
      <c r="B697" s="45" t="s">
        <v>57</v>
      </c>
      <c r="C697" s="30">
        <v>41061970500</v>
      </c>
      <c r="D697" s="30">
        <v>1346</v>
      </c>
      <c r="E697" s="46">
        <v>2626</v>
      </c>
      <c r="K697" s="45">
        <v>0</v>
      </c>
      <c r="L697" s="46">
        <v>41059951400</v>
      </c>
      <c r="M697" s="550">
        <v>328</v>
      </c>
      <c r="R697" s="45" t="s">
        <v>403</v>
      </c>
      <c r="S697" s="46">
        <v>41019080000</v>
      </c>
    </row>
    <row r="698" spans="1:19" x14ac:dyDescent="0.25">
      <c r="A698" s="138">
        <f t="shared" si="10"/>
        <v>41061</v>
      </c>
      <c r="B698" s="45" t="s">
        <v>57</v>
      </c>
      <c r="C698" s="30">
        <v>41061970600</v>
      </c>
      <c r="D698" s="30">
        <v>1510</v>
      </c>
      <c r="E698" s="46">
        <v>3033</v>
      </c>
      <c r="K698" s="45">
        <v>0</v>
      </c>
      <c r="L698" s="46">
        <v>41061970100</v>
      </c>
      <c r="M698" s="550">
        <v>689</v>
      </c>
      <c r="R698" s="45" t="s">
        <v>403</v>
      </c>
      <c r="S698" s="46">
        <v>41019120000</v>
      </c>
    </row>
    <row r="699" spans="1:19" x14ac:dyDescent="0.25">
      <c r="A699" s="138">
        <f t="shared" si="10"/>
        <v>41061</v>
      </c>
      <c r="B699" s="45" t="s">
        <v>57</v>
      </c>
      <c r="C699" s="30">
        <v>41061970700</v>
      </c>
      <c r="D699" s="30">
        <v>1388</v>
      </c>
      <c r="E699" s="46">
        <v>2276</v>
      </c>
      <c r="K699" s="45">
        <v>0</v>
      </c>
      <c r="L699" s="46">
        <v>41061970200</v>
      </c>
      <c r="M699" s="550">
        <v>632</v>
      </c>
      <c r="R699" s="45" t="s">
        <v>403</v>
      </c>
      <c r="S699" s="46">
        <v>41019130000</v>
      </c>
    </row>
    <row r="700" spans="1:19" x14ac:dyDescent="0.25">
      <c r="A700" s="138">
        <f t="shared" si="10"/>
        <v>41061</v>
      </c>
      <c r="B700" s="45" t="s">
        <v>57</v>
      </c>
      <c r="C700" s="30">
        <v>41061970800</v>
      </c>
      <c r="D700" s="30">
        <v>1590</v>
      </c>
      <c r="E700" s="46">
        <v>3067</v>
      </c>
      <c r="K700" s="45">
        <v>0</v>
      </c>
      <c r="L700" s="46">
        <v>41061970300</v>
      </c>
      <c r="M700" s="550">
        <v>348</v>
      </c>
      <c r="R700" s="45" t="s">
        <v>403</v>
      </c>
      <c r="S700" s="46">
        <v>41019140000</v>
      </c>
    </row>
    <row r="701" spans="1:19" x14ac:dyDescent="0.25">
      <c r="A701" s="138">
        <f t="shared" si="10"/>
        <v>41063</v>
      </c>
      <c r="B701" s="45" t="s">
        <v>58</v>
      </c>
      <c r="C701" s="30">
        <v>41063960100</v>
      </c>
      <c r="D701" s="30">
        <v>918</v>
      </c>
      <c r="E701" s="46">
        <v>2171</v>
      </c>
      <c r="K701" s="45">
        <v>0</v>
      </c>
      <c r="L701" s="46">
        <v>41061970400</v>
      </c>
      <c r="M701" s="550">
        <v>1472</v>
      </c>
      <c r="R701" s="45" t="s">
        <v>403</v>
      </c>
      <c r="S701" s="46">
        <v>41019090000</v>
      </c>
    </row>
    <row r="702" spans="1:19" x14ac:dyDescent="0.25">
      <c r="A702" s="138">
        <f t="shared" si="10"/>
        <v>41063</v>
      </c>
      <c r="B702" s="45" t="s">
        <v>58</v>
      </c>
      <c r="C702" s="30">
        <v>41063960200</v>
      </c>
      <c r="D702" s="30">
        <v>828</v>
      </c>
      <c r="E702" s="46">
        <v>2010</v>
      </c>
      <c r="K702" s="45">
        <v>0</v>
      </c>
      <c r="L702" s="46">
        <v>41061970500</v>
      </c>
      <c r="M702" s="550">
        <v>620</v>
      </c>
      <c r="R702" s="45" t="s">
        <v>404</v>
      </c>
      <c r="S702" s="46">
        <v>41055950100</v>
      </c>
    </row>
    <row r="703" spans="1:19" x14ac:dyDescent="0.25">
      <c r="A703" s="138">
        <f t="shared" si="10"/>
        <v>41063</v>
      </c>
      <c r="B703" s="45" t="s">
        <v>58</v>
      </c>
      <c r="C703" s="30">
        <v>41063960300</v>
      </c>
      <c r="D703" s="30">
        <v>1468</v>
      </c>
      <c r="E703" s="46">
        <v>2915</v>
      </c>
      <c r="K703" s="45">
        <v>0</v>
      </c>
      <c r="L703" s="46">
        <v>41061970600</v>
      </c>
      <c r="M703" s="550">
        <v>1483</v>
      </c>
      <c r="R703" s="45" t="s">
        <v>492</v>
      </c>
      <c r="S703" s="46">
        <v>41009970500</v>
      </c>
    </row>
    <row r="704" spans="1:19" x14ac:dyDescent="0.25">
      <c r="A704" s="138">
        <f t="shared" si="10"/>
        <v>41065</v>
      </c>
      <c r="B704" s="45" t="s">
        <v>59</v>
      </c>
      <c r="C704" s="30">
        <v>41065970100</v>
      </c>
      <c r="D704" s="30">
        <v>1615</v>
      </c>
      <c r="E704" s="46">
        <v>3384</v>
      </c>
      <c r="K704" s="45">
        <v>1</v>
      </c>
      <c r="L704" s="46">
        <v>41061970700</v>
      </c>
      <c r="M704" s="550">
        <v>1887</v>
      </c>
      <c r="R704" s="45" t="s">
        <v>492</v>
      </c>
      <c r="S704" s="46">
        <v>41009970600</v>
      </c>
    </row>
    <row r="705" spans="1:19" x14ac:dyDescent="0.25">
      <c r="A705" s="138">
        <f t="shared" si="10"/>
        <v>41065</v>
      </c>
      <c r="B705" s="45" t="s">
        <v>59</v>
      </c>
      <c r="C705" s="30">
        <v>41065970200</v>
      </c>
      <c r="D705" s="30">
        <v>1252</v>
      </c>
      <c r="E705" s="46">
        <v>2226</v>
      </c>
      <c r="K705" s="45">
        <v>0</v>
      </c>
      <c r="L705" s="46">
        <v>41061970800</v>
      </c>
      <c r="M705" s="550">
        <v>3323</v>
      </c>
      <c r="R705" s="45" t="s">
        <v>492</v>
      </c>
      <c r="S705" s="46">
        <v>41009970700</v>
      </c>
    </row>
    <row r="706" spans="1:19" x14ac:dyDescent="0.25">
      <c r="A706" s="138">
        <f t="shared" si="10"/>
        <v>41065</v>
      </c>
      <c r="B706" s="45" t="s">
        <v>59</v>
      </c>
      <c r="C706" s="30">
        <v>41065970300</v>
      </c>
      <c r="D706" s="30">
        <v>1115</v>
      </c>
      <c r="E706" s="46">
        <v>2168</v>
      </c>
      <c r="K706" s="45">
        <v>0</v>
      </c>
      <c r="L706" s="46">
        <v>41063960100</v>
      </c>
      <c r="M706" s="550">
        <v>532</v>
      </c>
      <c r="R706" s="45" t="s">
        <v>492</v>
      </c>
      <c r="S706" s="46">
        <v>41009970800</v>
      </c>
    </row>
    <row r="707" spans="1:19" x14ac:dyDescent="0.25">
      <c r="A707" s="138">
        <f t="shared" si="10"/>
        <v>41065</v>
      </c>
      <c r="B707" s="45" t="s">
        <v>59</v>
      </c>
      <c r="C707" s="30">
        <v>41065970400</v>
      </c>
      <c r="D707" s="30">
        <v>1282</v>
      </c>
      <c r="E707" s="46">
        <v>2059</v>
      </c>
      <c r="K707" s="45">
        <v>0</v>
      </c>
      <c r="L707" s="46">
        <v>41063960200</v>
      </c>
      <c r="M707" s="550">
        <v>361</v>
      </c>
      <c r="R707" s="45" t="s">
        <v>493</v>
      </c>
      <c r="S707" s="46">
        <v>41047010100</v>
      </c>
    </row>
    <row r="708" spans="1:19" x14ac:dyDescent="0.25">
      <c r="A708" s="138">
        <f t="shared" si="10"/>
        <v>41065</v>
      </c>
      <c r="B708" s="45" t="s">
        <v>59</v>
      </c>
      <c r="C708" s="30">
        <v>41065970500</v>
      </c>
      <c r="D708" s="30">
        <v>1506</v>
      </c>
      <c r="E708" s="46">
        <v>2701</v>
      </c>
      <c r="K708" s="45">
        <v>0</v>
      </c>
      <c r="L708" s="46">
        <v>41063960300</v>
      </c>
      <c r="M708" s="550">
        <v>1774</v>
      </c>
      <c r="R708" s="45" t="s">
        <v>125</v>
      </c>
      <c r="S708" s="46">
        <v>41053005202</v>
      </c>
    </row>
    <row r="709" spans="1:19" x14ac:dyDescent="0.25">
      <c r="A709" s="138">
        <f t="shared" ref="A709:A772" si="11">VLOOKUP(B709,$H$5:$I$40,2,TRUE)</f>
        <v>41065</v>
      </c>
      <c r="B709" s="45" t="s">
        <v>59</v>
      </c>
      <c r="C709" s="30">
        <v>41065970600</v>
      </c>
      <c r="D709" s="30">
        <v>1130</v>
      </c>
      <c r="E709" s="46">
        <v>2535</v>
      </c>
      <c r="K709" s="45">
        <v>1</v>
      </c>
      <c r="L709" s="46">
        <v>41065970100</v>
      </c>
      <c r="M709" s="550">
        <v>1951</v>
      </c>
      <c r="R709" s="45" t="s">
        <v>125</v>
      </c>
      <c r="S709" s="46">
        <v>41053005201</v>
      </c>
    </row>
    <row r="710" spans="1:19" x14ac:dyDescent="0.25">
      <c r="A710" s="138">
        <f t="shared" si="11"/>
        <v>41065</v>
      </c>
      <c r="B710" s="45" t="s">
        <v>59</v>
      </c>
      <c r="C710" s="30">
        <v>41065970700</v>
      </c>
      <c r="D710" s="30">
        <v>671</v>
      </c>
      <c r="E710" s="46">
        <v>1681</v>
      </c>
      <c r="K710" s="45">
        <v>1</v>
      </c>
      <c r="L710" s="46">
        <v>41065970200</v>
      </c>
      <c r="M710" s="550">
        <v>1812</v>
      </c>
      <c r="R710" s="45" t="s">
        <v>125</v>
      </c>
      <c r="S710" s="46">
        <v>41053005100</v>
      </c>
    </row>
    <row r="711" spans="1:19" x14ac:dyDescent="0.25">
      <c r="A711" s="138">
        <f t="shared" si="11"/>
        <v>41065</v>
      </c>
      <c r="B711" s="45" t="s">
        <v>59</v>
      </c>
      <c r="C711" s="30">
        <v>41065970800</v>
      </c>
      <c r="D711" s="30">
        <v>1734</v>
      </c>
      <c r="E711" s="46">
        <v>4182</v>
      </c>
      <c r="K711" s="45">
        <v>1</v>
      </c>
      <c r="L711" s="46">
        <v>41065970300</v>
      </c>
      <c r="M711" s="550">
        <v>443</v>
      </c>
      <c r="R711" s="45" t="s">
        <v>125</v>
      </c>
      <c r="S711" s="46">
        <v>41053005300</v>
      </c>
    </row>
    <row r="712" spans="1:19" x14ac:dyDescent="0.25">
      <c r="A712" s="138">
        <f t="shared" si="11"/>
        <v>41067</v>
      </c>
      <c r="B712" s="45" t="s">
        <v>60</v>
      </c>
      <c r="C712" s="30">
        <v>41067030101</v>
      </c>
      <c r="D712" s="30">
        <v>4024</v>
      </c>
      <c r="E712" s="46">
        <v>6669</v>
      </c>
      <c r="K712" s="45">
        <v>1</v>
      </c>
      <c r="L712" s="46">
        <v>41065970400</v>
      </c>
      <c r="M712" s="550">
        <v>2694</v>
      </c>
      <c r="R712" s="45" t="s">
        <v>125</v>
      </c>
      <c r="S712" s="46">
        <v>41047001200</v>
      </c>
    </row>
    <row r="713" spans="1:19" x14ac:dyDescent="0.25">
      <c r="A713" s="138">
        <f t="shared" si="11"/>
        <v>41067</v>
      </c>
      <c r="B713" s="45" t="s">
        <v>60</v>
      </c>
      <c r="C713" s="30">
        <v>41067030102</v>
      </c>
      <c r="D713" s="30">
        <v>3005</v>
      </c>
      <c r="E713" s="46">
        <v>5376</v>
      </c>
      <c r="K713" s="45">
        <v>1</v>
      </c>
      <c r="L713" s="46">
        <v>41065970500</v>
      </c>
      <c r="M713" s="550">
        <v>1472</v>
      </c>
      <c r="R713" s="45" t="s">
        <v>125</v>
      </c>
      <c r="S713" s="46">
        <v>41047001300</v>
      </c>
    </row>
    <row r="714" spans="1:19" x14ac:dyDescent="0.25">
      <c r="A714" s="138">
        <f t="shared" si="11"/>
        <v>41067</v>
      </c>
      <c r="B714" s="45" t="s">
        <v>60</v>
      </c>
      <c r="C714" s="30">
        <v>41067030200</v>
      </c>
      <c r="D714" s="30">
        <v>2693</v>
      </c>
      <c r="E714" s="46">
        <v>4976</v>
      </c>
      <c r="K714" s="45">
        <v>0</v>
      </c>
      <c r="L714" s="46">
        <v>41065970600</v>
      </c>
      <c r="M714" s="550">
        <v>301</v>
      </c>
      <c r="R714" s="45" t="s">
        <v>125</v>
      </c>
      <c r="S714" s="46">
        <v>41047000900</v>
      </c>
    </row>
    <row r="715" spans="1:19" x14ac:dyDescent="0.25">
      <c r="A715" s="138">
        <f t="shared" si="11"/>
        <v>41067</v>
      </c>
      <c r="B715" s="45" t="s">
        <v>60</v>
      </c>
      <c r="C715" s="30">
        <v>41067030300</v>
      </c>
      <c r="D715" s="30">
        <v>1863</v>
      </c>
      <c r="E715" s="46">
        <v>3551</v>
      </c>
      <c r="K715" s="45">
        <v>0</v>
      </c>
      <c r="L715" s="46">
        <v>41065970700</v>
      </c>
      <c r="M715" s="550">
        <v>373</v>
      </c>
      <c r="R715" s="45" t="s">
        <v>125</v>
      </c>
      <c r="S715" s="46">
        <v>41047001601</v>
      </c>
    </row>
    <row r="716" spans="1:19" x14ac:dyDescent="0.25">
      <c r="A716" s="138">
        <f t="shared" si="11"/>
        <v>41067</v>
      </c>
      <c r="B716" s="45" t="s">
        <v>60</v>
      </c>
      <c r="C716" s="30">
        <v>41067030401</v>
      </c>
      <c r="D716" s="30">
        <v>2022</v>
      </c>
      <c r="E716" s="46">
        <v>2808</v>
      </c>
      <c r="K716" s="45">
        <v>0</v>
      </c>
      <c r="L716" s="46">
        <v>41065970800</v>
      </c>
      <c r="M716" s="550">
        <v>981</v>
      </c>
      <c r="R716" s="45" t="s">
        <v>125</v>
      </c>
      <c r="S716" s="46">
        <v>41047001702</v>
      </c>
    </row>
    <row r="717" spans="1:19" x14ac:dyDescent="0.25">
      <c r="A717" s="138">
        <f t="shared" si="11"/>
        <v>41067</v>
      </c>
      <c r="B717" s="45" t="s">
        <v>60</v>
      </c>
      <c r="C717" s="30">
        <v>41067030402</v>
      </c>
      <c r="D717" s="30">
        <v>2164</v>
      </c>
      <c r="E717" s="46">
        <v>3531</v>
      </c>
      <c r="K717" s="45">
        <v>1</v>
      </c>
      <c r="L717" s="46">
        <v>41067030101</v>
      </c>
      <c r="M717" s="550">
        <v>9634</v>
      </c>
      <c r="R717" s="45" t="s">
        <v>125</v>
      </c>
      <c r="S717" s="46">
        <v>41047002800</v>
      </c>
    </row>
    <row r="718" spans="1:19" x14ac:dyDescent="0.25">
      <c r="A718" s="138">
        <f t="shared" si="11"/>
        <v>41067</v>
      </c>
      <c r="B718" s="45" t="s">
        <v>60</v>
      </c>
      <c r="C718" s="30">
        <v>41067030501</v>
      </c>
      <c r="D718" s="30">
        <v>2117</v>
      </c>
      <c r="E718" s="46">
        <v>3610</v>
      </c>
      <c r="K718" s="45">
        <v>1</v>
      </c>
      <c r="L718" s="46">
        <v>41067030102</v>
      </c>
      <c r="M718" s="550">
        <v>1667</v>
      </c>
      <c r="R718" s="45" t="s">
        <v>125</v>
      </c>
      <c r="S718" s="46">
        <v>41047001703</v>
      </c>
    </row>
    <row r="719" spans="1:19" x14ac:dyDescent="0.25">
      <c r="A719" s="138">
        <f t="shared" si="11"/>
        <v>41067</v>
      </c>
      <c r="B719" s="45" t="s">
        <v>60</v>
      </c>
      <c r="C719" s="30">
        <v>41067030502</v>
      </c>
      <c r="D719" s="30">
        <v>1642</v>
      </c>
      <c r="E719" s="46">
        <v>3023</v>
      </c>
      <c r="K719" s="45">
        <v>1</v>
      </c>
      <c r="L719" s="46">
        <v>41067030200</v>
      </c>
      <c r="M719" s="550">
        <v>2593</v>
      </c>
      <c r="R719" s="45" t="s">
        <v>125</v>
      </c>
      <c r="S719" s="46">
        <v>41047001603</v>
      </c>
    </row>
    <row r="720" spans="1:19" x14ac:dyDescent="0.25">
      <c r="A720" s="138">
        <f t="shared" si="11"/>
        <v>41067</v>
      </c>
      <c r="B720" s="45" t="s">
        <v>60</v>
      </c>
      <c r="C720" s="30">
        <v>41067030600</v>
      </c>
      <c r="D720" s="30">
        <v>2342</v>
      </c>
      <c r="E720" s="46">
        <v>4208</v>
      </c>
      <c r="K720" s="45">
        <v>1</v>
      </c>
      <c r="L720" s="46">
        <v>41067030300</v>
      </c>
      <c r="M720" s="550">
        <v>1165</v>
      </c>
      <c r="R720" s="45" t="s">
        <v>125</v>
      </c>
      <c r="S720" s="46">
        <v>41047002301</v>
      </c>
    </row>
    <row r="721" spans="1:19" x14ac:dyDescent="0.25">
      <c r="A721" s="138">
        <f t="shared" si="11"/>
        <v>41067</v>
      </c>
      <c r="B721" s="45" t="s">
        <v>60</v>
      </c>
      <c r="C721" s="30">
        <v>41067030700</v>
      </c>
      <c r="D721" s="30">
        <v>672</v>
      </c>
      <c r="E721" s="46">
        <v>866</v>
      </c>
      <c r="K721" s="45">
        <v>1</v>
      </c>
      <c r="L721" s="46">
        <v>41067030401</v>
      </c>
      <c r="M721" s="550">
        <v>9635</v>
      </c>
      <c r="R721" s="45" t="s">
        <v>125</v>
      </c>
      <c r="S721" s="46">
        <v>41047001000</v>
      </c>
    </row>
    <row r="722" spans="1:19" x14ac:dyDescent="0.25">
      <c r="A722" s="138">
        <f t="shared" si="11"/>
        <v>41067</v>
      </c>
      <c r="B722" s="45" t="s">
        <v>60</v>
      </c>
      <c r="C722" s="30">
        <v>41067030801</v>
      </c>
      <c r="D722" s="30">
        <v>2947</v>
      </c>
      <c r="E722" s="46">
        <v>4811</v>
      </c>
      <c r="K722" s="45">
        <v>1</v>
      </c>
      <c r="L722" s="46">
        <v>41067030402</v>
      </c>
      <c r="M722" s="550">
        <v>1428</v>
      </c>
      <c r="R722" s="45" t="s">
        <v>125</v>
      </c>
      <c r="S722" s="46">
        <v>41047001801</v>
      </c>
    </row>
    <row r="723" spans="1:19" x14ac:dyDescent="0.25">
      <c r="A723" s="138">
        <f t="shared" si="11"/>
        <v>41067</v>
      </c>
      <c r="B723" s="45" t="s">
        <v>60</v>
      </c>
      <c r="C723" s="30">
        <v>41067030803</v>
      </c>
      <c r="D723" s="30">
        <v>2700</v>
      </c>
      <c r="E723" s="46">
        <v>3825</v>
      </c>
      <c r="K723" s="45">
        <v>1</v>
      </c>
      <c r="L723" s="46">
        <v>41067030501</v>
      </c>
      <c r="M723" s="550">
        <v>1168</v>
      </c>
      <c r="R723" s="45" t="s">
        <v>125</v>
      </c>
      <c r="S723" s="46">
        <v>41047001701</v>
      </c>
    </row>
    <row r="724" spans="1:19" x14ac:dyDescent="0.25">
      <c r="A724" s="138">
        <f t="shared" si="11"/>
        <v>41067</v>
      </c>
      <c r="B724" s="45" t="s">
        <v>60</v>
      </c>
      <c r="C724" s="30">
        <v>41067030805</v>
      </c>
      <c r="D724" s="30">
        <v>1729</v>
      </c>
      <c r="E724" s="46">
        <v>2803</v>
      </c>
      <c r="K724" s="45">
        <v>1</v>
      </c>
      <c r="L724" s="46">
        <v>41067030502</v>
      </c>
      <c r="M724" s="550">
        <v>801</v>
      </c>
      <c r="R724" s="45" t="s">
        <v>125</v>
      </c>
      <c r="S724" s="46">
        <v>41047000200</v>
      </c>
    </row>
    <row r="725" spans="1:19" x14ac:dyDescent="0.25">
      <c r="A725" s="138">
        <f t="shared" si="11"/>
        <v>41067</v>
      </c>
      <c r="B725" s="45" t="s">
        <v>60</v>
      </c>
      <c r="C725" s="30">
        <v>41067030806</v>
      </c>
      <c r="D725" s="30">
        <v>1051</v>
      </c>
      <c r="E725" s="46">
        <v>1886</v>
      </c>
      <c r="K725" s="45">
        <v>1</v>
      </c>
      <c r="L725" s="46">
        <v>41067030600</v>
      </c>
      <c r="M725" s="550">
        <v>1451</v>
      </c>
      <c r="R725" s="45" t="s">
        <v>125</v>
      </c>
      <c r="S725" s="46">
        <v>41047000600</v>
      </c>
    </row>
    <row r="726" spans="1:19" x14ac:dyDescent="0.25">
      <c r="A726" s="138">
        <f t="shared" si="11"/>
        <v>41067</v>
      </c>
      <c r="B726" s="45" t="s">
        <v>60</v>
      </c>
      <c r="C726" s="30">
        <v>41067030900</v>
      </c>
      <c r="D726" s="30">
        <v>2298</v>
      </c>
      <c r="E726" s="46">
        <v>3223</v>
      </c>
      <c r="K726" s="45">
        <v>1</v>
      </c>
      <c r="L726" s="46">
        <v>41067030700</v>
      </c>
      <c r="M726" s="550">
        <v>16223</v>
      </c>
      <c r="R726" s="45" t="s">
        <v>125</v>
      </c>
      <c r="S726" s="46">
        <v>41047001100</v>
      </c>
    </row>
    <row r="727" spans="1:19" x14ac:dyDescent="0.25">
      <c r="A727" s="138">
        <f t="shared" si="11"/>
        <v>41067</v>
      </c>
      <c r="B727" s="45" t="s">
        <v>60</v>
      </c>
      <c r="C727" s="30">
        <v>41067031003</v>
      </c>
      <c r="D727" s="30">
        <v>3085</v>
      </c>
      <c r="E727" s="46">
        <v>5782</v>
      </c>
      <c r="K727" s="45">
        <v>1</v>
      </c>
      <c r="L727" s="46">
        <v>41067030801</v>
      </c>
      <c r="M727" s="550">
        <v>2501</v>
      </c>
      <c r="R727" s="45" t="s">
        <v>125</v>
      </c>
      <c r="S727" s="46">
        <v>41047000300</v>
      </c>
    </row>
    <row r="728" spans="1:19" x14ac:dyDescent="0.25">
      <c r="A728" s="138">
        <f t="shared" si="11"/>
        <v>41067</v>
      </c>
      <c r="B728" s="45" t="s">
        <v>60</v>
      </c>
      <c r="C728" s="30">
        <v>41067031004</v>
      </c>
      <c r="D728" s="30">
        <v>3161</v>
      </c>
      <c r="E728" s="46">
        <v>5455</v>
      </c>
      <c r="K728" s="45">
        <v>1</v>
      </c>
      <c r="L728" s="46">
        <v>41067030803</v>
      </c>
      <c r="M728" s="550">
        <v>933</v>
      </c>
      <c r="R728" s="45" t="s">
        <v>125</v>
      </c>
      <c r="S728" s="46">
        <v>41047001802</v>
      </c>
    </row>
    <row r="729" spans="1:19" x14ac:dyDescent="0.25">
      <c r="A729" s="138">
        <f t="shared" si="11"/>
        <v>41067</v>
      </c>
      <c r="B729" s="45" t="s">
        <v>60</v>
      </c>
      <c r="C729" s="30">
        <v>41067031005</v>
      </c>
      <c r="D729" s="30">
        <v>2100</v>
      </c>
      <c r="E729" s="46">
        <v>3267</v>
      </c>
      <c r="K729" s="45">
        <v>1</v>
      </c>
      <c r="L729" s="46">
        <v>41067030805</v>
      </c>
      <c r="M729" s="550">
        <v>864</v>
      </c>
      <c r="R729" s="45" t="s">
        <v>125</v>
      </c>
      <c r="S729" s="46">
        <v>41047002000</v>
      </c>
    </row>
    <row r="730" spans="1:19" x14ac:dyDescent="0.25">
      <c r="A730" s="138">
        <f t="shared" si="11"/>
        <v>41067</v>
      </c>
      <c r="B730" s="45" t="s">
        <v>60</v>
      </c>
      <c r="C730" s="30">
        <v>41067031006</v>
      </c>
      <c r="D730" s="30">
        <v>2907</v>
      </c>
      <c r="E730" s="46">
        <v>4621</v>
      </c>
      <c r="K730" s="45">
        <v>1</v>
      </c>
      <c r="L730" s="46">
        <v>41067030806</v>
      </c>
      <c r="M730" s="550">
        <v>5653</v>
      </c>
      <c r="R730" s="45" t="s">
        <v>125</v>
      </c>
      <c r="S730" s="46">
        <v>41047001803</v>
      </c>
    </row>
    <row r="731" spans="1:19" x14ac:dyDescent="0.25">
      <c r="A731" s="138">
        <f t="shared" si="11"/>
        <v>41067</v>
      </c>
      <c r="B731" s="45" t="s">
        <v>60</v>
      </c>
      <c r="C731" s="30">
        <v>41067031100</v>
      </c>
      <c r="D731" s="30">
        <v>1262</v>
      </c>
      <c r="E731" s="46">
        <v>1911</v>
      </c>
      <c r="K731" s="45">
        <v>1</v>
      </c>
      <c r="L731" s="46">
        <v>41067030900</v>
      </c>
      <c r="M731" s="550">
        <v>11854</v>
      </c>
      <c r="R731" s="45" t="s">
        <v>125</v>
      </c>
      <c r="S731" s="46">
        <v>41047002400</v>
      </c>
    </row>
    <row r="732" spans="1:19" x14ac:dyDescent="0.25">
      <c r="A732" s="138">
        <f t="shared" si="11"/>
        <v>41067</v>
      </c>
      <c r="B732" s="45" t="s">
        <v>60</v>
      </c>
      <c r="C732" s="30">
        <v>41067031200</v>
      </c>
      <c r="D732" s="30">
        <v>3132</v>
      </c>
      <c r="E732" s="46">
        <v>4227</v>
      </c>
      <c r="K732" s="45">
        <v>1</v>
      </c>
      <c r="L732" s="46">
        <v>41067031003</v>
      </c>
      <c r="M732" s="550">
        <v>925</v>
      </c>
      <c r="R732" s="45" t="s">
        <v>125</v>
      </c>
      <c r="S732" s="46">
        <v>41047000400</v>
      </c>
    </row>
    <row r="733" spans="1:19" x14ac:dyDescent="0.25">
      <c r="A733" s="138">
        <f t="shared" si="11"/>
        <v>41067</v>
      </c>
      <c r="B733" s="45" t="s">
        <v>60</v>
      </c>
      <c r="C733" s="30">
        <v>41067031300</v>
      </c>
      <c r="D733" s="30">
        <v>3122</v>
      </c>
      <c r="E733" s="46">
        <v>4309</v>
      </c>
      <c r="K733" s="45">
        <v>1</v>
      </c>
      <c r="L733" s="46">
        <v>41067031004</v>
      </c>
      <c r="M733" s="550">
        <v>867</v>
      </c>
      <c r="R733" s="45" t="s">
        <v>125</v>
      </c>
      <c r="S733" s="46">
        <v>41047001602</v>
      </c>
    </row>
    <row r="734" spans="1:19" x14ac:dyDescent="0.25">
      <c r="A734" s="138">
        <f t="shared" si="11"/>
        <v>41067</v>
      </c>
      <c r="B734" s="45" t="s">
        <v>60</v>
      </c>
      <c r="C734" s="30">
        <v>41067031402</v>
      </c>
      <c r="D734" s="30">
        <v>1275</v>
      </c>
      <c r="E734" s="46">
        <v>1937</v>
      </c>
      <c r="K734" s="45">
        <v>1</v>
      </c>
      <c r="L734" s="46">
        <v>41067031005</v>
      </c>
      <c r="M734" s="550">
        <v>2949</v>
      </c>
      <c r="R734" s="45" t="s">
        <v>125</v>
      </c>
      <c r="S734" s="46">
        <v>41047001604</v>
      </c>
    </row>
    <row r="735" spans="1:19" x14ac:dyDescent="0.25">
      <c r="A735" s="138">
        <f t="shared" si="11"/>
        <v>41067</v>
      </c>
      <c r="B735" s="45" t="s">
        <v>60</v>
      </c>
      <c r="C735" s="30">
        <v>41067031403</v>
      </c>
      <c r="D735" s="30">
        <v>1912</v>
      </c>
      <c r="E735" s="46">
        <v>3418</v>
      </c>
      <c r="K735" s="45">
        <v>1</v>
      </c>
      <c r="L735" s="46">
        <v>41067031006</v>
      </c>
      <c r="M735" s="550">
        <v>6685</v>
      </c>
      <c r="R735" s="45" t="s">
        <v>125</v>
      </c>
      <c r="S735" s="46">
        <v>41047000502</v>
      </c>
    </row>
    <row r="736" spans="1:19" x14ac:dyDescent="0.25">
      <c r="A736" s="138">
        <f t="shared" si="11"/>
        <v>41067</v>
      </c>
      <c r="B736" s="45" t="s">
        <v>60</v>
      </c>
      <c r="C736" s="30">
        <v>41067031404</v>
      </c>
      <c r="D736" s="30">
        <v>2317</v>
      </c>
      <c r="E736" s="46">
        <v>3994</v>
      </c>
      <c r="K736" s="45">
        <v>1</v>
      </c>
      <c r="L736" s="46">
        <v>41067031100</v>
      </c>
      <c r="M736" s="550">
        <v>1116</v>
      </c>
      <c r="R736" s="45" t="s">
        <v>125</v>
      </c>
      <c r="S736" s="46">
        <v>41047002502</v>
      </c>
    </row>
    <row r="737" spans="1:19" x14ac:dyDescent="0.25">
      <c r="A737" s="138">
        <f t="shared" si="11"/>
        <v>41067</v>
      </c>
      <c r="B737" s="45" t="s">
        <v>60</v>
      </c>
      <c r="C737" s="30">
        <v>41067031504</v>
      </c>
      <c r="D737" s="30">
        <v>2562</v>
      </c>
      <c r="E737" s="46">
        <v>5157</v>
      </c>
      <c r="K737" s="45">
        <v>1</v>
      </c>
      <c r="L737" s="46">
        <v>41067031200</v>
      </c>
      <c r="M737" s="550">
        <v>2664</v>
      </c>
      <c r="R737" s="45" t="s">
        <v>125</v>
      </c>
      <c r="S737" s="46">
        <v>41047000501</v>
      </c>
    </row>
    <row r="738" spans="1:19" x14ac:dyDescent="0.25">
      <c r="A738" s="138">
        <f t="shared" si="11"/>
        <v>41067</v>
      </c>
      <c r="B738" s="45" t="s">
        <v>60</v>
      </c>
      <c r="C738" s="30">
        <v>41067031506</v>
      </c>
      <c r="D738" s="30">
        <v>1500</v>
      </c>
      <c r="E738" s="46">
        <v>2639</v>
      </c>
      <c r="K738" s="45">
        <v>1</v>
      </c>
      <c r="L738" s="46">
        <v>41067031300</v>
      </c>
      <c r="M738" s="550">
        <v>8398</v>
      </c>
      <c r="R738" s="45" t="s">
        <v>125</v>
      </c>
      <c r="S738" s="46">
        <v>41047002102</v>
      </c>
    </row>
    <row r="739" spans="1:19" x14ac:dyDescent="0.25">
      <c r="A739" s="138">
        <f t="shared" si="11"/>
        <v>41067</v>
      </c>
      <c r="B739" s="45" t="s">
        <v>60</v>
      </c>
      <c r="C739" s="30">
        <v>41067031507</v>
      </c>
      <c r="D739" s="30">
        <v>2252</v>
      </c>
      <c r="E739" s="46">
        <v>4253</v>
      </c>
      <c r="K739" s="45">
        <v>1</v>
      </c>
      <c r="L739" s="46">
        <v>41067031402</v>
      </c>
      <c r="M739" s="550">
        <v>23162</v>
      </c>
      <c r="R739" s="45" t="s">
        <v>125</v>
      </c>
      <c r="S739" s="46">
        <v>41047002303</v>
      </c>
    </row>
    <row r="740" spans="1:19" x14ac:dyDescent="0.25">
      <c r="A740" s="138">
        <f t="shared" si="11"/>
        <v>41067</v>
      </c>
      <c r="B740" s="45" t="s">
        <v>60</v>
      </c>
      <c r="C740" s="30">
        <v>41067031508</v>
      </c>
      <c r="D740" s="30">
        <v>2907</v>
      </c>
      <c r="E740" s="46">
        <v>6531</v>
      </c>
      <c r="K740" s="45">
        <v>1</v>
      </c>
      <c r="L740" s="46">
        <v>41067031403</v>
      </c>
      <c r="M740" s="550">
        <v>1152</v>
      </c>
      <c r="R740" s="45" t="s">
        <v>125</v>
      </c>
      <c r="S740" s="46">
        <v>41047002202</v>
      </c>
    </row>
    <row r="741" spans="1:19" x14ac:dyDescent="0.25">
      <c r="A741" s="138">
        <f t="shared" si="11"/>
        <v>41067</v>
      </c>
      <c r="B741" s="45" t="s">
        <v>60</v>
      </c>
      <c r="C741" s="30">
        <v>41067031509</v>
      </c>
      <c r="D741" s="30">
        <v>2371</v>
      </c>
      <c r="E741" s="46">
        <v>4507</v>
      </c>
      <c r="K741" s="45">
        <v>1</v>
      </c>
      <c r="L741" s="46">
        <v>41067031404</v>
      </c>
      <c r="M741" s="550">
        <v>1470</v>
      </c>
      <c r="R741" s="45" t="s">
        <v>125</v>
      </c>
      <c r="S741" s="46">
        <v>41047002101</v>
      </c>
    </row>
    <row r="742" spans="1:19" x14ac:dyDescent="0.25">
      <c r="A742" s="138">
        <f t="shared" si="11"/>
        <v>41067</v>
      </c>
      <c r="B742" s="45" t="s">
        <v>60</v>
      </c>
      <c r="C742" s="30">
        <v>41067031511</v>
      </c>
      <c r="D742" s="30">
        <v>1066</v>
      </c>
      <c r="E742" s="46">
        <v>2357</v>
      </c>
      <c r="K742" s="45">
        <v>1</v>
      </c>
      <c r="L742" s="46">
        <v>41067031504</v>
      </c>
      <c r="M742" s="550">
        <v>2106</v>
      </c>
      <c r="R742" s="45" t="s">
        <v>125</v>
      </c>
      <c r="S742" s="46">
        <v>41047002304</v>
      </c>
    </row>
    <row r="743" spans="1:19" x14ac:dyDescent="0.25">
      <c r="A743" s="138">
        <f t="shared" si="11"/>
        <v>41067</v>
      </c>
      <c r="B743" s="45" t="s">
        <v>60</v>
      </c>
      <c r="C743" s="30">
        <v>41067031512</v>
      </c>
      <c r="D743" s="30">
        <v>2696</v>
      </c>
      <c r="E743" s="46">
        <v>5153</v>
      </c>
      <c r="K743" s="45">
        <v>1</v>
      </c>
      <c r="L743" s="46">
        <v>41067031506</v>
      </c>
      <c r="M743" s="550">
        <v>588</v>
      </c>
      <c r="R743" s="45" t="s">
        <v>125</v>
      </c>
      <c r="S743" s="46">
        <v>41047002201</v>
      </c>
    </row>
    <row r="744" spans="1:19" x14ac:dyDescent="0.25">
      <c r="A744" s="138">
        <f t="shared" si="11"/>
        <v>41067</v>
      </c>
      <c r="B744" s="45" t="s">
        <v>60</v>
      </c>
      <c r="C744" s="30">
        <v>41067031513</v>
      </c>
      <c r="D744" s="30">
        <v>4246</v>
      </c>
      <c r="E744" s="46">
        <v>8383</v>
      </c>
      <c r="K744" s="45">
        <v>1</v>
      </c>
      <c r="L744" s="46">
        <v>41067031507</v>
      </c>
      <c r="M744" s="550">
        <v>5375</v>
      </c>
      <c r="R744" s="45" t="s">
        <v>125</v>
      </c>
      <c r="S744" s="46">
        <v>41047000701</v>
      </c>
    </row>
    <row r="745" spans="1:19" x14ac:dyDescent="0.25">
      <c r="A745" s="138">
        <f t="shared" si="11"/>
        <v>41067</v>
      </c>
      <c r="B745" s="45" t="s">
        <v>60</v>
      </c>
      <c r="C745" s="30">
        <v>41067031514</v>
      </c>
      <c r="D745" s="30">
        <v>2732</v>
      </c>
      <c r="E745" s="46">
        <v>4733</v>
      </c>
      <c r="K745" s="45">
        <v>1</v>
      </c>
      <c r="L745" s="46">
        <v>41067031508</v>
      </c>
      <c r="M745" s="550">
        <v>693</v>
      </c>
      <c r="R745" s="45" t="s">
        <v>405</v>
      </c>
      <c r="S745" s="46">
        <v>41005023403</v>
      </c>
    </row>
    <row r="746" spans="1:19" x14ac:dyDescent="0.25">
      <c r="A746" s="138">
        <f t="shared" si="11"/>
        <v>41067</v>
      </c>
      <c r="B746" s="45" t="s">
        <v>60</v>
      </c>
      <c r="C746" s="30">
        <v>41067031606</v>
      </c>
      <c r="D746" s="30">
        <v>2213</v>
      </c>
      <c r="E746" s="46">
        <v>4338</v>
      </c>
      <c r="K746" s="45">
        <v>1</v>
      </c>
      <c r="L746" s="46">
        <v>41067031509</v>
      </c>
      <c r="M746" s="550">
        <v>1420</v>
      </c>
      <c r="R746" s="45" t="s">
        <v>405</v>
      </c>
      <c r="S746" s="46">
        <v>41005023404</v>
      </c>
    </row>
    <row r="747" spans="1:19" x14ac:dyDescent="0.25">
      <c r="A747" s="138">
        <f t="shared" si="11"/>
        <v>41067</v>
      </c>
      <c r="B747" s="45" t="s">
        <v>60</v>
      </c>
      <c r="C747" s="30">
        <v>41067031609</v>
      </c>
      <c r="D747" s="30">
        <v>5700</v>
      </c>
      <c r="E747" s="46">
        <v>8075</v>
      </c>
      <c r="K747" s="45">
        <v>1</v>
      </c>
      <c r="L747" s="46">
        <v>41067031511</v>
      </c>
      <c r="M747" s="550">
        <v>438</v>
      </c>
      <c r="R747" s="45" t="s">
        <v>405</v>
      </c>
      <c r="S747" s="46">
        <v>41005024304</v>
      </c>
    </row>
    <row r="748" spans="1:19" x14ac:dyDescent="0.25">
      <c r="A748" s="138">
        <f t="shared" si="11"/>
        <v>41067</v>
      </c>
      <c r="B748" s="45" t="s">
        <v>60</v>
      </c>
      <c r="C748" s="30">
        <v>41067031610</v>
      </c>
      <c r="D748" s="30">
        <v>3189</v>
      </c>
      <c r="E748" s="46">
        <v>5416</v>
      </c>
      <c r="K748" s="45">
        <v>1</v>
      </c>
      <c r="L748" s="46">
        <v>41067031512</v>
      </c>
      <c r="M748" s="550">
        <v>331</v>
      </c>
      <c r="R748" s="45" t="s">
        <v>405</v>
      </c>
      <c r="S748" s="46">
        <v>41005024302</v>
      </c>
    </row>
    <row r="749" spans="1:19" x14ac:dyDescent="0.25">
      <c r="A749" s="138">
        <f t="shared" si="11"/>
        <v>41067</v>
      </c>
      <c r="B749" s="45" t="s">
        <v>60</v>
      </c>
      <c r="C749" s="30">
        <v>41067031611</v>
      </c>
      <c r="D749" s="30">
        <v>2882</v>
      </c>
      <c r="E749" s="46">
        <v>4449</v>
      </c>
      <c r="K749" s="45">
        <v>1</v>
      </c>
      <c r="L749" s="46">
        <v>41067031513</v>
      </c>
      <c r="M749" s="550">
        <v>1970</v>
      </c>
      <c r="R749" s="45" t="s">
        <v>405</v>
      </c>
      <c r="S749" s="46">
        <v>41005023401</v>
      </c>
    </row>
    <row r="750" spans="1:19" x14ac:dyDescent="0.25">
      <c r="A750" s="138">
        <f t="shared" si="11"/>
        <v>41067</v>
      </c>
      <c r="B750" s="45" t="s">
        <v>60</v>
      </c>
      <c r="C750" s="30">
        <v>41067031612</v>
      </c>
      <c r="D750" s="30">
        <v>1519</v>
      </c>
      <c r="E750" s="46">
        <v>2620</v>
      </c>
      <c r="K750" s="45">
        <v>1</v>
      </c>
      <c r="L750" s="46">
        <v>41067031514</v>
      </c>
      <c r="M750" s="550">
        <v>859</v>
      </c>
      <c r="R750" s="45" t="s">
        <v>406</v>
      </c>
      <c r="S750" s="46">
        <v>41009970900</v>
      </c>
    </row>
    <row r="751" spans="1:19" x14ac:dyDescent="0.25">
      <c r="A751" s="138">
        <f t="shared" si="11"/>
        <v>41067</v>
      </c>
      <c r="B751" s="45" t="s">
        <v>60</v>
      </c>
      <c r="C751" s="30">
        <v>41067031613</v>
      </c>
      <c r="D751" s="30">
        <v>2976</v>
      </c>
      <c r="E751" s="46">
        <v>5053</v>
      </c>
      <c r="K751" s="45">
        <v>1</v>
      </c>
      <c r="L751" s="46">
        <v>41067031606</v>
      </c>
      <c r="M751" s="550">
        <v>856</v>
      </c>
      <c r="R751" s="45" t="s">
        <v>406</v>
      </c>
      <c r="S751" s="46">
        <v>41009971000</v>
      </c>
    </row>
    <row r="752" spans="1:19" x14ac:dyDescent="0.25">
      <c r="A752" s="138">
        <f t="shared" si="11"/>
        <v>41067</v>
      </c>
      <c r="B752" s="45" t="s">
        <v>60</v>
      </c>
      <c r="C752" s="30">
        <v>41067031614</v>
      </c>
      <c r="D752" s="30">
        <v>1754</v>
      </c>
      <c r="E752" s="46">
        <v>3584</v>
      </c>
      <c r="K752" s="45">
        <v>1</v>
      </c>
      <c r="L752" s="46">
        <v>41067031609</v>
      </c>
      <c r="M752" s="550">
        <v>10586</v>
      </c>
      <c r="R752" s="45" t="s">
        <v>407</v>
      </c>
      <c r="S752" s="46">
        <v>41043030100</v>
      </c>
    </row>
    <row r="753" spans="1:19" x14ac:dyDescent="0.25">
      <c r="A753" s="138">
        <f t="shared" si="11"/>
        <v>41067</v>
      </c>
      <c r="B753" s="45" t="s">
        <v>60</v>
      </c>
      <c r="C753" s="30">
        <v>41067031615</v>
      </c>
      <c r="D753" s="30">
        <v>1712</v>
      </c>
      <c r="E753" s="46">
        <v>3571</v>
      </c>
      <c r="K753" s="45">
        <v>1</v>
      </c>
      <c r="L753" s="46">
        <v>41067031610</v>
      </c>
      <c r="M753" s="550">
        <v>2616</v>
      </c>
      <c r="R753" s="45" t="s">
        <v>494</v>
      </c>
      <c r="S753" s="46">
        <v>41005024000</v>
      </c>
    </row>
    <row r="754" spans="1:19" x14ac:dyDescent="0.25">
      <c r="A754" s="138">
        <f t="shared" si="11"/>
        <v>41067</v>
      </c>
      <c r="B754" s="45" t="s">
        <v>60</v>
      </c>
      <c r="C754" s="30">
        <v>41067031616</v>
      </c>
      <c r="D754" s="30">
        <v>1773</v>
      </c>
      <c r="E754" s="46">
        <v>2188</v>
      </c>
      <c r="K754" s="45">
        <v>1</v>
      </c>
      <c r="L754" s="46">
        <v>41067031611</v>
      </c>
      <c r="M754" s="550">
        <v>8760</v>
      </c>
      <c r="R754" s="45" t="s">
        <v>494</v>
      </c>
      <c r="S754" s="46">
        <v>41047010501</v>
      </c>
    </row>
    <row r="755" spans="1:19" x14ac:dyDescent="0.25">
      <c r="A755" s="138">
        <f t="shared" si="11"/>
        <v>41067</v>
      </c>
      <c r="B755" s="45" t="s">
        <v>60</v>
      </c>
      <c r="C755" s="30">
        <v>41067031617</v>
      </c>
      <c r="D755" s="30">
        <v>2301</v>
      </c>
      <c r="E755" s="46">
        <v>3259</v>
      </c>
      <c r="K755" s="45">
        <v>1</v>
      </c>
      <c r="L755" s="46">
        <v>41067031612</v>
      </c>
      <c r="M755" s="550">
        <v>328</v>
      </c>
      <c r="R755" s="45" t="s">
        <v>408</v>
      </c>
      <c r="S755" s="46">
        <v>41007950900</v>
      </c>
    </row>
    <row r="756" spans="1:19" x14ac:dyDescent="0.25">
      <c r="A756" s="138">
        <f t="shared" si="11"/>
        <v>41067</v>
      </c>
      <c r="B756" s="45" t="s">
        <v>60</v>
      </c>
      <c r="C756" s="30">
        <v>41067031703</v>
      </c>
      <c r="D756" s="30">
        <v>1725</v>
      </c>
      <c r="E756" s="46">
        <v>3645</v>
      </c>
      <c r="K756" s="45">
        <v>1</v>
      </c>
      <c r="L756" s="46">
        <v>41067031613</v>
      </c>
      <c r="M756" s="550">
        <v>4690</v>
      </c>
      <c r="R756" s="45" t="s">
        <v>408</v>
      </c>
      <c r="S756" s="46">
        <v>41007951100</v>
      </c>
    </row>
    <row r="757" spans="1:19" x14ac:dyDescent="0.25">
      <c r="A757" s="138">
        <f t="shared" si="11"/>
        <v>41067</v>
      </c>
      <c r="B757" s="45" t="s">
        <v>60</v>
      </c>
      <c r="C757" s="30">
        <v>41067031704</v>
      </c>
      <c r="D757" s="30">
        <v>2999</v>
      </c>
      <c r="E757" s="46">
        <v>6488</v>
      </c>
      <c r="K757" s="45">
        <v>1</v>
      </c>
      <c r="L757" s="46">
        <v>41067031614</v>
      </c>
      <c r="M757" s="550">
        <v>241</v>
      </c>
      <c r="R757" s="45" t="s">
        <v>409</v>
      </c>
      <c r="S757" s="46">
        <v>41023960200</v>
      </c>
    </row>
    <row r="758" spans="1:19" x14ac:dyDescent="0.25">
      <c r="A758" s="138">
        <f t="shared" si="11"/>
        <v>41067</v>
      </c>
      <c r="B758" s="45" t="s">
        <v>60</v>
      </c>
      <c r="C758" s="30">
        <v>41067031705</v>
      </c>
      <c r="D758" s="30">
        <v>1905</v>
      </c>
      <c r="E758" s="46">
        <v>3416</v>
      </c>
      <c r="K758" s="45">
        <v>1</v>
      </c>
      <c r="L758" s="46">
        <v>41067031615</v>
      </c>
      <c r="M758" s="550">
        <v>1022</v>
      </c>
      <c r="R758" s="45" t="s">
        <v>495</v>
      </c>
      <c r="S758" s="46">
        <v>41029002700</v>
      </c>
    </row>
    <row r="759" spans="1:19" x14ac:dyDescent="0.25">
      <c r="A759" s="138">
        <f t="shared" si="11"/>
        <v>41067</v>
      </c>
      <c r="B759" s="45" t="s">
        <v>60</v>
      </c>
      <c r="C759" s="30">
        <v>41067031706</v>
      </c>
      <c r="D759" s="30">
        <v>1965</v>
      </c>
      <c r="E759" s="46">
        <v>3311</v>
      </c>
      <c r="K759" s="45">
        <v>1</v>
      </c>
      <c r="L759" s="46">
        <v>41067031616</v>
      </c>
      <c r="M759" s="550">
        <v>2299</v>
      </c>
      <c r="R759" s="45" t="s">
        <v>410</v>
      </c>
      <c r="S759" s="46">
        <v>41065970800</v>
      </c>
    </row>
    <row r="760" spans="1:19" x14ac:dyDescent="0.25">
      <c r="A760" s="138">
        <f t="shared" si="11"/>
        <v>41067</v>
      </c>
      <c r="B760" s="45" t="s">
        <v>60</v>
      </c>
      <c r="C760" s="30">
        <v>41067031804</v>
      </c>
      <c r="D760" s="30">
        <v>2193</v>
      </c>
      <c r="E760" s="46">
        <v>4903</v>
      </c>
      <c r="K760" s="45">
        <v>1</v>
      </c>
      <c r="L760" s="46">
        <v>41067031617</v>
      </c>
      <c r="M760" s="550">
        <v>6948</v>
      </c>
      <c r="R760" s="45" t="s">
        <v>411</v>
      </c>
      <c r="S760" s="46">
        <v>41071030501</v>
      </c>
    </row>
    <row r="761" spans="1:19" x14ac:dyDescent="0.25">
      <c r="A761" s="138">
        <f t="shared" si="11"/>
        <v>41067</v>
      </c>
      <c r="B761" s="45" t="s">
        <v>60</v>
      </c>
      <c r="C761" s="30">
        <v>41067031805</v>
      </c>
      <c r="D761" s="30">
        <v>2383</v>
      </c>
      <c r="E761" s="46">
        <v>5409</v>
      </c>
      <c r="K761" s="45">
        <v>1</v>
      </c>
      <c r="L761" s="46">
        <v>41067031703</v>
      </c>
      <c r="M761" s="550">
        <v>3338</v>
      </c>
      <c r="R761" s="45" t="s">
        <v>411</v>
      </c>
      <c r="S761" s="46">
        <v>41071030502</v>
      </c>
    </row>
    <row r="762" spans="1:19" x14ac:dyDescent="0.25">
      <c r="A762" s="138">
        <f t="shared" si="11"/>
        <v>41067</v>
      </c>
      <c r="B762" s="45" t="s">
        <v>60</v>
      </c>
      <c r="C762" s="30">
        <v>41067031806</v>
      </c>
      <c r="D762" s="30">
        <v>2084</v>
      </c>
      <c r="E762" s="46">
        <v>4082</v>
      </c>
      <c r="K762" s="45">
        <v>1</v>
      </c>
      <c r="L762" s="46">
        <v>41067031704</v>
      </c>
      <c r="M762" s="550">
        <v>543</v>
      </c>
      <c r="R762" s="45" t="s">
        <v>412</v>
      </c>
      <c r="S762" s="46">
        <v>41067032107</v>
      </c>
    </row>
    <row r="763" spans="1:19" x14ac:dyDescent="0.25">
      <c r="A763" s="138">
        <f t="shared" si="11"/>
        <v>41067</v>
      </c>
      <c r="B763" s="45" t="s">
        <v>60</v>
      </c>
      <c r="C763" s="30">
        <v>41067031807</v>
      </c>
      <c r="D763" s="30">
        <v>1583</v>
      </c>
      <c r="E763" s="46">
        <v>2723</v>
      </c>
      <c r="K763" s="45">
        <v>1</v>
      </c>
      <c r="L763" s="46">
        <v>41067031705</v>
      </c>
      <c r="M763" s="550">
        <v>672</v>
      </c>
      <c r="R763" s="45" t="s">
        <v>412</v>
      </c>
      <c r="S763" s="46">
        <v>41067032104</v>
      </c>
    </row>
    <row r="764" spans="1:19" x14ac:dyDescent="0.25">
      <c r="A764" s="138">
        <f t="shared" si="11"/>
        <v>41067</v>
      </c>
      <c r="B764" s="45" t="s">
        <v>60</v>
      </c>
      <c r="C764" s="30">
        <v>41067031812</v>
      </c>
      <c r="D764" s="30">
        <v>2663</v>
      </c>
      <c r="E764" s="46">
        <v>4193</v>
      </c>
      <c r="K764" s="45">
        <v>1</v>
      </c>
      <c r="L764" s="46">
        <v>41067031706</v>
      </c>
      <c r="M764" s="550">
        <v>451</v>
      </c>
      <c r="R764" s="45" t="s">
        <v>412</v>
      </c>
      <c r="S764" s="46">
        <v>41067032103</v>
      </c>
    </row>
    <row r="765" spans="1:19" x14ac:dyDescent="0.25">
      <c r="A765" s="138">
        <f t="shared" si="11"/>
        <v>41067</v>
      </c>
      <c r="B765" s="45" t="s">
        <v>60</v>
      </c>
      <c r="C765" s="30">
        <v>41067031813</v>
      </c>
      <c r="D765" s="30">
        <v>2139</v>
      </c>
      <c r="E765" s="46">
        <v>4166</v>
      </c>
      <c r="K765" s="45">
        <v>1</v>
      </c>
      <c r="L765" s="46">
        <v>41067031804</v>
      </c>
      <c r="M765" s="550">
        <v>414</v>
      </c>
      <c r="R765" s="45" t="s">
        <v>412</v>
      </c>
      <c r="S765" s="46">
        <v>41067032200</v>
      </c>
    </row>
    <row r="766" spans="1:19" x14ac:dyDescent="0.25">
      <c r="A766" s="138">
        <f t="shared" si="11"/>
        <v>41067</v>
      </c>
      <c r="B766" s="45" t="s">
        <v>60</v>
      </c>
      <c r="C766" s="30">
        <v>41067031814</v>
      </c>
      <c r="D766" s="30">
        <v>1377</v>
      </c>
      <c r="E766" s="46">
        <v>3221</v>
      </c>
      <c r="K766" s="45">
        <v>1</v>
      </c>
      <c r="L766" s="46">
        <v>41067031805</v>
      </c>
      <c r="M766" s="550">
        <v>525</v>
      </c>
      <c r="R766" s="45" t="s">
        <v>413</v>
      </c>
      <c r="S766" s="46">
        <v>41041951800</v>
      </c>
    </row>
    <row r="767" spans="1:19" x14ac:dyDescent="0.25">
      <c r="A767" s="138">
        <f t="shared" si="11"/>
        <v>41067</v>
      </c>
      <c r="B767" s="45" t="s">
        <v>60</v>
      </c>
      <c r="C767" s="30">
        <v>41067031815</v>
      </c>
      <c r="D767" s="30">
        <v>2682</v>
      </c>
      <c r="E767" s="46">
        <v>5187</v>
      </c>
      <c r="K767" s="45">
        <v>1</v>
      </c>
      <c r="L767" s="46">
        <v>41067031806</v>
      </c>
      <c r="M767" s="550">
        <v>338</v>
      </c>
      <c r="R767" s="45" t="s">
        <v>414</v>
      </c>
      <c r="S767" s="46">
        <v>41047010501</v>
      </c>
    </row>
    <row r="768" spans="1:19" x14ac:dyDescent="0.25">
      <c r="A768" s="138">
        <f t="shared" si="11"/>
        <v>41067</v>
      </c>
      <c r="B768" s="45" t="s">
        <v>60</v>
      </c>
      <c r="C768" s="30">
        <v>41067031904</v>
      </c>
      <c r="D768" s="30">
        <v>1106</v>
      </c>
      <c r="E768" s="46">
        <v>2340</v>
      </c>
      <c r="K768" s="45">
        <v>1</v>
      </c>
      <c r="L768" s="46">
        <v>41067031807</v>
      </c>
      <c r="M768" s="550">
        <v>356</v>
      </c>
      <c r="R768" s="45" t="s">
        <v>414</v>
      </c>
      <c r="S768" s="46">
        <v>41047010502</v>
      </c>
    </row>
    <row r="769" spans="1:19" x14ac:dyDescent="0.25">
      <c r="A769" s="138">
        <f t="shared" si="11"/>
        <v>41067</v>
      </c>
      <c r="B769" s="45" t="s">
        <v>60</v>
      </c>
      <c r="C769" s="30">
        <v>41067031907</v>
      </c>
      <c r="D769" s="30">
        <v>2926</v>
      </c>
      <c r="E769" s="46">
        <v>4246</v>
      </c>
      <c r="K769" s="45">
        <v>1</v>
      </c>
      <c r="L769" s="46">
        <v>41067031812</v>
      </c>
      <c r="M769" s="550">
        <v>1084</v>
      </c>
      <c r="R769" s="45" t="s">
        <v>414</v>
      </c>
      <c r="S769" s="46">
        <v>41047010503</v>
      </c>
    </row>
    <row r="770" spans="1:19" x14ac:dyDescent="0.25">
      <c r="A770" s="138">
        <f t="shared" si="11"/>
        <v>41067</v>
      </c>
      <c r="B770" s="45" t="s">
        <v>60</v>
      </c>
      <c r="C770" s="30">
        <v>41067031908</v>
      </c>
      <c r="D770" s="30">
        <v>2960</v>
      </c>
      <c r="E770" s="46">
        <v>6315</v>
      </c>
      <c r="K770" s="45">
        <v>1</v>
      </c>
      <c r="L770" s="46">
        <v>41067031813</v>
      </c>
      <c r="M770" s="550">
        <v>2250</v>
      </c>
      <c r="R770" s="45" t="s">
        <v>415</v>
      </c>
      <c r="S770" s="46">
        <v>41017000500</v>
      </c>
    </row>
    <row r="771" spans="1:19" x14ac:dyDescent="0.25">
      <c r="A771" s="138">
        <f t="shared" si="11"/>
        <v>41067</v>
      </c>
      <c r="B771" s="45" t="s">
        <v>60</v>
      </c>
      <c r="C771" s="30">
        <v>41067031909</v>
      </c>
      <c r="D771" s="30">
        <v>1753</v>
      </c>
      <c r="E771" s="46">
        <v>4031</v>
      </c>
      <c r="K771" s="45">
        <v>1</v>
      </c>
      <c r="L771" s="46">
        <v>41067031814</v>
      </c>
      <c r="M771" s="550">
        <v>384</v>
      </c>
      <c r="R771" s="45" t="s">
        <v>416</v>
      </c>
      <c r="S771" s="46">
        <v>41043030902</v>
      </c>
    </row>
    <row r="772" spans="1:19" x14ac:dyDescent="0.25">
      <c r="A772" s="138">
        <f t="shared" si="11"/>
        <v>41067</v>
      </c>
      <c r="B772" s="45" t="s">
        <v>60</v>
      </c>
      <c r="C772" s="30">
        <v>41067031910</v>
      </c>
      <c r="D772" s="30">
        <v>3188</v>
      </c>
      <c r="E772" s="46">
        <v>6779</v>
      </c>
      <c r="K772" s="45">
        <v>1</v>
      </c>
      <c r="L772" s="46">
        <v>41067031815</v>
      </c>
      <c r="M772" s="550">
        <v>583</v>
      </c>
      <c r="R772" s="45" t="s">
        <v>417</v>
      </c>
      <c r="S772" s="46">
        <v>41069960100</v>
      </c>
    </row>
    <row r="773" spans="1:19" x14ac:dyDescent="0.25">
      <c r="A773" s="138">
        <f t="shared" ref="A773:A833" si="12">VLOOKUP(B773,$H$5:$I$40,2,TRUE)</f>
        <v>41067</v>
      </c>
      <c r="B773" s="45" t="s">
        <v>60</v>
      </c>
      <c r="C773" s="30">
        <v>41067031911</v>
      </c>
      <c r="D773" s="30">
        <v>2199</v>
      </c>
      <c r="E773" s="46">
        <v>4181</v>
      </c>
      <c r="K773" s="45">
        <v>1</v>
      </c>
      <c r="L773" s="46">
        <v>41067031904</v>
      </c>
      <c r="M773" s="550">
        <v>609</v>
      </c>
      <c r="R773" s="45" t="s">
        <v>418</v>
      </c>
      <c r="S773" s="46">
        <v>41039001801</v>
      </c>
    </row>
    <row r="774" spans="1:19" x14ac:dyDescent="0.25">
      <c r="A774" s="138">
        <f t="shared" si="12"/>
        <v>41067</v>
      </c>
      <c r="B774" s="45" t="s">
        <v>60</v>
      </c>
      <c r="C774" s="30">
        <v>41067031912</v>
      </c>
      <c r="D774" s="30">
        <v>1652</v>
      </c>
      <c r="E774" s="46">
        <v>3308</v>
      </c>
      <c r="K774" s="45">
        <v>1</v>
      </c>
      <c r="L774" s="46">
        <v>41067031907</v>
      </c>
      <c r="M774" s="550">
        <v>774</v>
      </c>
      <c r="R774" s="45" t="s">
        <v>418</v>
      </c>
      <c r="S774" s="46">
        <v>41039000200</v>
      </c>
    </row>
    <row r="775" spans="1:19" x14ac:dyDescent="0.25">
      <c r="A775" s="138">
        <f t="shared" si="12"/>
        <v>41067</v>
      </c>
      <c r="B775" s="45" t="s">
        <v>60</v>
      </c>
      <c r="C775" s="30">
        <v>41067032001</v>
      </c>
      <c r="D775" s="30">
        <v>2075</v>
      </c>
      <c r="E775" s="46">
        <v>3788</v>
      </c>
      <c r="K775" s="45">
        <v>1</v>
      </c>
      <c r="L775" s="46">
        <v>41067031908</v>
      </c>
      <c r="M775" s="550">
        <v>531</v>
      </c>
      <c r="R775" s="45" t="s">
        <v>418</v>
      </c>
      <c r="S775" s="46">
        <v>41039003202</v>
      </c>
    </row>
    <row r="776" spans="1:19" x14ac:dyDescent="0.25">
      <c r="A776" s="138">
        <f t="shared" si="12"/>
        <v>41067</v>
      </c>
      <c r="B776" s="45" t="s">
        <v>60</v>
      </c>
      <c r="C776" s="30">
        <v>41067032003</v>
      </c>
      <c r="D776" s="30">
        <v>2036</v>
      </c>
      <c r="E776" s="46">
        <v>2468</v>
      </c>
      <c r="K776" s="45">
        <v>1</v>
      </c>
      <c r="L776" s="46">
        <v>41067031909</v>
      </c>
      <c r="M776" s="550">
        <v>297</v>
      </c>
      <c r="R776" s="45" t="s">
        <v>418</v>
      </c>
      <c r="S776" s="46">
        <v>41039003600</v>
      </c>
    </row>
    <row r="777" spans="1:19" x14ac:dyDescent="0.25">
      <c r="A777" s="138">
        <f t="shared" si="12"/>
        <v>41067</v>
      </c>
      <c r="B777" s="45" t="s">
        <v>60</v>
      </c>
      <c r="C777" s="30">
        <v>41067032004</v>
      </c>
      <c r="D777" s="30">
        <v>832</v>
      </c>
      <c r="E777" s="46">
        <v>1613</v>
      </c>
      <c r="K777" s="45">
        <v>1</v>
      </c>
      <c r="L777" s="46">
        <v>41067031910</v>
      </c>
      <c r="M777" s="550">
        <v>522</v>
      </c>
      <c r="R777" s="45" t="s">
        <v>418</v>
      </c>
      <c r="S777" s="46">
        <v>41039003400</v>
      </c>
    </row>
    <row r="778" spans="1:19" x14ac:dyDescent="0.25">
      <c r="A778" s="138">
        <f t="shared" si="12"/>
        <v>41067</v>
      </c>
      <c r="B778" s="45" t="s">
        <v>60</v>
      </c>
      <c r="C778" s="30">
        <v>41067032005</v>
      </c>
      <c r="D778" s="30">
        <v>2026</v>
      </c>
      <c r="E778" s="46">
        <v>3083</v>
      </c>
      <c r="K778" s="45">
        <v>1</v>
      </c>
      <c r="L778" s="46">
        <v>41067031911</v>
      </c>
      <c r="M778" s="550">
        <v>918</v>
      </c>
      <c r="R778" s="45" t="s">
        <v>418</v>
      </c>
      <c r="S778" s="46">
        <v>41039002102</v>
      </c>
    </row>
    <row r="779" spans="1:19" x14ac:dyDescent="0.25">
      <c r="A779" s="138">
        <f t="shared" si="12"/>
        <v>41067</v>
      </c>
      <c r="B779" s="45" t="s">
        <v>60</v>
      </c>
      <c r="C779" s="30">
        <v>41067032103</v>
      </c>
      <c r="D779" s="30">
        <v>3737</v>
      </c>
      <c r="E779" s="46">
        <v>7052</v>
      </c>
      <c r="K779" s="45">
        <v>1</v>
      </c>
      <c r="L779" s="46">
        <v>41067031912</v>
      </c>
      <c r="M779" s="550">
        <v>1854</v>
      </c>
      <c r="R779" s="45" t="s">
        <v>418</v>
      </c>
      <c r="S779" s="46">
        <v>41039003500</v>
      </c>
    </row>
    <row r="780" spans="1:19" x14ac:dyDescent="0.25">
      <c r="A780" s="138">
        <f t="shared" si="12"/>
        <v>41067</v>
      </c>
      <c r="B780" s="45" t="s">
        <v>60</v>
      </c>
      <c r="C780" s="30">
        <v>41067032104</v>
      </c>
      <c r="D780" s="30">
        <v>1684</v>
      </c>
      <c r="E780" s="46">
        <v>3760</v>
      </c>
      <c r="K780" s="45">
        <v>1</v>
      </c>
      <c r="L780" s="46">
        <v>41067032001</v>
      </c>
      <c r="M780" s="550">
        <v>8461</v>
      </c>
      <c r="R780" s="45" t="s">
        <v>418</v>
      </c>
      <c r="S780" s="46">
        <v>41039001904</v>
      </c>
    </row>
    <row r="781" spans="1:19" x14ac:dyDescent="0.25">
      <c r="A781" s="138">
        <f t="shared" si="12"/>
        <v>41067</v>
      </c>
      <c r="B781" s="45" t="s">
        <v>60</v>
      </c>
      <c r="C781" s="30">
        <v>41067032107</v>
      </c>
      <c r="D781" s="30">
        <v>769</v>
      </c>
      <c r="E781" s="46">
        <v>1737</v>
      </c>
      <c r="K781" s="45">
        <v>1</v>
      </c>
      <c r="L781" s="46">
        <v>41067032003</v>
      </c>
      <c r="M781" s="550">
        <v>10130</v>
      </c>
      <c r="R781" s="45" t="s">
        <v>418</v>
      </c>
      <c r="S781" s="46">
        <v>41039001804</v>
      </c>
    </row>
    <row r="782" spans="1:19" x14ac:dyDescent="0.25">
      <c r="A782" s="138">
        <f t="shared" si="12"/>
        <v>41067</v>
      </c>
      <c r="B782" s="45" t="s">
        <v>60</v>
      </c>
      <c r="C782" s="30">
        <v>41067032108</v>
      </c>
      <c r="D782" s="30">
        <v>1573</v>
      </c>
      <c r="E782" s="46">
        <v>3472</v>
      </c>
      <c r="K782" s="45">
        <v>1</v>
      </c>
      <c r="L782" s="46">
        <v>41067032004</v>
      </c>
      <c r="M782" s="550">
        <v>763</v>
      </c>
      <c r="R782" s="45" t="s">
        <v>418</v>
      </c>
      <c r="S782" s="46">
        <v>41039003301</v>
      </c>
    </row>
    <row r="783" spans="1:19" x14ac:dyDescent="0.25">
      <c r="A783" s="138">
        <f t="shared" si="12"/>
        <v>41067</v>
      </c>
      <c r="B783" s="45" t="s">
        <v>60</v>
      </c>
      <c r="C783" s="30">
        <v>41067032109</v>
      </c>
      <c r="D783" s="30">
        <v>1026</v>
      </c>
      <c r="E783" s="46">
        <v>2480</v>
      </c>
      <c r="K783" s="45">
        <v>1</v>
      </c>
      <c r="L783" s="46">
        <v>41067032005</v>
      </c>
      <c r="M783" s="550">
        <v>11674</v>
      </c>
      <c r="R783" s="45" t="s">
        <v>418</v>
      </c>
      <c r="S783" s="46">
        <v>41039001903</v>
      </c>
    </row>
    <row r="784" spans="1:19" x14ac:dyDescent="0.25">
      <c r="A784" s="138">
        <f t="shared" si="12"/>
        <v>41067</v>
      </c>
      <c r="B784" s="45" t="s">
        <v>60</v>
      </c>
      <c r="C784" s="30">
        <v>41067032110</v>
      </c>
      <c r="D784" s="30">
        <v>980</v>
      </c>
      <c r="E784" s="46">
        <v>1967</v>
      </c>
      <c r="K784" s="45">
        <v>1</v>
      </c>
      <c r="L784" s="46">
        <v>41067032103</v>
      </c>
      <c r="M784" s="550">
        <v>4735</v>
      </c>
      <c r="R784" s="45" t="s">
        <v>418</v>
      </c>
      <c r="S784" s="46">
        <v>41039001700</v>
      </c>
    </row>
    <row r="785" spans="1:19" x14ac:dyDescent="0.25">
      <c r="A785" s="138">
        <f t="shared" si="12"/>
        <v>41067</v>
      </c>
      <c r="B785" s="45" t="s">
        <v>60</v>
      </c>
      <c r="C785" s="30">
        <v>41067032200</v>
      </c>
      <c r="D785" s="30">
        <v>2847</v>
      </c>
      <c r="E785" s="46">
        <v>6550</v>
      </c>
      <c r="K785" s="45">
        <v>1</v>
      </c>
      <c r="L785" s="46">
        <v>41067032104</v>
      </c>
      <c r="M785" s="550">
        <v>1249</v>
      </c>
      <c r="R785" s="45" t="s">
        <v>418</v>
      </c>
      <c r="S785" s="46">
        <v>41039002001</v>
      </c>
    </row>
    <row r="786" spans="1:19" x14ac:dyDescent="0.25">
      <c r="A786" s="138">
        <f t="shared" si="12"/>
        <v>41067</v>
      </c>
      <c r="B786" s="45" t="s">
        <v>60</v>
      </c>
      <c r="C786" s="30">
        <v>41067032300</v>
      </c>
      <c r="D786" s="30">
        <v>2040</v>
      </c>
      <c r="E786" s="46">
        <v>4542</v>
      </c>
      <c r="K786" s="45">
        <v>1</v>
      </c>
      <c r="L786" s="46">
        <v>41067032107</v>
      </c>
      <c r="M786" s="550">
        <v>2141</v>
      </c>
      <c r="R786" s="45" t="s">
        <v>418</v>
      </c>
      <c r="S786" s="46">
        <v>41039002101</v>
      </c>
    </row>
    <row r="787" spans="1:19" x14ac:dyDescent="0.25">
      <c r="A787" s="138">
        <f t="shared" si="12"/>
        <v>41067</v>
      </c>
      <c r="B787" s="45" t="s">
        <v>60</v>
      </c>
      <c r="C787" s="30">
        <v>41067032404</v>
      </c>
      <c r="D787" s="30">
        <v>2686</v>
      </c>
      <c r="E787" s="46">
        <v>5807</v>
      </c>
      <c r="K787" s="45">
        <v>1</v>
      </c>
      <c r="L787" s="46">
        <v>41067032108</v>
      </c>
      <c r="M787" s="550">
        <v>597</v>
      </c>
      <c r="R787" s="45" t="s">
        <v>418</v>
      </c>
      <c r="S787" s="46">
        <v>41039002002</v>
      </c>
    </row>
    <row r="788" spans="1:19" x14ac:dyDescent="0.25">
      <c r="A788" s="138">
        <f t="shared" si="12"/>
        <v>41067</v>
      </c>
      <c r="B788" s="45" t="s">
        <v>60</v>
      </c>
      <c r="C788" s="30">
        <v>41067032406</v>
      </c>
      <c r="D788" s="30">
        <v>3179</v>
      </c>
      <c r="E788" s="46">
        <v>6292</v>
      </c>
      <c r="K788" s="45">
        <v>1</v>
      </c>
      <c r="L788" s="46">
        <v>41067032109</v>
      </c>
      <c r="M788" s="550">
        <v>464</v>
      </c>
      <c r="R788" s="45" t="s">
        <v>418</v>
      </c>
      <c r="S788" s="46">
        <v>41039003201</v>
      </c>
    </row>
    <row r="789" spans="1:19" x14ac:dyDescent="0.25">
      <c r="A789" s="138">
        <f t="shared" si="12"/>
        <v>41067</v>
      </c>
      <c r="B789" s="45" t="s">
        <v>60</v>
      </c>
      <c r="C789" s="30">
        <v>41067032407</v>
      </c>
      <c r="D789" s="30">
        <v>1886</v>
      </c>
      <c r="E789" s="46">
        <v>4125</v>
      </c>
      <c r="K789" s="45">
        <v>1</v>
      </c>
      <c r="L789" s="46">
        <v>41067032110</v>
      </c>
      <c r="M789" s="550">
        <v>6298</v>
      </c>
      <c r="R789" s="45" t="s">
        <v>418</v>
      </c>
      <c r="S789" s="46">
        <v>41039001902</v>
      </c>
    </row>
    <row r="790" spans="1:19" x14ac:dyDescent="0.25">
      <c r="A790" s="138">
        <f t="shared" si="12"/>
        <v>41067</v>
      </c>
      <c r="B790" s="45" t="s">
        <v>60</v>
      </c>
      <c r="C790" s="30">
        <v>41067032408</v>
      </c>
      <c r="D790" s="30">
        <v>2745</v>
      </c>
      <c r="E790" s="46">
        <v>5367</v>
      </c>
      <c r="K790" s="45">
        <v>0</v>
      </c>
      <c r="L790" s="46">
        <v>41067032200</v>
      </c>
      <c r="M790" s="550">
        <v>1808</v>
      </c>
      <c r="R790" s="45" t="s">
        <v>418</v>
      </c>
      <c r="S790" s="46">
        <v>41039001803</v>
      </c>
    </row>
    <row r="791" spans="1:19" x14ac:dyDescent="0.25">
      <c r="A791" s="138">
        <f t="shared" si="12"/>
        <v>41067</v>
      </c>
      <c r="B791" s="45" t="s">
        <v>60</v>
      </c>
      <c r="C791" s="30">
        <v>41067032409</v>
      </c>
      <c r="D791" s="30">
        <v>1512</v>
      </c>
      <c r="E791" s="46">
        <v>2273</v>
      </c>
      <c r="K791" s="45">
        <v>0</v>
      </c>
      <c r="L791" s="46">
        <v>41067032300</v>
      </c>
      <c r="M791" s="550">
        <v>2701</v>
      </c>
      <c r="R791" s="45" t="s">
        <v>418</v>
      </c>
      <c r="S791" s="46">
        <v>41039003302</v>
      </c>
    </row>
    <row r="792" spans="1:19" x14ac:dyDescent="0.25">
      <c r="A792" s="138">
        <f t="shared" si="12"/>
        <v>41067</v>
      </c>
      <c r="B792" s="45" t="s">
        <v>60</v>
      </c>
      <c r="C792" s="30">
        <v>41067032410</v>
      </c>
      <c r="D792" s="30">
        <v>1329</v>
      </c>
      <c r="E792" s="46">
        <v>2564</v>
      </c>
      <c r="K792" s="45">
        <v>1</v>
      </c>
      <c r="L792" s="46">
        <v>41067032404</v>
      </c>
      <c r="M792" s="550">
        <v>336</v>
      </c>
      <c r="R792" s="45" t="s">
        <v>419</v>
      </c>
      <c r="S792" s="46">
        <v>41059951300</v>
      </c>
    </row>
    <row r="793" spans="1:19" x14ac:dyDescent="0.25">
      <c r="A793" s="138">
        <f t="shared" si="12"/>
        <v>41067</v>
      </c>
      <c r="B793" s="45" t="s">
        <v>60</v>
      </c>
      <c r="C793" s="30">
        <v>41067032501</v>
      </c>
      <c r="D793" s="30">
        <v>924</v>
      </c>
      <c r="E793" s="46">
        <v>1499</v>
      </c>
      <c r="K793" s="45">
        <v>1</v>
      </c>
      <c r="L793" s="46">
        <v>41067032406</v>
      </c>
      <c r="M793" s="550">
        <v>2012</v>
      </c>
      <c r="R793" s="45" t="s">
        <v>420</v>
      </c>
      <c r="S793" s="46">
        <v>41047010701</v>
      </c>
    </row>
    <row r="794" spans="1:19" x14ac:dyDescent="0.25">
      <c r="A794" s="138">
        <f t="shared" si="12"/>
        <v>41067</v>
      </c>
      <c r="B794" s="45" t="s">
        <v>60</v>
      </c>
      <c r="C794" s="30">
        <v>41067032502</v>
      </c>
      <c r="D794" s="30">
        <v>1032</v>
      </c>
      <c r="E794" s="46">
        <v>1879</v>
      </c>
      <c r="K794" s="45">
        <v>1</v>
      </c>
      <c r="L794" s="46">
        <v>41067032407</v>
      </c>
      <c r="M794" s="550">
        <v>256</v>
      </c>
      <c r="R794" s="45" t="s">
        <v>421</v>
      </c>
      <c r="S794" s="46">
        <v>41047010702</v>
      </c>
    </row>
    <row r="795" spans="1:19" x14ac:dyDescent="0.25">
      <c r="A795" s="138">
        <f t="shared" si="12"/>
        <v>41067</v>
      </c>
      <c r="B795" s="45" t="s">
        <v>60</v>
      </c>
      <c r="C795" s="30">
        <v>41067032503</v>
      </c>
      <c r="D795" s="30">
        <v>1351</v>
      </c>
      <c r="E795" s="46">
        <v>2952</v>
      </c>
      <c r="K795" s="45">
        <v>1</v>
      </c>
      <c r="L795" s="46">
        <v>41067032408</v>
      </c>
      <c r="M795" s="550">
        <v>1702</v>
      </c>
      <c r="R795" s="45" t="s">
        <v>422</v>
      </c>
      <c r="S795" s="46">
        <v>41061970100</v>
      </c>
    </row>
    <row r="796" spans="1:19" x14ac:dyDescent="0.25">
      <c r="A796" s="138">
        <f t="shared" si="12"/>
        <v>41067</v>
      </c>
      <c r="B796" s="45" t="s">
        <v>60</v>
      </c>
      <c r="C796" s="30">
        <v>41067032603</v>
      </c>
      <c r="D796" s="30">
        <v>2461</v>
      </c>
      <c r="E796" s="46">
        <v>5592</v>
      </c>
      <c r="K796" s="45">
        <v>1</v>
      </c>
      <c r="L796" s="46">
        <v>41067032409</v>
      </c>
      <c r="M796" s="550">
        <v>509</v>
      </c>
      <c r="R796" s="45" t="s">
        <v>423</v>
      </c>
      <c r="S796" s="46">
        <v>41001950100</v>
      </c>
    </row>
    <row r="797" spans="1:19" x14ac:dyDescent="0.25">
      <c r="A797" s="138">
        <f t="shared" si="12"/>
        <v>41067</v>
      </c>
      <c r="B797" s="45" t="s">
        <v>60</v>
      </c>
      <c r="C797" s="30">
        <v>41067032604</v>
      </c>
      <c r="D797" s="30">
        <v>2308</v>
      </c>
      <c r="E797" s="46">
        <v>4627</v>
      </c>
      <c r="K797" s="45">
        <v>1</v>
      </c>
      <c r="L797" s="46">
        <v>41067032410</v>
      </c>
      <c r="M797" s="550">
        <v>1690</v>
      </c>
      <c r="R797" s="45" t="s">
        <v>424</v>
      </c>
      <c r="S797" s="46">
        <v>41019050001</v>
      </c>
    </row>
    <row r="798" spans="1:19" x14ac:dyDescent="0.25">
      <c r="A798" s="138">
        <f t="shared" si="12"/>
        <v>41067</v>
      </c>
      <c r="B798" s="45" t="s">
        <v>60</v>
      </c>
      <c r="C798" s="30">
        <v>41067032606</v>
      </c>
      <c r="D798" s="30">
        <v>2104</v>
      </c>
      <c r="E798" s="46">
        <v>3926</v>
      </c>
      <c r="K798" s="45">
        <v>1</v>
      </c>
      <c r="L798" s="46">
        <v>41067032501</v>
      </c>
      <c r="M798" s="550">
        <v>6184</v>
      </c>
      <c r="R798" s="45" t="s">
        <v>424</v>
      </c>
      <c r="S798" s="46">
        <v>41019060000</v>
      </c>
    </row>
    <row r="799" spans="1:19" x14ac:dyDescent="0.25">
      <c r="A799" s="138">
        <f t="shared" si="12"/>
        <v>41067</v>
      </c>
      <c r="B799" s="45" t="s">
        <v>60</v>
      </c>
      <c r="C799" s="30">
        <v>41067032607</v>
      </c>
      <c r="D799" s="30">
        <v>2909</v>
      </c>
      <c r="E799" s="46">
        <v>3451</v>
      </c>
      <c r="K799" s="45">
        <v>1</v>
      </c>
      <c r="L799" s="46">
        <v>41067032502</v>
      </c>
      <c r="M799" s="550">
        <v>604</v>
      </c>
      <c r="R799" s="45" t="s">
        <v>424</v>
      </c>
      <c r="S799" s="46">
        <v>41019050002</v>
      </c>
    </row>
    <row r="800" spans="1:19" x14ac:dyDescent="0.25">
      <c r="A800" s="138">
        <f t="shared" si="12"/>
        <v>41067</v>
      </c>
      <c r="B800" s="45" t="s">
        <v>60</v>
      </c>
      <c r="C800" s="30">
        <v>41067032608</v>
      </c>
      <c r="D800" s="30">
        <v>990</v>
      </c>
      <c r="E800" s="46">
        <v>1701</v>
      </c>
      <c r="K800" s="45">
        <v>1</v>
      </c>
      <c r="L800" s="46">
        <v>41067032503</v>
      </c>
      <c r="M800" s="550">
        <v>900</v>
      </c>
      <c r="R800" s="45" t="s">
        <v>496</v>
      </c>
      <c r="S800" s="46">
        <v>41043030401</v>
      </c>
    </row>
    <row r="801" spans="1:19" x14ac:dyDescent="0.25">
      <c r="A801" s="138">
        <f t="shared" si="12"/>
        <v>41067</v>
      </c>
      <c r="B801" s="45" t="s">
        <v>60</v>
      </c>
      <c r="C801" s="30">
        <v>41067032609</v>
      </c>
      <c r="D801" s="30">
        <v>952</v>
      </c>
      <c r="E801" s="46">
        <v>1708</v>
      </c>
      <c r="K801" s="45">
        <v>1</v>
      </c>
      <c r="L801" s="46">
        <v>41067032603</v>
      </c>
      <c r="M801" s="550">
        <v>1348</v>
      </c>
      <c r="R801" s="45" t="s">
        <v>496</v>
      </c>
      <c r="S801" s="46">
        <v>41043030402</v>
      </c>
    </row>
    <row r="802" spans="1:19" x14ac:dyDescent="0.25">
      <c r="A802" s="138">
        <f t="shared" si="12"/>
        <v>41067</v>
      </c>
      <c r="B802" s="45" t="s">
        <v>60</v>
      </c>
      <c r="C802" s="30">
        <v>41067032610</v>
      </c>
      <c r="D802" s="30">
        <v>966</v>
      </c>
      <c r="E802" s="46">
        <v>1943</v>
      </c>
      <c r="K802" s="45">
        <v>1</v>
      </c>
      <c r="L802" s="46">
        <v>41067032604</v>
      </c>
      <c r="M802" s="550">
        <v>4114</v>
      </c>
      <c r="R802" s="45" t="s">
        <v>425</v>
      </c>
      <c r="S802" s="46">
        <v>41029001700</v>
      </c>
    </row>
    <row r="803" spans="1:19" x14ac:dyDescent="0.25">
      <c r="A803" s="138">
        <f t="shared" si="12"/>
        <v>41067</v>
      </c>
      <c r="B803" s="45" t="s">
        <v>60</v>
      </c>
      <c r="C803" s="30">
        <v>41067032700</v>
      </c>
      <c r="D803" s="30">
        <v>2117</v>
      </c>
      <c r="E803" s="46">
        <v>5149</v>
      </c>
      <c r="K803" s="45">
        <v>1</v>
      </c>
      <c r="L803" s="46">
        <v>41067032606</v>
      </c>
      <c r="M803" s="550">
        <v>1376</v>
      </c>
      <c r="R803" s="45" t="s">
        <v>426</v>
      </c>
      <c r="S803" s="46">
        <v>41043030700</v>
      </c>
    </row>
    <row r="804" spans="1:19" x14ac:dyDescent="0.25">
      <c r="A804" s="138">
        <f t="shared" si="12"/>
        <v>41067</v>
      </c>
      <c r="B804" s="45" t="s">
        <v>60</v>
      </c>
      <c r="C804" s="30">
        <v>41067032800</v>
      </c>
      <c r="D804" s="30">
        <v>432</v>
      </c>
      <c r="E804" s="46">
        <v>1180</v>
      </c>
      <c r="K804" s="45">
        <v>1</v>
      </c>
      <c r="L804" s="46">
        <v>41067032607</v>
      </c>
      <c r="M804" s="550">
        <v>19816</v>
      </c>
      <c r="R804" s="45" t="s">
        <v>497</v>
      </c>
      <c r="S804" s="46">
        <v>41065970100</v>
      </c>
    </row>
    <row r="805" spans="1:19" x14ac:dyDescent="0.25">
      <c r="A805" s="138">
        <f t="shared" si="12"/>
        <v>41067</v>
      </c>
      <c r="B805" s="45" t="s">
        <v>60</v>
      </c>
      <c r="C805" s="30">
        <v>41067032901</v>
      </c>
      <c r="D805" s="30">
        <v>1916</v>
      </c>
      <c r="E805" s="46">
        <v>4161</v>
      </c>
      <c r="K805" s="45">
        <v>1</v>
      </c>
      <c r="L805" s="46">
        <v>41067032608</v>
      </c>
      <c r="M805" s="550">
        <v>9727</v>
      </c>
      <c r="R805" s="45" t="s">
        <v>497</v>
      </c>
      <c r="S805" s="46">
        <v>41065970200</v>
      </c>
    </row>
    <row r="806" spans="1:19" x14ac:dyDescent="0.25">
      <c r="A806" s="138">
        <f t="shared" si="12"/>
        <v>41067</v>
      </c>
      <c r="B806" s="45" t="s">
        <v>60</v>
      </c>
      <c r="C806" s="30">
        <v>41067032902</v>
      </c>
      <c r="D806" s="30">
        <v>2345</v>
      </c>
      <c r="E806" s="46">
        <v>5073</v>
      </c>
      <c r="K806" s="45">
        <v>1</v>
      </c>
      <c r="L806" s="46">
        <v>41067032609</v>
      </c>
      <c r="M806" s="550">
        <v>80</v>
      </c>
      <c r="R806" s="45" t="s">
        <v>497</v>
      </c>
      <c r="S806" s="46">
        <v>41065970300</v>
      </c>
    </row>
    <row r="807" spans="1:19" x14ac:dyDescent="0.25">
      <c r="A807" s="138">
        <f t="shared" si="12"/>
        <v>41067</v>
      </c>
      <c r="B807" s="45" t="s">
        <v>60</v>
      </c>
      <c r="C807" s="30">
        <v>41067033000</v>
      </c>
      <c r="D807" s="30">
        <v>2042</v>
      </c>
      <c r="E807" s="46">
        <v>4915</v>
      </c>
      <c r="K807" s="45">
        <v>1</v>
      </c>
      <c r="L807" s="46">
        <v>41067032610</v>
      </c>
      <c r="M807" s="550">
        <v>6548</v>
      </c>
      <c r="R807" s="45" t="s">
        <v>497</v>
      </c>
      <c r="S807" s="46">
        <v>41065970400</v>
      </c>
    </row>
    <row r="808" spans="1:19" x14ac:dyDescent="0.25">
      <c r="A808" s="138">
        <f t="shared" si="12"/>
        <v>41067</v>
      </c>
      <c r="B808" s="45" t="s">
        <v>60</v>
      </c>
      <c r="C808" s="30">
        <v>41067033101</v>
      </c>
      <c r="D808" s="30">
        <v>1110</v>
      </c>
      <c r="E808" s="46">
        <v>2206</v>
      </c>
      <c r="K808" s="45">
        <v>0</v>
      </c>
      <c r="L808" s="46">
        <v>41067032700</v>
      </c>
      <c r="M808" s="550">
        <v>4045</v>
      </c>
      <c r="R808" s="45" t="s">
        <v>497</v>
      </c>
      <c r="S808" s="46">
        <v>41065970500</v>
      </c>
    </row>
    <row r="809" spans="1:19" x14ac:dyDescent="0.25">
      <c r="A809" s="138">
        <f t="shared" si="12"/>
        <v>41067</v>
      </c>
      <c r="B809" s="45" t="s">
        <v>60</v>
      </c>
      <c r="C809" s="30">
        <v>41067033102</v>
      </c>
      <c r="D809" s="30">
        <v>1274</v>
      </c>
      <c r="E809" s="46">
        <v>2292</v>
      </c>
      <c r="K809" s="45">
        <v>0</v>
      </c>
      <c r="L809" s="46">
        <v>41067032800</v>
      </c>
      <c r="M809" s="550">
        <v>578</v>
      </c>
      <c r="R809" s="45" t="s">
        <v>497</v>
      </c>
      <c r="S809" s="46">
        <v>41065970700</v>
      </c>
    </row>
    <row r="810" spans="1:19" x14ac:dyDescent="0.25">
      <c r="A810" s="138">
        <f t="shared" si="12"/>
        <v>41067</v>
      </c>
      <c r="B810" s="45" t="s">
        <v>60</v>
      </c>
      <c r="C810" s="30">
        <v>41067033200</v>
      </c>
      <c r="D810" s="30">
        <v>2403</v>
      </c>
      <c r="E810" s="46">
        <v>4062</v>
      </c>
      <c r="K810" s="45">
        <v>1</v>
      </c>
      <c r="L810" s="46">
        <v>41067032901</v>
      </c>
      <c r="M810" s="550">
        <v>2193</v>
      </c>
      <c r="R810" s="45" t="s">
        <v>427</v>
      </c>
      <c r="S810" s="46">
        <v>41067031909</v>
      </c>
    </row>
    <row r="811" spans="1:19" x14ac:dyDescent="0.25">
      <c r="A811" s="138">
        <f t="shared" si="12"/>
        <v>41067</v>
      </c>
      <c r="B811" s="45" t="s">
        <v>60</v>
      </c>
      <c r="C811" s="30">
        <v>41067033301</v>
      </c>
      <c r="D811" s="30">
        <v>2129</v>
      </c>
      <c r="E811" s="46">
        <v>4258</v>
      </c>
      <c r="K811" s="45">
        <v>1</v>
      </c>
      <c r="L811" s="46">
        <v>41067032902</v>
      </c>
      <c r="M811" s="550">
        <v>846</v>
      </c>
      <c r="R811" s="45" t="s">
        <v>427</v>
      </c>
      <c r="S811" s="46">
        <v>41067031912</v>
      </c>
    </row>
    <row r="812" spans="1:19" x14ac:dyDescent="0.25">
      <c r="A812" s="138">
        <f t="shared" si="12"/>
        <v>41067</v>
      </c>
      <c r="B812" s="45" t="s">
        <v>60</v>
      </c>
      <c r="C812" s="30">
        <v>41067033302</v>
      </c>
      <c r="D812" s="30">
        <v>2014</v>
      </c>
      <c r="E812" s="46">
        <v>4780</v>
      </c>
      <c r="K812" s="45">
        <v>0</v>
      </c>
      <c r="L812" s="46">
        <v>41067033000</v>
      </c>
      <c r="M812" s="550">
        <v>1371</v>
      </c>
      <c r="R812" s="45" t="s">
        <v>427</v>
      </c>
      <c r="S812" s="46">
        <v>41067032005</v>
      </c>
    </row>
    <row r="813" spans="1:19" x14ac:dyDescent="0.25">
      <c r="A813" s="138">
        <f t="shared" si="12"/>
        <v>41067</v>
      </c>
      <c r="B813" s="45" t="s">
        <v>60</v>
      </c>
      <c r="C813" s="30">
        <v>41067033400</v>
      </c>
      <c r="D813" s="30">
        <v>796</v>
      </c>
      <c r="E813" s="46">
        <v>2063</v>
      </c>
      <c r="K813" s="45">
        <v>1</v>
      </c>
      <c r="L813" s="46">
        <v>41067033101</v>
      </c>
      <c r="M813" s="550">
        <v>1245</v>
      </c>
      <c r="R813" s="45" t="s">
        <v>427</v>
      </c>
      <c r="S813" s="46">
        <v>41067030806</v>
      </c>
    </row>
    <row r="814" spans="1:19" x14ac:dyDescent="0.25">
      <c r="A814" s="138">
        <f t="shared" si="12"/>
        <v>41067</v>
      </c>
      <c r="B814" s="45" t="s">
        <v>60</v>
      </c>
      <c r="C814" s="30">
        <v>41067033500</v>
      </c>
      <c r="D814" s="30">
        <v>1300</v>
      </c>
      <c r="E814" s="46">
        <v>3432</v>
      </c>
      <c r="K814" s="45">
        <v>1</v>
      </c>
      <c r="L814" s="46">
        <v>41067033102</v>
      </c>
      <c r="M814" s="550">
        <v>1787</v>
      </c>
      <c r="R814" s="45" t="s">
        <v>427</v>
      </c>
      <c r="S814" s="46">
        <v>41067030600</v>
      </c>
    </row>
    <row r="815" spans="1:19" x14ac:dyDescent="0.25">
      <c r="A815" s="138">
        <f t="shared" si="12"/>
        <v>41067</v>
      </c>
      <c r="B815" s="45" t="s">
        <v>60</v>
      </c>
      <c r="C815" s="30">
        <v>41067033600</v>
      </c>
      <c r="D815" s="30">
        <v>841</v>
      </c>
      <c r="E815" s="46">
        <v>2164</v>
      </c>
      <c r="K815" s="45">
        <v>1</v>
      </c>
      <c r="L815" s="46">
        <v>41067033200</v>
      </c>
      <c r="M815" s="550">
        <v>4571</v>
      </c>
      <c r="R815" s="45" t="s">
        <v>427</v>
      </c>
      <c r="S815" s="46">
        <v>41067031904</v>
      </c>
    </row>
    <row r="816" spans="1:19" x14ac:dyDescent="0.25">
      <c r="A816" s="138">
        <f t="shared" si="12"/>
        <v>41069</v>
      </c>
      <c r="B816" s="45" t="s">
        <v>61</v>
      </c>
      <c r="C816" s="30">
        <v>41069960100</v>
      </c>
      <c r="D816" s="30">
        <v>640</v>
      </c>
      <c r="E816" s="46">
        <v>1391</v>
      </c>
      <c r="K816" s="45">
        <v>1</v>
      </c>
      <c r="L816" s="46">
        <v>41067033301</v>
      </c>
      <c r="M816" s="550">
        <v>669</v>
      </c>
      <c r="R816" s="45" t="s">
        <v>427</v>
      </c>
      <c r="S816" s="46">
        <v>41067030900</v>
      </c>
    </row>
    <row r="817" spans="1:19" x14ac:dyDescent="0.25">
      <c r="A817" s="138">
        <f t="shared" si="12"/>
        <v>41071</v>
      </c>
      <c r="B817" s="45" t="s">
        <v>62</v>
      </c>
      <c r="C817" s="30">
        <v>41071030101</v>
      </c>
      <c r="D817" s="30">
        <v>2218</v>
      </c>
      <c r="E817" s="46">
        <v>4924</v>
      </c>
      <c r="K817" s="45">
        <v>0</v>
      </c>
      <c r="L817" s="46">
        <v>41067033302</v>
      </c>
      <c r="M817" s="550">
        <v>675</v>
      </c>
      <c r="R817" s="45" t="s">
        <v>427</v>
      </c>
      <c r="S817" s="46">
        <v>41067030803</v>
      </c>
    </row>
    <row r="818" spans="1:19" x14ac:dyDescent="0.25">
      <c r="A818" s="138">
        <f t="shared" si="12"/>
        <v>41071</v>
      </c>
      <c r="B818" s="45" t="s">
        <v>62</v>
      </c>
      <c r="C818" s="30">
        <v>41071030102</v>
      </c>
      <c r="D818" s="30">
        <v>2905</v>
      </c>
      <c r="E818" s="46">
        <v>5987</v>
      </c>
      <c r="K818" s="45">
        <v>0</v>
      </c>
      <c r="L818" s="46">
        <v>41067033400</v>
      </c>
      <c r="M818" s="550">
        <v>232</v>
      </c>
      <c r="R818" s="45" t="s">
        <v>427</v>
      </c>
      <c r="S818" s="46">
        <v>41067030700</v>
      </c>
    </row>
    <row r="819" spans="1:19" x14ac:dyDescent="0.25">
      <c r="A819" s="138">
        <f t="shared" si="12"/>
        <v>41071</v>
      </c>
      <c r="B819" s="45" t="s">
        <v>62</v>
      </c>
      <c r="C819" s="30">
        <v>41071030201</v>
      </c>
      <c r="D819" s="30">
        <v>2046</v>
      </c>
      <c r="E819" s="46">
        <v>3698</v>
      </c>
      <c r="K819" s="45">
        <v>0</v>
      </c>
      <c r="L819" s="46">
        <v>41067033500</v>
      </c>
      <c r="M819" s="550">
        <v>925</v>
      </c>
      <c r="R819" s="45" t="s">
        <v>427</v>
      </c>
      <c r="S819" s="46">
        <v>41067030801</v>
      </c>
    </row>
    <row r="820" spans="1:19" x14ac:dyDescent="0.25">
      <c r="A820" s="138">
        <f t="shared" si="12"/>
        <v>41071</v>
      </c>
      <c r="B820" s="45" t="s">
        <v>62</v>
      </c>
      <c r="C820" s="30">
        <v>41071030202</v>
      </c>
      <c r="D820" s="30">
        <v>2267</v>
      </c>
      <c r="E820" s="46">
        <v>4294</v>
      </c>
      <c r="K820" s="45">
        <v>0</v>
      </c>
      <c r="L820" s="46">
        <v>41067033600</v>
      </c>
      <c r="M820" s="550">
        <v>648</v>
      </c>
      <c r="R820" s="45" t="s">
        <v>427</v>
      </c>
      <c r="S820" s="46">
        <v>41067031911</v>
      </c>
    </row>
    <row r="821" spans="1:19" x14ac:dyDescent="0.25">
      <c r="A821" s="138">
        <f t="shared" si="12"/>
        <v>41071</v>
      </c>
      <c r="B821" s="45" t="s">
        <v>62</v>
      </c>
      <c r="C821" s="30">
        <v>41071030301</v>
      </c>
      <c r="D821" s="30">
        <v>3442</v>
      </c>
      <c r="E821" s="46">
        <v>8117</v>
      </c>
      <c r="K821" s="45">
        <v>0</v>
      </c>
      <c r="L821" s="46">
        <v>41069960100</v>
      </c>
      <c r="M821" s="550">
        <v>338</v>
      </c>
      <c r="R821" s="45" t="s">
        <v>427</v>
      </c>
      <c r="S821" s="46">
        <v>41067031910</v>
      </c>
    </row>
    <row r="822" spans="1:19" x14ac:dyDescent="0.25">
      <c r="A822" s="138">
        <f t="shared" si="12"/>
        <v>41071</v>
      </c>
      <c r="B822" s="45" t="s">
        <v>62</v>
      </c>
      <c r="C822" s="30">
        <v>41071030302</v>
      </c>
      <c r="D822" s="30">
        <v>767</v>
      </c>
      <c r="E822" s="46">
        <v>2014</v>
      </c>
      <c r="K822" s="45">
        <v>0</v>
      </c>
      <c r="L822" s="46">
        <v>41071030101</v>
      </c>
      <c r="M822" s="550">
        <v>1028</v>
      </c>
      <c r="R822" s="45" t="s">
        <v>427</v>
      </c>
      <c r="S822" s="46">
        <v>41067030805</v>
      </c>
    </row>
    <row r="823" spans="1:19" x14ac:dyDescent="0.25">
      <c r="A823" s="138">
        <f t="shared" si="12"/>
        <v>41071</v>
      </c>
      <c r="B823" s="45" t="s">
        <v>62</v>
      </c>
      <c r="C823" s="30">
        <v>41071030400</v>
      </c>
      <c r="D823" s="30">
        <v>2949</v>
      </c>
      <c r="E823" s="46">
        <v>7605</v>
      </c>
      <c r="K823" s="45">
        <v>1</v>
      </c>
      <c r="L823" s="46">
        <v>41071030102</v>
      </c>
      <c r="M823" s="550">
        <v>974</v>
      </c>
      <c r="R823" s="45" t="s">
        <v>427</v>
      </c>
      <c r="S823" s="46">
        <v>41067031908</v>
      </c>
    </row>
    <row r="824" spans="1:19" x14ac:dyDescent="0.25">
      <c r="A824" s="138">
        <f t="shared" si="12"/>
        <v>41071</v>
      </c>
      <c r="B824" s="45" t="s">
        <v>62</v>
      </c>
      <c r="C824" s="30">
        <v>41071030501</v>
      </c>
      <c r="D824" s="30">
        <v>1707</v>
      </c>
      <c r="E824" s="46">
        <v>3694</v>
      </c>
      <c r="K824" s="45">
        <v>1</v>
      </c>
      <c r="L824" s="46">
        <v>41071030201</v>
      </c>
      <c r="M824" s="550">
        <v>5057</v>
      </c>
      <c r="R824" s="45" t="s">
        <v>55</v>
      </c>
      <c r="S824" s="46">
        <v>41057960400</v>
      </c>
    </row>
    <row r="825" spans="1:19" x14ac:dyDescent="0.25">
      <c r="A825" s="138">
        <f t="shared" si="12"/>
        <v>41071</v>
      </c>
      <c r="B825" s="45" t="s">
        <v>62</v>
      </c>
      <c r="C825" s="30">
        <v>41071030502</v>
      </c>
      <c r="D825" s="30">
        <v>1859</v>
      </c>
      <c r="E825" s="46">
        <v>3795</v>
      </c>
      <c r="K825" s="45">
        <v>1</v>
      </c>
      <c r="L825" s="46">
        <v>41071030202</v>
      </c>
      <c r="M825" s="550">
        <v>3040</v>
      </c>
      <c r="R825" s="45" t="s">
        <v>55</v>
      </c>
      <c r="S825" s="46">
        <v>41057960500</v>
      </c>
    </row>
    <row r="826" spans="1:19" x14ac:dyDescent="0.25">
      <c r="A826" s="138">
        <f t="shared" si="12"/>
        <v>41071</v>
      </c>
      <c r="B826" s="45" t="s">
        <v>62</v>
      </c>
      <c r="C826" s="30">
        <v>41071030601</v>
      </c>
      <c r="D826" s="30">
        <v>1390</v>
      </c>
      <c r="E826" s="46">
        <v>2384</v>
      </c>
      <c r="K826" s="45">
        <v>0</v>
      </c>
      <c r="L826" s="46">
        <v>41071030301</v>
      </c>
      <c r="M826" s="550">
        <v>1955</v>
      </c>
      <c r="R826" s="45" t="s">
        <v>55</v>
      </c>
      <c r="S826" s="46">
        <v>41057960600</v>
      </c>
    </row>
    <row r="827" spans="1:19" x14ac:dyDescent="0.25">
      <c r="A827" s="138">
        <f t="shared" si="12"/>
        <v>41071</v>
      </c>
      <c r="B827" s="45" t="s">
        <v>62</v>
      </c>
      <c r="C827" s="30">
        <v>41071030602</v>
      </c>
      <c r="D827" s="30">
        <v>2284</v>
      </c>
      <c r="E827" s="46">
        <v>5030</v>
      </c>
      <c r="K827" s="45">
        <v>0</v>
      </c>
      <c r="L827" s="46">
        <v>41071030302</v>
      </c>
      <c r="M827" s="550">
        <v>568</v>
      </c>
      <c r="R827" s="45" t="s">
        <v>428</v>
      </c>
      <c r="S827" s="46">
        <v>41041951300</v>
      </c>
    </row>
    <row r="828" spans="1:19" x14ac:dyDescent="0.25">
      <c r="A828" s="138">
        <f t="shared" si="12"/>
        <v>41071</v>
      </c>
      <c r="B828" s="45" t="s">
        <v>62</v>
      </c>
      <c r="C828" s="30">
        <v>41071030701</v>
      </c>
      <c r="D828" s="30">
        <v>3375</v>
      </c>
      <c r="E828" s="46">
        <v>6340</v>
      </c>
      <c r="K828" s="45">
        <v>0</v>
      </c>
      <c r="L828" s="46">
        <v>41071030400</v>
      </c>
      <c r="M828" s="550">
        <v>2120</v>
      </c>
      <c r="R828" s="45" t="s">
        <v>428</v>
      </c>
      <c r="S828" s="46">
        <v>41041951400</v>
      </c>
    </row>
    <row r="829" spans="1:19" x14ac:dyDescent="0.25">
      <c r="A829" s="138">
        <f t="shared" si="12"/>
        <v>41071</v>
      </c>
      <c r="B829" s="45" t="s">
        <v>62</v>
      </c>
      <c r="C829" s="30">
        <v>41071030702</v>
      </c>
      <c r="D829" s="30">
        <v>3033</v>
      </c>
      <c r="E829" s="46">
        <v>5373</v>
      </c>
      <c r="K829" s="45">
        <v>0</v>
      </c>
      <c r="L829" s="46">
        <v>41071030501</v>
      </c>
      <c r="M829" s="550">
        <v>1030</v>
      </c>
      <c r="R829" s="45" t="s">
        <v>429</v>
      </c>
      <c r="S829" s="46">
        <v>41051010500</v>
      </c>
    </row>
    <row r="830" spans="1:19" x14ac:dyDescent="0.25">
      <c r="A830" s="138">
        <f t="shared" si="12"/>
        <v>41071</v>
      </c>
      <c r="B830" s="45" t="s">
        <v>62</v>
      </c>
      <c r="C830" s="30">
        <v>41071030801</v>
      </c>
      <c r="D830" s="30">
        <v>2285</v>
      </c>
      <c r="E830" s="46">
        <v>3117</v>
      </c>
      <c r="K830" s="45">
        <v>0</v>
      </c>
      <c r="L830" s="46">
        <v>41071030502</v>
      </c>
      <c r="M830" s="550">
        <v>964</v>
      </c>
      <c r="R830" s="45" t="s">
        <v>429</v>
      </c>
      <c r="S830" s="46">
        <v>41051010200</v>
      </c>
    </row>
    <row r="831" spans="1:19" x14ac:dyDescent="0.25">
      <c r="A831" s="138">
        <f t="shared" si="12"/>
        <v>41071</v>
      </c>
      <c r="B831" s="45" t="s">
        <v>62</v>
      </c>
      <c r="C831" s="30">
        <v>41071030802</v>
      </c>
      <c r="D831" s="30">
        <v>1338</v>
      </c>
      <c r="E831" s="46">
        <v>2446</v>
      </c>
      <c r="K831" s="45">
        <v>0</v>
      </c>
      <c r="L831" s="46">
        <v>41071030601</v>
      </c>
      <c r="M831" s="550">
        <v>5112</v>
      </c>
      <c r="R831" s="45" t="s">
        <v>429</v>
      </c>
      <c r="S831" s="46">
        <v>41051010306</v>
      </c>
    </row>
    <row r="832" spans="1:19" x14ac:dyDescent="0.25">
      <c r="A832" s="138">
        <f t="shared" si="12"/>
        <v>41071</v>
      </c>
      <c r="B832" s="45" t="s">
        <v>62</v>
      </c>
      <c r="C832" s="30">
        <v>41071030900</v>
      </c>
      <c r="D832" s="30">
        <v>1490</v>
      </c>
      <c r="E832" s="46">
        <v>3630</v>
      </c>
      <c r="K832" s="45">
        <v>0</v>
      </c>
      <c r="L832" s="46">
        <v>41071030602</v>
      </c>
      <c r="M832" s="550">
        <v>1288</v>
      </c>
      <c r="R832" s="45" t="s">
        <v>429</v>
      </c>
      <c r="S832" s="46">
        <v>41051010402</v>
      </c>
    </row>
    <row r="833" spans="1:19" x14ac:dyDescent="0.25">
      <c r="A833" s="247">
        <f t="shared" si="12"/>
        <v>41071</v>
      </c>
      <c r="B833" s="47" t="s">
        <v>62</v>
      </c>
      <c r="C833" s="48">
        <v>41071031000</v>
      </c>
      <c r="D833" s="48">
        <v>1453</v>
      </c>
      <c r="E833" s="49">
        <v>3842</v>
      </c>
      <c r="K833" s="45">
        <v>1</v>
      </c>
      <c r="L833" s="46">
        <v>41071030701</v>
      </c>
      <c r="M833" s="550">
        <v>1420</v>
      </c>
      <c r="R833" s="45" t="s">
        <v>429</v>
      </c>
      <c r="S833" s="46">
        <v>41051010305</v>
      </c>
    </row>
    <row r="834" spans="1:19" x14ac:dyDescent="0.25">
      <c r="K834" s="45">
        <v>1</v>
      </c>
      <c r="L834" s="46">
        <v>41071030702</v>
      </c>
      <c r="M834" s="550">
        <v>918</v>
      </c>
      <c r="R834" s="45" t="s">
        <v>429</v>
      </c>
      <c r="S834" s="46">
        <v>41051010303</v>
      </c>
    </row>
    <row r="835" spans="1:19" x14ac:dyDescent="0.25">
      <c r="K835" s="45">
        <v>1</v>
      </c>
      <c r="L835" s="46">
        <v>41071030801</v>
      </c>
      <c r="M835" s="550">
        <v>6537</v>
      </c>
      <c r="R835" s="45" t="s">
        <v>430</v>
      </c>
      <c r="S835" s="46">
        <v>41067032107</v>
      </c>
    </row>
    <row r="836" spans="1:19" x14ac:dyDescent="0.25">
      <c r="K836" s="45">
        <v>1</v>
      </c>
      <c r="L836" s="46">
        <v>41071030802</v>
      </c>
      <c r="M836" s="550">
        <v>1706</v>
      </c>
      <c r="R836" s="45" t="s">
        <v>430</v>
      </c>
      <c r="S836" s="46">
        <v>41067032001</v>
      </c>
    </row>
    <row r="837" spans="1:19" x14ac:dyDescent="0.25">
      <c r="K837" s="45">
        <v>0</v>
      </c>
      <c r="L837" s="46">
        <v>41071030900</v>
      </c>
      <c r="M837" s="550">
        <v>1805</v>
      </c>
      <c r="R837" s="45" t="s">
        <v>430</v>
      </c>
      <c r="S837" s="46">
        <v>41067032108</v>
      </c>
    </row>
    <row r="838" spans="1:19" x14ac:dyDescent="0.25">
      <c r="K838" s="47">
        <v>0</v>
      </c>
      <c r="L838" s="49">
        <v>41071031000</v>
      </c>
      <c r="M838" s="551">
        <v>1017</v>
      </c>
      <c r="R838" s="45" t="s">
        <v>430</v>
      </c>
      <c r="S838" s="46">
        <v>41067032110</v>
      </c>
    </row>
    <row r="839" spans="1:19" x14ac:dyDescent="0.25">
      <c r="R839" s="45" t="s">
        <v>430</v>
      </c>
      <c r="S839" s="46">
        <v>41067032109</v>
      </c>
    </row>
    <row r="840" spans="1:19" x14ac:dyDescent="0.25">
      <c r="R840" s="45" t="s">
        <v>430</v>
      </c>
      <c r="S840" s="46">
        <v>41067032003</v>
      </c>
    </row>
    <row r="841" spans="1:19" x14ac:dyDescent="0.25">
      <c r="R841" s="45" t="s">
        <v>430</v>
      </c>
      <c r="S841" s="46">
        <v>41067032004</v>
      </c>
    </row>
    <row r="842" spans="1:19" x14ac:dyDescent="0.25">
      <c r="R842" s="45" t="s">
        <v>430</v>
      </c>
      <c r="S842" s="46">
        <v>41067032005</v>
      </c>
    </row>
    <row r="843" spans="1:19" x14ac:dyDescent="0.25">
      <c r="R843" s="45" t="s">
        <v>430</v>
      </c>
      <c r="S843" s="46">
        <v>41005022702</v>
      </c>
    </row>
    <row r="844" spans="1:19" x14ac:dyDescent="0.25">
      <c r="R844" s="45" t="s">
        <v>431</v>
      </c>
      <c r="S844" s="46">
        <v>41047002700</v>
      </c>
    </row>
    <row r="845" spans="1:19" x14ac:dyDescent="0.25">
      <c r="R845" s="45" t="s">
        <v>432</v>
      </c>
      <c r="S845" s="46">
        <v>41059951400</v>
      </c>
    </row>
    <row r="846" spans="1:19" x14ac:dyDescent="0.25">
      <c r="R846" s="45" t="s">
        <v>56</v>
      </c>
      <c r="S846" s="46">
        <v>41059950900</v>
      </c>
    </row>
    <row r="847" spans="1:19" x14ac:dyDescent="0.25">
      <c r="R847" s="45" t="s">
        <v>56</v>
      </c>
      <c r="S847" s="46">
        <v>41059950800</v>
      </c>
    </row>
    <row r="848" spans="1:19" x14ac:dyDescent="0.25">
      <c r="R848" s="45" t="s">
        <v>57</v>
      </c>
      <c r="S848" s="46">
        <v>41061970200</v>
      </c>
    </row>
    <row r="849" spans="18:19" x14ac:dyDescent="0.25">
      <c r="R849" s="45" t="s">
        <v>433</v>
      </c>
      <c r="S849" s="46">
        <v>41001950100</v>
      </c>
    </row>
    <row r="850" spans="18:19" x14ac:dyDescent="0.25">
      <c r="R850" s="45" t="s">
        <v>434</v>
      </c>
      <c r="S850" s="46">
        <v>41045970600</v>
      </c>
    </row>
    <row r="851" spans="18:19" x14ac:dyDescent="0.25">
      <c r="R851" s="45" t="s">
        <v>435</v>
      </c>
      <c r="S851" s="46">
        <v>41039000902</v>
      </c>
    </row>
    <row r="852" spans="18:19" x14ac:dyDescent="0.25">
      <c r="R852" s="45" t="s">
        <v>435</v>
      </c>
      <c r="S852" s="46">
        <v>41039000903</v>
      </c>
    </row>
    <row r="853" spans="18:19" x14ac:dyDescent="0.25">
      <c r="R853" s="45" t="s">
        <v>435</v>
      </c>
      <c r="S853" s="46">
        <v>41039000904</v>
      </c>
    </row>
    <row r="854" spans="18:19" x14ac:dyDescent="0.25">
      <c r="R854" s="45" t="s">
        <v>436</v>
      </c>
      <c r="S854" s="46">
        <v>41009971100</v>
      </c>
    </row>
    <row r="855" spans="18:19" x14ac:dyDescent="0.25">
      <c r="R855" s="45" t="s">
        <v>437</v>
      </c>
      <c r="S855" s="46">
        <v>41041951500</v>
      </c>
    </row>
    <row r="856" spans="18:19" x14ac:dyDescent="0.25">
      <c r="R856" s="45" t="s">
        <v>437</v>
      </c>
      <c r="S856" s="46">
        <v>41041951600</v>
      </c>
    </row>
    <row r="857" spans="18:19" x14ac:dyDescent="0.25">
      <c r="R857" s="45" t="s">
        <v>58</v>
      </c>
      <c r="S857" s="46">
        <v>41063960200</v>
      </c>
    </row>
    <row r="858" spans="18:19" x14ac:dyDescent="0.25">
      <c r="R858" s="45" t="s">
        <v>438</v>
      </c>
      <c r="S858" s="46">
        <v>41007950500</v>
      </c>
    </row>
    <row r="859" spans="18:19" x14ac:dyDescent="0.25">
      <c r="R859" s="45" t="s">
        <v>438</v>
      </c>
      <c r="S859" s="46">
        <v>41007950600</v>
      </c>
    </row>
    <row r="860" spans="18:19" x14ac:dyDescent="0.25">
      <c r="R860" s="45" t="s">
        <v>438</v>
      </c>
      <c r="S860" s="46">
        <v>41007951300</v>
      </c>
    </row>
    <row r="861" spans="18:19" x14ac:dyDescent="0.25">
      <c r="R861" s="45" t="s">
        <v>438</v>
      </c>
      <c r="S861" s="46">
        <v>41007990000</v>
      </c>
    </row>
    <row r="862" spans="18:19" x14ac:dyDescent="0.25">
      <c r="R862" s="45" t="s">
        <v>59</v>
      </c>
      <c r="S862" s="46">
        <v>41055950100</v>
      </c>
    </row>
    <row r="863" spans="18:19" x14ac:dyDescent="0.25">
      <c r="R863" s="45" t="s">
        <v>439</v>
      </c>
      <c r="S863" s="46">
        <v>41043030902</v>
      </c>
    </row>
    <row r="864" spans="18:19" x14ac:dyDescent="0.25">
      <c r="R864" s="45" t="s">
        <v>440</v>
      </c>
      <c r="S864" s="46">
        <v>41039001500</v>
      </c>
    </row>
    <row r="865" spans="18:19" x14ac:dyDescent="0.25">
      <c r="R865" s="45" t="s">
        <v>498</v>
      </c>
      <c r="S865" s="46">
        <v>41005020501</v>
      </c>
    </row>
    <row r="866" spans="18:19" x14ac:dyDescent="0.25">
      <c r="R866" s="45" t="s">
        <v>498</v>
      </c>
      <c r="S866" s="46">
        <v>41005020504</v>
      </c>
    </row>
    <row r="867" spans="18:19" x14ac:dyDescent="0.25">
      <c r="R867" s="45" t="s">
        <v>498</v>
      </c>
      <c r="S867" s="46">
        <v>41005020600</v>
      </c>
    </row>
    <row r="868" spans="18:19" x14ac:dyDescent="0.25">
      <c r="R868" s="45" t="s">
        <v>498</v>
      </c>
      <c r="S868" s="46">
        <v>41005020700</v>
      </c>
    </row>
    <row r="869" spans="18:19" x14ac:dyDescent="0.25">
      <c r="R869" s="45" t="s">
        <v>498</v>
      </c>
      <c r="S869" s="46">
        <v>41005020505</v>
      </c>
    </row>
    <row r="870" spans="18:19" x14ac:dyDescent="0.25">
      <c r="R870" s="45" t="s">
        <v>441</v>
      </c>
      <c r="S870" s="46">
        <v>41059950100</v>
      </c>
    </row>
    <row r="871" spans="18:19" x14ac:dyDescent="0.25">
      <c r="R871" s="45" t="s">
        <v>61</v>
      </c>
      <c r="S871" s="46">
        <v>41057960100</v>
      </c>
    </row>
    <row r="872" spans="18:19" x14ac:dyDescent="0.25">
      <c r="R872" s="45" t="s">
        <v>442</v>
      </c>
      <c r="S872" s="46">
        <v>41071030502</v>
      </c>
    </row>
    <row r="873" spans="18:19" x14ac:dyDescent="0.25">
      <c r="R873" s="45" t="s">
        <v>443</v>
      </c>
      <c r="S873" s="46">
        <v>41067032110</v>
      </c>
    </row>
    <row r="874" spans="18:19" x14ac:dyDescent="0.25">
      <c r="R874" s="45" t="s">
        <v>443</v>
      </c>
      <c r="S874" s="46">
        <v>41005022800</v>
      </c>
    </row>
    <row r="875" spans="18:19" x14ac:dyDescent="0.25">
      <c r="R875" s="45" t="s">
        <v>443</v>
      </c>
      <c r="S875" s="46">
        <v>41005022708</v>
      </c>
    </row>
    <row r="876" spans="18:19" x14ac:dyDescent="0.25">
      <c r="R876" s="45" t="s">
        <v>443</v>
      </c>
      <c r="S876" s="46">
        <v>41005022707</v>
      </c>
    </row>
    <row r="877" spans="18:19" x14ac:dyDescent="0.25">
      <c r="R877" s="45" t="s">
        <v>443</v>
      </c>
      <c r="S877" s="46">
        <v>41005022710</v>
      </c>
    </row>
    <row r="878" spans="18:19" x14ac:dyDescent="0.25">
      <c r="R878" s="45" t="s">
        <v>443</v>
      </c>
      <c r="S878" s="46">
        <v>41005024400</v>
      </c>
    </row>
    <row r="879" spans="18:19" x14ac:dyDescent="0.25">
      <c r="R879" s="45" t="s">
        <v>444</v>
      </c>
      <c r="S879" s="46">
        <v>41019160000</v>
      </c>
    </row>
    <row r="880" spans="18:19" x14ac:dyDescent="0.25">
      <c r="R880" s="45" t="s">
        <v>444</v>
      </c>
      <c r="S880" s="46">
        <v>41019170000</v>
      </c>
    </row>
    <row r="881" spans="18:19" x14ac:dyDescent="0.25">
      <c r="R881" s="45" t="s">
        <v>445</v>
      </c>
      <c r="S881" s="46">
        <v>41047010303</v>
      </c>
    </row>
    <row r="882" spans="18:19" x14ac:dyDescent="0.25">
      <c r="R882" s="45" t="s">
        <v>445</v>
      </c>
      <c r="S882" s="46">
        <v>41047010304</v>
      </c>
    </row>
    <row r="883" spans="18:19" x14ac:dyDescent="0.25">
      <c r="R883" s="45" t="s">
        <v>445</v>
      </c>
      <c r="S883" s="46">
        <v>41047010305</v>
      </c>
    </row>
    <row r="884" spans="18:19" x14ac:dyDescent="0.25">
      <c r="R884" s="45" t="s">
        <v>445</v>
      </c>
      <c r="S884" s="46">
        <v>41047010307</v>
      </c>
    </row>
    <row r="885" spans="18:19" x14ac:dyDescent="0.25">
      <c r="R885" s="45" t="s">
        <v>445</v>
      </c>
      <c r="S885" s="46">
        <v>41047010306</v>
      </c>
    </row>
    <row r="886" spans="18:19" x14ac:dyDescent="0.25">
      <c r="R886" s="45" t="s">
        <v>499</v>
      </c>
      <c r="S886" s="46">
        <v>41051010304</v>
      </c>
    </row>
    <row r="887" spans="18:19" x14ac:dyDescent="0.25">
      <c r="R887" s="45" t="s">
        <v>446</v>
      </c>
      <c r="S887" s="46">
        <v>41041951700</v>
      </c>
    </row>
    <row r="888" spans="18:19" x14ac:dyDescent="0.25">
      <c r="R888" s="45" t="s">
        <v>62</v>
      </c>
      <c r="S888" s="46">
        <v>41071030400</v>
      </c>
    </row>
    <row r="889" spans="18:19" x14ac:dyDescent="0.25">
      <c r="R889" s="47" t="s">
        <v>447</v>
      </c>
      <c r="S889" s="49">
        <v>41019040000</v>
      </c>
    </row>
  </sheetData>
  <sheetProtection algorithmName="SHA-512" hashValue="tTSoUA2FGz0xm5FM7w7r9b+uCVP29rIQeSFXwJZEFa8UwhwXA2tDf29GLdP+BTGU59FXz5hE4+jhPFiZvQA7Sg==" saltValue="VeT24Vqu/5hX9RhVG5e6ww==" spinCount="100000" sheet="1" objects="1" scenarios="1"/>
  <mergeCells count="4">
    <mergeCell ref="B3:E3"/>
    <mergeCell ref="H3:I3"/>
    <mergeCell ref="K3:L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2"/>
  <sheetViews>
    <sheetView workbookViewId="0">
      <selection activeCell="B2" sqref="B2"/>
    </sheetView>
  </sheetViews>
  <sheetFormatPr defaultColWidth="8.85546875" defaultRowHeight="15" x14ac:dyDescent="0.25"/>
  <cols>
    <col min="1" max="16384" width="8.85546875" style="4"/>
  </cols>
  <sheetData>
    <row r="2" spans="2:2" x14ac:dyDescent="0.25">
      <c r="B2" s="22" t="s">
        <v>551</v>
      </c>
    </row>
  </sheetData>
  <sheetProtection algorithmName="SHA-512" hashValue="E0uMIvQzVRLH43qCovAFU7kksx/mTBSxS/E8eWc+L7rvGMfgqDdhpTfQP1W8SjlH9UKIAjYvkSrfrqx6z1B81Q==" saltValue="hsMrvdLSJqWb/w4M1foJAA=="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tabColor theme="8"/>
  </sheetPr>
  <dimension ref="A1:F23"/>
  <sheetViews>
    <sheetView workbookViewId="0"/>
  </sheetViews>
  <sheetFormatPr defaultColWidth="8.7109375" defaultRowHeight="15" x14ac:dyDescent="0.25"/>
  <cols>
    <col min="1" max="1" width="3.28515625" style="4" customWidth="1"/>
    <col min="2" max="2" width="36.42578125" style="4" customWidth="1"/>
    <col min="3" max="3" width="17.42578125" style="4" customWidth="1"/>
    <col min="4" max="4" width="34.140625" style="4" customWidth="1"/>
    <col min="5" max="5" width="10.28515625" style="4" customWidth="1"/>
    <col min="6" max="16384" width="8.7109375" style="4"/>
  </cols>
  <sheetData>
    <row r="1" spans="1:6" s="272" customFormat="1" ht="23.25" x14ac:dyDescent="0.35">
      <c r="A1" s="85" t="s">
        <v>700</v>
      </c>
    </row>
    <row r="2" spans="1:6" x14ac:dyDescent="0.25">
      <c r="A2" s="148"/>
      <c r="B2" s="148"/>
      <c r="C2" s="148"/>
      <c r="D2" s="148"/>
      <c r="E2" s="148"/>
      <c r="F2" s="148"/>
    </row>
    <row r="3" spans="1:6" x14ac:dyDescent="0.25">
      <c r="A3" s="148"/>
      <c r="B3" s="766">
        <v>2025</v>
      </c>
      <c r="C3" s="767"/>
      <c r="D3" s="767"/>
      <c r="E3" s="768"/>
      <c r="F3" s="148"/>
    </row>
    <row r="4" spans="1:6" x14ac:dyDescent="0.25">
      <c r="A4" s="148"/>
      <c r="B4" s="150" t="s">
        <v>198</v>
      </c>
      <c r="C4" s="149" t="s">
        <v>199</v>
      </c>
      <c r="D4" s="151" t="s">
        <v>200</v>
      </c>
      <c r="E4" s="151" t="s">
        <v>201</v>
      </c>
      <c r="F4" s="148"/>
    </row>
    <row r="5" spans="1:6" x14ac:dyDescent="0.25">
      <c r="A5" s="148"/>
      <c r="B5" s="152" t="s">
        <v>202</v>
      </c>
      <c r="C5" s="400">
        <v>-0.12</v>
      </c>
      <c r="D5" s="400">
        <v>-0.05</v>
      </c>
      <c r="E5" s="401">
        <v>-0.05</v>
      </c>
      <c r="F5" s="148"/>
    </row>
    <row r="6" spans="1:6" x14ac:dyDescent="0.25">
      <c r="A6" s="148"/>
      <c r="B6" s="152" t="s">
        <v>199</v>
      </c>
      <c r="C6" s="402" t="s">
        <v>203</v>
      </c>
      <c r="D6" s="402" t="s">
        <v>203</v>
      </c>
      <c r="E6" s="401">
        <v>-0.03</v>
      </c>
      <c r="F6" s="148"/>
    </row>
    <row r="7" spans="1:6" x14ac:dyDescent="0.25">
      <c r="A7" s="148"/>
      <c r="B7" s="152" t="s">
        <v>200</v>
      </c>
      <c r="C7" s="402" t="s">
        <v>203</v>
      </c>
      <c r="D7" s="402" t="s">
        <v>203</v>
      </c>
      <c r="E7" s="401">
        <v>-0.01</v>
      </c>
      <c r="F7" s="148"/>
    </row>
    <row r="8" spans="1:6" x14ac:dyDescent="0.25">
      <c r="A8" s="148"/>
      <c r="B8" s="153" t="s">
        <v>204</v>
      </c>
      <c r="C8" s="403">
        <v>-0.12</v>
      </c>
      <c r="D8" s="403">
        <v>-0.05</v>
      </c>
      <c r="E8" s="404">
        <v>-0.09</v>
      </c>
      <c r="F8" s="148"/>
    </row>
    <row r="9" spans="1:6" x14ac:dyDescent="0.25">
      <c r="A9" s="148"/>
      <c r="B9" s="148"/>
      <c r="C9" s="148"/>
      <c r="D9" s="148"/>
      <c r="E9" s="148"/>
      <c r="F9" s="148"/>
    </row>
    <row r="10" spans="1:6" x14ac:dyDescent="0.25">
      <c r="A10" s="148"/>
      <c r="B10" s="766">
        <v>2030</v>
      </c>
      <c r="C10" s="767"/>
      <c r="D10" s="767"/>
      <c r="E10" s="768"/>
      <c r="F10" s="148"/>
    </row>
    <row r="11" spans="1:6" x14ac:dyDescent="0.25">
      <c r="A11" s="148"/>
      <c r="B11" s="150" t="s">
        <v>198</v>
      </c>
      <c r="C11" s="151" t="s">
        <v>199</v>
      </c>
      <c r="D11" s="151" t="s">
        <v>200</v>
      </c>
      <c r="E11" s="151" t="s">
        <v>201</v>
      </c>
      <c r="F11" s="148"/>
    </row>
    <row r="12" spans="1:6" x14ac:dyDescent="0.25">
      <c r="A12" s="148"/>
      <c r="B12" s="154" t="s">
        <v>202</v>
      </c>
      <c r="C12" s="400">
        <v>-0.18</v>
      </c>
      <c r="D12" s="400">
        <v>-7.0000000000000007E-2</v>
      </c>
      <c r="E12" s="401">
        <v>-0.08</v>
      </c>
      <c r="F12" s="148"/>
    </row>
    <row r="13" spans="1:6" x14ac:dyDescent="0.25">
      <c r="A13" s="148"/>
      <c r="B13" s="152" t="s">
        <v>199</v>
      </c>
      <c r="C13" s="402" t="s">
        <v>203</v>
      </c>
      <c r="D13" s="402" t="s">
        <v>203</v>
      </c>
      <c r="E13" s="401">
        <v>-0.04</v>
      </c>
      <c r="F13" s="148"/>
    </row>
    <row r="14" spans="1:6" x14ac:dyDescent="0.25">
      <c r="A14" s="148"/>
      <c r="B14" s="152" t="s">
        <v>200</v>
      </c>
      <c r="C14" s="402" t="s">
        <v>203</v>
      </c>
      <c r="D14" s="402" t="s">
        <v>203</v>
      </c>
      <c r="E14" s="401">
        <v>-0.02</v>
      </c>
      <c r="F14" s="148"/>
    </row>
    <row r="15" spans="1:6" x14ac:dyDescent="0.25">
      <c r="A15" s="148"/>
      <c r="B15" s="153" t="s">
        <v>204</v>
      </c>
      <c r="C15" s="403">
        <v>-0.18</v>
      </c>
      <c r="D15" s="403">
        <v>-7.0000000000000007E-2</v>
      </c>
      <c r="E15" s="404">
        <v>-0.14000000000000001</v>
      </c>
      <c r="F15" s="148"/>
    </row>
    <row r="16" spans="1:6" x14ac:dyDescent="0.25">
      <c r="A16" s="148"/>
      <c r="B16" s="148"/>
      <c r="C16" s="148"/>
      <c r="D16" s="148"/>
      <c r="E16" s="148"/>
      <c r="F16" s="148"/>
    </row>
    <row r="17" spans="1:6" x14ac:dyDescent="0.25">
      <c r="A17" s="148"/>
      <c r="B17" s="766">
        <v>2035</v>
      </c>
      <c r="C17" s="767"/>
      <c r="D17" s="767"/>
      <c r="E17" s="768"/>
      <c r="F17" s="148"/>
    </row>
    <row r="18" spans="1:6" x14ac:dyDescent="0.25">
      <c r="A18" s="148"/>
      <c r="B18" s="150" t="s">
        <v>198</v>
      </c>
      <c r="C18" s="151" t="s">
        <v>199</v>
      </c>
      <c r="D18" s="151" t="s">
        <v>200</v>
      </c>
      <c r="E18" s="151" t="s">
        <v>201</v>
      </c>
      <c r="F18" s="148"/>
    </row>
    <row r="19" spans="1:6" x14ac:dyDescent="0.25">
      <c r="A19" s="148"/>
      <c r="B19" s="154" t="s">
        <v>202</v>
      </c>
      <c r="C19" s="400">
        <v>-0.23</v>
      </c>
      <c r="D19" s="400">
        <v>-0.1</v>
      </c>
      <c r="E19" s="401">
        <v>-0.1</v>
      </c>
      <c r="F19" s="148"/>
    </row>
    <row r="20" spans="1:6" x14ac:dyDescent="0.25">
      <c r="A20" s="148"/>
      <c r="B20" s="152" t="s">
        <v>199</v>
      </c>
      <c r="C20" s="402" t="s">
        <v>203</v>
      </c>
      <c r="D20" s="402" t="s">
        <v>203</v>
      </c>
      <c r="E20" s="401">
        <v>-0.05</v>
      </c>
      <c r="F20" s="148"/>
    </row>
    <row r="21" spans="1:6" x14ac:dyDescent="0.25">
      <c r="A21" s="148"/>
      <c r="B21" s="152" t="s">
        <v>200</v>
      </c>
      <c r="C21" s="402" t="s">
        <v>203</v>
      </c>
      <c r="D21" s="402" t="s">
        <v>203</v>
      </c>
      <c r="E21" s="401">
        <v>-0.03</v>
      </c>
      <c r="F21" s="148"/>
    </row>
    <row r="22" spans="1:6" x14ac:dyDescent="0.25">
      <c r="A22" s="148"/>
      <c r="B22" s="153" t="s">
        <v>204</v>
      </c>
      <c r="C22" s="403">
        <v>-0.23</v>
      </c>
      <c r="D22" s="403">
        <v>-0.1</v>
      </c>
      <c r="E22" s="404">
        <v>-0.18</v>
      </c>
      <c r="F22" s="148"/>
    </row>
    <row r="23" spans="1:6" x14ac:dyDescent="0.25">
      <c r="A23" s="148"/>
      <c r="B23" s="148"/>
      <c r="C23" s="148"/>
      <c r="D23" s="148"/>
      <c r="E23" s="148"/>
      <c r="F23" s="148"/>
    </row>
  </sheetData>
  <sheetProtection algorithmName="SHA-512" hashValue="FEG60lNfUs3ggvW0vF1ogslA7SfQds/klHjPu/SEyuPLwk53aPVzUpGQR5x2tqAWCQ1ZRSBmaIOLXUn6xl8pew==" saltValue="Cvy+HFcW9KfjhS0Pn8Plqg==" spinCount="100000" sheet="1" objects="1" scenarios="1"/>
  <mergeCells count="3">
    <mergeCell ref="B17:E17"/>
    <mergeCell ref="B10:E10"/>
    <mergeCell ref="B3:E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tabColor theme="8"/>
  </sheetPr>
  <dimension ref="A1:S834"/>
  <sheetViews>
    <sheetView zoomScale="85" zoomScaleNormal="85" workbookViewId="0">
      <selection sqref="A1:XFD1"/>
    </sheetView>
  </sheetViews>
  <sheetFormatPr defaultColWidth="8.7109375" defaultRowHeight="15" x14ac:dyDescent="0.25"/>
  <cols>
    <col min="1" max="1" width="21.85546875" style="4" customWidth="1"/>
    <col min="2" max="2" width="22" style="4" customWidth="1"/>
    <col min="3" max="3" width="18.7109375" style="4" customWidth="1"/>
    <col min="4" max="4" width="22.7109375" style="4" customWidth="1"/>
    <col min="5" max="7" width="8.7109375" style="4"/>
    <col min="8" max="8" width="30" style="4" customWidth="1"/>
    <col min="9" max="9" width="17.28515625" style="4" customWidth="1"/>
    <col min="10" max="10" width="14.85546875" style="4" customWidth="1"/>
    <col min="11" max="12" width="18.7109375" style="4" customWidth="1"/>
    <col min="13" max="13" width="10.7109375" style="4" customWidth="1"/>
    <col min="14" max="14" width="11.7109375" style="4" customWidth="1"/>
    <col min="15" max="15" width="40.28515625" style="4" customWidth="1"/>
    <col min="16" max="16" width="7.85546875" style="4" customWidth="1"/>
    <col min="17" max="17" width="8.7109375" style="4"/>
    <col min="18" max="18" width="51.7109375" style="4" customWidth="1"/>
    <col min="19" max="19" width="7.7109375" style="4" customWidth="1"/>
    <col min="20" max="16384" width="8.7109375" style="4"/>
  </cols>
  <sheetData>
    <row r="1" spans="1:19" s="560" customFormat="1" ht="23.25" x14ac:dyDescent="0.35">
      <c r="A1" s="85" t="s">
        <v>701</v>
      </c>
    </row>
    <row r="2" spans="1:19" customFormat="1" x14ac:dyDescent="0.25"/>
    <row r="3" spans="1:19" x14ac:dyDescent="0.25">
      <c r="A3" s="54" t="str">
        <f>Inputs!F15</f>
        <v>Justice 40 Communities</v>
      </c>
      <c r="B3" s="167" t="s">
        <v>232</v>
      </c>
    </row>
    <row r="5" spans="1:19" ht="18.75" x14ac:dyDescent="0.3">
      <c r="A5" s="4" t="s">
        <v>264</v>
      </c>
      <c r="B5" s="4">
        <f>SUM(B7:B834)</f>
        <v>85</v>
      </c>
      <c r="C5" s="4">
        <f>SUM(C7:C834)</f>
        <v>166</v>
      </c>
      <c r="D5" s="4">
        <f>SUM(D7:D834)</f>
        <v>178</v>
      </c>
      <c r="H5" s="169"/>
      <c r="I5" s="169" t="s">
        <v>164</v>
      </c>
      <c r="J5" s="32"/>
      <c r="K5" s="170"/>
      <c r="L5" s="170" t="s">
        <v>258</v>
      </c>
      <c r="M5" s="88"/>
      <c r="N5" s="177"/>
      <c r="O5" s="179" t="s">
        <v>562</v>
      </c>
      <c r="P5" s="89"/>
      <c r="Q5" s="88"/>
      <c r="R5" s="179" t="s">
        <v>561</v>
      </c>
      <c r="S5" s="89"/>
    </row>
    <row r="6" spans="1:19" s="35" customFormat="1" ht="56.25" x14ac:dyDescent="0.3">
      <c r="A6" s="168" t="s">
        <v>63</v>
      </c>
      <c r="B6" s="184" t="s">
        <v>164</v>
      </c>
      <c r="C6" s="184" t="s">
        <v>258</v>
      </c>
      <c r="D6" s="184" t="s">
        <v>262</v>
      </c>
      <c r="E6" s="183"/>
      <c r="F6" s="183"/>
      <c r="G6" s="183"/>
      <c r="H6" s="182" t="s">
        <v>156</v>
      </c>
      <c r="I6" s="168" t="s">
        <v>63</v>
      </c>
      <c r="J6" s="168" t="s">
        <v>237</v>
      </c>
      <c r="K6" s="168" t="s">
        <v>156</v>
      </c>
      <c r="L6" s="168" t="s">
        <v>63</v>
      </c>
      <c r="M6" s="168" t="s">
        <v>237</v>
      </c>
      <c r="N6" s="180" t="s">
        <v>156</v>
      </c>
      <c r="O6" s="181" t="s">
        <v>63</v>
      </c>
      <c r="P6" s="181" t="s">
        <v>259</v>
      </c>
      <c r="Q6" s="180" t="s">
        <v>156</v>
      </c>
      <c r="R6" s="181" t="s">
        <v>63</v>
      </c>
      <c r="S6" s="181" t="s">
        <v>260</v>
      </c>
    </row>
    <row r="7" spans="1:19" ht="15.75" x14ac:dyDescent="0.25">
      <c r="A7" s="185">
        <v>41001950200</v>
      </c>
      <c r="B7" s="30">
        <f>SUMIF($I$7:$I$92,A7,$J$7:$J$92)</f>
        <v>0</v>
      </c>
      <c r="C7" s="30">
        <f>SUMIF($L$7:$L$172,A7,$M$7:$M$172)</f>
        <v>0</v>
      </c>
      <c r="D7" s="46">
        <f>SUMIF($O$7:$O$295,A7,$P$7:$P$295)</f>
        <v>0</v>
      </c>
      <c r="H7" s="80" t="s">
        <v>28</v>
      </c>
      <c r="I7" s="25">
        <v>41001950500</v>
      </c>
      <c r="J7" s="379">
        <v>1</v>
      </c>
      <c r="K7" s="4" t="s">
        <v>167</v>
      </c>
      <c r="L7" s="25">
        <v>41001950300</v>
      </c>
      <c r="M7" s="379">
        <v>1</v>
      </c>
      <c r="N7" s="4" t="s">
        <v>29</v>
      </c>
      <c r="O7" s="4">
        <v>41003001001</v>
      </c>
      <c r="P7" s="379">
        <v>1</v>
      </c>
      <c r="Q7" s="4" t="s">
        <v>29</v>
      </c>
      <c r="R7" s="4">
        <v>41003001001</v>
      </c>
      <c r="S7" s="385">
        <v>1</v>
      </c>
    </row>
    <row r="8" spans="1:19" ht="15.75" x14ac:dyDescent="0.25">
      <c r="A8" s="185">
        <v>41001950500</v>
      </c>
      <c r="B8" s="30">
        <f t="shared" ref="B8:B71" si="0">SUMIF($I$7:$I$92,A8,$J$7:$J$92)</f>
        <v>1</v>
      </c>
      <c r="C8" s="30">
        <f t="shared" ref="C8:C71" si="1">SUMIF($L$7:$L$172,A8,$M$7:$M$172)</f>
        <v>0</v>
      </c>
      <c r="D8" s="46">
        <f t="shared" ref="D8:D71" si="2">SUMIF($O$7:$O$295,A8,$P$7:$P$295)</f>
        <v>0</v>
      </c>
      <c r="H8" s="80" t="s">
        <v>29</v>
      </c>
      <c r="I8" s="25">
        <v>41003010600</v>
      </c>
      <c r="J8" s="379">
        <v>1</v>
      </c>
      <c r="K8" s="4" t="s">
        <v>168</v>
      </c>
      <c r="L8" s="25">
        <v>41005022201</v>
      </c>
      <c r="M8" s="379">
        <v>1</v>
      </c>
      <c r="N8" s="4" t="s">
        <v>29</v>
      </c>
      <c r="O8" s="4">
        <v>41003001002</v>
      </c>
      <c r="P8" s="379">
        <v>1</v>
      </c>
      <c r="Q8" s="4" t="s">
        <v>29</v>
      </c>
      <c r="R8" s="4">
        <v>41003010702</v>
      </c>
      <c r="S8" s="385">
        <v>1</v>
      </c>
    </row>
    <row r="9" spans="1:19" ht="15.75" x14ac:dyDescent="0.25">
      <c r="A9" s="185">
        <v>41001950600</v>
      </c>
      <c r="B9" s="30">
        <f t="shared" si="0"/>
        <v>0</v>
      </c>
      <c r="C9" s="30">
        <f t="shared" si="1"/>
        <v>0</v>
      </c>
      <c r="D9" s="46">
        <f t="shared" si="2"/>
        <v>0</v>
      </c>
      <c r="H9" s="80" t="s">
        <v>29</v>
      </c>
      <c r="I9" s="25">
        <v>41003000100</v>
      </c>
      <c r="J9" s="379">
        <v>1</v>
      </c>
      <c r="K9" s="4" t="s">
        <v>168</v>
      </c>
      <c r="L9" s="4">
        <v>41005980000</v>
      </c>
      <c r="M9" s="379">
        <v>1</v>
      </c>
      <c r="N9" s="4" t="s">
        <v>29</v>
      </c>
      <c r="O9" s="4">
        <v>41003010600</v>
      </c>
      <c r="P9" s="379">
        <v>1</v>
      </c>
      <c r="Q9" s="4" t="s">
        <v>29</v>
      </c>
      <c r="R9" s="4">
        <v>41003001101</v>
      </c>
      <c r="S9" s="385">
        <v>1</v>
      </c>
    </row>
    <row r="10" spans="1:19" ht="15.75" x14ac:dyDescent="0.25">
      <c r="A10" s="185">
        <v>41001950400</v>
      </c>
      <c r="B10" s="30">
        <f t="shared" si="0"/>
        <v>0</v>
      </c>
      <c r="C10" s="30">
        <f t="shared" si="1"/>
        <v>0</v>
      </c>
      <c r="D10" s="46">
        <f t="shared" si="2"/>
        <v>0</v>
      </c>
      <c r="H10" s="80" t="s">
        <v>71</v>
      </c>
      <c r="I10" s="25">
        <v>41005022107</v>
      </c>
      <c r="J10" s="379">
        <v>1</v>
      </c>
      <c r="K10" s="4" t="s">
        <v>169</v>
      </c>
      <c r="L10" s="4">
        <v>41007950100</v>
      </c>
      <c r="M10" s="379">
        <v>1</v>
      </c>
      <c r="N10" s="4" t="s">
        <v>29</v>
      </c>
      <c r="O10" s="4">
        <v>41003010702</v>
      </c>
      <c r="P10" s="379">
        <v>1</v>
      </c>
      <c r="Q10" s="4" t="s">
        <v>71</v>
      </c>
      <c r="R10" s="4">
        <v>41005020800</v>
      </c>
      <c r="S10" s="385">
        <v>1</v>
      </c>
    </row>
    <row r="11" spans="1:19" ht="15.75" x14ac:dyDescent="0.25">
      <c r="A11" s="185">
        <v>41001950100</v>
      </c>
      <c r="B11" s="30">
        <f t="shared" si="0"/>
        <v>0</v>
      </c>
      <c r="C11" s="30">
        <f t="shared" si="1"/>
        <v>0</v>
      </c>
      <c r="D11" s="46">
        <f t="shared" si="2"/>
        <v>0</v>
      </c>
      <c r="H11" s="80" t="s">
        <v>71</v>
      </c>
      <c r="I11" s="25">
        <v>41005022108</v>
      </c>
      <c r="J11" s="379">
        <v>1</v>
      </c>
      <c r="K11" s="4" t="s">
        <v>169</v>
      </c>
      <c r="L11" s="4">
        <v>41007950300</v>
      </c>
      <c r="M11" s="379">
        <v>1</v>
      </c>
      <c r="N11" s="4" t="s">
        <v>29</v>
      </c>
      <c r="O11" s="4">
        <v>41003001101</v>
      </c>
      <c r="P11" s="379">
        <v>1</v>
      </c>
      <c r="Q11" s="4" t="s">
        <v>71</v>
      </c>
      <c r="R11" s="4">
        <v>41005021200</v>
      </c>
      <c r="S11" s="385">
        <v>1</v>
      </c>
    </row>
    <row r="12" spans="1:19" ht="15.75" x14ac:dyDescent="0.25">
      <c r="A12" s="185">
        <v>41001950300</v>
      </c>
      <c r="B12" s="30">
        <f t="shared" si="0"/>
        <v>0</v>
      </c>
      <c r="C12" s="30">
        <f t="shared" si="1"/>
        <v>1</v>
      </c>
      <c r="D12" s="46">
        <f t="shared" si="2"/>
        <v>0</v>
      </c>
      <c r="H12" s="80" t="s">
        <v>71</v>
      </c>
      <c r="I12" s="25">
        <v>41005022201</v>
      </c>
      <c r="J12" s="379">
        <v>1</v>
      </c>
      <c r="K12" s="4" t="s">
        <v>169</v>
      </c>
      <c r="L12" s="4">
        <v>41007950600</v>
      </c>
      <c r="M12" s="379">
        <v>1</v>
      </c>
      <c r="N12" s="4" t="s">
        <v>29</v>
      </c>
      <c r="O12" s="4">
        <v>41003001102</v>
      </c>
      <c r="P12" s="379">
        <v>1</v>
      </c>
      <c r="Q12" s="4" t="s">
        <v>71</v>
      </c>
      <c r="R12" s="4">
        <v>41005021300</v>
      </c>
      <c r="S12" s="385">
        <v>1</v>
      </c>
    </row>
    <row r="13" spans="1:19" ht="15.75" x14ac:dyDescent="0.25">
      <c r="A13" s="185">
        <v>41003000202</v>
      </c>
      <c r="B13" s="30">
        <f t="shared" si="0"/>
        <v>0</v>
      </c>
      <c r="C13" s="30">
        <f t="shared" si="1"/>
        <v>0</v>
      </c>
      <c r="D13" s="46">
        <f t="shared" si="2"/>
        <v>0</v>
      </c>
      <c r="H13" s="80" t="s">
        <v>71</v>
      </c>
      <c r="I13" s="25">
        <v>41005022500</v>
      </c>
      <c r="J13" s="379">
        <v>1</v>
      </c>
      <c r="K13" s="4" t="s">
        <v>170</v>
      </c>
      <c r="L13" s="4">
        <v>41009970200</v>
      </c>
      <c r="M13" s="379">
        <v>1</v>
      </c>
      <c r="N13" s="4" t="s">
        <v>29</v>
      </c>
      <c r="O13" s="4">
        <v>41003000600</v>
      </c>
      <c r="P13" s="379">
        <v>1</v>
      </c>
      <c r="Q13" s="4" t="s">
        <v>71</v>
      </c>
      <c r="R13" s="4">
        <v>41005021400</v>
      </c>
      <c r="S13" s="385">
        <v>1</v>
      </c>
    </row>
    <row r="14" spans="1:19" ht="15.75" x14ac:dyDescent="0.25">
      <c r="A14" s="185">
        <v>41003001001</v>
      </c>
      <c r="B14" s="30">
        <f t="shared" si="0"/>
        <v>0</v>
      </c>
      <c r="C14" s="30">
        <f t="shared" si="1"/>
        <v>0</v>
      </c>
      <c r="D14" s="46">
        <f t="shared" si="2"/>
        <v>1</v>
      </c>
      <c r="H14" s="80" t="s">
        <v>71</v>
      </c>
      <c r="I14" s="25">
        <v>41005022400</v>
      </c>
      <c r="J14" s="379">
        <v>1</v>
      </c>
      <c r="K14" s="4" t="s">
        <v>170</v>
      </c>
      <c r="L14" s="4">
        <v>41009970300</v>
      </c>
      <c r="M14" s="379">
        <v>1</v>
      </c>
      <c r="N14" s="4" t="s">
        <v>29</v>
      </c>
      <c r="O14" s="4">
        <v>41003000900</v>
      </c>
      <c r="P14" s="379">
        <v>1</v>
      </c>
      <c r="Q14" s="4" t="s">
        <v>71</v>
      </c>
      <c r="R14" s="4">
        <v>41005021500</v>
      </c>
      <c r="S14" s="385">
        <v>1</v>
      </c>
    </row>
    <row r="15" spans="1:19" ht="15.75" x14ac:dyDescent="0.25">
      <c r="A15" s="185">
        <v>41003000500</v>
      </c>
      <c r="B15" s="30">
        <f t="shared" si="0"/>
        <v>0</v>
      </c>
      <c r="C15" s="30">
        <f t="shared" si="1"/>
        <v>0</v>
      </c>
      <c r="D15" s="46">
        <f t="shared" si="2"/>
        <v>0</v>
      </c>
      <c r="H15" s="80" t="s">
        <v>71</v>
      </c>
      <c r="I15" s="25">
        <v>41005024400</v>
      </c>
      <c r="J15" s="379">
        <v>1</v>
      </c>
      <c r="K15" s="4" t="s">
        <v>170</v>
      </c>
      <c r="L15" s="4">
        <v>41009970700</v>
      </c>
      <c r="M15" s="379">
        <v>1</v>
      </c>
      <c r="N15" s="4" t="s">
        <v>71</v>
      </c>
      <c r="O15" s="4">
        <v>41005021601</v>
      </c>
      <c r="P15" s="379">
        <v>1</v>
      </c>
      <c r="Q15" s="4" t="s">
        <v>71</v>
      </c>
      <c r="R15" s="4">
        <v>41005021601</v>
      </c>
      <c r="S15" s="385">
        <v>1</v>
      </c>
    </row>
    <row r="16" spans="1:19" ht="15.75" x14ac:dyDescent="0.25">
      <c r="A16" s="185">
        <v>41003000900</v>
      </c>
      <c r="B16" s="30">
        <f t="shared" si="0"/>
        <v>0</v>
      </c>
      <c r="C16" s="30">
        <f t="shared" si="1"/>
        <v>0</v>
      </c>
      <c r="D16" s="46">
        <f t="shared" si="2"/>
        <v>1</v>
      </c>
      <c r="H16" s="80" t="s">
        <v>30</v>
      </c>
      <c r="I16" s="25">
        <v>41007950300</v>
      </c>
      <c r="J16" s="379">
        <v>1</v>
      </c>
      <c r="K16" s="4" t="s">
        <v>171</v>
      </c>
      <c r="L16" s="4">
        <v>41011000504</v>
      </c>
      <c r="M16" s="379">
        <v>1</v>
      </c>
      <c r="N16" s="4" t="s">
        <v>71</v>
      </c>
      <c r="O16" s="4">
        <v>41005021900</v>
      </c>
      <c r="P16" s="379">
        <v>1</v>
      </c>
      <c r="Q16" s="4" t="s">
        <v>71</v>
      </c>
      <c r="R16" s="4">
        <v>41005021602</v>
      </c>
      <c r="S16" s="385">
        <v>1</v>
      </c>
    </row>
    <row r="17" spans="1:19" ht="15.75" x14ac:dyDescent="0.25">
      <c r="A17" s="185">
        <v>41003001102</v>
      </c>
      <c r="B17" s="30">
        <f t="shared" si="0"/>
        <v>0</v>
      </c>
      <c r="C17" s="30">
        <f t="shared" si="1"/>
        <v>0</v>
      </c>
      <c r="D17" s="46">
        <f t="shared" si="2"/>
        <v>1</v>
      </c>
      <c r="H17" s="80" t="s">
        <v>31</v>
      </c>
      <c r="I17" s="25">
        <v>41009970700</v>
      </c>
      <c r="J17" s="379">
        <v>1</v>
      </c>
      <c r="K17" s="4" t="s">
        <v>171</v>
      </c>
      <c r="L17" s="4">
        <v>41011000700</v>
      </c>
      <c r="M17" s="379">
        <v>1</v>
      </c>
      <c r="N17" s="4" t="s">
        <v>71</v>
      </c>
      <c r="O17" s="4">
        <v>41005980000</v>
      </c>
      <c r="P17" s="379">
        <v>1</v>
      </c>
      <c r="Q17" s="4" t="s">
        <v>71</v>
      </c>
      <c r="R17" s="4">
        <v>41005021700</v>
      </c>
      <c r="S17" s="385">
        <v>1</v>
      </c>
    </row>
    <row r="18" spans="1:19" ht="15.75" x14ac:dyDescent="0.25">
      <c r="A18" s="185">
        <v>41003010200</v>
      </c>
      <c r="B18" s="30">
        <f t="shared" si="0"/>
        <v>0</v>
      </c>
      <c r="C18" s="30">
        <f t="shared" si="1"/>
        <v>0</v>
      </c>
      <c r="D18" s="46">
        <f t="shared" si="2"/>
        <v>0</v>
      </c>
      <c r="H18" s="80" t="s">
        <v>32</v>
      </c>
      <c r="I18" s="25">
        <v>41011050400</v>
      </c>
      <c r="J18" s="379">
        <v>1</v>
      </c>
      <c r="K18" s="4" t="s">
        <v>171</v>
      </c>
      <c r="L18" s="4">
        <v>41011000900</v>
      </c>
      <c r="M18" s="379">
        <v>1</v>
      </c>
      <c r="N18" s="4" t="s">
        <v>32</v>
      </c>
      <c r="O18" s="4">
        <v>41011001100</v>
      </c>
      <c r="P18" s="379">
        <v>1</v>
      </c>
      <c r="Q18" s="4" t="s">
        <v>71</v>
      </c>
      <c r="R18" s="4">
        <v>41005021802</v>
      </c>
      <c r="S18" s="385">
        <v>1</v>
      </c>
    </row>
    <row r="19" spans="1:19" ht="15.75" x14ac:dyDescent="0.25">
      <c r="A19" s="185">
        <v>41003010702</v>
      </c>
      <c r="B19" s="30">
        <f t="shared" si="0"/>
        <v>0</v>
      </c>
      <c r="C19" s="30">
        <f t="shared" si="1"/>
        <v>0</v>
      </c>
      <c r="D19" s="46">
        <f t="shared" si="2"/>
        <v>1</v>
      </c>
      <c r="H19" s="80" t="s">
        <v>32</v>
      </c>
      <c r="I19" s="25">
        <v>41011000300</v>
      </c>
      <c r="J19" s="379">
        <v>1</v>
      </c>
      <c r="K19" s="4" t="s">
        <v>171</v>
      </c>
      <c r="L19" s="4">
        <v>41011001000</v>
      </c>
      <c r="M19" s="379">
        <v>1</v>
      </c>
      <c r="N19" s="4" t="s">
        <v>32</v>
      </c>
      <c r="O19" s="4">
        <v>41011000503</v>
      </c>
      <c r="P19" s="379">
        <v>1</v>
      </c>
      <c r="Q19" s="4" t="s">
        <v>71</v>
      </c>
      <c r="R19" s="4">
        <v>41005021900</v>
      </c>
      <c r="S19" s="385">
        <v>1</v>
      </c>
    </row>
    <row r="20" spans="1:19" ht="15.75" x14ac:dyDescent="0.25">
      <c r="A20" s="185">
        <v>41003001002</v>
      </c>
      <c r="B20" s="30">
        <f t="shared" si="0"/>
        <v>0</v>
      </c>
      <c r="C20" s="30">
        <f t="shared" si="1"/>
        <v>0</v>
      </c>
      <c r="D20" s="46">
        <f t="shared" si="2"/>
        <v>1</v>
      </c>
      <c r="H20" s="80" t="s">
        <v>33</v>
      </c>
      <c r="I20" s="25">
        <v>41013950300</v>
      </c>
      <c r="J20" s="379">
        <v>1</v>
      </c>
      <c r="K20" s="4" t="s">
        <v>171</v>
      </c>
      <c r="L20" s="4">
        <v>41011001100</v>
      </c>
      <c r="M20" s="379">
        <v>1</v>
      </c>
      <c r="N20" s="4" t="s">
        <v>32</v>
      </c>
      <c r="O20" s="4">
        <v>41011000504</v>
      </c>
      <c r="P20" s="379">
        <v>1</v>
      </c>
      <c r="Q20" s="4" t="s">
        <v>71</v>
      </c>
      <c r="R20" s="4">
        <v>41005022101</v>
      </c>
      <c r="S20" s="385">
        <v>1</v>
      </c>
    </row>
    <row r="21" spans="1:19" ht="15.75" x14ac:dyDescent="0.25">
      <c r="A21" s="185">
        <v>41003010400</v>
      </c>
      <c r="B21" s="30">
        <f t="shared" si="0"/>
        <v>0</v>
      </c>
      <c r="C21" s="30">
        <f t="shared" si="1"/>
        <v>0</v>
      </c>
      <c r="D21" s="46">
        <f t="shared" si="2"/>
        <v>0</v>
      </c>
      <c r="H21" s="80" t="s">
        <v>34</v>
      </c>
      <c r="I21" s="25">
        <v>41015950100</v>
      </c>
      <c r="J21" s="379">
        <v>1</v>
      </c>
      <c r="K21" s="4" t="s">
        <v>172</v>
      </c>
      <c r="L21" s="4">
        <v>41013950400</v>
      </c>
      <c r="M21" s="379">
        <v>1</v>
      </c>
      <c r="N21" s="4" t="s">
        <v>32</v>
      </c>
      <c r="O21" s="4">
        <v>41011000700</v>
      </c>
      <c r="P21" s="379">
        <v>1</v>
      </c>
      <c r="Q21" s="4" t="s">
        <v>71</v>
      </c>
      <c r="R21" s="4">
        <v>41005022103</v>
      </c>
      <c r="S21" s="385">
        <v>1</v>
      </c>
    </row>
    <row r="22" spans="1:19" ht="15.75" x14ac:dyDescent="0.25">
      <c r="A22" s="185">
        <v>41003010100</v>
      </c>
      <c r="B22" s="30">
        <f t="shared" si="0"/>
        <v>0</v>
      </c>
      <c r="C22" s="30">
        <f t="shared" si="1"/>
        <v>0</v>
      </c>
      <c r="D22" s="46">
        <f t="shared" si="2"/>
        <v>0</v>
      </c>
      <c r="H22" s="80" t="s">
        <v>35</v>
      </c>
      <c r="I22" s="25">
        <v>41017001600</v>
      </c>
      <c r="J22" s="379">
        <v>1</v>
      </c>
      <c r="K22" s="4" t="s">
        <v>173</v>
      </c>
      <c r="L22" s="4">
        <v>41015950100</v>
      </c>
      <c r="M22" s="379">
        <v>1</v>
      </c>
      <c r="N22" s="4" t="s">
        <v>34</v>
      </c>
      <c r="O22" s="4">
        <v>41015950100</v>
      </c>
      <c r="P22" s="379">
        <v>1</v>
      </c>
      <c r="Q22" s="4" t="s">
        <v>71</v>
      </c>
      <c r="R22" s="4">
        <v>41005022105</v>
      </c>
      <c r="S22" s="385">
        <v>1</v>
      </c>
    </row>
    <row r="23" spans="1:19" ht="15.75" x14ac:dyDescent="0.25">
      <c r="A23" s="185">
        <v>41003010600</v>
      </c>
      <c r="B23" s="30">
        <f t="shared" si="0"/>
        <v>1</v>
      </c>
      <c r="C23" s="30">
        <f t="shared" si="1"/>
        <v>0</v>
      </c>
      <c r="D23" s="46">
        <f t="shared" si="2"/>
        <v>1</v>
      </c>
      <c r="H23" s="80" t="s">
        <v>35</v>
      </c>
      <c r="I23" s="25">
        <v>41017001800</v>
      </c>
      <c r="J23" s="379">
        <v>1</v>
      </c>
      <c r="K23" s="4" t="s">
        <v>173</v>
      </c>
      <c r="L23" s="4">
        <v>41015950400</v>
      </c>
      <c r="M23" s="379">
        <v>1</v>
      </c>
      <c r="N23" s="4" t="s">
        <v>34</v>
      </c>
      <c r="O23" s="4">
        <v>41015950400</v>
      </c>
      <c r="P23" s="379">
        <v>1</v>
      </c>
      <c r="Q23" s="4" t="s">
        <v>71</v>
      </c>
      <c r="R23" s="4">
        <v>41005022108</v>
      </c>
      <c r="S23" s="385">
        <v>1</v>
      </c>
    </row>
    <row r="24" spans="1:19" ht="15.75" x14ac:dyDescent="0.25">
      <c r="A24" s="185">
        <v>41003010800</v>
      </c>
      <c r="B24" s="30">
        <f t="shared" si="0"/>
        <v>0</v>
      </c>
      <c r="C24" s="30">
        <f t="shared" si="1"/>
        <v>0</v>
      </c>
      <c r="D24" s="46">
        <f t="shared" si="2"/>
        <v>0</v>
      </c>
      <c r="H24" s="80" t="s">
        <v>35</v>
      </c>
      <c r="I24" s="25">
        <v>41017001500</v>
      </c>
      <c r="J24" s="379">
        <v>1</v>
      </c>
      <c r="K24" s="4" t="s">
        <v>174</v>
      </c>
      <c r="L24" s="4">
        <v>41017000200</v>
      </c>
      <c r="M24" s="379">
        <v>1</v>
      </c>
      <c r="N24" s="4" t="s">
        <v>35</v>
      </c>
      <c r="O24" s="4">
        <v>41017001600</v>
      </c>
      <c r="P24" s="379">
        <v>1</v>
      </c>
      <c r="Q24" s="4" t="s">
        <v>71</v>
      </c>
      <c r="R24" s="4">
        <v>41005022201</v>
      </c>
      <c r="S24" s="385">
        <v>1</v>
      </c>
    </row>
    <row r="25" spans="1:19" ht="15.75" x14ac:dyDescent="0.25">
      <c r="A25" s="185">
        <v>41003010900</v>
      </c>
      <c r="B25" s="30">
        <f t="shared" si="0"/>
        <v>0</v>
      </c>
      <c r="C25" s="30">
        <f t="shared" si="1"/>
        <v>0</v>
      </c>
      <c r="D25" s="46">
        <f t="shared" si="2"/>
        <v>0</v>
      </c>
      <c r="H25" s="80" t="s">
        <v>35</v>
      </c>
      <c r="I25" s="25">
        <v>41017000900</v>
      </c>
      <c r="J25" s="379">
        <v>1</v>
      </c>
      <c r="K25" s="4" t="s">
        <v>174</v>
      </c>
      <c r="L25" s="4">
        <v>41017000900</v>
      </c>
      <c r="M25" s="379">
        <v>1</v>
      </c>
      <c r="N25" s="4" t="s">
        <v>35</v>
      </c>
      <c r="O25" s="4">
        <v>41017000200</v>
      </c>
      <c r="P25" s="379">
        <v>1</v>
      </c>
      <c r="Q25" s="4" t="s">
        <v>71</v>
      </c>
      <c r="R25" s="4">
        <v>41005022400</v>
      </c>
      <c r="S25" s="385">
        <v>1</v>
      </c>
    </row>
    <row r="26" spans="1:19" ht="15.75" x14ac:dyDescent="0.25">
      <c r="A26" s="185">
        <v>41003000600</v>
      </c>
      <c r="B26" s="30">
        <f t="shared" si="0"/>
        <v>0</v>
      </c>
      <c r="C26" s="30">
        <f t="shared" si="1"/>
        <v>0</v>
      </c>
      <c r="D26" s="46">
        <f t="shared" si="2"/>
        <v>1</v>
      </c>
      <c r="H26" s="80" t="s">
        <v>36</v>
      </c>
      <c r="I26" s="25">
        <v>41019010000</v>
      </c>
      <c r="J26" s="379">
        <v>1</v>
      </c>
      <c r="K26" s="4" t="s">
        <v>175</v>
      </c>
      <c r="L26" s="4">
        <v>41019010000</v>
      </c>
      <c r="M26" s="379">
        <v>1</v>
      </c>
      <c r="N26" s="4" t="s">
        <v>35</v>
      </c>
      <c r="O26" s="4">
        <v>41017000900</v>
      </c>
      <c r="P26" s="379">
        <v>1</v>
      </c>
      <c r="Q26" s="4" t="s">
        <v>71</v>
      </c>
      <c r="R26" s="4">
        <v>41005022500</v>
      </c>
      <c r="S26" s="385">
        <v>1</v>
      </c>
    </row>
    <row r="27" spans="1:19" ht="15.75" x14ac:dyDescent="0.25">
      <c r="A27" s="185">
        <v>41003001101</v>
      </c>
      <c r="B27" s="30">
        <f t="shared" si="0"/>
        <v>0</v>
      </c>
      <c r="C27" s="30">
        <f t="shared" si="1"/>
        <v>0</v>
      </c>
      <c r="D27" s="46">
        <f t="shared" si="2"/>
        <v>1</v>
      </c>
      <c r="H27" s="80" t="s">
        <v>36</v>
      </c>
      <c r="I27" s="25">
        <v>41019130000</v>
      </c>
      <c r="J27" s="379">
        <v>1</v>
      </c>
      <c r="K27" s="4" t="s">
        <v>175</v>
      </c>
      <c r="L27" s="4">
        <v>41019020000</v>
      </c>
      <c r="M27" s="379">
        <v>1</v>
      </c>
      <c r="N27" s="4" t="s">
        <v>36</v>
      </c>
      <c r="O27" s="4">
        <v>41019130000</v>
      </c>
      <c r="P27" s="379">
        <v>1</v>
      </c>
      <c r="Q27" s="4" t="s">
        <v>71</v>
      </c>
      <c r="R27" s="4">
        <v>41005022605</v>
      </c>
      <c r="S27" s="385">
        <v>1</v>
      </c>
    </row>
    <row r="28" spans="1:19" ht="15.75" x14ac:dyDescent="0.25">
      <c r="A28" s="185">
        <v>41003010300</v>
      </c>
      <c r="B28" s="30">
        <f t="shared" si="0"/>
        <v>0</v>
      </c>
      <c r="C28" s="30">
        <f t="shared" si="1"/>
        <v>0</v>
      </c>
      <c r="D28" s="46">
        <f t="shared" si="2"/>
        <v>0</v>
      </c>
      <c r="H28" s="80" t="s">
        <v>39</v>
      </c>
      <c r="I28" s="25">
        <v>41025960100</v>
      </c>
      <c r="J28" s="379">
        <v>1</v>
      </c>
      <c r="K28" s="4" t="s">
        <v>175</v>
      </c>
      <c r="L28" s="4">
        <v>41019050002</v>
      </c>
      <c r="M28" s="379">
        <v>1</v>
      </c>
      <c r="N28" s="4" t="s">
        <v>36</v>
      </c>
      <c r="O28" s="4">
        <v>41019160000</v>
      </c>
      <c r="P28" s="379">
        <v>1</v>
      </c>
      <c r="Q28" s="4" t="s">
        <v>71</v>
      </c>
      <c r="R28" s="4">
        <v>41005022904</v>
      </c>
      <c r="S28" s="385">
        <v>1</v>
      </c>
    </row>
    <row r="29" spans="1:19" ht="15.75" x14ac:dyDescent="0.25">
      <c r="A29" s="185">
        <v>41003000400</v>
      </c>
      <c r="B29" s="30">
        <f t="shared" si="0"/>
        <v>0</v>
      </c>
      <c r="C29" s="30">
        <f t="shared" si="1"/>
        <v>0</v>
      </c>
      <c r="D29" s="46">
        <f t="shared" si="2"/>
        <v>0</v>
      </c>
      <c r="H29" s="80" t="s">
        <v>40</v>
      </c>
      <c r="I29" s="25">
        <v>41027950100</v>
      </c>
      <c r="J29" s="379">
        <v>1</v>
      </c>
      <c r="K29" s="4" t="s">
        <v>175</v>
      </c>
      <c r="L29" s="4">
        <v>41019090000</v>
      </c>
      <c r="M29" s="379">
        <v>1</v>
      </c>
      <c r="N29" s="4" t="s">
        <v>36</v>
      </c>
      <c r="O29" s="4">
        <v>41019190000</v>
      </c>
      <c r="P29" s="379">
        <v>1</v>
      </c>
      <c r="Q29" s="4" t="s">
        <v>71</v>
      </c>
      <c r="R29" s="4">
        <v>41005022906</v>
      </c>
      <c r="S29" s="385">
        <v>1</v>
      </c>
    </row>
    <row r="30" spans="1:19" ht="15.75" x14ac:dyDescent="0.25">
      <c r="A30" s="185">
        <v>41003000100</v>
      </c>
      <c r="B30" s="30">
        <f t="shared" si="0"/>
        <v>1</v>
      </c>
      <c r="C30" s="30">
        <f t="shared" si="1"/>
        <v>0</v>
      </c>
      <c r="D30" s="46">
        <f t="shared" si="2"/>
        <v>0</v>
      </c>
      <c r="H30" s="80" t="s">
        <v>40</v>
      </c>
      <c r="I30" s="25">
        <v>41027950300</v>
      </c>
      <c r="J30" s="379">
        <v>1</v>
      </c>
      <c r="K30" s="4" t="s">
        <v>175</v>
      </c>
      <c r="L30" s="4">
        <v>41019100000</v>
      </c>
      <c r="M30" s="379">
        <v>1</v>
      </c>
      <c r="N30" s="4" t="s">
        <v>36</v>
      </c>
      <c r="O30" s="4">
        <v>41019200000</v>
      </c>
      <c r="P30" s="379">
        <v>1</v>
      </c>
      <c r="Q30" s="4" t="s">
        <v>71</v>
      </c>
      <c r="R30" s="4">
        <v>41005022907</v>
      </c>
      <c r="S30" s="385">
        <v>1</v>
      </c>
    </row>
    <row r="31" spans="1:19" ht="15.75" x14ac:dyDescent="0.25">
      <c r="A31" s="185">
        <v>41005022602</v>
      </c>
      <c r="B31" s="30">
        <f t="shared" si="0"/>
        <v>0</v>
      </c>
      <c r="C31" s="30">
        <f t="shared" si="1"/>
        <v>0</v>
      </c>
      <c r="D31" s="46">
        <f t="shared" si="2"/>
        <v>0</v>
      </c>
      <c r="H31" s="80" t="s">
        <v>41</v>
      </c>
      <c r="I31" s="25">
        <v>41029001200</v>
      </c>
      <c r="J31" s="379">
        <v>1</v>
      </c>
      <c r="K31" s="4" t="s">
        <v>175</v>
      </c>
      <c r="L31" s="4">
        <v>41019160000</v>
      </c>
      <c r="M31" s="379">
        <v>1</v>
      </c>
      <c r="N31" s="4" t="s">
        <v>36</v>
      </c>
      <c r="O31" s="4">
        <v>41019050002</v>
      </c>
      <c r="P31" s="379">
        <v>1</v>
      </c>
      <c r="Q31" s="4" t="s">
        <v>71</v>
      </c>
      <c r="R31" s="4">
        <v>41005024400</v>
      </c>
      <c r="S31" s="385">
        <v>1</v>
      </c>
    </row>
    <row r="32" spans="1:19" ht="15.75" x14ac:dyDescent="0.25">
      <c r="A32" s="185">
        <v>41005021200</v>
      </c>
      <c r="B32" s="30">
        <f t="shared" si="0"/>
        <v>0</v>
      </c>
      <c r="C32" s="30">
        <f t="shared" si="1"/>
        <v>0</v>
      </c>
      <c r="D32" s="46">
        <f t="shared" si="2"/>
        <v>0</v>
      </c>
      <c r="H32" s="80" t="s">
        <v>41</v>
      </c>
      <c r="I32" s="25">
        <v>41029000100</v>
      </c>
      <c r="J32" s="379">
        <v>1</v>
      </c>
      <c r="K32" s="4" t="s">
        <v>175</v>
      </c>
      <c r="L32" s="4">
        <v>41019190000</v>
      </c>
      <c r="M32" s="379">
        <v>1</v>
      </c>
      <c r="N32" s="4" t="s">
        <v>36</v>
      </c>
      <c r="O32" s="4">
        <v>41019090000</v>
      </c>
      <c r="P32" s="379">
        <v>1</v>
      </c>
      <c r="Q32" s="4" t="s">
        <v>30</v>
      </c>
      <c r="R32" s="4">
        <v>41007950200</v>
      </c>
      <c r="S32" s="385">
        <v>1</v>
      </c>
    </row>
    <row r="33" spans="1:19" ht="15.75" x14ac:dyDescent="0.25">
      <c r="A33" s="185">
        <v>41005022907</v>
      </c>
      <c r="B33" s="30">
        <f t="shared" si="0"/>
        <v>0</v>
      </c>
      <c r="C33" s="30">
        <f t="shared" si="1"/>
        <v>0</v>
      </c>
      <c r="D33" s="46">
        <f t="shared" si="2"/>
        <v>0</v>
      </c>
      <c r="H33" s="80" t="s">
        <v>41</v>
      </c>
      <c r="I33" s="25">
        <v>41029001301</v>
      </c>
      <c r="J33" s="379">
        <v>1</v>
      </c>
      <c r="K33" s="4" t="s">
        <v>175</v>
      </c>
      <c r="L33" s="4">
        <v>41019200000</v>
      </c>
      <c r="M33" s="379">
        <v>1</v>
      </c>
      <c r="N33" s="4" t="s">
        <v>41</v>
      </c>
      <c r="O33" s="4">
        <v>41029000100</v>
      </c>
      <c r="P33" s="379">
        <v>1</v>
      </c>
      <c r="Q33" s="4" t="s">
        <v>30</v>
      </c>
      <c r="R33" s="4">
        <v>41007950300</v>
      </c>
      <c r="S33" s="385">
        <v>1</v>
      </c>
    </row>
    <row r="34" spans="1:19" ht="15.75" x14ac:dyDescent="0.25">
      <c r="A34" s="185">
        <v>41005023201</v>
      </c>
      <c r="B34" s="30">
        <f t="shared" si="0"/>
        <v>0</v>
      </c>
      <c r="C34" s="30">
        <f t="shared" si="1"/>
        <v>0</v>
      </c>
      <c r="D34" s="46">
        <f t="shared" si="2"/>
        <v>0</v>
      </c>
      <c r="H34" s="80" t="s">
        <v>42</v>
      </c>
      <c r="I34" s="25">
        <v>41031960202</v>
      </c>
      <c r="J34" s="379">
        <v>1</v>
      </c>
      <c r="K34" s="4" t="s">
        <v>175</v>
      </c>
      <c r="L34" s="4">
        <v>41019210000</v>
      </c>
      <c r="M34" s="379">
        <v>1</v>
      </c>
      <c r="N34" s="4" t="s">
        <v>41</v>
      </c>
      <c r="O34" s="4">
        <v>41029001301</v>
      </c>
      <c r="P34" s="379">
        <v>1</v>
      </c>
      <c r="Q34" s="4" t="s">
        <v>30</v>
      </c>
      <c r="R34" s="4">
        <v>41007950900</v>
      </c>
      <c r="S34" s="385">
        <v>1</v>
      </c>
    </row>
    <row r="35" spans="1:19" ht="15.75" x14ac:dyDescent="0.25">
      <c r="A35" s="185">
        <v>41005023300</v>
      </c>
      <c r="B35" s="30">
        <f t="shared" si="0"/>
        <v>0</v>
      </c>
      <c r="C35" s="30">
        <f t="shared" si="1"/>
        <v>0</v>
      </c>
      <c r="D35" s="46">
        <f t="shared" si="2"/>
        <v>0</v>
      </c>
      <c r="H35" s="80" t="s">
        <v>42</v>
      </c>
      <c r="I35" s="25">
        <v>41031940000</v>
      </c>
      <c r="J35" s="379">
        <v>1</v>
      </c>
      <c r="K35" s="4" t="s">
        <v>176</v>
      </c>
      <c r="L35" s="4">
        <v>41029000100</v>
      </c>
      <c r="M35" s="379">
        <v>1</v>
      </c>
      <c r="N35" s="4" t="s">
        <v>41</v>
      </c>
      <c r="O35" s="4">
        <v>41029001601</v>
      </c>
      <c r="P35" s="379">
        <v>1</v>
      </c>
      <c r="Q35" s="4" t="s">
        <v>31</v>
      </c>
      <c r="R35" s="4">
        <v>41009970200</v>
      </c>
      <c r="S35" s="385">
        <v>1</v>
      </c>
    </row>
    <row r="36" spans="1:19" ht="15.75" x14ac:dyDescent="0.25">
      <c r="A36" s="185">
        <v>41005022906</v>
      </c>
      <c r="B36" s="30">
        <f t="shared" si="0"/>
        <v>0</v>
      </c>
      <c r="C36" s="30">
        <f t="shared" si="1"/>
        <v>0</v>
      </c>
      <c r="D36" s="46">
        <f t="shared" si="2"/>
        <v>0</v>
      </c>
      <c r="H36" s="80" t="s">
        <v>43</v>
      </c>
      <c r="I36" s="25">
        <v>41033360500</v>
      </c>
      <c r="J36" s="379">
        <v>1</v>
      </c>
      <c r="K36" s="4" t="s">
        <v>176</v>
      </c>
      <c r="L36" s="4">
        <v>41029000201</v>
      </c>
      <c r="M36" s="379">
        <v>1</v>
      </c>
      <c r="N36" s="4" t="s">
        <v>41</v>
      </c>
      <c r="O36" s="4">
        <v>41029001800</v>
      </c>
      <c r="P36" s="379">
        <v>1</v>
      </c>
      <c r="Q36" s="4" t="s">
        <v>31</v>
      </c>
      <c r="R36" s="4">
        <v>41009970300</v>
      </c>
      <c r="S36" s="385">
        <v>1</v>
      </c>
    </row>
    <row r="37" spans="1:19" ht="15.75" x14ac:dyDescent="0.25">
      <c r="A37" s="185">
        <v>41005022606</v>
      </c>
      <c r="B37" s="30">
        <f t="shared" si="0"/>
        <v>0</v>
      </c>
      <c r="C37" s="30">
        <f t="shared" si="1"/>
        <v>0</v>
      </c>
      <c r="D37" s="46">
        <f t="shared" si="2"/>
        <v>0</v>
      </c>
      <c r="H37" s="80" t="s">
        <v>44</v>
      </c>
      <c r="I37" s="25">
        <v>41035970200</v>
      </c>
      <c r="J37" s="379">
        <v>1</v>
      </c>
      <c r="K37" s="4" t="s">
        <v>176</v>
      </c>
      <c r="L37" s="4">
        <v>41029000202</v>
      </c>
      <c r="M37" s="379">
        <v>1</v>
      </c>
      <c r="N37" s="4" t="s">
        <v>41</v>
      </c>
      <c r="O37" s="4">
        <v>41029001900</v>
      </c>
      <c r="P37" s="379">
        <v>1</v>
      </c>
      <c r="Q37" s="4" t="s">
        <v>31</v>
      </c>
      <c r="R37" s="4">
        <v>41009970400</v>
      </c>
      <c r="S37" s="385">
        <v>1</v>
      </c>
    </row>
    <row r="38" spans="1:19" ht="15.75" x14ac:dyDescent="0.25">
      <c r="A38" s="185">
        <v>41005022107</v>
      </c>
      <c r="B38" s="30">
        <f t="shared" si="0"/>
        <v>1</v>
      </c>
      <c r="C38" s="30">
        <f t="shared" si="1"/>
        <v>0</v>
      </c>
      <c r="D38" s="46">
        <f t="shared" si="2"/>
        <v>0</v>
      </c>
      <c r="H38" s="80" t="s">
        <v>44</v>
      </c>
      <c r="I38" s="25">
        <v>41035971800</v>
      </c>
      <c r="J38" s="379">
        <v>1</v>
      </c>
      <c r="K38" s="4" t="s">
        <v>176</v>
      </c>
      <c r="L38" s="4">
        <v>41029000300</v>
      </c>
      <c r="M38" s="379">
        <v>1</v>
      </c>
      <c r="N38" s="4" t="s">
        <v>41</v>
      </c>
      <c r="O38" s="4">
        <v>41029000201</v>
      </c>
      <c r="P38" s="379">
        <v>1</v>
      </c>
      <c r="Q38" s="4" t="s">
        <v>31</v>
      </c>
      <c r="R38" s="4">
        <v>41009970800</v>
      </c>
      <c r="S38" s="385">
        <v>1</v>
      </c>
    </row>
    <row r="39" spans="1:19" ht="15.75" x14ac:dyDescent="0.25">
      <c r="A39" s="185">
        <v>41005022904</v>
      </c>
      <c r="B39" s="30">
        <f t="shared" si="0"/>
        <v>0</v>
      </c>
      <c r="C39" s="30">
        <f t="shared" si="1"/>
        <v>0</v>
      </c>
      <c r="D39" s="46">
        <f t="shared" si="2"/>
        <v>0</v>
      </c>
      <c r="H39" s="80" t="s">
        <v>45</v>
      </c>
      <c r="I39" s="25">
        <v>41037960200</v>
      </c>
      <c r="J39" s="379">
        <v>1</v>
      </c>
      <c r="K39" s="4" t="s">
        <v>176</v>
      </c>
      <c r="L39" s="4">
        <v>41029000502</v>
      </c>
      <c r="M39" s="379">
        <v>1</v>
      </c>
      <c r="N39" s="4" t="s">
        <v>41</v>
      </c>
      <c r="O39" s="4">
        <v>41029000202</v>
      </c>
      <c r="P39" s="379">
        <v>1</v>
      </c>
      <c r="Q39" s="4" t="s">
        <v>32</v>
      </c>
      <c r="R39" s="4">
        <v>41011001000</v>
      </c>
      <c r="S39" s="385">
        <v>1</v>
      </c>
    </row>
    <row r="40" spans="1:19" ht="15.75" x14ac:dyDescent="0.25">
      <c r="A40" s="185">
        <v>41005024303</v>
      </c>
      <c r="B40" s="30">
        <f t="shared" si="0"/>
        <v>0</v>
      </c>
      <c r="C40" s="30">
        <f t="shared" si="1"/>
        <v>0</v>
      </c>
      <c r="D40" s="46">
        <f t="shared" si="2"/>
        <v>0</v>
      </c>
      <c r="H40" s="80" t="s">
        <v>46</v>
      </c>
      <c r="I40" s="25">
        <v>41039004300</v>
      </c>
      <c r="J40" s="379">
        <v>1</v>
      </c>
      <c r="K40" s="4" t="s">
        <v>176</v>
      </c>
      <c r="L40" s="4">
        <v>41029001601</v>
      </c>
      <c r="M40" s="379">
        <v>1</v>
      </c>
      <c r="N40" s="4" t="s">
        <v>41</v>
      </c>
      <c r="O40" s="4">
        <v>41029000300</v>
      </c>
      <c r="P40" s="379">
        <v>1</v>
      </c>
      <c r="Q40" s="4" t="s">
        <v>32</v>
      </c>
      <c r="R40" s="4">
        <v>41011001100</v>
      </c>
      <c r="S40" s="385">
        <v>1</v>
      </c>
    </row>
    <row r="41" spans="1:19" ht="15.75" x14ac:dyDescent="0.25">
      <c r="A41" s="185">
        <v>41005022108</v>
      </c>
      <c r="B41" s="30">
        <f t="shared" si="0"/>
        <v>1</v>
      </c>
      <c r="C41" s="30">
        <f t="shared" si="1"/>
        <v>0</v>
      </c>
      <c r="D41" s="46">
        <f t="shared" si="2"/>
        <v>0</v>
      </c>
      <c r="H41" s="80" t="s">
        <v>46</v>
      </c>
      <c r="I41" s="25">
        <v>41039003700</v>
      </c>
      <c r="J41" s="379">
        <v>1</v>
      </c>
      <c r="K41" s="4" t="s">
        <v>177</v>
      </c>
      <c r="L41" s="4">
        <v>41031940000</v>
      </c>
      <c r="M41" s="379">
        <v>1</v>
      </c>
      <c r="N41" s="4" t="s">
        <v>41</v>
      </c>
      <c r="O41" s="4">
        <v>41029000405</v>
      </c>
      <c r="P41" s="379">
        <v>1</v>
      </c>
      <c r="Q41" s="4" t="s">
        <v>32</v>
      </c>
      <c r="R41" s="4">
        <v>41011000300</v>
      </c>
      <c r="S41" s="385">
        <v>1</v>
      </c>
    </row>
    <row r="42" spans="1:19" ht="15.75" x14ac:dyDescent="0.25">
      <c r="A42" s="185">
        <v>41005023100</v>
      </c>
      <c r="B42" s="30">
        <f t="shared" si="0"/>
        <v>0</v>
      </c>
      <c r="C42" s="30">
        <f t="shared" si="1"/>
        <v>0</v>
      </c>
      <c r="D42" s="46">
        <f t="shared" si="2"/>
        <v>0</v>
      </c>
      <c r="H42" s="80" t="s">
        <v>46</v>
      </c>
      <c r="I42" s="25">
        <v>41039003900</v>
      </c>
      <c r="J42" s="379">
        <v>1</v>
      </c>
      <c r="K42" s="4" t="s">
        <v>177</v>
      </c>
      <c r="L42" s="4">
        <v>41031960201</v>
      </c>
      <c r="M42" s="379">
        <v>1</v>
      </c>
      <c r="N42" s="4" t="s">
        <v>41</v>
      </c>
      <c r="O42" s="4">
        <v>41029000501</v>
      </c>
      <c r="P42" s="379">
        <v>1</v>
      </c>
      <c r="Q42" s="4" t="s">
        <v>32</v>
      </c>
      <c r="R42" s="4">
        <v>41011000504</v>
      </c>
      <c r="S42" s="385">
        <v>1</v>
      </c>
    </row>
    <row r="43" spans="1:19" ht="15.75" x14ac:dyDescent="0.25">
      <c r="A43" s="185">
        <v>41005022105</v>
      </c>
      <c r="B43" s="30">
        <f t="shared" si="0"/>
        <v>0</v>
      </c>
      <c r="C43" s="30">
        <f t="shared" si="1"/>
        <v>0</v>
      </c>
      <c r="D43" s="46">
        <f t="shared" si="2"/>
        <v>0</v>
      </c>
      <c r="H43" s="80" t="s">
        <v>46</v>
      </c>
      <c r="I43" s="25">
        <v>41039003600</v>
      </c>
      <c r="J43" s="379">
        <v>1</v>
      </c>
      <c r="K43" s="4" t="s">
        <v>178</v>
      </c>
      <c r="L43" s="4">
        <v>41033360100</v>
      </c>
      <c r="M43" s="379">
        <v>1</v>
      </c>
      <c r="N43" s="4" t="s">
        <v>41</v>
      </c>
      <c r="O43" s="4">
        <v>41029000502</v>
      </c>
      <c r="P43" s="379">
        <v>1</v>
      </c>
      <c r="Q43" s="4" t="s">
        <v>32</v>
      </c>
      <c r="R43" s="4">
        <v>41011000900</v>
      </c>
      <c r="S43" s="385">
        <v>1</v>
      </c>
    </row>
    <row r="44" spans="1:19" ht="15.75" x14ac:dyDescent="0.25">
      <c r="A44" s="185">
        <v>41005022208</v>
      </c>
      <c r="B44" s="30">
        <f t="shared" si="0"/>
        <v>0</v>
      </c>
      <c r="C44" s="30">
        <f t="shared" si="1"/>
        <v>0</v>
      </c>
      <c r="D44" s="46">
        <f t="shared" si="2"/>
        <v>0</v>
      </c>
      <c r="H44" s="80" t="s">
        <v>46</v>
      </c>
      <c r="I44" s="25">
        <v>41039003302</v>
      </c>
      <c r="J44" s="379">
        <v>1</v>
      </c>
      <c r="K44" s="4" t="s">
        <v>178</v>
      </c>
      <c r="L44" s="4">
        <v>41033360701</v>
      </c>
      <c r="M44" s="379">
        <v>1</v>
      </c>
      <c r="N44" s="4" t="s">
        <v>42</v>
      </c>
      <c r="O44" s="4">
        <v>41031940000</v>
      </c>
      <c r="P44" s="379">
        <v>1</v>
      </c>
      <c r="Q44" s="4" t="s">
        <v>35</v>
      </c>
      <c r="R44" s="4">
        <v>41017001600</v>
      </c>
      <c r="S44" s="385">
        <v>1</v>
      </c>
    </row>
    <row r="45" spans="1:19" ht="15.75" x14ac:dyDescent="0.25">
      <c r="A45" s="185">
        <v>41005021100</v>
      </c>
      <c r="B45" s="30">
        <f t="shared" si="0"/>
        <v>0</v>
      </c>
      <c r="C45" s="30">
        <f t="shared" si="1"/>
        <v>0</v>
      </c>
      <c r="D45" s="46">
        <f t="shared" si="2"/>
        <v>0</v>
      </c>
      <c r="H45" s="80" t="s">
        <v>47</v>
      </c>
      <c r="I45" s="25">
        <v>41041950304</v>
      </c>
      <c r="J45" s="379">
        <v>1</v>
      </c>
      <c r="K45" s="4" t="s">
        <v>178</v>
      </c>
      <c r="L45" s="4">
        <v>41033360702</v>
      </c>
      <c r="M45" s="379">
        <v>1</v>
      </c>
      <c r="N45" s="4" t="s">
        <v>42</v>
      </c>
      <c r="O45" s="4">
        <v>41031960201</v>
      </c>
      <c r="P45" s="379">
        <v>1</v>
      </c>
      <c r="Q45" s="4" t="s">
        <v>35</v>
      </c>
      <c r="R45" s="4">
        <v>41017000900</v>
      </c>
      <c r="S45" s="385">
        <v>1</v>
      </c>
    </row>
    <row r="46" spans="1:19" ht="15.75" x14ac:dyDescent="0.25">
      <c r="A46" s="185">
        <v>41005022301</v>
      </c>
      <c r="B46" s="30">
        <f t="shared" si="0"/>
        <v>0</v>
      </c>
      <c r="C46" s="30">
        <f t="shared" si="1"/>
        <v>0</v>
      </c>
      <c r="D46" s="46">
        <f t="shared" si="2"/>
        <v>0</v>
      </c>
      <c r="H46" s="80" t="s">
        <v>48</v>
      </c>
      <c r="I46" s="25">
        <v>41043020400</v>
      </c>
      <c r="J46" s="379">
        <v>1</v>
      </c>
      <c r="K46" s="4" t="s">
        <v>178</v>
      </c>
      <c r="L46" s="4">
        <v>41033360800</v>
      </c>
      <c r="M46" s="379">
        <v>1</v>
      </c>
      <c r="N46" s="4" t="s">
        <v>42</v>
      </c>
      <c r="O46" s="4">
        <v>41031960202</v>
      </c>
      <c r="P46" s="379">
        <v>1</v>
      </c>
      <c r="Q46" s="4" t="s">
        <v>36</v>
      </c>
      <c r="R46" s="4">
        <v>41019120000</v>
      </c>
      <c r="S46" s="385">
        <v>1</v>
      </c>
    </row>
    <row r="47" spans="1:19" ht="15.75" x14ac:dyDescent="0.25">
      <c r="A47" s="185">
        <v>41005023902</v>
      </c>
      <c r="B47" s="30">
        <f t="shared" si="0"/>
        <v>0</v>
      </c>
      <c r="C47" s="30">
        <f t="shared" si="1"/>
        <v>0</v>
      </c>
      <c r="D47" s="46">
        <f t="shared" si="2"/>
        <v>0</v>
      </c>
      <c r="H47" s="80" t="s">
        <v>48</v>
      </c>
      <c r="I47" s="25">
        <v>41043020100</v>
      </c>
      <c r="J47" s="379">
        <v>1</v>
      </c>
      <c r="K47" s="4" t="s">
        <v>178</v>
      </c>
      <c r="L47" s="4">
        <v>41033360900</v>
      </c>
      <c r="M47" s="379">
        <v>1</v>
      </c>
      <c r="N47" s="4" t="s">
        <v>43</v>
      </c>
      <c r="O47" s="4">
        <v>41033360100</v>
      </c>
      <c r="P47" s="379">
        <v>1</v>
      </c>
      <c r="Q47" s="4" t="s">
        <v>36</v>
      </c>
      <c r="R47" s="4">
        <v>41019130000</v>
      </c>
      <c r="S47" s="385">
        <v>1</v>
      </c>
    </row>
    <row r="48" spans="1:19" ht="15.75" x14ac:dyDescent="0.25">
      <c r="A48" s="185">
        <v>41005020501</v>
      </c>
      <c r="B48" s="30">
        <f t="shared" si="0"/>
        <v>0</v>
      </c>
      <c r="C48" s="30">
        <f t="shared" si="1"/>
        <v>0</v>
      </c>
      <c r="D48" s="46">
        <f t="shared" si="2"/>
        <v>0</v>
      </c>
      <c r="H48" s="80" t="s">
        <v>49</v>
      </c>
      <c r="I48" s="25">
        <v>41045970500</v>
      </c>
      <c r="J48" s="379">
        <v>1</v>
      </c>
      <c r="K48" s="4" t="s">
        <v>178</v>
      </c>
      <c r="L48" s="4">
        <v>41033361100</v>
      </c>
      <c r="M48" s="379">
        <v>1</v>
      </c>
      <c r="N48" s="4" t="s">
        <v>43</v>
      </c>
      <c r="O48" s="4">
        <v>41033360500</v>
      </c>
      <c r="P48" s="379">
        <v>1</v>
      </c>
      <c r="Q48" s="4" t="s">
        <v>36</v>
      </c>
      <c r="R48" s="4">
        <v>41019140000</v>
      </c>
      <c r="S48" s="385">
        <v>1</v>
      </c>
    </row>
    <row r="49" spans="1:19" ht="15.75" x14ac:dyDescent="0.25">
      <c r="A49" s="185">
        <v>41005022708</v>
      </c>
      <c r="B49" s="30">
        <f t="shared" si="0"/>
        <v>0</v>
      </c>
      <c r="C49" s="30">
        <f t="shared" si="1"/>
        <v>0</v>
      </c>
      <c r="D49" s="46">
        <f t="shared" si="2"/>
        <v>0</v>
      </c>
      <c r="H49" s="80" t="s">
        <v>49</v>
      </c>
      <c r="I49" s="25">
        <v>41045970300</v>
      </c>
      <c r="J49" s="379">
        <v>1</v>
      </c>
      <c r="K49" s="4" t="s">
        <v>178</v>
      </c>
      <c r="L49" s="4">
        <v>41033361200</v>
      </c>
      <c r="M49" s="379">
        <v>1</v>
      </c>
      <c r="N49" s="4" t="s">
        <v>43</v>
      </c>
      <c r="O49" s="4">
        <v>41033360701</v>
      </c>
      <c r="P49" s="379">
        <v>1</v>
      </c>
      <c r="Q49" s="4" t="s">
        <v>36</v>
      </c>
      <c r="R49" s="4">
        <v>41019210000</v>
      </c>
      <c r="S49" s="385">
        <v>1</v>
      </c>
    </row>
    <row r="50" spans="1:19" ht="15.75" x14ac:dyDescent="0.25">
      <c r="A50" s="185">
        <v>41005020200</v>
      </c>
      <c r="B50" s="30">
        <f t="shared" si="0"/>
        <v>0</v>
      </c>
      <c r="C50" s="30">
        <f t="shared" si="1"/>
        <v>0</v>
      </c>
      <c r="D50" s="46">
        <f t="shared" si="2"/>
        <v>0</v>
      </c>
      <c r="H50" s="80" t="s">
        <v>50</v>
      </c>
      <c r="I50" s="25">
        <v>41047001000</v>
      </c>
      <c r="J50" s="379">
        <v>1</v>
      </c>
      <c r="K50" s="4" t="s">
        <v>178</v>
      </c>
      <c r="L50" s="4">
        <v>41033361400</v>
      </c>
      <c r="M50" s="379">
        <v>1</v>
      </c>
      <c r="N50" s="4" t="s">
        <v>43</v>
      </c>
      <c r="O50" s="4">
        <v>41033361200</v>
      </c>
      <c r="P50" s="379">
        <v>1</v>
      </c>
      <c r="Q50" s="4" t="s">
        <v>261</v>
      </c>
      <c r="R50" s="4">
        <v>41027950100</v>
      </c>
      <c r="S50" s="385">
        <v>1</v>
      </c>
    </row>
    <row r="51" spans="1:19" ht="15.75" x14ac:dyDescent="0.25">
      <c r="A51" s="185">
        <v>41005022800</v>
      </c>
      <c r="B51" s="30">
        <f t="shared" si="0"/>
        <v>0</v>
      </c>
      <c r="C51" s="30">
        <f t="shared" si="1"/>
        <v>0</v>
      </c>
      <c r="D51" s="46">
        <f t="shared" si="2"/>
        <v>0</v>
      </c>
      <c r="H51" s="80" t="s">
        <v>50</v>
      </c>
      <c r="I51" s="25">
        <v>41047000200</v>
      </c>
      <c r="J51" s="379">
        <v>1</v>
      </c>
      <c r="K51" s="4" t="s">
        <v>178</v>
      </c>
      <c r="L51" s="4">
        <v>41033361500</v>
      </c>
      <c r="M51" s="379">
        <v>1</v>
      </c>
      <c r="N51" s="4" t="s">
        <v>43</v>
      </c>
      <c r="O51" s="4">
        <v>41033361400</v>
      </c>
      <c r="P51" s="379">
        <v>1</v>
      </c>
      <c r="Q51" s="4" t="s">
        <v>261</v>
      </c>
      <c r="R51" s="4">
        <v>41027950400</v>
      </c>
      <c r="S51" s="385">
        <v>1</v>
      </c>
    </row>
    <row r="52" spans="1:19" ht="15.75" x14ac:dyDescent="0.25">
      <c r="A52" s="185">
        <v>41005022000</v>
      </c>
      <c r="B52" s="30">
        <f t="shared" si="0"/>
        <v>0</v>
      </c>
      <c r="C52" s="30">
        <f t="shared" si="1"/>
        <v>0</v>
      </c>
      <c r="D52" s="46">
        <f t="shared" si="2"/>
        <v>0</v>
      </c>
      <c r="H52" s="80" t="s">
        <v>50</v>
      </c>
      <c r="I52" s="25">
        <v>41047000300</v>
      </c>
      <c r="J52" s="379">
        <v>1</v>
      </c>
      <c r="K52" s="4" t="s">
        <v>178</v>
      </c>
      <c r="L52" s="4">
        <v>41033361600</v>
      </c>
      <c r="M52" s="379">
        <v>1</v>
      </c>
      <c r="N52" s="4" t="s">
        <v>43</v>
      </c>
      <c r="O52" s="4">
        <v>41033361500</v>
      </c>
      <c r="P52" s="379">
        <v>1</v>
      </c>
      <c r="Q52" s="4" t="s">
        <v>41</v>
      </c>
      <c r="R52" s="4">
        <v>41029000100</v>
      </c>
      <c r="S52" s="385">
        <v>1</v>
      </c>
    </row>
    <row r="53" spans="1:19" ht="15.75" x14ac:dyDescent="0.25">
      <c r="A53" s="185">
        <v>41005022707</v>
      </c>
      <c r="B53" s="30">
        <f t="shared" si="0"/>
        <v>0</v>
      </c>
      <c r="C53" s="30">
        <f t="shared" si="1"/>
        <v>0</v>
      </c>
      <c r="D53" s="46">
        <f t="shared" si="2"/>
        <v>0</v>
      </c>
      <c r="H53" s="80" t="s">
        <v>50</v>
      </c>
      <c r="I53" s="25">
        <v>41047010305</v>
      </c>
      <c r="J53" s="379">
        <v>1</v>
      </c>
      <c r="K53" s="4" t="s">
        <v>179</v>
      </c>
      <c r="L53" s="4">
        <v>41035970100</v>
      </c>
      <c r="M53" s="379">
        <v>1</v>
      </c>
      <c r="N53" s="4" t="s">
        <v>43</v>
      </c>
      <c r="O53" s="4">
        <v>41033361600</v>
      </c>
      <c r="P53" s="379">
        <v>1</v>
      </c>
      <c r="Q53" s="4" t="s">
        <v>41</v>
      </c>
      <c r="R53" s="4">
        <v>41029001001</v>
      </c>
      <c r="S53" s="385">
        <v>1</v>
      </c>
    </row>
    <row r="54" spans="1:19" ht="15.75" x14ac:dyDescent="0.25">
      <c r="A54" s="185">
        <v>41005022206</v>
      </c>
      <c r="B54" s="30">
        <f t="shared" si="0"/>
        <v>0</v>
      </c>
      <c r="C54" s="30">
        <f t="shared" si="1"/>
        <v>0</v>
      </c>
      <c r="D54" s="46">
        <f t="shared" si="2"/>
        <v>0</v>
      </c>
      <c r="H54" s="80" t="s">
        <v>50</v>
      </c>
      <c r="I54" s="25">
        <v>41047010303</v>
      </c>
      <c r="J54" s="379">
        <v>1</v>
      </c>
      <c r="K54" s="4" t="s">
        <v>179</v>
      </c>
      <c r="L54" s="4">
        <v>41035970200</v>
      </c>
      <c r="M54" s="379">
        <v>1</v>
      </c>
      <c r="N54" s="4" t="s">
        <v>44</v>
      </c>
      <c r="O54" s="4">
        <v>41035970200</v>
      </c>
      <c r="P54" s="379">
        <v>1</v>
      </c>
      <c r="Q54" s="4" t="s">
        <v>41</v>
      </c>
      <c r="R54" s="4">
        <v>41029001002</v>
      </c>
      <c r="S54" s="385">
        <v>1</v>
      </c>
    </row>
    <row r="55" spans="1:19" ht="15.75" x14ac:dyDescent="0.25">
      <c r="A55" s="185">
        <v>41005020700</v>
      </c>
      <c r="B55" s="30">
        <f t="shared" si="0"/>
        <v>0</v>
      </c>
      <c r="C55" s="30">
        <f t="shared" si="1"/>
        <v>0</v>
      </c>
      <c r="D55" s="46">
        <f t="shared" si="2"/>
        <v>0</v>
      </c>
      <c r="H55" s="80" t="s">
        <v>52</v>
      </c>
      <c r="I55" s="25">
        <v>41051010100</v>
      </c>
      <c r="J55" s="379">
        <v>1</v>
      </c>
      <c r="K55" s="4" t="s">
        <v>179</v>
      </c>
      <c r="L55" s="4">
        <v>41035970500</v>
      </c>
      <c r="M55" s="379">
        <v>1</v>
      </c>
      <c r="N55" s="4" t="s">
        <v>44</v>
      </c>
      <c r="O55" s="4">
        <v>41035970500</v>
      </c>
      <c r="P55" s="379">
        <v>1</v>
      </c>
      <c r="Q55" s="4" t="s">
        <v>41</v>
      </c>
      <c r="R55" s="4">
        <v>41029001200</v>
      </c>
      <c r="S55" s="385">
        <v>1</v>
      </c>
    </row>
    <row r="56" spans="1:19" ht="15.75" x14ac:dyDescent="0.25">
      <c r="A56" s="185">
        <v>41005024302</v>
      </c>
      <c r="B56" s="30">
        <f t="shared" si="0"/>
        <v>0</v>
      </c>
      <c r="C56" s="30">
        <f t="shared" si="1"/>
        <v>0</v>
      </c>
      <c r="D56" s="46">
        <f t="shared" si="2"/>
        <v>0</v>
      </c>
      <c r="H56" s="80" t="s">
        <v>52</v>
      </c>
      <c r="I56" s="25">
        <v>41051010304</v>
      </c>
      <c r="J56" s="379">
        <v>1</v>
      </c>
      <c r="K56" s="4" t="s">
        <v>179</v>
      </c>
      <c r="L56" s="4">
        <v>41035971200</v>
      </c>
      <c r="M56" s="379">
        <v>1</v>
      </c>
      <c r="N56" s="4" t="s">
        <v>44</v>
      </c>
      <c r="O56" s="4">
        <v>41035970600</v>
      </c>
      <c r="P56" s="379">
        <v>1</v>
      </c>
      <c r="Q56" s="4" t="s">
        <v>41</v>
      </c>
      <c r="R56" s="4">
        <v>41029001301</v>
      </c>
      <c r="S56" s="385">
        <v>1</v>
      </c>
    </row>
    <row r="57" spans="1:19" ht="15.75" x14ac:dyDescent="0.25">
      <c r="A57" s="185">
        <v>41005023002</v>
      </c>
      <c r="B57" s="30">
        <f t="shared" si="0"/>
        <v>0</v>
      </c>
      <c r="C57" s="30">
        <f t="shared" si="1"/>
        <v>0</v>
      </c>
      <c r="D57" s="46">
        <f t="shared" si="2"/>
        <v>0</v>
      </c>
      <c r="H57" s="80" t="s">
        <v>52</v>
      </c>
      <c r="I57" s="25">
        <v>41051008100</v>
      </c>
      <c r="J57" s="379">
        <v>1</v>
      </c>
      <c r="K57" s="4" t="s">
        <v>179</v>
      </c>
      <c r="L57" s="4">
        <v>41035971500</v>
      </c>
      <c r="M57" s="379">
        <v>1</v>
      </c>
      <c r="N57" s="4" t="s">
        <v>44</v>
      </c>
      <c r="O57" s="4">
        <v>41035971200</v>
      </c>
      <c r="P57" s="379">
        <v>1</v>
      </c>
      <c r="Q57" s="4" t="s">
        <v>41</v>
      </c>
      <c r="R57" s="4">
        <v>41029001302</v>
      </c>
      <c r="S57" s="385">
        <v>1</v>
      </c>
    </row>
    <row r="58" spans="1:19" ht="15.75" x14ac:dyDescent="0.25">
      <c r="A58" s="185">
        <v>41005021801</v>
      </c>
      <c r="B58" s="30">
        <f t="shared" si="0"/>
        <v>0</v>
      </c>
      <c r="C58" s="30">
        <f t="shared" si="1"/>
        <v>0</v>
      </c>
      <c r="D58" s="46">
        <f t="shared" si="2"/>
        <v>0</v>
      </c>
      <c r="H58" s="80" t="s">
        <v>52</v>
      </c>
      <c r="I58" s="25">
        <v>41051008201</v>
      </c>
      <c r="J58" s="379">
        <v>1</v>
      </c>
      <c r="K58" s="4" t="s">
        <v>179</v>
      </c>
      <c r="L58" s="4">
        <v>41035971600</v>
      </c>
      <c r="M58" s="379">
        <v>1</v>
      </c>
      <c r="N58" s="4" t="s">
        <v>44</v>
      </c>
      <c r="O58" s="4">
        <v>41035971300</v>
      </c>
      <c r="P58" s="379">
        <v>1</v>
      </c>
      <c r="Q58" s="4" t="s">
        <v>41</v>
      </c>
      <c r="R58" s="4">
        <v>41029001601</v>
      </c>
      <c r="S58" s="385">
        <v>1</v>
      </c>
    </row>
    <row r="59" spans="1:19" ht="15.75" x14ac:dyDescent="0.25">
      <c r="A59" s="185">
        <v>41005022302</v>
      </c>
      <c r="B59" s="30">
        <f t="shared" si="0"/>
        <v>0</v>
      </c>
      <c r="C59" s="30">
        <f t="shared" si="1"/>
        <v>0</v>
      </c>
      <c r="D59" s="46">
        <f t="shared" si="2"/>
        <v>0</v>
      </c>
      <c r="H59" s="80" t="s">
        <v>52</v>
      </c>
      <c r="I59" s="25">
        <v>41051010001</v>
      </c>
      <c r="J59" s="379">
        <v>1</v>
      </c>
      <c r="K59" s="4" t="s">
        <v>179</v>
      </c>
      <c r="L59" s="4">
        <v>41035971700</v>
      </c>
      <c r="M59" s="379">
        <v>1</v>
      </c>
      <c r="N59" s="4" t="s">
        <v>44</v>
      </c>
      <c r="O59" s="4">
        <v>41035971500</v>
      </c>
      <c r="P59" s="379">
        <v>1</v>
      </c>
      <c r="Q59" s="4" t="s">
        <v>41</v>
      </c>
      <c r="R59" s="4">
        <v>41029001700</v>
      </c>
      <c r="S59" s="385">
        <v>1</v>
      </c>
    </row>
    <row r="60" spans="1:19" ht="15.75" x14ac:dyDescent="0.25">
      <c r="A60" s="185">
        <v>41005022205</v>
      </c>
      <c r="B60" s="30">
        <f t="shared" si="0"/>
        <v>0</v>
      </c>
      <c r="C60" s="30">
        <f t="shared" si="1"/>
        <v>0</v>
      </c>
      <c r="D60" s="46">
        <f t="shared" si="2"/>
        <v>0</v>
      </c>
      <c r="H60" s="80" t="s">
        <v>52</v>
      </c>
      <c r="I60" s="25">
        <v>41051007300</v>
      </c>
      <c r="J60" s="379">
        <v>1</v>
      </c>
      <c r="K60" s="4" t="s">
        <v>179</v>
      </c>
      <c r="L60" s="4">
        <v>41035971800</v>
      </c>
      <c r="M60" s="379">
        <v>1</v>
      </c>
      <c r="N60" s="4" t="s">
        <v>44</v>
      </c>
      <c r="O60" s="4">
        <v>41035971600</v>
      </c>
      <c r="P60" s="379">
        <v>1</v>
      </c>
      <c r="Q60" s="4" t="s">
        <v>41</v>
      </c>
      <c r="R60" s="4">
        <v>41029001800</v>
      </c>
      <c r="S60" s="385">
        <v>1</v>
      </c>
    </row>
    <row r="61" spans="1:19" ht="15.75" x14ac:dyDescent="0.25">
      <c r="A61" s="185">
        <v>41005022201</v>
      </c>
      <c r="B61" s="30">
        <f t="shared" si="0"/>
        <v>1</v>
      </c>
      <c r="C61" s="30">
        <f t="shared" si="1"/>
        <v>1</v>
      </c>
      <c r="D61" s="46">
        <f t="shared" si="2"/>
        <v>0</v>
      </c>
      <c r="H61" s="80" t="s">
        <v>52</v>
      </c>
      <c r="I61" s="25">
        <v>41051002100</v>
      </c>
      <c r="J61" s="379">
        <v>1</v>
      </c>
      <c r="K61" s="4" t="s">
        <v>179</v>
      </c>
      <c r="L61" s="4">
        <v>41035971900</v>
      </c>
      <c r="M61" s="379">
        <v>1</v>
      </c>
      <c r="N61" s="4" t="s">
        <v>44</v>
      </c>
      <c r="O61" s="4">
        <v>41035971700</v>
      </c>
      <c r="P61" s="379">
        <v>1</v>
      </c>
      <c r="Q61" s="4" t="s">
        <v>41</v>
      </c>
      <c r="R61" s="4">
        <v>41029000201</v>
      </c>
      <c r="S61" s="385">
        <v>1</v>
      </c>
    </row>
    <row r="62" spans="1:19" ht="15.75" x14ac:dyDescent="0.25">
      <c r="A62" s="185">
        <v>41005980000</v>
      </c>
      <c r="B62" s="30">
        <f t="shared" si="0"/>
        <v>0</v>
      </c>
      <c r="C62" s="30">
        <f t="shared" si="1"/>
        <v>1</v>
      </c>
      <c r="D62" s="46">
        <f t="shared" si="2"/>
        <v>1</v>
      </c>
      <c r="H62" s="80" t="s">
        <v>52</v>
      </c>
      <c r="I62" s="25">
        <v>41051001101</v>
      </c>
      <c r="J62" s="379">
        <v>1</v>
      </c>
      <c r="K62" s="4" t="s">
        <v>180</v>
      </c>
      <c r="L62" s="4">
        <v>41037960100</v>
      </c>
      <c r="M62" s="379">
        <v>1</v>
      </c>
      <c r="N62" s="4" t="s">
        <v>44</v>
      </c>
      <c r="O62" s="4">
        <v>41035971800</v>
      </c>
      <c r="P62" s="379">
        <v>1</v>
      </c>
      <c r="Q62" s="4" t="s">
        <v>41</v>
      </c>
      <c r="R62" s="4">
        <v>41029000202</v>
      </c>
      <c r="S62" s="385">
        <v>1</v>
      </c>
    </row>
    <row r="63" spans="1:19" ht="15.75" x14ac:dyDescent="0.25">
      <c r="A63" s="185">
        <v>41005020403</v>
      </c>
      <c r="B63" s="30">
        <f t="shared" si="0"/>
        <v>0</v>
      </c>
      <c r="C63" s="30">
        <f t="shared" si="1"/>
        <v>0</v>
      </c>
      <c r="D63" s="46">
        <f t="shared" si="2"/>
        <v>0</v>
      </c>
      <c r="H63" s="80" t="s">
        <v>52</v>
      </c>
      <c r="I63" s="25">
        <v>41051002303</v>
      </c>
      <c r="J63" s="379">
        <v>1</v>
      </c>
      <c r="K63" s="4" t="s">
        <v>180</v>
      </c>
      <c r="L63" s="4">
        <v>41037960200</v>
      </c>
      <c r="M63" s="379">
        <v>1</v>
      </c>
      <c r="N63" s="4" t="s">
        <v>44</v>
      </c>
      <c r="O63" s="4">
        <v>41035971900</v>
      </c>
      <c r="P63" s="379">
        <v>1</v>
      </c>
      <c r="Q63" s="4" t="s">
        <v>41</v>
      </c>
      <c r="R63" s="4">
        <v>41029000203</v>
      </c>
      <c r="S63" s="385">
        <v>1</v>
      </c>
    </row>
    <row r="64" spans="1:19" ht="15.75" x14ac:dyDescent="0.25">
      <c r="A64" s="185">
        <v>41005022702</v>
      </c>
      <c r="B64" s="30">
        <f t="shared" si="0"/>
        <v>0</v>
      </c>
      <c r="C64" s="30">
        <f t="shared" si="1"/>
        <v>0</v>
      </c>
      <c r="D64" s="46">
        <f t="shared" si="2"/>
        <v>0</v>
      </c>
      <c r="H64" s="80" t="s">
        <v>52</v>
      </c>
      <c r="I64" s="25">
        <v>41051005600</v>
      </c>
      <c r="J64" s="379">
        <v>1</v>
      </c>
      <c r="K64" s="4" t="s">
        <v>181</v>
      </c>
      <c r="L64" s="4">
        <v>41039000500</v>
      </c>
      <c r="M64" s="379">
        <v>1</v>
      </c>
      <c r="N64" s="4" t="s">
        <v>46</v>
      </c>
      <c r="O64" s="4">
        <v>41039001201</v>
      </c>
      <c r="P64" s="379">
        <v>1</v>
      </c>
      <c r="Q64" s="4" t="s">
        <v>41</v>
      </c>
      <c r="R64" s="4">
        <v>41029002700</v>
      </c>
      <c r="S64" s="385">
        <v>1</v>
      </c>
    </row>
    <row r="65" spans="1:19" ht="15.75" x14ac:dyDescent="0.25">
      <c r="A65" s="185">
        <v>41005022400</v>
      </c>
      <c r="B65" s="30">
        <f t="shared" si="0"/>
        <v>1</v>
      </c>
      <c r="C65" s="30">
        <f t="shared" si="1"/>
        <v>0</v>
      </c>
      <c r="D65" s="46">
        <f t="shared" si="2"/>
        <v>0</v>
      </c>
      <c r="H65" s="80" t="s">
        <v>52</v>
      </c>
      <c r="I65" s="25">
        <v>41051005100</v>
      </c>
      <c r="J65" s="379">
        <v>1</v>
      </c>
      <c r="K65" s="4" t="s">
        <v>181</v>
      </c>
      <c r="L65" s="4">
        <v>41039000705</v>
      </c>
      <c r="M65" s="379">
        <v>1</v>
      </c>
      <c r="N65" s="4" t="s">
        <v>46</v>
      </c>
      <c r="O65" s="4">
        <v>41039001301</v>
      </c>
      <c r="P65" s="379">
        <v>1</v>
      </c>
      <c r="Q65" s="4" t="s">
        <v>41</v>
      </c>
      <c r="R65" s="4">
        <v>41029000300</v>
      </c>
      <c r="S65" s="385">
        <v>1</v>
      </c>
    </row>
    <row r="66" spans="1:19" ht="15.75" x14ac:dyDescent="0.25">
      <c r="A66" s="185">
        <v>41005021300</v>
      </c>
      <c r="B66" s="30">
        <f t="shared" si="0"/>
        <v>0</v>
      </c>
      <c r="C66" s="30">
        <f t="shared" si="1"/>
        <v>0</v>
      </c>
      <c r="D66" s="46">
        <f t="shared" si="2"/>
        <v>0</v>
      </c>
      <c r="H66" s="80" t="s">
        <v>52</v>
      </c>
      <c r="I66" s="25">
        <v>41051010600</v>
      </c>
      <c r="J66" s="379">
        <v>1</v>
      </c>
      <c r="K66" s="4" t="s">
        <v>181</v>
      </c>
      <c r="L66" s="4">
        <v>41039000707</v>
      </c>
      <c r="M66" s="379">
        <v>1</v>
      </c>
      <c r="N66" s="4" t="s">
        <v>46</v>
      </c>
      <c r="O66" s="4">
        <v>41039001500</v>
      </c>
      <c r="P66" s="379">
        <v>1</v>
      </c>
      <c r="Q66" s="4" t="s">
        <v>41</v>
      </c>
      <c r="R66" s="4">
        <v>41029000406</v>
      </c>
      <c r="S66" s="385">
        <v>1</v>
      </c>
    </row>
    <row r="67" spans="1:19" ht="15.75" x14ac:dyDescent="0.25">
      <c r="A67" s="185">
        <v>41005020505</v>
      </c>
      <c r="B67" s="30">
        <f t="shared" si="0"/>
        <v>0</v>
      </c>
      <c r="C67" s="30">
        <f t="shared" si="1"/>
        <v>0</v>
      </c>
      <c r="D67" s="46">
        <f t="shared" si="2"/>
        <v>0</v>
      </c>
      <c r="H67" s="80" t="s">
        <v>52</v>
      </c>
      <c r="I67" s="25">
        <v>41051009603</v>
      </c>
      <c r="J67" s="379">
        <v>1</v>
      </c>
      <c r="K67" s="4" t="s">
        <v>181</v>
      </c>
      <c r="L67" s="4">
        <v>41039000904</v>
      </c>
      <c r="M67" s="379">
        <v>1</v>
      </c>
      <c r="N67" s="4" t="s">
        <v>46</v>
      </c>
      <c r="O67" s="4">
        <v>41039001803</v>
      </c>
      <c r="P67" s="379">
        <v>1</v>
      </c>
      <c r="Q67" s="4" t="s">
        <v>41</v>
      </c>
      <c r="R67" s="4">
        <v>41029000502</v>
      </c>
      <c r="S67" s="385">
        <v>1</v>
      </c>
    </row>
    <row r="68" spans="1:19" ht="15.75" x14ac:dyDescent="0.25">
      <c r="A68" s="185">
        <v>41005024400</v>
      </c>
      <c r="B68" s="30">
        <f t="shared" si="0"/>
        <v>1</v>
      </c>
      <c r="C68" s="30">
        <f t="shared" si="1"/>
        <v>0</v>
      </c>
      <c r="D68" s="46">
        <f t="shared" si="2"/>
        <v>0</v>
      </c>
      <c r="H68" s="80" t="s">
        <v>52</v>
      </c>
      <c r="I68" s="25">
        <v>41051009604</v>
      </c>
      <c r="J68" s="379">
        <v>1</v>
      </c>
      <c r="K68" s="4" t="s">
        <v>181</v>
      </c>
      <c r="L68" s="4">
        <v>41039001301</v>
      </c>
      <c r="M68" s="379">
        <v>1</v>
      </c>
      <c r="N68" s="4" t="s">
        <v>46</v>
      </c>
      <c r="O68" s="4">
        <v>41039001902</v>
      </c>
      <c r="P68" s="379">
        <v>1</v>
      </c>
      <c r="Q68" s="4" t="s">
        <v>41</v>
      </c>
      <c r="R68" s="4">
        <v>41029000800</v>
      </c>
      <c r="S68" s="385">
        <v>1</v>
      </c>
    </row>
    <row r="69" spans="1:19" ht="15.75" x14ac:dyDescent="0.25">
      <c r="A69" s="185">
        <v>41005024000</v>
      </c>
      <c r="B69" s="30">
        <f t="shared" si="0"/>
        <v>0</v>
      </c>
      <c r="C69" s="30">
        <f t="shared" si="1"/>
        <v>0</v>
      </c>
      <c r="D69" s="46">
        <f t="shared" si="2"/>
        <v>0</v>
      </c>
      <c r="H69" s="80" t="s">
        <v>52</v>
      </c>
      <c r="I69" s="25">
        <v>41051009801</v>
      </c>
      <c r="J69" s="379">
        <v>1</v>
      </c>
      <c r="K69" s="4" t="s">
        <v>181</v>
      </c>
      <c r="L69" s="4">
        <v>41039001302</v>
      </c>
      <c r="M69" s="379">
        <v>1</v>
      </c>
      <c r="N69" s="4" t="s">
        <v>46</v>
      </c>
      <c r="O69" s="4">
        <v>41039001903</v>
      </c>
      <c r="P69" s="379">
        <v>1</v>
      </c>
      <c r="Q69" s="4" t="s">
        <v>42</v>
      </c>
      <c r="R69" s="4">
        <v>41031960201</v>
      </c>
      <c r="S69" s="385">
        <v>1</v>
      </c>
    </row>
    <row r="70" spans="1:19" ht="15.75" x14ac:dyDescent="0.25">
      <c r="A70" s="185">
        <v>41005021000</v>
      </c>
      <c r="B70" s="30">
        <f t="shared" si="0"/>
        <v>0</v>
      </c>
      <c r="C70" s="30">
        <f t="shared" si="1"/>
        <v>0</v>
      </c>
      <c r="D70" s="46">
        <f t="shared" si="2"/>
        <v>0</v>
      </c>
      <c r="H70" s="80" t="s">
        <v>52</v>
      </c>
      <c r="I70" s="25">
        <v>41051009701</v>
      </c>
      <c r="J70" s="379">
        <v>1</v>
      </c>
      <c r="K70" s="4" t="s">
        <v>181</v>
      </c>
      <c r="L70" s="4">
        <v>41039001400</v>
      </c>
      <c r="M70" s="379">
        <v>1</v>
      </c>
      <c r="N70" s="4" t="s">
        <v>46</v>
      </c>
      <c r="O70" s="4">
        <v>41039002101</v>
      </c>
      <c r="P70" s="379">
        <v>1</v>
      </c>
      <c r="Q70" s="4" t="s">
        <v>43</v>
      </c>
      <c r="R70" s="4">
        <v>41033360500</v>
      </c>
      <c r="S70" s="385">
        <v>1</v>
      </c>
    </row>
    <row r="71" spans="1:19" ht="15.75" x14ac:dyDescent="0.25">
      <c r="A71" s="185">
        <v>41005020900</v>
      </c>
      <c r="B71" s="30">
        <f t="shared" si="0"/>
        <v>0</v>
      </c>
      <c r="C71" s="30">
        <f t="shared" si="1"/>
        <v>0</v>
      </c>
      <c r="D71" s="46">
        <f t="shared" si="2"/>
        <v>0</v>
      </c>
      <c r="H71" s="80" t="s">
        <v>52</v>
      </c>
      <c r="I71" s="25">
        <v>41051005700</v>
      </c>
      <c r="J71" s="379">
        <v>1</v>
      </c>
      <c r="K71" s="4" t="s">
        <v>181</v>
      </c>
      <c r="L71" s="4">
        <v>41039001500</v>
      </c>
      <c r="M71" s="379">
        <v>1</v>
      </c>
      <c r="N71" s="4" t="s">
        <v>46</v>
      </c>
      <c r="O71" s="4">
        <v>41039002102</v>
      </c>
      <c r="P71" s="379">
        <v>1</v>
      </c>
      <c r="Q71" s="4" t="s">
        <v>43</v>
      </c>
      <c r="R71" s="4">
        <v>41033360600</v>
      </c>
      <c r="S71" s="385">
        <v>1</v>
      </c>
    </row>
    <row r="72" spans="1:19" ht="15.75" x14ac:dyDescent="0.25">
      <c r="A72" s="185">
        <v>41005020302</v>
      </c>
      <c r="B72" s="30">
        <f t="shared" ref="B72:B135" si="3">SUMIF($I$7:$I$92,A72,$J$7:$J$92)</f>
        <v>0</v>
      </c>
      <c r="C72" s="30">
        <f t="shared" ref="C72:C135" si="4">SUMIF($L$7:$L$172,A72,$M$7:$M$172)</f>
        <v>0</v>
      </c>
      <c r="D72" s="46">
        <f t="shared" ref="D72:D135" si="5">SUMIF($O$7:$O$295,A72,$P$7:$P$295)</f>
        <v>0</v>
      </c>
      <c r="H72" s="80" t="s">
        <v>53</v>
      </c>
      <c r="I72" s="25">
        <v>41053020202</v>
      </c>
      <c r="J72" s="379">
        <v>1</v>
      </c>
      <c r="K72" s="4" t="s">
        <v>181</v>
      </c>
      <c r="L72" s="4">
        <v>41039001803</v>
      </c>
      <c r="M72" s="379">
        <v>1</v>
      </c>
      <c r="N72" s="4" t="s">
        <v>46</v>
      </c>
      <c r="O72" s="4">
        <v>41039002301</v>
      </c>
      <c r="P72" s="379">
        <v>1</v>
      </c>
      <c r="Q72" s="4" t="s">
        <v>43</v>
      </c>
      <c r="R72" s="4">
        <v>41033360701</v>
      </c>
      <c r="S72" s="385">
        <v>1</v>
      </c>
    </row>
    <row r="73" spans="1:19" ht="15.75" x14ac:dyDescent="0.25">
      <c r="A73" s="185">
        <v>41005023001</v>
      </c>
      <c r="B73" s="30">
        <f t="shared" si="3"/>
        <v>0</v>
      </c>
      <c r="C73" s="30">
        <f t="shared" si="4"/>
        <v>0</v>
      </c>
      <c r="D73" s="46">
        <f t="shared" si="5"/>
        <v>0</v>
      </c>
      <c r="H73" s="80" t="s">
        <v>53</v>
      </c>
      <c r="I73" s="25">
        <v>41053005100</v>
      </c>
      <c r="J73" s="379">
        <v>1</v>
      </c>
      <c r="K73" s="4" t="s">
        <v>181</v>
      </c>
      <c r="L73" s="4">
        <v>41039001902</v>
      </c>
      <c r="M73" s="379">
        <v>1</v>
      </c>
      <c r="N73" s="4" t="s">
        <v>46</v>
      </c>
      <c r="O73" s="4">
        <v>41039002700</v>
      </c>
      <c r="P73" s="379">
        <v>1</v>
      </c>
      <c r="Q73" s="4" t="s">
        <v>43</v>
      </c>
      <c r="R73" s="4">
        <v>41033360702</v>
      </c>
      <c r="S73" s="385">
        <v>1</v>
      </c>
    </row>
    <row r="74" spans="1:19" ht="15.75" x14ac:dyDescent="0.25">
      <c r="A74" s="185">
        <v>41005022101</v>
      </c>
      <c r="B74" s="30">
        <f t="shared" si="3"/>
        <v>0</v>
      </c>
      <c r="C74" s="30">
        <f t="shared" si="4"/>
        <v>0</v>
      </c>
      <c r="D74" s="46">
        <f t="shared" si="5"/>
        <v>0</v>
      </c>
      <c r="H74" s="80" t="s">
        <v>54</v>
      </c>
      <c r="I74" s="25">
        <v>41055950100</v>
      </c>
      <c r="J74" s="379">
        <v>1</v>
      </c>
      <c r="K74" s="4" t="s">
        <v>181</v>
      </c>
      <c r="L74" s="4">
        <v>41039001903</v>
      </c>
      <c r="M74" s="379">
        <v>1</v>
      </c>
      <c r="N74" s="4" t="s">
        <v>46</v>
      </c>
      <c r="O74" s="4">
        <v>41039003102</v>
      </c>
      <c r="P74" s="379">
        <v>1</v>
      </c>
      <c r="Q74" s="4" t="s">
        <v>43</v>
      </c>
      <c r="R74" s="4">
        <v>41033361100</v>
      </c>
      <c r="S74" s="385">
        <v>1</v>
      </c>
    </row>
    <row r="75" spans="1:19" ht="15.75" x14ac:dyDescent="0.25">
      <c r="A75" s="185">
        <v>41005021500</v>
      </c>
      <c r="B75" s="30">
        <f t="shared" si="3"/>
        <v>0</v>
      </c>
      <c r="C75" s="30">
        <f t="shared" si="4"/>
        <v>0</v>
      </c>
      <c r="D75" s="46">
        <f t="shared" si="5"/>
        <v>0</v>
      </c>
      <c r="H75" s="80" t="s">
        <v>55</v>
      </c>
      <c r="I75" s="25">
        <v>41057960200</v>
      </c>
      <c r="J75" s="379">
        <v>1</v>
      </c>
      <c r="K75" s="4" t="s">
        <v>181</v>
      </c>
      <c r="L75" s="4">
        <v>41039001904</v>
      </c>
      <c r="M75" s="379">
        <v>1</v>
      </c>
      <c r="N75" s="4" t="s">
        <v>46</v>
      </c>
      <c r="O75" s="4">
        <v>41039003201</v>
      </c>
      <c r="P75" s="379">
        <v>1</v>
      </c>
      <c r="Q75" s="4" t="s">
        <v>43</v>
      </c>
      <c r="R75" s="4">
        <v>41033361200</v>
      </c>
      <c r="S75" s="385">
        <v>1</v>
      </c>
    </row>
    <row r="76" spans="1:19" ht="15.75" x14ac:dyDescent="0.25">
      <c r="A76" s="185">
        <v>41005021400</v>
      </c>
      <c r="B76" s="30">
        <f t="shared" si="3"/>
        <v>0</v>
      </c>
      <c r="C76" s="30">
        <f t="shared" si="4"/>
        <v>0</v>
      </c>
      <c r="D76" s="46">
        <f t="shared" si="5"/>
        <v>0</v>
      </c>
      <c r="H76" s="80" t="s">
        <v>56</v>
      </c>
      <c r="I76" s="25">
        <v>41059940000</v>
      </c>
      <c r="J76" s="379">
        <v>1</v>
      </c>
      <c r="K76" s="4" t="s">
        <v>181</v>
      </c>
      <c r="L76" s="4">
        <v>41039002101</v>
      </c>
      <c r="M76" s="379">
        <v>1</v>
      </c>
      <c r="N76" s="4" t="s">
        <v>46</v>
      </c>
      <c r="O76" s="4">
        <v>41039003302</v>
      </c>
      <c r="P76" s="379">
        <v>1</v>
      </c>
      <c r="Q76" s="4" t="s">
        <v>43</v>
      </c>
      <c r="R76" s="4">
        <v>41033361600</v>
      </c>
      <c r="S76" s="385">
        <v>1</v>
      </c>
    </row>
    <row r="77" spans="1:19" ht="15.75" x14ac:dyDescent="0.25">
      <c r="A77" s="185">
        <v>41005020404</v>
      </c>
      <c r="B77" s="30">
        <f t="shared" si="3"/>
        <v>0</v>
      </c>
      <c r="C77" s="30">
        <f t="shared" si="4"/>
        <v>0</v>
      </c>
      <c r="D77" s="46">
        <f t="shared" si="5"/>
        <v>0</v>
      </c>
      <c r="H77" s="80" t="s">
        <v>56</v>
      </c>
      <c r="I77" s="25">
        <v>41059951000</v>
      </c>
      <c r="J77" s="379">
        <v>1</v>
      </c>
      <c r="K77" s="4" t="s">
        <v>181</v>
      </c>
      <c r="L77" s="4">
        <v>41039002102</v>
      </c>
      <c r="M77" s="379">
        <v>1</v>
      </c>
      <c r="N77" s="4" t="s">
        <v>46</v>
      </c>
      <c r="O77" s="4">
        <v>41039003400</v>
      </c>
      <c r="P77" s="379">
        <v>1</v>
      </c>
      <c r="Q77" s="4" t="s">
        <v>44</v>
      </c>
      <c r="R77" s="4">
        <v>41035971500</v>
      </c>
      <c r="S77" s="385">
        <v>1</v>
      </c>
    </row>
    <row r="78" spans="1:19" ht="15.75" x14ac:dyDescent="0.25">
      <c r="A78" s="185">
        <v>41005024200</v>
      </c>
      <c r="B78" s="30">
        <f t="shared" si="3"/>
        <v>0</v>
      </c>
      <c r="C78" s="30">
        <f t="shared" si="4"/>
        <v>0</v>
      </c>
      <c r="D78" s="46">
        <f t="shared" si="5"/>
        <v>0</v>
      </c>
      <c r="H78" s="80" t="s">
        <v>56</v>
      </c>
      <c r="I78" s="25">
        <v>41059950200</v>
      </c>
      <c r="J78" s="379">
        <v>1</v>
      </c>
      <c r="K78" s="4" t="s">
        <v>181</v>
      </c>
      <c r="L78" s="4">
        <v>41039002504</v>
      </c>
      <c r="M78" s="379">
        <v>1</v>
      </c>
      <c r="N78" s="4" t="s">
        <v>46</v>
      </c>
      <c r="O78" s="4">
        <v>41039003700</v>
      </c>
      <c r="P78" s="379">
        <v>1</v>
      </c>
      <c r="Q78" s="4" t="s">
        <v>44</v>
      </c>
      <c r="R78" s="4">
        <v>41035971600</v>
      </c>
      <c r="S78" s="385">
        <v>1</v>
      </c>
    </row>
    <row r="79" spans="1:19" ht="15.75" x14ac:dyDescent="0.25">
      <c r="A79" s="185">
        <v>41005023401</v>
      </c>
      <c r="B79" s="30">
        <f t="shared" si="3"/>
        <v>0</v>
      </c>
      <c r="C79" s="30">
        <f t="shared" si="4"/>
        <v>0</v>
      </c>
      <c r="D79" s="46">
        <f t="shared" si="5"/>
        <v>0</v>
      </c>
      <c r="H79" s="80" t="s">
        <v>57</v>
      </c>
      <c r="I79" s="25">
        <v>41061970800</v>
      </c>
      <c r="J79" s="379">
        <v>1</v>
      </c>
      <c r="K79" s="4" t="s">
        <v>181</v>
      </c>
      <c r="L79" s="4">
        <v>41039002700</v>
      </c>
      <c r="M79" s="379">
        <v>1</v>
      </c>
      <c r="N79" s="4" t="s">
        <v>46</v>
      </c>
      <c r="O79" s="4">
        <v>41039003800</v>
      </c>
      <c r="P79" s="379">
        <v>1</v>
      </c>
      <c r="Q79" s="4" t="s">
        <v>44</v>
      </c>
      <c r="R79" s="4">
        <v>41035971700</v>
      </c>
      <c r="S79" s="385">
        <v>1</v>
      </c>
    </row>
    <row r="80" spans="1:19" ht="15.75" x14ac:dyDescent="0.25">
      <c r="A80" s="185">
        <v>41005020303</v>
      </c>
      <c r="B80" s="30">
        <f t="shared" si="3"/>
        <v>0</v>
      </c>
      <c r="C80" s="30">
        <f t="shared" si="4"/>
        <v>0</v>
      </c>
      <c r="D80" s="46">
        <f t="shared" si="5"/>
        <v>0</v>
      </c>
      <c r="H80" s="80" t="s">
        <v>59</v>
      </c>
      <c r="I80" s="25">
        <v>41065970400</v>
      </c>
      <c r="J80" s="379">
        <v>1</v>
      </c>
      <c r="K80" s="4" t="s">
        <v>181</v>
      </c>
      <c r="L80" s="4">
        <v>41039002800</v>
      </c>
      <c r="M80" s="379">
        <v>1</v>
      </c>
      <c r="N80" s="4" t="s">
        <v>46</v>
      </c>
      <c r="O80" s="4">
        <v>41039003900</v>
      </c>
      <c r="P80" s="379">
        <v>1</v>
      </c>
      <c r="Q80" s="4" t="s">
        <v>44</v>
      </c>
      <c r="R80" s="4">
        <v>41035971800</v>
      </c>
      <c r="S80" s="385">
        <v>1</v>
      </c>
    </row>
    <row r="81" spans="1:19" ht="15.75" x14ac:dyDescent="0.25">
      <c r="A81" s="185">
        <v>41005020503</v>
      </c>
      <c r="B81" s="30">
        <f t="shared" si="3"/>
        <v>0</v>
      </c>
      <c r="C81" s="30">
        <f t="shared" si="4"/>
        <v>0</v>
      </c>
      <c r="D81" s="46">
        <f t="shared" si="5"/>
        <v>0</v>
      </c>
      <c r="H81" s="80" t="s">
        <v>59</v>
      </c>
      <c r="I81" s="25">
        <v>41065970500</v>
      </c>
      <c r="J81" s="379">
        <v>1</v>
      </c>
      <c r="K81" s="4" t="s">
        <v>181</v>
      </c>
      <c r="L81" s="4">
        <v>41039003201</v>
      </c>
      <c r="M81" s="379">
        <v>1</v>
      </c>
      <c r="N81" s="4" t="s">
        <v>46</v>
      </c>
      <c r="O81" s="4">
        <v>41039004000</v>
      </c>
      <c r="P81" s="379">
        <v>1</v>
      </c>
      <c r="Q81" s="4" t="s">
        <v>44</v>
      </c>
      <c r="R81" s="4">
        <v>41035971900</v>
      </c>
      <c r="S81" s="385">
        <v>1</v>
      </c>
    </row>
    <row r="82" spans="1:19" ht="15.75" x14ac:dyDescent="0.25">
      <c r="A82" s="185">
        <v>41005020304</v>
      </c>
      <c r="B82" s="30">
        <f t="shared" si="3"/>
        <v>0</v>
      </c>
      <c r="C82" s="30">
        <f t="shared" si="4"/>
        <v>0</v>
      </c>
      <c r="D82" s="46">
        <f t="shared" si="5"/>
        <v>0</v>
      </c>
      <c r="H82" s="80" t="s">
        <v>60</v>
      </c>
      <c r="I82" s="25">
        <v>41067031300</v>
      </c>
      <c r="J82" s="379">
        <v>1</v>
      </c>
      <c r="K82" s="4" t="s">
        <v>181</v>
      </c>
      <c r="L82" s="4">
        <v>41039003301</v>
      </c>
      <c r="M82" s="379">
        <v>1</v>
      </c>
      <c r="N82" s="4" t="s">
        <v>46</v>
      </c>
      <c r="O82" s="4">
        <v>41039004200</v>
      </c>
      <c r="P82" s="379">
        <v>1</v>
      </c>
      <c r="Q82" s="4" t="s">
        <v>46</v>
      </c>
      <c r="R82" s="4">
        <v>41039001302</v>
      </c>
      <c r="S82" s="385">
        <v>1</v>
      </c>
    </row>
    <row r="83" spans="1:19" ht="15.75" x14ac:dyDescent="0.25">
      <c r="A83" s="185">
        <v>41005022901</v>
      </c>
      <c r="B83" s="30">
        <f t="shared" si="3"/>
        <v>0</v>
      </c>
      <c r="C83" s="30">
        <f t="shared" si="4"/>
        <v>0</v>
      </c>
      <c r="D83" s="46">
        <f t="shared" si="5"/>
        <v>0</v>
      </c>
      <c r="H83" s="80" t="s">
        <v>60</v>
      </c>
      <c r="I83" s="25">
        <v>41067031402</v>
      </c>
      <c r="J83" s="379">
        <v>1</v>
      </c>
      <c r="K83" s="4" t="s">
        <v>181</v>
      </c>
      <c r="L83" s="4">
        <v>41039003302</v>
      </c>
      <c r="M83" s="379">
        <v>1</v>
      </c>
      <c r="N83" s="4" t="s">
        <v>46</v>
      </c>
      <c r="O83" s="4">
        <v>41039004300</v>
      </c>
      <c r="P83" s="379">
        <v>1</v>
      </c>
      <c r="Q83" s="4" t="s">
        <v>46</v>
      </c>
      <c r="R83" s="4">
        <v>41039001500</v>
      </c>
      <c r="S83" s="385">
        <v>1</v>
      </c>
    </row>
    <row r="84" spans="1:19" ht="15.75" x14ac:dyDescent="0.25">
      <c r="A84" s="185">
        <v>41005023800</v>
      </c>
      <c r="B84" s="30">
        <f t="shared" si="3"/>
        <v>0</v>
      </c>
      <c r="C84" s="30">
        <f t="shared" si="4"/>
        <v>0</v>
      </c>
      <c r="D84" s="46">
        <f t="shared" si="5"/>
        <v>0</v>
      </c>
      <c r="H84" s="80" t="s">
        <v>60</v>
      </c>
      <c r="I84" s="25">
        <v>41067033200</v>
      </c>
      <c r="J84" s="379">
        <v>1</v>
      </c>
      <c r="K84" s="4" t="s">
        <v>181</v>
      </c>
      <c r="L84" s="4">
        <v>41039003400</v>
      </c>
      <c r="M84" s="379">
        <v>1</v>
      </c>
      <c r="N84" s="4" t="s">
        <v>46</v>
      </c>
      <c r="O84" s="4">
        <v>41039004403</v>
      </c>
      <c r="P84" s="379">
        <v>1</v>
      </c>
      <c r="Q84" s="4" t="s">
        <v>46</v>
      </c>
      <c r="R84" s="4">
        <v>41039001902</v>
      </c>
      <c r="S84" s="385">
        <v>1</v>
      </c>
    </row>
    <row r="85" spans="1:19" ht="15.75" x14ac:dyDescent="0.25">
      <c r="A85" s="185">
        <v>41005023700</v>
      </c>
      <c r="B85" s="30">
        <f t="shared" si="3"/>
        <v>0</v>
      </c>
      <c r="C85" s="30">
        <f t="shared" si="4"/>
        <v>0</v>
      </c>
      <c r="D85" s="46">
        <f t="shared" si="5"/>
        <v>0</v>
      </c>
      <c r="H85" s="80" t="s">
        <v>60</v>
      </c>
      <c r="I85" s="25">
        <v>41067032501</v>
      </c>
      <c r="J85" s="379">
        <v>1</v>
      </c>
      <c r="K85" s="4" t="s">
        <v>181</v>
      </c>
      <c r="L85" s="4">
        <v>41039004000</v>
      </c>
      <c r="M85" s="379">
        <v>1</v>
      </c>
      <c r="N85" s="4" t="s">
        <v>46</v>
      </c>
      <c r="O85" s="4">
        <v>41039004501</v>
      </c>
      <c r="P85" s="379">
        <v>1</v>
      </c>
      <c r="Q85" s="4" t="s">
        <v>46</v>
      </c>
      <c r="R85" s="4">
        <v>41039001903</v>
      </c>
      <c r="S85" s="385">
        <v>1</v>
      </c>
    </row>
    <row r="86" spans="1:19" ht="15.75" x14ac:dyDescent="0.25">
      <c r="A86" s="185">
        <v>41005023500</v>
      </c>
      <c r="B86" s="30">
        <f t="shared" si="3"/>
        <v>0</v>
      </c>
      <c r="C86" s="30">
        <f t="shared" si="4"/>
        <v>0</v>
      </c>
      <c r="D86" s="46">
        <f t="shared" si="5"/>
        <v>0</v>
      </c>
      <c r="H86" s="80" t="s">
        <v>60</v>
      </c>
      <c r="I86" s="25">
        <v>41067030700</v>
      </c>
      <c r="J86" s="379">
        <v>1</v>
      </c>
      <c r="K86" s="4" t="s">
        <v>181</v>
      </c>
      <c r="L86" s="4">
        <v>41039004200</v>
      </c>
      <c r="M86" s="379">
        <v>1</v>
      </c>
      <c r="N86" s="4" t="s">
        <v>46</v>
      </c>
      <c r="O86" s="4">
        <v>41039004700</v>
      </c>
      <c r="P86" s="379">
        <v>1</v>
      </c>
      <c r="Q86" s="4" t="s">
        <v>46</v>
      </c>
      <c r="R86" s="4">
        <v>41039001904</v>
      </c>
      <c r="S86" s="385">
        <v>1</v>
      </c>
    </row>
    <row r="87" spans="1:19" ht="15.75" x14ac:dyDescent="0.25">
      <c r="A87" s="185">
        <v>41005024100</v>
      </c>
      <c r="B87" s="30">
        <f t="shared" si="3"/>
        <v>0</v>
      </c>
      <c r="C87" s="30">
        <f t="shared" si="4"/>
        <v>0</v>
      </c>
      <c r="D87" s="46">
        <f t="shared" si="5"/>
        <v>0</v>
      </c>
      <c r="H87" s="80" t="s">
        <v>60</v>
      </c>
      <c r="I87" s="25">
        <v>41067030900</v>
      </c>
      <c r="J87" s="379">
        <v>1</v>
      </c>
      <c r="K87" s="4" t="s">
        <v>181</v>
      </c>
      <c r="L87" s="4">
        <v>41039004300</v>
      </c>
      <c r="M87" s="379">
        <v>1</v>
      </c>
      <c r="N87" s="4" t="s">
        <v>46</v>
      </c>
      <c r="O87" s="4">
        <v>41039004800</v>
      </c>
      <c r="P87" s="379">
        <v>1</v>
      </c>
      <c r="Q87" s="4" t="s">
        <v>46</v>
      </c>
      <c r="R87" s="4">
        <v>41039002102</v>
      </c>
      <c r="S87" s="385">
        <v>1</v>
      </c>
    </row>
    <row r="88" spans="1:19" ht="15.75" x14ac:dyDescent="0.25">
      <c r="A88" s="185">
        <v>41005021601</v>
      </c>
      <c r="B88" s="30">
        <f t="shared" si="3"/>
        <v>0</v>
      </c>
      <c r="C88" s="30">
        <f t="shared" si="4"/>
        <v>0</v>
      </c>
      <c r="D88" s="46">
        <f t="shared" si="5"/>
        <v>1</v>
      </c>
      <c r="H88" s="80" t="s">
        <v>60</v>
      </c>
      <c r="I88" s="25">
        <v>41067032003</v>
      </c>
      <c r="J88" s="379">
        <v>1</v>
      </c>
      <c r="K88" s="4" t="s">
        <v>181</v>
      </c>
      <c r="L88" s="4">
        <v>41039004403</v>
      </c>
      <c r="M88" s="379">
        <v>1</v>
      </c>
      <c r="N88" s="4" t="s">
        <v>46</v>
      </c>
      <c r="O88" s="4">
        <v>41039004900</v>
      </c>
      <c r="P88" s="379">
        <v>1</v>
      </c>
      <c r="Q88" s="4" t="s">
        <v>46</v>
      </c>
      <c r="R88" s="4">
        <v>41039002301</v>
      </c>
      <c r="S88" s="385">
        <v>1</v>
      </c>
    </row>
    <row r="89" spans="1:19" ht="15.75" x14ac:dyDescent="0.25">
      <c r="A89" s="185">
        <v>41005021900</v>
      </c>
      <c r="B89" s="30">
        <f t="shared" si="3"/>
        <v>0</v>
      </c>
      <c r="C89" s="30">
        <f t="shared" si="4"/>
        <v>0</v>
      </c>
      <c r="D89" s="46">
        <f t="shared" si="5"/>
        <v>1</v>
      </c>
      <c r="H89" s="80" t="s">
        <v>60</v>
      </c>
      <c r="I89" s="25">
        <v>41067032005</v>
      </c>
      <c r="J89" s="379">
        <v>1</v>
      </c>
      <c r="K89" s="4" t="s">
        <v>181</v>
      </c>
      <c r="L89" s="4">
        <v>41039004502</v>
      </c>
      <c r="M89" s="379">
        <v>1</v>
      </c>
      <c r="N89" s="4" t="s">
        <v>46</v>
      </c>
      <c r="O89" s="4">
        <v>41039000702</v>
      </c>
      <c r="P89" s="379">
        <v>1</v>
      </c>
      <c r="Q89" s="4" t="s">
        <v>46</v>
      </c>
      <c r="R89" s="4">
        <v>41039002404</v>
      </c>
      <c r="S89" s="385">
        <v>1</v>
      </c>
    </row>
    <row r="90" spans="1:19" ht="15.75" x14ac:dyDescent="0.25">
      <c r="A90" s="185">
        <v>41005022207</v>
      </c>
      <c r="B90" s="30">
        <f t="shared" si="3"/>
        <v>0</v>
      </c>
      <c r="C90" s="30">
        <f t="shared" si="4"/>
        <v>0</v>
      </c>
      <c r="D90" s="46">
        <f t="shared" si="5"/>
        <v>0</v>
      </c>
      <c r="H90" s="80" t="s">
        <v>62</v>
      </c>
      <c r="I90" s="25">
        <v>41071030502</v>
      </c>
      <c r="J90" s="379">
        <v>1</v>
      </c>
      <c r="K90" s="4" t="s">
        <v>182</v>
      </c>
      <c r="L90" s="4">
        <v>41041950304</v>
      </c>
      <c r="M90" s="379">
        <v>1</v>
      </c>
      <c r="N90" s="4" t="s">
        <v>46</v>
      </c>
      <c r="O90" s="4">
        <v>41039000708</v>
      </c>
      <c r="P90" s="379">
        <v>1</v>
      </c>
      <c r="Q90" s="4" t="s">
        <v>46</v>
      </c>
      <c r="R90" s="4">
        <v>41039002501</v>
      </c>
      <c r="S90" s="385">
        <v>1</v>
      </c>
    </row>
    <row r="91" spans="1:19" ht="15.75" x14ac:dyDescent="0.25">
      <c r="A91" s="185">
        <v>41005022905</v>
      </c>
      <c r="B91" s="30">
        <f t="shared" si="3"/>
        <v>0</v>
      </c>
      <c r="C91" s="30">
        <f t="shared" si="4"/>
        <v>0</v>
      </c>
      <c r="D91" s="46">
        <f t="shared" si="5"/>
        <v>0</v>
      </c>
      <c r="H91" s="80" t="s">
        <v>62</v>
      </c>
      <c r="I91" s="25">
        <v>41071030601</v>
      </c>
      <c r="J91" s="379">
        <v>1</v>
      </c>
      <c r="K91" s="4" t="s">
        <v>182</v>
      </c>
      <c r="L91" s="4">
        <v>41041950400</v>
      </c>
      <c r="M91" s="379">
        <v>1</v>
      </c>
      <c r="N91" s="4" t="s">
        <v>46</v>
      </c>
      <c r="O91" s="4">
        <v>41039000904</v>
      </c>
      <c r="P91" s="379">
        <v>1</v>
      </c>
      <c r="Q91" s="4" t="s">
        <v>46</v>
      </c>
      <c r="R91" s="4">
        <v>41039002600</v>
      </c>
      <c r="S91" s="385">
        <v>1</v>
      </c>
    </row>
    <row r="92" spans="1:19" ht="15.75" x14ac:dyDescent="0.25">
      <c r="A92" s="185">
        <v>41005023600</v>
      </c>
      <c r="B92" s="30">
        <f t="shared" si="3"/>
        <v>0</v>
      </c>
      <c r="C92" s="30">
        <f t="shared" si="4"/>
        <v>0</v>
      </c>
      <c r="D92" s="46">
        <f t="shared" si="5"/>
        <v>0</v>
      </c>
      <c r="H92" s="80" t="s">
        <v>62</v>
      </c>
      <c r="I92" s="25">
        <v>41071030202</v>
      </c>
      <c r="J92" s="379">
        <v>1</v>
      </c>
      <c r="K92" s="4" t="s">
        <v>182</v>
      </c>
      <c r="L92" s="4">
        <v>41041951600</v>
      </c>
      <c r="M92" s="379">
        <v>1</v>
      </c>
      <c r="N92" s="4" t="s">
        <v>47</v>
      </c>
      <c r="O92" s="4">
        <v>41041950100</v>
      </c>
      <c r="P92" s="379">
        <v>1</v>
      </c>
      <c r="Q92" s="4" t="s">
        <v>46</v>
      </c>
      <c r="R92" s="4">
        <v>41039002700</v>
      </c>
      <c r="S92" s="385">
        <v>1</v>
      </c>
    </row>
    <row r="93" spans="1:19" ht="15.75" x14ac:dyDescent="0.25">
      <c r="A93" s="185">
        <v>41005022500</v>
      </c>
      <c r="B93" s="30">
        <f t="shared" si="3"/>
        <v>1</v>
      </c>
      <c r="C93" s="30">
        <f t="shared" si="4"/>
        <v>0</v>
      </c>
      <c r="D93" s="46">
        <f t="shared" si="5"/>
        <v>0</v>
      </c>
      <c r="H93" s="80"/>
      <c r="K93" s="35" t="s">
        <v>183</v>
      </c>
      <c r="L93" s="35">
        <v>41043020200</v>
      </c>
      <c r="M93" s="405">
        <v>1</v>
      </c>
      <c r="N93" s="4" t="s">
        <v>47</v>
      </c>
      <c r="O93" s="4">
        <v>41041950304</v>
      </c>
      <c r="P93" s="379">
        <v>1</v>
      </c>
      <c r="Q93" s="4" t="s">
        <v>46</v>
      </c>
      <c r="R93" s="4">
        <v>41039002800</v>
      </c>
      <c r="S93" s="385">
        <v>1</v>
      </c>
    </row>
    <row r="94" spans="1:19" ht="15.75" x14ac:dyDescent="0.25">
      <c r="A94" s="185">
        <v>41005020800</v>
      </c>
      <c r="B94" s="30">
        <f t="shared" si="3"/>
        <v>0</v>
      </c>
      <c r="C94" s="30">
        <f t="shared" si="4"/>
        <v>0</v>
      </c>
      <c r="D94" s="46">
        <f t="shared" si="5"/>
        <v>0</v>
      </c>
      <c r="H94" s="80"/>
      <c r="K94" s="4" t="s">
        <v>183</v>
      </c>
      <c r="L94" s="4">
        <v>41043020400</v>
      </c>
      <c r="M94" s="379">
        <v>1</v>
      </c>
      <c r="N94" s="4" t="s">
        <v>47</v>
      </c>
      <c r="O94" s="4">
        <v>41041950400</v>
      </c>
      <c r="P94" s="379">
        <v>1</v>
      </c>
      <c r="Q94" s="4" t="s">
        <v>46</v>
      </c>
      <c r="R94" s="4">
        <v>41039002904</v>
      </c>
      <c r="S94" s="385">
        <v>1</v>
      </c>
    </row>
    <row r="95" spans="1:19" s="35" customFormat="1" ht="15.75" x14ac:dyDescent="0.25">
      <c r="A95" s="185">
        <v>41005023901</v>
      </c>
      <c r="B95" s="30">
        <f t="shared" si="3"/>
        <v>0</v>
      </c>
      <c r="C95" s="30">
        <f t="shared" si="4"/>
        <v>0</v>
      </c>
      <c r="D95" s="46">
        <f t="shared" si="5"/>
        <v>0</v>
      </c>
      <c r="E95" s="4"/>
      <c r="F95" s="4"/>
      <c r="G95" s="4"/>
      <c r="H95" s="178"/>
      <c r="K95" s="4" t="s">
        <v>183</v>
      </c>
      <c r="L95" s="4">
        <v>41043020500</v>
      </c>
      <c r="M95" s="379">
        <v>1</v>
      </c>
      <c r="N95" s="4" t="s">
        <v>47</v>
      </c>
      <c r="O95" s="4">
        <v>41041950900</v>
      </c>
      <c r="P95" s="379">
        <v>1</v>
      </c>
      <c r="Q95" s="4" t="s">
        <v>46</v>
      </c>
      <c r="R95" s="4">
        <v>41039003000</v>
      </c>
      <c r="S95" s="385">
        <v>1</v>
      </c>
    </row>
    <row r="96" spans="1:19" ht="15.75" x14ac:dyDescent="0.25">
      <c r="A96" s="185">
        <v>41005021602</v>
      </c>
      <c r="B96" s="30">
        <f t="shared" si="3"/>
        <v>0</v>
      </c>
      <c r="C96" s="30">
        <f t="shared" si="4"/>
        <v>0</v>
      </c>
      <c r="D96" s="46">
        <f t="shared" si="5"/>
        <v>0</v>
      </c>
      <c r="H96" s="80"/>
      <c r="K96" s="4" t="s">
        <v>183</v>
      </c>
      <c r="L96" s="4">
        <v>41043020801</v>
      </c>
      <c r="M96" s="379">
        <v>1</v>
      </c>
      <c r="N96" s="4" t="s">
        <v>47</v>
      </c>
      <c r="O96" s="4">
        <v>41041951000</v>
      </c>
      <c r="P96" s="379">
        <v>1</v>
      </c>
      <c r="Q96" s="4" t="s">
        <v>46</v>
      </c>
      <c r="R96" s="4">
        <v>41039003102</v>
      </c>
      <c r="S96" s="385">
        <v>1</v>
      </c>
    </row>
    <row r="97" spans="1:19" ht="15.75" x14ac:dyDescent="0.25">
      <c r="A97" s="185">
        <v>41005020504</v>
      </c>
      <c r="B97" s="30">
        <f t="shared" si="3"/>
        <v>0</v>
      </c>
      <c r="C97" s="30">
        <f t="shared" si="4"/>
        <v>0</v>
      </c>
      <c r="D97" s="46">
        <f t="shared" si="5"/>
        <v>0</v>
      </c>
      <c r="H97" s="80"/>
      <c r="K97" s="4" t="s">
        <v>183</v>
      </c>
      <c r="L97" s="4">
        <v>41043020802</v>
      </c>
      <c r="M97" s="379">
        <v>1</v>
      </c>
      <c r="N97" s="4" t="s">
        <v>47</v>
      </c>
      <c r="O97" s="4">
        <v>41041951600</v>
      </c>
      <c r="P97" s="379">
        <v>1</v>
      </c>
      <c r="Q97" s="4" t="s">
        <v>46</v>
      </c>
      <c r="R97" s="4">
        <v>41039003202</v>
      </c>
      <c r="S97" s="385">
        <v>1</v>
      </c>
    </row>
    <row r="98" spans="1:19" ht="15.75" x14ac:dyDescent="0.25">
      <c r="A98" s="185">
        <v>41005023403</v>
      </c>
      <c r="B98" s="30">
        <f t="shared" si="3"/>
        <v>0</v>
      </c>
      <c r="C98" s="30">
        <f t="shared" si="4"/>
        <v>0</v>
      </c>
      <c r="D98" s="46">
        <f t="shared" si="5"/>
        <v>0</v>
      </c>
      <c r="H98" s="80"/>
      <c r="K98" s="4" t="s">
        <v>183</v>
      </c>
      <c r="L98" s="4">
        <v>41043030402</v>
      </c>
      <c r="M98" s="379">
        <v>1</v>
      </c>
      <c r="N98" s="4" t="s">
        <v>47</v>
      </c>
      <c r="O98" s="4">
        <v>41041951800</v>
      </c>
      <c r="P98" s="379">
        <v>1</v>
      </c>
      <c r="Q98" s="4" t="s">
        <v>46</v>
      </c>
      <c r="R98" s="4">
        <v>41039003301</v>
      </c>
      <c r="S98" s="385">
        <v>1</v>
      </c>
    </row>
    <row r="99" spans="1:19" ht="15.75" x14ac:dyDescent="0.25">
      <c r="A99" s="185">
        <v>41005022710</v>
      </c>
      <c r="B99" s="30">
        <f t="shared" si="3"/>
        <v>0</v>
      </c>
      <c r="C99" s="30">
        <f t="shared" si="4"/>
        <v>0</v>
      </c>
      <c r="D99" s="46">
        <f t="shared" si="5"/>
        <v>0</v>
      </c>
      <c r="H99" s="80"/>
      <c r="K99" s="4" t="s">
        <v>183</v>
      </c>
      <c r="L99" s="4">
        <v>41043030904</v>
      </c>
      <c r="M99" s="379">
        <v>1</v>
      </c>
      <c r="N99" s="4" t="s">
        <v>48</v>
      </c>
      <c r="O99" s="4">
        <v>41043020400</v>
      </c>
      <c r="P99" s="379">
        <v>1</v>
      </c>
      <c r="Q99" s="4" t="s">
        <v>46</v>
      </c>
      <c r="R99" s="4">
        <v>41039003302</v>
      </c>
      <c r="S99" s="385">
        <v>1</v>
      </c>
    </row>
    <row r="100" spans="1:19" ht="15.75" x14ac:dyDescent="0.25">
      <c r="A100" s="185">
        <v>41005022605</v>
      </c>
      <c r="B100" s="30">
        <f t="shared" si="3"/>
        <v>0</v>
      </c>
      <c r="C100" s="30">
        <f t="shared" si="4"/>
        <v>0</v>
      </c>
      <c r="D100" s="46">
        <f t="shared" si="5"/>
        <v>0</v>
      </c>
      <c r="H100" s="80"/>
      <c r="K100" s="4" t="s">
        <v>184</v>
      </c>
      <c r="L100" s="4">
        <v>41045970400</v>
      </c>
      <c r="M100" s="379">
        <v>1</v>
      </c>
      <c r="N100" s="4" t="s">
        <v>48</v>
      </c>
      <c r="O100" s="4">
        <v>41043020801</v>
      </c>
      <c r="P100" s="379">
        <v>1</v>
      </c>
      <c r="Q100" s="4" t="s">
        <v>46</v>
      </c>
      <c r="R100" s="4">
        <v>41039003400</v>
      </c>
      <c r="S100" s="385">
        <v>1</v>
      </c>
    </row>
    <row r="101" spans="1:19" ht="15.75" x14ac:dyDescent="0.25">
      <c r="A101" s="185">
        <v>41005023404</v>
      </c>
      <c r="B101" s="30">
        <f t="shared" si="3"/>
        <v>0</v>
      </c>
      <c r="C101" s="30">
        <f t="shared" si="4"/>
        <v>0</v>
      </c>
      <c r="D101" s="46">
        <f t="shared" si="5"/>
        <v>0</v>
      </c>
      <c r="H101" s="80"/>
      <c r="K101" s="4" t="s">
        <v>185</v>
      </c>
      <c r="L101" s="4">
        <v>41047000300</v>
      </c>
      <c r="M101" s="379">
        <v>1</v>
      </c>
      <c r="N101" s="4" t="s">
        <v>48</v>
      </c>
      <c r="O101" s="4">
        <v>41043020802</v>
      </c>
      <c r="P101" s="379">
        <v>1</v>
      </c>
      <c r="Q101" s="4" t="s">
        <v>46</v>
      </c>
      <c r="R101" s="4">
        <v>41039003600</v>
      </c>
      <c r="S101" s="385">
        <v>1</v>
      </c>
    </row>
    <row r="102" spans="1:19" ht="15.75" x14ac:dyDescent="0.25">
      <c r="A102" s="185">
        <v>41005021700</v>
      </c>
      <c r="B102" s="30">
        <f t="shared" si="3"/>
        <v>0</v>
      </c>
      <c r="C102" s="30">
        <f t="shared" si="4"/>
        <v>0</v>
      </c>
      <c r="D102" s="46">
        <f t="shared" si="5"/>
        <v>0</v>
      </c>
      <c r="H102" s="80"/>
      <c r="K102" s="4" t="s">
        <v>185</v>
      </c>
      <c r="L102" s="4">
        <v>41047000400</v>
      </c>
      <c r="M102" s="379">
        <v>1</v>
      </c>
      <c r="N102" s="4" t="s">
        <v>48</v>
      </c>
      <c r="O102" s="4">
        <v>41043030903</v>
      </c>
      <c r="P102" s="379">
        <v>1</v>
      </c>
      <c r="Q102" s="4" t="s">
        <v>46</v>
      </c>
      <c r="R102" s="4">
        <v>41039003700</v>
      </c>
      <c r="S102" s="385">
        <v>1</v>
      </c>
    </row>
    <row r="103" spans="1:19" ht="15.75" x14ac:dyDescent="0.25">
      <c r="A103" s="185">
        <v>41005020401</v>
      </c>
      <c r="B103" s="30">
        <f t="shared" si="3"/>
        <v>0</v>
      </c>
      <c r="C103" s="30">
        <f t="shared" si="4"/>
        <v>0</v>
      </c>
      <c r="D103" s="46">
        <f t="shared" si="5"/>
        <v>0</v>
      </c>
      <c r="H103" s="80"/>
      <c r="K103" s="4" t="s">
        <v>185</v>
      </c>
      <c r="L103" s="4">
        <v>41047000501</v>
      </c>
      <c r="M103" s="379">
        <v>1</v>
      </c>
      <c r="N103" s="4" t="s">
        <v>48</v>
      </c>
      <c r="O103" s="4">
        <v>41043030904</v>
      </c>
      <c r="P103" s="379">
        <v>1</v>
      </c>
      <c r="Q103" s="4" t="s">
        <v>46</v>
      </c>
      <c r="R103" s="4">
        <v>41039003800</v>
      </c>
      <c r="S103" s="385">
        <v>1</v>
      </c>
    </row>
    <row r="104" spans="1:19" ht="15.75" x14ac:dyDescent="0.25">
      <c r="A104" s="185">
        <v>41005020600</v>
      </c>
      <c r="B104" s="30">
        <f t="shared" si="3"/>
        <v>0</v>
      </c>
      <c r="C104" s="30">
        <f t="shared" si="4"/>
        <v>0</v>
      </c>
      <c r="D104" s="46">
        <f t="shared" si="5"/>
        <v>0</v>
      </c>
      <c r="H104" s="80"/>
      <c r="K104" s="4" t="s">
        <v>185</v>
      </c>
      <c r="L104" s="4">
        <v>41047000502</v>
      </c>
      <c r="M104" s="379">
        <v>1</v>
      </c>
      <c r="N104" s="4" t="s">
        <v>49</v>
      </c>
      <c r="O104" s="4">
        <v>41045970200</v>
      </c>
      <c r="P104" s="379">
        <v>1</v>
      </c>
      <c r="Q104" s="4" t="s">
        <v>46</v>
      </c>
      <c r="R104" s="4">
        <v>41039003900</v>
      </c>
      <c r="S104" s="385">
        <v>1</v>
      </c>
    </row>
    <row r="105" spans="1:19" ht="15.75" x14ac:dyDescent="0.25">
      <c r="A105" s="185">
        <v>41005024304</v>
      </c>
      <c r="B105" s="30">
        <f t="shared" si="3"/>
        <v>0</v>
      </c>
      <c r="C105" s="30">
        <f t="shared" si="4"/>
        <v>0</v>
      </c>
      <c r="D105" s="46">
        <f t="shared" si="5"/>
        <v>0</v>
      </c>
      <c r="H105" s="80"/>
      <c r="K105" s="4" t="s">
        <v>185</v>
      </c>
      <c r="L105" s="4">
        <v>41047000600</v>
      </c>
      <c r="M105" s="379">
        <v>1</v>
      </c>
      <c r="N105" s="4" t="s">
        <v>49</v>
      </c>
      <c r="O105" s="4">
        <v>41045970300</v>
      </c>
      <c r="P105" s="379">
        <v>1</v>
      </c>
      <c r="Q105" s="4" t="s">
        <v>46</v>
      </c>
      <c r="R105" s="4">
        <v>41039000403</v>
      </c>
      <c r="S105" s="385">
        <v>1</v>
      </c>
    </row>
    <row r="106" spans="1:19" ht="15.75" x14ac:dyDescent="0.25">
      <c r="A106" s="185">
        <v>41005020100</v>
      </c>
      <c r="B106" s="30">
        <f t="shared" si="3"/>
        <v>0</v>
      </c>
      <c r="C106" s="30">
        <f t="shared" si="4"/>
        <v>0</v>
      </c>
      <c r="D106" s="46">
        <f t="shared" si="5"/>
        <v>0</v>
      </c>
      <c r="H106" s="80"/>
      <c r="K106" s="4" t="s">
        <v>185</v>
      </c>
      <c r="L106" s="4">
        <v>41047000701</v>
      </c>
      <c r="M106" s="379">
        <v>1</v>
      </c>
      <c r="N106" s="4" t="s">
        <v>49</v>
      </c>
      <c r="O106" s="4">
        <v>41045970400</v>
      </c>
      <c r="P106" s="379">
        <v>1</v>
      </c>
      <c r="Q106" s="4" t="s">
        <v>46</v>
      </c>
      <c r="R106" s="4">
        <v>41039004000</v>
      </c>
      <c r="S106" s="385">
        <v>1</v>
      </c>
    </row>
    <row r="107" spans="1:19" ht="15.75" x14ac:dyDescent="0.25">
      <c r="A107" s="185">
        <v>41005022103</v>
      </c>
      <c r="B107" s="30">
        <f t="shared" si="3"/>
        <v>0</v>
      </c>
      <c r="C107" s="30">
        <f t="shared" si="4"/>
        <v>0</v>
      </c>
      <c r="D107" s="46">
        <f t="shared" si="5"/>
        <v>0</v>
      </c>
      <c r="H107" s="80"/>
      <c r="K107" s="4" t="s">
        <v>185</v>
      </c>
      <c r="L107" s="4">
        <v>41047000900</v>
      </c>
      <c r="M107" s="379">
        <v>1</v>
      </c>
      <c r="N107" s="4" t="s">
        <v>49</v>
      </c>
      <c r="O107" s="4">
        <v>41045970600</v>
      </c>
      <c r="P107" s="379">
        <v>1</v>
      </c>
      <c r="Q107" s="4" t="s">
        <v>46</v>
      </c>
      <c r="R107" s="4">
        <v>41039004200</v>
      </c>
      <c r="S107" s="385">
        <v>1</v>
      </c>
    </row>
    <row r="108" spans="1:19" ht="15.75" x14ac:dyDescent="0.25">
      <c r="A108" s="185">
        <v>41005021802</v>
      </c>
      <c r="B108" s="30">
        <f t="shared" si="3"/>
        <v>0</v>
      </c>
      <c r="C108" s="30">
        <f t="shared" si="4"/>
        <v>0</v>
      </c>
      <c r="D108" s="46">
        <f t="shared" si="5"/>
        <v>0</v>
      </c>
      <c r="H108" s="80"/>
      <c r="K108" s="4" t="s">
        <v>185</v>
      </c>
      <c r="L108" s="4">
        <v>41047001000</v>
      </c>
      <c r="M108" s="379">
        <v>1</v>
      </c>
      <c r="N108" s="4" t="s">
        <v>50</v>
      </c>
      <c r="O108" s="4">
        <v>41047001000</v>
      </c>
      <c r="P108" s="379">
        <v>1</v>
      </c>
      <c r="Q108" s="4" t="s">
        <v>46</v>
      </c>
      <c r="R108" s="4">
        <v>41039004300</v>
      </c>
      <c r="S108" s="385">
        <v>1</v>
      </c>
    </row>
    <row r="109" spans="1:19" ht="15.75" x14ac:dyDescent="0.25">
      <c r="A109" s="185">
        <v>41005023202</v>
      </c>
      <c r="B109" s="30">
        <f t="shared" si="3"/>
        <v>0</v>
      </c>
      <c r="C109" s="30">
        <f t="shared" si="4"/>
        <v>0</v>
      </c>
      <c r="D109" s="46">
        <f t="shared" si="5"/>
        <v>0</v>
      </c>
      <c r="H109" s="80"/>
      <c r="K109" s="4" t="s">
        <v>185</v>
      </c>
      <c r="L109" s="4">
        <v>41047001503</v>
      </c>
      <c r="M109" s="379">
        <v>1</v>
      </c>
      <c r="N109" s="4" t="s">
        <v>50</v>
      </c>
      <c r="O109" s="4">
        <v>41047010304</v>
      </c>
      <c r="P109" s="379">
        <v>1</v>
      </c>
      <c r="Q109" s="4" t="s">
        <v>46</v>
      </c>
      <c r="R109" s="4">
        <v>41039004401</v>
      </c>
      <c r="S109" s="385">
        <v>1</v>
      </c>
    </row>
    <row r="110" spans="1:19" ht="15.75" x14ac:dyDescent="0.25">
      <c r="A110" s="185">
        <v>41005022603</v>
      </c>
      <c r="B110" s="30">
        <f t="shared" si="3"/>
        <v>0</v>
      </c>
      <c r="C110" s="30">
        <f t="shared" si="4"/>
        <v>0</v>
      </c>
      <c r="D110" s="46">
        <f t="shared" si="5"/>
        <v>0</v>
      </c>
      <c r="H110" s="80"/>
      <c r="K110" s="4" t="s">
        <v>185</v>
      </c>
      <c r="L110" s="4">
        <v>41047001602</v>
      </c>
      <c r="M110" s="379">
        <v>1</v>
      </c>
      <c r="N110" s="4" t="s">
        <v>50</v>
      </c>
      <c r="O110" s="4">
        <v>41047010306</v>
      </c>
      <c r="P110" s="379">
        <v>1</v>
      </c>
      <c r="Q110" s="4" t="s">
        <v>46</v>
      </c>
      <c r="R110" s="4">
        <v>41039004403</v>
      </c>
      <c r="S110" s="385">
        <v>1</v>
      </c>
    </row>
    <row r="111" spans="1:19" ht="15.75" x14ac:dyDescent="0.25">
      <c r="A111" s="185">
        <v>41007951300</v>
      </c>
      <c r="B111" s="30">
        <f t="shared" si="3"/>
        <v>0</v>
      </c>
      <c r="C111" s="30">
        <f t="shared" si="4"/>
        <v>0</v>
      </c>
      <c r="D111" s="46">
        <f t="shared" si="5"/>
        <v>0</v>
      </c>
      <c r="H111" s="80"/>
      <c r="K111" s="4" t="s">
        <v>185</v>
      </c>
      <c r="L111" s="4">
        <v>41047001604</v>
      </c>
      <c r="M111" s="379">
        <v>1</v>
      </c>
      <c r="N111" s="4" t="s">
        <v>50</v>
      </c>
      <c r="O111" s="4">
        <v>41047001503</v>
      </c>
      <c r="P111" s="379">
        <v>1</v>
      </c>
      <c r="Q111" s="4" t="s">
        <v>46</v>
      </c>
      <c r="R111" s="4">
        <v>41039004800</v>
      </c>
      <c r="S111" s="385">
        <v>1</v>
      </c>
    </row>
    <row r="112" spans="1:19" ht="15.75" x14ac:dyDescent="0.25">
      <c r="A112" s="185">
        <v>41007950700</v>
      </c>
      <c r="B112" s="30">
        <f t="shared" si="3"/>
        <v>0</v>
      </c>
      <c r="C112" s="30">
        <f t="shared" si="4"/>
        <v>0</v>
      </c>
      <c r="D112" s="46">
        <f t="shared" si="5"/>
        <v>0</v>
      </c>
      <c r="H112" s="80"/>
      <c r="K112" s="4" t="s">
        <v>185</v>
      </c>
      <c r="L112" s="4">
        <v>41047001701</v>
      </c>
      <c r="M112" s="379">
        <v>1</v>
      </c>
      <c r="N112" s="4" t="s">
        <v>50</v>
      </c>
      <c r="O112" s="4">
        <v>41047001602</v>
      </c>
      <c r="P112" s="379">
        <v>1</v>
      </c>
      <c r="Q112" s="4" t="s">
        <v>46</v>
      </c>
      <c r="R112" s="4">
        <v>41039005100</v>
      </c>
      <c r="S112" s="385">
        <v>1</v>
      </c>
    </row>
    <row r="113" spans="1:19" ht="15.75" x14ac:dyDescent="0.25">
      <c r="A113" s="185">
        <v>41007950100</v>
      </c>
      <c r="B113" s="30">
        <f t="shared" si="3"/>
        <v>0</v>
      </c>
      <c r="C113" s="30">
        <f t="shared" si="4"/>
        <v>1</v>
      </c>
      <c r="D113" s="46">
        <f t="shared" si="5"/>
        <v>0</v>
      </c>
      <c r="H113" s="80"/>
      <c r="K113" s="4" t="s">
        <v>185</v>
      </c>
      <c r="L113" s="4">
        <v>41047010304</v>
      </c>
      <c r="M113" s="379">
        <v>1</v>
      </c>
      <c r="N113" s="4" t="s">
        <v>50</v>
      </c>
      <c r="O113" s="4">
        <v>41047001604</v>
      </c>
      <c r="P113" s="379">
        <v>1</v>
      </c>
      <c r="Q113" s="4" t="s">
        <v>47</v>
      </c>
      <c r="R113" s="4">
        <v>41041950100</v>
      </c>
      <c r="S113" s="385">
        <v>1</v>
      </c>
    </row>
    <row r="114" spans="1:19" ht="15.75" x14ac:dyDescent="0.25">
      <c r="A114" s="185">
        <v>41007950200</v>
      </c>
      <c r="B114" s="30">
        <f t="shared" si="3"/>
        <v>0</v>
      </c>
      <c r="C114" s="30">
        <f t="shared" si="4"/>
        <v>0</v>
      </c>
      <c r="D114" s="46">
        <f t="shared" si="5"/>
        <v>0</v>
      </c>
      <c r="H114" s="80"/>
      <c r="K114" s="4" t="s">
        <v>185</v>
      </c>
      <c r="L114" s="4">
        <v>41047010305</v>
      </c>
      <c r="M114" s="379">
        <v>1</v>
      </c>
      <c r="N114" s="4" t="s">
        <v>50</v>
      </c>
      <c r="O114" s="4">
        <v>41047001701</v>
      </c>
      <c r="P114" s="379">
        <v>1</v>
      </c>
      <c r="Q114" s="4" t="s">
        <v>47</v>
      </c>
      <c r="R114" s="4">
        <v>41041950400</v>
      </c>
      <c r="S114" s="385">
        <v>1</v>
      </c>
    </row>
    <row r="115" spans="1:19" ht="15.75" x14ac:dyDescent="0.25">
      <c r="A115" s="185">
        <v>41007950500</v>
      </c>
      <c r="B115" s="30">
        <f t="shared" si="3"/>
        <v>0</v>
      </c>
      <c r="C115" s="30">
        <f t="shared" si="4"/>
        <v>0</v>
      </c>
      <c r="D115" s="46">
        <f t="shared" si="5"/>
        <v>0</v>
      </c>
      <c r="H115" s="80"/>
      <c r="K115" s="4" t="s">
        <v>185</v>
      </c>
      <c r="L115" s="4">
        <v>41047010306</v>
      </c>
      <c r="M115" s="379">
        <v>1</v>
      </c>
      <c r="N115" s="4" t="s">
        <v>50</v>
      </c>
      <c r="O115" s="4">
        <v>41047001801</v>
      </c>
      <c r="P115" s="379">
        <v>1</v>
      </c>
      <c r="Q115" s="4" t="s">
        <v>47</v>
      </c>
      <c r="R115" s="4">
        <v>41041950900</v>
      </c>
      <c r="S115" s="385">
        <v>1</v>
      </c>
    </row>
    <row r="116" spans="1:19" ht="15.75" x14ac:dyDescent="0.25">
      <c r="A116" s="185">
        <v>41007951200</v>
      </c>
      <c r="B116" s="30">
        <f t="shared" si="3"/>
        <v>0</v>
      </c>
      <c r="C116" s="30">
        <f t="shared" si="4"/>
        <v>0</v>
      </c>
      <c r="D116" s="46">
        <f t="shared" si="5"/>
        <v>0</v>
      </c>
      <c r="H116" s="80"/>
      <c r="K116" s="4" t="s">
        <v>186</v>
      </c>
      <c r="L116" s="4">
        <v>41049970100</v>
      </c>
      <c r="M116" s="379">
        <v>1</v>
      </c>
      <c r="N116" s="4" t="s">
        <v>50</v>
      </c>
      <c r="O116" s="4">
        <v>41047000200</v>
      </c>
      <c r="P116" s="379">
        <v>1</v>
      </c>
      <c r="Q116" s="4" t="s">
        <v>47</v>
      </c>
      <c r="R116" s="4">
        <v>41041951000</v>
      </c>
      <c r="S116" s="385">
        <v>1</v>
      </c>
    </row>
    <row r="117" spans="1:19" ht="15.75" x14ac:dyDescent="0.25">
      <c r="A117" s="185">
        <v>41007950400</v>
      </c>
      <c r="B117" s="30">
        <f t="shared" si="3"/>
        <v>0</v>
      </c>
      <c r="C117" s="30">
        <f t="shared" si="4"/>
        <v>0</v>
      </c>
      <c r="D117" s="46">
        <f t="shared" si="5"/>
        <v>0</v>
      </c>
      <c r="H117" s="80"/>
      <c r="K117" s="4" t="s">
        <v>187</v>
      </c>
      <c r="L117" s="4">
        <v>41051000601</v>
      </c>
      <c r="M117" s="379">
        <v>1</v>
      </c>
      <c r="N117" s="4" t="s">
        <v>50</v>
      </c>
      <c r="O117" s="4">
        <v>41047000300</v>
      </c>
      <c r="P117" s="379">
        <v>1</v>
      </c>
      <c r="Q117" s="4" t="s">
        <v>47</v>
      </c>
      <c r="R117" s="4">
        <v>41041951100</v>
      </c>
      <c r="S117" s="385">
        <v>1</v>
      </c>
    </row>
    <row r="118" spans="1:19" ht="15.75" x14ac:dyDescent="0.25">
      <c r="A118" s="185">
        <v>41007950600</v>
      </c>
      <c r="B118" s="30">
        <f t="shared" si="3"/>
        <v>0</v>
      </c>
      <c r="C118" s="30">
        <f t="shared" si="4"/>
        <v>1</v>
      </c>
      <c r="D118" s="46">
        <f t="shared" si="5"/>
        <v>0</v>
      </c>
      <c r="H118" s="80"/>
      <c r="K118" s="4" t="s">
        <v>187</v>
      </c>
      <c r="L118" s="4">
        <v>41051000602</v>
      </c>
      <c r="M118" s="379">
        <v>1</v>
      </c>
      <c r="N118" s="4" t="s">
        <v>50</v>
      </c>
      <c r="O118" s="4">
        <v>41047000400</v>
      </c>
      <c r="P118" s="379">
        <v>1</v>
      </c>
      <c r="Q118" s="4" t="s">
        <v>47</v>
      </c>
      <c r="R118" s="4">
        <v>41041951400</v>
      </c>
      <c r="S118" s="385">
        <v>1</v>
      </c>
    </row>
    <row r="119" spans="1:19" ht="15.75" x14ac:dyDescent="0.25">
      <c r="A119" s="185">
        <v>41007950900</v>
      </c>
      <c r="B119" s="30">
        <f t="shared" si="3"/>
        <v>0</v>
      </c>
      <c r="C119" s="30">
        <f t="shared" si="4"/>
        <v>0</v>
      </c>
      <c r="D119" s="46">
        <f t="shared" si="5"/>
        <v>0</v>
      </c>
      <c r="H119" s="80"/>
      <c r="K119" s="4" t="s">
        <v>187</v>
      </c>
      <c r="L119" s="4">
        <v>41051001101</v>
      </c>
      <c r="M119" s="379">
        <v>1</v>
      </c>
      <c r="N119" s="4" t="s">
        <v>50</v>
      </c>
      <c r="O119" s="4">
        <v>41047000501</v>
      </c>
      <c r="P119" s="379">
        <v>1</v>
      </c>
      <c r="Q119" s="4" t="s">
        <v>47</v>
      </c>
      <c r="R119" s="4">
        <v>41041951600</v>
      </c>
      <c r="S119" s="385">
        <v>1</v>
      </c>
    </row>
    <row r="120" spans="1:19" ht="15.75" x14ac:dyDescent="0.25">
      <c r="A120" s="185">
        <v>41007951100</v>
      </c>
      <c r="B120" s="30">
        <f t="shared" si="3"/>
        <v>0</v>
      </c>
      <c r="C120" s="30">
        <f t="shared" si="4"/>
        <v>0</v>
      </c>
      <c r="D120" s="46">
        <f t="shared" si="5"/>
        <v>0</v>
      </c>
      <c r="H120" s="80"/>
      <c r="K120" s="4" t="s">
        <v>187</v>
      </c>
      <c r="L120" s="4">
        <v>41051001602</v>
      </c>
      <c r="M120" s="379">
        <v>1</v>
      </c>
      <c r="N120" s="4" t="s">
        <v>50</v>
      </c>
      <c r="O120" s="4">
        <v>41047000502</v>
      </c>
      <c r="P120" s="379">
        <v>1</v>
      </c>
      <c r="Q120" s="4" t="s">
        <v>48</v>
      </c>
      <c r="R120" s="4">
        <v>41043020400</v>
      </c>
      <c r="S120" s="385">
        <v>1</v>
      </c>
    </row>
    <row r="121" spans="1:19" ht="15.75" x14ac:dyDescent="0.25">
      <c r="A121" s="185">
        <v>41007950300</v>
      </c>
      <c r="B121" s="30">
        <f t="shared" si="3"/>
        <v>1</v>
      </c>
      <c r="C121" s="30">
        <f t="shared" si="4"/>
        <v>1</v>
      </c>
      <c r="D121" s="46">
        <f t="shared" si="5"/>
        <v>0</v>
      </c>
      <c r="H121" s="80"/>
      <c r="K121" s="4" t="s">
        <v>187</v>
      </c>
      <c r="L121" s="4">
        <v>41051002100</v>
      </c>
      <c r="M121" s="379">
        <v>1</v>
      </c>
      <c r="N121" s="4" t="s">
        <v>50</v>
      </c>
      <c r="O121" s="4">
        <v>41047000701</v>
      </c>
      <c r="P121" s="379">
        <v>1</v>
      </c>
      <c r="Q121" s="4" t="s">
        <v>48</v>
      </c>
      <c r="R121" s="4">
        <v>41043020500</v>
      </c>
      <c r="S121" s="385">
        <v>1</v>
      </c>
    </row>
    <row r="122" spans="1:19" ht="15.75" x14ac:dyDescent="0.25">
      <c r="A122" s="185">
        <v>41009971100</v>
      </c>
      <c r="B122" s="30">
        <f t="shared" si="3"/>
        <v>0</v>
      </c>
      <c r="C122" s="30">
        <f t="shared" si="4"/>
        <v>0</v>
      </c>
      <c r="D122" s="46">
        <f t="shared" si="5"/>
        <v>0</v>
      </c>
      <c r="H122" s="80"/>
      <c r="K122" s="4" t="s">
        <v>187</v>
      </c>
      <c r="L122" s="4">
        <v>41051004001</v>
      </c>
      <c r="M122" s="379">
        <v>1</v>
      </c>
      <c r="N122" s="4" t="s">
        <v>52</v>
      </c>
      <c r="O122" s="4">
        <v>41051010001</v>
      </c>
      <c r="P122" s="379">
        <v>1</v>
      </c>
      <c r="Q122" s="4" t="s">
        <v>48</v>
      </c>
      <c r="R122" s="4">
        <v>41043020801</v>
      </c>
      <c r="S122" s="385">
        <v>1</v>
      </c>
    </row>
    <row r="123" spans="1:19" ht="15.75" x14ac:dyDescent="0.25">
      <c r="A123" s="185">
        <v>41009970200</v>
      </c>
      <c r="B123" s="30">
        <f t="shared" si="3"/>
        <v>0</v>
      </c>
      <c r="C123" s="30">
        <f t="shared" si="4"/>
        <v>1</v>
      </c>
      <c r="D123" s="46">
        <f t="shared" si="5"/>
        <v>0</v>
      </c>
      <c r="H123" s="80"/>
      <c r="K123" s="4" t="s">
        <v>187</v>
      </c>
      <c r="L123" s="4">
        <v>41051004101</v>
      </c>
      <c r="M123" s="379">
        <v>1</v>
      </c>
      <c r="N123" s="4" t="s">
        <v>52</v>
      </c>
      <c r="O123" s="4">
        <v>41051010304</v>
      </c>
      <c r="P123" s="379">
        <v>1</v>
      </c>
      <c r="Q123" s="4" t="s">
        <v>48</v>
      </c>
      <c r="R123" s="4">
        <v>41043030800</v>
      </c>
      <c r="S123" s="385">
        <v>1</v>
      </c>
    </row>
    <row r="124" spans="1:19" ht="15.75" x14ac:dyDescent="0.25">
      <c r="A124" s="185">
        <v>41009970500</v>
      </c>
      <c r="B124" s="30">
        <f t="shared" si="3"/>
        <v>0</v>
      </c>
      <c r="C124" s="30">
        <f t="shared" si="4"/>
        <v>0</v>
      </c>
      <c r="D124" s="46">
        <f t="shared" si="5"/>
        <v>0</v>
      </c>
      <c r="H124" s="80"/>
      <c r="K124" s="4" t="s">
        <v>187</v>
      </c>
      <c r="L124" s="4">
        <v>41051007300</v>
      </c>
      <c r="M124" s="379">
        <v>1</v>
      </c>
      <c r="N124" s="4" t="s">
        <v>52</v>
      </c>
      <c r="O124" s="4">
        <v>41051010408</v>
      </c>
      <c r="P124" s="379">
        <v>1</v>
      </c>
      <c r="Q124" s="4" t="s">
        <v>49</v>
      </c>
      <c r="R124" s="4">
        <v>41045970300</v>
      </c>
      <c r="S124" s="385">
        <v>1</v>
      </c>
    </row>
    <row r="125" spans="1:19" ht="15.75" x14ac:dyDescent="0.25">
      <c r="A125" s="185">
        <v>41009971000</v>
      </c>
      <c r="B125" s="30">
        <f t="shared" si="3"/>
        <v>0</v>
      </c>
      <c r="C125" s="30">
        <f t="shared" si="4"/>
        <v>0</v>
      </c>
      <c r="D125" s="46">
        <f t="shared" si="5"/>
        <v>0</v>
      </c>
      <c r="H125" s="80"/>
      <c r="K125" s="4" t="s">
        <v>187</v>
      </c>
      <c r="L125" s="4">
        <v>41051007400</v>
      </c>
      <c r="M125" s="379">
        <v>1</v>
      </c>
      <c r="N125" s="4" t="s">
        <v>52</v>
      </c>
      <c r="O125" s="4">
        <v>41051010410</v>
      </c>
      <c r="P125" s="379">
        <v>1</v>
      </c>
      <c r="Q125" s="4" t="s">
        <v>49</v>
      </c>
      <c r="R125" s="4">
        <v>41045970400</v>
      </c>
      <c r="S125" s="385">
        <v>1</v>
      </c>
    </row>
    <row r="126" spans="1:19" ht="15.75" x14ac:dyDescent="0.25">
      <c r="A126" s="185">
        <v>41009970300</v>
      </c>
      <c r="B126" s="30">
        <f t="shared" si="3"/>
        <v>0</v>
      </c>
      <c r="C126" s="30">
        <f t="shared" si="4"/>
        <v>1</v>
      </c>
      <c r="D126" s="46">
        <f t="shared" si="5"/>
        <v>0</v>
      </c>
      <c r="H126" s="80"/>
      <c r="K126" s="4" t="s">
        <v>187</v>
      </c>
      <c r="L126" s="4">
        <v>41051007600</v>
      </c>
      <c r="M126" s="379">
        <v>1</v>
      </c>
      <c r="N126" s="4" t="s">
        <v>52</v>
      </c>
      <c r="O126" s="4">
        <v>41051010411</v>
      </c>
      <c r="P126" s="379">
        <v>1</v>
      </c>
      <c r="Q126" s="4" t="s">
        <v>49</v>
      </c>
      <c r="R126" s="4">
        <v>41045970500</v>
      </c>
      <c r="S126" s="385">
        <v>1</v>
      </c>
    </row>
    <row r="127" spans="1:19" ht="15.75" x14ac:dyDescent="0.25">
      <c r="A127" s="185">
        <v>41009970800</v>
      </c>
      <c r="B127" s="30">
        <f t="shared" si="3"/>
        <v>0</v>
      </c>
      <c r="C127" s="30">
        <f t="shared" si="4"/>
        <v>0</v>
      </c>
      <c r="D127" s="46">
        <f t="shared" si="5"/>
        <v>0</v>
      </c>
      <c r="H127" s="80"/>
      <c r="K127" s="4" t="s">
        <v>187</v>
      </c>
      <c r="L127" s="4">
        <v>41051008100</v>
      </c>
      <c r="M127" s="379">
        <v>1</v>
      </c>
      <c r="N127" s="4" t="s">
        <v>52</v>
      </c>
      <c r="O127" s="4">
        <v>41051010600</v>
      </c>
      <c r="P127" s="379">
        <v>1</v>
      </c>
      <c r="Q127" s="4" t="s">
        <v>49</v>
      </c>
      <c r="R127" s="4">
        <v>41045970900</v>
      </c>
      <c r="S127" s="385">
        <v>1</v>
      </c>
    </row>
    <row r="128" spans="1:19" ht="15.75" x14ac:dyDescent="0.25">
      <c r="A128" s="185">
        <v>41009970400</v>
      </c>
      <c r="B128" s="30">
        <f t="shared" si="3"/>
        <v>0</v>
      </c>
      <c r="C128" s="30">
        <f t="shared" si="4"/>
        <v>0</v>
      </c>
      <c r="D128" s="46">
        <f t="shared" si="5"/>
        <v>0</v>
      </c>
      <c r="H128" s="80"/>
      <c r="K128" s="4" t="s">
        <v>187</v>
      </c>
      <c r="L128" s="4">
        <v>41051008202</v>
      </c>
      <c r="M128" s="379">
        <v>1</v>
      </c>
      <c r="N128" s="4" t="s">
        <v>52</v>
      </c>
      <c r="O128" s="4">
        <v>41051001101</v>
      </c>
      <c r="P128" s="379">
        <v>1</v>
      </c>
      <c r="Q128" s="4" t="s">
        <v>50</v>
      </c>
      <c r="R128" s="4">
        <v>41047001000</v>
      </c>
      <c r="S128" s="385">
        <v>1</v>
      </c>
    </row>
    <row r="129" spans="1:19" ht="15.75" x14ac:dyDescent="0.25">
      <c r="A129" s="185">
        <v>41009970600</v>
      </c>
      <c r="B129" s="30">
        <f t="shared" si="3"/>
        <v>0</v>
      </c>
      <c r="C129" s="30">
        <f t="shared" si="4"/>
        <v>0</v>
      </c>
      <c r="D129" s="46">
        <f t="shared" si="5"/>
        <v>0</v>
      </c>
      <c r="H129" s="80"/>
      <c r="K129" s="4" t="s">
        <v>187</v>
      </c>
      <c r="L129" s="4">
        <v>41051008301</v>
      </c>
      <c r="M129" s="379">
        <v>1</v>
      </c>
      <c r="N129" s="4" t="s">
        <v>52</v>
      </c>
      <c r="O129" s="4">
        <v>41051001602</v>
      </c>
      <c r="P129" s="379">
        <v>1</v>
      </c>
      <c r="Q129" s="4" t="s">
        <v>50</v>
      </c>
      <c r="R129" s="4">
        <v>41047010202</v>
      </c>
      <c r="S129" s="385">
        <v>1</v>
      </c>
    </row>
    <row r="130" spans="1:19" ht="15.75" x14ac:dyDescent="0.25">
      <c r="A130" s="185">
        <v>41009970700</v>
      </c>
      <c r="B130" s="30">
        <f t="shared" si="3"/>
        <v>1</v>
      </c>
      <c r="C130" s="30">
        <f t="shared" si="4"/>
        <v>1</v>
      </c>
      <c r="D130" s="46">
        <f t="shared" si="5"/>
        <v>0</v>
      </c>
      <c r="H130" s="80"/>
      <c r="K130" s="4" t="s">
        <v>187</v>
      </c>
      <c r="L130" s="4">
        <v>41051008302</v>
      </c>
      <c r="M130" s="379">
        <v>1</v>
      </c>
      <c r="N130" s="4" t="s">
        <v>52</v>
      </c>
      <c r="O130" s="4">
        <v>41051002303</v>
      </c>
      <c r="P130" s="379">
        <v>1</v>
      </c>
      <c r="Q130" s="4" t="s">
        <v>50</v>
      </c>
      <c r="R130" s="4">
        <v>41047010303</v>
      </c>
      <c r="S130" s="385">
        <v>1</v>
      </c>
    </row>
    <row r="131" spans="1:19" ht="15.75" x14ac:dyDescent="0.25">
      <c r="A131" s="185">
        <v>41009970900</v>
      </c>
      <c r="B131" s="30">
        <f t="shared" si="3"/>
        <v>0</v>
      </c>
      <c r="C131" s="30">
        <f t="shared" si="4"/>
        <v>0</v>
      </c>
      <c r="D131" s="46">
        <f t="shared" si="5"/>
        <v>0</v>
      </c>
      <c r="H131" s="80"/>
      <c r="K131" s="4" t="s">
        <v>187</v>
      </c>
      <c r="L131" s="4">
        <v>41051008400</v>
      </c>
      <c r="M131" s="379">
        <v>1</v>
      </c>
      <c r="N131" s="4" t="s">
        <v>52</v>
      </c>
      <c r="O131" s="4">
        <v>41051002702</v>
      </c>
      <c r="P131" s="379">
        <v>1</v>
      </c>
      <c r="Q131" s="4" t="s">
        <v>50</v>
      </c>
      <c r="R131" s="4">
        <v>41047010304</v>
      </c>
      <c r="S131" s="385">
        <v>1</v>
      </c>
    </row>
    <row r="132" spans="1:19" ht="15.75" x14ac:dyDescent="0.25">
      <c r="A132" s="185">
        <v>41011001100</v>
      </c>
      <c r="B132" s="30">
        <f t="shared" si="3"/>
        <v>0</v>
      </c>
      <c r="C132" s="30">
        <f t="shared" si="4"/>
        <v>1</v>
      </c>
      <c r="D132" s="46">
        <f t="shared" si="5"/>
        <v>1</v>
      </c>
      <c r="H132" s="80"/>
      <c r="K132" s="4" t="s">
        <v>187</v>
      </c>
      <c r="L132" s="4">
        <v>41051009000</v>
      </c>
      <c r="M132" s="379">
        <v>1</v>
      </c>
      <c r="N132" s="4" t="s">
        <v>52</v>
      </c>
      <c r="O132" s="4">
        <v>41051003301</v>
      </c>
      <c r="P132" s="379">
        <v>1</v>
      </c>
      <c r="Q132" s="4" t="s">
        <v>50</v>
      </c>
      <c r="R132" s="4">
        <v>41047010306</v>
      </c>
      <c r="S132" s="385">
        <v>1</v>
      </c>
    </row>
    <row r="133" spans="1:19" ht="15.75" x14ac:dyDescent="0.25">
      <c r="A133" s="185">
        <v>41011000300</v>
      </c>
      <c r="B133" s="30">
        <f t="shared" si="3"/>
        <v>1</v>
      </c>
      <c r="C133" s="30">
        <f t="shared" si="4"/>
        <v>0</v>
      </c>
      <c r="D133" s="46">
        <f t="shared" si="5"/>
        <v>0</v>
      </c>
      <c r="H133" s="80"/>
      <c r="K133" s="4" t="s">
        <v>187</v>
      </c>
      <c r="L133" s="4">
        <v>41051009101</v>
      </c>
      <c r="M133" s="379">
        <v>1</v>
      </c>
      <c r="N133" s="4" t="s">
        <v>52</v>
      </c>
      <c r="O133" s="4">
        <v>41051004001</v>
      </c>
      <c r="P133" s="379">
        <v>1</v>
      </c>
      <c r="Q133" s="4" t="s">
        <v>50</v>
      </c>
      <c r="R133" s="4">
        <v>41047010307</v>
      </c>
      <c r="S133" s="385">
        <v>1</v>
      </c>
    </row>
    <row r="134" spans="1:19" ht="15.75" x14ac:dyDescent="0.25">
      <c r="A134" s="185">
        <v>41011000800</v>
      </c>
      <c r="B134" s="30">
        <f t="shared" si="3"/>
        <v>0</v>
      </c>
      <c r="C134" s="30">
        <f t="shared" si="4"/>
        <v>0</v>
      </c>
      <c r="D134" s="46">
        <f t="shared" si="5"/>
        <v>0</v>
      </c>
      <c r="H134" s="80"/>
      <c r="K134" s="4" t="s">
        <v>187</v>
      </c>
      <c r="L134" s="4">
        <v>41051009201</v>
      </c>
      <c r="M134" s="379">
        <v>1</v>
      </c>
      <c r="N134" s="4" t="s">
        <v>52</v>
      </c>
      <c r="O134" s="4">
        <v>41051004002</v>
      </c>
      <c r="P134" s="379">
        <v>1</v>
      </c>
      <c r="Q134" s="4" t="s">
        <v>50</v>
      </c>
      <c r="R134" s="4">
        <v>41047010400</v>
      </c>
      <c r="S134" s="385">
        <v>1</v>
      </c>
    </row>
    <row r="135" spans="1:19" ht="15.75" x14ac:dyDescent="0.25">
      <c r="A135" s="185">
        <v>41011000900</v>
      </c>
      <c r="B135" s="30">
        <f t="shared" si="3"/>
        <v>0</v>
      </c>
      <c r="C135" s="30">
        <f t="shared" si="4"/>
        <v>1</v>
      </c>
      <c r="D135" s="46">
        <f t="shared" si="5"/>
        <v>0</v>
      </c>
      <c r="H135" s="80"/>
      <c r="K135" s="4" t="s">
        <v>187</v>
      </c>
      <c r="L135" s="4">
        <v>41051009202</v>
      </c>
      <c r="M135" s="379">
        <v>1</v>
      </c>
      <c r="N135" s="4" t="s">
        <v>52</v>
      </c>
      <c r="O135" s="4">
        <v>41051004900</v>
      </c>
      <c r="P135" s="379">
        <v>1</v>
      </c>
      <c r="Q135" s="4" t="s">
        <v>50</v>
      </c>
      <c r="R135" s="4">
        <v>41047001200</v>
      </c>
      <c r="S135" s="385">
        <v>1</v>
      </c>
    </row>
    <row r="136" spans="1:19" ht="15.75" x14ac:dyDescent="0.25">
      <c r="A136" s="185">
        <v>41011000502</v>
      </c>
      <c r="B136" s="30">
        <f t="shared" ref="B136:B199" si="6">SUMIF($I$7:$I$92,A136,$J$7:$J$92)</f>
        <v>0</v>
      </c>
      <c r="C136" s="30">
        <f t="shared" ref="C136:C199" si="7">SUMIF($L$7:$L$172,A136,$M$7:$M$172)</f>
        <v>0</v>
      </c>
      <c r="D136" s="46">
        <f t="shared" ref="D136:D199" si="8">SUMIF($O$7:$O$295,A136,$P$7:$P$295)</f>
        <v>0</v>
      </c>
      <c r="H136" s="80"/>
      <c r="K136" s="4" t="s">
        <v>187</v>
      </c>
      <c r="L136" s="4">
        <v>41051009301</v>
      </c>
      <c r="M136" s="379">
        <v>1</v>
      </c>
      <c r="N136" s="4" t="s">
        <v>52</v>
      </c>
      <c r="O136" s="4">
        <v>41051005200</v>
      </c>
      <c r="P136" s="379">
        <v>1</v>
      </c>
      <c r="Q136" s="4" t="s">
        <v>50</v>
      </c>
      <c r="R136" s="4">
        <v>41047001502</v>
      </c>
      <c r="S136" s="385">
        <v>1</v>
      </c>
    </row>
    <row r="137" spans="1:19" ht="15.75" x14ac:dyDescent="0.25">
      <c r="A137" s="185">
        <v>41011000503</v>
      </c>
      <c r="B137" s="30">
        <f t="shared" si="6"/>
        <v>0</v>
      </c>
      <c r="C137" s="30">
        <f t="shared" si="7"/>
        <v>0</v>
      </c>
      <c r="D137" s="46">
        <f t="shared" si="8"/>
        <v>1</v>
      </c>
      <c r="H137" s="80"/>
      <c r="K137" s="4" t="s">
        <v>187</v>
      </c>
      <c r="L137" s="4">
        <v>41051009604</v>
      </c>
      <c r="M137" s="379">
        <v>1</v>
      </c>
      <c r="N137" s="4" t="s">
        <v>52</v>
      </c>
      <c r="O137" s="4">
        <v>41051005500</v>
      </c>
      <c r="P137" s="379">
        <v>1</v>
      </c>
      <c r="Q137" s="4" t="s">
        <v>50</v>
      </c>
      <c r="R137" s="4">
        <v>41047001503</v>
      </c>
      <c r="S137" s="385">
        <v>1</v>
      </c>
    </row>
    <row r="138" spans="1:19" ht="15.75" x14ac:dyDescent="0.25">
      <c r="A138" s="185">
        <v>41011000200</v>
      </c>
      <c r="B138" s="30">
        <f t="shared" si="6"/>
        <v>0</v>
      </c>
      <c r="C138" s="30">
        <f t="shared" si="7"/>
        <v>0</v>
      </c>
      <c r="D138" s="46">
        <f t="shared" si="8"/>
        <v>0</v>
      </c>
      <c r="H138" s="80"/>
      <c r="K138" s="4" t="s">
        <v>187</v>
      </c>
      <c r="L138" s="4">
        <v>41051009605</v>
      </c>
      <c r="M138" s="379">
        <v>1</v>
      </c>
      <c r="N138" s="4" t="s">
        <v>52</v>
      </c>
      <c r="O138" s="4">
        <v>41051005600</v>
      </c>
      <c r="P138" s="379">
        <v>1</v>
      </c>
      <c r="Q138" s="4" t="s">
        <v>50</v>
      </c>
      <c r="R138" s="4">
        <v>41047001601</v>
      </c>
      <c r="S138" s="385">
        <v>1</v>
      </c>
    </row>
    <row r="139" spans="1:19" ht="15.75" x14ac:dyDescent="0.25">
      <c r="A139" s="185">
        <v>41011000504</v>
      </c>
      <c r="B139" s="30">
        <f t="shared" si="6"/>
        <v>0</v>
      </c>
      <c r="C139" s="30">
        <f t="shared" si="7"/>
        <v>1</v>
      </c>
      <c r="D139" s="46">
        <f t="shared" si="8"/>
        <v>1</v>
      </c>
      <c r="H139" s="80"/>
      <c r="K139" s="4" t="s">
        <v>187</v>
      </c>
      <c r="L139" s="4">
        <v>41051009606</v>
      </c>
      <c r="M139" s="379">
        <v>1</v>
      </c>
      <c r="N139" s="4" t="s">
        <v>52</v>
      </c>
      <c r="O139" s="4">
        <v>41051000702</v>
      </c>
      <c r="P139" s="379">
        <v>1</v>
      </c>
      <c r="Q139" s="4" t="s">
        <v>50</v>
      </c>
      <c r="R139" s="4">
        <v>41047001602</v>
      </c>
      <c r="S139" s="385">
        <v>1</v>
      </c>
    </row>
    <row r="140" spans="1:19" ht="15.75" x14ac:dyDescent="0.25">
      <c r="A140" s="185">
        <v>41011000700</v>
      </c>
      <c r="B140" s="30">
        <f t="shared" si="6"/>
        <v>0</v>
      </c>
      <c r="C140" s="30">
        <f t="shared" si="7"/>
        <v>1</v>
      </c>
      <c r="D140" s="46">
        <f t="shared" si="8"/>
        <v>1</v>
      </c>
      <c r="H140" s="80"/>
      <c r="K140" s="4" t="s">
        <v>187</v>
      </c>
      <c r="L140" s="4">
        <v>41051009701</v>
      </c>
      <c r="M140" s="379">
        <v>1</v>
      </c>
      <c r="N140" s="4" t="s">
        <v>52</v>
      </c>
      <c r="O140" s="4">
        <v>41051007300</v>
      </c>
      <c r="P140" s="379">
        <v>1</v>
      </c>
      <c r="Q140" s="4" t="s">
        <v>50</v>
      </c>
      <c r="R140" s="4">
        <v>41047001604</v>
      </c>
      <c r="S140" s="385">
        <v>1</v>
      </c>
    </row>
    <row r="141" spans="1:19" ht="15.75" x14ac:dyDescent="0.25">
      <c r="A141" s="185">
        <v>41011000100</v>
      </c>
      <c r="B141" s="30">
        <f t="shared" si="6"/>
        <v>0</v>
      </c>
      <c r="C141" s="30">
        <f t="shared" si="7"/>
        <v>0</v>
      </c>
      <c r="D141" s="46">
        <f t="shared" si="8"/>
        <v>0</v>
      </c>
      <c r="H141" s="80"/>
      <c r="K141" s="4" t="s">
        <v>187</v>
      </c>
      <c r="L141" s="4">
        <v>41051009702</v>
      </c>
      <c r="M141" s="379">
        <v>1</v>
      </c>
      <c r="N141" s="4" t="s">
        <v>52</v>
      </c>
      <c r="O141" s="4">
        <v>41051007400</v>
      </c>
      <c r="P141" s="379">
        <v>1</v>
      </c>
      <c r="Q141" s="4" t="s">
        <v>50</v>
      </c>
      <c r="R141" s="4">
        <v>41047001701</v>
      </c>
      <c r="S141" s="385">
        <v>1</v>
      </c>
    </row>
    <row r="142" spans="1:19" ht="15.75" x14ac:dyDescent="0.25">
      <c r="A142" s="185">
        <v>41011000400</v>
      </c>
      <c r="B142" s="30">
        <f t="shared" si="6"/>
        <v>0</v>
      </c>
      <c r="C142" s="30">
        <f t="shared" si="7"/>
        <v>0</v>
      </c>
      <c r="D142" s="46">
        <f t="shared" si="8"/>
        <v>0</v>
      </c>
      <c r="H142" s="80"/>
      <c r="K142" s="4" t="s">
        <v>187</v>
      </c>
      <c r="L142" s="4">
        <v>41051009801</v>
      </c>
      <c r="M142" s="379">
        <v>1</v>
      </c>
      <c r="N142" s="4" t="s">
        <v>52</v>
      </c>
      <c r="O142" s="4">
        <v>41051007600</v>
      </c>
      <c r="P142" s="379">
        <v>1</v>
      </c>
      <c r="Q142" s="4" t="s">
        <v>50</v>
      </c>
      <c r="R142" s="4">
        <v>41047001702</v>
      </c>
      <c r="S142" s="385">
        <v>1</v>
      </c>
    </row>
    <row r="143" spans="1:19" ht="15.75" x14ac:dyDescent="0.25">
      <c r="A143" s="185">
        <v>41011001000</v>
      </c>
      <c r="B143" s="30">
        <f t="shared" si="6"/>
        <v>0</v>
      </c>
      <c r="C143" s="30">
        <f t="shared" si="7"/>
        <v>1</v>
      </c>
      <c r="D143" s="46">
        <f t="shared" si="8"/>
        <v>0</v>
      </c>
      <c r="H143" s="80"/>
      <c r="K143" s="4" t="s">
        <v>187</v>
      </c>
      <c r="L143" s="4">
        <v>41051010001</v>
      </c>
      <c r="M143" s="379">
        <v>1</v>
      </c>
      <c r="N143" s="4" t="s">
        <v>52</v>
      </c>
      <c r="O143" s="4">
        <v>41051008202</v>
      </c>
      <c r="P143" s="379">
        <v>1</v>
      </c>
      <c r="Q143" s="4" t="s">
        <v>50</v>
      </c>
      <c r="R143" s="4">
        <v>41047001801</v>
      </c>
      <c r="S143" s="385">
        <v>1</v>
      </c>
    </row>
    <row r="144" spans="1:19" ht="15.75" x14ac:dyDescent="0.25">
      <c r="A144" s="185">
        <v>41011000600</v>
      </c>
      <c r="B144" s="30">
        <f t="shared" si="6"/>
        <v>0</v>
      </c>
      <c r="C144" s="30">
        <f t="shared" si="7"/>
        <v>0</v>
      </c>
      <c r="D144" s="46">
        <f t="shared" si="8"/>
        <v>0</v>
      </c>
      <c r="H144" s="80"/>
      <c r="K144" s="4" t="s">
        <v>187</v>
      </c>
      <c r="L144" s="4">
        <v>41051010304</v>
      </c>
      <c r="M144" s="379">
        <v>1</v>
      </c>
      <c r="N144" s="4" t="s">
        <v>52</v>
      </c>
      <c r="O144" s="4">
        <v>41051008301</v>
      </c>
      <c r="P144" s="379">
        <v>1</v>
      </c>
      <c r="Q144" s="4" t="s">
        <v>50</v>
      </c>
      <c r="R144" s="4">
        <v>41047001803</v>
      </c>
      <c r="S144" s="385">
        <v>1</v>
      </c>
    </row>
    <row r="145" spans="1:19" ht="15.75" x14ac:dyDescent="0.25">
      <c r="A145" s="185">
        <v>41013950100</v>
      </c>
      <c r="B145" s="30">
        <f t="shared" si="6"/>
        <v>0</v>
      </c>
      <c r="C145" s="30">
        <f t="shared" si="7"/>
        <v>0</v>
      </c>
      <c r="D145" s="46">
        <f t="shared" si="8"/>
        <v>0</v>
      </c>
      <c r="H145" s="80"/>
      <c r="K145" s="4" t="s">
        <v>187</v>
      </c>
      <c r="L145" s="4">
        <v>41051010408</v>
      </c>
      <c r="M145" s="379">
        <v>1</v>
      </c>
      <c r="N145" s="4" t="s">
        <v>52</v>
      </c>
      <c r="O145" s="4">
        <v>41051008302</v>
      </c>
      <c r="P145" s="379">
        <v>1</v>
      </c>
      <c r="Q145" s="4" t="s">
        <v>50</v>
      </c>
      <c r="R145" s="4">
        <v>41047000200</v>
      </c>
      <c r="S145" s="385">
        <v>1</v>
      </c>
    </row>
    <row r="146" spans="1:19" ht="15.75" x14ac:dyDescent="0.25">
      <c r="A146" s="185">
        <v>41013950300</v>
      </c>
      <c r="B146" s="30">
        <f t="shared" si="6"/>
        <v>1</v>
      </c>
      <c r="C146" s="30">
        <f t="shared" si="7"/>
        <v>0</v>
      </c>
      <c r="D146" s="46">
        <f t="shared" si="8"/>
        <v>0</v>
      </c>
      <c r="H146" s="80"/>
      <c r="K146" s="4" t="s">
        <v>187</v>
      </c>
      <c r="L146" s="4">
        <v>41051010410</v>
      </c>
      <c r="M146" s="379">
        <v>1</v>
      </c>
      <c r="N146" s="4" t="s">
        <v>52</v>
      </c>
      <c r="O146" s="4">
        <v>41051008400</v>
      </c>
      <c r="P146" s="379">
        <v>1</v>
      </c>
      <c r="Q146" s="4" t="s">
        <v>50</v>
      </c>
      <c r="R146" s="4">
        <v>41047002303</v>
      </c>
      <c r="S146" s="385">
        <v>1</v>
      </c>
    </row>
    <row r="147" spans="1:19" ht="15.75" x14ac:dyDescent="0.25">
      <c r="A147" s="185">
        <v>41013950400</v>
      </c>
      <c r="B147" s="30">
        <f t="shared" si="6"/>
        <v>0</v>
      </c>
      <c r="C147" s="30">
        <f t="shared" si="7"/>
        <v>1</v>
      </c>
      <c r="D147" s="46">
        <f t="shared" si="8"/>
        <v>0</v>
      </c>
      <c r="H147" s="80"/>
      <c r="K147" s="4" t="s">
        <v>187</v>
      </c>
      <c r="L147" s="4">
        <v>41051010600</v>
      </c>
      <c r="M147" s="379">
        <v>1</v>
      </c>
      <c r="N147" s="4" t="s">
        <v>52</v>
      </c>
      <c r="O147" s="4">
        <v>41051009000</v>
      </c>
      <c r="P147" s="379">
        <v>1</v>
      </c>
      <c r="Q147" s="4" t="s">
        <v>50</v>
      </c>
      <c r="R147" s="4">
        <v>41047000300</v>
      </c>
      <c r="S147" s="385">
        <v>1</v>
      </c>
    </row>
    <row r="148" spans="1:19" ht="15.75" x14ac:dyDescent="0.25">
      <c r="A148" s="185">
        <v>41013950200</v>
      </c>
      <c r="B148" s="30">
        <f t="shared" si="6"/>
        <v>0</v>
      </c>
      <c r="C148" s="30">
        <f t="shared" si="7"/>
        <v>0</v>
      </c>
      <c r="D148" s="46">
        <f t="shared" si="8"/>
        <v>0</v>
      </c>
      <c r="H148" s="80"/>
      <c r="K148" s="4" t="s">
        <v>188</v>
      </c>
      <c r="L148" s="4">
        <v>41053005100</v>
      </c>
      <c r="M148" s="379">
        <v>1</v>
      </c>
      <c r="N148" s="4" t="s">
        <v>52</v>
      </c>
      <c r="O148" s="4">
        <v>41051009101</v>
      </c>
      <c r="P148" s="379">
        <v>1</v>
      </c>
      <c r="Q148" s="4" t="s">
        <v>50</v>
      </c>
      <c r="R148" s="4">
        <v>41047000400</v>
      </c>
      <c r="S148" s="385">
        <v>1</v>
      </c>
    </row>
    <row r="149" spans="1:19" ht="15.75" x14ac:dyDescent="0.25">
      <c r="A149" s="185">
        <v>41015950302</v>
      </c>
      <c r="B149" s="30">
        <f t="shared" si="6"/>
        <v>0</v>
      </c>
      <c r="C149" s="30">
        <f t="shared" si="7"/>
        <v>0</v>
      </c>
      <c r="D149" s="46">
        <f t="shared" si="8"/>
        <v>0</v>
      </c>
      <c r="H149" s="80"/>
      <c r="K149" s="4" t="s">
        <v>188</v>
      </c>
      <c r="L149" s="4">
        <v>41053020203</v>
      </c>
      <c r="M149" s="379">
        <v>1</v>
      </c>
      <c r="N149" s="4" t="s">
        <v>52</v>
      </c>
      <c r="O149" s="4">
        <v>41051009102</v>
      </c>
      <c r="P149" s="379">
        <v>1</v>
      </c>
      <c r="Q149" s="4" t="s">
        <v>50</v>
      </c>
      <c r="R149" s="4">
        <v>41047000502</v>
      </c>
      <c r="S149" s="385">
        <v>1</v>
      </c>
    </row>
    <row r="150" spans="1:19" ht="15.75" x14ac:dyDescent="0.25">
      <c r="A150" s="185">
        <v>41015950100</v>
      </c>
      <c r="B150" s="30">
        <f t="shared" si="6"/>
        <v>1</v>
      </c>
      <c r="C150" s="30">
        <f t="shared" si="7"/>
        <v>1</v>
      </c>
      <c r="D150" s="46">
        <f t="shared" si="8"/>
        <v>1</v>
      </c>
      <c r="H150" s="80"/>
      <c r="K150" s="4" t="s">
        <v>189</v>
      </c>
      <c r="L150" s="4">
        <v>41057960200</v>
      </c>
      <c r="M150" s="379">
        <v>1</v>
      </c>
      <c r="N150" s="4" t="s">
        <v>52</v>
      </c>
      <c r="O150" s="4">
        <v>41051009201</v>
      </c>
      <c r="P150" s="379">
        <v>1</v>
      </c>
      <c r="Q150" s="4" t="s">
        <v>50</v>
      </c>
      <c r="R150" s="4">
        <v>41047000600</v>
      </c>
      <c r="S150" s="385">
        <v>1</v>
      </c>
    </row>
    <row r="151" spans="1:19" ht="15.75" x14ac:dyDescent="0.25">
      <c r="A151" s="185">
        <v>41015950400</v>
      </c>
      <c r="B151" s="30">
        <f t="shared" si="6"/>
        <v>0</v>
      </c>
      <c r="C151" s="30">
        <f t="shared" si="7"/>
        <v>1</v>
      </c>
      <c r="D151" s="46">
        <f t="shared" si="8"/>
        <v>1</v>
      </c>
      <c r="H151" s="80"/>
      <c r="K151" s="4" t="s">
        <v>189</v>
      </c>
      <c r="L151" s="4">
        <v>41057960400</v>
      </c>
      <c r="M151" s="379">
        <v>1</v>
      </c>
      <c r="N151" s="4" t="s">
        <v>52</v>
      </c>
      <c r="O151" s="4">
        <v>41051009202</v>
      </c>
      <c r="P151" s="379">
        <v>1</v>
      </c>
      <c r="Q151" s="4" t="s">
        <v>50</v>
      </c>
      <c r="R151" s="4">
        <v>41047000701</v>
      </c>
      <c r="S151" s="385">
        <v>1</v>
      </c>
    </row>
    <row r="152" spans="1:19" ht="15.75" x14ac:dyDescent="0.25">
      <c r="A152" s="185">
        <v>41015950301</v>
      </c>
      <c r="B152" s="30">
        <f t="shared" si="6"/>
        <v>0</v>
      </c>
      <c r="C152" s="30">
        <f t="shared" si="7"/>
        <v>0</v>
      </c>
      <c r="D152" s="46">
        <f t="shared" si="8"/>
        <v>0</v>
      </c>
      <c r="H152" s="80"/>
      <c r="K152" s="4" t="s">
        <v>189</v>
      </c>
      <c r="L152" s="4">
        <v>41057960500</v>
      </c>
      <c r="M152" s="379">
        <v>1</v>
      </c>
      <c r="N152" s="4" t="s">
        <v>52</v>
      </c>
      <c r="O152" s="4">
        <v>41051009301</v>
      </c>
      <c r="P152" s="379">
        <v>1</v>
      </c>
      <c r="Q152" s="4" t="s">
        <v>50</v>
      </c>
      <c r="R152" s="4">
        <v>41047000900</v>
      </c>
      <c r="S152" s="385">
        <v>1</v>
      </c>
    </row>
    <row r="153" spans="1:19" ht="15.75" x14ac:dyDescent="0.25">
      <c r="A153" s="185">
        <v>41015950200</v>
      </c>
      <c r="B153" s="30">
        <f t="shared" si="6"/>
        <v>0</v>
      </c>
      <c r="C153" s="30">
        <f t="shared" si="7"/>
        <v>0</v>
      </c>
      <c r="D153" s="46">
        <f t="shared" si="8"/>
        <v>0</v>
      </c>
      <c r="H153" s="80"/>
      <c r="K153" s="4" t="s">
        <v>189</v>
      </c>
      <c r="L153" s="4">
        <v>41057960700</v>
      </c>
      <c r="M153" s="379">
        <v>1</v>
      </c>
      <c r="N153" s="4" t="s">
        <v>52</v>
      </c>
      <c r="O153" s="4">
        <v>41051009604</v>
      </c>
      <c r="P153" s="379">
        <v>1</v>
      </c>
      <c r="Q153" s="4" t="s">
        <v>51</v>
      </c>
      <c r="R153" s="4">
        <v>41049970100</v>
      </c>
      <c r="S153" s="385">
        <v>1</v>
      </c>
    </row>
    <row r="154" spans="1:19" ht="15.75" x14ac:dyDescent="0.25">
      <c r="A154" s="185">
        <v>41017001800</v>
      </c>
      <c r="B154" s="30">
        <f t="shared" si="6"/>
        <v>1</v>
      </c>
      <c r="C154" s="30">
        <f t="shared" si="7"/>
        <v>0</v>
      </c>
      <c r="D154" s="46">
        <f t="shared" si="8"/>
        <v>0</v>
      </c>
      <c r="H154" s="80"/>
      <c r="K154" s="4" t="s">
        <v>190</v>
      </c>
      <c r="L154" s="4">
        <v>41059940000</v>
      </c>
      <c r="M154" s="379">
        <v>1</v>
      </c>
      <c r="N154" s="4" t="s">
        <v>52</v>
      </c>
      <c r="O154" s="4">
        <v>41051009606</v>
      </c>
      <c r="P154" s="379">
        <v>1</v>
      </c>
      <c r="Q154" s="4" t="s">
        <v>52</v>
      </c>
      <c r="R154" s="4">
        <v>41051001000</v>
      </c>
      <c r="S154" s="385">
        <v>1</v>
      </c>
    </row>
    <row r="155" spans="1:19" ht="15.75" x14ac:dyDescent="0.25">
      <c r="A155" s="185">
        <v>41017000700</v>
      </c>
      <c r="B155" s="30">
        <f t="shared" si="6"/>
        <v>0</v>
      </c>
      <c r="C155" s="30">
        <f t="shared" si="7"/>
        <v>0</v>
      </c>
      <c r="D155" s="46">
        <f t="shared" si="8"/>
        <v>0</v>
      </c>
      <c r="H155" s="80"/>
      <c r="K155" s="4" t="s">
        <v>190</v>
      </c>
      <c r="L155" s="4">
        <v>41059950700</v>
      </c>
      <c r="M155" s="379">
        <v>1</v>
      </c>
      <c r="N155" s="4" t="s">
        <v>52</v>
      </c>
      <c r="O155" s="4">
        <v>41051009701</v>
      </c>
      <c r="P155" s="379">
        <v>1</v>
      </c>
      <c r="Q155" s="4" t="s">
        <v>52</v>
      </c>
      <c r="R155" s="4">
        <v>41051010001</v>
      </c>
      <c r="S155" s="385">
        <v>1</v>
      </c>
    </row>
    <row r="156" spans="1:19" ht="15.75" x14ac:dyDescent="0.25">
      <c r="A156" s="185">
        <v>41017001500</v>
      </c>
      <c r="B156" s="30">
        <f t="shared" si="6"/>
        <v>1</v>
      </c>
      <c r="C156" s="30">
        <f t="shared" si="7"/>
        <v>0</v>
      </c>
      <c r="D156" s="46">
        <f t="shared" si="8"/>
        <v>0</v>
      </c>
      <c r="H156" s="80"/>
      <c r="K156" s="4" t="s">
        <v>190</v>
      </c>
      <c r="L156" s="4">
        <v>41059950800</v>
      </c>
      <c r="M156" s="379">
        <v>1</v>
      </c>
      <c r="N156" s="4" t="s">
        <v>52</v>
      </c>
      <c r="O156" s="4">
        <v>41051009702</v>
      </c>
      <c r="P156" s="379">
        <v>1</v>
      </c>
      <c r="Q156" s="4" t="s">
        <v>52</v>
      </c>
      <c r="R156" s="4">
        <v>41051010002</v>
      </c>
      <c r="S156" s="385">
        <v>1</v>
      </c>
    </row>
    <row r="157" spans="1:19" ht="15.75" x14ac:dyDescent="0.25">
      <c r="A157" s="185">
        <v>41017000200</v>
      </c>
      <c r="B157" s="30">
        <f t="shared" si="6"/>
        <v>0</v>
      </c>
      <c r="C157" s="30">
        <f t="shared" si="7"/>
        <v>1</v>
      </c>
      <c r="D157" s="46">
        <f t="shared" si="8"/>
        <v>1</v>
      </c>
      <c r="H157" s="80"/>
      <c r="K157" s="4" t="s">
        <v>190</v>
      </c>
      <c r="L157" s="4">
        <v>41059950900</v>
      </c>
      <c r="M157" s="379">
        <v>1</v>
      </c>
      <c r="N157" s="4" t="s">
        <v>52</v>
      </c>
      <c r="O157" s="4">
        <v>41051009801</v>
      </c>
      <c r="P157" s="379">
        <v>1</v>
      </c>
      <c r="Q157" s="4" t="s">
        <v>52</v>
      </c>
      <c r="R157" s="4">
        <v>41051010100</v>
      </c>
      <c r="S157" s="385">
        <v>1</v>
      </c>
    </row>
    <row r="158" spans="1:19" ht="15.75" x14ac:dyDescent="0.25">
      <c r="A158" s="185">
        <v>41017000800</v>
      </c>
      <c r="B158" s="30">
        <f t="shared" si="6"/>
        <v>0</v>
      </c>
      <c r="C158" s="30">
        <f t="shared" si="7"/>
        <v>0</v>
      </c>
      <c r="D158" s="46">
        <f t="shared" si="8"/>
        <v>0</v>
      </c>
      <c r="H158" s="80"/>
      <c r="K158" s="4" t="s">
        <v>190</v>
      </c>
      <c r="L158" s="4">
        <v>41059951000</v>
      </c>
      <c r="M158" s="379">
        <v>1</v>
      </c>
      <c r="N158" s="4" t="s">
        <v>52</v>
      </c>
      <c r="O158" s="4">
        <v>41051009803</v>
      </c>
      <c r="P158" s="379">
        <v>1</v>
      </c>
      <c r="Q158" s="4" t="s">
        <v>52</v>
      </c>
      <c r="R158" s="4">
        <v>41051010200</v>
      </c>
      <c r="S158" s="385">
        <v>1</v>
      </c>
    </row>
    <row r="159" spans="1:19" ht="15.75" x14ac:dyDescent="0.25">
      <c r="A159" s="185">
        <v>41017002000</v>
      </c>
      <c r="B159" s="30">
        <f t="shared" si="6"/>
        <v>0</v>
      </c>
      <c r="C159" s="30">
        <f t="shared" si="7"/>
        <v>0</v>
      </c>
      <c r="D159" s="46">
        <f t="shared" si="8"/>
        <v>0</v>
      </c>
      <c r="H159" s="80"/>
      <c r="K159" s="4" t="s">
        <v>190</v>
      </c>
      <c r="L159" s="4">
        <v>41059951100</v>
      </c>
      <c r="M159" s="379">
        <v>1</v>
      </c>
      <c r="N159" s="4" t="s">
        <v>52</v>
      </c>
      <c r="O159" s="4">
        <v>41051009904</v>
      </c>
      <c r="P159" s="379">
        <v>1</v>
      </c>
      <c r="Q159" s="4" t="s">
        <v>52</v>
      </c>
      <c r="R159" s="4">
        <v>41051010303</v>
      </c>
      <c r="S159" s="385">
        <v>1</v>
      </c>
    </row>
    <row r="160" spans="1:19" ht="15.75" x14ac:dyDescent="0.25">
      <c r="A160" s="185">
        <v>41017001400</v>
      </c>
      <c r="B160" s="30">
        <f t="shared" si="6"/>
        <v>0</v>
      </c>
      <c r="C160" s="30">
        <f t="shared" si="7"/>
        <v>0</v>
      </c>
      <c r="D160" s="46">
        <f t="shared" si="8"/>
        <v>0</v>
      </c>
      <c r="H160" s="80"/>
      <c r="K160" s="4" t="s">
        <v>190</v>
      </c>
      <c r="L160" s="4">
        <v>41059951200</v>
      </c>
      <c r="M160" s="379">
        <v>1</v>
      </c>
      <c r="N160" s="4" t="s">
        <v>53</v>
      </c>
      <c r="O160" s="4">
        <v>41053020203</v>
      </c>
      <c r="P160" s="379">
        <v>1</v>
      </c>
      <c r="Q160" s="4" t="s">
        <v>52</v>
      </c>
      <c r="R160" s="4">
        <v>41051010304</v>
      </c>
      <c r="S160" s="385">
        <v>1</v>
      </c>
    </row>
    <row r="161" spans="1:19" ht="15.75" x14ac:dyDescent="0.25">
      <c r="A161" s="185">
        <v>41017001001</v>
      </c>
      <c r="B161" s="30">
        <f t="shared" si="6"/>
        <v>0</v>
      </c>
      <c r="C161" s="30">
        <f t="shared" si="7"/>
        <v>0</v>
      </c>
      <c r="D161" s="46">
        <f t="shared" si="8"/>
        <v>0</v>
      </c>
      <c r="H161" s="80"/>
      <c r="K161" s="4" t="s">
        <v>191</v>
      </c>
      <c r="L161" s="4">
        <v>41063960200</v>
      </c>
      <c r="M161" s="379">
        <v>1</v>
      </c>
      <c r="N161" s="4" t="s">
        <v>53</v>
      </c>
      <c r="O161" s="4">
        <v>41053020303</v>
      </c>
      <c r="P161" s="379">
        <v>1</v>
      </c>
      <c r="Q161" s="4" t="s">
        <v>52</v>
      </c>
      <c r="R161" s="4">
        <v>41051010405</v>
      </c>
      <c r="S161" s="385">
        <v>1</v>
      </c>
    </row>
    <row r="162" spans="1:19" ht="15.75" x14ac:dyDescent="0.25">
      <c r="A162" s="185">
        <v>41017000401</v>
      </c>
      <c r="B162" s="30">
        <f t="shared" si="6"/>
        <v>0</v>
      </c>
      <c r="C162" s="30">
        <f t="shared" si="7"/>
        <v>0</v>
      </c>
      <c r="D162" s="46">
        <f t="shared" si="8"/>
        <v>0</v>
      </c>
      <c r="H162" s="80"/>
      <c r="K162" s="4" t="s">
        <v>192</v>
      </c>
      <c r="L162" s="4">
        <v>41065970400</v>
      </c>
      <c r="M162" s="379">
        <v>1</v>
      </c>
      <c r="N162" s="4" t="s">
        <v>53</v>
      </c>
      <c r="O162" s="4">
        <v>41053020304</v>
      </c>
      <c r="P162" s="379">
        <v>1</v>
      </c>
      <c r="Q162" s="4" t="s">
        <v>52</v>
      </c>
      <c r="R162" s="4">
        <v>41051010407</v>
      </c>
      <c r="S162" s="385">
        <v>1</v>
      </c>
    </row>
    <row r="163" spans="1:19" ht="15.75" x14ac:dyDescent="0.25">
      <c r="A163" s="185">
        <v>41017001200</v>
      </c>
      <c r="B163" s="30">
        <f t="shared" si="6"/>
        <v>0</v>
      </c>
      <c r="C163" s="30">
        <f t="shared" si="7"/>
        <v>0</v>
      </c>
      <c r="D163" s="46">
        <f t="shared" si="8"/>
        <v>0</v>
      </c>
      <c r="H163" s="80"/>
      <c r="K163" s="4" t="s">
        <v>193</v>
      </c>
      <c r="L163" s="4">
        <v>41067030700</v>
      </c>
      <c r="M163" s="379">
        <v>1</v>
      </c>
      <c r="N163" s="4" t="s">
        <v>53</v>
      </c>
      <c r="O163" s="4">
        <v>41053005100</v>
      </c>
      <c r="P163" s="379">
        <v>1</v>
      </c>
      <c r="Q163" s="4" t="s">
        <v>52</v>
      </c>
      <c r="R163" s="4">
        <v>41051010410</v>
      </c>
      <c r="S163" s="385">
        <v>1</v>
      </c>
    </row>
    <row r="164" spans="1:19" ht="15.75" x14ac:dyDescent="0.25">
      <c r="A164" s="185">
        <v>41017000900</v>
      </c>
      <c r="B164" s="30">
        <f t="shared" si="6"/>
        <v>1</v>
      </c>
      <c r="C164" s="30">
        <f t="shared" si="7"/>
        <v>1</v>
      </c>
      <c r="D164" s="46">
        <f t="shared" si="8"/>
        <v>1</v>
      </c>
      <c r="H164" s="80"/>
      <c r="K164" s="4" t="s">
        <v>193</v>
      </c>
      <c r="L164" s="4">
        <v>41067031100</v>
      </c>
      <c r="M164" s="379">
        <v>1</v>
      </c>
      <c r="N164" s="4" t="s">
        <v>55</v>
      </c>
      <c r="O164" s="4">
        <v>41057960500</v>
      </c>
      <c r="P164" s="379">
        <v>1</v>
      </c>
      <c r="Q164" s="4" t="s">
        <v>52</v>
      </c>
      <c r="R164" s="4">
        <v>41051010411</v>
      </c>
      <c r="S164" s="385">
        <v>1</v>
      </c>
    </row>
    <row r="165" spans="1:19" ht="15.75" x14ac:dyDescent="0.25">
      <c r="A165" s="185">
        <v>41017001700</v>
      </c>
      <c r="B165" s="30">
        <f t="shared" si="6"/>
        <v>0</v>
      </c>
      <c r="C165" s="30">
        <f t="shared" si="7"/>
        <v>0</v>
      </c>
      <c r="D165" s="46">
        <f t="shared" si="8"/>
        <v>0</v>
      </c>
      <c r="H165" s="80"/>
      <c r="K165" s="4" t="s">
        <v>193</v>
      </c>
      <c r="L165" s="4">
        <v>41067031706</v>
      </c>
      <c r="M165" s="379">
        <v>1</v>
      </c>
      <c r="N165" s="4" t="s">
        <v>56</v>
      </c>
      <c r="O165" s="4">
        <v>41059950200</v>
      </c>
      <c r="P165" s="379">
        <v>1</v>
      </c>
      <c r="Q165" s="4" t="s">
        <v>52</v>
      </c>
      <c r="R165" s="4">
        <v>41051010600</v>
      </c>
      <c r="S165" s="385">
        <v>1</v>
      </c>
    </row>
    <row r="166" spans="1:19" ht="15.75" x14ac:dyDescent="0.25">
      <c r="A166" s="185">
        <v>41017001100</v>
      </c>
      <c r="B166" s="30">
        <f t="shared" si="6"/>
        <v>0</v>
      </c>
      <c r="C166" s="30">
        <f t="shared" si="7"/>
        <v>0</v>
      </c>
      <c r="D166" s="46">
        <f t="shared" si="8"/>
        <v>0</v>
      </c>
      <c r="H166" s="80"/>
      <c r="K166" s="4" t="s">
        <v>193</v>
      </c>
      <c r="L166" s="4">
        <v>41067032003</v>
      </c>
      <c r="M166" s="379">
        <v>1</v>
      </c>
      <c r="N166" s="4" t="s">
        <v>56</v>
      </c>
      <c r="O166" s="4">
        <v>41059950800</v>
      </c>
      <c r="P166" s="379">
        <v>1</v>
      </c>
      <c r="Q166" s="4" t="s">
        <v>52</v>
      </c>
      <c r="R166" s="4">
        <v>41051001101</v>
      </c>
      <c r="S166" s="385">
        <v>1</v>
      </c>
    </row>
    <row r="167" spans="1:19" ht="15.75" x14ac:dyDescent="0.25">
      <c r="A167" s="185">
        <v>41017000100</v>
      </c>
      <c r="B167" s="30">
        <f t="shared" si="6"/>
        <v>0</v>
      </c>
      <c r="C167" s="30">
        <f t="shared" si="7"/>
        <v>0</v>
      </c>
      <c r="D167" s="46">
        <f t="shared" si="8"/>
        <v>0</v>
      </c>
      <c r="H167" s="80"/>
      <c r="K167" s="4" t="s">
        <v>193</v>
      </c>
      <c r="L167" s="4">
        <v>41067032005</v>
      </c>
      <c r="M167" s="379">
        <v>1</v>
      </c>
      <c r="N167" s="4" t="s">
        <v>56</v>
      </c>
      <c r="O167" s="4">
        <v>41059951000</v>
      </c>
      <c r="P167" s="379">
        <v>1</v>
      </c>
      <c r="Q167" s="4" t="s">
        <v>52</v>
      </c>
      <c r="R167" s="4">
        <v>41051001601</v>
      </c>
      <c r="S167" s="385">
        <v>1</v>
      </c>
    </row>
    <row r="168" spans="1:19" ht="15.75" x14ac:dyDescent="0.25">
      <c r="A168" s="185">
        <v>41017001902</v>
      </c>
      <c r="B168" s="30">
        <f t="shared" si="6"/>
        <v>0</v>
      </c>
      <c r="C168" s="30">
        <f t="shared" si="7"/>
        <v>0</v>
      </c>
      <c r="D168" s="46">
        <f t="shared" si="8"/>
        <v>0</v>
      </c>
      <c r="H168" s="80"/>
      <c r="K168" s="4" t="s">
        <v>193</v>
      </c>
      <c r="L168" s="4">
        <v>41067032409</v>
      </c>
      <c r="M168" s="379">
        <v>1</v>
      </c>
      <c r="N168" s="4" t="s">
        <v>57</v>
      </c>
      <c r="O168" s="4">
        <v>41061970700</v>
      </c>
      <c r="P168" s="379">
        <v>1</v>
      </c>
      <c r="Q168" s="4" t="s">
        <v>52</v>
      </c>
      <c r="R168" s="4">
        <v>41051001602</v>
      </c>
      <c r="S168" s="385">
        <v>1</v>
      </c>
    </row>
    <row r="169" spans="1:19" ht="15.75" x14ac:dyDescent="0.25">
      <c r="A169" s="185">
        <v>41017000600</v>
      </c>
      <c r="B169" s="30">
        <f t="shared" si="6"/>
        <v>0</v>
      </c>
      <c r="C169" s="30">
        <f t="shared" si="7"/>
        <v>0</v>
      </c>
      <c r="D169" s="46">
        <f t="shared" si="8"/>
        <v>0</v>
      </c>
      <c r="H169" s="80"/>
      <c r="K169" s="4" t="s">
        <v>193</v>
      </c>
      <c r="L169" s="4">
        <v>41067032501</v>
      </c>
      <c r="M169" s="379">
        <v>1</v>
      </c>
      <c r="N169" s="4" t="s">
        <v>58</v>
      </c>
      <c r="O169" s="4">
        <v>41063960200</v>
      </c>
      <c r="P169" s="379">
        <v>1</v>
      </c>
      <c r="Q169" s="4" t="s">
        <v>52</v>
      </c>
      <c r="R169" s="4">
        <v>41051001702</v>
      </c>
      <c r="S169" s="385">
        <v>1</v>
      </c>
    </row>
    <row r="170" spans="1:19" ht="15.75" x14ac:dyDescent="0.25">
      <c r="A170" s="185">
        <v>41017001901</v>
      </c>
      <c r="B170" s="30">
        <f t="shared" si="6"/>
        <v>0</v>
      </c>
      <c r="C170" s="30">
        <f t="shared" si="7"/>
        <v>0</v>
      </c>
      <c r="D170" s="46">
        <f t="shared" si="8"/>
        <v>0</v>
      </c>
      <c r="H170" s="80"/>
      <c r="K170" s="4" t="s">
        <v>194</v>
      </c>
      <c r="L170" s="4">
        <v>41069960100</v>
      </c>
      <c r="M170" s="379">
        <v>1</v>
      </c>
      <c r="N170" s="4" t="s">
        <v>59</v>
      </c>
      <c r="O170" s="4">
        <v>41065970500</v>
      </c>
      <c r="P170" s="379">
        <v>1</v>
      </c>
      <c r="Q170" s="4" t="s">
        <v>52</v>
      </c>
      <c r="R170" s="4">
        <v>41051000200</v>
      </c>
      <c r="S170" s="385">
        <v>1</v>
      </c>
    </row>
    <row r="171" spans="1:19" ht="15.75" x14ac:dyDescent="0.25">
      <c r="A171" s="185">
        <v>41017000500</v>
      </c>
      <c r="B171" s="30">
        <f t="shared" si="6"/>
        <v>0</v>
      </c>
      <c r="C171" s="30">
        <f t="shared" si="7"/>
        <v>0</v>
      </c>
      <c r="D171" s="46">
        <f t="shared" si="8"/>
        <v>0</v>
      </c>
      <c r="H171" s="80"/>
      <c r="K171" s="4" t="s">
        <v>195</v>
      </c>
      <c r="L171" s="4">
        <v>41071030502</v>
      </c>
      <c r="M171" s="379">
        <v>1</v>
      </c>
      <c r="N171" s="4" t="s">
        <v>60</v>
      </c>
      <c r="O171" s="4">
        <v>41067030700</v>
      </c>
      <c r="P171" s="379">
        <v>1</v>
      </c>
      <c r="Q171" s="4" t="s">
        <v>52</v>
      </c>
      <c r="R171" s="4">
        <v>41051002100</v>
      </c>
      <c r="S171" s="385">
        <v>1</v>
      </c>
    </row>
    <row r="172" spans="1:19" ht="15.75" x14ac:dyDescent="0.25">
      <c r="A172" s="185">
        <v>41017001002</v>
      </c>
      <c r="B172" s="30">
        <f t="shared" si="6"/>
        <v>0</v>
      </c>
      <c r="C172" s="30">
        <f t="shared" si="7"/>
        <v>0</v>
      </c>
      <c r="D172" s="46">
        <f t="shared" si="8"/>
        <v>0</v>
      </c>
      <c r="H172" s="80"/>
      <c r="K172" s="4" t="s">
        <v>195</v>
      </c>
      <c r="L172" s="4">
        <v>41071030801</v>
      </c>
      <c r="M172" s="379">
        <v>1</v>
      </c>
      <c r="N172" s="4" t="s">
        <v>60</v>
      </c>
      <c r="O172" s="4">
        <v>41067030900</v>
      </c>
      <c r="P172" s="379">
        <v>1</v>
      </c>
      <c r="Q172" s="4" t="s">
        <v>52</v>
      </c>
      <c r="R172" s="4">
        <v>41051002203</v>
      </c>
      <c r="S172" s="385">
        <v>1</v>
      </c>
    </row>
    <row r="173" spans="1:19" ht="15.75" x14ac:dyDescent="0.25">
      <c r="A173" s="185">
        <v>41017001300</v>
      </c>
      <c r="B173" s="30">
        <f t="shared" si="6"/>
        <v>0</v>
      </c>
      <c r="C173" s="30">
        <f t="shared" si="7"/>
        <v>0</v>
      </c>
      <c r="D173" s="46">
        <f t="shared" si="8"/>
        <v>0</v>
      </c>
      <c r="H173" s="80"/>
      <c r="L173" s="25">
        <v>0</v>
      </c>
      <c r="N173" s="4" t="s">
        <v>60</v>
      </c>
      <c r="O173" s="4">
        <v>41067031005</v>
      </c>
      <c r="P173" s="379">
        <v>1</v>
      </c>
      <c r="Q173" s="4" t="s">
        <v>52</v>
      </c>
      <c r="R173" s="4">
        <v>41051002303</v>
      </c>
      <c r="S173" s="385">
        <v>1</v>
      </c>
    </row>
    <row r="174" spans="1:19" ht="15.75" x14ac:dyDescent="0.25">
      <c r="A174" s="185">
        <v>41017002100</v>
      </c>
      <c r="B174" s="30">
        <f t="shared" si="6"/>
        <v>0</v>
      </c>
      <c r="C174" s="30">
        <f t="shared" si="7"/>
        <v>0</v>
      </c>
      <c r="D174" s="46">
        <f t="shared" si="8"/>
        <v>0</v>
      </c>
      <c r="H174" s="80"/>
      <c r="L174" s="25">
        <v>0</v>
      </c>
      <c r="N174" s="4" t="s">
        <v>60</v>
      </c>
      <c r="O174" s="4">
        <v>41067031200</v>
      </c>
      <c r="P174" s="379">
        <v>1</v>
      </c>
      <c r="Q174" s="4" t="s">
        <v>52</v>
      </c>
      <c r="R174" s="4">
        <v>41051002402</v>
      </c>
      <c r="S174" s="385">
        <v>1</v>
      </c>
    </row>
    <row r="175" spans="1:19" ht="15.75" x14ac:dyDescent="0.25">
      <c r="A175" s="185">
        <v>41017001600</v>
      </c>
      <c r="B175" s="30">
        <f t="shared" si="6"/>
        <v>1</v>
      </c>
      <c r="C175" s="30">
        <f t="shared" si="7"/>
        <v>0</v>
      </c>
      <c r="D175" s="46">
        <f t="shared" si="8"/>
        <v>1</v>
      </c>
      <c r="H175" s="80"/>
      <c r="L175" s="25">
        <v>0</v>
      </c>
      <c r="N175" s="4" t="s">
        <v>60</v>
      </c>
      <c r="O175" s="4">
        <v>41067031402</v>
      </c>
      <c r="P175" s="379">
        <v>1</v>
      </c>
      <c r="Q175" s="4" t="s">
        <v>52</v>
      </c>
      <c r="R175" s="4">
        <v>41051002902</v>
      </c>
      <c r="S175" s="385">
        <v>1</v>
      </c>
    </row>
    <row r="176" spans="1:19" ht="15.75" x14ac:dyDescent="0.25">
      <c r="A176" s="185">
        <v>41017000300</v>
      </c>
      <c r="B176" s="30">
        <f t="shared" si="6"/>
        <v>0</v>
      </c>
      <c r="C176" s="30">
        <f t="shared" si="7"/>
        <v>0</v>
      </c>
      <c r="D176" s="46">
        <f t="shared" si="8"/>
        <v>0</v>
      </c>
      <c r="H176" s="80"/>
      <c r="L176" s="25">
        <v>0</v>
      </c>
      <c r="N176" s="4" t="s">
        <v>60</v>
      </c>
      <c r="O176" s="4">
        <v>41067031706</v>
      </c>
      <c r="P176" s="379">
        <v>1</v>
      </c>
      <c r="Q176" s="4" t="s">
        <v>52</v>
      </c>
      <c r="R176" s="4">
        <v>41051002903</v>
      </c>
      <c r="S176" s="385">
        <v>1</v>
      </c>
    </row>
    <row r="177" spans="1:19" ht="15.75" x14ac:dyDescent="0.25">
      <c r="A177" s="185">
        <v>41017000402</v>
      </c>
      <c r="B177" s="30">
        <f t="shared" si="6"/>
        <v>0</v>
      </c>
      <c r="C177" s="30">
        <f t="shared" si="7"/>
        <v>0</v>
      </c>
      <c r="D177" s="46">
        <f t="shared" si="8"/>
        <v>0</v>
      </c>
      <c r="H177" s="80"/>
      <c r="L177" s="25">
        <v>0</v>
      </c>
      <c r="N177" s="4" t="s">
        <v>60</v>
      </c>
      <c r="O177" s="4">
        <v>41067032005</v>
      </c>
      <c r="P177" s="379">
        <v>1</v>
      </c>
      <c r="Q177" s="4" t="s">
        <v>52</v>
      </c>
      <c r="R177" s="4">
        <v>41051000301</v>
      </c>
      <c r="S177" s="385">
        <v>1</v>
      </c>
    </row>
    <row r="178" spans="1:19" ht="15.75" x14ac:dyDescent="0.25">
      <c r="A178" s="185">
        <v>41019020000</v>
      </c>
      <c r="B178" s="30">
        <f t="shared" si="6"/>
        <v>0</v>
      </c>
      <c r="C178" s="30">
        <f t="shared" si="7"/>
        <v>1</v>
      </c>
      <c r="D178" s="46">
        <f t="shared" si="8"/>
        <v>0</v>
      </c>
      <c r="H178" s="80"/>
      <c r="L178" s="25">
        <v>0</v>
      </c>
      <c r="N178" s="4" t="s">
        <v>60</v>
      </c>
      <c r="O178" s="4">
        <v>41067032409</v>
      </c>
      <c r="P178" s="379">
        <v>1</v>
      </c>
      <c r="Q178" s="4" t="s">
        <v>52</v>
      </c>
      <c r="R178" s="4">
        <v>41051003301</v>
      </c>
      <c r="S178" s="385">
        <v>1</v>
      </c>
    </row>
    <row r="179" spans="1:19" ht="15.75" x14ac:dyDescent="0.25">
      <c r="A179" s="185">
        <v>41019050001</v>
      </c>
      <c r="B179" s="30">
        <f t="shared" si="6"/>
        <v>0</v>
      </c>
      <c r="C179" s="30">
        <f t="shared" si="7"/>
        <v>0</v>
      </c>
      <c r="D179" s="46">
        <f t="shared" si="8"/>
        <v>0</v>
      </c>
      <c r="H179" s="80"/>
      <c r="L179" s="25">
        <v>0</v>
      </c>
      <c r="N179" s="4" t="s">
        <v>60</v>
      </c>
      <c r="O179" s="4">
        <v>41067032501</v>
      </c>
      <c r="P179" s="379">
        <v>1</v>
      </c>
      <c r="Q179" s="4" t="s">
        <v>52</v>
      </c>
      <c r="R179" s="4">
        <v>41051003302</v>
      </c>
      <c r="S179" s="385">
        <v>1</v>
      </c>
    </row>
    <row r="180" spans="1:19" ht="15.75" x14ac:dyDescent="0.25">
      <c r="A180" s="185">
        <v>41019170000</v>
      </c>
      <c r="B180" s="30">
        <f t="shared" si="6"/>
        <v>0</v>
      </c>
      <c r="C180" s="30">
        <f t="shared" si="7"/>
        <v>0</v>
      </c>
      <c r="D180" s="46">
        <f t="shared" si="8"/>
        <v>0</v>
      </c>
      <c r="H180" s="80"/>
      <c r="L180" s="25">
        <v>0</v>
      </c>
      <c r="N180" s="4" t="s">
        <v>60</v>
      </c>
      <c r="O180" s="4">
        <v>41067033200</v>
      </c>
      <c r="P180" s="379">
        <v>1</v>
      </c>
      <c r="Q180" s="4" t="s">
        <v>52</v>
      </c>
      <c r="R180" s="4">
        <v>41051003501</v>
      </c>
      <c r="S180" s="385">
        <v>1</v>
      </c>
    </row>
    <row r="181" spans="1:19" ht="15.75" x14ac:dyDescent="0.25">
      <c r="A181" s="185">
        <v>41019050002</v>
      </c>
      <c r="B181" s="30">
        <f t="shared" si="6"/>
        <v>0</v>
      </c>
      <c r="C181" s="30">
        <f t="shared" si="7"/>
        <v>1</v>
      </c>
      <c r="D181" s="46">
        <f t="shared" si="8"/>
        <v>1</v>
      </c>
      <c r="H181" s="80"/>
      <c r="L181" s="25">
        <v>0</v>
      </c>
      <c r="N181" s="4" t="s">
        <v>61</v>
      </c>
      <c r="O181" s="4">
        <v>41069960100</v>
      </c>
      <c r="P181" s="379">
        <v>1</v>
      </c>
      <c r="Q181" s="4" t="s">
        <v>52</v>
      </c>
      <c r="R181" s="4">
        <v>41051003602</v>
      </c>
      <c r="S181" s="385">
        <v>1</v>
      </c>
    </row>
    <row r="182" spans="1:19" ht="15.75" x14ac:dyDescent="0.25">
      <c r="A182" s="185">
        <v>41019180000</v>
      </c>
      <c r="B182" s="30">
        <f t="shared" si="6"/>
        <v>0</v>
      </c>
      <c r="C182" s="30">
        <f t="shared" si="7"/>
        <v>0</v>
      </c>
      <c r="D182" s="46">
        <f t="shared" si="8"/>
        <v>0</v>
      </c>
      <c r="H182" s="80"/>
      <c r="L182" s="25">
        <v>0</v>
      </c>
      <c r="N182" s="4" t="s">
        <v>62</v>
      </c>
      <c r="O182" s="4">
        <v>41071030202</v>
      </c>
      <c r="P182" s="379">
        <v>1</v>
      </c>
      <c r="Q182" s="4" t="s">
        <v>52</v>
      </c>
      <c r="R182" s="4">
        <v>41051003701</v>
      </c>
      <c r="S182" s="385">
        <v>1</v>
      </c>
    </row>
    <row r="183" spans="1:19" ht="15.75" x14ac:dyDescent="0.25">
      <c r="A183" s="185">
        <v>41019100000</v>
      </c>
      <c r="B183" s="30">
        <f t="shared" si="6"/>
        <v>0</v>
      </c>
      <c r="C183" s="30">
        <f t="shared" si="7"/>
        <v>1</v>
      </c>
      <c r="D183" s="46">
        <f t="shared" si="8"/>
        <v>0</v>
      </c>
      <c r="H183" s="80"/>
      <c r="L183" s="25">
        <v>0</v>
      </c>
      <c r="N183" s="4" t="s">
        <v>62</v>
      </c>
      <c r="O183" s="4">
        <v>41071030801</v>
      </c>
      <c r="P183" s="379">
        <v>1</v>
      </c>
      <c r="Q183" s="4" t="s">
        <v>52</v>
      </c>
      <c r="R183" s="4">
        <v>41051003901</v>
      </c>
      <c r="S183" s="385">
        <v>1</v>
      </c>
    </row>
    <row r="184" spans="1:19" ht="15.75" x14ac:dyDescent="0.25">
      <c r="A184" s="185">
        <v>41019150000</v>
      </c>
      <c r="B184" s="30">
        <f t="shared" si="6"/>
        <v>0</v>
      </c>
      <c r="C184" s="30">
        <f t="shared" si="7"/>
        <v>0</v>
      </c>
      <c r="D184" s="46">
        <f t="shared" si="8"/>
        <v>0</v>
      </c>
      <c r="H184" s="80"/>
      <c r="L184" s="25">
        <v>0</v>
      </c>
      <c r="N184" s="4" t="s">
        <v>62</v>
      </c>
      <c r="O184" s="4">
        <v>41071030802</v>
      </c>
      <c r="P184" s="379">
        <v>1</v>
      </c>
      <c r="Q184" s="4" t="s">
        <v>52</v>
      </c>
      <c r="R184" s="4">
        <v>41051000402</v>
      </c>
      <c r="S184" s="385">
        <v>1</v>
      </c>
    </row>
    <row r="185" spans="1:19" ht="15.75" x14ac:dyDescent="0.25">
      <c r="A185" s="185">
        <v>41019160000</v>
      </c>
      <c r="B185" s="30">
        <f t="shared" si="6"/>
        <v>0</v>
      </c>
      <c r="C185" s="30">
        <f t="shared" si="7"/>
        <v>1</v>
      </c>
      <c r="D185" s="46">
        <f t="shared" si="8"/>
        <v>1</v>
      </c>
      <c r="H185" s="80"/>
      <c r="L185" s="25">
        <v>0</v>
      </c>
      <c r="O185" s="25">
        <v>0</v>
      </c>
      <c r="Q185" s="4" t="s">
        <v>52</v>
      </c>
      <c r="R185" s="4">
        <v>41051004001</v>
      </c>
      <c r="S185" s="385">
        <v>1</v>
      </c>
    </row>
    <row r="186" spans="1:19" ht="15.75" x14ac:dyDescent="0.25">
      <c r="A186" s="185">
        <v>41019140000</v>
      </c>
      <c r="B186" s="30">
        <f t="shared" si="6"/>
        <v>0</v>
      </c>
      <c r="C186" s="30">
        <f t="shared" si="7"/>
        <v>0</v>
      </c>
      <c r="D186" s="46">
        <f t="shared" si="8"/>
        <v>0</v>
      </c>
      <c r="H186" s="80"/>
      <c r="L186" s="25">
        <v>0</v>
      </c>
      <c r="O186" s="25">
        <v>0</v>
      </c>
      <c r="Q186" s="4" t="s">
        <v>52</v>
      </c>
      <c r="R186" s="4">
        <v>41051004002</v>
      </c>
      <c r="S186" s="385">
        <v>1</v>
      </c>
    </row>
    <row r="187" spans="1:19" ht="15.75" x14ac:dyDescent="0.25">
      <c r="A187" s="185">
        <v>41019130000</v>
      </c>
      <c r="B187" s="30">
        <f t="shared" si="6"/>
        <v>1</v>
      </c>
      <c r="C187" s="30">
        <f t="shared" si="7"/>
        <v>0</v>
      </c>
      <c r="D187" s="46">
        <f t="shared" si="8"/>
        <v>1</v>
      </c>
      <c r="H187" s="80"/>
      <c r="L187" s="25">
        <v>0</v>
      </c>
      <c r="O187" s="25">
        <v>0</v>
      </c>
      <c r="Q187" s="4" t="s">
        <v>52</v>
      </c>
      <c r="R187" s="4">
        <v>41051004101</v>
      </c>
      <c r="S187" s="385">
        <v>1</v>
      </c>
    </row>
    <row r="188" spans="1:19" ht="15.75" x14ac:dyDescent="0.25">
      <c r="A188" s="185">
        <v>41019110000</v>
      </c>
      <c r="B188" s="30">
        <f t="shared" si="6"/>
        <v>0</v>
      </c>
      <c r="C188" s="30">
        <f t="shared" si="7"/>
        <v>0</v>
      </c>
      <c r="D188" s="46">
        <f t="shared" si="8"/>
        <v>0</v>
      </c>
      <c r="H188" s="80"/>
      <c r="L188" s="25">
        <v>0</v>
      </c>
      <c r="O188" s="25">
        <v>0</v>
      </c>
      <c r="Q188" s="4" t="s">
        <v>52</v>
      </c>
      <c r="R188" s="4">
        <v>41051004800</v>
      </c>
      <c r="S188" s="385">
        <v>1</v>
      </c>
    </row>
    <row r="189" spans="1:19" ht="15.75" x14ac:dyDescent="0.25">
      <c r="A189" s="185">
        <v>41019070000</v>
      </c>
      <c r="B189" s="30">
        <f t="shared" si="6"/>
        <v>0</v>
      </c>
      <c r="C189" s="30">
        <f t="shared" si="7"/>
        <v>0</v>
      </c>
      <c r="D189" s="46">
        <f t="shared" si="8"/>
        <v>0</v>
      </c>
      <c r="H189" s="80"/>
      <c r="L189" s="25">
        <v>0</v>
      </c>
      <c r="O189" s="25">
        <v>0</v>
      </c>
      <c r="Q189" s="4" t="s">
        <v>52</v>
      </c>
      <c r="R189" s="4">
        <v>41051004900</v>
      </c>
      <c r="S189" s="385">
        <v>1</v>
      </c>
    </row>
    <row r="190" spans="1:19" ht="15.75" x14ac:dyDescent="0.25">
      <c r="A190" s="185">
        <v>41019060000</v>
      </c>
      <c r="B190" s="30">
        <f t="shared" si="6"/>
        <v>0</v>
      </c>
      <c r="C190" s="30">
        <f t="shared" si="7"/>
        <v>0</v>
      </c>
      <c r="D190" s="46">
        <f t="shared" si="8"/>
        <v>0</v>
      </c>
      <c r="H190" s="80"/>
      <c r="L190" s="25">
        <v>0</v>
      </c>
      <c r="O190" s="25">
        <v>0</v>
      </c>
      <c r="Q190" s="4" t="s">
        <v>52</v>
      </c>
      <c r="R190" s="4">
        <v>41051000501</v>
      </c>
      <c r="S190" s="385">
        <v>1</v>
      </c>
    </row>
    <row r="191" spans="1:19" ht="15.75" x14ac:dyDescent="0.25">
      <c r="A191" s="185">
        <v>41019190000</v>
      </c>
      <c r="B191" s="30">
        <f t="shared" si="6"/>
        <v>0</v>
      </c>
      <c r="C191" s="30">
        <f t="shared" si="7"/>
        <v>1</v>
      </c>
      <c r="D191" s="46">
        <f t="shared" si="8"/>
        <v>1</v>
      </c>
      <c r="H191" s="80"/>
      <c r="L191" s="25">
        <v>0</v>
      </c>
      <c r="O191" s="25">
        <v>0</v>
      </c>
      <c r="Q191" s="4" t="s">
        <v>52</v>
      </c>
      <c r="R191" s="4">
        <v>41051000502</v>
      </c>
      <c r="S191" s="385">
        <v>1</v>
      </c>
    </row>
    <row r="192" spans="1:19" ht="15.75" x14ac:dyDescent="0.25">
      <c r="A192" s="185">
        <v>41019120000</v>
      </c>
      <c r="B192" s="30">
        <f t="shared" si="6"/>
        <v>0</v>
      </c>
      <c r="C192" s="30">
        <f t="shared" si="7"/>
        <v>0</v>
      </c>
      <c r="D192" s="46">
        <f t="shared" si="8"/>
        <v>0</v>
      </c>
      <c r="H192" s="80"/>
      <c r="L192" s="25">
        <v>0</v>
      </c>
      <c r="O192" s="25">
        <v>0</v>
      </c>
      <c r="Q192" s="4" t="s">
        <v>52</v>
      </c>
      <c r="R192" s="4">
        <v>41051005100</v>
      </c>
      <c r="S192" s="385">
        <v>1</v>
      </c>
    </row>
    <row r="193" spans="1:19" ht="15.75" x14ac:dyDescent="0.25">
      <c r="A193" s="185">
        <v>41019080000</v>
      </c>
      <c r="B193" s="30">
        <f t="shared" si="6"/>
        <v>0</v>
      </c>
      <c r="C193" s="30">
        <f t="shared" si="7"/>
        <v>0</v>
      </c>
      <c r="D193" s="46">
        <f t="shared" si="8"/>
        <v>0</v>
      </c>
      <c r="H193" s="80"/>
      <c r="L193" s="25">
        <v>0</v>
      </c>
      <c r="O193" s="25">
        <v>0</v>
      </c>
      <c r="Q193" s="4" t="s">
        <v>52</v>
      </c>
      <c r="R193" s="4">
        <v>41051005200</v>
      </c>
      <c r="S193" s="385">
        <v>1</v>
      </c>
    </row>
    <row r="194" spans="1:19" ht="15.75" x14ac:dyDescent="0.25">
      <c r="A194" s="185">
        <v>41019030000</v>
      </c>
      <c r="B194" s="30">
        <f t="shared" si="6"/>
        <v>0</v>
      </c>
      <c r="C194" s="30">
        <f t="shared" si="7"/>
        <v>0</v>
      </c>
      <c r="D194" s="46">
        <f t="shared" si="8"/>
        <v>0</v>
      </c>
      <c r="H194" s="80"/>
      <c r="L194" s="25">
        <v>0</v>
      </c>
      <c r="O194" s="25">
        <v>0</v>
      </c>
      <c r="Q194" s="4" t="s">
        <v>52</v>
      </c>
      <c r="R194" s="4">
        <v>41051005500</v>
      </c>
      <c r="S194" s="385">
        <v>1</v>
      </c>
    </row>
    <row r="195" spans="1:19" ht="15.75" x14ac:dyDescent="0.25">
      <c r="A195" s="185">
        <v>41019040000</v>
      </c>
      <c r="B195" s="30">
        <f t="shared" si="6"/>
        <v>0</v>
      </c>
      <c r="C195" s="30">
        <f t="shared" si="7"/>
        <v>0</v>
      </c>
      <c r="D195" s="46">
        <f t="shared" si="8"/>
        <v>0</v>
      </c>
      <c r="H195" s="80"/>
      <c r="L195" s="25">
        <v>0</v>
      </c>
      <c r="O195" s="25">
        <v>0</v>
      </c>
      <c r="Q195" s="4" t="s">
        <v>52</v>
      </c>
      <c r="R195" s="4">
        <v>41051005600</v>
      </c>
      <c r="S195" s="385">
        <v>1</v>
      </c>
    </row>
    <row r="196" spans="1:19" ht="15.75" x14ac:dyDescent="0.25">
      <c r="A196" s="185">
        <v>41019210000</v>
      </c>
      <c r="B196" s="30">
        <f t="shared" si="6"/>
        <v>0</v>
      </c>
      <c r="C196" s="30">
        <f t="shared" si="7"/>
        <v>1</v>
      </c>
      <c r="D196" s="46">
        <f t="shared" si="8"/>
        <v>0</v>
      </c>
      <c r="H196" s="80"/>
      <c r="L196" s="25">
        <v>0</v>
      </c>
      <c r="O196" s="25">
        <v>0</v>
      </c>
      <c r="Q196" s="4" t="s">
        <v>52</v>
      </c>
      <c r="R196" s="4">
        <v>41051005700</v>
      </c>
      <c r="S196" s="385">
        <v>1</v>
      </c>
    </row>
    <row r="197" spans="1:19" ht="15.75" x14ac:dyDescent="0.25">
      <c r="A197" s="185">
        <v>41019010000</v>
      </c>
      <c r="B197" s="30">
        <f t="shared" si="6"/>
        <v>1</v>
      </c>
      <c r="C197" s="30">
        <f t="shared" si="7"/>
        <v>1</v>
      </c>
      <c r="D197" s="46">
        <f t="shared" si="8"/>
        <v>0</v>
      </c>
      <c r="H197" s="80"/>
      <c r="L197" s="25">
        <v>0</v>
      </c>
      <c r="O197" s="25">
        <v>0</v>
      </c>
      <c r="Q197" s="4" t="s">
        <v>52</v>
      </c>
      <c r="R197" s="4">
        <v>41051005900</v>
      </c>
      <c r="S197" s="385">
        <v>1</v>
      </c>
    </row>
    <row r="198" spans="1:19" ht="15.75" x14ac:dyDescent="0.25">
      <c r="A198" s="185">
        <v>41019090000</v>
      </c>
      <c r="B198" s="30">
        <f t="shared" si="6"/>
        <v>0</v>
      </c>
      <c r="C198" s="30">
        <f t="shared" si="7"/>
        <v>1</v>
      </c>
      <c r="D198" s="46">
        <f t="shared" si="8"/>
        <v>1</v>
      </c>
      <c r="H198" s="80"/>
      <c r="L198" s="25">
        <v>0</v>
      </c>
      <c r="O198" s="25">
        <v>0</v>
      </c>
      <c r="Q198" s="4" t="s">
        <v>52</v>
      </c>
      <c r="R198" s="4">
        <v>41051000601</v>
      </c>
      <c r="S198" s="385">
        <v>1</v>
      </c>
    </row>
    <row r="199" spans="1:19" ht="15.75" x14ac:dyDescent="0.25">
      <c r="A199" s="185">
        <v>41019200000</v>
      </c>
      <c r="B199" s="30">
        <f t="shared" si="6"/>
        <v>0</v>
      </c>
      <c r="C199" s="30">
        <f t="shared" si="7"/>
        <v>1</v>
      </c>
      <c r="D199" s="46">
        <f t="shared" si="8"/>
        <v>1</v>
      </c>
      <c r="H199" s="80"/>
      <c r="L199" s="25">
        <v>0</v>
      </c>
      <c r="O199" s="25">
        <v>0</v>
      </c>
      <c r="Q199" s="4" t="s">
        <v>52</v>
      </c>
      <c r="R199" s="4">
        <v>41051000602</v>
      </c>
      <c r="S199" s="385">
        <v>1</v>
      </c>
    </row>
    <row r="200" spans="1:19" ht="15.75" x14ac:dyDescent="0.25">
      <c r="A200" s="185">
        <v>41021960100</v>
      </c>
      <c r="B200" s="30">
        <f t="shared" ref="B200:B263" si="9">SUMIF($I$7:$I$92,A200,$J$7:$J$92)</f>
        <v>0</v>
      </c>
      <c r="C200" s="30">
        <f t="shared" ref="C200:C263" si="10">SUMIF($L$7:$L$172,A200,$M$7:$M$172)</f>
        <v>0</v>
      </c>
      <c r="D200" s="46">
        <f t="shared" ref="D200:D263" si="11">SUMIF($O$7:$O$295,A200,$P$7:$P$295)</f>
        <v>0</v>
      </c>
      <c r="H200" s="80"/>
      <c r="L200" s="25">
        <v>0</v>
      </c>
      <c r="O200" s="25">
        <v>0</v>
      </c>
      <c r="Q200" s="4" t="s">
        <v>52</v>
      </c>
      <c r="R200" s="4">
        <v>41051006403</v>
      </c>
      <c r="S200" s="385">
        <v>1</v>
      </c>
    </row>
    <row r="201" spans="1:19" ht="15.75" x14ac:dyDescent="0.25">
      <c r="A201" s="185">
        <v>41023960100</v>
      </c>
      <c r="B201" s="30">
        <f t="shared" si="9"/>
        <v>0</v>
      </c>
      <c r="C201" s="30">
        <f t="shared" si="10"/>
        <v>0</v>
      </c>
      <c r="D201" s="46">
        <f t="shared" si="11"/>
        <v>0</v>
      </c>
      <c r="H201" s="80"/>
      <c r="L201" s="25">
        <v>0</v>
      </c>
      <c r="O201" s="25">
        <v>0</v>
      </c>
      <c r="Q201" s="4" t="s">
        <v>52</v>
      </c>
      <c r="R201" s="4">
        <v>41051000702</v>
      </c>
      <c r="S201" s="385">
        <v>1</v>
      </c>
    </row>
    <row r="202" spans="1:19" ht="15.75" x14ac:dyDescent="0.25">
      <c r="A202" s="185">
        <v>41023960200</v>
      </c>
      <c r="B202" s="30">
        <f t="shared" si="9"/>
        <v>0</v>
      </c>
      <c r="C202" s="30">
        <f t="shared" si="10"/>
        <v>0</v>
      </c>
      <c r="D202" s="46">
        <f t="shared" si="11"/>
        <v>0</v>
      </c>
      <c r="H202" s="80"/>
      <c r="L202" s="25">
        <v>0</v>
      </c>
      <c r="O202" s="25">
        <v>0</v>
      </c>
      <c r="Q202" s="4" t="s">
        <v>52</v>
      </c>
      <c r="R202" s="4">
        <v>41051007201</v>
      </c>
      <c r="S202" s="385">
        <v>1</v>
      </c>
    </row>
    <row r="203" spans="1:19" ht="15.75" x14ac:dyDescent="0.25">
      <c r="A203" s="185">
        <v>41025960100</v>
      </c>
      <c r="B203" s="30">
        <f t="shared" si="9"/>
        <v>1</v>
      </c>
      <c r="C203" s="30">
        <f t="shared" si="10"/>
        <v>0</v>
      </c>
      <c r="D203" s="46">
        <f t="shared" si="11"/>
        <v>0</v>
      </c>
      <c r="H203" s="80"/>
      <c r="L203" s="25">
        <v>0</v>
      </c>
      <c r="O203" s="25">
        <v>0</v>
      </c>
      <c r="Q203" s="4" t="s">
        <v>52</v>
      </c>
      <c r="R203" s="4">
        <v>41051007202</v>
      </c>
      <c r="S203" s="385">
        <v>1</v>
      </c>
    </row>
    <row r="204" spans="1:19" ht="15.75" x14ac:dyDescent="0.25">
      <c r="A204" s="185">
        <v>41025960200</v>
      </c>
      <c r="B204" s="30">
        <f t="shared" si="9"/>
        <v>0</v>
      </c>
      <c r="C204" s="30">
        <f t="shared" si="10"/>
        <v>0</v>
      </c>
      <c r="D204" s="46">
        <f t="shared" si="11"/>
        <v>0</v>
      </c>
      <c r="H204" s="80"/>
      <c r="L204" s="25">
        <v>0</v>
      </c>
      <c r="O204" s="25">
        <v>0</v>
      </c>
      <c r="Q204" s="4" t="s">
        <v>52</v>
      </c>
      <c r="R204" s="4">
        <v>41051007300</v>
      </c>
      <c r="S204" s="385">
        <v>1</v>
      </c>
    </row>
    <row r="205" spans="1:19" ht="15.75" x14ac:dyDescent="0.25">
      <c r="A205" s="185">
        <v>41027950100</v>
      </c>
      <c r="B205" s="30">
        <f t="shared" si="9"/>
        <v>1</v>
      </c>
      <c r="C205" s="30">
        <f t="shared" si="10"/>
        <v>0</v>
      </c>
      <c r="D205" s="46">
        <f t="shared" si="11"/>
        <v>0</v>
      </c>
      <c r="H205" s="80"/>
      <c r="L205" s="25">
        <v>0</v>
      </c>
      <c r="O205" s="25">
        <v>0</v>
      </c>
      <c r="Q205" s="4" t="s">
        <v>52</v>
      </c>
      <c r="R205" s="4">
        <v>41051007400</v>
      </c>
      <c r="S205" s="385">
        <v>1</v>
      </c>
    </row>
    <row r="206" spans="1:19" ht="15.75" x14ac:dyDescent="0.25">
      <c r="A206" s="185">
        <v>41027950300</v>
      </c>
      <c r="B206" s="30">
        <f t="shared" si="9"/>
        <v>1</v>
      </c>
      <c r="C206" s="30">
        <f t="shared" si="10"/>
        <v>0</v>
      </c>
      <c r="D206" s="46">
        <f t="shared" si="11"/>
        <v>0</v>
      </c>
      <c r="H206" s="80"/>
      <c r="L206" s="25">
        <v>0</v>
      </c>
      <c r="O206" s="25">
        <v>0</v>
      </c>
      <c r="Q206" s="4" t="s">
        <v>52</v>
      </c>
      <c r="R206" s="4">
        <v>41051007500</v>
      </c>
      <c r="S206" s="385">
        <v>1</v>
      </c>
    </row>
    <row r="207" spans="1:19" ht="15.75" x14ac:dyDescent="0.25">
      <c r="A207" s="185">
        <v>41027950200</v>
      </c>
      <c r="B207" s="30">
        <f t="shared" si="9"/>
        <v>0</v>
      </c>
      <c r="C207" s="30">
        <f t="shared" si="10"/>
        <v>0</v>
      </c>
      <c r="D207" s="46">
        <f t="shared" si="11"/>
        <v>0</v>
      </c>
      <c r="H207" s="80"/>
      <c r="L207" s="25">
        <v>0</v>
      </c>
      <c r="O207" s="25">
        <v>0</v>
      </c>
      <c r="Q207" s="4" t="s">
        <v>52</v>
      </c>
      <c r="R207" s="4">
        <v>41051007600</v>
      </c>
      <c r="S207" s="385">
        <v>1</v>
      </c>
    </row>
    <row r="208" spans="1:19" ht="15.75" x14ac:dyDescent="0.25">
      <c r="A208" s="185">
        <v>41027950400</v>
      </c>
      <c r="B208" s="30">
        <f t="shared" si="9"/>
        <v>0</v>
      </c>
      <c r="C208" s="30">
        <f t="shared" si="10"/>
        <v>0</v>
      </c>
      <c r="D208" s="46">
        <f t="shared" si="11"/>
        <v>0</v>
      </c>
      <c r="H208" s="80"/>
      <c r="L208" s="25">
        <v>0</v>
      </c>
      <c r="O208" s="25">
        <v>0</v>
      </c>
      <c r="Q208" s="4" t="s">
        <v>52</v>
      </c>
      <c r="R208" s="4">
        <v>41051007800</v>
      </c>
      <c r="S208" s="385">
        <v>1</v>
      </c>
    </row>
    <row r="209" spans="1:19" ht="15.75" x14ac:dyDescent="0.25">
      <c r="A209" s="185">
        <v>41029000403</v>
      </c>
      <c r="B209" s="30">
        <f t="shared" si="9"/>
        <v>0</v>
      </c>
      <c r="C209" s="30">
        <f t="shared" si="10"/>
        <v>0</v>
      </c>
      <c r="D209" s="46">
        <f t="shared" si="11"/>
        <v>0</v>
      </c>
      <c r="H209" s="80"/>
      <c r="L209" s="25">
        <v>0</v>
      </c>
      <c r="O209" s="25">
        <v>0</v>
      </c>
      <c r="Q209" s="4" t="s">
        <v>52</v>
      </c>
      <c r="R209" s="4">
        <v>41051007900</v>
      </c>
      <c r="S209" s="385">
        <v>1</v>
      </c>
    </row>
    <row r="210" spans="1:19" ht="15.75" x14ac:dyDescent="0.25">
      <c r="A210" s="185">
        <v>41029000201</v>
      </c>
      <c r="B210" s="30">
        <f t="shared" si="9"/>
        <v>0</v>
      </c>
      <c r="C210" s="30">
        <f t="shared" si="10"/>
        <v>1</v>
      </c>
      <c r="D210" s="46">
        <f t="shared" si="11"/>
        <v>1</v>
      </c>
      <c r="H210" s="80"/>
      <c r="L210" s="25">
        <v>0</v>
      </c>
      <c r="O210" s="25">
        <v>0</v>
      </c>
      <c r="Q210" s="4" t="s">
        <v>52</v>
      </c>
      <c r="R210" s="4">
        <v>41051008001</v>
      </c>
      <c r="S210" s="385">
        <v>1</v>
      </c>
    </row>
    <row r="211" spans="1:19" ht="15.75" x14ac:dyDescent="0.25">
      <c r="A211" s="185">
        <v>41029002200</v>
      </c>
      <c r="B211" s="30">
        <f t="shared" si="9"/>
        <v>0</v>
      </c>
      <c r="C211" s="30">
        <f t="shared" si="10"/>
        <v>0</v>
      </c>
      <c r="D211" s="46">
        <f t="shared" si="11"/>
        <v>0</v>
      </c>
      <c r="H211" s="80"/>
      <c r="L211" s="25">
        <v>0</v>
      </c>
      <c r="O211" s="25">
        <v>0</v>
      </c>
      <c r="Q211" s="4" t="s">
        <v>52</v>
      </c>
      <c r="R211" s="4">
        <v>41051008002</v>
      </c>
      <c r="S211" s="385">
        <v>1</v>
      </c>
    </row>
    <row r="212" spans="1:19" ht="15.75" x14ac:dyDescent="0.25">
      <c r="A212" s="185">
        <v>41029001302</v>
      </c>
      <c r="B212" s="30">
        <f t="shared" si="9"/>
        <v>0</v>
      </c>
      <c r="C212" s="30">
        <f t="shared" si="10"/>
        <v>0</v>
      </c>
      <c r="D212" s="46">
        <f t="shared" si="11"/>
        <v>0</v>
      </c>
      <c r="H212" s="80"/>
      <c r="L212" s="25">
        <v>0</v>
      </c>
      <c r="O212" s="25">
        <v>0</v>
      </c>
      <c r="Q212" s="4" t="s">
        <v>52</v>
      </c>
      <c r="R212" s="4">
        <v>41051008100</v>
      </c>
      <c r="S212" s="385">
        <v>1</v>
      </c>
    </row>
    <row r="213" spans="1:19" ht="15.75" x14ac:dyDescent="0.25">
      <c r="A213" s="185">
        <v>41029001400</v>
      </c>
      <c r="B213" s="30">
        <f t="shared" si="9"/>
        <v>0</v>
      </c>
      <c r="C213" s="30">
        <f t="shared" si="10"/>
        <v>0</v>
      </c>
      <c r="D213" s="46">
        <f t="shared" si="11"/>
        <v>0</v>
      </c>
      <c r="H213" s="80"/>
      <c r="L213" s="25">
        <v>0</v>
      </c>
      <c r="O213" s="25">
        <v>0</v>
      </c>
      <c r="Q213" s="4" t="s">
        <v>52</v>
      </c>
      <c r="R213" s="4">
        <v>41051008201</v>
      </c>
      <c r="S213" s="385">
        <v>1</v>
      </c>
    </row>
    <row r="214" spans="1:19" ht="15.75" x14ac:dyDescent="0.25">
      <c r="A214" s="185">
        <v>41029002500</v>
      </c>
      <c r="B214" s="30">
        <f t="shared" si="9"/>
        <v>0</v>
      </c>
      <c r="C214" s="30">
        <f t="shared" si="10"/>
        <v>0</v>
      </c>
      <c r="D214" s="46">
        <f t="shared" si="11"/>
        <v>0</v>
      </c>
      <c r="H214" s="80"/>
      <c r="L214" s="25">
        <v>0</v>
      </c>
      <c r="O214" s="25">
        <v>0</v>
      </c>
      <c r="Q214" s="4" t="s">
        <v>52</v>
      </c>
      <c r="R214" s="4">
        <v>41051008202</v>
      </c>
      <c r="S214" s="385">
        <v>1</v>
      </c>
    </row>
    <row r="215" spans="1:19" ht="15.75" x14ac:dyDescent="0.25">
      <c r="A215" s="185">
        <v>41029000700</v>
      </c>
      <c r="B215" s="30">
        <f t="shared" si="9"/>
        <v>0</v>
      </c>
      <c r="C215" s="30">
        <f t="shared" si="10"/>
        <v>0</v>
      </c>
      <c r="D215" s="46">
        <f t="shared" si="11"/>
        <v>0</v>
      </c>
      <c r="H215" s="80"/>
      <c r="L215" s="25">
        <v>0</v>
      </c>
      <c r="O215" s="25">
        <v>0</v>
      </c>
      <c r="Q215" s="4" t="s">
        <v>52</v>
      </c>
      <c r="R215" s="4">
        <v>41051008301</v>
      </c>
      <c r="S215" s="385">
        <v>1</v>
      </c>
    </row>
    <row r="216" spans="1:19" ht="15.75" x14ac:dyDescent="0.25">
      <c r="A216" s="185">
        <v>41029000300</v>
      </c>
      <c r="B216" s="30">
        <f t="shared" si="9"/>
        <v>0</v>
      </c>
      <c r="C216" s="30">
        <f t="shared" si="10"/>
        <v>1</v>
      </c>
      <c r="D216" s="46">
        <f t="shared" si="11"/>
        <v>1</v>
      </c>
      <c r="H216" s="80"/>
      <c r="L216" s="25">
        <v>0</v>
      </c>
      <c r="O216" s="25">
        <v>0</v>
      </c>
      <c r="Q216" s="4" t="s">
        <v>52</v>
      </c>
      <c r="R216" s="4">
        <v>41051008302</v>
      </c>
      <c r="S216" s="385">
        <v>1</v>
      </c>
    </row>
    <row r="217" spans="1:19" ht="15.75" x14ac:dyDescent="0.25">
      <c r="A217" s="185">
        <v>41029002000</v>
      </c>
      <c r="B217" s="30">
        <f t="shared" si="9"/>
        <v>0</v>
      </c>
      <c r="C217" s="30">
        <f t="shared" si="10"/>
        <v>0</v>
      </c>
      <c r="D217" s="46">
        <f t="shared" si="11"/>
        <v>0</v>
      </c>
      <c r="H217" s="80"/>
      <c r="L217" s="25">
        <v>0</v>
      </c>
      <c r="O217" s="25">
        <v>0</v>
      </c>
      <c r="Q217" s="4" t="s">
        <v>52</v>
      </c>
      <c r="R217" s="4">
        <v>41051008400</v>
      </c>
      <c r="S217" s="385">
        <v>1</v>
      </c>
    </row>
    <row r="218" spans="1:19" ht="15.75" x14ac:dyDescent="0.25">
      <c r="A218" s="185">
        <v>41029003002</v>
      </c>
      <c r="B218" s="30">
        <f t="shared" si="9"/>
        <v>0</v>
      </c>
      <c r="C218" s="30">
        <f t="shared" si="10"/>
        <v>0</v>
      </c>
      <c r="D218" s="46">
        <f t="shared" si="11"/>
        <v>0</v>
      </c>
      <c r="H218" s="80"/>
      <c r="L218" s="25">
        <v>0</v>
      </c>
      <c r="O218" s="25">
        <v>0</v>
      </c>
      <c r="Q218" s="4" t="s">
        <v>52</v>
      </c>
      <c r="R218" s="4">
        <v>41051008500</v>
      </c>
      <c r="S218" s="385">
        <v>1</v>
      </c>
    </row>
    <row r="219" spans="1:19" ht="15.75" x14ac:dyDescent="0.25">
      <c r="A219" s="185">
        <v>41029000501</v>
      </c>
      <c r="B219" s="30">
        <f t="shared" si="9"/>
        <v>0</v>
      </c>
      <c r="C219" s="30">
        <f t="shared" si="10"/>
        <v>0</v>
      </c>
      <c r="D219" s="46">
        <f t="shared" si="11"/>
        <v>1</v>
      </c>
      <c r="H219" s="80"/>
      <c r="L219" s="25">
        <v>0</v>
      </c>
      <c r="O219" s="25">
        <v>0</v>
      </c>
      <c r="Q219" s="4" t="s">
        <v>52</v>
      </c>
      <c r="R219" s="4">
        <v>41051008600</v>
      </c>
      <c r="S219" s="385">
        <v>1</v>
      </c>
    </row>
    <row r="220" spans="1:19" ht="15.75" x14ac:dyDescent="0.25">
      <c r="A220" s="185">
        <v>41029001002</v>
      </c>
      <c r="B220" s="30">
        <f t="shared" si="9"/>
        <v>0</v>
      </c>
      <c r="C220" s="30">
        <f t="shared" si="10"/>
        <v>0</v>
      </c>
      <c r="D220" s="46">
        <f t="shared" si="11"/>
        <v>0</v>
      </c>
      <c r="H220" s="80"/>
      <c r="L220" s="25">
        <v>0</v>
      </c>
      <c r="O220" s="25">
        <v>0</v>
      </c>
      <c r="Q220" s="4" t="s">
        <v>52</v>
      </c>
      <c r="R220" s="4">
        <v>41051008700</v>
      </c>
      <c r="S220" s="385">
        <v>1</v>
      </c>
    </row>
    <row r="221" spans="1:19" ht="15.75" x14ac:dyDescent="0.25">
      <c r="A221" s="185">
        <v>41029000900</v>
      </c>
      <c r="B221" s="30">
        <f t="shared" si="9"/>
        <v>0</v>
      </c>
      <c r="C221" s="30">
        <f t="shared" si="10"/>
        <v>0</v>
      </c>
      <c r="D221" s="46">
        <f t="shared" si="11"/>
        <v>0</v>
      </c>
      <c r="H221" s="80"/>
      <c r="L221" s="25">
        <v>0</v>
      </c>
      <c r="O221" s="25">
        <v>0</v>
      </c>
      <c r="Q221" s="4" t="s">
        <v>52</v>
      </c>
      <c r="R221" s="4">
        <v>41051008800</v>
      </c>
      <c r="S221" s="385">
        <v>1</v>
      </c>
    </row>
    <row r="222" spans="1:19" ht="15.75" x14ac:dyDescent="0.25">
      <c r="A222" s="185">
        <v>41029000202</v>
      </c>
      <c r="B222" s="30">
        <f t="shared" si="9"/>
        <v>0</v>
      </c>
      <c r="C222" s="30">
        <f t="shared" si="10"/>
        <v>1</v>
      </c>
      <c r="D222" s="46">
        <f t="shared" si="11"/>
        <v>1</v>
      </c>
      <c r="H222" s="80"/>
      <c r="L222" s="25">
        <v>0</v>
      </c>
      <c r="O222" s="25">
        <v>0</v>
      </c>
      <c r="Q222" s="4" t="s">
        <v>52</v>
      </c>
      <c r="R222" s="4">
        <v>41051008901</v>
      </c>
      <c r="S222" s="385">
        <v>1</v>
      </c>
    </row>
    <row r="223" spans="1:19" ht="15.75" x14ac:dyDescent="0.25">
      <c r="A223" s="185">
        <v>41029001900</v>
      </c>
      <c r="B223" s="30">
        <f t="shared" si="9"/>
        <v>0</v>
      </c>
      <c r="C223" s="30">
        <f t="shared" si="10"/>
        <v>0</v>
      </c>
      <c r="D223" s="46">
        <f t="shared" si="11"/>
        <v>1</v>
      </c>
      <c r="H223" s="80"/>
      <c r="L223" s="25">
        <v>0</v>
      </c>
      <c r="O223" s="25">
        <v>0</v>
      </c>
      <c r="Q223" s="4" t="s">
        <v>52</v>
      </c>
      <c r="R223" s="4">
        <v>41051008902</v>
      </c>
      <c r="S223" s="385">
        <v>1</v>
      </c>
    </row>
    <row r="224" spans="1:19" ht="15.75" x14ac:dyDescent="0.25">
      <c r="A224" s="185">
        <v>41029003001</v>
      </c>
      <c r="B224" s="30">
        <f t="shared" si="9"/>
        <v>0</v>
      </c>
      <c r="C224" s="30">
        <f t="shared" si="10"/>
        <v>0</v>
      </c>
      <c r="D224" s="46">
        <f t="shared" si="11"/>
        <v>0</v>
      </c>
      <c r="H224" s="80"/>
      <c r="L224" s="25">
        <v>0</v>
      </c>
      <c r="O224" s="25">
        <v>0</v>
      </c>
      <c r="Q224" s="4" t="s">
        <v>52</v>
      </c>
      <c r="R224" s="4">
        <v>41051000902</v>
      </c>
      <c r="S224" s="385">
        <v>1</v>
      </c>
    </row>
    <row r="225" spans="1:19" ht="15.75" x14ac:dyDescent="0.25">
      <c r="A225" s="185">
        <v>41029001800</v>
      </c>
      <c r="B225" s="30">
        <f t="shared" si="9"/>
        <v>0</v>
      </c>
      <c r="C225" s="30">
        <f t="shared" si="10"/>
        <v>0</v>
      </c>
      <c r="D225" s="46">
        <f t="shared" si="11"/>
        <v>1</v>
      </c>
      <c r="H225" s="80"/>
      <c r="L225" s="25">
        <v>0</v>
      </c>
      <c r="O225" s="25">
        <v>0</v>
      </c>
      <c r="Q225" s="4" t="s">
        <v>52</v>
      </c>
      <c r="R225" s="4">
        <v>41051009000</v>
      </c>
      <c r="S225" s="385">
        <v>1</v>
      </c>
    </row>
    <row r="226" spans="1:19" ht="15.75" x14ac:dyDescent="0.25">
      <c r="A226" s="185">
        <v>41029001500</v>
      </c>
      <c r="B226" s="30">
        <f t="shared" si="9"/>
        <v>0</v>
      </c>
      <c r="C226" s="30">
        <f t="shared" si="10"/>
        <v>0</v>
      </c>
      <c r="D226" s="46">
        <f t="shared" si="11"/>
        <v>0</v>
      </c>
      <c r="H226" s="80"/>
      <c r="L226" s="25">
        <v>0</v>
      </c>
      <c r="O226" s="25">
        <v>0</v>
      </c>
      <c r="Q226" s="4" t="s">
        <v>52</v>
      </c>
      <c r="R226" s="4">
        <v>41051009101</v>
      </c>
      <c r="S226" s="385">
        <v>1</v>
      </c>
    </row>
    <row r="227" spans="1:19" ht="15.75" x14ac:dyDescent="0.25">
      <c r="A227" s="185">
        <v>41029001001</v>
      </c>
      <c r="B227" s="30">
        <f t="shared" si="9"/>
        <v>0</v>
      </c>
      <c r="C227" s="30">
        <f t="shared" si="10"/>
        <v>0</v>
      </c>
      <c r="D227" s="46">
        <f t="shared" si="11"/>
        <v>0</v>
      </c>
      <c r="H227" s="80"/>
      <c r="L227" s="25">
        <v>0</v>
      </c>
      <c r="O227" s="25">
        <v>0</v>
      </c>
      <c r="Q227" s="4" t="s">
        <v>52</v>
      </c>
      <c r="R227" s="4">
        <v>41051009102</v>
      </c>
      <c r="S227" s="385">
        <v>1</v>
      </c>
    </row>
    <row r="228" spans="1:19" ht="15.75" x14ac:dyDescent="0.25">
      <c r="A228" s="185">
        <v>41029002700</v>
      </c>
      <c r="B228" s="30">
        <f t="shared" si="9"/>
        <v>0</v>
      </c>
      <c r="C228" s="30">
        <f t="shared" si="10"/>
        <v>0</v>
      </c>
      <c r="D228" s="46">
        <f t="shared" si="11"/>
        <v>0</v>
      </c>
      <c r="H228" s="80"/>
      <c r="L228" s="25">
        <v>0</v>
      </c>
      <c r="O228" s="25">
        <v>0</v>
      </c>
      <c r="Q228" s="4" t="s">
        <v>52</v>
      </c>
      <c r="R228" s="4">
        <v>41051009201</v>
      </c>
      <c r="S228" s="385">
        <v>1</v>
      </c>
    </row>
    <row r="229" spans="1:19" ht="15.75" x14ac:dyDescent="0.25">
      <c r="A229" s="185">
        <v>41029000100</v>
      </c>
      <c r="B229" s="30">
        <f t="shared" si="9"/>
        <v>1</v>
      </c>
      <c r="C229" s="30">
        <f t="shared" si="10"/>
        <v>1</v>
      </c>
      <c r="D229" s="46">
        <f t="shared" si="11"/>
        <v>1</v>
      </c>
      <c r="H229" s="80"/>
      <c r="L229" s="25">
        <v>0</v>
      </c>
      <c r="O229" s="25">
        <v>0</v>
      </c>
      <c r="Q229" s="4" t="s">
        <v>52</v>
      </c>
      <c r="R229" s="4">
        <v>41051009202</v>
      </c>
      <c r="S229" s="385">
        <v>1</v>
      </c>
    </row>
    <row r="230" spans="1:19" ht="15.75" x14ac:dyDescent="0.25">
      <c r="A230" s="185">
        <v>41029002400</v>
      </c>
      <c r="B230" s="30">
        <f t="shared" si="9"/>
        <v>0</v>
      </c>
      <c r="C230" s="30">
        <f t="shared" si="10"/>
        <v>0</v>
      </c>
      <c r="D230" s="46">
        <f t="shared" si="11"/>
        <v>0</v>
      </c>
      <c r="H230" s="80"/>
      <c r="L230" s="25">
        <v>0</v>
      </c>
      <c r="O230" s="25">
        <v>0</v>
      </c>
      <c r="Q230" s="4" t="s">
        <v>52</v>
      </c>
      <c r="R230" s="4">
        <v>41051009301</v>
      </c>
      <c r="S230" s="385">
        <v>1</v>
      </c>
    </row>
    <row r="231" spans="1:19" ht="15.75" x14ac:dyDescent="0.25">
      <c r="A231" s="185">
        <v>41029000406</v>
      </c>
      <c r="B231" s="30">
        <f t="shared" si="9"/>
        <v>0</v>
      </c>
      <c r="C231" s="30">
        <f t="shared" si="10"/>
        <v>0</v>
      </c>
      <c r="D231" s="46">
        <f t="shared" si="11"/>
        <v>0</v>
      </c>
      <c r="H231" s="80"/>
      <c r="L231" s="25">
        <v>0</v>
      </c>
      <c r="O231" s="25">
        <v>0</v>
      </c>
      <c r="Q231" s="4" t="s">
        <v>52</v>
      </c>
      <c r="R231" s="4">
        <v>41051009302</v>
      </c>
      <c r="S231" s="385">
        <v>1</v>
      </c>
    </row>
    <row r="232" spans="1:19" ht="15.75" x14ac:dyDescent="0.25">
      <c r="A232" s="185">
        <v>41029000602</v>
      </c>
      <c r="B232" s="30">
        <f t="shared" si="9"/>
        <v>0</v>
      </c>
      <c r="C232" s="30">
        <f t="shared" si="10"/>
        <v>0</v>
      </c>
      <c r="D232" s="46">
        <f t="shared" si="11"/>
        <v>0</v>
      </c>
      <c r="H232" s="80"/>
      <c r="L232" s="25">
        <v>0</v>
      </c>
      <c r="O232" s="25">
        <v>0</v>
      </c>
      <c r="Q232" s="4" t="s">
        <v>52</v>
      </c>
      <c r="R232" s="4">
        <v>41051009400</v>
      </c>
      <c r="S232" s="385">
        <v>1</v>
      </c>
    </row>
    <row r="233" spans="1:19" ht="15.75" x14ac:dyDescent="0.25">
      <c r="A233" s="185">
        <v>41029001700</v>
      </c>
      <c r="B233" s="30">
        <f t="shared" si="9"/>
        <v>0</v>
      </c>
      <c r="C233" s="30">
        <f t="shared" si="10"/>
        <v>0</v>
      </c>
      <c r="D233" s="46">
        <f t="shared" si="11"/>
        <v>0</v>
      </c>
      <c r="H233" s="80"/>
      <c r="L233" s="25">
        <v>0</v>
      </c>
      <c r="O233" s="25">
        <v>0</v>
      </c>
      <c r="Q233" s="4" t="s">
        <v>52</v>
      </c>
      <c r="R233" s="4">
        <v>41051009501</v>
      </c>
      <c r="S233" s="385">
        <v>1</v>
      </c>
    </row>
    <row r="234" spans="1:19" ht="15.75" x14ac:dyDescent="0.25">
      <c r="A234" s="185">
        <v>41029001100</v>
      </c>
      <c r="B234" s="30">
        <f t="shared" si="9"/>
        <v>0</v>
      </c>
      <c r="C234" s="30">
        <f t="shared" si="10"/>
        <v>0</v>
      </c>
      <c r="D234" s="46">
        <f t="shared" si="11"/>
        <v>0</v>
      </c>
      <c r="H234" s="80"/>
      <c r="L234" s="25">
        <v>0</v>
      </c>
      <c r="O234" s="25">
        <v>0</v>
      </c>
      <c r="Q234" s="4" t="s">
        <v>52</v>
      </c>
      <c r="R234" s="4">
        <v>41051009502</v>
      </c>
      <c r="S234" s="385">
        <v>1</v>
      </c>
    </row>
    <row r="235" spans="1:19" ht="15.75" x14ac:dyDescent="0.25">
      <c r="A235" s="185">
        <v>41029001301</v>
      </c>
      <c r="B235" s="30">
        <f t="shared" si="9"/>
        <v>1</v>
      </c>
      <c r="C235" s="30">
        <f t="shared" si="10"/>
        <v>0</v>
      </c>
      <c r="D235" s="46">
        <f t="shared" si="11"/>
        <v>1</v>
      </c>
      <c r="H235" s="80"/>
      <c r="L235" s="25">
        <v>0</v>
      </c>
      <c r="O235" s="25">
        <v>0</v>
      </c>
      <c r="Q235" s="4" t="s">
        <v>52</v>
      </c>
      <c r="R235" s="4">
        <v>41051009603</v>
      </c>
      <c r="S235" s="385">
        <v>1</v>
      </c>
    </row>
    <row r="236" spans="1:19" ht="15.75" x14ac:dyDescent="0.25">
      <c r="A236" s="185">
        <v>41029002100</v>
      </c>
      <c r="B236" s="30">
        <f t="shared" si="9"/>
        <v>0</v>
      </c>
      <c r="C236" s="30">
        <f t="shared" si="10"/>
        <v>0</v>
      </c>
      <c r="D236" s="46">
        <f t="shared" si="11"/>
        <v>0</v>
      </c>
      <c r="H236" s="80"/>
      <c r="L236" s="25">
        <v>0</v>
      </c>
      <c r="O236" s="25">
        <v>0</v>
      </c>
      <c r="Q236" s="4" t="s">
        <v>52</v>
      </c>
      <c r="R236" s="4">
        <v>41051009604</v>
      </c>
      <c r="S236" s="385">
        <v>1</v>
      </c>
    </row>
    <row r="237" spans="1:19" ht="15.75" x14ac:dyDescent="0.25">
      <c r="A237" s="185">
        <v>41029000404</v>
      </c>
      <c r="B237" s="30">
        <f t="shared" si="9"/>
        <v>0</v>
      </c>
      <c r="C237" s="30">
        <f t="shared" si="10"/>
        <v>0</v>
      </c>
      <c r="D237" s="46">
        <f t="shared" si="11"/>
        <v>0</v>
      </c>
      <c r="H237" s="80"/>
      <c r="L237" s="25">
        <v>0</v>
      </c>
      <c r="O237" s="25">
        <v>0</v>
      </c>
      <c r="Q237" s="4" t="s">
        <v>52</v>
      </c>
      <c r="R237" s="4">
        <v>41051009605</v>
      </c>
      <c r="S237" s="385">
        <v>1</v>
      </c>
    </row>
    <row r="238" spans="1:19" ht="15.75" x14ac:dyDescent="0.25">
      <c r="A238" s="185">
        <v>41029000502</v>
      </c>
      <c r="B238" s="30">
        <f t="shared" si="9"/>
        <v>0</v>
      </c>
      <c r="C238" s="30">
        <f t="shared" si="10"/>
        <v>1</v>
      </c>
      <c r="D238" s="46">
        <f t="shared" si="11"/>
        <v>1</v>
      </c>
      <c r="H238" s="80"/>
      <c r="L238" s="25">
        <v>0</v>
      </c>
      <c r="O238" s="25">
        <v>0</v>
      </c>
      <c r="Q238" s="4" t="s">
        <v>52</v>
      </c>
      <c r="R238" s="4">
        <v>41051009606</v>
      </c>
      <c r="S238" s="385">
        <v>1</v>
      </c>
    </row>
    <row r="239" spans="1:19" ht="15.75" x14ac:dyDescent="0.25">
      <c r="A239" s="185">
        <v>41029000800</v>
      </c>
      <c r="B239" s="30">
        <f t="shared" si="9"/>
        <v>0</v>
      </c>
      <c r="C239" s="30">
        <f t="shared" si="10"/>
        <v>0</v>
      </c>
      <c r="D239" s="46">
        <f t="shared" si="11"/>
        <v>0</v>
      </c>
      <c r="H239" s="80"/>
      <c r="L239" s="25">
        <v>0</v>
      </c>
      <c r="O239" s="25">
        <v>0</v>
      </c>
      <c r="Q239" s="4" t="s">
        <v>52</v>
      </c>
      <c r="R239" s="4">
        <v>41051009701</v>
      </c>
      <c r="S239" s="385">
        <v>1</v>
      </c>
    </row>
    <row r="240" spans="1:19" ht="15.75" x14ac:dyDescent="0.25">
      <c r="A240" s="185">
        <v>41029002900</v>
      </c>
      <c r="B240" s="30">
        <f t="shared" si="9"/>
        <v>0</v>
      </c>
      <c r="C240" s="30">
        <f t="shared" si="10"/>
        <v>0</v>
      </c>
      <c r="D240" s="46">
        <f t="shared" si="11"/>
        <v>0</v>
      </c>
      <c r="H240" s="80"/>
      <c r="L240" s="25">
        <v>0</v>
      </c>
      <c r="O240" s="25">
        <v>0</v>
      </c>
      <c r="Q240" s="4" t="s">
        <v>52</v>
      </c>
      <c r="R240" s="4">
        <v>41051009702</v>
      </c>
      <c r="S240" s="385">
        <v>1</v>
      </c>
    </row>
    <row r="241" spans="1:19" ht="15.75" x14ac:dyDescent="0.25">
      <c r="A241" s="185">
        <v>41029002600</v>
      </c>
      <c r="B241" s="30">
        <f t="shared" si="9"/>
        <v>0</v>
      </c>
      <c r="C241" s="30">
        <f t="shared" si="10"/>
        <v>0</v>
      </c>
      <c r="D241" s="46">
        <f t="shared" si="11"/>
        <v>0</v>
      </c>
      <c r="H241" s="80"/>
      <c r="L241" s="25">
        <v>0</v>
      </c>
      <c r="O241" s="25">
        <v>0</v>
      </c>
      <c r="Q241" s="4" t="s">
        <v>52</v>
      </c>
      <c r="R241" s="4">
        <v>41051009801</v>
      </c>
      <c r="S241" s="385">
        <v>1</v>
      </c>
    </row>
    <row r="242" spans="1:19" ht="15.75" x14ac:dyDescent="0.25">
      <c r="A242" s="185">
        <v>41029000203</v>
      </c>
      <c r="B242" s="30">
        <f t="shared" si="9"/>
        <v>0</v>
      </c>
      <c r="C242" s="30">
        <f t="shared" si="10"/>
        <v>0</v>
      </c>
      <c r="D242" s="46">
        <f t="shared" si="11"/>
        <v>0</v>
      </c>
      <c r="H242" s="80"/>
      <c r="L242" s="25">
        <v>0</v>
      </c>
      <c r="O242" s="25">
        <v>0</v>
      </c>
      <c r="Q242" s="4" t="s">
        <v>52</v>
      </c>
      <c r="R242" s="4">
        <v>41051009803</v>
      </c>
      <c r="S242" s="385">
        <v>1</v>
      </c>
    </row>
    <row r="243" spans="1:19" ht="15.75" x14ac:dyDescent="0.25">
      <c r="A243" s="185">
        <v>41029001601</v>
      </c>
      <c r="B243" s="30">
        <f t="shared" si="9"/>
        <v>0</v>
      </c>
      <c r="C243" s="30">
        <f t="shared" si="10"/>
        <v>1</v>
      </c>
      <c r="D243" s="46">
        <f t="shared" si="11"/>
        <v>1</v>
      </c>
      <c r="H243" s="80"/>
      <c r="L243" s="25">
        <v>0</v>
      </c>
      <c r="O243" s="25">
        <v>0</v>
      </c>
      <c r="Q243" s="4" t="s">
        <v>52</v>
      </c>
      <c r="R243" s="4">
        <v>41051009804</v>
      </c>
      <c r="S243" s="385">
        <v>1</v>
      </c>
    </row>
    <row r="244" spans="1:19" ht="15.75" x14ac:dyDescent="0.25">
      <c r="A244" s="185">
        <v>41029001602</v>
      </c>
      <c r="B244" s="30">
        <f t="shared" si="9"/>
        <v>0</v>
      </c>
      <c r="C244" s="30">
        <f t="shared" si="10"/>
        <v>0</v>
      </c>
      <c r="D244" s="46">
        <f t="shared" si="11"/>
        <v>0</v>
      </c>
      <c r="H244" s="80"/>
      <c r="L244" s="25">
        <v>0</v>
      </c>
      <c r="O244" s="25">
        <v>0</v>
      </c>
      <c r="Q244" s="4" t="s">
        <v>52</v>
      </c>
      <c r="R244" s="4">
        <v>41051009904</v>
      </c>
      <c r="S244" s="385">
        <v>1</v>
      </c>
    </row>
    <row r="245" spans="1:19" ht="15.75" x14ac:dyDescent="0.25">
      <c r="A245" s="185">
        <v>41029002300</v>
      </c>
      <c r="B245" s="30">
        <f t="shared" si="9"/>
        <v>0</v>
      </c>
      <c r="C245" s="30">
        <f t="shared" si="10"/>
        <v>0</v>
      </c>
      <c r="D245" s="46">
        <f t="shared" si="11"/>
        <v>0</v>
      </c>
      <c r="H245" s="80"/>
      <c r="L245" s="25">
        <v>0</v>
      </c>
      <c r="O245" s="25">
        <v>0</v>
      </c>
      <c r="Q245" s="4" t="s">
        <v>52</v>
      </c>
      <c r="R245" s="4">
        <v>41051009907</v>
      </c>
      <c r="S245" s="385">
        <v>1</v>
      </c>
    </row>
    <row r="246" spans="1:19" ht="15.75" x14ac:dyDescent="0.25">
      <c r="A246" s="185">
        <v>41029001200</v>
      </c>
      <c r="B246" s="30">
        <f t="shared" si="9"/>
        <v>1</v>
      </c>
      <c r="C246" s="30">
        <f t="shared" si="10"/>
        <v>0</v>
      </c>
      <c r="D246" s="46">
        <f t="shared" si="11"/>
        <v>0</v>
      </c>
      <c r="H246" s="80"/>
      <c r="L246" s="25">
        <v>0</v>
      </c>
      <c r="O246" s="25">
        <v>0</v>
      </c>
      <c r="Q246" s="4" t="s">
        <v>53</v>
      </c>
      <c r="R246" s="4">
        <v>41053020202</v>
      </c>
      <c r="S246" s="385">
        <v>1</v>
      </c>
    </row>
    <row r="247" spans="1:19" ht="15.75" x14ac:dyDescent="0.25">
      <c r="A247" s="185">
        <v>41029000601</v>
      </c>
      <c r="B247" s="30">
        <f t="shared" si="9"/>
        <v>0</v>
      </c>
      <c r="C247" s="30">
        <f t="shared" si="10"/>
        <v>0</v>
      </c>
      <c r="D247" s="46">
        <f t="shared" si="11"/>
        <v>0</v>
      </c>
      <c r="H247" s="80"/>
      <c r="L247" s="25">
        <v>0</v>
      </c>
      <c r="O247" s="25">
        <v>0</v>
      </c>
      <c r="Q247" s="4" t="s">
        <v>53</v>
      </c>
      <c r="R247" s="4">
        <v>41053020304</v>
      </c>
      <c r="S247" s="385">
        <v>1</v>
      </c>
    </row>
    <row r="248" spans="1:19" ht="15.75" x14ac:dyDescent="0.25">
      <c r="A248" s="185">
        <v>41029000405</v>
      </c>
      <c r="B248" s="30">
        <f t="shared" si="9"/>
        <v>0</v>
      </c>
      <c r="C248" s="30">
        <f t="shared" si="10"/>
        <v>0</v>
      </c>
      <c r="D248" s="46">
        <f t="shared" si="11"/>
        <v>1</v>
      </c>
      <c r="H248" s="80"/>
      <c r="L248" s="25">
        <v>0</v>
      </c>
      <c r="O248" s="25">
        <v>0</v>
      </c>
      <c r="Q248" s="4" t="s">
        <v>53</v>
      </c>
      <c r="R248" s="4">
        <v>41053005100</v>
      </c>
      <c r="S248" s="385">
        <v>1</v>
      </c>
    </row>
    <row r="249" spans="1:19" ht="15.75" x14ac:dyDescent="0.25">
      <c r="A249" s="185">
        <v>41029002800</v>
      </c>
      <c r="B249" s="30">
        <f t="shared" si="9"/>
        <v>0</v>
      </c>
      <c r="C249" s="30">
        <f t="shared" si="10"/>
        <v>0</v>
      </c>
      <c r="D249" s="46">
        <f t="shared" si="11"/>
        <v>0</v>
      </c>
      <c r="H249" s="80"/>
      <c r="L249" s="25">
        <v>0</v>
      </c>
      <c r="O249" s="25">
        <v>0</v>
      </c>
      <c r="Q249" s="4" t="s">
        <v>55</v>
      </c>
      <c r="R249" s="4">
        <v>41057960400</v>
      </c>
      <c r="S249" s="385">
        <v>1</v>
      </c>
    </row>
    <row r="250" spans="1:19" ht="15.75" x14ac:dyDescent="0.25">
      <c r="A250" s="185">
        <v>41031940000</v>
      </c>
      <c r="B250" s="30">
        <f t="shared" si="9"/>
        <v>1</v>
      </c>
      <c r="C250" s="30">
        <f t="shared" si="10"/>
        <v>1</v>
      </c>
      <c r="D250" s="46">
        <f t="shared" si="11"/>
        <v>1</v>
      </c>
      <c r="H250" s="80"/>
      <c r="L250" s="25">
        <v>0</v>
      </c>
      <c r="O250" s="25">
        <v>0</v>
      </c>
      <c r="Q250" s="4" t="s">
        <v>55</v>
      </c>
      <c r="R250" s="4">
        <v>41057960500</v>
      </c>
      <c r="S250" s="385">
        <v>1</v>
      </c>
    </row>
    <row r="251" spans="1:19" ht="15.75" x14ac:dyDescent="0.25">
      <c r="A251" s="185">
        <v>41031960201</v>
      </c>
      <c r="B251" s="30">
        <f t="shared" si="9"/>
        <v>0</v>
      </c>
      <c r="C251" s="30">
        <f t="shared" si="10"/>
        <v>1</v>
      </c>
      <c r="D251" s="46">
        <f t="shared" si="11"/>
        <v>1</v>
      </c>
      <c r="H251" s="80"/>
      <c r="L251" s="25">
        <v>0</v>
      </c>
      <c r="O251" s="25">
        <v>0</v>
      </c>
      <c r="Q251" s="4" t="s">
        <v>56</v>
      </c>
      <c r="R251" s="4">
        <v>41059950200</v>
      </c>
      <c r="S251" s="385">
        <v>1</v>
      </c>
    </row>
    <row r="252" spans="1:19" ht="15.75" x14ac:dyDescent="0.25">
      <c r="A252" s="185">
        <v>41031960301</v>
      </c>
      <c r="B252" s="30">
        <f t="shared" si="9"/>
        <v>0</v>
      </c>
      <c r="C252" s="30">
        <f t="shared" si="10"/>
        <v>0</v>
      </c>
      <c r="D252" s="46">
        <f t="shared" si="11"/>
        <v>0</v>
      </c>
      <c r="H252" s="80"/>
      <c r="L252" s="25">
        <v>0</v>
      </c>
      <c r="O252" s="25">
        <v>0</v>
      </c>
      <c r="Q252" s="4" t="s">
        <v>56</v>
      </c>
      <c r="R252" s="4">
        <v>41059950700</v>
      </c>
      <c r="S252" s="385">
        <v>1</v>
      </c>
    </row>
    <row r="253" spans="1:19" ht="15.75" x14ac:dyDescent="0.25">
      <c r="A253" s="185">
        <v>41031960302</v>
      </c>
      <c r="B253" s="30">
        <f t="shared" si="9"/>
        <v>0</v>
      </c>
      <c r="C253" s="30">
        <f t="shared" si="10"/>
        <v>0</v>
      </c>
      <c r="D253" s="46">
        <f t="shared" si="11"/>
        <v>0</v>
      </c>
      <c r="H253" s="80"/>
      <c r="L253" s="25">
        <v>0</v>
      </c>
      <c r="O253" s="25">
        <v>0</v>
      </c>
      <c r="Q253" s="4" t="s">
        <v>56</v>
      </c>
      <c r="R253" s="4">
        <v>41059950800</v>
      </c>
      <c r="S253" s="385">
        <v>1</v>
      </c>
    </row>
    <row r="254" spans="1:19" ht="15.75" x14ac:dyDescent="0.25">
      <c r="A254" s="185">
        <v>41031960202</v>
      </c>
      <c r="B254" s="30">
        <f t="shared" si="9"/>
        <v>1</v>
      </c>
      <c r="C254" s="30">
        <f t="shared" si="10"/>
        <v>0</v>
      </c>
      <c r="D254" s="46">
        <f t="shared" si="11"/>
        <v>1</v>
      </c>
      <c r="H254" s="80"/>
      <c r="L254" s="25">
        <v>0</v>
      </c>
      <c r="O254" s="25">
        <v>0</v>
      </c>
      <c r="Q254" s="4" t="s">
        <v>56</v>
      </c>
      <c r="R254" s="4">
        <v>41059950900</v>
      </c>
      <c r="S254" s="385">
        <v>1</v>
      </c>
    </row>
    <row r="255" spans="1:19" ht="15.75" x14ac:dyDescent="0.25">
      <c r="A255" s="185">
        <v>41031960100</v>
      </c>
      <c r="B255" s="30">
        <f t="shared" si="9"/>
        <v>0</v>
      </c>
      <c r="C255" s="30">
        <f t="shared" si="10"/>
        <v>0</v>
      </c>
      <c r="D255" s="46">
        <f t="shared" si="11"/>
        <v>0</v>
      </c>
      <c r="H255" s="80"/>
      <c r="L255" s="25">
        <v>0</v>
      </c>
      <c r="O255" s="25">
        <v>0</v>
      </c>
      <c r="Q255" s="4" t="s">
        <v>56</v>
      </c>
      <c r="R255" s="4">
        <v>41059951000</v>
      </c>
      <c r="S255" s="385">
        <v>1</v>
      </c>
    </row>
    <row r="256" spans="1:19" ht="15.75" x14ac:dyDescent="0.25">
      <c r="A256" s="185">
        <v>41033360701</v>
      </c>
      <c r="B256" s="30">
        <f t="shared" si="9"/>
        <v>0</v>
      </c>
      <c r="C256" s="30">
        <f t="shared" si="10"/>
        <v>1</v>
      </c>
      <c r="D256" s="46">
        <f t="shared" si="11"/>
        <v>1</v>
      </c>
      <c r="H256" s="80"/>
      <c r="L256" s="25">
        <v>0</v>
      </c>
      <c r="O256" s="25">
        <v>0</v>
      </c>
      <c r="Q256" s="4" t="s">
        <v>56</v>
      </c>
      <c r="R256" s="4">
        <v>41059951200</v>
      </c>
      <c r="S256" s="385">
        <v>1</v>
      </c>
    </row>
    <row r="257" spans="1:19" ht="15.75" x14ac:dyDescent="0.25">
      <c r="A257" s="185">
        <v>41033360800</v>
      </c>
      <c r="B257" s="30">
        <f t="shared" si="9"/>
        <v>0</v>
      </c>
      <c r="C257" s="30">
        <f t="shared" si="10"/>
        <v>1</v>
      </c>
      <c r="D257" s="46">
        <f t="shared" si="11"/>
        <v>0</v>
      </c>
      <c r="H257" s="80"/>
      <c r="L257" s="25">
        <v>0</v>
      </c>
      <c r="O257" s="25">
        <v>0</v>
      </c>
      <c r="Q257" s="4" t="s">
        <v>60</v>
      </c>
      <c r="R257" s="4">
        <v>41067030401</v>
      </c>
      <c r="S257" s="385">
        <v>1</v>
      </c>
    </row>
    <row r="258" spans="1:19" ht="15.75" x14ac:dyDescent="0.25">
      <c r="A258" s="185">
        <v>41033361600</v>
      </c>
      <c r="B258" s="30">
        <f t="shared" si="9"/>
        <v>0</v>
      </c>
      <c r="C258" s="30">
        <f t="shared" si="10"/>
        <v>1</v>
      </c>
      <c r="D258" s="46">
        <f t="shared" si="11"/>
        <v>1</v>
      </c>
      <c r="H258" s="80"/>
      <c r="L258" s="25">
        <v>0</v>
      </c>
      <c r="O258" s="25">
        <v>0</v>
      </c>
      <c r="Q258" s="4" t="s">
        <v>60</v>
      </c>
      <c r="R258" s="4">
        <v>41067030700</v>
      </c>
      <c r="S258" s="385">
        <v>1</v>
      </c>
    </row>
    <row r="259" spans="1:19" ht="15.75" x14ac:dyDescent="0.25">
      <c r="A259" s="185">
        <v>41033360600</v>
      </c>
      <c r="B259" s="30">
        <f t="shared" si="9"/>
        <v>0</v>
      </c>
      <c r="C259" s="30">
        <f t="shared" si="10"/>
        <v>0</v>
      </c>
      <c r="D259" s="46">
        <f t="shared" si="11"/>
        <v>0</v>
      </c>
      <c r="H259" s="80"/>
      <c r="L259" s="25">
        <v>0</v>
      </c>
      <c r="O259" s="25">
        <v>0</v>
      </c>
      <c r="Q259" s="4" t="s">
        <v>60</v>
      </c>
      <c r="R259" s="4">
        <v>41067030801</v>
      </c>
      <c r="S259" s="385">
        <v>1</v>
      </c>
    </row>
    <row r="260" spans="1:19" ht="15.75" x14ac:dyDescent="0.25">
      <c r="A260" s="185">
        <v>41033360300</v>
      </c>
      <c r="B260" s="30">
        <f t="shared" si="9"/>
        <v>0</v>
      </c>
      <c r="C260" s="30">
        <f t="shared" si="10"/>
        <v>0</v>
      </c>
      <c r="D260" s="46">
        <f t="shared" si="11"/>
        <v>0</v>
      </c>
      <c r="H260" s="80"/>
      <c r="L260" s="25">
        <v>0</v>
      </c>
      <c r="O260" s="25">
        <v>0</v>
      </c>
      <c r="Q260" s="4" t="s">
        <v>60</v>
      </c>
      <c r="R260" s="4">
        <v>41067030803</v>
      </c>
      <c r="S260" s="385">
        <v>1</v>
      </c>
    </row>
    <row r="261" spans="1:19" ht="15.75" x14ac:dyDescent="0.25">
      <c r="A261" s="185">
        <v>41033361100</v>
      </c>
      <c r="B261" s="30">
        <f t="shared" si="9"/>
        <v>0</v>
      </c>
      <c r="C261" s="30">
        <f t="shared" si="10"/>
        <v>1</v>
      </c>
      <c r="D261" s="46">
        <f t="shared" si="11"/>
        <v>0</v>
      </c>
      <c r="H261" s="80"/>
      <c r="L261" s="25">
        <v>0</v>
      </c>
      <c r="O261" s="25">
        <v>0</v>
      </c>
      <c r="Q261" s="4" t="s">
        <v>60</v>
      </c>
      <c r="R261" s="4">
        <v>41067030900</v>
      </c>
      <c r="S261" s="385">
        <v>1</v>
      </c>
    </row>
    <row r="262" spans="1:19" ht="15.75" x14ac:dyDescent="0.25">
      <c r="A262" s="185">
        <v>41033360100</v>
      </c>
      <c r="B262" s="30">
        <f t="shared" si="9"/>
        <v>0</v>
      </c>
      <c r="C262" s="30">
        <f t="shared" si="10"/>
        <v>1</v>
      </c>
      <c r="D262" s="46">
        <f t="shared" si="11"/>
        <v>1</v>
      </c>
      <c r="H262" s="80"/>
      <c r="L262" s="25">
        <v>0</v>
      </c>
      <c r="O262" s="25">
        <v>0</v>
      </c>
      <c r="Q262" s="4" t="s">
        <v>60</v>
      </c>
      <c r="R262" s="4">
        <v>41067031005</v>
      </c>
      <c r="S262" s="385">
        <v>1</v>
      </c>
    </row>
    <row r="263" spans="1:19" ht="15.75" x14ac:dyDescent="0.25">
      <c r="A263" s="185">
        <v>41033360702</v>
      </c>
      <c r="B263" s="30">
        <f t="shared" si="9"/>
        <v>0</v>
      </c>
      <c r="C263" s="30">
        <f t="shared" si="10"/>
        <v>1</v>
      </c>
      <c r="D263" s="46">
        <f t="shared" si="11"/>
        <v>0</v>
      </c>
      <c r="H263" s="80"/>
      <c r="L263" s="25">
        <v>0</v>
      </c>
      <c r="O263" s="25">
        <v>0</v>
      </c>
      <c r="Q263" s="4" t="s">
        <v>60</v>
      </c>
      <c r="R263" s="4">
        <v>41067031006</v>
      </c>
      <c r="S263" s="385">
        <v>1</v>
      </c>
    </row>
    <row r="264" spans="1:19" ht="15.75" x14ac:dyDescent="0.25">
      <c r="A264" s="185">
        <v>41033360500</v>
      </c>
      <c r="B264" s="30">
        <f t="shared" ref="B264:B327" si="12">SUMIF($I$7:$I$92,A264,$J$7:$J$92)</f>
        <v>1</v>
      </c>
      <c r="C264" s="30">
        <f t="shared" ref="C264:C327" si="13">SUMIF($L$7:$L$172,A264,$M$7:$M$172)</f>
        <v>0</v>
      </c>
      <c r="D264" s="46">
        <f t="shared" ref="D264:D327" si="14">SUMIF($O$7:$O$295,A264,$P$7:$P$295)</f>
        <v>1</v>
      </c>
      <c r="H264" s="80"/>
      <c r="L264" s="25">
        <v>0</v>
      </c>
      <c r="O264" s="25">
        <v>0</v>
      </c>
      <c r="Q264" s="4" t="s">
        <v>60</v>
      </c>
      <c r="R264" s="4">
        <v>41067031100</v>
      </c>
      <c r="S264" s="385">
        <v>1</v>
      </c>
    </row>
    <row r="265" spans="1:19" ht="15.75" x14ac:dyDescent="0.25">
      <c r="A265" s="185">
        <v>41033361400</v>
      </c>
      <c r="B265" s="30">
        <f t="shared" si="12"/>
        <v>0</v>
      </c>
      <c r="C265" s="30">
        <f t="shared" si="13"/>
        <v>1</v>
      </c>
      <c r="D265" s="46">
        <f t="shared" si="14"/>
        <v>1</v>
      </c>
      <c r="H265" s="80"/>
      <c r="L265" s="25">
        <v>0</v>
      </c>
      <c r="O265" s="25">
        <v>0</v>
      </c>
      <c r="Q265" s="4" t="s">
        <v>60</v>
      </c>
      <c r="R265" s="4">
        <v>41067031200</v>
      </c>
      <c r="S265" s="385">
        <v>1</v>
      </c>
    </row>
    <row r="266" spans="1:19" ht="15.75" x14ac:dyDescent="0.25">
      <c r="A266" s="185">
        <v>41033361000</v>
      </c>
      <c r="B266" s="30">
        <f t="shared" si="12"/>
        <v>0</v>
      </c>
      <c r="C266" s="30">
        <f t="shared" si="13"/>
        <v>0</v>
      </c>
      <c r="D266" s="46">
        <f t="shared" si="14"/>
        <v>0</v>
      </c>
      <c r="H266" s="80"/>
      <c r="L266" s="25">
        <v>0</v>
      </c>
      <c r="O266" s="25">
        <v>0</v>
      </c>
      <c r="Q266" s="4" t="s">
        <v>60</v>
      </c>
      <c r="R266" s="4">
        <v>41067031300</v>
      </c>
      <c r="S266" s="385">
        <v>1</v>
      </c>
    </row>
    <row r="267" spans="1:19" ht="15.75" x14ac:dyDescent="0.25">
      <c r="A267" s="185">
        <v>41033360400</v>
      </c>
      <c r="B267" s="30">
        <f t="shared" si="12"/>
        <v>0</v>
      </c>
      <c r="C267" s="30">
        <f t="shared" si="13"/>
        <v>0</v>
      </c>
      <c r="D267" s="46">
        <f t="shared" si="14"/>
        <v>0</v>
      </c>
      <c r="H267" s="80"/>
      <c r="L267" s="25">
        <v>0</v>
      </c>
      <c r="O267" s="25">
        <v>0</v>
      </c>
      <c r="Q267" s="4" t="s">
        <v>60</v>
      </c>
      <c r="R267" s="4">
        <v>41067031402</v>
      </c>
      <c r="S267" s="385">
        <v>1</v>
      </c>
    </row>
    <row r="268" spans="1:19" ht="15.75" x14ac:dyDescent="0.25">
      <c r="A268" s="185">
        <v>41033361300</v>
      </c>
      <c r="B268" s="30">
        <f t="shared" si="12"/>
        <v>0</v>
      </c>
      <c r="C268" s="30">
        <f t="shared" si="13"/>
        <v>0</v>
      </c>
      <c r="D268" s="46">
        <f t="shared" si="14"/>
        <v>0</v>
      </c>
      <c r="H268" s="80"/>
      <c r="L268" s="25">
        <v>0</v>
      </c>
      <c r="O268" s="25">
        <v>0</v>
      </c>
      <c r="Q268" s="4" t="s">
        <v>60</v>
      </c>
      <c r="R268" s="4">
        <v>41067031403</v>
      </c>
      <c r="S268" s="385">
        <v>1</v>
      </c>
    </row>
    <row r="269" spans="1:19" ht="15.75" x14ac:dyDescent="0.25">
      <c r="A269" s="185">
        <v>41033361500</v>
      </c>
      <c r="B269" s="30">
        <f t="shared" si="12"/>
        <v>0</v>
      </c>
      <c r="C269" s="30">
        <f t="shared" si="13"/>
        <v>1</v>
      </c>
      <c r="D269" s="46">
        <f t="shared" si="14"/>
        <v>1</v>
      </c>
      <c r="H269" s="80"/>
      <c r="L269" s="25">
        <v>0</v>
      </c>
      <c r="O269" s="25">
        <v>0</v>
      </c>
      <c r="Q269" s="4" t="s">
        <v>60</v>
      </c>
      <c r="R269" s="4">
        <v>41067031606</v>
      </c>
      <c r="S269" s="385">
        <v>1</v>
      </c>
    </row>
    <row r="270" spans="1:19" ht="15.75" x14ac:dyDescent="0.25">
      <c r="A270" s="185">
        <v>41033361200</v>
      </c>
      <c r="B270" s="30">
        <f t="shared" si="12"/>
        <v>0</v>
      </c>
      <c r="C270" s="30">
        <f t="shared" si="13"/>
        <v>1</v>
      </c>
      <c r="D270" s="46">
        <f t="shared" si="14"/>
        <v>1</v>
      </c>
      <c r="H270" s="80"/>
      <c r="L270" s="25">
        <v>0</v>
      </c>
      <c r="O270" s="25">
        <v>0</v>
      </c>
      <c r="Q270" s="4" t="s">
        <v>60</v>
      </c>
      <c r="R270" s="4">
        <v>41067031609</v>
      </c>
      <c r="S270" s="385">
        <v>1</v>
      </c>
    </row>
    <row r="271" spans="1:19" ht="15.75" x14ac:dyDescent="0.25">
      <c r="A271" s="185">
        <v>41033360900</v>
      </c>
      <c r="B271" s="30">
        <f t="shared" si="12"/>
        <v>0</v>
      </c>
      <c r="C271" s="30">
        <f t="shared" si="13"/>
        <v>1</v>
      </c>
      <c r="D271" s="46">
        <f t="shared" si="14"/>
        <v>0</v>
      </c>
      <c r="H271" s="80"/>
      <c r="L271" s="25">
        <v>0</v>
      </c>
      <c r="O271" s="25">
        <v>0</v>
      </c>
      <c r="Q271" s="4" t="s">
        <v>60</v>
      </c>
      <c r="R271" s="4">
        <v>41067031610</v>
      </c>
      <c r="S271" s="385">
        <v>1</v>
      </c>
    </row>
    <row r="272" spans="1:19" ht="15.75" x14ac:dyDescent="0.25">
      <c r="A272" s="185">
        <v>41035971800</v>
      </c>
      <c r="B272" s="30">
        <f t="shared" si="12"/>
        <v>1</v>
      </c>
      <c r="C272" s="30">
        <f t="shared" si="13"/>
        <v>1</v>
      </c>
      <c r="D272" s="46">
        <f t="shared" si="14"/>
        <v>1</v>
      </c>
      <c r="H272" s="80"/>
      <c r="L272" s="25">
        <v>0</v>
      </c>
      <c r="O272" s="25">
        <v>0</v>
      </c>
      <c r="Q272" s="4" t="s">
        <v>60</v>
      </c>
      <c r="R272" s="4">
        <v>41067031611</v>
      </c>
      <c r="S272" s="385">
        <v>1</v>
      </c>
    </row>
    <row r="273" spans="1:19" ht="15.75" x14ac:dyDescent="0.25">
      <c r="A273" s="185">
        <v>41035971500</v>
      </c>
      <c r="B273" s="30">
        <f t="shared" si="12"/>
        <v>0</v>
      </c>
      <c r="C273" s="30">
        <f t="shared" si="13"/>
        <v>1</v>
      </c>
      <c r="D273" s="46">
        <f t="shared" si="14"/>
        <v>1</v>
      </c>
      <c r="H273" s="80"/>
      <c r="L273" s="25">
        <v>0</v>
      </c>
      <c r="O273" s="25">
        <v>0</v>
      </c>
      <c r="Q273" s="4" t="s">
        <v>60</v>
      </c>
      <c r="R273" s="4">
        <v>41067031612</v>
      </c>
      <c r="S273" s="385">
        <v>1</v>
      </c>
    </row>
    <row r="274" spans="1:19" ht="15.75" x14ac:dyDescent="0.25">
      <c r="A274" s="185">
        <v>41035970100</v>
      </c>
      <c r="B274" s="30">
        <f t="shared" si="12"/>
        <v>0</v>
      </c>
      <c r="C274" s="30">
        <f t="shared" si="13"/>
        <v>1</v>
      </c>
      <c r="D274" s="46">
        <f t="shared" si="14"/>
        <v>0</v>
      </c>
      <c r="H274" s="80"/>
      <c r="L274" s="25">
        <v>0</v>
      </c>
      <c r="O274" s="25">
        <v>0</v>
      </c>
      <c r="Q274" s="4" t="s">
        <v>60</v>
      </c>
      <c r="R274" s="4">
        <v>41067031613</v>
      </c>
      <c r="S274" s="385">
        <v>1</v>
      </c>
    </row>
    <row r="275" spans="1:19" ht="15.75" x14ac:dyDescent="0.25">
      <c r="A275" s="185">
        <v>41035970300</v>
      </c>
      <c r="B275" s="30">
        <f t="shared" si="12"/>
        <v>0</v>
      </c>
      <c r="C275" s="30">
        <f t="shared" si="13"/>
        <v>0</v>
      </c>
      <c r="D275" s="46">
        <f t="shared" si="14"/>
        <v>0</v>
      </c>
      <c r="H275" s="80"/>
      <c r="L275" s="25">
        <v>0</v>
      </c>
      <c r="O275" s="25">
        <v>0</v>
      </c>
      <c r="Q275" s="4" t="s">
        <v>60</v>
      </c>
      <c r="R275" s="4">
        <v>41067031703</v>
      </c>
      <c r="S275" s="385">
        <v>1</v>
      </c>
    </row>
    <row r="276" spans="1:19" ht="15.75" x14ac:dyDescent="0.25">
      <c r="A276" s="185">
        <v>41035970400</v>
      </c>
      <c r="B276" s="30">
        <f t="shared" si="12"/>
        <v>0</v>
      </c>
      <c r="C276" s="30">
        <f t="shared" si="13"/>
        <v>0</v>
      </c>
      <c r="D276" s="46">
        <f t="shared" si="14"/>
        <v>0</v>
      </c>
      <c r="H276" s="80"/>
      <c r="L276" s="25">
        <v>0</v>
      </c>
      <c r="O276" s="25">
        <v>0</v>
      </c>
      <c r="Q276" s="4" t="s">
        <v>60</v>
      </c>
      <c r="R276" s="4">
        <v>41067031705</v>
      </c>
      <c r="S276" s="385">
        <v>1</v>
      </c>
    </row>
    <row r="277" spans="1:19" ht="15.75" x14ac:dyDescent="0.25">
      <c r="A277" s="185">
        <v>41035971900</v>
      </c>
      <c r="B277" s="30">
        <f t="shared" si="12"/>
        <v>0</v>
      </c>
      <c r="C277" s="30">
        <f t="shared" si="13"/>
        <v>1</v>
      </c>
      <c r="D277" s="46">
        <f t="shared" si="14"/>
        <v>1</v>
      </c>
      <c r="H277" s="80"/>
      <c r="L277" s="25">
        <v>0</v>
      </c>
      <c r="O277" s="25">
        <v>0</v>
      </c>
      <c r="Q277" s="4" t="s">
        <v>60</v>
      </c>
      <c r="R277" s="4">
        <v>41067031706</v>
      </c>
      <c r="S277" s="385">
        <v>1</v>
      </c>
    </row>
    <row r="278" spans="1:19" ht="15.75" x14ac:dyDescent="0.25">
      <c r="A278" s="185">
        <v>41035971600</v>
      </c>
      <c r="B278" s="30">
        <f t="shared" si="12"/>
        <v>0</v>
      </c>
      <c r="C278" s="30">
        <f t="shared" si="13"/>
        <v>1</v>
      </c>
      <c r="D278" s="46">
        <f t="shared" si="14"/>
        <v>1</v>
      </c>
      <c r="H278" s="80"/>
      <c r="L278" s="25">
        <v>0</v>
      </c>
      <c r="O278" s="25">
        <v>0</v>
      </c>
      <c r="Q278" s="4" t="s">
        <v>60</v>
      </c>
      <c r="R278" s="4">
        <v>41067031807</v>
      </c>
      <c r="S278" s="385">
        <v>1</v>
      </c>
    </row>
    <row r="279" spans="1:19" ht="15.75" x14ac:dyDescent="0.25">
      <c r="A279" s="185">
        <v>41035971100</v>
      </c>
      <c r="B279" s="30">
        <f t="shared" si="12"/>
        <v>0</v>
      </c>
      <c r="C279" s="30">
        <f t="shared" si="13"/>
        <v>0</v>
      </c>
      <c r="D279" s="46">
        <f t="shared" si="14"/>
        <v>0</v>
      </c>
      <c r="H279" s="80"/>
      <c r="L279" s="25">
        <v>0</v>
      </c>
      <c r="O279" s="25">
        <v>0</v>
      </c>
      <c r="Q279" s="4" t="s">
        <v>60</v>
      </c>
      <c r="R279" s="4">
        <v>41067032003</v>
      </c>
      <c r="S279" s="385">
        <v>1</v>
      </c>
    </row>
    <row r="280" spans="1:19" ht="15.75" x14ac:dyDescent="0.25">
      <c r="A280" s="185">
        <v>41035970700</v>
      </c>
      <c r="B280" s="30">
        <f t="shared" si="12"/>
        <v>0</v>
      </c>
      <c r="C280" s="30">
        <f t="shared" si="13"/>
        <v>0</v>
      </c>
      <c r="D280" s="46">
        <f t="shared" si="14"/>
        <v>0</v>
      </c>
      <c r="H280" s="80"/>
      <c r="L280" s="25">
        <v>0</v>
      </c>
      <c r="O280" s="25">
        <v>0</v>
      </c>
      <c r="Q280" s="4" t="s">
        <v>60</v>
      </c>
      <c r="R280" s="4">
        <v>41067032005</v>
      </c>
      <c r="S280" s="385">
        <v>1</v>
      </c>
    </row>
    <row r="281" spans="1:19" ht="15.75" x14ac:dyDescent="0.25">
      <c r="A281" s="185">
        <v>41035970200</v>
      </c>
      <c r="B281" s="30">
        <f t="shared" si="12"/>
        <v>1</v>
      </c>
      <c r="C281" s="30">
        <f t="shared" si="13"/>
        <v>1</v>
      </c>
      <c r="D281" s="46">
        <f t="shared" si="14"/>
        <v>1</v>
      </c>
      <c r="H281" s="80"/>
      <c r="L281" s="25">
        <v>0</v>
      </c>
      <c r="O281" s="25">
        <v>0</v>
      </c>
      <c r="Q281" s="4" t="s">
        <v>60</v>
      </c>
      <c r="R281" s="4">
        <v>41067032501</v>
      </c>
      <c r="S281" s="385">
        <v>1</v>
      </c>
    </row>
    <row r="282" spans="1:19" ht="15.75" x14ac:dyDescent="0.25">
      <c r="A282" s="185">
        <v>41035970800</v>
      </c>
      <c r="B282" s="30">
        <f t="shared" si="12"/>
        <v>0</v>
      </c>
      <c r="C282" s="30">
        <f t="shared" si="13"/>
        <v>0</v>
      </c>
      <c r="D282" s="46">
        <f t="shared" si="14"/>
        <v>0</v>
      </c>
      <c r="H282" s="80"/>
      <c r="L282" s="25">
        <v>0</v>
      </c>
      <c r="O282" s="25">
        <v>0</v>
      </c>
      <c r="Q282" s="4" t="s">
        <v>60</v>
      </c>
      <c r="R282" s="4">
        <v>41067032604</v>
      </c>
      <c r="S282" s="385">
        <v>1</v>
      </c>
    </row>
    <row r="283" spans="1:19" ht="15.75" x14ac:dyDescent="0.25">
      <c r="A283" s="185">
        <v>41035970900</v>
      </c>
      <c r="B283" s="30">
        <f t="shared" si="12"/>
        <v>0</v>
      </c>
      <c r="C283" s="30">
        <f t="shared" si="13"/>
        <v>0</v>
      </c>
      <c r="D283" s="46">
        <f t="shared" si="14"/>
        <v>0</v>
      </c>
      <c r="H283" s="80"/>
      <c r="L283" s="25">
        <v>0</v>
      </c>
      <c r="O283" s="25">
        <v>0</v>
      </c>
      <c r="Q283" s="4" t="s">
        <v>60</v>
      </c>
      <c r="R283" s="4">
        <v>41067032606</v>
      </c>
      <c r="S283" s="385">
        <v>1</v>
      </c>
    </row>
    <row r="284" spans="1:19" ht="15.75" x14ac:dyDescent="0.25">
      <c r="A284" s="185">
        <v>41035971300</v>
      </c>
      <c r="B284" s="30">
        <f t="shared" si="12"/>
        <v>0</v>
      </c>
      <c r="C284" s="30">
        <f t="shared" si="13"/>
        <v>0</v>
      </c>
      <c r="D284" s="46">
        <f t="shared" si="14"/>
        <v>1</v>
      </c>
      <c r="H284" s="80"/>
      <c r="L284" s="25">
        <v>0</v>
      </c>
      <c r="O284" s="25">
        <v>0</v>
      </c>
      <c r="Q284" s="4" t="s">
        <v>60</v>
      </c>
      <c r="R284" s="4">
        <v>41067032901</v>
      </c>
      <c r="S284" s="385">
        <v>1</v>
      </c>
    </row>
    <row r="285" spans="1:19" ht="15.75" x14ac:dyDescent="0.25">
      <c r="A285" s="185">
        <v>41035970500</v>
      </c>
      <c r="B285" s="30">
        <f t="shared" si="12"/>
        <v>0</v>
      </c>
      <c r="C285" s="30">
        <f t="shared" si="13"/>
        <v>1</v>
      </c>
      <c r="D285" s="46">
        <f t="shared" si="14"/>
        <v>1</v>
      </c>
      <c r="H285" s="80"/>
      <c r="L285" s="25">
        <v>0</v>
      </c>
      <c r="O285" s="25">
        <v>0</v>
      </c>
      <c r="Q285" s="4" t="s">
        <v>60</v>
      </c>
      <c r="R285" s="4">
        <v>41067033102</v>
      </c>
      <c r="S285" s="385">
        <v>1</v>
      </c>
    </row>
    <row r="286" spans="1:19" ht="15.75" x14ac:dyDescent="0.25">
      <c r="A286" s="185">
        <v>41035972000</v>
      </c>
      <c r="B286" s="30">
        <f t="shared" si="12"/>
        <v>0</v>
      </c>
      <c r="C286" s="30">
        <f t="shared" si="13"/>
        <v>0</v>
      </c>
      <c r="D286" s="46">
        <f t="shared" si="14"/>
        <v>0</v>
      </c>
      <c r="H286" s="80"/>
      <c r="L286" s="25">
        <v>0</v>
      </c>
      <c r="O286" s="25">
        <v>0</v>
      </c>
      <c r="Q286" s="4" t="s">
        <v>60</v>
      </c>
      <c r="R286" s="4">
        <v>41067033200</v>
      </c>
      <c r="S286" s="385">
        <v>1</v>
      </c>
    </row>
    <row r="287" spans="1:19" ht="15.75" x14ac:dyDescent="0.25">
      <c r="A287" s="185">
        <v>41035970600</v>
      </c>
      <c r="B287" s="30">
        <f t="shared" si="12"/>
        <v>0</v>
      </c>
      <c r="C287" s="30">
        <f t="shared" si="13"/>
        <v>0</v>
      </c>
      <c r="D287" s="46">
        <f t="shared" si="14"/>
        <v>1</v>
      </c>
      <c r="H287" s="80"/>
      <c r="L287" s="25">
        <v>0</v>
      </c>
      <c r="O287" s="25">
        <v>0</v>
      </c>
      <c r="Q287" s="4" t="s">
        <v>62</v>
      </c>
      <c r="R287" s="4">
        <v>41071030201</v>
      </c>
      <c r="S287" s="385">
        <v>1</v>
      </c>
    </row>
    <row r="288" spans="1:19" ht="15.75" x14ac:dyDescent="0.25">
      <c r="A288" s="185">
        <v>41035971700</v>
      </c>
      <c r="B288" s="30">
        <f t="shared" si="12"/>
        <v>0</v>
      </c>
      <c r="C288" s="30">
        <f t="shared" si="13"/>
        <v>1</v>
      </c>
      <c r="D288" s="46">
        <f t="shared" si="14"/>
        <v>1</v>
      </c>
      <c r="H288" s="80"/>
      <c r="L288" s="25">
        <v>0</v>
      </c>
      <c r="O288" s="25">
        <v>0</v>
      </c>
      <c r="Q288" s="4" t="s">
        <v>62</v>
      </c>
      <c r="R288" s="4">
        <v>41071030202</v>
      </c>
      <c r="S288" s="385">
        <v>1</v>
      </c>
    </row>
    <row r="289" spans="1:19" ht="15.75" x14ac:dyDescent="0.25">
      <c r="A289" s="185">
        <v>41035971200</v>
      </c>
      <c r="B289" s="30">
        <f t="shared" si="12"/>
        <v>0</v>
      </c>
      <c r="C289" s="30">
        <f t="shared" si="13"/>
        <v>1</v>
      </c>
      <c r="D289" s="46">
        <f t="shared" si="14"/>
        <v>1</v>
      </c>
      <c r="H289" s="80"/>
      <c r="L289" s="25">
        <v>0</v>
      </c>
      <c r="O289" s="25">
        <v>0</v>
      </c>
      <c r="Q289" s="4" t="s">
        <v>62</v>
      </c>
      <c r="R289" s="4">
        <v>41071030501</v>
      </c>
      <c r="S289" s="385">
        <v>1</v>
      </c>
    </row>
    <row r="290" spans="1:19" ht="15.75" x14ac:dyDescent="0.25">
      <c r="A290" s="185">
        <v>41035971400</v>
      </c>
      <c r="B290" s="30">
        <f t="shared" si="12"/>
        <v>0</v>
      </c>
      <c r="C290" s="30">
        <f t="shared" si="13"/>
        <v>0</v>
      </c>
      <c r="D290" s="46">
        <f t="shared" si="14"/>
        <v>0</v>
      </c>
      <c r="H290" s="80"/>
      <c r="L290" s="25">
        <v>0</v>
      </c>
      <c r="O290" s="25">
        <v>0</v>
      </c>
      <c r="Q290" s="4" t="s">
        <v>62</v>
      </c>
      <c r="R290" s="4">
        <v>41071030502</v>
      </c>
      <c r="S290" s="385">
        <v>1</v>
      </c>
    </row>
    <row r="291" spans="1:19" ht="15.75" x14ac:dyDescent="0.25">
      <c r="A291" s="185">
        <v>41035971000</v>
      </c>
      <c r="B291" s="30">
        <f t="shared" si="12"/>
        <v>0</v>
      </c>
      <c r="C291" s="30">
        <f t="shared" si="13"/>
        <v>0</v>
      </c>
      <c r="D291" s="46">
        <f t="shared" si="14"/>
        <v>0</v>
      </c>
      <c r="H291" s="80"/>
      <c r="L291" s="25">
        <v>0</v>
      </c>
      <c r="O291" s="25">
        <v>0</v>
      </c>
      <c r="Q291" s="4" t="s">
        <v>62</v>
      </c>
      <c r="R291" s="4">
        <v>41071030601</v>
      </c>
      <c r="S291" s="385">
        <v>1</v>
      </c>
    </row>
    <row r="292" spans="1:19" ht="15.75" x14ac:dyDescent="0.25">
      <c r="A292" s="185">
        <v>41037960100</v>
      </c>
      <c r="B292" s="30">
        <f t="shared" si="12"/>
        <v>0</v>
      </c>
      <c r="C292" s="30">
        <f t="shared" si="13"/>
        <v>1</v>
      </c>
      <c r="D292" s="46">
        <f t="shared" si="14"/>
        <v>0</v>
      </c>
      <c r="H292" s="80"/>
      <c r="L292" s="25">
        <v>0</v>
      </c>
      <c r="O292" s="25">
        <v>0</v>
      </c>
      <c r="Q292" s="4" t="s">
        <v>62</v>
      </c>
      <c r="R292" s="4">
        <v>41071030701</v>
      </c>
      <c r="S292" s="385">
        <v>1</v>
      </c>
    </row>
    <row r="293" spans="1:19" ht="15.75" x14ac:dyDescent="0.25">
      <c r="A293" s="185">
        <v>41037960200</v>
      </c>
      <c r="B293" s="30">
        <f t="shared" si="12"/>
        <v>1</v>
      </c>
      <c r="C293" s="30">
        <f t="shared" si="13"/>
        <v>1</v>
      </c>
      <c r="D293" s="46">
        <f t="shared" si="14"/>
        <v>0</v>
      </c>
      <c r="H293" s="80"/>
      <c r="L293" s="25">
        <v>0</v>
      </c>
      <c r="O293" s="25">
        <v>0</v>
      </c>
      <c r="Q293" s="4" t="s">
        <v>62</v>
      </c>
      <c r="R293" s="4">
        <v>41071030702</v>
      </c>
      <c r="S293" s="385">
        <v>1</v>
      </c>
    </row>
    <row r="294" spans="1:19" ht="15.75" x14ac:dyDescent="0.25">
      <c r="A294" s="185">
        <v>41039003201</v>
      </c>
      <c r="B294" s="30">
        <f t="shared" si="12"/>
        <v>0</v>
      </c>
      <c r="C294" s="30">
        <f t="shared" si="13"/>
        <v>1</v>
      </c>
      <c r="D294" s="46">
        <f t="shared" si="14"/>
        <v>1</v>
      </c>
      <c r="H294" s="80"/>
      <c r="L294" s="25">
        <v>0</v>
      </c>
      <c r="O294" s="25">
        <v>0</v>
      </c>
      <c r="Q294" s="4" t="s">
        <v>62</v>
      </c>
      <c r="R294" s="4">
        <v>41071030801</v>
      </c>
      <c r="S294" s="385">
        <v>1</v>
      </c>
    </row>
    <row r="295" spans="1:19" ht="15.75" x14ac:dyDescent="0.25">
      <c r="A295" s="185">
        <v>41039001803</v>
      </c>
      <c r="B295" s="30">
        <f t="shared" si="12"/>
        <v>0</v>
      </c>
      <c r="C295" s="30">
        <f t="shared" si="13"/>
        <v>1</v>
      </c>
      <c r="D295" s="46">
        <f t="shared" si="14"/>
        <v>1</v>
      </c>
      <c r="H295" s="82"/>
      <c r="I295" s="7"/>
      <c r="J295" s="7"/>
      <c r="K295" s="7"/>
      <c r="L295" s="101">
        <v>0</v>
      </c>
      <c r="M295" s="7"/>
      <c r="N295" s="7"/>
      <c r="O295" s="101">
        <v>0</v>
      </c>
      <c r="P295" s="7"/>
      <c r="Q295" s="7" t="s">
        <v>62</v>
      </c>
      <c r="R295" s="7">
        <v>41071030802</v>
      </c>
      <c r="S295" s="388">
        <v>1</v>
      </c>
    </row>
    <row r="296" spans="1:19" ht="15.75" x14ac:dyDescent="0.25">
      <c r="A296" s="185">
        <v>41039002101</v>
      </c>
      <c r="B296" s="30">
        <f t="shared" si="12"/>
        <v>0</v>
      </c>
      <c r="C296" s="30">
        <f t="shared" si="13"/>
        <v>1</v>
      </c>
      <c r="D296" s="46">
        <f t="shared" si="14"/>
        <v>1</v>
      </c>
    </row>
    <row r="297" spans="1:19" ht="15.75" x14ac:dyDescent="0.25">
      <c r="A297" s="185">
        <v>41039005400</v>
      </c>
      <c r="B297" s="30">
        <f t="shared" si="12"/>
        <v>0</v>
      </c>
      <c r="C297" s="30">
        <f t="shared" si="13"/>
        <v>0</v>
      </c>
      <c r="D297" s="46">
        <f t="shared" si="14"/>
        <v>0</v>
      </c>
    </row>
    <row r="298" spans="1:19" ht="15.75" x14ac:dyDescent="0.25">
      <c r="A298" s="185">
        <v>41039003301</v>
      </c>
      <c r="B298" s="30">
        <f t="shared" si="12"/>
        <v>0</v>
      </c>
      <c r="C298" s="30">
        <f t="shared" si="13"/>
        <v>1</v>
      </c>
      <c r="D298" s="46">
        <f t="shared" si="14"/>
        <v>0</v>
      </c>
    </row>
    <row r="299" spans="1:19" ht="15.75" x14ac:dyDescent="0.25">
      <c r="A299" s="185">
        <v>41039002404</v>
      </c>
      <c r="B299" s="30">
        <f t="shared" si="12"/>
        <v>0</v>
      </c>
      <c r="C299" s="30">
        <f t="shared" si="13"/>
        <v>0</v>
      </c>
      <c r="D299" s="46">
        <f t="shared" si="14"/>
        <v>0</v>
      </c>
    </row>
    <row r="300" spans="1:19" ht="15.75" x14ac:dyDescent="0.25">
      <c r="A300" s="185">
        <v>41039003400</v>
      </c>
      <c r="B300" s="30">
        <f t="shared" si="12"/>
        <v>0</v>
      </c>
      <c r="C300" s="30">
        <f t="shared" si="13"/>
        <v>1</v>
      </c>
      <c r="D300" s="46">
        <f t="shared" si="14"/>
        <v>1</v>
      </c>
    </row>
    <row r="301" spans="1:19" ht="15.75" x14ac:dyDescent="0.25">
      <c r="A301" s="185">
        <v>41039001804</v>
      </c>
      <c r="B301" s="30">
        <f t="shared" si="12"/>
        <v>0</v>
      </c>
      <c r="C301" s="30">
        <f t="shared" si="13"/>
        <v>0</v>
      </c>
      <c r="D301" s="46">
        <f t="shared" si="14"/>
        <v>0</v>
      </c>
    </row>
    <row r="302" spans="1:19" ht="15.75" x14ac:dyDescent="0.25">
      <c r="A302" s="185">
        <v>41039001202</v>
      </c>
      <c r="B302" s="30">
        <f t="shared" si="12"/>
        <v>0</v>
      </c>
      <c r="C302" s="30">
        <f t="shared" si="13"/>
        <v>0</v>
      </c>
      <c r="D302" s="46">
        <f t="shared" si="14"/>
        <v>0</v>
      </c>
    </row>
    <row r="303" spans="1:19" ht="15.75" x14ac:dyDescent="0.25">
      <c r="A303" s="185">
        <v>41039002501</v>
      </c>
      <c r="B303" s="30">
        <f t="shared" si="12"/>
        <v>0</v>
      </c>
      <c r="C303" s="30">
        <f t="shared" si="13"/>
        <v>0</v>
      </c>
      <c r="D303" s="46">
        <f t="shared" si="14"/>
        <v>0</v>
      </c>
    </row>
    <row r="304" spans="1:19" ht="15.75" x14ac:dyDescent="0.25">
      <c r="A304" s="185">
        <v>41039000200</v>
      </c>
      <c r="B304" s="30">
        <f t="shared" si="12"/>
        <v>0</v>
      </c>
      <c r="C304" s="30">
        <f t="shared" si="13"/>
        <v>0</v>
      </c>
      <c r="D304" s="46">
        <f t="shared" si="14"/>
        <v>0</v>
      </c>
    </row>
    <row r="305" spans="1:4" ht="15.75" x14ac:dyDescent="0.25">
      <c r="A305" s="185">
        <v>41039001700</v>
      </c>
      <c r="B305" s="30">
        <f t="shared" si="12"/>
        <v>0</v>
      </c>
      <c r="C305" s="30">
        <f t="shared" si="13"/>
        <v>0</v>
      </c>
      <c r="D305" s="46">
        <f t="shared" si="14"/>
        <v>0</v>
      </c>
    </row>
    <row r="306" spans="1:4" ht="15.75" x14ac:dyDescent="0.25">
      <c r="A306" s="185">
        <v>41039001101</v>
      </c>
      <c r="B306" s="30">
        <f t="shared" si="12"/>
        <v>0</v>
      </c>
      <c r="C306" s="30">
        <f t="shared" si="13"/>
        <v>0</v>
      </c>
      <c r="D306" s="46">
        <f t="shared" si="14"/>
        <v>0</v>
      </c>
    </row>
    <row r="307" spans="1:4" ht="15.75" x14ac:dyDescent="0.25">
      <c r="A307" s="185">
        <v>41039004800</v>
      </c>
      <c r="B307" s="30">
        <f t="shared" si="12"/>
        <v>0</v>
      </c>
      <c r="C307" s="30">
        <f t="shared" si="13"/>
        <v>0</v>
      </c>
      <c r="D307" s="46">
        <f t="shared" si="14"/>
        <v>1</v>
      </c>
    </row>
    <row r="308" spans="1:4" ht="15.75" x14ac:dyDescent="0.25">
      <c r="A308" s="185">
        <v>41039000903</v>
      </c>
      <c r="B308" s="30">
        <f t="shared" si="12"/>
        <v>0</v>
      </c>
      <c r="C308" s="30">
        <f t="shared" si="13"/>
        <v>0</v>
      </c>
      <c r="D308" s="46">
        <f t="shared" si="14"/>
        <v>0</v>
      </c>
    </row>
    <row r="309" spans="1:4" ht="15.75" x14ac:dyDescent="0.25">
      <c r="A309" s="185">
        <v>41039004200</v>
      </c>
      <c r="B309" s="30">
        <f t="shared" si="12"/>
        <v>0</v>
      </c>
      <c r="C309" s="30">
        <f t="shared" si="13"/>
        <v>1</v>
      </c>
      <c r="D309" s="46">
        <f t="shared" si="14"/>
        <v>1</v>
      </c>
    </row>
    <row r="310" spans="1:4" ht="15.75" x14ac:dyDescent="0.25">
      <c r="A310" s="185">
        <v>41039001904</v>
      </c>
      <c r="B310" s="30">
        <f t="shared" si="12"/>
        <v>0</v>
      </c>
      <c r="C310" s="30">
        <f t="shared" si="13"/>
        <v>1</v>
      </c>
      <c r="D310" s="46">
        <f t="shared" si="14"/>
        <v>0</v>
      </c>
    </row>
    <row r="311" spans="1:4" ht="15.75" x14ac:dyDescent="0.25">
      <c r="A311" s="185">
        <v>41039000800</v>
      </c>
      <c r="B311" s="30">
        <f t="shared" si="12"/>
        <v>0</v>
      </c>
      <c r="C311" s="30">
        <f t="shared" si="13"/>
        <v>0</v>
      </c>
      <c r="D311" s="46">
        <f t="shared" si="14"/>
        <v>0</v>
      </c>
    </row>
    <row r="312" spans="1:4" ht="15.75" x14ac:dyDescent="0.25">
      <c r="A312" s="185">
        <v>41039001301</v>
      </c>
      <c r="B312" s="30">
        <f t="shared" si="12"/>
        <v>0</v>
      </c>
      <c r="C312" s="30">
        <f t="shared" si="13"/>
        <v>1</v>
      </c>
      <c r="D312" s="46">
        <f t="shared" si="14"/>
        <v>1</v>
      </c>
    </row>
    <row r="313" spans="1:4" ht="15.75" x14ac:dyDescent="0.25">
      <c r="A313" s="185">
        <v>41039003600</v>
      </c>
      <c r="B313" s="30">
        <f t="shared" si="12"/>
        <v>1</v>
      </c>
      <c r="C313" s="30">
        <f t="shared" si="13"/>
        <v>0</v>
      </c>
      <c r="D313" s="46">
        <f t="shared" si="14"/>
        <v>0</v>
      </c>
    </row>
    <row r="314" spans="1:4" ht="15.75" x14ac:dyDescent="0.25">
      <c r="A314" s="185">
        <v>41039002403</v>
      </c>
      <c r="B314" s="30">
        <f t="shared" si="12"/>
        <v>0</v>
      </c>
      <c r="C314" s="30">
        <f t="shared" si="13"/>
        <v>0</v>
      </c>
      <c r="D314" s="46">
        <f t="shared" si="14"/>
        <v>0</v>
      </c>
    </row>
    <row r="315" spans="1:4" ht="15.75" x14ac:dyDescent="0.25">
      <c r="A315" s="185">
        <v>41039003800</v>
      </c>
      <c r="B315" s="30">
        <f t="shared" si="12"/>
        <v>0</v>
      </c>
      <c r="C315" s="30">
        <f t="shared" si="13"/>
        <v>0</v>
      </c>
      <c r="D315" s="46">
        <f t="shared" si="14"/>
        <v>1</v>
      </c>
    </row>
    <row r="316" spans="1:4" ht="15.75" x14ac:dyDescent="0.25">
      <c r="A316" s="185">
        <v>41039002503</v>
      </c>
      <c r="B316" s="30">
        <f t="shared" si="12"/>
        <v>0</v>
      </c>
      <c r="C316" s="30">
        <f t="shared" si="13"/>
        <v>0</v>
      </c>
      <c r="D316" s="46">
        <f t="shared" si="14"/>
        <v>0</v>
      </c>
    </row>
    <row r="317" spans="1:4" ht="15.75" x14ac:dyDescent="0.25">
      <c r="A317" s="185">
        <v>41039000500</v>
      </c>
      <c r="B317" s="30">
        <f t="shared" si="12"/>
        <v>0</v>
      </c>
      <c r="C317" s="30">
        <f t="shared" si="13"/>
        <v>1</v>
      </c>
      <c r="D317" s="46">
        <f t="shared" si="14"/>
        <v>0</v>
      </c>
    </row>
    <row r="318" spans="1:4" ht="15.75" x14ac:dyDescent="0.25">
      <c r="A318" s="185">
        <v>41039003202</v>
      </c>
      <c r="B318" s="30">
        <f t="shared" si="12"/>
        <v>0</v>
      </c>
      <c r="C318" s="30">
        <f t="shared" si="13"/>
        <v>0</v>
      </c>
      <c r="D318" s="46">
        <f t="shared" si="14"/>
        <v>0</v>
      </c>
    </row>
    <row r="319" spans="1:4" ht="15.75" x14ac:dyDescent="0.25">
      <c r="A319" s="185">
        <v>41039002401</v>
      </c>
      <c r="B319" s="30">
        <f t="shared" si="12"/>
        <v>0</v>
      </c>
      <c r="C319" s="30">
        <f t="shared" si="13"/>
        <v>0</v>
      </c>
      <c r="D319" s="46">
        <f t="shared" si="14"/>
        <v>0</v>
      </c>
    </row>
    <row r="320" spans="1:4" ht="15.75" x14ac:dyDescent="0.25">
      <c r="A320" s="185">
        <v>41039003500</v>
      </c>
      <c r="B320" s="30">
        <f t="shared" si="12"/>
        <v>0</v>
      </c>
      <c r="C320" s="30">
        <f t="shared" si="13"/>
        <v>0</v>
      </c>
      <c r="D320" s="46">
        <f t="shared" si="14"/>
        <v>0</v>
      </c>
    </row>
    <row r="321" spans="1:4" ht="15.75" x14ac:dyDescent="0.25">
      <c r="A321" s="185">
        <v>41039004401</v>
      </c>
      <c r="B321" s="30">
        <f t="shared" si="12"/>
        <v>0</v>
      </c>
      <c r="C321" s="30">
        <f t="shared" si="13"/>
        <v>0</v>
      </c>
      <c r="D321" s="46">
        <f t="shared" si="14"/>
        <v>0</v>
      </c>
    </row>
    <row r="322" spans="1:4" ht="15.75" x14ac:dyDescent="0.25">
      <c r="A322" s="185">
        <v>41039004600</v>
      </c>
      <c r="B322" s="30">
        <f t="shared" si="12"/>
        <v>0</v>
      </c>
      <c r="C322" s="30">
        <f t="shared" si="13"/>
        <v>0</v>
      </c>
      <c r="D322" s="46">
        <f t="shared" si="14"/>
        <v>0</v>
      </c>
    </row>
    <row r="323" spans="1:4" ht="15.75" x14ac:dyDescent="0.25">
      <c r="A323" s="185">
        <v>41039003700</v>
      </c>
      <c r="B323" s="30">
        <f t="shared" si="12"/>
        <v>1</v>
      </c>
      <c r="C323" s="30">
        <f t="shared" si="13"/>
        <v>0</v>
      </c>
      <c r="D323" s="46">
        <f t="shared" si="14"/>
        <v>1</v>
      </c>
    </row>
    <row r="324" spans="1:4" ht="15.75" x14ac:dyDescent="0.25">
      <c r="A324" s="185">
        <v>41039002902</v>
      </c>
      <c r="B324" s="30">
        <f t="shared" si="12"/>
        <v>0</v>
      </c>
      <c r="C324" s="30">
        <f t="shared" si="13"/>
        <v>0</v>
      </c>
      <c r="D324" s="46">
        <f t="shared" si="14"/>
        <v>0</v>
      </c>
    </row>
    <row r="325" spans="1:4" ht="15.75" x14ac:dyDescent="0.25">
      <c r="A325" s="185">
        <v>41039002700</v>
      </c>
      <c r="B325" s="30">
        <f t="shared" si="12"/>
        <v>0</v>
      </c>
      <c r="C325" s="30">
        <f t="shared" si="13"/>
        <v>1</v>
      </c>
      <c r="D325" s="46">
        <f t="shared" si="14"/>
        <v>1</v>
      </c>
    </row>
    <row r="326" spans="1:4" ht="15.75" x14ac:dyDescent="0.25">
      <c r="A326" s="185">
        <v>41039004000</v>
      </c>
      <c r="B326" s="30">
        <f t="shared" si="12"/>
        <v>0</v>
      </c>
      <c r="C326" s="30">
        <f t="shared" si="13"/>
        <v>1</v>
      </c>
      <c r="D326" s="46">
        <f t="shared" si="14"/>
        <v>1</v>
      </c>
    </row>
    <row r="327" spans="1:4" ht="15.75" x14ac:dyDescent="0.25">
      <c r="A327" s="185">
        <v>41039002301</v>
      </c>
      <c r="B327" s="30">
        <f t="shared" si="12"/>
        <v>0</v>
      </c>
      <c r="C327" s="30">
        <f t="shared" si="13"/>
        <v>0</v>
      </c>
      <c r="D327" s="46">
        <f t="shared" si="14"/>
        <v>1</v>
      </c>
    </row>
    <row r="328" spans="1:4" ht="15.75" x14ac:dyDescent="0.25">
      <c r="A328" s="185">
        <v>41039002904</v>
      </c>
      <c r="B328" s="30">
        <f t="shared" ref="B328:B391" si="15">SUMIF($I$7:$I$92,A328,$J$7:$J$92)</f>
        <v>0</v>
      </c>
      <c r="C328" s="30">
        <f t="shared" ref="C328:C391" si="16">SUMIF($L$7:$L$172,A328,$M$7:$M$172)</f>
        <v>0</v>
      </c>
      <c r="D328" s="46">
        <f t="shared" ref="D328:D391" si="17">SUMIF($O$7:$O$295,A328,$P$7:$P$295)</f>
        <v>0</v>
      </c>
    </row>
    <row r="329" spans="1:4" ht="15.75" x14ac:dyDescent="0.25">
      <c r="A329" s="185">
        <v>41039000100</v>
      </c>
      <c r="B329" s="30">
        <f t="shared" si="15"/>
        <v>0</v>
      </c>
      <c r="C329" s="30">
        <f t="shared" si="16"/>
        <v>0</v>
      </c>
      <c r="D329" s="46">
        <f t="shared" si="17"/>
        <v>0</v>
      </c>
    </row>
    <row r="330" spans="1:4" ht="15.75" x14ac:dyDescent="0.25">
      <c r="A330" s="185">
        <v>41039005300</v>
      </c>
      <c r="B330" s="30">
        <f t="shared" si="15"/>
        <v>0</v>
      </c>
      <c r="C330" s="30">
        <f t="shared" si="16"/>
        <v>0</v>
      </c>
      <c r="D330" s="46">
        <f t="shared" si="17"/>
        <v>0</v>
      </c>
    </row>
    <row r="331" spans="1:4" ht="15.75" x14ac:dyDescent="0.25">
      <c r="A331" s="185">
        <v>41039002002</v>
      </c>
      <c r="B331" s="30">
        <f t="shared" si="15"/>
        <v>0</v>
      </c>
      <c r="C331" s="30">
        <f t="shared" si="16"/>
        <v>0</v>
      </c>
      <c r="D331" s="46">
        <f t="shared" si="17"/>
        <v>0</v>
      </c>
    </row>
    <row r="332" spans="1:4" ht="15.75" x14ac:dyDescent="0.25">
      <c r="A332" s="185">
        <v>41039000300</v>
      </c>
      <c r="B332" s="30">
        <f t="shared" si="15"/>
        <v>0</v>
      </c>
      <c r="C332" s="30">
        <f t="shared" si="16"/>
        <v>0</v>
      </c>
      <c r="D332" s="46">
        <f t="shared" si="17"/>
        <v>0</v>
      </c>
    </row>
    <row r="333" spans="1:4" ht="15.75" x14ac:dyDescent="0.25">
      <c r="A333" s="185">
        <v>41039004403</v>
      </c>
      <c r="B333" s="30">
        <f t="shared" si="15"/>
        <v>0</v>
      </c>
      <c r="C333" s="30">
        <f t="shared" si="16"/>
        <v>1</v>
      </c>
      <c r="D333" s="46">
        <f t="shared" si="17"/>
        <v>1</v>
      </c>
    </row>
    <row r="334" spans="1:4" ht="15.75" x14ac:dyDescent="0.25">
      <c r="A334" s="185">
        <v>41039003302</v>
      </c>
      <c r="B334" s="30">
        <f t="shared" si="15"/>
        <v>1</v>
      </c>
      <c r="C334" s="30">
        <f t="shared" si="16"/>
        <v>1</v>
      </c>
      <c r="D334" s="46">
        <f t="shared" si="17"/>
        <v>1</v>
      </c>
    </row>
    <row r="335" spans="1:4" ht="15.75" x14ac:dyDescent="0.25">
      <c r="A335" s="185">
        <v>41039002102</v>
      </c>
      <c r="B335" s="30">
        <f t="shared" si="15"/>
        <v>0</v>
      </c>
      <c r="C335" s="30">
        <f t="shared" si="16"/>
        <v>1</v>
      </c>
      <c r="D335" s="46">
        <f t="shared" si="17"/>
        <v>1</v>
      </c>
    </row>
    <row r="336" spans="1:4" ht="15.75" x14ac:dyDescent="0.25">
      <c r="A336" s="185">
        <v>41039001302</v>
      </c>
      <c r="B336" s="30">
        <f t="shared" si="15"/>
        <v>0</v>
      </c>
      <c r="C336" s="30">
        <f t="shared" si="16"/>
        <v>1</v>
      </c>
      <c r="D336" s="46">
        <f t="shared" si="17"/>
        <v>0</v>
      </c>
    </row>
    <row r="337" spans="1:4" ht="15.75" x14ac:dyDescent="0.25">
      <c r="A337" s="185">
        <v>41039001002</v>
      </c>
      <c r="B337" s="30">
        <f t="shared" si="15"/>
        <v>0</v>
      </c>
      <c r="C337" s="30">
        <f t="shared" si="16"/>
        <v>0</v>
      </c>
      <c r="D337" s="46">
        <f t="shared" si="17"/>
        <v>0</v>
      </c>
    </row>
    <row r="338" spans="1:4" ht="15.75" x14ac:dyDescent="0.25">
      <c r="A338" s="185">
        <v>41039005200</v>
      </c>
      <c r="B338" s="30">
        <f t="shared" si="15"/>
        <v>0</v>
      </c>
      <c r="C338" s="30">
        <f t="shared" si="16"/>
        <v>0</v>
      </c>
      <c r="D338" s="46">
        <f t="shared" si="17"/>
        <v>0</v>
      </c>
    </row>
    <row r="339" spans="1:4" ht="15.75" x14ac:dyDescent="0.25">
      <c r="A339" s="185">
        <v>41039000706</v>
      </c>
      <c r="B339" s="30">
        <f t="shared" si="15"/>
        <v>0</v>
      </c>
      <c r="C339" s="30">
        <f t="shared" si="16"/>
        <v>0</v>
      </c>
      <c r="D339" s="46">
        <f t="shared" si="17"/>
        <v>0</v>
      </c>
    </row>
    <row r="340" spans="1:4" ht="15.75" x14ac:dyDescent="0.25">
      <c r="A340" s="185">
        <v>41039005100</v>
      </c>
      <c r="B340" s="30">
        <f t="shared" si="15"/>
        <v>0</v>
      </c>
      <c r="C340" s="30">
        <f t="shared" si="16"/>
        <v>0</v>
      </c>
      <c r="D340" s="46">
        <f t="shared" si="17"/>
        <v>0</v>
      </c>
    </row>
    <row r="341" spans="1:4" ht="15.75" x14ac:dyDescent="0.25">
      <c r="A341" s="185">
        <v>41039003102</v>
      </c>
      <c r="B341" s="30">
        <f t="shared" si="15"/>
        <v>0</v>
      </c>
      <c r="C341" s="30">
        <f t="shared" si="16"/>
        <v>0</v>
      </c>
      <c r="D341" s="46">
        <f t="shared" si="17"/>
        <v>1</v>
      </c>
    </row>
    <row r="342" spans="1:4" ht="15.75" x14ac:dyDescent="0.25">
      <c r="A342" s="185">
        <v>41039002903</v>
      </c>
      <c r="B342" s="30">
        <f t="shared" si="15"/>
        <v>0</v>
      </c>
      <c r="C342" s="30">
        <f t="shared" si="16"/>
        <v>0</v>
      </c>
      <c r="D342" s="46">
        <f t="shared" si="17"/>
        <v>0</v>
      </c>
    </row>
    <row r="343" spans="1:4" ht="15.75" x14ac:dyDescent="0.25">
      <c r="A343" s="185">
        <v>41039000902</v>
      </c>
      <c r="B343" s="30">
        <f t="shared" si="15"/>
        <v>0</v>
      </c>
      <c r="C343" s="30">
        <f t="shared" si="16"/>
        <v>0</v>
      </c>
      <c r="D343" s="46">
        <f t="shared" si="17"/>
        <v>0</v>
      </c>
    </row>
    <row r="344" spans="1:4" ht="15.75" x14ac:dyDescent="0.25">
      <c r="A344" s="185">
        <v>41039000402</v>
      </c>
      <c r="B344" s="30">
        <f t="shared" si="15"/>
        <v>0</v>
      </c>
      <c r="C344" s="30">
        <f t="shared" si="16"/>
        <v>0</v>
      </c>
      <c r="D344" s="46">
        <f t="shared" si="17"/>
        <v>0</v>
      </c>
    </row>
    <row r="345" spans="1:4" ht="15.75" x14ac:dyDescent="0.25">
      <c r="A345" s="185">
        <v>41039002504</v>
      </c>
      <c r="B345" s="30">
        <f t="shared" si="15"/>
        <v>0</v>
      </c>
      <c r="C345" s="30">
        <f t="shared" si="16"/>
        <v>1</v>
      </c>
      <c r="D345" s="46">
        <f t="shared" si="17"/>
        <v>0</v>
      </c>
    </row>
    <row r="346" spans="1:4" ht="15.75" x14ac:dyDescent="0.25">
      <c r="A346" s="185">
        <v>41039003101</v>
      </c>
      <c r="B346" s="30">
        <f t="shared" si="15"/>
        <v>0</v>
      </c>
      <c r="C346" s="30">
        <f t="shared" si="16"/>
        <v>0</v>
      </c>
      <c r="D346" s="46">
        <f t="shared" si="17"/>
        <v>0</v>
      </c>
    </row>
    <row r="347" spans="1:4" ht="15.75" x14ac:dyDescent="0.25">
      <c r="A347" s="185">
        <v>41039004404</v>
      </c>
      <c r="B347" s="30">
        <f t="shared" si="15"/>
        <v>0</v>
      </c>
      <c r="C347" s="30">
        <f t="shared" si="16"/>
        <v>0</v>
      </c>
      <c r="D347" s="46">
        <f t="shared" si="17"/>
        <v>0</v>
      </c>
    </row>
    <row r="348" spans="1:4" ht="15.75" x14ac:dyDescent="0.25">
      <c r="A348" s="185">
        <v>41039000403</v>
      </c>
      <c r="B348" s="30">
        <f t="shared" si="15"/>
        <v>0</v>
      </c>
      <c r="C348" s="30">
        <f t="shared" si="16"/>
        <v>0</v>
      </c>
      <c r="D348" s="46">
        <f t="shared" si="17"/>
        <v>0</v>
      </c>
    </row>
    <row r="349" spans="1:4" ht="15.75" x14ac:dyDescent="0.25">
      <c r="A349" s="185">
        <v>41039005000</v>
      </c>
      <c r="B349" s="30">
        <f t="shared" si="15"/>
        <v>0</v>
      </c>
      <c r="C349" s="30">
        <f t="shared" si="16"/>
        <v>0</v>
      </c>
      <c r="D349" s="46">
        <f t="shared" si="17"/>
        <v>0</v>
      </c>
    </row>
    <row r="350" spans="1:4" ht="15.75" x14ac:dyDescent="0.25">
      <c r="A350" s="185">
        <v>41039001902</v>
      </c>
      <c r="B350" s="30">
        <f t="shared" si="15"/>
        <v>0</v>
      </c>
      <c r="C350" s="30">
        <f t="shared" si="16"/>
        <v>1</v>
      </c>
      <c r="D350" s="46">
        <f t="shared" si="17"/>
        <v>1</v>
      </c>
    </row>
    <row r="351" spans="1:4" ht="15.75" x14ac:dyDescent="0.25">
      <c r="A351" s="185">
        <v>41039002302</v>
      </c>
      <c r="B351" s="30">
        <f t="shared" si="15"/>
        <v>0</v>
      </c>
      <c r="C351" s="30">
        <f t="shared" si="16"/>
        <v>0</v>
      </c>
      <c r="D351" s="46">
        <f t="shared" si="17"/>
        <v>0</v>
      </c>
    </row>
    <row r="352" spans="1:4" ht="15.75" x14ac:dyDescent="0.25">
      <c r="A352" s="185">
        <v>41039000705</v>
      </c>
      <c r="B352" s="30">
        <f t="shared" si="15"/>
        <v>0</v>
      </c>
      <c r="C352" s="30">
        <f t="shared" si="16"/>
        <v>1</v>
      </c>
      <c r="D352" s="46">
        <f t="shared" si="17"/>
        <v>0</v>
      </c>
    </row>
    <row r="353" spans="1:4" ht="15.75" x14ac:dyDescent="0.25">
      <c r="A353" s="185">
        <v>41039004405</v>
      </c>
      <c r="B353" s="30">
        <f t="shared" si="15"/>
        <v>0</v>
      </c>
      <c r="C353" s="30">
        <f t="shared" si="16"/>
        <v>0</v>
      </c>
      <c r="D353" s="46">
        <f t="shared" si="17"/>
        <v>0</v>
      </c>
    </row>
    <row r="354" spans="1:4" ht="15.75" x14ac:dyDescent="0.25">
      <c r="A354" s="185">
        <v>41039003000</v>
      </c>
      <c r="B354" s="30">
        <f t="shared" si="15"/>
        <v>0</v>
      </c>
      <c r="C354" s="30">
        <f t="shared" si="16"/>
        <v>0</v>
      </c>
      <c r="D354" s="46">
        <f t="shared" si="17"/>
        <v>0</v>
      </c>
    </row>
    <row r="355" spans="1:4" ht="15.75" x14ac:dyDescent="0.25">
      <c r="A355" s="185">
        <v>41039002001</v>
      </c>
      <c r="B355" s="30">
        <f t="shared" si="15"/>
        <v>0</v>
      </c>
      <c r="C355" s="30">
        <f t="shared" si="16"/>
        <v>0</v>
      </c>
      <c r="D355" s="46">
        <f t="shared" si="17"/>
        <v>0</v>
      </c>
    </row>
    <row r="356" spans="1:4" ht="15.75" x14ac:dyDescent="0.25">
      <c r="A356" s="185">
        <v>41039002800</v>
      </c>
      <c r="B356" s="30">
        <f t="shared" si="15"/>
        <v>0</v>
      </c>
      <c r="C356" s="30">
        <f t="shared" si="16"/>
        <v>1</v>
      </c>
      <c r="D356" s="46">
        <f t="shared" si="17"/>
        <v>0</v>
      </c>
    </row>
    <row r="357" spans="1:4" ht="15.75" x14ac:dyDescent="0.25">
      <c r="A357" s="185">
        <v>41039000708</v>
      </c>
      <c r="B357" s="30">
        <f t="shared" si="15"/>
        <v>0</v>
      </c>
      <c r="C357" s="30">
        <f t="shared" si="16"/>
        <v>0</v>
      </c>
      <c r="D357" s="46">
        <f t="shared" si="17"/>
        <v>1</v>
      </c>
    </row>
    <row r="358" spans="1:4" ht="15.75" x14ac:dyDescent="0.25">
      <c r="A358" s="185">
        <v>41039004501</v>
      </c>
      <c r="B358" s="30">
        <f t="shared" si="15"/>
        <v>0</v>
      </c>
      <c r="C358" s="30">
        <f t="shared" si="16"/>
        <v>0</v>
      </c>
      <c r="D358" s="46">
        <f t="shared" si="17"/>
        <v>1</v>
      </c>
    </row>
    <row r="359" spans="1:4" ht="15.75" x14ac:dyDescent="0.25">
      <c r="A359" s="185">
        <v>41039000702</v>
      </c>
      <c r="B359" s="30">
        <f t="shared" si="15"/>
        <v>0</v>
      </c>
      <c r="C359" s="30">
        <f t="shared" si="16"/>
        <v>0</v>
      </c>
      <c r="D359" s="46">
        <f t="shared" si="17"/>
        <v>1</v>
      </c>
    </row>
    <row r="360" spans="1:4" ht="15.75" x14ac:dyDescent="0.25">
      <c r="A360" s="185">
        <v>41039004300</v>
      </c>
      <c r="B360" s="30">
        <f t="shared" si="15"/>
        <v>1</v>
      </c>
      <c r="C360" s="30">
        <f t="shared" si="16"/>
        <v>1</v>
      </c>
      <c r="D360" s="46">
        <f t="shared" si="17"/>
        <v>1</v>
      </c>
    </row>
    <row r="361" spans="1:4" ht="15.75" x14ac:dyDescent="0.25">
      <c r="A361" s="185">
        <v>41039001201</v>
      </c>
      <c r="B361" s="30">
        <f t="shared" si="15"/>
        <v>0</v>
      </c>
      <c r="C361" s="30">
        <f t="shared" si="16"/>
        <v>0</v>
      </c>
      <c r="D361" s="46">
        <f t="shared" si="17"/>
        <v>1</v>
      </c>
    </row>
    <row r="362" spans="1:4" ht="15.75" x14ac:dyDescent="0.25">
      <c r="A362" s="185">
        <v>41039000707</v>
      </c>
      <c r="B362" s="30">
        <f t="shared" si="15"/>
        <v>0</v>
      </c>
      <c r="C362" s="30">
        <f t="shared" si="16"/>
        <v>1</v>
      </c>
      <c r="D362" s="46">
        <f t="shared" si="17"/>
        <v>0</v>
      </c>
    </row>
    <row r="363" spans="1:4" ht="15.75" x14ac:dyDescent="0.25">
      <c r="A363" s="185">
        <v>41039001500</v>
      </c>
      <c r="B363" s="30">
        <f t="shared" si="15"/>
        <v>0</v>
      </c>
      <c r="C363" s="30">
        <f t="shared" si="16"/>
        <v>1</v>
      </c>
      <c r="D363" s="46">
        <f t="shared" si="17"/>
        <v>1</v>
      </c>
    </row>
    <row r="364" spans="1:4" ht="15.75" x14ac:dyDescent="0.25">
      <c r="A364" s="185">
        <v>41039004700</v>
      </c>
      <c r="B364" s="30">
        <f t="shared" si="15"/>
        <v>0</v>
      </c>
      <c r="C364" s="30">
        <f t="shared" si="16"/>
        <v>0</v>
      </c>
      <c r="D364" s="46">
        <f t="shared" si="17"/>
        <v>1</v>
      </c>
    </row>
    <row r="365" spans="1:4" ht="15.75" x14ac:dyDescent="0.25">
      <c r="A365" s="185">
        <v>41039004502</v>
      </c>
      <c r="B365" s="30">
        <f t="shared" si="15"/>
        <v>0</v>
      </c>
      <c r="C365" s="30">
        <f t="shared" si="16"/>
        <v>1</v>
      </c>
      <c r="D365" s="46">
        <f t="shared" si="17"/>
        <v>0</v>
      </c>
    </row>
    <row r="366" spans="1:4" ht="15.75" x14ac:dyDescent="0.25">
      <c r="A366" s="185">
        <v>41039000404</v>
      </c>
      <c r="B366" s="30">
        <f t="shared" si="15"/>
        <v>0</v>
      </c>
      <c r="C366" s="30">
        <f t="shared" si="16"/>
        <v>0</v>
      </c>
      <c r="D366" s="46">
        <f t="shared" si="17"/>
        <v>0</v>
      </c>
    </row>
    <row r="367" spans="1:4" ht="15.75" x14ac:dyDescent="0.25">
      <c r="A367" s="185">
        <v>41039001102</v>
      </c>
      <c r="B367" s="30">
        <f t="shared" si="15"/>
        <v>0</v>
      </c>
      <c r="C367" s="30">
        <f t="shared" si="16"/>
        <v>0</v>
      </c>
      <c r="D367" s="46">
        <f t="shared" si="17"/>
        <v>0</v>
      </c>
    </row>
    <row r="368" spans="1:4" ht="15.75" x14ac:dyDescent="0.25">
      <c r="A368" s="185">
        <v>41039002201</v>
      </c>
      <c r="B368" s="30">
        <f t="shared" si="15"/>
        <v>0</v>
      </c>
      <c r="C368" s="30">
        <f t="shared" si="16"/>
        <v>0</v>
      </c>
      <c r="D368" s="46">
        <f t="shared" si="17"/>
        <v>0</v>
      </c>
    </row>
    <row r="369" spans="1:4" ht="15.75" x14ac:dyDescent="0.25">
      <c r="A369" s="185">
        <v>41039001600</v>
      </c>
      <c r="B369" s="30">
        <f t="shared" si="15"/>
        <v>0</v>
      </c>
      <c r="C369" s="30">
        <f t="shared" si="16"/>
        <v>0</v>
      </c>
      <c r="D369" s="46">
        <f t="shared" si="17"/>
        <v>0</v>
      </c>
    </row>
    <row r="370" spans="1:4" ht="15.75" x14ac:dyDescent="0.25">
      <c r="A370" s="185">
        <v>41039002202</v>
      </c>
      <c r="B370" s="30">
        <f t="shared" si="15"/>
        <v>0</v>
      </c>
      <c r="C370" s="30">
        <f t="shared" si="16"/>
        <v>0</v>
      </c>
      <c r="D370" s="46">
        <f t="shared" si="17"/>
        <v>0</v>
      </c>
    </row>
    <row r="371" spans="1:4" ht="15.75" x14ac:dyDescent="0.25">
      <c r="A371" s="185">
        <v>41039004100</v>
      </c>
      <c r="B371" s="30">
        <f t="shared" si="15"/>
        <v>0</v>
      </c>
      <c r="C371" s="30">
        <f t="shared" si="16"/>
        <v>0</v>
      </c>
      <c r="D371" s="46">
        <f t="shared" si="17"/>
        <v>0</v>
      </c>
    </row>
    <row r="372" spans="1:4" ht="15.75" x14ac:dyDescent="0.25">
      <c r="A372" s="185">
        <v>41039003900</v>
      </c>
      <c r="B372" s="30">
        <f t="shared" si="15"/>
        <v>1</v>
      </c>
      <c r="C372" s="30">
        <f t="shared" si="16"/>
        <v>0</v>
      </c>
      <c r="D372" s="46">
        <f t="shared" si="17"/>
        <v>1</v>
      </c>
    </row>
    <row r="373" spans="1:4" ht="15.75" x14ac:dyDescent="0.25">
      <c r="A373" s="185">
        <v>41039001400</v>
      </c>
      <c r="B373" s="30">
        <f t="shared" si="15"/>
        <v>0</v>
      </c>
      <c r="C373" s="30">
        <f t="shared" si="16"/>
        <v>1</v>
      </c>
      <c r="D373" s="46">
        <f t="shared" si="17"/>
        <v>0</v>
      </c>
    </row>
    <row r="374" spans="1:4" ht="15.75" x14ac:dyDescent="0.25">
      <c r="A374" s="185">
        <v>41039004900</v>
      </c>
      <c r="B374" s="30">
        <f t="shared" si="15"/>
        <v>0</v>
      </c>
      <c r="C374" s="30">
        <f t="shared" si="16"/>
        <v>0</v>
      </c>
      <c r="D374" s="46">
        <f t="shared" si="17"/>
        <v>1</v>
      </c>
    </row>
    <row r="375" spans="1:4" ht="15.75" x14ac:dyDescent="0.25">
      <c r="A375" s="185">
        <v>41039001001</v>
      </c>
      <c r="B375" s="30">
        <f t="shared" si="15"/>
        <v>0</v>
      </c>
      <c r="C375" s="30">
        <f t="shared" si="16"/>
        <v>0</v>
      </c>
      <c r="D375" s="46">
        <f t="shared" si="17"/>
        <v>0</v>
      </c>
    </row>
    <row r="376" spans="1:4" ht="15.75" x14ac:dyDescent="0.25">
      <c r="A376" s="185">
        <v>41039001903</v>
      </c>
      <c r="B376" s="30">
        <f t="shared" si="15"/>
        <v>0</v>
      </c>
      <c r="C376" s="30">
        <f t="shared" si="16"/>
        <v>1</v>
      </c>
      <c r="D376" s="46">
        <f t="shared" si="17"/>
        <v>1</v>
      </c>
    </row>
    <row r="377" spans="1:4" ht="15.75" x14ac:dyDescent="0.25">
      <c r="A377" s="185">
        <v>41039000904</v>
      </c>
      <c r="B377" s="30">
        <f t="shared" si="15"/>
        <v>0</v>
      </c>
      <c r="C377" s="30">
        <f t="shared" si="16"/>
        <v>1</v>
      </c>
      <c r="D377" s="46">
        <f t="shared" si="17"/>
        <v>1</v>
      </c>
    </row>
    <row r="378" spans="1:4" ht="15.75" x14ac:dyDescent="0.25">
      <c r="A378" s="185">
        <v>41039001801</v>
      </c>
      <c r="B378" s="30">
        <f t="shared" si="15"/>
        <v>0</v>
      </c>
      <c r="C378" s="30">
        <f t="shared" si="16"/>
        <v>0</v>
      </c>
      <c r="D378" s="46">
        <f t="shared" si="17"/>
        <v>0</v>
      </c>
    </row>
    <row r="379" spans="1:4" ht="15.75" x14ac:dyDescent="0.25">
      <c r="A379" s="185">
        <v>41039002600</v>
      </c>
      <c r="B379" s="30">
        <f t="shared" si="15"/>
        <v>0</v>
      </c>
      <c r="C379" s="30">
        <f t="shared" si="16"/>
        <v>0</v>
      </c>
      <c r="D379" s="46">
        <f t="shared" si="17"/>
        <v>0</v>
      </c>
    </row>
    <row r="380" spans="1:4" ht="15.75" x14ac:dyDescent="0.25">
      <c r="A380" s="185">
        <v>41041950601</v>
      </c>
      <c r="B380" s="30">
        <f t="shared" si="15"/>
        <v>0</v>
      </c>
      <c r="C380" s="30">
        <f t="shared" si="16"/>
        <v>0</v>
      </c>
      <c r="D380" s="46">
        <f t="shared" si="17"/>
        <v>0</v>
      </c>
    </row>
    <row r="381" spans="1:4" ht="15.75" x14ac:dyDescent="0.25">
      <c r="A381" s="185">
        <v>41041951700</v>
      </c>
      <c r="B381" s="30">
        <f t="shared" si="15"/>
        <v>0</v>
      </c>
      <c r="C381" s="30">
        <f t="shared" si="16"/>
        <v>0</v>
      </c>
      <c r="D381" s="46">
        <f t="shared" si="17"/>
        <v>0</v>
      </c>
    </row>
    <row r="382" spans="1:4" ht="15.75" x14ac:dyDescent="0.25">
      <c r="A382" s="185">
        <v>41041950304</v>
      </c>
      <c r="B382" s="30">
        <f t="shared" si="15"/>
        <v>1</v>
      </c>
      <c r="C382" s="30">
        <f t="shared" si="16"/>
        <v>1</v>
      </c>
      <c r="D382" s="46">
        <f t="shared" si="17"/>
        <v>1</v>
      </c>
    </row>
    <row r="383" spans="1:4" ht="15.75" x14ac:dyDescent="0.25">
      <c r="A383" s="185">
        <v>41041951300</v>
      </c>
      <c r="B383" s="30">
        <f t="shared" si="15"/>
        <v>0</v>
      </c>
      <c r="C383" s="30">
        <f t="shared" si="16"/>
        <v>0</v>
      </c>
      <c r="D383" s="46">
        <f t="shared" si="17"/>
        <v>0</v>
      </c>
    </row>
    <row r="384" spans="1:4" ht="15.75" x14ac:dyDescent="0.25">
      <c r="A384" s="185">
        <v>41041951000</v>
      </c>
      <c r="B384" s="30">
        <f t="shared" si="15"/>
        <v>0</v>
      </c>
      <c r="C384" s="30">
        <f t="shared" si="16"/>
        <v>0</v>
      </c>
      <c r="D384" s="46">
        <f t="shared" si="17"/>
        <v>1</v>
      </c>
    </row>
    <row r="385" spans="1:4" ht="15.75" x14ac:dyDescent="0.25">
      <c r="A385" s="185">
        <v>41041950800</v>
      </c>
      <c r="B385" s="30">
        <f t="shared" si="15"/>
        <v>0</v>
      </c>
      <c r="C385" s="30">
        <f t="shared" si="16"/>
        <v>0</v>
      </c>
      <c r="D385" s="46">
        <f t="shared" si="17"/>
        <v>0</v>
      </c>
    </row>
    <row r="386" spans="1:4" ht="15.75" x14ac:dyDescent="0.25">
      <c r="A386" s="185">
        <v>41041951200</v>
      </c>
      <c r="B386" s="30">
        <f t="shared" si="15"/>
        <v>0</v>
      </c>
      <c r="C386" s="30">
        <f t="shared" si="16"/>
        <v>0</v>
      </c>
      <c r="D386" s="46">
        <f t="shared" si="17"/>
        <v>0</v>
      </c>
    </row>
    <row r="387" spans="1:4" ht="15.75" x14ac:dyDescent="0.25">
      <c r="A387" s="185">
        <v>41041950602</v>
      </c>
      <c r="B387" s="30">
        <f t="shared" si="15"/>
        <v>0</v>
      </c>
      <c r="C387" s="30">
        <f t="shared" si="16"/>
        <v>0</v>
      </c>
      <c r="D387" s="46">
        <f t="shared" si="17"/>
        <v>0</v>
      </c>
    </row>
    <row r="388" spans="1:4" ht="15.75" x14ac:dyDescent="0.25">
      <c r="A388" s="185">
        <v>41041951400</v>
      </c>
      <c r="B388" s="30">
        <f t="shared" si="15"/>
        <v>0</v>
      </c>
      <c r="C388" s="30">
        <f t="shared" si="16"/>
        <v>0</v>
      </c>
      <c r="D388" s="46">
        <f t="shared" si="17"/>
        <v>0</v>
      </c>
    </row>
    <row r="389" spans="1:4" ht="15.75" x14ac:dyDescent="0.25">
      <c r="A389" s="185">
        <v>41041951600</v>
      </c>
      <c r="B389" s="30">
        <f t="shared" si="15"/>
        <v>0</v>
      </c>
      <c r="C389" s="30">
        <f t="shared" si="16"/>
        <v>1</v>
      </c>
      <c r="D389" s="46">
        <f t="shared" si="17"/>
        <v>1</v>
      </c>
    </row>
    <row r="390" spans="1:4" ht="15.75" x14ac:dyDescent="0.25">
      <c r="A390" s="185">
        <v>41041951800</v>
      </c>
      <c r="B390" s="30">
        <f t="shared" si="15"/>
        <v>0</v>
      </c>
      <c r="C390" s="30">
        <f t="shared" si="16"/>
        <v>0</v>
      </c>
      <c r="D390" s="46">
        <f t="shared" si="17"/>
        <v>1</v>
      </c>
    </row>
    <row r="391" spans="1:4" ht="15.75" x14ac:dyDescent="0.25">
      <c r="A391" s="185">
        <v>41041950900</v>
      </c>
      <c r="B391" s="30">
        <f t="shared" si="15"/>
        <v>0</v>
      </c>
      <c r="C391" s="30">
        <f t="shared" si="16"/>
        <v>0</v>
      </c>
      <c r="D391" s="46">
        <f t="shared" si="17"/>
        <v>1</v>
      </c>
    </row>
    <row r="392" spans="1:4" ht="15.75" x14ac:dyDescent="0.25">
      <c r="A392" s="185">
        <v>41041950100</v>
      </c>
      <c r="B392" s="30">
        <f t="shared" ref="B392:B455" si="18">SUMIF($I$7:$I$92,A392,$J$7:$J$92)</f>
        <v>0</v>
      </c>
      <c r="C392" s="30">
        <f t="shared" ref="C392:C455" si="19">SUMIF($L$7:$L$172,A392,$M$7:$M$172)</f>
        <v>0</v>
      </c>
      <c r="D392" s="46">
        <f t="shared" ref="D392:D455" si="20">SUMIF($O$7:$O$295,A392,$P$7:$P$295)</f>
        <v>1</v>
      </c>
    </row>
    <row r="393" spans="1:4" ht="15.75" x14ac:dyDescent="0.25">
      <c r="A393" s="185">
        <v>41041950400</v>
      </c>
      <c r="B393" s="30">
        <f t="shared" si="18"/>
        <v>0</v>
      </c>
      <c r="C393" s="30">
        <f t="shared" si="19"/>
        <v>1</v>
      </c>
      <c r="D393" s="46">
        <f t="shared" si="20"/>
        <v>1</v>
      </c>
    </row>
    <row r="394" spans="1:4" ht="15.75" x14ac:dyDescent="0.25">
      <c r="A394" s="185">
        <v>41041951500</v>
      </c>
      <c r="B394" s="30">
        <f t="shared" si="18"/>
        <v>0</v>
      </c>
      <c r="C394" s="30">
        <f t="shared" si="19"/>
        <v>0</v>
      </c>
      <c r="D394" s="46">
        <f t="shared" si="20"/>
        <v>0</v>
      </c>
    </row>
    <row r="395" spans="1:4" ht="15.75" x14ac:dyDescent="0.25">
      <c r="A395" s="185">
        <v>41041990100</v>
      </c>
      <c r="B395" s="30">
        <f t="shared" si="18"/>
        <v>0</v>
      </c>
      <c r="C395" s="30">
        <f t="shared" si="19"/>
        <v>0</v>
      </c>
      <c r="D395" s="46">
        <f t="shared" si="20"/>
        <v>0</v>
      </c>
    </row>
    <row r="396" spans="1:4" ht="15.75" x14ac:dyDescent="0.25">
      <c r="A396" s="185">
        <v>41041950303</v>
      </c>
      <c r="B396" s="30">
        <f t="shared" si="18"/>
        <v>0</v>
      </c>
      <c r="C396" s="30">
        <f t="shared" si="19"/>
        <v>0</v>
      </c>
      <c r="D396" s="46">
        <f t="shared" si="20"/>
        <v>0</v>
      </c>
    </row>
    <row r="397" spans="1:4" ht="15.75" x14ac:dyDescent="0.25">
      <c r="A397" s="185">
        <v>41041951100</v>
      </c>
      <c r="B397" s="30">
        <f t="shared" si="18"/>
        <v>0</v>
      </c>
      <c r="C397" s="30">
        <f t="shared" si="19"/>
        <v>0</v>
      </c>
      <c r="D397" s="46">
        <f t="shared" si="20"/>
        <v>0</v>
      </c>
    </row>
    <row r="398" spans="1:4" ht="15.75" x14ac:dyDescent="0.25">
      <c r="A398" s="185">
        <v>41043030300</v>
      </c>
      <c r="B398" s="30">
        <f t="shared" si="18"/>
        <v>0</v>
      </c>
      <c r="C398" s="30">
        <f t="shared" si="19"/>
        <v>0</v>
      </c>
      <c r="D398" s="46">
        <f t="shared" si="20"/>
        <v>0</v>
      </c>
    </row>
    <row r="399" spans="1:4" ht="15.75" x14ac:dyDescent="0.25">
      <c r="A399" s="185">
        <v>41043020400</v>
      </c>
      <c r="B399" s="30">
        <f t="shared" si="18"/>
        <v>1</v>
      </c>
      <c r="C399" s="30">
        <f t="shared" si="19"/>
        <v>1</v>
      </c>
      <c r="D399" s="46">
        <f t="shared" si="20"/>
        <v>1</v>
      </c>
    </row>
    <row r="400" spans="1:4" ht="15.75" x14ac:dyDescent="0.25">
      <c r="A400" s="185">
        <v>41043030402</v>
      </c>
      <c r="B400" s="30">
        <f t="shared" si="18"/>
        <v>0</v>
      </c>
      <c r="C400" s="30">
        <f t="shared" si="19"/>
        <v>1</v>
      </c>
      <c r="D400" s="46">
        <f t="shared" si="20"/>
        <v>0</v>
      </c>
    </row>
    <row r="401" spans="1:4" ht="15.75" x14ac:dyDescent="0.25">
      <c r="A401" s="185">
        <v>41043030902</v>
      </c>
      <c r="B401" s="30">
        <f t="shared" si="18"/>
        <v>0</v>
      </c>
      <c r="C401" s="30">
        <f t="shared" si="19"/>
        <v>0</v>
      </c>
      <c r="D401" s="46">
        <f t="shared" si="20"/>
        <v>0</v>
      </c>
    </row>
    <row r="402" spans="1:4" ht="15.75" x14ac:dyDescent="0.25">
      <c r="A402" s="185">
        <v>41043020300</v>
      </c>
      <c r="B402" s="30">
        <f t="shared" si="18"/>
        <v>0</v>
      </c>
      <c r="C402" s="30">
        <f t="shared" si="19"/>
        <v>0</v>
      </c>
      <c r="D402" s="46">
        <f t="shared" si="20"/>
        <v>0</v>
      </c>
    </row>
    <row r="403" spans="1:4" ht="15.75" x14ac:dyDescent="0.25">
      <c r="A403" s="185">
        <v>41043020802</v>
      </c>
      <c r="B403" s="30">
        <f t="shared" si="18"/>
        <v>0</v>
      </c>
      <c r="C403" s="30">
        <f t="shared" si="19"/>
        <v>1</v>
      </c>
      <c r="D403" s="46">
        <f t="shared" si="20"/>
        <v>1</v>
      </c>
    </row>
    <row r="404" spans="1:4" ht="15.75" x14ac:dyDescent="0.25">
      <c r="A404" s="185">
        <v>41043030800</v>
      </c>
      <c r="B404" s="30">
        <f t="shared" si="18"/>
        <v>0</v>
      </c>
      <c r="C404" s="30">
        <f t="shared" si="19"/>
        <v>0</v>
      </c>
      <c r="D404" s="46">
        <f t="shared" si="20"/>
        <v>0</v>
      </c>
    </row>
    <row r="405" spans="1:4" ht="15.75" x14ac:dyDescent="0.25">
      <c r="A405" s="185">
        <v>41043030600</v>
      </c>
      <c r="B405" s="30">
        <f t="shared" si="18"/>
        <v>0</v>
      </c>
      <c r="C405" s="30">
        <f t="shared" si="19"/>
        <v>0</v>
      </c>
      <c r="D405" s="46">
        <f t="shared" si="20"/>
        <v>0</v>
      </c>
    </row>
    <row r="406" spans="1:4" ht="15.75" x14ac:dyDescent="0.25">
      <c r="A406" s="185">
        <v>41043020801</v>
      </c>
      <c r="B406" s="30">
        <f t="shared" si="18"/>
        <v>0</v>
      </c>
      <c r="C406" s="30">
        <f t="shared" si="19"/>
        <v>1</v>
      </c>
      <c r="D406" s="46">
        <f t="shared" si="20"/>
        <v>1</v>
      </c>
    </row>
    <row r="407" spans="1:4" ht="15.75" x14ac:dyDescent="0.25">
      <c r="A407" s="185">
        <v>41043030500</v>
      </c>
      <c r="B407" s="30">
        <f t="shared" si="18"/>
        <v>0</v>
      </c>
      <c r="C407" s="30">
        <f t="shared" si="19"/>
        <v>0</v>
      </c>
      <c r="D407" s="46">
        <f t="shared" si="20"/>
        <v>0</v>
      </c>
    </row>
    <row r="408" spans="1:4" ht="15.75" x14ac:dyDescent="0.25">
      <c r="A408" s="185">
        <v>41043020700</v>
      </c>
      <c r="B408" s="30">
        <f t="shared" si="18"/>
        <v>0</v>
      </c>
      <c r="C408" s="30">
        <f t="shared" si="19"/>
        <v>0</v>
      </c>
      <c r="D408" s="46">
        <f t="shared" si="20"/>
        <v>0</v>
      </c>
    </row>
    <row r="409" spans="1:4" ht="15.75" x14ac:dyDescent="0.25">
      <c r="A409" s="185">
        <v>41043020600</v>
      </c>
      <c r="B409" s="30">
        <f t="shared" si="18"/>
        <v>0</v>
      </c>
      <c r="C409" s="30">
        <f t="shared" si="19"/>
        <v>0</v>
      </c>
      <c r="D409" s="46">
        <f t="shared" si="20"/>
        <v>0</v>
      </c>
    </row>
    <row r="410" spans="1:4" ht="15.75" x14ac:dyDescent="0.25">
      <c r="A410" s="185">
        <v>41043030200</v>
      </c>
      <c r="B410" s="30">
        <f t="shared" si="18"/>
        <v>0</v>
      </c>
      <c r="C410" s="30">
        <f t="shared" si="19"/>
        <v>0</v>
      </c>
      <c r="D410" s="46">
        <f t="shared" si="20"/>
        <v>0</v>
      </c>
    </row>
    <row r="411" spans="1:4" ht="15.75" x14ac:dyDescent="0.25">
      <c r="A411" s="185">
        <v>41043030904</v>
      </c>
      <c r="B411" s="30">
        <f t="shared" si="18"/>
        <v>0</v>
      </c>
      <c r="C411" s="30">
        <f t="shared" si="19"/>
        <v>1</v>
      </c>
      <c r="D411" s="46">
        <f t="shared" si="20"/>
        <v>1</v>
      </c>
    </row>
    <row r="412" spans="1:4" ht="15.75" x14ac:dyDescent="0.25">
      <c r="A412" s="185">
        <v>41043030903</v>
      </c>
      <c r="B412" s="30">
        <f t="shared" si="18"/>
        <v>0</v>
      </c>
      <c r="C412" s="30">
        <f t="shared" si="19"/>
        <v>0</v>
      </c>
      <c r="D412" s="46">
        <f t="shared" si="20"/>
        <v>1</v>
      </c>
    </row>
    <row r="413" spans="1:4" ht="15.75" x14ac:dyDescent="0.25">
      <c r="A413" s="185">
        <v>41043030100</v>
      </c>
      <c r="B413" s="30">
        <f t="shared" si="18"/>
        <v>0</v>
      </c>
      <c r="C413" s="30">
        <f t="shared" si="19"/>
        <v>0</v>
      </c>
      <c r="D413" s="46">
        <f t="shared" si="20"/>
        <v>0</v>
      </c>
    </row>
    <row r="414" spans="1:4" ht="15.75" x14ac:dyDescent="0.25">
      <c r="A414" s="185">
        <v>41043020500</v>
      </c>
      <c r="B414" s="30">
        <f t="shared" si="18"/>
        <v>0</v>
      </c>
      <c r="C414" s="30">
        <f t="shared" si="19"/>
        <v>1</v>
      </c>
      <c r="D414" s="46">
        <f t="shared" si="20"/>
        <v>0</v>
      </c>
    </row>
    <row r="415" spans="1:4" ht="15.75" x14ac:dyDescent="0.25">
      <c r="A415" s="185">
        <v>41043020100</v>
      </c>
      <c r="B415" s="30">
        <f t="shared" si="18"/>
        <v>1</v>
      </c>
      <c r="C415" s="30">
        <f t="shared" si="19"/>
        <v>0</v>
      </c>
      <c r="D415" s="46">
        <f t="shared" si="20"/>
        <v>0</v>
      </c>
    </row>
    <row r="416" spans="1:4" ht="15.75" x14ac:dyDescent="0.25">
      <c r="A416" s="185">
        <v>41043030700</v>
      </c>
      <c r="B416" s="30">
        <f t="shared" si="18"/>
        <v>0</v>
      </c>
      <c r="C416" s="30">
        <f t="shared" si="19"/>
        <v>0</v>
      </c>
      <c r="D416" s="46">
        <f t="shared" si="20"/>
        <v>0</v>
      </c>
    </row>
    <row r="417" spans="1:4" ht="15.75" x14ac:dyDescent="0.25">
      <c r="A417" s="185">
        <v>41043030401</v>
      </c>
      <c r="B417" s="30">
        <f t="shared" si="18"/>
        <v>0</v>
      </c>
      <c r="C417" s="30">
        <f t="shared" si="19"/>
        <v>0</v>
      </c>
      <c r="D417" s="46">
        <f t="shared" si="20"/>
        <v>0</v>
      </c>
    </row>
    <row r="418" spans="1:4" ht="15.75" x14ac:dyDescent="0.25">
      <c r="A418" s="185">
        <v>41043020200</v>
      </c>
      <c r="B418" s="30">
        <f t="shared" si="18"/>
        <v>0</v>
      </c>
      <c r="C418" s="30">
        <f t="shared" si="19"/>
        <v>1</v>
      </c>
      <c r="D418" s="46">
        <f t="shared" si="20"/>
        <v>0</v>
      </c>
    </row>
    <row r="419" spans="1:4" ht="15.75" x14ac:dyDescent="0.25">
      <c r="A419" s="185">
        <v>41045970900</v>
      </c>
      <c r="B419" s="30">
        <f t="shared" si="18"/>
        <v>0</v>
      </c>
      <c r="C419" s="30">
        <f t="shared" si="19"/>
        <v>0</v>
      </c>
      <c r="D419" s="46">
        <f t="shared" si="20"/>
        <v>0</v>
      </c>
    </row>
    <row r="420" spans="1:4" ht="15.75" x14ac:dyDescent="0.25">
      <c r="A420" s="185">
        <v>41045970200</v>
      </c>
      <c r="B420" s="30">
        <f t="shared" si="18"/>
        <v>0</v>
      </c>
      <c r="C420" s="30">
        <f t="shared" si="19"/>
        <v>0</v>
      </c>
      <c r="D420" s="46">
        <f t="shared" si="20"/>
        <v>1</v>
      </c>
    </row>
    <row r="421" spans="1:4" ht="15.75" x14ac:dyDescent="0.25">
      <c r="A421" s="185">
        <v>41045970600</v>
      </c>
      <c r="B421" s="30">
        <f t="shared" si="18"/>
        <v>0</v>
      </c>
      <c r="C421" s="30">
        <f t="shared" si="19"/>
        <v>0</v>
      </c>
      <c r="D421" s="46">
        <f t="shared" si="20"/>
        <v>1</v>
      </c>
    </row>
    <row r="422" spans="1:4" ht="15.75" x14ac:dyDescent="0.25">
      <c r="A422" s="185">
        <v>41045940000</v>
      </c>
      <c r="B422" s="30">
        <f t="shared" si="18"/>
        <v>0</v>
      </c>
      <c r="C422" s="30">
        <f t="shared" si="19"/>
        <v>0</v>
      </c>
      <c r="D422" s="46">
        <f t="shared" si="20"/>
        <v>0</v>
      </c>
    </row>
    <row r="423" spans="1:4" ht="15.75" x14ac:dyDescent="0.25">
      <c r="A423" s="185">
        <v>41045970500</v>
      </c>
      <c r="B423" s="30">
        <f t="shared" si="18"/>
        <v>1</v>
      </c>
      <c r="C423" s="30">
        <f t="shared" si="19"/>
        <v>0</v>
      </c>
      <c r="D423" s="46">
        <f t="shared" si="20"/>
        <v>0</v>
      </c>
    </row>
    <row r="424" spans="1:4" ht="15.75" x14ac:dyDescent="0.25">
      <c r="A424" s="185">
        <v>41045970400</v>
      </c>
      <c r="B424" s="30">
        <f t="shared" si="18"/>
        <v>0</v>
      </c>
      <c r="C424" s="30">
        <f t="shared" si="19"/>
        <v>1</v>
      </c>
      <c r="D424" s="46">
        <f t="shared" si="20"/>
        <v>1</v>
      </c>
    </row>
    <row r="425" spans="1:4" ht="15.75" x14ac:dyDescent="0.25">
      <c r="A425" s="185">
        <v>41045970700</v>
      </c>
      <c r="B425" s="30">
        <f t="shared" si="18"/>
        <v>0</v>
      </c>
      <c r="C425" s="30">
        <f t="shared" si="19"/>
        <v>0</v>
      </c>
      <c r="D425" s="46">
        <f t="shared" si="20"/>
        <v>0</v>
      </c>
    </row>
    <row r="426" spans="1:4" ht="15.75" x14ac:dyDescent="0.25">
      <c r="A426" s="185">
        <v>41045970300</v>
      </c>
      <c r="B426" s="30">
        <f t="shared" si="18"/>
        <v>1</v>
      </c>
      <c r="C426" s="30">
        <f t="shared" si="19"/>
        <v>0</v>
      </c>
      <c r="D426" s="46">
        <f t="shared" si="20"/>
        <v>1</v>
      </c>
    </row>
    <row r="427" spans="1:4" ht="15.75" x14ac:dyDescent="0.25">
      <c r="A427" s="185">
        <v>41047002600</v>
      </c>
      <c r="B427" s="30">
        <f t="shared" si="18"/>
        <v>0</v>
      </c>
      <c r="C427" s="30">
        <f t="shared" si="19"/>
        <v>0</v>
      </c>
      <c r="D427" s="46">
        <f t="shared" si="20"/>
        <v>0</v>
      </c>
    </row>
    <row r="428" spans="1:4" ht="15.75" x14ac:dyDescent="0.25">
      <c r="A428" s="185">
        <v>41047002202</v>
      </c>
      <c r="B428" s="30">
        <f t="shared" si="18"/>
        <v>0</v>
      </c>
      <c r="C428" s="30">
        <f t="shared" si="19"/>
        <v>0</v>
      </c>
      <c r="D428" s="46">
        <f t="shared" si="20"/>
        <v>0</v>
      </c>
    </row>
    <row r="429" spans="1:4" ht="15.75" x14ac:dyDescent="0.25">
      <c r="A429" s="185">
        <v>41047001300</v>
      </c>
      <c r="B429" s="30">
        <f t="shared" si="18"/>
        <v>0</v>
      </c>
      <c r="C429" s="30">
        <f t="shared" si="19"/>
        <v>0</v>
      </c>
      <c r="D429" s="46">
        <f t="shared" si="20"/>
        <v>0</v>
      </c>
    </row>
    <row r="430" spans="1:4" ht="15.75" x14ac:dyDescent="0.25">
      <c r="A430" s="185">
        <v>41047000701</v>
      </c>
      <c r="B430" s="30">
        <f t="shared" si="18"/>
        <v>0</v>
      </c>
      <c r="C430" s="30">
        <f t="shared" si="19"/>
        <v>1</v>
      </c>
      <c r="D430" s="46">
        <f t="shared" si="20"/>
        <v>1</v>
      </c>
    </row>
    <row r="431" spans="1:4" ht="15.75" x14ac:dyDescent="0.25">
      <c r="A431" s="185">
        <v>41047010801</v>
      </c>
      <c r="B431" s="30">
        <f t="shared" si="18"/>
        <v>0</v>
      </c>
      <c r="C431" s="30">
        <f t="shared" si="19"/>
        <v>0</v>
      </c>
      <c r="D431" s="46">
        <f t="shared" si="20"/>
        <v>0</v>
      </c>
    </row>
    <row r="432" spans="1:4" ht="15.75" x14ac:dyDescent="0.25">
      <c r="A432" s="185">
        <v>41047002301</v>
      </c>
      <c r="B432" s="30">
        <f t="shared" si="18"/>
        <v>0</v>
      </c>
      <c r="C432" s="30">
        <f t="shared" si="19"/>
        <v>0</v>
      </c>
      <c r="D432" s="46">
        <f t="shared" si="20"/>
        <v>0</v>
      </c>
    </row>
    <row r="433" spans="1:4" ht="15.75" x14ac:dyDescent="0.25">
      <c r="A433" s="185">
        <v>41047000200</v>
      </c>
      <c r="B433" s="30">
        <f t="shared" si="18"/>
        <v>1</v>
      </c>
      <c r="C433" s="30">
        <f t="shared" si="19"/>
        <v>0</v>
      </c>
      <c r="D433" s="46">
        <f t="shared" si="20"/>
        <v>1</v>
      </c>
    </row>
    <row r="434" spans="1:4" ht="15.75" x14ac:dyDescent="0.25">
      <c r="A434" s="185">
        <v>41047010100</v>
      </c>
      <c r="B434" s="30">
        <f t="shared" si="18"/>
        <v>0</v>
      </c>
      <c r="C434" s="30">
        <f t="shared" si="19"/>
        <v>0</v>
      </c>
      <c r="D434" s="46">
        <f t="shared" si="20"/>
        <v>0</v>
      </c>
    </row>
    <row r="435" spans="1:4" ht="15.75" x14ac:dyDescent="0.25">
      <c r="A435" s="185">
        <v>41047001100</v>
      </c>
      <c r="B435" s="30">
        <f t="shared" si="18"/>
        <v>0</v>
      </c>
      <c r="C435" s="30">
        <f t="shared" si="19"/>
        <v>0</v>
      </c>
      <c r="D435" s="46">
        <f t="shared" si="20"/>
        <v>0</v>
      </c>
    </row>
    <row r="436" spans="1:4" ht="15.75" x14ac:dyDescent="0.25">
      <c r="A436" s="185">
        <v>41047002800</v>
      </c>
      <c r="B436" s="30">
        <f t="shared" si="18"/>
        <v>0</v>
      </c>
      <c r="C436" s="30">
        <f t="shared" si="19"/>
        <v>0</v>
      </c>
      <c r="D436" s="46">
        <f t="shared" si="20"/>
        <v>0</v>
      </c>
    </row>
    <row r="437" spans="1:4" ht="15.75" x14ac:dyDescent="0.25">
      <c r="A437" s="185">
        <v>41047002201</v>
      </c>
      <c r="B437" s="30">
        <f t="shared" si="18"/>
        <v>0</v>
      </c>
      <c r="C437" s="30">
        <f t="shared" si="19"/>
        <v>0</v>
      </c>
      <c r="D437" s="46">
        <f t="shared" si="20"/>
        <v>0</v>
      </c>
    </row>
    <row r="438" spans="1:4" ht="15.75" x14ac:dyDescent="0.25">
      <c r="A438" s="185">
        <v>41047010306</v>
      </c>
      <c r="B438" s="30">
        <f t="shared" si="18"/>
        <v>0</v>
      </c>
      <c r="C438" s="30">
        <f t="shared" si="19"/>
        <v>1</v>
      </c>
      <c r="D438" s="46">
        <f t="shared" si="20"/>
        <v>1</v>
      </c>
    </row>
    <row r="439" spans="1:4" ht="15.75" x14ac:dyDescent="0.25">
      <c r="A439" s="185">
        <v>41047000900</v>
      </c>
      <c r="B439" s="30">
        <f t="shared" si="18"/>
        <v>0</v>
      </c>
      <c r="C439" s="30">
        <f t="shared" si="19"/>
        <v>1</v>
      </c>
      <c r="D439" s="46">
        <f t="shared" si="20"/>
        <v>0</v>
      </c>
    </row>
    <row r="440" spans="1:4" ht="15.75" x14ac:dyDescent="0.25">
      <c r="A440" s="185">
        <v>41047001503</v>
      </c>
      <c r="B440" s="30">
        <f t="shared" si="18"/>
        <v>0</v>
      </c>
      <c r="C440" s="30">
        <f t="shared" si="19"/>
        <v>1</v>
      </c>
      <c r="D440" s="46">
        <f t="shared" si="20"/>
        <v>1</v>
      </c>
    </row>
    <row r="441" spans="1:4" ht="15.75" x14ac:dyDescent="0.25">
      <c r="A441" s="185">
        <v>41047000600</v>
      </c>
      <c r="B441" s="30">
        <f t="shared" si="18"/>
        <v>0</v>
      </c>
      <c r="C441" s="30">
        <f t="shared" si="19"/>
        <v>1</v>
      </c>
      <c r="D441" s="46">
        <f t="shared" si="20"/>
        <v>0</v>
      </c>
    </row>
    <row r="442" spans="1:4" ht="15.75" x14ac:dyDescent="0.25">
      <c r="A442" s="185">
        <v>41047001000</v>
      </c>
      <c r="B442" s="30">
        <f t="shared" si="18"/>
        <v>1</v>
      </c>
      <c r="C442" s="30">
        <f t="shared" si="19"/>
        <v>1</v>
      </c>
      <c r="D442" s="46">
        <f t="shared" si="20"/>
        <v>1</v>
      </c>
    </row>
    <row r="443" spans="1:4" ht="15.75" x14ac:dyDescent="0.25">
      <c r="A443" s="185">
        <v>41047001502</v>
      </c>
      <c r="B443" s="30">
        <f t="shared" si="18"/>
        <v>0</v>
      </c>
      <c r="C443" s="30">
        <f t="shared" si="19"/>
        <v>0</v>
      </c>
      <c r="D443" s="46">
        <f t="shared" si="20"/>
        <v>0</v>
      </c>
    </row>
    <row r="444" spans="1:4" ht="15.75" x14ac:dyDescent="0.25">
      <c r="A444" s="185">
        <v>41047010701</v>
      </c>
      <c r="B444" s="30">
        <f t="shared" si="18"/>
        <v>0</v>
      </c>
      <c r="C444" s="30">
        <f t="shared" si="19"/>
        <v>0</v>
      </c>
      <c r="D444" s="46">
        <f t="shared" si="20"/>
        <v>0</v>
      </c>
    </row>
    <row r="445" spans="1:4" ht="15.75" x14ac:dyDescent="0.25">
      <c r="A445" s="185">
        <v>41047002400</v>
      </c>
      <c r="B445" s="30">
        <f t="shared" si="18"/>
        <v>0</v>
      </c>
      <c r="C445" s="30">
        <f t="shared" si="19"/>
        <v>0</v>
      </c>
      <c r="D445" s="46">
        <f t="shared" si="20"/>
        <v>0</v>
      </c>
    </row>
    <row r="446" spans="1:4" ht="15.75" x14ac:dyDescent="0.25">
      <c r="A446" s="185">
        <v>41047001803</v>
      </c>
      <c r="B446" s="30">
        <f t="shared" si="18"/>
        <v>0</v>
      </c>
      <c r="C446" s="30">
        <f t="shared" si="19"/>
        <v>0</v>
      </c>
      <c r="D446" s="46">
        <f t="shared" si="20"/>
        <v>0</v>
      </c>
    </row>
    <row r="447" spans="1:4" ht="15.75" x14ac:dyDescent="0.25">
      <c r="A447" s="185">
        <v>41047001602</v>
      </c>
      <c r="B447" s="30">
        <f t="shared" si="18"/>
        <v>0</v>
      </c>
      <c r="C447" s="30">
        <f t="shared" si="19"/>
        <v>1</v>
      </c>
      <c r="D447" s="46">
        <f t="shared" si="20"/>
        <v>1</v>
      </c>
    </row>
    <row r="448" spans="1:4" ht="15.75" x14ac:dyDescent="0.25">
      <c r="A448" s="185">
        <v>41047002000</v>
      </c>
      <c r="B448" s="30">
        <f t="shared" si="18"/>
        <v>0</v>
      </c>
      <c r="C448" s="30">
        <f t="shared" si="19"/>
        <v>0</v>
      </c>
      <c r="D448" s="46">
        <f t="shared" si="20"/>
        <v>0</v>
      </c>
    </row>
    <row r="449" spans="1:4" ht="15.75" x14ac:dyDescent="0.25">
      <c r="A449" s="185">
        <v>41047010305</v>
      </c>
      <c r="B449" s="30">
        <f t="shared" si="18"/>
        <v>1</v>
      </c>
      <c r="C449" s="30">
        <f t="shared" si="19"/>
        <v>1</v>
      </c>
      <c r="D449" s="46">
        <f t="shared" si="20"/>
        <v>0</v>
      </c>
    </row>
    <row r="450" spans="1:4" ht="15.75" x14ac:dyDescent="0.25">
      <c r="A450" s="185">
        <v>41047001601</v>
      </c>
      <c r="B450" s="30">
        <f t="shared" si="18"/>
        <v>0</v>
      </c>
      <c r="C450" s="30">
        <f t="shared" si="19"/>
        <v>0</v>
      </c>
      <c r="D450" s="46">
        <f t="shared" si="20"/>
        <v>0</v>
      </c>
    </row>
    <row r="451" spans="1:4" ht="15.75" x14ac:dyDescent="0.25">
      <c r="A451" s="185">
        <v>41047001604</v>
      </c>
      <c r="B451" s="30">
        <f t="shared" si="18"/>
        <v>0</v>
      </c>
      <c r="C451" s="30">
        <f t="shared" si="19"/>
        <v>1</v>
      </c>
      <c r="D451" s="46">
        <f t="shared" si="20"/>
        <v>1</v>
      </c>
    </row>
    <row r="452" spans="1:4" ht="15.75" x14ac:dyDescent="0.25">
      <c r="A452" s="185">
        <v>41047000400</v>
      </c>
      <c r="B452" s="30">
        <f t="shared" si="18"/>
        <v>0</v>
      </c>
      <c r="C452" s="30">
        <f t="shared" si="19"/>
        <v>1</v>
      </c>
      <c r="D452" s="46">
        <f t="shared" si="20"/>
        <v>1</v>
      </c>
    </row>
    <row r="453" spans="1:4" ht="15.75" x14ac:dyDescent="0.25">
      <c r="A453" s="185">
        <v>41047010400</v>
      </c>
      <c r="B453" s="30">
        <f t="shared" si="18"/>
        <v>0</v>
      </c>
      <c r="C453" s="30">
        <f t="shared" si="19"/>
        <v>0</v>
      </c>
      <c r="D453" s="46">
        <f t="shared" si="20"/>
        <v>0</v>
      </c>
    </row>
    <row r="454" spans="1:4" ht="15.75" x14ac:dyDescent="0.25">
      <c r="A454" s="185">
        <v>41047002304</v>
      </c>
      <c r="B454" s="30">
        <f t="shared" si="18"/>
        <v>0</v>
      </c>
      <c r="C454" s="30">
        <f t="shared" si="19"/>
        <v>0</v>
      </c>
      <c r="D454" s="46">
        <f t="shared" si="20"/>
        <v>0</v>
      </c>
    </row>
    <row r="455" spans="1:4" ht="15.75" x14ac:dyDescent="0.25">
      <c r="A455" s="185">
        <v>41047001703</v>
      </c>
      <c r="B455" s="30">
        <f t="shared" si="18"/>
        <v>0</v>
      </c>
      <c r="C455" s="30">
        <f t="shared" si="19"/>
        <v>0</v>
      </c>
      <c r="D455" s="46">
        <f t="shared" si="20"/>
        <v>0</v>
      </c>
    </row>
    <row r="456" spans="1:4" ht="15.75" x14ac:dyDescent="0.25">
      <c r="A456" s="185">
        <v>41047001603</v>
      </c>
      <c r="B456" s="30">
        <f t="shared" ref="B456:B519" si="21">SUMIF($I$7:$I$92,A456,$J$7:$J$92)</f>
        <v>0</v>
      </c>
      <c r="C456" s="30">
        <f t="shared" ref="C456:C519" si="22">SUMIF($L$7:$L$172,A456,$M$7:$M$172)</f>
        <v>0</v>
      </c>
      <c r="D456" s="46">
        <f t="shared" ref="D456:D519" si="23">SUMIF($O$7:$O$295,A456,$P$7:$P$295)</f>
        <v>0</v>
      </c>
    </row>
    <row r="457" spans="1:4" ht="15.75" x14ac:dyDescent="0.25">
      <c r="A457" s="185">
        <v>41047002102</v>
      </c>
      <c r="B457" s="30">
        <f t="shared" si="21"/>
        <v>0</v>
      </c>
      <c r="C457" s="30">
        <f t="shared" si="22"/>
        <v>0</v>
      </c>
      <c r="D457" s="46">
        <f t="shared" si="23"/>
        <v>0</v>
      </c>
    </row>
    <row r="458" spans="1:4" ht="15.75" x14ac:dyDescent="0.25">
      <c r="A458" s="185">
        <v>41047010201</v>
      </c>
      <c r="B458" s="30">
        <f t="shared" si="21"/>
        <v>0</v>
      </c>
      <c r="C458" s="30">
        <f t="shared" si="22"/>
        <v>0</v>
      </c>
      <c r="D458" s="46">
        <f t="shared" si="23"/>
        <v>0</v>
      </c>
    </row>
    <row r="459" spans="1:4" ht="15.75" x14ac:dyDescent="0.25">
      <c r="A459" s="185">
        <v>41047002101</v>
      </c>
      <c r="B459" s="30">
        <f t="shared" si="21"/>
        <v>0</v>
      </c>
      <c r="C459" s="30">
        <f t="shared" si="22"/>
        <v>0</v>
      </c>
      <c r="D459" s="46">
        <f t="shared" si="23"/>
        <v>0</v>
      </c>
    </row>
    <row r="460" spans="1:4" ht="15.75" x14ac:dyDescent="0.25">
      <c r="A460" s="185">
        <v>41047001200</v>
      </c>
      <c r="B460" s="30">
        <f t="shared" si="21"/>
        <v>0</v>
      </c>
      <c r="C460" s="30">
        <f t="shared" si="22"/>
        <v>0</v>
      </c>
      <c r="D460" s="46">
        <f t="shared" si="23"/>
        <v>0</v>
      </c>
    </row>
    <row r="461" spans="1:4" ht="15.75" x14ac:dyDescent="0.25">
      <c r="A461" s="185">
        <v>41047002700</v>
      </c>
      <c r="B461" s="30">
        <f t="shared" si="21"/>
        <v>0</v>
      </c>
      <c r="C461" s="30">
        <f t="shared" si="22"/>
        <v>0</v>
      </c>
      <c r="D461" s="46">
        <f t="shared" si="23"/>
        <v>0</v>
      </c>
    </row>
    <row r="462" spans="1:4" ht="15.75" x14ac:dyDescent="0.25">
      <c r="A462" s="185">
        <v>41047010503</v>
      </c>
      <c r="B462" s="30">
        <f t="shared" si="21"/>
        <v>0</v>
      </c>
      <c r="C462" s="30">
        <f t="shared" si="22"/>
        <v>0</v>
      </c>
      <c r="D462" s="46">
        <f t="shared" si="23"/>
        <v>0</v>
      </c>
    </row>
    <row r="463" spans="1:4" ht="15.75" x14ac:dyDescent="0.25">
      <c r="A463" s="185">
        <v>41047002501</v>
      </c>
      <c r="B463" s="30">
        <f t="shared" si="21"/>
        <v>0</v>
      </c>
      <c r="C463" s="30">
        <f t="shared" si="22"/>
        <v>0</v>
      </c>
      <c r="D463" s="46">
        <f t="shared" si="23"/>
        <v>0</v>
      </c>
    </row>
    <row r="464" spans="1:4" ht="15.75" x14ac:dyDescent="0.25">
      <c r="A464" s="185">
        <v>41047001401</v>
      </c>
      <c r="B464" s="30">
        <f t="shared" si="21"/>
        <v>0</v>
      </c>
      <c r="C464" s="30">
        <f t="shared" si="22"/>
        <v>0</v>
      </c>
      <c r="D464" s="46">
        <f t="shared" si="23"/>
        <v>0</v>
      </c>
    </row>
    <row r="465" spans="1:4" ht="15.75" x14ac:dyDescent="0.25">
      <c r="A465" s="185">
        <v>41047001701</v>
      </c>
      <c r="B465" s="30">
        <f t="shared" si="21"/>
        <v>0</v>
      </c>
      <c r="C465" s="30">
        <f t="shared" si="22"/>
        <v>1</v>
      </c>
      <c r="D465" s="46">
        <f t="shared" si="23"/>
        <v>1</v>
      </c>
    </row>
    <row r="466" spans="1:4" ht="15.75" x14ac:dyDescent="0.25">
      <c r="A466" s="185">
        <v>41047001702</v>
      </c>
      <c r="B466" s="30">
        <f t="shared" si="21"/>
        <v>0</v>
      </c>
      <c r="C466" s="30">
        <f t="shared" si="22"/>
        <v>0</v>
      </c>
      <c r="D466" s="46">
        <f t="shared" si="23"/>
        <v>0</v>
      </c>
    </row>
    <row r="467" spans="1:4" ht="15.75" x14ac:dyDescent="0.25">
      <c r="A467" s="185">
        <v>41047010303</v>
      </c>
      <c r="B467" s="30">
        <f t="shared" si="21"/>
        <v>1</v>
      </c>
      <c r="C467" s="30">
        <f t="shared" si="22"/>
        <v>0</v>
      </c>
      <c r="D467" s="46">
        <f t="shared" si="23"/>
        <v>0</v>
      </c>
    </row>
    <row r="468" spans="1:4" ht="15.75" x14ac:dyDescent="0.25">
      <c r="A468" s="185">
        <v>41047010307</v>
      </c>
      <c r="B468" s="30">
        <f t="shared" si="21"/>
        <v>0</v>
      </c>
      <c r="C468" s="30">
        <f t="shared" si="22"/>
        <v>0</v>
      </c>
      <c r="D468" s="46">
        <f t="shared" si="23"/>
        <v>0</v>
      </c>
    </row>
    <row r="469" spans="1:4" ht="15.75" x14ac:dyDescent="0.25">
      <c r="A469" s="185">
        <v>41047010702</v>
      </c>
      <c r="B469" s="30">
        <f t="shared" si="21"/>
        <v>0</v>
      </c>
      <c r="C469" s="30">
        <f t="shared" si="22"/>
        <v>0</v>
      </c>
      <c r="D469" s="46">
        <f t="shared" si="23"/>
        <v>0</v>
      </c>
    </row>
    <row r="470" spans="1:4" ht="15.75" x14ac:dyDescent="0.25">
      <c r="A470" s="185">
        <v>41047010502</v>
      </c>
      <c r="B470" s="30">
        <f t="shared" si="21"/>
        <v>0</v>
      </c>
      <c r="C470" s="30">
        <f t="shared" si="22"/>
        <v>0</v>
      </c>
      <c r="D470" s="46">
        <f t="shared" si="23"/>
        <v>0</v>
      </c>
    </row>
    <row r="471" spans="1:4" ht="15.75" x14ac:dyDescent="0.25">
      <c r="A471" s="185">
        <v>41047002303</v>
      </c>
      <c r="B471" s="30">
        <f t="shared" si="21"/>
        <v>0</v>
      </c>
      <c r="C471" s="30">
        <f t="shared" si="22"/>
        <v>0</v>
      </c>
      <c r="D471" s="46">
        <f t="shared" si="23"/>
        <v>0</v>
      </c>
    </row>
    <row r="472" spans="1:4" ht="15.75" x14ac:dyDescent="0.25">
      <c r="A472" s="185">
        <v>41047001802</v>
      </c>
      <c r="B472" s="30">
        <f t="shared" si="21"/>
        <v>0</v>
      </c>
      <c r="C472" s="30">
        <f t="shared" si="22"/>
        <v>0</v>
      </c>
      <c r="D472" s="46">
        <f t="shared" si="23"/>
        <v>0</v>
      </c>
    </row>
    <row r="473" spans="1:4" ht="15.75" x14ac:dyDescent="0.25">
      <c r="A473" s="185">
        <v>41047010501</v>
      </c>
      <c r="B473" s="30">
        <f t="shared" si="21"/>
        <v>0</v>
      </c>
      <c r="C473" s="30">
        <f t="shared" si="22"/>
        <v>0</v>
      </c>
      <c r="D473" s="46">
        <f t="shared" si="23"/>
        <v>0</v>
      </c>
    </row>
    <row r="474" spans="1:4" ht="15.75" x14ac:dyDescent="0.25">
      <c r="A474" s="185">
        <v>41047010304</v>
      </c>
      <c r="B474" s="30">
        <f t="shared" si="21"/>
        <v>0</v>
      </c>
      <c r="C474" s="30">
        <f t="shared" si="22"/>
        <v>1</v>
      </c>
      <c r="D474" s="46">
        <f t="shared" si="23"/>
        <v>1</v>
      </c>
    </row>
    <row r="475" spans="1:4" ht="15.75" x14ac:dyDescent="0.25">
      <c r="A475" s="185">
        <v>41047001402</v>
      </c>
      <c r="B475" s="30">
        <f t="shared" si="21"/>
        <v>0</v>
      </c>
      <c r="C475" s="30">
        <f t="shared" si="22"/>
        <v>0</v>
      </c>
      <c r="D475" s="46">
        <f t="shared" si="23"/>
        <v>0</v>
      </c>
    </row>
    <row r="476" spans="1:4" ht="15.75" x14ac:dyDescent="0.25">
      <c r="A476" s="185">
        <v>41047000300</v>
      </c>
      <c r="B476" s="30">
        <f t="shared" si="21"/>
        <v>1</v>
      </c>
      <c r="C476" s="30">
        <f t="shared" si="22"/>
        <v>1</v>
      </c>
      <c r="D476" s="46">
        <f t="shared" si="23"/>
        <v>1</v>
      </c>
    </row>
    <row r="477" spans="1:4" ht="15.75" x14ac:dyDescent="0.25">
      <c r="A477" s="185">
        <v>41047010202</v>
      </c>
      <c r="B477" s="30">
        <f t="shared" si="21"/>
        <v>0</v>
      </c>
      <c r="C477" s="30">
        <f t="shared" si="22"/>
        <v>0</v>
      </c>
      <c r="D477" s="46">
        <f t="shared" si="23"/>
        <v>0</v>
      </c>
    </row>
    <row r="478" spans="1:4" ht="15.75" x14ac:dyDescent="0.25">
      <c r="A478" s="185">
        <v>41047002502</v>
      </c>
      <c r="B478" s="30">
        <f t="shared" si="21"/>
        <v>0</v>
      </c>
      <c r="C478" s="30">
        <f t="shared" si="22"/>
        <v>0</v>
      </c>
      <c r="D478" s="46">
        <f t="shared" si="23"/>
        <v>0</v>
      </c>
    </row>
    <row r="479" spans="1:4" ht="15.75" x14ac:dyDescent="0.25">
      <c r="A479" s="185">
        <v>41047001801</v>
      </c>
      <c r="B479" s="30">
        <f t="shared" si="21"/>
        <v>0</v>
      </c>
      <c r="C479" s="30">
        <f t="shared" si="22"/>
        <v>0</v>
      </c>
      <c r="D479" s="46">
        <f t="shared" si="23"/>
        <v>1</v>
      </c>
    </row>
    <row r="480" spans="1:4" ht="15.75" x14ac:dyDescent="0.25">
      <c r="A480" s="185">
        <v>41047000502</v>
      </c>
      <c r="B480" s="30">
        <f t="shared" si="21"/>
        <v>0</v>
      </c>
      <c r="C480" s="30">
        <f t="shared" si="22"/>
        <v>1</v>
      </c>
      <c r="D480" s="46">
        <f t="shared" si="23"/>
        <v>1</v>
      </c>
    </row>
    <row r="481" spans="1:4" ht="15.75" x14ac:dyDescent="0.25">
      <c r="A481" s="185">
        <v>41047001501</v>
      </c>
      <c r="B481" s="30">
        <f t="shared" si="21"/>
        <v>0</v>
      </c>
      <c r="C481" s="30">
        <f t="shared" si="22"/>
        <v>0</v>
      </c>
      <c r="D481" s="46">
        <f t="shared" si="23"/>
        <v>0</v>
      </c>
    </row>
    <row r="482" spans="1:4" ht="15.75" x14ac:dyDescent="0.25">
      <c r="A482" s="185">
        <v>41047010600</v>
      </c>
      <c r="B482" s="30">
        <f t="shared" si="21"/>
        <v>0</v>
      </c>
      <c r="C482" s="30">
        <f t="shared" si="22"/>
        <v>0</v>
      </c>
      <c r="D482" s="46">
        <f t="shared" si="23"/>
        <v>0</v>
      </c>
    </row>
    <row r="483" spans="1:4" ht="15.75" x14ac:dyDescent="0.25">
      <c r="A483" s="185">
        <v>41047010802</v>
      </c>
      <c r="B483" s="30">
        <f t="shared" si="21"/>
        <v>0</v>
      </c>
      <c r="C483" s="30">
        <f t="shared" si="22"/>
        <v>0</v>
      </c>
      <c r="D483" s="46">
        <f t="shared" si="23"/>
        <v>0</v>
      </c>
    </row>
    <row r="484" spans="1:4" ht="15.75" x14ac:dyDescent="0.25">
      <c r="A484" s="185">
        <v>41047000501</v>
      </c>
      <c r="B484" s="30">
        <f t="shared" si="21"/>
        <v>0</v>
      </c>
      <c r="C484" s="30">
        <f t="shared" si="22"/>
        <v>1</v>
      </c>
      <c r="D484" s="46">
        <f t="shared" si="23"/>
        <v>1</v>
      </c>
    </row>
    <row r="485" spans="1:4" ht="15.75" x14ac:dyDescent="0.25">
      <c r="A485" s="185">
        <v>41049970100</v>
      </c>
      <c r="B485" s="30">
        <f t="shared" si="21"/>
        <v>0</v>
      </c>
      <c r="C485" s="30">
        <f t="shared" si="22"/>
        <v>1</v>
      </c>
      <c r="D485" s="46">
        <f t="shared" si="23"/>
        <v>0</v>
      </c>
    </row>
    <row r="486" spans="1:4" ht="15.75" x14ac:dyDescent="0.25">
      <c r="A486" s="185">
        <v>41049970200</v>
      </c>
      <c r="B486" s="30">
        <f t="shared" si="21"/>
        <v>0</v>
      </c>
      <c r="C486" s="30">
        <f t="shared" si="22"/>
        <v>0</v>
      </c>
      <c r="D486" s="46">
        <f t="shared" si="23"/>
        <v>0</v>
      </c>
    </row>
    <row r="487" spans="1:4" ht="15.75" x14ac:dyDescent="0.25">
      <c r="A487" s="185">
        <v>41051009302</v>
      </c>
      <c r="B487" s="30">
        <f t="shared" si="21"/>
        <v>0</v>
      </c>
      <c r="C487" s="30">
        <f t="shared" si="22"/>
        <v>0</v>
      </c>
      <c r="D487" s="46">
        <f t="shared" si="23"/>
        <v>0</v>
      </c>
    </row>
    <row r="488" spans="1:4" ht="15.75" x14ac:dyDescent="0.25">
      <c r="A488" s="185">
        <v>41051001801</v>
      </c>
      <c r="B488" s="30">
        <f t="shared" si="21"/>
        <v>0</v>
      </c>
      <c r="C488" s="30">
        <f t="shared" si="22"/>
        <v>0</v>
      </c>
      <c r="D488" s="46">
        <f t="shared" si="23"/>
        <v>0</v>
      </c>
    </row>
    <row r="489" spans="1:4" ht="15.75" x14ac:dyDescent="0.25">
      <c r="A489" s="185">
        <v>41051006001</v>
      </c>
      <c r="B489" s="30">
        <f t="shared" si="21"/>
        <v>0</v>
      </c>
      <c r="C489" s="30">
        <f t="shared" si="22"/>
        <v>0</v>
      </c>
      <c r="D489" s="46">
        <f t="shared" si="23"/>
        <v>0</v>
      </c>
    </row>
    <row r="490" spans="1:4" ht="15.75" x14ac:dyDescent="0.25">
      <c r="A490" s="185">
        <v>41051003603</v>
      </c>
      <c r="B490" s="30">
        <f t="shared" si="21"/>
        <v>0</v>
      </c>
      <c r="C490" s="30">
        <f t="shared" si="22"/>
        <v>0</v>
      </c>
      <c r="D490" s="46">
        <f t="shared" si="23"/>
        <v>0</v>
      </c>
    </row>
    <row r="491" spans="1:4" ht="15.75" x14ac:dyDescent="0.25">
      <c r="A491" s="185">
        <v>41051000502</v>
      </c>
      <c r="B491" s="30">
        <f t="shared" si="21"/>
        <v>0</v>
      </c>
      <c r="C491" s="30">
        <f t="shared" si="22"/>
        <v>0</v>
      </c>
      <c r="D491" s="46">
        <f t="shared" si="23"/>
        <v>0</v>
      </c>
    </row>
    <row r="492" spans="1:4" ht="15.75" x14ac:dyDescent="0.25">
      <c r="A492" s="185">
        <v>41051003100</v>
      </c>
      <c r="B492" s="30">
        <f t="shared" si="21"/>
        <v>0</v>
      </c>
      <c r="C492" s="30">
        <f t="shared" si="22"/>
        <v>0</v>
      </c>
      <c r="D492" s="46">
        <f t="shared" si="23"/>
        <v>0</v>
      </c>
    </row>
    <row r="493" spans="1:4" ht="15.75" x14ac:dyDescent="0.25">
      <c r="A493" s="185">
        <v>41051007600</v>
      </c>
      <c r="B493" s="30">
        <f t="shared" si="21"/>
        <v>0</v>
      </c>
      <c r="C493" s="30">
        <f t="shared" si="22"/>
        <v>1</v>
      </c>
      <c r="D493" s="46">
        <f t="shared" si="23"/>
        <v>1</v>
      </c>
    </row>
    <row r="494" spans="1:4" ht="15.75" x14ac:dyDescent="0.25">
      <c r="A494" s="185">
        <v>41051002000</v>
      </c>
      <c r="B494" s="30">
        <f t="shared" si="21"/>
        <v>0</v>
      </c>
      <c r="C494" s="30">
        <f t="shared" si="22"/>
        <v>0</v>
      </c>
      <c r="D494" s="46">
        <f t="shared" si="23"/>
        <v>0</v>
      </c>
    </row>
    <row r="495" spans="1:4" ht="15.75" x14ac:dyDescent="0.25">
      <c r="A495" s="185">
        <v>41051003401</v>
      </c>
      <c r="B495" s="30">
        <f t="shared" si="21"/>
        <v>0</v>
      </c>
      <c r="C495" s="30">
        <f t="shared" si="22"/>
        <v>0</v>
      </c>
      <c r="D495" s="46">
        <f t="shared" si="23"/>
        <v>0</v>
      </c>
    </row>
    <row r="496" spans="1:4" ht="15.75" x14ac:dyDescent="0.25">
      <c r="A496" s="185">
        <v>41051008302</v>
      </c>
      <c r="B496" s="30">
        <f t="shared" si="21"/>
        <v>0</v>
      </c>
      <c r="C496" s="30">
        <f t="shared" si="22"/>
        <v>1</v>
      </c>
      <c r="D496" s="46">
        <f t="shared" si="23"/>
        <v>1</v>
      </c>
    </row>
    <row r="497" spans="1:4" ht="15.75" x14ac:dyDescent="0.25">
      <c r="A497" s="185">
        <v>41051008002</v>
      </c>
      <c r="B497" s="30">
        <f t="shared" si="21"/>
        <v>0</v>
      </c>
      <c r="C497" s="30">
        <f t="shared" si="22"/>
        <v>0</v>
      </c>
      <c r="D497" s="46">
        <f t="shared" si="23"/>
        <v>0</v>
      </c>
    </row>
    <row r="498" spans="1:4" ht="15.75" x14ac:dyDescent="0.25">
      <c r="A498" s="185">
        <v>41051010600</v>
      </c>
      <c r="B498" s="30">
        <f t="shared" si="21"/>
        <v>1</v>
      </c>
      <c r="C498" s="30">
        <f t="shared" si="22"/>
        <v>1</v>
      </c>
      <c r="D498" s="46">
        <f t="shared" si="23"/>
        <v>1</v>
      </c>
    </row>
    <row r="499" spans="1:4" ht="15.75" x14ac:dyDescent="0.25">
      <c r="A499" s="185">
        <v>41051004001</v>
      </c>
      <c r="B499" s="30">
        <f t="shared" si="21"/>
        <v>0</v>
      </c>
      <c r="C499" s="30">
        <f t="shared" si="22"/>
        <v>1</v>
      </c>
      <c r="D499" s="46">
        <f t="shared" si="23"/>
        <v>1</v>
      </c>
    </row>
    <row r="500" spans="1:4" ht="15.75" x14ac:dyDescent="0.25">
      <c r="A500" s="185">
        <v>41051004102</v>
      </c>
      <c r="B500" s="30">
        <f t="shared" si="21"/>
        <v>0</v>
      </c>
      <c r="C500" s="30">
        <f t="shared" si="22"/>
        <v>0</v>
      </c>
      <c r="D500" s="46">
        <f t="shared" si="23"/>
        <v>0</v>
      </c>
    </row>
    <row r="501" spans="1:4" ht="15.75" x14ac:dyDescent="0.25">
      <c r="A501" s="185">
        <v>41051002903</v>
      </c>
      <c r="B501" s="30">
        <f t="shared" si="21"/>
        <v>0</v>
      </c>
      <c r="C501" s="30">
        <f t="shared" si="22"/>
        <v>0</v>
      </c>
      <c r="D501" s="46">
        <f t="shared" si="23"/>
        <v>0</v>
      </c>
    </row>
    <row r="502" spans="1:4" ht="15.75" x14ac:dyDescent="0.25">
      <c r="A502" s="185">
        <v>41051007400</v>
      </c>
      <c r="B502" s="30">
        <f t="shared" si="21"/>
        <v>0</v>
      </c>
      <c r="C502" s="30">
        <f t="shared" si="22"/>
        <v>1</v>
      </c>
      <c r="D502" s="46">
        <f t="shared" si="23"/>
        <v>1</v>
      </c>
    </row>
    <row r="503" spans="1:4" ht="15.75" x14ac:dyDescent="0.25">
      <c r="A503" s="185">
        <v>41051002600</v>
      </c>
      <c r="B503" s="30">
        <f t="shared" si="21"/>
        <v>0</v>
      </c>
      <c r="C503" s="30">
        <f t="shared" si="22"/>
        <v>0</v>
      </c>
      <c r="D503" s="46">
        <f t="shared" si="23"/>
        <v>0</v>
      </c>
    </row>
    <row r="504" spans="1:4" ht="15.75" x14ac:dyDescent="0.25">
      <c r="A504" s="185">
        <v>41051009101</v>
      </c>
      <c r="B504" s="30">
        <f t="shared" si="21"/>
        <v>0</v>
      </c>
      <c r="C504" s="30">
        <f t="shared" si="22"/>
        <v>1</v>
      </c>
      <c r="D504" s="46">
        <f t="shared" si="23"/>
        <v>1</v>
      </c>
    </row>
    <row r="505" spans="1:4" ht="15.75" x14ac:dyDescent="0.25">
      <c r="A505" s="185">
        <v>41051008700</v>
      </c>
      <c r="B505" s="30">
        <f t="shared" si="21"/>
        <v>0</v>
      </c>
      <c r="C505" s="30">
        <f t="shared" si="22"/>
        <v>0</v>
      </c>
      <c r="D505" s="46">
        <f t="shared" si="23"/>
        <v>0</v>
      </c>
    </row>
    <row r="506" spans="1:4" ht="15.75" x14ac:dyDescent="0.25">
      <c r="A506" s="185">
        <v>41051005600</v>
      </c>
      <c r="B506" s="30">
        <f t="shared" si="21"/>
        <v>1</v>
      </c>
      <c r="C506" s="30">
        <f t="shared" si="22"/>
        <v>0</v>
      </c>
      <c r="D506" s="46">
        <f t="shared" si="23"/>
        <v>1</v>
      </c>
    </row>
    <row r="507" spans="1:4" ht="15.75" x14ac:dyDescent="0.25">
      <c r="A507" s="185">
        <v>41051001900</v>
      </c>
      <c r="B507" s="30">
        <f t="shared" si="21"/>
        <v>0</v>
      </c>
      <c r="C507" s="30">
        <f t="shared" si="22"/>
        <v>0</v>
      </c>
      <c r="D507" s="46">
        <f t="shared" si="23"/>
        <v>0</v>
      </c>
    </row>
    <row r="508" spans="1:4" ht="15.75" x14ac:dyDescent="0.25">
      <c r="A508" s="185">
        <v>41051001301</v>
      </c>
      <c r="B508" s="30">
        <f t="shared" si="21"/>
        <v>0</v>
      </c>
      <c r="C508" s="30">
        <f t="shared" si="22"/>
        <v>0</v>
      </c>
      <c r="D508" s="46">
        <f t="shared" si="23"/>
        <v>0</v>
      </c>
    </row>
    <row r="509" spans="1:4" ht="15.75" x14ac:dyDescent="0.25">
      <c r="A509" s="185">
        <v>41051004900</v>
      </c>
      <c r="B509" s="30">
        <f t="shared" si="21"/>
        <v>0</v>
      </c>
      <c r="C509" s="30">
        <f t="shared" si="22"/>
        <v>0</v>
      </c>
      <c r="D509" s="46">
        <f t="shared" si="23"/>
        <v>1</v>
      </c>
    </row>
    <row r="510" spans="1:4" ht="15.75" x14ac:dyDescent="0.25">
      <c r="A510" s="185">
        <v>41051009801</v>
      </c>
      <c r="B510" s="30">
        <f t="shared" si="21"/>
        <v>1</v>
      </c>
      <c r="C510" s="30">
        <f t="shared" si="22"/>
        <v>1</v>
      </c>
      <c r="D510" s="46">
        <f t="shared" si="23"/>
        <v>1</v>
      </c>
    </row>
    <row r="511" spans="1:4" ht="15.75" x14ac:dyDescent="0.25">
      <c r="A511" s="185">
        <v>41051002303</v>
      </c>
      <c r="B511" s="30">
        <f t="shared" si="21"/>
        <v>1</v>
      </c>
      <c r="C511" s="30">
        <f t="shared" si="22"/>
        <v>0</v>
      </c>
      <c r="D511" s="46">
        <f t="shared" si="23"/>
        <v>1</v>
      </c>
    </row>
    <row r="512" spans="1:4" ht="15.75" x14ac:dyDescent="0.25">
      <c r="A512" s="185">
        <v>41051006900</v>
      </c>
      <c r="B512" s="30">
        <f t="shared" si="21"/>
        <v>0</v>
      </c>
      <c r="C512" s="30">
        <f t="shared" si="22"/>
        <v>0</v>
      </c>
      <c r="D512" s="46">
        <f t="shared" si="23"/>
        <v>0</v>
      </c>
    </row>
    <row r="513" spans="1:4" ht="15.75" x14ac:dyDescent="0.25">
      <c r="A513" s="185">
        <v>41051007100</v>
      </c>
      <c r="B513" s="30">
        <f t="shared" si="21"/>
        <v>0</v>
      </c>
      <c r="C513" s="30">
        <f t="shared" si="22"/>
        <v>0</v>
      </c>
      <c r="D513" s="46">
        <f t="shared" si="23"/>
        <v>0</v>
      </c>
    </row>
    <row r="514" spans="1:4" ht="15.75" x14ac:dyDescent="0.25">
      <c r="A514" s="185">
        <v>41051002901</v>
      </c>
      <c r="B514" s="30">
        <f t="shared" si="21"/>
        <v>0</v>
      </c>
      <c r="C514" s="30">
        <f t="shared" si="22"/>
        <v>0</v>
      </c>
      <c r="D514" s="46">
        <f t="shared" si="23"/>
        <v>0</v>
      </c>
    </row>
    <row r="515" spans="1:4" ht="15.75" x14ac:dyDescent="0.25">
      <c r="A515" s="185">
        <v>41051003802</v>
      </c>
      <c r="B515" s="30">
        <f t="shared" si="21"/>
        <v>0</v>
      </c>
      <c r="C515" s="30">
        <f t="shared" si="22"/>
        <v>0</v>
      </c>
      <c r="D515" s="46">
        <f t="shared" si="23"/>
        <v>0</v>
      </c>
    </row>
    <row r="516" spans="1:4" ht="15.75" x14ac:dyDescent="0.25">
      <c r="A516" s="185">
        <v>41051001101</v>
      </c>
      <c r="B516" s="30">
        <f t="shared" si="21"/>
        <v>1</v>
      </c>
      <c r="C516" s="30">
        <f t="shared" si="22"/>
        <v>1</v>
      </c>
      <c r="D516" s="46">
        <f t="shared" si="23"/>
        <v>1</v>
      </c>
    </row>
    <row r="517" spans="1:4" ht="15.75" x14ac:dyDescent="0.25">
      <c r="A517" s="185">
        <v>41051008001</v>
      </c>
      <c r="B517" s="30">
        <f t="shared" si="21"/>
        <v>0</v>
      </c>
      <c r="C517" s="30">
        <f t="shared" si="22"/>
        <v>0</v>
      </c>
      <c r="D517" s="46">
        <f t="shared" si="23"/>
        <v>0</v>
      </c>
    </row>
    <row r="518" spans="1:4" ht="15.75" x14ac:dyDescent="0.25">
      <c r="A518" s="185">
        <v>41051980000</v>
      </c>
      <c r="B518" s="30">
        <f t="shared" si="21"/>
        <v>0</v>
      </c>
      <c r="C518" s="30">
        <f t="shared" si="22"/>
        <v>0</v>
      </c>
      <c r="D518" s="46">
        <f t="shared" si="23"/>
        <v>0</v>
      </c>
    </row>
    <row r="519" spans="1:4" ht="15.75" x14ac:dyDescent="0.25">
      <c r="A519" s="185">
        <v>41051006502</v>
      </c>
      <c r="B519" s="30">
        <f t="shared" si="21"/>
        <v>0</v>
      </c>
      <c r="C519" s="30">
        <f t="shared" si="22"/>
        <v>0</v>
      </c>
      <c r="D519" s="46">
        <f t="shared" si="23"/>
        <v>0</v>
      </c>
    </row>
    <row r="520" spans="1:4" ht="15.75" x14ac:dyDescent="0.25">
      <c r="A520" s="185">
        <v>41051009603</v>
      </c>
      <c r="B520" s="30">
        <f t="shared" ref="B520:B583" si="24">SUMIF($I$7:$I$92,A520,$J$7:$J$92)</f>
        <v>1</v>
      </c>
      <c r="C520" s="30">
        <f t="shared" ref="C520:C583" si="25">SUMIF($L$7:$L$172,A520,$M$7:$M$172)</f>
        <v>0</v>
      </c>
      <c r="D520" s="46">
        <f t="shared" ref="D520:D583" si="26">SUMIF($O$7:$O$295,A520,$P$7:$P$295)</f>
        <v>0</v>
      </c>
    </row>
    <row r="521" spans="1:4" ht="15.75" x14ac:dyDescent="0.25">
      <c r="A521" s="185">
        <v>41051002100</v>
      </c>
      <c r="B521" s="30">
        <f t="shared" si="24"/>
        <v>1</v>
      </c>
      <c r="C521" s="30">
        <f t="shared" si="25"/>
        <v>1</v>
      </c>
      <c r="D521" s="46">
        <f t="shared" si="26"/>
        <v>0</v>
      </c>
    </row>
    <row r="522" spans="1:4" ht="15.75" x14ac:dyDescent="0.25">
      <c r="A522" s="185">
        <v>41051008901</v>
      </c>
      <c r="B522" s="30">
        <f t="shared" si="24"/>
        <v>0</v>
      </c>
      <c r="C522" s="30">
        <f t="shared" si="25"/>
        <v>0</v>
      </c>
      <c r="D522" s="46">
        <f t="shared" si="26"/>
        <v>0</v>
      </c>
    </row>
    <row r="523" spans="1:4" ht="15.75" x14ac:dyDescent="0.25">
      <c r="A523" s="185">
        <v>41051008100</v>
      </c>
      <c r="B523" s="30">
        <f t="shared" si="24"/>
        <v>1</v>
      </c>
      <c r="C523" s="30">
        <f t="shared" si="25"/>
        <v>1</v>
      </c>
      <c r="D523" s="46">
        <f t="shared" si="26"/>
        <v>0</v>
      </c>
    </row>
    <row r="524" spans="1:4" ht="15.75" x14ac:dyDescent="0.25">
      <c r="A524" s="185">
        <v>41051009906</v>
      </c>
      <c r="B524" s="30">
        <f t="shared" si="24"/>
        <v>0</v>
      </c>
      <c r="C524" s="30">
        <f t="shared" si="25"/>
        <v>0</v>
      </c>
      <c r="D524" s="46">
        <f t="shared" si="26"/>
        <v>0</v>
      </c>
    </row>
    <row r="525" spans="1:4" ht="15.75" x14ac:dyDescent="0.25">
      <c r="A525" s="185">
        <v>41051006404</v>
      </c>
      <c r="B525" s="30">
        <f t="shared" si="24"/>
        <v>0</v>
      </c>
      <c r="C525" s="30">
        <f t="shared" si="25"/>
        <v>0</v>
      </c>
      <c r="D525" s="46">
        <f t="shared" si="26"/>
        <v>0</v>
      </c>
    </row>
    <row r="526" spans="1:4" ht="15.75" x14ac:dyDescent="0.25">
      <c r="A526" s="185">
        <v>41051004500</v>
      </c>
      <c r="B526" s="30">
        <f t="shared" si="24"/>
        <v>0</v>
      </c>
      <c r="C526" s="30">
        <f t="shared" si="25"/>
        <v>0</v>
      </c>
      <c r="D526" s="46">
        <f t="shared" si="26"/>
        <v>0</v>
      </c>
    </row>
    <row r="527" spans="1:4" ht="15.75" x14ac:dyDescent="0.25">
      <c r="A527" s="185">
        <v>41051006702</v>
      </c>
      <c r="B527" s="30">
        <f t="shared" si="24"/>
        <v>0</v>
      </c>
      <c r="C527" s="30">
        <f t="shared" si="25"/>
        <v>0</v>
      </c>
      <c r="D527" s="46">
        <f t="shared" si="26"/>
        <v>0</v>
      </c>
    </row>
    <row r="528" spans="1:4" ht="15.75" x14ac:dyDescent="0.25">
      <c r="A528" s="185">
        <v>41051002702</v>
      </c>
      <c r="B528" s="30">
        <f t="shared" si="24"/>
        <v>0</v>
      </c>
      <c r="C528" s="30">
        <f t="shared" si="25"/>
        <v>0</v>
      </c>
      <c r="D528" s="46">
        <f t="shared" si="26"/>
        <v>1</v>
      </c>
    </row>
    <row r="529" spans="1:4" ht="15.75" x14ac:dyDescent="0.25">
      <c r="A529" s="185">
        <v>41051000200</v>
      </c>
      <c r="B529" s="30">
        <f t="shared" si="24"/>
        <v>0</v>
      </c>
      <c r="C529" s="30">
        <f t="shared" si="25"/>
        <v>0</v>
      </c>
      <c r="D529" s="46">
        <f t="shared" si="26"/>
        <v>0</v>
      </c>
    </row>
    <row r="530" spans="1:4" ht="15.75" x14ac:dyDescent="0.25">
      <c r="A530" s="185">
        <v>41051003901</v>
      </c>
      <c r="B530" s="30">
        <f t="shared" si="24"/>
        <v>0</v>
      </c>
      <c r="C530" s="30">
        <f t="shared" si="25"/>
        <v>0</v>
      </c>
      <c r="D530" s="46">
        <f t="shared" si="26"/>
        <v>0</v>
      </c>
    </row>
    <row r="531" spans="1:4" ht="15.75" x14ac:dyDescent="0.25">
      <c r="A531" s="185">
        <v>41051010200</v>
      </c>
      <c r="B531" s="30">
        <f t="shared" si="24"/>
        <v>0</v>
      </c>
      <c r="C531" s="30">
        <f t="shared" si="25"/>
        <v>0</v>
      </c>
      <c r="D531" s="46">
        <f t="shared" si="26"/>
        <v>0</v>
      </c>
    </row>
    <row r="532" spans="1:4" ht="15.75" x14ac:dyDescent="0.25">
      <c r="A532" s="185">
        <v>41051004800</v>
      </c>
      <c r="B532" s="30">
        <f t="shared" si="24"/>
        <v>0</v>
      </c>
      <c r="C532" s="30">
        <f t="shared" si="25"/>
        <v>0</v>
      </c>
      <c r="D532" s="46">
        <f t="shared" si="26"/>
        <v>0</v>
      </c>
    </row>
    <row r="533" spans="1:4" ht="15.75" x14ac:dyDescent="0.25">
      <c r="A533" s="185">
        <v>41051002801</v>
      </c>
      <c r="B533" s="30">
        <f t="shared" si="24"/>
        <v>0</v>
      </c>
      <c r="C533" s="30">
        <f t="shared" si="25"/>
        <v>0</v>
      </c>
      <c r="D533" s="46">
        <f t="shared" si="26"/>
        <v>0</v>
      </c>
    </row>
    <row r="534" spans="1:4" ht="15.75" x14ac:dyDescent="0.25">
      <c r="A534" s="185">
        <v>41051004601</v>
      </c>
      <c r="B534" s="30">
        <f t="shared" si="24"/>
        <v>0</v>
      </c>
      <c r="C534" s="30">
        <f t="shared" si="25"/>
        <v>0</v>
      </c>
      <c r="D534" s="46">
        <f t="shared" si="26"/>
        <v>0</v>
      </c>
    </row>
    <row r="535" spans="1:4" ht="15.75" x14ac:dyDescent="0.25">
      <c r="A535" s="185">
        <v>41051009201</v>
      </c>
      <c r="B535" s="30">
        <f t="shared" si="24"/>
        <v>0</v>
      </c>
      <c r="C535" s="30">
        <f t="shared" si="25"/>
        <v>1</v>
      </c>
      <c r="D535" s="46">
        <f t="shared" si="26"/>
        <v>1</v>
      </c>
    </row>
    <row r="536" spans="1:4" ht="15.75" x14ac:dyDescent="0.25">
      <c r="A536" s="185">
        <v>41051009701</v>
      </c>
      <c r="B536" s="30">
        <f t="shared" si="24"/>
        <v>1</v>
      </c>
      <c r="C536" s="30">
        <f t="shared" si="25"/>
        <v>1</v>
      </c>
      <c r="D536" s="46">
        <f t="shared" si="26"/>
        <v>1</v>
      </c>
    </row>
    <row r="537" spans="1:4" ht="15.75" x14ac:dyDescent="0.25">
      <c r="A537" s="185">
        <v>41051001000</v>
      </c>
      <c r="B537" s="30">
        <f t="shared" si="24"/>
        <v>0</v>
      </c>
      <c r="C537" s="30">
        <f t="shared" si="25"/>
        <v>0</v>
      </c>
      <c r="D537" s="46">
        <f t="shared" si="26"/>
        <v>0</v>
      </c>
    </row>
    <row r="538" spans="1:4" ht="15.75" x14ac:dyDescent="0.25">
      <c r="A538" s="185">
        <v>41051000701</v>
      </c>
      <c r="B538" s="30">
        <f t="shared" si="24"/>
        <v>0</v>
      </c>
      <c r="C538" s="30">
        <f t="shared" si="25"/>
        <v>0</v>
      </c>
      <c r="D538" s="46">
        <f t="shared" si="26"/>
        <v>0</v>
      </c>
    </row>
    <row r="539" spans="1:4" ht="15.75" x14ac:dyDescent="0.25">
      <c r="A539" s="185">
        <v>41051002802</v>
      </c>
      <c r="B539" s="30">
        <f t="shared" si="24"/>
        <v>0</v>
      </c>
      <c r="C539" s="30">
        <f t="shared" si="25"/>
        <v>0</v>
      </c>
      <c r="D539" s="46">
        <f t="shared" si="26"/>
        <v>0</v>
      </c>
    </row>
    <row r="540" spans="1:4" ht="15.75" x14ac:dyDescent="0.25">
      <c r="A540" s="185">
        <v>41051000601</v>
      </c>
      <c r="B540" s="30">
        <f t="shared" si="24"/>
        <v>0</v>
      </c>
      <c r="C540" s="30">
        <f t="shared" si="25"/>
        <v>1</v>
      </c>
      <c r="D540" s="46">
        <f t="shared" si="26"/>
        <v>0</v>
      </c>
    </row>
    <row r="541" spans="1:4" ht="15.75" x14ac:dyDescent="0.25">
      <c r="A541" s="185">
        <v>41051009904</v>
      </c>
      <c r="B541" s="30">
        <f t="shared" si="24"/>
        <v>0</v>
      </c>
      <c r="C541" s="30">
        <f t="shared" si="25"/>
        <v>0</v>
      </c>
      <c r="D541" s="46">
        <f t="shared" si="26"/>
        <v>1</v>
      </c>
    </row>
    <row r="542" spans="1:4" ht="15.75" x14ac:dyDescent="0.25">
      <c r="A542" s="185">
        <v>41051005900</v>
      </c>
      <c r="B542" s="30">
        <f t="shared" si="24"/>
        <v>0</v>
      </c>
      <c r="C542" s="30">
        <f t="shared" si="25"/>
        <v>0</v>
      </c>
      <c r="D542" s="46">
        <f t="shared" si="26"/>
        <v>0</v>
      </c>
    </row>
    <row r="543" spans="1:4" ht="15.75" x14ac:dyDescent="0.25">
      <c r="A543" s="185">
        <v>41051001802</v>
      </c>
      <c r="B543" s="30">
        <f t="shared" si="24"/>
        <v>0</v>
      </c>
      <c r="C543" s="30">
        <f t="shared" si="25"/>
        <v>0</v>
      </c>
      <c r="D543" s="46">
        <f t="shared" si="26"/>
        <v>0</v>
      </c>
    </row>
    <row r="544" spans="1:4" ht="15.75" x14ac:dyDescent="0.25">
      <c r="A544" s="185">
        <v>41051001602</v>
      </c>
      <c r="B544" s="30">
        <f t="shared" si="24"/>
        <v>0</v>
      </c>
      <c r="C544" s="30">
        <f t="shared" si="25"/>
        <v>1</v>
      </c>
      <c r="D544" s="46">
        <f t="shared" si="26"/>
        <v>1</v>
      </c>
    </row>
    <row r="545" spans="1:4" ht="15.75" x14ac:dyDescent="0.25">
      <c r="A545" s="185">
        <v>41051008400</v>
      </c>
      <c r="B545" s="30">
        <f t="shared" si="24"/>
        <v>0</v>
      </c>
      <c r="C545" s="30">
        <f t="shared" si="25"/>
        <v>1</v>
      </c>
      <c r="D545" s="46">
        <f t="shared" si="26"/>
        <v>1</v>
      </c>
    </row>
    <row r="546" spans="1:4" ht="15.75" x14ac:dyDescent="0.25">
      <c r="A546" s="185">
        <v>41051003701</v>
      </c>
      <c r="B546" s="30">
        <f t="shared" si="24"/>
        <v>0</v>
      </c>
      <c r="C546" s="30">
        <f t="shared" si="25"/>
        <v>0</v>
      </c>
      <c r="D546" s="46">
        <f t="shared" si="26"/>
        <v>0</v>
      </c>
    </row>
    <row r="547" spans="1:4" ht="15.75" x14ac:dyDescent="0.25">
      <c r="A547" s="185">
        <v>41051009501</v>
      </c>
      <c r="B547" s="30">
        <f t="shared" si="24"/>
        <v>0</v>
      </c>
      <c r="C547" s="30">
        <f t="shared" si="25"/>
        <v>0</v>
      </c>
      <c r="D547" s="46">
        <f t="shared" si="26"/>
        <v>0</v>
      </c>
    </row>
    <row r="548" spans="1:4" ht="15.75" x14ac:dyDescent="0.25">
      <c r="A548" s="185">
        <v>41051008301</v>
      </c>
      <c r="B548" s="30">
        <f t="shared" si="24"/>
        <v>0</v>
      </c>
      <c r="C548" s="30">
        <f t="shared" si="25"/>
        <v>1</v>
      </c>
      <c r="D548" s="46">
        <f t="shared" si="26"/>
        <v>1</v>
      </c>
    </row>
    <row r="549" spans="1:4" ht="15.75" x14ac:dyDescent="0.25">
      <c r="A549" s="185">
        <v>41051001601</v>
      </c>
      <c r="B549" s="30">
        <f t="shared" si="24"/>
        <v>0</v>
      </c>
      <c r="C549" s="30">
        <f t="shared" si="25"/>
        <v>0</v>
      </c>
      <c r="D549" s="46">
        <f t="shared" si="26"/>
        <v>0</v>
      </c>
    </row>
    <row r="550" spans="1:4" ht="15.75" x14ac:dyDescent="0.25">
      <c r="A550" s="185">
        <v>41051000100</v>
      </c>
      <c r="B550" s="30">
        <f t="shared" si="24"/>
        <v>0</v>
      </c>
      <c r="C550" s="30">
        <f t="shared" si="25"/>
        <v>0</v>
      </c>
      <c r="D550" s="46">
        <f t="shared" si="26"/>
        <v>0</v>
      </c>
    </row>
    <row r="551" spans="1:4" ht="15.75" x14ac:dyDescent="0.25">
      <c r="A551" s="185">
        <v>41051000602</v>
      </c>
      <c r="B551" s="30">
        <f t="shared" si="24"/>
        <v>0</v>
      </c>
      <c r="C551" s="30">
        <f t="shared" si="25"/>
        <v>1</v>
      </c>
      <c r="D551" s="46">
        <f t="shared" si="26"/>
        <v>0</v>
      </c>
    </row>
    <row r="552" spans="1:4" ht="15.75" x14ac:dyDescent="0.25">
      <c r="A552" s="185">
        <v>41051004300</v>
      </c>
      <c r="B552" s="30">
        <f t="shared" si="24"/>
        <v>0</v>
      </c>
      <c r="C552" s="30">
        <f t="shared" si="25"/>
        <v>0</v>
      </c>
      <c r="D552" s="46">
        <f t="shared" si="26"/>
        <v>0</v>
      </c>
    </row>
    <row r="553" spans="1:4" ht="15.75" x14ac:dyDescent="0.25">
      <c r="A553" s="185">
        <v>41051010409</v>
      </c>
      <c r="B553" s="30">
        <f t="shared" si="24"/>
        <v>0</v>
      </c>
      <c r="C553" s="30">
        <f t="shared" si="25"/>
        <v>0</v>
      </c>
      <c r="D553" s="46">
        <f t="shared" si="26"/>
        <v>0</v>
      </c>
    </row>
    <row r="554" spans="1:4" ht="15.75" x14ac:dyDescent="0.25">
      <c r="A554" s="185">
        <v>41051010002</v>
      </c>
      <c r="B554" s="30">
        <f t="shared" si="24"/>
        <v>0</v>
      </c>
      <c r="C554" s="30">
        <f t="shared" si="25"/>
        <v>0</v>
      </c>
      <c r="D554" s="46">
        <f t="shared" si="26"/>
        <v>0</v>
      </c>
    </row>
    <row r="555" spans="1:4" ht="15.75" x14ac:dyDescent="0.25">
      <c r="A555" s="185">
        <v>41051007700</v>
      </c>
      <c r="B555" s="30">
        <f t="shared" si="24"/>
        <v>0</v>
      </c>
      <c r="C555" s="30">
        <f t="shared" si="25"/>
        <v>0</v>
      </c>
      <c r="D555" s="46">
        <f t="shared" si="26"/>
        <v>0</v>
      </c>
    </row>
    <row r="556" spans="1:4" ht="15.75" x14ac:dyDescent="0.25">
      <c r="A556" s="185">
        <v>41051002701</v>
      </c>
      <c r="B556" s="30">
        <f t="shared" si="24"/>
        <v>0</v>
      </c>
      <c r="C556" s="30">
        <f t="shared" si="25"/>
        <v>0</v>
      </c>
      <c r="D556" s="46">
        <f t="shared" si="26"/>
        <v>0</v>
      </c>
    </row>
    <row r="557" spans="1:4" ht="15.75" x14ac:dyDescent="0.25">
      <c r="A557" s="185">
        <v>41051001302</v>
      </c>
      <c r="B557" s="30">
        <f t="shared" si="24"/>
        <v>0</v>
      </c>
      <c r="C557" s="30">
        <f t="shared" si="25"/>
        <v>0</v>
      </c>
      <c r="D557" s="46">
        <f t="shared" si="26"/>
        <v>0</v>
      </c>
    </row>
    <row r="558" spans="1:4" ht="15.75" x14ac:dyDescent="0.25">
      <c r="A558" s="185">
        <v>41051009606</v>
      </c>
      <c r="B558" s="30">
        <f t="shared" si="24"/>
        <v>0</v>
      </c>
      <c r="C558" s="30">
        <f t="shared" si="25"/>
        <v>1</v>
      </c>
      <c r="D558" s="46">
        <f t="shared" si="26"/>
        <v>1</v>
      </c>
    </row>
    <row r="559" spans="1:4" ht="15.75" x14ac:dyDescent="0.25">
      <c r="A559" s="185">
        <v>41051000302</v>
      </c>
      <c r="B559" s="30">
        <f t="shared" si="24"/>
        <v>0</v>
      </c>
      <c r="C559" s="30">
        <f t="shared" si="25"/>
        <v>0</v>
      </c>
      <c r="D559" s="46">
        <f t="shared" si="26"/>
        <v>0</v>
      </c>
    </row>
    <row r="560" spans="1:4" ht="15.75" x14ac:dyDescent="0.25">
      <c r="A560" s="185">
        <v>41051008201</v>
      </c>
      <c r="B560" s="30">
        <f t="shared" si="24"/>
        <v>1</v>
      </c>
      <c r="C560" s="30">
        <f t="shared" si="25"/>
        <v>0</v>
      </c>
      <c r="D560" s="46">
        <f t="shared" si="26"/>
        <v>0</v>
      </c>
    </row>
    <row r="561" spans="1:4" ht="15.75" x14ac:dyDescent="0.25">
      <c r="A561" s="185">
        <v>41051010001</v>
      </c>
      <c r="B561" s="30">
        <f t="shared" si="24"/>
        <v>1</v>
      </c>
      <c r="C561" s="30">
        <f t="shared" si="25"/>
        <v>1</v>
      </c>
      <c r="D561" s="46">
        <f t="shared" si="26"/>
        <v>1</v>
      </c>
    </row>
    <row r="562" spans="1:4" ht="15.75" x14ac:dyDescent="0.25">
      <c r="A562" s="185">
        <v>41051010408</v>
      </c>
      <c r="B562" s="30">
        <f t="shared" si="24"/>
        <v>0</v>
      </c>
      <c r="C562" s="30">
        <f t="shared" si="25"/>
        <v>1</v>
      </c>
      <c r="D562" s="46">
        <f t="shared" si="26"/>
        <v>1</v>
      </c>
    </row>
    <row r="563" spans="1:4" ht="15.75" x14ac:dyDescent="0.25">
      <c r="A563" s="185">
        <v>41051000902</v>
      </c>
      <c r="B563" s="30">
        <f t="shared" si="24"/>
        <v>0</v>
      </c>
      <c r="C563" s="30">
        <f t="shared" si="25"/>
        <v>0</v>
      </c>
      <c r="D563" s="46">
        <f t="shared" si="26"/>
        <v>0</v>
      </c>
    </row>
    <row r="564" spans="1:4" ht="15.75" x14ac:dyDescent="0.25">
      <c r="A564" s="185">
        <v>41051006200</v>
      </c>
      <c r="B564" s="30">
        <f t="shared" si="24"/>
        <v>0</v>
      </c>
      <c r="C564" s="30">
        <f t="shared" si="25"/>
        <v>0</v>
      </c>
      <c r="D564" s="46">
        <f t="shared" si="26"/>
        <v>0</v>
      </c>
    </row>
    <row r="565" spans="1:4" ht="15.75" x14ac:dyDescent="0.25">
      <c r="A565" s="185">
        <v>41051009000</v>
      </c>
      <c r="B565" s="30">
        <f t="shared" si="24"/>
        <v>0</v>
      </c>
      <c r="C565" s="30">
        <f t="shared" si="25"/>
        <v>1</v>
      </c>
      <c r="D565" s="46">
        <f t="shared" si="26"/>
        <v>1</v>
      </c>
    </row>
    <row r="566" spans="1:4" ht="15.75" x14ac:dyDescent="0.25">
      <c r="A566" s="185">
        <v>41051001701</v>
      </c>
      <c r="B566" s="30">
        <f t="shared" si="24"/>
        <v>0</v>
      </c>
      <c r="C566" s="30">
        <f t="shared" si="25"/>
        <v>0</v>
      </c>
      <c r="D566" s="46">
        <f t="shared" si="26"/>
        <v>0</v>
      </c>
    </row>
    <row r="567" spans="1:4" ht="15.75" x14ac:dyDescent="0.25">
      <c r="A567" s="185">
        <v>41051009803</v>
      </c>
      <c r="B567" s="30">
        <f t="shared" si="24"/>
        <v>0</v>
      </c>
      <c r="C567" s="30">
        <f t="shared" si="25"/>
        <v>0</v>
      </c>
      <c r="D567" s="46">
        <f t="shared" si="26"/>
        <v>1</v>
      </c>
    </row>
    <row r="568" spans="1:4" ht="15.75" x14ac:dyDescent="0.25">
      <c r="A568" s="185">
        <v>41051007000</v>
      </c>
      <c r="B568" s="30">
        <f t="shared" si="24"/>
        <v>0</v>
      </c>
      <c r="C568" s="30">
        <f t="shared" si="25"/>
        <v>0</v>
      </c>
      <c r="D568" s="46">
        <f t="shared" si="26"/>
        <v>0</v>
      </c>
    </row>
    <row r="569" spans="1:4" ht="15.75" x14ac:dyDescent="0.25">
      <c r="A569" s="185">
        <v>41051003402</v>
      </c>
      <c r="B569" s="30">
        <f t="shared" si="24"/>
        <v>0</v>
      </c>
      <c r="C569" s="30">
        <f t="shared" si="25"/>
        <v>0</v>
      </c>
      <c r="D569" s="46">
        <f t="shared" si="26"/>
        <v>0</v>
      </c>
    </row>
    <row r="570" spans="1:4" ht="15.75" x14ac:dyDescent="0.25">
      <c r="A570" s="185">
        <v>41051003902</v>
      </c>
      <c r="B570" s="30">
        <f t="shared" si="24"/>
        <v>0</v>
      </c>
      <c r="C570" s="30">
        <f t="shared" si="25"/>
        <v>0</v>
      </c>
      <c r="D570" s="46">
        <f t="shared" si="26"/>
        <v>0</v>
      </c>
    </row>
    <row r="571" spans="1:4" ht="15.75" x14ac:dyDescent="0.25">
      <c r="A571" s="185">
        <v>41051006002</v>
      </c>
      <c r="B571" s="30">
        <f t="shared" si="24"/>
        <v>0</v>
      </c>
      <c r="C571" s="30">
        <f t="shared" si="25"/>
        <v>0</v>
      </c>
      <c r="D571" s="46">
        <f t="shared" si="26"/>
        <v>0</v>
      </c>
    </row>
    <row r="572" spans="1:4" ht="15.75" x14ac:dyDescent="0.25">
      <c r="A572" s="185">
        <v>41051001400</v>
      </c>
      <c r="B572" s="30">
        <f t="shared" si="24"/>
        <v>0</v>
      </c>
      <c r="C572" s="30">
        <f t="shared" si="25"/>
        <v>0</v>
      </c>
      <c r="D572" s="46">
        <f t="shared" si="26"/>
        <v>0</v>
      </c>
    </row>
    <row r="573" spans="1:4" ht="15.75" x14ac:dyDescent="0.25">
      <c r="A573" s="185">
        <v>41051001202</v>
      </c>
      <c r="B573" s="30">
        <f t="shared" si="24"/>
        <v>0</v>
      </c>
      <c r="C573" s="30">
        <f t="shared" si="25"/>
        <v>0</v>
      </c>
      <c r="D573" s="46">
        <f t="shared" si="26"/>
        <v>0</v>
      </c>
    </row>
    <row r="574" spans="1:4" ht="15.75" x14ac:dyDescent="0.25">
      <c r="A574" s="185">
        <v>41051009905</v>
      </c>
      <c r="B574" s="30">
        <f t="shared" si="24"/>
        <v>0</v>
      </c>
      <c r="C574" s="30">
        <f t="shared" si="25"/>
        <v>0</v>
      </c>
      <c r="D574" s="46">
        <f t="shared" si="26"/>
        <v>0</v>
      </c>
    </row>
    <row r="575" spans="1:4" ht="15.75" x14ac:dyDescent="0.25">
      <c r="A575" s="185">
        <v>41051001102</v>
      </c>
      <c r="B575" s="30">
        <f t="shared" si="24"/>
        <v>0</v>
      </c>
      <c r="C575" s="30">
        <f t="shared" si="25"/>
        <v>0</v>
      </c>
      <c r="D575" s="46">
        <f t="shared" si="26"/>
        <v>0</v>
      </c>
    </row>
    <row r="576" spans="1:4" ht="15.75" x14ac:dyDescent="0.25">
      <c r="A576" s="185">
        <v>41051006602</v>
      </c>
      <c r="B576" s="30">
        <f t="shared" si="24"/>
        <v>0</v>
      </c>
      <c r="C576" s="30">
        <f t="shared" si="25"/>
        <v>0</v>
      </c>
      <c r="D576" s="46">
        <f t="shared" si="26"/>
        <v>0</v>
      </c>
    </row>
    <row r="577" spans="1:4" ht="15.75" x14ac:dyDescent="0.25">
      <c r="A577" s="185">
        <v>41051004002</v>
      </c>
      <c r="B577" s="30">
        <f t="shared" si="24"/>
        <v>0</v>
      </c>
      <c r="C577" s="30">
        <f t="shared" si="25"/>
        <v>0</v>
      </c>
      <c r="D577" s="46">
        <f t="shared" si="26"/>
        <v>1</v>
      </c>
    </row>
    <row r="578" spans="1:4" ht="15.75" x14ac:dyDescent="0.25">
      <c r="A578" s="185">
        <v>41051001201</v>
      </c>
      <c r="B578" s="30">
        <f t="shared" si="24"/>
        <v>0</v>
      </c>
      <c r="C578" s="30">
        <f t="shared" si="25"/>
        <v>0</v>
      </c>
      <c r="D578" s="46">
        <f t="shared" si="26"/>
        <v>0</v>
      </c>
    </row>
    <row r="579" spans="1:4" ht="15.75" x14ac:dyDescent="0.25">
      <c r="A579" s="185">
        <v>41051009605</v>
      </c>
      <c r="B579" s="30">
        <f t="shared" si="24"/>
        <v>0</v>
      </c>
      <c r="C579" s="30">
        <f t="shared" si="25"/>
        <v>1</v>
      </c>
      <c r="D579" s="46">
        <f t="shared" si="26"/>
        <v>0</v>
      </c>
    </row>
    <row r="580" spans="1:4" ht="15.75" x14ac:dyDescent="0.25">
      <c r="A580" s="185">
        <v>41051009301</v>
      </c>
      <c r="B580" s="30">
        <f t="shared" si="24"/>
        <v>0</v>
      </c>
      <c r="C580" s="30">
        <f t="shared" si="25"/>
        <v>1</v>
      </c>
      <c r="D580" s="46">
        <f t="shared" si="26"/>
        <v>1</v>
      </c>
    </row>
    <row r="581" spans="1:4" ht="15.75" x14ac:dyDescent="0.25">
      <c r="A581" s="185">
        <v>41051006701</v>
      </c>
      <c r="B581" s="30">
        <f t="shared" si="24"/>
        <v>0</v>
      </c>
      <c r="C581" s="30">
        <f t="shared" si="25"/>
        <v>0</v>
      </c>
      <c r="D581" s="46">
        <f t="shared" si="26"/>
        <v>0</v>
      </c>
    </row>
    <row r="582" spans="1:4" ht="15.75" x14ac:dyDescent="0.25">
      <c r="A582" s="185">
        <v>41051009502</v>
      </c>
      <c r="B582" s="30">
        <f t="shared" si="24"/>
        <v>0</v>
      </c>
      <c r="C582" s="30">
        <f t="shared" si="25"/>
        <v>0</v>
      </c>
      <c r="D582" s="46">
        <f t="shared" si="26"/>
        <v>0</v>
      </c>
    </row>
    <row r="583" spans="1:4" ht="15.75" x14ac:dyDescent="0.25">
      <c r="A583" s="185">
        <v>41051002203</v>
      </c>
      <c r="B583" s="30">
        <f t="shared" si="24"/>
        <v>0</v>
      </c>
      <c r="C583" s="30">
        <f t="shared" si="25"/>
        <v>0</v>
      </c>
      <c r="D583" s="46">
        <f t="shared" si="26"/>
        <v>0</v>
      </c>
    </row>
    <row r="584" spans="1:4" ht="15.75" x14ac:dyDescent="0.25">
      <c r="A584" s="185">
        <v>41051005100</v>
      </c>
      <c r="B584" s="30">
        <f t="shared" ref="B584:B647" si="27">SUMIF($I$7:$I$92,A584,$J$7:$J$92)</f>
        <v>1</v>
      </c>
      <c r="C584" s="30">
        <f t="shared" ref="C584:C647" si="28">SUMIF($L$7:$L$172,A584,$M$7:$M$172)</f>
        <v>0</v>
      </c>
      <c r="D584" s="46">
        <f t="shared" ref="D584:D647" si="29">SUMIF($O$7:$O$295,A584,$P$7:$P$295)</f>
        <v>0</v>
      </c>
    </row>
    <row r="585" spans="1:4" ht="15.75" x14ac:dyDescent="0.25">
      <c r="A585" s="185">
        <v>41051005200</v>
      </c>
      <c r="B585" s="30">
        <f t="shared" si="27"/>
        <v>0</v>
      </c>
      <c r="C585" s="30">
        <f t="shared" si="28"/>
        <v>0</v>
      </c>
      <c r="D585" s="46">
        <f t="shared" si="29"/>
        <v>1</v>
      </c>
    </row>
    <row r="586" spans="1:4" ht="15.75" x14ac:dyDescent="0.25">
      <c r="A586" s="185">
        <v>41051000802</v>
      </c>
      <c r="B586" s="30">
        <f t="shared" si="27"/>
        <v>0</v>
      </c>
      <c r="C586" s="30">
        <f t="shared" si="28"/>
        <v>0</v>
      </c>
      <c r="D586" s="46">
        <f t="shared" si="29"/>
        <v>0</v>
      </c>
    </row>
    <row r="587" spans="1:4" ht="15.75" x14ac:dyDescent="0.25">
      <c r="A587" s="185">
        <v>41051009604</v>
      </c>
      <c r="B587" s="30">
        <f t="shared" si="27"/>
        <v>1</v>
      </c>
      <c r="C587" s="30">
        <f t="shared" si="28"/>
        <v>1</v>
      </c>
      <c r="D587" s="46">
        <f t="shared" si="29"/>
        <v>1</v>
      </c>
    </row>
    <row r="588" spans="1:4" ht="15.75" x14ac:dyDescent="0.25">
      <c r="A588" s="185">
        <v>41051003200</v>
      </c>
      <c r="B588" s="30">
        <f t="shared" si="27"/>
        <v>0</v>
      </c>
      <c r="C588" s="30">
        <f t="shared" si="28"/>
        <v>0</v>
      </c>
      <c r="D588" s="46">
        <f t="shared" si="29"/>
        <v>0</v>
      </c>
    </row>
    <row r="589" spans="1:4" ht="15.75" x14ac:dyDescent="0.25">
      <c r="A589" s="185">
        <v>41051009907</v>
      </c>
      <c r="B589" s="30">
        <f t="shared" si="27"/>
        <v>0</v>
      </c>
      <c r="C589" s="30">
        <f t="shared" si="28"/>
        <v>0</v>
      </c>
      <c r="D589" s="46">
        <f t="shared" si="29"/>
        <v>0</v>
      </c>
    </row>
    <row r="590" spans="1:4" ht="15.75" x14ac:dyDescent="0.25">
      <c r="A590" s="185">
        <v>41051010305</v>
      </c>
      <c r="B590" s="30">
        <f t="shared" si="27"/>
        <v>0</v>
      </c>
      <c r="C590" s="30">
        <f t="shared" si="28"/>
        <v>0</v>
      </c>
      <c r="D590" s="46">
        <f t="shared" si="29"/>
        <v>0</v>
      </c>
    </row>
    <row r="591" spans="1:4" ht="15.75" x14ac:dyDescent="0.25">
      <c r="A591" s="185">
        <v>41051010304</v>
      </c>
      <c r="B591" s="30">
        <f t="shared" si="27"/>
        <v>1</v>
      </c>
      <c r="C591" s="30">
        <f t="shared" si="28"/>
        <v>1</v>
      </c>
      <c r="D591" s="46">
        <f t="shared" si="29"/>
        <v>1</v>
      </c>
    </row>
    <row r="592" spans="1:4" ht="15.75" x14ac:dyDescent="0.25">
      <c r="A592" s="185">
        <v>41051010306</v>
      </c>
      <c r="B592" s="30">
        <f t="shared" si="27"/>
        <v>0</v>
      </c>
      <c r="C592" s="30">
        <f t="shared" si="28"/>
        <v>0</v>
      </c>
      <c r="D592" s="46">
        <f t="shared" si="29"/>
        <v>0</v>
      </c>
    </row>
    <row r="593" spans="1:4" ht="15.75" x14ac:dyDescent="0.25">
      <c r="A593" s="185">
        <v>41051005000</v>
      </c>
      <c r="B593" s="30">
        <f t="shared" si="27"/>
        <v>0</v>
      </c>
      <c r="C593" s="30">
        <f t="shared" si="28"/>
        <v>0</v>
      </c>
      <c r="D593" s="46">
        <f t="shared" si="29"/>
        <v>0</v>
      </c>
    </row>
    <row r="594" spans="1:4" ht="15.75" x14ac:dyDescent="0.25">
      <c r="A594" s="185">
        <v>41051004101</v>
      </c>
      <c r="B594" s="30">
        <f t="shared" si="27"/>
        <v>0</v>
      </c>
      <c r="C594" s="30">
        <f t="shared" si="28"/>
        <v>1</v>
      </c>
      <c r="D594" s="46">
        <f t="shared" si="29"/>
        <v>0</v>
      </c>
    </row>
    <row r="595" spans="1:4" ht="15.75" x14ac:dyDescent="0.25">
      <c r="A595" s="185">
        <v>41051000402</v>
      </c>
      <c r="B595" s="30">
        <f t="shared" si="27"/>
        <v>0</v>
      </c>
      <c r="C595" s="30">
        <f t="shared" si="28"/>
        <v>0</v>
      </c>
      <c r="D595" s="46">
        <f t="shared" si="29"/>
        <v>0</v>
      </c>
    </row>
    <row r="596" spans="1:4" ht="15.75" x14ac:dyDescent="0.25">
      <c r="A596" s="185">
        <v>41051008600</v>
      </c>
      <c r="B596" s="30">
        <f t="shared" si="27"/>
        <v>0</v>
      </c>
      <c r="C596" s="30">
        <f t="shared" si="28"/>
        <v>0</v>
      </c>
      <c r="D596" s="46">
        <f t="shared" si="29"/>
        <v>0</v>
      </c>
    </row>
    <row r="597" spans="1:4" ht="15.75" x14ac:dyDescent="0.25">
      <c r="A597" s="185">
        <v>41051010500</v>
      </c>
      <c r="B597" s="30">
        <f t="shared" si="27"/>
        <v>0</v>
      </c>
      <c r="C597" s="30">
        <f t="shared" si="28"/>
        <v>0</v>
      </c>
      <c r="D597" s="46">
        <f t="shared" si="29"/>
        <v>0</v>
      </c>
    </row>
    <row r="598" spans="1:4" ht="15.75" x14ac:dyDescent="0.25">
      <c r="A598" s="185">
        <v>41051000401</v>
      </c>
      <c r="B598" s="30">
        <f t="shared" si="27"/>
        <v>0</v>
      </c>
      <c r="C598" s="30">
        <f t="shared" si="28"/>
        <v>0</v>
      </c>
      <c r="D598" s="46">
        <f t="shared" si="29"/>
        <v>0</v>
      </c>
    </row>
    <row r="599" spans="1:4" ht="15.75" x14ac:dyDescent="0.25">
      <c r="A599" s="185">
        <v>41051007800</v>
      </c>
      <c r="B599" s="30">
        <f t="shared" si="27"/>
        <v>0</v>
      </c>
      <c r="C599" s="30">
        <f t="shared" si="28"/>
        <v>0</v>
      </c>
      <c r="D599" s="46">
        <f t="shared" si="29"/>
        <v>0</v>
      </c>
    </row>
    <row r="600" spans="1:4" ht="15.75" x14ac:dyDescent="0.25">
      <c r="A600" s="185">
        <v>41051000702</v>
      </c>
      <c r="B600" s="30">
        <f t="shared" si="27"/>
        <v>0</v>
      </c>
      <c r="C600" s="30">
        <f t="shared" si="28"/>
        <v>0</v>
      </c>
      <c r="D600" s="46">
        <f t="shared" si="29"/>
        <v>1</v>
      </c>
    </row>
    <row r="601" spans="1:4" ht="15.75" x14ac:dyDescent="0.25">
      <c r="A601" s="185">
        <v>41051006402</v>
      </c>
      <c r="B601" s="30">
        <f t="shared" si="27"/>
        <v>0</v>
      </c>
      <c r="C601" s="30">
        <f t="shared" si="28"/>
        <v>0</v>
      </c>
      <c r="D601" s="46">
        <f t="shared" si="29"/>
        <v>0</v>
      </c>
    </row>
    <row r="602" spans="1:4" ht="15.75" x14ac:dyDescent="0.25">
      <c r="A602" s="185">
        <v>41051010402</v>
      </c>
      <c r="B602" s="30">
        <f t="shared" si="27"/>
        <v>0</v>
      </c>
      <c r="C602" s="30">
        <f t="shared" si="28"/>
        <v>0</v>
      </c>
      <c r="D602" s="46">
        <f t="shared" si="29"/>
        <v>0</v>
      </c>
    </row>
    <row r="603" spans="1:4" ht="15.75" x14ac:dyDescent="0.25">
      <c r="A603" s="185">
        <v>41051003301</v>
      </c>
      <c r="B603" s="30">
        <f t="shared" si="27"/>
        <v>0</v>
      </c>
      <c r="C603" s="30">
        <f t="shared" si="28"/>
        <v>0</v>
      </c>
      <c r="D603" s="46">
        <f t="shared" si="29"/>
        <v>1</v>
      </c>
    </row>
    <row r="604" spans="1:4" ht="15.75" x14ac:dyDescent="0.25">
      <c r="A604" s="185">
        <v>41051006403</v>
      </c>
      <c r="B604" s="30">
        <f t="shared" si="27"/>
        <v>0</v>
      </c>
      <c r="C604" s="30">
        <f t="shared" si="28"/>
        <v>0</v>
      </c>
      <c r="D604" s="46">
        <f t="shared" si="29"/>
        <v>0</v>
      </c>
    </row>
    <row r="605" spans="1:4" ht="15.75" x14ac:dyDescent="0.25">
      <c r="A605" s="185">
        <v>41051007900</v>
      </c>
      <c r="B605" s="30">
        <f t="shared" si="27"/>
        <v>0</v>
      </c>
      <c r="C605" s="30">
        <f t="shared" si="28"/>
        <v>0</v>
      </c>
      <c r="D605" s="46">
        <f t="shared" si="29"/>
        <v>0</v>
      </c>
    </row>
    <row r="606" spans="1:4" ht="15.75" x14ac:dyDescent="0.25">
      <c r="A606" s="185">
        <v>41051010410</v>
      </c>
      <c r="B606" s="30">
        <f t="shared" si="27"/>
        <v>0</v>
      </c>
      <c r="C606" s="30">
        <f t="shared" si="28"/>
        <v>1</v>
      </c>
      <c r="D606" s="46">
        <f t="shared" si="29"/>
        <v>1</v>
      </c>
    </row>
    <row r="607" spans="1:4" ht="15.75" x14ac:dyDescent="0.25">
      <c r="A607" s="185">
        <v>41051009400</v>
      </c>
      <c r="B607" s="30">
        <f t="shared" si="27"/>
        <v>0</v>
      </c>
      <c r="C607" s="30">
        <f t="shared" si="28"/>
        <v>0</v>
      </c>
      <c r="D607" s="46">
        <f t="shared" si="29"/>
        <v>0</v>
      </c>
    </row>
    <row r="608" spans="1:4" ht="15.75" x14ac:dyDescent="0.25">
      <c r="A608" s="185">
        <v>41051009903</v>
      </c>
      <c r="B608" s="30">
        <f t="shared" si="27"/>
        <v>0</v>
      </c>
      <c r="C608" s="30">
        <f t="shared" si="28"/>
        <v>0</v>
      </c>
      <c r="D608" s="46">
        <f t="shared" si="29"/>
        <v>0</v>
      </c>
    </row>
    <row r="609" spans="1:4" ht="15.75" x14ac:dyDescent="0.25">
      <c r="A609" s="185">
        <v>41051000901</v>
      </c>
      <c r="B609" s="30">
        <f t="shared" si="27"/>
        <v>0</v>
      </c>
      <c r="C609" s="30">
        <f t="shared" si="28"/>
        <v>0</v>
      </c>
      <c r="D609" s="46">
        <f t="shared" si="29"/>
        <v>0</v>
      </c>
    </row>
    <row r="610" spans="1:4" ht="15.75" x14ac:dyDescent="0.25">
      <c r="A610" s="185">
        <v>41051008902</v>
      </c>
      <c r="B610" s="30">
        <f t="shared" si="27"/>
        <v>0</v>
      </c>
      <c r="C610" s="30">
        <f t="shared" si="28"/>
        <v>0</v>
      </c>
      <c r="D610" s="46">
        <f t="shared" si="29"/>
        <v>0</v>
      </c>
    </row>
    <row r="611" spans="1:4" ht="15.75" x14ac:dyDescent="0.25">
      <c r="A611" s="185">
        <v>41051004602</v>
      </c>
      <c r="B611" s="30">
        <f t="shared" si="27"/>
        <v>0</v>
      </c>
      <c r="C611" s="30">
        <f t="shared" si="28"/>
        <v>0</v>
      </c>
      <c r="D611" s="46">
        <f t="shared" si="29"/>
        <v>0</v>
      </c>
    </row>
    <row r="612" spans="1:4" ht="15.75" x14ac:dyDescent="0.25">
      <c r="A612" s="185">
        <v>41051005700</v>
      </c>
      <c r="B612" s="30">
        <f t="shared" si="27"/>
        <v>1</v>
      </c>
      <c r="C612" s="30">
        <f t="shared" si="28"/>
        <v>0</v>
      </c>
      <c r="D612" s="46">
        <f t="shared" si="29"/>
        <v>0</v>
      </c>
    </row>
    <row r="613" spans="1:4" ht="15.75" x14ac:dyDescent="0.25">
      <c r="A613" s="185">
        <v>41051010405</v>
      </c>
      <c r="B613" s="30">
        <f t="shared" si="27"/>
        <v>0</v>
      </c>
      <c r="C613" s="30">
        <f t="shared" si="28"/>
        <v>0</v>
      </c>
      <c r="D613" s="46">
        <f t="shared" si="29"/>
        <v>0</v>
      </c>
    </row>
    <row r="614" spans="1:4" ht="15.75" x14ac:dyDescent="0.25">
      <c r="A614" s="185">
        <v>41051007201</v>
      </c>
      <c r="B614" s="30">
        <f t="shared" si="27"/>
        <v>0</v>
      </c>
      <c r="C614" s="30">
        <f t="shared" si="28"/>
        <v>0</v>
      </c>
      <c r="D614" s="46">
        <f t="shared" si="29"/>
        <v>0</v>
      </c>
    </row>
    <row r="615" spans="1:4" ht="15.75" x14ac:dyDescent="0.25">
      <c r="A615" s="185">
        <v>41051008500</v>
      </c>
      <c r="B615" s="30">
        <f t="shared" si="27"/>
        <v>0</v>
      </c>
      <c r="C615" s="30">
        <f t="shared" si="28"/>
        <v>0</v>
      </c>
      <c r="D615" s="46">
        <f t="shared" si="29"/>
        <v>0</v>
      </c>
    </row>
    <row r="616" spans="1:4" ht="15.75" x14ac:dyDescent="0.25">
      <c r="A616" s="185">
        <v>41051003602</v>
      </c>
      <c r="B616" s="30">
        <f t="shared" si="27"/>
        <v>0</v>
      </c>
      <c r="C616" s="30">
        <f t="shared" si="28"/>
        <v>0</v>
      </c>
      <c r="D616" s="46">
        <f t="shared" si="29"/>
        <v>0</v>
      </c>
    </row>
    <row r="617" spans="1:4" ht="15.75" x14ac:dyDescent="0.25">
      <c r="A617" s="185">
        <v>41051006300</v>
      </c>
      <c r="B617" s="30">
        <f t="shared" si="27"/>
        <v>0</v>
      </c>
      <c r="C617" s="30">
        <f t="shared" si="28"/>
        <v>0</v>
      </c>
      <c r="D617" s="46">
        <f t="shared" si="29"/>
        <v>0</v>
      </c>
    </row>
    <row r="618" spans="1:4" ht="15.75" x14ac:dyDescent="0.25">
      <c r="A618" s="185">
        <v>41051001500</v>
      </c>
      <c r="B618" s="30">
        <f t="shared" si="27"/>
        <v>0</v>
      </c>
      <c r="C618" s="30">
        <f t="shared" si="28"/>
        <v>0</v>
      </c>
      <c r="D618" s="46">
        <f t="shared" si="29"/>
        <v>0</v>
      </c>
    </row>
    <row r="619" spans="1:4" ht="15.75" x14ac:dyDescent="0.25">
      <c r="A619" s="185">
        <v>41051005800</v>
      </c>
      <c r="B619" s="30">
        <f t="shared" si="27"/>
        <v>0</v>
      </c>
      <c r="C619" s="30">
        <f t="shared" si="28"/>
        <v>0</v>
      </c>
      <c r="D619" s="46">
        <f t="shared" si="29"/>
        <v>0</v>
      </c>
    </row>
    <row r="620" spans="1:4" ht="15.75" x14ac:dyDescent="0.25">
      <c r="A620" s="185">
        <v>41051008202</v>
      </c>
      <c r="B620" s="30">
        <f t="shared" si="27"/>
        <v>0</v>
      </c>
      <c r="C620" s="30">
        <f t="shared" si="28"/>
        <v>1</v>
      </c>
      <c r="D620" s="46">
        <f t="shared" si="29"/>
        <v>1</v>
      </c>
    </row>
    <row r="621" spans="1:4" ht="15.75" x14ac:dyDescent="0.25">
      <c r="A621" s="185">
        <v>41051010100</v>
      </c>
      <c r="B621" s="30">
        <f t="shared" si="27"/>
        <v>1</v>
      </c>
      <c r="C621" s="30">
        <f t="shared" si="28"/>
        <v>0</v>
      </c>
      <c r="D621" s="46">
        <f t="shared" si="29"/>
        <v>0</v>
      </c>
    </row>
    <row r="622" spans="1:4" ht="15.75" x14ac:dyDescent="0.25">
      <c r="A622" s="185">
        <v>41051002502</v>
      </c>
      <c r="B622" s="30">
        <f t="shared" si="27"/>
        <v>0</v>
      </c>
      <c r="C622" s="30">
        <f t="shared" si="28"/>
        <v>0</v>
      </c>
      <c r="D622" s="46">
        <f t="shared" si="29"/>
        <v>0</v>
      </c>
    </row>
    <row r="623" spans="1:4" ht="15.75" x14ac:dyDescent="0.25">
      <c r="A623" s="185">
        <v>41051006601</v>
      </c>
      <c r="B623" s="30">
        <f t="shared" si="27"/>
        <v>0</v>
      </c>
      <c r="C623" s="30">
        <f t="shared" si="28"/>
        <v>0</v>
      </c>
      <c r="D623" s="46">
        <f t="shared" si="29"/>
        <v>0</v>
      </c>
    </row>
    <row r="624" spans="1:4" ht="15.75" x14ac:dyDescent="0.25">
      <c r="A624" s="185">
        <v>41051003601</v>
      </c>
      <c r="B624" s="30">
        <f t="shared" si="27"/>
        <v>0</v>
      </c>
      <c r="C624" s="30">
        <f t="shared" si="28"/>
        <v>0</v>
      </c>
      <c r="D624" s="46">
        <f t="shared" si="29"/>
        <v>0</v>
      </c>
    </row>
    <row r="625" spans="1:4" ht="15.75" x14ac:dyDescent="0.25">
      <c r="A625" s="185">
        <v>41051000501</v>
      </c>
      <c r="B625" s="30">
        <f t="shared" si="27"/>
        <v>0</v>
      </c>
      <c r="C625" s="30">
        <f t="shared" si="28"/>
        <v>0</v>
      </c>
      <c r="D625" s="46">
        <f t="shared" si="29"/>
        <v>0</v>
      </c>
    </row>
    <row r="626" spans="1:4" ht="15.75" x14ac:dyDescent="0.25">
      <c r="A626" s="185">
        <v>41051003702</v>
      </c>
      <c r="B626" s="30">
        <f t="shared" si="27"/>
        <v>0</v>
      </c>
      <c r="C626" s="30">
        <f t="shared" si="28"/>
        <v>0</v>
      </c>
      <c r="D626" s="46">
        <f t="shared" si="29"/>
        <v>0</v>
      </c>
    </row>
    <row r="627" spans="1:4" ht="15.75" x14ac:dyDescent="0.25">
      <c r="A627" s="185">
        <v>41051010411</v>
      </c>
      <c r="B627" s="30">
        <f t="shared" si="27"/>
        <v>0</v>
      </c>
      <c r="C627" s="30">
        <f t="shared" si="28"/>
        <v>0</v>
      </c>
      <c r="D627" s="46">
        <f t="shared" si="29"/>
        <v>1</v>
      </c>
    </row>
    <row r="628" spans="1:4" ht="15.75" x14ac:dyDescent="0.25">
      <c r="A628" s="185">
        <v>41051004700</v>
      </c>
      <c r="B628" s="30">
        <f t="shared" si="27"/>
        <v>0</v>
      </c>
      <c r="C628" s="30">
        <f t="shared" si="28"/>
        <v>0</v>
      </c>
      <c r="D628" s="46">
        <f t="shared" si="29"/>
        <v>0</v>
      </c>
    </row>
    <row r="629" spans="1:4" ht="15.75" x14ac:dyDescent="0.25">
      <c r="A629" s="185">
        <v>41051009102</v>
      </c>
      <c r="B629" s="30">
        <f t="shared" si="27"/>
        <v>0</v>
      </c>
      <c r="C629" s="30">
        <f t="shared" si="28"/>
        <v>0</v>
      </c>
      <c r="D629" s="46">
        <f t="shared" si="29"/>
        <v>1</v>
      </c>
    </row>
    <row r="630" spans="1:4" ht="15.75" x14ac:dyDescent="0.25">
      <c r="A630" s="185">
        <v>41051003302</v>
      </c>
      <c r="B630" s="30">
        <f t="shared" si="27"/>
        <v>0</v>
      </c>
      <c r="C630" s="30">
        <f t="shared" si="28"/>
        <v>0</v>
      </c>
      <c r="D630" s="46">
        <f t="shared" si="29"/>
        <v>0</v>
      </c>
    </row>
    <row r="631" spans="1:4" ht="15.75" x14ac:dyDescent="0.25">
      <c r="A631" s="185">
        <v>41051003801</v>
      </c>
      <c r="B631" s="30">
        <f t="shared" si="27"/>
        <v>0</v>
      </c>
      <c r="C631" s="30">
        <f t="shared" si="28"/>
        <v>0</v>
      </c>
      <c r="D631" s="46">
        <f t="shared" si="29"/>
        <v>0</v>
      </c>
    </row>
    <row r="632" spans="1:4" ht="15.75" x14ac:dyDescent="0.25">
      <c r="A632" s="185">
        <v>41051010303</v>
      </c>
      <c r="B632" s="30">
        <f t="shared" si="27"/>
        <v>0</v>
      </c>
      <c r="C632" s="30">
        <f t="shared" si="28"/>
        <v>0</v>
      </c>
      <c r="D632" s="46">
        <f t="shared" si="29"/>
        <v>0</v>
      </c>
    </row>
    <row r="633" spans="1:4" ht="15.75" x14ac:dyDescent="0.25">
      <c r="A633" s="185">
        <v>41051003501</v>
      </c>
      <c r="B633" s="30">
        <f t="shared" si="27"/>
        <v>0</v>
      </c>
      <c r="C633" s="30">
        <f t="shared" si="28"/>
        <v>0</v>
      </c>
      <c r="D633" s="46">
        <f t="shared" si="29"/>
        <v>0</v>
      </c>
    </row>
    <row r="634" spans="1:4" ht="15.75" x14ac:dyDescent="0.25">
      <c r="A634" s="185">
        <v>41051002401</v>
      </c>
      <c r="B634" s="30">
        <f t="shared" si="27"/>
        <v>0</v>
      </c>
      <c r="C634" s="30">
        <f t="shared" si="28"/>
        <v>0</v>
      </c>
      <c r="D634" s="46">
        <f t="shared" si="29"/>
        <v>0</v>
      </c>
    </row>
    <row r="635" spans="1:4" ht="15.75" x14ac:dyDescent="0.25">
      <c r="A635" s="185">
        <v>41051007202</v>
      </c>
      <c r="B635" s="30">
        <f t="shared" si="27"/>
        <v>0</v>
      </c>
      <c r="C635" s="30">
        <f t="shared" si="28"/>
        <v>0</v>
      </c>
      <c r="D635" s="46">
        <f t="shared" si="29"/>
        <v>0</v>
      </c>
    </row>
    <row r="636" spans="1:4" ht="15.75" x14ac:dyDescent="0.25">
      <c r="A636" s="185">
        <v>41051009804</v>
      </c>
      <c r="B636" s="30">
        <f t="shared" si="27"/>
        <v>0</v>
      </c>
      <c r="C636" s="30">
        <f t="shared" si="28"/>
        <v>0</v>
      </c>
      <c r="D636" s="46">
        <f t="shared" si="29"/>
        <v>0</v>
      </c>
    </row>
    <row r="637" spans="1:4" ht="15.75" x14ac:dyDescent="0.25">
      <c r="A637" s="185">
        <v>41051007300</v>
      </c>
      <c r="B637" s="30">
        <f t="shared" si="27"/>
        <v>1</v>
      </c>
      <c r="C637" s="30">
        <f t="shared" si="28"/>
        <v>1</v>
      </c>
      <c r="D637" s="46">
        <f t="shared" si="29"/>
        <v>1</v>
      </c>
    </row>
    <row r="638" spans="1:4" ht="15.75" x14ac:dyDescent="0.25">
      <c r="A638" s="185">
        <v>41051009702</v>
      </c>
      <c r="B638" s="30">
        <f t="shared" si="27"/>
        <v>0</v>
      </c>
      <c r="C638" s="30">
        <f t="shared" si="28"/>
        <v>1</v>
      </c>
      <c r="D638" s="46">
        <f t="shared" si="29"/>
        <v>1</v>
      </c>
    </row>
    <row r="639" spans="1:4" ht="15.75" x14ac:dyDescent="0.25">
      <c r="A639" s="185">
        <v>41051008800</v>
      </c>
      <c r="B639" s="30">
        <f t="shared" si="27"/>
        <v>0</v>
      </c>
      <c r="C639" s="30">
        <f t="shared" si="28"/>
        <v>0</v>
      </c>
      <c r="D639" s="46">
        <f t="shared" si="29"/>
        <v>0</v>
      </c>
    </row>
    <row r="640" spans="1:4" ht="15.75" x14ac:dyDescent="0.25">
      <c r="A640" s="185">
        <v>41051010407</v>
      </c>
      <c r="B640" s="30">
        <f t="shared" si="27"/>
        <v>0</v>
      </c>
      <c r="C640" s="30">
        <f t="shared" si="28"/>
        <v>0</v>
      </c>
      <c r="D640" s="46">
        <f t="shared" si="29"/>
        <v>0</v>
      </c>
    </row>
    <row r="641" spans="1:4" ht="15.75" x14ac:dyDescent="0.25">
      <c r="A641" s="185">
        <v>41051003502</v>
      </c>
      <c r="B641" s="30">
        <f t="shared" si="27"/>
        <v>0</v>
      </c>
      <c r="C641" s="30">
        <f t="shared" si="28"/>
        <v>0</v>
      </c>
      <c r="D641" s="46">
        <f t="shared" si="29"/>
        <v>0</v>
      </c>
    </row>
    <row r="642" spans="1:4" ht="15.75" x14ac:dyDescent="0.25">
      <c r="A642" s="185">
        <v>41051006100</v>
      </c>
      <c r="B642" s="30">
        <f t="shared" si="27"/>
        <v>0</v>
      </c>
      <c r="C642" s="30">
        <f t="shared" si="28"/>
        <v>0</v>
      </c>
      <c r="D642" s="46">
        <f t="shared" si="29"/>
        <v>0</v>
      </c>
    </row>
    <row r="643" spans="1:4" ht="15.75" x14ac:dyDescent="0.25">
      <c r="A643" s="185">
        <v>41051003000</v>
      </c>
      <c r="B643" s="30">
        <f t="shared" si="27"/>
        <v>0</v>
      </c>
      <c r="C643" s="30">
        <f t="shared" si="28"/>
        <v>0</v>
      </c>
      <c r="D643" s="46">
        <f t="shared" si="29"/>
        <v>0</v>
      </c>
    </row>
    <row r="644" spans="1:4" ht="15.75" x14ac:dyDescent="0.25">
      <c r="A644" s="185">
        <v>41051005500</v>
      </c>
      <c r="B644" s="30">
        <f t="shared" si="27"/>
        <v>0</v>
      </c>
      <c r="C644" s="30">
        <f t="shared" si="28"/>
        <v>0</v>
      </c>
      <c r="D644" s="46">
        <f t="shared" si="29"/>
        <v>1</v>
      </c>
    </row>
    <row r="645" spans="1:4" ht="15.75" x14ac:dyDescent="0.25">
      <c r="A645" s="185">
        <v>41051002902</v>
      </c>
      <c r="B645" s="30">
        <f t="shared" si="27"/>
        <v>0</v>
      </c>
      <c r="C645" s="30">
        <f t="shared" si="28"/>
        <v>0</v>
      </c>
      <c r="D645" s="46">
        <f t="shared" si="29"/>
        <v>0</v>
      </c>
    </row>
    <row r="646" spans="1:4" ht="15.75" x14ac:dyDescent="0.25">
      <c r="A646" s="185">
        <v>41051000801</v>
      </c>
      <c r="B646" s="30">
        <f t="shared" si="27"/>
        <v>0</v>
      </c>
      <c r="C646" s="30">
        <f t="shared" si="28"/>
        <v>0</v>
      </c>
      <c r="D646" s="46">
        <f t="shared" si="29"/>
        <v>0</v>
      </c>
    </row>
    <row r="647" spans="1:4" ht="15.75" x14ac:dyDescent="0.25">
      <c r="A647" s="185">
        <v>41051006801</v>
      </c>
      <c r="B647" s="30">
        <f t="shared" si="27"/>
        <v>0</v>
      </c>
      <c r="C647" s="30">
        <f t="shared" si="28"/>
        <v>0</v>
      </c>
      <c r="D647" s="46">
        <f t="shared" si="29"/>
        <v>0</v>
      </c>
    </row>
    <row r="648" spans="1:4" ht="15.75" x14ac:dyDescent="0.25">
      <c r="A648" s="185">
        <v>41051009202</v>
      </c>
      <c r="B648" s="30">
        <f t="shared" ref="B648:B711" si="30">SUMIF($I$7:$I$92,A648,$J$7:$J$92)</f>
        <v>0</v>
      </c>
      <c r="C648" s="30">
        <f t="shared" ref="C648:C711" si="31">SUMIF($L$7:$L$172,A648,$M$7:$M$172)</f>
        <v>1</v>
      </c>
      <c r="D648" s="46">
        <f t="shared" ref="D648:D711" si="32">SUMIF($O$7:$O$295,A648,$P$7:$P$295)</f>
        <v>1</v>
      </c>
    </row>
    <row r="649" spans="1:4" ht="15.75" x14ac:dyDescent="0.25">
      <c r="A649" s="185">
        <v>41051001702</v>
      </c>
      <c r="B649" s="30">
        <f t="shared" si="30"/>
        <v>0</v>
      </c>
      <c r="C649" s="30">
        <f t="shared" si="31"/>
        <v>0</v>
      </c>
      <c r="D649" s="46">
        <f t="shared" si="32"/>
        <v>0</v>
      </c>
    </row>
    <row r="650" spans="1:4" ht="15.75" x14ac:dyDescent="0.25">
      <c r="A650" s="185">
        <v>41051006802</v>
      </c>
      <c r="B650" s="30">
        <f t="shared" si="30"/>
        <v>0</v>
      </c>
      <c r="C650" s="30">
        <f t="shared" si="31"/>
        <v>0</v>
      </c>
      <c r="D650" s="46">
        <f t="shared" si="32"/>
        <v>0</v>
      </c>
    </row>
    <row r="651" spans="1:4" ht="15.75" x14ac:dyDescent="0.25">
      <c r="A651" s="185">
        <v>41051007500</v>
      </c>
      <c r="B651" s="30">
        <f t="shared" si="30"/>
        <v>0</v>
      </c>
      <c r="C651" s="30">
        <f t="shared" si="31"/>
        <v>0</v>
      </c>
      <c r="D651" s="46">
        <f t="shared" si="32"/>
        <v>0</v>
      </c>
    </row>
    <row r="652" spans="1:4" ht="15.75" x14ac:dyDescent="0.25">
      <c r="A652" s="185">
        <v>41051000301</v>
      </c>
      <c r="B652" s="30">
        <f t="shared" si="30"/>
        <v>0</v>
      </c>
      <c r="C652" s="30">
        <f t="shared" si="31"/>
        <v>0</v>
      </c>
      <c r="D652" s="46">
        <f t="shared" si="32"/>
        <v>0</v>
      </c>
    </row>
    <row r="653" spans="1:4" ht="15.75" x14ac:dyDescent="0.25">
      <c r="A653" s="185">
        <v>41051004200</v>
      </c>
      <c r="B653" s="30">
        <f t="shared" si="30"/>
        <v>0</v>
      </c>
      <c r="C653" s="30">
        <f t="shared" si="31"/>
        <v>0</v>
      </c>
      <c r="D653" s="46">
        <f t="shared" si="32"/>
        <v>0</v>
      </c>
    </row>
    <row r="654" spans="1:4" ht="15.75" x14ac:dyDescent="0.25">
      <c r="A654" s="185">
        <v>41051002402</v>
      </c>
      <c r="B654" s="30">
        <f t="shared" si="30"/>
        <v>0</v>
      </c>
      <c r="C654" s="30">
        <f t="shared" si="31"/>
        <v>0</v>
      </c>
      <c r="D654" s="46">
        <f t="shared" si="32"/>
        <v>0</v>
      </c>
    </row>
    <row r="655" spans="1:4" ht="15.75" x14ac:dyDescent="0.25">
      <c r="A655" s="185">
        <v>41051003803</v>
      </c>
      <c r="B655" s="30">
        <f t="shared" si="30"/>
        <v>0</v>
      </c>
      <c r="C655" s="30">
        <f t="shared" si="31"/>
        <v>0</v>
      </c>
      <c r="D655" s="46">
        <f t="shared" si="32"/>
        <v>0</v>
      </c>
    </row>
    <row r="656" spans="1:4" ht="15.75" x14ac:dyDescent="0.25">
      <c r="A656" s="185">
        <v>41051006501</v>
      </c>
      <c r="B656" s="30">
        <f t="shared" si="30"/>
        <v>0</v>
      </c>
      <c r="C656" s="30">
        <f t="shared" si="31"/>
        <v>0</v>
      </c>
      <c r="D656" s="46">
        <f t="shared" si="32"/>
        <v>0</v>
      </c>
    </row>
    <row r="657" spans="1:4" ht="15.75" x14ac:dyDescent="0.25">
      <c r="A657" s="185">
        <v>41051002501</v>
      </c>
      <c r="B657" s="30">
        <f t="shared" si="30"/>
        <v>0</v>
      </c>
      <c r="C657" s="30">
        <f t="shared" si="31"/>
        <v>0</v>
      </c>
      <c r="D657" s="46">
        <f t="shared" si="32"/>
        <v>0</v>
      </c>
    </row>
    <row r="658" spans="1:4" ht="15.75" x14ac:dyDescent="0.25">
      <c r="A658" s="185">
        <v>41053005202</v>
      </c>
      <c r="B658" s="30">
        <f t="shared" si="30"/>
        <v>0</v>
      </c>
      <c r="C658" s="30">
        <f t="shared" si="31"/>
        <v>0</v>
      </c>
      <c r="D658" s="46">
        <f t="shared" si="32"/>
        <v>0</v>
      </c>
    </row>
    <row r="659" spans="1:4" ht="15.75" x14ac:dyDescent="0.25">
      <c r="A659" s="185">
        <v>41053020302</v>
      </c>
      <c r="B659" s="30">
        <f t="shared" si="30"/>
        <v>0</v>
      </c>
      <c r="C659" s="30">
        <f t="shared" si="31"/>
        <v>0</v>
      </c>
      <c r="D659" s="46">
        <f t="shared" si="32"/>
        <v>0</v>
      </c>
    </row>
    <row r="660" spans="1:4" ht="15.75" x14ac:dyDescent="0.25">
      <c r="A660" s="185">
        <v>41053020400</v>
      </c>
      <c r="B660" s="30">
        <f t="shared" si="30"/>
        <v>0</v>
      </c>
      <c r="C660" s="30">
        <f t="shared" si="31"/>
        <v>0</v>
      </c>
      <c r="D660" s="46">
        <f t="shared" si="32"/>
        <v>0</v>
      </c>
    </row>
    <row r="661" spans="1:4" ht="15.75" x14ac:dyDescent="0.25">
      <c r="A661" s="185">
        <v>41053020304</v>
      </c>
      <c r="B661" s="30">
        <f t="shared" si="30"/>
        <v>0</v>
      </c>
      <c r="C661" s="30">
        <f t="shared" si="31"/>
        <v>0</v>
      </c>
      <c r="D661" s="46">
        <f t="shared" si="32"/>
        <v>1</v>
      </c>
    </row>
    <row r="662" spans="1:4" ht="15.75" x14ac:dyDescent="0.25">
      <c r="A662" s="185">
        <v>41053020202</v>
      </c>
      <c r="B662" s="30">
        <f t="shared" si="30"/>
        <v>1</v>
      </c>
      <c r="C662" s="30">
        <f t="shared" si="31"/>
        <v>0</v>
      </c>
      <c r="D662" s="46">
        <f t="shared" si="32"/>
        <v>0</v>
      </c>
    </row>
    <row r="663" spans="1:4" ht="15.75" x14ac:dyDescent="0.25">
      <c r="A663" s="185">
        <v>41053020303</v>
      </c>
      <c r="B663" s="30">
        <f t="shared" si="30"/>
        <v>0</v>
      </c>
      <c r="C663" s="30">
        <f t="shared" si="31"/>
        <v>0</v>
      </c>
      <c r="D663" s="46">
        <f t="shared" si="32"/>
        <v>1</v>
      </c>
    </row>
    <row r="664" spans="1:4" ht="15.75" x14ac:dyDescent="0.25">
      <c r="A664" s="185">
        <v>41053020500</v>
      </c>
      <c r="B664" s="30">
        <f t="shared" si="30"/>
        <v>0</v>
      </c>
      <c r="C664" s="30">
        <f t="shared" si="31"/>
        <v>0</v>
      </c>
      <c r="D664" s="46">
        <f t="shared" si="32"/>
        <v>0</v>
      </c>
    </row>
    <row r="665" spans="1:4" ht="15.75" x14ac:dyDescent="0.25">
      <c r="A665" s="185">
        <v>41053020203</v>
      </c>
      <c r="B665" s="30">
        <f t="shared" si="30"/>
        <v>0</v>
      </c>
      <c r="C665" s="30">
        <f t="shared" si="31"/>
        <v>1</v>
      </c>
      <c r="D665" s="46">
        <f t="shared" si="32"/>
        <v>1</v>
      </c>
    </row>
    <row r="666" spans="1:4" ht="15.75" x14ac:dyDescent="0.25">
      <c r="A666" s="185">
        <v>41053005300</v>
      </c>
      <c r="B666" s="30">
        <f t="shared" si="30"/>
        <v>0</v>
      </c>
      <c r="C666" s="30">
        <f t="shared" si="31"/>
        <v>0</v>
      </c>
      <c r="D666" s="46">
        <f t="shared" si="32"/>
        <v>0</v>
      </c>
    </row>
    <row r="667" spans="1:4" ht="15.75" x14ac:dyDescent="0.25">
      <c r="A667" s="185">
        <v>41053005100</v>
      </c>
      <c r="B667" s="30">
        <f t="shared" si="30"/>
        <v>1</v>
      </c>
      <c r="C667" s="30">
        <f t="shared" si="31"/>
        <v>1</v>
      </c>
      <c r="D667" s="46">
        <f t="shared" si="32"/>
        <v>1</v>
      </c>
    </row>
    <row r="668" spans="1:4" ht="15.75" x14ac:dyDescent="0.25">
      <c r="A668" s="185">
        <v>41053020204</v>
      </c>
      <c r="B668" s="30">
        <f t="shared" si="30"/>
        <v>0</v>
      </c>
      <c r="C668" s="30">
        <f t="shared" si="31"/>
        <v>0</v>
      </c>
      <c r="D668" s="46">
        <f t="shared" si="32"/>
        <v>0</v>
      </c>
    </row>
    <row r="669" spans="1:4" ht="15.75" x14ac:dyDescent="0.25">
      <c r="A669" s="185">
        <v>41053005201</v>
      </c>
      <c r="B669" s="30">
        <f t="shared" si="30"/>
        <v>0</v>
      </c>
      <c r="C669" s="30">
        <f t="shared" si="31"/>
        <v>0</v>
      </c>
      <c r="D669" s="46">
        <f t="shared" si="32"/>
        <v>0</v>
      </c>
    </row>
    <row r="670" spans="1:4" ht="15.75" x14ac:dyDescent="0.25">
      <c r="A670" s="185">
        <v>41055950100</v>
      </c>
      <c r="B670" s="30">
        <f t="shared" si="30"/>
        <v>1</v>
      </c>
      <c r="C670" s="30">
        <f t="shared" si="31"/>
        <v>0</v>
      </c>
      <c r="D670" s="46">
        <f t="shared" si="32"/>
        <v>0</v>
      </c>
    </row>
    <row r="671" spans="1:4" ht="15.75" x14ac:dyDescent="0.25">
      <c r="A671" s="185">
        <v>41057960500</v>
      </c>
      <c r="B671" s="30">
        <f t="shared" si="30"/>
        <v>0</v>
      </c>
      <c r="C671" s="30">
        <f t="shared" si="31"/>
        <v>1</v>
      </c>
      <c r="D671" s="46">
        <f t="shared" si="32"/>
        <v>1</v>
      </c>
    </row>
    <row r="672" spans="1:4" ht="15.75" x14ac:dyDescent="0.25">
      <c r="A672" s="185">
        <v>41057960600</v>
      </c>
      <c r="B672" s="30">
        <f t="shared" si="30"/>
        <v>0</v>
      </c>
      <c r="C672" s="30">
        <f t="shared" si="31"/>
        <v>0</v>
      </c>
      <c r="D672" s="46">
        <f t="shared" si="32"/>
        <v>0</v>
      </c>
    </row>
    <row r="673" spans="1:4" ht="15.75" x14ac:dyDescent="0.25">
      <c r="A673" s="185">
        <v>41057960200</v>
      </c>
      <c r="B673" s="30">
        <f t="shared" si="30"/>
        <v>1</v>
      </c>
      <c r="C673" s="30">
        <f t="shared" si="31"/>
        <v>1</v>
      </c>
      <c r="D673" s="46">
        <f t="shared" si="32"/>
        <v>0</v>
      </c>
    </row>
    <row r="674" spans="1:4" ht="15.75" x14ac:dyDescent="0.25">
      <c r="A674" s="185">
        <v>41057960400</v>
      </c>
      <c r="B674" s="30">
        <f t="shared" si="30"/>
        <v>0</v>
      </c>
      <c r="C674" s="30">
        <f t="shared" si="31"/>
        <v>1</v>
      </c>
      <c r="D674" s="46">
        <f t="shared" si="32"/>
        <v>0</v>
      </c>
    </row>
    <row r="675" spans="1:4" ht="15.75" x14ac:dyDescent="0.25">
      <c r="A675" s="185">
        <v>41057960800</v>
      </c>
      <c r="B675" s="30">
        <f t="shared" si="30"/>
        <v>0</v>
      </c>
      <c r="C675" s="30">
        <f t="shared" si="31"/>
        <v>0</v>
      </c>
      <c r="D675" s="46">
        <f t="shared" si="32"/>
        <v>0</v>
      </c>
    </row>
    <row r="676" spans="1:4" ht="15.75" x14ac:dyDescent="0.25">
      <c r="A676" s="185">
        <v>41057960300</v>
      </c>
      <c r="B676" s="30">
        <f t="shared" si="30"/>
        <v>0</v>
      </c>
      <c r="C676" s="30">
        <f t="shared" si="31"/>
        <v>0</v>
      </c>
      <c r="D676" s="46">
        <f t="shared" si="32"/>
        <v>0</v>
      </c>
    </row>
    <row r="677" spans="1:4" ht="15.75" x14ac:dyDescent="0.25">
      <c r="A677" s="185">
        <v>41057960700</v>
      </c>
      <c r="B677" s="30">
        <f t="shared" si="30"/>
        <v>0</v>
      </c>
      <c r="C677" s="30">
        <f t="shared" si="31"/>
        <v>1</v>
      </c>
      <c r="D677" s="46">
        <f t="shared" si="32"/>
        <v>0</v>
      </c>
    </row>
    <row r="678" spans="1:4" ht="15.75" x14ac:dyDescent="0.25">
      <c r="A678" s="185">
        <v>41057960100</v>
      </c>
      <c r="B678" s="30">
        <f t="shared" si="30"/>
        <v>0</v>
      </c>
      <c r="C678" s="30">
        <f t="shared" si="31"/>
        <v>0</v>
      </c>
      <c r="D678" s="46">
        <f t="shared" si="32"/>
        <v>0</v>
      </c>
    </row>
    <row r="679" spans="1:4" ht="15.75" x14ac:dyDescent="0.25">
      <c r="A679" s="185">
        <v>41059950300</v>
      </c>
      <c r="B679" s="30">
        <f t="shared" si="30"/>
        <v>0</v>
      </c>
      <c r="C679" s="30">
        <f t="shared" si="31"/>
        <v>0</v>
      </c>
      <c r="D679" s="46">
        <f t="shared" si="32"/>
        <v>0</v>
      </c>
    </row>
    <row r="680" spans="1:4" ht="15.75" x14ac:dyDescent="0.25">
      <c r="A680" s="185">
        <v>41059950500</v>
      </c>
      <c r="B680" s="30">
        <f t="shared" si="30"/>
        <v>0</v>
      </c>
      <c r="C680" s="30">
        <f t="shared" si="31"/>
        <v>0</v>
      </c>
      <c r="D680" s="46">
        <f t="shared" si="32"/>
        <v>0</v>
      </c>
    </row>
    <row r="681" spans="1:4" ht="15.75" x14ac:dyDescent="0.25">
      <c r="A681" s="185">
        <v>41059950600</v>
      </c>
      <c r="B681" s="30">
        <f t="shared" si="30"/>
        <v>0</v>
      </c>
      <c r="C681" s="30">
        <f t="shared" si="31"/>
        <v>0</v>
      </c>
      <c r="D681" s="46">
        <f t="shared" si="32"/>
        <v>0</v>
      </c>
    </row>
    <row r="682" spans="1:4" ht="15.75" x14ac:dyDescent="0.25">
      <c r="A682" s="185">
        <v>41059951200</v>
      </c>
      <c r="B682" s="30">
        <f t="shared" si="30"/>
        <v>0</v>
      </c>
      <c r="C682" s="30">
        <f t="shared" si="31"/>
        <v>1</v>
      </c>
      <c r="D682" s="46">
        <f t="shared" si="32"/>
        <v>0</v>
      </c>
    </row>
    <row r="683" spans="1:4" ht="15.75" x14ac:dyDescent="0.25">
      <c r="A683" s="185">
        <v>41059950200</v>
      </c>
      <c r="B683" s="30">
        <f t="shared" si="30"/>
        <v>1</v>
      </c>
      <c r="C683" s="30">
        <f t="shared" si="31"/>
        <v>0</v>
      </c>
      <c r="D683" s="46">
        <f t="shared" si="32"/>
        <v>1</v>
      </c>
    </row>
    <row r="684" spans="1:4" ht="15.75" x14ac:dyDescent="0.25">
      <c r="A684" s="185">
        <v>41059950400</v>
      </c>
      <c r="B684" s="30">
        <f t="shared" si="30"/>
        <v>0</v>
      </c>
      <c r="C684" s="30">
        <f t="shared" si="31"/>
        <v>0</v>
      </c>
      <c r="D684" s="46">
        <f t="shared" si="32"/>
        <v>0</v>
      </c>
    </row>
    <row r="685" spans="1:4" ht="15.75" x14ac:dyDescent="0.25">
      <c r="A685" s="185">
        <v>41059950100</v>
      </c>
      <c r="B685" s="30">
        <f t="shared" si="30"/>
        <v>0</v>
      </c>
      <c r="C685" s="30">
        <f t="shared" si="31"/>
        <v>0</v>
      </c>
      <c r="D685" s="46">
        <f t="shared" si="32"/>
        <v>0</v>
      </c>
    </row>
    <row r="686" spans="1:4" ht="15.75" x14ac:dyDescent="0.25">
      <c r="A686" s="185">
        <v>41059940000</v>
      </c>
      <c r="B686" s="30">
        <f t="shared" si="30"/>
        <v>1</v>
      </c>
      <c r="C686" s="30">
        <f t="shared" si="31"/>
        <v>1</v>
      </c>
      <c r="D686" s="46">
        <f t="shared" si="32"/>
        <v>0</v>
      </c>
    </row>
    <row r="687" spans="1:4" ht="15.75" x14ac:dyDescent="0.25">
      <c r="A687" s="185">
        <v>41059951100</v>
      </c>
      <c r="B687" s="30">
        <f t="shared" si="30"/>
        <v>0</v>
      </c>
      <c r="C687" s="30">
        <f t="shared" si="31"/>
        <v>1</v>
      </c>
      <c r="D687" s="46">
        <f t="shared" si="32"/>
        <v>0</v>
      </c>
    </row>
    <row r="688" spans="1:4" ht="15.75" x14ac:dyDescent="0.25">
      <c r="A688" s="185">
        <v>41059951000</v>
      </c>
      <c r="B688" s="30">
        <f t="shared" si="30"/>
        <v>1</v>
      </c>
      <c r="C688" s="30">
        <f t="shared" si="31"/>
        <v>1</v>
      </c>
      <c r="D688" s="46">
        <f t="shared" si="32"/>
        <v>1</v>
      </c>
    </row>
    <row r="689" spans="1:4" ht="15.75" x14ac:dyDescent="0.25">
      <c r="A689" s="185">
        <v>41059950700</v>
      </c>
      <c r="B689" s="30">
        <f t="shared" si="30"/>
        <v>0</v>
      </c>
      <c r="C689" s="30">
        <f t="shared" si="31"/>
        <v>1</v>
      </c>
      <c r="D689" s="46">
        <f t="shared" si="32"/>
        <v>0</v>
      </c>
    </row>
    <row r="690" spans="1:4" ht="15.75" x14ac:dyDescent="0.25">
      <c r="A690" s="185">
        <v>41059951400</v>
      </c>
      <c r="B690" s="30">
        <f t="shared" si="30"/>
        <v>0</v>
      </c>
      <c r="C690" s="30">
        <f t="shared" si="31"/>
        <v>0</v>
      </c>
      <c r="D690" s="46">
        <f t="shared" si="32"/>
        <v>0</v>
      </c>
    </row>
    <row r="691" spans="1:4" ht="15.75" x14ac:dyDescent="0.25">
      <c r="A691" s="185">
        <v>41059950900</v>
      </c>
      <c r="B691" s="30">
        <f t="shared" si="30"/>
        <v>0</v>
      </c>
      <c r="C691" s="30">
        <f t="shared" si="31"/>
        <v>1</v>
      </c>
      <c r="D691" s="46">
        <f t="shared" si="32"/>
        <v>0</v>
      </c>
    </row>
    <row r="692" spans="1:4" ht="15.75" x14ac:dyDescent="0.25">
      <c r="A692" s="185">
        <v>41059951300</v>
      </c>
      <c r="B692" s="30">
        <f t="shared" si="30"/>
        <v>0</v>
      </c>
      <c r="C692" s="30">
        <f t="shared" si="31"/>
        <v>0</v>
      </c>
      <c r="D692" s="46">
        <f t="shared" si="32"/>
        <v>0</v>
      </c>
    </row>
    <row r="693" spans="1:4" ht="15.75" x14ac:dyDescent="0.25">
      <c r="A693" s="185">
        <v>41059950800</v>
      </c>
      <c r="B693" s="30">
        <f t="shared" si="30"/>
        <v>0</v>
      </c>
      <c r="C693" s="30">
        <f t="shared" si="31"/>
        <v>1</v>
      </c>
      <c r="D693" s="46">
        <f t="shared" si="32"/>
        <v>1</v>
      </c>
    </row>
    <row r="694" spans="1:4" ht="15.75" x14ac:dyDescent="0.25">
      <c r="A694" s="185">
        <v>41061970200</v>
      </c>
      <c r="B694" s="30">
        <f t="shared" si="30"/>
        <v>0</v>
      </c>
      <c r="C694" s="30">
        <f t="shared" si="31"/>
        <v>0</v>
      </c>
      <c r="D694" s="46">
        <f t="shared" si="32"/>
        <v>0</v>
      </c>
    </row>
    <row r="695" spans="1:4" ht="15.75" x14ac:dyDescent="0.25">
      <c r="A695" s="185">
        <v>41061970400</v>
      </c>
      <c r="B695" s="30">
        <f t="shared" si="30"/>
        <v>0</v>
      </c>
      <c r="C695" s="30">
        <f t="shared" si="31"/>
        <v>0</v>
      </c>
      <c r="D695" s="46">
        <f t="shared" si="32"/>
        <v>0</v>
      </c>
    </row>
    <row r="696" spans="1:4" ht="15.75" x14ac:dyDescent="0.25">
      <c r="A696" s="185">
        <v>41061970500</v>
      </c>
      <c r="B696" s="30">
        <f t="shared" si="30"/>
        <v>0</v>
      </c>
      <c r="C696" s="30">
        <f t="shared" si="31"/>
        <v>0</v>
      </c>
      <c r="D696" s="46">
        <f t="shared" si="32"/>
        <v>0</v>
      </c>
    </row>
    <row r="697" spans="1:4" ht="15.75" x14ac:dyDescent="0.25">
      <c r="A697" s="185">
        <v>41061970600</v>
      </c>
      <c r="B697" s="30">
        <f t="shared" si="30"/>
        <v>0</v>
      </c>
      <c r="C697" s="30">
        <f t="shared" si="31"/>
        <v>0</v>
      </c>
      <c r="D697" s="46">
        <f t="shared" si="32"/>
        <v>0</v>
      </c>
    </row>
    <row r="698" spans="1:4" ht="15.75" x14ac:dyDescent="0.25">
      <c r="A698" s="185">
        <v>41061970300</v>
      </c>
      <c r="B698" s="30">
        <f t="shared" si="30"/>
        <v>0</v>
      </c>
      <c r="C698" s="30">
        <f t="shared" si="31"/>
        <v>0</v>
      </c>
      <c r="D698" s="46">
        <f t="shared" si="32"/>
        <v>0</v>
      </c>
    </row>
    <row r="699" spans="1:4" ht="15.75" x14ac:dyDescent="0.25">
      <c r="A699" s="185">
        <v>41061970700</v>
      </c>
      <c r="B699" s="30">
        <f t="shared" si="30"/>
        <v>0</v>
      </c>
      <c r="C699" s="30">
        <f t="shared" si="31"/>
        <v>0</v>
      </c>
      <c r="D699" s="46">
        <f t="shared" si="32"/>
        <v>1</v>
      </c>
    </row>
    <row r="700" spans="1:4" ht="15.75" x14ac:dyDescent="0.25">
      <c r="A700" s="185">
        <v>41061970800</v>
      </c>
      <c r="B700" s="30">
        <f t="shared" si="30"/>
        <v>1</v>
      </c>
      <c r="C700" s="30">
        <f t="shared" si="31"/>
        <v>0</v>
      </c>
      <c r="D700" s="46">
        <f t="shared" si="32"/>
        <v>0</v>
      </c>
    </row>
    <row r="701" spans="1:4" ht="15.75" x14ac:dyDescent="0.25">
      <c r="A701" s="185">
        <v>41061970100</v>
      </c>
      <c r="B701" s="30">
        <f t="shared" si="30"/>
        <v>0</v>
      </c>
      <c r="C701" s="30">
        <f t="shared" si="31"/>
        <v>0</v>
      </c>
      <c r="D701" s="46">
        <f t="shared" si="32"/>
        <v>0</v>
      </c>
    </row>
    <row r="702" spans="1:4" ht="15.75" x14ac:dyDescent="0.25">
      <c r="A702" s="185">
        <v>41063960300</v>
      </c>
      <c r="B702" s="30">
        <f t="shared" si="30"/>
        <v>0</v>
      </c>
      <c r="C702" s="30">
        <f t="shared" si="31"/>
        <v>0</v>
      </c>
      <c r="D702" s="46">
        <f t="shared" si="32"/>
        <v>0</v>
      </c>
    </row>
    <row r="703" spans="1:4" ht="15.75" x14ac:dyDescent="0.25">
      <c r="A703" s="185">
        <v>41063960100</v>
      </c>
      <c r="B703" s="30">
        <f t="shared" si="30"/>
        <v>0</v>
      </c>
      <c r="C703" s="30">
        <f t="shared" si="31"/>
        <v>0</v>
      </c>
      <c r="D703" s="46">
        <f t="shared" si="32"/>
        <v>0</v>
      </c>
    </row>
    <row r="704" spans="1:4" ht="15.75" x14ac:dyDescent="0.25">
      <c r="A704" s="185">
        <v>41063960200</v>
      </c>
      <c r="B704" s="30">
        <f t="shared" si="30"/>
        <v>0</v>
      </c>
      <c r="C704" s="30">
        <f t="shared" si="31"/>
        <v>1</v>
      </c>
      <c r="D704" s="46">
        <f t="shared" si="32"/>
        <v>1</v>
      </c>
    </row>
    <row r="705" spans="1:4" ht="15.75" x14ac:dyDescent="0.25">
      <c r="A705" s="185">
        <v>41065970700</v>
      </c>
      <c r="B705" s="30">
        <f t="shared" si="30"/>
        <v>0</v>
      </c>
      <c r="C705" s="30">
        <f t="shared" si="31"/>
        <v>0</v>
      </c>
      <c r="D705" s="46">
        <f t="shared" si="32"/>
        <v>0</v>
      </c>
    </row>
    <row r="706" spans="1:4" ht="15.75" x14ac:dyDescent="0.25">
      <c r="A706" s="185">
        <v>41065970500</v>
      </c>
      <c r="B706" s="30">
        <f t="shared" si="30"/>
        <v>1</v>
      </c>
      <c r="C706" s="30">
        <f t="shared" si="31"/>
        <v>0</v>
      </c>
      <c r="D706" s="46">
        <f t="shared" si="32"/>
        <v>1</v>
      </c>
    </row>
    <row r="707" spans="1:4" ht="15.75" x14ac:dyDescent="0.25">
      <c r="A707" s="185">
        <v>41065970100</v>
      </c>
      <c r="B707" s="30">
        <f t="shared" si="30"/>
        <v>0</v>
      </c>
      <c r="C707" s="30">
        <f t="shared" si="31"/>
        <v>0</v>
      </c>
      <c r="D707" s="46">
        <f t="shared" si="32"/>
        <v>0</v>
      </c>
    </row>
    <row r="708" spans="1:4" ht="15.75" x14ac:dyDescent="0.25">
      <c r="A708" s="185">
        <v>41065970800</v>
      </c>
      <c r="B708" s="30">
        <f t="shared" si="30"/>
        <v>0</v>
      </c>
      <c r="C708" s="30">
        <f t="shared" si="31"/>
        <v>0</v>
      </c>
      <c r="D708" s="46">
        <f t="shared" si="32"/>
        <v>0</v>
      </c>
    </row>
    <row r="709" spans="1:4" ht="15.75" x14ac:dyDescent="0.25">
      <c r="A709" s="185">
        <v>41065970300</v>
      </c>
      <c r="B709" s="30">
        <f t="shared" si="30"/>
        <v>0</v>
      </c>
      <c r="C709" s="30">
        <f t="shared" si="31"/>
        <v>0</v>
      </c>
      <c r="D709" s="46">
        <f t="shared" si="32"/>
        <v>0</v>
      </c>
    </row>
    <row r="710" spans="1:4" ht="15.75" x14ac:dyDescent="0.25">
      <c r="A710" s="185">
        <v>41065970400</v>
      </c>
      <c r="B710" s="30">
        <f t="shared" si="30"/>
        <v>1</v>
      </c>
      <c r="C710" s="30">
        <f t="shared" si="31"/>
        <v>1</v>
      </c>
      <c r="D710" s="46">
        <f t="shared" si="32"/>
        <v>0</v>
      </c>
    </row>
    <row r="711" spans="1:4" ht="15.75" x14ac:dyDescent="0.25">
      <c r="A711" s="185">
        <v>41065970600</v>
      </c>
      <c r="B711" s="30">
        <f t="shared" si="30"/>
        <v>0</v>
      </c>
      <c r="C711" s="30">
        <f t="shared" si="31"/>
        <v>0</v>
      </c>
      <c r="D711" s="46">
        <f t="shared" si="32"/>
        <v>0</v>
      </c>
    </row>
    <row r="712" spans="1:4" ht="15.75" x14ac:dyDescent="0.25">
      <c r="A712" s="185">
        <v>41065970200</v>
      </c>
      <c r="B712" s="30">
        <f t="shared" ref="B712:B775" si="33">SUMIF($I$7:$I$92,A712,$J$7:$J$92)</f>
        <v>0</v>
      </c>
      <c r="C712" s="30">
        <f t="shared" ref="C712:C775" si="34">SUMIF($L$7:$L$172,A712,$M$7:$M$172)</f>
        <v>0</v>
      </c>
      <c r="D712" s="46">
        <f t="shared" ref="D712:D775" si="35">SUMIF($O$7:$O$295,A712,$P$7:$P$295)</f>
        <v>0</v>
      </c>
    </row>
    <row r="713" spans="1:4" ht="15.75" x14ac:dyDescent="0.25">
      <c r="A713" s="185">
        <v>41067032109</v>
      </c>
      <c r="B713" s="30">
        <f t="shared" si="33"/>
        <v>0</v>
      </c>
      <c r="C713" s="30">
        <f t="shared" si="34"/>
        <v>0</v>
      </c>
      <c r="D713" s="46">
        <f t="shared" si="35"/>
        <v>0</v>
      </c>
    </row>
    <row r="714" spans="1:4" ht="15.75" x14ac:dyDescent="0.25">
      <c r="A714" s="185">
        <v>41067031807</v>
      </c>
      <c r="B714" s="30">
        <f t="shared" si="33"/>
        <v>0</v>
      </c>
      <c r="C714" s="30">
        <f t="shared" si="34"/>
        <v>0</v>
      </c>
      <c r="D714" s="46">
        <f t="shared" si="35"/>
        <v>0</v>
      </c>
    </row>
    <row r="715" spans="1:4" ht="15.75" x14ac:dyDescent="0.25">
      <c r="A715" s="185">
        <v>41067032001</v>
      </c>
      <c r="B715" s="30">
        <f t="shared" si="33"/>
        <v>0</v>
      </c>
      <c r="C715" s="30">
        <f t="shared" si="34"/>
        <v>0</v>
      </c>
      <c r="D715" s="46">
        <f t="shared" si="35"/>
        <v>0</v>
      </c>
    </row>
    <row r="716" spans="1:4" ht="15.75" x14ac:dyDescent="0.25">
      <c r="A716" s="185">
        <v>41067030501</v>
      </c>
      <c r="B716" s="30">
        <f t="shared" si="33"/>
        <v>0</v>
      </c>
      <c r="C716" s="30">
        <f t="shared" si="34"/>
        <v>0</v>
      </c>
      <c r="D716" s="46">
        <f t="shared" si="35"/>
        <v>0</v>
      </c>
    </row>
    <row r="717" spans="1:4" ht="15.75" x14ac:dyDescent="0.25">
      <c r="A717" s="185">
        <v>41067033500</v>
      </c>
      <c r="B717" s="30">
        <f t="shared" si="33"/>
        <v>0</v>
      </c>
      <c r="C717" s="30">
        <f t="shared" si="34"/>
        <v>0</v>
      </c>
      <c r="D717" s="46">
        <f t="shared" si="35"/>
        <v>0</v>
      </c>
    </row>
    <row r="718" spans="1:4" ht="15.75" x14ac:dyDescent="0.25">
      <c r="A718" s="185">
        <v>41067032107</v>
      </c>
      <c r="B718" s="30">
        <f t="shared" si="33"/>
        <v>0</v>
      </c>
      <c r="C718" s="30">
        <f t="shared" si="34"/>
        <v>0</v>
      </c>
      <c r="D718" s="46">
        <f t="shared" si="35"/>
        <v>0</v>
      </c>
    </row>
    <row r="719" spans="1:4" ht="15.75" x14ac:dyDescent="0.25">
      <c r="A719" s="185">
        <v>41067033600</v>
      </c>
      <c r="B719" s="30">
        <f t="shared" si="33"/>
        <v>0</v>
      </c>
      <c r="C719" s="30">
        <f t="shared" si="34"/>
        <v>0</v>
      </c>
      <c r="D719" s="46">
        <f t="shared" si="35"/>
        <v>0</v>
      </c>
    </row>
    <row r="720" spans="1:4" ht="15.75" x14ac:dyDescent="0.25">
      <c r="A720" s="185">
        <v>41067031507</v>
      </c>
      <c r="B720" s="30">
        <f t="shared" si="33"/>
        <v>0</v>
      </c>
      <c r="C720" s="30">
        <f t="shared" si="34"/>
        <v>0</v>
      </c>
      <c r="D720" s="46">
        <f t="shared" si="35"/>
        <v>0</v>
      </c>
    </row>
    <row r="721" spans="1:4" ht="15.75" x14ac:dyDescent="0.25">
      <c r="A721" s="185">
        <v>41067030101</v>
      </c>
      <c r="B721" s="30">
        <f t="shared" si="33"/>
        <v>0</v>
      </c>
      <c r="C721" s="30">
        <f t="shared" si="34"/>
        <v>0</v>
      </c>
      <c r="D721" s="46">
        <f t="shared" si="35"/>
        <v>0</v>
      </c>
    </row>
    <row r="722" spans="1:4" ht="15.75" x14ac:dyDescent="0.25">
      <c r="A722" s="185">
        <v>41067032406</v>
      </c>
      <c r="B722" s="30">
        <f t="shared" si="33"/>
        <v>0</v>
      </c>
      <c r="C722" s="30">
        <f t="shared" si="34"/>
        <v>0</v>
      </c>
      <c r="D722" s="46">
        <f t="shared" si="35"/>
        <v>0</v>
      </c>
    </row>
    <row r="723" spans="1:4" ht="15.75" x14ac:dyDescent="0.25">
      <c r="A723" s="185">
        <v>41067032300</v>
      </c>
      <c r="B723" s="30">
        <f t="shared" si="33"/>
        <v>0</v>
      </c>
      <c r="C723" s="30">
        <f t="shared" si="34"/>
        <v>0</v>
      </c>
      <c r="D723" s="46">
        <f t="shared" si="35"/>
        <v>0</v>
      </c>
    </row>
    <row r="724" spans="1:4" ht="15.75" x14ac:dyDescent="0.25">
      <c r="A724" s="185">
        <v>41067032003</v>
      </c>
      <c r="B724" s="30">
        <f t="shared" si="33"/>
        <v>1</v>
      </c>
      <c r="C724" s="30">
        <f t="shared" si="34"/>
        <v>1</v>
      </c>
      <c r="D724" s="46">
        <f t="shared" si="35"/>
        <v>0</v>
      </c>
    </row>
    <row r="725" spans="1:4" ht="15.75" x14ac:dyDescent="0.25">
      <c r="A725" s="185">
        <v>41067032902</v>
      </c>
      <c r="B725" s="30">
        <f t="shared" si="33"/>
        <v>0</v>
      </c>
      <c r="C725" s="30">
        <f t="shared" si="34"/>
        <v>0</v>
      </c>
      <c r="D725" s="46">
        <f t="shared" si="35"/>
        <v>0</v>
      </c>
    </row>
    <row r="726" spans="1:4" ht="15.75" x14ac:dyDescent="0.25">
      <c r="A726" s="185">
        <v>41067030102</v>
      </c>
      <c r="B726" s="30">
        <f t="shared" si="33"/>
        <v>0</v>
      </c>
      <c r="C726" s="30">
        <f t="shared" si="34"/>
        <v>0</v>
      </c>
      <c r="D726" s="46">
        <f t="shared" si="35"/>
        <v>0</v>
      </c>
    </row>
    <row r="727" spans="1:4" ht="15.75" x14ac:dyDescent="0.25">
      <c r="A727" s="185">
        <v>41067031616</v>
      </c>
      <c r="B727" s="30">
        <f t="shared" si="33"/>
        <v>0</v>
      </c>
      <c r="C727" s="30">
        <f t="shared" si="34"/>
        <v>0</v>
      </c>
      <c r="D727" s="46">
        <f t="shared" si="35"/>
        <v>0</v>
      </c>
    </row>
    <row r="728" spans="1:4" ht="15.75" x14ac:dyDescent="0.25">
      <c r="A728" s="185">
        <v>41067031404</v>
      </c>
      <c r="B728" s="30">
        <f t="shared" si="33"/>
        <v>0</v>
      </c>
      <c r="C728" s="30">
        <f t="shared" si="34"/>
        <v>0</v>
      </c>
      <c r="D728" s="46">
        <f t="shared" si="35"/>
        <v>0</v>
      </c>
    </row>
    <row r="729" spans="1:4" ht="15.75" x14ac:dyDescent="0.25">
      <c r="A729" s="185">
        <v>41067032502</v>
      </c>
      <c r="B729" s="30">
        <f t="shared" si="33"/>
        <v>0</v>
      </c>
      <c r="C729" s="30">
        <f t="shared" si="34"/>
        <v>0</v>
      </c>
      <c r="D729" s="46">
        <f t="shared" si="35"/>
        <v>0</v>
      </c>
    </row>
    <row r="730" spans="1:4" ht="15.75" x14ac:dyDescent="0.25">
      <c r="A730" s="185">
        <v>41067033301</v>
      </c>
      <c r="B730" s="30">
        <f t="shared" si="33"/>
        <v>0</v>
      </c>
      <c r="C730" s="30">
        <f t="shared" si="34"/>
        <v>0</v>
      </c>
      <c r="D730" s="46">
        <f t="shared" si="35"/>
        <v>0</v>
      </c>
    </row>
    <row r="731" spans="1:4" ht="15.75" x14ac:dyDescent="0.25">
      <c r="A731" s="185">
        <v>41067031300</v>
      </c>
      <c r="B731" s="30">
        <f t="shared" si="33"/>
        <v>1</v>
      </c>
      <c r="C731" s="30">
        <f t="shared" si="34"/>
        <v>0</v>
      </c>
      <c r="D731" s="46">
        <f t="shared" si="35"/>
        <v>0</v>
      </c>
    </row>
    <row r="732" spans="1:4" ht="15.75" x14ac:dyDescent="0.25">
      <c r="A732" s="185">
        <v>41067032607</v>
      </c>
      <c r="B732" s="30">
        <f t="shared" si="33"/>
        <v>0</v>
      </c>
      <c r="C732" s="30">
        <f t="shared" si="34"/>
        <v>0</v>
      </c>
      <c r="D732" s="46">
        <f t="shared" si="35"/>
        <v>0</v>
      </c>
    </row>
    <row r="733" spans="1:4" ht="15.75" x14ac:dyDescent="0.25">
      <c r="A733" s="185">
        <v>41067032005</v>
      </c>
      <c r="B733" s="30">
        <f t="shared" si="33"/>
        <v>1</v>
      </c>
      <c r="C733" s="30">
        <f t="shared" si="34"/>
        <v>1</v>
      </c>
      <c r="D733" s="46">
        <f t="shared" si="35"/>
        <v>1</v>
      </c>
    </row>
    <row r="734" spans="1:4" ht="15.75" x14ac:dyDescent="0.25">
      <c r="A734" s="185">
        <v>41067030801</v>
      </c>
      <c r="B734" s="30">
        <f t="shared" si="33"/>
        <v>0</v>
      </c>
      <c r="C734" s="30">
        <f t="shared" si="34"/>
        <v>0</v>
      </c>
      <c r="D734" s="46">
        <f t="shared" si="35"/>
        <v>0</v>
      </c>
    </row>
    <row r="735" spans="1:4" ht="15.75" x14ac:dyDescent="0.25">
      <c r="A735" s="185">
        <v>41067031402</v>
      </c>
      <c r="B735" s="30">
        <f t="shared" si="33"/>
        <v>1</v>
      </c>
      <c r="C735" s="30">
        <f t="shared" si="34"/>
        <v>0</v>
      </c>
      <c r="D735" s="46">
        <f t="shared" si="35"/>
        <v>1</v>
      </c>
    </row>
    <row r="736" spans="1:4" ht="15.75" x14ac:dyDescent="0.25">
      <c r="A736" s="185">
        <v>41067032901</v>
      </c>
      <c r="B736" s="30">
        <f t="shared" si="33"/>
        <v>0</v>
      </c>
      <c r="C736" s="30">
        <f t="shared" si="34"/>
        <v>0</v>
      </c>
      <c r="D736" s="46">
        <f t="shared" si="35"/>
        <v>0</v>
      </c>
    </row>
    <row r="737" spans="1:4" ht="15.75" x14ac:dyDescent="0.25">
      <c r="A737" s="185">
        <v>41067033101</v>
      </c>
      <c r="B737" s="30">
        <f t="shared" si="33"/>
        <v>0</v>
      </c>
      <c r="C737" s="30">
        <f t="shared" si="34"/>
        <v>0</v>
      </c>
      <c r="D737" s="46">
        <f t="shared" si="35"/>
        <v>0</v>
      </c>
    </row>
    <row r="738" spans="1:4" ht="15.75" x14ac:dyDescent="0.25">
      <c r="A738" s="185">
        <v>41067032108</v>
      </c>
      <c r="B738" s="30">
        <f t="shared" si="33"/>
        <v>0</v>
      </c>
      <c r="C738" s="30">
        <f t="shared" si="34"/>
        <v>0</v>
      </c>
      <c r="D738" s="46">
        <f t="shared" si="35"/>
        <v>0</v>
      </c>
    </row>
    <row r="739" spans="1:4" ht="15.75" x14ac:dyDescent="0.25">
      <c r="A739" s="185">
        <v>41067031615</v>
      </c>
      <c r="B739" s="30">
        <f t="shared" si="33"/>
        <v>0</v>
      </c>
      <c r="C739" s="30">
        <f t="shared" si="34"/>
        <v>0</v>
      </c>
      <c r="D739" s="46">
        <f t="shared" si="35"/>
        <v>0</v>
      </c>
    </row>
    <row r="740" spans="1:4" ht="15.75" x14ac:dyDescent="0.25">
      <c r="A740" s="185">
        <v>41067031005</v>
      </c>
      <c r="B740" s="30">
        <f t="shared" si="33"/>
        <v>0</v>
      </c>
      <c r="C740" s="30">
        <f t="shared" si="34"/>
        <v>0</v>
      </c>
      <c r="D740" s="46">
        <f t="shared" si="35"/>
        <v>1</v>
      </c>
    </row>
    <row r="741" spans="1:4" ht="15.75" x14ac:dyDescent="0.25">
      <c r="A741" s="185">
        <v>41067031612</v>
      </c>
      <c r="B741" s="30">
        <f t="shared" si="33"/>
        <v>0</v>
      </c>
      <c r="C741" s="30">
        <f t="shared" si="34"/>
        <v>0</v>
      </c>
      <c r="D741" s="46">
        <f t="shared" si="35"/>
        <v>0</v>
      </c>
    </row>
    <row r="742" spans="1:4" ht="15.75" x14ac:dyDescent="0.25">
      <c r="A742" s="185">
        <v>41067031100</v>
      </c>
      <c r="B742" s="30">
        <f t="shared" si="33"/>
        <v>0</v>
      </c>
      <c r="C742" s="30">
        <f t="shared" si="34"/>
        <v>1</v>
      </c>
      <c r="D742" s="46">
        <f t="shared" si="35"/>
        <v>0</v>
      </c>
    </row>
    <row r="743" spans="1:4" ht="15.75" x14ac:dyDescent="0.25">
      <c r="A743" s="185">
        <v>41067032407</v>
      </c>
      <c r="B743" s="30">
        <f t="shared" si="33"/>
        <v>0</v>
      </c>
      <c r="C743" s="30">
        <f t="shared" si="34"/>
        <v>0</v>
      </c>
      <c r="D743" s="46">
        <f t="shared" si="35"/>
        <v>0</v>
      </c>
    </row>
    <row r="744" spans="1:4" ht="15.75" x14ac:dyDescent="0.25">
      <c r="A744" s="185">
        <v>41067031812</v>
      </c>
      <c r="B744" s="30">
        <f t="shared" si="33"/>
        <v>0</v>
      </c>
      <c r="C744" s="30">
        <f t="shared" si="34"/>
        <v>0</v>
      </c>
      <c r="D744" s="46">
        <f t="shared" si="35"/>
        <v>0</v>
      </c>
    </row>
    <row r="745" spans="1:4" ht="15.75" x14ac:dyDescent="0.25">
      <c r="A745" s="185">
        <v>41067031806</v>
      </c>
      <c r="B745" s="30">
        <f t="shared" si="33"/>
        <v>0</v>
      </c>
      <c r="C745" s="30">
        <f t="shared" si="34"/>
        <v>0</v>
      </c>
      <c r="D745" s="46">
        <f t="shared" si="35"/>
        <v>0</v>
      </c>
    </row>
    <row r="746" spans="1:4" ht="15.75" x14ac:dyDescent="0.25">
      <c r="A746" s="185">
        <v>41067032104</v>
      </c>
      <c r="B746" s="30">
        <f t="shared" si="33"/>
        <v>0</v>
      </c>
      <c r="C746" s="30">
        <f t="shared" si="34"/>
        <v>0</v>
      </c>
      <c r="D746" s="46">
        <f t="shared" si="35"/>
        <v>0</v>
      </c>
    </row>
    <row r="747" spans="1:4" ht="15.75" x14ac:dyDescent="0.25">
      <c r="A747" s="185">
        <v>41067031804</v>
      </c>
      <c r="B747" s="30">
        <f t="shared" si="33"/>
        <v>0</v>
      </c>
      <c r="C747" s="30">
        <f t="shared" si="34"/>
        <v>0</v>
      </c>
      <c r="D747" s="46">
        <f t="shared" si="35"/>
        <v>0</v>
      </c>
    </row>
    <row r="748" spans="1:4" ht="15.75" x14ac:dyDescent="0.25">
      <c r="A748" s="185">
        <v>41067030402</v>
      </c>
      <c r="B748" s="30">
        <f t="shared" si="33"/>
        <v>0</v>
      </c>
      <c r="C748" s="30">
        <f t="shared" si="34"/>
        <v>0</v>
      </c>
      <c r="D748" s="46">
        <f t="shared" si="35"/>
        <v>0</v>
      </c>
    </row>
    <row r="749" spans="1:4" ht="15.75" x14ac:dyDescent="0.25">
      <c r="A749" s="185">
        <v>41067032004</v>
      </c>
      <c r="B749" s="30">
        <f t="shared" si="33"/>
        <v>0</v>
      </c>
      <c r="C749" s="30">
        <f t="shared" si="34"/>
        <v>0</v>
      </c>
      <c r="D749" s="46">
        <f t="shared" si="35"/>
        <v>0</v>
      </c>
    </row>
    <row r="750" spans="1:4" ht="15.75" x14ac:dyDescent="0.25">
      <c r="A750" s="185">
        <v>41067031706</v>
      </c>
      <c r="B750" s="30">
        <f t="shared" si="33"/>
        <v>0</v>
      </c>
      <c r="C750" s="30">
        <f t="shared" si="34"/>
        <v>1</v>
      </c>
      <c r="D750" s="46">
        <f t="shared" si="35"/>
        <v>1</v>
      </c>
    </row>
    <row r="751" spans="1:4" ht="15.75" x14ac:dyDescent="0.25">
      <c r="A751" s="185">
        <v>41067033000</v>
      </c>
      <c r="B751" s="30">
        <f t="shared" si="33"/>
        <v>0</v>
      </c>
      <c r="C751" s="30">
        <f t="shared" si="34"/>
        <v>0</v>
      </c>
      <c r="D751" s="46">
        <f t="shared" si="35"/>
        <v>0</v>
      </c>
    </row>
    <row r="752" spans="1:4" ht="15.75" x14ac:dyDescent="0.25">
      <c r="A752" s="185">
        <v>41067032404</v>
      </c>
      <c r="B752" s="30">
        <f t="shared" si="33"/>
        <v>0</v>
      </c>
      <c r="C752" s="30">
        <f t="shared" si="34"/>
        <v>0</v>
      </c>
      <c r="D752" s="46">
        <f t="shared" si="35"/>
        <v>0</v>
      </c>
    </row>
    <row r="753" spans="1:4" ht="15.75" x14ac:dyDescent="0.25">
      <c r="A753" s="185">
        <v>41067031514</v>
      </c>
      <c r="B753" s="30">
        <f t="shared" si="33"/>
        <v>0</v>
      </c>
      <c r="C753" s="30">
        <f t="shared" si="34"/>
        <v>0</v>
      </c>
      <c r="D753" s="46">
        <f t="shared" si="35"/>
        <v>0</v>
      </c>
    </row>
    <row r="754" spans="1:4" ht="15.75" x14ac:dyDescent="0.25">
      <c r="A754" s="185">
        <v>41067031403</v>
      </c>
      <c r="B754" s="30">
        <f t="shared" si="33"/>
        <v>0</v>
      </c>
      <c r="C754" s="30">
        <f t="shared" si="34"/>
        <v>0</v>
      </c>
      <c r="D754" s="46">
        <f t="shared" si="35"/>
        <v>0</v>
      </c>
    </row>
    <row r="755" spans="1:4" ht="15.75" x14ac:dyDescent="0.25">
      <c r="A755" s="185">
        <v>41067031908</v>
      </c>
      <c r="B755" s="30">
        <f t="shared" si="33"/>
        <v>0</v>
      </c>
      <c r="C755" s="30">
        <f t="shared" si="34"/>
        <v>0</v>
      </c>
      <c r="D755" s="46">
        <f t="shared" si="35"/>
        <v>0</v>
      </c>
    </row>
    <row r="756" spans="1:4" ht="15.75" x14ac:dyDescent="0.25">
      <c r="A756" s="185">
        <v>41067031614</v>
      </c>
      <c r="B756" s="30">
        <f t="shared" si="33"/>
        <v>0</v>
      </c>
      <c r="C756" s="30">
        <f t="shared" si="34"/>
        <v>0</v>
      </c>
      <c r="D756" s="46">
        <f t="shared" si="35"/>
        <v>0</v>
      </c>
    </row>
    <row r="757" spans="1:4" ht="15.75" x14ac:dyDescent="0.25">
      <c r="A757" s="185">
        <v>41067030900</v>
      </c>
      <c r="B757" s="30">
        <f t="shared" si="33"/>
        <v>1</v>
      </c>
      <c r="C757" s="30">
        <f t="shared" si="34"/>
        <v>0</v>
      </c>
      <c r="D757" s="46">
        <f t="shared" si="35"/>
        <v>1</v>
      </c>
    </row>
    <row r="758" spans="1:4" ht="15.75" x14ac:dyDescent="0.25">
      <c r="A758" s="185">
        <v>41067031907</v>
      </c>
      <c r="B758" s="30">
        <f t="shared" si="33"/>
        <v>0</v>
      </c>
      <c r="C758" s="30">
        <f t="shared" si="34"/>
        <v>0</v>
      </c>
      <c r="D758" s="46">
        <f t="shared" si="35"/>
        <v>0</v>
      </c>
    </row>
    <row r="759" spans="1:4" ht="15.75" x14ac:dyDescent="0.25">
      <c r="A759" s="185">
        <v>41067030700</v>
      </c>
      <c r="B759" s="30">
        <f t="shared" si="33"/>
        <v>1</v>
      </c>
      <c r="C759" s="30">
        <f t="shared" si="34"/>
        <v>1</v>
      </c>
      <c r="D759" s="46">
        <f t="shared" si="35"/>
        <v>1</v>
      </c>
    </row>
    <row r="760" spans="1:4" ht="15.75" x14ac:dyDescent="0.25">
      <c r="A760" s="185">
        <v>41067031504</v>
      </c>
      <c r="B760" s="30">
        <f t="shared" si="33"/>
        <v>0</v>
      </c>
      <c r="C760" s="30">
        <f t="shared" si="34"/>
        <v>0</v>
      </c>
      <c r="D760" s="46">
        <f t="shared" si="35"/>
        <v>0</v>
      </c>
    </row>
    <row r="761" spans="1:4" ht="15.75" x14ac:dyDescent="0.25">
      <c r="A761" s="185">
        <v>41067030502</v>
      </c>
      <c r="B761" s="30">
        <f t="shared" si="33"/>
        <v>0</v>
      </c>
      <c r="C761" s="30">
        <f t="shared" si="34"/>
        <v>0</v>
      </c>
      <c r="D761" s="46">
        <f t="shared" si="35"/>
        <v>0</v>
      </c>
    </row>
    <row r="762" spans="1:4" ht="15.75" x14ac:dyDescent="0.25">
      <c r="A762" s="185">
        <v>41067031200</v>
      </c>
      <c r="B762" s="30">
        <f t="shared" si="33"/>
        <v>0</v>
      </c>
      <c r="C762" s="30">
        <f t="shared" si="34"/>
        <v>0</v>
      </c>
      <c r="D762" s="46">
        <f t="shared" si="35"/>
        <v>1</v>
      </c>
    </row>
    <row r="763" spans="1:4" ht="15.75" x14ac:dyDescent="0.25">
      <c r="A763" s="185">
        <v>41067031814</v>
      </c>
      <c r="B763" s="30">
        <f t="shared" si="33"/>
        <v>0</v>
      </c>
      <c r="C763" s="30">
        <f t="shared" si="34"/>
        <v>0</v>
      </c>
      <c r="D763" s="46">
        <f t="shared" si="35"/>
        <v>0</v>
      </c>
    </row>
    <row r="764" spans="1:4" ht="15.75" x14ac:dyDescent="0.25">
      <c r="A764" s="185">
        <v>41067033200</v>
      </c>
      <c r="B764" s="30">
        <f t="shared" si="33"/>
        <v>1</v>
      </c>
      <c r="C764" s="30">
        <f t="shared" si="34"/>
        <v>0</v>
      </c>
      <c r="D764" s="46">
        <f t="shared" si="35"/>
        <v>1</v>
      </c>
    </row>
    <row r="765" spans="1:4" ht="15.75" x14ac:dyDescent="0.25">
      <c r="A765" s="185">
        <v>41067031813</v>
      </c>
      <c r="B765" s="30">
        <f t="shared" si="33"/>
        <v>0</v>
      </c>
      <c r="C765" s="30">
        <f t="shared" si="34"/>
        <v>0</v>
      </c>
      <c r="D765" s="46">
        <f t="shared" si="35"/>
        <v>0</v>
      </c>
    </row>
    <row r="766" spans="1:4" ht="15.75" x14ac:dyDescent="0.25">
      <c r="A766" s="185">
        <v>41067031815</v>
      </c>
      <c r="B766" s="30">
        <f t="shared" si="33"/>
        <v>0</v>
      </c>
      <c r="C766" s="30">
        <f t="shared" si="34"/>
        <v>0</v>
      </c>
      <c r="D766" s="46">
        <f t="shared" si="35"/>
        <v>0</v>
      </c>
    </row>
    <row r="767" spans="1:4" ht="15.75" x14ac:dyDescent="0.25">
      <c r="A767" s="185">
        <v>41067032409</v>
      </c>
      <c r="B767" s="30">
        <f t="shared" si="33"/>
        <v>0</v>
      </c>
      <c r="C767" s="30">
        <f t="shared" si="34"/>
        <v>1</v>
      </c>
      <c r="D767" s="46">
        <f t="shared" si="35"/>
        <v>1</v>
      </c>
    </row>
    <row r="768" spans="1:4" ht="15.75" x14ac:dyDescent="0.25">
      <c r="A768" s="185">
        <v>41067031909</v>
      </c>
      <c r="B768" s="30">
        <f t="shared" si="33"/>
        <v>0</v>
      </c>
      <c r="C768" s="30">
        <f t="shared" si="34"/>
        <v>0</v>
      </c>
      <c r="D768" s="46">
        <f t="shared" si="35"/>
        <v>0</v>
      </c>
    </row>
    <row r="769" spans="1:4" ht="15.75" x14ac:dyDescent="0.25">
      <c r="A769" s="185">
        <v>41067032503</v>
      </c>
      <c r="B769" s="30">
        <f t="shared" si="33"/>
        <v>0</v>
      </c>
      <c r="C769" s="30">
        <f t="shared" si="34"/>
        <v>0</v>
      </c>
      <c r="D769" s="46">
        <f t="shared" si="35"/>
        <v>0</v>
      </c>
    </row>
    <row r="770" spans="1:4" ht="15.75" x14ac:dyDescent="0.25">
      <c r="A770" s="185">
        <v>41067031509</v>
      </c>
      <c r="B770" s="30">
        <f t="shared" si="33"/>
        <v>0</v>
      </c>
      <c r="C770" s="30">
        <f t="shared" si="34"/>
        <v>0</v>
      </c>
      <c r="D770" s="46">
        <f t="shared" si="35"/>
        <v>0</v>
      </c>
    </row>
    <row r="771" spans="1:4" ht="15.75" x14ac:dyDescent="0.25">
      <c r="A771" s="185">
        <v>41067032103</v>
      </c>
      <c r="B771" s="30">
        <f t="shared" si="33"/>
        <v>0</v>
      </c>
      <c r="C771" s="30">
        <f t="shared" si="34"/>
        <v>0</v>
      </c>
      <c r="D771" s="46">
        <f t="shared" si="35"/>
        <v>0</v>
      </c>
    </row>
    <row r="772" spans="1:4" ht="15.75" x14ac:dyDescent="0.25">
      <c r="A772" s="185">
        <v>41067031705</v>
      </c>
      <c r="B772" s="30">
        <f t="shared" si="33"/>
        <v>0</v>
      </c>
      <c r="C772" s="30">
        <f t="shared" si="34"/>
        <v>0</v>
      </c>
      <c r="D772" s="46">
        <f t="shared" si="35"/>
        <v>0</v>
      </c>
    </row>
    <row r="773" spans="1:4" ht="15.75" x14ac:dyDescent="0.25">
      <c r="A773" s="185">
        <v>41067031003</v>
      </c>
      <c r="B773" s="30">
        <f t="shared" si="33"/>
        <v>0</v>
      </c>
      <c r="C773" s="30">
        <f t="shared" si="34"/>
        <v>0</v>
      </c>
      <c r="D773" s="46">
        <f t="shared" si="35"/>
        <v>0</v>
      </c>
    </row>
    <row r="774" spans="1:4" ht="15.75" x14ac:dyDescent="0.25">
      <c r="A774" s="185">
        <v>41067032410</v>
      </c>
      <c r="B774" s="30">
        <f t="shared" si="33"/>
        <v>0</v>
      </c>
      <c r="C774" s="30">
        <f t="shared" si="34"/>
        <v>0</v>
      </c>
      <c r="D774" s="46">
        <f t="shared" si="35"/>
        <v>0</v>
      </c>
    </row>
    <row r="775" spans="1:4" ht="15.75" x14ac:dyDescent="0.25">
      <c r="A775" s="185">
        <v>41067032606</v>
      </c>
      <c r="B775" s="30">
        <f t="shared" si="33"/>
        <v>0</v>
      </c>
      <c r="C775" s="30">
        <f t="shared" si="34"/>
        <v>0</v>
      </c>
      <c r="D775" s="46">
        <f t="shared" si="35"/>
        <v>0</v>
      </c>
    </row>
    <row r="776" spans="1:4" ht="15.75" x14ac:dyDescent="0.25">
      <c r="A776" s="185">
        <v>41067030200</v>
      </c>
      <c r="B776" s="30">
        <f t="shared" ref="B776:B834" si="36">SUMIF($I$7:$I$92,A776,$J$7:$J$92)</f>
        <v>0</v>
      </c>
      <c r="C776" s="30">
        <f t="shared" ref="C776:C834" si="37">SUMIF($L$7:$L$172,A776,$M$7:$M$172)</f>
        <v>0</v>
      </c>
      <c r="D776" s="46">
        <f t="shared" ref="D776:D834" si="38">SUMIF($O$7:$O$295,A776,$P$7:$P$295)</f>
        <v>0</v>
      </c>
    </row>
    <row r="777" spans="1:4" ht="15.75" x14ac:dyDescent="0.25">
      <c r="A777" s="185">
        <v>41067030600</v>
      </c>
      <c r="B777" s="30">
        <f t="shared" si="36"/>
        <v>0</v>
      </c>
      <c r="C777" s="30">
        <f t="shared" si="37"/>
        <v>0</v>
      </c>
      <c r="D777" s="46">
        <f t="shared" si="38"/>
        <v>0</v>
      </c>
    </row>
    <row r="778" spans="1:4" ht="15.75" x14ac:dyDescent="0.25">
      <c r="A778" s="185">
        <v>41067031006</v>
      </c>
      <c r="B778" s="30">
        <f t="shared" si="36"/>
        <v>0</v>
      </c>
      <c r="C778" s="30">
        <f t="shared" si="37"/>
        <v>0</v>
      </c>
      <c r="D778" s="46">
        <f t="shared" si="38"/>
        <v>0</v>
      </c>
    </row>
    <row r="779" spans="1:4" ht="15.75" x14ac:dyDescent="0.25">
      <c r="A779" s="185">
        <v>41067032200</v>
      </c>
      <c r="B779" s="30">
        <f t="shared" si="36"/>
        <v>0</v>
      </c>
      <c r="C779" s="30">
        <f t="shared" si="37"/>
        <v>0</v>
      </c>
      <c r="D779" s="46">
        <f t="shared" si="38"/>
        <v>0</v>
      </c>
    </row>
    <row r="780" spans="1:4" ht="15.75" x14ac:dyDescent="0.25">
      <c r="A780" s="185">
        <v>41067031610</v>
      </c>
      <c r="B780" s="30">
        <f t="shared" si="36"/>
        <v>0</v>
      </c>
      <c r="C780" s="30">
        <f t="shared" si="37"/>
        <v>0</v>
      </c>
      <c r="D780" s="46">
        <f t="shared" si="38"/>
        <v>0</v>
      </c>
    </row>
    <row r="781" spans="1:4" ht="15.75" x14ac:dyDescent="0.25">
      <c r="A781" s="185">
        <v>41067031508</v>
      </c>
      <c r="B781" s="30">
        <f t="shared" si="36"/>
        <v>0</v>
      </c>
      <c r="C781" s="30">
        <f t="shared" si="37"/>
        <v>0</v>
      </c>
      <c r="D781" s="46">
        <f t="shared" si="38"/>
        <v>0</v>
      </c>
    </row>
    <row r="782" spans="1:4" ht="15.75" x14ac:dyDescent="0.25">
      <c r="A782" s="185">
        <v>41067031506</v>
      </c>
      <c r="B782" s="30">
        <f t="shared" si="36"/>
        <v>0</v>
      </c>
      <c r="C782" s="30">
        <f t="shared" si="37"/>
        <v>0</v>
      </c>
      <c r="D782" s="46">
        <f t="shared" si="38"/>
        <v>0</v>
      </c>
    </row>
    <row r="783" spans="1:4" ht="15.75" x14ac:dyDescent="0.25">
      <c r="A783" s="185">
        <v>41067032604</v>
      </c>
      <c r="B783" s="30">
        <f t="shared" si="36"/>
        <v>0</v>
      </c>
      <c r="C783" s="30">
        <f t="shared" si="37"/>
        <v>0</v>
      </c>
      <c r="D783" s="46">
        <f t="shared" si="38"/>
        <v>0</v>
      </c>
    </row>
    <row r="784" spans="1:4" ht="15.75" x14ac:dyDescent="0.25">
      <c r="A784" s="185">
        <v>41067032609</v>
      </c>
      <c r="B784" s="30">
        <f t="shared" si="36"/>
        <v>0</v>
      </c>
      <c r="C784" s="30">
        <f t="shared" si="37"/>
        <v>0</v>
      </c>
      <c r="D784" s="46">
        <f t="shared" si="38"/>
        <v>0</v>
      </c>
    </row>
    <row r="785" spans="1:4" ht="15.75" x14ac:dyDescent="0.25">
      <c r="A785" s="185">
        <v>41067031613</v>
      </c>
      <c r="B785" s="30">
        <f t="shared" si="36"/>
        <v>0</v>
      </c>
      <c r="C785" s="30">
        <f t="shared" si="37"/>
        <v>0</v>
      </c>
      <c r="D785" s="46">
        <f t="shared" si="38"/>
        <v>0</v>
      </c>
    </row>
    <row r="786" spans="1:4" ht="15.75" x14ac:dyDescent="0.25">
      <c r="A786" s="185">
        <v>41067031904</v>
      </c>
      <c r="B786" s="30">
        <f t="shared" si="36"/>
        <v>0</v>
      </c>
      <c r="C786" s="30">
        <f t="shared" si="37"/>
        <v>0</v>
      </c>
      <c r="D786" s="46">
        <f t="shared" si="38"/>
        <v>0</v>
      </c>
    </row>
    <row r="787" spans="1:4" ht="15.75" x14ac:dyDescent="0.25">
      <c r="A787" s="185">
        <v>41067032501</v>
      </c>
      <c r="B787" s="30">
        <f t="shared" si="36"/>
        <v>1</v>
      </c>
      <c r="C787" s="30">
        <f t="shared" si="37"/>
        <v>1</v>
      </c>
      <c r="D787" s="46">
        <f t="shared" si="38"/>
        <v>1</v>
      </c>
    </row>
    <row r="788" spans="1:4" ht="15.75" x14ac:dyDescent="0.25">
      <c r="A788" s="185">
        <v>41067030805</v>
      </c>
      <c r="B788" s="30">
        <f t="shared" si="36"/>
        <v>0</v>
      </c>
      <c r="C788" s="30">
        <f t="shared" si="37"/>
        <v>0</v>
      </c>
      <c r="D788" s="46">
        <f t="shared" si="38"/>
        <v>0</v>
      </c>
    </row>
    <row r="789" spans="1:4" ht="15.75" x14ac:dyDescent="0.25">
      <c r="A789" s="185">
        <v>41067032603</v>
      </c>
      <c r="B789" s="30">
        <f t="shared" si="36"/>
        <v>0</v>
      </c>
      <c r="C789" s="30">
        <f t="shared" si="37"/>
        <v>0</v>
      </c>
      <c r="D789" s="46">
        <f t="shared" si="38"/>
        <v>0</v>
      </c>
    </row>
    <row r="790" spans="1:4" ht="15.75" x14ac:dyDescent="0.25">
      <c r="A790" s="185">
        <v>41067032700</v>
      </c>
      <c r="B790" s="30">
        <f t="shared" si="36"/>
        <v>0</v>
      </c>
      <c r="C790" s="30">
        <f t="shared" si="37"/>
        <v>0</v>
      </c>
      <c r="D790" s="46">
        <f t="shared" si="38"/>
        <v>0</v>
      </c>
    </row>
    <row r="791" spans="1:4" ht="15.75" x14ac:dyDescent="0.25">
      <c r="A791" s="185">
        <v>41067031513</v>
      </c>
      <c r="B791" s="30">
        <f t="shared" si="36"/>
        <v>0</v>
      </c>
      <c r="C791" s="30">
        <f t="shared" si="37"/>
        <v>0</v>
      </c>
      <c r="D791" s="46">
        <f t="shared" si="38"/>
        <v>0</v>
      </c>
    </row>
    <row r="792" spans="1:4" ht="15.75" x14ac:dyDescent="0.25">
      <c r="A792" s="185">
        <v>41067031004</v>
      </c>
      <c r="B792" s="30">
        <f t="shared" si="36"/>
        <v>0</v>
      </c>
      <c r="C792" s="30">
        <f t="shared" si="37"/>
        <v>0</v>
      </c>
      <c r="D792" s="46">
        <f t="shared" si="38"/>
        <v>0</v>
      </c>
    </row>
    <row r="793" spans="1:4" ht="15.75" x14ac:dyDescent="0.25">
      <c r="A793" s="185">
        <v>41067031910</v>
      </c>
      <c r="B793" s="30">
        <f t="shared" si="36"/>
        <v>0</v>
      </c>
      <c r="C793" s="30">
        <f t="shared" si="37"/>
        <v>0</v>
      </c>
      <c r="D793" s="46">
        <f t="shared" si="38"/>
        <v>0</v>
      </c>
    </row>
    <row r="794" spans="1:4" ht="15.75" x14ac:dyDescent="0.25">
      <c r="A794" s="185">
        <v>41067030806</v>
      </c>
      <c r="B794" s="30">
        <f t="shared" si="36"/>
        <v>0</v>
      </c>
      <c r="C794" s="30">
        <f t="shared" si="37"/>
        <v>0</v>
      </c>
      <c r="D794" s="46">
        <f t="shared" si="38"/>
        <v>0</v>
      </c>
    </row>
    <row r="795" spans="1:4" ht="15.75" x14ac:dyDescent="0.25">
      <c r="A795" s="185">
        <v>41067032800</v>
      </c>
      <c r="B795" s="30">
        <f t="shared" si="36"/>
        <v>0</v>
      </c>
      <c r="C795" s="30">
        <f t="shared" si="37"/>
        <v>0</v>
      </c>
      <c r="D795" s="46">
        <f t="shared" si="38"/>
        <v>0</v>
      </c>
    </row>
    <row r="796" spans="1:4" ht="15.75" x14ac:dyDescent="0.25">
      <c r="A796" s="185">
        <v>41067031611</v>
      </c>
      <c r="B796" s="30">
        <f t="shared" si="36"/>
        <v>0</v>
      </c>
      <c r="C796" s="30">
        <f t="shared" si="37"/>
        <v>0</v>
      </c>
      <c r="D796" s="46">
        <f t="shared" si="38"/>
        <v>0</v>
      </c>
    </row>
    <row r="797" spans="1:4" ht="15.75" x14ac:dyDescent="0.25">
      <c r="A797" s="185">
        <v>41067031609</v>
      </c>
      <c r="B797" s="30">
        <f t="shared" si="36"/>
        <v>0</v>
      </c>
      <c r="C797" s="30">
        <f t="shared" si="37"/>
        <v>0</v>
      </c>
      <c r="D797" s="46">
        <f t="shared" si="38"/>
        <v>0</v>
      </c>
    </row>
    <row r="798" spans="1:4" ht="15.75" x14ac:dyDescent="0.25">
      <c r="A798" s="185">
        <v>41067033302</v>
      </c>
      <c r="B798" s="30">
        <f t="shared" si="36"/>
        <v>0</v>
      </c>
      <c r="C798" s="30">
        <f t="shared" si="37"/>
        <v>0</v>
      </c>
      <c r="D798" s="46">
        <f t="shared" si="38"/>
        <v>0</v>
      </c>
    </row>
    <row r="799" spans="1:4" ht="15.75" x14ac:dyDescent="0.25">
      <c r="A799" s="185">
        <v>41067032610</v>
      </c>
      <c r="B799" s="30">
        <f t="shared" si="36"/>
        <v>0</v>
      </c>
      <c r="C799" s="30">
        <f t="shared" si="37"/>
        <v>0</v>
      </c>
      <c r="D799" s="46">
        <f t="shared" si="38"/>
        <v>0</v>
      </c>
    </row>
    <row r="800" spans="1:4" ht="15.75" x14ac:dyDescent="0.25">
      <c r="A800" s="185">
        <v>41067032608</v>
      </c>
      <c r="B800" s="30">
        <f t="shared" si="36"/>
        <v>0</v>
      </c>
      <c r="C800" s="30">
        <f t="shared" si="37"/>
        <v>0</v>
      </c>
      <c r="D800" s="46">
        <f t="shared" si="38"/>
        <v>0</v>
      </c>
    </row>
    <row r="801" spans="1:4" ht="15.75" x14ac:dyDescent="0.25">
      <c r="A801" s="185">
        <v>41067031805</v>
      </c>
      <c r="B801" s="30">
        <f t="shared" si="36"/>
        <v>0</v>
      </c>
      <c r="C801" s="30">
        <f t="shared" si="37"/>
        <v>0</v>
      </c>
      <c r="D801" s="46">
        <f t="shared" si="38"/>
        <v>0</v>
      </c>
    </row>
    <row r="802" spans="1:4" ht="15.75" x14ac:dyDescent="0.25">
      <c r="A802" s="185">
        <v>41067031511</v>
      </c>
      <c r="B802" s="30">
        <f t="shared" si="36"/>
        <v>0</v>
      </c>
      <c r="C802" s="30">
        <f t="shared" si="37"/>
        <v>0</v>
      </c>
      <c r="D802" s="46">
        <f t="shared" si="38"/>
        <v>0</v>
      </c>
    </row>
    <row r="803" spans="1:4" ht="15.75" x14ac:dyDescent="0.25">
      <c r="A803" s="185">
        <v>41067031512</v>
      </c>
      <c r="B803" s="30">
        <f t="shared" si="36"/>
        <v>0</v>
      </c>
      <c r="C803" s="30">
        <f t="shared" si="37"/>
        <v>0</v>
      </c>
      <c r="D803" s="46">
        <f t="shared" si="38"/>
        <v>0</v>
      </c>
    </row>
    <row r="804" spans="1:4" ht="15.75" x14ac:dyDescent="0.25">
      <c r="A804" s="185">
        <v>41067030300</v>
      </c>
      <c r="B804" s="30">
        <f t="shared" si="36"/>
        <v>0</v>
      </c>
      <c r="C804" s="30">
        <f t="shared" si="37"/>
        <v>0</v>
      </c>
      <c r="D804" s="46">
        <f t="shared" si="38"/>
        <v>0</v>
      </c>
    </row>
    <row r="805" spans="1:4" ht="15.75" x14ac:dyDescent="0.25">
      <c r="A805" s="185">
        <v>41067031606</v>
      </c>
      <c r="B805" s="30">
        <f t="shared" si="36"/>
        <v>0</v>
      </c>
      <c r="C805" s="30">
        <f t="shared" si="37"/>
        <v>0</v>
      </c>
      <c r="D805" s="46">
        <f t="shared" si="38"/>
        <v>0</v>
      </c>
    </row>
    <row r="806" spans="1:4" ht="15.75" x14ac:dyDescent="0.25">
      <c r="A806" s="185">
        <v>41067030803</v>
      </c>
      <c r="B806" s="30">
        <f t="shared" si="36"/>
        <v>0</v>
      </c>
      <c r="C806" s="30">
        <f t="shared" si="37"/>
        <v>0</v>
      </c>
      <c r="D806" s="46">
        <f t="shared" si="38"/>
        <v>0</v>
      </c>
    </row>
    <row r="807" spans="1:4" ht="15.75" x14ac:dyDescent="0.25">
      <c r="A807" s="185">
        <v>41067033102</v>
      </c>
      <c r="B807" s="30">
        <f t="shared" si="36"/>
        <v>0</v>
      </c>
      <c r="C807" s="30">
        <f t="shared" si="37"/>
        <v>0</v>
      </c>
      <c r="D807" s="46">
        <f t="shared" si="38"/>
        <v>0</v>
      </c>
    </row>
    <row r="808" spans="1:4" ht="15.75" x14ac:dyDescent="0.25">
      <c r="A808" s="185">
        <v>41067030401</v>
      </c>
      <c r="B808" s="30">
        <f t="shared" si="36"/>
        <v>0</v>
      </c>
      <c r="C808" s="30">
        <f t="shared" si="37"/>
        <v>0</v>
      </c>
      <c r="D808" s="46">
        <f t="shared" si="38"/>
        <v>0</v>
      </c>
    </row>
    <row r="809" spans="1:4" ht="15.75" x14ac:dyDescent="0.25">
      <c r="A809" s="185">
        <v>41067031911</v>
      </c>
      <c r="B809" s="30">
        <f t="shared" si="36"/>
        <v>0</v>
      </c>
      <c r="C809" s="30">
        <f t="shared" si="37"/>
        <v>0</v>
      </c>
      <c r="D809" s="46">
        <f t="shared" si="38"/>
        <v>0</v>
      </c>
    </row>
    <row r="810" spans="1:4" ht="15.75" x14ac:dyDescent="0.25">
      <c r="A810" s="185">
        <v>41067031912</v>
      </c>
      <c r="B810" s="30">
        <f t="shared" si="36"/>
        <v>0</v>
      </c>
      <c r="C810" s="30">
        <f t="shared" si="37"/>
        <v>0</v>
      </c>
      <c r="D810" s="46">
        <f t="shared" si="38"/>
        <v>0</v>
      </c>
    </row>
    <row r="811" spans="1:4" ht="15.75" x14ac:dyDescent="0.25">
      <c r="A811" s="185">
        <v>41067031704</v>
      </c>
      <c r="B811" s="30">
        <f t="shared" si="36"/>
        <v>0</v>
      </c>
      <c r="C811" s="30">
        <f t="shared" si="37"/>
        <v>0</v>
      </c>
      <c r="D811" s="46">
        <f t="shared" si="38"/>
        <v>0</v>
      </c>
    </row>
    <row r="812" spans="1:4" ht="15.75" x14ac:dyDescent="0.25">
      <c r="A812" s="185">
        <v>41067032110</v>
      </c>
      <c r="B812" s="30">
        <f t="shared" si="36"/>
        <v>0</v>
      </c>
      <c r="C812" s="30">
        <f t="shared" si="37"/>
        <v>0</v>
      </c>
      <c r="D812" s="46">
        <f t="shared" si="38"/>
        <v>0</v>
      </c>
    </row>
    <row r="813" spans="1:4" ht="15.75" x14ac:dyDescent="0.25">
      <c r="A813" s="185">
        <v>41067031617</v>
      </c>
      <c r="B813" s="30">
        <f t="shared" si="36"/>
        <v>0</v>
      </c>
      <c r="C813" s="30">
        <f t="shared" si="37"/>
        <v>0</v>
      </c>
      <c r="D813" s="46">
        <f t="shared" si="38"/>
        <v>0</v>
      </c>
    </row>
    <row r="814" spans="1:4" ht="15.75" x14ac:dyDescent="0.25">
      <c r="A814" s="185">
        <v>41067033400</v>
      </c>
      <c r="B814" s="30">
        <f t="shared" si="36"/>
        <v>0</v>
      </c>
      <c r="C814" s="30">
        <f t="shared" si="37"/>
        <v>0</v>
      </c>
      <c r="D814" s="46">
        <f t="shared" si="38"/>
        <v>0</v>
      </c>
    </row>
    <row r="815" spans="1:4" ht="15.75" x14ac:dyDescent="0.25">
      <c r="A815" s="185">
        <v>41067031703</v>
      </c>
      <c r="B815" s="30">
        <f t="shared" si="36"/>
        <v>0</v>
      </c>
      <c r="C815" s="30">
        <f t="shared" si="37"/>
        <v>0</v>
      </c>
      <c r="D815" s="46">
        <f t="shared" si="38"/>
        <v>0</v>
      </c>
    </row>
    <row r="816" spans="1:4" ht="15.75" x14ac:dyDescent="0.25">
      <c r="A816" s="185">
        <v>41067032408</v>
      </c>
      <c r="B816" s="30">
        <f t="shared" si="36"/>
        <v>0</v>
      </c>
      <c r="C816" s="30">
        <f t="shared" si="37"/>
        <v>0</v>
      </c>
      <c r="D816" s="46">
        <f t="shared" si="38"/>
        <v>0</v>
      </c>
    </row>
    <row r="817" spans="1:4" ht="15.75" x14ac:dyDescent="0.25">
      <c r="A817" s="185">
        <v>41069960100</v>
      </c>
      <c r="B817" s="30">
        <f t="shared" si="36"/>
        <v>0</v>
      </c>
      <c r="C817" s="30">
        <f t="shared" si="37"/>
        <v>1</v>
      </c>
      <c r="D817" s="46">
        <f t="shared" si="38"/>
        <v>1</v>
      </c>
    </row>
    <row r="818" spans="1:4" ht="15.75" x14ac:dyDescent="0.25">
      <c r="A818" s="185">
        <v>41071030400</v>
      </c>
      <c r="B818" s="30">
        <f t="shared" si="36"/>
        <v>0</v>
      </c>
      <c r="C818" s="30">
        <f t="shared" si="37"/>
        <v>0</v>
      </c>
      <c r="D818" s="46">
        <f t="shared" si="38"/>
        <v>0</v>
      </c>
    </row>
    <row r="819" spans="1:4" ht="15.75" x14ac:dyDescent="0.25">
      <c r="A819" s="185">
        <v>41071031000</v>
      </c>
      <c r="B819" s="30">
        <f t="shared" si="36"/>
        <v>0</v>
      </c>
      <c r="C819" s="30">
        <f t="shared" si="37"/>
        <v>0</v>
      </c>
      <c r="D819" s="46">
        <f t="shared" si="38"/>
        <v>0</v>
      </c>
    </row>
    <row r="820" spans="1:4" ht="15.75" x14ac:dyDescent="0.25">
      <c r="A820" s="185">
        <v>41071030301</v>
      </c>
      <c r="B820" s="30">
        <f t="shared" si="36"/>
        <v>0</v>
      </c>
      <c r="C820" s="30">
        <f t="shared" si="37"/>
        <v>0</v>
      </c>
      <c r="D820" s="46">
        <f t="shared" si="38"/>
        <v>0</v>
      </c>
    </row>
    <row r="821" spans="1:4" ht="15.75" x14ac:dyDescent="0.25">
      <c r="A821" s="185">
        <v>41071030101</v>
      </c>
      <c r="B821" s="30">
        <f t="shared" si="36"/>
        <v>0</v>
      </c>
      <c r="C821" s="30">
        <f t="shared" si="37"/>
        <v>0</v>
      </c>
      <c r="D821" s="46">
        <f t="shared" si="38"/>
        <v>0</v>
      </c>
    </row>
    <row r="822" spans="1:4" ht="15.75" x14ac:dyDescent="0.25">
      <c r="A822" s="185">
        <v>41071030201</v>
      </c>
      <c r="B822" s="30">
        <f t="shared" si="36"/>
        <v>0</v>
      </c>
      <c r="C822" s="30">
        <f t="shared" si="37"/>
        <v>0</v>
      </c>
      <c r="D822" s="46">
        <f t="shared" si="38"/>
        <v>0</v>
      </c>
    </row>
    <row r="823" spans="1:4" ht="15.75" x14ac:dyDescent="0.25">
      <c r="A823" s="185">
        <v>41071030602</v>
      </c>
      <c r="B823" s="30">
        <f t="shared" si="36"/>
        <v>0</v>
      </c>
      <c r="C823" s="30">
        <f t="shared" si="37"/>
        <v>0</v>
      </c>
      <c r="D823" s="46">
        <f t="shared" si="38"/>
        <v>0</v>
      </c>
    </row>
    <row r="824" spans="1:4" ht="15.75" x14ac:dyDescent="0.25">
      <c r="A824" s="185">
        <v>41071030302</v>
      </c>
      <c r="B824" s="30">
        <f t="shared" si="36"/>
        <v>0</v>
      </c>
      <c r="C824" s="30">
        <f t="shared" si="37"/>
        <v>0</v>
      </c>
      <c r="D824" s="46">
        <f t="shared" si="38"/>
        <v>0</v>
      </c>
    </row>
    <row r="825" spans="1:4" ht="15.75" x14ac:dyDescent="0.25">
      <c r="A825" s="185">
        <v>41071030701</v>
      </c>
      <c r="B825" s="30">
        <f t="shared" si="36"/>
        <v>0</v>
      </c>
      <c r="C825" s="30">
        <f t="shared" si="37"/>
        <v>0</v>
      </c>
      <c r="D825" s="46">
        <f t="shared" si="38"/>
        <v>0</v>
      </c>
    </row>
    <row r="826" spans="1:4" ht="15.75" x14ac:dyDescent="0.25">
      <c r="A826" s="185">
        <v>41071030102</v>
      </c>
      <c r="B826" s="30">
        <f t="shared" si="36"/>
        <v>0</v>
      </c>
      <c r="C826" s="30">
        <f t="shared" si="37"/>
        <v>0</v>
      </c>
      <c r="D826" s="46">
        <f t="shared" si="38"/>
        <v>0</v>
      </c>
    </row>
    <row r="827" spans="1:4" ht="15.75" x14ac:dyDescent="0.25">
      <c r="A827" s="185">
        <v>41071030202</v>
      </c>
      <c r="B827" s="30">
        <f t="shared" si="36"/>
        <v>1</v>
      </c>
      <c r="C827" s="30">
        <f t="shared" si="37"/>
        <v>0</v>
      </c>
      <c r="D827" s="46">
        <f t="shared" si="38"/>
        <v>1</v>
      </c>
    </row>
    <row r="828" spans="1:4" ht="15.75" x14ac:dyDescent="0.25">
      <c r="A828" s="185">
        <v>41071030802</v>
      </c>
      <c r="B828" s="30">
        <f t="shared" si="36"/>
        <v>0</v>
      </c>
      <c r="C828" s="30">
        <f t="shared" si="37"/>
        <v>0</v>
      </c>
      <c r="D828" s="46">
        <f t="shared" si="38"/>
        <v>1</v>
      </c>
    </row>
    <row r="829" spans="1:4" ht="15.75" x14ac:dyDescent="0.25">
      <c r="A829" s="185">
        <v>41071030502</v>
      </c>
      <c r="B829" s="30">
        <f t="shared" si="36"/>
        <v>1</v>
      </c>
      <c r="C829" s="30">
        <f t="shared" si="37"/>
        <v>1</v>
      </c>
      <c r="D829" s="46">
        <f t="shared" si="38"/>
        <v>0</v>
      </c>
    </row>
    <row r="830" spans="1:4" ht="15.75" x14ac:dyDescent="0.25">
      <c r="A830" s="185">
        <v>41071030702</v>
      </c>
      <c r="B830" s="30">
        <f t="shared" si="36"/>
        <v>0</v>
      </c>
      <c r="C830" s="30">
        <f t="shared" si="37"/>
        <v>0</v>
      </c>
      <c r="D830" s="46">
        <f t="shared" si="38"/>
        <v>0</v>
      </c>
    </row>
    <row r="831" spans="1:4" ht="15.75" x14ac:dyDescent="0.25">
      <c r="A831" s="185">
        <v>41071030601</v>
      </c>
      <c r="B831" s="30">
        <f t="shared" si="36"/>
        <v>1</v>
      </c>
      <c r="C831" s="30">
        <f t="shared" si="37"/>
        <v>0</v>
      </c>
      <c r="D831" s="46">
        <f t="shared" si="38"/>
        <v>0</v>
      </c>
    </row>
    <row r="832" spans="1:4" ht="15.75" x14ac:dyDescent="0.25">
      <c r="A832" s="185">
        <v>41071030501</v>
      </c>
      <c r="B832" s="30">
        <f t="shared" si="36"/>
        <v>0</v>
      </c>
      <c r="C832" s="30">
        <f t="shared" si="37"/>
        <v>0</v>
      </c>
      <c r="D832" s="46">
        <f t="shared" si="38"/>
        <v>0</v>
      </c>
    </row>
    <row r="833" spans="1:4" ht="15.75" x14ac:dyDescent="0.25">
      <c r="A833" s="185">
        <v>41071030900</v>
      </c>
      <c r="B833" s="30">
        <f t="shared" si="36"/>
        <v>0</v>
      </c>
      <c r="C833" s="30">
        <f t="shared" si="37"/>
        <v>0</v>
      </c>
      <c r="D833" s="46">
        <f t="shared" si="38"/>
        <v>0</v>
      </c>
    </row>
    <row r="834" spans="1:4" ht="15.75" x14ac:dyDescent="0.25">
      <c r="A834" s="186">
        <v>41071030801</v>
      </c>
      <c r="B834" s="48">
        <f t="shared" si="36"/>
        <v>0</v>
      </c>
      <c r="C834" s="48">
        <f t="shared" si="37"/>
        <v>1</v>
      </c>
      <c r="D834" s="49">
        <f t="shared" si="38"/>
        <v>1</v>
      </c>
    </row>
  </sheetData>
  <sheetProtection algorithmName="SHA-512" hashValue="YMsNqZc8bFV+i1P84jca4Ea2XEKF9R7z7Gtjgt0yCjAYjFxvEoo9bZZ+g1w45Dd98FBffaoihanGguJtHfzcDQ==" saltValue="CFv0rIDC2NzLAW4u4cFKZw==" spinCount="100000" sheet="1" objects="1" scenarios="1"/>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theme="8"/>
  </sheetPr>
  <dimension ref="A1:L45"/>
  <sheetViews>
    <sheetView zoomScale="82" zoomScaleNormal="82" workbookViewId="0"/>
  </sheetViews>
  <sheetFormatPr defaultColWidth="8.7109375" defaultRowHeight="15" x14ac:dyDescent="0.25"/>
  <cols>
    <col min="1" max="1" width="12.28515625" style="4" bestFit="1" customWidth="1"/>
    <col min="2" max="2" width="31.5703125" style="4" bestFit="1" customWidth="1"/>
    <col min="3" max="3" width="9.5703125" style="4" bestFit="1" customWidth="1"/>
    <col min="4" max="5" width="25.7109375" style="4" bestFit="1" customWidth="1"/>
    <col min="6" max="6" width="8.5703125" style="4" bestFit="1" customWidth="1"/>
    <col min="7" max="7" width="25" style="4" bestFit="1" customWidth="1"/>
    <col min="8" max="8" width="24.5703125" style="4" bestFit="1" customWidth="1"/>
    <col min="9" max="9" width="39.7109375" style="4" bestFit="1" customWidth="1"/>
    <col min="10" max="12" width="40.28515625" style="4" bestFit="1" customWidth="1"/>
    <col min="13" max="16384" width="8.7109375" style="4"/>
  </cols>
  <sheetData>
    <row r="1" spans="1:12" s="260" customFormat="1" ht="23.25" x14ac:dyDescent="0.35">
      <c r="A1" s="85" t="s">
        <v>702</v>
      </c>
    </row>
    <row r="2" spans="1:12" x14ac:dyDescent="0.25">
      <c r="B2" s="6"/>
    </row>
    <row r="5" spans="1:12" x14ac:dyDescent="0.25">
      <c r="B5" s="109" t="s">
        <v>563</v>
      </c>
      <c r="C5" s="409">
        <v>0.66</v>
      </c>
      <c r="F5" s="744" t="s">
        <v>277</v>
      </c>
      <c r="G5" s="746"/>
      <c r="H5" s="745"/>
      <c r="J5" s="744" t="s">
        <v>278</v>
      </c>
      <c r="K5" s="746"/>
      <c r="L5" s="745"/>
    </row>
    <row r="6" spans="1:12" x14ac:dyDescent="0.25">
      <c r="F6" s="263" t="s">
        <v>145</v>
      </c>
      <c r="G6" s="263" t="s">
        <v>146</v>
      </c>
      <c r="H6" s="263" t="s">
        <v>147</v>
      </c>
      <c r="J6" s="263" t="s">
        <v>148</v>
      </c>
      <c r="K6" s="263" t="s">
        <v>149</v>
      </c>
      <c r="L6" s="263" t="s">
        <v>150</v>
      </c>
    </row>
    <row r="7" spans="1:12" x14ac:dyDescent="0.25">
      <c r="F7" s="406">
        <v>0.68</v>
      </c>
      <c r="G7" s="407">
        <v>0.49</v>
      </c>
      <c r="H7" s="408">
        <v>0.17</v>
      </c>
      <c r="J7" s="406">
        <v>0.5</v>
      </c>
      <c r="K7" s="407">
        <v>0.75</v>
      </c>
      <c r="L7" s="408">
        <v>1</v>
      </c>
    </row>
    <row r="8" spans="1:12" x14ac:dyDescent="0.25">
      <c r="E8" s="8"/>
    </row>
    <row r="9" spans="1:12" s="28" customFormat="1" ht="15.75" x14ac:dyDescent="0.25">
      <c r="A9" s="137" t="s">
        <v>105</v>
      </c>
      <c r="B9" s="137" t="s">
        <v>106</v>
      </c>
      <c r="C9" s="137" t="s">
        <v>135</v>
      </c>
      <c r="D9" s="137" t="s">
        <v>136</v>
      </c>
      <c r="E9" s="137" t="s">
        <v>137</v>
      </c>
      <c r="F9" s="137" t="s">
        <v>138</v>
      </c>
      <c r="G9" s="372" t="s">
        <v>139</v>
      </c>
      <c r="H9" s="137" t="s">
        <v>140</v>
      </c>
      <c r="I9" s="137" t="s">
        <v>141</v>
      </c>
      <c r="J9" s="372" t="s">
        <v>142</v>
      </c>
      <c r="K9" s="137" t="s">
        <v>143</v>
      </c>
      <c r="L9" s="137" t="s">
        <v>144</v>
      </c>
    </row>
    <row r="10" spans="1:12" x14ac:dyDescent="0.25">
      <c r="A10" s="80" t="s">
        <v>28</v>
      </c>
      <c r="B10" s="112" t="s">
        <v>115</v>
      </c>
      <c r="C10" s="64">
        <v>0.73599999999999999</v>
      </c>
      <c r="D10" s="64">
        <v>5.2000000000000005E-2</v>
      </c>
      <c r="E10" s="64">
        <v>5.8999999999999997E-2</v>
      </c>
      <c r="F10" s="365">
        <f t="shared" ref="F10:F45" si="0" xml:space="preserve"> $C$5 * C10</f>
        <v>0.48576000000000003</v>
      </c>
      <c r="G10" s="92">
        <f>D10 + (($C10-F10) / 2)</f>
        <v>0.17712</v>
      </c>
      <c r="H10" s="92">
        <f>E10 + (($C10-F10) / 2)</f>
        <v>0.18411999999999998</v>
      </c>
      <c r="I10" s="365">
        <f t="shared" ref="I10:I45" si="1">SUMPRODUCT(F10:H10,$F$7:$H$7)</f>
        <v>0.44840600000000003</v>
      </c>
      <c r="J10" s="92">
        <f t="shared" ref="J10:J45" si="2">I10*$J$7</f>
        <v>0.22420300000000001</v>
      </c>
      <c r="K10" s="92">
        <f t="shared" ref="K10:K45" si="3">I10*$K$7</f>
        <v>0.33630450000000001</v>
      </c>
      <c r="L10" s="365">
        <f t="shared" ref="L10:L45" si="4">I10*$L$7</f>
        <v>0.44840600000000003</v>
      </c>
    </row>
    <row r="11" spans="1:12" x14ac:dyDescent="0.25">
      <c r="A11" s="80" t="s">
        <v>29</v>
      </c>
      <c r="B11" s="112" t="s">
        <v>116</v>
      </c>
      <c r="C11" s="64">
        <v>0.58799999999999997</v>
      </c>
      <c r="D11" s="64">
        <v>0.13400000000000001</v>
      </c>
      <c r="E11" s="64">
        <v>0.21200000000000002</v>
      </c>
      <c r="F11" s="365">
        <f t="shared" si="0"/>
        <v>0.38807999999999998</v>
      </c>
      <c r="G11" s="92">
        <f>D11 + (($C11-F11) / 2)</f>
        <v>0.23396</v>
      </c>
      <c r="H11" s="92">
        <f>E11 + (($C11-F11) / 2)</f>
        <v>0.31196000000000002</v>
      </c>
      <c r="I11" s="365">
        <f t="shared" si="1"/>
        <v>0.43156800000000006</v>
      </c>
      <c r="J11" s="92">
        <f t="shared" si="2"/>
        <v>0.21578400000000003</v>
      </c>
      <c r="K11" s="92">
        <f t="shared" si="3"/>
        <v>0.32367600000000007</v>
      </c>
      <c r="L11" s="365">
        <f t="shared" si="4"/>
        <v>0.43156800000000006</v>
      </c>
    </row>
    <row r="12" spans="1:12" x14ac:dyDescent="0.25">
      <c r="A12" s="80" t="s">
        <v>71</v>
      </c>
      <c r="B12" s="112" t="s">
        <v>117</v>
      </c>
      <c r="C12" s="64">
        <v>0.69</v>
      </c>
      <c r="D12" s="64">
        <v>8.6999999999999994E-2</v>
      </c>
      <c r="E12" s="64">
        <v>0.16099999999999998</v>
      </c>
      <c r="F12" s="365">
        <f t="shared" si="0"/>
        <v>0.45539999999999997</v>
      </c>
      <c r="G12" s="92">
        <f t="shared" ref="G12:G45" si="5">D12 + (($C12-F12) / 2)</f>
        <v>0.20429999999999998</v>
      </c>
      <c r="H12" s="92">
        <f t="shared" ref="H12:H45" si="6">E12 + (($C12-F12) / 2)</f>
        <v>0.27829999999999999</v>
      </c>
      <c r="I12" s="365">
        <f t="shared" si="1"/>
        <v>0.45709</v>
      </c>
      <c r="J12" s="92">
        <f t="shared" si="2"/>
        <v>0.228545</v>
      </c>
      <c r="K12" s="92">
        <f t="shared" si="3"/>
        <v>0.3428175</v>
      </c>
      <c r="L12" s="365">
        <f t="shared" si="4"/>
        <v>0.45709</v>
      </c>
    </row>
    <row r="13" spans="1:12" x14ac:dyDescent="0.25">
      <c r="A13" s="80" t="s">
        <v>118</v>
      </c>
      <c r="B13" s="112" t="s">
        <v>115</v>
      </c>
      <c r="C13" s="64">
        <v>0.69799999999999995</v>
      </c>
      <c r="D13" s="64">
        <v>0.13300000000000001</v>
      </c>
      <c r="E13" s="64">
        <v>0.107</v>
      </c>
      <c r="F13" s="365">
        <f t="shared" si="0"/>
        <v>0.46067999999999998</v>
      </c>
      <c r="G13" s="92">
        <f>D13 + (($C13-F13) / 2)</f>
        <v>0.25165999999999999</v>
      </c>
      <c r="H13" s="92">
        <f t="shared" si="6"/>
        <v>0.22565999999999997</v>
      </c>
      <c r="I13" s="365">
        <f t="shared" si="1"/>
        <v>0.47493799999999997</v>
      </c>
      <c r="J13" s="92">
        <f t="shared" si="2"/>
        <v>0.23746899999999999</v>
      </c>
      <c r="K13" s="92">
        <f t="shared" si="3"/>
        <v>0.35620350000000001</v>
      </c>
      <c r="L13" s="365">
        <f t="shared" si="4"/>
        <v>0.47493799999999997</v>
      </c>
    </row>
    <row r="14" spans="1:12" x14ac:dyDescent="0.25">
      <c r="A14" s="80" t="s">
        <v>31</v>
      </c>
      <c r="B14" s="112" t="s">
        <v>115</v>
      </c>
      <c r="C14" s="64">
        <v>0.71899999999999997</v>
      </c>
      <c r="D14" s="64">
        <v>7.400000000000001E-2</v>
      </c>
      <c r="E14" s="64">
        <v>5.9000000000000004E-2</v>
      </c>
      <c r="F14" s="365">
        <f t="shared" si="0"/>
        <v>0.47454000000000002</v>
      </c>
      <c r="G14" s="92">
        <f t="shared" si="5"/>
        <v>0.19622999999999999</v>
      </c>
      <c r="H14" s="92">
        <f t="shared" si="6"/>
        <v>0.18122999999999997</v>
      </c>
      <c r="I14" s="365">
        <f t="shared" si="1"/>
        <v>0.44964899999999997</v>
      </c>
      <c r="J14" s="92">
        <f t="shared" si="2"/>
        <v>0.22482449999999998</v>
      </c>
      <c r="K14" s="92">
        <f t="shared" si="3"/>
        <v>0.33723674999999997</v>
      </c>
      <c r="L14" s="365">
        <f t="shared" si="4"/>
        <v>0.44964899999999997</v>
      </c>
    </row>
    <row r="15" spans="1:12" x14ac:dyDescent="0.25">
      <c r="A15" s="80" t="s">
        <v>32</v>
      </c>
      <c r="B15" s="112" t="s">
        <v>115</v>
      </c>
      <c r="C15" s="64">
        <v>0.67600000000000005</v>
      </c>
      <c r="D15" s="64">
        <v>8.0999999999999989E-2</v>
      </c>
      <c r="E15" s="64">
        <v>7.8E-2</v>
      </c>
      <c r="F15" s="365">
        <f t="shared" si="0"/>
        <v>0.44616000000000006</v>
      </c>
      <c r="G15" s="92">
        <f t="shared" si="5"/>
        <v>0.19591999999999998</v>
      </c>
      <c r="H15" s="92">
        <f t="shared" si="6"/>
        <v>0.19291999999999998</v>
      </c>
      <c r="I15" s="365">
        <f t="shared" si="1"/>
        <v>0.43218600000000007</v>
      </c>
      <c r="J15" s="92">
        <f t="shared" si="2"/>
        <v>0.21609300000000004</v>
      </c>
      <c r="K15" s="92">
        <f t="shared" si="3"/>
        <v>0.32413950000000002</v>
      </c>
      <c r="L15" s="365">
        <f t="shared" si="4"/>
        <v>0.43218600000000007</v>
      </c>
    </row>
    <row r="16" spans="1:12" x14ac:dyDescent="0.25">
      <c r="A16" s="80" t="s">
        <v>33</v>
      </c>
      <c r="B16" s="112" t="s">
        <v>115</v>
      </c>
      <c r="C16" s="64">
        <v>0.73099999999999998</v>
      </c>
      <c r="D16" s="64">
        <v>6.8000000000000005E-2</v>
      </c>
      <c r="E16" s="64">
        <v>5.6000000000000001E-2</v>
      </c>
      <c r="F16" s="365">
        <f t="shared" si="0"/>
        <v>0.48246</v>
      </c>
      <c r="G16" s="92">
        <f t="shared" si="5"/>
        <v>0.19227</v>
      </c>
      <c r="H16" s="92">
        <f t="shared" si="6"/>
        <v>0.18026999999999999</v>
      </c>
      <c r="I16" s="365">
        <f t="shared" si="1"/>
        <v>0.45293099999999997</v>
      </c>
      <c r="J16" s="92">
        <f t="shared" si="2"/>
        <v>0.22646549999999999</v>
      </c>
      <c r="K16" s="92">
        <f t="shared" si="3"/>
        <v>0.33969824999999998</v>
      </c>
      <c r="L16" s="365">
        <f t="shared" si="4"/>
        <v>0.45293099999999997</v>
      </c>
    </row>
    <row r="17" spans="1:12" x14ac:dyDescent="0.25">
      <c r="A17" s="80" t="s">
        <v>34</v>
      </c>
      <c r="B17" s="112" t="s">
        <v>115</v>
      </c>
      <c r="C17" s="64">
        <v>0.621</v>
      </c>
      <c r="D17" s="64">
        <v>0.10100000000000001</v>
      </c>
      <c r="E17" s="64">
        <v>7.3999999999999996E-2</v>
      </c>
      <c r="F17" s="365">
        <f t="shared" si="0"/>
        <v>0.40986</v>
      </c>
      <c r="G17" s="92">
        <f t="shared" si="5"/>
        <v>0.20657</v>
      </c>
      <c r="H17" s="92">
        <f t="shared" si="6"/>
        <v>0.17957000000000001</v>
      </c>
      <c r="I17" s="365">
        <f t="shared" si="1"/>
        <v>0.41045100000000007</v>
      </c>
      <c r="J17" s="92">
        <f t="shared" si="2"/>
        <v>0.20522550000000003</v>
      </c>
      <c r="K17" s="92">
        <f t="shared" si="3"/>
        <v>0.30783825000000004</v>
      </c>
      <c r="L17" s="365">
        <f t="shared" si="4"/>
        <v>0.41045100000000007</v>
      </c>
    </row>
    <row r="18" spans="1:12" x14ac:dyDescent="0.25">
      <c r="A18" s="80" t="s">
        <v>35</v>
      </c>
      <c r="B18" s="112" t="s">
        <v>119</v>
      </c>
      <c r="C18" s="64">
        <v>0.74199999999999999</v>
      </c>
      <c r="D18" s="64">
        <v>0.109</v>
      </c>
      <c r="E18" s="64">
        <v>8.0999999999999989E-2</v>
      </c>
      <c r="F18" s="365">
        <f t="shared" si="0"/>
        <v>0.48972000000000004</v>
      </c>
      <c r="G18" s="92">
        <f t="shared" si="5"/>
        <v>0.23513999999999996</v>
      </c>
      <c r="H18" s="92">
        <f t="shared" si="6"/>
        <v>0.20713999999999996</v>
      </c>
      <c r="I18" s="365">
        <f t="shared" si="1"/>
        <v>0.48344200000000009</v>
      </c>
      <c r="J18" s="92">
        <f t="shared" si="2"/>
        <v>0.24172100000000005</v>
      </c>
      <c r="K18" s="92">
        <f t="shared" si="3"/>
        <v>0.36258150000000006</v>
      </c>
      <c r="L18" s="365">
        <f t="shared" si="4"/>
        <v>0.48344200000000009</v>
      </c>
    </row>
    <row r="19" spans="1:12" x14ac:dyDescent="0.25">
      <c r="A19" s="80" t="s">
        <v>36</v>
      </c>
      <c r="B19" s="112" t="s">
        <v>120</v>
      </c>
      <c r="C19" s="64">
        <v>0.66200000000000003</v>
      </c>
      <c r="D19" s="64">
        <v>6.9000000000000006E-2</v>
      </c>
      <c r="E19" s="64">
        <v>6.5000000000000002E-2</v>
      </c>
      <c r="F19" s="365">
        <f t="shared" si="0"/>
        <v>0.43692000000000003</v>
      </c>
      <c r="G19" s="92">
        <f t="shared" si="5"/>
        <v>0.18154000000000001</v>
      </c>
      <c r="H19" s="92">
        <f t="shared" si="6"/>
        <v>0.17754</v>
      </c>
      <c r="I19" s="365">
        <f t="shared" si="1"/>
        <v>0.416242</v>
      </c>
      <c r="J19" s="92">
        <f t="shared" si="2"/>
        <v>0.208121</v>
      </c>
      <c r="K19" s="92">
        <f t="shared" si="3"/>
        <v>0.3121815</v>
      </c>
      <c r="L19" s="365">
        <f t="shared" si="4"/>
        <v>0.416242</v>
      </c>
    </row>
    <row r="20" spans="1:12" x14ac:dyDescent="0.25">
      <c r="A20" s="80" t="s">
        <v>37</v>
      </c>
      <c r="B20" s="112" t="s">
        <v>115</v>
      </c>
      <c r="C20" s="64">
        <v>0.77900000000000003</v>
      </c>
      <c r="D20" s="64">
        <v>3.9E-2</v>
      </c>
      <c r="E20" s="64">
        <v>3.2000000000000001E-2</v>
      </c>
      <c r="F20" s="365">
        <f t="shared" si="0"/>
        <v>0.51414000000000004</v>
      </c>
      <c r="G20" s="92">
        <f t="shared" si="5"/>
        <v>0.17143</v>
      </c>
      <c r="H20" s="92">
        <f t="shared" si="6"/>
        <v>0.16442999999999999</v>
      </c>
      <c r="I20" s="365">
        <f t="shared" si="1"/>
        <v>0.46156900000000006</v>
      </c>
      <c r="J20" s="92">
        <f t="shared" si="2"/>
        <v>0.23078450000000003</v>
      </c>
      <c r="K20" s="92">
        <f t="shared" si="3"/>
        <v>0.34617675000000003</v>
      </c>
      <c r="L20" s="365">
        <f t="shared" si="4"/>
        <v>0.46156900000000006</v>
      </c>
    </row>
    <row r="21" spans="1:12" x14ac:dyDescent="0.25">
      <c r="A21" s="80" t="s">
        <v>38</v>
      </c>
      <c r="B21" s="112" t="s">
        <v>115</v>
      </c>
      <c r="C21" s="64">
        <v>0.69699999999999995</v>
      </c>
      <c r="D21" s="64">
        <v>5.1000000000000004E-2</v>
      </c>
      <c r="E21" s="64">
        <v>3.2000000000000001E-2</v>
      </c>
      <c r="F21" s="365">
        <f t="shared" si="0"/>
        <v>0.46001999999999998</v>
      </c>
      <c r="G21" s="92">
        <f t="shared" si="5"/>
        <v>0.16948999999999997</v>
      </c>
      <c r="H21" s="92">
        <f t="shared" si="6"/>
        <v>0.15048999999999998</v>
      </c>
      <c r="I21" s="365">
        <f t="shared" si="1"/>
        <v>0.42144700000000002</v>
      </c>
      <c r="J21" s="92">
        <f t="shared" si="2"/>
        <v>0.21072350000000001</v>
      </c>
      <c r="K21" s="92">
        <f t="shared" si="3"/>
        <v>0.31608524999999998</v>
      </c>
      <c r="L21" s="365">
        <f t="shared" si="4"/>
        <v>0.42144700000000002</v>
      </c>
    </row>
    <row r="22" spans="1:12" x14ac:dyDescent="0.25">
      <c r="A22" s="80" t="s">
        <v>39</v>
      </c>
      <c r="B22" s="112" t="s">
        <v>115</v>
      </c>
      <c r="C22" s="64">
        <v>0.64900000000000002</v>
      </c>
      <c r="D22" s="64">
        <v>8.4000000000000005E-2</v>
      </c>
      <c r="E22" s="64">
        <v>2.3E-2</v>
      </c>
      <c r="F22" s="365">
        <f t="shared" si="0"/>
        <v>0.42834000000000005</v>
      </c>
      <c r="G22" s="92">
        <f t="shared" si="5"/>
        <v>0.19433</v>
      </c>
      <c r="H22" s="92">
        <f t="shared" si="6"/>
        <v>0.13332999999999998</v>
      </c>
      <c r="I22" s="365">
        <f t="shared" si="1"/>
        <v>0.40915900000000011</v>
      </c>
      <c r="J22" s="92">
        <f t="shared" si="2"/>
        <v>0.20457950000000005</v>
      </c>
      <c r="K22" s="92">
        <f t="shared" si="3"/>
        <v>0.30686925000000009</v>
      </c>
      <c r="L22" s="365">
        <f t="shared" si="4"/>
        <v>0.40915900000000011</v>
      </c>
    </row>
    <row r="23" spans="1:12" x14ac:dyDescent="0.25">
      <c r="A23" s="80" t="s">
        <v>40</v>
      </c>
      <c r="B23" s="112" t="s">
        <v>40</v>
      </c>
      <c r="C23" s="64">
        <v>0.71599999999999997</v>
      </c>
      <c r="D23" s="64">
        <v>8.2000000000000003E-2</v>
      </c>
      <c r="E23" s="64">
        <v>8.6999999999999994E-2</v>
      </c>
      <c r="F23" s="365">
        <f t="shared" si="0"/>
        <v>0.47255999999999998</v>
      </c>
      <c r="G23" s="92">
        <f t="shared" si="5"/>
        <v>0.20372000000000001</v>
      </c>
      <c r="H23" s="92">
        <f t="shared" si="6"/>
        <v>0.20871999999999999</v>
      </c>
      <c r="I23" s="365">
        <f t="shared" si="1"/>
        <v>0.456646</v>
      </c>
      <c r="J23" s="92">
        <f t="shared" si="2"/>
        <v>0.228323</v>
      </c>
      <c r="K23" s="92">
        <f t="shared" si="3"/>
        <v>0.34248449999999997</v>
      </c>
      <c r="L23" s="365">
        <f t="shared" si="4"/>
        <v>0.456646</v>
      </c>
    </row>
    <row r="24" spans="1:12" x14ac:dyDescent="0.25">
      <c r="A24" s="80" t="s">
        <v>41</v>
      </c>
      <c r="B24" s="112" t="s">
        <v>72</v>
      </c>
      <c r="C24" s="64">
        <v>0.63800000000000001</v>
      </c>
      <c r="D24" s="64">
        <v>0.13500000000000001</v>
      </c>
      <c r="E24" s="64">
        <v>9.4E-2</v>
      </c>
      <c r="F24" s="365">
        <f t="shared" si="0"/>
        <v>0.42108000000000001</v>
      </c>
      <c r="G24" s="92">
        <f t="shared" si="5"/>
        <v>0.24346000000000001</v>
      </c>
      <c r="H24" s="92">
        <f t="shared" si="6"/>
        <v>0.20246</v>
      </c>
      <c r="I24" s="365">
        <f t="shared" si="1"/>
        <v>0.44004800000000005</v>
      </c>
      <c r="J24" s="92">
        <f t="shared" si="2"/>
        <v>0.22002400000000003</v>
      </c>
      <c r="K24" s="92">
        <f t="shared" si="3"/>
        <v>0.33003600000000005</v>
      </c>
      <c r="L24" s="365">
        <f t="shared" si="4"/>
        <v>0.44004800000000005</v>
      </c>
    </row>
    <row r="25" spans="1:12" x14ac:dyDescent="0.25">
      <c r="A25" s="80" t="s">
        <v>42</v>
      </c>
      <c r="B25" s="112" t="s">
        <v>115</v>
      </c>
      <c r="C25" s="64">
        <v>0.69699999999999995</v>
      </c>
      <c r="D25" s="64">
        <v>5.9000000000000004E-2</v>
      </c>
      <c r="E25" s="64">
        <v>3.2000000000000001E-2</v>
      </c>
      <c r="F25" s="365">
        <f t="shared" si="0"/>
        <v>0.46001999999999998</v>
      </c>
      <c r="G25" s="92">
        <f t="shared" si="5"/>
        <v>0.17748999999999998</v>
      </c>
      <c r="H25" s="92">
        <f t="shared" si="6"/>
        <v>0.15048999999999998</v>
      </c>
      <c r="I25" s="365">
        <f t="shared" si="1"/>
        <v>0.425367</v>
      </c>
      <c r="J25" s="92">
        <f t="shared" si="2"/>
        <v>0.2126835</v>
      </c>
      <c r="K25" s="92">
        <f t="shared" si="3"/>
        <v>0.31902524999999998</v>
      </c>
      <c r="L25" s="365">
        <f t="shared" si="4"/>
        <v>0.425367</v>
      </c>
    </row>
    <row r="26" spans="1:12" x14ac:dyDescent="0.25">
      <c r="A26" s="80" t="s">
        <v>43</v>
      </c>
      <c r="B26" s="112" t="s">
        <v>121</v>
      </c>
      <c r="C26" s="64">
        <v>0.69499999999999995</v>
      </c>
      <c r="D26" s="64">
        <v>8.5999999999999993E-2</v>
      </c>
      <c r="E26" s="64">
        <v>4.9000000000000002E-2</v>
      </c>
      <c r="F26" s="365">
        <f t="shared" si="0"/>
        <v>0.4587</v>
      </c>
      <c r="G26" s="92">
        <f t="shared" si="5"/>
        <v>0.20414999999999997</v>
      </c>
      <c r="H26" s="92">
        <f t="shared" si="6"/>
        <v>0.16714999999999997</v>
      </c>
      <c r="I26" s="365">
        <f t="shared" si="1"/>
        <v>0.44036500000000001</v>
      </c>
      <c r="J26" s="92">
        <f t="shared" si="2"/>
        <v>0.2201825</v>
      </c>
      <c r="K26" s="92">
        <f t="shared" si="3"/>
        <v>0.33027375000000003</v>
      </c>
      <c r="L26" s="365">
        <f t="shared" si="4"/>
        <v>0.44036500000000001</v>
      </c>
    </row>
    <row r="27" spans="1:12" x14ac:dyDescent="0.25">
      <c r="A27" s="80" t="s">
        <v>44</v>
      </c>
      <c r="B27" s="112" t="s">
        <v>122</v>
      </c>
      <c r="C27" s="64">
        <v>0.67700000000000005</v>
      </c>
      <c r="D27" s="64">
        <v>9.5000000000000001E-2</v>
      </c>
      <c r="E27" s="64">
        <v>5.8999999999999997E-2</v>
      </c>
      <c r="F27" s="365">
        <f t="shared" si="0"/>
        <v>0.44682000000000005</v>
      </c>
      <c r="G27" s="92">
        <f t="shared" si="5"/>
        <v>0.21009</v>
      </c>
      <c r="H27" s="92">
        <f t="shared" si="6"/>
        <v>0.17408999999999999</v>
      </c>
      <c r="I27" s="365">
        <f t="shared" si="1"/>
        <v>0.43637700000000001</v>
      </c>
      <c r="J27" s="92">
        <f t="shared" si="2"/>
        <v>0.21818850000000001</v>
      </c>
      <c r="K27" s="92">
        <f t="shared" si="3"/>
        <v>0.32728275000000001</v>
      </c>
      <c r="L27" s="365">
        <f t="shared" si="4"/>
        <v>0.43637700000000001</v>
      </c>
    </row>
    <row r="28" spans="1:12" x14ac:dyDescent="0.25">
      <c r="A28" s="80" t="s">
        <v>45</v>
      </c>
      <c r="B28" s="112" t="s">
        <v>115</v>
      </c>
      <c r="C28" s="64">
        <v>0.69199999999999995</v>
      </c>
      <c r="D28" s="64">
        <v>5.4999999999999993E-2</v>
      </c>
      <c r="E28" s="64">
        <v>1.2E-2</v>
      </c>
      <c r="F28" s="365">
        <f t="shared" si="0"/>
        <v>0.45672000000000001</v>
      </c>
      <c r="G28" s="92">
        <f t="shared" si="5"/>
        <v>0.17263999999999996</v>
      </c>
      <c r="H28" s="92">
        <f t="shared" si="6"/>
        <v>0.12963999999999998</v>
      </c>
      <c r="I28" s="365">
        <f t="shared" si="1"/>
        <v>0.41720200000000007</v>
      </c>
      <c r="J28" s="92">
        <f t="shared" si="2"/>
        <v>0.20860100000000004</v>
      </c>
      <c r="K28" s="92">
        <f t="shared" si="3"/>
        <v>0.31290150000000005</v>
      </c>
      <c r="L28" s="365">
        <f t="shared" si="4"/>
        <v>0.41720200000000007</v>
      </c>
    </row>
    <row r="29" spans="1:12" x14ac:dyDescent="0.25">
      <c r="A29" s="80" t="s">
        <v>46</v>
      </c>
      <c r="B29" s="112" t="s">
        <v>123</v>
      </c>
      <c r="C29" s="64">
        <v>0.621</v>
      </c>
      <c r="D29" s="64">
        <v>0.126</v>
      </c>
      <c r="E29" s="64">
        <v>0.16299999999999998</v>
      </c>
      <c r="F29" s="365">
        <f t="shared" si="0"/>
        <v>0.40986</v>
      </c>
      <c r="G29" s="92">
        <f t="shared" si="5"/>
        <v>0.23157</v>
      </c>
      <c r="H29" s="92">
        <f t="shared" si="6"/>
        <v>0.26856999999999998</v>
      </c>
      <c r="I29" s="365">
        <f t="shared" si="1"/>
        <v>0.43783100000000003</v>
      </c>
      <c r="J29" s="92">
        <f t="shared" si="2"/>
        <v>0.21891550000000001</v>
      </c>
      <c r="K29" s="92">
        <f t="shared" si="3"/>
        <v>0.32837325000000001</v>
      </c>
      <c r="L29" s="365">
        <f t="shared" si="4"/>
        <v>0.43783100000000003</v>
      </c>
    </row>
    <row r="30" spans="1:12" x14ac:dyDescent="0.25">
      <c r="A30" s="80" t="s">
        <v>47</v>
      </c>
      <c r="B30" s="112" t="s">
        <v>124</v>
      </c>
      <c r="C30" s="64">
        <v>0.68300000000000005</v>
      </c>
      <c r="D30" s="64">
        <v>9.0999999999999998E-2</v>
      </c>
      <c r="E30" s="64">
        <v>8.5000000000000006E-2</v>
      </c>
      <c r="F30" s="365">
        <f t="shared" si="0"/>
        <v>0.45078000000000007</v>
      </c>
      <c r="G30" s="92">
        <f t="shared" si="5"/>
        <v>0.20710999999999999</v>
      </c>
      <c r="H30" s="92">
        <f t="shared" si="6"/>
        <v>0.20111000000000001</v>
      </c>
      <c r="I30" s="365">
        <f t="shared" si="1"/>
        <v>0.44220300000000007</v>
      </c>
      <c r="J30" s="92">
        <f t="shared" si="2"/>
        <v>0.22110150000000003</v>
      </c>
      <c r="K30" s="92">
        <f t="shared" si="3"/>
        <v>0.33165225000000004</v>
      </c>
      <c r="L30" s="365">
        <f t="shared" si="4"/>
        <v>0.44220300000000007</v>
      </c>
    </row>
    <row r="31" spans="1:12" x14ac:dyDescent="0.25">
      <c r="A31" s="80" t="s">
        <v>48</v>
      </c>
      <c r="B31" s="112" t="s">
        <v>116</v>
      </c>
      <c r="C31" s="64">
        <v>0.67600000000000005</v>
      </c>
      <c r="D31" s="64">
        <v>0.10100000000000001</v>
      </c>
      <c r="E31" s="64">
        <v>0.10300000000000001</v>
      </c>
      <c r="F31" s="365">
        <f t="shared" si="0"/>
        <v>0.44616000000000006</v>
      </c>
      <c r="G31" s="92">
        <f t="shared" si="5"/>
        <v>0.21592</v>
      </c>
      <c r="H31" s="92">
        <f t="shared" si="6"/>
        <v>0.21792</v>
      </c>
      <c r="I31" s="365">
        <f t="shared" si="1"/>
        <v>0.44623600000000002</v>
      </c>
      <c r="J31" s="92">
        <f t="shared" si="2"/>
        <v>0.22311800000000001</v>
      </c>
      <c r="K31" s="92">
        <f t="shared" si="3"/>
        <v>0.334677</v>
      </c>
      <c r="L31" s="365">
        <f t="shared" si="4"/>
        <v>0.44623600000000002</v>
      </c>
    </row>
    <row r="32" spans="1:12" x14ac:dyDescent="0.25">
      <c r="A32" s="80" t="s">
        <v>49</v>
      </c>
      <c r="B32" s="112" t="s">
        <v>115</v>
      </c>
      <c r="C32" s="64">
        <v>0.64400000000000002</v>
      </c>
      <c r="D32" s="64">
        <v>9.9000000000000005E-2</v>
      </c>
      <c r="E32" s="64">
        <v>8.5999999999999993E-2</v>
      </c>
      <c r="F32" s="365">
        <f t="shared" si="0"/>
        <v>0.42504000000000003</v>
      </c>
      <c r="G32" s="92">
        <f t="shared" si="5"/>
        <v>0.20848</v>
      </c>
      <c r="H32" s="92">
        <f t="shared" si="6"/>
        <v>0.19547999999999999</v>
      </c>
      <c r="I32" s="365">
        <f t="shared" si="1"/>
        <v>0.42441400000000007</v>
      </c>
      <c r="J32" s="92">
        <f t="shared" si="2"/>
        <v>0.21220700000000003</v>
      </c>
      <c r="K32" s="92">
        <f t="shared" si="3"/>
        <v>0.31831050000000005</v>
      </c>
      <c r="L32" s="365">
        <f t="shared" si="4"/>
        <v>0.42441400000000007</v>
      </c>
    </row>
    <row r="33" spans="1:12" x14ac:dyDescent="0.25">
      <c r="A33" s="80" t="s">
        <v>50</v>
      </c>
      <c r="B33" s="112" t="s">
        <v>125</v>
      </c>
      <c r="C33" s="64">
        <v>0.627</v>
      </c>
      <c r="D33" s="64">
        <v>0.123</v>
      </c>
      <c r="E33" s="64">
        <v>0.161</v>
      </c>
      <c r="F33" s="365">
        <f t="shared" si="0"/>
        <v>0.41382000000000002</v>
      </c>
      <c r="G33" s="92">
        <f t="shared" si="5"/>
        <v>0.22958999999999999</v>
      </c>
      <c r="H33" s="92">
        <f t="shared" si="6"/>
        <v>0.26758999999999999</v>
      </c>
      <c r="I33" s="365">
        <f t="shared" si="1"/>
        <v>0.43938699999999997</v>
      </c>
      <c r="J33" s="92">
        <f t="shared" si="2"/>
        <v>0.21969349999999999</v>
      </c>
      <c r="K33" s="92">
        <f t="shared" si="3"/>
        <v>0.32954024999999998</v>
      </c>
      <c r="L33" s="365">
        <f t="shared" si="4"/>
        <v>0.43938699999999997</v>
      </c>
    </row>
    <row r="34" spans="1:12" x14ac:dyDescent="0.25">
      <c r="A34" s="80" t="s">
        <v>51</v>
      </c>
      <c r="B34" s="112" t="s">
        <v>115</v>
      </c>
      <c r="C34" s="64">
        <v>0.60399999999999998</v>
      </c>
      <c r="D34" s="64">
        <v>4.8000000000000001E-2</v>
      </c>
      <c r="E34" s="64">
        <v>0.04</v>
      </c>
      <c r="F34" s="365">
        <f t="shared" si="0"/>
        <v>0.39863999999999999</v>
      </c>
      <c r="G34" s="92">
        <f t="shared" si="5"/>
        <v>0.15067999999999998</v>
      </c>
      <c r="H34" s="92">
        <f t="shared" si="6"/>
        <v>0.14268</v>
      </c>
      <c r="I34" s="365">
        <f t="shared" si="1"/>
        <v>0.36916399999999999</v>
      </c>
      <c r="J34" s="92">
        <f t="shared" si="2"/>
        <v>0.184582</v>
      </c>
      <c r="K34" s="92">
        <f t="shared" si="3"/>
        <v>0.27687299999999998</v>
      </c>
      <c r="L34" s="365">
        <f t="shared" si="4"/>
        <v>0.36916399999999999</v>
      </c>
    </row>
    <row r="35" spans="1:12" x14ac:dyDescent="0.25">
      <c r="A35" s="80" t="s">
        <v>52</v>
      </c>
      <c r="B35" s="112" t="s">
        <v>117</v>
      </c>
      <c r="C35" s="64">
        <v>0.55400000000000005</v>
      </c>
      <c r="D35" s="64">
        <v>0.13799999999999998</v>
      </c>
      <c r="E35" s="64">
        <v>0.28899999999999998</v>
      </c>
      <c r="F35" s="365">
        <f t="shared" si="0"/>
        <v>0.36564000000000008</v>
      </c>
      <c r="G35" s="92">
        <f t="shared" si="5"/>
        <v>0.23217999999999997</v>
      </c>
      <c r="H35" s="92">
        <f t="shared" si="6"/>
        <v>0.38317999999999997</v>
      </c>
      <c r="I35" s="365">
        <f t="shared" si="1"/>
        <v>0.42754400000000004</v>
      </c>
      <c r="J35" s="92">
        <f t="shared" si="2"/>
        <v>0.21377200000000002</v>
      </c>
      <c r="K35" s="92">
        <f t="shared" si="3"/>
        <v>0.320658</v>
      </c>
      <c r="L35" s="365">
        <f t="shared" si="4"/>
        <v>0.42754400000000004</v>
      </c>
    </row>
    <row r="36" spans="1:12" x14ac:dyDescent="0.25">
      <c r="A36" s="80" t="s">
        <v>53</v>
      </c>
      <c r="B36" s="112" t="s">
        <v>125</v>
      </c>
      <c r="C36" s="64">
        <v>0.67800000000000005</v>
      </c>
      <c r="D36" s="64">
        <v>0.11800000000000001</v>
      </c>
      <c r="E36" s="64">
        <v>0.122</v>
      </c>
      <c r="F36" s="365">
        <f t="shared" si="0"/>
        <v>0.44748000000000004</v>
      </c>
      <c r="G36" s="92">
        <f t="shared" si="5"/>
        <v>0.23326000000000002</v>
      </c>
      <c r="H36" s="92">
        <f t="shared" si="6"/>
        <v>0.23726</v>
      </c>
      <c r="I36" s="365">
        <f t="shared" si="1"/>
        <v>0.45891800000000005</v>
      </c>
      <c r="J36" s="92">
        <f t="shared" si="2"/>
        <v>0.22945900000000002</v>
      </c>
      <c r="K36" s="92">
        <f t="shared" si="3"/>
        <v>0.34418850000000001</v>
      </c>
      <c r="L36" s="365">
        <f t="shared" si="4"/>
        <v>0.45891800000000005</v>
      </c>
    </row>
    <row r="37" spans="1:12" x14ac:dyDescent="0.25">
      <c r="A37" s="80" t="s">
        <v>54</v>
      </c>
      <c r="B37" s="112" t="s">
        <v>115</v>
      </c>
      <c r="C37" s="64">
        <v>0.68700000000000006</v>
      </c>
      <c r="D37" s="64">
        <v>3.1E-2</v>
      </c>
      <c r="E37" s="64">
        <v>2.7E-2</v>
      </c>
      <c r="F37" s="365">
        <f t="shared" si="0"/>
        <v>0.45342000000000005</v>
      </c>
      <c r="G37" s="92">
        <f t="shared" si="5"/>
        <v>0.14779</v>
      </c>
      <c r="H37" s="92">
        <f t="shared" si="6"/>
        <v>0.14379</v>
      </c>
      <c r="I37" s="365">
        <f t="shared" si="1"/>
        <v>0.40518700000000007</v>
      </c>
      <c r="J37" s="92">
        <f t="shared" si="2"/>
        <v>0.20259350000000004</v>
      </c>
      <c r="K37" s="92">
        <f t="shared" si="3"/>
        <v>0.30389025000000003</v>
      </c>
      <c r="L37" s="365">
        <f t="shared" si="4"/>
        <v>0.40518700000000007</v>
      </c>
    </row>
    <row r="38" spans="1:12" x14ac:dyDescent="0.25">
      <c r="A38" s="80" t="s">
        <v>55</v>
      </c>
      <c r="B38" s="112" t="s">
        <v>55</v>
      </c>
      <c r="C38" s="64">
        <v>0.77200000000000002</v>
      </c>
      <c r="D38" s="64">
        <v>7.1000000000000008E-2</v>
      </c>
      <c r="E38" s="64">
        <v>4.8000000000000001E-2</v>
      </c>
      <c r="F38" s="365">
        <f t="shared" si="0"/>
        <v>0.50952000000000008</v>
      </c>
      <c r="G38" s="92">
        <f t="shared" si="5"/>
        <v>0.20223999999999998</v>
      </c>
      <c r="H38" s="92">
        <f t="shared" si="6"/>
        <v>0.17923999999999995</v>
      </c>
      <c r="I38" s="365">
        <f t="shared" si="1"/>
        <v>0.47604200000000008</v>
      </c>
      <c r="J38" s="92">
        <f t="shared" si="2"/>
        <v>0.23802100000000004</v>
      </c>
      <c r="K38" s="92">
        <f t="shared" si="3"/>
        <v>0.35703150000000006</v>
      </c>
      <c r="L38" s="365">
        <f t="shared" si="4"/>
        <v>0.47604200000000008</v>
      </c>
    </row>
    <row r="39" spans="1:12" x14ac:dyDescent="0.25">
      <c r="A39" s="80" t="s">
        <v>56</v>
      </c>
      <c r="B39" s="112" t="s">
        <v>126</v>
      </c>
      <c r="C39" s="64">
        <v>0.65600000000000003</v>
      </c>
      <c r="D39" s="64">
        <v>9.9000000000000005E-2</v>
      </c>
      <c r="E39" s="64">
        <v>8.8999999999999996E-2</v>
      </c>
      <c r="F39" s="365">
        <f t="shared" si="0"/>
        <v>0.43296000000000001</v>
      </c>
      <c r="G39" s="92">
        <f t="shared" si="5"/>
        <v>0.21052000000000001</v>
      </c>
      <c r="H39" s="92">
        <f t="shared" si="6"/>
        <v>0.20052</v>
      </c>
      <c r="I39" s="365">
        <f t="shared" si="1"/>
        <v>0.43165600000000004</v>
      </c>
      <c r="J39" s="92">
        <f t="shared" si="2"/>
        <v>0.21582800000000002</v>
      </c>
      <c r="K39" s="92">
        <f t="shared" si="3"/>
        <v>0.32374200000000003</v>
      </c>
      <c r="L39" s="365">
        <f t="shared" si="4"/>
        <v>0.43165600000000004</v>
      </c>
    </row>
    <row r="40" spans="1:12" x14ac:dyDescent="0.25">
      <c r="A40" s="80" t="s">
        <v>57</v>
      </c>
      <c r="B40" s="112" t="s">
        <v>115</v>
      </c>
      <c r="C40" s="64">
        <v>0.66700000000000004</v>
      </c>
      <c r="D40" s="64">
        <v>7.400000000000001E-2</v>
      </c>
      <c r="E40" s="64">
        <v>0.10200000000000001</v>
      </c>
      <c r="F40" s="365">
        <f t="shared" si="0"/>
        <v>0.44022000000000006</v>
      </c>
      <c r="G40" s="92">
        <f t="shared" si="5"/>
        <v>0.18739</v>
      </c>
      <c r="H40" s="92">
        <f t="shared" si="6"/>
        <v>0.21539</v>
      </c>
      <c r="I40" s="365">
        <f t="shared" si="1"/>
        <v>0.42778700000000003</v>
      </c>
      <c r="J40" s="92">
        <f t="shared" si="2"/>
        <v>0.21389350000000001</v>
      </c>
      <c r="K40" s="92">
        <f t="shared" si="3"/>
        <v>0.32084025000000005</v>
      </c>
      <c r="L40" s="365">
        <f t="shared" si="4"/>
        <v>0.42778700000000003</v>
      </c>
    </row>
    <row r="41" spans="1:12" x14ac:dyDescent="0.25">
      <c r="A41" s="80" t="s">
        <v>58</v>
      </c>
      <c r="B41" s="112" t="s">
        <v>115</v>
      </c>
      <c r="C41" s="64">
        <v>0.73799999999999999</v>
      </c>
      <c r="D41" s="64">
        <v>5.3999999999999999E-2</v>
      </c>
      <c r="E41" s="64">
        <v>5.5000000000000007E-2</v>
      </c>
      <c r="F41" s="365">
        <f t="shared" si="0"/>
        <v>0.48708000000000001</v>
      </c>
      <c r="G41" s="92">
        <f t="shared" si="5"/>
        <v>0.17945999999999998</v>
      </c>
      <c r="H41" s="92">
        <f t="shared" si="6"/>
        <v>0.18046000000000001</v>
      </c>
      <c r="I41" s="365">
        <f t="shared" si="1"/>
        <v>0.44982800000000001</v>
      </c>
      <c r="J41" s="92">
        <f t="shared" si="2"/>
        <v>0.224914</v>
      </c>
      <c r="K41" s="92">
        <f t="shared" si="3"/>
        <v>0.33737099999999998</v>
      </c>
      <c r="L41" s="365">
        <f t="shared" si="4"/>
        <v>0.44982800000000001</v>
      </c>
    </row>
    <row r="42" spans="1:12" x14ac:dyDescent="0.25">
      <c r="A42" s="80" t="s">
        <v>59</v>
      </c>
      <c r="B42" s="112" t="s">
        <v>115</v>
      </c>
      <c r="C42" s="64">
        <v>0.65800000000000003</v>
      </c>
      <c r="D42" s="64">
        <v>0.09</v>
      </c>
      <c r="E42" s="64">
        <v>8.6999999999999994E-2</v>
      </c>
      <c r="F42" s="365">
        <f t="shared" si="0"/>
        <v>0.43428000000000005</v>
      </c>
      <c r="G42" s="92">
        <f t="shared" si="5"/>
        <v>0.20185999999999998</v>
      </c>
      <c r="H42" s="92">
        <f t="shared" si="6"/>
        <v>0.19885999999999998</v>
      </c>
      <c r="I42" s="365">
        <f t="shared" si="1"/>
        <v>0.42802800000000008</v>
      </c>
      <c r="J42" s="92">
        <f t="shared" si="2"/>
        <v>0.21401400000000004</v>
      </c>
      <c r="K42" s="92">
        <f t="shared" si="3"/>
        <v>0.32102100000000006</v>
      </c>
      <c r="L42" s="365">
        <f t="shared" si="4"/>
        <v>0.42802800000000008</v>
      </c>
    </row>
    <row r="43" spans="1:12" x14ac:dyDescent="0.25">
      <c r="A43" s="80" t="s">
        <v>60</v>
      </c>
      <c r="B43" s="112" t="s">
        <v>73</v>
      </c>
      <c r="C43" s="64">
        <v>0.58599999999999997</v>
      </c>
      <c r="D43" s="64">
        <v>0.14800000000000002</v>
      </c>
      <c r="E43" s="64">
        <v>0.24199999999999999</v>
      </c>
      <c r="F43" s="365">
        <f t="shared" si="0"/>
        <v>0.38675999999999999</v>
      </c>
      <c r="G43" s="92">
        <f t="shared" si="5"/>
        <v>0.24762000000000001</v>
      </c>
      <c r="H43" s="92">
        <f t="shared" si="6"/>
        <v>0.34161999999999998</v>
      </c>
      <c r="I43" s="365">
        <f t="shared" si="1"/>
        <v>0.44240600000000002</v>
      </c>
      <c r="J43" s="92">
        <f t="shared" si="2"/>
        <v>0.22120300000000001</v>
      </c>
      <c r="K43" s="92">
        <f t="shared" si="3"/>
        <v>0.3318045</v>
      </c>
      <c r="L43" s="365">
        <f t="shared" si="4"/>
        <v>0.44240600000000002</v>
      </c>
    </row>
    <row r="44" spans="1:12" x14ac:dyDescent="0.25">
      <c r="A44" s="80" t="s">
        <v>61</v>
      </c>
      <c r="B44" s="112" t="s">
        <v>115</v>
      </c>
      <c r="C44" s="64">
        <v>0.72699999999999998</v>
      </c>
      <c r="D44" s="64">
        <v>5.0999999999999997E-2</v>
      </c>
      <c r="E44" s="64">
        <v>0.02</v>
      </c>
      <c r="F44" s="365">
        <f t="shared" si="0"/>
        <v>0.47982000000000002</v>
      </c>
      <c r="G44" s="92">
        <f t="shared" si="5"/>
        <v>0.17458999999999997</v>
      </c>
      <c r="H44" s="92">
        <f t="shared" si="6"/>
        <v>0.14358999999999997</v>
      </c>
      <c r="I44" s="365">
        <f t="shared" si="1"/>
        <v>0.43623700000000004</v>
      </c>
      <c r="J44" s="92">
        <f t="shared" si="2"/>
        <v>0.21811850000000002</v>
      </c>
      <c r="K44" s="92">
        <f t="shared" si="3"/>
        <v>0.32717775000000004</v>
      </c>
      <c r="L44" s="365">
        <f t="shared" si="4"/>
        <v>0.43623700000000004</v>
      </c>
    </row>
    <row r="45" spans="1:12" x14ac:dyDescent="0.25">
      <c r="A45" s="82" t="s">
        <v>62</v>
      </c>
      <c r="B45" s="113" t="s">
        <v>117</v>
      </c>
      <c r="C45" s="267">
        <v>0.68300000000000005</v>
      </c>
      <c r="D45" s="267">
        <v>9.6000000000000002E-2</v>
      </c>
      <c r="E45" s="267">
        <v>0.105</v>
      </c>
      <c r="F45" s="416">
        <f t="shared" si="0"/>
        <v>0.45078000000000007</v>
      </c>
      <c r="G45" s="268">
        <f t="shared" si="5"/>
        <v>0.21210999999999999</v>
      </c>
      <c r="H45" s="268">
        <f t="shared" si="6"/>
        <v>0.22110999999999997</v>
      </c>
      <c r="I45" s="416">
        <f t="shared" si="1"/>
        <v>0.44805300000000009</v>
      </c>
      <c r="J45" s="268">
        <f t="shared" si="2"/>
        <v>0.22402650000000005</v>
      </c>
      <c r="K45" s="268">
        <f t="shared" si="3"/>
        <v>0.33603975000000008</v>
      </c>
      <c r="L45" s="416">
        <f t="shared" si="4"/>
        <v>0.44805300000000009</v>
      </c>
    </row>
  </sheetData>
  <sheetProtection algorithmName="SHA-512" hashValue="qiZvuY/xYSLSIKWeCYHVEd/KowFu8/pYTNB8mVOqc/H51UOfiVf5n0pl0FSNuU/Tj6563L+odlH5d1D3FD7qDg==" saltValue="JP/BILCBc1IZDrgDkLvcNA==" spinCount="100000" sheet="1" objects="1" scenarios="1"/>
  <mergeCells count="2">
    <mergeCell ref="F5:H5"/>
    <mergeCell ref="J5:L5"/>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tabColor theme="8"/>
  </sheetPr>
  <dimension ref="A1:I24"/>
  <sheetViews>
    <sheetView workbookViewId="0">
      <selection sqref="A1:XFD1"/>
    </sheetView>
  </sheetViews>
  <sheetFormatPr defaultColWidth="12.42578125" defaultRowHeight="15" x14ac:dyDescent="0.25"/>
  <cols>
    <col min="1" max="1" width="38" style="4" customWidth="1"/>
    <col min="2" max="2" width="18.7109375" style="4" customWidth="1"/>
    <col min="3" max="3" width="16.28515625" style="4" customWidth="1"/>
    <col min="4" max="4" width="50.5703125" style="4" customWidth="1"/>
    <col min="5" max="6" width="9.28515625" style="4" customWidth="1"/>
    <col min="7" max="7" width="12.42578125" style="4"/>
    <col min="8" max="8" width="31.42578125" style="4" customWidth="1"/>
    <col min="9" max="9" width="13" style="4" customWidth="1"/>
    <col min="10" max="16384" width="12.42578125" style="4"/>
  </cols>
  <sheetData>
    <row r="1" spans="1:5" s="269" customFormat="1" ht="21" x14ac:dyDescent="0.35">
      <c r="A1" s="269" t="s">
        <v>703</v>
      </c>
    </row>
    <row r="2" spans="1:5" s="305" customFormat="1" x14ac:dyDescent="0.25"/>
    <row r="3" spans="1:5" x14ac:dyDescent="0.25">
      <c r="A3" s="86" t="s">
        <v>151</v>
      </c>
      <c r="B3" s="410">
        <f>239000000</f>
        <v>239000000</v>
      </c>
      <c r="C3" s="769"/>
      <c r="D3" s="769"/>
    </row>
    <row r="4" spans="1:5" x14ac:dyDescent="0.25">
      <c r="A4" s="80" t="s">
        <v>152</v>
      </c>
      <c r="B4" s="411">
        <v>5711733</v>
      </c>
      <c r="C4" s="6"/>
      <c r="D4" s="8"/>
    </row>
    <row r="5" spans="1:5" x14ac:dyDescent="0.25">
      <c r="A5" s="80" t="s">
        <v>153</v>
      </c>
      <c r="B5" s="164">
        <f>B4/'TNC VMT Calc'!E6</f>
        <v>64736.858211492683</v>
      </c>
    </row>
    <row r="6" spans="1:5" x14ac:dyDescent="0.25">
      <c r="A6" s="355" t="s">
        <v>157</v>
      </c>
      <c r="B6" s="356">
        <f>Inputs!$C$20</f>
        <v>150</v>
      </c>
      <c r="C6" s="6"/>
    </row>
    <row r="7" spans="1:5" x14ac:dyDescent="0.25">
      <c r="A7" s="80" t="s">
        <v>154</v>
      </c>
      <c r="B7" s="164">
        <f>B5 / (B3/(B6*1000)) * B8</f>
        <v>32.503861863510977</v>
      </c>
      <c r="C7" s="16"/>
      <c r="E7" s="6"/>
    </row>
    <row r="8" spans="1:5" x14ac:dyDescent="0.25">
      <c r="A8" s="82" t="s">
        <v>155</v>
      </c>
      <c r="B8" s="412">
        <v>0.8</v>
      </c>
    </row>
    <row r="20" spans="3:9" x14ac:dyDescent="0.25">
      <c r="F20" s="353"/>
    </row>
    <row r="21" spans="3:9" x14ac:dyDescent="0.25">
      <c r="F21" s="15"/>
    </row>
    <row r="22" spans="3:9" x14ac:dyDescent="0.25">
      <c r="F22" s="18"/>
    </row>
    <row r="23" spans="3:9" x14ac:dyDescent="0.25">
      <c r="I23" s="18"/>
    </row>
    <row r="24" spans="3:9" x14ac:dyDescent="0.25">
      <c r="C24" s="16"/>
      <c r="I24" s="14"/>
    </row>
  </sheetData>
  <sheetProtection algorithmName="SHA-512" hashValue="jjCH4spjHjGQFn/K+iixg/yDXZWQ04nnvwJdARYXtlD33OQN50e09WxtGyeScYpcIt7sAT9cyY9n3WCeHz0+DA==" saltValue="xucRZpRNs20mQej7BkyLoA==" spinCount="100000" sheet="1" objects="1" scenarios="1"/>
  <mergeCells count="1">
    <mergeCell ref="C3:D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tabColor theme="8"/>
  </sheetPr>
  <dimension ref="A1:T834"/>
  <sheetViews>
    <sheetView showGridLines="0" workbookViewId="0">
      <selection activeCell="A2" sqref="A2"/>
    </sheetView>
  </sheetViews>
  <sheetFormatPr defaultRowHeight="15" x14ac:dyDescent="0.25"/>
  <cols>
    <col min="2" max="2" width="14.42578125" style="4" customWidth="1"/>
    <col min="3" max="10" width="8.7109375" style="4"/>
    <col min="11" max="11" width="13.28515625" style="4" bestFit="1" customWidth="1"/>
    <col min="12" max="12" width="13.28515625" style="4" customWidth="1"/>
  </cols>
  <sheetData>
    <row r="1" spans="1:20" s="269" customFormat="1" ht="21" x14ac:dyDescent="0.35">
      <c r="A1" s="269" t="s">
        <v>704</v>
      </c>
    </row>
    <row r="2" spans="1:20" x14ac:dyDescent="0.25">
      <c r="N2" t="s">
        <v>550</v>
      </c>
    </row>
    <row r="3" spans="1:20" x14ac:dyDescent="0.25">
      <c r="B3" s="4" t="s">
        <v>545</v>
      </c>
    </row>
    <row r="5" spans="1:20" x14ac:dyDescent="0.25">
      <c r="B5" s="6" t="s">
        <v>543</v>
      </c>
      <c r="E5" s="6" t="s">
        <v>544</v>
      </c>
      <c r="J5" s="6" t="s">
        <v>156</v>
      </c>
      <c r="K5" s="6" t="s">
        <v>238</v>
      </c>
      <c r="L5" s="6" t="s">
        <v>618</v>
      </c>
      <c r="N5" s="4">
        <f>IF(Inputs!H15=Lists!N7,0,IF(Inputs!H15=Lists!N8,1,2))</f>
        <v>0</v>
      </c>
    </row>
    <row r="7" spans="1:20" ht="15.75" x14ac:dyDescent="0.25">
      <c r="B7" s="4" t="s">
        <v>266</v>
      </c>
      <c r="C7" s="4" t="s">
        <v>267</v>
      </c>
      <c r="E7" s="4" t="str">
        <f>"Urban Charging Ports - "&amp;IF('Results_Selected Geography'!$B$9=$B$8,State,'Results_Selected Geography'!$F$9&amp;IF('Results_Selected Geography'!$B$9=$B$9," County",""))</f>
        <v>Urban Charging Ports - Oregon</v>
      </c>
      <c r="J7" s="4" t="s">
        <v>28</v>
      </c>
      <c r="K7" s="53">
        <v>41001950200</v>
      </c>
      <c r="L7" s="4" t="s">
        <v>448</v>
      </c>
      <c r="N7" s="4" t="s">
        <v>215</v>
      </c>
      <c r="P7" s="4" t="s">
        <v>164</v>
      </c>
      <c r="R7" s="4">
        <v>50</v>
      </c>
      <c r="T7" s="7" t="s">
        <v>165</v>
      </c>
    </row>
    <row r="8" spans="1:20" ht="15.75" x14ac:dyDescent="0.25">
      <c r="B8" s="4" t="s">
        <v>267</v>
      </c>
      <c r="C8" s="4" t="s">
        <v>268</v>
      </c>
      <c r="E8" s="4" t="str">
        <f>"Rural Charging Ports - "&amp;IF('Results_Selected Geography'!$B$9=$B$8,State,'Results_Selected Geography'!$F$9&amp;IF('Results_Selected Geography'!$B$9=$B$9," County",""))</f>
        <v>Rural Charging Ports - Oregon</v>
      </c>
      <c r="J8" s="4" t="s">
        <v>29</v>
      </c>
      <c r="K8" s="53">
        <v>41001950500</v>
      </c>
      <c r="L8" s="4" t="s">
        <v>281</v>
      </c>
      <c r="N8" s="4" t="s">
        <v>231</v>
      </c>
      <c r="P8" s="4" t="s">
        <v>258</v>
      </c>
      <c r="R8" s="4">
        <v>100</v>
      </c>
      <c r="T8" s="4" t="s">
        <v>223</v>
      </c>
    </row>
    <row r="9" spans="1:20" ht="15.75" x14ac:dyDescent="0.25">
      <c r="B9" s="4" t="s">
        <v>156</v>
      </c>
      <c r="E9" s="4" t="str">
        <f>"DACs Incremental Charging Ports - "&amp;IF('Results_Selected Geography'!$B$9=$B$8,State,'Results_Selected Geography'!$F$9&amp;IF('Results_Selected Geography'!$B$9=$B$9," County",""))</f>
        <v>DACs Incremental Charging Ports - Oregon</v>
      </c>
      <c r="J9" s="4" t="s">
        <v>71</v>
      </c>
      <c r="K9" s="53">
        <v>41001950600</v>
      </c>
      <c r="L9" s="4" t="s">
        <v>282</v>
      </c>
      <c r="N9" s="4" t="s">
        <v>230</v>
      </c>
      <c r="P9" s="4" t="s">
        <v>262</v>
      </c>
      <c r="R9" s="4">
        <v>150</v>
      </c>
    </row>
    <row r="10" spans="1:20" ht="15.75" x14ac:dyDescent="0.25">
      <c r="B10" s="4" t="s">
        <v>269</v>
      </c>
      <c r="E10" s="4" t="str">
        <f>"TNC DCFC Ports - "&amp;IF('Results_Selected Geography'!$B$9=$B$8,State,'Results_Selected Geography'!$F$9&amp;IF('Results_Selected Geography'!$B$9=$B$9," County",""))</f>
        <v>TNC DCFC Ports - Oregon</v>
      </c>
      <c r="J10" s="4" t="s">
        <v>30</v>
      </c>
      <c r="K10" s="53">
        <v>41001950400</v>
      </c>
      <c r="L10" s="4" t="s">
        <v>283</v>
      </c>
      <c r="N10" s="4"/>
      <c r="R10" s="4">
        <v>350</v>
      </c>
    </row>
    <row r="11" spans="1:20" ht="15.75" x14ac:dyDescent="0.25">
      <c r="B11" s="4" t="s">
        <v>618</v>
      </c>
      <c r="E11" s="4" t="str">
        <f>"Total Charging Ports - "&amp;IF('Results_Selected Geography'!$B$9=$B$8,State,'Results_Selected Geography'!$F$9&amp;IF('Results_Selected Geography'!$B$9=$B$9," County",""))</f>
        <v>Total Charging Ports - Oregon</v>
      </c>
      <c r="J11" s="4" t="s">
        <v>31</v>
      </c>
      <c r="K11" s="53">
        <v>41001950100</v>
      </c>
      <c r="L11" s="4" t="s">
        <v>284</v>
      </c>
      <c r="N11" s="4"/>
      <c r="R11" s="4"/>
    </row>
    <row r="12" spans="1:20" ht="15.75" x14ac:dyDescent="0.25">
      <c r="J12" s="4" t="s">
        <v>32</v>
      </c>
      <c r="K12" s="53">
        <v>41001950300</v>
      </c>
      <c r="L12" s="4" t="s">
        <v>285</v>
      </c>
      <c r="R12" s="4"/>
    </row>
    <row r="13" spans="1:20" ht="15.75" x14ac:dyDescent="0.25">
      <c r="J13" s="4" t="s">
        <v>33</v>
      </c>
      <c r="K13" s="53">
        <v>41003000202</v>
      </c>
      <c r="L13" s="4" t="s">
        <v>286</v>
      </c>
    </row>
    <row r="14" spans="1:20" ht="15.75" x14ac:dyDescent="0.25">
      <c r="J14" s="4" t="s">
        <v>34</v>
      </c>
      <c r="K14" s="53">
        <v>41003001001</v>
      </c>
      <c r="L14" s="4" t="s">
        <v>287</v>
      </c>
    </row>
    <row r="15" spans="1:20" ht="15.75" x14ac:dyDescent="0.25">
      <c r="J15" s="4" t="s">
        <v>35</v>
      </c>
      <c r="K15" s="53">
        <v>41003000500</v>
      </c>
      <c r="L15" s="4" t="s">
        <v>288</v>
      </c>
    </row>
    <row r="16" spans="1:20" ht="15.75" x14ac:dyDescent="0.25">
      <c r="J16" s="4" t="s">
        <v>36</v>
      </c>
      <c r="K16" s="53">
        <v>41003000900</v>
      </c>
      <c r="L16" s="4" t="s">
        <v>290</v>
      </c>
    </row>
    <row r="17" spans="10:12" ht="15.75" x14ac:dyDescent="0.25">
      <c r="J17" s="4" t="s">
        <v>37</v>
      </c>
      <c r="K17" s="53">
        <v>41003001102</v>
      </c>
      <c r="L17" s="4" t="s">
        <v>291</v>
      </c>
    </row>
    <row r="18" spans="10:12" ht="15.75" x14ac:dyDescent="0.25">
      <c r="J18" s="4" t="s">
        <v>38</v>
      </c>
      <c r="K18" s="53">
        <v>41003010200</v>
      </c>
      <c r="L18" s="4" t="s">
        <v>449</v>
      </c>
    </row>
    <row r="19" spans="10:12" ht="15.75" x14ac:dyDescent="0.25">
      <c r="J19" s="4" t="s">
        <v>39</v>
      </c>
      <c r="K19" s="53">
        <v>41003010702</v>
      </c>
      <c r="L19" s="4" t="s">
        <v>292</v>
      </c>
    </row>
    <row r="20" spans="10:12" ht="15.75" x14ac:dyDescent="0.25">
      <c r="J20" s="4" t="s">
        <v>40</v>
      </c>
      <c r="K20" s="53">
        <v>41003001002</v>
      </c>
      <c r="L20" s="4" t="s">
        <v>293</v>
      </c>
    </row>
    <row r="21" spans="10:12" ht="15.75" x14ac:dyDescent="0.25">
      <c r="J21" s="4" t="s">
        <v>41</v>
      </c>
      <c r="K21" s="53">
        <v>41003010400</v>
      </c>
      <c r="L21" s="4" t="s">
        <v>294</v>
      </c>
    </row>
    <row r="22" spans="10:12" ht="15.75" x14ac:dyDescent="0.25">
      <c r="J22" s="4" t="s">
        <v>42</v>
      </c>
      <c r="K22" s="53">
        <v>41003010100</v>
      </c>
      <c r="L22" s="4" t="s">
        <v>450</v>
      </c>
    </row>
    <row r="23" spans="10:12" ht="15.75" x14ac:dyDescent="0.25">
      <c r="J23" s="4" t="s">
        <v>43</v>
      </c>
      <c r="K23" s="53">
        <v>41003010600</v>
      </c>
      <c r="L23" s="4" t="s">
        <v>73</v>
      </c>
    </row>
    <row r="24" spans="10:12" ht="15.75" x14ac:dyDescent="0.25">
      <c r="J24" s="4" t="s">
        <v>44</v>
      </c>
      <c r="K24" s="53">
        <v>41003010800</v>
      </c>
      <c r="L24" s="4" t="s">
        <v>119</v>
      </c>
    </row>
    <row r="25" spans="10:12" ht="15.75" x14ac:dyDescent="0.25">
      <c r="J25" s="4" t="s">
        <v>45</v>
      </c>
      <c r="K25" s="53">
        <v>41003010900</v>
      </c>
      <c r="L25" s="4" t="s">
        <v>295</v>
      </c>
    </row>
    <row r="26" spans="10:12" ht="15.75" x14ac:dyDescent="0.25">
      <c r="J26" s="4" t="s">
        <v>46</v>
      </c>
      <c r="K26" s="53">
        <v>41003000600</v>
      </c>
      <c r="L26" s="4" t="s">
        <v>296</v>
      </c>
    </row>
    <row r="27" spans="10:12" ht="15.75" x14ac:dyDescent="0.25">
      <c r="J27" s="4" t="s">
        <v>47</v>
      </c>
      <c r="K27" s="53">
        <v>41003001101</v>
      </c>
      <c r="L27" s="4" t="s">
        <v>297</v>
      </c>
    </row>
    <row r="28" spans="10:12" ht="15.75" x14ac:dyDescent="0.25">
      <c r="J28" s="4" t="s">
        <v>48</v>
      </c>
      <c r="K28" s="53">
        <v>41003010300</v>
      </c>
      <c r="L28" s="4" t="s">
        <v>298</v>
      </c>
    </row>
    <row r="29" spans="10:12" ht="15.75" x14ac:dyDescent="0.25">
      <c r="J29" s="4" t="s">
        <v>49</v>
      </c>
      <c r="K29" s="53">
        <v>41003000400</v>
      </c>
      <c r="L29" s="4" t="s">
        <v>299</v>
      </c>
    </row>
    <row r="30" spans="10:12" ht="15.75" x14ac:dyDescent="0.25">
      <c r="J30" s="4" t="s">
        <v>50</v>
      </c>
      <c r="K30" s="53">
        <v>41003000100</v>
      </c>
      <c r="L30" s="4" t="s">
        <v>451</v>
      </c>
    </row>
    <row r="31" spans="10:12" ht="15.75" x14ac:dyDescent="0.25">
      <c r="J31" s="4" t="s">
        <v>51</v>
      </c>
      <c r="K31" s="53">
        <v>41005022602</v>
      </c>
      <c r="L31" s="4" t="s">
        <v>300</v>
      </c>
    </row>
    <row r="32" spans="10:12" ht="15.75" x14ac:dyDescent="0.25">
      <c r="J32" s="4" t="s">
        <v>52</v>
      </c>
      <c r="K32" s="53">
        <v>41005021200</v>
      </c>
      <c r="L32" s="4" t="s">
        <v>452</v>
      </c>
    </row>
    <row r="33" spans="10:12" ht="15.75" x14ac:dyDescent="0.25">
      <c r="J33" s="4" t="s">
        <v>53</v>
      </c>
      <c r="K33" s="53">
        <v>41005022907</v>
      </c>
      <c r="L33" s="4" t="s">
        <v>453</v>
      </c>
    </row>
    <row r="34" spans="10:12" ht="15.75" x14ac:dyDescent="0.25">
      <c r="J34" s="4" t="s">
        <v>54</v>
      </c>
      <c r="K34" s="53">
        <v>41005023201</v>
      </c>
      <c r="L34" s="4" t="s">
        <v>301</v>
      </c>
    </row>
    <row r="35" spans="10:12" ht="15.75" x14ac:dyDescent="0.25">
      <c r="J35" s="4" t="s">
        <v>55</v>
      </c>
      <c r="K35" s="53">
        <v>41005023300</v>
      </c>
      <c r="L35" s="4" t="s">
        <v>302</v>
      </c>
    </row>
    <row r="36" spans="10:12" ht="15.75" x14ac:dyDescent="0.25">
      <c r="J36" s="4" t="s">
        <v>56</v>
      </c>
      <c r="K36" s="53">
        <v>41005022906</v>
      </c>
      <c r="L36" s="4" t="s">
        <v>454</v>
      </c>
    </row>
    <row r="37" spans="10:12" ht="15.75" x14ac:dyDescent="0.25">
      <c r="J37" s="4" t="s">
        <v>57</v>
      </c>
      <c r="K37" s="53">
        <v>41005022606</v>
      </c>
      <c r="L37" s="4" t="s">
        <v>576</v>
      </c>
    </row>
    <row r="38" spans="10:12" ht="15.75" x14ac:dyDescent="0.25">
      <c r="J38" s="4" t="s">
        <v>58</v>
      </c>
      <c r="K38" s="53">
        <v>41005022107</v>
      </c>
      <c r="L38" s="4" t="s">
        <v>455</v>
      </c>
    </row>
    <row r="39" spans="10:12" ht="15.75" x14ac:dyDescent="0.25">
      <c r="J39" s="4" t="s">
        <v>59</v>
      </c>
      <c r="K39" s="53">
        <v>41005022904</v>
      </c>
      <c r="L39" s="4" t="s">
        <v>303</v>
      </c>
    </row>
    <row r="40" spans="10:12" ht="15.75" x14ac:dyDescent="0.25">
      <c r="J40" s="4" t="s">
        <v>60</v>
      </c>
      <c r="K40" s="53">
        <v>41005024303</v>
      </c>
      <c r="L40" s="4" t="s">
        <v>304</v>
      </c>
    </row>
    <row r="41" spans="10:12" ht="15.75" x14ac:dyDescent="0.25">
      <c r="J41" s="4" t="s">
        <v>61</v>
      </c>
      <c r="K41" s="53">
        <v>41005022108</v>
      </c>
      <c r="L41" s="4" t="s">
        <v>305</v>
      </c>
    </row>
    <row r="42" spans="10:12" ht="15.75" x14ac:dyDescent="0.25">
      <c r="J42" s="4" t="s">
        <v>62</v>
      </c>
      <c r="K42" s="53">
        <v>41005023100</v>
      </c>
      <c r="L42" s="4" t="s">
        <v>456</v>
      </c>
    </row>
    <row r="43" spans="10:12" ht="15.75" x14ac:dyDescent="0.25">
      <c r="J43" s="53"/>
      <c r="K43" s="53">
        <v>41005022105</v>
      </c>
      <c r="L43" s="4" t="s">
        <v>457</v>
      </c>
    </row>
    <row r="44" spans="10:12" ht="15.75" x14ac:dyDescent="0.25">
      <c r="J44" s="53"/>
      <c r="K44" s="53">
        <v>41005022208</v>
      </c>
      <c r="L44" s="4" t="s">
        <v>307</v>
      </c>
    </row>
    <row r="45" spans="10:12" ht="15.75" x14ac:dyDescent="0.25">
      <c r="J45" s="53"/>
      <c r="K45" s="53">
        <v>41005021100</v>
      </c>
      <c r="L45" s="4" t="s">
        <v>308</v>
      </c>
    </row>
    <row r="46" spans="10:12" ht="15.75" x14ac:dyDescent="0.25">
      <c r="J46" s="53"/>
      <c r="K46" s="53">
        <v>41005022301</v>
      </c>
      <c r="L46" s="4" t="s">
        <v>116</v>
      </c>
    </row>
    <row r="47" spans="10:12" ht="15.75" x14ac:dyDescent="0.25">
      <c r="J47" s="53"/>
      <c r="K47" s="53">
        <v>41005023902</v>
      </c>
      <c r="L47" s="4" t="s">
        <v>458</v>
      </c>
    </row>
    <row r="48" spans="10:12" ht="15.75" x14ac:dyDescent="0.25">
      <c r="J48" s="53"/>
      <c r="K48" s="53">
        <v>41005020501</v>
      </c>
      <c r="L48" s="4" t="s">
        <v>309</v>
      </c>
    </row>
    <row r="49" spans="10:12" ht="15.75" x14ac:dyDescent="0.25">
      <c r="J49" s="53"/>
      <c r="K49" s="53">
        <v>41005022708</v>
      </c>
      <c r="L49" s="4" t="s">
        <v>310</v>
      </c>
    </row>
    <row r="50" spans="10:12" ht="15.75" x14ac:dyDescent="0.25">
      <c r="J50" s="53"/>
      <c r="K50" s="53">
        <v>41005020200</v>
      </c>
      <c r="L50" s="4" t="s">
        <v>311</v>
      </c>
    </row>
    <row r="51" spans="10:12" ht="15.75" x14ac:dyDescent="0.25">
      <c r="J51" s="53"/>
      <c r="K51" s="53">
        <v>41005022800</v>
      </c>
      <c r="L51" s="4" t="s">
        <v>312</v>
      </c>
    </row>
    <row r="52" spans="10:12" ht="15.75" x14ac:dyDescent="0.25">
      <c r="J52" s="53"/>
      <c r="K52" s="53">
        <v>41005022000</v>
      </c>
      <c r="L52" s="4" t="s">
        <v>313</v>
      </c>
    </row>
    <row r="53" spans="10:12" ht="15.75" x14ac:dyDescent="0.25">
      <c r="J53" s="53"/>
      <c r="K53" s="53">
        <v>41005022707</v>
      </c>
      <c r="L53" s="4" t="s">
        <v>459</v>
      </c>
    </row>
    <row r="54" spans="10:12" ht="15.75" x14ac:dyDescent="0.25">
      <c r="J54" s="53"/>
      <c r="K54" s="53">
        <v>41005022206</v>
      </c>
      <c r="L54" s="4" t="s">
        <v>315</v>
      </c>
    </row>
    <row r="55" spans="10:12" ht="15.75" x14ac:dyDescent="0.25">
      <c r="J55" s="53"/>
      <c r="K55" s="53">
        <v>41005020700</v>
      </c>
      <c r="L55" s="4" t="s">
        <v>316</v>
      </c>
    </row>
    <row r="56" spans="10:12" ht="15.75" x14ac:dyDescent="0.25">
      <c r="J56" s="53"/>
      <c r="K56" s="53">
        <v>41005024302</v>
      </c>
      <c r="L56" s="4" t="s">
        <v>317</v>
      </c>
    </row>
    <row r="57" spans="10:12" ht="15.75" x14ac:dyDescent="0.25">
      <c r="J57" s="53"/>
      <c r="K57" s="53">
        <v>41005023002</v>
      </c>
      <c r="L57" s="4" t="s">
        <v>319</v>
      </c>
    </row>
    <row r="58" spans="10:12" ht="15.75" x14ac:dyDescent="0.25">
      <c r="J58" s="53"/>
      <c r="K58" s="53">
        <v>41005021801</v>
      </c>
      <c r="L58" s="4" t="s">
        <v>460</v>
      </c>
    </row>
    <row r="59" spans="10:12" ht="15.75" x14ac:dyDescent="0.25">
      <c r="J59" s="53"/>
      <c r="K59" s="53">
        <v>41005022302</v>
      </c>
      <c r="L59" s="4" t="s">
        <v>320</v>
      </c>
    </row>
    <row r="60" spans="10:12" ht="15.75" x14ac:dyDescent="0.25">
      <c r="J60" s="53"/>
      <c r="K60" s="53">
        <v>41005022205</v>
      </c>
      <c r="L60" s="4" t="s">
        <v>461</v>
      </c>
    </row>
    <row r="61" spans="10:12" ht="15.75" x14ac:dyDescent="0.25">
      <c r="J61" s="53"/>
      <c r="K61" s="53">
        <v>41005022201</v>
      </c>
      <c r="L61" s="4" t="s">
        <v>321</v>
      </c>
    </row>
    <row r="62" spans="10:12" ht="15.75" x14ac:dyDescent="0.25">
      <c r="J62" s="53"/>
      <c r="K62" s="53">
        <v>41005980000</v>
      </c>
      <c r="L62" s="4" t="s">
        <v>322</v>
      </c>
    </row>
    <row r="63" spans="10:12" ht="15.75" x14ac:dyDescent="0.25">
      <c r="J63" s="53"/>
      <c r="K63" s="53">
        <v>41005020403</v>
      </c>
      <c r="L63" s="4" t="s">
        <v>324</v>
      </c>
    </row>
    <row r="64" spans="10:12" ht="15.75" x14ac:dyDescent="0.25">
      <c r="J64" s="53"/>
      <c r="K64" s="53">
        <v>41005022702</v>
      </c>
      <c r="L64" s="4" t="s">
        <v>325</v>
      </c>
    </row>
    <row r="65" spans="10:12" ht="15.75" x14ac:dyDescent="0.25">
      <c r="J65" s="53"/>
      <c r="K65" s="53">
        <v>41005022400</v>
      </c>
      <c r="L65" s="4" t="s">
        <v>123</v>
      </c>
    </row>
    <row r="66" spans="10:12" ht="15.75" x14ac:dyDescent="0.25">
      <c r="J66" s="53"/>
      <c r="K66" s="53">
        <v>41005021300</v>
      </c>
      <c r="L66" s="4" t="s">
        <v>326</v>
      </c>
    </row>
    <row r="67" spans="10:12" ht="15.75" x14ac:dyDescent="0.25">
      <c r="J67" s="53"/>
      <c r="K67" s="53">
        <v>41005020505</v>
      </c>
      <c r="L67" s="4" t="s">
        <v>462</v>
      </c>
    </row>
    <row r="68" spans="10:12" ht="15.75" x14ac:dyDescent="0.25">
      <c r="J68" s="53"/>
      <c r="K68" s="53">
        <v>41005024400</v>
      </c>
      <c r="L68" s="4" t="s">
        <v>327</v>
      </c>
    </row>
    <row r="69" spans="10:12" ht="15.75" x14ac:dyDescent="0.25">
      <c r="J69" s="53"/>
      <c r="K69" s="53">
        <v>41005024000</v>
      </c>
      <c r="L69" s="4" t="s">
        <v>463</v>
      </c>
    </row>
    <row r="70" spans="10:12" ht="15.75" x14ac:dyDescent="0.25">
      <c r="J70" s="53"/>
      <c r="K70" s="53">
        <v>41005021000</v>
      </c>
      <c r="L70" s="4" t="s">
        <v>328</v>
      </c>
    </row>
    <row r="71" spans="10:12" ht="15.75" x14ac:dyDescent="0.25">
      <c r="J71" s="53"/>
      <c r="K71" s="53">
        <v>41005020900</v>
      </c>
      <c r="L71" s="4" t="s">
        <v>329</v>
      </c>
    </row>
    <row r="72" spans="10:12" ht="15.75" x14ac:dyDescent="0.25">
      <c r="J72" s="53"/>
      <c r="K72" s="53">
        <v>41005020302</v>
      </c>
      <c r="L72" s="4" t="s">
        <v>330</v>
      </c>
    </row>
    <row r="73" spans="10:12" ht="15.75" x14ac:dyDescent="0.25">
      <c r="J73" s="53"/>
      <c r="K73" s="53">
        <v>41005023001</v>
      </c>
      <c r="L73" s="4" t="s">
        <v>332</v>
      </c>
    </row>
    <row r="74" spans="10:12" ht="15.75" x14ac:dyDescent="0.25">
      <c r="J74" s="53"/>
      <c r="K74" s="53">
        <v>41005022101</v>
      </c>
      <c r="L74" s="4" t="s">
        <v>333</v>
      </c>
    </row>
    <row r="75" spans="10:12" ht="15.75" x14ac:dyDescent="0.25">
      <c r="J75" s="53"/>
      <c r="K75" s="53">
        <v>41005021500</v>
      </c>
      <c r="L75" s="4" t="s">
        <v>334</v>
      </c>
    </row>
    <row r="76" spans="10:12" ht="15.75" x14ac:dyDescent="0.25">
      <c r="J76" s="53"/>
      <c r="K76" s="53">
        <v>41005021400</v>
      </c>
      <c r="L76" s="4" t="s">
        <v>335</v>
      </c>
    </row>
    <row r="77" spans="10:12" ht="15.75" x14ac:dyDescent="0.25">
      <c r="J77" s="53"/>
      <c r="K77" s="53">
        <v>41005020404</v>
      </c>
      <c r="L77" s="4" t="s">
        <v>464</v>
      </c>
    </row>
    <row r="78" spans="10:12" ht="15.75" x14ac:dyDescent="0.25">
      <c r="J78" s="53"/>
      <c r="K78" s="53">
        <v>41005024200</v>
      </c>
      <c r="L78" s="4" t="s">
        <v>465</v>
      </c>
    </row>
    <row r="79" spans="10:12" ht="15.75" x14ac:dyDescent="0.25">
      <c r="J79" s="53"/>
      <c r="K79" s="53">
        <v>41005023401</v>
      </c>
      <c r="L79" s="4" t="s">
        <v>336</v>
      </c>
    </row>
    <row r="80" spans="10:12" ht="15.75" x14ac:dyDescent="0.25">
      <c r="J80" s="53"/>
      <c r="K80" s="53">
        <v>41005020303</v>
      </c>
      <c r="L80" s="4" t="s">
        <v>121</v>
      </c>
    </row>
    <row r="81" spans="10:12" ht="15.75" x14ac:dyDescent="0.25">
      <c r="J81" s="53"/>
      <c r="K81" s="53">
        <v>41005020503</v>
      </c>
      <c r="L81" s="4" t="s">
        <v>466</v>
      </c>
    </row>
    <row r="82" spans="10:12" ht="15.75" x14ac:dyDescent="0.25">
      <c r="J82" s="53"/>
      <c r="K82" s="53">
        <v>41005020304</v>
      </c>
      <c r="L82" s="4" t="s">
        <v>337</v>
      </c>
    </row>
    <row r="83" spans="10:12" ht="15.75" x14ac:dyDescent="0.25">
      <c r="J83" s="53"/>
      <c r="K83" s="53">
        <v>41005022901</v>
      </c>
      <c r="L83" s="4" t="s">
        <v>338</v>
      </c>
    </row>
    <row r="84" spans="10:12" ht="15.75" x14ac:dyDescent="0.25">
      <c r="J84" s="53"/>
      <c r="K84" s="53">
        <v>41005023800</v>
      </c>
      <c r="L84" s="4" t="s">
        <v>340</v>
      </c>
    </row>
    <row r="85" spans="10:12" ht="15.75" x14ac:dyDescent="0.25">
      <c r="J85" s="53"/>
      <c r="K85" s="53">
        <v>41005023700</v>
      </c>
      <c r="L85" s="4" t="s">
        <v>341</v>
      </c>
    </row>
    <row r="86" spans="10:12" ht="15.75" x14ac:dyDescent="0.25">
      <c r="J86" s="53"/>
      <c r="K86" s="53">
        <v>41005023500</v>
      </c>
      <c r="L86" s="4" t="s">
        <v>467</v>
      </c>
    </row>
    <row r="87" spans="10:12" ht="15.75" x14ac:dyDescent="0.25">
      <c r="J87" s="53"/>
      <c r="K87" s="53">
        <v>41005024100</v>
      </c>
      <c r="L87" s="4" t="s">
        <v>343</v>
      </c>
    </row>
    <row r="88" spans="10:12" ht="15.75" x14ac:dyDescent="0.25">
      <c r="J88" s="53"/>
      <c r="K88" s="53">
        <v>41005021601</v>
      </c>
      <c r="L88" s="4" t="s">
        <v>344</v>
      </c>
    </row>
    <row r="89" spans="10:12" ht="15.75" x14ac:dyDescent="0.25">
      <c r="J89" s="53"/>
      <c r="K89" s="53">
        <v>41005021900</v>
      </c>
      <c r="L89" s="4" t="s">
        <v>345</v>
      </c>
    </row>
    <row r="90" spans="10:12" ht="15.75" x14ac:dyDescent="0.25">
      <c r="J90" s="53"/>
      <c r="K90" s="53">
        <v>41005022207</v>
      </c>
      <c r="L90" s="4" t="s">
        <v>346</v>
      </c>
    </row>
    <row r="91" spans="10:12" ht="15.75" x14ac:dyDescent="0.25">
      <c r="J91" s="53"/>
      <c r="K91" s="53">
        <v>41005022905</v>
      </c>
      <c r="L91" s="4" t="s">
        <v>40</v>
      </c>
    </row>
    <row r="92" spans="10:12" ht="15.75" x14ac:dyDescent="0.25">
      <c r="J92" s="53"/>
      <c r="K92" s="53">
        <v>41005023600</v>
      </c>
      <c r="L92" s="4" t="s">
        <v>350</v>
      </c>
    </row>
    <row r="93" spans="10:12" ht="15.75" x14ac:dyDescent="0.25">
      <c r="J93" s="53"/>
      <c r="K93" s="53">
        <v>41005022500</v>
      </c>
      <c r="L93" s="4" t="s">
        <v>352</v>
      </c>
    </row>
    <row r="94" spans="10:12" ht="15.75" x14ac:dyDescent="0.25">
      <c r="J94" s="53"/>
      <c r="K94" s="53">
        <v>41005020800</v>
      </c>
      <c r="L94" s="4" t="s">
        <v>468</v>
      </c>
    </row>
    <row r="95" spans="10:12" ht="15.75" x14ac:dyDescent="0.25">
      <c r="J95" s="53"/>
      <c r="K95" s="53">
        <v>41005023901</v>
      </c>
      <c r="L95" s="4" t="s">
        <v>355</v>
      </c>
    </row>
    <row r="96" spans="10:12" ht="15.75" x14ac:dyDescent="0.25">
      <c r="J96" s="53"/>
      <c r="K96" s="53">
        <v>41005021602</v>
      </c>
      <c r="L96" s="4" t="s">
        <v>42</v>
      </c>
    </row>
    <row r="97" spans="10:12" ht="15.75" x14ac:dyDescent="0.25">
      <c r="J97" s="53"/>
      <c r="K97" s="53">
        <v>41005020504</v>
      </c>
      <c r="L97" s="4" t="s">
        <v>471</v>
      </c>
    </row>
    <row r="98" spans="10:12" ht="15.75" x14ac:dyDescent="0.25">
      <c r="J98" s="53"/>
      <c r="K98" s="53">
        <v>41005023403</v>
      </c>
      <c r="L98" s="4" t="s">
        <v>356</v>
      </c>
    </row>
    <row r="99" spans="10:12" ht="15.75" x14ac:dyDescent="0.25">
      <c r="J99" s="53"/>
      <c r="K99" s="53">
        <v>41005022710</v>
      </c>
      <c r="L99" s="4" t="s">
        <v>472</v>
      </c>
    </row>
    <row r="100" spans="10:12" ht="15.75" x14ac:dyDescent="0.25">
      <c r="J100" s="53"/>
      <c r="K100" s="53">
        <v>41005022605</v>
      </c>
      <c r="L100" s="4" t="s">
        <v>357</v>
      </c>
    </row>
    <row r="101" spans="10:12" ht="15.75" x14ac:dyDescent="0.25">
      <c r="J101" s="53"/>
      <c r="K101" s="53">
        <v>41005023404</v>
      </c>
      <c r="L101" s="4" t="s">
        <v>473</v>
      </c>
    </row>
    <row r="102" spans="10:12" ht="15.75" x14ac:dyDescent="0.25">
      <c r="J102" s="53"/>
      <c r="K102" s="53">
        <v>41005021700</v>
      </c>
      <c r="L102" s="4" t="s">
        <v>122</v>
      </c>
    </row>
    <row r="103" spans="10:12" ht="15.75" x14ac:dyDescent="0.25">
      <c r="J103" s="53"/>
      <c r="K103" s="53">
        <v>41005020401</v>
      </c>
      <c r="L103" s="4" t="s">
        <v>474</v>
      </c>
    </row>
    <row r="104" spans="10:12" ht="15.75" x14ac:dyDescent="0.25">
      <c r="J104" s="53"/>
      <c r="K104" s="53">
        <v>41005020600</v>
      </c>
      <c r="L104" s="4" t="s">
        <v>476</v>
      </c>
    </row>
    <row r="105" spans="10:12" ht="15.75" x14ac:dyDescent="0.25">
      <c r="J105" s="53"/>
      <c r="K105" s="53">
        <v>41005024304</v>
      </c>
      <c r="L105" s="4" t="s">
        <v>475</v>
      </c>
    </row>
    <row r="106" spans="10:12" ht="15.75" x14ac:dyDescent="0.25">
      <c r="J106" s="53"/>
      <c r="K106" s="53">
        <v>41005020100</v>
      </c>
      <c r="L106" s="4" t="s">
        <v>359</v>
      </c>
    </row>
    <row r="107" spans="10:12" ht="15.75" x14ac:dyDescent="0.25">
      <c r="J107" s="53"/>
      <c r="K107" s="53">
        <v>41005022103</v>
      </c>
      <c r="L107" s="4" t="s">
        <v>360</v>
      </c>
    </row>
    <row r="108" spans="10:12" ht="15.75" x14ac:dyDescent="0.25">
      <c r="J108" s="53"/>
      <c r="K108" s="53">
        <v>41005021802</v>
      </c>
      <c r="L108" s="4" t="s">
        <v>361</v>
      </c>
    </row>
    <row r="109" spans="10:12" ht="15.75" x14ac:dyDescent="0.25">
      <c r="J109" s="53"/>
      <c r="K109" s="53">
        <v>41005023202</v>
      </c>
      <c r="L109" s="4" t="s">
        <v>477</v>
      </c>
    </row>
    <row r="110" spans="10:12" ht="15.75" x14ac:dyDescent="0.25">
      <c r="J110" s="53"/>
      <c r="K110" s="53">
        <v>41005022603</v>
      </c>
      <c r="L110" s="4" t="s">
        <v>364</v>
      </c>
    </row>
    <row r="111" spans="10:12" ht="15.75" x14ac:dyDescent="0.25">
      <c r="J111" s="53"/>
      <c r="K111" s="53">
        <v>41007951300</v>
      </c>
      <c r="L111" s="4" t="s">
        <v>365</v>
      </c>
    </row>
    <row r="112" spans="10:12" ht="15.75" x14ac:dyDescent="0.25">
      <c r="J112" s="53"/>
      <c r="K112" s="53">
        <v>41007950700</v>
      </c>
      <c r="L112" s="4" t="s">
        <v>368</v>
      </c>
    </row>
    <row r="113" spans="10:12" ht="15.75" x14ac:dyDescent="0.25">
      <c r="J113" s="53"/>
      <c r="K113" s="53">
        <v>41007950100</v>
      </c>
      <c r="L113" s="4" t="s">
        <v>369</v>
      </c>
    </row>
    <row r="114" spans="10:12" ht="15.75" x14ac:dyDescent="0.25">
      <c r="J114" s="53"/>
      <c r="K114" s="53">
        <v>41007950200</v>
      </c>
      <c r="L114" s="4" t="s">
        <v>370</v>
      </c>
    </row>
    <row r="115" spans="10:12" ht="15.75" x14ac:dyDescent="0.25">
      <c r="J115" s="53"/>
      <c r="K115" s="53">
        <v>41007950500</v>
      </c>
      <c r="L115" s="4" t="s">
        <v>479</v>
      </c>
    </row>
    <row r="116" spans="10:12" ht="15.75" x14ac:dyDescent="0.25">
      <c r="J116" s="53"/>
      <c r="K116" s="53">
        <v>41007951200</v>
      </c>
      <c r="L116" s="4" t="s">
        <v>367</v>
      </c>
    </row>
    <row r="117" spans="10:12" ht="15.75" x14ac:dyDescent="0.25">
      <c r="J117" s="53"/>
      <c r="K117" s="53">
        <v>41007950400</v>
      </c>
      <c r="L117" s="4" t="s">
        <v>72</v>
      </c>
    </row>
    <row r="118" spans="10:12" ht="15.75" x14ac:dyDescent="0.25">
      <c r="J118" s="53"/>
      <c r="K118" s="53">
        <v>41007950600</v>
      </c>
      <c r="L118" s="4" t="s">
        <v>372</v>
      </c>
    </row>
    <row r="119" spans="10:12" ht="15.75" x14ac:dyDescent="0.25">
      <c r="J119" s="53"/>
      <c r="K119" s="53">
        <v>41007950900</v>
      </c>
      <c r="L119" s="4" t="s">
        <v>375</v>
      </c>
    </row>
    <row r="120" spans="10:12" ht="15.75" x14ac:dyDescent="0.25">
      <c r="J120" s="53"/>
      <c r="K120" s="53">
        <v>41007951100</v>
      </c>
      <c r="L120" s="4" t="s">
        <v>376</v>
      </c>
    </row>
    <row r="121" spans="10:12" ht="15.75" x14ac:dyDescent="0.25">
      <c r="J121" s="53"/>
      <c r="K121" s="53">
        <v>41007950300</v>
      </c>
      <c r="L121" s="4" t="s">
        <v>378</v>
      </c>
    </row>
    <row r="122" spans="10:12" ht="15.75" x14ac:dyDescent="0.25">
      <c r="J122" s="53"/>
      <c r="K122" s="53">
        <v>41009971100</v>
      </c>
      <c r="L122" s="4" t="s">
        <v>379</v>
      </c>
    </row>
    <row r="123" spans="10:12" ht="15.75" x14ac:dyDescent="0.25">
      <c r="J123" s="53"/>
      <c r="K123" s="53">
        <v>41009970200</v>
      </c>
      <c r="L123" s="4" t="s">
        <v>383</v>
      </c>
    </row>
    <row r="124" spans="10:12" ht="15.75" x14ac:dyDescent="0.25">
      <c r="J124" s="53"/>
      <c r="K124" s="53">
        <v>41009970500</v>
      </c>
      <c r="L124" s="4" t="s">
        <v>577</v>
      </c>
    </row>
    <row r="125" spans="10:12" ht="15.75" x14ac:dyDescent="0.25">
      <c r="J125" s="53"/>
      <c r="K125" s="53">
        <v>41009971000</v>
      </c>
      <c r="L125" s="4" t="s">
        <v>481</v>
      </c>
    </row>
    <row r="126" spans="10:12" ht="15.75" x14ac:dyDescent="0.25">
      <c r="J126" s="53"/>
      <c r="K126" s="53">
        <v>41009970300</v>
      </c>
      <c r="L126" s="4" t="s">
        <v>482</v>
      </c>
    </row>
    <row r="127" spans="10:12" ht="15.75" x14ac:dyDescent="0.25">
      <c r="J127" s="53"/>
      <c r="K127" s="53">
        <v>41009970800</v>
      </c>
      <c r="L127" s="4" t="s">
        <v>385</v>
      </c>
    </row>
    <row r="128" spans="10:12" ht="15.75" x14ac:dyDescent="0.25">
      <c r="J128" s="53"/>
      <c r="K128" s="53">
        <v>41009970400</v>
      </c>
      <c r="L128" s="4" t="s">
        <v>124</v>
      </c>
    </row>
    <row r="129" spans="10:12" ht="15.75" x14ac:dyDescent="0.25">
      <c r="J129" s="53"/>
      <c r="K129" s="53">
        <v>41009970600</v>
      </c>
      <c r="L129" s="4" t="s">
        <v>483</v>
      </c>
    </row>
    <row r="130" spans="10:12" ht="15.75" x14ac:dyDescent="0.25">
      <c r="J130" s="53"/>
      <c r="K130" s="53">
        <v>41009970700</v>
      </c>
      <c r="L130" s="4" t="s">
        <v>485</v>
      </c>
    </row>
    <row r="131" spans="10:12" ht="15.75" x14ac:dyDescent="0.25">
      <c r="J131" s="53"/>
      <c r="K131" s="53">
        <v>41009970900</v>
      </c>
      <c r="L131" s="8" t="s">
        <v>595</v>
      </c>
    </row>
    <row r="132" spans="10:12" ht="15.75" x14ac:dyDescent="0.25">
      <c r="J132" s="53"/>
      <c r="K132" s="53">
        <v>41011001100</v>
      </c>
      <c r="L132" s="4" t="s">
        <v>386</v>
      </c>
    </row>
    <row r="133" spans="10:12" ht="15.75" x14ac:dyDescent="0.25">
      <c r="J133" s="53"/>
      <c r="K133" s="53">
        <v>41011000300</v>
      </c>
      <c r="L133" s="4" t="s">
        <v>387</v>
      </c>
    </row>
    <row r="134" spans="10:12" ht="15.75" x14ac:dyDescent="0.25">
      <c r="J134" s="53"/>
      <c r="K134" s="53">
        <v>41011000800</v>
      </c>
      <c r="L134" s="4" t="s">
        <v>388</v>
      </c>
    </row>
    <row r="135" spans="10:12" ht="15.75" x14ac:dyDescent="0.25">
      <c r="J135" s="53"/>
      <c r="K135" s="53">
        <v>41011000900</v>
      </c>
      <c r="L135" s="4" t="s">
        <v>389</v>
      </c>
    </row>
    <row r="136" spans="10:12" ht="15.75" x14ac:dyDescent="0.25">
      <c r="J136" s="53"/>
      <c r="K136" s="53">
        <v>41011000502</v>
      </c>
      <c r="L136" s="4" t="s">
        <v>486</v>
      </c>
    </row>
    <row r="137" spans="10:12" ht="15.75" x14ac:dyDescent="0.25">
      <c r="J137" s="53"/>
      <c r="K137" s="53">
        <v>41011000503</v>
      </c>
      <c r="L137" s="4" t="s">
        <v>390</v>
      </c>
    </row>
    <row r="138" spans="10:12" ht="15.75" x14ac:dyDescent="0.25">
      <c r="J138" s="53"/>
      <c r="K138" s="53">
        <v>41011000200</v>
      </c>
      <c r="L138" s="4" t="s">
        <v>391</v>
      </c>
    </row>
    <row r="139" spans="10:12" ht="15.75" x14ac:dyDescent="0.25">
      <c r="J139" s="53"/>
      <c r="K139" s="53">
        <v>41011000504</v>
      </c>
      <c r="L139" s="4" t="s">
        <v>392</v>
      </c>
    </row>
    <row r="140" spans="10:12" ht="15.75" x14ac:dyDescent="0.25">
      <c r="J140" s="53"/>
      <c r="K140" s="53">
        <v>41011000700</v>
      </c>
      <c r="L140" s="4" t="s">
        <v>393</v>
      </c>
    </row>
    <row r="141" spans="10:12" ht="15.75" x14ac:dyDescent="0.25">
      <c r="J141" s="53"/>
      <c r="K141" s="53">
        <v>41011000100</v>
      </c>
      <c r="L141" s="4" t="s">
        <v>487</v>
      </c>
    </row>
    <row r="142" spans="10:12" ht="15.75" x14ac:dyDescent="0.25">
      <c r="J142" s="53"/>
      <c r="K142" s="53">
        <v>41011000400</v>
      </c>
      <c r="L142" s="4" t="s">
        <v>488</v>
      </c>
    </row>
    <row r="143" spans="10:12" ht="15.75" x14ac:dyDescent="0.25">
      <c r="J143" s="53"/>
      <c r="K143" s="53">
        <v>41011001000</v>
      </c>
      <c r="L143" s="4" t="s">
        <v>117</v>
      </c>
    </row>
    <row r="144" spans="10:12" ht="15.75" x14ac:dyDescent="0.25">
      <c r="J144" s="53"/>
      <c r="K144" s="53">
        <v>41011000600</v>
      </c>
      <c r="L144" s="4" t="s">
        <v>395</v>
      </c>
    </row>
    <row r="145" spans="10:12" ht="15.75" x14ac:dyDescent="0.25">
      <c r="J145" s="53"/>
      <c r="K145" s="53">
        <v>41013950100</v>
      </c>
      <c r="L145" s="4" t="s">
        <v>396</v>
      </c>
    </row>
    <row r="146" spans="10:12" ht="15.75" x14ac:dyDescent="0.25">
      <c r="J146" s="53"/>
      <c r="K146" s="53">
        <v>41013950300</v>
      </c>
      <c r="L146" s="4" t="s">
        <v>398</v>
      </c>
    </row>
    <row r="147" spans="10:12" ht="15.75" x14ac:dyDescent="0.25">
      <c r="J147" s="53"/>
      <c r="K147" s="53">
        <v>41013950400</v>
      </c>
      <c r="L147" s="4" t="s">
        <v>399</v>
      </c>
    </row>
    <row r="148" spans="10:12" ht="15.75" x14ac:dyDescent="0.25">
      <c r="J148" s="53"/>
      <c r="K148" s="53">
        <v>41013950200</v>
      </c>
      <c r="L148" s="4" t="s">
        <v>402</v>
      </c>
    </row>
    <row r="149" spans="10:12" ht="15.75" x14ac:dyDescent="0.25">
      <c r="J149" s="53"/>
      <c r="K149" s="53">
        <v>41015950302</v>
      </c>
      <c r="L149" s="4" t="s">
        <v>491</v>
      </c>
    </row>
    <row r="150" spans="10:12" ht="15.75" x14ac:dyDescent="0.25">
      <c r="J150" s="53"/>
      <c r="K150" s="53">
        <v>41015950100</v>
      </c>
      <c r="L150" s="4" t="s">
        <v>403</v>
      </c>
    </row>
    <row r="151" spans="10:12" ht="15.75" x14ac:dyDescent="0.25">
      <c r="J151" s="53"/>
      <c r="K151" s="53">
        <v>41015950400</v>
      </c>
      <c r="L151" s="4" t="s">
        <v>125</v>
      </c>
    </row>
    <row r="152" spans="10:12" ht="15.75" x14ac:dyDescent="0.25">
      <c r="J152" s="53"/>
      <c r="K152" s="53">
        <v>41015950301</v>
      </c>
      <c r="L152" s="4" t="s">
        <v>405</v>
      </c>
    </row>
    <row r="153" spans="10:12" ht="15.75" x14ac:dyDescent="0.25">
      <c r="J153" s="53"/>
      <c r="K153" s="53">
        <v>41015950200</v>
      </c>
      <c r="L153" s="4" t="s">
        <v>406</v>
      </c>
    </row>
    <row r="154" spans="10:12" ht="15.75" x14ac:dyDescent="0.25">
      <c r="J154" s="53"/>
      <c r="K154" s="53">
        <v>41017001800</v>
      </c>
      <c r="L154" s="4" t="s">
        <v>407</v>
      </c>
    </row>
    <row r="155" spans="10:12" ht="15.75" x14ac:dyDescent="0.25">
      <c r="J155" s="53"/>
      <c r="K155" s="53">
        <v>41017000700</v>
      </c>
      <c r="L155" s="4" t="s">
        <v>494</v>
      </c>
    </row>
    <row r="156" spans="10:12" ht="15.75" x14ac:dyDescent="0.25">
      <c r="J156" s="53"/>
      <c r="K156" s="53">
        <v>41017001500</v>
      </c>
      <c r="L156" s="4" t="s">
        <v>408</v>
      </c>
    </row>
    <row r="157" spans="10:12" ht="15.75" x14ac:dyDescent="0.25">
      <c r="J157" s="53"/>
      <c r="K157" s="53">
        <v>41017000200</v>
      </c>
      <c r="L157" s="4" t="s">
        <v>495</v>
      </c>
    </row>
    <row r="158" spans="10:12" ht="15.75" x14ac:dyDescent="0.25">
      <c r="J158" s="53"/>
      <c r="K158" s="53">
        <v>41017000800</v>
      </c>
      <c r="L158" s="4" t="s">
        <v>411</v>
      </c>
    </row>
    <row r="159" spans="10:12" ht="15.75" x14ac:dyDescent="0.25">
      <c r="J159" s="53"/>
      <c r="K159" s="53">
        <v>41017002000</v>
      </c>
      <c r="L159" s="4" t="s">
        <v>412</v>
      </c>
    </row>
    <row r="160" spans="10:12" ht="15.75" x14ac:dyDescent="0.25">
      <c r="J160" s="53"/>
      <c r="K160" s="53">
        <v>41017001400</v>
      </c>
      <c r="L160" s="4" t="s">
        <v>413</v>
      </c>
    </row>
    <row r="161" spans="10:12" ht="15.75" x14ac:dyDescent="0.25">
      <c r="J161" s="53"/>
      <c r="K161" s="53">
        <v>41017001001</v>
      </c>
      <c r="L161" s="4" t="s">
        <v>414</v>
      </c>
    </row>
    <row r="162" spans="10:12" ht="15.75" x14ac:dyDescent="0.25">
      <c r="J162" s="53"/>
      <c r="K162" s="53">
        <v>41017000401</v>
      </c>
      <c r="L162" s="4" t="s">
        <v>415</v>
      </c>
    </row>
    <row r="163" spans="10:12" ht="15.75" x14ac:dyDescent="0.25">
      <c r="J163" s="53"/>
      <c r="K163" s="53">
        <v>41017001200</v>
      </c>
      <c r="L163" s="4" t="s">
        <v>418</v>
      </c>
    </row>
    <row r="164" spans="10:12" ht="15.75" x14ac:dyDescent="0.25">
      <c r="J164" s="53"/>
      <c r="K164" s="53">
        <v>41017000900</v>
      </c>
      <c r="L164" s="4" t="s">
        <v>492</v>
      </c>
    </row>
    <row r="165" spans="10:12" ht="15.75" x14ac:dyDescent="0.25">
      <c r="J165" s="53"/>
      <c r="K165" s="53">
        <v>41017001700</v>
      </c>
      <c r="L165" s="4" t="s">
        <v>493</v>
      </c>
    </row>
    <row r="166" spans="10:12" ht="15.75" x14ac:dyDescent="0.25">
      <c r="J166" s="53"/>
      <c r="K166" s="53">
        <v>41017001100</v>
      </c>
      <c r="L166" s="4" t="s">
        <v>420</v>
      </c>
    </row>
    <row r="167" spans="10:12" ht="15.75" x14ac:dyDescent="0.25">
      <c r="J167" s="53"/>
      <c r="K167" s="53">
        <v>41017000100</v>
      </c>
      <c r="L167" s="4" t="s">
        <v>424</v>
      </c>
    </row>
    <row r="168" spans="10:12" ht="15.75" x14ac:dyDescent="0.25">
      <c r="J168" s="53"/>
      <c r="K168" s="53">
        <v>41017001902</v>
      </c>
      <c r="L168" s="4" t="s">
        <v>496</v>
      </c>
    </row>
    <row r="169" spans="10:12" ht="15.75" x14ac:dyDescent="0.25">
      <c r="J169" s="53"/>
      <c r="K169" s="53">
        <v>41017000600</v>
      </c>
      <c r="L169" s="4" t="s">
        <v>425</v>
      </c>
    </row>
    <row r="170" spans="10:12" ht="15.75" x14ac:dyDescent="0.25">
      <c r="J170" s="53"/>
      <c r="K170" s="53">
        <v>41017001901</v>
      </c>
      <c r="L170" s="4" t="s">
        <v>426</v>
      </c>
    </row>
    <row r="171" spans="10:12" ht="15.75" x14ac:dyDescent="0.25">
      <c r="J171" s="53"/>
      <c r="K171" s="53">
        <v>41017000500</v>
      </c>
      <c r="L171" s="4" t="s">
        <v>497</v>
      </c>
    </row>
    <row r="172" spans="10:12" ht="15.75" x14ac:dyDescent="0.25">
      <c r="J172" s="53"/>
      <c r="K172" s="53">
        <v>41017001002</v>
      </c>
      <c r="L172" s="4" t="s">
        <v>427</v>
      </c>
    </row>
    <row r="173" spans="10:12" ht="15.75" x14ac:dyDescent="0.25">
      <c r="J173" s="53"/>
      <c r="K173" s="53">
        <v>41017001300</v>
      </c>
      <c r="L173" s="4" t="s">
        <v>55</v>
      </c>
    </row>
    <row r="174" spans="10:12" ht="15.75" x14ac:dyDescent="0.25">
      <c r="J174" s="53"/>
      <c r="K174" s="53">
        <v>41017002100</v>
      </c>
      <c r="L174" s="4" t="s">
        <v>428</v>
      </c>
    </row>
    <row r="175" spans="10:12" ht="15.75" x14ac:dyDescent="0.25">
      <c r="J175" s="53"/>
      <c r="K175" s="53">
        <v>41017001600</v>
      </c>
      <c r="L175" s="4" t="s">
        <v>429</v>
      </c>
    </row>
    <row r="176" spans="10:12" ht="15.75" x14ac:dyDescent="0.25">
      <c r="J176" s="53"/>
      <c r="K176" s="53">
        <v>41017000300</v>
      </c>
      <c r="L176" s="4" t="s">
        <v>430</v>
      </c>
    </row>
    <row r="177" spans="10:12" ht="15.75" x14ac:dyDescent="0.25">
      <c r="J177" s="53"/>
      <c r="K177" s="53">
        <v>41017000402</v>
      </c>
      <c r="L177" s="4" t="s">
        <v>431</v>
      </c>
    </row>
    <row r="178" spans="10:12" ht="15.75" x14ac:dyDescent="0.25">
      <c r="J178" s="53"/>
      <c r="K178" s="53">
        <v>41019020000</v>
      </c>
      <c r="L178" s="4" t="s">
        <v>56</v>
      </c>
    </row>
    <row r="179" spans="10:12" ht="15.75" x14ac:dyDescent="0.25">
      <c r="J179" s="53"/>
      <c r="K179" s="53">
        <v>41019050001</v>
      </c>
      <c r="L179" s="4" t="s">
        <v>434</v>
      </c>
    </row>
    <row r="180" spans="10:12" ht="15.75" x14ac:dyDescent="0.25">
      <c r="J180" s="53"/>
      <c r="K180" s="53">
        <v>41019170000</v>
      </c>
      <c r="L180" s="4" t="s">
        <v>435</v>
      </c>
    </row>
    <row r="181" spans="10:12" ht="15.75" x14ac:dyDescent="0.25">
      <c r="J181" s="53"/>
      <c r="K181" s="53">
        <v>41019050002</v>
      </c>
      <c r="L181" s="4" t="s">
        <v>436</v>
      </c>
    </row>
    <row r="182" spans="10:12" ht="15.75" x14ac:dyDescent="0.25">
      <c r="J182" s="53"/>
      <c r="K182" s="53">
        <v>41019180000</v>
      </c>
      <c r="L182" s="4" t="s">
        <v>437</v>
      </c>
    </row>
    <row r="183" spans="10:12" ht="15.75" x14ac:dyDescent="0.25">
      <c r="J183" s="53"/>
      <c r="K183" s="53">
        <v>41019100000</v>
      </c>
      <c r="L183" s="4" t="s">
        <v>438</v>
      </c>
    </row>
    <row r="184" spans="10:12" ht="15.75" x14ac:dyDescent="0.25">
      <c r="J184" s="53"/>
      <c r="K184" s="53">
        <v>41019150000</v>
      </c>
      <c r="L184" s="4" t="s">
        <v>498</v>
      </c>
    </row>
    <row r="185" spans="10:12" ht="15.75" x14ac:dyDescent="0.25">
      <c r="J185" s="53"/>
      <c r="K185" s="53">
        <v>41019160000</v>
      </c>
      <c r="L185" s="4" t="s">
        <v>441</v>
      </c>
    </row>
    <row r="186" spans="10:12" ht="15.75" x14ac:dyDescent="0.25">
      <c r="J186" s="53"/>
      <c r="K186" s="53">
        <v>41019140000</v>
      </c>
      <c r="L186" s="4" t="s">
        <v>443</v>
      </c>
    </row>
    <row r="187" spans="10:12" ht="15.75" x14ac:dyDescent="0.25">
      <c r="J187" s="53"/>
      <c r="K187" s="53">
        <v>41019130000</v>
      </c>
      <c r="L187" s="4" t="s">
        <v>444</v>
      </c>
    </row>
    <row r="188" spans="10:12" ht="15.75" x14ac:dyDescent="0.25">
      <c r="J188" s="53"/>
      <c r="K188" s="53">
        <v>41019110000</v>
      </c>
      <c r="L188" s="4" t="s">
        <v>445</v>
      </c>
    </row>
    <row r="189" spans="10:12" ht="15.75" x14ac:dyDescent="0.25">
      <c r="J189" s="53"/>
      <c r="K189" s="53">
        <v>41019070000</v>
      </c>
      <c r="L189" s="4" t="s">
        <v>446</v>
      </c>
    </row>
    <row r="190" spans="10:12" ht="15.75" x14ac:dyDescent="0.25">
      <c r="J190" s="53"/>
      <c r="K190" s="53">
        <v>41019060000</v>
      </c>
      <c r="L190" s="7" t="s">
        <v>447</v>
      </c>
    </row>
    <row r="191" spans="10:12" ht="15.75" x14ac:dyDescent="0.25">
      <c r="J191" s="53"/>
      <c r="K191" s="53">
        <v>41019190000</v>
      </c>
      <c r="L191" s="53"/>
    </row>
    <row r="192" spans="10:12" ht="15.75" x14ac:dyDescent="0.25">
      <c r="J192" s="53"/>
      <c r="K192" s="53">
        <v>41019120000</v>
      </c>
      <c r="L192" s="53"/>
    </row>
    <row r="193" spans="10:12" ht="15.75" x14ac:dyDescent="0.25">
      <c r="J193" s="53"/>
      <c r="K193" s="53">
        <v>41019080000</v>
      </c>
      <c r="L193" s="53"/>
    </row>
    <row r="194" spans="10:12" ht="15.75" x14ac:dyDescent="0.25">
      <c r="J194" s="53"/>
      <c r="K194" s="53">
        <v>41019030000</v>
      </c>
      <c r="L194" s="53"/>
    </row>
    <row r="195" spans="10:12" ht="15.75" x14ac:dyDescent="0.25">
      <c r="J195" s="53"/>
      <c r="K195" s="53">
        <v>41019040000</v>
      </c>
      <c r="L195" s="53"/>
    </row>
    <row r="196" spans="10:12" ht="15.75" x14ac:dyDescent="0.25">
      <c r="J196" s="53"/>
      <c r="K196" s="53">
        <v>41019210000</v>
      </c>
      <c r="L196" s="53"/>
    </row>
    <row r="197" spans="10:12" ht="15.75" x14ac:dyDescent="0.25">
      <c r="J197" s="53"/>
      <c r="K197" s="53">
        <v>41019010000</v>
      </c>
      <c r="L197" s="53"/>
    </row>
    <row r="198" spans="10:12" ht="15.75" x14ac:dyDescent="0.25">
      <c r="J198" s="53"/>
      <c r="K198" s="53">
        <v>41019090000</v>
      </c>
      <c r="L198" s="53"/>
    </row>
    <row r="199" spans="10:12" ht="15.75" x14ac:dyDescent="0.25">
      <c r="J199" s="53"/>
      <c r="K199" s="53">
        <v>41019200000</v>
      </c>
      <c r="L199" s="53"/>
    </row>
    <row r="200" spans="10:12" ht="15.75" x14ac:dyDescent="0.25">
      <c r="J200" s="53"/>
      <c r="K200" s="53">
        <v>41021960100</v>
      </c>
      <c r="L200" s="53"/>
    </row>
    <row r="201" spans="10:12" ht="15.75" x14ac:dyDescent="0.25">
      <c r="J201" s="53"/>
      <c r="K201" s="53">
        <v>41023960100</v>
      </c>
      <c r="L201" s="53"/>
    </row>
    <row r="202" spans="10:12" ht="15.75" x14ac:dyDescent="0.25">
      <c r="J202" s="53"/>
      <c r="K202" s="53">
        <v>41023960200</v>
      </c>
      <c r="L202" s="53"/>
    </row>
    <row r="203" spans="10:12" ht="15.75" x14ac:dyDescent="0.25">
      <c r="J203" s="53"/>
      <c r="K203" s="53">
        <v>41025960100</v>
      </c>
      <c r="L203" s="53"/>
    </row>
    <row r="204" spans="10:12" ht="15.75" x14ac:dyDescent="0.25">
      <c r="J204" s="53"/>
      <c r="K204" s="53">
        <v>41025960200</v>
      </c>
      <c r="L204" s="53"/>
    </row>
    <row r="205" spans="10:12" ht="15.75" x14ac:dyDescent="0.25">
      <c r="J205" s="53"/>
      <c r="K205" s="53">
        <v>41027950100</v>
      </c>
      <c r="L205" s="53"/>
    </row>
    <row r="206" spans="10:12" ht="15.75" x14ac:dyDescent="0.25">
      <c r="J206" s="53"/>
      <c r="K206" s="53">
        <v>41027950300</v>
      </c>
      <c r="L206" s="53"/>
    </row>
    <row r="207" spans="10:12" ht="15.75" x14ac:dyDescent="0.25">
      <c r="J207" s="53"/>
      <c r="K207" s="53">
        <v>41027950200</v>
      </c>
      <c r="L207" s="53"/>
    </row>
    <row r="208" spans="10:12" ht="15.75" x14ac:dyDescent="0.25">
      <c r="J208" s="53"/>
      <c r="K208" s="53">
        <v>41027950400</v>
      </c>
      <c r="L208" s="53"/>
    </row>
    <row r="209" spans="10:12" ht="15.75" x14ac:dyDescent="0.25">
      <c r="J209" s="53"/>
      <c r="K209" s="53">
        <v>41029000403</v>
      </c>
      <c r="L209" s="53"/>
    </row>
    <row r="210" spans="10:12" ht="15.75" x14ac:dyDescent="0.25">
      <c r="J210" s="53"/>
      <c r="K210" s="53">
        <v>41029000201</v>
      </c>
      <c r="L210" s="53"/>
    </row>
    <row r="211" spans="10:12" ht="15.75" x14ac:dyDescent="0.25">
      <c r="J211" s="53"/>
      <c r="K211" s="53">
        <v>41029002200</v>
      </c>
      <c r="L211" s="53"/>
    </row>
    <row r="212" spans="10:12" ht="15.75" x14ac:dyDescent="0.25">
      <c r="J212" s="53"/>
      <c r="K212" s="53">
        <v>41029001302</v>
      </c>
      <c r="L212" s="53"/>
    </row>
    <row r="213" spans="10:12" ht="15.75" x14ac:dyDescent="0.25">
      <c r="J213" s="53"/>
      <c r="K213" s="53">
        <v>41029001400</v>
      </c>
      <c r="L213" s="53"/>
    </row>
    <row r="214" spans="10:12" ht="15.75" x14ac:dyDescent="0.25">
      <c r="J214" s="53"/>
      <c r="K214" s="53">
        <v>41029002500</v>
      </c>
      <c r="L214" s="53"/>
    </row>
    <row r="215" spans="10:12" ht="15.75" x14ac:dyDescent="0.25">
      <c r="J215" s="53"/>
      <c r="K215" s="53">
        <v>41029000700</v>
      </c>
      <c r="L215" s="53"/>
    </row>
    <row r="216" spans="10:12" ht="15.75" x14ac:dyDescent="0.25">
      <c r="J216" s="53"/>
      <c r="K216" s="53">
        <v>41029000300</v>
      </c>
      <c r="L216" s="53"/>
    </row>
    <row r="217" spans="10:12" ht="15.75" x14ac:dyDescent="0.25">
      <c r="J217" s="53"/>
      <c r="K217" s="53">
        <v>41029002000</v>
      </c>
      <c r="L217" s="53"/>
    </row>
    <row r="218" spans="10:12" ht="15.75" x14ac:dyDescent="0.25">
      <c r="J218" s="53"/>
      <c r="K218" s="53">
        <v>41029003002</v>
      </c>
      <c r="L218" s="53"/>
    </row>
    <row r="219" spans="10:12" ht="15.75" x14ac:dyDescent="0.25">
      <c r="J219" s="53"/>
      <c r="K219" s="53">
        <v>41029000501</v>
      </c>
      <c r="L219" s="53"/>
    </row>
    <row r="220" spans="10:12" ht="15.75" x14ac:dyDescent="0.25">
      <c r="J220" s="53"/>
      <c r="K220" s="53">
        <v>41029001002</v>
      </c>
      <c r="L220" s="53"/>
    </row>
    <row r="221" spans="10:12" ht="15.75" x14ac:dyDescent="0.25">
      <c r="J221" s="53"/>
      <c r="K221" s="53">
        <v>41029000900</v>
      </c>
      <c r="L221" s="53"/>
    </row>
    <row r="222" spans="10:12" ht="15.75" x14ac:dyDescent="0.25">
      <c r="J222" s="53"/>
      <c r="K222" s="53">
        <v>41029000202</v>
      </c>
      <c r="L222" s="53"/>
    </row>
    <row r="223" spans="10:12" ht="15.75" x14ac:dyDescent="0.25">
      <c r="J223" s="53"/>
      <c r="K223" s="53">
        <v>41029001900</v>
      </c>
      <c r="L223" s="53"/>
    </row>
    <row r="224" spans="10:12" ht="15.75" x14ac:dyDescent="0.25">
      <c r="J224" s="53"/>
      <c r="K224" s="53">
        <v>41029003001</v>
      </c>
      <c r="L224" s="53"/>
    </row>
    <row r="225" spans="10:12" ht="15.75" x14ac:dyDescent="0.25">
      <c r="J225" s="53"/>
      <c r="K225" s="53">
        <v>41029001800</v>
      </c>
      <c r="L225" s="53"/>
    </row>
    <row r="226" spans="10:12" ht="15.75" x14ac:dyDescent="0.25">
      <c r="J226" s="53"/>
      <c r="K226" s="53">
        <v>41029001500</v>
      </c>
      <c r="L226" s="53"/>
    </row>
    <row r="227" spans="10:12" ht="15.75" x14ac:dyDescent="0.25">
      <c r="J227" s="53"/>
      <c r="K227" s="53">
        <v>41029001001</v>
      </c>
      <c r="L227" s="53"/>
    </row>
    <row r="228" spans="10:12" ht="15.75" x14ac:dyDescent="0.25">
      <c r="J228" s="53"/>
      <c r="K228" s="53">
        <v>41029002700</v>
      </c>
      <c r="L228" s="53"/>
    </row>
    <row r="229" spans="10:12" ht="15.75" x14ac:dyDescent="0.25">
      <c r="J229" s="53"/>
      <c r="K229" s="53">
        <v>41029000100</v>
      </c>
      <c r="L229" s="53"/>
    </row>
    <row r="230" spans="10:12" ht="15.75" x14ac:dyDescent="0.25">
      <c r="J230" s="53"/>
      <c r="K230" s="53">
        <v>41029002400</v>
      </c>
      <c r="L230" s="53"/>
    </row>
    <row r="231" spans="10:12" ht="15.75" x14ac:dyDescent="0.25">
      <c r="J231" s="53"/>
      <c r="K231" s="53">
        <v>41029000406</v>
      </c>
      <c r="L231" s="53"/>
    </row>
    <row r="232" spans="10:12" ht="15.75" x14ac:dyDescent="0.25">
      <c r="J232" s="53"/>
      <c r="K232" s="53">
        <v>41029000602</v>
      </c>
      <c r="L232" s="53"/>
    </row>
    <row r="233" spans="10:12" ht="15.75" x14ac:dyDescent="0.25">
      <c r="J233" s="53"/>
      <c r="K233" s="53">
        <v>41029001700</v>
      </c>
      <c r="L233" s="53"/>
    </row>
    <row r="234" spans="10:12" ht="15.75" x14ac:dyDescent="0.25">
      <c r="J234" s="53"/>
      <c r="K234" s="53">
        <v>41029001100</v>
      </c>
      <c r="L234" s="53"/>
    </row>
    <row r="235" spans="10:12" ht="15.75" x14ac:dyDescent="0.25">
      <c r="J235" s="53"/>
      <c r="K235" s="53">
        <v>41029001301</v>
      </c>
      <c r="L235" s="53"/>
    </row>
    <row r="236" spans="10:12" ht="15.75" x14ac:dyDescent="0.25">
      <c r="J236" s="53"/>
      <c r="K236" s="53">
        <v>41029002100</v>
      </c>
      <c r="L236" s="53"/>
    </row>
    <row r="237" spans="10:12" ht="15.75" x14ac:dyDescent="0.25">
      <c r="J237" s="53"/>
      <c r="K237" s="53">
        <v>41029000404</v>
      </c>
      <c r="L237" s="53"/>
    </row>
    <row r="238" spans="10:12" ht="15.75" x14ac:dyDescent="0.25">
      <c r="J238" s="53"/>
      <c r="K238" s="53">
        <v>41029000502</v>
      </c>
      <c r="L238" s="53"/>
    </row>
    <row r="239" spans="10:12" ht="15.75" x14ac:dyDescent="0.25">
      <c r="J239" s="53"/>
      <c r="K239" s="53">
        <v>41029000800</v>
      </c>
      <c r="L239" s="53"/>
    </row>
    <row r="240" spans="10:12" ht="15.75" x14ac:dyDescent="0.25">
      <c r="J240" s="53"/>
      <c r="K240" s="53">
        <v>41029002900</v>
      </c>
      <c r="L240" s="53"/>
    </row>
    <row r="241" spans="10:12" ht="15.75" x14ac:dyDescent="0.25">
      <c r="J241" s="53"/>
      <c r="K241" s="53">
        <v>41029002600</v>
      </c>
      <c r="L241" s="53"/>
    </row>
    <row r="242" spans="10:12" ht="15.75" x14ac:dyDescent="0.25">
      <c r="J242" s="53"/>
      <c r="K242" s="53">
        <v>41029000203</v>
      </c>
      <c r="L242" s="53"/>
    </row>
    <row r="243" spans="10:12" ht="15.75" x14ac:dyDescent="0.25">
      <c r="J243" s="53"/>
      <c r="K243" s="53">
        <v>41029001601</v>
      </c>
      <c r="L243" s="53"/>
    </row>
    <row r="244" spans="10:12" ht="15.75" x14ac:dyDescent="0.25">
      <c r="J244" s="53"/>
      <c r="K244" s="53">
        <v>41029001602</v>
      </c>
      <c r="L244" s="53"/>
    </row>
    <row r="245" spans="10:12" ht="15.75" x14ac:dyDescent="0.25">
      <c r="J245" s="53"/>
      <c r="K245" s="53">
        <v>41029002300</v>
      </c>
      <c r="L245" s="53"/>
    </row>
    <row r="246" spans="10:12" ht="15.75" x14ac:dyDescent="0.25">
      <c r="J246" s="53"/>
      <c r="K246" s="53">
        <v>41029001200</v>
      </c>
      <c r="L246" s="53"/>
    </row>
    <row r="247" spans="10:12" ht="15.75" x14ac:dyDescent="0.25">
      <c r="J247" s="53"/>
      <c r="K247" s="53">
        <v>41029000601</v>
      </c>
      <c r="L247" s="53"/>
    </row>
    <row r="248" spans="10:12" ht="15.75" x14ac:dyDescent="0.25">
      <c r="J248" s="53"/>
      <c r="K248" s="53">
        <v>41029000405</v>
      </c>
      <c r="L248" s="53"/>
    </row>
    <row r="249" spans="10:12" ht="15.75" x14ac:dyDescent="0.25">
      <c r="J249" s="53"/>
      <c r="K249" s="53">
        <v>41029002800</v>
      </c>
      <c r="L249" s="53"/>
    </row>
    <row r="250" spans="10:12" ht="15.75" x14ac:dyDescent="0.25">
      <c r="J250" s="53"/>
      <c r="K250" s="53">
        <v>41031940000</v>
      </c>
      <c r="L250" s="53"/>
    </row>
    <row r="251" spans="10:12" ht="15.75" x14ac:dyDescent="0.25">
      <c r="J251" s="53"/>
      <c r="K251" s="53">
        <v>41031960201</v>
      </c>
      <c r="L251" s="53"/>
    </row>
    <row r="252" spans="10:12" ht="15.75" x14ac:dyDescent="0.25">
      <c r="J252" s="53"/>
      <c r="K252" s="53">
        <v>41031960301</v>
      </c>
      <c r="L252" s="53"/>
    </row>
    <row r="253" spans="10:12" ht="15.75" x14ac:dyDescent="0.25">
      <c r="J253" s="53"/>
      <c r="K253" s="53">
        <v>41031960302</v>
      </c>
      <c r="L253" s="53"/>
    </row>
    <row r="254" spans="10:12" ht="15.75" x14ac:dyDescent="0.25">
      <c r="J254" s="53"/>
      <c r="K254" s="53">
        <v>41031960202</v>
      </c>
      <c r="L254" s="53"/>
    </row>
    <row r="255" spans="10:12" ht="15.75" x14ac:dyDescent="0.25">
      <c r="J255" s="53"/>
      <c r="K255" s="53">
        <v>41031960100</v>
      </c>
      <c r="L255" s="53"/>
    </row>
    <row r="256" spans="10:12" ht="15.75" x14ac:dyDescent="0.25">
      <c r="J256" s="53"/>
      <c r="K256" s="53">
        <v>41033360701</v>
      </c>
      <c r="L256" s="53"/>
    </row>
    <row r="257" spans="10:12" ht="15.75" x14ac:dyDescent="0.25">
      <c r="J257" s="53"/>
      <c r="K257" s="53">
        <v>41033360800</v>
      </c>
      <c r="L257" s="53"/>
    </row>
    <row r="258" spans="10:12" ht="15.75" x14ac:dyDescent="0.25">
      <c r="J258" s="53"/>
      <c r="K258" s="53">
        <v>41033361600</v>
      </c>
      <c r="L258" s="53"/>
    </row>
    <row r="259" spans="10:12" ht="15.75" x14ac:dyDescent="0.25">
      <c r="J259" s="53"/>
      <c r="K259" s="53">
        <v>41033360600</v>
      </c>
      <c r="L259" s="53"/>
    </row>
    <row r="260" spans="10:12" ht="15.75" x14ac:dyDescent="0.25">
      <c r="J260" s="53"/>
      <c r="K260" s="53">
        <v>41033360300</v>
      </c>
      <c r="L260" s="53"/>
    </row>
    <row r="261" spans="10:12" ht="15.75" x14ac:dyDescent="0.25">
      <c r="J261" s="53"/>
      <c r="K261" s="53">
        <v>41033361100</v>
      </c>
      <c r="L261" s="53"/>
    </row>
    <row r="262" spans="10:12" ht="15.75" x14ac:dyDescent="0.25">
      <c r="J262" s="53"/>
      <c r="K262" s="53">
        <v>41033360100</v>
      </c>
      <c r="L262" s="53"/>
    </row>
    <row r="263" spans="10:12" ht="15.75" x14ac:dyDescent="0.25">
      <c r="J263" s="53"/>
      <c r="K263" s="53">
        <v>41033360702</v>
      </c>
      <c r="L263" s="53"/>
    </row>
    <row r="264" spans="10:12" ht="15.75" x14ac:dyDescent="0.25">
      <c r="J264" s="53"/>
      <c r="K264" s="53">
        <v>41033360500</v>
      </c>
      <c r="L264" s="53"/>
    </row>
    <row r="265" spans="10:12" ht="15.75" x14ac:dyDescent="0.25">
      <c r="J265" s="53"/>
      <c r="K265" s="53">
        <v>41033361400</v>
      </c>
      <c r="L265" s="53"/>
    </row>
    <row r="266" spans="10:12" ht="15.75" x14ac:dyDescent="0.25">
      <c r="J266" s="53"/>
      <c r="K266" s="53">
        <v>41033361000</v>
      </c>
      <c r="L266" s="53"/>
    </row>
    <row r="267" spans="10:12" ht="15.75" x14ac:dyDescent="0.25">
      <c r="J267" s="53"/>
      <c r="K267" s="53">
        <v>41033360400</v>
      </c>
      <c r="L267" s="53"/>
    </row>
    <row r="268" spans="10:12" ht="15.75" x14ac:dyDescent="0.25">
      <c r="J268" s="53"/>
      <c r="K268" s="53">
        <v>41033361300</v>
      </c>
      <c r="L268" s="53"/>
    </row>
    <row r="269" spans="10:12" ht="15.75" x14ac:dyDescent="0.25">
      <c r="J269" s="53"/>
      <c r="K269" s="53">
        <v>41033361500</v>
      </c>
      <c r="L269" s="53"/>
    </row>
    <row r="270" spans="10:12" ht="15.75" x14ac:dyDescent="0.25">
      <c r="J270" s="53"/>
      <c r="K270" s="53">
        <v>41033361200</v>
      </c>
      <c r="L270" s="53"/>
    </row>
    <row r="271" spans="10:12" ht="15.75" x14ac:dyDescent="0.25">
      <c r="J271" s="53"/>
      <c r="K271" s="53">
        <v>41033360900</v>
      </c>
      <c r="L271" s="53"/>
    </row>
    <row r="272" spans="10:12" ht="15.75" x14ac:dyDescent="0.25">
      <c r="J272" s="53"/>
      <c r="K272" s="53">
        <v>41035971800</v>
      </c>
      <c r="L272" s="53"/>
    </row>
    <row r="273" spans="10:12" ht="15.75" x14ac:dyDescent="0.25">
      <c r="J273" s="53"/>
      <c r="K273" s="53">
        <v>41035971500</v>
      </c>
      <c r="L273" s="53"/>
    </row>
    <row r="274" spans="10:12" ht="15.75" x14ac:dyDescent="0.25">
      <c r="J274" s="53"/>
      <c r="K274" s="53">
        <v>41035970100</v>
      </c>
      <c r="L274" s="53"/>
    </row>
    <row r="275" spans="10:12" ht="15.75" x14ac:dyDescent="0.25">
      <c r="J275" s="53"/>
      <c r="K275" s="53">
        <v>41035970300</v>
      </c>
      <c r="L275" s="53"/>
    </row>
    <row r="276" spans="10:12" ht="15.75" x14ac:dyDescent="0.25">
      <c r="J276" s="53"/>
      <c r="K276" s="53">
        <v>41035970400</v>
      </c>
      <c r="L276" s="53"/>
    </row>
    <row r="277" spans="10:12" ht="15.75" x14ac:dyDescent="0.25">
      <c r="J277" s="53"/>
      <c r="K277" s="53">
        <v>41035971900</v>
      </c>
      <c r="L277" s="53"/>
    </row>
    <row r="278" spans="10:12" ht="15.75" x14ac:dyDescent="0.25">
      <c r="J278" s="53"/>
      <c r="K278" s="53">
        <v>41035971600</v>
      </c>
      <c r="L278" s="53"/>
    </row>
    <row r="279" spans="10:12" ht="15.75" x14ac:dyDescent="0.25">
      <c r="J279" s="53"/>
      <c r="K279" s="53">
        <v>41035971100</v>
      </c>
      <c r="L279" s="53"/>
    </row>
    <row r="280" spans="10:12" ht="15.75" x14ac:dyDescent="0.25">
      <c r="J280" s="53"/>
      <c r="K280" s="53">
        <v>41035970700</v>
      </c>
      <c r="L280" s="53"/>
    </row>
    <row r="281" spans="10:12" ht="15.75" x14ac:dyDescent="0.25">
      <c r="J281" s="53"/>
      <c r="K281" s="53">
        <v>41035970200</v>
      </c>
      <c r="L281" s="53"/>
    </row>
    <row r="282" spans="10:12" ht="15.75" x14ac:dyDescent="0.25">
      <c r="J282" s="53"/>
      <c r="K282" s="53">
        <v>41035970800</v>
      </c>
      <c r="L282" s="53"/>
    </row>
    <row r="283" spans="10:12" ht="15.75" x14ac:dyDescent="0.25">
      <c r="J283" s="53"/>
      <c r="K283" s="53">
        <v>41035970900</v>
      </c>
      <c r="L283" s="53"/>
    </row>
    <row r="284" spans="10:12" ht="15.75" x14ac:dyDescent="0.25">
      <c r="J284" s="53"/>
      <c r="K284" s="53">
        <v>41035971300</v>
      </c>
      <c r="L284" s="53"/>
    </row>
    <row r="285" spans="10:12" ht="15.75" x14ac:dyDescent="0.25">
      <c r="J285" s="53"/>
      <c r="K285" s="53">
        <v>41035970500</v>
      </c>
      <c r="L285" s="53"/>
    </row>
    <row r="286" spans="10:12" ht="15.75" x14ac:dyDescent="0.25">
      <c r="J286" s="53"/>
      <c r="K286" s="53">
        <v>41035972000</v>
      </c>
      <c r="L286" s="53"/>
    </row>
    <row r="287" spans="10:12" ht="15.75" x14ac:dyDescent="0.25">
      <c r="J287" s="53"/>
      <c r="K287" s="53">
        <v>41035970600</v>
      </c>
      <c r="L287" s="53"/>
    </row>
    <row r="288" spans="10:12" ht="15.75" x14ac:dyDescent="0.25">
      <c r="J288" s="53"/>
      <c r="K288" s="53">
        <v>41035971700</v>
      </c>
      <c r="L288" s="53"/>
    </row>
    <row r="289" spans="10:12" ht="15.75" x14ac:dyDescent="0.25">
      <c r="J289" s="53"/>
      <c r="K289" s="53">
        <v>41035971200</v>
      </c>
      <c r="L289" s="53"/>
    </row>
    <row r="290" spans="10:12" ht="15.75" x14ac:dyDescent="0.25">
      <c r="J290" s="53"/>
      <c r="K290" s="53">
        <v>41035971400</v>
      </c>
      <c r="L290" s="53"/>
    </row>
    <row r="291" spans="10:12" ht="15.75" x14ac:dyDescent="0.25">
      <c r="J291" s="53"/>
      <c r="K291" s="53">
        <v>41035971000</v>
      </c>
      <c r="L291" s="53"/>
    </row>
    <row r="292" spans="10:12" ht="15.75" x14ac:dyDescent="0.25">
      <c r="J292" s="53"/>
      <c r="K292" s="53">
        <v>41037960100</v>
      </c>
      <c r="L292" s="53"/>
    </row>
    <row r="293" spans="10:12" ht="15.75" x14ac:dyDescent="0.25">
      <c r="J293" s="53"/>
      <c r="K293" s="53">
        <v>41037960200</v>
      </c>
      <c r="L293" s="53"/>
    </row>
    <row r="294" spans="10:12" ht="15.75" x14ac:dyDescent="0.25">
      <c r="J294" s="53"/>
      <c r="K294" s="53">
        <v>41039003201</v>
      </c>
      <c r="L294" s="53"/>
    </row>
    <row r="295" spans="10:12" ht="15.75" x14ac:dyDescent="0.25">
      <c r="J295" s="53"/>
      <c r="K295" s="53">
        <v>41039001803</v>
      </c>
      <c r="L295" s="53"/>
    </row>
    <row r="296" spans="10:12" ht="15.75" x14ac:dyDescent="0.25">
      <c r="J296" s="53"/>
      <c r="K296" s="53">
        <v>41039002101</v>
      </c>
      <c r="L296" s="53"/>
    </row>
    <row r="297" spans="10:12" ht="15.75" x14ac:dyDescent="0.25">
      <c r="J297" s="53"/>
      <c r="K297" s="53">
        <v>41039005400</v>
      </c>
      <c r="L297" s="53"/>
    </row>
    <row r="298" spans="10:12" ht="15.75" x14ac:dyDescent="0.25">
      <c r="J298" s="53"/>
      <c r="K298" s="53">
        <v>41039003301</v>
      </c>
      <c r="L298" s="53"/>
    </row>
    <row r="299" spans="10:12" ht="15.75" x14ac:dyDescent="0.25">
      <c r="J299" s="53"/>
      <c r="K299" s="53">
        <v>41039002404</v>
      </c>
      <c r="L299" s="53"/>
    </row>
    <row r="300" spans="10:12" ht="15.75" x14ac:dyDescent="0.25">
      <c r="J300" s="53"/>
      <c r="K300" s="53">
        <v>41039003400</v>
      </c>
      <c r="L300" s="53"/>
    </row>
    <row r="301" spans="10:12" ht="15.75" x14ac:dyDescent="0.25">
      <c r="J301" s="53"/>
      <c r="K301" s="53">
        <v>41039001804</v>
      </c>
      <c r="L301" s="53"/>
    </row>
    <row r="302" spans="10:12" ht="15.75" x14ac:dyDescent="0.25">
      <c r="J302" s="53"/>
      <c r="K302" s="53">
        <v>41039001202</v>
      </c>
      <c r="L302" s="53"/>
    </row>
    <row r="303" spans="10:12" ht="15.75" x14ac:dyDescent="0.25">
      <c r="J303" s="53"/>
      <c r="K303" s="53">
        <v>41039002501</v>
      </c>
      <c r="L303" s="53"/>
    </row>
    <row r="304" spans="10:12" ht="15.75" x14ac:dyDescent="0.25">
      <c r="J304" s="53"/>
      <c r="K304" s="53">
        <v>41039000200</v>
      </c>
      <c r="L304" s="53"/>
    </row>
    <row r="305" spans="10:12" ht="15.75" x14ac:dyDescent="0.25">
      <c r="J305" s="53"/>
      <c r="K305" s="53">
        <v>41039001700</v>
      </c>
      <c r="L305" s="53"/>
    </row>
    <row r="306" spans="10:12" ht="15.75" x14ac:dyDescent="0.25">
      <c r="J306" s="53"/>
      <c r="K306" s="53">
        <v>41039001101</v>
      </c>
      <c r="L306" s="53"/>
    </row>
    <row r="307" spans="10:12" ht="15.75" x14ac:dyDescent="0.25">
      <c r="J307" s="53"/>
      <c r="K307" s="53">
        <v>41039004800</v>
      </c>
      <c r="L307" s="53"/>
    </row>
    <row r="308" spans="10:12" ht="15.75" x14ac:dyDescent="0.25">
      <c r="J308" s="53"/>
      <c r="K308" s="53">
        <v>41039000903</v>
      </c>
      <c r="L308" s="53"/>
    </row>
    <row r="309" spans="10:12" ht="15.75" x14ac:dyDescent="0.25">
      <c r="J309" s="53"/>
      <c r="K309" s="53">
        <v>41039004200</v>
      </c>
      <c r="L309" s="53"/>
    </row>
    <row r="310" spans="10:12" ht="15.75" x14ac:dyDescent="0.25">
      <c r="J310" s="53"/>
      <c r="K310" s="53">
        <v>41039001904</v>
      </c>
      <c r="L310" s="53"/>
    </row>
    <row r="311" spans="10:12" ht="15.75" x14ac:dyDescent="0.25">
      <c r="J311" s="53"/>
      <c r="K311" s="53">
        <v>41039000800</v>
      </c>
      <c r="L311" s="53"/>
    </row>
    <row r="312" spans="10:12" ht="15.75" x14ac:dyDescent="0.25">
      <c r="J312" s="53"/>
      <c r="K312" s="53">
        <v>41039001301</v>
      </c>
      <c r="L312" s="53"/>
    </row>
    <row r="313" spans="10:12" ht="15.75" x14ac:dyDescent="0.25">
      <c r="J313" s="53"/>
      <c r="K313" s="53">
        <v>41039003600</v>
      </c>
      <c r="L313" s="53"/>
    </row>
    <row r="314" spans="10:12" ht="15.75" x14ac:dyDescent="0.25">
      <c r="J314" s="53"/>
      <c r="K314" s="53">
        <v>41039002403</v>
      </c>
      <c r="L314" s="53"/>
    </row>
    <row r="315" spans="10:12" ht="15.75" x14ac:dyDescent="0.25">
      <c r="J315" s="53"/>
      <c r="K315" s="53">
        <v>41039003800</v>
      </c>
      <c r="L315" s="53"/>
    </row>
    <row r="316" spans="10:12" ht="15.75" x14ac:dyDescent="0.25">
      <c r="J316" s="53"/>
      <c r="K316" s="53">
        <v>41039002503</v>
      </c>
      <c r="L316" s="53"/>
    </row>
    <row r="317" spans="10:12" ht="15.75" x14ac:dyDescent="0.25">
      <c r="J317" s="53"/>
      <c r="K317" s="53">
        <v>41039000500</v>
      </c>
      <c r="L317" s="53"/>
    </row>
    <row r="318" spans="10:12" ht="15.75" x14ac:dyDescent="0.25">
      <c r="J318" s="53"/>
      <c r="K318" s="53">
        <v>41039003202</v>
      </c>
      <c r="L318" s="53"/>
    </row>
    <row r="319" spans="10:12" ht="15.75" x14ac:dyDescent="0.25">
      <c r="J319" s="53"/>
      <c r="K319" s="53">
        <v>41039002401</v>
      </c>
      <c r="L319" s="53"/>
    </row>
    <row r="320" spans="10:12" ht="15.75" x14ac:dyDescent="0.25">
      <c r="J320" s="53"/>
      <c r="K320" s="53">
        <v>41039003500</v>
      </c>
      <c r="L320" s="53"/>
    </row>
    <row r="321" spans="10:12" ht="15.75" x14ac:dyDescent="0.25">
      <c r="J321" s="53"/>
      <c r="K321" s="53">
        <v>41039004401</v>
      </c>
      <c r="L321" s="53"/>
    </row>
    <row r="322" spans="10:12" ht="15.75" x14ac:dyDescent="0.25">
      <c r="J322" s="53"/>
      <c r="K322" s="53">
        <v>41039004600</v>
      </c>
      <c r="L322" s="53"/>
    </row>
    <row r="323" spans="10:12" ht="15.75" x14ac:dyDescent="0.25">
      <c r="J323" s="53"/>
      <c r="K323" s="53">
        <v>41039003700</v>
      </c>
      <c r="L323" s="53"/>
    </row>
    <row r="324" spans="10:12" ht="15.75" x14ac:dyDescent="0.25">
      <c r="J324" s="53"/>
      <c r="K324" s="53">
        <v>41039002902</v>
      </c>
      <c r="L324" s="53"/>
    </row>
    <row r="325" spans="10:12" ht="15.75" x14ac:dyDescent="0.25">
      <c r="J325" s="53"/>
      <c r="K325" s="53">
        <v>41039002700</v>
      </c>
      <c r="L325" s="53"/>
    </row>
    <row r="326" spans="10:12" ht="15.75" x14ac:dyDescent="0.25">
      <c r="J326" s="53"/>
      <c r="K326" s="53">
        <v>41039004000</v>
      </c>
      <c r="L326" s="53"/>
    </row>
    <row r="327" spans="10:12" ht="15.75" x14ac:dyDescent="0.25">
      <c r="J327" s="53"/>
      <c r="K327" s="53">
        <v>41039002301</v>
      </c>
      <c r="L327" s="53"/>
    </row>
    <row r="328" spans="10:12" ht="15.75" x14ac:dyDescent="0.25">
      <c r="J328" s="53"/>
      <c r="K328" s="53">
        <v>41039002904</v>
      </c>
      <c r="L328" s="53"/>
    </row>
    <row r="329" spans="10:12" ht="15.75" x14ac:dyDescent="0.25">
      <c r="J329" s="53"/>
      <c r="K329" s="53">
        <v>41039000100</v>
      </c>
      <c r="L329" s="53"/>
    </row>
    <row r="330" spans="10:12" ht="15.75" x14ac:dyDescent="0.25">
      <c r="J330" s="53"/>
      <c r="K330" s="53">
        <v>41039005300</v>
      </c>
      <c r="L330" s="53"/>
    </row>
    <row r="331" spans="10:12" ht="15.75" x14ac:dyDescent="0.25">
      <c r="J331" s="53"/>
      <c r="K331" s="53">
        <v>41039002002</v>
      </c>
      <c r="L331" s="53"/>
    </row>
    <row r="332" spans="10:12" ht="15.75" x14ac:dyDescent="0.25">
      <c r="J332" s="53"/>
      <c r="K332" s="53">
        <v>41039000300</v>
      </c>
      <c r="L332" s="53"/>
    </row>
    <row r="333" spans="10:12" ht="15.75" x14ac:dyDescent="0.25">
      <c r="J333" s="53"/>
      <c r="K333" s="53">
        <v>41039004403</v>
      </c>
      <c r="L333" s="53"/>
    </row>
    <row r="334" spans="10:12" ht="15.75" x14ac:dyDescent="0.25">
      <c r="J334" s="53"/>
      <c r="K334" s="53">
        <v>41039003302</v>
      </c>
      <c r="L334" s="53"/>
    </row>
    <row r="335" spans="10:12" ht="15.75" x14ac:dyDescent="0.25">
      <c r="J335" s="53"/>
      <c r="K335" s="53">
        <v>41039002102</v>
      </c>
      <c r="L335" s="53"/>
    </row>
    <row r="336" spans="10:12" ht="15.75" x14ac:dyDescent="0.25">
      <c r="J336" s="53"/>
      <c r="K336" s="53">
        <v>41039001302</v>
      </c>
      <c r="L336" s="53"/>
    </row>
    <row r="337" spans="10:12" ht="15.75" x14ac:dyDescent="0.25">
      <c r="J337" s="53"/>
      <c r="K337" s="53">
        <v>41039001002</v>
      </c>
      <c r="L337" s="53"/>
    </row>
    <row r="338" spans="10:12" ht="15.75" x14ac:dyDescent="0.25">
      <c r="J338" s="53"/>
      <c r="K338" s="53">
        <v>41039005200</v>
      </c>
      <c r="L338" s="53"/>
    </row>
    <row r="339" spans="10:12" ht="15.75" x14ac:dyDescent="0.25">
      <c r="J339" s="53"/>
      <c r="K339" s="53">
        <v>41039000706</v>
      </c>
      <c r="L339" s="53"/>
    </row>
    <row r="340" spans="10:12" ht="15.75" x14ac:dyDescent="0.25">
      <c r="J340" s="53"/>
      <c r="K340" s="53">
        <v>41039005100</v>
      </c>
      <c r="L340" s="53"/>
    </row>
    <row r="341" spans="10:12" ht="15.75" x14ac:dyDescent="0.25">
      <c r="J341" s="53"/>
      <c r="K341" s="53">
        <v>41039003102</v>
      </c>
      <c r="L341" s="53"/>
    </row>
    <row r="342" spans="10:12" ht="15.75" x14ac:dyDescent="0.25">
      <c r="J342" s="53"/>
      <c r="K342" s="53">
        <v>41039002903</v>
      </c>
      <c r="L342" s="53"/>
    </row>
    <row r="343" spans="10:12" ht="15.75" x14ac:dyDescent="0.25">
      <c r="J343" s="53"/>
      <c r="K343" s="53">
        <v>41039000902</v>
      </c>
      <c r="L343" s="53"/>
    </row>
    <row r="344" spans="10:12" ht="15.75" x14ac:dyDescent="0.25">
      <c r="J344" s="53"/>
      <c r="K344" s="53">
        <v>41039000402</v>
      </c>
      <c r="L344" s="53"/>
    </row>
    <row r="345" spans="10:12" ht="15.75" x14ac:dyDescent="0.25">
      <c r="J345" s="53"/>
      <c r="K345" s="53">
        <v>41039002504</v>
      </c>
      <c r="L345" s="53"/>
    </row>
    <row r="346" spans="10:12" ht="15.75" x14ac:dyDescent="0.25">
      <c r="J346" s="53"/>
      <c r="K346" s="53">
        <v>41039003101</v>
      </c>
      <c r="L346" s="53"/>
    </row>
    <row r="347" spans="10:12" ht="15.75" x14ac:dyDescent="0.25">
      <c r="J347" s="53"/>
      <c r="K347" s="53">
        <v>41039004404</v>
      </c>
      <c r="L347" s="53"/>
    </row>
    <row r="348" spans="10:12" ht="15.75" x14ac:dyDescent="0.25">
      <c r="J348" s="53"/>
      <c r="K348" s="53">
        <v>41039000403</v>
      </c>
      <c r="L348" s="53"/>
    </row>
    <row r="349" spans="10:12" ht="15.75" x14ac:dyDescent="0.25">
      <c r="J349" s="53"/>
      <c r="K349" s="53">
        <v>41039005000</v>
      </c>
      <c r="L349" s="53"/>
    </row>
    <row r="350" spans="10:12" ht="15.75" x14ac:dyDescent="0.25">
      <c r="J350" s="53"/>
      <c r="K350" s="53">
        <v>41039001902</v>
      </c>
      <c r="L350" s="53"/>
    </row>
    <row r="351" spans="10:12" ht="15.75" x14ac:dyDescent="0.25">
      <c r="J351" s="53"/>
      <c r="K351" s="53">
        <v>41039002302</v>
      </c>
      <c r="L351" s="53"/>
    </row>
    <row r="352" spans="10:12" ht="15.75" x14ac:dyDescent="0.25">
      <c r="J352" s="53"/>
      <c r="K352" s="53">
        <v>41039000705</v>
      </c>
      <c r="L352" s="53"/>
    </row>
    <row r="353" spans="10:12" ht="15.75" x14ac:dyDescent="0.25">
      <c r="J353" s="53"/>
      <c r="K353" s="53">
        <v>41039004405</v>
      </c>
      <c r="L353" s="53"/>
    </row>
    <row r="354" spans="10:12" ht="15.75" x14ac:dyDescent="0.25">
      <c r="J354" s="53"/>
      <c r="K354" s="53">
        <v>41039003000</v>
      </c>
      <c r="L354" s="53"/>
    </row>
    <row r="355" spans="10:12" ht="15.75" x14ac:dyDescent="0.25">
      <c r="J355" s="53"/>
      <c r="K355" s="53">
        <v>41039002001</v>
      </c>
      <c r="L355" s="53"/>
    </row>
    <row r="356" spans="10:12" ht="15.75" x14ac:dyDescent="0.25">
      <c r="J356" s="53"/>
      <c r="K356" s="53">
        <v>41039002800</v>
      </c>
      <c r="L356" s="53"/>
    </row>
    <row r="357" spans="10:12" ht="15.75" x14ac:dyDescent="0.25">
      <c r="J357" s="53"/>
      <c r="K357" s="53">
        <v>41039000708</v>
      </c>
      <c r="L357" s="53"/>
    </row>
    <row r="358" spans="10:12" ht="15.75" x14ac:dyDescent="0.25">
      <c r="J358" s="53"/>
      <c r="K358" s="53">
        <v>41039004501</v>
      </c>
      <c r="L358" s="53"/>
    </row>
    <row r="359" spans="10:12" ht="15.75" x14ac:dyDescent="0.25">
      <c r="J359" s="53"/>
      <c r="K359" s="53">
        <v>41039000702</v>
      </c>
      <c r="L359" s="53"/>
    </row>
    <row r="360" spans="10:12" ht="15.75" x14ac:dyDescent="0.25">
      <c r="J360" s="53"/>
      <c r="K360" s="53">
        <v>41039004300</v>
      </c>
      <c r="L360" s="53"/>
    </row>
    <row r="361" spans="10:12" ht="15.75" x14ac:dyDescent="0.25">
      <c r="J361" s="53"/>
      <c r="K361" s="53">
        <v>41039001201</v>
      </c>
      <c r="L361" s="53"/>
    </row>
    <row r="362" spans="10:12" ht="15.75" x14ac:dyDescent="0.25">
      <c r="J362" s="53"/>
      <c r="K362" s="53">
        <v>41039000707</v>
      </c>
      <c r="L362" s="53"/>
    </row>
    <row r="363" spans="10:12" ht="15.75" x14ac:dyDescent="0.25">
      <c r="J363" s="53"/>
      <c r="K363" s="53">
        <v>41039001500</v>
      </c>
      <c r="L363" s="53"/>
    </row>
    <row r="364" spans="10:12" ht="15.75" x14ac:dyDescent="0.25">
      <c r="J364" s="53"/>
      <c r="K364" s="53">
        <v>41039004700</v>
      </c>
      <c r="L364" s="53"/>
    </row>
    <row r="365" spans="10:12" ht="15.75" x14ac:dyDescent="0.25">
      <c r="J365" s="53"/>
      <c r="K365" s="53">
        <v>41039004502</v>
      </c>
      <c r="L365" s="53"/>
    </row>
    <row r="366" spans="10:12" ht="15.75" x14ac:dyDescent="0.25">
      <c r="J366" s="53"/>
      <c r="K366" s="53">
        <v>41039000404</v>
      </c>
      <c r="L366" s="53"/>
    </row>
    <row r="367" spans="10:12" ht="15.75" x14ac:dyDescent="0.25">
      <c r="J367" s="53"/>
      <c r="K367" s="53">
        <v>41039001102</v>
      </c>
      <c r="L367" s="53"/>
    </row>
    <row r="368" spans="10:12" ht="15.75" x14ac:dyDescent="0.25">
      <c r="J368" s="53"/>
      <c r="K368" s="53">
        <v>41039002201</v>
      </c>
      <c r="L368" s="53"/>
    </row>
    <row r="369" spans="10:12" ht="15.75" x14ac:dyDescent="0.25">
      <c r="J369" s="53"/>
      <c r="K369" s="53">
        <v>41039001600</v>
      </c>
      <c r="L369" s="53"/>
    </row>
    <row r="370" spans="10:12" ht="15.75" x14ac:dyDescent="0.25">
      <c r="J370" s="53"/>
      <c r="K370" s="53">
        <v>41039002202</v>
      </c>
      <c r="L370" s="53"/>
    </row>
    <row r="371" spans="10:12" ht="15.75" x14ac:dyDescent="0.25">
      <c r="J371" s="53"/>
      <c r="K371" s="53">
        <v>41039004100</v>
      </c>
      <c r="L371" s="53"/>
    </row>
    <row r="372" spans="10:12" ht="15.75" x14ac:dyDescent="0.25">
      <c r="J372" s="53"/>
      <c r="K372" s="53">
        <v>41039003900</v>
      </c>
      <c r="L372" s="53"/>
    </row>
    <row r="373" spans="10:12" ht="15.75" x14ac:dyDescent="0.25">
      <c r="J373" s="53"/>
      <c r="K373" s="53">
        <v>41039001400</v>
      </c>
      <c r="L373" s="53"/>
    </row>
    <row r="374" spans="10:12" ht="15.75" x14ac:dyDescent="0.25">
      <c r="J374" s="53"/>
      <c r="K374" s="53">
        <v>41039004900</v>
      </c>
      <c r="L374" s="53"/>
    </row>
    <row r="375" spans="10:12" ht="15.75" x14ac:dyDescent="0.25">
      <c r="J375" s="53"/>
      <c r="K375" s="53">
        <v>41039001001</v>
      </c>
      <c r="L375" s="53"/>
    </row>
    <row r="376" spans="10:12" ht="15.75" x14ac:dyDescent="0.25">
      <c r="J376" s="53"/>
      <c r="K376" s="53">
        <v>41039001903</v>
      </c>
      <c r="L376" s="53"/>
    </row>
    <row r="377" spans="10:12" ht="15.75" x14ac:dyDescent="0.25">
      <c r="J377" s="53"/>
      <c r="K377" s="53">
        <v>41039000904</v>
      </c>
      <c r="L377" s="53"/>
    </row>
    <row r="378" spans="10:12" ht="15.75" x14ac:dyDescent="0.25">
      <c r="J378" s="53"/>
      <c r="K378" s="53">
        <v>41039001801</v>
      </c>
      <c r="L378" s="53"/>
    </row>
    <row r="379" spans="10:12" ht="15.75" x14ac:dyDescent="0.25">
      <c r="J379" s="53"/>
      <c r="K379" s="53">
        <v>41039002600</v>
      </c>
      <c r="L379" s="53"/>
    </row>
    <row r="380" spans="10:12" ht="15.75" x14ac:dyDescent="0.25">
      <c r="J380" s="53"/>
      <c r="K380" s="53">
        <v>41041950601</v>
      </c>
      <c r="L380" s="53"/>
    </row>
    <row r="381" spans="10:12" ht="15.75" x14ac:dyDescent="0.25">
      <c r="J381" s="53"/>
      <c r="K381" s="53">
        <v>41041951700</v>
      </c>
      <c r="L381" s="53"/>
    </row>
    <row r="382" spans="10:12" ht="15.75" x14ac:dyDescent="0.25">
      <c r="J382" s="53"/>
      <c r="K382" s="53">
        <v>41041950304</v>
      </c>
      <c r="L382" s="53"/>
    </row>
    <row r="383" spans="10:12" ht="15.75" x14ac:dyDescent="0.25">
      <c r="J383" s="53"/>
      <c r="K383" s="53">
        <v>41041951300</v>
      </c>
      <c r="L383" s="53"/>
    </row>
    <row r="384" spans="10:12" ht="15.75" x14ac:dyDescent="0.25">
      <c r="J384" s="53"/>
      <c r="K384" s="53">
        <v>41041951000</v>
      </c>
      <c r="L384" s="53"/>
    </row>
    <row r="385" spans="10:12" ht="15.75" x14ac:dyDescent="0.25">
      <c r="J385" s="53"/>
      <c r="K385" s="53">
        <v>41041950800</v>
      </c>
      <c r="L385" s="53"/>
    </row>
    <row r="386" spans="10:12" ht="15.75" x14ac:dyDescent="0.25">
      <c r="J386" s="53"/>
      <c r="K386" s="53">
        <v>41041951200</v>
      </c>
      <c r="L386" s="53"/>
    </row>
    <row r="387" spans="10:12" ht="15.75" x14ac:dyDescent="0.25">
      <c r="J387" s="53"/>
      <c r="K387" s="53">
        <v>41041950602</v>
      </c>
      <c r="L387" s="53"/>
    </row>
    <row r="388" spans="10:12" ht="15.75" x14ac:dyDescent="0.25">
      <c r="J388" s="53"/>
      <c r="K388" s="53">
        <v>41041951400</v>
      </c>
      <c r="L388" s="53"/>
    </row>
    <row r="389" spans="10:12" ht="15.75" x14ac:dyDescent="0.25">
      <c r="J389" s="53"/>
      <c r="K389" s="53">
        <v>41041951600</v>
      </c>
      <c r="L389" s="53"/>
    </row>
    <row r="390" spans="10:12" ht="15.75" x14ac:dyDescent="0.25">
      <c r="J390" s="53"/>
      <c r="K390" s="53">
        <v>41041951800</v>
      </c>
      <c r="L390" s="53"/>
    </row>
    <row r="391" spans="10:12" ht="15.75" x14ac:dyDescent="0.25">
      <c r="J391" s="53"/>
      <c r="K391" s="53">
        <v>41041950900</v>
      </c>
      <c r="L391" s="53"/>
    </row>
    <row r="392" spans="10:12" ht="15.75" x14ac:dyDescent="0.25">
      <c r="J392" s="53"/>
      <c r="K392" s="53">
        <v>41041950100</v>
      </c>
      <c r="L392" s="53"/>
    </row>
    <row r="393" spans="10:12" ht="15.75" x14ac:dyDescent="0.25">
      <c r="J393" s="53"/>
      <c r="K393" s="53">
        <v>41041950400</v>
      </c>
      <c r="L393" s="53"/>
    </row>
    <row r="394" spans="10:12" ht="15.75" x14ac:dyDescent="0.25">
      <c r="J394" s="53"/>
      <c r="K394" s="53">
        <v>41041951500</v>
      </c>
      <c r="L394" s="53"/>
    </row>
    <row r="395" spans="10:12" ht="15.75" x14ac:dyDescent="0.25">
      <c r="J395" s="53"/>
      <c r="K395" s="53">
        <v>41041990100</v>
      </c>
      <c r="L395" s="53"/>
    </row>
    <row r="396" spans="10:12" ht="15.75" x14ac:dyDescent="0.25">
      <c r="J396" s="53"/>
      <c r="K396" s="53">
        <v>41041950303</v>
      </c>
      <c r="L396" s="53"/>
    </row>
    <row r="397" spans="10:12" ht="15.75" x14ac:dyDescent="0.25">
      <c r="J397" s="53"/>
      <c r="K397" s="53">
        <v>41041951100</v>
      </c>
      <c r="L397" s="53"/>
    </row>
    <row r="398" spans="10:12" ht="15.75" x14ac:dyDescent="0.25">
      <c r="J398" s="53"/>
      <c r="K398" s="53">
        <v>41043030300</v>
      </c>
      <c r="L398" s="53"/>
    </row>
    <row r="399" spans="10:12" ht="15.75" x14ac:dyDescent="0.25">
      <c r="J399" s="53"/>
      <c r="K399" s="53">
        <v>41043020400</v>
      </c>
      <c r="L399" s="53"/>
    </row>
    <row r="400" spans="10:12" ht="15.75" x14ac:dyDescent="0.25">
      <c r="J400" s="53"/>
      <c r="K400" s="53">
        <v>41043030402</v>
      </c>
      <c r="L400" s="53"/>
    </row>
    <row r="401" spans="10:12" ht="15.75" x14ac:dyDescent="0.25">
      <c r="J401" s="53"/>
      <c r="K401" s="53">
        <v>41043030902</v>
      </c>
      <c r="L401" s="53"/>
    </row>
    <row r="402" spans="10:12" ht="15.75" x14ac:dyDescent="0.25">
      <c r="J402" s="53"/>
      <c r="K402" s="53">
        <v>41043020300</v>
      </c>
      <c r="L402" s="53"/>
    </row>
    <row r="403" spans="10:12" ht="15.75" x14ac:dyDescent="0.25">
      <c r="J403" s="53"/>
      <c r="K403" s="53">
        <v>41043020802</v>
      </c>
      <c r="L403" s="53"/>
    </row>
    <row r="404" spans="10:12" ht="15.75" x14ac:dyDescent="0.25">
      <c r="J404" s="53"/>
      <c r="K404" s="53">
        <v>41043030800</v>
      </c>
      <c r="L404" s="53"/>
    </row>
    <row r="405" spans="10:12" ht="15.75" x14ac:dyDescent="0.25">
      <c r="J405" s="53"/>
      <c r="K405" s="53">
        <v>41043030600</v>
      </c>
      <c r="L405" s="53"/>
    </row>
    <row r="406" spans="10:12" ht="15.75" x14ac:dyDescent="0.25">
      <c r="J406" s="53"/>
      <c r="K406" s="53">
        <v>41043020801</v>
      </c>
      <c r="L406" s="53"/>
    </row>
    <row r="407" spans="10:12" ht="15.75" x14ac:dyDescent="0.25">
      <c r="J407" s="53"/>
      <c r="K407" s="53">
        <v>41043030500</v>
      </c>
      <c r="L407" s="53"/>
    </row>
    <row r="408" spans="10:12" ht="15.75" x14ac:dyDescent="0.25">
      <c r="J408" s="53"/>
      <c r="K408" s="53">
        <v>41043020700</v>
      </c>
      <c r="L408" s="53"/>
    </row>
    <row r="409" spans="10:12" ht="15.75" x14ac:dyDescent="0.25">
      <c r="J409" s="53"/>
      <c r="K409" s="53">
        <v>41043020600</v>
      </c>
      <c r="L409" s="53"/>
    </row>
    <row r="410" spans="10:12" ht="15.75" x14ac:dyDescent="0.25">
      <c r="J410" s="53"/>
      <c r="K410" s="53">
        <v>41043030200</v>
      </c>
      <c r="L410" s="53"/>
    </row>
    <row r="411" spans="10:12" ht="15.75" x14ac:dyDescent="0.25">
      <c r="J411" s="53"/>
      <c r="K411" s="53">
        <v>41043030904</v>
      </c>
      <c r="L411" s="53"/>
    </row>
    <row r="412" spans="10:12" ht="15.75" x14ac:dyDescent="0.25">
      <c r="J412" s="53"/>
      <c r="K412" s="53">
        <v>41043030903</v>
      </c>
      <c r="L412" s="53"/>
    </row>
    <row r="413" spans="10:12" ht="15.75" x14ac:dyDescent="0.25">
      <c r="J413" s="53"/>
      <c r="K413" s="53">
        <v>41043030100</v>
      </c>
      <c r="L413" s="53"/>
    </row>
    <row r="414" spans="10:12" ht="15.75" x14ac:dyDescent="0.25">
      <c r="J414" s="53"/>
      <c r="K414" s="53">
        <v>41043020500</v>
      </c>
      <c r="L414" s="53"/>
    </row>
    <row r="415" spans="10:12" ht="15.75" x14ac:dyDescent="0.25">
      <c r="J415" s="53"/>
      <c r="K415" s="53">
        <v>41043020100</v>
      </c>
      <c r="L415" s="53"/>
    </row>
    <row r="416" spans="10:12" ht="15.75" x14ac:dyDescent="0.25">
      <c r="J416" s="53"/>
      <c r="K416" s="53">
        <v>41043030700</v>
      </c>
      <c r="L416" s="53"/>
    </row>
    <row r="417" spans="10:12" ht="15.75" x14ac:dyDescent="0.25">
      <c r="J417" s="53"/>
      <c r="K417" s="53">
        <v>41043030401</v>
      </c>
      <c r="L417" s="53"/>
    </row>
    <row r="418" spans="10:12" ht="15.75" x14ac:dyDescent="0.25">
      <c r="J418" s="53"/>
      <c r="K418" s="53">
        <v>41043020200</v>
      </c>
      <c r="L418" s="53"/>
    </row>
    <row r="419" spans="10:12" ht="15.75" x14ac:dyDescent="0.25">
      <c r="J419" s="53"/>
      <c r="K419" s="53">
        <v>41045970900</v>
      </c>
      <c r="L419" s="53"/>
    </row>
    <row r="420" spans="10:12" ht="15.75" x14ac:dyDescent="0.25">
      <c r="J420" s="53"/>
      <c r="K420" s="53">
        <v>41045970200</v>
      </c>
      <c r="L420" s="53"/>
    </row>
    <row r="421" spans="10:12" ht="15.75" x14ac:dyDescent="0.25">
      <c r="J421" s="53"/>
      <c r="K421" s="53">
        <v>41045970600</v>
      </c>
      <c r="L421" s="53"/>
    </row>
    <row r="422" spans="10:12" ht="15.75" x14ac:dyDescent="0.25">
      <c r="J422" s="53"/>
      <c r="K422" s="53">
        <v>41045940000</v>
      </c>
      <c r="L422" s="53"/>
    </row>
    <row r="423" spans="10:12" ht="15.75" x14ac:dyDescent="0.25">
      <c r="J423" s="53"/>
      <c r="K423" s="53">
        <v>41045970500</v>
      </c>
      <c r="L423" s="53"/>
    </row>
    <row r="424" spans="10:12" ht="15.75" x14ac:dyDescent="0.25">
      <c r="J424" s="53"/>
      <c r="K424" s="53">
        <v>41045970400</v>
      </c>
      <c r="L424" s="53"/>
    </row>
    <row r="425" spans="10:12" ht="15.75" x14ac:dyDescent="0.25">
      <c r="J425" s="53"/>
      <c r="K425" s="53">
        <v>41045970700</v>
      </c>
      <c r="L425" s="53"/>
    </row>
    <row r="426" spans="10:12" ht="15.75" x14ac:dyDescent="0.25">
      <c r="J426" s="53"/>
      <c r="K426" s="53">
        <v>41045970300</v>
      </c>
      <c r="L426" s="53"/>
    </row>
    <row r="427" spans="10:12" ht="15.75" x14ac:dyDescent="0.25">
      <c r="J427" s="53"/>
      <c r="K427" s="53">
        <v>41047002600</v>
      </c>
      <c r="L427" s="53"/>
    </row>
    <row r="428" spans="10:12" ht="15.75" x14ac:dyDescent="0.25">
      <c r="J428" s="53"/>
      <c r="K428" s="53">
        <v>41047002202</v>
      </c>
      <c r="L428" s="53"/>
    </row>
    <row r="429" spans="10:12" ht="15.75" x14ac:dyDescent="0.25">
      <c r="J429" s="53"/>
      <c r="K429" s="53">
        <v>41047001300</v>
      </c>
      <c r="L429" s="53"/>
    </row>
    <row r="430" spans="10:12" ht="15.75" x14ac:dyDescent="0.25">
      <c r="J430" s="53"/>
      <c r="K430" s="53">
        <v>41047000701</v>
      </c>
      <c r="L430" s="53"/>
    </row>
    <row r="431" spans="10:12" ht="15.75" x14ac:dyDescent="0.25">
      <c r="J431" s="53"/>
      <c r="K431" s="53">
        <v>41047010801</v>
      </c>
      <c r="L431" s="53"/>
    </row>
    <row r="432" spans="10:12" ht="15.75" x14ac:dyDescent="0.25">
      <c r="J432" s="53"/>
      <c r="K432" s="53">
        <v>41047002301</v>
      </c>
      <c r="L432" s="53"/>
    </row>
    <row r="433" spans="10:12" ht="15.75" x14ac:dyDescent="0.25">
      <c r="J433" s="53"/>
      <c r="K433" s="53">
        <v>41047000200</v>
      </c>
      <c r="L433" s="53"/>
    </row>
    <row r="434" spans="10:12" ht="15.75" x14ac:dyDescent="0.25">
      <c r="J434" s="53"/>
      <c r="K434" s="53">
        <v>41047010100</v>
      </c>
      <c r="L434" s="53"/>
    </row>
    <row r="435" spans="10:12" ht="15.75" x14ac:dyDescent="0.25">
      <c r="J435" s="53"/>
      <c r="K435" s="53">
        <v>41047001100</v>
      </c>
      <c r="L435" s="53"/>
    </row>
    <row r="436" spans="10:12" ht="15.75" x14ac:dyDescent="0.25">
      <c r="J436" s="53"/>
      <c r="K436" s="53">
        <v>41047002800</v>
      </c>
      <c r="L436" s="53"/>
    </row>
    <row r="437" spans="10:12" ht="15.75" x14ac:dyDescent="0.25">
      <c r="J437" s="53"/>
      <c r="K437" s="53">
        <v>41047002201</v>
      </c>
      <c r="L437" s="53"/>
    </row>
    <row r="438" spans="10:12" ht="15.75" x14ac:dyDescent="0.25">
      <c r="J438" s="53"/>
      <c r="K438" s="53">
        <v>41047010306</v>
      </c>
      <c r="L438" s="53"/>
    </row>
    <row r="439" spans="10:12" ht="15.75" x14ac:dyDescent="0.25">
      <c r="J439" s="53"/>
      <c r="K439" s="53">
        <v>41047000900</v>
      </c>
      <c r="L439" s="53"/>
    </row>
    <row r="440" spans="10:12" ht="15.75" x14ac:dyDescent="0.25">
      <c r="J440" s="53"/>
      <c r="K440" s="53">
        <v>41047001503</v>
      </c>
      <c r="L440" s="53"/>
    </row>
    <row r="441" spans="10:12" ht="15.75" x14ac:dyDescent="0.25">
      <c r="J441" s="53"/>
      <c r="K441" s="53">
        <v>41047000600</v>
      </c>
      <c r="L441" s="53"/>
    </row>
    <row r="442" spans="10:12" ht="15.75" x14ac:dyDescent="0.25">
      <c r="J442" s="53"/>
      <c r="K442" s="53">
        <v>41047001000</v>
      </c>
      <c r="L442" s="53"/>
    </row>
    <row r="443" spans="10:12" ht="15.75" x14ac:dyDescent="0.25">
      <c r="J443" s="53"/>
      <c r="K443" s="53">
        <v>41047001502</v>
      </c>
      <c r="L443" s="53"/>
    </row>
    <row r="444" spans="10:12" ht="15.75" x14ac:dyDescent="0.25">
      <c r="J444" s="53"/>
      <c r="K444" s="53">
        <v>41047010701</v>
      </c>
      <c r="L444" s="53"/>
    </row>
    <row r="445" spans="10:12" ht="15.75" x14ac:dyDescent="0.25">
      <c r="J445" s="53"/>
      <c r="K445" s="53">
        <v>41047002400</v>
      </c>
      <c r="L445" s="53"/>
    </row>
    <row r="446" spans="10:12" ht="15.75" x14ac:dyDescent="0.25">
      <c r="J446" s="53"/>
      <c r="K446" s="53">
        <v>41047001803</v>
      </c>
      <c r="L446" s="53"/>
    </row>
    <row r="447" spans="10:12" ht="15.75" x14ac:dyDescent="0.25">
      <c r="J447" s="53"/>
      <c r="K447" s="53">
        <v>41047001602</v>
      </c>
      <c r="L447" s="53"/>
    </row>
    <row r="448" spans="10:12" ht="15.75" x14ac:dyDescent="0.25">
      <c r="J448" s="53"/>
      <c r="K448" s="53">
        <v>41047002000</v>
      </c>
      <c r="L448" s="53"/>
    </row>
    <row r="449" spans="10:12" ht="15.75" x14ac:dyDescent="0.25">
      <c r="J449" s="53"/>
      <c r="K449" s="53">
        <v>41047010305</v>
      </c>
      <c r="L449" s="53"/>
    </row>
    <row r="450" spans="10:12" ht="15.75" x14ac:dyDescent="0.25">
      <c r="J450" s="53"/>
      <c r="K450" s="53">
        <v>41047001601</v>
      </c>
      <c r="L450" s="53"/>
    </row>
    <row r="451" spans="10:12" ht="15.75" x14ac:dyDescent="0.25">
      <c r="J451" s="53"/>
      <c r="K451" s="53">
        <v>41047001604</v>
      </c>
      <c r="L451" s="53"/>
    </row>
    <row r="452" spans="10:12" ht="15.75" x14ac:dyDescent="0.25">
      <c r="J452" s="53"/>
      <c r="K452" s="53">
        <v>41047000400</v>
      </c>
      <c r="L452" s="53"/>
    </row>
    <row r="453" spans="10:12" ht="15.75" x14ac:dyDescent="0.25">
      <c r="J453" s="53"/>
      <c r="K453" s="53">
        <v>41047010400</v>
      </c>
      <c r="L453" s="53"/>
    </row>
    <row r="454" spans="10:12" ht="15.75" x14ac:dyDescent="0.25">
      <c r="J454" s="53"/>
      <c r="K454" s="53">
        <v>41047002304</v>
      </c>
      <c r="L454" s="53"/>
    </row>
    <row r="455" spans="10:12" ht="15.75" x14ac:dyDescent="0.25">
      <c r="J455" s="53"/>
      <c r="K455" s="53">
        <v>41047001703</v>
      </c>
      <c r="L455" s="53"/>
    </row>
    <row r="456" spans="10:12" ht="15.75" x14ac:dyDescent="0.25">
      <c r="J456" s="53"/>
      <c r="K456" s="53">
        <v>41047001603</v>
      </c>
      <c r="L456" s="53"/>
    </row>
    <row r="457" spans="10:12" ht="15.75" x14ac:dyDescent="0.25">
      <c r="J457" s="53"/>
      <c r="K457" s="53">
        <v>41047002102</v>
      </c>
      <c r="L457" s="53"/>
    </row>
    <row r="458" spans="10:12" ht="15.75" x14ac:dyDescent="0.25">
      <c r="J458" s="53"/>
      <c r="K458" s="53">
        <v>41047010201</v>
      </c>
      <c r="L458" s="53"/>
    </row>
    <row r="459" spans="10:12" ht="15.75" x14ac:dyDescent="0.25">
      <c r="J459" s="53"/>
      <c r="K459" s="53">
        <v>41047002101</v>
      </c>
      <c r="L459" s="53"/>
    </row>
    <row r="460" spans="10:12" ht="15.75" x14ac:dyDescent="0.25">
      <c r="J460" s="53"/>
      <c r="K460" s="53">
        <v>41047001200</v>
      </c>
      <c r="L460" s="53"/>
    </row>
    <row r="461" spans="10:12" ht="15.75" x14ac:dyDescent="0.25">
      <c r="J461" s="53"/>
      <c r="K461" s="53">
        <v>41047002700</v>
      </c>
      <c r="L461" s="53"/>
    </row>
    <row r="462" spans="10:12" ht="15.75" x14ac:dyDescent="0.25">
      <c r="J462" s="53"/>
      <c r="K462" s="53">
        <v>41047010503</v>
      </c>
      <c r="L462" s="53"/>
    </row>
    <row r="463" spans="10:12" ht="15.75" x14ac:dyDescent="0.25">
      <c r="J463" s="53"/>
      <c r="K463" s="53">
        <v>41047002501</v>
      </c>
      <c r="L463" s="53"/>
    </row>
    <row r="464" spans="10:12" ht="15.75" x14ac:dyDescent="0.25">
      <c r="J464" s="53"/>
      <c r="K464" s="53">
        <v>41047001401</v>
      </c>
      <c r="L464" s="53"/>
    </row>
    <row r="465" spans="10:12" ht="15.75" x14ac:dyDescent="0.25">
      <c r="J465" s="53"/>
      <c r="K465" s="53">
        <v>41047001701</v>
      </c>
      <c r="L465" s="53"/>
    </row>
    <row r="466" spans="10:12" ht="15.75" x14ac:dyDescent="0.25">
      <c r="J466" s="53"/>
      <c r="K466" s="53">
        <v>41047001702</v>
      </c>
      <c r="L466" s="53"/>
    </row>
    <row r="467" spans="10:12" ht="15.75" x14ac:dyDescent="0.25">
      <c r="J467" s="53"/>
      <c r="K467" s="53">
        <v>41047010303</v>
      </c>
      <c r="L467" s="53"/>
    </row>
    <row r="468" spans="10:12" ht="15.75" x14ac:dyDescent="0.25">
      <c r="J468" s="53"/>
      <c r="K468" s="53">
        <v>41047010307</v>
      </c>
      <c r="L468" s="53"/>
    </row>
    <row r="469" spans="10:12" ht="15.75" x14ac:dyDescent="0.25">
      <c r="J469" s="53"/>
      <c r="K469" s="53">
        <v>41047010702</v>
      </c>
      <c r="L469" s="53"/>
    </row>
    <row r="470" spans="10:12" ht="15.75" x14ac:dyDescent="0.25">
      <c r="J470" s="53"/>
      <c r="K470" s="53">
        <v>41047010502</v>
      </c>
      <c r="L470" s="53"/>
    </row>
    <row r="471" spans="10:12" ht="15.75" x14ac:dyDescent="0.25">
      <c r="J471" s="53"/>
      <c r="K471" s="53">
        <v>41047002303</v>
      </c>
      <c r="L471" s="53"/>
    </row>
    <row r="472" spans="10:12" ht="15.75" x14ac:dyDescent="0.25">
      <c r="J472" s="53"/>
      <c r="K472" s="53">
        <v>41047001802</v>
      </c>
      <c r="L472" s="53"/>
    </row>
    <row r="473" spans="10:12" ht="15.75" x14ac:dyDescent="0.25">
      <c r="J473" s="53"/>
      <c r="K473" s="53">
        <v>41047010501</v>
      </c>
      <c r="L473" s="53"/>
    </row>
    <row r="474" spans="10:12" ht="15.75" x14ac:dyDescent="0.25">
      <c r="J474" s="53"/>
      <c r="K474" s="53">
        <v>41047010304</v>
      </c>
      <c r="L474" s="53"/>
    </row>
    <row r="475" spans="10:12" ht="15.75" x14ac:dyDescent="0.25">
      <c r="J475" s="53"/>
      <c r="K475" s="53">
        <v>41047001402</v>
      </c>
      <c r="L475" s="53"/>
    </row>
    <row r="476" spans="10:12" ht="15.75" x14ac:dyDescent="0.25">
      <c r="J476" s="53"/>
      <c r="K476" s="53">
        <v>41047000300</v>
      </c>
      <c r="L476" s="53"/>
    </row>
    <row r="477" spans="10:12" ht="15.75" x14ac:dyDescent="0.25">
      <c r="J477" s="53"/>
      <c r="K477" s="53">
        <v>41047010202</v>
      </c>
      <c r="L477" s="53"/>
    </row>
    <row r="478" spans="10:12" ht="15.75" x14ac:dyDescent="0.25">
      <c r="J478" s="53"/>
      <c r="K478" s="53">
        <v>41047002502</v>
      </c>
      <c r="L478" s="53"/>
    </row>
    <row r="479" spans="10:12" ht="15.75" x14ac:dyDescent="0.25">
      <c r="J479" s="53"/>
      <c r="K479" s="53">
        <v>41047001801</v>
      </c>
      <c r="L479" s="53"/>
    </row>
    <row r="480" spans="10:12" ht="15.75" x14ac:dyDescent="0.25">
      <c r="J480" s="53"/>
      <c r="K480" s="53">
        <v>41047000502</v>
      </c>
      <c r="L480" s="53"/>
    </row>
    <row r="481" spans="10:12" ht="15.75" x14ac:dyDescent="0.25">
      <c r="J481" s="53"/>
      <c r="K481" s="53">
        <v>41047001501</v>
      </c>
      <c r="L481" s="53"/>
    </row>
    <row r="482" spans="10:12" ht="15.75" x14ac:dyDescent="0.25">
      <c r="J482" s="53"/>
      <c r="K482" s="53">
        <v>41047010600</v>
      </c>
      <c r="L482" s="53"/>
    </row>
    <row r="483" spans="10:12" ht="15.75" x14ac:dyDescent="0.25">
      <c r="J483" s="53"/>
      <c r="K483" s="53">
        <v>41047010802</v>
      </c>
      <c r="L483" s="53"/>
    </row>
    <row r="484" spans="10:12" ht="15.75" x14ac:dyDescent="0.25">
      <c r="J484" s="53"/>
      <c r="K484" s="53">
        <v>41047000501</v>
      </c>
      <c r="L484" s="53"/>
    </row>
    <row r="485" spans="10:12" ht="15.75" x14ac:dyDescent="0.25">
      <c r="J485" s="53"/>
      <c r="K485" s="53">
        <v>41049970100</v>
      </c>
      <c r="L485" s="53"/>
    </row>
    <row r="486" spans="10:12" ht="15.75" x14ac:dyDescent="0.25">
      <c r="J486" s="53"/>
      <c r="K486" s="53">
        <v>41049970200</v>
      </c>
      <c r="L486" s="53"/>
    </row>
    <row r="487" spans="10:12" ht="15.75" x14ac:dyDescent="0.25">
      <c r="J487" s="53"/>
      <c r="K487" s="53">
        <v>41051009302</v>
      </c>
      <c r="L487" s="53"/>
    </row>
    <row r="488" spans="10:12" ht="15.75" x14ac:dyDescent="0.25">
      <c r="J488" s="53"/>
      <c r="K488" s="53">
        <v>41051001801</v>
      </c>
      <c r="L488" s="53"/>
    </row>
    <row r="489" spans="10:12" ht="15.75" x14ac:dyDescent="0.25">
      <c r="J489" s="53"/>
      <c r="K489" s="53">
        <v>41051006001</v>
      </c>
      <c r="L489" s="53"/>
    </row>
    <row r="490" spans="10:12" ht="15.75" x14ac:dyDescent="0.25">
      <c r="J490" s="53"/>
      <c r="K490" s="53">
        <v>41051003603</v>
      </c>
      <c r="L490" s="53"/>
    </row>
    <row r="491" spans="10:12" ht="15.75" x14ac:dyDescent="0.25">
      <c r="J491" s="53"/>
      <c r="K491" s="53">
        <v>41051000502</v>
      </c>
      <c r="L491" s="53"/>
    </row>
    <row r="492" spans="10:12" ht="15.75" x14ac:dyDescent="0.25">
      <c r="J492" s="53"/>
      <c r="K492" s="53">
        <v>41051003100</v>
      </c>
      <c r="L492" s="53"/>
    </row>
    <row r="493" spans="10:12" ht="15.75" x14ac:dyDescent="0.25">
      <c r="J493" s="53"/>
      <c r="K493" s="53">
        <v>41051007600</v>
      </c>
      <c r="L493" s="53"/>
    </row>
    <row r="494" spans="10:12" ht="15.75" x14ac:dyDescent="0.25">
      <c r="J494" s="53"/>
      <c r="K494" s="53">
        <v>41051002000</v>
      </c>
      <c r="L494" s="53"/>
    </row>
    <row r="495" spans="10:12" ht="15.75" x14ac:dyDescent="0.25">
      <c r="J495" s="53"/>
      <c r="K495" s="53">
        <v>41051003401</v>
      </c>
      <c r="L495" s="53"/>
    </row>
    <row r="496" spans="10:12" ht="15.75" x14ac:dyDescent="0.25">
      <c r="J496" s="53"/>
      <c r="K496" s="53">
        <v>41051008302</v>
      </c>
      <c r="L496" s="53"/>
    </row>
    <row r="497" spans="10:12" ht="15.75" x14ac:dyDescent="0.25">
      <c r="J497" s="53"/>
      <c r="K497" s="53">
        <v>41051008002</v>
      </c>
      <c r="L497" s="53"/>
    </row>
    <row r="498" spans="10:12" ht="15.75" x14ac:dyDescent="0.25">
      <c r="J498" s="53"/>
      <c r="K498" s="53">
        <v>41051010600</v>
      </c>
      <c r="L498" s="53"/>
    </row>
    <row r="499" spans="10:12" ht="15.75" x14ac:dyDescent="0.25">
      <c r="J499" s="53"/>
      <c r="K499" s="53">
        <v>41051004001</v>
      </c>
      <c r="L499" s="53"/>
    </row>
    <row r="500" spans="10:12" ht="15.75" x14ac:dyDescent="0.25">
      <c r="J500" s="53"/>
      <c r="K500" s="53">
        <v>41051004102</v>
      </c>
      <c r="L500" s="53"/>
    </row>
    <row r="501" spans="10:12" ht="15.75" x14ac:dyDescent="0.25">
      <c r="J501" s="53"/>
      <c r="K501" s="53">
        <v>41051002903</v>
      </c>
      <c r="L501" s="53"/>
    </row>
    <row r="502" spans="10:12" ht="15.75" x14ac:dyDescent="0.25">
      <c r="J502" s="53"/>
      <c r="K502" s="53">
        <v>41051007400</v>
      </c>
      <c r="L502" s="53"/>
    </row>
    <row r="503" spans="10:12" ht="15.75" x14ac:dyDescent="0.25">
      <c r="J503" s="53"/>
      <c r="K503" s="53">
        <v>41051002600</v>
      </c>
      <c r="L503" s="53"/>
    </row>
    <row r="504" spans="10:12" ht="15.75" x14ac:dyDescent="0.25">
      <c r="J504" s="53"/>
      <c r="K504" s="53">
        <v>41051009101</v>
      </c>
      <c r="L504" s="53"/>
    </row>
    <row r="505" spans="10:12" ht="15.75" x14ac:dyDescent="0.25">
      <c r="J505" s="53"/>
      <c r="K505" s="53">
        <v>41051008700</v>
      </c>
      <c r="L505" s="53"/>
    </row>
    <row r="506" spans="10:12" ht="15.75" x14ac:dyDescent="0.25">
      <c r="J506" s="53"/>
      <c r="K506" s="53">
        <v>41051005600</v>
      </c>
      <c r="L506" s="53"/>
    </row>
    <row r="507" spans="10:12" ht="15.75" x14ac:dyDescent="0.25">
      <c r="J507" s="53"/>
      <c r="K507" s="53">
        <v>41051001900</v>
      </c>
      <c r="L507" s="53"/>
    </row>
    <row r="508" spans="10:12" ht="15.75" x14ac:dyDescent="0.25">
      <c r="J508" s="53"/>
      <c r="K508" s="53">
        <v>41051001301</v>
      </c>
      <c r="L508" s="53"/>
    </row>
    <row r="509" spans="10:12" ht="15.75" x14ac:dyDescent="0.25">
      <c r="J509" s="53"/>
      <c r="K509" s="53">
        <v>41051004900</v>
      </c>
      <c r="L509" s="53"/>
    </row>
    <row r="510" spans="10:12" ht="15.75" x14ac:dyDescent="0.25">
      <c r="J510" s="53"/>
      <c r="K510" s="53">
        <v>41051009801</v>
      </c>
      <c r="L510" s="53"/>
    </row>
    <row r="511" spans="10:12" ht="15.75" x14ac:dyDescent="0.25">
      <c r="J511" s="53"/>
      <c r="K511" s="53">
        <v>41051002303</v>
      </c>
      <c r="L511" s="53"/>
    </row>
    <row r="512" spans="10:12" ht="15.75" x14ac:dyDescent="0.25">
      <c r="J512" s="53"/>
      <c r="K512" s="53">
        <v>41051006900</v>
      </c>
      <c r="L512" s="53"/>
    </row>
    <row r="513" spans="10:12" ht="15.75" x14ac:dyDescent="0.25">
      <c r="J513" s="53"/>
      <c r="K513" s="53">
        <v>41051007100</v>
      </c>
      <c r="L513" s="53"/>
    </row>
    <row r="514" spans="10:12" ht="15.75" x14ac:dyDescent="0.25">
      <c r="J514" s="53"/>
      <c r="K514" s="53">
        <v>41051002901</v>
      </c>
      <c r="L514" s="53"/>
    </row>
    <row r="515" spans="10:12" ht="15.75" x14ac:dyDescent="0.25">
      <c r="J515" s="53"/>
      <c r="K515" s="53">
        <v>41051003802</v>
      </c>
      <c r="L515" s="53"/>
    </row>
    <row r="516" spans="10:12" ht="15.75" x14ac:dyDescent="0.25">
      <c r="J516" s="53"/>
      <c r="K516" s="53">
        <v>41051001101</v>
      </c>
      <c r="L516" s="53"/>
    </row>
    <row r="517" spans="10:12" ht="15.75" x14ac:dyDescent="0.25">
      <c r="J517" s="53"/>
      <c r="K517" s="53">
        <v>41051008001</v>
      </c>
      <c r="L517" s="53"/>
    </row>
    <row r="518" spans="10:12" ht="15.75" x14ac:dyDescent="0.25">
      <c r="J518" s="53"/>
      <c r="K518" s="53">
        <v>41051980000</v>
      </c>
      <c r="L518" s="53"/>
    </row>
    <row r="519" spans="10:12" ht="15.75" x14ac:dyDescent="0.25">
      <c r="J519" s="53"/>
      <c r="K519" s="53">
        <v>41051006502</v>
      </c>
      <c r="L519" s="53"/>
    </row>
    <row r="520" spans="10:12" ht="15.75" x14ac:dyDescent="0.25">
      <c r="J520" s="53"/>
      <c r="K520" s="53">
        <v>41051009603</v>
      </c>
      <c r="L520" s="53"/>
    </row>
    <row r="521" spans="10:12" ht="15.75" x14ac:dyDescent="0.25">
      <c r="J521" s="53"/>
      <c r="K521" s="53">
        <v>41051002100</v>
      </c>
      <c r="L521" s="53"/>
    </row>
    <row r="522" spans="10:12" ht="15.75" x14ac:dyDescent="0.25">
      <c r="J522" s="53"/>
      <c r="K522" s="53">
        <v>41051008901</v>
      </c>
      <c r="L522" s="53"/>
    </row>
    <row r="523" spans="10:12" ht="15.75" x14ac:dyDescent="0.25">
      <c r="J523" s="53"/>
      <c r="K523" s="53">
        <v>41051008100</v>
      </c>
      <c r="L523" s="53"/>
    </row>
    <row r="524" spans="10:12" ht="15.75" x14ac:dyDescent="0.25">
      <c r="J524" s="53"/>
      <c r="K524" s="53">
        <v>41051009906</v>
      </c>
      <c r="L524" s="53"/>
    </row>
    <row r="525" spans="10:12" ht="15.75" x14ac:dyDescent="0.25">
      <c r="J525" s="53"/>
      <c r="K525" s="53">
        <v>41051006404</v>
      </c>
      <c r="L525" s="53"/>
    </row>
    <row r="526" spans="10:12" ht="15.75" x14ac:dyDescent="0.25">
      <c r="J526" s="53"/>
      <c r="K526" s="53">
        <v>41051004500</v>
      </c>
      <c r="L526" s="53"/>
    </row>
    <row r="527" spans="10:12" ht="15.75" x14ac:dyDescent="0.25">
      <c r="J527" s="53"/>
      <c r="K527" s="53">
        <v>41051006702</v>
      </c>
      <c r="L527" s="53"/>
    </row>
    <row r="528" spans="10:12" ht="15.75" x14ac:dyDescent="0.25">
      <c r="J528" s="53"/>
      <c r="K528" s="53">
        <v>41051002702</v>
      </c>
      <c r="L528" s="53"/>
    </row>
    <row r="529" spans="10:12" ht="15.75" x14ac:dyDescent="0.25">
      <c r="J529" s="53"/>
      <c r="K529" s="53">
        <v>41051000200</v>
      </c>
      <c r="L529" s="53"/>
    </row>
    <row r="530" spans="10:12" ht="15.75" x14ac:dyDescent="0.25">
      <c r="J530" s="53"/>
      <c r="K530" s="53">
        <v>41051003901</v>
      </c>
      <c r="L530" s="53"/>
    </row>
    <row r="531" spans="10:12" ht="15.75" x14ac:dyDescent="0.25">
      <c r="J531" s="53"/>
      <c r="K531" s="53">
        <v>41051010200</v>
      </c>
      <c r="L531" s="53"/>
    </row>
    <row r="532" spans="10:12" ht="15.75" x14ac:dyDescent="0.25">
      <c r="J532" s="53"/>
      <c r="K532" s="53">
        <v>41051004800</v>
      </c>
      <c r="L532" s="53"/>
    </row>
    <row r="533" spans="10:12" ht="15.75" x14ac:dyDescent="0.25">
      <c r="J533" s="53"/>
      <c r="K533" s="53">
        <v>41051002801</v>
      </c>
      <c r="L533" s="53"/>
    </row>
    <row r="534" spans="10:12" ht="15.75" x14ac:dyDescent="0.25">
      <c r="J534" s="53"/>
      <c r="K534" s="53">
        <v>41051004601</v>
      </c>
      <c r="L534" s="53"/>
    </row>
    <row r="535" spans="10:12" ht="15.75" x14ac:dyDescent="0.25">
      <c r="J535" s="53"/>
      <c r="K535" s="53">
        <v>41051009201</v>
      </c>
      <c r="L535" s="53"/>
    </row>
    <row r="536" spans="10:12" ht="15.75" x14ac:dyDescent="0.25">
      <c r="J536" s="53"/>
      <c r="K536" s="53">
        <v>41051009701</v>
      </c>
      <c r="L536" s="53"/>
    </row>
    <row r="537" spans="10:12" ht="15.75" x14ac:dyDescent="0.25">
      <c r="J537" s="53"/>
      <c r="K537" s="53">
        <v>41051001000</v>
      </c>
      <c r="L537" s="53"/>
    </row>
    <row r="538" spans="10:12" ht="15.75" x14ac:dyDescent="0.25">
      <c r="J538" s="53"/>
      <c r="K538" s="53">
        <v>41051000701</v>
      </c>
      <c r="L538" s="53"/>
    </row>
    <row r="539" spans="10:12" ht="15.75" x14ac:dyDescent="0.25">
      <c r="J539" s="53"/>
      <c r="K539" s="53">
        <v>41051002802</v>
      </c>
      <c r="L539" s="53"/>
    </row>
    <row r="540" spans="10:12" ht="15.75" x14ac:dyDescent="0.25">
      <c r="J540" s="53"/>
      <c r="K540" s="53">
        <v>41051000601</v>
      </c>
      <c r="L540" s="53"/>
    </row>
    <row r="541" spans="10:12" ht="15.75" x14ac:dyDescent="0.25">
      <c r="J541" s="53"/>
      <c r="K541" s="53">
        <v>41051009904</v>
      </c>
      <c r="L541" s="53"/>
    </row>
    <row r="542" spans="10:12" ht="15.75" x14ac:dyDescent="0.25">
      <c r="J542" s="53"/>
      <c r="K542" s="53">
        <v>41051005900</v>
      </c>
      <c r="L542" s="53"/>
    </row>
    <row r="543" spans="10:12" ht="15.75" x14ac:dyDescent="0.25">
      <c r="J543" s="53"/>
      <c r="K543" s="53">
        <v>41051001802</v>
      </c>
      <c r="L543" s="53"/>
    </row>
    <row r="544" spans="10:12" ht="15.75" x14ac:dyDescent="0.25">
      <c r="J544" s="53"/>
      <c r="K544" s="53">
        <v>41051001602</v>
      </c>
      <c r="L544" s="53"/>
    </row>
    <row r="545" spans="10:12" ht="15.75" x14ac:dyDescent="0.25">
      <c r="J545" s="53"/>
      <c r="K545" s="53">
        <v>41051008400</v>
      </c>
      <c r="L545" s="53"/>
    </row>
    <row r="546" spans="10:12" ht="15.75" x14ac:dyDescent="0.25">
      <c r="J546" s="53"/>
      <c r="K546" s="53">
        <v>41051003701</v>
      </c>
      <c r="L546" s="53"/>
    </row>
    <row r="547" spans="10:12" ht="15.75" x14ac:dyDescent="0.25">
      <c r="J547" s="53"/>
      <c r="K547" s="53">
        <v>41051009501</v>
      </c>
      <c r="L547" s="53"/>
    </row>
    <row r="548" spans="10:12" ht="15.75" x14ac:dyDescent="0.25">
      <c r="J548" s="53"/>
      <c r="K548" s="53">
        <v>41051008301</v>
      </c>
      <c r="L548" s="53"/>
    </row>
    <row r="549" spans="10:12" ht="15.75" x14ac:dyDescent="0.25">
      <c r="J549" s="53"/>
      <c r="K549" s="53">
        <v>41051001601</v>
      </c>
      <c r="L549" s="53"/>
    </row>
    <row r="550" spans="10:12" ht="15.75" x14ac:dyDescent="0.25">
      <c r="J550" s="53"/>
      <c r="K550" s="53">
        <v>41051000100</v>
      </c>
      <c r="L550" s="53"/>
    </row>
    <row r="551" spans="10:12" ht="15.75" x14ac:dyDescent="0.25">
      <c r="J551" s="53"/>
      <c r="K551" s="53">
        <v>41051000602</v>
      </c>
      <c r="L551" s="53"/>
    </row>
    <row r="552" spans="10:12" ht="15.75" x14ac:dyDescent="0.25">
      <c r="J552" s="53"/>
      <c r="K552" s="53">
        <v>41051004300</v>
      </c>
      <c r="L552" s="53"/>
    </row>
    <row r="553" spans="10:12" ht="15.75" x14ac:dyDescent="0.25">
      <c r="J553" s="53"/>
      <c r="K553" s="53">
        <v>41051010409</v>
      </c>
      <c r="L553" s="53"/>
    </row>
    <row r="554" spans="10:12" ht="15.75" x14ac:dyDescent="0.25">
      <c r="J554" s="53"/>
      <c r="K554" s="53">
        <v>41051010002</v>
      </c>
      <c r="L554" s="53"/>
    </row>
    <row r="555" spans="10:12" ht="15.75" x14ac:dyDescent="0.25">
      <c r="J555" s="53"/>
      <c r="K555" s="53">
        <v>41051007700</v>
      </c>
      <c r="L555" s="53"/>
    </row>
    <row r="556" spans="10:12" ht="15.75" x14ac:dyDescent="0.25">
      <c r="J556" s="53"/>
      <c r="K556" s="53">
        <v>41051002701</v>
      </c>
      <c r="L556" s="53"/>
    </row>
    <row r="557" spans="10:12" ht="15.75" x14ac:dyDescent="0.25">
      <c r="J557" s="53"/>
      <c r="K557" s="53">
        <v>41051001302</v>
      </c>
      <c r="L557" s="53"/>
    </row>
    <row r="558" spans="10:12" ht="15.75" x14ac:dyDescent="0.25">
      <c r="J558" s="53"/>
      <c r="K558" s="53">
        <v>41051009606</v>
      </c>
      <c r="L558" s="53"/>
    </row>
    <row r="559" spans="10:12" ht="15.75" x14ac:dyDescent="0.25">
      <c r="J559" s="53"/>
      <c r="K559" s="53">
        <v>41051000302</v>
      </c>
      <c r="L559" s="53"/>
    </row>
    <row r="560" spans="10:12" ht="15.75" x14ac:dyDescent="0.25">
      <c r="J560" s="53"/>
      <c r="K560" s="53">
        <v>41051008201</v>
      </c>
      <c r="L560" s="53"/>
    </row>
    <row r="561" spans="10:12" ht="15.75" x14ac:dyDescent="0.25">
      <c r="J561" s="53"/>
      <c r="K561" s="53">
        <v>41051010001</v>
      </c>
      <c r="L561" s="53"/>
    </row>
    <row r="562" spans="10:12" ht="15.75" x14ac:dyDescent="0.25">
      <c r="J562" s="53"/>
      <c r="K562" s="53">
        <v>41051010408</v>
      </c>
      <c r="L562" s="53"/>
    </row>
    <row r="563" spans="10:12" ht="15.75" x14ac:dyDescent="0.25">
      <c r="J563" s="53"/>
      <c r="K563" s="53">
        <v>41051000902</v>
      </c>
      <c r="L563" s="53"/>
    </row>
    <row r="564" spans="10:12" ht="15.75" x14ac:dyDescent="0.25">
      <c r="J564" s="53"/>
      <c r="K564" s="53">
        <v>41051006200</v>
      </c>
      <c r="L564" s="53"/>
    </row>
    <row r="565" spans="10:12" ht="15.75" x14ac:dyDescent="0.25">
      <c r="J565" s="53"/>
      <c r="K565" s="53">
        <v>41051009000</v>
      </c>
      <c r="L565" s="53"/>
    </row>
    <row r="566" spans="10:12" ht="15.75" x14ac:dyDescent="0.25">
      <c r="J566" s="53"/>
      <c r="K566" s="53">
        <v>41051001701</v>
      </c>
      <c r="L566" s="53"/>
    </row>
    <row r="567" spans="10:12" ht="15.75" x14ac:dyDescent="0.25">
      <c r="J567" s="53"/>
      <c r="K567" s="53">
        <v>41051009803</v>
      </c>
      <c r="L567" s="53"/>
    </row>
    <row r="568" spans="10:12" ht="15.75" x14ac:dyDescent="0.25">
      <c r="J568" s="53"/>
      <c r="K568" s="53">
        <v>41051007000</v>
      </c>
      <c r="L568" s="53"/>
    </row>
    <row r="569" spans="10:12" ht="15.75" x14ac:dyDescent="0.25">
      <c r="J569" s="53"/>
      <c r="K569" s="53">
        <v>41051003402</v>
      </c>
      <c r="L569" s="53"/>
    </row>
    <row r="570" spans="10:12" ht="15.75" x14ac:dyDescent="0.25">
      <c r="J570" s="53"/>
      <c r="K570" s="53">
        <v>41051003902</v>
      </c>
      <c r="L570" s="53"/>
    </row>
    <row r="571" spans="10:12" ht="15.75" x14ac:dyDescent="0.25">
      <c r="J571" s="53"/>
      <c r="K571" s="53">
        <v>41051006002</v>
      </c>
      <c r="L571" s="53"/>
    </row>
    <row r="572" spans="10:12" ht="15.75" x14ac:dyDescent="0.25">
      <c r="J572" s="53"/>
      <c r="K572" s="53">
        <v>41051001400</v>
      </c>
      <c r="L572" s="53"/>
    </row>
    <row r="573" spans="10:12" ht="15.75" x14ac:dyDescent="0.25">
      <c r="J573" s="53"/>
      <c r="K573" s="53">
        <v>41051001202</v>
      </c>
      <c r="L573" s="53"/>
    </row>
    <row r="574" spans="10:12" ht="15.75" x14ac:dyDescent="0.25">
      <c r="J574" s="53"/>
      <c r="K574" s="53">
        <v>41051009905</v>
      </c>
      <c r="L574" s="53"/>
    </row>
    <row r="575" spans="10:12" ht="15.75" x14ac:dyDescent="0.25">
      <c r="J575" s="53"/>
      <c r="K575" s="53">
        <v>41051001102</v>
      </c>
      <c r="L575" s="53"/>
    </row>
    <row r="576" spans="10:12" ht="15.75" x14ac:dyDescent="0.25">
      <c r="J576" s="53"/>
      <c r="K576" s="53">
        <v>41051006602</v>
      </c>
      <c r="L576" s="53"/>
    </row>
    <row r="577" spans="10:12" ht="15.75" x14ac:dyDescent="0.25">
      <c r="J577" s="53"/>
      <c r="K577" s="53">
        <v>41051004002</v>
      </c>
      <c r="L577" s="53"/>
    </row>
    <row r="578" spans="10:12" ht="15.75" x14ac:dyDescent="0.25">
      <c r="J578" s="53"/>
      <c r="K578" s="53">
        <v>41051001201</v>
      </c>
      <c r="L578" s="53"/>
    </row>
    <row r="579" spans="10:12" ht="15.75" x14ac:dyDescent="0.25">
      <c r="J579" s="53"/>
      <c r="K579" s="53">
        <v>41051009605</v>
      </c>
      <c r="L579" s="53"/>
    </row>
    <row r="580" spans="10:12" ht="15.75" x14ac:dyDescent="0.25">
      <c r="J580" s="53"/>
      <c r="K580" s="53">
        <v>41051009301</v>
      </c>
      <c r="L580" s="53"/>
    </row>
    <row r="581" spans="10:12" ht="15.75" x14ac:dyDescent="0.25">
      <c r="J581" s="53"/>
      <c r="K581" s="53">
        <v>41051006701</v>
      </c>
      <c r="L581" s="53"/>
    </row>
    <row r="582" spans="10:12" ht="15.75" x14ac:dyDescent="0.25">
      <c r="J582" s="53"/>
      <c r="K582" s="53">
        <v>41051009502</v>
      </c>
      <c r="L582" s="53"/>
    </row>
    <row r="583" spans="10:12" ht="15.75" x14ac:dyDescent="0.25">
      <c r="J583" s="53"/>
      <c r="K583" s="53">
        <v>41051002203</v>
      </c>
      <c r="L583" s="53"/>
    </row>
    <row r="584" spans="10:12" ht="15.75" x14ac:dyDescent="0.25">
      <c r="J584" s="53"/>
      <c r="K584" s="53">
        <v>41051005100</v>
      </c>
      <c r="L584" s="53"/>
    </row>
    <row r="585" spans="10:12" ht="15.75" x14ac:dyDescent="0.25">
      <c r="J585" s="53"/>
      <c r="K585" s="53">
        <v>41051005200</v>
      </c>
      <c r="L585" s="53"/>
    </row>
    <row r="586" spans="10:12" ht="15.75" x14ac:dyDescent="0.25">
      <c r="J586" s="53"/>
      <c r="K586" s="53">
        <v>41051000802</v>
      </c>
      <c r="L586" s="53"/>
    </row>
    <row r="587" spans="10:12" ht="15.75" x14ac:dyDescent="0.25">
      <c r="J587" s="53"/>
      <c r="K587" s="53">
        <v>41051009604</v>
      </c>
      <c r="L587" s="53"/>
    </row>
    <row r="588" spans="10:12" ht="15.75" x14ac:dyDescent="0.25">
      <c r="J588" s="53"/>
      <c r="K588" s="53">
        <v>41051003200</v>
      </c>
      <c r="L588" s="53"/>
    </row>
    <row r="589" spans="10:12" ht="15.75" x14ac:dyDescent="0.25">
      <c r="J589" s="53"/>
      <c r="K589" s="53">
        <v>41051009907</v>
      </c>
      <c r="L589" s="53"/>
    </row>
    <row r="590" spans="10:12" ht="15.75" x14ac:dyDescent="0.25">
      <c r="J590" s="53"/>
      <c r="K590" s="53">
        <v>41051010305</v>
      </c>
      <c r="L590" s="53"/>
    </row>
    <row r="591" spans="10:12" ht="15.75" x14ac:dyDescent="0.25">
      <c r="J591" s="53"/>
      <c r="K591" s="53">
        <v>41051010304</v>
      </c>
      <c r="L591" s="53"/>
    </row>
    <row r="592" spans="10:12" ht="15.75" x14ac:dyDescent="0.25">
      <c r="J592" s="53"/>
      <c r="K592" s="53">
        <v>41051010306</v>
      </c>
      <c r="L592" s="53"/>
    </row>
    <row r="593" spans="10:12" ht="15.75" x14ac:dyDescent="0.25">
      <c r="J593" s="53"/>
      <c r="K593" s="53">
        <v>41051005000</v>
      </c>
      <c r="L593" s="53"/>
    </row>
    <row r="594" spans="10:12" ht="15.75" x14ac:dyDescent="0.25">
      <c r="J594" s="53"/>
      <c r="K594" s="53">
        <v>41051004101</v>
      </c>
      <c r="L594" s="53"/>
    </row>
    <row r="595" spans="10:12" ht="15.75" x14ac:dyDescent="0.25">
      <c r="J595" s="53"/>
      <c r="K595" s="53">
        <v>41051000402</v>
      </c>
      <c r="L595" s="53"/>
    </row>
    <row r="596" spans="10:12" ht="15.75" x14ac:dyDescent="0.25">
      <c r="J596" s="53"/>
      <c r="K596" s="53">
        <v>41051008600</v>
      </c>
      <c r="L596" s="53"/>
    </row>
    <row r="597" spans="10:12" ht="15.75" x14ac:dyDescent="0.25">
      <c r="J597" s="53"/>
      <c r="K597" s="53">
        <v>41051010500</v>
      </c>
      <c r="L597" s="53"/>
    </row>
    <row r="598" spans="10:12" ht="15.75" x14ac:dyDescent="0.25">
      <c r="J598" s="53"/>
      <c r="K598" s="53">
        <v>41051000401</v>
      </c>
      <c r="L598" s="53"/>
    </row>
    <row r="599" spans="10:12" ht="15.75" x14ac:dyDescent="0.25">
      <c r="J599" s="53"/>
      <c r="K599" s="53">
        <v>41051007800</v>
      </c>
      <c r="L599" s="53"/>
    </row>
    <row r="600" spans="10:12" ht="15.75" x14ac:dyDescent="0.25">
      <c r="J600" s="53"/>
      <c r="K600" s="53">
        <v>41051000702</v>
      </c>
      <c r="L600" s="53"/>
    </row>
    <row r="601" spans="10:12" ht="15.75" x14ac:dyDescent="0.25">
      <c r="J601" s="53"/>
      <c r="K601" s="53">
        <v>41051006402</v>
      </c>
      <c r="L601" s="53"/>
    </row>
    <row r="602" spans="10:12" ht="15.75" x14ac:dyDescent="0.25">
      <c r="J602" s="53"/>
      <c r="K602" s="53">
        <v>41051010402</v>
      </c>
      <c r="L602" s="53"/>
    </row>
    <row r="603" spans="10:12" ht="15.75" x14ac:dyDescent="0.25">
      <c r="J603" s="53"/>
      <c r="K603" s="53">
        <v>41051003301</v>
      </c>
      <c r="L603" s="53"/>
    </row>
    <row r="604" spans="10:12" ht="15.75" x14ac:dyDescent="0.25">
      <c r="J604" s="53"/>
      <c r="K604" s="53">
        <v>41051006403</v>
      </c>
      <c r="L604" s="53"/>
    </row>
    <row r="605" spans="10:12" ht="15.75" x14ac:dyDescent="0.25">
      <c r="J605" s="53"/>
      <c r="K605" s="53">
        <v>41051007900</v>
      </c>
      <c r="L605" s="53"/>
    </row>
    <row r="606" spans="10:12" ht="15.75" x14ac:dyDescent="0.25">
      <c r="J606" s="53"/>
      <c r="K606" s="53">
        <v>41051010410</v>
      </c>
      <c r="L606" s="53"/>
    </row>
    <row r="607" spans="10:12" ht="15.75" x14ac:dyDescent="0.25">
      <c r="J607" s="53"/>
      <c r="K607" s="53">
        <v>41051009400</v>
      </c>
      <c r="L607" s="53"/>
    </row>
    <row r="608" spans="10:12" ht="15.75" x14ac:dyDescent="0.25">
      <c r="J608" s="53"/>
      <c r="K608" s="53">
        <v>41051009903</v>
      </c>
      <c r="L608" s="53"/>
    </row>
    <row r="609" spans="10:12" ht="15.75" x14ac:dyDescent="0.25">
      <c r="J609" s="53"/>
      <c r="K609" s="53">
        <v>41051000901</v>
      </c>
      <c r="L609" s="53"/>
    </row>
    <row r="610" spans="10:12" ht="15.75" x14ac:dyDescent="0.25">
      <c r="J610" s="53"/>
      <c r="K610" s="53">
        <v>41051008902</v>
      </c>
      <c r="L610" s="53"/>
    </row>
    <row r="611" spans="10:12" ht="15.75" x14ac:dyDescent="0.25">
      <c r="J611" s="53"/>
      <c r="K611" s="53">
        <v>41051004602</v>
      </c>
      <c r="L611" s="53"/>
    </row>
    <row r="612" spans="10:12" ht="15.75" x14ac:dyDescent="0.25">
      <c r="J612" s="53"/>
      <c r="K612" s="53">
        <v>41051005700</v>
      </c>
      <c r="L612" s="53"/>
    </row>
    <row r="613" spans="10:12" ht="15.75" x14ac:dyDescent="0.25">
      <c r="J613" s="53"/>
      <c r="K613" s="53">
        <v>41051010405</v>
      </c>
      <c r="L613" s="53"/>
    </row>
    <row r="614" spans="10:12" ht="15.75" x14ac:dyDescent="0.25">
      <c r="J614" s="53"/>
      <c r="K614" s="53">
        <v>41051007201</v>
      </c>
      <c r="L614" s="53"/>
    </row>
    <row r="615" spans="10:12" ht="15.75" x14ac:dyDescent="0.25">
      <c r="J615" s="53"/>
      <c r="K615" s="53">
        <v>41051008500</v>
      </c>
      <c r="L615" s="53"/>
    </row>
    <row r="616" spans="10:12" ht="15.75" x14ac:dyDescent="0.25">
      <c r="J616" s="53"/>
      <c r="K616" s="53">
        <v>41051003602</v>
      </c>
      <c r="L616" s="53"/>
    </row>
    <row r="617" spans="10:12" ht="15.75" x14ac:dyDescent="0.25">
      <c r="J617" s="53"/>
      <c r="K617" s="53">
        <v>41051006300</v>
      </c>
      <c r="L617" s="53"/>
    </row>
    <row r="618" spans="10:12" ht="15.75" x14ac:dyDescent="0.25">
      <c r="J618" s="53"/>
      <c r="K618" s="53">
        <v>41051001500</v>
      </c>
      <c r="L618" s="53"/>
    </row>
    <row r="619" spans="10:12" ht="15.75" x14ac:dyDescent="0.25">
      <c r="J619" s="53"/>
      <c r="K619" s="53">
        <v>41051005800</v>
      </c>
      <c r="L619" s="53"/>
    </row>
    <row r="620" spans="10:12" ht="15.75" x14ac:dyDescent="0.25">
      <c r="J620" s="53"/>
      <c r="K620" s="53">
        <v>41051008202</v>
      </c>
      <c r="L620" s="53"/>
    </row>
    <row r="621" spans="10:12" ht="15.75" x14ac:dyDescent="0.25">
      <c r="J621" s="53"/>
      <c r="K621" s="53">
        <v>41051010100</v>
      </c>
      <c r="L621" s="53"/>
    </row>
    <row r="622" spans="10:12" ht="15.75" x14ac:dyDescent="0.25">
      <c r="J622" s="53"/>
      <c r="K622" s="53">
        <v>41051002502</v>
      </c>
      <c r="L622" s="53"/>
    </row>
    <row r="623" spans="10:12" ht="15.75" x14ac:dyDescent="0.25">
      <c r="J623" s="53"/>
      <c r="K623" s="53">
        <v>41051006601</v>
      </c>
      <c r="L623" s="53"/>
    </row>
    <row r="624" spans="10:12" ht="15.75" x14ac:dyDescent="0.25">
      <c r="J624" s="53"/>
      <c r="K624" s="53">
        <v>41051003601</v>
      </c>
      <c r="L624" s="53"/>
    </row>
    <row r="625" spans="10:12" ht="15.75" x14ac:dyDescent="0.25">
      <c r="J625" s="53"/>
      <c r="K625" s="53">
        <v>41051000501</v>
      </c>
      <c r="L625" s="53"/>
    </row>
    <row r="626" spans="10:12" ht="15.75" x14ac:dyDescent="0.25">
      <c r="J626" s="53"/>
      <c r="K626" s="53">
        <v>41051003702</v>
      </c>
      <c r="L626" s="53"/>
    </row>
    <row r="627" spans="10:12" ht="15.75" x14ac:dyDescent="0.25">
      <c r="J627" s="53"/>
      <c r="K627" s="53">
        <v>41051010411</v>
      </c>
      <c r="L627" s="53"/>
    </row>
    <row r="628" spans="10:12" ht="15.75" x14ac:dyDescent="0.25">
      <c r="J628" s="53"/>
      <c r="K628" s="53">
        <v>41051004700</v>
      </c>
      <c r="L628" s="53"/>
    </row>
    <row r="629" spans="10:12" ht="15.75" x14ac:dyDescent="0.25">
      <c r="J629" s="53"/>
      <c r="K629" s="53">
        <v>41051009102</v>
      </c>
      <c r="L629" s="53"/>
    </row>
    <row r="630" spans="10:12" ht="15.75" x14ac:dyDescent="0.25">
      <c r="J630" s="53"/>
      <c r="K630" s="53">
        <v>41051003302</v>
      </c>
      <c r="L630" s="53"/>
    </row>
    <row r="631" spans="10:12" ht="15.75" x14ac:dyDescent="0.25">
      <c r="J631" s="53"/>
      <c r="K631" s="53">
        <v>41051003801</v>
      </c>
      <c r="L631" s="53"/>
    </row>
    <row r="632" spans="10:12" ht="15.75" x14ac:dyDescent="0.25">
      <c r="J632" s="53"/>
      <c r="K632" s="53">
        <v>41051010303</v>
      </c>
      <c r="L632" s="53"/>
    </row>
    <row r="633" spans="10:12" ht="15.75" x14ac:dyDescent="0.25">
      <c r="J633" s="53"/>
      <c r="K633" s="53">
        <v>41051003501</v>
      </c>
      <c r="L633" s="53"/>
    </row>
    <row r="634" spans="10:12" ht="15.75" x14ac:dyDescent="0.25">
      <c r="J634" s="53"/>
      <c r="K634" s="53">
        <v>41051002401</v>
      </c>
      <c r="L634" s="53"/>
    </row>
    <row r="635" spans="10:12" ht="15.75" x14ac:dyDescent="0.25">
      <c r="J635" s="53"/>
      <c r="K635" s="53">
        <v>41051007202</v>
      </c>
      <c r="L635" s="53"/>
    </row>
    <row r="636" spans="10:12" ht="15.75" x14ac:dyDescent="0.25">
      <c r="J636" s="53"/>
      <c r="K636" s="53">
        <v>41051009804</v>
      </c>
      <c r="L636" s="53"/>
    </row>
    <row r="637" spans="10:12" ht="15.75" x14ac:dyDescent="0.25">
      <c r="J637" s="53"/>
      <c r="K637" s="53">
        <v>41051007300</v>
      </c>
      <c r="L637" s="53"/>
    </row>
    <row r="638" spans="10:12" ht="15.75" x14ac:dyDescent="0.25">
      <c r="J638" s="53"/>
      <c r="K638" s="53">
        <v>41051009702</v>
      </c>
      <c r="L638" s="53"/>
    </row>
    <row r="639" spans="10:12" ht="15.75" x14ac:dyDescent="0.25">
      <c r="J639" s="53"/>
      <c r="K639" s="53">
        <v>41051008800</v>
      </c>
      <c r="L639" s="53"/>
    </row>
    <row r="640" spans="10:12" ht="15.75" x14ac:dyDescent="0.25">
      <c r="J640" s="53"/>
      <c r="K640" s="53">
        <v>41051010407</v>
      </c>
      <c r="L640" s="53"/>
    </row>
    <row r="641" spans="10:12" ht="15.75" x14ac:dyDescent="0.25">
      <c r="J641" s="53"/>
      <c r="K641" s="53">
        <v>41051003502</v>
      </c>
      <c r="L641" s="53"/>
    </row>
    <row r="642" spans="10:12" ht="15.75" x14ac:dyDescent="0.25">
      <c r="J642" s="53"/>
      <c r="K642" s="53">
        <v>41051006100</v>
      </c>
      <c r="L642" s="53"/>
    </row>
    <row r="643" spans="10:12" ht="15.75" x14ac:dyDescent="0.25">
      <c r="J643" s="53"/>
      <c r="K643" s="53">
        <v>41051003000</v>
      </c>
      <c r="L643" s="53"/>
    </row>
    <row r="644" spans="10:12" ht="15.75" x14ac:dyDescent="0.25">
      <c r="J644" s="53"/>
      <c r="K644" s="53">
        <v>41051005500</v>
      </c>
      <c r="L644" s="53"/>
    </row>
    <row r="645" spans="10:12" ht="15.75" x14ac:dyDescent="0.25">
      <c r="J645" s="53"/>
      <c r="K645" s="53">
        <v>41051002902</v>
      </c>
      <c r="L645" s="53"/>
    </row>
    <row r="646" spans="10:12" ht="15.75" x14ac:dyDescent="0.25">
      <c r="J646" s="53"/>
      <c r="K646" s="53">
        <v>41051000801</v>
      </c>
      <c r="L646" s="53"/>
    </row>
    <row r="647" spans="10:12" ht="15.75" x14ac:dyDescent="0.25">
      <c r="J647" s="53"/>
      <c r="K647" s="53">
        <v>41051006801</v>
      </c>
      <c r="L647" s="53"/>
    </row>
    <row r="648" spans="10:12" ht="15.75" x14ac:dyDescent="0.25">
      <c r="J648" s="53"/>
      <c r="K648" s="53">
        <v>41051009202</v>
      </c>
      <c r="L648" s="53"/>
    </row>
    <row r="649" spans="10:12" ht="15.75" x14ac:dyDescent="0.25">
      <c r="J649" s="53"/>
      <c r="K649" s="53">
        <v>41051001702</v>
      </c>
      <c r="L649" s="53"/>
    </row>
    <row r="650" spans="10:12" ht="15.75" x14ac:dyDescent="0.25">
      <c r="J650" s="53"/>
      <c r="K650" s="53">
        <v>41051006802</v>
      </c>
      <c r="L650" s="53"/>
    </row>
    <row r="651" spans="10:12" ht="15.75" x14ac:dyDescent="0.25">
      <c r="J651" s="53"/>
      <c r="K651" s="53">
        <v>41051007500</v>
      </c>
      <c r="L651" s="53"/>
    </row>
    <row r="652" spans="10:12" ht="15.75" x14ac:dyDescent="0.25">
      <c r="J652" s="53"/>
      <c r="K652" s="53">
        <v>41051000301</v>
      </c>
      <c r="L652" s="53"/>
    </row>
    <row r="653" spans="10:12" ht="15.75" x14ac:dyDescent="0.25">
      <c r="J653" s="53"/>
      <c r="K653" s="53">
        <v>41051004200</v>
      </c>
      <c r="L653" s="53"/>
    </row>
    <row r="654" spans="10:12" ht="15.75" x14ac:dyDescent="0.25">
      <c r="J654" s="53"/>
      <c r="K654" s="53">
        <v>41051002402</v>
      </c>
      <c r="L654" s="53"/>
    </row>
    <row r="655" spans="10:12" ht="15.75" x14ac:dyDescent="0.25">
      <c r="J655" s="53"/>
      <c r="K655" s="53">
        <v>41051003803</v>
      </c>
      <c r="L655" s="53"/>
    </row>
    <row r="656" spans="10:12" ht="15.75" x14ac:dyDescent="0.25">
      <c r="J656" s="53"/>
      <c r="K656" s="53">
        <v>41051006501</v>
      </c>
      <c r="L656" s="53"/>
    </row>
    <row r="657" spans="10:12" ht="15.75" x14ac:dyDescent="0.25">
      <c r="J657" s="53"/>
      <c r="K657" s="53">
        <v>41051002501</v>
      </c>
      <c r="L657" s="53"/>
    </row>
    <row r="658" spans="10:12" ht="15.75" x14ac:dyDescent="0.25">
      <c r="J658" s="53"/>
      <c r="K658" s="53">
        <v>41053005202</v>
      </c>
      <c r="L658" s="53"/>
    </row>
    <row r="659" spans="10:12" ht="15.75" x14ac:dyDescent="0.25">
      <c r="J659" s="53"/>
      <c r="K659" s="53">
        <v>41053020302</v>
      </c>
      <c r="L659" s="53"/>
    </row>
    <row r="660" spans="10:12" ht="15.75" x14ac:dyDescent="0.25">
      <c r="J660" s="53"/>
      <c r="K660" s="53">
        <v>41053020400</v>
      </c>
      <c r="L660" s="53"/>
    </row>
    <row r="661" spans="10:12" ht="15.75" x14ac:dyDescent="0.25">
      <c r="J661" s="53"/>
      <c r="K661" s="53">
        <v>41053020304</v>
      </c>
      <c r="L661" s="53"/>
    </row>
    <row r="662" spans="10:12" ht="15.75" x14ac:dyDescent="0.25">
      <c r="J662" s="53"/>
      <c r="K662" s="53">
        <v>41053020202</v>
      </c>
      <c r="L662" s="53"/>
    </row>
    <row r="663" spans="10:12" ht="15.75" x14ac:dyDescent="0.25">
      <c r="J663" s="53"/>
      <c r="K663" s="53">
        <v>41053020303</v>
      </c>
      <c r="L663" s="53"/>
    </row>
    <row r="664" spans="10:12" ht="15.75" x14ac:dyDescent="0.25">
      <c r="J664" s="53"/>
      <c r="K664" s="53">
        <v>41053020500</v>
      </c>
      <c r="L664" s="53"/>
    </row>
    <row r="665" spans="10:12" ht="15.75" x14ac:dyDescent="0.25">
      <c r="J665" s="53"/>
      <c r="K665" s="53">
        <v>41053020203</v>
      </c>
      <c r="L665" s="53"/>
    </row>
    <row r="666" spans="10:12" ht="15.75" x14ac:dyDescent="0.25">
      <c r="J666" s="53"/>
      <c r="K666" s="53">
        <v>41053005300</v>
      </c>
      <c r="L666" s="53"/>
    </row>
    <row r="667" spans="10:12" ht="15.75" x14ac:dyDescent="0.25">
      <c r="J667" s="53"/>
      <c r="K667" s="53">
        <v>41053005100</v>
      </c>
      <c r="L667" s="53"/>
    </row>
    <row r="668" spans="10:12" ht="15.75" x14ac:dyDescent="0.25">
      <c r="J668" s="53"/>
      <c r="K668" s="53">
        <v>41053020204</v>
      </c>
      <c r="L668" s="53"/>
    </row>
    <row r="669" spans="10:12" ht="15.75" x14ac:dyDescent="0.25">
      <c r="J669" s="53"/>
      <c r="K669" s="53">
        <v>41053005201</v>
      </c>
      <c r="L669" s="53"/>
    </row>
    <row r="670" spans="10:12" ht="15.75" x14ac:dyDescent="0.25">
      <c r="J670" s="53"/>
      <c r="K670" s="53">
        <v>41055950100</v>
      </c>
      <c r="L670" s="53"/>
    </row>
    <row r="671" spans="10:12" ht="15.75" x14ac:dyDescent="0.25">
      <c r="J671" s="53"/>
      <c r="K671" s="53">
        <v>41057960500</v>
      </c>
      <c r="L671" s="53"/>
    </row>
    <row r="672" spans="10:12" ht="15.75" x14ac:dyDescent="0.25">
      <c r="J672" s="53"/>
      <c r="K672" s="53">
        <v>41057960600</v>
      </c>
      <c r="L672" s="53"/>
    </row>
    <row r="673" spans="10:12" ht="15.75" x14ac:dyDescent="0.25">
      <c r="J673" s="53"/>
      <c r="K673" s="53">
        <v>41057960200</v>
      </c>
      <c r="L673" s="53"/>
    </row>
    <row r="674" spans="10:12" ht="15.75" x14ac:dyDescent="0.25">
      <c r="J674" s="53"/>
      <c r="K674" s="53">
        <v>41057960400</v>
      </c>
      <c r="L674" s="53"/>
    </row>
    <row r="675" spans="10:12" ht="15.75" x14ac:dyDescent="0.25">
      <c r="J675" s="53"/>
      <c r="K675" s="53">
        <v>41057960800</v>
      </c>
      <c r="L675" s="53"/>
    </row>
    <row r="676" spans="10:12" ht="15.75" x14ac:dyDescent="0.25">
      <c r="J676" s="53"/>
      <c r="K676" s="53">
        <v>41057960300</v>
      </c>
      <c r="L676" s="53"/>
    </row>
    <row r="677" spans="10:12" ht="15.75" x14ac:dyDescent="0.25">
      <c r="J677" s="53"/>
      <c r="K677" s="53">
        <v>41057960700</v>
      </c>
      <c r="L677" s="53"/>
    </row>
    <row r="678" spans="10:12" ht="15.75" x14ac:dyDescent="0.25">
      <c r="J678" s="53"/>
      <c r="K678" s="53">
        <v>41057960100</v>
      </c>
      <c r="L678" s="53"/>
    </row>
    <row r="679" spans="10:12" ht="15.75" x14ac:dyDescent="0.25">
      <c r="J679" s="53"/>
      <c r="K679" s="53">
        <v>41059950300</v>
      </c>
      <c r="L679" s="53"/>
    </row>
    <row r="680" spans="10:12" ht="15.75" x14ac:dyDescent="0.25">
      <c r="J680" s="53"/>
      <c r="K680" s="53">
        <v>41059950500</v>
      </c>
      <c r="L680" s="53"/>
    </row>
    <row r="681" spans="10:12" ht="15.75" x14ac:dyDescent="0.25">
      <c r="J681" s="53"/>
      <c r="K681" s="53">
        <v>41059950600</v>
      </c>
      <c r="L681" s="53"/>
    </row>
    <row r="682" spans="10:12" ht="15.75" x14ac:dyDescent="0.25">
      <c r="J682" s="53"/>
      <c r="K682" s="53">
        <v>41059951200</v>
      </c>
      <c r="L682" s="53"/>
    </row>
    <row r="683" spans="10:12" ht="15.75" x14ac:dyDescent="0.25">
      <c r="J683" s="53"/>
      <c r="K683" s="53">
        <v>41059950200</v>
      </c>
      <c r="L683" s="53"/>
    </row>
    <row r="684" spans="10:12" ht="15.75" x14ac:dyDescent="0.25">
      <c r="J684" s="53"/>
      <c r="K684" s="53">
        <v>41059950400</v>
      </c>
      <c r="L684" s="53"/>
    </row>
    <row r="685" spans="10:12" ht="15.75" x14ac:dyDescent="0.25">
      <c r="J685" s="53"/>
      <c r="K685" s="53">
        <v>41059950100</v>
      </c>
      <c r="L685" s="53"/>
    </row>
    <row r="686" spans="10:12" ht="15.75" x14ac:dyDescent="0.25">
      <c r="J686" s="53"/>
      <c r="K686" s="53">
        <v>41059940000</v>
      </c>
      <c r="L686" s="53"/>
    </row>
    <row r="687" spans="10:12" ht="15.75" x14ac:dyDescent="0.25">
      <c r="J687" s="53"/>
      <c r="K687" s="53">
        <v>41059951100</v>
      </c>
      <c r="L687" s="53"/>
    </row>
    <row r="688" spans="10:12" ht="15.75" x14ac:dyDescent="0.25">
      <c r="J688" s="53"/>
      <c r="K688" s="53">
        <v>41059951000</v>
      </c>
      <c r="L688" s="53"/>
    </row>
    <row r="689" spans="10:12" ht="15.75" x14ac:dyDescent="0.25">
      <c r="J689" s="53"/>
      <c r="K689" s="53">
        <v>41059950700</v>
      </c>
      <c r="L689" s="53"/>
    </row>
    <row r="690" spans="10:12" ht="15.75" x14ac:dyDescent="0.25">
      <c r="J690" s="53"/>
      <c r="K690" s="53">
        <v>41059951400</v>
      </c>
      <c r="L690" s="53"/>
    </row>
    <row r="691" spans="10:12" ht="15.75" x14ac:dyDescent="0.25">
      <c r="J691" s="53"/>
      <c r="K691" s="53">
        <v>41059950900</v>
      </c>
      <c r="L691" s="53"/>
    </row>
    <row r="692" spans="10:12" ht="15.75" x14ac:dyDescent="0.25">
      <c r="J692" s="53"/>
      <c r="K692" s="53">
        <v>41059951300</v>
      </c>
      <c r="L692" s="53"/>
    </row>
    <row r="693" spans="10:12" ht="15.75" x14ac:dyDescent="0.25">
      <c r="J693" s="53"/>
      <c r="K693" s="53">
        <v>41059950800</v>
      </c>
      <c r="L693" s="53"/>
    </row>
    <row r="694" spans="10:12" ht="15.75" x14ac:dyDescent="0.25">
      <c r="J694" s="53"/>
      <c r="K694" s="53">
        <v>41061970200</v>
      </c>
      <c r="L694" s="53"/>
    </row>
    <row r="695" spans="10:12" ht="15.75" x14ac:dyDescent="0.25">
      <c r="J695" s="53"/>
      <c r="K695" s="53">
        <v>41061970400</v>
      </c>
      <c r="L695" s="53"/>
    </row>
    <row r="696" spans="10:12" ht="15.75" x14ac:dyDescent="0.25">
      <c r="J696" s="53"/>
      <c r="K696" s="53">
        <v>41061970500</v>
      </c>
      <c r="L696" s="53"/>
    </row>
    <row r="697" spans="10:12" ht="15.75" x14ac:dyDescent="0.25">
      <c r="J697" s="53"/>
      <c r="K697" s="53">
        <v>41061970600</v>
      </c>
      <c r="L697" s="53"/>
    </row>
    <row r="698" spans="10:12" ht="15.75" x14ac:dyDescent="0.25">
      <c r="J698" s="53"/>
      <c r="K698" s="53">
        <v>41061970300</v>
      </c>
      <c r="L698" s="53"/>
    </row>
    <row r="699" spans="10:12" ht="15.75" x14ac:dyDescent="0.25">
      <c r="J699" s="53"/>
      <c r="K699" s="53">
        <v>41061970700</v>
      </c>
      <c r="L699" s="53"/>
    </row>
    <row r="700" spans="10:12" ht="15.75" x14ac:dyDescent="0.25">
      <c r="J700" s="53"/>
      <c r="K700" s="53">
        <v>41061970800</v>
      </c>
      <c r="L700" s="53"/>
    </row>
    <row r="701" spans="10:12" ht="15.75" x14ac:dyDescent="0.25">
      <c r="J701" s="53"/>
      <c r="K701" s="53">
        <v>41061970100</v>
      </c>
      <c r="L701" s="53"/>
    </row>
    <row r="702" spans="10:12" ht="15.75" x14ac:dyDescent="0.25">
      <c r="J702" s="53"/>
      <c r="K702" s="53">
        <v>41063960300</v>
      </c>
      <c r="L702" s="53"/>
    </row>
    <row r="703" spans="10:12" ht="15.75" x14ac:dyDescent="0.25">
      <c r="J703" s="53"/>
      <c r="K703" s="53">
        <v>41063960100</v>
      </c>
      <c r="L703" s="53"/>
    </row>
    <row r="704" spans="10:12" ht="15.75" x14ac:dyDescent="0.25">
      <c r="J704" s="53"/>
      <c r="K704" s="53">
        <v>41063960200</v>
      </c>
      <c r="L704" s="53"/>
    </row>
    <row r="705" spans="10:12" ht="15.75" x14ac:dyDescent="0.25">
      <c r="J705" s="53"/>
      <c r="K705" s="53">
        <v>41065970700</v>
      </c>
      <c r="L705" s="53"/>
    </row>
    <row r="706" spans="10:12" ht="15.75" x14ac:dyDescent="0.25">
      <c r="J706" s="53"/>
      <c r="K706" s="53">
        <v>41065970500</v>
      </c>
      <c r="L706" s="53"/>
    </row>
    <row r="707" spans="10:12" ht="15.75" x14ac:dyDescent="0.25">
      <c r="J707" s="53"/>
      <c r="K707" s="53">
        <v>41065970100</v>
      </c>
      <c r="L707" s="53"/>
    </row>
    <row r="708" spans="10:12" ht="15.75" x14ac:dyDescent="0.25">
      <c r="J708" s="53"/>
      <c r="K708" s="53">
        <v>41065970800</v>
      </c>
      <c r="L708" s="53"/>
    </row>
    <row r="709" spans="10:12" ht="15.75" x14ac:dyDescent="0.25">
      <c r="J709" s="53"/>
      <c r="K709" s="53">
        <v>41065970300</v>
      </c>
      <c r="L709" s="53"/>
    </row>
    <row r="710" spans="10:12" ht="15.75" x14ac:dyDescent="0.25">
      <c r="J710" s="53"/>
      <c r="K710" s="53">
        <v>41065970400</v>
      </c>
      <c r="L710" s="53"/>
    </row>
    <row r="711" spans="10:12" ht="15.75" x14ac:dyDescent="0.25">
      <c r="J711" s="53"/>
      <c r="K711" s="53">
        <v>41065970600</v>
      </c>
      <c r="L711" s="53"/>
    </row>
    <row r="712" spans="10:12" ht="15.75" x14ac:dyDescent="0.25">
      <c r="J712" s="53"/>
      <c r="K712" s="53">
        <v>41065970200</v>
      </c>
      <c r="L712" s="53"/>
    </row>
    <row r="713" spans="10:12" ht="15.75" x14ac:dyDescent="0.25">
      <c r="J713" s="53"/>
      <c r="K713" s="53">
        <v>41067032109</v>
      </c>
      <c r="L713" s="53"/>
    </row>
    <row r="714" spans="10:12" ht="15.75" x14ac:dyDescent="0.25">
      <c r="J714" s="53"/>
      <c r="K714" s="53">
        <v>41067031807</v>
      </c>
      <c r="L714" s="53"/>
    </row>
    <row r="715" spans="10:12" ht="15.75" x14ac:dyDescent="0.25">
      <c r="J715" s="53"/>
      <c r="K715" s="53">
        <v>41067032001</v>
      </c>
      <c r="L715" s="53"/>
    </row>
    <row r="716" spans="10:12" ht="15.75" x14ac:dyDescent="0.25">
      <c r="J716" s="53"/>
      <c r="K716" s="53">
        <v>41067030501</v>
      </c>
      <c r="L716" s="53"/>
    </row>
    <row r="717" spans="10:12" ht="15.75" x14ac:dyDescent="0.25">
      <c r="J717" s="53"/>
      <c r="K717" s="53">
        <v>41067033500</v>
      </c>
      <c r="L717" s="53"/>
    </row>
    <row r="718" spans="10:12" ht="15.75" x14ac:dyDescent="0.25">
      <c r="J718" s="53"/>
      <c r="K718" s="53">
        <v>41067032107</v>
      </c>
      <c r="L718" s="53"/>
    </row>
    <row r="719" spans="10:12" ht="15.75" x14ac:dyDescent="0.25">
      <c r="J719" s="53"/>
      <c r="K719" s="53">
        <v>41067033600</v>
      </c>
      <c r="L719" s="53"/>
    </row>
    <row r="720" spans="10:12" ht="15.75" x14ac:dyDescent="0.25">
      <c r="J720" s="53"/>
      <c r="K720" s="53">
        <v>41067031507</v>
      </c>
      <c r="L720" s="53"/>
    </row>
    <row r="721" spans="10:12" ht="15.75" x14ac:dyDescent="0.25">
      <c r="J721" s="53"/>
      <c r="K721" s="53">
        <v>41067030101</v>
      </c>
      <c r="L721" s="53"/>
    </row>
    <row r="722" spans="10:12" ht="15.75" x14ac:dyDescent="0.25">
      <c r="J722" s="53"/>
      <c r="K722" s="53">
        <v>41067032406</v>
      </c>
      <c r="L722" s="53"/>
    </row>
    <row r="723" spans="10:12" ht="15.75" x14ac:dyDescent="0.25">
      <c r="J723" s="53"/>
      <c r="K723" s="53">
        <v>41067032300</v>
      </c>
      <c r="L723" s="53"/>
    </row>
    <row r="724" spans="10:12" ht="15.75" x14ac:dyDescent="0.25">
      <c r="J724" s="53"/>
      <c r="K724" s="53">
        <v>41067032003</v>
      </c>
      <c r="L724" s="53"/>
    </row>
    <row r="725" spans="10:12" ht="15.75" x14ac:dyDescent="0.25">
      <c r="J725" s="53"/>
      <c r="K725" s="53">
        <v>41067032902</v>
      </c>
      <c r="L725" s="53"/>
    </row>
    <row r="726" spans="10:12" ht="15.75" x14ac:dyDescent="0.25">
      <c r="J726" s="53"/>
      <c r="K726" s="53">
        <v>41067030102</v>
      </c>
      <c r="L726" s="53"/>
    </row>
    <row r="727" spans="10:12" ht="15.75" x14ac:dyDescent="0.25">
      <c r="J727" s="53"/>
      <c r="K727" s="53">
        <v>41067031616</v>
      </c>
      <c r="L727" s="53"/>
    </row>
    <row r="728" spans="10:12" ht="15.75" x14ac:dyDescent="0.25">
      <c r="J728" s="53"/>
      <c r="K728" s="53">
        <v>41067031404</v>
      </c>
      <c r="L728" s="53"/>
    </row>
    <row r="729" spans="10:12" ht="15.75" x14ac:dyDescent="0.25">
      <c r="J729" s="53"/>
      <c r="K729" s="53">
        <v>41067032502</v>
      </c>
      <c r="L729" s="53"/>
    </row>
    <row r="730" spans="10:12" ht="15.75" x14ac:dyDescent="0.25">
      <c r="J730" s="53"/>
      <c r="K730" s="53">
        <v>41067033301</v>
      </c>
      <c r="L730" s="53"/>
    </row>
    <row r="731" spans="10:12" ht="15.75" x14ac:dyDescent="0.25">
      <c r="J731" s="53"/>
      <c r="K731" s="53">
        <v>41067031300</v>
      </c>
      <c r="L731" s="53"/>
    </row>
    <row r="732" spans="10:12" ht="15.75" x14ac:dyDescent="0.25">
      <c r="J732" s="53"/>
      <c r="K732" s="53">
        <v>41067032607</v>
      </c>
      <c r="L732" s="53"/>
    </row>
    <row r="733" spans="10:12" ht="15.75" x14ac:dyDescent="0.25">
      <c r="J733" s="53"/>
      <c r="K733" s="53">
        <v>41067032005</v>
      </c>
      <c r="L733" s="53"/>
    </row>
    <row r="734" spans="10:12" ht="15.75" x14ac:dyDescent="0.25">
      <c r="J734" s="53"/>
      <c r="K734" s="53">
        <v>41067030801</v>
      </c>
      <c r="L734" s="53"/>
    </row>
    <row r="735" spans="10:12" ht="15.75" x14ac:dyDescent="0.25">
      <c r="J735" s="53"/>
      <c r="K735" s="53">
        <v>41067031402</v>
      </c>
      <c r="L735" s="53"/>
    </row>
    <row r="736" spans="10:12" ht="15.75" x14ac:dyDescent="0.25">
      <c r="J736" s="53"/>
      <c r="K736" s="53">
        <v>41067032901</v>
      </c>
      <c r="L736" s="53"/>
    </row>
    <row r="737" spans="10:12" ht="15.75" x14ac:dyDescent="0.25">
      <c r="J737" s="53"/>
      <c r="K737" s="53">
        <v>41067033101</v>
      </c>
      <c r="L737" s="53"/>
    </row>
    <row r="738" spans="10:12" ht="15.75" x14ac:dyDescent="0.25">
      <c r="J738" s="53"/>
      <c r="K738" s="53">
        <v>41067032108</v>
      </c>
      <c r="L738" s="53"/>
    </row>
    <row r="739" spans="10:12" ht="15.75" x14ac:dyDescent="0.25">
      <c r="J739" s="53"/>
      <c r="K739" s="53">
        <v>41067031615</v>
      </c>
      <c r="L739" s="53"/>
    </row>
    <row r="740" spans="10:12" ht="15.75" x14ac:dyDescent="0.25">
      <c r="J740" s="53"/>
      <c r="K740" s="53">
        <v>41067031005</v>
      </c>
      <c r="L740" s="53"/>
    </row>
    <row r="741" spans="10:12" ht="15.75" x14ac:dyDescent="0.25">
      <c r="J741" s="53"/>
      <c r="K741" s="53">
        <v>41067031612</v>
      </c>
      <c r="L741" s="53"/>
    </row>
    <row r="742" spans="10:12" ht="15.75" x14ac:dyDescent="0.25">
      <c r="J742" s="53"/>
      <c r="K742" s="53">
        <v>41067031100</v>
      </c>
      <c r="L742" s="53"/>
    </row>
    <row r="743" spans="10:12" ht="15.75" x14ac:dyDescent="0.25">
      <c r="J743" s="53"/>
      <c r="K743" s="53">
        <v>41067032407</v>
      </c>
      <c r="L743" s="53"/>
    </row>
    <row r="744" spans="10:12" ht="15.75" x14ac:dyDescent="0.25">
      <c r="J744" s="53"/>
      <c r="K744" s="53">
        <v>41067031812</v>
      </c>
      <c r="L744" s="53"/>
    </row>
    <row r="745" spans="10:12" ht="15.75" x14ac:dyDescent="0.25">
      <c r="J745" s="53"/>
      <c r="K745" s="53">
        <v>41067031806</v>
      </c>
      <c r="L745" s="53"/>
    </row>
    <row r="746" spans="10:12" ht="15.75" x14ac:dyDescent="0.25">
      <c r="J746" s="53"/>
      <c r="K746" s="53">
        <v>41067032104</v>
      </c>
      <c r="L746" s="53"/>
    </row>
    <row r="747" spans="10:12" ht="15.75" x14ac:dyDescent="0.25">
      <c r="J747" s="53"/>
      <c r="K747" s="53">
        <v>41067031804</v>
      </c>
      <c r="L747" s="53"/>
    </row>
    <row r="748" spans="10:12" ht="15.75" x14ac:dyDescent="0.25">
      <c r="J748" s="53"/>
      <c r="K748" s="53">
        <v>41067030402</v>
      </c>
      <c r="L748" s="53"/>
    </row>
    <row r="749" spans="10:12" ht="15.75" x14ac:dyDescent="0.25">
      <c r="J749" s="53"/>
      <c r="K749" s="53">
        <v>41067032004</v>
      </c>
      <c r="L749" s="53"/>
    </row>
    <row r="750" spans="10:12" ht="15.75" x14ac:dyDescent="0.25">
      <c r="J750" s="53"/>
      <c r="K750" s="53">
        <v>41067031706</v>
      </c>
      <c r="L750" s="53"/>
    </row>
    <row r="751" spans="10:12" ht="15.75" x14ac:dyDescent="0.25">
      <c r="J751" s="53"/>
      <c r="K751" s="53">
        <v>41067033000</v>
      </c>
      <c r="L751" s="53"/>
    </row>
    <row r="752" spans="10:12" ht="15.75" x14ac:dyDescent="0.25">
      <c r="J752" s="53"/>
      <c r="K752" s="53">
        <v>41067032404</v>
      </c>
      <c r="L752" s="53"/>
    </row>
    <row r="753" spans="10:12" ht="15.75" x14ac:dyDescent="0.25">
      <c r="J753" s="53"/>
      <c r="K753" s="53">
        <v>41067031514</v>
      </c>
      <c r="L753" s="53"/>
    </row>
    <row r="754" spans="10:12" ht="15.75" x14ac:dyDescent="0.25">
      <c r="J754" s="53"/>
      <c r="K754" s="53">
        <v>41067031403</v>
      </c>
      <c r="L754" s="53"/>
    </row>
    <row r="755" spans="10:12" ht="15.75" x14ac:dyDescent="0.25">
      <c r="J755" s="53"/>
      <c r="K755" s="53">
        <v>41067031908</v>
      </c>
      <c r="L755" s="53"/>
    </row>
    <row r="756" spans="10:12" ht="15.75" x14ac:dyDescent="0.25">
      <c r="J756" s="53"/>
      <c r="K756" s="53">
        <v>41067031614</v>
      </c>
      <c r="L756" s="53"/>
    </row>
    <row r="757" spans="10:12" ht="15.75" x14ac:dyDescent="0.25">
      <c r="J757" s="53"/>
      <c r="K757" s="53">
        <v>41067030900</v>
      </c>
      <c r="L757" s="53"/>
    </row>
    <row r="758" spans="10:12" ht="15.75" x14ac:dyDescent="0.25">
      <c r="J758" s="53"/>
      <c r="K758" s="53">
        <v>41067031907</v>
      </c>
      <c r="L758" s="53"/>
    </row>
    <row r="759" spans="10:12" ht="15.75" x14ac:dyDescent="0.25">
      <c r="J759" s="53"/>
      <c r="K759" s="53">
        <v>41067030700</v>
      </c>
      <c r="L759" s="53"/>
    </row>
    <row r="760" spans="10:12" ht="15.75" x14ac:dyDescent="0.25">
      <c r="J760" s="53"/>
      <c r="K760" s="53">
        <v>41067031504</v>
      </c>
      <c r="L760" s="53"/>
    </row>
    <row r="761" spans="10:12" ht="15.75" x14ac:dyDescent="0.25">
      <c r="J761" s="53"/>
      <c r="K761" s="53">
        <v>41067030502</v>
      </c>
      <c r="L761" s="53"/>
    </row>
    <row r="762" spans="10:12" ht="15.75" x14ac:dyDescent="0.25">
      <c r="J762" s="53"/>
      <c r="K762" s="53">
        <v>41067031200</v>
      </c>
      <c r="L762" s="53"/>
    </row>
    <row r="763" spans="10:12" ht="15.75" x14ac:dyDescent="0.25">
      <c r="J763" s="53"/>
      <c r="K763" s="53">
        <v>41067031814</v>
      </c>
      <c r="L763" s="53"/>
    </row>
    <row r="764" spans="10:12" ht="15.75" x14ac:dyDescent="0.25">
      <c r="J764" s="53"/>
      <c r="K764" s="53">
        <v>41067033200</v>
      </c>
      <c r="L764" s="53"/>
    </row>
    <row r="765" spans="10:12" ht="15.75" x14ac:dyDescent="0.25">
      <c r="J765" s="53"/>
      <c r="K765" s="53">
        <v>41067031813</v>
      </c>
      <c r="L765" s="53"/>
    </row>
    <row r="766" spans="10:12" ht="15.75" x14ac:dyDescent="0.25">
      <c r="J766" s="53"/>
      <c r="K766" s="53">
        <v>41067031815</v>
      </c>
      <c r="L766" s="53"/>
    </row>
    <row r="767" spans="10:12" ht="15.75" x14ac:dyDescent="0.25">
      <c r="J767" s="53"/>
      <c r="K767" s="53">
        <v>41067032409</v>
      </c>
      <c r="L767" s="53"/>
    </row>
    <row r="768" spans="10:12" ht="15.75" x14ac:dyDescent="0.25">
      <c r="J768" s="53"/>
      <c r="K768" s="53">
        <v>41067031909</v>
      </c>
      <c r="L768" s="53"/>
    </row>
    <row r="769" spans="10:12" ht="15.75" x14ac:dyDescent="0.25">
      <c r="J769" s="53"/>
      <c r="K769" s="53">
        <v>41067032503</v>
      </c>
      <c r="L769" s="53"/>
    </row>
    <row r="770" spans="10:12" ht="15.75" x14ac:dyDescent="0.25">
      <c r="J770" s="53"/>
      <c r="K770" s="53">
        <v>41067031509</v>
      </c>
      <c r="L770" s="53"/>
    </row>
    <row r="771" spans="10:12" ht="15.75" x14ac:dyDescent="0.25">
      <c r="J771" s="53"/>
      <c r="K771" s="53">
        <v>41067032103</v>
      </c>
      <c r="L771" s="53"/>
    </row>
    <row r="772" spans="10:12" ht="15.75" x14ac:dyDescent="0.25">
      <c r="J772" s="53"/>
      <c r="K772" s="53">
        <v>41067031705</v>
      </c>
      <c r="L772" s="53"/>
    </row>
    <row r="773" spans="10:12" ht="15.75" x14ac:dyDescent="0.25">
      <c r="J773" s="53"/>
      <c r="K773" s="53">
        <v>41067031003</v>
      </c>
      <c r="L773" s="53"/>
    </row>
    <row r="774" spans="10:12" ht="15.75" x14ac:dyDescent="0.25">
      <c r="J774" s="53"/>
      <c r="K774" s="53">
        <v>41067032410</v>
      </c>
      <c r="L774" s="53"/>
    </row>
    <row r="775" spans="10:12" ht="15.75" x14ac:dyDescent="0.25">
      <c r="J775" s="53"/>
      <c r="K775" s="53">
        <v>41067032606</v>
      </c>
      <c r="L775" s="53"/>
    </row>
    <row r="776" spans="10:12" ht="15.75" x14ac:dyDescent="0.25">
      <c r="J776" s="53"/>
      <c r="K776" s="53">
        <v>41067030200</v>
      </c>
      <c r="L776" s="53"/>
    </row>
    <row r="777" spans="10:12" ht="15.75" x14ac:dyDescent="0.25">
      <c r="J777" s="53"/>
      <c r="K777" s="53">
        <v>41067030600</v>
      </c>
      <c r="L777" s="53"/>
    </row>
    <row r="778" spans="10:12" ht="15.75" x14ac:dyDescent="0.25">
      <c r="J778" s="53"/>
      <c r="K778" s="53">
        <v>41067031006</v>
      </c>
      <c r="L778" s="53"/>
    </row>
    <row r="779" spans="10:12" ht="15.75" x14ac:dyDescent="0.25">
      <c r="J779" s="53"/>
      <c r="K779" s="53">
        <v>41067032200</v>
      </c>
      <c r="L779" s="53"/>
    </row>
    <row r="780" spans="10:12" ht="15.75" x14ac:dyDescent="0.25">
      <c r="J780" s="53"/>
      <c r="K780" s="53">
        <v>41067031610</v>
      </c>
      <c r="L780" s="53"/>
    </row>
    <row r="781" spans="10:12" ht="15.75" x14ac:dyDescent="0.25">
      <c r="J781" s="53"/>
      <c r="K781" s="53">
        <v>41067031508</v>
      </c>
      <c r="L781" s="53"/>
    </row>
    <row r="782" spans="10:12" ht="15.75" x14ac:dyDescent="0.25">
      <c r="J782" s="53"/>
      <c r="K782" s="53">
        <v>41067031506</v>
      </c>
      <c r="L782" s="53"/>
    </row>
    <row r="783" spans="10:12" ht="15.75" x14ac:dyDescent="0.25">
      <c r="J783" s="53"/>
      <c r="K783" s="53">
        <v>41067032604</v>
      </c>
      <c r="L783" s="53"/>
    </row>
    <row r="784" spans="10:12" ht="15.75" x14ac:dyDescent="0.25">
      <c r="J784" s="53"/>
      <c r="K784" s="53">
        <v>41067032609</v>
      </c>
      <c r="L784" s="53"/>
    </row>
    <row r="785" spans="10:12" ht="15.75" x14ac:dyDescent="0.25">
      <c r="J785" s="53"/>
      <c r="K785" s="53">
        <v>41067031613</v>
      </c>
      <c r="L785" s="53"/>
    </row>
    <row r="786" spans="10:12" ht="15.75" x14ac:dyDescent="0.25">
      <c r="J786" s="53"/>
      <c r="K786" s="53">
        <v>41067031904</v>
      </c>
      <c r="L786" s="53"/>
    </row>
    <row r="787" spans="10:12" ht="15.75" x14ac:dyDescent="0.25">
      <c r="J787" s="53"/>
      <c r="K787" s="53">
        <v>41067032501</v>
      </c>
      <c r="L787" s="53"/>
    </row>
    <row r="788" spans="10:12" ht="15.75" x14ac:dyDescent="0.25">
      <c r="J788" s="53"/>
      <c r="K788" s="53">
        <v>41067030805</v>
      </c>
      <c r="L788" s="53"/>
    </row>
    <row r="789" spans="10:12" ht="15.75" x14ac:dyDescent="0.25">
      <c r="J789" s="53"/>
      <c r="K789" s="53">
        <v>41067032603</v>
      </c>
      <c r="L789" s="53"/>
    </row>
    <row r="790" spans="10:12" ht="15.75" x14ac:dyDescent="0.25">
      <c r="J790" s="53"/>
      <c r="K790" s="53">
        <v>41067032700</v>
      </c>
      <c r="L790" s="53"/>
    </row>
    <row r="791" spans="10:12" ht="15.75" x14ac:dyDescent="0.25">
      <c r="J791" s="53"/>
      <c r="K791" s="53">
        <v>41067031513</v>
      </c>
      <c r="L791" s="53"/>
    </row>
    <row r="792" spans="10:12" ht="15.75" x14ac:dyDescent="0.25">
      <c r="J792" s="53"/>
      <c r="K792" s="53">
        <v>41067031004</v>
      </c>
      <c r="L792" s="53"/>
    </row>
    <row r="793" spans="10:12" ht="15.75" x14ac:dyDescent="0.25">
      <c r="J793" s="53"/>
      <c r="K793" s="53">
        <v>41067031910</v>
      </c>
      <c r="L793" s="53"/>
    </row>
    <row r="794" spans="10:12" ht="15.75" x14ac:dyDescent="0.25">
      <c r="J794" s="53"/>
      <c r="K794" s="53">
        <v>41067030806</v>
      </c>
      <c r="L794" s="53"/>
    </row>
    <row r="795" spans="10:12" ht="15.75" x14ac:dyDescent="0.25">
      <c r="J795" s="53"/>
      <c r="K795" s="53">
        <v>41067032800</v>
      </c>
      <c r="L795" s="53"/>
    </row>
    <row r="796" spans="10:12" ht="15.75" x14ac:dyDescent="0.25">
      <c r="J796" s="53"/>
      <c r="K796" s="53">
        <v>41067031611</v>
      </c>
      <c r="L796" s="53"/>
    </row>
    <row r="797" spans="10:12" ht="15.75" x14ac:dyDescent="0.25">
      <c r="J797" s="53"/>
      <c r="K797" s="53">
        <v>41067031609</v>
      </c>
      <c r="L797" s="53"/>
    </row>
    <row r="798" spans="10:12" ht="15.75" x14ac:dyDescent="0.25">
      <c r="J798" s="53"/>
      <c r="K798" s="53">
        <v>41067033302</v>
      </c>
      <c r="L798" s="53"/>
    </row>
    <row r="799" spans="10:12" ht="15.75" x14ac:dyDescent="0.25">
      <c r="J799" s="53"/>
      <c r="K799" s="53">
        <v>41067032610</v>
      </c>
      <c r="L799" s="53"/>
    </row>
    <row r="800" spans="10:12" ht="15.75" x14ac:dyDescent="0.25">
      <c r="J800" s="53"/>
      <c r="K800" s="53">
        <v>41067032608</v>
      </c>
      <c r="L800" s="53"/>
    </row>
    <row r="801" spans="10:12" ht="15.75" x14ac:dyDescent="0.25">
      <c r="J801" s="53"/>
      <c r="K801" s="53">
        <v>41067031805</v>
      </c>
      <c r="L801" s="53"/>
    </row>
    <row r="802" spans="10:12" ht="15.75" x14ac:dyDescent="0.25">
      <c r="J802" s="53"/>
      <c r="K802" s="53">
        <v>41067031511</v>
      </c>
      <c r="L802" s="53"/>
    </row>
    <row r="803" spans="10:12" ht="15.75" x14ac:dyDescent="0.25">
      <c r="J803" s="53"/>
      <c r="K803" s="53">
        <v>41067031512</v>
      </c>
      <c r="L803" s="53"/>
    </row>
    <row r="804" spans="10:12" ht="15.75" x14ac:dyDescent="0.25">
      <c r="J804" s="53"/>
      <c r="K804" s="53">
        <v>41067030300</v>
      </c>
      <c r="L804" s="53"/>
    </row>
    <row r="805" spans="10:12" ht="15.75" x14ac:dyDescent="0.25">
      <c r="J805" s="53"/>
      <c r="K805" s="53">
        <v>41067031606</v>
      </c>
      <c r="L805" s="53"/>
    </row>
    <row r="806" spans="10:12" ht="15.75" x14ac:dyDescent="0.25">
      <c r="J806" s="53"/>
      <c r="K806" s="53">
        <v>41067030803</v>
      </c>
      <c r="L806" s="53"/>
    </row>
    <row r="807" spans="10:12" ht="15.75" x14ac:dyDescent="0.25">
      <c r="J807" s="53"/>
      <c r="K807" s="53">
        <v>41067033102</v>
      </c>
      <c r="L807" s="53"/>
    </row>
    <row r="808" spans="10:12" ht="15.75" x14ac:dyDescent="0.25">
      <c r="J808" s="53"/>
      <c r="K808" s="53">
        <v>41067030401</v>
      </c>
      <c r="L808" s="53"/>
    </row>
    <row r="809" spans="10:12" ht="15.75" x14ac:dyDescent="0.25">
      <c r="J809" s="53"/>
      <c r="K809" s="53">
        <v>41067031911</v>
      </c>
      <c r="L809" s="53"/>
    </row>
    <row r="810" spans="10:12" ht="15.75" x14ac:dyDescent="0.25">
      <c r="J810" s="53"/>
      <c r="K810" s="53">
        <v>41067031912</v>
      </c>
      <c r="L810" s="53"/>
    </row>
    <row r="811" spans="10:12" ht="15.75" x14ac:dyDescent="0.25">
      <c r="J811" s="53"/>
      <c r="K811" s="53">
        <v>41067031704</v>
      </c>
      <c r="L811" s="53"/>
    </row>
    <row r="812" spans="10:12" ht="15.75" x14ac:dyDescent="0.25">
      <c r="J812" s="53"/>
      <c r="K812" s="53">
        <v>41067032110</v>
      </c>
      <c r="L812" s="53"/>
    </row>
    <row r="813" spans="10:12" ht="15.75" x14ac:dyDescent="0.25">
      <c r="J813" s="53"/>
      <c r="K813" s="53">
        <v>41067031617</v>
      </c>
      <c r="L813" s="53"/>
    </row>
    <row r="814" spans="10:12" ht="15.75" x14ac:dyDescent="0.25">
      <c r="J814" s="53"/>
      <c r="K814" s="53">
        <v>41067033400</v>
      </c>
      <c r="L814" s="53"/>
    </row>
    <row r="815" spans="10:12" ht="15.75" x14ac:dyDescent="0.25">
      <c r="J815" s="53"/>
      <c r="K815" s="53">
        <v>41067031703</v>
      </c>
      <c r="L815" s="53"/>
    </row>
    <row r="816" spans="10:12" ht="15.75" x14ac:dyDescent="0.25">
      <c r="J816" s="53"/>
      <c r="K816" s="53">
        <v>41067032408</v>
      </c>
      <c r="L816" s="53"/>
    </row>
    <row r="817" spans="10:12" ht="15.75" x14ac:dyDescent="0.25">
      <c r="J817" s="53"/>
      <c r="K817" s="53">
        <v>41069960100</v>
      </c>
      <c r="L817" s="53"/>
    </row>
    <row r="818" spans="10:12" ht="15.75" x14ac:dyDescent="0.25">
      <c r="J818" s="53"/>
      <c r="K818" s="53">
        <v>41071030400</v>
      </c>
      <c r="L818" s="53"/>
    </row>
    <row r="819" spans="10:12" ht="15.75" x14ac:dyDescent="0.25">
      <c r="J819" s="53"/>
      <c r="K819" s="53">
        <v>41071031000</v>
      </c>
      <c r="L819" s="53"/>
    </row>
    <row r="820" spans="10:12" ht="15.75" x14ac:dyDescent="0.25">
      <c r="J820" s="53"/>
      <c r="K820" s="53">
        <v>41071030301</v>
      </c>
      <c r="L820" s="53"/>
    </row>
    <row r="821" spans="10:12" ht="15.75" x14ac:dyDescent="0.25">
      <c r="J821" s="53"/>
      <c r="K821" s="53">
        <v>41071030101</v>
      </c>
      <c r="L821" s="53"/>
    </row>
    <row r="822" spans="10:12" ht="15.75" x14ac:dyDescent="0.25">
      <c r="J822" s="53"/>
      <c r="K822" s="53">
        <v>41071030201</v>
      </c>
      <c r="L822" s="53"/>
    </row>
    <row r="823" spans="10:12" ht="15.75" x14ac:dyDescent="0.25">
      <c r="J823" s="53"/>
      <c r="K823" s="53">
        <v>41071030602</v>
      </c>
      <c r="L823" s="53"/>
    </row>
    <row r="824" spans="10:12" ht="15.75" x14ac:dyDescent="0.25">
      <c r="J824" s="53"/>
      <c r="K824" s="53">
        <v>41071030302</v>
      </c>
      <c r="L824" s="53"/>
    </row>
    <row r="825" spans="10:12" ht="15.75" x14ac:dyDescent="0.25">
      <c r="J825" s="53"/>
      <c r="K825" s="53">
        <v>41071030701</v>
      </c>
      <c r="L825" s="53"/>
    </row>
    <row r="826" spans="10:12" ht="15.75" x14ac:dyDescent="0.25">
      <c r="J826" s="53"/>
      <c r="K826" s="53">
        <v>41071030102</v>
      </c>
      <c r="L826" s="53"/>
    </row>
    <row r="827" spans="10:12" ht="15.75" x14ac:dyDescent="0.25">
      <c r="J827" s="53"/>
      <c r="K827" s="53">
        <v>41071030202</v>
      </c>
      <c r="L827" s="53"/>
    </row>
    <row r="828" spans="10:12" ht="15.75" x14ac:dyDescent="0.25">
      <c r="J828" s="53"/>
      <c r="K828" s="53">
        <v>41071030802</v>
      </c>
      <c r="L828" s="53"/>
    </row>
    <row r="829" spans="10:12" ht="15.75" x14ac:dyDescent="0.25">
      <c r="J829" s="53"/>
      <c r="K829" s="53">
        <v>41071030502</v>
      </c>
      <c r="L829" s="53"/>
    </row>
    <row r="830" spans="10:12" ht="15.75" x14ac:dyDescent="0.25">
      <c r="J830" s="53"/>
      <c r="K830" s="53">
        <v>41071030702</v>
      </c>
      <c r="L830" s="53"/>
    </row>
    <row r="831" spans="10:12" ht="15.75" x14ac:dyDescent="0.25">
      <c r="J831" s="53"/>
      <c r="K831" s="53">
        <v>41071030601</v>
      </c>
      <c r="L831" s="53"/>
    </row>
    <row r="832" spans="10:12" ht="15.75" x14ac:dyDescent="0.25">
      <c r="J832" s="53"/>
      <c r="K832" s="53">
        <v>41071030501</v>
      </c>
      <c r="L832" s="53"/>
    </row>
    <row r="833" spans="10:12" ht="15.75" x14ac:dyDescent="0.25">
      <c r="J833" s="53"/>
      <c r="K833" s="53">
        <v>41071030900</v>
      </c>
      <c r="L833" s="53"/>
    </row>
    <row r="834" spans="10:12" ht="15.75" x14ac:dyDescent="0.25">
      <c r="J834" s="53"/>
      <c r="K834" s="53">
        <v>41071030801</v>
      </c>
      <c r="L834" s="53"/>
    </row>
  </sheetData>
  <sheetProtection algorithmName="SHA-512" hashValue="VSZ3PifM/zsKaFDg9z7rqPL45W0xMwHMKRKBqSmt2HuZRRTBou4opUaqIRsgNriBNujos/Fd9mx32C9Pcq5eOQ==" saltValue="BC9Un4kXWZx7r9ADtXVCV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sheetPr>
  <dimension ref="B2"/>
  <sheetViews>
    <sheetView showGridLines="0" workbookViewId="0">
      <selection activeCell="B2" sqref="B2"/>
    </sheetView>
  </sheetViews>
  <sheetFormatPr defaultRowHeight="15" x14ac:dyDescent="0.25"/>
  <sheetData>
    <row r="2" spans="2:2" x14ac:dyDescent="0.25">
      <c r="B2" s="22" t="s">
        <v>551</v>
      </c>
    </row>
  </sheetData>
  <sheetProtection algorithmName="SHA-512" hashValue="ShXE/BmFCIu08Y1UQUeFuEBt5sxrqFIiQ9Q3w30rtWvapf1nlLhulk/e77A2S8L+WBD7m1RrL+2Mc+kDxQrigg==" saltValue="Njoj+7mUHy/QMMxIDIeJK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4"/>
  </sheetPr>
  <dimension ref="A1:S59"/>
  <sheetViews>
    <sheetView zoomScaleNormal="100" workbookViewId="0">
      <selection activeCell="E20" sqref="E20"/>
    </sheetView>
  </sheetViews>
  <sheetFormatPr defaultColWidth="8.7109375" defaultRowHeight="15" x14ac:dyDescent="0.25"/>
  <cols>
    <col min="1" max="1" width="24.7109375" style="4" bestFit="1" customWidth="1"/>
    <col min="2" max="2" width="4.7109375" style="4" customWidth="1"/>
    <col min="3" max="3" width="25.5703125" style="4" customWidth="1"/>
    <col min="4" max="4" width="16.7109375" style="4" customWidth="1"/>
    <col min="5" max="5" width="17.85546875" style="4" customWidth="1"/>
    <col min="6" max="6" width="16.5703125" style="4" customWidth="1"/>
    <col min="7" max="7" width="12.85546875" style="4" customWidth="1"/>
    <col min="8" max="8" width="17.140625" style="4" customWidth="1"/>
    <col min="9" max="9" width="1.7109375" style="4" customWidth="1"/>
    <col min="10" max="10" width="2.28515625" style="4" customWidth="1"/>
    <col min="11" max="11" width="25.7109375" style="4" customWidth="1"/>
    <col min="12" max="12" width="70.5703125" style="35" customWidth="1"/>
    <col min="13" max="13" width="27.7109375" style="35" customWidth="1"/>
    <col min="14" max="16384" width="8.7109375" style="4"/>
  </cols>
  <sheetData>
    <row r="1" spans="1:19" s="3" customFormat="1" ht="23.25" x14ac:dyDescent="0.35">
      <c r="A1" s="85" t="s">
        <v>593</v>
      </c>
      <c r="L1" s="561"/>
      <c r="M1" s="561"/>
    </row>
    <row r="2" spans="1:19" s="3" customFormat="1" ht="36.75" customHeight="1" x14ac:dyDescent="0.25">
      <c r="A2" s="672" t="s">
        <v>732</v>
      </c>
      <c r="B2" s="672"/>
      <c r="C2" s="672"/>
      <c r="D2" s="672"/>
      <c r="E2" s="672"/>
      <c r="F2" s="672"/>
      <c r="G2" s="672"/>
      <c r="H2" s="672"/>
      <c r="I2" s="672"/>
      <c r="J2" s="672"/>
      <c r="K2" s="672"/>
      <c r="L2" s="672"/>
      <c r="M2" s="561"/>
    </row>
    <row r="3" spans="1:19" s="27" customFormat="1" ht="13.9" customHeight="1" x14ac:dyDescent="0.25">
      <c r="A3" s="554"/>
      <c r="B3" s="554"/>
      <c r="C3" s="554"/>
      <c r="D3" s="554"/>
      <c r="E3" s="554"/>
      <c r="F3" s="554"/>
      <c r="G3" s="554"/>
      <c r="H3" s="554"/>
      <c r="I3" s="554"/>
      <c r="J3" s="272"/>
      <c r="K3" s="554"/>
      <c r="L3" s="554"/>
      <c r="M3" s="565"/>
    </row>
    <row r="4" spans="1:19" ht="15" customHeight="1" x14ac:dyDescent="0.25">
      <c r="D4" s="72" t="s">
        <v>673</v>
      </c>
      <c r="E4" s="72"/>
      <c r="F4" s="72"/>
      <c r="J4" s="272"/>
    </row>
    <row r="5" spans="1:19" s="27" customFormat="1" ht="18" customHeight="1" x14ac:dyDescent="0.25">
      <c r="A5" s="530"/>
      <c r="B5" s="530"/>
      <c r="C5" s="530"/>
      <c r="D5" s="555" t="s">
        <v>639</v>
      </c>
      <c r="E5" s="530"/>
      <c r="F5" s="530"/>
      <c r="G5" s="530"/>
      <c r="H5" s="530"/>
      <c r="I5" s="530"/>
      <c r="J5" s="272"/>
      <c r="K5" s="530"/>
      <c r="L5" s="530"/>
      <c r="M5" s="565"/>
      <c r="O5" s="4"/>
      <c r="P5" s="4"/>
      <c r="Q5" s="4"/>
      <c r="R5" s="4"/>
      <c r="S5" s="4"/>
    </row>
    <row r="6" spans="1:19" x14ac:dyDescent="0.25">
      <c r="B6" s="6"/>
      <c r="D6" s="556" t="s">
        <v>706</v>
      </c>
      <c r="E6" s="556"/>
      <c r="J6" s="272"/>
    </row>
    <row r="7" spans="1:19" s="417" customFormat="1" ht="21" x14ac:dyDescent="0.35">
      <c r="A7" s="418" t="s">
        <v>102</v>
      </c>
      <c r="B7" s="419"/>
      <c r="C7" s="419"/>
      <c r="D7" s="419"/>
      <c r="E7" s="419"/>
      <c r="F7" s="419"/>
      <c r="G7" s="419"/>
      <c r="H7" s="419"/>
      <c r="I7" s="419"/>
      <c r="J7" s="478"/>
      <c r="K7" s="419" t="s">
        <v>642</v>
      </c>
      <c r="L7" s="562"/>
      <c r="M7" s="566" t="s">
        <v>712</v>
      </c>
      <c r="O7" s="4"/>
      <c r="P7" s="4"/>
      <c r="Q7" s="4"/>
      <c r="R7" s="4"/>
      <c r="S7" s="4"/>
    </row>
    <row r="8" spans="1:19" ht="15.4" customHeight="1" x14ac:dyDescent="0.25">
      <c r="A8" s="673" t="s">
        <v>93</v>
      </c>
      <c r="C8" s="8"/>
      <c r="J8" s="272"/>
      <c r="K8" s="664" t="s">
        <v>94</v>
      </c>
      <c r="L8" s="663" t="s">
        <v>674</v>
      </c>
      <c r="M8" s="662" t="s">
        <v>713</v>
      </c>
    </row>
    <row r="9" spans="1:19" ht="30" x14ac:dyDescent="0.25">
      <c r="A9" s="674"/>
      <c r="C9" s="36" t="s">
        <v>94</v>
      </c>
      <c r="D9" s="6">
        <v>2025</v>
      </c>
      <c r="E9" s="6">
        <v>2030</v>
      </c>
      <c r="F9" s="6">
        <v>2035</v>
      </c>
      <c r="H9" s="39" t="s">
        <v>240</v>
      </c>
      <c r="I9" s="480"/>
      <c r="J9" s="272"/>
      <c r="K9" s="665"/>
      <c r="L9" s="666"/>
      <c r="M9" s="662"/>
    </row>
    <row r="10" spans="1:19" ht="15.4" customHeight="1" x14ac:dyDescent="0.25">
      <c r="A10" s="674"/>
      <c r="C10" s="63" t="s">
        <v>239</v>
      </c>
      <c r="D10" s="609">
        <f>D11</f>
        <v>5.9172979202938403E-2</v>
      </c>
      <c r="E10" s="609">
        <v>0.25</v>
      </c>
      <c r="F10" s="609">
        <v>0.5</v>
      </c>
      <c r="G10"/>
      <c r="H10" s="610">
        <v>0.6</v>
      </c>
      <c r="I10" s="480"/>
      <c r="J10" s="272"/>
      <c r="K10" s="677" t="s">
        <v>240</v>
      </c>
      <c r="L10" s="663" t="s">
        <v>675</v>
      </c>
      <c r="M10" s="662" t="s">
        <v>714</v>
      </c>
    </row>
    <row r="11" spans="1:19" ht="15.4" customHeight="1" x14ac:dyDescent="0.25">
      <c r="A11" s="674"/>
      <c r="C11" s="62" t="s">
        <v>520</v>
      </c>
      <c r="D11" s="553">
        <v>5.9172979202938403E-2</v>
      </c>
      <c r="E11" s="62">
        <v>0.25</v>
      </c>
      <c r="F11" s="62">
        <v>0.5</v>
      </c>
      <c r="G11" s="61"/>
      <c r="H11" s="62">
        <v>0.6</v>
      </c>
      <c r="I11" s="62"/>
      <c r="J11" s="272"/>
      <c r="K11" s="678"/>
      <c r="L11" s="668"/>
      <c r="M11" s="662"/>
    </row>
    <row r="12" spans="1:19" ht="15.4" customHeight="1" x14ac:dyDescent="0.25">
      <c r="A12" s="675"/>
      <c r="B12" s="7"/>
      <c r="C12" s="7"/>
      <c r="D12" s="617"/>
      <c r="E12" s="9"/>
      <c r="F12" s="7"/>
      <c r="G12" s="7"/>
      <c r="H12" s="7"/>
      <c r="I12" s="7"/>
      <c r="J12" s="479"/>
      <c r="K12" s="679"/>
      <c r="L12" s="666"/>
      <c r="M12" s="662"/>
    </row>
    <row r="13" spans="1:19" ht="14.45" customHeight="1" x14ac:dyDescent="0.25">
      <c r="A13" s="673" t="s">
        <v>546</v>
      </c>
      <c r="G13" s="8"/>
      <c r="J13" s="272"/>
      <c r="K13" s="664" t="s">
        <v>224</v>
      </c>
      <c r="L13" s="663" t="s">
        <v>693</v>
      </c>
      <c r="M13" s="662" t="s">
        <v>716</v>
      </c>
    </row>
    <row r="14" spans="1:19" ht="28.9" customHeight="1" x14ac:dyDescent="0.25">
      <c r="A14" s="674"/>
      <c r="C14" s="676" t="s">
        <v>224</v>
      </c>
      <c r="D14" s="676"/>
      <c r="F14" s="39" t="s">
        <v>265</v>
      </c>
      <c r="H14" s="36" t="s">
        <v>645</v>
      </c>
      <c r="I14" s="6"/>
      <c r="J14" s="272"/>
      <c r="K14" s="665"/>
      <c r="L14" s="666"/>
      <c r="M14" s="662"/>
    </row>
    <row r="15" spans="1:19" ht="36" customHeight="1" x14ac:dyDescent="0.25">
      <c r="A15" s="674"/>
      <c r="C15" s="70" t="s">
        <v>163</v>
      </c>
      <c r="D15" s="611">
        <v>48800</v>
      </c>
      <c r="F15" s="612" t="s">
        <v>258</v>
      </c>
      <c r="G15" s="71"/>
      <c r="H15" s="612" t="s">
        <v>215</v>
      </c>
      <c r="I15" s="480"/>
      <c r="J15" s="272"/>
      <c r="K15" s="558" t="s">
        <v>265</v>
      </c>
      <c r="L15" s="563" t="s">
        <v>652</v>
      </c>
      <c r="M15" s="559" t="s">
        <v>716</v>
      </c>
    </row>
    <row r="16" spans="1:19" x14ac:dyDescent="0.25">
      <c r="A16" s="674"/>
      <c r="C16" s="62" t="s">
        <v>520</v>
      </c>
      <c r="D16" s="68">
        <v>48800</v>
      </c>
      <c r="E16" s="62"/>
      <c r="F16" s="62"/>
      <c r="G16" s="62"/>
      <c r="H16" s="62" t="s">
        <v>215</v>
      </c>
      <c r="I16" s="62"/>
      <c r="J16" s="272"/>
      <c r="K16" s="667" t="s">
        <v>645</v>
      </c>
      <c r="L16" s="668" t="s">
        <v>653</v>
      </c>
      <c r="M16" s="662" t="s">
        <v>715</v>
      </c>
    </row>
    <row r="17" spans="1:13" x14ac:dyDescent="0.25">
      <c r="A17" s="675"/>
      <c r="B17" s="7"/>
      <c r="C17" s="7"/>
      <c r="D17" s="7"/>
      <c r="E17" s="7"/>
      <c r="F17" s="7"/>
      <c r="G17" s="7"/>
      <c r="H17" s="7"/>
      <c r="I17" s="7"/>
      <c r="J17" s="479"/>
      <c r="K17" s="665"/>
      <c r="L17" s="666"/>
      <c r="M17" s="662"/>
    </row>
    <row r="18" spans="1:13" x14ac:dyDescent="0.25">
      <c r="A18" s="673" t="s">
        <v>547</v>
      </c>
      <c r="J18" s="272"/>
      <c r="K18" s="664" t="s">
        <v>647</v>
      </c>
      <c r="L18" s="663" t="s">
        <v>654</v>
      </c>
      <c r="M18" s="662" t="s">
        <v>719</v>
      </c>
    </row>
    <row r="19" spans="1:13" x14ac:dyDescent="0.25">
      <c r="A19" s="674"/>
      <c r="C19" s="67" t="s">
        <v>647</v>
      </c>
      <c r="E19" s="67" t="s">
        <v>225</v>
      </c>
      <c r="J19" s="272"/>
      <c r="K19" s="665"/>
      <c r="L19" s="666"/>
      <c r="M19" s="662"/>
    </row>
    <row r="20" spans="1:13" ht="30" x14ac:dyDescent="0.25">
      <c r="A20" s="674"/>
      <c r="C20" s="614">
        <v>150</v>
      </c>
      <c r="E20" s="613" t="s">
        <v>165</v>
      </c>
      <c r="F20" s="66"/>
      <c r="J20" s="272"/>
      <c r="K20" s="664" t="s">
        <v>225</v>
      </c>
      <c r="L20" s="663" t="s">
        <v>655</v>
      </c>
      <c r="M20" s="662" t="s">
        <v>717</v>
      </c>
    </row>
    <row r="21" spans="1:13" x14ac:dyDescent="0.25">
      <c r="A21" s="674"/>
      <c r="C21" s="69">
        <v>150</v>
      </c>
      <c r="D21" s="62"/>
      <c r="E21" s="62" t="s">
        <v>165</v>
      </c>
      <c r="F21" s="66"/>
      <c r="G21"/>
      <c r="J21" s="272"/>
      <c r="K21" s="667"/>
      <c r="L21" s="668"/>
      <c r="M21" s="662"/>
    </row>
    <row r="22" spans="1:13" x14ac:dyDescent="0.25">
      <c r="A22" s="674"/>
      <c r="B22" s="7"/>
      <c r="C22" s="59"/>
      <c r="D22" s="2"/>
      <c r="E22" s="7"/>
      <c r="F22" s="7"/>
      <c r="G22" s="7"/>
      <c r="H22" s="7"/>
      <c r="I22" s="7"/>
      <c r="J22" s="479"/>
      <c r="K22" s="665"/>
      <c r="L22" s="666"/>
      <c r="M22" s="662"/>
    </row>
    <row r="23" spans="1:13" ht="14.65" customHeight="1" x14ac:dyDescent="0.25">
      <c r="A23" s="673" t="s">
        <v>97</v>
      </c>
      <c r="J23" s="272"/>
      <c r="K23" s="664" t="s">
        <v>648</v>
      </c>
      <c r="L23" s="663" t="s">
        <v>656</v>
      </c>
      <c r="M23" s="662" t="s">
        <v>718</v>
      </c>
    </row>
    <row r="24" spans="1:13" ht="14.65" customHeight="1" x14ac:dyDescent="0.25">
      <c r="A24" s="674"/>
      <c r="C24" s="36"/>
      <c r="D24" s="36">
        <v>2020</v>
      </c>
      <c r="E24" s="36">
        <v>2025</v>
      </c>
      <c r="F24" s="36">
        <v>2030</v>
      </c>
      <c r="G24" s="36">
        <v>2035</v>
      </c>
      <c r="J24" s="272"/>
      <c r="K24" s="667"/>
      <c r="L24" s="668"/>
      <c r="M24" s="662"/>
    </row>
    <row r="25" spans="1:13" ht="14.65" customHeight="1" x14ac:dyDescent="0.25">
      <c r="A25" s="674"/>
      <c r="C25" s="37" t="s">
        <v>648</v>
      </c>
      <c r="D25" s="615">
        <v>150</v>
      </c>
      <c r="E25" s="615">
        <v>150</v>
      </c>
      <c r="F25" s="615">
        <v>150</v>
      </c>
      <c r="G25" s="615">
        <v>150</v>
      </c>
      <c r="J25" s="272"/>
      <c r="K25" s="667"/>
      <c r="L25" s="666"/>
      <c r="M25" s="662"/>
    </row>
    <row r="26" spans="1:13" ht="14.65" customHeight="1" x14ac:dyDescent="0.25">
      <c r="A26" s="674"/>
      <c r="C26" s="270" t="s">
        <v>520</v>
      </c>
      <c r="D26" s="167">
        <v>150</v>
      </c>
      <c r="E26" s="167">
        <v>150</v>
      </c>
      <c r="F26" s="167">
        <v>150</v>
      </c>
      <c r="G26" s="167">
        <v>150</v>
      </c>
      <c r="H26"/>
      <c r="I26"/>
      <c r="J26" s="272"/>
      <c r="K26" s="664" t="s">
        <v>166</v>
      </c>
      <c r="L26" s="660" t="s">
        <v>657</v>
      </c>
      <c r="M26" s="662" t="s">
        <v>720</v>
      </c>
    </row>
    <row r="27" spans="1:13" ht="14.65" customHeight="1" x14ac:dyDescent="0.25">
      <c r="A27" s="674"/>
      <c r="C27" s="38" t="s">
        <v>166</v>
      </c>
      <c r="D27" s="616">
        <v>0.2</v>
      </c>
      <c r="E27" s="616">
        <v>0.25</v>
      </c>
      <c r="F27" s="616">
        <v>0.3</v>
      </c>
      <c r="G27" s="616">
        <v>0.35</v>
      </c>
      <c r="J27" s="272"/>
      <c r="K27" s="667"/>
      <c r="L27" s="661"/>
      <c r="M27" s="662"/>
    </row>
    <row r="28" spans="1:13" ht="14.45" customHeight="1" x14ac:dyDescent="0.25">
      <c r="A28" s="674"/>
      <c r="C28" s="62" t="s">
        <v>520</v>
      </c>
      <c r="D28" s="174">
        <v>0.2</v>
      </c>
      <c r="E28" s="175">
        <v>0.25</v>
      </c>
      <c r="F28" s="175">
        <v>0.3</v>
      </c>
      <c r="G28" s="176">
        <v>0.35</v>
      </c>
      <c r="J28" s="272"/>
      <c r="K28" s="667"/>
      <c r="L28" s="661"/>
      <c r="M28" s="663"/>
    </row>
    <row r="29" spans="1:13" x14ac:dyDescent="0.25">
      <c r="A29" s="675"/>
      <c r="B29" s="7"/>
      <c r="C29" s="7"/>
      <c r="D29" s="7"/>
      <c r="E29" s="7"/>
      <c r="F29" s="7"/>
      <c r="G29" s="7"/>
      <c r="H29" s="7"/>
      <c r="I29" s="7"/>
      <c r="J29" s="272"/>
      <c r="K29" s="247"/>
      <c r="L29" s="564"/>
      <c r="M29" s="567"/>
    </row>
    <row r="30" spans="1:13" x14ac:dyDescent="0.25">
      <c r="J30" s="596"/>
    </row>
    <row r="31" spans="1:13" ht="36.6" customHeight="1" x14ac:dyDescent="0.35">
      <c r="A31" s="418" t="s">
        <v>733</v>
      </c>
      <c r="B31" s="669" t="s">
        <v>735</v>
      </c>
      <c r="C31" s="670"/>
      <c r="D31" s="670"/>
      <c r="E31" s="670"/>
      <c r="F31" s="670"/>
      <c r="G31" s="670"/>
      <c r="H31" s="670"/>
      <c r="I31" s="671"/>
      <c r="J31" s="603"/>
    </row>
    <row r="32" spans="1:13" ht="13.9" customHeight="1" x14ac:dyDescent="0.35">
      <c r="A32" s="600"/>
      <c r="B32" s="601"/>
      <c r="C32" s="601"/>
      <c r="D32" s="601"/>
      <c r="E32" s="601"/>
      <c r="F32" s="601"/>
      <c r="G32" s="601"/>
      <c r="H32" s="601"/>
      <c r="J32" s="604"/>
    </row>
    <row r="33" spans="2:10" x14ac:dyDescent="0.25">
      <c r="B33" s="569"/>
      <c r="C33" s="569"/>
      <c r="D33" s="570"/>
      <c r="E33" s="602" t="s">
        <v>6</v>
      </c>
      <c r="F33" s="602" t="s">
        <v>7</v>
      </c>
      <c r="G33" s="602" t="s">
        <v>8</v>
      </c>
      <c r="J33" s="597"/>
    </row>
    <row r="34" spans="2:10" x14ac:dyDescent="0.25">
      <c r="B34" s="569"/>
      <c r="C34" s="649" t="s">
        <v>734</v>
      </c>
      <c r="D34" s="650"/>
      <c r="E34" s="605">
        <v>7229.493965044564</v>
      </c>
      <c r="F34" s="606">
        <v>4513.0631584219627</v>
      </c>
      <c r="G34" s="607">
        <v>4048.2926886947002</v>
      </c>
      <c r="J34" s="597"/>
    </row>
    <row r="35" spans="2:10" x14ac:dyDescent="0.25">
      <c r="B35" s="659"/>
      <c r="C35" s="653" t="s">
        <v>723</v>
      </c>
      <c r="D35" s="587">
        <v>0.02</v>
      </c>
      <c r="E35" s="571">
        <v>2462.4404366962381</v>
      </c>
      <c r="F35" s="572">
        <v>1541.9663680575393</v>
      </c>
      <c r="G35" s="573">
        <v>1506.7893675829464</v>
      </c>
      <c r="J35" s="597"/>
    </row>
    <row r="36" spans="2:10" x14ac:dyDescent="0.25">
      <c r="B36" s="659"/>
      <c r="C36" s="654"/>
      <c r="D36" s="588">
        <v>0.1</v>
      </c>
      <c r="E36" s="574">
        <v>12197.831770916215</v>
      </c>
      <c r="F36" s="575">
        <v>7609.6116701367037</v>
      </c>
      <c r="G36" s="576">
        <v>6603.072463849946</v>
      </c>
      <c r="J36" s="597"/>
    </row>
    <row r="37" spans="2:10" x14ac:dyDescent="0.25">
      <c r="B37" s="659"/>
      <c r="C37" s="655"/>
      <c r="D37" s="589">
        <v>0.15</v>
      </c>
      <c r="E37" s="577">
        <v>18282.451354803703</v>
      </c>
      <c r="F37" s="578">
        <v>11401.889983936177</v>
      </c>
      <c r="G37" s="579">
        <v>9697.7303990168166</v>
      </c>
      <c r="J37" s="597"/>
    </row>
    <row r="38" spans="2:10" x14ac:dyDescent="0.25">
      <c r="B38" s="569"/>
      <c r="C38" s="569"/>
      <c r="D38" s="66"/>
      <c r="E38" s="63"/>
      <c r="F38" s="63"/>
      <c r="G38" s="63"/>
      <c r="J38" s="597"/>
    </row>
    <row r="39" spans="2:10" x14ac:dyDescent="0.25">
      <c r="B39" s="651"/>
      <c r="C39" s="656" t="s">
        <v>724</v>
      </c>
      <c r="D39" s="587">
        <v>0.4</v>
      </c>
      <c r="E39" s="582">
        <v>7327.3330242629581</v>
      </c>
      <c r="F39" s="572">
        <v>4575.2993097064154</v>
      </c>
      <c r="G39" s="573">
        <v>4096.6345218456536</v>
      </c>
      <c r="J39" s="597"/>
    </row>
    <row r="40" spans="2:10" x14ac:dyDescent="0.25">
      <c r="B40" s="651"/>
      <c r="C40" s="657"/>
      <c r="D40" s="588">
        <v>0.7</v>
      </c>
      <c r="E40" s="583">
        <v>7180.5744354353646</v>
      </c>
      <c r="F40" s="575">
        <v>4481.9450827797382</v>
      </c>
      <c r="G40" s="576">
        <v>4024.1217721192234</v>
      </c>
      <c r="J40" s="597"/>
    </row>
    <row r="41" spans="2:10" x14ac:dyDescent="0.25">
      <c r="B41" s="651"/>
      <c r="C41" s="658"/>
      <c r="D41" s="589">
        <v>0.9</v>
      </c>
      <c r="E41" s="584">
        <v>7082.7353762169696</v>
      </c>
      <c r="F41" s="578">
        <v>4419.7089314952864</v>
      </c>
      <c r="G41" s="579">
        <v>3975.7799389682705</v>
      </c>
      <c r="J41" s="597"/>
    </row>
    <row r="42" spans="2:10" x14ac:dyDescent="0.25">
      <c r="B42" s="569"/>
      <c r="C42" s="569"/>
      <c r="D42" s="66"/>
      <c r="E42" s="63"/>
      <c r="F42" s="63"/>
      <c r="G42" s="63"/>
      <c r="J42" s="597"/>
    </row>
    <row r="43" spans="2:10" x14ac:dyDescent="0.25">
      <c r="B43" s="651"/>
      <c r="C43" s="656" t="s">
        <v>731</v>
      </c>
      <c r="D43" s="593">
        <v>35000</v>
      </c>
      <c r="E43" s="582">
        <v>6841.299852724439</v>
      </c>
      <c r="F43" s="572">
        <v>4310.1628158606263</v>
      </c>
      <c r="G43" s="573">
        <v>3938.7361813961879</v>
      </c>
      <c r="J43" s="597"/>
    </row>
    <row r="44" spans="2:10" x14ac:dyDescent="0.25">
      <c r="B44" s="651"/>
      <c r="C44" s="657"/>
      <c r="D44" s="594">
        <v>40000</v>
      </c>
      <c r="E44" s="583">
        <v>6938.2149964713844</v>
      </c>
      <c r="F44" s="575">
        <v>4356.9382456997564</v>
      </c>
      <c r="G44" s="576">
        <v>3964.3415157868071</v>
      </c>
      <c r="J44" s="597"/>
    </row>
    <row r="45" spans="2:10" x14ac:dyDescent="0.25">
      <c r="B45" s="651"/>
      <c r="C45" s="658"/>
      <c r="D45" s="595">
        <v>55000</v>
      </c>
      <c r="E45" s="584">
        <v>7537.444811968885</v>
      </c>
      <c r="F45" s="578">
        <v>4658.8617825439769</v>
      </c>
      <c r="G45" s="579">
        <v>4131.2358126453964</v>
      </c>
      <c r="J45" s="597"/>
    </row>
    <row r="46" spans="2:10" x14ac:dyDescent="0.25">
      <c r="B46" s="569"/>
      <c r="C46" s="569"/>
      <c r="D46" s="66"/>
      <c r="E46" s="63"/>
      <c r="F46" s="63"/>
      <c r="G46" s="63"/>
      <c r="J46" s="597"/>
    </row>
    <row r="47" spans="2:10" x14ac:dyDescent="0.25">
      <c r="B47" s="651"/>
      <c r="C47" s="656" t="s">
        <v>647</v>
      </c>
      <c r="D47" s="590" t="s">
        <v>725</v>
      </c>
      <c r="E47" s="582">
        <v>7229.493965044564</v>
      </c>
      <c r="F47" s="572">
        <v>4513.0631584219627</v>
      </c>
      <c r="G47" s="573">
        <v>4098.2926886947007</v>
      </c>
      <c r="J47" s="597"/>
    </row>
    <row r="48" spans="2:10" x14ac:dyDescent="0.25">
      <c r="B48" s="651"/>
      <c r="C48" s="657"/>
      <c r="D48" s="591" t="s">
        <v>726</v>
      </c>
      <c r="E48" s="583">
        <v>7229.493965044564</v>
      </c>
      <c r="F48" s="575">
        <v>4513.0631584219627</v>
      </c>
      <c r="G48" s="576">
        <v>4061.2926886947002</v>
      </c>
      <c r="J48" s="597"/>
    </row>
    <row r="49" spans="1:10" x14ac:dyDescent="0.25">
      <c r="B49" s="651"/>
      <c r="C49" s="658"/>
      <c r="D49" s="592" t="s">
        <v>727</v>
      </c>
      <c r="E49" s="584">
        <v>7229.493965044564</v>
      </c>
      <c r="F49" s="578">
        <v>4513.0631584219627</v>
      </c>
      <c r="G49" s="579">
        <v>4035.2926886947002</v>
      </c>
      <c r="J49" s="597"/>
    </row>
    <row r="50" spans="1:10" x14ac:dyDescent="0.25">
      <c r="B50" s="569"/>
      <c r="C50" s="569"/>
      <c r="D50" s="66"/>
      <c r="E50" s="63"/>
      <c r="F50" s="63"/>
      <c r="G50" s="63"/>
      <c r="J50" s="597"/>
    </row>
    <row r="51" spans="1:10" ht="30" x14ac:dyDescent="0.25">
      <c r="B51" s="586"/>
      <c r="C51" s="284" t="s">
        <v>728</v>
      </c>
      <c r="D51" s="284" t="s">
        <v>223</v>
      </c>
      <c r="E51" s="585">
        <v>7229.493965044564</v>
      </c>
      <c r="F51" s="580">
        <v>4513.0631584219627</v>
      </c>
      <c r="G51" s="581">
        <v>4035.2926886947002</v>
      </c>
      <c r="J51" s="597"/>
    </row>
    <row r="52" spans="1:10" x14ac:dyDescent="0.25">
      <c r="B52" s="569"/>
      <c r="C52" s="569"/>
      <c r="D52" s="66"/>
      <c r="E52" s="63"/>
      <c r="F52" s="63"/>
      <c r="G52" s="63"/>
      <c r="J52" s="597"/>
    </row>
    <row r="53" spans="1:10" x14ac:dyDescent="0.25">
      <c r="B53" s="651"/>
      <c r="C53" s="656" t="s">
        <v>729</v>
      </c>
      <c r="D53" s="590" t="s">
        <v>725</v>
      </c>
      <c r="E53" s="582">
        <v>7229.493965044564</v>
      </c>
      <c r="F53" s="572">
        <v>4513.0631584219627</v>
      </c>
      <c r="G53" s="573">
        <v>6447.2606886947015</v>
      </c>
      <c r="J53" s="597"/>
    </row>
    <row r="54" spans="1:10" x14ac:dyDescent="0.25">
      <c r="B54" s="651"/>
      <c r="C54" s="657"/>
      <c r="D54" s="591" t="s">
        <v>726</v>
      </c>
      <c r="E54" s="583">
        <v>7229.493965044564</v>
      </c>
      <c r="F54" s="575">
        <v>4513.0631584219627</v>
      </c>
      <c r="G54" s="576">
        <v>4616.8606886947009</v>
      </c>
      <c r="J54" s="597"/>
    </row>
    <row r="55" spans="1:10" x14ac:dyDescent="0.25">
      <c r="B55" s="651"/>
      <c r="C55" s="658"/>
      <c r="D55" s="592" t="s">
        <v>727</v>
      </c>
      <c r="E55" s="584">
        <v>7229.493965044564</v>
      </c>
      <c r="F55" s="578">
        <v>4513.0631584219627</v>
      </c>
      <c r="G55" s="579">
        <v>3420.2366886947002</v>
      </c>
      <c r="J55" s="597"/>
    </row>
    <row r="56" spans="1:10" x14ac:dyDescent="0.25">
      <c r="B56" s="569"/>
      <c r="C56" s="569"/>
      <c r="D56" s="66"/>
      <c r="E56" s="63"/>
      <c r="F56" s="63"/>
      <c r="G56" s="63"/>
      <c r="J56" s="597"/>
    </row>
    <row r="57" spans="1:10" x14ac:dyDescent="0.25">
      <c r="B57" s="651"/>
      <c r="C57" s="656" t="s">
        <v>730</v>
      </c>
      <c r="D57" s="587">
        <v>0.1</v>
      </c>
      <c r="E57" s="582">
        <v>7229.493965044564</v>
      </c>
      <c r="F57" s="572">
        <v>4513.0631584219627</v>
      </c>
      <c r="G57" s="573">
        <v>6083.468688694702</v>
      </c>
      <c r="J57" s="597"/>
    </row>
    <row r="58" spans="1:10" x14ac:dyDescent="0.25">
      <c r="B58" s="651"/>
      <c r="C58" s="657"/>
      <c r="D58" s="588">
        <v>0.2</v>
      </c>
      <c r="E58" s="583">
        <v>7229.493965044564</v>
      </c>
      <c r="F58" s="575">
        <v>4513.0631584219627</v>
      </c>
      <c r="G58" s="576">
        <v>4391.4926886947014</v>
      </c>
      <c r="J58" s="597"/>
    </row>
    <row r="59" spans="1:10" x14ac:dyDescent="0.25">
      <c r="A59" s="7"/>
      <c r="B59" s="652"/>
      <c r="C59" s="658"/>
      <c r="D59" s="589">
        <v>0.4</v>
      </c>
      <c r="E59" s="584">
        <v>7229.493965044564</v>
      </c>
      <c r="F59" s="578">
        <v>4513.0631584219627</v>
      </c>
      <c r="G59" s="579">
        <v>3498.0286886947001</v>
      </c>
      <c r="H59" s="7"/>
      <c r="I59" s="7"/>
      <c r="J59" s="598"/>
    </row>
  </sheetData>
  <sheetProtection algorithmName="SHA-512" hashValue="kBUnkg7c+xyOr0I94nE9PyOAgzD4Zn9VHQVDZUHsmpW0fkzWbjgLel0jIXOZvLW/xccb57j22KnG5Gb3Lq/BoA==" saltValue="Eh7SbleAKXeOG+x6Paypmg==" spinCount="100000" sheet="1" objects="1" scenarios="1"/>
  <mergeCells count="44">
    <mergeCell ref="B31:I31"/>
    <mergeCell ref="A2:L2"/>
    <mergeCell ref="A8:A12"/>
    <mergeCell ref="A23:A29"/>
    <mergeCell ref="C14:D14"/>
    <mergeCell ref="A13:A17"/>
    <mergeCell ref="A18:A22"/>
    <mergeCell ref="K8:K9"/>
    <mergeCell ref="L8:L9"/>
    <mergeCell ref="K10:K12"/>
    <mergeCell ref="L10:L12"/>
    <mergeCell ref="K13:K14"/>
    <mergeCell ref="L13:L14"/>
    <mergeCell ref="K16:K17"/>
    <mergeCell ref="L16:L17"/>
    <mergeCell ref="K26:K28"/>
    <mergeCell ref="K18:K19"/>
    <mergeCell ref="L18:L19"/>
    <mergeCell ref="K23:K25"/>
    <mergeCell ref="L23:L25"/>
    <mergeCell ref="K20:K22"/>
    <mergeCell ref="L20:L22"/>
    <mergeCell ref="L26:L28"/>
    <mergeCell ref="M20:M22"/>
    <mergeCell ref="M23:M25"/>
    <mergeCell ref="M26:M28"/>
    <mergeCell ref="M8:M9"/>
    <mergeCell ref="M10:M12"/>
    <mergeCell ref="M13:M14"/>
    <mergeCell ref="M16:M17"/>
    <mergeCell ref="M18:M19"/>
    <mergeCell ref="C34:D34"/>
    <mergeCell ref="B43:B45"/>
    <mergeCell ref="B47:B49"/>
    <mergeCell ref="B53:B55"/>
    <mergeCell ref="B57:B59"/>
    <mergeCell ref="C35:C37"/>
    <mergeCell ref="C39:C41"/>
    <mergeCell ref="C43:C45"/>
    <mergeCell ref="C47:C49"/>
    <mergeCell ref="C53:C55"/>
    <mergeCell ref="C57:C59"/>
    <mergeCell ref="B35:B37"/>
    <mergeCell ref="B39:B41"/>
  </mergeCells>
  <conditionalFormatting sqref="C20">
    <cfRule type="cellIs" dxfId="24" priority="21" operator="notEqual">
      <formula>$C$21</formula>
    </cfRule>
  </conditionalFormatting>
  <conditionalFormatting sqref="D10">
    <cfRule type="cellIs" dxfId="23" priority="27" operator="notEqual">
      <formula>$D$11</formula>
    </cfRule>
  </conditionalFormatting>
  <conditionalFormatting sqref="D15">
    <cfRule type="cellIs" dxfId="22" priority="23" operator="notEqual">
      <formula>$D$16</formula>
    </cfRule>
    <cfRule type="expression" dxfId="21" priority="28">
      <formula>$H$15="DAC only"</formula>
    </cfRule>
  </conditionalFormatting>
  <conditionalFormatting sqref="D25">
    <cfRule type="cellIs" dxfId="20" priority="19" operator="notEqual">
      <formula>$D$26</formula>
    </cfRule>
  </conditionalFormatting>
  <conditionalFormatting sqref="D27">
    <cfRule type="cellIs" dxfId="19" priority="12" operator="notEqual">
      <formula>$D$28</formula>
    </cfRule>
  </conditionalFormatting>
  <conditionalFormatting sqref="E10">
    <cfRule type="cellIs" dxfId="18" priority="26" operator="notEqual">
      <formula>$E$11</formula>
    </cfRule>
  </conditionalFormatting>
  <conditionalFormatting sqref="E20">
    <cfRule type="cellIs" dxfId="17" priority="20" operator="notEqual">
      <formula>$E$21</formula>
    </cfRule>
  </conditionalFormatting>
  <conditionalFormatting sqref="E25">
    <cfRule type="cellIs" dxfId="16" priority="18" operator="notEqual">
      <formula>$E$26</formula>
    </cfRule>
  </conditionalFormatting>
  <conditionalFormatting sqref="E27">
    <cfRule type="cellIs" dxfId="15" priority="13" operator="notEqual">
      <formula>$E$28</formula>
    </cfRule>
  </conditionalFormatting>
  <conditionalFormatting sqref="F10">
    <cfRule type="cellIs" dxfId="14" priority="25" operator="notEqual">
      <formula>$F$11</formula>
    </cfRule>
  </conditionalFormatting>
  <conditionalFormatting sqref="F15">
    <cfRule type="expression" dxfId="13" priority="29">
      <formula>$H$15=$H$16</formula>
    </cfRule>
  </conditionalFormatting>
  <conditionalFormatting sqref="F25">
    <cfRule type="cellIs" dxfId="12" priority="17" operator="notEqual">
      <formula>$F$26</formula>
    </cfRule>
  </conditionalFormatting>
  <conditionalFormatting sqref="F27">
    <cfRule type="cellIs" dxfId="11" priority="14" operator="notEqual">
      <formula>$F$28</formula>
    </cfRule>
  </conditionalFormatting>
  <conditionalFormatting sqref="G25">
    <cfRule type="cellIs" dxfId="10" priority="16" operator="notEqual">
      <formula>$G$26</formula>
    </cfRule>
  </conditionalFormatting>
  <conditionalFormatting sqref="G27">
    <cfRule type="cellIs" dxfId="9" priority="15" operator="notEqual">
      <formula>$G$28</formula>
    </cfRule>
  </conditionalFormatting>
  <conditionalFormatting sqref="H10">
    <cfRule type="cellIs" dxfId="8" priority="24" operator="notEqual">
      <formula>$H$11</formula>
    </cfRule>
  </conditionalFormatting>
  <conditionalFormatting sqref="H15">
    <cfRule type="cellIs" dxfId="7" priority="22" operator="notEqual">
      <formula>$H$16</formula>
    </cfRule>
  </conditionalFormatting>
  <dataValidations count="8">
    <dataValidation type="decimal" allowBlank="1" showInputMessage="1" showErrorMessage="1" prompt="Enter a value between 25% and 90%" sqref="J11 H10" xr:uid="{00000000-0002-0000-0400-000000000000}">
      <formula1>0.25</formula1>
      <formula2>0.9</formula2>
    </dataValidation>
    <dataValidation type="decimal" allowBlank="1" showInputMessage="1" showErrorMessage="1" sqref="G10" xr:uid="{00000000-0002-0000-0400-000001000000}">
      <formula1>G9</formula1>
      <formula2>1</formula2>
    </dataValidation>
    <dataValidation type="decimal" allowBlank="1" showInputMessage="1" showErrorMessage="1" prompt="Enter a value greater than 2025 and less than 2035" sqref="G10" xr:uid="{00000000-0002-0000-0400-000002000000}">
      <formula1>G9</formula1>
      <formula2>0.35</formula2>
    </dataValidation>
    <dataValidation type="decimal" allowBlank="1" showInputMessage="1" showErrorMessage="1" prompt="Enter a target value greater than the 2025 target and less than the 2035 target." sqref="E10" xr:uid="{00000000-0002-0000-0400-000003000000}">
      <formula1>D10</formula1>
      <formula2>1</formula2>
    </dataValidation>
    <dataValidation type="decimal" allowBlank="1" showInputMessage="1" showErrorMessage="1" error="Please enter a decimal value that is between 0 and 1. Like 0.1 Thanks!" sqref="D10" xr:uid="{00000000-0002-0000-0400-000004000000}">
      <formula1>0</formula1>
      <formula2>1</formula2>
    </dataValidation>
    <dataValidation type="decimal" allowBlank="1" showInputMessage="1" showErrorMessage="1" prompt="Enter a target value greater than the 2030 target and up to 100%." sqref="F10" xr:uid="{00000000-0002-0000-0400-000005000000}">
      <formula1>E10</formula1>
      <formula2>1</formula2>
    </dataValidation>
    <dataValidation type="decimal" allowBlank="1" showInputMessage="1" showErrorMessage="1" prompt="Enter a value greater than 2025 and less than 2035" sqref="F10" xr:uid="{00000000-0002-0000-0400-000006000000}">
      <formula1>E10</formula1>
      <formula2>1</formula2>
    </dataValidation>
    <dataValidation type="list" allowBlank="1" showInputMessage="1" showErrorMessage="1" sqref="G21" xr:uid="{00000000-0002-0000-0400-000007000000}">
      <formula1>#REF!</formula1>
    </dataValidation>
  </dataValidations>
  <pageMargins left="0.7" right="0.7" top="0.75" bottom="0.75" header="0.3" footer="0.3"/>
  <pageSetup orientation="portrait" r:id="rId1"/>
  <ignoredErrors>
    <ignoredError sqref="D10" unlockedFormula="1"/>
  </ignoredErrors>
  <legacyDrawing r:id="rId2"/>
  <extLst>
    <ext xmlns:x14="http://schemas.microsoft.com/office/spreadsheetml/2009/9/main" uri="{78C0D931-6437-407d-A8EE-F0AAD7539E65}">
      <x14:conditionalFormattings>
        <x14:conditionalFormatting xmlns:xm="http://schemas.microsoft.com/office/excel/2006/main">
          <x14:cfRule type="iconSet" priority="2" id="{FD32A453-C059-4026-9295-E787B349BDE5}">
            <x14:iconSet iconSet="3Arrows" custom="1">
              <x14:cfvo type="percent">
                <xm:f>0</xm:f>
              </x14:cfvo>
              <x14:cfvo type="num">
                <xm:f>$E$34</xm:f>
              </x14:cfvo>
              <x14:cfvo type="num" gte="0">
                <xm:f>$E$34</xm:f>
              </x14:cfvo>
              <x14:cfIcon iconSet="3Arrows" iconId="0"/>
              <x14:cfIcon iconSet="NoIcons" iconId="0"/>
              <x14:cfIcon iconSet="3Arrows" iconId="2"/>
            </x14:iconSet>
          </x14:cfRule>
          <xm:sqref>E35:E59</xm:sqref>
        </x14:conditionalFormatting>
        <x14:conditionalFormatting xmlns:xm="http://schemas.microsoft.com/office/excel/2006/main">
          <x14:cfRule type="iconSet" priority="4" id="{A24BEA11-F6C5-4937-B2AA-1CFC39DF1C6B}">
            <x14:iconSet iconSet="3Arrows" custom="1">
              <x14:cfvo type="percent">
                <xm:f>0</xm:f>
              </x14:cfvo>
              <x14:cfvo type="num">
                <xm:f>$F$34</xm:f>
              </x14:cfvo>
              <x14:cfvo type="num" gte="0">
                <xm:f>$F$34</xm:f>
              </x14:cfvo>
              <x14:cfIcon iconSet="3Arrows" iconId="0"/>
              <x14:cfIcon iconSet="NoIcons" iconId="0"/>
              <x14:cfIcon iconSet="3Arrows" iconId="2"/>
            </x14:iconSet>
          </x14:cfRule>
          <xm:sqref>F34:F59</xm:sqref>
        </x14:conditionalFormatting>
        <x14:conditionalFormatting xmlns:xm="http://schemas.microsoft.com/office/excel/2006/main">
          <x14:cfRule type="iconSet" priority="1" id="{AC42DF4C-078B-4C29-A07B-A2E58BBCED97}">
            <x14:iconSet iconSet="3Arrows" custom="1">
              <x14:cfvo type="percent">
                <xm:f>0</xm:f>
              </x14:cfvo>
              <x14:cfvo type="num">
                <xm:f>$G$34</xm:f>
              </x14:cfvo>
              <x14:cfvo type="num" gte="0">
                <xm:f>$G$34</xm:f>
              </x14:cfvo>
              <x14:cfIcon iconSet="3Arrows" iconId="0"/>
              <x14:cfIcon iconSet="NoIcons" iconId="0"/>
              <x14:cfIcon iconSet="3Arrows" iconId="2"/>
            </x14:iconSet>
          </x14:cfRule>
          <xm:sqref>G35:G55</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8000000}">
          <x14:formula1>
            <xm:f>Lists!$N$7:$N$9</xm:f>
          </x14:formula1>
          <xm:sqref>H15</xm:sqref>
        </x14:dataValidation>
        <x14:dataValidation type="list" allowBlank="1" showInputMessage="1" showErrorMessage="1" xr:uid="{00000000-0002-0000-0400-000009000000}">
          <x14:formula1>
            <xm:f>Lists!$T$7:$T$8</xm:f>
          </x14:formula1>
          <xm:sqref>E20</xm:sqref>
        </x14:dataValidation>
        <x14:dataValidation type="list" allowBlank="1" showInputMessage="1" showErrorMessage="1" xr:uid="{00000000-0002-0000-0400-00000A000000}">
          <x14:formula1>
            <xm:f>Lists!$P$7:$P$9</xm:f>
          </x14:formula1>
          <xm:sqref>F15</xm:sqref>
        </x14:dataValidation>
        <x14:dataValidation type="list" allowBlank="1" showInputMessage="1" showErrorMessage="1" xr:uid="{00000000-0002-0000-0400-00000B000000}">
          <x14:formula1>
            <xm:f>Lists!$R$7:$R$10</xm:f>
          </x14:formula1>
          <xm:sqref>C20 D25:G25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4"/>
  </sheetPr>
  <dimension ref="A1:AF57"/>
  <sheetViews>
    <sheetView zoomScale="80" zoomScaleNormal="80" workbookViewId="0">
      <pane ySplit="9" topLeftCell="A19" activePane="bottomLeft" state="frozen"/>
      <selection pane="bottomLeft" activeCell="D4" sqref="D4"/>
    </sheetView>
  </sheetViews>
  <sheetFormatPr defaultColWidth="8.7109375" defaultRowHeight="15" x14ac:dyDescent="0.25"/>
  <cols>
    <col min="1" max="1" width="9.28515625" style="4" customWidth="1"/>
    <col min="2" max="2" width="16.5703125" style="4" customWidth="1"/>
    <col min="3" max="3" width="14.42578125" style="4" customWidth="1"/>
    <col min="4" max="4" width="15.85546875" style="4" customWidth="1"/>
    <col min="5" max="5" width="13" style="4" customWidth="1"/>
    <col min="6" max="6" width="18.28515625" style="4" customWidth="1"/>
    <col min="7" max="7" width="8.7109375" style="4"/>
    <col min="8" max="8" width="11" style="4" customWidth="1"/>
    <col min="9" max="30" width="8.7109375" style="4"/>
    <col min="31" max="31" width="11.7109375" style="4" customWidth="1"/>
    <col min="32" max="32" width="7.28515625" style="4" customWidth="1"/>
    <col min="33" max="33" width="10.140625" style="4" customWidth="1"/>
    <col min="34" max="34" width="8.7109375" style="4" customWidth="1"/>
    <col min="35" max="16384" width="8.7109375" style="4"/>
  </cols>
  <sheetData>
    <row r="1" spans="1:32" s="3" customFormat="1" ht="21" x14ac:dyDescent="0.35">
      <c r="A1" s="269" t="s">
        <v>585</v>
      </c>
    </row>
    <row r="2" spans="1:32" s="3" customFormat="1" ht="15.75" x14ac:dyDescent="0.25">
      <c r="A2" s="528" t="s">
        <v>682</v>
      </c>
      <c r="B2" s="528"/>
      <c r="C2" s="528"/>
      <c r="D2" s="528"/>
      <c r="E2" s="528"/>
      <c r="F2" s="528"/>
      <c r="G2" s="528"/>
      <c r="H2" s="528"/>
      <c r="I2" s="528"/>
      <c r="J2" s="528"/>
      <c r="K2" s="528"/>
      <c r="L2" s="528"/>
      <c r="M2" s="528"/>
      <c r="N2" s="528"/>
      <c r="O2" s="528"/>
      <c r="P2" s="528"/>
      <c r="Q2" s="528"/>
    </row>
    <row r="3" spans="1:32" s="3" customFormat="1" ht="6.75" customHeight="1" x14ac:dyDescent="0.25">
      <c r="A3" s="528"/>
      <c r="B3" s="528"/>
      <c r="C3" s="528"/>
      <c r="D3" s="528"/>
      <c r="E3" s="528"/>
      <c r="F3" s="528"/>
      <c r="G3" s="528"/>
      <c r="H3" s="528"/>
      <c r="I3" s="528"/>
      <c r="J3" s="528"/>
      <c r="K3" s="528"/>
      <c r="L3" s="528"/>
      <c r="M3" s="528"/>
      <c r="N3" s="528"/>
      <c r="O3" s="528"/>
      <c r="P3" s="528"/>
      <c r="Q3" s="528"/>
    </row>
    <row r="4" spans="1:32" s="3" customFormat="1" ht="15.75" x14ac:dyDescent="0.25">
      <c r="B4" s="539" t="s">
        <v>683</v>
      </c>
      <c r="C4" s="538" t="s">
        <v>603</v>
      </c>
      <c r="D4" s="531" t="s">
        <v>604</v>
      </c>
      <c r="E4" s="532" t="s">
        <v>550</v>
      </c>
      <c r="F4" s="528"/>
      <c r="G4" s="528"/>
      <c r="H4" s="528"/>
      <c r="I4" s="528"/>
      <c r="J4" s="528"/>
      <c r="K4" s="528"/>
      <c r="L4" s="528"/>
      <c r="M4" s="528"/>
      <c r="N4" s="528"/>
      <c r="O4" s="528"/>
      <c r="P4" s="528"/>
      <c r="Q4" s="528"/>
    </row>
    <row r="5" spans="1:32" s="3" customFormat="1" ht="6.75" customHeight="1" x14ac:dyDescent="0.25">
      <c r="A5" s="535"/>
      <c r="B5" s="535"/>
      <c r="C5" s="536"/>
      <c r="D5" s="536"/>
      <c r="E5" s="537"/>
      <c r="F5" s="528"/>
      <c r="G5" s="528"/>
      <c r="H5" s="528"/>
      <c r="I5" s="528"/>
      <c r="J5" s="528"/>
      <c r="K5" s="528"/>
      <c r="L5" s="528"/>
      <c r="M5" s="528"/>
      <c r="N5" s="528"/>
      <c r="O5" s="528"/>
      <c r="P5" s="528"/>
      <c r="Q5" s="528"/>
    </row>
    <row r="6" spans="1:32" s="27" customFormat="1" ht="6.75" customHeight="1" x14ac:dyDescent="0.25">
      <c r="A6" s="28"/>
      <c r="B6" s="533"/>
      <c r="C6" s="533"/>
      <c r="D6" s="534"/>
      <c r="E6" s="529"/>
      <c r="F6" s="529"/>
      <c r="G6" s="529"/>
      <c r="H6" s="529"/>
      <c r="I6" s="529"/>
      <c r="J6" s="529"/>
      <c r="K6" s="529"/>
      <c r="L6" s="529"/>
      <c r="M6" s="529"/>
      <c r="N6" s="529"/>
      <c r="O6" s="529"/>
      <c r="P6" s="529"/>
      <c r="Q6" s="529"/>
    </row>
    <row r="7" spans="1:32" s="27" customFormat="1" ht="15.75" x14ac:dyDescent="0.25">
      <c r="A7" s="449" t="s">
        <v>565</v>
      </c>
      <c r="B7" s="448" t="s">
        <v>501</v>
      </c>
      <c r="C7" s="192"/>
      <c r="E7" s="449" t="s">
        <v>566</v>
      </c>
      <c r="F7" s="448" t="s">
        <v>502</v>
      </c>
      <c r="H7" s="192"/>
    </row>
    <row r="8" spans="1:32" ht="15.6" customHeight="1" x14ac:dyDescent="0.25">
      <c r="A8" s="450"/>
      <c r="B8" s="192" t="s">
        <v>266</v>
      </c>
      <c r="C8" s="192"/>
      <c r="D8" s="192"/>
      <c r="E8" s="192"/>
      <c r="F8" s="192" t="str">
        <f>B9&amp;" Name"</f>
        <v>State Name</v>
      </c>
      <c r="H8" s="192"/>
      <c r="K8" s="683" t="s">
        <v>676</v>
      </c>
      <c r="L8" s="683"/>
      <c r="M8" s="683"/>
      <c r="N8" s="683"/>
      <c r="O8" s="683"/>
      <c r="P8" s="683"/>
      <c r="Q8" s="683"/>
      <c r="R8" s="683"/>
      <c r="S8" s="683"/>
      <c r="T8" s="683"/>
      <c r="U8" s="683"/>
      <c r="V8" s="683"/>
      <c r="W8" s="683"/>
      <c r="X8" s="683"/>
      <c r="AD8" s="494"/>
    </row>
    <row r="9" spans="1:32" ht="15.75" x14ac:dyDescent="0.25">
      <c r="A9" s="450"/>
      <c r="B9" s="608" t="s">
        <v>267</v>
      </c>
      <c r="C9" s="192"/>
      <c r="D9" s="192"/>
      <c r="E9" s="192"/>
      <c r="F9" s="608" t="s">
        <v>268</v>
      </c>
      <c r="H9" s="192"/>
      <c r="K9" s="683"/>
      <c r="L9" s="683"/>
      <c r="M9" s="683"/>
      <c r="N9" s="683"/>
      <c r="O9" s="683"/>
      <c r="P9" s="683"/>
      <c r="Q9" s="683"/>
      <c r="R9" s="683"/>
      <c r="S9" s="683"/>
      <c r="T9" s="683"/>
      <c r="U9" s="683"/>
      <c r="V9" s="683"/>
      <c r="W9" s="683"/>
      <c r="X9" s="683"/>
      <c r="Y9" s="494"/>
      <c r="Z9" s="494"/>
      <c r="AA9" s="494"/>
      <c r="AB9" s="494"/>
      <c r="AC9" s="494"/>
      <c r="AD9" s="494"/>
      <c r="AE9" s="494"/>
      <c r="AF9" s="494"/>
    </row>
    <row r="11" spans="1:32" ht="15.75" thickBot="1" x14ac:dyDescent="0.3">
      <c r="D11" s="315">
        <v>2020</v>
      </c>
      <c r="E11" s="438">
        <v>2021</v>
      </c>
      <c r="F11" s="438">
        <v>2022</v>
      </c>
      <c r="G11" s="438">
        <v>2023</v>
      </c>
      <c r="H11" s="438">
        <v>2024</v>
      </c>
      <c r="I11" s="315">
        <v>2025</v>
      </c>
      <c r="J11" s="438">
        <v>2026</v>
      </c>
      <c r="K11" s="438">
        <v>2027</v>
      </c>
      <c r="L11" s="438">
        <v>2028</v>
      </c>
      <c r="M11" s="438">
        <v>2029</v>
      </c>
      <c r="N11" s="315">
        <v>2030</v>
      </c>
      <c r="O11" s="438">
        <v>2031</v>
      </c>
      <c r="P11" s="438">
        <v>2032</v>
      </c>
      <c r="Q11" s="438">
        <v>2033</v>
      </c>
      <c r="R11" s="438">
        <v>2034</v>
      </c>
      <c r="S11" s="315">
        <v>2035</v>
      </c>
      <c r="U11" s="60"/>
    </row>
    <row r="12" spans="1:32" x14ac:dyDescent="0.25">
      <c r="B12" s="684" t="s">
        <v>1</v>
      </c>
      <c r="C12" s="445" t="s">
        <v>6</v>
      </c>
      <c r="D12" s="506">
        <f ca="1">_xlfn.IFNA(IF($B$9="State",Urban_Rural_LDVs!F$6,IF($B$9="County",SUMIFS(Urban_Rural_LDVs!F$11:F$838,Urban_Rural_LDVs!$B$11:$B$838,'Results_Selected Geography'!$F$9,Urban_Rural_LDVs!$E$11:$E$838,1),IF('Results_Selected Geography'!$B$9="CensusTract",SUMIFS(Urban_Rural_LDVs!F$11:F$838,Urban_Rural_LDVs!$D$11:$D$838,'Results_Selected Geography'!$F$9,Urban_Rural_LDVs!$E$11:$E$838,1),IF($B$9="Municipality",SUMIFS(Urban_Rural_LDVs!F$11:F$838,Urban_Rural_LDVs!$C$11:$C$838,'Results_Selected Geography'!$F$9,Urban_Rural_LDVs!$E$11:$E$838,1))))),0)</f>
        <v>793.70942653135853</v>
      </c>
      <c r="E12" s="509">
        <f ca="1">IFERROR((($I12/$D12)^(1/5))*D12,0)</f>
        <v>1093.7682355487023</v>
      </c>
      <c r="F12" s="440">
        <f t="shared" ref="F12:H12" ca="1" si="0">IFERROR((($I12/$D12)^(1/5))*E12,0)</f>
        <v>1507.2631281745973</v>
      </c>
      <c r="G12" s="440">
        <f t="shared" ca="1" si="0"/>
        <v>2077.078181389109</v>
      </c>
      <c r="H12" s="440">
        <f t="shared" ca="1" si="0"/>
        <v>2862.3096332407172</v>
      </c>
      <c r="I12" s="439">
        <f ca="1">_xlfn.IFNA(IF($B$9="State",Urban_Rural_LDVs!G$6,IF($B$9="County",SUMIFS(Urban_Rural_LDVs!G$11:G$838,Urban_Rural_LDVs!$B$11:$B$838,'Results_Selected Geography'!$F$9,Urban_Rural_LDVs!$E$11:$E$838,1),IF('Results_Selected Geography'!$B$9="CensusTract",SUMIFS(Urban_Rural_LDVs!G$11:G$838,Urban_Rural_LDVs!$D$11:$D$838,'Results_Selected Geography'!$F$9,Urban_Rural_LDVs!$E$11:$E$838,1),IF($B$9="Municipality",SUMIFS(Urban_Rural_LDVs!G$11:G$838,Urban_Rural_LDVs!$C$11:$C$838,'Results_Selected Geography'!$F$9,Urban_Rural_LDVs!$E$11:$E$838,1))))),0)</f>
        <v>3944.3948282502342</v>
      </c>
      <c r="J12" s="440">
        <f ca="1">IFERROR((($N12/$I12)^(1/5))*I12,0)</f>
        <v>5352.5173274591289</v>
      </c>
      <c r="K12" s="440">
        <f t="shared" ref="K12:M12" ca="1" si="1">IFERROR((($N12/$I12)^(1/5))*J12,0)</f>
        <v>7263.3301148149367</v>
      </c>
      <c r="L12" s="440">
        <f t="shared" ca="1" si="1"/>
        <v>9856.2902517162183</v>
      </c>
      <c r="M12" s="440">
        <f t="shared" ca="1" si="1"/>
        <v>13374.919766888685</v>
      </c>
      <c r="N12" s="439">
        <f ca="1">_xlfn.IFNA(IF($B$9="State",Urban_Rural_LDVs!H$6,IF($B$9="County",SUMIFS(Urban_Rural_LDVs!H$11:H$838,Urban_Rural_LDVs!$B$11:$B$838,'Results_Selected Geography'!$F$9,Urban_Rural_LDVs!$E$11:$E$838,1),IF('Results_Selected Geography'!$B$9="CensusTract",SUMIFS(Urban_Rural_LDVs!H$11:H$838,Urban_Rural_LDVs!$D$11:$D$838,'Results_Selected Geography'!$F$9,Urban_Rural_LDVs!$E$11:$E$838,1),IF($B$9="Municipality",SUMIFS(Urban_Rural_LDVs!H$11:H$838,Urban_Rural_LDVs!$C$11:$C$838,'Results_Selected Geography'!$F$9,Urban_Rural_LDVs!$E$11:$E$838,1))))),0)</f>
        <v>18149.676420046664</v>
      </c>
      <c r="O12" s="440">
        <f ca="1">IFERROR((($S12/$N12)^(1/5))*N12,0)</f>
        <v>21195.225997461494</v>
      </c>
      <c r="P12" s="440">
        <f t="shared" ref="P12:R12" ca="1" si="2">IFERROR((($S12/$N12)^(1/5))*O12,0)</f>
        <v>24751.824478108934</v>
      </c>
      <c r="Q12" s="440">
        <f t="shared" ca="1" si="2"/>
        <v>28905.226821761124</v>
      </c>
      <c r="R12" s="440">
        <f t="shared" ca="1" si="2"/>
        <v>33755.577830491013</v>
      </c>
      <c r="S12" s="510">
        <f ca="1">_xlfn.IFNA(IF($B$9="State",Urban_Rural_LDVs!I$6,IF($B$9="County",SUMIFS(Urban_Rural_LDVs!I$11:I$838,Urban_Rural_LDVs!$B$11:$B$838,'Results_Selected Geography'!$F$9,Urban_Rural_LDVs!$E$11:$E$838,1),IF('Results_Selected Geography'!$B$9="CensusTract",SUMIFS(Urban_Rural_LDVs!I$11:I$838,Urban_Rural_LDVs!$D$11:$D$838,'Results_Selected Geography'!$F$9,Urban_Rural_LDVs!$E$11:$E$838,1),IF($B$9="Municipality",SUMIFS(Urban_Rural_LDVs!I$11:I$838,Urban_Rural_LDVs!$C$11:$C$838,'Results_Selected Geography'!$F$9,Urban_Rural_LDVs!$E$11:$E$838,1))))),0)</f>
        <v>39419.826791067288</v>
      </c>
      <c r="U12" s="60"/>
    </row>
    <row r="13" spans="1:32" x14ac:dyDescent="0.25">
      <c r="B13" s="685"/>
      <c r="C13" s="108" t="s">
        <v>7</v>
      </c>
      <c r="D13" s="369">
        <f ca="1">_xlfn.IFNA(IF($B$9="State",Urban_Rural_LDVs!J$6,IF($B$9="County",SUMIFS(Urban_Rural_LDVs!J$11:J$838,Urban_Rural_LDVs!$B$11:$B$838,'Results_Selected Geography'!$F$9,Urban_Rural_LDVs!$E$11:$E$838,1),IF('Results_Selected Geography'!$B$9="CensusTract",SUMIFS(Urban_Rural_LDVs!J$11:J$838,Urban_Rural_LDVs!$D$11:$D$838,'Results_Selected Geography'!$F$9,Urban_Rural_LDVs!$E$11:$E$838,1),IF($B$9="Municipality",SUMIFS(Urban_Rural_LDVs!J$11:J$838,Urban_Rural_LDVs!$C$11:$C$838,'Results_Selected Geography'!$F$9,Urban_Rural_LDVs!$E$11:$E$838,1))))),0)</f>
        <v>490.84384114216846</v>
      </c>
      <c r="E13" s="511">
        <f t="shared" ref="E13:H13" ca="1" si="3">IFERROR((($I13/$D13)^(1/5))*D13,0)</f>
        <v>670.56197716214558</v>
      </c>
      <c r="F13" s="230">
        <f t="shared" ca="1" si="3"/>
        <v>916.08232094607831</v>
      </c>
      <c r="G13" s="230">
        <f t="shared" ca="1" si="3"/>
        <v>1251.4977695298535</v>
      </c>
      <c r="H13" s="230">
        <f t="shared" ca="1" si="3"/>
        <v>1709.7226213476827</v>
      </c>
      <c r="I13" s="376">
        <f ca="1">_xlfn.IFNA(IF($B$9="State",Urban_Rural_LDVs!K$6,IF($B$9="County",SUMIFS(Urban_Rural_LDVs!K$11:K$838,Urban_Rural_LDVs!$B$11:$B$838,'Results_Selected Geography'!$F$9,Urban_Rural_LDVs!$E$11:$E$838,1),IF('Results_Selected Geography'!$B$9="CensusTract",SUMIFS(Urban_Rural_LDVs!K$11:K$838,Urban_Rural_LDVs!$D$11:$D$838,'Results_Selected Geography'!$F$9,Urban_Rural_LDVs!$E$11:$E$838,1),IF($B$9="Municipality",SUMIFS(Urban_Rural_LDVs!K$11:K$838,Urban_Rural_LDVs!$C$11:$C$838,'Results_Selected Geography'!$F$9,Urban_Rural_LDVs!$E$11:$E$838,1))))),0)</f>
        <v>2335.7224544204523</v>
      </c>
      <c r="J13" s="230">
        <f t="shared" ref="J13:M20" ca="1" si="4">IFERROR((($N13/$I13)^(1/5))*I13,0)</f>
        <v>3163.9474327684266</v>
      </c>
      <c r="K13" s="230">
        <f t="shared" ca="1" si="4"/>
        <v>4285.8531151149864</v>
      </c>
      <c r="L13" s="230">
        <f t="shared" ca="1" si="4"/>
        <v>5805.5758872923252</v>
      </c>
      <c r="M13" s="230">
        <f t="shared" ca="1" si="4"/>
        <v>7864.1779076009689</v>
      </c>
      <c r="N13" s="376">
        <f ca="1">_xlfn.IFNA(IF($B$9="State",Urban_Rural_LDVs!L$6,IF($B$9="County",SUMIFS(Urban_Rural_LDVs!L$11:L$838,Urban_Rural_LDVs!$B$11:$B$838,'Results_Selected Geography'!$F$9,Urban_Rural_LDVs!$E$11:$E$838,1),IF('Results_Selected Geography'!$B$9="CensusTract",SUMIFS(Urban_Rural_LDVs!L$11:L$838,Urban_Rural_LDVs!$D$11:$D$838,'Results_Selected Geography'!$F$9,Urban_Rural_LDVs!$E$11:$E$838,1),IF($B$9="Municipality",SUMIFS(Urban_Rural_LDVs!L$11:L$838,Urban_Rural_LDVs!$C$11:$C$838,'Results_Selected Geography'!$F$9,Urban_Rural_LDVs!$E$11:$E$838,1))))),0)</f>
        <v>10652.740634700984</v>
      </c>
      <c r="O13" s="230">
        <f t="shared" ref="O13:R20" ca="1" si="5">IFERROR((($S13/$N13)^(1/5))*N13,0)</f>
        <v>12436.952275180196</v>
      </c>
      <c r="P13" s="230">
        <f t="shared" ca="1" si="5"/>
        <v>14519.998862194354</v>
      </c>
      <c r="Q13" s="230">
        <f t="shared" ca="1" si="5"/>
        <v>16951.931815230084</v>
      </c>
      <c r="R13" s="230">
        <f t="shared" ca="1" si="5"/>
        <v>19791.18559137277</v>
      </c>
      <c r="S13" s="512">
        <f ca="1">_xlfn.IFNA(IF($B$9="State",Urban_Rural_LDVs!M$6,IF($B$9="County",SUMIFS(Urban_Rural_LDVs!M$11:M$838,Urban_Rural_LDVs!$B$11:$B$838,'Results_Selected Geography'!$F$9,Urban_Rural_LDVs!$E$11:$E$838,1),IF('Results_Selected Geography'!$B$9="CensusTract",SUMIFS(Urban_Rural_LDVs!M$11:M$838,Urban_Rural_LDVs!$D$11:$D$838,'Results_Selected Geography'!$F$9,Urban_Rural_LDVs!$E$11:$E$838,1),IF($B$9="Municipality",SUMIFS(Urban_Rural_LDVs!M$11:M$838,Urban_Rural_LDVs!$C$11:$C$838,'Results_Selected Geography'!$F$9,Urban_Rural_LDVs!$E$11:$E$838,1))))),0)</f>
        <v>23105.981747770784</v>
      </c>
      <c r="U13" s="60"/>
      <c r="V13" s="60"/>
      <c r="W13" s="60"/>
    </row>
    <row r="14" spans="1:32" ht="15.75" thickBot="1" x14ac:dyDescent="0.3">
      <c r="B14" s="686"/>
      <c r="C14" s="446" t="s">
        <v>8</v>
      </c>
      <c r="D14" s="507">
        <f ca="1">_xlfn.IFNA(IF($B$9="State",Urban_Rural_LDVs!N$6,IF($B$9="County",SUMIFS(Urban_Rural_LDVs!N$11:N$838,Urban_Rural_LDVs!$B$11:$B$838,'Results_Selected Geography'!$F$9,Urban_Rural_LDVs!$E$11:$E$838,1),IF('Results_Selected Geography'!$B$9="CensusTract",SUMIFS(Urban_Rural_LDVs!N$11:N$838,Urban_Rural_LDVs!$D$11:$D$838,'Results_Selected Geography'!$F$9,Urban_Rural_LDVs!$E$11:$E$838,1),IF($B$9="Municipality",SUMIFS(Urban_Rural_LDVs!N$11:N$838,Urban_Rural_LDVs!$C$11:$C$838,'Results_Selected Geography'!$F$9,Urban_Rural_LDVs!$E$11:$E$838,1))))),0)</f>
        <v>204.35467398208121</v>
      </c>
      <c r="E14" s="513">
        <f t="shared" ref="E14:H14" ca="1" si="6">IFERROR((($I14/$D14)^(1/5))*D14,0)</f>
        <v>279.07810901395698</v>
      </c>
      <c r="F14" s="442">
        <f t="shared" ca="1" si="6"/>
        <v>381.12458801718111</v>
      </c>
      <c r="G14" s="442">
        <f t="shared" ca="1" si="6"/>
        <v>520.48493557766528</v>
      </c>
      <c r="H14" s="442">
        <f t="shared" ca="1" si="6"/>
        <v>710.80317744042782</v>
      </c>
      <c r="I14" s="441">
        <f ca="1">_xlfn.IFNA(IF($B$9="State",Urban_Rural_LDVs!O$6,IF($B$9="County",SUMIFS(Urban_Rural_LDVs!O$11:O$838,Urban_Rural_LDVs!$B$11:$B$838,'Results_Selected Geography'!$F$9,Urban_Rural_LDVs!$E$11:$E$838,1),IF('Results_Selected Geography'!$B$9="CensusTract",SUMIFS(Urban_Rural_LDVs!O$11:O$838,Urban_Rural_LDVs!$D$11:$D$838,'Results_Selected Geography'!$F$9,Urban_Rural_LDVs!$E$11:$E$838,1),IF($B$9="Municipality",SUMIFS(Urban_Rural_LDVs!O$11:O$838,Urban_Rural_LDVs!$C$11:$C$838,'Results_Selected Geography'!$F$9,Urban_Rural_LDVs!$E$11:$E$838,1))))),0)</f>
        <v>970.71235404471679</v>
      </c>
      <c r="J14" s="442">
        <f t="shared" ca="1" si="4"/>
        <v>1304.7829275854274</v>
      </c>
      <c r="K14" s="442">
        <f t="shared" ca="1" si="4"/>
        <v>1753.8238604100152</v>
      </c>
      <c r="L14" s="442">
        <f t="shared" ca="1" si="4"/>
        <v>2357.4021918232843</v>
      </c>
      <c r="M14" s="442">
        <f t="shared" ca="1" si="4"/>
        <v>3168.7019543194087</v>
      </c>
      <c r="N14" s="441">
        <f ca="1">_xlfn.IFNA(IF($B$9="State",Urban_Rural_LDVs!P$6,IF($B$9="County",SUMIFS(Urban_Rural_LDVs!P$11:P$838,Urban_Rural_LDVs!$B$11:$B$838,'Results_Selected Geography'!$F$9,Urban_Rural_LDVs!$E$11:$E$838,1),IF('Results_Selected Geography'!$B$9="CensusTract",SUMIFS(Urban_Rural_LDVs!P$11:P$838,Urban_Rural_LDVs!$D$11:$D$838,'Results_Selected Geography'!$F$9,Urban_Rural_LDVs!$E$11:$E$838,1),IF($B$9="Municipality",SUMIFS(Urban_Rural_LDVs!P$11:P$838,Urban_Rural_LDVs!$C$11:$C$838,'Results_Selected Geography'!$F$9,Urban_Rural_LDVs!$E$11:$E$838,1))))),0)</f>
        <v>4259.2104606222883</v>
      </c>
      <c r="O14" s="442">
        <f t="shared" ca="1" si="5"/>
        <v>4963.0451412196717</v>
      </c>
      <c r="P14" s="442">
        <f t="shared" ca="1" si="5"/>
        <v>5783.1885279003991</v>
      </c>
      <c r="Q14" s="442">
        <f t="shared" ca="1" si="5"/>
        <v>6738.8606384949353</v>
      </c>
      <c r="R14" s="442">
        <f t="shared" ca="1" si="5"/>
        <v>7852.4575994660499</v>
      </c>
      <c r="S14" s="514">
        <f ca="1">_xlfn.IFNA(IF($B$9="State",Urban_Rural_LDVs!Q$6,IF($B$9="County",SUMIFS(Urban_Rural_LDVs!Q$11:Q$838,Urban_Rural_LDVs!$B$11:$B$838,'Results_Selected Geography'!$F$9,Urban_Rural_LDVs!$E$11:$E$838,1),IF('Results_Selected Geography'!$B$9="CensusTract",SUMIFS(Urban_Rural_LDVs!Q$11:Q$838,Urban_Rural_LDVs!$D$11:$D$838,'Results_Selected Geography'!$F$9,Urban_Rural_LDVs!$E$11:$E$838,1),IF($B$9="Municipality",SUMIFS(Urban_Rural_LDVs!Q$11:Q$838,Urban_Rural_LDVs!$C$11:$C$838,'Results_Selected Geography'!$F$9,Urban_Rural_LDVs!$E$11:$E$838,1))))),0)</f>
        <v>9150.0764979736396</v>
      </c>
      <c r="U14" s="25"/>
      <c r="V14" s="25"/>
      <c r="W14" s="25"/>
    </row>
    <row r="15" spans="1:32" x14ac:dyDescent="0.25">
      <c r="B15" s="684" t="s">
        <v>2</v>
      </c>
      <c r="C15" s="445" t="s">
        <v>6</v>
      </c>
      <c r="D15" s="508">
        <f ca="1">_xlfn.IFNA(IF($B$9="State",Urban_Rural_LDVs!F$7,IF($B$9="County",SUMIFS(Urban_Rural_LDVs!F$11:F$838,Urban_Rural_LDVs!$B$11:$B$838,'Results_Selected Geography'!$F$9,Urban_Rural_LDVs!$E$11:$E$838,0),IF('Results_Selected Geography'!$B$9="CensusTract",SUMIFS(Urban_Rural_LDVs!F$11:F$838,Urban_Rural_LDVs!$D$11:$D$838,'Results_Selected Geography'!$F$9,Urban_Rural_LDVs!$E$11:$E$838,0),IF($B$9="Municipality",SUMIFS(Urban_Rural_LDVs!F$11:F$838,Urban_Rural_LDVs!$C$11:$C$838,'Results_Selected Geography'!$F$9,Urban_Rural_LDVs!$E$11:$E$838,0))))),0)</f>
        <v>550.02366251773765</v>
      </c>
      <c r="E15" s="509">
        <f t="shared" ref="E15:H15" ca="1" si="7">IFERROR((($I15/$D15)^(1/5))*D15,0)</f>
        <v>760.22623316349166</v>
      </c>
      <c r="F15" s="440">
        <f t="shared" ca="1" si="7"/>
        <v>1050.7619307584125</v>
      </c>
      <c r="G15" s="440">
        <f t="shared" ca="1" si="7"/>
        <v>1452.3316704511865</v>
      </c>
      <c r="H15" s="440">
        <f t="shared" ca="1" si="7"/>
        <v>2007.3693376701606</v>
      </c>
      <c r="I15" s="443">
        <f ca="1">_xlfn.IFNA(IF($B$9="State",Urban_Rural_LDVs!G$7,IF($B$9="County",SUMIFS(Urban_Rural_LDVs!G$11:G$838,Urban_Rural_LDVs!$B$11:$B$838,'Results_Selected Geography'!$F$9,Urban_Rural_LDVs!$E$11:$E$838,0),IF('Results_Selected Geography'!$B$9="CensusTract",SUMIFS(Urban_Rural_LDVs!G$11:G$838,Urban_Rural_LDVs!$D$11:$D$838,'Results_Selected Geography'!$F$9,Urban_Rural_LDVs!$E$11:$E$838,0),IF($B$9="Municipality",SUMIFS(Urban_Rural_LDVs!G$11:G$838,Urban_Rural_LDVs!$C$11:$C$838,'Results_Selected Geography'!$F$9,Urban_Rural_LDVs!$E$11:$E$838,0))))),0)</f>
        <v>2774.5257779626254</v>
      </c>
      <c r="J15" s="440">
        <f t="shared" ca="1" si="4"/>
        <v>3770.2636482881844</v>
      </c>
      <c r="K15" s="440">
        <f t="shared" ca="1" si="4"/>
        <v>5123.3576889098249</v>
      </c>
      <c r="L15" s="440">
        <f t="shared" ca="1" si="4"/>
        <v>6962.0579506234744</v>
      </c>
      <c r="M15" s="440">
        <f t="shared" ca="1" si="4"/>
        <v>9460.6416047740931</v>
      </c>
      <c r="N15" s="443">
        <f ca="1">_xlfn.IFNA(IF($B$9="State",Urban_Rural_LDVs!H$7,IF($B$9="County",SUMIFS(Urban_Rural_LDVs!H$11:H$838,Urban_Rural_LDVs!$B$11:$B$838,'Results_Selected Geography'!$F$9,Urban_Rural_LDVs!$E$11:$E$838,0),IF('Results_Selected Geography'!$B$9="CensusTract",SUMIFS(Urban_Rural_LDVs!H$11:H$838,Urban_Rural_LDVs!$D$11:$D$838,'Results_Selected Geography'!$F$9,Urban_Rural_LDVs!$E$11:$E$838,0),IF($B$9="Municipality",SUMIFS(Urban_Rural_LDVs!H$11:H$838,Urban_Rural_LDVs!$C$11:$C$838,'Results_Selected Geography'!$F$9,Urban_Rural_LDVs!$E$11:$E$838,0))))),0)</f>
        <v>12855.931422686186</v>
      </c>
      <c r="O15" s="440">
        <f t="shared" ca="1" si="5"/>
        <v>15017.860321112576</v>
      </c>
      <c r="P15" s="440">
        <f t="shared" ca="1" si="5"/>
        <v>17543.35187464175</v>
      </c>
      <c r="Q15" s="440">
        <f t="shared" ca="1" si="5"/>
        <v>20493.544913640242</v>
      </c>
      <c r="R15" s="440">
        <f t="shared" ca="1" si="5"/>
        <v>23939.859733102814</v>
      </c>
      <c r="S15" s="515">
        <f ca="1">_xlfn.IFNA(IF($B$9="State",Urban_Rural_LDVs!I$7,IF($B$9="County",SUMIFS(Urban_Rural_LDVs!I$11:I$838,Urban_Rural_LDVs!$B$11:$B$838,'Results_Selected Geography'!$F$9,Urban_Rural_LDVs!$E$11:$E$838,0),IF('Results_Selected Geography'!$B$9="CensusTract",SUMIFS(Urban_Rural_LDVs!I$11:I$838,Urban_Rural_LDVs!$D$11:$D$838,'Results_Selected Geography'!$F$9,Urban_Rural_LDVs!$E$11:$E$838,0),IF($B$9="Municipality",SUMIFS(Urban_Rural_LDVs!I$11:I$838,Urban_Rural_LDVs!$C$11:$C$838,'Results_Selected Geography'!$F$9,Urban_Rural_LDVs!$E$11:$E$838,0))))),0)</f>
        <v>27965.727084101411</v>
      </c>
      <c r="U15" s="25"/>
      <c r="V15" s="25"/>
      <c r="W15" s="25"/>
    </row>
    <row r="16" spans="1:32" x14ac:dyDescent="0.25">
      <c r="B16" s="685"/>
      <c r="C16" s="108" t="s">
        <v>7</v>
      </c>
      <c r="D16" s="369">
        <f ca="1">IF($B$9="State",Urban_Rural_LDVs!J$7,IF($B$9="County",SUMIFS(Urban_Rural_LDVs!J$11:J$838,Urban_Rural_LDVs!$B$11:$B$838,'Results_Selected Geography'!$F$9,Urban_Rural_LDVs!$E$11:$E$838,0),IF('Results_Selected Geography'!$B$9="CensusTract",SUMIFS(Urban_Rural_LDVs!J$11:J$838,Urban_Rural_LDVs!$D$11:$D$838,'Results_Selected Geography'!$F$9,Urban_Rural_LDVs!$E$11:$E$838,0),IF($B$9="Municipality",SUMIFS(Urban_Rural_LDVs!J$11:J$838,Urban_Rural_LDVs!$C$11:$C$838,'Results_Selected Geography'!$F$9,Urban_Rural_LDVs!$E$11:$E$838,0)))))</f>
        <v>371.91322448017763</v>
      </c>
      <c r="E16" s="511">
        <f t="shared" ref="E16:H16" ca="1" si="8">IFERROR((($I16/$D16)^(1/5))*D16,0)</f>
        <v>517.7125024152059</v>
      </c>
      <c r="F16" s="230">
        <f t="shared" ca="1" si="8"/>
        <v>720.66874075702549</v>
      </c>
      <c r="G16" s="230">
        <f t="shared" ca="1" si="8"/>
        <v>1003.1888963110009</v>
      </c>
      <c r="H16" s="230">
        <f t="shared" ca="1" si="8"/>
        <v>1396.4640128896465</v>
      </c>
      <c r="I16" s="376">
        <f ca="1">IF($B$9="State",Urban_Rural_LDVs!K$7,IF($B$9="County",SUMIFS(Urban_Rural_LDVs!K$11:K$838,Urban_Rural_LDVs!$B$11:$B$838,'Results_Selected Geography'!$F$9,Urban_Rural_LDVs!$E$11:$E$838,0),IF('Results_Selected Geography'!$B$9="CensusTract",SUMIFS(Urban_Rural_LDVs!K$11:K$838,Urban_Rural_LDVs!$D$11:$D$838,'Results_Selected Geography'!$F$9,Urban_Rural_LDVs!$E$11:$E$838,0),IF($B$9="Municipality",SUMIFS(Urban_Rural_LDVs!K$11:K$838,Urban_Rural_LDVs!$C$11:$C$838,'Results_Selected Geography'!$F$9,Urban_Rural_LDVs!$E$11:$E$838,0)))))</f>
        <v>1943.9128029296849</v>
      </c>
      <c r="J16" s="230">
        <f t="shared" ca="1" si="4"/>
        <v>2645.1804783716566</v>
      </c>
      <c r="K16" s="230">
        <f t="shared" ca="1" si="4"/>
        <v>3599.430876021449</v>
      </c>
      <c r="L16" s="230">
        <f t="shared" ca="1" si="4"/>
        <v>4897.9276602071568</v>
      </c>
      <c r="M16" s="230">
        <f t="shared" ca="1" si="4"/>
        <v>6664.8579152987741</v>
      </c>
      <c r="N16" s="376">
        <f ca="1">IF($B$9="State",Urban_Rural_LDVs!L$7,IF($B$9="County",SUMIFS(Urban_Rural_LDVs!L$11:L$838,Urban_Rural_LDVs!$B$11:$B$838,'Results_Selected Geography'!$F$9,Urban_Rural_LDVs!$E$11:$E$838,0),IF('Results_Selected Geography'!$B$9="CensusTract",SUMIFS(Urban_Rural_LDVs!L$11:L$838,Urban_Rural_LDVs!$D$11:$D$838,'Results_Selected Geography'!$F$9,Urban_Rural_LDVs!$E$11:$E$838,0),IF($B$9="Municipality",SUMIFS(Urban_Rural_LDVs!L$11:L$838,Urban_Rural_LDVs!$C$11:$C$838,'Results_Selected Geography'!$F$9,Urban_Rural_LDVs!$E$11:$E$838,0)))))</f>
        <v>9069.2092886569862</v>
      </c>
      <c r="O16" s="230">
        <f t="shared" ca="1" si="5"/>
        <v>10596.459316620732</v>
      </c>
      <c r="P16" s="230">
        <f t="shared" ca="1" si="5"/>
        <v>12380.89743824029</v>
      </c>
      <c r="Q16" s="230">
        <f t="shared" ca="1" si="5"/>
        <v>14465.833991906355</v>
      </c>
      <c r="R16" s="230">
        <f t="shared" ca="1" si="5"/>
        <v>16901.872753994459</v>
      </c>
      <c r="S16" s="512">
        <f ca="1">IF($B$9="State",Urban_Rural_LDVs!M$7,IF($B$9="County",SUMIFS(Urban_Rural_LDVs!M$11:M$838,Urban_Rural_LDVs!$B$11:$B$838,'Results_Selected Geography'!$F$9,Urban_Rural_LDVs!$E$11:$E$838,0),IF('Results_Selected Geography'!$B$9="CensusTract",SUMIFS(Urban_Rural_LDVs!M$11:M$838,Urban_Rural_LDVs!$D$11:$D$838,'Results_Selected Geography'!$F$9,Urban_Rural_LDVs!$E$11:$E$838,0),IF($B$9="Municipality",SUMIFS(Urban_Rural_LDVs!M$11:M$838,Urban_Rural_LDVs!$C$11:$C$838,'Results_Selected Geography'!$F$9,Urban_Rural_LDVs!$E$11:$E$838,0)))))</f>
        <v>19748.139149948394</v>
      </c>
    </row>
    <row r="17" spans="2:24" ht="15.75" thickBot="1" x14ac:dyDescent="0.3">
      <c r="B17" s="686"/>
      <c r="C17" s="446" t="s">
        <v>8</v>
      </c>
      <c r="D17" s="507">
        <f ca="1">IF($B$9="State",Urban_Rural_LDVs!N$7,IF($B$9="County",SUMIFS(Urban_Rural_LDVs!N$11:N$838,Urban_Rural_LDVs!$B$11:$B$838,'Results_Selected Geography'!$F$9,Urban_Rural_LDVs!$E$11:$E$838,0),IF('Results_Selected Geography'!$B$9="CensusTract",SUMIFS(Urban_Rural_LDVs!N$11:N$838,Urban_Rural_LDVs!$D$11:$D$838,'Results_Selected Geography'!$F$9,Urban_Rural_LDVs!$E$11:$E$838,0),IF($B$9="Municipality",SUMIFS(Urban_Rural_LDVs!N$11:N$838,Urban_Rural_LDVs!$C$11:$C$838,'Results_Selected Geography'!$F$9,Urban_Rural_LDVs!$E$11:$E$838,0)))))</f>
        <v>253.99992222251316</v>
      </c>
      <c r="E17" s="513">
        <f t="shared" ref="E17:H17" ca="1" si="9">IFERROR((($I17/$D17)^(1/5))*D17,0)</f>
        <v>352.94477819513742</v>
      </c>
      <c r="F17" s="442">
        <f t="shared" ca="1" si="9"/>
        <v>490.43328582631176</v>
      </c>
      <c r="G17" s="442">
        <f t="shared" ca="1" si="9"/>
        <v>681.48000113890498</v>
      </c>
      <c r="H17" s="442">
        <f t="shared" ca="1" si="9"/>
        <v>946.94835235297569</v>
      </c>
      <c r="I17" s="441">
        <f ca="1">IF($B$9="State",Urban_Rural_LDVs!O$7,IF($B$9="County",SUMIFS(Urban_Rural_LDVs!O$11:O$838,Urban_Rural_LDVs!$B$11:$B$838,'Results_Selected Geography'!$F$9,Urban_Rural_LDVs!$E$11:$E$838,0),IF('Results_Selected Geography'!$B$9="CensusTract",SUMIFS(Urban_Rural_LDVs!O$11:O$838,Urban_Rural_LDVs!$D$11:$D$838,'Results_Selected Geography'!$F$9,Urban_Rural_LDVs!$E$11:$E$838,0),IF($B$9="Municipality",SUMIFS(Urban_Rural_LDVs!O$11:O$838,Urban_Rural_LDVs!$C$11:$C$838,'Results_Selected Geography'!$F$9,Urban_Rural_LDVs!$E$11:$E$838,0)))))</f>
        <v>1315.8290493123955</v>
      </c>
      <c r="J17" s="442">
        <f t="shared" ca="1" si="4"/>
        <v>1786.0820718553887</v>
      </c>
      <c r="K17" s="442">
        <f t="shared" ca="1" si="4"/>
        <v>2424.3948475451753</v>
      </c>
      <c r="L17" s="442">
        <f t="shared" ca="1" si="4"/>
        <v>3290.8288311173892</v>
      </c>
      <c r="M17" s="442">
        <f t="shared" ca="1" si="4"/>
        <v>4466.910332976051</v>
      </c>
      <c r="N17" s="441">
        <f ca="1">IF($B$9="State",Urban_Rural_LDVs!P$7,IF($B$9="County",SUMIFS(Urban_Rural_LDVs!P$11:P$838,Urban_Rural_LDVs!$B$11:$B$838,'Results_Selected Geography'!$F$9,Urban_Rural_LDVs!$E$11:$E$838,0),IF('Results_Selected Geography'!$B$9="CensusTract",SUMIFS(Urban_Rural_LDVs!P$11:P$838,Urban_Rural_LDVs!$D$11:$D$838,'Results_Selected Geography'!$F$9,Urban_Rural_LDVs!$E$11:$E$838,0),IF($B$9="Municipality",SUMIFS(Urban_Rural_LDVs!P$11:P$838,Urban_Rural_LDVs!$C$11:$C$838,'Results_Selected Geography'!$F$9,Urban_Rural_LDVs!$E$11:$E$838,0)))))</f>
        <v>6063.301662539875</v>
      </c>
      <c r="O17" s="442">
        <f t="shared" ca="1" si="5"/>
        <v>7081.703151117511</v>
      </c>
      <c r="P17" s="442">
        <f t="shared" ca="1" si="5"/>
        <v>8271.1569227020736</v>
      </c>
      <c r="Q17" s="442">
        <f t="shared" ca="1" si="5"/>
        <v>9660.3931822766172</v>
      </c>
      <c r="R17" s="442">
        <f t="shared" ca="1" si="5"/>
        <v>11282.967704315921</v>
      </c>
      <c r="S17" s="514">
        <f ca="1">IF($B$9="State",Urban_Rural_LDVs!Q$7,IF($B$9="County",SUMIFS(Urban_Rural_LDVs!Q$11:Q$838,Urban_Rural_LDVs!$B$11:$B$838,'Results_Selected Geography'!$F$9,Urban_Rural_LDVs!$E$11:$E$838,0),IF('Results_Selected Geography'!$B$9="CensusTract",SUMIFS(Urban_Rural_LDVs!Q$11:Q$838,Urban_Rural_LDVs!$D$11:$D$838,'Results_Selected Geography'!$F$9,Urban_Rural_LDVs!$E$11:$E$838,0),IF($B$9="Municipality",SUMIFS(Urban_Rural_LDVs!Q$11:Q$838,Urban_Rural_LDVs!$C$11:$C$838,'Results_Selected Geography'!$F$9,Urban_Rural_LDVs!$E$11:$E$838,0)))))</f>
        <v>13178.072342872763</v>
      </c>
    </row>
    <row r="18" spans="2:24" x14ac:dyDescent="0.25">
      <c r="B18" s="684" t="s">
        <v>279</v>
      </c>
      <c r="C18" s="445" t="s">
        <v>6</v>
      </c>
      <c r="D18" s="506">
        <f ca="1">IF($B$9="State",SUM(DAC!F$11:F$838),IF($B$9="County",SUMIF(DAC!$B$11:$B$838,'Results_Selected Geography'!$F$9,DAC!F$11:F$838),IF('Results_Selected Geography'!$B$9="CensusTract",SUMIF(DAC!D$11:D$838,'Results_Selected Geography'!$F$9,DAC!F$11:F$838),IF($B$9="Municipality",SUMIF(DAC!$C$11:$C$838,'Results_Selected Geography'!$F$9,DAC!F$11:F$838)))))</f>
        <v>102.28949278221626</v>
      </c>
      <c r="E18" s="509">
        <f t="shared" ref="E18:H18" ca="1" si="10">IFERROR((($I18/$D18)^(1/5))*D18,0)</f>
        <v>141.08357308616806</v>
      </c>
      <c r="F18" s="440">
        <f t="shared" ca="1" si="10"/>
        <v>194.59060802206534</v>
      </c>
      <c r="G18" s="440">
        <f t="shared" ca="1" si="10"/>
        <v>268.39059928876611</v>
      </c>
      <c r="H18" s="440">
        <f t="shared" ca="1" si="10"/>
        <v>370.17980733384047</v>
      </c>
      <c r="I18" s="439">
        <f ca="1">IF($B$9="State",SUM(DAC!G$11:G$838),IF($B$9="County",SUMIF(DAC!$B$11:$B$838,'Results_Selected Geography'!$F$9,DAC!G$11:G$838),IF('Results_Selected Geography'!$B$9="CensusTract",SUMIF(DAC!E$11:E$838,'Results_Selected Geography'!$F$9,DAC!G$11:G$838),IF($B$9="Municipality",SUMIF(DAC!$C$11:$C$838,'Results_Selected Geography'!$F$9,DAC!G$11:G$838)))))</f>
        <v>510.57335883170396</v>
      </c>
      <c r="J18" s="440">
        <f t="shared" ca="1" si="4"/>
        <v>693.13086138054587</v>
      </c>
      <c r="K18" s="440">
        <f t="shared" ca="1" si="4"/>
        <v>940.96251339368803</v>
      </c>
      <c r="L18" s="440">
        <f t="shared" ca="1" si="4"/>
        <v>1277.4073424586045</v>
      </c>
      <c r="M18" s="440">
        <f t="shared" ca="1" si="4"/>
        <v>1734.1493368125714</v>
      </c>
      <c r="N18" s="439">
        <f ca="1">IF($B$9="State",SUM(DAC!H$11:H$838),IF($B$9="County",SUMIF(DAC!$B$11:$B$838,'Results_Selected Geography'!$F$9,DAC!H$11:H$838),IF('Results_Selected Geography'!$B$9="CensusTract",SUMIF(DAC!F$11:F$838,'Results_Selected Geography'!$F$9,DAC!H$11:H$838),IF($B$9="Municipality",SUMIF(DAC!$C$11:$C$838,'Results_Selected Geography'!$F$9,DAC!H$11:H$838)))))</f>
        <v>2354.2012186805123</v>
      </c>
      <c r="O18" s="440">
        <f t="shared" ca="1" si="5"/>
        <v>2749.4952899662799</v>
      </c>
      <c r="P18" s="440">
        <f t="shared" ca="1" si="5"/>
        <v>3211.163213051027</v>
      </c>
      <c r="Q18" s="440">
        <f t="shared" ca="1" si="5"/>
        <v>3750.3498254687529</v>
      </c>
      <c r="R18" s="440">
        <f t="shared" ca="1" si="5"/>
        <v>4380.0712951085998</v>
      </c>
      <c r="S18" s="510">
        <f ca="1">IF($B$9="State",SUM(DAC!I$11:I$838),IF($B$9="County",SUMIF(DAC!$B$11:$B$838,'Results_Selected Geography'!$F$9,DAC!I$11:I$838),IF('Results_Selected Geography'!$B$9="CensusTract",SUMIF(DAC!G$11:G$838,'Results_Selected Geography'!$F$9,DAC!I$11:I$838),IF($B$9="Municipality",SUMIF(DAC!$C$11:$C$838,'Results_Selected Geography'!$F$9,DAC!I$11:I$838)))))</f>
        <v>5115.529335409773</v>
      </c>
      <c r="U18" s="25"/>
      <c r="V18" s="25"/>
      <c r="W18" s="25"/>
      <c r="X18" s="25"/>
    </row>
    <row r="19" spans="2:24" x14ac:dyDescent="0.25">
      <c r="B19" s="685"/>
      <c r="C19" s="108" t="s">
        <v>7</v>
      </c>
      <c r="D19" s="369">
        <f ca="1">IF($B$9="State",SUM(DAC!J$11:J$838),IF($B$9="County",SUMIF(DAC!$B$11:$B$838,'Results_Selected Geography'!$F$9,DAC!J$11:J$838),IF('Results_Selected Geography'!$B$9="CensusTract",SUMIF(DAC!D$11:D$838,'Results_Selected Geography'!$F$9,DAC!J$11:J$838),IF($B$9="Municipality",SUMIF(DAC!$C$11:$C$838,'Results_Selected Geography'!$F$9,DAC!J$11:J$838)))))</f>
        <v>47.068889295981634</v>
      </c>
      <c r="E19" s="511">
        <f t="shared" ref="E19:H19" ca="1" si="11">IFERROR((($I19/$D19)^(1/5))*D19,0)</f>
        <v>64.83622387182713</v>
      </c>
      <c r="F19" s="230">
        <f t="shared" ca="1" si="11"/>
        <v>89.310285176339761</v>
      </c>
      <c r="G19" s="230">
        <f t="shared" ca="1" si="11"/>
        <v>123.02269567776351</v>
      </c>
      <c r="H19" s="230">
        <f t="shared" ca="1" si="11"/>
        <v>169.46070233614137</v>
      </c>
      <c r="I19" s="376">
        <f ca="1">IF($B$9="State",SUM(DAC!K$11:K$838),IF($B$9="County",SUMIF(DAC!$B$11:$B$838,'Results_Selected Geography'!$F$9,DAC!K$11:K$838),IF('Results_Selected Geography'!$B$9="CensusTract",SUMIF(DAC!E$11:E$838,'Results_Selected Geography'!$F$9,DAC!K$11:K$838),IF($B$9="Municipality",SUMIF(DAC!$C$11:$C$838,'Results_Selected Geography'!$F$9,DAC!K$11:K$838)))))</f>
        <v>233.42790107182569</v>
      </c>
      <c r="J19" s="230">
        <f t="shared" ca="1" si="4"/>
        <v>316.8520692793515</v>
      </c>
      <c r="K19" s="230">
        <f t="shared" ca="1" si="4"/>
        <v>430.09097603853013</v>
      </c>
      <c r="L19" s="230">
        <f t="shared" ca="1" si="4"/>
        <v>583.80003037534243</v>
      </c>
      <c r="M19" s="230">
        <f t="shared" ca="1" si="4"/>
        <v>792.44274921898807</v>
      </c>
      <c r="N19" s="376">
        <f ca="1">IF($B$9="State",SUM(DAC!L$11:L$838),IF($B$9="County",SUMIF(DAC!$B$11:$B$838,'Results_Selected Geography'!$F$9,DAC!L$11:L$838),IF('Results_Selected Geography'!$B$9="CensusTract",SUMIF(DAC!F$11:F$838,'Results_Selected Geography'!$F$9,DAC!L$11:L$838),IF($B$9="Municipality",SUMIF(DAC!$C$11:$C$838,'Results_Selected Geography'!$F$9,DAC!L$11:L$838)))))</f>
        <v>1075.6517268181885</v>
      </c>
      <c r="O19" s="230">
        <f t="shared" ca="1" si="5"/>
        <v>1256.2596018989136</v>
      </c>
      <c r="P19" s="230">
        <f t="shared" ca="1" si="5"/>
        <v>1467.1925382684476</v>
      </c>
      <c r="Q19" s="230">
        <f t="shared" ca="1" si="5"/>
        <v>1713.5422814653448</v>
      </c>
      <c r="R19" s="230">
        <f t="shared" ca="1" si="5"/>
        <v>2001.255509269927</v>
      </c>
      <c r="S19" s="512">
        <f ca="1">IF($B$9="State",SUM(DAC!M$11:M$838),IF($B$9="County",SUMIF(DAC!$B$11:$B$838,'Results_Selected Geography'!$F$9,DAC!M$11:M$838),IF('Results_Selected Geography'!$B$9="CensusTract",SUMIF(DAC!G$11:G$838,'Results_Selected Geography'!$F$9,DAC!M$11:M$838),IF($B$9="Municipality",SUMIF(DAC!$C$11:$C$838,'Results_Selected Geography'!$F$9,DAC!M$11:M$838)))))</f>
        <v>2337.2773795568787</v>
      </c>
      <c r="U19" s="25"/>
      <c r="V19" s="25"/>
      <c r="W19" s="25"/>
      <c r="X19" s="25"/>
    </row>
    <row r="20" spans="2:24" ht="15.75" thickBot="1" x14ac:dyDescent="0.3">
      <c r="B20" s="686"/>
      <c r="C20" s="446" t="s">
        <v>8</v>
      </c>
      <c r="D20" s="507">
        <f ca="1">IF($B$9="State",SUM(DAC!N$11:N$838),IF($B$9="County",SUMIF(DAC!$B$11:$B$838,'Results_Selected Geography'!$F$9,DAC!N$11:N$838),IF('Results_Selected Geography'!$B$9="CensusTract",SUMIF(DAC!D$11:D$838,'Results_Selected Geography'!$F$9,DAC!N$11:N$838),IF($B$9="Municipality",SUMIF(DAC!$C$11:$C$838,'Results_Selected Geography'!$F$9,DAC!N$11:N$838)))))</f>
        <v>24.97572804212189</v>
      </c>
      <c r="E20" s="513">
        <f t="shared" ref="E20:H20" ca="1" si="12">IFERROR((($I20/$D20)^(1/5))*D20,0)</f>
        <v>34.442552211387977</v>
      </c>
      <c r="F20" s="442">
        <f t="shared" ca="1" si="12"/>
        <v>47.497690591180934</v>
      </c>
      <c r="G20" s="442">
        <f t="shared" ca="1" si="12"/>
        <v>65.501261278472597</v>
      </c>
      <c r="H20" s="442">
        <f t="shared" ca="1" si="12"/>
        <v>90.328922852248112</v>
      </c>
      <c r="I20" s="441">
        <f ca="1">IF($B$9="State",SUM(DAC!O$11:O$838),IF($B$9="County",SUMIF(DAC!$B$11:$B$838,'Results_Selected Geography'!$F$9,DAC!O$11:O$838),IF('Results_Selected Geography'!$B$9="CensusTract",SUMIF(DAC!E$11:E$838,'Results_Selected Geography'!$F$9,DAC!O$11:O$838),IF($B$9="Municipality",SUMIF(DAC!$C$11:$C$838,'Results_Selected Geography'!$F$9,DAC!O$11:O$838)))))</f>
        <v>124.56728533758778</v>
      </c>
      <c r="J20" s="442">
        <f t="shared" ca="1" si="4"/>
        <v>168.38950270923229</v>
      </c>
      <c r="K20" s="442">
        <f t="shared" ca="1" si="4"/>
        <v>227.6281813946419</v>
      </c>
      <c r="L20" s="442">
        <f t="shared" ca="1" si="4"/>
        <v>307.70676396914831</v>
      </c>
      <c r="M20" s="442">
        <f t="shared" ca="1" si="4"/>
        <v>415.9566360028648</v>
      </c>
      <c r="N20" s="441">
        <f ca="1">IF($B$9="State",SUM(DAC!P$11:P$838),IF($B$9="County",SUMIF(DAC!$B$11:$B$838,'Results_Selected Geography'!$F$9,DAC!P$11:P$838),IF('Results_Selected Geography'!$B$9="CensusTract",SUMIF(DAC!F$11:F$838,'Results_Selected Geography'!$F$9,DAC!P$11:P$838),IF($B$9="Municipality",SUMIF(DAC!$C$11:$C$838,'Results_Selected Geography'!$F$9,DAC!P$11:P$838)))))</f>
        <v>562.28833192684476</v>
      </c>
      <c r="O20" s="442">
        <f t="shared" ca="1" si="5"/>
        <v>656.10011609732419</v>
      </c>
      <c r="P20" s="442">
        <f t="shared" ca="1" si="5"/>
        <v>765.56339141486455</v>
      </c>
      <c r="Q20" s="442">
        <f t="shared" ca="1" si="5"/>
        <v>893.28944149689858</v>
      </c>
      <c r="R20" s="442">
        <f t="shared" ca="1" si="5"/>
        <v>1042.3252146567406</v>
      </c>
      <c r="S20" s="514">
        <f ca="1">IF($B$9="State",SUM(DAC!Q$11:Q$838),IF($B$9="County",SUMIF(DAC!$B$11:$B$838,'Results_Selected Geography'!$F$9,DAC!Q$11:Q$838),IF('Results_Selected Geography'!$B$9="CensusTract",SUMIF(DAC!G$11:G$838,'Results_Selected Geography'!$F$9,DAC!Q$11:Q$838),IF($B$9="Municipality",SUMIF(DAC!$C$11:$C$838,'Results_Selected Geography'!$F$9,DAC!Q$11:Q$838)))))</f>
        <v>1216.2260098906499</v>
      </c>
      <c r="U20" s="25"/>
      <c r="V20" s="25"/>
      <c r="W20" s="25"/>
      <c r="X20" s="25"/>
    </row>
    <row r="21" spans="2:24" ht="15.75" thickBot="1" x14ac:dyDescent="0.3">
      <c r="B21" s="444" t="s">
        <v>201</v>
      </c>
      <c r="C21" s="447" t="s">
        <v>8</v>
      </c>
      <c r="D21" s="506">
        <f>IFERROR(IF($B$9="State",SUM(TNC!C$9:C$44),IF($B$9="County",SUMIF(TNC!$B$9:$B$44,'Results_Selected Geography'!$F$9,TNC!C$9:C$44))),0)</f>
        <v>0</v>
      </c>
      <c r="E21" s="516">
        <f>IFERROR(IF($B$9="State",SUM(TNC!D$9:D$44),IF($B$9="County",SUMIF(TNC!$B$9:$B$44,'Results_Selected Geography'!$F$9,TNC!D$9:D$44))),0)</f>
        <v>2</v>
      </c>
      <c r="F21" s="517">
        <f>IFERROR(IF($B$9="State",SUM(TNC!E$9:E$44),IF($B$9="County",SUMIF(TNC!$B$9:$B$44,'Results_Selected Geography'!$F$9,TNC!E$9:E$44))),0)</f>
        <v>2</v>
      </c>
      <c r="G21" s="517">
        <f>IFERROR(IF($B$9="State",SUM(TNC!F$9:F$44),IF($B$9="County",SUMIF(TNC!$B$9:$B$44,'Results_Selected Geography'!$F$9,TNC!F$9:F$44))),0)</f>
        <v>3</v>
      </c>
      <c r="H21" s="517">
        <f>IFERROR(IF($B$9="State",SUM(TNC!G$9:G$44),IF($B$9="County",SUMIF(TNC!$B$9:$B$44,'Results_Selected Geography'!$F$9,TNC!G$9:G$44))),0)</f>
        <v>8</v>
      </c>
      <c r="I21" s="518">
        <f>IFERROR(IF($B$9="State",SUM(TNC!H$9:H$44),IF($B$9="County",SUMIF(TNC!$B$9:$B$44,'Results_Selected Geography'!$F$9,TNC!H$9:H$44))),0)</f>
        <v>23</v>
      </c>
      <c r="J21" s="517">
        <f>IFERROR(IF($B$9="State",SUM(TNC!I$9:I$44),IF($B$9="County",SUMIF(TNC!$B$9:$B$44,'Results_Selected Geography'!$F$9,TNC!I$9:I$44))),0)</f>
        <v>49</v>
      </c>
      <c r="K21" s="517">
        <f>IFERROR(IF($B$9="State",SUM(TNC!J$9:J$44),IF($B$9="County",SUMIF(TNC!$B$9:$B$44,'Results_Selected Geography'!$F$9,TNC!J$9:J$44))),0)</f>
        <v>87</v>
      </c>
      <c r="L21" s="517">
        <f>IFERROR(IF($B$9="State",SUM(TNC!K$9:K$44),IF($B$9="County",SUMIF(TNC!$B$9:$B$44,'Results_Selected Geography'!$F$9,TNC!K$9:K$44))),0)</f>
        <v>122</v>
      </c>
      <c r="M21" s="517">
        <f>IFERROR(IF($B$9="State",SUM(TNC!L$9:L$44),IF($B$9="County",SUMIF(TNC!$B$9:$B$44,'Results_Selected Geography'!$F$9,TNC!L$9:L$44))),0)</f>
        <v>156</v>
      </c>
      <c r="N21" s="518">
        <f>IFERROR(IF($B$9="State",SUM(TNC!M$9:M$44),IF($B$9="County",SUMIF(TNC!$B$9:$B$44,'Results_Selected Geography'!$F$9,TNC!M$9:M$44))),0)</f>
        <v>183</v>
      </c>
      <c r="O21" s="517">
        <f>IFERROR(IF($B$9="State",SUM(TNC!N$9:N$44),IF($B$9="County",SUMIF(TNC!$B$9:$B$44,'Results_Selected Geography'!$F$9,TNC!N$9:N$44))),0)</f>
        <v>183</v>
      </c>
      <c r="P21" s="517">
        <f>IFERROR(IF($B$9="State",SUM(TNC!O$9:O$44),IF($B$9="County",SUMIF(TNC!$B$9:$B$44,'Results_Selected Geography'!$F$9,TNC!O$9:O$44))),0)</f>
        <v>183</v>
      </c>
      <c r="Q21" s="517">
        <f>IFERROR(IF($B$9="State",SUM(TNC!P$9:P$44),IF($B$9="County",SUMIF(TNC!$B$9:$B$44,'Results_Selected Geography'!$F$9,TNC!P$9:P$44))),0)</f>
        <v>190</v>
      </c>
      <c r="R21" s="517">
        <f>IFERROR(IF($B$9="State",SUM(TNC!Q$9:Q$44),IF($B$9="County",SUMIF(TNC!$B$9:$B$44,'Results_Selected Geography'!$F$9,TNC!Q$9:Q$44))),0)</f>
        <v>198</v>
      </c>
      <c r="S21" s="519">
        <f>IFERROR(IF($B$9="State",SUM(TNC!R$9:R$44),IF($B$9="County",SUMIF(TNC!$B$9:$B$44,'Results_Selected Geography'!$F$9,TNC!R$9:R$44))),0)</f>
        <v>207</v>
      </c>
    </row>
    <row r="22" spans="2:24" x14ac:dyDescent="0.25">
      <c r="B22" s="680" t="s">
        <v>503</v>
      </c>
      <c r="C22" s="445" t="s">
        <v>6</v>
      </c>
      <c r="D22" s="506">
        <f t="shared" ref="D22:R22" ca="1" si="13">SUM(D12,D15,D18)</f>
        <v>1446.0225818313124</v>
      </c>
      <c r="E22" s="511">
        <f t="shared" ca="1" si="13"/>
        <v>1995.0780417983619</v>
      </c>
      <c r="F22" s="230">
        <f t="shared" ca="1" si="13"/>
        <v>2752.6156669550751</v>
      </c>
      <c r="G22" s="230">
        <f t="shared" ca="1" si="13"/>
        <v>3797.8004511290615</v>
      </c>
      <c r="H22" s="230">
        <f t="shared" ca="1" si="13"/>
        <v>5239.8587782447185</v>
      </c>
      <c r="I22" s="376">
        <f t="shared" ref="I22" ca="1" si="14">SUM(I12,I15,I18)</f>
        <v>7229.493965044564</v>
      </c>
      <c r="J22" s="230">
        <f t="shared" ca="1" si="13"/>
        <v>9815.9118371278601</v>
      </c>
      <c r="K22" s="230">
        <f t="shared" ca="1" si="13"/>
        <v>13327.65031711845</v>
      </c>
      <c r="L22" s="230">
        <f t="shared" ca="1" si="13"/>
        <v>18095.7555447983</v>
      </c>
      <c r="M22" s="230">
        <f t="shared" ca="1" si="13"/>
        <v>24569.710708475348</v>
      </c>
      <c r="N22" s="376">
        <f t="shared" ref="N22" ca="1" si="15">SUM(N12,N15,N18)</f>
        <v>33359.809061413362</v>
      </c>
      <c r="O22" s="230">
        <f t="shared" ca="1" si="13"/>
        <v>38962.581608540349</v>
      </c>
      <c r="P22" s="230">
        <f t="shared" ca="1" si="13"/>
        <v>45506.339565801711</v>
      </c>
      <c r="Q22" s="230">
        <f t="shared" ca="1" si="13"/>
        <v>53149.121560870117</v>
      </c>
      <c r="R22" s="230">
        <f t="shared" ca="1" si="13"/>
        <v>62075.508858702429</v>
      </c>
      <c r="S22" s="512">
        <f ca="1">SUM(S12,S15,S18)</f>
        <v>72501.083210578465</v>
      </c>
    </row>
    <row r="23" spans="2:24" x14ac:dyDescent="0.25">
      <c r="B23" s="681"/>
      <c r="C23" s="108" t="s">
        <v>7</v>
      </c>
      <c r="D23" s="369">
        <f t="shared" ref="D23:R23" ca="1" si="16">SUM(D13,D16,D19)</f>
        <v>909.82595491832774</v>
      </c>
      <c r="E23" s="511">
        <f t="shared" ca="1" si="16"/>
        <v>1253.1107034491786</v>
      </c>
      <c r="F23" s="230">
        <f t="shared" ca="1" si="16"/>
        <v>1726.0613468794436</v>
      </c>
      <c r="G23" s="230">
        <f t="shared" ca="1" si="16"/>
        <v>2377.7093615186177</v>
      </c>
      <c r="H23" s="230">
        <f t="shared" ca="1" si="16"/>
        <v>3275.6473365734705</v>
      </c>
      <c r="I23" s="376">
        <f t="shared" ref="I23" ca="1" si="17">SUM(I13,I16,I19)</f>
        <v>4513.0631584219627</v>
      </c>
      <c r="J23" s="230">
        <f t="shared" ca="1" si="16"/>
        <v>6125.9799804194354</v>
      </c>
      <c r="K23" s="230">
        <f t="shared" ca="1" si="16"/>
        <v>8315.3749671749647</v>
      </c>
      <c r="L23" s="230">
        <f t="shared" ca="1" si="16"/>
        <v>11287.303577874824</v>
      </c>
      <c r="M23" s="230">
        <f t="shared" ca="1" si="16"/>
        <v>15321.478572118731</v>
      </c>
      <c r="N23" s="376">
        <f t="shared" ref="N23" ca="1" si="18">SUM(N13,N16,N19)</f>
        <v>20797.601650176159</v>
      </c>
      <c r="O23" s="230">
        <f t="shared" ca="1" si="16"/>
        <v>24289.67119369984</v>
      </c>
      <c r="P23" s="230">
        <f t="shared" ca="1" si="16"/>
        <v>28368.088838703094</v>
      </c>
      <c r="Q23" s="230">
        <f t="shared" ca="1" si="16"/>
        <v>33131.308088601785</v>
      </c>
      <c r="R23" s="230">
        <f t="shared" ca="1" si="16"/>
        <v>38694.313854637156</v>
      </c>
      <c r="S23" s="512">
        <f t="shared" ref="S23" ca="1" si="19">SUM(S13,S16,S19)</f>
        <v>45191.398277276057</v>
      </c>
    </row>
    <row r="24" spans="2:24" ht="15.75" thickBot="1" x14ac:dyDescent="0.3">
      <c r="B24" s="682"/>
      <c r="C24" s="446" t="s">
        <v>8</v>
      </c>
      <c r="D24" s="507">
        <f t="shared" ref="D24:R24" ca="1" si="20">SUM(D14,D17,D20,D21)</f>
        <v>483.33032424671626</v>
      </c>
      <c r="E24" s="513">
        <f t="shared" ca="1" si="20"/>
        <v>668.46543942048243</v>
      </c>
      <c r="F24" s="442">
        <f t="shared" ca="1" si="20"/>
        <v>921.05556443467378</v>
      </c>
      <c r="G24" s="442">
        <f t="shared" ca="1" si="20"/>
        <v>1270.4661979950429</v>
      </c>
      <c r="H24" s="442">
        <f t="shared" ca="1" si="20"/>
        <v>1756.0804526456516</v>
      </c>
      <c r="I24" s="441">
        <f t="shared" ref="I24" ca="1" si="21">SUM(I14,I17,I20,I21)</f>
        <v>2434.1086886947</v>
      </c>
      <c r="J24" s="442">
        <f t="shared" ca="1" si="20"/>
        <v>3308.2545021500482</v>
      </c>
      <c r="K24" s="442">
        <f t="shared" ca="1" si="20"/>
        <v>4492.8468893498321</v>
      </c>
      <c r="L24" s="442">
        <f t="shared" ca="1" si="20"/>
        <v>6077.9377869098225</v>
      </c>
      <c r="M24" s="442">
        <f t="shared" ca="1" si="20"/>
        <v>8207.5689232983241</v>
      </c>
      <c r="N24" s="441">
        <f t="shared" ref="N24" ca="1" si="22">SUM(N14,N17,N20,N21)</f>
        <v>11067.800455089007</v>
      </c>
      <c r="O24" s="442">
        <f t="shared" ca="1" si="20"/>
        <v>12883.848408434507</v>
      </c>
      <c r="P24" s="442">
        <f t="shared" ca="1" si="20"/>
        <v>15002.908842017336</v>
      </c>
      <c r="Q24" s="442">
        <f t="shared" ca="1" si="20"/>
        <v>17482.543262268449</v>
      </c>
      <c r="R24" s="442">
        <f t="shared" ca="1" si="20"/>
        <v>20375.750518438712</v>
      </c>
      <c r="S24" s="514">
        <f ca="1">SUM(S14,S17,S20,S21)</f>
        <v>23751.374850737055</v>
      </c>
    </row>
    <row r="26" spans="2:24" x14ac:dyDescent="0.25">
      <c r="B26" s="36" t="s">
        <v>677</v>
      </c>
      <c r="C26" s="7"/>
      <c r="D26" s="7"/>
      <c r="E26" s="7"/>
      <c r="F26" s="7"/>
      <c r="G26" s="7"/>
      <c r="H26" s="7"/>
      <c r="I26" s="7"/>
      <c r="J26" s="7"/>
      <c r="K26" s="7"/>
      <c r="L26" s="7"/>
      <c r="M26" s="7"/>
      <c r="N26" s="7"/>
      <c r="O26" s="7"/>
      <c r="P26" s="7"/>
      <c r="Q26" s="7"/>
      <c r="R26" s="7"/>
      <c r="S26" s="7"/>
    </row>
    <row r="32" spans="2:24" x14ac:dyDescent="0.25">
      <c r="I32" s="25"/>
      <c r="N32" s="25"/>
      <c r="S32" s="25"/>
    </row>
    <row r="33" spans="4:19" x14ac:dyDescent="0.25">
      <c r="I33" s="25"/>
      <c r="N33" s="25"/>
      <c r="S33" s="25"/>
    </row>
    <row r="34" spans="4:19" x14ac:dyDescent="0.25">
      <c r="I34" s="60"/>
      <c r="N34" s="60"/>
      <c r="S34" s="60"/>
    </row>
    <row r="35" spans="4:19" x14ac:dyDescent="0.25">
      <c r="I35" s="60"/>
      <c r="J35" s="60"/>
      <c r="K35" s="60"/>
      <c r="L35" s="60"/>
      <c r="M35" s="60"/>
      <c r="N35" s="60"/>
      <c r="O35" s="60"/>
      <c r="P35" s="60"/>
      <c r="Q35" s="60"/>
      <c r="R35" s="60"/>
      <c r="S35" s="60"/>
    </row>
    <row r="36" spans="4:19" x14ac:dyDescent="0.25">
      <c r="I36" s="60"/>
      <c r="J36" s="60"/>
      <c r="K36" s="60"/>
      <c r="L36" s="60"/>
      <c r="M36" s="60"/>
      <c r="N36" s="60"/>
      <c r="O36" s="60"/>
      <c r="P36" s="60"/>
      <c r="Q36" s="60"/>
      <c r="R36" s="60"/>
      <c r="S36" s="60"/>
    </row>
    <row r="40" spans="4:19" x14ac:dyDescent="0.25">
      <c r="D40" s="25"/>
      <c r="E40" s="25"/>
      <c r="F40" s="25"/>
      <c r="G40" s="25"/>
    </row>
    <row r="41" spans="4:19" x14ac:dyDescent="0.25">
      <c r="D41" s="25"/>
      <c r="E41" s="25"/>
      <c r="F41" s="25"/>
      <c r="G41" s="25"/>
    </row>
    <row r="42" spans="4:19" x14ac:dyDescent="0.25">
      <c r="D42" s="25"/>
      <c r="E42" s="25"/>
      <c r="F42" s="25"/>
      <c r="G42" s="25"/>
    </row>
    <row r="50" spans="3:19" x14ac:dyDescent="0.25">
      <c r="C50" s="60"/>
    </row>
    <row r="57" spans="3:19" x14ac:dyDescent="0.25">
      <c r="D57" s="60"/>
      <c r="E57" s="60"/>
      <c r="F57" s="60"/>
      <c r="G57" s="431" t="str">
        <f>IF(OR(B9=Lists!B10,B9=Lists!B11),"TNC charging needs not estimated at "&amp;'Results_Selected Geography'!B9&amp;" level.","")</f>
        <v/>
      </c>
      <c r="H57" s="60"/>
      <c r="I57" s="60"/>
      <c r="J57" s="60"/>
      <c r="K57" s="60"/>
      <c r="L57" s="60"/>
      <c r="M57" s="60"/>
      <c r="N57" s="60"/>
      <c r="O57" s="60"/>
      <c r="P57" s="60"/>
      <c r="Q57" s="60"/>
      <c r="R57" s="60"/>
      <c r="S57" s="60"/>
    </row>
  </sheetData>
  <sheetProtection algorithmName="SHA-512" hashValue="pnIB5jAcR5jS45+uY/RDca+Rfp2Fc103OXBCx62wg/OA9JzGggAjPPpc7fmDW9cqc5yES1p1RxVm6ySu3PywIQ==" saltValue="uA6Ufh617gewskri7N30pA==" spinCount="100000" sheet="1" objects="1" scenarios="1"/>
  <mergeCells count="5">
    <mergeCell ref="B22:B24"/>
    <mergeCell ref="K8:X9"/>
    <mergeCell ref="B12:B14"/>
    <mergeCell ref="B15:B17"/>
    <mergeCell ref="B18:B20"/>
  </mergeCells>
  <dataValidations count="2">
    <dataValidation type="list" allowBlank="1" showInputMessage="1" showErrorMessage="1" sqref="B9" xr:uid="{00000000-0002-0000-0500-000000000000}">
      <formula1>Geography</formula1>
    </dataValidation>
    <dataValidation type="list" allowBlank="1" showInputMessage="1" showErrorMessage="1" sqref="F9" xr:uid="{00000000-0002-0000-0500-000001000000}">
      <formula1>INDIRECT($B$9)</formula1>
    </dataValidation>
  </dataValidations>
  <hyperlinks>
    <hyperlink ref="C4" location="Intro!A1" display="Intro" xr:uid="{00000000-0004-0000-0500-000000000000}"/>
    <hyperlink ref="D4" location="Glossary!A1" display="Glossary" xr:uid="{00000000-0004-0000-0500-000001000000}"/>
    <hyperlink ref="E4" location="Inputs!A1" display="Inputs" xr:uid="{00000000-0004-0000-0500-000002000000}"/>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025A1B7B-A216-4AC0-A5A8-35F2686137B6}">
            <xm:f>$B$9=Lists!$C$7</xm:f>
            <x14:dxf>
              <fill>
                <patternFill>
                  <bgColor theme="0" tint="-0.14996795556505021"/>
                </patternFill>
              </fill>
            </x14:dxf>
          </x14:cfRule>
          <xm:sqref>F9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4"/>
  </sheetPr>
  <dimension ref="A1:AK139"/>
  <sheetViews>
    <sheetView zoomScaleNormal="100" workbookViewId="0">
      <pane ySplit="7" topLeftCell="A8" activePane="bottomLeft" state="frozen"/>
      <selection pane="bottomLeft" activeCell="G20" sqref="G20"/>
    </sheetView>
  </sheetViews>
  <sheetFormatPr defaultColWidth="8.7109375" defaultRowHeight="15" x14ac:dyDescent="0.25"/>
  <cols>
    <col min="1" max="1" width="6.42578125" style="4" customWidth="1"/>
    <col min="2" max="2" width="19.28515625" style="4" customWidth="1"/>
    <col min="3" max="3" width="8.7109375" style="4" bestFit="1"/>
    <col min="4" max="4" width="12.140625" style="4" customWidth="1"/>
    <col min="5" max="6" width="8.7109375" style="4" bestFit="1" customWidth="1"/>
    <col min="7" max="7" width="11.28515625" style="4" customWidth="1"/>
    <col min="8" max="17" width="8.7109375" style="4" bestFit="1"/>
    <col min="18" max="18" width="8.7109375" style="4"/>
    <col min="19" max="19" width="3.28515625" style="272" customWidth="1"/>
    <col min="20" max="35" width="8.7109375" style="4"/>
    <col min="36" max="36" width="12.5703125" style="4" customWidth="1"/>
    <col min="37" max="16384" width="8.7109375" style="4"/>
  </cols>
  <sheetData>
    <row r="1" spans="1:36" s="3" customFormat="1" ht="21" x14ac:dyDescent="0.35">
      <c r="A1" s="269" t="s">
        <v>592</v>
      </c>
    </row>
    <row r="2" spans="1:36" s="3" customFormat="1" ht="15.75" x14ac:dyDescent="0.25">
      <c r="A2" s="528" t="s">
        <v>691</v>
      </c>
    </row>
    <row r="3" spans="1:36" s="3" customFormat="1" ht="6.75" customHeight="1" x14ac:dyDescent="0.25">
      <c r="A3" s="528"/>
    </row>
    <row r="4" spans="1:36" s="3" customFormat="1" ht="15.75" x14ac:dyDescent="0.25">
      <c r="A4" s="528"/>
      <c r="B4" s="539" t="s">
        <v>683</v>
      </c>
      <c r="C4" s="520" t="s">
        <v>603</v>
      </c>
      <c r="D4" s="520" t="s">
        <v>604</v>
      </c>
      <c r="E4" s="521" t="s">
        <v>550</v>
      </c>
    </row>
    <row r="5" spans="1:36" s="3" customFormat="1" ht="6.75" customHeight="1" thickBot="1" x14ac:dyDescent="0.3">
      <c r="A5" s="528"/>
    </row>
    <row r="6" spans="1:36" s="27" customFormat="1" ht="14.65" customHeight="1" x14ac:dyDescent="0.25">
      <c r="A6" s="699" t="s">
        <v>705</v>
      </c>
      <c r="B6" s="699"/>
      <c r="C6" s="699"/>
      <c r="D6" s="699"/>
      <c r="E6" s="699"/>
      <c r="F6" s="699"/>
      <c r="G6" s="699"/>
      <c r="L6" s="687" t="s">
        <v>536</v>
      </c>
      <c r="M6" s="688"/>
      <c r="N6" s="688"/>
      <c r="O6" s="688"/>
      <c r="P6" s="689"/>
      <c r="S6" s="3"/>
      <c r="T6" s="8"/>
      <c r="W6" s="693" t="s">
        <v>537</v>
      </c>
      <c r="X6" s="694"/>
      <c r="Y6" s="694"/>
      <c r="Z6" s="694"/>
      <c r="AA6" s="695"/>
    </row>
    <row r="7" spans="1:36" s="27" customFormat="1" ht="15" customHeight="1" thickBot="1" x14ac:dyDescent="0.3">
      <c r="A7" s="699"/>
      <c r="B7" s="699"/>
      <c r="C7" s="699"/>
      <c r="D7" s="699"/>
      <c r="E7" s="699"/>
      <c r="F7" s="699"/>
      <c r="G7" s="699"/>
      <c r="L7" s="690"/>
      <c r="M7" s="691"/>
      <c r="N7" s="691"/>
      <c r="O7" s="691"/>
      <c r="P7" s="692"/>
      <c r="S7" s="3"/>
      <c r="T7" s="8"/>
      <c r="W7" s="696"/>
      <c r="X7" s="697"/>
      <c r="Y7" s="697"/>
      <c r="Z7" s="697"/>
      <c r="AA7" s="698"/>
      <c r="AD7" s="28"/>
    </row>
    <row r="8" spans="1:36" s="27" customFormat="1" x14ac:dyDescent="0.25">
      <c r="J8" s="6"/>
      <c r="S8" s="3"/>
      <c r="T8" s="8"/>
    </row>
    <row r="9" spans="1:36" s="27" customFormat="1" ht="18.75" x14ac:dyDescent="0.3">
      <c r="A9" s="495" t="s">
        <v>19</v>
      </c>
      <c r="B9" s="496"/>
      <c r="C9" s="496"/>
      <c r="D9" s="496"/>
      <c r="E9" s="496"/>
      <c r="F9" s="496"/>
      <c r="G9" s="496"/>
      <c r="H9" s="496"/>
      <c r="I9" s="496"/>
      <c r="J9" s="496"/>
      <c r="K9" s="496"/>
      <c r="L9" s="496"/>
      <c r="M9" s="496"/>
      <c r="N9" s="496"/>
      <c r="O9" s="496"/>
      <c r="P9" s="496"/>
      <c r="Q9" s="496"/>
      <c r="R9" s="496"/>
      <c r="S9" s="497"/>
      <c r="T9" s="496"/>
      <c r="U9" s="496"/>
      <c r="V9" s="496"/>
      <c r="W9" s="496"/>
      <c r="X9" s="496"/>
      <c r="Y9" s="496"/>
      <c r="Z9" s="496"/>
      <c r="AA9" s="496"/>
      <c r="AB9" s="496"/>
      <c r="AC9" s="496"/>
      <c r="AD9" s="495" t="s">
        <v>19</v>
      </c>
      <c r="AE9" s="496"/>
      <c r="AF9" s="496"/>
      <c r="AG9" s="496"/>
      <c r="AH9" s="496"/>
      <c r="AI9" s="496"/>
    </row>
    <row r="10" spans="1:36" s="27" customFormat="1" x14ac:dyDescent="0.25">
      <c r="C10" s="28">
        <v>2020</v>
      </c>
      <c r="D10" s="28">
        <v>2025</v>
      </c>
      <c r="E10" s="28">
        <v>2030</v>
      </c>
      <c r="F10" s="28">
        <v>2035</v>
      </c>
      <c r="G10" s="28"/>
      <c r="H10" s="28"/>
      <c r="I10" s="28"/>
      <c r="J10" s="28"/>
      <c r="K10" s="28"/>
      <c r="L10" s="28"/>
      <c r="M10" s="28"/>
      <c r="S10" s="3"/>
      <c r="AF10" s="271">
        <v>2020</v>
      </c>
      <c r="AG10" s="271">
        <v>2025</v>
      </c>
      <c r="AH10" s="271">
        <v>2030</v>
      </c>
      <c r="AI10" s="271">
        <v>2035</v>
      </c>
    </row>
    <row r="11" spans="1:36" s="27" customFormat="1" x14ac:dyDescent="0.25">
      <c r="B11" s="425" t="s">
        <v>6</v>
      </c>
      <c r="C11" s="329">
        <f ca="1">D35+D114</f>
        <v>1446.0225818313124</v>
      </c>
      <c r="D11" s="330">
        <f ca="1">D38+D117</f>
        <v>7229.493965044564</v>
      </c>
      <c r="E11" s="330">
        <f ca="1">D41+D120</f>
        <v>33359.809061413362</v>
      </c>
      <c r="F11" s="331">
        <f ca="1">D44+D123</f>
        <v>72501.083210578465</v>
      </c>
      <c r="G11" s="28"/>
      <c r="H11" s="28"/>
      <c r="I11" s="28"/>
      <c r="J11" s="28"/>
      <c r="K11" s="28"/>
      <c r="L11" s="28"/>
      <c r="M11" s="28"/>
      <c r="S11" s="3"/>
      <c r="AE11" s="425" t="s">
        <v>6</v>
      </c>
      <c r="AF11" s="329">
        <v>1446.0225818313124</v>
      </c>
      <c r="AG11" s="330">
        <v>7229.493965044564</v>
      </c>
      <c r="AH11" s="330">
        <v>33359.809061413362</v>
      </c>
      <c r="AI11" s="331">
        <v>72501.083210578465</v>
      </c>
    </row>
    <row r="12" spans="1:36" s="27" customFormat="1" x14ac:dyDescent="0.25">
      <c r="B12" s="425" t="s">
        <v>7</v>
      </c>
      <c r="C12" s="369">
        <f ca="1">E35+E114</f>
        <v>909.82595491832774</v>
      </c>
      <c r="D12" s="226">
        <f ca="1">E38+E117</f>
        <v>4513.0631584219627</v>
      </c>
      <c r="E12" s="226">
        <f ca="1">E41+E120</f>
        <v>20797.601650176159</v>
      </c>
      <c r="F12" s="370">
        <f ca="1">E44+E123</f>
        <v>45191.398277276057</v>
      </c>
      <c r="G12" s="28"/>
      <c r="H12" s="28"/>
      <c r="I12" s="28"/>
      <c r="J12" s="28"/>
      <c r="K12" s="28"/>
      <c r="L12" s="28"/>
      <c r="M12" s="28"/>
      <c r="S12" s="3"/>
      <c r="AE12" s="425" t="s">
        <v>7</v>
      </c>
      <c r="AF12" s="369">
        <v>909.82595491832774</v>
      </c>
      <c r="AG12" s="226">
        <v>4513.0631584219627</v>
      </c>
      <c r="AH12" s="226">
        <v>20797.601650176159</v>
      </c>
      <c r="AI12" s="370">
        <v>45191.398277276057</v>
      </c>
      <c r="AJ12" s="552"/>
    </row>
    <row r="13" spans="1:36" s="27" customFormat="1" x14ac:dyDescent="0.25">
      <c r="B13" s="425" t="s">
        <v>8</v>
      </c>
      <c r="C13" s="332">
        <f ca="1">F35+C72+F114</f>
        <v>888.93032424671628</v>
      </c>
      <c r="D13" s="227">
        <f ca="1">F38+D72+G88+F117</f>
        <v>4048.2926886947002</v>
      </c>
      <c r="E13" s="227">
        <f ca="1">F41+E72+L88+F120</f>
        <v>13172.084455089009</v>
      </c>
      <c r="F13" s="333">
        <f ca="1">F44+F72+Q88+F123</f>
        <v>26464.084850737054</v>
      </c>
      <c r="G13" s="28"/>
      <c r="H13" s="28"/>
      <c r="I13" s="28"/>
      <c r="J13" s="28"/>
      <c r="K13" s="28"/>
      <c r="L13" s="28"/>
      <c r="M13" s="28"/>
      <c r="S13" s="3"/>
      <c r="AE13" s="425" t="s">
        <v>8</v>
      </c>
      <c r="AF13" s="332">
        <v>888.93032424671628</v>
      </c>
      <c r="AG13" s="227">
        <v>4048.2926886947002</v>
      </c>
      <c r="AH13" s="227">
        <v>13172.084455089009</v>
      </c>
      <c r="AI13" s="333">
        <v>26464.084850737054</v>
      </c>
    </row>
    <row r="14" spans="1:36" s="27" customFormat="1" x14ac:dyDescent="0.25">
      <c r="B14" s="28"/>
      <c r="C14" s="28"/>
      <c r="D14" s="28"/>
      <c r="E14" s="28"/>
      <c r="F14" s="28"/>
      <c r="G14" s="28"/>
      <c r="H14" s="28"/>
      <c r="I14" s="28"/>
      <c r="J14" s="28"/>
      <c r="K14" s="28"/>
      <c r="L14" s="28"/>
      <c r="M14" s="28"/>
      <c r="S14" s="3"/>
    </row>
    <row r="15" spans="1:36" s="27" customFormat="1" x14ac:dyDescent="0.25">
      <c r="B15" s="282" t="s">
        <v>678</v>
      </c>
      <c r="C15" s="28">
        <v>2020</v>
      </c>
      <c r="D15" s="28">
        <v>2025</v>
      </c>
      <c r="E15" s="28">
        <v>2030</v>
      </c>
      <c r="F15" s="28">
        <v>2035</v>
      </c>
      <c r="G15" s="28"/>
      <c r="H15" s="28"/>
      <c r="I15" s="28"/>
      <c r="J15" s="28"/>
      <c r="K15" s="28"/>
      <c r="L15" s="28"/>
      <c r="M15" s="28"/>
      <c r="S15" s="3"/>
    </row>
    <row r="16" spans="1:36" s="27" customFormat="1" x14ac:dyDescent="0.25">
      <c r="B16" s="425" t="s">
        <v>6</v>
      </c>
      <c r="C16" s="125">
        <f t="shared" ref="C16:F18" ca="1" si="0">(C11-AF11)/AF11</f>
        <v>0</v>
      </c>
      <c r="D16" s="74">
        <f t="shared" ca="1" si="0"/>
        <v>0</v>
      </c>
      <c r="E16" s="74">
        <f t="shared" ca="1" si="0"/>
        <v>0</v>
      </c>
      <c r="F16" s="126">
        <f t="shared" ca="1" si="0"/>
        <v>0</v>
      </c>
      <c r="G16" s="28"/>
      <c r="H16" s="28"/>
      <c r="I16" s="28"/>
      <c r="J16" s="28"/>
      <c r="K16" s="28"/>
      <c r="L16" s="28"/>
      <c r="M16" s="28"/>
      <c r="S16" s="3"/>
    </row>
    <row r="17" spans="1:36" s="27" customFormat="1" x14ac:dyDescent="0.25">
      <c r="B17" s="425" t="s">
        <v>7</v>
      </c>
      <c r="C17" s="314">
        <f t="shared" ca="1" si="0"/>
        <v>0</v>
      </c>
      <c r="D17" s="64">
        <f t="shared" ca="1" si="0"/>
        <v>0</v>
      </c>
      <c r="E17" s="64">
        <f t="shared" ca="1" si="0"/>
        <v>0</v>
      </c>
      <c r="F17" s="368">
        <f t="shared" ca="1" si="0"/>
        <v>0</v>
      </c>
      <c r="G17" s="28"/>
      <c r="H17" s="28"/>
      <c r="I17" s="28"/>
      <c r="J17" s="28"/>
      <c r="K17" s="28"/>
      <c r="L17" s="28"/>
      <c r="M17" s="28"/>
      <c r="S17" s="3"/>
    </row>
    <row r="18" spans="1:36" s="27" customFormat="1" x14ac:dyDescent="0.25">
      <c r="B18" s="425" t="s">
        <v>8</v>
      </c>
      <c r="C18" s="373">
        <f t="shared" ca="1" si="0"/>
        <v>0</v>
      </c>
      <c r="D18" s="267">
        <f t="shared" ca="1" si="0"/>
        <v>0</v>
      </c>
      <c r="E18" s="267">
        <f t="shared" ca="1" si="0"/>
        <v>0</v>
      </c>
      <c r="F18" s="354">
        <f t="shared" ca="1" si="0"/>
        <v>0</v>
      </c>
      <c r="G18" s="28"/>
      <c r="H18" s="28"/>
      <c r="I18" s="28"/>
      <c r="J18" s="28"/>
      <c r="K18" s="28"/>
      <c r="L18" s="28"/>
      <c r="M18" s="28"/>
      <c r="S18" s="3"/>
    </row>
    <row r="19" spans="1:36" s="27" customFormat="1" x14ac:dyDescent="0.25">
      <c r="B19" s="28"/>
      <c r="C19" s="28"/>
      <c r="D19" s="28"/>
      <c r="E19" s="28"/>
      <c r="F19" s="28"/>
      <c r="G19" s="28"/>
      <c r="H19" s="28"/>
      <c r="I19" s="28"/>
      <c r="J19" s="28"/>
      <c r="K19" s="28"/>
      <c r="L19" s="28"/>
      <c r="M19" s="28"/>
      <c r="S19" s="3"/>
    </row>
    <row r="20" spans="1:36" s="27" customFormat="1" x14ac:dyDescent="0.25">
      <c r="B20" s="28"/>
      <c r="C20" s="28"/>
      <c r="D20" s="28"/>
      <c r="E20" s="28"/>
      <c r="F20" s="28"/>
      <c r="G20" s="28"/>
      <c r="H20" s="28"/>
      <c r="I20" s="28"/>
      <c r="J20" s="28"/>
      <c r="K20" s="28"/>
      <c r="L20" s="28"/>
      <c r="M20" s="28"/>
      <c r="S20" s="3"/>
    </row>
    <row r="21" spans="1:36" s="27" customFormat="1" x14ac:dyDescent="0.25">
      <c r="B21" s="28"/>
      <c r="C21" s="28"/>
      <c r="D21" s="28"/>
      <c r="E21" s="28"/>
      <c r="F21" s="28"/>
      <c r="G21" s="28"/>
      <c r="H21" s="28"/>
      <c r="I21" s="28"/>
      <c r="J21" s="28"/>
      <c r="K21" s="28"/>
      <c r="L21" s="28"/>
      <c r="M21" s="28"/>
      <c r="S21" s="3"/>
    </row>
    <row r="22" spans="1:36" s="27" customFormat="1" x14ac:dyDescent="0.25">
      <c r="B22" s="28"/>
      <c r="C22" s="28"/>
      <c r="D22" s="28"/>
      <c r="E22" s="28"/>
      <c r="F22" s="28"/>
      <c r="G22" s="28"/>
      <c r="H22" s="28"/>
      <c r="I22" s="28"/>
      <c r="J22" s="28"/>
      <c r="K22" s="28"/>
      <c r="L22" s="28"/>
      <c r="M22" s="28"/>
      <c r="S22" s="3"/>
    </row>
    <row r="23" spans="1:36" s="27" customFormat="1" x14ac:dyDescent="0.25">
      <c r="B23" s="28"/>
      <c r="C23" s="28"/>
      <c r="D23" s="28"/>
      <c r="E23" s="28"/>
      <c r="F23" s="28"/>
      <c r="G23" s="28"/>
      <c r="H23" s="28"/>
      <c r="I23" s="28"/>
      <c r="J23" s="28"/>
      <c r="K23" s="28"/>
      <c r="L23" s="28"/>
      <c r="M23" s="28"/>
      <c r="S23" s="3"/>
    </row>
    <row r="24" spans="1:36" s="27" customFormat="1" x14ac:dyDescent="0.25">
      <c r="B24" s="28"/>
      <c r="C24" s="28"/>
      <c r="D24" s="28"/>
      <c r="E24" s="28"/>
      <c r="F24" s="28"/>
      <c r="G24" s="28"/>
      <c r="H24" s="28"/>
      <c r="I24" s="28"/>
      <c r="J24" s="28"/>
      <c r="K24" s="28"/>
      <c r="L24" s="28"/>
      <c r="M24" s="28"/>
      <c r="S24" s="3"/>
    </row>
    <row r="25" spans="1:36" s="27" customFormat="1" x14ac:dyDescent="0.25">
      <c r="B25" s="28"/>
      <c r="C25" s="28"/>
      <c r="D25" s="28"/>
      <c r="E25" s="28"/>
      <c r="F25" s="28"/>
      <c r="G25" s="28"/>
      <c r="H25" s="28"/>
      <c r="I25" s="28"/>
      <c r="J25" s="28"/>
      <c r="K25" s="28"/>
      <c r="L25" s="28"/>
      <c r="M25" s="28"/>
      <c r="S25" s="3"/>
    </row>
    <row r="26" spans="1:36" s="27" customFormat="1" x14ac:dyDescent="0.25">
      <c r="B26" s="28"/>
      <c r="C26" s="28"/>
      <c r="D26" s="28"/>
      <c r="E26" s="28"/>
      <c r="F26" s="28"/>
      <c r="G26" s="28"/>
      <c r="H26" s="28"/>
      <c r="I26" s="28"/>
      <c r="J26" s="28"/>
      <c r="K26" s="28"/>
      <c r="L26" s="28"/>
      <c r="M26" s="28"/>
      <c r="S26" s="3"/>
    </row>
    <row r="27" spans="1:36" s="27" customFormat="1" x14ac:dyDescent="0.25">
      <c r="S27" s="3"/>
    </row>
    <row r="28" spans="1:36" s="27" customFormat="1" x14ac:dyDescent="0.25">
      <c r="S28" s="3"/>
    </row>
    <row r="29" spans="1:36" s="27" customFormat="1" x14ac:dyDescent="0.25">
      <c r="N29" s="417"/>
      <c r="O29" s="417"/>
      <c r="P29" s="417"/>
      <c r="Q29" s="417"/>
      <c r="R29" s="417"/>
      <c r="S29" s="3"/>
    </row>
    <row r="30" spans="1:36" s="27" customFormat="1" x14ac:dyDescent="0.25">
      <c r="S30" s="3"/>
      <c r="T30" s="8"/>
    </row>
    <row r="31" spans="1:36" x14ac:dyDescent="0.25">
      <c r="B31"/>
    </row>
    <row r="32" spans="1:36" ht="18.75" x14ac:dyDescent="0.3">
      <c r="A32" s="500" t="s">
        <v>209</v>
      </c>
      <c r="B32" s="498"/>
      <c r="C32" s="500"/>
      <c r="D32" s="500"/>
      <c r="E32" s="498"/>
      <c r="F32" s="498"/>
      <c r="G32" s="498"/>
      <c r="H32" s="498"/>
      <c r="I32" s="498"/>
      <c r="J32" s="498"/>
      <c r="K32" s="498"/>
      <c r="L32" s="498"/>
      <c r="M32" s="498"/>
      <c r="N32" s="498"/>
      <c r="O32" s="498"/>
      <c r="P32" s="498"/>
      <c r="Q32" s="498"/>
      <c r="R32" s="498"/>
      <c r="S32" s="499"/>
      <c r="T32" s="498"/>
      <c r="U32" s="498"/>
      <c r="V32" s="498"/>
      <c r="W32" s="498"/>
      <c r="X32" s="498"/>
      <c r="Y32" s="498"/>
      <c r="Z32" s="498"/>
      <c r="AA32" s="498"/>
      <c r="AB32" s="498"/>
      <c r="AC32" s="498"/>
      <c r="AD32" s="500" t="s">
        <v>209</v>
      </c>
      <c r="AE32" s="498"/>
      <c r="AF32" s="498"/>
      <c r="AG32" s="498"/>
      <c r="AH32" s="498"/>
      <c r="AI32" s="498"/>
      <c r="AJ32" s="498"/>
    </row>
    <row r="34" spans="2:36" x14ac:dyDescent="0.25">
      <c r="B34" s="282" t="s">
        <v>20</v>
      </c>
      <c r="D34" s="282" t="s">
        <v>6</v>
      </c>
      <c r="E34" s="374" t="s">
        <v>7</v>
      </c>
      <c r="F34" s="374" t="s">
        <v>8</v>
      </c>
      <c r="G34" s="389" t="s">
        <v>19</v>
      </c>
      <c r="AE34" s="282" t="s">
        <v>20</v>
      </c>
      <c r="AG34" s="282" t="s">
        <v>6</v>
      </c>
      <c r="AH34" s="374" t="s">
        <v>7</v>
      </c>
      <c r="AI34" s="374" t="s">
        <v>8</v>
      </c>
      <c r="AJ34" s="389" t="s">
        <v>19</v>
      </c>
    </row>
    <row r="35" spans="2:36" x14ac:dyDescent="0.25">
      <c r="B35">
        <v>2020</v>
      </c>
      <c r="D35" s="329">
        <f ca="1">Urban_Rural_LDVs!F5</f>
        <v>1343.7330890490962</v>
      </c>
      <c r="E35" s="330">
        <f ca="1">Urban_Rural_LDVs!J5</f>
        <v>862.75706562234609</v>
      </c>
      <c r="F35" s="330">
        <f ca="1">Urban_Rural_LDVs!N5</f>
        <v>458.35459620459437</v>
      </c>
      <c r="G35" s="390">
        <f>'Urban_Rural LDV Model'!F79</f>
        <v>2664.8447508760364</v>
      </c>
      <c r="AE35">
        <v>2020</v>
      </c>
      <c r="AG35" s="329">
        <v>1343.7330890490962</v>
      </c>
      <c r="AH35" s="330">
        <v>862.75706562234609</v>
      </c>
      <c r="AI35" s="330">
        <v>458.35459620459437</v>
      </c>
      <c r="AJ35" s="390">
        <v>2664.8447508760364</v>
      </c>
    </row>
    <row r="36" spans="2:36" x14ac:dyDescent="0.25">
      <c r="C36" s="4" t="s">
        <v>1</v>
      </c>
      <c r="D36" s="369">
        <f ca="1">'Urban_Rural LDV Model'!C86</f>
        <v>793.70942653135853</v>
      </c>
      <c r="E36" s="226">
        <f ca="1">'Urban_Rural LDV Model'!D86</f>
        <v>490.84384114216846</v>
      </c>
      <c r="F36" s="226">
        <f ca="1">'Urban_Rural LDV Model'!E86</f>
        <v>204.35467398208121</v>
      </c>
      <c r="G36" s="391">
        <f ca="1">'Urban_Rural LDV Model'!F86</f>
        <v>1488.9079416556083</v>
      </c>
      <c r="AF36" s="4" t="s">
        <v>1</v>
      </c>
      <c r="AG36" s="369">
        <v>793.70942653135853</v>
      </c>
      <c r="AH36" s="226">
        <v>490.84384114216846</v>
      </c>
      <c r="AI36" s="226">
        <v>204.35467398208121</v>
      </c>
      <c r="AJ36" s="391">
        <v>1488.9079416556083</v>
      </c>
    </row>
    <row r="37" spans="2:36" x14ac:dyDescent="0.25">
      <c r="C37" s="7" t="s">
        <v>2</v>
      </c>
      <c r="D37" s="332">
        <f ca="1">'Urban_Rural LDV Model'!I86</f>
        <v>550.02366251773765</v>
      </c>
      <c r="E37" s="227">
        <f ca="1">'Urban_Rural LDV Model'!J86</f>
        <v>371.91322448017763</v>
      </c>
      <c r="F37" s="227">
        <f ca="1">'Urban_Rural LDV Model'!K86</f>
        <v>253.99992222251316</v>
      </c>
      <c r="G37" s="392">
        <f ca="1">'Urban_Rural LDV Model'!L86</f>
        <v>1175.9368092204284</v>
      </c>
      <c r="AF37" s="7" t="s">
        <v>2</v>
      </c>
      <c r="AG37" s="332">
        <v>550.02366251773765</v>
      </c>
      <c r="AH37" s="227">
        <v>371.91322448017763</v>
      </c>
      <c r="AI37" s="227">
        <v>253.99992222251316</v>
      </c>
      <c r="AJ37" s="392">
        <v>1175.9368092204284</v>
      </c>
    </row>
    <row r="38" spans="2:36" x14ac:dyDescent="0.25">
      <c r="B38" s="4">
        <v>2025</v>
      </c>
      <c r="D38" s="369">
        <f ca="1">Urban_Rural_LDVs!G5</f>
        <v>6718.9206062128596</v>
      </c>
      <c r="E38" s="226">
        <f ca="1">Urban_Rural_LDVs!K5</f>
        <v>4279.6352573501372</v>
      </c>
      <c r="F38" s="226">
        <f>'Urban_Rural LDV Model'!E80</f>
        <v>2286.5414033571124</v>
      </c>
      <c r="G38" s="391">
        <f>'Urban_Rural LDV Model'!F80</f>
        <v>13285.097266920109</v>
      </c>
      <c r="AE38" s="4">
        <v>2025</v>
      </c>
      <c r="AG38" s="369">
        <v>6718.9206062128596</v>
      </c>
      <c r="AH38" s="226">
        <v>4279.6352573501372</v>
      </c>
      <c r="AI38" s="226">
        <v>2286.5414033571124</v>
      </c>
      <c r="AJ38" s="391">
        <v>13285.097266920109</v>
      </c>
    </row>
    <row r="39" spans="2:36" x14ac:dyDescent="0.25">
      <c r="C39" s="4" t="s">
        <v>1</v>
      </c>
      <c r="D39" s="369">
        <f ca="1">'Urban_Rural LDV Model'!C87</f>
        <v>3944.3948282502342</v>
      </c>
      <c r="E39" s="226">
        <f ca="1">'Urban_Rural LDV Model'!D87</f>
        <v>2335.7224544204523</v>
      </c>
      <c r="F39" s="226">
        <f ca="1">'Urban_Rural LDV Model'!E87</f>
        <v>970.71235404471679</v>
      </c>
      <c r="G39" s="391">
        <f ca="1">'Urban_Rural LDV Model'!F87</f>
        <v>7250.8296367154026</v>
      </c>
      <c r="AF39" s="4" t="s">
        <v>1</v>
      </c>
      <c r="AG39" s="369">
        <v>3944.3948282502342</v>
      </c>
      <c r="AH39" s="226">
        <v>2335.7224544204523</v>
      </c>
      <c r="AI39" s="226">
        <v>970.71235404471679</v>
      </c>
      <c r="AJ39" s="391">
        <v>7250.8296367154026</v>
      </c>
    </row>
    <row r="40" spans="2:36" x14ac:dyDescent="0.25">
      <c r="C40" s="7" t="s">
        <v>2</v>
      </c>
      <c r="D40" s="332">
        <f ca="1">'Urban_Rural LDV Model'!I87</f>
        <v>2774.5257779626254</v>
      </c>
      <c r="E40" s="227">
        <f ca="1">'Urban_Rural LDV Model'!J87</f>
        <v>1943.9128029296849</v>
      </c>
      <c r="F40" s="227">
        <f ca="1">'Urban_Rural LDV Model'!K87</f>
        <v>1315.8290493123955</v>
      </c>
      <c r="G40" s="392">
        <f ca="1">'Urban_Rural LDV Model'!L87</f>
        <v>6034.2676302047057</v>
      </c>
      <c r="AF40" s="7" t="s">
        <v>2</v>
      </c>
      <c r="AG40" s="332">
        <v>2774.5257779626254</v>
      </c>
      <c r="AH40" s="227">
        <v>1943.9128029296849</v>
      </c>
      <c r="AI40" s="227">
        <v>1315.8290493123955</v>
      </c>
      <c r="AJ40" s="392">
        <v>6034.2676302047057</v>
      </c>
    </row>
    <row r="41" spans="2:36" x14ac:dyDescent="0.25">
      <c r="B41" s="4">
        <v>2030</v>
      </c>
      <c r="D41" s="369">
        <f ca="1">Urban_Rural_LDVs!H5</f>
        <v>31005.60784273285</v>
      </c>
      <c r="E41" s="226">
        <f ca="1">Urban_Rural_LDVs!L5</f>
        <v>19721.94992335797</v>
      </c>
      <c r="F41" s="226">
        <f>'Urban_Rural LDV Model'!E81</f>
        <v>10322.512123162163</v>
      </c>
      <c r="G41" s="391">
        <f>'Urban_Rural LDV Model'!F81</f>
        <v>61050.069889252976</v>
      </c>
      <c r="AE41" s="4">
        <v>2030</v>
      </c>
      <c r="AG41" s="369">
        <v>31005.60784273285</v>
      </c>
      <c r="AH41" s="226">
        <v>19721.94992335797</v>
      </c>
      <c r="AI41" s="226">
        <v>10322.512123162163</v>
      </c>
      <c r="AJ41" s="391">
        <v>61050.069889252976</v>
      </c>
    </row>
    <row r="42" spans="2:36" x14ac:dyDescent="0.25">
      <c r="C42" s="4" t="s">
        <v>1</v>
      </c>
      <c r="D42" s="369">
        <f ca="1">'Urban_Rural LDV Model'!C88</f>
        <v>18149.676420046664</v>
      </c>
      <c r="E42" s="226">
        <f ca="1">'Urban_Rural LDV Model'!D88</f>
        <v>10652.740634700984</v>
      </c>
      <c r="F42" s="226">
        <f ca="1">'Urban_Rural LDV Model'!E88</f>
        <v>4259.2104606222883</v>
      </c>
      <c r="G42" s="391">
        <f ca="1">'Urban_Rural LDV Model'!F88</f>
        <v>33061.627515369932</v>
      </c>
      <c r="AF42" s="4" t="s">
        <v>1</v>
      </c>
      <c r="AG42" s="369">
        <v>18149.676420046664</v>
      </c>
      <c r="AH42" s="226">
        <v>10652.740634700984</v>
      </c>
      <c r="AI42" s="226">
        <v>4259.2104606222883</v>
      </c>
      <c r="AJ42" s="391">
        <v>33061.627515369932</v>
      </c>
    </row>
    <row r="43" spans="2:36" x14ac:dyDescent="0.25">
      <c r="C43" s="7" t="s">
        <v>2</v>
      </c>
      <c r="D43" s="332">
        <f ca="1">'Urban_Rural LDV Model'!I88</f>
        <v>12855.931422686186</v>
      </c>
      <c r="E43" s="227">
        <f ca="1">'Urban_Rural LDV Model'!J88</f>
        <v>9069.2092886569862</v>
      </c>
      <c r="F43" s="227">
        <f ca="1">'Urban_Rural LDV Model'!K88</f>
        <v>6063.301662539875</v>
      </c>
      <c r="G43" s="392">
        <f ca="1">'Urban_Rural LDV Model'!L88</f>
        <v>27988.442373883045</v>
      </c>
      <c r="AF43" s="7" t="s">
        <v>2</v>
      </c>
      <c r="AG43" s="332">
        <v>12855.931422686186</v>
      </c>
      <c r="AH43" s="227">
        <v>9069.2092886569862</v>
      </c>
      <c r="AI43" s="227">
        <v>6063.301662539875</v>
      </c>
      <c r="AJ43" s="392">
        <v>27988.442373883045</v>
      </c>
    </row>
    <row r="44" spans="2:36" x14ac:dyDescent="0.25">
      <c r="B44" s="4">
        <v>2035</v>
      </c>
      <c r="D44" s="369">
        <f ca="1">Urban_Rural_LDVs!I5</f>
        <v>67385.553875168698</v>
      </c>
      <c r="E44" s="226">
        <f ca="1">Urban_Rural_LDVs!M5</f>
        <v>42854.120897719178</v>
      </c>
      <c r="F44" s="226">
        <f>'Urban_Rural LDV Model'!E82</f>
        <v>22328.148840846403</v>
      </c>
      <c r="G44" s="391">
        <f>'Urban_Rural LDV Model'!F82</f>
        <v>132567.82361373428</v>
      </c>
      <c r="AE44" s="4">
        <v>2035</v>
      </c>
      <c r="AG44" s="369">
        <v>67385.553875168698</v>
      </c>
      <c r="AH44" s="226">
        <v>42854.120897719178</v>
      </c>
      <c r="AI44" s="226">
        <v>22328.148840846403</v>
      </c>
      <c r="AJ44" s="391">
        <v>132567.82361373428</v>
      </c>
    </row>
    <row r="45" spans="2:36" x14ac:dyDescent="0.25">
      <c r="C45" s="4" t="s">
        <v>1</v>
      </c>
      <c r="D45" s="369">
        <f ca="1">'Urban_Rural LDV Model'!C89</f>
        <v>39419.826791067288</v>
      </c>
      <c r="E45" s="226">
        <f ca="1">'Urban_Rural LDV Model'!D89</f>
        <v>23105.981747770784</v>
      </c>
      <c r="F45" s="226">
        <f ca="1">'Urban_Rural LDV Model'!E89</f>
        <v>9150.0764979736396</v>
      </c>
      <c r="G45" s="391">
        <f ca="1">'Urban_Rural LDV Model'!F89</f>
        <v>71675.885036811713</v>
      </c>
      <c r="AF45" s="4" t="s">
        <v>1</v>
      </c>
      <c r="AG45" s="369">
        <v>39419.826791067288</v>
      </c>
      <c r="AH45" s="226">
        <v>23105.981747770784</v>
      </c>
      <c r="AI45" s="226">
        <v>9150.0764979736396</v>
      </c>
      <c r="AJ45" s="391">
        <v>71675.885036811713</v>
      </c>
    </row>
    <row r="46" spans="2:36" x14ac:dyDescent="0.25">
      <c r="C46" s="7" t="s">
        <v>2</v>
      </c>
      <c r="D46" s="332">
        <f ca="1">'Urban_Rural LDV Model'!I89</f>
        <v>27965.727084101411</v>
      </c>
      <c r="E46" s="227">
        <f ca="1">'Urban_Rural LDV Model'!J89</f>
        <v>19748.139149948394</v>
      </c>
      <c r="F46" s="227">
        <f ca="1">'Urban_Rural LDV Model'!K89</f>
        <v>13178.072342872763</v>
      </c>
      <c r="G46" s="392">
        <f ca="1">'Urban_Rural LDV Model'!L89</f>
        <v>60891.93857692257</v>
      </c>
      <c r="AF46" s="7" t="s">
        <v>2</v>
      </c>
      <c r="AG46" s="332">
        <v>27965.727084101411</v>
      </c>
      <c r="AH46" s="227">
        <v>19748.139149948394</v>
      </c>
      <c r="AI46" s="227">
        <v>13178.072342872763</v>
      </c>
      <c r="AJ46" s="392">
        <v>60891.93857692257</v>
      </c>
    </row>
    <row r="48" spans="2:36" x14ac:dyDescent="0.25">
      <c r="B48" s="282" t="s">
        <v>678</v>
      </c>
      <c r="D48" s="282" t="s">
        <v>6</v>
      </c>
      <c r="E48" s="374" t="s">
        <v>7</v>
      </c>
      <c r="F48" s="374" t="s">
        <v>8</v>
      </c>
      <c r="G48" s="426" t="s">
        <v>19</v>
      </c>
    </row>
    <row r="49" spans="1:35" x14ac:dyDescent="0.25">
      <c r="B49">
        <v>2020</v>
      </c>
      <c r="D49" s="125">
        <f t="shared" ref="D49:D60" ca="1" si="1">(D35-AG35)/AG35</f>
        <v>0</v>
      </c>
      <c r="E49" s="74">
        <f t="shared" ref="E49:E60" ca="1" si="2">(E35-AH35)/AH35</f>
        <v>0</v>
      </c>
      <c r="F49" s="74">
        <f t="shared" ref="F49:F60" ca="1" si="3">(F35-AI35)/AI35</f>
        <v>0</v>
      </c>
      <c r="G49" s="427">
        <f t="shared" ref="G49:G60" si="4">(G35-AJ35)/AJ35</f>
        <v>0</v>
      </c>
    </row>
    <row r="50" spans="1:35" x14ac:dyDescent="0.25">
      <c r="C50" s="4" t="s">
        <v>1</v>
      </c>
      <c r="D50" s="314">
        <f t="shared" ca="1" si="1"/>
        <v>0</v>
      </c>
      <c r="E50" s="64">
        <f t="shared" ca="1" si="2"/>
        <v>0</v>
      </c>
      <c r="F50" s="64">
        <f t="shared" ca="1" si="3"/>
        <v>0</v>
      </c>
      <c r="G50" s="428">
        <f t="shared" ca="1" si="4"/>
        <v>0</v>
      </c>
    </row>
    <row r="51" spans="1:35" x14ac:dyDescent="0.25">
      <c r="C51" s="7" t="s">
        <v>2</v>
      </c>
      <c r="D51" s="314">
        <f t="shared" ca="1" si="1"/>
        <v>0</v>
      </c>
      <c r="E51" s="64">
        <f t="shared" ca="1" si="2"/>
        <v>0</v>
      </c>
      <c r="F51" s="64">
        <f t="shared" ca="1" si="3"/>
        <v>0</v>
      </c>
      <c r="G51" s="428">
        <f t="shared" ca="1" si="4"/>
        <v>0</v>
      </c>
    </row>
    <row r="52" spans="1:35" x14ac:dyDescent="0.25">
      <c r="B52" s="4">
        <v>2025</v>
      </c>
      <c r="D52" s="314">
        <f t="shared" ca="1" si="1"/>
        <v>0</v>
      </c>
      <c r="E52" s="64">
        <f t="shared" ca="1" si="2"/>
        <v>0</v>
      </c>
      <c r="F52" s="64">
        <f t="shared" si="3"/>
        <v>0</v>
      </c>
      <c r="G52" s="428">
        <f t="shared" si="4"/>
        <v>0</v>
      </c>
    </row>
    <row r="53" spans="1:35" x14ac:dyDescent="0.25">
      <c r="C53" s="4" t="s">
        <v>1</v>
      </c>
      <c r="D53" s="314">
        <f t="shared" ca="1" si="1"/>
        <v>0</v>
      </c>
      <c r="E53" s="64">
        <f t="shared" ca="1" si="2"/>
        <v>0</v>
      </c>
      <c r="F53" s="64">
        <f t="shared" ca="1" si="3"/>
        <v>0</v>
      </c>
      <c r="G53" s="428">
        <f t="shared" ca="1" si="4"/>
        <v>0</v>
      </c>
    </row>
    <row r="54" spans="1:35" x14ac:dyDescent="0.25">
      <c r="C54" s="7" t="s">
        <v>2</v>
      </c>
      <c r="D54" s="314">
        <f t="shared" ca="1" si="1"/>
        <v>0</v>
      </c>
      <c r="E54" s="64">
        <f t="shared" ca="1" si="2"/>
        <v>0</v>
      </c>
      <c r="F54" s="64">
        <f t="shared" ca="1" si="3"/>
        <v>0</v>
      </c>
      <c r="G54" s="428">
        <f t="shared" ca="1" si="4"/>
        <v>0</v>
      </c>
    </row>
    <row r="55" spans="1:35" x14ac:dyDescent="0.25">
      <c r="B55" s="4">
        <v>2030</v>
      </c>
      <c r="D55" s="314">
        <f t="shared" ca="1" si="1"/>
        <v>0</v>
      </c>
      <c r="E55" s="64">
        <f t="shared" ca="1" si="2"/>
        <v>0</v>
      </c>
      <c r="F55" s="64">
        <f t="shared" si="3"/>
        <v>0</v>
      </c>
      <c r="G55" s="428">
        <f t="shared" si="4"/>
        <v>0</v>
      </c>
    </row>
    <row r="56" spans="1:35" x14ac:dyDescent="0.25">
      <c r="C56" s="4" t="s">
        <v>1</v>
      </c>
      <c r="D56" s="314">
        <f t="shared" ca="1" si="1"/>
        <v>0</v>
      </c>
      <c r="E56" s="64">
        <f t="shared" ca="1" si="2"/>
        <v>0</v>
      </c>
      <c r="F56" s="64">
        <f t="shared" ca="1" si="3"/>
        <v>0</v>
      </c>
      <c r="G56" s="428">
        <f t="shared" ca="1" si="4"/>
        <v>0</v>
      </c>
    </row>
    <row r="57" spans="1:35" x14ac:dyDescent="0.25">
      <c r="C57" s="7" t="s">
        <v>2</v>
      </c>
      <c r="D57" s="314">
        <f t="shared" ca="1" si="1"/>
        <v>0</v>
      </c>
      <c r="E57" s="64">
        <f t="shared" ca="1" si="2"/>
        <v>0</v>
      </c>
      <c r="F57" s="64">
        <f t="shared" ca="1" si="3"/>
        <v>0</v>
      </c>
      <c r="G57" s="428">
        <f t="shared" ca="1" si="4"/>
        <v>0</v>
      </c>
    </row>
    <row r="58" spans="1:35" x14ac:dyDescent="0.25">
      <c r="B58" s="4">
        <v>2035</v>
      </c>
      <c r="D58" s="314">
        <f t="shared" ca="1" si="1"/>
        <v>0</v>
      </c>
      <c r="E58" s="64">
        <f t="shared" ca="1" si="2"/>
        <v>0</v>
      </c>
      <c r="F58" s="64">
        <f t="shared" si="3"/>
        <v>0</v>
      </c>
      <c r="G58" s="428">
        <f t="shared" si="4"/>
        <v>0</v>
      </c>
    </row>
    <row r="59" spans="1:35" x14ac:dyDescent="0.25">
      <c r="C59" s="4" t="s">
        <v>1</v>
      </c>
      <c r="D59" s="314">
        <f t="shared" ca="1" si="1"/>
        <v>0</v>
      </c>
      <c r="E59" s="64">
        <f t="shared" ca="1" si="2"/>
        <v>0</v>
      </c>
      <c r="F59" s="64">
        <f t="shared" ca="1" si="3"/>
        <v>0</v>
      </c>
      <c r="G59" s="428">
        <f t="shared" ca="1" si="4"/>
        <v>0</v>
      </c>
    </row>
    <row r="60" spans="1:35" x14ac:dyDescent="0.25">
      <c r="C60" s="7" t="s">
        <v>2</v>
      </c>
      <c r="D60" s="373">
        <f t="shared" ca="1" si="1"/>
        <v>0</v>
      </c>
      <c r="E60" s="267">
        <f t="shared" ca="1" si="2"/>
        <v>0</v>
      </c>
      <c r="F60" s="267">
        <f t="shared" ca="1" si="3"/>
        <v>0</v>
      </c>
      <c r="G60" s="429">
        <f t="shared" ca="1" si="4"/>
        <v>0</v>
      </c>
    </row>
    <row r="61" spans="1:35" x14ac:dyDescent="0.25">
      <c r="D61" s="60"/>
      <c r="E61" s="60"/>
      <c r="F61" s="60"/>
      <c r="G61" s="60"/>
    </row>
    <row r="62" spans="1:35" ht="18.75" x14ac:dyDescent="0.3">
      <c r="A62" s="500" t="s">
        <v>210</v>
      </c>
      <c r="B62" s="498"/>
      <c r="C62" s="498"/>
      <c r="D62" s="498"/>
      <c r="E62" s="498"/>
      <c r="F62" s="498"/>
      <c r="G62" s="498"/>
      <c r="H62" s="498"/>
      <c r="I62" s="498"/>
      <c r="J62" s="498"/>
      <c r="K62" s="498"/>
      <c r="L62" s="498"/>
      <c r="M62" s="498"/>
      <c r="N62" s="498"/>
      <c r="O62" s="498"/>
      <c r="P62" s="498"/>
      <c r="Q62" s="498"/>
      <c r="R62" s="498"/>
      <c r="S62" s="499"/>
      <c r="T62" s="501"/>
      <c r="U62" s="498"/>
      <c r="V62" s="498"/>
      <c r="W62" s="498"/>
      <c r="X62" s="498"/>
      <c r="Y62" s="498"/>
      <c r="Z62" s="498"/>
      <c r="AA62" s="498"/>
      <c r="AB62" s="498"/>
      <c r="AC62" s="498"/>
      <c r="AD62" s="500" t="s">
        <v>210</v>
      </c>
      <c r="AE62" s="498"/>
      <c r="AF62" s="498"/>
      <c r="AG62" s="498"/>
      <c r="AH62" s="498"/>
      <c r="AI62" s="498"/>
    </row>
    <row r="64" spans="1:35" ht="15.75" thickBot="1" x14ac:dyDescent="0.3">
      <c r="B64" s="313" t="s">
        <v>211</v>
      </c>
      <c r="C64" s="274">
        <v>2020</v>
      </c>
      <c r="D64" s="273">
        <v>2025</v>
      </c>
      <c r="E64" s="273">
        <v>2030</v>
      </c>
      <c r="F64" s="273">
        <v>2035</v>
      </c>
      <c r="AE64" s="313" t="s">
        <v>211</v>
      </c>
      <c r="AF64" s="274">
        <v>2020</v>
      </c>
      <c r="AG64" s="273">
        <v>2025</v>
      </c>
      <c r="AH64" s="273">
        <v>2030</v>
      </c>
      <c r="AI64" s="273">
        <v>2035</v>
      </c>
    </row>
    <row r="65" spans="2:35" x14ac:dyDescent="0.25">
      <c r="B65" s="65" t="str">
        <f>Corridors!A9</f>
        <v>I-5</v>
      </c>
      <c r="C65" s="226">
        <f>Corridors!B9</f>
        <v>191.10000000000014</v>
      </c>
      <c r="D65" s="226">
        <f>Corridors!C9</f>
        <v>646.35999999999979</v>
      </c>
      <c r="E65" s="226">
        <f>Corridors!D9</f>
        <v>843.20600000000036</v>
      </c>
      <c r="F65" s="226">
        <f>Corridors!E9</f>
        <v>1102.1009999999994</v>
      </c>
      <c r="AE65" s="65" t="str">
        <f t="shared" ref="AE65:AE72" si="5">B65</f>
        <v>I-5</v>
      </c>
      <c r="AF65" s="226">
        <v>191.10000000000014</v>
      </c>
      <c r="AG65" s="226">
        <v>646.35999999999979</v>
      </c>
      <c r="AH65" s="226">
        <v>843.20600000000036</v>
      </c>
      <c r="AI65" s="226">
        <v>1102.1009999999994</v>
      </c>
    </row>
    <row r="66" spans="2:35" x14ac:dyDescent="0.25">
      <c r="B66" s="65" t="str">
        <f>Corridors!A10</f>
        <v>I-84</v>
      </c>
      <c r="C66" s="226">
        <f>Corridors!B10</f>
        <v>103.99999999999986</v>
      </c>
      <c r="D66" s="226">
        <f>Corridors!C10</f>
        <v>324.8960000000003</v>
      </c>
      <c r="E66" s="226">
        <f>Corridors!D10</f>
        <v>416.80600000000021</v>
      </c>
      <c r="F66" s="226">
        <f>Corridors!E10</f>
        <v>533.53300000000002</v>
      </c>
      <c r="AE66" s="65" t="str">
        <f t="shared" si="5"/>
        <v>I-84</v>
      </c>
      <c r="AF66" s="226">
        <v>103.99999999999986</v>
      </c>
      <c r="AG66" s="226">
        <v>324.8960000000003</v>
      </c>
      <c r="AH66" s="226">
        <v>416.80600000000021</v>
      </c>
      <c r="AI66" s="226">
        <v>533.53300000000002</v>
      </c>
    </row>
    <row r="67" spans="2:35" x14ac:dyDescent="0.25">
      <c r="B67" s="65" t="str">
        <f>Corridors!A11</f>
        <v>US 101</v>
      </c>
      <c r="C67" s="226">
        <f>Corridors!B11</f>
        <v>11.700000000000001</v>
      </c>
      <c r="D67" s="226">
        <f>Corridors!C11</f>
        <v>168.16800000000023</v>
      </c>
      <c r="E67" s="226">
        <f>Corridors!D11</f>
        <v>222.79400000000061</v>
      </c>
      <c r="F67" s="226">
        <f>Corridors!E11</f>
        <v>278.27800000000093</v>
      </c>
      <c r="AE67" s="65" t="str">
        <f t="shared" si="5"/>
        <v>US 101</v>
      </c>
      <c r="AF67" s="226">
        <v>11.700000000000001</v>
      </c>
      <c r="AG67" s="226">
        <v>168.16800000000023</v>
      </c>
      <c r="AH67" s="226">
        <v>222.79400000000061</v>
      </c>
      <c r="AI67" s="226">
        <v>278.27800000000093</v>
      </c>
    </row>
    <row r="68" spans="2:35" x14ac:dyDescent="0.25">
      <c r="B68" s="65" t="str">
        <f>Corridors!A12</f>
        <v>US 20</v>
      </c>
      <c r="C68" s="226">
        <f>Corridors!B12</f>
        <v>16.900000000000002</v>
      </c>
      <c r="D68" s="226">
        <f>Corridors!C12</f>
        <v>125.83999999999997</v>
      </c>
      <c r="E68" s="226">
        <f>Corridors!D12</f>
        <v>163.0980000000001</v>
      </c>
      <c r="F68" s="226">
        <f>Corridors!E12</f>
        <v>200.20000000000027</v>
      </c>
      <c r="AE68" s="65" t="str">
        <f t="shared" si="5"/>
        <v>US 20</v>
      </c>
      <c r="AF68" s="226">
        <v>16.900000000000002</v>
      </c>
      <c r="AG68" s="226">
        <v>125.83999999999997</v>
      </c>
      <c r="AH68" s="226">
        <v>163.0980000000001</v>
      </c>
      <c r="AI68" s="226">
        <v>200.20000000000027</v>
      </c>
    </row>
    <row r="69" spans="2:35" x14ac:dyDescent="0.25">
      <c r="B69" s="65" t="str">
        <f>Corridors!A13</f>
        <v>US 26</v>
      </c>
      <c r="C69" s="226">
        <f>Corridors!B13</f>
        <v>50.699999999999989</v>
      </c>
      <c r="D69" s="226">
        <f>Corridors!C13</f>
        <v>205.92</v>
      </c>
      <c r="E69" s="226">
        <f>Corridors!D13</f>
        <v>271.83000000000015</v>
      </c>
      <c r="F69" s="226">
        <f>Corridors!E13</f>
        <v>356.35600000000022</v>
      </c>
      <c r="AE69" s="65" t="str">
        <f t="shared" si="5"/>
        <v>US 26</v>
      </c>
      <c r="AF69" s="226">
        <v>50.699999999999989</v>
      </c>
      <c r="AG69" s="226">
        <v>205.92</v>
      </c>
      <c r="AH69" s="226">
        <v>271.83000000000015</v>
      </c>
      <c r="AI69" s="226">
        <v>356.35600000000022</v>
      </c>
    </row>
    <row r="70" spans="2:35" x14ac:dyDescent="0.25">
      <c r="B70" s="65" t="str">
        <f>Corridors!A14</f>
        <v>US 82</v>
      </c>
      <c r="C70" s="226">
        <f>Corridors!B14</f>
        <v>2.6</v>
      </c>
      <c r="D70" s="226">
        <f>Corridors!C14</f>
        <v>9.1520000000000028</v>
      </c>
      <c r="E70" s="226">
        <f>Corridors!D14</f>
        <v>13.858000000000002</v>
      </c>
      <c r="F70" s="226">
        <f>Corridors!E14</f>
        <v>18.018000000000001</v>
      </c>
      <c r="AE70" s="65" t="str">
        <f t="shared" si="5"/>
        <v>US 82</v>
      </c>
      <c r="AF70" s="226">
        <v>2.6</v>
      </c>
      <c r="AG70" s="226">
        <v>9.1520000000000028</v>
      </c>
      <c r="AH70" s="226">
        <v>13.858000000000002</v>
      </c>
      <c r="AI70" s="226">
        <v>18.018000000000001</v>
      </c>
    </row>
    <row r="71" spans="2:35" x14ac:dyDescent="0.25">
      <c r="B71" s="65" t="str">
        <f>Corridors!A15</f>
        <v>US 97</v>
      </c>
      <c r="C71" s="226">
        <f>Corridors!B15</f>
        <v>28.600000000000009</v>
      </c>
      <c r="D71" s="226">
        <f>Corridors!C15</f>
        <v>133.84799999999998</v>
      </c>
      <c r="E71" s="226">
        <f>Corridors!D15</f>
        <v>172.69200000000001</v>
      </c>
      <c r="F71" s="226">
        <f>Corridors!E15</f>
        <v>224.22400000000016</v>
      </c>
      <c r="AE71" s="65" t="str">
        <f t="shared" si="5"/>
        <v>US 97</v>
      </c>
      <c r="AF71" s="226">
        <v>28.600000000000009</v>
      </c>
      <c r="AG71" s="226">
        <v>133.84799999999998</v>
      </c>
      <c r="AH71" s="226">
        <v>172.69200000000001</v>
      </c>
      <c r="AI71" s="226">
        <v>224.22400000000016</v>
      </c>
    </row>
    <row r="72" spans="2:35" x14ac:dyDescent="0.25">
      <c r="B72" s="37" t="str">
        <f>'Corridor Results'!H25</f>
        <v>Total</v>
      </c>
      <c r="C72" s="327">
        <f>Corridors!B5</f>
        <v>405.6</v>
      </c>
      <c r="D72" s="327">
        <f>Corridors!C5</f>
        <v>1614.1840000000004</v>
      </c>
      <c r="E72" s="327">
        <f>Corridors!D5</f>
        <v>2104.2840000000015</v>
      </c>
      <c r="F72" s="327">
        <f>Corridors!E5</f>
        <v>2712.7100000000014</v>
      </c>
      <c r="AE72" s="37" t="str">
        <f t="shared" si="5"/>
        <v>Total</v>
      </c>
      <c r="AF72" s="327">
        <v>405.6</v>
      </c>
      <c r="AG72" s="327">
        <v>1614.1840000000004</v>
      </c>
      <c r="AH72" s="327">
        <v>2104.2840000000015</v>
      </c>
      <c r="AI72" s="327">
        <v>2712.7100000000014</v>
      </c>
    </row>
    <row r="74" spans="2:35" ht="15.75" thickBot="1" x14ac:dyDescent="0.3">
      <c r="B74" s="313" t="s">
        <v>678</v>
      </c>
      <c r="C74" s="274">
        <v>2020</v>
      </c>
      <c r="D74" s="273">
        <v>2025</v>
      </c>
      <c r="E74" s="273">
        <v>2030</v>
      </c>
      <c r="F74" s="273">
        <v>2035</v>
      </c>
    </row>
    <row r="75" spans="2:35" x14ac:dyDescent="0.25">
      <c r="B75" s="65" t="str">
        <f>B65</f>
        <v>I-5</v>
      </c>
      <c r="C75" s="14">
        <f t="shared" ref="C75:F82" si="6">(C65-AF65)/AF65</f>
        <v>0</v>
      </c>
      <c r="D75" s="14">
        <f t="shared" si="6"/>
        <v>0</v>
      </c>
      <c r="E75" s="14">
        <f t="shared" si="6"/>
        <v>0</v>
      </c>
      <c r="F75" s="14">
        <f t="shared" si="6"/>
        <v>0</v>
      </c>
    </row>
    <row r="76" spans="2:35" x14ac:dyDescent="0.25">
      <c r="B76" s="65" t="str">
        <f t="shared" ref="B76:B82" si="7">B66</f>
        <v>I-84</v>
      </c>
      <c r="C76" s="14">
        <f t="shared" si="6"/>
        <v>0</v>
      </c>
      <c r="D76" s="14">
        <f t="shared" si="6"/>
        <v>0</v>
      </c>
      <c r="E76" s="14">
        <f t="shared" si="6"/>
        <v>0</v>
      </c>
      <c r="F76" s="14">
        <f t="shared" si="6"/>
        <v>0</v>
      </c>
    </row>
    <row r="77" spans="2:35" x14ac:dyDescent="0.25">
      <c r="B77" s="65" t="str">
        <f t="shared" si="7"/>
        <v>US 101</v>
      </c>
      <c r="C77" s="14">
        <f t="shared" si="6"/>
        <v>0</v>
      </c>
      <c r="D77" s="14">
        <f t="shared" si="6"/>
        <v>0</v>
      </c>
      <c r="E77" s="14">
        <f t="shared" si="6"/>
        <v>0</v>
      </c>
      <c r="F77" s="14">
        <f t="shared" si="6"/>
        <v>0</v>
      </c>
    </row>
    <row r="78" spans="2:35" x14ac:dyDescent="0.25">
      <c r="B78" s="65" t="str">
        <f t="shared" si="7"/>
        <v>US 20</v>
      </c>
      <c r="C78" s="14">
        <f t="shared" si="6"/>
        <v>0</v>
      </c>
      <c r="D78" s="14">
        <f t="shared" si="6"/>
        <v>0</v>
      </c>
      <c r="E78" s="14">
        <f t="shared" si="6"/>
        <v>0</v>
      </c>
      <c r="F78" s="14">
        <f t="shared" si="6"/>
        <v>0</v>
      </c>
    </row>
    <row r="79" spans="2:35" x14ac:dyDescent="0.25">
      <c r="B79" s="65" t="str">
        <f t="shared" si="7"/>
        <v>US 26</v>
      </c>
      <c r="C79" s="14">
        <f t="shared" si="6"/>
        <v>0</v>
      </c>
      <c r="D79" s="14">
        <f t="shared" si="6"/>
        <v>0</v>
      </c>
      <c r="E79" s="14">
        <f t="shared" si="6"/>
        <v>0</v>
      </c>
      <c r="F79" s="14">
        <f t="shared" si="6"/>
        <v>0</v>
      </c>
    </row>
    <row r="80" spans="2:35" x14ac:dyDescent="0.25">
      <c r="B80" s="65" t="str">
        <f t="shared" si="7"/>
        <v>US 82</v>
      </c>
      <c r="C80" s="14">
        <f t="shared" si="6"/>
        <v>0</v>
      </c>
      <c r="D80" s="14">
        <f t="shared" si="6"/>
        <v>0</v>
      </c>
      <c r="E80" s="14">
        <f t="shared" si="6"/>
        <v>0</v>
      </c>
      <c r="F80" s="14">
        <f t="shared" si="6"/>
        <v>0</v>
      </c>
    </row>
    <row r="81" spans="1:37" x14ac:dyDescent="0.25">
      <c r="B81" s="65" t="str">
        <f t="shared" si="7"/>
        <v>US 97</v>
      </c>
      <c r="C81" s="14">
        <f t="shared" si="6"/>
        <v>0</v>
      </c>
      <c r="D81" s="14">
        <f t="shared" si="6"/>
        <v>0</v>
      </c>
      <c r="E81" s="14">
        <f t="shared" si="6"/>
        <v>0</v>
      </c>
      <c r="F81" s="14">
        <f t="shared" si="6"/>
        <v>0</v>
      </c>
    </row>
    <row r="82" spans="1:37" x14ac:dyDescent="0.25">
      <c r="B82" s="87" t="str">
        <f t="shared" si="7"/>
        <v>Total</v>
      </c>
      <c r="C82" s="74">
        <f t="shared" si="6"/>
        <v>0</v>
      </c>
      <c r="D82" s="74">
        <f t="shared" si="6"/>
        <v>0</v>
      </c>
      <c r="E82" s="74">
        <f t="shared" si="6"/>
        <v>0</v>
      </c>
      <c r="F82" s="74">
        <f t="shared" si="6"/>
        <v>0</v>
      </c>
    </row>
    <row r="83" spans="1:37" x14ac:dyDescent="0.25">
      <c r="C83" s="64"/>
      <c r="D83" s="64"/>
      <c r="E83" s="64"/>
      <c r="F83" s="64"/>
    </row>
    <row r="84" spans="1:37" x14ac:dyDescent="0.25">
      <c r="C84" s="64"/>
      <c r="D84" s="64"/>
      <c r="E84" s="64"/>
      <c r="F84" s="64"/>
    </row>
    <row r="85" spans="1:37" ht="18.75" x14ac:dyDescent="0.3">
      <c r="A85" s="500" t="s">
        <v>96</v>
      </c>
      <c r="B85" s="498"/>
      <c r="C85" s="20"/>
      <c r="D85" s="20"/>
      <c r="E85" s="20"/>
      <c r="F85" s="20"/>
      <c r="G85" s="20"/>
      <c r="H85" s="20"/>
      <c r="I85" s="20"/>
      <c r="J85" s="20"/>
      <c r="K85" s="20"/>
      <c r="L85" s="20"/>
      <c r="M85" s="20"/>
      <c r="N85" s="20"/>
      <c r="O85" s="20"/>
      <c r="P85" s="20"/>
      <c r="Q85" s="20"/>
      <c r="R85" s="498"/>
      <c r="S85" s="499"/>
      <c r="T85" s="498"/>
      <c r="U85" s="500" t="s">
        <v>96</v>
      </c>
      <c r="V85" s="498"/>
      <c r="W85" s="498"/>
      <c r="X85" s="498"/>
      <c r="Y85" s="498"/>
      <c r="Z85" s="498"/>
      <c r="AA85" s="498"/>
      <c r="AB85" s="498"/>
      <c r="AC85" s="498"/>
      <c r="AD85" s="498"/>
      <c r="AE85" s="498"/>
      <c r="AF85" s="498"/>
      <c r="AG85" s="498"/>
      <c r="AH85" s="498"/>
      <c r="AI85" s="498"/>
      <c r="AJ85" s="498"/>
      <c r="AK85" s="498"/>
    </row>
    <row r="86" spans="1:37" ht="18.75" x14ac:dyDescent="0.3">
      <c r="A86" s="502"/>
      <c r="B86" s="20"/>
      <c r="C86" s="504"/>
      <c r="D86" s="504"/>
      <c r="E86" s="504"/>
      <c r="F86" s="504"/>
      <c r="G86" s="504"/>
      <c r="H86" s="504"/>
      <c r="I86" s="504"/>
      <c r="J86" s="504"/>
      <c r="K86" s="504"/>
      <c r="L86" s="504"/>
      <c r="M86" s="504"/>
      <c r="N86" s="504"/>
      <c r="O86" s="504"/>
      <c r="P86" s="504"/>
      <c r="Q86" s="504"/>
      <c r="R86" s="20"/>
      <c r="S86" s="503"/>
      <c r="T86" s="20"/>
      <c r="U86" s="502"/>
      <c r="V86" s="20"/>
      <c r="W86" s="20"/>
      <c r="X86" s="20"/>
      <c r="Y86" s="20"/>
      <c r="Z86" s="20"/>
      <c r="AA86" s="20"/>
      <c r="AB86" s="20"/>
      <c r="AC86" s="20"/>
      <c r="AD86" s="20"/>
      <c r="AE86" s="20"/>
      <c r="AF86" s="20"/>
      <c r="AG86" s="20"/>
      <c r="AH86" s="20"/>
      <c r="AI86" s="20"/>
      <c r="AJ86" s="20"/>
      <c r="AK86" s="20"/>
    </row>
    <row r="87" spans="1:37" x14ac:dyDescent="0.25">
      <c r="C87" s="7">
        <v>2021</v>
      </c>
      <c r="D87" s="7">
        <v>2022</v>
      </c>
      <c r="E87" s="7">
        <v>2023</v>
      </c>
      <c r="F87" s="7">
        <v>2024</v>
      </c>
      <c r="G87" s="7">
        <v>2025</v>
      </c>
      <c r="H87" s="7">
        <v>2026</v>
      </c>
      <c r="I87" s="7">
        <v>2027</v>
      </c>
      <c r="J87" s="7">
        <v>2028</v>
      </c>
      <c r="K87" s="7">
        <v>2029</v>
      </c>
      <c r="L87" s="7">
        <v>2030</v>
      </c>
      <c r="M87" s="7">
        <v>2031</v>
      </c>
      <c r="N87" s="7">
        <v>2032</v>
      </c>
      <c r="O87" s="7">
        <v>2033</v>
      </c>
      <c r="P87" s="7">
        <v>2034</v>
      </c>
      <c r="Q87" s="7">
        <v>2035</v>
      </c>
      <c r="W87" s="4">
        <v>2021</v>
      </c>
      <c r="X87" s="4">
        <v>2022</v>
      </c>
      <c r="Y87" s="4">
        <v>2023</v>
      </c>
      <c r="Z87" s="4">
        <v>2024</v>
      </c>
      <c r="AA87" s="4">
        <v>2025</v>
      </c>
      <c r="AB87" s="4">
        <v>2026</v>
      </c>
      <c r="AC87" s="4">
        <v>2027</v>
      </c>
      <c r="AD87" s="4">
        <v>2028</v>
      </c>
      <c r="AE87" s="4">
        <v>2029</v>
      </c>
      <c r="AF87" s="4">
        <v>2030</v>
      </c>
      <c r="AG87" s="4">
        <v>2031</v>
      </c>
      <c r="AH87" s="4">
        <v>2032</v>
      </c>
      <c r="AI87" s="4">
        <v>2033</v>
      </c>
      <c r="AJ87" s="4">
        <v>2034</v>
      </c>
      <c r="AK87" s="4">
        <v>2035</v>
      </c>
    </row>
    <row r="88" spans="1:37" x14ac:dyDescent="0.25">
      <c r="B88" s="4" t="s">
        <v>19</v>
      </c>
      <c r="C88" s="316">
        <f>TNC!D5</f>
        <v>2</v>
      </c>
      <c r="D88" s="302">
        <f>TNC!E5</f>
        <v>2</v>
      </c>
      <c r="E88" s="302">
        <f>TNC!F5</f>
        <v>3</v>
      </c>
      <c r="F88" s="302">
        <f>TNC!G5</f>
        <v>8</v>
      </c>
      <c r="G88" s="302">
        <f>TNC!H5</f>
        <v>23</v>
      </c>
      <c r="H88" s="302">
        <f>TNC!I5</f>
        <v>49</v>
      </c>
      <c r="I88" s="302">
        <f>TNC!J5</f>
        <v>87</v>
      </c>
      <c r="J88" s="302">
        <f>TNC!K5</f>
        <v>122</v>
      </c>
      <c r="K88" s="302">
        <f>TNC!L5</f>
        <v>156</v>
      </c>
      <c r="L88" s="302">
        <f>TNC!M5</f>
        <v>183</v>
      </c>
      <c r="M88" s="302">
        <f>TNC!N5</f>
        <v>183</v>
      </c>
      <c r="N88" s="302">
        <f>TNC!O5</f>
        <v>183</v>
      </c>
      <c r="O88" s="302">
        <f>TNC!P5</f>
        <v>190</v>
      </c>
      <c r="P88" s="302">
        <f>TNC!Q5</f>
        <v>198</v>
      </c>
      <c r="Q88" s="303">
        <f>TNC!R5</f>
        <v>207</v>
      </c>
      <c r="T88" s="8"/>
      <c r="V88" s="4" t="s">
        <v>19</v>
      </c>
      <c r="W88" s="430">
        <v>2</v>
      </c>
      <c r="X88" s="310">
        <v>2</v>
      </c>
      <c r="Y88" s="310">
        <v>3</v>
      </c>
      <c r="Z88" s="310">
        <v>8</v>
      </c>
      <c r="AA88" s="310">
        <v>23</v>
      </c>
      <c r="AB88" s="310">
        <v>49</v>
      </c>
      <c r="AC88" s="310">
        <v>87</v>
      </c>
      <c r="AD88" s="310">
        <v>122</v>
      </c>
      <c r="AE88" s="310">
        <v>156</v>
      </c>
      <c r="AF88" s="310">
        <v>183</v>
      </c>
      <c r="AG88" s="310">
        <v>183</v>
      </c>
      <c r="AH88" s="310">
        <v>183</v>
      </c>
      <c r="AI88" s="310">
        <v>190</v>
      </c>
      <c r="AJ88" s="310">
        <v>198</v>
      </c>
      <c r="AK88" s="311">
        <v>207</v>
      </c>
    </row>
    <row r="89" spans="1:37" x14ac:dyDescent="0.25">
      <c r="B89" s="282" t="s">
        <v>678</v>
      </c>
      <c r="C89" s="373">
        <f t="shared" ref="C89:Q89" si="8">(C88-W88)/W88</f>
        <v>0</v>
      </c>
      <c r="D89" s="267">
        <f t="shared" si="8"/>
        <v>0</v>
      </c>
      <c r="E89" s="267">
        <f t="shared" si="8"/>
        <v>0</v>
      </c>
      <c r="F89" s="267">
        <f t="shared" si="8"/>
        <v>0</v>
      </c>
      <c r="G89" s="267">
        <f t="shared" si="8"/>
        <v>0</v>
      </c>
      <c r="H89" s="267">
        <f t="shared" si="8"/>
        <v>0</v>
      </c>
      <c r="I89" s="267">
        <f t="shared" si="8"/>
        <v>0</v>
      </c>
      <c r="J89" s="267">
        <f t="shared" si="8"/>
        <v>0</v>
      </c>
      <c r="K89" s="267">
        <f t="shared" si="8"/>
        <v>0</v>
      </c>
      <c r="L89" s="267">
        <f t="shared" si="8"/>
        <v>0</v>
      </c>
      <c r="M89" s="267">
        <f t="shared" si="8"/>
        <v>0</v>
      </c>
      <c r="N89" s="267">
        <f t="shared" si="8"/>
        <v>0</v>
      </c>
      <c r="O89" s="267">
        <f t="shared" si="8"/>
        <v>0</v>
      </c>
      <c r="P89" s="267">
        <f t="shared" si="8"/>
        <v>0</v>
      </c>
      <c r="Q89" s="354">
        <f t="shared" si="8"/>
        <v>0</v>
      </c>
    </row>
    <row r="110" spans="1:32" x14ac:dyDescent="0.25">
      <c r="A110" s="26" t="s">
        <v>95</v>
      </c>
      <c r="B110" s="424"/>
      <c r="C110" s="424"/>
      <c r="AD110" s="26" t="s">
        <v>95</v>
      </c>
      <c r="AE110" s="424"/>
      <c r="AF110" s="424"/>
    </row>
    <row r="113" spans="2:36" x14ac:dyDescent="0.25">
      <c r="B113" s="282" t="s">
        <v>20</v>
      </c>
      <c r="D113" s="282" t="s">
        <v>6</v>
      </c>
      <c r="E113" s="374" t="s">
        <v>7</v>
      </c>
      <c r="F113" s="374" t="s">
        <v>8</v>
      </c>
      <c r="G113" s="389" t="s">
        <v>19</v>
      </c>
      <c r="AE113" s="282" t="s">
        <v>20</v>
      </c>
      <c r="AG113" s="282" t="s">
        <v>6</v>
      </c>
      <c r="AH113" s="374" t="s">
        <v>7</v>
      </c>
      <c r="AI113" s="374" t="s">
        <v>8</v>
      </c>
      <c r="AJ113" s="389" t="s">
        <v>19</v>
      </c>
    </row>
    <row r="114" spans="2:36" x14ac:dyDescent="0.25">
      <c r="B114">
        <v>2020</v>
      </c>
      <c r="D114" s="329">
        <f ca="1">DAC!F5</f>
        <v>102.28949278221626</v>
      </c>
      <c r="E114" s="330">
        <f ca="1">DAC!J5</f>
        <v>47.068889295981634</v>
      </c>
      <c r="F114" s="330">
        <f ca="1">DAC!N5</f>
        <v>24.97572804212189</v>
      </c>
      <c r="G114" s="390">
        <f t="shared" ref="G114:G125" ca="1" si="9">SUM(D114:F114)</f>
        <v>174.33411012031979</v>
      </c>
      <c r="AE114">
        <v>2020</v>
      </c>
      <c r="AG114" s="329">
        <v>102.28949278221626</v>
      </c>
      <c r="AH114" s="330">
        <v>47.068889295981634</v>
      </c>
      <c r="AI114" s="330">
        <v>24.97572804212189</v>
      </c>
      <c r="AJ114" s="390">
        <v>174.33411012031979</v>
      </c>
    </row>
    <row r="115" spans="2:36" x14ac:dyDescent="0.25">
      <c r="C115" s="4" t="s">
        <v>1</v>
      </c>
      <c r="D115" s="369">
        <f ca="1">DAC!F6</f>
        <v>72.364617982802372</v>
      </c>
      <c r="E115" s="226">
        <f ca="1">DAC!J6</f>
        <v>26.892797188875171</v>
      </c>
      <c r="F115" s="226">
        <f ca="1">DAC!N6</f>
        <v>11.196369071700429</v>
      </c>
      <c r="G115" s="391">
        <f t="shared" ca="1" si="9"/>
        <v>110.45378424337797</v>
      </c>
      <c r="AF115" s="4" t="s">
        <v>1</v>
      </c>
      <c r="AG115" s="369">
        <v>72.364617982802372</v>
      </c>
      <c r="AH115" s="226">
        <v>26.892797188875171</v>
      </c>
      <c r="AI115" s="226">
        <v>11.196369071700429</v>
      </c>
      <c r="AJ115" s="391">
        <v>110.45378424337797</v>
      </c>
    </row>
    <row r="116" spans="2:36" x14ac:dyDescent="0.25">
      <c r="C116" s="7" t="s">
        <v>2</v>
      </c>
      <c r="D116" s="332">
        <f ca="1">DAC!F7</f>
        <v>29.924874799413811</v>
      </c>
      <c r="E116" s="227">
        <f ca="1">DAC!J7</f>
        <v>20.176092107106491</v>
      </c>
      <c r="F116" s="227">
        <f ca="1">DAC!N7</f>
        <v>13.779358970421477</v>
      </c>
      <c r="G116" s="392">
        <f t="shared" ca="1" si="9"/>
        <v>63.880325876941775</v>
      </c>
      <c r="AF116" s="7" t="s">
        <v>2</v>
      </c>
      <c r="AG116" s="332">
        <v>29.924874799413811</v>
      </c>
      <c r="AH116" s="227">
        <v>20.176092107106491</v>
      </c>
      <c r="AI116" s="227">
        <v>13.779358970421477</v>
      </c>
      <c r="AJ116" s="392">
        <v>63.880325876941775</v>
      </c>
    </row>
    <row r="117" spans="2:36" x14ac:dyDescent="0.25">
      <c r="B117" s="4">
        <v>2025</v>
      </c>
      <c r="D117" s="369">
        <f ca="1">DAC!G5</f>
        <v>510.57335883170396</v>
      </c>
      <c r="E117" s="226">
        <f ca="1">DAC!K5</f>
        <v>233.42790107182569</v>
      </c>
      <c r="F117" s="226">
        <f ca="1">DAC!O5</f>
        <v>124.56728533758778</v>
      </c>
      <c r="G117" s="391">
        <f t="shared" ca="1" si="9"/>
        <v>868.56854524111748</v>
      </c>
      <c r="AE117" s="4">
        <v>2025</v>
      </c>
      <c r="AG117" s="369">
        <v>510.57335883170396</v>
      </c>
      <c r="AH117" s="226">
        <v>233.42790107182569</v>
      </c>
      <c r="AI117" s="226">
        <v>124.56728533758778</v>
      </c>
      <c r="AJ117" s="391">
        <v>868.56854524111748</v>
      </c>
    </row>
    <row r="118" spans="2:36" x14ac:dyDescent="0.25">
      <c r="C118" s="4" t="s">
        <v>1</v>
      </c>
      <c r="D118" s="369">
        <f ca="1">DAC!G6</f>
        <v>359.62105951930823</v>
      </c>
      <c r="E118" s="226">
        <f ca="1">DAC!K6</f>
        <v>127.97167854865148</v>
      </c>
      <c r="F118" s="226">
        <f ca="1">DAC!O6</f>
        <v>53.184268147920029</v>
      </c>
      <c r="G118" s="391">
        <f t="shared" ca="1" si="9"/>
        <v>540.77700621587974</v>
      </c>
      <c r="AF118" s="4" t="s">
        <v>1</v>
      </c>
      <c r="AG118" s="369">
        <v>359.62105951930823</v>
      </c>
      <c r="AH118" s="226">
        <v>127.97167854865148</v>
      </c>
      <c r="AI118" s="226">
        <v>53.184268147920029</v>
      </c>
      <c r="AJ118" s="391">
        <v>540.77700621587974</v>
      </c>
    </row>
    <row r="119" spans="2:36" x14ac:dyDescent="0.25">
      <c r="C119" s="7" t="s">
        <v>2</v>
      </c>
      <c r="D119" s="332">
        <f ca="1">DAC!G7</f>
        <v>150.95229931239595</v>
      </c>
      <c r="E119" s="227">
        <f ca="1">DAC!K7</f>
        <v>105.45622252317422</v>
      </c>
      <c r="F119" s="227">
        <f ca="1">DAC!O7</f>
        <v>71.383017189667683</v>
      </c>
      <c r="G119" s="392">
        <f t="shared" ca="1" si="9"/>
        <v>327.79153902523785</v>
      </c>
      <c r="AF119" s="7" t="s">
        <v>2</v>
      </c>
      <c r="AG119" s="332">
        <v>150.95229931239595</v>
      </c>
      <c r="AH119" s="227">
        <v>105.45622252317422</v>
      </c>
      <c r="AI119" s="227">
        <v>71.383017189667683</v>
      </c>
      <c r="AJ119" s="392">
        <v>327.79153902523785</v>
      </c>
    </row>
    <row r="120" spans="2:36" x14ac:dyDescent="0.25">
      <c r="B120" s="4">
        <v>2030</v>
      </c>
      <c r="D120" s="369">
        <f ca="1">DAC!H5</f>
        <v>2354.2012186805123</v>
      </c>
      <c r="E120" s="226">
        <f ca="1">DAC!L5</f>
        <v>1075.6517268181885</v>
      </c>
      <c r="F120" s="226">
        <f ca="1">DAC!P5</f>
        <v>562.28833192684476</v>
      </c>
      <c r="G120" s="391">
        <f t="shared" ca="1" si="9"/>
        <v>3992.1412774255459</v>
      </c>
      <c r="AE120" s="4">
        <v>2030</v>
      </c>
      <c r="AG120" s="369">
        <v>2354.2012186805123</v>
      </c>
      <c r="AH120" s="226">
        <v>1075.6517268181885</v>
      </c>
      <c r="AI120" s="226">
        <v>562.28833192684476</v>
      </c>
      <c r="AJ120" s="391">
        <v>3992.1412774255459</v>
      </c>
    </row>
    <row r="121" spans="2:36" x14ac:dyDescent="0.25">
      <c r="C121" s="4" t="s">
        <v>1</v>
      </c>
      <c r="D121" s="369">
        <f ca="1">DAC!H6</f>
        <v>1654.7546957932748</v>
      </c>
      <c r="E121" s="226">
        <f ca="1">DAC!L6</f>
        <v>583.6520077914679</v>
      </c>
      <c r="F121" s="226">
        <f ca="1">DAC!P6</f>
        <v>233.35748256658806</v>
      </c>
      <c r="G121" s="391">
        <f t="shared" ca="1" si="9"/>
        <v>2471.7641861513312</v>
      </c>
      <c r="AF121" s="4" t="s">
        <v>1</v>
      </c>
      <c r="AG121" s="369">
        <v>1654.7546957932748</v>
      </c>
      <c r="AH121" s="226">
        <v>583.6520077914679</v>
      </c>
      <c r="AI121" s="226">
        <v>233.35748256658806</v>
      </c>
      <c r="AJ121" s="391">
        <v>2471.7641861513312</v>
      </c>
    </row>
    <row r="122" spans="2:36" x14ac:dyDescent="0.25">
      <c r="C122" s="7" t="s">
        <v>2</v>
      </c>
      <c r="D122" s="332">
        <f ca="1">DAC!H7</f>
        <v>699.44652288723546</v>
      </c>
      <c r="E122" s="227">
        <f ca="1">DAC!L7</f>
        <v>491.99971902672075</v>
      </c>
      <c r="F122" s="227">
        <f ca="1">DAC!P7</f>
        <v>328.93084936025605</v>
      </c>
      <c r="G122" s="392">
        <f t="shared" ca="1" si="9"/>
        <v>1520.3770912742125</v>
      </c>
      <c r="AF122" s="7" t="s">
        <v>2</v>
      </c>
      <c r="AG122" s="332">
        <v>699.44652288723546</v>
      </c>
      <c r="AH122" s="227">
        <v>491.99971902672075</v>
      </c>
      <c r="AI122" s="227">
        <v>328.93084936025605</v>
      </c>
      <c r="AJ122" s="392">
        <v>1520.3770912742125</v>
      </c>
    </row>
    <row r="123" spans="2:36" x14ac:dyDescent="0.25">
      <c r="B123" s="4">
        <v>2035</v>
      </c>
      <c r="D123" s="369">
        <f ca="1">DAC!I5</f>
        <v>5115.529335409773</v>
      </c>
      <c r="E123" s="226">
        <f ca="1">DAC!M5</f>
        <v>2337.2773795568787</v>
      </c>
      <c r="F123" s="226">
        <f ca="1">DAC!Q5</f>
        <v>1216.2260098906499</v>
      </c>
      <c r="G123" s="391">
        <f t="shared" ca="1" si="9"/>
        <v>8669.0327248573012</v>
      </c>
      <c r="AE123" s="4">
        <v>2035</v>
      </c>
      <c r="AG123" s="369">
        <v>5115.529335409773</v>
      </c>
      <c r="AH123" s="226">
        <v>2337.2773795568787</v>
      </c>
      <c r="AI123" s="226">
        <v>1216.2260098906499</v>
      </c>
      <c r="AJ123" s="391">
        <v>8669.0327248573012</v>
      </c>
    </row>
    <row r="124" spans="2:36" x14ac:dyDescent="0.25">
      <c r="C124" s="4" t="s">
        <v>1</v>
      </c>
      <c r="D124" s="369">
        <f ca="1">DAC!I6</f>
        <v>3594.0113740996599</v>
      </c>
      <c r="E124" s="226">
        <f ca="1">DAC!M6</f>
        <v>1265.9514674702264</v>
      </c>
      <c r="F124" s="226">
        <f ca="1">DAC!Q6</f>
        <v>501.32268330005587</v>
      </c>
      <c r="G124" s="391">
        <f t="shared" ca="1" si="9"/>
        <v>5361.2855248699425</v>
      </c>
      <c r="AF124" s="4" t="s">
        <v>1</v>
      </c>
      <c r="AG124" s="369">
        <v>3594.0113740996599</v>
      </c>
      <c r="AH124" s="226">
        <v>1265.9514674702264</v>
      </c>
      <c r="AI124" s="226">
        <v>501.32268330005587</v>
      </c>
      <c r="AJ124" s="391">
        <v>5361.2855248699425</v>
      </c>
    </row>
    <row r="125" spans="2:36" x14ac:dyDescent="0.25">
      <c r="C125" s="7" t="s">
        <v>2</v>
      </c>
      <c r="D125" s="332">
        <f ca="1">DAC!I7</f>
        <v>1521.5179613101145</v>
      </c>
      <c r="E125" s="227">
        <f ca="1">DAC!M7</f>
        <v>1071.3259120866528</v>
      </c>
      <c r="F125" s="227">
        <f ca="1">DAC!Q7</f>
        <v>714.90332659059425</v>
      </c>
      <c r="G125" s="392">
        <f t="shared" ca="1" si="9"/>
        <v>3307.7471999873615</v>
      </c>
      <c r="AF125" s="7" t="s">
        <v>2</v>
      </c>
      <c r="AG125" s="332">
        <v>1521.5179613101145</v>
      </c>
      <c r="AH125" s="227">
        <v>1071.3259120866528</v>
      </c>
      <c r="AI125" s="227">
        <v>714.90332659059425</v>
      </c>
      <c r="AJ125" s="392">
        <v>3307.7471999873615</v>
      </c>
    </row>
    <row r="127" spans="2:36" x14ac:dyDescent="0.25">
      <c r="B127" s="282" t="s">
        <v>535</v>
      </c>
      <c r="D127" s="282" t="s">
        <v>6</v>
      </c>
      <c r="E127" s="374" t="s">
        <v>7</v>
      </c>
      <c r="F127" s="374" t="s">
        <v>8</v>
      </c>
      <c r="G127" s="426" t="s">
        <v>19</v>
      </c>
    </row>
    <row r="128" spans="2:36" x14ac:dyDescent="0.25">
      <c r="B128">
        <v>2020</v>
      </c>
      <c r="C128" s="7"/>
      <c r="D128" s="125">
        <f t="shared" ref="D128:D139" ca="1" si="10">(D114-AG114)/AG114</f>
        <v>0</v>
      </c>
      <c r="E128" s="74">
        <f t="shared" ref="E128:E139" ca="1" si="11">(E114-AH114)/AH114</f>
        <v>0</v>
      </c>
      <c r="F128" s="74">
        <f t="shared" ref="F128:F139" ca="1" si="12">(F114-AI114)/AI114</f>
        <v>0</v>
      </c>
      <c r="G128" s="427">
        <f t="shared" ref="G128:G139" ca="1" si="13">(G114-AJ114)/AJ114</f>
        <v>0</v>
      </c>
    </row>
    <row r="129" spans="2:26" x14ac:dyDescent="0.25">
      <c r="C129" s="86" t="s">
        <v>1</v>
      </c>
      <c r="D129" s="314">
        <f t="shared" ca="1" si="10"/>
        <v>0</v>
      </c>
      <c r="E129" s="64">
        <f t="shared" ca="1" si="11"/>
        <v>0</v>
      </c>
      <c r="F129" s="64">
        <f t="shared" ca="1" si="12"/>
        <v>0</v>
      </c>
      <c r="G129" s="428">
        <f t="shared" ca="1" si="13"/>
        <v>0</v>
      </c>
      <c r="L129" s="60"/>
      <c r="M129" s="60"/>
    </row>
    <row r="130" spans="2:26" x14ac:dyDescent="0.25">
      <c r="C130" s="80" t="s">
        <v>2</v>
      </c>
      <c r="D130" s="314">
        <f t="shared" ca="1" si="10"/>
        <v>0</v>
      </c>
      <c r="E130" s="64">
        <f t="shared" ca="1" si="11"/>
        <v>0</v>
      </c>
      <c r="F130" s="64">
        <f t="shared" ca="1" si="12"/>
        <v>0</v>
      </c>
      <c r="G130" s="428">
        <f t="shared" ca="1" si="13"/>
        <v>0</v>
      </c>
    </row>
    <row r="131" spans="2:26" x14ac:dyDescent="0.25">
      <c r="B131" s="4">
        <v>2025</v>
      </c>
      <c r="C131" s="7"/>
      <c r="D131" s="314">
        <f t="shared" ca="1" si="10"/>
        <v>0</v>
      </c>
      <c r="E131" s="64">
        <f t="shared" ca="1" si="11"/>
        <v>0</v>
      </c>
      <c r="F131" s="64">
        <f t="shared" ca="1" si="12"/>
        <v>0</v>
      </c>
      <c r="G131" s="428">
        <f t="shared" ca="1" si="13"/>
        <v>0</v>
      </c>
    </row>
    <row r="132" spans="2:26" x14ac:dyDescent="0.25">
      <c r="B132" s="65"/>
      <c r="C132" s="4" t="s">
        <v>1</v>
      </c>
      <c r="D132" s="314">
        <f t="shared" ca="1" si="10"/>
        <v>0</v>
      </c>
      <c r="E132" s="64">
        <f t="shared" ca="1" si="11"/>
        <v>0</v>
      </c>
      <c r="F132" s="64">
        <f t="shared" ca="1" si="12"/>
        <v>0</v>
      </c>
      <c r="G132" s="428">
        <f t="shared" ca="1" si="13"/>
        <v>0</v>
      </c>
    </row>
    <row r="133" spans="2:26" x14ac:dyDescent="0.25">
      <c r="B133" s="65"/>
      <c r="C133" s="4" t="s">
        <v>2</v>
      </c>
      <c r="D133" s="314">
        <f t="shared" ca="1" si="10"/>
        <v>0</v>
      </c>
      <c r="E133" s="64">
        <f t="shared" ca="1" si="11"/>
        <v>0</v>
      </c>
      <c r="F133" s="64">
        <f t="shared" ca="1" si="12"/>
        <v>0</v>
      </c>
      <c r="G133" s="428">
        <f t="shared" ca="1" si="13"/>
        <v>0</v>
      </c>
    </row>
    <row r="134" spans="2:26" x14ac:dyDescent="0.25">
      <c r="B134" s="4">
        <v>2030</v>
      </c>
      <c r="C134" s="7"/>
      <c r="D134" s="314">
        <f t="shared" ca="1" si="10"/>
        <v>0</v>
      </c>
      <c r="E134" s="64">
        <f t="shared" ca="1" si="11"/>
        <v>0</v>
      </c>
      <c r="F134" s="64">
        <f t="shared" ca="1" si="12"/>
        <v>0</v>
      </c>
      <c r="G134" s="428">
        <f t="shared" ca="1" si="13"/>
        <v>0</v>
      </c>
    </row>
    <row r="135" spans="2:26" x14ac:dyDescent="0.25">
      <c r="B135" s="65"/>
      <c r="C135" s="4" t="s">
        <v>1</v>
      </c>
      <c r="D135" s="314">
        <f t="shared" ca="1" si="10"/>
        <v>0</v>
      </c>
      <c r="E135" s="64">
        <f t="shared" ca="1" si="11"/>
        <v>0</v>
      </c>
      <c r="F135" s="64">
        <f t="shared" ca="1" si="12"/>
        <v>0</v>
      </c>
      <c r="G135" s="428">
        <f t="shared" ca="1" si="13"/>
        <v>0</v>
      </c>
    </row>
    <row r="136" spans="2:26" x14ac:dyDescent="0.25">
      <c r="B136" s="65"/>
      <c r="C136" s="4" t="s">
        <v>2</v>
      </c>
      <c r="D136" s="314">
        <f t="shared" ca="1" si="10"/>
        <v>0</v>
      </c>
      <c r="E136" s="64">
        <f t="shared" ca="1" si="11"/>
        <v>0</v>
      </c>
      <c r="F136" s="64">
        <f t="shared" ca="1" si="12"/>
        <v>0</v>
      </c>
      <c r="G136" s="428">
        <f t="shared" ca="1" si="13"/>
        <v>0</v>
      </c>
    </row>
    <row r="137" spans="2:26" x14ac:dyDescent="0.25">
      <c r="B137" s="4">
        <v>2035</v>
      </c>
      <c r="C137" s="7"/>
      <c r="D137" s="314">
        <f t="shared" ca="1" si="10"/>
        <v>0</v>
      </c>
      <c r="E137" s="64">
        <f t="shared" ca="1" si="11"/>
        <v>0</v>
      </c>
      <c r="F137" s="64">
        <f t="shared" ca="1" si="12"/>
        <v>0</v>
      </c>
      <c r="G137" s="428">
        <f t="shared" ca="1" si="13"/>
        <v>0</v>
      </c>
    </row>
    <row r="138" spans="2:26" x14ac:dyDescent="0.25">
      <c r="B138" s="65"/>
      <c r="C138" s="4" t="s">
        <v>1</v>
      </c>
      <c r="D138" s="314">
        <f t="shared" ca="1" si="10"/>
        <v>0</v>
      </c>
      <c r="E138" s="64">
        <f t="shared" ca="1" si="11"/>
        <v>0</v>
      </c>
      <c r="F138" s="64">
        <f t="shared" ca="1" si="12"/>
        <v>0</v>
      </c>
      <c r="G138" s="428">
        <f t="shared" ca="1" si="13"/>
        <v>0</v>
      </c>
      <c r="X138" s="141"/>
      <c r="Y138" s="141"/>
      <c r="Z138" s="141"/>
    </row>
    <row r="139" spans="2:26" x14ac:dyDescent="0.25">
      <c r="B139" s="65"/>
      <c r="C139" s="4" t="s">
        <v>2</v>
      </c>
      <c r="D139" s="373">
        <f t="shared" ca="1" si="10"/>
        <v>0</v>
      </c>
      <c r="E139" s="267">
        <f t="shared" ca="1" si="11"/>
        <v>0</v>
      </c>
      <c r="F139" s="267">
        <f t="shared" ca="1" si="12"/>
        <v>0</v>
      </c>
      <c r="G139" s="429">
        <f t="shared" ca="1" si="13"/>
        <v>0</v>
      </c>
    </row>
  </sheetData>
  <sheetProtection algorithmName="SHA-512" hashValue="WFiJE7UdhKSBvsraDUI0b+xmpNPpeL2ZuZSSwUrFmrDEsNEjF8gBDSFTbXu6WMNBlkwwr30J0WDhbYuMoDLaRg==" saltValue="iZs0TPknAZAv1RrbMCMQwg==" spinCount="100000" sheet="1" objects="1" scenarios="1"/>
  <mergeCells count="3">
    <mergeCell ref="L6:P7"/>
    <mergeCell ref="W6:AA7"/>
    <mergeCell ref="A6:G7"/>
  </mergeCells>
  <conditionalFormatting sqref="C16:F18">
    <cfRule type="cellIs" dxfId="5" priority="8" operator="equal">
      <formula>0%</formula>
    </cfRule>
    <cfRule type="colorScale" priority="16">
      <colorScale>
        <cfvo type="num" val="-0.5"/>
        <cfvo type="num" val="0"/>
        <cfvo type="num" val="1"/>
        <color rgb="FFFF0000"/>
        <color theme="0"/>
        <color theme="9"/>
      </colorScale>
    </cfRule>
  </conditionalFormatting>
  <conditionalFormatting sqref="C75:F81">
    <cfRule type="colorScale" priority="34">
      <colorScale>
        <cfvo type="num" val="-0.5"/>
        <cfvo type="num" val="0"/>
        <cfvo type="num" val="1"/>
        <color rgb="FFFF0000"/>
        <color theme="0"/>
        <color theme="9"/>
      </colorScale>
    </cfRule>
  </conditionalFormatting>
  <conditionalFormatting sqref="C75:F84">
    <cfRule type="cellIs" dxfId="4" priority="21" operator="equal">
      <formula>0</formula>
    </cfRule>
  </conditionalFormatting>
  <conditionalFormatting sqref="C82:F82">
    <cfRule type="colorScale" priority="22">
      <colorScale>
        <cfvo type="num" val="-0.5"/>
        <cfvo type="num" val="0"/>
        <cfvo type="num" val="1"/>
        <color rgb="FFFF0000"/>
        <color theme="0"/>
        <color theme="9"/>
      </colorScale>
    </cfRule>
  </conditionalFormatting>
  <conditionalFormatting sqref="C89:Q89">
    <cfRule type="cellIs" dxfId="3" priority="23" operator="equal">
      <formula>0</formula>
    </cfRule>
    <cfRule type="colorScale" priority="29">
      <colorScale>
        <cfvo type="num" val="-0.5"/>
        <cfvo type="num" val="0"/>
        <cfvo type="num" val="1"/>
        <color rgb="FFFF0000"/>
        <color theme="0"/>
        <color theme="9"/>
      </colorScale>
    </cfRule>
  </conditionalFormatting>
  <conditionalFormatting sqref="D49:F60">
    <cfRule type="colorScale" priority="15">
      <colorScale>
        <cfvo type="num" val="-0.5"/>
        <cfvo type="num" val="0"/>
        <cfvo type="num" val="1"/>
        <color rgb="FFFF0000"/>
        <color theme="0"/>
        <color theme="9"/>
      </colorScale>
    </cfRule>
  </conditionalFormatting>
  <conditionalFormatting sqref="D128:F139">
    <cfRule type="colorScale" priority="31">
      <colorScale>
        <cfvo type="num" val="-0.5"/>
        <cfvo type="num" val="0"/>
        <cfvo type="num" val="1"/>
        <color rgb="FFFF0000"/>
        <color theme="0"/>
        <color theme="9"/>
      </colorScale>
    </cfRule>
  </conditionalFormatting>
  <conditionalFormatting sqref="D49:G60">
    <cfRule type="cellIs" dxfId="2" priority="7" operator="equal">
      <formula>0</formula>
    </cfRule>
  </conditionalFormatting>
  <conditionalFormatting sqref="D128:G139">
    <cfRule type="cellIs" dxfId="1" priority="9" operator="equal">
      <formula>0</formula>
    </cfRule>
  </conditionalFormatting>
  <conditionalFormatting sqref="G49:G60">
    <cfRule type="colorScale" priority="18">
      <colorScale>
        <cfvo type="num" val="-0.5"/>
        <cfvo type="num" val="0"/>
        <cfvo type="num" val="1"/>
        <color rgb="FFFF0000"/>
        <color theme="0"/>
        <color theme="9"/>
      </colorScale>
    </cfRule>
  </conditionalFormatting>
  <conditionalFormatting sqref="G128:G139">
    <cfRule type="colorScale" priority="30">
      <colorScale>
        <cfvo type="num" val="-0.5"/>
        <cfvo type="num" val="0"/>
        <cfvo type="num" val="1"/>
        <color rgb="FFFF0000"/>
        <color theme="0"/>
        <color theme="9"/>
      </colorScale>
    </cfRule>
  </conditionalFormatting>
  <hyperlinks>
    <hyperlink ref="C4" location="Intro!A1" display="Intro" xr:uid="{00000000-0004-0000-0600-000000000000}"/>
    <hyperlink ref="D4" location="Glossary!A1" display="Glossary" xr:uid="{00000000-0004-0000-0600-000001000000}"/>
    <hyperlink ref="E4" location="Inputs!A1" display="Inputs" xr:uid="{00000000-0004-0000-0600-000002000000}"/>
  </hyperlinks>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iconSet" priority="17" id="{210F936B-168B-46C7-B79E-649B8A306878}">
            <x14:iconSet iconSet="3Arrows" custom="1">
              <x14:cfvo type="percent">
                <xm:f>0</xm:f>
              </x14:cfvo>
              <x14:cfvo type="num">
                <xm:f>0</xm:f>
              </x14:cfvo>
              <x14:cfvo type="num" gte="0">
                <xm:f>0</xm:f>
              </x14:cfvo>
              <x14:cfIcon iconSet="3Arrows" iconId="0"/>
              <x14:cfIcon iconSet="NoIcons" iconId="0"/>
              <x14:cfIcon iconSet="3Arrows" iconId="2"/>
            </x14:iconSet>
          </x14:cfRule>
          <xm:sqref>C16:F18</xm:sqref>
        </x14:conditionalFormatting>
        <x14:conditionalFormatting xmlns:xm="http://schemas.microsoft.com/office/excel/2006/main">
          <x14:cfRule type="iconSet" priority="5" id="{5C0E56BD-0171-4391-A984-1E8DA8538100}">
            <x14:iconSet iconSet="3Flags" custom="1">
              <x14:cfvo type="percent">
                <xm:f>0</xm:f>
              </x14:cfvo>
              <x14:cfvo type="num">
                <xm:f>0</xm:f>
              </x14:cfvo>
              <x14:cfvo type="num" gte="0">
                <xm:f>0</xm:f>
              </x14:cfvo>
              <x14:cfIcon iconSet="3Arrows" iconId="0"/>
              <x14:cfIcon iconSet="NoIcons" iconId="0"/>
              <x14:cfIcon iconSet="3Arrows" iconId="2"/>
            </x14:iconSet>
          </x14:cfRule>
          <xm:sqref>C75:F81</xm:sqref>
        </x14:conditionalFormatting>
        <x14:conditionalFormatting xmlns:xm="http://schemas.microsoft.com/office/excel/2006/main">
          <x14:cfRule type="iconSet" priority="4" id="{C87EE9EA-F83D-4243-9BD9-C1A8864E0DAF}">
            <x14:iconSet iconSet="3Flags" custom="1">
              <x14:cfvo type="percent">
                <xm:f>0</xm:f>
              </x14:cfvo>
              <x14:cfvo type="num">
                <xm:f>0</xm:f>
              </x14:cfvo>
              <x14:cfvo type="num" gte="0">
                <xm:f>0</xm:f>
              </x14:cfvo>
              <x14:cfIcon iconSet="3Arrows" iconId="0"/>
              <x14:cfIcon iconSet="NoIcons" iconId="0"/>
              <x14:cfIcon iconSet="3Arrows" iconId="2"/>
            </x14:iconSet>
          </x14:cfRule>
          <xm:sqref>C82:F82</xm:sqref>
        </x14:conditionalFormatting>
        <x14:conditionalFormatting xmlns:xm="http://schemas.microsoft.com/office/excel/2006/main">
          <x14:cfRule type="iconSet" priority="3" id="{00C4BDF7-724D-467F-80DA-20B18AA980C2}">
            <x14:iconSet iconSet="3Flags" custom="1">
              <x14:cfvo type="percent">
                <xm:f>0</xm:f>
              </x14:cfvo>
              <x14:cfvo type="num">
                <xm:f>0</xm:f>
              </x14:cfvo>
              <x14:cfvo type="num" gte="0">
                <xm:f>0</xm:f>
              </x14:cfvo>
              <x14:cfIcon iconSet="3Arrows" iconId="0"/>
              <x14:cfIcon iconSet="NoIcons" iconId="0"/>
              <x14:cfIcon iconSet="3Arrows" iconId="2"/>
            </x14:iconSet>
          </x14:cfRule>
          <xm:sqref>C89:Q89</xm:sqref>
        </x14:conditionalFormatting>
        <x14:conditionalFormatting xmlns:xm="http://schemas.microsoft.com/office/excel/2006/main">
          <x14:cfRule type="iconSet" priority="19" id="{C5628D42-9072-4552-A253-F802A94F4BFC}">
            <x14:iconSet iconSet="3ArrowsGray" custom="1">
              <x14:cfvo type="percent">
                <xm:f>0</xm:f>
              </x14:cfvo>
              <x14:cfvo type="num">
                <xm:f>0</xm:f>
              </x14:cfvo>
              <x14:cfvo type="num" gte="0">
                <xm:f>0</xm:f>
              </x14:cfvo>
              <x14:cfIcon iconSet="3Arrows" iconId="0"/>
              <x14:cfIcon iconSet="NoIcons" iconId="0"/>
              <x14:cfIcon iconSet="3Arrows" iconId="2"/>
            </x14:iconSet>
          </x14:cfRule>
          <xm:sqref>D49:F60</xm:sqref>
        </x14:conditionalFormatting>
        <x14:conditionalFormatting xmlns:xm="http://schemas.microsoft.com/office/excel/2006/main">
          <x14:cfRule type="iconSet" priority="2" id="{41076EDA-F473-4181-B171-02834D8C2F30}">
            <x14:iconSet iconSet="3Flags" custom="1">
              <x14:cfvo type="percent">
                <xm:f>0</xm:f>
              </x14:cfvo>
              <x14:cfvo type="num">
                <xm:f>0</xm:f>
              </x14:cfvo>
              <x14:cfvo type="num" gte="0">
                <xm:f>0</xm:f>
              </x14:cfvo>
              <x14:cfIcon iconSet="3Arrows" iconId="0"/>
              <x14:cfIcon iconSet="NoIcons" iconId="0"/>
              <x14:cfIcon iconSet="3Arrows" iconId="2"/>
            </x14:iconSet>
          </x14:cfRule>
          <xm:sqref>D128:F139</xm:sqref>
        </x14:conditionalFormatting>
        <x14:conditionalFormatting xmlns:xm="http://schemas.microsoft.com/office/excel/2006/main">
          <x14:cfRule type="iconSet" priority="6" id="{D3B42BFD-268B-47EB-8630-5018B0E205A9}">
            <x14:iconSet iconSet="3Flags" custom="1">
              <x14:cfvo type="percent">
                <xm:f>0</xm:f>
              </x14:cfvo>
              <x14:cfvo type="num">
                <xm:f>0</xm:f>
              </x14:cfvo>
              <x14:cfvo type="num" gte="0">
                <xm:f>0</xm:f>
              </x14:cfvo>
              <x14:cfIcon iconSet="3Arrows" iconId="0"/>
              <x14:cfIcon iconSet="NoIcons" iconId="0"/>
              <x14:cfIcon iconSet="3Arrows" iconId="2"/>
            </x14:iconSet>
          </x14:cfRule>
          <xm:sqref>G49:G60</xm:sqref>
        </x14:conditionalFormatting>
        <x14:conditionalFormatting xmlns:xm="http://schemas.microsoft.com/office/excel/2006/main">
          <x14:cfRule type="iconSet" priority="1" id="{7F7F2D1E-2275-4EA4-A718-949DE27B3FEF}">
            <x14:iconSet iconSet="3Flags" custom="1">
              <x14:cfvo type="percent">
                <xm:f>0</xm:f>
              </x14:cfvo>
              <x14:cfvo type="num">
                <xm:f>0</xm:f>
              </x14:cfvo>
              <x14:cfvo type="num" gte="0">
                <xm:f>0</xm:f>
              </x14:cfvo>
              <x14:cfIcon iconSet="3Arrows" iconId="0"/>
              <x14:cfIcon iconSet="NoIcons" iconId="0"/>
              <x14:cfIcon iconSet="3Arrows" iconId="2"/>
            </x14:iconSet>
          </x14:cfRule>
          <xm:sqref>G128:G139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2"/>
  <sheetViews>
    <sheetView workbookViewId="0">
      <selection activeCell="G25" sqref="G25"/>
    </sheetView>
  </sheetViews>
  <sheetFormatPr defaultColWidth="8.85546875" defaultRowHeight="15" x14ac:dyDescent="0.25"/>
  <cols>
    <col min="1" max="16384" width="8.85546875" style="4"/>
  </cols>
  <sheetData>
    <row r="2" spans="2:2" x14ac:dyDescent="0.25">
      <c r="B2" s="22" t="s">
        <v>551</v>
      </c>
    </row>
  </sheetData>
  <sheetProtection algorithmName="SHA-512" hashValue="pd15KBiCEPppSQBYeYttKuKH012PuWsDHnISwmNm0vk/pD6+XOMcKaKawjitGdCucSP1jqD0kDsCLtUfGr2OnA==" saltValue="ocCaBASUGkkHRFT++ynE2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sheetPr>
  <dimension ref="B2"/>
  <sheetViews>
    <sheetView showGridLines="0" workbookViewId="0">
      <selection activeCell="C22" sqref="C22"/>
    </sheetView>
  </sheetViews>
  <sheetFormatPr defaultRowHeight="15" x14ac:dyDescent="0.25"/>
  <sheetData>
    <row r="2" spans="2:2" x14ac:dyDescent="0.25">
      <c r="B2" s="22" t="s">
        <v>551</v>
      </c>
    </row>
  </sheetData>
  <sheetProtection algorithmName="SHA-512" hashValue="TPfVjadi/UigoOhkUVpzegekwxzFKe/Q+mJsKYFzh0Z3N+VcgHVoPVO4Q0itFvkisfeTvby/XDcYSbmh3MMYzg==" saltValue="SVq3VoShPEI9WKC1sRf4A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CFE70B33E6FC41BA9B0AFC403A84D1" ma:contentTypeVersion="8" ma:contentTypeDescription="Create a new document." ma:contentTypeScope="" ma:versionID="063f43f186bcb134af5662bd3fa7d426">
  <xsd:schema xmlns:xsd="http://www.w3.org/2001/XMLSchema" xmlns:xs="http://www.w3.org/2001/XMLSchema" xmlns:p="http://schemas.microsoft.com/office/2006/metadata/properties" xmlns:ns1="http://schemas.microsoft.com/sharepoint/v3" xmlns:ns2="f60e121d-e5c8-4106-b784-d849021163ab" xmlns:ns3="6ec60af1-6d1e-4575-bf73-1b6e791fcd10" targetNamespace="http://schemas.microsoft.com/office/2006/metadata/properties" ma:root="true" ma:fieldsID="f49b0c9ee10e141e5707cbe26733e89b" ns1:_="" ns2:_="" ns3:_="">
    <xsd:import namespace="http://schemas.microsoft.com/sharepoint/v3"/>
    <xsd:import namespace="f60e121d-e5c8-4106-b784-d849021163ab"/>
    <xsd:import namespace="6ec60af1-6d1e-4575-bf73-1b6e791fcd10"/>
    <xsd:element name="properties">
      <xsd:complexType>
        <xsd:sequence>
          <xsd:element name="documentManagement">
            <xsd:complexType>
              <xsd:all>
                <xsd:element ref="ns1:PublishingStartDate" minOccurs="0"/>
                <xsd:element ref="ns1:PublishingExpirationDate" minOccurs="0"/>
                <xsd:element ref="ns3:SharedWithUsers" minOccurs="0"/>
                <xsd:element ref="ns2:Retention_x0020_Review_x0020_Date" minOccurs="0"/>
                <xsd:element ref="ns2:Retention_x0020_Conta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0e121d-e5c8-4106-b784-d849021163ab" elementFormDefault="qualified">
    <xsd:import namespace="http://schemas.microsoft.com/office/2006/documentManagement/types"/>
    <xsd:import namespace="http://schemas.microsoft.com/office/infopath/2007/PartnerControls"/>
    <xsd:element name="Retention_x0020_Review_x0020_Date" ma:index="9" nillable="true" ma:displayName="Retention Review Date" ma:format="DateOnly" ma:internalName="Retention_x0020_Review_x0020_Date">
      <xsd:simpleType>
        <xsd:restriction base="dms:DateTime"/>
      </xsd:simpleType>
    </xsd:element>
    <xsd:element name="Retention_x0020_Contact" ma:index="10" nillable="true" ma:displayName="Retention Contact" ma:internalName="Retention_x0020_Conta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ma:index="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tention_x0020_Review_x0020_Date xmlns="f60e121d-e5c8-4106-b784-d849021163ab" xsi:nil="true"/>
    <Retention_x0020_Contact xmlns="f60e121d-e5c8-4106-b784-d849021163ab" xsi:nil="true"/>
  </documentManagement>
</p:properties>
</file>

<file path=customXml/itemProps1.xml><?xml version="1.0" encoding="utf-8"?>
<ds:datastoreItem xmlns:ds="http://schemas.openxmlformats.org/officeDocument/2006/customXml" ds:itemID="{4680EF9E-FE1E-4C24-9F77-19B6F1CD8AC3}">
  <ds:schemaRefs>
    <ds:schemaRef ds:uri="http://schemas.microsoft.com/sharepoint/v3/contenttype/forms"/>
  </ds:schemaRefs>
</ds:datastoreItem>
</file>

<file path=customXml/itemProps2.xml><?xml version="1.0" encoding="utf-8"?>
<ds:datastoreItem xmlns:ds="http://schemas.openxmlformats.org/officeDocument/2006/customXml" ds:itemID="{8AB407AF-284E-49F5-AA58-54F375E8E3B3}"/>
</file>

<file path=customXml/itemProps3.xml><?xml version="1.0" encoding="utf-8"?>
<ds:datastoreItem xmlns:ds="http://schemas.openxmlformats.org/officeDocument/2006/customXml" ds:itemID="{62A8F943-1A51-4134-987F-4C27B5D37F78}">
  <ds:schemaRefs>
    <ds:schemaRef ds:uri="http://purl.org/dc/terms/"/>
    <ds:schemaRef ds:uri="http://schemas.openxmlformats.org/package/2006/metadata/core-properties"/>
    <ds:schemaRef ds:uri="ef254c32-0414-4b43-98c7-b03e630e627d"/>
    <ds:schemaRef ds:uri="http://schemas.microsoft.com/office/2006/documentManagement/types"/>
    <ds:schemaRef ds:uri="http://schemas.microsoft.com/office/infopath/2007/PartnerControls"/>
    <ds:schemaRef ds:uri="1f8fbd92-1849-4943-8b72-f937cece997b"/>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6</vt:i4>
      </vt:variant>
    </vt:vector>
  </HeadingPairs>
  <TitlesOfParts>
    <vt:vector size="40" baseType="lpstr">
      <vt:lpstr>Intro</vt:lpstr>
      <vt:lpstr>Glossary</vt:lpstr>
      <vt:lpstr>FOR GENERAL USERS</vt:lpstr>
      <vt:lpstr>Dashboard &gt;&gt;</vt:lpstr>
      <vt:lpstr>Inputs</vt:lpstr>
      <vt:lpstr>Results_Selected Geography</vt:lpstr>
      <vt:lpstr>Results_TEINA Comparison</vt:lpstr>
      <vt:lpstr>FOR ADVANCED USERS</vt:lpstr>
      <vt:lpstr>Results by Use Case &gt;&gt;</vt:lpstr>
      <vt:lpstr>Urban_Rural_LDVs</vt:lpstr>
      <vt:lpstr>TNC</vt:lpstr>
      <vt:lpstr>Corridors</vt:lpstr>
      <vt:lpstr>DAC</vt:lpstr>
      <vt:lpstr>Results by Geography &gt;&gt;</vt:lpstr>
      <vt:lpstr>Census Tract</vt:lpstr>
      <vt:lpstr>Municipality</vt:lpstr>
      <vt:lpstr>County</vt:lpstr>
      <vt:lpstr>FOR DEVELOPERS</vt:lpstr>
      <vt:lpstr>Backend &gt;&gt;</vt:lpstr>
      <vt:lpstr>EV Adoption</vt:lpstr>
      <vt:lpstr>Urban_Rural LDV Model</vt:lpstr>
      <vt:lpstr>Corridor LDV Model</vt:lpstr>
      <vt:lpstr>Corridor Results</vt:lpstr>
      <vt:lpstr>DAC Adjustment</vt:lpstr>
      <vt:lpstr>TNC Results</vt:lpstr>
      <vt:lpstr>TNC VMT Growth</vt:lpstr>
      <vt:lpstr>TNC VMT Calc</vt:lpstr>
      <vt:lpstr>Supporting Data &gt;&gt;</vt:lpstr>
      <vt:lpstr>Geography</vt:lpstr>
      <vt:lpstr>Optimization</vt:lpstr>
      <vt:lpstr>DAC Definition</vt:lpstr>
      <vt:lpstr>TNC Home Charging</vt:lpstr>
      <vt:lpstr>TNC Charger Ratios</vt:lpstr>
      <vt:lpstr>Lists</vt:lpstr>
      <vt:lpstr>CensusTract</vt:lpstr>
      <vt:lpstr>County</vt:lpstr>
      <vt:lpstr>'Corridor Results'!Extract</vt:lpstr>
      <vt:lpstr>Geography</vt:lpstr>
      <vt:lpstr>Municipality</vt:lpstr>
      <vt:lpstr>State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TEINA</dc:subject>
  <dc:creator>Aradhana Gahlaut</dc:creator>
  <cp:lastModifiedBy>DIMEDIO Jillian P</cp:lastModifiedBy>
  <dcterms:created xsi:type="dcterms:W3CDTF">2022-02-10T18:19:50Z</dcterms:created>
  <dcterms:modified xsi:type="dcterms:W3CDTF">2023-07-31T19:18:59Z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0x010100E0CFE70B33E6FC41BA9B0AFC403A84D1</vt:lpwstr>
  </property>
  <property fmtid="{D5CDD505-2E9C-101B-9397-08002B2CF9AE}" pid="3" name="SeoKeywords">
    <vt:lpwstr/>
  </property>
  <property fmtid="{D5CDD505-2E9C-101B-9397-08002B2CF9AE}" pid="4" name="SeoBrowserTitle">
    <vt:lpwstr/>
  </property>
  <property fmtid="{D5CDD505-2E9C-101B-9397-08002B2CF9AE}" pid="5" name="PublishingRollupImage">
    <vt:lpwstr/>
  </property>
  <property fmtid="{D5CDD505-2E9C-101B-9397-08002B2CF9AE}" pid="6" name="Styles">
    <vt:lpwstr/>
  </property>
  <property fmtid="{D5CDD505-2E9C-101B-9397-08002B2CF9AE}" pid="7" name="Thirds Column 2">
    <vt:lpwstr/>
  </property>
  <property fmtid="{D5CDD505-2E9C-101B-9397-08002B2CF9AE}" pid="8" name="Full Width Column 3">
    <vt:lpwstr/>
  </property>
  <property fmtid="{D5CDD505-2E9C-101B-9397-08002B2CF9AE}" pid="9" name="SeoMetaDescription">
    <vt:lpwstr/>
  </property>
  <property fmtid="{D5CDD505-2E9C-101B-9397-08002B2CF9AE}" pid="10" name="Scripts">
    <vt:lpwstr/>
  </property>
  <property fmtid="{D5CDD505-2E9C-101B-9397-08002B2CF9AE}" pid="11" name="Half Column 2">
    <vt:lpwstr/>
  </property>
  <property fmtid="{D5CDD505-2E9C-101B-9397-08002B2CF9AE}" pid="12" name="Quarter Column 1">
    <vt:lpwstr/>
  </property>
  <property fmtid="{D5CDD505-2E9C-101B-9397-08002B2CF9AE}" pid="13" name="Thirds Column 5">
    <vt:lpwstr/>
  </property>
  <property fmtid="{D5CDD505-2E9C-101B-9397-08002B2CF9AE}" pid="14" name="One Third Two Thirds Column 1">
    <vt:lpwstr/>
  </property>
  <property fmtid="{D5CDD505-2E9C-101B-9397-08002B2CF9AE}" pid="15" name="Meta Description">
    <vt:lpwstr/>
  </property>
  <property fmtid="{D5CDD505-2E9C-101B-9397-08002B2CF9AE}" pid="16" name="Full Width Column 1">
    <vt:lpwstr/>
  </property>
  <property fmtid="{D5CDD505-2E9C-101B-9397-08002B2CF9AE}" pid="17" name="Audience">
    <vt:lpwstr/>
  </property>
  <property fmtid="{D5CDD505-2E9C-101B-9397-08002B2CF9AE}" pid="18" name="Aside Column 2">
    <vt:lpwstr/>
  </property>
  <property fmtid="{D5CDD505-2E9C-101B-9397-08002B2CF9AE}" pid="19" name="Quarter Column 4">
    <vt:lpwstr/>
  </property>
  <property fmtid="{D5CDD505-2E9C-101B-9397-08002B2CF9AE}" pid="20" name="Thirds Column 3">
    <vt:lpwstr/>
  </property>
  <property fmtid="{D5CDD505-2E9C-101B-9397-08002B2CF9AE}" pid="21" name="Two Thirds One Third Column 2">
    <vt:lpwstr/>
  </property>
  <property fmtid="{D5CDD505-2E9C-101B-9397-08002B2CF9AE}" pid="22" name="Full Width Column 4">
    <vt:lpwstr/>
  </property>
  <property fmtid="{D5CDD505-2E9C-101B-9397-08002B2CF9AE}" pid="23" name="RoutingRuleDescription">
    <vt:lpwstr/>
  </property>
  <property fmtid="{D5CDD505-2E9C-101B-9397-08002B2CF9AE}" pid="24" name="Half Column 3">
    <vt:lpwstr/>
  </property>
  <property fmtid="{D5CDD505-2E9C-101B-9397-08002B2CF9AE}" pid="25" name="Quarter Column 2">
    <vt:lpwstr/>
  </property>
  <property fmtid="{D5CDD505-2E9C-101B-9397-08002B2CF9AE}" pid="26" name="Thirds Column 6">
    <vt:lpwstr/>
  </property>
  <property fmtid="{D5CDD505-2E9C-101B-9397-08002B2CF9AE}" pid="27" name="One Third Two Thirds Column 2">
    <vt:lpwstr/>
  </property>
  <property fmtid="{D5CDD505-2E9C-101B-9397-08002B2CF9AE}" pid="28" name="Thirds Column 1">
    <vt:lpwstr/>
  </property>
  <property fmtid="{D5CDD505-2E9C-101B-9397-08002B2CF9AE}" pid="29" name="PublishingContactPicture">
    <vt:lpwstr/>
  </property>
  <property fmtid="{D5CDD505-2E9C-101B-9397-08002B2CF9AE}" pid="30" name="Full Width Column 2">
    <vt:lpwstr/>
  </property>
  <property fmtid="{D5CDD505-2E9C-101B-9397-08002B2CF9AE}" pid="31" name="PublishingContactName">
    <vt:lpwstr/>
  </property>
  <property fmtid="{D5CDD505-2E9C-101B-9397-08002B2CF9AE}" pid="32" name="Comments">
    <vt:lpwstr/>
  </property>
  <property fmtid="{D5CDD505-2E9C-101B-9397-08002B2CF9AE}" pid="33" name="Aside Column 3">
    <vt:lpwstr/>
  </property>
  <property fmtid="{D5CDD505-2E9C-101B-9397-08002B2CF9AE}" pid="34" name="Half Column 1">
    <vt:lpwstr/>
  </property>
  <property fmtid="{D5CDD505-2E9C-101B-9397-08002B2CF9AE}" pid="35" name="Thirds Column 4">
    <vt:lpwstr/>
  </property>
  <property fmtid="{D5CDD505-2E9C-101B-9397-08002B2CF9AE}" pid="36" name="PublishingPageLayout">
    <vt:lpwstr/>
  </property>
  <property fmtid="{D5CDD505-2E9C-101B-9397-08002B2CF9AE}" pid="37" name="Full Width Column 5">
    <vt:lpwstr/>
  </property>
  <property fmtid="{D5CDD505-2E9C-101B-9397-08002B2CF9AE}" pid="38" name="Half Column 4">
    <vt:lpwstr/>
  </property>
  <property fmtid="{D5CDD505-2E9C-101B-9397-08002B2CF9AE}" pid="39" name="PublishingContactEmail">
    <vt:lpwstr/>
  </property>
  <property fmtid="{D5CDD505-2E9C-101B-9397-08002B2CF9AE}" pid="40" name="Meta Keywords">
    <vt:lpwstr/>
  </property>
  <property fmtid="{D5CDD505-2E9C-101B-9397-08002B2CF9AE}" pid="41" name="Aside Column 1">
    <vt:lpwstr/>
  </property>
  <property fmtid="{D5CDD505-2E9C-101B-9397-08002B2CF9AE}" pid="42" name="Quarter Column 3">
    <vt:lpwstr/>
  </property>
  <property fmtid="{D5CDD505-2E9C-101B-9397-08002B2CF9AE}" pid="43" name="Two Thirds One Third Column 1">
    <vt:lpwstr/>
  </property>
</Properties>
</file>